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harts/chart1.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drawings/drawing6.xml" ContentType="application/vnd.openxmlformats-officedocument.drawing+xml"/>
  <Override PartName="/xl/charts/chart6.xml" ContentType="application/vnd.openxmlformats-officedocument.drawingml.chart+xml"/>
  <Override PartName="/xl/drawings/drawing7.xml" ContentType="application/vnd.openxmlformats-officedocument.drawing+xml"/>
  <Override PartName="/xl/charts/chart7.xml" ContentType="application/vnd.openxmlformats-officedocument.drawingml.chart+xml"/>
  <Override PartName="/xl/drawings/drawing8.xml" ContentType="application/vnd.openxmlformats-officedocument.drawing+xml"/>
  <Override PartName="/xl/charts/chart8.xml" ContentType="application/vnd.openxmlformats-officedocument.drawingml.chart+xml"/>
  <Override PartName="/xl/comments7.xml" ContentType="application/vnd.openxmlformats-officedocument.spreadsheetml.comments+xml"/>
  <Override PartName="/xl/drawings/drawing9.xml" ContentType="application/vnd.openxmlformats-officedocument.drawing+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harts/chart9.xml" ContentType="application/vnd.openxmlformats-officedocument.drawingml.chart+xml"/>
  <Override PartName="/xl/charts/chart10.xml" ContentType="application/vnd.openxmlformats-officedocument.drawingml.chart+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10.xml" ContentType="application/vnd.openxmlformats-officedocument.drawing+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harts/chart11.xml" ContentType="application/vnd.openxmlformats-officedocument.drawingml.chart+xml"/>
  <Override PartName="/xl/charts/chart12.xml" ContentType="application/vnd.openxmlformats-officedocument.drawingml.chart+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11.xml" ContentType="application/vnd.openxmlformats-officedocument.drawing+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harts/chart13.xml" ContentType="application/vnd.openxmlformats-officedocument.drawingml.chart+xml"/>
  <Override PartName="/xl/charts/chart14.xml" ContentType="application/vnd.openxmlformats-officedocument.drawingml.chart+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drawings/drawing12.xml" ContentType="application/vnd.openxmlformats-officedocument.drawing+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harts/chart15.xml" ContentType="application/vnd.openxmlformats-officedocument.drawingml.chart+xml"/>
  <Override PartName="/xl/charts/chart16.xml" ContentType="application/vnd.openxmlformats-officedocument.drawingml.chart+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3.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90" windowWidth="21075" windowHeight="12075" firstSheet="76" activeTab="82"/>
  </bookViews>
  <sheets>
    <sheet name="FwdOIS" sheetId="4" r:id="rId1"/>
    <sheet name="MPCOIS" sheetId="5" r:id="rId2"/>
    <sheet name="SFIX3" sheetId="6" r:id="rId3"/>
    <sheet name="SFIX2" sheetId="7" r:id="rId4"/>
    <sheet name="IB365" sheetId="8" r:id="rId5"/>
    <sheet name="IBOR" sheetId="9" r:id="rId6"/>
    <sheet name="6M (2)" sheetId="10" r:id="rId7"/>
    <sheet name="3M (2)" sheetId="11" r:id="rId8"/>
    <sheet name="1M (2)" sheetId="12" r:id="rId9"/>
    <sheet name="Swap6M" sheetId="13" r:id="rId10"/>
    <sheet name="Swap3MAnnual" sheetId="14" r:id="rId11"/>
    <sheet name="Swap3MSemiAnnual" sheetId="15" r:id="rId12"/>
    <sheet name="SwapsIMMDated" sheetId="16" r:id="rId13"/>
    <sheet name="Swaps1M" sheetId="17" r:id="rId14"/>
    <sheet name="OIS" sheetId="18" r:id="rId15"/>
    <sheet name="FuturesHWConvAdj" sheetId="19" r:id="rId16"/>
    <sheet name="ImmFra6M " sheetId="20" r:id="rId17"/>
    <sheet name="Futures3M" sheetId="21" r:id="rId18"/>
    <sheet name="Futures1M" sheetId="22" r:id="rId19"/>
    <sheet name="FRA" sheetId="23" r:id="rId20"/>
    <sheet name="Deposits" sheetId="24" r:id="rId21"/>
    <sheet name="BasisSwapxM12M" sheetId="25" r:id="rId22"/>
    <sheet name="BasisSwap3M6M" sheetId="26" r:id="rId23"/>
    <sheet name="BasisSwap1MxM" sheetId="27" r:id="rId24"/>
    <sheet name="LiborSwapIsda" sheetId="28" r:id="rId25"/>
    <sheet name="Libor" sheetId="29" r:id="rId26"/>
    <sheet name="General Settings" sheetId="30" r:id="rId27"/>
    <sheet name="Monitor" sheetId="31" r:id="rId28"/>
    <sheet name="Swaps" sheetId="32" r:id="rId29"/>
    <sheet name="Deposits (2)" sheetId="33" r:id="rId30"/>
    <sheet name="Selected" sheetId="34" r:id="rId31"/>
    <sheet name="RateHelpers" sheetId="35" r:id="rId32"/>
    <sheet name="General Settings (2)" sheetId="36" r:id="rId33"/>
    <sheet name="Swaps (2)" sheetId="37" r:id="rId34"/>
    <sheet name="FRAs" sheetId="38" r:id="rId35"/>
    <sheet name="Futures" sheetId="39" r:id="rId36"/>
    <sheet name="Deposits (3)" sheetId="40" r:id="rId37"/>
    <sheet name="Selected (2)" sheetId="41" r:id="rId38"/>
    <sheet name="RateHelpers (2)" sheetId="42" r:id="rId39"/>
    <sheet name="General Settings (3)" sheetId="43" r:id="rId40"/>
    <sheet name="Swaps1Y" sheetId="44" r:id="rId41"/>
    <sheet name="Delta 12M" sheetId="45" r:id="rId42"/>
    <sheet name="Delta 6M " sheetId="46" r:id="rId43"/>
    <sheet name="Delta 3M" sheetId="47" r:id="rId44"/>
    <sheet name="Delta 1M" sheetId="48" r:id="rId45"/>
    <sheet name="Contribution" sheetId="49" r:id="rId46"/>
    <sheet name="SynthFRA" sheetId="50" r:id="rId47"/>
    <sheet name="1YSynthDepo" sheetId="51" r:id="rId48"/>
    <sheet name="6MSynthDepo" sheetId="52" r:id="rId49"/>
    <sheet name="3MSynthDepo" sheetId="53" r:id="rId50"/>
    <sheet name="1MSynthDepo" sheetId="54" r:id="rId51"/>
    <sheet name="General Settings (4)" sheetId="55" r:id="rId52"/>
    <sheet name="Monitor (2)" sheetId="56" r:id="rId53"/>
    <sheet name="Swaps (3)" sheetId="57" r:id="rId54"/>
    <sheet name="FRAs (2)" sheetId="58" r:id="rId55"/>
    <sheet name="Deposits (4)" sheetId="59" r:id="rId56"/>
    <sheet name="Selected (3)" sheetId="60" r:id="rId57"/>
    <sheet name="RateHelpers (3)" sheetId="61" r:id="rId58"/>
    <sheet name="General Settings (5)" sheetId="62" r:id="rId59"/>
    <sheet name="Monitor (3)" sheetId="63" r:id="rId60"/>
    <sheet name="SwapsFromBasis" sheetId="64" r:id="rId61"/>
    <sheet name="Swaps (4)" sheetId="65" r:id="rId62"/>
    <sheet name="Deposits (5)" sheetId="66" r:id="rId63"/>
    <sheet name="Selected (4)" sheetId="67" r:id="rId64"/>
    <sheet name="RateHelpers (4)" sheetId="68" r:id="rId65"/>
    <sheet name="General Settings (6)" sheetId="69" r:id="rId66"/>
    <sheet name="Monitor (4)" sheetId="70" r:id="rId67"/>
    <sheet name="SwapsFromBasis (2)" sheetId="71" r:id="rId68"/>
    <sheet name="Swaps (5)" sheetId="72" r:id="rId69"/>
    <sheet name="Futures (2)" sheetId="73" r:id="rId70"/>
    <sheet name="FRAs (3)" sheetId="74" r:id="rId71"/>
    <sheet name="Deposits (6)" sheetId="75" r:id="rId72"/>
    <sheet name="Selected (5)" sheetId="76" r:id="rId73"/>
    <sheet name="RateHelpers (5)" sheetId="77" r:id="rId74"/>
    <sheet name="General Settings (7)" sheetId="78" r:id="rId75"/>
    <sheet name="Monitor (5)" sheetId="79" r:id="rId76"/>
    <sheet name="SwapsFromBasis (3)" sheetId="80" r:id="rId77"/>
    <sheet name="FRAs (4)" sheetId="81" r:id="rId78"/>
    <sheet name="Deposits (7)" sheetId="82" r:id="rId79"/>
    <sheet name="Selected (6)" sheetId="83" r:id="rId80"/>
    <sheet name="RateHelpers (6)" sheetId="84" r:id="rId81"/>
    <sheet name="General Settings (8)" sheetId="85" r:id="rId82"/>
    <sheet name="MainChecks" sheetId="86" r:id="rId83"/>
  </sheets>
  <definedNames>
    <definedName name="_xlnm._FilterDatabase" localSheetId="27" hidden="1">Monitor!$B$10:$F$3559</definedName>
    <definedName name="_xlnm._FilterDatabase" localSheetId="52" hidden="1">'Monitor (2)'!$B$17:$F$3560</definedName>
    <definedName name="_xlnm._FilterDatabase" localSheetId="59" hidden="1">'Monitor (3)'!$B$17:$F$3560</definedName>
    <definedName name="_xlnm._FilterDatabase" localSheetId="66" hidden="1">'Monitor (4)'!$B$17:$F$3560</definedName>
    <definedName name="_xlnm._FilterDatabase" localSheetId="75" hidden="1">'Monitor (5)'!$B$17:$F$3560</definedName>
    <definedName name="_xlnm._FilterDatabase" localSheetId="57" hidden="1">'RateHelpers (3)'!$A$28:$O$65</definedName>
    <definedName name="_xlnm._FilterDatabase" localSheetId="64" hidden="1">'RateHelpers (4)'!$A$1:$Q$51</definedName>
    <definedName name="Accuracy" localSheetId="36">'General Settings (3)'!$D$19</definedName>
    <definedName name="Accuracy" localSheetId="55">'General Settings (5)'!$D$23</definedName>
    <definedName name="Accuracy" localSheetId="62">'General Settings (6)'!$D$23</definedName>
    <definedName name="Accuracy" localSheetId="71">'General Settings (7)'!$D$23</definedName>
    <definedName name="Accuracy" localSheetId="78">'General Settings (8)'!$D$23</definedName>
    <definedName name="Accuracy" localSheetId="34">'General Settings (3)'!$D$19</definedName>
    <definedName name="Accuracy" localSheetId="54">'General Settings (5)'!$D$23</definedName>
    <definedName name="Accuracy" localSheetId="70">'General Settings (7)'!$D$23</definedName>
    <definedName name="Accuracy" localSheetId="77">'General Settings (8)'!$D$23</definedName>
    <definedName name="Accuracy" localSheetId="35">'General Settings (3)'!$D$19</definedName>
    <definedName name="Accuracy" localSheetId="69">'General Settings (7)'!$D$23</definedName>
    <definedName name="Accuracy" localSheetId="39">'General Settings (3)'!$D$19</definedName>
    <definedName name="Accuracy" localSheetId="58">'General Settings (5)'!$D$23</definedName>
    <definedName name="Accuracy" localSheetId="65">'General Settings (6)'!$D$23</definedName>
    <definedName name="Accuracy" localSheetId="74">'General Settings (7)'!$D$23</definedName>
    <definedName name="Accuracy" localSheetId="81">'General Settings (8)'!$D$23</definedName>
    <definedName name="Accuracy" localSheetId="52">'General Settings (5)'!$D$23</definedName>
    <definedName name="Accuracy" localSheetId="59">'General Settings (6)'!$D$23</definedName>
    <definedName name="Accuracy" localSheetId="66">'General Settings (7)'!$D$23</definedName>
    <definedName name="Accuracy" localSheetId="75">'General Settings (8)'!$D$23</definedName>
    <definedName name="Accuracy" localSheetId="38">'General Settings (3)'!$D$19</definedName>
    <definedName name="Accuracy" localSheetId="57">'General Settings (5)'!$D$23</definedName>
    <definedName name="Accuracy" localSheetId="64">'General Settings (6)'!$D$23</definedName>
    <definedName name="Accuracy" localSheetId="73">'General Settings (7)'!$D$23</definedName>
    <definedName name="Accuracy" localSheetId="80">'General Settings (8)'!$D$23</definedName>
    <definedName name="Accuracy" localSheetId="37">'General Settings (3)'!$D$19</definedName>
    <definedName name="Accuracy" localSheetId="56">'General Settings (5)'!$D$23</definedName>
    <definedName name="Accuracy" localSheetId="63">'General Settings (6)'!$D$23</definedName>
    <definedName name="Accuracy" localSheetId="72">'General Settings (7)'!$D$23</definedName>
    <definedName name="Accuracy" localSheetId="79">'General Settings (8)'!$D$23</definedName>
    <definedName name="Accuracy" localSheetId="33">'General Settings (3)'!$D$19</definedName>
    <definedName name="Accuracy" localSheetId="53">'General Settings (5)'!$D$23</definedName>
    <definedName name="Accuracy" localSheetId="61">'General Settings (6)'!$D$23</definedName>
    <definedName name="Accuracy" localSheetId="68">'General Settings (7)'!$D$23</definedName>
    <definedName name="Accuracy" localSheetId="60">'General Settings (6)'!$D$23</definedName>
    <definedName name="Accuracy" localSheetId="67">'General Settings (7)'!$D$23</definedName>
    <definedName name="Accuracy" localSheetId="76">'General Settings (8)'!$D$23</definedName>
    <definedName name="Accuracy">'General Settings (2)'!$D$23</definedName>
    <definedName name="AllTriggers">'General Settings (4)'!$D$18:$D$22</definedName>
    <definedName name="B12Minterpolation">'Delta 12M'!$N$1</definedName>
    <definedName name="B3Minterpolation">'Delta 3M'!$O$1</definedName>
    <definedName name="B6Minterpolation">'Delta 6M '!$N$1</definedName>
    <definedName name="BasisInterpolation">'General Settings (4)'!$I$17</definedName>
    <definedName name="BasisInterpolator">'General Settings (4)'!$I$18</definedName>
    <definedName name="BondBasisDayCounter" localSheetId="36">'General Settings (3)'!$I$13</definedName>
    <definedName name="BondBasisDayCounter" localSheetId="55">'General Settings (5)'!$M$13</definedName>
    <definedName name="BondBasisDayCounter" localSheetId="62">'General Settings (6)'!$M$13</definedName>
    <definedName name="BondBasisDayCounter" localSheetId="71">'General Settings (7)'!$M$13</definedName>
    <definedName name="BondBasisDayCounter" localSheetId="78">'General Settings (8)'!$M$13</definedName>
    <definedName name="BondBasisDayCounter" localSheetId="34">'General Settings (3)'!$I$13</definedName>
    <definedName name="BondBasisDayCounter" localSheetId="54">'General Settings (5)'!$M$13</definedName>
    <definedName name="BondBasisDayCounter" localSheetId="70">'General Settings (7)'!$M$13</definedName>
    <definedName name="BondBasisDayCounter" localSheetId="77">'General Settings (8)'!$M$13</definedName>
    <definedName name="BondBasisDayCounter" localSheetId="35">'General Settings (3)'!$I$13</definedName>
    <definedName name="BondBasisDayCounter" localSheetId="69">'General Settings (7)'!$M$13</definedName>
    <definedName name="BondBasisDayCounter" localSheetId="39">'General Settings (3)'!$I$13</definedName>
    <definedName name="BondBasisDayCounter" localSheetId="58">'General Settings (5)'!$M$13</definedName>
    <definedName name="BondBasisDayCounter" localSheetId="65">'General Settings (6)'!$M$13</definedName>
    <definedName name="BondBasisDayCounter" localSheetId="74">'General Settings (7)'!$M$13</definedName>
    <definedName name="BondBasisDayCounter" localSheetId="81">'General Settings (8)'!$M$13</definedName>
    <definedName name="BondBasisDayCounter" localSheetId="52">'General Settings (5)'!$M$13</definedName>
    <definedName name="BondBasisDayCounter" localSheetId="59">'General Settings (6)'!$M$13</definedName>
    <definedName name="BondBasisDayCounter" localSheetId="66">'General Settings (7)'!$M$13</definedName>
    <definedName name="BondBasisDayCounter" localSheetId="75">'General Settings (8)'!$M$13</definedName>
    <definedName name="BondBasisDayCounter" localSheetId="38">'General Settings (3)'!$I$13</definedName>
    <definedName name="BondBasisDayCounter" localSheetId="57">'General Settings (5)'!$M$13</definedName>
    <definedName name="BondBasisDayCounter" localSheetId="64">'General Settings (6)'!$M$13</definedName>
    <definedName name="BondBasisDayCounter" localSheetId="73">'General Settings (7)'!$M$13</definedName>
    <definedName name="BondBasisDayCounter" localSheetId="80">'General Settings (8)'!$M$13</definedName>
    <definedName name="BondBasisDayCounter" localSheetId="37">'General Settings (3)'!$I$13</definedName>
    <definedName name="BondBasisDayCounter" localSheetId="56">'General Settings (5)'!$M$13</definedName>
    <definedName name="BondBasisDayCounter" localSheetId="63">'General Settings (6)'!$M$13</definedName>
    <definedName name="BondBasisDayCounter" localSheetId="72">'General Settings (7)'!$M$13</definedName>
    <definedName name="BondBasisDayCounter" localSheetId="79">'General Settings (8)'!$M$13</definedName>
    <definedName name="BondBasisDayCounter" localSheetId="33">'General Settings (3)'!$I$13</definedName>
    <definedName name="BondBasisDayCounter" localSheetId="53">'General Settings (5)'!$M$13</definedName>
    <definedName name="BondBasisDayCounter" localSheetId="61">'General Settings (6)'!$M$13</definedName>
    <definedName name="BondBasisDayCounter" localSheetId="68">'General Settings (7)'!$M$13</definedName>
    <definedName name="BondBasisDayCounter" localSheetId="60">'General Settings (6)'!$M$13</definedName>
    <definedName name="BondBasisDayCounter" localSheetId="67">'General Settings (7)'!$M$13</definedName>
    <definedName name="BondBasisDayCounter" localSheetId="76">'General Settings (8)'!$M$13</definedName>
    <definedName name="BondBasisDayCounter">'General Settings (2)'!#REF!</definedName>
    <definedName name="Calendar" localSheetId="50">'General Settings (4)'!$D$5</definedName>
    <definedName name="Calendar" localSheetId="47">'General Settings (4)'!$D$5</definedName>
    <definedName name="Calendar" localSheetId="49">'General Settings (4)'!$D$5</definedName>
    <definedName name="Calendar" localSheetId="48">'General Settings (4)'!$D$5</definedName>
    <definedName name="Calendar" localSheetId="45">'General Settings (4)'!$D$5</definedName>
    <definedName name="Calendar" localSheetId="41">'General Settings (4)'!$D$5</definedName>
    <definedName name="Calendar" localSheetId="44">'General Settings (4)'!$D$5</definedName>
    <definedName name="Calendar" localSheetId="43">'General Settings (4)'!$D$5</definedName>
    <definedName name="Calendar" localSheetId="42">'General Settings (4)'!$D$5</definedName>
    <definedName name="Calendar" localSheetId="36">'General Settings (3)'!$D$18</definedName>
    <definedName name="Calendar" localSheetId="55">'General Settings (5)'!$D$18</definedName>
    <definedName name="Calendar" localSheetId="62">'General Settings (6)'!$D$18</definedName>
    <definedName name="Calendar" localSheetId="71">'General Settings (7)'!$D$18</definedName>
    <definedName name="Calendar" localSheetId="78">'General Settings (8)'!$D$18</definedName>
    <definedName name="Calendar" localSheetId="34">'General Settings (3)'!$D$18</definedName>
    <definedName name="Calendar" localSheetId="54">'General Settings (5)'!$D$18</definedName>
    <definedName name="Calendar" localSheetId="70">'General Settings (7)'!$D$18</definedName>
    <definedName name="Calendar" localSheetId="77">'General Settings (8)'!$D$18</definedName>
    <definedName name="Calendar" localSheetId="35">'General Settings (3)'!$D$18</definedName>
    <definedName name="Calendar" localSheetId="69">'General Settings (7)'!$D$18</definedName>
    <definedName name="Calendar" localSheetId="39">'General Settings (3)'!$D$18</definedName>
    <definedName name="Calendar" localSheetId="51">'General Settings (4)'!$D$5</definedName>
    <definedName name="Calendar" localSheetId="58">'General Settings (5)'!$D$18</definedName>
    <definedName name="Calendar" localSheetId="65">'General Settings (6)'!$D$18</definedName>
    <definedName name="Calendar" localSheetId="74">'General Settings (7)'!$D$18</definedName>
    <definedName name="Calendar" localSheetId="81">'General Settings (8)'!$D$18</definedName>
    <definedName name="Calendar" localSheetId="52">'General Settings (5)'!$D$18</definedName>
    <definedName name="Calendar" localSheetId="59">'General Settings (6)'!$D$18</definedName>
    <definedName name="Calendar" localSheetId="66">'General Settings (7)'!$D$18</definedName>
    <definedName name="Calendar" localSheetId="75">'General Settings (8)'!$D$18</definedName>
    <definedName name="Calendar" localSheetId="38">'General Settings (3)'!$D$18</definedName>
    <definedName name="Calendar" localSheetId="57">'General Settings (5)'!$D$18</definedName>
    <definedName name="Calendar" localSheetId="64">'General Settings (6)'!$D$18</definedName>
    <definedName name="Calendar" localSheetId="73">'General Settings (7)'!$D$18</definedName>
    <definedName name="Calendar" localSheetId="80">'General Settings (8)'!$D$18</definedName>
    <definedName name="Calendar" localSheetId="37">'General Settings (3)'!$D$18</definedName>
    <definedName name="Calendar" localSheetId="56">'General Settings (5)'!$D$18</definedName>
    <definedName name="Calendar" localSheetId="63">'General Settings (6)'!$D$18</definedName>
    <definedName name="Calendar" localSheetId="72">'General Settings (7)'!$D$18</definedName>
    <definedName name="Calendar" localSheetId="79">'General Settings (8)'!$D$18</definedName>
    <definedName name="Calendar" localSheetId="33">'General Settings (3)'!$D$18</definedName>
    <definedName name="Calendar" localSheetId="53">'General Settings (5)'!$D$18</definedName>
    <definedName name="Calendar" localSheetId="61">'General Settings (6)'!$D$18</definedName>
    <definedName name="Calendar" localSheetId="68">'General Settings (7)'!$D$18</definedName>
    <definedName name="Calendar" localSheetId="40">'General Settings (4)'!$D$5</definedName>
    <definedName name="Calendar" localSheetId="60">'General Settings (6)'!$D$18</definedName>
    <definedName name="Calendar" localSheetId="67">'General Settings (7)'!$D$18</definedName>
    <definedName name="Calendar" localSheetId="76">'General Settings (8)'!$D$18</definedName>
    <definedName name="Calendar" localSheetId="46">'General Settings (4)'!$D$5</definedName>
    <definedName name="Calendar">'General Settings (2)'!$D$18</definedName>
    <definedName name="CheckFRA" localSheetId="62">'Monitor (3)'!$J$48</definedName>
    <definedName name="CheckFRA" localSheetId="71">'Monitor (4)'!$J$48</definedName>
    <definedName name="CheckFRA" localSheetId="78">'Monitor (5)'!$J$48</definedName>
    <definedName name="CheckFRA" localSheetId="70">'Monitor (4)'!$J$48</definedName>
    <definedName name="CheckFRA" localSheetId="77">'Monitor (5)'!$J$48</definedName>
    <definedName name="CheckFRA" localSheetId="69">'Monitor (4)'!$J$48</definedName>
    <definedName name="CheckFRA" localSheetId="65">'Monitor (3)'!$J$48</definedName>
    <definedName name="CheckFRA" localSheetId="74">'Monitor (4)'!$J$48</definedName>
    <definedName name="CheckFRA" localSheetId="81">'Monitor (5)'!$J$48</definedName>
    <definedName name="CheckFRA" localSheetId="59">'Monitor (3)'!$J$48</definedName>
    <definedName name="CheckFRA" localSheetId="66">'Monitor (4)'!$J$48</definedName>
    <definedName name="CheckFRA" localSheetId="75">'Monitor (5)'!$J$50</definedName>
    <definedName name="CheckFRA" localSheetId="64">'Monitor (3)'!$J$48</definedName>
    <definedName name="CheckFRA" localSheetId="73">'Monitor (4)'!$J$48</definedName>
    <definedName name="CheckFRA" localSheetId="80">'Monitor (5)'!$J$48</definedName>
    <definedName name="CheckFRA" localSheetId="63">'Monitor (3)'!$J$48</definedName>
    <definedName name="CheckFRA" localSheetId="72">'Monitor (4)'!$J$48</definedName>
    <definedName name="CheckFRA" localSheetId="79">'Monitor (5)'!$J$48</definedName>
    <definedName name="CheckFRA" localSheetId="61">'Monitor (3)'!$J$48</definedName>
    <definedName name="CheckFRA" localSheetId="68">'Monitor (4)'!$J$48</definedName>
    <definedName name="CheckFRA" localSheetId="60">'Monitor (3)'!$J$48</definedName>
    <definedName name="CheckFRA" localSheetId="67">'Monitor (4)'!$J$48</definedName>
    <definedName name="CheckFRA" localSheetId="76">'Monitor (5)'!$J$48</definedName>
    <definedName name="CheckFRA">'Monitor (2)'!$J$48</definedName>
    <definedName name="CheckIMMFut" localSheetId="62">'Monitor (3)'!$J$52</definedName>
    <definedName name="CheckIMMFut" localSheetId="71">'Monitor (4)'!$J$52</definedName>
    <definedName name="CheckIMMFut" localSheetId="78">'Monitor (5)'!$J$52</definedName>
    <definedName name="CheckIMMFut" localSheetId="70">'Monitor (4)'!$J$52</definedName>
    <definedName name="CheckIMMFut" localSheetId="77">'Monitor (5)'!$J$52</definedName>
    <definedName name="CheckIMMFut" localSheetId="69">'Monitor (4)'!$J$52</definedName>
    <definedName name="CheckIMMFut" localSheetId="65">'Monitor (3)'!$J$52</definedName>
    <definedName name="CheckIMMFut" localSheetId="74">'Monitor (4)'!$J$52</definedName>
    <definedName name="CheckIMMFut" localSheetId="81">'Monitor (5)'!$J$52</definedName>
    <definedName name="CheckIMMFut" localSheetId="59">'Monitor (3)'!$J$52</definedName>
    <definedName name="CheckIMMFut" localSheetId="66">'Monitor (4)'!$J$52</definedName>
    <definedName name="CheckIMMFut" localSheetId="75">'Monitor (5)'!$J$52</definedName>
    <definedName name="CheckIMMFut" localSheetId="64">'Monitor (3)'!$J$52</definedName>
    <definedName name="CheckIMMFut" localSheetId="73">'Monitor (4)'!$J$52</definedName>
    <definedName name="CheckIMMFut" localSheetId="80">'Monitor (5)'!$J$52</definedName>
    <definedName name="CheckIMMFut" localSheetId="63">'Monitor (3)'!$J$52</definedName>
    <definedName name="CheckIMMFut" localSheetId="72">'Monitor (4)'!$J$52</definedName>
    <definedName name="CheckIMMFut" localSheetId="79">'Monitor (5)'!$J$52</definedName>
    <definedName name="CheckIMMFut" localSheetId="61">'Monitor (3)'!$J$52</definedName>
    <definedName name="CheckIMMFut" localSheetId="68">'Monitor (4)'!$J$52</definedName>
    <definedName name="CheckIMMFut" localSheetId="60">'Monitor (3)'!$J$52</definedName>
    <definedName name="CheckIMMFut" localSheetId="67">'Monitor (4)'!$J$52</definedName>
    <definedName name="CheckIMMFut" localSheetId="76">'Monitor (5)'!$J$52</definedName>
    <definedName name="CheckIMMFut">'Monitor (2)'!$J$52</definedName>
    <definedName name="CheckSerialFut" localSheetId="62">'Monitor (3)'!$J$55</definedName>
    <definedName name="CheckSerialFut" localSheetId="71">'Monitor (4)'!$J$55</definedName>
    <definedName name="CheckSerialFut" localSheetId="78">'Monitor (5)'!$J$55</definedName>
    <definedName name="CheckSerialFut" localSheetId="70">'Monitor (4)'!$J$55</definedName>
    <definedName name="CheckSerialFut" localSheetId="77">'Monitor (5)'!$J$55</definedName>
    <definedName name="CheckSerialFut" localSheetId="69">'Monitor (4)'!$J$55</definedName>
    <definedName name="CheckSerialFut" localSheetId="65">'Monitor (3)'!$J$55</definedName>
    <definedName name="CheckSerialFut" localSheetId="74">'Monitor (4)'!$J$55</definedName>
    <definedName name="CheckSerialFut" localSheetId="81">'Monitor (5)'!$J$55</definedName>
    <definedName name="CheckSerialFut" localSheetId="59">'Monitor (3)'!$J$55</definedName>
    <definedName name="CheckSerialFut" localSheetId="66">'Monitor (4)'!$J$55</definedName>
    <definedName name="CheckSerialFut" localSheetId="75">'Monitor (5)'!$J$55</definedName>
    <definedName name="CheckSerialFut" localSheetId="64">'Monitor (3)'!$J$55</definedName>
    <definedName name="CheckSerialFut" localSheetId="73">'Monitor (4)'!$J$55</definedName>
    <definedName name="CheckSerialFut" localSheetId="80">'Monitor (5)'!$J$55</definedName>
    <definedName name="CheckSerialFut" localSheetId="63">'Monitor (3)'!$J$55</definedName>
    <definedName name="CheckSerialFut" localSheetId="72">'Monitor (4)'!$J$55</definedName>
    <definedName name="CheckSerialFut" localSheetId="79">'Monitor (5)'!$J$55</definedName>
    <definedName name="CheckSerialFut" localSheetId="61">'Monitor (3)'!$J$55</definedName>
    <definedName name="CheckSerialFut" localSheetId="68">'Monitor (4)'!$J$55</definedName>
    <definedName name="CheckSerialFut" localSheetId="60">'Monitor (3)'!$J$55</definedName>
    <definedName name="CheckSerialFut" localSheetId="67">'Monitor (4)'!$J$55</definedName>
    <definedName name="CheckSerialFut" localSheetId="76">'Monitor (5)'!$J$55</definedName>
    <definedName name="CheckSerialFut">'Monitor (2)'!$J$55</definedName>
    <definedName name="Contributor" localSheetId="23">BasisSwap1MxM!$S$2</definedName>
    <definedName name="Contributor" localSheetId="22">BasisSwap3M6M!$S$2</definedName>
    <definedName name="Contributor" localSheetId="21">BasisSwapxM12M!$S$2</definedName>
    <definedName name="Contributor" localSheetId="20">Deposits!$J$2</definedName>
    <definedName name="Contributor" localSheetId="19">FRA!$M$2</definedName>
    <definedName name="Contributor" localSheetId="15">FuturesHWConvAdj!$H$2</definedName>
    <definedName name="Contributor" localSheetId="0">FwdOIS!$F$2</definedName>
    <definedName name="Contributor" localSheetId="16">'ImmFra6M '!$O$4</definedName>
    <definedName name="Contributor" localSheetId="1">MPCOIS!$F$2</definedName>
    <definedName name="Contributor" localSheetId="14">OIS!$O$2</definedName>
    <definedName name="Contributor" localSheetId="10">Swap3MAnnual!$S$2</definedName>
    <definedName name="Contributor" localSheetId="11">Swap3MSemiAnnual!$S$2</definedName>
    <definedName name="Contributor" localSheetId="9">Swap6M!$S$2</definedName>
    <definedName name="Contributor" localSheetId="13">Swaps1M!$O$2</definedName>
    <definedName name="Contributor" localSheetId="12">SwapsIMMDated!$O$2</definedName>
    <definedName name="Contributors" localSheetId="20">Deposits!$S$5:$S$13</definedName>
    <definedName name="Contributors">'General Settings'!$C$11:$C$17</definedName>
    <definedName name="ContributorTable" localSheetId="20">Deposits!$S$5:$W$13</definedName>
    <definedName name="ContributorTable">'General Settings'!$C$11:$D$17</definedName>
    <definedName name="Conventions" localSheetId="23">BasisSwap1MxM!$AF$5:$AH$9</definedName>
    <definedName name="Conventions" localSheetId="22">BasisSwap3M6M!$AF$5:$AH$9</definedName>
    <definedName name="Conventions" localSheetId="21">BasisSwapxM12M!$AF$5:$AH$9</definedName>
    <definedName name="Conventions" localSheetId="44">'Delta 1M'!$T$3:$T$4</definedName>
    <definedName name="Conventions" localSheetId="10">Swap3MAnnual!$AF$5:$AH$10</definedName>
    <definedName name="Conventions" localSheetId="11">Swap3MSemiAnnual!$AF$5:$AH$10</definedName>
    <definedName name="Conventions" localSheetId="9">Swap6M!$AF$5:$AH$9</definedName>
    <definedName name="Conventions" localSheetId="33">'Swaps (2)'!$P$5:$R$9</definedName>
    <definedName name="Conventions" localSheetId="53">'Swaps (3)'!$P$6:$R$10</definedName>
    <definedName name="Counter" localSheetId="0">FwdOIS!$Q$3</definedName>
    <definedName name="Counter" localSheetId="1">MPCOIS!$Q$3</definedName>
    <definedName name="Counter">Futures1M!$Z$2</definedName>
    <definedName name="Currency" localSheetId="50">'General Settings (4)'!$D$4</definedName>
    <definedName name="Currency" localSheetId="47">'General Settings (4)'!$D$4</definedName>
    <definedName name="Currency" localSheetId="49">'General Settings (4)'!$D$4</definedName>
    <definedName name="Currency" localSheetId="48">'General Settings (4)'!$D$4</definedName>
    <definedName name="Currency" localSheetId="45">'General Settings (4)'!$D$4</definedName>
    <definedName name="Currency" localSheetId="41">'General Settings (4)'!$D$4</definedName>
    <definedName name="Currency" localSheetId="44">'General Settings (4)'!$D$4</definedName>
    <definedName name="Currency" localSheetId="43">'General Settings (4)'!$D$4</definedName>
    <definedName name="Currency" localSheetId="42">'General Settings (4)'!$D$4</definedName>
    <definedName name="Currency" localSheetId="29">'General Settings (2)'!$D$4</definedName>
    <definedName name="Currency" localSheetId="36">'General Settings (3)'!$D$4</definedName>
    <definedName name="Currency" localSheetId="55">'General Settings (5)'!$D$4</definedName>
    <definedName name="Currency" localSheetId="62">'General Settings (6)'!$D$4</definedName>
    <definedName name="Currency" localSheetId="71">'General Settings (7)'!$D$4</definedName>
    <definedName name="Currency" localSheetId="78">'General Settings (8)'!$D$4</definedName>
    <definedName name="Currency" localSheetId="34">'General Settings (3)'!$D$4</definedName>
    <definedName name="Currency" localSheetId="54">'General Settings (5)'!$D$4</definedName>
    <definedName name="Currency" localSheetId="70">'General Settings (7)'!$D$4</definedName>
    <definedName name="Currency" localSheetId="77">'General Settings (8)'!$D$4</definedName>
    <definedName name="Currency" localSheetId="35">'General Settings (3)'!$D$4</definedName>
    <definedName name="Currency" localSheetId="69">'General Settings (7)'!$D$4</definedName>
    <definedName name="Currency" localSheetId="32">'General Settings (2)'!$D$4</definedName>
    <definedName name="Currency" localSheetId="39">'General Settings (3)'!$D$4</definedName>
    <definedName name="Currency" localSheetId="51">'General Settings (4)'!$D$4</definedName>
    <definedName name="Currency" localSheetId="58">'General Settings (5)'!$D$4</definedName>
    <definedName name="Currency" localSheetId="65">'General Settings (6)'!$D$4</definedName>
    <definedName name="Currency" localSheetId="74">'General Settings (7)'!$D$4</definedName>
    <definedName name="Currency" localSheetId="81">'General Settings (8)'!$D$4</definedName>
    <definedName name="Currency" localSheetId="82">MainChecks!$U$4</definedName>
    <definedName name="Currency" localSheetId="27">'General Settings (2)'!$D$4</definedName>
    <definedName name="Currency" localSheetId="52">'General Settings (5)'!$D$4</definedName>
    <definedName name="Currency" localSheetId="59">'General Settings (6)'!$D$4</definedName>
    <definedName name="Currency" localSheetId="66">'General Settings (7)'!$D$4</definedName>
    <definedName name="Currency" localSheetId="75">'General Settings (8)'!$D$4</definedName>
    <definedName name="Currency" localSheetId="31">'General Settings (2)'!$D$4</definedName>
    <definedName name="Currency" localSheetId="38">'General Settings (3)'!$D$4</definedName>
    <definedName name="Currency" localSheetId="57">'General Settings (5)'!$D$4</definedName>
    <definedName name="Currency" localSheetId="64">'General Settings (6)'!$D$4</definedName>
    <definedName name="Currency" localSheetId="73">'General Settings (7)'!$D$4</definedName>
    <definedName name="Currency" localSheetId="80">'General Settings (8)'!$D$4</definedName>
    <definedName name="Currency" localSheetId="30">'General Settings (2)'!$D$4</definedName>
    <definedName name="Currency" localSheetId="37">'General Settings (3)'!$D$4</definedName>
    <definedName name="Currency" localSheetId="56">'General Settings (5)'!$D$4</definedName>
    <definedName name="Currency" localSheetId="63">'General Settings (6)'!$D$4</definedName>
    <definedName name="Currency" localSheetId="72">'General Settings (7)'!$D$4</definedName>
    <definedName name="Currency" localSheetId="79">'General Settings (8)'!$D$4</definedName>
    <definedName name="Currency" localSheetId="28">'General Settings (2)'!$D$4</definedName>
    <definedName name="Currency" localSheetId="33">'General Settings (3)'!$D$4</definedName>
    <definedName name="Currency" localSheetId="53">'General Settings (5)'!$D$4</definedName>
    <definedName name="Currency" localSheetId="61">'General Settings (6)'!$D$4</definedName>
    <definedName name="Currency" localSheetId="68">'General Settings (7)'!$D$4</definedName>
    <definedName name="Currency" localSheetId="40">'General Settings (4)'!$D$4</definedName>
    <definedName name="Currency" localSheetId="60">'General Settings (6)'!$D$4</definedName>
    <definedName name="Currency" localSheetId="67">'General Settings (7)'!$D$4</definedName>
    <definedName name="Currency" localSheetId="76">'General Settings (8)'!$D$4</definedName>
    <definedName name="Currency" localSheetId="46">'General Settings (4)'!$D$4</definedName>
    <definedName name="Currency">'General Settings'!$I$12</definedName>
    <definedName name="DataTable" localSheetId="55">'Monitor (2)'!$B$3:$I$16</definedName>
    <definedName name="DataTable" localSheetId="62">'Monitor (3)'!$B$3:$I$16</definedName>
    <definedName name="DataTable" localSheetId="71">'Monitor (4)'!$B$3:$I$16</definedName>
    <definedName name="DataTable" localSheetId="78">'Monitor (5)'!$B$3:$I$16</definedName>
    <definedName name="DataTable" localSheetId="54">'Monitor (2)'!$B$3:$I$16</definedName>
    <definedName name="DataTable" localSheetId="70">'Monitor (4)'!$B$3:$I$16</definedName>
    <definedName name="DataTable" localSheetId="77">'Monitor (5)'!$B$3:$I$16</definedName>
    <definedName name="DataTable" localSheetId="69">'Monitor (4)'!$B$3:$I$16</definedName>
    <definedName name="DataTable" localSheetId="58">'Monitor (2)'!$B$3:$I$16</definedName>
    <definedName name="DataTable" localSheetId="65">'Monitor (3)'!$B$3:$I$16</definedName>
    <definedName name="DataTable" localSheetId="74">'Monitor (4)'!$B$3:$I$16</definedName>
    <definedName name="DataTable" localSheetId="81">'Monitor (5)'!$B$3:$I$16</definedName>
    <definedName name="DataTable" localSheetId="52">'Monitor (2)'!$B$3:$I$16</definedName>
    <definedName name="DataTable" localSheetId="59">'Monitor (3)'!$B$3:$I$16</definedName>
    <definedName name="DataTable" localSheetId="66">'Monitor (4)'!$B$3:$I$16</definedName>
    <definedName name="DataTable" localSheetId="75">'Monitor (5)'!$B$3:$I$16</definedName>
    <definedName name="DataTable" localSheetId="57">'Monitor (2)'!$B$3:$I$16</definedName>
    <definedName name="DataTable" localSheetId="64">'Monitor (3)'!$B$3:$I$16</definedName>
    <definedName name="DataTable" localSheetId="73">'Monitor (4)'!$B$3:$I$16</definedName>
    <definedName name="DataTable" localSheetId="80">'Monitor (5)'!$B$3:$I$16</definedName>
    <definedName name="DataTable" localSheetId="56">'Monitor (2)'!$B$3:$I$16</definedName>
    <definedName name="DataTable" localSheetId="63">'Monitor (3)'!$B$3:$I$16</definedName>
    <definedName name="DataTable" localSheetId="72">'Monitor (4)'!$B$3:$I$16</definedName>
    <definedName name="DataTable" localSheetId="79">'Monitor (5)'!$B$3:$I$16</definedName>
    <definedName name="DataTable" localSheetId="53">'Monitor (2)'!$B$3:$I$16</definedName>
    <definedName name="DataTable" localSheetId="61">'Monitor (3)'!$B$3:$I$16</definedName>
    <definedName name="DataTable" localSheetId="68">'Monitor (4)'!$B$3:$I$16</definedName>
    <definedName name="DataTable" localSheetId="60">'Monitor (3)'!$B$3:$I$16</definedName>
    <definedName name="DataTable" localSheetId="67">'Monitor (4)'!$B$3:$I$16</definedName>
    <definedName name="DataTable" localSheetId="76">'Monitor (5)'!$B$3:$I$16</definedName>
    <definedName name="DataTable">Monitor!$B$3:$I$9</definedName>
    <definedName name="DayCounter" localSheetId="50">'General Settings (4)'!$D$9</definedName>
    <definedName name="DayCounter" localSheetId="47">'General Settings (4)'!$D$9</definedName>
    <definedName name="DayCounter" localSheetId="49">'General Settings (4)'!$D$9</definedName>
    <definedName name="DayCounter" localSheetId="48">'General Settings (4)'!$D$9</definedName>
    <definedName name="DayCounter" localSheetId="45">'General Settings (4)'!$D$9</definedName>
    <definedName name="DayCounter" localSheetId="41">'General Settings (4)'!$D$9</definedName>
    <definedName name="DayCounter" localSheetId="44">'General Settings (4)'!$D$9</definedName>
    <definedName name="DayCounter" localSheetId="43">'General Settings (4)'!$D$9</definedName>
    <definedName name="DayCounter" localSheetId="42">'General Settings (4)'!$D$9</definedName>
    <definedName name="DayCounter" localSheetId="55">'General Settings (5)'!$D$19</definedName>
    <definedName name="DayCounter" localSheetId="62">'General Settings (6)'!$D$19</definedName>
    <definedName name="DayCounter" localSheetId="71">'General Settings (7)'!$D$19</definedName>
    <definedName name="DayCounter" localSheetId="78">'General Settings (8)'!$D$19</definedName>
    <definedName name="DayCounter" localSheetId="54">'General Settings (5)'!$D$19</definedName>
    <definedName name="DayCounter" localSheetId="70">'General Settings (7)'!$D$19</definedName>
    <definedName name="DayCounter" localSheetId="77">'General Settings (8)'!$D$19</definedName>
    <definedName name="DayCounter" localSheetId="69">'General Settings (7)'!$D$19</definedName>
    <definedName name="DayCounter" localSheetId="51">'General Settings (4)'!$D$9</definedName>
    <definedName name="DayCounter" localSheetId="58">'General Settings (5)'!$D$19</definedName>
    <definedName name="DayCounter" localSheetId="65">'General Settings (6)'!$D$19</definedName>
    <definedName name="DayCounter" localSheetId="74">'General Settings (7)'!$D$19</definedName>
    <definedName name="DayCounter" localSheetId="81">'General Settings (8)'!$D$19</definedName>
    <definedName name="DayCounter" localSheetId="52">'General Settings (5)'!$D$19</definedName>
    <definedName name="DayCounter" localSheetId="59">'General Settings (6)'!$D$19</definedName>
    <definedName name="DayCounter" localSheetId="66">'General Settings (7)'!$D$19</definedName>
    <definedName name="DayCounter" localSheetId="75">'General Settings (8)'!$D$19</definedName>
    <definedName name="DayCounter" localSheetId="57">'General Settings (5)'!$D$19</definedName>
    <definedName name="DayCounter" localSheetId="64">'General Settings (6)'!$D$19</definedName>
    <definedName name="DayCounter" localSheetId="73">'General Settings (7)'!$D$19</definedName>
    <definedName name="DayCounter" localSheetId="80">'General Settings (8)'!$D$19</definedName>
    <definedName name="DayCounter" localSheetId="56">'General Settings (5)'!$D$19</definedName>
    <definedName name="DayCounter" localSheetId="63">'General Settings (6)'!$D$19</definedName>
    <definedName name="DayCounter" localSheetId="72">'General Settings (7)'!$D$19</definedName>
    <definedName name="DayCounter" localSheetId="79">'General Settings (8)'!$D$19</definedName>
    <definedName name="DayCounter" localSheetId="53">'General Settings (5)'!$D$19</definedName>
    <definedName name="DayCounter" localSheetId="61">'General Settings (6)'!$D$19</definedName>
    <definedName name="DayCounter" localSheetId="68">'General Settings (7)'!$D$19</definedName>
    <definedName name="DayCounter" localSheetId="40">'General Settings (4)'!$D$9</definedName>
    <definedName name="DayCounter" localSheetId="60">'General Settings (6)'!$D$19</definedName>
    <definedName name="DayCounter" localSheetId="67">'General Settings (7)'!$D$19</definedName>
    <definedName name="DayCounter" localSheetId="76">'General Settings (8)'!$D$19</definedName>
    <definedName name="DayCounter" localSheetId="46">'General Settings (4)'!$D$9</definedName>
    <definedName name="DayCounter">'General Settings (2)'!$D$19</definedName>
    <definedName name="Delta1M">'Delta 1M'!$X$26:$X$29</definedName>
    <definedName name="DepoInclusionCriteria" localSheetId="36">'Selected (2)'!$B$5</definedName>
    <definedName name="DepoInclusionCriteria" localSheetId="55">'Selected (3)'!$B$5</definedName>
    <definedName name="DepoInclusionCriteria" localSheetId="62">'Selected (4)'!$B$5</definedName>
    <definedName name="DepoInclusionCriteria" localSheetId="71">'Selected (5)'!$B$5</definedName>
    <definedName name="DepoInclusionCriteria" localSheetId="78">'Selected (6)'!$B$5</definedName>
    <definedName name="DepoInclusionCriteria" localSheetId="34">'Selected (2)'!$B$5</definedName>
    <definedName name="DepoInclusionCriteria" localSheetId="54">'Selected (3)'!$B$5</definedName>
    <definedName name="DepoInclusionCriteria" localSheetId="70">'Selected (5)'!$B$5</definedName>
    <definedName name="DepoInclusionCriteria" localSheetId="77">'Selected (6)'!$B$5</definedName>
    <definedName name="DepoInclusionCriteria" localSheetId="35">'Selected (2)'!$B$5</definedName>
    <definedName name="DepoInclusionCriteria" localSheetId="69">'Selected (5)'!$B$5</definedName>
    <definedName name="DepoInclusionCriteria" localSheetId="39">'Selected (2)'!$B$5</definedName>
    <definedName name="DepoInclusionCriteria" localSheetId="58">'Selected (3)'!$B$5</definedName>
    <definedName name="DepoInclusionCriteria" localSheetId="65">'Selected (4)'!$B$5</definedName>
    <definedName name="DepoInclusionCriteria" localSheetId="74">'Selected (5)'!$B$5</definedName>
    <definedName name="DepoInclusionCriteria" localSheetId="81">'Selected (6)'!$B$5</definedName>
    <definedName name="DepoInclusionCriteria" localSheetId="52">'Selected (3)'!$B$5</definedName>
    <definedName name="DepoInclusionCriteria" localSheetId="59">'Selected (4)'!$B$5</definedName>
    <definedName name="DepoInclusionCriteria" localSheetId="66">'Selected (5)'!$B$5</definedName>
    <definedName name="DepoInclusionCriteria" localSheetId="75">'Selected (6)'!$B$5</definedName>
    <definedName name="DepoInclusionCriteria" localSheetId="38">'Selected (2)'!$B$5</definedName>
    <definedName name="DepoInclusionCriteria" localSheetId="57">'Selected (3)'!$B$5</definedName>
    <definedName name="DepoInclusionCriteria" localSheetId="64">'Selected (4)'!$B$5</definedName>
    <definedName name="DepoInclusionCriteria" localSheetId="73">'Selected (5)'!$B$5</definedName>
    <definedName name="DepoInclusionCriteria" localSheetId="80">'Selected (6)'!$B$5</definedName>
    <definedName name="DepoInclusionCriteria" localSheetId="37">'Selected (2)'!$B$5</definedName>
    <definedName name="DepoInclusionCriteria" localSheetId="56">'Selected (3)'!$B$5</definedName>
    <definedName name="DepoInclusionCriteria" localSheetId="63">'Selected (4)'!$B$5</definedName>
    <definedName name="DepoInclusionCriteria" localSheetId="72">'Selected (5)'!$B$5</definedName>
    <definedName name="DepoInclusionCriteria" localSheetId="79">'Selected (6)'!$B$5</definedName>
    <definedName name="DepoInclusionCriteria" localSheetId="33">'Selected (2)'!$B$5</definedName>
    <definedName name="DepoInclusionCriteria" localSheetId="53">'Selected (3)'!$B$5</definedName>
    <definedName name="DepoInclusionCriteria" localSheetId="61">'Selected (4)'!$B$5</definedName>
    <definedName name="DepoInclusionCriteria" localSheetId="68">'Selected (5)'!$B$5</definedName>
    <definedName name="DepoInclusionCriteria" localSheetId="60">'Selected (4)'!$B$5</definedName>
    <definedName name="DepoInclusionCriteria" localSheetId="67">'Selected (5)'!$B$5</definedName>
    <definedName name="DepoInclusionCriteria" localSheetId="76">'Selected (6)'!$B$5</definedName>
    <definedName name="DepoInclusionCriteria">Selected!$B$5</definedName>
    <definedName name="Discounting" localSheetId="50">'General Settings (4)'!$D$8</definedName>
    <definedName name="Discounting" localSheetId="47">'General Settings (4)'!$D$8</definedName>
    <definedName name="Discounting" localSheetId="49">'General Settings (4)'!$D$8</definedName>
    <definedName name="Discounting" localSheetId="48">'General Settings (4)'!$D$8</definedName>
    <definedName name="Discounting" localSheetId="45">'General Settings (4)'!$D$8</definedName>
    <definedName name="Discounting" localSheetId="41">'General Settings (4)'!$D$8</definedName>
    <definedName name="Discounting" localSheetId="44">'General Settings (4)'!$D$8</definedName>
    <definedName name="Discounting" localSheetId="43">'General Settings (4)'!$D$8</definedName>
    <definedName name="Discounting" localSheetId="42">'General Settings (4)'!$D$8</definedName>
    <definedName name="Discounting" localSheetId="55">'General Settings (5)'!$M$15</definedName>
    <definedName name="Discounting" localSheetId="62">'General Settings (6)'!$M$15</definedName>
    <definedName name="Discounting" localSheetId="71">'General Settings (7)'!$M$15</definedName>
    <definedName name="Discounting" localSheetId="78">'General Settings (8)'!$M$15</definedName>
    <definedName name="Discounting" localSheetId="54">'General Settings (5)'!$M$15</definedName>
    <definedName name="Discounting" localSheetId="70">'General Settings (7)'!$M$15</definedName>
    <definedName name="Discounting" localSheetId="77">'General Settings (8)'!$M$15</definedName>
    <definedName name="Discounting" localSheetId="69">'General Settings (7)'!$M$15</definedName>
    <definedName name="Discounting" localSheetId="32">'General Settings (2)'!$M$14</definedName>
    <definedName name="Discounting" localSheetId="39">'General Settings (3)'!$I$15</definedName>
    <definedName name="Discounting" localSheetId="51">'General Settings (4)'!$D$8</definedName>
    <definedName name="Discounting" localSheetId="58">'General Settings (5)'!$M$15</definedName>
    <definedName name="Discounting" localSheetId="65">'General Settings (6)'!$M$15</definedName>
    <definedName name="Discounting" localSheetId="74">'General Settings (7)'!$M$15</definedName>
    <definedName name="Discounting" localSheetId="81">'General Settings (8)'!$M$15</definedName>
    <definedName name="Discounting" localSheetId="52">'General Settings (5)'!$M$15</definedName>
    <definedName name="Discounting" localSheetId="59">'General Settings (6)'!$M$15</definedName>
    <definedName name="Discounting" localSheetId="66">'General Settings (7)'!$M$15</definedName>
    <definedName name="Discounting" localSheetId="75">'General Settings (8)'!$M$15</definedName>
    <definedName name="Discounting" localSheetId="57">'General Settings (5)'!$M$15</definedName>
    <definedName name="Discounting" localSheetId="64">'General Settings (6)'!$M$15</definedName>
    <definedName name="Discounting" localSheetId="73">'General Settings (7)'!$M$15</definedName>
    <definedName name="Discounting" localSheetId="80">'General Settings (8)'!$M$15</definedName>
    <definedName name="Discounting" localSheetId="56">'General Settings (5)'!$M$15</definedName>
    <definedName name="Discounting" localSheetId="63">'General Settings (6)'!$M$15</definedName>
    <definedName name="Discounting" localSheetId="72">'General Settings (7)'!$M$15</definedName>
    <definedName name="Discounting" localSheetId="79">'General Settings (8)'!$M$15</definedName>
    <definedName name="Discounting" localSheetId="53">'General Settings (5)'!$M$15</definedName>
    <definedName name="Discounting" localSheetId="61">'General Settings (6)'!$M$15</definedName>
    <definedName name="Discounting" localSheetId="68">'General Settings (7)'!$M$15</definedName>
    <definedName name="Discounting" localSheetId="40">'General Settings (4)'!$D$8</definedName>
    <definedName name="Discounting" localSheetId="60">'General Settings (6)'!$M$15</definedName>
    <definedName name="Discounting" localSheetId="67">'General Settings (7)'!$M$15</definedName>
    <definedName name="Discounting" localSheetId="76">'General Settings (8)'!$M$15</definedName>
    <definedName name="Discounting" localSheetId="46">'General Settings (4)'!$D$8</definedName>
    <definedName name="Discounting">'General Settings'!$I$10</definedName>
    <definedName name="Discounting2" localSheetId="32">'General Settings (2)'!$M$15</definedName>
    <definedName name="Discounting2" localSheetId="39">'General Settings (3)'!$I$16</definedName>
    <definedName name="Discounting2" localSheetId="58">'General Settings (5)'!$M$16</definedName>
    <definedName name="Discounting2" localSheetId="65">'General Settings (6)'!$M$16</definedName>
    <definedName name="Discounting2" localSheetId="74">'General Settings (7)'!$M$16</definedName>
    <definedName name="Discounting2" localSheetId="81">'General Settings (8)'!$M$16</definedName>
    <definedName name="Discounting2">'General Settings'!$I$11</definedName>
    <definedName name="DiscountingCurve" localSheetId="53">'Swaps (3)'!#REF!</definedName>
    <definedName name="DiscountingCurve" localSheetId="61">'Swaps (4)'!#REF!</definedName>
    <definedName name="EvaluationDate" localSheetId="50">'General Settings (4)'!$D$19</definedName>
    <definedName name="EvaluationDate" localSheetId="47">'General Settings (4)'!$D$19</definedName>
    <definedName name="EvaluationDate" localSheetId="49">'General Settings (4)'!$D$19</definedName>
    <definedName name="EvaluationDate" localSheetId="48">'General Settings (4)'!$D$19</definedName>
    <definedName name="EvaluationDate" localSheetId="45">'General Settings (4)'!$D$19</definedName>
    <definedName name="EvaluationDate" localSheetId="41">'General Settings (4)'!$D$19</definedName>
    <definedName name="EvaluationDate" localSheetId="44">'General Settings (4)'!$D$19</definedName>
    <definedName name="EvaluationDate" localSheetId="43">'General Settings (4)'!$D$19</definedName>
    <definedName name="EvaluationDate" localSheetId="42">'General Settings (4)'!$D$19</definedName>
    <definedName name="EvaluationDate" localSheetId="51">'General Settings (4)'!$D$19</definedName>
    <definedName name="EvaluationDate" localSheetId="40">'General Settings (4)'!$D$19</definedName>
    <definedName name="EvaluationDate" localSheetId="46">'General Settings (4)'!$D$19</definedName>
    <definedName name="EvaluationDate">'General Settings'!$I$13</definedName>
    <definedName name="FamilyName" localSheetId="36">'General Settings (3)'!$I$11</definedName>
    <definedName name="FamilyName" localSheetId="55">'General Settings (5)'!$M$11</definedName>
    <definedName name="FamilyName" localSheetId="62">'General Settings (6)'!$M$11</definedName>
    <definedName name="FamilyName" localSheetId="71">'General Settings (7)'!$M$11</definedName>
    <definedName name="FamilyName" localSheetId="78">'General Settings (8)'!$M$11</definedName>
    <definedName name="FamilyName" localSheetId="34">'General Settings (3)'!$I$11</definedName>
    <definedName name="FamilyName" localSheetId="54">'General Settings (5)'!$M$11</definedName>
    <definedName name="FamilyName" localSheetId="70">'General Settings (7)'!$M$11</definedName>
    <definedName name="FamilyName" localSheetId="77">'General Settings (8)'!$M$11</definedName>
    <definedName name="FamilyName" localSheetId="35">'General Settings (3)'!$I$11</definedName>
    <definedName name="FamilyName" localSheetId="69">'General Settings (7)'!$M$11</definedName>
    <definedName name="FamilyName" localSheetId="32">'General Settings (2)'!$M$11</definedName>
    <definedName name="FamilyName" localSheetId="39">'General Settings (3)'!$I$11</definedName>
    <definedName name="FamilyName" localSheetId="58">'General Settings (5)'!$M$11</definedName>
    <definedName name="FamilyName" localSheetId="65">'General Settings (6)'!$M$11</definedName>
    <definedName name="FamilyName" localSheetId="74">'General Settings (7)'!$M$11</definedName>
    <definedName name="FamilyName" localSheetId="81">'General Settings (8)'!$M$11</definedName>
    <definedName name="FamilyName" localSheetId="24">LiborSwapIsda!$F$3</definedName>
    <definedName name="FamilyName" localSheetId="52">'General Settings (5)'!$M$11</definedName>
    <definedName name="FamilyName" localSheetId="59">'General Settings (6)'!$M$11</definedName>
    <definedName name="FamilyName" localSheetId="66">'General Settings (7)'!$M$11</definedName>
    <definedName name="FamilyName" localSheetId="75">'General Settings (8)'!$M$11</definedName>
    <definedName name="FamilyName" localSheetId="38">'General Settings (3)'!$I$11</definedName>
    <definedName name="FamilyName" localSheetId="57">'General Settings (5)'!$M$11</definedName>
    <definedName name="FamilyName" localSheetId="64">'General Settings (6)'!$M$11</definedName>
    <definedName name="FamilyName" localSheetId="73">'General Settings (7)'!$M$11</definedName>
    <definedName name="FamilyName" localSheetId="80">'General Settings (8)'!$M$11</definedName>
    <definedName name="FamilyName" localSheetId="37">'General Settings (3)'!$I$11</definedName>
    <definedName name="FamilyName" localSheetId="56">'General Settings (5)'!$M$11</definedName>
    <definedName name="FamilyName" localSheetId="63">'General Settings (6)'!$M$11</definedName>
    <definedName name="FamilyName" localSheetId="72">'General Settings (7)'!$M$11</definedName>
    <definedName name="FamilyName" localSheetId="79">'General Settings (8)'!$M$11</definedName>
    <definedName name="FamilyName" localSheetId="33">'General Settings (3)'!$I$11</definedName>
    <definedName name="FamilyName" localSheetId="53">'General Settings (5)'!$M$11</definedName>
    <definedName name="FamilyName" localSheetId="61">'General Settings (6)'!$M$11</definedName>
    <definedName name="FamilyName" localSheetId="68">'General Settings (7)'!$M$11</definedName>
    <definedName name="FamilyName" localSheetId="60">'General Settings (6)'!$M$11</definedName>
    <definedName name="FamilyName" localSheetId="67">'General Settings (7)'!$M$11</definedName>
    <definedName name="FamilyName" localSheetId="76">'General Settings (8)'!$M$11</definedName>
    <definedName name="FamilyName">'General Settings'!$I$20</definedName>
    <definedName name="FileName" localSheetId="25">Libor!$D$5</definedName>
    <definedName name="FileName" localSheetId="24">LiborSwapIsda!$E$6</definedName>
    <definedName name="FileOverwrite" localSheetId="50">'General Settings (4)'!$I$8</definedName>
    <definedName name="FileOverwrite" localSheetId="47">'General Settings (4)'!$I$8</definedName>
    <definedName name="FileOverwrite" localSheetId="49">'General Settings (4)'!$I$8</definedName>
    <definedName name="FileOverwrite" localSheetId="48">'General Settings (4)'!$I$8</definedName>
    <definedName name="FileOverwrite" localSheetId="45">'General Settings (4)'!$I$8</definedName>
    <definedName name="FileOverwrite" localSheetId="41">'General Settings (4)'!$I$8</definedName>
    <definedName name="FileOverwrite" localSheetId="44">'General Settings (4)'!$I$8</definedName>
    <definedName name="FileOverwrite" localSheetId="43">'General Settings (4)'!$I$8</definedName>
    <definedName name="FileOverwrite" localSheetId="42">'General Settings (4)'!$I$8</definedName>
    <definedName name="FileOverwrite" localSheetId="29">'General Settings (2)'!$M$6</definedName>
    <definedName name="FileOverwrite" localSheetId="36">'General Settings (3)'!$I$6</definedName>
    <definedName name="FileOverwrite" localSheetId="55">'General Settings (5)'!$M$6</definedName>
    <definedName name="FileOverwrite" localSheetId="62">'General Settings (6)'!$M$6</definedName>
    <definedName name="FileOverwrite" localSheetId="71">'General Settings (7)'!$M$6</definedName>
    <definedName name="FileOverwrite" localSheetId="78">'General Settings (8)'!$M$6</definedName>
    <definedName name="FileOverwrite" localSheetId="34">'General Settings (3)'!$I$6</definedName>
    <definedName name="FileOverwrite" localSheetId="54">'General Settings (5)'!$M$6</definedName>
    <definedName name="FileOverwrite" localSheetId="70">'General Settings (7)'!$M$6</definedName>
    <definedName name="FileOverwrite" localSheetId="77">'General Settings (8)'!$M$6</definedName>
    <definedName name="FileOverwrite" localSheetId="35">'General Settings (3)'!$I$6</definedName>
    <definedName name="FileOverwrite" localSheetId="69">'General Settings (7)'!$M$6</definedName>
    <definedName name="FileOverwrite" localSheetId="32">'General Settings (2)'!$M$6</definedName>
    <definedName name="FileOverwrite" localSheetId="39">'General Settings (3)'!$I$6</definedName>
    <definedName name="FileOverwrite" localSheetId="51">'General Settings (4)'!$I$8</definedName>
    <definedName name="FileOverwrite" localSheetId="58">'General Settings (5)'!$M$6</definedName>
    <definedName name="FileOverwrite" localSheetId="65">'General Settings (6)'!$M$6</definedName>
    <definedName name="FileOverwrite" localSheetId="74">'General Settings (7)'!$M$6</definedName>
    <definedName name="FileOverwrite" localSheetId="81">'General Settings (8)'!$M$6</definedName>
    <definedName name="FileOverwrite" localSheetId="27">'General Settings (2)'!$M$6</definedName>
    <definedName name="FileOverwrite" localSheetId="52">'General Settings (5)'!$M$6</definedName>
    <definedName name="FileOverwrite" localSheetId="59">'General Settings (6)'!$M$6</definedName>
    <definedName name="FileOverwrite" localSheetId="66">'General Settings (7)'!$M$6</definedName>
    <definedName name="FileOverwrite" localSheetId="75">'General Settings (8)'!$M$6</definedName>
    <definedName name="FileOverwrite" localSheetId="31">'General Settings (2)'!$M$6</definedName>
    <definedName name="FileOverwrite" localSheetId="38">'General Settings (3)'!$I$6</definedName>
    <definedName name="FileOverwrite" localSheetId="57">'General Settings (5)'!$M$6</definedName>
    <definedName name="FileOverwrite" localSheetId="64">'General Settings (6)'!$M$6</definedName>
    <definedName name="FileOverwrite" localSheetId="73">'General Settings (7)'!$M$6</definedName>
    <definedName name="FileOverwrite" localSheetId="80">'General Settings (8)'!$M$6</definedName>
    <definedName name="FileOverwrite" localSheetId="30">'General Settings (2)'!$M$6</definedName>
    <definedName name="FileOverwrite" localSheetId="37">'General Settings (3)'!$I$6</definedName>
    <definedName name="FileOverwrite" localSheetId="56">'General Settings (5)'!$M$6</definedName>
    <definedName name="FileOverwrite" localSheetId="63">'General Settings (6)'!$M$6</definedName>
    <definedName name="FileOverwrite" localSheetId="72">'General Settings (7)'!$M$6</definedName>
    <definedName name="FileOverwrite" localSheetId="79">'General Settings (8)'!$M$6</definedName>
    <definedName name="FileOverwrite" localSheetId="28">'General Settings (2)'!$M$6</definedName>
    <definedName name="FileOverwrite" localSheetId="33">'General Settings (3)'!$I$6</definedName>
    <definedName name="FileOverwrite" localSheetId="53">'General Settings (5)'!$M$6</definedName>
    <definedName name="FileOverwrite" localSheetId="61">'General Settings (6)'!$M$6</definedName>
    <definedName name="FileOverwrite" localSheetId="68">'General Settings (7)'!$M$6</definedName>
    <definedName name="FileOverwrite" localSheetId="40">'General Settings (4)'!$I$8</definedName>
    <definedName name="FileOverwrite" localSheetId="60">'General Settings (6)'!$M$6</definedName>
    <definedName name="FileOverwrite" localSheetId="67">'General Settings (7)'!$M$6</definedName>
    <definedName name="FileOverwrite" localSheetId="76">'General Settings (8)'!$M$6</definedName>
    <definedName name="FileOverwrite" localSheetId="46">'General Settings (4)'!$I$8</definedName>
    <definedName name="FileOverwrite">'General Settings'!$I$9</definedName>
    <definedName name="FirstIndex">MainChecks!$K$10</definedName>
    <definedName name="FixingDays" localSheetId="62">'Monitor (3)'!#REF!</definedName>
    <definedName name="FixingDays" localSheetId="65">'Monitor (3)'!#REF!</definedName>
    <definedName name="FixingDays" localSheetId="59">'Monitor (3)'!#REF!</definedName>
    <definedName name="FixingDays" localSheetId="64">'Monitor (3)'!#REF!</definedName>
    <definedName name="FixingDays" localSheetId="63">'Monitor (3)'!#REF!</definedName>
    <definedName name="FixingDays" localSheetId="61">'Monitor (3)'!#REF!</definedName>
    <definedName name="FixingDays" localSheetId="60">'Monitor (3)'!#REF!</definedName>
    <definedName name="FixingDays">'Monitor (2)'!#REF!</definedName>
    <definedName name="FixingType">'General Settings'!$I$19</definedName>
    <definedName name="FRADates" localSheetId="62">'Monitor (3)'!#REF!</definedName>
    <definedName name="FRADates" localSheetId="71">'Monitor (4)'!$O$19:$O$24</definedName>
    <definedName name="FRADates" localSheetId="78">'Monitor (5)'!$O$19:$O$24</definedName>
    <definedName name="FRADates" localSheetId="70">'Monitor (4)'!$O$19:$O$24</definedName>
    <definedName name="FRADates" localSheetId="77">'Monitor (5)'!$O$19:$O$24</definedName>
    <definedName name="FRADates" localSheetId="69">'Monitor (4)'!$O$19:$O$24</definedName>
    <definedName name="FRADates" localSheetId="65">'Monitor (3)'!#REF!</definedName>
    <definedName name="FRADates" localSheetId="74">'Monitor (4)'!$O$19:$O$24</definedName>
    <definedName name="FRADates" localSheetId="81">'Monitor (5)'!$O$19:$O$24</definedName>
    <definedName name="FRADates" localSheetId="59">'Monitor (3)'!#REF!</definedName>
    <definedName name="FRADates" localSheetId="66">'Monitor (4)'!$O$19:$O$24</definedName>
    <definedName name="FRADates" localSheetId="75">'Monitor (5)'!$O$19:$O$30</definedName>
    <definedName name="FRADates" localSheetId="64">'Monitor (3)'!#REF!</definedName>
    <definedName name="FRADates" localSheetId="73">'Monitor (4)'!$O$19:$O$24</definedName>
    <definedName name="FRADates" localSheetId="80">'Monitor (5)'!$O$19:$O$24</definedName>
    <definedName name="FRADates" localSheetId="63">'Monitor (3)'!#REF!</definedName>
    <definedName name="FRADates" localSheetId="72">'Monitor (4)'!$O$19:$O$24</definedName>
    <definedName name="FRADates" localSheetId="79">'Monitor (5)'!$O$19:$O$24</definedName>
    <definedName name="FRADates" localSheetId="61">'Monitor (3)'!#REF!</definedName>
    <definedName name="FRADates" localSheetId="68">'Monitor (4)'!$O$19:$O$24</definedName>
    <definedName name="FRADates" localSheetId="60">'Monitor (3)'!#REF!</definedName>
    <definedName name="FRADates" localSheetId="67">'Monitor (4)'!$O$19:$O$24</definedName>
    <definedName name="FRADates" localSheetId="76">'Monitor (5)'!$O$19:$O$24</definedName>
    <definedName name="FRADates">'Monitor (2)'!$O$19:$O$27</definedName>
    <definedName name="FRANull" localSheetId="62">'Monitor (3)'!#REF!</definedName>
    <definedName name="FRANull" localSheetId="71">'Monitor (4)'!$Q$19:$Q$24</definedName>
    <definedName name="FRANull" localSheetId="70">'Monitor (4)'!$Q$19:$Q$24</definedName>
    <definedName name="FRANull" localSheetId="69">'Monitor (4)'!$Q$19:$Q$24</definedName>
    <definedName name="FRANull" localSheetId="65">'Monitor (3)'!#REF!</definedName>
    <definedName name="FRANull" localSheetId="74">'Monitor (4)'!$Q$19:$Q$24</definedName>
    <definedName name="FRANull" localSheetId="59">'Monitor (3)'!#REF!</definedName>
    <definedName name="FRANull" localSheetId="66">'Monitor (4)'!$Q$19:$Q$24</definedName>
    <definedName name="FRANull" localSheetId="75">'Monitor (5)'!$Q$19:$Q$29</definedName>
    <definedName name="FRANull" localSheetId="64">'Monitor (3)'!#REF!</definedName>
    <definedName name="FRANull" localSheetId="73">'Monitor (4)'!$Q$19:$Q$24</definedName>
    <definedName name="FRANull" localSheetId="63">'Monitor (3)'!#REF!</definedName>
    <definedName name="FRANull" localSheetId="72">'Monitor (4)'!$Q$19:$Q$24</definedName>
    <definedName name="FRANull" localSheetId="61">'Monitor (3)'!#REF!</definedName>
    <definedName name="FRANull" localSheetId="68">'Monitor (4)'!$Q$19:$Q$24</definedName>
    <definedName name="FRANull" localSheetId="60">'Monitor (3)'!#REF!</definedName>
    <definedName name="FRANull" localSheetId="67">'Monitor (4)'!$Q$19:$Q$24</definedName>
    <definedName name="FRANull">'Monitor (2)'!$Q$19:$Q$27</definedName>
    <definedName name="FRAQuotes" localSheetId="62">'Monitor (3)'!#REF!</definedName>
    <definedName name="FRAQuotes" localSheetId="71">'Monitor (4)'!$P$19:$P$24</definedName>
    <definedName name="FRAQuotes" localSheetId="70">'Monitor (4)'!$P$19:$P$24</definedName>
    <definedName name="FRAQuotes" localSheetId="69">'Monitor (4)'!$P$19:$P$24</definedName>
    <definedName name="FRAQuotes" localSheetId="65">'Monitor (3)'!#REF!</definedName>
    <definedName name="FRAQuotes" localSheetId="74">'Monitor (4)'!$P$19:$P$24</definedName>
    <definedName name="FRAQuotes" localSheetId="59">'Monitor (3)'!#REF!</definedName>
    <definedName name="FRAQuotes" localSheetId="66">'Monitor (4)'!$P$19:$P$24</definedName>
    <definedName name="FRAQuotes" localSheetId="75">'Monitor (5)'!$P$19:$P$30</definedName>
    <definedName name="FRAQuotes" localSheetId="64">'Monitor (3)'!#REF!</definedName>
    <definedName name="FRAQuotes" localSheetId="73">'Monitor (4)'!$P$19:$P$24</definedName>
    <definedName name="FRAQuotes" localSheetId="63">'Monitor (3)'!#REF!</definedName>
    <definedName name="FRAQuotes" localSheetId="72">'Monitor (4)'!$P$19:$P$24</definedName>
    <definedName name="FRAQuotes" localSheetId="61">'Monitor (3)'!#REF!</definedName>
    <definedName name="FRAQuotes" localSheetId="68">'Monitor (4)'!$P$19:$P$24</definedName>
    <definedName name="FRAQuotes" localSheetId="60">'Monitor (3)'!#REF!</definedName>
    <definedName name="FRAQuotes" localSheetId="67">'Monitor (4)'!$P$19:$P$24</definedName>
    <definedName name="FRAQuotes">'Monitor (2)'!$P$19:$P$27</definedName>
    <definedName name="FRASeries" localSheetId="55">IF(CheckFRA=FALSE,FRANull,FRAQuotes)</definedName>
    <definedName name="FRASeries" localSheetId="62">IF('Deposits (5)'!CheckFRA=FALSE,'Deposits (5)'!FRANull,'Deposits (5)'!FRAQuotes)</definedName>
    <definedName name="FRASeries" localSheetId="71">IF('Deposits (6)'!CheckFRA=FALSE,'Deposits (6)'!FRANull,'Deposits (6)'!FRAQuotes)</definedName>
    <definedName name="FRASeries" localSheetId="78">IF('Monitor (5)'!CheckFRA=FALSE,'Monitor (5)'!FRANull,'Monitor (5)'!FRAQuotes)</definedName>
    <definedName name="FRASeries" localSheetId="54">IF(CheckFRA=FALSE,FRANull,FRAQuotes)</definedName>
    <definedName name="FRASeries" localSheetId="70">IF('FRAs (3)'!CheckFRA=FALSE,'FRAs (3)'!FRANull,'FRAs (3)'!FRAQuotes)</definedName>
    <definedName name="FRASeries" localSheetId="77">IF('Monitor (5)'!CheckFRA=FALSE,'Monitor (5)'!FRANull,'Monitor (5)'!FRAQuotes)</definedName>
    <definedName name="FRASeries" localSheetId="69">IF('Futures (2)'!CheckFRA=FALSE,'Futures (2)'!FRANull,'Futures (2)'!FRAQuotes)</definedName>
    <definedName name="FRASeries" localSheetId="58">IF(CheckFRA=FALSE,FRANull,FRAQuotes)</definedName>
    <definedName name="FRASeries" localSheetId="65">IF('General Settings (6)'!CheckFRA=FALSE,'General Settings (6)'!FRANull,'General Settings (6)'!FRAQuotes)</definedName>
    <definedName name="FRASeries" localSheetId="74">IF('General Settings (7)'!CheckFRA=FALSE,'General Settings (7)'!FRANull,'General Settings (7)'!FRAQuotes)</definedName>
    <definedName name="FRASeries" localSheetId="81">IF('Monitor (5)'!CheckFRA=FALSE,'Monitor (5)'!FRANull,'Monitor (5)'!FRAQuotes)</definedName>
    <definedName name="FRASeries" localSheetId="59">IF('Monitor (3)'!CheckFRA=FALSE,'Monitor (3)'!FRANull,'Monitor (3)'!FRAQuotes)</definedName>
    <definedName name="FRASeries" localSheetId="66">IF('Monitor (4)'!CheckFRA=FALSE,'Monitor (4)'!FRANull,'Monitor (4)'!FRAQuotes)</definedName>
    <definedName name="FRASeries" localSheetId="75">IF('Monitor (5)'!CheckFRA=FALSE,'Monitor (5)'!FRANull,'Monitor (5)'!FRAQuotes)</definedName>
    <definedName name="FRASeries" localSheetId="57">IF(CheckFRA=FALSE,FRANull,FRAQuotes)</definedName>
    <definedName name="FRASeries" localSheetId="64">IF('RateHelpers (4)'!CheckFRA=FALSE,'RateHelpers (4)'!FRANull,'RateHelpers (4)'!FRAQuotes)</definedName>
    <definedName name="FRASeries" localSheetId="73">IF('RateHelpers (5)'!CheckFRA=FALSE,'RateHelpers (5)'!FRANull,'RateHelpers (5)'!FRAQuotes)</definedName>
    <definedName name="FRASeries" localSheetId="80">IF('Monitor (5)'!CheckFRA=FALSE,'Monitor (5)'!FRANull,'Monitor (5)'!FRAQuotes)</definedName>
    <definedName name="FRASeries" localSheetId="56">IF(CheckFRA=FALSE,FRANull,FRAQuotes)</definedName>
    <definedName name="FRASeries" localSheetId="63">IF('Selected (4)'!CheckFRA=FALSE,'Selected (4)'!FRANull,'Selected (4)'!FRAQuotes)</definedName>
    <definedName name="FRASeries" localSheetId="72">IF('Selected (5)'!CheckFRA=FALSE,'Selected (5)'!FRANull,'Selected (5)'!FRAQuotes)</definedName>
    <definedName name="FRASeries" localSheetId="79">IF('Monitor (5)'!CheckFRA=FALSE,'Monitor (5)'!FRANull,'Monitor (5)'!FRAQuotes)</definedName>
    <definedName name="FRASeries" localSheetId="53">IF(CheckFRA=FALSE,FRANull,FRAQuotes)</definedName>
    <definedName name="FRASeries" localSheetId="61">IF('Swaps (4)'!CheckFRA=FALSE,'Swaps (4)'!FRANull,'Swaps (4)'!FRAQuotes)</definedName>
    <definedName name="FRASeries" localSheetId="68">IF('Swaps (5)'!CheckFRA=FALSE,'Swaps (5)'!FRANull,'Swaps (5)'!FRAQuotes)</definedName>
    <definedName name="FRASeries" localSheetId="60">IF(SwapsFromBasis!CheckFRA=FALSE,SwapsFromBasis!FRANull,SwapsFromBasis!FRAQuotes)</definedName>
    <definedName name="FRASeries" localSheetId="67">IF('SwapsFromBasis (2)'!CheckFRA=FALSE,'SwapsFromBasis (2)'!FRANull,'SwapsFromBasis (2)'!FRAQuotes)</definedName>
    <definedName name="FRASeries" localSheetId="76">IF('Monitor (5)'!CheckFRA=FALSE,'Monitor (5)'!FRANull,'Monitor (5)'!FRAQuotes)</definedName>
    <definedName name="FRASeries">IF(CheckFRA=FALSE,FRANull,FRAQuotes)</definedName>
    <definedName name="FrontFuturesRollingDays" localSheetId="36">'Selected (2)'!$B$4</definedName>
    <definedName name="FrontFuturesRollingDays" localSheetId="55">'Selected (3)'!$B$4</definedName>
    <definedName name="FrontFuturesRollingDays" localSheetId="62">'Selected (4)'!$B$4</definedName>
    <definedName name="FrontFuturesRollingDays" localSheetId="71">'Selected (5)'!$B$4</definedName>
    <definedName name="FrontFuturesRollingDays" localSheetId="78">'Selected (6)'!$B$4</definedName>
    <definedName name="FrontFuturesRollingDays" localSheetId="34">'Selected (2)'!$B$4</definedName>
    <definedName name="FrontFuturesRollingDays" localSheetId="54">'Selected (3)'!$B$4</definedName>
    <definedName name="FrontFuturesRollingDays" localSheetId="70">'Selected (5)'!$B$4</definedName>
    <definedName name="FrontFuturesRollingDays" localSheetId="77">'Selected (6)'!$B$4</definedName>
    <definedName name="FrontFuturesRollingDays" localSheetId="35">'Selected (2)'!$B$4</definedName>
    <definedName name="FrontFuturesRollingDays" localSheetId="69">'Selected (5)'!$B$4</definedName>
    <definedName name="FrontFuturesRollingDays" localSheetId="39">'Selected (2)'!$B$4</definedName>
    <definedName name="FrontFuturesRollingDays" localSheetId="58">'Selected (3)'!$B$4</definedName>
    <definedName name="FrontFuturesRollingDays" localSheetId="65">'Selected (4)'!$B$4</definedName>
    <definedName name="FrontFuturesRollingDays" localSheetId="74">'Selected (5)'!$B$4</definedName>
    <definedName name="FrontFuturesRollingDays" localSheetId="81">'Selected (6)'!$B$4</definedName>
    <definedName name="FrontFuturesRollingDays" localSheetId="52">'Selected (3)'!$B$4</definedName>
    <definedName name="FrontFuturesRollingDays" localSheetId="59">'Selected (4)'!$B$4</definedName>
    <definedName name="FrontFuturesRollingDays" localSheetId="66">'Selected (5)'!$B$4</definedName>
    <definedName name="FrontFuturesRollingDays" localSheetId="75">'Selected (6)'!$B$4</definedName>
    <definedName name="FrontFuturesRollingDays" localSheetId="38">'Selected (2)'!$B$4</definedName>
    <definedName name="FrontFuturesRollingDays" localSheetId="57">'Selected (3)'!$B$4</definedName>
    <definedName name="FrontFuturesRollingDays" localSheetId="64">'Selected (4)'!$B$4</definedName>
    <definedName name="FrontFuturesRollingDays" localSheetId="73">'Selected (5)'!$B$4</definedName>
    <definedName name="FrontFuturesRollingDays" localSheetId="80">'Selected (6)'!$B$4</definedName>
    <definedName name="FrontFuturesRollingDays" localSheetId="37">'Selected (2)'!$B$4</definedName>
    <definedName name="FrontFuturesRollingDays" localSheetId="56">'Selected (3)'!$B$4</definedName>
    <definedName name="FrontFuturesRollingDays" localSheetId="63">'Selected (4)'!$B$4</definedName>
    <definedName name="FrontFuturesRollingDays" localSheetId="72">'Selected (5)'!$B$4</definedName>
    <definedName name="FrontFuturesRollingDays" localSheetId="79">'Selected (6)'!$B$4</definedName>
    <definedName name="FrontFuturesRollingDays" localSheetId="33">'Selected (2)'!$B$4</definedName>
    <definedName name="FrontFuturesRollingDays" localSheetId="53">'Selected (3)'!$B$4</definedName>
    <definedName name="FrontFuturesRollingDays" localSheetId="61">'Selected (4)'!$B$4</definedName>
    <definedName name="FrontFuturesRollingDays" localSheetId="68">'Selected (5)'!$B$4</definedName>
    <definedName name="FrontFuturesRollingDays" localSheetId="60">'Selected (4)'!$B$4</definedName>
    <definedName name="FrontFuturesRollingDays" localSheetId="67">'Selected (5)'!$B$4</definedName>
    <definedName name="FrontFuturesRollingDays" localSheetId="76">'Selected (6)'!$B$4</definedName>
    <definedName name="FrontFuturesRollingDays">Selected!$B$4</definedName>
    <definedName name="FuturesCodes" localSheetId="18">Futures1M!$M$4:$M$15</definedName>
    <definedName name="FuturesCodes" localSheetId="17">Futures3M!$M$7:$M$48</definedName>
    <definedName name="FuturesCodes" localSheetId="16">'ImmFra6M '!$M$8:$M$11</definedName>
    <definedName name="FuturesDates" localSheetId="18">Futures1M!$N$4:$N$15</definedName>
    <definedName name="FuturesDates" localSheetId="17">Futures3M!$N$7:$N$48</definedName>
    <definedName name="FuturesDates" localSheetId="16">'ImmFra6M '!$N$8:$N$11</definedName>
    <definedName name="FuturesDates">MainChecks!$C$14:$C$17</definedName>
    <definedName name="FuturesTable">MainChecks!$A$4:$H$12</definedName>
    <definedName name="GENERAL_SETTINGS">'General Settings (4)'!$B$2</definedName>
    <definedName name="IborIndex" localSheetId="55">'Monitor (2)'!$Z$17</definedName>
    <definedName name="IborIndex" localSheetId="62">'Monitor (3)'!$Z$17</definedName>
    <definedName name="IborIndex" localSheetId="71">'Monitor (4)'!$Z$17</definedName>
    <definedName name="IborIndex" localSheetId="78">'Monitor (5)'!$Z$17</definedName>
    <definedName name="IborIndex" localSheetId="54">'Monitor (2)'!$Z$17</definedName>
    <definedName name="IborIndex" localSheetId="70">'Monitor (4)'!$Z$17</definedName>
    <definedName name="IborIndex" localSheetId="77">'Monitor (5)'!$Z$17</definedName>
    <definedName name="IborIndex" localSheetId="69">'Monitor (4)'!$Z$17</definedName>
    <definedName name="IborIndex" localSheetId="18">Futures1M!$AM$4</definedName>
    <definedName name="IborIndex" localSheetId="17">Futures3M!$AM$4</definedName>
    <definedName name="IborIndex" localSheetId="58">'Monitor (2)'!$Z$17</definedName>
    <definedName name="IborIndex" localSheetId="65">'Monitor (3)'!$Z$17</definedName>
    <definedName name="IborIndex" localSheetId="74">'Monitor (4)'!$Z$17</definedName>
    <definedName name="IborIndex" localSheetId="81">'Monitor (5)'!$Z$17</definedName>
    <definedName name="IborIndex" localSheetId="52">'Monitor (2)'!$Z$17</definedName>
    <definedName name="IborIndex" localSheetId="59">'Monitor (3)'!$Z$17</definedName>
    <definedName name="IborIndex" localSheetId="66">'Monitor (4)'!$Z$17</definedName>
    <definedName name="IborIndex" localSheetId="75">'Monitor (5)'!$Z$17</definedName>
    <definedName name="IborIndex" localSheetId="57">'Monitor (2)'!$Z$17</definedName>
    <definedName name="IborIndex" localSheetId="64">'Monitor (3)'!$Z$17</definedName>
    <definedName name="IborIndex" localSheetId="73">'Monitor (4)'!$Z$17</definedName>
    <definedName name="IborIndex" localSheetId="80">'Monitor (5)'!$Z$17</definedName>
    <definedName name="IborIndex" localSheetId="56">'Monitor (2)'!$Z$17</definedName>
    <definedName name="IborIndex" localSheetId="63">'Monitor (3)'!$Z$17</definedName>
    <definedName name="IborIndex" localSheetId="72">'Monitor (4)'!$Z$17</definedName>
    <definedName name="IborIndex" localSheetId="79">'Monitor (5)'!$Z$17</definedName>
    <definedName name="IborIndex" localSheetId="53">'Monitor (2)'!$Z$17</definedName>
    <definedName name="IborIndex" localSheetId="61">'Monitor (3)'!$Z$17</definedName>
    <definedName name="IborIndex" localSheetId="68">'Monitor (4)'!$Z$17</definedName>
    <definedName name="IborIndex" localSheetId="60">'Monitor (3)'!$Z$17</definedName>
    <definedName name="IborIndex" localSheetId="67">'Monitor (4)'!$Z$17</definedName>
    <definedName name="IborIndex" localSheetId="76">'Monitor (5)'!$Z$17</definedName>
    <definedName name="IborIndex">Monitor!$Z$9</definedName>
    <definedName name="iborindex1M">'General Settings (4)'!$D$29</definedName>
    <definedName name="IborIndex1Y">'General Settings (4)'!$I$20</definedName>
    <definedName name="IborIndex2">Monitor!$AA$9</definedName>
    <definedName name="IborTenor1M">'General Settings (4)'!$D$27</definedName>
    <definedName name="IborType" localSheetId="50">'General Settings (4)'!$D$6</definedName>
    <definedName name="IborType" localSheetId="47">'General Settings (4)'!$D$6</definedName>
    <definedName name="IborType" localSheetId="49">'General Settings (4)'!$D$6</definedName>
    <definedName name="IborType" localSheetId="48">'General Settings (4)'!$D$6</definedName>
    <definedName name="IborType" localSheetId="45">'General Settings (4)'!$D$6</definedName>
    <definedName name="IborType" localSheetId="41">'General Settings (4)'!$D$6</definedName>
    <definedName name="IborType" localSheetId="44">'General Settings (4)'!$D$6</definedName>
    <definedName name="IborType" localSheetId="43">'General Settings (4)'!$D$6</definedName>
    <definedName name="IborType" localSheetId="42">'General Settings (4)'!$D$6</definedName>
    <definedName name="IborType" localSheetId="39">'General Settings (3)'!$D$7</definedName>
    <definedName name="IborType" localSheetId="51">'General Settings (4)'!$D$6</definedName>
    <definedName name="IborType" localSheetId="58">'General Settings (5)'!$D$7</definedName>
    <definedName name="IborType" localSheetId="65">'General Settings (6)'!$D$7</definedName>
    <definedName name="IborType" localSheetId="74">'General Settings (7)'!$D$7</definedName>
    <definedName name="IborType" localSheetId="81">'General Settings (8)'!$D$7</definedName>
    <definedName name="IborType" localSheetId="40">'General Settings (4)'!$D$6</definedName>
    <definedName name="IborType" localSheetId="46">'General Settings (4)'!$D$6</definedName>
    <definedName name="IborType">'General Settings (2)'!$D$7</definedName>
    <definedName name="IMMFutDates" localSheetId="62">'Monitor (3)'!#REF!</definedName>
    <definedName name="IMMFutDates" localSheetId="71">'Monitor (4)'!$O$27:$O$34</definedName>
    <definedName name="IMMFutDates" localSheetId="70">'Monitor (4)'!$O$27:$O$34</definedName>
    <definedName name="IMMFutDates" localSheetId="69">'Monitor (4)'!$O$27:$O$34</definedName>
    <definedName name="IMMFutDates" localSheetId="65">'Monitor (3)'!#REF!</definedName>
    <definedName name="IMMFutDates" localSheetId="74">'Monitor (4)'!$O$27:$O$34</definedName>
    <definedName name="IMMFutDates" localSheetId="59">'Monitor (3)'!#REF!</definedName>
    <definedName name="IMMFutDates" localSheetId="66">'Monitor (4)'!$O$27:$O$34</definedName>
    <definedName name="IMMFutDates" localSheetId="64">'Monitor (3)'!#REF!</definedName>
    <definedName name="IMMFutDates" localSheetId="73">'Monitor (4)'!$O$27:$O$34</definedName>
    <definedName name="IMMFutDates" localSheetId="63">'Monitor (3)'!#REF!</definedName>
    <definedName name="IMMFutDates" localSheetId="72">'Monitor (4)'!$O$27:$O$34</definedName>
    <definedName name="IMMFutDates" localSheetId="61">'Monitor (3)'!#REF!</definedName>
    <definedName name="IMMFutDates" localSheetId="68">'Monitor (4)'!$O$27:$O$34</definedName>
    <definedName name="IMMFutDates" localSheetId="60">'Monitor (3)'!#REF!</definedName>
    <definedName name="IMMFutDates" localSheetId="67">'Monitor (4)'!$O$27:$O$34</definedName>
    <definedName name="IMMFutDates">'Monitor (2)'!#REF!</definedName>
    <definedName name="IMMFutNull" localSheetId="62">'Monitor (3)'!#REF!</definedName>
    <definedName name="IMMFutNull" localSheetId="71">'Monitor (4)'!$Q$27:$Q$34</definedName>
    <definedName name="IMMFutNull" localSheetId="70">'Monitor (4)'!$Q$27:$Q$34</definedName>
    <definedName name="IMMFutNull" localSheetId="69">'Monitor (4)'!$Q$27:$Q$34</definedName>
    <definedName name="IMMFutNull" localSheetId="65">'Monitor (3)'!#REF!</definedName>
    <definedName name="IMMFutNull" localSheetId="74">'Monitor (4)'!$Q$27:$Q$34</definedName>
    <definedName name="IMMFutNull" localSheetId="59">'Monitor (3)'!#REF!</definedName>
    <definedName name="IMMFutNull" localSheetId="66">'Monitor (4)'!$Q$27:$Q$34</definedName>
    <definedName name="IMMFutNull" localSheetId="64">'Monitor (3)'!#REF!</definedName>
    <definedName name="IMMFutNull" localSheetId="73">'Monitor (4)'!$Q$27:$Q$34</definedName>
    <definedName name="IMMFutNull" localSheetId="63">'Monitor (3)'!#REF!</definedName>
    <definedName name="IMMFutNull" localSheetId="72">'Monitor (4)'!$Q$27:$Q$34</definedName>
    <definedName name="IMMFutNull" localSheetId="61">'Monitor (3)'!#REF!</definedName>
    <definedName name="IMMFutNull" localSheetId="68">'Monitor (4)'!$Q$27:$Q$34</definedName>
    <definedName name="IMMFutNull" localSheetId="60">'Monitor (3)'!#REF!</definedName>
    <definedName name="IMMFutNull" localSheetId="67">'Monitor (4)'!$Q$27:$Q$34</definedName>
    <definedName name="IMMFutNull">'Monitor (2)'!#REF!</definedName>
    <definedName name="IMMFutQuotes" localSheetId="62">'Monitor (3)'!#REF!</definedName>
    <definedName name="IMMFutQuotes" localSheetId="71">'Monitor (4)'!$P$27:$P$34</definedName>
    <definedName name="IMMFutQuotes" localSheetId="70">'Monitor (4)'!$P$27:$P$34</definedName>
    <definedName name="IMMFutQuotes" localSheetId="69">'Monitor (4)'!$P$27:$P$34</definedName>
    <definedName name="IMMFutQuotes" localSheetId="65">'Monitor (3)'!#REF!</definedName>
    <definedName name="IMMFutQuotes" localSheetId="74">'Monitor (4)'!$P$27:$P$34</definedName>
    <definedName name="IMMFutQuotes" localSheetId="59">'Monitor (3)'!#REF!</definedName>
    <definedName name="IMMFutQuotes" localSheetId="66">'Monitor (4)'!$P$27:$P$34</definedName>
    <definedName name="IMMFutQuotes" localSheetId="64">'Monitor (3)'!#REF!</definedName>
    <definedName name="IMMFutQuotes" localSheetId="73">'Monitor (4)'!$P$27:$P$34</definedName>
    <definedName name="IMMFutQuotes" localSheetId="63">'Monitor (3)'!#REF!</definedName>
    <definedName name="IMMFutQuotes" localSheetId="72">'Monitor (4)'!$P$27:$P$34</definedName>
    <definedName name="IMMFutQuotes" localSheetId="61">'Monitor (3)'!#REF!</definedName>
    <definedName name="IMMFutQuotes" localSheetId="68">'Monitor (4)'!$P$27:$P$34</definedName>
    <definedName name="IMMFutQuotes" localSheetId="60">'Monitor (3)'!#REF!</definedName>
    <definedName name="IMMFutQuotes" localSheetId="67">'Monitor (4)'!$P$27:$P$34</definedName>
    <definedName name="IMMFutQuotes">'Monitor (2)'!#REF!</definedName>
    <definedName name="IMMFutSeries" localSheetId="55">IF(CheckIMMFut=FALSE,IMMFutNull,IMMFutQuotes)</definedName>
    <definedName name="IMMFutSeries" localSheetId="62">IF('Deposits (5)'!CheckIMMFut=FALSE,'Deposits (5)'!IMMFutNull,'Deposits (5)'!IMMFutQuotes)</definedName>
    <definedName name="IMMFutSeries" localSheetId="71">IF('Deposits (6)'!CheckIMMFut=FALSE,'Deposits (6)'!IMMFutNull,'Deposits (6)'!IMMFutQuotes)</definedName>
    <definedName name="IMMFutSeries" localSheetId="54">IF(CheckIMMFut=FALSE,IMMFutNull,IMMFutQuotes)</definedName>
    <definedName name="IMMFutSeries" localSheetId="70">IF('FRAs (3)'!CheckIMMFut=FALSE,'FRAs (3)'!IMMFutNull,'FRAs (3)'!IMMFutQuotes)</definedName>
    <definedName name="IMMFutSeries" localSheetId="69">IF('Futures (2)'!CheckIMMFut=FALSE,'Futures (2)'!IMMFutNull,'Futures (2)'!IMMFutQuotes)</definedName>
    <definedName name="IMMFutSeries" localSheetId="58">IF(CheckIMMFut=FALSE,IMMFutNull,IMMFutQuotes)</definedName>
    <definedName name="IMMFutSeries" localSheetId="65">IF('General Settings (6)'!CheckIMMFut=FALSE,'General Settings (6)'!IMMFutNull,'General Settings (6)'!IMMFutQuotes)</definedName>
    <definedName name="IMMFutSeries" localSheetId="74">IF('General Settings (7)'!CheckIMMFut=FALSE,'General Settings (7)'!IMMFutNull,'General Settings (7)'!IMMFutQuotes)</definedName>
    <definedName name="IMMFutSeries" localSheetId="59">IF('Monitor (3)'!CheckIMMFut=FALSE,'Monitor (3)'!IMMFutNull,'Monitor (3)'!IMMFutQuotes)</definedName>
    <definedName name="IMMFutSeries" localSheetId="66">IF('Monitor (4)'!CheckIMMFut=FALSE,'Monitor (4)'!IMMFutNull,'Monitor (4)'!IMMFutQuotes)</definedName>
    <definedName name="IMMFutSeries" localSheetId="57">IF(CheckIMMFut=FALSE,IMMFutNull,IMMFutQuotes)</definedName>
    <definedName name="IMMFutSeries" localSheetId="64">IF('RateHelpers (4)'!CheckIMMFut=FALSE,'RateHelpers (4)'!IMMFutNull,'RateHelpers (4)'!IMMFutQuotes)</definedName>
    <definedName name="IMMFutSeries" localSheetId="73">IF('RateHelpers (5)'!CheckIMMFut=FALSE,'RateHelpers (5)'!IMMFutNull,'RateHelpers (5)'!IMMFutQuotes)</definedName>
    <definedName name="IMMFutSeries" localSheetId="56">IF(CheckIMMFut=FALSE,IMMFutNull,IMMFutQuotes)</definedName>
    <definedName name="IMMFutSeries" localSheetId="63">IF('Selected (4)'!CheckIMMFut=FALSE,'Selected (4)'!IMMFutNull,'Selected (4)'!IMMFutQuotes)</definedName>
    <definedName name="IMMFutSeries" localSheetId="72">IF('Selected (5)'!CheckIMMFut=FALSE,'Selected (5)'!IMMFutNull,'Selected (5)'!IMMFutQuotes)</definedName>
    <definedName name="IMMFutSeries" localSheetId="53">IF(CheckIMMFut=FALSE,IMMFutNull,IMMFutQuotes)</definedName>
    <definedName name="IMMFutSeries" localSheetId="61">IF('Swaps (4)'!CheckIMMFut=FALSE,'Swaps (4)'!IMMFutNull,'Swaps (4)'!IMMFutQuotes)</definedName>
    <definedName name="IMMFutSeries" localSheetId="68">IF('Swaps (5)'!CheckIMMFut=FALSE,'Swaps (5)'!IMMFutNull,'Swaps (5)'!IMMFutQuotes)</definedName>
    <definedName name="IMMFutSeries" localSheetId="60">IF(SwapsFromBasis!CheckIMMFut=FALSE,SwapsFromBasis!IMMFutNull,SwapsFromBasis!IMMFutQuotes)</definedName>
    <definedName name="IMMFutSeries" localSheetId="67">IF('SwapsFromBasis (2)'!CheckIMMFut=FALSE,'SwapsFromBasis (2)'!IMMFutNull,'SwapsFromBasis (2)'!IMMFutQuotes)</definedName>
    <definedName name="IMMFutSeries">IF(CheckIMMFut=FALSE,IMMFutNull,IMMFutQuotes)</definedName>
    <definedName name="IMMFutures">MainChecks!$D$14:$D$17</definedName>
    <definedName name="IndexTenor" localSheetId="55">'General Settings (5)'!$D$6</definedName>
    <definedName name="IndexTenor" localSheetId="62">'General Settings (6)'!$D$6</definedName>
    <definedName name="IndexTenor" localSheetId="71">'General Settings (7)'!$D$6</definedName>
    <definedName name="IndexTenor" localSheetId="78">'General Settings (8)'!$D$6</definedName>
    <definedName name="IndexTenor" localSheetId="54">'General Settings (5)'!$D$6</definedName>
    <definedName name="IndexTenor" localSheetId="70">'General Settings (7)'!$D$6</definedName>
    <definedName name="IndexTenor" localSheetId="77">'General Settings (8)'!$D$6</definedName>
    <definedName name="IndexTenor" localSheetId="69">'General Settings (7)'!$D$6</definedName>
    <definedName name="IndexTenor" localSheetId="39">'General Settings (3)'!$D$6</definedName>
    <definedName name="IndexTenor" localSheetId="58">'General Settings (5)'!$D$6</definedName>
    <definedName name="IndexTenor" localSheetId="65">'General Settings (6)'!$D$6</definedName>
    <definedName name="IndexTenor" localSheetId="74">'General Settings (7)'!$D$6</definedName>
    <definedName name="IndexTenor" localSheetId="81">'General Settings (8)'!$D$6</definedName>
    <definedName name="IndexTenor" localSheetId="52">'General Settings (5)'!$D$6</definedName>
    <definedName name="IndexTenor" localSheetId="59">'General Settings (6)'!$D$6</definedName>
    <definedName name="IndexTenor" localSheetId="66">'General Settings (7)'!$D$6</definedName>
    <definedName name="IndexTenor" localSheetId="75">'General Settings (8)'!$D$6</definedName>
    <definedName name="IndexTenor" localSheetId="57">'General Settings (5)'!$D$6</definedName>
    <definedName name="IndexTenor" localSheetId="64">'General Settings (6)'!$D$6</definedName>
    <definedName name="IndexTenor" localSheetId="73">'General Settings (7)'!$D$6</definedName>
    <definedName name="IndexTenor" localSheetId="80">'General Settings (8)'!$D$6</definedName>
    <definedName name="IndexTenor" localSheetId="56">'General Settings (5)'!$D$6</definedName>
    <definedName name="IndexTenor" localSheetId="63">'General Settings (6)'!$D$6</definedName>
    <definedName name="IndexTenor" localSheetId="72">'General Settings (7)'!$D$6</definedName>
    <definedName name="IndexTenor" localSheetId="79">'General Settings (8)'!$D$6</definedName>
    <definedName name="IndexTenor" localSheetId="53">'General Settings (5)'!$D$6</definedName>
    <definedName name="IndexTenor" localSheetId="61">'General Settings (6)'!$D$6</definedName>
    <definedName name="IndexTenor" localSheetId="68">'General Settings (7)'!$D$6</definedName>
    <definedName name="IndexTenor" localSheetId="60">'General Settings (6)'!$D$6</definedName>
    <definedName name="IndexTenor" localSheetId="67">'General Settings (7)'!$D$6</definedName>
    <definedName name="IndexTenor" localSheetId="76">'General Settings (8)'!$D$6</definedName>
    <definedName name="IndexTenor">'General Settings (2)'!$D$6</definedName>
    <definedName name="Instruments" localSheetId="23">BasisSwap1MxM!$R$5:$R$42</definedName>
    <definedName name="Instruments" localSheetId="22">BasisSwap3M6M!$R$5:$R$42</definedName>
    <definedName name="Instruments" localSheetId="21">BasisSwapxM12M!$R$5:$R$42</definedName>
    <definedName name="Instruments" localSheetId="19">FRA!$L$5:$L$50</definedName>
    <definedName name="Instruments" localSheetId="0">FwdOIS!$E$5:$E$10</definedName>
    <definedName name="Instruments" localSheetId="1">MPCOIS!$E$5:$E$10</definedName>
    <definedName name="Instruments" localSheetId="14">OIS!$N$5:$N$40</definedName>
    <definedName name="Instruments" localSheetId="10">Swap3MAnnual!$R$5:$R$43</definedName>
    <definedName name="Instruments" localSheetId="11">Swap3MSemiAnnual!$R$5:$R$43</definedName>
    <definedName name="Instruments" localSheetId="9">Swap6M!$R$5:$R$43</definedName>
    <definedName name="Instruments" localSheetId="13">Swaps1M!$N$5:$N$15</definedName>
    <definedName name="Instruments" localSheetId="12">SwapsIMMDated!$N$5:$N$11</definedName>
    <definedName name="InterestRatesTrigger" localSheetId="82">MainChecks!#REF!</definedName>
    <definedName name="InterestRatesTrigger">'General Settings (4)'!$D$20</definedName>
    <definedName name="interpolatedbasis12M" localSheetId="41">'Delta 12M'!$N$4</definedName>
    <definedName name="interpolatedbasis3M">'Delta 3M'!$O$4</definedName>
    <definedName name="interpolatedbasis6M">'Delta 6M '!$N$4</definedName>
    <definedName name="InterpolationType">'General Settings'!$D$8</definedName>
    <definedName name="interpolator12M">'1YSynthDepo'!$D$11</definedName>
    <definedName name="interpolator3M" localSheetId="50">'1MSynthDepo'!$D$11</definedName>
    <definedName name="interpolator3M">'3MSynthDepo'!$D$11</definedName>
    <definedName name="interpolator6M">'6MSynthDepo'!$D$11</definedName>
    <definedName name="InterpolatorID" localSheetId="50">'General Settings (4)'!#REF!</definedName>
    <definedName name="InterpolatorID" localSheetId="47">'General Settings (4)'!#REF!</definedName>
    <definedName name="InterpolatorID" localSheetId="49">'General Settings (4)'!#REF!</definedName>
    <definedName name="InterpolatorID" localSheetId="48">'General Settings (4)'!#REF!</definedName>
    <definedName name="InterpolatorID" localSheetId="45">'General Settings (4)'!#REF!</definedName>
    <definedName name="InterpolatorID" localSheetId="41">'General Settings (4)'!#REF!</definedName>
    <definedName name="InterpolatorID" localSheetId="44">'General Settings (4)'!#REF!</definedName>
    <definedName name="InterpolatorID" localSheetId="43">'General Settings (4)'!#REF!</definedName>
    <definedName name="InterpolatorID" localSheetId="42">'General Settings (4)'!#REF!</definedName>
    <definedName name="InterpolatorID" localSheetId="36">'General Settings (3)'!$D$21</definedName>
    <definedName name="InterpolatorID" localSheetId="55">'General Settings (5)'!$D$25</definedName>
    <definedName name="InterpolatorID" localSheetId="62">'General Settings (6)'!$D$25</definedName>
    <definedName name="InterpolatorID" localSheetId="71">'General Settings (7)'!$D$25</definedName>
    <definedName name="InterpolatorID" localSheetId="78">'General Settings (8)'!$D$25</definedName>
    <definedName name="InterpolatorID" localSheetId="34">'General Settings (3)'!$D$21</definedName>
    <definedName name="InterpolatorID" localSheetId="54">'General Settings (5)'!$D$25</definedName>
    <definedName name="InterpolatorID" localSheetId="70">'General Settings (7)'!$D$25</definedName>
    <definedName name="InterpolatorID" localSheetId="77">'General Settings (8)'!$D$25</definedName>
    <definedName name="InterpolatorID" localSheetId="35">'General Settings (3)'!$D$21</definedName>
    <definedName name="InterpolatorID" localSheetId="69">'General Settings (7)'!$D$25</definedName>
    <definedName name="InterpolatorID" localSheetId="39">'General Settings (3)'!$D$21</definedName>
    <definedName name="InterpolatorID" localSheetId="51">'General Settings (4)'!#REF!</definedName>
    <definedName name="InterpolatorID" localSheetId="58">'General Settings (5)'!$D$25</definedName>
    <definedName name="InterpolatorID" localSheetId="65">'General Settings (6)'!$D$25</definedName>
    <definedName name="InterpolatorID" localSheetId="74">'General Settings (7)'!$D$25</definedName>
    <definedName name="InterpolatorID" localSheetId="81">'General Settings (8)'!$D$25</definedName>
    <definedName name="InterpolatorID" localSheetId="52">'General Settings (5)'!$D$25</definedName>
    <definedName name="InterpolatorID" localSheetId="59">'General Settings (6)'!$D$25</definedName>
    <definedName name="InterpolatorID" localSheetId="66">'General Settings (7)'!$D$25</definedName>
    <definedName name="InterpolatorID" localSheetId="75">'General Settings (8)'!$D$25</definedName>
    <definedName name="InterpolatorID" localSheetId="38">'General Settings (3)'!$D$21</definedName>
    <definedName name="InterpolatorID" localSheetId="57">'General Settings (5)'!$D$25</definedName>
    <definedName name="InterpolatorID" localSheetId="64">'General Settings (6)'!$D$25</definedName>
    <definedName name="InterpolatorID" localSheetId="73">'General Settings (7)'!$D$25</definedName>
    <definedName name="InterpolatorID" localSheetId="80">'General Settings (8)'!$D$25</definedName>
    <definedName name="InterpolatorID" localSheetId="37">'General Settings (3)'!$D$21</definedName>
    <definedName name="InterpolatorID" localSheetId="56">'General Settings (5)'!$D$25</definedName>
    <definedName name="InterpolatorID" localSheetId="63">'General Settings (6)'!$D$25</definedName>
    <definedName name="InterpolatorID" localSheetId="72">'General Settings (7)'!$D$25</definedName>
    <definedName name="InterpolatorID" localSheetId="79">'General Settings (8)'!$D$25</definedName>
    <definedName name="InterpolatorID" localSheetId="33">'General Settings (3)'!$D$21</definedName>
    <definedName name="InterpolatorID" localSheetId="53">'General Settings (5)'!$D$25</definedName>
    <definedName name="InterpolatorID" localSheetId="61">'General Settings (6)'!$D$25</definedName>
    <definedName name="InterpolatorID" localSheetId="68">'General Settings (7)'!$D$25</definedName>
    <definedName name="InterpolatorID" localSheetId="40">'General Settings (4)'!#REF!</definedName>
    <definedName name="InterpolatorID" localSheetId="60">'General Settings (6)'!$D$25</definedName>
    <definedName name="InterpolatorID" localSheetId="67">'General Settings (7)'!$D$25</definedName>
    <definedName name="InterpolatorID" localSheetId="76">'General Settings (8)'!$D$25</definedName>
    <definedName name="InterpolatorID" localSheetId="46">'General Settings (4)'!#REF!</definedName>
    <definedName name="InterpolatorID">'General Settings (2)'!$D$25</definedName>
    <definedName name="LastFixingsTrigger" localSheetId="50">'General Settings (4)'!$D$21</definedName>
    <definedName name="LastFixingsTrigger" localSheetId="47">'General Settings (4)'!$D$21</definedName>
    <definedName name="LastFixingsTrigger" localSheetId="49">'General Settings (4)'!$D$21</definedName>
    <definedName name="LastFixingsTrigger" localSheetId="48">'General Settings (4)'!$D$21</definedName>
    <definedName name="LastFixingsTrigger" localSheetId="45">'General Settings (4)'!$D$21</definedName>
    <definedName name="LastFixingsTrigger" localSheetId="41">'General Settings (4)'!$D$21</definedName>
    <definedName name="LastFixingsTrigger" localSheetId="44">'General Settings (4)'!$D$21</definedName>
    <definedName name="LastFixingsTrigger" localSheetId="43">'General Settings (4)'!$D$21</definedName>
    <definedName name="LastFixingsTrigger" localSheetId="42">'General Settings (4)'!$D$21</definedName>
    <definedName name="LastFixingsTrigger" localSheetId="51">'General Settings (4)'!$D$21</definedName>
    <definedName name="LastFixingsTrigger" localSheetId="40">'General Settings (4)'!$D$21</definedName>
    <definedName name="LastFixingsTrigger" localSheetId="46">'General Settings (4)'!$D$21</definedName>
    <definedName name="LastFixingsTrigger">'General Settings'!$D$7</definedName>
    <definedName name="LastUpdate" localSheetId="51">'General Settings (4)'!$D$11</definedName>
    <definedName name="LastUpdate">'General Settings'!$D$19</definedName>
    <definedName name="LiffeCodes" localSheetId="18">Futures1M!$AC$6:$AD$10</definedName>
    <definedName name="LiffeCodes" localSheetId="17">Futures3M!$AC$7:$AD$11</definedName>
    <definedName name="LiveDataFeed" localSheetId="51">'General Settings (4)'!$D$12</definedName>
    <definedName name="LiveDataFeed">'General Settings'!$D$20</definedName>
    <definedName name="MeanReversion" localSheetId="18">Futures1M!$AM$3</definedName>
    <definedName name="MeanReversion" localSheetId="17">Futures3M!$AM$3</definedName>
    <definedName name="MinDistance" localSheetId="36">'RateHelpers (2)'!$H$2:$H$116</definedName>
    <definedName name="MinDistance" localSheetId="55">'RateHelpers (3)'!$G$2:$G$65</definedName>
    <definedName name="MinDistance" localSheetId="62">'RateHelpers (4)'!$G$2:$G$51</definedName>
    <definedName name="MinDistance" localSheetId="71">'RateHelpers (5)'!$H$2:$H$135</definedName>
    <definedName name="MinDistance" localSheetId="78">'RateHelpers (6)'!$K$2:$K$62</definedName>
    <definedName name="MinDistance" localSheetId="34">'RateHelpers (2)'!$H$2:$H$116</definedName>
    <definedName name="MinDistance" localSheetId="54">'RateHelpers (3)'!$G$2:$G$65</definedName>
    <definedName name="MinDistance" localSheetId="70">'RateHelpers (5)'!$H$2:$H$135</definedName>
    <definedName name="MinDistance" localSheetId="77">'RateHelpers (6)'!$K$2:$K$62</definedName>
    <definedName name="MinDistance" localSheetId="35">'RateHelpers (2)'!$H$2:$H$116</definedName>
    <definedName name="MinDistance" localSheetId="69">'RateHelpers (5)'!$H$2:$H$135</definedName>
    <definedName name="MinDistance" localSheetId="39">'RateHelpers (2)'!$H$2:$H$116</definedName>
    <definedName name="MinDistance" localSheetId="58">'RateHelpers (3)'!$G$2:$G$65</definedName>
    <definedName name="MinDistance" localSheetId="65">'RateHelpers (4)'!$G$2:$G$51</definedName>
    <definedName name="MinDistance" localSheetId="74">'RateHelpers (5)'!$H$2:$H$135</definedName>
    <definedName name="MinDistance" localSheetId="81">'RateHelpers (6)'!$K$2:$K$62</definedName>
    <definedName name="MinDistance" localSheetId="52">'RateHelpers (3)'!$G$2:$G$65</definedName>
    <definedName name="MinDistance" localSheetId="59">'RateHelpers (4)'!$G$2:$G$51</definedName>
    <definedName name="MinDistance" localSheetId="66">'RateHelpers (5)'!$H$2:$H$135</definedName>
    <definedName name="MinDistance" localSheetId="75">'RateHelpers (6)'!$K$2:$K$62</definedName>
    <definedName name="MinDistance" localSheetId="38">'RateHelpers (2)'!$H$2:$H$116</definedName>
    <definedName name="MinDistance" localSheetId="57">'RateHelpers (3)'!$G$2:$G$65</definedName>
    <definedName name="MinDistance" localSheetId="64">'RateHelpers (4)'!$G$2:$G$51</definedName>
    <definedName name="MinDistance" localSheetId="73">'RateHelpers (5)'!$H$2:$H$135</definedName>
    <definedName name="MinDistance" localSheetId="80">'RateHelpers (6)'!$K$2:$K$62</definedName>
    <definedName name="MinDistance" localSheetId="37">'RateHelpers (2)'!$H$2:$H$116</definedName>
    <definedName name="MinDistance" localSheetId="56">'RateHelpers (3)'!$G$2:$G$65</definedName>
    <definedName name="MinDistance" localSheetId="63">'RateHelpers (4)'!$G$2:$G$51</definedName>
    <definedName name="MinDistance" localSheetId="72">'RateHelpers (5)'!$H$2:$H$135</definedName>
    <definedName name="MinDistance" localSheetId="79">'RateHelpers (6)'!$K$2:$K$62</definedName>
    <definedName name="MinDistance" localSheetId="33">'RateHelpers (2)'!$H$2:$H$116</definedName>
    <definedName name="MinDistance" localSheetId="53">'RateHelpers (3)'!$G$2:$G$65</definedName>
    <definedName name="MinDistance" localSheetId="61">'RateHelpers (4)'!$G$2:$G$51</definedName>
    <definedName name="MinDistance" localSheetId="68">'RateHelpers (5)'!$H$2:$H$135</definedName>
    <definedName name="MinDistance" localSheetId="60">'RateHelpers (4)'!$G$2:$G$51</definedName>
    <definedName name="MinDistance" localSheetId="67">'RateHelpers (5)'!$H$2:$H$135</definedName>
    <definedName name="MinDistance" localSheetId="76">'RateHelpers (6)'!$K$2:$K$62</definedName>
    <definedName name="MinDistance">RateHelpers!$F$2:$F$38</definedName>
    <definedName name="MoneyMarketDayCounter" localSheetId="36">'General Settings (3)'!$I$14</definedName>
    <definedName name="MoneyMarketDayCounter" localSheetId="55">'General Settings (5)'!$M$14</definedName>
    <definedName name="MoneyMarketDayCounter" localSheetId="62">'General Settings (6)'!$M$14</definedName>
    <definedName name="MoneyMarketDayCounter" localSheetId="71">'General Settings (7)'!$M$14</definedName>
    <definedName name="MoneyMarketDayCounter" localSheetId="78">'General Settings (8)'!$M$14</definedName>
    <definedName name="MoneyMarketDayCounter" localSheetId="34">'General Settings (3)'!$I$14</definedName>
    <definedName name="MoneyMarketDayCounter" localSheetId="54">'General Settings (5)'!$M$14</definedName>
    <definedName name="MoneyMarketDayCounter" localSheetId="70">'General Settings (7)'!$M$14</definedName>
    <definedName name="MoneyMarketDayCounter" localSheetId="77">'General Settings (8)'!$M$14</definedName>
    <definedName name="MoneyMarketDayCounter" localSheetId="35">'General Settings (3)'!$I$14</definedName>
    <definedName name="MoneyMarketDayCounter" localSheetId="69">'General Settings (7)'!$M$14</definedName>
    <definedName name="MoneyMarketDayCounter" localSheetId="39">'General Settings (3)'!$I$14</definedName>
    <definedName name="MoneyMarketDayCounter" localSheetId="58">'General Settings (5)'!$M$14</definedName>
    <definedName name="MoneyMarketDayCounter" localSheetId="65">'General Settings (6)'!$M$14</definedName>
    <definedName name="MoneyMarketDayCounter" localSheetId="74">'General Settings (7)'!$M$14</definedName>
    <definedName name="MoneyMarketDayCounter" localSheetId="81">'General Settings (8)'!$M$14</definedName>
    <definedName name="MoneyMarketDayCounter" localSheetId="52">'General Settings (5)'!$M$14</definedName>
    <definedName name="MoneyMarketDayCounter" localSheetId="59">'General Settings (6)'!$M$14</definedName>
    <definedName name="MoneyMarketDayCounter" localSheetId="66">'General Settings (7)'!$M$14</definedName>
    <definedName name="MoneyMarketDayCounter" localSheetId="75">'General Settings (8)'!$M$14</definedName>
    <definedName name="MoneyMarketDayCounter" localSheetId="38">'General Settings (3)'!$I$14</definedName>
    <definedName name="MoneyMarketDayCounter" localSheetId="57">'General Settings (5)'!$M$14</definedName>
    <definedName name="MoneyMarketDayCounter" localSheetId="64">'General Settings (6)'!$M$14</definedName>
    <definedName name="MoneyMarketDayCounter" localSheetId="73">'General Settings (7)'!$M$14</definedName>
    <definedName name="MoneyMarketDayCounter" localSheetId="80">'General Settings (8)'!$M$14</definedName>
    <definedName name="MoneyMarketDayCounter" localSheetId="37">'General Settings (3)'!$I$14</definedName>
    <definedName name="MoneyMarketDayCounter" localSheetId="56">'General Settings (5)'!$M$14</definedName>
    <definedName name="MoneyMarketDayCounter" localSheetId="63">'General Settings (6)'!$M$14</definedName>
    <definedName name="MoneyMarketDayCounter" localSheetId="72">'General Settings (7)'!$M$14</definedName>
    <definedName name="MoneyMarketDayCounter" localSheetId="79">'General Settings (8)'!$M$14</definedName>
    <definedName name="MoneyMarketDayCounter" localSheetId="33">'General Settings (3)'!$I$14</definedName>
    <definedName name="MoneyMarketDayCounter" localSheetId="53">'General Settings (5)'!$M$14</definedName>
    <definedName name="MoneyMarketDayCounter" localSheetId="61">'General Settings (6)'!$M$14</definedName>
    <definedName name="MoneyMarketDayCounter" localSheetId="68">'General Settings (7)'!$M$14</definedName>
    <definedName name="MoneyMarketDayCounter" localSheetId="60">'General Settings (6)'!$M$14</definedName>
    <definedName name="MoneyMarketDayCounter" localSheetId="67">'General Settings (7)'!$M$14</definedName>
    <definedName name="MoneyMarketDayCounter" localSheetId="76">'General Settings (8)'!$M$14</definedName>
    <definedName name="MoneyMarketDayCounter">'General Settings (2)'!$M$13</definedName>
    <definedName name="Months" localSheetId="55">'General Settings (5)'!$D$5</definedName>
    <definedName name="Months" localSheetId="62">'General Settings (6)'!$D$5</definedName>
    <definedName name="Months" localSheetId="71">'General Settings (7)'!$D$5</definedName>
    <definedName name="Months" localSheetId="78">'General Settings (8)'!$D$5</definedName>
    <definedName name="Months" localSheetId="54">'General Settings (5)'!$D$5</definedName>
    <definedName name="Months" localSheetId="70">'General Settings (7)'!$D$5</definedName>
    <definedName name="Months" localSheetId="77">'General Settings (8)'!$D$5</definedName>
    <definedName name="Months" localSheetId="69">'General Settings (7)'!$D$5</definedName>
    <definedName name="Months" localSheetId="39">'General Settings (3)'!$D$5</definedName>
    <definedName name="Months" localSheetId="58">'General Settings (5)'!$D$5</definedName>
    <definedName name="Months" localSheetId="65">'General Settings (6)'!$D$5</definedName>
    <definedName name="Months" localSheetId="74">'General Settings (7)'!$D$5</definedName>
    <definedName name="Months" localSheetId="81">'General Settings (8)'!$D$5</definedName>
    <definedName name="Months" localSheetId="52">'General Settings (5)'!$D$5</definedName>
    <definedName name="Months" localSheetId="59">'General Settings (6)'!$D$5</definedName>
    <definedName name="Months" localSheetId="66">'General Settings (7)'!$D$5</definedName>
    <definedName name="Months" localSheetId="75">'General Settings (8)'!$D$5</definedName>
    <definedName name="Months" localSheetId="57">'General Settings (5)'!$D$5</definedName>
    <definedName name="Months" localSheetId="64">'General Settings (6)'!$D$5</definedName>
    <definedName name="Months" localSheetId="73">'General Settings (7)'!$D$5</definedName>
    <definedName name="Months" localSheetId="80">'General Settings (8)'!$D$5</definedName>
    <definedName name="Months" localSheetId="56">'General Settings (5)'!$D$5</definedName>
    <definedName name="Months" localSheetId="63">'General Settings (6)'!$D$5</definedName>
    <definedName name="Months" localSheetId="72">'General Settings (7)'!$D$5</definedName>
    <definedName name="Months" localSheetId="79">'General Settings (8)'!$D$5</definedName>
    <definedName name="Months" localSheetId="53">'General Settings (5)'!$D$5</definedName>
    <definedName name="Months" localSheetId="61">'General Settings (6)'!$D$5</definedName>
    <definedName name="Months" localSheetId="68">'General Settings (7)'!$D$5</definedName>
    <definedName name="Months" localSheetId="60">'General Settings (6)'!$D$5</definedName>
    <definedName name="Months" localSheetId="67">'General Settings (7)'!$D$5</definedName>
    <definedName name="Months" localSheetId="76">'General Settings (8)'!$D$5</definedName>
    <definedName name="Months">'General Settings (2)'!$D$5</definedName>
    <definedName name="Months12M" localSheetId="45">Contribution!$A$25</definedName>
    <definedName name="Months1M" localSheetId="45">Contribution!$A$3</definedName>
    <definedName name="Months3M" localSheetId="45">Contribution!$A$8</definedName>
    <definedName name="Months6M" localSheetId="45">Contribution!$A$15</definedName>
    <definedName name="NDays" localSheetId="36">'General Settings (3)'!$D$17</definedName>
    <definedName name="NDays" localSheetId="55">'General Settings (5)'!$D$17</definedName>
    <definedName name="NDays" localSheetId="62">'General Settings (6)'!$D$17</definedName>
    <definedName name="NDays" localSheetId="71">'General Settings (7)'!$D$17</definedName>
    <definedName name="NDays" localSheetId="78">'General Settings (8)'!$D$17</definedName>
    <definedName name="NDays" localSheetId="34">'General Settings (3)'!$D$17</definedName>
    <definedName name="NDays" localSheetId="54">'General Settings (5)'!$D$17</definedName>
    <definedName name="NDays" localSheetId="70">'General Settings (7)'!$D$17</definedName>
    <definedName name="NDays" localSheetId="77">'General Settings (8)'!$D$17</definedName>
    <definedName name="NDays" localSheetId="35">'General Settings (3)'!$D$17</definedName>
    <definedName name="NDays" localSheetId="69">'General Settings (7)'!$D$17</definedName>
    <definedName name="NDays" localSheetId="39">'General Settings (3)'!$D$17</definedName>
    <definedName name="NDays" localSheetId="58">'General Settings (5)'!$D$17</definedName>
    <definedName name="NDays" localSheetId="65">'General Settings (6)'!$D$17</definedName>
    <definedName name="NDays" localSheetId="74">'General Settings (7)'!$D$17</definedName>
    <definedName name="NDays" localSheetId="81">'General Settings (8)'!$D$17</definedName>
    <definedName name="NDays" localSheetId="52">'General Settings (5)'!$D$17</definedName>
    <definedName name="NDays" localSheetId="59">'General Settings (6)'!$D$17</definedName>
    <definedName name="NDays" localSheetId="66">'General Settings (7)'!$D$17</definedName>
    <definedName name="NDays" localSheetId="75">'General Settings (8)'!$D$17</definedName>
    <definedName name="NDays" localSheetId="38">'General Settings (3)'!$D$17</definedName>
    <definedName name="NDays" localSheetId="57">'General Settings (5)'!$D$17</definedName>
    <definedName name="NDays" localSheetId="64">'General Settings (6)'!$D$17</definedName>
    <definedName name="NDays" localSheetId="73">'General Settings (7)'!$D$17</definedName>
    <definedName name="NDays" localSheetId="80">'General Settings (8)'!$D$17</definedName>
    <definedName name="NDays" localSheetId="37">'General Settings (3)'!$D$17</definedName>
    <definedName name="NDays" localSheetId="56">'General Settings (5)'!$D$17</definedName>
    <definedName name="NDays" localSheetId="63">'General Settings (6)'!$D$17</definedName>
    <definedName name="NDays" localSheetId="72">'General Settings (7)'!$D$17</definedName>
    <definedName name="NDays" localSheetId="79">'General Settings (8)'!$D$17</definedName>
    <definedName name="NDays" localSheetId="33">'General Settings (3)'!$D$17</definedName>
    <definedName name="NDays" localSheetId="53">'General Settings (5)'!$D$17</definedName>
    <definedName name="NDays" localSheetId="61">'General Settings (6)'!$D$17</definedName>
    <definedName name="NDays" localSheetId="68">'General Settings (7)'!$D$17</definedName>
    <definedName name="NDays" localSheetId="60">'General Settings (6)'!$D$17</definedName>
    <definedName name="NDays" localSheetId="67">'General Settings (7)'!$D$17</definedName>
    <definedName name="NDays" localSheetId="76">'General Settings (8)'!$D$17</definedName>
    <definedName name="NDays">'General Settings (2)'!$D$17</definedName>
    <definedName name="nIMMFutures" localSheetId="36">'Selected (2)'!$B$2</definedName>
    <definedName name="nIMMFutures" localSheetId="55">'Selected (3)'!$B$2</definedName>
    <definedName name="nIMMFutures" localSheetId="62">'Selected (4)'!$B$2</definedName>
    <definedName name="nIMMFutures" localSheetId="71">'Selected (5)'!$B$2</definedName>
    <definedName name="nIMMFutures" localSheetId="78">'Selected (6)'!$B$2</definedName>
    <definedName name="nIMMFutures" localSheetId="34">'Selected (2)'!$B$2</definedName>
    <definedName name="nIMMFutures" localSheetId="54">'Selected (3)'!$B$2</definedName>
    <definedName name="nIMMFutures" localSheetId="70">'Selected (5)'!$B$2</definedName>
    <definedName name="nIMMFutures" localSheetId="77">'Selected (6)'!$B$2</definedName>
    <definedName name="nIMMFutures" localSheetId="35">'Selected (2)'!$B$2</definedName>
    <definedName name="nIMMFutures" localSheetId="69">'Selected (5)'!$B$2</definedName>
    <definedName name="nIMMFutures" localSheetId="39">'Selected (2)'!$B$2</definedName>
    <definedName name="nIMMFutures" localSheetId="58">'Selected (3)'!$B$2</definedName>
    <definedName name="nIMMFutures" localSheetId="65">'Selected (4)'!$B$2</definedName>
    <definedName name="nIMMFutures" localSheetId="74">'Selected (5)'!$B$2</definedName>
    <definedName name="nIMMFutures" localSheetId="81">'Selected (6)'!$B$2</definedName>
    <definedName name="nIMMFutures" localSheetId="52">'Selected (3)'!$B$2</definedName>
    <definedName name="nIMMFutures" localSheetId="59">'Selected (4)'!$B$2</definedName>
    <definedName name="nIMMFutures" localSheetId="66">'Selected (5)'!$B$2</definedName>
    <definedName name="nIMMFutures" localSheetId="75">'Selected (6)'!$B$2</definedName>
    <definedName name="nIMMFutures" localSheetId="38">'Selected (2)'!$B$2</definedName>
    <definedName name="nIMMFutures" localSheetId="57">'Selected (3)'!$B$2</definedName>
    <definedName name="nIMMFutures" localSheetId="64">'Selected (4)'!$B$2</definedName>
    <definedName name="nIMMFutures" localSheetId="73">'Selected (5)'!$B$2</definedName>
    <definedName name="nIMMFutures" localSheetId="80">'Selected (6)'!$B$2</definedName>
    <definedName name="nIMMFutures" localSheetId="37">'Selected (2)'!$B$2</definedName>
    <definedName name="nIMMFutures" localSheetId="56">'Selected (3)'!$B$2</definedName>
    <definedName name="nIMMFutures" localSheetId="63">'Selected (4)'!$B$2</definedName>
    <definedName name="nIMMFutures" localSheetId="72">'Selected (5)'!$B$2</definedName>
    <definedName name="nIMMFutures" localSheetId="79">'Selected (6)'!$B$2</definedName>
    <definedName name="nIMMFutures" localSheetId="33">'Selected (2)'!$B$2</definedName>
    <definedName name="nIMMFutures" localSheetId="53">'Selected (3)'!$B$2</definedName>
    <definedName name="nIMMFutures" localSheetId="61">'Selected (4)'!$B$2</definedName>
    <definedName name="nIMMFutures" localSheetId="68">'Selected (5)'!$B$2</definedName>
    <definedName name="nIMMFutures" localSheetId="60">'Selected (4)'!$B$2</definedName>
    <definedName name="nIMMFutures" localSheetId="67">'Selected (5)'!$B$2</definedName>
    <definedName name="nIMMFutures" localSheetId="76">'Selected (6)'!$B$2</definedName>
    <definedName name="nIMMFutures">Selected!$B$2</definedName>
    <definedName name="nSerialFutures" localSheetId="36">'Selected (2)'!$B$3</definedName>
    <definedName name="nSerialFutures" localSheetId="55">'Selected (3)'!$B$3</definedName>
    <definedName name="nSerialFutures" localSheetId="62">'Selected (4)'!$B$3</definedName>
    <definedName name="nSerialFutures" localSheetId="71">'Selected (5)'!$B$3</definedName>
    <definedName name="nSerialFutures" localSheetId="78">'Selected (6)'!$B$3</definedName>
    <definedName name="nSerialFutures" localSheetId="34">'Selected (2)'!$B$3</definedName>
    <definedName name="nSerialFutures" localSheetId="54">'Selected (3)'!$B$3</definedName>
    <definedName name="nSerialFutures" localSheetId="70">'Selected (5)'!$B$3</definedName>
    <definedName name="nSerialFutures" localSheetId="77">'Selected (6)'!$B$3</definedName>
    <definedName name="nSerialFutures" localSheetId="35">'Selected (2)'!$B$3</definedName>
    <definedName name="nSerialFutures" localSheetId="69">'Selected (5)'!$B$3</definedName>
    <definedName name="nSerialFutures" localSheetId="39">'Selected (2)'!$B$3</definedName>
    <definedName name="nSerialFutures" localSheetId="58">'Selected (3)'!$B$3</definedName>
    <definedName name="nSerialFutures" localSheetId="65">'Selected (4)'!$B$3</definedName>
    <definedName name="nSerialFutures" localSheetId="74">'Selected (5)'!$B$3</definedName>
    <definedName name="nSerialFutures" localSheetId="81">'Selected (6)'!$B$3</definedName>
    <definedName name="nSerialFutures" localSheetId="52">'Selected (3)'!$B$3</definedName>
    <definedName name="nSerialFutures" localSheetId="59">'Selected (4)'!$B$3</definedName>
    <definedName name="nSerialFutures" localSheetId="66">'Selected (5)'!$B$3</definedName>
    <definedName name="nSerialFutures" localSheetId="75">'Selected (6)'!$B$3</definedName>
    <definedName name="nSerialFutures" localSheetId="38">'Selected (2)'!$B$3</definedName>
    <definedName name="nSerialFutures" localSheetId="57">'Selected (3)'!$B$3</definedName>
    <definedName name="nSerialFutures" localSheetId="64">'Selected (4)'!$B$3</definedName>
    <definedName name="nSerialFutures" localSheetId="73">'Selected (5)'!$B$3</definedName>
    <definedName name="nSerialFutures" localSheetId="80">'Selected (6)'!$B$3</definedName>
    <definedName name="nSerialFutures" localSheetId="37">'Selected (2)'!$B$3</definedName>
    <definedName name="nSerialFutures" localSheetId="56">'Selected (3)'!$B$3</definedName>
    <definedName name="nSerialFutures" localSheetId="63">'Selected (4)'!$B$3</definedName>
    <definedName name="nSerialFutures" localSheetId="72">'Selected (5)'!$B$3</definedName>
    <definedName name="nSerialFutures" localSheetId="79">'Selected (6)'!$B$3</definedName>
    <definedName name="nSerialFutures" localSheetId="33">'Selected (2)'!$B$3</definedName>
    <definedName name="nSerialFutures" localSheetId="53">'Selected (3)'!$B$3</definedName>
    <definedName name="nSerialFutures" localSheetId="61">'Selected (4)'!$B$3</definedName>
    <definedName name="nSerialFutures" localSheetId="68">'Selected (5)'!$B$3</definedName>
    <definedName name="nSerialFutures" localSheetId="60">'Selected (4)'!$B$3</definedName>
    <definedName name="nSerialFutures" localSheetId="67">'Selected (5)'!$B$3</definedName>
    <definedName name="nSerialFutures" localSheetId="76">'Selected (6)'!$B$3</definedName>
    <definedName name="nSerialFutures">Selected!$B$3</definedName>
    <definedName name="ObjectOverwrite" localSheetId="50">'General Settings (4)'!$I$5</definedName>
    <definedName name="ObjectOverwrite" localSheetId="47">'General Settings (4)'!$I$5</definedName>
    <definedName name="ObjectOverwrite" localSheetId="49">'General Settings (4)'!$I$5</definedName>
    <definedName name="ObjectOverwrite" localSheetId="48">'General Settings (4)'!$I$5</definedName>
    <definedName name="ObjectOverwrite" localSheetId="45">'General Settings (4)'!$I$5</definedName>
    <definedName name="ObjectOverwrite" localSheetId="41">'General Settings (4)'!$I$5</definedName>
    <definedName name="ObjectOverwrite" localSheetId="44">'General Settings (4)'!$I$5</definedName>
    <definedName name="ObjectOverwrite" localSheetId="43">'General Settings (4)'!$I$5</definedName>
    <definedName name="ObjectOverwrite" localSheetId="42">'General Settings (4)'!$I$5</definedName>
    <definedName name="ObjectOverwrite" localSheetId="29">'General Settings (2)'!$D$12</definedName>
    <definedName name="ObjectOverwrite" localSheetId="36">'General Settings (3)'!$D$12</definedName>
    <definedName name="ObjectOverwrite" localSheetId="55">'General Settings (5)'!$D$12</definedName>
    <definedName name="ObjectOverwrite" localSheetId="62">'General Settings (6)'!$D$12</definedName>
    <definedName name="ObjectOverwrite" localSheetId="71">'General Settings (7)'!$D$12</definedName>
    <definedName name="ObjectOverwrite" localSheetId="78">'General Settings (8)'!$D$12</definedName>
    <definedName name="ObjectOverwrite" localSheetId="34">'General Settings (3)'!$D$12</definedName>
    <definedName name="ObjectOverwrite" localSheetId="54">'General Settings (5)'!$D$12</definedName>
    <definedName name="ObjectOverwrite" localSheetId="70">'General Settings (7)'!$D$12</definedName>
    <definedName name="ObjectOverwrite" localSheetId="77">'General Settings (8)'!$D$12</definedName>
    <definedName name="ObjectOverwrite" localSheetId="35">'General Settings (3)'!$D$12</definedName>
    <definedName name="ObjectOverwrite" localSheetId="69">'General Settings (7)'!$D$12</definedName>
    <definedName name="ObjectOverwrite" localSheetId="32">'General Settings (2)'!$D$12</definedName>
    <definedName name="ObjectOverwrite" localSheetId="39">'General Settings (3)'!$D$12</definedName>
    <definedName name="ObjectOverwrite" localSheetId="51">'General Settings (4)'!$I$5</definedName>
    <definedName name="ObjectOverwrite" localSheetId="58">'General Settings (5)'!$D$12</definedName>
    <definedName name="ObjectOverwrite" localSheetId="65">'General Settings (6)'!$D$12</definedName>
    <definedName name="ObjectOverwrite" localSheetId="74">'General Settings (7)'!$D$12</definedName>
    <definedName name="ObjectOverwrite" localSheetId="81">'General Settings (8)'!$D$12</definedName>
    <definedName name="ObjectOverwrite" localSheetId="27">'General Settings (2)'!$D$12</definedName>
    <definedName name="ObjectOverwrite" localSheetId="52">'General Settings (5)'!$D$12</definedName>
    <definedName name="ObjectOverwrite" localSheetId="59">'General Settings (6)'!$D$12</definedName>
    <definedName name="ObjectOverwrite" localSheetId="66">'General Settings (7)'!$D$12</definedName>
    <definedName name="ObjectOverwrite" localSheetId="75">'General Settings (8)'!$D$12</definedName>
    <definedName name="ObjectOverwrite" localSheetId="31">'General Settings (2)'!$D$12</definedName>
    <definedName name="ObjectOverwrite" localSheetId="38">'General Settings (3)'!$D$12</definedName>
    <definedName name="ObjectOverwrite" localSheetId="57">'General Settings (5)'!$D$12</definedName>
    <definedName name="ObjectOverwrite" localSheetId="64">'General Settings (6)'!$D$12</definedName>
    <definedName name="ObjectOverwrite" localSheetId="73">'General Settings (7)'!$D$12</definedName>
    <definedName name="ObjectOverwrite" localSheetId="80">'General Settings (8)'!$D$12</definedName>
    <definedName name="ObjectOverwrite" localSheetId="30">'General Settings (2)'!$D$12</definedName>
    <definedName name="ObjectOverwrite" localSheetId="37">'General Settings (3)'!$D$12</definedName>
    <definedName name="ObjectOverwrite" localSheetId="56">'General Settings (5)'!$D$12</definedName>
    <definedName name="ObjectOverwrite" localSheetId="63">'General Settings (6)'!$D$12</definedName>
    <definedName name="ObjectOverwrite" localSheetId="72">'General Settings (7)'!$D$12</definedName>
    <definedName name="ObjectOverwrite" localSheetId="79">'General Settings (8)'!$D$12</definedName>
    <definedName name="ObjectOverwrite" localSheetId="28">'General Settings (2)'!$D$12</definedName>
    <definedName name="ObjectOverwrite" localSheetId="33">'General Settings (3)'!$D$12</definedName>
    <definedName name="ObjectOverwrite" localSheetId="53">'General Settings (5)'!$D$12</definedName>
    <definedName name="ObjectOverwrite" localSheetId="61">'General Settings (6)'!$D$12</definedName>
    <definedName name="ObjectOverwrite" localSheetId="68">'General Settings (7)'!$D$12</definedName>
    <definedName name="ObjectOverwrite" localSheetId="40">'General Settings (4)'!$I$5</definedName>
    <definedName name="ObjectOverwrite" localSheetId="60">'General Settings (6)'!$D$12</definedName>
    <definedName name="ObjectOverwrite" localSheetId="67">'General Settings (7)'!$D$12</definedName>
    <definedName name="ObjectOverwrite" localSheetId="76">'General Settings (8)'!$D$12</definedName>
    <definedName name="ObjectOverwrite" localSheetId="46">'General Settings (4)'!$I$5</definedName>
    <definedName name="ObjectOverwrite">'General Settings'!$I$6</definedName>
    <definedName name="OisCurve">'General Settings (4)'!$D$8</definedName>
    <definedName name="OisEngine">'General Settings (4)'!$I$19</definedName>
    <definedName name="ONValueDates">Monitor!$Y$11:$Y$355</definedName>
    <definedName name="OverNightIndex" localSheetId="55">'Monitor (2)'!$AA$17</definedName>
    <definedName name="OverNightIndex" localSheetId="62">'Monitor (3)'!$AA$17</definedName>
    <definedName name="OverNightIndex" localSheetId="71">'Monitor (4)'!$AA$17</definedName>
    <definedName name="OverNightIndex" localSheetId="78">'Monitor (5)'!$AA$17</definedName>
    <definedName name="OverNightIndex" localSheetId="54">'Monitor (2)'!$AA$17</definedName>
    <definedName name="OverNightIndex" localSheetId="70">'Monitor (4)'!$AA$17</definedName>
    <definedName name="OverNightIndex" localSheetId="77">'Monitor (5)'!$AA$17</definedName>
    <definedName name="OverNightIndex" localSheetId="69">'Monitor (4)'!$AA$17</definedName>
    <definedName name="OverNightIndex" localSheetId="58">'Monitor (2)'!$AA$17</definedName>
    <definedName name="OverNightIndex" localSheetId="65">'Monitor (3)'!$AA$17</definedName>
    <definedName name="OverNightIndex" localSheetId="74">'Monitor (4)'!$AA$17</definedName>
    <definedName name="OverNightIndex" localSheetId="81">'Monitor (5)'!$AA$17</definedName>
    <definedName name="OverNightIndex" localSheetId="52">'Monitor (2)'!$AA$17</definedName>
    <definedName name="OverNightIndex" localSheetId="59">'Monitor (3)'!$AA$17</definedName>
    <definedName name="OverNightIndex" localSheetId="66">'Monitor (4)'!$AA$17</definedName>
    <definedName name="OverNightIndex" localSheetId="75">'Monitor (5)'!$AA$17</definedName>
    <definedName name="OverNightIndex" localSheetId="57">'Monitor (2)'!$AA$17</definedName>
    <definedName name="OverNightIndex" localSheetId="64">'Monitor (3)'!$AA$17</definedName>
    <definedName name="OverNightIndex" localSheetId="73">'Monitor (4)'!$AA$17</definedName>
    <definedName name="OverNightIndex" localSheetId="80">'Monitor (5)'!$AA$17</definedName>
    <definedName name="OverNightIndex" localSheetId="56">'Monitor (2)'!$AA$17</definedName>
    <definedName name="OverNightIndex" localSheetId="63">'Monitor (3)'!$AA$17</definedName>
    <definedName name="OverNightIndex" localSheetId="72">'Monitor (4)'!$AA$17</definedName>
    <definedName name="OverNightIndex" localSheetId="79">'Monitor (5)'!$AA$17</definedName>
    <definedName name="OverNightIndex" localSheetId="53">'Monitor (2)'!$AA$17</definedName>
    <definedName name="OverNightIndex" localSheetId="61">'Monitor (3)'!$AA$17</definedName>
    <definedName name="OverNightIndex" localSheetId="68">'Monitor (4)'!$AA$17</definedName>
    <definedName name="OverNightIndex" localSheetId="60">'Monitor (3)'!$AA$17</definedName>
    <definedName name="OverNightIndex" localSheetId="67">'Monitor (4)'!$AA$17</definedName>
    <definedName name="OverNightIndex" localSheetId="76">'Monitor (5)'!$AA$17</definedName>
    <definedName name="OvernightIndex">'General Settings (4)'!$D$7</definedName>
    <definedName name="Permanent" localSheetId="50">'General Settings (4)'!$I$4</definedName>
    <definedName name="Permanent" localSheetId="47">'General Settings (4)'!$I$4</definedName>
    <definedName name="Permanent" localSheetId="49">'General Settings (4)'!$I$4</definedName>
    <definedName name="Permanent" localSheetId="48">'General Settings (4)'!$I$4</definedName>
    <definedName name="Permanent" localSheetId="45">'General Settings (4)'!$I$4</definedName>
    <definedName name="Permanent" localSheetId="41">'General Settings (4)'!$I$4</definedName>
    <definedName name="Permanent" localSheetId="44">'General Settings (4)'!$I$4</definedName>
    <definedName name="Permanent" localSheetId="43">'General Settings (4)'!$I$4</definedName>
    <definedName name="Permanent" localSheetId="42">'General Settings (4)'!$I$4</definedName>
    <definedName name="Permanent" localSheetId="29">'General Settings (2)'!$D$10</definedName>
    <definedName name="Permanent" localSheetId="36">'General Settings (3)'!$D$10</definedName>
    <definedName name="Permanent" localSheetId="55">'General Settings (5)'!$D$10</definedName>
    <definedName name="Permanent" localSheetId="62">'General Settings (6)'!$D$10</definedName>
    <definedName name="Permanent" localSheetId="71">'General Settings (7)'!$D$10</definedName>
    <definedName name="Permanent" localSheetId="78">'General Settings (8)'!$D$10</definedName>
    <definedName name="Permanent" localSheetId="34">'General Settings (3)'!$D$10</definedName>
    <definedName name="Permanent" localSheetId="54">'General Settings (5)'!$D$10</definedName>
    <definedName name="Permanent" localSheetId="70">'General Settings (7)'!$D$10</definedName>
    <definedName name="Permanent" localSheetId="77">'General Settings (8)'!$D$10</definedName>
    <definedName name="Permanent" localSheetId="35">'General Settings (3)'!$D$10</definedName>
    <definedName name="Permanent" localSheetId="69">'General Settings (7)'!$D$10</definedName>
    <definedName name="Permanent" localSheetId="32">'General Settings (2)'!$D$10</definedName>
    <definedName name="Permanent" localSheetId="39">'General Settings (3)'!$D$10</definedName>
    <definedName name="Permanent" localSheetId="51">'General Settings (4)'!$I$4</definedName>
    <definedName name="Permanent" localSheetId="58">'General Settings (5)'!$D$10</definedName>
    <definedName name="Permanent" localSheetId="65">'General Settings (6)'!$D$10</definedName>
    <definedName name="Permanent" localSheetId="74">'General Settings (7)'!$D$10</definedName>
    <definedName name="Permanent" localSheetId="81">'General Settings (8)'!$D$10</definedName>
    <definedName name="Permanent" localSheetId="27">'General Settings (2)'!$D$10</definedName>
    <definedName name="Permanent" localSheetId="52">'General Settings (5)'!$D$10</definedName>
    <definedName name="Permanent" localSheetId="59">'General Settings (6)'!$D$10</definedName>
    <definedName name="Permanent" localSheetId="66">'General Settings (7)'!$D$10</definedName>
    <definedName name="Permanent" localSheetId="75">'General Settings (8)'!$D$10</definedName>
    <definedName name="Permanent" localSheetId="31">'General Settings (2)'!$D$10</definedName>
    <definedName name="Permanent" localSheetId="38">'General Settings (3)'!$D$10</definedName>
    <definedName name="Permanent" localSheetId="57">'General Settings (5)'!$D$10</definedName>
    <definedName name="Permanent" localSheetId="64">'General Settings (6)'!$D$10</definedName>
    <definedName name="Permanent" localSheetId="73">'General Settings (7)'!$D$10</definedName>
    <definedName name="Permanent" localSheetId="80">'General Settings (8)'!$D$10</definedName>
    <definedName name="Permanent" localSheetId="30">'General Settings (2)'!$D$10</definedName>
    <definedName name="Permanent" localSheetId="37">'General Settings (3)'!$D$10</definedName>
    <definedName name="Permanent" localSheetId="56">'General Settings (5)'!$D$10</definedName>
    <definedName name="Permanent" localSheetId="63">'General Settings (6)'!$D$10</definedName>
    <definedName name="Permanent" localSheetId="72">'General Settings (7)'!$D$10</definedName>
    <definedName name="Permanent" localSheetId="79">'General Settings (8)'!$D$10</definedName>
    <definedName name="Permanent" localSheetId="28">'General Settings (2)'!$D$10</definedName>
    <definedName name="Permanent" localSheetId="33">'General Settings (3)'!$D$10</definedName>
    <definedName name="Permanent" localSheetId="53">'General Settings (5)'!$D$10</definedName>
    <definedName name="Permanent" localSheetId="61">'General Settings (6)'!$D$10</definedName>
    <definedName name="Permanent" localSheetId="68">'General Settings (7)'!$D$10</definedName>
    <definedName name="Permanent" localSheetId="40">'General Settings (4)'!$I$4</definedName>
    <definedName name="Permanent" localSheetId="60">'General Settings (6)'!$D$10</definedName>
    <definedName name="Permanent" localSheetId="67">'General Settings (7)'!$D$10</definedName>
    <definedName name="Permanent" localSheetId="76">'General Settings (8)'!$D$10</definedName>
    <definedName name="Permanent" localSheetId="46">'General Settings (4)'!$I$4</definedName>
    <definedName name="Permanent">'General Settings'!$I$5</definedName>
    <definedName name="PriceTickValue" localSheetId="51">'General Settings (4)'!$I$12</definedName>
    <definedName name="PriceTickValue">'General Settings'!$I$23</definedName>
    <definedName name="_xlnm.Print_Area" localSheetId="30">Selected!$D$1:$J$50</definedName>
    <definedName name="Quote" localSheetId="23">BasisSwap1MxM!$AB$5:$AB$42</definedName>
    <definedName name="Quote" localSheetId="22">BasisSwap3M6M!$AB$5:$AB$42</definedName>
    <definedName name="Quote" localSheetId="21">BasisSwapxM12M!$AB$5:$AB$42</definedName>
    <definedName name="Quote" localSheetId="45">Contribution!$L$3:$L$57</definedName>
    <definedName name="Quote" localSheetId="20">Deposits!$O$5:$O$22</definedName>
    <definedName name="Quote" localSheetId="19">FRA!$V$5:$V$50</definedName>
    <definedName name="Quote" localSheetId="18">Futures1M!$Y$4:$Y$15</definedName>
    <definedName name="Quote" localSheetId="17">Futures3M!$Y$7:$Y$48</definedName>
    <definedName name="Quote" localSheetId="15">FuturesHWConvAdj!$P$5:$P$6</definedName>
    <definedName name="Quote" localSheetId="0">FwdOIS!$P$5:$P$10</definedName>
    <definedName name="Quote" localSheetId="16">'ImmFra6M '!$Y$8:$Y$11</definedName>
    <definedName name="Quote" localSheetId="1">MPCOIS!$P$5:$P$10</definedName>
    <definedName name="Quote" localSheetId="14">OIS!$X$5:$X$40</definedName>
    <definedName name="Quote" localSheetId="10">Swap3MAnnual!$AB$5:$AB$43</definedName>
    <definedName name="Quote" localSheetId="11">Swap3MSemiAnnual!$AB$5:$AB$43</definedName>
    <definedName name="Quote" localSheetId="9">Swap6M!$AB$5:$AB$43</definedName>
    <definedName name="Quote" localSheetId="13">Swaps1M!$X$5:$X$15</definedName>
    <definedName name="Quote" localSheetId="12">SwapsIMMDated!$X$5:$X$11</definedName>
    <definedName name="QuoteLive" localSheetId="23">BasisSwap1MxM!$X$5:$X$42</definedName>
    <definedName name="QuoteLive" localSheetId="22">BasisSwap3M6M!$X$5:$X$42</definedName>
    <definedName name="QuoteLive" localSheetId="21">BasisSwapxM12M!$X$5:$X$42</definedName>
    <definedName name="QuoteLive" localSheetId="45">Contribution!$H$3:$H$57</definedName>
    <definedName name="QuoteLive" localSheetId="20">Deposits!$K$5:$K$22</definedName>
    <definedName name="QuoteLive" localSheetId="19">FRA!$R$5:$R$50</definedName>
    <definedName name="QuoteLive" localSheetId="18">Futures1M!$U$4:$U$15</definedName>
    <definedName name="QuoteLive" localSheetId="17">Futures3M!$U$7:$U$48</definedName>
    <definedName name="QuoteLive" localSheetId="15">FuturesHWConvAdj!$L$5:$L$6</definedName>
    <definedName name="QuoteLive" localSheetId="0">FwdOIS!$K$5:$K$10</definedName>
    <definedName name="QuoteLive" localSheetId="16">'ImmFra6M '!$U$8:$U$11</definedName>
    <definedName name="QuoteLive" localSheetId="1">MPCOIS!$K$5:$K$10</definedName>
    <definedName name="QuoteLive" localSheetId="14">OIS!$T$5:$T$40</definedName>
    <definedName name="QuoteLive" localSheetId="10">Swap3MAnnual!$X$5:$X$43</definedName>
    <definedName name="QuoteLive" localSheetId="11">Swap3MSemiAnnual!$X$5:$X$43</definedName>
    <definedName name="QuoteLive" localSheetId="9">Swap6M!$X$5:$X$43</definedName>
    <definedName name="QuoteLive" localSheetId="13">Swaps1M!$T$5:$T$15</definedName>
    <definedName name="QuoteLive" localSheetId="12">SwapsIMMDated!$T$5:$T$11</definedName>
    <definedName name="QuoteStatic" localSheetId="23">BasisSwap1MxM!$Z$5:$Z$42</definedName>
    <definedName name="QuoteStatic" localSheetId="22">BasisSwap3M6M!$Z$5:$Z$42</definedName>
    <definedName name="QuoteStatic" localSheetId="21">BasisSwapxM12M!$Z$5:$Z$42</definedName>
    <definedName name="QuoteStatic" localSheetId="45">Contribution!$J$3:$J$57</definedName>
    <definedName name="QuoteStatic" localSheetId="20">Deposits!$M$5:$M$22</definedName>
    <definedName name="QuoteStatic" localSheetId="19">FRA!$T$5:$T$50</definedName>
    <definedName name="QuoteStatic" localSheetId="18">Futures1M!$W$4:$W$15</definedName>
    <definedName name="QuoteStatic" localSheetId="17">Futures3M!$W$7:$W$48</definedName>
    <definedName name="QuoteStatic" localSheetId="15">FuturesHWConvAdj!$N$5:$N$6</definedName>
    <definedName name="QuoteStatic" localSheetId="0">FwdOIS!$M$5:$M$10</definedName>
    <definedName name="QuoteStatic" localSheetId="16">'ImmFra6M '!$W$8:$W$11</definedName>
    <definedName name="QuoteStatic" localSheetId="1">MPCOIS!$M$5:$M$10</definedName>
    <definedName name="QuoteStatic" localSheetId="14">OIS!$V$5:$V$40</definedName>
    <definedName name="QuoteStatic" localSheetId="10">Swap3MAnnual!$Z$5:$Z$43</definedName>
    <definedName name="QuoteStatic" localSheetId="11">Swap3MSemiAnnual!$Z$5:$Z$43</definedName>
    <definedName name="QuoteStatic" localSheetId="9">Swap6M!$Z$5:$Z$43</definedName>
    <definedName name="QuoteStatic" localSheetId="13">Swaps1M!$V$5:$V$15</definedName>
    <definedName name="QuoteStatic" localSheetId="12">SwapsIMMDated!$V$5:$V$11</definedName>
    <definedName name="QuoteSuffix" localSheetId="50">'General Settings (4)'!$I$10</definedName>
    <definedName name="QuoteSuffix" localSheetId="47">'General Settings (4)'!$I$10</definedName>
    <definedName name="QuoteSuffix" localSheetId="49">'General Settings (4)'!$I$10</definedName>
    <definedName name="QuoteSuffix" localSheetId="48">'General Settings (4)'!$I$10</definedName>
    <definedName name="QuoteSuffix" localSheetId="45">'General Settings (4)'!$I$10</definedName>
    <definedName name="QuoteSuffix" localSheetId="41">'General Settings (4)'!$I$10</definedName>
    <definedName name="QuoteSuffix" localSheetId="44">'General Settings (4)'!$I$10</definedName>
    <definedName name="QuoteSuffix" localSheetId="43">'General Settings (4)'!$I$10</definedName>
    <definedName name="QuoteSuffix" localSheetId="42">'General Settings (4)'!$I$10</definedName>
    <definedName name="QuoteSuffix" localSheetId="29">'General Settings (2)'!$M$12</definedName>
    <definedName name="QuoteSuffix" localSheetId="36">'General Settings (3)'!$I$12</definedName>
    <definedName name="QuoteSuffix" localSheetId="55">'General Settings (5)'!$M$12</definedName>
    <definedName name="QuoteSuffix" localSheetId="62">'General Settings (6)'!$M$12</definedName>
    <definedName name="QuoteSuffix" localSheetId="71">'General Settings (7)'!$M$12</definedName>
    <definedName name="QuoteSuffix" localSheetId="78">'General Settings (8)'!$M$12</definedName>
    <definedName name="QuoteSuffix" localSheetId="34">'General Settings (3)'!$I$12</definedName>
    <definedName name="QuoteSuffix" localSheetId="54">'General Settings (5)'!$M$12</definedName>
    <definedName name="QuoteSuffix" localSheetId="70">'General Settings (7)'!$M$12</definedName>
    <definedName name="QuoteSuffix" localSheetId="77">'General Settings (8)'!$M$12</definedName>
    <definedName name="QuoteSuffix" localSheetId="35">'General Settings (3)'!$I$12</definedName>
    <definedName name="QuoteSuffix" localSheetId="69">'General Settings (7)'!$M$12</definedName>
    <definedName name="QuoteSuffix" localSheetId="32">'General Settings (2)'!$M$12</definedName>
    <definedName name="QuoteSuffix" localSheetId="39">'General Settings (3)'!$I$12</definedName>
    <definedName name="QuoteSuffix" localSheetId="51">'General Settings (4)'!$I$10</definedName>
    <definedName name="QuoteSuffix" localSheetId="58">'General Settings (5)'!$M$12</definedName>
    <definedName name="QuoteSuffix" localSheetId="65">'General Settings (6)'!$M$12</definedName>
    <definedName name="QuoteSuffix" localSheetId="74">'General Settings (7)'!$M$12</definedName>
    <definedName name="QuoteSuffix" localSheetId="81">'General Settings (8)'!$M$12</definedName>
    <definedName name="QuoteSuffix" localSheetId="27">'General Settings (2)'!$M$12</definedName>
    <definedName name="QuoteSuffix" localSheetId="52">'General Settings (5)'!$M$12</definedName>
    <definedName name="QuoteSuffix" localSheetId="59">'General Settings (6)'!$M$12</definedName>
    <definedName name="QuoteSuffix" localSheetId="66">'General Settings (7)'!$M$12</definedName>
    <definedName name="QuoteSuffix" localSheetId="75">'General Settings (8)'!$M$12</definedName>
    <definedName name="QuoteSuffix" localSheetId="31">'General Settings (2)'!$M$12</definedName>
    <definedName name="QuoteSuffix" localSheetId="38">'General Settings (3)'!$I$12</definedName>
    <definedName name="QuoteSuffix" localSheetId="57">'General Settings (5)'!$M$12</definedName>
    <definedName name="QuoteSuffix" localSheetId="64">'General Settings (6)'!$M$12</definedName>
    <definedName name="QuoteSuffix" localSheetId="73">'General Settings (7)'!$M$12</definedName>
    <definedName name="QuoteSuffix" localSheetId="80">'General Settings (8)'!$M$12</definedName>
    <definedName name="QuoteSuffix" localSheetId="30">'General Settings (2)'!$M$12</definedName>
    <definedName name="QuoteSuffix" localSheetId="37">'General Settings (3)'!$I$12</definedName>
    <definedName name="QuoteSuffix" localSheetId="56">'General Settings (5)'!$M$12</definedName>
    <definedName name="QuoteSuffix" localSheetId="63">'General Settings (6)'!$M$12</definedName>
    <definedName name="QuoteSuffix" localSheetId="72">'General Settings (7)'!$M$12</definedName>
    <definedName name="QuoteSuffix" localSheetId="79">'General Settings (8)'!$M$12</definedName>
    <definedName name="QuoteSuffix" localSheetId="28">'General Settings (2)'!$M$12</definedName>
    <definedName name="QuoteSuffix" localSheetId="33">'General Settings (3)'!$I$12</definedName>
    <definedName name="QuoteSuffix" localSheetId="53">'General Settings (5)'!$M$12</definedName>
    <definedName name="QuoteSuffix" localSheetId="61">'General Settings (6)'!$M$12</definedName>
    <definedName name="QuoteSuffix" localSheetId="68">'General Settings (7)'!$M$12</definedName>
    <definedName name="QuoteSuffix" localSheetId="40">'General Settings (4)'!$I$10</definedName>
    <definedName name="QuoteSuffix" localSheetId="60">'General Settings (6)'!$M$12</definedName>
    <definedName name="QuoteSuffix" localSheetId="67">'General Settings (7)'!$M$12</definedName>
    <definedName name="QuoteSuffix" localSheetId="76">'General Settings (8)'!$M$12</definedName>
    <definedName name="QuoteSuffix" localSheetId="46">'General Settings (4)'!$I$10</definedName>
    <definedName name="QuoteSuffix">'General Settings'!$I$21</definedName>
    <definedName name="RateHelperPrefix" localSheetId="39">'General Settings (3)'!$D$9</definedName>
    <definedName name="RateHelperPrefix" localSheetId="58">'General Settings (5)'!$D$9</definedName>
    <definedName name="RateHelperPrefix" localSheetId="65">'General Settings (6)'!$D$9</definedName>
    <definedName name="RateHelperPrefix" localSheetId="74">'General Settings (7)'!$D$9</definedName>
    <definedName name="RateHelperPrefix" localSheetId="81">'General Settings (8)'!$D$9</definedName>
    <definedName name="RateHelperPrefix">'General Settings (2)'!$D$9</definedName>
    <definedName name="RateHelpers" localSheetId="36">'RateHelpers (2)'!$B$2:$B$116</definedName>
    <definedName name="RateHelpers" localSheetId="55">'RateHelpers (3)'!$A$2:$A$65</definedName>
    <definedName name="RateHelpers" localSheetId="62">'RateHelpers (4)'!$A$2:$A$51</definedName>
    <definedName name="RateHelpers" localSheetId="71">'RateHelpers (5)'!$B$2:$B$135</definedName>
    <definedName name="RateHelpers" localSheetId="78">'RateHelpers (6)'!$E$2:$E$62</definedName>
    <definedName name="RateHelpers" localSheetId="34">'RateHelpers (2)'!$B$2:$B$116</definedName>
    <definedName name="RateHelpers" localSheetId="54">'RateHelpers (3)'!$A$2:$A$65</definedName>
    <definedName name="RateHelpers" localSheetId="70">'RateHelpers (5)'!$B$2:$B$135</definedName>
    <definedName name="RateHelpers" localSheetId="77">'RateHelpers (6)'!$E$2:$E$62</definedName>
    <definedName name="RateHelpers" localSheetId="35">'RateHelpers (2)'!$B$2:$B$116</definedName>
    <definedName name="RateHelpers" localSheetId="69">'RateHelpers (5)'!$B$2:$B$135</definedName>
    <definedName name="RateHelpers" localSheetId="39">'RateHelpers (2)'!$B$2:$B$116</definedName>
    <definedName name="RateHelpers" localSheetId="58">'RateHelpers (3)'!$A$2:$A$65</definedName>
    <definedName name="RateHelpers" localSheetId="65">'RateHelpers (4)'!$A$2:$A$51</definedName>
    <definedName name="RateHelpers" localSheetId="74">'RateHelpers (5)'!$B$2:$B$135</definedName>
    <definedName name="RateHelpers" localSheetId="81">'RateHelpers (6)'!$E$2:$E$62</definedName>
    <definedName name="RateHelpers" localSheetId="52">'RateHelpers (3)'!$A$2:$A$65</definedName>
    <definedName name="RateHelpers" localSheetId="59">'RateHelpers (4)'!$A$2:$A$51</definedName>
    <definedName name="RateHelpers" localSheetId="66">'RateHelpers (5)'!$B$2:$B$135</definedName>
    <definedName name="RateHelpers" localSheetId="75">'RateHelpers (6)'!$E$2:$E$62</definedName>
    <definedName name="RateHelpers" localSheetId="38">'RateHelpers (2)'!$B$2:$B$116</definedName>
    <definedName name="RateHelpers" localSheetId="57">'RateHelpers (3)'!$A$2:$A$65</definedName>
    <definedName name="RateHelpers" localSheetId="64">'RateHelpers (4)'!$A$2:$A$51</definedName>
    <definedName name="RateHelpers" localSheetId="73">'RateHelpers (5)'!$B$2:$B$135</definedName>
    <definedName name="RateHelpers" localSheetId="80">'RateHelpers (6)'!$E$2:$E$62</definedName>
    <definedName name="RateHelpers" localSheetId="37">'RateHelpers (2)'!$B$2:$B$116</definedName>
    <definedName name="RateHelpers" localSheetId="56">'RateHelpers (3)'!$A$2:$A$65</definedName>
    <definedName name="RateHelpers" localSheetId="63">'RateHelpers (4)'!$A$2:$A$51</definedName>
    <definedName name="RateHelpers" localSheetId="72">'RateHelpers (5)'!$B$2:$B$135</definedName>
    <definedName name="RateHelpers" localSheetId="79">'RateHelpers (6)'!$E$2:$E$62</definedName>
    <definedName name="RateHelpers" localSheetId="33">'RateHelpers (2)'!$B$2:$B$116</definedName>
    <definedName name="RateHelpers" localSheetId="53">'RateHelpers (3)'!$A$2:$A$65</definedName>
    <definedName name="RateHelpers" localSheetId="61">'RateHelpers (4)'!$A$2:$A$51</definedName>
    <definedName name="RateHelpers" localSheetId="68">'RateHelpers (5)'!$B$2:$B$135</definedName>
    <definedName name="RateHelpers" localSheetId="60">'RateHelpers (4)'!$A$2:$A$51</definedName>
    <definedName name="RateHelpers" localSheetId="67">'RateHelpers (5)'!$B$2:$B$135</definedName>
    <definedName name="RateHelpers" localSheetId="76">'RateHelpers (6)'!$E$2:$E$62</definedName>
    <definedName name="RateHelpers">RateHelpers!$A$2:$A$38</definedName>
    <definedName name="RateHelpersIncluded" localSheetId="36">'RateHelpers (2)'!$F$2:$F$116</definedName>
    <definedName name="RateHelpersIncluded" localSheetId="55">'RateHelpers (3)'!$E$2:$E$65</definedName>
    <definedName name="RateHelpersIncluded" localSheetId="62">'RateHelpers (4)'!$E$2:$E$51</definedName>
    <definedName name="RateHelpersIncluded" localSheetId="71">'RateHelpers (5)'!$F$2:$F$135</definedName>
    <definedName name="RateHelpersIncluded" localSheetId="78">'RateHelpers (6)'!$I$2:$I$62</definedName>
    <definedName name="RateHelpersIncluded" localSheetId="34">'RateHelpers (2)'!$F$2:$F$116</definedName>
    <definedName name="RateHelpersIncluded" localSheetId="54">'RateHelpers (3)'!$E$2:$E$65</definedName>
    <definedName name="RateHelpersIncluded" localSheetId="70">'RateHelpers (5)'!$F$2:$F$135</definedName>
    <definedName name="RateHelpersIncluded" localSheetId="77">'RateHelpers (6)'!$I$2:$I$62</definedName>
    <definedName name="RateHelpersIncluded" localSheetId="35">'RateHelpers (2)'!$F$2:$F$116</definedName>
    <definedName name="RateHelpersIncluded" localSheetId="69">'RateHelpers (5)'!$F$2:$F$135</definedName>
    <definedName name="RateHelpersIncluded" localSheetId="39">'RateHelpers (2)'!$F$2:$F$116</definedName>
    <definedName name="RateHelpersIncluded" localSheetId="58">'RateHelpers (3)'!$E$2:$E$65</definedName>
    <definedName name="RateHelpersIncluded" localSheetId="65">'RateHelpers (4)'!$E$2:$E$51</definedName>
    <definedName name="RateHelpersIncluded" localSheetId="74">'RateHelpers (5)'!$F$2:$F$135</definedName>
    <definedName name="RateHelpersIncluded" localSheetId="81">'RateHelpers (6)'!$I$2:$I$62</definedName>
    <definedName name="RateHelpersIncluded" localSheetId="52">'RateHelpers (3)'!$E$2:$E$65</definedName>
    <definedName name="RateHelpersIncluded" localSheetId="59">'RateHelpers (4)'!$E$2:$E$51</definedName>
    <definedName name="RateHelpersIncluded" localSheetId="66">'RateHelpers (5)'!$F$2:$F$135</definedName>
    <definedName name="RateHelpersIncluded" localSheetId="75">'RateHelpers (6)'!$I$2:$I$62</definedName>
    <definedName name="RateHelpersIncluded" localSheetId="38">'RateHelpers (2)'!$F$2:$F$116</definedName>
    <definedName name="RateHelpersIncluded" localSheetId="57">'RateHelpers (3)'!$E$2:$E$65</definedName>
    <definedName name="RateHelpersIncluded" localSheetId="64">'RateHelpers (4)'!$E$2:$E$51</definedName>
    <definedName name="RateHelpersIncluded" localSheetId="73">'RateHelpers (5)'!$F$2:$F$135</definedName>
    <definedName name="RateHelpersIncluded" localSheetId="80">'RateHelpers (6)'!$I$2:$I$62</definedName>
    <definedName name="RateHelpersIncluded" localSheetId="37">'RateHelpers (2)'!$F$2:$F$116</definedName>
    <definedName name="RateHelpersIncluded" localSheetId="56">'RateHelpers (3)'!$E$2:$E$65</definedName>
    <definedName name="RateHelpersIncluded" localSheetId="63">'RateHelpers (4)'!$E$2:$E$51</definedName>
    <definedName name="RateHelpersIncluded" localSheetId="72">'RateHelpers (5)'!$F$2:$F$135</definedName>
    <definedName name="RateHelpersIncluded" localSheetId="79">'RateHelpers (6)'!$I$2:$I$62</definedName>
    <definedName name="RateHelpersIncluded" localSheetId="33">'RateHelpers (2)'!$F$2:$F$116</definedName>
    <definedName name="RateHelpersIncluded" localSheetId="53">'RateHelpers (3)'!$E$2:$E$65</definedName>
    <definedName name="RateHelpersIncluded" localSheetId="61">'RateHelpers (4)'!$E$2:$E$51</definedName>
    <definedName name="RateHelpersIncluded" localSheetId="68">'RateHelpers (5)'!$F$2:$F$135</definedName>
    <definedName name="RateHelpersIncluded" localSheetId="60">'RateHelpers (4)'!$E$2:$E$51</definedName>
    <definedName name="RateHelpersIncluded" localSheetId="67">'RateHelpers (5)'!$F$2:$F$135</definedName>
    <definedName name="RateHelpersIncluded" localSheetId="76">'RateHelpers (6)'!$I$2:$I$62</definedName>
    <definedName name="RateHelpersIncluded">RateHelpers!$D$2:$D$38</definedName>
    <definedName name="RateHelpersPriority" localSheetId="36">'RateHelpers (2)'!$G$2:$G$116</definedName>
    <definedName name="RateHelpersPriority" localSheetId="55">'RateHelpers (3)'!$F$2:$F$65</definedName>
    <definedName name="RateHelpersPriority" localSheetId="62">'RateHelpers (4)'!$F$2:$F$51</definedName>
    <definedName name="RateHelpersPriority" localSheetId="71">'RateHelpers (5)'!$G$2:$G$135</definedName>
    <definedName name="RateHelpersPriority" localSheetId="78">'RateHelpers (6)'!$J$2:$J$62</definedName>
    <definedName name="RateHelpersPriority" localSheetId="34">'RateHelpers (2)'!$G$2:$G$116</definedName>
    <definedName name="RateHelpersPriority" localSheetId="54">'RateHelpers (3)'!$F$2:$F$65</definedName>
    <definedName name="RateHelpersPriority" localSheetId="70">'RateHelpers (5)'!$G$2:$G$135</definedName>
    <definedName name="RateHelpersPriority" localSheetId="77">'RateHelpers (6)'!$J$2:$J$62</definedName>
    <definedName name="RateHelpersPriority" localSheetId="35">'RateHelpers (2)'!$G$2:$G$116</definedName>
    <definedName name="RateHelpersPriority" localSheetId="69">'RateHelpers (5)'!$G$2:$G$135</definedName>
    <definedName name="RateHelpersPriority" localSheetId="39">'RateHelpers (2)'!$G$2:$G$116</definedName>
    <definedName name="RateHelpersPriority" localSheetId="58">'RateHelpers (3)'!$F$2:$F$65</definedName>
    <definedName name="RateHelpersPriority" localSheetId="65">'RateHelpers (4)'!$F$2:$F$51</definedName>
    <definedName name="RateHelpersPriority" localSheetId="74">'RateHelpers (5)'!$G$2:$G$135</definedName>
    <definedName name="RateHelpersPriority" localSheetId="81">'RateHelpers (6)'!$J$2:$J$62</definedName>
    <definedName name="RateHelpersPriority" localSheetId="52">'RateHelpers (3)'!$F$2:$F$65</definedName>
    <definedName name="RateHelpersPriority" localSheetId="59">'RateHelpers (4)'!$F$2:$F$51</definedName>
    <definedName name="RateHelpersPriority" localSheetId="66">'RateHelpers (5)'!$G$2:$G$135</definedName>
    <definedName name="RateHelpersPriority" localSheetId="75">'RateHelpers (6)'!$J$2:$J$62</definedName>
    <definedName name="RateHelpersPriority" localSheetId="38">'RateHelpers (2)'!$G$2:$G$116</definedName>
    <definedName name="RateHelpersPriority" localSheetId="57">'RateHelpers (3)'!$F$2:$F$65</definedName>
    <definedName name="RateHelpersPriority" localSheetId="64">'RateHelpers (4)'!$F$2:$F$51</definedName>
    <definedName name="RateHelpersPriority" localSheetId="73">'RateHelpers (5)'!$G$2:$G$135</definedName>
    <definedName name="RateHelpersPriority" localSheetId="80">'RateHelpers (6)'!$J$2:$J$62</definedName>
    <definedName name="RateHelpersPriority" localSheetId="37">'RateHelpers (2)'!$G$2:$G$116</definedName>
    <definedName name="RateHelpersPriority" localSheetId="56">'RateHelpers (3)'!$F$2:$F$65</definedName>
    <definedName name="RateHelpersPriority" localSheetId="63">'RateHelpers (4)'!$F$2:$F$51</definedName>
    <definedName name="RateHelpersPriority" localSheetId="72">'RateHelpers (5)'!$G$2:$G$135</definedName>
    <definedName name="RateHelpersPriority" localSheetId="79">'RateHelpers (6)'!$J$2:$J$62</definedName>
    <definedName name="RateHelpersPriority" localSheetId="33">'RateHelpers (2)'!$G$2:$G$116</definedName>
    <definedName name="RateHelpersPriority" localSheetId="53">'RateHelpers (3)'!$F$2:$F$65</definedName>
    <definedName name="RateHelpersPriority" localSheetId="61">'RateHelpers (4)'!$F$2:$F$51</definedName>
    <definedName name="RateHelpersPriority" localSheetId="68">'RateHelpers (5)'!$G$2:$G$135</definedName>
    <definedName name="RateHelpersPriority" localSheetId="60">'RateHelpers (4)'!$F$2:$F$51</definedName>
    <definedName name="RateHelpersPriority" localSheetId="67">'RateHelpers (5)'!$G$2:$G$135</definedName>
    <definedName name="RateHelpersPriority" localSheetId="76">'RateHelpers (6)'!$J$2:$J$62</definedName>
    <definedName name="RateHelpersPriority">RateHelpers!$E$2:$E$38</definedName>
    <definedName name="RateHelpersSelected" localSheetId="55">'Selected (3)'!#REF!</definedName>
    <definedName name="RateHelpersSelected" localSheetId="62">'Selected (4)'!#REF!</definedName>
    <definedName name="RateHelpersSelected" localSheetId="54">'Selected (3)'!#REF!</definedName>
    <definedName name="RateHelpersSelected" localSheetId="39">'Selected (2)'!$A$7</definedName>
    <definedName name="RateHelpersSelected" localSheetId="58">'Selected (3)'!#REF!</definedName>
    <definedName name="RateHelpersSelected" localSheetId="65">'Selected (4)'!#REF!</definedName>
    <definedName name="RateHelpersSelected" localSheetId="74">'Selected (5)'!$A$7</definedName>
    <definedName name="RateHelpersSelected" localSheetId="81">'Selected (6)'!$A$7</definedName>
    <definedName name="RateHelpersSelected" localSheetId="52">'Selected (3)'!#REF!</definedName>
    <definedName name="RateHelpersSelected" localSheetId="59">'Selected (4)'!#REF!</definedName>
    <definedName name="RateHelpersSelected" localSheetId="38">'Selected (2)'!$A$7</definedName>
    <definedName name="RateHelpersSelected" localSheetId="57">'Selected (3)'!#REF!</definedName>
    <definedName name="RateHelpersSelected" localSheetId="64">'Selected (4)'!#REF!</definedName>
    <definedName name="RateHelpersSelected" localSheetId="73">'Selected (5)'!$A$7</definedName>
    <definedName name="RateHelpersSelected" localSheetId="80">'Selected (6)'!$A$7</definedName>
    <definedName name="RateHelpersSelected" localSheetId="37">'Selected (2)'!$A$7</definedName>
    <definedName name="RateHelpersSelected" localSheetId="56">'Selected (3)'!#REF!</definedName>
    <definedName name="RateHelpersSelected" localSheetId="63">'Selected (4)'!#REF!</definedName>
    <definedName name="RateHelpersSelected" localSheetId="72">'Selected (5)'!$A$7</definedName>
    <definedName name="RateHelpersSelected" localSheetId="79">'Selected (6)'!$A$7</definedName>
    <definedName name="RateHelpersSelected" localSheetId="53">'Selected (3)'!#REF!</definedName>
    <definedName name="RateHelpersSelected" localSheetId="61">'Selected (4)'!#REF!</definedName>
    <definedName name="RateHelpersSelected" localSheetId="60">'Selected (4)'!#REF!</definedName>
    <definedName name="RateHelpersSelected">Selected!#REF!</definedName>
    <definedName name="RateTickValue" localSheetId="50">'General Settings (4)'!$I$11</definedName>
    <definedName name="RateTickValue" localSheetId="47">'General Settings (4)'!$I$11</definedName>
    <definedName name="RateTickValue" localSheetId="49">'General Settings (4)'!$I$11</definedName>
    <definedName name="RateTickValue" localSheetId="48">'General Settings (4)'!$I$11</definedName>
    <definedName name="RateTickValue" localSheetId="45">'General Settings (4)'!$I$11</definedName>
    <definedName name="RateTickValue" localSheetId="41">'General Settings (4)'!$I$11</definedName>
    <definedName name="RateTickValue" localSheetId="44">'General Settings (4)'!$I$11</definedName>
    <definedName name="RateTickValue" localSheetId="43">'General Settings (4)'!$I$11</definedName>
    <definedName name="RateTickValue" localSheetId="42">'General Settings (4)'!$I$11</definedName>
    <definedName name="RateTickValue" localSheetId="51">'General Settings (4)'!$I$11</definedName>
    <definedName name="RateTickValue" localSheetId="40">'General Settings (4)'!$I$11</definedName>
    <definedName name="RateTickValue" localSheetId="46">'General Settings (4)'!$I$11</definedName>
    <definedName name="RateTickValue">'General Settings'!$I$22</definedName>
    <definedName name="RecalcTrigger" localSheetId="55">'Monitor (2)'!$J$20</definedName>
    <definedName name="RecalcTrigger" localSheetId="62">'Monitor (3)'!$J$20</definedName>
    <definedName name="RecalcTrigger" localSheetId="71">'Monitor (4)'!$J$20</definedName>
    <definedName name="RecalcTrigger" localSheetId="78">'Monitor (5)'!$J$20</definedName>
    <definedName name="RecalcTrigger" localSheetId="54">'Monitor (2)'!$J$20</definedName>
    <definedName name="RecalcTrigger" localSheetId="70">'Monitor (4)'!$J$20</definedName>
    <definedName name="RecalcTrigger" localSheetId="77">'Monitor (5)'!$J$20</definedName>
    <definedName name="RecalcTrigger" localSheetId="69">'Monitor (4)'!$J$20</definedName>
    <definedName name="RecalcTrigger" localSheetId="58">'Monitor (2)'!$J$20</definedName>
    <definedName name="RecalcTrigger" localSheetId="65">'Monitor (3)'!$J$20</definedName>
    <definedName name="RecalcTrigger" localSheetId="74">'Monitor (4)'!$J$20</definedName>
    <definedName name="RecalcTrigger" localSheetId="81">'Monitor (5)'!$J$20</definedName>
    <definedName name="RecalcTrigger" localSheetId="52">'Monitor (2)'!$J$20</definedName>
    <definedName name="RecalcTrigger" localSheetId="59">'Monitor (3)'!$J$20</definedName>
    <definedName name="RecalcTrigger" localSheetId="66">'Monitor (4)'!$J$20</definedName>
    <definedName name="RecalcTrigger" localSheetId="75">'Monitor (5)'!$J$20</definedName>
    <definedName name="RecalcTrigger" localSheetId="57">'Monitor (2)'!$J$20</definedName>
    <definedName name="RecalcTrigger" localSheetId="64">'Monitor (3)'!$J$20</definedName>
    <definedName name="RecalcTrigger" localSheetId="73">'Monitor (4)'!$J$20</definedName>
    <definedName name="RecalcTrigger" localSheetId="80">'Monitor (5)'!$J$20</definedName>
    <definedName name="RecalcTrigger" localSheetId="56">'Monitor (2)'!$J$20</definedName>
    <definedName name="RecalcTrigger" localSheetId="63">'Monitor (3)'!$J$20</definedName>
    <definedName name="RecalcTrigger" localSheetId="72">'Monitor (4)'!$J$20</definedName>
    <definedName name="RecalcTrigger" localSheetId="79">'Monitor (5)'!$J$20</definedName>
    <definedName name="RecalcTrigger" localSheetId="53">'Monitor (2)'!$J$20</definedName>
    <definedName name="RecalcTrigger" localSheetId="61">'Monitor (3)'!$J$20</definedName>
    <definedName name="RecalcTrigger" localSheetId="68">'Monitor (4)'!$J$20</definedName>
    <definedName name="RecalcTrigger" localSheetId="60">'Monitor (3)'!$J$20</definedName>
    <definedName name="RecalcTrigger" localSheetId="67">'Monitor (4)'!$J$20</definedName>
    <definedName name="RecalcTrigger" localSheetId="76">'Monitor (5)'!$J$20</definedName>
    <definedName name="RecalcTrigger">Monitor!$J$12</definedName>
    <definedName name="ReutersRtMode">'General Settings'!$D$5</definedName>
    <definedName name="SamplingFrequency" localSheetId="62">'Monitor (3)'!$W$15</definedName>
    <definedName name="SamplingFrequency" localSheetId="65">'Monitor (3)'!$W$15</definedName>
    <definedName name="SamplingFrequency" localSheetId="59">'Monitor (3)'!$W$15</definedName>
    <definedName name="SamplingFrequency" localSheetId="64">'Monitor (3)'!$W$15</definedName>
    <definedName name="SamplingFrequency" localSheetId="63">'Monitor (3)'!$W$15</definedName>
    <definedName name="SamplingFrequency" localSheetId="61">'Monitor (3)'!$W$15</definedName>
    <definedName name="SamplingFrequency" localSheetId="60">'Monitor (3)'!$W$15</definedName>
    <definedName name="SamplingFrequency">'Monitor (2)'!$W$15</definedName>
    <definedName name="SerialFutDates" localSheetId="62">'Monitor (3)'!#REF!</definedName>
    <definedName name="SerialFutDates" localSheetId="71">'Monitor (4)'!$O$63:$O$70</definedName>
    <definedName name="SerialFutDates" localSheetId="70">'Monitor (4)'!$O$63:$O$70</definedName>
    <definedName name="SerialFutDates" localSheetId="69">'Monitor (4)'!$O$63:$O$70</definedName>
    <definedName name="SerialFutDates" localSheetId="65">'Monitor (3)'!#REF!</definedName>
    <definedName name="SerialFutDates" localSheetId="74">'Monitor (4)'!$O$63:$O$70</definedName>
    <definedName name="SerialFutDates" localSheetId="59">'Monitor (3)'!#REF!</definedName>
    <definedName name="SerialFutDates" localSheetId="66">'Monitor (4)'!$O$63:$O$70</definedName>
    <definedName name="SerialFutDates" localSheetId="64">'Monitor (3)'!#REF!</definedName>
    <definedName name="SerialFutDates" localSheetId="73">'Monitor (4)'!$O$63:$O$70</definedName>
    <definedName name="SerialFutDates" localSheetId="63">'Monitor (3)'!#REF!</definedName>
    <definedName name="SerialFutDates" localSheetId="72">'Monitor (4)'!$O$63:$O$70</definedName>
    <definedName name="SerialFutDates" localSheetId="61">'Monitor (3)'!#REF!</definedName>
    <definedName name="SerialFutDates" localSheetId="68">'Monitor (4)'!$O$63:$O$70</definedName>
    <definedName name="SerialFutDates" localSheetId="60">'Monitor (3)'!#REF!</definedName>
    <definedName name="SerialFutDates" localSheetId="67">'Monitor (4)'!$O$63:$O$70</definedName>
    <definedName name="SerialFutDates">'Monitor (2)'!#REF!</definedName>
    <definedName name="SerialFutNull" localSheetId="62">'Monitor (3)'!#REF!</definedName>
    <definedName name="SerialFutNull" localSheetId="71">'Monitor (4)'!$Q$63:$Q$70</definedName>
    <definedName name="SerialFutNull" localSheetId="70">'Monitor (4)'!$Q$63:$Q$70</definedName>
    <definedName name="SerialFutNull" localSheetId="69">'Monitor (4)'!$Q$63:$Q$70</definedName>
    <definedName name="SerialFutNull" localSheetId="65">'Monitor (3)'!#REF!</definedName>
    <definedName name="SerialFutNull" localSheetId="74">'Monitor (4)'!$Q$63:$Q$70</definedName>
    <definedName name="SerialFutNull" localSheetId="59">'Monitor (3)'!#REF!</definedName>
    <definedName name="SerialFutNull" localSheetId="66">'Monitor (4)'!$Q$63:$Q$70</definedName>
    <definedName name="SerialFutNull" localSheetId="64">'Monitor (3)'!#REF!</definedName>
    <definedName name="SerialFutNull" localSheetId="73">'Monitor (4)'!$Q$63:$Q$70</definedName>
    <definedName name="SerialFutNull" localSheetId="63">'Monitor (3)'!#REF!</definedName>
    <definedName name="SerialFutNull" localSheetId="72">'Monitor (4)'!$Q$63:$Q$70</definedName>
    <definedName name="SerialFutNull" localSheetId="61">'Monitor (3)'!#REF!</definedName>
    <definedName name="SerialFutNull" localSheetId="68">'Monitor (4)'!$Q$63:$Q$70</definedName>
    <definedName name="SerialFutNull" localSheetId="60">'Monitor (3)'!#REF!</definedName>
    <definedName name="SerialFutNull" localSheetId="67">'Monitor (4)'!$Q$63:$Q$70</definedName>
    <definedName name="SerialFutNull">'Monitor (2)'!#REF!</definedName>
    <definedName name="SerialFutQuotes" localSheetId="62">'Monitor (3)'!#REF!</definedName>
    <definedName name="SerialFutQuotes" localSheetId="71">'Monitor (4)'!$P$63:$P$70</definedName>
    <definedName name="SerialFutQuotes" localSheetId="70">'Monitor (4)'!$P$63:$P$70</definedName>
    <definedName name="SerialFutQuotes" localSheetId="69">'Monitor (4)'!$P$63:$P$70</definedName>
    <definedName name="SerialFutQuotes" localSheetId="65">'Monitor (3)'!#REF!</definedName>
    <definedName name="SerialFutQuotes" localSheetId="74">'Monitor (4)'!$P$63:$P$70</definedName>
    <definedName name="SerialFutQuotes" localSheetId="59">'Monitor (3)'!#REF!</definedName>
    <definedName name="SerialFutQuotes" localSheetId="66">'Monitor (4)'!$P$63:$P$70</definedName>
    <definedName name="SerialFutQuotes" localSheetId="64">'Monitor (3)'!#REF!</definedName>
    <definedName name="SerialFutQuotes" localSheetId="73">'Monitor (4)'!$P$63:$P$70</definedName>
    <definedName name="SerialFutQuotes" localSheetId="63">'Monitor (3)'!#REF!</definedName>
    <definedName name="SerialFutQuotes" localSheetId="72">'Monitor (4)'!$P$63:$P$70</definedName>
    <definedName name="SerialFutQuotes" localSheetId="61">'Monitor (3)'!#REF!</definedName>
    <definedName name="SerialFutQuotes" localSheetId="68">'Monitor (4)'!$P$63:$P$70</definedName>
    <definedName name="SerialFutQuotes" localSheetId="60">'Monitor (3)'!#REF!</definedName>
    <definedName name="SerialFutQuotes" localSheetId="67">'Monitor (4)'!$P$63:$P$70</definedName>
    <definedName name="SerialFutQuotes">'Monitor (2)'!#REF!</definedName>
    <definedName name="SerialFutSeries" localSheetId="55">IF(CheckSerialFut=FALSE,SerialFutNull,SerialFutQuotes)</definedName>
    <definedName name="SerialFutSeries" localSheetId="62">IF('Deposits (5)'!CheckSerialFut=FALSE,'Deposits (5)'!SerialFutNull,'Deposits (5)'!SerialFutQuotes)</definedName>
    <definedName name="SerialFutSeries" localSheetId="71">IF('Deposits (6)'!CheckSerialFut=FALSE,'Deposits (6)'!SerialFutNull,'Deposits (6)'!SerialFutQuotes)</definedName>
    <definedName name="SerialFutSeries" localSheetId="54">IF(CheckSerialFut=FALSE,SerialFutNull,SerialFutQuotes)</definedName>
    <definedName name="SerialFutSeries" localSheetId="70">IF('FRAs (3)'!CheckSerialFut=FALSE,'FRAs (3)'!SerialFutNull,'FRAs (3)'!SerialFutQuotes)</definedName>
    <definedName name="SerialFutSeries" localSheetId="69">IF('Futures (2)'!CheckSerialFut=FALSE,'Futures (2)'!SerialFutNull,'Futures (2)'!SerialFutQuotes)</definedName>
    <definedName name="SerialFutSeries" localSheetId="58">IF(CheckSerialFut=FALSE,SerialFutNull,SerialFutQuotes)</definedName>
    <definedName name="SerialFutSeries" localSheetId="65">IF('General Settings (6)'!CheckSerialFut=FALSE,'General Settings (6)'!SerialFutNull,'General Settings (6)'!SerialFutQuotes)</definedName>
    <definedName name="SerialFutSeries" localSheetId="74">IF('General Settings (7)'!CheckSerialFut=FALSE,'General Settings (7)'!SerialFutNull,'General Settings (7)'!SerialFutQuotes)</definedName>
    <definedName name="SerialFutSeries" localSheetId="59">IF('Monitor (3)'!CheckSerialFut=FALSE,'Monitor (3)'!SerialFutNull,'Monitor (3)'!SerialFutQuotes)</definedName>
    <definedName name="SerialFutSeries" localSheetId="66">IF('Monitor (4)'!CheckSerialFut=FALSE,'Monitor (4)'!SerialFutNull,'Monitor (4)'!SerialFutQuotes)</definedName>
    <definedName name="SerialFutSeries" localSheetId="57">IF(CheckSerialFut=FALSE,SerialFutNull,SerialFutQuotes)</definedName>
    <definedName name="SerialFutSeries" localSheetId="64">IF('RateHelpers (4)'!CheckSerialFut=FALSE,'RateHelpers (4)'!SerialFutNull,'RateHelpers (4)'!SerialFutQuotes)</definedName>
    <definedName name="SerialFutSeries" localSheetId="73">IF('RateHelpers (5)'!CheckSerialFut=FALSE,'RateHelpers (5)'!SerialFutNull,'RateHelpers (5)'!SerialFutQuotes)</definedName>
    <definedName name="SerialFutSeries" localSheetId="56">IF(CheckSerialFut=FALSE,SerialFutNull,SerialFutQuotes)</definedName>
    <definedName name="SerialFutSeries" localSheetId="63">IF('Selected (4)'!CheckSerialFut=FALSE,'Selected (4)'!SerialFutNull,'Selected (4)'!SerialFutQuotes)</definedName>
    <definedName name="SerialFutSeries" localSheetId="72">IF('Selected (5)'!CheckSerialFut=FALSE,'Selected (5)'!SerialFutNull,'Selected (5)'!SerialFutQuotes)</definedName>
    <definedName name="SerialFutSeries" localSheetId="53">IF(CheckSerialFut=FALSE,SerialFutNull,SerialFutQuotes)</definedName>
    <definedName name="SerialFutSeries" localSheetId="61">IF('Swaps (4)'!CheckSerialFut=FALSE,'Swaps (4)'!SerialFutNull,'Swaps (4)'!SerialFutQuotes)</definedName>
    <definedName name="SerialFutSeries" localSheetId="68">IF('Swaps (5)'!CheckSerialFut=FALSE,'Swaps (5)'!SerialFutNull,'Swaps (5)'!SerialFutQuotes)</definedName>
    <definedName name="SerialFutSeries" localSheetId="60">IF(SwapsFromBasis!CheckSerialFut=FALSE,SwapsFromBasis!SerialFutNull,SwapsFromBasis!SerialFutQuotes)</definedName>
    <definedName name="SerialFutSeries" localSheetId="67">IF('SwapsFromBasis (2)'!CheckSerialFut=FALSE,'SwapsFromBasis (2)'!SerialFutNull,'SwapsFromBasis (2)'!SerialFutQuotes)</definedName>
    <definedName name="SerialFutSeries">IF(CheckSerialFut=FALSE,SerialFutNull,SerialFutQuotes)</definedName>
    <definedName name="SerializationPath" localSheetId="50">'General Settings (4)'!$I$7</definedName>
    <definedName name="SerializationPath" localSheetId="47">'General Settings (4)'!$I$7</definedName>
    <definedName name="SerializationPath" localSheetId="49">'General Settings (4)'!$I$7</definedName>
    <definedName name="SerializationPath" localSheetId="48">'General Settings (4)'!$I$7</definedName>
    <definedName name="SerializationPath" localSheetId="45">'General Settings (4)'!$I$7</definedName>
    <definedName name="SerializationPath" localSheetId="41">'General Settings (4)'!$I$7</definedName>
    <definedName name="SerializationPath" localSheetId="44">'General Settings (4)'!$I$7</definedName>
    <definedName name="SerializationPath" localSheetId="43">'General Settings (4)'!$I$7</definedName>
    <definedName name="SerializationPath" localSheetId="42">'General Settings (4)'!$I$7</definedName>
    <definedName name="SerializationPath" localSheetId="29">'General Settings (2)'!$M$5</definedName>
    <definedName name="SerializationPath" localSheetId="36">'General Settings (3)'!$I$5</definedName>
    <definedName name="SerializationPath" localSheetId="55">'General Settings (5)'!$M$5</definedName>
    <definedName name="SerializationPath" localSheetId="62">'General Settings (6)'!$M$5</definedName>
    <definedName name="SerializationPath" localSheetId="71">'General Settings (7)'!$M$5</definedName>
    <definedName name="SerializationPath" localSheetId="78">'General Settings (8)'!$M$5</definedName>
    <definedName name="SerializationPath" localSheetId="34">'General Settings (3)'!$I$5</definedName>
    <definedName name="SerializationPath" localSheetId="54">'General Settings (5)'!$M$5</definedName>
    <definedName name="SerializationPath" localSheetId="70">'General Settings (7)'!$M$5</definedName>
    <definedName name="SerializationPath" localSheetId="77">'General Settings (8)'!$M$5</definedName>
    <definedName name="SerializationPath" localSheetId="35">'General Settings (3)'!$I$5</definedName>
    <definedName name="SerializationPath" localSheetId="69">'General Settings (7)'!$M$5</definedName>
    <definedName name="SerializationPath" localSheetId="32">'General Settings (2)'!$M$5</definedName>
    <definedName name="SerializationPath" localSheetId="39">'General Settings (3)'!$I$5</definedName>
    <definedName name="SerializationPath" localSheetId="51">'General Settings (4)'!$I$7</definedName>
    <definedName name="SerializationPath" localSheetId="58">'General Settings (5)'!$M$5</definedName>
    <definedName name="SerializationPath" localSheetId="65">'General Settings (6)'!$M$5</definedName>
    <definedName name="SerializationPath" localSheetId="74">'General Settings (7)'!$M$5</definedName>
    <definedName name="SerializationPath" localSheetId="81">'General Settings (8)'!$M$5</definedName>
    <definedName name="SerializationPath" localSheetId="27">'General Settings (2)'!$M$5</definedName>
    <definedName name="SerializationPath" localSheetId="52">'General Settings (5)'!$M$5</definedName>
    <definedName name="SerializationPath" localSheetId="59">'General Settings (6)'!$M$5</definedName>
    <definedName name="SerializationPath" localSheetId="66">'General Settings (7)'!$M$5</definedName>
    <definedName name="SerializationPath" localSheetId="75">'General Settings (8)'!$M$5</definedName>
    <definedName name="SerializationPath" localSheetId="31">'General Settings (2)'!$M$5</definedName>
    <definedName name="SerializationPath" localSheetId="38">'General Settings (3)'!$I$5</definedName>
    <definedName name="SerializationPath" localSheetId="57">'General Settings (5)'!$M$5</definedName>
    <definedName name="SerializationPath" localSheetId="64">'General Settings (6)'!$M$5</definedName>
    <definedName name="SerializationPath" localSheetId="73">'General Settings (7)'!$M$5</definedName>
    <definedName name="SerializationPath" localSheetId="80">'General Settings (8)'!$M$5</definedName>
    <definedName name="SerializationPath" localSheetId="30">'General Settings (2)'!$M$5</definedName>
    <definedName name="SerializationPath" localSheetId="37">'General Settings (3)'!$I$5</definedName>
    <definedName name="SerializationPath" localSheetId="56">'General Settings (5)'!$M$5</definedName>
    <definedName name="SerializationPath" localSheetId="63">'General Settings (6)'!$M$5</definedName>
    <definedName name="SerializationPath" localSheetId="72">'General Settings (7)'!$M$5</definedName>
    <definedName name="SerializationPath" localSheetId="79">'General Settings (8)'!$M$5</definedName>
    <definedName name="SerializationPath" localSheetId="28">'General Settings (2)'!$M$5</definedName>
    <definedName name="SerializationPath" localSheetId="33">'General Settings (3)'!$I$5</definedName>
    <definedName name="SerializationPath" localSheetId="53">'General Settings (5)'!$M$5</definedName>
    <definedName name="SerializationPath" localSheetId="61">'General Settings (6)'!$M$5</definedName>
    <definedName name="SerializationPath" localSheetId="68">'General Settings (7)'!$M$5</definedName>
    <definedName name="SerializationPath" localSheetId="40">'General Settings (4)'!$I$7</definedName>
    <definedName name="SerializationPath" localSheetId="60">'General Settings (6)'!$M$5</definedName>
    <definedName name="SerializationPath" localSheetId="67">'General Settings (7)'!$M$5</definedName>
    <definedName name="SerializationPath" localSheetId="76">'General Settings (8)'!$M$5</definedName>
    <definedName name="SerializationPath" localSheetId="46">'General Settings (4)'!$I$7</definedName>
    <definedName name="SerializationPath">'General Settings'!$I$8</definedName>
    <definedName name="Serialize" localSheetId="50">'General Settings (4)'!$I$6</definedName>
    <definedName name="Serialize" localSheetId="47">'General Settings (4)'!$I$6</definedName>
    <definedName name="Serialize" localSheetId="49">'General Settings (4)'!$I$6</definedName>
    <definedName name="Serialize" localSheetId="48">'General Settings (4)'!$I$6</definedName>
    <definedName name="Serialize" localSheetId="45">'General Settings (4)'!$I$6</definedName>
    <definedName name="Serialize" localSheetId="41">'General Settings (4)'!$I$6</definedName>
    <definedName name="Serialize" localSheetId="44">'General Settings (4)'!$I$6</definedName>
    <definedName name="Serialize" localSheetId="43">'General Settings (4)'!$I$6</definedName>
    <definedName name="Serialize" localSheetId="42">'General Settings (4)'!$I$6</definedName>
    <definedName name="Serialize" localSheetId="29">'General Settings (2)'!$M$4</definedName>
    <definedName name="Serialize" localSheetId="36">'General Settings (3)'!$I$4</definedName>
    <definedName name="Serialize" localSheetId="55">'General Settings (5)'!$M$4</definedName>
    <definedName name="Serialize" localSheetId="62">'General Settings (6)'!$M$4</definedName>
    <definedName name="Serialize" localSheetId="71">'General Settings (7)'!$M$4</definedName>
    <definedName name="Serialize" localSheetId="78">'General Settings (8)'!$M$4</definedName>
    <definedName name="Serialize" localSheetId="34">'General Settings (3)'!$I$4</definedName>
    <definedName name="Serialize" localSheetId="54">'General Settings (5)'!$M$4</definedName>
    <definedName name="Serialize" localSheetId="70">'General Settings (7)'!$M$4</definedName>
    <definedName name="Serialize" localSheetId="77">'General Settings (8)'!$M$4</definedName>
    <definedName name="Serialize" localSheetId="35">'General Settings (3)'!$I$4</definedName>
    <definedName name="Serialize" localSheetId="69">'General Settings (7)'!$M$4</definedName>
    <definedName name="Serialize" localSheetId="32">'General Settings (2)'!$M$4</definedName>
    <definedName name="Serialize" localSheetId="39">'General Settings (3)'!$I$4</definedName>
    <definedName name="Serialize" localSheetId="51">'General Settings (4)'!$I$6</definedName>
    <definedName name="Serialize" localSheetId="58">'General Settings (5)'!$M$4</definedName>
    <definedName name="Serialize" localSheetId="65">'General Settings (6)'!$M$4</definedName>
    <definedName name="Serialize" localSheetId="74">'General Settings (7)'!$M$4</definedName>
    <definedName name="Serialize" localSheetId="81">'General Settings (8)'!$M$4</definedName>
    <definedName name="Serialize" localSheetId="27">'General Settings (2)'!$M$4</definedName>
    <definedName name="Serialize" localSheetId="52">'General Settings (5)'!$M$4</definedName>
    <definedName name="Serialize" localSheetId="59">'General Settings (6)'!$M$4</definedName>
    <definedName name="Serialize" localSheetId="66">'General Settings (7)'!$M$4</definedName>
    <definedName name="Serialize" localSheetId="75">'General Settings (8)'!$M$4</definedName>
    <definedName name="Serialize" localSheetId="31">'General Settings (2)'!$M$4</definedName>
    <definedName name="Serialize" localSheetId="38">'General Settings (3)'!$I$4</definedName>
    <definedName name="Serialize" localSheetId="57">'General Settings (5)'!$M$4</definedName>
    <definedName name="Serialize" localSheetId="64">'General Settings (6)'!$M$4</definedName>
    <definedName name="Serialize" localSheetId="73">'General Settings (7)'!$M$4</definedName>
    <definedName name="Serialize" localSheetId="80">'General Settings (8)'!$M$4</definedName>
    <definedName name="Serialize" localSheetId="30">'General Settings (2)'!$M$4</definedName>
    <definedName name="Serialize" localSheetId="37">'General Settings (3)'!$I$4</definedName>
    <definedName name="Serialize" localSheetId="56">'General Settings (5)'!$M$4</definedName>
    <definedName name="Serialize" localSheetId="63">'General Settings (6)'!$M$4</definedName>
    <definedName name="Serialize" localSheetId="72">'General Settings (7)'!$M$4</definedName>
    <definedName name="Serialize" localSheetId="79">'General Settings (8)'!$M$4</definedName>
    <definedName name="Serialize" localSheetId="28">'General Settings (2)'!$M$4</definedName>
    <definedName name="Serialize" localSheetId="33">'General Settings (3)'!$I$4</definedName>
    <definedName name="Serialize" localSheetId="53">'General Settings (5)'!$M$4</definedName>
    <definedName name="Serialize" localSheetId="61">'General Settings (6)'!$M$4</definedName>
    <definedName name="Serialize" localSheetId="68">'General Settings (7)'!$M$4</definedName>
    <definedName name="Serialize" localSheetId="40">'General Settings (4)'!$I$6</definedName>
    <definedName name="Serialize" localSheetId="60">'General Settings (6)'!$M$4</definedName>
    <definedName name="Serialize" localSheetId="67">'General Settings (7)'!$M$4</definedName>
    <definedName name="Serialize" localSheetId="76">'General Settings (8)'!$M$4</definedName>
    <definedName name="Serialize" localSheetId="46">'General Settings (4)'!$I$6</definedName>
    <definedName name="Serialize">'General Settings'!$I$7</definedName>
    <definedName name="SettlementDate">'General Settings (4)'!$D$17</definedName>
    <definedName name="Swap1MConventions">SwapsFromBasis!$P$7:$R$11</definedName>
    <definedName name="Swap1YConventions">'SwapsFromBasis (3)'!$P$6:$R$10</definedName>
    <definedName name="Swap3M4Y" localSheetId="11">Swap3MSemiAnnual!$AB$13</definedName>
    <definedName name="Swap3M4Y">Swap3MAnnual!$AB$13</definedName>
    <definedName name="Swap3MConventions" localSheetId="68">'Swaps (5)'!#REF!</definedName>
    <definedName name="Swap3MConventions">'SwapsFromBasis (2)'!$P$6:$R$10</definedName>
    <definedName name="Swap6M4Y">Swap6M!$AB$13</definedName>
    <definedName name="SwapFixedFreq" localSheetId="39">'General Settings (3)'!$D$8</definedName>
    <definedName name="SwapFixedFreq" localSheetId="58">'General Settings (5)'!$D$8</definedName>
    <definedName name="SwapFixedFreq" localSheetId="65">'General Settings (6)'!$D$8</definedName>
    <definedName name="SwapFixedFreq" localSheetId="74">'General Settings (7)'!$D$8</definedName>
    <definedName name="SwapFixedFreq" localSheetId="81">'General Settings (8)'!$D$8</definedName>
    <definedName name="SwapFixedFreq">'General Settings (2)'!$D$8</definedName>
    <definedName name="SwapIborIndex">'RateHelpers (5)'!$N$103</definedName>
    <definedName name="SwapMainSetConventions" localSheetId="11">Swap3MSemiAnnual!$J$6:$L$10</definedName>
    <definedName name="SwapMainSetConventions">Swap3MAnnual!$J$6:$L$10</definedName>
    <definedName name="SwapSecondarySetConventions">Swap6M!$J$6:$L$10</definedName>
    <definedName name="SwapYieldCurve">'RateHelpers (5)'!$N$105</definedName>
    <definedName name="Tenor12M" localSheetId="45">Contribution!$A$26</definedName>
    <definedName name="Tenor1M" localSheetId="45">Contribution!$A$4</definedName>
    <definedName name="Tenor3M" localSheetId="45">Contribution!$A$9</definedName>
    <definedName name="Tenor6M" localSheetId="45">Contribution!$A$16</definedName>
    <definedName name="TenYearsBondFutures">MainChecks!$C$4:$C$6</definedName>
    <definedName name="Traits" localSheetId="4">'IB365'!$C$24:$E$30</definedName>
    <definedName name="Traits" localSheetId="5">IBOR!$C$24:$E$30</definedName>
    <definedName name="Traits" localSheetId="25">Libor!$K$15:$L$21</definedName>
    <definedName name="Traits" localSheetId="24">LiborSwapIsda!$N$24:$P$30</definedName>
    <definedName name="Traits" localSheetId="3">SFIX2!$C$21:$E$27</definedName>
    <definedName name="Traits" localSheetId="2">SFIX3!$C$21:$E$27</definedName>
    <definedName name="TraitsID" localSheetId="36">'General Settings (3)'!$D$20</definedName>
    <definedName name="TraitsID" localSheetId="55">'General Settings (5)'!$D$24</definedName>
    <definedName name="TraitsID" localSheetId="62">'General Settings (6)'!$D$24</definedName>
    <definedName name="TraitsID" localSheetId="71">'General Settings (7)'!$D$24</definedName>
    <definedName name="TraitsID" localSheetId="78">'General Settings (8)'!$D$24</definedName>
    <definedName name="TraitsID" localSheetId="34">'General Settings (3)'!$D$20</definedName>
    <definedName name="TraitsID" localSheetId="54">'General Settings (5)'!$D$24</definedName>
    <definedName name="TraitsID" localSheetId="70">'General Settings (7)'!$D$24</definedName>
    <definedName name="TraitsID" localSheetId="77">'General Settings (8)'!$D$24</definedName>
    <definedName name="TraitsID" localSheetId="35">'General Settings (3)'!$D$20</definedName>
    <definedName name="TraitsID" localSheetId="69">'General Settings (7)'!$D$24</definedName>
    <definedName name="TraitsID" localSheetId="39">'General Settings (3)'!$D$20</definedName>
    <definedName name="TraitsID" localSheetId="58">'General Settings (5)'!$D$24</definedName>
    <definedName name="TraitsID" localSheetId="65">'General Settings (6)'!$D$24</definedName>
    <definedName name="TraitsID" localSheetId="74">'General Settings (7)'!$D$24</definedName>
    <definedName name="TraitsID" localSheetId="81">'General Settings (8)'!$D$24</definedName>
    <definedName name="TraitsID" localSheetId="52">'General Settings (5)'!$D$24</definedName>
    <definedName name="TraitsID" localSheetId="59">'General Settings (6)'!$D$24</definedName>
    <definedName name="TraitsID" localSheetId="66">'General Settings (7)'!$D$24</definedName>
    <definedName name="TraitsID" localSheetId="75">'General Settings (8)'!$D$24</definedName>
    <definedName name="TraitsID" localSheetId="38">'General Settings (3)'!$D$20</definedName>
    <definedName name="TraitsID" localSheetId="57">'General Settings (5)'!$D$24</definedName>
    <definedName name="TraitsID" localSheetId="64">'General Settings (6)'!$D$24</definedName>
    <definedName name="TraitsID" localSheetId="73">'General Settings (7)'!$D$24</definedName>
    <definedName name="TraitsID" localSheetId="80">'General Settings (8)'!$D$24</definedName>
    <definedName name="TraitsID" localSheetId="37">'General Settings (3)'!$D$20</definedName>
    <definedName name="TraitsID" localSheetId="56">'General Settings (5)'!$D$24</definedName>
    <definedName name="TraitsID" localSheetId="63">'General Settings (6)'!$D$24</definedName>
    <definedName name="TraitsID" localSheetId="72">'General Settings (7)'!$D$24</definedName>
    <definedName name="TraitsID" localSheetId="79">'General Settings (8)'!$D$24</definedName>
    <definedName name="TraitsID" localSheetId="33">'General Settings (3)'!$D$20</definedName>
    <definedName name="TraitsID" localSheetId="53">'General Settings (5)'!$D$24</definedName>
    <definedName name="TraitsID" localSheetId="61">'General Settings (6)'!$D$24</definedName>
    <definedName name="TraitsID" localSheetId="68">'General Settings (7)'!$D$24</definedName>
    <definedName name="TraitsID" localSheetId="60">'General Settings (6)'!$D$24</definedName>
    <definedName name="TraitsID" localSheetId="67">'General Settings (7)'!$D$24</definedName>
    <definedName name="TraitsID" localSheetId="76">'General Settings (8)'!$D$24</definedName>
    <definedName name="TraitsID">'General Settings (2)'!$D$24</definedName>
    <definedName name="Trigger" localSheetId="50">'General Settings (4)'!$D$18</definedName>
    <definedName name="Trigger" localSheetId="47">'General Settings (4)'!$D$18</definedName>
    <definedName name="Trigger" localSheetId="49">'General Settings (4)'!$D$18</definedName>
    <definedName name="Trigger" localSheetId="48">'General Settings (4)'!$D$18</definedName>
    <definedName name="Trigger" localSheetId="45">'General Settings (4)'!$D$18</definedName>
    <definedName name="Trigger" localSheetId="41">'General Settings (4)'!$D$18</definedName>
    <definedName name="Trigger" localSheetId="44">'General Settings (4)'!$D$18</definedName>
    <definedName name="Trigger" localSheetId="43">'General Settings (4)'!$D$18</definedName>
    <definedName name="Trigger" localSheetId="42">'General Settings (4)'!$D$18</definedName>
    <definedName name="Trigger" localSheetId="29">'General Settings (2)'!$D$11</definedName>
    <definedName name="Trigger" localSheetId="36">'General Settings (3)'!$D$11</definedName>
    <definedName name="Trigger" localSheetId="55">'General Settings (5)'!$D$11</definedName>
    <definedName name="Trigger" localSheetId="62">'General Settings (6)'!$D$11</definedName>
    <definedName name="Trigger" localSheetId="71">'General Settings (7)'!$D$11</definedName>
    <definedName name="Trigger" localSheetId="78">'General Settings (8)'!$D$11</definedName>
    <definedName name="Trigger" localSheetId="34">'General Settings (3)'!$D$11</definedName>
    <definedName name="Trigger" localSheetId="54">'General Settings (5)'!$D$11</definedName>
    <definedName name="Trigger" localSheetId="70">'General Settings (7)'!$D$11</definedName>
    <definedName name="Trigger" localSheetId="77">'General Settings (8)'!$D$11</definedName>
    <definedName name="Trigger" localSheetId="35">'General Settings (3)'!$D$11</definedName>
    <definedName name="Trigger" localSheetId="69">'General Settings (7)'!$D$11</definedName>
    <definedName name="Trigger" localSheetId="32">'General Settings (2)'!$D$11</definedName>
    <definedName name="Trigger" localSheetId="39">'General Settings (3)'!$D$11</definedName>
    <definedName name="Trigger" localSheetId="51">'General Settings (4)'!$D$18</definedName>
    <definedName name="Trigger" localSheetId="58">'General Settings (5)'!$D$11</definedName>
    <definedName name="Trigger" localSheetId="65">'General Settings (6)'!$D$11</definedName>
    <definedName name="Trigger" localSheetId="74">'General Settings (7)'!$D$11</definedName>
    <definedName name="Trigger" localSheetId="81">'General Settings (8)'!$D$11</definedName>
    <definedName name="Trigger" localSheetId="82">MainChecks!$U$2</definedName>
    <definedName name="Trigger" localSheetId="27">'General Settings (2)'!$D$11</definedName>
    <definedName name="Trigger" localSheetId="52">'General Settings (5)'!$D$11</definedName>
    <definedName name="Trigger" localSheetId="59">'General Settings (6)'!$D$11</definedName>
    <definedName name="Trigger" localSheetId="66">'General Settings (7)'!$D$11</definedName>
    <definedName name="Trigger" localSheetId="75">'General Settings (8)'!$D$11</definedName>
    <definedName name="Trigger" localSheetId="31">'General Settings (2)'!$D$11</definedName>
    <definedName name="Trigger" localSheetId="38">'General Settings (3)'!$D$11</definedName>
    <definedName name="Trigger" localSheetId="57">'General Settings (5)'!$D$11</definedName>
    <definedName name="Trigger" localSheetId="64">'General Settings (6)'!$D$11</definedName>
    <definedName name="Trigger" localSheetId="73">'General Settings (7)'!$D$11</definedName>
    <definedName name="Trigger" localSheetId="80">'General Settings (8)'!$D$11</definedName>
    <definedName name="Trigger" localSheetId="30">'General Settings (2)'!$D$11</definedName>
    <definedName name="Trigger" localSheetId="37">'General Settings (3)'!$D$11</definedName>
    <definedName name="Trigger" localSheetId="56">'General Settings (5)'!$D$11</definedName>
    <definedName name="Trigger" localSheetId="63">'General Settings (6)'!$D$11</definedName>
    <definedName name="Trigger" localSheetId="72">'General Settings (7)'!$D$11</definedName>
    <definedName name="Trigger" localSheetId="79">'General Settings (8)'!$D$11</definedName>
    <definedName name="Trigger" localSheetId="28">'General Settings (2)'!$D$11</definedName>
    <definedName name="Trigger" localSheetId="33">'General Settings (3)'!$D$11</definedName>
    <definedName name="Trigger" localSheetId="53">'General Settings (5)'!$D$11</definedName>
    <definedName name="Trigger" localSheetId="61">'General Settings (6)'!$D$11</definedName>
    <definedName name="Trigger" localSheetId="68">'General Settings (7)'!$D$11</definedName>
    <definedName name="Trigger" localSheetId="40">'General Settings (4)'!$D$18</definedName>
    <definedName name="Trigger" localSheetId="60">'General Settings (6)'!$D$11</definedName>
    <definedName name="Trigger" localSheetId="67">'General Settings (7)'!$D$11</definedName>
    <definedName name="Trigger" localSheetId="76">'General Settings (8)'!$D$11</definedName>
    <definedName name="Trigger" localSheetId="46">'General Settings (4)'!$D$18</definedName>
    <definedName name="Trigger">'General Settings'!$I$4</definedName>
    <definedName name="TriggerCounter" localSheetId="51">'General Settings (4)'!$D$22</definedName>
    <definedName name="TriggerCounter">'General Settings'!$D$6</definedName>
    <definedName name="Volatility" localSheetId="18">Futures1M!$AM$2</definedName>
    <definedName name="Volatility" localSheetId="17">Futures3M!$AM$2</definedName>
    <definedName name="YieldCurve" localSheetId="36">'General Settings (3)'!$D$14</definedName>
    <definedName name="YieldCurve" localSheetId="55">'General Settings (5)'!$D$14</definedName>
    <definedName name="YieldCurve" localSheetId="62">'General Settings (6)'!$D$14</definedName>
    <definedName name="YieldCurve" localSheetId="71">'General Settings (7)'!$D$14</definedName>
    <definedName name="YieldCurve" localSheetId="78">'General Settings (8)'!$D$14</definedName>
    <definedName name="YieldCurve" localSheetId="34">'General Settings (3)'!$D$14</definedName>
    <definedName name="YieldCurve" localSheetId="54">'General Settings (5)'!$D$14</definedName>
    <definedName name="YieldCurve" localSheetId="70">'General Settings (7)'!$D$14</definedName>
    <definedName name="YieldCurve" localSheetId="77">'General Settings (8)'!$D$14</definedName>
    <definedName name="YieldCurve" localSheetId="35">'General Settings (3)'!$D$14</definedName>
    <definedName name="YieldCurve" localSheetId="69">'General Settings (7)'!$D$14</definedName>
    <definedName name="YieldCurve" localSheetId="39">'General Settings (3)'!$D$14</definedName>
    <definedName name="YieldCurve" localSheetId="58">'General Settings (5)'!$D$14</definedName>
    <definedName name="YieldCurve" localSheetId="65">'General Settings (6)'!$D$14</definedName>
    <definedName name="YieldCurve" localSheetId="74">'General Settings (7)'!$D$14</definedName>
    <definedName name="YieldCurve" localSheetId="81">'General Settings (8)'!$D$14</definedName>
    <definedName name="YieldCurve" localSheetId="52">'General Settings (5)'!$D$14</definedName>
    <definedName name="YieldCurve" localSheetId="59">'General Settings (6)'!$D$14</definedName>
    <definedName name="YieldCurve" localSheetId="66">'General Settings (7)'!$D$14</definedName>
    <definedName name="YieldCurve" localSheetId="75">'General Settings (8)'!$D$14</definedName>
    <definedName name="YieldCurve" localSheetId="38">'General Settings (3)'!$D$14</definedName>
    <definedName name="YieldCurve" localSheetId="57">'General Settings (5)'!$D$14</definedName>
    <definedName name="YieldCurve" localSheetId="64">'General Settings (6)'!$D$14</definedName>
    <definedName name="YieldCurve" localSheetId="73">'General Settings (7)'!$D$14</definedName>
    <definedName name="YieldCurve" localSheetId="80">'General Settings (8)'!$D$14</definedName>
    <definedName name="YieldCurve" localSheetId="37">'General Settings (3)'!$D$14</definedName>
    <definedName name="YieldCurve" localSheetId="56">'General Settings (5)'!$D$14</definedName>
    <definedName name="YieldCurve" localSheetId="63">'General Settings (6)'!$D$14</definedName>
    <definedName name="YieldCurve" localSheetId="72">'General Settings (7)'!$D$14</definedName>
    <definedName name="YieldCurve" localSheetId="79">'General Settings (8)'!$D$14</definedName>
    <definedName name="YieldCurve" localSheetId="33">'General Settings (3)'!$D$14</definedName>
    <definedName name="YieldCurve" localSheetId="53">'General Settings (5)'!$D$14</definedName>
    <definedName name="YieldCurve" localSheetId="61">'General Settings (6)'!$D$14</definedName>
    <definedName name="YieldCurve" localSheetId="68">'General Settings (7)'!$D$14</definedName>
    <definedName name="YieldCurve" localSheetId="60">'General Settings (6)'!$D$14</definedName>
    <definedName name="YieldCurve" localSheetId="67">'General Settings (7)'!$D$14</definedName>
    <definedName name="YieldCurve" localSheetId="76">'General Settings (8)'!$D$14</definedName>
    <definedName name="YieldCurve">'General Settings (2)'!$D$14</definedName>
  </definedNames>
  <calcPr calcId="145621"/>
</workbook>
</file>

<file path=xl/calcChain.xml><?xml version="1.0" encoding="utf-8"?>
<calcChain xmlns="http://schemas.openxmlformats.org/spreadsheetml/2006/main">
  <c r="K5" i="86" l="1"/>
  <c r="M5" i="86"/>
  <c r="U5" i="86"/>
  <c r="U6" i="86"/>
  <c r="K7" i="86"/>
  <c r="M7" i="86"/>
  <c r="K10" i="86"/>
  <c r="L10" i="86"/>
  <c r="M10" i="86"/>
  <c r="Q10" i="86"/>
  <c r="K11" i="86"/>
  <c r="L11" i="86"/>
  <c r="M11" i="86"/>
  <c r="Q11" i="86"/>
  <c r="K12" i="86"/>
  <c r="L12" i="86"/>
  <c r="M12" i="86"/>
  <c r="Q12" i="86"/>
  <c r="K13" i="86"/>
  <c r="L13" i="86"/>
  <c r="M13" i="86"/>
  <c r="Q13" i="86"/>
  <c r="C14" i="86" a="1"/>
  <c r="C14" i="86"/>
  <c r="K14" i="86"/>
  <c r="L14" i="86"/>
  <c r="M14" i="86"/>
  <c r="Q14" i="86"/>
  <c r="C15" i="86"/>
  <c r="K15" i="86"/>
  <c r="L15" i="86"/>
  <c r="M15" i="86"/>
  <c r="Q15" i="86"/>
  <c r="C16" i="86"/>
  <c r="K16" i="86"/>
  <c r="L16" i="86"/>
  <c r="M16" i="86"/>
  <c r="Q16" i="86"/>
  <c r="C17" i="86"/>
  <c r="D14" i="86" a="1"/>
  <c r="B1" i="85"/>
  <c r="Q7" i="86"/>
  <c r="P7" i="86"/>
  <c r="P5" i="86"/>
  <c r="Q6" i="86"/>
  <c r="Q5" i="86"/>
  <c r="D14" i="86" l="1"/>
  <c r="K6" i="86" s="1"/>
  <c r="D15" i="86"/>
  <c r="D16" i="86"/>
  <c r="D17" i="86"/>
  <c r="D7" i="85"/>
  <c r="D8" i="85"/>
  <c r="D6" i="85"/>
  <c r="D9" i="85" l="1"/>
  <c r="M15" i="85"/>
  <c r="D16" i="85"/>
  <c r="M16" i="85"/>
  <c r="D20" i="85"/>
  <c r="E20" i="85"/>
  <c r="D21" i="85"/>
  <c r="E21" i="85"/>
  <c r="D22" i="85"/>
  <c r="E22" i="85"/>
  <c r="D17" i="84"/>
  <c r="D18" i="84"/>
  <c r="D19" i="84"/>
  <c r="D20" i="84"/>
  <c r="D21" i="84"/>
  <c r="D22" i="84"/>
  <c r="D23" i="84"/>
  <c r="D24" i="84"/>
  <c r="D25" i="84"/>
  <c r="D26" i="84"/>
  <c r="D27" i="84"/>
  <c r="D28" i="84"/>
  <c r="E29" i="84"/>
  <c r="F29" i="84"/>
  <c r="G29" i="84"/>
  <c r="H29" i="84"/>
  <c r="L29" i="84"/>
  <c r="M29" i="84"/>
  <c r="D1" i="82"/>
  <c r="E1" i="82" s="1"/>
  <c r="E2" i="82"/>
  <c r="F2" i="82"/>
  <c r="C3" i="82"/>
  <c r="D3" i="82"/>
  <c r="E3" i="82"/>
  <c r="F3" i="82"/>
  <c r="C4" i="82"/>
  <c r="E2" i="84" l="1"/>
  <c r="D4" i="82"/>
  <c r="M2" i="84"/>
  <c r="L2" i="84"/>
  <c r="G2" i="84"/>
  <c r="F2" i="84"/>
  <c r="E4" i="82"/>
  <c r="F4" i="82"/>
  <c r="C5" i="82"/>
  <c r="E3" i="84" l="1"/>
  <c r="D5" i="82"/>
  <c r="M3" i="84"/>
  <c r="L3" i="84"/>
  <c r="G3" i="84"/>
  <c r="F3" i="84"/>
  <c r="E5" i="82"/>
  <c r="F5" i="82"/>
  <c r="C6" i="82"/>
  <c r="E4" i="84" l="1"/>
  <c r="D6" i="82"/>
  <c r="M4" i="84"/>
  <c r="L4" i="84"/>
  <c r="G4" i="84"/>
  <c r="F4" i="84"/>
  <c r="E6" i="82"/>
  <c r="F6" i="82"/>
  <c r="C7" i="82"/>
  <c r="E5" i="84" l="1"/>
  <c r="D7" i="82"/>
  <c r="M5" i="84"/>
  <c r="L5" i="84"/>
  <c r="G5" i="84"/>
  <c r="F5" i="84"/>
  <c r="E7" i="82"/>
  <c r="F7" i="82"/>
  <c r="C8" i="82"/>
  <c r="E6" i="84" l="1"/>
  <c r="D8" i="82"/>
  <c r="M6" i="84"/>
  <c r="L6" i="84"/>
  <c r="G6" i="84"/>
  <c r="F6" i="84"/>
  <c r="E8" i="82"/>
  <c r="F8" i="82"/>
  <c r="C9" i="82"/>
  <c r="E7" i="84" l="1"/>
  <c r="D9" i="82"/>
  <c r="M7" i="84"/>
  <c r="L7" i="84"/>
  <c r="G7" i="84"/>
  <c r="F7" i="84"/>
  <c r="E9" i="82"/>
  <c r="F9" i="82"/>
  <c r="C10" i="82"/>
  <c r="E8" i="84" l="1"/>
  <c r="D10" i="82"/>
  <c r="M8" i="84"/>
  <c r="L8" i="84"/>
  <c r="G8" i="84"/>
  <c r="F8" i="84"/>
  <c r="E10" i="82"/>
  <c r="F10" i="82"/>
  <c r="C11" i="82"/>
  <c r="E9" i="84" l="1"/>
  <c r="D11" i="82"/>
  <c r="M9" i="84"/>
  <c r="L9" i="84"/>
  <c r="G9" i="84"/>
  <c r="F9" i="84"/>
  <c r="E11" i="82"/>
  <c r="F11" i="82"/>
  <c r="C12" i="82"/>
  <c r="E10" i="84" l="1"/>
  <c r="D12" i="82"/>
  <c r="M10" i="84"/>
  <c r="L10" i="84"/>
  <c r="G10" i="84"/>
  <c r="F10" i="84"/>
  <c r="E12" i="82"/>
  <c r="F12" i="82"/>
  <c r="C13" i="82"/>
  <c r="E11" i="84" l="1"/>
  <c r="D13" i="82"/>
  <c r="M11" i="84"/>
  <c r="L11" i="84"/>
  <c r="G11" i="84"/>
  <c r="F11" i="84"/>
  <c r="E13" i="82"/>
  <c r="F13" i="82"/>
  <c r="C14" i="82"/>
  <c r="E12" i="84" l="1"/>
  <c r="D14" i="82"/>
  <c r="M12" i="84"/>
  <c r="L12" i="84"/>
  <c r="G12" i="84"/>
  <c r="F12" i="84"/>
  <c r="E14" i="82"/>
  <c r="F14" i="82"/>
  <c r="C15" i="82"/>
  <c r="E13" i="84" l="1"/>
  <c r="D15" i="82"/>
  <c r="M13" i="84"/>
  <c r="L13" i="84"/>
  <c r="G13" i="84"/>
  <c r="F13" i="84"/>
  <c r="E15" i="82"/>
  <c r="F15" i="82"/>
  <c r="C16" i="82"/>
  <c r="E14" i="84" l="1"/>
  <c r="D16" i="82"/>
  <c r="M17" i="84"/>
  <c r="L17" i="84"/>
  <c r="G17" i="84"/>
  <c r="M14" i="84"/>
  <c r="L14" i="84"/>
  <c r="G14" i="84"/>
  <c r="F14" i="84"/>
  <c r="E16" i="82"/>
  <c r="F16" i="82"/>
  <c r="C17" i="82"/>
  <c r="E15" i="84" l="1"/>
  <c r="D17" i="82"/>
  <c r="M18" i="84"/>
  <c r="L18" i="84"/>
  <c r="G18" i="84"/>
  <c r="M15" i="84"/>
  <c r="L15" i="84"/>
  <c r="G15" i="84"/>
  <c r="F15" i="84"/>
  <c r="E17" i="82"/>
  <c r="F17" i="82"/>
  <c r="E16" i="84" l="1"/>
  <c r="H2" i="81"/>
  <c r="M19" i="84"/>
  <c r="L19" i="84"/>
  <c r="G19" i="84"/>
  <c r="M16" i="84"/>
  <c r="L16" i="84"/>
  <c r="G16" i="84"/>
  <c r="F16" i="84"/>
  <c r="E1" i="81"/>
  <c r="I2" i="81"/>
  <c r="G1" i="81" l="1"/>
  <c r="H1" i="81" s="1"/>
  <c r="B3" i="81"/>
  <c r="D3" i="81"/>
  <c r="E3" i="81"/>
  <c r="G3" i="81"/>
  <c r="H3" i="81"/>
  <c r="I3" i="81"/>
  <c r="E17" i="84" l="1"/>
  <c r="B4" i="81"/>
  <c r="D4" i="81"/>
  <c r="E4" i="81"/>
  <c r="G4" i="81"/>
  <c r="M20" i="84"/>
  <c r="L20" i="84"/>
  <c r="G20" i="84"/>
  <c r="F17" i="84"/>
  <c r="H4" i="81"/>
  <c r="I4" i="81"/>
  <c r="E18" i="84" l="1"/>
  <c r="B5" i="81"/>
  <c r="D5" i="81"/>
  <c r="E5" i="81"/>
  <c r="G5" i="81"/>
  <c r="M21" i="84"/>
  <c r="L21" i="84"/>
  <c r="G21" i="84"/>
  <c r="F18" i="84"/>
  <c r="H5" i="81"/>
  <c r="I5" i="81"/>
  <c r="E19" i="84" l="1"/>
  <c r="B6" i="81"/>
  <c r="D6" i="81"/>
  <c r="E6" i="81"/>
  <c r="G6" i="81"/>
  <c r="M22" i="84"/>
  <c r="L22" i="84"/>
  <c r="G22" i="84"/>
  <c r="F19" i="84"/>
  <c r="H6" i="81"/>
  <c r="I6" i="81"/>
  <c r="E20" i="84" l="1"/>
  <c r="B7" i="81"/>
  <c r="D7" i="81"/>
  <c r="E7" i="81"/>
  <c r="G7" i="81"/>
  <c r="M23" i="84"/>
  <c r="L23" i="84"/>
  <c r="G23" i="84"/>
  <c r="F20" i="84"/>
  <c r="H7" i="81"/>
  <c r="I7" i="81"/>
  <c r="E21" i="84" l="1"/>
  <c r="B8" i="81"/>
  <c r="D8" i="81"/>
  <c r="E8" i="81"/>
  <c r="G8" i="81"/>
  <c r="M24" i="84"/>
  <c r="L24" i="84"/>
  <c r="G24" i="84"/>
  <c r="F21" i="84"/>
  <c r="H8" i="81"/>
  <c r="I8" i="81"/>
  <c r="E22" i="84" l="1"/>
  <c r="B9" i="81"/>
  <c r="D9" i="81"/>
  <c r="E9" i="81"/>
  <c r="G9" i="81"/>
  <c r="M25" i="84"/>
  <c r="L25" i="84"/>
  <c r="G25" i="84"/>
  <c r="F22" i="84"/>
  <c r="H9" i="81"/>
  <c r="I9" i="81"/>
  <c r="E23" i="84" l="1"/>
  <c r="B10" i="81"/>
  <c r="D10" i="81"/>
  <c r="E10" i="81"/>
  <c r="G10" i="81"/>
  <c r="M26" i="84"/>
  <c r="L26" i="84"/>
  <c r="G26" i="84"/>
  <c r="F23" i="84"/>
  <c r="H10" i="81"/>
  <c r="I10" i="81"/>
  <c r="E24" i="84" l="1"/>
  <c r="B11" i="81"/>
  <c r="D11" i="81"/>
  <c r="E11" i="81"/>
  <c r="G11" i="81"/>
  <c r="M27" i="84"/>
  <c r="L27" i="84"/>
  <c r="G27" i="84"/>
  <c r="F24" i="84"/>
  <c r="H11" i="81"/>
  <c r="I11" i="81"/>
  <c r="E25" i="84" l="1"/>
  <c r="B12" i="81"/>
  <c r="D12" i="81"/>
  <c r="E12" i="81"/>
  <c r="G12" i="81"/>
  <c r="M28" i="84"/>
  <c r="L28" i="84"/>
  <c r="G28" i="84"/>
  <c r="F25" i="84"/>
  <c r="H12" i="81"/>
  <c r="I12" i="81"/>
  <c r="E26" i="84" l="1"/>
  <c r="B13" i="81"/>
  <c r="D13" i="81"/>
  <c r="E13" i="81"/>
  <c r="G13" i="81"/>
  <c r="F26" i="84"/>
  <c r="H13" i="81"/>
  <c r="I13" i="81"/>
  <c r="E27" i="84" l="1"/>
  <c r="B14" i="81"/>
  <c r="D14" i="81"/>
  <c r="E14" i="81"/>
  <c r="G14" i="81"/>
  <c r="F27" i="84"/>
  <c r="H14" i="81"/>
  <c r="I14" i="81"/>
  <c r="E28" i="84" l="1"/>
  <c r="K1" i="80"/>
  <c r="L1" i="80" s="1"/>
  <c r="L2" i="80"/>
  <c r="F28" i="84"/>
  <c r="M2" i="80"/>
  <c r="L3" i="80"/>
  <c r="M3" i="80"/>
  <c r="E5" i="80"/>
  <c r="I5" i="80" s="1"/>
  <c r="F5" i="80"/>
  <c r="F6" i="80" s="1"/>
  <c r="C6" i="80"/>
  <c r="M5" i="80"/>
  <c r="E6" i="80" l="1"/>
  <c r="K5" i="80"/>
  <c r="C7" i="80"/>
  <c r="E7" i="80"/>
  <c r="I7" i="80" s="1"/>
  <c r="F7" i="80"/>
  <c r="G7" i="80" l="1"/>
  <c r="I6" i="80"/>
  <c r="K6" i="80"/>
  <c r="G6" i="80"/>
  <c r="K7" i="80"/>
  <c r="C8" i="80"/>
  <c r="E8" i="80"/>
  <c r="G8" i="80" s="1"/>
  <c r="F8" i="80"/>
  <c r="L6" i="80"/>
  <c r="L7" i="80"/>
  <c r="M6" i="80"/>
  <c r="M7" i="80"/>
  <c r="E31" i="84" l="1"/>
  <c r="E30" i="84"/>
  <c r="K8" i="80"/>
  <c r="I8" i="80"/>
  <c r="C9" i="80"/>
  <c r="E9" i="80"/>
  <c r="I9" i="80" s="1"/>
  <c r="F9" i="80"/>
  <c r="M31" i="84"/>
  <c r="L31" i="84"/>
  <c r="H31" i="84"/>
  <c r="G31" i="84"/>
  <c r="F31" i="84"/>
  <c r="M30" i="84"/>
  <c r="L30" i="84"/>
  <c r="H30" i="84"/>
  <c r="G30" i="84"/>
  <c r="F30" i="84"/>
  <c r="L8" i="80"/>
  <c r="M8" i="80"/>
  <c r="E32" i="84" l="1"/>
  <c r="G9" i="80"/>
  <c r="K9" i="80"/>
  <c r="C10" i="80"/>
  <c r="E10" i="80"/>
  <c r="G10" i="80" s="1"/>
  <c r="F10" i="80"/>
  <c r="M32" i="84"/>
  <c r="L32" i="84"/>
  <c r="H32" i="84"/>
  <c r="G32" i="84"/>
  <c r="F32" i="84"/>
  <c r="L9" i="80"/>
  <c r="M9" i="80"/>
  <c r="E33" i="84" l="1"/>
  <c r="I10" i="80"/>
  <c r="K10" i="80"/>
  <c r="C11" i="80"/>
  <c r="E11" i="80"/>
  <c r="G11" i="80" s="1"/>
  <c r="F11" i="80"/>
  <c r="M33" i="84"/>
  <c r="L33" i="84"/>
  <c r="H33" i="84"/>
  <c r="G33" i="84"/>
  <c r="F33" i="84"/>
  <c r="L10" i="80"/>
  <c r="M10" i="80"/>
  <c r="E34" i="84" l="1"/>
  <c r="I11" i="80"/>
  <c r="K11" i="80"/>
  <c r="C12" i="80"/>
  <c r="E12" i="80"/>
  <c r="G12" i="80" s="1"/>
  <c r="F12" i="80"/>
  <c r="M34" i="84"/>
  <c r="L34" i="84"/>
  <c r="H34" i="84"/>
  <c r="G34" i="84"/>
  <c r="F34" i="84"/>
  <c r="L11" i="80"/>
  <c r="M11" i="80"/>
  <c r="E35" i="84" l="1"/>
  <c r="I12" i="80"/>
  <c r="K12" i="80"/>
  <c r="C13" i="80"/>
  <c r="E13" i="80"/>
  <c r="F13" i="80"/>
  <c r="M35" i="84"/>
  <c r="L35" i="84"/>
  <c r="H35" i="84"/>
  <c r="G35" i="84"/>
  <c r="F35" i="84"/>
  <c r="L12" i="80"/>
  <c r="M12" i="80"/>
  <c r="E36" i="84" l="1"/>
  <c r="K13" i="80"/>
  <c r="I13" i="80"/>
  <c r="G13" i="80"/>
  <c r="C14" i="80"/>
  <c r="E14" i="80"/>
  <c r="G14" i="80" s="1"/>
  <c r="F14" i="80"/>
  <c r="M36" i="84"/>
  <c r="L36" i="84"/>
  <c r="H36" i="84"/>
  <c r="G36" i="84"/>
  <c r="F36" i="84"/>
  <c r="L13" i="80"/>
  <c r="M13" i="80"/>
  <c r="E37" i="84" l="1"/>
  <c r="K14" i="80"/>
  <c r="I14" i="80"/>
  <c r="C15" i="80"/>
  <c r="E15" i="80"/>
  <c r="G15" i="80" s="1"/>
  <c r="F15" i="80"/>
  <c r="M37" i="84"/>
  <c r="L37" i="84"/>
  <c r="H37" i="84"/>
  <c r="G37" i="84"/>
  <c r="F37" i="84"/>
  <c r="L14" i="80"/>
  <c r="M14" i="80"/>
  <c r="E38" i="84" l="1"/>
  <c r="K15" i="80"/>
  <c r="I15" i="80"/>
  <c r="C16" i="80"/>
  <c r="E16" i="80"/>
  <c r="G16" i="80" s="1"/>
  <c r="F16" i="80"/>
  <c r="M38" i="84"/>
  <c r="L38" i="84"/>
  <c r="H38" i="84"/>
  <c r="G38" i="84"/>
  <c r="F38" i="84"/>
  <c r="L15" i="80"/>
  <c r="M15" i="80"/>
  <c r="E39" i="84" l="1"/>
  <c r="K16" i="80"/>
  <c r="I16" i="80"/>
  <c r="C17" i="80"/>
  <c r="E17" i="80"/>
  <c r="G17" i="80" s="1"/>
  <c r="F17" i="80"/>
  <c r="M39" i="84"/>
  <c r="L39" i="84"/>
  <c r="H39" i="84"/>
  <c r="G39" i="84"/>
  <c r="F39" i="84"/>
  <c r="L16" i="80"/>
  <c r="M16" i="80"/>
  <c r="E40" i="84" l="1"/>
  <c r="K17" i="80"/>
  <c r="I17" i="80"/>
  <c r="C18" i="80"/>
  <c r="E18" i="80"/>
  <c r="G18" i="80" s="1"/>
  <c r="F18" i="80"/>
  <c r="M40" i="84"/>
  <c r="L40" i="84"/>
  <c r="H40" i="84"/>
  <c r="G40" i="84"/>
  <c r="F40" i="84"/>
  <c r="L17" i="80"/>
  <c r="M17" i="80"/>
  <c r="E41" i="84" l="1"/>
  <c r="K18" i="80"/>
  <c r="I18" i="80"/>
  <c r="C19" i="80"/>
  <c r="E19" i="80"/>
  <c r="G19" i="80" s="1"/>
  <c r="F19" i="80"/>
  <c r="M41" i="84"/>
  <c r="L41" i="84"/>
  <c r="H41" i="84"/>
  <c r="G41" i="84"/>
  <c r="F41" i="84"/>
  <c r="L18" i="80"/>
  <c r="M18" i="80"/>
  <c r="E42" i="84" l="1"/>
  <c r="K19" i="80"/>
  <c r="I19" i="80"/>
  <c r="C20" i="80"/>
  <c r="E20" i="80"/>
  <c r="G20" i="80" s="1"/>
  <c r="F20" i="80"/>
  <c r="M42" i="84"/>
  <c r="L42" i="84"/>
  <c r="H42" i="84"/>
  <c r="G42" i="84"/>
  <c r="F42" i="84"/>
  <c r="L19" i="80"/>
  <c r="M19" i="80"/>
  <c r="E43" i="84" l="1"/>
  <c r="I20" i="80"/>
  <c r="K20" i="80"/>
  <c r="C21" i="80"/>
  <c r="E21" i="80"/>
  <c r="G21" i="80" s="1"/>
  <c r="F21" i="80"/>
  <c r="M43" i="84"/>
  <c r="L43" i="84"/>
  <c r="H43" i="84"/>
  <c r="G43" i="84"/>
  <c r="F43" i="84"/>
  <c r="L20" i="80"/>
  <c r="M20" i="80"/>
  <c r="E44" i="84" l="1"/>
  <c r="K21" i="80"/>
  <c r="I21" i="80"/>
  <c r="C22" i="80"/>
  <c r="E22" i="80"/>
  <c r="I22" i="80" s="1"/>
  <c r="F22" i="80"/>
  <c r="M44" i="84"/>
  <c r="L44" i="84"/>
  <c r="H44" i="84"/>
  <c r="G44" i="84"/>
  <c r="F44" i="84"/>
  <c r="L21" i="80"/>
  <c r="M21" i="80"/>
  <c r="E45" i="84" l="1"/>
  <c r="G22" i="80"/>
  <c r="K22" i="80"/>
  <c r="C23" i="80"/>
  <c r="E23" i="80"/>
  <c r="G23" i="80" s="1"/>
  <c r="F23" i="80"/>
  <c r="M45" i="84"/>
  <c r="L45" i="84"/>
  <c r="H45" i="84"/>
  <c r="G45" i="84"/>
  <c r="F45" i="84"/>
  <c r="L22" i="80"/>
  <c r="M22" i="80"/>
  <c r="E46" i="84" l="1"/>
  <c r="I23" i="80"/>
  <c r="K23" i="80"/>
  <c r="C24" i="80"/>
  <c r="E24" i="80"/>
  <c r="G24" i="80" s="1"/>
  <c r="F24" i="80"/>
  <c r="M46" i="84"/>
  <c r="L46" i="84"/>
  <c r="H46" i="84"/>
  <c r="G46" i="84"/>
  <c r="F46" i="84"/>
  <c r="L23" i="80"/>
  <c r="M23" i="80"/>
  <c r="E47" i="84" l="1"/>
  <c r="I24" i="80"/>
  <c r="K24" i="80"/>
  <c r="C25" i="80"/>
  <c r="E25" i="80"/>
  <c r="F25" i="80"/>
  <c r="M47" i="84"/>
  <c r="L47" i="84"/>
  <c r="H47" i="84"/>
  <c r="G47" i="84"/>
  <c r="F47" i="84"/>
  <c r="L24" i="80"/>
  <c r="M24" i="80"/>
  <c r="K25" i="80" l="1"/>
  <c r="I25" i="80"/>
  <c r="E48" i="84"/>
  <c r="G25" i="80"/>
  <c r="C26" i="80"/>
  <c r="E26" i="80"/>
  <c r="I26" i="80" s="1"/>
  <c r="F26" i="80"/>
  <c r="M48" i="84"/>
  <c r="L48" i="84"/>
  <c r="H48" i="84"/>
  <c r="G48" i="84"/>
  <c r="F48" i="84"/>
  <c r="L25" i="80"/>
  <c r="M25" i="80"/>
  <c r="G26" i="80" l="1"/>
  <c r="E49" i="84"/>
  <c r="K26" i="80"/>
  <c r="C27" i="80"/>
  <c r="E27" i="80"/>
  <c r="G27" i="80" s="1"/>
  <c r="F27" i="80"/>
  <c r="M49" i="84"/>
  <c r="L49" i="84"/>
  <c r="H49" i="84"/>
  <c r="G49" i="84"/>
  <c r="F49" i="84"/>
  <c r="L26" i="80"/>
  <c r="M26" i="80"/>
  <c r="E50" i="84" l="1"/>
  <c r="K27" i="80"/>
  <c r="I27" i="80"/>
  <c r="C28" i="80"/>
  <c r="E28" i="80"/>
  <c r="I28" i="80" s="1"/>
  <c r="F28" i="80"/>
  <c r="M50" i="84"/>
  <c r="L50" i="84"/>
  <c r="H50" i="84"/>
  <c r="G50" i="84"/>
  <c r="F50" i="84"/>
  <c r="L27" i="80"/>
  <c r="M27" i="80"/>
  <c r="E51" i="84" l="1"/>
  <c r="G28" i="80"/>
  <c r="K28" i="80"/>
  <c r="C29" i="80"/>
  <c r="E29" i="80"/>
  <c r="I29" i="80" s="1"/>
  <c r="F29" i="80"/>
  <c r="M51" i="84"/>
  <c r="L51" i="84"/>
  <c r="H51" i="84"/>
  <c r="G51" i="84"/>
  <c r="F51" i="84"/>
  <c r="L28" i="80"/>
  <c r="M28" i="80"/>
  <c r="E52" i="84" l="1"/>
  <c r="G29" i="80"/>
  <c r="K29" i="80"/>
  <c r="C30" i="80"/>
  <c r="E30" i="80"/>
  <c r="G30" i="80" s="1"/>
  <c r="F30" i="80"/>
  <c r="M52" i="84"/>
  <c r="L52" i="84"/>
  <c r="H52" i="84"/>
  <c r="G52" i="84"/>
  <c r="F52" i="84"/>
  <c r="L29" i="80"/>
  <c r="M29" i="80"/>
  <c r="E53" i="84" l="1"/>
  <c r="I30" i="80"/>
  <c r="K30" i="80"/>
  <c r="C31" i="80"/>
  <c r="E31" i="80"/>
  <c r="F31" i="80"/>
  <c r="M53" i="84"/>
  <c r="L53" i="84"/>
  <c r="H53" i="84"/>
  <c r="G53" i="84"/>
  <c r="F53" i="84"/>
  <c r="L30" i="80"/>
  <c r="M30" i="80"/>
  <c r="E54" i="84" l="1"/>
  <c r="K31" i="80"/>
  <c r="I31" i="80"/>
  <c r="G31" i="80"/>
  <c r="C32" i="80"/>
  <c r="E32" i="80"/>
  <c r="G32" i="80" s="1"/>
  <c r="F32" i="80"/>
  <c r="M54" i="84"/>
  <c r="L54" i="84"/>
  <c r="H54" i="84"/>
  <c r="G54" i="84"/>
  <c r="F54" i="84"/>
  <c r="L31" i="80"/>
  <c r="M31" i="80"/>
  <c r="E55" i="84" l="1"/>
  <c r="K32" i="80"/>
  <c r="I32" i="80"/>
  <c r="C33" i="80"/>
  <c r="E33" i="80"/>
  <c r="G33" i="80" s="1"/>
  <c r="F33" i="80"/>
  <c r="M55" i="84"/>
  <c r="L55" i="84"/>
  <c r="H55" i="84"/>
  <c r="G55" i="84"/>
  <c r="F55" i="84"/>
  <c r="L32" i="80"/>
  <c r="M32" i="80"/>
  <c r="E56" i="84" l="1"/>
  <c r="K33" i="80"/>
  <c r="I33" i="80"/>
  <c r="C34" i="80"/>
  <c r="E34" i="80"/>
  <c r="G34" i="80" s="1"/>
  <c r="F34" i="80"/>
  <c r="M56" i="84"/>
  <c r="L56" i="84"/>
  <c r="H56" i="84"/>
  <c r="G56" i="84"/>
  <c r="F56" i="84"/>
  <c r="L33" i="80"/>
  <c r="M33" i="80"/>
  <c r="E57" i="84" l="1"/>
  <c r="K34" i="80"/>
  <c r="I34" i="80"/>
  <c r="C35" i="80"/>
  <c r="E35" i="80"/>
  <c r="G35" i="80" s="1"/>
  <c r="F35" i="80"/>
  <c r="M57" i="84"/>
  <c r="L57" i="84"/>
  <c r="H57" i="84"/>
  <c r="G57" i="84"/>
  <c r="F57" i="84"/>
  <c r="L34" i="80"/>
  <c r="M34" i="80"/>
  <c r="E58" i="84" l="1"/>
  <c r="K35" i="80"/>
  <c r="I35" i="80"/>
  <c r="C36" i="80"/>
  <c r="E36" i="80"/>
  <c r="G36" i="80" s="1"/>
  <c r="F36" i="80"/>
  <c r="M58" i="84"/>
  <c r="L58" i="84"/>
  <c r="H58" i="84"/>
  <c r="G58" i="84"/>
  <c r="F58" i="84"/>
  <c r="L35" i="80"/>
  <c r="M35" i="80"/>
  <c r="E59" i="84" l="1"/>
  <c r="K36" i="80"/>
  <c r="I36" i="80"/>
  <c r="C37" i="80"/>
  <c r="E37" i="80"/>
  <c r="G37" i="80" s="1"/>
  <c r="F37" i="80"/>
  <c r="M59" i="84"/>
  <c r="L59" i="84"/>
  <c r="H59" i="84"/>
  <c r="G59" i="84"/>
  <c r="F59" i="84"/>
  <c r="L36" i="80"/>
  <c r="M36" i="80"/>
  <c r="E60" i="84" l="1"/>
  <c r="K37" i="80"/>
  <c r="I37" i="80"/>
  <c r="C38" i="80"/>
  <c r="E38" i="80"/>
  <c r="G38" i="80" s="1"/>
  <c r="F38" i="80"/>
  <c r="M60" i="84"/>
  <c r="L60" i="84"/>
  <c r="H60" i="84"/>
  <c r="G60" i="84"/>
  <c r="F60" i="84"/>
  <c r="L37" i="80"/>
  <c r="B3" i="79"/>
  <c r="C3" i="79"/>
  <c r="M37" i="80"/>
  <c r="E61" i="84" l="1"/>
  <c r="K38" i="80"/>
  <c r="I38" i="80"/>
  <c r="F3" i="79"/>
  <c r="M61" i="84"/>
  <c r="L61" i="84"/>
  <c r="H61" i="84"/>
  <c r="G61" i="84"/>
  <c r="F61" i="84"/>
  <c r="L38" i="80"/>
  <c r="B4" i="79"/>
  <c r="C4" i="79"/>
  <c r="M38" i="80"/>
  <c r="E62" i="84" l="1"/>
  <c r="F4" i="79"/>
  <c r="M62" i="84"/>
  <c r="L62" i="84"/>
  <c r="H62" i="84"/>
  <c r="G62" i="84"/>
  <c r="F62" i="84"/>
  <c r="B5" i="79"/>
  <c r="C5" i="79"/>
  <c r="F5" i="79"/>
  <c r="C6" i="79"/>
  <c r="F6" i="79"/>
  <c r="B6" i="79"/>
  <c r="B7" i="79"/>
  <c r="C7" i="79"/>
  <c r="F7" i="79"/>
  <c r="C8" i="79"/>
  <c r="F8" i="79"/>
  <c r="B8" i="79"/>
  <c r="C9" i="79"/>
  <c r="D9" i="79"/>
  <c r="F9" i="79"/>
  <c r="B9" i="79"/>
  <c r="C10" i="79"/>
  <c r="F10" i="79"/>
  <c r="B10" i="79"/>
  <c r="C11" i="79"/>
  <c r="F11" i="79"/>
  <c r="B11" i="79"/>
  <c r="C12" i="79"/>
  <c r="F12" i="79"/>
  <c r="B12" i="79"/>
  <c r="C13" i="79"/>
  <c r="F13" i="79"/>
  <c r="B13" i="79"/>
  <c r="C14" i="79"/>
  <c r="F14" i="79"/>
  <c r="B14" i="79"/>
  <c r="C15" i="79"/>
  <c r="F15" i="79"/>
  <c r="B15" i="79"/>
  <c r="C16" i="79"/>
  <c r="F16" i="79"/>
  <c r="B16" i="79"/>
  <c r="Q19" i="79"/>
  <c r="X19" i="79"/>
  <c r="Y19" i="79"/>
  <c r="E3" i="79" l="1"/>
  <c r="E4" i="79"/>
  <c r="E5" i="79"/>
  <c r="E6" i="79"/>
  <c r="E7" i="79"/>
  <c r="E8" i="79"/>
  <c r="E9" i="79"/>
  <c r="E10" i="79"/>
  <c r="E11" i="79"/>
  <c r="E12" i="79"/>
  <c r="E13" i="79"/>
  <c r="E14" i="79"/>
  <c r="E15" i="79"/>
  <c r="E16" i="79"/>
  <c r="Q20" i="79"/>
  <c r="W20" i="79"/>
  <c r="X20" i="79"/>
  <c r="Y20" i="79"/>
  <c r="Q21" i="79"/>
  <c r="W21" i="79"/>
  <c r="X21" i="79"/>
  <c r="Y21" i="79"/>
  <c r="Q22" i="79"/>
  <c r="W22" i="79"/>
  <c r="X22" i="79"/>
  <c r="Y22" i="79"/>
  <c r="Q23" i="79"/>
  <c r="W23" i="79"/>
  <c r="X23" i="79"/>
  <c r="Y23" i="79"/>
  <c r="Q24" i="79"/>
  <c r="W24" i="79"/>
  <c r="X24" i="79"/>
  <c r="Y24" i="79"/>
  <c r="Q25" i="79"/>
  <c r="W25" i="79"/>
  <c r="X25" i="79"/>
  <c r="Y25" i="79"/>
  <c r="Q26" i="79"/>
  <c r="W26" i="79"/>
  <c r="X26" i="79"/>
  <c r="Y26" i="79"/>
  <c r="Q27" i="79"/>
  <c r="W27" i="79"/>
  <c r="X27" i="79"/>
  <c r="Y27" i="79"/>
  <c r="Q28" i="79"/>
  <c r="W28" i="79"/>
  <c r="X28" i="79"/>
  <c r="Y28" i="79"/>
  <c r="Q29" i="79"/>
  <c r="W29" i="79"/>
  <c r="X29" i="79"/>
  <c r="Y29" i="79"/>
  <c r="Q30" i="79"/>
  <c r="W30" i="79"/>
  <c r="X30" i="79"/>
  <c r="Y30" i="79"/>
  <c r="Q31" i="79"/>
  <c r="W31" i="79"/>
  <c r="X31" i="79"/>
  <c r="Y31" i="79"/>
  <c r="Q32" i="79"/>
  <c r="W32" i="79"/>
  <c r="X32" i="79"/>
  <c r="Y32" i="79"/>
  <c r="Q33" i="79"/>
  <c r="W33" i="79"/>
  <c r="X33" i="79"/>
  <c r="Y33" i="79"/>
  <c r="W34" i="79"/>
  <c r="X34" i="79"/>
  <c r="Y34" i="79"/>
  <c r="W35" i="79"/>
  <c r="X35" i="79"/>
  <c r="Y35" i="79"/>
  <c r="W36" i="79"/>
  <c r="X36" i="79"/>
  <c r="Y36" i="79"/>
  <c r="W37" i="79"/>
  <c r="X37" i="79"/>
  <c r="Y37" i="79"/>
  <c r="W38" i="79"/>
  <c r="X38" i="79"/>
  <c r="Y38" i="79"/>
  <c r="W39" i="79"/>
  <c r="X39" i="79"/>
  <c r="Y39" i="79"/>
  <c r="W40" i="79"/>
  <c r="X40" i="79"/>
  <c r="Y40" i="79"/>
  <c r="W41" i="79"/>
  <c r="X41" i="79"/>
  <c r="Y41" i="79"/>
  <c r="W42" i="79"/>
  <c r="X42" i="79"/>
  <c r="Y42" i="79"/>
  <c r="W43" i="79"/>
  <c r="X43" i="79"/>
  <c r="Y43" i="79"/>
  <c r="W44" i="79"/>
  <c r="X44" i="79"/>
  <c r="Y44" i="79"/>
  <c r="W45" i="79"/>
  <c r="X45" i="79"/>
  <c r="Y45" i="79"/>
  <c r="W46" i="79"/>
  <c r="X46" i="79"/>
  <c r="Y46" i="79"/>
  <c r="W47" i="79"/>
  <c r="X47" i="79"/>
  <c r="Y47" i="79"/>
  <c r="W48" i="79"/>
  <c r="X48" i="79"/>
  <c r="Y48" i="79"/>
  <c r="W49" i="79"/>
  <c r="X49" i="79"/>
  <c r="Y49" i="79"/>
  <c r="W50" i="79"/>
  <c r="X50" i="79"/>
  <c r="Y50" i="79"/>
  <c r="W51" i="79"/>
  <c r="X51" i="79"/>
  <c r="Y51" i="79"/>
  <c r="W52" i="79"/>
  <c r="X52" i="79"/>
  <c r="Y52" i="79"/>
  <c r="W53" i="79"/>
  <c r="X53" i="79"/>
  <c r="Y53" i="79"/>
  <c r="W54" i="79"/>
  <c r="X54" i="79"/>
  <c r="Y54" i="79"/>
  <c r="W55" i="79"/>
  <c r="X55" i="79"/>
  <c r="Y55" i="79"/>
  <c r="W56" i="79"/>
  <c r="X56" i="79"/>
  <c r="Y56" i="79"/>
  <c r="W57" i="79"/>
  <c r="X57" i="79"/>
  <c r="Y57" i="79"/>
  <c r="W58" i="79"/>
  <c r="X58" i="79"/>
  <c r="Y58" i="79"/>
  <c r="W59" i="79"/>
  <c r="X59" i="79"/>
  <c r="Y59" i="79"/>
  <c r="W60" i="79"/>
  <c r="X60" i="79"/>
  <c r="Y60" i="79"/>
  <c r="W61" i="79"/>
  <c r="X61" i="79"/>
  <c r="Y61" i="79"/>
  <c r="W62" i="79"/>
  <c r="X62" i="79"/>
  <c r="Y62" i="79"/>
  <c r="W63" i="79"/>
  <c r="X63" i="79"/>
  <c r="Y63" i="79"/>
  <c r="W64" i="79"/>
  <c r="X64" i="79"/>
  <c r="Y64" i="79"/>
  <c r="W65" i="79"/>
  <c r="X65" i="79"/>
  <c r="Y65" i="79"/>
  <c r="W66" i="79"/>
  <c r="X66" i="79"/>
  <c r="Y66" i="79"/>
  <c r="W67" i="79"/>
  <c r="X67" i="79"/>
  <c r="Y67" i="79"/>
  <c r="W68" i="79"/>
  <c r="X68" i="79"/>
  <c r="Y68" i="79"/>
  <c r="W69" i="79"/>
  <c r="X69" i="79"/>
  <c r="Y69" i="79"/>
  <c r="W70" i="79"/>
  <c r="X70" i="79"/>
  <c r="Y70" i="79"/>
  <c r="W71" i="79"/>
  <c r="X71" i="79"/>
  <c r="Y71" i="79"/>
  <c r="W72" i="79"/>
  <c r="X72" i="79"/>
  <c r="Y72" i="79"/>
  <c r="W73" i="79"/>
  <c r="X73" i="79"/>
  <c r="Y73" i="79"/>
  <c r="W74" i="79"/>
  <c r="X74" i="79"/>
  <c r="Y74" i="79"/>
  <c r="W75" i="79"/>
  <c r="X75" i="79"/>
  <c r="Y75" i="79"/>
  <c r="W76" i="79"/>
  <c r="X76" i="79"/>
  <c r="Y76" i="79"/>
  <c r="W77" i="79"/>
  <c r="X77" i="79"/>
  <c r="Y77" i="79"/>
  <c r="W78" i="79"/>
  <c r="X78" i="79"/>
  <c r="Y78" i="79"/>
  <c r="W79" i="79"/>
  <c r="X79" i="79"/>
  <c r="Y79" i="79"/>
  <c r="W80" i="79"/>
  <c r="X80" i="79"/>
  <c r="Y80" i="79"/>
  <c r="W81" i="79"/>
  <c r="X81" i="79"/>
  <c r="Y81" i="79"/>
  <c r="W82" i="79"/>
  <c r="X82" i="79"/>
  <c r="Y82" i="79"/>
  <c r="W83" i="79"/>
  <c r="X83" i="79"/>
  <c r="Y83" i="79"/>
  <c r="W84" i="79"/>
  <c r="X84" i="79"/>
  <c r="Y84" i="79"/>
  <c r="W85" i="79"/>
  <c r="X85" i="79"/>
  <c r="Y85" i="79"/>
  <c r="W86" i="79"/>
  <c r="X86" i="79"/>
  <c r="Y86" i="79"/>
  <c r="W87" i="79"/>
  <c r="X87" i="79"/>
  <c r="Y87" i="79"/>
  <c r="W88" i="79"/>
  <c r="X88" i="79"/>
  <c r="Y88" i="79"/>
  <c r="W89" i="79"/>
  <c r="X89" i="79"/>
  <c r="Y89" i="79"/>
  <c r="W90" i="79"/>
  <c r="X90" i="79"/>
  <c r="Y90" i="79"/>
  <c r="W91" i="79"/>
  <c r="X91" i="79"/>
  <c r="Y91" i="79"/>
  <c r="W92" i="79"/>
  <c r="X92" i="79"/>
  <c r="Y92" i="79"/>
  <c r="W93" i="79"/>
  <c r="X93" i="79"/>
  <c r="Y93" i="79"/>
  <c r="W94" i="79"/>
  <c r="X94" i="79"/>
  <c r="Y94" i="79"/>
  <c r="W95" i="79"/>
  <c r="X95" i="79"/>
  <c r="Y95" i="79"/>
  <c r="W96" i="79"/>
  <c r="X96" i="79"/>
  <c r="Y96" i="79"/>
  <c r="W97" i="79"/>
  <c r="X97" i="79"/>
  <c r="Y97" i="79"/>
  <c r="W98" i="79"/>
  <c r="X98" i="79"/>
  <c r="Y98" i="79"/>
  <c r="W99" i="79"/>
  <c r="X99" i="79"/>
  <c r="Y99" i="79"/>
  <c r="W100" i="79"/>
  <c r="X100" i="79"/>
  <c r="Y100" i="79"/>
  <c r="W101" i="79"/>
  <c r="X101" i="79"/>
  <c r="Y101" i="79"/>
  <c r="W102" i="79"/>
  <c r="X102" i="79"/>
  <c r="Y102" i="79"/>
  <c r="W103" i="79"/>
  <c r="X103" i="79"/>
  <c r="Y103" i="79"/>
  <c r="W104" i="79"/>
  <c r="X104" i="79"/>
  <c r="Y104" i="79"/>
  <c r="W105" i="79"/>
  <c r="X105" i="79"/>
  <c r="Y105" i="79"/>
  <c r="W106" i="79"/>
  <c r="X106" i="79"/>
  <c r="Y106" i="79"/>
  <c r="W107" i="79"/>
  <c r="X107" i="79"/>
  <c r="Y107" i="79"/>
  <c r="W108" i="79"/>
  <c r="X108" i="79"/>
  <c r="Y108" i="79"/>
  <c r="W109" i="79"/>
  <c r="X109" i="79"/>
  <c r="Y109" i="79"/>
  <c r="W110" i="79"/>
  <c r="X110" i="79"/>
  <c r="Y110" i="79"/>
  <c r="W111" i="79"/>
  <c r="X111" i="79"/>
  <c r="Y111" i="79"/>
  <c r="W112" i="79"/>
  <c r="X112" i="79"/>
  <c r="Y112" i="79"/>
  <c r="W113" i="79"/>
  <c r="X113" i="79"/>
  <c r="Y113" i="79"/>
  <c r="W114" i="79"/>
  <c r="X114" i="79"/>
  <c r="Y114" i="79"/>
  <c r="W115" i="79"/>
  <c r="X115" i="79"/>
  <c r="Y115" i="79"/>
  <c r="W116" i="79"/>
  <c r="X116" i="79"/>
  <c r="Y116" i="79"/>
  <c r="W117" i="79"/>
  <c r="X117" i="79"/>
  <c r="Y117" i="79"/>
  <c r="W118" i="79"/>
  <c r="X118" i="79"/>
  <c r="Y118" i="79"/>
  <c r="W119" i="79"/>
  <c r="X119" i="79"/>
  <c r="Y119" i="79"/>
  <c r="W120" i="79"/>
  <c r="X120" i="79"/>
  <c r="Y120" i="79"/>
  <c r="W121" i="79"/>
  <c r="X121" i="79"/>
  <c r="Y121" i="79"/>
  <c r="W122" i="79"/>
  <c r="X122" i="79"/>
  <c r="Y122" i="79"/>
  <c r="W123" i="79"/>
  <c r="X123" i="79"/>
  <c r="Y123" i="79"/>
  <c r="W124" i="79"/>
  <c r="X124" i="79"/>
  <c r="Y124" i="79"/>
  <c r="W125" i="79"/>
  <c r="X125" i="79"/>
  <c r="Y125" i="79"/>
  <c r="W126" i="79"/>
  <c r="X126" i="79"/>
  <c r="Y126" i="79"/>
  <c r="W127" i="79"/>
  <c r="X127" i="79"/>
  <c r="Y127" i="79"/>
  <c r="W128" i="79"/>
  <c r="X128" i="79"/>
  <c r="Y128" i="79"/>
  <c r="W129" i="79"/>
  <c r="X129" i="79"/>
  <c r="Y129" i="79"/>
  <c r="W130" i="79"/>
  <c r="X130" i="79"/>
  <c r="Y130" i="79"/>
  <c r="W131" i="79"/>
  <c r="X131" i="79"/>
  <c r="Y131" i="79"/>
  <c r="W132" i="79"/>
  <c r="X132" i="79"/>
  <c r="Y132" i="79"/>
  <c r="W133" i="79"/>
  <c r="X133" i="79"/>
  <c r="Y133" i="79"/>
  <c r="W134" i="79"/>
  <c r="X134" i="79"/>
  <c r="Y134" i="79"/>
  <c r="W135" i="79"/>
  <c r="X135" i="79"/>
  <c r="Y135" i="79"/>
  <c r="W136" i="79"/>
  <c r="X136" i="79"/>
  <c r="Y136" i="79"/>
  <c r="W137" i="79"/>
  <c r="X137" i="79"/>
  <c r="Y137" i="79"/>
  <c r="W138" i="79"/>
  <c r="X138" i="79"/>
  <c r="Y138" i="79"/>
  <c r="W139" i="79"/>
  <c r="X139" i="79"/>
  <c r="Y139" i="79"/>
  <c r="W140" i="79"/>
  <c r="X140" i="79"/>
  <c r="Y140" i="79"/>
  <c r="W141" i="79"/>
  <c r="X141" i="79"/>
  <c r="Y141" i="79"/>
  <c r="W142" i="79"/>
  <c r="X142" i="79"/>
  <c r="Y142" i="79"/>
  <c r="W143" i="79"/>
  <c r="X143" i="79"/>
  <c r="Y143" i="79"/>
  <c r="W144" i="79"/>
  <c r="X144" i="79"/>
  <c r="Y144" i="79"/>
  <c r="W145" i="79"/>
  <c r="X145" i="79"/>
  <c r="Y145" i="79"/>
  <c r="W146" i="79"/>
  <c r="X146" i="79"/>
  <c r="Y146" i="79"/>
  <c r="W147" i="79"/>
  <c r="X147" i="79"/>
  <c r="Y147" i="79"/>
  <c r="W148" i="79"/>
  <c r="X148" i="79"/>
  <c r="Y148" i="79"/>
  <c r="W149" i="79"/>
  <c r="X149" i="79"/>
  <c r="Y149" i="79"/>
  <c r="W150" i="79"/>
  <c r="X150" i="79"/>
  <c r="Y150" i="79"/>
  <c r="W151" i="79"/>
  <c r="X151" i="79"/>
  <c r="Y151" i="79"/>
  <c r="W152" i="79"/>
  <c r="X152" i="79"/>
  <c r="Y152" i="79"/>
  <c r="W153" i="79"/>
  <c r="X153" i="79"/>
  <c r="Y153" i="79"/>
  <c r="W154" i="79"/>
  <c r="X154" i="79"/>
  <c r="Y154" i="79"/>
  <c r="W155" i="79"/>
  <c r="X155" i="79"/>
  <c r="Y155" i="79"/>
  <c r="W156" i="79"/>
  <c r="X156" i="79"/>
  <c r="Y156" i="79"/>
  <c r="W157" i="79"/>
  <c r="X157" i="79"/>
  <c r="Y157" i="79"/>
  <c r="W158" i="79"/>
  <c r="X158" i="79"/>
  <c r="Y158" i="79"/>
  <c r="W159" i="79"/>
  <c r="X159" i="79"/>
  <c r="Y159" i="79"/>
  <c r="W160" i="79"/>
  <c r="X160" i="79"/>
  <c r="Y160" i="79"/>
  <c r="W161" i="79"/>
  <c r="X161" i="79"/>
  <c r="Y161" i="79"/>
  <c r="W162" i="79"/>
  <c r="X162" i="79"/>
  <c r="Y162" i="79"/>
  <c r="W163" i="79"/>
  <c r="X163" i="79"/>
  <c r="Y163" i="79"/>
  <c r="W164" i="79"/>
  <c r="X164" i="79"/>
  <c r="Y164" i="79"/>
  <c r="W165" i="79"/>
  <c r="X165" i="79"/>
  <c r="Y165" i="79"/>
  <c r="W166" i="79"/>
  <c r="X166" i="79"/>
  <c r="Y166" i="79"/>
  <c r="W167" i="79"/>
  <c r="X167" i="79"/>
  <c r="Y167" i="79"/>
  <c r="W168" i="79"/>
  <c r="X168" i="79"/>
  <c r="Y168" i="79"/>
  <c r="W169" i="79"/>
  <c r="X169" i="79"/>
  <c r="Y169" i="79"/>
  <c r="W170" i="79"/>
  <c r="X170" i="79"/>
  <c r="Y170" i="79"/>
  <c r="W171" i="79"/>
  <c r="X171" i="79"/>
  <c r="Y171" i="79"/>
  <c r="W172" i="79"/>
  <c r="X172" i="79"/>
  <c r="Y172" i="79"/>
  <c r="W173" i="79"/>
  <c r="X173" i="79"/>
  <c r="Y173" i="79"/>
  <c r="W174" i="79"/>
  <c r="X174" i="79"/>
  <c r="Y174" i="79"/>
  <c r="W175" i="79"/>
  <c r="X175" i="79"/>
  <c r="Y175" i="79"/>
  <c r="W176" i="79"/>
  <c r="X176" i="79"/>
  <c r="Y176" i="79"/>
  <c r="W177" i="79"/>
  <c r="X177" i="79"/>
  <c r="Y177" i="79"/>
  <c r="W178" i="79"/>
  <c r="X178" i="79"/>
  <c r="Y178" i="79"/>
  <c r="W179" i="79"/>
  <c r="X179" i="79"/>
  <c r="Y179" i="79"/>
  <c r="W180" i="79"/>
  <c r="X180" i="79"/>
  <c r="Y180" i="79"/>
  <c r="W181" i="79"/>
  <c r="X181" i="79"/>
  <c r="Y181" i="79"/>
  <c r="W182" i="79"/>
  <c r="X182" i="79"/>
  <c r="Y182" i="79"/>
  <c r="W183" i="79"/>
  <c r="X183" i="79"/>
  <c r="Y183" i="79"/>
  <c r="W184" i="79"/>
  <c r="X184" i="79"/>
  <c r="Y184" i="79"/>
  <c r="W185" i="79"/>
  <c r="X185" i="79"/>
  <c r="Y185" i="79"/>
  <c r="W186" i="79"/>
  <c r="X186" i="79"/>
  <c r="Y186" i="79"/>
  <c r="W187" i="79"/>
  <c r="X187" i="79"/>
  <c r="Y187" i="79"/>
  <c r="W188" i="79"/>
  <c r="X188" i="79"/>
  <c r="Y188" i="79"/>
  <c r="W189" i="79"/>
  <c r="X189" i="79"/>
  <c r="Y189" i="79"/>
  <c r="W190" i="79"/>
  <c r="X190" i="79"/>
  <c r="Y190" i="79"/>
  <c r="W191" i="79"/>
  <c r="X191" i="79"/>
  <c r="Y191" i="79"/>
  <c r="W192" i="79"/>
  <c r="X192" i="79"/>
  <c r="Y192" i="79"/>
  <c r="W193" i="79"/>
  <c r="X193" i="79"/>
  <c r="Y193" i="79"/>
  <c r="W194" i="79"/>
  <c r="X194" i="79"/>
  <c r="Y194" i="79"/>
  <c r="W195" i="79"/>
  <c r="X195" i="79"/>
  <c r="Y195" i="79"/>
  <c r="W196" i="79"/>
  <c r="X196" i="79"/>
  <c r="Y196" i="79"/>
  <c r="W197" i="79"/>
  <c r="X197" i="79"/>
  <c r="Y197" i="79"/>
  <c r="W198" i="79"/>
  <c r="X198" i="79"/>
  <c r="Y198" i="79"/>
  <c r="W199" i="79"/>
  <c r="X199" i="79"/>
  <c r="Y199" i="79"/>
  <c r="W200" i="79"/>
  <c r="X200" i="79"/>
  <c r="Y200" i="79"/>
  <c r="W201" i="79"/>
  <c r="X201" i="79"/>
  <c r="Y201" i="79"/>
  <c r="W202" i="79"/>
  <c r="X202" i="79"/>
  <c r="Y202" i="79"/>
  <c r="W203" i="79"/>
  <c r="X203" i="79"/>
  <c r="Y203" i="79"/>
  <c r="W204" i="79"/>
  <c r="X204" i="79"/>
  <c r="Y204" i="79"/>
  <c r="W205" i="79"/>
  <c r="X205" i="79"/>
  <c r="Y205" i="79"/>
  <c r="W206" i="79"/>
  <c r="X206" i="79"/>
  <c r="Y206" i="79"/>
  <c r="W207" i="79"/>
  <c r="X207" i="79"/>
  <c r="Y207" i="79"/>
  <c r="W208" i="79"/>
  <c r="X208" i="79"/>
  <c r="Y208" i="79"/>
  <c r="W209" i="79"/>
  <c r="X209" i="79"/>
  <c r="Y209" i="79"/>
  <c r="W210" i="79"/>
  <c r="X210" i="79"/>
  <c r="Y210" i="79"/>
  <c r="W211" i="79"/>
  <c r="X211" i="79"/>
  <c r="Y211" i="79"/>
  <c r="W212" i="79"/>
  <c r="X212" i="79"/>
  <c r="Y212" i="79"/>
  <c r="W213" i="79"/>
  <c r="X213" i="79"/>
  <c r="Y213" i="79"/>
  <c r="W214" i="79"/>
  <c r="X214" i="79"/>
  <c r="Y214" i="79"/>
  <c r="W215" i="79"/>
  <c r="X215" i="79"/>
  <c r="Y215" i="79"/>
  <c r="W216" i="79"/>
  <c r="X216" i="79"/>
  <c r="Y216" i="79"/>
  <c r="W217" i="79"/>
  <c r="X217" i="79"/>
  <c r="Y217" i="79"/>
  <c r="W218" i="79"/>
  <c r="X218" i="79"/>
  <c r="Y218" i="79"/>
  <c r="W219" i="79"/>
  <c r="X219" i="79"/>
  <c r="Y219" i="79"/>
  <c r="W220" i="79"/>
  <c r="X220" i="79"/>
  <c r="Y220" i="79"/>
  <c r="W221" i="79"/>
  <c r="X221" i="79"/>
  <c r="Y221" i="79"/>
  <c r="W222" i="79"/>
  <c r="X222" i="79"/>
  <c r="Y222" i="79"/>
  <c r="W223" i="79"/>
  <c r="X223" i="79"/>
  <c r="Y223" i="79"/>
  <c r="W224" i="79"/>
  <c r="X224" i="79"/>
  <c r="Y224" i="79"/>
  <c r="W225" i="79"/>
  <c r="X225" i="79"/>
  <c r="Y225" i="79"/>
  <c r="W226" i="79"/>
  <c r="X226" i="79"/>
  <c r="Y226" i="79"/>
  <c r="W227" i="79"/>
  <c r="X227" i="79"/>
  <c r="Y227" i="79"/>
  <c r="W228" i="79"/>
  <c r="X228" i="79"/>
  <c r="Y228" i="79"/>
  <c r="W229" i="79"/>
  <c r="X229" i="79"/>
  <c r="Y229" i="79"/>
  <c r="W230" i="79"/>
  <c r="X230" i="79"/>
  <c r="Y230" i="79"/>
  <c r="W231" i="79"/>
  <c r="X231" i="79"/>
  <c r="Y231" i="79"/>
  <c r="W232" i="79"/>
  <c r="X232" i="79"/>
  <c r="Y232" i="79"/>
  <c r="W233" i="79"/>
  <c r="X233" i="79"/>
  <c r="Y233" i="79"/>
  <c r="W234" i="79"/>
  <c r="X234" i="79"/>
  <c r="Y234" i="79"/>
  <c r="W235" i="79"/>
  <c r="X235" i="79"/>
  <c r="Y235" i="79"/>
  <c r="W236" i="79"/>
  <c r="X236" i="79"/>
  <c r="Y236" i="79"/>
  <c r="W237" i="79"/>
  <c r="X237" i="79"/>
  <c r="Y237" i="79"/>
  <c r="W238" i="79"/>
  <c r="X238" i="79"/>
  <c r="Y238" i="79"/>
  <c r="W239" i="79"/>
  <c r="X239" i="79"/>
  <c r="Y239" i="79"/>
  <c r="W240" i="79"/>
  <c r="X240" i="79"/>
  <c r="Y240" i="79"/>
  <c r="W241" i="79"/>
  <c r="X241" i="79"/>
  <c r="Y241" i="79"/>
  <c r="W242" i="79"/>
  <c r="X242" i="79"/>
  <c r="Y242" i="79"/>
  <c r="W243" i="79"/>
  <c r="X243" i="79"/>
  <c r="Y243" i="79"/>
  <c r="W244" i="79"/>
  <c r="X244" i="79"/>
  <c r="Y244" i="79"/>
  <c r="W245" i="79"/>
  <c r="X245" i="79"/>
  <c r="Y245" i="79"/>
  <c r="W246" i="79"/>
  <c r="X246" i="79"/>
  <c r="Y246" i="79"/>
  <c r="W247" i="79"/>
  <c r="X247" i="79"/>
  <c r="Y247" i="79"/>
  <c r="W248" i="79"/>
  <c r="X248" i="79"/>
  <c r="Y248" i="79"/>
  <c r="W249" i="79"/>
  <c r="X249" i="79"/>
  <c r="Y249" i="79"/>
  <c r="W250" i="79"/>
  <c r="X250" i="79"/>
  <c r="Y250" i="79"/>
  <c r="W251" i="79"/>
  <c r="X251" i="79"/>
  <c r="Y251" i="79"/>
  <c r="W252" i="79"/>
  <c r="X252" i="79"/>
  <c r="Y252" i="79"/>
  <c r="W253" i="79"/>
  <c r="X253" i="79"/>
  <c r="Y253" i="79"/>
  <c r="W254" i="79"/>
  <c r="X254" i="79"/>
  <c r="Y254" i="79"/>
  <c r="W255" i="79"/>
  <c r="X255" i="79"/>
  <c r="Y255" i="79"/>
  <c r="W256" i="79"/>
  <c r="X256" i="79"/>
  <c r="Y256" i="79"/>
  <c r="W257" i="79"/>
  <c r="X257" i="79"/>
  <c r="Y257" i="79"/>
  <c r="W258" i="79"/>
  <c r="X258" i="79"/>
  <c r="Y258" i="79"/>
  <c r="W259" i="79"/>
  <c r="X259" i="79"/>
  <c r="Y259" i="79"/>
  <c r="W260" i="79"/>
  <c r="X260" i="79"/>
  <c r="Y260" i="79"/>
  <c r="W261" i="79"/>
  <c r="X261" i="79"/>
  <c r="Y261" i="79"/>
  <c r="W262" i="79"/>
  <c r="X262" i="79"/>
  <c r="Y262" i="79"/>
  <c r="W263" i="79"/>
  <c r="X263" i="79"/>
  <c r="Y263" i="79"/>
  <c r="W264" i="79"/>
  <c r="X264" i="79"/>
  <c r="Y264" i="79"/>
  <c r="W265" i="79"/>
  <c r="X265" i="79"/>
  <c r="Y265" i="79"/>
  <c r="W266" i="79"/>
  <c r="X266" i="79"/>
  <c r="Y266" i="79"/>
  <c r="W267" i="79"/>
  <c r="X267" i="79"/>
  <c r="Y267" i="79"/>
  <c r="W268" i="79"/>
  <c r="X268" i="79"/>
  <c r="Y268" i="79"/>
  <c r="W269" i="79"/>
  <c r="X269" i="79"/>
  <c r="Y269" i="79"/>
  <c r="W270" i="79"/>
  <c r="X270" i="79"/>
  <c r="Y270" i="79"/>
  <c r="W271" i="79"/>
  <c r="X271" i="79"/>
  <c r="Y271" i="79"/>
  <c r="W272" i="79"/>
  <c r="X272" i="79"/>
  <c r="Y272" i="79"/>
  <c r="W273" i="79"/>
  <c r="X273" i="79"/>
  <c r="Y273" i="79"/>
  <c r="W274" i="79"/>
  <c r="X274" i="79"/>
  <c r="Y274" i="79"/>
  <c r="W275" i="79"/>
  <c r="X275" i="79"/>
  <c r="Y275" i="79"/>
  <c r="W276" i="79"/>
  <c r="X276" i="79"/>
  <c r="Y276" i="79"/>
  <c r="W277" i="79"/>
  <c r="X277" i="79"/>
  <c r="Y277" i="79"/>
  <c r="W278" i="79"/>
  <c r="X278" i="79"/>
  <c r="Y278" i="79"/>
  <c r="W279" i="79"/>
  <c r="X279" i="79"/>
  <c r="Y279" i="79"/>
  <c r="W280" i="79"/>
  <c r="X280" i="79"/>
  <c r="Y280" i="79"/>
  <c r="W281" i="79"/>
  <c r="X281" i="79"/>
  <c r="Y281" i="79"/>
  <c r="W282" i="79"/>
  <c r="X282" i="79"/>
  <c r="Y282" i="79"/>
  <c r="W283" i="79"/>
  <c r="X283" i="79"/>
  <c r="Y283" i="79"/>
  <c r="W284" i="79"/>
  <c r="X284" i="79"/>
  <c r="Y284" i="79"/>
  <c r="W285" i="79"/>
  <c r="X285" i="79"/>
  <c r="Y285" i="79"/>
  <c r="W286" i="79"/>
  <c r="X286" i="79"/>
  <c r="Y286" i="79"/>
  <c r="W287" i="79"/>
  <c r="X287" i="79"/>
  <c r="Y287" i="79"/>
  <c r="W288" i="79"/>
  <c r="X288" i="79"/>
  <c r="Y288" i="79"/>
  <c r="W289" i="79"/>
  <c r="X289" i="79"/>
  <c r="Y289" i="79"/>
  <c r="W290" i="79"/>
  <c r="X290" i="79"/>
  <c r="Y290" i="79"/>
  <c r="W291" i="79"/>
  <c r="X291" i="79"/>
  <c r="Y291" i="79"/>
  <c r="W292" i="79"/>
  <c r="X292" i="79"/>
  <c r="Y292" i="79"/>
  <c r="W293" i="79"/>
  <c r="X293" i="79"/>
  <c r="Y293" i="79"/>
  <c r="W294" i="79"/>
  <c r="X294" i="79"/>
  <c r="Y294" i="79"/>
  <c r="W295" i="79"/>
  <c r="X295" i="79"/>
  <c r="Y295" i="79"/>
  <c r="W296" i="79"/>
  <c r="X296" i="79"/>
  <c r="Y296" i="79"/>
  <c r="W297" i="79"/>
  <c r="X297" i="79"/>
  <c r="Y297" i="79"/>
  <c r="W298" i="79"/>
  <c r="X298" i="79"/>
  <c r="Y298" i="79"/>
  <c r="W299" i="79"/>
  <c r="X299" i="79"/>
  <c r="Y299" i="79"/>
  <c r="W300" i="79"/>
  <c r="X300" i="79"/>
  <c r="Y300" i="79"/>
  <c r="W301" i="79"/>
  <c r="X301" i="79"/>
  <c r="Y301" i="79"/>
  <c r="W302" i="79"/>
  <c r="X302" i="79"/>
  <c r="Y302" i="79"/>
  <c r="W303" i="79"/>
  <c r="X303" i="79"/>
  <c r="Y303" i="79"/>
  <c r="W304" i="79"/>
  <c r="X304" i="79"/>
  <c r="Y304" i="79"/>
  <c r="W305" i="79"/>
  <c r="X305" i="79"/>
  <c r="Y305" i="79"/>
  <c r="W306" i="79"/>
  <c r="X306" i="79"/>
  <c r="Y306" i="79"/>
  <c r="W307" i="79"/>
  <c r="X307" i="79"/>
  <c r="Y307" i="79"/>
  <c r="W308" i="79"/>
  <c r="X308" i="79"/>
  <c r="Y308" i="79"/>
  <c r="W309" i="79"/>
  <c r="X309" i="79"/>
  <c r="Y309" i="79"/>
  <c r="W310" i="79"/>
  <c r="X310" i="79"/>
  <c r="Y310" i="79"/>
  <c r="W311" i="79"/>
  <c r="X311" i="79"/>
  <c r="Y311" i="79"/>
  <c r="W312" i="79"/>
  <c r="X312" i="79"/>
  <c r="Y312" i="79"/>
  <c r="W313" i="79"/>
  <c r="X313" i="79"/>
  <c r="Y313" i="79"/>
  <c r="W314" i="79"/>
  <c r="X314" i="79"/>
  <c r="Y314" i="79"/>
  <c r="W315" i="79"/>
  <c r="X315" i="79"/>
  <c r="Y315" i="79"/>
  <c r="W316" i="79"/>
  <c r="X316" i="79"/>
  <c r="Y316" i="79"/>
  <c r="W317" i="79"/>
  <c r="X317" i="79"/>
  <c r="Y317" i="79"/>
  <c r="W318" i="79"/>
  <c r="X318" i="79"/>
  <c r="Y318" i="79"/>
  <c r="W319" i="79"/>
  <c r="X319" i="79"/>
  <c r="Y319" i="79"/>
  <c r="W320" i="79"/>
  <c r="X320" i="79"/>
  <c r="Y320" i="79"/>
  <c r="W321" i="79"/>
  <c r="X321" i="79"/>
  <c r="Y321" i="79"/>
  <c r="W322" i="79"/>
  <c r="X322" i="79"/>
  <c r="Y322" i="79"/>
  <c r="W323" i="79"/>
  <c r="X323" i="79"/>
  <c r="Y323" i="79"/>
  <c r="W324" i="79"/>
  <c r="X324" i="79"/>
  <c r="Y324" i="79"/>
  <c r="W325" i="79"/>
  <c r="X325" i="79"/>
  <c r="Y325" i="79"/>
  <c r="W326" i="79"/>
  <c r="X326" i="79"/>
  <c r="Y326" i="79"/>
  <c r="W327" i="79"/>
  <c r="X327" i="79"/>
  <c r="Y327" i="79"/>
  <c r="W328" i="79"/>
  <c r="X328" i="79"/>
  <c r="Y328" i="79"/>
  <c r="W329" i="79"/>
  <c r="X329" i="79"/>
  <c r="Y329" i="79"/>
  <c r="W330" i="79"/>
  <c r="X330" i="79"/>
  <c r="Y330" i="79"/>
  <c r="W331" i="79"/>
  <c r="X331" i="79"/>
  <c r="Y331" i="79"/>
  <c r="W332" i="79"/>
  <c r="X332" i="79"/>
  <c r="Y332" i="79"/>
  <c r="W333" i="79"/>
  <c r="X333" i="79"/>
  <c r="Y333" i="79"/>
  <c r="W334" i="79"/>
  <c r="X334" i="79"/>
  <c r="Y334" i="79"/>
  <c r="W335" i="79"/>
  <c r="X335" i="79"/>
  <c r="Y335" i="79"/>
  <c r="W336" i="79"/>
  <c r="X336" i="79"/>
  <c r="Y336" i="79"/>
  <c r="W337" i="79"/>
  <c r="X337" i="79"/>
  <c r="Y337" i="79"/>
  <c r="W338" i="79"/>
  <c r="X338" i="79"/>
  <c r="Y338" i="79"/>
  <c r="W339" i="79"/>
  <c r="X339" i="79"/>
  <c r="Y339" i="79"/>
  <c r="W340" i="79"/>
  <c r="X340" i="79"/>
  <c r="Y340" i="79"/>
  <c r="W341" i="79"/>
  <c r="X341" i="79"/>
  <c r="Y341" i="79"/>
  <c r="W342" i="79"/>
  <c r="X342" i="79"/>
  <c r="Y342" i="79"/>
  <c r="W343" i="79"/>
  <c r="X343" i="79"/>
  <c r="Y343" i="79"/>
  <c r="W344" i="79"/>
  <c r="X344" i="79"/>
  <c r="Y344" i="79"/>
  <c r="W345" i="79"/>
  <c r="X345" i="79"/>
  <c r="Y345" i="79"/>
  <c r="W346" i="79"/>
  <c r="X346" i="79"/>
  <c r="Y346" i="79"/>
  <c r="W347" i="79"/>
  <c r="X347" i="79"/>
  <c r="Y347" i="79"/>
  <c r="W348" i="79"/>
  <c r="X348" i="79"/>
  <c r="Y348" i="79"/>
  <c r="W349" i="79"/>
  <c r="X349" i="79"/>
  <c r="Y349" i="79"/>
  <c r="W350" i="79"/>
  <c r="X350" i="79"/>
  <c r="Y350" i="79"/>
  <c r="W351" i="79"/>
  <c r="X351" i="79"/>
  <c r="Y351" i="79"/>
  <c r="W352" i="79"/>
  <c r="X352" i="79"/>
  <c r="Y352" i="79"/>
  <c r="W353" i="79"/>
  <c r="X353" i="79"/>
  <c r="Y353" i="79"/>
  <c r="W354" i="79"/>
  <c r="X354" i="79"/>
  <c r="Y354" i="79"/>
  <c r="W355" i="79"/>
  <c r="X355" i="79"/>
  <c r="Y355" i="79"/>
  <c r="W356" i="79"/>
  <c r="X356" i="79"/>
  <c r="Y356" i="79"/>
  <c r="W357" i="79"/>
  <c r="X357" i="79"/>
  <c r="Y357" i="79"/>
  <c r="W358" i="79"/>
  <c r="X358" i="79"/>
  <c r="Y358" i="79"/>
  <c r="W359" i="79"/>
  <c r="X359" i="79"/>
  <c r="Y359" i="79"/>
  <c r="W360" i="79"/>
  <c r="X360" i="79"/>
  <c r="Y360" i="79"/>
  <c r="W361" i="79"/>
  <c r="X361" i="79"/>
  <c r="Y361" i="79"/>
  <c r="W362" i="79"/>
  <c r="X362" i="79"/>
  <c r="Y362" i="79"/>
  <c r="W363" i="79"/>
  <c r="X363" i="79"/>
  <c r="Y363" i="79"/>
  <c r="W364" i="79"/>
  <c r="X364" i="79"/>
  <c r="Y364" i="79"/>
  <c r="W365" i="79"/>
  <c r="X365" i="79"/>
  <c r="Y365" i="79"/>
  <c r="W366" i="79"/>
  <c r="X366" i="79"/>
  <c r="Y366" i="79"/>
  <c r="W367" i="79"/>
  <c r="X367" i="79"/>
  <c r="Y367" i="79"/>
  <c r="W368" i="79"/>
  <c r="X368" i="79"/>
  <c r="Y368" i="79"/>
  <c r="W369" i="79"/>
  <c r="X369" i="79"/>
  <c r="Y369" i="79"/>
  <c r="W370" i="79"/>
  <c r="X370" i="79"/>
  <c r="Y370" i="79"/>
  <c r="W371" i="79"/>
  <c r="X371" i="79"/>
  <c r="Y371" i="79"/>
  <c r="W372" i="79"/>
  <c r="X372" i="79"/>
  <c r="Y372" i="79"/>
  <c r="W373" i="79"/>
  <c r="X373" i="79"/>
  <c r="Y373" i="79"/>
  <c r="W374" i="79"/>
  <c r="X374" i="79"/>
  <c r="Y374" i="79"/>
  <c r="W375" i="79"/>
  <c r="X375" i="79"/>
  <c r="Y375" i="79"/>
  <c r="W376" i="79"/>
  <c r="X376" i="79"/>
  <c r="Y376" i="79"/>
  <c r="W377" i="79"/>
  <c r="X377" i="79"/>
  <c r="Y377" i="79"/>
  <c r="W378" i="79"/>
  <c r="X378" i="79"/>
  <c r="Y378" i="79"/>
  <c r="W379" i="79"/>
  <c r="X379" i="79"/>
  <c r="Y379" i="79"/>
  <c r="W380" i="79"/>
  <c r="X380" i="79"/>
  <c r="Y380" i="79"/>
  <c r="W381" i="79"/>
  <c r="X381" i="79"/>
  <c r="Y381" i="79"/>
  <c r="W382" i="79"/>
  <c r="X382" i="79"/>
  <c r="Y382" i="79"/>
  <c r="W383" i="79"/>
  <c r="X383" i="79"/>
  <c r="Y383" i="79"/>
  <c r="W384" i="79"/>
  <c r="X384" i="79"/>
  <c r="Y384" i="79"/>
  <c r="W385" i="79"/>
  <c r="X385" i="79"/>
  <c r="Y385" i="79"/>
  <c r="W386" i="79"/>
  <c r="X386" i="79"/>
  <c r="Y386" i="79"/>
  <c r="W387" i="79"/>
  <c r="X387" i="79"/>
  <c r="Y387" i="79"/>
  <c r="W388" i="79"/>
  <c r="X388" i="79"/>
  <c r="Y388" i="79"/>
  <c r="W389" i="79"/>
  <c r="X389" i="79"/>
  <c r="Y389" i="79"/>
  <c r="W390" i="79"/>
  <c r="X390" i="79"/>
  <c r="Y390" i="79"/>
  <c r="W391" i="79"/>
  <c r="X391" i="79"/>
  <c r="Y391" i="79"/>
  <c r="W392" i="79"/>
  <c r="X392" i="79"/>
  <c r="Y392" i="79"/>
  <c r="W393" i="79"/>
  <c r="X393" i="79"/>
  <c r="Y393" i="79"/>
  <c r="W394" i="79"/>
  <c r="X394" i="79"/>
  <c r="Y394" i="79"/>
  <c r="W395" i="79"/>
  <c r="X395" i="79"/>
  <c r="Y395" i="79"/>
  <c r="W396" i="79"/>
  <c r="X396" i="79"/>
  <c r="Y396" i="79"/>
  <c r="W397" i="79"/>
  <c r="X397" i="79"/>
  <c r="Y397" i="79"/>
  <c r="W398" i="79"/>
  <c r="X398" i="79"/>
  <c r="Y398" i="79"/>
  <c r="W399" i="79"/>
  <c r="X399" i="79"/>
  <c r="Y399" i="79"/>
  <c r="W400" i="79"/>
  <c r="X400" i="79"/>
  <c r="Y400" i="79"/>
  <c r="W401" i="79"/>
  <c r="X401" i="79"/>
  <c r="Y401" i="79"/>
  <c r="W402" i="79"/>
  <c r="X402" i="79"/>
  <c r="Y402" i="79"/>
  <c r="W403" i="79"/>
  <c r="X403" i="79"/>
  <c r="Y403" i="79"/>
  <c r="W404" i="79"/>
  <c r="X404" i="79"/>
  <c r="Y404" i="79"/>
  <c r="W405" i="79"/>
  <c r="X405" i="79"/>
  <c r="Y405" i="79"/>
  <c r="W406" i="79"/>
  <c r="X406" i="79"/>
  <c r="Y406" i="79"/>
  <c r="W407" i="79"/>
  <c r="X407" i="79"/>
  <c r="Y407" i="79"/>
  <c r="W408" i="79"/>
  <c r="X408" i="79"/>
  <c r="Y408" i="79"/>
  <c r="W409" i="79"/>
  <c r="X409" i="79"/>
  <c r="Y409" i="79"/>
  <c r="W410" i="79"/>
  <c r="X410" i="79"/>
  <c r="Y410" i="79"/>
  <c r="W411" i="79"/>
  <c r="X411" i="79"/>
  <c r="Y411" i="79"/>
  <c r="W412" i="79"/>
  <c r="X412" i="79"/>
  <c r="Y412" i="79"/>
  <c r="W413" i="79"/>
  <c r="X413" i="79"/>
  <c r="Y413" i="79"/>
  <c r="W414" i="79"/>
  <c r="X414" i="79"/>
  <c r="Y414" i="79"/>
  <c r="W415" i="79"/>
  <c r="X415" i="79"/>
  <c r="Y415" i="79"/>
  <c r="W416" i="79"/>
  <c r="X416" i="79"/>
  <c r="Y416" i="79"/>
  <c r="W417" i="79"/>
  <c r="X417" i="79"/>
  <c r="Y417" i="79"/>
  <c r="W418" i="79"/>
  <c r="X418" i="79"/>
  <c r="Y418" i="79"/>
  <c r="W419" i="79"/>
  <c r="X419" i="79"/>
  <c r="Y419" i="79"/>
  <c r="W420" i="79"/>
  <c r="X420" i="79"/>
  <c r="Y420" i="79"/>
  <c r="W421" i="79"/>
  <c r="X421" i="79"/>
  <c r="Y421" i="79"/>
  <c r="W422" i="79"/>
  <c r="X422" i="79"/>
  <c r="Y422" i="79"/>
  <c r="W423" i="79"/>
  <c r="X423" i="79"/>
  <c r="Y423" i="79"/>
  <c r="W424" i="79"/>
  <c r="X424" i="79"/>
  <c r="Y424" i="79"/>
  <c r="W425" i="79"/>
  <c r="X425" i="79"/>
  <c r="Y425" i="79"/>
  <c r="W426" i="79"/>
  <c r="X426" i="79"/>
  <c r="Y426" i="79"/>
  <c r="W427" i="79"/>
  <c r="X427" i="79"/>
  <c r="Y427" i="79"/>
  <c r="W428" i="79"/>
  <c r="X428" i="79"/>
  <c r="Y428" i="79"/>
  <c r="W429" i="79"/>
  <c r="X429" i="79"/>
  <c r="Y429" i="79"/>
  <c r="W430" i="79"/>
  <c r="X430" i="79"/>
  <c r="Y430" i="79"/>
  <c r="W431" i="79"/>
  <c r="X431" i="79"/>
  <c r="Y431" i="79"/>
  <c r="W432" i="79"/>
  <c r="X432" i="79"/>
  <c r="Y432" i="79"/>
  <c r="W433" i="79"/>
  <c r="X433" i="79"/>
  <c r="Y433" i="79"/>
  <c r="W434" i="79"/>
  <c r="X434" i="79"/>
  <c r="Y434" i="79"/>
  <c r="W435" i="79"/>
  <c r="X435" i="79"/>
  <c r="Y435" i="79"/>
  <c r="W436" i="79"/>
  <c r="X436" i="79"/>
  <c r="Y436" i="79"/>
  <c r="W437" i="79"/>
  <c r="X437" i="79"/>
  <c r="Y437" i="79"/>
  <c r="W438" i="79"/>
  <c r="X438" i="79"/>
  <c r="Y438" i="79"/>
  <c r="W439" i="79"/>
  <c r="X439" i="79"/>
  <c r="Y439" i="79"/>
  <c r="W440" i="79"/>
  <c r="X440" i="79"/>
  <c r="Y440" i="79"/>
  <c r="W441" i="79"/>
  <c r="X441" i="79"/>
  <c r="Y441" i="79"/>
  <c r="W442" i="79"/>
  <c r="X442" i="79"/>
  <c r="Y442" i="79"/>
  <c r="W443" i="79"/>
  <c r="X443" i="79"/>
  <c r="Y443" i="79"/>
  <c r="W444" i="79"/>
  <c r="X444" i="79"/>
  <c r="Y444" i="79"/>
  <c r="W445" i="79"/>
  <c r="X445" i="79"/>
  <c r="Y445" i="79"/>
  <c r="W446" i="79"/>
  <c r="X446" i="79"/>
  <c r="Y446" i="79"/>
  <c r="W447" i="79"/>
  <c r="X447" i="79"/>
  <c r="Y447" i="79"/>
  <c r="W448" i="79"/>
  <c r="X448" i="79"/>
  <c r="Y448" i="79"/>
  <c r="W449" i="79"/>
  <c r="X449" i="79"/>
  <c r="Y449" i="79"/>
  <c r="W450" i="79"/>
  <c r="X450" i="79"/>
  <c r="Y450" i="79"/>
  <c r="W451" i="79"/>
  <c r="X451" i="79"/>
  <c r="Y451" i="79"/>
  <c r="W452" i="79"/>
  <c r="X452" i="79"/>
  <c r="Y452" i="79"/>
  <c r="W453" i="79"/>
  <c r="X453" i="79"/>
  <c r="Y453" i="79"/>
  <c r="W454" i="79"/>
  <c r="X454" i="79"/>
  <c r="Y454" i="79"/>
  <c r="W455" i="79"/>
  <c r="X455" i="79"/>
  <c r="Y455" i="79"/>
  <c r="W456" i="79"/>
  <c r="X456" i="79"/>
  <c r="Y456" i="79"/>
  <c r="W457" i="79"/>
  <c r="X457" i="79"/>
  <c r="Y457" i="79"/>
  <c r="W458" i="79"/>
  <c r="X458" i="79"/>
  <c r="Y458" i="79"/>
  <c r="W459" i="79"/>
  <c r="X459" i="79"/>
  <c r="Y459" i="79"/>
  <c r="W460" i="79"/>
  <c r="X460" i="79"/>
  <c r="Y460" i="79"/>
  <c r="W461" i="79"/>
  <c r="X461" i="79"/>
  <c r="Y461" i="79"/>
  <c r="W462" i="79"/>
  <c r="X462" i="79"/>
  <c r="Y462" i="79"/>
  <c r="W463" i="79"/>
  <c r="X463" i="79"/>
  <c r="Y463" i="79"/>
  <c r="W464" i="79"/>
  <c r="X464" i="79"/>
  <c r="Y464" i="79"/>
  <c r="W465" i="79"/>
  <c r="X465" i="79"/>
  <c r="Y465" i="79"/>
  <c r="W466" i="79"/>
  <c r="X466" i="79"/>
  <c r="Y466" i="79"/>
  <c r="W467" i="79"/>
  <c r="X467" i="79"/>
  <c r="Y467" i="79"/>
  <c r="W468" i="79"/>
  <c r="X468" i="79"/>
  <c r="Y468" i="79"/>
  <c r="W469" i="79"/>
  <c r="X469" i="79"/>
  <c r="Y469" i="79"/>
  <c r="W470" i="79"/>
  <c r="X470" i="79"/>
  <c r="Y470" i="79"/>
  <c r="W471" i="79"/>
  <c r="X471" i="79"/>
  <c r="Y471" i="79"/>
  <c r="W472" i="79"/>
  <c r="X472" i="79"/>
  <c r="Y472" i="79"/>
  <c r="W473" i="79"/>
  <c r="X473" i="79"/>
  <c r="Y473" i="79"/>
  <c r="W474" i="79"/>
  <c r="X474" i="79"/>
  <c r="Y474" i="79"/>
  <c r="W475" i="79"/>
  <c r="X475" i="79"/>
  <c r="Y475" i="79"/>
  <c r="W476" i="79"/>
  <c r="X476" i="79"/>
  <c r="Y476" i="79"/>
  <c r="W477" i="79"/>
  <c r="X477" i="79"/>
  <c r="Y477" i="79"/>
  <c r="W478" i="79"/>
  <c r="X478" i="79"/>
  <c r="Y478" i="79"/>
  <c r="W479" i="79"/>
  <c r="X479" i="79"/>
  <c r="Y479" i="79"/>
  <c r="W480" i="79"/>
  <c r="X480" i="79"/>
  <c r="Y480" i="79"/>
  <c r="W481" i="79"/>
  <c r="X481" i="79"/>
  <c r="Y481" i="79"/>
  <c r="W482" i="79"/>
  <c r="X482" i="79"/>
  <c r="Y482" i="79"/>
  <c r="W483" i="79"/>
  <c r="X483" i="79"/>
  <c r="Y483" i="79"/>
  <c r="W484" i="79"/>
  <c r="X484" i="79"/>
  <c r="Y484" i="79"/>
  <c r="W485" i="79"/>
  <c r="X485" i="79"/>
  <c r="Y485" i="79"/>
  <c r="W486" i="79"/>
  <c r="X486" i="79"/>
  <c r="Y486" i="79"/>
  <c r="W487" i="79"/>
  <c r="X487" i="79"/>
  <c r="Y487" i="79"/>
  <c r="W488" i="79"/>
  <c r="X488" i="79"/>
  <c r="Y488" i="79"/>
  <c r="W489" i="79"/>
  <c r="X489" i="79"/>
  <c r="Y489" i="79"/>
  <c r="W490" i="79"/>
  <c r="X490" i="79"/>
  <c r="Y490" i="79"/>
  <c r="W491" i="79"/>
  <c r="X491" i="79"/>
  <c r="Y491" i="79"/>
  <c r="W492" i="79"/>
  <c r="X492" i="79"/>
  <c r="Y492" i="79"/>
  <c r="W493" i="79"/>
  <c r="X493" i="79"/>
  <c r="Y493" i="79"/>
  <c r="W494" i="79"/>
  <c r="X494" i="79"/>
  <c r="Y494" i="79"/>
  <c r="W495" i="79"/>
  <c r="X495" i="79"/>
  <c r="Y495" i="79"/>
  <c r="W496" i="79"/>
  <c r="X496" i="79"/>
  <c r="Y496" i="79"/>
  <c r="W497" i="79"/>
  <c r="X497" i="79"/>
  <c r="Y497" i="79"/>
  <c r="W498" i="79"/>
  <c r="X498" i="79"/>
  <c r="Y498" i="79"/>
  <c r="W499" i="79"/>
  <c r="X499" i="79"/>
  <c r="Y499" i="79"/>
  <c r="W500" i="79"/>
  <c r="X500" i="79"/>
  <c r="Y500" i="79"/>
  <c r="W501" i="79"/>
  <c r="X501" i="79"/>
  <c r="Y501" i="79"/>
  <c r="W502" i="79"/>
  <c r="X502" i="79"/>
  <c r="Y502" i="79"/>
  <c r="W503" i="79"/>
  <c r="X503" i="79"/>
  <c r="Y503" i="79"/>
  <c r="W504" i="79"/>
  <c r="X504" i="79"/>
  <c r="Y504" i="79"/>
  <c r="W505" i="79"/>
  <c r="X505" i="79"/>
  <c r="Y505" i="79"/>
  <c r="W506" i="79"/>
  <c r="X506" i="79"/>
  <c r="Y506" i="79"/>
  <c r="W507" i="79"/>
  <c r="X507" i="79"/>
  <c r="Y507" i="79"/>
  <c r="W508" i="79"/>
  <c r="X508" i="79"/>
  <c r="Y508" i="79"/>
  <c r="W509" i="79"/>
  <c r="X509" i="79"/>
  <c r="Y509" i="79"/>
  <c r="W510" i="79"/>
  <c r="X510" i="79"/>
  <c r="Y510" i="79"/>
  <c r="W511" i="79"/>
  <c r="X511" i="79"/>
  <c r="Y511" i="79"/>
  <c r="W512" i="79"/>
  <c r="X512" i="79"/>
  <c r="Y512" i="79"/>
  <c r="W513" i="79"/>
  <c r="X513" i="79"/>
  <c r="Y513" i="79"/>
  <c r="W514" i="79"/>
  <c r="X514" i="79"/>
  <c r="Y514" i="79"/>
  <c r="W515" i="79"/>
  <c r="X515" i="79"/>
  <c r="Y515" i="79"/>
  <c r="W516" i="79"/>
  <c r="X516" i="79"/>
  <c r="Y516" i="79"/>
  <c r="W517" i="79"/>
  <c r="X517" i="79"/>
  <c r="Y517" i="79"/>
  <c r="W518" i="79"/>
  <c r="X518" i="79"/>
  <c r="Y518" i="79"/>
  <c r="W519" i="79"/>
  <c r="X519" i="79"/>
  <c r="Y519" i="79"/>
  <c r="W520" i="79"/>
  <c r="X520" i="79"/>
  <c r="Y520" i="79"/>
  <c r="W521" i="79"/>
  <c r="X521" i="79"/>
  <c r="Y521" i="79"/>
  <c r="W522" i="79"/>
  <c r="X522" i="79"/>
  <c r="Y522" i="79"/>
  <c r="W523" i="79"/>
  <c r="X523" i="79"/>
  <c r="Y523" i="79"/>
  <c r="W524" i="79"/>
  <c r="X524" i="79"/>
  <c r="Y524" i="79"/>
  <c r="W525" i="79"/>
  <c r="X525" i="79"/>
  <c r="Y525" i="79"/>
  <c r="W526" i="79"/>
  <c r="X526" i="79"/>
  <c r="Y526" i="79"/>
  <c r="W527" i="79"/>
  <c r="X527" i="79"/>
  <c r="Y527" i="79"/>
  <c r="W528" i="79"/>
  <c r="X528" i="79"/>
  <c r="Y528" i="79"/>
  <c r="W529" i="79"/>
  <c r="X529" i="79"/>
  <c r="Y529" i="79"/>
  <c r="W530" i="79"/>
  <c r="X530" i="79"/>
  <c r="Y530" i="79"/>
  <c r="W531" i="79"/>
  <c r="X531" i="79"/>
  <c r="Y531" i="79"/>
  <c r="W532" i="79"/>
  <c r="X532" i="79"/>
  <c r="Y532" i="79"/>
  <c r="W533" i="79"/>
  <c r="X533" i="79"/>
  <c r="Y533" i="79"/>
  <c r="W534" i="79"/>
  <c r="X534" i="79"/>
  <c r="Y534" i="79"/>
  <c r="W535" i="79"/>
  <c r="X535" i="79"/>
  <c r="Y535" i="79"/>
  <c r="W536" i="79"/>
  <c r="X536" i="79"/>
  <c r="Y536" i="79"/>
  <c r="X537" i="79"/>
  <c r="Y537" i="79"/>
  <c r="W538" i="79"/>
  <c r="X538" i="79"/>
  <c r="Y538" i="79"/>
  <c r="W539" i="79"/>
  <c r="X539" i="79"/>
  <c r="Y539" i="79"/>
  <c r="W540" i="79"/>
  <c r="X540" i="79"/>
  <c r="Y540" i="79"/>
  <c r="W541" i="79"/>
  <c r="X541" i="79"/>
  <c r="Y541" i="79"/>
  <c r="W542" i="79"/>
  <c r="X542" i="79"/>
  <c r="Y542" i="79"/>
  <c r="W543" i="79"/>
  <c r="X543" i="79"/>
  <c r="Y543" i="79"/>
  <c r="W544" i="79"/>
  <c r="X544" i="79"/>
  <c r="Y544" i="79"/>
  <c r="W545" i="79"/>
  <c r="X545" i="79"/>
  <c r="Y545" i="79"/>
  <c r="W546" i="79"/>
  <c r="X546" i="79"/>
  <c r="Y546" i="79"/>
  <c r="W547" i="79"/>
  <c r="X547" i="79"/>
  <c r="Y547" i="79"/>
  <c r="W548" i="79"/>
  <c r="X548" i="79"/>
  <c r="Y548" i="79"/>
  <c r="W549" i="79"/>
  <c r="X549" i="79"/>
  <c r="Y549" i="79"/>
  <c r="W550" i="79"/>
  <c r="X550" i="79"/>
  <c r="Y550" i="79"/>
  <c r="W551" i="79"/>
  <c r="X551" i="79"/>
  <c r="Y551" i="79"/>
  <c r="W552" i="79"/>
  <c r="X552" i="79"/>
  <c r="Y552" i="79"/>
  <c r="W553" i="79"/>
  <c r="X553" i="79"/>
  <c r="Y553" i="79"/>
  <c r="W554" i="79"/>
  <c r="X554" i="79"/>
  <c r="Y554" i="79"/>
  <c r="W555" i="79"/>
  <c r="X555" i="79"/>
  <c r="Y555" i="79"/>
  <c r="W556" i="79"/>
  <c r="X556" i="79"/>
  <c r="Y556" i="79"/>
  <c r="W557" i="79"/>
  <c r="X557" i="79"/>
  <c r="Y557" i="79"/>
  <c r="W558" i="79"/>
  <c r="X558" i="79"/>
  <c r="Y558" i="79"/>
  <c r="W559" i="79"/>
  <c r="X559" i="79"/>
  <c r="Y559" i="79"/>
  <c r="W560" i="79"/>
  <c r="X560" i="79"/>
  <c r="Y560" i="79"/>
  <c r="W561" i="79"/>
  <c r="X561" i="79"/>
  <c r="Y561" i="79"/>
  <c r="W562" i="79"/>
  <c r="X562" i="79"/>
  <c r="Y562" i="79"/>
  <c r="W563" i="79"/>
  <c r="X563" i="79"/>
  <c r="Y563" i="79"/>
  <c r="W564" i="79"/>
  <c r="X564" i="79"/>
  <c r="Y564" i="79"/>
  <c r="W565" i="79"/>
  <c r="X565" i="79"/>
  <c r="Y565" i="79"/>
  <c r="W566" i="79"/>
  <c r="X566" i="79"/>
  <c r="Y566" i="79"/>
  <c r="W567" i="79"/>
  <c r="X567" i="79"/>
  <c r="Y567" i="79"/>
  <c r="W568" i="79"/>
  <c r="X568" i="79"/>
  <c r="Y568" i="79"/>
  <c r="W569" i="79"/>
  <c r="X569" i="79"/>
  <c r="Y569" i="79"/>
  <c r="W570" i="79"/>
  <c r="X570" i="79"/>
  <c r="Y570" i="79"/>
  <c r="W571" i="79"/>
  <c r="X571" i="79"/>
  <c r="Y571" i="79"/>
  <c r="W572" i="79"/>
  <c r="X572" i="79"/>
  <c r="Y572" i="79"/>
  <c r="W573" i="79"/>
  <c r="X573" i="79"/>
  <c r="Y573" i="79"/>
  <c r="W574" i="79"/>
  <c r="X574" i="79"/>
  <c r="Y574" i="79"/>
  <c r="W575" i="79"/>
  <c r="X575" i="79"/>
  <c r="Y575" i="79"/>
  <c r="W576" i="79"/>
  <c r="X576" i="79"/>
  <c r="Y576" i="79"/>
  <c r="W577" i="79"/>
  <c r="X577" i="79"/>
  <c r="Y577" i="79"/>
  <c r="W578" i="79"/>
  <c r="X578" i="79"/>
  <c r="Y578" i="79"/>
  <c r="W579" i="79"/>
  <c r="X579" i="79"/>
  <c r="Y579" i="79"/>
  <c r="W580" i="79"/>
  <c r="X580" i="79"/>
  <c r="Y580" i="79"/>
  <c r="W581" i="79"/>
  <c r="X581" i="79"/>
  <c r="Y581" i="79"/>
  <c r="W582" i="79"/>
  <c r="X582" i="79"/>
  <c r="Y582" i="79"/>
  <c r="W583" i="79"/>
  <c r="X583" i="79"/>
  <c r="Y583" i="79"/>
  <c r="W584" i="79"/>
  <c r="X584" i="79"/>
  <c r="Y584" i="79"/>
  <c r="W585" i="79"/>
  <c r="X585" i="79"/>
  <c r="Y585" i="79"/>
  <c r="W586" i="79"/>
  <c r="X586" i="79"/>
  <c r="Y586" i="79"/>
  <c r="W587" i="79"/>
  <c r="X587" i="79"/>
  <c r="Y587" i="79"/>
  <c r="W588" i="79"/>
  <c r="X588" i="79"/>
  <c r="Y588" i="79"/>
  <c r="W589" i="79"/>
  <c r="X589" i="79"/>
  <c r="Y589" i="79"/>
  <c r="W590" i="79"/>
  <c r="X590" i="79"/>
  <c r="Y590" i="79"/>
  <c r="W591" i="79"/>
  <c r="X591" i="79"/>
  <c r="Y591" i="79"/>
  <c r="W592" i="79"/>
  <c r="X592" i="79"/>
  <c r="Y592" i="79"/>
  <c r="W593" i="79"/>
  <c r="X593" i="79"/>
  <c r="Y593" i="79"/>
  <c r="W594" i="79"/>
  <c r="X594" i="79"/>
  <c r="Y594" i="79"/>
  <c r="W595" i="79"/>
  <c r="X595" i="79"/>
  <c r="Y595" i="79"/>
  <c r="W596" i="79"/>
  <c r="X596" i="79"/>
  <c r="Y596" i="79"/>
  <c r="W597" i="79"/>
  <c r="X597" i="79"/>
  <c r="Y597" i="79"/>
  <c r="W598" i="79"/>
  <c r="X598" i="79"/>
  <c r="Y598" i="79"/>
  <c r="W599" i="79"/>
  <c r="X599" i="79"/>
  <c r="Y599" i="79"/>
  <c r="W600" i="79"/>
  <c r="X600" i="79"/>
  <c r="Y600" i="79"/>
  <c r="W601" i="79"/>
  <c r="X601" i="79"/>
  <c r="Y601" i="79"/>
  <c r="W602" i="79"/>
  <c r="X602" i="79"/>
  <c r="Y602" i="79"/>
  <c r="W603" i="79"/>
  <c r="X603" i="79"/>
  <c r="Y603" i="79"/>
  <c r="W604" i="79"/>
  <c r="X604" i="79"/>
  <c r="Y604" i="79"/>
  <c r="W605" i="79"/>
  <c r="X605" i="79"/>
  <c r="Y605" i="79"/>
  <c r="W606" i="79"/>
  <c r="X606" i="79"/>
  <c r="Y606" i="79"/>
  <c r="W607" i="79"/>
  <c r="X607" i="79"/>
  <c r="Y607" i="79"/>
  <c r="W608" i="79"/>
  <c r="X608" i="79"/>
  <c r="Y608" i="79"/>
  <c r="W609" i="79"/>
  <c r="X609" i="79"/>
  <c r="Y609" i="79"/>
  <c r="W610" i="79"/>
  <c r="X610" i="79"/>
  <c r="Y610" i="79"/>
  <c r="W611" i="79"/>
  <c r="X611" i="79"/>
  <c r="Y611" i="79"/>
  <c r="W612" i="79"/>
  <c r="X612" i="79"/>
  <c r="Y612" i="79"/>
  <c r="W613" i="79"/>
  <c r="X613" i="79"/>
  <c r="Y613" i="79"/>
  <c r="W614" i="79"/>
  <c r="X614" i="79"/>
  <c r="Y614" i="79"/>
  <c r="W615" i="79"/>
  <c r="X615" i="79"/>
  <c r="Y615" i="79"/>
  <c r="W616" i="79"/>
  <c r="X616" i="79"/>
  <c r="Y616" i="79"/>
  <c r="W617" i="79"/>
  <c r="X617" i="79"/>
  <c r="Y617" i="79"/>
  <c r="W618" i="79"/>
  <c r="X618" i="79"/>
  <c r="Y618" i="79"/>
  <c r="W619" i="79"/>
  <c r="X619" i="79"/>
  <c r="Y619" i="79"/>
  <c r="W620" i="79"/>
  <c r="X620" i="79"/>
  <c r="Y620" i="79"/>
  <c r="W621" i="79"/>
  <c r="X621" i="79"/>
  <c r="Y621" i="79"/>
  <c r="W622" i="79"/>
  <c r="X622" i="79"/>
  <c r="Y622" i="79"/>
  <c r="W623" i="79"/>
  <c r="X623" i="79"/>
  <c r="Y623" i="79"/>
  <c r="W624" i="79"/>
  <c r="X624" i="79"/>
  <c r="Y624" i="79"/>
  <c r="W625" i="79"/>
  <c r="X625" i="79"/>
  <c r="Y625" i="79"/>
  <c r="W626" i="79"/>
  <c r="X626" i="79"/>
  <c r="Y626" i="79"/>
  <c r="W627" i="79"/>
  <c r="X627" i="79"/>
  <c r="Y627" i="79"/>
  <c r="W628" i="79"/>
  <c r="X628" i="79"/>
  <c r="Y628" i="79"/>
  <c r="W629" i="79"/>
  <c r="X629" i="79"/>
  <c r="Y629" i="79"/>
  <c r="W630" i="79"/>
  <c r="X630" i="79"/>
  <c r="Y630" i="79"/>
  <c r="W631" i="79"/>
  <c r="X631" i="79"/>
  <c r="Y631" i="79"/>
  <c r="W632" i="79"/>
  <c r="X632" i="79"/>
  <c r="Y632" i="79"/>
  <c r="W633" i="79"/>
  <c r="X633" i="79"/>
  <c r="Y633" i="79"/>
  <c r="W634" i="79"/>
  <c r="X634" i="79"/>
  <c r="Y634" i="79"/>
  <c r="W635" i="79"/>
  <c r="X635" i="79"/>
  <c r="Y635" i="79"/>
  <c r="W636" i="79"/>
  <c r="X636" i="79"/>
  <c r="Y636" i="79"/>
  <c r="W637" i="79"/>
  <c r="X637" i="79"/>
  <c r="Y637" i="79"/>
  <c r="W638" i="79"/>
  <c r="X638" i="79"/>
  <c r="Y638" i="79"/>
  <c r="W639" i="79"/>
  <c r="X639" i="79"/>
  <c r="Y639" i="79"/>
  <c r="W640" i="79"/>
  <c r="X640" i="79"/>
  <c r="Y640" i="79"/>
  <c r="W641" i="79"/>
  <c r="X641" i="79"/>
  <c r="Y641" i="79"/>
  <c r="W642" i="79"/>
  <c r="X642" i="79"/>
  <c r="Y642" i="79"/>
  <c r="W643" i="79"/>
  <c r="X643" i="79"/>
  <c r="Y643" i="79"/>
  <c r="W644" i="79"/>
  <c r="X644" i="79"/>
  <c r="Y644" i="79"/>
  <c r="W645" i="79"/>
  <c r="X645" i="79"/>
  <c r="Y645" i="79"/>
  <c r="W646" i="79"/>
  <c r="X646" i="79"/>
  <c r="Y646" i="79"/>
  <c r="W647" i="79"/>
  <c r="X647" i="79"/>
  <c r="Y647" i="79"/>
  <c r="W648" i="79"/>
  <c r="X648" i="79"/>
  <c r="Y648" i="79"/>
  <c r="W649" i="79"/>
  <c r="X649" i="79"/>
  <c r="Y649" i="79"/>
  <c r="W650" i="79"/>
  <c r="X650" i="79"/>
  <c r="Y650" i="79"/>
  <c r="W651" i="79"/>
  <c r="X651" i="79"/>
  <c r="Y651" i="79"/>
  <c r="W652" i="79"/>
  <c r="X652" i="79"/>
  <c r="Y652" i="79"/>
  <c r="W653" i="79"/>
  <c r="X653" i="79"/>
  <c r="Y653" i="79"/>
  <c r="W654" i="79"/>
  <c r="X654" i="79"/>
  <c r="Y654" i="79"/>
  <c r="W655" i="79"/>
  <c r="X655" i="79"/>
  <c r="Y655" i="79"/>
  <c r="W656" i="79"/>
  <c r="X656" i="79"/>
  <c r="Y656" i="79"/>
  <c r="W657" i="79"/>
  <c r="X657" i="79"/>
  <c r="Y657" i="79"/>
  <c r="W658" i="79"/>
  <c r="X658" i="79"/>
  <c r="Y658" i="79"/>
  <c r="W659" i="79"/>
  <c r="X659" i="79"/>
  <c r="Y659" i="79"/>
  <c r="W660" i="79"/>
  <c r="X660" i="79"/>
  <c r="Y660" i="79"/>
  <c r="W661" i="79"/>
  <c r="X661" i="79"/>
  <c r="Y661" i="79"/>
  <c r="W662" i="79"/>
  <c r="X662" i="79"/>
  <c r="Y662" i="79"/>
  <c r="W663" i="79"/>
  <c r="X663" i="79"/>
  <c r="Y663" i="79"/>
  <c r="W664" i="79"/>
  <c r="X664" i="79"/>
  <c r="Y664" i="79"/>
  <c r="W665" i="79"/>
  <c r="X665" i="79"/>
  <c r="Y665" i="79"/>
  <c r="W666" i="79"/>
  <c r="X666" i="79"/>
  <c r="Y666" i="79"/>
  <c r="W667" i="79"/>
  <c r="X667" i="79"/>
  <c r="Y667" i="79"/>
  <c r="W668" i="79"/>
  <c r="X668" i="79"/>
  <c r="Y668" i="79"/>
  <c r="W669" i="79"/>
  <c r="X669" i="79"/>
  <c r="Y669" i="79"/>
  <c r="W670" i="79"/>
  <c r="X670" i="79"/>
  <c r="Y670" i="79"/>
  <c r="W671" i="79"/>
  <c r="X671" i="79"/>
  <c r="Y671" i="79"/>
  <c r="W672" i="79"/>
  <c r="X672" i="79"/>
  <c r="Y672" i="79"/>
  <c r="W673" i="79"/>
  <c r="X673" i="79"/>
  <c r="Y673" i="79"/>
  <c r="W674" i="79"/>
  <c r="X674" i="79"/>
  <c r="Y674" i="79"/>
  <c r="W675" i="79"/>
  <c r="X675" i="79"/>
  <c r="Y675" i="79"/>
  <c r="W676" i="79"/>
  <c r="X676" i="79"/>
  <c r="Y676" i="79"/>
  <c r="W677" i="79"/>
  <c r="X677" i="79"/>
  <c r="Y677" i="79"/>
  <c r="W678" i="79"/>
  <c r="X678" i="79"/>
  <c r="Y678" i="79"/>
  <c r="W679" i="79"/>
  <c r="X679" i="79"/>
  <c r="Y679" i="79"/>
  <c r="W680" i="79"/>
  <c r="X680" i="79"/>
  <c r="Y680" i="79"/>
  <c r="W681" i="79"/>
  <c r="X681" i="79"/>
  <c r="Y681" i="79"/>
  <c r="W682" i="79"/>
  <c r="X682" i="79"/>
  <c r="Y682" i="79"/>
  <c r="W683" i="79"/>
  <c r="X683" i="79"/>
  <c r="Y683" i="79"/>
  <c r="W684" i="79"/>
  <c r="X684" i="79"/>
  <c r="Y684" i="79"/>
  <c r="W685" i="79"/>
  <c r="X685" i="79"/>
  <c r="Y685" i="79"/>
  <c r="W686" i="79"/>
  <c r="X686" i="79"/>
  <c r="Y686" i="79"/>
  <c r="W687" i="79"/>
  <c r="X687" i="79"/>
  <c r="Y687" i="79"/>
  <c r="W688" i="79"/>
  <c r="X688" i="79"/>
  <c r="Y688" i="79"/>
  <c r="W689" i="79"/>
  <c r="X689" i="79"/>
  <c r="Y689" i="79"/>
  <c r="W690" i="79"/>
  <c r="X690" i="79"/>
  <c r="Y690" i="79"/>
  <c r="W691" i="79"/>
  <c r="X691" i="79"/>
  <c r="Y691" i="79"/>
  <c r="W692" i="79"/>
  <c r="X692" i="79"/>
  <c r="Y692" i="79"/>
  <c r="W693" i="79"/>
  <c r="X693" i="79"/>
  <c r="Y693" i="79"/>
  <c r="W694" i="79"/>
  <c r="X694" i="79"/>
  <c r="Y694" i="79"/>
  <c r="W695" i="79"/>
  <c r="X695" i="79"/>
  <c r="Y695" i="79"/>
  <c r="W696" i="79"/>
  <c r="X696" i="79"/>
  <c r="Y696" i="79"/>
  <c r="W697" i="79"/>
  <c r="X697" i="79"/>
  <c r="Y697" i="79"/>
  <c r="W698" i="79"/>
  <c r="X698" i="79"/>
  <c r="Y698" i="79"/>
  <c r="W699" i="79"/>
  <c r="X699" i="79"/>
  <c r="Y699" i="79"/>
  <c r="W700" i="79"/>
  <c r="X700" i="79"/>
  <c r="Y700" i="79"/>
  <c r="W701" i="79"/>
  <c r="X701" i="79"/>
  <c r="Y701" i="79"/>
  <c r="W702" i="79"/>
  <c r="X702" i="79"/>
  <c r="Y702" i="79"/>
  <c r="W703" i="79"/>
  <c r="X703" i="79"/>
  <c r="Y703" i="79"/>
  <c r="W704" i="79"/>
  <c r="X704" i="79"/>
  <c r="Y704" i="79"/>
  <c r="W705" i="79"/>
  <c r="X705" i="79"/>
  <c r="Y705" i="79"/>
  <c r="W706" i="79"/>
  <c r="X706" i="79"/>
  <c r="Y706" i="79"/>
  <c r="W707" i="79"/>
  <c r="X707" i="79"/>
  <c r="Y707" i="79"/>
  <c r="W708" i="79"/>
  <c r="X708" i="79"/>
  <c r="Y708" i="79"/>
  <c r="W709" i="79"/>
  <c r="X709" i="79"/>
  <c r="Y709" i="79"/>
  <c r="W710" i="79"/>
  <c r="X710" i="79"/>
  <c r="Y710" i="79"/>
  <c r="W711" i="79"/>
  <c r="X711" i="79"/>
  <c r="Y711" i="79"/>
  <c r="W712" i="79"/>
  <c r="X712" i="79"/>
  <c r="Y712" i="79"/>
  <c r="W713" i="79"/>
  <c r="X713" i="79"/>
  <c r="Y713" i="79"/>
  <c r="W714" i="79"/>
  <c r="X714" i="79"/>
  <c r="Y714" i="79"/>
  <c r="W715" i="79"/>
  <c r="X715" i="79"/>
  <c r="Y715" i="79"/>
  <c r="W716" i="79"/>
  <c r="X716" i="79"/>
  <c r="Y716" i="79"/>
  <c r="W717" i="79"/>
  <c r="X717" i="79"/>
  <c r="Y717" i="79"/>
  <c r="W718" i="79"/>
  <c r="X718" i="79"/>
  <c r="Y718" i="79"/>
  <c r="W719" i="79"/>
  <c r="X719" i="79"/>
  <c r="Y719" i="79"/>
  <c r="W720" i="79"/>
  <c r="X720" i="79"/>
  <c r="Y720" i="79"/>
  <c r="W721" i="79"/>
  <c r="X721" i="79"/>
  <c r="Y721" i="79"/>
  <c r="W722" i="79"/>
  <c r="X722" i="79"/>
  <c r="Y722" i="79"/>
  <c r="W723" i="79"/>
  <c r="X723" i="79"/>
  <c r="Y723" i="79"/>
  <c r="W724" i="79"/>
  <c r="X724" i="79"/>
  <c r="Y724" i="79"/>
  <c r="W725" i="79"/>
  <c r="X725" i="79"/>
  <c r="Y725" i="79"/>
  <c r="W726" i="79"/>
  <c r="X726" i="79"/>
  <c r="Y726" i="79"/>
  <c r="W727" i="79"/>
  <c r="X727" i="79"/>
  <c r="Y727" i="79"/>
  <c r="W728" i="79"/>
  <c r="X728" i="79"/>
  <c r="Y728" i="79"/>
  <c r="W729" i="79"/>
  <c r="X729" i="79"/>
  <c r="Y729" i="79"/>
  <c r="W730" i="79"/>
  <c r="X730" i="79"/>
  <c r="Y730" i="79"/>
  <c r="W731" i="79"/>
  <c r="X731" i="79"/>
  <c r="Y731" i="79"/>
  <c r="W732" i="79"/>
  <c r="X732" i="79"/>
  <c r="Y732" i="79"/>
  <c r="W733" i="79"/>
  <c r="X733" i="79"/>
  <c r="Y733" i="79"/>
  <c r="W734" i="79"/>
  <c r="X734" i="79"/>
  <c r="Y734" i="79"/>
  <c r="W735" i="79"/>
  <c r="X735" i="79"/>
  <c r="Y735" i="79"/>
  <c r="W736" i="79"/>
  <c r="X736" i="79"/>
  <c r="Y736" i="79"/>
  <c r="W737" i="79"/>
  <c r="X737" i="79"/>
  <c r="Y737" i="79"/>
  <c r="W738" i="79"/>
  <c r="X738" i="79"/>
  <c r="Y738" i="79"/>
  <c r="W739" i="79"/>
  <c r="X739" i="79"/>
  <c r="Y739" i="79"/>
  <c r="W740" i="79"/>
  <c r="X740" i="79"/>
  <c r="Y740" i="79"/>
  <c r="W741" i="79"/>
  <c r="X741" i="79"/>
  <c r="Y741" i="79"/>
  <c r="W742" i="79"/>
  <c r="X742" i="79"/>
  <c r="Y742" i="79"/>
  <c r="W743" i="79"/>
  <c r="X743" i="79"/>
  <c r="Y743" i="79"/>
  <c r="W744" i="79"/>
  <c r="X744" i="79"/>
  <c r="Y744" i="79"/>
  <c r="W745" i="79"/>
  <c r="X745" i="79"/>
  <c r="Y745" i="79"/>
  <c r="W746" i="79"/>
  <c r="X746" i="79"/>
  <c r="Y746" i="79"/>
  <c r="W747" i="79"/>
  <c r="X747" i="79"/>
  <c r="Y747" i="79"/>
  <c r="W748" i="79"/>
  <c r="X748" i="79"/>
  <c r="Y748" i="79"/>
  <c r="W749" i="79"/>
  <c r="X749" i="79"/>
  <c r="Y749" i="79"/>
  <c r="W750" i="79"/>
  <c r="X750" i="79"/>
  <c r="Y750" i="79"/>
  <c r="W751" i="79"/>
  <c r="X751" i="79"/>
  <c r="Y751" i="79"/>
  <c r="W752" i="79"/>
  <c r="X752" i="79"/>
  <c r="Y752" i="79"/>
  <c r="W753" i="79"/>
  <c r="X753" i="79"/>
  <c r="Y753" i="79"/>
  <c r="W754" i="79"/>
  <c r="X754" i="79"/>
  <c r="Y754" i="79"/>
  <c r="W755" i="79"/>
  <c r="X755" i="79"/>
  <c r="Y755" i="79"/>
  <c r="W756" i="79"/>
  <c r="X756" i="79"/>
  <c r="Y756" i="79"/>
  <c r="W757" i="79"/>
  <c r="X757" i="79"/>
  <c r="Y757" i="79"/>
  <c r="W758" i="79"/>
  <c r="X758" i="79"/>
  <c r="Y758" i="79"/>
  <c r="W759" i="79"/>
  <c r="X759" i="79"/>
  <c r="Y759" i="79"/>
  <c r="W760" i="79"/>
  <c r="X760" i="79"/>
  <c r="Y760" i="79"/>
  <c r="W761" i="79"/>
  <c r="X761" i="79"/>
  <c r="Y761" i="79"/>
  <c r="W762" i="79"/>
  <c r="X762" i="79"/>
  <c r="Y762" i="79"/>
  <c r="W763" i="79"/>
  <c r="X763" i="79"/>
  <c r="Y763" i="79"/>
  <c r="W764" i="79"/>
  <c r="X764" i="79"/>
  <c r="Y764" i="79"/>
  <c r="W765" i="79"/>
  <c r="X765" i="79"/>
  <c r="Y765" i="79"/>
  <c r="W766" i="79"/>
  <c r="X766" i="79"/>
  <c r="Y766" i="79"/>
  <c r="W767" i="79"/>
  <c r="X767" i="79"/>
  <c r="Y767" i="79"/>
  <c r="W768" i="79"/>
  <c r="X768" i="79"/>
  <c r="Y768" i="79"/>
  <c r="W769" i="79"/>
  <c r="X769" i="79"/>
  <c r="Y769" i="79"/>
  <c r="W770" i="79"/>
  <c r="X770" i="79"/>
  <c r="Y770" i="79"/>
  <c r="W771" i="79"/>
  <c r="X771" i="79"/>
  <c r="Y771" i="79"/>
  <c r="W772" i="79"/>
  <c r="X772" i="79"/>
  <c r="Y772" i="79"/>
  <c r="W773" i="79"/>
  <c r="X773" i="79"/>
  <c r="Y773" i="79"/>
  <c r="W774" i="79"/>
  <c r="X774" i="79"/>
  <c r="Y774" i="79"/>
  <c r="W775" i="79"/>
  <c r="X775" i="79"/>
  <c r="Y775" i="79"/>
  <c r="W776" i="79"/>
  <c r="X776" i="79"/>
  <c r="Y776" i="79"/>
  <c r="W777" i="79"/>
  <c r="X777" i="79"/>
  <c r="Y777" i="79"/>
  <c r="W778" i="79"/>
  <c r="X778" i="79"/>
  <c r="Y778" i="79"/>
  <c r="W779" i="79"/>
  <c r="X779" i="79"/>
  <c r="Y779" i="79"/>
  <c r="W780" i="79"/>
  <c r="X780" i="79"/>
  <c r="Y780" i="79"/>
  <c r="W781" i="79"/>
  <c r="X781" i="79"/>
  <c r="Y781" i="79"/>
  <c r="W782" i="79"/>
  <c r="X782" i="79"/>
  <c r="Y782" i="79"/>
  <c r="W783" i="79"/>
  <c r="X783" i="79"/>
  <c r="Y783" i="79"/>
  <c r="W784" i="79"/>
  <c r="X784" i="79"/>
  <c r="Y784" i="79"/>
  <c r="W785" i="79"/>
  <c r="X785" i="79"/>
  <c r="Y785" i="79"/>
  <c r="W786" i="79"/>
  <c r="X786" i="79"/>
  <c r="Y786" i="79"/>
  <c r="W787" i="79"/>
  <c r="X787" i="79"/>
  <c r="Y787" i="79"/>
  <c r="W788" i="79"/>
  <c r="X788" i="79"/>
  <c r="Y788" i="79"/>
  <c r="W789" i="79"/>
  <c r="X789" i="79"/>
  <c r="Y789" i="79"/>
  <c r="W790" i="79"/>
  <c r="X790" i="79"/>
  <c r="Y790" i="79"/>
  <c r="W791" i="79"/>
  <c r="X791" i="79"/>
  <c r="Y791" i="79"/>
  <c r="W792" i="79"/>
  <c r="X792" i="79"/>
  <c r="Y792" i="79"/>
  <c r="W793" i="79"/>
  <c r="X793" i="79"/>
  <c r="Y793" i="79"/>
  <c r="W794" i="79"/>
  <c r="X794" i="79"/>
  <c r="Y794" i="79"/>
  <c r="W795" i="79"/>
  <c r="X795" i="79"/>
  <c r="Y795" i="79"/>
  <c r="W796" i="79"/>
  <c r="X796" i="79"/>
  <c r="Y796" i="79"/>
  <c r="W797" i="79"/>
  <c r="X797" i="79"/>
  <c r="Y797" i="79"/>
  <c r="W798" i="79"/>
  <c r="X798" i="79"/>
  <c r="Y798" i="79"/>
  <c r="W799" i="79"/>
  <c r="X799" i="79"/>
  <c r="Y799" i="79"/>
  <c r="W800" i="79"/>
  <c r="X800" i="79"/>
  <c r="Y800" i="79"/>
  <c r="W801" i="79"/>
  <c r="X801" i="79"/>
  <c r="Y801" i="79"/>
  <c r="W802" i="79"/>
  <c r="X802" i="79"/>
  <c r="Y802" i="79"/>
  <c r="W803" i="79"/>
  <c r="X803" i="79"/>
  <c r="Y803" i="79"/>
  <c r="W804" i="79"/>
  <c r="X804" i="79"/>
  <c r="Y804" i="79"/>
  <c r="W805" i="79"/>
  <c r="X805" i="79"/>
  <c r="Y805" i="79"/>
  <c r="W806" i="79"/>
  <c r="X806" i="79"/>
  <c r="Y806" i="79"/>
  <c r="W807" i="79"/>
  <c r="X807" i="79"/>
  <c r="Y807" i="79"/>
  <c r="W808" i="79"/>
  <c r="X808" i="79"/>
  <c r="Y808" i="79"/>
  <c r="W809" i="79"/>
  <c r="X809" i="79"/>
  <c r="Y809" i="79"/>
  <c r="W810" i="79"/>
  <c r="X810" i="79"/>
  <c r="Y810" i="79"/>
  <c r="W811" i="79"/>
  <c r="X811" i="79"/>
  <c r="Y811" i="79"/>
  <c r="W812" i="79"/>
  <c r="X812" i="79"/>
  <c r="Y812" i="79"/>
  <c r="W813" i="79"/>
  <c r="X813" i="79"/>
  <c r="Y813" i="79"/>
  <c r="W814" i="79"/>
  <c r="X814" i="79"/>
  <c r="Y814" i="79"/>
  <c r="W815" i="79"/>
  <c r="X815" i="79"/>
  <c r="Y815" i="79"/>
  <c r="W816" i="79"/>
  <c r="X816" i="79"/>
  <c r="Y816" i="79"/>
  <c r="W817" i="79"/>
  <c r="X817" i="79"/>
  <c r="Y817" i="79"/>
  <c r="W818" i="79"/>
  <c r="X818" i="79"/>
  <c r="Y818" i="79"/>
  <c r="W819" i="79"/>
  <c r="X819" i="79"/>
  <c r="Y819" i="79"/>
  <c r="W820" i="79"/>
  <c r="X820" i="79"/>
  <c r="Y820" i="79"/>
  <c r="W821" i="79"/>
  <c r="X821" i="79"/>
  <c r="Y821" i="79"/>
  <c r="W822" i="79"/>
  <c r="X822" i="79"/>
  <c r="Y822" i="79"/>
  <c r="W823" i="79"/>
  <c r="X823" i="79"/>
  <c r="Y823" i="79"/>
  <c r="W824" i="79"/>
  <c r="X824" i="79"/>
  <c r="Y824" i="79"/>
  <c r="W825" i="79"/>
  <c r="X825" i="79"/>
  <c r="Y825" i="79"/>
  <c r="W826" i="79"/>
  <c r="X826" i="79"/>
  <c r="Y826" i="79"/>
  <c r="W827" i="79"/>
  <c r="X827" i="79"/>
  <c r="Y827" i="79"/>
  <c r="W828" i="79"/>
  <c r="X828" i="79"/>
  <c r="Y828" i="79"/>
  <c r="W829" i="79"/>
  <c r="X829" i="79"/>
  <c r="Y829" i="79"/>
  <c r="W830" i="79"/>
  <c r="X830" i="79"/>
  <c r="Y830" i="79"/>
  <c r="W831" i="79"/>
  <c r="X831" i="79"/>
  <c r="Y831" i="79"/>
  <c r="W832" i="79"/>
  <c r="X832" i="79"/>
  <c r="Y832" i="79"/>
  <c r="W833" i="79"/>
  <c r="X833" i="79"/>
  <c r="Y833" i="79"/>
  <c r="W834" i="79"/>
  <c r="X834" i="79"/>
  <c r="Y834" i="79"/>
  <c r="W835" i="79"/>
  <c r="X835" i="79"/>
  <c r="Y835" i="79"/>
  <c r="W836" i="79"/>
  <c r="X836" i="79"/>
  <c r="Y836" i="79"/>
  <c r="W837" i="79"/>
  <c r="X837" i="79"/>
  <c r="Y837" i="79"/>
  <c r="W838" i="79"/>
  <c r="X838" i="79"/>
  <c r="Y838" i="79"/>
  <c r="W839" i="79"/>
  <c r="X839" i="79"/>
  <c r="Y839" i="79"/>
  <c r="W840" i="79"/>
  <c r="X840" i="79"/>
  <c r="Y840" i="79"/>
  <c r="W841" i="79"/>
  <c r="X841" i="79"/>
  <c r="Y841" i="79"/>
  <c r="W842" i="79"/>
  <c r="X842" i="79"/>
  <c r="Y842" i="79"/>
  <c r="W843" i="79"/>
  <c r="X843" i="79"/>
  <c r="Y843" i="79"/>
  <c r="W844" i="79"/>
  <c r="X844" i="79"/>
  <c r="Y844" i="79"/>
  <c r="W845" i="79"/>
  <c r="X845" i="79"/>
  <c r="Y845" i="79"/>
  <c r="W846" i="79"/>
  <c r="X846" i="79"/>
  <c r="Y846" i="79"/>
  <c r="W847" i="79"/>
  <c r="X847" i="79"/>
  <c r="Y847" i="79"/>
  <c r="W848" i="79"/>
  <c r="X848" i="79"/>
  <c r="Y848" i="79"/>
  <c r="W849" i="79"/>
  <c r="X849" i="79"/>
  <c r="Y849" i="79"/>
  <c r="W850" i="79"/>
  <c r="X850" i="79"/>
  <c r="Y850" i="79"/>
  <c r="W851" i="79"/>
  <c r="X851" i="79"/>
  <c r="Y851" i="79"/>
  <c r="W852" i="79"/>
  <c r="X852" i="79"/>
  <c r="Y852" i="79"/>
  <c r="W853" i="79"/>
  <c r="X853" i="79"/>
  <c r="Y853" i="79"/>
  <c r="W854" i="79"/>
  <c r="X854" i="79"/>
  <c r="Y854" i="79"/>
  <c r="W855" i="79"/>
  <c r="X855" i="79"/>
  <c r="Y855" i="79"/>
  <c r="W856" i="79"/>
  <c r="X856" i="79"/>
  <c r="Y856" i="79"/>
  <c r="W857" i="79"/>
  <c r="X857" i="79"/>
  <c r="Y857" i="79"/>
  <c r="W858" i="79"/>
  <c r="X858" i="79"/>
  <c r="Y858" i="79"/>
  <c r="W859" i="79"/>
  <c r="X859" i="79"/>
  <c r="Y859" i="79"/>
  <c r="W860" i="79"/>
  <c r="X860" i="79"/>
  <c r="Y860" i="79"/>
  <c r="W861" i="79"/>
  <c r="X861" i="79"/>
  <c r="Y861" i="79"/>
  <c r="W862" i="79"/>
  <c r="X862" i="79"/>
  <c r="Y862" i="79"/>
  <c r="W863" i="79"/>
  <c r="X863" i="79"/>
  <c r="Y863" i="79"/>
  <c r="W864" i="79"/>
  <c r="X864" i="79"/>
  <c r="Y864" i="79"/>
  <c r="W865" i="79"/>
  <c r="X865" i="79"/>
  <c r="Y865" i="79"/>
  <c r="W866" i="79"/>
  <c r="X866" i="79"/>
  <c r="Y866" i="79"/>
  <c r="W867" i="79"/>
  <c r="X867" i="79"/>
  <c r="Y867" i="79"/>
  <c r="W868" i="79"/>
  <c r="X868" i="79"/>
  <c r="Y868" i="79"/>
  <c r="W869" i="79"/>
  <c r="X869" i="79"/>
  <c r="Y869" i="79"/>
  <c r="W870" i="79"/>
  <c r="X870" i="79"/>
  <c r="Y870" i="79"/>
  <c r="W871" i="79"/>
  <c r="X871" i="79"/>
  <c r="Y871" i="79"/>
  <c r="W872" i="79"/>
  <c r="X872" i="79"/>
  <c r="Y872" i="79"/>
  <c r="W873" i="79"/>
  <c r="X873" i="79"/>
  <c r="Y873" i="79"/>
  <c r="W874" i="79"/>
  <c r="X874" i="79"/>
  <c r="Y874" i="79"/>
  <c r="W875" i="79"/>
  <c r="X875" i="79"/>
  <c r="Y875" i="79"/>
  <c r="W876" i="79"/>
  <c r="X876" i="79"/>
  <c r="Y876" i="79"/>
  <c r="W877" i="79"/>
  <c r="X877" i="79"/>
  <c r="Y877" i="79"/>
  <c r="W878" i="79"/>
  <c r="X878" i="79"/>
  <c r="Y878" i="79"/>
  <c r="W879" i="79"/>
  <c r="X879" i="79"/>
  <c r="Y879" i="79"/>
  <c r="W880" i="79"/>
  <c r="X880" i="79"/>
  <c r="Y880" i="79"/>
  <c r="W881" i="79"/>
  <c r="X881" i="79"/>
  <c r="Y881" i="79"/>
  <c r="W882" i="79"/>
  <c r="X882" i="79"/>
  <c r="Y882" i="79"/>
  <c r="W883" i="79"/>
  <c r="X883" i="79"/>
  <c r="Y883" i="79"/>
  <c r="W884" i="79"/>
  <c r="X884" i="79"/>
  <c r="Y884" i="79"/>
  <c r="W885" i="79"/>
  <c r="X885" i="79"/>
  <c r="Y885" i="79"/>
  <c r="W886" i="79"/>
  <c r="X886" i="79"/>
  <c r="Y886" i="79"/>
  <c r="W887" i="79"/>
  <c r="X887" i="79"/>
  <c r="Y887" i="79"/>
  <c r="W888" i="79"/>
  <c r="X888" i="79"/>
  <c r="Y888" i="79"/>
  <c r="W889" i="79"/>
  <c r="X889" i="79"/>
  <c r="Y889" i="79"/>
  <c r="W890" i="79"/>
  <c r="X890" i="79"/>
  <c r="Y890" i="79"/>
  <c r="W891" i="79"/>
  <c r="X891" i="79"/>
  <c r="Y891" i="79"/>
  <c r="W892" i="79"/>
  <c r="X892" i="79"/>
  <c r="Y892" i="79"/>
  <c r="W893" i="79"/>
  <c r="X893" i="79"/>
  <c r="Y893" i="79"/>
  <c r="W894" i="79"/>
  <c r="X894" i="79"/>
  <c r="Y894" i="79"/>
  <c r="W895" i="79"/>
  <c r="X895" i="79"/>
  <c r="Y895" i="79"/>
  <c r="W896" i="79"/>
  <c r="X896" i="79"/>
  <c r="Y896" i="79"/>
  <c r="W897" i="79"/>
  <c r="X897" i="79"/>
  <c r="Y897" i="79"/>
  <c r="W898" i="79"/>
  <c r="X898" i="79"/>
  <c r="Y898" i="79"/>
  <c r="W899" i="79"/>
  <c r="X899" i="79"/>
  <c r="Y899" i="79"/>
  <c r="W900" i="79"/>
  <c r="X900" i="79"/>
  <c r="Y900" i="79"/>
  <c r="W901" i="79"/>
  <c r="X901" i="79"/>
  <c r="Y901" i="79"/>
  <c r="W902" i="79"/>
  <c r="X902" i="79"/>
  <c r="Y902" i="79"/>
  <c r="W903" i="79"/>
  <c r="X903" i="79"/>
  <c r="Y903" i="79"/>
  <c r="W904" i="79"/>
  <c r="X904" i="79"/>
  <c r="Y904" i="79"/>
  <c r="W905" i="79"/>
  <c r="X905" i="79"/>
  <c r="Y905" i="79"/>
  <c r="W906" i="79"/>
  <c r="X906" i="79"/>
  <c r="Y906" i="79"/>
  <c r="W907" i="79"/>
  <c r="X907" i="79"/>
  <c r="Y907" i="79"/>
  <c r="W908" i="79"/>
  <c r="X908" i="79"/>
  <c r="Y908" i="79"/>
  <c r="W909" i="79"/>
  <c r="X909" i="79"/>
  <c r="Y909" i="79"/>
  <c r="W910" i="79"/>
  <c r="X910" i="79"/>
  <c r="Y910" i="79"/>
  <c r="W911" i="79"/>
  <c r="X911" i="79"/>
  <c r="Y911" i="79"/>
  <c r="W912" i="79"/>
  <c r="X912" i="79"/>
  <c r="Y912" i="79"/>
  <c r="W913" i="79"/>
  <c r="X913" i="79"/>
  <c r="Y913" i="79"/>
  <c r="W914" i="79"/>
  <c r="X914" i="79"/>
  <c r="Y914" i="79"/>
  <c r="W915" i="79"/>
  <c r="X915" i="79"/>
  <c r="Y915" i="79"/>
  <c r="W916" i="79"/>
  <c r="X916" i="79"/>
  <c r="Y916" i="79"/>
  <c r="W917" i="79"/>
  <c r="X917" i="79"/>
  <c r="Y917" i="79"/>
  <c r="W918" i="79"/>
  <c r="X918" i="79"/>
  <c r="Y918" i="79"/>
  <c r="W919" i="79"/>
  <c r="X919" i="79"/>
  <c r="Y919" i="79"/>
  <c r="W920" i="79"/>
  <c r="X920" i="79"/>
  <c r="Y920" i="79"/>
  <c r="W921" i="79"/>
  <c r="X921" i="79"/>
  <c r="Y921" i="79"/>
  <c r="W922" i="79"/>
  <c r="X922" i="79"/>
  <c r="Y922" i="79"/>
  <c r="W923" i="79"/>
  <c r="X923" i="79"/>
  <c r="Y923" i="79"/>
  <c r="W924" i="79"/>
  <c r="X924" i="79"/>
  <c r="Y924" i="79"/>
  <c r="W925" i="79"/>
  <c r="X925" i="79"/>
  <c r="Y925" i="79"/>
  <c r="W926" i="79"/>
  <c r="X926" i="79"/>
  <c r="Y926" i="79"/>
  <c r="W927" i="79"/>
  <c r="X927" i="79"/>
  <c r="Y927" i="79"/>
  <c r="W928" i="79"/>
  <c r="X928" i="79"/>
  <c r="Y928" i="79"/>
  <c r="W929" i="79"/>
  <c r="X929" i="79"/>
  <c r="Y929" i="79"/>
  <c r="W930" i="79"/>
  <c r="X930" i="79"/>
  <c r="Y930" i="79"/>
  <c r="W931" i="79"/>
  <c r="X931" i="79"/>
  <c r="Y931" i="79"/>
  <c r="W932" i="79"/>
  <c r="X932" i="79"/>
  <c r="Y932" i="79"/>
  <c r="W933" i="79"/>
  <c r="X933" i="79"/>
  <c r="Y933" i="79"/>
  <c r="W934" i="79"/>
  <c r="X934" i="79"/>
  <c r="Y934" i="79"/>
  <c r="W935" i="79"/>
  <c r="X935" i="79"/>
  <c r="Y935" i="79"/>
  <c r="W936" i="79"/>
  <c r="X936" i="79"/>
  <c r="Y936" i="79"/>
  <c r="W937" i="79"/>
  <c r="X937" i="79"/>
  <c r="Y937" i="79"/>
  <c r="W938" i="79"/>
  <c r="X938" i="79"/>
  <c r="Y938" i="79"/>
  <c r="W939" i="79"/>
  <c r="X939" i="79"/>
  <c r="Y939" i="79"/>
  <c r="W940" i="79"/>
  <c r="X940" i="79"/>
  <c r="Y940" i="79"/>
  <c r="W941" i="79"/>
  <c r="X941" i="79"/>
  <c r="Y941" i="79"/>
  <c r="W942" i="79"/>
  <c r="X942" i="79"/>
  <c r="Y942" i="79"/>
  <c r="W943" i="79"/>
  <c r="X943" i="79"/>
  <c r="Y943" i="79"/>
  <c r="W944" i="79"/>
  <c r="X944" i="79"/>
  <c r="Y944" i="79"/>
  <c r="W945" i="79"/>
  <c r="X945" i="79"/>
  <c r="Y945" i="79"/>
  <c r="W946" i="79"/>
  <c r="X946" i="79"/>
  <c r="Y946" i="79"/>
  <c r="W947" i="79"/>
  <c r="X947" i="79"/>
  <c r="Y947" i="79"/>
  <c r="W948" i="79"/>
  <c r="X948" i="79"/>
  <c r="Y948" i="79"/>
  <c r="W949" i="79"/>
  <c r="X949" i="79"/>
  <c r="Y949" i="79"/>
  <c r="W950" i="79"/>
  <c r="X950" i="79"/>
  <c r="Y950" i="79"/>
  <c r="W951" i="79"/>
  <c r="X951" i="79"/>
  <c r="Y951" i="79"/>
  <c r="W952" i="79"/>
  <c r="X952" i="79"/>
  <c r="Y952" i="79"/>
  <c r="W953" i="79"/>
  <c r="X953" i="79"/>
  <c r="Y953" i="79"/>
  <c r="W954" i="79"/>
  <c r="X954" i="79"/>
  <c r="Y954" i="79"/>
  <c r="W955" i="79"/>
  <c r="X955" i="79"/>
  <c r="Y955" i="79"/>
  <c r="W956" i="79"/>
  <c r="X956" i="79"/>
  <c r="Y956" i="79"/>
  <c r="W957" i="79"/>
  <c r="X957" i="79"/>
  <c r="Y957" i="79"/>
  <c r="W958" i="79"/>
  <c r="X958" i="79"/>
  <c r="Y958" i="79"/>
  <c r="W959" i="79"/>
  <c r="X959" i="79"/>
  <c r="Y959" i="79"/>
  <c r="W960" i="79"/>
  <c r="X960" i="79"/>
  <c r="Y960" i="79"/>
  <c r="W961" i="79"/>
  <c r="X961" i="79"/>
  <c r="Y961" i="79"/>
  <c r="W962" i="79"/>
  <c r="X962" i="79"/>
  <c r="Y962" i="79"/>
  <c r="W963" i="79"/>
  <c r="X963" i="79"/>
  <c r="Y963" i="79"/>
  <c r="W964" i="79"/>
  <c r="X964" i="79"/>
  <c r="Y964" i="79"/>
  <c r="W965" i="79"/>
  <c r="X965" i="79"/>
  <c r="Y965" i="79"/>
  <c r="W966" i="79"/>
  <c r="X966" i="79"/>
  <c r="Y966" i="79"/>
  <c r="W967" i="79"/>
  <c r="X967" i="79"/>
  <c r="Y967" i="79"/>
  <c r="W968" i="79"/>
  <c r="X968" i="79"/>
  <c r="Y968" i="79"/>
  <c r="W969" i="79"/>
  <c r="X969" i="79"/>
  <c r="Y969" i="79"/>
  <c r="W970" i="79"/>
  <c r="X970" i="79"/>
  <c r="Y970" i="79"/>
  <c r="W971" i="79"/>
  <c r="X971" i="79"/>
  <c r="Y971" i="79"/>
  <c r="W972" i="79"/>
  <c r="X972" i="79"/>
  <c r="Y972" i="79"/>
  <c r="W973" i="79"/>
  <c r="X973" i="79"/>
  <c r="Y973" i="79"/>
  <c r="W974" i="79"/>
  <c r="X974" i="79"/>
  <c r="Y974" i="79"/>
  <c r="W975" i="79"/>
  <c r="X975" i="79"/>
  <c r="Y975" i="79"/>
  <c r="W976" i="79"/>
  <c r="X976" i="79"/>
  <c r="Y976" i="79"/>
  <c r="W977" i="79"/>
  <c r="X977" i="79"/>
  <c r="Y977" i="79"/>
  <c r="W978" i="79"/>
  <c r="X978" i="79"/>
  <c r="Y978" i="79"/>
  <c r="W979" i="79"/>
  <c r="X979" i="79"/>
  <c r="Y979" i="79"/>
  <c r="W980" i="79"/>
  <c r="X980" i="79"/>
  <c r="Y980" i="79"/>
  <c r="W981" i="79"/>
  <c r="X981" i="79"/>
  <c r="Y981" i="79"/>
  <c r="W982" i="79"/>
  <c r="X982" i="79"/>
  <c r="Y982" i="79"/>
  <c r="W983" i="79"/>
  <c r="X983" i="79"/>
  <c r="Y983" i="79"/>
  <c r="W984" i="79"/>
  <c r="X984" i="79"/>
  <c r="Y984" i="79"/>
  <c r="W985" i="79"/>
  <c r="X985" i="79"/>
  <c r="Y985" i="79"/>
  <c r="W986" i="79"/>
  <c r="X986" i="79"/>
  <c r="Y986" i="79"/>
  <c r="W987" i="79"/>
  <c r="X987" i="79"/>
  <c r="Y987" i="79"/>
  <c r="W988" i="79"/>
  <c r="X988" i="79"/>
  <c r="Y988" i="79"/>
  <c r="W989" i="79"/>
  <c r="X989" i="79"/>
  <c r="Y989" i="79"/>
  <c r="W990" i="79"/>
  <c r="X990" i="79"/>
  <c r="Y990" i="79"/>
  <c r="W991" i="79"/>
  <c r="X991" i="79"/>
  <c r="Y991" i="79"/>
  <c r="W992" i="79"/>
  <c r="X992" i="79"/>
  <c r="Y992" i="79"/>
  <c r="W993" i="79"/>
  <c r="X993" i="79"/>
  <c r="Y993" i="79"/>
  <c r="W994" i="79"/>
  <c r="X994" i="79"/>
  <c r="Y994" i="79"/>
  <c r="W995" i="79"/>
  <c r="X995" i="79"/>
  <c r="Y995" i="79"/>
  <c r="W996" i="79"/>
  <c r="X996" i="79"/>
  <c r="Y996" i="79"/>
  <c r="W997" i="79"/>
  <c r="X997" i="79"/>
  <c r="Y997" i="79"/>
  <c r="W998" i="79"/>
  <c r="X998" i="79"/>
  <c r="Y998" i="79"/>
  <c r="W999" i="79"/>
  <c r="X999" i="79"/>
  <c r="Y999" i="79"/>
  <c r="W1000" i="79"/>
  <c r="X1000" i="79"/>
  <c r="Y1000" i="79"/>
  <c r="W1001" i="79"/>
  <c r="X1001" i="79"/>
  <c r="Y1001" i="79"/>
  <c r="W1002" i="79"/>
  <c r="X1002" i="79"/>
  <c r="Y1002" i="79"/>
  <c r="W1003" i="79"/>
  <c r="X1003" i="79"/>
  <c r="Y1003" i="79"/>
  <c r="W1004" i="79"/>
  <c r="X1004" i="79"/>
  <c r="Y1004" i="79"/>
  <c r="W1005" i="79"/>
  <c r="X1005" i="79"/>
  <c r="Y1005" i="79"/>
  <c r="W1006" i="79"/>
  <c r="X1006" i="79"/>
  <c r="Y1006" i="79"/>
  <c r="W1007" i="79"/>
  <c r="X1007" i="79"/>
  <c r="Y1007" i="79"/>
  <c r="W1008" i="79"/>
  <c r="X1008" i="79"/>
  <c r="Y1008" i="79"/>
  <c r="W1009" i="79"/>
  <c r="X1009" i="79"/>
  <c r="Y1009" i="79"/>
  <c r="W1010" i="79"/>
  <c r="X1010" i="79"/>
  <c r="Y1010" i="79"/>
  <c r="W1011" i="79"/>
  <c r="X1011" i="79"/>
  <c r="Y1011" i="79"/>
  <c r="W1012" i="79"/>
  <c r="X1012" i="79"/>
  <c r="Y1012" i="79"/>
  <c r="W1013" i="79"/>
  <c r="X1013" i="79"/>
  <c r="Y1013" i="79"/>
  <c r="W1014" i="79"/>
  <c r="X1014" i="79"/>
  <c r="Y1014" i="79"/>
  <c r="W1015" i="79"/>
  <c r="X1015" i="79"/>
  <c r="Y1015" i="79"/>
  <c r="W1016" i="79"/>
  <c r="X1016" i="79"/>
  <c r="Y1016" i="79"/>
  <c r="W1017" i="79"/>
  <c r="X1017" i="79"/>
  <c r="Y1017" i="79"/>
  <c r="W1018" i="79"/>
  <c r="X1018" i="79"/>
  <c r="Y1018" i="79"/>
  <c r="W1019" i="79"/>
  <c r="X1019" i="79"/>
  <c r="Y1019" i="79"/>
  <c r="W1020" i="79"/>
  <c r="X1020" i="79"/>
  <c r="Y1020" i="79"/>
  <c r="W1021" i="79"/>
  <c r="X1021" i="79"/>
  <c r="Y1021" i="79"/>
  <c r="W1022" i="79"/>
  <c r="X1022" i="79"/>
  <c r="Y1022" i="79"/>
  <c r="W1023" i="79"/>
  <c r="X1023" i="79"/>
  <c r="Y1023" i="79"/>
  <c r="W1024" i="79"/>
  <c r="X1024" i="79"/>
  <c r="Y1024" i="79"/>
  <c r="W1025" i="79"/>
  <c r="X1025" i="79"/>
  <c r="Y1025" i="79"/>
  <c r="W1026" i="79"/>
  <c r="X1026" i="79"/>
  <c r="Y1026" i="79"/>
  <c r="W1027" i="79"/>
  <c r="X1027" i="79"/>
  <c r="Y1027" i="79"/>
  <c r="W1028" i="79"/>
  <c r="X1028" i="79"/>
  <c r="Y1028" i="79"/>
  <c r="W1029" i="79"/>
  <c r="X1029" i="79"/>
  <c r="Y1029" i="79"/>
  <c r="W1030" i="79"/>
  <c r="X1030" i="79"/>
  <c r="Y1030" i="79"/>
  <c r="W1031" i="79"/>
  <c r="X1031" i="79"/>
  <c r="Y1031" i="79"/>
  <c r="W1032" i="79"/>
  <c r="X1032" i="79"/>
  <c r="Y1032" i="79"/>
  <c r="W1033" i="79"/>
  <c r="X1033" i="79"/>
  <c r="Y1033" i="79"/>
  <c r="W1034" i="79"/>
  <c r="X1034" i="79"/>
  <c r="Y1034" i="79"/>
  <c r="W1035" i="79"/>
  <c r="X1035" i="79"/>
  <c r="Y1035" i="79"/>
  <c r="W1036" i="79"/>
  <c r="X1036" i="79"/>
  <c r="Y1036" i="79"/>
  <c r="W1037" i="79"/>
  <c r="X1037" i="79"/>
  <c r="Y1037" i="79"/>
  <c r="W1038" i="79"/>
  <c r="X1038" i="79"/>
  <c r="Y1038" i="79"/>
  <c r="W1039" i="79"/>
  <c r="X1039" i="79"/>
  <c r="Y1039" i="79"/>
  <c r="W1040" i="79"/>
  <c r="X1040" i="79"/>
  <c r="Y1040" i="79"/>
  <c r="W1041" i="79"/>
  <c r="X1041" i="79"/>
  <c r="Y1041" i="79"/>
  <c r="W1042" i="79"/>
  <c r="X1042" i="79"/>
  <c r="Y1042" i="79"/>
  <c r="W1043" i="79"/>
  <c r="X1043" i="79"/>
  <c r="Y1043" i="79"/>
  <c r="W1044" i="79"/>
  <c r="X1044" i="79"/>
  <c r="Y1044" i="79"/>
  <c r="W1045" i="79"/>
  <c r="X1045" i="79"/>
  <c r="Y1045" i="79"/>
  <c r="W1046" i="79"/>
  <c r="X1046" i="79"/>
  <c r="Y1046" i="79"/>
  <c r="W1047" i="79"/>
  <c r="X1047" i="79"/>
  <c r="Y1047" i="79"/>
  <c r="W1048" i="79"/>
  <c r="X1048" i="79"/>
  <c r="Y1048" i="79"/>
  <c r="W1049" i="79"/>
  <c r="X1049" i="79"/>
  <c r="Y1049" i="79"/>
  <c r="W1050" i="79"/>
  <c r="X1050" i="79"/>
  <c r="Y1050" i="79"/>
  <c r="W1051" i="79"/>
  <c r="X1051" i="79"/>
  <c r="Y1051" i="79"/>
  <c r="W1052" i="79"/>
  <c r="X1052" i="79"/>
  <c r="Y1052" i="79"/>
  <c r="W1053" i="79"/>
  <c r="X1053" i="79"/>
  <c r="Y1053" i="79"/>
  <c r="W1054" i="79"/>
  <c r="X1054" i="79"/>
  <c r="Y1054" i="79"/>
  <c r="W1055" i="79"/>
  <c r="X1055" i="79"/>
  <c r="Y1055" i="79"/>
  <c r="W1056" i="79"/>
  <c r="X1056" i="79"/>
  <c r="Y1056" i="79"/>
  <c r="W1057" i="79"/>
  <c r="X1057" i="79"/>
  <c r="Y1057" i="79"/>
  <c r="W1058" i="79"/>
  <c r="X1058" i="79"/>
  <c r="Y1058" i="79"/>
  <c r="W1059" i="79"/>
  <c r="X1059" i="79"/>
  <c r="Y1059" i="79"/>
  <c r="W1060" i="79"/>
  <c r="X1060" i="79"/>
  <c r="Y1060" i="79"/>
  <c r="W1061" i="79"/>
  <c r="X1061" i="79"/>
  <c r="Y1061" i="79"/>
  <c r="W1062" i="79"/>
  <c r="X1062" i="79"/>
  <c r="Y1062" i="79"/>
  <c r="W1063" i="79"/>
  <c r="X1063" i="79"/>
  <c r="Y1063" i="79"/>
  <c r="W1064" i="79"/>
  <c r="X1064" i="79"/>
  <c r="Y1064" i="79"/>
  <c r="W1065" i="79"/>
  <c r="X1065" i="79"/>
  <c r="Y1065" i="79"/>
  <c r="W1066" i="79"/>
  <c r="X1066" i="79"/>
  <c r="Y1066" i="79"/>
  <c r="W1067" i="79"/>
  <c r="X1067" i="79"/>
  <c r="Y1067" i="79"/>
  <c r="W1068" i="79"/>
  <c r="X1068" i="79"/>
  <c r="Y1068" i="79"/>
  <c r="W1069" i="79"/>
  <c r="X1069" i="79"/>
  <c r="Y1069" i="79"/>
  <c r="W1070" i="79"/>
  <c r="X1070" i="79"/>
  <c r="Y1070" i="79"/>
  <c r="W1071" i="79"/>
  <c r="X1071" i="79"/>
  <c r="Y1071" i="79"/>
  <c r="W1072" i="79"/>
  <c r="X1072" i="79"/>
  <c r="Y1072" i="79"/>
  <c r="W1073" i="79"/>
  <c r="X1073" i="79"/>
  <c r="Y1073" i="79"/>
  <c r="W1074" i="79"/>
  <c r="X1074" i="79"/>
  <c r="Y1074" i="79"/>
  <c r="W1075" i="79"/>
  <c r="X1075" i="79"/>
  <c r="Y1075" i="79"/>
  <c r="W1076" i="79"/>
  <c r="X1076" i="79"/>
  <c r="Y1076" i="79"/>
  <c r="W1077" i="79"/>
  <c r="X1077" i="79"/>
  <c r="Y1077" i="79"/>
  <c r="W1078" i="79"/>
  <c r="X1078" i="79"/>
  <c r="Y1078" i="79"/>
  <c r="W1079" i="79"/>
  <c r="X1079" i="79"/>
  <c r="Y1079" i="79"/>
  <c r="W1080" i="79"/>
  <c r="X1080" i="79"/>
  <c r="Y1080" i="79"/>
  <c r="W1081" i="79"/>
  <c r="X1081" i="79"/>
  <c r="Y1081" i="79"/>
  <c r="W1082" i="79"/>
  <c r="X1082" i="79"/>
  <c r="Y1082" i="79"/>
  <c r="W1083" i="79"/>
  <c r="X1083" i="79"/>
  <c r="Y1083" i="79"/>
  <c r="W1084" i="79"/>
  <c r="X1084" i="79"/>
  <c r="Y1084" i="79"/>
  <c r="W1085" i="79"/>
  <c r="X1085" i="79"/>
  <c r="Y1085" i="79"/>
  <c r="W1086" i="79"/>
  <c r="X1086" i="79"/>
  <c r="Y1086" i="79"/>
  <c r="W1087" i="79"/>
  <c r="X1087" i="79"/>
  <c r="Y1087" i="79"/>
  <c r="W1088" i="79"/>
  <c r="X1088" i="79"/>
  <c r="Y1088" i="79"/>
  <c r="W1089" i="79"/>
  <c r="X1089" i="79"/>
  <c r="Y1089" i="79"/>
  <c r="W1090" i="79"/>
  <c r="X1090" i="79"/>
  <c r="Y1090" i="79"/>
  <c r="W1091" i="79"/>
  <c r="X1091" i="79"/>
  <c r="Y1091" i="79"/>
  <c r="W1092" i="79"/>
  <c r="X1092" i="79"/>
  <c r="Y1092" i="79"/>
  <c r="W1093" i="79"/>
  <c r="X1093" i="79"/>
  <c r="Y1093" i="79"/>
  <c r="W1094" i="79"/>
  <c r="X1094" i="79"/>
  <c r="Y1094" i="79"/>
  <c r="W1095" i="79"/>
  <c r="X1095" i="79"/>
  <c r="Y1095" i="79"/>
  <c r="W1096" i="79"/>
  <c r="X1096" i="79"/>
  <c r="Y1096" i="79"/>
  <c r="W1097" i="79"/>
  <c r="X1097" i="79"/>
  <c r="Y1097" i="79"/>
  <c r="W1098" i="79"/>
  <c r="X1098" i="79"/>
  <c r="Y1098" i="79"/>
  <c r="W1099" i="79"/>
  <c r="X1099" i="79"/>
  <c r="Y1099" i="79"/>
  <c r="W1100" i="79"/>
  <c r="X1100" i="79"/>
  <c r="Y1100" i="79"/>
  <c r="W1101" i="79"/>
  <c r="X1101" i="79"/>
  <c r="Y1101" i="79"/>
  <c r="W1102" i="79"/>
  <c r="X1102" i="79"/>
  <c r="Y1102" i="79"/>
  <c r="W1103" i="79"/>
  <c r="X1103" i="79"/>
  <c r="Y1103" i="79"/>
  <c r="W1104" i="79"/>
  <c r="X1104" i="79"/>
  <c r="Y1104" i="79"/>
  <c r="W1105" i="79"/>
  <c r="X1105" i="79"/>
  <c r="Y1105" i="79"/>
  <c r="W1106" i="79"/>
  <c r="X1106" i="79"/>
  <c r="Y1106" i="79"/>
  <c r="W1107" i="79"/>
  <c r="X1107" i="79"/>
  <c r="Y1107" i="79"/>
  <c r="W1108" i="79"/>
  <c r="X1108" i="79"/>
  <c r="Y1108" i="79"/>
  <c r="W1109" i="79"/>
  <c r="X1109" i="79"/>
  <c r="Y1109" i="79"/>
  <c r="W1110" i="79"/>
  <c r="X1110" i="79"/>
  <c r="Y1110" i="79"/>
  <c r="W1111" i="79"/>
  <c r="X1111" i="79"/>
  <c r="Y1111" i="79"/>
  <c r="W1112" i="79"/>
  <c r="X1112" i="79"/>
  <c r="Y1112" i="79"/>
  <c r="W1113" i="79"/>
  <c r="X1113" i="79"/>
  <c r="Y1113" i="79"/>
  <c r="W1114" i="79"/>
  <c r="X1114" i="79"/>
  <c r="Y1114" i="79"/>
  <c r="W1115" i="79"/>
  <c r="X1115" i="79"/>
  <c r="Y1115" i="79"/>
  <c r="W1116" i="79"/>
  <c r="X1116" i="79"/>
  <c r="Y1116" i="79"/>
  <c r="W1117" i="79"/>
  <c r="X1117" i="79"/>
  <c r="Y1117" i="79"/>
  <c r="W1118" i="79"/>
  <c r="X1118" i="79"/>
  <c r="Y1118" i="79"/>
  <c r="W1119" i="79"/>
  <c r="X1119" i="79"/>
  <c r="Y1119" i="79"/>
  <c r="W1120" i="79"/>
  <c r="X1120" i="79"/>
  <c r="Y1120" i="79"/>
  <c r="W1121" i="79"/>
  <c r="X1121" i="79"/>
  <c r="Y1121" i="79"/>
  <c r="W1122" i="79"/>
  <c r="X1122" i="79"/>
  <c r="Y1122" i="79"/>
  <c r="W1123" i="79"/>
  <c r="X1123" i="79"/>
  <c r="Y1123" i="79"/>
  <c r="W1124" i="79"/>
  <c r="X1124" i="79"/>
  <c r="Y1124" i="79"/>
  <c r="W1125" i="79"/>
  <c r="X1125" i="79"/>
  <c r="Y1125" i="79"/>
  <c r="W1126" i="79"/>
  <c r="X1126" i="79"/>
  <c r="Y1126" i="79"/>
  <c r="W1127" i="79"/>
  <c r="X1127" i="79"/>
  <c r="Y1127" i="79"/>
  <c r="W1128" i="79"/>
  <c r="X1128" i="79"/>
  <c r="Y1128" i="79"/>
  <c r="W1129" i="79"/>
  <c r="X1129" i="79"/>
  <c r="Y1129" i="79"/>
  <c r="W1130" i="79"/>
  <c r="X1130" i="79"/>
  <c r="Y1130" i="79"/>
  <c r="W1131" i="79"/>
  <c r="X1131" i="79"/>
  <c r="Y1131" i="79"/>
  <c r="W1132" i="79"/>
  <c r="X1132" i="79"/>
  <c r="Y1132" i="79"/>
  <c r="W1133" i="79"/>
  <c r="X1133" i="79"/>
  <c r="Y1133" i="79"/>
  <c r="W1134" i="79"/>
  <c r="X1134" i="79"/>
  <c r="Y1134" i="79"/>
  <c r="W1135" i="79"/>
  <c r="X1135" i="79"/>
  <c r="Y1135" i="79"/>
  <c r="W1136" i="79"/>
  <c r="X1136" i="79"/>
  <c r="Y1136" i="79"/>
  <c r="W1137" i="79"/>
  <c r="X1137" i="79"/>
  <c r="Y1137" i="79"/>
  <c r="W1138" i="79"/>
  <c r="X1138" i="79"/>
  <c r="Y1138" i="79"/>
  <c r="W1139" i="79"/>
  <c r="X1139" i="79"/>
  <c r="Y1139" i="79"/>
  <c r="W1140" i="79"/>
  <c r="X1140" i="79"/>
  <c r="Y1140" i="79"/>
  <c r="W1141" i="79"/>
  <c r="X1141" i="79"/>
  <c r="Y1141" i="79"/>
  <c r="W1142" i="79"/>
  <c r="X1142" i="79"/>
  <c r="Y1142" i="79"/>
  <c r="W1143" i="79"/>
  <c r="X1143" i="79"/>
  <c r="Y1143" i="79"/>
  <c r="W1144" i="79"/>
  <c r="X1144" i="79"/>
  <c r="Y1144" i="79"/>
  <c r="W1145" i="79"/>
  <c r="X1145" i="79"/>
  <c r="Y1145" i="79"/>
  <c r="W1146" i="79"/>
  <c r="X1146" i="79"/>
  <c r="Y1146" i="79"/>
  <c r="W1147" i="79"/>
  <c r="X1147" i="79"/>
  <c r="Y1147" i="79"/>
  <c r="W1148" i="79"/>
  <c r="X1148" i="79"/>
  <c r="Y1148" i="79"/>
  <c r="W1149" i="79"/>
  <c r="X1149" i="79"/>
  <c r="Y1149" i="79"/>
  <c r="W1150" i="79"/>
  <c r="X1150" i="79"/>
  <c r="Y1150" i="79"/>
  <c r="W1151" i="79"/>
  <c r="X1151" i="79"/>
  <c r="Y1151" i="79"/>
  <c r="W1152" i="79"/>
  <c r="X1152" i="79"/>
  <c r="Y1152" i="79"/>
  <c r="W1153" i="79"/>
  <c r="X1153" i="79"/>
  <c r="Y1153" i="79"/>
  <c r="W1154" i="79"/>
  <c r="X1154" i="79"/>
  <c r="Y1154" i="79"/>
  <c r="W1155" i="79"/>
  <c r="X1155" i="79"/>
  <c r="Y1155" i="79"/>
  <c r="W1156" i="79"/>
  <c r="X1156" i="79"/>
  <c r="Y1156" i="79"/>
  <c r="W1157" i="79"/>
  <c r="X1157" i="79"/>
  <c r="Y1157" i="79"/>
  <c r="W1158" i="79"/>
  <c r="X1158" i="79"/>
  <c r="Y1158" i="79"/>
  <c r="W1159" i="79"/>
  <c r="X1159" i="79"/>
  <c r="Y1159" i="79"/>
  <c r="W1160" i="79"/>
  <c r="X1160" i="79"/>
  <c r="Y1160" i="79"/>
  <c r="W1161" i="79"/>
  <c r="X1161" i="79"/>
  <c r="Y1161" i="79"/>
  <c r="W1162" i="79"/>
  <c r="X1162" i="79"/>
  <c r="Y1162" i="79"/>
  <c r="W1163" i="79"/>
  <c r="X1163" i="79"/>
  <c r="Y1163" i="79"/>
  <c r="W1164" i="79"/>
  <c r="X1164" i="79"/>
  <c r="Y1164" i="79"/>
  <c r="W1165" i="79"/>
  <c r="X1165" i="79"/>
  <c r="Y1165" i="79"/>
  <c r="W1166" i="79"/>
  <c r="X1166" i="79"/>
  <c r="Y1166" i="79"/>
  <c r="W1167" i="79"/>
  <c r="X1167" i="79"/>
  <c r="Y1167" i="79"/>
  <c r="W1168" i="79"/>
  <c r="X1168" i="79"/>
  <c r="Y1168" i="79"/>
  <c r="W1169" i="79"/>
  <c r="X1169" i="79"/>
  <c r="Y1169" i="79"/>
  <c r="W1170" i="79"/>
  <c r="X1170" i="79"/>
  <c r="Y1170" i="79"/>
  <c r="W1171" i="79"/>
  <c r="X1171" i="79"/>
  <c r="Y1171" i="79"/>
  <c r="W1172" i="79"/>
  <c r="X1172" i="79"/>
  <c r="Y1172" i="79"/>
  <c r="W1173" i="79"/>
  <c r="X1173" i="79"/>
  <c r="Y1173" i="79"/>
  <c r="W1174" i="79"/>
  <c r="X1174" i="79"/>
  <c r="Y1174" i="79"/>
  <c r="W1175" i="79"/>
  <c r="X1175" i="79"/>
  <c r="Y1175" i="79"/>
  <c r="W1176" i="79"/>
  <c r="X1176" i="79"/>
  <c r="Y1176" i="79"/>
  <c r="W1177" i="79"/>
  <c r="X1177" i="79"/>
  <c r="Y1177" i="79"/>
  <c r="W1178" i="79"/>
  <c r="X1178" i="79"/>
  <c r="Y1178" i="79"/>
  <c r="W1179" i="79"/>
  <c r="X1179" i="79"/>
  <c r="Y1179" i="79"/>
  <c r="W1180" i="79"/>
  <c r="X1180" i="79"/>
  <c r="Y1180" i="79"/>
  <c r="W1181" i="79"/>
  <c r="X1181" i="79"/>
  <c r="Y1181" i="79"/>
  <c r="W1182" i="79"/>
  <c r="X1182" i="79"/>
  <c r="Y1182" i="79"/>
  <c r="W1183" i="79"/>
  <c r="X1183" i="79"/>
  <c r="Y1183" i="79"/>
  <c r="W1184" i="79"/>
  <c r="X1184" i="79"/>
  <c r="Y1184" i="79"/>
  <c r="W1185" i="79"/>
  <c r="X1185" i="79"/>
  <c r="Y1185" i="79"/>
  <c r="W1186" i="79"/>
  <c r="X1186" i="79"/>
  <c r="Y1186" i="79"/>
  <c r="W1187" i="79"/>
  <c r="X1187" i="79"/>
  <c r="Y1187" i="79"/>
  <c r="W1188" i="79"/>
  <c r="X1188" i="79"/>
  <c r="Y1188" i="79"/>
  <c r="W1189" i="79"/>
  <c r="X1189" i="79"/>
  <c r="Y1189" i="79"/>
  <c r="W1190" i="79"/>
  <c r="X1190" i="79"/>
  <c r="Y1190" i="79"/>
  <c r="W1191" i="79"/>
  <c r="X1191" i="79"/>
  <c r="Y1191" i="79"/>
  <c r="W1192" i="79"/>
  <c r="X1192" i="79"/>
  <c r="Y1192" i="79"/>
  <c r="W1193" i="79"/>
  <c r="X1193" i="79"/>
  <c r="Y1193" i="79"/>
  <c r="W1194" i="79"/>
  <c r="X1194" i="79"/>
  <c r="Y1194" i="79"/>
  <c r="W1195" i="79"/>
  <c r="X1195" i="79"/>
  <c r="Y1195" i="79"/>
  <c r="W1196" i="79"/>
  <c r="X1196" i="79"/>
  <c r="Y1196" i="79"/>
  <c r="W1197" i="79"/>
  <c r="X1197" i="79"/>
  <c r="Y1197" i="79"/>
  <c r="W1198" i="79"/>
  <c r="X1198" i="79"/>
  <c r="Y1198" i="79"/>
  <c r="W1199" i="79"/>
  <c r="X1199" i="79"/>
  <c r="Y1199" i="79"/>
  <c r="W1200" i="79"/>
  <c r="X1200" i="79"/>
  <c r="Y1200" i="79"/>
  <c r="W1201" i="79"/>
  <c r="X1201" i="79"/>
  <c r="Y1201" i="79"/>
  <c r="W1202" i="79"/>
  <c r="X1202" i="79"/>
  <c r="Y1202" i="79"/>
  <c r="W1203" i="79"/>
  <c r="X1203" i="79"/>
  <c r="Y1203" i="79"/>
  <c r="W1204" i="79"/>
  <c r="X1204" i="79"/>
  <c r="Y1204" i="79"/>
  <c r="W1205" i="79"/>
  <c r="X1205" i="79"/>
  <c r="Y1205" i="79"/>
  <c r="W1206" i="79"/>
  <c r="X1206" i="79"/>
  <c r="Y1206" i="79"/>
  <c r="W1207" i="79"/>
  <c r="X1207" i="79"/>
  <c r="Y1207" i="79"/>
  <c r="W1208" i="79"/>
  <c r="X1208" i="79"/>
  <c r="Y1208" i="79"/>
  <c r="W1209" i="79"/>
  <c r="X1209" i="79"/>
  <c r="Y1209" i="79"/>
  <c r="W1210" i="79"/>
  <c r="X1210" i="79"/>
  <c r="Y1210" i="79"/>
  <c r="W1211" i="79"/>
  <c r="X1211" i="79"/>
  <c r="Y1211" i="79"/>
  <c r="W1212" i="79"/>
  <c r="X1212" i="79"/>
  <c r="Y1212" i="79"/>
  <c r="W1213" i="79"/>
  <c r="X1213" i="79"/>
  <c r="Y1213" i="79"/>
  <c r="W1214" i="79"/>
  <c r="X1214" i="79"/>
  <c r="Y1214" i="79"/>
  <c r="W1215" i="79"/>
  <c r="X1215" i="79"/>
  <c r="Y1215" i="79"/>
  <c r="W1216" i="79"/>
  <c r="X1216" i="79"/>
  <c r="Y1216" i="79"/>
  <c r="W1217" i="79"/>
  <c r="X1217" i="79"/>
  <c r="Y1217" i="79"/>
  <c r="W1218" i="79"/>
  <c r="X1218" i="79"/>
  <c r="Y1218" i="79"/>
  <c r="W1219" i="79"/>
  <c r="X1219" i="79"/>
  <c r="Y1219" i="79"/>
  <c r="W1220" i="79"/>
  <c r="X1220" i="79"/>
  <c r="Y1220" i="79"/>
  <c r="W1221" i="79"/>
  <c r="X1221" i="79"/>
  <c r="Y1221" i="79"/>
  <c r="W1222" i="79"/>
  <c r="X1222" i="79"/>
  <c r="Y1222" i="79"/>
  <c r="W1223" i="79"/>
  <c r="X1223" i="79"/>
  <c r="Y1223" i="79"/>
  <c r="W1224" i="79"/>
  <c r="X1224" i="79"/>
  <c r="Y1224" i="79"/>
  <c r="W1225" i="79"/>
  <c r="X1225" i="79"/>
  <c r="Y1225" i="79"/>
  <c r="W1226" i="79"/>
  <c r="X1226" i="79"/>
  <c r="Y1226" i="79"/>
  <c r="W1227" i="79"/>
  <c r="X1227" i="79"/>
  <c r="Y1227" i="79"/>
  <c r="W1228" i="79"/>
  <c r="X1228" i="79"/>
  <c r="Y1228" i="79"/>
  <c r="W1229" i="79"/>
  <c r="X1229" i="79"/>
  <c r="Y1229" i="79"/>
  <c r="W1230" i="79"/>
  <c r="X1230" i="79"/>
  <c r="Y1230" i="79"/>
  <c r="W1231" i="79"/>
  <c r="X1231" i="79"/>
  <c r="Y1231" i="79"/>
  <c r="W1232" i="79"/>
  <c r="X1232" i="79"/>
  <c r="Y1232" i="79"/>
  <c r="W1233" i="79"/>
  <c r="X1233" i="79"/>
  <c r="Y1233" i="79"/>
  <c r="W1234" i="79"/>
  <c r="X1234" i="79"/>
  <c r="Y1234" i="79"/>
  <c r="W1235" i="79"/>
  <c r="X1235" i="79"/>
  <c r="Y1235" i="79"/>
  <c r="W1236" i="79"/>
  <c r="X1236" i="79"/>
  <c r="Y1236" i="79"/>
  <c r="W1237" i="79"/>
  <c r="X1237" i="79"/>
  <c r="Y1237" i="79"/>
  <c r="W1238" i="79"/>
  <c r="X1238" i="79"/>
  <c r="Y1238" i="79"/>
  <c r="W1239" i="79"/>
  <c r="X1239" i="79"/>
  <c r="Y1239" i="79"/>
  <c r="W1240" i="79"/>
  <c r="X1240" i="79"/>
  <c r="Y1240" i="79"/>
  <c r="W1241" i="79"/>
  <c r="X1241" i="79"/>
  <c r="Y1241" i="79"/>
  <c r="W1242" i="79"/>
  <c r="X1242" i="79"/>
  <c r="Y1242" i="79"/>
  <c r="W1243" i="79"/>
  <c r="X1243" i="79"/>
  <c r="Y1243" i="79"/>
  <c r="W1244" i="79"/>
  <c r="X1244" i="79"/>
  <c r="Y1244" i="79"/>
  <c r="W1245" i="79"/>
  <c r="X1245" i="79"/>
  <c r="Y1245" i="79"/>
  <c r="W1246" i="79"/>
  <c r="X1246" i="79"/>
  <c r="Y1246" i="79"/>
  <c r="W1247" i="79"/>
  <c r="X1247" i="79"/>
  <c r="Y1247" i="79"/>
  <c r="W1248" i="79"/>
  <c r="X1248" i="79"/>
  <c r="Y1248" i="79"/>
  <c r="W1249" i="79"/>
  <c r="X1249" i="79"/>
  <c r="Y1249" i="79"/>
  <c r="W1250" i="79"/>
  <c r="X1250" i="79"/>
  <c r="Y1250" i="79"/>
  <c r="W1251" i="79"/>
  <c r="X1251" i="79"/>
  <c r="Y1251" i="79"/>
  <c r="W1252" i="79"/>
  <c r="X1252" i="79"/>
  <c r="Y1252" i="79"/>
  <c r="W1253" i="79"/>
  <c r="X1253" i="79"/>
  <c r="Y1253" i="79"/>
  <c r="W1254" i="79"/>
  <c r="X1254" i="79"/>
  <c r="Y1254" i="79"/>
  <c r="W1255" i="79"/>
  <c r="X1255" i="79"/>
  <c r="Y1255" i="79"/>
  <c r="W1256" i="79"/>
  <c r="X1256" i="79"/>
  <c r="Y1256" i="79"/>
  <c r="W1257" i="79"/>
  <c r="X1257" i="79"/>
  <c r="Y1257" i="79"/>
  <c r="W1258" i="79"/>
  <c r="X1258" i="79"/>
  <c r="Y1258" i="79"/>
  <c r="W1259" i="79"/>
  <c r="X1259" i="79"/>
  <c r="Y1259" i="79"/>
  <c r="W1260" i="79"/>
  <c r="X1260" i="79"/>
  <c r="Y1260" i="79"/>
  <c r="W1261" i="79"/>
  <c r="X1261" i="79"/>
  <c r="Y1261" i="79"/>
  <c r="W1262" i="79"/>
  <c r="X1262" i="79"/>
  <c r="Y1262" i="79"/>
  <c r="W1263" i="79"/>
  <c r="X1263" i="79"/>
  <c r="Y1263" i="79"/>
  <c r="W1264" i="79"/>
  <c r="X1264" i="79"/>
  <c r="Y1264" i="79"/>
  <c r="W1265" i="79"/>
  <c r="X1265" i="79"/>
  <c r="Y1265" i="79"/>
  <c r="W1266" i="79"/>
  <c r="X1266" i="79"/>
  <c r="Y1266" i="79"/>
  <c r="W1267" i="79"/>
  <c r="X1267" i="79"/>
  <c r="Y1267" i="79"/>
  <c r="W1268" i="79"/>
  <c r="X1268" i="79"/>
  <c r="Y1268" i="79"/>
  <c r="W1269" i="79"/>
  <c r="X1269" i="79"/>
  <c r="Y1269" i="79"/>
  <c r="W1270" i="79"/>
  <c r="X1270" i="79"/>
  <c r="Y1270" i="79"/>
  <c r="W1271" i="79"/>
  <c r="X1271" i="79"/>
  <c r="Y1271" i="79"/>
  <c r="W1272" i="79"/>
  <c r="X1272" i="79"/>
  <c r="Y1272" i="79"/>
  <c r="W1273" i="79"/>
  <c r="X1273" i="79"/>
  <c r="Y1273" i="79"/>
  <c r="W1274" i="79"/>
  <c r="X1274" i="79"/>
  <c r="Y1274" i="79"/>
  <c r="W1275" i="79"/>
  <c r="X1275" i="79"/>
  <c r="Y1275" i="79"/>
  <c r="W1276" i="79"/>
  <c r="X1276" i="79"/>
  <c r="Y1276" i="79"/>
  <c r="W1277" i="79"/>
  <c r="X1277" i="79"/>
  <c r="Y1277" i="79"/>
  <c r="W1278" i="79"/>
  <c r="X1278" i="79"/>
  <c r="Y1278" i="79"/>
  <c r="W1279" i="79"/>
  <c r="X1279" i="79"/>
  <c r="Y1279" i="79"/>
  <c r="W1280" i="79"/>
  <c r="X1280" i="79"/>
  <c r="Y1280" i="79"/>
  <c r="W1281" i="79"/>
  <c r="X1281" i="79"/>
  <c r="Y1281" i="79"/>
  <c r="W1282" i="79"/>
  <c r="X1282" i="79"/>
  <c r="Y1282" i="79"/>
  <c r="W1283" i="79"/>
  <c r="X1283" i="79"/>
  <c r="Y1283" i="79"/>
  <c r="W1284" i="79"/>
  <c r="X1284" i="79"/>
  <c r="Y1284" i="79"/>
  <c r="W1285" i="79"/>
  <c r="X1285" i="79"/>
  <c r="Y1285" i="79"/>
  <c r="W1286" i="79"/>
  <c r="X1286" i="79"/>
  <c r="Y1286" i="79"/>
  <c r="W1287" i="79"/>
  <c r="X1287" i="79"/>
  <c r="Y1287" i="79"/>
  <c r="W1288" i="79"/>
  <c r="X1288" i="79"/>
  <c r="Y1288" i="79"/>
  <c r="W1289" i="79"/>
  <c r="X1289" i="79"/>
  <c r="Y1289" i="79"/>
  <c r="W1290" i="79"/>
  <c r="X1290" i="79"/>
  <c r="Y1290" i="79"/>
  <c r="W1291" i="79"/>
  <c r="X1291" i="79"/>
  <c r="Y1291" i="79"/>
  <c r="W1292" i="79"/>
  <c r="X1292" i="79"/>
  <c r="Y1292" i="79"/>
  <c r="W1293" i="79"/>
  <c r="X1293" i="79"/>
  <c r="Y1293" i="79"/>
  <c r="W1294" i="79"/>
  <c r="X1294" i="79"/>
  <c r="Y1294" i="79"/>
  <c r="W1295" i="79"/>
  <c r="X1295" i="79"/>
  <c r="Y1295" i="79"/>
  <c r="W1296" i="79"/>
  <c r="X1296" i="79"/>
  <c r="Y1296" i="79"/>
  <c r="W1297" i="79"/>
  <c r="X1297" i="79"/>
  <c r="Y1297" i="79"/>
  <c r="W1298" i="79"/>
  <c r="X1298" i="79"/>
  <c r="Y1298" i="79"/>
  <c r="W1299" i="79"/>
  <c r="X1299" i="79"/>
  <c r="Y1299" i="79"/>
  <c r="W1300" i="79"/>
  <c r="X1300" i="79"/>
  <c r="Y1300" i="79"/>
  <c r="W1301" i="79"/>
  <c r="X1301" i="79"/>
  <c r="Y1301" i="79"/>
  <c r="W1302" i="79"/>
  <c r="X1302" i="79"/>
  <c r="Y1302" i="79"/>
  <c r="W1303" i="79"/>
  <c r="X1303" i="79"/>
  <c r="Y1303" i="79"/>
  <c r="W1304" i="79"/>
  <c r="X1304" i="79"/>
  <c r="Y1304" i="79"/>
  <c r="W1305" i="79"/>
  <c r="X1305" i="79"/>
  <c r="Y1305" i="79"/>
  <c r="W1306" i="79"/>
  <c r="X1306" i="79"/>
  <c r="Y1306" i="79"/>
  <c r="W1307" i="79"/>
  <c r="X1307" i="79"/>
  <c r="Y1307" i="79"/>
  <c r="W1308" i="79"/>
  <c r="X1308" i="79"/>
  <c r="Y1308" i="79"/>
  <c r="W1309" i="79"/>
  <c r="X1309" i="79"/>
  <c r="Y1309" i="79"/>
  <c r="W1310" i="79"/>
  <c r="X1310" i="79"/>
  <c r="Y1310" i="79"/>
  <c r="W1311" i="79"/>
  <c r="X1311" i="79"/>
  <c r="Y1311" i="79"/>
  <c r="W1312" i="79"/>
  <c r="X1312" i="79"/>
  <c r="Y1312" i="79"/>
  <c r="W1313" i="79"/>
  <c r="X1313" i="79"/>
  <c r="Y1313" i="79"/>
  <c r="W1314" i="79"/>
  <c r="X1314" i="79"/>
  <c r="Y1314" i="79"/>
  <c r="W1315" i="79"/>
  <c r="X1315" i="79"/>
  <c r="Y1315" i="79"/>
  <c r="W1316" i="79"/>
  <c r="X1316" i="79"/>
  <c r="Y1316" i="79"/>
  <c r="W1317" i="79"/>
  <c r="X1317" i="79"/>
  <c r="Y1317" i="79"/>
  <c r="W1318" i="79"/>
  <c r="X1318" i="79"/>
  <c r="Y1318" i="79"/>
  <c r="W1319" i="79"/>
  <c r="X1319" i="79"/>
  <c r="Y1319" i="79"/>
  <c r="W1320" i="79"/>
  <c r="X1320" i="79"/>
  <c r="Y1320" i="79"/>
  <c r="W1321" i="79"/>
  <c r="X1321" i="79"/>
  <c r="Y1321" i="79"/>
  <c r="W1322" i="79"/>
  <c r="X1322" i="79"/>
  <c r="Y1322" i="79"/>
  <c r="W1323" i="79"/>
  <c r="X1323" i="79"/>
  <c r="Y1323" i="79"/>
  <c r="W1324" i="79"/>
  <c r="X1324" i="79"/>
  <c r="Y1324" i="79"/>
  <c r="W1325" i="79"/>
  <c r="X1325" i="79"/>
  <c r="Y1325" i="79"/>
  <c r="W1326" i="79"/>
  <c r="X1326" i="79"/>
  <c r="Y1326" i="79"/>
  <c r="W1327" i="79"/>
  <c r="X1327" i="79"/>
  <c r="Y1327" i="79"/>
  <c r="W1328" i="79"/>
  <c r="X1328" i="79"/>
  <c r="Y1328" i="79"/>
  <c r="W1329" i="79"/>
  <c r="X1329" i="79"/>
  <c r="Y1329" i="79"/>
  <c r="W1330" i="79"/>
  <c r="X1330" i="79"/>
  <c r="Y1330" i="79"/>
  <c r="W1331" i="79"/>
  <c r="X1331" i="79"/>
  <c r="Y1331" i="79"/>
  <c r="W1332" i="79"/>
  <c r="X1332" i="79"/>
  <c r="Y1332" i="79"/>
  <c r="W1333" i="79"/>
  <c r="X1333" i="79"/>
  <c r="Y1333" i="79"/>
  <c r="W1334" i="79"/>
  <c r="X1334" i="79"/>
  <c r="Y1334" i="79"/>
  <c r="W1335" i="79"/>
  <c r="X1335" i="79"/>
  <c r="Y1335" i="79"/>
  <c r="W1336" i="79"/>
  <c r="X1336" i="79"/>
  <c r="Y1336" i="79"/>
  <c r="W1337" i="79"/>
  <c r="X1337" i="79"/>
  <c r="Y1337" i="79"/>
  <c r="W1338" i="79"/>
  <c r="X1338" i="79"/>
  <c r="Y1338" i="79"/>
  <c r="W1339" i="79"/>
  <c r="X1339" i="79"/>
  <c r="Y1339" i="79"/>
  <c r="W1340" i="79"/>
  <c r="X1340" i="79"/>
  <c r="Y1340" i="79"/>
  <c r="W1341" i="79"/>
  <c r="X1341" i="79"/>
  <c r="Y1341" i="79"/>
  <c r="W1342" i="79"/>
  <c r="X1342" i="79"/>
  <c r="Y1342" i="79"/>
  <c r="W1343" i="79"/>
  <c r="X1343" i="79"/>
  <c r="Y1343" i="79"/>
  <c r="W1344" i="79"/>
  <c r="X1344" i="79"/>
  <c r="Y1344" i="79"/>
  <c r="W1345" i="79"/>
  <c r="X1345" i="79"/>
  <c r="Y1345" i="79"/>
  <c r="W1346" i="79"/>
  <c r="X1346" i="79"/>
  <c r="Y1346" i="79"/>
  <c r="W1347" i="79"/>
  <c r="X1347" i="79"/>
  <c r="Y1347" i="79"/>
  <c r="W1348" i="79"/>
  <c r="X1348" i="79"/>
  <c r="Y1348" i="79"/>
  <c r="W1349" i="79"/>
  <c r="X1349" i="79"/>
  <c r="Y1349" i="79"/>
  <c r="W1350" i="79"/>
  <c r="X1350" i="79"/>
  <c r="Y1350" i="79"/>
  <c r="W1351" i="79"/>
  <c r="X1351" i="79"/>
  <c r="Y1351" i="79"/>
  <c r="W1352" i="79"/>
  <c r="X1352" i="79"/>
  <c r="Y1352" i="79"/>
  <c r="W1353" i="79"/>
  <c r="X1353" i="79"/>
  <c r="Y1353" i="79"/>
  <c r="W1354" i="79"/>
  <c r="X1354" i="79"/>
  <c r="Y1354" i="79"/>
  <c r="W1355" i="79"/>
  <c r="X1355" i="79"/>
  <c r="Y1355" i="79"/>
  <c r="W1356" i="79"/>
  <c r="X1356" i="79"/>
  <c r="Y1356" i="79"/>
  <c r="W1357" i="79"/>
  <c r="X1357" i="79"/>
  <c r="Y1357" i="79"/>
  <c r="W1358" i="79"/>
  <c r="X1358" i="79"/>
  <c r="Y1358" i="79"/>
  <c r="W1359" i="79"/>
  <c r="X1359" i="79"/>
  <c r="Y1359" i="79"/>
  <c r="W1360" i="79"/>
  <c r="X1360" i="79"/>
  <c r="Y1360" i="79"/>
  <c r="W1361" i="79"/>
  <c r="X1361" i="79"/>
  <c r="Y1361" i="79"/>
  <c r="W1362" i="79"/>
  <c r="X1362" i="79"/>
  <c r="Y1362" i="79"/>
  <c r="W1363" i="79"/>
  <c r="X1363" i="79"/>
  <c r="Y1363" i="79"/>
  <c r="W1364" i="79"/>
  <c r="X1364" i="79"/>
  <c r="Y1364" i="79"/>
  <c r="W1365" i="79"/>
  <c r="X1365" i="79"/>
  <c r="Y1365" i="79"/>
  <c r="W1366" i="79"/>
  <c r="X1366" i="79"/>
  <c r="Y1366" i="79"/>
  <c r="W1367" i="79"/>
  <c r="X1367" i="79"/>
  <c r="Y1367" i="79"/>
  <c r="W1368" i="79"/>
  <c r="X1368" i="79"/>
  <c r="Y1368" i="79"/>
  <c r="W1369" i="79"/>
  <c r="X1369" i="79"/>
  <c r="Y1369" i="79"/>
  <c r="W1370" i="79"/>
  <c r="X1370" i="79"/>
  <c r="Y1370" i="79"/>
  <c r="W1371" i="79"/>
  <c r="X1371" i="79"/>
  <c r="Y1371" i="79"/>
  <c r="W1372" i="79"/>
  <c r="X1372" i="79"/>
  <c r="Y1372" i="79"/>
  <c r="W1373" i="79"/>
  <c r="X1373" i="79"/>
  <c r="Y1373" i="79"/>
  <c r="W1374" i="79"/>
  <c r="X1374" i="79"/>
  <c r="Y1374" i="79"/>
  <c r="W1375" i="79"/>
  <c r="X1375" i="79"/>
  <c r="Y1375" i="79"/>
  <c r="W1376" i="79"/>
  <c r="X1376" i="79"/>
  <c r="Y1376" i="79"/>
  <c r="W1377" i="79"/>
  <c r="X1377" i="79"/>
  <c r="Y1377" i="79"/>
  <c r="W1378" i="79"/>
  <c r="X1378" i="79"/>
  <c r="Y1378" i="79"/>
  <c r="W1379" i="79"/>
  <c r="X1379" i="79"/>
  <c r="Y1379" i="79"/>
  <c r="W1380" i="79"/>
  <c r="X1380" i="79"/>
  <c r="Y1380" i="79"/>
  <c r="W1381" i="79"/>
  <c r="X1381" i="79"/>
  <c r="Y1381" i="79"/>
  <c r="W1382" i="79"/>
  <c r="X1382" i="79"/>
  <c r="Y1382" i="79"/>
  <c r="W1383" i="79"/>
  <c r="X1383" i="79"/>
  <c r="Y1383" i="79"/>
  <c r="W1384" i="79"/>
  <c r="X1384" i="79"/>
  <c r="Y1384" i="79"/>
  <c r="W1385" i="79"/>
  <c r="X1385" i="79"/>
  <c r="Y1385" i="79"/>
  <c r="W1386" i="79"/>
  <c r="X1386" i="79"/>
  <c r="Y1386" i="79"/>
  <c r="W1387" i="79"/>
  <c r="X1387" i="79"/>
  <c r="Y1387" i="79"/>
  <c r="W1388" i="79"/>
  <c r="X1388" i="79"/>
  <c r="Y1388" i="79"/>
  <c r="W1389" i="79"/>
  <c r="X1389" i="79"/>
  <c r="Y1389" i="79"/>
  <c r="W1390" i="79"/>
  <c r="X1390" i="79"/>
  <c r="Y1390" i="79"/>
  <c r="W1391" i="79"/>
  <c r="X1391" i="79"/>
  <c r="Y1391" i="79"/>
  <c r="W1392" i="79"/>
  <c r="X1392" i="79"/>
  <c r="Y1392" i="79"/>
  <c r="W1393" i="79"/>
  <c r="X1393" i="79"/>
  <c r="Y1393" i="79"/>
  <c r="W1394" i="79"/>
  <c r="X1394" i="79"/>
  <c r="Y1394" i="79"/>
  <c r="W1395" i="79"/>
  <c r="X1395" i="79"/>
  <c r="Y1395" i="79"/>
  <c r="W1396" i="79"/>
  <c r="X1396" i="79"/>
  <c r="Y1396" i="79"/>
  <c r="W1397" i="79"/>
  <c r="X1397" i="79"/>
  <c r="Y1397" i="79"/>
  <c r="W1398" i="79"/>
  <c r="X1398" i="79"/>
  <c r="Y1398" i="79"/>
  <c r="W1399" i="79"/>
  <c r="X1399" i="79"/>
  <c r="Y1399" i="79"/>
  <c r="W1400" i="79"/>
  <c r="X1400" i="79"/>
  <c r="Y1400" i="79"/>
  <c r="W1401" i="79"/>
  <c r="X1401" i="79"/>
  <c r="Y1401" i="79"/>
  <c r="W1402" i="79"/>
  <c r="X1402" i="79"/>
  <c r="Y1402" i="79"/>
  <c r="W1403" i="79"/>
  <c r="X1403" i="79"/>
  <c r="Y1403" i="79"/>
  <c r="W1404" i="79"/>
  <c r="X1404" i="79"/>
  <c r="Y1404" i="79"/>
  <c r="W1405" i="79"/>
  <c r="X1405" i="79"/>
  <c r="Y1405" i="79"/>
  <c r="W1406" i="79"/>
  <c r="X1406" i="79"/>
  <c r="Y1406" i="79"/>
  <c r="W1407" i="79"/>
  <c r="X1407" i="79"/>
  <c r="Y1407" i="79"/>
  <c r="W1408" i="79"/>
  <c r="X1408" i="79"/>
  <c r="Y1408" i="79"/>
  <c r="W1409" i="79"/>
  <c r="X1409" i="79"/>
  <c r="Y1409" i="79"/>
  <c r="W1410" i="79"/>
  <c r="X1410" i="79"/>
  <c r="Y1410" i="79"/>
  <c r="W1411" i="79"/>
  <c r="X1411" i="79"/>
  <c r="Y1411" i="79"/>
  <c r="W1412" i="79"/>
  <c r="X1412" i="79"/>
  <c r="Y1412" i="79"/>
  <c r="W1413" i="79"/>
  <c r="X1413" i="79"/>
  <c r="Y1413" i="79"/>
  <c r="W1414" i="79"/>
  <c r="X1414" i="79"/>
  <c r="Y1414" i="79"/>
  <c r="W1415" i="79"/>
  <c r="X1415" i="79"/>
  <c r="Y1415" i="79"/>
  <c r="W1416" i="79"/>
  <c r="X1416" i="79"/>
  <c r="Y1416" i="79"/>
  <c r="W1417" i="79"/>
  <c r="X1417" i="79"/>
  <c r="Y1417" i="79"/>
  <c r="W1418" i="79"/>
  <c r="X1418" i="79"/>
  <c r="Y1418" i="79"/>
  <c r="W1419" i="79"/>
  <c r="X1419" i="79"/>
  <c r="Y1419" i="79"/>
  <c r="W1420" i="79"/>
  <c r="X1420" i="79"/>
  <c r="Y1420" i="79"/>
  <c r="W1421" i="79"/>
  <c r="X1421" i="79"/>
  <c r="Y1421" i="79"/>
  <c r="W1422" i="79"/>
  <c r="X1422" i="79"/>
  <c r="Y1422" i="79"/>
  <c r="W1423" i="79"/>
  <c r="X1423" i="79"/>
  <c r="Y1423" i="79"/>
  <c r="W1424" i="79"/>
  <c r="X1424" i="79"/>
  <c r="Y1424" i="79"/>
  <c r="W1425" i="79"/>
  <c r="X1425" i="79"/>
  <c r="Y1425" i="79"/>
  <c r="W1426" i="79"/>
  <c r="X1426" i="79"/>
  <c r="Y1426" i="79"/>
  <c r="W1427" i="79"/>
  <c r="X1427" i="79"/>
  <c r="Y1427" i="79"/>
  <c r="W1428" i="79"/>
  <c r="X1428" i="79"/>
  <c r="Y1428" i="79"/>
  <c r="W1429" i="79"/>
  <c r="X1429" i="79"/>
  <c r="Y1429" i="79"/>
  <c r="W1430" i="79"/>
  <c r="X1430" i="79"/>
  <c r="Y1430" i="79"/>
  <c r="W1431" i="79"/>
  <c r="X1431" i="79"/>
  <c r="Y1431" i="79"/>
  <c r="W1432" i="79"/>
  <c r="X1432" i="79"/>
  <c r="Y1432" i="79"/>
  <c r="W1433" i="79"/>
  <c r="X1433" i="79"/>
  <c r="Y1433" i="79"/>
  <c r="W1434" i="79"/>
  <c r="X1434" i="79"/>
  <c r="Y1434" i="79"/>
  <c r="W1435" i="79"/>
  <c r="X1435" i="79"/>
  <c r="Y1435" i="79"/>
  <c r="W1436" i="79"/>
  <c r="X1436" i="79"/>
  <c r="Y1436" i="79"/>
  <c r="W1437" i="79"/>
  <c r="X1437" i="79"/>
  <c r="Y1437" i="79"/>
  <c r="W1438" i="79"/>
  <c r="X1438" i="79"/>
  <c r="Y1438" i="79"/>
  <c r="W1439" i="79"/>
  <c r="X1439" i="79"/>
  <c r="Y1439" i="79"/>
  <c r="W1440" i="79"/>
  <c r="X1440" i="79"/>
  <c r="Y1440" i="79"/>
  <c r="W1441" i="79"/>
  <c r="X1441" i="79"/>
  <c r="Y1441" i="79"/>
  <c r="W1442" i="79"/>
  <c r="X1442" i="79"/>
  <c r="Y1442" i="79"/>
  <c r="W1443" i="79"/>
  <c r="X1443" i="79"/>
  <c r="Y1443" i="79"/>
  <c r="W1444" i="79"/>
  <c r="X1444" i="79"/>
  <c r="Y1444" i="79"/>
  <c r="W1445" i="79"/>
  <c r="X1445" i="79"/>
  <c r="Y1445" i="79"/>
  <c r="W1446" i="79"/>
  <c r="X1446" i="79"/>
  <c r="Y1446" i="79"/>
  <c r="W1447" i="79"/>
  <c r="X1447" i="79"/>
  <c r="Y1447" i="79"/>
  <c r="W1448" i="79"/>
  <c r="X1448" i="79"/>
  <c r="Y1448" i="79"/>
  <c r="W1449" i="79"/>
  <c r="X1449" i="79"/>
  <c r="Y1449" i="79"/>
  <c r="W1450" i="79"/>
  <c r="X1450" i="79"/>
  <c r="Y1450" i="79"/>
  <c r="W1451" i="79"/>
  <c r="X1451" i="79"/>
  <c r="Y1451" i="79"/>
  <c r="W1452" i="79"/>
  <c r="X1452" i="79"/>
  <c r="Y1452" i="79"/>
  <c r="W1453" i="79"/>
  <c r="X1453" i="79"/>
  <c r="Y1453" i="79"/>
  <c r="W1454" i="79"/>
  <c r="X1454" i="79"/>
  <c r="Y1454" i="79"/>
  <c r="W1455" i="79"/>
  <c r="X1455" i="79"/>
  <c r="Y1455" i="79"/>
  <c r="W1456" i="79"/>
  <c r="X1456" i="79"/>
  <c r="Y1456" i="79"/>
  <c r="W1457" i="79"/>
  <c r="X1457" i="79"/>
  <c r="Y1457" i="79"/>
  <c r="W1458" i="79"/>
  <c r="X1458" i="79"/>
  <c r="Y1458" i="79"/>
  <c r="W1459" i="79"/>
  <c r="X1459" i="79"/>
  <c r="Y1459" i="79"/>
  <c r="W1460" i="79"/>
  <c r="X1460" i="79"/>
  <c r="Y1460" i="79"/>
  <c r="W1461" i="79"/>
  <c r="X1461" i="79"/>
  <c r="Y1461" i="79"/>
  <c r="W1462" i="79"/>
  <c r="X1462" i="79"/>
  <c r="Y1462" i="79"/>
  <c r="W1463" i="79"/>
  <c r="X1463" i="79"/>
  <c r="Y1463" i="79"/>
  <c r="W1464" i="79"/>
  <c r="X1464" i="79"/>
  <c r="Y1464" i="79"/>
  <c r="W1465" i="79"/>
  <c r="X1465" i="79"/>
  <c r="Y1465" i="79"/>
  <c r="W1466" i="79"/>
  <c r="X1466" i="79"/>
  <c r="Y1466" i="79"/>
  <c r="W1467" i="79"/>
  <c r="X1467" i="79"/>
  <c r="Y1467" i="79"/>
  <c r="W1468" i="79"/>
  <c r="X1468" i="79"/>
  <c r="Y1468" i="79"/>
  <c r="W1469" i="79"/>
  <c r="X1469" i="79"/>
  <c r="Y1469" i="79"/>
  <c r="W1470" i="79"/>
  <c r="X1470" i="79"/>
  <c r="Y1470" i="79"/>
  <c r="W1471" i="79"/>
  <c r="X1471" i="79"/>
  <c r="Y1471" i="79"/>
  <c r="W1472" i="79"/>
  <c r="X1472" i="79"/>
  <c r="Y1472" i="79"/>
  <c r="W1473" i="79"/>
  <c r="X1473" i="79"/>
  <c r="Y1473" i="79"/>
  <c r="W1474" i="79"/>
  <c r="X1474" i="79"/>
  <c r="Y1474" i="79"/>
  <c r="W1475" i="79"/>
  <c r="X1475" i="79"/>
  <c r="Y1475" i="79"/>
  <c r="W1476" i="79"/>
  <c r="X1476" i="79"/>
  <c r="Y1476" i="79"/>
  <c r="W1477" i="79"/>
  <c r="X1477" i="79"/>
  <c r="Y1477" i="79"/>
  <c r="W1478" i="79"/>
  <c r="X1478" i="79"/>
  <c r="Y1478" i="79"/>
  <c r="W1479" i="79"/>
  <c r="X1479" i="79"/>
  <c r="Y1479" i="79"/>
  <c r="W1480" i="79"/>
  <c r="X1480" i="79"/>
  <c r="Y1480" i="79"/>
  <c r="W1481" i="79"/>
  <c r="X1481" i="79"/>
  <c r="Y1481" i="79"/>
  <c r="W1482" i="79"/>
  <c r="X1482" i="79"/>
  <c r="Y1482" i="79"/>
  <c r="W1483" i="79"/>
  <c r="X1483" i="79"/>
  <c r="Y1483" i="79"/>
  <c r="W1484" i="79"/>
  <c r="X1484" i="79"/>
  <c r="Y1484" i="79"/>
  <c r="W1485" i="79"/>
  <c r="X1485" i="79"/>
  <c r="Y1485" i="79"/>
  <c r="W1486" i="79"/>
  <c r="X1486" i="79"/>
  <c r="Y1486" i="79"/>
  <c r="W1487" i="79"/>
  <c r="X1487" i="79"/>
  <c r="Y1487" i="79"/>
  <c r="W1488" i="79"/>
  <c r="X1488" i="79"/>
  <c r="Y1488" i="79"/>
  <c r="W1489" i="79"/>
  <c r="X1489" i="79"/>
  <c r="Y1489" i="79"/>
  <c r="W1490" i="79"/>
  <c r="X1490" i="79"/>
  <c r="Y1490" i="79"/>
  <c r="W1491" i="79"/>
  <c r="X1491" i="79"/>
  <c r="Y1491" i="79"/>
  <c r="W1492" i="79"/>
  <c r="X1492" i="79"/>
  <c r="Y1492" i="79"/>
  <c r="W1493" i="79"/>
  <c r="X1493" i="79"/>
  <c r="Y1493" i="79"/>
  <c r="W1494" i="79"/>
  <c r="X1494" i="79"/>
  <c r="Y1494" i="79"/>
  <c r="W1495" i="79"/>
  <c r="X1495" i="79"/>
  <c r="Y1495" i="79"/>
  <c r="W1496" i="79"/>
  <c r="X1496" i="79"/>
  <c r="Y1496" i="79"/>
  <c r="W1497" i="79"/>
  <c r="X1497" i="79"/>
  <c r="Y1497" i="79"/>
  <c r="W1498" i="79"/>
  <c r="X1498" i="79"/>
  <c r="Y1498" i="79"/>
  <c r="W1499" i="79"/>
  <c r="X1499" i="79"/>
  <c r="Y1499" i="79"/>
  <c r="W1500" i="79"/>
  <c r="X1500" i="79"/>
  <c r="Y1500" i="79"/>
  <c r="W1501" i="79"/>
  <c r="X1501" i="79"/>
  <c r="Y1501" i="79"/>
  <c r="W1502" i="79"/>
  <c r="X1502" i="79"/>
  <c r="Y1502" i="79"/>
  <c r="W1503" i="79"/>
  <c r="X1503" i="79"/>
  <c r="Y1503" i="79"/>
  <c r="W1504" i="79"/>
  <c r="X1504" i="79"/>
  <c r="Y1504" i="79"/>
  <c r="W1505" i="79"/>
  <c r="X1505" i="79"/>
  <c r="Y1505" i="79"/>
  <c r="W1506" i="79"/>
  <c r="X1506" i="79"/>
  <c r="Y1506" i="79"/>
  <c r="W1507" i="79"/>
  <c r="X1507" i="79"/>
  <c r="Y1507" i="79"/>
  <c r="W1508" i="79"/>
  <c r="X1508" i="79"/>
  <c r="Y1508" i="79"/>
  <c r="W1509" i="79"/>
  <c r="X1509" i="79"/>
  <c r="Y1509" i="79"/>
  <c r="W1510" i="79"/>
  <c r="X1510" i="79"/>
  <c r="Y1510" i="79"/>
  <c r="W1511" i="79"/>
  <c r="X1511" i="79"/>
  <c r="Y1511" i="79"/>
  <c r="W1512" i="79"/>
  <c r="X1512" i="79"/>
  <c r="Y1512" i="79"/>
  <c r="W1513" i="79"/>
  <c r="X1513" i="79"/>
  <c r="Y1513" i="79"/>
  <c r="W1514" i="79"/>
  <c r="X1514" i="79"/>
  <c r="Y1514" i="79"/>
  <c r="W1515" i="79"/>
  <c r="X1515" i="79"/>
  <c r="Y1515" i="79"/>
  <c r="W1516" i="79"/>
  <c r="X1516" i="79"/>
  <c r="Y1516" i="79"/>
  <c r="W1517" i="79"/>
  <c r="X1517" i="79"/>
  <c r="Y1517" i="79"/>
  <c r="W1518" i="79"/>
  <c r="X1518" i="79"/>
  <c r="Y1518" i="79"/>
  <c r="W1519" i="79"/>
  <c r="X1519" i="79"/>
  <c r="Y1519" i="79"/>
  <c r="W1520" i="79"/>
  <c r="X1520" i="79"/>
  <c r="Y1520" i="79"/>
  <c r="W1521" i="79"/>
  <c r="X1521" i="79"/>
  <c r="Y1521" i="79"/>
  <c r="W1522" i="79"/>
  <c r="X1522" i="79"/>
  <c r="Y1522" i="79"/>
  <c r="W1523" i="79"/>
  <c r="X1523" i="79"/>
  <c r="Y1523" i="79"/>
  <c r="W1524" i="79"/>
  <c r="X1524" i="79"/>
  <c r="Y1524" i="79"/>
  <c r="W1525" i="79"/>
  <c r="X1525" i="79"/>
  <c r="Y1525" i="79"/>
  <c r="W1526" i="79"/>
  <c r="X1526" i="79"/>
  <c r="Y1526" i="79"/>
  <c r="W1527" i="79"/>
  <c r="X1527" i="79"/>
  <c r="Y1527" i="79"/>
  <c r="W1528" i="79"/>
  <c r="X1528" i="79"/>
  <c r="Y1528" i="79"/>
  <c r="W1529" i="79"/>
  <c r="X1529" i="79"/>
  <c r="Y1529" i="79"/>
  <c r="W1530" i="79"/>
  <c r="X1530" i="79"/>
  <c r="Y1530" i="79"/>
  <c r="W1531" i="79"/>
  <c r="X1531" i="79"/>
  <c r="Y1531" i="79"/>
  <c r="W1532" i="79"/>
  <c r="X1532" i="79"/>
  <c r="Y1532" i="79"/>
  <c r="W1533" i="79"/>
  <c r="X1533" i="79"/>
  <c r="Y1533" i="79"/>
  <c r="W1534" i="79"/>
  <c r="X1534" i="79"/>
  <c r="Y1534" i="79"/>
  <c r="W1535" i="79"/>
  <c r="X1535" i="79"/>
  <c r="Y1535" i="79"/>
  <c r="W1536" i="79"/>
  <c r="X1536" i="79"/>
  <c r="Y1536" i="79"/>
  <c r="W1537" i="79"/>
  <c r="X1537" i="79"/>
  <c r="Y1537" i="79"/>
  <c r="W1538" i="79"/>
  <c r="X1538" i="79"/>
  <c r="Y1538" i="79"/>
  <c r="W1539" i="79"/>
  <c r="X1539" i="79"/>
  <c r="Y1539" i="79"/>
  <c r="W1540" i="79"/>
  <c r="X1540" i="79"/>
  <c r="Y1540" i="79"/>
  <c r="W1541" i="79"/>
  <c r="X1541" i="79"/>
  <c r="Y1541" i="79"/>
  <c r="W1542" i="79"/>
  <c r="X1542" i="79"/>
  <c r="Y1542" i="79"/>
  <c r="W1543" i="79"/>
  <c r="X1543" i="79"/>
  <c r="Y1543" i="79"/>
  <c r="W1544" i="79"/>
  <c r="X1544" i="79"/>
  <c r="Y1544" i="79"/>
  <c r="W1545" i="79"/>
  <c r="X1545" i="79"/>
  <c r="Y1545" i="79"/>
  <c r="W1546" i="79"/>
  <c r="X1546" i="79"/>
  <c r="Y1546" i="79"/>
  <c r="W1547" i="79"/>
  <c r="X1547" i="79"/>
  <c r="Y1547" i="79"/>
  <c r="W1548" i="79"/>
  <c r="X1548" i="79"/>
  <c r="Y1548" i="79"/>
  <c r="W1549" i="79"/>
  <c r="X1549" i="79"/>
  <c r="Y1549" i="79"/>
  <c r="W1550" i="79"/>
  <c r="X1550" i="79"/>
  <c r="Y1550" i="79"/>
  <c r="W1551" i="79"/>
  <c r="X1551" i="79"/>
  <c r="Y1551" i="79"/>
  <c r="W1552" i="79"/>
  <c r="X1552" i="79"/>
  <c r="Y1552" i="79"/>
  <c r="W1553" i="79"/>
  <c r="X1553" i="79"/>
  <c r="Y1553" i="79"/>
  <c r="W1554" i="79"/>
  <c r="X1554" i="79"/>
  <c r="Y1554" i="79"/>
  <c r="W1555" i="79"/>
  <c r="X1555" i="79"/>
  <c r="Y1555" i="79"/>
  <c r="W1556" i="79"/>
  <c r="X1556" i="79"/>
  <c r="Y1556" i="79"/>
  <c r="W1557" i="79"/>
  <c r="X1557" i="79"/>
  <c r="Y1557" i="79"/>
  <c r="W1558" i="79"/>
  <c r="X1558" i="79"/>
  <c r="Y1558" i="79"/>
  <c r="W1559" i="79"/>
  <c r="X1559" i="79"/>
  <c r="Y1559" i="79"/>
  <c r="W1560" i="79"/>
  <c r="X1560" i="79"/>
  <c r="Y1560" i="79"/>
  <c r="W1561" i="79"/>
  <c r="X1561" i="79"/>
  <c r="Y1561" i="79"/>
  <c r="W1562" i="79"/>
  <c r="X1562" i="79"/>
  <c r="Y1562" i="79"/>
  <c r="W1563" i="79"/>
  <c r="X1563" i="79"/>
  <c r="Y1563" i="79"/>
  <c r="W1564" i="79"/>
  <c r="X1564" i="79"/>
  <c r="Y1564" i="79"/>
  <c r="W1565" i="79"/>
  <c r="X1565" i="79"/>
  <c r="Y1565" i="79"/>
  <c r="W1566" i="79"/>
  <c r="X1566" i="79"/>
  <c r="Y1566" i="79"/>
  <c r="W1567" i="79"/>
  <c r="X1567" i="79"/>
  <c r="Y1567" i="79"/>
  <c r="W1568" i="79"/>
  <c r="X1568" i="79"/>
  <c r="Y1568" i="79"/>
  <c r="W1569" i="79"/>
  <c r="X1569" i="79"/>
  <c r="Y1569" i="79"/>
  <c r="W1570" i="79"/>
  <c r="X1570" i="79"/>
  <c r="Y1570" i="79"/>
  <c r="W1571" i="79"/>
  <c r="X1571" i="79"/>
  <c r="Y1571" i="79"/>
  <c r="W1572" i="79"/>
  <c r="X1572" i="79"/>
  <c r="Y1572" i="79"/>
  <c r="W1573" i="79"/>
  <c r="X1573" i="79"/>
  <c r="Y1573" i="79"/>
  <c r="W1574" i="79"/>
  <c r="X1574" i="79"/>
  <c r="Y1574" i="79"/>
  <c r="W1575" i="79"/>
  <c r="X1575" i="79"/>
  <c r="Y1575" i="79"/>
  <c r="W1576" i="79"/>
  <c r="X1576" i="79"/>
  <c r="Y1576" i="79"/>
  <c r="W1577" i="79"/>
  <c r="X1577" i="79"/>
  <c r="Y1577" i="79"/>
  <c r="W1578" i="79"/>
  <c r="X1578" i="79"/>
  <c r="Y1578" i="79"/>
  <c r="W1579" i="79"/>
  <c r="X1579" i="79"/>
  <c r="Y1579" i="79"/>
  <c r="W1580" i="79"/>
  <c r="X1580" i="79"/>
  <c r="Y1580" i="79"/>
  <c r="W1581" i="79"/>
  <c r="X1581" i="79"/>
  <c r="Y1581" i="79"/>
  <c r="W1582" i="79"/>
  <c r="X1582" i="79"/>
  <c r="Y1582" i="79"/>
  <c r="W1583" i="79"/>
  <c r="X1583" i="79"/>
  <c r="Y1583" i="79"/>
  <c r="W1584" i="79"/>
  <c r="X1584" i="79"/>
  <c r="Y1584" i="79"/>
  <c r="W1585" i="79"/>
  <c r="X1585" i="79"/>
  <c r="Y1585" i="79"/>
  <c r="W1586" i="79"/>
  <c r="X1586" i="79"/>
  <c r="Y1586" i="79"/>
  <c r="W1587" i="79"/>
  <c r="X1587" i="79"/>
  <c r="Y1587" i="79"/>
  <c r="W1588" i="79"/>
  <c r="X1588" i="79"/>
  <c r="Y1588" i="79"/>
  <c r="W1589" i="79"/>
  <c r="X1589" i="79"/>
  <c r="Y1589" i="79"/>
  <c r="W1590" i="79"/>
  <c r="X1590" i="79"/>
  <c r="Y1590" i="79"/>
  <c r="W1591" i="79"/>
  <c r="X1591" i="79"/>
  <c r="Y1591" i="79"/>
  <c r="W1592" i="79"/>
  <c r="X1592" i="79"/>
  <c r="Y1592" i="79"/>
  <c r="W1593" i="79"/>
  <c r="X1593" i="79"/>
  <c r="Y1593" i="79"/>
  <c r="W1594" i="79"/>
  <c r="X1594" i="79"/>
  <c r="Y1594" i="79"/>
  <c r="W1595" i="79"/>
  <c r="X1595" i="79"/>
  <c r="Y1595" i="79"/>
  <c r="W1596" i="79"/>
  <c r="X1596" i="79"/>
  <c r="Y1596" i="79"/>
  <c r="W1597" i="79"/>
  <c r="X1597" i="79"/>
  <c r="Y1597" i="79"/>
  <c r="W1598" i="79"/>
  <c r="X1598" i="79"/>
  <c r="Y1598" i="79"/>
  <c r="W1599" i="79"/>
  <c r="X1599" i="79"/>
  <c r="Y1599" i="79"/>
  <c r="W1600" i="79"/>
  <c r="X1600" i="79"/>
  <c r="Y1600" i="79"/>
  <c r="W1601" i="79"/>
  <c r="X1601" i="79"/>
  <c r="Y1601" i="79"/>
  <c r="W1602" i="79"/>
  <c r="X1602" i="79"/>
  <c r="Y1602" i="79"/>
  <c r="W1603" i="79"/>
  <c r="X1603" i="79"/>
  <c r="Y1603" i="79"/>
  <c r="W1604" i="79"/>
  <c r="X1604" i="79"/>
  <c r="Y1604" i="79"/>
  <c r="W1605" i="79"/>
  <c r="X1605" i="79"/>
  <c r="Y1605" i="79"/>
  <c r="W1606" i="79"/>
  <c r="X1606" i="79"/>
  <c r="Y1606" i="79"/>
  <c r="W1607" i="79"/>
  <c r="X1607" i="79"/>
  <c r="Y1607" i="79"/>
  <c r="W1608" i="79"/>
  <c r="X1608" i="79"/>
  <c r="Y1608" i="79"/>
  <c r="W1609" i="79"/>
  <c r="X1609" i="79"/>
  <c r="Y1609" i="79"/>
  <c r="W1610" i="79"/>
  <c r="X1610" i="79"/>
  <c r="Y1610" i="79"/>
  <c r="W1611" i="79"/>
  <c r="X1611" i="79"/>
  <c r="Y1611" i="79"/>
  <c r="W1612" i="79"/>
  <c r="X1612" i="79"/>
  <c r="Y1612" i="79"/>
  <c r="W1613" i="79"/>
  <c r="X1613" i="79"/>
  <c r="Y1613" i="79"/>
  <c r="W1614" i="79"/>
  <c r="X1614" i="79"/>
  <c r="Y1614" i="79"/>
  <c r="W1615" i="79"/>
  <c r="X1615" i="79"/>
  <c r="Y1615" i="79"/>
  <c r="W1616" i="79"/>
  <c r="X1616" i="79"/>
  <c r="Y1616" i="79"/>
  <c r="W1617" i="79"/>
  <c r="X1617" i="79"/>
  <c r="Y1617" i="79"/>
  <c r="W1618" i="79"/>
  <c r="X1618" i="79"/>
  <c r="Y1618" i="79"/>
  <c r="W1619" i="79"/>
  <c r="X1619" i="79"/>
  <c r="Y1619" i="79"/>
  <c r="W1620" i="79"/>
  <c r="X1620" i="79"/>
  <c r="Y1620" i="79"/>
  <c r="W1621" i="79"/>
  <c r="X1621" i="79"/>
  <c r="Y1621" i="79"/>
  <c r="W1622" i="79"/>
  <c r="X1622" i="79"/>
  <c r="Y1622" i="79"/>
  <c r="W1623" i="79"/>
  <c r="X1623" i="79"/>
  <c r="Y1623" i="79"/>
  <c r="W1624" i="79"/>
  <c r="X1624" i="79"/>
  <c r="Y1624" i="79"/>
  <c r="W1625" i="79"/>
  <c r="X1625" i="79"/>
  <c r="Y1625" i="79"/>
  <c r="W1626" i="79"/>
  <c r="X1626" i="79"/>
  <c r="Y1626" i="79"/>
  <c r="W1627" i="79"/>
  <c r="X1627" i="79"/>
  <c r="Y1627" i="79"/>
  <c r="W1628" i="79"/>
  <c r="X1628" i="79"/>
  <c r="Y1628" i="79"/>
  <c r="W1629" i="79"/>
  <c r="X1629" i="79"/>
  <c r="Y1629" i="79"/>
  <c r="W1630" i="79"/>
  <c r="X1630" i="79"/>
  <c r="Y1630" i="79"/>
  <c r="W1631" i="79"/>
  <c r="X1631" i="79"/>
  <c r="Y1631" i="79"/>
  <c r="W1632" i="79"/>
  <c r="X1632" i="79"/>
  <c r="Y1632" i="79"/>
  <c r="W1633" i="79"/>
  <c r="X1633" i="79"/>
  <c r="Y1633" i="79"/>
  <c r="W1634" i="79"/>
  <c r="X1634" i="79"/>
  <c r="Y1634" i="79"/>
  <c r="W1635" i="79"/>
  <c r="X1635" i="79"/>
  <c r="Y1635" i="79"/>
  <c r="W1636" i="79"/>
  <c r="X1636" i="79"/>
  <c r="Y1636" i="79"/>
  <c r="W1637" i="79"/>
  <c r="X1637" i="79"/>
  <c r="Y1637" i="79"/>
  <c r="W1638" i="79"/>
  <c r="X1638" i="79"/>
  <c r="Y1638" i="79"/>
  <c r="W1639" i="79"/>
  <c r="X1639" i="79"/>
  <c r="Y1639" i="79"/>
  <c r="W1640" i="79"/>
  <c r="X1640" i="79"/>
  <c r="Y1640" i="79"/>
  <c r="W1641" i="79"/>
  <c r="X1641" i="79"/>
  <c r="Y1641" i="79"/>
  <c r="W1642" i="79"/>
  <c r="X1642" i="79"/>
  <c r="Y1642" i="79"/>
  <c r="W1643" i="79"/>
  <c r="X1643" i="79"/>
  <c r="Y1643" i="79"/>
  <c r="W1644" i="79"/>
  <c r="X1644" i="79"/>
  <c r="Y1644" i="79"/>
  <c r="W1645" i="79"/>
  <c r="X1645" i="79"/>
  <c r="Y1645" i="79"/>
  <c r="W1646" i="79"/>
  <c r="X1646" i="79"/>
  <c r="Y1646" i="79"/>
  <c r="W1647" i="79"/>
  <c r="X1647" i="79"/>
  <c r="Y1647" i="79"/>
  <c r="W1648" i="79"/>
  <c r="X1648" i="79"/>
  <c r="Y1648" i="79"/>
  <c r="W1649" i="79"/>
  <c r="X1649" i="79"/>
  <c r="Y1649" i="79"/>
  <c r="W1650" i="79"/>
  <c r="X1650" i="79"/>
  <c r="Y1650" i="79"/>
  <c r="W1651" i="79"/>
  <c r="X1651" i="79"/>
  <c r="Y1651" i="79"/>
  <c r="W1652" i="79"/>
  <c r="X1652" i="79"/>
  <c r="Y1652" i="79"/>
  <c r="W1653" i="79"/>
  <c r="X1653" i="79"/>
  <c r="Y1653" i="79"/>
  <c r="W1654" i="79"/>
  <c r="X1654" i="79"/>
  <c r="Y1654" i="79"/>
  <c r="W1655" i="79"/>
  <c r="X1655" i="79"/>
  <c r="Y1655" i="79"/>
  <c r="W1656" i="79"/>
  <c r="X1656" i="79"/>
  <c r="Y1656" i="79"/>
  <c r="W1657" i="79"/>
  <c r="X1657" i="79"/>
  <c r="Y1657" i="79"/>
  <c r="W1658" i="79"/>
  <c r="X1658" i="79"/>
  <c r="Y1658" i="79"/>
  <c r="W1659" i="79"/>
  <c r="X1659" i="79"/>
  <c r="Y1659" i="79"/>
  <c r="W1660" i="79"/>
  <c r="X1660" i="79"/>
  <c r="Y1660" i="79"/>
  <c r="W1661" i="79"/>
  <c r="X1661" i="79"/>
  <c r="Y1661" i="79"/>
  <c r="W1662" i="79"/>
  <c r="X1662" i="79"/>
  <c r="Y1662" i="79"/>
  <c r="W1663" i="79"/>
  <c r="X1663" i="79"/>
  <c r="Y1663" i="79"/>
  <c r="W1664" i="79"/>
  <c r="X1664" i="79"/>
  <c r="Y1664" i="79"/>
  <c r="W1665" i="79"/>
  <c r="X1665" i="79"/>
  <c r="Y1665" i="79"/>
  <c r="W1666" i="79"/>
  <c r="X1666" i="79"/>
  <c r="Y1666" i="79"/>
  <c r="W1667" i="79"/>
  <c r="X1667" i="79"/>
  <c r="Y1667" i="79"/>
  <c r="W1668" i="79"/>
  <c r="X1668" i="79"/>
  <c r="Y1668" i="79"/>
  <c r="W1669" i="79"/>
  <c r="X1669" i="79"/>
  <c r="Y1669" i="79"/>
  <c r="W1670" i="79"/>
  <c r="X1670" i="79"/>
  <c r="Y1670" i="79"/>
  <c r="W1671" i="79"/>
  <c r="X1671" i="79"/>
  <c r="Y1671" i="79"/>
  <c r="W1672" i="79"/>
  <c r="X1672" i="79"/>
  <c r="Y1672" i="79"/>
  <c r="W1673" i="79"/>
  <c r="X1673" i="79"/>
  <c r="Y1673" i="79"/>
  <c r="W1674" i="79"/>
  <c r="X1674" i="79"/>
  <c r="Y1674" i="79"/>
  <c r="W1675" i="79"/>
  <c r="X1675" i="79"/>
  <c r="Y1675" i="79"/>
  <c r="W1676" i="79"/>
  <c r="X1676" i="79"/>
  <c r="Y1676" i="79"/>
  <c r="W1677" i="79"/>
  <c r="X1677" i="79"/>
  <c r="Y1677" i="79"/>
  <c r="W1678" i="79"/>
  <c r="X1678" i="79"/>
  <c r="Y1678" i="79"/>
  <c r="W1679" i="79"/>
  <c r="X1679" i="79"/>
  <c r="Y1679" i="79"/>
  <c r="W1680" i="79"/>
  <c r="X1680" i="79"/>
  <c r="Y1680" i="79"/>
  <c r="W1681" i="79"/>
  <c r="X1681" i="79"/>
  <c r="Y1681" i="79"/>
  <c r="W1682" i="79"/>
  <c r="X1682" i="79"/>
  <c r="Y1682" i="79"/>
  <c r="W1683" i="79"/>
  <c r="X1683" i="79"/>
  <c r="Y1683" i="79"/>
  <c r="W1684" i="79"/>
  <c r="X1684" i="79"/>
  <c r="Y1684" i="79"/>
  <c r="W1685" i="79"/>
  <c r="X1685" i="79"/>
  <c r="Y1685" i="79"/>
  <c r="W1686" i="79"/>
  <c r="X1686" i="79"/>
  <c r="Y1686" i="79"/>
  <c r="W1687" i="79"/>
  <c r="X1687" i="79"/>
  <c r="Y1687" i="79"/>
  <c r="W1688" i="79"/>
  <c r="X1688" i="79"/>
  <c r="Y1688" i="79"/>
  <c r="W1689" i="79"/>
  <c r="X1689" i="79"/>
  <c r="Y1689" i="79"/>
  <c r="W1690" i="79"/>
  <c r="X1690" i="79"/>
  <c r="Y1690" i="79"/>
  <c r="W1691" i="79"/>
  <c r="X1691" i="79"/>
  <c r="Y1691" i="79"/>
  <c r="W1692" i="79"/>
  <c r="X1692" i="79"/>
  <c r="Y1692" i="79"/>
  <c r="W1693" i="79"/>
  <c r="X1693" i="79"/>
  <c r="Y1693" i="79"/>
  <c r="W1694" i="79"/>
  <c r="X1694" i="79"/>
  <c r="Y1694" i="79"/>
  <c r="W1695" i="79"/>
  <c r="X1695" i="79"/>
  <c r="Y1695" i="79"/>
  <c r="W1696" i="79"/>
  <c r="X1696" i="79"/>
  <c r="Y1696" i="79"/>
  <c r="W1697" i="79"/>
  <c r="X1697" i="79"/>
  <c r="Y1697" i="79"/>
  <c r="W1698" i="79"/>
  <c r="X1698" i="79"/>
  <c r="Y1698" i="79"/>
  <c r="W1699" i="79"/>
  <c r="X1699" i="79"/>
  <c r="Y1699" i="79"/>
  <c r="W1700" i="79"/>
  <c r="X1700" i="79"/>
  <c r="Y1700" i="79"/>
  <c r="W1701" i="79"/>
  <c r="X1701" i="79"/>
  <c r="Y1701" i="79"/>
  <c r="W1702" i="79"/>
  <c r="X1702" i="79"/>
  <c r="Y1702" i="79"/>
  <c r="W1703" i="79"/>
  <c r="X1703" i="79"/>
  <c r="Y1703" i="79"/>
  <c r="W1704" i="79"/>
  <c r="X1704" i="79"/>
  <c r="Y1704" i="79"/>
  <c r="W1705" i="79"/>
  <c r="X1705" i="79"/>
  <c r="Y1705" i="79"/>
  <c r="W1706" i="79"/>
  <c r="X1706" i="79"/>
  <c r="Y1706" i="79"/>
  <c r="W1707" i="79"/>
  <c r="X1707" i="79"/>
  <c r="Y1707" i="79"/>
  <c r="W1708" i="79"/>
  <c r="X1708" i="79"/>
  <c r="Y1708" i="79"/>
  <c r="W1709" i="79"/>
  <c r="X1709" i="79"/>
  <c r="Y1709" i="79"/>
  <c r="W1710" i="79"/>
  <c r="X1710" i="79"/>
  <c r="Y1710" i="79"/>
  <c r="W1711" i="79"/>
  <c r="X1711" i="79"/>
  <c r="Y1711" i="79"/>
  <c r="W1712" i="79"/>
  <c r="X1712" i="79"/>
  <c r="Y1712" i="79"/>
  <c r="W1713" i="79"/>
  <c r="X1713" i="79"/>
  <c r="Y1713" i="79"/>
  <c r="W1714" i="79"/>
  <c r="X1714" i="79"/>
  <c r="Y1714" i="79"/>
  <c r="W1715" i="79"/>
  <c r="X1715" i="79"/>
  <c r="Y1715" i="79"/>
  <c r="W1716" i="79"/>
  <c r="X1716" i="79"/>
  <c r="Y1716" i="79"/>
  <c r="W1717" i="79"/>
  <c r="X1717" i="79"/>
  <c r="Y1717" i="79"/>
  <c r="W1718" i="79"/>
  <c r="X1718" i="79"/>
  <c r="Y1718" i="79"/>
  <c r="W1719" i="79"/>
  <c r="X1719" i="79"/>
  <c r="Y1719" i="79"/>
  <c r="W1720" i="79"/>
  <c r="X1720" i="79"/>
  <c r="Y1720" i="79"/>
  <c r="W1721" i="79"/>
  <c r="X1721" i="79"/>
  <c r="Y1721" i="79"/>
  <c r="W1722" i="79"/>
  <c r="X1722" i="79"/>
  <c r="Y1722" i="79"/>
  <c r="W1723" i="79"/>
  <c r="X1723" i="79"/>
  <c r="Y1723" i="79"/>
  <c r="W1724" i="79"/>
  <c r="X1724" i="79"/>
  <c r="Y1724" i="79"/>
  <c r="W1725" i="79"/>
  <c r="X1725" i="79"/>
  <c r="Y1725" i="79"/>
  <c r="W1726" i="79"/>
  <c r="X1726" i="79"/>
  <c r="Y1726" i="79"/>
  <c r="W1727" i="79"/>
  <c r="X1727" i="79"/>
  <c r="Y1727" i="79"/>
  <c r="W1728" i="79"/>
  <c r="X1728" i="79"/>
  <c r="Y1728" i="79"/>
  <c r="W1729" i="79"/>
  <c r="X1729" i="79"/>
  <c r="Y1729" i="79"/>
  <c r="W1730" i="79"/>
  <c r="X1730" i="79"/>
  <c r="Y1730" i="79"/>
  <c r="W1731" i="79"/>
  <c r="X1731" i="79"/>
  <c r="Y1731" i="79"/>
  <c r="W1732" i="79"/>
  <c r="X1732" i="79"/>
  <c r="Y1732" i="79"/>
  <c r="W1733" i="79"/>
  <c r="X1733" i="79"/>
  <c r="Y1733" i="79"/>
  <c r="W1734" i="79"/>
  <c r="X1734" i="79"/>
  <c r="Y1734" i="79"/>
  <c r="W1735" i="79"/>
  <c r="X1735" i="79"/>
  <c r="Y1735" i="79"/>
  <c r="W1736" i="79"/>
  <c r="X1736" i="79"/>
  <c r="Y1736" i="79"/>
  <c r="W1737" i="79"/>
  <c r="X1737" i="79"/>
  <c r="Y1737" i="79"/>
  <c r="W1738" i="79"/>
  <c r="X1738" i="79"/>
  <c r="Y1738" i="79"/>
  <c r="W1739" i="79"/>
  <c r="X1739" i="79"/>
  <c r="Y1739" i="79"/>
  <c r="W1740" i="79"/>
  <c r="X1740" i="79"/>
  <c r="Y1740" i="79"/>
  <c r="W1741" i="79"/>
  <c r="X1741" i="79"/>
  <c r="Y1741" i="79"/>
  <c r="W1742" i="79"/>
  <c r="X1742" i="79"/>
  <c r="Y1742" i="79"/>
  <c r="W1743" i="79"/>
  <c r="X1743" i="79"/>
  <c r="Y1743" i="79"/>
  <c r="W1744" i="79"/>
  <c r="X1744" i="79"/>
  <c r="Y1744" i="79"/>
  <c r="W1745" i="79"/>
  <c r="X1745" i="79"/>
  <c r="Y1745" i="79"/>
  <c r="W1746" i="79"/>
  <c r="X1746" i="79"/>
  <c r="Y1746" i="79"/>
  <c r="W1747" i="79"/>
  <c r="X1747" i="79"/>
  <c r="Y1747" i="79"/>
  <c r="W1748" i="79"/>
  <c r="X1748" i="79"/>
  <c r="Y1748" i="79"/>
  <c r="W1749" i="79"/>
  <c r="X1749" i="79"/>
  <c r="Y1749" i="79"/>
  <c r="W1750" i="79"/>
  <c r="X1750" i="79"/>
  <c r="Y1750" i="79"/>
  <c r="W1751" i="79"/>
  <c r="X1751" i="79"/>
  <c r="Y1751" i="79"/>
  <c r="W1752" i="79"/>
  <c r="X1752" i="79"/>
  <c r="Y1752" i="79"/>
  <c r="W1753" i="79"/>
  <c r="X1753" i="79"/>
  <c r="Y1753" i="79"/>
  <c r="W1754" i="79"/>
  <c r="X1754" i="79"/>
  <c r="Y1754" i="79"/>
  <c r="W1755" i="79"/>
  <c r="X1755" i="79"/>
  <c r="Y1755" i="79"/>
  <c r="W1756" i="79"/>
  <c r="X1756" i="79"/>
  <c r="Y1756" i="79"/>
  <c r="W1757" i="79"/>
  <c r="X1757" i="79"/>
  <c r="Y1757" i="79"/>
  <c r="W1758" i="79"/>
  <c r="X1758" i="79"/>
  <c r="Y1758" i="79"/>
  <c r="W1759" i="79"/>
  <c r="X1759" i="79"/>
  <c r="Y1759" i="79"/>
  <c r="W1760" i="79"/>
  <c r="X1760" i="79"/>
  <c r="Y1760" i="79"/>
  <c r="W1761" i="79"/>
  <c r="X1761" i="79"/>
  <c r="Y1761" i="79"/>
  <c r="W1762" i="79"/>
  <c r="X1762" i="79"/>
  <c r="Y1762" i="79"/>
  <c r="W1763" i="79"/>
  <c r="X1763" i="79"/>
  <c r="Y1763" i="79"/>
  <c r="W1764" i="79"/>
  <c r="X1764" i="79"/>
  <c r="Y1764" i="79"/>
  <c r="W1765" i="79"/>
  <c r="X1765" i="79"/>
  <c r="Y1765" i="79"/>
  <c r="W1766" i="79"/>
  <c r="X1766" i="79"/>
  <c r="Y1766" i="79"/>
  <c r="W1767" i="79"/>
  <c r="X1767" i="79"/>
  <c r="Y1767" i="79"/>
  <c r="W1768" i="79"/>
  <c r="X1768" i="79"/>
  <c r="Y1768" i="79"/>
  <c r="W1769" i="79"/>
  <c r="X1769" i="79"/>
  <c r="Y1769" i="79"/>
  <c r="W1770" i="79"/>
  <c r="X1770" i="79"/>
  <c r="Y1770" i="79"/>
  <c r="W1771" i="79"/>
  <c r="X1771" i="79"/>
  <c r="Y1771" i="79"/>
  <c r="W1772" i="79"/>
  <c r="X1772" i="79"/>
  <c r="Y1772" i="79"/>
  <c r="W1773" i="79"/>
  <c r="X1773" i="79"/>
  <c r="Y1773" i="79"/>
  <c r="W1774" i="79"/>
  <c r="X1774" i="79"/>
  <c r="Y1774" i="79"/>
  <c r="W1775" i="79"/>
  <c r="X1775" i="79"/>
  <c r="Y1775" i="79"/>
  <c r="W1776" i="79"/>
  <c r="X1776" i="79"/>
  <c r="Y1776" i="79"/>
  <c r="W1777" i="79"/>
  <c r="X1777" i="79"/>
  <c r="Y1777" i="79"/>
  <c r="W1778" i="79"/>
  <c r="X1778" i="79"/>
  <c r="Y1778" i="79"/>
  <c r="W1779" i="79"/>
  <c r="X1779" i="79"/>
  <c r="Y1779" i="79"/>
  <c r="W1780" i="79"/>
  <c r="X1780" i="79"/>
  <c r="Y1780" i="79"/>
  <c r="W1781" i="79"/>
  <c r="X1781" i="79"/>
  <c r="Y1781" i="79"/>
  <c r="W1782" i="79"/>
  <c r="X1782" i="79"/>
  <c r="Y1782" i="79"/>
  <c r="W1783" i="79"/>
  <c r="X1783" i="79"/>
  <c r="Y1783" i="79"/>
  <c r="W1784" i="79"/>
  <c r="X1784" i="79"/>
  <c r="Y1784" i="79"/>
  <c r="W1785" i="79"/>
  <c r="X1785" i="79"/>
  <c r="Y1785" i="79"/>
  <c r="W1786" i="79"/>
  <c r="X1786" i="79"/>
  <c r="Y1786" i="79"/>
  <c r="W1787" i="79"/>
  <c r="X1787" i="79"/>
  <c r="Y1787" i="79"/>
  <c r="W1788" i="79"/>
  <c r="X1788" i="79"/>
  <c r="Y1788" i="79"/>
  <c r="W1789" i="79"/>
  <c r="X1789" i="79"/>
  <c r="Y1789" i="79"/>
  <c r="W1790" i="79"/>
  <c r="X1790" i="79"/>
  <c r="Y1790" i="79"/>
  <c r="W1791" i="79"/>
  <c r="X1791" i="79"/>
  <c r="Y1791" i="79"/>
  <c r="W1792" i="79"/>
  <c r="X1792" i="79"/>
  <c r="Y1792" i="79"/>
  <c r="W1793" i="79"/>
  <c r="X1793" i="79"/>
  <c r="Y1793" i="79"/>
  <c r="W1794" i="79"/>
  <c r="X1794" i="79"/>
  <c r="Y1794" i="79"/>
  <c r="W1795" i="79"/>
  <c r="X1795" i="79"/>
  <c r="Y1795" i="79"/>
  <c r="W1796" i="79"/>
  <c r="X1796" i="79"/>
  <c r="Y1796" i="79"/>
  <c r="W1797" i="79"/>
  <c r="X1797" i="79"/>
  <c r="Y1797" i="79"/>
  <c r="W1798" i="79"/>
  <c r="X1798" i="79"/>
  <c r="Y1798" i="79"/>
  <c r="W1799" i="79"/>
  <c r="X1799" i="79"/>
  <c r="Y1799" i="79"/>
  <c r="W1800" i="79"/>
  <c r="X1800" i="79"/>
  <c r="Y1800" i="79"/>
  <c r="W1801" i="79"/>
  <c r="X1801" i="79"/>
  <c r="Y1801" i="79"/>
  <c r="W1802" i="79"/>
  <c r="X1802" i="79"/>
  <c r="Y1802" i="79"/>
  <c r="W1803" i="79"/>
  <c r="X1803" i="79"/>
  <c r="Y1803" i="79"/>
  <c r="W1804" i="79"/>
  <c r="X1804" i="79"/>
  <c r="Y1804" i="79"/>
  <c r="W1805" i="79"/>
  <c r="X1805" i="79"/>
  <c r="Y1805" i="79"/>
  <c r="W1806" i="79"/>
  <c r="X1806" i="79"/>
  <c r="Y1806" i="79"/>
  <c r="W1807" i="79"/>
  <c r="X1807" i="79"/>
  <c r="Y1807" i="79"/>
  <c r="W1808" i="79"/>
  <c r="X1808" i="79"/>
  <c r="Y1808" i="79"/>
  <c r="W1809" i="79"/>
  <c r="X1809" i="79"/>
  <c r="Y1809" i="79"/>
  <c r="W1810" i="79"/>
  <c r="X1810" i="79"/>
  <c r="Y1810" i="79"/>
  <c r="W1811" i="79"/>
  <c r="X1811" i="79"/>
  <c r="Y1811" i="79"/>
  <c r="W1812" i="79"/>
  <c r="X1812" i="79"/>
  <c r="Y1812" i="79"/>
  <c r="W1813" i="79"/>
  <c r="X1813" i="79"/>
  <c r="Y1813" i="79"/>
  <c r="W1814" i="79"/>
  <c r="X1814" i="79"/>
  <c r="Y1814" i="79"/>
  <c r="W1815" i="79"/>
  <c r="X1815" i="79"/>
  <c r="Y1815" i="79"/>
  <c r="W1816" i="79"/>
  <c r="X1816" i="79"/>
  <c r="Y1816" i="79"/>
  <c r="W1817" i="79"/>
  <c r="X1817" i="79"/>
  <c r="Y1817" i="79"/>
  <c r="W1818" i="79"/>
  <c r="X1818" i="79"/>
  <c r="Y1818" i="79"/>
  <c r="W1819" i="79"/>
  <c r="X1819" i="79"/>
  <c r="Y1819" i="79"/>
  <c r="W1820" i="79"/>
  <c r="X1820" i="79"/>
  <c r="Y1820" i="79"/>
  <c r="W1821" i="79"/>
  <c r="X1821" i="79"/>
  <c r="Y1821" i="79"/>
  <c r="W1822" i="79"/>
  <c r="X1822" i="79"/>
  <c r="Y1822" i="79"/>
  <c r="W1823" i="79"/>
  <c r="X1823" i="79"/>
  <c r="Y1823" i="79"/>
  <c r="W1824" i="79"/>
  <c r="X1824" i="79"/>
  <c r="Y1824" i="79"/>
  <c r="W1825" i="79"/>
  <c r="X1825" i="79"/>
  <c r="Y1825" i="79"/>
  <c r="W1826" i="79"/>
  <c r="X1826" i="79"/>
  <c r="Y1826" i="79"/>
  <c r="W1827" i="79"/>
  <c r="X1827" i="79"/>
  <c r="Y1827" i="79"/>
  <c r="W1828" i="79"/>
  <c r="X1828" i="79"/>
  <c r="Y1828" i="79"/>
  <c r="W1829" i="79"/>
  <c r="X1829" i="79"/>
  <c r="Y1829" i="79"/>
  <c r="W1830" i="79"/>
  <c r="X1830" i="79"/>
  <c r="Y1830" i="79"/>
  <c r="W1831" i="79"/>
  <c r="X1831" i="79"/>
  <c r="Y1831" i="79"/>
  <c r="W1832" i="79"/>
  <c r="X1832" i="79"/>
  <c r="Y1832" i="79"/>
  <c r="W1833" i="79"/>
  <c r="X1833" i="79"/>
  <c r="Y1833" i="79"/>
  <c r="W1834" i="79"/>
  <c r="X1834" i="79"/>
  <c r="Y1834" i="79"/>
  <c r="W1835" i="79"/>
  <c r="X1835" i="79"/>
  <c r="Y1835" i="79"/>
  <c r="W1836" i="79"/>
  <c r="X1836" i="79"/>
  <c r="Y1836" i="79"/>
  <c r="W1837" i="79"/>
  <c r="X1837" i="79"/>
  <c r="Y1837" i="79"/>
  <c r="W1838" i="79"/>
  <c r="X1838" i="79"/>
  <c r="Y1838" i="79"/>
  <c r="W1839" i="79"/>
  <c r="X1839" i="79"/>
  <c r="Y1839" i="79"/>
  <c r="W1840" i="79"/>
  <c r="X1840" i="79"/>
  <c r="Y1840" i="79"/>
  <c r="W1841" i="79"/>
  <c r="X1841" i="79"/>
  <c r="Y1841" i="79"/>
  <c r="W1842" i="79"/>
  <c r="X1842" i="79"/>
  <c r="Y1842" i="79"/>
  <c r="W1843" i="79"/>
  <c r="X1843" i="79"/>
  <c r="Y1843" i="79"/>
  <c r="W1844" i="79"/>
  <c r="X1844" i="79"/>
  <c r="Y1844" i="79"/>
  <c r="W1845" i="79"/>
  <c r="X1845" i="79"/>
  <c r="Y1845" i="79"/>
  <c r="W1846" i="79"/>
  <c r="X1846" i="79"/>
  <c r="Y1846" i="79"/>
  <c r="W1847" i="79"/>
  <c r="X1847" i="79"/>
  <c r="Y1847" i="79"/>
  <c r="W1848" i="79"/>
  <c r="X1848" i="79"/>
  <c r="Y1848" i="79"/>
  <c r="W1849" i="79"/>
  <c r="X1849" i="79"/>
  <c r="Y1849" i="79"/>
  <c r="W1850" i="79"/>
  <c r="X1850" i="79"/>
  <c r="Y1850" i="79"/>
  <c r="W1851" i="79"/>
  <c r="X1851" i="79"/>
  <c r="Y1851" i="79"/>
  <c r="W1852" i="79"/>
  <c r="X1852" i="79"/>
  <c r="Y1852" i="79"/>
  <c r="W1853" i="79"/>
  <c r="X1853" i="79"/>
  <c r="Y1853" i="79"/>
  <c r="W1854" i="79"/>
  <c r="X1854" i="79"/>
  <c r="Y1854" i="79"/>
  <c r="W1855" i="79"/>
  <c r="X1855" i="79"/>
  <c r="Y1855" i="79"/>
  <c r="W1856" i="79"/>
  <c r="X1856" i="79"/>
  <c r="Y1856" i="79"/>
  <c r="W1857" i="79"/>
  <c r="X1857" i="79"/>
  <c r="Y1857" i="79"/>
  <c r="W1858" i="79"/>
  <c r="X1858" i="79"/>
  <c r="Y1858" i="79"/>
  <c r="W1859" i="79"/>
  <c r="X1859" i="79"/>
  <c r="Y1859" i="79"/>
  <c r="W1860" i="79"/>
  <c r="X1860" i="79"/>
  <c r="Y1860" i="79"/>
  <c r="W1861" i="79"/>
  <c r="X1861" i="79"/>
  <c r="Y1861" i="79"/>
  <c r="W1862" i="79"/>
  <c r="X1862" i="79"/>
  <c r="Y1862" i="79"/>
  <c r="W1863" i="79"/>
  <c r="X1863" i="79"/>
  <c r="Y1863" i="79"/>
  <c r="W1864" i="79"/>
  <c r="X1864" i="79"/>
  <c r="Y1864" i="79"/>
  <c r="W1865" i="79"/>
  <c r="X1865" i="79"/>
  <c r="Y1865" i="79"/>
  <c r="W1866" i="79"/>
  <c r="X1866" i="79"/>
  <c r="Y1866" i="79"/>
  <c r="W1867" i="79"/>
  <c r="X1867" i="79"/>
  <c r="Y1867" i="79"/>
  <c r="W1868" i="79"/>
  <c r="X1868" i="79"/>
  <c r="Y1868" i="79"/>
  <c r="W1869" i="79"/>
  <c r="X1869" i="79"/>
  <c r="Y1869" i="79"/>
  <c r="W1870" i="79"/>
  <c r="X1870" i="79"/>
  <c r="Y1870" i="79"/>
  <c r="W1871" i="79"/>
  <c r="X1871" i="79"/>
  <c r="Y1871" i="79"/>
  <c r="W1872" i="79"/>
  <c r="X1872" i="79"/>
  <c r="Y1872" i="79"/>
  <c r="W1873" i="79"/>
  <c r="X1873" i="79"/>
  <c r="Y1873" i="79"/>
  <c r="W1874" i="79"/>
  <c r="X1874" i="79"/>
  <c r="Y1874" i="79"/>
  <c r="W1875" i="79"/>
  <c r="X1875" i="79"/>
  <c r="Y1875" i="79"/>
  <c r="W1876" i="79"/>
  <c r="X1876" i="79"/>
  <c r="Y1876" i="79"/>
  <c r="W1877" i="79"/>
  <c r="X1877" i="79"/>
  <c r="Y1877" i="79"/>
  <c r="W1878" i="79"/>
  <c r="X1878" i="79"/>
  <c r="Y1878" i="79"/>
  <c r="W1879" i="79"/>
  <c r="X1879" i="79"/>
  <c r="Y1879" i="79"/>
  <c r="W1880" i="79"/>
  <c r="X1880" i="79"/>
  <c r="Y1880" i="79"/>
  <c r="W1881" i="79"/>
  <c r="X1881" i="79"/>
  <c r="Y1881" i="79"/>
  <c r="W1882" i="79"/>
  <c r="X1882" i="79"/>
  <c r="Y1882" i="79"/>
  <c r="W1883" i="79"/>
  <c r="X1883" i="79"/>
  <c r="Y1883" i="79"/>
  <c r="W1884" i="79"/>
  <c r="X1884" i="79"/>
  <c r="Y1884" i="79"/>
  <c r="W1885" i="79"/>
  <c r="X1885" i="79"/>
  <c r="Y1885" i="79"/>
  <c r="W1886" i="79"/>
  <c r="X1886" i="79"/>
  <c r="Y1886" i="79"/>
  <c r="W1887" i="79"/>
  <c r="X1887" i="79"/>
  <c r="Y1887" i="79"/>
  <c r="W1888" i="79"/>
  <c r="X1888" i="79"/>
  <c r="Y1888" i="79"/>
  <c r="W1889" i="79"/>
  <c r="X1889" i="79"/>
  <c r="Y1889" i="79"/>
  <c r="W1890" i="79"/>
  <c r="X1890" i="79"/>
  <c r="Y1890" i="79"/>
  <c r="W1891" i="79"/>
  <c r="X1891" i="79"/>
  <c r="Y1891" i="79"/>
  <c r="W1892" i="79"/>
  <c r="X1892" i="79"/>
  <c r="Y1892" i="79"/>
  <c r="W1893" i="79"/>
  <c r="X1893" i="79"/>
  <c r="Y1893" i="79"/>
  <c r="W1894" i="79"/>
  <c r="X1894" i="79"/>
  <c r="Y1894" i="79"/>
  <c r="W1895" i="79"/>
  <c r="X1895" i="79"/>
  <c r="Y1895" i="79"/>
  <c r="W1896" i="79"/>
  <c r="X1896" i="79"/>
  <c r="Y1896" i="79"/>
  <c r="W1897" i="79"/>
  <c r="X1897" i="79"/>
  <c r="Y1897" i="79"/>
  <c r="W1898" i="79"/>
  <c r="X1898" i="79"/>
  <c r="Y1898" i="79"/>
  <c r="W1899" i="79"/>
  <c r="X1899" i="79"/>
  <c r="Y1899" i="79"/>
  <c r="W1900" i="79"/>
  <c r="X1900" i="79"/>
  <c r="Y1900" i="79"/>
  <c r="W1901" i="79"/>
  <c r="X1901" i="79"/>
  <c r="Y1901" i="79"/>
  <c r="W1902" i="79"/>
  <c r="X1902" i="79"/>
  <c r="Y1902" i="79"/>
  <c r="W1903" i="79"/>
  <c r="X1903" i="79"/>
  <c r="Y1903" i="79"/>
  <c r="W1904" i="79"/>
  <c r="X1904" i="79"/>
  <c r="Y1904" i="79"/>
  <c r="W1905" i="79"/>
  <c r="X1905" i="79"/>
  <c r="Y1905" i="79"/>
  <c r="W1906" i="79"/>
  <c r="X1906" i="79"/>
  <c r="Y1906" i="79"/>
  <c r="W1907" i="79"/>
  <c r="X1907" i="79"/>
  <c r="Y1907" i="79"/>
  <c r="W1908" i="79"/>
  <c r="X1908" i="79"/>
  <c r="Y1908" i="79"/>
  <c r="W1909" i="79"/>
  <c r="X1909" i="79"/>
  <c r="Y1909" i="79"/>
  <c r="W1910" i="79"/>
  <c r="X1910" i="79"/>
  <c r="Y1910" i="79"/>
  <c r="W1911" i="79"/>
  <c r="X1911" i="79"/>
  <c r="Y1911" i="79"/>
  <c r="W1912" i="79"/>
  <c r="X1912" i="79"/>
  <c r="Y1912" i="79"/>
  <c r="W1913" i="79"/>
  <c r="X1913" i="79"/>
  <c r="Y1913" i="79"/>
  <c r="W1914" i="79"/>
  <c r="X1914" i="79"/>
  <c r="Y1914" i="79"/>
  <c r="W1915" i="79"/>
  <c r="X1915" i="79"/>
  <c r="Y1915" i="79"/>
  <c r="W1916" i="79"/>
  <c r="X1916" i="79"/>
  <c r="Y1916" i="79"/>
  <c r="W1917" i="79"/>
  <c r="X1917" i="79"/>
  <c r="Y1917" i="79"/>
  <c r="W1918" i="79"/>
  <c r="X1918" i="79"/>
  <c r="Y1918" i="79"/>
  <c r="W1919" i="79"/>
  <c r="X1919" i="79"/>
  <c r="Y1919" i="79"/>
  <c r="W1920" i="79"/>
  <c r="X1920" i="79"/>
  <c r="Y1920" i="79"/>
  <c r="W1921" i="79"/>
  <c r="X1921" i="79"/>
  <c r="Y1921" i="79"/>
  <c r="W1922" i="79"/>
  <c r="X1922" i="79"/>
  <c r="Y1922" i="79"/>
  <c r="W1923" i="79"/>
  <c r="X1923" i="79"/>
  <c r="Y1923" i="79"/>
  <c r="W1924" i="79"/>
  <c r="X1924" i="79"/>
  <c r="Y1924" i="79"/>
  <c r="W1925" i="79"/>
  <c r="X1925" i="79"/>
  <c r="Y1925" i="79"/>
  <c r="W1926" i="79"/>
  <c r="X1926" i="79"/>
  <c r="Y1926" i="79"/>
  <c r="W1927" i="79"/>
  <c r="X1927" i="79"/>
  <c r="Y1927" i="79"/>
  <c r="W1928" i="79"/>
  <c r="X1928" i="79"/>
  <c r="Y1928" i="79"/>
  <c r="W1929" i="79"/>
  <c r="X1929" i="79"/>
  <c r="Y1929" i="79"/>
  <c r="W1930" i="79"/>
  <c r="X1930" i="79"/>
  <c r="Y1930" i="79"/>
  <c r="W1931" i="79"/>
  <c r="X1931" i="79"/>
  <c r="Y1931" i="79"/>
  <c r="W1932" i="79"/>
  <c r="X1932" i="79"/>
  <c r="Y1932" i="79"/>
  <c r="W1933" i="79"/>
  <c r="X1933" i="79"/>
  <c r="Y1933" i="79"/>
  <c r="W1934" i="79"/>
  <c r="X1934" i="79"/>
  <c r="Y1934" i="79"/>
  <c r="W1935" i="79"/>
  <c r="X1935" i="79"/>
  <c r="Y1935" i="79"/>
  <c r="W1936" i="79"/>
  <c r="X1936" i="79"/>
  <c r="Y1936" i="79"/>
  <c r="W1937" i="79"/>
  <c r="X1937" i="79"/>
  <c r="Y1937" i="79"/>
  <c r="W1938" i="79"/>
  <c r="X1938" i="79"/>
  <c r="Y1938" i="79"/>
  <c r="W1939" i="79"/>
  <c r="X1939" i="79"/>
  <c r="Y1939" i="79"/>
  <c r="W1940" i="79"/>
  <c r="X1940" i="79"/>
  <c r="Y1940" i="79"/>
  <c r="W1941" i="79"/>
  <c r="X1941" i="79"/>
  <c r="Y1941" i="79"/>
  <c r="W1942" i="79"/>
  <c r="X1942" i="79"/>
  <c r="Y1942" i="79"/>
  <c r="W1943" i="79"/>
  <c r="X1943" i="79"/>
  <c r="Y1943" i="79"/>
  <c r="W1944" i="79"/>
  <c r="X1944" i="79"/>
  <c r="Y1944" i="79"/>
  <c r="W1945" i="79"/>
  <c r="X1945" i="79"/>
  <c r="Y1945" i="79"/>
  <c r="W1946" i="79"/>
  <c r="X1946" i="79"/>
  <c r="Y1946" i="79"/>
  <c r="W1947" i="79"/>
  <c r="X1947" i="79"/>
  <c r="Y1947" i="79"/>
  <c r="W1948" i="79"/>
  <c r="X1948" i="79"/>
  <c r="Y1948" i="79"/>
  <c r="W1949" i="79"/>
  <c r="X1949" i="79"/>
  <c r="Y1949" i="79"/>
  <c r="W1950" i="79"/>
  <c r="X1950" i="79"/>
  <c r="Y1950" i="79"/>
  <c r="W1951" i="79"/>
  <c r="X1951" i="79"/>
  <c r="Y1951" i="79"/>
  <c r="W1952" i="79"/>
  <c r="X1952" i="79"/>
  <c r="Y1952" i="79"/>
  <c r="W1953" i="79"/>
  <c r="X1953" i="79"/>
  <c r="Y1953" i="79"/>
  <c r="W1954" i="79"/>
  <c r="X1954" i="79"/>
  <c r="Y1954" i="79"/>
  <c r="W1955" i="79"/>
  <c r="X1955" i="79"/>
  <c r="Y1955" i="79"/>
  <c r="W1956" i="79"/>
  <c r="X1956" i="79"/>
  <c r="Y1956" i="79"/>
  <c r="W1957" i="79"/>
  <c r="X1957" i="79"/>
  <c r="Y1957" i="79"/>
  <c r="W1958" i="79"/>
  <c r="X1958" i="79"/>
  <c r="Y1958" i="79"/>
  <c r="W1959" i="79"/>
  <c r="X1959" i="79"/>
  <c r="Y1959" i="79"/>
  <c r="W1960" i="79"/>
  <c r="X1960" i="79"/>
  <c r="Y1960" i="79"/>
  <c r="W1961" i="79"/>
  <c r="X1961" i="79"/>
  <c r="Y1961" i="79"/>
  <c r="W1962" i="79"/>
  <c r="X1962" i="79"/>
  <c r="Y1962" i="79"/>
  <c r="W1963" i="79"/>
  <c r="X1963" i="79"/>
  <c r="Y1963" i="79"/>
  <c r="W1964" i="79"/>
  <c r="X1964" i="79"/>
  <c r="Y1964" i="79"/>
  <c r="W1965" i="79"/>
  <c r="X1965" i="79"/>
  <c r="Y1965" i="79"/>
  <c r="W1966" i="79"/>
  <c r="X1966" i="79"/>
  <c r="Y1966" i="79"/>
  <c r="W1967" i="79"/>
  <c r="X1967" i="79"/>
  <c r="Y1967" i="79"/>
  <c r="W1968" i="79"/>
  <c r="X1968" i="79"/>
  <c r="Y1968" i="79"/>
  <c r="W1969" i="79"/>
  <c r="X1969" i="79"/>
  <c r="Y1969" i="79"/>
  <c r="W1970" i="79"/>
  <c r="X1970" i="79"/>
  <c r="Y1970" i="79"/>
  <c r="W1971" i="79"/>
  <c r="X1971" i="79"/>
  <c r="Y1971" i="79"/>
  <c r="W1972" i="79"/>
  <c r="X1972" i="79"/>
  <c r="Y1972" i="79"/>
  <c r="W1973" i="79"/>
  <c r="X1973" i="79"/>
  <c r="Y1973" i="79"/>
  <c r="W1974" i="79"/>
  <c r="X1974" i="79"/>
  <c r="Y1974" i="79"/>
  <c r="W1975" i="79"/>
  <c r="X1975" i="79"/>
  <c r="Y1975" i="79"/>
  <c r="W1976" i="79"/>
  <c r="X1976" i="79"/>
  <c r="Y1976" i="79"/>
  <c r="W1977" i="79"/>
  <c r="X1977" i="79"/>
  <c r="Y1977" i="79"/>
  <c r="W1978" i="79"/>
  <c r="X1978" i="79"/>
  <c r="Y1978" i="79"/>
  <c r="W1979" i="79"/>
  <c r="X1979" i="79"/>
  <c r="Y1979" i="79"/>
  <c r="W1980" i="79"/>
  <c r="X1980" i="79"/>
  <c r="Y1980" i="79"/>
  <c r="W1981" i="79"/>
  <c r="X1981" i="79"/>
  <c r="Y1981" i="79"/>
  <c r="W1982" i="79"/>
  <c r="X1982" i="79"/>
  <c r="Y1982" i="79"/>
  <c r="W1983" i="79"/>
  <c r="X1983" i="79"/>
  <c r="Y1983" i="79"/>
  <c r="W1984" i="79"/>
  <c r="X1984" i="79"/>
  <c r="Y1984" i="79"/>
  <c r="W1985" i="79"/>
  <c r="X1985" i="79"/>
  <c r="Y1985" i="79"/>
  <c r="W1986" i="79"/>
  <c r="X1986" i="79"/>
  <c r="Y1986" i="79"/>
  <c r="W1987" i="79"/>
  <c r="X1987" i="79"/>
  <c r="Y1987" i="79"/>
  <c r="W1988" i="79"/>
  <c r="X1988" i="79"/>
  <c r="Y1988" i="79"/>
  <c r="W1989" i="79"/>
  <c r="X1989" i="79"/>
  <c r="Y1989" i="79"/>
  <c r="W1990" i="79"/>
  <c r="X1990" i="79"/>
  <c r="Y1990" i="79"/>
  <c r="W1991" i="79"/>
  <c r="X1991" i="79"/>
  <c r="Y1991" i="79"/>
  <c r="W1992" i="79"/>
  <c r="X1992" i="79"/>
  <c r="Y1992" i="79"/>
  <c r="W1993" i="79"/>
  <c r="X1993" i="79"/>
  <c r="Y1993" i="79"/>
  <c r="W1994" i="79"/>
  <c r="X1994" i="79"/>
  <c r="Y1994" i="79"/>
  <c r="W1995" i="79"/>
  <c r="X1995" i="79"/>
  <c r="Y1995" i="79"/>
  <c r="W1996" i="79"/>
  <c r="X1996" i="79"/>
  <c r="Y1996" i="79"/>
  <c r="W1997" i="79"/>
  <c r="X1997" i="79"/>
  <c r="Y1997" i="79"/>
  <c r="W1998" i="79"/>
  <c r="X1998" i="79"/>
  <c r="Y1998" i="79"/>
  <c r="W1999" i="79"/>
  <c r="X1999" i="79"/>
  <c r="Y1999" i="79"/>
  <c r="W2000" i="79"/>
  <c r="X2000" i="79"/>
  <c r="Y2000" i="79"/>
  <c r="W2001" i="79"/>
  <c r="X2001" i="79"/>
  <c r="Y2001" i="79"/>
  <c r="W2002" i="79"/>
  <c r="X2002" i="79"/>
  <c r="Y2002" i="79"/>
  <c r="W2003" i="79"/>
  <c r="X2003" i="79"/>
  <c r="Y2003" i="79"/>
  <c r="W2004" i="79"/>
  <c r="X2004" i="79"/>
  <c r="Y2004" i="79"/>
  <c r="W2005" i="79"/>
  <c r="X2005" i="79"/>
  <c r="Y2005" i="79"/>
  <c r="W2006" i="79"/>
  <c r="X2006" i="79"/>
  <c r="Y2006" i="79"/>
  <c r="W2007" i="79"/>
  <c r="X2007" i="79"/>
  <c r="Y2007" i="79"/>
  <c r="W2008" i="79"/>
  <c r="X2008" i="79"/>
  <c r="Y2008" i="79"/>
  <c r="W2009" i="79"/>
  <c r="X2009" i="79"/>
  <c r="Y2009" i="79"/>
  <c r="W2010" i="79"/>
  <c r="X2010" i="79"/>
  <c r="Y2010" i="79"/>
  <c r="W2011" i="79"/>
  <c r="X2011" i="79"/>
  <c r="Y2011" i="79"/>
  <c r="W2012" i="79"/>
  <c r="X2012" i="79"/>
  <c r="Y2012" i="79"/>
  <c r="W2013" i="79"/>
  <c r="X2013" i="79"/>
  <c r="Y2013" i="79"/>
  <c r="W2014" i="79"/>
  <c r="X2014" i="79"/>
  <c r="Y2014" i="79"/>
  <c r="W2015" i="79"/>
  <c r="X2015" i="79"/>
  <c r="Y2015" i="79"/>
  <c r="W2016" i="79"/>
  <c r="X2016" i="79"/>
  <c r="Y2016" i="79"/>
  <c r="W2017" i="79"/>
  <c r="X2017" i="79"/>
  <c r="Y2017" i="79"/>
  <c r="W2018" i="79"/>
  <c r="X2018" i="79"/>
  <c r="Y2018" i="79"/>
  <c r="W2019" i="79"/>
  <c r="X2019" i="79"/>
  <c r="Y2019" i="79"/>
  <c r="W2020" i="79"/>
  <c r="X2020" i="79"/>
  <c r="Y2020" i="79"/>
  <c r="W2021" i="79"/>
  <c r="X2021" i="79"/>
  <c r="Y2021" i="79"/>
  <c r="W2022" i="79"/>
  <c r="X2022" i="79"/>
  <c r="Y2022" i="79"/>
  <c r="W2023" i="79"/>
  <c r="X2023" i="79"/>
  <c r="Y2023" i="79"/>
  <c r="W2024" i="79"/>
  <c r="X2024" i="79"/>
  <c r="Y2024" i="79"/>
  <c r="W2025" i="79"/>
  <c r="X2025" i="79"/>
  <c r="Y2025" i="79"/>
  <c r="W2026" i="79"/>
  <c r="X2026" i="79"/>
  <c r="Y2026" i="79"/>
  <c r="W2027" i="79"/>
  <c r="X2027" i="79"/>
  <c r="Y2027" i="79"/>
  <c r="W2028" i="79"/>
  <c r="X2028" i="79"/>
  <c r="Y2028" i="79"/>
  <c r="W2029" i="79"/>
  <c r="X2029" i="79"/>
  <c r="Y2029" i="79"/>
  <c r="W2030" i="79"/>
  <c r="X2030" i="79"/>
  <c r="Y2030" i="79"/>
  <c r="W2031" i="79"/>
  <c r="X2031" i="79"/>
  <c r="Y2031" i="79"/>
  <c r="W2032" i="79"/>
  <c r="X2032" i="79"/>
  <c r="Y2032" i="79"/>
  <c r="W2033" i="79"/>
  <c r="X2033" i="79"/>
  <c r="Y2033" i="79"/>
  <c r="W2034" i="79"/>
  <c r="X2034" i="79"/>
  <c r="Y2034" i="79"/>
  <c r="W2035" i="79"/>
  <c r="X2035" i="79"/>
  <c r="Y2035" i="79"/>
  <c r="W2036" i="79"/>
  <c r="X2036" i="79"/>
  <c r="Y2036" i="79"/>
  <c r="W2037" i="79"/>
  <c r="X2037" i="79"/>
  <c r="Y2037" i="79"/>
  <c r="W2038" i="79"/>
  <c r="X2038" i="79"/>
  <c r="Y2038" i="79"/>
  <c r="W2039" i="79"/>
  <c r="X2039" i="79"/>
  <c r="Y2039" i="79"/>
  <c r="W2040" i="79"/>
  <c r="X2040" i="79"/>
  <c r="Y2040" i="79"/>
  <c r="W2041" i="79"/>
  <c r="X2041" i="79"/>
  <c r="Y2041" i="79"/>
  <c r="W2042" i="79"/>
  <c r="X2042" i="79"/>
  <c r="Y2042" i="79"/>
  <c r="W2043" i="79"/>
  <c r="X2043" i="79"/>
  <c r="Y2043" i="79"/>
  <c r="W2044" i="79"/>
  <c r="X2044" i="79"/>
  <c r="Y2044" i="79"/>
  <c r="W2045" i="79"/>
  <c r="X2045" i="79"/>
  <c r="Y2045" i="79"/>
  <c r="W2046" i="79"/>
  <c r="X2046" i="79"/>
  <c r="Y2046" i="79"/>
  <c r="W2047" i="79"/>
  <c r="X2047" i="79"/>
  <c r="Y2047" i="79"/>
  <c r="W2048" i="79"/>
  <c r="X2048" i="79"/>
  <c r="Y2048" i="79"/>
  <c r="W2049" i="79"/>
  <c r="X2049" i="79"/>
  <c r="Y2049" i="79"/>
  <c r="W2050" i="79"/>
  <c r="X2050" i="79"/>
  <c r="Y2050" i="79"/>
  <c r="W2051" i="79"/>
  <c r="X2051" i="79"/>
  <c r="Y2051" i="79"/>
  <c r="W2052" i="79"/>
  <c r="X2052" i="79"/>
  <c r="Y2052" i="79"/>
  <c r="W2053" i="79"/>
  <c r="X2053" i="79"/>
  <c r="Y2053" i="79"/>
  <c r="W2054" i="79"/>
  <c r="X2054" i="79"/>
  <c r="Y2054" i="79"/>
  <c r="W2055" i="79"/>
  <c r="X2055" i="79"/>
  <c r="Y2055" i="79"/>
  <c r="W2056" i="79"/>
  <c r="X2056" i="79"/>
  <c r="Y2056" i="79"/>
  <c r="W2057" i="79"/>
  <c r="X2057" i="79"/>
  <c r="Y2057" i="79"/>
  <c r="W2058" i="79"/>
  <c r="X2058" i="79"/>
  <c r="Y2058" i="79"/>
  <c r="W2059" i="79"/>
  <c r="X2059" i="79"/>
  <c r="Y2059" i="79"/>
  <c r="W2060" i="79"/>
  <c r="X2060" i="79"/>
  <c r="Y2060" i="79"/>
  <c r="W2061" i="79"/>
  <c r="X2061" i="79"/>
  <c r="Y2061" i="79"/>
  <c r="W2062" i="79"/>
  <c r="X2062" i="79"/>
  <c r="Y2062" i="79"/>
  <c r="W2063" i="79"/>
  <c r="X2063" i="79"/>
  <c r="Y2063" i="79"/>
  <c r="W2064" i="79"/>
  <c r="X2064" i="79"/>
  <c r="Y2064" i="79"/>
  <c r="W2065" i="79"/>
  <c r="X2065" i="79"/>
  <c r="Y2065" i="79"/>
  <c r="W2066" i="79"/>
  <c r="X2066" i="79"/>
  <c r="Y2066" i="79"/>
  <c r="W2067" i="79"/>
  <c r="X2067" i="79"/>
  <c r="Y2067" i="79"/>
  <c r="W2068" i="79"/>
  <c r="X2068" i="79"/>
  <c r="Y2068" i="79"/>
  <c r="W2069" i="79"/>
  <c r="X2069" i="79"/>
  <c r="Y2069" i="79"/>
  <c r="W2070" i="79"/>
  <c r="X2070" i="79"/>
  <c r="Y2070" i="79"/>
  <c r="W2071" i="79"/>
  <c r="X2071" i="79"/>
  <c r="Y2071" i="79"/>
  <c r="W2072" i="79"/>
  <c r="X2072" i="79"/>
  <c r="Y2072" i="79"/>
  <c r="W2073" i="79"/>
  <c r="X2073" i="79"/>
  <c r="Y2073" i="79"/>
  <c r="W2074" i="79"/>
  <c r="X2074" i="79"/>
  <c r="Y2074" i="79"/>
  <c r="W2075" i="79"/>
  <c r="X2075" i="79"/>
  <c r="Y2075" i="79"/>
  <c r="W2076" i="79"/>
  <c r="X2076" i="79"/>
  <c r="Y2076" i="79"/>
  <c r="W2077" i="79"/>
  <c r="X2077" i="79"/>
  <c r="Y2077" i="79"/>
  <c r="W2078" i="79"/>
  <c r="X2078" i="79"/>
  <c r="Y2078" i="79"/>
  <c r="W2079" i="79"/>
  <c r="X2079" i="79"/>
  <c r="Y2079" i="79"/>
  <c r="W2080" i="79"/>
  <c r="X2080" i="79"/>
  <c r="Y2080" i="79"/>
  <c r="W2081" i="79"/>
  <c r="X2081" i="79"/>
  <c r="Y2081" i="79"/>
  <c r="W2082" i="79"/>
  <c r="X2082" i="79"/>
  <c r="Y2082" i="79"/>
  <c r="W2083" i="79"/>
  <c r="X2083" i="79"/>
  <c r="Y2083" i="79"/>
  <c r="W2084" i="79"/>
  <c r="X2084" i="79"/>
  <c r="Y2084" i="79"/>
  <c r="W2085" i="79"/>
  <c r="X2085" i="79"/>
  <c r="Y2085" i="79"/>
  <c r="W2086" i="79"/>
  <c r="X2086" i="79"/>
  <c r="Y2086" i="79"/>
  <c r="W2087" i="79"/>
  <c r="X2087" i="79"/>
  <c r="Y2087" i="79"/>
  <c r="W2088" i="79"/>
  <c r="X2088" i="79"/>
  <c r="Y2088" i="79"/>
  <c r="W2089" i="79"/>
  <c r="X2089" i="79"/>
  <c r="Y2089" i="79"/>
  <c r="W2090" i="79"/>
  <c r="X2090" i="79"/>
  <c r="Y2090" i="79"/>
  <c r="W2091" i="79"/>
  <c r="X2091" i="79"/>
  <c r="Y2091" i="79"/>
  <c r="W2092" i="79"/>
  <c r="X2092" i="79"/>
  <c r="Y2092" i="79"/>
  <c r="W2093" i="79"/>
  <c r="X2093" i="79"/>
  <c r="Y2093" i="79"/>
  <c r="W2094" i="79"/>
  <c r="X2094" i="79"/>
  <c r="Y2094" i="79"/>
  <c r="W2095" i="79"/>
  <c r="X2095" i="79"/>
  <c r="Y2095" i="79"/>
  <c r="W2096" i="79"/>
  <c r="X2096" i="79"/>
  <c r="Y2096" i="79"/>
  <c r="W2097" i="79"/>
  <c r="X2097" i="79"/>
  <c r="Y2097" i="79"/>
  <c r="W2098" i="79"/>
  <c r="X2098" i="79"/>
  <c r="Y2098" i="79"/>
  <c r="W2099" i="79"/>
  <c r="X2099" i="79"/>
  <c r="Y2099" i="79"/>
  <c r="W2100" i="79"/>
  <c r="X2100" i="79"/>
  <c r="Y2100" i="79"/>
  <c r="W2101" i="79"/>
  <c r="X2101" i="79"/>
  <c r="Y2101" i="79"/>
  <c r="W2102" i="79"/>
  <c r="X2102" i="79"/>
  <c r="Y2102" i="79"/>
  <c r="W2103" i="79"/>
  <c r="X2103" i="79"/>
  <c r="Y2103" i="79"/>
  <c r="W2104" i="79"/>
  <c r="X2104" i="79"/>
  <c r="Y2104" i="79"/>
  <c r="W2105" i="79"/>
  <c r="X2105" i="79"/>
  <c r="Y2105" i="79"/>
  <c r="W2106" i="79"/>
  <c r="X2106" i="79"/>
  <c r="Y2106" i="79"/>
  <c r="W2107" i="79"/>
  <c r="X2107" i="79"/>
  <c r="Y2107" i="79"/>
  <c r="W2108" i="79"/>
  <c r="X2108" i="79"/>
  <c r="Y2108" i="79"/>
  <c r="W2109" i="79"/>
  <c r="X2109" i="79"/>
  <c r="Y2109" i="79"/>
  <c r="W2110" i="79"/>
  <c r="X2110" i="79"/>
  <c r="Y2110" i="79"/>
  <c r="W2111" i="79"/>
  <c r="X2111" i="79"/>
  <c r="Y2111" i="79"/>
  <c r="W2112" i="79"/>
  <c r="X2112" i="79"/>
  <c r="Y2112" i="79"/>
  <c r="W2113" i="79"/>
  <c r="X2113" i="79"/>
  <c r="Y2113" i="79"/>
  <c r="W2114" i="79"/>
  <c r="X2114" i="79"/>
  <c r="Y2114" i="79"/>
  <c r="W2115" i="79"/>
  <c r="X2115" i="79"/>
  <c r="Y2115" i="79"/>
  <c r="W2116" i="79"/>
  <c r="X2116" i="79"/>
  <c r="Y2116" i="79"/>
  <c r="W2117" i="79"/>
  <c r="X2117" i="79"/>
  <c r="Y2117" i="79"/>
  <c r="W2118" i="79"/>
  <c r="X2118" i="79"/>
  <c r="Y2118" i="79"/>
  <c r="W2119" i="79"/>
  <c r="X2119" i="79"/>
  <c r="Y2119" i="79"/>
  <c r="W2120" i="79"/>
  <c r="X2120" i="79"/>
  <c r="Y2120" i="79"/>
  <c r="W2121" i="79"/>
  <c r="X2121" i="79"/>
  <c r="Y2121" i="79"/>
  <c r="W2122" i="79"/>
  <c r="X2122" i="79"/>
  <c r="Y2122" i="79"/>
  <c r="W2123" i="79"/>
  <c r="X2123" i="79"/>
  <c r="Y2123" i="79"/>
  <c r="W2124" i="79"/>
  <c r="X2124" i="79"/>
  <c r="Y2124" i="79"/>
  <c r="W2125" i="79"/>
  <c r="X2125" i="79"/>
  <c r="Y2125" i="79"/>
  <c r="W2126" i="79"/>
  <c r="X2126" i="79"/>
  <c r="Y2126" i="79"/>
  <c r="W2127" i="79"/>
  <c r="X2127" i="79"/>
  <c r="Y2127" i="79"/>
  <c r="W2128" i="79"/>
  <c r="X2128" i="79"/>
  <c r="Y2128" i="79"/>
  <c r="W2129" i="79"/>
  <c r="X2129" i="79"/>
  <c r="Y2129" i="79"/>
  <c r="W2130" i="79"/>
  <c r="X2130" i="79"/>
  <c r="Y2130" i="79"/>
  <c r="W2131" i="79"/>
  <c r="X2131" i="79"/>
  <c r="Y2131" i="79"/>
  <c r="W2132" i="79"/>
  <c r="X2132" i="79"/>
  <c r="Y2132" i="79"/>
  <c r="W2133" i="79"/>
  <c r="X2133" i="79"/>
  <c r="Y2133" i="79"/>
  <c r="W2134" i="79"/>
  <c r="X2134" i="79"/>
  <c r="Y2134" i="79"/>
  <c r="W2135" i="79"/>
  <c r="X2135" i="79"/>
  <c r="Y2135" i="79"/>
  <c r="W2136" i="79"/>
  <c r="X2136" i="79"/>
  <c r="Y2136" i="79"/>
  <c r="W2137" i="79"/>
  <c r="X2137" i="79"/>
  <c r="Y2137" i="79"/>
  <c r="W2138" i="79"/>
  <c r="X2138" i="79"/>
  <c r="Y2138" i="79"/>
  <c r="W2139" i="79"/>
  <c r="X2139" i="79"/>
  <c r="Y2139" i="79"/>
  <c r="W2140" i="79"/>
  <c r="X2140" i="79"/>
  <c r="Y2140" i="79"/>
  <c r="W2141" i="79"/>
  <c r="X2141" i="79"/>
  <c r="Y2141" i="79"/>
  <c r="W2142" i="79"/>
  <c r="X2142" i="79"/>
  <c r="Y2142" i="79"/>
  <c r="W2143" i="79"/>
  <c r="X2143" i="79"/>
  <c r="Y2143" i="79"/>
  <c r="W2144" i="79"/>
  <c r="X2144" i="79"/>
  <c r="Y2144" i="79"/>
  <c r="W2145" i="79"/>
  <c r="X2145" i="79"/>
  <c r="Y2145" i="79"/>
  <c r="W2146" i="79"/>
  <c r="X2146" i="79"/>
  <c r="Y2146" i="79"/>
  <c r="W2147" i="79"/>
  <c r="X2147" i="79"/>
  <c r="Y2147" i="79"/>
  <c r="W2148" i="79"/>
  <c r="X2148" i="79"/>
  <c r="Y2148" i="79"/>
  <c r="W2149" i="79"/>
  <c r="X2149" i="79"/>
  <c r="Y2149" i="79"/>
  <c r="W2150" i="79"/>
  <c r="X2150" i="79"/>
  <c r="Y2150" i="79"/>
  <c r="W2151" i="79"/>
  <c r="X2151" i="79"/>
  <c r="Y2151" i="79"/>
  <c r="W2152" i="79"/>
  <c r="X2152" i="79"/>
  <c r="Y2152" i="79"/>
  <c r="W2153" i="79"/>
  <c r="X2153" i="79"/>
  <c r="Y2153" i="79"/>
  <c r="W2154" i="79"/>
  <c r="X2154" i="79"/>
  <c r="Y2154" i="79"/>
  <c r="W2155" i="79"/>
  <c r="X2155" i="79"/>
  <c r="Y2155" i="79"/>
  <c r="W2156" i="79"/>
  <c r="X2156" i="79"/>
  <c r="Y2156" i="79"/>
  <c r="W2157" i="79"/>
  <c r="X2157" i="79"/>
  <c r="Y2157" i="79"/>
  <c r="W2158" i="79"/>
  <c r="X2158" i="79"/>
  <c r="Y2158" i="79"/>
  <c r="W2159" i="79"/>
  <c r="X2159" i="79"/>
  <c r="Y2159" i="79"/>
  <c r="W2160" i="79"/>
  <c r="X2160" i="79"/>
  <c r="Y2160" i="79"/>
  <c r="W2161" i="79"/>
  <c r="X2161" i="79"/>
  <c r="Y2161" i="79"/>
  <c r="W2162" i="79"/>
  <c r="X2162" i="79"/>
  <c r="Y2162" i="79"/>
  <c r="W2163" i="79"/>
  <c r="X2163" i="79"/>
  <c r="Y2163" i="79"/>
  <c r="W2164" i="79"/>
  <c r="X2164" i="79"/>
  <c r="Y2164" i="79"/>
  <c r="W2165" i="79"/>
  <c r="X2165" i="79"/>
  <c r="Y2165" i="79"/>
  <c r="W2166" i="79"/>
  <c r="X2166" i="79"/>
  <c r="Y2166" i="79"/>
  <c r="W2167" i="79"/>
  <c r="X2167" i="79"/>
  <c r="Y2167" i="79"/>
  <c r="W2168" i="79"/>
  <c r="X2168" i="79"/>
  <c r="Y2168" i="79"/>
  <c r="W2169" i="79"/>
  <c r="X2169" i="79"/>
  <c r="Y2169" i="79"/>
  <c r="W2170" i="79"/>
  <c r="X2170" i="79"/>
  <c r="Y2170" i="79"/>
  <c r="W2171" i="79"/>
  <c r="X2171" i="79"/>
  <c r="Y2171" i="79"/>
  <c r="W2172" i="79"/>
  <c r="X2172" i="79"/>
  <c r="Y2172" i="79"/>
  <c r="W2173" i="79"/>
  <c r="X2173" i="79"/>
  <c r="Y2173" i="79"/>
  <c r="W2174" i="79"/>
  <c r="X2174" i="79"/>
  <c r="Y2174" i="79"/>
  <c r="W2175" i="79"/>
  <c r="X2175" i="79"/>
  <c r="Y2175" i="79"/>
  <c r="W2176" i="79"/>
  <c r="X2176" i="79"/>
  <c r="Y2176" i="79"/>
  <c r="W2177" i="79"/>
  <c r="X2177" i="79"/>
  <c r="Y2177" i="79"/>
  <c r="W2178" i="79"/>
  <c r="X2178" i="79"/>
  <c r="Y2178" i="79"/>
  <c r="W2179" i="79"/>
  <c r="X2179" i="79"/>
  <c r="Y2179" i="79"/>
  <c r="W2180" i="79"/>
  <c r="X2180" i="79"/>
  <c r="Y2180" i="79"/>
  <c r="W2181" i="79"/>
  <c r="X2181" i="79"/>
  <c r="Y2181" i="79"/>
  <c r="W2182" i="79"/>
  <c r="X2182" i="79"/>
  <c r="Y2182" i="79"/>
  <c r="W2183" i="79"/>
  <c r="X2183" i="79"/>
  <c r="Y2183" i="79"/>
  <c r="W2184" i="79"/>
  <c r="X2184" i="79"/>
  <c r="Y2184" i="79"/>
  <c r="W2185" i="79"/>
  <c r="X2185" i="79"/>
  <c r="Y2185" i="79"/>
  <c r="W2186" i="79"/>
  <c r="X2186" i="79"/>
  <c r="Y2186" i="79"/>
  <c r="W2187" i="79"/>
  <c r="X2187" i="79"/>
  <c r="Y2187" i="79"/>
  <c r="W2188" i="79"/>
  <c r="X2188" i="79"/>
  <c r="Y2188" i="79"/>
  <c r="W2189" i="79"/>
  <c r="X2189" i="79"/>
  <c r="Y2189" i="79"/>
  <c r="W2190" i="79"/>
  <c r="X2190" i="79"/>
  <c r="Y2190" i="79"/>
  <c r="W2191" i="79"/>
  <c r="X2191" i="79"/>
  <c r="Y2191" i="79"/>
  <c r="W2192" i="79"/>
  <c r="X2192" i="79"/>
  <c r="Y2192" i="79"/>
  <c r="W2193" i="79"/>
  <c r="X2193" i="79"/>
  <c r="Y2193" i="79"/>
  <c r="W2194" i="79"/>
  <c r="X2194" i="79"/>
  <c r="Y2194" i="79"/>
  <c r="W2195" i="79"/>
  <c r="X2195" i="79"/>
  <c r="Y2195" i="79"/>
  <c r="W2196" i="79"/>
  <c r="X2196" i="79"/>
  <c r="Y2196" i="79"/>
  <c r="W2197" i="79"/>
  <c r="X2197" i="79"/>
  <c r="Y2197" i="79"/>
  <c r="W2198" i="79"/>
  <c r="X2198" i="79"/>
  <c r="Y2198" i="79"/>
  <c r="W2199" i="79"/>
  <c r="X2199" i="79"/>
  <c r="Y2199" i="79"/>
  <c r="W2200" i="79"/>
  <c r="X2200" i="79"/>
  <c r="Y2200" i="79"/>
  <c r="W2201" i="79"/>
  <c r="X2201" i="79"/>
  <c r="Y2201" i="79"/>
  <c r="W2202" i="79"/>
  <c r="X2202" i="79"/>
  <c r="Y2202" i="79"/>
  <c r="W2203" i="79"/>
  <c r="X2203" i="79"/>
  <c r="Y2203" i="79"/>
  <c r="W2204" i="79"/>
  <c r="X2204" i="79"/>
  <c r="Y2204" i="79"/>
  <c r="W2205" i="79"/>
  <c r="X2205" i="79"/>
  <c r="Y2205" i="79"/>
  <c r="W2206" i="79"/>
  <c r="X2206" i="79"/>
  <c r="Y2206" i="79"/>
  <c r="W2207" i="79"/>
  <c r="X2207" i="79"/>
  <c r="Y2207" i="79"/>
  <c r="W2208" i="79"/>
  <c r="X2208" i="79"/>
  <c r="Y2208" i="79"/>
  <c r="W2209" i="79"/>
  <c r="X2209" i="79"/>
  <c r="Y2209" i="79"/>
  <c r="W2210" i="79"/>
  <c r="X2210" i="79"/>
  <c r="Y2210" i="79"/>
  <c r="W2211" i="79"/>
  <c r="X2211" i="79"/>
  <c r="Y2211" i="79"/>
  <c r="W2212" i="79"/>
  <c r="X2212" i="79"/>
  <c r="Y2212" i="79"/>
  <c r="W2213" i="79"/>
  <c r="X2213" i="79"/>
  <c r="Y2213" i="79"/>
  <c r="W2214" i="79"/>
  <c r="X2214" i="79"/>
  <c r="Y2214" i="79"/>
  <c r="W2215" i="79"/>
  <c r="X2215" i="79"/>
  <c r="Y2215" i="79"/>
  <c r="W2216" i="79"/>
  <c r="X2216" i="79"/>
  <c r="Y2216" i="79"/>
  <c r="W2217" i="79"/>
  <c r="X2217" i="79"/>
  <c r="Y2217" i="79"/>
  <c r="W2218" i="79"/>
  <c r="X2218" i="79"/>
  <c r="Y2218" i="79"/>
  <c r="W2219" i="79"/>
  <c r="X2219" i="79"/>
  <c r="Y2219" i="79"/>
  <c r="W2220" i="79"/>
  <c r="X2220" i="79"/>
  <c r="Y2220" i="79"/>
  <c r="W2221" i="79"/>
  <c r="X2221" i="79"/>
  <c r="Y2221" i="79"/>
  <c r="W2222" i="79"/>
  <c r="X2222" i="79"/>
  <c r="Y2222" i="79"/>
  <c r="W2223" i="79"/>
  <c r="X2223" i="79"/>
  <c r="Y2223" i="79"/>
  <c r="W2224" i="79"/>
  <c r="X2224" i="79"/>
  <c r="Y2224" i="79"/>
  <c r="W2225" i="79"/>
  <c r="X2225" i="79"/>
  <c r="Y2225" i="79"/>
  <c r="W2226" i="79"/>
  <c r="X2226" i="79"/>
  <c r="Y2226" i="79"/>
  <c r="W2227" i="79"/>
  <c r="X2227" i="79"/>
  <c r="Y2227" i="79"/>
  <c r="W2228" i="79"/>
  <c r="X2228" i="79"/>
  <c r="Y2228" i="79"/>
  <c r="W2229" i="79"/>
  <c r="X2229" i="79"/>
  <c r="Y2229" i="79"/>
  <c r="W2230" i="79"/>
  <c r="X2230" i="79"/>
  <c r="Y2230" i="79"/>
  <c r="W2231" i="79"/>
  <c r="X2231" i="79"/>
  <c r="Y2231" i="79"/>
  <c r="W2232" i="79"/>
  <c r="X2232" i="79"/>
  <c r="Y2232" i="79"/>
  <c r="W2233" i="79"/>
  <c r="X2233" i="79"/>
  <c r="Y2233" i="79"/>
  <c r="W2234" i="79"/>
  <c r="X2234" i="79"/>
  <c r="Y2234" i="79"/>
  <c r="W2235" i="79"/>
  <c r="X2235" i="79"/>
  <c r="Y2235" i="79"/>
  <c r="W2236" i="79"/>
  <c r="X2236" i="79"/>
  <c r="Y2236" i="79"/>
  <c r="W2237" i="79"/>
  <c r="X2237" i="79"/>
  <c r="Y2237" i="79"/>
  <c r="W2238" i="79"/>
  <c r="X2238" i="79"/>
  <c r="Y2238" i="79"/>
  <c r="W2239" i="79"/>
  <c r="X2239" i="79"/>
  <c r="Y2239" i="79"/>
  <c r="W2240" i="79"/>
  <c r="X2240" i="79"/>
  <c r="Y2240" i="79"/>
  <c r="W2241" i="79"/>
  <c r="X2241" i="79"/>
  <c r="Y2241" i="79"/>
  <c r="W2242" i="79"/>
  <c r="X2242" i="79"/>
  <c r="Y2242" i="79"/>
  <c r="W2243" i="79"/>
  <c r="X2243" i="79"/>
  <c r="Y2243" i="79"/>
  <c r="W2244" i="79"/>
  <c r="X2244" i="79"/>
  <c r="Y2244" i="79"/>
  <c r="W2245" i="79"/>
  <c r="X2245" i="79"/>
  <c r="Y2245" i="79"/>
  <c r="W2246" i="79"/>
  <c r="X2246" i="79"/>
  <c r="Y2246" i="79"/>
  <c r="W2247" i="79"/>
  <c r="X2247" i="79"/>
  <c r="Y2247" i="79"/>
  <c r="W2248" i="79"/>
  <c r="X2248" i="79"/>
  <c r="Y2248" i="79"/>
  <c r="W2249" i="79"/>
  <c r="X2249" i="79"/>
  <c r="Y2249" i="79"/>
  <c r="W2250" i="79"/>
  <c r="X2250" i="79"/>
  <c r="Y2250" i="79"/>
  <c r="W2251" i="79"/>
  <c r="X2251" i="79"/>
  <c r="Y2251" i="79"/>
  <c r="W2252" i="79"/>
  <c r="X2252" i="79"/>
  <c r="Y2252" i="79"/>
  <c r="W2253" i="79"/>
  <c r="X2253" i="79"/>
  <c r="Y2253" i="79"/>
  <c r="W2254" i="79"/>
  <c r="X2254" i="79"/>
  <c r="Y2254" i="79"/>
  <c r="W2255" i="79"/>
  <c r="X2255" i="79"/>
  <c r="Y2255" i="79"/>
  <c r="W2256" i="79"/>
  <c r="X2256" i="79"/>
  <c r="Y2256" i="79"/>
  <c r="W2257" i="79"/>
  <c r="X2257" i="79"/>
  <c r="Y2257" i="79"/>
  <c r="W2258" i="79"/>
  <c r="X2258" i="79"/>
  <c r="Y2258" i="79"/>
  <c r="W2259" i="79"/>
  <c r="X2259" i="79"/>
  <c r="Y2259" i="79"/>
  <c r="W2260" i="79"/>
  <c r="X2260" i="79"/>
  <c r="Y2260" i="79"/>
  <c r="W2261" i="79"/>
  <c r="X2261" i="79"/>
  <c r="Y2261" i="79"/>
  <c r="W2262" i="79"/>
  <c r="X2262" i="79"/>
  <c r="Y2262" i="79"/>
  <c r="W2263" i="79"/>
  <c r="X2263" i="79"/>
  <c r="Y2263" i="79"/>
  <c r="W2264" i="79"/>
  <c r="X2264" i="79"/>
  <c r="Y2264" i="79"/>
  <c r="W2265" i="79"/>
  <c r="X2265" i="79"/>
  <c r="Y2265" i="79"/>
  <c r="W2266" i="79"/>
  <c r="X2266" i="79"/>
  <c r="Y2266" i="79"/>
  <c r="W2267" i="79"/>
  <c r="X2267" i="79"/>
  <c r="Y2267" i="79"/>
  <c r="W2268" i="79"/>
  <c r="X2268" i="79"/>
  <c r="Y2268" i="79"/>
  <c r="W2269" i="79"/>
  <c r="X2269" i="79"/>
  <c r="Y2269" i="79"/>
  <c r="W2270" i="79"/>
  <c r="X2270" i="79"/>
  <c r="Y2270" i="79"/>
  <c r="W2271" i="79"/>
  <c r="X2271" i="79"/>
  <c r="Y2271" i="79"/>
  <c r="W2272" i="79"/>
  <c r="X2272" i="79"/>
  <c r="Y2272" i="79"/>
  <c r="W2273" i="79"/>
  <c r="X2273" i="79"/>
  <c r="Y2273" i="79"/>
  <c r="W2274" i="79"/>
  <c r="X2274" i="79"/>
  <c r="Y2274" i="79"/>
  <c r="W2275" i="79"/>
  <c r="X2275" i="79"/>
  <c r="Y2275" i="79"/>
  <c r="W2276" i="79"/>
  <c r="X2276" i="79"/>
  <c r="Y2276" i="79"/>
  <c r="W2277" i="79"/>
  <c r="X2277" i="79"/>
  <c r="Y2277" i="79"/>
  <c r="W2278" i="79"/>
  <c r="X2278" i="79"/>
  <c r="Y2278" i="79"/>
  <c r="W2279" i="79"/>
  <c r="X2279" i="79"/>
  <c r="Y2279" i="79"/>
  <c r="W2280" i="79"/>
  <c r="X2280" i="79"/>
  <c r="Y2280" i="79"/>
  <c r="W2281" i="79"/>
  <c r="X2281" i="79"/>
  <c r="Y2281" i="79"/>
  <c r="W2282" i="79"/>
  <c r="X2282" i="79"/>
  <c r="Y2282" i="79"/>
  <c r="W2283" i="79"/>
  <c r="X2283" i="79"/>
  <c r="Y2283" i="79"/>
  <c r="W2284" i="79"/>
  <c r="X2284" i="79"/>
  <c r="Y2284" i="79"/>
  <c r="W2285" i="79"/>
  <c r="X2285" i="79"/>
  <c r="Y2285" i="79"/>
  <c r="W2286" i="79"/>
  <c r="X2286" i="79"/>
  <c r="Y2286" i="79"/>
  <c r="W2287" i="79"/>
  <c r="X2287" i="79"/>
  <c r="Y2287" i="79"/>
  <c r="W2288" i="79"/>
  <c r="X2288" i="79"/>
  <c r="Y2288" i="79"/>
  <c r="W2289" i="79"/>
  <c r="X2289" i="79"/>
  <c r="Y2289" i="79"/>
  <c r="W2290" i="79"/>
  <c r="X2290" i="79"/>
  <c r="Y2290" i="79"/>
  <c r="W2291" i="79"/>
  <c r="X2291" i="79"/>
  <c r="Y2291" i="79"/>
  <c r="W2292" i="79"/>
  <c r="X2292" i="79"/>
  <c r="Y2292" i="79"/>
  <c r="W2293" i="79"/>
  <c r="X2293" i="79"/>
  <c r="Y2293" i="79"/>
  <c r="W2294" i="79"/>
  <c r="X2294" i="79"/>
  <c r="Y2294" i="79"/>
  <c r="W2295" i="79"/>
  <c r="X2295" i="79"/>
  <c r="Y2295" i="79"/>
  <c r="W2296" i="79"/>
  <c r="X2296" i="79"/>
  <c r="Y2296" i="79"/>
  <c r="W2297" i="79"/>
  <c r="X2297" i="79"/>
  <c r="Y2297" i="79"/>
  <c r="W2298" i="79"/>
  <c r="X2298" i="79"/>
  <c r="Y2298" i="79"/>
  <c r="W2299" i="79"/>
  <c r="X2299" i="79"/>
  <c r="Y2299" i="79"/>
  <c r="W2300" i="79"/>
  <c r="X2300" i="79"/>
  <c r="Y2300" i="79"/>
  <c r="W2301" i="79"/>
  <c r="X2301" i="79"/>
  <c r="Y2301" i="79"/>
  <c r="W2302" i="79"/>
  <c r="X2302" i="79"/>
  <c r="Y2302" i="79"/>
  <c r="W2303" i="79"/>
  <c r="X2303" i="79"/>
  <c r="Y2303" i="79"/>
  <c r="W2304" i="79"/>
  <c r="X2304" i="79"/>
  <c r="Y2304" i="79"/>
  <c r="W2305" i="79"/>
  <c r="X2305" i="79"/>
  <c r="Y2305" i="79"/>
  <c r="W2306" i="79"/>
  <c r="X2306" i="79"/>
  <c r="Y2306" i="79"/>
  <c r="W2307" i="79"/>
  <c r="X2307" i="79"/>
  <c r="Y2307" i="79"/>
  <c r="W2308" i="79"/>
  <c r="X2308" i="79"/>
  <c r="Y2308" i="79"/>
  <c r="W2309" i="79"/>
  <c r="X2309" i="79"/>
  <c r="Y2309" i="79"/>
  <c r="W2310" i="79"/>
  <c r="X2310" i="79"/>
  <c r="Y2310" i="79"/>
  <c r="W2311" i="79"/>
  <c r="X2311" i="79"/>
  <c r="Y2311" i="79"/>
  <c r="W2312" i="79"/>
  <c r="X2312" i="79"/>
  <c r="Y2312" i="79"/>
  <c r="W2313" i="79"/>
  <c r="X2313" i="79"/>
  <c r="Y2313" i="79"/>
  <c r="W2314" i="79"/>
  <c r="X2314" i="79"/>
  <c r="Y2314" i="79"/>
  <c r="W2315" i="79"/>
  <c r="X2315" i="79"/>
  <c r="Y2315" i="79"/>
  <c r="W2316" i="79"/>
  <c r="X2316" i="79"/>
  <c r="Y2316" i="79"/>
  <c r="W2317" i="79"/>
  <c r="X2317" i="79"/>
  <c r="Y2317" i="79"/>
  <c r="W2318" i="79"/>
  <c r="X2318" i="79"/>
  <c r="Y2318" i="79"/>
  <c r="W2319" i="79"/>
  <c r="X2319" i="79"/>
  <c r="Y2319" i="79"/>
  <c r="W2320" i="79"/>
  <c r="X2320" i="79"/>
  <c r="Y2320" i="79"/>
  <c r="W2321" i="79"/>
  <c r="X2321" i="79"/>
  <c r="Y2321" i="79"/>
  <c r="W2322" i="79"/>
  <c r="X2322" i="79"/>
  <c r="Y2322" i="79"/>
  <c r="W2323" i="79"/>
  <c r="X2323" i="79"/>
  <c r="Y2323" i="79"/>
  <c r="W2324" i="79"/>
  <c r="X2324" i="79"/>
  <c r="Y2324" i="79"/>
  <c r="W2325" i="79"/>
  <c r="X2325" i="79"/>
  <c r="Y2325" i="79"/>
  <c r="W2326" i="79"/>
  <c r="X2326" i="79"/>
  <c r="Y2326" i="79"/>
  <c r="W2327" i="79"/>
  <c r="X2327" i="79"/>
  <c r="Y2327" i="79"/>
  <c r="W2328" i="79"/>
  <c r="X2328" i="79"/>
  <c r="Y2328" i="79"/>
  <c r="W2329" i="79"/>
  <c r="X2329" i="79"/>
  <c r="Y2329" i="79"/>
  <c r="W2330" i="79"/>
  <c r="X2330" i="79"/>
  <c r="Y2330" i="79"/>
  <c r="W2331" i="79"/>
  <c r="X2331" i="79"/>
  <c r="Y2331" i="79"/>
  <c r="W2332" i="79"/>
  <c r="X2332" i="79"/>
  <c r="Y2332" i="79"/>
  <c r="W2333" i="79"/>
  <c r="X2333" i="79"/>
  <c r="Y2333" i="79"/>
  <c r="W2334" i="79"/>
  <c r="X2334" i="79"/>
  <c r="Y2334" i="79"/>
  <c r="W2335" i="79"/>
  <c r="X2335" i="79"/>
  <c r="Y2335" i="79"/>
  <c r="W2336" i="79"/>
  <c r="X2336" i="79"/>
  <c r="Y2336" i="79"/>
  <c r="W2337" i="79"/>
  <c r="X2337" i="79"/>
  <c r="Y2337" i="79"/>
  <c r="W2338" i="79"/>
  <c r="X2338" i="79"/>
  <c r="Y2338" i="79"/>
  <c r="W2339" i="79"/>
  <c r="X2339" i="79"/>
  <c r="Y2339" i="79"/>
  <c r="W2340" i="79"/>
  <c r="X2340" i="79"/>
  <c r="Y2340" i="79"/>
  <c r="W2341" i="79"/>
  <c r="X2341" i="79"/>
  <c r="Y2341" i="79"/>
  <c r="W2342" i="79"/>
  <c r="X2342" i="79"/>
  <c r="Y2342" i="79"/>
  <c r="W2343" i="79"/>
  <c r="X2343" i="79"/>
  <c r="Y2343" i="79"/>
  <c r="W2344" i="79"/>
  <c r="X2344" i="79"/>
  <c r="Y2344" i="79"/>
  <c r="W2345" i="79"/>
  <c r="X2345" i="79"/>
  <c r="Y2345" i="79"/>
  <c r="W2346" i="79"/>
  <c r="X2346" i="79"/>
  <c r="Y2346" i="79"/>
  <c r="W2347" i="79"/>
  <c r="X2347" i="79"/>
  <c r="Y2347" i="79"/>
  <c r="W2348" i="79"/>
  <c r="X2348" i="79"/>
  <c r="Y2348" i="79"/>
  <c r="W2349" i="79"/>
  <c r="X2349" i="79"/>
  <c r="Y2349" i="79"/>
  <c r="W2350" i="79"/>
  <c r="X2350" i="79"/>
  <c r="Y2350" i="79"/>
  <c r="W2351" i="79"/>
  <c r="X2351" i="79"/>
  <c r="Y2351" i="79"/>
  <c r="W2352" i="79"/>
  <c r="X2352" i="79"/>
  <c r="Y2352" i="79"/>
  <c r="W2353" i="79"/>
  <c r="X2353" i="79"/>
  <c r="Y2353" i="79"/>
  <c r="W2354" i="79"/>
  <c r="X2354" i="79"/>
  <c r="Y2354" i="79"/>
  <c r="W2355" i="79"/>
  <c r="X2355" i="79"/>
  <c r="Y2355" i="79"/>
  <c r="W2356" i="79"/>
  <c r="X2356" i="79"/>
  <c r="Y2356" i="79"/>
  <c r="W2357" i="79"/>
  <c r="X2357" i="79"/>
  <c r="Y2357" i="79"/>
  <c r="W2358" i="79"/>
  <c r="X2358" i="79"/>
  <c r="Y2358" i="79"/>
  <c r="W2359" i="79"/>
  <c r="X2359" i="79"/>
  <c r="Y2359" i="79"/>
  <c r="W2360" i="79"/>
  <c r="X2360" i="79"/>
  <c r="Y2360" i="79"/>
  <c r="W2361" i="79"/>
  <c r="X2361" i="79"/>
  <c r="Y2361" i="79"/>
  <c r="W2362" i="79"/>
  <c r="X2362" i="79"/>
  <c r="Y2362" i="79"/>
  <c r="W2363" i="79"/>
  <c r="X2363" i="79"/>
  <c r="Y2363" i="79"/>
  <c r="W2364" i="79"/>
  <c r="X2364" i="79"/>
  <c r="Y2364" i="79"/>
  <c r="W2365" i="79"/>
  <c r="X2365" i="79"/>
  <c r="Y2365" i="79"/>
  <c r="W2366" i="79"/>
  <c r="X2366" i="79"/>
  <c r="Y2366" i="79"/>
  <c r="W2367" i="79"/>
  <c r="X2367" i="79"/>
  <c r="Y2367" i="79"/>
  <c r="W2368" i="79"/>
  <c r="X2368" i="79"/>
  <c r="Y2368" i="79"/>
  <c r="W2369" i="79"/>
  <c r="X2369" i="79"/>
  <c r="Y2369" i="79"/>
  <c r="W2370" i="79"/>
  <c r="X2370" i="79"/>
  <c r="Y2370" i="79"/>
  <c r="W2371" i="79"/>
  <c r="X2371" i="79"/>
  <c r="Y2371" i="79"/>
  <c r="W2372" i="79"/>
  <c r="X2372" i="79"/>
  <c r="Y2372" i="79"/>
  <c r="W2373" i="79"/>
  <c r="X2373" i="79"/>
  <c r="Y2373" i="79"/>
  <c r="W2374" i="79"/>
  <c r="X2374" i="79"/>
  <c r="Y2374" i="79"/>
  <c r="W2375" i="79"/>
  <c r="X2375" i="79"/>
  <c r="Y2375" i="79"/>
  <c r="W2376" i="79"/>
  <c r="X2376" i="79"/>
  <c r="Y2376" i="79"/>
  <c r="W2377" i="79"/>
  <c r="X2377" i="79"/>
  <c r="Y2377" i="79"/>
  <c r="W2378" i="79"/>
  <c r="X2378" i="79"/>
  <c r="Y2378" i="79"/>
  <c r="W2379" i="79"/>
  <c r="X2379" i="79"/>
  <c r="Y2379" i="79"/>
  <c r="W2380" i="79"/>
  <c r="X2380" i="79"/>
  <c r="Y2380" i="79"/>
  <c r="W2381" i="79"/>
  <c r="X2381" i="79"/>
  <c r="Y2381" i="79"/>
  <c r="W2382" i="79"/>
  <c r="X2382" i="79"/>
  <c r="Y2382" i="79"/>
  <c r="W2383" i="79"/>
  <c r="X2383" i="79"/>
  <c r="Y2383" i="79"/>
  <c r="W2384" i="79"/>
  <c r="X2384" i="79"/>
  <c r="Y2384" i="79"/>
  <c r="W2385" i="79"/>
  <c r="X2385" i="79"/>
  <c r="Y2385" i="79"/>
  <c r="W2386" i="79"/>
  <c r="X2386" i="79"/>
  <c r="Y2386" i="79"/>
  <c r="W2387" i="79"/>
  <c r="X2387" i="79"/>
  <c r="Y2387" i="79"/>
  <c r="W2388" i="79"/>
  <c r="X2388" i="79"/>
  <c r="Y2388" i="79"/>
  <c r="W2389" i="79"/>
  <c r="X2389" i="79"/>
  <c r="Y2389" i="79"/>
  <c r="W2390" i="79"/>
  <c r="X2390" i="79"/>
  <c r="Y2390" i="79"/>
  <c r="W2391" i="79"/>
  <c r="X2391" i="79"/>
  <c r="Y2391" i="79"/>
  <c r="W2392" i="79"/>
  <c r="X2392" i="79"/>
  <c r="Y2392" i="79"/>
  <c r="W2393" i="79"/>
  <c r="X2393" i="79"/>
  <c r="Y2393" i="79"/>
  <c r="W2394" i="79"/>
  <c r="X2394" i="79"/>
  <c r="Y2394" i="79"/>
  <c r="W2395" i="79"/>
  <c r="X2395" i="79"/>
  <c r="Y2395" i="79"/>
  <c r="W2396" i="79"/>
  <c r="X2396" i="79"/>
  <c r="Y2396" i="79"/>
  <c r="W2397" i="79"/>
  <c r="X2397" i="79"/>
  <c r="Y2397" i="79"/>
  <c r="W2398" i="79"/>
  <c r="X2398" i="79"/>
  <c r="Y2398" i="79"/>
  <c r="W2399" i="79"/>
  <c r="X2399" i="79"/>
  <c r="Y2399" i="79"/>
  <c r="W2400" i="79"/>
  <c r="X2400" i="79"/>
  <c r="Y2400" i="79"/>
  <c r="W2401" i="79"/>
  <c r="X2401" i="79"/>
  <c r="Y2401" i="79"/>
  <c r="W2402" i="79"/>
  <c r="X2402" i="79"/>
  <c r="Y2402" i="79"/>
  <c r="W2403" i="79"/>
  <c r="X2403" i="79"/>
  <c r="Y2403" i="79"/>
  <c r="W2404" i="79"/>
  <c r="X2404" i="79"/>
  <c r="Y2404" i="79"/>
  <c r="W2405" i="79"/>
  <c r="X2405" i="79"/>
  <c r="Y2405" i="79"/>
  <c r="W2406" i="79"/>
  <c r="X2406" i="79"/>
  <c r="Y2406" i="79"/>
  <c r="W2407" i="79"/>
  <c r="X2407" i="79"/>
  <c r="Y2407" i="79"/>
  <c r="W2408" i="79"/>
  <c r="X2408" i="79"/>
  <c r="Y2408" i="79"/>
  <c r="W2409" i="79"/>
  <c r="X2409" i="79"/>
  <c r="Y2409" i="79"/>
  <c r="W2410" i="79"/>
  <c r="X2410" i="79"/>
  <c r="Y2410" i="79"/>
  <c r="W2411" i="79"/>
  <c r="X2411" i="79"/>
  <c r="Y2411" i="79"/>
  <c r="W2412" i="79"/>
  <c r="X2412" i="79"/>
  <c r="Y2412" i="79"/>
  <c r="W2413" i="79"/>
  <c r="X2413" i="79"/>
  <c r="Y2413" i="79"/>
  <c r="W2414" i="79"/>
  <c r="X2414" i="79"/>
  <c r="Y2414" i="79"/>
  <c r="W2415" i="79"/>
  <c r="X2415" i="79"/>
  <c r="Y2415" i="79"/>
  <c r="W2416" i="79"/>
  <c r="X2416" i="79"/>
  <c r="Y2416" i="79"/>
  <c r="W2417" i="79"/>
  <c r="X2417" i="79"/>
  <c r="Y2417" i="79"/>
  <c r="W2418" i="79"/>
  <c r="X2418" i="79"/>
  <c r="Y2418" i="79"/>
  <c r="W2419" i="79"/>
  <c r="X2419" i="79"/>
  <c r="Y2419" i="79"/>
  <c r="W2420" i="79"/>
  <c r="X2420" i="79"/>
  <c r="Y2420" i="79"/>
  <c r="W2421" i="79"/>
  <c r="X2421" i="79"/>
  <c r="Y2421" i="79"/>
  <c r="W2422" i="79"/>
  <c r="X2422" i="79"/>
  <c r="Y2422" i="79"/>
  <c r="W2423" i="79"/>
  <c r="X2423" i="79"/>
  <c r="Y2423" i="79"/>
  <c r="W2424" i="79"/>
  <c r="X2424" i="79"/>
  <c r="Y2424" i="79"/>
  <c r="W2425" i="79"/>
  <c r="X2425" i="79"/>
  <c r="Y2425" i="79"/>
  <c r="W2426" i="79"/>
  <c r="X2426" i="79"/>
  <c r="Y2426" i="79"/>
  <c r="W2427" i="79"/>
  <c r="X2427" i="79"/>
  <c r="Y2427" i="79"/>
  <c r="W2428" i="79"/>
  <c r="X2428" i="79"/>
  <c r="Y2428" i="79"/>
  <c r="W2429" i="79"/>
  <c r="X2429" i="79"/>
  <c r="Y2429" i="79"/>
  <c r="W2430" i="79"/>
  <c r="X2430" i="79"/>
  <c r="Y2430" i="79"/>
  <c r="W2431" i="79"/>
  <c r="X2431" i="79"/>
  <c r="Y2431" i="79"/>
  <c r="W2432" i="79"/>
  <c r="X2432" i="79"/>
  <c r="Y2432" i="79"/>
  <c r="W2433" i="79"/>
  <c r="X2433" i="79"/>
  <c r="Y2433" i="79"/>
  <c r="W2434" i="79"/>
  <c r="X2434" i="79"/>
  <c r="Y2434" i="79"/>
  <c r="W2435" i="79"/>
  <c r="X2435" i="79"/>
  <c r="Y2435" i="79"/>
  <c r="W2436" i="79"/>
  <c r="X2436" i="79"/>
  <c r="Y2436" i="79"/>
  <c r="W2437" i="79"/>
  <c r="X2437" i="79"/>
  <c r="Y2437" i="79"/>
  <c r="W2438" i="79"/>
  <c r="X2438" i="79"/>
  <c r="Y2438" i="79"/>
  <c r="W2439" i="79"/>
  <c r="X2439" i="79"/>
  <c r="Y2439" i="79"/>
  <c r="W2440" i="79"/>
  <c r="X2440" i="79"/>
  <c r="Y2440" i="79"/>
  <c r="W2441" i="79"/>
  <c r="X2441" i="79"/>
  <c r="Y2441" i="79"/>
  <c r="W2442" i="79"/>
  <c r="X2442" i="79"/>
  <c r="Y2442" i="79"/>
  <c r="W2443" i="79"/>
  <c r="X2443" i="79"/>
  <c r="Y2443" i="79"/>
  <c r="W2444" i="79"/>
  <c r="X2444" i="79"/>
  <c r="Y2444" i="79"/>
  <c r="W2445" i="79"/>
  <c r="X2445" i="79"/>
  <c r="Y2445" i="79"/>
  <c r="W2446" i="79"/>
  <c r="X2446" i="79"/>
  <c r="Y2446" i="79"/>
  <c r="W2447" i="79"/>
  <c r="X2447" i="79"/>
  <c r="Y2447" i="79"/>
  <c r="W2448" i="79"/>
  <c r="X2448" i="79"/>
  <c r="Y2448" i="79"/>
  <c r="W2449" i="79"/>
  <c r="X2449" i="79"/>
  <c r="Y2449" i="79"/>
  <c r="W2450" i="79"/>
  <c r="X2450" i="79"/>
  <c r="Y2450" i="79"/>
  <c r="W2451" i="79"/>
  <c r="X2451" i="79"/>
  <c r="Y2451" i="79"/>
  <c r="W2452" i="79"/>
  <c r="X2452" i="79"/>
  <c r="Y2452" i="79"/>
  <c r="W2453" i="79"/>
  <c r="X2453" i="79"/>
  <c r="Y2453" i="79"/>
  <c r="W2454" i="79"/>
  <c r="X2454" i="79"/>
  <c r="Y2454" i="79"/>
  <c r="W2455" i="79"/>
  <c r="X2455" i="79"/>
  <c r="Y2455" i="79"/>
  <c r="W2456" i="79"/>
  <c r="X2456" i="79"/>
  <c r="Y2456" i="79"/>
  <c r="W2457" i="79"/>
  <c r="X2457" i="79"/>
  <c r="Y2457" i="79"/>
  <c r="W2458" i="79"/>
  <c r="X2458" i="79"/>
  <c r="Y2458" i="79"/>
  <c r="W2459" i="79"/>
  <c r="X2459" i="79"/>
  <c r="Y2459" i="79"/>
  <c r="W2460" i="79"/>
  <c r="X2460" i="79"/>
  <c r="Y2460" i="79"/>
  <c r="W2461" i="79"/>
  <c r="X2461" i="79"/>
  <c r="Y2461" i="79"/>
  <c r="W2462" i="79"/>
  <c r="X2462" i="79"/>
  <c r="Y2462" i="79"/>
  <c r="W2463" i="79"/>
  <c r="X2463" i="79"/>
  <c r="Y2463" i="79"/>
  <c r="W2464" i="79"/>
  <c r="X2464" i="79"/>
  <c r="Y2464" i="79"/>
  <c r="W2465" i="79"/>
  <c r="X2465" i="79"/>
  <c r="Y2465" i="79"/>
  <c r="W2466" i="79"/>
  <c r="X2466" i="79"/>
  <c r="Y2466" i="79"/>
  <c r="W2467" i="79"/>
  <c r="X2467" i="79"/>
  <c r="Y2467" i="79"/>
  <c r="W2468" i="79"/>
  <c r="X2468" i="79"/>
  <c r="Y2468" i="79"/>
  <c r="W2469" i="79"/>
  <c r="X2469" i="79"/>
  <c r="Y2469" i="79"/>
  <c r="W2470" i="79"/>
  <c r="X2470" i="79"/>
  <c r="Y2470" i="79"/>
  <c r="W2471" i="79"/>
  <c r="X2471" i="79"/>
  <c r="Y2471" i="79"/>
  <c r="W2472" i="79"/>
  <c r="X2472" i="79"/>
  <c r="Y2472" i="79"/>
  <c r="W2473" i="79"/>
  <c r="X2473" i="79"/>
  <c r="Y2473" i="79"/>
  <c r="W2474" i="79"/>
  <c r="X2474" i="79"/>
  <c r="Y2474" i="79"/>
  <c r="W2475" i="79"/>
  <c r="X2475" i="79"/>
  <c r="Y2475" i="79"/>
  <c r="W2476" i="79"/>
  <c r="X2476" i="79"/>
  <c r="Y2476" i="79"/>
  <c r="W2477" i="79"/>
  <c r="X2477" i="79"/>
  <c r="Y2477" i="79"/>
  <c r="W2478" i="79"/>
  <c r="X2478" i="79"/>
  <c r="Y2478" i="79"/>
  <c r="W2479" i="79"/>
  <c r="X2479" i="79"/>
  <c r="Y2479" i="79"/>
  <c r="W2480" i="79"/>
  <c r="X2480" i="79"/>
  <c r="Y2480" i="79"/>
  <c r="W2481" i="79"/>
  <c r="X2481" i="79"/>
  <c r="Y2481" i="79"/>
  <c r="W2482" i="79"/>
  <c r="X2482" i="79"/>
  <c r="Y2482" i="79"/>
  <c r="W2483" i="79"/>
  <c r="X2483" i="79"/>
  <c r="Y2483" i="79"/>
  <c r="W2484" i="79"/>
  <c r="X2484" i="79"/>
  <c r="Y2484" i="79"/>
  <c r="W2485" i="79"/>
  <c r="X2485" i="79"/>
  <c r="Y2485" i="79"/>
  <c r="W2486" i="79"/>
  <c r="X2486" i="79"/>
  <c r="Y2486" i="79"/>
  <c r="W2487" i="79"/>
  <c r="X2487" i="79"/>
  <c r="Y2487" i="79"/>
  <c r="W2488" i="79"/>
  <c r="X2488" i="79"/>
  <c r="Y2488" i="79"/>
  <c r="W2489" i="79"/>
  <c r="X2489" i="79"/>
  <c r="Y2489" i="79"/>
  <c r="W2490" i="79"/>
  <c r="X2490" i="79"/>
  <c r="Y2490" i="79"/>
  <c r="W2491" i="79"/>
  <c r="X2491" i="79"/>
  <c r="Y2491" i="79"/>
  <c r="W2492" i="79"/>
  <c r="X2492" i="79"/>
  <c r="Y2492" i="79"/>
  <c r="W2493" i="79"/>
  <c r="X2493" i="79"/>
  <c r="Y2493" i="79"/>
  <c r="W2494" i="79"/>
  <c r="X2494" i="79"/>
  <c r="Y2494" i="79"/>
  <c r="W2495" i="79"/>
  <c r="X2495" i="79"/>
  <c r="Y2495" i="79"/>
  <c r="W2496" i="79"/>
  <c r="X2496" i="79"/>
  <c r="Y2496" i="79"/>
  <c r="W2497" i="79"/>
  <c r="X2497" i="79"/>
  <c r="Y2497" i="79"/>
  <c r="W2498" i="79"/>
  <c r="X2498" i="79"/>
  <c r="Y2498" i="79"/>
  <c r="W2499" i="79"/>
  <c r="X2499" i="79"/>
  <c r="Y2499" i="79"/>
  <c r="W2500" i="79"/>
  <c r="X2500" i="79"/>
  <c r="Y2500" i="79"/>
  <c r="W2501" i="79"/>
  <c r="X2501" i="79"/>
  <c r="Y2501" i="79"/>
  <c r="W2502" i="79"/>
  <c r="X2502" i="79"/>
  <c r="Y2502" i="79"/>
  <c r="W2503" i="79"/>
  <c r="X2503" i="79"/>
  <c r="Y2503" i="79"/>
  <c r="W2504" i="79"/>
  <c r="X2504" i="79"/>
  <c r="Y2504" i="79"/>
  <c r="W2505" i="79"/>
  <c r="X2505" i="79"/>
  <c r="Y2505" i="79"/>
  <c r="W2506" i="79"/>
  <c r="X2506" i="79"/>
  <c r="Y2506" i="79"/>
  <c r="W2507" i="79"/>
  <c r="X2507" i="79"/>
  <c r="Y2507" i="79"/>
  <c r="W2508" i="79"/>
  <c r="X2508" i="79"/>
  <c r="Y2508" i="79"/>
  <c r="W2509" i="79"/>
  <c r="X2509" i="79"/>
  <c r="Y2509" i="79"/>
  <c r="W2510" i="79"/>
  <c r="X2510" i="79"/>
  <c r="Y2510" i="79"/>
  <c r="W2511" i="79"/>
  <c r="X2511" i="79"/>
  <c r="Y2511" i="79"/>
  <c r="W2512" i="79"/>
  <c r="X2512" i="79"/>
  <c r="Y2512" i="79"/>
  <c r="W2513" i="79"/>
  <c r="X2513" i="79"/>
  <c r="Y2513" i="79"/>
  <c r="W2514" i="79"/>
  <c r="X2514" i="79"/>
  <c r="Y2514" i="79"/>
  <c r="W2515" i="79"/>
  <c r="X2515" i="79"/>
  <c r="Y2515" i="79"/>
  <c r="W2516" i="79"/>
  <c r="X2516" i="79"/>
  <c r="Y2516" i="79"/>
  <c r="W2517" i="79"/>
  <c r="X2517" i="79"/>
  <c r="Y2517" i="79"/>
  <c r="W2518" i="79"/>
  <c r="X2518" i="79"/>
  <c r="Y2518" i="79"/>
  <c r="W2519" i="79"/>
  <c r="X2519" i="79"/>
  <c r="Y2519" i="79"/>
  <c r="W2520" i="79"/>
  <c r="X2520" i="79"/>
  <c r="Y2520" i="79"/>
  <c r="W2521" i="79"/>
  <c r="X2521" i="79"/>
  <c r="Y2521" i="79"/>
  <c r="W2522" i="79"/>
  <c r="X2522" i="79"/>
  <c r="Y2522" i="79"/>
  <c r="W2523" i="79"/>
  <c r="X2523" i="79"/>
  <c r="Y2523" i="79"/>
  <c r="W2524" i="79"/>
  <c r="X2524" i="79"/>
  <c r="Y2524" i="79"/>
  <c r="W2525" i="79"/>
  <c r="X2525" i="79"/>
  <c r="Y2525" i="79"/>
  <c r="W2526" i="79"/>
  <c r="X2526" i="79"/>
  <c r="Y2526" i="79"/>
  <c r="W2527" i="79"/>
  <c r="X2527" i="79"/>
  <c r="Y2527" i="79"/>
  <c r="W2528" i="79"/>
  <c r="X2528" i="79"/>
  <c r="Y2528" i="79"/>
  <c r="W2529" i="79"/>
  <c r="X2529" i="79"/>
  <c r="Y2529" i="79"/>
  <c r="W2530" i="79"/>
  <c r="X2530" i="79"/>
  <c r="Y2530" i="79"/>
  <c r="W2531" i="79"/>
  <c r="X2531" i="79"/>
  <c r="Y2531" i="79"/>
  <c r="W2532" i="79"/>
  <c r="X2532" i="79"/>
  <c r="Y2532" i="79"/>
  <c r="W2533" i="79"/>
  <c r="X2533" i="79"/>
  <c r="Y2533" i="79"/>
  <c r="W2534" i="79"/>
  <c r="X2534" i="79"/>
  <c r="Y2534" i="79"/>
  <c r="W2535" i="79"/>
  <c r="X2535" i="79"/>
  <c r="Y2535" i="79"/>
  <c r="W2536" i="79"/>
  <c r="X2536" i="79"/>
  <c r="Y2536" i="79"/>
  <c r="W2537" i="79"/>
  <c r="X2537" i="79"/>
  <c r="Y2537" i="79"/>
  <c r="W2538" i="79"/>
  <c r="X2538" i="79"/>
  <c r="Y2538" i="79"/>
  <c r="W2539" i="79"/>
  <c r="X2539" i="79"/>
  <c r="Y2539" i="79"/>
  <c r="W2540" i="79"/>
  <c r="X2540" i="79"/>
  <c r="Y2540" i="79"/>
  <c r="W2541" i="79"/>
  <c r="X2541" i="79"/>
  <c r="Y2541" i="79"/>
  <c r="W2542" i="79"/>
  <c r="X2542" i="79"/>
  <c r="Y2542" i="79"/>
  <c r="W2543" i="79"/>
  <c r="X2543" i="79"/>
  <c r="Y2543" i="79"/>
  <c r="W2544" i="79"/>
  <c r="X2544" i="79"/>
  <c r="Y2544" i="79"/>
  <c r="W2545" i="79"/>
  <c r="X2545" i="79"/>
  <c r="Y2545" i="79"/>
  <c r="W2546" i="79"/>
  <c r="X2546" i="79"/>
  <c r="Y2546" i="79"/>
  <c r="W2547" i="79"/>
  <c r="X2547" i="79"/>
  <c r="Y2547" i="79"/>
  <c r="W2548" i="79"/>
  <c r="X2548" i="79"/>
  <c r="Y2548" i="79"/>
  <c r="W2549" i="79"/>
  <c r="X2549" i="79"/>
  <c r="Y2549" i="79"/>
  <c r="W2550" i="79"/>
  <c r="X2550" i="79"/>
  <c r="Y2550" i="79"/>
  <c r="W2551" i="79"/>
  <c r="X2551" i="79"/>
  <c r="Y2551" i="79"/>
  <c r="W2552" i="79"/>
  <c r="X2552" i="79"/>
  <c r="Y2552" i="79"/>
  <c r="W2553" i="79"/>
  <c r="X2553" i="79"/>
  <c r="Y2553" i="79"/>
  <c r="W2554" i="79"/>
  <c r="X2554" i="79"/>
  <c r="Y2554" i="79"/>
  <c r="W2555" i="79"/>
  <c r="X2555" i="79"/>
  <c r="Y2555" i="79"/>
  <c r="W2556" i="79"/>
  <c r="X2556" i="79"/>
  <c r="Y2556" i="79"/>
  <c r="W2557" i="79"/>
  <c r="X2557" i="79"/>
  <c r="Y2557" i="79"/>
  <c r="W2558" i="79"/>
  <c r="X2558" i="79"/>
  <c r="Y2558" i="79"/>
  <c r="W2559" i="79"/>
  <c r="X2559" i="79"/>
  <c r="Y2559" i="79"/>
  <c r="W2560" i="79"/>
  <c r="X2560" i="79"/>
  <c r="Y2560" i="79"/>
  <c r="W2561" i="79"/>
  <c r="X2561" i="79"/>
  <c r="Y2561" i="79"/>
  <c r="W2562" i="79"/>
  <c r="X2562" i="79"/>
  <c r="Y2562" i="79"/>
  <c r="W2563" i="79"/>
  <c r="X2563" i="79"/>
  <c r="Y2563" i="79"/>
  <c r="W2564" i="79"/>
  <c r="X2564" i="79"/>
  <c r="Y2564" i="79"/>
  <c r="W2565" i="79"/>
  <c r="X2565" i="79"/>
  <c r="Y2565" i="79"/>
  <c r="W2566" i="79"/>
  <c r="X2566" i="79"/>
  <c r="Y2566" i="79"/>
  <c r="W2567" i="79"/>
  <c r="X2567" i="79"/>
  <c r="Y2567" i="79"/>
  <c r="W2568" i="79"/>
  <c r="X2568" i="79"/>
  <c r="Y2568" i="79"/>
  <c r="W2569" i="79"/>
  <c r="X2569" i="79"/>
  <c r="Y2569" i="79"/>
  <c r="W2570" i="79"/>
  <c r="X2570" i="79"/>
  <c r="Y2570" i="79"/>
  <c r="W2571" i="79"/>
  <c r="X2571" i="79"/>
  <c r="Y2571" i="79"/>
  <c r="W2572" i="79"/>
  <c r="X2572" i="79"/>
  <c r="Y2572" i="79"/>
  <c r="W2573" i="79"/>
  <c r="X2573" i="79"/>
  <c r="Y2573" i="79"/>
  <c r="W2574" i="79"/>
  <c r="X2574" i="79"/>
  <c r="Y2574" i="79"/>
  <c r="W2575" i="79"/>
  <c r="X2575" i="79"/>
  <c r="Y2575" i="79"/>
  <c r="W2576" i="79"/>
  <c r="X2576" i="79"/>
  <c r="Y2576" i="79"/>
  <c r="W2577" i="79"/>
  <c r="X2577" i="79"/>
  <c r="Y2577" i="79"/>
  <c r="W2578" i="79"/>
  <c r="X2578" i="79"/>
  <c r="Y2578" i="79"/>
  <c r="W2579" i="79"/>
  <c r="X2579" i="79"/>
  <c r="Y2579" i="79"/>
  <c r="W2580" i="79"/>
  <c r="X2580" i="79"/>
  <c r="Y2580" i="79"/>
  <c r="W2581" i="79"/>
  <c r="X2581" i="79"/>
  <c r="Y2581" i="79"/>
  <c r="W2582" i="79"/>
  <c r="X2582" i="79"/>
  <c r="Y2582" i="79"/>
  <c r="W2583" i="79"/>
  <c r="X2583" i="79"/>
  <c r="Y2583" i="79"/>
  <c r="W2584" i="79"/>
  <c r="X2584" i="79"/>
  <c r="Y2584" i="79"/>
  <c r="W2585" i="79"/>
  <c r="X2585" i="79"/>
  <c r="Y2585" i="79"/>
  <c r="W2586" i="79"/>
  <c r="X2586" i="79"/>
  <c r="Y2586" i="79"/>
  <c r="W2587" i="79"/>
  <c r="X2587" i="79"/>
  <c r="Y2587" i="79"/>
  <c r="W2588" i="79"/>
  <c r="X2588" i="79"/>
  <c r="Y2588" i="79"/>
  <c r="W2589" i="79"/>
  <c r="X2589" i="79"/>
  <c r="Y2589" i="79"/>
  <c r="W2590" i="79"/>
  <c r="X2590" i="79"/>
  <c r="Y2590" i="79"/>
  <c r="W2591" i="79"/>
  <c r="X2591" i="79"/>
  <c r="Y2591" i="79"/>
  <c r="W2592" i="79"/>
  <c r="X2592" i="79"/>
  <c r="Y2592" i="79"/>
  <c r="W2593" i="79"/>
  <c r="X2593" i="79"/>
  <c r="Y2593" i="79"/>
  <c r="W2594" i="79"/>
  <c r="X2594" i="79"/>
  <c r="Y2594" i="79"/>
  <c r="W2595" i="79"/>
  <c r="X2595" i="79"/>
  <c r="Y2595" i="79"/>
  <c r="W2596" i="79"/>
  <c r="X2596" i="79"/>
  <c r="Y2596" i="79"/>
  <c r="W2597" i="79"/>
  <c r="X2597" i="79"/>
  <c r="Y2597" i="79"/>
  <c r="W2598" i="79"/>
  <c r="X2598" i="79"/>
  <c r="Y2598" i="79"/>
  <c r="W2599" i="79"/>
  <c r="X2599" i="79"/>
  <c r="Y2599" i="79"/>
  <c r="W2600" i="79"/>
  <c r="X2600" i="79"/>
  <c r="Y2600" i="79"/>
  <c r="W2601" i="79"/>
  <c r="X2601" i="79"/>
  <c r="Y2601" i="79"/>
  <c r="W2602" i="79"/>
  <c r="X2602" i="79"/>
  <c r="Y2602" i="79"/>
  <c r="W2603" i="79"/>
  <c r="X2603" i="79"/>
  <c r="Y2603" i="79"/>
  <c r="W2604" i="79"/>
  <c r="X2604" i="79"/>
  <c r="Y2604" i="79"/>
  <c r="W2605" i="79"/>
  <c r="X2605" i="79"/>
  <c r="Y2605" i="79"/>
  <c r="W2606" i="79"/>
  <c r="X2606" i="79"/>
  <c r="Y2606" i="79"/>
  <c r="W2607" i="79"/>
  <c r="X2607" i="79"/>
  <c r="Y2607" i="79"/>
  <c r="W2608" i="79"/>
  <c r="X2608" i="79"/>
  <c r="Y2608" i="79"/>
  <c r="W2609" i="79"/>
  <c r="X2609" i="79"/>
  <c r="Y2609" i="79"/>
  <c r="W2610" i="79"/>
  <c r="X2610" i="79"/>
  <c r="Y2610" i="79"/>
  <c r="W2611" i="79"/>
  <c r="X2611" i="79"/>
  <c r="Y2611" i="79"/>
  <c r="W2612" i="79"/>
  <c r="X2612" i="79"/>
  <c r="Y2612" i="79"/>
  <c r="W2613" i="79"/>
  <c r="X2613" i="79"/>
  <c r="Y2613" i="79"/>
  <c r="W2614" i="79"/>
  <c r="X2614" i="79"/>
  <c r="Y2614" i="79"/>
  <c r="W2615" i="79"/>
  <c r="X2615" i="79"/>
  <c r="Y2615" i="79"/>
  <c r="W2616" i="79"/>
  <c r="X2616" i="79"/>
  <c r="Y2616" i="79"/>
  <c r="W2617" i="79"/>
  <c r="X2617" i="79"/>
  <c r="Y2617" i="79"/>
  <c r="W2618" i="79"/>
  <c r="X2618" i="79"/>
  <c r="Y2618" i="79"/>
  <c r="W2619" i="79"/>
  <c r="X2619" i="79"/>
  <c r="Y2619" i="79"/>
  <c r="W2620" i="79"/>
  <c r="X2620" i="79"/>
  <c r="Y2620" i="79"/>
  <c r="W2621" i="79"/>
  <c r="X2621" i="79"/>
  <c r="Y2621" i="79"/>
  <c r="W2622" i="79"/>
  <c r="X2622" i="79"/>
  <c r="Y2622" i="79"/>
  <c r="W2623" i="79"/>
  <c r="X2623" i="79"/>
  <c r="Y2623" i="79"/>
  <c r="W2624" i="79"/>
  <c r="X2624" i="79"/>
  <c r="Y2624" i="79"/>
  <c r="W2625" i="79"/>
  <c r="X2625" i="79"/>
  <c r="Y2625" i="79"/>
  <c r="W2626" i="79"/>
  <c r="X2626" i="79"/>
  <c r="Y2626" i="79"/>
  <c r="W2627" i="79"/>
  <c r="X2627" i="79"/>
  <c r="Y2627" i="79"/>
  <c r="W2628" i="79"/>
  <c r="X2628" i="79"/>
  <c r="Y2628" i="79"/>
  <c r="W2629" i="79"/>
  <c r="X2629" i="79"/>
  <c r="Y2629" i="79"/>
  <c r="W2630" i="79"/>
  <c r="X2630" i="79"/>
  <c r="Y2630" i="79"/>
  <c r="W2631" i="79"/>
  <c r="X2631" i="79"/>
  <c r="Y2631" i="79"/>
  <c r="W2632" i="79"/>
  <c r="X2632" i="79"/>
  <c r="Y2632" i="79"/>
  <c r="W2633" i="79"/>
  <c r="X2633" i="79"/>
  <c r="Y2633" i="79"/>
  <c r="W2634" i="79"/>
  <c r="X2634" i="79"/>
  <c r="Y2634" i="79"/>
  <c r="W2635" i="79"/>
  <c r="X2635" i="79"/>
  <c r="Y2635" i="79"/>
  <c r="W2636" i="79"/>
  <c r="X2636" i="79"/>
  <c r="Y2636" i="79"/>
  <c r="W2637" i="79"/>
  <c r="X2637" i="79"/>
  <c r="Y2637" i="79"/>
  <c r="W2638" i="79"/>
  <c r="X2638" i="79"/>
  <c r="Y2638" i="79"/>
  <c r="W2639" i="79"/>
  <c r="X2639" i="79"/>
  <c r="Y2639" i="79"/>
  <c r="W2640" i="79"/>
  <c r="X2640" i="79"/>
  <c r="Y2640" i="79"/>
  <c r="W2641" i="79"/>
  <c r="X2641" i="79"/>
  <c r="Y2641" i="79"/>
  <c r="W2642" i="79"/>
  <c r="X2642" i="79"/>
  <c r="Y2642" i="79"/>
  <c r="W2643" i="79"/>
  <c r="X2643" i="79"/>
  <c r="Y2643" i="79"/>
  <c r="W2644" i="79"/>
  <c r="X2644" i="79"/>
  <c r="Y2644" i="79"/>
  <c r="W2645" i="79"/>
  <c r="X2645" i="79"/>
  <c r="Y2645" i="79"/>
  <c r="W2646" i="79"/>
  <c r="X2646" i="79"/>
  <c r="Y2646" i="79"/>
  <c r="W2647" i="79"/>
  <c r="X2647" i="79"/>
  <c r="Y2647" i="79"/>
  <c r="W2648" i="79"/>
  <c r="X2648" i="79"/>
  <c r="Y2648" i="79"/>
  <c r="W2649" i="79"/>
  <c r="X2649" i="79"/>
  <c r="Y2649" i="79"/>
  <c r="W2650" i="79"/>
  <c r="X2650" i="79"/>
  <c r="Y2650" i="79"/>
  <c r="W2651" i="79"/>
  <c r="X2651" i="79"/>
  <c r="Y2651" i="79"/>
  <c r="W2652" i="79"/>
  <c r="X2652" i="79"/>
  <c r="Y2652" i="79"/>
  <c r="W2653" i="79"/>
  <c r="X2653" i="79"/>
  <c r="Y2653" i="79"/>
  <c r="W2654" i="79"/>
  <c r="X2654" i="79"/>
  <c r="Y2654" i="79"/>
  <c r="W2655" i="79"/>
  <c r="X2655" i="79"/>
  <c r="Y2655" i="79"/>
  <c r="W2656" i="79"/>
  <c r="X2656" i="79"/>
  <c r="Y2656" i="79"/>
  <c r="W2657" i="79"/>
  <c r="X2657" i="79"/>
  <c r="Y2657" i="79"/>
  <c r="W2658" i="79"/>
  <c r="X2658" i="79"/>
  <c r="Y2658" i="79"/>
  <c r="W2659" i="79"/>
  <c r="X2659" i="79"/>
  <c r="Y2659" i="79"/>
  <c r="W2660" i="79"/>
  <c r="X2660" i="79"/>
  <c r="Y2660" i="79"/>
  <c r="W2661" i="79"/>
  <c r="X2661" i="79"/>
  <c r="Y2661" i="79"/>
  <c r="W2662" i="79"/>
  <c r="X2662" i="79"/>
  <c r="Y2662" i="79"/>
  <c r="W2663" i="79"/>
  <c r="X2663" i="79"/>
  <c r="Y2663" i="79"/>
  <c r="W2664" i="79"/>
  <c r="X2664" i="79"/>
  <c r="Y2664" i="79"/>
  <c r="W2665" i="79"/>
  <c r="X2665" i="79"/>
  <c r="Y2665" i="79"/>
  <c r="W2666" i="79"/>
  <c r="X2666" i="79"/>
  <c r="Y2666" i="79"/>
  <c r="W2667" i="79"/>
  <c r="X2667" i="79"/>
  <c r="Y2667" i="79"/>
  <c r="W2668" i="79"/>
  <c r="X2668" i="79"/>
  <c r="Y2668" i="79"/>
  <c r="W2669" i="79"/>
  <c r="X2669" i="79"/>
  <c r="Y2669" i="79"/>
  <c r="W2670" i="79"/>
  <c r="X2670" i="79"/>
  <c r="Y2670" i="79"/>
  <c r="W2671" i="79"/>
  <c r="X2671" i="79"/>
  <c r="Y2671" i="79"/>
  <c r="W2672" i="79"/>
  <c r="X2672" i="79"/>
  <c r="Y2672" i="79"/>
  <c r="W2673" i="79"/>
  <c r="X2673" i="79"/>
  <c r="Y2673" i="79"/>
  <c r="W2674" i="79"/>
  <c r="X2674" i="79"/>
  <c r="Y2674" i="79"/>
  <c r="W2675" i="79"/>
  <c r="X2675" i="79"/>
  <c r="Y2675" i="79"/>
  <c r="W2676" i="79"/>
  <c r="X2676" i="79"/>
  <c r="Y2676" i="79"/>
  <c r="W2677" i="79"/>
  <c r="X2677" i="79"/>
  <c r="Y2677" i="79"/>
  <c r="W2678" i="79"/>
  <c r="X2678" i="79"/>
  <c r="Y2678" i="79"/>
  <c r="W2679" i="79"/>
  <c r="X2679" i="79"/>
  <c r="Y2679" i="79"/>
  <c r="W2680" i="79"/>
  <c r="X2680" i="79"/>
  <c r="Y2680" i="79"/>
  <c r="W2681" i="79"/>
  <c r="X2681" i="79"/>
  <c r="Y2681" i="79"/>
  <c r="W2682" i="79"/>
  <c r="X2682" i="79"/>
  <c r="Y2682" i="79"/>
  <c r="W2683" i="79"/>
  <c r="X2683" i="79"/>
  <c r="Y2683" i="79"/>
  <c r="W2684" i="79"/>
  <c r="X2684" i="79"/>
  <c r="Y2684" i="79"/>
  <c r="W2685" i="79"/>
  <c r="X2685" i="79"/>
  <c r="Y2685" i="79"/>
  <c r="W2686" i="79"/>
  <c r="X2686" i="79"/>
  <c r="Y2686" i="79"/>
  <c r="W2687" i="79"/>
  <c r="X2687" i="79"/>
  <c r="Y2687" i="79"/>
  <c r="W2688" i="79"/>
  <c r="X2688" i="79"/>
  <c r="Y2688" i="79"/>
  <c r="W2689" i="79"/>
  <c r="X2689" i="79"/>
  <c r="Y2689" i="79"/>
  <c r="W2690" i="79"/>
  <c r="X2690" i="79"/>
  <c r="Y2690" i="79"/>
  <c r="W2691" i="79"/>
  <c r="X2691" i="79"/>
  <c r="Y2691" i="79"/>
  <c r="W2692" i="79"/>
  <c r="X2692" i="79"/>
  <c r="Y2692" i="79"/>
  <c r="W2693" i="79"/>
  <c r="X2693" i="79"/>
  <c r="Y2693" i="79"/>
  <c r="W2694" i="79"/>
  <c r="X2694" i="79"/>
  <c r="Y2694" i="79"/>
  <c r="W2695" i="79"/>
  <c r="X2695" i="79"/>
  <c r="Y2695" i="79"/>
  <c r="W2696" i="79"/>
  <c r="X2696" i="79"/>
  <c r="Y2696" i="79"/>
  <c r="W2697" i="79"/>
  <c r="X2697" i="79"/>
  <c r="Y2697" i="79"/>
  <c r="W2698" i="79"/>
  <c r="X2698" i="79"/>
  <c r="Y2698" i="79"/>
  <c r="W2699" i="79"/>
  <c r="X2699" i="79"/>
  <c r="Y2699" i="79"/>
  <c r="W2700" i="79"/>
  <c r="X2700" i="79"/>
  <c r="Y2700" i="79"/>
  <c r="W2701" i="79"/>
  <c r="X2701" i="79"/>
  <c r="Y2701" i="79"/>
  <c r="W2702" i="79"/>
  <c r="X2702" i="79"/>
  <c r="Y2702" i="79"/>
  <c r="W2703" i="79"/>
  <c r="X2703" i="79"/>
  <c r="Y2703" i="79"/>
  <c r="W2704" i="79"/>
  <c r="X2704" i="79"/>
  <c r="Y2704" i="79"/>
  <c r="W2705" i="79"/>
  <c r="X2705" i="79"/>
  <c r="Y2705" i="79"/>
  <c r="W2706" i="79"/>
  <c r="X2706" i="79"/>
  <c r="Y2706" i="79"/>
  <c r="W2707" i="79"/>
  <c r="X2707" i="79"/>
  <c r="Y2707" i="79"/>
  <c r="W2708" i="79"/>
  <c r="X2708" i="79"/>
  <c r="Y2708" i="79"/>
  <c r="W2709" i="79"/>
  <c r="X2709" i="79"/>
  <c r="Y2709" i="79"/>
  <c r="W2710" i="79"/>
  <c r="X2710" i="79"/>
  <c r="Y2710" i="79"/>
  <c r="W2711" i="79"/>
  <c r="X2711" i="79"/>
  <c r="Y2711" i="79"/>
  <c r="W2712" i="79"/>
  <c r="X2712" i="79"/>
  <c r="Y2712" i="79"/>
  <c r="W2713" i="79"/>
  <c r="X2713" i="79"/>
  <c r="Y2713" i="79"/>
  <c r="W2714" i="79"/>
  <c r="X2714" i="79"/>
  <c r="Y2714" i="79"/>
  <c r="W2715" i="79"/>
  <c r="X2715" i="79"/>
  <c r="Y2715" i="79"/>
  <c r="W2716" i="79"/>
  <c r="X2716" i="79"/>
  <c r="Y2716" i="79"/>
  <c r="W2717" i="79"/>
  <c r="X2717" i="79"/>
  <c r="Y2717" i="79"/>
  <c r="W2718" i="79"/>
  <c r="X2718" i="79"/>
  <c r="Y2718" i="79"/>
  <c r="W2719" i="79"/>
  <c r="X2719" i="79"/>
  <c r="Y2719" i="79"/>
  <c r="W2720" i="79"/>
  <c r="X2720" i="79"/>
  <c r="Y2720" i="79"/>
  <c r="W2721" i="79"/>
  <c r="X2721" i="79"/>
  <c r="Y2721" i="79"/>
  <c r="W2722" i="79"/>
  <c r="X2722" i="79"/>
  <c r="Y2722" i="79"/>
  <c r="W2723" i="79"/>
  <c r="X2723" i="79"/>
  <c r="Y2723" i="79"/>
  <c r="W2724" i="79"/>
  <c r="X2724" i="79"/>
  <c r="Y2724" i="79"/>
  <c r="W2725" i="79"/>
  <c r="X2725" i="79"/>
  <c r="Y2725" i="79"/>
  <c r="W2726" i="79"/>
  <c r="X2726" i="79"/>
  <c r="Y2726" i="79"/>
  <c r="W2727" i="79"/>
  <c r="X2727" i="79"/>
  <c r="Y2727" i="79"/>
  <c r="W2728" i="79"/>
  <c r="X2728" i="79"/>
  <c r="Y2728" i="79"/>
  <c r="W2729" i="79"/>
  <c r="X2729" i="79"/>
  <c r="Y2729" i="79"/>
  <c r="W2730" i="79"/>
  <c r="X2730" i="79"/>
  <c r="Y2730" i="79"/>
  <c r="W2731" i="79"/>
  <c r="X2731" i="79"/>
  <c r="Y2731" i="79"/>
  <c r="W2732" i="79"/>
  <c r="X2732" i="79"/>
  <c r="Y2732" i="79"/>
  <c r="W2733" i="79"/>
  <c r="X2733" i="79"/>
  <c r="Y2733" i="79"/>
  <c r="W2734" i="79"/>
  <c r="X2734" i="79"/>
  <c r="Y2734" i="79"/>
  <c r="W2735" i="79"/>
  <c r="X2735" i="79"/>
  <c r="Y2735" i="79"/>
  <c r="W2736" i="79"/>
  <c r="X2736" i="79"/>
  <c r="Y2736" i="79"/>
  <c r="W2737" i="79"/>
  <c r="X2737" i="79"/>
  <c r="Y2737" i="79"/>
  <c r="W2738" i="79"/>
  <c r="X2738" i="79"/>
  <c r="Y2738" i="79"/>
  <c r="W2739" i="79"/>
  <c r="X2739" i="79"/>
  <c r="Y2739" i="79"/>
  <c r="W2740" i="79"/>
  <c r="X2740" i="79"/>
  <c r="Y2740" i="79"/>
  <c r="W2741" i="79"/>
  <c r="X2741" i="79"/>
  <c r="Y2741" i="79"/>
  <c r="W2742" i="79"/>
  <c r="X2742" i="79"/>
  <c r="Y2742" i="79"/>
  <c r="W2743" i="79"/>
  <c r="X2743" i="79"/>
  <c r="Y2743" i="79"/>
  <c r="W2744" i="79"/>
  <c r="X2744" i="79"/>
  <c r="Y2744" i="79"/>
  <c r="W2745" i="79"/>
  <c r="X2745" i="79"/>
  <c r="Y2745" i="79"/>
  <c r="W2746" i="79"/>
  <c r="X2746" i="79"/>
  <c r="Y2746" i="79"/>
  <c r="W2747" i="79"/>
  <c r="X2747" i="79"/>
  <c r="Y2747" i="79"/>
  <c r="W2748" i="79"/>
  <c r="X2748" i="79"/>
  <c r="Y2748" i="79"/>
  <c r="W2749" i="79"/>
  <c r="X2749" i="79"/>
  <c r="Y2749" i="79"/>
  <c r="W2750" i="79"/>
  <c r="X2750" i="79"/>
  <c r="Y2750" i="79"/>
  <c r="W2751" i="79"/>
  <c r="X2751" i="79"/>
  <c r="Y2751" i="79"/>
  <c r="W2752" i="79"/>
  <c r="X2752" i="79"/>
  <c r="Y2752" i="79"/>
  <c r="W2753" i="79"/>
  <c r="X2753" i="79"/>
  <c r="Y2753" i="79"/>
  <c r="W2754" i="79"/>
  <c r="X2754" i="79"/>
  <c r="Y2754" i="79"/>
  <c r="W2755" i="79"/>
  <c r="X2755" i="79"/>
  <c r="Y2755" i="79"/>
  <c r="W2756" i="79"/>
  <c r="X2756" i="79"/>
  <c r="Y2756" i="79"/>
  <c r="W2757" i="79"/>
  <c r="X2757" i="79"/>
  <c r="Y2757" i="79"/>
  <c r="W2758" i="79"/>
  <c r="X2758" i="79"/>
  <c r="Y2758" i="79"/>
  <c r="W2759" i="79"/>
  <c r="X2759" i="79"/>
  <c r="Y2759" i="79"/>
  <c r="W2760" i="79"/>
  <c r="X2760" i="79"/>
  <c r="Y2760" i="79"/>
  <c r="W2761" i="79"/>
  <c r="X2761" i="79"/>
  <c r="Y2761" i="79"/>
  <c r="W2762" i="79"/>
  <c r="X2762" i="79"/>
  <c r="Y2762" i="79"/>
  <c r="W2763" i="79"/>
  <c r="X2763" i="79"/>
  <c r="Y2763" i="79"/>
  <c r="W2764" i="79"/>
  <c r="X2764" i="79"/>
  <c r="Y2764" i="79"/>
  <c r="W2765" i="79"/>
  <c r="X2765" i="79"/>
  <c r="Y2765" i="79"/>
  <c r="W2766" i="79"/>
  <c r="X2766" i="79"/>
  <c r="Y2766" i="79"/>
  <c r="W2767" i="79"/>
  <c r="X2767" i="79"/>
  <c r="Y2767" i="79"/>
  <c r="W2768" i="79"/>
  <c r="X2768" i="79"/>
  <c r="Y2768" i="79"/>
  <c r="W2769" i="79"/>
  <c r="X2769" i="79"/>
  <c r="Y2769" i="79"/>
  <c r="W2770" i="79"/>
  <c r="X2770" i="79"/>
  <c r="Y2770" i="79"/>
  <c r="W2771" i="79"/>
  <c r="X2771" i="79"/>
  <c r="Y2771" i="79"/>
  <c r="W2772" i="79"/>
  <c r="X2772" i="79"/>
  <c r="Y2772" i="79"/>
  <c r="W2773" i="79"/>
  <c r="X2773" i="79"/>
  <c r="Y2773" i="79"/>
  <c r="W2774" i="79"/>
  <c r="X2774" i="79"/>
  <c r="Y2774" i="79"/>
  <c r="W2775" i="79"/>
  <c r="X2775" i="79"/>
  <c r="Y2775" i="79"/>
  <c r="W2776" i="79"/>
  <c r="X2776" i="79"/>
  <c r="Y2776" i="79"/>
  <c r="W2777" i="79"/>
  <c r="X2777" i="79"/>
  <c r="Y2777" i="79"/>
  <c r="W2778" i="79"/>
  <c r="X2778" i="79"/>
  <c r="Y2778" i="79"/>
  <c r="W2779" i="79"/>
  <c r="X2779" i="79"/>
  <c r="Y2779" i="79"/>
  <c r="W2780" i="79"/>
  <c r="X2780" i="79"/>
  <c r="Y2780" i="79"/>
  <c r="W2781" i="79"/>
  <c r="X2781" i="79"/>
  <c r="Y2781" i="79"/>
  <c r="W2782" i="79"/>
  <c r="X2782" i="79"/>
  <c r="Y2782" i="79"/>
  <c r="W2783" i="79"/>
  <c r="X2783" i="79"/>
  <c r="Y2783" i="79"/>
  <c r="W2784" i="79"/>
  <c r="X2784" i="79"/>
  <c r="Y2784" i="79"/>
  <c r="W2785" i="79"/>
  <c r="X2785" i="79"/>
  <c r="Y2785" i="79"/>
  <c r="W2786" i="79"/>
  <c r="X2786" i="79"/>
  <c r="Y2786" i="79"/>
  <c r="W2787" i="79"/>
  <c r="X2787" i="79"/>
  <c r="Y2787" i="79"/>
  <c r="W2788" i="79"/>
  <c r="X2788" i="79"/>
  <c r="Y2788" i="79"/>
  <c r="W2789" i="79"/>
  <c r="X2789" i="79"/>
  <c r="Y2789" i="79"/>
  <c r="W2790" i="79"/>
  <c r="X2790" i="79"/>
  <c r="Y2790" i="79"/>
  <c r="W2791" i="79"/>
  <c r="X2791" i="79"/>
  <c r="Y2791" i="79"/>
  <c r="W2792" i="79"/>
  <c r="X2792" i="79"/>
  <c r="Y2792" i="79"/>
  <c r="W2793" i="79"/>
  <c r="X2793" i="79"/>
  <c r="Y2793" i="79"/>
  <c r="W2794" i="79"/>
  <c r="X2794" i="79"/>
  <c r="Y2794" i="79"/>
  <c r="W2795" i="79"/>
  <c r="X2795" i="79"/>
  <c r="Y2795" i="79"/>
  <c r="W2796" i="79"/>
  <c r="X2796" i="79"/>
  <c r="Y2796" i="79"/>
  <c r="W2797" i="79"/>
  <c r="X2797" i="79"/>
  <c r="Y2797" i="79"/>
  <c r="W2798" i="79"/>
  <c r="X2798" i="79"/>
  <c r="Y2798" i="79"/>
  <c r="W2799" i="79"/>
  <c r="X2799" i="79"/>
  <c r="Y2799" i="79"/>
  <c r="W2800" i="79"/>
  <c r="X2800" i="79"/>
  <c r="Y2800" i="79"/>
  <c r="W2801" i="79"/>
  <c r="X2801" i="79"/>
  <c r="Y2801" i="79"/>
  <c r="W2802" i="79"/>
  <c r="X2802" i="79"/>
  <c r="Y2802" i="79"/>
  <c r="W2803" i="79"/>
  <c r="X2803" i="79"/>
  <c r="Y2803" i="79"/>
  <c r="W2804" i="79"/>
  <c r="X2804" i="79"/>
  <c r="Y2804" i="79"/>
  <c r="W2805" i="79"/>
  <c r="X2805" i="79"/>
  <c r="Y2805" i="79"/>
  <c r="W2806" i="79"/>
  <c r="X2806" i="79"/>
  <c r="Y2806" i="79"/>
  <c r="W2807" i="79"/>
  <c r="X2807" i="79"/>
  <c r="Y2807" i="79"/>
  <c r="W2808" i="79"/>
  <c r="X2808" i="79"/>
  <c r="Y2808" i="79"/>
  <c r="W2809" i="79"/>
  <c r="X2809" i="79"/>
  <c r="Y2809" i="79"/>
  <c r="W2810" i="79"/>
  <c r="X2810" i="79"/>
  <c r="Y2810" i="79"/>
  <c r="W2811" i="79"/>
  <c r="X2811" i="79"/>
  <c r="Y2811" i="79"/>
  <c r="W2812" i="79"/>
  <c r="X2812" i="79"/>
  <c r="Y2812" i="79"/>
  <c r="W2813" i="79"/>
  <c r="X2813" i="79"/>
  <c r="Y2813" i="79"/>
  <c r="W2814" i="79"/>
  <c r="X2814" i="79"/>
  <c r="Y2814" i="79"/>
  <c r="W2815" i="79"/>
  <c r="X2815" i="79"/>
  <c r="Y2815" i="79"/>
  <c r="W2816" i="79"/>
  <c r="X2816" i="79"/>
  <c r="Y2816" i="79"/>
  <c r="W2817" i="79"/>
  <c r="X2817" i="79"/>
  <c r="Y2817" i="79"/>
  <c r="W2818" i="79"/>
  <c r="X2818" i="79"/>
  <c r="Y2818" i="79"/>
  <c r="W2819" i="79"/>
  <c r="X2819" i="79"/>
  <c r="Y2819" i="79"/>
  <c r="W2820" i="79"/>
  <c r="X2820" i="79"/>
  <c r="Y2820" i="79"/>
  <c r="W2821" i="79"/>
  <c r="X2821" i="79"/>
  <c r="Y2821" i="79"/>
  <c r="W2822" i="79"/>
  <c r="X2822" i="79"/>
  <c r="Y2822" i="79"/>
  <c r="W2823" i="79"/>
  <c r="X2823" i="79"/>
  <c r="Y2823" i="79"/>
  <c r="W2824" i="79"/>
  <c r="X2824" i="79"/>
  <c r="Y2824" i="79"/>
  <c r="W2825" i="79"/>
  <c r="X2825" i="79"/>
  <c r="Y2825" i="79"/>
  <c r="W2826" i="79"/>
  <c r="X2826" i="79"/>
  <c r="Y2826" i="79"/>
  <c r="W2827" i="79"/>
  <c r="X2827" i="79"/>
  <c r="Y2827" i="79"/>
  <c r="W2828" i="79"/>
  <c r="X2828" i="79"/>
  <c r="Y2828" i="79"/>
  <c r="W2829" i="79"/>
  <c r="X2829" i="79"/>
  <c r="Y2829" i="79"/>
  <c r="W2830" i="79"/>
  <c r="X2830" i="79"/>
  <c r="Y2830" i="79"/>
  <c r="W2831" i="79"/>
  <c r="X2831" i="79"/>
  <c r="Y2831" i="79"/>
  <c r="W2832" i="79"/>
  <c r="X2832" i="79"/>
  <c r="Y2832" i="79"/>
  <c r="W2833" i="79"/>
  <c r="X2833" i="79"/>
  <c r="Y2833" i="79"/>
  <c r="W2834" i="79"/>
  <c r="X2834" i="79"/>
  <c r="Y2834" i="79"/>
  <c r="W2835" i="79"/>
  <c r="X2835" i="79"/>
  <c r="Y2835" i="79"/>
  <c r="W2836" i="79"/>
  <c r="X2836" i="79"/>
  <c r="Y2836" i="79"/>
  <c r="W2837" i="79"/>
  <c r="X2837" i="79"/>
  <c r="Y2837" i="79"/>
  <c r="W2838" i="79"/>
  <c r="X2838" i="79"/>
  <c r="Y2838" i="79"/>
  <c r="W2839" i="79"/>
  <c r="X2839" i="79"/>
  <c r="Y2839" i="79"/>
  <c r="W2840" i="79"/>
  <c r="X2840" i="79"/>
  <c r="Y2840" i="79"/>
  <c r="W2841" i="79"/>
  <c r="X2841" i="79"/>
  <c r="Y2841" i="79"/>
  <c r="W2842" i="79"/>
  <c r="X2842" i="79"/>
  <c r="Y2842" i="79"/>
  <c r="W2843" i="79"/>
  <c r="X2843" i="79"/>
  <c r="Y2843" i="79"/>
  <c r="W2844" i="79"/>
  <c r="X2844" i="79"/>
  <c r="Y2844" i="79"/>
  <c r="W2845" i="79"/>
  <c r="X2845" i="79"/>
  <c r="Y2845" i="79"/>
  <c r="W2846" i="79"/>
  <c r="X2846" i="79"/>
  <c r="Y2846" i="79"/>
  <c r="W2847" i="79"/>
  <c r="X2847" i="79"/>
  <c r="Y2847" i="79"/>
  <c r="W2848" i="79"/>
  <c r="X2848" i="79"/>
  <c r="Y2848" i="79"/>
  <c r="W2849" i="79"/>
  <c r="X2849" i="79"/>
  <c r="Y2849" i="79"/>
  <c r="W2850" i="79"/>
  <c r="X2850" i="79"/>
  <c r="Y2850" i="79"/>
  <c r="W2851" i="79"/>
  <c r="X2851" i="79"/>
  <c r="Y2851" i="79"/>
  <c r="W2852" i="79"/>
  <c r="X2852" i="79"/>
  <c r="Y2852" i="79"/>
  <c r="W2853" i="79"/>
  <c r="X2853" i="79"/>
  <c r="Y2853" i="79"/>
  <c r="W2854" i="79"/>
  <c r="X2854" i="79"/>
  <c r="Y2854" i="79"/>
  <c r="W2855" i="79"/>
  <c r="X2855" i="79"/>
  <c r="Y2855" i="79"/>
  <c r="W2856" i="79"/>
  <c r="X2856" i="79"/>
  <c r="Y2856" i="79"/>
  <c r="W2857" i="79"/>
  <c r="X2857" i="79"/>
  <c r="Y2857" i="79"/>
  <c r="W2858" i="79"/>
  <c r="X2858" i="79"/>
  <c r="Y2858" i="79"/>
  <c r="W2859" i="79"/>
  <c r="X2859" i="79"/>
  <c r="Y2859" i="79"/>
  <c r="W2860" i="79"/>
  <c r="X2860" i="79"/>
  <c r="Y2860" i="79"/>
  <c r="W2861" i="79"/>
  <c r="X2861" i="79"/>
  <c r="Y2861" i="79"/>
  <c r="W2862" i="79"/>
  <c r="X2862" i="79"/>
  <c r="Y2862" i="79"/>
  <c r="W2863" i="79"/>
  <c r="X2863" i="79"/>
  <c r="Y2863" i="79"/>
  <c r="W2864" i="79"/>
  <c r="X2864" i="79"/>
  <c r="Y2864" i="79"/>
  <c r="W2865" i="79"/>
  <c r="X2865" i="79"/>
  <c r="Y2865" i="79"/>
  <c r="W2866" i="79"/>
  <c r="X2866" i="79"/>
  <c r="Y2866" i="79"/>
  <c r="W2867" i="79"/>
  <c r="X2867" i="79"/>
  <c r="Y2867" i="79"/>
  <c r="W2868" i="79"/>
  <c r="X2868" i="79"/>
  <c r="Y2868" i="79"/>
  <c r="W2869" i="79"/>
  <c r="X2869" i="79"/>
  <c r="Y2869" i="79"/>
  <c r="W2870" i="79"/>
  <c r="X2870" i="79"/>
  <c r="Y2870" i="79"/>
  <c r="W2871" i="79"/>
  <c r="X2871" i="79"/>
  <c r="Y2871" i="79"/>
  <c r="W2872" i="79"/>
  <c r="X2872" i="79"/>
  <c r="Y2872" i="79"/>
  <c r="W2873" i="79"/>
  <c r="X2873" i="79"/>
  <c r="Y2873" i="79"/>
  <c r="W2874" i="79"/>
  <c r="X2874" i="79"/>
  <c r="Y2874" i="79"/>
  <c r="W2875" i="79"/>
  <c r="X2875" i="79"/>
  <c r="Y2875" i="79"/>
  <c r="W2876" i="79"/>
  <c r="X2876" i="79"/>
  <c r="Y2876" i="79"/>
  <c r="W2877" i="79"/>
  <c r="X2877" i="79"/>
  <c r="Y2877" i="79"/>
  <c r="W2878" i="79"/>
  <c r="X2878" i="79"/>
  <c r="Y2878" i="79"/>
  <c r="W2879" i="79"/>
  <c r="X2879" i="79"/>
  <c r="Y2879" i="79"/>
  <c r="W2880" i="79"/>
  <c r="X2880" i="79"/>
  <c r="Y2880" i="79"/>
  <c r="W2881" i="79"/>
  <c r="X2881" i="79"/>
  <c r="Y2881" i="79"/>
  <c r="W2882" i="79"/>
  <c r="X2882" i="79"/>
  <c r="Y2882" i="79"/>
  <c r="W2883" i="79"/>
  <c r="X2883" i="79"/>
  <c r="Y2883" i="79"/>
  <c r="W2884" i="79"/>
  <c r="X2884" i="79"/>
  <c r="Y2884" i="79"/>
  <c r="W2885" i="79"/>
  <c r="X2885" i="79"/>
  <c r="Y2885" i="79"/>
  <c r="W2886" i="79"/>
  <c r="X2886" i="79"/>
  <c r="Y2886" i="79"/>
  <c r="W2887" i="79"/>
  <c r="X2887" i="79"/>
  <c r="Y2887" i="79"/>
  <c r="W2888" i="79"/>
  <c r="X2888" i="79"/>
  <c r="Y2888" i="79"/>
  <c r="W2889" i="79"/>
  <c r="X2889" i="79"/>
  <c r="Y2889" i="79"/>
  <c r="W2890" i="79"/>
  <c r="X2890" i="79"/>
  <c r="Y2890" i="79"/>
  <c r="W2891" i="79"/>
  <c r="X2891" i="79"/>
  <c r="Y2891" i="79"/>
  <c r="W2892" i="79"/>
  <c r="X2892" i="79"/>
  <c r="Y2892" i="79"/>
  <c r="W2893" i="79"/>
  <c r="X2893" i="79"/>
  <c r="Y2893" i="79"/>
  <c r="W2894" i="79"/>
  <c r="X2894" i="79"/>
  <c r="Y2894" i="79"/>
  <c r="W2895" i="79"/>
  <c r="X2895" i="79"/>
  <c r="Y2895" i="79"/>
  <c r="W2896" i="79"/>
  <c r="X2896" i="79"/>
  <c r="Y2896" i="79"/>
  <c r="W2897" i="79"/>
  <c r="X2897" i="79"/>
  <c r="Y2897" i="79"/>
  <c r="W2898" i="79"/>
  <c r="X2898" i="79"/>
  <c r="Y2898" i="79"/>
  <c r="W2899" i="79"/>
  <c r="X2899" i="79"/>
  <c r="Y2899" i="79"/>
  <c r="W2900" i="79"/>
  <c r="X2900" i="79"/>
  <c r="Y2900" i="79"/>
  <c r="W2901" i="79"/>
  <c r="X2901" i="79"/>
  <c r="Y2901" i="79"/>
  <c r="W2902" i="79"/>
  <c r="X2902" i="79"/>
  <c r="Y2902" i="79"/>
  <c r="W2903" i="79"/>
  <c r="X2903" i="79"/>
  <c r="Y2903" i="79"/>
  <c r="W2904" i="79"/>
  <c r="X2904" i="79"/>
  <c r="Y2904" i="79"/>
  <c r="W2905" i="79"/>
  <c r="X2905" i="79"/>
  <c r="Y2905" i="79"/>
  <c r="W2906" i="79"/>
  <c r="X2906" i="79"/>
  <c r="Y2906" i="79"/>
  <c r="W2907" i="79"/>
  <c r="X2907" i="79"/>
  <c r="Y2907" i="79"/>
  <c r="W2908" i="79"/>
  <c r="X2908" i="79"/>
  <c r="Y2908" i="79"/>
  <c r="W2909" i="79"/>
  <c r="X2909" i="79"/>
  <c r="Y2909" i="79"/>
  <c r="W2910" i="79"/>
  <c r="X2910" i="79"/>
  <c r="Y2910" i="79"/>
  <c r="W2911" i="79"/>
  <c r="X2911" i="79"/>
  <c r="Y2911" i="79"/>
  <c r="W2912" i="79"/>
  <c r="X2912" i="79"/>
  <c r="Y2912" i="79"/>
  <c r="W2913" i="79"/>
  <c r="X2913" i="79"/>
  <c r="Y2913" i="79"/>
  <c r="W2914" i="79"/>
  <c r="X2914" i="79"/>
  <c r="Y2914" i="79"/>
  <c r="W2915" i="79"/>
  <c r="X2915" i="79"/>
  <c r="Y2915" i="79"/>
  <c r="W2916" i="79"/>
  <c r="X2916" i="79"/>
  <c r="Y2916" i="79"/>
  <c r="W2917" i="79"/>
  <c r="X2917" i="79"/>
  <c r="Y2917" i="79"/>
  <c r="W2918" i="79"/>
  <c r="X2918" i="79"/>
  <c r="Y2918" i="79"/>
  <c r="W2919" i="79"/>
  <c r="X2919" i="79"/>
  <c r="Y2919" i="79"/>
  <c r="W2920" i="79"/>
  <c r="X2920" i="79"/>
  <c r="Y2920" i="79"/>
  <c r="W2921" i="79"/>
  <c r="X2921" i="79"/>
  <c r="Y2921" i="79"/>
  <c r="W2922" i="79"/>
  <c r="X2922" i="79"/>
  <c r="Y2922" i="79"/>
  <c r="W2923" i="79"/>
  <c r="X2923" i="79"/>
  <c r="Y2923" i="79"/>
  <c r="W2924" i="79"/>
  <c r="X2924" i="79"/>
  <c r="Y2924" i="79"/>
  <c r="W2925" i="79"/>
  <c r="X2925" i="79"/>
  <c r="Y2925" i="79"/>
  <c r="W2926" i="79"/>
  <c r="X2926" i="79"/>
  <c r="Y2926" i="79"/>
  <c r="W2927" i="79"/>
  <c r="X2927" i="79"/>
  <c r="Y2927" i="79"/>
  <c r="W2928" i="79"/>
  <c r="X2928" i="79"/>
  <c r="Y2928" i="79"/>
  <c r="W2929" i="79"/>
  <c r="X2929" i="79"/>
  <c r="Y2929" i="79"/>
  <c r="W2930" i="79"/>
  <c r="X2930" i="79"/>
  <c r="Y2930" i="79"/>
  <c r="W2931" i="79"/>
  <c r="X2931" i="79"/>
  <c r="Y2931" i="79"/>
  <c r="W2932" i="79"/>
  <c r="X2932" i="79"/>
  <c r="Y2932" i="79"/>
  <c r="W2933" i="79"/>
  <c r="X2933" i="79"/>
  <c r="Y2933" i="79"/>
  <c r="W2934" i="79"/>
  <c r="X2934" i="79"/>
  <c r="Y2934" i="79"/>
  <c r="W2935" i="79"/>
  <c r="X2935" i="79"/>
  <c r="Y2935" i="79"/>
  <c r="W2936" i="79"/>
  <c r="X2936" i="79"/>
  <c r="Y2936" i="79"/>
  <c r="W2937" i="79"/>
  <c r="X2937" i="79"/>
  <c r="Y2937" i="79"/>
  <c r="W2938" i="79"/>
  <c r="X2938" i="79"/>
  <c r="Y2938" i="79"/>
  <c r="W2939" i="79"/>
  <c r="X2939" i="79"/>
  <c r="Y2939" i="79"/>
  <c r="W2940" i="79"/>
  <c r="X2940" i="79"/>
  <c r="Y2940" i="79"/>
  <c r="W2941" i="79"/>
  <c r="X2941" i="79"/>
  <c r="Y2941" i="79"/>
  <c r="W2942" i="79"/>
  <c r="X2942" i="79"/>
  <c r="Y2942" i="79"/>
  <c r="W2943" i="79"/>
  <c r="X2943" i="79"/>
  <c r="Y2943" i="79"/>
  <c r="W2944" i="79"/>
  <c r="X2944" i="79"/>
  <c r="Y2944" i="79"/>
  <c r="W2945" i="79"/>
  <c r="X2945" i="79"/>
  <c r="Y2945" i="79"/>
  <c r="W2946" i="79"/>
  <c r="X2946" i="79"/>
  <c r="Y2946" i="79"/>
  <c r="W2947" i="79"/>
  <c r="X2947" i="79"/>
  <c r="Y2947" i="79"/>
  <c r="W2948" i="79"/>
  <c r="X2948" i="79"/>
  <c r="Y2948" i="79"/>
  <c r="W2949" i="79"/>
  <c r="X2949" i="79"/>
  <c r="Y2949" i="79"/>
  <c r="W2950" i="79"/>
  <c r="X2950" i="79"/>
  <c r="Y2950" i="79"/>
  <c r="W2951" i="79"/>
  <c r="X2951" i="79"/>
  <c r="Y2951" i="79"/>
  <c r="W2952" i="79"/>
  <c r="X2952" i="79"/>
  <c r="Y2952" i="79"/>
  <c r="W2953" i="79"/>
  <c r="X2953" i="79"/>
  <c r="Y2953" i="79"/>
  <c r="W2954" i="79"/>
  <c r="X2954" i="79"/>
  <c r="Y2954" i="79"/>
  <c r="W2955" i="79"/>
  <c r="X2955" i="79"/>
  <c r="Y2955" i="79"/>
  <c r="W2956" i="79"/>
  <c r="X2956" i="79"/>
  <c r="Y2956" i="79"/>
  <c r="W2957" i="79"/>
  <c r="X2957" i="79"/>
  <c r="Y2957" i="79"/>
  <c r="W2958" i="79"/>
  <c r="X2958" i="79"/>
  <c r="Y2958" i="79"/>
  <c r="W2959" i="79"/>
  <c r="X2959" i="79"/>
  <c r="Y2959" i="79"/>
  <c r="W2960" i="79"/>
  <c r="X2960" i="79"/>
  <c r="Y2960" i="79"/>
  <c r="W2961" i="79"/>
  <c r="X2961" i="79"/>
  <c r="Y2961" i="79"/>
  <c r="W2962" i="79"/>
  <c r="X2962" i="79"/>
  <c r="Y2962" i="79"/>
  <c r="W2963" i="79"/>
  <c r="X2963" i="79"/>
  <c r="Y2963" i="79"/>
  <c r="W2964" i="79"/>
  <c r="X2964" i="79"/>
  <c r="Y2964" i="79"/>
  <c r="W2965" i="79"/>
  <c r="X2965" i="79"/>
  <c r="Y2965" i="79"/>
  <c r="W2966" i="79"/>
  <c r="X2966" i="79"/>
  <c r="Y2966" i="79"/>
  <c r="W2967" i="79"/>
  <c r="X2967" i="79"/>
  <c r="Y2967" i="79"/>
  <c r="W2968" i="79"/>
  <c r="X2968" i="79"/>
  <c r="Y2968" i="79"/>
  <c r="W2969" i="79"/>
  <c r="X2969" i="79"/>
  <c r="Y2969" i="79"/>
  <c r="W2970" i="79"/>
  <c r="X2970" i="79"/>
  <c r="Y2970" i="79"/>
  <c r="W2971" i="79"/>
  <c r="X2971" i="79"/>
  <c r="Y2971" i="79"/>
  <c r="W2972" i="79"/>
  <c r="X2972" i="79"/>
  <c r="Y2972" i="79"/>
  <c r="W2973" i="79"/>
  <c r="X2973" i="79"/>
  <c r="Y2973" i="79"/>
  <c r="W2974" i="79"/>
  <c r="X2974" i="79"/>
  <c r="Y2974" i="79"/>
  <c r="W2975" i="79"/>
  <c r="X2975" i="79"/>
  <c r="Y2975" i="79"/>
  <c r="W2976" i="79"/>
  <c r="X2976" i="79"/>
  <c r="Y2976" i="79"/>
  <c r="W2977" i="79"/>
  <c r="X2977" i="79"/>
  <c r="Y2977" i="79"/>
  <c r="W2978" i="79"/>
  <c r="X2978" i="79"/>
  <c r="Y2978" i="79"/>
  <c r="W2979" i="79"/>
  <c r="X2979" i="79"/>
  <c r="Y2979" i="79"/>
  <c r="W2980" i="79"/>
  <c r="X2980" i="79"/>
  <c r="Y2980" i="79"/>
  <c r="W2981" i="79"/>
  <c r="X2981" i="79"/>
  <c r="Y2981" i="79"/>
  <c r="W2982" i="79"/>
  <c r="X2982" i="79"/>
  <c r="Y2982" i="79"/>
  <c r="W2983" i="79"/>
  <c r="X2983" i="79"/>
  <c r="Y2983" i="79"/>
  <c r="W2984" i="79"/>
  <c r="X2984" i="79"/>
  <c r="Y2984" i="79"/>
  <c r="W2985" i="79"/>
  <c r="X2985" i="79"/>
  <c r="Y2985" i="79"/>
  <c r="W2986" i="79"/>
  <c r="X2986" i="79"/>
  <c r="Y2986" i="79"/>
  <c r="W2987" i="79"/>
  <c r="X2987" i="79"/>
  <c r="Y2987" i="79"/>
  <c r="W2988" i="79"/>
  <c r="X2988" i="79"/>
  <c r="Y2988" i="79"/>
  <c r="W2989" i="79"/>
  <c r="X2989" i="79"/>
  <c r="Y2989" i="79"/>
  <c r="W2990" i="79"/>
  <c r="X2990" i="79"/>
  <c r="Y2990" i="79"/>
  <c r="W2991" i="79"/>
  <c r="X2991" i="79"/>
  <c r="Y2991" i="79"/>
  <c r="W2992" i="79"/>
  <c r="X2992" i="79"/>
  <c r="Y2992" i="79"/>
  <c r="W2993" i="79"/>
  <c r="X2993" i="79"/>
  <c r="Y2993" i="79"/>
  <c r="W2994" i="79"/>
  <c r="X2994" i="79"/>
  <c r="Y2994" i="79"/>
  <c r="W2995" i="79"/>
  <c r="X2995" i="79"/>
  <c r="Y2995" i="79"/>
  <c r="W2996" i="79"/>
  <c r="X2996" i="79"/>
  <c r="Y2996" i="79"/>
  <c r="W2997" i="79"/>
  <c r="X2997" i="79"/>
  <c r="Y2997" i="79"/>
  <c r="W2998" i="79"/>
  <c r="X2998" i="79"/>
  <c r="Y2998" i="79"/>
  <c r="W2999" i="79"/>
  <c r="X2999" i="79"/>
  <c r="Y2999" i="79"/>
  <c r="W3000" i="79"/>
  <c r="X3000" i="79"/>
  <c r="Y3000" i="79"/>
  <c r="W3001" i="79"/>
  <c r="X3001" i="79"/>
  <c r="Y3001" i="79"/>
  <c r="W3002" i="79"/>
  <c r="X3002" i="79"/>
  <c r="Y3002" i="79"/>
  <c r="W3003" i="79"/>
  <c r="X3003" i="79"/>
  <c r="Y3003" i="79"/>
  <c r="W3004" i="79"/>
  <c r="X3004" i="79"/>
  <c r="Y3004" i="79"/>
  <c r="W3005" i="79"/>
  <c r="X3005" i="79"/>
  <c r="Y3005" i="79"/>
  <c r="W3006" i="79"/>
  <c r="X3006" i="79"/>
  <c r="Y3006" i="79"/>
  <c r="W3007" i="79"/>
  <c r="X3007" i="79"/>
  <c r="Y3007" i="79"/>
  <c r="W3008" i="79"/>
  <c r="X3008" i="79"/>
  <c r="Y3008" i="79"/>
  <c r="W3009" i="79"/>
  <c r="X3009" i="79"/>
  <c r="Y3009" i="79"/>
  <c r="W3010" i="79"/>
  <c r="X3010" i="79"/>
  <c r="Y3010" i="79"/>
  <c r="W3011" i="79"/>
  <c r="X3011" i="79"/>
  <c r="Y3011" i="79"/>
  <c r="W3012" i="79"/>
  <c r="X3012" i="79"/>
  <c r="Y3012" i="79"/>
  <c r="W3013" i="79"/>
  <c r="X3013" i="79"/>
  <c r="Y3013" i="79"/>
  <c r="W3014" i="79"/>
  <c r="X3014" i="79"/>
  <c r="Y3014" i="79"/>
  <c r="W3015" i="79"/>
  <c r="X3015" i="79"/>
  <c r="Y3015" i="79"/>
  <c r="W3016" i="79"/>
  <c r="X3016" i="79"/>
  <c r="Y3016" i="79"/>
  <c r="W3017" i="79"/>
  <c r="X3017" i="79"/>
  <c r="Y3017" i="79"/>
  <c r="W3018" i="79"/>
  <c r="X3018" i="79"/>
  <c r="Y3018" i="79"/>
  <c r="W3019" i="79"/>
  <c r="X3019" i="79"/>
  <c r="Y3019" i="79"/>
  <c r="W3020" i="79"/>
  <c r="X3020" i="79"/>
  <c r="Y3020" i="79"/>
  <c r="W3021" i="79"/>
  <c r="X3021" i="79"/>
  <c r="Y3021" i="79"/>
  <c r="W3022" i="79"/>
  <c r="X3022" i="79"/>
  <c r="Y3022" i="79"/>
  <c r="W3023" i="79"/>
  <c r="X3023" i="79"/>
  <c r="Y3023" i="79"/>
  <c r="W3024" i="79"/>
  <c r="X3024" i="79"/>
  <c r="Y3024" i="79"/>
  <c r="W3025" i="79"/>
  <c r="X3025" i="79"/>
  <c r="Y3025" i="79"/>
  <c r="W3026" i="79"/>
  <c r="X3026" i="79"/>
  <c r="Y3026" i="79"/>
  <c r="W3027" i="79"/>
  <c r="X3027" i="79"/>
  <c r="Y3027" i="79"/>
  <c r="W3028" i="79"/>
  <c r="X3028" i="79"/>
  <c r="Y3028" i="79"/>
  <c r="W3029" i="79"/>
  <c r="X3029" i="79"/>
  <c r="Y3029" i="79"/>
  <c r="W3030" i="79"/>
  <c r="X3030" i="79"/>
  <c r="Y3030" i="79"/>
  <c r="W3031" i="79"/>
  <c r="X3031" i="79"/>
  <c r="Y3031" i="79"/>
  <c r="W3032" i="79"/>
  <c r="X3032" i="79"/>
  <c r="Y3032" i="79"/>
  <c r="W3033" i="79"/>
  <c r="X3033" i="79"/>
  <c r="Y3033" i="79"/>
  <c r="W3034" i="79"/>
  <c r="X3034" i="79"/>
  <c r="Y3034" i="79"/>
  <c r="W3035" i="79"/>
  <c r="X3035" i="79"/>
  <c r="Y3035" i="79"/>
  <c r="W3036" i="79"/>
  <c r="X3036" i="79"/>
  <c r="Y3036" i="79"/>
  <c r="W3037" i="79"/>
  <c r="X3037" i="79"/>
  <c r="Y3037" i="79"/>
  <c r="W3038" i="79"/>
  <c r="X3038" i="79"/>
  <c r="Y3038" i="79"/>
  <c r="W3039" i="79"/>
  <c r="X3039" i="79"/>
  <c r="Y3039" i="79"/>
  <c r="W3040" i="79"/>
  <c r="X3040" i="79"/>
  <c r="Y3040" i="79"/>
  <c r="W3041" i="79"/>
  <c r="X3041" i="79"/>
  <c r="Y3041" i="79"/>
  <c r="W3042" i="79"/>
  <c r="X3042" i="79"/>
  <c r="Y3042" i="79"/>
  <c r="W3043" i="79"/>
  <c r="X3043" i="79"/>
  <c r="Y3043" i="79"/>
  <c r="W3044" i="79"/>
  <c r="X3044" i="79"/>
  <c r="Y3044" i="79"/>
  <c r="W3045" i="79"/>
  <c r="X3045" i="79"/>
  <c r="Y3045" i="79"/>
  <c r="W3046" i="79"/>
  <c r="X3046" i="79"/>
  <c r="Y3046" i="79"/>
  <c r="W3047" i="79"/>
  <c r="X3047" i="79"/>
  <c r="Y3047" i="79"/>
  <c r="W3048" i="79"/>
  <c r="X3048" i="79"/>
  <c r="Y3048" i="79"/>
  <c r="W3049" i="79"/>
  <c r="X3049" i="79"/>
  <c r="Y3049" i="79"/>
  <c r="W3050" i="79"/>
  <c r="X3050" i="79"/>
  <c r="Y3050" i="79"/>
  <c r="W3051" i="79"/>
  <c r="X3051" i="79"/>
  <c r="Y3051" i="79"/>
  <c r="W3052" i="79"/>
  <c r="X3052" i="79"/>
  <c r="Y3052" i="79"/>
  <c r="W3053" i="79"/>
  <c r="X3053" i="79"/>
  <c r="Y3053" i="79"/>
  <c r="W3054" i="79"/>
  <c r="X3054" i="79"/>
  <c r="Y3054" i="79"/>
  <c r="W3055" i="79"/>
  <c r="X3055" i="79"/>
  <c r="Y3055" i="79"/>
  <c r="W3056" i="79"/>
  <c r="X3056" i="79"/>
  <c r="Y3056" i="79"/>
  <c r="W3057" i="79"/>
  <c r="X3057" i="79"/>
  <c r="Y3057" i="79"/>
  <c r="W3058" i="79"/>
  <c r="X3058" i="79"/>
  <c r="Y3058" i="79"/>
  <c r="W3059" i="79"/>
  <c r="X3059" i="79"/>
  <c r="Y3059" i="79"/>
  <c r="W3060" i="79"/>
  <c r="X3060" i="79"/>
  <c r="Y3060" i="79"/>
  <c r="W3061" i="79"/>
  <c r="X3061" i="79"/>
  <c r="Y3061" i="79"/>
  <c r="W3062" i="79"/>
  <c r="X3062" i="79"/>
  <c r="Y3062" i="79"/>
  <c r="W3063" i="79"/>
  <c r="X3063" i="79"/>
  <c r="Y3063" i="79"/>
  <c r="W3064" i="79"/>
  <c r="X3064" i="79"/>
  <c r="Y3064" i="79"/>
  <c r="W3065" i="79"/>
  <c r="X3065" i="79"/>
  <c r="Y3065" i="79"/>
  <c r="W3066" i="79"/>
  <c r="X3066" i="79"/>
  <c r="Y3066" i="79"/>
  <c r="W3067" i="79"/>
  <c r="X3067" i="79"/>
  <c r="Y3067" i="79"/>
  <c r="W3068" i="79"/>
  <c r="X3068" i="79"/>
  <c r="Y3068" i="79"/>
  <c r="W3069" i="79"/>
  <c r="X3069" i="79"/>
  <c r="Y3069" i="79"/>
  <c r="W3070" i="79"/>
  <c r="X3070" i="79"/>
  <c r="Y3070" i="79"/>
  <c r="W3071" i="79"/>
  <c r="X3071" i="79"/>
  <c r="Y3071" i="79"/>
  <c r="W3072" i="79"/>
  <c r="X3072" i="79"/>
  <c r="Y3072" i="79"/>
  <c r="W3073" i="79"/>
  <c r="X3073" i="79"/>
  <c r="Y3073" i="79"/>
  <c r="W3074" i="79"/>
  <c r="X3074" i="79"/>
  <c r="Y3074" i="79"/>
  <c r="W3075" i="79"/>
  <c r="X3075" i="79"/>
  <c r="Y3075" i="79"/>
  <c r="W3076" i="79"/>
  <c r="X3076" i="79"/>
  <c r="Y3076" i="79"/>
  <c r="W3077" i="79"/>
  <c r="X3077" i="79"/>
  <c r="Y3077" i="79"/>
  <c r="W3078" i="79"/>
  <c r="X3078" i="79"/>
  <c r="Y3078" i="79"/>
  <c r="W3079" i="79"/>
  <c r="X3079" i="79"/>
  <c r="Y3079" i="79"/>
  <c r="W3080" i="79"/>
  <c r="X3080" i="79"/>
  <c r="Y3080" i="79"/>
  <c r="W3081" i="79"/>
  <c r="X3081" i="79"/>
  <c r="Y3081" i="79"/>
  <c r="W3082" i="79"/>
  <c r="X3082" i="79"/>
  <c r="Y3082" i="79"/>
  <c r="W3083" i="79"/>
  <c r="X3083" i="79"/>
  <c r="Y3083" i="79"/>
  <c r="W3084" i="79"/>
  <c r="X3084" i="79"/>
  <c r="Y3084" i="79"/>
  <c r="W3085" i="79"/>
  <c r="X3085" i="79"/>
  <c r="Y3085" i="79"/>
  <c r="W3086" i="79"/>
  <c r="X3086" i="79"/>
  <c r="Y3086" i="79"/>
  <c r="W3087" i="79"/>
  <c r="X3087" i="79"/>
  <c r="Y3087" i="79"/>
  <c r="W3088" i="79"/>
  <c r="X3088" i="79"/>
  <c r="Y3088" i="79"/>
  <c r="W3089" i="79"/>
  <c r="X3089" i="79"/>
  <c r="Y3089" i="79"/>
  <c r="W3090" i="79"/>
  <c r="X3090" i="79"/>
  <c r="Y3090" i="79"/>
  <c r="W3091" i="79"/>
  <c r="X3091" i="79"/>
  <c r="Y3091" i="79"/>
  <c r="W3092" i="79"/>
  <c r="X3092" i="79"/>
  <c r="Y3092" i="79"/>
  <c r="W3093" i="79"/>
  <c r="X3093" i="79"/>
  <c r="Y3093" i="79"/>
  <c r="W3094" i="79"/>
  <c r="X3094" i="79"/>
  <c r="Y3094" i="79"/>
  <c r="W3095" i="79"/>
  <c r="X3095" i="79"/>
  <c r="Y3095" i="79"/>
  <c r="W3096" i="79"/>
  <c r="X3096" i="79"/>
  <c r="Y3096" i="79"/>
  <c r="W3097" i="79"/>
  <c r="X3097" i="79"/>
  <c r="Y3097" i="79"/>
  <c r="W3098" i="79"/>
  <c r="X3098" i="79"/>
  <c r="Y3098" i="79"/>
  <c r="W3099" i="79"/>
  <c r="X3099" i="79"/>
  <c r="Y3099" i="79"/>
  <c r="W3100" i="79"/>
  <c r="X3100" i="79"/>
  <c r="Y3100" i="79"/>
  <c r="W3101" i="79"/>
  <c r="X3101" i="79"/>
  <c r="Y3101" i="79"/>
  <c r="W3102" i="79"/>
  <c r="X3102" i="79"/>
  <c r="Y3102" i="79"/>
  <c r="W3103" i="79"/>
  <c r="X3103" i="79"/>
  <c r="Y3103" i="79"/>
  <c r="W3104" i="79"/>
  <c r="X3104" i="79"/>
  <c r="Y3104" i="79"/>
  <c r="W3105" i="79"/>
  <c r="X3105" i="79"/>
  <c r="Y3105" i="79"/>
  <c r="W3106" i="79"/>
  <c r="X3106" i="79"/>
  <c r="Y3106" i="79"/>
  <c r="W3107" i="79"/>
  <c r="X3107" i="79"/>
  <c r="Y3107" i="79"/>
  <c r="W3108" i="79"/>
  <c r="X3108" i="79"/>
  <c r="Y3108" i="79"/>
  <c r="W3109" i="79"/>
  <c r="X3109" i="79"/>
  <c r="Y3109" i="79"/>
  <c r="W3110" i="79"/>
  <c r="X3110" i="79"/>
  <c r="Y3110" i="79"/>
  <c r="W3111" i="79"/>
  <c r="X3111" i="79"/>
  <c r="Y3111" i="79"/>
  <c r="W3112" i="79"/>
  <c r="X3112" i="79"/>
  <c r="Y3112" i="79"/>
  <c r="W3113" i="79"/>
  <c r="X3113" i="79"/>
  <c r="Y3113" i="79"/>
  <c r="W3114" i="79"/>
  <c r="X3114" i="79"/>
  <c r="Y3114" i="79"/>
  <c r="W3115" i="79"/>
  <c r="X3115" i="79"/>
  <c r="Y3115" i="79"/>
  <c r="W3116" i="79"/>
  <c r="X3116" i="79"/>
  <c r="Y3116" i="79"/>
  <c r="W3117" i="79"/>
  <c r="X3117" i="79"/>
  <c r="Y3117" i="79"/>
  <c r="W3118" i="79"/>
  <c r="X3118" i="79"/>
  <c r="Y3118" i="79"/>
  <c r="W3119" i="79"/>
  <c r="X3119" i="79"/>
  <c r="Y3119" i="79"/>
  <c r="W3120" i="79"/>
  <c r="X3120" i="79"/>
  <c r="Y3120" i="79"/>
  <c r="W3121" i="79"/>
  <c r="X3121" i="79"/>
  <c r="Y3121" i="79"/>
  <c r="W3122" i="79"/>
  <c r="X3122" i="79"/>
  <c r="Y3122" i="79"/>
  <c r="W3123" i="79"/>
  <c r="X3123" i="79"/>
  <c r="Y3123" i="79"/>
  <c r="W3124" i="79"/>
  <c r="X3124" i="79"/>
  <c r="Y3124" i="79"/>
  <c r="W3125" i="79"/>
  <c r="X3125" i="79"/>
  <c r="Y3125" i="79"/>
  <c r="W3126" i="79"/>
  <c r="X3126" i="79"/>
  <c r="Y3126" i="79"/>
  <c r="W3127" i="79"/>
  <c r="X3127" i="79"/>
  <c r="Y3127" i="79"/>
  <c r="W3128" i="79"/>
  <c r="X3128" i="79"/>
  <c r="Y3128" i="79"/>
  <c r="W3129" i="79"/>
  <c r="X3129" i="79"/>
  <c r="Y3129" i="79"/>
  <c r="W3130" i="79"/>
  <c r="X3130" i="79"/>
  <c r="Y3130" i="79"/>
  <c r="W3131" i="79"/>
  <c r="X3131" i="79"/>
  <c r="Y3131" i="79"/>
  <c r="W3132" i="79"/>
  <c r="X3132" i="79"/>
  <c r="Y3132" i="79"/>
  <c r="W3133" i="79"/>
  <c r="X3133" i="79"/>
  <c r="Y3133" i="79"/>
  <c r="W3134" i="79"/>
  <c r="X3134" i="79"/>
  <c r="Y3134" i="79"/>
  <c r="W3135" i="79"/>
  <c r="X3135" i="79"/>
  <c r="Y3135" i="79"/>
  <c r="W3136" i="79"/>
  <c r="X3136" i="79"/>
  <c r="Y3136" i="79"/>
  <c r="W3137" i="79"/>
  <c r="X3137" i="79"/>
  <c r="Y3137" i="79"/>
  <c r="W3138" i="79"/>
  <c r="X3138" i="79"/>
  <c r="Y3138" i="79"/>
  <c r="W3139" i="79"/>
  <c r="X3139" i="79"/>
  <c r="Y3139" i="79"/>
  <c r="W3140" i="79"/>
  <c r="X3140" i="79"/>
  <c r="Y3140" i="79"/>
  <c r="W3141" i="79"/>
  <c r="X3141" i="79"/>
  <c r="Y3141" i="79"/>
  <c r="W3142" i="79"/>
  <c r="X3142" i="79"/>
  <c r="Y3142" i="79"/>
  <c r="W3143" i="79"/>
  <c r="X3143" i="79"/>
  <c r="Y3143" i="79"/>
  <c r="W3144" i="79"/>
  <c r="X3144" i="79"/>
  <c r="Y3144" i="79"/>
  <c r="W3145" i="79"/>
  <c r="X3145" i="79"/>
  <c r="Y3145" i="79"/>
  <c r="W3146" i="79"/>
  <c r="X3146" i="79"/>
  <c r="Y3146" i="79"/>
  <c r="W3147" i="79"/>
  <c r="X3147" i="79"/>
  <c r="Y3147" i="79"/>
  <c r="W3148" i="79"/>
  <c r="X3148" i="79"/>
  <c r="Y3148" i="79"/>
  <c r="W3149" i="79"/>
  <c r="X3149" i="79"/>
  <c r="Y3149" i="79"/>
  <c r="W3150" i="79"/>
  <c r="X3150" i="79"/>
  <c r="Y3150" i="79"/>
  <c r="W3151" i="79"/>
  <c r="X3151" i="79"/>
  <c r="Y3151" i="79"/>
  <c r="W3152" i="79"/>
  <c r="X3152" i="79"/>
  <c r="Y3152" i="79"/>
  <c r="W3153" i="79"/>
  <c r="X3153" i="79"/>
  <c r="Y3153" i="79"/>
  <c r="W3154" i="79"/>
  <c r="X3154" i="79"/>
  <c r="Y3154" i="79"/>
  <c r="W3155" i="79"/>
  <c r="X3155" i="79"/>
  <c r="Y3155" i="79"/>
  <c r="W3156" i="79"/>
  <c r="X3156" i="79"/>
  <c r="Y3156" i="79"/>
  <c r="W3157" i="79"/>
  <c r="X3157" i="79"/>
  <c r="Y3157" i="79"/>
  <c r="W3158" i="79"/>
  <c r="X3158" i="79"/>
  <c r="Y3158" i="79"/>
  <c r="W3159" i="79"/>
  <c r="X3159" i="79"/>
  <c r="Y3159" i="79"/>
  <c r="W3160" i="79"/>
  <c r="X3160" i="79"/>
  <c r="Y3160" i="79"/>
  <c r="W3161" i="79"/>
  <c r="X3161" i="79"/>
  <c r="Y3161" i="79"/>
  <c r="W3162" i="79"/>
  <c r="X3162" i="79"/>
  <c r="Y3162" i="79"/>
  <c r="W3163" i="79"/>
  <c r="X3163" i="79"/>
  <c r="Y3163" i="79"/>
  <c r="W3164" i="79"/>
  <c r="X3164" i="79"/>
  <c r="Y3164" i="79"/>
  <c r="W3165" i="79"/>
  <c r="X3165" i="79"/>
  <c r="Y3165" i="79"/>
  <c r="W3166" i="79"/>
  <c r="X3166" i="79"/>
  <c r="Y3166" i="79"/>
  <c r="W3167" i="79"/>
  <c r="X3167" i="79"/>
  <c r="Y3167" i="79"/>
  <c r="W3168" i="79"/>
  <c r="X3168" i="79"/>
  <c r="Y3168" i="79"/>
  <c r="W3169" i="79"/>
  <c r="X3169" i="79"/>
  <c r="Y3169" i="79"/>
  <c r="W3170" i="79"/>
  <c r="X3170" i="79"/>
  <c r="Y3170" i="79"/>
  <c r="W3171" i="79"/>
  <c r="X3171" i="79"/>
  <c r="Y3171" i="79"/>
  <c r="W3172" i="79"/>
  <c r="X3172" i="79"/>
  <c r="Y3172" i="79"/>
  <c r="W3173" i="79"/>
  <c r="X3173" i="79"/>
  <c r="Y3173" i="79"/>
  <c r="W3174" i="79"/>
  <c r="X3174" i="79"/>
  <c r="Y3174" i="79"/>
  <c r="W3175" i="79"/>
  <c r="X3175" i="79"/>
  <c r="Y3175" i="79"/>
  <c r="W3176" i="79"/>
  <c r="X3176" i="79"/>
  <c r="Y3176" i="79"/>
  <c r="W3177" i="79"/>
  <c r="X3177" i="79"/>
  <c r="Y3177" i="79"/>
  <c r="W3178" i="79"/>
  <c r="X3178" i="79"/>
  <c r="Y3178" i="79"/>
  <c r="W3179" i="79"/>
  <c r="X3179" i="79"/>
  <c r="Y3179" i="79"/>
  <c r="W3180" i="79"/>
  <c r="X3180" i="79"/>
  <c r="Y3180" i="79"/>
  <c r="W3181" i="79"/>
  <c r="X3181" i="79"/>
  <c r="Y3181" i="79"/>
  <c r="W3182" i="79"/>
  <c r="X3182" i="79"/>
  <c r="Y3182" i="79"/>
  <c r="W3183" i="79"/>
  <c r="X3183" i="79"/>
  <c r="Y3183" i="79"/>
  <c r="W3184" i="79"/>
  <c r="X3184" i="79"/>
  <c r="Y3184" i="79"/>
  <c r="W3185" i="79"/>
  <c r="X3185" i="79"/>
  <c r="Y3185" i="79"/>
  <c r="W3186" i="79"/>
  <c r="X3186" i="79"/>
  <c r="Y3186" i="79"/>
  <c r="W3187" i="79"/>
  <c r="X3187" i="79"/>
  <c r="Y3187" i="79"/>
  <c r="W3188" i="79"/>
  <c r="X3188" i="79"/>
  <c r="Y3188" i="79"/>
  <c r="W3189" i="79"/>
  <c r="X3189" i="79"/>
  <c r="Y3189" i="79"/>
  <c r="W3190" i="79"/>
  <c r="X3190" i="79"/>
  <c r="Y3190" i="79"/>
  <c r="W3191" i="79"/>
  <c r="X3191" i="79"/>
  <c r="Y3191" i="79"/>
  <c r="W3192" i="79"/>
  <c r="X3192" i="79"/>
  <c r="Y3192" i="79"/>
  <c r="W3193" i="79"/>
  <c r="X3193" i="79"/>
  <c r="Y3193" i="79"/>
  <c r="W3194" i="79"/>
  <c r="X3194" i="79"/>
  <c r="Y3194" i="79"/>
  <c r="W3195" i="79"/>
  <c r="X3195" i="79"/>
  <c r="Y3195" i="79"/>
  <c r="W3196" i="79"/>
  <c r="X3196" i="79"/>
  <c r="Y3196" i="79"/>
  <c r="W3197" i="79"/>
  <c r="X3197" i="79"/>
  <c r="Y3197" i="79"/>
  <c r="W3198" i="79"/>
  <c r="X3198" i="79"/>
  <c r="Y3198" i="79"/>
  <c r="W3199" i="79"/>
  <c r="X3199" i="79"/>
  <c r="Y3199" i="79"/>
  <c r="W3200" i="79"/>
  <c r="X3200" i="79"/>
  <c r="Y3200" i="79"/>
  <c r="W3201" i="79"/>
  <c r="X3201" i="79"/>
  <c r="Y3201" i="79"/>
  <c r="W3202" i="79"/>
  <c r="X3202" i="79"/>
  <c r="Y3202" i="79"/>
  <c r="W3203" i="79"/>
  <c r="X3203" i="79"/>
  <c r="Y3203" i="79"/>
  <c r="W3204" i="79"/>
  <c r="X3204" i="79"/>
  <c r="Y3204" i="79"/>
  <c r="W3205" i="79"/>
  <c r="X3205" i="79"/>
  <c r="Y3205" i="79"/>
  <c r="W3206" i="79"/>
  <c r="X3206" i="79"/>
  <c r="Y3206" i="79"/>
  <c r="W3207" i="79"/>
  <c r="X3207" i="79"/>
  <c r="Y3207" i="79"/>
  <c r="W3208" i="79"/>
  <c r="X3208" i="79"/>
  <c r="Y3208" i="79"/>
  <c r="W3209" i="79"/>
  <c r="X3209" i="79"/>
  <c r="Y3209" i="79"/>
  <c r="W3210" i="79"/>
  <c r="X3210" i="79"/>
  <c r="Y3210" i="79"/>
  <c r="W3211" i="79"/>
  <c r="X3211" i="79"/>
  <c r="Y3211" i="79"/>
  <c r="W3212" i="79"/>
  <c r="X3212" i="79"/>
  <c r="Y3212" i="79"/>
  <c r="W3213" i="79"/>
  <c r="X3213" i="79"/>
  <c r="Y3213" i="79"/>
  <c r="W3214" i="79"/>
  <c r="X3214" i="79"/>
  <c r="Y3214" i="79"/>
  <c r="W3215" i="79"/>
  <c r="X3215" i="79"/>
  <c r="Y3215" i="79"/>
  <c r="W3216" i="79"/>
  <c r="X3216" i="79"/>
  <c r="Y3216" i="79"/>
  <c r="W3217" i="79"/>
  <c r="X3217" i="79"/>
  <c r="Y3217" i="79"/>
  <c r="W3218" i="79"/>
  <c r="X3218" i="79"/>
  <c r="Y3218" i="79"/>
  <c r="W3219" i="79"/>
  <c r="X3219" i="79"/>
  <c r="Y3219" i="79"/>
  <c r="W3220" i="79"/>
  <c r="X3220" i="79"/>
  <c r="Y3220" i="79"/>
  <c r="W3221" i="79"/>
  <c r="X3221" i="79"/>
  <c r="Y3221" i="79"/>
  <c r="W3222" i="79"/>
  <c r="X3222" i="79"/>
  <c r="Y3222" i="79"/>
  <c r="W3223" i="79"/>
  <c r="X3223" i="79"/>
  <c r="Y3223" i="79"/>
  <c r="W3224" i="79"/>
  <c r="X3224" i="79"/>
  <c r="Y3224" i="79"/>
  <c r="W3225" i="79"/>
  <c r="X3225" i="79"/>
  <c r="Y3225" i="79"/>
  <c r="W3226" i="79"/>
  <c r="X3226" i="79"/>
  <c r="Y3226" i="79"/>
  <c r="W3227" i="79"/>
  <c r="X3227" i="79"/>
  <c r="Y3227" i="79"/>
  <c r="W3228" i="79"/>
  <c r="X3228" i="79"/>
  <c r="Y3228" i="79"/>
  <c r="W3229" i="79"/>
  <c r="X3229" i="79"/>
  <c r="Y3229" i="79"/>
  <c r="W3230" i="79"/>
  <c r="X3230" i="79"/>
  <c r="Y3230" i="79"/>
  <c r="W3231" i="79"/>
  <c r="X3231" i="79"/>
  <c r="Y3231" i="79"/>
  <c r="W3232" i="79"/>
  <c r="X3232" i="79"/>
  <c r="Y3232" i="79"/>
  <c r="W3233" i="79"/>
  <c r="X3233" i="79"/>
  <c r="Y3233" i="79"/>
  <c r="W3234" i="79"/>
  <c r="X3234" i="79"/>
  <c r="Y3234" i="79"/>
  <c r="W3235" i="79"/>
  <c r="X3235" i="79"/>
  <c r="Y3235" i="79"/>
  <c r="W3236" i="79"/>
  <c r="X3236" i="79"/>
  <c r="Y3236" i="79"/>
  <c r="W3237" i="79"/>
  <c r="X3237" i="79"/>
  <c r="Y3237" i="79"/>
  <c r="W3238" i="79"/>
  <c r="X3238" i="79"/>
  <c r="Y3238" i="79"/>
  <c r="W3239" i="79"/>
  <c r="X3239" i="79"/>
  <c r="Y3239" i="79"/>
  <c r="W3240" i="79"/>
  <c r="X3240" i="79"/>
  <c r="Y3240" i="79"/>
  <c r="W3241" i="79"/>
  <c r="X3241" i="79"/>
  <c r="Y3241" i="79"/>
  <c r="W3242" i="79"/>
  <c r="X3242" i="79"/>
  <c r="Y3242" i="79"/>
  <c r="W3243" i="79"/>
  <c r="X3243" i="79"/>
  <c r="Y3243" i="79"/>
  <c r="W3244" i="79"/>
  <c r="X3244" i="79"/>
  <c r="Y3244" i="79"/>
  <c r="W3245" i="79"/>
  <c r="X3245" i="79"/>
  <c r="Y3245" i="79"/>
  <c r="W3246" i="79"/>
  <c r="X3246" i="79"/>
  <c r="Y3246" i="79"/>
  <c r="W3247" i="79"/>
  <c r="X3247" i="79"/>
  <c r="Y3247" i="79"/>
  <c r="W3248" i="79"/>
  <c r="X3248" i="79"/>
  <c r="Y3248" i="79"/>
  <c r="W3249" i="79"/>
  <c r="X3249" i="79"/>
  <c r="Y3249" i="79"/>
  <c r="W3250" i="79"/>
  <c r="X3250" i="79"/>
  <c r="Y3250" i="79"/>
  <c r="W3251" i="79"/>
  <c r="X3251" i="79"/>
  <c r="Y3251" i="79"/>
  <c r="W3252" i="79"/>
  <c r="X3252" i="79"/>
  <c r="Y3252" i="79"/>
  <c r="W3253" i="79"/>
  <c r="X3253" i="79"/>
  <c r="Y3253" i="79"/>
  <c r="W3254" i="79"/>
  <c r="X3254" i="79"/>
  <c r="Y3254" i="79"/>
  <c r="W3255" i="79"/>
  <c r="X3255" i="79"/>
  <c r="Y3255" i="79"/>
  <c r="W3256" i="79"/>
  <c r="X3256" i="79"/>
  <c r="Y3256" i="79"/>
  <c r="W3257" i="79"/>
  <c r="X3257" i="79"/>
  <c r="Y3257" i="79"/>
  <c r="W3258" i="79"/>
  <c r="X3258" i="79"/>
  <c r="Y3258" i="79"/>
  <c r="W3259" i="79"/>
  <c r="X3259" i="79"/>
  <c r="Y3259" i="79"/>
  <c r="W3260" i="79"/>
  <c r="X3260" i="79"/>
  <c r="Y3260" i="79"/>
  <c r="W3261" i="79"/>
  <c r="X3261" i="79"/>
  <c r="Y3261" i="79"/>
  <c r="W3262" i="79"/>
  <c r="X3262" i="79"/>
  <c r="Y3262" i="79"/>
  <c r="W3263" i="79"/>
  <c r="X3263" i="79"/>
  <c r="Y3263" i="79"/>
  <c r="W3264" i="79"/>
  <c r="X3264" i="79"/>
  <c r="Y3264" i="79"/>
  <c r="W3265" i="79"/>
  <c r="X3265" i="79"/>
  <c r="Y3265" i="79"/>
  <c r="W3266" i="79"/>
  <c r="X3266" i="79"/>
  <c r="Y3266" i="79"/>
  <c r="W3267" i="79"/>
  <c r="X3267" i="79"/>
  <c r="Y3267" i="79"/>
  <c r="W3268" i="79"/>
  <c r="X3268" i="79"/>
  <c r="Y3268" i="79"/>
  <c r="W3269" i="79"/>
  <c r="X3269" i="79"/>
  <c r="Y3269" i="79"/>
  <c r="W3270" i="79"/>
  <c r="X3270" i="79"/>
  <c r="Y3270" i="79"/>
  <c r="W3271" i="79"/>
  <c r="X3271" i="79"/>
  <c r="Y3271" i="79"/>
  <c r="W3272" i="79"/>
  <c r="X3272" i="79"/>
  <c r="Y3272" i="79"/>
  <c r="W3273" i="79"/>
  <c r="X3273" i="79"/>
  <c r="Y3273" i="79"/>
  <c r="W3274" i="79"/>
  <c r="X3274" i="79"/>
  <c r="Y3274" i="79"/>
  <c r="W3275" i="79"/>
  <c r="X3275" i="79"/>
  <c r="Y3275" i="79"/>
  <c r="W3276" i="79"/>
  <c r="X3276" i="79"/>
  <c r="Y3276" i="79"/>
  <c r="W3277" i="79"/>
  <c r="X3277" i="79"/>
  <c r="Y3277" i="79"/>
  <c r="W3278" i="79"/>
  <c r="X3278" i="79"/>
  <c r="Y3278" i="79"/>
  <c r="W3279" i="79"/>
  <c r="X3279" i="79"/>
  <c r="Y3279" i="79"/>
  <c r="W3280" i="79"/>
  <c r="X3280" i="79"/>
  <c r="Y3280" i="79"/>
  <c r="W3281" i="79"/>
  <c r="X3281" i="79"/>
  <c r="Y3281" i="79"/>
  <c r="W3282" i="79"/>
  <c r="X3282" i="79"/>
  <c r="Y3282" i="79"/>
  <c r="W3283" i="79"/>
  <c r="X3283" i="79"/>
  <c r="Y3283" i="79"/>
  <c r="W3284" i="79"/>
  <c r="X3284" i="79"/>
  <c r="Y3284" i="79"/>
  <c r="W3285" i="79"/>
  <c r="X3285" i="79"/>
  <c r="Y3285" i="79"/>
  <c r="W3286" i="79"/>
  <c r="X3286" i="79"/>
  <c r="Y3286" i="79"/>
  <c r="W3287" i="79"/>
  <c r="X3287" i="79"/>
  <c r="Y3287" i="79"/>
  <c r="W3288" i="79"/>
  <c r="X3288" i="79"/>
  <c r="Y3288" i="79"/>
  <c r="W3289" i="79"/>
  <c r="X3289" i="79"/>
  <c r="Y3289" i="79"/>
  <c r="W3290" i="79"/>
  <c r="X3290" i="79"/>
  <c r="Y3290" i="79"/>
  <c r="W3291" i="79"/>
  <c r="X3291" i="79"/>
  <c r="Y3291" i="79"/>
  <c r="W3292" i="79"/>
  <c r="X3292" i="79"/>
  <c r="Y3292" i="79"/>
  <c r="W3293" i="79"/>
  <c r="X3293" i="79"/>
  <c r="Y3293" i="79"/>
  <c r="W3294" i="79"/>
  <c r="X3294" i="79"/>
  <c r="Y3294" i="79"/>
  <c r="W3295" i="79"/>
  <c r="X3295" i="79"/>
  <c r="Y3295" i="79"/>
  <c r="W3296" i="79"/>
  <c r="X3296" i="79"/>
  <c r="Y3296" i="79"/>
  <c r="W3297" i="79"/>
  <c r="X3297" i="79"/>
  <c r="Y3297" i="79"/>
  <c r="W3298" i="79"/>
  <c r="X3298" i="79"/>
  <c r="Y3298" i="79"/>
  <c r="W3299" i="79"/>
  <c r="X3299" i="79"/>
  <c r="Y3299" i="79"/>
  <c r="W3300" i="79"/>
  <c r="X3300" i="79"/>
  <c r="Y3300" i="79"/>
  <c r="W3301" i="79"/>
  <c r="X3301" i="79"/>
  <c r="Y3301" i="79"/>
  <c r="W3302" i="79"/>
  <c r="X3302" i="79"/>
  <c r="Y3302" i="79"/>
  <c r="W3303" i="79"/>
  <c r="X3303" i="79"/>
  <c r="Y3303" i="79"/>
  <c r="W3304" i="79"/>
  <c r="X3304" i="79"/>
  <c r="Y3304" i="79"/>
  <c r="W3305" i="79"/>
  <c r="X3305" i="79"/>
  <c r="Y3305" i="79"/>
  <c r="W3306" i="79"/>
  <c r="X3306" i="79"/>
  <c r="Y3306" i="79"/>
  <c r="W3307" i="79"/>
  <c r="X3307" i="79"/>
  <c r="Y3307" i="79"/>
  <c r="W3308" i="79"/>
  <c r="X3308" i="79"/>
  <c r="Y3308" i="79"/>
  <c r="W3309" i="79"/>
  <c r="X3309" i="79"/>
  <c r="Y3309" i="79"/>
  <c r="W3310" i="79"/>
  <c r="X3310" i="79"/>
  <c r="Y3310" i="79"/>
  <c r="W3311" i="79"/>
  <c r="X3311" i="79"/>
  <c r="Y3311" i="79"/>
  <c r="W3312" i="79"/>
  <c r="X3312" i="79"/>
  <c r="Y3312" i="79"/>
  <c r="W3313" i="79"/>
  <c r="X3313" i="79"/>
  <c r="Y3313" i="79"/>
  <c r="W3314" i="79"/>
  <c r="X3314" i="79"/>
  <c r="Y3314" i="79"/>
  <c r="W3315" i="79"/>
  <c r="X3315" i="79"/>
  <c r="Y3315" i="79"/>
  <c r="W3316" i="79"/>
  <c r="X3316" i="79"/>
  <c r="Y3316" i="79"/>
  <c r="W3317" i="79"/>
  <c r="X3317" i="79"/>
  <c r="Y3317" i="79"/>
  <c r="W3318" i="79"/>
  <c r="X3318" i="79"/>
  <c r="Y3318" i="79"/>
  <c r="W3319" i="79"/>
  <c r="X3319" i="79"/>
  <c r="Y3319" i="79"/>
  <c r="W3320" i="79"/>
  <c r="X3320" i="79"/>
  <c r="Y3320" i="79"/>
  <c r="W3321" i="79"/>
  <c r="X3321" i="79"/>
  <c r="Y3321" i="79"/>
  <c r="W3322" i="79"/>
  <c r="X3322" i="79"/>
  <c r="Y3322" i="79"/>
  <c r="W3323" i="79"/>
  <c r="X3323" i="79"/>
  <c r="Y3323" i="79"/>
  <c r="W3324" i="79"/>
  <c r="X3324" i="79"/>
  <c r="Y3324" i="79"/>
  <c r="W3325" i="79"/>
  <c r="X3325" i="79"/>
  <c r="Y3325" i="79"/>
  <c r="W3326" i="79"/>
  <c r="X3326" i="79"/>
  <c r="Y3326" i="79"/>
  <c r="W3327" i="79"/>
  <c r="X3327" i="79"/>
  <c r="Y3327" i="79"/>
  <c r="W3328" i="79"/>
  <c r="X3328" i="79"/>
  <c r="Y3328" i="79"/>
  <c r="W3329" i="79"/>
  <c r="X3329" i="79"/>
  <c r="Y3329" i="79"/>
  <c r="W3330" i="79"/>
  <c r="X3330" i="79"/>
  <c r="Y3330" i="79"/>
  <c r="W3331" i="79"/>
  <c r="X3331" i="79"/>
  <c r="Y3331" i="79"/>
  <c r="W3332" i="79"/>
  <c r="X3332" i="79"/>
  <c r="Y3332" i="79"/>
  <c r="W3333" i="79"/>
  <c r="X3333" i="79"/>
  <c r="Y3333" i="79"/>
  <c r="W3334" i="79"/>
  <c r="X3334" i="79"/>
  <c r="Y3334" i="79"/>
  <c r="W3335" i="79"/>
  <c r="X3335" i="79"/>
  <c r="Y3335" i="79"/>
  <c r="W3336" i="79"/>
  <c r="X3336" i="79"/>
  <c r="Y3336" i="79"/>
  <c r="W3337" i="79"/>
  <c r="X3337" i="79"/>
  <c r="Y3337" i="79"/>
  <c r="W3338" i="79"/>
  <c r="X3338" i="79"/>
  <c r="Y3338" i="79"/>
  <c r="W3339" i="79"/>
  <c r="X3339" i="79"/>
  <c r="Y3339" i="79"/>
  <c r="W3340" i="79"/>
  <c r="X3340" i="79"/>
  <c r="Y3340" i="79"/>
  <c r="W3341" i="79"/>
  <c r="X3341" i="79"/>
  <c r="Y3341" i="79"/>
  <c r="W3342" i="79"/>
  <c r="X3342" i="79"/>
  <c r="Y3342" i="79"/>
  <c r="W3343" i="79"/>
  <c r="X3343" i="79"/>
  <c r="Y3343" i="79"/>
  <c r="W3344" i="79"/>
  <c r="X3344" i="79"/>
  <c r="Y3344" i="79"/>
  <c r="W3345" i="79"/>
  <c r="X3345" i="79"/>
  <c r="Y3345" i="79"/>
  <c r="W3346" i="79"/>
  <c r="X3346" i="79"/>
  <c r="Y3346" i="79"/>
  <c r="W3347" i="79"/>
  <c r="X3347" i="79"/>
  <c r="Y3347" i="79"/>
  <c r="W3348" i="79"/>
  <c r="X3348" i="79"/>
  <c r="Y3348" i="79"/>
  <c r="W3349" i="79"/>
  <c r="X3349" i="79"/>
  <c r="Y3349" i="79"/>
  <c r="W3350" i="79"/>
  <c r="X3350" i="79"/>
  <c r="Y3350" i="79"/>
  <c r="W3351" i="79"/>
  <c r="X3351" i="79"/>
  <c r="Y3351" i="79"/>
  <c r="W3352" i="79"/>
  <c r="X3352" i="79"/>
  <c r="Y3352" i="79"/>
  <c r="W3353" i="79"/>
  <c r="X3353" i="79"/>
  <c r="Y3353" i="79"/>
  <c r="W3354" i="79"/>
  <c r="X3354" i="79"/>
  <c r="Y3354" i="79"/>
  <c r="W3355" i="79"/>
  <c r="X3355" i="79"/>
  <c r="Y3355" i="79"/>
  <c r="W3356" i="79"/>
  <c r="X3356" i="79"/>
  <c r="Y3356" i="79"/>
  <c r="W3357" i="79"/>
  <c r="X3357" i="79"/>
  <c r="Y3357" i="79"/>
  <c r="W3358" i="79"/>
  <c r="X3358" i="79"/>
  <c r="Y3358" i="79"/>
  <c r="W3359" i="79"/>
  <c r="X3359" i="79"/>
  <c r="Y3359" i="79"/>
  <c r="W3360" i="79"/>
  <c r="X3360" i="79"/>
  <c r="Y3360" i="79"/>
  <c r="W3361" i="79"/>
  <c r="X3361" i="79"/>
  <c r="Y3361" i="79"/>
  <c r="W3362" i="79"/>
  <c r="X3362" i="79"/>
  <c r="Y3362" i="79"/>
  <c r="W3363" i="79"/>
  <c r="X3363" i="79"/>
  <c r="Y3363" i="79"/>
  <c r="W3364" i="79"/>
  <c r="X3364" i="79"/>
  <c r="Y3364" i="79"/>
  <c r="W3365" i="79"/>
  <c r="X3365" i="79"/>
  <c r="Y3365" i="79"/>
  <c r="W3366" i="79"/>
  <c r="X3366" i="79"/>
  <c r="Y3366" i="79"/>
  <c r="W3367" i="79"/>
  <c r="X3367" i="79"/>
  <c r="Y3367" i="79"/>
  <c r="W3368" i="79"/>
  <c r="X3368" i="79"/>
  <c r="Y3368" i="79"/>
  <c r="W3369" i="79"/>
  <c r="X3369" i="79"/>
  <c r="Y3369" i="79"/>
  <c r="W3370" i="79"/>
  <c r="X3370" i="79"/>
  <c r="Y3370" i="79"/>
  <c r="W3371" i="79"/>
  <c r="X3371" i="79"/>
  <c r="Y3371" i="79"/>
  <c r="W3372" i="79"/>
  <c r="X3372" i="79"/>
  <c r="Y3372" i="79"/>
  <c r="W3373" i="79"/>
  <c r="X3373" i="79"/>
  <c r="Y3373" i="79"/>
  <c r="W3374" i="79"/>
  <c r="X3374" i="79"/>
  <c r="Y3374" i="79"/>
  <c r="W3375" i="79"/>
  <c r="X3375" i="79"/>
  <c r="Y3375" i="79"/>
  <c r="W3376" i="79"/>
  <c r="X3376" i="79"/>
  <c r="Y3376" i="79"/>
  <c r="W3377" i="79"/>
  <c r="X3377" i="79"/>
  <c r="Y3377" i="79"/>
  <c r="W3378" i="79"/>
  <c r="X3378" i="79"/>
  <c r="Y3378" i="79"/>
  <c r="W3379" i="79"/>
  <c r="X3379" i="79"/>
  <c r="Y3379" i="79"/>
  <c r="W3380" i="79"/>
  <c r="X3380" i="79"/>
  <c r="Y3380" i="79"/>
  <c r="W3381" i="79"/>
  <c r="X3381" i="79"/>
  <c r="Y3381" i="79"/>
  <c r="W3382" i="79"/>
  <c r="X3382" i="79"/>
  <c r="Y3382" i="79"/>
  <c r="W3383" i="79"/>
  <c r="X3383" i="79"/>
  <c r="Y3383" i="79"/>
  <c r="W3384" i="79"/>
  <c r="X3384" i="79"/>
  <c r="Y3384" i="79"/>
  <c r="W3385" i="79"/>
  <c r="X3385" i="79"/>
  <c r="Y3385" i="79"/>
  <c r="W3386" i="79"/>
  <c r="X3386" i="79"/>
  <c r="Y3386" i="79"/>
  <c r="W3387" i="79"/>
  <c r="X3387" i="79"/>
  <c r="Y3387" i="79"/>
  <c r="W3388" i="79"/>
  <c r="X3388" i="79"/>
  <c r="Y3388" i="79"/>
  <c r="W3389" i="79"/>
  <c r="X3389" i="79"/>
  <c r="Y3389" i="79"/>
  <c r="W3390" i="79"/>
  <c r="X3390" i="79"/>
  <c r="Y3390" i="79"/>
  <c r="W3391" i="79"/>
  <c r="X3391" i="79"/>
  <c r="Y3391" i="79"/>
  <c r="W3392" i="79"/>
  <c r="X3392" i="79"/>
  <c r="Y3392" i="79"/>
  <c r="W3393" i="79"/>
  <c r="X3393" i="79"/>
  <c r="Y3393" i="79"/>
  <c r="W3394" i="79"/>
  <c r="X3394" i="79"/>
  <c r="Y3394" i="79"/>
  <c r="W3395" i="79"/>
  <c r="X3395" i="79"/>
  <c r="Y3395" i="79"/>
  <c r="W3396" i="79"/>
  <c r="X3396" i="79"/>
  <c r="Y3396" i="79"/>
  <c r="W3397" i="79"/>
  <c r="X3397" i="79"/>
  <c r="Y3397" i="79"/>
  <c r="W3398" i="79"/>
  <c r="X3398" i="79"/>
  <c r="Y3398" i="79"/>
  <c r="W3399" i="79"/>
  <c r="X3399" i="79"/>
  <c r="Y3399" i="79"/>
  <c r="W3400" i="79"/>
  <c r="X3400" i="79"/>
  <c r="Y3400" i="79"/>
  <c r="W3401" i="79"/>
  <c r="X3401" i="79"/>
  <c r="Y3401" i="79"/>
  <c r="W3402" i="79"/>
  <c r="X3402" i="79"/>
  <c r="Y3402" i="79"/>
  <c r="W3403" i="79"/>
  <c r="X3403" i="79"/>
  <c r="Y3403" i="79"/>
  <c r="W3404" i="79"/>
  <c r="X3404" i="79"/>
  <c r="Y3404" i="79"/>
  <c r="W3405" i="79"/>
  <c r="X3405" i="79"/>
  <c r="Y3405" i="79"/>
  <c r="W3406" i="79"/>
  <c r="X3406" i="79"/>
  <c r="Y3406" i="79"/>
  <c r="W3407" i="79"/>
  <c r="X3407" i="79"/>
  <c r="Y3407" i="79"/>
  <c r="W3408" i="79"/>
  <c r="X3408" i="79"/>
  <c r="Y3408" i="79"/>
  <c r="W3409" i="79"/>
  <c r="X3409" i="79"/>
  <c r="Y3409" i="79"/>
  <c r="W3410" i="79"/>
  <c r="X3410" i="79"/>
  <c r="Y3410" i="79"/>
  <c r="W3411" i="79"/>
  <c r="X3411" i="79"/>
  <c r="Y3411" i="79"/>
  <c r="W3412" i="79"/>
  <c r="X3412" i="79"/>
  <c r="Y3412" i="79"/>
  <c r="W3413" i="79"/>
  <c r="X3413" i="79"/>
  <c r="Y3413" i="79"/>
  <c r="W3414" i="79"/>
  <c r="X3414" i="79"/>
  <c r="Y3414" i="79"/>
  <c r="W3415" i="79"/>
  <c r="X3415" i="79"/>
  <c r="Y3415" i="79"/>
  <c r="W3416" i="79"/>
  <c r="X3416" i="79"/>
  <c r="Y3416" i="79"/>
  <c r="W3417" i="79"/>
  <c r="X3417" i="79"/>
  <c r="Y3417" i="79"/>
  <c r="W3418" i="79"/>
  <c r="X3418" i="79"/>
  <c r="Y3418" i="79"/>
  <c r="W3419" i="79"/>
  <c r="X3419" i="79"/>
  <c r="Y3419" i="79"/>
  <c r="W3420" i="79"/>
  <c r="X3420" i="79"/>
  <c r="Y3420" i="79"/>
  <c r="W3421" i="79"/>
  <c r="X3421" i="79"/>
  <c r="Y3421" i="79"/>
  <c r="W3422" i="79"/>
  <c r="X3422" i="79"/>
  <c r="Y3422" i="79"/>
  <c r="W3423" i="79"/>
  <c r="X3423" i="79"/>
  <c r="Y3423" i="79"/>
  <c r="W3424" i="79"/>
  <c r="X3424" i="79"/>
  <c r="Y3424" i="79"/>
  <c r="W3425" i="79"/>
  <c r="X3425" i="79"/>
  <c r="Y3425" i="79"/>
  <c r="W3426" i="79"/>
  <c r="X3426" i="79"/>
  <c r="Y3426" i="79"/>
  <c r="W3427" i="79"/>
  <c r="X3427" i="79"/>
  <c r="Y3427" i="79"/>
  <c r="W3428" i="79"/>
  <c r="X3428" i="79"/>
  <c r="Y3428" i="79"/>
  <c r="W3429" i="79"/>
  <c r="X3429" i="79"/>
  <c r="Y3429" i="79"/>
  <c r="W3430" i="79"/>
  <c r="X3430" i="79"/>
  <c r="Y3430" i="79"/>
  <c r="W3431" i="79"/>
  <c r="X3431" i="79"/>
  <c r="Y3431" i="79"/>
  <c r="W3432" i="79"/>
  <c r="X3432" i="79"/>
  <c r="Y3432" i="79"/>
  <c r="W3433" i="79"/>
  <c r="X3433" i="79"/>
  <c r="Y3433" i="79"/>
  <c r="W3434" i="79"/>
  <c r="X3434" i="79"/>
  <c r="Y3434" i="79"/>
  <c r="W3435" i="79"/>
  <c r="X3435" i="79"/>
  <c r="Y3435" i="79"/>
  <c r="W3436" i="79"/>
  <c r="X3436" i="79"/>
  <c r="Y3436" i="79"/>
  <c r="W3437" i="79"/>
  <c r="X3437" i="79"/>
  <c r="Y3437" i="79"/>
  <c r="W3438" i="79"/>
  <c r="X3438" i="79"/>
  <c r="Y3438" i="79"/>
  <c r="W3439" i="79"/>
  <c r="X3439" i="79"/>
  <c r="Y3439" i="79"/>
  <c r="W3440" i="79"/>
  <c r="X3440" i="79"/>
  <c r="Y3440" i="79"/>
  <c r="W3441" i="79"/>
  <c r="X3441" i="79"/>
  <c r="Y3441" i="79"/>
  <c r="W3442" i="79"/>
  <c r="X3442" i="79"/>
  <c r="Y3442" i="79"/>
  <c r="W3443" i="79"/>
  <c r="X3443" i="79"/>
  <c r="Y3443" i="79"/>
  <c r="W3444" i="79"/>
  <c r="X3444" i="79"/>
  <c r="Y3444" i="79"/>
  <c r="W3445" i="79"/>
  <c r="X3445" i="79"/>
  <c r="Y3445" i="79"/>
  <c r="W3446" i="79"/>
  <c r="X3446" i="79"/>
  <c r="Y3446" i="79"/>
  <c r="W3447" i="79"/>
  <c r="X3447" i="79"/>
  <c r="Y3447" i="79"/>
  <c r="W3448" i="79"/>
  <c r="X3448" i="79"/>
  <c r="Y3448" i="79"/>
  <c r="W3449" i="79"/>
  <c r="X3449" i="79"/>
  <c r="Y3449" i="79"/>
  <c r="W3450" i="79"/>
  <c r="X3450" i="79"/>
  <c r="Y3450" i="79"/>
  <c r="W3451" i="79"/>
  <c r="X3451" i="79"/>
  <c r="Y3451" i="79"/>
  <c r="W3452" i="79"/>
  <c r="X3452" i="79"/>
  <c r="Y3452" i="79"/>
  <c r="W3453" i="79"/>
  <c r="X3453" i="79"/>
  <c r="Y3453" i="79"/>
  <c r="W3454" i="79"/>
  <c r="X3454" i="79"/>
  <c r="Y3454" i="79"/>
  <c r="W3455" i="79"/>
  <c r="X3455" i="79"/>
  <c r="Y3455" i="79"/>
  <c r="W3456" i="79"/>
  <c r="X3456" i="79"/>
  <c r="Y3456" i="79"/>
  <c r="W3457" i="79"/>
  <c r="X3457" i="79"/>
  <c r="Y3457" i="79"/>
  <c r="W3458" i="79"/>
  <c r="X3458" i="79"/>
  <c r="Y3458" i="79"/>
  <c r="W3459" i="79"/>
  <c r="X3459" i="79"/>
  <c r="Y3459" i="79"/>
  <c r="W3460" i="79"/>
  <c r="X3460" i="79"/>
  <c r="Y3460" i="79"/>
  <c r="W3461" i="79"/>
  <c r="X3461" i="79"/>
  <c r="Y3461" i="79"/>
  <c r="W3462" i="79"/>
  <c r="X3462" i="79"/>
  <c r="Y3462" i="79"/>
  <c r="W3463" i="79"/>
  <c r="X3463" i="79"/>
  <c r="Y3463" i="79"/>
  <c r="W3464" i="79"/>
  <c r="X3464" i="79"/>
  <c r="Y3464" i="79"/>
  <c r="W3465" i="79"/>
  <c r="X3465" i="79"/>
  <c r="Y3465" i="79"/>
  <c r="W3466" i="79"/>
  <c r="X3466" i="79"/>
  <c r="Y3466" i="79"/>
  <c r="W3467" i="79"/>
  <c r="X3467" i="79"/>
  <c r="Y3467" i="79"/>
  <c r="W3468" i="79"/>
  <c r="X3468" i="79"/>
  <c r="Y3468" i="79"/>
  <c r="W3469" i="79"/>
  <c r="X3469" i="79"/>
  <c r="Y3469" i="79"/>
  <c r="W3470" i="79"/>
  <c r="X3470" i="79"/>
  <c r="Y3470" i="79"/>
  <c r="W3471" i="79"/>
  <c r="X3471" i="79"/>
  <c r="Y3471" i="79"/>
  <c r="W3472" i="79"/>
  <c r="X3472" i="79"/>
  <c r="Y3472" i="79"/>
  <c r="W3473" i="79"/>
  <c r="X3473" i="79"/>
  <c r="Y3473" i="79"/>
  <c r="W3474" i="79"/>
  <c r="X3474" i="79"/>
  <c r="Y3474" i="79"/>
  <c r="W3475" i="79"/>
  <c r="X3475" i="79"/>
  <c r="Y3475" i="79"/>
  <c r="W3476" i="79"/>
  <c r="X3476" i="79"/>
  <c r="Y3476" i="79"/>
  <c r="W3477" i="79"/>
  <c r="X3477" i="79"/>
  <c r="Y3477" i="79"/>
  <c r="W3478" i="79"/>
  <c r="X3478" i="79"/>
  <c r="Y3478" i="79"/>
  <c r="W3479" i="79"/>
  <c r="X3479" i="79"/>
  <c r="Y3479" i="79"/>
  <c r="W3480" i="79"/>
  <c r="X3480" i="79"/>
  <c r="Y3480" i="79"/>
  <c r="W3481" i="79"/>
  <c r="X3481" i="79"/>
  <c r="Y3481" i="79"/>
  <c r="W3482" i="79"/>
  <c r="X3482" i="79"/>
  <c r="Y3482" i="79"/>
  <c r="W3483" i="79"/>
  <c r="X3483" i="79"/>
  <c r="Y3483" i="79"/>
  <c r="W3484" i="79"/>
  <c r="X3484" i="79"/>
  <c r="Y3484" i="79"/>
  <c r="W3485" i="79"/>
  <c r="X3485" i="79"/>
  <c r="Y3485" i="79"/>
  <c r="W3486" i="79"/>
  <c r="X3486" i="79"/>
  <c r="Y3486" i="79"/>
  <c r="W3487" i="79"/>
  <c r="X3487" i="79"/>
  <c r="Y3487" i="79"/>
  <c r="W3488" i="79"/>
  <c r="X3488" i="79"/>
  <c r="Y3488" i="79"/>
  <c r="W3489" i="79"/>
  <c r="X3489" i="79"/>
  <c r="Y3489" i="79"/>
  <c r="W3490" i="79"/>
  <c r="X3490" i="79"/>
  <c r="Y3490" i="79"/>
  <c r="W3491" i="79"/>
  <c r="X3491" i="79"/>
  <c r="Y3491" i="79"/>
  <c r="W3492" i="79"/>
  <c r="X3492" i="79"/>
  <c r="Y3492" i="79"/>
  <c r="W3493" i="79"/>
  <c r="X3493" i="79"/>
  <c r="Y3493" i="79"/>
  <c r="W3494" i="79"/>
  <c r="X3494" i="79"/>
  <c r="Y3494" i="79"/>
  <c r="W3495" i="79"/>
  <c r="X3495" i="79"/>
  <c r="Y3495" i="79"/>
  <c r="W3496" i="79"/>
  <c r="X3496" i="79"/>
  <c r="Y3496" i="79"/>
  <c r="W3497" i="79"/>
  <c r="X3497" i="79"/>
  <c r="Y3497" i="79"/>
  <c r="W3498" i="79"/>
  <c r="X3498" i="79"/>
  <c r="Y3498" i="79"/>
  <c r="W3499" i="79"/>
  <c r="X3499" i="79"/>
  <c r="Y3499" i="79"/>
  <c r="W3500" i="79"/>
  <c r="X3500" i="79"/>
  <c r="Y3500" i="79"/>
  <c r="W3501" i="79"/>
  <c r="X3501" i="79"/>
  <c r="Y3501" i="79"/>
  <c r="W3502" i="79"/>
  <c r="X3502" i="79"/>
  <c r="Y3502" i="79"/>
  <c r="W3503" i="79"/>
  <c r="X3503" i="79"/>
  <c r="Y3503" i="79"/>
  <c r="W3504" i="79"/>
  <c r="X3504" i="79"/>
  <c r="Y3504" i="79"/>
  <c r="W3505" i="79"/>
  <c r="X3505" i="79"/>
  <c r="Y3505" i="79"/>
  <c r="W3506" i="79"/>
  <c r="X3506" i="79"/>
  <c r="Y3506" i="79"/>
  <c r="W3507" i="79"/>
  <c r="X3507" i="79"/>
  <c r="Y3507" i="79"/>
  <c r="W3508" i="79"/>
  <c r="X3508" i="79"/>
  <c r="Y3508" i="79"/>
  <c r="W3509" i="79"/>
  <c r="X3509" i="79"/>
  <c r="Y3509" i="79"/>
  <c r="W3510" i="79"/>
  <c r="X3510" i="79"/>
  <c r="Y3510" i="79"/>
  <c r="W3511" i="79"/>
  <c r="X3511" i="79"/>
  <c r="Y3511" i="79"/>
  <c r="W3512" i="79"/>
  <c r="X3512" i="79"/>
  <c r="Y3512" i="79"/>
  <c r="W3513" i="79"/>
  <c r="X3513" i="79"/>
  <c r="Y3513" i="79"/>
  <c r="W3514" i="79"/>
  <c r="X3514" i="79"/>
  <c r="Y3514" i="79"/>
  <c r="W3515" i="79"/>
  <c r="X3515" i="79"/>
  <c r="Y3515" i="79"/>
  <c r="W3516" i="79"/>
  <c r="X3516" i="79"/>
  <c r="Y3516" i="79"/>
  <c r="W3517" i="79"/>
  <c r="X3517" i="79"/>
  <c r="Y3517" i="79"/>
  <c r="W3518" i="79"/>
  <c r="X3518" i="79"/>
  <c r="Y3518" i="79"/>
  <c r="W3519" i="79"/>
  <c r="X3519" i="79"/>
  <c r="Y3519" i="79"/>
  <c r="W3520" i="79"/>
  <c r="X3520" i="79"/>
  <c r="Y3520" i="79"/>
  <c r="W3521" i="79"/>
  <c r="X3521" i="79"/>
  <c r="Y3521" i="79"/>
  <c r="W3522" i="79"/>
  <c r="X3522" i="79"/>
  <c r="Y3522" i="79"/>
  <c r="W3523" i="79"/>
  <c r="X3523" i="79"/>
  <c r="Y3523" i="79"/>
  <c r="W3524" i="79"/>
  <c r="X3524" i="79"/>
  <c r="Y3524" i="79"/>
  <c r="W3525" i="79"/>
  <c r="X3525" i="79"/>
  <c r="Y3525" i="79"/>
  <c r="W3526" i="79"/>
  <c r="X3526" i="79"/>
  <c r="Y3526" i="79"/>
  <c r="W3527" i="79"/>
  <c r="X3527" i="79"/>
  <c r="Y3527" i="79"/>
  <c r="W3528" i="79"/>
  <c r="X3528" i="79"/>
  <c r="Y3528" i="79"/>
  <c r="W3529" i="79"/>
  <c r="X3529" i="79"/>
  <c r="Y3529" i="79"/>
  <c r="W3530" i="79"/>
  <c r="X3530" i="79"/>
  <c r="Y3530" i="79"/>
  <c r="W3531" i="79"/>
  <c r="X3531" i="79"/>
  <c r="Y3531" i="79"/>
  <c r="W3532" i="79"/>
  <c r="X3532" i="79"/>
  <c r="Y3532" i="79"/>
  <c r="W3533" i="79"/>
  <c r="X3533" i="79"/>
  <c r="Y3533" i="79"/>
  <c r="W3534" i="79"/>
  <c r="X3534" i="79"/>
  <c r="Y3534" i="79"/>
  <c r="W3535" i="79"/>
  <c r="X3535" i="79"/>
  <c r="Y3535" i="79"/>
  <c r="W3536" i="79"/>
  <c r="X3536" i="79"/>
  <c r="Y3536" i="79"/>
  <c r="W3537" i="79"/>
  <c r="X3537" i="79"/>
  <c r="Y3537" i="79"/>
  <c r="W3538" i="79"/>
  <c r="X3538" i="79"/>
  <c r="Y3538" i="79"/>
  <c r="W3539" i="79"/>
  <c r="X3539" i="79"/>
  <c r="Y3539" i="79"/>
  <c r="W3540" i="79"/>
  <c r="X3540" i="79"/>
  <c r="Y3540" i="79"/>
  <c r="W3541" i="79"/>
  <c r="X3541" i="79"/>
  <c r="Y3541" i="79"/>
  <c r="W3542" i="79"/>
  <c r="X3542" i="79"/>
  <c r="Y3542" i="79"/>
  <c r="W3543" i="79"/>
  <c r="X3543" i="79"/>
  <c r="Y3543" i="79"/>
  <c r="W3544" i="79"/>
  <c r="X3544" i="79"/>
  <c r="Y3544" i="79"/>
  <c r="W3545" i="79"/>
  <c r="X3545" i="79"/>
  <c r="Y3545" i="79"/>
  <c r="W3546" i="79"/>
  <c r="X3546" i="79"/>
  <c r="Y3546" i="79"/>
  <c r="W3547" i="79"/>
  <c r="X3547" i="79"/>
  <c r="Y3547" i="79"/>
  <c r="W3548" i="79"/>
  <c r="X3548" i="79"/>
  <c r="Y3548" i="79"/>
  <c r="W3549" i="79"/>
  <c r="X3549" i="79"/>
  <c r="Y3549" i="79"/>
  <c r="W3550" i="79"/>
  <c r="X3550" i="79"/>
  <c r="Y3550" i="79"/>
  <c r="W3551" i="79"/>
  <c r="X3551" i="79"/>
  <c r="Y3551" i="79"/>
  <c r="W3552" i="79"/>
  <c r="X3552" i="79"/>
  <c r="Y3552" i="79"/>
  <c r="B1" i="78"/>
  <c r="D7" i="78"/>
  <c r="D8" i="78"/>
  <c r="D6" i="78"/>
  <c r="D9" i="78" l="1"/>
  <c r="M15" i="78"/>
  <c r="D16" i="78"/>
  <c r="M16" i="78"/>
  <c r="D20" i="78"/>
  <c r="E20" i="78"/>
  <c r="D21" i="78"/>
  <c r="E21" i="78"/>
  <c r="D22" i="78"/>
  <c r="E22" i="78"/>
  <c r="D23" i="78"/>
  <c r="D1" i="75"/>
  <c r="E1" i="75" s="1"/>
  <c r="E2" i="75"/>
  <c r="F2" i="75"/>
  <c r="C3" i="75"/>
  <c r="D3" i="75"/>
  <c r="E3" i="75"/>
  <c r="C4" i="75"/>
  <c r="B2" i="77" l="1"/>
  <c r="D4" i="75"/>
  <c r="J2" i="77"/>
  <c r="I2" i="77"/>
  <c r="D2" i="77"/>
  <c r="C2" i="77"/>
  <c r="E4" i="75"/>
  <c r="F4" i="75"/>
  <c r="C5" i="75"/>
  <c r="B3" i="77" l="1"/>
  <c r="D5" i="75"/>
  <c r="J3" i="77"/>
  <c r="I3" i="77"/>
  <c r="D3" i="77"/>
  <c r="C3" i="77"/>
  <c r="E5" i="75"/>
  <c r="C6" i="75"/>
  <c r="B4" i="77" l="1"/>
  <c r="D6" i="75"/>
  <c r="J4" i="77"/>
  <c r="I4" i="77"/>
  <c r="D4" i="77"/>
  <c r="C4" i="77"/>
  <c r="E6" i="75"/>
  <c r="C7" i="75"/>
  <c r="B5" i="77" l="1"/>
  <c r="D7" i="75"/>
  <c r="J5" i="77"/>
  <c r="I5" i="77"/>
  <c r="D5" i="77"/>
  <c r="C5" i="77"/>
  <c r="E7" i="75"/>
  <c r="F7" i="75"/>
  <c r="C8" i="75"/>
  <c r="B6" i="77" l="1"/>
  <c r="D8" i="75"/>
  <c r="J6" i="77"/>
  <c r="I6" i="77"/>
  <c r="D6" i="77"/>
  <c r="C6" i="77"/>
  <c r="E8" i="75"/>
  <c r="F8" i="75"/>
  <c r="C9" i="75"/>
  <c r="B7" i="77" l="1"/>
  <c r="D9" i="75"/>
  <c r="J7" i="77"/>
  <c r="I7" i="77"/>
  <c r="D7" i="77"/>
  <c r="C7" i="77"/>
  <c r="E9" i="75"/>
  <c r="F9" i="75"/>
  <c r="B8" i="77" l="1"/>
  <c r="H2" i="74"/>
  <c r="J8" i="77"/>
  <c r="I8" i="77"/>
  <c r="D8" i="77"/>
  <c r="C8" i="77"/>
  <c r="E1" i="74"/>
  <c r="I2" i="74"/>
  <c r="G1" i="74" l="1"/>
  <c r="H1" i="74" s="1"/>
  <c r="B3" i="74"/>
  <c r="D3" i="74"/>
  <c r="E3" i="74"/>
  <c r="G3" i="74"/>
  <c r="H3" i="74"/>
  <c r="I3" i="74"/>
  <c r="B9" i="77" l="1"/>
  <c r="B4" i="74"/>
  <c r="D4" i="74"/>
  <c r="E4" i="74"/>
  <c r="G4" i="74"/>
  <c r="J9" i="77"/>
  <c r="I9" i="77"/>
  <c r="D9" i="77"/>
  <c r="C9" i="77"/>
  <c r="H4" i="74"/>
  <c r="I4" i="74"/>
  <c r="B10" i="77" l="1"/>
  <c r="B5" i="74"/>
  <c r="D5" i="74"/>
  <c r="E5" i="74"/>
  <c r="G5" i="74"/>
  <c r="J10" i="77"/>
  <c r="I10" i="77"/>
  <c r="D10" i="77"/>
  <c r="C10" i="77"/>
  <c r="H5" i="74"/>
  <c r="I5" i="74"/>
  <c r="B11" i="77" l="1"/>
  <c r="B6" i="74"/>
  <c r="D6" i="74"/>
  <c r="E6" i="74"/>
  <c r="G6" i="74"/>
  <c r="J11" i="77"/>
  <c r="I11" i="77"/>
  <c r="D11" i="77"/>
  <c r="C11" i="77"/>
  <c r="H6" i="74"/>
  <c r="I6" i="74"/>
  <c r="B12" i="77" l="1"/>
  <c r="B7" i="74"/>
  <c r="D7" i="74"/>
  <c r="E7" i="74"/>
  <c r="G7" i="74"/>
  <c r="J12" i="77"/>
  <c r="I12" i="77"/>
  <c r="D12" i="77"/>
  <c r="C12" i="77"/>
  <c r="H7" i="74"/>
  <c r="I7" i="74"/>
  <c r="B13" i="77" l="1"/>
  <c r="B8" i="74"/>
  <c r="D8" i="74"/>
  <c r="E8" i="74"/>
  <c r="G8" i="74"/>
  <c r="J13" i="77"/>
  <c r="I13" i="77"/>
  <c r="D13" i="77"/>
  <c r="C13" i="77"/>
  <c r="H8" i="74"/>
  <c r="I8" i="74"/>
  <c r="B14" i="77" l="1"/>
  <c r="B9" i="74"/>
  <c r="D9" i="74"/>
  <c r="E9" i="74"/>
  <c r="G9" i="74"/>
  <c r="J14" i="77"/>
  <c r="I14" i="77"/>
  <c r="D14" i="77"/>
  <c r="C14" i="77"/>
  <c r="H9" i="74"/>
  <c r="I9" i="74"/>
  <c r="B15" i="77" l="1"/>
  <c r="B10" i="74"/>
  <c r="D10" i="74"/>
  <c r="E10" i="74"/>
  <c r="G10" i="74"/>
  <c r="J15" i="77"/>
  <c r="I15" i="77"/>
  <c r="D15" i="77"/>
  <c r="C15" i="77"/>
  <c r="H10" i="74"/>
  <c r="I10" i="74"/>
  <c r="B16" i="77" l="1"/>
  <c r="B11" i="74"/>
  <c r="D11" i="74"/>
  <c r="E11" i="74"/>
  <c r="G11" i="74"/>
  <c r="J16" i="77"/>
  <c r="I16" i="77"/>
  <c r="D16" i="77"/>
  <c r="C16" i="77"/>
  <c r="H11" i="74"/>
  <c r="I11" i="74"/>
  <c r="B17" i="77" l="1"/>
  <c r="B12" i="74"/>
  <c r="D12" i="74"/>
  <c r="E12" i="74"/>
  <c r="G12" i="74"/>
  <c r="J17" i="77"/>
  <c r="I17" i="77"/>
  <c r="D17" i="77"/>
  <c r="C17" i="77"/>
  <c r="H12" i="74"/>
  <c r="I12" i="74"/>
  <c r="B18" i="77" l="1"/>
  <c r="B13" i="74"/>
  <c r="D13" i="74"/>
  <c r="E13" i="74"/>
  <c r="G13" i="74"/>
  <c r="J18" i="77"/>
  <c r="I18" i="77"/>
  <c r="D18" i="77"/>
  <c r="C18" i="77"/>
  <c r="H13" i="74"/>
  <c r="I13" i="74"/>
  <c r="B19" i="77" l="1"/>
  <c r="B14" i="74"/>
  <c r="D14" i="74"/>
  <c r="E14" i="74"/>
  <c r="G14" i="74"/>
  <c r="J19" i="77"/>
  <c r="I19" i="77"/>
  <c r="D19" i="77"/>
  <c r="C19" i="77"/>
  <c r="H14" i="74"/>
  <c r="I14" i="74"/>
  <c r="B20" i="77" l="1"/>
  <c r="I1" i="73"/>
  <c r="J1" i="73" s="1"/>
  <c r="J2" i="73"/>
  <c r="J20" i="77"/>
  <c r="I20" i="77"/>
  <c r="D20" i="77"/>
  <c r="C20" i="77"/>
  <c r="K2" i="73"/>
  <c r="E3" i="73" a="1"/>
  <c r="E3" i="73"/>
  <c r="F3" i="73"/>
  <c r="G3" i="73"/>
  <c r="H3" i="73"/>
  <c r="I3" i="73"/>
  <c r="J3" i="73"/>
  <c r="K3" i="73"/>
  <c r="B21" i="77" l="1"/>
  <c r="E4" i="73"/>
  <c r="J21" i="77"/>
  <c r="I21" i="77"/>
  <c r="E21" i="77"/>
  <c r="D21" i="77"/>
  <c r="C21" i="77"/>
  <c r="F4" i="73"/>
  <c r="N21" i="77"/>
  <c r="M21" i="77"/>
  <c r="G4" i="73"/>
  <c r="H4" i="73"/>
  <c r="I4" i="73"/>
  <c r="J4" i="73"/>
  <c r="K4" i="73"/>
  <c r="B22" i="77" l="1"/>
  <c r="E5" i="73"/>
  <c r="J22" i="77"/>
  <c r="I22" i="77"/>
  <c r="E22" i="77"/>
  <c r="D22" i="77"/>
  <c r="C22" i="77"/>
  <c r="F5" i="73"/>
  <c r="N22" i="77"/>
  <c r="M22" i="77"/>
  <c r="G5" i="73"/>
  <c r="H5" i="73"/>
  <c r="I5" i="73"/>
  <c r="J5" i="73"/>
  <c r="K5" i="73"/>
  <c r="B23" i="77" l="1"/>
  <c r="E6" i="73"/>
  <c r="J23" i="77"/>
  <c r="I23" i="77"/>
  <c r="E23" i="77"/>
  <c r="D23" i="77"/>
  <c r="C23" i="77"/>
  <c r="F6" i="73"/>
  <c r="N23" i="77"/>
  <c r="M23" i="77"/>
  <c r="G6" i="73"/>
  <c r="H6" i="73"/>
  <c r="I6" i="73"/>
  <c r="J6" i="73"/>
  <c r="K6" i="73"/>
  <c r="B24" i="77" l="1"/>
  <c r="E7" i="73"/>
  <c r="J24" i="77"/>
  <c r="I24" i="77"/>
  <c r="E24" i="77"/>
  <c r="D24" i="77"/>
  <c r="C24" i="77"/>
  <c r="F7" i="73"/>
  <c r="N24" i="77"/>
  <c r="M24" i="77"/>
  <c r="G7" i="73"/>
  <c r="H7" i="73"/>
  <c r="I7" i="73"/>
  <c r="J7" i="73"/>
  <c r="K7" i="73"/>
  <c r="B25" i="77" l="1"/>
  <c r="E8" i="73"/>
  <c r="J25" i="77"/>
  <c r="I25" i="77"/>
  <c r="E25" i="77"/>
  <c r="D25" i="77"/>
  <c r="C25" i="77"/>
  <c r="F8" i="73"/>
  <c r="N25" i="77"/>
  <c r="M25" i="77"/>
  <c r="G8" i="73"/>
  <c r="H8" i="73"/>
  <c r="I8" i="73"/>
  <c r="J8" i="73"/>
  <c r="K8" i="73"/>
  <c r="B26" i="77" l="1"/>
  <c r="E9" i="73"/>
  <c r="J26" i="77"/>
  <c r="I26" i="77"/>
  <c r="E26" i="77"/>
  <c r="D26" i="77"/>
  <c r="C26" i="77"/>
  <c r="F9" i="73"/>
  <c r="N26" i="77"/>
  <c r="M26" i="77"/>
  <c r="G9" i="73"/>
  <c r="H9" i="73"/>
  <c r="I9" i="73"/>
  <c r="J9" i="73"/>
  <c r="K9" i="73"/>
  <c r="B27" i="77" l="1"/>
  <c r="E10" i="73"/>
  <c r="J27" i="77"/>
  <c r="I27" i="77"/>
  <c r="E27" i="77"/>
  <c r="D27" i="77"/>
  <c r="C27" i="77"/>
  <c r="F10" i="73"/>
  <c r="N27" i="77"/>
  <c r="M27" i="77"/>
  <c r="G10" i="73"/>
  <c r="H10" i="73"/>
  <c r="I10" i="73"/>
  <c r="J10" i="73"/>
  <c r="K10" i="73"/>
  <c r="B28" i="77" l="1"/>
  <c r="E11" i="73"/>
  <c r="J28" i="77"/>
  <c r="I28" i="77"/>
  <c r="E28" i="77"/>
  <c r="D28" i="77"/>
  <c r="C28" i="77"/>
  <c r="F11" i="73"/>
  <c r="N28" i="77"/>
  <c r="M28" i="77"/>
  <c r="G11" i="73"/>
  <c r="H11" i="73"/>
  <c r="I11" i="73"/>
  <c r="J11" i="73"/>
  <c r="K11" i="73"/>
  <c r="B29" i="77" l="1"/>
  <c r="E12" i="73"/>
  <c r="J29" i="77"/>
  <c r="I29" i="77"/>
  <c r="E29" i="77"/>
  <c r="D29" i="77"/>
  <c r="C29" i="77"/>
  <c r="F12" i="73"/>
  <c r="N29" i="77"/>
  <c r="M29" i="77"/>
  <c r="G12" i="73"/>
  <c r="H12" i="73"/>
  <c r="I12" i="73"/>
  <c r="J12" i="73"/>
  <c r="K12" i="73"/>
  <c r="B30" i="77" l="1"/>
  <c r="E13" i="73"/>
  <c r="J30" i="77"/>
  <c r="I30" i="77"/>
  <c r="E30" i="77"/>
  <c r="D30" i="77"/>
  <c r="C30" i="77"/>
  <c r="F13" i="73"/>
  <c r="N30" i="77"/>
  <c r="M30" i="77"/>
  <c r="G13" i="73"/>
  <c r="H13" i="73"/>
  <c r="I13" i="73"/>
  <c r="J13" i="73"/>
  <c r="K13" i="73"/>
  <c r="B31" i="77" l="1"/>
  <c r="E14" i="73"/>
  <c r="J31" i="77"/>
  <c r="I31" i="77"/>
  <c r="E31" i="77"/>
  <c r="D31" i="77"/>
  <c r="C31" i="77"/>
  <c r="F14" i="73"/>
  <c r="N31" i="77"/>
  <c r="M31" i="77"/>
  <c r="G14" i="73"/>
  <c r="H14" i="73"/>
  <c r="I14" i="73"/>
  <c r="J14" i="73"/>
  <c r="K14" i="73"/>
  <c r="B32" i="77" l="1"/>
  <c r="E15" i="73"/>
  <c r="J32" i="77"/>
  <c r="I32" i="77"/>
  <c r="E32" i="77"/>
  <c r="D32" i="77"/>
  <c r="C32" i="77"/>
  <c r="F15" i="73"/>
  <c r="N32" i="77"/>
  <c r="M32" i="77"/>
  <c r="G15" i="73"/>
  <c r="H15" i="73"/>
  <c r="I15" i="73"/>
  <c r="J15" i="73"/>
  <c r="K15" i="73"/>
  <c r="B33" i="77" l="1"/>
  <c r="E16" i="73"/>
  <c r="J33" i="77"/>
  <c r="I33" i="77"/>
  <c r="E33" i="77"/>
  <c r="D33" i="77"/>
  <c r="C33" i="77"/>
  <c r="F16" i="73"/>
  <c r="N33" i="77"/>
  <c r="M33" i="77"/>
  <c r="G16" i="73"/>
  <c r="H16" i="73"/>
  <c r="I16" i="73"/>
  <c r="J16" i="73"/>
  <c r="K16" i="73"/>
  <c r="B34" i="77" l="1"/>
  <c r="E17" i="73"/>
  <c r="J34" i="77"/>
  <c r="I34" i="77"/>
  <c r="E34" i="77"/>
  <c r="D34" i="77"/>
  <c r="C34" i="77"/>
  <c r="F17" i="73"/>
  <c r="N34" i="77"/>
  <c r="M34" i="77"/>
  <c r="G17" i="73"/>
  <c r="H17" i="73"/>
  <c r="I17" i="73"/>
  <c r="J17" i="73"/>
  <c r="K17" i="73"/>
  <c r="B35" i="77" l="1"/>
  <c r="E18" i="73"/>
  <c r="J35" i="77"/>
  <c r="I35" i="77"/>
  <c r="E35" i="77"/>
  <c r="D35" i="77"/>
  <c r="C35" i="77"/>
  <c r="F18" i="73"/>
  <c r="N35" i="77"/>
  <c r="M35" i="77"/>
  <c r="G18" i="73"/>
  <c r="H18" i="73"/>
  <c r="I18" i="73"/>
  <c r="J18" i="73"/>
  <c r="K18" i="73"/>
  <c r="B36" i="77" l="1"/>
  <c r="E19" i="73"/>
  <c r="J36" i="77"/>
  <c r="I36" i="77"/>
  <c r="E36" i="77"/>
  <c r="D36" i="77"/>
  <c r="C36" i="77"/>
  <c r="F19" i="73"/>
  <c r="N36" i="77"/>
  <c r="M36" i="77"/>
  <c r="G19" i="73"/>
  <c r="H19" i="73"/>
  <c r="I19" i="73"/>
  <c r="J19" i="73"/>
  <c r="K19" i="73"/>
  <c r="B37" i="77" l="1"/>
  <c r="E20" i="73"/>
  <c r="J37" i="77"/>
  <c r="I37" i="77"/>
  <c r="E37" i="77"/>
  <c r="D37" i="77"/>
  <c r="C37" i="77"/>
  <c r="F20" i="73"/>
  <c r="N37" i="77"/>
  <c r="M37" i="77"/>
  <c r="G20" i="73"/>
  <c r="H20" i="73"/>
  <c r="I20" i="73"/>
  <c r="J20" i="73"/>
  <c r="K20" i="73"/>
  <c r="B38" i="77" l="1"/>
  <c r="E21" i="73"/>
  <c r="J38" i="77"/>
  <c r="I38" i="77"/>
  <c r="E38" i="77"/>
  <c r="D38" i="77"/>
  <c r="C38" i="77"/>
  <c r="F21" i="73"/>
  <c r="N38" i="77"/>
  <c r="M38" i="77"/>
  <c r="G21" i="73"/>
  <c r="H21" i="73"/>
  <c r="I21" i="73"/>
  <c r="J21" i="73"/>
  <c r="K21" i="73"/>
  <c r="B39" i="77" l="1"/>
  <c r="E22" i="73"/>
  <c r="J39" i="77"/>
  <c r="I39" i="77"/>
  <c r="E39" i="77"/>
  <c r="D39" i="77"/>
  <c r="C39" i="77"/>
  <c r="F22" i="73"/>
  <c r="N39" i="77"/>
  <c r="M39" i="77"/>
  <c r="G22" i="73"/>
  <c r="H22" i="73"/>
  <c r="I22" i="73"/>
  <c r="J22" i="73"/>
  <c r="K22" i="73"/>
  <c r="B40" i="77" l="1"/>
  <c r="E23" i="73"/>
  <c r="J40" i="77"/>
  <c r="I40" i="77"/>
  <c r="E40" i="77"/>
  <c r="D40" i="77"/>
  <c r="C40" i="77"/>
  <c r="F23" i="73"/>
  <c r="N40" i="77"/>
  <c r="M40" i="77"/>
  <c r="G23" i="73"/>
  <c r="H23" i="73"/>
  <c r="I23" i="73"/>
  <c r="J23" i="73"/>
  <c r="K23" i="73"/>
  <c r="B41" i="77" l="1"/>
  <c r="E24" i="73"/>
  <c r="J41" i="77"/>
  <c r="I41" i="77"/>
  <c r="E41" i="77"/>
  <c r="D41" i="77"/>
  <c r="C41" i="77"/>
  <c r="F24" i="73"/>
  <c r="N41" i="77"/>
  <c r="M41" i="77"/>
  <c r="G24" i="73"/>
  <c r="H24" i="73"/>
  <c r="I24" i="73"/>
  <c r="J24" i="73"/>
  <c r="K24" i="73"/>
  <c r="B42" i="77" l="1"/>
  <c r="E25" i="73"/>
  <c r="J42" i="77"/>
  <c r="I42" i="77"/>
  <c r="E42" i="77"/>
  <c r="D42" i="77"/>
  <c r="C42" i="77"/>
  <c r="F25" i="73"/>
  <c r="N42" i="77"/>
  <c r="M42" i="77"/>
  <c r="G25" i="73"/>
  <c r="H25" i="73"/>
  <c r="I25" i="73"/>
  <c r="J25" i="73"/>
  <c r="K25" i="73"/>
  <c r="B43" i="77" l="1"/>
  <c r="E26" i="73"/>
  <c r="J43" i="77"/>
  <c r="I43" i="77"/>
  <c r="E43" i="77"/>
  <c r="D43" i="77"/>
  <c r="C43" i="77"/>
  <c r="F26" i="73"/>
  <c r="N43" i="77"/>
  <c r="M43" i="77"/>
  <c r="G26" i="73"/>
  <c r="H26" i="73"/>
  <c r="I26" i="73"/>
  <c r="J26" i="73"/>
  <c r="K26" i="73"/>
  <c r="B44" i="77" l="1"/>
  <c r="E27" i="73"/>
  <c r="J44" i="77"/>
  <c r="I44" i="77"/>
  <c r="E44" i="77"/>
  <c r="D44" i="77"/>
  <c r="C44" i="77"/>
  <c r="F27" i="73"/>
  <c r="N44" i="77"/>
  <c r="M44" i="77"/>
  <c r="G27" i="73"/>
  <c r="H27" i="73"/>
  <c r="I27" i="73"/>
  <c r="J27" i="73"/>
  <c r="K27" i="73"/>
  <c r="B45" i="77" l="1"/>
  <c r="E28" i="73"/>
  <c r="J45" i="77"/>
  <c r="I45" i="77"/>
  <c r="E45" i="77"/>
  <c r="D45" i="77"/>
  <c r="C45" i="77"/>
  <c r="F28" i="73"/>
  <c r="N45" i="77"/>
  <c r="M45" i="77"/>
  <c r="G28" i="73"/>
  <c r="H28" i="73"/>
  <c r="I28" i="73"/>
  <c r="J28" i="73"/>
  <c r="K28" i="73"/>
  <c r="B46" i="77" l="1"/>
  <c r="E29" i="73"/>
  <c r="J46" i="77"/>
  <c r="I46" i="77"/>
  <c r="E46" i="77"/>
  <c r="D46" i="77"/>
  <c r="C46" i="77"/>
  <c r="F29" i="73"/>
  <c r="N46" i="77"/>
  <c r="M46" i="77"/>
  <c r="G29" i="73"/>
  <c r="H29" i="73"/>
  <c r="I29" i="73"/>
  <c r="J29" i="73"/>
  <c r="K29" i="73"/>
  <c r="B47" i="77" l="1"/>
  <c r="E30" i="73"/>
  <c r="J47" i="77"/>
  <c r="I47" i="77"/>
  <c r="E47" i="77"/>
  <c r="D47" i="77"/>
  <c r="C47" i="77"/>
  <c r="F30" i="73"/>
  <c r="N47" i="77"/>
  <c r="M47" i="77"/>
  <c r="G30" i="73"/>
  <c r="H30" i="73"/>
  <c r="I30" i="73"/>
  <c r="J30" i="73"/>
  <c r="K30" i="73"/>
  <c r="B48" i="77" l="1"/>
  <c r="E31" i="73"/>
  <c r="J48" i="77"/>
  <c r="I48" i="77"/>
  <c r="E48" i="77"/>
  <c r="D48" i="77"/>
  <c r="C48" i="77"/>
  <c r="F31" i="73"/>
  <c r="N48" i="77"/>
  <c r="M48" i="77"/>
  <c r="G31" i="73"/>
  <c r="H31" i="73"/>
  <c r="I31" i="73"/>
  <c r="J31" i="73"/>
  <c r="K31" i="73"/>
  <c r="B49" i="77" l="1"/>
  <c r="E32" i="73"/>
  <c r="J49" i="77"/>
  <c r="I49" i="77"/>
  <c r="E49" i="77"/>
  <c r="D49" i="77"/>
  <c r="C49" i="77"/>
  <c r="F32" i="73"/>
  <c r="N49" i="77"/>
  <c r="M49" i="77"/>
  <c r="G32" i="73"/>
  <c r="H32" i="73"/>
  <c r="I32" i="73"/>
  <c r="J32" i="73"/>
  <c r="K32" i="73"/>
  <c r="B50" i="77" l="1"/>
  <c r="E33" i="73"/>
  <c r="J50" i="77"/>
  <c r="I50" i="77"/>
  <c r="E50" i="77"/>
  <c r="D50" i="77"/>
  <c r="C50" i="77"/>
  <c r="F33" i="73"/>
  <c r="N50" i="77"/>
  <c r="M50" i="77"/>
  <c r="G33" i="73"/>
  <c r="H33" i="73"/>
  <c r="I33" i="73"/>
  <c r="J33" i="73"/>
  <c r="K33" i="73"/>
  <c r="B51" i="77" l="1"/>
  <c r="E34" i="73"/>
  <c r="J51" i="77"/>
  <c r="I51" i="77"/>
  <c r="E51" i="77"/>
  <c r="D51" i="77"/>
  <c r="C51" i="77"/>
  <c r="F34" i="73"/>
  <c r="N51" i="77"/>
  <c r="M51" i="77"/>
  <c r="G34" i="73"/>
  <c r="H34" i="73"/>
  <c r="I34" i="73"/>
  <c r="J34" i="73"/>
  <c r="K34" i="73"/>
  <c r="B52" i="77" l="1"/>
  <c r="E35" i="73"/>
  <c r="J52" i="77"/>
  <c r="I52" i="77"/>
  <c r="E52" i="77"/>
  <c r="D52" i="77"/>
  <c r="C52" i="77"/>
  <c r="F35" i="73"/>
  <c r="N52" i="77"/>
  <c r="M52" i="77"/>
  <c r="G35" i="73"/>
  <c r="H35" i="73"/>
  <c r="I35" i="73"/>
  <c r="J35" i="73"/>
  <c r="K35" i="73"/>
  <c r="B53" i="77" l="1"/>
  <c r="E36" i="73"/>
  <c r="J53" i="77"/>
  <c r="I53" i="77"/>
  <c r="E53" i="77"/>
  <c r="D53" i="77"/>
  <c r="C53" i="77"/>
  <c r="F36" i="73"/>
  <c r="N53" i="77"/>
  <c r="M53" i="77"/>
  <c r="G36" i="73"/>
  <c r="H36" i="73"/>
  <c r="I36" i="73"/>
  <c r="J36" i="73"/>
  <c r="K36" i="73"/>
  <c r="B54" i="77" l="1"/>
  <c r="E37" i="73"/>
  <c r="J54" i="77"/>
  <c r="I54" i="77"/>
  <c r="E54" i="77"/>
  <c r="D54" i="77"/>
  <c r="C54" i="77"/>
  <c r="F37" i="73"/>
  <c r="N54" i="77"/>
  <c r="M54" i="77"/>
  <c r="G37" i="73"/>
  <c r="H37" i="73"/>
  <c r="I37" i="73"/>
  <c r="J37" i="73"/>
  <c r="K37" i="73"/>
  <c r="B55" i="77" l="1"/>
  <c r="E38" i="73"/>
  <c r="J55" i="77"/>
  <c r="I55" i="77"/>
  <c r="E55" i="77"/>
  <c r="D55" i="77"/>
  <c r="C55" i="77"/>
  <c r="F38" i="73"/>
  <c r="N55" i="77"/>
  <c r="M55" i="77"/>
  <c r="G38" i="73"/>
  <c r="H38" i="73"/>
  <c r="I38" i="73"/>
  <c r="J38" i="73"/>
  <c r="K38" i="73"/>
  <c r="B56" i="77" l="1"/>
  <c r="E39" i="73"/>
  <c r="J56" i="77"/>
  <c r="I56" i="77"/>
  <c r="E56" i="77"/>
  <c r="D56" i="77"/>
  <c r="C56" i="77"/>
  <c r="F39" i="73"/>
  <c r="N56" i="77"/>
  <c r="M56" i="77"/>
  <c r="G39" i="73"/>
  <c r="H39" i="73"/>
  <c r="I39" i="73"/>
  <c r="J39" i="73"/>
  <c r="K39" i="73"/>
  <c r="B57" i="77" l="1"/>
  <c r="E40" i="73"/>
  <c r="J57" i="77"/>
  <c r="I57" i="77"/>
  <c r="E57" i="77"/>
  <c r="D57" i="77"/>
  <c r="C57" i="77"/>
  <c r="F40" i="73"/>
  <c r="N57" i="77"/>
  <c r="M57" i="77"/>
  <c r="G40" i="73"/>
  <c r="H40" i="73"/>
  <c r="I40" i="73"/>
  <c r="J40" i="73"/>
  <c r="K40" i="73"/>
  <c r="B58" i="77" l="1"/>
  <c r="E41" i="73"/>
  <c r="J58" i="77"/>
  <c r="I58" i="77"/>
  <c r="E58" i="77"/>
  <c r="D58" i="77"/>
  <c r="C58" i="77"/>
  <c r="F41" i="73"/>
  <c r="N58" i="77"/>
  <c r="M58" i="77"/>
  <c r="G41" i="73"/>
  <c r="H41" i="73"/>
  <c r="I41" i="73"/>
  <c r="J41" i="73"/>
  <c r="K41" i="73"/>
  <c r="B59" i="77" l="1"/>
  <c r="E42" i="73"/>
  <c r="J59" i="77"/>
  <c r="I59" i="77"/>
  <c r="E59" i="77"/>
  <c r="D59" i="77"/>
  <c r="C59" i="77"/>
  <c r="F42" i="73"/>
  <c r="N59" i="77"/>
  <c r="M59" i="77"/>
  <c r="G42" i="73"/>
  <c r="H42" i="73"/>
  <c r="I42" i="73"/>
  <c r="J42" i="73"/>
  <c r="K42" i="73"/>
  <c r="B60" i="77" l="1"/>
  <c r="E43" i="73"/>
  <c r="J60" i="77"/>
  <c r="I60" i="77"/>
  <c r="E60" i="77"/>
  <c r="D60" i="77"/>
  <c r="C60" i="77"/>
  <c r="F43" i="73"/>
  <c r="N60" i="77"/>
  <c r="M60" i="77"/>
  <c r="G43" i="73"/>
  <c r="H43" i="73"/>
  <c r="I43" i="73"/>
  <c r="J43" i="73"/>
  <c r="K43" i="73"/>
  <c r="B61" i="77" l="1"/>
  <c r="E44" i="73"/>
  <c r="J61" i="77"/>
  <c r="I61" i="77"/>
  <c r="E61" i="77"/>
  <c r="D61" i="77"/>
  <c r="C61" i="77"/>
  <c r="F44" i="73"/>
  <c r="N61" i="77"/>
  <c r="M61" i="77"/>
  <c r="G44" i="73"/>
  <c r="H44" i="73"/>
  <c r="I44" i="73"/>
  <c r="J44" i="73"/>
  <c r="K44" i="73"/>
  <c r="B62" i="77" l="1"/>
  <c r="K1" i="72"/>
  <c r="L1" i="72" s="1"/>
  <c r="L2" i="72"/>
  <c r="J62" i="77"/>
  <c r="I62" i="77"/>
  <c r="E62" i="77"/>
  <c r="D62" i="77"/>
  <c r="C62" i="77"/>
  <c r="M2" i="72"/>
  <c r="L3" i="72"/>
  <c r="M3" i="72"/>
  <c r="N62" i="77"/>
  <c r="M62" i="77"/>
  <c r="K5" i="72"/>
  <c r="L5" i="72"/>
  <c r="M5" i="72"/>
  <c r="B97" i="77" l="1"/>
  <c r="K6" i="72"/>
  <c r="J97" i="77"/>
  <c r="I97" i="77"/>
  <c r="E97" i="77"/>
  <c r="D97" i="77"/>
  <c r="C97" i="77"/>
  <c r="L6" i="72"/>
  <c r="M6" i="72"/>
  <c r="B98" i="77" l="1"/>
  <c r="K7" i="72"/>
  <c r="J98" i="77"/>
  <c r="I98" i="77"/>
  <c r="E98" i="77"/>
  <c r="D98" i="77"/>
  <c r="C98" i="77"/>
  <c r="L7" i="72"/>
  <c r="M7" i="72"/>
  <c r="B99" i="77" l="1"/>
  <c r="K8" i="72"/>
  <c r="J99" i="77"/>
  <c r="I99" i="77"/>
  <c r="E99" i="77"/>
  <c r="D99" i="77"/>
  <c r="C99" i="77"/>
  <c r="L8" i="72"/>
  <c r="M8" i="72"/>
  <c r="B100" i="77" l="1"/>
  <c r="K9" i="72"/>
  <c r="J100" i="77"/>
  <c r="I100" i="77"/>
  <c r="E100" i="77"/>
  <c r="D100" i="77"/>
  <c r="C100" i="77"/>
  <c r="L9" i="72"/>
  <c r="M9" i="72"/>
  <c r="B101" i="77" l="1"/>
  <c r="K10" i="72"/>
  <c r="J101" i="77"/>
  <c r="I101" i="77"/>
  <c r="E101" i="77"/>
  <c r="D101" i="77"/>
  <c r="C101" i="77"/>
  <c r="L10" i="72"/>
  <c r="M10" i="72"/>
  <c r="B102" i="77" l="1"/>
  <c r="K11" i="72"/>
  <c r="J102" i="77"/>
  <c r="I102" i="77"/>
  <c r="E102" i="77"/>
  <c r="D102" i="77"/>
  <c r="C102" i="77"/>
  <c r="L11" i="72"/>
  <c r="M11" i="72"/>
  <c r="B103" i="77" l="1"/>
  <c r="K12" i="72"/>
  <c r="J103" i="77"/>
  <c r="I103" i="77"/>
  <c r="E103" i="77"/>
  <c r="D103" i="77"/>
  <c r="C103" i="77"/>
  <c r="L12" i="72"/>
  <c r="M12" i="72"/>
  <c r="B104" i="77" l="1"/>
  <c r="K13" i="72"/>
  <c r="J104" i="77"/>
  <c r="I104" i="77"/>
  <c r="E104" i="77"/>
  <c r="D104" i="77"/>
  <c r="C104" i="77"/>
  <c r="L13" i="72"/>
  <c r="M13" i="72"/>
  <c r="B105" i="77" l="1"/>
  <c r="K14" i="72"/>
  <c r="J105" i="77"/>
  <c r="I105" i="77"/>
  <c r="E105" i="77"/>
  <c r="D105" i="77"/>
  <c r="C105" i="77"/>
  <c r="L14" i="72"/>
  <c r="M14" i="72"/>
  <c r="B106" i="77" l="1"/>
  <c r="K15" i="72"/>
  <c r="J106" i="77"/>
  <c r="I106" i="77"/>
  <c r="E106" i="77"/>
  <c r="D106" i="77"/>
  <c r="C106" i="77"/>
  <c r="L15" i="72"/>
  <c r="M15" i="72"/>
  <c r="B107" i="77" l="1"/>
  <c r="K16" i="72"/>
  <c r="J107" i="77"/>
  <c r="I107" i="77"/>
  <c r="E107" i="77"/>
  <c r="D107" i="77"/>
  <c r="C107" i="77"/>
  <c r="L16" i="72"/>
  <c r="M16" i="72"/>
  <c r="B108" i="77" l="1"/>
  <c r="K17" i="72"/>
  <c r="J108" i="77"/>
  <c r="I108" i="77"/>
  <c r="E108" i="77"/>
  <c r="D108" i="77"/>
  <c r="C108" i="77"/>
  <c r="L17" i="72"/>
  <c r="M17" i="72"/>
  <c r="B109" i="77" l="1"/>
  <c r="K18" i="72"/>
  <c r="J109" i="77"/>
  <c r="I109" i="77"/>
  <c r="E109" i="77"/>
  <c r="D109" i="77"/>
  <c r="C109" i="77"/>
  <c r="L18" i="72"/>
  <c r="M18" i="72"/>
  <c r="B110" i="77" l="1"/>
  <c r="K19" i="72"/>
  <c r="J110" i="77"/>
  <c r="I110" i="77"/>
  <c r="E110" i="77"/>
  <c r="D110" i="77"/>
  <c r="C110" i="77"/>
  <c r="L19" i="72"/>
  <c r="M19" i="72"/>
  <c r="B111" i="77" l="1"/>
  <c r="K20" i="72"/>
  <c r="J111" i="77"/>
  <c r="I111" i="77"/>
  <c r="E111" i="77"/>
  <c r="D111" i="77"/>
  <c r="C111" i="77"/>
  <c r="L20" i="72"/>
  <c r="M20" i="72"/>
  <c r="B112" i="77" l="1"/>
  <c r="K21" i="72"/>
  <c r="J112" i="77"/>
  <c r="I112" i="77"/>
  <c r="E112" i="77"/>
  <c r="D112" i="77"/>
  <c r="C112" i="77"/>
  <c r="L21" i="72"/>
  <c r="M21" i="72"/>
  <c r="B113" i="77" l="1"/>
  <c r="K22" i="72"/>
  <c r="J113" i="77"/>
  <c r="I113" i="77"/>
  <c r="E113" i="77"/>
  <c r="D113" i="77"/>
  <c r="C113" i="77"/>
  <c r="L22" i="72"/>
  <c r="M22" i="72"/>
  <c r="B114" i="77" l="1"/>
  <c r="K23" i="72"/>
  <c r="J114" i="77"/>
  <c r="I114" i="77"/>
  <c r="E114" i="77"/>
  <c r="D114" i="77"/>
  <c r="C114" i="77"/>
  <c r="L23" i="72"/>
  <c r="M23" i="72"/>
  <c r="B115" i="77" l="1"/>
  <c r="K24" i="72"/>
  <c r="J115" i="77"/>
  <c r="I115" i="77"/>
  <c r="E115" i="77"/>
  <c r="D115" i="77"/>
  <c r="C115" i="77"/>
  <c r="L24" i="72"/>
  <c r="M24" i="72"/>
  <c r="B116" i="77" l="1"/>
  <c r="K25" i="72"/>
  <c r="J116" i="77"/>
  <c r="I116" i="77"/>
  <c r="E116" i="77"/>
  <c r="D116" i="77"/>
  <c r="C116" i="77"/>
  <c r="L25" i="72"/>
  <c r="M25" i="72"/>
  <c r="B117" i="77" l="1"/>
  <c r="K26" i="72"/>
  <c r="J117" i="77"/>
  <c r="I117" i="77"/>
  <c r="E117" i="77"/>
  <c r="D117" i="77"/>
  <c r="C117" i="77"/>
  <c r="L26" i="72"/>
  <c r="M26" i="72"/>
  <c r="B118" i="77" l="1"/>
  <c r="K27" i="72"/>
  <c r="J118" i="77"/>
  <c r="I118" i="77"/>
  <c r="E118" i="77"/>
  <c r="D118" i="77"/>
  <c r="C118" i="77"/>
  <c r="L27" i="72"/>
  <c r="M27" i="72"/>
  <c r="B119" i="77" l="1"/>
  <c r="K28" i="72"/>
  <c r="J119" i="77"/>
  <c r="I119" i="77"/>
  <c r="E119" i="77"/>
  <c r="D119" i="77"/>
  <c r="C119" i="77"/>
  <c r="L28" i="72"/>
  <c r="M28" i="72"/>
  <c r="B120" i="77" l="1"/>
  <c r="K29" i="72"/>
  <c r="J120" i="77"/>
  <c r="I120" i="77"/>
  <c r="E120" i="77"/>
  <c r="D120" i="77"/>
  <c r="C120" i="77"/>
  <c r="L29" i="72"/>
  <c r="M29" i="72"/>
  <c r="B121" i="77" l="1"/>
  <c r="K30" i="72"/>
  <c r="J121" i="77"/>
  <c r="I121" i="77"/>
  <c r="E121" i="77"/>
  <c r="D121" i="77"/>
  <c r="C121" i="77"/>
  <c r="L30" i="72"/>
  <c r="M30" i="72"/>
  <c r="B122" i="77" l="1"/>
  <c r="K31" i="72"/>
  <c r="J122" i="77"/>
  <c r="I122" i="77"/>
  <c r="E122" i="77"/>
  <c r="D122" i="77"/>
  <c r="C122" i="77"/>
  <c r="L31" i="72"/>
  <c r="M31" i="72"/>
  <c r="B123" i="77" l="1"/>
  <c r="K32" i="72"/>
  <c r="J123" i="77"/>
  <c r="I123" i="77"/>
  <c r="E123" i="77"/>
  <c r="D123" i="77"/>
  <c r="C123" i="77"/>
  <c r="L32" i="72"/>
  <c r="M32" i="72"/>
  <c r="B124" i="77" l="1"/>
  <c r="K33" i="72"/>
  <c r="J124" i="77"/>
  <c r="I124" i="77"/>
  <c r="E124" i="77"/>
  <c r="D124" i="77"/>
  <c r="C124" i="77"/>
  <c r="L33" i="72"/>
  <c r="M33" i="72"/>
  <c r="B125" i="77" l="1"/>
  <c r="K34" i="72"/>
  <c r="J125" i="77"/>
  <c r="I125" i="77"/>
  <c r="E125" i="77"/>
  <c r="D125" i="77"/>
  <c r="C125" i="77"/>
  <c r="L34" i="72"/>
  <c r="M34" i="72"/>
  <c r="B126" i="77" l="1"/>
  <c r="K35" i="72"/>
  <c r="J126" i="77"/>
  <c r="I126" i="77"/>
  <c r="E126" i="77"/>
  <c r="D126" i="77"/>
  <c r="C126" i="77"/>
  <c r="L35" i="72"/>
  <c r="M35" i="72"/>
  <c r="B127" i="77" l="1"/>
  <c r="K36" i="72"/>
  <c r="J127" i="77"/>
  <c r="I127" i="77"/>
  <c r="E127" i="77"/>
  <c r="D127" i="77"/>
  <c r="C127" i="77"/>
  <c r="L36" i="72"/>
  <c r="M36" i="72"/>
  <c r="B128" i="77" l="1"/>
  <c r="K37" i="72"/>
  <c r="J128" i="77"/>
  <c r="I128" i="77"/>
  <c r="E128" i="77"/>
  <c r="D128" i="77"/>
  <c r="C128" i="77"/>
  <c r="L37" i="72"/>
  <c r="M37" i="72"/>
  <c r="B129" i="77" l="1"/>
  <c r="K38" i="72"/>
  <c r="J129" i="77"/>
  <c r="I129" i="77"/>
  <c r="E129" i="77"/>
  <c r="D129" i="77"/>
  <c r="C129" i="77"/>
  <c r="L38" i="72"/>
  <c r="M38" i="72"/>
  <c r="B130" i="77" l="1"/>
  <c r="K39" i="72"/>
  <c r="J130" i="77"/>
  <c r="I130" i="77"/>
  <c r="E130" i="77"/>
  <c r="D130" i="77"/>
  <c r="C130" i="77"/>
  <c r="L39" i="72"/>
  <c r="M39" i="72"/>
  <c r="B131" i="77" l="1"/>
  <c r="K40" i="72"/>
  <c r="J131" i="77"/>
  <c r="I131" i="77"/>
  <c r="E131" i="77"/>
  <c r="D131" i="77"/>
  <c r="C131" i="77"/>
  <c r="L40" i="72"/>
  <c r="M40" i="72"/>
  <c r="B132" i="77" l="1"/>
  <c r="K41" i="72"/>
  <c r="J132" i="77"/>
  <c r="I132" i="77"/>
  <c r="E132" i="77"/>
  <c r="D132" i="77"/>
  <c r="C132" i="77"/>
  <c r="L41" i="72"/>
  <c r="M41" i="72"/>
  <c r="B133" i="77" l="1"/>
  <c r="K42" i="72"/>
  <c r="J133" i="77"/>
  <c r="I133" i="77"/>
  <c r="E133" i="77"/>
  <c r="D133" i="77"/>
  <c r="C133" i="77"/>
  <c r="L42" i="72"/>
  <c r="M42" i="72"/>
  <c r="B134" i="77" l="1"/>
  <c r="K43" i="72"/>
  <c r="J134" i="77"/>
  <c r="I134" i="77"/>
  <c r="E134" i="77"/>
  <c r="D134" i="77"/>
  <c r="C134" i="77"/>
  <c r="L43" i="72"/>
  <c r="M43" i="72"/>
  <c r="B135" i="77" l="1"/>
  <c r="K1" i="71"/>
  <c r="L1" i="71" s="1"/>
  <c r="L2" i="71"/>
  <c r="J135" i="77"/>
  <c r="I135" i="77"/>
  <c r="E135" i="77"/>
  <c r="D135" i="77"/>
  <c r="C135" i="77"/>
  <c r="M2" i="71"/>
  <c r="L3" i="71"/>
  <c r="M3" i="71"/>
  <c r="F5" i="71"/>
  <c r="J5" i="71" s="1"/>
  <c r="G5" i="71"/>
  <c r="I5" i="71"/>
  <c r="K5" i="71"/>
  <c r="L5" i="71"/>
  <c r="M5" i="71"/>
  <c r="B63" i="77" l="1"/>
  <c r="C6" i="71"/>
  <c r="F6" i="71"/>
  <c r="J6" i="71" s="1"/>
  <c r="G6" i="71"/>
  <c r="I6" i="71"/>
  <c r="K6" i="71"/>
  <c r="J63" i="77"/>
  <c r="I63" i="77"/>
  <c r="E63" i="77"/>
  <c r="D63" i="77"/>
  <c r="C63" i="77"/>
  <c r="L6" i="71"/>
  <c r="M6" i="71"/>
  <c r="B64" i="77" l="1"/>
  <c r="C7" i="71"/>
  <c r="E7" i="71"/>
  <c r="K7" i="71" s="1"/>
  <c r="F7" i="71"/>
  <c r="J7" i="71" s="1"/>
  <c r="G7" i="71"/>
  <c r="I7" i="71"/>
  <c r="J64" i="77"/>
  <c r="I64" i="77"/>
  <c r="E64" i="77"/>
  <c r="D64" i="77"/>
  <c r="C64" i="77"/>
  <c r="L7" i="71"/>
  <c r="M7" i="71"/>
  <c r="B65" i="77" l="1"/>
  <c r="C8" i="71"/>
  <c r="E8" i="71"/>
  <c r="K8" i="71" s="1"/>
  <c r="F8" i="71"/>
  <c r="J8" i="71" s="1"/>
  <c r="G8" i="71"/>
  <c r="I8" i="71"/>
  <c r="J65" i="77"/>
  <c r="I65" i="77"/>
  <c r="E65" i="77"/>
  <c r="D65" i="77"/>
  <c r="C65" i="77"/>
  <c r="L8" i="71"/>
  <c r="M8" i="71"/>
  <c r="B66" i="77" l="1"/>
  <c r="C9" i="71"/>
  <c r="E9" i="71"/>
  <c r="K9" i="71" s="1"/>
  <c r="F9" i="71"/>
  <c r="J9" i="71" s="1"/>
  <c r="G9" i="71"/>
  <c r="I9" i="71"/>
  <c r="J66" i="77"/>
  <c r="I66" i="77"/>
  <c r="E66" i="77"/>
  <c r="D66" i="77"/>
  <c r="C66" i="77"/>
  <c r="L9" i="71"/>
  <c r="M9" i="71"/>
  <c r="B67" i="77" l="1"/>
  <c r="C10" i="71"/>
  <c r="E10" i="71"/>
  <c r="K10" i="71" s="1"/>
  <c r="F10" i="71"/>
  <c r="J10" i="71" s="1"/>
  <c r="G10" i="71"/>
  <c r="I10" i="71"/>
  <c r="J67" i="77"/>
  <c r="I67" i="77"/>
  <c r="E67" i="77"/>
  <c r="D67" i="77"/>
  <c r="C67" i="77"/>
  <c r="L10" i="71"/>
  <c r="M10" i="71"/>
  <c r="B68" i="77" l="1"/>
  <c r="C11" i="71"/>
  <c r="E11" i="71"/>
  <c r="I11" i="71" s="1"/>
  <c r="F11" i="71"/>
  <c r="G11" i="71"/>
  <c r="J11" i="71"/>
  <c r="J68" i="77"/>
  <c r="I68" i="77"/>
  <c r="E68" i="77"/>
  <c r="D68" i="77"/>
  <c r="C68" i="77"/>
  <c r="K11" i="71" l="1"/>
  <c r="C12" i="71"/>
  <c r="E12" i="71"/>
  <c r="F12" i="71"/>
  <c r="J12" i="71" s="1"/>
  <c r="G12" i="71"/>
  <c r="I12" i="71"/>
  <c r="K12" i="71"/>
  <c r="L11" i="71"/>
  <c r="L12" i="71"/>
  <c r="M12" i="71"/>
  <c r="M11" i="71"/>
  <c r="B70" i="77" l="1"/>
  <c r="B69" i="77"/>
  <c r="C13" i="71"/>
  <c r="E13" i="71"/>
  <c r="I13" i="71" s="1"/>
  <c r="F13" i="71"/>
  <c r="J13" i="71" s="1"/>
  <c r="G13" i="71"/>
  <c r="K13" i="71"/>
  <c r="J70" i="77"/>
  <c r="I70" i="77"/>
  <c r="E70" i="77"/>
  <c r="D70" i="77"/>
  <c r="C70" i="77"/>
  <c r="J69" i="77"/>
  <c r="I69" i="77"/>
  <c r="E69" i="77"/>
  <c r="D69" i="77"/>
  <c r="C69" i="77"/>
  <c r="L13" i="71"/>
  <c r="M13" i="71"/>
  <c r="B71" i="77" l="1"/>
  <c r="C14" i="71"/>
  <c r="E14" i="71"/>
  <c r="K14" i="71" s="1"/>
  <c r="F14" i="71"/>
  <c r="J14" i="71" s="1"/>
  <c r="G14" i="71"/>
  <c r="I14" i="71"/>
  <c r="J71" i="77"/>
  <c r="I71" i="77"/>
  <c r="E71" i="77"/>
  <c r="D71" i="77"/>
  <c r="C71" i="77"/>
  <c r="L14" i="71"/>
  <c r="M14" i="71"/>
  <c r="B72" i="77" l="1"/>
  <c r="C15" i="71"/>
  <c r="E15" i="71"/>
  <c r="K15" i="71" s="1"/>
  <c r="F15" i="71"/>
  <c r="J15" i="71" s="1"/>
  <c r="G15" i="71"/>
  <c r="I15" i="71"/>
  <c r="J72" i="77"/>
  <c r="I72" i="77"/>
  <c r="E72" i="77"/>
  <c r="D72" i="77"/>
  <c r="C72" i="77"/>
  <c r="L15" i="71"/>
  <c r="M15" i="71"/>
  <c r="B73" i="77" l="1"/>
  <c r="C16" i="71"/>
  <c r="E16" i="71"/>
  <c r="K16" i="71" s="1"/>
  <c r="F16" i="71"/>
  <c r="J16" i="71" s="1"/>
  <c r="G16" i="71"/>
  <c r="I16" i="71"/>
  <c r="J73" i="77"/>
  <c r="I73" i="77"/>
  <c r="E73" i="77"/>
  <c r="D73" i="77"/>
  <c r="C73" i="77"/>
  <c r="L16" i="71"/>
  <c r="M16" i="71"/>
  <c r="B74" i="77" l="1"/>
  <c r="C17" i="71"/>
  <c r="E17" i="71"/>
  <c r="K17" i="71" s="1"/>
  <c r="F17" i="71"/>
  <c r="J17" i="71" s="1"/>
  <c r="G17" i="71"/>
  <c r="I17" i="71"/>
  <c r="J74" i="77"/>
  <c r="I74" i="77"/>
  <c r="E74" i="77"/>
  <c r="D74" i="77"/>
  <c r="C74" i="77"/>
  <c r="L17" i="71"/>
  <c r="M17" i="71"/>
  <c r="B75" i="77" l="1"/>
  <c r="C18" i="71"/>
  <c r="E18" i="71"/>
  <c r="K18" i="71" s="1"/>
  <c r="F18" i="71"/>
  <c r="J18" i="71" s="1"/>
  <c r="G18" i="71"/>
  <c r="I18" i="71"/>
  <c r="J75" i="77"/>
  <c r="I75" i="77"/>
  <c r="E75" i="77"/>
  <c r="D75" i="77"/>
  <c r="C75" i="77"/>
  <c r="L18" i="71"/>
  <c r="M18" i="71"/>
  <c r="B76" i="77" l="1"/>
  <c r="C19" i="71"/>
  <c r="E19" i="71"/>
  <c r="G19" i="71" s="1"/>
  <c r="F19" i="71"/>
  <c r="J19" i="71" s="1"/>
  <c r="J76" i="77"/>
  <c r="I76" i="77"/>
  <c r="E76" i="77"/>
  <c r="D76" i="77"/>
  <c r="C76" i="77"/>
  <c r="K19" i="71" l="1"/>
  <c r="I19" i="71"/>
  <c r="C20" i="71"/>
  <c r="E20" i="71"/>
  <c r="I20" i="71" s="1"/>
  <c r="F20" i="71"/>
  <c r="J20" i="71" s="1"/>
  <c r="G20" i="71"/>
  <c r="L19" i="71"/>
  <c r="M19" i="71"/>
  <c r="B77" i="77" l="1"/>
  <c r="K20" i="71"/>
  <c r="C21" i="71"/>
  <c r="E21" i="71"/>
  <c r="K21" i="71" s="1"/>
  <c r="F21" i="71"/>
  <c r="J21" i="71" s="1"/>
  <c r="G21" i="71"/>
  <c r="I21" i="71"/>
  <c r="J77" i="77"/>
  <c r="I77" i="77"/>
  <c r="E77" i="77"/>
  <c r="D77" i="77"/>
  <c r="C77" i="77"/>
  <c r="L20" i="71"/>
  <c r="L21" i="71"/>
  <c r="M21" i="71"/>
  <c r="M20" i="71"/>
  <c r="B79" i="77" l="1"/>
  <c r="B78" i="77"/>
  <c r="C22" i="71"/>
  <c r="E22" i="71"/>
  <c r="K22" i="71" s="1"/>
  <c r="F22" i="71"/>
  <c r="J22" i="71" s="1"/>
  <c r="G22" i="71"/>
  <c r="I22" i="71"/>
  <c r="J79" i="77"/>
  <c r="I79" i="77"/>
  <c r="E79" i="77"/>
  <c r="D79" i="77"/>
  <c r="C79" i="77"/>
  <c r="J78" i="77"/>
  <c r="I78" i="77"/>
  <c r="E78" i="77"/>
  <c r="D78" i="77"/>
  <c r="C78" i="77"/>
  <c r="L22" i="71"/>
  <c r="M22" i="71"/>
  <c r="B80" i="77" l="1"/>
  <c r="C23" i="71"/>
  <c r="E23" i="71"/>
  <c r="K23" i="71" s="1"/>
  <c r="F23" i="71"/>
  <c r="J23" i="71" s="1"/>
  <c r="G23" i="71"/>
  <c r="I23" i="71"/>
  <c r="J80" i="77"/>
  <c r="I80" i="77"/>
  <c r="E80" i="77"/>
  <c r="D80" i="77"/>
  <c r="C80" i="77"/>
  <c r="L23" i="71"/>
  <c r="M23" i="71"/>
  <c r="B81" i="77" l="1"/>
  <c r="C24" i="71"/>
  <c r="E24" i="71"/>
  <c r="K24" i="71" s="1"/>
  <c r="F24" i="71"/>
  <c r="J24" i="71" s="1"/>
  <c r="G24" i="71"/>
  <c r="I24" i="71"/>
  <c r="J81" i="77"/>
  <c r="I81" i="77"/>
  <c r="E81" i="77"/>
  <c r="D81" i="77"/>
  <c r="C81" i="77"/>
  <c r="L24" i="71"/>
  <c r="M24" i="71"/>
  <c r="B82" i="77" l="1"/>
  <c r="C25" i="71"/>
  <c r="E25" i="71"/>
  <c r="G25" i="71" s="1"/>
  <c r="F25" i="71"/>
  <c r="J25" i="71"/>
  <c r="J82" i="77"/>
  <c r="I82" i="77"/>
  <c r="E82" i="77"/>
  <c r="D82" i="77"/>
  <c r="C82" i="77"/>
  <c r="K25" i="71" l="1"/>
  <c r="I25" i="71"/>
  <c r="C26" i="71"/>
  <c r="E26" i="71"/>
  <c r="I26" i="71" s="1"/>
  <c r="F26" i="71"/>
  <c r="J26" i="71" s="1"/>
  <c r="G26" i="71"/>
  <c r="L25" i="71"/>
  <c r="M25" i="71"/>
  <c r="B83" i="77" l="1"/>
  <c r="K26" i="71"/>
  <c r="C27" i="71"/>
  <c r="E27" i="71"/>
  <c r="K27" i="71" s="1"/>
  <c r="F27" i="71"/>
  <c r="J27" i="71" s="1"/>
  <c r="G27" i="71"/>
  <c r="I27" i="71"/>
  <c r="J83" i="77"/>
  <c r="I83" i="77"/>
  <c r="E83" i="77"/>
  <c r="D83" i="77"/>
  <c r="C83" i="77"/>
  <c r="L26" i="71"/>
  <c r="L27" i="71"/>
  <c r="M27" i="71"/>
  <c r="M26" i="71"/>
  <c r="B85" i="77" l="1"/>
  <c r="B84" i="77"/>
  <c r="C28" i="71"/>
  <c r="E28" i="71"/>
  <c r="I28" i="71" s="1"/>
  <c r="F28" i="71"/>
  <c r="J28" i="71" s="1"/>
  <c r="J85" i="77"/>
  <c r="I85" i="77"/>
  <c r="E85" i="77"/>
  <c r="D85" i="77"/>
  <c r="C85" i="77"/>
  <c r="J84" i="77"/>
  <c r="I84" i="77"/>
  <c r="E84" i="77"/>
  <c r="D84" i="77"/>
  <c r="C84" i="77"/>
  <c r="G28" i="71" l="1"/>
  <c r="K28" i="71"/>
  <c r="C29" i="71"/>
  <c r="E29" i="71"/>
  <c r="F29" i="71"/>
  <c r="J29" i="71" s="1"/>
  <c r="G29" i="71"/>
  <c r="I29" i="71"/>
  <c r="K29" i="71"/>
  <c r="L28" i="71"/>
  <c r="L29" i="71"/>
  <c r="M29" i="71"/>
  <c r="M28" i="71"/>
  <c r="B87" i="77" l="1"/>
  <c r="B86" i="77"/>
  <c r="C30" i="71"/>
  <c r="E30" i="71"/>
  <c r="I30" i="71" s="1"/>
  <c r="F30" i="71"/>
  <c r="J30" i="71" s="1"/>
  <c r="J87" i="77"/>
  <c r="I87" i="77"/>
  <c r="E87" i="77"/>
  <c r="D87" i="77"/>
  <c r="C87" i="77"/>
  <c r="J86" i="77"/>
  <c r="I86" i="77"/>
  <c r="E86" i="77"/>
  <c r="D86" i="77"/>
  <c r="C86" i="77"/>
  <c r="G30" i="71" l="1"/>
  <c r="K30" i="71"/>
  <c r="C31" i="71"/>
  <c r="E31" i="71"/>
  <c r="K31" i="71" s="1"/>
  <c r="F31" i="71"/>
  <c r="J31" i="71" s="1"/>
  <c r="L30" i="71"/>
  <c r="M30" i="71"/>
  <c r="B88" i="77" l="1"/>
  <c r="G31" i="71"/>
  <c r="I31" i="71"/>
  <c r="C32" i="71"/>
  <c r="E32" i="71"/>
  <c r="G32" i="71" s="1"/>
  <c r="F32" i="71"/>
  <c r="J32" i="71" s="1"/>
  <c r="K32" i="71"/>
  <c r="J88" i="77"/>
  <c r="I88" i="77"/>
  <c r="E88" i="77"/>
  <c r="D88" i="77"/>
  <c r="C88" i="77"/>
  <c r="L31" i="71"/>
  <c r="M31" i="71"/>
  <c r="B89" i="77" l="1"/>
  <c r="I32" i="71"/>
  <c r="C33" i="71"/>
  <c r="E33" i="71"/>
  <c r="K33" i="71" s="1"/>
  <c r="F33" i="71"/>
  <c r="J33" i="71" s="1"/>
  <c r="G33" i="71"/>
  <c r="I33" i="71"/>
  <c r="J89" i="77"/>
  <c r="I89" i="77"/>
  <c r="E89" i="77"/>
  <c r="D89" i="77"/>
  <c r="C89" i="77"/>
  <c r="L32" i="71"/>
  <c r="L33" i="71"/>
  <c r="M33" i="71"/>
  <c r="M32" i="71"/>
  <c r="B91" i="77" l="1"/>
  <c r="B90" i="77"/>
  <c r="C34" i="71"/>
  <c r="E34" i="71"/>
  <c r="K34" i="71" s="1"/>
  <c r="F34" i="71"/>
  <c r="J34" i="71" s="1"/>
  <c r="G34" i="71"/>
  <c r="I34" i="71"/>
  <c r="J91" i="77"/>
  <c r="I91" i="77"/>
  <c r="E91" i="77"/>
  <c r="D91" i="77"/>
  <c r="C91" i="77"/>
  <c r="J90" i="77"/>
  <c r="I90" i="77"/>
  <c r="E90" i="77"/>
  <c r="D90" i="77"/>
  <c r="C90" i="77"/>
  <c r="L34" i="71"/>
  <c r="M34" i="71"/>
  <c r="B92" i="77" l="1"/>
  <c r="C35" i="71"/>
  <c r="E35" i="71"/>
  <c r="K35" i="71" s="1"/>
  <c r="F35" i="71"/>
  <c r="J35" i="71" s="1"/>
  <c r="G35" i="71"/>
  <c r="I35" i="71"/>
  <c r="J92" i="77"/>
  <c r="I92" i="77"/>
  <c r="E92" i="77"/>
  <c r="D92" i="77"/>
  <c r="C92" i="77"/>
  <c r="L35" i="71"/>
  <c r="M35" i="71"/>
  <c r="B93" i="77" l="1"/>
  <c r="C36" i="71"/>
  <c r="E36" i="71"/>
  <c r="K36" i="71" s="1"/>
  <c r="F36" i="71"/>
  <c r="J36" i="71" s="1"/>
  <c r="G36" i="71"/>
  <c r="I36" i="71"/>
  <c r="J93" i="77"/>
  <c r="I93" i="77"/>
  <c r="E93" i="77"/>
  <c r="D93" i="77"/>
  <c r="C93" i="77"/>
  <c r="L36" i="71"/>
  <c r="M36" i="71"/>
  <c r="B94" i="77" l="1"/>
  <c r="C37" i="71"/>
  <c r="E37" i="71"/>
  <c r="K37" i="71" s="1"/>
  <c r="F37" i="71"/>
  <c r="J37" i="71" s="1"/>
  <c r="G37" i="71"/>
  <c r="I37" i="71"/>
  <c r="J94" i="77"/>
  <c r="I94" i="77"/>
  <c r="E94" i="77"/>
  <c r="D94" i="77"/>
  <c r="C94" i="77"/>
  <c r="L37" i="71"/>
  <c r="M37" i="71"/>
  <c r="B95" i="77" l="1"/>
  <c r="C38" i="71"/>
  <c r="E38" i="71"/>
  <c r="K38" i="71" s="1"/>
  <c r="F38" i="71"/>
  <c r="J38" i="71" s="1"/>
  <c r="G38" i="71"/>
  <c r="I38" i="71"/>
  <c r="J95" i="77"/>
  <c r="I95" i="77"/>
  <c r="E95" i="77"/>
  <c r="D95" i="77"/>
  <c r="C95" i="77"/>
  <c r="L38" i="71"/>
  <c r="M38" i="71"/>
  <c r="B3" i="70"/>
  <c r="C3" i="70"/>
  <c r="B96" i="77" l="1"/>
  <c r="F3" i="70"/>
  <c r="J96" i="77"/>
  <c r="I96" i="77"/>
  <c r="E96" i="77"/>
  <c r="D96" i="77"/>
  <c r="C96" i="77"/>
  <c r="B4" i="70"/>
  <c r="C4" i="70"/>
  <c r="F4" i="70"/>
  <c r="B5" i="70"/>
  <c r="C5" i="70"/>
  <c r="F5" i="70"/>
  <c r="C6" i="70"/>
  <c r="F6" i="70"/>
  <c r="B6" i="70"/>
  <c r="B7" i="70"/>
  <c r="C7" i="70"/>
  <c r="F7" i="70"/>
  <c r="C8" i="70"/>
  <c r="F8" i="70"/>
  <c r="B8" i="70"/>
  <c r="C9" i="70"/>
  <c r="D9" i="70"/>
  <c r="F9" i="70"/>
  <c r="B9" i="70"/>
  <c r="C10" i="70"/>
  <c r="F10" i="70"/>
  <c r="B10" i="70"/>
  <c r="C11" i="70"/>
  <c r="F11" i="70"/>
  <c r="B11" i="70"/>
  <c r="C12" i="70"/>
  <c r="F12" i="70"/>
  <c r="B12" i="70"/>
  <c r="C13" i="70"/>
  <c r="F13" i="70"/>
  <c r="B13" i="70"/>
  <c r="C14" i="70"/>
  <c r="F14" i="70"/>
  <c r="B14" i="70"/>
  <c r="C15" i="70"/>
  <c r="F15" i="70"/>
  <c r="B15" i="70"/>
  <c r="C16" i="70"/>
  <c r="F16" i="70"/>
  <c r="B16" i="70"/>
  <c r="Q19" i="70"/>
  <c r="X19" i="70"/>
  <c r="Y19" i="70"/>
  <c r="E3" i="70" l="1"/>
  <c r="E4" i="70"/>
  <c r="E5" i="70"/>
  <c r="E6" i="70"/>
  <c r="E7" i="70"/>
  <c r="E8" i="70"/>
  <c r="E9" i="70"/>
  <c r="E10" i="70"/>
  <c r="E11" i="70"/>
  <c r="E12" i="70"/>
  <c r="E13" i="70"/>
  <c r="E14" i="70"/>
  <c r="E15" i="70"/>
  <c r="E16" i="70"/>
  <c r="Q20" i="70"/>
  <c r="W20" i="70"/>
  <c r="X20" i="70"/>
  <c r="Y20" i="70"/>
  <c r="Q21" i="70"/>
  <c r="W21" i="70"/>
  <c r="X21" i="70"/>
  <c r="Y21" i="70"/>
  <c r="Q22" i="70"/>
  <c r="W22" i="70"/>
  <c r="X22" i="70"/>
  <c r="Y22" i="70"/>
  <c r="Q23" i="70"/>
  <c r="W23" i="70"/>
  <c r="X23" i="70"/>
  <c r="Y23" i="70"/>
  <c r="Q24" i="70"/>
  <c r="W24" i="70"/>
  <c r="X24" i="70"/>
  <c r="Y24" i="70"/>
  <c r="W25" i="70"/>
  <c r="X25" i="70"/>
  <c r="Y25" i="70"/>
  <c r="W26" i="70"/>
  <c r="X26" i="70"/>
  <c r="Y26" i="70"/>
  <c r="Q27" i="70"/>
  <c r="W27" i="70"/>
  <c r="X27" i="70"/>
  <c r="Y27" i="70"/>
  <c r="Q28" i="70"/>
  <c r="W28" i="70" l="1"/>
  <c r="X28" i="70"/>
  <c r="Y28" i="70"/>
  <c r="Q29" i="70"/>
  <c r="W29" i="70" l="1"/>
  <c r="X29" i="70"/>
  <c r="Y29" i="70"/>
  <c r="Q30" i="70"/>
  <c r="W30" i="70" l="1"/>
  <c r="X30" i="70"/>
  <c r="Y30" i="70"/>
  <c r="Q31" i="70"/>
  <c r="W31" i="70" l="1"/>
  <c r="X31" i="70"/>
  <c r="Y31" i="70"/>
  <c r="Q32" i="70"/>
  <c r="W32" i="70" l="1"/>
  <c r="X32" i="70"/>
  <c r="Y32" i="70"/>
  <c r="Q33" i="70"/>
  <c r="W33" i="70"/>
  <c r="X33" i="70"/>
  <c r="Y33" i="70"/>
  <c r="Q34" i="70"/>
  <c r="U27" i="70" l="1" a="1"/>
  <c r="W34" i="70"/>
  <c r="X34" i="70"/>
  <c r="Y34" i="70"/>
  <c r="Q35" i="70"/>
  <c r="W35" i="70"/>
  <c r="X35" i="70"/>
  <c r="Y35" i="70"/>
  <c r="Q36" i="70"/>
  <c r="W36" i="70"/>
  <c r="X36" i="70"/>
  <c r="Y36" i="70"/>
  <c r="Q37" i="70"/>
  <c r="W37" i="70"/>
  <c r="X37" i="70"/>
  <c r="Y37" i="70"/>
  <c r="Q38" i="70"/>
  <c r="W38" i="70"/>
  <c r="X38" i="70"/>
  <c r="Y38" i="70"/>
  <c r="Q39" i="70"/>
  <c r="W39" i="70"/>
  <c r="X39" i="70"/>
  <c r="Y39" i="70"/>
  <c r="Q40" i="70"/>
  <c r="W40" i="70"/>
  <c r="X40" i="70"/>
  <c r="Y40" i="70"/>
  <c r="Q41" i="70"/>
  <c r="W41" i="70"/>
  <c r="X41" i="70"/>
  <c r="Y41" i="70"/>
  <c r="Q42" i="70"/>
  <c r="W42" i="70"/>
  <c r="X42" i="70"/>
  <c r="Y42" i="70"/>
  <c r="Q43" i="70"/>
  <c r="W43" i="70"/>
  <c r="X43" i="70"/>
  <c r="Y43" i="70"/>
  <c r="Q44" i="70"/>
  <c r="W44" i="70"/>
  <c r="X44" i="70"/>
  <c r="Y44" i="70"/>
  <c r="Q45" i="70"/>
  <c r="W45" i="70"/>
  <c r="X45" i="70"/>
  <c r="Y45" i="70"/>
  <c r="Q46" i="70"/>
  <c r="W46" i="70"/>
  <c r="X46" i="70"/>
  <c r="Y46" i="70"/>
  <c r="Q47" i="70"/>
  <c r="W47" i="70"/>
  <c r="X47" i="70"/>
  <c r="Y47" i="70"/>
  <c r="Q48" i="70"/>
  <c r="W48" i="70"/>
  <c r="X48" i="70"/>
  <c r="Y48" i="70"/>
  <c r="Q49" i="70"/>
  <c r="W49" i="70"/>
  <c r="X49" i="70"/>
  <c r="Y49" i="70"/>
  <c r="Q50" i="70"/>
  <c r="W50" i="70"/>
  <c r="X50" i="70"/>
  <c r="Y50" i="70"/>
  <c r="Q51" i="70"/>
  <c r="W51" i="70"/>
  <c r="X51" i="70"/>
  <c r="Y51" i="70"/>
  <c r="Q52" i="70"/>
  <c r="W52" i="70"/>
  <c r="X52" i="70"/>
  <c r="Y52" i="70"/>
  <c r="Q53" i="70"/>
  <c r="W53" i="70"/>
  <c r="X53" i="70"/>
  <c r="Y53" i="70"/>
  <c r="Q54" i="70"/>
  <c r="W54" i="70"/>
  <c r="X54" i="70"/>
  <c r="Y54" i="70"/>
  <c r="Q55" i="70"/>
  <c r="W55" i="70"/>
  <c r="X55" i="70"/>
  <c r="Y55" i="70"/>
  <c r="Q56" i="70"/>
  <c r="W56" i="70"/>
  <c r="X56" i="70"/>
  <c r="Y56" i="70"/>
  <c r="Q57" i="70"/>
  <c r="W57" i="70"/>
  <c r="X57" i="70"/>
  <c r="Y57" i="70"/>
  <c r="Q58" i="70"/>
  <c r="W58" i="70"/>
  <c r="X58" i="70"/>
  <c r="Y58" i="70"/>
  <c r="Q59" i="70"/>
  <c r="W59" i="70"/>
  <c r="X59" i="70"/>
  <c r="Y59" i="70"/>
  <c r="Q60" i="70"/>
  <c r="W60" i="70"/>
  <c r="X60" i="70"/>
  <c r="Y60" i="70"/>
  <c r="W61" i="70"/>
  <c r="X61" i="70"/>
  <c r="Y61" i="70"/>
  <c r="W62" i="70"/>
  <c r="X62" i="70"/>
  <c r="Y62" i="70"/>
  <c r="Q63" i="70"/>
  <c r="W63" i="70"/>
  <c r="X63" i="70"/>
  <c r="Y63" i="70"/>
  <c r="Q64" i="70"/>
  <c r="W64" i="70"/>
  <c r="X64" i="70"/>
  <c r="Y64" i="70"/>
  <c r="Q65" i="70"/>
  <c r="W65" i="70"/>
  <c r="X65" i="70"/>
  <c r="Y65" i="70"/>
  <c r="Q66" i="70"/>
  <c r="W66" i="70"/>
  <c r="X66" i="70"/>
  <c r="Y66" i="70"/>
  <c r="Q67" i="70"/>
  <c r="W67" i="70"/>
  <c r="X67" i="70"/>
  <c r="Y67" i="70"/>
  <c r="Q68" i="70"/>
  <c r="W68" i="70"/>
  <c r="X68" i="70"/>
  <c r="Y68" i="70"/>
  <c r="Q69" i="70"/>
  <c r="W69" i="70"/>
  <c r="X69" i="70"/>
  <c r="Y69" i="70"/>
  <c r="Q70" i="70"/>
  <c r="W70" i="70"/>
  <c r="X70" i="70"/>
  <c r="Y70" i="70"/>
  <c r="W71" i="70" l="1"/>
  <c r="X71" i="70"/>
  <c r="Y71" i="70"/>
  <c r="W72" i="70"/>
  <c r="X72" i="70"/>
  <c r="Y72" i="70"/>
  <c r="W73" i="70"/>
  <c r="X73" i="70"/>
  <c r="Y73" i="70"/>
  <c r="W74" i="70"/>
  <c r="X74" i="70"/>
  <c r="Y74" i="70"/>
  <c r="W75" i="70"/>
  <c r="X75" i="70"/>
  <c r="Y75" i="70"/>
  <c r="W76" i="70"/>
  <c r="X76" i="70"/>
  <c r="Y76" i="70"/>
  <c r="W77" i="70"/>
  <c r="X77" i="70"/>
  <c r="Y77" i="70"/>
  <c r="W78" i="70"/>
  <c r="X78" i="70"/>
  <c r="Y78" i="70"/>
  <c r="W79" i="70"/>
  <c r="X79" i="70"/>
  <c r="Y79" i="70"/>
  <c r="W80" i="70"/>
  <c r="X80" i="70"/>
  <c r="Y80" i="70"/>
  <c r="W81" i="70"/>
  <c r="X81" i="70"/>
  <c r="Y81" i="70"/>
  <c r="W82" i="70"/>
  <c r="X82" i="70"/>
  <c r="Y82" i="70"/>
  <c r="W83" i="70"/>
  <c r="X83" i="70"/>
  <c r="Y83" i="70"/>
  <c r="W84" i="70"/>
  <c r="X84" i="70"/>
  <c r="Y84" i="70"/>
  <c r="W85" i="70"/>
  <c r="X85" i="70"/>
  <c r="Y85" i="70"/>
  <c r="W86" i="70"/>
  <c r="X86" i="70"/>
  <c r="Y86" i="70"/>
  <c r="W87" i="70"/>
  <c r="X87" i="70"/>
  <c r="Y87" i="70"/>
  <c r="W88" i="70"/>
  <c r="X88" i="70"/>
  <c r="Y88" i="70"/>
  <c r="W89" i="70"/>
  <c r="X89" i="70"/>
  <c r="Y89" i="70"/>
  <c r="W90" i="70"/>
  <c r="X90" i="70"/>
  <c r="Y90" i="70"/>
  <c r="W91" i="70"/>
  <c r="X91" i="70"/>
  <c r="Y91" i="70"/>
  <c r="W92" i="70"/>
  <c r="X92" i="70"/>
  <c r="Y92" i="70"/>
  <c r="W93" i="70"/>
  <c r="X93" i="70"/>
  <c r="Y93" i="70"/>
  <c r="W94" i="70"/>
  <c r="X94" i="70"/>
  <c r="Y94" i="70"/>
  <c r="W95" i="70"/>
  <c r="X95" i="70"/>
  <c r="Y95" i="70"/>
  <c r="W96" i="70"/>
  <c r="X96" i="70"/>
  <c r="Y96" i="70"/>
  <c r="W97" i="70"/>
  <c r="X97" i="70"/>
  <c r="Y97" i="70"/>
  <c r="W98" i="70"/>
  <c r="X98" i="70"/>
  <c r="Y98" i="70"/>
  <c r="W99" i="70"/>
  <c r="X99" i="70"/>
  <c r="Y99" i="70"/>
  <c r="W100" i="70"/>
  <c r="X100" i="70"/>
  <c r="Y100" i="70"/>
  <c r="W101" i="70"/>
  <c r="X101" i="70"/>
  <c r="Y101" i="70"/>
  <c r="W102" i="70"/>
  <c r="X102" i="70"/>
  <c r="Y102" i="70"/>
  <c r="W103" i="70"/>
  <c r="X103" i="70"/>
  <c r="Y103" i="70"/>
  <c r="W104" i="70"/>
  <c r="X104" i="70"/>
  <c r="Y104" i="70"/>
  <c r="W105" i="70"/>
  <c r="X105" i="70"/>
  <c r="Y105" i="70"/>
  <c r="W106" i="70"/>
  <c r="X106" i="70"/>
  <c r="Y106" i="70"/>
  <c r="W107" i="70"/>
  <c r="X107" i="70"/>
  <c r="Y107" i="70"/>
  <c r="W108" i="70"/>
  <c r="X108" i="70"/>
  <c r="Y108" i="70"/>
  <c r="W109" i="70"/>
  <c r="X109" i="70"/>
  <c r="Y109" i="70"/>
  <c r="W110" i="70"/>
  <c r="X110" i="70"/>
  <c r="Y110" i="70"/>
  <c r="W111" i="70"/>
  <c r="X111" i="70"/>
  <c r="Y111" i="70"/>
  <c r="W112" i="70" l="1"/>
  <c r="X112" i="70"/>
  <c r="Y112" i="70"/>
  <c r="W113" i="70"/>
  <c r="X113" i="70"/>
  <c r="Y113" i="70"/>
  <c r="W114" i="70"/>
  <c r="X114" i="70"/>
  <c r="Y114" i="70"/>
  <c r="W115" i="70"/>
  <c r="X115" i="70"/>
  <c r="Y115" i="70"/>
  <c r="W116" i="70"/>
  <c r="X116" i="70"/>
  <c r="Y116" i="70"/>
  <c r="W117" i="70"/>
  <c r="X117" i="70"/>
  <c r="Y117" i="70"/>
  <c r="W118" i="70"/>
  <c r="X118" i="70"/>
  <c r="Y118" i="70"/>
  <c r="W119" i="70"/>
  <c r="X119" i="70"/>
  <c r="Y119" i="70"/>
  <c r="W120" i="70"/>
  <c r="X120" i="70"/>
  <c r="Y120" i="70"/>
  <c r="W121" i="70"/>
  <c r="X121" i="70"/>
  <c r="Y121" i="70"/>
  <c r="W122" i="70"/>
  <c r="X122" i="70"/>
  <c r="Y122" i="70"/>
  <c r="W123" i="70"/>
  <c r="X123" i="70"/>
  <c r="Y123" i="70"/>
  <c r="W124" i="70"/>
  <c r="X124" i="70"/>
  <c r="Y124" i="70"/>
  <c r="W125" i="70"/>
  <c r="X125" i="70"/>
  <c r="Y125" i="70"/>
  <c r="W126" i="70"/>
  <c r="X126" i="70"/>
  <c r="Y126" i="70"/>
  <c r="W127" i="70"/>
  <c r="X127" i="70"/>
  <c r="Y127" i="70"/>
  <c r="W128" i="70"/>
  <c r="X128" i="70"/>
  <c r="Y128" i="70"/>
  <c r="W129" i="70"/>
  <c r="X129" i="70"/>
  <c r="Y129" i="70"/>
  <c r="W130" i="70"/>
  <c r="X130" i="70"/>
  <c r="Y130" i="70"/>
  <c r="W131" i="70"/>
  <c r="X131" i="70"/>
  <c r="Y131" i="70"/>
  <c r="W132" i="70"/>
  <c r="X132" i="70"/>
  <c r="Y132" i="70"/>
  <c r="W133" i="70"/>
  <c r="X133" i="70"/>
  <c r="Y133" i="70"/>
  <c r="W134" i="70"/>
  <c r="X134" i="70"/>
  <c r="Y134" i="70"/>
  <c r="W135" i="70"/>
  <c r="X135" i="70"/>
  <c r="Y135" i="70"/>
  <c r="W136" i="70"/>
  <c r="X136" i="70"/>
  <c r="Y136" i="70"/>
  <c r="W137" i="70"/>
  <c r="X137" i="70"/>
  <c r="Y137" i="70"/>
  <c r="W138" i="70"/>
  <c r="X138" i="70"/>
  <c r="Y138" i="70"/>
  <c r="W139" i="70"/>
  <c r="X139" i="70"/>
  <c r="Y139" i="70"/>
  <c r="W140" i="70"/>
  <c r="X140" i="70"/>
  <c r="Y140" i="70"/>
  <c r="W141" i="70"/>
  <c r="X141" i="70"/>
  <c r="Y141" i="70"/>
  <c r="W142" i="70"/>
  <c r="X142" i="70"/>
  <c r="Y142" i="70"/>
  <c r="W143" i="70"/>
  <c r="X143" i="70"/>
  <c r="Y143" i="70"/>
  <c r="W144" i="70"/>
  <c r="X144" i="70"/>
  <c r="Y144" i="70"/>
  <c r="W145" i="70"/>
  <c r="X145" i="70"/>
  <c r="Y145" i="70"/>
  <c r="W146" i="70"/>
  <c r="X146" i="70"/>
  <c r="Y146" i="70"/>
  <c r="W147" i="70"/>
  <c r="X147" i="70"/>
  <c r="Y147" i="70"/>
  <c r="W148" i="70"/>
  <c r="X148" i="70"/>
  <c r="Y148" i="70"/>
  <c r="W149" i="70"/>
  <c r="X149" i="70"/>
  <c r="Y149" i="70"/>
  <c r="W150" i="70"/>
  <c r="X150" i="70"/>
  <c r="Y150" i="70"/>
  <c r="W151" i="70"/>
  <c r="X151" i="70"/>
  <c r="Y151" i="70"/>
  <c r="W152" i="70"/>
  <c r="X152" i="70"/>
  <c r="Y152" i="70"/>
  <c r="W153" i="70"/>
  <c r="X153" i="70"/>
  <c r="Y153" i="70"/>
  <c r="W154" i="70"/>
  <c r="X154" i="70"/>
  <c r="Y154" i="70"/>
  <c r="W155" i="70"/>
  <c r="X155" i="70"/>
  <c r="Y155" i="70"/>
  <c r="W156" i="70"/>
  <c r="X156" i="70"/>
  <c r="Y156" i="70"/>
  <c r="W157" i="70"/>
  <c r="X157" i="70"/>
  <c r="Y157" i="70"/>
  <c r="W158" i="70"/>
  <c r="X158" i="70"/>
  <c r="Y158" i="70"/>
  <c r="W159" i="70"/>
  <c r="X159" i="70"/>
  <c r="Y159" i="70"/>
  <c r="W160" i="70"/>
  <c r="X160" i="70"/>
  <c r="Y160" i="70"/>
  <c r="W161" i="70"/>
  <c r="X161" i="70"/>
  <c r="Y161" i="70"/>
  <c r="W162" i="70"/>
  <c r="X162" i="70"/>
  <c r="Y162" i="70"/>
  <c r="W163" i="70"/>
  <c r="X163" i="70"/>
  <c r="Y163" i="70"/>
  <c r="W164" i="70"/>
  <c r="X164" i="70"/>
  <c r="Y164" i="70"/>
  <c r="W165" i="70"/>
  <c r="X165" i="70"/>
  <c r="Y165" i="70"/>
  <c r="W166" i="70"/>
  <c r="X166" i="70"/>
  <c r="Y166" i="70"/>
  <c r="W167" i="70"/>
  <c r="X167" i="70"/>
  <c r="Y167" i="70"/>
  <c r="W168" i="70"/>
  <c r="X168" i="70"/>
  <c r="Y168" i="70"/>
  <c r="W169" i="70"/>
  <c r="X169" i="70"/>
  <c r="Y169" i="70"/>
  <c r="W170" i="70"/>
  <c r="X170" i="70"/>
  <c r="Y170" i="70"/>
  <c r="W171" i="70"/>
  <c r="X171" i="70"/>
  <c r="Y171" i="70"/>
  <c r="W172" i="70"/>
  <c r="X172" i="70"/>
  <c r="Y172" i="70"/>
  <c r="W173" i="70"/>
  <c r="X173" i="70"/>
  <c r="Y173" i="70"/>
  <c r="W174" i="70"/>
  <c r="X174" i="70"/>
  <c r="Y174" i="70"/>
  <c r="W175" i="70"/>
  <c r="X175" i="70"/>
  <c r="Y175" i="70"/>
  <c r="W176" i="70"/>
  <c r="X176" i="70"/>
  <c r="Y176" i="70"/>
  <c r="W177" i="70"/>
  <c r="X177" i="70"/>
  <c r="Y177" i="70"/>
  <c r="W178" i="70"/>
  <c r="X178" i="70"/>
  <c r="Y178" i="70"/>
  <c r="W179" i="70"/>
  <c r="X179" i="70"/>
  <c r="Y179" i="70"/>
  <c r="W180" i="70"/>
  <c r="X180" i="70"/>
  <c r="Y180" i="70"/>
  <c r="W181" i="70"/>
  <c r="X181" i="70"/>
  <c r="Y181" i="70"/>
  <c r="W182" i="70"/>
  <c r="X182" i="70"/>
  <c r="Y182" i="70"/>
  <c r="W183" i="70"/>
  <c r="X183" i="70"/>
  <c r="Y183" i="70"/>
  <c r="W184" i="70"/>
  <c r="X184" i="70"/>
  <c r="Y184" i="70"/>
  <c r="W185" i="70"/>
  <c r="X185" i="70"/>
  <c r="Y185" i="70"/>
  <c r="W186" i="70"/>
  <c r="X186" i="70"/>
  <c r="Y186" i="70"/>
  <c r="W187" i="70"/>
  <c r="X187" i="70"/>
  <c r="Y187" i="70"/>
  <c r="W188" i="70"/>
  <c r="X188" i="70"/>
  <c r="Y188" i="70"/>
  <c r="W189" i="70"/>
  <c r="X189" i="70"/>
  <c r="Y189" i="70"/>
  <c r="W190" i="70"/>
  <c r="X190" i="70"/>
  <c r="Y190" i="70"/>
  <c r="W191" i="70"/>
  <c r="X191" i="70"/>
  <c r="Y191" i="70"/>
  <c r="W192" i="70"/>
  <c r="X192" i="70"/>
  <c r="Y192" i="70"/>
  <c r="W193" i="70"/>
  <c r="X193" i="70"/>
  <c r="Y193" i="70"/>
  <c r="W194" i="70"/>
  <c r="X194" i="70"/>
  <c r="Y194" i="70"/>
  <c r="W195" i="70"/>
  <c r="X195" i="70"/>
  <c r="Y195" i="70"/>
  <c r="W196" i="70"/>
  <c r="X196" i="70"/>
  <c r="Y196" i="70"/>
  <c r="W197" i="70"/>
  <c r="X197" i="70"/>
  <c r="Y197" i="70"/>
  <c r="W198" i="70"/>
  <c r="X198" i="70"/>
  <c r="Y198" i="70"/>
  <c r="W199" i="70"/>
  <c r="X199" i="70"/>
  <c r="Y199" i="70"/>
  <c r="W200" i="70"/>
  <c r="X200" i="70"/>
  <c r="Y200" i="70"/>
  <c r="W201" i="70"/>
  <c r="X201" i="70"/>
  <c r="Y201" i="70"/>
  <c r="W202" i="70"/>
  <c r="X202" i="70"/>
  <c r="Y202" i="70"/>
  <c r="W203" i="70"/>
  <c r="X203" i="70"/>
  <c r="Y203" i="70"/>
  <c r="W204" i="70"/>
  <c r="X204" i="70"/>
  <c r="Y204" i="70"/>
  <c r="W205" i="70"/>
  <c r="X205" i="70"/>
  <c r="Y205" i="70"/>
  <c r="W206" i="70"/>
  <c r="X206" i="70"/>
  <c r="Y206" i="70"/>
  <c r="W207" i="70"/>
  <c r="X207" i="70"/>
  <c r="Y207" i="70"/>
  <c r="W208" i="70"/>
  <c r="X208" i="70"/>
  <c r="Y208" i="70"/>
  <c r="W209" i="70"/>
  <c r="X209" i="70"/>
  <c r="Y209" i="70"/>
  <c r="W210" i="70"/>
  <c r="X210" i="70"/>
  <c r="Y210" i="70"/>
  <c r="W211" i="70"/>
  <c r="X211" i="70"/>
  <c r="Y211" i="70"/>
  <c r="W212" i="70"/>
  <c r="X212" i="70"/>
  <c r="Y212" i="70"/>
  <c r="W213" i="70"/>
  <c r="X213" i="70"/>
  <c r="Y213" i="70"/>
  <c r="W214" i="70"/>
  <c r="X214" i="70"/>
  <c r="Y214" i="70"/>
  <c r="W215" i="70"/>
  <c r="X215" i="70"/>
  <c r="Y215" i="70"/>
  <c r="W216" i="70"/>
  <c r="X216" i="70"/>
  <c r="Y216" i="70"/>
  <c r="W217" i="70"/>
  <c r="X217" i="70"/>
  <c r="Y217" i="70"/>
  <c r="W218" i="70"/>
  <c r="X218" i="70"/>
  <c r="Y218" i="70"/>
  <c r="W219" i="70"/>
  <c r="X219" i="70"/>
  <c r="Y219" i="70"/>
  <c r="W220" i="70"/>
  <c r="X220" i="70"/>
  <c r="Y220" i="70"/>
  <c r="W221" i="70"/>
  <c r="X221" i="70"/>
  <c r="Y221" i="70"/>
  <c r="W222" i="70"/>
  <c r="X222" i="70"/>
  <c r="Y222" i="70"/>
  <c r="W223" i="70"/>
  <c r="X223" i="70"/>
  <c r="Y223" i="70"/>
  <c r="W224" i="70"/>
  <c r="X224" i="70"/>
  <c r="Y224" i="70"/>
  <c r="W225" i="70"/>
  <c r="X225" i="70"/>
  <c r="Y225" i="70"/>
  <c r="W226" i="70"/>
  <c r="X226" i="70"/>
  <c r="Y226" i="70"/>
  <c r="W227" i="70"/>
  <c r="X227" i="70"/>
  <c r="Y227" i="70"/>
  <c r="W228" i="70"/>
  <c r="X228" i="70"/>
  <c r="Y228" i="70"/>
  <c r="W229" i="70"/>
  <c r="X229" i="70"/>
  <c r="Y229" i="70"/>
  <c r="W230" i="70"/>
  <c r="X230" i="70"/>
  <c r="Y230" i="70"/>
  <c r="W231" i="70"/>
  <c r="X231" i="70"/>
  <c r="Y231" i="70"/>
  <c r="W232" i="70"/>
  <c r="X232" i="70"/>
  <c r="Y232" i="70"/>
  <c r="W233" i="70"/>
  <c r="X233" i="70"/>
  <c r="Y233" i="70"/>
  <c r="W234" i="70"/>
  <c r="X234" i="70"/>
  <c r="Y234" i="70"/>
  <c r="W235" i="70"/>
  <c r="X235" i="70"/>
  <c r="Y235" i="70"/>
  <c r="W236" i="70"/>
  <c r="X236" i="70"/>
  <c r="Y236" i="70"/>
  <c r="W237" i="70"/>
  <c r="X237" i="70"/>
  <c r="Y237" i="70"/>
  <c r="W238" i="70"/>
  <c r="X238" i="70"/>
  <c r="Y238" i="70"/>
  <c r="W239" i="70"/>
  <c r="X239" i="70"/>
  <c r="Y239" i="70"/>
  <c r="W240" i="70"/>
  <c r="X240" i="70"/>
  <c r="Y240" i="70"/>
  <c r="W241" i="70"/>
  <c r="X241" i="70"/>
  <c r="Y241" i="70"/>
  <c r="W242" i="70"/>
  <c r="X242" i="70"/>
  <c r="Y242" i="70"/>
  <c r="W243" i="70"/>
  <c r="X243" i="70"/>
  <c r="Y243" i="70"/>
  <c r="W244" i="70"/>
  <c r="X244" i="70"/>
  <c r="Y244" i="70"/>
  <c r="W245" i="70"/>
  <c r="X245" i="70"/>
  <c r="Y245" i="70"/>
  <c r="W246" i="70"/>
  <c r="X246" i="70"/>
  <c r="Y246" i="70"/>
  <c r="W247" i="70"/>
  <c r="X247" i="70"/>
  <c r="Y247" i="70"/>
  <c r="W248" i="70"/>
  <c r="X248" i="70"/>
  <c r="Y248" i="70"/>
  <c r="W249" i="70"/>
  <c r="X249" i="70"/>
  <c r="Y249" i="70"/>
  <c r="W250" i="70"/>
  <c r="X250" i="70"/>
  <c r="Y250" i="70"/>
  <c r="W251" i="70"/>
  <c r="X251" i="70"/>
  <c r="Y251" i="70"/>
  <c r="W252" i="70"/>
  <c r="X252" i="70"/>
  <c r="Y252" i="70"/>
  <c r="W253" i="70"/>
  <c r="X253" i="70"/>
  <c r="Y253" i="70"/>
  <c r="W254" i="70"/>
  <c r="X254" i="70"/>
  <c r="Y254" i="70"/>
  <c r="W255" i="70"/>
  <c r="X255" i="70"/>
  <c r="Y255" i="70"/>
  <c r="W256" i="70"/>
  <c r="X256" i="70"/>
  <c r="Y256" i="70"/>
  <c r="W257" i="70"/>
  <c r="X257" i="70"/>
  <c r="Y257" i="70"/>
  <c r="W258" i="70"/>
  <c r="X258" i="70"/>
  <c r="Y258" i="70"/>
  <c r="W259" i="70"/>
  <c r="X259" i="70"/>
  <c r="Y259" i="70"/>
  <c r="W260" i="70"/>
  <c r="X260" i="70"/>
  <c r="Y260" i="70"/>
  <c r="W261" i="70"/>
  <c r="X261" i="70"/>
  <c r="Y261" i="70"/>
  <c r="W262" i="70"/>
  <c r="X262" i="70"/>
  <c r="Y262" i="70"/>
  <c r="W263" i="70"/>
  <c r="X263" i="70"/>
  <c r="Y263" i="70"/>
  <c r="W264" i="70"/>
  <c r="X264" i="70"/>
  <c r="Y264" i="70"/>
  <c r="W265" i="70"/>
  <c r="X265" i="70"/>
  <c r="Y265" i="70"/>
  <c r="W266" i="70"/>
  <c r="X266" i="70"/>
  <c r="Y266" i="70"/>
  <c r="W267" i="70"/>
  <c r="X267" i="70"/>
  <c r="Y267" i="70"/>
  <c r="W268" i="70"/>
  <c r="X268" i="70"/>
  <c r="Y268" i="70"/>
  <c r="W269" i="70"/>
  <c r="X269" i="70"/>
  <c r="Y269" i="70"/>
  <c r="W270" i="70"/>
  <c r="X270" i="70"/>
  <c r="Y270" i="70"/>
  <c r="W271" i="70"/>
  <c r="X271" i="70"/>
  <c r="Y271" i="70"/>
  <c r="W272" i="70"/>
  <c r="X272" i="70"/>
  <c r="Y272" i="70"/>
  <c r="W273" i="70"/>
  <c r="X273" i="70"/>
  <c r="Y273" i="70"/>
  <c r="W274" i="70"/>
  <c r="X274" i="70"/>
  <c r="Y274" i="70"/>
  <c r="W275" i="70"/>
  <c r="X275" i="70"/>
  <c r="Y275" i="70"/>
  <c r="W276" i="70"/>
  <c r="X276" i="70"/>
  <c r="Y276" i="70"/>
  <c r="W277" i="70"/>
  <c r="X277" i="70"/>
  <c r="Y277" i="70"/>
  <c r="W278" i="70"/>
  <c r="X278" i="70"/>
  <c r="Y278" i="70"/>
  <c r="W279" i="70"/>
  <c r="X279" i="70"/>
  <c r="Y279" i="70"/>
  <c r="W280" i="70"/>
  <c r="X280" i="70"/>
  <c r="Y280" i="70"/>
  <c r="W281" i="70"/>
  <c r="X281" i="70"/>
  <c r="Y281" i="70"/>
  <c r="W282" i="70"/>
  <c r="X282" i="70"/>
  <c r="Y282" i="70"/>
  <c r="W283" i="70"/>
  <c r="X283" i="70"/>
  <c r="Y283" i="70"/>
  <c r="W284" i="70"/>
  <c r="X284" i="70"/>
  <c r="Y284" i="70"/>
  <c r="W285" i="70"/>
  <c r="X285" i="70"/>
  <c r="Y285" i="70"/>
  <c r="W286" i="70"/>
  <c r="X286" i="70"/>
  <c r="Y286" i="70"/>
  <c r="W287" i="70"/>
  <c r="X287" i="70"/>
  <c r="Y287" i="70"/>
  <c r="W288" i="70"/>
  <c r="X288" i="70"/>
  <c r="Y288" i="70"/>
  <c r="W289" i="70"/>
  <c r="X289" i="70"/>
  <c r="Y289" i="70"/>
  <c r="W290" i="70"/>
  <c r="X290" i="70"/>
  <c r="Y290" i="70"/>
  <c r="W291" i="70"/>
  <c r="X291" i="70"/>
  <c r="Y291" i="70"/>
  <c r="W292" i="70"/>
  <c r="X292" i="70"/>
  <c r="Y292" i="70"/>
  <c r="W293" i="70"/>
  <c r="X293" i="70"/>
  <c r="Y293" i="70"/>
  <c r="W294" i="70"/>
  <c r="X294" i="70"/>
  <c r="Y294" i="70"/>
  <c r="W295" i="70"/>
  <c r="X295" i="70"/>
  <c r="Y295" i="70"/>
  <c r="W296" i="70"/>
  <c r="X296" i="70"/>
  <c r="Y296" i="70"/>
  <c r="W297" i="70"/>
  <c r="X297" i="70"/>
  <c r="Y297" i="70"/>
  <c r="W298" i="70"/>
  <c r="X298" i="70"/>
  <c r="Y298" i="70"/>
  <c r="W299" i="70"/>
  <c r="X299" i="70"/>
  <c r="Y299" i="70"/>
  <c r="W300" i="70"/>
  <c r="X300" i="70"/>
  <c r="Y300" i="70"/>
  <c r="W301" i="70"/>
  <c r="X301" i="70"/>
  <c r="Y301" i="70"/>
  <c r="W302" i="70"/>
  <c r="X302" i="70"/>
  <c r="Y302" i="70"/>
  <c r="W303" i="70"/>
  <c r="X303" i="70"/>
  <c r="Y303" i="70"/>
  <c r="W304" i="70"/>
  <c r="X304" i="70"/>
  <c r="Y304" i="70"/>
  <c r="W305" i="70"/>
  <c r="X305" i="70"/>
  <c r="Y305" i="70"/>
  <c r="W306" i="70"/>
  <c r="X306" i="70"/>
  <c r="Y306" i="70"/>
  <c r="W307" i="70"/>
  <c r="X307" i="70"/>
  <c r="Y307" i="70"/>
  <c r="W308" i="70"/>
  <c r="X308" i="70"/>
  <c r="Y308" i="70"/>
  <c r="W309" i="70"/>
  <c r="X309" i="70"/>
  <c r="Y309" i="70"/>
  <c r="W310" i="70"/>
  <c r="X310" i="70"/>
  <c r="Y310" i="70"/>
  <c r="W311" i="70"/>
  <c r="X311" i="70"/>
  <c r="Y311" i="70"/>
  <c r="W312" i="70"/>
  <c r="X312" i="70"/>
  <c r="Y312" i="70"/>
  <c r="W313" i="70"/>
  <c r="X313" i="70"/>
  <c r="Y313" i="70"/>
  <c r="W314" i="70"/>
  <c r="X314" i="70"/>
  <c r="Y314" i="70"/>
  <c r="W315" i="70"/>
  <c r="X315" i="70"/>
  <c r="Y315" i="70"/>
  <c r="W316" i="70"/>
  <c r="X316" i="70"/>
  <c r="Y316" i="70"/>
  <c r="W317" i="70"/>
  <c r="X317" i="70"/>
  <c r="Y317" i="70"/>
  <c r="W318" i="70"/>
  <c r="X318" i="70"/>
  <c r="Y318" i="70"/>
  <c r="W319" i="70"/>
  <c r="X319" i="70"/>
  <c r="Y319" i="70"/>
  <c r="W320" i="70"/>
  <c r="X320" i="70"/>
  <c r="Y320" i="70"/>
  <c r="W321" i="70"/>
  <c r="X321" i="70"/>
  <c r="Y321" i="70"/>
  <c r="W322" i="70"/>
  <c r="X322" i="70"/>
  <c r="Y322" i="70"/>
  <c r="W323" i="70"/>
  <c r="X323" i="70"/>
  <c r="Y323" i="70"/>
  <c r="W324" i="70"/>
  <c r="X324" i="70"/>
  <c r="Y324" i="70"/>
  <c r="W325" i="70"/>
  <c r="X325" i="70"/>
  <c r="Y325" i="70"/>
  <c r="W326" i="70"/>
  <c r="X326" i="70"/>
  <c r="Y326" i="70"/>
  <c r="W327" i="70"/>
  <c r="X327" i="70"/>
  <c r="Y327" i="70"/>
  <c r="W328" i="70"/>
  <c r="X328" i="70"/>
  <c r="Y328" i="70"/>
  <c r="W329" i="70"/>
  <c r="X329" i="70"/>
  <c r="Y329" i="70"/>
  <c r="W330" i="70"/>
  <c r="X330" i="70"/>
  <c r="Y330" i="70"/>
  <c r="W331" i="70"/>
  <c r="X331" i="70"/>
  <c r="Y331" i="70"/>
  <c r="W332" i="70"/>
  <c r="X332" i="70"/>
  <c r="Y332" i="70"/>
  <c r="W333" i="70"/>
  <c r="X333" i="70"/>
  <c r="Y333" i="70"/>
  <c r="W334" i="70"/>
  <c r="X334" i="70"/>
  <c r="Y334" i="70"/>
  <c r="W335" i="70"/>
  <c r="X335" i="70"/>
  <c r="Y335" i="70"/>
  <c r="W336" i="70"/>
  <c r="X336" i="70"/>
  <c r="Y336" i="70"/>
  <c r="W337" i="70"/>
  <c r="X337" i="70"/>
  <c r="Y337" i="70"/>
  <c r="W338" i="70"/>
  <c r="X338" i="70"/>
  <c r="Y338" i="70"/>
  <c r="W339" i="70"/>
  <c r="X339" i="70"/>
  <c r="Y339" i="70"/>
  <c r="W340" i="70"/>
  <c r="X340" i="70"/>
  <c r="Y340" i="70"/>
  <c r="W341" i="70"/>
  <c r="X341" i="70"/>
  <c r="Y341" i="70"/>
  <c r="W342" i="70"/>
  <c r="X342" i="70"/>
  <c r="Y342" i="70"/>
  <c r="W343" i="70"/>
  <c r="X343" i="70"/>
  <c r="Y343" i="70"/>
  <c r="W344" i="70"/>
  <c r="X344" i="70"/>
  <c r="Y344" i="70"/>
  <c r="W345" i="70"/>
  <c r="X345" i="70"/>
  <c r="Y345" i="70"/>
  <c r="W346" i="70"/>
  <c r="X346" i="70"/>
  <c r="Y346" i="70"/>
  <c r="W347" i="70"/>
  <c r="X347" i="70"/>
  <c r="Y347" i="70"/>
  <c r="W348" i="70"/>
  <c r="X348" i="70"/>
  <c r="Y348" i="70"/>
  <c r="W349" i="70"/>
  <c r="X349" i="70"/>
  <c r="Y349" i="70"/>
  <c r="W350" i="70"/>
  <c r="X350" i="70"/>
  <c r="Y350" i="70"/>
  <c r="W351" i="70"/>
  <c r="X351" i="70"/>
  <c r="Y351" i="70"/>
  <c r="W352" i="70"/>
  <c r="X352" i="70"/>
  <c r="Y352" i="70"/>
  <c r="W353" i="70"/>
  <c r="X353" i="70"/>
  <c r="Y353" i="70"/>
  <c r="W354" i="70"/>
  <c r="X354" i="70"/>
  <c r="Y354" i="70"/>
  <c r="W355" i="70"/>
  <c r="X355" i="70"/>
  <c r="Y355" i="70"/>
  <c r="W356" i="70"/>
  <c r="X356" i="70"/>
  <c r="Y356" i="70"/>
  <c r="W357" i="70"/>
  <c r="X357" i="70"/>
  <c r="Y357" i="70"/>
  <c r="W358" i="70"/>
  <c r="X358" i="70"/>
  <c r="Y358" i="70"/>
  <c r="W359" i="70"/>
  <c r="X359" i="70"/>
  <c r="Y359" i="70"/>
  <c r="W360" i="70"/>
  <c r="X360" i="70"/>
  <c r="Y360" i="70"/>
  <c r="W361" i="70"/>
  <c r="X361" i="70"/>
  <c r="Y361" i="70"/>
  <c r="W362" i="70"/>
  <c r="X362" i="70"/>
  <c r="Y362" i="70"/>
  <c r="W363" i="70"/>
  <c r="X363" i="70"/>
  <c r="Y363" i="70"/>
  <c r="W364" i="70"/>
  <c r="X364" i="70"/>
  <c r="Y364" i="70"/>
  <c r="W365" i="70"/>
  <c r="X365" i="70"/>
  <c r="Y365" i="70"/>
  <c r="W366" i="70"/>
  <c r="X366" i="70"/>
  <c r="Y366" i="70"/>
  <c r="W367" i="70"/>
  <c r="X367" i="70"/>
  <c r="Y367" i="70"/>
  <c r="W368" i="70"/>
  <c r="X368" i="70"/>
  <c r="Y368" i="70"/>
  <c r="W369" i="70"/>
  <c r="X369" i="70"/>
  <c r="Y369" i="70"/>
  <c r="W370" i="70"/>
  <c r="X370" i="70"/>
  <c r="Y370" i="70"/>
  <c r="W371" i="70"/>
  <c r="X371" i="70"/>
  <c r="Y371" i="70"/>
  <c r="W372" i="70"/>
  <c r="X372" i="70"/>
  <c r="Y372" i="70"/>
  <c r="W373" i="70"/>
  <c r="X373" i="70"/>
  <c r="Y373" i="70"/>
  <c r="W374" i="70"/>
  <c r="X374" i="70"/>
  <c r="Y374" i="70"/>
  <c r="W375" i="70"/>
  <c r="X375" i="70"/>
  <c r="Y375" i="70"/>
  <c r="W376" i="70"/>
  <c r="X376" i="70"/>
  <c r="Y376" i="70"/>
  <c r="W377" i="70"/>
  <c r="X377" i="70"/>
  <c r="Y377" i="70"/>
  <c r="W378" i="70"/>
  <c r="X378" i="70"/>
  <c r="Y378" i="70"/>
  <c r="W379" i="70"/>
  <c r="X379" i="70"/>
  <c r="Y379" i="70"/>
  <c r="W380" i="70"/>
  <c r="X380" i="70"/>
  <c r="Y380" i="70"/>
  <c r="W381" i="70"/>
  <c r="X381" i="70"/>
  <c r="Y381" i="70"/>
  <c r="W382" i="70"/>
  <c r="X382" i="70"/>
  <c r="Y382" i="70"/>
  <c r="W383" i="70"/>
  <c r="X383" i="70"/>
  <c r="Y383" i="70"/>
  <c r="W384" i="70"/>
  <c r="X384" i="70"/>
  <c r="Y384" i="70"/>
  <c r="W385" i="70"/>
  <c r="X385" i="70"/>
  <c r="Y385" i="70"/>
  <c r="W386" i="70"/>
  <c r="X386" i="70"/>
  <c r="Y386" i="70"/>
  <c r="W387" i="70"/>
  <c r="X387" i="70"/>
  <c r="Y387" i="70"/>
  <c r="W388" i="70"/>
  <c r="X388" i="70"/>
  <c r="Y388" i="70"/>
  <c r="W389" i="70"/>
  <c r="X389" i="70"/>
  <c r="Y389" i="70"/>
  <c r="W390" i="70"/>
  <c r="X390" i="70"/>
  <c r="Y390" i="70"/>
  <c r="W391" i="70"/>
  <c r="X391" i="70"/>
  <c r="Y391" i="70"/>
  <c r="W392" i="70"/>
  <c r="X392" i="70"/>
  <c r="Y392" i="70"/>
  <c r="W393" i="70"/>
  <c r="X393" i="70"/>
  <c r="Y393" i="70"/>
  <c r="W394" i="70"/>
  <c r="X394" i="70"/>
  <c r="Y394" i="70"/>
  <c r="W395" i="70"/>
  <c r="X395" i="70"/>
  <c r="Y395" i="70"/>
  <c r="W396" i="70"/>
  <c r="X396" i="70"/>
  <c r="Y396" i="70"/>
  <c r="W397" i="70"/>
  <c r="X397" i="70"/>
  <c r="Y397" i="70"/>
  <c r="W398" i="70"/>
  <c r="X398" i="70"/>
  <c r="Y398" i="70"/>
  <c r="W399" i="70"/>
  <c r="X399" i="70"/>
  <c r="Y399" i="70"/>
  <c r="W400" i="70"/>
  <c r="X400" i="70"/>
  <c r="Y400" i="70"/>
  <c r="W401" i="70"/>
  <c r="X401" i="70"/>
  <c r="Y401" i="70"/>
  <c r="W402" i="70"/>
  <c r="X402" i="70"/>
  <c r="Y402" i="70"/>
  <c r="W403" i="70"/>
  <c r="X403" i="70"/>
  <c r="Y403" i="70"/>
  <c r="W404" i="70"/>
  <c r="X404" i="70"/>
  <c r="Y404" i="70"/>
  <c r="W405" i="70"/>
  <c r="X405" i="70"/>
  <c r="Y405" i="70"/>
  <c r="W406" i="70"/>
  <c r="X406" i="70"/>
  <c r="Y406" i="70"/>
  <c r="W407" i="70"/>
  <c r="X407" i="70"/>
  <c r="Y407" i="70"/>
  <c r="W408" i="70"/>
  <c r="X408" i="70"/>
  <c r="Y408" i="70"/>
  <c r="W409" i="70"/>
  <c r="X409" i="70"/>
  <c r="Y409" i="70"/>
  <c r="W410" i="70"/>
  <c r="X410" i="70"/>
  <c r="Y410" i="70"/>
  <c r="W411" i="70"/>
  <c r="X411" i="70"/>
  <c r="Y411" i="70"/>
  <c r="W412" i="70"/>
  <c r="X412" i="70"/>
  <c r="Y412" i="70"/>
  <c r="W413" i="70"/>
  <c r="X413" i="70"/>
  <c r="Y413" i="70"/>
  <c r="W414" i="70"/>
  <c r="X414" i="70"/>
  <c r="Y414" i="70"/>
  <c r="W415" i="70"/>
  <c r="X415" i="70"/>
  <c r="Y415" i="70"/>
  <c r="W416" i="70"/>
  <c r="X416" i="70"/>
  <c r="Y416" i="70"/>
  <c r="W417" i="70"/>
  <c r="X417" i="70"/>
  <c r="Y417" i="70"/>
  <c r="W418" i="70"/>
  <c r="X418" i="70"/>
  <c r="Y418" i="70"/>
  <c r="W419" i="70"/>
  <c r="X419" i="70"/>
  <c r="Y419" i="70"/>
  <c r="W420" i="70"/>
  <c r="X420" i="70"/>
  <c r="Y420" i="70"/>
  <c r="W421" i="70"/>
  <c r="X421" i="70"/>
  <c r="Y421" i="70"/>
  <c r="W422" i="70"/>
  <c r="X422" i="70"/>
  <c r="Y422" i="70"/>
  <c r="W423" i="70"/>
  <c r="X423" i="70"/>
  <c r="Y423" i="70"/>
  <c r="W424" i="70"/>
  <c r="X424" i="70"/>
  <c r="Y424" i="70"/>
  <c r="W425" i="70"/>
  <c r="X425" i="70"/>
  <c r="Y425" i="70"/>
  <c r="W426" i="70"/>
  <c r="X426" i="70"/>
  <c r="Y426" i="70"/>
  <c r="W427" i="70"/>
  <c r="X427" i="70"/>
  <c r="Y427" i="70"/>
  <c r="W428" i="70"/>
  <c r="X428" i="70"/>
  <c r="Y428" i="70"/>
  <c r="W429" i="70"/>
  <c r="X429" i="70"/>
  <c r="Y429" i="70"/>
  <c r="W430" i="70"/>
  <c r="X430" i="70"/>
  <c r="Y430" i="70"/>
  <c r="W431" i="70"/>
  <c r="X431" i="70"/>
  <c r="Y431" i="70"/>
  <c r="W432" i="70"/>
  <c r="X432" i="70"/>
  <c r="Y432" i="70"/>
  <c r="W433" i="70"/>
  <c r="X433" i="70"/>
  <c r="Y433" i="70"/>
  <c r="W434" i="70"/>
  <c r="X434" i="70"/>
  <c r="Y434" i="70"/>
  <c r="W435" i="70"/>
  <c r="X435" i="70"/>
  <c r="Y435" i="70"/>
  <c r="W436" i="70"/>
  <c r="X436" i="70"/>
  <c r="Y436" i="70"/>
  <c r="W437" i="70"/>
  <c r="X437" i="70"/>
  <c r="Y437" i="70"/>
  <c r="W438" i="70"/>
  <c r="X438" i="70"/>
  <c r="Y438" i="70"/>
  <c r="W439" i="70"/>
  <c r="X439" i="70"/>
  <c r="Y439" i="70"/>
  <c r="W440" i="70"/>
  <c r="X440" i="70"/>
  <c r="Y440" i="70"/>
  <c r="W441" i="70"/>
  <c r="X441" i="70"/>
  <c r="Y441" i="70"/>
  <c r="W442" i="70"/>
  <c r="X442" i="70"/>
  <c r="Y442" i="70"/>
  <c r="W443" i="70"/>
  <c r="X443" i="70"/>
  <c r="Y443" i="70"/>
  <c r="W444" i="70"/>
  <c r="X444" i="70"/>
  <c r="Y444" i="70"/>
  <c r="W445" i="70"/>
  <c r="X445" i="70"/>
  <c r="Y445" i="70"/>
  <c r="W446" i="70"/>
  <c r="X446" i="70"/>
  <c r="Y446" i="70"/>
  <c r="W447" i="70"/>
  <c r="X447" i="70"/>
  <c r="Y447" i="70"/>
  <c r="W448" i="70"/>
  <c r="X448" i="70"/>
  <c r="Y448" i="70"/>
  <c r="W449" i="70"/>
  <c r="X449" i="70"/>
  <c r="Y449" i="70"/>
  <c r="W450" i="70"/>
  <c r="X450" i="70"/>
  <c r="Y450" i="70"/>
  <c r="W451" i="70"/>
  <c r="X451" i="70"/>
  <c r="Y451" i="70"/>
  <c r="W452" i="70"/>
  <c r="X452" i="70"/>
  <c r="Y452" i="70"/>
  <c r="W453" i="70"/>
  <c r="X453" i="70"/>
  <c r="Y453" i="70"/>
  <c r="W454" i="70"/>
  <c r="X454" i="70"/>
  <c r="Y454" i="70"/>
  <c r="W455" i="70"/>
  <c r="X455" i="70"/>
  <c r="Y455" i="70"/>
  <c r="W456" i="70"/>
  <c r="X456" i="70"/>
  <c r="Y456" i="70"/>
  <c r="W457" i="70"/>
  <c r="X457" i="70"/>
  <c r="Y457" i="70"/>
  <c r="W458" i="70"/>
  <c r="X458" i="70"/>
  <c r="Y458" i="70"/>
  <c r="W459" i="70"/>
  <c r="X459" i="70"/>
  <c r="Y459" i="70"/>
  <c r="W460" i="70"/>
  <c r="X460" i="70"/>
  <c r="Y460" i="70"/>
  <c r="W461" i="70"/>
  <c r="X461" i="70"/>
  <c r="Y461" i="70"/>
  <c r="W462" i="70"/>
  <c r="X462" i="70"/>
  <c r="Y462" i="70"/>
  <c r="W463" i="70"/>
  <c r="X463" i="70"/>
  <c r="Y463" i="70"/>
  <c r="W464" i="70"/>
  <c r="X464" i="70"/>
  <c r="Y464" i="70"/>
  <c r="W465" i="70"/>
  <c r="X465" i="70"/>
  <c r="Y465" i="70"/>
  <c r="W466" i="70"/>
  <c r="X466" i="70"/>
  <c r="Y466" i="70"/>
  <c r="W467" i="70"/>
  <c r="X467" i="70"/>
  <c r="Y467" i="70"/>
  <c r="W468" i="70"/>
  <c r="X468" i="70"/>
  <c r="Y468" i="70"/>
  <c r="W469" i="70"/>
  <c r="X469" i="70"/>
  <c r="Y469" i="70"/>
  <c r="W470" i="70"/>
  <c r="X470" i="70"/>
  <c r="Y470" i="70"/>
  <c r="W471" i="70"/>
  <c r="X471" i="70"/>
  <c r="Y471" i="70"/>
  <c r="W472" i="70"/>
  <c r="X472" i="70"/>
  <c r="Y472" i="70"/>
  <c r="W473" i="70"/>
  <c r="X473" i="70"/>
  <c r="Y473" i="70"/>
  <c r="W474" i="70"/>
  <c r="X474" i="70"/>
  <c r="Y474" i="70"/>
  <c r="W475" i="70"/>
  <c r="X475" i="70"/>
  <c r="Y475" i="70"/>
  <c r="W476" i="70"/>
  <c r="X476" i="70"/>
  <c r="Y476" i="70"/>
  <c r="W477" i="70"/>
  <c r="X477" i="70"/>
  <c r="Y477" i="70"/>
  <c r="W478" i="70"/>
  <c r="X478" i="70"/>
  <c r="Y478" i="70"/>
  <c r="W479" i="70"/>
  <c r="X479" i="70"/>
  <c r="Y479" i="70"/>
  <c r="W480" i="70"/>
  <c r="X480" i="70"/>
  <c r="Y480" i="70"/>
  <c r="W481" i="70"/>
  <c r="X481" i="70"/>
  <c r="Y481" i="70"/>
  <c r="W482" i="70"/>
  <c r="X482" i="70"/>
  <c r="Y482" i="70"/>
  <c r="W483" i="70"/>
  <c r="X483" i="70"/>
  <c r="Y483" i="70"/>
  <c r="W484" i="70"/>
  <c r="X484" i="70"/>
  <c r="Y484" i="70"/>
  <c r="W485" i="70"/>
  <c r="X485" i="70"/>
  <c r="Y485" i="70"/>
  <c r="W486" i="70"/>
  <c r="X486" i="70"/>
  <c r="Y486" i="70"/>
  <c r="W487" i="70"/>
  <c r="X487" i="70"/>
  <c r="Y487" i="70"/>
  <c r="W488" i="70"/>
  <c r="X488" i="70"/>
  <c r="Y488" i="70"/>
  <c r="W489" i="70"/>
  <c r="X489" i="70"/>
  <c r="Y489" i="70"/>
  <c r="W490" i="70"/>
  <c r="X490" i="70"/>
  <c r="Y490" i="70"/>
  <c r="W491" i="70"/>
  <c r="X491" i="70"/>
  <c r="Y491" i="70"/>
  <c r="W492" i="70"/>
  <c r="X492" i="70"/>
  <c r="Y492" i="70"/>
  <c r="W493" i="70"/>
  <c r="X493" i="70"/>
  <c r="Y493" i="70"/>
  <c r="W494" i="70"/>
  <c r="X494" i="70"/>
  <c r="Y494" i="70"/>
  <c r="W495" i="70"/>
  <c r="X495" i="70"/>
  <c r="Y495" i="70"/>
  <c r="W496" i="70"/>
  <c r="X496" i="70"/>
  <c r="Y496" i="70"/>
  <c r="W497" i="70"/>
  <c r="X497" i="70"/>
  <c r="Y497" i="70"/>
  <c r="W498" i="70"/>
  <c r="X498" i="70"/>
  <c r="Y498" i="70"/>
  <c r="W499" i="70"/>
  <c r="X499" i="70"/>
  <c r="Y499" i="70"/>
  <c r="W500" i="70"/>
  <c r="X500" i="70"/>
  <c r="Y500" i="70"/>
  <c r="W501" i="70"/>
  <c r="X501" i="70"/>
  <c r="Y501" i="70"/>
  <c r="W502" i="70"/>
  <c r="X502" i="70"/>
  <c r="Y502" i="70"/>
  <c r="W503" i="70"/>
  <c r="X503" i="70"/>
  <c r="Y503" i="70"/>
  <c r="W504" i="70"/>
  <c r="X504" i="70"/>
  <c r="Y504" i="70"/>
  <c r="W505" i="70"/>
  <c r="X505" i="70"/>
  <c r="Y505" i="70"/>
  <c r="W506" i="70"/>
  <c r="X506" i="70"/>
  <c r="Y506" i="70"/>
  <c r="W507" i="70"/>
  <c r="X507" i="70"/>
  <c r="Y507" i="70"/>
  <c r="W508" i="70"/>
  <c r="X508" i="70"/>
  <c r="Y508" i="70"/>
  <c r="W509" i="70"/>
  <c r="X509" i="70"/>
  <c r="Y509" i="70"/>
  <c r="W510" i="70"/>
  <c r="X510" i="70"/>
  <c r="Y510" i="70"/>
  <c r="W511" i="70"/>
  <c r="X511" i="70"/>
  <c r="Y511" i="70"/>
  <c r="W512" i="70"/>
  <c r="X512" i="70"/>
  <c r="Y512" i="70"/>
  <c r="W513" i="70"/>
  <c r="X513" i="70"/>
  <c r="Y513" i="70"/>
  <c r="W514" i="70"/>
  <c r="X514" i="70"/>
  <c r="Y514" i="70"/>
  <c r="W515" i="70"/>
  <c r="X515" i="70"/>
  <c r="Y515" i="70"/>
  <c r="W516" i="70"/>
  <c r="X516" i="70"/>
  <c r="Y516" i="70"/>
  <c r="W517" i="70"/>
  <c r="X517" i="70"/>
  <c r="Y517" i="70"/>
  <c r="W518" i="70"/>
  <c r="X518" i="70"/>
  <c r="Y518" i="70"/>
  <c r="W519" i="70"/>
  <c r="X519" i="70"/>
  <c r="Y519" i="70"/>
  <c r="W520" i="70"/>
  <c r="X520" i="70"/>
  <c r="Y520" i="70"/>
  <c r="W521" i="70"/>
  <c r="X521" i="70"/>
  <c r="Y521" i="70"/>
  <c r="W522" i="70"/>
  <c r="X522" i="70"/>
  <c r="Y522" i="70"/>
  <c r="W523" i="70"/>
  <c r="X523" i="70"/>
  <c r="Y523" i="70"/>
  <c r="W524" i="70"/>
  <c r="X524" i="70"/>
  <c r="Y524" i="70"/>
  <c r="W525" i="70"/>
  <c r="X525" i="70"/>
  <c r="Y525" i="70"/>
  <c r="W526" i="70"/>
  <c r="X526" i="70"/>
  <c r="Y526" i="70"/>
  <c r="W527" i="70"/>
  <c r="X527" i="70"/>
  <c r="Y527" i="70"/>
  <c r="W528" i="70"/>
  <c r="X528" i="70"/>
  <c r="Y528" i="70"/>
  <c r="W529" i="70"/>
  <c r="X529" i="70"/>
  <c r="Y529" i="70"/>
  <c r="W530" i="70"/>
  <c r="X530" i="70"/>
  <c r="Y530" i="70"/>
  <c r="W531" i="70"/>
  <c r="X531" i="70"/>
  <c r="Y531" i="70"/>
  <c r="W532" i="70"/>
  <c r="X532" i="70"/>
  <c r="Y532" i="70"/>
  <c r="W533" i="70"/>
  <c r="X533" i="70"/>
  <c r="Y533" i="70"/>
  <c r="W534" i="70"/>
  <c r="X534" i="70"/>
  <c r="Y534" i="70"/>
  <c r="W535" i="70"/>
  <c r="X535" i="70"/>
  <c r="Y535" i="70"/>
  <c r="W536" i="70"/>
  <c r="X536" i="70"/>
  <c r="Y536" i="70"/>
  <c r="X537" i="70"/>
  <c r="Y537" i="70"/>
  <c r="W538" i="70"/>
  <c r="X538" i="70"/>
  <c r="Y538" i="70"/>
  <c r="W539" i="70"/>
  <c r="X539" i="70"/>
  <c r="Y539" i="70"/>
  <c r="W540" i="70"/>
  <c r="X540" i="70"/>
  <c r="Y540" i="70"/>
  <c r="W541" i="70"/>
  <c r="X541" i="70"/>
  <c r="Y541" i="70"/>
  <c r="W542" i="70"/>
  <c r="X542" i="70"/>
  <c r="Y542" i="70"/>
  <c r="W543" i="70"/>
  <c r="X543" i="70"/>
  <c r="Y543" i="70"/>
  <c r="W544" i="70"/>
  <c r="X544" i="70"/>
  <c r="Y544" i="70"/>
  <c r="W545" i="70"/>
  <c r="X545" i="70"/>
  <c r="Y545" i="70"/>
  <c r="W546" i="70"/>
  <c r="X546" i="70"/>
  <c r="Y546" i="70"/>
  <c r="W547" i="70"/>
  <c r="X547" i="70"/>
  <c r="Y547" i="70"/>
  <c r="W548" i="70"/>
  <c r="X548" i="70"/>
  <c r="Y548" i="70"/>
  <c r="W549" i="70"/>
  <c r="X549" i="70"/>
  <c r="Y549" i="70"/>
  <c r="W550" i="70"/>
  <c r="X550" i="70"/>
  <c r="Y550" i="70"/>
  <c r="W551" i="70"/>
  <c r="X551" i="70"/>
  <c r="Y551" i="70"/>
  <c r="W552" i="70"/>
  <c r="X552" i="70"/>
  <c r="Y552" i="70"/>
  <c r="W553" i="70"/>
  <c r="X553" i="70"/>
  <c r="Y553" i="70"/>
  <c r="W554" i="70"/>
  <c r="X554" i="70"/>
  <c r="Y554" i="70"/>
  <c r="W555" i="70"/>
  <c r="X555" i="70"/>
  <c r="Y555" i="70"/>
  <c r="W556" i="70"/>
  <c r="X556" i="70"/>
  <c r="Y556" i="70"/>
  <c r="W557" i="70"/>
  <c r="X557" i="70"/>
  <c r="Y557" i="70"/>
  <c r="W558" i="70"/>
  <c r="X558" i="70"/>
  <c r="Y558" i="70"/>
  <c r="W559" i="70"/>
  <c r="X559" i="70"/>
  <c r="Y559" i="70"/>
  <c r="W560" i="70"/>
  <c r="X560" i="70"/>
  <c r="Y560" i="70"/>
  <c r="W561" i="70"/>
  <c r="X561" i="70"/>
  <c r="Y561" i="70"/>
  <c r="W562" i="70"/>
  <c r="X562" i="70"/>
  <c r="Y562" i="70"/>
  <c r="W563" i="70"/>
  <c r="X563" i="70"/>
  <c r="Y563" i="70"/>
  <c r="W564" i="70"/>
  <c r="X564" i="70"/>
  <c r="Y564" i="70"/>
  <c r="W565" i="70"/>
  <c r="X565" i="70"/>
  <c r="Y565" i="70"/>
  <c r="W566" i="70"/>
  <c r="X566" i="70"/>
  <c r="Y566" i="70"/>
  <c r="W567" i="70"/>
  <c r="X567" i="70"/>
  <c r="Y567" i="70"/>
  <c r="W568" i="70"/>
  <c r="X568" i="70"/>
  <c r="Y568" i="70"/>
  <c r="W569" i="70"/>
  <c r="X569" i="70"/>
  <c r="Y569" i="70"/>
  <c r="W570" i="70"/>
  <c r="X570" i="70"/>
  <c r="Y570" i="70"/>
  <c r="W571" i="70"/>
  <c r="X571" i="70"/>
  <c r="Y571" i="70"/>
  <c r="W572" i="70"/>
  <c r="X572" i="70"/>
  <c r="Y572" i="70"/>
  <c r="W573" i="70"/>
  <c r="X573" i="70"/>
  <c r="Y573" i="70"/>
  <c r="W574" i="70"/>
  <c r="X574" i="70"/>
  <c r="Y574" i="70"/>
  <c r="W575" i="70"/>
  <c r="X575" i="70"/>
  <c r="Y575" i="70"/>
  <c r="W576" i="70"/>
  <c r="X576" i="70"/>
  <c r="Y576" i="70"/>
  <c r="W577" i="70"/>
  <c r="X577" i="70"/>
  <c r="Y577" i="70"/>
  <c r="W578" i="70"/>
  <c r="X578" i="70"/>
  <c r="Y578" i="70"/>
  <c r="W579" i="70"/>
  <c r="X579" i="70"/>
  <c r="Y579" i="70"/>
  <c r="W580" i="70"/>
  <c r="X580" i="70"/>
  <c r="Y580" i="70"/>
  <c r="W581" i="70"/>
  <c r="X581" i="70"/>
  <c r="Y581" i="70"/>
  <c r="W582" i="70"/>
  <c r="X582" i="70"/>
  <c r="Y582" i="70"/>
  <c r="W583" i="70"/>
  <c r="X583" i="70"/>
  <c r="Y583" i="70"/>
  <c r="W584" i="70"/>
  <c r="X584" i="70"/>
  <c r="Y584" i="70"/>
  <c r="W585" i="70"/>
  <c r="X585" i="70"/>
  <c r="Y585" i="70"/>
  <c r="W586" i="70"/>
  <c r="X586" i="70"/>
  <c r="Y586" i="70"/>
  <c r="W587" i="70"/>
  <c r="X587" i="70"/>
  <c r="Y587" i="70"/>
  <c r="W588" i="70"/>
  <c r="X588" i="70"/>
  <c r="Y588" i="70"/>
  <c r="W589" i="70"/>
  <c r="X589" i="70"/>
  <c r="Y589" i="70"/>
  <c r="W590" i="70"/>
  <c r="X590" i="70"/>
  <c r="Y590" i="70"/>
  <c r="W591" i="70"/>
  <c r="X591" i="70"/>
  <c r="Y591" i="70"/>
  <c r="W592" i="70"/>
  <c r="X592" i="70"/>
  <c r="Y592" i="70"/>
  <c r="W593" i="70"/>
  <c r="X593" i="70"/>
  <c r="Y593" i="70"/>
  <c r="W594" i="70"/>
  <c r="X594" i="70"/>
  <c r="Y594" i="70"/>
  <c r="W595" i="70"/>
  <c r="X595" i="70"/>
  <c r="Y595" i="70"/>
  <c r="W596" i="70"/>
  <c r="X596" i="70"/>
  <c r="Y596" i="70"/>
  <c r="W597" i="70"/>
  <c r="X597" i="70"/>
  <c r="Y597" i="70"/>
  <c r="W598" i="70"/>
  <c r="X598" i="70"/>
  <c r="Y598" i="70"/>
  <c r="W599" i="70"/>
  <c r="X599" i="70"/>
  <c r="Y599" i="70"/>
  <c r="W600" i="70"/>
  <c r="X600" i="70"/>
  <c r="Y600" i="70"/>
  <c r="W601" i="70"/>
  <c r="X601" i="70"/>
  <c r="Y601" i="70"/>
  <c r="W602" i="70"/>
  <c r="X602" i="70"/>
  <c r="Y602" i="70"/>
  <c r="W603" i="70"/>
  <c r="X603" i="70"/>
  <c r="Y603" i="70"/>
  <c r="W604" i="70"/>
  <c r="X604" i="70"/>
  <c r="Y604" i="70"/>
  <c r="W605" i="70"/>
  <c r="X605" i="70"/>
  <c r="Y605" i="70"/>
  <c r="W606" i="70"/>
  <c r="X606" i="70"/>
  <c r="Y606" i="70"/>
  <c r="W607" i="70"/>
  <c r="X607" i="70"/>
  <c r="Y607" i="70"/>
  <c r="W608" i="70"/>
  <c r="X608" i="70"/>
  <c r="Y608" i="70"/>
  <c r="W609" i="70"/>
  <c r="X609" i="70"/>
  <c r="Y609" i="70"/>
  <c r="W610" i="70"/>
  <c r="X610" i="70"/>
  <c r="Y610" i="70"/>
  <c r="W611" i="70"/>
  <c r="X611" i="70"/>
  <c r="Y611" i="70"/>
  <c r="W612" i="70"/>
  <c r="X612" i="70"/>
  <c r="Y612" i="70"/>
  <c r="W613" i="70"/>
  <c r="X613" i="70"/>
  <c r="Y613" i="70"/>
  <c r="W614" i="70"/>
  <c r="X614" i="70"/>
  <c r="Y614" i="70"/>
  <c r="W615" i="70"/>
  <c r="X615" i="70"/>
  <c r="Y615" i="70"/>
  <c r="W616" i="70"/>
  <c r="X616" i="70"/>
  <c r="Y616" i="70"/>
  <c r="W617" i="70"/>
  <c r="X617" i="70"/>
  <c r="Y617" i="70"/>
  <c r="W618" i="70"/>
  <c r="X618" i="70"/>
  <c r="Y618" i="70"/>
  <c r="W619" i="70"/>
  <c r="X619" i="70"/>
  <c r="Y619" i="70"/>
  <c r="W620" i="70"/>
  <c r="X620" i="70"/>
  <c r="Y620" i="70"/>
  <c r="W621" i="70"/>
  <c r="X621" i="70"/>
  <c r="Y621" i="70"/>
  <c r="W622" i="70"/>
  <c r="X622" i="70"/>
  <c r="Y622" i="70"/>
  <c r="W623" i="70"/>
  <c r="X623" i="70"/>
  <c r="Y623" i="70"/>
  <c r="W624" i="70"/>
  <c r="X624" i="70"/>
  <c r="Y624" i="70"/>
  <c r="W625" i="70"/>
  <c r="X625" i="70"/>
  <c r="Y625" i="70"/>
  <c r="W626" i="70"/>
  <c r="X626" i="70"/>
  <c r="Y626" i="70"/>
  <c r="W627" i="70"/>
  <c r="X627" i="70"/>
  <c r="Y627" i="70"/>
  <c r="W628" i="70"/>
  <c r="X628" i="70"/>
  <c r="Y628" i="70"/>
  <c r="W629" i="70"/>
  <c r="X629" i="70"/>
  <c r="Y629" i="70"/>
  <c r="W630" i="70"/>
  <c r="X630" i="70"/>
  <c r="Y630" i="70"/>
  <c r="W631" i="70"/>
  <c r="X631" i="70"/>
  <c r="Y631" i="70"/>
  <c r="W632" i="70"/>
  <c r="X632" i="70"/>
  <c r="Y632" i="70"/>
  <c r="W633" i="70"/>
  <c r="X633" i="70"/>
  <c r="Y633" i="70"/>
  <c r="W634" i="70"/>
  <c r="X634" i="70"/>
  <c r="Y634" i="70"/>
  <c r="W635" i="70"/>
  <c r="X635" i="70"/>
  <c r="Y635" i="70"/>
  <c r="W636" i="70"/>
  <c r="X636" i="70"/>
  <c r="Y636" i="70"/>
  <c r="W637" i="70"/>
  <c r="X637" i="70"/>
  <c r="Y637" i="70"/>
  <c r="W638" i="70"/>
  <c r="X638" i="70"/>
  <c r="Y638" i="70"/>
  <c r="W639" i="70"/>
  <c r="X639" i="70"/>
  <c r="Y639" i="70"/>
  <c r="W640" i="70"/>
  <c r="X640" i="70"/>
  <c r="Y640" i="70"/>
  <c r="W641" i="70"/>
  <c r="X641" i="70"/>
  <c r="Y641" i="70"/>
  <c r="W642" i="70"/>
  <c r="X642" i="70"/>
  <c r="Y642" i="70"/>
  <c r="W643" i="70"/>
  <c r="X643" i="70"/>
  <c r="Y643" i="70"/>
  <c r="W644" i="70"/>
  <c r="X644" i="70"/>
  <c r="Y644" i="70"/>
  <c r="W645" i="70"/>
  <c r="X645" i="70"/>
  <c r="Y645" i="70"/>
  <c r="W646" i="70"/>
  <c r="X646" i="70"/>
  <c r="Y646" i="70"/>
  <c r="W647" i="70"/>
  <c r="X647" i="70"/>
  <c r="Y647" i="70"/>
  <c r="W648" i="70"/>
  <c r="X648" i="70"/>
  <c r="Y648" i="70"/>
  <c r="W649" i="70"/>
  <c r="X649" i="70"/>
  <c r="Y649" i="70"/>
  <c r="W650" i="70"/>
  <c r="X650" i="70"/>
  <c r="Y650" i="70"/>
  <c r="W651" i="70"/>
  <c r="X651" i="70"/>
  <c r="Y651" i="70"/>
  <c r="W652" i="70"/>
  <c r="X652" i="70"/>
  <c r="Y652" i="70"/>
  <c r="W653" i="70"/>
  <c r="X653" i="70"/>
  <c r="Y653" i="70"/>
  <c r="W654" i="70"/>
  <c r="X654" i="70"/>
  <c r="Y654" i="70"/>
  <c r="W655" i="70"/>
  <c r="X655" i="70"/>
  <c r="Y655" i="70"/>
  <c r="W656" i="70"/>
  <c r="X656" i="70"/>
  <c r="Y656" i="70"/>
  <c r="W657" i="70"/>
  <c r="X657" i="70"/>
  <c r="Y657" i="70"/>
  <c r="W658" i="70"/>
  <c r="X658" i="70"/>
  <c r="Y658" i="70"/>
  <c r="W659" i="70"/>
  <c r="X659" i="70"/>
  <c r="Y659" i="70"/>
  <c r="W660" i="70"/>
  <c r="X660" i="70"/>
  <c r="Y660" i="70"/>
  <c r="W661" i="70"/>
  <c r="X661" i="70"/>
  <c r="Y661" i="70"/>
  <c r="W662" i="70"/>
  <c r="X662" i="70"/>
  <c r="Y662" i="70"/>
  <c r="W663" i="70"/>
  <c r="X663" i="70"/>
  <c r="Y663" i="70"/>
  <c r="W664" i="70"/>
  <c r="X664" i="70"/>
  <c r="Y664" i="70"/>
  <c r="W665" i="70"/>
  <c r="X665" i="70"/>
  <c r="Y665" i="70"/>
  <c r="W666" i="70"/>
  <c r="X666" i="70"/>
  <c r="Y666" i="70"/>
  <c r="W667" i="70"/>
  <c r="X667" i="70"/>
  <c r="Y667" i="70"/>
  <c r="W668" i="70"/>
  <c r="X668" i="70"/>
  <c r="Y668" i="70"/>
  <c r="W669" i="70"/>
  <c r="X669" i="70"/>
  <c r="Y669" i="70"/>
  <c r="W670" i="70"/>
  <c r="X670" i="70"/>
  <c r="Y670" i="70"/>
  <c r="W671" i="70"/>
  <c r="X671" i="70"/>
  <c r="Y671" i="70"/>
  <c r="W672" i="70"/>
  <c r="X672" i="70"/>
  <c r="Y672" i="70"/>
  <c r="W673" i="70"/>
  <c r="X673" i="70"/>
  <c r="Y673" i="70"/>
  <c r="W674" i="70"/>
  <c r="X674" i="70"/>
  <c r="Y674" i="70"/>
  <c r="W675" i="70"/>
  <c r="X675" i="70"/>
  <c r="Y675" i="70"/>
  <c r="W676" i="70"/>
  <c r="X676" i="70"/>
  <c r="Y676" i="70"/>
  <c r="W677" i="70"/>
  <c r="X677" i="70"/>
  <c r="Y677" i="70"/>
  <c r="W678" i="70"/>
  <c r="X678" i="70"/>
  <c r="Y678" i="70"/>
  <c r="W679" i="70"/>
  <c r="X679" i="70"/>
  <c r="Y679" i="70"/>
  <c r="W680" i="70"/>
  <c r="X680" i="70"/>
  <c r="Y680" i="70"/>
  <c r="W681" i="70"/>
  <c r="X681" i="70"/>
  <c r="Y681" i="70"/>
  <c r="W682" i="70"/>
  <c r="X682" i="70"/>
  <c r="Y682" i="70"/>
  <c r="W683" i="70"/>
  <c r="X683" i="70"/>
  <c r="Y683" i="70"/>
  <c r="W684" i="70"/>
  <c r="X684" i="70"/>
  <c r="Y684" i="70"/>
  <c r="W685" i="70"/>
  <c r="X685" i="70"/>
  <c r="Y685" i="70"/>
  <c r="W686" i="70"/>
  <c r="X686" i="70"/>
  <c r="Y686" i="70"/>
  <c r="W687" i="70"/>
  <c r="X687" i="70"/>
  <c r="Y687" i="70"/>
  <c r="W688" i="70"/>
  <c r="X688" i="70"/>
  <c r="Y688" i="70"/>
  <c r="W689" i="70"/>
  <c r="X689" i="70"/>
  <c r="Y689" i="70"/>
  <c r="W690" i="70"/>
  <c r="X690" i="70"/>
  <c r="Y690" i="70"/>
  <c r="W691" i="70"/>
  <c r="X691" i="70"/>
  <c r="Y691" i="70"/>
  <c r="W692" i="70"/>
  <c r="X692" i="70"/>
  <c r="Y692" i="70"/>
  <c r="W693" i="70"/>
  <c r="X693" i="70"/>
  <c r="Y693" i="70"/>
  <c r="W694" i="70"/>
  <c r="X694" i="70"/>
  <c r="Y694" i="70"/>
  <c r="W695" i="70"/>
  <c r="X695" i="70"/>
  <c r="Y695" i="70"/>
  <c r="W696" i="70"/>
  <c r="X696" i="70"/>
  <c r="Y696" i="70"/>
  <c r="W697" i="70"/>
  <c r="X697" i="70"/>
  <c r="Y697" i="70"/>
  <c r="W698" i="70"/>
  <c r="X698" i="70"/>
  <c r="Y698" i="70"/>
  <c r="W699" i="70"/>
  <c r="X699" i="70"/>
  <c r="Y699" i="70"/>
  <c r="W700" i="70"/>
  <c r="X700" i="70"/>
  <c r="Y700" i="70"/>
  <c r="W701" i="70"/>
  <c r="X701" i="70"/>
  <c r="Y701" i="70"/>
  <c r="W702" i="70"/>
  <c r="X702" i="70"/>
  <c r="Y702" i="70"/>
  <c r="W703" i="70"/>
  <c r="X703" i="70"/>
  <c r="Y703" i="70"/>
  <c r="W704" i="70"/>
  <c r="X704" i="70"/>
  <c r="Y704" i="70"/>
  <c r="W705" i="70"/>
  <c r="X705" i="70"/>
  <c r="Y705" i="70"/>
  <c r="W706" i="70"/>
  <c r="X706" i="70"/>
  <c r="Y706" i="70"/>
  <c r="W707" i="70"/>
  <c r="X707" i="70"/>
  <c r="Y707" i="70"/>
  <c r="W708" i="70"/>
  <c r="X708" i="70"/>
  <c r="Y708" i="70"/>
  <c r="W709" i="70"/>
  <c r="X709" i="70"/>
  <c r="Y709" i="70"/>
  <c r="W710" i="70"/>
  <c r="X710" i="70"/>
  <c r="Y710" i="70"/>
  <c r="W711" i="70"/>
  <c r="X711" i="70"/>
  <c r="Y711" i="70"/>
  <c r="W712" i="70"/>
  <c r="X712" i="70"/>
  <c r="Y712" i="70"/>
  <c r="W713" i="70"/>
  <c r="X713" i="70"/>
  <c r="Y713" i="70"/>
  <c r="W714" i="70"/>
  <c r="X714" i="70"/>
  <c r="Y714" i="70"/>
  <c r="W715" i="70"/>
  <c r="X715" i="70"/>
  <c r="Y715" i="70"/>
  <c r="W716" i="70"/>
  <c r="X716" i="70"/>
  <c r="Y716" i="70"/>
  <c r="W717" i="70"/>
  <c r="X717" i="70"/>
  <c r="Y717" i="70"/>
  <c r="W718" i="70"/>
  <c r="X718" i="70"/>
  <c r="Y718" i="70"/>
  <c r="W719" i="70"/>
  <c r="X719" i="70"/>
  <c r="Y719" i="70"/>
  <c r="W720" i="70"/>
  <c r="X720" i="70"/>
  <c r="Y720" i="70"/>
  <c r="W721" i="70"/>
  <c r="X721" i="70"/>
  <c r="Y721" i="70"/>
  <c r="W722" i="70"/>
  <c r="X722" i="70"/>
  <c r="Y722" i="70"/>
  <c r="W723" i="70"/>
  <c r="X723" i="70"/>
  <c r="Y723" i="70"/>
  <c r="W724" i="70"/>
  <c r="X724" i="70"/>
  <c r="Y724" i="70"/>
  <c r="W725" i="70"/>
  <c r="X725" i="70"/>
  <c r="Y725" i="70"/>
  <c r="W726" i="70"/>
  <c r="X726" i="70"/>
  <c r="Y726" i="70"/>
  <c r="W727" i="70"/>
  <c r="X727" i="70"/>
  <c r="Y727" i="70"/>
  <c r="W728" i="70"/>
  <c r="X728" i="70"/>
  <c r="Y728" i="70"/>
  <c r="W729" i="70"/>
  <c r="X729" i="70"/>
  <c r="Y729" i="70"/>
  <c r="W730" i="70"/>
  <c r="X730" i="70"/>
  <c r="Y730" i="70"/>
  <c r="W731" i="70"/>
  <c r="X731" i="70"/>
  <c r="Y731" i="70"/>
  <c r="W732" i="70"/>
  <c r="X732" i="70"/>
  <c r="Y732" i="70"/>
  <c r="W733" i="70"/>
  <c r="X733" i="70"/>
  <c r="Y733" i="70"/>
  <c r="W734" i="70"/>
  <c r="X734" i="70"/>
  <c r="Y734" i="70"/>
  <c r="W735" i="70"/>
  <c r="X735" i="70"/>
  <c r="Y735" i="70"/>
  <c r="W736" i="70"/>
  <c r="X736" i="70"/>
  <c r="Y736" i="70"/>
  <c r="W737" i="70"/>
  <c r="X737" i="70"/>
  <c r="Y737" i="70"/>
  <c r="W738" i="70"/>
  <c r="X738" i="70"/>
  <c r="Y738" i="70"/>
  <c r="W739" i="70"/>
  <c r="X739" i="70"/>
  <c r="Y739" i="70"/>
  <c r="W740" i="70"/>
  <c r="X740" i="70"/>
  <c r="Y740" i="70"/>
  <c r="W741" i="70"/>
  <c r="X741" i="70"/>
  <c r="Y741" i="70"/>
  <c r="W742" i="70"/>
  <c r="X742" i="70"/>
  <c r="Y742" i="70"/>
  <c r="W743" i="70"/>
  <c r="X743" i="70"/>
  <c r="Y743" i="70"/>
  <c r="W744" i="70"/>
  <c r="X744" i="70"/>
  <c r="Y744" i="70"/>
  <c r="W745" i="70"/>
  <c r="X745" i="70"/>
  <c r="Y745" i="70"/>
  <c r="W746" i="70"/>
  <c r="X746" i="70"/>
  <c r="Y746" i="70"/>
  <c r="W747" i="70"/>
  <c r="X747" i="70"/>
  <c r="Y747" i="70"/>
  <c r="W748" i="70"/>
  <c r="X748" i="70"/>
  <c r="Y748" i="70"/>
  <c r="W749" i="70"/>
  <c r="X749" i="70"/>
  <c r="Y749" i="70"/>
  <c r="W750" i="70"/>
  <c r="X750" i="70"/>
  <c r="Y750" i="70"/>
  <c r="W751" i="70"/>
  <c r="X751" i="70"/>
  <c r="Y751" i="70"/>
  <c r="W752" i="70"/>
  <c r="X752" i="70"/>
  <c r="Y752" i="70"/>
  <c r="W753" i="70"/>
  <c r="X753" i="70"/>
  <c r="Y753" i="70"/>
  <c r="W754" i="70"/>
  <c r="X754" i="70"/>
  <c r="Y754" i="70"/>
  <c r="W755" i="70"/>
  <c r="X755" i="70"/>
  <c r="Y755" i="70"/>
  <c r="W756" i="70"/>
  <c r="X756" i="70"/>
  <c r="Y756" i="70"/>
  <c r="W757" i="70"/>
  <c r="X757" i="70"/>
  <c r="Y757" i="70"/>
  <c r="W758" i="70"/>
  <c r="X758" i="70"/>
  <c r="Y758" i="70"/>
  <c r="W759" i="70"/>
  <c r="X759" i="70"/>
  <c r="Y759" i="70"/>
  <c r="W760" i="70"/>
  <c r="X760" i="70"/>
  <c r="Y760" i="70"/>
  <c r="W761" i="70"/>
  <c r="X761" i="70"/>
  <c r="Y761" i="70"/>
  <c r="W762" i="70"/>
  <c r="X762" i="70"/>
  <c r="Y762" i="70"/>
  <c r="W763" i="70"/>
  <c r="X763" i="70"/>
  <c r="Y763" i="70"/>
  <c r="W764" i="70"/>
  <c r="X764" i="70"/>
  <c r="Y764" i="70"/>
  <c r="W765" i="70"/>
  <c r="X765" i="70"/>
  <c r="Y765" i="70"/>
  <c r="W766" i="70"/>
  <c r="X766" i="70"/>
  <c r="Y766" i="70"/>
  <c r="W767" i="70"/>
  <c r="X767" i="70"/>
  <c r="Y767" i="70"/>
  <c r="W768" i="70"/>
  <c r="X768" i="70"/>
  <c r="Y768" i="70"/>
  <c r="W769" i="70"/>
  <c r="X769" i="70"/>
  <c r="Y769" i="70"/>
  <c r="W770" i="70"/>
  <c r="X770" i="70"/>
  <c r="Y770" i="70"/>
  <c r="W771" i="70"/>
  <c r="X771" i="70"/>
  <c r="Y771" i="70"/>
  <c r="W772" i="70"/>
  <c r="X772" i="70"/>
  <c r="Y772" i="70"/>
  <c r="W773" i="70"/>
  <c r="X773" i="70"/>
  <c r="Y773" i="70"/>
  <c r="W774" i="70"/>
  <c r="X774" i="70"/>
  <c r="Y774" i="70"/>
  <c r="W775" i="70"/>
  <c r="X775" i="70"/>
  <c r="Y775" i="70"/>
  <c r="W776" i="70"/>
  <c r="X776" i="70"/>
  <c r="Y776" i="70"/>
  <c r="W777" i="70"/>
  <c r="X777" i="70"/>
  <c r="Y777" i="70"/>
  <c r="W778" i="70"/>
  <c r="X778" i="70"/>
  <c r="Y778" i="70"/>
  <c r="W779" i="70"/>
  <c r="X779" i="70"/>
  <c r="Y779" i="70"/>
  <c r="W780" i="70"/>
  <c r="X780" i="70"/>
  <c r="Y780" i="70"/>
  <c r="W781" i="70"/>
  <c r="X781" i="70"/>
  <c r="Y781" i="70"/>
  <c r="W782" i="70"/>
  <c r="X782" i="70"/>
  <c r="Y782" i="70"/>
  <c r="W783" i="70"/>
  <c r="X783" i="70"/>
  <c r="Y783" i="70"/>
  <c r="W784" i="70"/>
  <c r="X784" i="70"/>
  <c r="Y784" i="70"/>
  <c r="W785" i="70"/>
  <c r="X785" i="70"/>
  <c r="Y785" i="70"/>
  <c r="W786" i="70"/>
  <c r="X786" i="70"/>
  <c r="Y786" i="70"/>
  <c r="W787" i="70"/>
  <c r="X787" i="70"/>
  <c r="Y787" i="70"/>
  <c r="W788" i="70"/>
  <c r="X788" i="70"/>
  <c r="Y788" i="70"/>
  <c r="W789" i="70"/>
  <c r="X789" i="70"/>
  <c r="Y789" i="70"/>
  <c r="W790" i="70"/>
  <c r="X790" i="70"/>
  <c r="Y790" i="70"/>
  <c r="W791" i="70"/>
  <c r="X791" i="70"/>
  <c r="Y791" i="70"/>
  <c r="W792" i="70"/>
  <c r="X792" i="70"/>
  <c r="Y792" i="70"/>
  <c r="W793" i="70"/>
  <c r="X793" i="70"/>
  <c r="Y793" i="70"/>
  <c r="W794" i="70"/>
  <c r="X794" i="70"/>
  <c r="Y794" i="70"/>
  <c r="W795" i="70"/>
  <c r="X795" i="70"/>
  <c r="Y795" i="70"/>
  <c r="W796" i="70"/>
  <c r="X796" i="70"/>
  <c r="Y796" i="70"/>
  <c r="W797" i="70"/>
  <c r="X797" i="70"/>
  <c r="Y797" i="70"/>
  <c r="W798" i="70"/>
  <c r="X798" i="70"/>
  <c r="Y798" i="70"/>
  <c r="W799" i="70"/>
  <c r="X799" i="70"/>
  <c r="Y799" i="70"/>
  <c r="W800" i="70"/>
  <c r="X800" i="70"/>
  <c r="Y800" i="70"/>
  <c r="W801" i="70"/>
  <c r="X801" i="70"/>
  <c r="Y801" i="70"/>
  <c r="W802" i="70"/>
  <c r="X802" i="70"/>
  <c r="Y802" i="70"/>
  <c r="W803" i="70"/>
  <c r="X803" i="70"/>
  <c r="Y803" i="70"/>
  <c r="W804" i="70"/>
  <c r="X804" i="70"/>
  <c r="Y804" i="70"/>
  <c r="W805" i="70"/>
  <c r="X805" i="70"/>
  <c r="Y805" i="70"/>
  <c r="W806" i="70"/>
  <c r="X806" i="70"/>
  <c r="Y806" i="70"/>
  <c r="W807" i="70"/>
  <c r="X807" i="70"/>
  <c r="Y807" i="70"/>
  <c r="W808" i="70"/>
  <c r="X808" i="70"/>
  <c r="Y808" i="70"/>
  <c r="W809" i="70"/>
  <c r="X809" i="70"/>
  <c r="Y809" i="70"/>
  <c r="W810" i="70"/>
  <c r="X810" i="70"/>
  <c r="Y810" i="70"/>
  <c r="W811" i="70"/>
  <c r="X811" i="70"/>
  <c r="Y811" i="70"/>
  <c r="W812" i="70"/>
  <c r="X812" i="70"/>
  <c r="Y812" i="70"/>
  <c r="W813" i="70"/>
  <c r="X813" i="70"/>
  <c r="Y813" i="70"/>
  <c r="W814" i="70"/>
  <c r="X814" i="70"/>
  <c r="Y814" i="70"/>
  <c r="W815" i="70"/>
  <c r="X815" i="70"/>
  <c r="Y815" i="70"/>
  <c r="W816" i="70"/>
  <c r="X816" i="70"/>
  <c r="Y816" i="70"/>
  <c r="W817" i="70"/>
  <c r="X817" i="70"/>
  <c r="Y817" i="70"/>
  <c r="W818" i="70"/>
  <c r="X818" i="70"/>
  <c r="Y818" i="70"/>
  <c r="W819" i="70"/>
  <c r="X819" i="70"/>
  <c r="Y819" i="70"/>
  <c r="W820" i="70"/>
  <c r="X820" i="70"/>
  <c r="Y820" i="70"/>
  <c r="W821" i="70"/>
  <c r="X821" i="70"/>
  <c r="Y821" i="70"/>
  <c r="W822" i="70"/>
  <c r="X822" i="70"/>
  <c r="Y822" i="70"/>
  <c r="W823" i="70"/>
  <c r="X823" i="70"/>
  <c r="Y823" i="70"/>
  <c r="W824" i="70"/>
  <c r="X824" i="70"/>
  <c r="Y824" i="70"/>
  <c r="W825" i="70"/>
  <c r="X825" i="70"/>
  <c r="Y825" i="70"/>
  <c r="W826" i="70"/>
  <c r="X826" i="70"/>
  <c r="Y826" i="70"/>
  <c r="W827" i="70"/>
  <c r="X827" i="70"/>
  <c r="Y827" i="70"/>
  <c r="W828" i="70"/>
  <c r="X828" i="70"/>
  <c r="Y828" i="70"/>
  <c r="W829" i="70"/>
  <c r="X829" i="70"/>
  <c r="Y829" i="70"/>
  <c r="W830" i="70"/>
  <c r="X830" i="70"/>
  <c r="Y830" i="70"/>
  <c r="W831" i="70"/>
  <c r="X831" i="70"/>
  <c r="Y831" i="70"/>
  <c r="W832" i="70"/>
  <c r="X832" i="70"/>
  <c r="Y832" i="70"/>
  <c r="W833" i="70"/>
  <c r="X833" i="70"/>
  <c r="Y833" i="70"/>
  <c r="W834" i="70"/>
  <c r="X834" i="70"/>
  <c r="Y834" i="70"/>
  <c r="W835" i="70"/>
  <c r="X835" i="70"/>
  <c r="Y835" i="70"/>
  <c r="W836" i="70"/>
  <c r="X836" i="70"/>
  <c r="Y836" i="70"/>
  <c r="W837" i="70"/>
  <c r="X837" i="70"/>
  <c r="Y837" i="70"/>
  <c r="W838" i="70"/>
  <c r="X838" i="70"/>
  <c r="Y838" i="70"/>
  <c r="W839" i="70"/>
  <c r="X839" i="70"/>
  <c r="Y839" i="70"/>
  <c r="W840" i="70"/>
  <c r="X840" i="70"/>
  <c r="Y840" i="70"/>
  <c r="W841" i="70"/>
  <c r="X841" i="70"/>
  <c r="Y841" i="70"/>
  <c r="W842" i="70"/>
  <c r="X842" i="70"/>
  <c r="Y842" i="70"/>
  <c r="W843" i="70"/>
  <c r="X843" i="70"/>
  <c r="Y843" i="70"/>
  <c r="W844" i="70"/>
  <c r="X844" i="70"/>
  <c r="Y844" i="70"/>
  <c r="W845" i="70"/>
  <c r="X845" i="70"/>
  <c r="Y845" i="70"/>
  <c r="W846" i="70"/>
  <c r="X846" i="70"/>
  <c r="Y846" i="70"/>
  <c r="W847" i="70"/>
  <c r="X847" i="70"/>
  <c r="Y847" i="70"/>
  <c r="W848" i="70"/>
  <c r="X848" i="70"/>
  <c r="Y848" i="70"/>
  <c r="W849" i="70"/>
  <c r="X849" i="70"/>
  <c r="Y849" i="70"/>
  <c r="W850" i="70"/>
  <c r="X850" i="70"/>
  <c r="Y850" i="70"/>
  <c r="W851" i="70"/>
  <c r="X851" i="70"/>
  <c r="Y851" i="70"/>
  <c r="W852" i="70"/>
  <c r="X852" i="70"/>
  <c r="Y852" i="70"/>
  <c r="W853" i="70"/>
  <c r="X853" i="70"/>
  <c r="Y853" i="70"/>
  <c r="W854" i="70"/>
  <c r="X854" i="70"/>
  <c r="Y854" i="70"/>
  <c r="W855" i="70"/>
  <c r="X855" i="70"/>
  <c r="Y855" i="70"/>
  <c r="W856" i="70"/>
  <c r="X856" i="70"/>
  <c r="Y856" i="70"/>
  <c r="W857" i="70"/>
  <c r="X857" i="70"/>
  <c r="Y857" i="70"/>
  <c r="W858" i="70"/>
  <c r="X858" i="70"/>
  <c r="Y858" i="70"/>
  <c r="W859" i="70"/>
  <c r="X859" i="70"/>
  <c r="Y859" i="70"/>
  <c r="W860" i="70"/>
  <c r="X860" i="70"/>
  <c r="Y860" i="70"/>
  <c r="W861" i="70"/>
  <c r="X861" i="70"/>
  <c r="Y861" i="70"/>
  <c r="W862" i="70"/>
  <c r="X862" i="70"/>
  <c r="Y862" i="70"/>
  <c r="W863" i="70"/>
  <c r="X863" i="70"/>
  <c r="Y863" i="70"/>
  <c r="W864" i="70"/>
  <c r="X864" i="70"/>
  <c r="Y864" i="70"/>
  <c r="W865" i="70"/>
  <c r="X865" i="70"/>
  <c r="Y865" i="70"/>
  <c r="W866" i="70"/>
  <c r="X866" i="70"/>
  <c r="Y866" i="70"/>
  <c r="W867" i="70"/>
  <c r="X867" i="70"/>
  <c r="Y867" i="70"/>
  <c r="W868" i="70"/>
  <c r="X868" i="70"/>
  <c r="Y868" i="70"/>
  <c r="W869" i="70"/>
  <c r="X869" i="70"/>
  <c r="Y869" i="70"/>
  <c r="W870" i="70"/>
  <c r="X870" i="70"/>
  <c r="Y870" i="70"/>
  <c r="W871" i="70"/>
  <c r="X871" i="70"/>
  <c r="Y871" i="70"/>
  <c r="W872" i="70"/>
  <c r="X872" i="70"/>
  <c r="Y872" i="70"/>
  <c r="W873" i="70"/>
  <c r="X873" i="70"/>
  <c r="Y873" i="70"/>
  <c r="W874" i="70"/>
  <c r="X874" i="70"/>
  <c r="Y874" i="70"/>
  <c r="W875" i="70"/>
  <c r="X875" i="70"/>
  <c r="Y875" i="70"/>
  <c r="W876" i="70"/>
  <c r="X876" i="70"/>
  <c r="Y876" i="70"/>
  <c r="W877" i="70"/>
  <c r="X877" i="70"/>
  <c r="Y877" i="70"/>
  <c r="W878" i="70"/>
  <c r="X878" i="70"/>
  <c r="Y878" i="70"/>
  <c r="W879" i="70"/>
  <c r="X879" i="70"/>
  <c r="Y879" i="70"/>
  <c r="W880" i="70"/>
  <c r="X880" i="70"/>
  <c r="Y880" i="70"/>
  <c r="W881" i="70"/>
  <c r="X881" i="70"/>
  <c r="Y881" i="70"/>
  <c r="W882" i="70"/>
  <c r="X882" i="70"/>
  <c r="Y882" i="70"/>
  <c r="W883" i="70"/>
  <c r="X883" i="70"/>
  <c r="Y883" i="70"/>
  <c r="W884" i="70"/>
  <c r="X884" i="70"/>
  <c r="Y884" i="70"/>
  <c r="W885" i="70"/>
  <c r="X885" i="70"/>
  <c r="Y885" i="70"/>
  <c r="W886" i="70"/>
  <c r="X886" i="70"/>
  <c r="Y886" i="70"/>
  <c r="W887" i="70"/>
  <c r="X887" i="70"/>
  <c r="Y887" i="70"/>
  <c r="W888" i="70"/>
  <c r="X888" i="70"/>
  <c r="Y888" i="70"/>
  <c r="W889" i="70"/>
  <c r="X889" i="70"/>
  <c r="Y889" i="70"/>
  <c r="W890" i="70"/>
  <c r="X890" i="70"/>
  <c r="Y890" i="70"/>
  <c r="W891" i="70"/>
  <c r="X891" i="70"/>
  <c r="Y891" i="70"/>
  <c r="W892" i="70"/>
  <c r="X892" i="70"/>
  <c r="Y892" i="70"/>
  <c r="W893" i="70"/>
  <c r="X893" i="70"/>
  <c r="Y893" i="70"/>
  <c r="W894" i="70"/>
  <c r="X894" i="70"/>
  <c r="Y894" i="70"/>
  <c r="W895" i="70"/>
  <c r="X895" i="70"/>
  <c r="Y895" i="70"/>
  <c r="W896" i="70"/>
  <c r="X896" i="70"/>
  <c r="Y896" i="70"/>
  <c r="W897" i="70"/>
  <c r="X897" i="70"/>
  <c r="Y897" i="70"/>
  <c r="W898" i="70"/>
  <c r="X898" i="70"/>
  <c r="Y898" i="70"/>
  <c r="W899" i="70"/>
  <c r="X899" i="70"/>
  <c r="Y899" i="70"/>
  <c r="W900" i="70"/>
  <c r="X900" i="70"/>
  <c r="Y900" i="70"/>
  <c r="W901" i="70"/>
  <c r="X901" i="70"/>
  <c r="Y901" i="70"/>
  <c r="W902" i="70"/>
  <c r="X902" i="70"/>
  <c r="Y902" i="70"/>
  <c r="W903" i="70"/>
  <c r="X903" i="70"/>
  <c r="Y903" i="70"/>
  <c r="W904" i="70"/>
  <c r="X904" i="70"/>
  <c r="Y904" i="70"/>
  <c r="W905" i="70"/>
  <c r="X905" i="70"/>
  <c r="Y905" i="70"/>
  <c r="W906" i="70"/>
  <c r="X906" i="70"/>
  <c r="Y906" i="70"/>
  <c r="W907" i="70"/>
  <c r="X907" i="70"/>
  <c r="Y907" i="70"/>
  <c r="W908" i="70"/>
  <c r="X908" i="70"/>
  <c r="Y908" i="70"/>
  <c r="W909" i="70"/>
  <c r="X909" i="70"/>
  <c r="Y909" i="70"/>
  <c r="W910" i="70"/>
  <c r="X910" i="70"/>
  <c r="Y910" i="70"/>
  <c r="W911" i="70"/>
  <c r="X911" i="70"/>
  <c r="Y911" i="70"/>
  <c r="W912" i="70"/>
  <c r="X912" i="70"/>
  <c r="Y912" i="70"/>
  <c r="W913" i="70"/>
  <c r="X913" i="70"/>
  <c r="Y913" i="70"/>
  <c r="W914" i="70"/>
  <c r="X914" i="70"/>
  <c r="Y914" i="70"/>
  <c r="W915" i="70"/>
  <c r="X915" i="70"/>
  <c r="Y915" i="70"/>
  <c r="W916" i="70"/>
  <c r="X916" i="70"/>
  <c r="Y916" i="70"/>
  <c r="W917" i="70"/>
  <c r="X917" i="70"/>
  <c r="Y917" i="70"/>
  <c r="W918" i="70"/>
  <c r="X918" i="70"/>
  <c r="Y918" i="70"/>
  <c r="W919" i="70"/>
  <c r="X919" i="70"/>
  <c r="Y919" i="70"/>
  <c r="W920" i="70"/>
  <c r="X920" i="70"/>
  <c r="Y920" i="70"/>
  <c r="W921" i="70"/>
  <c r="X921" i="70"/>
  <c r="Y921" i="70"/>
  <c r="W922" i="70"/>
  <c r="X922" i="70"/>
  <c r="Y922" i="70"/>
  <c r="W923" i="70"/>
  <c r="X923" i="70"/>
  <c r="Y923" i="70"/>
  <c r="W924" i="70"/>
  <c r="X924" i="70"/>
  <c r="Y924" i="70"/>
  <c r="W925" i="70"/>
  <c r="X925" i="70"/>
  <c r="Y925" i="70"/>
  <c r="W926" i="70"/>
  <c r="X926" i="70"/>
  <c r="Y926" i="70"/>
  <c r="W927" i="70"/>
  <c r="X927" i="70"/>
  <c r="Y927" i="70"/>
  <c r="W928" i="70"/>
  <c r="X928" i="70"/>
  <c r="Y928" i="70"/>
  <c r="W929" i="70"/>
  <c r="X929" i="70"/>
  <c r="Y929" i="70"/>
  <c r="W930" i="70"/>
  <c r="X930" i="70"/>
  <c r="Y930" i="70"/>
  <c r="W931" i="70"/>
  <c r="X931" i="70"/>
  <c r="Y931" i="70"/>
  <c r="W932" i="70"/>
  <c r="X932" i="70"/>
  <c r="Y932" i="70"/>
  <c r="W933" i="70"/>
  <c r="X933" i="70"/>
  <c r="Y933" i="70"/>
  <c r="W934" i="70"/>
  <c r="X934" i="70"/>
  <c r="Y934" i="70"/>
  <c r="W935" i="70"/>
  <c r="X935" i="70"/>
  <c r="Y935" i="70"/>
  <c r="W936" i="70"/>
  <c r="X936" i="70"/>
  <c r="Y936" i="70"/>
  <c r="W937" i="70"/>
  <c r="X937" i="70"/>
  <c r="Y937" i="70"/>
  <c r="W938" i="70"/>
  <c r="X938" i="70"/>
  <c r="Y938" i="70"/>
  <c r="W939" i="70"/>
  <c r="X939" i="70"/>
  <c r="Y939" i="70"/>
  <c r="W940" i="70"/>
  <c r="X940" i="70"/>
  <c r="Y940" i="70"/>
  <c r="W941" i="70"/>
  <c r="X941" i="70"/>
  <c r="Y941" i="70"/>
  <c r="W942" i="70"/>
  <c r="X942" i="70"/>
  <c r="Y942" i="70"/>
  <c r="W943" i="70"/>
  <c r="X943" i="70"/>
  <c r="Y943" i="70"/>
  <c r="W944" i="70"/>
  <c r="X944" i="70"/>
  <c r="Y944" i="70"/>
  <c r="W945" i="70"/>
  <c r="X945" i="70"/>
  <c r="Y945" i="70"/>
  <c r="W946" i="70"/>
  <c r="X946" i="70"/>
  <c r="Y946" i="70"/>
  <c r="W947" i="70"/>
  <c r="X947" i="70"/>
  <c r="Y947" i="70"/>
  <c r="W948" i="70"/>
  <c r="X948" i="70"/>
  <c r="Y948" i="70"/>
  <c r="W949" i="70"/>
  <c r="X949" i="70"/>
  <c r="Y949" i="70"/>
  <c r="W950" i="70"/>
  <c r="X950" i="70"/>
  <c r="Y950" i="70"/>
  <c r="W951" i="70"/>
  <c r="X951" i="70"/>
  <c r="Y951" i="70"/>
  <c r="W952" i="70"/>
  <c r="X952" i="70"/>
  <c r="Y952" i="70"/>
  <c r="W953" i="70"/>
  <c r="X953" i="70"/>
  <c r="Y953" i="70"/>
  <c r="W954" i="70"/>
  <c r="X954" i="70"/>
  <c r="Y954" i="70"/>
  <c r="W955" i="70"/>
  <c r="X955" i="70"/>
  <c r="Y955" i="70"/>
  <c r="W956" i="70"/>
  <c r="X956" i="70"/>
  <c r="Y956" i="70"/>
  <c r="W957" i="70"/>
  <c r="X957" i="70"/>
  <c r="Y957" i="70"/>
  <c r="W958" i="70"/>
  <c r="X958" i="70"/>
  <c r="Y958" i="70"/>
  <c r="W959" i="70"/>
  <c r="X959" i="70"/>
  <c r="Y959" i="70"/>
  <c r="W960" i="70"/>
  <c r="X960" i="70"/>
  <c r="Y960" i="70"/>
  <c r="W961" i="70"/>
  <c r="X961" i="70"/>
  <c r="Y961" i="70"/>
  <c r="W962" i="70"/>
  <c r="X962" i="70"/>
  <c r="Y962" i="70"/>
  <c r="W963" i="70"/>
  <c r="X963" i="70"/>
  <c r="Y963" i="70"/>
  <c r="W964" i="70"/>
  <c r="X964" i="70"/>
  <c r="Y964" i="70"/>
  <c r="W965" i="70"/>
  <c r="X965" i="70"/>
  <c r="Y965" i="70"/>
  <c r="W966" i="70"/>
  <c r="X966" i="70"/>
  <c r="Y966" i="70"/>
  <c r="W967" i="70"/>
  <c r="X967" i="70"/>
  <c r="Y967" i="70"/>
  <c r="W968" i="70"/>
  <c r="X968" i="70"/>
  <c r="Y968" i="70"/>
  <c r="W969" i="70"/>
  <c r="X969" i="70"/>
  <c r="Y969" i="70"/>
  <c r="W970" i="70"/>
  <c r="X970" i="70"/>
  <c r="Y970" i="70"/>
  <c r="W971" i="70"/>
  <c r="X971" i="70"/>
  <c r="Y971" i="70"/>
  <c r="W972" i="70"/>
  <c r="X972" i="70"/>
  <c r="Y972" i="70"/>
  <c r="W973" i="70"/>
  <c r="X973" i="70"/>
  <c r="Y973" i="70"/>
  <c r="W974" i="70"/>
  <c r="X974" i="70"/>
  <c r="Y974" i="70"/>
  <c r="W975" i="70"/>
  <c r="X975" i="70"/>
  <c r="Y975" i="70"/>
  <c r="W976" i="70"/>
  <c r="X976" i="70"/>
  <c r="Y976" i="70"/>
  <c r="W977" i="70"/>
  <c r="X977" i="70"/>
  <c r="Y977" i="70"/>
  <c r="W978" i="70"/>
  <c r="X978" i="70"/>
  <c r="Y978" i="70"/>
  <c r="W979" i="70"/>
  <c r="X979" i="70"/>
  <c r="Y979" i="70"/>
  <c r="W980" i="70"/>
  <c r="X980" i="70"/>
  <c r="Y980" i="70"/>
  <c r="W981" i="70"/>
  <c r="X981" i="70"/>
  <c r="Y981" i="70"/>
  <c r="W982" i="70"/>
  <c r="X982" i="70"/>
  <c r="Y982" i="70"/>
  <c r="W983" i="70"/>
  <c r="X983" i="70"/>
  <c r="Y983" i="70"/>
  <c r="W984" i="70"/>
  <c r="X984" i="70"/>
  <c r="Y984" i="70"/>
  <c r="W985" i="70"/>
  <c r="X985" i="70"/>
  <c r="Y985" i="70"/>
  <c r="W986" i="70"/>
  <c r="X986" i="70"/>
  <c r="Y986" i="70"/>
  <c r="W987" i="70"/>
  <c r="X987" i="70"/>
  <c r="Y987" i="70"/>
  <c r="W988" i="70"/>
  <c r="X988" i="70"/>
  <c r="Y988" i="70"/>
  <c r="W989" i="70"/>
  <c r="X989" i="70"/>
  <c r="Y989" i="70"/>
  <c r="W990" i="70"/>
  <c r="X990" i="70"/>
  <c r="Y990" i="70"/>
  <c r="W991" i="70"/>
  <c r="X991" i="70"/>
  <c r="Y991" i="70"/>
  <c r="W992" i="70"/>
  <c r="X992" i="70"/>
  <c r="Y992" i="70"/>
  <c r="W993" i="70"/>
  <c r="X993" i="70"/>
  <c r="Y993" i="70"/>
  <c r="W994" i="70"/>
  <c r="X994" i="70"/>
  <c r="Y994" i="70"/>
  <c r="W995" i="70"/>
  <c r="X995" i="70"/>
  <c r="Y995" i="70"/>
  <c r="W996" i="70"/>
  <c r="X996" i="70"/>
  <c r="Y996" i="70"/>
  <c r="W997" i="70"/>
  <c r="X997" i="70"/>
  <c r="Y997" i="70"/>
  <c r="W998" i="70"/>
  <c r="X998" i="70"/>
  <c r="Y998" i="70"/>
  <c r="W999" i="70"/>
  <c r="X999" i="70"/>
  <c r="Y999" i="70"/>
  <c r="W1000" i="70"/>
  <c r="X1000" i="70"/>
  <c r="Y1000" i="70"/>
  <c r="W1001" i="70"/>
  <c r="X1001" i="70"/>
  <c r="Y1001" i="70"/>
  <c r="W1002" i="70"/>
  <c r="X1002" i="70"/>
  <c r="Y1002" i="70"/>
  <c r="W1003" i="70"/>
  <c r="X1003" i="70"/>
  <c r="Y1003" i="70"/>
  <c r="W1004" i="70"/>
  <c r="X1004" i="70"/>
  <c r="Y1004" i="70"/>
  <c r="W1005" i="70"/>
  <c r="X1005" i="70"/>
  <c r="Y1005" i="70"/>
  <c r="W1006" i="70"/>
  <c r="X1006" i="70"/>
  <c r="Y1006" i="70"/>
  <c r="W1007" i="70"/>
  <c r="X1007" i="70"/>
  <c r="Y1007" i="70"/>
  <c r="W1008" i="70"/>
  <c r="X1008" i="70"/>
  <c r="Y1008" i="70"/>
  <c r="W1009" i="70"/>
  <c r="X1009" i="70"/>
  <c r="Y1009" i="70"/>
  <c r="W1010" i="70"/>
  <c r="X1010" i="70"/>
  <c r="Y1010" i="70"/>
  <c r="W1011" i="70"/>
  <c r="X1011" i="70"/>
  <c r="Y1011" i="70"/>
  <c r="W1012" i="70"/>
  <c r="X1012" i="70"/>
  <c r="Y1012" i="70"/>
  <c r="W1013" i="70"/>
  <c r="X1013" i="70"/>
  <c r="Y1013" i="70"/>
  <c r="W1014" i="70"/>
  <c r="X1014" i="70"/>
  <c r="Y1014" i="70"/>
  <c r="W1015" i="70"/>
  <c r="X1015" i="70"/>
  <c r="Y1015" i="70"/>
  <c r="W1016" i="70"/>
  <c r="X1016" i="70"/>
  <c r="Y1016" i="70"/>
  <c r="W1017" i="70"/>
  <c r="X1017" i="70"/>
  <c r="Y1017" i="70"/>
  <c r="W1018" i="70"/>
  <c r="X1018" i="70"/>
  <c r="Y1018" i="70"/>
  <c r="W1019" i="70"/>
  <c r="X1019" i="70"/>
  <c r="Y1019" i="70"/>
  <c r="W1020" i="70"/>
  <c r="X1020" i="70"/>
  <c r="Y1020" i="70"/>
  <c r="W1021" i="70"/>
  <c r="X1021" i="70"/>
  <c r="Y1021" i="70"/>
  <c r="W1022" i="70"/>
  <c r="X1022" i="70"/>
  <c r="Y1022" i="70"/>
  <c r="W1023" i="70"/>
  <c r="X1023" i="70"/>
  <c r="Y1023" i="70"/>
  <c r="W1024" i="70"/>
  <c r="X1024" i="70"/>
  <c r="Y1024" i="70"/>
  <c r="W1025" i="70"/>
  <c r="X1025" i="70"/>
  <c r="Y1025" i="70"/>
  <c r="W1026" i="70"/>
  <c r="X1026" i="70"/>
  <c r="Y1026" i="70"/>
  <c r="W1027" i="70"/>
  <c r="X1027" i="70"/>
  <c r="Y1027" i="70"/>
  <c r="W1028" i="70"/>
  <c r="X1028" i="70"/>
  <c r="Y1028" i="70"/>
  <c r="W1029" i="70"/>
  <c r="X1029" i="70"/>
  <c r="Y1029" i="70"/>
  <c r="W1030" i="70"/>
  <c r="X1030" i="70"/>
  <c r="Y1030" i="70"/>
  <c r="W1031" i="70"/>
  <c r="X1031" i="70"/>
  <c r="Y1031" i="70"/>
  <c r="W1032" i="70"/>
  <c r="X1032" i="70"/>
  <c r="Y1032" i="70"/>
  <c r="W1033" i="70"/>
  <c r="X1033" i="70"/>
  <c r="Y1033" i="70"/>
  <c r="W1034" i="70"/>
  <c r="X1034" i="70"/>
  <c r="Y1034" i="70"/>
  <c r="W1035" i="70"/>
  <c r="X1035" i="70"/>
  <c r="Y1035" i="70"/>
  <c r="W1036" i="70"/>
  <c r="X1036" i="70"/>
  <c r="Y1036" i="70"/>
  <c r="W1037" i="70"/>
  <c r="X1037" i="70"/>
  <c r="Y1037" i="70"/>
  <c r="W1038" i="70"/>
  <c r="X1038" i="70"/>
  <c r="Y1038" i="70"/>
  <c r="W1039" i="70"/>
  <c r="X1039" i="70"/>
  <c r="Y1039" i="70"/>
  <c r="W1040" i="70"/>
  <c r="X1040" i="70"/>
  <c r="Y1040" i="70"/>
  <c r="W1041" i="70"/>
  <c r="X1041" i="70"/>
  <c r="Y1041" i="70"/>
  <c r="W1042" i="70"/>
  <c r="X1042" i="70"/>
  <c r="Y1042" i="70"/>
  <c r="W1043" i="70"/>
  <c r="X1043" i="70"/>
  <c r="Y1043" i="70"/>
  <c r="W1044" i="70"/>
  <c r="X1044" i="70"/>
  <c r="Y1044" i="70"/>
  <c r="W1045" i="70"/>
  <c r="X1045" i="70"/>
  <c r="Y1045" i="70"/>
  <c r="W1046" i="70"/>
  <c r="X1046" i="70"/>
  <c r="Y1046" i="70"/>
  <c r="W1047" i="70"/>
  <c r="X1047" i="70"/>
  <c r="Y1047" i="70"/>
  <c r="W1048" i="70"/>
  <c r="X1048" i="70"/>
  <c r="Y1048" i="70"/>
  <c r="W1049" i="70"/>
  <c r="X1049" i="70"/>
  <c r="Y1049" i="70"/>
  <c r="W1050" i="70"/>
  <c r="X1050" i="70"/>
  <c r="Y1050" i="70"/>
  <c r="W1051" i="70"/>
  <c r="X1051" i="70"/>
  <c r="Y1051" i="70"/>
  <c r="W1052" i="70"/>
  <c r="X1052" i="70"/>
  <c r="Y1052" i="70"/>
  <c r="W1053" i="70"/>
  <c r="X1053" i="70"/>
  <c r="Y1053" i="70"/>
  <c r="W1054" i="70"/>
  <c r="X1054" i="70"/>
  <c r="Y1054" i="70"/>
  <c r="W1055" i="70"/>
  <c r="X1055" i="70"/>
  <c r="Y1055" i="70"/>
  <c r="W1056" i="70"/>
  <c r="X1056" i="70"/>
  <c r="Y1056" i="70"/>
  <c r="W1057" i="70"/>
  <c r="X1057" i="70"/>
  <c r="Y1057" i="70"/>
  <c r="W1058" i="70"/>
  <c r="X1058" i="70"/>
  <c r="Y1058" i="70"/>
  <c r="W1059" i="70"/>
  <c r="X1059" i="70"/>
  <c r="Y1059" i="70"/>
  <c r="W1060" i="70"/>
  <c r="X1060" i="70"/>
  <c r="Y1060" i="70"/>
  <c r="W1061" i="70"/>
  <c r="X1061" i="70"/>
  <c r="Y1061" i="70"/>
  <c r="W1062" i="70"/>
  <c r="X1062" i="70"/>
  <c r="Y1062" i="70"/>
  <c r="W1063" i="70"/>
  <c r="X1063" i="70"/>
  <c r="Y1063" i="70"/>
  <c r="W1064" i="70"/>
  <c r="X1064" i="70"/>
  <c r="Y1064" i="70"/>
  <c r="W1065" i="70"/>
  <c r="X1065" i="70"/>
  <c r="Y1065" i="70"/>
  <c r="W1066" i="70"/>
  <c r="X1066" i="70"/>
  <c r="Y1066" i="70"/>
  <c r="W1067" i="70"/>
  <c r="X1067" i="70"/>
  <c r="Y1067" i="70"/>
  <c r="W1068" i="70"/>
  <c r="X1068" i="70"/>
  <c r="Y1068" i="70"/>
  <c r="W1069" i="70"/>
  <c r="X1069" i="70"/>
  <c r="Y1069" i="70"/>
  <c r="W1070" i="70"/>
  <c r="X1070" i="70"/>
  <c r="Y1070" i="70"/>
  <c r="W1071" i="70"/>
  <c r="X1071" i="70"/>
  <c r="Y1071" i="70"/>
  <c r="W1072" i="70"/>
  <c r="X1072" i="70"/>
  <c r="Y1072" i="70"/>
  <c r="W1073" i="70"/>
  <c r="X1073" i="70"/>
  <c r="Y1073" i="70"/>
  <c r="W1074" i="70"/>
  <c r="X1074" i="70"/>
  <c r="Y1074" i="70"/>
  <c r="W1075" i="70"/>
  <c r="X1075" i="70"/>
  <c r="Y1075" i="70"/>
  <c r="W1076" i="70"/>
  <c r="X1076" i="70"/>
  <c r="Y1076" i="70"/>
  <c r="W1077" i="70"/>
  <c r="X1077" i="70"/>
  <c r="Y1077" i="70"/>
  <c r="W1078" i="70"/>
  <c r="X1078" i="70"/>
  <c r="Y1078" i="70"/>
  <c r="W1079" i="70"/>
  <c r="X1079" i="70"/>
  <c r="Y1079" i="70"/>
  <c r="W1080" i="70"/>
  <c r="X1080" i="70"/>
  <c r="Y1080" i="70"/>
  <c r="W1081" i="70"/>
  <c r="X1081" i="70"/>
  <c r="Y1081" i="70"/>
  <c r="W1082" i="70"/>
  <c r="X1082" i="70"/>
  <c r="Y1082" i="70"/>
  <c r="W1083" i="70"/>
  <c r="X1083" i="70"/>
  <c r="Y1083" i="70"/>
  <c r="W1084" i="70"/>
  <c r="X1084" i="70"/>
  <c r="Y1084" i="70"/>
  <c r="W1085" i="70"/>
  <c r="X1085" i="70"/>
  <c r="Y1085" i="70"/>
  <c r="W1086" i="70"/>
  <c r="X1086" i="70"/>
  <c r="Y1086" i="70"/>
  <c r="W1087" i="70"/>
  <c r="X1087" i="70"/>
  <c r="Y1087" i="70"/>
  <c r="W1088" i="70"/>
  <c r="X1088" i="70"/>
  <c r="Y1088" i="70"/>
  <c r="W1089" i="70"/>
  <c r="X1089" i="70"/>
  <c r="Y1089" i="70"/>
  <c r="W1090" i="70"/>
  <c r="X1090" i="70"/>
  <c r="Y1090" i="70"/>
  <c r="W1091" i="70"/>
  <c r="X1091" i="70"/>
  <c r="Y1091" i="70"/>
  <c r="W1092" i="70"/>
  <c r="X1092" i="70"/>
  <c r="Y1092" i="70"/>
  <c r="W1093" i="70"/>
  <c r="X1093" i="70"/>
  <c r="Y1093" i="70"/>
  <c r="W1094" i="70"/>
  <c r="X1094" i="70"/>
  <c r="Y1094" i="70"/>
  <c r="W1095" i="70"/>
  <c r="X1095" i="70"/>
  <c r="Y1095" i="70"/>
  <c r="W1096" i="70"/>
  <c r="X1096" i="70"/>
  <c r="Y1096" i="70"/>
  <c r="W1097" i="70"/>
  <c r="X1097" i="70"/>
  <c r="Y1097" i="70"/>
  <c r="W1098" i="70"/>
  <c r="X1098" i="70"/>
  <c r="Y1098" i="70"/>
  <c r="W1099" i="70"/>
  <c r="X1099" i="70"/>
  <c r="Y1099" i="70"/>
  <c r="W1100" i="70"/>
  <c r="X1100" i="70"/>
  <c r="Y1100" i="70"/>
  <c r="W1101" i="70"/>
  <c r="X1101" i="70"/>
  <c r="Y1101" i="70"/>
  <c r="W1102" i="70"/>
  <c r="X1102" i="70"/>
  <c r="Y1102" i="70"/>
  <c r="W1103" i="70"/>
  <c r="X1103" i="70"/>
  <c r="Y1103" i="70"/>
  <c r="W1104" i="70"/>
  <c r="X1104" i="70"/>
  <c r="Y1104" i="70"/>
  <c r="W1105" i="70"/>
  <c r="X1105" i="70"/>
  <c r="Y1105" i="70"/>
  <c r="W1106" i="70"/>
  <c r="X1106" i="70"/>
  <c r="Y1106" i="70"/>
  <c r="W1107" i="70"/>
  <c r="X1107" i="70"/>
  <c r="Y1107" i="70"/>
  <c r="W1108" i="70"/>
  <c r="X1108" i="70"/>
  <c r="Y1108" i="70"/>
  <c r="W1109" i="70"/>
  <c r="X1109" i="70"/>
  <c r="Y1109" i="70"/>
  <c r="W1110" i="70"/>
  <c r="X1110" i="70"/>
  <c r="Y1110" i="70"/>
  <c r="W1111" i="70"/>
  <c r="X1111" i="70"/>
  <c r="Y1111" i="70"/>
  <c r="W1112" i="70"/>
  <c r="X1112" i="70"/>
  <c r="Y1112" i="70"/>
  <c r="W1113" i="70"/>
  <c r="X1113" i="70"/>
  <c r="Y1113" i="70"/>
  <c r="W1114" i="70"/>
  <c r="X1114" i="70"/>
  <c r="Y1114" i="70"/>
  <c r="W1115" i="70"/>
  <c r="X1115" i="70"/>
  <c r="Y1115" i="70"/>
  <c r="W1116" i="70"/>
  <c r="X1116" i="70"/>
  <c r="Y1116" i="70"/>
  <c r="W1117" i="70"/>
  <c r="X1117" i="70"/>
  <c r="Y1117" i="70"/>
  <c r="W1118" i="70"/>
  <c r="X1118" i="70"/>
  <c r="Y1118" i="70"/>
  <c r="W1119" i="70"/>
  <c r="X1119" i="70"/>
  <c r="Y1119" i="70"/>
  <c r="W1120" i="70"/>
  <c r="X1120" i="70"/>
  <c r="Y1120" i="70"/>
  <c r="W1121" i="70"/>
  <c r="X1121" i="70"/>
  <c r="Y1121" i="70"/>
  <c r="W1122" i="70"/>
  <c r="X1122" i="70"/>
  <c r="Y1122" i="70"/>
  <c r="W1123" i="70"/>
  <c r="X1123" i="70"/>
  <c r="Y1123" i="70"/>
  <c r="W1124" i="70"/>
  <c r="X1124" i="70"/>
  <c r="Y1124" i="70"/>
  <c r="W1125" i="70"/>
  <c r="X1125" i="70"/>
  <c r="Y1125" i="70"/>
  <c r="W1126" i="70"/>
  <c r="X1126" i="70"/>
  <c r="Y1126" i="70"/>
  <c r="W1127" i="70"/>
  <c r="X1127" i="70"/>
  <c r="Y1127" i="70"/>
  <c r="W1128" i="70"/>
  <c r="X1128" i="70"/>
  <c r="Y1128" i="70"/>
  <c r="W1129" i="70"/>
  <c r="X1129" i="70"/>
  <c r="Y1129" i="70"/>
  <c r="W1130" i="70"/>
  <c r="X1130" i="70"/>
  <c r="Y1130" i="70"/>
  <c r="W1131" i="70"/>
  <c r="X1131" i="70"/>
  <c r="Y1131" i="70"/>
  <c r="W1132" i="70"/>
  <c r="X1132" i="70"/>
  <c r="Y1132" i="70"/>
  <c r="W1133" i="70"/>
  <c r="X1133" i="70"/>
  <c r="Y1133" i="70"/>
  <c r="W1134" i="70"/>
  <c r="X1134" i="70"/>
  <c r="Y1134" i="70"/>
  <c r="W1135" i="70"/>
  <c r="X1135" i="70"/>
  <c r="Y1135" i="70"/>
  <c r="W1136" i="70"/>
  <c r="X1136" i="70"/>
  <c r="Y1136" i="70"/>
  <c r="W1137" i="70"/>
  <c r="X1137" i="70"/>
  <c r="Y1137" i="70"/>
  <c r="W1138" i="70"/>
  <c r="X1138" i="70"/>
  <c r="Y1138" i="70"/>
  <c r="W1139" i="70"/>
  <c r="X1139" i="70"/>
  <c r="Y1139" i="70"/>
  <c r="W1140" i="70"/>
  <c r="X1140" i="70"/>
  <c r="Y1140" i="70"/>
  <c r="W1141" i="70"/>
  <c r="X1141" i="70"/>
  <c r="Y1141" i="70"/>
  <c r="W1142" i="70"/>
  <c r="X1142" i="70"/>
  <c r="Y1142" i="70"/>
  <c r="W1143" i="70"/>
  <c r="X1143" i="70"/>
  <c r="Y1143" i="70"/>
  <c r="W1144" i="70"/>
  <c r="X1144" i="70"/>
  <c r="Y1144" i="70"/>
  <c r="W1145" i="70"/>
  <c r="X1145" i="70"/>
  <c r="Y1145" i="70"/>
  <c r="W1146" i="70"/>
  <c r="X1146" i="70"/>
  <c r="Y1146" i="70"/>
  <c r="W1147" i="70"/>
  <c r="X1147" i="70"/>
  <c r="Y1147" i="70"/>
  <c r="W1148" i="70"/>
  <c r="X1148" i="70"/>
  <c r="Y1148" i="70"/>
  <c r="W1149" i="70"/>
  <c r="X1149" i="70"/>
  <c r="Y1149" i="70"/>
  <c r="W1150" i="70"/>
  <c r="X1150" i="70"/>
  <c r="Y1150" i="70"/>
  <c r="W1151" i="70"/>
  <c r="X1151" i="70"/>
  <c r="Y1151" i="70"/>
  <c r="W1152" i="70"/>
  <c r="X1152" i="70"/>
  <c r="Y1152" i="70"/>
  <c r="W1153" i="70"/>
  <c r="X1153" i="70"/>
  <c r="Y1153" i="70"/>
  <c r="W1154" i="70"/>
  <c r="X1154" i="70"/>
  <c r="Y1154" i="70"/>
  <c r="W1155" i="70"/>
  <c r="X1155" i="70"/>
  <c r="Y1155" i="70"/>
  <c r="W1156" i="70"/>
  <c r="X1156" i="70"/>
  <c r="Y1156" i="70"/>
  <c r="W1157" i="70"/>
  <c r="X1157" i="70"/>
  <c r="Y1157" i="70"/>
  <c r="W1158" i="70"/>
  <c r="X1158" i="70"/>
  <c r="Y1158" i="70"/>
  <c r="W1159" i="70"/>
  <c r="X1159" i="70"/>
  <c r="Y1159" i="70"/>
  <c r="W1160" i="70"/>
  <c r="X1160" i="70"/>
  <c r="Y1160" i="70"/>
  <c r="W1161" i="70"/>
  <c r="X1161" i="70"/>
  <c r="Y1161" i="70"/>
  <c r="W1162" i="70"/>
  <c r="X1162" i="70"/>
  <c r="Y1162" i="70"/>
  <c r="W1163" i="70"/>
  <c r="X1163" i="70"/>
  <c r="Y1163" i="70"/>
  <c r="W1164" i="70"/>
  <c r="X1164" i="70"/>
  <c r="Y1164" i="70"/>
  <c r="W1165" i="70"/>
  <c r="X1165" i="70"/>
  <c r="Y1165" i="70"/>
  <c r="W1166" i="70"/>
  <c r="X1166" i="70"/>
  <c r="Y1166" i="70"/>
  <c r="W1167" i="70"/>
  <c r="X1167" i="70"/>
  <c r="Y1167" i="70"/>
  <c r="W1168" i="70"/>
  <c r="X1168" i="70"/>
  <c r="Y1168" i="70"/>
  <c r="W1169" i="70"/>
  <c r="X1169" i="70"/>
  <c r="Y1169" i="70"/>
  <c r="W1170" i="70"/>
  <c r="X1170" i="70"/>
  <c r="Y1170" i="70"/>
  <c r="W1171" i="70"/>
  <c r="X1171" i="70"/>
  <c r="Y1171" i="70"/>
  <c r="W1172" i="70"/>
  <c r="X1172" i="70"/>
  <c r="Y1172" i="70"/>
  <c r="W1173" i="70"/>
  <c r="X1173" i="70"/>
  <c r="Y1173" i="70"/>
  <c r="W1174" i="70"/>
  <c r="X1174" i="70"/>
  <c r="Y1174" i="70"/>
  <c r="W1175" i="70"/>
  <c r="X1175" i="70"/>
  <c r="Y1175" i="70"/>
  <c r="W1176" i="70"/>
  <c r="X1176" i="70"/>
  <c r="Y1176" i="70"/>
  <c r="W1177" i="70"/>
  <c r="X1177" i="70"/>
  <c r="Y1177" i="70"/>
  <c r="W1178" i="70"/>
  <c r="X1178" i="70"/>
  <c r="Y1178" i="70"/>
  <c r="W1179" i="70"/>
  <c r="X1179" i="70"/>
  <c r="Y1179" i="70"/>
  <c r="W1180" i="70"/>
  <c r="X1180" i="70"/>
  <c r="Y1180" i="70"/>
  <c r="W1181" i="70"/>
  <c r="X1181" i="70"/>
  <c r="Y1181" i="70"/>
  <c r="W1182" i="70"/>
  <c r="X1182" i="70"/>
  <c r="Y1182" i="70"/>
  <c r="W1183" i="70"/>
  <c r="X1183" i="70"/>
  <c r="Y1183" i="70"/>
  <c r="W1184" i="70"/>
  <c r="X1184" i="70"/>
  <c r="Y1184" i="70"/>
  <c r="W1185" i="70"/>
  <c r="X1185" i="70"/>
  <c r="Y1185" i="70"/>
  <c r="W1186" i="70"/>
  <c r="X1186" i="70"/>
  <c r="Y1186" i="70"/>
  <c r="W1187" i="70"/>
  <c r="X1187" i="70"/>
  <c r="Y1187" i="70"/>
  <c r="W1188" i="70"/>
  <c r="X1188" i="70"/>
  <c r="Y1188" i="70"/>
  <c r="W1189" i="70"/>
  <c r="X1189" i="70"/>
  <c r="Y1189" i="70"/>
  <c r="W1190" i="70"/>
  <c r="X1190" i="70"/>
  <c r="Y1190" i="70"/>
  <c r="W1191" i="70"/>
  <c r="X1191" i="70"/>
  <c r="Y1191" i="70"/>
  <c r="W1192" i="70"/>
  <c r="X1192" i="70"/>
  <c r="Y1192" i="70"/>
  <c r="W1193" i="70"/>
  <c r="X1193" i="70"/>
  <c r="Y1193" i="70"/>
  <c r="W1194" i="70"/>
  <c r="X1194" i="70"/>
  <c r="Y1194" i="70"/>
  <c r="W1195" i="70"/>
  <c r="X1195" i="70"/>
  <c r="Y1195" i="70"/>
  <c r="W1196" i="70"/>
  <c r="X1196" i="70"/>
  <c r="Y1196" i="70"/>
  <c r="W1197" i="70"/>
  <c r="X1197" i="70"/>
  <c r="Y1197" i="70"/>
  <c r="W1198" i="70"/>
  <c r="X1198" i="70"/>
  <c r="Y1198" i="70"/>
  <c r="W1199" i="70"/>
  <c r="X1199" i="70"/>
  <c r="Y1199" i="70"/>
  <c r="W1200" i="70"/>
  <c r="X1200" i="70"/>
  <c r="Y1200" i="70"/>
  <c r="W1201" i="70"/>
  <c r="X1201" i="70"/>
  <c r="Y1201" i="70"/>
  <c r="W1202" i="70"/>
  <c r="X1202" i="70"/>
  <c r="Y1202" i="70"/>
  <c r="W1203" i="70"/>
  <c r="X1203" i="70"/>
  <c r="Y1203" i="70"/>
  <c r="W1204" i="70"/>
  <c r="X1204" i="70"/>
  <c r="Y1204" i="70"/>
  <c r="W1205" i="70"/>
  <c r="X1205" i="70"/>
  <c r="Y1205" i="70"/>
  <c r="W1206" i="70"/>
  <c r="X1206" i="70"/>
  <c r="Y1206" i="70"/>
  <c r="W1207" i="70"/>
  <c r="X1207" i="70"/>
  <c r="Y1207" i="70"/>
  <c r="W1208" i="70"/>
  <c r="X1208" i="70"/>
  <c r="Y1208" i="70"/>
  <c r="W1209" i="70"/>
  <c r="X1209" i="70"/>
  <c r="Y1209" i="70"/>
  <c r="W1210" i="70"/>
  <c r="X1210" i="70"/>
  <c r="Y1210" i="70"/>
  <c r="W1211" i="70"/>
  <c r="X1211" i="70"/>
  <c r="Y1211" i="70"/>
  <c r="W1212" i="70"/>
  <c r="X1212" i="70"/>
  <c r="Y1212" i="70"/>
  <c r="W1213" i="70"/>
  <c r="X1213" i="70"/>
  <c r="Y1213" i="70"/>
  <c r="W1214" i="70"/>
  <c r="X1214" i="70"/>
  <c r="Y1214" i="70"/>
  <c r="W1215" i="70"/>
  <c r="X1215" i="70"/>
  <c r="Y1215" i="70"/>
  <c r="W1216" i="70"/>
  <c r="X1216" i="70"/>
  <c r="Y1216" i="70"/>
  <c r="W1217" i="70"/>
  <c r="X1217" i="70"/>
  <c r="Y1217" i="70"/>
  <c r="W1218" i="70"/>
  <c r="X1218" i="70"/>
  <c r="Y1218" i="70"/>
  <c r="W1219" i="70"/>
  <c r="X1219" i="70"/>
  <c r="Y1219" i="70"/>
  <c r="W1220" i="70"/>
  <c r="X1220" i="70"/>
  <c r="Y1220" i="70"/>
  <c r="W1221" i="70"/>
  <c r="X1221" i="70"/>
  <c r="Y1221" i="70"/>
  <c r="W1222" i="70"/>
  <c r="X1222" i="70"/>
  <c r="Y1222" i="70"/>
  <c r="W1223" i="70"/>
  <c r="X1223" i="70"/>
  <c r="Y1223" i="70"/>
  <c r="W1224" i="70"/>
  <c r="X1224" i="70"/>
  <c r="Y1224" i="70"/>
  <c r="W1225" i="70"/>
  <c r="X1225" i="70"/>
  <c r="Y1225" i="70"/>
  <c r="W1226" i="70"/>
  <c r="X1226" i="70"/>
  <c r="Y1226" i="70"/>
  <c r="W1227" i="70"/>
  <c r="X1227" i="70"/>
  <c r="Y1227" i="70"/>
  <c r="W1228" i="70"/>
  <c r="X1228" i="70"/>
  <c r="Y1228" i="70"/>
  <c r="W1229" i="70"/>
  <c r="X1229" i="70"/>
  <c r="Y1229" i="70"/>
  <c r="W1230" i="70"/>
  <c r="X1230" i="70"/>
  <c r="Y1230" i="70"/>
  <c r="W1231" i="70"/>
  <c r="X1231" i="70"/>
  <c r="Y1231" i="70"/>
  <c r="W1232" i="70"/>
  <c r="X1232" i="70"/>
  <c r="Y1232" i="70"/>
  <c r="W1233" i="70"/>
  <c r="X1233" i="70"/>
  <c r="Y1233" i="70"/>
  <c r="W1234" i="70"/>
  <c r="X1234" i="70"/>
  <c r="Y1234" i="70"/>
  <c r="W1235" i="70"/>
  <c r="X1235" i="70"/>
  <c r="Y1235" i="70"/>
  <c r="W1236" i="70"/>
  <c r="X1236" i="70"/>
  <c r="Y1236" i="70"/>
  <c r="W1237" i="70"/>
  <c r="X1237" i="70"/>
  <c r="Y1237" i="70"/>
  <c r="W1238" i="70"/>
  <c r="X1238" i="70"/>
  <c r="Y1238" i="70"/>
  <c r="W1239" i="70"/>
  <c r="X1239" i="70"/>
  <c r="Y1239" i="70"/>
  <c r="W1240" i="70"/>
  <c r="X1240" i="70"/>
  <c r="Y1240" i="70"/>
  <c r="W1241" i="70"/>
  <c r="X1241" i="70"/>
  <c r="Y1241" i="70"/>
  <c r="W1242" i="70"/>
  <c r="X1242" i="70"/>
  <c r="Y1242" i="70"/>
  <c r="W1243" i="70"/>
  <c r="X1243" i="70"/>
  <c r="Y1243" i="70"/>
  <c r="W1244" i="70"/>
  <c r="X1244" i="70"/>
  <c r="Y1244" i="70"/>
  <c r="W1245" i="70"/>
  <c r="X1245" i="70"/>
  <c r="Y1245" i="70"/>
  <c r="W1246" i="70"/>
  <c r="X1246" i="70"/>
  <c r="Y1246" i="70"/>
  <c r="W1247" i="70"/>
  <c r="X1247" i="70"/>
  <c r="Y1247" i="70"/>
  <c r="W1248" i="70"/>
  <c r="X1248" i="70"/>
  <c r="Y1248" i="70"/>
  <c r="W1249" i="70"/>
  <c r="X1249" i="70"/>
  <c r="Y1249" i="70"/>
  <c r="W1250" i="70"/>
  <c r="X1250" i="70"/>
  <c r="Y1250" i="70"/>
  <c r="W1251" i="70"/>
  <c r="X1251" i="70"/>
  <c r="Y1251" i="70"/>
  <c r="W1252" i="70"/>
  <c r="X1252" i="70"/>
  <c r="Y1252" i="70"/>
  <c r="W1253" i="70"/>
  <c r="X1253" i="70"/>
  <c r="Y1253" i="70"/>
  <c r="W1254" i="70"/>
  <c r="X1254" i="70"/>
  <c r="Y1254" i="70"/>
  <c r="W1255" i="70"/>
  <c r="X1255" i="70"/>
  <c r="Y1255" i="70"/>
  <c r="W1256" i="70"/>
  <c r="X1256" i="70"/>
  <c r="Y1256" i="70"/>
  <c r="W1257" i="70"/>
  <c r="X1257" i="70"/>
  <c r="Y1257" i="70"/>
  <c r="W1258" i="70"/>
  <c r="X1258" i="70"/>
  <c r="Y1258" i="70"/>
  <c r="W1259" i="70"/>
  <c r="X1259" i="70"/>
  <c r="Y1259" i="70"/>
  <c r="W1260" i="70"/>
  <c r="X1260" i="70"/>
  <c r="Y1260" i="70"/>
  <c r="W1261" i="70"/>
  <c r="X1261" i="70"/>
  <c r="Y1261" i="70"/>
  <c r="W1262" i="70"/>
  <c r="X1262" i="70"/>
  <c r="Y1262" i="70"/>
  <c r="W1263" i="70"/>
  <c r="X1263" i="70"/>
  <c r="Y1263" i="70"/>
  <c r="W1264" i="70"/>
  <c r="X1264" i="70"/>
  <c r="Y1264" i="70"/>
  <c r="W1265" i="70"/>
  <c r="X1265" i="70"/>
  <c r="Y1265" i="70"/>
  <c r="W1266" i="70"/>
  <c r="X1266" i="70"/>
  <c r="Y1266" i="70"/>
  <c r="W1267" i="70"/>
  <c r="X1267" i="70"/>
  <c r="Y1267" i="70"/>
  <c r="W1268" i="70"/>
  <c r="X1268" i="70"/>
  <c r="Y1268" i="70"/>
  <c r="W1269" i="70"/>
  <c r="X1269" i="70"/>
  <c r="Y1269" i="70"/>
  <c r="W1270" i="70"/>
  <c r="X1270" i="70"/>
  <c r="Y1270" i="70"/>
  <c r="W1271" i="70"/>
  <c r="X1271" i="70"/>
  <c r="Y1271" i="70"/>
  <c r="W1272" i="70"/>
  <c r="X1272" i="70"/>
  <c r="Y1272" i="70"/>
  <c r="W1273" i="70"/>
  <c r="X1273" i="70"/>
  <c r="Y1273" i="70"/>
  <c r="W1274" i="70"/>
  <c r="X1274" i="70"/>
  <c r="Y1274" i="70"/>
  <c r="W1275" i="70"/>
  <c r="X1275" i="70"/>
  <c r="Y1275" i="70"/>
  <c r="W1276" i="70"/>
  <c r="X1276" i="70"/>
  <c r="Y1276" i="70"/>
  <c r="W1277" i="70"/>
  <c r="X1277" i="70"/>
  <c r="Y1277" i="70"/>
  <c r="W1278" i="70"/>
  <c r="X1278" i="70"/>
  <c r="Y1278" i="70"/>
  <c r="W1279" i="70"/>
  <c r="X1279" i="70"/>
  <c r="Y1279" i="70"/>
  <c r="W1280" i="70"/>
  <c r="X1280" i="70"/>
  <c r="Y1280" i="70"/>
  <c r="W1281" i="70"/>
  <c r="X1281" i="70"/>
  <c r="Y1281" i="70"/>
  <c r="W1282" i="70"/>
  <c r="X1282" i="70"/>
  <c r="Y1282" i="70"/>
  <c r="W1283" i="70"/>
  <c r="X1283" i="70"/>
  <c r="Y1283" i="70"/>
  <c r="W1284" i="70"/>
  <c r="X1284" i="70"/>
  <c r="Y1284" i="70"/>
  <c r="W1285" i="70"/>
  <c r="X1285" i="70"/>
  <c r="Y1285" i="70"/>
  <c r="W1286" i="70"/>
  <c r="X1286" i="70"/>
  <c r="Y1286" i="70"/>
  <c r="W1287" i="70"/>
  <c r="X1287" i="70"/>
  <c r="Y1287" i="70"/>
  <c r="W1288" i="70"/>
  <c r="X1288" i="70"/>
  <c r="Y1288" i="70"/>
  <c r="W1289" i="70"/>
  <c r="X1289" i="70"/>
  <c r="Y1289" i="70"/>
  <c r="W1290" i="70"/>
  <c r="X1290" i="70"/>
  <c r="Y1290" i="70"/>
  <c r="W1291" i="70"/>
  <c r="X1291" i="70"/>
  <c r="Y1291" i="70"/>
  <c r="W1292" i="70"/>
  <c r="X1292" i="70"/>
  <c r="Y1292" i="70"/>
  <c r="W1293" i="70"/>
  <c r="X1293" i="70"/>
  <c r="Y1293" i="70"/>
  <c r="W1294" i="70"/>
  <c r="X1294" i="70"/>
  <c r="Y1294" i="70"/>
  <c r="W1295" i="70"/>
  <c r="X1295" i="70"/>
  <c r="Y1295" i="70"/>
  <c r="W1296" i="70"/>
  <c r="X1296" i="70"/>
  <c r="Y1296" i="70"/>
  <c r="W1297" i="70"/>
  <c r="X1297" i="70"/>
  <c r="Y1297" i="70"/>
  <c r="W1298" i="70"/>
  <c r="X1298" i="70"/>
  <c r="Y1298" i="70"/>
  <c r="W1299" i="70"/>
  <c r="X1299" i="70"/>
  <c r="Y1299" i="70"/>
  <c r="W1300" i="70"/>
  <c r="X1300" i="70"/>
  <c r="Y1300" i="70"/>
  <c r="W1301" i="70"/>
  <c r="X1301" i="70"/>
  <c r="Y1301" i="70"/>
  <c r="W1302" i="70"/>
  <c r="X1302" i="70"/>
  <c r="Y1302" i="70"/>
  <c r="W1303" i="70"/>
  <c r="X1303" i="70"/>
  <c r="Y1303" i="70"/>
  <c r="W1304" i="70"/>
  <c r="X1304" i="70"/>
  <c r="Y1304" i="70"/>
  <c r="W1305" i="70"/>
  <c r="X1305" i="70"/>
  <c r="Y1305" i="70"/>
  <c r="W1306" i="70"/>
  <c r="X1306" i="70"/>
  <c r="Y1306" i="70"/>
  <c r="W1307" i="70"/>
  <c r="X1307" i="70"/>
  <c r="Y1307" i="70"/>
  <c r="W1308" i="70"/>
  <c r="X1308" i="70"/>
  <c r="Y1308" i="70"/>
  <c r="W1309" i="70"/>
  <c r="X1309" i="70"/>
  <c r="Y1309" i="70"/>
  <c r="W1310" i="70"/>
  <c r="X1310" i="70"/>
  <c r="Y1310" i="70"/>
  <c r="W1311" i="70"/>
  <c r="X1311" i="70"/>
  <c r="Y1311" i="70"/>
  <c r="W1312" i="70"/>
  <c r="X1312" i="70"/>
  <c r="Y1312" i="70"/>
  <c r="W1313" i="70"/>
  <c r="X1313" i="70"/>
  <c r="Y1313" i="70"/>
  <c r="W1314" i="70"/>
  <c r="X1314" i="70"/>
  <c r="Y1314" i="70"/>
  <c r="W1315" i="70"/>
  <c r="X1315" i="70"/>
  <c r="Y1315" i="70"/>
  <c r="W1316" i="70"/>
  <c r="X1316" i="70"/>
  <c r="Y1316" i="70"/>
  <c r="W1317" i="70"/>
  <c r="X1317" i="70"/>
  <c r="Y1317" i="70"/>
  <c r="W1318" i="70"/>
  <c r="X1318" i="70"/>
  <c r="Y1318" i="70"/>
  <c r="W1319" i="70"/>
  <c r="X1319" i="70"/>
  <c r="Y1319" i="70"/>
  <c r="W1320" i="70"/>
  <c r="X1320" i="70"/>
  <c r="Y1320" i="70"/>
  <c r="W1321" i="70"/>
  <c r="X1321" i="70"/>
  <c r="Y1321" i="70"/>
  <c r="W1322" i="70"/>
  <c r="X1322" i="70"/>
  <c r="Y1322" i="70"/>
  <c r="W1323" i="70"/>
  <c r="X1323" i="70"/>
  <c r="Y1323" i="70"/>
  <c r="W1324" i="70"/>
  <c r="X1324" i="70"/>
  <c r="Y1324" i="70"/>
  <c r="W1325" i="70"/>
  <c r="X1325" i="70"/>
  <c r="Y1325" i="70"/>
  <c r="W1326" i="70"/>
  <c r="X1326" i="70"/>
  <c r="Y1326" i="70"/>
  <c r="W1327" i="70"/>
  <c r="X1327" i="70"/>
  <c r="Y1327" i="70"/>
  <c r="W1328" i="70"/>
  <c r="X1328" i="70"/>
  <c r="Y1328" i="70"/>
  <c r="W1329" i="70"/>
  <c r="X1329" i="70"/>
  <c r="Y1329" i="70"/>
  <c r="W1330" i="70"/>
  <c r="X1330" i="70"/>
  <c r="Y1330" i="70"/>
  <c r="W1331" i="70"/>
  <c r="X1331" i="70"/>
  <c r="Y1331" i="70"/>
  <c r="W1332" i="70"/>
  <c r="X1332" i="70"/>
  <c r="Y1332" i="70"/>
  <c r="W1333" i="70"/>
  <c r="X1333" i="70"/>
  <c r="Y1333" i="70"/>
  <c r="W1334" i="70"/>
  <c r="X1334" i="70"/>
  <c r="Y1334" i="70"/>
  <c r="W1335" i="70"/>
  <c r="X1335" i="70"/>
  <c r="Y1335" i="70"/>
  <c r="W1336" i="70"/>
  <c r="X1336" i="70"/>
  <c r="Y1336" i="70"/>
  <c r="W1337" i="70"/>
  <c r="X1337" i="70"/>
  <c r="Y1337" i="70"/>
  <c r="W1338" i="70"/>
  <c r="X1338" i="70"/>
  <c r="Y1338" i="70"/>
  <c r="W1339" i="70"/>
  <c r="X1339" i="70"/>
  <c r="Y1339" i="70"/>
  <c r="W1340" i="70"/>
  <c r="X1340" i="70"/>
  <c r="Y1340" i="70"/>
  <c r="W1341" i="70"/>
  <c r="X1341" i="70"/>
  <c r="Y1341" i="70"/>
  <c r="W1342" i="70"/>
  <c r="X1342" i="70"/>
  <c r="Y1342" i="70"/>
  <c r="W1343" i="70"/>
  <c r="X1343" i="70"/>
  <c r="Y1343" i="70"/>
  <c r="W1344" i="70"/>
  <c r="X1344" i="70"/>
  <c r="Y1344" i="70"/>
  <c r="W1345" i="70"/>
  <c r="X1345" i="70"/>
  <c r="Y1345" i="70"/>
  <c r="W1346" i="70"/>
  <c r="X1346" i="70"/>
  <c r="Y1346" i="70"/>
  <c r="W1347" i="70"/>
  <c r="X1347" i="70"/>
  <c r="Y1347" i="70"/>
  <c r="W1348" i="70"/>
  <c r="X1348" i="70"/>
  <c r="Y1348" i="70"/>
  <c r="W1349" i="70"/>
  <c r="X1349" i="70"/>
  <c r="Y1349" i="70"/>
  <c r="W1350" i="70"/>
  <c r="X1350" i="70"/>
  <c r="Y1350" i="70"/>
  <c r="W1351" i="70"/>
  <c r="X1351" i="70"/>
  <c r="Y1351" i="70"/>
  <c r="W1352" i="70"/>
  <c r="X1352" i="70"/>
  <c r="Y1352" i="70"/>
  <c r="W1353" i="70"/>
  <c r="X1353" i="70"/>
  <c r="Y1353" i="70"/>
  <c r="W1354" i="70"/>
  <c r="X1354" i="70"/>
  <c r="Y1354" i="70"/>
  <c r="W1355" i="70"/>
  <c r="X1355" i="70"/>
  <c r="Y1355" i="70"/>
  <c r="W1356" i="70"/>
  <c r="X1356" i="70"/>
  <c r="Y1356" i="70"/>
  <c r="W1357" i="70"/>
  <c r="X1357" i="70"/>
  <c r="Y1357" i="70"/>
  <c r="W1358" i="70"/>
  <c r="X1358" i="70"/>
  <c r="Y1358" i="70"/>
  <c r="W1359" i="70"/>
  <c r="X1359" i="70"/>
  <c r="Y1359" i="70"/>
  <c r="W1360" i="70"/>
  <c r="X1360" i="70"/>
  <c r="Y1360" i="70"/>
  <c r="W1361" i="70"/>
  <c r="X1361" i="70"/>
  <c r="Y1361" i="70"/>
  <c r="W1362" i="70"/>
  <c r="X1362" i="70"/>
  <c r="Y1362" i="70"/>
  <c r="W1363" i="70"/>
  <c r="X1363" i="70"/>
  <c r="Y1363" i="70"/>
  <c r="W1364" i="70"/>
  <c r="X1364" i="70"/>
  <c r="Y1364" i="70"/>
  <c r="W1365" i="70"/>
  <c r="X1365" i="70"/>
  <c r="Y1365" i="70"/>
  <c r="W1366" i="70"/>
  <c r="X1366" i="70"/>
  <c r="Y1366" i="70"/>
  <c r="W1367" i="70"/>
  <c r="X1367" i="70"/>
  <c r="Y1367" i="70"/>
  <c r="W1368" i="70"/>
  <c r="X1368" i="70"/>
  <c r="Y1368" i="70"/>
  <c r="W1369" i="70"/>
  <c r="X1369" i="70"/>
  <c r="Y1369" i="70"/>
  <c r="W1370" i="70"/>
  <c r="X1370" i="70"/>
  <c r="Y1370" i="70"/>
  <c r="W1371" i="70"/>
  <c r="X1371" i="70"/>
  <c r="Y1371" i="70"/>
  <c r="W1372" i="70"/>
  <c r="X1372" i="70"/>
  <c r="Y1372" i="70"/>
  <c r="W1373" i="70"/>
  <c r="X1373" i="70"/>
  <c r="Y1373" i="70"/>
  <c r="W1374" i="70"/>
  <c r="X1374" i="70"/>
  <c r="Y1374" i="70"/>
  <c r="W1375" i="70"/>
  <c r="X1375" i="70"/>
  <c r="Y1375" i="70"/>
  <c r="W1376" i="70"/>
  <c r="X1376" i="70"/>
  <c r="Y1376" i="70"/>
  <c r="W1377" i="70"/>
  <c r="X1377" i="70"/>
  <c r="Y1377" i="70"/>
  <c r="W1378" i="70"/>
  <c r="X1378" i="70"/>
  <c r="Y1378" i="70"/>
  <c r="W1379" i="70"/>
  <c r="X1379" i="70"/>
  <c r="Y1379" i="70"/>
  <c r="W1380" i="70"/>
  <c r="X1380" i="70"/>
  <c r="Y1380" i="70"/>
  <c r="W1381" i="70"/>
  <c r="X1381" i="70"/>
  <c r="Y1381" i="70"/>
  <c r="W1382" i="70"/>
  <c r="X1382" i="70"/>
  <c r="Y1382" i="70"/>
  <c r="W1383" i="70"/>
  <c r="X1383" i="70"/>
  <c r="Y1383" i="70"/>
  <c r="W1384" i="70"/>
  <c r="X1384" i="70"/>
  <c r="Y1384" i="70"/>
  <c r="W1385" i="70"/>
  <c r="X1385" i="70"/>
  <c r="Y1385" i="70"/>
  <c r="W1386" i="70"/>
  <c r="X1386" i="70"/>
  <c r="Y1386" i="70"/>
  <c r="W1387" i="70"/>
  <c r="X1387" i="70"/>
  <c r="Y1387" i="70"/>
  <c r="W1388" i="70"/>
  <c r="X1388" i="70"/>
  <c r="Y1388" i="70"/>
  <c r="W1389" i="70"/>
  <c r="X1389" i="70"/>
  <c r="Y1389" i="70"/>
  <c r="W1390" i="70"/>
  <c r="X1390" i="70"/>
  <c r="Y1390" i="70"/>
  <c r="W1391" i="70"/>
  <c r="X1391" i="70"/>
  <c r="Y1391" i="70"/>
  <c r="W1392" i="70"/>
  <c r="X1392" i="70"/>
  <c r="Y1392" i="70"/>
  <c r="W1393" i="70"/>
  <c r="X1393" i="70"/>
  <c r="Y1393" i="70"/>
  <c r="W1394" i="70"/>
  <c r="X1394" i="70"/>
  <c r="Y1394" i="70"/>
  <c r="W1395" i="70"/>
  <c r="X1395" i="70"/>
  <c r="Y1395" i="70"/>
  <c r="W1396" i="70"/>
  <c r="X1396" i="70"/>
  <c r="Y1396" i="70"/>
  <c r="W1397" i="70"/>
  <c r="X1397" i="70"/>
  <c r="Y1397" i="70"/>
  <c r="W1398" i="70"/>
  <c r="X1398" i="70"/>
  <c r="Y1398" i="70"/>
  <c r="W1399" i="70"/>
  <c r="X1399" i="70"/>
  <c r="Y1399" i="70"/>
  <c r="W1400" i="70"/>
  <c r="X1400" i="70"/>
  <c r="Y1400" i="70"/>
  <c r="W1401" i="70"/>
  <c r="X1401" i="70"/>
  <c r="Y1401" i="70"/>
  <c r="W1402" i="70"/>
  <c r="X1402" i="70"/>
  <c r="Y1402" i="70"/>
  <c r="W1403" i="70"/>
  <c r="X1403" i="70"/>
  <c r="Y1403" i="70"/>
  <c r="W1404" i="70"/>
  <c r="X1404" i="70"/>
  <c r="Y1404" i="70"/>
  <c r="W1405" i="70"/>
  <c r="X1405" i="70"/>
  <c r="Y1405" i="70"/>
  <c r="W1406" i="70"/>
  <c r="X1406" i="70"/>
  <c r="Y1406" i="70"/>
  <c r="W1407" i="70"/>
  <c r="X1407" i="70"/>
  <c r="Y1407" i="70"/>
  <c r="W1408" i="70"/>
  <c r="X1408" i="70"/>
  <c r="Y1408" i="70"/>
  <c r="W1409" i="70"/>
  <c r="X1409" i="70"/>
  <c r="Y1409" i="70"/>
  <c r="W1410" i="70"/>
  <c r="X1410" i="70"/>
  <c r="Y1410" i="70"/>
  <c r="W1411" i="70"/>
  <c r="X1411" i="70"/>
  <c r="Y1411" i="70"/>
  <c r="W1412" i="70"/>
  <c r="X1412" i="70"/>
  <c r="Y1412" i="70"/>
  <c r="W1413" i="70"/>
  <c r="X1413" i="70"/>
  <c r="Y1413" i="70"/>
  <c r="W1414" i="70"/>
  <c r="X1414" i="70"/>
  <c r="Y1414" i="70"/>
  <c r="W1415" i="70"/>
  <c r="X1415" i="70"/>
  <c r="Y1415" i="70"/>
  <c r="W1416" i="70"/>
  <c r="X1416" i="70"/>
  <c r="Y1416" i="70"/>
  <c r="W1417" i="70"/>
  <c r="X1417" i="70"/>
  <c r="Y1417" i="70"/>
  <c r="W1418" i="70"/>
  <c r="X1418" i="70"/>
  <c r="Y1418" i="70"/>
  <c r="W1419" i="70"/>
  <c r="X1419" i="70"/>
  <c r="Y1419" i="70"/>
  <c r="W1420" i="70"/>
  <c r="X1420" i="70"/>
  <c r="Y1420" i="70"/>
  <c r="W1421" i="70"/>
  <c r="X1421" i="70"/>
  <c r="Y1421" i="70"/>
  <c r="W1422" i="70"/>
  <c r="X1422" i="70"/>
  <c r="Y1422" i="70"/>
  <c r="W1423" i="70"/>
  <c r="X1423" i="70"/>
  <c r="Y1423" i="70"/>
  <c r="W1424" i="70"/>
  <c r="X1424" i="70"/>
  <c r="Y1424" i="70"/>
  <c r="W1425" i="70"/>
  <c r="X1425" i="70"/>
  <c r="Y1425" i="70"/>
  <c r="W1426" i="70"/>
  <c r="X1426" i="70"/>
  <c r="Y1426" i="70"/>
  <c r="W1427" i="70"/>
  <c r="X1427" i="70"/>
  <c r="Y1427" i="70"/>
  <c r="W1428" i="70"/>
  <c r="X1428" i="70"/>
  <c r="Y1428" i="70"/>
  <c r="W1429" i="70"/>
  <c r="X1429" i="70"/>
  <c r="Y1429" i="70"/>
  <c r="W1430" i="70"/>
  <c r="X1430" i="70"/>
  <c r="Y1430" i="70"/>
  <c r="W1431" i="70"/>
  <c r="X1431" i="70"/>
  <c r="Y1431" i="70"/>
  <c r="W1432" i="70"/>
  <c r="X1432" i="70"/>
  <c r="Y1432" i="70"/>
  <c r="W1433" i="70"/>
  <c r="X1433" i="70"/>
  <c r="Y1433" i="70"/>
  <c r="W1434" i="70"/>
  <c r="X1434" i="70"/>
  <c r="Y1434" i="70"/>
  <c r="W1435" i="70"/>
  <c r="X1435" i="70"/>
  <c r="Y1435" i="70"/>
  <c r="W1436" i="70"/>
  <c r="X1436" i="70"/>
  <c r="Y1436" i="70"/>
  <c r="W1437" i="70"/>
  <c r="X1437" i="70"/>
  <c r="Y1437" i="70"/>
  <c r="W1438" i="70"/>
  <c r="X1438" i="70"/>
  <c r="Y1438" i="70"/>
  <c r="W1439" i="70"/>
  <c r="X1439" i="70"/>
  <c r="Y1439" i="70"/>
  <c r="W1440" i="70"/>
  <c r="X1440" i="70"/>
  <c r="Y1440" i="70"/>
  <c r="W1441" i="70"/>
  <c r="X1441" i="70"/>
  <c r="Y1441" i="70"/>
  <c r="W1442" i="70"/>
  <c r="X1442" i="70"/>
  <c r="Y1442" i="70"/>
  <c r="W1443" i="70"/>
  <c r="X1443" i="70"/>
  <c r="Y1443" i="70"/>
  <c r="W1444" i="70"/>
  <c r="X1444" i="70"/>
  <c r="Y1444" i="70"/>
  <c r="W1445" i="70"/>
  <c r="X1445" i="70"/>
  <c r="Y1445" i="70"/>
  <c r="W1446" i="70"/>
  <c r="X1446" i="70"/>
  <c r="Y1446" i="70"/>
  <c r="W1447" i="70"/>
  <c r="X1447" i="70"/>
  <c r="Y1447" i="70"/>
  <c r="W1448" i="70"/>
  <c r="X1448" i="70"/>
  <c r="Y1448" i="70"/>
  <c r="W1449" i="70"/>
  <c r="X1449" i="70"/>
  <c r="Y1449" i="70"/>
  <c r="W1450" i="70"/>
  <c r="X1450" i="70"/>
  <c r="Y1450" i="70"/>
  <c r="W1451" i="70"/>
  <c r="X1451" i="70"/>
  <c r="Y1451" i="70"/>
  <c r="W1452" i="70"/>
  <c r="X1452" i="70"/>
  <c r="Y1452" i="70"/>
  <c r="W1453" i="70"/>
  <c r="X1453" i="70"/>
  <c r="Y1453" i="70"/>
  <c r="W1454" i="70"/>
  <c r="X1454" i="70"/>
  <c r="Y1454" i="70"/>
  <c r="W1455" i="70"/>
  <c r="X1455" i="70"/>
  <c r="Y1455" i="70"/>
  <c r="W1456" i="70"/>
  <c r="X1456" i="70"/>
  <c r="Y1456" i="70"/>
  <c r="W1457" i="70"/>
  <c r="X1457" i="70"/>
  <c r="Y1457" i="70"/>
  <c r="W1458" i="70"/>
  <c r="X1458" i="70"/>
  <c r="Y1458" i="70"/>
  <c r="W1459" i="70"/>
  <c r="X1459" i="70"/>
  <c r="Y1459" i="70"/>
  <c r="W1460" i="70"/>
  <c r="X1460" i="70"/>
  <c r="Y1460" i="70"/>
  <c r="W1461" i="70"/>
  <c r="X1461" i="70"/>
  <c r="Y1461" i="70"/>
  <c r="W1462" i="70"/>
  <c r="X1462" i="70"/>
  <c r="Y1462" i="70"/>
  <c r="W1463" i="70"/>
  <c r="X1463" i="70"/>
  <c r="Y1463" i="70"/>
  <c r="W1464" i="70"/>
  <c r="X1464" i="70"/>
  <c r="Y1464" i="70"/>
  <c r="W1465" i="70"/>
  <c r="X1465" i="70"/>
  <c r="Y1465" i="70"/>
  <c r="W1466" i="70"/>
  <c r="X1466" i="70"/>
  <c r="Y1466" i="70"/>
  <c r="W1467" i="70"/>
  <c r="X1467" i="70"/>
  <c r="Y1467" i="70"/>
  <c r="W1468" i="70"/>
  <c r="X1468" i="70"/>
  <c r="Y1468" i="70"/>
  <c r="W1469" i="70"/>
  <c r="X1469" i="70"/>
  <c r="Y1469" i="70"/>
  <c r="W1470" i="70"/>
  <c r="X1470" i="70"/>
  <c r="Y1470" i="70"/>
  <c r="W1471" i="70"/>
  <c r="X1471" i="70"/>
  <c r="Y1471" i="70"/>
  <c r="W1472" i="70"/>
  <c r="X1472" i="70"/>
  <c r="Y1472" i="70"/>
  <c r="W1473" i="70"/>
  <c r="X1473" i="70"/>
  <c r="Y1473" i="70"/>
  <c r="W1474" i="70"/>
  <c r="X1474" i="70"/>
  <c r="Y1474" i="70"/>
  <c r="W1475" i="70"/>
  <c r="X1475" i="70"/>
  <c r="Y1475" i="70"/>
  <c r="W1476" i="70"/>
  <c r="X1476" i="70"/>
  <c r="Y1476" i="70"/>
  <c r="W1477" i="70"/>
  <c r="X1477" i="70"/>
  <c r="Y1477" i="70"/>
  <c r="W1478" i="70"/>
  <c r="X1478" i="70"/>
  <c r="Y1478" i="70"/>
  <c r="W1479" i="70"/>
  <c r="X1479" i="70"/>
  <c r="Y1479" i="70"/>
  <c r="W1480" i="70"/>
  <c r="X1480" i="70"/>
  <c r="Y1480" i="70"/>
  <c r="W1481" i="70"/>
  <c r="X1481" i="70"/>
  <c r="Y1481" i="70"/>
  <c r="W1482" i="70"/>
  <c r="X1482" i="70"/>
  <c r="Y1482" i="70"/>
  <c r="W1483" i="70"/>
  <c r="X1483" i="70"/>
  <c r="Y1483" i="70"/>
  <c r="W1484" i="70"/>
  <c r="X1484" i="70"/>
  <c r="Y1484" i="70"/>
  <c r="W1485" i="70"/>
  <c r="X1485" i="70"/>
  <c r="Y1485" i="70"/>
  <c r="W1486" i="70"/>
  <c r="X1486" i="70"/>
  <c r="Y1486" i="70"/>
  <c r="W1487" i="70"/>
  <c r="X1487" i="70"/>
  <c r="Y1487" i="70"/>
  <c r="W1488" i="70"/>
  <c r="X1488" i="70"/>
  <c r="Y1488" i="70"/>
  <c r="W1489" i="70"/>
  <c r="X1489" i="70"/>
  <c r="Y1489" i="70"/>
  <c r="W1490" i="70"/>
  <c r="X1490" i="70"/>
  <c r="Y1490" i="70"/>
  <c r="W1491" i="70"/>
  <c r="X1491" i="70"/>
  <c r="Y1491" i="70"/>
  <c r="W1492" i="70"/>
  <c r="X1492" i="70"/>
  <c r="Y1492" i="70"/>
  <c r="W1493" i="70"/>
  <c r="X1493" i="70"/>
  <c r="Y1493" i="70"/>
  <c r="W1494" i="70"/>
  <c r="X1494" i="70"/>
  <c r="Y1494" i="70"/>
  <c r="W1495" i="70"/>
  <c r="X1495" i="70"/>
  <c r="Y1495" i="70"/>
  <c r="W1496" i="70"/>
  <c r="X1496" i="70"/>
  <c r="Y1496" i="70"/>
  <c r="W1497" i="70"/>
  <c r="X1497" i="70"/>
  <c r="Y1497" i="70"/>
  <c r="W1498" i="70"/>
  <c r="X1498" i="70"/>
  <c r="Y1498" i="70"/>
  <c r="W1499" i="70"/>
  <c r="X1499" i="70"/>
  <c r="Y1499" i="70"/>
  <c r="W1500" i="70"/>
  <c r="X1500" i="70"/>
  <c r="Y1500" i="70"/>
  <c r="W1501" i="70"/>
  <c r="X1501" i="70"/>
  <c r="Y1501" i="70"/>
  <c r="W1502" i="70"/>
  <c r="X1502" i="70"/>
  <c r="Y1502" i="70"/>
  <c r="W1503" i="70"/>
  <c r="X1503" i="70"/>
  <c r="Y1503" i="70"/>
  <c r="W1504" i="70"/>
  <c r="X1504" i="70"/>
  <c r="Y1504" i="70"/>
  <c r="W1505" i="70"/>
  <c r="X1505" i="70"/>
  <c r="Y1505" i="70"/>
  <c r="W1506" i="70"/>
  <c r="X1506" i="70"/>
  <c r="Y1506" i="70"/>
  <c r="W1507" i="70"/>
  <c r="X1507" i="70"/>
  <c r="Y1507" i="70"/>
  <c r="W1508" i="70"/>
  <c r="X1508" i="70"/>
  <c r="Y1508" i="70"/>
  <c r="W1509" i="70"/>
  <c r="X1509" i="70"/>
  <c r="Y1509" i="70"/>
  <c r="W1510" i="70"/>
  <c r="X1510" i="70"/>
  <c r="Y1510" i="70"/>
  <c r="W1511" i="70"/>
  <c r="X1511" i="70"/>
  <c r="Y1511" i="70"/>
  <c r="W1512" i="70"/>
  <c r="X1512" i="70"/>
  <c r="Y1512" i="70"/>
  <c r="W1513" i="70"/>
  <c r="X1513" i="70"/>
  <c r="Y1513" i="70"/>
  <c r="W1514" i="70"/>
  <c r="X1514" i="70"/>
  <c r="Y1514" i="70"/>
  <c r="W1515" i="70"/>
  <c r="X1515" i="70"/>
  <c r="Y1515" i="70"/>
  <c r="W1516" i="70"/>
  <c r="X1516" i="70"/>
  <c r="Y1516" i="70"/>
  <c r="W1517" i="70"/>
  <c r="X1517" i="70"/>
  <c r="Y1517" i="70"/>
  <c r="W1518" i="70"/>
  <c r="X1518" i="70"/>
  <c r="Y1518" i="70"/>
  <c r="W1519" i="70"/>
  <c r="X1519" i="70"/>
  <c r="Y1519" i="70"/>
  <c r="W1520" i="70"/>
  <c r="X1520" i="70"/>
  <c r="Y1520" i="70"/>
  <c r="W1521" i="70"/>
  <c r="X1521" i="70"/>
  <c r="Y1521" i="70"/>
  <c r="W1522" i="70"/>
  <c r="X1522" i="70"/>
  <c r="Y1522" i="70"/>
  <c r="W1523" i="70"/>
  <c r="X1523" i="70"/>
  <c r="Y1523" i="70"/>
  <c r="W1524" i="70"/>
  <c r="X1524" i="70"/>
  <c r="Y1524" i="70"/>
  <c r="W1525" i="70"/>
  <c r="X1525" i="70"/>
  <c r="Y1525" i="70"/>
  <c r="W1526" i="70"/>
  <c r="X1526" i="70"/>
  <c r="Y1526" i="70"/>
  <c r="W1527" i="70"/>
  <c r="X1527" i="70"/>
  <c r="Y1527" i="70"/>
  <c r="W1528" i="70"/>
  <c r="X1528" i="70"/>
  <c r="Y1528" i="70"/>
  <c r="W1529" i="70"/>
  <c r="X1529" i="70"/>
  <c r="Y1529" i="70"/>
  <c r="W1530" i="70"/>
  <c r="X1530" i="70"/>
  <c r="Y1530" i="70"/>
  <c r="W1531" i="70"/>
  <c r="X1531" i="70"/>
  <c r="Y1531" i="70"/>
  <c r="W1532" i="70"/>
  <c r="X1532" i="70"/>
  <c r="Y1532" i="70"/>
  <c r="W1533" i="70"/>
  <c r="X1533" i="70"/>
  <c r="Y1533" i="70"/>
  <c r="W1534" i="70"/>
  <c r="X1534" i="70"/>
  <c r="Y1534" i="70"/>
  <c r="W1535" i="70"/>
  <c r="X1535" i="70"/>
  <c r="Y1535" i="70"/>
  <c r="W1536" i="70"/>
  <c r="X1536" i="70"/>
  <c r="Y1536" i="70"/>
  <c r="W1537" i="70"/>
  <c r="X1537" i="70"/>
  <c r="Y1537" i="70"/>
  <c r="W1538" i="70"/>
  <c r="X1538" i="70"/>
  <c r="Y1538" i="70"/>
  <c r="W1539" i="70"/>
  <c r="X1539" i="70"/>
  <c r="Y1539" i="70"/>
  <c r="W1540" i="70"/>
  <c r="X1540" i="70"/>
  <c r="Y1540" i="70"/>
  <c r="W1541" i="70"/>
  <c r="X1541" i="70"/>
  <c r="Y1541" i="70"/>
  <c r="W1542" i="70"/>
  <c r="X1542" i="70"/>
  <c r="Y1542" i="70"/>
  <c r="W1543" i="70"/>
  <c r="X1543" i="70"/>
  <c r="Y1543" i="70"/>
  <c r="W1544" i="70"/>
  <c r="X1544" i="70"/>
  <c r="Y1544" i="70"/>
  <c r="W1545" i="70"/>
  <c r="X1545" i="70"/>
  <c r="Y1545" i="70"/>
  <c r="W1546" i="70"/>
  <c r="X1546" i="70"/>
  <c r="Y1546" i="70"/>
  <c r="W1547" i="70"/>
  <c r="X1547" i="70"/>
  <c r="Y1547" i="70"/>
  <c r="W1548" i="70"/>
  <c r="X1548" i="70"/>
  <c r="Y1548" i="70"/>
  <c r="W1549" i="70"/>
  <c r="X1549" i="70"/>
  <c r="Y1549" i="70"/>
  <c r="W1550" i="70"/>
  <c r="X1550" i="70"/>
  <c r="Y1550" i="70"/>
  <c r="W1551" i="70"/>
  <c r="X1551" i="70"/>
  <c r="Y1551" i="70"/>
  <c r="W1552" i="70"/>
  <c r="X1552" i="70"/>
  <c r="Y1552" i="70"/>
  <c r="W1553" i="70"/>
  <c r="X1553" i="70"/>
  <c r="Y1553" i="70"/>
  <c r="W1554" i="70"/>
  <c r="X1554" i="70"/>
  <c r="Y1554" i="70"/>
  <c r="W1555" i="70"/>
  <c r="X1555" i="70"/>
  <c r="Y1555" i="70"/>
  <c r="W1556" i="70"/>
  <c r="X1556" i="70"/>
  <c r="Y1556" i="70"/>
  <c r="W1557" i="70"/>
  <c r="X1557" i="70"/>
  <c r="Y1557" i="70"/>
  <c r="W1558" i="70"/>
  <c r="X1558" i="70"/>
  <c r="Y1558" i="70"/>
  <c r="W1559" i="70"/>
  <c r="X1559" i="70"/>
  <c r="Y1559" i="70"/>
  <c r="W1560" i="70"/>
  <c r="X1560" i="70"/>
  <c r="Y1560" i="70"/>
  <c r="W1561" i="70"/>
  <c r="X1561" i="70"/>
  <c r="Y1561" i="70"/>
  <c r="W1562" i="70"/>
  <c r="X1562" i="70"/>
  <c r="Y1562" i="70"/>
  <c r="W1563" i="70"/>
  <c r="X1563" i="70"/>
  <c r="Y1563" i="70"/>
  <c r="W1564" i="70"/>
  <c r="X1564" i="70"/>
  <c r="Y1564" i="70"/>
  <c r="W1565" i="70"/>
  <c r="X1565" i="70"/>
  <c r="Y1565" i="70"/>
  <c r="W1566" i="70"/>
  <c r="X1566" i="70"/>
  <c r="Y1566" i="70"/>
  <c r="W1567" i="70"/>
  <c r="X1567" i="70"/>
  <c r="Y1567" i="70"/>
  <c r="W1568" i="70"/>
  <c r="X1568" i="70"/>
  <c r="Y1568" i="70"/>
  <c r="W1569" i="70"/>
  <c r="X1569" i="70"/>
  <c r="Y1569" i="70"/>
  <c r="W1570" i="70"/>
  <c r="X1570" i="70"/>
  <c r="Y1570" i="70"/>
  <c r="W1571" i="70"/>
  <c r="X1571" i="70"/>
  <c r="Y1571" i="70"/>
  <c r="W1572" i="70"/>
  <c r="X1572" i="70"/>
  <c r="Y1572" i="70"/>
  <c r="W1573" i="70"/>
  <c r="X1573" i="70"/>
  <c r="Y1573" i="70"/>
  <c r="W1574" i="70"/>
  <c r="X1574" i="70"/>
  <c r="Y1574" i="70"/>
  <c r="W1575" i="70"/>
  <c r="X1575" i="70"/>
  <c r="Y1575" i="70"/>
  <c r="W1576" i="70"/>
  <c r="X1576" i="70"/>
  <c r="Y1576" i="70"/>
  <c r="W1577" i="70"/>
  <c r="X1577" i="70"/>
  <c r="Y1577" i="70"/>
  <c r="W1578" i="70"/>
  <c r="X1578" i="70"/>
  <c r="Y1578" i="70"/>
  <c r="W1579" i="70"/>
  <c r="X1579" i="70"/>
  <c r="Y1579" i="70"/>
  <c r="W1580" i="70"/>
  <c r="X1580" i="70"/>
  <c r="Y1580" i="70"/>
  <c r="W1581" i="70"/>
  <c r="X1581" i="70"/>
  <c r="Y1581" i="70"/>
  <c r="W1582" i="70"/>
  <c r="X1582" i="70"/>
  <c r="Y1582" i="70"/>
  <c r="W1583" i="70"/>
  <c r="X1583" i="70"/>
  <c r="Y1583" i="70"/>
  <c r="W1584" i="70"/>
  <c r="X1584" i="70"/>
  <c r="Y1584" i="70"/>
  <c r="W1585" i="70"/>
  <c r="X1585" i="70"/>
  <c r="Y1585" i="70"/>
  <c r="W1586" i="70"/>
  <c r="X1586" i="70"/>
  <c r="Y1586" i="70"/>
  <c r="W1587" i="70"/>
  <c r="X1587" i="70"/>
  <c r="Y1587" i="70"/>
  <c r="W1588" i="70"/>
  <c r="X1588" i="70"/>
  <c r="Y1588" i="70"/>
  <c r="W1589" i="70"/>
  <c r="X1589" i="70"/>
  <c r="Y1589" i="70"/>
  <c r="W1590" i="70"/>
  <c r="X1590" i="70"/>
  <c r="Y1590" i="70"/>
  <c r="W1591" i="70"/>
  <c r="X1591" i="70"/>
  <c r="Y1591" i="70"/>
  <c r="W1592" i="70"/>
  <c r="X1592" i="70"/>
  <c r="Y1592" i="70"/>
  <c r="W1593" i="70"/>
  <c r="X1593" i="70"/>
  <c r="Y1593" i="70"/>
  <c r="W1594" i="70"/>
  <c r="X1594" i="70"/>
  <c r="Y1594" i="70"/>
  <c r="W1595" i="70"/>
  <c r="X1595" i="70"/>
  <c r="Y1595" i="70"/>
  <c r="W1596" i="70"/>
  <c r="X1596" i="70"/>
  <c r="Y1596" i="70"/>
  <c r="W1597" i="70"/>
  <c r="X1597" i="70"/>
  <c r="Y1597" i="70"/>
  <c r="W1598" i="70"/>
  <c r="X1598" i="70"/>
  <c r="Y1598" i="70"/>
  <c r="W1599" i="70"/>
  <c r="X1599" i="70"/>
  <c r="Y1599" i="70"/>
  <c r="W1600" i="70"/>
  <c r="X1600" i="70"/>
  <c r="Y1600" i="70"/>
  <c r="W1601" i="70"/>
  <c r="X1601" i="70"/>
  <c r="Y1601" i="70"/>
  <c r="W1602" i="70"/>
  <c r="X1602" i="70"/>
  <c r="Y1602" i="70"/>
  <c r="W1603" i="70"/>
  <c r="X1603" i="70"/>
  <c r="Y1603" i="70"/>
  <c r="W1604" i="70"/>
  <c r="X1604" i="70"/>
  <c r="Y1604" i="70"/>
  <c r="W1605" i="70"/>
  <c r="X1605" i="70"/>
  <c r="Y1605" i="70"/>
  <c r="W1606" i="70"/>
  <c r="X1606" i="70"/>
  <c r="Y1606" i="70"/>
  <c r="W1607" i="70"/>
  <c r="X1607" i="70"/>
  <c r="Y1607" i="70"/>
  <c r="W1608" i="70"/>
  <c r="X1608" i="70"/>
  <c r="Y1608" i="70"/>
  <c r="W1609" i="70"/>
  <c r="X1609" i="70"/>
  <c r="Y1609" i="70"/>
  <c r="W1610" i="70"/>
  <c r="X1610" i="70"/>
  <c r="Y1610" i="70"/>
  <c r="W1611" i="70"/>
  <c r="X1611" i="70"/>
  <c r="Y1611" i="70"/>
  <c r="W1612" i="70"/>
  <c r="X1612" i="70"/>
  <c r="Y1612" i="70"/>
  <c r="W1613" i="70"/>
  <c r="X1613" i="70"/>
  <c r="Y1613" i="70"/>
  <c r="W1614" i="70"/>
  <c r="X1614" i="70"/>
  <c r="Y1614" i="70"/>
  <c r="W1615" i="70"/>
  <c r="X1615" i="70"/>
  <c r="Y1615" i="70"/>
  <c r="W1616" i="70"/>
  <c r="X1616" i="70"/>
  <c r="Y1616" i="70"/>
  <c r="W1617" i="70"/>
  <c r="X1617" i="70"/>
  <c r="Y1617" i="70"/>
  <c r="W1618" i="70"/>
  <c r="X1618" i="70"/>
  <c r="Y1618" i="70"/>
  <c r="W1619" i="70"/>
  <c r="X1619" i="70"/>
  <c r="Y1619" i="70"/>
  <c r="W1620" i="70"/>
  <c r="X1620" i="70"/>
  <c r="Y1620" i="70"/>
  <c r="W1621" i="70"/>
  <c r="X1621" i="70"/>
  <c r="Y1621" i="70"/>
  <c r="W1622" i="70"/>
  <c r="X1622" i="70"/>
  <c r="Y1622" i="70"/>
  <c r="W1623" i="70"/>
  <c r="X1623" i="70"/>
  <c r="Y1623" i="70"/>
  <c r="W1624" i="70"/>
  <c r="X1624" i="70"/>
  <c r="Y1624" i="70"/>
  <c r="W1625" i="70"/>
  <c r="X1625" i="70"/>
  <c r="Y1625" i="70"/>
  <c r="W1626" i="70"/>
  <c r="X1626" i="70"/>
  <c r="Y1626" i="70"/>
  <c r="W1627" i="70"/>
  <c r="X1627" i="70"/>
  <c r="Y1627" i="70"/>
  <c r="W1628" i="70"/>
  <c r="X1628" i="70"/>
  <c r="Y1628" i="70"/>
  <c r="W1629" i="70"/>
  <c r="X1629" i="70"/>
  <c r="Y1629" i="70"/>
  <c r="W1630" i="70"/>
  <c r="X1630" i="70"/>
  <c r="Y1630" i="70"/>
  <c r="W1631" i="70"/>
  <c r="X1631" i="70"/>
  <c r="Y1631" i="70"/>
  <c r="W1632" i="70"/>
  <c r="X1632" i="70"/>
  <c r="Y1632" i="70"/>
  <c r="W1633" i="70"/>
  <c r="X1633" i="70"/>
  <c r="Y1633" i="70"/>
  <c r="W1634" i="70"/>
  <c r="X1634" i="70"/>
  <c r="Y1634" i="70"/>
  <c r="W1635" i="70"/>
  <c r="X1635" i="70"/>
  <c r="Y1635" i="70"/>
  <c r="W1636" i="70"/>
  <c r="X1636" i="70"/>
  <c r="Y1636" i="70"/>
  <c r="W1637" i="70"/>
  <c r="X1637" i="70"/>
  <c r="Y1637" i="70"/>
  <c r="W1638" i="70"/>
  <c r="X1638" i="70"/>
  <c r="Y1638" i="70"/>
  <c r="W1639" i="70"/>
  <c r="X1639" i="70"/>
  <c r="Y1639" i="70"/>
  <c r="W1640" i="70"/>
  <c r="X1640" i="70"/>
  <c r="Y1640" i="70"/>
  <c r="W1641" i="70"/>
  <c r="X1641" i="70"/>
  <c r="Y1641" i="70"/>
  <c r="W1642" i="70"/>
  <c r="X1642" i="70"/>
  <c r="Y1642" i="70"/>
  <c r="W1643" i="70"/>
  <c r="X1643" i="70"/>
  <c r="Y1643" i="70"/>
  <c r="W1644" i="70"/>
  <c r="X1644" i="70"/>
  <c r="Y1644" i="70"/>
  <c r="W1645" i="70"/>
  <c r="X1645" i="70"/>
  <c r="Y1645" i="70"/>
  <c r="W1646" i="70"/>
  <c r="X1646" i="70"/>
  <c r="Y1646" i="70"/>
  <c r="W1647" i="70"/>
  <c r="X1647" i="70"/>
  <c r="Y1647" i="70"/>
  <c r="W1648" i="70"/>
  <c r="X1648" i="70"/>
  <c r="Y1648" i="70"/>
  <c r="W1649" i="70"/>
  <c r="X1649" i="70"/>
  <c r="Y1649" i="70"/>
  <c r="W1650" i="70"/>
  <c r="X1650" i="70"/>
  <c r="Y1650" i="70"/>
  <c r="W1651" i="70"/>
  <c r="X1651" i="70"/>
  <c r="Y1651" i="70"/>
  <c r="W1652" i="70"/>
  <c r="X1652" i="70"/>
  <c r="Y1652" i="70"/>
  <c r="W1653" i="70"/>
  <c r="X1653" i="70"/>
  <c r="Y1653" i="70"/>
  <c r="W1654" i="70"/>
  <c r="X1654" i="70"/>
  <c r="Y1654" i="70"/>
  <c r="W1655" i="70"/>
  <c r="X1655" i="70"/>
  <c r="Y1655" i="70"/>
  <c r="W1656" i="70"/>
  <c r="X1656" i="70"/>
  <c r="Y1656" i="70"/>
  <c r="W1657" i="70"/>
  <c r="X1657" i="70"/>
  <c r="Y1657" i="70"/>
  <c r="W1658" i="70"/>
  <c r="X1658" i="70"/>
  <c r="Y1658" i="70"/>
  <c r="W1659" i="70"/>
  <c r="X1659" i="70"/>
  <c r="Y1659" i="70"/>
  <c r="W1660" i="70"/>
  <c r="X1660" i="70"/>
  <c r="Y1660" i="70"/>
  <c r="W1661" i="70"/>
  <c r="X1661" i="70"/>
  <c r="Y1661" i="70"/>
  <c r="W1662" i="70"/>
  <c r="X1662" i="70"/>
  <c r="Y1662" i="70"/>
  <c r="W1663" i="70"/>
  <c r="X1663" i="70"/>
  <c r="Y1663" i="70"/>
  <c r="W1664" i="70"/>
  <c r="X1664" i="70"/>
  <c r="Y1664" i="70"/>
  <c r="W1665" i="70"/>
  <c r="X1665" i="70"/>
  <c r="Y1665" i="70"/>
  <c r="W1666" i="70"/>
  <c r="X1666" i="70"/>
  <c r="Y1666" i="70"/>
  <c r="W1667" i="70"/>
  <c r="X1667" i="70"/>
  <c r="Y1667" i="70"/>
  <c r="W1668" i="70"/>
  <c r="X1668" i="70"/>
  <c r="Y1668" i="70"/>
  <c r="W1669" i="70"/>
  <c r="X1669" i="70"/>
  <c r="Y1669" i="70"/>
  <c r="W1670" i="70"/>
  <c r="X1670" i="70"/>
  <c r="Y1670" i="70"/>
  <c r="W1671" i="70"/>
  <c r="X1671" i="70"/>
  <c r="Y1671" i="70"/>
  <c r="W1672" i="70"/>
  <c r="X1672" i="70"/>
  <c r="Y1672" i="70"/>
  <c r="W1673" i="70"/>
  <c r="X1673" i="70"/>
  <c r="Y1673" i="70"/>
  <c r="W1674" i="70"/>
  <c r="X1674" i="70"/>
  <c r="Y1674" i="70"/>
  <c r="W1675" i="70"/>
  <c r="X1675" i="70"/>
  <c r="Y1675" i="70"/>
  <c r="W1676" i="70"/>
  <c r="X1676" i="70"/>
  <c r="Y1676" i="70"/>
  <c r="W1677" i="70"/>
  <c r="X1677" i="70"/>
  <c r="Y1677" i="70"/>
  <c r="W1678" i="70"/>
  <c r="X1678" i="70"/>
  <c r="Y1678" i="70"/>
  <c r="W1679" i="70"/>
  <c r="X1679" i="70"/>
  <c r="Y1679" i="70"/>
  <c r="W1680" i="70"/>
  <c r="X1680" i="70"/>
  <c r="Y1680" i="70"/>
  <c r="W1681" i="70"/>
  <c r="X1681" i="70"/>
  <c r="Y1681" i="70"/>
  <c r="W1682" i="70"/>
  <c r="X1682" i="70"/>
  <c r="Y1682" i="70"/>
  <c r="W1683" i="70"/>
  <c r="X1683" i="70"/>
  <c r="Y1683" i="70"/>
  <c r="W1684" i="70"/>
  <c r="X1684" i="70"/>
  <c r="Y1684" i="70"/>
  <c r="W1685" i="70"/>
  <c r="X1685" i="70"/>
  <c r="Y1685" i="70"/>
  <c r="W1686" i="70"/>
  <c r="X1686" i="70"/>
  <c r="Y1686" i="70"/>
  <c r="W1687" i="70"/>
  <c r="X1687" i="70"/>
  <c r="Y1687" i="70"/>
  <c r="W1688" i="70"/>
  <c r="X1688" i="70"/>
  <c r="Y1688" i="70"/>
  <c r="W1689" i="70"/>
  <c r="X1689" i="70"/>
  <c r="Y1689" i="70"/>
  <c r="W1690" i="70"/>
  <c r="X1690" i="70"/>
  <c r="Y1690" i="70"/>
  <c r="W1691" i="70"/>
  <c r="X1691" i="70"/>
  <c r="Y1691" i="70"/>
  <c r="W1692" i="70"/>
  <c r="X1692" i="70"/>
  <c r="Y1692" i="70"/>
  <c r="W1693" i="70"/>
  <c r="X1693" i="70"/>
  <c r="Y1693" i="70"/>
  <c r="W1694" i="70"/>
  <c r="X1694" i="70"/>
  <c r="Y1694" i="70"/>
  <c r="W1695" i="70"/>
  <c r="X1695" i="70"/>
  <c r="Y1695" i="70"/>
  <c r="W1696" i="70"/>
  <c r="X1696" i="70"/>
  <c r="Y1696" i="70"/>
  <c r="W1697" i="70"/>
  <c r="X1697" i="70"/>
  <c r="Y1697" i="70"/>
  <c r="W1698" i="70"/>
  <c r="X1698" i="70"/>
  <c r="Y1698" i="70"/>
  <c r="W1699" i="70"/>
  <c r="X1699" i="70"/>
  <c r="Y1699" i="70"/>
  <c r="W1700" i="70"/>
  <c r="X1700" i="70"/>
  <c r="Y1700" i="70"/>
  <c r="W1701" i="70"/>
  <c r="X1701" i="70"/>
  <c r="Y1701" i="70"/>
  <c r="W1702" i="70"/>
  <c r="X1702" i="70"/>
  <c r="Y1702" i="70"/>
  <c r="W1703" i="70"/>
  <c r="X1703" i="70"/>
  <c r="Y1703" i="70"/>
  <c r="W1704" i="70"/>
  <c r="X1704" i="70"/>
  <c r="Y1704" i="70"/>
  <c r="W1705" i="70"/>
  <c r="X1705" i="70"/>
  <c r="Y1705" i="70"/>
  <c r="W1706" i="70"/>
  <c r="X1706" i="70"/>
  <c r="Y1706" i="70"/>
  <c r="W1707" i="70"/>
  <c r="X1707" i="70"/>
  <c r="Y1707" i="70"/>
  <c r="W1708" i="70"/>
  <c r="X1708" i="70"/>
  <c r="Y1708" i="70"/>
  <c r="W1709" i="70"/>
  <c r="X1709" i="70"/>
  <c r="Y1709" i="70"/>
  <c r="W1710" i="70"/>
  <c r="X1710" i="70"/>
  <c r="Y1710" i="70"/>
  <c r="W1711" i="70"/>
  <c r="X1711" i="70"/>
  <c r="Y1711" i="70"/>
  <c r="W1712" i="70"/>
  <c r="X1712" i="70"/>
  <c r="Y1712" i="70"/>
  <c r="W1713" i="70"/>
  <c r="X1713" i="70"/>
  <c r="Y1713" i="70"/>
  <c r="W1714" i="70"/>
  <c r="X1714" i="70"/>
  <c r="Y1714" i="70"/>
  <c r="W1715" i="70"/>
  <c r="X1715" i="70"/>
  <c r="Y1715" i="70"/>
  <c r="W1716" i="70"/>
  <c r="X1716" i="70"/>
  <c r="Y1716" i="70"/>
  <c r="W1717" i="70"/>
  <c r="X1717" i="70"/>
  <c r="Y1717" i="70"/>
  <c r="W1718" i="70"/>
  <c r="X1718" i="70"/>
  <c r="Y1718" i="70"/>
  <c r="W1719" i="70"/>
  <c r="X1719" i="70"/>
  <c r="Y1719" i="70"/>
  <c r="W1720" i="70"/>
  <c r="X1720" i="70"/>
  <c r="Y1720" i="70"/>
  <c r="W1721" i="70"/>
  <c r="X1721" i="70"/>
  <c r="Y1721" i="70"/>
  <c r="W1722" i="70"/>
  <c r="X1722" i="70"/>
  <c r="Y1722" i="70"/>
  <c r="W1723" i="70"/>
  <c r="X1723" i="70"/>
  <c r="Y1723" i="70"/>
  <c r="W1724" i="70"/>
  <c r="X1724" i="70"/>
  <c r="Y1724" i="70"/>
  <c r="W1725" i="70"/>
  <c r="X1725" i="70"/>
  <c r="Y1725" i="70"/>
  <c r="W1726" i="70"/>
  <c r="X1726" i="70"/>
  <c r="Y1726" i="70"/>
  <c r="W1727" i="70"/>
  <c r="X1727" i="70"/>
  <c r="Y1727" i="70"/>
  <c r="W1728" i="70"/>
  <c r="X1728" i="70"/>
  <c r="Y1728" i="70"/>
  <c r="W1729" i="70"/>
  <c r="X1729" i="70"/>
  <c r="Y1729" i="70"/>
  <c r="W1730" i="70"/>
  <c r="X1730" i="70"/>
  <c r="Y1730" i="70"/>
  <c r="W1731" i="70"/>
  <c r="X1731" i="70"/>
  <c r="Y1731" i="70"/>
  <c r="W1732" i="70"/>
  <c r="X1732" i="70"/>
  <c r="Y1732" i="70"/>
  <c r="W1733" i="70"/>
  <c r="X1733" i="70"/>
  <c r="Y1733" i="70"/>
  <c r="W1734" i="70"/>
  <c r="X1734" i="70"/>
  <c r="Y1734" i="70"/>
  <c r="W1735" i="70"/>
  <c r="X1735" i="70"/>
  <c r="Y1735" i="70"/>
  <c r="W1736" i="70"/>
  <c r="X1736" i="70"/>
  <c r="Y1736" i="70"/>
  <c r="W1737" i="70"/>
  <c r="X1737" i="70"/>
  <c r="Y1737" i="70"/>
  <c r="W1738" i="70"/>
  <c r="X1738" i="70"/>
  <c r="Y1738" i="70"/>
  <c r="W1739" i="70"/>
  <c r="X1739" i="70"/>
  <c r="Y1739" i="70"/>
  <c r="W1740" i="70"/>
  <c r="X1740" i="70"/>
  <c r="Y1740" i="70"/>
  <c r="W1741" i="70"/>
  <c r="X1741" i="70"/>
  <c r="Y1741" i="70"/>
  <c r="W1742" i="70"/>
  <c r="X1742" i="70"/>
  <c r="Y1742" i="70"/>
  <c r="W1743" i="70"/>
  <c r="X1743" i="70"/>
  <c r="Y1743" i="70"/>
  <c r="W1744" i="70"/>
  <c r="X1744" i="70"/>
  <c r="Y1744" i="70"/>
  <c r="W1745" i="70"/>
  <c r="X1745" i="70"/>
  <c r="Y1745" i="70"/>
  <c r="W1746" i="70"/>
  <c r="X1746" i="70"/>
  <c r="Y1746" i="70"/>
  <c r="W1747" i="70"/>
  <c r="X1747" i="70"/>
  <c r="Y1747" i="70"/>
  <c r="W1748" i="70"/>
  <c r="X1748" i="70"/>
  <c r="Y1748" i="70"/>
  <c r="W1749" i="70"/>
  <c r="X1749" i="70"/>
  <c r="Y1749" i="70"/>
  <c r="W1750" i="70"/>
  <c r="X1750" i="70"/>
  <c r="Y1750" i="70"/>
  <c r="W1751" i="70"/>
  <c r="X1751" i="70"/>
  <c r="Y1751" i="70"/>
  <c r="W1752" i="70"/>
  <c r="X1752" i="70"/>
  <c r="Y1752" i="70"/>
  <c r="W1753" i="70"/>
  <c r="X1753" i="70"/>
  <c r="Y1753" i="70"/>
  <c r="W1754" i="70"/>
  <c r="X1754" i="70"/>
  <c r="Y1754" i="70"/>
  <c r="W1755" i="70"/>
  <c r="X1755" i="70"/>
  <c r="Y1755" i="70"/>
  <c r="W1756" i="70"/>
  <c r="X1756" i="70"/>
  <c r="Y1756" i="70"/>
  <c r="W1757" i="70"/>
  <c r="X1757" i="70"/>
  <c r="Y1757" i="70"/>
  <c r="W1758" i="70"/>
  <c r="X1758" i="70"/>
  <c r="Y1758" i="70"/>
  <c r="W1759" i="70"/>
  <c r="X1759" i="70"/>
  <c r="Y1759" i="70"/>
  <c r="W1760" i="70"/>
  <c r="X1760" i="70"/>
  <c r="Y1760" i="70"/>
  <c r="W1761" i="70"/>
  <c r="X1761" i="70"/>
  <c r="Y1761" i="70"/>
  <c r="W1762" i="70"/>
  <c r="X1762" i="70"/>
  <c r="Y1762" i="70"/>
  <c r="W1763" i="70"/>
  <c r="X1763" i="70"/>
  <c r="Y1763" i="70"/>
  <c r="W1764" i="70"/>
  <c r="X1764" i="70"/>
  <c r="Y1764" i="70"/>
  <c r="W1765" i="70"/>
  <c r="X1765" i="70"/>
  <c r="Y1765" i="70"/>
  <c r="W1766" i="70"/>
  <c r="X1766" i="70"/>
  <c r="Y1766" i="70"/>
  <c r="W1767" i="70"/>
  <c r="X1767" i="70"/>
  <c r="Y1767" i="70"/>
  <c r="W1768" i="70"/>
  <c r="X1768" i="70"/>
  <c r="Y1768" i="70"/>
  <c r="W1769" i="70"/>
  <c r="X1769" i="70"/>
  <c r="Y1769" i="70"/>
  <c r="W1770" i="70"/>
  <c r="X1770" i="70"/>
  <c r="Y1770" i="70"/>
  <c r="W1771" i="70"/>
  <c r="X1771" i="70"/>
  <c r="Y1771" i="70"/>
  <c r="W1772" i="70"/>
  <c r="X1772" i="70"/>
  <c r="Y1772" i="70"/>
  <c r="W1773" i="70"/>
  <c r="X1773" i="70"/>
  <c r="Y1773" i="70"/>
  <c r="W1774" i="70"/>
  <c r="X1774" i="70"/>
  <c r="Y1774" i="70"/>
  <c r="W1775" i="70"/>
  <c r="X1775" i="70"/>
  <c r="Y1775" i="70"/>
  <c r="W1776" i="70"/>
  <c r="X1776" i="70"/>
  <c r="Y1776" i="70"/>
  <c r="W1777" i="70"/>
  <c r="X1777" i="70"/>
  <c r="Y1777" i="70"/>
  <c r="W1778" i="70"/>
  <c r="X1778" i="70"/>
  <c r="Y1778" i="70"/>
  <c r="W1779" i="70"/>
  <c r="X1779" i="70"/>
  <c r="Y1779" i="70"/>
  <c r="W1780" i="70"/>
  <c r="X1780" i="70"/>
  <c r="Y1780" i="70"/>
  <c r="W1781" i="70"/>
  <c r="X1781" i="70"/>
  <c r="Y1781" i="70"/>
  <c r="W1782" i="70"/>
  <c r="X1782" i="70"/>
  <c r="Y1782" i="70"/>
  <c r="W1783" i="70"/>
  <c r="X1783" i="70"/>
  <c r="Y1783" i="70"/>
  <c r="W1784" i="70"/>
  <c r="X1784" i="70"/>
  <c r="Y1784" i="70"/>
  <c r="W1785" i="70"/>
  <c r="X1785" i="70"/>
  <c r="Y1785" i="70"/>
  <c r="W1786" i="70"/>
  <c r="X1786" i="70"/>
  <c r="Y1786" i="70"/>
  <c r="W1787" i="70"/>
  <c r="X1787" i="70"/>
  <c r="Y1787" i="70"/>
  <c r="W1788" i="70"/>
  <c r="X1788" i="70"/>
  <c r="Y1788" i="70"/>
  <c r="W1789" i="70"/>
  <c r="X1789" i="70"/>
  <c r="Y1789" i="70"/>
  <c r="W1790" i="70"/>
  <c r="X1790" i="70"/>
  <c r="Y1790" i="70"/>
  <c r="W1791" i="70"/>
  <c r="X1791" i="70"/>
  <c r="Y1791" i="70"/>
  <c r="W1792" i="70"/>
  <c r="X1792" i="70"/>
  <c r="Y1792" i="70"/>
  <c r="W1793" i="70"/>
  <c r="X1793" i="70"/>
  <c r="Y1793" i="70"/>
  <c r="W1794" i="70"/>
  <c r="X1794" i="70"/>
  <c r="Y1794" i="70"/>
  <c r="W1795" i="70"/>
  <c r="X1795" i="70"/>
  <c r="Y1795" i="70"/>
  <c r="W1796" i="70"/>
  <c r="X1796" i="70"/>
  <c r="Y1796" i="70"/>
  <c r="W1797" i="70"/>
  <c r="X1797" i="70"/>
  <c r="Y1797" i="70"/>
  <c r="W1798" i="70"/>
  <c r="X1798" i="70"/>
  <c r="Y1798" i="70"/>
  <c r="W1799" i="70"/>
  <c r="X1799" i="70"/>
  <c r="Y1799" i="70"/>
  <c r="W1800" i="70"/>
  <c r="X1800" i="70"/>
  <c r="Y1800" i="70"/>
  <c r="W1801" i="70"/>
  <c r="X1801" i="70"/>
  <c r="Y1801" i="70"/>
  <c r="W1802" i="70"/>
  <c r="X1802" i="70"/>
  <c r="Y1802" i="70"/>
  <c r="W1803" i="70"/>
  <c r="X1803" i="70"/>
  <c r="Y1803" i="70"/>
  <c r="W1804" i="70"/>
  <c r="X1804" i="70"/>
  <c r="Y1804" i="70"/>
  <c r="W1805" i="70"/>
  <c r="X1805" i="70"/>
  <c r="Y1805" i="70"/>
  <c r="W1806" i="70"/>
  <c r="X1806" i="70"/>
  <c r="Y1806" i="70"/>
  <c r="W1807" i="70"/>
  <c r="X1807" i="70"/>
  <c r="Y1807" i="70"/>
  <c r="W1808" i="70"/>
  <c r="X1808" i="70"/>
  <c r="Y1808" i="70"/>
  <c r="W1809" i="70"/>
  <c r="X1809" i="70"/>
  <c r="Y1809" i="70"/>
  <c r="W1810" i="70"/>
  <c r="X1810" i="70"/>
  <c r="Y1810" i="70"/>
  <c r="W1811" i="70"/>
  <c r="X1811" i="70"/>
  <c r="Y1811" i="70"/>
  <c r="W1812" i="70"/>
  <c r="X1812" i="70"/>
  <c r="Y1812" i="70"/>
  <c r="W1813" i="70"/>
  <c r="X1813" i="70"/>
  <c r="Y1813" i="70"/>
  <c r="W1814" i="70"/>
  <c r="X1814" i="70"/>
  <c r="Y1814" i="70"/>
  <c r="W1815" i="70"/>
  <c r="X1815" i="70"/>
  <c r="Y1815" i="70"/>
  <c r="W1816" i="70"/>
  <c r="X1816" i="70"/>
  <c r="Y1816" i="70"/>
  <c r="W1817" i="70"/>
  <c r="X1817" i="70"/>
  <c r="Y1817" i="70"/>
  <c r="W1818" i="70"/>
  <c r="X1818" i="70"/>
  <c r="Y1818" i="70"/>
  <c r="W1819" i="70"/>
  <c r="X1819" i="70"/>
  <c r="Y1819" i="70"/>
  <c r="W1820" i="70"/>
  <c r="X1820" i="70"/>
  <c r="Y1820" i="70"/>
  <c r="W1821" i="70"/>
  <c r="X1821" i="70"/>
  <c r="Y1821" i="70"/>
  <c r="W1822" i="70"/>
  <c r="X1822" i="70"/>
  <c r="Y1822" i="70"/>
  <c r="W1823" i="70"/>
  <c r="X1823" i="70"/>
  <c r="Y1823" i="70"/>
  <c r="W1824" i="70"/>
  <c r="X1824" i="70"/>
  <c r="Y1824" i="70"/>
  <c r="W1825" i="70"/>
  <c r="X1825" i="70"/>
  <c r="Y1825" i="70"/>
  <c r="W1826" i="70"/>
  <c r="X1826" i="70"/>
  <c r="Y1826" i="70"/>
  <c r="W1827" i="70"/>
  <c r="X1827" i="70"/>
  <c r="Y1827" i="70"/>
  <c r="W1828" i="70"/>
  <c r="X1828" i="70"/>
  <c r="Y1828" i="70"/>
  <c r="W1829" i="70"/>
  <c r="X1829" i="70"/>
  <c r="Y1829" i="70"/>
  <c r="W1830" i="70"/>
  <c r="X1830" i="70"/>
  <c r="Y1830" i="70"/>
  <c r="W1831" i="70"/>
  <c r="X1831" i="70"/>
  <c r="Y1831" i="70"/>
  <c r="W1832" i="70"/>
  <c r="X1832" i="70"/>
  <c r="Y1832" i="70"/>
  <c r="W1833" i="70"/>
  <c r="X1833" i="70"/>
  <c r="Y1833" i="70"/>
  <c r="W1834" i="70"/>
  <c r="X1834" i="70"/>
  <c r="Y1834" i="70"/>
  <c r="W1835" i="70"/>
  <c r="X1835" i="70"/>
  <c r="Y1835" i="70"/>
  <c r="W1836" i="70"/>
  <c r="X1836" i="70"/>
  <c r="Y1836" i="70"/>
  <c r="W1837" i="70"/>
  <c r="X1837" i="70"/>
  <c r="Y1837" i="70"/>
  <c r="W1838" i="70"/>
  <c r="X1838" i="70"/>
  <c r="Y1838" i="70"/>
  <c r="W1839" i="70"/>
  <c r="X1839" i="70"/>
  <c r="Y1839" i="70"/>
  <c r="W1840" i="70"/>
  <c r="X1840" i="70"/>
  <c r="Y1840" i="70"/>
  <c r="W1841" i="70"/>
  <c r="X1841" i="70"/>
  <c r="Y1841" i="70"/>
  <c r="W1842" i="70"/>
  <c r="X1842" i="70"/>
  <c r="Y1842" i="70"/>
  <c r="W1843" i="70"/>
  <c r="X1843" i="70"/>
  <c r="Y1843" i="70"/>
  <c r="W1844" i="70"/>
  <c r="X1844" i="70"/>
  <c r="Y1844" i="70"/>
  <c r="W1845" i="70"/>
  <c r="X1845" i="70"/>
  <c r="Y1845" i="70"/>
  <c r="W1846" i="70"/>
  <c r="X1846" i="70"/>
  <c r="Y1846" i="70"/>
  <c r="W1847" i="70"/>
  <c r="X1847" i="70"/>
  <c r="Y1847" i="70"/>
  <c r="W1848" i="70"/>
  <c r="X1848" i="70"/>
  <c r="Y1848" i="70"/>
  <c r="W1849" i="70"/>
  <c r="X1849" i="70"/>
  <c r="Y1849" i="70"/>
  <c r="W1850" i="70"/>
  <c r="X1850" i="70"/>
  <c r="Y1850" i="70"/>
  <c r="W1851" i="70"/>
  <c r="X1851" i="70"/>
  <c r="Y1851" i="70"/>
  <c r="W1852" i="70"/>
  <c r="X1852" i="70"/>
  <c r="Y1852" i="70"/>
  <c r="W1853" i="70"/>
  <c r="X1853" i="70"/>
  <c r="Y1853" i="70"/>
  <c r="W1854" i="70"/>
  <c r="X1854" i="70"/>
  <c r="Y1854" i="70"/>
  <c r="W1855" i="70"/>
  <c r="X1855" i="70"/>
  <c r="Y1855" i="70"/>
  <c r="W1856" i="70"/>
  <c r="X1856" i="70"/>
  <c r="Y1856" i="70"/>
  <c r="W1857" i="70"/>
  <c r="X1857" i="70"/>
  <c r="Y1857" i="70"/>
  <c r="W1858" i="70"/>
  <c r="X1858" i="70"/>
  <c r="Y1858" i="70"/>
  <c r="W1859" i="70"/>
  <c r="X1859" i="70"/>
  <c r="Y1859" i="70"/>
  <c r="W1860" i="70"/>
  <c r="X1860" i="70"/>
  <c r="Y1860" i="70"/>
  <c r="W1861" i="70"/>
  <c r="X1861" i="70"/>
  <c r="Y1861" i="70"/>
  <c r="W1862" i="70"/>
  <c r="X1862" i="70"/>
  <c r="Y1862" i="70"/>
  <c r="W1863" i="70"/>
  <c r="X1863" i="70"/>
  <c r="Y1863" i="70"/>
  <c r="W1864" i="70"/>
  <c r="X1864" i="70"/>
  <c r="Y1864" i="70"/>
  <c r="W1865" i="70"/>
  <c r="X1865" i="70"/>
  <c r="Y1865" i="70"/>
  <c r="W1866" i="70"/>
  <c r="X1866" i="70"/>
  <c r="Y1866" i="70"/>
  <c r="W1867" i="70"/>
  <c r="X1867" i="70"/>
  <c r="Y1867" i="70"/>
  <c r="W1868" i="70"/>
  <c r="X1868" i="70"/>
  <c r="Y1868" i="70"/>
  <c r="W1869" i="70"/>
  <c r="X1869" i="70"/>
  <c r="Y1869" i="70"/>
  <c r="W1870" i="70"/>
  <c r="X1870" i="70"/>
  <c r="Y1870" i="70"/>
  <c r="W1871" i="70"/>
  <c r="X1871" i="70"/>
  <c r="Y1871" i="70"/>
  <c r="W1872" i="70"/>
  <c r="X1872" i="70"/>
  <c r="Y1872" i="70"/>
  <c r="W1873" i="70"/>
  <c r="X1873" i="70"/>
  <c r="Y1873" i="70"/>
  <c r="W1874" i="70"/>
  <c r="X1874" i="70"/>
  <c r="Y1874" i="70"/>
  <c r="W1875" i="70"/>
  <c r="X1875" i="70"/>
  <c r="Y1875" i="70"/>
  <c r="W1876" i="70"/>
  <c r="X1876" i="70"/>
  <c r="Y1876" i="70"/>
  <c r="W1877" i="70"/>
  <c r="X1877" i="70"/>
  <c r="Y1877" i="70"/>
  <c r="W1878" i="70"/>
  <c r="X1878" i="70"/>
  <c r="Y1878" i="70"/>
  <c r="W1879" i="70"/>
  <c r="X1879" i="70"/>
  <c r="Y1879" i="70"/>
  <c r="W1880" i="70"/>
  <c r="X1880" i="70"/>
  <c r="Y1880" i="70"/>
  <c r="W1881" i="70"/>
  <c r="X1881" i="70"/>
  <c r="Y1881" i="70"/>
  <c r="W1882" i="70"/>
  <c r="X1882" i="70"/>
  <c r="Y1882" i="70"/>
  <c r="W1883" i="70"/>
  <c r="X1883" i="70"/>
  <c r="Y1883" i="70"/>
  <c r="W1884" i="70"/>
  <c r="X1884" i="70"/>
  <c r="Y1884" i="70"/>
  <c r="W1885" i="70"/>
  <c r="X1885" i="70"/>
  <c r="Y1885" i="70"/>
  <c r="W1886" i="70"/>
  <c r="X1886" i="70"/>
  <c r="Y1886" i="70"/>
  <c r="W1887" i="70"/>
  <c r="X1887" i="70"/>
  <c r="Y1887" i="70"/>
  <c r="W1888" i="70"/>
  <c r="X1888" i="70"/>
  <c r="Y1888" i="70"/>
  <c r="W1889" i="70"/>
  <c r="X1889" i="70"/>
  <c r="Y1889" i="70"/>
  <c r="W1890" i="70"/>
  <c r="X1890" i="70"/>
  <c r="Y1890" i="70"/>
  <c r="W1891" i="70"/>
  <c r="X1891" i="70"/>
  <c r="Y1891" i="70"/>
  <c r="W1892" i="70"/>
  <c r="X1892" i="70"/>
  <c r="Y1892" i="70"/>
  <c r="W1893" i="70"/>
  <c r="X1893" i="70"/>
  <c r="Y1893" i="70"/>
  <c r="W1894" i="70"/>
  <c r="X1894" i="70"/>
  <c r="Y1894" i="70"/>
  <c r="W1895" i="70"/>
  <c r="X1895" i="70"/>
  <c r="Y1895" i="70"/>
  <c r="W1896" i="70"/>
  <c r="X1896" i="70"/>
  <c r="Y1896" i="70"/>
  <c r="W1897" i="70"/>
  <c r="X1897" i="70"/>
  <c r="Y1897" i="70"/>
  <c r="W1898" i="70"/>
  <c r="X1898" i="70"/>
  <c r="Y1898" i="70"/>
  <c r="W1899" i="70"/>
  <c r="X1899" i="70"/>
  <c r="Y1899" i="70"/>
  <c r="W1900" i="70"/>
  <c r="X1900" i="70"/>
  <c r="Y1900" i="70"/>
  <c r="W1901" i="70"/>
  <c r="X1901" i="70"/>
  <c r="Y1901" i="70"/>
  <c r="W1902" i="70"/>
  <c r="X1902" i="70"/>
  <c r="Y1902" i="70"/>
  <c r="W1903" i="70"/>
  <c r="X1903" i="70"/>
  <c r="Y1903" i="70"/>
  <c r="W1904" i="70"/>
  <c r="X1904" i="70"/>
  <c r="Y1904" i="70"/>
  <c r="W1905" i="70"/>
  <c r="X1905" i="70"/>
  <c r="Y1905" i="70"/>
  <c r="W1906" i="70"/>
  <c r="X1906" i="70"/>
  <c r="Y1906" i="70"/>
  <c r="W1907" i="70"/>
  <c r="X1907" i="70"/>
  <c r="Y1907" i="70"/>
  <c r="W1908" i="70"/>
  <c r="X1908" i="70"/>
  <c r="Y1908" i="70"/>
  <c r="W1909" i="70"/>
  <c r="X1909" i="70"/>
  <c r="Y1909" i="70"/>
  <c r="W1910" i="70"/>
  <c r="X1910" i="70"/>
  <c r="Y1910" i="70"/>
  <c r="W1911" i="70"/>
  <c r="X1911" i="70"/>
  <c r="Y1911" i="70"/>
  <c r="W1912" i="70"/>
  <c r="X1912" i="70"/>
  <c r="Y1912" i="70"/>
  <c r="W1913" i="70"/>
  <c r="X1913" i="70"/>
  <c r="Y1913" i="70"/>
  <c r="W1914" i="70"/>
  <c r="X1914" i="70"/>
  <c r="Y1914" i="70"/>
  <c r="W1915" i="70"/>
  <c r="X1915" i="70"/>
  <c r="Y1915" i="70"/>
  <c r="W1916" i="70"/>
  <c r="X1916" i="70"/>
  <c r="Y1916" i="70"/>
  <c r="W1917" i="70"/>
  <c r="X1917" i="70"/>
  <c r="Y1917" i="70"/>
  <c r="W1918" i="70"/>
  <c r="X1918" i="70"/>
  <c r="Y1918" i="70"/>
  <c r="W1919" i="70"/>
  <c r="X1919" i="70"/>
  <c r="Y1919" i="70"/>
  <c r="W1920" i="70"/>
  <c r="X1920" i="70"/>
  <c r="Y1920" i="70"/>
  <c r="W1921" i="70"/>
  <c r="X1921" i="70"/>
  <c r="Y1921" i="70"/>
  <c r="W1922" i="70"/>
  <c r="X1922" i="70"/>
  <c r="Y1922" i="70"/>
  <c r="W1923" i="70"/>
  <c r="X1923" i="70"/>
  <c r="Y1923" i="70"/>
  <c r="W1924" i="70"/>
  <c r="X1924" i="70"/>
  <c r="Y1924" i="70"/>
  <c r="W1925" i="70"/>
  <c r="X1925" i="70"/>
  <c r="Y1925" i="70"/>
  <c r="W1926" i="70"/>
  <c r="X1926" i="70"/>
  <c r="Y1926" i="70"/>
  <c r="W1927" i="70"/>
  <c r="X1927" i="70"/>
  <c r="Y1927" i="70"/>
  <c r="W1928" i="70"/>
  <c r="X1928" i="70"/>
  <c r="Y1928" i="70"/>
  <c r="W1929" i="70"/>
  <c r="X1929" i="70"/>
  <c r="Y1929" i="70"/>
  <c r="W1930" i="70"/>
  <c r="X1930" i="70"/>
  <c r="Y1930" i="70"/>
  <c r="W1931" i="70"/>
  <c r="X1931" i="70"/>
  <c r="Y1931" i="70"/>
  <c r="W1932" i="70"/>
  <c r="X1932" i="70"/>
  <c r="Y1932" i="70"/>
  <c r="W1933" i="70"/>
  <c r="X1933" i="70"/>
  <c r="Y1933" i="70"/>
  <c r="W1934" i="70"/>
  <c r="X1934" i="70"/>
  <c r="Y1934" i="70"/>
  <c r="W1935" i="70"/>
  <c r="X1935" i="70"/>
  <c r="Y1935" i="70"/>
  <c r="W1936" i="70"/>
  <c r="X1936" i="70"/>
  <c r="Y1936" i="70"/>
  <c r="W1937" i="70"/>
  <c r="X1937" i="70"/>
  <c r="Y1937" i="70"/>
  <c r="W1938" i="70"/>
  <c r="X1938" i="70"/>
  <c r="Y1938" i="70"/>
  <c r="W1939" i="70"/>
  <c r="X1939" i="70"/>
  <c r="Y1939" i="70"/>
  <c r="W1940" i="70"/>
  <c r="X1940" i="70"/>
  <c r="Y1940" i="70"/>
  <c r="W1941" i="70"/>
  <c r="X1941" i="70"/>
  <c r="Y1941" i="70"/>
  <c r="W1942" i="70"/>
  <c r="X1942" i="70"/>
  <c r="Y1942" i="70"/>
  <c r="W1943" i="70"/>
  <c r="X1943" i="70"/>
  <c r="Y1943" i="70"/>
  <c r="W1944" i="70"/>
  <c r="X1944" i="70"/>
  <c r="Y1944" i="70"/>
  <c r="W1945" i="70"/>
  <c r="X1945" i="70"/>
  <c r="Y1945" i="70"/>
  <c r="W1946" i="70"/>
  <c r="X1946" i="70"/>
  <c r="Y1946" i="70"/>
  <c r="W1947" i="70"/>
  <c r="X1947" i="70"/>
  <c r="Y1947" i="70"/>
  <c r="W1948" i="70"/>
  <c r="X1948" i="70"/>
  <c r="Y1948" i="70"/>
  <c r="W1949" i="70"/>
  <c r="X1949" i="70"/>
  <c r="Y1949" i="70"/>
  <c r="W1950" i="70"/>
  <c r="X1950" i="70"/>
  <c r="Y1950" i="70"/>
  <c r="W1951" i="70"/>
  <c r="X1951" i="70"/>
  <c r="Y1951" i="70"/>
  <c r="W1952" i="70"/>
  <c r="X1952" i="70"/>
  <c r="Y1952" i="70"/>
  <c r="W1953" i="70"/>
  <c r="X1953" i="70"/>
  <c r="Y1953" i="70"/>
  <c r="W1954" i="70"/>
  <c r="X1954" i="70"/>
  <c r="Y1954" i="70"/>
  <c r="W1955" i="70"/>
  <c r="X1955" i="70"/>
  <c r="Y1955" i="70"/>
  <c r="W1956" i="70"/>
  <c r="X1956" i="70"/>
  <c r="Y1956" i="70"/>
  <c r="W1957" i="70"/>
  <c r="X1957" i="70"/>
  <c r="Y1957" i="70"/>
  <c r="W1958" i="70"/>
  <c r="X1958" i="70"/>
  <c r="Y1958" i="70"/>
  <c r="W1959" i="70"/>
  <c r="X1959" i="70"/>
  <c r="Y1959" i="70"/>
  <c r="W1960" i="70"/>
  <c r="X1960" i="70"/>
  <c r="Y1960" i="70"/>
  <c r="W1961" i="70"/>
  <c r="X1961" i="70"/>
  <c r="Y1961" i="70"/>
  <c r="W1962" i="70"/>
  <c r="X1962" i="70"/>
  <c r="Y1962" i="70"/>
  <c r="W1963" i="70"/>
  <c r="X1963" i="70"/>
  <c r="Y1963" i="70"/>
  <c r="W1964" i="70"/>
  <c r="X1964" i="70"/>
  <c r="Y1964" i="70"/>
  <c r="W1965" i="70"/>
  <c r="X1965" i="70"/>
  <c r="Y1965" i="70"/>
  <c r="W1966" i="70"/>
  <c r="X1966" i="70"/>
  <c r="Y1966" i="70"/>
  <c r="W1967" i="70"/>
  <c r="X1967" i="70"/>
  <c r="Y1967" i="70"/>
  <c r="W1968" i="70"/>
  <c r="X1968" i="70"/>
  <c r="Y1968" i="70"/>
  <c r="W1969" i="70"/>
  <c r="X1969" i="70"/>
  <c r="Y1969" i="70"/>
  <c r="W1970" i="70"/>
  <c r="X1970" i="70"/>
  <c r="Y1970" i="70"/>
  <c r="W1971" i="70"/>
  <c r="X1971" i="70"/>
  <c r="Y1971" i="70"/>
  <c r="W1972" i="70"/>
  <c r="X1972" i="70"/>
  <c r="Y1972" i="70"/>
  <c r="W1973" i="70"/>
  <c r="X1973" i="70"/>
  <c r="Y1973" i="70"/>
  <c r="W1974" i="70"/>
  <c r="X1974" i="70"/>
  <c r="Y1974" i="70"/>
  <c r="W1975" i="70"/>
  <c r="X1975" i="70"/>
  <c r="Y1975" i="70"/>
  <c r="W1976" i="70"/>
  <c r="X1976" i="70"/>
  <c r="Y1976" i="70"/>
  <c r="W1977" i="70"/>
  <c r="X1977" i="70"/>
  <c r="Y1977" i="70"/>
  <c r="W1978" i="70"/>
  <c r="X1978" i="70"/>
  <c r="Y1978" i="70"/>
  <c r="W1979" i="70"/>
  <c r="X1979" i="70"/>
  <c r="Y1979" i="70"/>
  <c r="W1980" i="70"/>
  <c r="X1980" i="70"/>
  <c r="Y1980" i="70"/>
  <c r="W1981" i="70"/>
  <c r="X1981" i="70"/>
  <c r="Y1981" i="70"/>
  <c r="W1982" i="70"/>
  <c r="X1982" i="70"/>
  <c r="Y1982" i="70"/>
  <c r="W1983" i="70"/>
  <c r="X1983" i="70"/>
  <c r="Y1983" i="70"/>
  <c r="W1984" i="70"/>
  <c r="X1984" i="70"/>
  <c r="Y1984" i="70"/>
  <c r="W1985" i="70"/>
  <c r="X1985" i="70"/>
  <c r="Y1985" i="70"/>
  <c r="W1986" i="70"/>
  <c r="X1986" i="70"/>
  <c r="Y1986" i="70"/>
  <c r="W1987" i="70"/>
  <c r="X1987" i="70"/>
  <c r="Y1987" i="70"/>
  <c r="W1988" i="70"/>
  <c r="X1988" i="70"/>
  <c r="Y1988" i="70"/>
  <c r="W1989" i="70"/>
  <c r="X1989" i="70"/>
  <c r="Y1989" i="70"/>
  <c r="W1990" i="70"/>
  <c r="X1990" i="70"/>
  <c r="Y1990" i="70"/>
  <c r="W1991" i="70"/>
  <c r="X1991" i="70"/>
  <c r="Y1991" i="70"/>
  <c r="W1992" i="70"/>
  <c r="X1992" i="70"/>
  <c r="Y1992" i="70"/>
  <c r="W1993" i="70"/>
  <c r="X1993" i="70"/>
  <c r="Y1993" i="70"/>
  <c r="W1994" i="70"/>
  <c r="X1994" i="70"/>
  <c r="Y1994" i="70"/>
  <c r="W1995" i="70"/>
  <c r="X1995" i="70"/>
  <c r="Y1995" i="70"/>
  <c r="W1996" i="70"/>
  <c r="X1996" i="70"/>
  <c r="Y1996" i="70"/>
  <c r="W1997" i="70"/>
  <c r="X1997" i="70"/>
  <c r="Y1997" i="70"/>
  <c r="W1998" i="70"/>
  <c r="X1998" i="70"/>
  <c r="Y1998" i="70"/>
  <c r="W1999" i="70"/>
  <c r="X1999" i="70"/>
  <c r="Y1999" i="70"/>
  <c r="W2000" i="70"/>
  <c r="X2000" i="70"/>
  <c r="Y2000" i="70"/>
  <c r="W2001" i="70"/>
  <c r="X2001" i="70"/>
  <c r="Y2001" i="70"/>
  <c r="W2002" i="70"/>
  <c r="X2002" i="70"/>
  <c r="Y2002" i="70"/>
  <c r="W2003" i="70"/>
  <c r="X2003" i="70"/>
  <c r="Y2003" i="70"/>
  <c r="W2004" i="70"/>
  <c r="X2004" i="70"/>
  <c r="Y2004" i="70"/>
  <c r="W2005" i="70"/>
  <c r="X2005" i="70"/>
  <c r="Y2005" i="70"/>
  <c r="W2006" i="70"/>
  <c r="X2006" i="70"/>
  <c r="Y2006" i="70"/>
  <c r="W2007" i="70"/>
  <c r="X2007" i="70"/>
  <c r="Y2007" i="70"/>
  <c r="W2008" i="70"/>
  <c r="X2008" i="70"/>
  <c r="Y2008" i="70"/>
  <c r="W2009" i="70"/>
  <c r="X2009" i="70"/>
  <c r="Y2009" i="70"/>
  <c r="W2010" i="70"/>
  <c r="X2010" i="70"/>
  <c r="Y2010" i="70"/>
  <c r="W2011" i="70"/>
  <c r="X2011" i="70"/>
  <c r="Y2011" i="70"/>
  <c r="W2012" i="70"/>
  <c r="X2012" i="70"/>
  <c r="Y2012" i="70"/>
  <c r="W2013" i="70"/>
  <c r="X2013" i="70"/>
  <c r="Y2013" i="70"/>
  <c r="W2014" i="70"/>
  <c r="X2014" i="70"/>
  <c r="Y2014" i="70"/>
  <c r="W2015" i="70"/>
  <c r="X2015" i="70"/>
  <c r="Y2015" i="70"/>
  <c r="W2016" i="70"/>
  <c r="X2016" i="70"/>
  <c r="Y2016" i="70"/>
  <c r="W2017" i="70"/>
  <c r="X2017" i="70"/>
  <c r="Y2017" i="70"/>
  <c r="W2018" i="70"/>
  <c r="X2018" i="70"/>
  <c r="Y2018" i="70"/>
  <c r="W2019" i="70"/>
  <c r="X2019" i="70"/>
  <c r="Y2019" i="70"/>
  <c r="W2020" i="70"/>
  <c r="X2020" i="70"/>
  <c r="Y2020" i="70"/>
  <c r="W2021" i="70"/>
  <c r="X2021" i="70"/>
  <c r="Y2021" i="70"/>
  <c r="W2022" i="70"/>
  <c r="X2022" i="70"/>
  <c r="Y2022" i="70"/>
  <c r="W2023" i="70"/>
  <c r="X2023" i="70"/>
  <c r="Y2023" i="70"/>
  <c r="W2024" i="70"/>
  <c r="X2024" i="70"/>
  <c r="Y2024" i="70"/>
  <c r="W2025" i="70"/>
  <c r="X2025" i="70"/>
  <c r="Y2025" i="70"/>
  <c r="W2026" i="70"/>
  <c r="X2026" i="70"/>
  <c r="Y2026" i="70"/>
  <c r="W2027" i="70"/>
  <c r="X2027" i="70"/>
  <c r="Y2027" i="70"/>
  <c r="W2028" i="70"/>
  <c r="X2028" i="70"/>
  <c r="Y2028" i="70"/>
  <c r="W2029" i="70"/>
  <c r="X2029" i="70"/>
  <c r="Y2029" i="70"/>
  <c r="W2030" i="70"/>
  <c r="X2030" i="70"/>
  <c r="Y2030" i="70"/>
  <c r="W2031" i="70"/>
  <c r="X2031" i="70"/>
  <c r="Y2031" i="70"/>
  <c r="W2032" i="70"/>
  <c r="X2032" i="70"/>
  <c r="Y2032" i="70"/>
  <c r="W2033" i="70"/>
  <c r="X2033" i="70"/>
  <c r="Y2033" i="70"/>
  <c r="W2034" i="70"/>
  <c r="X2034" i="70"/>
  <c r="Y2034" i="70"/>
  <c r="W2035" i="70"/>
  <c r="X2035" i="70"/>
  <c r="Y2035" i="70"/>
  <c r="W2036" i="70"/>
  <c r="X2036" i="70"/>
  <c r="Y2036" i="70"/>
  <c r="W2037" i="70"/>
  <c r="X2037" i="70"/>
  <c r="Y2037" i="70"/>
  <c r="W2038" i="70"/>
  <c r="X2038" i="70"/>
  <c r="Y2038" i="70"/>
  <c r="W2039" i="70"/>
  <c r="X2039" i="70"/>
  <c r="Y2039" i="70"/>
  <c r="W2040" i="70"/>
  <c r="X2040" i="70"/>
  <c r="Y2040" i="70"/>
  <c r="W2041" i="70"/>
  <c r="X2041" i="70"/>
  <c r="Y2041" i="70"/>
  <c r="W2042" i="70"/>
  <c r="X2042" i="70"/>
  <c r="Y2042" i="70"/>
  <c r="W2043" i="70"/>
  <c r="X2043" i="70"/>
  <c r="Y2043" i="70"/>
  <c r="W2044" i="70"/>
  <c r="X2044" i="70"/>
  <c r="Y2044" i="70"/>
  <c r="W2045" i="70"/>
  <c r="X2045" i="70"/>
  <c r="Y2045" i="70"/>
  <c r="W2046" i="70"/>
  <c r="X2046" i="70"/>
  <c r="Y2046" i="70"/>
  <c r="W2047" i="70"/>
  <c r="X2047" i="70"/>
  <c r="Y2047" i="70"/>
  <c r="W2048" i="70"/>
  <c r="X2048" i="70"/>
  <c r="Y2048" i="70"/>
  <c r="W2049" i="70"/>
  <c r="X2049" i="70"/>
  <c r="Y2049" i="70"/>
  <c r="W2050" i="70"/>
  <c r="X2050" i="70"/>
  <c r="Y2050" i="70"/>
  <c r="W2051" i="70"/>
  <c r="X2051" i="70"/>
  <c r="Y2051" i="70"/>
  <c r="W2052" i="70"/>
  <c r="X2052" i="70"/>
  <c r="Y2052" i="70"/>
  <c r="W2053" i="70"/>
  <c r="X2053" i="70"/>
  <c r="Y2053" i="70"/>
  <c r="W2054" i="70"/>
  <c r="X2054" i="70"/>
  <c r="Y2054" i="70"/>
  <c r="W2055" i="70"/>
  <c r="X2055" i="70"/>
  <c r="Y2055" i="70"/>
  <c r="W2056" i="70"/>
  <c r="X2056" i="70"/>
  <c r="Y2056" i="70"/>
  <c r="W2057" i="70"/>
  <c r="X2057" i="70"/>
  <c r="Y2057" i="70"/>
  <c r="W2058" i="70"/>
  <c r="X2058" i="70"/>
  <c r="Y2058" i="70"/>
  <c r="W2059" i="70"/>
  <c r="X2059" i="70"/>
  <c r="Y2059" i="70"/>
  <c r="W2060" i="70"/>
  <c r="X2060" i="70"/>
  <c r="Y2060" i="70"/>
  <c r="W2061" i="70"/>
  <c r="X2061" i="70"/>
  <c r="Y2061" i="70"/>
  <c r="W2062" i="70"/>
  <c r="X2062" i="70"/>
  <c r="Y2062" i="70"/>
  <c r="W2063" i="70"/>
  <c r="X2063" i="70"/>
  <c r="Y2063" i="70"/>
  <c r="W2064" i="70"/>
  <c r="X2064" i="70"/>
  <c r="Y2064" i="70"/>
  <c r="W2065" i="70"/>
  <c r="X2065" i="70"/>
  <c r="Y2065" i="70"/>
  <c r="W2066" i="70"/>
  <c r="X2066" i="70"/>
  <c r="Y2066" i="70"/>
  <c r="W2067" i="70"/>
  <c r="X2067" i="70"/>
  <c r="Y2067" i="70"/>
  <c r="W2068" i="70"/>
  <c r="X2068" i="70"/>
  <c r="Y2068" i="70"/>
  <c r="W2069" i="70"/>
  <c r="X2069" i="70"/>
  <c r="Y2069" i="70"/>
  <c r="W2070" i="70"/>
  <c r="X2070" i="70"/>
  <c r="Y2070" i="70"/>
  <c r="W2071" i="70"/>
  <c r="X2071" i="70"/>
  <c r="Y2071" i="70"/>
  <c r="W2072" i="70"/>
  <c r="X2072" i="70"/>
  <c r="Y2072" i="70"/>
  <c r="W2073" i="70"/>
  <c r="X2073" i="70"/>
  <c r="Y2073" i="70"/>
  <c r="W2074" i="70"/>
  <c r="X2074" i="70"/>
  <c r="Y2074" i="70"/>
  <c r="W2075" i="70"/>
  <c r="X2075" i="70"/>
  <c r="Y2075" i="70"/>
  <c r="W2076" i="70"/>
  <c r="X2076" i="70"/>
  <c r="Y2076" i="70"/>
  <c r="W2077" i="70"/>
  <c r="X2077" i="70"/>
  <c r="Y2077" i="70"/>
  <c r="W2078" i="70"/>
  <c r="X2078" i="70"/>
  <c r="Y2078" i="70"/>
  <c r="W2079" i="70"/>
  <c r="X2079" i="70"/>
  <c r="Y2079" i="70"/>
  <c r="W2080" i="70"/>
  <c r="X2080" i="70"/>
  <c r="Y2080" i="70"/>
  <c r="W2081" i="70"/>
  <c r="X2081" i="70"/>
  <c r="Y2081" i="70"/>
  <c r="W2082" i="70"/>
  <c r="X2082" i="70"/>
  <c r="Y2082" i="70"/>
  <c r="W2083" i="70"/>
  <c r="X2083" i="70"/>
  <c r="Y2083" i="70"/>
  <c r="W2084" i="70"/>
  <c r="X2084" i="70"/>
  <c r="Y2084" i="70"/>
  <c r="W2085" i="70"/>
  <c r="X2085" i="70"/>
  <c r="Y2085" i="70"/>
  <c r="W2086" i="70"/>
  <c r="X2086" i="70"/>
  <c r="Y2086" i="70"/>
  <c r="W2087" i="70"/>
  <c r="X2087" i="70"/>
  <c r="Y2087" i="70"/>
  <c r="W2088" i="70"/>
  <c r="X2088" i="70"/>
  <c r="Y2088" i="70"/>
  <c r="W2089" i="70"/>
  <c r="X2089" i="70"/>
  <c r="Y2089" i="70"/>
  <c r="W2090" i="70"/>
  <c r="X2090" i="70"/>
  <c r="Y2090" i="70"/>
  <c r="W2091" i="70"/>
  <c r="X2091" i="70"/>
  <c r="Y2091" i="70"/>
  <c r="W2092" i="70"/>
  <c r="X2092" i="70"/>
  <c r="Y2092" i="70"/>
  <c r="W2093" i="70"/>
  <c r="X2093" i="70"/>
  <c r="Y2093" i="70"/>
  <c r="W2094" i="70"/>
  <c r="X2094" i="70"/>
  <c r="Y2094" i="70"/>
  <c r="W2095" i="70"/>
  <c r="X2095" i="70"/>
  <c r="Y2095" i="70"/>
  <c r="W2096" i="70"/>
  <c r="X2096" i="70"/>
  <c r="Y2096" i="70"/>
  <c r="W2097" i="70"/>
  <c r="X2097" i="70"/>
  <c r="Y2097" i="70"/>
  <c r="W2098" i="70"/>
  <c r="X2098" i="70"/>
  <c r="Y2098" i="70"/>
  <c r="W2099" i="70"/>
  <c r="X2099" i="70"/>
  <c r="Y2099" i="70"/>
  <c r="W2100" i="70"/>
  <c r="X2100" i="70"/>
  <c r="Y2100" i="70"/>
  <c r="W2101" i="70"/>
  <c r="X2101" i="70"/>
  <c r="Y2101" i="70"/>
  <c r="W2102" i="70"/>
  <c r="X2102" i="70"/>
  <c r="Y2102" i="70"/>
  <c r="W2103" i="70"/>
  <c r="X2103" i="70"/>
  <c r="Y2103" i="70"/>
  <c r="W2104" i="70"/>
  <c r="X2104" i="70"/>
  <c r="Y2104" i="70"/>
  <c r="W2105" i="70"/>
  <c r="X2105" i="70"/>
  <c r="Y2105" i="70"/>
  <c r="W2106" i="70"/>
  <c r="X2106" i="70"/>
  <c r="Y2106" i="70"/>
  <c r="W2107" i="70"/>
  <c r="X2107" i="70"/>
  <c r="Y2107" i="70"/>
  <c r="W2108" i="70"/>
  <c r="X2108" i="70"/>
  <c r="Y2108" i="70"/>
  <c r="W2109" i="70"/>
  <c r="X2109" i="70"/>
  <c r="Y2109" i="70"/>
  <c r="W2110" i="70"/>
  <c r="X2110" i="70"/>
  <c r="Y2110" i="70"/>
  <c r="W2111" i="70"/>
  <c r="X2111" i="70"/>
  <c r="Y2111" i="70"/>
  <c r="W2112" i="70"/>
  <c r="X2112" i="70"/>
  <c r="Y2112" i="70"/>
  <c r="W2113" i="70"/>
  <c r="X2113" i="70"/>
  <c r="Y2113" i="70"/>
  <c r="W2114" i="70"/>
  <c r="X2114" i="70"/>
  <c r="Y2114" i="70"/>
  <c r="W2115" i="70"/>
  <c r="X2115" i="70"/>
  <c r="Y2115" i="70"/>
  <c r="W2116" i="70"/>
  <c r="X2116" i="70"/>
  <c r="Y2116" i="70"/>
  <c r="W2117" i="70"/>
  <c r="X2117" i="70"/>
  <c r="Y2117" i="70"/>
  <c r="W2118" i="70"/>
  <c r="X2118" i="70"/>
  <c r="Y2118" i="70"/>
  <c r="W2119" i="70"/>
  <c r="X2119" i="70"/>
  <c r="Y2119" i="70"/>
  <c r="W2120" i="70"/>
  <c r="X2120" i="70"/>
  <c r="Y2120" i="70"/>
  <c r="W2121" i="70"/>
  <c r="X2121" i="70"/>
  <c r="Y2121" i="70"/>
  <c r="W2122" i="70"/>
  <c r="X2122" i="70"/>
  <c r="Y2122" i="70"/>
  <c r="W2123" i="70"/>
  <c r="X2123" i="70"/>
  <c r="Y2123" i="70"/>
  <c r="W2124" i="70"/>
  <c r="X2124" i="70"/>
  <c r="Y2124" i="70"/>
  <c r="W2125" i="70"/>
  <c r="X2125" i="70"/>
  <c r="Y2125" i="70"/>
  <c r="W2126" i="70"/>
  <c r="X2126" i="70"/>
  <c r="Y2126" i="70"/>
  <c r="W2127" i="70"/>
  <c r="X2127" i="70"/>
  <c r="Y2127" i="70"/>
  <c r="W2128" i="70"/>
  <c r="X2128" i="70"/>
  <c r="Y2128" i="70"/>
  <c r="W2129" i="70"/>
  <c r="X2129" i="70"/>
  <c r="Y2129" i="70"/>
  <c r="W2130" i="70"/>
  <c r="X2130" i="70"/>
  <c r="Y2130" i="70"/>
  <c r="W2131" i="70"/>
  <c r="X2131" i="70"/>
  <c r="Y2131" i="70"/>
  <c r="W2132" i="70"/>
  <c r="X2132" i="70"/>
  <c r="Y2132" i="70"/>
  <c r="W2133" i="70"/>
  <c r="X2133" i="70"/>
  <c r="Y2133" i="70"/>
  <c r="W2134" i="70"/>
  <c r="X2134" i="70"/>
  <c r="Y2134" i="70"/>
  <c r="W2135" i="70"/>
  <c r="X2135" i="70"/>
  <c r="Y2135" i="70"/>
  <c r="W2136" i="70"/>
  <c r="X2136" i="70"/>
  <c r="Y2136" i="70"/>
  <c r="W2137" i="70"/>
  <c r="X2137" i="70"/>
  <c r="Y2137" i="70"/>
  <c r="W2138" i="70"/>
  <c r="X2138" i="70"/>
  <c r="Y2138" i="70"/>
  <c r="W2139" i="70"/>
  <c r="X2139" i="70"/>
  <c r="Y2139" i="70"/>
  <c r="W2140" i="70"/>
  <c r="X2140" i="70"/>
  <c r="Y2140" i="70"/>
  <c r="W2141" i="70"/>
  <c r="X2141" i="70"/>
  <c r="Y2141" i="70"/>
  <c r="W2142" i="70"/>
  <c r="X2142" i="70"/>
  <c r="Y2142" i="70"/>
  <c r="W2143" i="70"/>
  <c r="X2143" i="70"/>
  <c r="Y2143" i="70"/>
  <c r="W2144" i="70"/>
  <c r="X2144" i="70"/>
  <c r="Y2144" i="70"/>
  <c r="W2145" i="70"/>
  <c r="X2145" i="70"/>
  <c r="Y2145" i="70"/>
  <c r="W2146" i="70"/>
  <c r="X2146" i="70"/>
  <c r="Y2146" i="70"/>
  <c r="W2147" i="70"/>
  <c r="X2147" i="70"/>
  <c r="Y2147" i="70"/>
  <c r="W2148" i="70"/>
  <c r="X2148" i="70"/>
  <c r="Y2148" i="70"/>
  <c r="W2149" i="70"/>
  <c r="X2149" i="70"/>
  <c r="Y2149" i="70"/>
  <c r="W2150" i="70"/>
  <c r="X2150" i="70"/>
  <c r="Y2150" i="70"/>
  <c r="W2151" i="70"/>
  <c r="X2151" i="70"/>
  <c r="Y2151" i="70"/>
  <c r="W2152" i="70"/>
  <c r="X2152" i="70"/>
  <c r="Y2152" i="70"/>
  <c r="W2153" i="70"/>
  <c r="X2153" i="70"/>
  <c r="Y2153" i="70"/>
  <c r="W2154" i="70"/>
  <c r="X2154" i="70"/>
  <c r="Y2154" i="70"/>
  <c r="W2155" i="70"/>
  <c r="X2155" i="70"/>
  <c r="Y2155" i="70"/>
  <c r="W2156" i="70"/>
  <c r="X2156" i="70"/>
  <c r="Y2156" i="70"/>
  <c r="W2157" i="70"/>
  <c r="X2157" i="70"/>
  <c r="Y2157" i="70"/>
  <c r="W2158" i="70"/>
  <c r="X2158" i="70"/>
  <c r="Y2158" i="70"/>
  <c r="W2159" i="70"/>
  <c r="X2159" i="70"/>
  <c r="Y2159" i="70"/>
  <c r="W2160" i="70"/>
  <c r="X2160" i="70"/>
  <c r="Y2160" i="70"/>
  <c r="W2161" i="70"/>
  <c r="X2161" i="70"/>
  <c r="Y2161" i="70"/>
  <c r="W2162" i="70"/>
  <c r="X2162" i="70"/>
  <c r="Y2162" i="70"/>
  <c r="W2163" i="70"/>
  <c r="X2163" i="70"/>
  <c r="Y2163" i="70"/>
  <c r="W2164" i="70"/>
  <c r="X2164" i="70"/>
  <c r="Y2164" i="70"/>
  <c r="W2165" i="70"/>
  <c r="X2165" i="70"/>
  <c r="Y2165" i="70"/>
  <c r="W2166" i="70"/>
  <c r="X2166" i="70"/>
  <c r="Y2166" i="70"/>
  <c r="W2167" i="70"/>
  <c r="X2167" i="70"/>
  <c r="Y2167" i="70"/>
  <c r="W2168" i="70"/>
  <c r="X2168" i="70"/>
  <c r="Y2168" i="70"/>
  <c r="W2169" i="70"/>
  <c r="X2169" i="70"/>
  <c r="Y2169" i="70"/>
  <c r="W2170" i="70"/>
  <c r="X2170" i="70"/>
  <c r="Y2170" i="70"/>
  <c r="W2171" i="70"/>
  <c r="X2171" i="70"/>
  <c r="Y2171" i="70"/>
  <c r="W2172" i="70"/>
  <c r="X2172" i="70"/>
  <c r="Y2172" i="70"/>
  <c r="W2173" i="70"/>
  <c r="X2173" i="70"/>
  <c r="Y2173" i="70"/>
  <c r="W2174" i="70"/>
  <c r="X2174" i="70"/>
  <c r="Y2174" i="70"/>
  <c r="W2175" i="70"/>
  <c r="X2175" i="70"/>
  <c r="Y2175" i="70"/>
  <c r="W2176" i="70"/>
  <c r="X2176" i="70"/>
  <c r="Y2176" i="70"/>
  <c r="W2177" i="70"/>
  <c r="X2177" i="70"/>
  <c r="Y2177" i="70"/>
  <c r="W2178" i="70"/>
  <c r="X2178" i="70"/>
  <c r="Y2178" i="70"/>
  <c r="W2179" i="70"/>
  <c r="X2179" i="70"/>
  <c r="Y2179" i="70"/>
  <c r="W2180" i="70"/>
  <c r="X2180" i="70"/>
  <c r="Y2180" i="70"/>
  <c r="W2181" i="70"/>
  <c r="X2181" i="70"/>
  <c r="Y2181" i="70"/>
  <c r="W2182" i="70"/>
  <c r="X2182" i="70"/>
  <c r="Y2182" i="70"/>
  <c r="W2183" i="70"/>
  <c r="X2183" i="70"/>
  <c r="Y2183" i="70"/>
  <c r="W2184" i="70"/>
  <c r="X2184" i="70"/>
  <c r="Y2184" i="70"/>
  <c r="W2185" i="70"/>
  <c r="X2185" i="70"/>
  <c r="Y2185" i="70"/>
  <c r="W2186" i="70"/>
  <c r="X2186" i="70"/>
  <c r="Y2186" i="70"/>
  <c r="W2187" i="70"/>
  <c r="X2187" i="70"/>
  <c r="Y2187" i="70"/>
  <c r="W2188" i="70"/>
  <c r="X2188" i="70"/>
  <c r="Y2188" i="70"/>
  <c r="W2189" i="70"/>
  <c r="X2189" i="70"/>
  <c r="Y2189" i="70"/>
  <c r="W2190" i="70"/>
  <c r="X2190" i="70"/>
  <c r="Y2190" i="70"/>
  <c r="W2191" i="70"/>
  <c r="X2191" i="70"/>
  <c r="Y2191" i="70"/>
  <c r="W2192" i="70"/>
  <c r="X2192" i="70"/>
  <c r="Y2192" i="70"/>
  <c r="W2193" i="70"/>
  <c r="X2193" i="70"/>
  <c r="Y2193" i="70"/>
  <c r="W2194" i="70"/>
  <c r="X2194" i="70"/>
  <c r="Y2194" i="70"/>
  <c r="W2195" i="70"/>
  <c r="X2195" i="70"/>
  <c r="Y2195" i="70"/>
  <c r="W2196" i="70"/>
  <c r="X2196" i="70"/>
  <c r="Y2196" i="70"/>
  <c r="W2197" i="70"/>
  <c r="X2197" i="70"/>
  <c r="Y2197" i="70"/>
  <c r="W2198" i="70"/>
  <c r="X2198" i="70"/>
  <c r="Y2198" i="70"/>
  <c r="W2199" i="70"/>
  <c r="X2199" i="70"/>
  <c r="Y2199" i="70"/>
  <c r="W2200" i="70"/>
  <c r="X2200" i="70"/>
  <c r="Y2200" i="70"/>
  <c r="W2201" i="70"/>
  <c r="X2201" i="70"/>
  <c r="Y2201" i="70"/>
  <c r="W2202" i="70"/>
  <c r="X2202" i="70"/>
  <c r="Y2202" i="70"/>
  <c r="W2203" i="70"/>
  <c r="X2203" i="70"/>
  <c r="Y2203" i="70"/>
  <c r="W2204" i="70"/>
  <c r="X2204" i="70"/>
  <c r="Y2204" i="70"/>
  <c r="W2205" i="70"/>
  <c r="X2205" i="70"/>
  <c r="Y2205" i="70"/>
  <c r="W2206" i="70"/>
  <c r="X2206" i="70"/>
  <c r="Y2206" i="70"/>
  <c r="W2207" i="70"/>
  <c r="X2207" i="70"/>
  <c r="Y2207" i="70"/>
  <c r="W2208" i="70"/>
  <c r="X2208" i="70"/>
  <c r="Y2208" i="70"/>
  <c r="W2209" i="70"/>
  <c r="X2209" i="70"/>
  <c r="Y2209" i="70"/>
  <c r="W2210" i="70"/>
  <c r="X2210" i="70"/>
  <c r="Y2210" i="70"/>
  <c r="W2211" i="70"/>
  <c r="X2211" i="70"/>
  <c r="Y2211" i="70"/>
  <c r="W2212" i="70"/>
  <c r="X2212" i="70"/>
  <c r="Y2212" i="70"/>
  <c r="W2213" i="70"/>
  <c r="X2213" i="70"/>
  <c r="Y2213" i="70"/>
  <c r="W2214" i="70"/>
  <c r="X2214" i="70"/>
  <c r="Y2214" i="70"/>
  <c r="W2215" i="70"/>
  <c r="X2215" i="70"/>
  <c r="Y2215" i="70"/>
  <c r="W2216" i="70"/>
  <c r="X2216" i="70"/>
  <c r="Y2216" i="70"/>
  <c r="W2217" i="70"/>
  <c r="X2217" i="70"/>
  <c r="Y2217" i="70"/>
  <c r="W2218" i="70"/>
  <c r="X2218" i="70"/>
  <c r="Y2218" i="70"/>
  <c r="W2219" i="70"/>
  <c r="X2219" i="70"/>
  <c r="Y2219" i="70"/>
  <c r="W2220" i="70"/>
  <c r="X2220" i="70"/>
  <c r="Y2220" i="70"/>
  <c r="W2221" i="70"/>
  <c r="X2221" i="70"/>
  <c r="Y2221" i="70"/>
  <c r="W2222" i="70"/>
  <c r="X2222" i="70"/>
  <c r="Y2222" i="70"/>
  <c r="W2223" i="70"/>
  <c r="X2223" i="70"/>
  <c r="Y2223" i="70"/>
  <c r="W2224" i="70"/>
  <c r="X2224" i="70"/>
  <c r="Y2224" i="70"/>
  <c r="W2225" i="70"/>
  <c r="X2225" i="70"/>
  <c r="Y2225" i="70"/>
  <c r="W2226" i="70"/>
  <c r="X2226" i="70"/>
  <c r="Y2226" i="70"/>
  <c r="W2227" i="70"/>
  <c r="X2227" i="70"/>
  <c r="Y2227" i="70"/>
  <c r="W2228" i="70"/>
  <c r="X2228" i="70"/>
  <c r="Y2228" i="70"/>
  <c r="W2229" i="70"/>
  <c r="X2229" i="70"/>
  <c r="Y2229" i="70"/>
  <c r="W2230" i="70"/>
  <c r="X2230" i="70"/>
  <c r="Y2230" i="70"/>
  <c r="W2231" i="70"/>
  <c r="X2231" i="70"/>
  <c r="Y2231" i="70"/>
  <c r="W2232" i="70"/>
  <c r="X2232" i="70"/>
  <c r="Y2232" i="70"/>
  <c r="W2233" i="70"/>
  <c r="X2233" i="70"/>
  <c r="Y2233" i="70"/>
  <c r="W2234" i="70"/>
  <c r="X2234" i="70"/>
  <c r="Y2234" i="70"/>
  <c r="W2235" i="70"/>
  <c r="X2235" i="70"/>
  <c r="Y2235" i="70"/>
  <c r="W2236" i="70"/>
  <c r="X2236" i="70"/>
  <c r="Y2236" i="70"/>
  <c r="W2237" i="70"/>
  <c r="X2237" i="70"/>
  <c r="Y2237" i="70"/>
  <c r="W2238" i="70"/>
  <c r="X2238" i="70"/>
  <c r="Y2238" i="70"/>
  <c r="W2239" i="70"/>
  <c r="X2239" i="70"/>
  <c r="Y2239" i="70"/>
  <c r="W2240" i="70"/>
  <c r="X2240" i="70"/>
  <c r="Y2240" i="70"/>
  <c r="W2241" i="70"/>
  <c r="X2241" i="70"/>
  <c r="Y2241" i="70"/>
  <c r="W2242" i="70"/>
  <c r="X2242" i="70"/>
  <c r="Y2242" i="70"/>
  <c r="W2243" i="70"/>
  <c r="X2243" i="70"/>
  <c r="Y2243" i="70"/>
  <c r="W2244" i="70"/>
  <c r="X2244" i="70"/>
  <c r="Y2244" i="70"/>
  <c r="W2245" i="70"/>
  <c r="X2245" i="70"/>
  <c r="Y2245" i="70"/>
  <c r="W2246" i="70"/>
  <c r="X2246" i="70"/>
  <c r="Y2246" i="70"/>
  <c r="W2247" i="70"/>
  <c r="X2247" i="70"/>
  <c r="Y2247" i="70"/>
  <c r="W2248" i="70"/>
  <c r="X2248" i="70"/>
  <c r="Y2248" i="70"/>
  <c r="W2249" i="70"/>
  <c r="X2249" i="70"/>
  <c r="Y2249" i="70"/>
  <c r="W2250" i="70"/>
  <c r="X2250" i="70"/>
  <c r="Y2250" i="70"/>
  <c r="W2251" i="70"/>
  <c r="X2251" i="70"/>
  <c r="Y2251" i="70"/>
  <c r="W2252" i="70"/>
  <c r="X2252" i="70"/>
  <c r="Y2252" i="70"/>
  <c r="W2253" i="70"/>
  <c r="X2253" i="70"/>
  <c r="Y2253" i="70"/>
  <c r="W2254" i="70"/>
  <c r="X2254" i="70"/>
  <c r="Y2254" i="70"/>
  <c r="W2255" i="70"/>
  <c r="X2255" i="70"/>
  <c r="Y2255" i="70"/>
  <c r="W2256" i="70"/>
  <c r="X2256" i="70"/>
  <c r="Y2256" i="70"/>
  <c r="W2257" i="70"/>
  <c r="X2257" i="70"/>
  <c r="Y2257" i="70"/>
  <c r="W2258" i="70"/>
  <c r="X2258" i="70"/>
  <c r="Y2258" i="70"/>
  <c r="W2259" i="70"/>
  <c r="X2259" i="70"/>
  <c r="Y2259" i="70"/>
  <c r="W2260" i="70"/>
  <c r="X2260" i="70"/>
  <c r="Y2260" i="70"/>
  <c r="W2261" i="70"/>
  <c r="X2261" i="70"/>
  <c r="Y2261" i="70"/>
  <c r="W2262" i="70"/>
  <c r="X2262" i="70"/>
  <c r="Y2262" i="70"/>
  <c r="W2263" i="70"/>
  <c r="X2263" i="70"/>
  <c r="Y2263" i="70"/>
  <c r="W2264" i="70"/>
  <c r="X2264" i="70"/>
  <c r="Y2264" i="70"/>
  <c r="W2265" i="70"/>
  <c r="X2265" i="70"/>
  <c r="Y2265" i="70"/>
  <c r="W2266" i="70"/>
  <c r="X2266" i="70"/>
  <c r="Y2266" i="70"/>
  <c r="W2267" i="70"/>
  <c r="X2267" i="70"/>
  <c r="Y2267" i="70"/>
  <c r="W2268" i="70"/>
  <c r="X2268" i="70"/>
  <c r="Y2268" i="70"/>
  <c r="W2269" i="70"/>
  <c r="X2269" i="70"/>
  <c r="Y2269" i="70"/>
  <c r="W2270" i="70"/>
  <c r="X2270" i="70"/>
  <c r="Y2270" i="70"/>
  <c r="W2271" i="70"/>
  <c r="X2271" i="70"/>
  <c r="Y2271" i="70"/>
  <c r="W2272" i="70"/>
  <c r="X2272" i="70"/>
  <c r="Y2272" i="70"/>
  <c r="W2273" i="70"/>
  <c r="X2273" i="70"/>
  <c r="Y2273" i="70"/>
  <c r="W2274" i="70"/>
  <c r="X2274" i="70"/>
  <c r="Y2274" i="70"/>
  <c r="W2275" i="70"/>
  <c r="X2275" i="70"/>
  <c r="Y2275" i="70"/>
  <c r="W2276" i="70"/>
  <c r="X2276" i="70"/>
  <c r="Y2276" i="70"/>
  <c r="W2277" i="70"/>
  <c r="X2277" i="70"/>
  <c r="Y2277" i="70"/>
  <c r="W2278" i="70"/>
  <c r="X2278" i="70"/>
  <c r="Y2278" i="70"/>
  <c r="W2279" i="70"/>
  <c r="X2279" i="70"/>
  <c r="Y2279" i="70"/>
  <c r="W2280" i="70"/>
  <c r="X2280" i="70"/>
  <c r="Y2280" i="70"/>
  <c r="W2281" i="70"/>
  <c r="X2281" i="70"/>
  <c r="Y2281" i="70"/>
  <c r="W2282" i="70"/>
  <c r="X2282" i="70"/>
  <c r="Y2282" i="70"/>
  <c r="W2283" i="70"/>
  <c r="X2283" i="70"/>
  <c r="Y2283" i="70"/>
  <c r="W2284" i="70"/>
  <c r="X2284" i="70"/>
  <c r="Y2284" i="70"/>
  <c r="W2285" i="70"/>
  <c r="X2285" i="70"/>
  <c r="Y2285" i="70"/>
  <c r="W2286" i="70"/>
  <c r="X2286" i="70"/>
  <c r="Y2286" i="70"/>
  <c r="W2287" i="70"/>
  <c r="X2287" i="70"/>
  <c r="Y2287" i="70"/>
  <c r="W2288" i="70"/>
  <c r="X2288" i="70"/>
  <c r="Y2288" i="70"/>
  <c r="W2289" i="70"/>
  <c r="X2289" i="70"/>
  <c r="Y2289" i="70"/>
  <c r="W2290" i="70"/>
  <c r="X2290" i="70"/>
  <c r="Y2290" i="70"/>
  <c r="W2291" i="70"/>
  <c r="X2291" i="70"/>
  <c r="Y2291" i="70"/>
  <c r="W2292" i="70"/>
  <c r="X2292" i="70"/>
  <c r="Y2292" i="70"/>
  <c r="W2293" i="70"/>
  <c r="X2293" i="70"/>
  <c r="Y2293" i="70"/>
  <c r="W2294" i="70"/>
  <c r="X2294" i="70"/>
  <c r="Y2294" i="70"/>
  <c r="W2295" i="70"/>
  <c r="X2295" i="70"/>
  <c r="Y2295" i="70"/>
  <c r="W2296" i="70"/>
  <c r="X2296" i="70"/>
  <c r="Y2296" i="70"/>
  <c r="W2297" i="70"/>
  <c r="X2297" i="70"/>
  <c r="Y2297" i="70"/>
  <c r="W2298" i="70"/>
  <c r="X2298" i="70"/>
  <c r="Y2298" i="70"/>
  <c r="W2299" i="70"/>
  <c r="X2299" i="70"/>
  <c r="Y2299" i="70"/>
  <c r="W2300" i="70"/>
  <c r="X2300" i="70"/>
  <c r="Y2300" i="70"/>
  <c r="W2301" i="70"/>
  <c r="X2301" i="70"/>
  <c r="Y2301" i="70"/>
  <c r="W2302" i="70"/>
  <c r="X2302" i="70"/>
  <c r="Y2302" i="70"/>
  <c r="W2303" i="70"/>
  <c r="X2303" i="70"/>
  <c r="Y2303" i="70"/>
  <c r="W2304" i="70"/>
  <c r="X2304" i="70"/>
  <c r="Y2304" i="70"/>
  <c r="W2305" i="70"/>
  <c r="X2305" i="70"/>
  <c r="Y2305" i="70"/>
  <c r="W2306" i="70"/>
  <c r="X2306" i="70"/>
  <c r="Y2306" i="70"/>
  <c r="W2307" i="70"/>
  <c r="X2307" i="70"/>
  <c r="Y2307" i="70"/>
  <c r="W2308" i="70"/>
  <c r="X2308" i="70"/>
  <c r="Y2308" i="70"/>
  <c r="W2309" i="70"/>
  <c r="X2309" i="70"/>
  <c r="Y2309" i="70"/>
  <c r="W2310" i="70"/>
  <c r="X2310" i="70"/>
  <c r="Y2310" i="70"/>
  <c r="W2311" i="70"/>
  <c r="X2311" i="70"/>
  <c r="Y2311" i="70"/>
  <c r="W2312" i="70"/>
  <c r="X2312" i="70"/>
  <c r="Y2312" i="70"/>
  <c r="W2313" i="70"/>
  <c r="X2313" i="70"/>
  <c r="Y2313" i="70"/>
  <c r="W2314" i="70"/>
  <c r="X2314" i="70"/>
  <c r="Y2314" i="70"/>
  <c r="W2315" i="70"/>
  <c r="X2315" i="70"/>
  <c r="Y2315" i="70"/>
  <c r="W2316" i="70"/>
  <c r="X2316" i="70"/>
  <c r="Y2316" i="70"/>
  <c r="W2317" i="70"/>
  <c r="X2317" i="70"/>
  <c r="Y2317" i="70"/>
  <c r="W2318" i="70"/>
  <c r="X2318" i="70"/>
  <c r="Y2318" i="70"/>
  <c r="W2319" i="70"/>
  <c r="X2319" i="70"/>
  <c r="Y2319" i="70"/>
  <c r="W2320" i="70"/>
  <c r="X2320" i="70"/>
  <c r="Y2320" i="70"/>
  <c r="W2321" i="70"/>
  <c r="X2321" i="70"/>
  <c r="Y2321" i="70"/>
  <c r="W2322" i="70"/>
  <c r="X2322" i="70"/>
  <c r="Y2322" i="70"/>
  <c r="W2323" i="70"/>
  <c r="X2323" i="70"/>
  <c r="Y2323" i="70"/>
  <c r="W2324" i="70"/>
  <c r="X2324" i="70"/>
  <c r="Y2324" i="70"/>
  <c r="W2325" i="70"/>
  <c r="X2325" i="70"/>
  <c r="Y2325" i="70"/>
  <c r="W2326" i="70"/>
  <c r="X2326" i="70"/>
  <c r="Y2326" i="70"/>
  <c r="W2327" i="70"/>
  <c r="X2327" i="70"/>
  <c r="Y2327" i="70"/>
  <c r="W2328" i="70"/>
  <c r="X2328" i="70"/>
  <c r="Y2328" i="70"/>
  <c r="W2329" i="70"/>
  <c r="X2329" i="70"/>
  <c r="Y2329" i="70"/>
  <c r="W2330" i="70"/>
  <c r="X2330" i="70"/>
  <c r="Y2330" i="70"/>
  <c r="W2331" i="70"/>
  <c r="X2331" i="70"/>
  <c r="Y2331" i="70"/>
  <c r="W2332" i="70"/>
  <c r="X2332" i="70"/>
  <c r="Y2332" i="70"/>
  <c r="W2333" i="70"/>
  <c r="X2333" i="70"/>
  <c r="Y2333" i="70"/>
  <c r="W2334" i="70"/>
  <c r="X2334" i="70"/>
  <c r="Y2334" i="70"/>
  <c r="W2335" i="70"/>
  <c r="X2335" i="70"/>
  <c r="Y2335" i="70"/>
  <c r="W2336" i="70"/>
  <c r="X2336" i="70"/>
  <c r="Y2336" i="70"/>
  <c r="W2337" i="70"/>
  <c r="X2337" i="70"/>
  <c r="Y2337" i="70"/>
  <c r="W2338" i="70"/>
  <c r="X2338" i="70"/>
  <c r="Y2338" i="70"/>
  <c r="W2339" i="70"/>
  <c r="X2339" i="70"/>
  <c r="Y2339" i="70"/>
  <c r="W2340" i="70"/>
  <c r="X2340" i="70"/>
  <c r="Y2340" i="70"/>
  <c r="W2341" i="70"/>
  <c r="X2341" i="70"/>
  <c r="Y2341" i="70"/>
  <c r="W2342" i="70"/>
  <c r="X2342" i="70"/>
  <c r="Y2342" i="70"/>
  <c r="W2343" i="70"/>
  <c r="X2343" i="70"/>
  <c r="Y2343" i="70"/>
  <c r="W2344" i="70"/>
  <c r="X2344" i="70"/>
  <c r="Y2344" i="70"/>
  <c r="W2345" i="70"/>
  <c r="X2345" i="70"/>
  <c r="Y2345" i="70"/>
  <c r="W2346" i="70"/>
  <c r="X2346" i="70"/>
  <c r="Y2346" i="70"/>
  <c r="W2347" i="70"/>
  <c r="X2347" i="70"/>
  <c r="Y2347" i="70"/>
  <c r="W2348" i="70"/>
  <c r="X2348" i="70"/>
  <c r="Y2348" i="70"/>
  <c r="W2349" i="70"/>
  <c r="X2349" i="70"/>
  <c r="Y2349" i="70"/>
  <c r="W2350" i="70"/>
  <c r="X2350" i="70"/>
  <c r="Y2350" i="70"/>
  <c r="W2351" i="70"/>
  <c r="X2351" i="70"/>
  <c r="Y2351" i="70"/>
  <c r="W2352" i="70"/>
  <c r="X2352" i="70"/>
  <c r="Y2352" i="70"/>
  <c r="W2353" i="70"/>
  <c r="X2353" i="70"/>
  <c r="Y2353" i="70"/>
  <c r="W2354" i="70"/>
  <c r="X2354" i="70"/>
  <c r="Y2354" i="70"/>
  <c r="W2355" i="70"/>
  <c r="X2355" i="70"/>
  <c r="Y2355" i="70"/>
  <c r="W2356" i="70"/>
  <c r="X2356" i="70"/>
  <c r="Y2356" i="70"/>
  <c r="W2357" i="70"/>
  <c r="X2357" i="70"/>
  <c r="Y2357" i="70"/>
  <c r="W2358" i="70"/>
  <c r="X2358" i="70"/>
  <c r="Y2358" i="70"/>
  <c r="W2359" i="70"/>
  <c r="X2359" i="70"/>
  <c r="Y2359" i="70"/>
  <c r="W2360" i="70"/>
  <c r="X2360" i="70"/>
  <c r="Y2360" i="70"/>
  <c r="W2361" i="70"/>
  <c r="X2361" i="70"/>
  <c r="Y2361" i="70"/>
  <c r="W2362" i="70"/>
  <c r="X2362" i="70"/>
  <c r="Y2362" i="70"/>
  <c r="W2363" i="70"/>
  <c r="X2363" i="70"/>
  <c r="Y2363" i="70"/>
  <c r="W2364" i="70"/>
  <c r="X2364" i="70"/>
  <c r="Y2364" i="70"/>
  <c r="W2365" i="70"/>
  <c r="X2365" i="70"/>
  <c r="Y2365" i="70"/>
  <c r="W2366" i="70"/>
  <c r="X2366" i="70"/>
  <c r="Y2366" i="70"/>
  <c r="W2367" i="70"/>
  <c r="X2367" i="70"/>
  <c r="Y2367" i="70"/>
  <c r="W2368" i="70"/>
  <c r="X2368" i="70"/>
  <c r="Y2368" i="70"/>
  <c r="W2369" i="70"/>
  <c r="X2369" i="70"/>
  <c r="Y2369" i="70"/>
  <c r="W2370" i="70"/>
  <c r="X2370" i="70"/>
  <c r="Y2370" i="70"/>
  <c r="W2371" i="70"/>
  <c r="X2371" i="70"/>
  <c r="Y2371" i="70"/>
  <c r="W2372" i="70"/>
  <c r="X2372" i="70"/>
  <c r="Y2372" i="70"/>
  <c r="W2373" i="70"/>
  <c r="X2373" i="70"/>
  <c r="Y2373" i="70"/>
  <c r="W2374" i="70"/>
  <c r="X2374" i="70"/>
  <c r="Y2374" i="70"/>
  <c r="W2375" i="70"/>
  <c r="X2375" i="70"/>
  <c r="Y2375" i="70"/>
  <c r="W2376" i="70"/>
  <c r="X2376" i="70"/>
  <c r="Y2376" i="70"/>
  <c r="W2377" i="70"/>
  <c r="X2377" i="70"/>
  <c r="Y2377" i="70"/>
  <c r="W2378" i="70"/>
  <c r="X2378" i="70"/>
  <c r="Y2378" i="70"/>
  <c r="W2379" i="70"/>
  <c r="X2379" i="70"/>
  <c r="Y2379" i="70"/>
  <c r="W2380" i="70"/>
  <c r="X2380" i="70"/>
  <c r="Y2380" i="70"/>
  <c r="W2381" i="70"/>
  <c r="X2381" i="70"/>
  <c r="Y2381" i="70"/>
  <c r="W2382" i="70"/>
  <c r="X2382" i="70"/>
  <c r="Y2382" i="70"/>
  <c r="W2383" i="70"/>
  <c r="X2383" i="70"/>
  <c r="Y2383" i="70"/>
  <c r="W2384" i="70"/>
  <c r="X2384" i="70"/>
  <c r="Y2384" i="70"/>
  <c r="W2385" i="70"/>
  <c r="X2385" i="70"/>
  <c r="Y2385" i="70"/>
  <c r="W2386" i="70"/>
  <c r="X2386" i="70"/>
  <c r="Y2386" i="70"/>
  <c r="W2387" i="70"/>
  <c r="X2387" i="70"/>
  <c r="Y2387" i="70"/>
  <c r="W2388" i="70"/>
  <c r="X2388" i="70"/>
  <c r="Y2388" i="70"/>
  <c r="W2389" i="70"/>
  <c r="X2389" i="70"/>
  <c r="Y2389" i="70"/>
  <c r="W2390" i="70"/>
  <c r="X2390" i="70"/>
  <c r="Y2390" i="70"/>
  <c r="W2391" i="70"/>
  <c r="X2391" i="70"/>
  <c r="Y2391" i="70"/>
  <c r="W2392" i="70"/>
  <c r="X2392" i="70"/>
  <c r="Y2392" i="70"/>
  <c r="W2393" i="70"/>
  <c r="X2393" i="70"/>
  <c r="Y2393" i="70"/>
  <c r="W2394" i="70"/>
  <c r="X2394" i="70"/>
  <c r="Y2394" i="70"/>
  <c r="W2395" i="70"/>
  <c r="X2395" i="70"/>
  <c r="Y2395" i="70"/>
  <c r="W2396" i="70"/>
  <c r="X2396" i="70"/>
  <c r="Y2396" i="70"/>
  <c r="W2397" i="70"/>
  <c r="X2397" i="70"/>
  <c r="Y2397" i="70"/>
  <c r="W2398" i="70"/>
  <c r="X2398" i="70"/>
  <c r="Y2398" i="70"/>
  <c r="W2399" i="70"/>
  <c r="X2399" i="70"/>
  <c r="Y2399" i="70"/>
  <c r="W2400" i="70"/>
  <c r="X2400" i="70"/>
  <c r="Y2400" i="70"/>
  <c r="W2401" i="70"/>
  <c r="X2401" i="70"/>
  <c r="Y2401" i="70"/>
  <c r="W2402" i="70"/>
  <c r="X2402" i="70"/>
  <c r="Y2402" i="70"/>
  <c r="W2403" i="70"/>
  <c r="X2403" i="70"/>
  <c r="Y2403" i="70"/>
  <c r="W2404" i="70"/>
  <c r="X2404" i="70"/>
  <c r="Y2404" i="70"/>
  <c r="W2405" i="70"/>
  <c r="X2405" i="70"/>
  <c r="Y2405" i="70"/>
  <c r="W2406" i="70"/>
  <c r="X2406" i="70"/>
  <c r="Y2406" i="70"/>
  <c r="W2407" i="70"/>
  <c r="X2407" i="70"/>
  <c r="Y2407" i="70"/>
  <c r="W2408" i="70"/>
  <c r="X2408" i="70"/>
  <c r="Y2408" i="70"/>
  <c r="W2409" i="70"/>
  <c r="X2409" i="70"/>
  <c r="Y2409" i="70"/>
  <c r="W2410" i="70"/>
  <c r="X2410" i="70"/>
  <c r="Y2410" i="70"/>
  <c r="W2411" i="70"/>
  <c r="X2411" i="70"/>
  <c r="Y2411" i="70"/>
  <c r="W2412" i="70"/>
  <c r="X2412" i="70"/>
  <c r="Y2412" i="70"/>
  <c r="W2413" i="70"/>
  <c r="X2413" i="70"/>
  <c r="Y2413" i="70"/>
  <c r="W2414" i="70"/>
  <c r="X2414" i="70"/>
  <c r="Y2414" i="70"/>
  <c r="W2415" i="70"/>
  <c r="X2415" i="70"/>
  <c r="Y2415" i="70"/>
  <c r="W2416" i="70"/>
  <c r="X2416" i="70"/>
  <c r="Y2416" i="70"/>
  <c r="W2417" i="70"/>
  <c r="X2417" i="70"/>
  <c r="Y2417" i="70"/>
  <c r="W2418" i="70"/>
  <c r="X2418" i="70"/>
  <c r="Y2418" i="70"/>
  <c r="W2419" i="70"/>
  <c r="X2419" i="70"/>
  <c r="Y2419" i="70"/>
  <c r="W2420" i="70"/>
  <c r="X2420" i="70"/>
  <c r="Y2420" i="70"/>
  <c r="W2421" i="70"/>
  <c r="X2421" i="70"/>
  <c r="Y2421" i="70"/>
  <c r="W2422" i="70"/>
  <c r="X2422" i="70"/>
  <c r="Y2422" i="70"/>
  <c r="W2423" i="70"/>
  <c r="X2423" i="70"/>
  <c r="Y2423" i="70"/>
  <c r="W2424" i="70"/>
  <c r="X2424" i="70"/>
  <c r="Y2424" i="70"/>
  <c r="W2425" i="70"/>
  <c r="X2425" i="70"/>
  <c r="Y2425" i="70"/>
  <c r="W2426" i="70"/>
  <c r="X2426" i="70"/>
  <c r="Y2426" i="70"/>
  <c r="W2427" i="70"/>
  <c r="X2427" i="70"/>
  <c r="Y2427" i="70"/>
  <c r="W2428" i="70"/>
  <c r="X2428" i="70"/>
  <c r="Y2428" i="70"/>
  <c r="W2429" i="70"/>
  <c r="X2429" i="70"/>
  <c r="Y2429" i="70"/>
  <c r="W2430" i="70"/>
  <c r="X2430" i="70"/>
  <c r="Y2430" i="70"/>
  <c r="W2431" i="70"/>
  <c r="X2431" i="70"/>
  <c r="Y2431" i="70"/>
  <c r="W2432" i="70"/>
  <c r="X2432" i="70"/>
  <c r="Y2432" i="70"/>
  <c r="W2433" i="70"/>
  <c r="X2433" i="70"/>
  <c r="Y2433" i="70"/>
  <c r="W2434" i="70"/>
  <c r="X2434" i="70"/>
  <c r="Y2434" i="70"/>
  <c r="W2435" i="70"/>
  <c r="X2435" i="70"/>
  <c r="Y2435" i="70"/>
  <c r="W2436" i="70"/>
  <c r="X2436" i="70"/>
  <c r="Y2436" i="70"/>
  <c r="W2437" i="70"/>
  <c r="X2437" i="70"/>
  <c r="Y2437" i="70"/>
  <c r="W2438" i="70"/>
  <c r="X2438" i="70"/>
  <c r="Y2438" i="70"/>
  <c r="W2439" i="70"/>
  <c r="X2439" i="70"/>
  <c r="Y2439" i="70"/>
  <c r="W2440" i="70"/>
  <c r="X2440" i="70"/>
  <c r="Y2440" i="70"/>
  <c r="W2441" i="70"/>
  <c r="X2441" i="70"/>
  <c r="Y2441" i="70"/>
  <c r="W2442" i="70"/>
  <c r="X2442" i="70"/>
  <c r="Y2442" i="70"/>
  <c r="W2443" i="70"/>
  <c r="X2443" i="70"/>
  <c r="Y2443" i="70"/>
  <c r="W2444" i="70"/>
  <c r="X2444" i="70"/>
  <c r="Y2444" i="70"/>
  <c r="W2445" i="70"/>
  <c r="X2445" i="70"/>
  <c r="Y2445" i="70"/>
  <c r="W2446" i="70"/>
  <c r="X2446" i="70"/>
  <c r="Y2446" i="70"/>
  <c r="W2447" i="70"/>
  <c r="X2447" i="70"/>
  <c r="Y2447" i="70"/>
  <c r="W2448" i="70"/>
  <c r="X2448" i="70"/>
  <c r="Y2448" i="70"/>
  <c r="W2449" i="70"/>
  <c r="X2449" i="70"/>
  <c r="Y2449" i="70"/>
  <c r="W2450" i="70"/>
  <c r="X2450" i="70"/>
  <c r="Y2450" i="70"/>
  <c r="W2451" i="70"/>
  <c r="X2451" i="70"/>
  <c r="Y2451" i="70"/>
  <c r="W2452" i="70"/>
  <c r="X2452" i="70"/>
  <c r="Y2452" i="70"/>
  <c r="W2453" i="70"/>
  <c r="X2453" i="70"/>
  <c r="Y2453" i="70"/>
  <c r="W2454" i="70"/>
  <c r="X2454" i="70"/>
  <c r="Y2454" i="70"/>
  <c r="W2455" i="70"/>
  <c r="X2455" i="70"/>
  <c r="Y2455" i="70"/>
  <c r="W2456" i="70"/>
  <c r="X2456" i="70"/>
  <c r="Y2456" i="70"/>
  <c r="W2457" i="70"/>
  <c r="X2457" i="70"/>
  <c r="Y2457" i="70"/>
  <c r="W2458" i="70"/>
  <c r="X2458" i="70"/>
  <c r="Y2458" i="70"/>
  <c r="W2459" i="70"/>
  <c r="X2459" i="70"/>
  <c r="Y2459" i="70"/>
  <c r="W2460" i="70"/>
  <c r="X2460" i="70"/>
  <c r="Y2460" i="70"/>
  <c r="W2461" i="70"/>
  <c r="X2461" i="70"/>
  <c r="Y2461" i="70"/>
  <c r="W2462" i="70"/>
  <c r="X2462" i="70"/>
  <c r="Y2462" i="70"/>
  <c r="W2463" i="70"/>
  <c r="X2463" i="70"/>
  <c r="Y2463" i="70"/>
  <c r="W2464" i="70"/>
  <c r="X2464" i="70"/>
  <c r="Y2464" i="70"/>
  <c r="W2465" i="70"/>
  <c r="X2465" i="70"/>
  <c r="Y2465" i="70"/>
  <c r="W2466" i="70"/>
  <c r="X2466" i="70"/>
  <c r="Y2466" i="70"/>
  <c r="W2467" i="70"/>
  <c r="X2467" i="70"/>
  <c r="Y2467" i="70"/>
  <c r="W2468" i="70"/>
  <c r="X2468" i="70"/>
  <c r="Y2468" i="70"/>
  <c r="W2469" i="70"/>
  <c r="X2469" i="70"/>
  <c r="Y2469" i="70"/>
  <c r="W2470" i="70"/>
  <c r="X2470" i="70"/>
  <c r="Y2470" i="70"/>
  <c r="W2471" i="70"/>
  <c r="X2471" i="70"/>
  <c r="Y2471" i="70"/>
  <c r="W2472" i="70"/>
  <c r="X2472" i="70"/>
  <c r="Y2472" i="70"/>
  <c r="W2473" i="70"/>
  <c r="X2473" i="70"/>
  <c r="Y2473" i="70"/>
  <c r="W2474" i="70"/>
  <c r="X2474" i="70"/>
  <c r="Y2474" i="70"/>
  <c r="W2475" i="70"/>
  <c r="X2475" i="70"/>
  <c r="Y2475" i="70"/>
  <c r="W2476" i="70"/>
  <c r="X2476" i="70"/>
  <c r="Y2476" i="70"/>
  <c r="W2477" i="70"/>
  <c r="X2477" i="70"/>
  <c r="Y2477" i="70"/>
  <c r="W2478" i="70"/>
  <c r="X2478" i="70"/>
  <c r="Y2478" i="70"/>
  <c r="W2479" i="70"/>
  <c r="X2479" i="70"/>
  <c r="Y2479" i="70"/>
  <c r="W2480" i="70"/>
  <c r="X2480" i="70"/>
  <c r="Y2480" i="70"/>
  <c r="W2481" i="70"/>
  <c r="X2481" i="70"/>
  <c r="Y2481" i="70"/>
  <c r="W2482" i="70"/>
  <c r="X2482" i="70"/>
  <c r="Y2482" i="70"/>
  <c r="W2483" i="70"/>
  <c r="X2483" i="70"/>
  <c r="Y2483" i="70"/>
  <c r="W2484" i="70"/>
  <c r="X2484" i="70"/>
  <c r="Y2484" i="70"/>
  <c r="W2485" i="70"/>
  <c r="X2485" i="70"/>
  <c r="Y2485" i="70"/>
  <c r="W2486" i="70"/>
  <c r="X2486" i="70"/>
  <c r="Y2486" i="70"/>
  <c r="W2487" i="70"/>
  <c r="X2487" i="70"/>
  <c r="Y2487" i="70"/>
  <c r="W2488" i="70"/>
  <c r="X2488" i="70"/>
  <c r="Y2488" i="70"/>
  <c r="W2489" i="70"/>
  <c r="X2489" i="70"/>
  <c r="Y2489" i="70"/>
  <c r="W2490" i="70"/>
  <c r="X2490" i="70"/>
  <c r="Y2490" i="70"/>
  <c r="W2491" i="70"/>
  <c r="X2491" i="70"/>
  <c r="Y2491" i="70"/>
  <c r="W2492" i="70"/>
  <c r="X2492" i="70"/>
  <c r="Y2492" i="70"/>
  <c r="W2493" i="70"/>
  <c r="X2493" i="70"/>
  <c r="Y2493" i="70"/>
  <c r="W2494" i="70"/>
  <c r="X2494" i="70"/>
  <c r="Y2494" i="70"/>
  <c r="W2495" i="70"/>
  <c r="X2495" i="70"/>
  <c r="Y2495" i="70"/>
  <c r="W2496" i="70"/>
  <c r="X2496" i="70"/>
  <c r="Y2496" i="70"/>
  <c r="W2497" i="70"/>
  <c r="X2497" i="70"/>
  <c r="Y2497" i="70"/>
  <c r="W2498" i="70"/>
  <c r="X2498" i="70"/>
  <c r="Y2498" i="70"/>
  <c r="W2499" i="70"/>
  <c r="X2499" i="70"/>
  <c r="Y2499" i="70"/>
  <c r="W2500" i="70"/>
  <c r="X2500" i="70"/>
  <c r="Y2500" i="70"/>
  <c r="W2501" i="70"/>
  <c r="X2501" i="70"/>
  <c r="Y2501" i="70"/>
  <c r="W2502" i="70"/>
  <c r="X2502" i="70"/>
  <c r="Y2502" i="70"/>
  <c r="W2503" i="70"/>
  <c r="X2503" i="70"/>
  <c r="Y2503" i="70"/>
  <c r="W2504" i="70"/>
  <c r="X2504" i="70"/>
  <c r="Y2504" i="70"/>
  <c r="W2505" i="70"/>
  <c r="X2505" i="70"/>
  <c r="Y2505" i="70"/>
  <c r="W2506" i="70"/>
  <c r="X2506" i="70"/>
  <c r="Y2506" i="70"/>
  <c r="W2507" i="70"/>
  <c r="X2507" i="70"/>
  <c r="Y2507" i="70"/>
  <c r="W2508" i="70"/>
  <c r="X2508" i="70"/>
  <c r="Y2508" i="70"/>
  <c r="W2509" i="70"/>
  <c r="X2509" i="70"/>
  <c r="Y2509" i="70"/>
  <c r="W2510" i="70"/>
  <c r="X2510" i="70"/>
  <c r="Y2510" i="70"/>
  <c r="W2511" i="70"/>
  <c r="X2511" i="70"/>
  <c r="Y2511" i="70"/>
  <c r="W2512" i="70"/>
  <c r="X2512" i="70"/>
  <c r="Y2512" i="70"/>
  <c r="W2513" i="70"/>
  <c r="X2513" i="70"/>
  <c r="Y2513" i="70"/>
  <c r="W2514" i="70"/>
  <c r="X2514" i="70"/>
  <c r="Y2514" i="70"/>
  <c r="W2515" i="70"/>
  <c r="X2515" i="70"/>
  <c r="Y2515" i="70"/>
  <c r="W2516" i="70"/>
  <c r="X2516" i="70"/>
  <c r="Y2516" i="70"/>
  <c r="W2517" i="70"/>
  <c r="X2517" i="70"/>
  <c r="Y2517" i="70"/>
  <c r="W2518" i="70"/>
  <c r="X2518" i="70"/>
  <c r="Y2518" i="70"/>
  <c r="W2519" i="70"/>
  <c r="X2519" i="70"/>
  <c r="Y2519" i="70"/>
  <c r="W2520" i="70"/>
  <c r="X2520" i="70"/>
  <c r="Y2520" i="70"/>
  <c r="W2521" i="70"/>
  <c r="X2521" i="70"/>
  <c r="Y2521" i="70"/>
  <c r="W2522" i="70"/>
  <c r="X2522" i="70"/>
  <c r="Y2522" i="70"/>
  <c r="W2523" i="70"/>
  <c r="X2523" i="70"/>
  <c r="Y2523" i="70"/>
  <c r="W2524" i="70"/>
  <c r="X2524" i="70"/>
  <c r="Y2524" i="70"/>
  <c r="W2525" i="70"/>
  <c r="X2525" i="70"/>
  <c r="Y2525" i="70"/>
  <c r="W2526" i="70"/>
  <c r="X2526" i="70"/>
  <c r="Y2526" i="70"/>
  <c r="W2527" i="70"/>
  <c r="X2527" i="70"/>
  <c r="Y2527" i="70"/>
  <c r="W2528" i="70"/>
  <c r="X2528" i="70"/>
  <c r="Y2528" i="70"/>
  <c r="W2529" i="70"/>
  <c r="X2529" i="70"/>
  <c r="Y2529" i="70"/>
  <c r="W2530" i="70"/>
  <c r="X2530" i="70"/>
  <c r="Y2530" i="70"/>
  <c r="W2531" i="70"/>
  <c r="X2531" i="70"/>
  <c r="Y2531" i="70"/>
  <c r="W2532" i="70"/>
  <c r="X2532" i="70"/>
  <c r="Y2532" i="70"/>
  <c r="W2533" i="70"/>
  <c r="X2533" i="70"/>
  <c r="Y2533" i="70"/>
  <c r="W2534" i="70"/>
  <c r="X2534" i="70"/>
  <c r="Y2534" i="70"/>
  <c r="W2535" i="70"/>
  <c r="X2535" i="70"/>
  <c r="Y2535" i="70"/>
  <c r="W2536" i="70"/>
  <c r="X2536" i="70"/>
  <c r="Y2536" i="70"/>
  <c r="W2537" i="70"/>
  <c r="X2537" i="70"/>
  <c r="Y2537" i="70"/>
  <c r="W2538" i="70"/>
  <c r="X2538" i="70"/>
  <c r="Y2538" i="70"/>
  <c r="W2539" i="70"/>
  <c r="X2539" i="70"/>
  <c r="Y2539" i="70"/>
  <c r="W2540" i="70"/>
  <c r="X2540" i="70"/>
  <c r="Y2540" i="70"/>
  <c r="W2541" i="70"/>
  <c r="X2541" i="70"/>
  <c r="Y2541" i="70"/>
  <c r="W2542" i="70"/>
  <c r="X2542" i="70"/>
  <c r="Y2542" i="70"/>
  <c r="W2543" i="70"/>
  <c r="X2543" i="70"/>
  <c r="Y2543" i="70"/>
  <c r="W2544" i="70"/>
  <c r="X2544" i="70"/>
  <c r="Y2544" i="70"/>
  <c r="W2545" i="70"/>
  <c r="X2545" i="70"/>
  <c r="Y2545" i="70"/>
  <c r="W2546" i="70"/>
  <c r="X2546" i="70"/>
  <c r="Y2546" i="70"/>
  <c r="W2547" i="70"/>
  <c r="X2547" i="70"/>
  <c r="Y2547" i="70"/>
  <c r="W2548" i="70"/>
  <c r="X2548" i="70"/>
  <c r="Y2548" i="70"/>
  <c r="W2549" i="70"/>
  <c r="X2549" i="70"/>
  <c r="Y2549" i="70"/>
  <c r="W2550" i="70"/>
  <c r="X2550" i="70"/>
  <c r="Y2550" i="70"/>
  <c r="W2551" i="70"/>
  <c r="X2551" i="70"/>
  <c r="Y2551" i="70"/>
  <c r="W2552" i="70"/>
  <c r="X2552" i="70"/>
  <c r="Y2552" i="70"/>
  <c r="W2553" i="70"/>
  <c r="X2553" i="70"/>
  <c r="Y2553" i="70"/>
  <c r="W2554" i="70"/>
  <c r="X2554" i="70"/>
  <c r="Y2554" i="70"/>
  <c r="W2555" i="70"/>
  <c r="X2555" i="70"/>
  <c r="Y2555" i="70"/>
  <c r="W2556" i="70"/>
  <c r="X2556" i="70"/>
  <c r="Y2556" i="70"/>
  <c r="W2557" i="70"/>
  <c r="X2557" i="70"/>
  <c r="Y2557" i="70"/>
  <c r="W2558" i="70"/>
  <c r="X2558" i="70"/>
  <c r="Y2558" i="70"/>
  <c r="W2559" i="70"/>
  <c r="X2559" i="70"/>
  <c r="Y2559" i="70"/>
  <c r="W2560" i="70"/>
  <c r="X2560" i="70"/>
  <c r="Y2560" i="70"/>
  <c r="W2561" i="70"/>
  <c r="X2561" i="70"/>
  <c r="Y2561" i="70"/>
  <c r="W2562" i="70"/>
  <c r="X2562" i="70"/>
  <c r="Y2562" i="70"/>
  <c r="W2563" i="70"/>
  <c r="X2563" i="70"/>
  <c r="Y2563" i="70"/>
  <c r="W2564" i="70"/>
  <c r="X2564" i="70"/>
  <c r="Y2564" i="70"/>
  <c r="W2565" i="70"/>
  <c r="X2565" i="70"/>
  <c r="Y2565" i="70"/>
  <c r="W2566" i="70"/>
  <c r="X2566" i="70"/>
  <c r="Y2566" i="70"/>
  <c r="W2567" i="70"/>
  <c r="X2567" i="70"/>
  <c r="Y2567" i="70"/>
  <c r="W2568" i="70"/>
  <c r="X2568" i="70"/>
  <c r="Y2568" i="70"/>
  <c r="W2569" i="70"/>
  <c r="X2569" i="70"/>
  <c r="Y2569" i="70"/>
  <c r="W2570" i="70"/>
  <c r="X2570" i="70"/>
  <c r="Y2570" i="70"/>
  <c r="W2571" i="70"/>
  <c r="X2571" i="70"/>
  <c r="Y2571" i="70"/>
  <c r="W2572" i="70"/>
  <c r="X2572" i="70"/>
  <c r="Y2572" i="70"/>
  <c r="W2573" i="70"/>
  <c r="X2573" i="70"/>
  <c r="Y2573" i="70"/>
  <c r="W2574" i="70"/>
  <c r="X2574" i="70"/>
  <c r="Y2574" i="70"/>
  <c r="W2575" i="70"/>
  <c r="X2575" i="70"/>
  <c r="Y2575" i="70"/>
  <c r="W2576" i="70"/>
  <c r="X2576" i="70"/>
  <c r="Y2576" i="70"/>
  <c r="W2577" i="70"/>
  <c r="X2577" i="70"/>
  <c r="Y2577" i="70"/>
  <c r="W2578" i="70"/>
  <c r="X2578" i="70"/>
  <c r="Y2578" i="70"/>
  <c r="W2579" i="70"/>
  <c r="X2579" i="70"/>
  <c r="Y2579" i="70"/>
  <c r="W2580" i="70"/>
  <c r="X2580" i="70"/>
  <c r="Y2580" i="70"/>
  <c r="W2581" i="70"/>
  <c r="X2581" i="70"/>
  <c r="Y2581" i="70"/>
  <c r="W2582" i="70"/>
  <c r="X2582" i="70"/>
  <c r="Y2582" i="70"/>
  <c r="W2583" i="70"/>
  <c r="X2583" i="70"/>
  <c r="Y2583" i="70"/>
  <c r="W2584" i="70"/>
  <c r="X2584" i="70"/>
  <c r="Y2584" i="70"/>
  <c r="W2585" i="70"/>
  <c r="X2585" i="70"/>
  <c r="Y2585" i="70"/>
  <c r="W2586" i="70"/>
  <c r="X2586" i="70"/>
  <c r="Y2586" i="70"/>
  <c r="W2587" i="70"/>
  <c r="X2587" i="70"/>
  <c r="Y2587" i="70"/>
  <c r="W2588" i="70"/>
  <c r="X2588" i="70"/>
  <c r="Y2588" i="70"/>
  <c r="W2589" i="70"/>
  <c r="X2589" i="70"/>
  <c r="Y2589" i="70"/>
  <c r="W2590" i="70"/>
  <c r="X2590" i="70"/>
  <c r="Y2590" i="70"/>
  <c r="W2591" i="70"/>
  <c r="X2591" i="70"/>
  <c r="Y2591" i="70"/>
  <c r="W2592" i="70"/>
  <c r="X2592" i="70"/>
  <c r="Y2592" i="70"/>
  <c r="W2593" i="70"/>
  <c r="X2593" i="70"/>
  <c r="Y2593" i="70"/>
  <c r="W2594" i="70"/>
  <c r="X2594" i="70"/>
  <c r="Y2594" i="70"/>
  <c r="W2595" i="70"/>
  <c r="X2595" i="70"/>
  <c r="Y2595" i="70"/>
  <c r="W2596" i="70"/>
  <c r="X2596" i="70"/>
  <c r="Y2596" i="70"/>
  <c r="W2597" i="70"/>
  <c r="X2597" i="70"/>
  <c r="Y2597" i="70"/>
  <c r="W2598" i="70"/>
  <c r="X2598" i="70"/>
  <c r="Y2598" i="70"/>
  <c r="W2599" i="70"/>
  <c r="X2599" i="70"/>
  <c r="Y2599" i="70"/>
  <c r="W2600" i="70"/>
  <c r="X2600" i="70"/>
  <c r="Y2600" i="70"/>
  <c r="W2601" i="70"/>
  <c r="X2601" i="70"/>
  <c r="Y2601" i="70"/>
  <c r="W2602" i="70"/>
  <c r="X2602" i="70"/>
  <c r="Y2602" i="70"/>
  <c r="W2603" i="70"/>
  <c r="X2603" i="70"/>
  <c r="Y2603" i="70"/>
  <c r="W2604" i="70"/>
  <c r="X2604" i="70"/>
  <c r="Y2604" i="70"/>
  <c r="W2605" i="70"/>
  <c r="X2605" i="70"/>
  <c r="Y2605" i="70"/>
  <c r="W2606" i="70"/>
  <c r="X2606" i="70"/>
  <c r="Y2606" i="70"/>
  <c r="W2607" i="70"/>
  <c r="X2607" i="70"/>
  <c r="Y2607" i="70"/>
  <c r="W2608" i="70"/>
  <c r="X2608" i="70"/>
  <c r="Y2608" i="70"/>
  <c r="W2609" i="70"/>
  <c r="X2609" i="70"/>
  <c r="Y2609" i="70"/>
  <c r="W2610" i="70"/>
  <c r="X2610" i="70"/>
  <c r="Y2610" i="70"/>
  <c r="W2611" i="70"/>
  <c r="X2611" i="70"/>
  <c r="Y2611" i="70"/>
  <c r="W2612" i="70"/>
  <c r="X2612" i="70"/>
  <c r="Y2612" i="70"/>
  <c r="W2613" i="70"/>
  <c r="X2613" i="70"/>
  <c r="Y2613" i="70"/>
  <c r="W2614" i="70"/>
  <c r="X2614" i="70"/>
  <c r="Y2614" i="70"/>
  <c r="W2615" i="70"/>
  <c r="X2615" i="70"/>
  <c r="Y2615" i="70"/>
  <c r="W2616" i="70"/>
  <c r="X2616" i="70"/>
  <c r="Y2616" i="70"/>
  <c r="W2617" i="70"/>
  <c r="X2617" i="70"/>
  <c r="Y2617" i="70"/>
  <c r="W2618" i="70"/>
  <c r="X2618" i="70"/>
  <c r="Y2618" i="70"/>
  <c r="W2619" i="70"/>
  <c r="X2619" i="70"/>
  <c r="Y2619" i="70"/>
  <c r="W2620" i="70"/>
  <c r="X2620" i="70"/>
  <c r="Y2620" i="70"/>
  <c r="W2621" i="70"/>
  <c r="X2621" i="70"/>
  <c r="Y2621" i="70"/>
  <c r="W2622" i="70"/>
  <c r="X2622" i="70"/>
  <c r="Y2622" i="70"/>
  <c r="W2623" i="70"/>
  <c r="X2623" i="70"/>
  <c r="Y2623" i="70"/>
  <c r="W2624" i="70"/>
  <c r="X2624" i="70"/>
  <c r="Y2624" i="70"/>
  <c r="W2625" i="70"/>
  <c r="X2625" i="70"/>
  <c r="Y2625" i="70"/>
  <c r="W2626" i="70"/>
  <c r="X2626" i="70"/>
  <c r="Y2626" i="70"/>
  <c r="W2627" i="70"/>
  <c r="X2627" i="70"/>
  <c r="Y2627" i="70"/>
  <c r="W2628" i="70"/>
  <c r="X2628" i="70"/>
  <c r="Y2628" i="70"/>
  <c r="W2629" i="70"/>
  <c r="X2629" i="70"/>
  <c r="Y2629" i="70"/>
  <c r="W2630" i="70"/>
  <c r="X2630" i="70"/>
  <c r="Y2630" i="70"/>
  <c r="W2631" i="70"/>
  <c r="X2631" i="70"/>
  <c r="Y2631" i="70"/>
  <c r="W2632" i="70"/>
  <c r="X2632" i="70"/>
  <c r="Y2632" i="70"/>
  <c r="W2633" i="70"/>
  <c r="X2633" i="70"/>
  <c r="Y2633" i="70"/>
  <c r="W2634" i="70"/>
  <c r="X2634" i="70"/>
  <c r="Y2634" i="70"/>
  <c r="W2635" i="70"/>
  <c r="X2635" i="70"/>
  <c r="Y2635" i="70"/>
  <c r="W2636" i="70"/>
  <c r="X2636" i="70"/>
  <c r="Y2636" i="70"/>
  <c r="W2637" i="70"/>
  <c r="X2637" i="70"/>
  <c r="Y2637" i="70"/>
  <c r="W2638" i="70"/>
  <c r="X2638" i="70"/>
  <c r="Y2638" i="70"/>
  <c r="W2639" i="70"/>
  <c r="X2639" i="70"/>
  <c r="Y2639" i="70"/>
  <c r="W2640" i="70"/>
  <c r="X2640" i="70"/>
  <c r="Y2640" i="70"/>
  <c r="W2641" i="70"/>
  <c r="X2641" i="70"/>
  <c r="Y2641" i="70"/>
  <c r="W2642" i="70"/>
  <c r="X2642" i="70"/>
  <c r="Y2642" i="70"/>
  <c r="W2643" i="70"/>
  <c r="X2643" i="70"/>
  <c r="Y2643" i="70"/>
  <c r="W2644" i="70"/>
  <c r="X2644" i="70"/>
  <c r="Y2644" i="70"/>
  <c r="W2645" i="70"/>
  <c r="X2645" i="70"/>
  <c r="Y2645" i="70"/>
  <c r="W2646" i="70"/>
  <c r="X2646" i="70"/>
  <c r="Y2646" i="70"/>
  <c r="W2647" i="70"/>
  <c r="X2647" i="70"/>
  <c r="Y2647" i="70"/>
  <c r="W2648" i="70"/>
  <c r="X2648" i="70"/>
  <c r="Y2648" i="70"/>
  <c r="W2649" i="70"/>
  <c r="X2649" i="70"/>
  <c r="Y2649" i="70"/>
  <c r="W2650" i="70"/>
  <c r="X2650" i="70"/>
  <c r="Y2650" i="70"/>
  <c r="W2651" i="70"/>
  <c r="X2651" i="70"/>
  <c r="Y2651" i="70"/>
  <c r="W2652" i="70"/>
  <c r="X2652" i="70"/>
  <c r="Y2652" i="70"/>
  <c r="W2653" i="70"/>
  <c r="X2653" i="70"/>
  <c r="Y2653" i="70"/>
  <c r="W2654" i="70"/>
  <c r="X2654" i="70"/>
  <c r="Y2654" i="70"/>
  <c r="W2655" i="70"/>
  <c r="X2655" i="70"/>
  <c r="Y2655" i="70"/>
  <c r="W2656" i="70"/>
  <c r="X2656" i="70"/>
  <c r="Y2656" i="70"/>
  <c r="W2657" i="70"/>
  <c r="X2657" i="70"/>
  <c r="Y2657" i="70"/>
  <c r="W2658" i="70"/>
  <c r="X2658" i="70"/>
  <c r="Y2658" i="70"/>
  <c r="W2659" i="70"/>
  <c r="X2659" i="70"/>
  <c r="Y2659" i="70"/>
  <c r="W2660" i="70"/>
  <c r="X2660" i="70"/>
  <c r="Y2660" i="70"/>
  <c r="W2661" i="70"/>
  <c r="X2661" i="70"/>
  <c r="Y2661" i="70"/>
  <c r="W2662" i="70"/>
  <c r="X2662" i="70"/>
  <c r="Y2662" i="70"/>
  <c r="W2663" i="70"/>
  <c r="X2663" i="70"/>
  <c r="Y2663" i="70"/>
  <c r="W2664" i="70"/>
  <c r="X2664" i="70"/>
  <c r="Y2664" i="70"/>
  <c r="W2665" i="70"/>
  <c r="X2665" i="70"/>
  <c r="Y2665" i="70"/>
  <c r="W2666" i="70"/>
  <c r="X2666" i="70"/>
  <c r="Y2666" i="70"/>
  <c r="W2667" i="70"/>
  <c r="X2667" i="70"/>
  <c r="Y2667" i="70"/>
  <c r="W2668" i="70"/>
  <c r="X2668" i="70"/>
  <c r="Y2668" i="70"/>
  <c r="W2669" i="70"/>
  <c r="X2669" i="70"/>
  <c r="Y2669" i="70"/>
  <c r="W2670" i="70"/>
  <c r="X2670" i="70"/>
  <c r="Y2670" i="70"/>
  <c r="W2671" i="70"/>
  <c r="X2671" i="70"/>
  <c r="Y2671" i="70"/>
  <c r="W2672" i="70"/>
  <c r="X2672" i="70"/>
  <c r="Y2672" i="70"/>
  <c r="W2673" i="70"/>
  <c r="X2673" i="70"/>
  <c r="Y2673" i="70"/>
  <c r="W2674" i="70"/>
  <c r="X2674" i="70"/>
  <c r="Y2674" i="70"/>
  <c r="W2675" i="70"/>
  <c r="X2675" i="70"/>
  <c r="Y2675" i="70"/>
  <c r="W2676" i="70"/>
  <c r="X2676" i="70"/>
  <c r="Y2676" i="70"/>
  <c r="W2677" i="70"/>
  <c r="X2677" i="70"/>
  <c r="Y2677" i="70"/>
  <c r="W2678" i="70"/>
  <c r="X2678" i="70"/>
  <c r="Y2678" i="70"/>
  <c r="W2679" i="70"/>
  <c r="X2679" i="70"/>
  <c r="Y2679" i="70"/>
  <c r="W2680" i="70"/>
  <c r="X2680" i="70"/>
  <c r="Y2680" i="70"/>
  <c r="W2681" i="70"/>
  <c r="X2681" i="70"/>
  <c r="Y2681" i="70"/>
  <c r="W2682" i="70"/>
  <c r="X2682" i="70"/>
  <c r="Y2682" i="70"/>
  <c r="W2683" i="70"/>
  <c r="X2683" i="70"/>
  <c r="Y2683" i="70"/>
  <c r="W2684" i="70"/>
  <c r="X2684" i="70"/>
  <c r="Y2684" i="70"/>
  <c r="W2685" i="70"/>
  <c r="X2685" i="70"/>
  <c r="Y2685" i="70"/>
  <c r="W2686" i="70"/>
  <c r="X2686" i="70"/>
  <c r="Y2686" i="70"/>
  <c r="W2687" i="70"/>
  <c r="X2687" i="70"/>
  <c r="Y2687" i="70"/>
  <c r="W2688" i="70"/>
  <c r="X2688" i="70"/>
  <c r="Y2688" i="70"/>
  <c r="W2689" i="70"/>
  <c r="X2689" i="70"/>
  <c r="Y2689" i="70"/>
  <c r="W2690" i="70"/>
  <c r="X2690" i="70"/>
  <c r="Y2690" i="70"/>
  <c r="W2691" i="70"/>
  <c r="X2691" i="70"/>
  <c r="Y2691" i="70"/>
  <c r="W2692" i="70"/>
  <c r="X2692" i="70"/>
  <c r="Y2692" i="70"/>
  <c r="W2693" i="70"/>
  <c r="X2693" i="70"/>
  <c r="Y2693" i="70"/>
  <c r="W2694" i="70"/>
  <c r="X2694" i="70"/>
  <c r="Y2694" i="70"/>
  <c r="W2695" i="70"/>
  <c r="X2695" i="70"/>
  <c r="Y2695" i="70"/>
  <c r="W2696" i="70"/>
  <c r="X2696" i="70"/>
  <c r="Y2696" i="70"/>
  <c r="W2697" i="70"/>
  <c r="X2697" i="70"/>
  <c r="Y2697" i="70"/>
  <c r="W2698" i="70"/>
  <c r="X2698" i="70"/>
  <c r="Y2698" i="70"/>
  <c r="W2699" i="70"/>
  <c r="X2699" i="70"/>
  <c r="Y2699" i="70"/>
  <c r="W2700" i="70"/>
  <c r="X2700" i="70"/>
  <c r="Y2700" i="70"/>
  <c r="W2701" i="70"/>
  <c r="X2701" i="70"/>
  <c r="Y2701" i="70"/>
  <c r="W2702" i="70"/>
  <c r="X2702" i="70"/>
  <c r="Y2702" i="70"/>
  <c r="W2703" i="70"/>
  <c r="X2703" i="70"/>
  <c r="Y2703" i="70"/>
  <c r="W2704" i="70"/>
  <c r="X2704" i="70"/>
  <c r="Y2704" i="70"/>
  <c r="W2705" i="70"/>
  <c r="X2705" i="70"/>
  <c r="Y2705" i="70"/>
  <c r="W2706" i="70"/>
  <c r="X2706" i="70"/>
  <c r="Y2706" i="70"/>
  <c r="W2707" i="70"/>
  <c r="X2707" i="70"/>
  <c r="Y2707" i="70"/>
  <c r="W2708" i="70"/>
  <c r="X2708" i="70"/>
  <c r="Y2708" i="70"/>
  <c r="W2709" i="70"/>
  <c r="X2709" i="70"/>
  <c r="Y2709" i="70"/>
  <c r="W2710" i="70"/>
  <c r="X2710" i="70"/>
  <c r="Y2710" i="70"/>
  <c r="W2711" i="70"/>
  <c r="X2711" i="70"/>
  <c r="Y2711" i="70"/>
  <c r="W2712" i="70"/>
  <c r="X2712" i="70"/>
  <c r="Y2712" i="70"/>
  <c r="W2713" i="70"/>
  <c r="X2713" i="70"/>
  <c r="Y2713" i="70"/>
  <c r="W2714" i="70"/>
  <c r="X2714" i="70"/>
  <c r="Y2714" i="70"/>
  <c r="W2715" i="70"/>
  <c r="X2715" i="70"/>
  <c r="Y2715" i="70"/>
  <c r="W2716" i="70"/>
  <c r="X2716" i="70"/>
  <c r="Y2716" i="70"/>
  <c r="W2717" i="70"/>
  <c r="X2717" i="70"/>
  <c r="Y2717" i="70"/>
  <c r="W2718" i="70"/>
  <c r="X2718" i="70"/>
  <c r="Y2718" i="70"/>
  <c r="W2719" i="70"/>
  <c r="X2719" i="70"/>
  <c r="Y2719" i="70"/>
  <c r="W2720" i="70"/>
  <c r="X2720" i="70"/>
  <c r="Y2720" i="70"/>
  <c r="W2721" i="70"/>
  <c r="X2721" i="70"/>
  <c r="Y2721" i="70"/>
  <c r="W2722" i="70"/>
  <c r="X2722" i="70"/>
  <c r="Y2722" i="70"/>
  <c r="W2723" i="70"/>
  <c r="X2723" i="70"/>
  <c r="Y2723" i="70"/>
  <c r="W2724" i="70"/>
  <c r="X2724" i="70"/>
  <c r="Y2724" i="70"/>
  <c r="W2725" i="70"/>
  <c r="X2725" i="70"/>
  <c r="Y2725" i="70"/>
  <c r="W2726" i="70"/>
  <c r="X2726" i="70"/>
  <c r="Y2726" i="70"/>
  <c r="W2727" i="70"/>
  <c r="X2727" i="70"/>
  <c r="Y2727" i="70"/>
  <c r="W2728" i="70"/>
  <c r="X2728" i="70"/>
  <c r="Y2728" i="70"/>
  <c r="W2729" i="70"/>
  <c r="X2729" i="70"/>
  <c r="Y2729" i="70"/>
  <c r="W2730" i="70"/>
  <c r="X2730" i="70"/>
  <c r="Y2730" i="70"/>
  <c r="W2731" i="70"/>
  <c r="X2731" i="70"/>
  <c r="Y2731" i="70"/>
  <c r="W2732" i="70"/>
  <c r="X2732" i="70"/>
  <c r="Y2732" i="70"/>
  <c r="W2733" i="70"/>
  <c r="X2733" i="70"/>
  <c r="Y2733" i="70"/>
  <c r="W2734" i="70"/>
  <c r="X2734" i="70"/>
  <c r="Y2734" i="70"/>
  <c r="W2735" i="70"/>
  <c r="X2735" i="70"/>
  <c r="Y2735" i="70"/>
  <c r="W2736" i="70"/>
  <c r="X2736" i="70"/>
  <c r="Y2736" i="70"/>
  <c r="W2737" i="70"/>
  <c r="X2737" i="70"/>
  <c r="Y2737" i="70"/>
  <c r="W2738" i="70"/>
  <c r="X2738" i="70"/>
  <c r="Y2738" i="70"/>
  <c r="W2739" i="70"/>
  <c r="X2739" i="70"/>
  <c r="Y2739" i="70"/>
  <c r="W2740" i="70"/>
  <c r="X2740" i="70"/>
  <c r="Y2740" i="70"/>
  <c r="W2741" i="70"/>
  <c r="X2741" i="70"/>
  <c r="Y2741" i="70"/>
  <c r="W2742" i="70"/>
  <c r="X2742" i="70"/>
  <c r="Y2742" i="70"/>
  <c r="W2743" i="70"/>
  <c r="X2743" i="70"/>
  <c r="Y2743" i="70"/>
  <c r="W2744" i="70"/>
  <c r="X2744" i="70"/>
  <c r="Y2744" i="70"/>
  <c r="W2745" i="70"/>
  <c r="X2745" i="70"/>
  <c r="Y2745" i="70"/>
  <c r="W2746" i="70"/>
  <c r="X2746" i="70"/>
  <c r="Y2746" i="70"/>
  <c r="W2747" i="70"/>
  <c r="X2747" i="70"/>
  <c r="Y2747" i="70"/>
  <c r="W2748" i="70"/>
  <c r="X2748" i="70"/>
  <c r="Y2748" i="70"/>
  <c r="W2749" i="70"/>
  <c r="X2749" i="70"/>
  <c r="Y2749" i="70"/>
  <c r="W2750" i="70"/>
  <c r="X2750" i="70"/>
  <c r="Y2750" i="70"/>
  <c r="W2751" i="70"/>
  <c r="X2751" i="70"/>
  <c r="Y2751" i="70"/>
  <c r="W2752" i="70"/>
  <c r="X2752" i="70"/>
  <c r="Y2752" i="70"/>
  <c r="W2753" i="70"/>
  <c r="X2753" i="70"/>
  <c r="Y2753" i="70"/>
  <c r="W2754" i="70"/>
  <c r="X2754" i="70"/>
  <c r="Y2754" i="70"/>
  <c r="W2755" i="70"/>
  <c r="X2755" i="70"/>
  <c r="Y2755" i="70"/>
  <c r="W2756" i="70"/>
  <c r="X2756" i="70"/>
  <c r="Y2756" i="70"/>
  <c r="W2757" i="70"/>
  <c r="X2757" i="70"/>
  <c r="Y2757" i="70"/>
  <c r="W2758" i="70"/>
  <c r="X2758" i="70"/>
  <c r="Y2758" i="70"/>
  <c r="W2759" i="70"/>
  <c r="X2759" i="70"/>
  <c r="Y2759" i="70"/>
  <c r="W2760" i="70"/>
  <c r="X2760" i="70"/>
  <c r="Y2760" i="70"/>
  <c r="W2761" i="70"/>
  <c r="X2761" i="70"/>
  <c r="Y2761" i="70"/>
  <c r="W2762" i="70"/>
  <c r="X2762" i="70"/>
  <c r="Y2762" i="70"/>
  <c r="W2763" i="70"/>
  <c r="X2763" i="70"/>
  <c r="Y2763" i="70"/>
  <c r="W2764" i="70"/>
  <c r="X2764" i="70"/>
  <c r="Y2764" i="70"/>
  <c r="W2765" i="70"/>
  <c r="X2765" i="70"/>
  <c r="Y2765" i="70"/>
  <c r="W2766" i="70"/>
  <c r="X2766" i="70"/>
  <c r="Y2766" i="70"/>
  <c r="W2767" i="70"/>
  <c r="X2767" i="70"/>
  <c r="Y2767" i="70"/>
  <c r="W2768" i="70"/>
  <c r="X2768" i="70"/>
  <c r="Y2768" i="70"/>
  <c r="W2769" i="70"/>
  <c r="X2769" i="70"/>
  <c r="Y2769" i="70"/>
  <c r="W2770" i="70"/>
  <c r="X2770" i="70"/>
  <c r="Y2770" i="70"/>
  <c r="W2771" i="70"/>
  <c r="X2771" i="70"/>
  <c r="Y2771" i="70"/>
  <c r="W2772" i="70"/>
  <c r="X2772" i="70"/>
  <c r="Y2772" i="70"/>
  <c r="W2773" i="70"/>
  <c r="X2773" i="70"/>
  <c r="Y2773" i="70"/>
  <c r="W2774" i="70"/>
  <c r="X2774" i="70"/>
  <c r="Y2774" i="70"/>
  <c r="W2775" i="70"/>
  <c r="X2775" i="70"/>
  <c r="Y2775" i="70"/>
  <c r="W2776" i="70"/>
  <c r="X2776" i="70"/>
  <c r="Y2776" i="70"/>
  <c r="W2777" i="70"/>
  <c r="X2777" i="70"/>
  <c r="Y2777" i="70"/>
  <c r="W2778" i="70"/>
  <c r="X2778" i="70"/>
  <c r="Y2778" i="70"/>
  <c r="W2779" i="70"/>
  <c r="X2779" i="70"/>
  <c r="Y2779" i="70"/>
  <c r="W2780" i="70"/>
  <c r="X2780" i="70"/>
  <c r="Y2780" i="70"/>
  <c r="W2781" i="70"/>
  <c r="X2781" i="70"/>
  <c r="Y2781" i="70"/>
  <c r="W2782" i="70"/>
  <c r="X2782" i="70"/>
  <c r="Y2782" i="70"/>
  <c r="W2783" i="70"/>
  <c r="X2783" i="70"/>
  <c r="Y2783" i="70"/>
  <c r="W2784" i="70"/>
  <c r="X2784" i="70"/>
  <c r="Y2784" i="70"/>
  <c r="W2785" i="70"/>
  <c r="X2785" i="70"/>
  <c r="Y2785" i="70"/>
  <c r="W2786" i="70"/>
  <c r="X2786" i="70"/>
  <c r="Y2786" i="70"/>
  <c r="W2787" i="70"/>
  <c r="X2787" i="70"/>
  <c r="Y2787" i="70"/>
  <c r="W2788" i="70"/>
  <c r="X2788" i="70"/>
  <c r="Y2788" i="70"/>
  <c r="W2789" i="70"/>
  <c r="X2789" i="70"/>
  <c r="Y2789" i="70"/>
  <c r="W2790" i="70"/>
  <c r="X2790" i="70"/>
  <c r="Y2790" i="70"/>
  <c r="W2791" i="70"/>
  <c r="X2791" i="70"/>
  <c r="Y2791" i="70"/>
  <c r="W2792" i="70"/>
  <c r="X2792" i="70"/>
  <c r="Y2792" i="70"/>
  <c r="W2793" i="70"/>
  <c r="X2793" i="70"/>
  <c r="Y2793" i="70"/>
  <c r="W2794" i="70"/>
  <c r="X2794" i="70"/>
  <c r="Y2794" i="70"/>
  <c r="W2795" i="70"/>
  <c r="X2795" i="70"/>
  <c r="Y2795" i="70"/>
  <c r="W2796" i="70"/>
  <c r="X2796" i="70"/>
  <c r="Y2796" i="70"/>
  <c r="W2797" i="70"/>
  <c r="X2797" i="70"/>
  <c r="Y2797" i="70"/>
  <c r="W2798" i="70"/>
  <c r="X2798" i="70"/>
  <c r="Y2798" i="70"/>
  <c r="W2799" i="70"/>
  <c r="X2799" i="70"/>
  <c r="Y2799" i="70"/>
  <c r="W2800" i="70"/>
  <c r="X2800" i="70"/>
  <c r="Y2800" i="70"/>
  <c r="W2801" i="70"/>
  <c r="X2801" i="70"/>
  <c r="Y2801" i="70"/>
  <c r="W2802" i="70"/>
  <c r="X2802" i="70"/>
  <c r="Y2802" i="70"/>
  <c r="W2803" i="70"/>
  <c r="X2803" i="70"/>
  <c r="Y2803" i="70"/>
  <c r="W2804" i="70"/>
  <c r="X2804" i="70"/>
  <c r="Y2804" i="70"/>
  <c r="W2805" i="70"/>
  <c r="X2805" i="70"/>
  <c r="Y2805" i="70"/>
  <c r="W2806" i="70"/>
  <c r="X2806" i="70"/>
  <c r="Y2806" i="70"/>
  <c r="W2807" i="70"/>
  <c r="X2807" i="70"/>
  <c r="Y2807" i="70"/>
  <c r="W2808" i="70"/>
  <c r="X2808" i="70"/>
  <c r="Y2808" i="70"/>
  <c r="W2809" i="70"/>
  <c r="X2809" i="70"/>
  <c r="Y2809" i="70"/>
  <c r="W2810" i="70"/>
  <c r="X2810" i="70"/>
  <c r="Y2810" i="70"/>
  <c r="W2811" i="70"/>
  <c r="X2811" i="70"/>
  <c r="Y2811" i="70"/>
  <c r="W2812" i="70"/>
  <c r="X2812" i="70"/>
  <c r="Y2812" i="70"/>
  <c r="W2813" i="70"/>
  <c r="X2813" i="70"/>
  <c r="Y2813" i="70"/>
  <c r="W2814" i="70"/>
  <c r="X2814" i="70"/>
  <c r="Y2814" i="70"/>
  <c r="W2815" i="70"/>
  <c r="X2815" i="70"/>
  <c r="Y2815" i="70"/>
  <c r="W2816" i="70"/>
  <c r="X2816" i="70"/>
  <c r="Y2816" i="70"/>
  <c r="W2817" i="70"/>
  <c r="X2817" i="70"/>
  <c r="Y2817" i="70"/>
  <c r="W2818" i="70"/>
  <c r="X2818" i="70"/>
  <c r="Y2818" i="70"/>
  <c r="W2819" i="70"/>
  <c r="X2819" i="70"/>
  <c r="Y2819" i="70"/>
  <c r="W2820" i="70"/>
  <c r="X2820" i="70"/>
  <c r="Y2820" i="70"/>
  <c r="W2821" i="70"/>
  <c r="X2821" i="70"/>
  <c r="Y2821" i="70"/>
  <c r="W2822" i="70"/>
  <c r="X2822" i="70"/>
  <c r="Y2822" i="70"/>
  <c r="W2823" i="70"/>
  <c r="X2823" i="70"/>
  <c r="Y2823" i="70"/>
  <c r="W2824" i="70"/>
  <c r="X2824" i="70"/>
  <c r="Y2824" i="70"/>
  <c r="W2825" i="70"/>
  <c r="X2825" i="70"/>
  <c r="Y2825" i="70"/>
  <c r="W2826" i="70"/>
  <c r="X2826" i="70"/>
  <c r="Y2826" i="70"/>
  <c r="W2827" i="70"/>
  <c r="X2827" i="70"/>
  <c r="Y2827" i="70"/>
  <c r="W2828" i="70"/>
  <c r="X2828" i="70"/>
  <c r="Y2828" i="70"/>
  <c r="W2829" i="70"/>
  <c r="X2829" i="70"/>
  <c r="Y2829" i="70"/>
  <c r="W2830" i="70"/>
  <c r="X2830" i="70"/>
  <c r="Y2830" i="70"/>
  <c r="W2831" i="70"/>
  <c r="X2831" i="70"/>
  <c r="Y2831" i="70"/>
  <c r="W2832" i="70"/>
  <c r="X2832" i="70"/>
  <c r="Y2832" i="70"/>
  <c r="W2833" i="70"/>
  <c r="X2833" i="70"/>
  <c r="Y2833" i="70"/>
  <c r="W2834" i="70"/>
  <c r="X2834" i="70"/>
  <c r="Y2834" i="70"/>
  <c r="W2835" i="70"/>
  <c r="X2835" i="70"/>
  <c r="Y2835" i="70"/>
  <c r="W2836" i="70"/>
  <c r="X2836" i="70"/>
  <c r="Y2836" i="70"/>
  <c r="W2837" i="70"/>
  <c r="X2837" i="70"/>
  <c r="Y2837" i="70"/>
  <c r="W2838" i="70"/>
  <c r="X2838" i="70"/>
  <c r="Y2838" i="70"/>
  <c r="W2839" i="70"/>
  <c r="X2839" i="70"/>
  <c r="Y2839" i="70"/>
  <c r="W2840" i="70"/>
  <c r="X2840" i="70"/>
  <c r="Y2840" i="70"/>
  <c r="W2841" i="70"/>
  <c r="X2841" i="70"/>
  <c r="Y2841" i="70"/>
  <c r="W2842" i="70"/>
  <c r="X2842" i="70"/>
  <c r="Y2842" i="70"/>
  <c r="W2843" i="70"/>
  <c r="X2843" i="70"/>
  <c r="Y2843" i="70"/>
  <c r="W2844" i="70"/>
  <c r="X2844" i="70"/>
  <c r="Y2844" i="70"/>
  <c r="W2845" i="70"/>
  <c r="X2845" i="70"/>
  <c r="Y2845" i="70"/>
  <c r="W2846" i="70"/>
  <c r="X2846" i="70"/>
  <c r="Y2846" i="70"/>
  <c r="W2847" i="70"/>
  <c r="X2847" i="70"/>
  <c r="Y2847" i="70"/>
  <c r="W2848" i="70"/>
  <c r="X2848" i="70"/>
  <c r="Y2848" i="70"/>
  <c r="W2849" i="70"/>
  <c r="X2849" i="70"/>
  <c r="Y2849" i="70"/>
  <c r="W2850" i="70"/>
  <c r="X2850" i="70"/>
  <c r="Y2850" i="70"/>
  <c r="W2851" i="70"/>
  <c r="X2851" i="70"/>
  <c r="Y2851" i="70"/>
  <c r="W2852" i="70"/>
  <c r="X2852" i="70"/>
  <c r="Y2852" i="70"/>
  <c r="W2853" i="70"/>
  <c r="X2853" i="70"/>
  <c r="Y2853" i="70"/>
  <c r="W2854" i="70"/>
  <c r="X2854" i="70"/>
  <c r="Y2854" i="70"/>
  <c r="W2855" i="70"/>
  <c r="X2855" i="70"/>
  <c r="Y2855" i="70"/>
  <c r="W2856" i="70"/>
  <c r="X2856" i="70"/>
  <c r="Y2856" i="70"/>
  <c r="W2857" i="70"/>
  <c r="X2857" i="70"/>
  <c r="Y2857" i="70"/>
  <c r="W2858" i="70"/>
  <c r="X2858" i="70"/>
  <c r="Y2858" i="70"/>
  <c r="W2859" i="70"/>
  <c r="X2859" i="70"/>
  <c r="Y2859" i="70"/>
  <c r="W2860" i="70"/>
  <c r="X2860" i="70"/>
  <c r="Y2860" i="70"/>
  <c r="W2861" i="70"/>
  <c r="X2861" i="70"/>
  <c r="Y2861" i="70"/>
  <c r="W2862" i="70"/>
  <c r="X2862" i="70"/>
  <c r="Y2862" i="70"/>
  <c r="W2863" i="70"/>
  <c r="X2863" i="70"/>
  <c r="Y2863" i="70"/>
  <c r="W2864" i="70"/>
  <c r="X2864" i="70"/>
  <c r="Y2864" i="70"/>
  <c r="W2865" i="70"/>
  <c r="X2865" i="70"/>
  <c r="Y2865" i="70"/>
  <c r="W2866" i="70"/>
  <c r="X2866" i="70"/>
  <c r="Y2866" i="70"/>
  <c r="W2867" i="70"/>
  <c r="X2867" i="70"/>
  <c r="Y2867" i="70"/>
  <c r="W2868" i="70"/>
  <c r="X2868" i="70"/>
  <c r="Y2868" i="70"/>
  <c r="W2869" i="70"/>
  <c r="X2869" i="70"/>
  <c r="Y2869" i="70"/>
  <c r="W2870" i="70"/>
  <c r="X2870" i="70"/>
  <c r="Y2870" i="70"/>
  <c r="W2871" i="70"/>
  <c r="X2871" i="70"/>
  <c r="Y2871" i="70"/>
  <c r="W2872" i="70"/>
  <c r="X2872" i="70"/>
  <c r="Y2872" i="70"/>
  <c r="W2873" i="70"/>
  <c r="X2873" i="70"/>
  <c r="Y2873" i="70"/>
  <c r="W2874" i="70"/>
  <c r="X2874" i="70"/>
  <c r="Y2874" i="70"/>
  <c r="W2875" i="70"/>
  <c r="X2875" i="70"/>
  <c r="Y2875" i="70"/>
  <c r="W2876" i="70"/>
  <c r="X2876" i="70"/>
  <c r="Y2876" i="70"/>
  <c r="W2877" i="70"/>
  <c r="X2877" i="70"/>
  <c r="Y2877" i="70"/>
  <c r="W2878" i="70"/>
  <c r="X2878" i="70"/>
  <c r="Y2878" i="70"/>
  <c r="W2879" i="70"/>
  <c r="X2879" i="70"/>
  <c r="Y2879" i="70"/>
  <c r="W2880" i="70"/>
  <c r="X2880" i="70"/>
  <c r="Y2880" i="70"/>
  <c r="W2881" i="70"/>
  <c r="X2881" i="70"/>
  <c r="Y2881" i="70"/>
  <c r="W2882" i="70"/>
  <c r="X2882" i="70"/>
  <c r="Y2882" i="70"/>
  <c r="W2883" i="70"/>
  <c r="X2883" i="70"/>
  <c r="Y2883" i="70"/>
  <c r="W2884" i="70"/>
  <c r="X2884" i="70"/>
  <c r="Y2884" i="70"/>
  <c r="W2885" i="70"/>
  <c r="X2885" i="70"/>
  <c r="Y2885" i="70"/>
  <c r="W2886" i="70"/>
  <c r="X2886" i="70"/>
  <c r="Y2886" i="70"/>
  <c r="W2887" i="70"/>
  <c r="X2887" i="70"/>
  <c r="Y2887" i="70"/>
  <c r="W2888" i="70"/>
  <c r="X2888" i="70"/>
  <c r="Y2888" i="70"/>
  <c r="W2889" i="70"/>
  <c r="X2889" i="70"/>
  <c r="Y2889" i="70"/>
  <c r="W2890" i="70"/>
  <c r="X2890" i="70"/>
  <c r="Y2890" i="70"/>
  <c r="W2891" i="70"/>
  <c r="X2891" i="70"/>
  <c r="Y2891" i="70"/>
  <c r="W2892" i="70"/>
  <c r="X2892" i="70"/>
  <c r="Y2892" i="70"/>
  <c r="W2893" i="70"/>
  <c r="X2893" i="70"/>
  <c r="Y2893" i="70"/>
  <c r="W2894" i="70"/>
  <c r="X2894" i="70"/>
  <c r="Y2894" i="70"/>
  <c r="W2895" i="70"/>
  <c r="X2895" i="70"/>
  <c r="Y2895" i="70"/>
  <c r="W2896" i="70"/>
  <c r="X2896" i="70"/>
  <c r="Y2896" i="70"/>
  <c r="W2897" i="70"/>
  <c r="X2897" i="70"/>
  <c r="Y2897" i="70"/>
  <c r="W2898" i="70"/>
  <c r="X2898" i="70"/>
  <c r="Y2898" i="70"/>
  <c r="W2899" i="70"/>
  <c r="X2899" i="70"/>
  <c r="Y2899" i="70"/>
  <c r="W2900" i="70"/>
  <c r="X2900" i="70"/>
  <c r="Y2900" i="70"/>
  <c r="W2901" i="70"/>
  <c r="X2901" i="70"/>
  <c r="Y2901" i="70"/>
  <c r="W2902" i="70"/>
  <c r="X2902" i="70"/>
  <c r="Y2902" i="70"/>
  <c r="W2903" i="70"/>
  <c r="X2903" i="70"/>
  <c r="Y2903" i="70"/>
  <c r="W2904" i="70"/>
  <c r="X2904" i="70"/>
  <c r="Y2904" i="70"/>
  <c r="W2905" i="70"/>
  <c r="X2905" i="70"/>
  <c r="Y2905" i="70"/>
  <c r="W2906" i="70"/>
  <c r="X2906" i="70"/>
  <c r="Y2906" i="70"/>
  <c r="W2907" i="70"/>
  <c r="X2907" i="70"/>
  <c r="Y2907" i="70"/>
  <c r="W2908" i="70"/>
  <c r="X2908" i="70"/>
  <c r="Y2908" i="70"/>
  <c r="W2909" i="70"/>
  <c r="X2909" i="70"/>
  <c r="Y2909" i="70"/>
  <c r="W2910" i="70"/>
  <c r="X2910" i="70"/>
  <c r="Y2910" i="70"/>
  <c r="W2911" i="70"/>
  <c r="X2911" i="70"/>
  <c r="Y2911" i="70"/>
  <c r="W2912" i="70"/>
  <c r="X2912" i="70"/>
  <c r="Y2912" i="70"/>
  <c r="W2913" i="70"/>
  <c r="X2913" i="70"/>
  <c r="Y2913" i="70"/>
  <c r="W2914" i="70"/>
  <c r="X2914" i="70"/>
  <c r="Y2914" i="70"/>
  <c r="W2915" i="70"/>
  <c r="X2915" i="70"/>
  <c r="Y2915" i="70"/>
  <c r="W2916" i="70"/>
  <c r="X2916" i="70"/>
  <c r="Y2916" i="70"/>
  <c r="W2917" i="70"/>
  <c r="X2917" i="70"/>
  <c r="Y2917" i="70"/>
  <c r="W2918" i="70"/>
  <c r="X2918" i="70"/>
  <c r="Y2918" i="70"/>
  <c r="W2919" i="70"/>
  <c r="X2919" i="70"/>
  <c r="Y2919" i="70"/>
  <c r="W2920" i="70"/>
  <c r="X2920" i="70"/>
  <c r="Y2920" i="70"/>
  <c r="W2921" i="70"/>
  <c r="X2921" i="70"/>
  <c r="Y2921" i="70"/>
  <c r="W2922" i="70"/>
  <c r="X2922" i="70"/>
  <c r="Y2922" i="70"/>
  <c r="W2923" i="70"/>
  <c r="X2923" i="70"/>
  <c r="Y2923" i="70"/>
  <c r="W2924" i="70"/>
  <c r="X2924" i="70"/>
  <c r="Y2924" i="70"/>
  <c r="W2925" i="70"/>
  <c r="X2925" i="70"/>
  <c r="Y2925" i="70"/>
  <c r="W2926" i="70"/>
  <c r="X2926" i="70"/>
  <c r="Y2926" i="70"/>
  <c r="W2927" i="70"/>
  <c r="X2927" i="70"/>
  <c r="Y2927" i="70"/>
  <c r="W2928" i="70"/>
  <c r="X2928" i="70"/>
  <c r="Y2928" i="70"/>
  <c r="W2929" i="70"/>
  <c r="X2929" i="70"/>
  <c r="Y2929" i="70"/>
  <c r="W2930" i="70"/>
  <c r="X2930" i="70"/>
  <c r="Y2930" i="70"/>
  <c r="W2931" i="70"/>
  <c r="X2931" i="70"/>
  <c r="Y2931" i="70"/>
  <c r="W2932" i="70"/>
  <c r="X2932" i="70"/>
  <c r="Y2932" i="70"/>
  <c r="W2933" i="70"/>
  <c r="X2933" i="70"/>
  <c r="Y2933" i="70"/>
  <c r="W2934" i="70"/>
  <c r="X2934" i="70"/>
  <c r="Y2934" i="70"/>
  <c r="W2935" i="70"/>
  <c r="X2935" i="70"/>
  <c r="Y2935" i="70"/>
  <c r="W2936" i="70"/>
  <c r="X2936" i="70"/>
  <c r="Y2936" i="70"/>
  <c r="W2937" i="70"/>
  <c r="X2937" i="70"/>
  <c r="Y2937" i="70"/>
  <c r="W2938" i="70"/>
  <c r="X2938" i="70"/>
  <c r="Y2938" i="70"/>
  <c r="W2939" i="70"/>
  <c r="X2939" i="70"/>
  <c r="Y2939" i="70"/>
  <c r="W2940" i="70"/>
  <c r="X2940" i="70"/>
  <c r="Y2940" i="70"/>
  <c r="W2941" i="70"/>
  <c r="X2941" i="70"/>
  <c r="Y2941" i="70"/>
  <c r="W2942" i="70"/>
  <c r="X2942" i="70"/>
  <c r="Y2942" i="70"/>
  <c r="W2943" i="70"/>
  <c r="X2943" i="70"/>
  <c r="Y2943" i="70"/>
  <c r="W2944" i="70"/>
  <c r="X2944" i="70"/>
  <c r="Y2944" i="70"/>
  <c r="W2945" i="70"/>
  <c r="X2945" i="70"/>
  <c r="Y2945" i="70"/>
  <c r="W2946" i="70"/>
  <c r="X2946" i="70"/>
  <c r="Y2946" i="70"/>
  <c r="W2947" i="70"/>
  <c r="X2947" i="70"/>
  <c r="Y2947" i="70"/>
  <c r="W2948" i="70"/>
  <c r="X2948" i="70"/>
  <c r="Y2948" i="70"/>
  <c r="W2949" i="70"/>
  <c r="X2949" i="70"/>
  <c r="Y2949" i="70"/>
  <c r="W2950" i="70"/>
  <c r="X2950" i="70"/>
  <c r="Y2950" i="70"/>
  <c r="W2951" i="70"/>
  <c r="X2951" i="70"/>
  <c r="Y2951" i="70"/>
  <c r="W2952" i="70"/>
  <c r="X2952" i="70"/>
  <c r="Y2952" i="70"/>
  <c r="W2953" i="70"/>
  <c r="X2953" i="70"/>
  <c r="Y2953" i="70"/>
  <c r="W2954" i="70"/>
  <c r="X2954" i="70"/>
  <c r="Y2954" i="70"/>
  <c r="W2955" i="70"/>
  <c r="X2955" i="70"/>
  <c r="Y2955" i="70"/>
  <c r="W2956" i="70"/>
  <c r="X2956" i="70"/>
  <c r="Y2956" i="70"/>
  <c r="W2957" i="70"/>
  <c r="X2957" i="70"/>
  <c r="Y2957" i="70"/>
  <c r="W2958" i="70"/>
  <c r="X2958" i="70"/>
  <c r="Y2958" i="70"/>
  <c r="W2959" i="70"/>
  <c r="X2959" i="70"/>
  <c r="Y2959" i="70"/>
  <c r="W2960" i="70"/>
  <c r="X2960" i="70"/>
  <c r="Y2960" i="70"/>
  <c r="W2961" i="70"/>
  <c r="X2961" i="70"/>
  <c r="Y2961" i="70"/>
  <c r="W2962" i="70"/>
  <c r="X2962" i="70"/>
  <c r="Y2962" i="70"/>
  <c r="W2963" i="70"/>
  <c r="X2963" i="70"/>
  <c r="Y2963" i="70"/>
  <c r="W2964" i="70"/>
  <c r="X2964" i="70"/>
  <c r="Y2964" i="70"/>
  <c r="W2965" i="70"/>
  <c r="X2965" i="70"/>
  <c r="Y2965" i="70"/>
  <c r="W2966" i="70"/>
  <c r="X2966" i="70"/>
  <c r="Y2966" i="70"/>
  <c r="W2967" i="70"/>
  <c r="X2967" i="70"/>
  <c r="Y2967" i="70"/>
  <c r="W2968" i="70"/>
  <c r="X2968" i="70"/>
  <c r="Y2968" i="70"/>
  <c r="W2969" i="70"/>
  <c r="X2969" i="70"/>
  <c r="Y2969" i="70"/>
  <c r="W2970" i="70"/>
  <c r="X2970" i="70"/>
  <c r="Y2970" i="70"/>
  <c r="W2971" i="70"/>
  <c r="X2971" i="70"/>
  <c r="Y2971" i="70"/>
  <c r="W2972" i="70"/>
  <c r="X2972" i="70"/>
  <c r="Y2972" i="70"/>
  <c r="W2973" i="70"/>
  <c r="X2973" i="70"/>
  <c r="Y2973" i="70"/>
  <c r="W2974" i="70"/>
  <c r="X2974" i="70"/>
  <c r="Y2974" i="70"/>
  <c r="W2975" i="70"/>
  <c r="X2975" i="70"/>
  <c r="Y2975" i="70"/>
  <c r="W2976" i="70"/>
  <c r="X2976" i="70"/>
  <c r="Y2976" i="70"/>
  <c r="W2977" i="70"/>
  <c r="X2977" i="70"/>
  <c r="Y2977" i="70"/>
  <c r="W2978" i="70"/>
  <c r="X2978" i="70"/>
  <c r="Y2978" i="70"/>
  <c r="W2979" i="70"/>
  <c r="X2979" i="70"/>
  <c r="Y2979" i="70"/>
  <c r="W2980" i="70"/>
  <c r="X2980" i="70"/>
  <c r="Y2980" i="70"/>
  <c r="W2981" i="70"/>
  <c r="X2981" i="70"/>
  <c r="Y2981" i="70"/>
  <c r="W2982" i="70"/>
  <c r="X2982" i="70"/>
  <c r="Y2982" i="70"/>
  <c r="W2983" i="70"/>
  <c r="X2983" i="70"/>
  <c r="Y2983" i="70"/>
  <c r="W2984" i="70"/>
  <c r="X2984" i="70"/>
  <c r="Y2984" i="70"/>
  <c r="W2985" i="70"/>
  <c r="X2985" i="70"/>
  <c r="Y2985" i="70"/>
  <c r="W2986" i="70"/>
  <c r="X2986" i="70"/>
  <c r="Y2986" i="70"/>
  <c r="W2987" i="70"/>
  <c r="X2987" i="70"/>
  <c r="Y2987" i="70"/>
  <c r="W2988" i="70"/>
  <c r="X2988" i="70"/>
  <c r="Y2988" i="70"/>
  <c r="W2989" i="70"/>
  <c r="X2989" i="70"/>
  <c r="Y2989" i="70"/>
  <c r="W2990" i="70"/>
  <c r="X2990" i="70"/>
  <c r="Y2990" i="70"/>
  <c r="W2991" i="70"/>
  <c r="X2991" i="70"/>
  <c r="Y2991" i="70"/>
  <c r="W2992" i="70"/>
  <c r="X2992" i="70"/>
  <c r="Y2992" i="70"/>
  <c r="W2993" i="70"/>
  <c r="X2993" i="70"/>
  <c r="Y2993" i="70"/>
  <c r="W2994" i="70"/>
  <c r="X2994" i="70"/>
  <c r="Y2994" i="70"/>
  <c r="W2995" i="70"/>
  <c r="X2995" i="70"/>
  <c r="Y2995" i="70"/>
  <c r="W2996" i="70"/>
  <c r="X2996" i="70"/>
  <c r="Y2996" i="70"/>
  <c r="W2997" i="70"/>
  <c r="X2997" i="70"/>
  <c r="Y2997" i="70"/>
  <c r="W2998" i="70"/>
  <c r="X2998" i="70"/>
  <c r="Y2998" i="70"/>
  <c r="W2999" i="70"/>
  <c r="X2999" i="70"/>
  <c r="Y2999" i="70"/>
  <c r="W3000" i="70"/>
  <c r="X3000" i="70"/>
  <c r="Y3000" i="70"/>
  <c r="W3001" i="70"/>
  <c r="X3001" i="70"/>
  <c r="Y3001" i="70"/>
  <c r="W3002" i="70"/>
  <c r="X3002" i="70"/>
  <c r="Y3002" i="70"/>
  <c r="W3003" i="70"/>
  <c r="X3003" i="70"/>
  <c r="Y3003" i="70"/>
  <c r="W3004" i="70"/>
  <c r="X3004" i="70"/>
  <c r="Y3004" i="70"/>
  <c r="W3005" i="70"/>
  <c r="X3005" i="70"/>
  <c r="Y3005" i="70"/>
  <c r="W3006" i="70"/>
  <c r="X3006" i="70"/>
  <c r="Y3006" i="70"/>
  <c r="W3007" i="70"/>
  <c r="X3007" i="70"/>
  <c r="Y3007" i="70"/>
  <c r="W3008" i="70"/>
  <c r="X3008" i="70"/>
  <c r="Y3008" i="70"/>
  <c r="W3009" i="70"/>
  <c r="X3009" i="70"/>
  <c r="Y3009" i="70"/>
  <c r="W3010" i="70"/>
  <c r="X3010" i="70"/>
  <c r="Y3010" i="70"/>
  <c r="W3011" i="70"/>
  <c r="X3011" i="70"/>
  <c r="Y3011" i="70"/>
  <c r="W3012" i="70"/>
  <c r="X3012" i="70"/>
  <c r="Y3012" i="70"/>
  <c r="W3013" i="70"/>
  <c r="X3013" i="70"/>
  <c r="Y3013" i="70"/>
  <c r="W3014" i="70"/>
  <c r="X3014" i="70"/>
  <c r="Y3014" i="70"/>
  <c r="W3015" i="70"/>
  <c r="X3015" i="70"/>
  <c r="Y3015" i="70"/>
  <c r="W3016" i="70"/>
  <c r="X3016" i="70"/>
  <c r="Y3016" i="70"/>
  <c r="W3017" i="70"/>
  <c r="X3017" i="70"/>
  <c r="Y3017" i="70"/>
  <c r="W3018" i="70"/>
  <c r="X3018" i="70"/>
  <c r="Y3018" i="70"/>
  <c r="W3019" i="70"/>
  <c r="X3019" i="70"/>
  <c r="Y3019" i="70"/>
  <c r="W3020" i="70"/>
  <c r="X3020" i="70"/>
  <c r="Y3020" i="70"/>
  <c r="W3021" i="70"/>
  <c r="X3021" i="70"/>
  <c r="Y3021" i="70"/>
  <c r="W3022" i="70"/>
  <c r="X3022" i="70"/>
  <c r="Y3022" i="70"/>
  <c r="W3023" i="70"/>
  <c r="X3023" i="70"/>
  <c r="Y3023" i="70"/>
  <c r="W3024" i="70"/>
  <c r="X3024" i="70"/>
  <c r="Y3024" i="70"/>
  <c r="W3025" i="70"/>
  <c r="X3025" i="70"/>
  <c r="Y3025" i="70"/>
  <c r="W3026" i="70"/>
  <c r="X3026" i="70"/>
  <c r="Y3026" i="70"/>
  <c r="W3027" i="70"/>
  <c r="X3027" i="70"/>
  <c r="Y3027" i="70"/>
  <c r="W3028" i="70"/>
  <c r="X3028" i="70"/>
  <c r="Y3028" i="70"/>
  <c r="W3029" i="70"/>
  <c r="X3029" i="70"/>
  <c r="Y3029" i="70"/>
  <c r="W3030" i="70"/>
  <c r="X3030" i="70"/>
  <c r="Y3030" i="70"/>
  <c r="W3031" i="70"/>
  <c r="X3031" i="70"/>
  <c r="Y3031" i="70"/>
  <c r="W3032" i="70"/>
  <c r="X3032" i="70"/>
  <c r="Y3032" i="70"/>
  <c r="W3033" i="70"/>
  <c r="X3033" i="70"/>
  <c r="Y3033" i="70"/>
  <c r="W3034" i="70"/>
  <c r="X3034" i="70"/>
  <c r="Y3034" i="70"/>
  <c r="W3035" i="70"/>
  <c r="X3035" i="70"/>
  <c r="Y3035" i="70"/>
  <c r="W3036" i="70"/>
  <c r="X3036" i="70"/>
  <c r="Y3036" i="70"/>
  <c r="W3037" i="70"/>
  <c r="X3037" i="70"/>
  <c r="Y3037" i="70"/>
  <c r="W3038" i="70"/>
  <c r="X3038" i="70"/>
  <c r="Y3038" i="70"/>
  <c r="W3039" i="70"/>
  <c r="X3039" i="70"/>
  <c r="Y3039" i="70"/>
  <c r="W3040" i="70"/>
  <c r="X3040" i="70"/>
  <c r="Y3040" i="70"/>
  <c r="W3041" i="70"/>
  <c r="X3041" i="70"/>
  <c r="Y3041" i="70"/>
  <c r="W3042" i="70"/>
  <c r="X3042" i="70"/>
  <c r="Y3042" i="70"/>
  <c r="W3043" i="70"/>
  <c r="X3043" i="70"/>
  <c r="Y3043" i="70"/>
  <c r="W3044" i="70"/>
  <c r="X3044" i="70"/>
  <c r="Y3044" i="70"/>
  <c r="W3045" i="70"/>
  <c r="X3045" i="70"/>
  <c r="Y3045" i="70"/>
  <c r="W3046" i="70"/>
  <c r="X3046" i="70"/>
  <c r="Y3046" i="70"/>
  <c r="W3047" i="70"/>
  <c r="X3047" i="70"/>
  <c r="Y3047" i="70"/>
  <c r="W3048" i="70"/>
  <c r="X3048" i="70"/>
  <c r="Y3048" i="70"/>
  <c r="W3049" i="70"/>
  <c r="X3049" i="70"/>
  <c r="Y3049" i="70"/>
  <c r="W3050" i="70"/>
  <c r="X3050" i="70"/>
  <c r="Y3050" i="70"/>
  <c r="W3051" i="70"/>
  <c r="X3051" i="70"/>
  <c r="Y3051" i="70"/>
  <c r="W3052" i="70"/>
  <c r="X3052" i="70"/>
  <c r="Y3052" i="70"/>
  <c r="W3053" i="70"/>
  <c r="X3053" i="70"/>
  <c r="Y3053" i="70"/>
  <c r="W3054" i="70"/>
  <c r="X3054" i="70"/>
  <c r="Y3054" i="70"/>
  <c r="W3055" i="70"/>
  <c r="X3055" i="70"/>
  <c r="Y3055" i="70"/>
  <c r="W3056" i="70"/>
  <c r="X3056" i="70"/>
  <c r="Y3056" i="70"/>
  <c r="W3057" i="70"/>
  <c r="X3057" i="70"/>
  <c r="Y3057" i="70"/>
  <c r="W3058" i="70"/>
  <c r="X3058" i="70"/>
  <c r="Y3058" i="70"/>
  <c r="W3059" i="70"/>
  <c r="X3059" i="70"/>
  <c r="Y3059" i="70"/>
  <c r="W3060" i="70"/>
  <c r="X3060" i="70"/>
  <c r="Y3060" i="70"/>
  <c r="W3061" i="70"/>
  <c r="X3061" i="70"/>
  <c r="Y3061" i="70"/>
  <c r="W3062" i="70"/>
  <c r="X3062" i="70"/>
  <c r="Y3062" i="70"/>
  <c r="W3063" i="70"/>
  <c r="X3063" i="70"/>
  <c r="Y3063" i="70"/>
  <c r="W3064" i="70"/>
  <c r="X3064" i="70"/>
  <c r="Y3064" i="70"/>
  <c r="W3065" i="70"/>
  <c r="X3065" i="70"/>
  <c r="Y3065" i="70"/>
  <c r="W3066" i="70"/>
  <c r="X3066" i="70"/>
  <c r="Y3066" i="70"/>
  <c r="W3067" i="70"/>
  <c r="X3067" i="70"/>
  <c r="Y3067" i="70"/>
  <c r="W3068" i="70"/>
  <c r="X3068" i="70"/>
  <c r="Y3068" i="70"/>
  <c r="W3069" i="70"/>
  <c r="X3069" i="70"/>
  <c r="Y3069" i="70"/>
  <c r="W3070" i="70"/>
  <c r="X3070" i="70"/>
  <c r="Y3070" i="70"/>
  <c r="W3071" i="70"/>
  <c r="X3071" i="70"/>
  <c r="Y3071" i="70"/>
  <c r="W3072" i="70"/>
  <c r="X3072" i="70"/>
  <c r="Y3072" i="70"/>
  <c r="W3073" i="70"/>
  <c r="X3073" i="70"/>
  <c r="Y3073" i="70"/>
  <c r="W3074" i="70"/>
  <c r="X3074" i="70"/>
  <c r="Y3074" i="70"/>
  <c r="W3075" i="70"/>
  <c r="X3075" i="70"/>
  <c r="Y3075" i="70"/>
  <c r="W3076" i="70"/>
  <c r="X3076" i="70"/>
  <c r="Y3076" i="70"/>
  <c r="W3077" i="70"/>
  <c r="X3077" i="70"/>
  <c r="Y3077" i="70"/>
  <c r="W3078" i="70"/>
  <c r="X3078" i="70"/>
  <c r="Y3078" i="70"/>
  <c r="W3079" i="70"/>
  <c r="X3079" i="70"/>
  <c r="Y3079" i="70"/>
  <c r="W3080" i="70"/>
  <c r="X3080" i="70"/>
  <c r="Y3080" i="70"/>
  <c r="W3081" i="70"/>
  <c r="X3081" i="70"/>
  <c r="Y3081" i="70"/>
  <c r="W3082" i="70"/>
  <c r="X3082" i="70"/>
  <c r="Y3082" i="70"/>
  <c r="W3083" i="70"/>
  <c r="X3083" i="70"/>
  <c r="Y3083" i="70"/>
  <c r="W3084" i="70"/>
  <c r="X3084" i="70"/>
  <c r="Y3084" i="70"/>
  <c r="W3085" i="70"/>
  <c r="X3085" i="70"/>
  <c r="Y3085" i="70"/>
  <c r="W3086" i="70"/>
  <c r="X3086" i="70"/>
  <c r="Y3086" i="70"/>
  <c r="W3087" i="70"/>
  <c r="X3087" i="70"/>
  <c r="Y3087" i="70"/>
  <c r="W3088" i="70"/>
  <c r="X3088" i="70"/>
  <c r="Y3088" i="70"/>
  <c r="W3089" i="70"/>
  <c r="X3089" i="70"/>
  <c r="Y3089" i="70"/>
  <c r="W3090" i="70"/>
  <c r="X3090" i="70"/>
  <c r="Y3090" i="70"/>
  <c r="W3091" i="70"/>
  <c r="X3091" i="70"/>
  <c r="Y3091" i="70"/>
  <c r="W3092" i="70"/>
  <c r="X3092" i="70"/>
  <c r="Y3092" i="70"/>
  <c r="W3093" i="70"/>
  <c r="X3093" i="70"/>
  <c r="Y3093" i="70"/>
  <c r="W3094" i="70"/>
  <c r="X3094" i="70"/>
  <c r="Y3094" i="70"/>
  <c r="W3095" i="70"/>
  <c r="X3095" i="70"/>
  <c r="Y3095" i="70"/>
  <c r="W3096" i="70"/>
  <c r="X3096" i="70"/>
  <c r="Y3096" i="70"/>
  <c r="W3097" i="70"/>
  <c r="X3097" i="70"/>
  <c r="Y3097" i="70"/>
  <c r="W3098" i="70"/>
  <c r="X3098" i="70"/>
  <c r="Y3098" i="70"/>
  <c r="W3099" i="70"/>
  <c r="X3099" i="70"/>
  <c r="Y3099" i="70"/>
  <c r="W3100" i="70"/>
  <c r="X3100" i="70"/>
  <c r="Y3100" i="70"/>
  <c r="W3101" i="70"/>
  <c r="X3101" i="70"/>
  <c r="Y3101" i="70"/>
  <c r="W3102" i="70"/>
  <c r="X3102" i="70"/>
  <c r="Y3102" i="70"/>
  <c r="W3103" i="70"/>
  <c r="X3103" i="70"/>
  <c r="Y3103" i="70"/>
  <c r="W3104" i="70"/>
  <c r="X3104" i="70"/>
  <c r="Y3104" i="70"/>
  <c r="W3105" i="70"/>
  <c r="X3105" i="70"/>
  <c r="Y3105" i="70"/>
  <c r="W3106" i="70"/>
  <c r="X3106" i="70"/>
  <c r="Y3106" i="70"/>
  <c r="W3107" i="70"/>
  <c r="X3107" i="70"/>
  <c r="Y3107" i="70"/>
  <c r="W3108" i="70"/>
  <c r="X3108" i="70"/>
  <c r="Y3108" i="70"/>
  <c r="W3109" i="70"/>
  <c r="X3109" i="70"/>
  <c r="Y3109" i="70"/>
  <c r="W3110" i="70"/>
  <c r="X3110" i="70"/>
  <c r="Y3110" i="70"/>
  <c r="W3111" i="70"/>
  <c r="X3111" i="70"/>
  <c r="Y3111" i="70"/>
  <c r="W3112" i="70"/>
  <c r="X3112" i="70"/>
  <c r="Y3112" i="70"/>
  <c r="W3113" i="70"/>
  <c r="X3113" i="70"/>
  <c r="Y3113" i="70"/>
  <c r="W3114" i="70"/>
  <c r="X3114" i="70"/>
  <c r="Y3114" i="70"/>
  <c r="W3115" i="70"/>
  <c r="X3115" i="70"/>
  <c r="Y3115" i="70"/>
  <c r="W3116" i="70"/>
  <c r="X3116" i="70"/>
  <c r="Y3116" i="70"/>
  <c r="W3117" i="70"/>
  <c r="X3117" i="70"/>
  <c r="Y3117" i="70"/>
  <c r="W3118" i="70"/>
  <c r="X3118" i="70"/>
  <c r="Y3118" i="70"/>
  <c r="W3119" i="70"/>
  <c r="X3119" i="70"/>
  <c r="Y3119" i="70"/>
  <c r="W3120" i="70"/>
  <c r="X3120" i="70"/>
  <c r="Y3120" i="70"/>
  <c r="W3121" i="70"/>
  <c r="X3121" i="70"/>
  <c r="Y3121" i="70"/>
  <c r="W3122" i="70"/>
  <c r="X3122" i="70"/>
  <c r="Y3122" i="70"/>
  <c r="W3123" i="70"/>
  <c r="X3123" i="70"/>
  <c r="Y3123" i="70"/>
  <c r="W3124" i="70"/>
  <c r="X3124" i="70"/>
  <c r="Y3124" i="70"/>
  <c r="W3125" i="70"/>
  <c r="X3125" i="70"/>
  <c r="Y3125" i="70"/>
  <c r="W3126" i="70"/>
  <c r="X3126" i="70"/>
  <c r="Y3126" i="70"/>
  <c r="W3127" i="70"/>
  <c r="X3127" i="70"/>
  <c r="Y3127" i="70"/>
  <c r="W3128" i="70"/>
  <c r="X3128" i="70"/>
  <c r="Y3128" i="70"/>
  <c r="W3129" i="70"/>
  <c r="X3129" i="70"/>
  <c r="Y3129" i="70"/>
  <c r="W3130" i="70"/>
  <c r="X3130" i="70"/>
  <c r="Y3130" i="70"/>
  <c r="W3131" i="70"/>
  <c r="X3131" i="70"/>
  <c r="Y3131" i="70"/>
  <c r="W3132" i="70"/>
  <c r="X3132" i="70"/>
  <c r="Y3132" i="70"/>
  <c r="W3133" i="70"/>
  <c r="X3133" i="70"/>
  <c r="Y3133" i="70"/>
  <c r="W3134" i="70"/>
  <c r="X3134" i="70"/>
  <c r="Y3134" i="70"/>
  <c r="W3135" i="70"/>
  <c r="X3135" i="70"/>
  <c r="Y3135" i="70"/>
  <c r="W3136" i="70"/>
  <c r="X3136" i="70"/>
  <c r="Y3136" i="70"/>
  <c r="W3137" i="70"/>
  <c r="X3137" i="70"/>
  <c r="Y3137" i="70"/>
  <c r="W3138" i="70"/>
  <c r="X3138" i="70"/>
  <c r="Y3138" i="70"/>
  <c r="W3139" i="70"/>
  <c r="X3139" i="70"/>
  <c r="Y3139" i="70"/>
  <c r="W3140" i="70"/>
  <c r="X3140" i="70"/>
  <c r="Y3140" i="70"/>
  <c r="W3141" i="70"/>
  <c r="X3141" i="70"/>
  <c r="Y3141" i="70"/>
  <c r="W3142" i="70"/>
  <c r="X3142" i="70"/>
  <c r="Y3142" i="70"/>
  <c r="W3143" i="70"/>
  <c r="X3143" i="70"/>
  <c r="Y3143" i="70"/>
  <c r="W3144" i="70"/>
  <c r="X3144" i="70"/>
  <c r="Y3144" i="70"/>
  <c r="W3145" i="70"/>
  <c r="X3145" i="70"/>
  <c r="Y3145" i="70"/>
  <c r="W3146" i="70"/>
  <c r="X3146" i="70"/>
  <c r="Y3146" i="70"/>
  <c r="W3147" i="70"/>
  <c r="X3147" i="70"/>
  <c r="Y3147" i="70"/>
  <c r="W3148" i="70"/>
  <c r="X3148" i="70"/>
  <c r="Y3148" i="70"/>
  <c r="W3149" i="70"/>
  <c r="X3149" i="70"/>
  <c r="Y3149" i="70"/>
  <c r="W3150" i="70"/>
  <c r="X3150" i="70"/>
  <c r="Y3150" i="70"/>
  <c r="W3151" i="70"/>
  <c r="X3151" i="70"/>
  <c r="Y3151" i="70"/>
  <c r="W3152" i="70"/>
  <c r="X3152" i="70"/>
  <c r="Y3152" i="70"/>
  <c r="W3153" i="70"/>
  <c r="X3153" i="70"/>
  <c r="Y3153" i="70"/>
  <c r="W3154" i="70"/>
  <c r="X3154" i="70"/>
  <c r="Y3154" i="70"/>
  <c r="W3155" i="70"/>
  <c r="X3155" i="70"/>
  <c r="Y3155" i="70"/>
  <c r="W3156" i="70"/>
  <c r="X3156" i="70"/>
  <c r="Y3156" i="70"/>
  <c r="W3157" i="70"/>
  <c r="X3157" i="70"/>
  <c r="Y3157" i="70"/>
  <c r="W3158" i="70"/>
  <c r="X3158" i="70"/>
  <c r="Y3158" i="70"/>
  <c r="W3159" i="70"/>
  <c r="X3159" i="70"/>
  <c r="Y3159" i="70"/>
  <c r="W3160" i="70"/>
  <c r="X3160" i="70"/>
  <c r="Y3160" i="70"/>
  <c r="W3161" i="70"/>
  <c r="X3161" i="70"/>
  <c r="Y3161" i="70"/>
  <c r="W3162" i="70"/>
  <c r="X3162" i="70"/>
  <c r="Y3162" i="70"/>
  <c r="W3163" i="70"/>
  <c r="X3163" i="70"/>
  <c r="Y3163" i="70"/>
  <c r="W3164" i="70"/>
  <c r="X3164" i="70"/>
  <c r="Y3164" i="70"/>
  <c r="W3165" i="70"/>
  <c r="X3165" i="70"/>
  <c r="Y3165" i="70"/>
  <c r="W3166" i="70"/>
  <c r="X3166" i="70"/>
  <c r="Y3166" i="70"/>
  <c r="W3167" i="70"/>
  <c r="X3167" i="70"/>
  <c r="Y3167" i="70"/>
  <c r="W3168" i="70"/>
  <c r="X3168" i="70"/>
  <c r="Y3168" i="70"/>
  <c r="W3169" i="70"/>
  <c r="X3169" i="70"/>
  <c r="Y3169" i="70"/>
  <c r="W3170" i="70"/>
  <c r="X3170" i="70"/>
  <c r="Y3170" i="70"/>
  <c r="W3171" i="70"/>
  <c r="X3171" i="70"/>
  <c r="Y3171" i="70"/>
  <c r="W3172" i="70"/>
  <c r="X3172" i="70"/>
  <c r="Y3172" i="70"/>
  <c r="W3173" i="70"/>
  <c r="X3173" i="70"/>
  <c r="Y3173" i="70"/>
  <c r="W3174" i="70"/>
  <c r="X3174" i="70"/>
  <c r="Y3174" i="70"/>
  <c r="W3175" i="70"/>
  <c r="X3175" i="70"/>
  <c r="Y3175" i="70"/>
  <c r="W3176" i="70"/>
  <c r="X3176" i="70"/>
  <c r="Y3176" i="70"/>
  <c r="W3177" i="70"/>
  <c r="X3177" i="70"/>
  <c r="Y3177" i="70"/>
  <c r="W3178" i="70"/>
  <c r="X3178" i="70"/>
  <c r="Y3178" i="70"/>
  <c r="W3179" i="70"/>
  <c r="X3179" i="70"/>
  <c r="Y3179" i="70"/>
  <c r="W3180" i="70"/>
  <c r="X3180" i="70"/>
  <c r="Y3180" i="70"/>
  <c r="W3181" i="70"/>
  <c r="X3181" i="70"/>
  <c r="Y3181" i="70"/>
  <c r="W3182" i="70"/>
  <c r="X3182" i="70"/>
  <c r="Y3182" i="70"/>
  <c r="W3183" i="70"/>
  <c r="X3183" i="70"/>
  <c r="Y3183" i="70"/>
  <c r="W3184" i="70"/>
  <c r="X3184" i="70"/>
  <c r="Y3184" i="70"/>
  <c r="W3185" i="70"/>
  <c r="X3185" i="70"/>
  <c r="Y3185" i="70"/>
  <c r="W3186" i="70"/>
  <c r="X3186" i="70"/>
  <c r="Y3186" i="70"/>
  <c r="W3187" i="70"/>
  <c r="X3187" i="70"/>
  <c r="Y3187" i="70"/>
  <c r="W3188" i="70"/>
  <c r="X3188" i="70"/>
  <c r="Y3188" i="70"/>
  <c r="W3189" i="70"/>
  <c r="X3189" i="70"/>
  <c r="Y3189" i="70"/>
  <c r="W3190" i="70"/>
  <c r="X3190" i="70"/>
  <c r="Y3190" i="70"/>
  <c r="W3191" i="70"/>
  <c r="X3191" i="70"/>
  <c r="Y3191" i="70"/>
  <c r="W3192" i="70"/>
  <c r="X3192" i="70"/>
  <c r="Y3192" i="70"/>
  <c r="W3193" i="70"/>
  <c r="X3193" i="70"/>
  <c r="Y3193" i="70"/>
  <c r="W3194" i="70"/>
  <c r="X3194" i="70"/>
  <c r="Y3194" i="70"/>
  <c r="W3195" i="70"/>
  <c r="X3195" i="70"/>
  <c r="Y3195" i="70"/>
  <c r="W3196" i="70"/>
  <c r="X3196" i="70"/>
  <c r="Y3196" i="70"/>
  <c r="W3197" i="70"/>
  <c r="X3197" i="70"/>
  <c r="Y3197" i="70"/>
  <c r="W3198" i="70"/>
  <c r="X3198" i="70"/>
  <c r="Y3198" i="70"/>
  <c r="W3199" i="70"/>
  <c r="X3199" i="70"/>
  <c r="Y3199" i="70"/>
  <c r="W3200" i="70"/>
  <c r="X3200" i="70"/>
  <c r="Y3200" i="70"/>
  <c r="W3201" i="70"/>
  <c r="X3201" i="70"/>
  <c r="Y3201" i="70"/>
  <c r="W3202" i="70"/>
  <c r="X3202" i="70"/>
  <c r="Y3202" i="70"/>
  <c r="W3203" i="70"/>
  <c r="X3203" i="70"/>
  <c r="Y3203" i="70"/>
  <c r="W3204" i="70"/>
  <c r="X3204" i="70"/>
  <c r="Y3204" i="70"/>
  <c r="W3205" i="70"/>
  <c r="X3205" i="70"/>
  <c r="Y3205" i="70"/>
  <c r="W3206" i="70"/>
  <c r="X3206" i="70"/>
  <c r="Y3206" i="70"/>
  <c r="W3207" i="70"/>
  <c r="X3207" i="70"/>
  <c r="Y3207" i="70"/>
  <c r="W3208" i="70"/>
  <c r="X3208" i="70"/>
  <c r="Y3208" i="70"/>
  <c r="W3209" i="70"/>
  <c r="X3209" i="70"/>
  <c r="Y3209" i="70"/>
  <c r="W3210" i="70"/>
  <c r="X3210" i="70"/>
  <c r="Y3210" i="70"/>
  <c r="W3211" i="70"/>
  <c r="X3211" i="70"/>
  <c r="Y3211" i="70"/>
  <c r="W3212" i="70"/>
  <c r="X3212" i="70"/>
  <c r="Y3212" i="70"/>
  <c r="W3213" i="70"/>
  <c r="X3213" i="70"/>
  <c r="Y3213" i="70"/>
  <c r="W3214" i="70"/>
  <c r="X3214" i="70"/>
  <c r="Y3214" i="70"/>
  <c r="W3215" i="70"/>
  <c r="X3215" i="70"/>
  <c r="Y3215" i="70"/>
  <c r="W3216" i="70"/>
  <c r="X3216" i="70"/>
  <c r="Y3216" i="70"/>
  <c r="W3217" i="70"/>
  <c r="X3217" i="70"/>
  <c r="Y3217" i="70"/>
  <c r="W3218" i="70"/>
  <c r="X3218" i="70"/>
  <c r="Y3218" i="70"/>
  <c r="W3219" i="70"/>
  <c r="X3219" i="70"/>
  <c r="Y3219" i="70"/>
  <c r="W3220" i="70"/>
  <c r="X3220" i="70"/>
  <c r="Y3220" i="70"/>
  <c r="W3221" i="70"/>
  <c r="X3221" i="70"/>
  <c r="Y3221" i="70"/>
  <c r="W3222" i="70"/>
  <c r="X3222" i="70"/>
  <c r="Y3222" i="70"/>
  <c r="W3223" i="70"/>
  <c r="X3223" i="70"/>
  <c r="Y3223" i="70"/>
  <c r="W3224" i="70"/>
  <c r="X3224" i="70"/>
  <c r="Y3224" i="70"/>
  <c r="W3225" i="70"/>
  <c r="X3225" i="70"/>
  <c r="Y3225" i="70"/>
  <c r="W3226" i="70"/>
  <c r="X3226" i="70"/>
  <c r="Y3226" i="70"/>
  <c r="W3227" i="70"/>
  <c r="X3227" i="70"/>
  <c r="Y3227" i="70"/>
  <c r="W3228" i="70"/>
  <c r="X3228" i="70"/>
  <c r="Y3228" i="70"/>
  <c r="W3229" i="70"/>
  <c r="X3229" i="70"/>
  <c r="Y3229" i="70"/>
  <c r="W3230" i="70"/>
  <c r="X3230" i="70"/>
  <c r="Y3230" i="70"/>
  <c r="W3231" i="70"/>
  <c r="X3231" i="70"/>
  <c r="Y3231" i="70"/>
  <c r="W3232" i="70"/>
  <c r="X3232" i="70"/>
  <c r="Y3232" i="70"/>
  <c r="W3233" i="70"/>
  <c r="X3233" i="70"/>
  <c r="Y3233" i="70"/>
  <c r="W3234" i="70"/>
  <c r="X3234" i="70"/>
  <c r="Y3234" i="70"/>
  <c r="W3235" i="70"/>
  <c r="X3235" i="70"/>
  <c r="Y3235" i="70"/>
  <c r="W3236" i="70"/>
  <c r="X3236" i="70"/>
  <c r="Y3236" i="70"/>
  <c r="W3237" i="70"/>
  <c r="X3237" i="70"/>
  <c r="Y3237" i="70"/>
  <c r="W3238" i="70"/>
  <c r="X3238" i="70"/>
  <c r="Y3238" i="70"/>
  <c r="W3239" i="70"/>
  <c r="X3239" i="70"/>
  <c r="Y3239" i="70"/>
  <c r="W3240" i="70"/>
  <c r="X3240" i="70"/>
  <c r="Y3240" i="70"/>
  <c r="W3241" i="70"/>
  <c r="X3241" i="70"/>
  <c r="Y3241" i="70"/>
  <c r="W3242" i="70"/>
  <c r="X3242" i="70"/>
  <c r="Y3242" i="70"/>
  <c r="W3243" i="70"/>
  <c r="X3243" i="70"/>
  <c r="Y3243" i="70"/>
  <c r="W3244" i="70"/>
  <c r="X3244" i="70"/>
  <c r="Y3244" i="70"/>
  <c r="W3245" i="70"/>
  <c r="X3245" i="70"/>
  <c r="Y3245" i="70"/>
  <c r="W3246" i="70"/>
  <c r="X3246" i="70"/>
  <c r="Y3246" i="70"/>
  <c r="W3247" i="70"/>
  <c r="X3247" i="70"/>
  <c r="Y3247" i="70"/>
  <c r="W3248" i="70"/>
  <c r="X3248" i="70"/>
  <c r="Y3248" i="70"/>
  <c r="W3249" i="70"/>
  <c r="X3249" i="70"/>
  <c r="Y3249" i="70"/>
  <c r="W3250" i="70"/>
  <c r="X3250" i="70"/>
  <c r="Y3250" i="70"/>
  <c r="W3251" i="70"/>
  <c r="X3251" i="70"/>
  <c r="Y3251" i="70"/>
  <c r="W3252" i="70"/>
  <c r="X3252" i="70"/>
  <c r="Y3252" i="70"/>
  <c r="W3253" i="70"/>
  <c r="X3253" i="70"/>
  <c r="Y3253" i="70"/>
  <c r="W3254" i="70"/>
  <c r="X3254" i="70"/>
  <c r="Y3254" i="70"/>
  <c r="W3255" i="70"/>
  <c r="X3255" i="70"/>
  <c r="Y3255" i="70"/>
  <c r="W3256" i="70"/>
  <c r="X3256" i="70"/>
  <c r="Y3256" i="70"/>
  <c r="W3257" i="70"/>
  <c r="X3257" i="70"/>
  <c r="Y3257" i="70"/>
  <c r="W3258" i="70"/>
  <c r="X3258" i="70"/>
  <c r="Y3258" i="70"/>
  <c r="W3259" i="70"/>
  <c r="X3259" i="70"/>
  <c r="Y3259" i="70"/>
  <c r="W3260" i="70"/>
  <c r="X3260" i="70"/>
  <c r="Y3260" i="70"/>
  <c r="W3261" i="70"/>
  <c r="X3261" i="70"/>
  <c r="Y3261" i="70"/>
  <c r="W3262" i="70"/>
  <c r="X3262" i="70"/>
  <c r="Y3262" i="70"/>
  <c r="W3263" i="70"/>
  <c r="X3263" i="70"/>
  <c r="Y3263" i="70"/>
  <c r="W3264" i="70"/>
  <c r="X3264" i="70"/>
  <c r="Y3264" i="70"/>
  <c r="W3265" i="70"/>
  <c r="X3265" i="70"/>
  <c r="Y3265" i="70"/>
  <c r="W3266" i="70"/>
  <c r="X3266" i="70"/>
  <c r="Y3266" i="70"/>
  <c r="W3267" i="70"/>
  <c r="X3267" i="70"/>
  <c r="Y3267" i="70"/>
  <c r="W3268" i="70"/>
  <c r="X3268" i="70"/>
  <c r="Y3268" i="70"/>
  <c r="W3269" i="70"/>
  <c r="X3269" i="70"/>
  <c r="Y3269" i="70"/>
  <c r="W3270" i="70"/>
  <c r="X3270" i="70"/>
  <c r="Y3270" i="70"/>
  <c r="W3271" i="70"/>
  <c r="X3271" i="70"/>
  <c r="Y3271" i="70"/>
  <c r="W3272" i="70"/>
  <c r="X3272" i="70"/>
  <c r="Y3272" i="70"/>
  <c r="W3273" i="70"/>
  <c r="X3273" i="70"/>
  <c r="Y3273" i="70"/>
  <c r="W3274" i="70"/>
  <c r="X3274" i="70"/>
  <c r="Y3274" i="70"/>
  <c r="W3275" i="70"/>
  <c r="X3275" i="70"/>
  <c r="Y3275" i="70"/>
  <c r="W3276" i="70"/>
  <c r="X3276" i="70"/>
  <c r="Y3276" i="70"/>
  <c r="W3277" i="70"/>
  <c r="X3277" i="70"/>
  <c r="Y3277" i="70"/>
  <c r="W3278" i="70"/>
  <c r="X3278" i="70"/>
  <c r="Y3278" i="70"/>
  <c r="W3279" i="70"/>
  <c r="X3279" i="70"/>
  <c r="Y3279" i="70"/>
  <c r="W3280" i="70"/>
  <c r="X3280" i="70"/>
  <c r="Y3280" i="70"/>
  <c r="W3281" i="70"/>
  <c r="X3281" i="70"/>
  <c r="Y3281" i="70"/>
  <c r="W3282" i="70"/>
  <c r="X3282" i="70"/>
  <c r="Y3282" i="70"/>
  <c r="W3283" i="70"/>
  <c r="X3283" i="70"/>
  <c r="Y3283" i="70"/>
  <c r="W3284" i="70"/>
  <c r="X3284" i="70"/>
  <c r="Y3284" i="70"/>
  <c r="W3285" i="70"/>
  <c r="X3285" i="70"/>
  <c r="Y3285" i="70"/>
  <c r="W3286" i="70"/>
  <c r="X3286" i="70"/>
  <c r="Y3286" i="70"/>
  <c r="W3287" i="70"/>
  <c r="X3287" i="70"/>
  <c r="Y3287" i="70"/>
  <c r="W3288" i="70"/>
  <c r="X3288" i="70"/>
  <c r="Y3288" i="70"/>
  <c r="W3289" i="70"/>
  <c r="X3289" i="70"/>
  <c r="Y3289" i="70"/>
  <c r="W3290" i="70"/>
  <c r="X3290" i="70"/>
  <c r="Y3290" i="70"/>
  <c r="W3291" i="70"/>
  <c r="X3291" i="70"/>
  <c r="Y3291" i="70"/>
  <c r="W3292" i="70"/>
  <c r="X3292" i="70"/>
  <c r="Y3292" i="70"/>
  <c r="W3293" i="70"/>
  <c r="X3293" i="70"/>
  <c r="Y3293" i="70"/>
  <c r="W3294" i="70"/>
  <c r="X3294" i="70"/>
  <c r="Y3294" i="70"/>
  <c r="W3295" i="70"/>
  <c r="X3295" i="70"/>
  <c r="Y3295" i="70"/>
  <c r="W3296" i="70"/>
  <c r="X3296" i="70"/>
  <c r="Y3296" i="70"/>
  <c r="W3297" i="70"/>
  <c r="X3297" i="70"/>
  <c r="Y3297" i="70"/>
  <c r="W3298" i="70"/>
  <c r="X3298" i="70"/>
  <c r="Y3298" i="70"/>
  <c r="W3299" i="70"/>
  <c r="X3299" i="70"/>
  <c r="Y3299" i="70"/>
  <c r="W3300" i="70"/>
  <c r="X3300" i="70"/>
  <c r="Y3300" i="70"/>
  <c r="W3301" i="70"/>
  <c r="X3301" i="70"/>
  <c r="Y3301" i="70"/>
  <c r="W3302" i="70"/>
  <c r="X3302" i="70"/>
  <c r="Y3302" i="70"/>
  <c r="W3303" i="70"/>
  <c r="X3303" i="70"/>
  <c r="Y3303" i="70"/>
  <c r="W3304" i="70"/>
  <c r="X3304" i="70"/>
  <c r="Y3304" i="70"/>
  <c r="W3305" i="70"/>
  <c r="X3305" i="70"/>
  <c r="Y3305" i="70"/>
  <c r="W3306" i="70"/>
  <c r="X3306" i="70"/>
  <c r="Y3306" i="70"/>
  <c r="W3307" i="70"/>
  <c r="X3307" i="70"/>
  <c r="Y3307" i="70"/>
  <c r="W3308" i="70"/>
  <c r="X3308" i="70"/>
  <c r="Y3308" i="70"/>
  <c r="W3309" i="70"/>
  <c r="X3309" i="70"/>
  <c r="Y3309" i="70"/>
  <c r="W3310" i="70"/>
  <c r="X3310" i="70"/>
  <c r="Y3310" i="70"/>
  <c r="W3311" i="70"/>
  <c r="X3311" i="70"/>
  <c r="Y3311" i="70"/>
  <c r="W3312" i="70"/>
  <c r="X3312" i="70"/>
  <c r="Y3312" i="70"/>
  <c r="W3313" i="70"/>
  <c r="X3313" i="70"/>
  <c r="Y3313" i="70"/>
  <c r="W3314" i="70"/>
  <c r="X3314" i="70"/>
  <c r="Y3314" i="70"/>
  <c r="W3315" i="70"/>
  <c r="X3315" i="70"/>
  <c r="Y3315" i="70"/>
  <c r="W3316" i="70"/>
  <c r="X3316" i="70"/>
  <c r="Y3316" i="70"/>
  <c r="W3317" i="70"/>
  <c r="X3317" i="70"/>
  <c r="Y3317" i="70"/>
  <c r="W3318" i="70"/>
  <c r="X3318" i="70"/>
  <c r="Y3318" i="70"/>
  <c r="W3319" i="70"/>
  <c r="X3319" i="70"/>
  <c r="Y3319" i="70"/>
  <c r="W3320" i="70"/>
  <c r="X3320" i="70"/>
  <c r="Y3320" i="70"/>
  <c r="W3321" i="70"/>
  <c r="X3321" i="70"/>
  <c r="Y3321" i="70"/>
  <c r="W3322" i="70"/>
  <c r="X3322" i="70"/>
  <c r="Y3322" i="70"/>
  <c r="W3323" i="70"/>
  <c r="X3323" i="70"/>
  <c r="Y3323" i="70"/>
  <c r="W3324" i="70"/>
  <c r="X3324" i="70"/>
  <c r="Y3324" i="70"/>
  <c r="W3325" i="70"/>
  <c r="X3325" i="70"/>
  <c r="Y3325" i="70"/>
  <c r="W3326" i="70"/>
  <c r="X3326" i="70"/>
  <c r="Y3326" i="70"/>
  <c r="W3327" i="70"/>
  <c r="X3327" i="70"/>
  <c r="Y3327" i="70"/>
  <c r="W3328" i="70"/>
  <c r="X3328" i="70"/>
  <c r="Y3328" i="70"/>
  <c r="W3329" i="70"/>
  <c r="X3329" i="70"/>
  <c r="Y3329" i="70"/>
  <c r="W3330" i="70"/>
  <c r="X3330" i="70"/>
  <c r="Y3330" i="70"/>
  <c r="W3331" i="70"/>
  <c r="X3331" i="70"/>
  <c r="Y3331" i="70"/>
  <c r="W3332" i="70"/>
  <c r="X3332" i="70"/>
  <c r="Y3332" i="70"/>
  <c r="W3333" i="70"/>
  <c r="X3333" i="70"/>
  <c r="Y3333" i="70"/>
  <c r="W3334" i="70"/>
  <c r="X3334" i="70"/>
  <c r="Y3334" i="70"/>
  <c r="W3335" i="70"/>
  <c r="X3335" i="70"/>
  <c r="Y3335" i="70"/>
  <c r="W3336" i="70"/>
  <c r="X3336" i="70"/>
  <c r="Y3336" i="70"/>
  <c r="W3337" i="70"/>
  <c r="X3337" i="70"/>
  <c r="Y3337" i="70"/>
  <c r="W3338" i="70"/>
  <c r="X3338" i="70"/>
  <c r="Y3338" i="70"/>
  <c r="W3339" i="70"/>
  <c r="X3339" i="70"/>
  <c r="Y3339" i="70"/>
  <c r="W3340" i="70"/>
  <c r="X3340" i="70"/>
  <c r="Y3340" i="70"/>
  <c r="W3341" i="70"/>
  <c r="X3341" i="70"/>
  <c r="Y3341" i="70"/>
  <c r="W3342" i="70"/>
  <c r="X3342" i="70"/>
  <c r="Y3342" i="70"/>
  <c r="W3343" i="70"/>
  <c r="X3343" i="70"/>
  <c r="Y3343" i="70"/>
  <c r="W3344" i="70"/>
  <c r="X3344" i="70"/>
  <c r="Y3344" i="70"/>
  <c r="W3345" i="70"/>
  <c r="X3345" i="70"/>
  <c r="Y3345" i="70"/>
  <c r="W3346" i="70"/>
  <c r="X3346" i="70"/>
  <c r="Y3346" i="70"/>
  <c r="W3347" i="70"/>
  <c r="X3347" i="70"/>
  <c r="Y3347" i="70"/>
  <c r="W3348" i="70"/>
  <c r="X3348" i="70"/>
  <c r="Y3348" i="70"/>
  <c r="W3349" i="70"/>
  <c r="X3349" i="70"/>
  <c r="Y3349" i="70"/>
  <c r="W3350" i="70"/>
  <c r="X3350" i="70"/>
  <c r="Y3350" i="70"/>
  <c r="W3351" i="70"/>
  <c r="X3351" i="70"/>
  <c r="Y3351" i="70"/>
  <c r="W3352" i="70"/>
  <c r="X3352" i="70"/>
  <c r="Y3352" i="70"/>
  <c r="W3353" i="70"/>
  <c r="X3353" i="70"/>
  <c r="Y3353" i="70"/>
  <c r="W3354" i="70"/>
  <c r="X3354" i="70"/>
  <c r="Y3354" i="70"/>
  <c r="W3355" i="70"/>
  <c r="X3355" i="70"/>
  <c r="Y3355" i="70"/>
  <c r="W3356" i="70"/>
  <c r="X3356" i="70"/>
  <c r="Y3356" i="70"/>
  <c r="W3357" i="70"/>
  <c r="X3357" i="70"/>
  <c r="Y3357" i="70"/>
  <c r="W3358" i="70"/>
  <c r="X3358" i="70"/>
  <c r="Y3358" i="70"/>
  <c r="W3359" i="70"/>
  <c r="X3359" i="70"/>
  <c r="Y3359" i="70"/>
  <c r="W3360" i="70"/>
  <c r="X3360" i="70"/>
  <c r="Y3360" i="70"/>
  <c r="W3361" i="70"/>
  <c r="X3361" i="70"/>
  <c r="Y3361" i="70"/>
  <c r="W3362" i="70"/>
  <c r="X3362" i="70"/>
  <c r="Y3362" i="70"/>
  <c r="W3363" i="70"/>
  <c r="X3363" i="70"/>
  <c r="Y3363" i="70"/>
  <c r="W3364" i="70"/>
  <c r="X3364" i="70"/>
  <c r="Y3364" i="70"/>
  <c r="W3365" i="70"/>
  <c r="X3365" i="70"/>
  <c r="Y3365" i="70"/>
  <c r="W3366" i="70"/>
  <c r="X3366" i="70"/>
  <c r="Y3366" i="70"/>
  <c r="W3367" i="70"/>
  <c r="X3367" i="70"/>
  <c r="Y3367" i="70"/>
  <c r="W3368" i="70"/>
  <c r="X3368" i="70"/>
  <c r="Y3368" i="70"/>
  <c r="W3369" i="70"/>
  <c r="X3369" i="70"/>
  <c r="Y3369" i="70"/>
  <c r="W3370" i="70"/>
  <c r="X3370" i="70"/>
  <c r="Y3370" i="70"/>
  <c r="W3371" i="70"/>
  <c r="X3371" i="70"/>
  <c r="Y3371" i="70"/>
  <c r="W3372" i="70"/>
  <c r="X3372" i="70"/>
  <c r="Y3372" i="70"/>
  <c r="W3373" i="70"/>
  <c r="X3373" i="70"/>
  <c r="Y3373" i="70"/>
  <c r="W3374" i="70"/>
  <c r="X3374" i="70"/>
  <c r="Y3374" i="70"/>
  <c r="W3375" i="70"/>
  <c r="X3375" i="70"/>
  <c r="Y3375" i="70"/>
  <c r="W3376" i="70"/>
  <c r="X3376" i="70"/>
  <c r="Y3376" i="70"/>
  <c r="W3377" i="70"/>
  <c r="X3377" i="70"/>
  <c r="Y3377" i="70"/>
  <c r="W3378" i="70"/>
  <c r="X3378" i="70"/>
  <c r="Y3378" i="70"/>
  <c r="W3379" i="70"/>
  <c r="X3379" i="70"/>
  <c r="Y3379" i="70"/>
  <c r="W3380" i="70"/>
  <c r="X3380" i="70"/>
  <c r="Y3380" i="70"/>
  <c r="W3381" i="70"/>
  <c r="X3381" i="70"/>
  <c r="Y3381" i="70"/>
  <c r="W3382" i="70"/>
  <c r="X3382" i="70"/>
  <c r="Y3382" i="70"/>
  <c r="W3383" i="70"/>
  <c r="X3383" i="70"/>
  <c r="Y3383" i="70"/>
  <c r="W3384" i="70"/>
  <c r="X3384" i="70"/>
  <c r="Y3384" i="70"/>
  <c r="W3385" i="70"/>
  <c r="X3385" i="70"/>
  <c r="Y3385" i="70"/>
  <c r="W3386" i="70"/>
  <c r="X3386" i="70"/>
  <c r="Y3386" i="70"/>
  <c r="W3387" i="70"/>
  <c r="X3387" i="70"/>
  <c r="Y3387" i="70"/>
  <c r="W3388" i="70"/>
  <c r="X3388" i="70"/>
  <c r="Y3388" i="70"/>
  <c r="W3389" i="70"/>
  <c r="X3389" i="70"/>
  <c r="Y3389" i="70"/>
  <c r="W3390" i="70"/>
  <c r="X3390" i="70"/>
  <c r="Y3390" i="70"/>
  <c r="W3391" i="70"/>
  <c r="X3391" i="70"/>
  <c r="Y3391" i="70"/>
  <c r="W3392" i="70"/>
  <c r="X3392" i="70"/>
  <c r="Y3392" i="70"/>
  <c r="W3393" i="70"/>
  <c r="X3393" i="70"/>
  <c r="Y3393" i="70"/>
  <c r="W3394" i="70"/>
  <c r="X3394" i="70"/>
  <c r="Y3394" i="70"/>
  <c r="W3395" i="70"/>
  <c r="X3395" i="70"/>
  <c r="Y3395" i="70"/>
  <c r="W3396" i="70"/>
  <c r="X3396" i="70"/>
  <c r="Y3396" i="70"/>
  <c r="W3397" i="70"/>
  <c r="X3397" i="70"/>
  <c r="Y3397" i="70"/>
  <c r="W3398" i="70"/>
  <c r="X3398" i="70"/>
  <c r="Y3398" i="70"/>
  <c r="W3399" i="70"/>
  <c r="X3399" i="70"/>
  <c r="Y3399" i="70"/>
  <c r="W3400" i="70"/>
  <c r="X3400" i="70"/>
  <c r="Y3400" i="70"/>
  <c r="W3401" i="70"/>
  <c r="X3401" i="70"/>
  <c r="Y3401" i="70"/>
  <c r="W3402" i="70"/>
  <c r="X3402" i="70"/>
  <c r="Y3402" i="70"/>
  <c r="W3403" i="70"/>
  <c r="X3403" i="70"/>
  <c r="Y3403" i="70"/>
  <c r="W3404" i="70"/>
  <c r="X3404" i="70"/>
  <c r="Y3404" i="70"/>
  <c r="W3405" i="70"/>
  <c r="X3405" i="70"/>
  <c r="Y3405" i="70"/>
  <c r="W3406" i="70"/>
  <c r="X3406" i="70"/>
  <c r="Y3406" i="70"/>
  <c r="W3407" i="70"/>
  <c r="X3407" i="70"/>
  <c r="Y3407" i="70"/>
  <c r="W3408" i="70"/>
  <c r="X3408" i="70"/>
  <c r="Y3408" i="70"/>
  <c r="W3409" i="70"/>
  <c r="X3409" i="70"/>
  <c r="Y3409" i="70"/>
  <c r="W3410" i="70"/>
  <c r="X3410" i="70"/>
  <c r="Y3410" i="70"/>
  <c r="W3411" i="70"/>
  <c r="X3411" i="70"/>
  <c r="Y3411" i="70"/>
  <c r="W3412" i="70"/>
  <c r="X3412" i="70"/>
  <c r="Y3412" i="70"/>
  <c r="W3413" i="70"/>
  <c r="X3413" i="70"/>
  <c r="Y3413" i="70"/>
  <c r="W3414" i="70"/>
  <c r="X3414" i="70"/>
  <c r="Y3414" i="70"/>
  <c r="W3415" i="70"/>
  <c r="X3415" i="70"/>
  <c r="Y3415" i="70"/>
  <c r="W3416" i="70"/>
  <c r="X3416" i="70"/>
  <c r="Y3416" i="70"/>
  <c r="W3417" i="70"/>
  <c r="X3417" i="70"/>
  <c r="Y3417" i="70"/>
  <c r="W3418" i="70"/>
  <c r="X3418" i="70"/>
  <c r="Y3418" i="70"/>
  <c r="W3419" i="70"/>
  <c r="X3419" i="70"/>
  <c r="Y3419" i="70"/>
  <c r="W3420" i="70"/>
  <c r="X3420" i="70"/>
  <c r="Y3420" i="70"/>
  <c r="W3421" i="70"/>
  <c r="X3421" i="70"/>
  <c r="Y3421" i="70"/>
  <c r="W3422" i="70"/>
  <c r="X3422" i="70"/>
  <c r="Y3422" i="70"/>
  <c r="W3423" i="70"/>
  <c r="X3423" i="70"/>
  <c r="Y3423" i="70"/>
  <c r="W3424" i="70"/>
  <c r="X3424" i="70"/>
  <c r="Y3424" i="70"/>
  <c r="W3425" i="70"/>
  <c r="X3425" i="70"/>
  <c r="Y3425" i="70"/>
  <c r="W3426" i="70"/>
  <c r="X3426" i="70"/>
  <c r="Y3426" i="70"/>
  <c r="W3427" i="70"/>
  <c r="X3427" i="70"/>
  <c r="Y3427" i="70"/>
  <c r="W3428" i="70"/>
  <c r="X3428" i="70"/>
  <c r="Y3428" i="70"/>
  <c r="W3429" i="70"/>
  <c r="X3429" i="70"/>
  <c r="Y3429" i="70"/>
  <c r="W3430" i="70"/>
  <c r="X3430" i="70"/>
  <c r="Y3430" i="70"/>
  <c r="W3431" i="70"/>
  <c r="X3431" i="70"/>
  <c r="Y3431" i="70"/>
  <c r="W3432" i="70"/>
  <c r="X3432" i="70"/>
  <c r="Y3432" i="70"/>
  <c r="W3433" i="70"/>
  <c r="X3433" i="70"/>
  <c r="Y3433" i="70"/>
  <c r="W3434" i="70"/>
  <c r="X3434" i="70"/>
  <c r="Y3434" i="70"/>
  <c r="W3435" i="70"/>
  <c r="X3435" i="70"/>
  <c r="Y3435" i="70"/>
  <c r="W3436" i="70"/>
  <c r="X3436" i="70"/>
  <c r="Y3436" i="70"/>
  <c r="W3437" i="70"/>
  <c r="X3437" i="70"/>
  <c r="Y3437" i="70"/>
  <c r="W3438" i="70"/>
  <c r="X3438" i="70"/>
  <c r="Y3438" i="70"/>
  <c r="W3439" i="70"/>
  <c r="X3439" i="70"/>
  <c r="Y3439" i="70"/>
  <c r="W3440" i="70"/>
  <c r="X3440" i="70"/>
  <c r="Y3440" i="70"/>
  <c r="W3441" i="70"/>
  <c r="X3441" i="70"/>
  <c r="Y3441" i="70"/>
  <c r="W3442" i="70"/>
  <c r="X3442" i="70"/>
  <c r="Y3442" i="70"/>
  <c r="W3443" i="70"/>
  <c r="X3443" i="70"/>
  <c r="Y3443" i="70"/>
  <c r="W3444" i="70"/>
  <c r="X3444" i="70"/>
  <c r="Y3444" i="70"/>
  <c r="W3445" i="70"/>
  <c r="X3445" i="70"/>
  <c r="Y3445" i="70"/>
  <c r="W3446" i="70"/>
  <c r="X3446" i="70"/>
  <c r="Y3446" i="70"/>
  <c r="W3447" i="70"/>
  <c r="X3447" i="70"/>
  <c r="Y3447" i="70"/>
  <c r="W3448" i="70"/>
  <c r="X3448" i="70"/>
  <c r="Y3448" i="70"/>
  <c r="W3449" i="70"/>
  <c r="X3449" i="70"/>
  <c r="Y3449" i="70"/>
  <c r="W3450" i="70"/>
  <c r="X3450" i="70"/>
  <c r="Y3450" i="70"/>
  <c r="W3451" i="70"/>
  <c r="X3451" i="70"/>
  <c r="Y3451" i="70"/>
  <c r="W3452" i="70"/>
  <c r="X3452" i="70"/>
  <c r="Y3452" i="70"/>
  <c r="W3453" i="70"/>
  <c r="X3453" i="70"/>
  <c r="Y3453" i="70"/>
  <c r="W3454" i="70"/>
  <c r="X3454" i="70"/>
  <c r="Y3454" i="70"/>
  <c r="W3455" i="70"/>
  <c r="X3455" i="70"/>
  <c r="Y3455" i="70"/>
  <c r="W3456" i="70"/>
  <c r="X3456" i="70"/>
  <c r="Y3456" i="70"/>
  <c r="W3457" i="70"/>
  <c r="X3457" i="70"/>
  <c r="Y3457" i="70"/>
  <c r="W3458" i="70"/>
  <c r="X3458" i="70"/>
  <c r="Y3458" i="70"/>
  <c r="W3459" i="70"/>
  <c r="X3459" i="70"/>
  <c r="Y3459" i="70"/>
  <c r="W3460" i="70"/>
  <c r="X3460" i="70"/>
  <c r="Y3460" i="70"/>
  <c r="W3461" i="70"/>
  <c r="X3461" i="70"/>
  <c r="Y3461" i="70"/>
  <c r="W3462" i="70"/>
  <c r="X3462" i="70"/>
  <c r="Y3462" i="70"/>
  <c r="W3463" i="70"/>
  <c r="X3463" i="70"/>
  <c r="Y3463" i="70"/>
  <c r="W3464" i="70"/>
  <c r="X3464" i="70"/>
  <c r="Y3464" i="70"/>
  <c r="W3465" i="70"/>
  <c r="X3465" i="70"/>
  <c r="Y3465" i="70"/>
  <c r="W3466" i="70"/>
  <c r="X3466" i="70"/>
  <c r="Y3466" i="70"/>
  <c r="W3467" i="70"/>
  <c r="X3467" i="70"/>
  <c r="Y3467" i="70"/>
  <c r="W3468" i="70"/>
  <c r="X3468" i="70"/>
  <c r="Y3468" i="70"/>
  <c r="W3469" i="70"/>
  <c r="X3469" i="70"/>
  <c r="Y3469" i="70"/>
  <c r="W3470" i="70"/>
  <c r="X3470" i="70"/>
  <c r="Y3470" i="70"/>
  <c r="W3471" i="70"/>
  <c r="X3471" i="70"/>
  <c r="Y3471" i="70"/>
  <c r="W3472" i="70"/>
  <c r="X3472" i="70"/>
  <c r="Y3472" i="70"/>
  <c r="W3473" i="70"/>
  <c r="X3473" i="70"/>
  <c r="Y3473" i="70"/>
  <c r="W3474" i="70"/>
  <c r="X3474" i="70"/>
  <c r="Y3474" i="70"/>
  <c r="W3475" i="70"/>
  <c r="X3475" i="70"/>
  <c r="Y3475" i="70"/>
  <c r="W3476" i="70"/>
  <c r="X3476" i="70"/>
  <c r="Y3476" i="70"/>
  <c r="W3477" i="70"/>
  <c r="X3477" i="70"/>
  <c r="Y3477" i="70"/>
  <c r="W3478" i="70"/>
  <c r="X3478" i="70"/>
  <c r="Y3478" i="70"/>
  <c r="W3479" i="70"/>
  <c r="X3479" i="70"/>
  <c r="Y3479" i="70"/>
  <c r="W3480" i="70"/>
  <c r="X3480" i="70"/>
  <c r="Y3480" i="70"/>
  <c r="W3481" i="70"/>
  <c r="X3481" i="70"/>
  <c r="Y3481" i="70"/>
  <c r="W3482" i="70"/>
  <c r="X3482" i="70"/>
  <c r="Y3482" i="70"/>
  <c r="W3483" i="70"/>
  <c r="X3483" i="70"/>
  <c r="Y3483" i="70"/>
  <c r="W3484" i="70"/>
  <c r="X3484" i="70"/>
  <c r="Y3484" i="70"/>
  <c r="W3485" i="70"/>
  <c r="X3485" i="70"/>
  <c r="Y3485" i="70"/>
  <c r="W3486" i="70"/>
  <c r="X3486" i="70"/>
  <c r="Y3486" i="70"/>
  <c r="W3487" i="70"/>
  <c r="X3487" i="70"/>
  <c r="Y3487" i="70"/>
  <c r="W3488" i="70"/>
  <c r="X3488" i="70"/>
  <c r="Y3488" i="70"/>
  <c r="W3489" i="70"/>
  <c r="X3489" i="70"/>
  <c r="Y3489" i="70"/>
  <c r="W3490" i="70"/>
  <c r="X3490" i="70"/>
  <c r="Y3490" i="70"/>
  <c r="W3491" i="70"/>
  <c r="X3491" i="70"/>
  <c r="Y3491" i="70"/>
  <c r="W3492" i="70"/>
  <c r="X3492" i="70"/>
  <c r="Y3492" i="70"/>
  <c r="W3493" i="70"/>
  <c r="X3493" i="70"/>
  <c r="Y3493" i="70"/>
  <c r="W3494" i="70"/>
  <c r="X3494" i="70"/>
  <c r="Y3494" i="70"/>
  <c r="W3495" i="70"/>
  <c r="X3495" i="70"/>
  <c r="Y3495" i="70"/>
  <c r="W3496" i="70"/>
  <c r="X3496" i="70"/>
  <c r="Y3496" i="70"/>
  <c r="W3497" i="70"/>
  <c r="X3497" i="70"/>
  <c r="Y3497" i="70"/>
  <c r="W3498" i="70"/>
  <c r="X3498" i="70"/>
  <c r="Y3498" i="70"/>
  <c r="W3499" i="70"/>
  <c r="X3499" i="70"/>
  <c r="Y3499" i="70"/>
  <c r="W3500" i="70"/>
  <c r="X3500" i="70"/>
  <c r="Y3500" i="70"/>
  <c r="W3501" i="70"/>
  <c r="X3501" i="70"/>
  <c r="Y3501" i="70"/>
  <c r="W3502" i="70"/>
  <c r="X3502" i="70"/>
  <c r="Y3502" i="70"/>
  <c r="W3503" i="70"/>
  <c r="X3503" i="70"/>
  <c r="Y3503" i="70"/>
  <c r="W3504" i="70"/>
  <c r="X3504" i="70"/>
  <c r="Y3504" i="70"/>
  <c r="W3505" i="70"/>
  <c r="X3505" i="70"/>
  <c r="Y3505" i="70"/>
  <c r="W3506" i="70"/>
  <c r="X3506" i="70"/>
  <c r="Y3506" i="70"/>
  <c r="W3507" i="70"/>
  <c r="X3507" i="70"/>
  <c r="Y3507" i="70"/>
  <c r="W3508" i="70"/>
  <c r="X3508" i="70"/>
  <c r="Y3508" i="70"/>
  <c r="W3509" i="70"/>
  <c r="X3509" i="70"/>
  <c r="Y3509" i="70"/>
  <c r="W3510" i="70"/>
  <c r="X3510" i="70"/>
  <c r="Y3510" i="70"/>
  <c r="W3511" i="70"/>
  <c r="X3511" i="70"/>
  <c r="Y3511" i="70"/>
  <c r="W3512" i="70"/>
  <c r="X3512" i="70"/>
  <c r="Y3512" i="70"/>
  <c r="W3513" i="70"/>
  <c r="X3513" i="70"/>
  <c r="Y3513" i="70"/>
  <c r="W3514" i="70"/>
  <c r="X3514" i="70"/>
  <c r="Y3514" i="70"/>
  <c r="W3515" i="70"/>
  <c r="X3515" i="70"/>
  <c r="Y3515" i="70"/>
  <c r="W3516" i="70"/>
  <c r="X3516" i="70"/>
  <c r="Y3516" i="70"/>
  <c r="W3517" i="70"/>
  <c r="X3517" i="70"/>
  <c r="Y3517" i="70"/>
  <c r="W3518" i="70"/>
  <c r="X3518" i="70"/>
  <c r="Y3518" i="70"/>
  <c r="W3519" i="70"/>
  <c r="X3519" i="70"/>
  <c r="Y3519" i="70"/>
  <c r="W3520" i="70"/>
  <c r="X3520" i="70"/>
  <c r="Y3520" i="70"/>
  <c r="W3521" i="70"/>
  <c r="X3521" i="70"/>
  <c r="Y3521" i="70"/>
  <c r="W3522" i="70"/>
  <c r="X3522" i="70"/>
  <c r="Y3522" i="70"/>
  <c r="W3523" i="70"/>
  <c r="X3523" i="70"/>
  <c r="Y3523" i="70"/>
  <c r="W3524" i="70"/>
  <c r="X3524" i="70"/>
  <c r="Y3524" i="70"/>
  <c r="W3525" i="70"/>
  <c r="X3525" i="70"/>
  <c r="Y3525" i="70"/>
  <c r="W3526" i="70"/>
  <c r="X3526" i="70"/>
  <c r="Y3526" i="70"/>
  <c r="W3527" i="70"/>
  <c r="X3527" i="70"/>
  <c r="Y3527" i="70"/>
  <c r="W3528" i="70"/>
  <c r="X3528" i="70"/>
  <c r="Y3528" i="70"/>
  <c r="W3529" i="70"/>
  <c r="X3529" i="70"/>
  <c r="Y3529" i="70"/>
  <c r="W3530" i="70"/>
  <c r="X3530" i="70"/>
  <c r="Y3530" i="70"/>
  <c r="W3531" i="70"/>
  <c r="X3531" i="70"/>
  <c r="Y3531" i="70"/>
  <c r="W3532" i="70"/>
  <c r="X3532" i="70"/>
  <c r="Y3532" i="70"/>
  <c r="W3533" i="70"/>
  <c r="X3533" i="70"/>
  <c r="Y3533" i="70"/>
  <c r="W3534" i="70"/>
  <c r="X3534" i="70"/>
  <c r="Y3534" i="70"/>
  <c r="W3535" i="70"/>
  <c r="X3535" i="70"/>
  <c r="Y3535" i="70"/>
  <c r="W3536" i="70"/>
  <c r="X3536" i="70"/>
  <c r="Y3536" i="70"/>
  <c r="W3537" i="70"/>
  <c r="X3537" i="70"/>
  <c r="Y3537" i="70"/>
  <c r="W3538" i="70"/>
  <c r="X3538" i="70"/>
  <c r="Y3538" i="70"/>
  <c r="W3539" i="70"/>
  <c r="X3539" i="70"/>
  <c r="Y3539" i="70"/>
  <c r="W3540" i="70"/>
  <c r="X3540" i="70"/>
  <c r="Y3540" i="70"/>
  <c r="W3541" i="70"/>
  <c r="X3541" i="70"/>
  <c r="Y3541" i="70"/>
  <c r="W3542" i="70"/>
  <c r="X3542" i="70"/>
  <c r="Y3542" i="70"/>
  <c r="W3543" i="70"/>
  <c r="X3543" i="70"/>
  <c r="Y3543" i="70"/>
  <c r="W3544" i="70"/>
  <c r="X3544" i="70"/>
  <c r="Y3544" i="70"/>
  <c r="W3545" i="70"/>
  <c r="X3545" i="70"/>
  <c r="Y3545" i="70"/>
  <c r="W3546" i="70"/>
  <c r="X3546" i="70"/>
  <c r="Y3546" i="70"/>
  <c r="W3547" i="70"/>
  <c r="X3547" i="70"/>
  <c r="Y3547" i="70"/>
  <c r="W3548" i="70"/>
  <c r="X3548" i="70"/>
  <c r="Y3548" i="70"/>
  <c r="W3549" i="70"/>
  <c r="X3549" i="70"/>
  <c r="Y3549" i="70"/>
  <c r="W3550" i="70"/>
  <c r="X3550" i="70"/>
  <c r="Y3550" i="70"/>
  <c r="W3551" i="70"/>
  <c r="X3551" i="70"/>
  <c r="Y3551" i="70"/>
  <c r="W3552" i="70"/>
  <c r="X3552" i="70"/>
  <c r="Y3552" i="70"/>
  <c r="B1" i="69"/>
  <c r="D7" i="69"/>
  <c r="D8" i="69"/>
  <c r="D6" i="69"/>
  <c r="D9" i="69" l="1"/>
  <c r="M15" i="69"/>
  <c r="D16" i="69"/>
  <c r="M16" i="69"/>
  <c r="D20" i="69"/>
  <c r="E20" i="69"/>
  <c r="D21" i="69"/>
  <c r="E21" i="69"/>
  <c r="D22" i="69"/>
  <c r="E22" i="69"/>
  <c r="D23" i="69"/>
  <c r="D1" i="66"/>
  <c r="E1" i="66" s="1"/>
  <c r="E2" i="66"/>
  <c r="F2" i="66"/>
  <c r="C3" i="66"/>
  <c r="D3" i="66"/>
  <c r="E3" i="66"/>
  <c r="C4" i="66"/>
  <c r="A2" i="68" l="1"/>
  <c r="D4" i="66"/>
  <c r="I2" i="68"/>
  <c r="H2" i="68"/>
  <c r="C2" i="68"/>
  <c r="B2" i="68"/>
  <c r="E4" i="66"/>
  <c r="F4" i="66"/>
  <c r="C5" i="66"/>
  <c r="A3" i="68" l="1"/>
  <c r="D5" i="66"/>
  <c r="I3" i="68"/>
  <c r="H3" i="68"/>
  <c r="C3" i="68"/>
  <c r="B3" i="68"/>
  <c r="E5" i="66"/>
  <c r="C6" i="66"/>
  <c r="A4" i="68" l="1"/>
  <c r="D6" i="66"/>
  <c r="I4" i="68"/>
  <c r="H4" i="68"/>
  <c r="C4" i="68"/>
  <c r="B4" i="68"/>
  <c r="E6" i="66"/>
  <c r="C7" i="66"/>
  <c r="A5" i="68" l="1"/>
  <c r="D7" i="66"/>
  <c r="I5" i="68"/>
  <c r="H5" i="68"/>
  <c r="C5" i="68"/>
  <c r="B5" i="68"/>
  <c r="E7" i="66"/>
  <c r="F7" i="66"/>
  <c r="A6" i="68" l="1"/>
  <c r="K2" i="65"/>
  <c r="L2" i="65" s="1"/>
  <c r="L3" i="65"/>
  <c r="I6" i="68"/>
  <c r="H6" i="68"/>
  <c r="C6" i="68"/>
  <c r="B6" i="68"/>
  <c r="M3" i="65"/>
  <c r="L4" i="65"/>
  <c r="M4" i="65"/>
  <c r="I6" i="65"/>
  <c r="K6" i="65"/>
  <c r="L6" i="65"/>
  <c r="M6" i="65"/>
  <c r="A7" i="68" l="1"/>
  <c r="I7" i="65"/>
  <c r="K7" i="65"/>
  <c r="I7" i="68"/>
  <c r="H7" i="68"/>
  <c r="D7" i="68"/>
  <c r="C7" i="68"/>
  <c r="B7" i="68"/>
  <c r="L7" i="65"/>
  <c r="M7" i="65"/>
  <c r="A8" i="68" l="1"/>
  <c r="I8" i="65"/>
  <c r="K8" i="65"/>
  <c r="I8" i="68"/>
  <c r="H8" i="68"/>
  <c r="D8" i="68"/>
  <c r="C8" i="68"/>
  <c r="B8" i="68"/>
  <c r="L8" i="65"/>
  <c r="M8" i="65"/>
  <c r="A9" i="68" l="1"/>
  <c r="I9" i="65"/>
  <c r="K9" i="65"/>
  <c r="I9" i="68"/>
  <c r="H9" i="68"/>
  <c r="D9" i="68"/>
  <c r="C9" i="68"/>
  <c r="B9" i="68"/>
  <c r="L9" i="65"/>
  <c r="M9" i="65"/>
  <c r="A10" i="68" l="1"/>
  <c r="I10" i="65"/>
  <c r="K10" i="65"/>
  <c r="I10" i="68"/>
  <c r="H10" i="68"/>
  <c r="D10" i="68"/>
  <c r="C10" i="68"/>
  <c r="B10" i="68"/>
  <c r="L10" i="65"/>
  <c r="M10" i="65"/>
  <c r="A11" i="68" l="1"/>
  <c r="I11" i="65"/>
  <c r="K11" i="65"/>
  <c r="I11" i="68"/>
  <c r="H11" i="68"/>
  <c r="D11" i="68"/>
  <c r="C11" i="68"/>
  <c r="B11" i="68"/>
  <c r="L11" i="65"/>
  <c r="M11" i="65"/>
  <c r="A12" i="68" l="1"/>
  <c r="I12" i="65"/>
  <c r="K12" i="65"/>
  <c r="I12" i="68"/>
  <c r="H12" i="68"/>
  <c r="D12" i="68"/>
  <c r="C12" i="68"/>
  <c r="B12" i="68"/>
  <c r="L12" i="65"/>
  <c r="M12" i="65"/>
  <c r="A13" i="68" l="1"/>
  <c r="I13" i="65"/>
  <c r="K13" i="65"/>
  <c r="I13" i="68"/>
  <c r="H13" i="68"/>
  <c r="D13" i="68"/>
  <c r="C13" i="68"/>
  <c r="B13" i="68"/>
  <c r="L13" i="65"/>
  <c r="M13" i="65"/>
  <c r="A14" i="68" l="1"/>
  <c r="I14" i="65"/>
  <c r="K14" i="65"/>
  <c r="I14" i="68"/>
  <c r="H14" i="68"/>
  <c r="D14" i="68"/>
  <c r="C14" i="68"/>
  <c r="B14" i="68"/>
  <c r="L14" i="65"/>
  <c r="M14" i="65"/>
  <c r="A15" i="68" l="1"/>
  <c r="I15" i="65"/>
  <c r="K15" i="65"/>
  <c r="I15" i="68"/>
  <c r="H15" i="68"/>
  <c r="D15" i="68"/>
  <c r="C15" i="68"/>
  <c r="B15" i="68"/>
  <c r="L15" i="65"/>
  <c r="M15" i="65"/>
  <c r="A16" i="68" l="1"/>
  <c r="I16" i="65"/>
  <c r="K16" i="65"/>
  <c r="I16" i="68"/>
  <c r="H16" i="68"/>
  <c r="D16" i="68"/>
  <c r="C16" i="68"/>
  <c r="B16" i="68"/>
  <c r="L16" i="65"/>
  <c r="M16" i="65"/>
  <c r="A17" i="68" l="1"/>
  <c r="K2" i="64"/>
  <c r="L2" i="64" s="1"/>
  <c r="L3" i="64"/>
  <c r="I17" i="68"/>
  <c r="H17" i="68"/>
  <c r="D17" i="68"/>
  <c r="C17" i="68"/>
  <c r="B17" i="68"/>
  <c r="M3" i="64"/>
  <c r="L4" i="64"/>
  <c r="M4" i="64"/>
  <c r="E6" i="64"/>
  <c r="G6" i="64" s="1"/>
  <c r="F6" i="64"/>
  <c r="J6" i="64" s="1"/>
  <c r="I6" i="64" l="1"/>
  <c r="K6" i="64"/>
  <c r="C7" i="64"/>
  <c r="E7" i="64"/>
  <c r="K7" i="64" s="1"/>
  <c r="F7" i="64"/>
  <c r="J7" i="64" s="1"/>
  <c r="L6" i="64"/>
  <c r="M6" i="64"/>
  <c r="I7" i="64" l="1"/>
  <c r="A18" i="68"/>
  <c r="G7" i="64"/>
  <c r="C8" i="64"/>
  <c r="E8" i="64"/>
  <c r="K8" i="64" s="1"/>
  <c r="F8" i="64"/>
  <c r="J8" i="64" s="1"/>
  <c r="I18" i="68"/>
  <c r="H18" i="68"/>
  <c r="D18" i="68"/>
  <c r="C18" i="68"/>
  <c r="B18" i="68"/>
  <c r="L7" i="64"/>
  <c r="M7" i="64"/>
  <c r="A19" i="68" l="1"/>
  <c r="I8" i="64"/>
  <c r="G8" i="64"/>
  <c r="C9" i="64"/>
  <c r="E9" i="64"/>
  <c r="K9" i="64" s="1"/>
  <c r="F9" i="64"/>
  <c r="J9" i="64" s="1"/>
  <c r="I19" i="68"/>
  <c r="H19" i="68"/>
  <c r="D19" i="68"/>
  <c r="C19" i="68"/>
  <c r="B19" i="68"/>
  <c r="L8" i="64"/>
  <c r="M8" i="64"/>
  <c r="A20" i="68" l="1"/>
  <c r="I9" i="64"/>
  <c r="G9" i="64"/>
  <c r="C10" i="64"/>
  <c r="E10" i="64"/>
  <c r="K10" i="64" s="1"/>
  <c r="F10" i="64"/>
  <c r="J10" i="64" s="1"/>
  <c r="I20" i="68"/>
  <c r="H20" i="68"/>
  <c r="D20" i="68"/>
  <c r="C20" i="68"/>
  <c r="B20" i="68"/>
  <c r="L9" i="64"/>
  <c r="M9" i="64"/>
  <c r="A21" i="68" l="1"/>
  <c r="I10" i="64"/>
  <c r="G10" i="64"/>
  <c r="C11" i="64"/>
  <c r="E11" i="64"/>
  <c r="K11" i="64" s="1"/>
  <c r="F11" i="64"/>
  <c r="J11" i="64" s="1"/>
  <c r="I21" i="68"/>
  <c r="H21" i="68"/>
  <c r="D21" i="68"/>
  <c r="C21" i="68"/>
  <c r="B21" i="68"/>
  <c r="L10" i="64"/>
  <c r="M10" i="64"/>
  <c r="A22" i="68" l="1"/>
  <c r="I11" i="64"/>
  <c r="G11" i="64"/>
  <c r="C12" i="64"/>
  <c r="E12" i="64"/>
  <c r="K12" i="64" s="1"/>
  <c r="F12" i="64"/>
  <c r="J12" i="64" s="1"/>
  <c r="I22" i="68"/>
  <c r="H22" i="68"/>
  <c r="D22" i="68"/>
  <c r="C22" i="68"/>
  <c r="B22" i="68"/>
  <c r="L11" i="64"/>
  <c r="M11" i="64"/>
  <c r="A23" i="68" l="1"/>
  <c r="G12" i="64"/>
  <c r="I12" i="64"/>
  <c r="C13" i="64"/>
  <c r="E13" i="64"/>
  <c r="K13" i="64" s="1"/>
  <c r="F13" i="64"/>
  <c r="J13" i="64" s="1"/>
  <c r="I23" i="68"/>
  <c r="H23" i="68"/>
  <c r="D23" i="68"/>
  <c r="C23" i="68"/>
  <c r="B23" i="68"/>
  <c r="L12" i="64"/>
  <c r="M12" i="64"/>
  <c r="A24" i="68" l="1"/>
  <c r="I13" i="64"/>
  <c r="G13" i="64"/>
  <c r="C14" i="64"/>
  <c r="E14" i="64"/>
  <c r="K14" i="64" s="1"/>
  <c r="F14" i="64"/>
  <c r="J14" i="64" s="1"/>
  <c r="I24" i="68"/>
  <c r="H24" i="68"/>
  <c r="D24" i="68"/>
  <c r="C24" i="68"/>
  <c r="B24" i="68"/>
  <c r="L13" i="64"/>
  <c r="M13" i="64"/>
  <c r="A25" i="68" l="1"/>
  <c r="I14" i="64"/>
  <c r="G14" i="64"/>
  <c r="C15" i="64"/>
  <c r="E15" i="64"/>
  <c r="K15" i="64" s="1"/>
  <c r="F15" i="64"/>
  <c r="J15" i="64" s="1"/>
  <c r="I25" i="68"/>
  <c r="H25" i="68"/>
  <c r="D25" i="68"/>
  <c r="C25" i="68"/>
  <c r="B25" i="68"/>
  <c r="L14" i="64"/>
  <c r="M14" i="64"/>
  <c r="A26" i="68" l="1"/>
  <c r="I15" i="64"/>
  <c r="G15" i="64"/>
  <c r="C16" i="64"/>
  <c r="E16" i="64"/>
  <c r="K16" i="64" s="1"/>
  <c r="F16" i="64"/>
  <c r="J16" i="64" s="1"/>
  <c r="I26" i="68"/>
  <c r="H26" i="68"/>
  <c r="D26" i="68"/>
  <c r="C26" i="68"/>
  <c r="B26" i="68"/>
  <c r="L15" i="64"/>
  <c r="M15" i="64"/>
  <c r="A27" i="68" l="1"/>
  <c r="I16" i="64"/>
  <c r="G16" i="64"/>
  <c r="C17" i="64"/>
  <c r="E17" i="64"/>
  <c r="K17" i="64" s="1"/>
  <c r="F17" i="64"/>
  <c r="J17" i="64" s="1"/>
  <c r="I27" i="68"/>
  <c r="H27" i="68"/>
  <c r="D27" i="68"/>
  <c r="C27" i="68"/>
  <c r="B27" i="68"/>
  <c r="L16" i="64"/>
  <c r="M16" i="64"/>
  <c r="A28" i="68" l="1"/>
  <c r="I17" i="64"/>
  <c r="G17" i="64"/>
  <c r="C18" i="64"/>
  <c r="E18" i="64"/>
  <c r="K18" i="64" s="1"/>
  <c r="F18" i="64"/>
  <c r="J18" i="64" s="1"/>
  <c r="I28" i="68"/>
  <c r="H28" i="68"/>
  <c r="D28" i="68"/>
  <c r="C28" i="68"/>
  <c r="B28" i="68"/>
  <c r="L17" i="64"/>
  <c r="M17" i="64"/>
  <c r="A29" i="68" l="1"/>
  <c r="I18" i="64"/>
  <c r="G18" i="64"/>
  <c r="C19" i="64"/>
  <c r="E19" i="64"/>
  <c r="K19" i="64" s="1"/>
  <c r="F19" i="64"/>
  <c r="J19" i="64" s="1"/>
  <c r="I29" i="68"/>
  <c r="H29" i="68"/>
  <c r="D29" i="68"/>
  <c r="C29" i="68"/>
  <c r="B29" i="68"/>
  <c r="L18" i="64"/>
  <c r="M18" i="64"/>
  <c r="A30" i="68" l="1"/>
  <c r="I19" i="64"/>
  <c r="G19" i="64"/>
  <c r="C20" i="64"/>
  <c r="E20" i="64"/>
  <c r="K20" i="64" s="1"/>
  <c r="F20" i="64"/>
  <c r="J20" i="64" s="1"/>
  <c r="I30" i="68"/>
  <c r="H30" i="68"/>
  <c r="D30" i="68"/>
  <c r="C30" i="68"/>
  <c r="B30" i="68"/>
  <c r="L19" i="64"/>
  <c r="M19" i="64"/>
  <c r="A31" i="68" l="1"/>
  <c r="G20" i="64"/>
  <c r="I20" i="64"/>
  <c r="C21" i="64"/>
  <c r="E21" i="64"/>
  <c r="K21" i="64" s="1"/>
  <c r="F21" i="64"/>
  <c r="J21" i="64" s="1"/>
  <c r="I31" i="68"/>
  <c r="H31" i="68"/>
  <c r="D31" i="68"/>
  <c r="C31" i="68"/>
  <c r="B31" i="68"/>
  <c r="L20" i="64"/>
  <c r="M20" i="64"/>
  <c r="A32" i="68" l="1"/>
  <c r="I21" i="64"/>
  <c r="G21" i="64"/>
  <c r="C22" i="64"/>
  <c r="E22" i="64"/>
  <c r="K22" i="64" s="1"/>
  <c r="F22" i="64"/>
  <c r="J22" i="64" s="1"/>
  <c r="I32" i="68"/>
  <c r="H32" i="68"/>
  <c r="D32" i="68"/>
  <c r="C32" i="68"/>
  <c r="B32" i="68"/>
  <c r="L21" i="64"/>
  <c r="M21" i="64"/>
  <c r="A33" i="68" l="1"/>
  <c r="G22" i="64"/>
  <c r="I22" i="64"/>
  <c r="C23" i="64"/>
  <c r="E23" i="64"/>
  <c r="K23" i="64" s="1"/>
  <c r="F23" i="64"/>
  <c r="J23" i="64" s="1"/>
  <c r="I33" i="68"/>
  <c r="H33" i="68"/>
  <c r="D33" i="68"/>
  <c r="C33" i="68"/>
  <c r="B33" i="68"/>
  <c r="L22" i="64"/>
  <c r="M22" i="64"/>
  <c r="A34" i="68" l="1"/>
  <c r="I23" i="64"/>
  <c r="G23" i="64"/>
  <c r="C24" i="64"/>
  <c r="E24" i="64"/>
  <c r="K24" i="64" s="1"/>
  <c r="F24" i="64"/>
  <c r="J24" i="64" s="1"/>
  <c r="I34" i="68"/>
  <c r="H34" i="68"/>
  <c r="D34" i="68"/>
  <c r="C34" i="68"/>
  <c r="B34" i="68"/>
  <c r="L23" i="64"/>
  <c r="M23" i="64"/>
  <c r="A35" i="68" l="1"/>
  <c r="I24" i="64"/>
  <c r="G24" i="64"/>
  <c r="C25" i="64"/>
  <c r="E25" i="64"/>
  <c r="K25" i="64" s="1"/>
  <c r="F25" i="64"/>
  <c r="J25" i="64" s="1"/>
  <c r="I35" i="68"/>
  <c r="H35" i="68"/>
  <c r="D35" i="68"/>
  <c r="C35" i="68"/>
  <c r="B35" i="68"/>
  <c r="L24" i="64"/>
  <c r="M24" i="64"/>
  <c r="A36" i="68" l="1"/>
  <c r="G25" i="64"/>
  <c r="I25" i="64"/>
  <c r="C26" i="64"/>
  <c r="E26" i="64"/>
  <c r="K26" i="64" s="1"/>
  <c r="F26" i="64"/>
  <c r="J26" i="64" s="1"/>
  <c r="I36" i="68"/>
  <c r="H36" i="68"/>
  <c r="D36" i="68"/>
  <c r="C36" i="68"/>
  <c r="B36" i="68"/>
  <c r="L25" i="64"/>
  <c r="M25" i="64"/>
  <c r="A37" i="68" l="1"/>
  <c r="I26" i="64"/>
  <c r="G26" i="64"/>
  <c r="C27" i="64"/>
  <c r="E27" i="64"/>
  <c r="K27" i="64" s="1"/>
  <c r="F27" i="64"/>
  <c r="J27" i="64" s="1"/>
  <c r="I37" i="68"/>
  <c r="H37" i="68"/>
  <c r="D37" i="68"/>
  <c r="C37" i="68"/>
  <c r="B37" i="68"/>
  <c r="L26" i="64"/>
  <c r="M26" i="64"/>
  <c r="A38" i="68" l="1"/>
  <c r="I27" i="64"/>
  <c r="G27" i="64"/>
  <c r="C28" i="64"/>
  <c r="E28" i="64"/>
  <c r="K28" i="64" s="1"/>
  <c r="F28" i="64"/>
  <c r="J28" i="64" s="1"/>
  <c r="I38" i="68"/>
  <c r="H38" i="68"/>
  <c r="D38" i="68"/>
  <c r="C38" i="68"/>
  <c r="B38" i="68"/>
  <c r="L27" i="64"/>
  <c r="M27" i="64"/>
  <c r="A39" i="68" l="1"/>
  <c r="I28" i="64"/>
  <c r="G28" i="64"/>
  <c r="C29" i="64"/>
  <c r="E29" i="64"/>
  <c r="G29" i="64" s="1"/>
  <c r="F29" i="64"/>
  <c r="J29" i="64" s="1"/>
  <c r="I39" i="68"/>
  <c r="H39" i="68"/>
  <c r="D39" i="68"/>
  <c r="C39" i="68"/>
  <c r="B39" i="68"/>
  <c r="L28" i="64"/>
  <c r="M28" i="64"/>
  <c r="A40" i="68" l="1"/>
  <c r="K29" i="64"/>
  <c r="I29" i="64"/>
  <c r="C30" i="64"/>
  <c r="E30" i="64"/>
  <c r="I30" i="64" s="1"/>
  <c r="F30" i="64"/>
  <c r="J30" i="64" s="1"/>
  <c r="I40" i="68"/>
  <c r="H40" i="68"/>
  <c r="D40" i="68"/>
  <c r="C40" i="68"/>
  <c r="B40" i="68"/>
  <c r="L29" i="64"/>
  <c r="M29" i="64"/>
  <c r="A41" i="68" l="1"/>
  <c r="G30" i="64"/>
  <c r="K30" i="64"/>
  <c r="C31" i="64"/>
  <c r="E31" i="64"/>
  <c r="K31" i="64" s="1"/>
  <c r="F31" i="64"/>
  <c r="J31" i="64" s="1"/>
  <c r="I41" i="68"/>
  <c r="H41" i="68"/>
  <c r="D41" i="68"/>
  <c r="C41" i="68"/>
  <c r="B41" i="68"/>
  <c r="L30" i="64"/>
  <c r="M30" i="64"/>
  <c r="A42" i="68" l="1"/>
  <c r="I31" i="64"/>
  <c r="G31" i="64"/>
  <c r="C32" i="64"/>
  <c r="E32" i="64"/>
  <c r="K32" i="64" s="1"/>
  <c r="F32" i="64"/>
  <c r="J32" i="64" s="1"/>
  <c r="I42" i="68"/>
  <c r="H42" i="68"/>
  <c r="D42" i="68"/>
  <c r="C42" i="68"/>
  <c r="B42" i="68"/>
  <c r="L31" i="64"/>
  <c r="M31" i="64"/>
  <c r="A43" i="68" l="1"/>
  <c r="I32" i="64"/>
  <c r="G32" i="64"/>
  <c r="C33" i="64"/>
  <c r="E33" i="64"/>
  <c r="K33" i="64" s="1"/>
  <c r="F33" i="64"/>
  <c r="J33" i="64" s="1"/>
  <c r="I43" i="68"/>
  <c r="H43" i="68"/>
  <c r="D43" i="68"/>
  <c r="C43" i="68"/>
  <c r="B43" i="68"/>
  <c r="L32" i="64"/>
  <c r="M32" i="64"/>
  <c r="A44" i="68" l="1"/>
  <c r="I33" i="64"/>
  <c r="G33" i="64"/>
  <c r="C34" i="64"/>
  <c r="E34" i="64"/>
  <c r="K34" i="64" s="1"/>
  <c r="F34" i="64"/>
  <c r="J34" i="64" s="1"/>
  <c r="I44" i="68"/>
  <c r="H44" i="68"/>
  <c r="D44" i="68"/>
  <c r="C44" i="68"/>
  <c r="B44" i="68"/>
  <c r="L33" i="64"/>
  <c r="M33" i="64"/>
  <c r="A45" i="68" l="1"/>
  <c r="I34" i="64"/>
  <c r="G34" i="64"/>
  <c r="C35" i="64"/>
  <c r="E35" i="64"/>
  <c r="K35" i="64" s="1"/>
  <c r="F35" i="64"/>
  <c r="J35" i="64" s="1"/>
  <c r="I45" i="68"/>
  <c r="H45" i="68"/>
  <c r="D45" i="68"/>
  <c r="C45" i="68"/>
  <c r="B45" i="68"/>
  <c r="L34" i="64"/>
  <c r="M34" i="64"/>
  <c r="A46" i="68" l="1"/>
  <c r="I35" i="64"/>
  <c r="G35" i="64"/>
  <c r="C36" i="64"/>
  <c r="E36" i="64"/>
  <c r="K36" i="64" s="1"/>
  <c r="F36" i="64"/>
  <c r="J36" i="64" s="1"/>
  <c r="I46" i="68"/>
  <c r="H46" i="68"/>
  <c r="D46" i="68"/>
  <c r="C46" i="68"/>
  <c r="B46" i="68"/>
  <c r="L35" i="64"/>
  <c r="M35" i="64"/>
  <c r="A47" i="68" l="1"/>
  <c r="I36" i="64"/>
  <c r="G36" i="64"/>
  <c r="C37" i="64"/>
  <c r="E37" i="64"/>
  <c r="K37" i="64" s="1"/>
  <c r="F37" i="64"/>
  <c r="J37" i="64" s="1"/>
  <c r="I47" i="68"/>
  <c r="H47" i="68"/>
  <c r="D47" i="68"/>
  <c r="C47" i="68"/>
  <c r="B47" i="68"/>
  <c r="L36" i="64"/>
  <c r="M36" i="64"/>
  <c r="A48" i="68" l="1"/>
  <c r="I37" i="64"/>
  <c r="G37" i="64"/>
  <c r="C38" i="64"/>
  <c r="E38" i="64"/>
  <c r="K38" i="64" s="1"/>
  <c r="F38" i="64"/>
  <c r="J38" i="64" s="1"/>
  <c r="I48" i="68"/>
  <c r="H48" i="68"/>
  <c r="D48" i="68"/>
  <c r="C48" i="68"/>
  <c r="B48" i="68"/>
  <c r="L37" i="64"/>
  <c r="M37" i="64"/>
  <c r="A49" i="68" l="1"/>
  <c r="I38" i="64"/>
  <c r="G38" i="64"/>
  <c r="C39" i="64"/>
  <c r="E39" i="64"/>
  <c r="K39" i="64" s="1"/>
  <c r="F39" i="64"/>
  <c r="J39" i="64" s="1"/>
  <c r="I49" i="68"/>
  <c r="H49" i="68"/>
  <c r="D49" i="68"/>
  <c r="C49" i="68"/>
  <c r="B49" i="68"/>
  <c r="L38" i="64"/>
  <c r="B3" i="63"/>
  <c r="C3" i="63"/>
  <c r="M38" i="64"/>
  <c r="A50" i="68" l="1"/>
  <c r="I39" i="64"/>
  <c r="G39" i="64"/>
  <c r="F3" i="63"/>
  <c r="I50" i="68"/>
  <c r="H50" i="68"/>
  <c r="D50" i="68"/>
  <c r="C50" i="68"/>
  <c r="B50" i="68"/>
  <c r="L39" i="64"/>
  <c r="B4" i="63"/>
  <c r="C4" i="63"/>
  <c r="M39" i="64"/>
  <c r="A51" i="68" l="1"/>
  <c r="F4" i="63"/>
  <c r="I51" i="68"/>
  <c r="H51" i="68"/>
  <c r="D51" i="68"/>
  <c r="C51" i="68"/>
  <c r="B51" i="68"/>
  <c r="B5" i="63"/>
  <c r="C5" i="63"/>
  <c r="F5" i="63"/>
  <c r="C6" i="63"/>
  <c r="F6" i="63"/>
  <c r="B6" i="63"/>
  <c r="B7" i="63"/>
  <c r="C7" i="63"/>
  <c r="F7" i="63"/>
  <c r="C8" i="63"/>
  <c r="F8" i="63"/>
  <c r="B8" i="63"/>
  <c r="C9" i="63"/>
  <c r="D9" i="63"/>
  <c r="F9" i="63"/>
  <c r="B9" i="63"/>
  <c r="C10" i="63"/>
  <c r="F10" i="63"/>
  <c r="B10" i="63"/>
  <c r="C11" i="63"/>
  <c r="F11" i="63"/>
  <c r="B11" i="63"/>
  <c r="C12" i="63"/>
  <c r="F12" i="63"/>
  <c r="B12" i="63"/>
  <c r="C13" i="63"/>
  <c r="F13" i="63"/>
  <c r="B13" i="63"/>
  <c r="C14" i="63"/>
  <c r="F14" i="63"/>
  <c r="B14" i="63"/>
  <c r="C15" i="63"/>
  <c r="F15" i="63"/>
  <c r="B15" i="63"/>
  <c r="C16" i="63"/>
  <c r="F16" i="63"/>
  <c r="B16" i="63"/>
  <c r="X19" i="63"/>
  <c r="Y19" i="63"/>
  <c r="E3" i="63" l="1"/>
  <c r="E4" i="63"/>
  <c r="E5" i="63"/>
  <c r="E6" i="63"/>
  <c r="E7" i="63"/>
  <c r="E8" i="63"/>
  <c r="E9" i="63"/>
  <c r="E10" i="63"/>
  <c r="E11" i="63"/>
  <c r="E12" i="63"/>
  <c r="E13" i="63"/>
  <c r="E14" i="63"/>
  <c r="E15" i="63"/>
  <c r="E16" i="63"/>
  <c r="W20" i="63"/>
  <c r="X20" i="63"/>
  <c r="Y20" i="63"/>
  <c r="W21" i="63"/>
  <c r="X21" i="63"/>
  <c r="Y21" i="63"/>
  <c r="W22" i="63"/>
  <c r="X22" i="63"/>
  <c r="Y22" i="63"/>
  <c r="W23" i="63"/>
  <c r="X23" i="63"/>
  <c r="Y23" i="63"/>
  <c r="W24" i="63"/>
  <c r="X24" i="63"/>
  <c r="Y24" i="63"/>
  <c r="W25" i="63"/>
  <c r="X25" i="63"/>
  <c r="Y25" i="63"/>
  <c r="W26" i="63"/>
  <c r="X26" i="63"/>
  <c r="Y26" i="63"/>
  <c r="W27" i="63"/>
  <c r="X27" i="63"/>
  <c r="Y27" i="63"/>
  <c r="W28" i="63"/>
  <c r="X28" i="63"/>
  <c r="Y28" i="63"/>
  <c r="W29" i="63"/>
  <c r="X29" i="63"/>
  <c r="Y29" i="63"/>
  <c r="W30" i="63"/>
  <c r="X30" i="63"/>
  <c r="Y30" i="63"/>
  <c r="W31" i="63"/>
  <c r="X31" i="63"/>
  <c r="Y31" i="63"/>
  <c r="W32" i="63"/>
  <c r="X32" i="63"/>
  <c r="Y32" i="63"/>
  <c r="W33" i="63"/>
  <c r="X33" i="63"/>
  <c r="Y33" i="63"/>
  <c r="W34" i="63"/>
  <c r="X34" i="63"/>
  <c r="Y34" i="63"/>
  <c r="W35" i="63"/>
  <c r="X35" i="63"/>
  <c r="Y35" i="63"/>
  <c r="W36" i="63"/>
  <c r="X36" i="63"/>
  <c r="Y36" i="63"/>
  <c r="W37" i="63"/>
  <c r="X37" i="63"/>
  <c r="Y37" i="63"/>
  <c r="W38" i="63"/>
  <c r="X38" i="63"/>
  <c r="Y38" i="63"/>
  <c r="W39" i="63"/>
  <c r="X39" i="63"/>
  <c r="Y39" i="63"/>
  <c r="W40" i="63"/>
  <c r="X40" i="63"/>
  <c r="Y40" i="63"/>
  <c r="W41" i="63"/>
  <c r="X41" i="63"/>
  <c r="Y41" i="63"/>
  <c r="W42" i="63"/>
  <c r="X42" i="63"/>
  <c r="Y42" i="63"/>
  <c r="W43" i="63"/>
  <c r="X43" i="63"/>
  <c r="Y43" i="63"/>
  <c r="W44" i="63"/>
  <c r="X44" i="63"/>
  <c r="Y44" i="63"/>
  <c r="W45" i="63"/>
  <c r="X45" i="63"/>
  <c r="Y45" i="63"/>
  <c r="W46" i="63"/>
  <c r="X46" i="63"/>
  <c r="Y46" i="63"/>
  <c r="W47" i="63"/>
  <c r="X47" i="63"/>
  <c r="Y47" i="63"/>
  <c r="W48" i="63"/>
  <c r="X48" i="63"/>
  <c r="Y48" i="63"/>
  <c r="W49" i="63"/>
  <c r="X49" i="63"/>
  <c r="Y49" i="63"/>
  <c r="W50" i="63"/>
  <c r="X50" i="63"/>
  <c r="Y50" i="63"/>
  <c r="W51" i="63"/>
  <c r="X51" i="63"/>
  <c r="Y51" i="63"/>
  <c r="W52" i="63"/>
  <c r="X52" i="63"/>
  <c r="Y52" i="63"/>
  <c r="W53" i="63"/>
  <c r="X53" i="63"/>
  <c r="Y53" i="63"/>
  <c r="W54" i="63"/>
  <c r="X54" i="63"/>
  <c r="Y54" i="63"/>
  <c r="W55" i="63"/>
  <c r="X55" i="63"/>
  <c r="Y55" i="63"/>
  <c r="W56" i="63"/>
  <c r="X56" i="63"/>
  <c r="Y56" i="63"/>
  <c r="W57" i="63"/>
  <c r="X57" i="63"/>
  <c r="Y57" i="63"/>
  <c r="W58" i="63"/>
  <c r="X58" i="63"/>
  <c r="Y58" i="63"/>
  <c r="W59" i="63"/>
  <c r="X59" i="63"/>
  <c r="Y59" i="63"/>
  <c r="W60" i="63"/>
  <c r="X60" i="63"/>
  <c r="Y60" i="63"/>
  <c r="W61" i="63"/>
  <c r="X61" i="63"/>
  <c r="Y61" i="63"/>
  <c r="W62" i="63"/>
  <c r="X62" i="63"/>
  <c r="Y62" i="63"/>
  <c r="W63" i="63"/>
  <c r="X63" i="63"/>
  <c r="Y63" i="63"/>
  <c r="W64" i="63"/>
  <c r="X64" i="63"/>
  <c r="Y64" i="63"/>
  <c r="W65" i="63"/>
  <c r="X65" i="63"/>
  <c r="Y65" i="63"/>
  <c r="W66" i="63"/>
  <c r="X66" i="63"/>
  <c r="Y66" i="63"/>
  <c r="W67" i="63"/>
  <c r="X67" i="63"/>
  <c r="Y67" i="63"/>
  <c r="W68" i="63"/>
  <c r="X68" i="63"/>
  <c r="Y68" i="63"/>
  <c r="W69" i="63"/>
  <c r="X69" i="63"/>
  <c r="Y69" i="63"/>
  <c r="W70" i="63"/>
  <c r="X70" i="63"/>
  <c r="Y70" i="63"/>
  <c r="W71" i="63"/>
  <c r="X71" i="63"/>
  <c r="Y71" i="63"/>
  <c r="W72" i="63"/>
  <c r="X72" i="63"/>
  <c r="Y72" i="63"/>
  <c r="W73" i="63"/>
  <c r="X73" i="63"/>
  <c r="Y73" i="63"/>
  <c r="W74" i="63"/>
  <c r="X74" i="63"/>
  <c r="Y74" i="63"/>
  <c r="W75" i="63"/>
  <c r="X75" i="63"/>
  <c r="Y75" i="63"/>
  <c r="W76" i="63"/>
  <c r="X76" i="63"/>
  <c r="Y76" i="63"/>
  <c r="W77" i="63"/>
  <c r="X77" i="63"/>
  <c r="Y77" i="63"/>
  <c r="W78" i="63"/>
  <c r="X78" i="63"/>
  <c r="Y78" i="63"/>
  <c r="W79" i="63"/>
  <c r="X79" i="63"/>
  <c r="Y79" i="63"/>
  <c r="W80" i="63"/>
  <c r="X80" i="63"/>
  <c r="Y80" i="63"/>
  <c r="W81" i="63"/>
  <c r="X81" i="63"/>
  <c r="Y81" i="63"/>
  <c r="W82" i="63"/>
  <c r="X82" i="63"/>
  <c r="Y82" i="63"/>
  <c r="W83" i="63"/>
  <c r="X83" i="63"/>
  <c r="Y83" i="63"/>
  <c r="W84" i="63"/>
  <c r="X84" i="63"/>
  <c r="Y84" i="63"/>
  <c r="W85" i="63"/>
  <c r="X85" i="63"/>
  <c r="Y85" i="63"/>
  <c r="W86" i="63"/>
  <c r="X86" i="63"/>
  <c r="Y86" i="63"/>
  <c r="W87" i="63"/>
  <c r="X87" i="63"/>
  <c r="Y87" i="63"/>
  <c r="W88" i="63"/>
  <c r="X88" i="63"/>
  <c r="Y88" i="63"/>
  <c r="W89" i="63"/>
  <c r="X89" i="63"/>
  <c r="Y89" i="63"/>
  <c r="W90" i="63"/>
  <c r="X90" i="63"/>
  <c r="Y90" i="63"/>
  <c r="W91" i="63"/>
  <c r="X91" i="63"/>
  <c r="Y91" i="63"/>
  <c r="W92" i="63"/>
  <c r="X92" i="63"/>
  <c r="Y92" i="63"/>
  <c r="W93" i="63"/>
  <c r="X93" i="63"/>
  <c r="Y93" i="63"/>
  <c r="W94" i="63"/>
  <c r="X94" i="63"/>
  <c r="Y94" i="63"/>
  <c r="W95" i="63"/>
  <c r="X95" i="63"/>
  <c r="Y95" i="63"/>
  <c r="W96" i="63"/>
  <c r="X96" i="63"/>
  <c r="Y96" i="63"/>
  <c r="W97" i="63"/>
  <c r="X97" i="63"/>
  <c r="Y97" i="63"/>
  <c r="W98" i="63"/>
  <c r="X98" i="63"/>
  <c r="Y98" i="63"/>
  <c r="W99" i="63"/>
  <c r="X99" i="63"/>
  <c r="Y99" i="63"/>
  <c r="W100" i="63"/>
  <c r="X100" i="63"/>
  <c r="Y100" i="63"/>
  <c r="W101" i="63"/>
  <c r="X101" i="63"/>
  <c r="Y101" i="63"/>
  <c r="W102" i="63"/>
  <c r="X102" i="63"/>
  <c r="Y102" i="63"/>
  <c r="W103" i="63"/>
  <c r="X103" i="63"/>
  <c r="Y103" i="63"/>
  <c r="W104" i="63"/>
  <c r="X104" i="63"/>
  <c r="Y104" i="63"/>
  <c r="W105" i="63"/>
  <c r="X105" i="63"/>
  <c r="Y105" i="63"/>
  <c r="W106" i="63"/>
  <c r="X106" i="63"/>
  <c r="Y106" i="63"/>
  <c r="W107" i="63"/>
  <c r="X107" i="63"/>
  <c r="Y107" i="63"/>
  <c r="W108" i="63"/>
  <c r="X108" i="63"/>
  <c r="Y108" i="63"/>
  <c r="W109" i="63"/>
  <c r="X109" i="63"/>
  <c r="Y109" i="63"/>
  <c r="W110" i="63"/>
  <c r="X110" i="63"/>
  <c r="Y110" i="63"/>
  <c r="W111" i="63"/>
  <c r="X111" i="63"/>
  <c r="Y111" i="63"/>
  <c r="W112" i="63"/>
  <c r="X112" i="63"/>
  <c r="Y112" i="63"/>
  <c r="W113" i="63"/>
  <c r="X113" i="63"/>
  <c r="Y113" i="63"/>
  <c r="W114" i="63"/>
  <c r="X114" i="63"/>
  <c r="Y114" i="63"/>
  <c r="W115" i="63"/>
  <c r="X115" i="63"/>
  <c r="Y115" i="63"/>
  <c r="W116" i="63"/>
  <c r="X116" i="63"/>
  <c r="Y116" i="63"/>
  <c r="W117" i="63"/>
  <c r="X117" i="63"/>
  <c r="Y117" i="63"/>
  <c r="W118" i="63"/>
  <c r="X118" i="63"/>
  <c r="Y118" i="63"/>
  <c r="W119" i="63"/>
  <c r="X119" i="63"/>
  <c r="Y119" i="63"/>
  <c r="W120" i="63"/>
  <c r="X120" i="63"/>
  <c r="Y120" i="63"/>
  <c r="W121" i="63"/>
  <c r="X121" i="63"/>
  <c r="Y121" i="63"/>
  <c r="W122" i="63"/>
  <c r="X122" i="63"/>
  <c r="Y122" i="63"/>
  <c r="W123" i="63"/>
  <c r="X123" i="63"/>
  <c r="Y123" i="63"/>
  <c r="W124" i="63"/>
  <c r="X124" i="63"/>
  <c r="Y124" i="63"/>
  <c r="W125" i="63"/>
  <c r="X125" i="63"/>
  <c r="Y125" i="63"/>
  <c r="W126" i="63"/>
  <c r="X126" i="63"/>
  <c r="Y126" i="63"/>
  <c r="W127" i="63"/>
  <c r="X127" i="63"/>
  <c r="Y127" i="63"/>
  <c r="W128" i="63"/>
  <c r="X128" i="63"/>
  <c r="Y128" i="63"/>
  <c r="W129" i="63"/>
  <c r="X129" i="63"/>
  <c r="Y129" i="63"/>
  <c r="W130" i="63"/>
  <c r="X130" i="63"/>
  <c r="Y130" i="63"/>
  <c r="W131" i="63"/>
  <c r="X131" i="63"/>
  <c r="Y131" i="63"/>
  <c r="W132" i="63"/>
  <c r="X132" i="63"/>
  <c r="Y132" i="63"/>
  <c r="W133" i="63"/>
  <c r="X133" i="63"/>
  <c r="Y133" i="63"/>
  <c r="W134" i="63"/>
  <c r="X134" i="63"/>
  <c r="Y134" i="63"/>
  <c r="W135" i="63"/>
  <c r="X135" i="63"/>
  <c r="Y135" i="63"/>
  <c r="W136" i="63"/>
  <c r="X136" i="63"/>
  <c r="Y136" i="63"/>
  <c r="W137" i="63"/>
  <c r="X137" i="63"/>
  <c r="Y137" i="63"/>
  <c r="W138" i="63"/>
  <c r="X138" i="63"/>
  <c r="Y138" i="63"/>
  <c r="W139" i="63"/>
  <c r="X139" i="63"/>
  <c r="Y139" i="63"/>
  <c r="W140" i="63"/>
  <c r="X140" i="63"/>
  <c r="Y140" i="63"/>
  <c r="W141" i="63"/>
  <c r="X141" i="63"/>
  <c r="Y141" i="63"/>
  <c r="W142" i="63"/>
  <c r="X142" i="63"/>
  <c r="Y142" i="63"/>
  <c r="W143" i="63"/>
  <c r="X143" i="63"/>
  <c r="Y143" i="63"/>
  <c r="W144" i="63"/>
  <c r="X144" i="63"/>
  <c r="Y144" i="63"/>
  <c r="W145" i="63"/>
  <c r="X145" i="63"/>
  <c r="Y145" i="63"/>
  <c r="W146" i="63"/>
  <c r="X146" i="63"/>
  <c r="Y146" i="63"/>
  <c r="W147" i="63"/>
  <c r="X147" i="63"/>
  <c r="Y147" i="63"/>
  <c r="W148" i="63"/>
  <c r="X148" i="63"/>
  <c r="Y148" i="63"/>
  <c r="W149" i="63"/>
  <c r="X149" i="63"/>
  <c r="Y149" i="63"/>
  <c r="W150" i="63"/>
  <c r="X150" i="63"/>
  <c r="Y150" i="63"/>
  <c r="W151" i="63"/>
  <c r="X151" i="63"/>
  <c r="Y151" i="63"/>
  <c r="W152" i="63"/>
  <c r="X152" i="63"/>
  <c r="Y152" i="63"/>
  <c r="W153" i="63"/>
  <c r="X153" i="63"/>
  <c r="Y153" i="63"/>
  <c r="W154" i="63"/>
  <c r="X154" i="63"/>
  <c r="Y154" i="63"/>
  <c r="W155" i="63"/>
  <c r="X155" i="63"/>
  <c r="Y155" i="63"/>
  <c r="W156" i="63"/>
  <c r="X156" i="63"/>
  <c r="Y156" i="63"/>
  <c r="W157" i="63"/>
  <c r="X157" i="63"/>
  <c r="Y157" i="63"/>
  <c r="W158" i="63"/>
  <c r="X158" i="63"/>
  <c r="Y158" i="63"/>
  <c r="W159" i="63"/>
  <c r="X159" i="63"/>
  <c r="Y159" i="63"/>
  <c r="W160" i="63"/>
  <c r="X160" i="63"/>
  <c r="Y160" i="63"/>
  <c r="W161" i="63"/>
  <c r="X161" i="63"/>
  <c r="Y161" i="63"/>
  <c r="W162" i="63"/>
  <c r="X162" i="63"/>
  <c r="Y162" i="63"/>
  <c r="W163" i="63"/>
  <c r="X163" i="63"/>
  <c r="Y163" i="63"/>
  <c r="W164" i="63"/>
  <c r="X164" i="63"/>
  <c r="Y164" i="63"/>
  <c r="W165" i="63"/>
  <c r="X165" i="63"/>
  <c r="Y165" i="63"/>
  <c r="W166" i="63"/>
  <c r="X166" i="63"/>
  <c r="Y166" i="63"/>
  <c r="W167" i="63"/>
  <c r="X167" i="63"/>
  <c r="Y167" i="63"/>
  <c r="W168" i="63"/>
  <c r="X168" i="63"/>
  <c r="Y168" i="63"/>
  <c r="W169" i="63"/>
  <c r="X169" i="63"/>
  <c r="Y169" i="63"/>
  <c r="W170" i="63"/>
  <c r="X170" i="63"/>
  <c r="Y170" i="63"/>
  <c r="W171" i="63"/>
  <c r="X171" i="63"/>
  <c r="Y171" i="63"/>
  <c r="W172" i="63"/>
  <c r="X172" i="63"/>
  <c r="Y172" i="63"/>
  <c r="W173" i="63"/>
  <c r="X173" i="63"/>
  <c r="Y173" i="63"/>
  <c r="W174" i="63"/>
  <c r="X174" i="63"/>
  <c r="Y174" i="63"/>
  <c r="W175" i="63"/>
  <c r="X175" i="63"/>
  <c r="Y175" i="63"/>
  <c r="W176" i="63"/>
  <c r="X176" i="63"/>
  <c r="Y176" i="63"/>
  <c r="W177" i="63"/>
  <c r="X177" i="63"/>
  <c r="Y177" i="63"/>
  <c r="W178" i="63"/>
  <c r="X178" i="63"/>
  <c r="Y178" i="63"/>
  <c r="W179" i="63"/>
  <c r="X179" i="63"/>
  <c r="Y179" i="63"/>
  <c r="W180" i="63"/>
  <c r="X180" i="63"/>
  <c r="Y180" i="63"/>
  <c r="W181" i="63"/>
  <c r="X181" i="63"/>
  <c r="Y181" i="63"/>
  <c r="W182" i="63"/>
  <c r="X182" i="63"/>
  <c r="Y182" i="63"/>
  <c r="W183" i="63"/>
  <c r="X183" i="63"/>
  <c r="Y183" i="63"/>
  <c r="W184" i="63"/>
  <c r="X184" i="63"/>
  <c r="Y184" i="63"/>
  <c r="W185" i="63"/>
  <c r="X185" i="63"/>
  <c r="Y185" i="63"/>
  <c r="W186" i="63"/>
  <c r="X186" i="63"/>
  <c r="Y186" i="63"/>
  <c r="W187" i="63"/>
  <c r="X187" i="63"/>
  <c r="Y187" i="63"/>
  <c r="W188" i="63"/>
  <c r="X188" i="63"/>
  <c r="Y188" i="63"/>
  <c r="W189" i="63"/>
  <c r="X189" i="63"/>
  <c r="Y189" i="63"/>
  <c r="W190" i="63"/>
  <c r="X190" i="63"/>
  <c r="Y190" i="63"/>
  <c r="W191" i="63"/>
  <c r="X191" i="63"/>
  <c r="Y191" i="63"/>
  <c r="W192" i="63"/>
  <c r="X192" i="63"/>
  <c r="Y192" i="63"/>
  <c r="W193" i="63"/>
  <c r="X193" i="63"/>
  <c r="Y193" i="63"/>
  <c r="W194" i="63"/>
  <c r="X194" i="63"/>
  <c r="Y194" i="63"/>
  <c r="W195" i="63"/>
  <c r="X195" i="63"/>
  <c r="Y195" i="63"/>
  <c r="W196" i="63"/>
  <c r="X196" i="63"/>
  <c r="Y196" i="63"/>
  <c r="W197" i="63"/>
  <c r="X197" i="63"/>
  <c r="Y197" i="63"/>
  <c r="W198" i="63"/>
  <c r="X198" i="63"/>
  <c r="Y198" i="63"/>
  <c r="W199" i="63"/>
  <c r="X199" i="63"/>
  <c r="Y199" i="63"/>
  <c r="W200" i="63"/>
  <c r="X200" i="63"/>
  <c r="Y200" i="63"/>
  <c r="W201" i="63"/>
  <c r="X201" i="63"/>
  <c r="Y201" i="63"/>
  <c r="W202" i="63"/>
  <c r="X202" i="63"/>
  <c r="Y202" i="63"/>
  <c r="W203" i="63"/>
  <c r="X203" i="63"/>
  <c r="Y203" i="63"/>
  <c r="W204" i="63"/>
  <c r="X204" i="63"/>
  <c r="Y204" i="63"/>
  <c r="W205" i="63"/>
  <c r="X205" i="63"/>
  <c r="Y205" i="63"/>
  <c r="W206" i="63"/>
  <c r="X206" i="63"/>
  <c r="Y206" i="63"/>
  <c r="W207" i="63"/>
  <c r="X207" i="63"/>
  <c r="Y207" i="63"/>
  <c r="W208" i="63"/>
  <c r="X208" i="63"/>
  <c r="Y208" i="63"/>
  <c r="W209" i="63"/>
  <c r="X209" i="63"/>
  <c r="Y209" i="63"/>
  <c r="W210" i="63"/>
  <c r="X210" i="63"/>
  <c r="Y210" i="63"/>
  <c r="W211" i="63"/>
  <c r="X211" i="63"/>
  <c r="Y211" i="63"/>
  <c r="W212" i="63"/>
  <c r="X212" i="63"/>
  <c r="Y212" i="63"/>
  <c r="W213" i="63"/>
  <c r="X213" i="63"/>
  <c r="Y213" i="63"/>
  <c r="W214" i="63"/>
  <c r="X214" i="63"/>
  <c r="Y214" i="63"/>
  <c r="W215" i="63"/>
  <c r="X215" i="63"/>
  <c r="Y215" i="63"/>
  <c r="W216" i="63"/>
  <c r="X216" i="63"/>
  <c r="Y216" i="63"/>
  <c r="W217" i="63"/>
  <c r="X217" i="63"/>
  <c r="Y217" i="63"/>
  <c r="W218" i="63"/>
  <c r="X218" i="63"/>
  <c r="Y218" i="63"/>
  <c r="W219" i="63"/>
  <c r="X219" i="63"/>
  <c r="Y219" i="63"/>
  <c r="W220" i="63"/>
  <c r="X220" i="63"/>
  <c r="Y220" i="63"/>
  <c r="W221" i="63"/>
  <c r="X221" i="63"/>
  <c r="Y221" i="63"/>
  <c r="W222" i="63"/>
  <c r="X222" i="63"/>
  <c r="Y222" i="63"/>
  <c r="W223" i="63"/>
  <c r="X223" i="63"/>
  <c r="Y223" i="63"/>
  <c r="W224" i="63"/>
  <c r="X224" i="63"/>
  <c r="Y224" i="63"/>
  <c r="W225" i="63"/>
  <c r="X225" i="63"/>
  <c r="Y225" i="63"/>
  <c r="W226" i="63"/>
  <c r="X226" i="63"/>
  <c r="Y226" i="63"/>
  <c r="W227" i="63"/>
  <c r="X227" i="63"/>
  <c r="Y227" i="63"/>
  <c r="W228" i="63"/>
  <c r="X228" i="63"/>
  <c r="Y228" i="63"/>
  <c r="W229" i="63"/>
  <c r="X229" i="63"/>
  <c r="Y229" i="63"/>
  <c r="W230" i="63"/>
  <c r="X230" i="63"/>
  <c r="Y230" i="63"/>
  <c r="W231" i="63"/>
  <c r="X231" i="63"/>
  <c r="Y231" i="63"/>
  <c r="W232" i="63"/>
  <c r="X232" i="63"/>
  <c r="Y232" i="63"/>
  <c r="W233" i="63"/>
  <c r="X233" i="63"/>
  <c r="Y233" i="63"/>
  <c r="W234" i="63"/>
  <c r="X234" i="63"/>
  <c r="Y234" i="63"/>
  <c r="W235" i="63"/>
  <c r="X235" i="63"/>
  <c r="Y235" i="63"/>
  <c r="W236" i="63"/>
  <c r="X236" i="63"/>
  <c r="Y236" i="63"/>
  <c r="W237" i="63"/>
  <c r="X237" i="63"/>
  <c r="Y237" i="63"/>
  <c r="W238" i="63"/>
  <c r="X238" i="63"/>
  <c r="Y238" i="63"/>
  <c r="W239" i="63"/>
  <c r="X239" i="63"/>
  <c r="Y239" i="63"/>
  <c r="W240" i="63"/>
  <c r="X240" i="63"/>
  <c r="Y240" i="63"/>
  <c r="W241" i="63"/>
  <c r="X241" i="63"/>
  <c r="Y241" i="63"/>
  <c r="W242" i="63"/>
  <c r="X242" i="63"/>
  <c r="Y242" i="63"/>
  <c r="W243" i="63"/>
  <c r="X243" i="63"/>
  <c r="Y243" i="63"/>
  <c r="W244" i="63"/>
  <c r="X244" i="63"/>
  <c r="Y244" i="63"/>
  <c r="W245" i="63"/>
  <c r="X245" i="63"/>
  <c r="Y245" i="63"/>
  <c r="W246" i="63"/>
  <c r="X246" i="63"/>
  <c r="Y246" i="63"/>
  <c r="W247" i="63"/>
  <c r="X247" i="63"/>
  <c r="Y247" i="63"/>
  <c r="W248" i="63"/>
  <c r="X248" i="63"/>
  <c r="Y248" i="63"/>
  <c r="W249" i="63"/>
  <c r="X249" i="63"/>
  <c r="Y249" i="63"/>
  <c r="W250" i="63"/>
  <c r="X250" i="63"/>
  <c r="Y250" i="63"/>
  <c r="W251" i="63"/>
  <c r="X251" i="63"/>
  <c r="Y251" i="63"/>
  <c r="W252" i="63"/>
  <c r="X252" i="63"/>
  <c r="Y252" i="63"/>
  <c r="W253" i="63"/>
  <c r="X253" i="63"/>
  <c r="Y253" i="63"/>
  <c r="W254" i="63"/>
  <c r="X254" i="63"/>
  <c r="Y254" i="63"/>
  <c r="W255" i="63"/>
  <c r="X255" i="63"/>
  <c r="Y255" i="63"/>
  <c r="W256" i="63"/>
  <c r="X256" i="63"/>
  <c r="Y256" i="63"/>
  <c r="W257" i="63"/>
  <c r="X257" i="63"/>
  <c r="Y257" i="63"/>
  <c r="W258" i="63"/>
  <c r="X258" i="63"/>
  <c r="Y258" i="63"/>
  <c r="W259" i="63"/>
  <c r="X259" i="63"/>
  <c r="Y259" i="63"/>
  <c r="W260" i="63"/>
  <c r="X260" i="63"/>
  <c r="Y260" i="63"/>
  <c r="W261" i="63"/>
  <c r="X261" i="63"/>
  <c r="Y261" i="63"/>
  <c r="W262" i="63"/>
  <c r="X262" i="63"/>
  <c r="Y262" i="63"/>
  <c r="W263" i="63"/>
  <c r="X263" i="63"/>
  <c r="Y263" i="63"/>
  <c r="W264" i="63"/>
  <c r="X264" i="63"/>
  <c r="Y264" i="63"/>
  <c r="W265" i="63"/>
  <c r="X265" i="63"/>
  <c r="Y265" i="63"/>
  <c r="W266" i="63"/>
  <c r="X266" i="63"/>
  <c r="Y266" i="63"/>
  <c r="W267" i="63"/>
  <c r="X267" i="63"/>
  <c r="Y267" i="63"/>
  <c r="W268" i="63"/>
  <c r="X268" i="63"/>
  <c r="Y268" i="63"/>
  <c r="W269" i="63"/>
  <c r="X269" i="63"/>
  <c r="Y269" i="63"/>
  <c r="W270" i="63"/>
  <c r="X270" i="63"/>
  <c r="Y270" i="63"/>
  <c r="W271" i="63"/>
  <c r="X271" i="63"/>
  <c r="Y271" i="63"/>
  <c r="W272" i="63"/>
  <c r="X272" i="63"/>
  <c r="Y272" i="63"/>
  <c r="W273" i="63"/>
  <c r="X273" i="63"/>
  <c r="Y273" i="63"/>
  <c r="W274" i="63"/>
  <c r="X274" i="63"/>
  <c r="Y274" i="63"/>
  <c r="W275" i="63"/>
  <c r="X275" i="63"/>
  <c r="Y275" i="63"/>
  <c r="W276" i="63"/>
  <c r="X276" i="63"/>
  <c r="Y276" i="63"/>
  <c r="W277" i="63"/>
  <c r="X277" i="63"/>
  <c r="Y277" i="63"/>
  <c r="W278" i="63"/>
  <c r="X278" i="63"/>
  <c r="Y278" i="63"/>
  <c r="W279" i="63"/>
  <c r="X279" i="63"/>
  <c r="Y279" i="63"/>
  <c r="W280" i="63"/>
  <c r="X280" i="63"/>
  <c r="Y280" i="63"/>
  <c r="W281" i="63"/>
  <c r="X281" i="63"/>
  <c r="Y281" i="63"/>
  <c r="W282" i="63"/>
  <c r="X282" i="63"/>
  <c r="Y282" i="63"/>
  <c r="W283" i="63"/>
  <c r="X283" i="63"/>
  <c r="Y283" i="63"/>
  <c r="W284" i="63"/>
  <c r="X284" i="63"/>
  <c r="Y284" i="63"/>
  <c r="W285" i="63"/>
  <c r="X285" i="63"/>
  <c r="Y285" i="63"/>
  <c r="W286" i="63"/>
  <c r="X286" i="63"/>
  <c r="Y286" i="63"/>
  <c r="W287" i="63"/>
  <c r="X287" i="63"/>
  <c r="Y287" i="63"/>
  <c r="W288" i="63"/>
  <c r="X288" i="63"/>
  <c r="Y288" i="63"/>
  <c r="W289" i="63"/>
  <c r="X289" i="63"/>
  <c r="Y289" i="63"/>
  <c r="W290" i="63"/>
  <c r="X290" i="63"/>
  <c r="Y290" i="63"/>
  <c r="W291" i="63"/>
  <c r="X291" i="63"/>
  <c r="Y291" i="63"/>
  <c r="W292" i="63"/>
  <c r="X292" i="63"/>
  <c r="Y292" i="63"/>
  <c r="W293" i="63"/>
  <c r="X293" i="63"/>
  <c r="Y293" i="63"/>
  <c r="W294" i="63"/>
  <c r="X294" i="63"/>
  <c r="Y294" i="63"/>
  <c r="W295" i="63"/>
  <c r="X295" i="63"/>
  <c r="Y295" i="63"/>
  <c r="W296" i="63"/>
  <c r="X296" i="63"/>
  <c r="Y296" i="63"/>
  <c r="W297" i="63"/>
  <c r="X297" i="63"/>
  <c r="Y297" i="63"/>
  <c r="W298" i="63"/>
  <c r="X298" i="63"/>
  <c r="Y298" i="63"/>
  <c r="W299" i="63"/>
  <c r="X299" i="63"/>
  <c r="Y299" i="63"/>
  <c r="W300" i="63"/>
  <c r="X300" i="63"/>
  <c r="Y300" i="63"/>
  <c r="W301" i="63"/>
  <c r="X301" i="63"/>
  <c r="Y301" i="63"/>
  <c r="W302" i="63"/>
  <c r="X302" i="63"/>
  <c r="Y302" i="63"/>
  <c r="W303" i="63"/>
  <c r="X303" i="63"/>
  <c r="Y303" i="63"/>
  <c r="W304" i="63"/>
  <c r="X304" i="63"/>
  <c r="Y304" i="63"/>
  <c r="W305" i="63"/>
  <c r="X305" i="63"/>
  <c r="Y305" i="63"/>
  <c r="W306" i="63"/>
  <c r="X306" i="63"/>
  <c r="Y306" i="63"/>
  <c r="W307" i="63"/>
  <c r="X307" i="63"/>
  <c r="Y307" i="63"/>
  <c r="W308" i="63"/>
  <c r="X308" i="63"/>
  <c r="Y308" i="63"/>
  <c r="W309" i="63"/>
  <c r="X309" i="63"/>
  <c r="Y309" i="63"/>
  <c r="W310" i="63"/>
  <c r="X310" i="63"/>
  <c r="Y310" i="63"/>
  <c r="W311" i="63"/>
  <c r="X311" i="63"/>
  <c r="Y311" i="63"/>
  <c r="W312" i="63"/>
  <c r="X312" i="63"/>
  <c r="Y312" i="63"/>
  <c r="W313" i="63"/>
  <c r="X313" i="63"/>
  <c r="Y313" i="63"/>
  <c r="W314" i="63"/>
  <c r="X314" i="63"/>
  <c r="Y314" i="63"/>
  <c r="W315" i="63"/>
  <c r="X315" i="63"/>
  <c r="Y315" i="63"/>
  <c r="W316" i="63"/>
  <c r="X316" i="63"/>
  <c r="Y316" i="63"/>
  <c r="W317" i="63"/>
  <c r="X317" i="63"/>
  <c r="Y317" i="63"/>
  <c r="W318" i="63"/>
  <c r="X318" i="63"/>
  <c r="Y318" i="63"/>
  <c r="W319" i="63"/>
  <c r="X319" i="63"/>
  <c r="Y319" i="63"/>
  <c r="W320" i="63"/>
  <c r="X320" i="63"/>
  <c r="Y320" i="63"/>
  <c r="W321" i="63"/>
  <c r="X321" i="63"/>
  <c r="Y321" i="63"/>
  <c r="W322" i="63"/>
  <c r="X322" i="63"/>
  <c r="Y322" i="63"/>
  <c r="W323" i="63"/>
  <c r="X323" i="63"/>
  <c r="Y323" i="63"/>
  <c r="W324" i="63"/>
  <c r="X324" i="63"/>
  <c r="Y324" i="63"/>
  <c r="W325" i="63"/>
  <c r="X325" i="63"/>
  <c r="Y325" i="63"/>
  <c r="W326" i="63"/>
  <c r="X326" i="63"/>
  <c r="Y326" i="63"/>
  <c r="W327" i="63"/>
  <c r="X327" i="63"/>
  <c r="Y327" i="63"/>
  <c r="W328" i="63"/>
  <c r="X328" i="63"/>
  <c r="Y328" i="63"/>
  <c r="W329" i="63"/>
  <c r="X329" i="63"/>
  <c r="Y329" i="63"/>
  <c r="W330" i="63"/>
  <c r="X330" i="63"/>
  <c r="Y330" i="63"/>
  <c r="W331" i="63"/>
  <c r="X331" i="63"/>
  <c r="Y331" i="63"/>
  <c r="W332" i="63"/>
  <c r="X332" i="63"/>
  <c r="Y332" i="63"/>
  <c r="W333" i="63"/>
  <c r="X333" i="63"/>
  <c r="Y333" i="63"/>
  <c r="W334" i="63"/>
  <c r="X334" i="63"/>
  <c r="Y334" i="63"/>
  <c r="W335" i="63"/>
  <c r="X335" i="63"/>
  <c r="Y335" i="63"/>
  <c r="W336" i="63"/>
  <c r="X336" i="63"/>
  <c r="Y336" i="63"/>
  <c r="W337" i="63"/>
  <c r="X337" i="63"/>
  <c r="Y337" i="63"/>
  <c r="W338" i="63"/>
  <c r="X338" i="63"/>
  <c r="Y338" i="63"/>
  <c r="W339" i="63"/>
  <c r="X339" i="63"/>
  <c r="Y339" i="63"/>
  <c r="W340" i="63"/>
  <c r="X340" i="63"/>
  <c r="Y340" i="63"/>
  <c r="W341" i="63"/>
  <c r="X341" i="63"/>
  <c r="Y341" i="63"/>
  <c r="W342" i="63"/>
  <c r="X342" i="63"/>
  <c r="Y342" i="63"/>
  <c r="W343" i="63"/>
  <c r="X343" i="63"/>
  <c r="Y343" i="63"/>
  <c r="W344" i="63"/>
  <c r="X344" i="63"/>
  <c r="Y344" i="63"/>
  <c r="W345" i="63"/>
  <c r="X345" i="63"/>
  <c r="Y345" i="63"/>
  <c r="W346" i="63"/>
  <c r="X346" i="63"/>
  <c r="Y346" i="63"/>
  <c r="W347" i="63"/>
  <c r="X347" i="63"/>
  <c r="Y347" i="63"/>
  <c r="W348" i="63"/>
  <c r="X348" i="63"/>
  <c r="Y348" i="63"/>
  <c r="W349" i="63"/>
  <c r="X349" i="63"/>
  <c r="Y349" i="63"/>
  <c r="W350" i="63"/>
  <c r="X350" i="63"/>
  <c r="Y350" i="63"/>
  <c r="W351" i="63"/>
  <c r="X351" i="63"/>
  <c r="Y351" i="63"/>
  <c r="W352" i="63"/>
  <c r="X352" i="63"/>
  <c r="Y352" i="63"/>
  <c r="W353" i="63"/>
  <c r="X353" i="63"/>
  <c r="Y353" i="63"/>
  <c r="W354" i="63"/>
  <c r="X354" i="63"/>
  <c r="Y354" i="63"/>
  <c r="W355" i="63"/>
  <c r="X355" i="63"/>
  <c r="Y355" i="63"/>
  <c r="W356" i="63"/>
  <c r="X356" i="63"/>
  <c r="Y356" i="63"/>
  <c r="W357" i="63"/>
  <c r="X357" i="63"/>
  <c r="Y357" i="63"/>
  <c r="W358" i="63"/>
  <c r="X358" i="63"/>
  <c r="Y358" i="63"/>
  <c r="W359" i="63"/>
  <c r="X359" i="63"/>
  <c r="Y359" i="63"/>
  <c r="W360" i="63"/>
  <c r="X360" i="63"/>
  <c r="Y360" i="63"/>
  <c r="W361" i="63"/>
  <c r="X361" i="63"/>
  <c r="Y361" i="63"/>
  <c r="W362" i="63"/>
  <c r="X362" i="63"/>
  <c r="Y362" i="63"/>
  <c r="W363" i="63"/>
  <c r="X363" i="63"/>
  <c r="Y363" i="63"/>
  <c r="W364" i="63"/>
  <c r="X364" i="63"/>
  <c r="Y364" i="63"/>
  <c r="W365" i="63"/>
  <c r="X365" i="63"/>
  <c r="Y365" i="63"/>
  <c r="W366" i="63"/>
  <c r="X366" i="63"/>
  <c r="Y366" i="63"/>
  <c r="W367" i="63"/>
  <c r="X367" i="63"/>
  <c r="Y367" i="63"/>
  <c r="W368" i="63"/>
  <c r="X368" i="63"/>
  <c r="Y368" i="63"/>
  <c r="W369" i="63"/>
  <c r="X369" i="63"/>
  <c r="Y369" i="63"/>
  <c r="W370" i="63"/>
  <c r="X370" i="63"/>
  <c r="Y370" i="63"/>
  <c r="W371" i="63"/>
  <c r="X371" i="63"/>
  <c r="Y371" i="63"/>
  <c r="W372" i="63"/>
  <c r="X372" i="63"/>
  <c r="Y372" i="63"/>
  <c r="W373" i="63"/>
  <c r="X373" i="63"/>
  <c r="Y373" i="63"/>
  <c r="W374" i="63"/>
  <c r="X374" i="63"/>
  <c r="Y374" i="63"/>
  <c r="W375" i="63"/>
  <c r="X375" i="63"/>
  <c r="Y375" i="63"/>
  <c r="W376" i="63"/>
  <c r="X376" i="63"/>
  <c r="Y376" i="63"/>
  <c r="W377" i="63"/>
  <c r="X377" i="63"/>
  <c r="Y377" i="63"/>
  <c r="W378" i="63"/>
  <c r="X378" i="63"/>
  <c r="Y378" i="63"/>
  <c r="W379" i="63"/>
  <c r="X379" i="63"/>
  <c r="Y379" i="63"/>
  <c r="W380" i="63"/>
  <c r="X380" i="63"/>
  <c r="Y380" i="63"/>
  <c r="W381" i="63"/>
  <c r="X381" i="63"/>
  <c r="Y381" i="63"/>
  <c r="W382" i="63"/>
  <c r="X382" i="63"/>
  <c r="Y382" i="63"/>
  <c r="W383" i="63"/>
  <c r="X383" i="63"/>
  <c r="Y383" i="63"/>
  <c r="W384" i="63"/>
  <c r="X384" i="63"/>
  <c r="Y384" i="63"/>
  <c r="W385" i="63"/>
  <c r="X385" i="63"/>
  <c r="Y385" i="63"/>
  <c r="W386" i="63"/>
  <c r="X386" i="63"/>
  <c r="Y386" i="63"/>
  <c r="W387" i="63"/>
  <c r="X387" i="63"/>
  <c r="Y387" i="63"/>
  <c r="W388" i="63"/>
  <c r="X388" i="63"/>
  <c r="Y388" i="63"/>
  <c r="W389" i="63"/>
  <c r="X389" i="63"/>
  <c r="Y389" i="63"/>
  <c r="W390" i="63"/>
  <c r="X390" i="63"/>
  <c r="Y390" i="63"/>
  <c r="W391" i="63"/>
  <c r="X391" i="63"/>
  <c r="Y391" i="63"/>
  <c r="W392" i="63"/>
  <c r="X392" i="63"/>
  <c r="Y392" i="63"/>
  <c r="W393" i="63"/>
  <c r="X393" i="63"/>
  <c r="Y393" i="63"/>
  <c r="W394" i="63"/>
  <c r="X394" i="63"/>
  <c r="Y394" i="63"/>
  <c r="W395" i="63"/>
  <c r="X395" i="63"/>
  <c r="Y395" i="63"/>
  <c r="W396" i="63"/>
  <c r="X396" i="63"/>
  <c r="Y396" i="63"/>
  <c r="W397" i="63"/>
  <c r="X397" i="63"/>
  <c r="Y397" i="63"/>
  <c r="W398" i="63"/>
  <c r="X398" i="63"/>
  <c r="Y398" i="63"/>
  <c r="W399" i="63"/>
  <c r="X399" i="63"/>
  <c r="Y399" i="63"/>
  <c r="W400" i="63"/>
  <c r="X400" i="63"/>
  <c r="Y400" i="63"/>
  <c r="W401" i="63"/>
  <c r="X401" i="63"/>
  <c r="Y401" i="63"/>
  <c r="W402" i="63"/>
  <c r="X402" i="63"/>
  <c r="Y402" i="63"/>
  <c r="W403" i="63"/>
  <c r="X403" i="63"/>
  <c r="Y403" i="63"/>
  <c r="W404" i="63"/>
  <c r="X404" i="63"/>
  <c r="Y404" i="63"/>
  <c r="W405" i="63"/>
  <c r="X405" i="63"/>
  <c r="Y405" i="63"/>
  <c r="W406" i="63"/>
  <c r="X406" i="63"/>
  <c r="Y406" i="63"/>
  <c r="W407" i="63"/>
  <c r="X407" i="63"/>
  <c r="Y407" i="63"/>
  <c r="W408" i="63"/>
  <c r="X408" i="63"/>
  <c r="Y408" i="63"/>
  <c r="W409" i="63"/>
  <c r="X409" i="63"/>
  <c r="Y409" i="63"/>
  <c r="W410" i="63"/>
  <c r="X410" i="63"/>
  <c r="Y410" i="63"/>
  <c r="W411" i="63"/>
  <c r="X411" i="63"/>
  <c r="Y411" i="63"/>
  <c r="W412" i="63"/>
  <c r="X412" i="63"/>
  <c r="Y412" i="63"/>
  <c r="W413" i="63"/>
  <c r="X413" i="63"/>
  <c r="Y413" i="63"/>
  <c r="W414" i="63"/>
  <c r="X414" i="63"/>
  <c r="Y414" i="63"/>
  <c r="W415" i="63"/>
  <c r="X415" i="63"/>
  <c r="Y415" i="63"/>
  <c r="W416" i="63"/>
  <c r="X416" i="63"/>
  <c r="Y416" i="63"/>
  <c r="W417" i="63"/>
  <c r="X417" i="63"/>
  <c r="Y417" i="63"/>
  <c r="W418" i="63"/>
  <c r="X418" i="63"/>
  <c r="Y418" i="63"/>
  <c r="W419" i="63"/>
  <c r="X419" i="63"/>
  <c r="Y419" i="63"/>
  <c r="W420" i="63"/>
  <c r="X420" i="63"/>
  <c r="Y420" i="63"/>
  <c r="W421" i="63"/>
  <c r="X421" i="63"/>
  <c r="Y421" i="63"/>
  <c r="W422" i="63"/>
  <c r="X422" i="63"/>
  <c r="Y422" i="63"/>
  <c r="W423" i="63"/>
  <c r="X423" i="63"/>
  <c r="Y423" i="63"/>
  <c r="W424" i="63"/>
  <c r="X424" i="63"/>
  <c r="Y424" i="63"/>
  <c r="W425" i="63"/>
  <c r="X425" i="63"/>
  <c r="Y425" i="63"/>
  <c r="W426" i="63"/>
  <c r="X426" i="63"/>
  <c r="Y426" i="63"/>
  <c r="W427" i="63"/>
  <c r="X427" i="63"/>
  <c r="Y427" i="63"/>
  <c r="W428" i="63"/>
  <c r="X428" i="63"/>
  <c r="Y428" i="63"/>
  <c r="W429" i="63"/>
  <c r="X429" i="63"/>
  <c r="Y429" i="63"/>
  <c r="W430" i="63"/>
  <c r="X430" i="63"/>
  <c r="Y430" i="63"/>
  <c r="W431" i="63"/>
  <c r="X431" i="63"/>
  <c r="Y431" i="63"/>
  <c r="W432" i="63"/>
  <c r="X432" i="63"/>
  <c r="Y432" i="63"/>
  <c r="W433" i="63"/>
  <c r="X433" i="63"/>
  <c r="Y433" i="63"/>
  <c r="W434" i="63"/>
  <c r="X434" i="63"/>
  <c r="Y434" i="63"/>
  <c r="W435" i="63"/>
  <c r="X435" i="63"/>
  <c r="Y435" i="63"/>
  <c r="W436" i="63"/>
  <c r="X436" i="63"/>
  <c r="Y436" i="63"/>
  <c r="W437" i="63"/>
  <c r="X437" i="63"/>
  <c r="Y437" i="63"/>
  <c r="W438" i="63"/>
  <c r="X438" i="63"/>
  <c r="Y438" i="63"/>
  <c r="W439" i="63"/>
  <c r="X439" i="63"/>
  <c r="Y439" i="63"/>
  <c r="W440" i="63"/>
  <c r="X440" i="63"/>
  <c r="Y440" i="63"/>
  <c r="W441" i="63"/>
  <c r="X441" i="63"/>
  <c r="Y441" i="63"/>
  <c r="W442" i="63"/>
  <c r="X442" i="63"/>
  <c r="Y442" i="63"/>
  <c r="W443" i="63"/>
  <c r="X443" i="63"/>
  <c r="Y443" i="63"/>
  <c r="W444" i="63"/>
  <c r="X444" i="63"/>
  <c r="Y444" i="63"/>
  <c r="W445" i="63"/>
  <c r="X445" i="63"/>
  <c r="Y445" i="63"/>
  <c r="W446" i="63"/>
  <c r="X446" i="63"/>
  <c r="Y446" i="63"/>
  <c r="W447" i="63"/>
  <c r="X447" i="63"/>
  <c r="Y447" i="63"/>
  <c r="W448" i="63"/>
  <c r="X448" i="63"/>
  <c r="Y448" i="63"/>
  <c r="W449" i="63"/>
  <c r="X449" i="63"/>
  <c r="Y449" i="63"/>
  <c r="W450" i="63"/>
  <c r="X450" i="63"/>
  <c r="Y450" i="63"/>
  <c r="W451" i="63"/>
  <c r="X451" i="63"/>
  <c r="Y451" i="63"/>
  <c r="W452" i="63"/>
  <c r="X452" i="63"/>
  <c r="Y452" i="63"/>
  <c r="W453" i="63"/>
  <c r="X453" i="63"/>
  <c r="Y453" i="63"/>
  <c r="W454" i="63"/>
  <c r="X454" i="63"/>
  <c r="Y454" i="63"/>
  <c r="W455" i="63"/>
  <c r="X455" i="63"/>
  <c r="Y455" i="63"/>
  <c r="W456" i="63"/>
  <c r="X456" i="63"/>
  <c r="Y456" i="63"/>
  <c r="W457" i="63"/>
  <c r="X457" i="63"/>
  <c r="Y457" i="63"/>
  <c r="W458" i="63"/>
  <c r="X458" i="63"/>
  <c r="Y458" i="63"/>
  <c r="W459" i="63"/>
  <c r="X459" i="63"/>
  <c r="Y459" i="63"/>
  <c r="W460" i="63"/>
  <c r="X460" i="63"/>
  <c r="Y460" i="63"/>
  <c r="W461" i="63"/>
  <c r="X461" i="63"/>
  <c r="Y461" i="63"/>
  <c r="W462" i="63"/>
  <c r="X462" i="63"/>
  <c r="Y462" i="63"/>
  <c r="W463" i="63"/>
  <c r="X463" i="63"/>
  <c r="Y463" i="63"/>
  <c r="W464" i="63"/>
  <c r="X464" i="63"/>
  <c r="Y464" i="63"/>
  <c r="W465" i="63"/>
  <c r="X465" i="63"/>
  <c r="Y465" i="63"/>
  <c r="W466" i="63"/>
  <c r="X466" i="63"/>
  <c r="Y466" i="63"/>
  <c r="W467" i="63"/>
  <c r="X467" i="63"/>
  <c r="Y467" i="63"/>
  <c r="W468" i="63"/>
  <c r="X468" i="63"/>
  <c r="Y468" i="63"/>
  <c r="W469" i="63"/>
  <c r="X469" i="63"/>
  <c r="Y469" i="63"/>
  <c r="W470" i="63"/>
  <c r="X470" i="63"/>
  <c r="Y470" i="63"/>
  <c r="W471" i="63"/>
  <c r="X471" i="63"/>
  <c r="Y471" i="63"/>
  <c r="W472" i="63"/>
  <c r="X472" i="63"/>
  <c r="Y472" i="63"/>
  <c r="W473" i="63"/>
  <c r="X473" i="63"/>
  <c r="Y473" i="63"/>
  <c r="W474" i="63"/>
  <c r="X474" i="63"/>
  <c r="Y474" i="63"/>
  <c r="W475" i="63"/>
  <c r="X475" i="63"/>
  <c r="Y475" i="63"/>
  <c r="W476" i="63"/>
  <c r="X476" i="63"/>
  <c r="Y476" i="63"/>
  <c r="W477" i="63"/>
  <c r="X477" i="63"/>
  <c r="Y477" i="63"/>
  <c r="W478" i="63"/>
  <c r="X478" i="63"/>
  <c r="Y478" i="63"/>
  <c r="W479" i="63"/>
  <c r="X479" i="63"/>
  <c r="Y479" i="63"/>
  <c r="W480" i="63"/>
  <c r="X480" i="63"/>
  <c r="Y480" i="63"/>
  <c r="W481" i="63"/>
  <c r="X481" i="63"/>
  <c r="Y481" i="63"/>
  <c r="W482" i="63"/>
  <c r="X482" i="63"/>
  <c r="Y482" i="63"/>
  <c r="W483" i="63"/>
  <c r="X483" i="63"/>
  <c r="Y483" i="63"/>
  <c r="W484" i="63"/>
  <c r="X484" i="63"/>
  <c r="Y484" i="63"/>
  <c r="W485" i="63"/>
  <c r="X485" i="63"/>
  <c r="Y485" i="63"/>
  <c r="W486" i="63"/>
  <c r="X486" i="63"/>
  <c r="Y486" i="63"/>
  <c r="W487" i="63"/>
  <c r="X487" i="63"/>
  <c r="Y487" i="63"/>
  <c r="W488" i="63"/>
  <c r="X488" i="63"/>
  <c r="Y488" i="63"/>
  <c r="W489" i="63"/>
  <c r="X489" i="63"/>
  <c r="Y489" i="63"/>
  <c r="W490" i="63"/>
  <c r="X490" i="63"/>
  <c r="Y490" i="63"/>
  <c r="W491" i="63"/>
  <c r="X491" i="63"/>
  <c r="Y491" i="63"/>
  <c r="W492" i="63"/>
  <c r="X492" i="63"/>
  <c r="Y492" i="63"/>
  <c r="W493" i="63"/>
  <c r="X493" i="63"/>
  <c r="Y493" i="63"/>
  <c r="W494" i="63"/>
  <c r="X494" i="63"/>
  <c r="Y494" i="63"/>
  <c r="W495" i="63"/>
  <c r="X495" i="63"/>
  <c r="Y495" i="63"/>
  <c r="W496" i="63"/>
  <c r="X496" i="63"/>
  <c r="Y496" i="63"/>
  <c r="W497" i="63"/>
  <c r="X497" i="63"/>
  <c r="Y497" i="63"/>
  <c r="W498" i="63"/>
  <c r="X498" i="63"/>
  <c r="Y498" i="63"/>
  <c r="W499" i="63"/>
  <c r="X499" i="63"/>
  <c r="Y499" i="63"/>
  <c r="W500" i="63"/>
  <c r="X500" i="63"/>
  <c r="Y500" i="63"/>
  <c r="W501" i="63"/>
  <c r="X501" i="63"/>
  <c r="Y501" i="63"/>
  <c r="W502" i="63"/>
  <c r="X502" i="63"/>
  <c r="Y502" i="63"/>
  <c r="W503" i="63"/>
  <c r="X503" i="63"/>
  <c r="Y503" i="63"/>
  <c r="W504" i="63"/>
  <c r="X504" i="63"/>
  <c r="Y504" i="63"/>
  <c r="W505" i="63"/>
  <c r="X505" i="63"/>
  <c r="Y505" i="63"/>
  <c r="W506" i="63"/>
  <c r="X506" i="63"/>
  <c r="Y506" i="63"/>
  <c r="W507" i="63"/>
  <c r="X507" i="63"/>
  <c r="Y507" i="63"/>
  <c r="W508" i="63"/>
  <c r="X508" i="63"/>
  <c r="Y508" i="63"/>
  <c r="W509" i="63"/>
  <c r="X509" i="63"/>
  <c r="Y509" i="63"/>
  <c r="W510" i="63"/>
  <c r="X510" i="63"/>
  <c r="Y510" i="63"/>
  <c r="W511" i="63"/>
  <c r="X511" i="63"/>
  <c r="Y511" i="63"/>
  <c r="W512" i="63"/>
  <c r="X512" i="63"/>
  <c r="Y512" i="63"/>
  <c r="W513" i="63"/>
  <c r="X513" i="63"/>
  <c r="Y513" i="63"/>
  <c r="W514" i="63"/>
  <c r="X514" i="63"/>
  <c r="Y514" i="63"/>
  <c r="W515" i="63"/>
  <c r="X515" i="63"/>
  <c r="Y515" i="63"/>
  <c r="W516" i="63"/>
  <c r="X516" i="63"/>
  <c r="Y516" i="63"/>
  <c r="W517" i="63"/>
  <c r="X517" i="63"/>
  <c r="Y517" i="63"/>
  <c r="W518" i="63"/>
  <c r="X518" i="63"/>
  <c r="Y518" i="63"/>
  <c r="W519" i="63"/>
  <c r="X519" i="63"/>
  <c r="Y519" i="63"/>
  <c r="W520" i="63"/>
  <c r="X520" i="63"/>
  <c r="Y520" i="63"/>
  <c r="W521" i="63"/>
  <c r="X521" i="63"/>
  <c r="Y521" i="63"/>
  <c r="W522" i="63"/>
  <c r="X522" i="63"/>
  <c r="Y522" i="63"/>
  <c r="W523" i="63"/>
  <c r="X523" i="63"/>
  <c r="Y523" i="63"/>
  <c r="W524" i="63"/>
  <c r="X524" i="63"/>
  <c r="Y524" i="63"/>
  <c r="W525" i="63"/>
  <c r="X525" i="63"/>
  <c r="Y525" i="63"/>
  <c r="W526" i="63"/>
  <c r="X526" i="63"/>
  <c r="Y526" i="63"/>
  <c r="W527" i="63"/>
  <c r="X527" i="63"/>
  <c r="Y527" i="63"/>
  <c r="W528" i="63"/>
  <c r="X528" i="63"/>
  <c r="Y528" i="63"/>
  <c r="W529" i="63"/>
  <c r="X529" i="63"/>
  <c r="Y529" i="63"/>
  <c r="W530" i="63"/>
  <c r="X530" i="63"/>
  <c r="Y530" i="63"/>
  <c r="W531" i="63"/>
  <c r="X531" i="63"/>
  <c r="Y531" i="63"/>
  <c r="W532" i="63"/>
  <c r="X532" i="63"/>
  <c r="Y532" i="63"/>
  <c r="W533" i="63"/>
  <c r="X533" i="63"/>
  <c r="Y533" i="63"/>
  <c r="W534" i="63"/>
  <c r="X534" i="63"/>
  <c r="Y534" i="63"/>
  <c r="W535" i="63"/>
  <c r="X535" i="63"/>
  <c r="Y535" i="63"/>
  <c r="W536" i="63"/>
  <c r="X536" i="63"/>
  <c r="Y536" i="63"/>
  <c r="X537" i="63"/>
  <c r="Y537" i="63"/>
  <c r="W538" i="63"/>
  <c r="X538" i="63"/>
  <c r="Y538" i="63"/>
  <c r="W539" i="63"/>
  <c r="X539" i="63"/>
  <c r="Y539" i="63"/>
  <c r="W540" i="63"/>
  <c r="X540" i="63"/>
  <c r="Y540" i="63"/>
  <c r="W541" i="63"/>
  <c r="X541" i="63"/>
  <c r="Y541" i="63"/>
  <c r="W542" i="63"/>
  <c r="X542" i="63"/>
  <c r="Y542" i="63"/>
  <c r="W543" i="63"/>
  <c r="X543" i="63"/>
  <c r="Y543" i="63"/>
  <c r="W544" i="63"/>
  <c r="X544" i="63"/>
  <c r="Y544" i="63"/>
  <c r="W545" i="63"/>
  <c r="X545" i="63"/>
  <c r="Y545" i="63"/>
  <c r="W546" i="63"/>
  <c r="X546" i="63"/>
  <c r="Y546" i="63"/>
  <c r="W547" i="63"/>
  <c r="X547" i="63"/>
  <c r="Y547" i="63"/>
  <c r="W548" i="63"/>
  <c r="X548" i="63"/>
  <c r="Y548" i="63"/>
  <c r="W549" i="63"/>
  <c r="X549" i="63"/>
  <c r="Y549" i="63"/>
  <c r="W550" i="63"/>
  <c r="X550" i="63"/>
  <c r="Y550" i="63"/>
  <c r="W551" i="63"/>
  <c r="X551" i="63"/>
  <c r="Y551" i="63"/>
  <c r="W552" i="63"/>
  <c r="X552" i="63"/>
  <c r="Y552" i="63"/>
  <c r="W553" i="63"/>
  <c r="X553" i="63"/>
  <c r="Y553" i="63"/>
  <c r="W554" i="63"/>
  <c r="X554" i="63"/>
  <c r="Y554" i="63"/>
  <c r="W555" i="63"/>
  <c r="X555" i="63"/>
  <c r="Y555" i="63"/>
  <c r="W556" i="63"/>
  <c r="X556" i="63"/>
  <c r="Y556" i="63"/>
  <c r="W557" i="63"/>
  <c r="X557" i="63"/>
  <c r="Y557" i="63"/>
  <c r="W558" i="63"/>
  <c r="X558" i="63"/>
  <c r="Y558" i="63"/>
  <c r="W559" i="63"/>
  <c r="X559" i="63"/>
  <c r="Y559" i="63"/>
  <c r="W560" i="63"/>
  <c r="X560" i="63"/>
  <c r="Y560" i="63"/>
  <c r="W561" i="63"/>
  <c r="X561" i="63"/>
  <c r="Y561" i="63"/>
  <c r="W562" i="63"/>
  <c r="X562" i="63"/>
  <c r="Y562" i="63"/>
  <c r="W563" i="63"/>
  <c r="X563" i="63"/>
  <c r="Y563" i="63"/>
  <c r="W564" i="63"/>
  <c r="X564" i="63"/>
  <c r="Y564" i="63"/>
  <c r="W565" i="63"/>
  <c r="X565" i="63"/>
  <c r="Y565" i="63"/>
  <c r="W566" i="63"/>
  <c r="X566" i="63"/>
  <c r="Y566" i="63"/>
  <c r="W567" i="63"/>
  <c r="X567" i="63"/>
  <c r="Y567" i="63"/>
  <c r="W568" i="63"/>
  <c r="X568" i="63"/>
  <c r="Y568" i="63"/>
  <c r="W569" i="63"/>
  <c r="X569" i="63"/>
  <c r="Y569" i="63"/>
  <c r="W570" i="63"/>
  <c r="X570" i="63"/>
  <c r="Y570" i="63"/>
  <c r="W571" i="63"/>
  <c r="X571" i="63"/>
  <c r="Y571" i="63"/>
  <c r="W572" i="63"/>
  <c r="X572" i="63"/>
  <c r="Y572" i="63"/>
  <c r="W573" i="63"/>
  <c r="X573" i="63"/>
  <c r="Y573" i="63"/>
  <c r="W574" i="63"/>
  <c r="X574" i="63"/>
  <c r="Y574" i="63"/>
  <c r="W575" i="63"/>
  <c r="X575" i="63"/>
  <c r="Y575" i="63"/>
  <c r="W576" i="63"/>
  <c r="X576" i="63"/>
  <c r="Y576" i="63"/>
  <c r="W577" i="63"/>
  <c r="X577" i="63"/>
  <c r="Y577" i="63"/>
  <c r="W578" i="63"/>
  <c r="X578" i="63"/>
  <c r="Y578" i="63"/>
  <c r="W579" i="63"/>
  <c r="X579" i="63"/>
  <c r="Y579" i="63"/>
  <c r="W580" i="63"/>
  <c r="X580" i="63"/>
  <c r="Y580" i="63"/>
  <c r="W581" i="63"/>
  <c r="X581" i="63"/>
  <c r="Y581" i="63"/>
  <c r="W582" i="63"/>
  <c r="X582" i="63"/>
  <c r="Y582" i="63"/>
  <c r="W583" i="63"/>
  <c r="X583" i="63"/>
  <c r="Y583" i="63"/>
  <c r="W584" i="63"/>
  <c r="X584" i="63"/>
  <c r="Y584" i="63"/>
  <c r="W585" i="63"/>
  <c r="X585" i="63"/>
  <c r="Y585" i="63"/>
  <c r="W586" i="63"/>
  <c r="X586" i="63"/>
  <c r="Y586" i="63"/>
  <c r="W587" i="63"/>
  <c r="X587" i="63"/>
  <c r="Y587" i="63"/>
  <c r="W588" i="63"/>
  <c r="X588" i="63"/>
  <c r="Y588" i="63"/>
  <c r="W589" i="63"/>
  <c r="X589" i="63"/>
  <c r="Y589" i="63"/>
  <c r="W590" i="63"/>
  <c r="X590" i="63"/>
  <c r="Y590" i="63"/>
  <c r="W591" i="63"/>
  <c r="X591" i="63"/>
  <c r="Y591" i="63"/>
  <c r="W592" i="63"/>
  <c r="X592" i="63"/>
  <c r="Y592" i="63"/>
  <c r="W593" i="63"/>
  <c r="X593" i="63"/>
  <c r="Y593" i="63"/>
  <c r="W594" i="63"/>
  <c r="X594" i="63"/>
  <c r="Y594" i="63"/>
  <c r="W595" i="63"/>
  <c r="X595" i="63"/>
  <c r="Y595" i="63"/>
  <c r="W596" i="63"/>
  <c r="X596" i="63"/>
  <c r="Y596" i="63"/>
  <c r="W597" i="63"/>
  <c r="X597" i="63"/>
  <c r="Y597" i="63"/>
  <c r="W598" i="63"/>
  <c r="X598" i="63"/>
  <c r="Y598" i="63"/>
  <c r="W599" i="63"/>
  <c r="X599" i="63"/>
  <c r="Y599" i="63"/>
  <c r="W600" i="63"/>
  <c r="X600" i="63"/>
  <c r="Y600" i="63"/>
  <c r="W601" i="63"/>
  <c r="X601" i="63"/>
  <c r="Y601" i="63"/>
  <c r="W602" i="63"/>
  <c r="X602" i="63"/>
  <c r="Y602" i="63"/>
  <c r="W603" i="63"/>
  <c r="X603" i="63"/>
  <c r="Y603" i="63"/>
  <c r="W604" i="63"/>
  <c r="X604" i="63"/>
  <c r="Y604" i="63"/>
  <c r="W605" i="63"/>
  <c r="X605" i="63"/>
  <c r="Y605" i="63"/>
  <c r="W606" i="63"/>
  <c r="X606" i="63"/>
  <c r="Y606" i="63"/>
  <c r="W607" i="63"/>
  <c r="X607" i="63"/>
  <c r="Y607" i="63"/>
  <c r="W608" i="63"/>
  <c r="X608" i="63"/>
  <c r="Y608" i="63"/>
  <c r="W609" i="63"/>
  <c r="X609" i="63"/>
  <c r="Y609" i="63"/>
  <c r="W610" i="63"/>
  <c r="X610" i="63"/>
  <c r="Y610" i="63"/>
  <c r="W611" i="63"/>
  <c r="X611" i="63"/>
  <c r="Y611" i="63"/>
  <c r="W612" i="63"/>
  <c r="X612" i="63"/>
  <c r="Y612" i="63"/>
  <c r="W613" i="63"/>
  <c r="X613" i="63"/>
  <c r="Y613" i="63"/>
  <c r="W614" i="63"/>
  <c r="X614" i="63"/>
  <c r="Y614" i="63"/>
  <c r="W615" i="63"/>
  <c r="X615" i="63"/>
  <c r="Y615" i="63"/>
  <c r="W616" i="63"/>
  <c r="X616" i="63"/>
  <c r="Y616" i="63"/>
  <c r="W617" i="63"/>
  <c r="X617" i="63"/>
  <c r="Y617" i="63"/>
  <c r="W618" i="63"/>
  <c r="X618" i="63"/>
  <c r="Y618" i="63"/>
  <c r="W619" i="63"/>
  <c r="X619" i="63"/>
  <c r="Y619" i="63"/>
  <c r="W620" i="63"/>
  <c r="X620" i="63"/>
  <c r="Y620" i="63"/>
  <c r="W621" i="63"/>
  <c r="X621" i="63"/>
  <c r="Y621" i="63"/>
  <c r="W622" i="63"/>
  <c r="X622" i="63"/>
  <c r="Y622" i="63"/>
  <c r="W623" i="63"/>
  <c r="X623" i="63"/>
  <c r="Y623" i="63"/>
  <c r="W624" i="63"/>
  <c r="X624" i="63"/>
  <c r="Y624" i="63"/>
  <c r="W625" i="63"/>
  <c r="X625" i="63"/>
  <c r="Y625" i="63"/>
  <c r="W626" i="63"/>
  <c r="X626" i="63"/>
  <c r="Y626" i="63"/>
  <c r="W627" i="63"/>
  <c r="X627" i="63"/>
  <c r="Y627" i="63"/>
  <c r="W628" i="63"/>
  <c r="X628" i="63"/>
  <c r="Y628" i="63"/>
  <c r="W629" i="63"/>
  <c r="X629" i="63"/>
  <c r="Y629" i="63"/>
  <c r="W630" i="63"/>
  <c r="X630" i="63"/>
  <c r="Y630" i="63"/>
  <c r="W631" i="63"/>
  <c r="X631" i="63"/>
  <c r="Y631" i="63"/>
  <c r="W632" i="63"/>
  <c r="X632" i="63"/>
  <c r="Y632" i="63"/>
  <c r="W633" i="63"/>
  <c r="X633" i="63"/>
  <c r="Y633" i="63"/>
  <c r="W634" i="63"/>
  <c r="X634" i="63"/>
  <c r="Y634" i="63"/>
  <c r="W635" i="63"/>
  <c r="X635" i="63"/>
  <c r="Y635" i="63"/>
  <c r="W636" i="63"/>
  <c r="X636" i="63"/>
  <c r="Y636" i="63"/>
  <c r="W637" i="63"/>
  <c r="X637" i="63"/>
  <c r="Y637" i="63"/>
  <c r="W638" i="63"/>
  <c r="X638" i="63"/>
  <c r="Y638" i="63"/>
  <c r="W639" i="63"/>
  <c r="X639" i="63"/>
  <c r="Y639" i="63"/>
  <c r="W640" i="63"/>
  <c r="X640" i="63"/>
  <c r="Y640" i="63"/>
  <c r="W641" i="63"/>
  <c r="X641" i="63"/>
  <c r="Y641" i="63"/>
  <c r="W642" i="63"/>
  <c r="X642" i="63"/>
  <c r="Y642" i="63"/>
  <c r="W643" i="63"/>
  <c r="X643" i="63"/>
  <c r="Y643" i="63"/>
  <c r="W644" i="63"/>
  <c r="X644" i="63"/>
  <c r="Y644" i="63"/>
  <c r="W645" i="63"/>
  <c r="X645" i="63"/>
  <c r="Y645" i="63"/>
  <c r="W646" i="63"/>
  <c r="X646" i="63"/>
  <c r="Y646" i="63"/>
  <c r="W647" i="63"/>
  <c r="X647" i="63"/>
  <c r="Y647" i="63"/>
  <c r="W648" i="63"/>
  <c r="X648" i="63"/>
  <c r="Y648" i="63"/>
  <c r="W649" i="63"/>
  <c r="X649" i="63"/>
  <c r="Y649" i="63"/>
  <c r="W650" i="63"/>
  <c r="X650" i="63"/>
  <c r="Y650" i="63"/>
  <c r="W651" i="63"/>
  <c r="X651" i="63"/>
  <c r="Y651" i="63"/>
  <c r="W652" i="63"/>
  <c r="X652" i="63"/>
  <c r="Y652" i="63"/>
  <c r="W653" i="63"/>
  <c r="X653" i="63"/>
  <c r="Y653" i="63"/>
  <c r="W654" i="63"/>
  <c r="X654" i="63"/>
  <c r="Y654" i="63"/>
  <c r="W655" i="63"/>
  <c r="X655" i="63"/>
  <c r="Y655" i="63"/>
  <c r="W656" i="63"/>
  <c r="X656" i="63"/>
  <c r="Y656" i="63"/>
  <c r="W657" i="63"/>
  <c r="X657" i="63"/>
  <c r="Y657" i="63"/>
  <c r="W658" i="63"/>
  <c r="X658" i="63"/>
  <c r="Y658" i="63"/>
  <c r="W659" i="63"/>
  <c r="X659" i="63"/>
  <c r="Y659" i="63"/>
  <c r="W660" i="63"/>
  <c r="X660" i="63"/>
  <c r="Y660" i="63"/>
  <c r="W661" i="63"/>
  <c r="X661" i="63"/>
  <c r="Y661" i="63"/>
  <c r="W662" i="63"/>
  <c r="X662" i="63"/>
  <c r="Y662" i="63"/>
  <c r="W663" i="63"/>
  <c r="X663" i="63"/>
  <c r="Y663" i="63"/>
  <c r="W664" i="63"/>
  <c r="X664" i="63"/>
  <c r="Y664" i="63"/>
  <c r="W665" i="63"/>
  <c r="X665" i="63"/>
  <c r="Y665" i="63"/>
  <c r="W666" i="63"/>
  <c r="X666" i="63"/>
  <c r="Y666" i="63"/>
  <c r="W667" i="63"/>
  <c r="X667" i="63"/>
  <c r="Y667" i="63"/>
  <c r="W668" i="63"/>
  <c r="X668" i="63"/>
  <c r="Y668" i="63"/>
  <c r="W669" i="63"/>
  <c r="X669" i="63"/>
  <c r="Y669" i="63"/>
  <c r="W670" i="63"/>
  <c r="X670" i="63"/>
  <c r="Y670" i="63"/>
  <c r="W671" i="63"/>
  <c r="X671" i="63"/>
  <c r="Y671" i="63"/>
  <c r="W672" i="63"/>
  <c r="X672" i="63"/>
  <c r="Y672" i="63"/>
  <c r="W673" i="63"/>
  <c r="X673" i="63"/>
  <c r="Y673" i="63"/>
  <c r="W674" i="63"/>
  <c r="X674" i="63"/>
  <c r="Y674" i="63"/>
  <c r="W675" i="63"/>
  <c r="X675" i="63"/>
  <c r="Y675" i="63"/>
  <c r="W676" i="63"/>
  <c r="X676" i="63"/>
  <c r="Y676" i="63"/>
  <c r="W677" i="63"/>
  <c r="X677" i="63"/>
  <c r="Y677" i="63"/>
  <c r="W678" i="63"/>
  <c r="X678" i="63"/>
  <c r="Y678" i="63"/>
  <c r="W679" i="63"/>
  <c r="X679" i="63"/>
  <c r="Y679" i="63"/>
  <c r="W680" i="63"/>
  <c r="X680" i="63"/>
  <c r="Y680" i="63"/>
  <c r="W681" i="63"/>
  <c r="X681" i="63"/>
  <c r="Y681" i="63"/>
  <c r="W682" i="63"/>
  <c r="X682" i="63"/>
  <c r="Y682" i="63"/>
  <c r="W683" i="63"/>
  <c r="X683" i="63"/>
  <c r="Y683" i="63"/>
  <c r="W684" i="63"/>
  <c r="X684" i="63"/>
  <c r="Y684" i="63"/>
  <c r="W685" i="63"/>
  <c r="X685" i="63"/>
  <c r="Y685" i="63"/>
  <c r="W686" i="63"/>
  <c r="X686" i="63"/>
  <c r="Y686" i="63"/>
  <c r="W687" i="63"/>
  <c r="X687" i="63"/>
  <c r="Y687" i="63"/>
  <c r="W688" i="63"/>
  <c r="X688" i="63"/>
  <c r="Y688" i="63"/>
  <c r="W689" i="63"/>
  <c r="X689" i="63"/>
  <c r="Y689" i="63"/>
  <c r="W690" i="63"/>
  <c r="X690" i="63"/>
  <c r="Y690" i="63"/>
  <c r="W691" i="63"/>
  <c r="X691" i="63"/>
  <c r="Y691" i="63"/>
  <c r="W692" i="63"/>
  <c r="X692" i="63"/>
  <c r="Y692" i="63"/>
  <c r="W693" i="63"/>
  <c r="X693" i="63"/>
  <c r="Y693" i="63"/>
  <c r="W694" i="63"/>
  <c r="X694" i="63"/>
  <c r="Y694" i="63"/>
  <c r="W695" i="63"/>
  <c r="X695" i="63"/>
  <c r="Y695" i="63"/>
  <c r="W696" i="63"/>
  <c r="X696" i="63"/>
  <c r="Y696" i="63"/>
  <c r="W697" i="63"/>
  <c r="X697" i="63"/>
  <c r="Y697" i="63"/>
  <c r="W698" i="63"/>
  <c r="X698" i="63"/>
  <c r="Y698" i="63"/>
  <c r="W699" i="63"/>
  <c r="X699" i="63"/>
  <c r="Y699" i="63"/>
  <c r="W700" i="63"/>
  <c r="X700" i="63"/>
  <c r="Y700" i="63"/>
  <c r="W701" i="63"/>
  <c r="X701" i="63"/>
  <c r="Y701" i="63"/>
  <c r="W702" i="63"/>
  <c r="X702" i="63"/>
  <c r="Y702" i="63"/>
  <c r="W703" i="63"/>
  <c r="X703" i="63"/>
  <c r="Y703" i="63"/>
  <c r="W704" i="63"/>
  <c r="X704" i="63"/>
  <c r="Y704" i="63"/>
  <c r="W705" i="63"/>
  <c r="X705" i="63"/>
  <c r="Y705" i="63"/>
  <c r="W706" i="63"/>
  <c r="X706" i="63"/>
  <c r="Y706" i="63"/>
  <c r="W707" i="63"/>
  <c r="X707" i="63"/>
  <c r="Y707" i="63"/>
  <c r="W708" i="63"/>
  <c r="X708" i="63"/>
  <c r="Y708" i="63"/>
  <c r="W709" i="63"/>
  <c r="X709" i="63"/>
  <c r="Y709" i="63"/>
  <c r="W710" i="63"/>
  <c r="X710" i="63"/>
  <c r="Y710" i="63"/>
  <c r="W711" i="63"/>
  <c r="X711" i="63"/>
  <c r="Y711" i="63"/>
  <c r="W712" i="63"/>
  <c r="X712" i="63"/>
  <c r="Y712" i="63"/>
  <c r="W713" i="63"/>
  <c r="X713" i="63"/>
  <c r="Y713" i="63"/>
  <c r="W714" i="63"/>
  <c r="X714" i="63"/>
  <c r="Y714" i="63"/>
  <c r="W715" i="63"/>
  <c r="X715" i="63"/>
  <c r="Y715" i="63"/>
  <c r="W716" i="63"/>
  <c r="X716" i="63"/>
  <c r="Y716" i="63"/>
  <c r="W717" i="63"/>
  <c r="X717" i="63"/>
  <c r="Y717" i="63"/>
  <c r="W718" i="63"/>
  <c r="X718" i="63"/>
  <c r="Y718" i="63"/>
  <c r="W719" i="63"/>
  <c r="X719" i="63"/>
  <c r="Y719" i="63"/>
  <c r="W720" i="63"/>
  <c r="X720" i="63"/>
  <c r="Y720" i="63"/>
  <c r="W721" i="63"/>
  <c r="X721" i="63"/>
  <c r="Y721" i="63"/>
  <c r="W722" i="63"/>
  <c r="X722" i="63"/>
  <c r="Y722" i="63"/>
  <c r="W723" i="63"/>
  <c r="X723" i="63"/>
  <c r="Y723" i="63"/>
  <c r="W724" i="63"/>
  <c r="X724" i="63"/>
  <c r="Y724" i="63"/>
  <c r="W725" i="63"/>
  <c r="X725" i="63"/>
  <c r="Y725" i="63"/>
  <c r="W726" i="63"/>
  <c r="X726" i="63"/>
  <c r="Y726" i="63"/>
  <c r="W727" i="63"/>
  <c r="X727" i="63"/>
  <c r="Y727" i="63"/>
  <c r="W728" i="63"/>
  <c r="X728" i="63"/>
  <c r="Y728" i="63"/>
  <c r="W729" i="63"/>
  <c r="X729" i="63"/>
  <c r="Y729" i="63"/>
  <c r="W730" i="63"/>
  <c r="X730" i="63"/>
  <c r="Y730" i="63"/>
  <c r="W731" i="63"/>
  <c r="X731" i="63"/>
  <c r="Y731" i="63"/>
  <c r="W732" i="63"/>
  <c r="X732" i="63"/>
  <c r="Y732" i="63"/>
  <c r="W733" i="63"/>
  <c r="X733" i="63"/>
  <c r="Y733" i="63"/>
  <c r="W734" i="63"/>
  <c r="X734" i="63"/>
  <c r="Y734" i="63"/>
  <c r="W735" i="63"/>
  <c r="X735" i="63"/>
  <c r="Y735" i="63"/>
  <c r="W736" i="63"/>
  <c r="X736" i="63"/>
  <c r="Y736" i="63"/>
  <c r="W737" i="63"/>
  <c r="X737" i="63"/>
  <c r="Y737" i="63"/>
  <c r="W738" i="63"/>
  <c r="X738" i="63"/>
  <c r="Y738" i="63"/>
  <c r="W739" i="63"/>
  <c r="X739" i="63"/>
  <c r="Y739" i="63"/>
  <c r="W740" i="63"/>
  <c r="X740" i="63"/>
  <c r="Y740" i="63"/>
  <c r="W741" i="63"/>
  <c r="X741" i="63"/>
  <c r="Y741" i="63"/>
  <c r="W742" i="63"/>
  <c r="X742" i="63"/>
  <c r="Y742" i="63"/>
  <c r="W743" i="63"/>
  <c r="X743" i="63"/>
  <c r="Y743" i="63"/>
  <c r="W744" i="63"/>
  <c r="X744" i="63"/>
  <c r="Y744" i="63"/>
  <c r="W745" i="63"/>
  <c r="X745" i="63"/>
  <c r="Y745" i="63"/>
  <c r="W746" i="63"/>
  <c r="X746" i="63"/>
  <c r="Y746" i="63"/>
  <c r="W747" i="63"/>
  <c r="X747" i="63"/>
  <c r="Y747" i="63"/>
  <c r="W748" i="63"/>
  <c r="X748" i="63"/>
  <c r="Y748" i="63"/>
  <c r="W749" i="63"/>
  <c r="X749" i="63"/>
  <c r="Y749" i="63"/>
  <c r="W750" i="63"/>
  <c r="X750" i="63"/>
  <c r="Y750" i="63"/>
  <c r="W751" i="63"/>
  <c r="X751" i="63"/>
  <c r="Y751" i="63"/>
  <c r="W752" i="63"/>
  <c r="X752" i="63"/>
  <c r="Y752" i="63"/>
  <c r="W753" i="63"/>
  <c r="X753" i="63"/>
  <c r="Y753" i="63"/>
  <c r="W754" i="63"/>
  <c r="X754" i="63"/>
  <c r="Y754" i="63"/>
  <c r="W755" i="63"/>
  <c r="X755" i="63"/>
  <c r="Y755" i="63"/>
  <c r="W756" i="63"/>
  <c r="X756" i="63"/>
  <c r="Y756" i="63"/>
  <c r="W757" i="63"/>
  <c r="X757" i="63"/>
  <c r="Y757" i="63"/>
  <c r="W758" i="63"/>
  <c r="X758" i="63"/>
  <c r="Y758" i="63"/>
  <c r="W759" i="63"/>
  <c r="X759" i="63"/>
  <c r="Y759" i="63"/>
  <c r="W760" i="63"/>
  <c r="X760" i="63"/>
  <c r="Y760" i="63"/>
  <c r="W761" i="63"/>
  <c r="X761" i="63"/>
  <c r="Y761" i="63"/>
  <c r="W762" i="63"/>
  <c r="X762" i="63"/>
  <c r="Y762" i="63"/>
  <c r="W763" i="63"/>
  <c r="X763" i="63"/>
  <c r="Y763" i="63"/>
  <c r="W764" i="63"/>
  <c r="X764" i="63"/>
  <c r="Y764" i="63"/>
  <c r="W765" i="63"/>
  <c r="X765" i="63"/>
  <c r="Y765" i="63"/>
  <c r="W766" i="63"/>
  <c r="X766" i="63"/>
  <c r="Y766" i="63"/>
  <c r="W767" i="63"/>
  <c r="X767" i="63"/>
  <c r="Y767" i="63"/>
  <c r="W768" i="63"/>
  <c r="X768" i="63"/>
  <c r="Y768" i="63"/>
  <c r="W769" i="63"/>
  <c r="X769" i="63"/>
  <c r="Y769" i="63"/>
  <c r="W770" i="63"/>
  <c r="X770" i="63"/>
  <c r="Y770" i="63"/>
  <c r="W771" i="63"/>
  <c r="X771" i="63"/>
  <c r="Y771" i="63"/>
  <c r="W772" i="63"/>
  <c r="X772" i="63"/>
  <c r="Y772" i="63"/>
  <c r="W773" i="63"/>
  <c r="X773" i="63"/>
  <c r="Y773" i="63"/>
  <c r="W774" i="63"/>
  <c r="X774" i="63"/>
  <c r="Y774" i="63"/>
  <c r="W775" i="63"/>
  <c r="X775" i="63"/>
  <c r="Y775" i="63"/>
  <c r="W776" i="63"/>
  <c r="X776" i="63"/>
  <c r="Y776" i="63"/>
  <c r="W777" i="63"/>
  <c r="X777" i="63"/>
  <c r="Y777" i="63"/>
  <c r="W778" i="63"/>
  <c r="X778" i="63"/>
  <c r="Y778" i="63"/>
  <c r="W779" i="63"/>
  <c r="X779" i="63"/>
  <c r="Y779" i="63"/>
  <c r="W780" i="63"/>
  <c r="X780" i="63"/>
  <c r="Y780" i="63"/>
  <c r="W781" i="63"/>
  <c r="X781" i="63"/>
  <c r="Y781" i="63"/>
  <c r="W782" i="63"/>
  <c r="X782" i="63"/>
  <c r="Y782" i="63"/>
  <c r="W783" i="63"/>
  <c r="X783" i="63"/>
  <c r="Y783" i="63"/>
  <c r="W784" i="63"/>
  <c r="X784" i="63"/>
  <c r="Y784" i="63"/>
  <c r="W785" i="63"/>
  <c r="X785" i="63"/>
  <c r="Y785" i="63"/>
  <c r="W786" i="63"/>
  <c r="X786" i="63"/>
  <c r="Y786" i="63"/>
  <c r="W787" i="63"/>
  <c r="X787" i="63"/>
  <c r="Y787" i="63"/>
  <c r="W788" i="63"/>
  <c r="X788" i="63"/>
  <c r="Y788" i="63"/>
  <c r="W789" i="63"/>
  <c r="X789" i="63"/>
  <c r="Y789" i="63"/>
  <c r="W790" i="63"/>
  <c r="X790" i="63"/>
  <c r="Y790" i="63"/>
  <c r="W791" i="63"/>
  <c r="X791" i="63"/>
  <c r="Y791" i="63"/>
  <c r="W792" i="63"/>
  <c r="X792" i="63"/>
  <c r="Y792" i="63"/>
  <c r="W793" i="63"/>
  <c r="X793" i="63"/>
  <c r="Y793" i="63"/>
  <c r="W794" i="63"/>
  <c r="X794" i="63"/>
  <c r="Y794" i="63"/>
  <c r="W795" i="63"/>
  <c r="X795" i="63"/>
  <c r="Y795" i="63"/>
  <c r="W796" i="63"/>
  <c r="X796" i="63"/>
  <c r="Y796" i="63"/>
  <c r="W797" i="63"/>
  <c r="X797" i="63"/>
  <c r="Y797" i="63"/>
  <c r="W798" i="63"/>
  <c r="X798" i="63"/>
  <c r="Y798" i="63"/>
  <c r="W799" i="63"/>
  <c r="X799" i="63"/>
  <c r="Y799" i="63"/>
  <c r="W800" i="63"/>
  <c r="X800" i="63"/>
  <c r="Y800" i="63"/>
  <c r="W801" i="63"/>
  <c r="X801" i="63"/>
  <c r="Y801" i="63"/>
  <c r="W802" i="63"/>
  <c r="X802" i="63"/>
  <c r="Y802" i="63"/>
  <c r="W803" i="63"/>
  <c r="X803" i="63"/>
  <c r="Y803" i="63"/>
  <c r="W804" i="63"/>
  <c r="X804" i="63"/>
  <c r="Y804" i="63"/>
  <c r="W805" i="63"/>
  <c r="X805" i="63"/>
  <c r="Y805" i="63"/>
  <c r="W806" i="63"/>
  <c r="X806" i="63"/>
  <c r="Y806" i="63"/>
  <c r="W807" i="63"/>
  <c r="X807" i="63"/>
  <c r="Y807" i="63"/>
  <c r="W808" i="63"/>
  <c r="X808" i="63"/>
  <c r="Y808" i="63"/>
  <c r="W809" i="63"/>
  <c r="X809" i="63"/>
  <c r="Y809" i="63"/>
  <c r="W810" i="63"/>
  <c r="X810" i="63"/>
  <c r="Y810" i="63"/>
  <c r="W811" i="63"/>
  <c r="X811" i="63"/>
  <c r="Y811" i="63"/>
  <c r="W812" i="63"/>
  <c r="X812" i="63"/>
  <c r="Y812" i="63"/>
  <c r="W813" i="63"/>
  <c r="X813" i="63"/>
  <c r="Y813" i="63"/>
  <c r="W814" i="63"/>
  <c r="X814" i="63"/>
  <c r="Y814" i="63"/>
  <c r="W815" i="63"/>
  <c r="X815" i="63"/>
  <c r="Y815" i="63"/>
  <c r="W816" i="63"/>
  <c r="X816" i="63"/>
  <c r="Y816" i="63"/>
  <c r="W817" i="63"/>
  <c r="X817" i="63"/>
  <c r="Y817" i="63"/>
  <c r="W818" i="63"/>
  <c r="X818" i="63"/>
  <c r="Y818" i="63"/>
  <c r="W819" i="63"/>
  <c r="X819" i="63"/>
  <c r="Y819" i="63"/>
  <c r="W820" i="63"/>
  <c r="X820" i="63"/>
  <c r="Y820" i="63"/>
  <c r="W821" i="63"/>
  <c r="X821" i="63"/>
  <c r="Y821" i="63"/>
  <c r="W822" i="63"/>
  <c r="X822" i="63"/>
  <c r="Y822" i="63"/>
  <c r="W823" i="63"/>
  <c r="X823" i="63"/>
  <c r="Y823" i="63"/>
  <c r="W824" i="63"/>
  <c r="X824" i="63"/>
  <c r="Y824" i="63"/>
  <c r="W825" i="63"/>
  <c r="X825" i="63"/>
  <c r="Y825" i="63"/>
  <c r="W826" i="63"/>
  <c r="X826" i="63"/>
  <c r="Y826" i="63"/>
  <c r="W827" i="63"/>
  <c r="X827" i="63"/>
  <c r="Y827" i="63"/>
  <c r="W828" i="63"/>
  <c r="X828" i="63"/>
  <c r="Y828" i="63"/>
  <c r="W829" i="63"/>
  <c r="X829" i="63"/>
  <c r="Y829" i="63"/>
  <c r="W830" i="63"/>
  <c r="X830" i="63"/>
  <c r="Y830" i="63"/>
  <c r="W831" i="63"/>
  <c r="X831" i="63"/>
  <c r="Y831" i="63"/>
  <c r="W832" i="63"/>
  <c r="X832" i="63"/>
  <c r="Y832" i="63"/>
  <c r="W833" i="63"/>
  <c r="X833" i="63"/>
  <c r="Y833" i="63"/>
  <c r="W834" i="63"/>
  <c r="X834" i="63"/>
  <c r="Y834" i="63"/>
  <c r="W835" i="63"/>
  <c r="X835" i="63"/>
  <c r="Y835" i="63"/>
  <c r="W836" i="63"/>
  <c r="X836" i="63"/>
  <c r="Y836" i="63"/>
  <c r="W837" i="63"/>
  <c r="X837" i="63"/>
  <c r="Y837" i="63"/>
  <c r="W838" i="63"/>
  <c r="X838" i="63"/>
  <c r="Y838" i="63"/>
  <c r="W839" i="63"/>
  <c r="X839" i="63"/>
  <c r="Y839" i="63"/>
  <c r="W840" i="63"/>
  <c r="X840" i="63"/>
  <c r="Y840" i="63"/>
  <c r="W841" i="63"/>
  <c r="X841" i="63"/>
  <c r="Y841" i="63"/>
  <c r="W842" i="63"/>
  <c r="X842" i="63"/>
  <c r="Y842" i="63"/>
  <c r="W843" i="63"/>
  <c r="X843" i="63"/>
  <c r="Y843" i="63"/>
  <c r="W844" i="63"/>
  <c r="X844" i="63"/>
  <c r="Y844" i="63"/>
  <c r="W845" i="63"/>
  <c r="X845" i="63"/>
  <c r="Y845" i="63"/>
  <c r="W846" i="63"/>
  <c r="X846" i="63"/>
  <c r="Y846" i="63"/>
  <c r="W847" i="63"/>
  <c r="X847" i="63"/>
  <c r="Y847" i="63"/>
  <c r="W848" i="63"/>
  <c r="X848" i="63"/>
  <c r="Y848" i="63"/>
  <c r="W849" i="63"/>
  <c r="X849" i="63"/>
  <c r="Y849" i="63"/>
  <c r="W850" i="63"/>
  <c r="X850" i="63"/>
  <c r="Y850" i="63"/>
  <c r="W851" i="63"/>
  <c r="X851" i="63"/>
  <c r="Y851" i="63"/>
  <c r="W852" i="63"/>
  <c r="X852" i="63"/>
  <c r="Y852" i="63"/>
  <c r="W853" i="63"/>
  <c r="X853" i="63"/>
  <c r="Y853" i="63"/>
  <c r="W854" i="63"/>
  <c r="X854" i="63"/>
  <c r="Y854" i="63"/>
  <c r="W855" i="63"/>
  <c r="X855" i="63"/>
  <c r="Y855" i="63"/>
  <c r="W856" i="63"/>
  <c r="X856" i="63"/>
  <c r="Y856" i="63"/>
  <c r="W857" i="63"/>
  <c r="X857" i="63"/>
  <c r="Y857" i="63"/>
  <c r="W858" i="63"/>
  <c r="X858" i="63"/>
  <c r="Y858" i="63"/>
  <c r="W859" i="63"/>
  <c r="X859" i="63"/>
  <c r="Y859" i="63"/>
  <c r="W860" i="63"/>
  <c r="X860" i="63"/>
  <c r="Y860" i="63"/>
  <c r="W861" i="63"/>
  <c r="X861" i="63"/>
  <c r="Y861" i="63"/>
  <c r="W862" i="63"/>
  <c r="X862" i="63"/>
  <c r="Y862" i="63"/>
  <c r="W863" i="63"/>
  <c r="X863" i="63"/>
  <c r="Y863" i="63"/>
  <c r="W864" i="63"/>
  <c r="X864" i="63"/>
  <c r="Y864" i="63"/>
  <c r="W865" i="63"/>
  <c r="X865" i="63"/>
  <c r="Y865" i="63"/>
  <c r="W866" i="63"/>
  <c r="X866" i="63"/>
  <c r="Y866" i="63"/>
  <c r="W867" i="63"/>
  <c r="X867" i="63"/>
  <c r="Y867" i="63"/>
  <c r="W868" i="63"/>
  <c r="X868" i="63"/>
  <c r="Y868" i="63"/>
  <c r="W869" i="63"/>
  <c r="X869" i="63"/>
  <c r="Y869" i="63"/>
  <c r="W870" i="63"/>
  <c r="X870" i="63"/>
  <c r="Y870" i="63"/>
  <c r="W871" i="63"/>
  <c r="X871" i="63"/>
  <c r="Y871" i="63"/>
  <c r="W872" i="63"/>
  <c r="X872" i="63"/>
  <c r="Y872" i="63"/>
  <c r="W873" i="63"/>
  <c r="X873" i="63"/>
  <c r="Y873" i="63"/>
  <c r="W874" i="63"/>
  <c r="X874" i="63"/>
  <c r="Y874" i="63"/>
  <c r="W875" i="63"/>
  <c r="X875" i="63"/>
  <c r="Y875" i="63"/>
  <c r="W876" i="63"/>
  <c r="X876" i="63"/>
  <c r="Y876" i="63"/>
  <c r="W877" i="63"/>
  <c r="X877" i="63"/>
  <c r="Y877" i="63"/>
  <c r="W878" i="63"/>
  <c r="X878" i="63"/>
  <c r="Y878" i="63"/>
  <c r="W879" i="63"/>
  <c r="X879" i="63"/>
  <c r="Y879" i="63"/>
  <c r="W880" i="63"/>
  <c r="X880" i="63"/>
  <c r="Y880" i="63"/>
  <c r="W881" i="63"/>
  <c r="X881" i="63"/>
  <c r="Y881" i="63"/>
  <c r="W882" i="63"/>
  <c r="X882" i="63"/>
  <c r="Y882" i="63"/>
  <c r="W883" i="63"/>
  <c r="X883" i="63"/>
  <c r="Y883" i="63"/>
  <c r="W884" i="63"/>
  <c r="X884" i="63"/>
  <c r="Y884" i="63"/>
  <c r="W885" i="63"/>
  <c r="X885" i="63"/>
  <c r="Y885" i="63"/>
  <c r="W886" i="63"/>
  <c r="X886" i="63"/>
  <c r="Y886" i="63"/>
  <c r="W887" i="63"/>
  <c r="X887" i="63"/>
  <c r="Y887" i="63"/>
  <c r="W888" i="63"/>
  <c r="X888" i="63"/>
  <c r="Y888" i="63"/>
  <c r="W889" i="63"/>
  <c r="X889" i="63"/>
  <c r="Y889" i="63"/>
  <c r="W890" i="63"/>
  <c r="X890" i="63"/>
  <c r="Y890" i="63"/>
  <c r="W891" i="63"/>
  <c r="X891" i="63"/>
  <c r="Y891" i="63"/>
  <c r="W892" i="63"/>
  <c r="X892" i="63"/>
  <c r="Y892" i="63"/>
  <c r="W893" i="63"/>
  <c r="X893" i="63"/>
  <c r="Y893" i="63"/>
  <c r="W894" i="63"/>
  <c r="X894" i="63"/>
  <c r="Y894" i="63"/>
  <c r="W895" i="63"/>
  <c r="X895" i="63"/>
  <c r="Y895" i="63"/>
  <c r="W896" i="63"/>
  <c r="X896" i="63"/>
  <c r="Y896" i="63"/>
  <c r="W897" i="63"/>
  <c r="X897" i="63"/>
  <c r="Y897" i="63"/>
  <c r="W898" i="63"/>
  <c r="X898" i="63"/>
  <c r="Y898" i="63"/>
  <c r="W899" i="63"/>
  <c r="X899" i="63"/>
  <c r="Y899" i="63"/>
  <c r="W900" i="63"/>
  <c r="X900" i="63"/>
  <c r="Y900" i="63"/>
  <c r="W901" i="63"/>
  <c r="X901" i="63"/>
  <c r="Y901" i="63"/>
  <c r="W902" i="63"/>
  <c r="X902" i="63"/>
  <c r="Y902" i="63"/>
  <c r="W903" i="63"/>
  <c r="X903" i="63"/>
  <c r="Y903" i="63"/>
  <c r="W904" i="63"/>
  <c r="X904" i="63"/>
  <c r="Y904" i="63"/>
  <c r="W905" i="63"/>
  <c r="X905" i="63"/>
  <c r="Y905" i="63"/>
  <c r="W906" i="63"/>
  <c r="X906" i="63"/>
  <c r="Y906" i="63"/>
  <c r="W907" i="63"/>
  <c r="X907" i="63"/>
  <c r="Y907" i="63"/>
  <c r="W908" i="63"/>
  <c r="X908" i="63"/>
  <c r="Y908" i="63"/>
  <c r="W909" i="63"/>
  <c r="X909" i="63"/>
  <c r="Y909" i="63"/>
  <c r="W910" i="63"/>
  <c r="X910" i="63"/>
  <c r="Y910" i="63"/>
  <c r="W911" i="63"/>
  <c r="X911" i="63"/>
  <c r="Y911" i="63"/>
  <c r="W912" i="63"/>
  <c r="X912" i="63"/>
  <c r="Y912" i="63"/>
  <c r="W913" i="63"/>
  <c r="X913" i="63"/>
  <c r="Y913" i="63"/>
  <c r="W914" i="63"/>
  <c r="X914" i="63"/>
  <c r="Y914" i="63"/>
  <c r="W915" i="63"/>
  <c r="X915" i="63"/>
  <c r="Y915" i="63"/>
  <c r="W916" i="63"/>
  <c r="X916" i="63"/>
  <c r="Y916" i="63"/>
  <c r="W917" i="63"/>
  <c r="X917" i="63"/>
  <c r="Y917" i="63"/>
  <c r="W918" i="63"/>
  <c r="X918" i="63"/>
  <c r="Y918" i="63"/>
  <c r="W919" i="63"/>
  <c r="X919" i="63"/>
  <c r="Y919" i="63"/>
  <c r="W920" i="63"/>
  <c r="X920" i="63"/>
  <c r="Y920" i="63"/>
  <c r="W921" i="63"/>
  <c r="X921" i="63"/>
  <c r="Y921" i="63"/>
  <c r="W922" i="63"/>
  <c r="X922" i="63"/>
  <c r="Y922" i="63"/>
  <c r="W923" i="63"/>
  <c r="X923" i="63"/>
  <c r="Y923" i="63"/>
  <c r="W924" i="63"/>
  <c r="X924" i="63"/>
  <c r="Y924" i="63"/>
  <c r="W925" i="63"/>
  <c r="X925" i="63"/>
  <c r="Y925" i="63"/>
  <c r="W926" i="63"/>
  <c r="X926" i="63"/>
  <c r="Y926" i="63"/>
  <c r="W927" i="63"/>
  <c r="X927" i="63"/>
  <c r="Y927" i="63"/>
  <c r="W928" i="63"/>
  <c r="X928" i="63"/>
  <c r="Y928" i="63"/>
  <c r="W929" i="63"/>
  <c r="X929" i="63"/>
  <c r="Y929" i="63"/>
  <c r="W930" i="63"/>
  <c r="X930" i="63"/>
  <c r="Y930" i="63"/>
  <c r="W931" i="63"/>
  <c r="X931" i="63"/>
  <c r="Y931" i="63"/>
  <c r="W932" i="63"/>
  <c r="X932" i="63"/>
  <c r="Y932" i="63"/>
  <c r="W933" i="63"/>
  <c r="X933" i="63"/>
  <c r="Y933" i="63"/>
  <c r="W934" i="63"/>
  <c r="X934" i="63"/>
  <c r="Y934" i="63"/>
  <c r="W935" i="63"/>
  <c r="X935" i="63"/>
  <c r="Y935" i="63"/>
  <c r="W936" i="63"/>
  <c r="X936" i="63"/>
  <c r="Y936" i="63"/>
  <c r="W937" i="63"/>
  <c r="X937" i="63"/>
  <c r="Y937" i="63"/>
  <c r="W938" i="63"/>
  <c r="X938" i="63"/>
  <c r="Y938" i="63"/>
  <c r="W939" i="63"/>
  <c r="X939" i="63"/>
  <c r="Y939" i="63"/>
  <c r="W940" i="63"/>
  <c r="X940" i="63"/>
  <c r="Y940" i="63"/>
  <c r="W941" i="63"/>
  <c r="X941" i="63"/>
  <c r="Y941" i="63"/>
  <c r="W942" i="63"/>
  <c r="X942" i="63"/>
  <c r="Y942" i="63"/>
  <c r="W943" i="63"/>
  <c r="X943" i="63"/>
  <c r="Y943" i="63"/>
  <c r="W944" i="63"/>
  <c r="X944" i="63"/>
  <c r="Y944" i="63"/>
  <c r="W945" i="63"/>
  <c r="X945" i="63"/>
  <c r="Y945" i="63"/>
  <c r="W946" i="63"/>
  <c r="X946" i="63"/>
  <c r="Y946" i="63"/>
  <c r="W947" i="63"/>
  <c r="X947" i="63"/>
  <c r="Y947" i="63"/>
  <c r="W948" i="63"/>
  <c r="X948" i="63"/>
  <c r="Y948" i="63"/>
  <c r="W949" i="63"/>
  <c r="X949" i="63"/>
  <c r="Y949" i="63"/>
  <c r="W950" i="63"/>
  <c r="X950" i="63"/>
  <c r="Y950" i="63"/>
  <c r="W951" i="63"/>
  <c r="X951" i="63"/>
  <c r="Y951" i="63"/>
  <c r="W952" i="63"/>
  <c r="X952" i="63"/>
  <c r="Y952" i="63"/>
  <c r="W953" i="63"/>
  <c r="X953" i="63"/>
  <c r="Y953" i="63"/>
  <c r="W954" i="63"/>
  <c r="X954" i="63"/>
  <c r="Y954" i="63"/>
  <c r="W955" i="63"/>
  <c r="X955" i="63"/>
  <c r="Y955" i="63"/>
  <c r="W956" i="63"/>
  <c r="X956" i="63"/>
  <c r="Y956" i="63"/>
  <c r="W957" i="63"/>
  <c r="X957" i="63"/>
  <c r="Y957" i="63"/>
  <c r="W958" i="63"/>
  <c r="X958" i="63"/>
  <c r="Y958" i="63"/>
  <c r="W959" i="63"/>
  <c r="X959" i="63"/>
  <c r="Y959" i="63"/>
  <c r="W960" i="63"/>
  <c r="X960" i="63"/>
  <c r="Y960" i="63"/>
  <c r="W961" i="63"/>
  <c r="X961" i="63"/>
  <c r="Y961" i="63"/>
  <c r="W962" i="63"/>
  <c r="X962" i="63"/>
  <c r="Y962" i="63"/>
  <c r="W963" i="63"/>
  <c r="X963" i="63"/>
  <c r="Y963" i="63"/>
  <c r="W964" i="63"/>
  <c r="X964" i="63"/>
  <c r="Y964" i="63"/>
  <c r="W965" i="63"/>
  <c r="X965" i="63"/>
  <c r="Y965" i="63"/>
  <c r="W966" i="63"/>
  <c r="X966" i="63"/>
  <c r="Y966" i="63"/>
  <c r="W967" i="63"/>
  <c r="X967" i="63"/>
  <c r="Y967" i="63"/>
  <c r="W968" i="63"/>
  <c r="X968" i="63"/>
  <c r="Y968" i="63"/>
  <c r="W969" i="63"/>
  <c r="X969" i="63"/>
  <c r="Y969" i="63"/>
  <c r="W970" i="63"/>
  <c r="X970" i="63"/>
  <c r="Y970" i="63"/>
  <c r="W971" i="63"/>
  <c r="X971" i="63"/>
  <c r="Y971" i="63"/>
  <c r="W972" i="63"/>
  <c r="X972" i="63"/>
  <c r="Y972" i="63"/>
  <c r="W973" i="63"/>
  <c r="X973" i="63"/>
  <c r="Y973" i="63"/>
  <c r="W974" i="63"/>
  <c r="X974" i="63"/>
  <c r="Y974" i="63"/>
  <c r="W975" i="63"/>
  <c r="X975" i="63"/>
  <c r="Y975" i="63"/>
  <c r="W976" i="63"/>
  <c r="X976" i="63"/>
  <c r="Y976" i="63"/>
  <c r="W977" i="63"/>
  <c r="X977" i="63"/>
  <c r="Y977" i="63"/>
  <c r="W978" i="63"/>
  <c r="X978" i="63"/>
  <c r="Y978" i="63"/>
  <c r="W979" i="63"/>
  <c r="X979" i="63"/>
  <c r="Y979" i="63"/>
  <c r="W980" i="63"/>
  <c r="X980" i="63"/>
  <c r="Y980" i="63"/>
  <c r="W981" i="63"/>
  <c r="X981" i="63"/>
  <c r="Y981" i="63"/>
  <c r="W982" i="63"/>
  <c r="X982" i="63"/>
  <c r="Y982" i="63"/>
  <c r="W983" i="63"/>
  <c r="X983" i="63"/>
  <c r="Y983" i="63"/>
  <c r="W984" i="63"/>
  <c r="X984" i="63"/>
  <c r="Y984" i="63"/>
  <c r="W985" i="63"/>
  <c r="X985" i="63"/>
  <c r="Y985" i="63"/>
  <c r="W986" i="63"/>
  <c r="X986" i="63"/>
  <c r="Y986" i="63"/>
  <c r="W987" i="63"/>
  <c r="X987" i="63"/>
  <c r="Y987" i="63"/>
  <c r="W988" i="63"/>
  <c r="X988" i="63"/>
  <c r="Y988" i="63"/>
  <c r="W989" i="63"/>
  <c r="X989" i="63"/>
  <c r="Y989" i="63"/>
  <c r="W990" i="63"/>
  <c r="X990" i="63"/>
  <c r="Y990" i="63"/>
  <c r="W991" i="63"/>
  <c r="X991" i="63"/>
  <c r="Y991" i="63"/>
  <c r="W992" i="63"/>
  <c r="X992" i="63"/>
  <c r="Y992" i="63"/>
  <c r="W993" i="63"/>
  <c r="X993" i="63"/>
  <c r="Y993" i="63"/>
  <c r="W994" i="63"/>
  <c r="X994" i="63"/>
  <c r="Y994" i="63"/>
  <c r="W995" i="63"/>
  <c r="X995" i="63"/>
  <c r="Y995" i="63"/>
  <c r="W996" i="63"/>
  <c r="X996" i="63"/>
  <c r="Y996" i="63"/>
  <c r="W997" i="63"/>
  <c r="X997" i="63"/>
  <c r="Y997" i="63"/>
  <c r="W998" i="63"/>
  <c r="X998" i="63"/>
  <c r="Y998" i="63"/>
  <c r="W999" i="63"/>
  <c r="X999" i="63"/>
  <c r="Y999" i="63"/>
  <c r="W1000" i="63"/>
  <c r="X1000" i="63"/>
  <c r="Y1000" i="63"/>
  <c r="W1001" i="63"/>
  <c r="X1001" i="63"/>
  <c r="Y1001" i="63"/>
  <c r="W1002" i="63"/>
  <c r="X1002" i="63"/>
  <c r="Y1002" i="63"/>
  <c r="W1003" i="63"/>
  <c r="X1003" i="63"/>
  <c r="Y1003" i="63"/>
  <c r="W1004" i="63"/>
  <c r="X1004" i="63"/>
  <c r="Y1004" i="63"/>
  <c r="W1005" i="63"/>
  <c r="X1005" i="63"/>
  <c r="Y1005" i="63"/>
  <c r="W1006" i="63"/>
  <c r="X1006" i="63"/>
  <c r="Y1006" i="63"/>
  <c r="W1007" i="63"/>
  <c r="X1007" i="63"/>
  <c r="Y1007" i="63"/>
  <c r="W1008" i="63"/>
  <c r="X1008" i="63"/>
  <c r="Y1008" i="63"/>
  <c r="W1009" i="63"/>
  <c r="X1009" i="63"/>
  <c r="Y1009" i="63"/>
  <c r="W1010" i="63"/>
  <c r="X1010" i="63"/>
  <c r="Y1010" i="63"/>
  <c r="W1011" i="63"/>
  <c r="X1011" i="63"/>
  <c r="Y1011" i="63"/>
  <c r="W1012" i="63"/>
  <c r="X1012" i="63"/>
  <c r="Y1012" i="63"/>
  <c r="W1013" i="63"/>
  <c r="X1013" i="63"/>
  <c r="Y1013" i="63"/>
  <c r="W1014" i="63"/>
  <c r="X1014" i="63"/>
  <c r="Y1014" i="63"/>
  <c r="W1015" i="63"/>
  <c r="X1015" i="63"/>
  <c r="Y1015" i="63"/>
  <c r="W1016" i="63"/>
  <c r="X1016" i="63"/>
  <c r="Y1016" i="63"/>
  <c r="W1017" i="63"/>
  <c r="X1017" i="63"/>
  <c r="Y1017" i="63"/>
  <c r="W1018" i="63"/>
  <c r="X1018" i="63"/>
  <c r="Y1018" i="63"/>
  <c r="W1019" i="63"/>
  <c r="X1019" i="63"/>
  <c r="Y1019" i="63"/>
  <c r="W1020" i="63"/>
  <c r="X1020" i="63"/>
  <c r="Y1020" i="63"/>
  <c r="W1021" i="63"/>
  <c r="X1021" i="63"/>
  <c r="Y1021" i="63"/>
  <c r="W1022" i="63"/>
  <c r="X1022" i="63"/>
  <c r="Y1022" i="63"/>
  <c r="W1023" i="63"/>
  <c r="X1023" i="63"/>
  <c r="Y1023" i="63"/>
  <c r="W1024" i="63"/>
  <c r="X1024" i="63"/>
  <c r="Y1024" i="63"/>
  <c r="W1025" i="63"/>
  <c r="X1025" i="63"/>
  <c r="Y1025" i="63"/>
  <c r="W1026" i="63"/>
  <c r="X1026" i="63"/>
  <c r="Y1026" i="63"/>
  <c r="W1027" i="63"/>
  <c r="X1027" i="63"/>
  <c r="Y1027" i="63"/>
  <c r="W1028" i="63"/>
  <c r="X1028" i="63"/>
  <c r="Y1028" i="63"/>
  <c r="W1029" i="63"/>
  <c r="X1029" i="63"/>
  <c r="Y1029" i="63"/>
  <c r="W1030" i="63"/>
  <c r="X1030" i="63"/>
  <c r="Y1030" i="63"/>
  <c r="W1031" i="63"/>
  <c r="X1031" i="63"/>
  <c r="Y1031" i="63"/>
  <c r="W1032" i="63"/>
  <c r="X1032" i="63"/>
  <c r="Y1032" i="63"/>
  <c r="W1033" i="63"/>
  <c r="X1033" i="63"/>
  <c r="Y1033" i="63"/>
  <c r="W1034" i="63"/>
  <c r="X1034" i="63"/>
  <c r="Y1034" i="63"/>
  <c r="W1035" i="63"/>
  <c r="X1035" i="63"/>
  <c r="Y1035" i="63"/>
  <c r="W1036" i="63"/>
  <c r="X1036" i="63"/>
  <c r="Y1036" i="63"/>
  <c r="W1037" i="63"/>
  <c r="X1037" i="63"/>
  <c r="Y1037" i="63"/>
  <c r="W1038" i="63"/>
  <c r="X1038" i="63"/>
  <c r="Y1038" i="63"/>
  <c r="W1039" i="63"/>
  <c r="X1039" i="63"/>
  <c r="Y1039" i="63"/>
  <c r="W1040" i="63"/>
  <c r="X1040" i="63"/>
  <c r="Y1040" i="63"/>
  <c r="W1041" i="63"/>
  <c r="X1041" i="63"/>
  <c r="Y1041" i="63"/>
  <c r="W1042" i="63"/>
  <c r="X1042" i="63"/>
  <c r="Y1042" i="63"/>
  <c r="W1043" i="63"/>
  <c r="X1043" i="63"/>
  <c r="Y1043" i="63"/>
  <c r="W1044" i="63"/>
  <c r="X1044" i="63"/>
  <c r="Y1044" i="63"/>
  <c r="W1045" i="63"/>
  <c r="X1045" i="63"/>
  <c r="Y1045" i="63"/>
  <c r="W1046" i="63"/>
  <c r="X1046" i="63"/>
  <c r="Y1046" i="63"/>
  <c r="W1047" i="63"/>
  <c r="X1047" i="63"/>
  <c r="Y1047" i="63"/>
  <c r="W1048" i="63"/>
  <c r="X1048" i="63"/>
  <c r="Y1048" i="63"/>
  <c r="W1049" i="63"/>
  <c r="X1049" i="63"/>
  <c r="Y1049" i="63"/>
  <c r="W1050" i="63"/>
  <c r="X1050" i="63"/>
  <c r="Y1050" i="63"/>
  <c r="W1051" i="63"/>
  <c r="X1051" i="63"/>
  <c r="Y1051" i="63"/>
  <c r="W1052" i="63"/>
  <c r="X1052" i="63"/>
  <c r="Y1052" i="63"/>
  <c r="W1053" i="63"/>
  <c r="X1053" i="63"/>
  <c r="Y1053" i="63"/>
  <c r="W1054" i="63"/>
  <c r="X1054" i="63"/>
  <c r="Y1054" i="63"/>
  <c r="W1055" i="63"/>
  <c r="X1055" i="63"/>
  <c r="Y1055" i="63"/>
  <c r="W1056" i="63"/>
  <c r="X1056" i="63"/>
  <c r="Y1056" i="63"/>
  <c r="W1057" i="63"/>
  <c r="X1057" i="63"/>
  <c r="Y1057" i="63"/>
  <c r="W1058" i="63"/>
  <c r="X1058" i="63"/>
  <c r="Y1058" i="63"/>
  <c r="W1059" i="63"/>
  <c r="X1059" i="63"/>
  <c r="Y1059" i="63"/>
  <c r="W1060" i="63"/>
  <c r="X1060" i="63"/>
  <c r="Y1060" i="63"/>
  <c r="W1061" i="63"/>
  <c r="X1061" i="63"/>
  <c r="Y1061" i="63"/>
  <c r="W1062" i="63"/>
  <c r="X1062" i="63"/>
  <c r="Y1062" i="63"/>
  <c r="W1063" i="63"/>
  <c r="X1063" i="63"/>
  <c r="Y1063" i="63"/>
  <c r="W1064" i="63"/>
  <c r="X1064" i="63"/>
  <c r="Y1064" i="63"/>
  <c r="W1065" i="63"/>
  <c r="X1065" i="63"/>
  <c r="Y1065" i="63"/>
  <c r="W1066" i="63"/>
  <c r="X1066" i="63"/>
  <c r="Y1066" i="63"/>
  <c r="W1067" i="63"/>
  <c r="X1067" i="63"/>
  <c r="Y1067" i="63"/>
  <c r="W1068" i="63"/>
  <c r="X1068" i="63"/>
  <c r="Y1068" i="63"/>
  <c r="W1069" i="63"/>
  <c r="X1069" i="63"/>
  <c r="Y1069" i="63"/>
  <c r="W1070" i="63"/>
  <c r="X1070" i="63"/>
  <c r="Y1070" i="63"/>
  <c r="W1071" i="63"/>
  <c r="X1071" i="63"/>
  <c r="Y1071" i="63"/>
  <c r="W1072" i="63"/>
  <c r="X1072" i="63"/>
  <c r="Y1072" i="63"/>
  <c r="W1073" i="63"/>
  <c r="X1073" i="63"/>
  <c r="Y1073" i="63"/>
  <c r="W1074" i="63"/>
  <c r="X1074" i="63"/>
  <c r="Y1074" i="63"/>
  <c r="W1075" i="63"/>
  <c r="X1075" i="63"/>
  <c r="Y1075" i="63"/>
  <c r="W1076" i="63"/>
  <c r="X1076" i="63"/>
  <c r="Y1076" i="63"/>
  <c r="W1077" i="63"/>
  <c r="X1077" i="63"/>
  <c r="Y1077" i="63"/>
  <c r="W1078" i="63"/>
  <c r="X1078" i="63"/>
  <c r="Y1078" i="63"/>
  <c r="W1079" i="63"/>
  <c r="X1079" i="63"/>
  <c r="Y1079" i="63"/>
  <c r="W1080" i="63"/>
  <c r="X1080" i="63"/>
  <c r="Y1080" i="63"/>
  <c r="W1081" i="63"/>
  <c r="X1081" i="63"/>
  <c r="Y1081" i="63"/>
  <c r="W1082" i="63"/>
  <c r="X1082" i="63"/>
  <c r="Y1082" i="63"/>
  <c r="W1083" i="63"/>
  <c r="X1083" i="63"/>
  <c r="Y1083" i="63"/>
  <c r="W1084" i="63"/>
  <c r="X1084" i="63"/>
  <c r="Y1084" i="63"/>
  <c r="W1085" i="63"/>
  <c r="X1085" i="63"/>
  <c r="Y1085" i="63"/>
  <c r="W1086" i="63"/>
  <c r="X1086" i="63"/>
  <c r="Y1086" i="63"/>
  <c r="W1087" i="63"/>
  <c r="X1087" i="63"/>
  <c r="Y1087" i="63"/>
  <c r="W1088" i="63"/>
  <c r="X1088" i="63"/>
  <c r="Y1088" i="63"/>
  <c r="W1089" i="63"/>
  <c r="X1089" i="63"/>
  <c r="Y1089" i="63"/>
  <c r="W1090" i="63"/>
  <c r="X1090" i="63"/>
  <c r="Y1090" i="63"/>
  <c r="W1091" i="63"/>
  <c r="X1091" i="63"/>
  <c r="Y1091" i="63"/>
  <c r="W1092" i="63"/>
  <c r="X1092" i="63"/>
  <c r="Y1092" i="63"/>
  <c r="W1093" i="63"/>
  <c r="X1093" i="63"/>
  <c r="Y1093" i="63"/>
  <c r="W1094" i="63"/>
  <c r="X1094" i="63"/>
  <c r="Y1094" i="63"/>
  <c r="W1095" i="63"/>
  <c r="X1095" i="63"/>
  <c r="Y1095" i="63"/>
  <c r="W1096" i="63"/>
  <c r="X1096" i="63"/>
  <c r="Y1096" i="63"/>
  <c r="W1097" i="63"/>
  <c r="X1097" i="63"/>
  <c r="Y1097" i="63"/>
  <c r="W1098" i="63"/>
  <c r="X1098" i="63"/>
  <c r="Y1098" i="63"/>
  <c r="W1099" i="63"/>
  <c r="X1099" i="63"/>
  <c r="Y1099" i="63"/>
  <c r="W1100" i="63"/>
  <c r="X1100" i="63"/>
  <c r="Y1100" i="63"/>
  <c r="W1101" i="63"/>
  <c r="X1101" i="63"/>
  <c r="Y1101" i="63"/>
  <c r="W1102" i="63"/>
  <c r="X1102" i="63"/>
  <c r="Y1102" i="63"/>
  <c r="W1103" i="63"/>
  <c r="X1103" i="63"/>
  <c r="Y1103" i="63"/>
  <c r="W1104" i="63"/>
  <c r="X1104" i="63"/>
  <c r="Y1104" i="63"/>
  <c r="W1105" i="63"/>
  <c r="X1105" i="63"/>
  <c r="Y1105" i="63"/>
  <c r="W1106" i="63"/>
  <c r="X1106" i="63"/>
  <c r="Y1106" i="63"/>
  <c r="W1107" i="63"/>
  <c r="X1107" i="63"/>
  <c r="Y1107" i="63"/>
  <c r="W1108" i="63"/>
  <c r="X1108" i="63"/>
  <c r="Y1108" i="63"/>
  <c r="W1109" i="63"/>
  <c r="X1109" i="63"/>
  <c r="Y1109" i="63"/>
  <c r="W1110" i="63"/>
  <c r="X1110" i="63"/>
  <c r="Y1110" i="63"/>
  <c r="W1111" i="63"/>
  <c r="X1111" i="63"/>
  <c r="Y1111" i="63"/>
  <c r="W1112" i="63"/>
  <c r="X1112" i="63"/>
  <c r="Y1112" i="63"/>
  <c r="W1113" i="63"/>
  <c r="X1113" i="63"/>
  <c r="Y1113" i="63"/>
  <c r="W1114" i="63"/>
  <c r="X1114" i="63"/>
  <c r="Y1114" i="63"/>
  <c r="W1115" i="63"/>
  <c r="X1115" i="63"/>
  <c r="Y1115" i="63"/>
  <c r="W1116" i="63"/>
  <c r="X1116" i="63"/>
  <c r="Y1116" i="63"/>
  <c r="W1117" i="63"/>
  <c r="X1117" i="63"/>
  <c r="Y1117" i="63"/>
  <c r="W1118" i="63"/>
  <c r="X1118" i="63"/>
  <c r="Y1118" i="63"/>
  <c r="W1119" i="63"/>
  <c r="X1119" i="63"/>
  <c r="Y1119" i="63"/>
  <c r="W1120" i="63"/>
  <c r="X1120" i="63"/>
  <c r="Y1120" i="63"/>
  <c r="W1121" i="63"/>
  <c r="X1121" i="63"/>
  <c r="Y1121" i="63"/>
  <c r="W1122" i="63"/>
  <c r="X1122" i="63"/>
  <c r="Y1122" i="63"/>
  <c r="W1123" i="63"/>
  <c r="X1123" i="63"/>
  <c r="Y1123" i="63"/>
  <c r="W1124" i="63"/>
  <c r="X1124" i="63"/>
  <c r="Y1124" i="63"/>
  <c r="W1125" i="63"/>
  <c r="X1125" i="63"/>
  <c r="Y1125" i="63"/>
  <c r="W1126" i="63"/>
  <c r="X1126" i="63"/>
  <c r="Y1126" i="63"/>
  <c r="W1127" i="63"/>
  <c r="X1127" i="63"/>
  <c r="Y1127" i="63"/>
  <c r="W1128" i="63"/>
  <c r="X1128" i="63"/>
  <c r="Y1128" i="63"/>
  <c r="W1129" i="63"/>
  <c r="X1129" i="63"/>
  <c r="Y1129" i="63"/>
  <c r="W1130" i="63"/>
  <c r="X1130" i="63"/>
  <c r="Y1130" i="63"/>
  <c r="W1131" i="63"/>
  <c r="X1131" i="63"/>
  <c r="Y1131" i="63"/>
  <c r="W1132" i="63"/>
  <c r="X1132" i="63"/>
  <c r="Y1132" i="63"/>
  <c r="W1133" i="63"/>
  <c r="X1133" i="63"/>
  <c r="Y1133" i="63"/>
  <c r="W1134" i="63"/>
  <c r="X1134" i="63"/>
  <c r="Y1134" i="63"/>
  <c r="W1135" i="63"/>
  <c r="X1135" i="63"/>
  <c r="Y1135" i="63"/>
  <c r="W1136" i="63"/>
  <c r="X1136" i="63"/>
  <c r="Y1136" i="63"/>
  <c r="W1137" i="63"/>
  <c r="X1137" i="63"/>
  <c r="Y1137" i="63"/>
  <c r="W1138" i="63"/>
  <c r="X1138" i="63"/>
  <c r="Y1138" i="63"/>
  <c r="W1139" i="63"/>
  <c r="X1139" i="63"/>
  <c r="Y1139" i="63"/>
  <c r="W1140" i="63"/>
  <c r="X1140" i="63"/>
  <c r="Y1140" i="63"/>
  <c r="W1141" i="63"/>
  <c r="X1141" i="63"/>
  <c r="Y1141" i="63"/>
  <c r="W1142" i="63"/>
  <c r="X1142" i="63"/>
  <c r="Y1142" i="63"/>
  <c r="W1143" i="63"/>
  <c r="X1143" i="63"/>
  <c r="Y1143" i="63"/>
  <c r="W1144" i="63"/>
  <c r="X1144" i="63"/>
  <c r="Y1144" i="63"/>
  <c r="W1145" i="63"/>
  <c r="X1145" i="63"/>
  <c r="Y1145" i="63"/>
  <c r="W1146" i="63"/>
  <c r="X1146" i="63"/>
  <c r="Y1146" i="63"/>
  <c r="W1147" i="63"/>
  <c r="X1147" i="63"/>
  <c r="Y1147" i="63"/>
  <c r="W1148" i="63"/>
  <c r="X1148" i="63"/>
  <c r="Y1148" i="63"/>
  <c r="W1149" i="63"/>
  <c r="X1149" i="63"/>
  <c r="Y1149" i="63"/>
  <c r="W1150" i="63"/>
  <c r="X1150" i="63"/>
  <c r="Y1150" i="63"/>
  <c r="W1151" i="63"/>
  <c r="X1151" i="63"/>
  <c r="Y1151" i="63"/>
  <c r="W1152" i="63"/>
  <c r="X1152" i="63"/>
  <c r="Y1152" i="63"/>
  <c r="W1153" i="63"/>
  <c r="X1153" i="63"/>
  <c r="Y1153" i="63"/>
  <c r="W1154" i="63"/>
  <c r="X1154" i="63"/>
  <c r="Y1154" i="63"/>
  <c r="W1155" i="63"/>
  <c r="X1155" i="63"/>
  <c r="Y1155" i="63"/>
  <c r="W1156" i="63"/>
  <c r="X1156" i="63"/>
  <c r="Y1156" i="63"/>
  <c r="W1157" i="63"/>
  <c r="X1157" i="63"/>
  <c r="Y1157" i="63"/>
  <c r="W1158" i="63"/>
  <c r="X1158" i="63"/>
  <c r="Y1158" i="63"/>
  <c r="W1159" i="63"/>
  <c r="X1159" i="63"/>
  <c r="Y1159" i="63"/>
  <c r="W1160" i="63"/>
  <c r="X1160" i="63"/>
  <c r="Y1160" i="63"/>
  <c r="W1161" i="63"/>
  <c r="X1161" i="63"/>
  <c r="Y1161" i="63"/>
  <c r="W1162" i="63"/>
  <c r="X1162" i="63"/>
  <c r="Y1162" i="63"/>
  <c r="W1163" i="63"/>
  <c r="X1163" i="63"/>
  <c r="Y1163" i="63"/>
  <c r="W1164" i="63"/>
  <c r="X1164" i="63"/>
  <c r="Y1164" i="63"/>
  <c r="W1165" i="63"/>
  <c r="X1165" i="63"/>
  <c r="Y1165" i="63"/>
  <c r="W1166" i="63"/>
  <c r="X1166" i="63"/>
  <c r="Y1166" i="63"/>
  <c r="W1167" i="63"/>
  <c r="X1167" i="63"/>
  <c r="Y1167" i="63"/>
  <c r="W1168" i="63"/>
  <c r="X1168" i="63"/>
  <c r="Y1168" i="63"/>
  <c r="W1169" i="63"/>
  <c r="X1169" i="63"/>
  <c r="Y1169" i="63"/>
  <c r="W1170" i="63"/>
  <c r="X1170" i="63"/>
  <c r="Y1170" i="63"/>
  <c r="W1171" i="63"/>
  <c r="X1171" i="63"/>
  <c r="Y1171" i="63"/>
  <c r="W1172" i="63"/>
  <c r="X1172" i="63"/>
  <c r="Y1172" i="63"/>
  <c r="W1173" i="63"/>
  <c r="X1173" i="63"/>
  <c r="Y1173" i="63"/>
  <c r="W1174" i="63"/>
  <c r="X1174" i="63"/>
  <c r="Y1174" i="63"/>
  <c r="W1175" i="63"/>
  <c r="X1175" i="63"/>
  <c r="Y1175" i="63"/>
  <c r="W1176" i="63"/>
  <c r="X1176" i="63"/>
  <c r="Y1176" i="63"/>
  <c r="W1177" i="63"/>
  <c r="X1177" i="63"/>
  <c r="Y1177" i="63"/>
  <c r="W1178" i="63"/>
  <c r="X1178" i="63"/>
  <c r="Y1178" i="63"/>
  <c r="W1179" i="63"/>
  <c r="X1179" i="63"/>
  <c r="Y1179" i="63"/>
  <c r="W1180" i="63"/>
  <c r="X1180" i="63"/>
  <c r="Y1180" i="63"/>
  <c r="W1181" i="63"/>
  <c r="X1181" i="63"/>
  <c r="Y1181" i="63"/>
  <c r="W1182" i="63"/>
  <c r="X1182" i="63"/>
  <c r="Y1182" i="63"/>
  <c r="W1183" i="63"/>
  <c r="X1183" i="63"/>
  <c r="Y1183" i="63"/>
  <c r="W1184" i="63"/>
  <c r="X1184" i="63"/>
  <c r="Y1184" i="63"/>
  <c r="W1185" i="63"/>
  <c r="X1185" i="63"/>
  <c r="Y1185" i="63"/>
  <c r="W1186" i="63"/>
  <c r="X1186" i="63"/>
  <c r="Y1186" i="63"/>
  <c r="W1187" i="63"/>
  <c r="X1187" i="63"/>
  <c r="Y1187" i="63"/>
  <c r="W1188" i="63"/>
  <c r="X1188" i="63"/>
  <c r="Y1188" i="63"/>
  <c r="W1189" i="63"/>
  <c r="X1189" i="63"/>
  <c r="Y1189" i="63"/>
  <c r="W1190" i="63"/>
  <c r="X1190" i="63"/>
  <c r="Y1190" i="63"/>
  <c r="W1191" i="63"/>
  <c r="X1191" i="63"/>
  <c r="Y1191" i="63"/>
  <c r="W1192" i="63"/>
  <c r="X1192" i="63"/>
  <c r="Y1192" i="63"/>
  <c r="W1193" i="63"/>
  <c r="X1193" i="63"/>
  <c r="Y1193" i="63"/>
  <c r="W1194" i="63"/>
  <c r="X1194" i="63"/>
  <c r="Y1194" i="63"/>
  <c r="W1195" i="63"/>
  <c r="X1195" i="63"/>
  <c r="Y1195" i="63"/>
  <c r="W1196" i="63"/>
  <c r="X1196" i="63"/>
  <c r="Y1196" i="63"/>
  <c r="W1197" i="63"/>
  <c r="X1197" i="63"/>
  <c r="Y1197" i="63"/>
  <c r="W1198" i="63"/>
  <c r="X1198" i="63"/>
  <c r="Y1198" i="63"/>
  <c r="W1199" i="63"/>
  <c r="X1199" i="63"/>
  <c r="Y1199" i="63"/>
  <c r="W1200" i="63"/>
  <c r="X1200" i="63"/>
  <c r="Y1200" i="63"/>
  <c r="W1201" i="63"/>
  <c r="X1201" i="63"/>
  <c r="Y1201" i="63"/>
  <c r="W1202" i="63"/>
  <c r="X1202" i="63"/>
  <c r="Y1202" i="63"/>
  <c r="W1203" i="63"/>
  <c r="X1203" i="63"/>
  <c r="Y1203" i="63"/>
  <c r="W1204" i="63"/>
  <c r="X1204" i="63"/>
  <c r="Y1204" i="63"/>
  <c r="W1205" i="63"/>
  <c r="X1205" i="63"/>
  <c r="Y1205" i="63"/>
  <c r="W1206" i="63"/>
  <c r="X1206" i="63"/>
  <c r="Y1206" i="63"/>
  <c r="W1207" i="63"/>
  <c r="X1207" i="63"/>
  <c r="Y1207" i="63"/>
  <c r="W1208" i="63"/>
  <c r="X1208" i="63"/>
  <c r="Y1208" i="63"/>
  <c r="W1209" i="63"/>
  <c r="X1209" i="63"/>
  <c r="Y1209" i="63"/>
  <c r="W1210" i="63"/>
  <c r="X1210" i="63"/>
  <c r="Y1210" i="63"/>
  <c r="W1211" i="63"/>
  <c r="X1211" i="63"/>
  <c r="Y1211" i="63"/>
  <c r="W1212" i="63"/>
  <c r="X1212" i="63"/>
  <c r="Y1212" i="63"/>
  <c r="W1213" i="63"/>
  <c r="X1213" i="63"/>
  <c r="Y1213" i="63"/>
  <c r="W1214" i="63"/>
  <c r="X1214" i="63"/>
  <c r="Y1214" i="63"/>
  <c r="W1215" i="63"/>
  <c r="X1215" i="63"/>
  <c r="Y1215" i="63"/>
  <c r="W1216" i="63"/>
  <c r="X1216" i="63"/>
  <c r="Y1216" i="63"/>
  <c r="W1217" i="63"/>
  <c r="X1217" i="63"/>
  <c r="Y1217" i="63"/>
  <c r="W1218" i="63"/>
  <c r="X1218" i="63"/>
  <c r="Y1218" i="63"/>
  <c r="W1219" i="63"/>
  <c r="X1219" i="63"/>
  <c r="Y1219" i="63"/>
  <c r="W1220" i="63"/>
  <c r="X1220" i="63"/>
  <c r="Y1220" i="63"/>
  <c r="W1221" i="63"/>
  <c r="X1221" i="63"/>
  <c r="Y1221" i="63"/>
  <c r="W1222" i="63"/>
  <c r="X1222" i="63"/>
  <c r="Y1222" i="63"/>
  <c r="W1223" i="63"/>
  <c r="X1223" i="63"/>
  <c r="Y1223" i="63"/>
  <c r="W1224" i="63"/>
  <c r="X1224" i="63"/>
  <c r="Y1224" i="63"/>
  <c r="W1225" i="63"/>
  <c r="X1225" i="63"/>
  <c r="Y1225" i="63"/>
  <c r="W1226" i="63"/>
  <c r="X1226" i="63"/>
  <c r="Y1226" i="63"/>
  <c r="W1227" i="63"/>
  <c r="X1227" i="63"/>
  <c r="Y1227" i="63"/>
  <c r="W1228" i="63"/>
  <c r="X1228" i="63"/>
  <c r="Y1228" i="63"/>
  <c r="W1229" i="63"/>
  <c r="X1229" i="63"/>
  <c r="Y1229" i="63"/>
  <c r="W1230" i="63"/>
  <c r="X1230" i="63"/>
  <c r="Y1230" i="63"/>
  <c r="W1231" i="63"/>
  <c r="X1231" i="63"/>
  <c r="Y1231" i="63"/>
  <c r="W1232" i="63"/>
  <c r="X1232" i="63"/>
  <c r="Y1232" i="63"/>
  <c r="W1233" i="63"/>
  <c r="X1233" i="63"/>
  <c r="Y1233" i="63"/>
  <c r="W1234" i="63"/>
  <c r="X1234" i="63"/>
  <c r="Y1234" i="63"/>
  <c r="W1235" i="63"/>
  <c r="X1235" i="63"/>
  <c r="Y1235" i="63"/>
  <c r="W1236" i="63"/>
  <c r="X1236" i="63"/>
  <c r="Y1236" i="63"/>
  <c r="W1237" i="63"/>
  <c r="X1237" i="63"/>
  <c r="Y1237" i="63"/>
  <c r="W1238" i="63"/>
  <c r="X1238" i="63"/>
  <c r="Y1238" i="63"/>
  <c r="W1239" i="63"/>
  <c r="X1239" i="63"/>
  <c r="Y1239" i="63"/>
  <c r="W1240" i="63"/>
  <c r="X1240" i="63"/>
  <c r="Y1240" i="63"/>
  <c r="W1241" i="63"/>
  <c r="X1241" i="63"/>
  <c r="Y1241" i="63"/>
  <c r="W1242" i="63"/>
  <c r="X1242" i="63"/>
  <c r="Y1242" i="63"/>
  <c r="W1243" i="63"/>
  <c r="X1243" i="63"/>
  <c r="Y1243" i="63"/>
  <c r="W1244" i="63"/>
  <c r="X1244" i="63"/>
  <c r="Y1244" i="63"/>
  <c r="W1245" i="63"/>
  <c r="X1245" i="63"/>
  <c r="Y1245" i="63"/>
  <c r="W1246" i="63"/>
  <c r="X1246" i="63"/>
  <c r="Y1246" i="63"/>
  <c r="W1247" i="63"/>
  <c r="X1247" i="63"/>
  <c r="Y1247" i="63"/>
  <c r="W1248" i="63"/>
  <c r="X1248" i="63"/>
  <c r="Y1248" i="63"/>
  <c r="W1249" i="63"/>
  <c r="X1249" i="63"/>
  <c r="Y1249" i="63"/>
  <c r="W1250" i="63"/>
  <c r="X1250" i="63"/>
  <c r="Y1250" i="63"/>
  <c r="W1251" i="63"/>
  <c r="X1251" i="63"/>
  <c r="Y1251" i="63"/>
  <c r="W1252" i="63"/>
  <c r="X1252" i="63"/>
  <c r="Y1252" i="63"/>
  <c r="W1253" i="63"/>
  <c r="X1253" i="63"/>
  <c r="Y1253" i="63"/>
  <c r="W1254" i="63"/>
  <c r="X1254" i="63"/>
  <c r="Y1254" i="63"/>
  <c r="W1255" i="63"/>
  <c r="X1255" i="63"/>
  <c r="Y1255" i="63"/>
  <c r="W1256" i="63"/>
  <c r="X1256" i="63"/>
  <c r="Y1256" i="63"/>
  <c r="W1257" i="63"/>
  <c r="X1257" i="63"/>
  <c r="Y1257" i="63"/>
  <c r="W1258" i="63"/>
  <c r="X1258" i="63"/>
  <c r="Y1258" i="63"/>
  <c r="W1259" i="63"/>
  <c r="X1259" i="63"/>
  <c r="Y1259" i="63"/>
  <c r="W1260" i="63"/>
  <c r="X1260" i="63"/>
  <c r="Y1260" i="63"/>
  <c r="W1261" i="63"/>
  <c r="X1261" i="63"/>
  <c r="Y1261" i="63"/>
  <c r="W1262" i="63"/>
  <c r="X1262" i="63"/>
  <c r="Y1262" i="63"/>
  <c r="W1263" i="63"/>
  <c r="X1263" i="63"/>
  <c r="Y1263" i="63"/>
  <c r="W1264" i="63"/>
  <c r="X1264" i="63"/>
  <c r="Y1264" i="63"/>
  <c r="W1265" i="63"/>
  <c r="X1265" i="63"/>
  <c r="Y1265" i="63"/>
  <c r="W1266" i="63"/>
  <c r="X1266" i="63"/>
  <c r="Y1266" i="63"/>
  <c r="W1267" i="63"/>
  <c r="X1267" i="63"/>
  <c r="Y1267" i="63"/>
  <c r="W1268" i="63"/>
  <c r="X1268" i="63"/>
  <c r="Y1268" i="63"/>
  <c r="W1269" i="63"/>
  <c r="X1269" i="63"/>
  <c r="Y1269" i="63"/>
  <c r="W1270" i="63"/>
  <c r="X1270" i="63"/>
  <c r="Y1270" i="63"/>
  <c r="W1271" i="63"/>
  <c r="X1271" i="63"/>
  <c r="Y1271" i="63"/>
  <c r="W1272" i="63"/>
  <c r="X1272" i="63"/>
  <c r="Y1272" i="63"/>
  <c r="W1273" i="63"/>
  <c r="X1273" i="63"/>
  <c r="Y1273" i="63"/>
  <c r="W1274" i="63"/>
  <c r="X1274" i="63"/>
  <c r="Y1274" i="63"/>
  <c r="W1275" i="63"/>
  <c r="X1275" i="63"/>
  <c r="Y1275" i="63"/>
  <c r="W1276" i="63"/>
  <c r="X1276" i="63"/>
  <c r="Y1276" i="63"/>
  <c r="W1277" i="63"/>
  <c r="X1277" i="63"/>
  <c r="Y1277" i="63"/>
  <c r="W1278" i="63"/>
  <c r="X1278" i="63"/>
  <c r="Y1278" i="63"/>
  <c r="W1279" i="63"/>
  <c r="X1279" i="63"/>
  <c r="Y1279" i="63"/>
  <c r="W1280" i="63"/>
  <c r="X1280" i="63"/>
  <c r="Y1280" i="63"/>
  <c r="W1281" i="63"/>
  <c r="X1281" i="63"/>
  <c r="Y1281" i="63"/>
  <c r="W1282" i="63"/>
  <c r="X1282" i="63"/>
  <c r="Y1282" i="63"/>
  <c r="W1283" i="63"/>
  <c r="X1283" i="63"/>
  <c r="Y1283" i="63"/>
  <c r="W1284" i="63"/>
  <c r="X1284" i="63"/>
  <c r="Y1284" i="63"/>
  <c r="W1285" i="63"/>
  <c r="X1285" i="63"/>
  <c r="Y1285" i="63"/>
  <c r="W1286" i="63"/>
  <c r="X1286" i="63"/>
  <c r="Y1286" i="63"/>
  <c r="W1287" i="63"/>
  <c r="X1287" i="63"/>
  <c r="Y1287" i="63"/>
  <c r="W1288" i="63"/>
  <c r="X1288" i="63"/>
  <c r="Y1288" i="63"/>
  <c r="W1289" i="63"/>
  <c r="X1289" i="63"/>
  <c r="Y1289" i="63"/>
  <c r="W1290" i="63"/>
  <c r="X1290" i="63"/>
  <c r="Y1290" i="63"/>
  <c r="W1291" i="63"/>
  <c r="X1291" i="63"/>
  <c r="Y1291" i="63"/>
  <c r="W1292" i="63"/>
  <c r="X1292" i="63"/>
  <c r="Y1292" i="63"/>
  <c r="W1293" i="63"/>
  <c r="X1293" i="63"/>
  <c r="Y1293" i="63"/>
  <c r="W1294" i="63"/>
  <c r="X1294" i="63"/>
  <c r="Y1294" i="63"/>
  <c r="W1295" i="63"/>
  <c r="X1295" i="63"/>
  <c r="Y1295" i="63"/>
  <c r="W1296" i="63"/>
  <c r="X1296" i="63"/>
  <c r="Y1296" i="63"/>
  <c r="W1297" i="63"/>
  <c r="X1297" i="63"/>
  <c r="Y1297" i="63"/>
  <c r="W1298" i="63"/>
  <c r="X1298" i="63"/>
  <c r="Y1298" i="63"/>
  <c r="W1299" i="63"/>
  <c r="X1299" i="63"/>
  <c r="Y1299" i="63"/>
  <c r="W1300" i="63"/>
  <c r="X1300" i="63"/>
  <c r="Y1300" i="63"/>
  <c r="W1301" i="63"/>
  <c r="X1301" i="63"/>
  <c r="Y1301" i="63"/>
  <c r="W1302" i="63"/>
  <c r="X1302" i="63"/>
  <c r="Y1302" i="63"/>
  <c r="W1303" i="63"/>
  <c r="X1303" i="63"/>
  <c r="Y1303" i="63"/>
  <c r="W1304" i="63"/>
  <c r="X1304" i="63"/>
  <c r="Y1304" i="63"/>
  <c r="W1305" i="63"/>
  <c r="X1305" i="63"/>
  <c r="Y1305" i="63"/>
  <c r="W1306" i="63"/>
  <c r="X1306" i="63"/>
  <c r="Y1306" i="63"/>
  <c r="W1307" i="63"/>
  <c r="X1307" i="63"/>
  <c r="Y1307" i="63"/>
  <c r="W1308" i="63"/>
  <c r="X1308" i="63"/>
  <c r="Y1308" i="63"/>
  <c r="W1309" i="63"/>
  <c r="X1309" i="63"/>
  <c r="Y1309" i="63"/>
  <c r="W1310" i="63"/>
  <c r="X1310" i="63"/>
  <c r="Y1310" i="63"/>
  <c r="W1311" i="63"/>
  <c r="X1311" i="63"/>
  <c r="Y1311" i="63"/>
  <c r="W1312" i="63"/>
  <c r="X1312" i="63"/>
  <c r="Y1312" i="63"/>
  <c r="W1313" i="63"/>
  <c r="X1313" i="63"/>
  <c r="Y1313" i="63"/>
  <c r="W1314" i="63"/>
  <c r="X1314" i="63"/>
  <c r="Y1314" i="63"/>
  <c r="W1315" i="63"/>
  <c r="X1315" i="63"/>
  <c r="Y1315" i="63"/>
  <c r="W1316" i="63"/>
  <c r="X1316" i="63"/>
  <c r="Y1316" i="63"/>
  <c r="W1317" i="63"/>
  <c r="X1317" i="63"/>
  <c r="Y1317" i="63"/>
  <c r="W1318" i="63"/>
  <c r="X1318" i="63"/>
  <c r="Y1318" i="63"/>
  <c r="W1319" i="63"/>
  <c r="X1319" i="63"/>
  <c r="Y1319" i="63"/>
  <c r="W1320" i="63"/>
  <c r="X1320" i="63"/>
  <c r="Y1320" i="63"/>
  <c r="W1321" i="63"/>
  <c r="X1321" i="63"/>
  <c r="Y1321" i="63"/>
  <c r="W1322" i="63"/>
  <c r="X1322" i="63"/>
  <c r="Y1322" i="63"/>
  <c r="W1323" i="63"/>
  <c r="X1323" i="63"/>
  <c r="Y1323" i="63"/>
  <c r="W1324" i="63"/>
  <c r="X1324" i="63"/>
  <c r="Y1324" i="63"/>
  <c r="W1325" i="63"/>
  <c r="X1325" i="63"/>
  <c r="Y1325" i="63"/>
  <c r="W1326" i="63"/>
  <c r="X1326" i="63"/>
  <c r="Y1326" i="63"/>
  <c r="W1327" i="63"/>
  <c r="X1327" i="63"/>
  <c r="Y1327" i="63"/>
  <c r="W1328" i="63"/>
  <c r="X1328" i="63"/>
  <c r="Y1328" i="63"/>
  <c r="W1329" i="63"/>
  <c r="X1329" i="63"/>
  <c r="Y1329" i="63"/>
  <c r="W1330" i="63"/>
  <c r="X1330" i="63"/>
  <c r="Y1330" i="63"/>
  <c r="W1331" i="63"/>
  <c r="X1331" i="63"/>
  <c r="Y1331" i="63"/>
  <c r="W1332" i="63"/>
  <c r="X1332" i="63"/>
  <c r="Y1332" i="63"/>
  <c r="W1333" i="63"/>
  <c r="X1333" i="63"/>
  <c r="Y1333" i="63"/>
  <c r="W1334" i="63"/>
  <c r="X1334" i="63"/>
  <c r="Y1334" i="63"/>
  <c r="W1335" i="63"/>
  <c r="X1335" i="63"/>
  <c r="Y1335" i="63"/>
  <c r="W1336" i="63"/>
  <c r="X1336" i="63"/>
  <c r="Y1336" i="63"/>
  <c r="W1337" i="63"/>
  <c r="X1337" i="63"/>
  <c r="Y1337" i="63"/>
  <c r="W1338" i="63"/>
  <c r="X1338" i="63"/>
  <c r="Y1338" i="63"/>
  <c r="W1339" i="63"/>
  <c r="X1339" i="63"/>
  <c r="Y1339" i="63"/>
  <c r="W1340" i="63"/>
  <c r="X1340" i="63"/>
  <c r="Y1340" i="63"/>
  <c r="W1341" i="63"/>
  <c r="X1341" i="63"/>
  <c r="Y1341" i="63"/>
  <c r="W1342" i="63"/>
  <c r="X1342" i="63"/>
  <c r="Y1342" i="63"/>
  <c r="W1343" i="63"/>
  <c r="X1343" i="63"/>
  <c r="Y1343" i="63"/>
  <c r="W1344" i="63"/>
  <c r="X1344" i="63"/>
  <c r="Y1344" i="63"/>
  <c r="W1345" i="63"/>
  <c r="X1345" i="63"/>
  <c r="Y1345" i="63"/>
  <c r="W1346" i="63"/>
  <c r="X1346" i="63"/>
  <c r="Y1346" i="63"/>
  <c r="W1347" i="63"/>
  <c r="X1347" i="63"/>
  <c r="Y1347" i="63"/>
  <c r="W1348" i="63"/>
  <c r="X1348" i="63"/>
  <c r="Y1348" i="63"/>
  <c r="W1349" i="63"/>
  <c r="X1349" i="63"/>
  <c r="Y1349" i="63"/>
  <c r="W1350" i="63"/>
  <c r="X1350" i="63"/>
  <c r="Y1350" i="63"/>
  <c r="W1351" i="63"/>
  <c r="X1351" i="63"/>
  <c r="Y1351" i="63"/>
  <c r="W1352" i="63"/>
  <c r="X1352" i="63"/>
  <c r="Y1352" i="63"/>
  <c r="W1353" i="63"/>
  <c r="X1353" i="63"/>
  <c r="Y1353" i="63"/>
  <c r="W1354" i="63"/>
  <c r="X1354" i="63"/>
  <c r="Y1354" i="63"/>
  <c r="W1355" i="63"/>
  <c r="X1355" i="63"/>
  <c r="Y1355" i="63"/>
  <c r="W1356" i="63"/>
  <c r="X1356" i="63"/>
  <c r="Y1356" i="63"/>
  <c r="W1357" i="63"/>
  <c r="X1357" i="63"/>
  <c r="Y1357" i="63"/>
  <c r="W1358" i="63"/>
  <c r="X1358" i="63"/>
  <c r="Y1358" i="63"/>
  <c r="W1359" i="63"/>
  <c r="X1359" i="63"/>
  <c r="Y1359" i="63"/>
  <c r="W1360" i="63"/>
  <c r="X1360" i="63"/>
  <c r="Y1360" i="63"/>
  <c r="W1361" i="63"/>
  <c r="X1361" i="63"/>
  <c r="Y1361" i="63"/>
  <c r="W1362" i="63"/>
  <c r="X1362" i="63"/>
  <c r="Y1362" i="63"/>
  <c r="W1363" i="63"/>
  <c r="X1363" i="63"/>
  <c r="Y1363" i="63"/>
  <c r="W1364" i="63"/>
  <c r="X1364" i="63"/>
  <c r="Y1364" i="63"/>
  <c r="W1365" i="63"/>
  <c r="X1365" i="63"/>
  <c r="Y1365" i="63"/>
  <c r="W1366" i="63"/>
  <c r="X1366" i="63"/>
  <c r="Y1366" i="63"/>
  <c r="W1367" i="63"/>
  <c r="X1367" i="63"/>
  <c r="Y1367" i="63"/>
  <c r="W1368" i="63"/>
  <c r="X1368" i="63"/>
  <c r="Y1368" i="63"/>
  <c r="W1369" i="63"/>
  <c r="X1369" i="63"/>
  <c r="Y1369" i="63"/>
  <c r="W1370" i="63"/>
  <c r="X1370" i="63"/>
  <c r="Y1370" i="63"/>
  <c r="W1371" i="63"/>
  <c r="X1371" i="63"/>
  <c r="Y1371" i="63"/>
  <c r="W1372" i="63"/>
  <c r="X1372" i="63"/>
  <c r="Y1372" i="63"/>
  <c r="W1373" i="63"/>
  <c r="X1373" i="63"/>
  <c r="Y1373" i="63"/>
  <c r="W1374" i="63"/>
  <c r="X1374" i="63"/>
  <c r="Y1374" i="63"/>
  <c r="W1375" i="63"/>
  <c r="X1375" i="63"/>
  <c r="Y1375" i="63"/>
  <c r="W1376" i="63"/>
  <c r="X1376" i="63"/>
  <c r="Y1376" i="63"/>
  <c r="W1377" i="63"/>
  <c r="X1377" i="63"/>
  <c r="Y1377" i="63"/>
  <c r="W1378" i="63"/>
  <c r="X1378" i="63"/>
  <c r="Y1378" i="63"/>
  <c r="W1379" i="63"/>
  <c r="X1379" i="63"/>
  <c r="Y1379" i="63"/>
  <c r="W1380" i="63"/>
  <c r="X1380" i="63"/>
  <c r="Y1380" i="63"/>
  <c r="W1381" i="63"/>
  <c r="X1381" i="63"/>
  <c r="Y1381" i="63"/>
  <c r="W1382" i="63"/>
  <c r="X1382" i="63"/>
  <c r="Y1382" i="63"/>
  <c r="W1383" i="63"/>
  <c r="X1383" i="63"/>
  <c r="Y1383" i="63"/>
  <c r="W1384" i="63"/>
  <c r="X1384" i="63"/>
  <c r="Y1384" i="63"/>
  <c r="W1385" i="63"/>
  <c r="X1385" i="63"/>
  <c r="Y1385" i="63"/>
  <c r="W1386" i="63"/>
  <c r="X1386" i="63"/>
  <c r="Y1386" i="63"/>
  <c r="W1387" i="63"/>
  <c r="X1387" i="63"/>
  <c r="Y1387" i="63"/>
  <c r="W1388" i="63"/>
  <c r="X1388" i="63"/>
  <c r="Y1388" i="63"/>
  <c r="W1389" i="63"/>
  <c r="X1389" i="63"/>
  <c r="Y1389" i="63"/>
  <c r="W1390" i="63"/>
  <c r="X1390" i="63"/>
  <c r="Y1390" i="63"/>
  <c r="W1391" i="63"/>
  <c r="X1391" i="63"/>
  <c r="Y1391" i="63"/>
  <c r="W1392" i="63"/>
  <c r="X1392" i="63"/>
  <c r="Y1392" i="63"/>
  <c r="W1393" i="63"/>
  <c r="X1393" i="63"/>
  <c r="Y1393" i="63"/>
  <c r="W1394" i="63"/>
  <c r="X1394" i="63"/>
  <c r="Y1394" i="63"/>
  <c r="W1395" i="63"/>
  <c r="X1395" i="63"/>
  <c r="Y1395" i="63"/>
  <c r="W1396" i="63"/>
  <c r="X1396" i="63"/>
  <c r="Y1396" i="63"/>
  <c r="W1397" i="63"/>
  <c r="X1397" i="63"/>
  <c r="Y1397" i="63"/>
  <c r="W1398" i="63"/>
  <c r="X1398" i="63"/>
  <c r="Y1398" i="63"/>
  <c r="W1399" i="63"/>
  <c r="X1399" i="63"/>
  <c r="Y1399" i="63"/>
  <c r="W1400" i="63"/>
  <c r="X1400" i="63"/>
  <c r="Y1400" i="63"/>
  <c r="W1401" i="63"/>
  <c r="X1401" i="63"/>
  <c r="Y1401" i="63"/>
  <c r="W1402" i="63"/>
  <c r="X1402" i="63"/>
  <c r="Y1402" i="63"/>
  <c r="W1403" i="63"/>
  <c r="X1403" i="63"/>
  <c r="Y1403" i="63"/>
  <c r="W1404" i="63"/>
  <c r="X1404" i="63"/>
  <c r="Y1404" i="63"/>
  <c r="W1405" i="63"/>
  <c r="X1405" i="63"/>
  <c r="Y1405" i="63"/>
  <c r="W1406" i="63"/>
  <c r="X1406" i="63"/>
  <c r="Y1406" i="63"/>
  <c r="W1407" i="63"/>
  <c r="X1407" i="63"/>
  <c r="Y1407" i="63"/>
  <c r="W1408" i="63"/>
  <c r="X1408" i="63"/>
  <c r="Y1408" i="63"/>
  <c r="W1409" i="63"/>
  <c r="X1409" i="63"/>
  <c r="Y1409" i="63"/>
  <c r="W1410" i="63"/>
  <c r="X1410" i="63"/>
  <c r="Y1410" i="63"/>
  <c r="W1411" i="63"/>
  <c r="X1411" i="63"/>
  <c r="Y1411" i="63"/>
  <c r="W1412" i="63"/>
  <c r="X1412" i="63"/>
  <c r="Y1412" i="63"/>
  <c r="W1413" i="63"/>
  <c r="X1413" i="63"/>
  <c r="Y1413" i="63"/>
  <c r="W1414" i="63"/>
  <c r="X1414" i="63"/>
  <c r="Y1414" i="63"/>
  <c r="W1415" i="63"/>
  <c r="X1415" i="63"/>
  <c r="Y1415" i="63"/>
  <c r="W1416" i="63"/>
  <c r="X1416" i="63"/>
  <c r="Y1416" i="63"/>
  <c r="W1417" i="63"/>
  <c r="X1417" i="63"/>
  <c r="Y1417" i="63"/>
  <c r="W1418" i="63"/>
  <c r="X1418" i="63"/>
  <c r="Y1418" i="63"/>
  <c r="W1419" i="63"/>
  <c r="X1419" i="63"/>
  <c r="Y1419" i="63"/>
  <c r="W1420" i="63"/>
  <c r="X1420" i="63"/>
  <c r="Y1420" i="63"/>
  <c r="W1421" i="63"/>
  <c r="X1421" i="63"/>
  <c r="Y1421" i="63"/>
  <c r="W1422" i="63"/>
  <c r="X1422" i="63"/>
  <c r="Y1422" i="63"/>
  <c r="W1423" i="63"/>
  <c r="X1423" i="63"/>
  <c r="Y1423" i="63"/>
  <c r="W1424" i="63"/>
  <c r="X1424" i="63"/>
  <c r="Y1424" i="63"/>
  <c r="W1425" i="63"/>
  <c r="X1425" i="63"/>
  <c r="Y1425" i="63"/>
  <c r="W1426" i="63"/>
  <c r="X1426" i="63"/>
  <c r="Y1426" i="63"/>
  <c r="W1427" i="63"/>
  <c r="X1427" i="63"/>
  <c r="Y1427" i="63"/>
  <c r="W1428" i="63"/>
  <c r="X1428" i="63"/>
  <c r="Y1428" i="63"/>
  <c r="W1429" i="63"/>
  <c r="X1429" i="63"/>
  <c r="Y1429" i="63"/>
  <c r="W1430" i="63"/>
  <c r="X1430" i="63"/>
  <c r="Y1430" i="63"/>
  <c r="W1431" i="63"/>
  <c r="X1431" i="63"/>
  <c r="Y1431" i="63"/>
  <c r="W1432" i="63"/>
  <c r="X1432" i="63"/>
  <c r="Y1432" i="63"/>
  <c r="W1433" i="63"/>
  <c r="X1433" i="63"/>
  <c r="Y1433" i="63"/>
  <c r="W1434" i="63"/>
  <c r="X1434" i="63"/>
  <c r="Y1434" i="63"/>
  <c r="W1435" i="63"/>
  <c r="X1435" i="63"/>
  <c r="Y1435" i="63"/>
  <c r="W1436" i="63"/>
  <c r="X1436" i="63"/>
  <c r="Y1436" i="63"/>
  <c r="W1437" i="63"/>
  <c r="X1437" i="63"/>
  <c r="Y1437" i="63"/>
  <c r="W1438" i="63"/>
  <c r="X1438" i="63"/>
  <c r="Y1438" i="63"/>
  <c r="W1439" i="63"/>
  <c r="X1439" i="63"/>
  <c r="Y1439" i="63"/>
  <c r="W1440" i="63"/>
  <c r="X1440" i="63"/>
  <c r="Y1440" i="63"/>
  <c r="W1441" i="63"/>
  <c r="X1441" i="63"/>
  <c r="Y1441" i="63"/>
  <c r="W1442" i="63"/>
  <c r="X1442" i="63"/>
  <c r="Y1442" i="63"/>
  <c r="W1443" i="63"/>
  <c r="X1443" i="63"/>
  <c r="Y1443" i="63"/>
  <c r="W1444" i="63"/>
  <c r="X1444" i="63"/>
  <c r="Y1444" i="63"/>
  <c r="W1445" i="63"/>
  <c r="X1445" i="63"/>
  <c r="Y1445" i="63"/>
  <c r="W1446" i="63"/>
  <c r="X1446" i="63"/>
  <c r="Y1446" i="63"/>
  <c r="W1447" i="63"/>
  <c r="X1447" i="63"/>
  <c r="Y1447" i="63"/>
  <c r="W1448" i="63"/>
  <c r="X1448" i="63"/>
  <c r="Y1448" i="63"/>
  <c r="W1449" i="63"/>
  <c r="X1449" i="63"/>
  <c r="Y1449" i="63"/>
  <c r="W1450" i="63"/>
  <c r="X1450" i="63"/>
  <c r="Y1450" i="63"/>
  <c r="W1451" i="63"/>
  <c r="X1451" i="63"/>
  <c r="Y1451" i="63"/>
  <c r="W1452" i="63"/>
  <c r="X1452" i="63"/>
  <c r="Y1452" i="63"/>
  <c r="W1453" i="63"/>
  <c r="X1453" i="63"/>
  <c r="Y1453" i="63"/>
  <c r="W1454" i="63"/>
  <c r="X1454" i="63"/>
  <c r="Y1454" i="63"/>
  <c r="W1455" i="63"/>
  <c r="X1455" i="63"/>
  <c r="Y1455" i="63"/>
  <c r="W1456" i="63"/>
  <c r="X1456" i="63"/>
  <c r="Y1456" i="63"/>
  <c r="W1457" i="63"/>
  <c r="X1457" i="63"/>
  <c r="Y1457" i="63"/>
  <c r="W1458" i="63"/>
  <c r="X1458" i="63"/>
  <c r="Y1458" i="63"/>
  <c r="W1459" i="63"/>
  <c r="X1459" i="63"/>
  <c r="Y1459" i="63"/>
  <c r="W1460" i="63"/>
  <c r="X1460" i="63"/>
  <c r="Y1460" i="63"/>
  <c r="W1461" i="63"/>
  <c r="X1461" i="63"/>
  <c r="Y1461" i="63"/>
  <c r="W1462" i="63"/>
  <c r="X1462" i="63"/>
  <c r="Y1462" i="63"/>
  <c r="W1463" i="63"/>
  <c r="X1463" i="63"/>
  <c r="Y1463" i="63"/>
  <c r="W1464" i="63"/>
  <c r="X1464" i="63"/>
  <c r="Y1464" i="63"/>
  <c r="W1465" i="63"/>
  <c r="X1465" i="63"/>
  <c r="Y1465" i="63"/>
  <c r="W1466" i="63"/>
  <c r="X1466" i="63"/>
  <c r="Y1466" i="63"/>
  <c r="W1467" i="63"/>
  <c r="X1467" i="63"/>
  <c r="Y1467" i="63"/>
  <c r="W1468" i="63"/>
  <c r="X1468" i="63"/>
  <c r="Y1468" i="63"/>
  <c r="W1469" i="63"/>
  <c r="X1469" i="63"/>
  <c r="Y1469" i="63"/>
  <c r="W1470" i="63"/>
  <c r="X1470" i="63"/>
  <c r="Y1470" i="63"/>
  <c r="W1471" i="63"/>
  <c r="X1471" i="63"/>
  <c r="Y1471" i="63"/>
  <c r="W1472" i="63"/>
  <c r="X1472" i="63"/>
  <c r="Y1472" i="63"/>
  <c r="W1473" i="63"/>
  <c r="X1473" i="63"/>
  <c r="Y1473" i="63"/>
  <c r="W1474" i="63"/>
  <c r="X1474" i="63"/>
  <c r="Y1474" i="63"/>
  <c r="W1475" i="63"/>
  <c r="X1475" i="63"/>
  <c r="Y1475" i="63"/>
  <c r="W1476" i="63"/>
  <c r="X1476" i="63"/>
  <c r="Y1476" i="63"/>
  <c r="W1477" i="63"/>
  <c r="X1477" i="63"/>
  <c r="Y1477" i="63"/>
  <c r="W1478" i="63"/>
  <c r="X1478" i="63"/>
  <c r="Y1478" i="63"/>
  <c r="W1479" i="63"/>
  <c r="X1479" i="63"/>
  <c r="Y1479" i="63"/>
  <c r="W1480" i="63"/>
  <c r="X1480" i="63"/>
  <c r="Y1480" i="63"/>
  <c r="W1481" i="63"/>
  <c r="X1481" i="63"/>
  <c r="Y1481" i="63"/>
  <c r="W1482" i="63"/>
  <c r="X1482" i="63"/>
  <c r="Y1482" i="63"/>
  <c r="W1483" i="63"/>
  <c r="X1483" i="63"/>
  <c r="Y1483" i="63"/>
  <c r="W1484" i="63"/>
  <c r="X1484" i="63"/>
  <c r="Y1484" i="63"/>
  <c r="W1485" i="63"/>
  <c r="X1485" i="63"/>
  <c r="Y1485" i="63"/>
  <c r="W1486" i="63"/>
  <c r="X1486" i="63"/>
  <c r="Y1486" i="63"/>
  <c r="W1487" i="63"/>
  <c r="X1487" i="63"/>
  <c r="Y1487" i="63"/>
  <c r="W1488" i="63"/>
  <c r="X1488" i="63"/>
  <c r="Y1488" i="63"/>
  <c r="W1489" i="63"/>
  <c r="X1489" i="63"/>
  <c r="Y1489" i="63"/>
  <c r="W1490" i="63"/>
  <c r="X1490" i="63"/>
  <c r="Y1490" i="63"/>
  <c r="W1491" i="63"/>
  <c r="X1491" i="63"/>
  <c r="Y1491" i="63"/>
  <c r="W1492" i="63"/>
  <c r="X1492" i="63"/>
  <c r="Y1492" i="63"/>
  <c r="W1493" i="63"/>
  <c r="X1493" i="63"/>
  <c r="Y1493" i="63"/>
  <c r="W1494" i="63"/>
  <c r="X1494" i="63"/>
  <c r="Y1494" i="63"/>
  <c r="W1495" i="63"/>
  <c r="X1495" i="63"/>
  <c r="Y1495" i="63"/>
  <c r="W1496" i="63"/>
  <c r="X1496" i="63"/>
  <c r="Y1496" i="63"/>
  <c r="W1497" i="63"/>
  <c r="X1497" i="63"/>
  <c r="Y1497" i="63"/>
  <c r="W1498" i="63"/>
  <c r="X1498" i="63"/>
  <c r="Y1498" i="63"/>
  <c r="W1499" i="63"/>
  <c r="X1499" i="63"/>
  <c r="Y1499" i="63"/>
  <c r="W1500" i="63"/>
  <c r="X1500" i="63"/>
  <c r="Y1500" i="63"/>
  <c r="W1501" i="63"/>
  <c r="X1501" i="63"/>
  <c r="Y1501" i="63"/>
  <c r="W1502" i="63"/>
  <c r="X1502" i="63"/>
  <c r="Y1502" i="63"/>
  <c r="W1503" i="63"/>
  <c r="X1503" i="63"/>
  <c r="Y1503" i="63"/>
  <c r="W1504" i="63"/>
  <c r="X1504" i="63"/>
  <c r="Y1504" i="63"/>
  <c r="W1505" i="63"/>
  <c r="X1505" i="63"/>
  <c r="Y1505" i="63"/>
  <c r="W1506" i="63"/>
  <c r="X1506" i="63"/>
  <c r="Y1506" i="63"/>
  <c r="W1507" i="63"/>
  <c r="X1507" i="63"/>
  <c r="Y1507" i="63"/>
  <c r="W1508" i="63"/>
  <c r="X1508" i="63"/>
  <c r="Y1508" i="63"/>
  <c r="W1509" i="63"/>
  <c r="X1509" i="63"/>
  <c r="Y1509" i="63"/>
  <c r="W1510" i="63"/>
  <c r="X1510" i="63"/>
  <c r="Y1510" i="63"/>
  <c r="W1511" i="63"/>
  <c r="X1511" i="63"/>
  <c r="Y1511" i="63"/>
  <c r="W1512" i="63"/>
  <c r="X1512" i="63"/>
  <c r="Y1512" i="63"/>
  <c r="W1513" i="63"/>
  <c r="X1513" i="63"/>
  <c r="Y1513" i="63"/>
  <c r="W1514" i="63"/>
  <c r="X1514" i="63"/>
  <c r="Y1514" i="63"/>
  <c r="W1515" i="63"/>
  <c r="X1515" i="63"/>
  <c r="Y1515" i="63"/>
  <c r="W1516" i="63"/>
  <c r="X1516" i="63"/>
  <c r="Y1516" i="63"/>
  <c r="W1517" i="63"/>
  <c r="X1517" i="63"/>
  <c r="Y1517" i="63"/>
  <c r="W1518" i="63"/>
  <c r="X1518" i="63"/>
  <c r="Y1518" i="63"/>
  <c r="W1519" i="63"/>
  <c r="X1519" i="63"/>
  <c r="Y1519" i="63"/>
  <c r="W1520" i="63"/>
  <c r="X1520" i="63"/>
  <c r="Y1520" i="63"/>
  <c r="W1521" i="63"/>
  <c r="X1521" i="63"/>
  <c r="Y1521" i="63"/>
  <c r="W1522" i="63"/>
  <c r="X1522" i="63"/>
  <c r="Y1522" i="63"/>
  <c r="W1523" i="63"/>
  <c r="X1523" i="63"/>
  <c r="Y1523" i="63"/>
  <c r="W1524" i="63"/>
  <c r="X1524" i="63"/>
  <c r="Y1524" i="63"/>
  <c r="W1525" i="63"/>
  <c r="X1525" i="63"/>
  <c r="Y1525" i="63"/>
  <c r="W1526" i="63"/>
  <c r="X1526" i="63"/>
  <c r="Y1526" i="63"/>
  <c r="W1527" i="63"/>
  <c r="X1527" i="63"/>
  <c r="Y1527" i="63"/>
  <c r="W1528" i="63"/>
  <c r="X1528" i="63"/>
  <c r="Y1528" i="63"/>
  <c r="W1529" i="63"/>
  <c r="X1529" i="63"/>
  <c r="Y1529" i="63"/>
  <c r="W1530" i="63"/>
  <c r="X1530" i="63"/>
  <c r="Y1530" i="63"/>
  <c r="W1531" i="63"/>
  <c r="X1531" i="63"/>
  <c r="Y1531" i="63"/>
  <c r="W1532" i="63"/>
  <c r="X1532" i="63"/>
  <c r="Y1532" i="63"/>
  <c r="W1533" i="63"/>
  <c r="X1533" i="63"/>
  <c r="Y1533" i="63"/>
  <c r="W1534" i="63"/>
  <c r="X1534" i="63"/>
  <c r="Y1534" i="63"/>
  <c r="W1535" i="63"/>
  <c r="X1535" i="63"/>
  <c r="Y1535" i="63"/>
  <c r="W1536" i="63"/>
  <c r="X1536" i="63"/>
  <c r="Y1536" i="63"/>
  <c r="W1537" i="63"/>
  <c r="X1537" i="63"/>
  <c r="Y1537" i="63"/>
  <c r="W1538" i="63"/>
  <c r="X1538" i="63"/>
  <c r="Y1538" i="63"/>
  <c r="W1539" i="63"/>
  <c r="X1539" i="63"/>
  <c r="Y1539" i="63"/>
  <c r="W1540" i="63"/>
  <c r="X1540" i="63"/>
  <c r="Y1540" i="63"/>
  <c r="W1541" i="63"/>
  <c r="X1541" i="63"/>
  <c r="Y1541" i="63"/>
  <c r="W1542" i="63"/>
  <c r="X1542" i="63"/>
  <c r="Y1542" i="63"/>
  <c r="W1543" i="63"/>
  <c r="X1543" i="63"/>
  <c r="Y1543" i="63"/>
  <c r="W1544" i="63"/>
  <c r="X1544" i="63"/>
  <c r="Y1544" i="63"/>
  <c r="W1545" i="63"/>
  <c r="X1545" i="63"/>
  <c r="Y1545" i="63"/>
  <c r="W1546" i="63"/>
  <c r="X1546" i="63"/>
  <c r="Y1546" i="63"/>
  <c r="W1547" i="63"/>
  <c r="X1547" i="63"/>
  <c r="Y1547" i="63"/>
  <c r="W1548" i="63"/>
  <c r="X1548" i="63"/>
  <c r="Y1548" i="63"/>
  <c r="W1549" i="63"/>
  <c r="X1549" i="63"/>
  <c r="Y1549" i="63"/>
  <c r="W1550" i="63"/>
  <c r="X1550" i="63"/>
  <c r="Y1550" i="63"/>
  <c r="W1551" i="63"/>
  <c r="X1551" i="63"/>
  <c r="Y1551" i="63"/>
  <c r="W1552" i="63"/>
  <c r="X1552" i="63"/>
  <c r="Y1552" i="63"/>
  <c r="W1553" i="63"/>
  <c r="X1553" i="63"/>
  <c r="Y1553" i="63"/>
  <c r="W1554" i="63"/>
  <c r="X1554" i="63"/>
  <c r="Y1554" i="63"/>
  <c r="W1555" i="63"/>
  <c r="X1555" i="63"/>
  <c r="Y1555" i="63"/>
  <c r="W1556" i="63"/>
  <c r="X1556" i="63"/>
  <c r="Y1556" i="63"/>
  <c r="W1557" i="63"/>
  <c r="X1557" i="63"/>
  <c r="Y1557" i="63"/>
  <c r="W1558" i="63"/>
  <c r="X1558" i="63"/>
  <c r="Y1558" i="63"/>
  <c r="W1559" i="63"/>
  <c r="X1559" i="63"/>
  <c r="Y1559" i="63"/>
  <c r="W1560" i="63"/>
  <c r="X1560" i="63"/>
  <c r="Y1560" i="63"/>
  <c r="W1561" i="63"/>
  <c r="X1561" i="63"/>
  <c r="Y1561" i="63"/>
  <c r="W1562" i="63"/>
  <c r="X1562" i="63"/>
  <c r="Y1562" i="63"/>
  <c r="W1563" i="63"/>
  <c r="X1563" i="63"/>
  <c r="Y1563" i="63"/>
  <c r="W1564" i="63"/>
  <c r="X1564" i="63"/>
  <c r="Y1564" i="63"/>
  <c r="W1565" i="63"/>
  <c r="X1565" i="63"/>
  <c r="Y1565" i="63"/>
  <c r="W1566" i="63"/>
  <c r="X1566" i="63"/>
  <c r="Y1566" i="63"/>
  <c r="W1567" i="63"/>
  <c r="X1567" i="63"/>
  <c r="Y1567" i="63"/>
  <c r="W1568" i="63"/>
  <c r="X1568" i="63"/>
  <c r="Y1568" i="63"/>
  <c r="W1569" i="63"/>
  <c r="X1569" i="63"/>
  <c r="Y1569" i="63"/>
  <c r="W1570" i="63"/>
  <c r="X1570" i="63"/>
  <c r="Y1570" i="63"/>
  <c r="W1571" i="63"/>
  <c r="X1571" i="63"/>
  <c r="Y1571" i="63"/>
  <c r="W1572" i="63"/>
  <c r="X1572" i="63"/>
  <c r="Y1572" i="63"/>
  <c r="W1573" i="63"/>
  <c r="X1573" i="63"/>
  <c r="Y1573" i="63"/>
  <c r="W1574" i="63"/>
  <c r="X1574" i="63"/>
  <c r="Y1574" i="63"/>
  <c r="W1575" i="63"/>
  <c r="X1575" i="63"/>
  <c r="Y1575" i="63"/>
  <c r="W1576" i="63"/>
  <c r="X1576" i="63"/>
  <c r="Y1576" i="63"/>
  <c r="W1577" i="63"/>
  <c r="X1577" i="63"/>
  <c r="Y1577" i="63"/>
  <c r="W1578" i="63"/>
  <c r="X1578" i="63"/>
  <c r="Y1578" i="63"/>
  <c r="W1579" i="63"/>
  <c r="X1579" i="63"/>
  <c r="Y1579" i="63"/>
  <c r="W1580" i="63"/>
  <c r="X1580" i="63"/>
  <c r="Y1580" i="63"/>
  <c r="W1581" i="63"/>
  <c r="X1581" i="63"/>
  <c r="Y1581" i="63"/>
  <c r="W1582" i="63"/>
  <c r="X1582" i="63"/>
  <c r="Y1582" i="63"/>
  <c r="W1583" i="63"/>
  <c r="X1583" i="63"/>
  <c r="Y1583" i="63"/>
  <c r="W1584" i="63"/>
  <c r="X1584" i="63"/>
  <c r="Y1584" i="63"/>
  <c r="W1585" i="63"/>
  <c r="X1585" i="63"/>
  <c r="Y1585" i="63"/>
  <c r="W1586" i="63"/>
  <c r="X1586" i="63"/>
  <c r="Y1586" i="63"/>
  <c r="W1587" i="63"/>
  <c r="X1587" i="63"/>
  <c r="Y1587" i="63"/>
  <c r="W1588" i="63"/>
  <c r="X1588" i="63"/>
  <c r="Y1588" i="63"/>
  <c r="W1589" i="63"/>
  <c r="X1589" i="63"/>
  <c r="Y1589" i="63"/>
  <c r="W1590" i="63"/>
  <c r="X1590" i="63"/>
  <c r="Y1590" i="63"/>
  <c r="W1591" i="63"/>
  <c r="X1591" i="63"/>
  <c r="Y1591" i="63"/>
  <c r="W1592" i="63"/>
  <c r="X1592" i="63"/>
  <c r="Y1592" i="63"/>
  <c r="W1593" i="63"/>
  <c r="X1593" i="63"/>
  <c r="Y1593" i="63"/>
  <c r="W1594" i="63"/>
  <c r="X1594" i="63"/>
  <c r="Y1594" i="63"/>
  <c r="W1595" i="63"/>
  <c r="X1595" i="63"/>
  <c r="Y1595" i="63"/>
  <c r="W1596" i="63"/>
  <c r="X1596" i="63"/>
  <c r="Y1596" i="63"/>
  <c r="W1597" i="63"/>
  <c r="X1597" i="63"/>
  <c r="Y1597" i="63"/>
  <c r="W1598" i="63"/>
  <c r="X1598" i="63"/>
  <c r="Y1598" i="63"/>
  <c r="W1599" i="63"/>
  <c r="X1599" i="63"/>
  <c r="Y1599" i="63"/>
  <c r="W1600" i="63"/>
  <c r="X1600" i="63"/>
  <c r="Y1600" i="63"/>
  <c r="W1601" i="63"/>
  <c r="X1601" i="63"/>
  <c r="Y1601" i="63"/>
  <c r="W1602" i="63"/>
  <c r="X1602" i="63"/>
  <c r="Y1602" i="63"/>
  <c r="W1603" i="63"/>
  <c r="X1603" i="63"/>
  <c r="Y1603" i="63"/>
  <c r="W1604" i="63"/>
  <c r="X1604" i="63"/>
  <c r="Y1604" i="63"/>
  <c r="W1605" i="63"/>
  <c r="X1605" i="63"/>
  <c r="Y1605" i="63"/>
  <c r="W1606" i="63"/>
  <c r="X1606" i="63"/>
  <c r="Y1606" i="63"/>
  <c r="W1607" i="63"/>
  <c r="X1607" i="63"/>
  <c r="Y1607" i="63"/>
  <c r="W1608" i="63"/>
  <c r="X1608" i="63"/>
  <c r="Y1608" i="63"/>
  <c r="W1609" i="63"/>
  <c r="X1609" i="63"/>
  <c r="Y1609" i="63"/>
  <c r="W1610" i="63"/>
  <c r="X1610" i="63"/>
  <c r="Y1610" i="63"/>
  <c r="W1611" i="63"/>
  <c r="X1611" i="63"/>
  <c r="Y1611" i="63"/>
  <c r="W1612" i="63"/>
  <c r="X1612" i="63"/>
  <c r="Y1612" i="63"/>
  <c r="W1613" i="63"/>
  <c r="X1613" i="63"/>
  <c r="Y1613" i="63"/>
  <c r="W1614" i="63"/>
  <c r="X1614" i="63"/>
  <c r="Y1614" i="63"/>
  <c r="W1615" i="63"/>
  <c r="X1615" i="63"/>
  <c r="Y1615" i="63"/>
  <c r="W1616" i="63"/>
  <c r="X1616" i="63"/>
  <c r="Y1616" i="63"/>
  <c r="W1617" i="63"/>
  <c r="X1617" i="63"/>
  <c r="Y1617" i="63"/>
  <c r="W1618" i="63"/>
  <c r="X1618" i="63"/>
  <c r="Y1618" i="63"/>
  <c r="W1619" i="63"/>
  <c r="X1619" i="63"/>
  <c r="Y1619" i="63"/>
  <c r="W1620" i="63"/>
  <c r="X1620" i="63"/>
  <c r="Y1620" i="63"/>
  <c r="W1621" i="63"/>
  <c r="X1621" i="63"/>
  <c r="Y1621" i="63"/>
  <c r="W1622" i="63"/>
  <c r="X1622" i="63"/>
  <c r="Y1622" i="63"/>
  <c r="W1623" i="63"/>
  <c r="X1623" i="63"/>
  <c r="Y1623" i="63"/>
  <c r="W1624" i="63"/>
  <c r="X1624" i="63"/>
  <c r="Y1624" i="63"/>
  <c r="W1625" i="63"/>
  <c r="X1625" i="63"/>
  <c r="Y1625" i="63"/>
  <c r="W1626" i="63"/>
  <c r="X1626" i="63"/>
  <c r="Y1626" i="63"/>
  <c r="W1627" i="63"/>
  <c r="X1627" i="63"/>
  <c r="Y1627" i="63"/>
  <c r="W1628" i="63"/>
  <c r="X1628" i="63"/>
  <c r="Y1628" i="63"/>
  <c r="W1629" i="63"/>
  <c r="X1629" i="63"/>
  <c r="Y1629" i="63"/>
  <c r="W1630" i="63"/>
  <c r="X1630" i="63"/>
  <c r="Y1630" i="63"/>
  <c r="W1631" i="63"/>
  <c r="X1631" i="63"/>
  <c r="Y1631" i="63"/>
  <c r="W1632" i="63"/>
  <c r="X1632" i="63"/>
  <c r="Y1632" i="63"/>
  <c r="W1633" i="63"/>
  <c r="X1633" i="63"/>
  <c r="Y1633" i="63"/>
  <c r="W1634" i="63"/>
  <c r="X1634" i="63"/>
  <c r="Y1634" i="63"/>
  <c r="W1635" i="63"/>
  <c r="X1635" i="63"/>
  <c r="Y1635" i="63"/>
  <c r="W1636" i="63"/>
  <c r="X1636" i="63"/>
  <c r="Y1636" i="63"/>
  <c r="W1637" i="63"/>
  <c r="X1637" i="63"/>
  <c r="Y1637" i="63"/>
  <c r="W1638" i="63"/>
  <c r="X1638" i="63"/>
  <c r="Y1638" i="63"/>
  <c r="W1639" i="63"/>
  <c r="X1639" i="63"/>
  <c r="Y1639" i="63"/>
  <c r="W1640" i="63"/>
  <c r="X1640" i="63"/>
  <c r="Y1640" i="63"/>
  <c r="W1641" i="63"/>
  <c r="X1641" i="63"/>
  <c r="Y1641" i="63"/>
  <c r="W1642" i="63"/>
  <c r="X1642" i="63"/>
  <c r="Y1642" i="63"/>
  <c r="W1643" i="63"/>
  <c r="X1643" i="63"/>
  <c r="Y1643" i="63"/>
  <c r="W1644" i="63"/>
  <c r="X1644" i="63"/>
  <c r="Y1644" i="63"/>
  <c r="W1645" i="63"/>
  <c r="X1645" i="63"/>
  <c r="Y1645" i="63"/>
  <c r="W1646" i="63"/>
  <c r="X1646" i="63"/>
  <c r="Y1646" i="63"/>
  <c r="W1647" i="63"/>
  <c r="X1647" i="63"/>
  <c r="Y1647" i="63"/>
  <c r="W1648" i="63"/>
  <c r="X1648" i="63"/>
  <c r="Y1648" i="63"/>
  <c r="W1649" i="63"/>
  <c r="X1649" i="63"/>
  <c r="Y1649" i="63"/>
  <c r="W1650" i="63"/>
  <c r="X1650" i="63"/>
  <c r="Y1650" i="63"/>
  <c r="W1651" i="63"/>
  <c r="X1651" i="63"/>
  <c r="Y1651" i="63"/>
  <c r="W1652" i="63"/>
  <c r="X1652" i="63"/>
  <c r="Y1652" i="63"/>
  <c r="W1653" i="63"/>
  <c r="X1653" i="63"/>
  <c r="Y1653" i="63"/>
  <c r="W1654" i="63"/>
  <c r="X1654" i="63"/>
  <c r="Y1654" i="63"/>
  <c r="W1655" i="63"/>
  <c r="X1655" i="63"/>
  <c r="Y1655" i="63"/>
  <c r="W1656" i="63"/>
  <c r="X1656" i="63"/>
  <c r="Y1656" i="63"/>
  <c r="W1657" i="63"/>
  <c r="X1657" i="63"/>
  <c r="Y1657" i="63"/>
  <c r="W1658" i="63"/>
  <c r="X1658" i="63"/>
  <c r="Y1658" i="63"/>
  <c r="W1659" i="63"/>
  <c r="X1659" i="63"/>
  <c r="Y1659" i="63"/>
  <c r="W1660" i="63"/>
  <c r="X1660" i="63"/>
  <c r="Y1660" i="63"/>
  <c r="W1661" i="63"/>
  <c r="X1661" i="63"/>
  <c r="Y1661" i="63"/>
  <c r="W1662" i="63"/>
  <c r="X1662" i="63"/>
  <c r="Y1662" i="63"/>
  <c r="W1663" i="63"/>
  <c r="X1663" i="63"/>
  <c r="Y1663" i="63"/>
  <c r="W1664" i="63"/>
  <c r="X1664" i="63"/>
  <c r="Y1664" i="63"/>
  <c r="W1665" i="63"/>
  <c r="X1665" i="63"/>
  <c r="Y1665" i="63"/>
  <c r="W1666" i="63"/>
  <c r="X1666" i="63"/>
  <c r="Y1666" i="63"/>
  <c r="W1667" i="63"/>
  <c r="X1667" i="63"/>
  <c r="Y1667" i="63"/>
  <c r="W1668" i="63"/>
  <c r="X1668" i="63"/>
  <c r="Y1668" i="63"/>
  <c r="W1669" i="63"/>
  <c r="X1669" i="63"/>
  <c r="Y1669" i="63"/>
  <c r="W1670" i="63"/>
  <c r="X1670" i="63"/>
  <c r="Y1670" i="63"/>
  <c r="W1671" i="63"/>
  <c r="X1671" i="63"/>
  <c r="Y1671" i="63"/>
  <c r="W1672" i="63"/>
  <c r="X1672" i="63"/>
  <c r="Y1672" i="63"/>
  <c r="W1673" i="63"/>
  <c r="X1673" i="63"/>
  <c r="Y1673" i="63"/>
  <c r="W1674" i="63"/>
  <c r="X1674" i="63"/>
  <c r="Y1674" i="63"/>
  <c r="W1675" i="63"/>
  <c r="X1675" i="63"/>
  <c r="Y1675" i="63"/>
  <c r="W1676" i="63"/>
  <c r="X1676" i="63"/>
  <c r="Y1676" i="63"/>
  <c r="W1677" i="63"/>
  <c r="X1677" i="63"/>
  <c r="Y1677" i="63"/>
  <c r="W1678" i="63"/>
  <c r="X1678" i="63"/>
  <c r="Y1678" i="63"/>
  <c r="W1679" i="63"/>
  <c r="X1679" i="63"/>
  <c r="Y1679" i="63"/>
  <c r="W1680" i="63"/>
  <c r="X1680" i="63"/>
  <c r="Y1680" i="63"/>
  <c r="W1681" i="63"/>
  <c r="X1681" i="63"/>
  <c r="Y1681" i="63"/>
  <c r="W1682" i="63"/>
  <c r="X1682" i="63"/>
  <c r="Y1682" i="63"/>
  <c r="W1683" i="63"/>
  <c r="X1683" i="63"/>
  <c r="Y1683" i="63"/>
  <c r="W1684" i="63"/>
  <c r="X1684" i="63"/>
  <c r="Y1684" i="63"/>
  <c r="W1685" i="63"/>
  <c r="X1685" i="63"/>
  <c r="Y1685" i="63"/>
  <c r="W1686" i="63"/>
  <c r="X1686" i="63"/>
  <c r="Y1686" i="63"/>
  <c r="W1687" i="63"/>
  <c r="X1687" i="63"/>
  <c r="Y1687" i="63"/>
  <c r="W1688" i="63"/>
  <c r="X1688" i="63"/>
  <c r="Y1688" i="63"/>
  <c r="W1689" i="63"/>
  <c r="X1689" i="63"/>
  <c r="Y1689" i="63"/>
  <c r="W1690" i="63"/>
  <c r="X1690" i="63"/>
  <c r="Y1690" i="63"/>
  <c r="W1691" i="63"/>
  <c r="X1691" i="63"/>
  <c r="Y1691" i="63"/>
  <c r="W1692" i="63"/>
  <c r="X1692" i="63"/>
  <c r="Y1692" i="63"/>
  <c r="W1693" i="63"/>
  <c r="X1693" i="63"/>
  <c r="Y1693" i="63"/>
  <c r="W1694" i="63"/>
  <c r="X1694" i="63"/>
  <c r="Y1694" i="63"/>
  <c r="W1695" i="63"/>
  <c r="X1695" i="63"/>
  <c r="Y1695" i="63"/>
  <c r="W1696" i="63"/>
  <c r="X1696" i="63"/>
  <c r="Y1696" i="63"/>
  <c r="W1697" i="63"/>
  <c r="X1697" i="63"/>
  <c r="Y1697" i="63"/>
  <c r="W1698" i="63"/>
  <c r="X1698" i="63"/>
  <c r="Y1698" i="63"/>
  <c r="W1699" i="63"/>
  <c r="X1699" i="63"/>
  <c r="Y1699" i="63"/>
  <c r="W1700" i="63"/>
  <c r="X1700" i="63"/>
  <c r="Y1700" i="63"/>
  <c r="W1701" i="63"/>
  <c r="X1701" i="63"/>
  <c r="Y1701" i="63"/>
  <c r="W1702" i="63"/>
  <c r="X1702" i="63"/>
  <c r="Y1702" i="63"/>
  <c r="W1703" i="63"/>
  <c r="X1703" i="63"/>
  <c r="Y1703" i="63"/>
  <c r="W1704" i="63"/>
  <c r="X1704" i="63"/>
  <c r="Y1704" i="63"/>
  <c r="W1705" i="63"/>
  <c r="X1705" i="63"/>
  <c r="Y1705" i="63"/>
  <c r="W1706" i="63"/>
  <c r="X1706" i="63"/>
  <c r="Y1706" i="63"/>
  <c r="W1707" i="63"/>
  <c r="X1707" i="63"/>
  <c r="Y1707" i="63"/>
  <c r="W1708" i="63"/>
  <c r="X1708" i="63"/>
  <c r="Y1708" i="63"/>
  <c r="W1709" i="63"/>
  <c r="X1709" i="63"/>
  <c r="Y1709" i="63"/>
  <c r="W1710" i="63"/>
  <c r="X1710" i="63"/>
  <c r="Y1710" i="63"/>
  <c r="W1711" i="63"/>
  <c r="X1711" i="63"/>
  <c r="Y1711" i="63"/>
  <c r="W1712" i="63"/>
  <c r="X1712" i="63"/>
  <c r="Y1712" i="63"/>
  <c r="W1713" i="63"/>
  <c r="X1713" i="63"/>
  <c r="Y1713" i="63"/>
  <c r="W1714" i="63"/>
  <c r="X1714" i="63"/>
  <c r="Y1714" i="63"/>
  <c r="W1715" i="63"/>
  <c r="X1715" i="63"/>
  <c r="Y1715" i="63"/>
  <c r="W1716" i="63"/>
  <c r="X1716" i="63"/>
  <c r="Y1716" i="63"/>
  <c r="W1717" i="63"/>
  <c r="X1717" i="63"/>
  <c r="Y1717" i="63"/>
  <c r="W1718" i="63"/>
  <c r="X1718" i="63"/>
  <c r="Y1718" i="63"/>
  <c r="W1719" i="63"/>
  <c r="X1719" i="63"/>
  <c r="Y1719" i="63"/>
  <c r="W1720" i="63"/>
  <c r="X1720" i="63"/>
  <c r="Y1720" i="63"/>
  <c r="W1721" i="63"/>
  <c r="X1721" i="63"/>
  <c r="Y1721" i="63"/>
  <c r="W1722" i="63"/>
  <c r="X1722" i="63"/>
  <c r="Y1722" i="63"/>
  <c r="W1723" i="63"/>
  <c r="X1723" i="63"/>
  <c r="Y1723" i="63"/>
  <c r="W1724" i="63"/>
  <c r="X1724" i="63"/>
  <c r="Y1724" i="63"/>
  <c r="W1725" i="63"/>
  <c r="X1725" i="63"/>
  <c r="Y1725" i="63"/>
  <c r="W1726" i="63"/>
  <c r="X1726" i="63"/>
  <c r="Y1726" i="63"/>
  <c r="W1727" i="63"/>
  <c r="X1727" i="63"/>
  <c r="Y1727" i="63"/>
  <c r="W1728" i="63"/>
  <c r="X1728" i="63"/>
  <c r="Y1728" i="63"/>
  <c r="W1729" i="63"/>
  <c r="X1729" i="63"/>
  <c r="Y1729" i="63"/>
  <c r="W1730" i="63"/>
  <c r="X1730" i="63"/>
  <c r="Y1730" i="63"/>
  <c r="W1731" i="63"/>
  <c r="X1731" i="63"/>
  <c r="Y1731" i="63"/>
  <c r="W1732" i="63"/>
  <c r="X1732" i="63"/>
  <c r="Y1732" i="63"/>
  <c r="W1733" i="63"/>
  <c r="X1733" i="63"/>
  <c r="Y1733" i="63"/>
  <c r="W1734" i="63"/>
  <c r="X1734" i="63"/>
  <c r="Y1734" i="63"/>
  <c r="W1735" i="63"/>
  <c r="X1735" i="63"/>
  <c r="Y1735" i="63"/>
  <c r="W1736" i="63"/>
  <c r="X1736" i="63"/>
  <c r="Y1736" i="63"/>
  <c r="W1737" i="63"/>
  <c r="X1737" i="63"/>
  <c r="Y1737" i="63"/>
  <c r="W1738" i="63"/>
  <c r="X1738" i="63"/>
  <c r="Y1738" i="63"/>
  <c r="W1739" i="63"/>
  <c r="X1739" i="63"/>
  <c r="Y1739" i="63"/>
  <c r="W1740" i="63"/>
  <c r="X1740" i="63"/>
  <c r="Y1740" i="63"/>
  <c r="W1741" i="63"/>
  <c r="X1741" i="63"/>
  <c r="Y1741" i="63"/>
  <c r="W1742" i="63"/>
  <c r="X1742" i="63"/>
  <c r="Y1742" i="63"/>
  <c r="W1743" i="63"/>
  <c r="X1743" i="63"/>
  <c r="Y1743" i="63"/>
  <c r="W1744" i="63"/>
  <c r="X1744" i="63"/>
  <c r="Y1744" i="63"/>
  <c r="W1745" i="63"/>
  <c r="X1745" i="63"/>
  <c r="Y1745" i="63"/>
  <c r="W1746" i="63"/>
  <c r="X1746" i="63"/>
  <c r="Y1746" i="63"/>
  <c r="W1747" i="63"/>
  <c r="X1747" i="63"/>
  <c r="Y1747" i="63"/>
  <c r="W1748" i="63"/>
  <c r="X1748" i="63"/>
  <c r="Y1748" i="63"/>
  <c r="W1749" i="63"/>
  <c r="X1749" i="63"/>
  <c r="Y1749" i="63"/>
  <c r="W1750" i="63"/>
  <c r="X1750" i="63"/>
  <c r="Y1750" i="63"/>
  <c r="W1751" i="63"/>
  <c r="X1751" i="63"/>
  <c r="Y1751" i="63"/>
  <c r="W1752" i="63"/>
  <c r="X1752" i="63"/>
  <c r="Y1752" i="63"/>
  <c r="W1753" i="63"/>
  <c r="X1753" i="63"/>
  <c r="Y1753" i="63"/>
  <c r="W1754" i="63"/>
  <c r="X1754" i="63"/>
  <c r="Y1754" i="63"/>
  <c r="W1755" i="63"/>
  <c r="X1755" i="63"/>
  <c r="Y1755" i="63"/>
  <c r="W1756" i="63"/>
  <c r="X1756" i="63"/>
  <c r="Y1756" i="63"/>
  <c r="W1757" i="63"/>
  <c r="X1757" i="63"/>
  <c r="Y1757" i="63"/>
  <c r="W1758" i="63"/>
  <c r="X1758" i="63"/>
  <c r="Y1758" i="63"/>
  <c r="W1759" i="63"/>
  <c r="X1759" i="63"/>
  <c r="Y1759" i="63"/>
  <c r="W1760" i="63"/>
  <c r="X1760" i="63"/>
  <c r="Y1760" i="63"/>
  <c r="W1761" i="63"/>
  <c r="X1761" i="63"/>
  <c r="Y1761" i="63"/>
  <c r="W1762" i="63"/>
  <c r="X1762" i="63"/>
  <c r="Y1762" i="63"/>
  <c r="W1763" i="63"/>
  <c r="X1763" i="63"/>
  <c r="Y1763" i="63"/>
  <c r="W1764" i="63"/>
  <c r="X1764" i="63"/>
  <c r="Y1764" i="63"/>
  <c r="W1765" i="63"/>
  <c r="X1765" i="63"/>
  <c r="Y1765" i="63"/>
  <c r="W1766" i="63"/>
  <c r="X1766" i="63"/>
  <c r="Y1766" i="63"/>
  <c r="W1767" i="63"/>
  <c r="X1767" i="63"/>
  <c r="Y1767" i="63"/>
  <c r="W1768" i="63"/>
  <c r="X1768" i="63"/>
  <c r="Y1768" i="63"/>
  <c r="W1769" i="63"/>
  <c r="X1769" i="63"/>
  <c r="Y1769" i="63"/>
  <c r="W1770" i="63"/>
  <c r="X1770" i="63"/>
  <c r="Y1770" i="63"/>
  <c r="W1771" i="63"/>
  <c r="X1771" i="63"/>
  <c r="Y1771" i="63"/>
  <c r="W1772" i="63"/>
  <c r="X1772" i="63"/>
  <c r="Y1772" i="63"/>
  <c r="W1773" i="63"/>
  <c r="X1773" i="63"/>
  <c r="Y1773" i="63"/>
  <c r="W1774" i="63"/>
  <c r="X1774" i="63"/>
  <c r="Y1774" i="63"/>
  <c r="W1775" i="63"/>
  <c r="X1775" i="63"/>
  <c r="Y1775" i="63"/>
  <c r="W1776" i="63"/>
  <c r="X1776" i="63"/>
  <c r="Y1776" i="63"/>
  <c r="W1777" i="63"/>
  <c r="X1777" i="63"/>
  <c r="Y1777" i="63"/>
  <c r="W1778" i="63"/>
  <c r="X1778" i="63"/>
  <c r="Y1778" i="63"/>
  <c r="W1779" i="63"/>
  <c r="X1779" i="63"/>
  <c r="Y1779" i="63"/>
  <c r="W1780" i="63"/>
  <c r="X1780" i="63"/>
  <c r="Y1780" i="63"/>
  <c r="W1781" i="63"/>
  <c r="X1781" i="63"/>
  <c r="Y1781" i="63"/>
  <c r="W1782" i="63"/>
  <c r="X1782" i="63"/>
  <c r="Y1782" i="63"/>
  <c r="W1783" i="63"/>
  <c r="X1783" i="63"/>
  <c r="Y1783" i="63"/>
  <c r="W1784" i="63"/>
  <c r="X1784" i="63"/>
  <c r="Y1784" i="63"/>
  <c r="W1785" i="63"/>
  <c r="X1785" i="63"/>
  <c r="Y1785" i="63"/>
  <c r="W1786" i="63"/>
  <c r="X1786" i="63"/>
  <c r="Y1786" i="63"/>
  <c r="W1787" i="63"/>
  <c r="X1787" i="63"/>
  <c r="Y1787" i="63"/>
  <c r="W1788" i="63"/>
  <c r="X1788" i="63"/>
  <c r="Y1788" i="63"/>
  <c r="W1789" i="63"/>
  <c r="X1789" i="63"/>
  <c r="Y1789" i="63"/>
  <c r="W1790" i="63"/>
  <c r="X1790" i="63"/>
  <c r="Y1790" i="63"/>
  <c r="W1791" i="63"/>
  <c r="X1791" i="63"/>
  <c r="Y1791" i="63"/>
  <c r="W1792" i="63"/>
  <c r="X1792" i="63"/>
  <c r="Y1792" i="63"/>
  <c r="W1793" i="63"/>
  <c r="X1793" i="63"/>
  <c r="Y1793" i="63"/>
  <c r="W1794" i="63"/>
  <c r="X1794" i="63"/>
  <c r="Y1794" i="63"/>
  <c r="W1795" i="63"/>
  <c r="X1795" i="63"/>
  <c r="Y1795" i="63"/>
  <c r="W1796" i="63"/>
  <c r="X1796" i="63"/>
  <c r="Y1796" i="63"/>
  <c r="W1797" i="63"/>
  <c r="X1797" i="63"/>
  <c r="Y1797" i="63"/>
  <c r="W1798" i="63"/>
  <c r="X1798" i="63"/>
  <c r="Y1798" i="63"/>
  <c r="W1799" i="63"/>
  <c r="X1799" i="63"/>
  <c r="Y1799" i="63"/>
  <c r="W1800" i="63"/>
  <c r="X1800" i="63"/>
  <c r="Y1800" i="63"/>
  <c r="W1801" i="63"/>
  <c r="X1801" i="63"/>
  <c r="Y1801" i="63"/>
  <c r="W1802" i="63"/>
  <c r="X1802" i="63"/>
  <c r="Y1802" i="63"/>
  <c r="W1803" i="63"/>
  <c r="X1803" i="63"/>
  <c r="Y1803" i="63"/>
  <c r="W1804" i="63"/>
  <c r="X1804" i="63"/>
  <c r="Y1804" i="63"/>
  <c r="W1805" i="63"/>
  <c r="X1805" i="63"/>
  <c r="Y1805" i="63"/>
  <c r="W1806" i="63"/>
  <c r="X1806" i="63"/>
  <c r="Y1806" i="63"/>
  <c r="W1807" i="63"/>
  <c r="X1807" i="63"/>
  <c r="Y1807" i="63"/>
  <c r="W1808" i="63"/>
  <c r="X1808" i="63"/>
  <c r="Y1808" i="63"/>
  <c r="W1809" i="63"/>
  <c r="X1809" i="63"/>
  <c r="Y1809" i="63"/>
  <c r="W1810" i="63"/>
  <c r="X1810" i="63"/>
  <c r="Y1810" i="63"/>
  <c r="W1811" i="63"/>
  <c r="X1811" i="63"/>
  <c r="Y1811" i="63"/>
  <c r="W1812" i="63"/>
  <c r="X1812" i="63"/>
  <c r="Y1812" i="63"/>
  <c r="W1813" i="63"/>
  <c r="X1813" i="63"/>
  <c r="Y1813" i="63"/>
  <c r="W1814" i="63"/>
  <c r="X1814" i="63"/>
  <c r="Y1814" i="63"/>
  <c r="W1815" i="63"/>
  <c r="X1815" i="63"/>
  <c r="Y1815" i="63"/>
  <c r="W1816" i="63"/>
  <c r="X1816" i="63"/>
  <c r="Y1816" i="63"/>
  <c r="W1817" i="63"/>
  <c r="X1817" i="63"/>
  <c r="Y1817" i="63"/>
  <c r="W1818" i="63"/>
  <c r="X1818" i="63"/>
  <c r="Y1818" i="63"/>
  <c r="W1819" i="63"/>
  <c r="X1819" i="63"/>
  <c r="Y1819" i="63"/>
  <c r="W1820" i="63"/>
  <c r="X1820" i="63"/>
  <c r="Y1820" i="63"/>
  <c r="W1821" i="63"/>
  <c r="X1821" i="63"/>
  <c r="Y1821" i="63"/>
  <c r="W1822" i="63"/>
  <c r="X1822" i="63"/>
  <c r="Y1822" i="63"/>
  <c r="W1823" i="63"/>
  <c r="X1823" i="63"/>
  <c r="Y1823" i="63"/>
  <c r="W1824" i="63"/>
  <c r="X1824" i="63"/>
  <c r="Y1824" i="63"/>
  <c r="W1825" i="63"/>
  <c r="X1825" i="63"/>
  <c r="Y1825" i="63"/>
  <c r="W1826" i="63"/>
  <c r="X1826" i="63"/>
  <c r="Y1826" i="63"/>
  <c r="W1827" i="63"/>
  <c r="X1827" i="63"/>
  <c r="Y1827" i="63"/>
  <c r="W1828" i="63"/>
  <c r="X1828" i="63"/>
  <c r="Y1828" i="63"/>
  <c r="W1829" i="63"/>
  <c r="X1829" i="63"/>
  <c r="Y1829" i="63"/>
  <c r="W1830" i="63"/>
  <c r="X1830" i="63"/>
  <c r="Y1830" i="63"/>
  <c r="W1831" i="63"/>
  <c r="X1831" i="63"/>
  <c r="Y1831" i="63"/>
  <c r="W1832" i="63"/>
  <c r="X1832" i="63"/>
  <c r="Y1832" i="63"/>
  <c r="W1833" i="63"/>
  <c r="X1833" i="63"/>
  <c r="Y1833" i="63"/>
  <c r="W1834" i="63"/>
  <c r="X1834" i="63"/>
  <c r="Y1834" i="63"/>
  <c r="W1835" i="63"/>
  <c r="X1835" i="63"/>
  <c r="Y1835" i="63"/>
  <c r="W1836" i="63"/>
  <c r="X1836" i="63"/>
  <c r="Y1836" i="63"/>
  <c r="W1837" i="63"/>
  <c r="X1837" i="63"/>
  <c r="Y1837" i="63"/>
  <c r="W1838" i="63"/>
  <c r="X1838" i="63"/>
  <c r="Y1838" i="63"/>
  <c r="W1839" i="63"/>
  <c r="X1839" i="63"/>
  <c r="Y1839" i="63"/>
  <c r="W1840" i="63"/>
  <c r="X1840" i="63"/>
  <c r="Y1840" i="63"/>
  <c r="W1841" i="63"/>
  <c r="X1841" i="63"/>
  <c r="Y1841" i="63"/>
  <c r="W1842" i="63"/>
  <c r="X1842" i="63"/>
  <c r="Y1842" i="63"/>
  <c r="W1843" i="63"/>
  <c r="X1843" i="63"/>
  <c r="Y1843" i="63"/>
  <c r="W1844" i="63"/>
  <c r="X1844" i="63"/>
  <c r="Y1844" i="63"/>
  <c r="W1845" i="63"/>
  <c r="X1845" i="63"/>
  <c r="Y1845" i="63"/>
  <c r="W1846" i="63"/>
  <c r="X1846" i="63"/>
  <c r="Y1846" i="63"/>
  <c r="W1847" i="63"/>
  <c r="X1847" i="63"/>
  <c r="Y1847" i="63"/>
  <c r="W1848" i="63"/>
  <c r="X1848" i="63"/>
  <c r="Y1848" i="63"/>
  <c r="W1849" i="63"/>
  <c r="X1849" i="63"/>
  <c r="Y1849" i="63"/>
  <c r="W1850" i="63"/>
  <c r="X1850" i="63"/>
  <c r="Y1850" i="63"/>
  <c r="W1851" i="63"/>
  <c r="X1851" i="63"/>
  <c r="Y1851" i="63"/>
  <c r="W1852" i="63"/>
  <c r="X1852" i="63"/>
  <c r="Y1852" i="63"/>
  <c r="W1853" i="63"/>
  <c r="X1853" i="63"/>
  <c r="Y1853" i="63"/>
  <c r="W1854" i="63"/>
  <c r="X1854" i="63"/>
  <c r="Y1854" i="63"/>
  <c r="W1855" i="63"/>
  <c r="X1855" i="63"/>
  <c r="Y1855" i="63"/>
  <c r="W1856" i="63"/>
  <c r="X1856" i="63"/>
  <c r="Y1856" i="63"/>
  <c r="W1857" i="63"/>
  <c r="X1857" i="63"/>
  <c r="Y1857" i="63"/>
  <c r="W1858" i="63"/>
  <c r="X1858" i="63"/>
  <c r="Y1858" i="63"/>
  <c r="W1859" i="63"/>
  <c r="X1859" i="63"/>
  <c r="Y1859" i="63"/>
  <c r="W1860" i="63"/>
  <c r="X1860" i="63"/>
  <c r="Y1860" i="63"/>
  <c r="W1861" i="63"/>
  <c r="X1861" i="63"/>
  <c r="Y1861" i="63"/>
  <c r="W1862" i="63"/>
  <c r="X1862" i="63"/>
  <c r="Y1862" i="63"/>
  <c r="W1863" i="63"/>
  <c r="X1863" i="63"/>
  <c r="Y1863" i="63"/>
  <c r="W1864" i="63"/>
  <c r="X1864" i="63"/>
  <c r="Y1864" i="63"/>
  <c r="W1865" i="63"/>
  <c r="X1865" i="63"/>
  <c r="Y1865" i="63"/>
  <c r="W1866" i="63"/>
  <c r="X1866" i="63"/>
  <c r="Y1866" i="63"/>
  <c r="W1867" i="63"/>
  <c r="X1867" i="63"/>
  <c r="Y1867" i="63"/>
  <c r="W1868" i="63"/>
  <c r="X1868" i="63"/>
  <c r="Y1868" i="63"/>
  <c r="W1869" i="63"/>
  <c r="X1869" i="63"/>
  <c r="Y1869" i="63"/>
  <c r="W1870" i="63"/>
  <c r="X1870" i="63"/>
  <c r="Y1870" i="63"/>
  <c r="W1871" i="63"/>
  <c r="X1871" i="63"/>
  <c r="Y1871" i="63"/>
  <c r="W1872" i="63"/>
  <c r="X1872" i="63"/>
  <c r="Y1872" i="63"/>
  <c r="W1873" i="63"/>
  <c r="X1873" i="63"/>
  <c r="Y1873" i="63"/>
  <c r="W1874" i="63"/>
  <c r="X1874" i="63"/>
  <c r="Y1874" i="63"/>
  <c r="W1875" i="63"/>
  <c r="X1875" i="63"/>
  <c r="Y1875" i="63"/>
  <c r="W1876" i="63"/>
  <c r="X1876" i="63"/>
  <c r="Y1876" i="63"/>
  <c r="W1877" i="63"/>
  <c r="X1877" i="63"/>
  <c r="Y1877" i="63"/>
  <c r="W1878" i="63"/>
  <c r="X1878" i="63"/>
  <c r="Y1878" i="63"/>
  <c r="W1879" i="63"/>
  <c r="X1879" i="63"/>
  <c r="Y1879" i="63"/>
  <c r="W1880" i="63"/>
  <c r="X1880" i="63"/>
  <c r="Y1880" i="63"/>
  <c r="W1881" i="63"/>
  <c r="X1881" i="63"/>
  <c r="Y1881" i="63"/>
  <c r="W1882" i="63"/>
  <c r="X1882" i="63"/>
  <c r="Y1882" i="63"/>
  <c r="W1883" i="63"/>
  <c r="X1883" i="63"/>
  <c r="Y1883" i="63"/>
  <c r="W1884" i="63"/>
  <c r="X1884" i="63"/>
  <c r="Y1884" i="63"/>
  <c r="W1885" i="63"/>
  <c r="X1885" i="63"/>
  <c r="Y1885" i="63"/>
  <c r="W1886" i="63"/>
  <c r="X1886" i="63"/>
  <c r="Y1886" i="63"/>
  <c r="W1887" i="63"/>
  <c r="X1887" i="63"/>
  <c r="Y1887" i="63"/>
  <c r="W1888" i="63"/>
  <c r="X1888" i="63"/>
  <c r="Y1888" i="63"/>
  <c r="W1889" i="63"/>
  <c r="X1889" i="63"/>
  <c r="Y1889" i="63"/>
  <c r="W1890" i="63"/>
  <c r="X1890" i="63"/>
  <c r="Y1890" i="63"/>
  <c r="W1891" i="63"/>
  <c r="X1891" i="63"/>
  <c r="Y1891" i="63"/>
  <c r="W1892" i="63"/>
  <c r="X1892" i="63"/>
  <c r="Y1892" i="63"/>
  <c r="W1893" i="63"/>
  <c r="X1893" i="63"/>
  <c r="Y1893" i="63"/>
  <c r="W1894" i="63"/>
  <c r="X1894" i="63"/>
  <c r="Y1894" i="63"/>
  <c r="W1895" i="63"/>
  <c r="X1895" i="63"/>
  <c r="Y1895" i="63"/>
  <c r="W1896" i="63"/>
  <c r="X1896" i="63"/>
  <c r="Y1896" i="63"/>
  <c r="W1897" i="63"/>
  <c r="X1897" i="63"/>
  <c r="Y1897" i="63"/>
  <c r="W1898" i="63"/>
  <c r="X1898" i="63"/>
  <c r="Y1898" i="63"/>
  <c r="W1899" i="63"/>
  <c r="X1899" i="63"/>
  <c r="Y1899" i="63"/>
  <c r="W1900" i="63"/>
  <c r="X1900" i="63"/>
  <c r="Y1900" i="63"/>
  <c r="W1901" i="63"/>
  <c r="X1901" i="63"/>
  <c r="Y1901" i="63"/>
  <c r="W1902" i="63"/>
  <c r="X1902" i="63"/>
  <c r="Y1902" i="63"/>
  <c r="W1903" i="63"/>
  <c r="X1903" i="63"/>
  <c r="Y1903" i="63"/>
  <c r="W1904" i="63"/>
  <c r="X1904" i="63"/>
  <c r="Y1904" i="63"/>
  <c r="W1905" i="63"/>
  <c r="X1905" i="63"/>
  <c r="Y1905" i="63"/>
  <c r="W1906" i="63"/>
  <c r="X1906" i="63"/>
  <c r="Y1906" i="63"/>
  <c r="W1907" i="63"/>
  <c r="X1907" i="63"/>
  <c r="Y1907" i="63"/>
  <c r="W1908" i="63"/>
  <c r="X1908" i="63"/>
  <c r="Y1908" i="63"/>
  <c r="W1909" i="63"/>
  <c r="X1909" i="63"/>
  <c r="Y1909" i="63"/>
  <c r="W1910" i="63"/>
  <c r="X1910" i="63"/>
  <c r="Y1910" i="63"/>
  <c r="W1911" i="63"/>
  <c r="X1911" i="63"/>
  <c r="Y1911" i="63"/>
  <c r="W1912" i="63"/>
  <c r="X1912" i="63"/>
  <c r="Y1912" i="63"/>
  <c r="W1913" i="63"/>
  <c r="X1913" i="63"/>
  <c r="Y1913" i="63"/>
  <c r="W1914" i="63"/>
  <c r="X1914" i="63"/>
  <c r="Y1914" i="63"/>
  <c r="W1915" i="63"/>
  <c r="X1915" i="63"/>
  <c r="Y1915" i="63"/>
  <c r="W1916" i="63"/>
  <c r="X1916" i="63"/>
  <c r="Y1916" i="63"/>
  <c r="W1917" i="63"/>
  <c r="X1917" i="63"/>
  <c r="Y1917" i="63"/>
  <c r="W1918" i="63"/>
  <c r="X1918" i="63"/>
  <c r="Y1918" i="63"/>
  <c r="W1919" i="63"/>
  <c r="X1919" i="63"/>
  <c r="Y1919" i="63"/>
  <c r="W1920" i="63"/>
  <c r="X1920" i="63"/>
  <c r="Y1920" i="63"/>
  <c r="W1921" i="63"/>
  <c r="X1921" i="63"/>
  <c r="Y1921" i="63"/>
  <c r="W1922" i="63"/>
  <c r="X1922" i="63"/>
  <c r="Y1922" i="63"/>
  <c r="W1923" i="63"/>
  <c r="X1923" i="63"/>
  <c r="Y1923" i="63"/>
  <c r="W1924" i="63"/>
  <c r="X1924" i="63"/>
  <c r="Y1924" i="63"/>
  <c r="W1925" i="63"/>
  <c r="X1925" i="63"/>
  <c r="Y1925" i="63"/>
  <c r="W1926" i="63"/>
  <c r="X1926" i="63"/>
  <c r="Y1926" i="63"/>
  <c r="W1927" i="63"/>
  <c r="X1927" i="63"/>
  <c r="Y1927" i="63"/>
  <c r="W1928" i="63"/>
  <c r="X1928" i="63"/>
  <c r="Y1928" i="63"/>
  <c r="W1929" i="63"/>
  <c r="X1929" i="63"/>
  <c r="Y1929" i="63"/>
  <c r="W1930" i="63"/>
  <c r="X1930" i="63"/>
  <c r="Y1930" i="63"/>
  <c r="W1931" i="63"/>
  <c r="X1931" i="63"/>
  <c r="Y1931" i="63"/>
  <c r="W1932" i="63"/>
  <c r="X1932" i="63"/>
  <c r="Y1932" i="63"/>
  <c r="W1933" i="63"/>
  <c r="X1933" i="63"/>
  <c r="Y1933" i="63"/>
  <c r="W1934" i="63"/>
  <c r="X1934" i="63"/>
  <c r="Y1934" i="63"/>
  <c r="W1935" i="63"/>
  <c r="X1935" i="63"/>
  <c r="Y1935" i="63"/>
  <c r="W1936" i="63"/>
  <c r="X1936" i="63"/>
  <c r="Y1936" i="63"/>
  <c r="W1937" i="63"/>
  <c r="X1937" i="63"/>
  <c r="Y1937" i="63"/>
  <c r="W1938" i="63"/>
  <c r="X1938" i="63"/>
  <c r="Y1938" i="63"/>
  <c r="W1939" i="63"/>
  <c r="X1939" i="63"/>
  <c r="Y1939" i="63"/>
  <c r="W1940" i="63"/>
  <c r="X1940" i="63"/>
  <c r="Y1940" i="63"/>
  <c r="W1941" i="63"/>
  <c r="X1941" i="63"/>
  <c r="Y1941" i="63"/>
  <c r="W1942" i="63"/>
  <c r="X1942" i="63"/>
  <c r="Y1942" i="63"/>
  <c r="W1943" i="63"/>
  <c r="X1943" i="63"/>
  <c r="Y1943" i="63"/>
  <c r="W1944" i="63"/>
  <c r="X1944" i="63"/>
  <c r="Y1944" i="63"/>
  <c r="W1945" i="63"/>
  <c r="X1945" i="63"/>
  <c r="Y1945" i="63"/>
  <c r="W1946" i="63"/>
  <c r="X1946" i="63"/>
  <c r="Y1946" i="63"/>
  <c r="W1947" i="63"/>
  <c r="X1947" i="63"/>
  <c r="Y1947" i="63"/>
  <c r="W1948" i="63"/>
  <c r="X1948" i="63"/>
  <c r="Y1948" i="63"/>
  <c r="W1949" i="63"/>
  <c r="X1949" i="63"/>
  <c r="Y1949" i="63"/>
  <c r="W1950" i="63"/>
  <c r="X1950" i="63"/>
  <c r="Y1950" i="63"/>
  <c r="W1951" i="63"/>
  <c r="X1951" i="63"/>
  <c r="Y1951" i="63"/>
  <c r="W1952" i="63"/>
  <c r="X1952" i="63"/>
  <c r="Y1952" i="63"/>
  <c r="W1953" i="63"/>
  <c r="X1953" i="63"/>
  <c r="Y1953" i="63"/>
  <c r="W1954" i="63"/>
  <c r="X1954" i="63"/>
  <c r="Y1954" i="63"/>
  <c r="W1955" i="63"/>
  <c r="X1955" i="63"/>
  <c r="Y1955" i="63"/>
  <c r="W1956" i="63"/>
  <c r="X1956" i="63"/>
  <c r="Y1956" i="63"/>
  <c r="W1957" i="63"/>
  <c r="X1957" i="63"/>
  <c r="Y1957" i="63"/>
  <c r="W1958" i="63"/>
  <c r="X1958" i="63"/>
  <c r="Y1958" i="63"/>
  <c r="W1959" i="63"/>
  <c r="X1959" i="63"/>
  <c r="Y1959" i="63"/>
  <c r="W1960" i="63"/>
  <c r="X1960" i="63"/>
  <c r="Y1960" i="63"/>
  <c r="W1961" i="63"/>
  <c r="X1961" i="63"/>
  <c r="Y1961" i="63"/>
  <c r="W1962" i="63"/>
  <c r="X1962" i="63"/>
  <c r="Y1962" i="63"/>
  <c r="W1963" i="63"/>
  <c r="X1963" i="63"/>
  <c r="Y1963" i="63"/>
  <c r="W1964" i="63"/>
  <c r="X1964" i="63"/>
  <c r="Y1964" i="63"/>
  <c r="W1965" i="63"/>
  <c r="X1965" i="63"/>
  <c r="Y1965" i="63"/>
  <c r="W1966" i="63"/>
  <c r="X1966" i="63"/>
  <c r="Y1966" i="63"/>
  <c r="W1967" i="63"/>
  <c r="X1967" i="63"/>
  <c r="Y1967" i="63"/>
  <c r="W1968" i="63"/>
  <c r="X1968" i="63"/>
  <c r="Y1968" i="63"/>
  <c r="W1969" i="63"/>
  <c r="X1969" i="63"/>
  <c r="Y1969" i="63"/>
  <c r="W1970" i="63"/>
  <c r="X1970" i="63"/>
  <c r="Y1970" i="63"/>
  <c r="W1971" i="63"/>
  <c r="X1971" i="63"/>
  <c r="Y1971" i="63"/>
  <c r="W1972" i="63"/>
  <c r="X1972" i="63"/>
  <c r="Y1972" i="63"/>
  <c r="W1973" i="63"/>
  <c r="X1973" i="63"/>
  <c r="Y1973" i="63"/>
  <c r="W1974" i="63"/>
  <c r="X1974" i="63"/>
  <c r="Y1974" i="63"/>
  <c r="W1975" i="63"/>
  <c r="X1975" i="63"/>
  <c r="Y1975" i="63"/>
  <c r="W1976" i="63"/>
  <c r="X1976" i="63"/>
  <c r="Y1976" i="63"/>
  <c r="W1977" i="63"/>
  <c r="X1977" i="63"/>
  <c r="Y1977" i="63"/>
  <c r="W1978" i="63"/>
  <c r="X1978" i="63"/>
  <c r="Y1978" i="63"/>
  <c r="W1979" i="63"/>
  <c r="X1979" i="63"/>
  <c r="Y1979" i="63"/>
  <c r="W1980" i="63"/>
  <c r="X1980" i="63"/>
  <c r="Y1980" i="63"/>
  <c r="W1981" i="63"/>
  <c r="X1981" i="63"/>
  <c r="Y1981" i="63"/>
  <c r="W1982" i="63"/>
  <c r="X1982" i="63"/>
  <c r="Y1982" i="63"/>
  <c r="W1983" i="63"/>
  <c r="X1983" i="63"/>
  <c r="Y1983" i="63"/>
  <c r="W1984" i="63"/>
  <c r="X1984" i="63"/>
  <c r="Y1984" i="63"/>
  <c r="W1985" i="63"/>
  <c r="X1985" i="63"/>
  <c r="Y1985" i="63"/>
  <c r="W1986" i="63"/>
  <c r="X1986" i="63"/>
  <c r="Y1986" i="63"/>
  <c r="W1987" i="63"/>
  <c r="X1987" i="63"/>
  <c r="Y1987" i="63"/>
  <c r="W1988" i="63"/>
  <c r="X1988" i="63"/>
  <c r="Y1988" i="63"/>
  <c r="W1989" i="63"/>
  <c r="X1989" i="63"/>
  <c r="Y1989" i="63"/>
  <c r="W1990" i="63"/>
  <c r="X1990" i="63"/>
  <c r="Y1990" i="63"/>
  <c r="W1991" i="63"/>
  <c r="X1991" i="63"/>
  <c r="Y1991" i="63"/>
  <c r="W1992" i="63"/>
  <c r="X1992" i="63"/>
  <c r="Y1992" i="63"/>
  <c r="W1993" i="63"/>
  <c r="X1993" i="63"/>
  <c r="Y1993" i="63"/>
  <c r="W1994" i="63"/>
  <c r="X1994" i="63"/>
  <c r="Y1994" i="63"/>
  <c r="W1995" i="63"/>
  <c r="X1995" i="63"/>
  <c r="Y1995" i="63"/>
  <c r="W1996" i="63"/>
  <c r="X1996" i="63"/>
  <c r="Y1996" i="63"/>
  <c r="W1997" i="63"/>
  <c r="X1997" i="63"/>
  <c r="Y1997" i="63"/>
  <c r="W1998" i="63"/>
  <c r="X1998" i="63"/>
  <c r="Y1998" i="63"/>
  <c r="W1999" i="63"/>
  <c r="X1999" i="63"/>
  <c r="Y1999" i="63"/>
  <c r="W2000" i="63"/>
  <c r="X2000" i="63"/>
  <c r="Y2000" i="63"/>
  <c r="W2001" i="63"/>
  <c r="X2001" i="63"/>
  <c r="Y2001" i="63"/>
  <c r="W2002" i="63"/>
  <c r="X2002" i="63"/>
  <c r="Y2002" i="63"/>
  <c r="W2003" i="63"/>
  <c r="X2003" i="63"/>
  <c r="Y2003" i="63"/>
  <c r="W2004" i="63"/>
  <c r="X2004" i="63"/>
  <c r="Y2004" i="63"/>
  <c r="W2005" i="63"/>
  <c r="X2005" i="63"/>
  <c r="Y2005" i="63"/>
  <c r="W2006" i="63"/>
  <c r="X2006" i="63"/>
  <c r="Y2006" i="63"/>
  <c r="W2007" i="63"/>
  <c r="X2007" i="63"/>
  <c r="Y2007" i="63"/>
  <c r="W2008" i="63"/>
  <c r="X2008" i="63"/>
  <c r="Y2008" i="63"/>
  <c r="W2009" i="63"/>
  <c r="X2009" i="63"/>
  <c r="Y2009" i="63"/>
  <c r="W2010" i="63"/>
  <c r="X2010" i="63"/>
  <c r="Y2010" i="63"/>
  <c r="W2011" i="63"/>
  <c r="X2011" i="63"/>
  <c r="Y2011" i="63"/>
  <c r="W2012" i="63"/>
  <c r="X2012" i="63"/>
  <c r="Y2012" i="63"/>
  <c r="W2013" i="63"/>
  <c r="X2013" i="63"/>
  <c r="Y2013" i="63"/>
  <c r="W2014" i="63"/>
  <c r="X2014" i="63"/>
  <c r="Y2014" i="63"/>
  <c r="W2015" i="63"/>
  <c r="X2015" i="63"/>
  <c r="Y2015" i="63"/>
  <c r="W2016" i="63"/>
  <c r="X2016" i="63"/>
  <c r="Y2016" i="63"/>
  <c r="W2017" i="63"/>
  <c r="X2017" i="63"/>
  <c r="Y2017" i="63"/>
  <c r="W2018" i="63"/>
  <c r="X2018" i="63"/>
  <c r="Y2018" i="63"/>
  <c r="W2019" i="63"/>
  <c r="X2019" i="63"/>
  <c r="Y2019" i="63"/>
  <c r="W2020" i="63"/>
  <c r="X2020" i="63"/>
  <c r="Y2020" i="63"/>
  <c r="W2021" i="63"/>
  <c r="X2021" i="63"/>
  <c r="Y2021" i="63"/>
  <c r="W2022" i="63"/>
  <c r="X2022" i="63"/>
  <c r="Y2022" i="63"/>
  <c r="W2023" i="63"/>
  <c r="X2023" i="63"/>
  <c r="Y2023" i="63"/>
  <c r="W2024" i="63"/>
  <c r="X2024" i="63"/>
  <c r="Y2024" i="63"/>
  <c r="W2025" i="63"/>
  <c r="X2025" i="63"/>
  <c r="Y2025" i="63"/>
  <c r="W2026" i="63"/>
  <c r="X2026" i="63"/>
  <c r="Y2026" i="63"/>
  <c r="W2027" i="63"/>
  <c r="X2027" i="63"/>
  <c r="Y2027" i="63"/>
  <c r="W2028" i="63"/>
  <c r="X2028" i="63"/>
  <c r="Y2028" i="63"/>
  <c r="W2029" i="63"/>
  <c r="X2029" i="63"/>
  <c r="Y2029" i="63"/>
  <c r="W2030" i="63"/>
  <c r="X2030" i="63"/>
  <c r="Y2030" i="63"/>
  <c r="W2031" i="63"/>
  <c r="X2031" i="63"/>
  <c r="Y2031" i="63"/>
  <c r="W2032" i="63"/>
  <c r="X2032" i="63"/>
  <c r="Y2032" i="63"/>
  <c r="W2033" i="63"/>
  <c r="X2033" i="63"/>
  <c r="Y2033" i="63"/>
  <c r="W2034" i="63"/>
  <c r="X2034" i="63"/>
  <c r="Y2034" i="63"/>
  <c r="W2035" i="63"/>
  <c r="X2035" i="63"/>
  <c r="Y2035" i="63"/>
  <c r="W2036" i="63"/>
  <c r="X2036" i="63"/>
  <c r="Y2036" i="63"/>
  <c r="W2037" i="63"/>
  <c r="X2037" i="63"/>
  <c r="Y2037" i="63"/>
  <c r="W2038" i="63"/>
  <c r="X2038" i="63"/>
  <c r="Y2038" i="63"/>
  <c r="W2039" i="63"/>
  <c r="X2039" i="63"/>
  <c r="Y2039" i="63"/>
  <c r="W2040" i="63"/>
  <c r="X2040" i="63"/>
  <c r="Y2040" i="63"/>
  <c r="W2041" i="63"/>
  <c r="X2041" i="63"/>
  <c r="Y2041" i="63"/>
  <c r="W2042" i="63"/>
  <c r="X2042" i="63"/>
  <c r="Y2042" i="63"/>
  <c r="W2043" i="63"/>
  <c r="X2043" i="63"/>
  <c r="Y2043" i="63"/>
  <c r="W2044" i="63"/>
  <c r="X2044" i="63"/>
  <c r="Y2044" i="63"/>
  <c r="W2045" i="63"/>
  <c r="X2045" i="63"/>
  <c r="Y2045" i="63"/>
  <c r="W2046" i="63"/>
  <c r="X2046" i="63"/>
  <c r="Y2046" i="63"/>
  <c r="W2047" i="63"/>
  <c r="X2047" i="63"/>
  <c r="Y2047" i="63"/>
  <c r="W2048" i="63"/>
  <c r="X2048" i="63"/>
  <c r="Y2048" i="63"/>
  <c r="W2049" i="63"/>
  <c r="X2049" i="63"/>
  <c r="Y2049" i="63"/>
  <c r="W2050" i="63"/>
  <c r="X2050" i="63"/>
  <c r="Y2050" i="63"/>
  <c r="W2051" i="63"/>
  <c r="X2051" i="63"/>
  <c r="Y2051" i="63"/>
  <c r="W2052" i="63"/>
  <c r="X2052" i="63"/>
  <c r="Y2052" i="63"/>
  <c r="W2053" i="63"/>
  <c r="X2053" i="63"/>
  <c r="Y2053" i="63"/>
  <c r="W2054" i="63"/>
  <c r="X2054" i="63"/>
  <c r="Y2054" i="63"/>
  <c r="W2055" i="63"/>
  <c r="X2055" i="63"/>
  <c r="Y2055" i="63"/>
  <c r="W2056" i="63"/>
  <c r="X2056" i="63"/>
  <c r="Y2056" i="63"/>
  <c r="W2057" i="63"/>
  <c r="X2057" i="63"/>
  <c r="Y2057" i="63"/>
  <c r="W2058" i="63"/>
  <c r="X2058" i="63"/>
  <c r="Y2058" i="63"/>
  <c r="W2059" i="63"/>
  <c r="X2059" i="63"/>
  <c r="Y2059" i="63"/>
  <c r="W2060" i="63"/>
  <c r="X2060" i="63"/>
  <c r="Y2060" i="63"/>
  <c r="W2061" i="63"/>
  <c r="X2061" i="63"/>
  <c r="Y2061" i="63"/>
  <c r="W2062" i="63"/>
  <c r="X2062" i="63"/>
  <c r="Y2062" i="63"/>
  <c r="W2063" i="63"/>
  <c r="X2063" i="63"/>
  <c r="Y2063" i="63"/>
  <c r="W2064" i="63"/>
  <c r="X2064" i="63"/>
  <c r="Y2064" i="63"/>
  <c r="W2065" i="63"/>
  <c r="X2065" i="63"/>
  <c r="Y2065" i="63"/>
  <c r="W2066" i="63"/>
  <c r="X2066" i="63"/>
  <c r="Y2066" i="63"/>
  <c r="W2067" i="63"/>
  <c r="X2067" i="63"/>
  <c r="Y2067" i="63"/>
  <c r="W2068" i="63"/>
  <c r="X2068" i="63"/>
  <c r="Y2068" i="63"/>
  <c r="W2069" i="63"/>
  <c r="X2069" i="63"/>
  <c r="Y2069" i="63"/>
  <c r="W2070" i="63"/>
  <c r="X2070" i="63"/>
  <c r="Y2070" i="63"/>
  <c r="W2071" i="63"/>
  <c r="X2071" i="63"/>
  <c r="Y2071" i="63"/>
  <c r="W2072" i="63"/>
  <c r="X2072" i="63"/>
  <c r="Y2072" i="63"/>
  <c r="W2073" i="63"/>
  <c r="X2073" i="63"/>
  <c r="Y2073" i="63"/>
  <c r="W2074" i="63"/>
  <c r="X2074" i="63"/>
  <c r="Y2074" i="63"/>
  <c r="W2075" i="63"/>
  <c r="X2075" i="63"/>
  <c r="Y2075" i="63"/>
  <c r="W2076" i="63"/>
  <c r="X2076" i="63"/>
  <c r="Y2076" i="63"/>
  <c r="W2077" i="63"/>
  <c r="X2077" i="63"/>
  <c r="Y2077" i="63"/>
  <c r="W2078" i="63"/>
  <c r="X2078" i="63"/>
  <c r="Y2078" i="63"/>
  <c r="W2079" i="63"/>
  <c r="X2079" i="63"/>
  <c r="Y2079" i="63"/>
  <c r="W2080" i="63"/>
  <c r="X2080" i="63"/>
  <c r="Y2080" i="63"/>
  <c r="W2081" i="63"/>
  <c r="X2081" i="63"/>
  <c r="Y2081" i="63"/>
  <c r="W2082" i="63"/>
  <c r="X2082" i="63"/>
  <c r="Y2082" i="63"/>
  <c r="W2083" i="63"/>
  <c r="X2083" i="63"/>
  <c r="Y2083" i="63"/>
  <c r="W2084" i="63"/>
  <c r="X2084" i="63"/>
  <c r="Y2084" i="63"/>
  <c r="W2085" i="63"/>
  <c r="X2085" i="63"/>
  <c r="Y2085" i="63"/>
  <c r="W2086" i="63"/>
  <c r="X2086" i="63"/>
  <c r="Y2086" i="63"/>
  <c r="W2087" i="63"/>
  <c r="X2087" i="63"/>
  <c r="Y2087" i="63"/>
  <c r="W2088" i="63"/>
  <c r="X2088" i="63"/>
  <c r="Y2088" i="63"/>
  <c r="W2089" i="63"/>
  <c r="X2089" i="63"/>
  <c r="Y2089" i="63"/>
  <c r="W2090" i="63"/>
  <c r="X2090" i="63"/>
  <c r="Y2090" i="63"/>
  <c r="W2091" i="63"/>
  <c r="X2091" i="63"/>
  <c r="Y2091" i="63"/>
  <c r="W2092" i="63"/>
  <c r="X2092" i="63"/>
  <c r="Y2092" i="63"/>
  <c r="W2093" i="63"/>
  <c r="X2093" i="63"/>
  <c r="Y2093" i="63"/>
  <c r="W2094" i="63"/>
  <c r="X2094" i="63"/>
  <c r="Y2094" i="63"/>
  <c r="W2095" i="63"/>
  <c r="X2095" i="63"/>
  <c r="Y2095" i="63"/>
  <c r="W2096" i="63"/>
  <c r="X2096" i="63"/>
  <c r="Y2096" i="63"/>
  <c r="W2097" i="63"/>
  <c r="X2097" i="63"/>
  <c r="Y2097" i="63"/>
  <c r="W2098" i="63"/>
  <c r="X2098" i="63"/>
  <c r="Y2098" i="63"/>
  <c r="W2099" i="63"/>
  <c r="X2099" i="63"/>
  <c r="Y2099" i="63"/>
  <c r="W2100" i="63"/>
  <c r="X2100" i="63"/>
  <c r="Y2100" i="63"/>
  <c r="W2101" i="63"/>
  <c r="X2101" i="63"/>
  <c r="Y2101" i="63"/>
  <c r="W2102" i="63"/>
  <c r="X2102" i="63"/>
  <c r="Y2102" i="63"/>
  <c r="W2103" i="63"/>
  <c r="X2103" i="63"/>
  <c r="Y2103" i="63"/>
  <c r="W2104" i="63"/>
  <c r="X2104" i="63"/>
  <c r="Y2104" i="63"/>
  <c r="W2105" i="63"/>
  <c r="X2105" i="63"/>
  <c r="Y2105" i="63"/>
  <c r="W2106" i="63"/>
  <c r="X2106" i="63"/>
  <c r="Y2106" i="63"/>
  <c r="W2107" i="63"/>
  <c r="X2107" i="63"/>
  <c r="Y2107" i="63"/>
  <c r="W2108" i="63"/>
  <c r="X2108" i="63"/>
  <c r="Y2108" i="63"/>
  <c r="W2109" i="63"/>
  <c r="X2109" i="63"/>
  <c r="Y2109" i="63"/>
  <c r="W2110" i="63"/>
  <c r="X2110" i="63"/>
  <c r="Y2110" i="63"/>
  <c r="W2111" i="63"/>
  <c r="X2111" i="63"/>
  <c r="Y2111" i="63"/>
  <c r="W2112" i="63"/>
  <c r="X2112" i="63"/>
  <c r="Y2112" i="63"/>
  <c r="W2113" i="63"/>
  <c r="X2113" i="63"/>
  <c r="Y2113" i="63"/>
  <c r="W2114" i="63"/>
  <c r="X2114" i="63"/>
  <c r="Y2114" i="63"/>
  <c r="W2115" i="63"/>
  <c r="X2115" i="63"/>
  <c r="Y2115" i="63"/>
  <c r="W2116" i="63"/>
  <c r="X2116" i="63"/>
  <c r="Y2116" i="63"/>
  <c r="W2117" i="63"/>
  <c r="X2117" i="63"/>
  <c r="Y2117" i="63"/>
  <c r="W2118" i="63"/>
  <c r="X2118" i="63"/>
  <c r="Y2118" i="63"/>
  <c r="W2119" i="63"/>
  <c r="X2119" i="63"/>
  <c r="Y2119" i="63"/>
  <c r="W2120" i="63"/>
  <c r="X2120" i="63"/>
  <c r="Y2120" i="63"/>
  <c r="W2121" i="63"/>
  <c r="X2121" i="63"/>
  <c r="Y2121" i="63"/>
  <c r="W2122" i="63"/>
  <c r="X2122" i="63"/>
  <c r="Y2122" i="63"/>
  <c r="W2123" i="63"/>
  <c r="X2123" i="63"/>
  <c r="Y2123" i="63"/>
  <c r="W2124" i="63"/>
  <c r="X2124" i="63"/>
  <c r="Y2124" i="63"/>
  <c r="W2125" i="63"/>
  <c r="X2125" i="63"/>
  <c r="Y2125" i="63"/>
  <c r="W2126" i="63"/>
  <c r="X2126" i="63"/>
  <c r="Y2126" i="63"/>
  <c r="W2127" i="63"/>
  <c r="X2127" i="63"/>
  <c r="Y2127" i="63"/>
  <c r="W2128" i="63"/>
  <c r="X2128" i="63"/>
  <c r="Y2128" i="63"/>
  <c r="W2129" i="63"/>
  <c r="X2129" i="63"/>
  <c r="Y2129" i="63"/>
  <c r="W2130" i="63"/>
  <c r="X2130" i="63"/>
  <c r="Y2130" i="63"/>
  <c r="W2131" i="63"/>
  <c r="X2131" i="63"/>
  <c r="Y2131" i="63"/>
  <c r="W2132" i="63"/>
  <c r="X2132" i="63"/>
  <c r="Y2132" i="63"/>
  <c r="W2133" i="63"/>
  <c r="X2133" i="63"/>
  <c r="Y2133" i="63"/>
  <c r="W2134" i="63"/>
  <c r="X2134" i="63"/>
  <c r="Y2134" i="63"/>
  <c r="W2135" i="63"/>
  <c r="X2135" i="63"/>
  <c r="Y2135" i="63"/>
  <c r="W2136" i="63"/>
  <c r="X2136" i="63"/>
  <c r="Y2136" i="63"/>
  <c r="W2137" i="63"/>
  <c r="X2137" i="63"/>
  <c r="Y2137" i="63"/>
  <c r="W2138" i="63"/>
  <c r="X2138" i="63"/>
  <c r="Y2138" i="63"/>
  <c r="W2139" i="63"/>
  <c r="X2139" i="63"/>
  <c r="Y2139" i="63"/>
  <c r="W2140" i="63"/>
  <c r="X2140" i="63"/>
  <c r="Y2140" i="63"/>
  <c r="W2141" i="63"/>
  <c r="X2141" i="63"/>
  <c r="Y2141" i="63"/>
  <c r="W2142" i="63"/>
  <c r="X2142" i="63"/>
  <c r="Y2142" i="63"/>
  <c r="W2143" i="63"/>
  <c r="X2143" i="63"/>
  <c r="Y2143" i="63"/>
  <c r="W2144" i="63"/>
  <c r="X2144" i="63"/>
  <c r="Y2144" i="63"/>
  <c r="W2145" i="63"/>
  <c r="X2145" i="63"/>
  <c r="Y2145" i="63"/>
  <c r="W2146" i="63"/>
  <c r="X2146" i="63"/>
  <c r="Y2146" i="63"/>
  <c r="W2147" i="63"/>
  <c r="X2147" i="63"/>
  <c r="Y2147" i="63"/>
  <c r="W2148" i="63"/>
  <c r="X2148" i="63"/>
  <c r="Y2148" i="63"/>
  <c r="W2149" i="63"/>
  <c r="X2149" i="63"/>
  <c r="Y2149" i="63"/>
  <c r="W2150" i="63"/>
  <c r="X2150" i="63"/>
  <c r="Y2150" i="63"/>
  <c r="W2151" i="63"/>
  <c r="X2151" i="63"/>
  <c r="Y2151" i="63"/>
  <c r="W2152" i="63"/>
  <c r="X2152" i="63"/>
  <c r="Y2152" i="63"/>
  <c r="W2153" i="63"/>
  <c r="X2153" i="63"/>
  <c r="Y2153" i="63"/>
  <c r="W2154" i="63"/>
  <c r="X2154" i="63"/>
  <c r="Y2154" i="63"/>
  <c r="W2155" i="63"/>
  <c r="X2155" i="63"/>
  <c r="Y2155" i="63"/>
  <c r="W2156" i="63"/>
  <c r="X2156" i="63"/>
  <c r="Y2156" i="63"/>
  <c r="W2157" i="63"/>
  <c r="X2157" i="63"/>
  <c r="Y2157" i="63"/>
  <c r="W2158" i="63"/>
  <c r="X2158" i="63"/>
  <c r="Y2158" i="63"/>
  <c r="W2159" i="63"/>
  <c r="X2159" i="63"/>
  <c r="Y2159" i="63"/>
  <c r="W2160" i="63"/>
  <c r="X2160" i="63"/>
  <c r="Y2160" i="63"/>
  <c r="W2161" i="63"/>
  <c r="X2161" i="63"/>
  <c r="Y2161" i="63"/>
  <c r="W2162" i="63"/>
  <c r="X2162" i="63"/>
  <c r="Y2162" i="63"/>
  <c r="W2163" i="63"/>
  <c r="X2163" i="63"/>
  <c r="Y2163" i="63"/>
  <c r="W2164" i="63"/>
  <c r="X2164" i="63"/>
  <c r="Y2164" i="63"/>
  <c r="W2165" i="63"/>
  <c r="X2165" i="63"/>
  <c r="Y2165" i="63"/>
  <c r="W2166" i="63"/>
  <c r="X2166" i="63"/>
  <c r="Y2166" i="63"/>
  <c r="W2167" i="63"/>
  <c r="X2167" i="63"/>
  <c r="Y2167" i="63"/>
  <c r="W2168" i="63"/>
  <c r="X2168" i="63"/>
  <c r="Y2168" i="63"/>
  <c r="W2169" i="63"/>
  <c r="X2169" i="63"/>
  <c r="Y2169" i="63"/>
  <c r="W2170" i="63"/>
  <c r="X2170" i="63"/>
  <c r="Y2170" i="63"/>
  <c r="W2171" i="63"/>
  <c r="X2171" i="63"/>
  <c r="Y2171" i="63"/>
  <c r="W2172" i="63"/>
  <c r="X2172" i="63"/>
  <c r="Y2172" i="63"/>
  <c r="W2173" i="63"/>
  <c r="X2173" i="63"/>
  <c r="Y2173" i="63"/>
  <c r="W2174" i="63"/>
  <c r="X2174" i="63"/>
  <c r="Y2174" i="63"/>
  <c r="W2175" i="63"/>
  <c r="X2175" i="63"/>
  <c r="Y2175" i="63"/>
  <c r="W2176" i="63"/>
  <c r="X2176" i="63"/>
  <c r="Y2176" i="63"/>
  <c r="W2177" i="63"/>
  <c r="X2177" i="63"/>
  <c r="Y2177" i="63"/>
  <c r="W2178" i="63"/>
  <c r="X2178" i="63"/>
  <c r="Y2178" i="63"/>
  <c r="W2179" i="63"/>
  <c r="X2179" i="63"/>
  <c r="Y2179" i="63"/>
  <c r="W2180" i="63"/>
  <c r="X2180" i="63"/>
  <c r="Y2180" i="63"/>
  <c r="W2181" i="63"/>
  <c r="X2181" i="63"/>
  <c r="Y2181" i="63"/>
  <c r="W2182" i="63"/>
  <c r="X2182" i="63"/>
  <c r="Y2182" i="63"/>
  <c r="W2183" i="63"/>
  <c r="X2183" i="63"/>
  <c r="Y2183" i="63"/>
  <c r="W2184" i="63"/>
  <c r="X2184" i="63"/>
  <c r="Y2184" i="63"/>
  <c r="W2185" i="63"/>
  <c r="X2185" i="63"/>
  <c r="Y2185" i="63"/>
  <c r="W2186" i="63"/>
  <c r="X2186" i="63"/>
  <c r="Y2186" i="63"/>
  <c r="W2187" i="63"/>
  <c r="X2187" i="63"/>
  <c r="Y2187" i="63"/>
  <c r="W2188" i="63"/>
  <c r="X2188" i="63"/>
  <c r="Y2188" i="63"/>
  <c r="W2189" i="63"/>
  <c r="X2189" i="63"/>
  <c r="Y2189" i="63"/>
  <c r="W2190" i="63"/>
  <c r="X2190" i="63"/>
  <c r="Y2190" i="63"/>
  <c r="W2191" i="63"/>
  <c r="X2191" i="63"/>
  <c r="Y2191" i="63"/>
  <c r="W2192" i="63"/>
  <c r="X2192" i="63"/>
  <c r="Y2192" i="63"/>
  <c r="W2193" i="63"/>
  <c r="X2193" i="63"/>
  <c r="Y2193" i="63"/>
  <c r="W2194" i="63"/>
  <c r="X2194" i="63"/>
  <c r="Y2194" i="63"/>
  <c r="W2195" i="63"/>
  <c r="X2195" i="63"/>
  <c r="Y2195" i="63"/>
  <c r="W2196" i="63"/>
  <c r="X2196" i="63"/>
  <c r="Y2196" i="63"/>
  <c r="W2197" i="63"/>
  <c r="X2197" i="63"/>
  <c r="Y2197" i="63"/>
  <c r="W2198" i="63"/>
  <c r="X2198" i="63"/>
  <c r="Y2198" i="63"/>
  <c r="W2199" i="63"/>
  <c r="X2199" i="63"/>
  <c r="Y2199" i="63"/>
  <c r="W2200" i="63"/>
  <c r="X2200" i="63"/>
  <c r="Y2200" i="63"/>
  <c r="W2201" i="63"/>
  <c r="X2201" i="63"/>
  <c r="Y2201" i="63"/>
  <c r="W2202" i="63"/>
  <c r="X2202" i="63"/>
  <c r="Y2202" i="63"/>
  <c r="W2203" i="63"/>
  <c r="X2203" i="63"/>
  <c r="Y2203" i="63"/>
  <c r="W2204" i="63"/>
  <c r="X2204" i="63"/>
  <c r="Y2204" i="63"/>
  <c r="W2205" i="63"/>
  <c r="X2205" i="63"/>
  <c r="Y2205" i="63"/>
  <c r="W2206" i="63"/>
  <c r="X2206" i="63"/>
  <c r="Y2206" i="63"/>
  <c r="W2207" i="63"/>
  <c r="X2207" i="63"/>
  <c r="Y2207" i="63"/>
  <c r="W2208" i="63"/>
  <c r="X2208" i="63"/>
  <c r="Y2208" i="63"/>
  <c r="W2209" i="63"/>
  <c r="X2209" i="63"/>
  <c r="Y2209" i="63"/>
  <c r="W2210" i="63"/>
  <c r="X2210" i="63"/>
  <c r="Y2210" i="63"/>
  <c r="W2211" i="63"/>
  <c r="X2211" i="63"/>
  <c r="Y2211" i="63"/>
  <c r="W2212" i="63"/>
  <c r="X2212" i="63"/>
  <c r="Y2212" i="63"/>
  <c r="W2213" i="63"/>
  <c r="X2213" i="63"/>
  <c r="Y2213" i="63"/>
  <c r="W2214" i="63"/>
  <c r="X2214" i="63"/>
  <c r="Y2214" i="63"/>
  <c r="W2215" i="63"/>
  <c r="X2215" i="63"/>
  <c r="Y2215" i="63"/>
  <c r="W2216" i="63"/>
  <c r="X2216" i="63"/>
  <c r="Y2216" i="63"/>
  <c r="W2217" i="63"/>
  <c r="X2217" i="63"/>
  <c r="Y2217" i="63"/>
  <c r="W2218" i="63"/>
  <c r="X2218" i="63"/>
  <c r="Y2218" i="63"/>
  <c r="W2219" i="63"/>
  <c r="X2219" i="63"/>
  <c r="Y2219" i="63"/>
  <c r="W2220" i="63"/>
  <c r="X2220" i="63"/>
  <c r="Y2220" i="63"/>
  <c r="W2221" i="63"/>
  <c r="X2221" i="63"/>
  <c r="Y2221" i="63"/>
  <c r="W2222" i="63"/>
  <c r="X2222" i="63"/>
  <c r="Y2222" i="63"/>
  <c r="W2223" i="63"/>
  <c r="X2223" i="63"/>
  <c r="Y2223" i="63"/>
  <c r="W2224" i="63"/>
  <c r="X2224" i="63"/>
  <c r="Y2224" i="63"/>
  <c r="W2225" i="63"/>
  <c r="X2225" i="63"/>
  <c r="Y2225" i="63"/>
  <c r="W2226" i="63"/>
  <c r="X2226" i="63"/>
  <c r="Y2226" i="63"/>
  <c r="W2227" i="63"/>
  <c r="X2227" i="63"/>
  <c r="Y2227" i="63"/>
  <c r="W2228" i="63"/>
  <c r="X2228" i="63"/>
  <c r="Y2228" i="63"/>
  <c r="W2229" i="63"/>
  <c r="X2229" i="63"/>
  <c r="Y2229" i="63"/>
  <c r="W2230" i="63"/>
  <c r="X2230" i="63"/>
  <c r="Y2230" i="63"/>
  <c r="W2231" i="63"/>
  <c r="X2231" i="63"/>
  <c r="Y2231" i="63"/>
  <c r="W2232" i="63"/>
  <c r="X2232" i="63"/>
  <c r="Y2232" i="63"/>
  <c r="W2233" i="63"/>
  <c r="X2233" i="63"/>
  <c r="Y2233" i="63"/>
  <c r="W2234" i="63"/>
  <c r="X2234" i="63"/>
  <c r="Y2234" i="63"/>
  <c r="W2235" i="63"/>
  <c r="X2235" i="63"/>
  <c r="Y2235" i="63"/>
  <c r="W2236" i="63"/>
  <c r="X2236" i="63"/>
  <c r="Y2236" i="63"/>
  <c r="W2237" i="63"/>
  <c r="X2237" i="63"/>
  <c r="Y2237" i="63"/>
  <c r="W2238" i="63"/>
  <c r="X2238" i="63"/>
  <c r="Y2238" i="63"/>
  <c r="W2239" i="63"/>
  <c r="X2239" i="63"/>
  <c r="Y2239" i="63"/>
  <c r="W2240" i="63"/>
  <c r="X2240" i="63"/>
  <c r="Y2240" i="63"/>
  <c r="W2241" i="63"/>
  <c r="X2241" i="63"/>
  <c r="Y2241" i="63"/>
  <c r="W2242" i="63"/>
  <c r="X2242" i="63"/>
  <c r="Y2242" i="63"/>
  <c r="W2243" i="63"/>
  <c r="X2243" i="63"/>
  <c r="Y2243" i="63"/>
  <c r="W2244" i="63"/>
  <c r="X2244" i="63"/>
  <c r="Y2244" i="63"/>
  <c r="W2245" i="63"/>
  <c r="X2245" i="63"/>
  <c r="Y2245" i="63"/>
  <c r="W2246" i="63"/>
  <c r="X2246" i="63"/>
  <c r="Y2246" i="63"/>
  <c r="W2247" i="63"/>
  <c r="X2247" i="63"/>
  <c r="Y2247" i="63"/>
  <c r="W2248" i="63"/>
  <c r="X2248" i="63"/>
  <c r="Y2248" i="63"/>
  <c r="W2249" i="63"/>
  <c r="X2249" i="63"/>
  <c r="Y2249" i="63"/>
  <c r="W2250" i="63"/>
  <c r="X2250" i="63"/>
  <c r="Y2250" i="63"/>
  <c r="W2251" i="63"/>
  <c r="X2251" i="63"/>
  <c r="Y2251" i="63"/>
  <c r="W2252" i="63"/>
  <c r="X2252" i="63"/>
  <c r="Y2252" i="63"/>
  <c r="W2253" i="63"/>
  <c r="X2253" i="63"/>
  <c r="Y2253" i="63"/>
  <c r="W2254" i="63"/>
  <c r="X2254" i="63"/>
  <c r="Y2254" i="63"/>
  <c r="W2255" i="63"/>
  <c r="X2255" i="63"/>
  <c r="Y2255" i="63"/>
  <c r="W2256" i="63"/>
  <c r="X2256" i="63"/>
  <c r="Y2256" i="63"/>
  <c r="W2257" i="63"/>
  <c r="X2257" i="63"/>
  <c r="Y2257" i="63"/>
  <c r="W2258" i="63"/>
  <c r="X2258" i="63"/>
  <c r="Y2258" i="63"/>
  <c r="W2259" i="63"/>
  <c r="X2259" i="63"/>
  <c r="Y2259" i="63"/>
  <c r="W2260" i="63"/>
  <c r="X2260" i="63"/>
  <c r="Y2260" i="63"/>
  <c r="W2261" i="63"/>
  <c r="X2261" i="63"/>
  <c r="Y2261" i="63"/>
  <c r="W2262" i="63"/>
  <c r="X2262" i="63"/>
  <c r="Y2262" i="63"/>
  <c r="W2263" i="63"/>
  <c r="X2263" i="63"/>
  <c r="Y2263" i="63"/>
  <c r="W2264" i="63"/>
  <c r="X2264" i="63"/>
  <c r="Y2264" i="63"/>
  <c r="W2265" i="63"/>
  <c r="X2265" i="63"/>
  <c r="Y2265" i="63"/>
  <c r="W2266" i="63"/>
  <c r="X2266" i="63"/>
  <c r="Y2266" i="63"/>
  <c r="W2267" i="63"/>
  <c r="X2267" i="63"/>
  <c r="Y2267" i="63"/>
  <c r="W2268" i="63"/>
  <c r="X2268" i="63"/>
  <c r="Y2268" i="63"/>
  <c r="W2269" i="63"/>
  <c r="X2269" i="63"/>
  <c r="Y2269" i="63"/>
  <c r="W2270" i="63"/>
  <c r="X2270" i="63"/>
  <c r="Y2270" i="63"/>
  <c r="W2271" i="63"/>
  <c r="X2271" i="63"/>
  <c r="Y2271" i="63"/>
  <c r="W2272" i="63"/>
  <c r="X2272" i="63"/>
  <c r="Y2272" i="63"/>
  <c r="W2273" i="63"/>
  <c r="X2273" i="63"/>
  <c r="Y2273" i="63"/>
  <c r="W2274" i="63"/>
  <c r="X2274" i="63"/>
  <c r="Y2274" i="63"/>
  <c r="W2275" i="63"/>
  <c r="X2275" i="63"/>
  <c r="Y2275" i="63"/>
  <c r="W2276" i="63"/>
  <c r="X2276" i="63"/>
  <c r="Y2276" i="63"/>
  <c r="W2277" i="63"/>
  <c r="X2277" i="63"/>
  <c r="Y2277" i="63"/>
  <c r="W2278" i="63"/>
  <c r="X2278" i="63"/>
  <c r="Y2278" i="63"/>
  <c r="W2279" i="63"/>
  <c r="X2279" i="63"/>
  <c r="Y2279" i="63"/>
  <c r="W2280" i="63"/>
  <c r="X2280" i="63"/>
  <c r="Y2280" i="63"/>
  <c r="W2281" i="63"/>
  <c r="X2281" i="63"/>
  <c r="Y2281" i="63"/>
  <c r="W2282" i="63"/>
  <c r="X2282" i="63"/>
  <c r="Y2282" i="63"/>
  <c r="W2283" i="63"/>
  <c r="X2283" i="63"/>
  <c r="Y2283" i="63"/>
  <c r="W2284" i="63"/>
  <c r="X2284" i="63"/>
  <c r="Y2284" i="63"/>
  <c r="W2285" i="63"/>
  <c r="X2285" i="63"/>
  <c r="Y2285" i="63"/>
  <c r="W2286" i="63"/>
  <c r="X2286" i="63"/>
  <c r="Y2286" i="63"/>
  <c r="W2287" i="63"/>
  <c r="X2287" i="63"/>
  <c r="Y2287" i="63"/>
  <c r="W2288" i="63"/>
  <c r="X2288" i="63"/>
  <c r="Y2288" i="63"/>
  <c r="W2289" i="63"/>
  <c r="X2289" i="63"/>
  <c r="Y2289" i="63"/>
  <c r="W2290" i="63"/>
  <c r="X2290" i="63"/>
  <c r="Y2290" i="63"/>
  <c r="W2291" i="63"/>
  <c r="X2291" i="63"/>
  <c r="Y2291" i="63"/>
  <c r="W2292" i="63"/>
  <c r="X2292" i="63"/>
  <c r="Y2292" i="63"/>
  <c r="W2293" i="63"/>
  <c r="X2293" i="63"/>
  <c r="Y2293" i="63"/>
  <c r="W2294" i="63"/>
  <c r="X2294" i="63"/>
  <c r="Y2294" i="63"/>
  <c r="W2295" i="63"/>
  <c r="X2295" i="63"/>
  <c r="Y2295" i="63"/>
  <c r="W2296" i="63"/>
  <c r="X2296" i="63"/>
  <c r="Y2296" i="63"/>
  <c r="W2297" i="63"/>
  <c r="X2297" i="63"/>
  <c r="Y2297" i="63"/>
  <c r="W2298" i="63"/>
  <c r="X2298" i="63"/>
  <c r="Y2298" i="63"/>
  <c r="W2299" i="63"/>
  <c r="X2299" i="63"/>
  <c r="Y2299" i="63"/>
  <c r="W2300" i="63"/>
  <c r="X2300" i="63"/>
  <c r="Y2300" i="63"/>
  <c r="W2301" i="63"/>
  <c r="X2301" i="63"/>
  <c r="Y2301" i="63"/>
  <c r="W2302" i="63"/>
  <c r="X2302" i="63"/>
  <c r="Y2302" i="63"/>
  <c r="W2303" i="63"/>
  <c r="X2303" i="63"/>
  <c r="Y2303" i="63"/>
  <c r="W2304" i="63"/>
  <c r="X2304" i="63"/>
  <c r="Y2304" i="63"/>
  <c r="W2305" i="63"/>
  <c r="X2305" i="63"/>
  <c r="Y2305" i="63"/>
  <c r="W2306" i="63"/>
  <c r="X2306" i="63"/>
  <c r="Y2306" i="63"/>
  <c r="W2307" i="63"/>
  <c r="X2307" i="63"/>
  <c r="Y2307" i="63"/>
  <c r="W2308" i="63"/>
  <c r="X2308" i="63"/>
  <c r="Y2308" i="63"/>
  <c r="W2309" i="63"/>
  <c r="X2309" i="63"/>
  <c r="Y2309" i="63"/>
  <c r="W2310" i="63"/>
  <c r="X2310" i="63"/>
  <c r="Y2310" i="63"/>
  <c r="W2311" i="63"/>
  <c r="X2311" i="63"/>
  <c r="Y2311" i="63"/>
  <c r="W2312" i="63"/>
  <c r="X2312" i="63"/>
  <c r="Y2312" i="63"/>
  <c r="W2313" i="63"/>
  <c r="X2313" i="63"/>
  <c r="Y2313" i="63"/>
  <c r="W2314" i="63"/>
  <c r="X2314" i="63"/>
  <c r="Y2314" i="63"/>
  <c r="W2315" i="63"/>
  <c r="X2315" i="63"/>
  <c r="Y2315" i="63"/>
  <c r="W2316" i="63"/>
  <c r="X2316" i="63"/>
  <c r="Y2316" i="63"/>
  <c r="W2317" i="63"/>
  <c r="X2317" i="63"/>
  <c r="Y2317" i="63"/>
  <c r="W2318" i="63"/>
  <c r="X2318" i="63"/>
  <c r="Y2318" i="63"/>
  <c r="W2319" i="63"/>
  <c r="X2319" i="63"/>
  <c r="Y2319" i="63"/>
  <c r="W2320" i="63"/>
  <c r="X2320" i="63"/>
  <c r="Y2320" i="63"/>
  <c r="W2321" i="63"/>
  <c r="X2321" i="63"/>
  <c r="Y2321" i="63"/>
  <c r="W2322" i="63"/>
  <c r="X2322" i="63"/>
  <c r="Y2322" i="63"/>
  <c r="W2323" i="63"/>
  <c r="X2323" i="63"/>
  <c r="Y2323" i="63"/>
  <c r="W2324" i="63"/>
  <c r="X2324" i="63"/>
  <c r="Y2324" i="63"/>
  <c r="W2325" i="63"/>
  <c r="X2325" i="63"/>
  <c r="Y2325" i="63"/>
  <c r="W2326" i="63"/>
  <c r="X2326" i="63"/>
  <c r="Y2326" i="63"/>
  <c r="W2327" i="63"/>
  <c r="X2327" i="63"/>
  <c r="Y2327" i="63"/>
  <c r="W2328" i="63"/>
  <c r="X2328" i="63"/>
  <c r="Y2328" i="63"/>
  <c r="W2329" i="63"/>
  <c r="X2329" i="63"/>
  <c r="Y2329" i="63"/>
  <c r="W2330" i="63"/>
  <c r="X2330" i="63"/>
  <c r="Y2330" i="63"/>
  <c r="W2331" i="63"/>
  <c r="X2331" i="63"/>
  <c r="Y2331" i="63"/>
  <c r="W2332" i="63"/>
  <c r="X2332" i="63"/>
  <c r="Y2332" i="63"/>
  <c r="W2333" i="63"/>
  <c r="X2333" i="63"/>
  <c r="Y2333" i="63"/>
  <c r="W2334" i="63"/>
  <c r="X2334" i="63"/>
  <c r="Y2334" i="63"/>
  <c r="W2335" i="63"/>
  <c r="X2335" i="63"/>
  <c r="Y2335" i="63"/>
  <c r="W2336" i="63"/>
  <c r="X2336" i="63"/>
  <c r="Y2336" i="63"/>
  <c r="W2337" i="63"/>
  <c r="X2337" i="63"/>
  <c r="Y2337" i="63"/>
  <c r="W2338" i="63"/>
  <c r="X2338" i="63"/>
  <c r="Y2338" i="63"/>
  <c r="W2339" i="63"/>
  <c r="X2339" i="63"/>
  <c r="Y2339" i="63"/>
  <c r="W2340" i="63"/>
  <c r="X2340" i="63"/>
  <c r="Y2340" i="63"/>
  <c r="W2341" i="63"/>
  <c r="X2341" i="63"/>
  <c r="Y2341" i="63"/>
  <c r="W2342" i="63"/>
  <c r="X2342" i="63"/>
  <c r="Y2342" i="63"/>
  <c r="W2343" i="63"/>
  <c r="X2343" i="63"/>
  <c r="Y2343" i="63"/>
  <c r="W2344" i="63"/>
  <c r="X2344" i="63"/>
  <c r="Y2344" i="63"/>
  <c r="W2345" i="63"/>
  <c r="X2345" i="63"/>
  <c r="Y2345" i="63"/>
  <c r="W2346" i="63"/>
  <c r="X2346" i="63"/>
  <c r="Y2346" i="63"/>
  <c r="W2347" i="63"/>
  <c r="X2347" i="63"/>
  <c r="Y2347" i="63"/>
  <c r="W2348" i="63"/>
  <c r="X2348" i="63"/>
  <c r="Y2348" i="63"/>
  <c r="W2349" i="63"/>
  <c r="X2349" i="63"/>
  <c r="Y2349" i="63"/>
  <c r="W2350" i="63"/>
  <c r="X2350" i="63"/>
  <c r="Y2350" i="63"/>
  <c r="W2351" i="63"/>
  <c r="X2351" i="63"/>
  <c r="Y2351" i="63"/>
  <c r="W2352" i="63"/>
  <c r="X2352" i="63"/>
  <c r="Y2352" i="63"/>
  <c r="W2353" i="63"/>
  <c r="X2353" i="63"/>
  <c r="Y2353" i="63"/>
  <c r="W2354" i="63"/>
  <c r="X2354" i="63"/>
  <c r="Y2354" i="63"/>
  <c r="W2355" i="63"/>
  <c r="X2355" i="63"/>
  <c r="Y2355" i="63"/>
  <c r="W2356" i="63"/>
  <c r="X2356" i="63"/>
  <c r="Y2356" i="63"/>
  <c r="W2357" i="63"/>
  <c r="X2357" i="63"/>
  <c r="Y2357" i="63"/>
  <c r="W2358" i="63"/>
  <c r="X2358" i="63"/>
  <c r="Y2358" i="63"/>
  <c r="W2359" i="63"/>
  <c r="X2359" i="63"/>
  <c r="Y2359" i="63"/>
  <c r="W2360" i="63"/>
  <c r="X2360" i="63"/>
  <c r="Y2360" i="63"/>
  <c r="W2361" i="63"/>
  <c r="X2361" i="63"/>
  <c r="Y2361" i="63"/>
  <c r="W2362" i="63"/>
  <c r="X2362" i="63"/>
  <c r="Y2362" i="63"/>
  <c r="W2363" i="63"/>
  <c r="X2363" i="63"/>
  <c r="Y2363" i="63"/>
  <c r="W2364" i="63"/>
  <c r="X2364" i="63"/>
  <c r="Y2364" i="63"/>
  <c r="W2365" i="63"/>
  <c r="X2365" i="63"/>
  <c r="Y2365" i="63"/>
  <c r="W2366" i="63"/>
  <c r="X2366" i="63"/>
  <c r="Y2366" i="63"/>
  <c r="W2367" i="63"/>
  <c r="X2367" i="63"/>
  <c r="Y2367" i="63"/>
  <c r="W2368" i="63"/>
  <c r="X2368" i="63"/>
  <c r="Y2368" i="63"/>
  <c r="W2369" i="63"/>
  <c r="X2369" i="63"/>
  <c r="Y2369" i="63"/>
  <c r="W2370" i="63"/>
  <c r="X2370" i="63"/>
  <c r="Y2370" i="63"/>
  <c r="W2371" i="63"/>
  <c r="X2371" i="63"/>
  <c r="Y2371" i="63"/>
  <c r="W2372" i="63"/>
  <c r="X2372" i="63"/>
  <c r="Y2372" i="63"/>
  <c r="W2373" i="63"/>
  <c r="X2373" i="63"/>
  <c r="Y2373" i="63"/>
  <c r="W2374" i="63"/>
  <c r="X2374" i="63"/>
  <c r="Y2374" i="63"/>
  <c r="W2375" i="63"/>
  <c r="X2375" i="63"/>
  <c r="Y2375" i="63"/>
  <c r="W2376" i="63"/>
  <c r="X2376" i="63"/>
  <c r="Y2376" i="63"/>
  <c r="W2377" i="63"/>
  <c r="X2377" i="63"/>
  <c r="Y2377" i="63"/>
  <c r="W2378" i="63"/>
  <c r="X2378" i="63"/>
  <c r="Y2378" i="63"/>
  <c r="W2379" i="63"/>
  <c r="X2379" i="63"/>
  <c r="Y2379" i="63"/>
  <c r="W2380" i="63"/>
  <c r="X2380" i="63"/>
  <c r="Y2380" i="63"/>
  <c r="W2381" i="63"/>
  <c r="X2381" i="63"/>
  <c r="Y2381" i="63"/>
  <c r="W2382" i="63"/>
  <c r="X2382" i="63"/>
  <c r="Y2382" i="63"/>
  <c r="W2383" i="63"/>
  <c r="X2383" i="63"/>
  <c r="Y2383" i="63"/>
  <c r="W2384" i="63"/>
  <c r="X2384" i="63"/>
  <c r="Y2384" i="63"/>
  <c r="W2385" i="63"/>
  <c r="X2385" i="63"/>
  <c r="Y2385" i="63"/>
  <c r="W2386" i="63"/>
  <c r="X2386" i="63"/>
  <c r="Y2386" i="63"/>
  <c r="W2387" i="63"/>
  <c r="X2387" i="63"/>
  <c r="Y2387" i="63"/>
  <c r="W2388" i="63"/>
  <c r="X2388" i="63"/>
  <c r="Y2388" i="63"/>
  <c r="W2389" i="63"/>
  <c r="X2389" i="63"/>
  <c r="Y2389" i="63"/>
  <c r="W2390" i="63"/>
  <c r="X2390" i="63"/>
  <c r="Y2390" i="63"/>
  <c r="W2391" i="63"/>
  <c r="X2391" i="63"/>
  <c r="Y2391" i="63"/>
  <c r="W2392" i="63"/>
  <c r="X2392" i="63"/>
  <c r="Y2392" i="63"/>
  <c r="W2393" i="63"/>
  <c r="X2393" i="63"/>
  <c r="Y2393" i="63"/>
  <c r="W2394" i="63"/>
  <c r="X2394" i="63"/>
  <c r="Y2394" i="63"/>
  <c r="W2395" i="63"/>
  <c r="X2395" i="63"/>
  <c r="Y2395" i="63"/>
  <c r="W2396" i="63"/>
  <c r="X2396" i="63"/>
  <c r="Y2396" i="63"/>
  <c r="W2397" i="63"/>
  <c r="X2397" i="63"/>
  <c r="Y2397" i="63"/>
  <c r="W2398" i="63"/>
  <c r="X2398" i="63"/>
  <c r="Y2398" i="63"/>
  <c r="W2399" i="63"/>
  <c r="X2399" i="63"/>
  <c r="Y2399" i="63"/>
  <c r="W2400" i="63"/>
  <c r="X2400" i="63"/>
  <c r="Y2400" i="63"/>
  <c r="W2401" i="63"/>
  <c r="X2401" i="63"/>
  <c r="Y2401" i="63"/>
  <c r="W2402" i="63"/>
  <c r="X2402" i="63"/>
  <c r="Y2402" i="63"/>
  <c r="W2403" i="63"/>
  <c r="X2403" i="63"/>
  <c r="Y2403" i="63"/>
  <c r="W2404" i="63"/>
  <c r="X2404" i="63"/>
  <c r="Y2404" i="63"/>
  <c r="W2405" i="63"/>
  <c r="X2405" i="63"/>
  <c r="Y2405" i="63"/>
  <c r="W2406" i="63"/>
  <c r="X2406" i="63"/>
  <c r="Y2406" i="63"/>
  <c r="W2407" i="63"/>
  <c r="X2407" i="63"/>
  <c r="Y2407" i="63"/>
  <c r="W2408" i="63"/>
  <c r="X2408" i="63"/>
  <c r="Y2408" i="63"/>
  <c r="W2409" i="63"/>
  <c r="X2409" i="63"/>
  <c r="Y2409" i="63"/>
  <c r="W2410" i="63"/>
  <c r="X2410" i="63"/>
  <c r="Y2410" i="63"/>
  <c r="W2411" i="63"/>
  <c r="X2411" i="63"/>
  <c r="Y2411" i="63"/>
  <c r="W2412" i="63"/>
  <c r="X2412" i="63"/>
  <c r="Y2412" i="63"/>
  <c r="W2413" i="63"/>
  <c r="X2413" i="63"/>
  <c r="Y2413" i="63"/>
  <c r="W2414" i="63"/>
  <c r="X2414" i="63"/>
  <c r="Y2414" i="63"/>
  <c r="W2415" i="63"/>
  <c r="X2415" i="63"/>
  <c r="Y2415" i="63"/>
  <c r="W2416" i="63"/>
  <c r="X2416" i="63"/>
  <c r="Y2416" i="63"/>
  <c r="W2417" i="63"/>
  <c r="X2417" i="63"/>
  <c r="Y2417" i="63"/>
  <c r="W2418" i="63"/>
  <c r="X2418" i="63"/>
  <c r="Y2418" i="63"/>
  <c r="W2419" i="63"/>
  <c r="X2419" i="63"/>
  <c r="Y2419" i="63"/>
  <c r="W2420" i="63"/>
  <c r="X2420" i="63"/>
  <c r="Y2420" i="63"/>
  <c r="W2421" i="63"/>
  <c r="X2421" i="63"/>
  <c r="Y2421" i="63"/>
  <c r="W2422" i="63"/>
  <c r="X2422" i="63"/>
  <c r="Y2422" i="63"/>
  <c r="W2423" i="63"/>
  <c r="X2423" i="63"/>
  <c r="Y2423" i="63"/>
  <c r="W2424" i="63"/>
  <c r="X2424" i="63"/>
  <c r="Y2424" i="63"/>
  <c r="W2425" i="63"/>
  <c r="X2425" i="63"/>
  <c r="Y2425" i="63"/>
  <c r="W2426" i="63"/>
  <c r="X2426" i="63"/>
  <c r="Y2426" i="63"/>
  <c r="W2427" i="63"/>
  <c r="X2427" i="63"/>
  <c r="Y2427" i="63"/>
  <c r="W2428" i="63"/>
  <c r="X2428" i="63"/>
  <c r="Y2428" i="63"/>
  <c r="W2429" i="63"/>
  <c r="X2429" i="63"/>
  <c r="Y2429" i="63"/>
  <c r="W2430" i="63"/>
  <c r="X2430" i="63"/>
  <c r="Y2430" i="63"/>
  <c r="W2431" i="63"/>
  <c r="X2431" i="63"/>
  <c r="Y2431" i="63"/>
  <c r="W2432" i="63"/>
  <c r="X2432" i="63"/>
  <c r="Y2432" i="63"/>
  <c r="W2433" i="63"/>
  <c r="X2433" i="63"/>
  <c r="Y2433" i="63"/>
  <c r="W2434" i="63"/>
  <c r="X2434" i="63"/>
  <c r="Y2434" i="63"/>
  <c r="W2435" i="63"/>
  <c r="X2435" i="63"/>
  <c r="Y2435" i="63"/>
  <c r="W2436" i="63"/>
  <c r="X2436" i="63"/>
  <c r="Y2436" i="63"/>
  <c r="W2437" i="63"/>
  <c r="X2437" i="63"/>
  <c r="Y2437" i="63"/>
  <c r="W2438" i="63"/>
  <c r="X2438" i="63"/>
  <c r="Y2438" i="63"/>
  <c r="W2439" i="63"/>
  <c r="X2439" i="63"/>
  <c r="Y2439" i="63"/>
  <c r="W2440" i="63"/>
  <c r="X2440" i="63"/>
  <c r="Y2440" i="63"/>
  <c r="W2441" i="63"/>
  <c r="X2441" i="63"/>
  <c r="Y2441" i="63"/>
  <c r="W2442" i="63"/>
  <c r="X2442" i="63"/>
  <c r="Y2442" i="63"/>
  <c r="W2443" i="63"/>
  <c r="X2443" i="63"/>
  <c r="Y2443" i="63"/>
  <c r="W2444" i="63"/>
  <c r="X2444" i="63"/>
  <c r="Y2444" i="63"/>
  <c r="W2445" i="63"/>
  <c r="X2445" i="63"/>
  <c r="Y2445" i="63"/>
  <c r="W2446" i="63"/>
  <c r="X2446" i="63"/>
  <c r="Y2446" i="63"/>
  <c r="W2447" i="63"/>
  <c r="X2447" i="63"/>
  <c r="Y2447" i="63"/>
  <c r="W2448" i="63"/>
  <c r="X2448" i="63"/>
  <c r="Y2448" i="63"/>
  <c r="W2449" i="63"/>
  <c r="X2449" i="63"/>
  <c r="Y2449" i="63"/>
  <c r="W2450" i="63"/>
  <c r="X2450" i="63"/>
  <c r="Y2450" i="63"/>
  <c r="W2451" i="63"/>
  <c r="X2451" i="63"/>
  <c r="Y2451" i="63"/>
  <c r="W2452" i="63"/>
  <c r="X2452" i="63"/>
  <c r="Y2452" i="63"/>
  <c r="W2453" i="63"/>
  <c r="X2453" i="63"/>
  <c r="Y2453" i="63"/>
  <c r="W2454" i="63"/>
  <c r="X2454" i="63"/>
  <c r="Y2454" i="63"/>
  <c r="W2455" i="63"/>
  <c r="X2455" i="63"/>
  <c r="Y2455" i="63"/>
  <c r="W2456" i="63"/>
  <c r="X2456" i="63"/>
  <c r="Y2456" i="63"/>
  <c r="W2457" i="63"/>
  <c r="X2457" i="63"/>
  <c r="Y2457" i="63"/>
  <c r="W2458" i="63"/>
  <c r="X2458" i="63"/>
  <c r="Y2458" i="63"/>
  <c r="W2459" i="63"/>
  <c r="X2459" i="63"/>
  <c r="Y2459" i="63"/>
  <c r="W2460" i="63"/>
  <c r="X2460" i="63"/>
  <c r="Y2460" i="63"/>
  <c r="W2461" i="63"/>
  <c r="X2461" i="63"/>
  <c r="Y2461" i="63"/>
  <c r="W2462" i="63"/>
  <c r="X2462" i="63"/>
  <c r="Y2462" i="63"/>
  <c r="W2463" i="63"/>
  <c r="X2463" i="63"/>
  <c r="Y2463" i="63"/>
  <c r="W2464" i="63"/>
  <c r="X2464" i="63"/>
  <c r="Y2464" i="63"/>
  <c r="W2465" i="63"/>
  <c r="X2465" i="63"/>
  <c r="Y2465" i="63"/>
  <c r="W2466" i="63"/>
  <c r="X2466" i="63"/>
  <c r="Y2466" i="63"/>
  <c r="W2467" i="63"/>
  <c r="X2467" i="63"/>
  <c r="Y2467" i="63"/>
  <c r="W2468" i="63"/>
  <c r="X2468" i="63"/>
  <c r="Y2468" i="63"/>
  <c r="W2469" i="63"/>
  <c r="X2469" i="63"/>
  <c r="Y2469" i="63"/>
  <c r="W2470" i="63"/>
  <c r="X2470" i="63"/>
  <c r="Y2470" i="63"/>
  <c r="W2471" i="63"/>
  <c r="X2471" i="63"/>
  <c r="Y2471" i="63"/>
  <c r="W2472" i="63"/>
  <c r="X2472" i="63"/>
  <c r="Y2472" i="63"/>
  <c r="W2473" i="63"/>
  <c r="X2473" i="63"/>
  <c r="Y2473" i="63"/>
  <c r="W2474" i="63"/>
  <c r="X2474" i="63"/>
  <c r="Y2474" i="63"/>
  <c r="W2475" i="63"/>
  <c r="X2475" i="63"/>
  <c r="Y2475" i="63"/>
  <c r="W2476" i="63"/>
  <c r="X2476" i="63"/>
  <c r="Y2476" i="63"/>
  <c r="W2477" i="63"/>
  <c r="X2477" i="63"/>
  <c r="Y2477" i="63"/>
  <c r="W2478" i="63"/>
  <c r="X2478" i="63"/>
  <c r="Y2478" i="63"/>
  <c r="W2479" i="63"/>
  <c r="X2479" i="63"/>
  <c r="Y2479" i="63"/>
  <c r="W2480" i="63"/>
  <c r="X2480" i="63"/>
  <c r="Y2480" i="63"/>
  <c r="W2481" i="63"/>
  <c r="X2481" i="63"/>
  <c r="Y2481" i="63"/>
  <c r="W2482" i="63"/>
  <c r="X2482" i="63"/>
  <c r="Y2482" i="63"/>
  <c r="W2483" i="63"/>
  <c r="X2483" i="63"/>
  <c r="Y2483" i="63"/>
  <c r="W2484" i="63"/>
  <c r="X2484" i="63"/>
  <c r="Y2484" i="63"/>
  <c r="W2485" i="63"/>
  <c r="X2485" i="63"/>
  <c r="Y2485" i="63"/>
  <c r="W2486" i="63"/>
  <c r="X2486" i="63"/>
  <c r="Y2486" i="63"/>
  <c r="W2487" i="63"/>
  <c r="X2487" i="63"/>
  <c r="Y2487" i="63"/>
  <c r="W2488" i="63"/>
  <c r="X2488" i="63"/>
  <c r="Y2488" i="63"/>
  <c r="W2489" i="63"/>
  <c r="X2489" i="63"/>
  <c r="Y2489" i="63"/>
  <c r="W2490" i="63"/>
  <c r="X2490" i="63"/>
  <c r="Y2490" i="63"/>
  <c r="W2491" i="63"/>
  <c r="X2491" i="63"/>
  <c r="Y2491" i="63"/>
  <c r="W2492" i="63"/>
  <c r="X2492" i="63"/>
  <c r="Y2492" i="63"/>
  <c r="W2493" i="63"/>
  <c r="X2493" i="63"/>
  <c r="Y2493" i="63"/>
  <c r="W2494" i="63"/>
  <c r="X2494" i="63"/>
  <c r="Y2494" i="63"/>
  <c r="W2495" i="63"/>
  <c r="X2495" i="63"/>
  <c r="Y2495" i="63"/>
  <c r="W2496" i="63"/>
  <c r="X2496" i="63"/>
  <c r="Y2496" i="63"/>
  <c r="W2497" i="63"/>
  <c r="X2497" i="63"/>
  <c r="Y2497" i="63"/>
  <c r="W2498" i="63"/>
  <c r="X2498" i="63"/>
  <c r="Y2498" i="63"/>
  <c r="W2499" i="63"/>
  <c r="X2499" i="63"/>
  <c r="Y2499" i="63"/>
  <c r="W2500" i="63"/>
  <c r="X2500" i="63"/>
  <c r="Y2500" i="63"/>
  <c r="W2501" i="63"/>
  <c r="X2501" i="63"/>
  <c r="Y2501" i="63"/>
  <c r="W2502" i="63"/>
  <c r="X2502" i="63"/>
  <c r="Y2502" i="63"/>
  <c r="W2503" i="63"/>
  <c r="X2503" i="63"/>
  <c r="Y2503" i="63"/>
  <c r="W2504" i="63"/>
  <c r="X2504" i="63"/>
  <c r="Y2504" i="63"/>
  <c r="W2505" i="63"/>
  <c r="X2505" i="63"/>
  <c r="Y2505" i="63"/>
  <c r="W2506" i="63"/>
  <c r="X2506" i="63"/>
  <c r="Y2506" i="63"/>
  <c r="W2507" i="63"/>
  <c r="X2507" i="63"/>
  <c r="Y2507" i="63"/>
  <c r="W2508" i="63"/>
  <c r="X2508" i="63"/>
  <c r="Y2508" i="63"/>
  <c r="W2509" i="63"/>
  <c r="X2509" i="63"/>
  <c r="Y2509" i="63"/>
  <c r="W2510" i="63"/>
  <c r="X2510" i="63"/>
  <c r="Y2510" i="63"/>
  <c r="W2511" i="63"/>
  <c r="X2511" i="63"/>
  <c r="Y2511" i="63"/>
  <c r="W2512" i="63"/>
  <c r="X2512" i="63"/>
  <c r="Y2512" i="63"/>
  <c r="W2513" i="63"/>
  <c r="X2513" i="63"/>
  <c r="Y2513" i="63"/>
  <c r="W2514" i="63"/>
  <c r="X2514" i="63"/>
  <c r="Y2514" i="63"/>
  <c r="W2515" i="63"/>
  <c r="X2515" i="63"/>
  <c r="Y2515" i="63"/>
  <c r="W2516" i="63"/>
  <c r="X2516" i="63"/>
  <c r="Y2516" i="63"/>
  <c r="W2517" i="63"/>
  <c r="X2517" i="63"/>
  <c r="Y2517" i="63"/>
  <c r="W2518" i="63"/>
  <c r="X2518" i="63"/>
  <c r="Y2518" i="63"/>
  <c r="W2519" i="63"/>
  <c r="X2519" i="63"/>
  <c r="Y2519" i="63"/>
  <c r="W2520" i="63"/>
  <c r="X2520" i="63"/>
  <c r="Y2520" i="63"/>
  <c r="W2521" i="63"/>
  <c r="X2521" i="63"/>
  <c r="Y2521" i="63"/>
  <c r="W2522" i="63"/>
  <c r="X2522" i="63"/>
  <c r="Y2522" i="63"/>
  <c r="W2523" i="63"/>
  <c r="X2523" i="63"/>
  <c r="Y2523" i="63"/>
  <c r="W2524" i="63"/>
  <c r="X2524" i="63"/>
  <c r="Y2524" i="63"/>
  <c r="W2525" i="63"/>
  <c r="X2525" i="63"/>
  <c r="Y2525" i="63"/>
  <c r="W2526" i="63"/>
  <c r="X2526" i="63"/>
  <c r="Y2526" i="63"/>
  <c r="W2527" i="63"/>
  <c r="X2527" i="63"/>
  <c r="Y2527" i="63"/>
  <c r="W2528" i="63"/>
  <c r="X2528" i="63"/>
  <c r="Y2528" i="63"/>
  <c r="W2529" i="63"/>
  <c r="X2529" i="63"/>
  <c r="Y2529" i="63"/>
  <c r="W2530" i="63"/>
  <c r="X2530" i="63"/>
  <c r="Y2530" i="63"/>
  <c r="W2531" i="63"/>
  <c r="X2531" i="63"/>
  <c r="Y2531" i="63"/>
  <c r="W2532" i="63"/>
  <c r="X2532" i="63"/>
  <c r="Y2532" i="63"/>
  <c r="W2533" i="63"/>
  <c r="X2533" i="63"/>
  <c r="Y2533" i="63"/>
  <c r="W2534" i="63"/>
  <c r="X2534" i="63"/>
  <c r="Y2534" i="63"/>
  <c r="W2535" i="63"/>
  <c r="X2535" i="63"/>
  <c r="Y2535" i="63"/>
  <c r="W2536" i="63"/>
  <c r="X2536" i="63"/>
  <c r="Y2536" i="63"/>
  <c r="W2537" i="63"/>
  <c r="X2537" i="63"/>
  <c r="Y2537" i="63"/>
  <c r="W2538" i="63"/>
  <c r="X2538" i="63"/>
  <c r="Y2538" i="63"/>
  <c r="W2539" i="63"/>
  <c r="X2539" i="63"/>
  <c r="Y2539" i="63"/>
  <c r="W2540" i="63"/>
  <c r="X2540" i="63"/>
  <c r="Y2540" i="63"/>
  <c r="W2541" i="63"/>
  <c r="X2541" i="63"/>
  <c r="Y2541" i="63"/>
  <c r="W2542" i="63"/>
  <c r="X2542" i="63"/>
  <c r="Y2542" i="63"/>
  <c r="W2543" i="63"/>
  <c r="X2543" i="63"/>
  <c r="Y2543" i="63"/>
  <c r="W2544" i="63"/>
  <c r="X2544" i="63"/>
  <c r="Y2544" i="63"/>
  <c r="W2545" i="63"/>
  <c r="X2545" i="63"/>
  <c r="Y2545" i="63"/>
  <c r="W2546" i="63"/>
  <c r="X2546" i="63"/>
  <c r="Y2546" i="63"/>
  <c r="W2547" i="63"/>
  <c r="X2547" i="63"/>
  <c r="Y2547" i="63"/>
  <c r="W2548" i="63"/>
  <c r="X2548" i="63"/>
  <c r="Y2548" i="63"/>
  <c r="W2549" i="63"/>
  <c r="X2549" i="63"/>
  <c r="Y2549" i="63"/>
  <c r="W2550" i="63"/>
  <c r="X2550" i="63"/>
  <c r="Y2550" i="63"/>
  <c r="W2551" i="63"/>
  <c r="X2551" i="63"/>
  <c r="Y2551" i="63"/>
  <c r="W2552" i="63"/>
  <c r="X2552" i="63"/>
  <c r="Y2552" i="63"/>
  <c r="W2553" i="63"/>
  <c r="X2553" i="63"/>
  <c r="Y2553" i="63"/>
  <c r="W2554" i="63"/>
  <c r="X2554" i="63"/>
  <c r="Y2554" i="63"/>
  <c r="W2555" i="63"/>
  <c r="X2555" i="63"/>
  <c r="Y2555" i="63"/>
  <c r="W2556" i="63"/>
  <c r="X2556" i="63"/>
  <c r="Y2556" i="63"/>
  <c r="W2557" i="63"/>
  <c r="X2557" i="63"/>
  <c r="Y2557" i="63"/>
  <c r="W2558" i="63"/>
  <c r="X2558" i="63"/>
  <c r="Y2558" i="63"/>
  <c r="W2559" i="63"/>
  <c r="X2559" i="63"/>
  <c r="Y2559" i="63"/>
  <c r="W2560" i="63"/>
  <c r="X2560" i="63"/>
  <c r="Y2560" i="63"/>
  <c r="W2561" i="63"/>
  <c r="X2561" i="63"/>
  <c r="Y2561" i="63"/>
  <c r="W2562" i="63"/>
  <c r="X2562" i="63"/>
  <c r="Y2562" i="63"/>
  <c r="W2563" i="63"/>
  <c r="X2563" i="63"/>
  <c r="Y2563" i="63"/>
  <c r="W2564" i="63"/>
  <c r="X2564" i="63"/>
  <c r="Y2564" i="63"/>
  <c r="W2565" i="63"/>
  <c r="X2565" i="63"/>
  <c r="Y2565" i="63"/>
  <c r="W2566" i="63"/>
  <c r="X2566" i="63"/>
  <c r="Y2566" i="63"/>
  <c r="W2567" i="63"/>
  <c r="X2567" i="63"/>
  <c r="Y2567" i="63"/>
  <c r="W2568" i="63"/>
  <c r="X2568" i="63"/>
  <c r="Y2568" i="63"/>
  <c r="W2569" i="63"/>
  <c r="X2569" i="63"/>
  <c r="Y2569" i="63"/>
  <c r="W2570" i="63"/>
  <c r="X2570" i="63"/>
  <c r="Y2570" i="63"/>
  <c r="W2571" i="63"/>
  <c r="X2571" i="63"/>
  <c r="Y2571" i="63"/>
  <c r="W2572" i="63"/>
  <c r="X2572" i="63"/>
  <c r="Y2572" i="63"/>
  <c r="W2573" i="63"/>
  <c r="X2573" i="63"/>
  <c r="Y2573" i="63"/>
  <c r="W2574" i="63"/>
  <c r="X2574" i="63"/>
  <c r="Y2574" i="63"/>
  <c r="W2575" i="63"/>
  <c r="X2575" i="63"/>
  <c r="Y2575" i="63"/>
  <c r="W2576" i="63"/>
  <c r="X2576" i="63"/>
  <c r="Y2576" i="63"/>
  <c r="W2577" i="63"/>
  <c r="X2577" i="63"/>
  <c r="Y2577" i="63"/>
  <c r="W2578" i="63"/>
  <c r="X2578" i="63"/>
  <c r="Y2578" i="63"/>
  <c r="W2579" i="63"/>
  <c r="X2579" i="63"/>
  <c r="Y2579" i="63"/>
  <c r="W2580" i="63"/>
  <c r="X2580" i="63"/>
  <c r="Y2580" i="63"/>
  <c r="W2581" i="63"/>
  <c r="X2581" i="63"/>
  <c r="Y2581" i="63"/>
  <c r="W2582" i="63"/>
  <c r="X2582" i="63"/>
  <c r="Y2582" i="63"/>
  <c r="W2583" i="63"/>
  <c r="X2583" i="63"/>
  <c r="Y2583" i="63"/>
  <c r="W2584" i="63"/>
  <c r="X2584" i="63"/>
  <c r="Y2584" i="63"/>
  <c r="W2585" i="63"/>
  <c r="X2585" i="63"/>
  <c r="Y2585" i="63"/>
  <c r="W2586" i="63"/>
  <c r="X2586" i="63"/>
  <c r="Y2586" i="63"/>
  <c r="W2587" i="63"/>
  <c r="X2587" i="63"/>
  <c r="Y2587" i="63"/>
  <c r="W2588" i="63"/>
  <c r="X2588" i="63"/>
  <c r="Y2588" i="63"/>
  <c r="W2589" i="63"/>
  <c r="X2589" i="63"/>
  <c r="Y2589" i="63"/>
  <c r="W2590" i="63"/>
  <c r="X2590" i="63"/>
  <c r="Y2590" i="63"/>
  <c r="W2591" i="63"/>
  <c r="X2591" i="63"/>
  <c r="Y2591" i="63"/>
  <c r="W2592" i="63"/>
  <c r="X2592" i="63"/>
  <c r="Y2592" i="63"/>
  <c r="W2593" i="63"/>
  <c r="X2593" i="63"/>
  <c r="Y2593" i="63"/>
  <c r="W2594" i="63"/>
  <c r="X2594" i="63"/>
  <c r="Y2594" i="63"/>
  <c r="W2595" i="63"/>
  <c r="X2595" i="63"/>
  <c r="Y2595" i="63"/>
  <c r="W2596" i="63"/>
  <c r="X2596" i="63"/>
  <c r="Y2596" i="63"/>
  <c r="W2597" i="63"/>
  <c r="X2597" i="63"/>
  <c r="Y2597" i="63"/>
  <c r="W2598" i="63"/>
  <c r="X2598" i="63"/>
  <c r="Y2598" i="63"/>
  <c r="W2599" i="63"/>
  <c r="X2599" i="63"/>
  <c r="Y2599" i="63"/>
  <c r="W2600" i="63"/>
  <c r="X2600" i="63"/>
  <c r="Y2600" i="63"/>
  <c r="W2601" i="63"/>
  <c r="X2601" i="63"/>
  <c r="Y2601" i="63"/>
  <c r="W2602" i="63"/>
  <c r="X2602" i="63"/>
  <c r="Y2602" i="63"/>
  <c r="W2603" i="63"/>
  <c r="X2603" i="63"/>
  <c r="Y2603" i="63"/>
  <c r="W2604" i="63"/>
  <c r="X2604" i="63"/>
  <c r="Y2604" i="63"/>
  <c r="W2605" i="63"/>
  <c r="X2605" i="63"/>
  <c r="Y2605" i="63"/>
  <c r="W2606" i="63"/>
  <c r="X2606" i="63"/>
  <c r="Y2606" i="63"/>
  <c r="W2607" i="63"/>
  <c r="X2607" i="63"/>
  <c r="Y2607" i="63"/>
  <c r="W2608" i="63"/>
  <c r="X2608" i="63"/>
  <c r="Y2608" i="63"/>
  <c r="W2609" i="63"/>
  <c r="X2609" i="63"/>
  <c r="Y2609" i="63"/>
  <c r="W2610" i="63"/>
  <c r="X2610" i="63"/>
  <c r="Y2610" i="63"/>
  <c r="W2611" i="63"/>
  <c r="X2611" i="63"/>
  <c r="Y2611" i="63"/>
  <c r="W2612" i="63"/>
  <c r="X2612" i="63"/>
  <c r="Y2612" i="63"/>
  <c r="W2613" i="63"/>
  <c r="X2613" i="63"/>
  <c r="Y2613" i="63"/>
  <c r="W2614" i="63"/>
  <c r="X2614" i="63"/>
  <c r="Y2614" i="63"/>
  <c r="W2615" i="63"/>
  <c r="X2615" i="63"/>
  <c r="Y2615" i="63"/>
  <c r="W2616" i="63"/>
  <c r="X2616" i="63"/>
  <c r="Y2616" i="63"/>
  <c r="W2617" i="63"/>
  <c r="X2617" i="63"/>
  <c r="Y2617" i="63"/>
  <c r="W2618" i="63"/>
  <c r="X2618" i="63"/>
  <c r="Y2618" i="63"/>
  <c r="W2619" i="63"/>
  <c r="X2619" i="63"/>
  <c r="Y2619" i="63"/>
  <c r="W2620" i="63"/>
  <c r="X2620" i="63"/>
  <c r="Y2620" i="63"/>
  <c r="W2621" i="63"/>
  <c r="X2621" i="63"/>
  <c r="Y2621" i="63"/>
  <c r="W2622" i="63"/>
  <c r="X2622" i="63"/>
  <c r="Y2622" i="63"/>
  <c r="W2623" i="63"/>
  <c r="X2623" i="63"/>
  <c r="Y2623" i="63"/>
  <c r="W2624" i="63"/>
  <c r="X2624" i="63"/>
  <c r="Y2624" i="63"/>
  <c r="W2625" i="63"/>
  <c r="X2625" i="63"/>
  <c r="Y2625" i="63"/>
  <c r="W2626" i="63"/>
  <c r="X2626" i="63"/>
  <c r="Y2626" i="63"/>
  <c r="W2627" i="63"/>
  <c r="X2627" i="63"/>
  <c r="Y2627" i="63"/>
  <c r="W2628" i="63"/>
  <c r="X2628" i="63"/>
  <c r="Y2628" i="63"/>
  <c r="W2629" i="63"/>
  <c r="X2629" i="63"/>
  <c r="Y2629" i="63"/>
  <c r="W2630" i="63"/>
  <c r="X2630" i="63"/>
  <c r="Y2630" i="63"/>
  <c r="W2631" i="63"/>
  <c r="X2631" i="63"/>
  <c r="Y2631" i="63"/>
  <c r="W2632" i="63"/>
  <c r="X2632" i="63"/>
  <c r="Y2632" i="63"/>
  <c r="W2633" i="63"/>
  <c r="X2633" i="63"/>
  <c r="Y2633" i="63"/>
  <c r="W2634" i="63"/>
  <c r="X2634" i="63"/>
  <c r="Y2634" i="63"/>
  <c r="W2635" i="63"/>
  <c r="X2635" i="63"/>
  <c r="Y2635" i="63"/>
  <c r="W2636" i="63"/>
  <c r="X2636" i="63"/>
  <c r="Y2636" i="63"/>
  <c r="W2637" i="63"/>
  <c r="X2637" i="63"/>
  <c r="Y2637" i="63"/>
  <c r="W2638" i="63"/>
  <c r="X2638" i="63"/>
  <c r="Y2638" i="63"/>
  <c r="W2639" i="63"/>
  <c r="X2639" i="63"/>
  <c r="Y2639" i="63"/>
  <c r="W2640" i="63"/>
  <c r="X2640" i="63"/>
  <c r="Y2640" i="63"/>
  <c r="W2641" i="63"/>
  <c r="X2641" i="63"/>
  <c r="Y2641" i="63"/>
  <c r="W2642" i="63"/>
  <c r="X2642" i="63"/>
  <c r="Y2642" i="63"/>
  <c r="W2643" i="63"/>
  <c r="X2643" i="63"/>
  <c r="Y2643" i="63"/>
  <c r="W2644" i="63"/>
  <c r="X2644" i="63"/>
  <c r="Y2644" i="63"/>
  <c r="W2645" i="63"/>
  <c r="X2645" i="63"/>
  <c r="Y2645" i="63"/>
  <c r="W2646" i="63"/>
  <c r="X2646" i="63"/>
  <c r="Y2646" i="63"/>
  <c r="W2647" i="63"/>
  <c r="X2647" i="63"/>
  <c r="Y2647" i="63"/>
  <c r="W2648" i="63"/>
  <c r="X2648" i="63"/>
  <c r="Y2648" i="63"/>
  <c r="W2649" i="63"/>
  <c r="X2649" i="63"/>
  <c r="Y2649" i="63"/>
  <c r="W2650" i="63"/>
  <c r="X2650" i="63"/>
  <c r="Y2650" i="63"/>
  <c r="W2651" i="63"/>
  <c r="X2651" i="63"/>
  <c r="Y2651" i="63"/>
  <c r="W2652" i="63"/>
  <c r="X2652" i="63"/>
  <c r="Y2652" i="63"/>
  <c r="W2653" i="63"/>
  <c r="X2653" i="63"/>
  <c r="Y2653" i="63"/>
  <c r="W2654" i="63"/>
  <c r="X2654" i="63"/>
  <c r="Y2654" i="63"/>
  <c r="W2655" i="63"/>
  <c r="X2655" i="63"/>
  <c r="Y2655" i="63"/>
  <c r="W2656" i="63"/>
  <c r="X2656" i="63"/>
  <c r="Y2656" i="63"/>
  <c r="W2657" i="63"/>
  <c r="X2657" i="63"/>
  <c r="Y2657" i="63"/>
  <c r="W2658" i="63"/>
  <c r="X2658" i="63"/>
  <c r="Y2658" i="63"/>
  <c r="W2659" i="63"/>
  <c r="X2659" i="63"/>
  <c r="Y2659" i="63"/>
  <c r="W2660" i="63"/>
  <c r="X2660" i="63"/>
  <c r="Y2660" i="63"/>
  <c r="W2661" i="63"/>
  <c r="X2661" i="63"/>
  <c r="Y2661" i="63"/>
  <c r="W2662" i="63"/>
  <c r="X2662" i="63"/>
  <c r="Y2662" i="63"/>
  <c r="W2663" i="63"/>
  <c r="X2663" i="63"/>
  <c r="Y2663" i="63"/>
  <c r="W2664" i="63"/>
  <c r="X2664" i="63"/>
  <c r="Y2664" i="63"/>
  <c r="W2665" i="63"/>
  <c r="X2665" i="63"/>
  <c r="Y2665" i="63"/>
  <c r="W2666" i="63"/>
  <c r="X2666" i="63"/>
  <c r="Y2666" i="63"/>
  <c r="W2667" i="63"/>
  <c r="X2667" i="63"/>
  <c r="Y2667" i="63"/>
  <c r="W2668" i="63"/>
  <c r="X2668" i="63"/>
  <c r="Y2668" i="63"/>
  <c r="W2669" i="63"/>
  <c r="X2669" i="63"/>
  <c r="Y2669" i="63"/>
  <c r="W2670" i="63"/>
  <c r="X2670" i="63"/>
  <c r="Y2670" i="63"/>
  <c r="W2671" i="63"/>
  <c r="X2671" i="63"/>
  <c r="Y2671" i="63"/>
  <c r="W2672" i="63"/>
  <c r="X2672" i="63"/>
  <c r="Y2672" i="63"/>
  <c r="W2673" i="63"/>
  <c r="X2673" i="63"/>
  <c r="Y2673" i="63"/>
  <c r="W2674" i="63"/>
  <c r="X2674" i="63"/>
  <c r="Y2674" i="63"/>
  <c r="W2675" i="63"/>
  <c r="X2675" i="63"/>
  <c r="Y2675" i="63"/>
  <c r="W2676" i="63"/>
  <c r="X2676" i="63"/>
  <c r="Y2676" i="63"/>
  <c r="W2677" i="63"/>
  <c r="X2677" i="63"/>
  <c r="Y2677" i="63"/>
  <c r="W2678" i="63"/>
  <c r="X2678" i="63"/>
  <c r="Y2678" i="63"/>
  <c r="W2679" i="63"/>
  <c r="X2679" i="63"/>
  <c r="Y2679" i="63"/>
  <c r="W2680" i="63"/>
  <c r="X2680" i="63"/>
  <c r="Y2680" i="63"/>
  <c r="W2681" i="63"/>
  <c r="X2681" i="63"/>
  <c r="Y2681" i="63"/>
  <c r="W2682" i="63"/>
  <c r="X2682" i="63"/>
  <c r="Y2682" i="63"/>
  <c r="W2683" i="63"/>
  <c r="X2683" i="63"/>
  <c r="Y2683" i="63"/>
  <c r="W2684" i="63"/>
  <c r="X2684" i="63"/>
  <c r="Y2684" i="63"/>
  <c r="W2685" i="63"/>
  <c r="X2685" i="63"/>
  <c r="Y2685" i="63"/>
  <c r="W2686" i="63"/>
  <c r="X2686" i="63"/>
  <c r="Y2686" i="63"/>
  <c r="W2687" i="63"/>
  <c r="X2687" i="63"/>
  <c r="Y2687" i="63"/>
  <c r="W2688" i="63"/>
  <c r="X2688" i="63"/>
  <c r="Y2688" i="63"/>
  <c r="W2689" i="63"/>
  <c r="X2689" i="63"/>
  <c r="Y2689" i="63"/>
  <c r="W2690" i="63"/>
  <c r="X2690" i="63"/>
  <c r="Y2690" i="63"/>
  <c r="W2691" i="63"/>
  <c r="X2691" i="63"/>
  <c r="Y2691" i="63"/>
  <c r="W2692" i="63"/>
  <c r="X2692" i="63"/>
  <c r="Y2692" i="63"/>
  <c r="W2693" i="63"/>
  <c r="X2693" i="63"/>
  <c r="Y2693" i="63"/>
  <c r="W2694" i="63"/>
  <c r="X2694" i="63"/>
  <c r="Y2694" i="63"/>
  <c r="W2695" i="63"/>
  <c r="X2695" i="63"/>
  <c r="Y2695" i="63"/>
  <c r="W2696" i="63"/>
  <c r="X2696" i="63"/>
  <c r="Y2696" i="63"/>
  <c r="W2697" i="63"/>
  <c r="X2697" i="63"/>
  <c r="Y2697" i="63"/>
  <c r="W2698" i="63"/>
  <c r="X2698" i="63"/>
  <c r="Y2698" i="63"/>
  <c r="W2699" i="63"/>
  <c r="X2699" i="63"/>
  <c r="Y2699" i="63"/>
  <c r="W2700" i="63"/>
  <c r="X2700" i="63"/>
  <c r="Y2700" i="63"/>
  <c r="W2701" i="63"/>
  <c r="X2701" i="63"/>
  <c r="Y2701" i="63"/>
  <c r="W2702" i="63"/>
  <c r="X2702" i="63"/>
  <c r="Y2702" i="63"/>
  <c r="W2703" i="63"/>
  <c r="X2703" i="63"/>
  <c r="Y2703" i="63"/>
  <c r="W2704" i="63"/>
  <c r="X2704" i="63"/>
  <c r="Y2704" i="63"/>
  <c r="W2705" i="63"/>
  <c r="X2705" i="63"/>
  <c r="Y2705" i="63"/>
  <c r="W2706" i="63"/>
  <c r="X2706" i="63"/>
  <c r="Y2706" i="63"/>
  <c r="W2707" i="63"/>
  <c r="X2707" i="63"/>
  <c r="Y2707" i="63"/>
  <c r="W2708" i="63"/>
  <c r="X2708" i="63"/>
  <c r="Y2708" i="63"/>
  <c r="W2709" i="63"/>
  <c r="X2709" i="63"/>
  <c r="Y2709" i="63"/>
  <c r="W2710" i="63"/>
  <c r="X2710" i="63"/>
  <c r="Y2710" i="63"/>
  <c r="W2711" i="63"/>
  <c r="X2711" i="63"/>
  <c r="Y2711" i="63"/>
  <c r="W2712" i="63"/>
  <c r="X2712" i="63"/>
  <c r="Y2712" i="63"/>
  <c r="W2713" i="63"/>
  <c r="X2713" i="63"/>
  <c r="Y2713" i="63"/>
  <c r="W2714" i="63"/>
  <c r="X2714" i="63"/>
  <c r="Y2714" i="63"/>
  <c r="W2715" i="63"/>
  <c r="X2715" i="63"/>
  <c r="Y2715" i="63"/>
  <c r="W2716" i="63"/>
  <c r="X2716" i="63"/>
  <c r="Y2716" i="63"/>
  <c r="W2717" i="63"/>
  <c r="X2717" i="63"/>
  <c r="Y2717" i="63"/>
  <c r="W2718" i="63"/>
  <c r="X2718" i="63"/>
  <c r="Y2718" i="63"/>
  <c r="W2719" i="63"/>
  <c r="X2719" i="63"/>
  <c r="Y2719" i="63"/>
  <c r="W2720" i="63"/>
  <c r="X2720" i="63"/>
  <c r="Y2720" i="63"/>
  <c r="W2721" i="63"/>
  <c r="X2721" i="63"/>
  <c r="Y2721" i="63"/>
  <c r="W2722" i="63"/>
  <c r="X2722" i="63"/>
  <c r="Y2722" i="63"/>
  <c r="W2723" i="63"/>
  <c r="X2723" i="63"/>
  <c r="Y2723" i="63"/>
  <c r="W2724" i="63"/>
  <c r="X2724" i="63"/>
  <c r="Y2724" i="63"/>
  <c r="W2725" i="63"/>
  <c r="X2725" i="63"/>
  <c r="Y2725" i="63"/>
  <c r="W2726" i="63"/>
  <c r="X2726" i="63"/>
  <c r="Y2726" i="63"/>
  <c r="W2727" i="63"/>
  <c r="X2727" i="63"/>
  <c r="Y2727" i="63"/>
  <c r="W2728" i="63"/>
  <c r="X2728" i="63"/>
  <c r="Y2728" i="63"/>
  <c r="W2729" i="63"/>
  <c r="X2729" i="63"/>
  <c r="Y2729" i="63"/>
  <c r="W2730" i="63"/>
  <c r="X2730" i="63"/>
  <c r="Y2730" i="63"/>
  <c r="W2731" i="63"/>
  <c r="X2731" i="63"/>
  <c r="Y2731" i="63"/>
  <c r="W2732" i="63"/>
  <c r="X2732" i="63"/>
  <c r="Y2732" i="63"/>
  <c r="W2733" i="63"/>
  <c r="X2733" i="63"/>
  <c r="Y2733" i="63"/>
  <c r="W2734" i="63"/>
  <c r="X2734" i="63"/>
  <c r="Y2734" i="63"/>
  <c r="W2735" i="63"/>
  <c r="X2735" i="63"/>
  <c r="Y2735" i="63"/>
  <c r="W2736" i="63"/>
  <c r="X2736" i="63"/>
  <c r="Y2736" i="63"/>
  <c r="W2737" i="63"/>
  <c r="X2737" i="63"/>
  <c r="Y2737" i="63"/>
  <c r="W2738" i="63"/>
  <c r="X2738" i="63"/>
  <c r="Y2738" i="63"/>
  <c r="W2739" i="63"/>
  <c r="X2739" i="63"/>
  <c r="Y2739" i="63"/>
  <c r="W2740" i="63"/>
  <c r="X2740" i="63"/>
  <c r="Y2740" i="63"/>
  <c r="W2741" i="63"/>
  <c r="X2741" i="63"/>
  <c r="Y2741" i="63"/>
  <c r="W2742" i="63"/>
  <c r="X2742" i="63"/>
  <c r="Y2742" i="63"/>
  <c r="W2743" i="63"/>
  <c r="X2743" i="63"/>
  <c r="Y2743" i="63"/>
  <c r="W2744" i="63"/>
  <c r="X2744" i="63"/>
  <c r="Y2744" i="63"/>
  <c r="W2745" i="63"/>
  <c r="X2745" i="63"/>
  <c r="Y2745" i="63"/>
  <c r="W2746" i="63"/>
  <c r="X2746" i="63"/>
  <c r="Y2746" i="63"/>
  <c r="W2747" i="63"/>
  <c r="X2747" i="63"/>
  <c r="Y2747" i="63"/>
  <c r="W2748" i="63"/>
  <c r="X2748" i="63"/>
  <c r="Y2748" i="63"/>
  <c r="W2749" i="63"/>
  <c r="X2749" i="63"/>
  <c r="Y2749" i="63"/>
  <c r="W2750" i="63"/>
  <c r="X2750" i="63"/>
  <c r="Y2750" i="63"/>
  <c r="W2751" i="63"/>
  <c r="X2751" i="63"/>
  <c r="Y2751" i="63"/>
  <c r="W2752" i="63"/>
  <c r="X2752" i="63"/>
  <c r="Y2752" i="63"/>
  <c r="W2753" i="63"/>
  <c r="X2753" i="63"/>
  <c r="Y2753" i="63"/>
  <c r="W2754" i="63"/>
  <c r="X2754" i="63"/>
  <c r="Y2754" i="63"/>
  <c r="W2755" i="63"/>
  <c r="X2755" i="63"/>
  <c r="Y2755" i="63"/>
  <c r="W2756" i="63"/>
  <c r="X2756" i="63"/>
  <c r="Y2756" i="63"/>
  <c r="W2757" i="63"/>
  <c r="X2757" i="63"/>
  <c r="Y2757" i="63"/>
  <c r="W2758" i="63"/>
  <c r="X2758" i="63"/>
  <c r="Y2758" i="63"/>
  <c r="W2759" i="63"/>
  <c r="X2759" i="63"/>
  <c r="Y2759" i="63"/>
  <c r="W2760" i="63"/>
  <c r="X2760" i="63"/>
  <c r="Y2760" i="63"/>
  <c r="W2761" i="63"/>
  <c r="X2761" i="63"/>
  <c r="Y2761" i="63"/>
  <c r="W2762" i="63"/>
  <c r="X2762" i="63"/>
  <c r="Y2762" i="63"/>
  <c r="W2763" i="63"/>
  <c r="X2763" i="63"/>
  <c r="Y2763" i="63"/>
  <c r="W2764" i="63"/>
  <c r="X2764" i="63"/>
  <c r="Y2764" i="63"/>
  <c r="W2765" i="63"/>
  <c r="X2765" i="63"/>
  <c r="Y2765" i="63"/>
  <c r="W2766" i="63"/>
  <c r="X2766" i="63"/>
  <c r="Y2766" i="63"/>
  <c r="W2767" i="63"/>
  <c r="X2767" i="63"/>
  <c r="Y2767" i="63"/>
  <c r="W2768" i="63"/>
  <c r="X2768" i="63"/>
  <c r="Y2768" i="63"/>
  <c r="W2769" i="63"/>
  <c r="X2769" i="63"/>
  <c r="Y2769" i="63"/>
  <c r="W2770" i="63"/>
  <c r="X2770" i="63"/>
  <c r="Y2770" i="63"/>
  <c r="W2771" i="63"/>
  <c r="X2771" i="63"/>
  <c r="Y2771" i="63"/>
  <c r="W2772" i="63"/>
  <c r="X2772" i="63"/>
  <c r="Y2772" i="63"/>
  <c r="W2773" i="63"/>
  <c r="X2773" i="63"/>
  <c r="Y2773" i="63"/>
  <c r="W2774" i="63"/>
  <c r="X2774" i="63"/>
  <c r="Y2774" i="63"/>
  <c r="W2775" i="63"/>
  <c r="X2775" i="63"/>
  <c r="Y2775" i="63"/>
  <c r="W2776" i="63"/>
  <c r="X2776" i="63"/>
  <c r="Y2776" i="63"/>
  <c r="W2777" i="63"/>
  <c r="X2777" i="63"/>
  <c r="Y2777" i="63"/>
  <c r="W2778" i="63"/>
  <c r="X2778" i="63"/>
  <c r="Y2778" i="63"/>
  <c r="W2779" i="63"/>
  <c r="X2779" i="63"/>
  <c r="Y2779" i="63"/>
  <c r="W2780" i="63"/>
  <c r="X2780" i="63"/>
  <c r="Y2780" i="63"/>
  <c r="W2781" i="63"/>
  <c r="X2781" i="63"/>
  <c r="Y2781" i="63"/>
  <c r="W2782" i="63"/>
  <c r="X2782" i="63"/>
  <c r="Y2782" i="63"/>
  <c r="W2783" i="63"/>
  <c r="X2783" i="63"/>
  <c r="Y2783" i="63"/>
  <c r="W2784" i="63"/>
  <c r="X2784" i="63"/>
  <c r="Y2784" i="63"/>
  <c r="W2785" i="63"/>
  <c r="X2785" i="63"/>
  <c r="Y2785" i="63"/>
  <c r="W2786" i="63"/>
  <c r="X2786" i="63"/>
  <c r="Y2786" i="63"/>
  <c r="W2787" i="63"/>
  <c r="X2787" i="63"/>
  <c r="Y2787" i="63"/>
  <c r="W2788" i="63"/>
  <c r="X2788" i="63"/>
  <c r="Y2788" i="63"/>
  <c r="W2789" i="63"/>
  <c r="X2789" i="63"/>
  <c r="Y2789" i="63"/>
  <c r="W2790" i="63"/>
  <c r="X2790" i="63"/>
  <c r="Y2790" i="63"/>
  <c r="W2791" i="63"/>
  <c r="X2791" i="63"/>
  <c r="Y2791" i="63"/>
  <c r="W2792" i="63"/>
  <c r="X2792" i="63"/>
  <c r="Y2792" i="63"/>
  <c r="W2793" i="63"/>
  <c r="X2793" i="63"/>
  <c r="Y2793" i="63"/>
  <c r="W2794" i="63"/>
  <c r="X2794" i="63"/>
  <c r="Y2794" i="63"/>
  <c r="W2795" i="63"/>
  <c r="X2795" i="63"/>
  <c r="Y2795" i="63"/>
  <c r="W2796" i="63"/>
  <c r="X2796" i="63"/>
  <c r="Y2796" i="63"/>
  <c r="W2797" i="63"/>
  <c r="X2797" i="63"/>
  <c r="Y2797" i="63"/>
  <c r="W2798" i="63"/>
  <c r="X2798" i="63"/>
  <c r="Y2798" i="63"/>
  <c r="W2799" i="63"/>
  <c r="X2799" i="63"/>
  <c r="Y2799" i="63"/>
  <c r="W2800" i="63"/>
  <c r="X2800" i="63"/>
  <c r="Y2800" i="63"/>
  <c r="W2801" i="63"/>
  <c r="X2801" i="63"/>
  <c r="Y2801" i="63"/>
  <c r="W2802" i="63"/>
  <c r="X2802" i="63"/>
  <c r="Y2802" i="63"/>
  <c r="W2803" i="63"/>
  <c r="X2803" i="63"/>
  <c r="Y2803" i="63"/>
  <c r="W2804" i="63"/>
  <c r="X2804" i="63"/>
  <c r="Y2804" i="63"/>
  <c r="W2805" i="63"/>
  <c r="X2805" i="63"/>
  <c r="Y2805" i="63"/>
  <c r="W2806" i="63"/>
  <c r="X2806" i="63"/>
  <c r="Y2806" i="63"/>
  <c r="W2807" i="63"/>
  <c r="X2807" i="63"/>
  <c r="Y2807" i="63"/>
  <c r="W2808" i="63"/>
  <c r="X2808" i="63"/>
  <c r="Y2808" i="63"/>
  <c r="W2809" i="63"/>
  <c r="X2809" i="63"/>
  <c r="Y2809" i="63"/>
  <c r="W2810" i="63"/>
  <c r="X2810" i="63"/>
  <c r="Y2810" i="63"/>
  <c r="W2811" i="63"/>
  <c r="X2811" i="63"/>
  <c r="Y2811" i="63"/>
  <c r="W2812" i="63"/>
  <c r="X2812" i="63"/>
  <c r="Y2812" i="63"/>
  <c r="W2813" i="63"/>
  <c r="X2813" i="63"/>
  <c r="Y2813" i="63"/>
  <c r="W2814" i="63"/>
  <c r="X2814" i="63"/>
  <c r="Y2814" i="63"/>
  <c r="W2815" i="63"/>
  <c r="X2815" i="63"/>
  <c r="Y2815" i="63"/>
  <c r="W2816" i="63"/>
  <c r="X2816" i="63"/>
  <c r="Y2816" i="63"/>
  <c r="W2817" i="63"/>
  <c r="X2817" i="63"/>
  <c r="Y2817" i="63"/>
  <c r="W2818" i="63"/>
  <c r="X2818" i="63"/>
  <c r="Y2818" i="63"/>
  <c r="W2819" i="63"/>
  <c r="X2819" i="63"/>
  <c r="Y2819" i="63"/>
  <c r="W2820" i="63"/>
  <c r="X2820" i="63"/>
  <c r="Y2820" i="63"/>
  <c r="W2821" i="63"/>
  <c r="X2821" i="63"/>
  <c r="Y2821" i="63"/>
  <c r="W2822" i="63"/>
  <c r="X2822" i="63"/>
  <c r="Y2822" i="63"/>
  <c r="W2823" i="63"/>
  <c r="X2823" i="63"/>
  <c r="Y2823" i="63"/>
  <c r="W2824" i="63"/>
  <c r="X2824" i="63"/>
  <c r="Y2824" i="63"/>
  <c r="W2825" i="63"/>
  <c r="X2825" i="63"/>
  <c r="Y2825" i="63"/>
  <c r="W2826" i="63"/>
  <c r="X2826" i="63"/>
  <c r="Y2826" i="63"/>
  <c r="W2827" i="63"/>
  <c r="X2827" i="63"/>
  <c r="Y2827" i="63"/>
  <c r="W2828" i="63"/>
  <c r="X2828" i="63"/>
  <c r="Y2828" i="63"/>
  <c r="W2829" i="63"/>
  <c r="X2829" i="63"/>
  <c r="Y2829" i="63"/>
  <c r="W2830" i="63"/>
  <c r="X2830" i="63"/>
  <c r="Y2830" i="63"/>
  <c r="W2831" i="63"/>
  <c r="X2831" i="63"/>
  <c r="Y2831" i="63"/>
  <c r="W2832" i="63"/>
  <c r="X2832" i="63"/>
  <c r="Y2832" i="63"/>
  <c r="W2833" i="63"/>
  <c r="X2833" i="63"/>
  <c r="Y2833" i="63"/>
  <c r="W2834" i="63"/>
  <c r="X2834" i="63"/>
  <c r="Y2834" i="63"/>
  <c r="W2835" i="63"/>
  <c r="X2835" i="63"/>
  <c r="Y2835" i="63"/>
  <c r="W2836" i="63"/>
  <c r="X2836" i="63"/>
  <c r="Y2836" i="63"/>
  <c r="W2837" i="63"/>
  <c r="X2837" i="63"/>
  <c r="Y2837" i="63"/>
  <c r="W2838" i="63"/>
  <c r="X2838" i="63"/>
  <c r="Y2838" i="63"/>
  <c r="W2839" i="63"/>
  <c r="X2839" i="63"/>
  <c r="Y2839" i="63"/>
  <c r="W2840" i="63"/>
  <c r="X2840" i="63"/>
  <c r="Y2840" i="63"/>
  <c r="W2841" i="63"/>
  <c r="X2841" i="63"/>
  <c r="Y2841" i="63"/>
  <c r="W2842" i="63"/>
  <c r="X2842" i="63"/>
  <c r="Y2842" i="63"/>
  <c r="W2843" i="63"/>
  <c r="X2843" i="63"/>
  <c r="Y2843" i="63"/>
  <c r="W2844" i="63"/>
  <c r="X2844" i="63"/>
  <c r="Y2844" i="63"/>
  <c r="W2845" i="63"/>
  <c r="X2845" i="63"/>
  <c r="Y2845" i="63"/>
  <c r="W2846" i="63"/>
  <c r="X2846" i="63"/>
  <c r="Y2846" i="63"/>
  <c r="W2847" i="63"/>
  <c r="X2847" i="63"/>
  <c r="Y2847" i="63"/>
  <c r="W2848" i="63"/>
  <c r="X2848" i="63"/>
  <c r="Y2848" i="63"/>
  <c r="W2849" i="63"/>
  <c r="X2849" i="63"/>
  <c r="Y2849" i="63"/>
  <c r="W2850" i="63"/>
  <c r="X2850" i="63"/>
  <c r="Y2850" i="63"/>
  <c r="W2851" i="63"/>
  <c r="X2851" i="63"/>
  <c r="Y2851" i="63"/>
  <c r="W2852" i="63"/>
  <c r="X2852" i="63"/>
  <c r="Y2852" i="63"/>
  <c r="W2853" i="63"/>
  <c r="X2853" i="63"/>
  <c r="Y2853" i="63"/>
  <c r="W2854" i="63"/>
  <c r="X2854" i="63"/>
  <c r="Y2854" i="63"/>
  <c r="W2855" i="63"/>
  <c r="X2855" i="63"/>
  <c r="Y2855" i="63"/>
  <c r="W2856" i="63"/>
  <c r="X2856" i="63"/>
  <c r="Y2856" i="63"/>
  <c r="W2857" i="63"/>
  <c r="X2857" i="63"/>
  <c r="Y2857" i="63"/>
  <c r="W2858" i="63"/>
  <c r="X2858" i="63"/>
  <c r="Y2858" i="63"/>
  <c r="W2859" i="63"/>
  <c r="X2859" i="63"/>
  <c r="Y2859" i="63"/>
  <c r="W2860" i="63"/>
  <c r="X2860" i="63"/>
  <c r="Y2860" i="63"/>
  <c r="W2861" i="63"/>
  <c r="X2861" i="63"/>
  <c r="Y2861" i="63"/>
  <c r="W2862" i="63"/>
  <c r="X2862" i="63"/>
  <c r="Y2862" i="63"/>
  <c r="W2863" i="63"/>
  <c r="X2863" i="63"/>
  <c r="Y2863" i="63"/>
  <c r="W2864" i="63"/>
  <c r="X2864" i="63"/>
  <c r="Y2864" i="63"/>
  <c r="W2865" i="63"/>
  <c r="X2865" i="63"/>
  <c r="Y2865" i="63"/>
  <c r="W2866" i="63"/>
  <c r="X2866" i="63"/>
  <c r="Y2866" i="63"/>
  <c r="W2867" i="63"/>
  <c r="X2867" i="63"/>
  <c r="Y2867" i="63"/>
  <c r="W2868" i="63"/>
  <c r="X2868" i="63"/>
  <c r="Y2868" i="63"/>
  <c r="W2869" i="63"/>
  <c r="X2869" i="63"/>
  <c r="Y2869" i="63"/>
  <c r="W2870" i="63"/>
  <c r="X2870" i="63"/>
  <c r="Y2870" i="63"/>
  <c r="W2871" i="63"/>
  <c r="X2871" i="63"/>
  <c r="Y2871" i="63"/>
  <c r="W2872" i="63"/>
  <c r="X2872" i="63"/>
  <c r="Y2872" i="63"/>
  <c r="W2873" i="63"/>
  <c r="X2873" i="63"/>
  <c r="Y2873" i="63"/>
  <c r="W2874" i="63"/>
  <c r="X2874" i="63"/>
  <c r="Y2874" i="63"/>
  <c r="W2875" i="63"/>
  <c r="X2875" i="63"/>
  <c r="Y2875" i="63"/>
  <c r="W2876" i="63"/>
  <c r="X2876" i="63"/>
  <c r="Y2876" i="63"/>
  <c r="W2877" i="63"/>
  <c r="X2877" i="63"/>
  <c r="Y2877" i="63"/>
  <c r="W2878" i="63"/>
  <c r="X2878" i="63"/>
  <c r="Y2878" i="63"/>
  <c r="W2879" i="63"/>
  <c r="X2879" i="63"/>
  <c r="Y2879" i="63"/>
  <c r="W2880" i="63"/>
  <c r="X2880" i="63"/>
  <c r="Y2880" i="63"/>
  <c r="W2881" i="63"/>
  <c r="X2881" i="63"/>
  <c r="Y2881" i="63"/>
  <c r="W2882" i="63"/>
  <c r="X2882" i="63"/>
  <c r="Y2882" i="63"/>
  <c r="W2883" i="63"/>
  <c r="X2883" i="63"/>
  <c r="Y2883" i="63"/>
  <c r="W2884" i="63"/>
  <c r="X2884" i="63"/>
  <c r="Y2884" i="63"/>
  <c r="W2885" i="63"/>
  <c r="X2885" i="63"/>
  <c r="Y2885" i="63"/>
  <c r="W2886" i="63"/>
  <c r="X2886" i="63"/>
  <c r="Y2886" i="63"/>
  <c r="W2887" i="63"/>
  <c r="X2887" i="63"/>
  <c r="Y2887" i="63"/>
  <c r="W2888" i="63"/>
  <c r="X2888" i="63"/>
  <c r="Y2888" i="63"/>
  <c r="W2889" i="63"/>
  <c r="X2889" i="63"/>
  <c r="Y2889" i="63"/>
  <c r="W2890" i="63"/>
  <c r="X2890" i="63"/>
  <c r="Y2890" i="63"/>
  <c r="W2891" i="63"/>
  <c r="X2891" i="63"/>
  <c r="Y2891" i="63"/>
  <c r="W2892" i="63"/>
  <c r="X2892" i="63"/>
  <c r="Y2892" i="63"/>
  <c r="W2893" i="63"/>
  <c r="X2893" i="63"/>
  <c r="Y2893" i="63"/>
  <c r="W2894" i="63"/>
  <c r="X2894" i="63"/>
  <c r="Y2894" i="63"/>
  <c r="W2895" i="63"/>
  <c r="X2895" i="63"/>
  <c r="Y2895" i="63"/>
  <c r="W2896" i="63"/>
  <c r="X2896" i="63"/>
  <c r="Y2896" i="63"/>
  <c r="W2897" i="63"/>
  <c r="X2897" i="63"/>
  <c r="Y2897" i="63"/>
  <c r="W2898" i="63"/>
  <c r="X2898" i="63"/>
  <c r="Y2898" i="63"/>
  <c r="W2899" i="63"/>
  <c r="X2899" i="63"/>
  <c r="Y2899" i="63"/>
  <c r="W2900" i="63"/>
  <c r="X2900" i="63"/>
  <c r="Y2900" i="63"/>
  <c r="W2901" i="63"/>
  <c r="X2901" i="63"/>
  <c r="Y2901" i="63"/>
  <c r="W2902" i="63"/>
  <c r="X2902" i="63"/>
  <c r="Y2902" i="63"/>
  <c r="W2903" i="63"/>
  <c r="X2903" i="63"/>
  <c r="Y2903" i="63"/>
  <c r="W2904" i="63"/>
  <c r="X2904" i="63"/>
  <c r="Y2904" i="63"/>
  <c r="W2905" i="63"/>
  <c r="X2905" i="63"/>
  <c r="Y2905" i="63"/>
  <c r="W2906" i="63"/>
  <c r="X2906" i="63"/>
  <c r="Y2906" i="63"/>
  <c r="W2907" i="63"/>
  <c r="X2907" i="63"/>
  <c r="Y2907" i="63"/>
  <c r="W2908" i="63"/>
  <c r="X2908" i="63"/>
  <c r="Y2908" i="63"/>
  <c r="W2909" i="63"/>
  <c r="X2909" i="63"/>
  <c r="Y2909" i="63"/>
  <c r="W2910" i="63"/>
  <c r="X2910" i="63"/>
  <c r="Y2910" i="63"/>
  <c r="W2911" i="63"/>
  <c r="X2911" i="63"/>
  <c r="Y2911" i="63"/>
  <c r="W2912" i="63"/>
  <c r="X2912" i="63"/>
  <c r="Y2912" i="63"/>
  <c r="W2913" i="63"/>
  <c r="X2913" i="63"/>
  <c r="Y2913" i="63"/>
  <c r="W2914" i="63"/>
  <c r="X2914" i="63"/>
  <c r="Y2914" i="63"/>
  <c r="W2915" i="63"/>
  <c r="X2915" i="63"/>
  <c r="Y2915" i="63"/>
  <c r="W2916" i="63"/>
  <c r="X2916" i="63"/>
  <c r="Y2916" i="63"/>
  <c r="W2917" i="63"/>
  <c r="X2917" i="63"/>
  <c r="Y2917" i="63"/>
  <c r="W2918" i="63"/>
  <c r="X2918" i="63"/>
  <c r="Y2918" i="63"/>
  <c r="W2919" i="63"/>
  <c r="X2919" i="63"/>
  <c r="Y2919" i="63"/>
  <c r="W2920" i="63"/>
  <c r="X2920" i="63"/>
  <c r="Y2920" i="63"/>
  <c r="W2921" i="63"/>
  <c r="X2921" i="63"/>
  <c r="Y2921" i="63"/>
  <c r="W2922" i="63"/>
  <c r="X2922" i="63"/>
  <c r="Y2922" i="63"/>
  <c r="W2923" i="63"/>
  <c r="X2923" i="63"/>
  <c r="Y2923" i="63"/>
  <c r="W2924" i="63"/>
  <c r="X2924" i="63"/>
  <c r="Y2924" i="63"/>
  <c r="W2925" i="63"/>
  <c r="X2925" i="63"/>
  <c r="Y2925" i="63"/>
  <c r="W2926" i="63"/>
  <c r="X2926" i="63"/>
  <c r="Y2926" i="63"/>
  <c r="W2927" i="63"/>
  <c r="X2927" i="63"/>
  <c r="Y2927" i="63"/>
  <c r="W2928" i="63"/>
  <c r="X2928" i="63"/>
  <c r="Y2928" i="63"/>
  <c r="W2929" i="63"/>
  <c r="X2929" i="63"/>
  <c r="Y2929" i="63"/>
  <c r="W2930" i="63"/>
  <c r="X2930" i="63"/>
  <c r="Y2930" i="63"/>
  <c r="W2931" i="63"/>
  <c r="X2931" i="63"/>
  <c r="Y2931" i="63"/>
  <c r="W2932" i="63"/>
  <c r="X2932" i="63"/>
  <c r="Y2932" i="63"/>
  <c r="W2933" i="63"/>
  <c r="X2933" i="63"/>
  <c r="Y2933" i="63"/>
  <c r="W2934" i="63"/>
  <c r="X2934" i="63"/>
  <c r="Y2934" i="63"/>
  <c r="W2935" i="63"/>
  <c r="X2935" i="63"/>
  <c r="Y2935" i="63"/>
  <c r="W2936" i="63"/>
  <c r="X2936" i="63"/>
  <c r="Y2936" i="63"/>
  <c r="W2937" i="63"/>
  <c r="X2937" i="63"/>
  <c r="Y2937" i="63"/>
  <c r="W2938" i="63"/>
  <c r="X2938" i="63"/>
  <c r="Y2938" i="63"/>
  <c r="W2939" i="63"/>
  <c r="X2939" i="63"/>
  <c r="Y2939" i="63"/>
  <c r="W2940" i="63"/>
  <c r="X2940" i="63"/>
  <c r="Y2940" i="63"/>
  <c r="W2941" i="63"/>
  <c r="X2941" i="63"/>
  <c r="Y2941" i="63"/>
  <c r="W2942" i="63"/>
  <c r="X2942" i="63"/>
  <c r="Y2942" i="63"/>
  <c r="W2943" i="63"/>
  <c r="X2943" i="63"/>
  <c r="Y2943" i="63"/>
  <c r="W2944" i="63"/>
  <c r="X2944" i="63"/>
  <c r="Y2944" i="63"/>
  <c r="W2945" i="63"/>
  <c r="X2945" i="63"/>
  <c r="Y2945" i="63"/>
  <c r="W2946" i="63"/>
  <c r="X2946" i="63"/>
  <c r="Y2946" i="63"/>
  <c r="W2947" i="63"/>
  <c r="X2947" i="63"/>
  <c r="Y2947" i="63"/>
  <c r="W2948" i="63"/>
  <c r="X2948" i="63"/>
  <c r="Y2948" i="63"/>
  <c r="W2949" i="63"/>
  <c r="X2949" i="63"/>
  <c r="Y2949" i="63"/>
  <c r="W2950" i="63"/>
  <c r="X2950" i="63"/>
  <c r="Y2950" i="63"/>
  <c r="W2951" i="63"/>
  <c r="X2951" i="63"/>
  <c r="Y2951" i="63"/>
  <c r="W2952" i="63"/>
  <c r="X2952" i="63"/>
  <c r="Y2952" i="63"/>
  <c r="W2953" i="63"/>
  <c r="X2953" i="63"/>
  <c r="Y2953" i="63"/>
  <c r="W2954" i="63"/>
  <c r="X2954" i="63"/>
  <c r="Y2954" i="63"/>
  <c r="W2955" i="63"/>
  <c r="X2955" i="63"/>
  <c r="Y2955" i="63"/>
  <c r="W2956" i="63"/>
  <c r="X2956" i="63"/>
  <c r="Y2956" i="63"/>
  <c r="W2957" i="63"/>
  <c r="X2957" i="63"/>
  <c r="Y2957" i="63"/>
  <c r="W2958" i="63"/>
  <c r="X2958" i="63"/>
  <c r="Y2958" i="63"/>
  <c r="W2959" i="63"/>
  <c r="X2959" i="63"/>
  <c r="Y2959" i="63"/>
  <c r="W2960" i="63"/>
  <c r="X2960" i="63"/>
  <c r="Y2960" i="63"/>
  <c r="W2961" i="63"/>
  <c r="X2961" i="63"/>
  <c r="Y2961" i="63"/>
  <c r="W2962" i="63"/>
  <c r="X2962" i="63"/>
  <c r="Y2962" i="63"/>
  <c r="W2963" i="63"/>
  <c r="X2963" i="63"/>
  <c r="Y2963" i="63"/>
  <c r="W2964" i="63"/>
  <c r="X2964" i="63"/>
  <c r="Y2964" i="63"/>
  <c r="W2965" i="63"/>
  <c r="X2965" i="63"/>
  <c r="Y2965" i="63"/>
  <c r="W2966" i="63"/>
  <c r="X2966" i="63"/>
  <c r="Y2966" i="63"/>
  <c r="W2967" i="63"/>
  <c r="X2967" i="63"/>
  <c r="Y2967" i="63"/>
  <c r="W2968" i="63"/>
  <c r="X2968" i="63"/>
  <c r="Y2968" i="63"/>
  <c r="W2969" i="63"/>
  <c r="X2969" i="63"/>
  <c r="Y2969" i="63"/>
  <c r="W2970" i="63"/>
  <c r="X2970" i="63"/>
  <c r="Y2970" i="63"/>
  <c r="W2971" i="63"/>
  <c r="X2971" i="63"/>
  <c r="Y2971" i="63"/>
  <c r="W2972" i="63"/>
  <c r="X2972" i="63"/>
  <c r="Y2972" i="63"/>
  <c r="W2973" i="63"/>
  <c r="X2973" i="63"/>
  <c r="Y2973" i="63"/>
  <c r="W2974" i="63"/>
  <c r="X2974" i="63"/>
  <c r="Y2974" i="63"/>
  <c r="W2975" i="63"/>
  <c r="X2975" i="63"/>
  <c r="Y2975" i="63"/>
  <c r="W2976" i="63"/>
  <c r="X2976" i="63"/>
  <c r="Y2976" i="63"/>
  <c r="W2977" i="63"/>
  <c r="X2977" i="63"/>
  <c r="Y2977" i="63"/>
  <c r="W2978" i="63"/>
  <c r="X2978" i="63"/>
  <c r="Y2978" i="63"/>
  <c r="W2979" i="63"/>
  <c r="X2979" i="63"/>
  <c r="Y2979" i="63"/>
  <c r="W2980" i="63"/>
  <c r="X2980" i="63"/>
  <c r="Y2980" i="63"/>
  <c r="W2981" i="63"/>
  <c r="X2981" i="63"/>
  <c r="Y2981" i="63"/>
  <c r="W2982" i="63"/>
  <c r="X2982" i="63"/>
  <c r="Y2982" i="63"/>
  <c r="W2983" i="63"/>
  <c r="X2983" i="63"/>
  <c r="Y2983" i="63"/>
  <c r="W2984" i="63"/>
  <c r="X2984" i="63"/>
  <c r="Y2984" i="63"/>
  <c r="W2985" i="63"/>
  <c r="X2985" i="63"/>
  <c r="Y2985" i="63"/>
  <c r="W2986" i="63"/>
  <c r="X2986" i="63"/>
  <c r="Y2986" i="63"/>
  <c r="W2987" i="63"/>
  <c r="X2987" i="63"/>
  <c r="Y2987" i="63"/>
  <c r="W2988" i="63"/>
  <c r="X2988" i="63"/>
  <c r="Y2988" i="63"/>
  <c r="W2989" i="63"/>
  <c r="X2989" i="63"/>
  <c r="Y2989" i="63"/>
  <c r="W2990" i="63"/>
  <c r="X2990" i="63"/>
  <c r="Y2990" i="63"/>
  <c r="W2991" i="63"/>
  <c r="X2991" i="63"/>
  <c r="Y2991" i="63"/>
  <c r="W2992" i="63"/>
  <c r="X2992" i="63"/>
  <c r="Y2992" i="63"/>
  <c r="W2993" i="63"/>
  <c r="X2993" i="63"/>
  <c r="Y2993" i="63"/>
  <c r="W2994" i="63"/>
  <c r="X2994" i="63"/>
  <c r="Y2994" i="63"/>
  <c r="W2995" i="63"/>
  <c r="X2995" i="63"/>
  <c r="Y2995" i="63"/>
  <c r="W2996" i="63"/>
  <c r="X2996" i="63"/>
  <c r="Y2996" i="63"/>
  <c r="W2997" i="63"/>
  <c r="X2997" i="63"/>
  <c r="Y2997" i="63"/>
  <c r="W2998" i="63"/>
  <c r="X2998" i="63"/>
  <c r="Y2998" i="63"/>
  <c r="W2999" i="63"/>
  <c r="X2999" i="63"/>
  <c r="Y2999" i="63"/>
  <c r="W3000" i="63"/>
  <c r="X3000" i="63"/>
  <c r="Y3000" i="63"/>
  <c r="W3001" i="63"/>
  <c r="X3001" i="63"/>
  <c r="Y3001" i="63"/>
  <c r="W3002" i="63"/>
  <c r="X3002" i="63"/>
  <c r="Y3002" i="63"/>
  <c r="W3003" i="63"/>
  <c r="X3003" i="63"/>
  <c r="Y3003" i="63"/>
  <c r="W3004" i="63"/>
  <c r="X3004" i="63"/>
  <c r="Y3004" i="63"/>
  <c r="W3005" i="63"/>
  <c r="X3005" i="63"/>
  <c r="Y3005" i="63"/>
  <c r="W3006" i="63"/>
  <c r="X3006" i="63"/>
  <c r="Y3006" i="63"/>
  <c r="W3007" i="63"/>
  <c r="X3007" i="63"/>
  <c r="Y3007" i="63"/>
  <c r="W3008" i="63"/>
  <c r="X3008" i="63"/>
  <c r="Y3008" i="63"/>
  <c r="W3009" i="63"/>
  <c r="X3009" i="63"/>
  <c r="Y3009" i="63"/>
  <c r="W3010" i="63"/>
  <c r="X3010" i="63"/>
  <c r="Y3010" i="63"/>
  <c r="W3011" i="63"/>
  <c r="X3011" i="63"/>
  <c r="Y3011" i="63"/>
  <c r="W3012" i="63"/>
  <c r="X3012" i="63"/>
  <c r="Y3012" i="63"/>
  <c r="W3013" i="63"/>
  <c r="X3013" i="63"/>
  <c r="Y3013" i="63"/>
  <c r="W3014" i="63"/>
  <c r="X3014" i="63"/>
  <c r="Y3014" i="63"/>
  <c r="W3015" i="63"/>
  <c r="X3015" i="63"/>
  <c r="Y3015" i="63"/>
  <c r="W3016" i="63"/>
  <c r="X3016" i="63"/>
  <c r="Y3016" i="63"/>
  <c r="W3017" i="63"/>
  <c r="X3017" i="63"/>
  <c r="Y3017" i="63"/>
  <c r="W3018" i="63"/>
  <c r="X3018" i="63"/>
  <c r="Y3018" i="63"/>
  <c r="W3019" i="63"/>
  <c r="X3019" i="63"/>
  <c r="Y3019" i="63"/>
  <c r="W3020" i="63"/>
  <c r="X3020" i="63"/>
  <c r="Y3020" i="63"/>
  <c r="W3021" i="63"/>
  <c r="X3021" i="63"/>
  <c r="Y3021" i="63"/>
  <c r="W3022" i="63"/>
  <c r="X3022" i="63"/>
  <c r="Y3022" i="63"/>
  <c r="W3023" i="63"/>
  <c r="X3023" i="63"/>
  <c r="Y3023" i="63"/>
  <c r="W3024" i="63"/>
  <c r="X3024" i="63"/>
  <c r="Y3024" i="63"/>
  <c r="W3025" i="63"/>
  <c r="X3025" i="63"/>
  <c r="Y3025" i="63"/>
  <c r="W3026" i="63"/>
  <c r="X3026" i="63"/>
  <c r="Y3026" i="63"/>
  <c r="W3027" i="63"/>
  <c r="X3027" i="63"/>
  <c r="Y3027" i="63"/>
  <c r="W3028" i="63"/>
  <c r="X3028" i="63"/>
  <c r="Y3028" i="63"/>
  <c r="W3029" i="63"/>
  <c r="X3029" i="63"/>
  <c r="Y3029" i="63"/>
  <c r="W3030" i="63"/>
  <c r="X3030" i="63"/>
  <c r="Y3030" i="63"/>
  <c r="W3031" i="63"/>
  <c r="X3031" i="63"/>
  <c r="Y3031" i="63"/>
  <c r="W3032" i="63"/>
  <c r="X3032" i="63"/>
  <c r="Y3032" i="63"/>
  <c r="W3033" i="63"/>
  <c r="X3033" i="63"/>
  <c r="Y3033" i="63"/>
  <c r="W3034" i="63"/>
  <c r="X3034" i="63"/>
  <c r="Y3034" i="63"/>
  <c r="W3035" i="63"/>
  <c r="X3035" i="63"/>
  <c r="Y3035" i="63"/>
  <c r="W3036" i="63"/>
  <c r="X3036" i="63"/>
  <c r="Y3036" i="63"/>
  <c r="W3037" i="63"/>
  <c r="X3037" i="63"/>
  <c r="Y3037" i="63"/>
  <c r="W3038" i="63"/>
  <c r="X3038" i="63"/>
  <c r="Y3038" i="63"/>
  <c r="W3039" i="63"/>
  <c r="X3039" i="63"/>
  <c r="Y3039" i="63"/>
  <c r="W3040" i="63"/>
  <c r="X3040" i="63"/>
  <c r="Y3040" i="63"/>
  <c r="W3041" i="63"/>
  <c r="X3041" i="63"/>
  <c r="Y3041" i="63"/>
  <c r="W3042" i="63"/>
  <c r="X3042" i="63"/>
  <c r="Y3042" i="63"/>
  <c r="W3043" i="63"/>
  <c r="X3043" i="63"/>
  <c r="Y3043" i="63"/>
  <c r="W3044" i="63"/>
  <c r="X3044" i="63"/>
  <c r="Y3044" i="63"/>
  <c r="W3045" i="63"/>
  <c r="X3045" i="63"/>
  <c r="Y3045" i="63"/>
  <c r="W3046" i="63"/>
  <c r="X3046" i="63"/>
  <c r="Y3046" i="63"/>
  <c r="W3047" i="63"/>
  <c r="X3047" i="63"/>
  <c r="Y3047" i="63"/>
  <c r="W3048" i="63"/>
  <c r="X3048" i="63"/>
  <c r="Y3048" i="63"/>
  <c r="W3049" i="63"/>
  <c r="X3049" i="63"/>
  <c r="Y3049" i="63"/>
  <c r="W3050" i="63"/>
  <c r="X3050" i="63"/>
  <c r="Y3050" i="63"/>
  <c r="W3051" i="63"/>
  <c r="X3051" i="63"/>
  <c r="Y3051" i="63"/>
  <c r="W3052" i="63"/>
  <c r="X3052" i="63"/>
  <c r="Y3052" i="63"/>
  <c r="W3053" i="63"/>
  <c r="X3053" i="63"/>
  <c r="Y3053" i="63"/>
  <c r="W3054" i="63"/>
  <c r="X3054" i="63"/>
  <c r="Y3054" i="63"/>
  <c r="W3055" i="63"/>
  <c r="X3055" i="63"/>
  <c r="Y3055" i="63"/>
  <c r="W3056" i="63"/>
  <c r="X3056" i="63"/>
  <c r="Y3056" i="63"/>
  <c r="W3057" i="63"/>
  <c r="X3057" i="63"/>
  <c r="Y3057" i="63"/>
  <c r="W3058" i="63"/>
  <c r="X3058" i="63"/>
  <c r="Y3058" i="63"/>
  <c r="W3059" i="63"/>
  <c r="X3059" i="63"/>
  <c r="Y3059" i="63"/>
  <c r="W3060" i="63"/>
  <c r="X3060" i="63"/>
  <c r="Y3060" i="63"/>
  <c r="W3061" i="63"/>
  <c r="X3061" i="63"/>
  <c r="Y3061" i="63"/>
  <c r="W3062" i="63"/>
  <c r="X3062" i="63"/>
  <c r="Y3062" i="63"/>
  <c r="W3063" i="63"/>
  <c r="X3063" i="63"/>
  <c r="Y3063" i="63"/>
  <c r="W3064" i="63"/>
  <c r="X3064" i="63"/>
  <c r="Y3064" i="63"/>
  <c r="W3065" i="63"/>
  <c r="X3065" i="63"/>
  <c r="Y3065" i="63"/>
  <c r="W3066" i="63"/>
  <c r="X3066" i="63"/>
  <c r="Y3066" i="63"/>
  <c r="W3067" i="63"/>
  <c r="X3067" i="63"/>
  <c r="Y3067" i="63"/>
  <c r="W3068" i="63"/>
  <c r="X3068" i="63"/>
  <c r="Y3068" i="63"/>
  <c r="W3069" i="63"/>
  <c r="X3069" i="63"/>
  <c r="Y3069" i="63"/>
  <c r="W3070" i="63"/>
  <c r="X3070" i="63"/>
  <c r="Y3070" i="63"/>
  <c r="W3071" i="63"/>
  <c r="X3071" i="63"/>
  <c r="Y3071" i="63"/>
  <c r="W3072" i="63"/>
  <c r="X3072" i="63"/>
  <c r="Y3072" i="63"/>
  <c r="W3073" i="63"/>
  <c r="X3073" i="63"/>
  <c r="Y3073" i="63"/>
  <c r="W3074" i="63"/>
  <c r="X3074" i="63"/>
  <c r="Y3074" i="63"/>
  <c r="W3075" i="63"/>
  <c r="X3075" i="63"/>
  <c r="Y3075" i="63"/>
  <c r="W3076" i="63"/>
  <c r="X3076" i="63"/>
  <c r="Y3076" i="63"/>
  <c r="W3077" i="63"/>
  <c r="X3077" i="63"/>
  <c r="Y3077" i="63"/>
  <c r="W3078" i="63"/>
  <c r="X3078" i="63"/>
  <c r="Y3078" i="63"/>
  <c r="W3079" i="63"/>
  <c r="X3079" i="63"/>
  <c r="Y3079" i="63"/>
  <c r="W3080" i="63"/>
  <c r="X3080" i="63"/>
  <c r="Y3080" i="63"/>
  <c r="W3081" i="63"/>
  <c r="X3081" i="63"/>
  <c r="Y3081" i="63"/>
  <c r="W3082" i="63"/>
  <c r="X3082" i="63"/>
  <c r="Y3082" i="63"/>
  <c r="W3083" i="63"/>
  <c r="X3083" i="63"/>
  <c r="Y3083" i="63"/>
  <c r="W3084" i="63"/>
  <c r="X3084" i="63"/>
  <c r="Y3084" i="63"/>
  <c r="W3085" i="63"/>
  <c r="X3085" i="63"/>
  <c r="Y3085" i="63"/>
  <c r="W3086" i="63"/>
  <c r="X3086" i="63"/>
  <c r="Y3086" i="63"/>
  <c r="W3087" i="63"/>
  <c r="X3087" i="63"/>
  <c r="Y3087" i="63"/>
  <c r="W3088" i="63"/>
  <c r="X3088" i="63"/>
  <c r="Y3088" i="63"/>
  <c r="W3089" i="63"/>
  <c r="X3089" i="63"/>
  <c r="Y3089" i="63"/>
  <c r="W3090" i="63"/>
  <c r="X3090" i="63"/>
  <c r="Y3090" i="63"/>
  <c r="W3091" i="63"/>
  <c r="X3091" i="63"/>
  <c r="Y3091" i="63"/>
  <c r="W3092" i="63"/>
  <c r="X3092" i="63"/>
  <c r="Y3092" i="63"/>
  <c r="W3093" i="63"/>
  <c r="X3093" i="63"/>
  <c r="Y3093" i="63"/>
  <c r="W3094" i="63"/>
  <c r="X3094" i="63"/>
  <c r="Y3094" i="63"/>
  <c r="W3095" i="63"/>
  <c r="X3095" i="63"/>
  <c r="Y3095" i="63"/>
  <c r="W3096" i="63"/>
  <c r="X3096" i="63"/>
  <c r="Y3096" i="63"/>
  <c r="W3097" i="63"/>
  <c r="X3097" i="63"/>
  <c r="Y3097" i="63"/>
  <c r="W3098" i="63"/>
  <c r="X3098" i="63"/>
  <c r="Y3098" i="63"/>
  <c r="W3099" i="63"/>
  <c r="X3099" i="63"/>
  <c r="Y3099" i="63"/>
  <c r="W3100" i="63"/>
  <c r="X3100" i="63"/>
  <c r="Y3100" i="63"/>
  <c r="W3101" i="63"/>
  <c r="X3101" i="63"/>
  <c r="Y3101" i="63"/>
  <c r="W3102" i="63"/>
  <c r="X3102" i="63"/>
  <c r="Y3102" i="63"/>
  <c r="W3103" i="63"/>
  <c r="X3103" i="63"/>
  <c r="Y3103" i="63"/>
  <c r="W3104" i="63"/>
  <c r="X3104" i="63"/>
  <c r="Y3104" i="63"/>
  <c r="W3105" i="63"/>
  <c r="X3105" i="63"/>
  <c r="Y3105" i="63"/>
  <c r="W3106" i="63"/>
  <c r="X3106" i="63"/>
  <c r="Y3106" i="63"/>
  <c r="W3107" i="63"/>
  <c r="X3107" i="63"/>
  <c r="Y3107" i="63"/>
  <c r="W3108" i="63"/>
  <c r="X3108" i="63"/>
  <c r="Y3108" i="63"/>
  <c r="W3109" i="63"/>
  <c r="X3109" i="63"/>
  <c r="Y3109" i="63"/>
  <c r="W3110" i="63"/>
  <c r="X3110" i="63"/>
  <c r="Y3110" i="63"/>
  <c r="W3111" i="63"/>
  <c r="X3111" i="63"/>
  <c r="Y3111" i="63"/>
  <c r="W3112" i="63"/>
  <c r="X3112" i="63"/>
  <c r="Y3112" i="63"/>
  <c r="W3113" i="63"/>
  <c r="X3113" i="63"/>
  <c r="Y3113" i="63"/>
  <c r="W3114" i="63"/>
  <c r="X3114" i="63"/>
  <c r="Y3114" i="63"/>
  <c r="W3115" i="63"/>
  <c r="X3115" i="63"/>
  <c r="Y3115" i="63"/>
  <c r="W3116" i="63"/>
  <c r="X3116" i="63"/>
  <c r="Y3116" i="63"/>
  <c r="W3117" i="63"/>
  <c r="X3117" i="63"/>
  <c r="Y3117" i="63"/>
  <c r="W3118" i="63"/>
  <c r="X3118" i="63"/>
  <c r="Y3118" i="63"/>
  <c r="W3119" i="63"/>
  <c r="X3119" i="63"/>
  <c r="Y3119" i="63"/>
  <c r="W3120" i="63"/>
  <c r="X3120" i="63"/>
  <c r="Y3120" i="63"/>
  <c r="W3121" i="63"/>
  <c r="X3121" i="63"/>
  <c r="Y3121" i="63"/>
  <c r="W3122" i="63"/>
  <c r="X3122" i="63"/>
  <c r="Y3122" i="63"/>
  <c r="W3123" i="63"/>
  <c r="X3123" i="63"/>
  <c r="Y3123" i="63"/>
  <c r="W3124" i="63"/>
  <c r="X3124" i="63"/>
  <c r="Y3124" i="63"/>
  <c r="W3125" i="63"/>
  <c r="X3125" i="63"/>
  <c r="Y3125" i="63"/>
  <c r="W3126" i="63"/>
  <c r="X3126" i="63"/>
  <c r="Y3126" i="63"/>
  <c r="W3127" i="63"/>
  <c r="X3127" i="63"/>
  <c r="Y3127" i="63"/>
  <c r="W3128" i="63"/>
  <c r="X3128" i="63"/>
  <c r="Y3128" i="63"/>
  <c r="W3129" i="63"/>
  <c r="X3129" i="63"/>
  <c r="Y3129" i="63"/>
  <c r="W3130" i="63"/>
  <c r="X3130" i="63"/>
  <c r="Y3130" i="63"/>
  <c r="W3131" i="63"/>
  <c r="X3131" i="63"/>
  <c r="Y3131" i="63"/>
  <c r="W3132" i="63"/>
  <c r="X3132" i="63"/>
  <c r="Y3132" i="63"/>
  <c r="W3133" i="63"/>
  <c r="X3133" i="63"/>
  <c r="Y3133" i="63"/>
  <c r="W3134" i="63"/>
  <c r="X3134" i="63"/>
  <c r="Y3134" i="63"/>
  <c r="W3135" i="63"/>
  <c r="X3135" i="63"/>
  <c r="Y3135" i="63"/>
  <c r="W3136" i="63"/>
  <c r="X3136" i="63"/>
  <c r="Y3136" i="63"/>
  <c r="W3137" i="63"/>
  <c r="X3137" i="63"/>
  <c r="Y3137" i="63"/>
  <c r="W3138" i="63"/>
  <c r="X3138" i="63"/>
  <c r="Y3138" i="63"/>
  <c r="W3139" i="63"/>
  <c r="X3139" i="63"/>
  <c r="Y3139" i="63"/>
  <c r="W3140" i="63"/>
  <c r="X3140" i="63"/>
  <c r="Y3140" i="63"/>
  <c r="W3141" i="63"/>
  <c r="X3141" i="63"/>
  <c r="Y3141" i="63"/>
  <c r="W3142" i="63"/>
  <c r="X3142" i="63"/>
  <c r="Y3142" i="63"/>
  <c r="W3143" i="63"/>
  <c r="X3143" i="63"/>
  <c r="Y3143" i="63"/>
  <c r="W3144" i="63"/>
  <c r="X3144" i="63"/>
  <c r="Y3144" i="63"/>
  <c r="W3145" i="63"/>
  <c r="X3145" i="63"/>
  <c r="Y3145" i="63"/>
  <c r="W3146" i="63"/>
  <c r="X3146" i="63"/>
  <c r="Y3146" i="63"/>
  <c r="W3147" i="63"/>
  <c r="X3147" i="63"/>
  <c r="Y3147" i="63"/>
  <c r="W3148" i="63"/>
  <c r="X3148" i="63"/>
  <c r="Y3148" i="63"/>
  <c r="W3149" i="63"/>
  <c r="X3149" i="63"/>
  <c r="Y3149" i="63"/>
  <c r="W3150" i="63"/>
  <c r="X3150" i="63"/>
  <c r="Y3150" i="63"/>
  <c r="W3151" i="63"/>
  <c r="X3151" i="63"/>
  <c r="Y3151" i="63"/>
  <c r="W3152" i="63"/>
  <c r="X3152" i="63"/>
  <c r="Y3152" i="63"/>
  <c r="W3153" i="63"/>
  <c r="X3153" i="63"/>
  <c r="Y3153" i="63"/>
  <c r="W3154" i="63"/>
  <c r="X3154" i="63"/>
  <c r="Y3154" i="63"/>
  <c r="W3155" i="63"/>
  <c r="X3155" i="63"/>
  <c r="Y3155" i="63"/>
  <c r="W3156" i="63"/>
  <c r="X3156" i="63"/>
  <c r="Y3156" i="63"/>
  <c r="W3157" i="63"/>
  <c r="X3157" i="63"/>
  <c r="Y3157" i="63"/>
  <c r="W3158" i="63"/>
  <c r="X3158" i="63"/>
  <c r="Y3158" i="63"/>
  <c r="W3159" i="63"/>
  <c r="X3159" i="63"/>
  <c r="Y3159" i="63"/>
  <c r="W3160" i="63"/>
  <c r="X3160" i="63"/>
  <c r="Y3160" i="63"/>
  <c r="W3161" i="63"/>
  <c r="X3161" i="63"/>
  <c r="Y3161" i="63"/>
  <c r="W3162" i="63"/>
  <c r="X3162" i="63"/>
  <c r="Y3162" i="63"/>
  <c r="W3163" i="63"/>
  <c r="X3163" i="63"/>
  <c r="Y3163" i="63"/>
  <c r="W3164" i="63"/>
  <c r="X3164" i="63"/>
  <c r="Y3164" i="63"/>
  <c r="W3165" i="63"/>
  <c r="X3165" i="63"/>
  <c r="Y3165" i="63"/>
  <c r="W3166" i="63"/>
  <c r="X3166" i="63"/>
  <c r="Y3166" i="63"/>
  <c r="W3167" i="63"/>
  <c r="X3167" i="63"/>
  <c r="Y3167" i="63"/>
  <c r="W3168" i="63"/>
  <c r="X3168" i="63"/>
  <c r="Y3168" i="63"/>
  <c r="W3169" i="63"/>
  <c r="X3169" i="63"/>
  <c r="Y3169" i="63"/>
  <c r="W3170" i="63"/>
  <c r="X3170" i="63"/>
  <c r="Y3170" i="63"/>
  <c r="W3171" i="63"/>
  <c r="X3171" i="63"/>
  <c r="Y3171" i="63"/>
  <c r="W3172" i="63"/>
  <c r="X3172" i="63"/>
  <c r="Y3172" i="63"/>
  <c r="W3173" i="63"/>
  <c r="X3173" i="63"/>
  <c r="Y3173" i="63"/>
  <c r="W3174" i="63"/>
  <c r="X3174" i="63"/>
  <c r="Y3174" i="63"/>
  <c r="W3175" i="63"/>
  <c r="X3175" i="63"/>
  <c r="Y3175" i="63"/>
  <c r="W3176" i="63"/>
  <c r="X3176" i="63"/>
  <c r="Y3176" i="63"/>
  <c r="W3177" i="63"/>
  <c r="X3177" i="63"/>
  <c r="Y3177" i="63"/>
  <c r="W3178" i="63"/>
  <c r="X3178" i="63"/>
  <c r="Y3178" i="63"/>
  <c r="W3179" i="63"/>
  <c r="X3179" i="63"/>
  <c r="Y3179" i="63"/>
  <c r="W3180" i="63"/>
  <c r="X3180" i="63"/>
  <c r="Y3180" i="63"/>
  <c r="W3181" i="63"/>
  <c r="X3181" i="63"/>
  <c r="Y3181" i="63"/>
  <c r="W3182" i="63"/>
  <c r="X3182" i="63"/>
  <c r="Y3182" i="63"/>
  <c r="W3183" i="63"/>
  <c r="X3183" i="63"/>
  <c r="Y3183" i="63"/>
  <c r="W3184" i="63"/>
  <c r="X3184" i="63"/>
  <c r="Y3184" i="63"/>
  <c r="W3185" i="63"/>
  <c r="X3185" i="63"/>
  <c r="Y3185" i="63"/>
  <c r="W3186" i="63"/>
  <c r="X3186" i="63"/>
  <c r="Y3186" i="63"/>
  <c r="W3187" i="63"/>
  <c r="X3187" i="63"/>
  <c r="Y3187" i="63"/>
  <c r="W3188" i="63"/>
  <c r="X3188" i="63"/>
  <c r="Y3188" i="63"/>
  <c r="W3189" i="63"/>
  <c r="X3189" i="63"/>
  <c r="Y3189" i="63"/>
  <c r="W3190" i="63"/>
  <c r="X3190" i="63"/>
  <c r="Y3190" i="63"/>
  <c r="W3191" i="63"/>
  <c r="X3191" i="63"/>
  <c r="Y3191" i="63"/>
  <c r="W3192" i="63"/>
  <c r="X3192" i="63"/>
  <c r="Y3192" i="63"/>
  <c r="W3193" i="63"/>
  <c r="X3193" i="63"/>
  <c r="Y3193" i="63"/>
  <c r="W3194" i="63"/>
  <c r="X3194" i="63"/>
  <c r="Y3194" i="63"/>
  <c r="W3195" i="63"/>
  <c r="X3195" i="63"/>
  <c r="Y3195" i="63"/>
  <c r="W3196" i="63"/>
  <c r="X3196" i="63"/>
  <c r="Y3196" i="63"/>
  <c r="W3197" i="63"/>
  <c r="X3197" i="63"/>
  <c r="Y3197" i="63"/>
  <c r="W3198" i="63"/>
  <c r="X3198" i="63"/>
  <c r="Y3198" i="63"/>
  <c r="W3199" i="63"/>
  <c r="X3199" i="63"/>
  <c r="Y3199" i="63"/>
  <c r="W3200" i="63"/>
  <c r="X3200" i="63"/>
  <c r="Y3200" i="63"/>
  <c r="W3201" i="63"/>
  <c r="X3201" i="63"/>
  <c r="Y3201" i="63"/>
  <c r="W3202" i="63"/>
  <c r="X3202" i="63"/>
  <c r="Y3202" i="63"/>
  <c r="W3203" i="63"/>
  <c r="X3203" i="63"/>
  <c r="Y3203" i="63"/>
  <c r="W3204" i="63"/>
  <c r="X3204" i="63"/>
  <c r="Y3204" i="63"/>
  <c r="W3205" i="63"/>
  <c r="X3205" i="63"/>
  <c r="Y3205" i="63"/>
  <c r="W3206" i="63"/>
  <c r="X3206" i="63"/>
  <c r="Y3206" i="63"/>
  <c r="W3207" i="63"/>
  <c r="X3207" i="63"/>
  <c r="Y3207" i="63"/>
  <c r="W3208" i="63"/>
  <c r="X3208" i="63"/>
  <c r="Y3208" i="63"/>
  <c r="W3209" i="63"/>
  <c r="X3209" i="63"/>
  <c r="Y3209" i="63"/>
  <c r="W3210" i="63"/>
  <c r="X3210" i="63"/>
  <c r="Y3210" i="63"/>
  <c r="W3211" i="63"/>
  <c r="X3211" i="63"/>
  <c r="Y3211" i="63"/>
  <c r="W3212" i="63"/>
  <c r="X3212" i="63"/>
  <c r="Y3212" i="63"/>
  <c r="W3213" i="63"/>
  <c r="X3213" i="63"/>
  <c r="Y3213" i="63"/>
  <c r="W3214" i="63"/>
  <c r="X3214" i="63"/>
  <c r="Y3214" i="63"/>
  <c r="W3215" i="63"/>
  <c r="X3215" i="63"/>
  <c r="Y3215" i="63"/>
  <c r="W3216" i="63"/>
  <c r="X3216" i="63"/>
  <c r="Y3216" i="63"/>
  <c r="W3217" i="63"/>
  <c r="X3217" i="63"/>
  <c r="Y3217" i="63"/>
  <c r="W3218" i="63"/>
  <c r="X3218" i="63"/>
  <c r="Y3218" i="63"/>
  <c r="W3219" i="63"/>
  <c r="X3219" i="63"/>
  <c r="Y3219" i="63"/>
  <c r="W3220" i="63"/>
  <c r="X3220" i="63"/>
  <c r="Y3220" i="63"/>
  <c r="W3221" i="63"/>
  <c r="X3221" i="63"/>
  <c r="Y3221" i="63"/>
  <c r="W3222" i="63"/>
  <c r="X3222" i="63"/>
  <c r="Y3222" i="63"/>
  <c r="W3223" i="63"/>
  <c r="X3223" i="63"/>
  <c r="Y3223" i="63"/>
  <c r="W3224" i="63"/>
  <c r="X3224" i="63"/>
  <c r="Y3224" i="63"/>
  <c r="W3225" i="63"/>
  <c r="X3225" i="63"/>
  <c r="Y3225" i="63"/>
  <c r="W3226" i="63"/>
  <c r="X3226" i="63"/>
  <c r="Y3226" i="63"/>
  <c r="W3227" i="63"/>
  <c r="X3227" i="63"/>
  <c r="Y3227" i="63"/>
  <c r="W3228" i="63"/>
  <c r="X3228" i="63"/>
  <c r="Y3228" i="63"/>
  <c r="W3229" i="63"/>
  <c r="X3229" i="63"/>
  <c r="Y3229" i="63"/>
  <c r="W3230" i="63"/>
  <c r="X3230" i="63"/>
  <c r="Y3230" i="63"/>
  <c r="W3231" i="63"/>
  <c r="X3231" i="63"/>
  <c r="Y3231" i="63"/>
  <c r="W3232" i="63"/>
  <c r="X3232" i="63"/>
  <c r="Y3232" i="63"/>
  <c r="W3233" i="63"/>
  <c r="X3233" i="63"/>
  <c r="Y3233" i="63"/>
  <c r="W3234" i="63"/>
  <c r="X3234" i="63"/>
  <c r="Y3234" i="63"/>
  <c r="W3235" i="63"/>
  <c r="X3235" i="63"/>
  <c r="Y3235" i="63"/>
  <c r="W3236" i="63"/>
  <c r="X3236" i="63"/>
  <c r="Y3236" i="63"/>
  <c r="W3237" i="63"/>
  <c r="X3237" i="63"/>
  <c r="Y3237" i="63"/>
  <c r="W3238" i="63"/>
  <c r="X3238" i="63"/>
  <c r="Y3238" i="63"/>
  <c r="W3239" i="63"/>
  <c r="X3239" i="63"/>
  <c r="Y3239" i="63"/>
  <c r="W3240" i="63"/>
  <c r="X3240" i="63"/>
  <c r="Y3240" i="63"/>
  <c r="W3241" i="63"/>
  <c r="X3241" i="63"/>
  <c r="Y3241" i="63"/>
  <c r="W3242" i="63"/>
  <c r="X3242" i="63"/>
  <c r="Y3242" i="63"/>
  <c r="W3243" i="63"/>
  <c r="X3243" i="63"/>
  <c r="Y3243" i="63"/>
  <c r="W3244" i="63"/>
  <c r="X3244" i="63"/>
  <c r="Y3244" i="63"/>
  <c r="W3245" i="63"/>
  <c r="X3245" i="63"/>
  <c r="Y3245" i="63"/>
  <c r="W3246" i="63"/>
  <c r="X3246" i="63"/>
  <c r="Y3246" i="63"/>
  <c r="W3247" i="63"/>
  <c r="X3247" i="63"/>
  <c r="Y3247" i="63"/>
  <c r="W3248" i="63"/>
  <c r="X3248" i="63"/>
  <c r="Y3248" i="63"/>
  <c r="W3249" i="63"/>
  <c r="X3249" i="63"/>
  <c r="Y3249" i="63"/>
  <c r="W3250" i="63"/>
  <c r="X3250" i="63"/>
  <c r="Y3250" i="63"/>
  <c r="W3251" i="63"/>
  <c r="X3251" i="63"/>
  <c r="Y3251" i="63"/>
  <c r="W3252" i="63"/>
  <c r="X3252" i="63"/>
  <c r="Y3252" i="63"/>
  <c r="W3253" i="63"/>
  <c r="X3253" i="63"/>
  <c r="Y3253" i="63"/>
  <c r="W3254" i="63"/>
  <c r="X3254" i="63"/>
  <c r="Y3254" i="63"/>
  <c r="W3255" i="63"/>
  <c r="X3255" i="63"/>
  <c r="Y3255" i="63"/>
  <c r="W3256" i="63"/>
  <c r="X3256" i="63"/>
  <c r="Y3256" i="63"/>
  <c r="W3257" i="63"/>
  <c r="X3257" i="63"/>
  <c r="Y3257" i="63"/>
  <c r="W3258" i="63"/>
  <c r="X3258" i="63"/>
  <c r="Y3258" i="63"/>
  <c r="W3259" i="63"/>
  <c r="X3259" i="63"/>
  <c r="Y3259" i="63"/>
  <c r="W3260" i="63"/>
  <c r="X3260" i="63"/>
  <c r="Y3260" i="63"/>
  <c r="W3261" i="63"/>
  <c r="X3261" i="63"/>
  <c r="Y3261" i="63"/>
  <c r="W3262" i="63"/>
  <c r="X3262" i="63"/>
  <c r="Y3262" i="63"/>
  <c r="W3263" i="63"/>
  <c r="X3263" i="63"/>
  <c r="Y3263" i="63"/>
  <c r="W3264" i="63"/>
  <c r="X3264" i="63"/>
  <c r="Y3264" i="63"/>
  <c r="W3265" i="63"/>
  <c r="X3265" i="63"/>
  <c r="Y3265" i="63"/>
  <c r="W3266" i="63"/>
  <c r="X3266" i="63"/>
  <c r="Y3266" i="63"/>
  <c r="W3267" i="63"/>
  <c r="X3267" i="63"/>
  <c r="Y3267" i="63"/>
  <c r="W3268" i="63"/>
  <c r="X3268" i="63"/>
  <c r="Y3268" i="63"/>
  <c r="W3269" i="63"/>
  <c r="X3269" i="63"/>
  <c r="Y3269" i="63"/>
  <c r="W3270" i="63"/>
  <c r="X3270" i="63"/>
  <c r="Y3270" i="63"/>
  <c r="W3271" i="63"/>
  <c r="X3271" i="63"/>
  <c r="Y3271" i="63"/>
  <c r="W3272" i="63"/>
  <c r="X3272" i="63"/>
  <c r="Y3272" i="63"/>
  <c r="W3273" i="63"/>
  <c r="X3273" i="63"/>
  <c r="Y3273" i="63"/>
  <c r="W3274" i="63"/>
  <c r="X3274" i="63"/>
  <c r="Y3274" i="63"/>
  <c r="W3275" i="63"/>
  <c r="X3275" i="63"/>
  <c r="Y3275" i="63"/>
  <c r="W3276" i="63"/>
  <c r="X3276" i="63"/>
  <c r="Y3276" i="63"/>
  <c r="W3277" i="63"/>
  <c r="X3277" i="63"/>
  <c r="Y3277" i="63"/>
  <c r="W3278" i="63"/>
  <c r="X3278" i="63"/>
  <c r="Y3278" i="63"/>
  <c r="W3279" i="63"/>
  <c r="X3279" i="63"/>
  <c r="Y3279" i="63"/>
  <c r="W3280" i="63"/>
  <c r="X3280" i="63"/>
  <c r="Y3280" i="63"/>
  <c r="W3281" i="63"/>
  <c r="X3281" i="63"/>
  <c r="Y3281" i="63"/>
  <c r="W3282" i="63"/>
  <c r="X3282" i="63"/>
  <c r="Y3282" i="63"/>
  <c r="W3283" i="63"/>
  <c r="X3283" i="63"/>
  <c r="Y3283" i="63"/>
  <c r="W3284" i="63"/>
  <c r="X3284" i="63"/>
  <c r="Y3284" i="63"/>
  <c r="W3285" i="63"/>
  <c r="X3285" i="63"/>
  <c r="Y3285" i="63"/>
  <c r="W3286" i="63"/>
  <c r="X3286" i="63"/>
  <c r="Y3286" i="63"/>
  <c r="W3287" i="63"/>
  <c r="X3287" i="63"/>
  <c r="Y3287" i="63"/>
  <c r="W3288" i="63"/>
  <c r="X3288" i="63"/>
  <c r="Y3288" i="63"/>
  <c r="W3289" i="63"/>
  <c r="X3289" i="63"/>
  <c r="Y3289" i="63"/>
  <c r="W3290" i="63"/>
  <c r="X3290" i="63"/>
  <c r="Y3290" i="63"/>
  <c r="W3291" i="63"/>
  <c r="X3291" i="63"/>
  <c r="Y3291" i="63"/>
  <c r="W3292" i="63"/>
  <c r="X3292" i="63"/>
  <c r="Y3292" i="63"/>
  <c r="W3293" i="63"/>
  <c r="X3293" i="63"/>
  <c r="Y3293" i="63"/>
  <c r="W3294" i="63"/>
  <c r="X3294" i="63"/>
  <c r="Y3294" i="63"/>
  <c r="W3295" i="63"/>
  <c r="X3295" i="63"/>
  <c r="Y3295" i="63"/>
  <c r="W3296" i="63"/>
  <c r="X3296" i="63"/>
  <c r="Y3296" i="63"/>
  <c r="W3297" i="63"/>
  <c r="X3297" i="63"/>
  <c r="Y3297" i="63"/>
  <c r="W3298" i="63"/>
  <c r="X3298" i="63"/>
  <c r="Y3298" i="63"/>
  <c r="W3299" i="63"/>
  <c r="X3299" i="63"/>
  <c r="Y3299" i="63"/>
  <c r="W3300" i="63"/>
  <c r="X3300" i="63"/>
  <c r="Y3300" i="63"/>
  <c r="W3301" i="63"/>
  <c r="X3301" i="63"/>
  <c r="Y3301" i="63"/>
  <c r="W3302" i="63"/>
  <c r="X3302" i="63"/>
  <c r="Y3302" i="63"/>
  <c r="W3303" i="63"/>
  <c r="X3303" i="63"/>
  <c r="Y3303" i="63"/>
  <c r="W3304" i="63"/>
  <c r="X3304" i="63"/>
  <c r="Y3304" i="63"/>
  <c r="W3305" i="63"/>
  <c r="X3305" i="63"/>
  <c r="Y3305" i="63"/>
  <c r="W3306" i="63"/>
  <c r="X3306" i="63"/>
  <c r="Y3306" i="63"/>
  <c r="W3307" i="63"/>
  <c r="X3307" i="63"/>
  <c r="Y3307" i="63"/>
  <c r="W3308" i="63"/>
  <c r="X3308" i="63"/>
  <c r="Y3308" i="63"/>
  <c r="W3309" i="63"/>
  <c r="X3309" i="63"/>
  <c r="Y3309" i="63"/>
  <c r="W3310" i="63"/>
  <c r="X3310" i="63"/>
  <c r="Y3310" i="63"/>
  <c r="W3311" i="63"/>
  <c r="X3311" i="63"/>
  <c r="Y3311" i="63"/>
  <c r="W3312" i="63"/>
  <c r="X3312" i="63"/>
  <c r="Y3312" i="63"/>
  <c r="W3313" i="63"/>
  <c r="X3313" i="63"/>
  <c r="Y3313" i="63"/>
  <c r="W3314" i="63"/>
  <c r="X3314" i="63"/>
  <c r="Y3314" i="63"/>
  <c r="W3315" i="63"/>
  <c r="X3315" i="63"/>
  <c r="Y3315" i="63"/>
  <c r="W3316" i="63"/>
  <c r="X3316" i="63"/>
  <c r="Y3316" i="63"/>
  <c r="W3317" i="63"/>
  <c r="X3317" i="63"/>
  <c r="Y3317" i="63"/>
  <c r="W3318" i="63"/>
  <c r="X3318" i="63"/>
  <c r="Y3318" i="63"/>
  <c r="W3319" i="63"/>
  <c r="X3319" i="63"/>
  <c r="Y3319" i="63"/>
  <c r="W3320" i="63"/>
  <c r="X3320" i="63"/>
  <c r="Y3320" i="63"/>
  <c r="W3321" i="63"/>
  <c r="X3321" i="63"/>
  <c r="Y3321" i="63"/>
  <c r="W3322" i="63"/>
  <c r="X3322" i="63"/>
  <c r="Y3322" i="63"/>
  <c r="W3323" i="63"/>
  <c r="X3323" i="63"/>
  <c r="Y3323" i="63"/>
  <c r="W3324" i="63"/>
  <c r="X3324" i="63"/>
  <c r="Y3324" i="63"/>
  <c r="W3325" i="63"/>
  <c r="X3325" i="63"/>
  <c r="Y3325" i="63"/>
  <c r="W3326" i="63"/>
  <c r="X3326" i="63"/>
  <c r="Y3326" i="63"/>
  <c r="W3327" i="63"/>
  <c r="X3327" i="63"/>
  <c r="Y3327" i="63"/>
  <c r="W3328" i="63"/>
  <c r="X3328" i="63"/>
  <c r="Y3328" i="63"/>
  <c r="W3329" i="63"/>
  <c r="X3329" i="63"/>
  <c r="Y3329" i="63"/>
  <c r="W3330" i="63"/>
  <c r="X3330" i="63"/>
  <c r="Y3330" i="63"/>
  <c r="W3331" i="63"/>
  <c r="X3331" i="63"/>
  <c r="Y3331" i="63"/>
  <c r="W3332" i="63"/>
  <c r="X3332" i="63"/>
  <c r="Y3332" i="63"/>
  <c r="W3333" i="63"/>
  <c r="X3333" i="63"/>
  <c r="Y3333" i="63"/>
  <c r="W3334" i="63"/>
  <c r="X3334" i="63"/>
  <c r="Y3334" i="63"/>
  <c r="W3335" i="63"/>
  <c r="X3335" i="63"/>
  <c r="Y3335" i="63"/>
  <c r="W3336" i="63"/>
  <c r="X3336" i="63"/>
  <c r="Y3336" i="63"/>
  <c r="W3337" i="63"/>
  <c r="X3337" i="63"/>
  <c r="Y3337" i="63"/>
  <c r="W3338" i="63"/>
  <c r="X3338" i="63"/>
  <c r="Y3338" i="63"/>
  <c r="W3339" i="63"/>
  <c r="X3339" i="63"/>
  <c r="Y3339" i="63"/>
  <c r="W3340" i="63"/>
  <c r="X3340" i="63"/>
  <c r="Y3340" i="63"/>
  <c r="W3341" i="63"/>
  <c r="X3341" i="63"/>
  <c r="Y3341" i="63"/>
  <c r="W3342" i="63"/>
  <c r="X3342" i="63"/>
  <c r="Y3342" i="63"/>
  <c r="W3343" i="63"/>
  <c r="X3343" i="63"/>
  <c r="Y3343" i="63"/>
  <c r="W3344" i="63"/>
  <c r="X3344" i="63"/>
  <c r="Y3344" i="63"/>
  <c r="W3345" i="63"/>
  <c r="X3345" i="63"/>
  <c r="Y3345" i="63"/>
  <c r="W3346" i="63"/>
  <c r="X3346" i="63"/>
  <c r="Y3346" i="63"/>
  <c r="W3347" i="63"/>
  <c r="X3347" i="63"/>
  <c r="Y3347" i="63"/>
  <c r="W3348" i="63"/>
  <c r="X3348" i="63"/>
  <c r="Y3348" i="63"/>
  <c r="W3349" i="63"/>
  <c r="X3349" i="63"/>
  <c r="Y3349" i="63"/>
  <c r="W3350" i="63"/>
  <c r="X3350" i="63"/>
  <c r="Y3350" i="63"/>
  <c r="W3351" i="63"/>
  <c r="X3351" i="63"/>
  <c r="Y3351" i="63"/>
  <c r="W3352" i="63"/>
  <c r="X3352" i="63"/>
  <c r="Y3352" i="63"/>
  <c r="W3353" i="63"/>
  <c r="X3353" i="63"/>
  <c r="Y3353" i="63"/>
  <c r="W3354" i="63"/>
  <c r="X3354" i="63"/>
  <c r="Y3354" i="63"/>
  <c r="W3355" i="63"/>
  <c r="X3355" i="63"/>
  <c r="Y3355" i="63"/>
  <c r="W3356" i="63"/>
  <c r="X3356" i="63"/>
  <c r="Y3356" i="63"/>
  <c r="W3357" i="63"/>
  <c r="X3357" i="63"/>
  <c r="Y3357" i="63"/>
  <c r="W3358" i="63"/>
  <c r="X3358" i="63"/>
  <c r="Y3358" i="63"/>
  <c r="W3359" i="63"/>
  <c r="X3359" i="63"/>
  <c r="Y3359" i="63"/>
  <c r="W3360" i="63"/>
  <c r="X3360" i="63"/>
  <c r="Y3360" i="63"/>
  <c r="W3361" i="63"/>
  <c r="X3361" i="63"/>
  <c r="Y3361" i="63"/>
  <c r="W3362" i="63"/>
  <c r="X3362" i="63"/>
  <c r="Y3362" i="63"/>
  <c r="W3363" i="63"/>
  <c r="X3363" i="63"/>
  <c r="Y3363" i="63"/>
  <c r="W3364" i="63"/>
  <c r="X3364" i="63"/>
  <c r="Y3364" i="63"/>
  <c r="W3365" i="63"/>
  <c r="X3365" i="63"/>
  <c r="Y3365" i="63"/>
  <c r="W3366" i="63"/>
  <c r="X3366" i="63"/>
  <c r="Y3366" i="63"/>
  <c r="W3367" i="63"/>
  <c r="X3367" i="63"/>
  <c r="Y3367" i="63"/>
  <c r="W3368" i="63"/>
  <c r="X3368" i="63"/>
  <c r="Y3368" i="63"/>
  <c r="W3369" i="63"/>
  <c r="X3369" i="63"/>
  <c r="Y3369" i="63"/>
  <c r="W3370" i="63"/>
  <c r="X3370" i="63"/>
  <c r="Y3370" i="63"/>
  <c r="W3371" i="63"/>
  <c r="X3371" i="63"/>
  <c r="Y3371" i="63"/>
  <c r="W3372" i="63"/>
  <c r="X3372" i="63"/>
  <c r="Y3372" i="63"/>
  <c r="W3373" i="63"/>
  <c r="X3373" i="63"/>
  <c r="Y3373" i="63"/>
  <c r="W3374" i="63"/>
  <c r="X3374" i="63"/>
  <c r="Y3374" i="63"/>
  <c r="W3375" i="63"/>
  <c r="X3375" i="63"/>
  <c r="Y3375" i="63"/>
  <c r="W3376" i="63"/>
  <c r="X3376" i="63"/>
  <c r="Y3376" i="63"/>
  <c r="W3377" i="63"/>
  <c r="X3377" i="63"/>
  <c r="Y3377" i="63"/>
  <c r="W3378" i="63"/>
  <c r="X3378" i="63"/>
  <c r="Y3378" i="63"/>
  <c r="W3379" i="63"/>
  <c r="X3379" i="63"/>
  <c r="Y3379" i="63"/>
  <c r="W3380" i="63"/>
  <c r="X3380" i="63"/>
  <c r="Y3380" i="63"/>
  <c r="W3381" i="63"/>
  <c r="X3381" i="63"/>
  <c r="Y3381" i="63"/>
  <c r="W3382" i="63"/>
  <c r="X3382" i="63"/>
  <c r="Y3382" i="63"/>
  <c r="W3383" i="63"/>
  <c r="X3383" i="63"/>
  <c r="Y3383" i="63"/>
  <c r="W3384" i="63"/>
  <c r="X3384" i="63"/>
  <c r="Y3384" i="63"/>
  <c r="W3385" i="63"/>
  <c r="X3385" i="63"/>
  <c r="Y3385" i="63"/>
  <c r="W3386" i="63"/>
  <c r="X3386" i="63"/>
  <c r="Y3386" i="63"/>
  <c r="W3387" i="63"/>
  <c r="X3387" i="63"/>
  <c r="Y3387" i="63"/>
  <c r="W3388" i="63"/>
  <c r="X3388" i="63"/>
  <c r="Y3388" i="63"/>
  <c r="W3389" i="63"/>
  <c r="X3389" i="63"/>
  <c r="Y3389" i="63"/>
  <c r="W3390" i="63"/>
  <c r="X3390" i="63"/>
  <c r="Y3390" i="63"/>
  <c r="W3391" i="63"/>
  <c r="X3391" i="63"/>
  <c r="Y3391" i="63"/>
  <c r="W3392" i="63"/>
  <c r="X3392" i="63"/>
  <c r="Y3392" i="63"/>
  <c r="W3393" i="63"/>
  <c r="X3393" i="63"/>
  <c r="Y3393" i="63"/>
  <c r="W3394" i="63"/>
  <c r="X3394" i="63"/>
  <c r="Y3394" i="63"/>
  <c r="W3395" i="63"/>
  <c r="X3395" i="63"/>
  <c r="Y3395" i="63"/>
  <c r="W3396" i="63"/>
  <c r="X3396" i="63"/>
  <c r="Y3396" i="63"/>
  <c r="W3397" i="63"/>
  <c r="X3397" i="63"/>
  <c r="Y3397" i="63"/>
  <c r="W3398" i="63"/>
  <c r="X3398" i="63"/>
  <c r="Y3398" i="63"/>
  <c r="W3399" i="63"/>
  <c r="X3399" i="63"/>
  <c r="Y3399" i="63"/>
  <c r="W3400" i="63"/>
  <c r="X3400" i="63"/>
  <c r="Y3400" i="63"/>
  <c r="W3401" i="63"/>
  <c r="X3401" i="63"/>
  <c r="Y3401" i="63"/>
  <c r="W3402" i="63"/>
  <c r="X3402" i="63"/>
  <c r="Y3402" i="63"/>
  <c r="W3403" i="63"/>
  <c r="X3403" i="63"/>
  <c r="Y3403" i="63"/>
  <c r="W3404" i="63"/>
  <c r="X3404" i="63"/>
  <c r="Y3404" i="63"/>
  <c r="W3405" i="63"/>
  <c r="X3405" i="63"/>
  <c r="Y3405" i="63"/>
  <c r="W3406" i="63"/>
  <c r="X3406" i="63"/>
  <c r="Y3406" i="63"/>
  <c r="W3407" i="63"/>
  <c r="X3407" i="63"/>
  <c r="Y3407" i="63"/>
  <c r="W3408" i="63"/>
  <c r="X3408" i="63"/>
  <c r="Y3408" i="63"/>
  <c r="W3409" i="63"/>
  <c r="X3409" i="63"/>
  <c r="Y3409" i="63"/>
  <c r="W3410" i="63"/>
  <c r="X3410" i="63"/>
  <c r="Y3410" i="63"/>
  <c r="W3411" i="63"/>
  <c r="X3411" i="63"/>
  <c r="Y3411" i="63"/>
  <c r="W3412" i="63"/>
  <c r="X3412" i="63"/>
  <c r="Y3412" i="63"/>
  <c r="W3413" i="63"/>
  <c r="X3413" i="63"/>
  <c r="Y3413" i="63"/>
  <c r="W3414" i="63"/>
  <c r="X3414" i="63"/>
  <c r="Y3414" i="63"/>
  <c r="W3415" i="63"/>
  <c r="X3415" i="63"/>
  <c r="Y3415" i="63"/>
  <c r="W3416" i="63"/>
  <c r="X3416" i="63"/>
  <c r="Y3416" i="63"/>
  <c r="W3417" i="63"/>
  <c r="X3417" i="63"/>
  <c r="Y3417" i="63"/>
  <c r="W3418" i="63"/>
  <c r="X3418" i="63"/>
  <c r="Y3418" i="63"/>
  <c r="W3419" i="63"/>
  <c r="X3419" i="63"/>
  <c r="Y3419" i="63"/>
  <c r="W3420" i="63"/>
  <c r="X3420" i="63"/>
  <c r="Y3420" i="63"/>
  <c r="W3421" i="63"/>
  <c r="X3421" i="63"/>
  <c r="Y3421" i="63"/>
  <c r="W3422" i="63"/>
  <c r="X3422" i="63"/>
  <c r="Y3422" i="63"/>
  <c r="W3423" i="63"/>
  <c r="X3423" i="63"/>
  <c r="Y3423" i="63"/>
  <c r="W3424" i="63"/>
  <c r="X3424" i="63"/>
  <c r="Y3424" i="63"/>
  <c r="W3425" i="63"/>
  <c r="X3425" i="63"/>
  <c r="Y3425" i="63"/>
  <c r="W3426" i="63"/>
  <c r="X3426" i="63"/>
  <c r="Y3426" i="63"/>
  <c r="W3427" i="63"/>
  <c r="X3427" i="63"/>
  <c r="Y3427" i="63"/>
  <c r="W3428" i="63"/>
  <c r="X3428" i="63"/>
  <c r="Y3428" i="63"/>
  <c r="W3429" i="63"/>
  <c r="X3429" i="63"/>
  <c r="Y3429" i="63"/>
  <c r="W3430" i="63"/>
  <c r="X3430" i="63"/>
  <c r="Y3430" i="63"/>
  <c r="W3431" i="63"/>
  <c r="X3431" i="63"/>
  <c r="Y3431" i="63"/>
  <c r="W3432" i="63"/>
  <c r="X3432" i="63"/>
  <c r="Y3432" i="63"/>
  <c r="W3433" i="63"/>
  <c r="X3433" i="63"/>
  <c r="Y3433" i="63"/>
  <c r="W3434" i="63"/>
  <c r="X3434" i="63"/>
  <c r="Y3434" i="63"/>
  <c r="W3435" i="63"/>
  <c r="X3435" i="63"/>
  <c r="Y3435" i="63"/>
  <c r="W3436" i="63"/>
  <c r="X3436" i="63"/>
  <c r="Y3436" i="63"/>
  <c r="W3437" i="63"/>
  <c r="X3437" i="63"/>
  <c r="Y3437" i="63"/>
  <c r="W3438" i="63"/>
  <c r="X3438" i="63"/>
  <c r="Y3438" i="63"/>
  <c r="W3439" i="63"/>
  <c r="X3439" i="63"/>
  <c r="Y3439" i="63"/>
  <c r="W3440" i="63"/>
  <c r="X3440" i="63"/>
  <c r="Y3440" i="63"/>
  <c r="W3441" i="63"/>
  <c r="X3441" i="63"/>
  <c r="Y3441" i="63"/>
  <c r="W3442" i="63"/>
  <c r="X3442" i="63"/>
  <c r="Y3442" i="63"/>
  <c r="W3443" i="63"/>
  <c r="X3443" i="63"/>
  <c r="Y3443" i="63"/>
  <c r="W3444" i="63"/>
  <c r="X3444" i="63"/>
  <c r="Y3444" i="63"/>
  <c r="W3445" i="63"/>
  <c r="X3445" i="63"/>
  <c r="Y3445" i="63"/>
  <c r="W3446" i="63"/>
  <c r="X3446" i="63"/>
  <c r="Y3446" i="63"/>
  <c r="W3447" i="63"/>
  <c r="X3447" i="63"/>
  <c r="Y3447" i="63"/>
  <c r="W3448" i="63"/>
  <c r="X3448" i="63"/>
  <c r="Y3448" i="63"/>
  <c r="W3449" i="63"/>
  <c r="X3449" i="63"/>
  <c r="Y3449" i="63"/>
  <c r="W3450" i="63"/>
  <c r="X3450" i="63"/>
  <c r="Y3450" i="63"/>
  <c r="W3451" i="63"/>
  <c r="X3451" i="63"/>
  <c r="Y3451" i="63"/>
  <c r="W3452" i="63"/>
  <c r="X3452" i="63"/>
  <c r="Y3452" i="63"/>
  <c r="W3453" i="63"/>
  <c r="X3453" i="63"/>
  <c r="Y3453" i="63"/>
  <c r="W3454" i="63"/>
  <c r="X3454" i="63"/>
  <c r="Y3454" i="63"/>
  <c r="W3455" i="63"/>
  <c r="X3455" i="63"/>
  <c r="Y3455" i="63"/>
  <c r="W3456" i="63"/>
  <c r="X3456" i="63"/>
  <c r="Y3456" i="63"/>
  <c r="W3457" i="63"/>
  <c r="X3457" i="63"/>
  <c r="Y3457" i="63"/>
  <c r="W3458" i="63"/>
  <c r="X3458" i="63"/>
  <c r="Y3458" i="63"/>
  <c r="W3459" i="63"/>
  <c r="X3459" i="63"/>
  <c r="Y3459" i="63"/>
  <c r="W3460" i="63"/>
  <c r="X3460" i="63"/>
  <c r="Y3460" i="63"/>
  <c r="W3461" i="63"/>
  <c r="X3461" i="63"/>
  <c r="Y3461" i="63"/>
  <c r="W3462" i="63"/>
  <c r="X3462" i="63"/>
  <c r="Y3462" i="63"/>
  <c r="W3463" i="63"/>
  <c r="X3463" i="63"/>
  <c r="Y3463" i="63"/>
  <c r="W3464" i="63"/>
  <c r="X3464" i="63"/>
  <c r="Y3464" i="63"/>
  <c r="W3465" i="63"/>
  <c r="X3465" i="63"/>
  <c r="Y3465" i="63"/>
  <c r="W3466" i="63"/>
  <c r="X3466" i="63"/>
  <c r="Y3466" i="63"/>
  <c r="W3467" i="63"/>
  <c r="X3467" i="63"/>
  <c r="Y3467" i="63"/>
  <c r="W3468" i="63"/>
  <c r="X3468" i="63"/>
  <c r="Y3468" i="63"/>
  <c r="W3469" i="63"/>
  <c r="X3469" i="63"/>
  <c r="Y3469" i="63"/>
  <c r="W3470" i="63"/>
  <c r="X3470" i="63"/>
  <c r="Y3470" i="63"/>
  <c r="W3471" i="63"/>
  <c r="X3471" i="63"/>
  <c r="Y3471" i="63"/>
  <c r="W3472" i="63"/>
  <c r="X3472" i="63"/>
  <c r="Y3472" i="63"/>
  <c r="W3473" i="63"/>
  <c r="X3473" i="63"/>
  <c r="Y3473" i="63"/>
  <c r="W3474" i="63"/>
  <c r="X3474" i="63"/>
  <c r="Y3474" i="63"/>
  <c r="W3475" i="63"/>
  <c r="X3475" i="63"/>
  <c r="Y3475" i="63"/>
  <c r="W3476" i="63"/>
  <c r="X3476" i="63"/>
  <c r="Y3476" i="63"/>
  <c r="W3477" i="63"/>
  <c r="X3477" i="63"/>
  <c r="Y3477" i="63"/>
  <c r="W3478" i="63"/>
  <c r="X3478" i="63"/>
  <c r="Y3478" i="63"/>
  <c r="W3479" i="63"/>
  <c r="X3479" i="63"/>
  <c r="Y3479" i="63"/>
  <c r="W3480" i="63"/>
  <c r="X3480" i="63"/>
  <c r="Y3480" i="63"/>
  <c r="W3481" i="63"/>
  <c r="X3481" i="63"/>
  <c r="Y3481" i="63"/>
  <c r="W3482" i="63"/>
  <c r="X3482" i="63"/>
  <c r="Y3482" i="63"/>
  <c r="W3483" i="63"/>
  <c r="X3483" i="63"/>
  <c r="Y3483" i="63"/>
  <c r="W3484" i="63"/>
  <c r="X3484" i="63"/>
  <c r="Y3484" i="63"/>
  <c r="W3485" i="63"/>
  <c r="X3485" i="63"/>
  <c r="Y3485" i="63"/>
  <c r="W3486" i="63"/>
  <c r="X3486" i="63"/>
  <c r="Y3486" i="63"/>
  <c r="W3487" i="63"/>
  <c r="X3487" i="63"/>
  <c r="Y3487" i="63"/>
  <c r="W3488" i="63"/>
  <c r="X3488" i="63"/>
  <c r="Y3488" i="63"/>
  <c r="W3489" i="63"/>
  <c r="X3489" i="63"/>
  <c r="Y3489" i="63"/>
  <c r="W3490" i="63"/>
  <c r="X3490" i="63"/>
  <c r="Y3490" i="63"/>
  <c r="W3491" i="63"/>
  <c r="X3491" i="63"/>
  <c r="Y3491" i="63"/>
  <c r="W3492" i="63"/>
  <c r="X3492" i="63"/>
  <c r="Y3492" i="63"/>
  <c r="W3493" i="63"/>
  <c r="X3493" i="63"/>
  <c r="Y3493" i="63"/>
  <c r="W3494" i="63"/>
  <c r="X3494" i="63"/>
  <c r="Y3494" i="63"/>
  <c r="W3495" i="63"/>
  <c r="X3495" i="63"/>
  <c r="Y3495" i="63"/>
  <c r="W3496" i="63"/>
  <c r="X3496" i="63"/>
  <c r="Y3496" i="63"/>
  <c r="W3497" i="63"/>
  <c r="X3497" i="63"/>
  <c r="Y3497" i="63"/>
  <c r="W3498" i="63"/>
  <c r="X3498" i="63"/>
  <c r="Y3498" i="63"/>
  <c r="W3499" i="63"/>
  <c r="X3499" i="63"/>
  <c r="Y3499" i="63"/>
  <c r="W3500" i="63"/>
  <c r="X3500" i="63"/>
  <c r="Y3500" i="63"/>
  <c r="W3501" i="63"/>
  <c r="X3501" i="63"/>
  <c r="Y3501" i="63"/>
  <c r="W3502" i="63"/>
  <c r="X3502" i="63"/>
  <c r="Y3502" i="63"/>
  <c r="W3503" i="63"/>
  <c r="X3503" i="63"/>
  <c r="Y3503" i="63"/>
  <c r="W3504" i="63"/>
  <c r="X3504" i="63"/>
  <c r="Y3504" i="63"/>
  <c r="W3505" i="63"/>
  <c r="X3505" i="63"/>
  <c r="Y3505" i="63"/>
  <c r="W3506" i="63"/>
  <c r="X3506" i="63"/>
  <c r="Y3506" i="63"/>
  <c r="W3507" i="63"/>
  <c r="X3507" i="63"/>
  <c r="Y3507" i="63"/>
  <c r="W3508" i="63"/>
  <c r="X3508" i="63"/>
  <c r="Y3508" i="63"/>
  <c r="W3509" i="63"/>
  <c r="X3509" i="63"/>
  <c r="Y3509" i="63"/>
  <c r="W3510" i="63"/>
  <c r="X3510" i="63"/>
  <c r="Y3510" i="63"/>
  <c r="W3511" i="63"/>
  <c r="X3511" i="63"/>
  <c r="Y3511" i="63"/>
  <c r="W3512" i="63"/>
  <c r="X3512" i="63"/>
  <c r="Y3512" i="63"/>
  <c r="W3513" i="63"/>
  <c r="X3513" i="63"/>
  <c r="Y3513" i="63"/>
  <c r="W3514" i="63"/>
  <c r="X3514" i="63"/>
  <c r="Y3514" i="63"/>
  <c r="W3515" i="63"/>
  <c r="X3515" i="63"/>
  <c r="Y3515" i="63"/>
  <c r="W3516" i="63"/>
  <c r="X3516" i="63"/>
  <c r="Y3516" i="63"/>
  <c r="W3517" i="63"/>
  <c r="X3517" i="63"/>
  <c r="Y3517" i="63"/>
  <c r="W3518" i="63"/>
  <c r="X3518" i="63"/>
  <c r="Y3518" i="63"/>
  <c r="W3519" i="63"/>
  <c r="X3519" i="63"/>
  <c r="Y3519" i="63"/>
  <c r="W3520" i="63"/>
  <c r="X3520" i="63"/>
  <c r="Y3520" i="63"/>
  <c r="W3521" i="63"/>
  <c r="X3521" i="63"/>
  <c r="Y3521" i="63"/>
  <c r="W3522" i="63"/>
  <c r="X3522" i="63"/>
  <c r="Y3522" i="63"/>
  <c r="W3523" i="63"/>
  <c r="X3523" i="63"/>
  <c r="Y3523" i="63"/>
  <c r="W3524" i="63"/>
  <c r="X3524" i="63"/>
  <c r="Y3524" i="63"/>
  <c r="W3525" i="63"/>
  <c r="X3525" i="63"/>
  <c r="Y3525" i="63"/>
  <c r="W3526" i="63"/>
  <c r="X3526" i="63"/>
  <c r="Y3526" i="63"/>
  <c r="W3527" i="63"/>
  <c r="X3527" i="63"/>
  <c r="Y3527" i="63"/>
  <c r="W3528" i="63"/>
  <c r="X3528" i="63"/>
  <c r="Y3528" i="63"/>
  <c r="W3529" i="63"/>
  <c r="X3529" i="63"/>
  <c r="Y3529" i="63"/>
  <c r="W3530" i="63"/>
  <c r="X3530" i="63"/>
  <c r="Y3530" i="63"/>
  <c r="W3531" i="63"/>
  <c r="X3531" i="63"/>
  <c r="Y3531" i="63"/>
  <c r="W3532" i="63"/>
  <c r="X3532" i="63"/>
  <c r="Y3532" i="63"/>
  <c r="W3533" i="63"/>
  <c r="X3533" i="63"/>
  <c r="Y3533" i="63"/>
  <c r="W3534" i="63"/>
  <c r="X3534" i="63"/>
  <c r="Y3534" i="63"/>
  <c r="W3535" i="63"/>
  <c r="X3535" i="63"/>
  <c r="Y3535" i="63"/>
  <c r="W3536" i="63"/>
  <c r="X3536" i="63"/>
  <c r="Y3536" i="63"/>
  <c r="W3537" i="63"/>
  <c r="X3537" i="63"/>
  <c r="Y3537" i="63"/>
  <c r="W3538" i="63"/>
  <c r="X3538" i="63"/>
  <c r="Y3538" i="63"/>
  <c r="W3539" i="63"/>
  <c r="X3539" i="63"/>
  <c r="Y3539" i="63"/>
  <c r="W3540" i="63"/>
  <c r="X3540" i="63"/>
  <c r="Y3540" i="63"/>
  <c r="W3541" i="63"/>
  <c r="X3541" i="63"/>
  <c r="Y3541" i="63"/>
  <c r="W3542" i="63"/>
  <c r="X3542" i="63"/>
  <c r="Y3542" i="63"/>
  <c r="W3543" i="63"/>
  <c r="X3543" i="63"/>
  <c r="Y3543" i="63"/>
  <c r="W3544" i="63"/>
  <c r="X3544" i="63"/>
  <c r="Y3544" i="63"/>
  <c r="W3545" i="63"/>
  <c r="X3545" i="63"/>
  <c r="Y3545" i="63"/>
  <c r="W3546" i="63"/>
  <c r="X3546" i="63"/>
  <c r="Y3546" i="63"/>
  <c r="W3547" i="63"/>
  <c r="X3547" i="63"/>
  <c r="Y3547" i="63"/>
  <c r="W3548" i="63"/>
  <c r="X3548" i="63"/>
  <c r="Y3548" i="63"/>
  <c r="W3549" i="63"/>
  <c r="X3549" i="63"/>
  <c r="Y3549" i="63"/>
  <c r="W3550" i="63"/>
  <c r="X3550" i="63"/>
  <c r="Y3550" i="63"/>
  <c r="W3551" i="63"/>
  <c r="X3551" i="63"/>
  <c r="Y3551" i="63"/>
  <c r="W3552" i="63"/>
  <c r="X3552" i="63"/>
  <c r="Y3552" i="63"/>
  <c r="B1" i="62"/>
  <c r="D7" i="62"/>
  <c r="D8" i="62"/>
  <c r="D6" i="62"/>
  <c r="D9" i="62" l="1"/>
  <c r="M15" i="62"/>
  <c r="D16" i="62"/>
  <c r="M16" i="62"/>
  <c r="D20" i="62"/>
  <c r="E20" i="62"/>
  <c r="D21" i="62"/>
  <c r="E21" i="62"/>
  <c r="D22" i="62"/>
  <c r="E22" i="62"/>
  <c r="D23" i="62"/>
  <c r="D1" i="59"/>
  <c r="E1" i="59" s="1"/>
  <c r="E2" i="59"/>
  <c r="F2" i="59"/>
  <c r="C3" i="59"/>
  <c r="D3" i="59"/>
  <c r="E3" i="59"/>
  <c r="F3" i="59"/>
  <c r="C4" i="59"/>
  <c r="A2" i="61" l="1"/>
  <c r="D4" i="59"/>
  <c r="I2" i="61"/>
  <c r="H2" i="61"/>
  <c r="C2" i="61"/>
  <c r="B2" i="61"/>
  <c r="E4" i="59"/>
  <c r="C5" i="59"/>
  <c r="A3" i="61" l="1"/>
  <c r="D5" i="59"/>
  <c r="I3" i="61"/>
  <c r="H3" i="61"/>
  <c r="C3" i="61"/>
  <c r="B3" i="61"/>
  <c r="E5" i="59"/>
  <c r="C6" i="59"/>
  <c r="A4" i="61" l="1"/>
  <c r="D6" i="59"/>
  <c r="I4" i="61"/>
  <c r="H4" i="61"/>
  <c r="C4" i="61"/>
  <c r="B4" i="61"/>
  <c r="E6" i="59"/>
  <c r="F6" i="59"/>
  <c r="C7" i="59"/>
  <c r="A5" i="61" l="1"/>
  <c r="D7" i="59"/>
  <c r="I5" i="61"/>
  <c r="H5" i="61"/>
  <c r="C5" i="61"/>
  <c r="B5" i="61"/>
  <c r="E7" i="59"/>
  <c r="F7" i="59"/>
  <c r="C8" i="59"/>
  <c r="A6" i="61" l="1"/>
  <c r="D8" i="59"/>
  <c r="I6" i="61"/>
  <c r="H6" i="61"/>
  <c r="C6" i="61"/>
  <c r="B6" i="61"/>
  <c r="E8" i="59"/>
  <c r="F8" i="59"/>
  <c r="C9" i="59"/>
  <c r="A7" i="61" l="1"/>
  <c r="D9" i="59"/>
  <c r="I7" i="61"/>
  <c r="H7" i="61"/>
  <c r="C7" i="61"/>
  <c r="B7" i="61"/>
  <c r="E9" i="59"/>
  <c r="F9" i="59"/>
  <c r="C10" i="59"/>
  <c r="A8" i="61" l="1"/>
  <c r="D10" i="59"/>
  <c r="I8" i="61"/>
  <c r="H8" i="61"/>
  <c r="C8" i="61"/>
  <c r="B8" i="61"/>
  <c r="E10" i="59"/>
  <c r="F10" i="59"/>
  <c r="C11" i="59"/>
  <c r="A9" i="61" l="1"/>
  <c r="D11" i="59"/>
  <c r="I9" i="61"/>
  <c r="H9" i="61"/>
  <c r="C9" i="61"/>
  <c r="B9" i="61"/>
  <c r="E11" i="59"/>
  <c r="F11" i="59"/>
  <c r="A10" i="61" l="1"/>
  <c r="H2" i="58"/>
  <c r="I10" i="61"/>
  <c r="H10" i="61"/>
  <c r="C10" i="61"/>
  <c r="B10" i="61"/>
  <c r="E1" i="58"/>
  <c r="I2" i="58"/>
  <c r="G1" i="58" l="1"/>
  <c r="H1" i="58" s="1"/>
  <c r="B3" i="58"/>
  <c r="D3" i="58"/>
  <c r="E3" i="58"/>
  <c r="G3" i="58"/>
  <c r="H3" i="58"/>
  <c r="I3" i="58"/>
  <c r="A11" i="61" l="1"/>
  <c r="B4" i="58"/>
  <c r="D4" i="58"/>
  <c r="E4" i="58"/>
  <c r="G4" i="58"/>
  <c r="I11" i="61"/>
  <c r="H11" i="61"/>
  <c r="C11" i="61"/>
  <c r="B11" i="61"/>
  <c r="H4" i="58"/>
  <c r="I4" i="58"/>
  <c r="A12" i="61" l="1"/>
  <c r="B5" i="58"/>
  <c r="D5" i="58"/>
  <c r="E5" i="58"/>
  <c r="G5" i="58"/>
  <c r="I12" i="61"/>
  <c r="H12" i="61"/>
  <c r="C12" i="61"/>
  <c r="B12" i="61"/>
  <c r="H5" i="58"/>
  <c r="I5" i="58"/>
  <c r="A13" i="61" l="1"/>
  <c r="B6" i="58"/>
  <c r="D6" i="58"/>
  <c r="E6" i="58"/>
  <c r="G6" i="58"/>
  <c r="I13" i="61"/>
  <c r="H13" i="61"/>
  <c r="C13" i="61"/>
  <c r="B13" i="61"/>
  <c r="H6" i="58"/>
  <c r="I6" i="58"/>
  <c r="A14" i="61" l="1"/>
  <c r="B7" i="58"/>
  <c r="D7" i="58"/>
  <c r="E7" i="58"/>
  <c r="G7" i="58"/>
  <c r="I14" i="61"/>
  <c r="H14" i="61"/>
  <c r="C14" i="61"/>
  <c r="B14" i="61"/>
  <c r="H7" i="58"/>
  <c r="I7" i="58"/>
  <c r="A15" i="61" l="1"/>
  <c r="B8" i="58"/>
  <c r="D8" i="58"/>
  <c r="E8" i="58"/>
  <c r="G8" i="58"/>
  <c r="I15" i="61"/>
  <c r="H15" i="61"/>
  <c r="C15" i="61"/>
  <c r="B15" i="61"/>
  <c r="H8" i="58"/>
  <c r="I8" i="58"/>
  <c r="A16" i="61" l="1"/>
  <c r="B9" i="58"/>
  <c r="D9" i="58"/>
  <c r="E9" i="58"/>
  <c r="G9" i="58"/>
  <c r="I16" i="61"/>
  <c r="H16" i="61"/>
  <c r="C16" i="61"/>
  <c r="B16" i="61"/>
  <c r="H9" i="58"/>
  <c r="I9" i="58"/>
  <c r="A17" i="61" l="1"/>
  <c r="B10" i="58"/>
  <c r="D10" i="58"/>
  <c r="E10" i="58"/>
  <c r="G10" i="58"/>
  <c r="I17" i="61"/>
  <c r="H17" i="61"/>
  <c r="C17" i="61"/>
  <c r="B17" i="61"/>
  <c r="H10" i="58"/>
  <c r="I10" i="58"/>
  <c r="A18" i="61" l="1"/>
  <c r="B11" i="58"/>
  <c r="D11" i="58"/>
  <c r="E11" i="58"/>
  <c r="G11" i="58"/>
  <c r="I18" i="61"/>
  <c r="H18" i="61"/>
  <c r="C18" i="61"/>
  <c r="B18" i="61"/>
  <c r="H11" i="58"/>
  <c r="I11" i="58"/>
  <c r="A19" i="61" l="1"/>
  <c r="B12" i="58"/>
  <c r="D12" i="58"/>
  <c r="E12" i="58"/>
  <c r="G12" i="58"/>
  <c r="I19" i="61"/>
  <c r="H19" i="61"/>
  <c r="C19" i="61"/>
  <c r="B19" i="61"/>
  <c r="H12" i="58"/>
  <c r="I12" i="58"/>
  <c r="A20" i="61" l="1"/>
  <c r="B13" i="58"/>
  <c r="D13" i="58"/>
  <c r="E13" i="58"/>
  <c r="G13" i="58"/>
  <c r="I20" i="61"/>
  <c r="H20" i="61"/>
  <c r="C20" i="61"/>
  <c r="B20" i="61"/>
  <c r="H13" i="58"/>
  <c r="I13" i="58"/>
  <c r="A21" i="61" l="1"/>
  <c r="B14" i="58"/>
  <c r="D14" i="58"/>
  <c r="E14" i="58"/>
  <c r="G14" i="58"/>
  <c r="I21" i="61"/>
  <c r="H21" i="61"/>
  <c r="C21" i="61"/>
  <c r="B21" i="61"/>
  <c r="H14" i="58"/>
  <c r="I14" i="58"/>
  <c r="A22" i="61" l="1"/>
  <c r="B15" i="58"/>
  <c r="D15" i="58"/>
  <c r="E15" i="58"/>
  <c r="G15" i="58"/>
  <c r="I22" i="61"/>
  <c r="H22" i="61"/>
  <c r="C22" i="61"/>
  <c r="B22" i="61"/>
  <c r="H15" i="58"/>
  <c r="I15" i="58"/>
  <c r="A23" i="61" l="1"/>
  <c r="B16" i="58"/>
  <c r="D16" i="58"/>
  <c r="E16" i="58"/>
  <c r="G16" i="58"/>
  <c r="I23" i="61"/>
  <c r="H23" i="61"/>
  <c r="C23" i="61"/>
  <c r="B23" i="61"/>
  <c r="H16" i="58"/>
  <c r="I16" i="58"/>
  <c r="A24" i="61" l="1"/>
  <c r="B17" i="58"/>
  <c r="D17" i="58"/>
  <c r="E17" i="58"/>
  <c r="G17" i="58"/>
  <c r="I24" i="61"/>
  <c r="H24" i="61"/>
  <c r="C24" i="61"/>
  <c r="B24" i="61"/>
  <c r="H17" i="58"/>
  <c r="I17" i="58"/>
  <c r="A25" i="61" l="1"/>
  <c r="B18" i="58"/>
  <c r="D18" i="58"/>
  <c r="E18" i="58"/>
  <c r="G18" i="58"/>
  <c r="I25" i="61"/>
  <c r="H25" i="61"/>
  <c r="C25" i="61"/>
  <c r="B25" i="61"/>
  <c r="H18" i="58"/>
  <c r="I18" i="58"/>
  <c r="A26" i="61" l="1"/>
  <c r="B19" i="58"/>
  <c r="D19" i="58"/>
  <c r="E19" i="58"/>
  <c r="G19" i="58"/>
  <c r="I26" i="61"/>
  <c r="H26" i="61"/>
  <c r="C26" i="61"/>
  <c r="B26" i="61"/>
  <c r="H19" i="58"/>
  <c r="I19" i="58"/>
  <c r="A27" i="61" l="1"/>
  <c r="B20" i="58"/>
  <c r="D20" i="58"/>
  <c r="G20" i="58" s="1"/>
  <c r="E20" i="58"/>
  <c r="I27" i="61"/>
  <c r="H27" i="61"/>
  <c r="C27" i="61"/>
  <c r="B27" i="61"/>
  <c r="H20" i="58"/>
  <c r="I20" i="58"/>
  <c r="A28" i="61" l="1"/>
  <c r="K2" i="57"/>
  <c r="L2" i="57" s="1"/>
  <c r="L3" i="57"/>
  <c r="I28" i="61"/>
  <c r="H28" i="61"/>
  <c r="C28" i="61"/>
  <c r="B28" i="61"/>
  <c r="M3" i="57"/>
  <c r="L4" i="57"/>
  <c r="M4" i="57"/>
  <c r="E6" i="57"/>
  <c r="G6" i="57" s="1"/>
  <c r="F6" i="57" a="1"/>
  <c r="F6" i="57" s="1"/>
  <c r="K6" i="57" l="1"/>
  <c r="I6" i="57"/>
  <c r="E7" i="57"/>
  <c r="G7" i="57" s="1"/>
  <c r="F7" i="57"/>
  <c r="L6" i="57"/>
  <c r="M6" i="57"/>
  <c r="A29" i="61" l="1"/>
  <c r="K7" i="57"/>
  <c r="I7" i="57"/>
  <c r="E8" i="57"/>
  <c r="G8" i="57" s="1"/>
  <c r="F8" i="57"/>
  <c r="I29" i="61"/>
  <c r="H29" i="61"/>
  <c r="D29" i="61"/>
  <c r="C29" i="61"/>
  <c r="B29" i="61"/>
  <c r="L7" i="57"/>
  <c r="M7" i="57"/>
  <c r="A30" i="61" l="1"/>
  <c r="I8" i="57"/>
  <c r="K8" i="57"/>
  <c r="E9" i="57"/>
  <c r="G9" i="57" s="1"/>
  <c r="F9" i="57"/>
  <c r="I30" i="61"/>
  <c r="H30" i="61"/>
  <c r="D30" i="61"/>
  <c r="C30" i="61"/>
  <c r="B30" i="61"/>
  <c r="L8" i="57"/>
  <c r="M8" i="57"/>
  <c r="A31" i="61" l="1"/>
  <c r="K9" i="57"/>
  <c r="I9" i="57"/>
  <c r="E10" i="57"/>
  <c r="G10" i="57" s="1"/>
  <c r="F10" i="57"/>
  <c r="I31" i="61"/>
  <c r="H31" i="61"/>
  <c r="D31" i="61"/>
  <c r="C31" i="61"/>
  <c r="B31" i="61"/>
  <c r="L9" i="57"/>
  <c r="M9" i="57"/>
  <c r="A32" i="61" l="1"/>
  <c r="I10" i="57"/>
  <c r="K10" i="57"/>
  <c r="E11" i="57"/>
  <c r="I11" i="57" s="1"/>
  <c r="F11" i="57"/>
  <c r="G11" i="57"/>
  <c r="I32" i="61"/>
  <c r="H32" i="61"/>
  <c r="D32" i="61"/>
  <c r="C32" i="61"/>
  <c r="B32" i="61"/>
  <c r="L10" i="57"/>
  <c r="M10" i="57"/>
  <c r="A33" i="61" l="1"/>
  <c r="K11" i="57"/>
  <c r="E12" i="57"/>
  <c r="G12" i="57" s="1"/>
  <c r="F12" i="57"/>
  <c r="I33" i="61"/>
  <c r="H33" i="61"/>
  <c r="D33" i="61"/>
  <c r="C33" i="61"/>
  <c r="B33" i="61"/>
  <c r="L11" i="57"/>
  <c r="M11" i="57"/>
  <c r="A34" i="61" l="1"/>
  <c r="K12" i="57"/>
  <c r="I12" i="57"/>
  <c r="E13" i="57"/>
  <c r="F13" i="57"/>
  <c r="I34" i="61"/>
  <c r="H34" i="61"/>
  <c r="D34" i="61"/>
  <c r="C34" i="61"/>
  <c r="B34" i="61"/>
  <c r="L12" i="57"/>
  <c r="M12" i="57"/>
  <c r="A35" i="61" l="1"/>
  <c r="K13" i="57"/>
  <c r="I13" i="57"/>
  <c r="G13" i="57"/>
  <c r="E14" i="57"/>
  <c r="G14" i="57" s="1"/>
  <c r="F14" i="57"/>
  <c r="I35" i="61"/>
  <c r="H35" i="61"/>
  <c r="D35" i="61"/>
  <c r="C35" i="61"/>
  <c r="B35" i="61"/>
  <c r="L13" i="57"/>
  <c r="M13" i="57"/>
  <c r="A36" i="61" l="1"/>
  <c r="K14" i="57"/>
  <c r="I14" i="57"/>
  <c r="E15" i="57"/>
  <c r="G15" i="57" s="1"/>
  <c r="F15" i="57"/>
  <c r="I36" i="61"/>
  <c r="H36" i="61"/>
  <c r="D36" i="61"/>
  <c r="C36" i="61"/>
  <c r="B36" i="61"/>
  <c r="L14" i="57"/>
  <c r="M14" i="57"/>
  <c r="A37" i="61" l="1"/>
  <c r="K15" i="57"/>
  <c r="I15" i="57"/>
  <c r="E16" i="57"/>
  <c r="G16" i="57" s="1"/>
  <c r="F16" i="57"/>
  <c r="I37" i="61"/>
  <c r="H37" i="61"/>
  <c r="D37" i="61"/>
  <c r="C37" i="61"/>
  <c r="B37" i="61"/>
  <c r="L15" i="57"/>
  <c r="M15" i="57"/>
  <c r="A38" i="61" l="1"/>
  <c r="K16" i="57"/>
  <c r="I16" i="57"/>
  <c r="E17" i="57"/>
  <c r="F17" i="57"/>
  <c r="I38" i="61"/>
  <c r="H38" i="61"/>
  <c r="D38" i="61"/>
  <c r="C38" i="61"/>
  <c r="B38" i="61"/>
  <c r="L16" i="57"/>
  <c r="M16" i="57"/>
  <c r="A39" i="61" l="1"/>
  <c r="K17" i="57"/>
  <c r="I17" i="57"/>
  <c r="G17" i="57"/>
  <c r="E18" i="57"/>
  <c r="G18" i="57" s="1"/>
  <c r="F18" i="57"/>
  <c r="I39" i="61"/>
  <c r="H39" i="61"/>
  <c r="D39" i="61"/>
  <c r="C39" i="61"/>
  <c r="B39" i="61"/>
  <c r="L17" i="57"/>
  <c r="M17" i="57"/>
  <c r="A40" i="61" l="1"/>
  <c r="K18" i="57"/>
  <c r="I18" i="57"/>
  <c r="E19" i="57"/>
  <c r="I19" i="57" s="1"/>
  <c r="F19" i="57"/>
  <c r="I40" i="61"/>
  <c r="H40" i="61"/>
  <c r="D40" i="61"/>
  <c r="C40" i="61"/>
  <c r="B40" i="61"/>
  <c r="L18" i="57"/>
  <c r="M18" i="57"/>
  <c r="G19" i="57" l="1"/>
  <c r="A41" i="61"/>
  <c r="K19" i="57"/>
  <c r="E20" i="57"/>
  <c r="G20" i="57" s="1"/>
  <c r="F20" i="57"/>
  <c r="I41" i="61"/>
  <c r="H41" i="61"/>
  <c r="D41" i="61"/>
  <c r="C41" i="61"/>
  <c r="B41" i="61"/>
  <c r="L19" i="57"/>
  <c r="M19" i="57"/>
  <c r="K20" i="57" l="1"/>
  <c r="A42" i="61"/>
  <c r="I20" i="57"/>
  <c r="E21" i="57"/>
  <c r="I21" i="57" s="1"/>
  <c r="F21" i="57"/>
  <c r="I42" i="61"/>
  <c r="H42" i="61"/>
  <c r="D42" i="61"/>
  <c r="C42" i="61"/>
  <c r="B42" i="61"/>
  <c r="L20" i="57"/>
  <c r="M20" i="57"/>
  <c r="G21" i="57" l="1"/>
  <c r="K21" i="57"/>
  <c r="A43" i="61"/>
  <c r="E22" i="57"/>
  <c r="G22" i="57" s="1"/>
  <c r="F22" i="57"/>
  <c r="L21" i="57"/>
  <c r="I43" i="61"/>
  <c r="H43" i="61"/>
  <c r="D43" i="61"/>
  <c r="C43" i="61"/>
  <c r="B43" i="61"/>
  <c r="M21" i="57"/>
  <c r="A44" i="61" l="1"/>
  <c r="K22" i="57"/>
  <c r="I22" i="57"/>
  <c r="E23" i="57"/>
  <c r="G23" i="57" s="1"/>
  <c r="F23" i="57"/>
  <c r="B44" i="61"/>
  <c r="C44" i="61"/>
  <c r="D44" i="61"/>
  <c r="H44" i="61"/>
  <c r="I44" i="61"/>
  <c r="L22" i="57"/>
  <c r="M22" i="57"/>
  <c r="A45" i="61" l="1"/>
  <c r="K23" i="57"/>
  <c r="I23" i="57"/>
  <c r="E24" i="57"/>
  <c r="G24" i="57" s="1"/>
  <c r="F24" i="57"/>
  <c r="B45" i="61"/>
  <c r="C45" i="61"/>
  <c r="D45" i="61"/>
  <c r="H45" i="61"/>
  <c r="I45" i="61"/>
  <c r="L23" i="57"/>
  <c r="M23" i="57"/>
  <c r="A46" i="61" l="1"/>
  <c r="I24" i="57"/>
  <c r="K24" i="57"/>
  <c r="E25" i="57"/>
  <c r="G25" i="57" s="1"/>
  <c r="F25" i="57"/>
  <c r="B46" i="61"/>
  <c r="C46" i="61"/>
  <c r="D46" i="61"/>
  <c r="H46" i="61"/>
  <c r="I46" i="61"/>
  <c r="L24" i="57"/>
  <c r="M24" i="57"/>
  <c r="A47" i="61" l="1"/>
  <c r="K25" i="57"/>
  <c r="I25" i="57"/>
  <c r="E26" i="57"/>
  <c r="G26" i="57" s="1"/>
  <c r="F26" i="57"/>
  <c r="I47" i="61"/>
  <c r="H47" i="61"/>
  <c r="D47" i="61"/>
  <c r="C47" i="61"/>
  <c r="B47" i="61"/>
  <c r="L25" i="57"/>
  <c r="M25" i="57"/>
  <c r="A48" i="61" l="1"/>
  <c r="K26" i="57"/>
  <c r="I26" i="57"/>
  <c r="E27" i="57"/>
  <c r="I27" i="57" s="1"/>
  <c r="F27" i="57"/>
  <c r="I48" i="61"/>
  <c r="H48" i="61"/>
  <c r="D48" i="61"/>
  <c r="C48" i="61"/>
  <c r="B48" i="61"/>
  <c r="L26" i="57"/>
  <c r="M26" i="57"/>
  <c r="G27" i="57" l="1"/>
  <c r="A49" i="61"/>
  <c r="K27" i="57"/>
  <c r="E28" i="57"/>
  <c r="G28" i="57" s="1"/>
  <c r="F28" i="57"/>
  <c r="I49" i="61"/>
  <c r="H49" i="61"/>
  <c r="D49" i="61"/>
  <c r="C49" i="61"/>
  <c r="B49" i="61"/>
  <c r="L27" i="57"/>
  <c r="M27" i="57"/>
  <c r="A50" i="61" l="1"/>
  <c r="K28" i="57"/>
  <c r="I28" i="57"/>
  <c r="E29" i="57"/>
  <c r="G29" i="57" s="1"/>
  <c r="F29" i="57"/>
  <c r="I50" i="61"/>
  <c r="H50" i="61"/>
  <c r="D50" i="61"/>
  <c r="C50" i="61"/>
  <c r="B50" i="61"/>
  <c r="L28" i="57"/>
  <c r="M28" i="57"/>
  <c r="A51" i="61" l="1"/>
  <c r="K29" i="57"/>
  <c r="I29" i="57"/>
  <c r="E30" i="57"/>
  <c r="G30" i="57" s="1"/>
  <c r="F30" i="57"/>
  <c r="I51" i="61"/>
  <c r="H51" i="61"/>
  <c r="D51" i="61"/>
  <c r="C51" i="61"/>
  <c r="B51" i="61"/>
  <c r="L29" i="57"/>
  <c r="M29" i="57"/>
  <c r="I30" i="57" l="1"/>
  <c r="A52" i="61"/>
  <c r="K30" i="57"/>
  <c r="E31" i="57"/>
  <c r="I31" i="57" s="1"/>
  <c r="F31" i="57"/>
  <c r="I52" i="61"/>
  <c r="H52" i="61"/>
  <c r="D52" i="61"/>
  <c r="C52" i="61"/>
  <c r="B52" i="61"/>
  <c r="L30" i="57"/>
  <c r="M30" i="57"/>
  <c r="G31" i="57" l="1"/>
  <c r="K31" i="57"/>
  <c r="A53" i="61"/>
  <c r="E32" i="57"/>
  <c r="I32" i="57" s="1"/>
  <c r="F32" i="57"/>
  <c r="L31" i="57"/>
  <c r="I53" i="61"/>
  <c r="H53" i="61"/>
  <c r="D53" i="61"/>
  <c r="C53" i="61"/>
  <c r="B53" i="61"/>
  <c r="M31" i="57"/>
  <c r="A54" i="61" l="1"/>
  <c r="K32" i="57"/>
  <c r="G32" i="57"/>
  <c r="E33" i="57"/>
  <c r="G33" i="57" s="1"/>
  <c r="F33" i="57"/>
  <c r="B54" i="61"/>
  <c r="C54" i="61"/>
  <c r="D54" i="61"/>
  <c r="H54" i="61"/>
  <c r="I54" i="61"/>
  <c r="L32" i="57"/>
  <c r="M32" i="57"/>
  <c r="A55" i="61" l="1"/>
  <c r="K33" i="57"/>
  <c r="I33" i="57"/>
  <c r="E34" i="57"/>
  <c r="G34" i="57" s="1"/>
  <c r="F34" i="57"/>
  <c r="I55" i="61"/>
  <c r="H55" i="61"/>
  <c r="D55" i="61"/>
  <c r="C55" i="61"/>
  <c r="B55" i="61"/>
  <c r="L33" i="57"/>
  <c r="M33" i="57"/>
  <c r="A56" i="61" l="1"/>
  <c r="K34" i="57"/>
  <c r="I34" i="57"/>
  <c r="E35" i="57"/>
  <c r="I35" i="57" s="1"/>
  <c r="F35" i="57"/>
  <c r="I56" i="61"/>
  <c r="H56" i="61"/>
  <c r="D56" i="61"/>
  <c r="C56" i="61"/>
  <c r="B56" i="61"/>
  <c r="L34" i="57"/>
  <c r="M34" i="57"/>
  <c r="A57" i="61" l="1"/>
  <c r="G35" i="57"/>
  <c r="K35" i="57"/>
  <c r="E36" i="57"/>
  <c r="G36" i="57" s="1"/>
  <c r="F36" i="57"/>
  <c r="I57" i="61"/>
  <c r="H57" i="61"/>
  <c r="D57" i="61"/>
  <c r="C57" i="61"/>
  <c r="B57" i="61"/>
  <c r="L35" i="57"/>
  <c r="M35" i="57"/>
  <c r="A58" i="61" l="1"/>
  <c r="K36" i="57"/>
  <c r="I36" i="57"/>
  <c r="E37" i="57"/>
  <c r="G37" i="57" s="1"/>
  <c r="F37" i="57"/>
  <c r="I58" i="61"/>
  <c r="H58" i="61"/>
  <c r="D58" i="61"/>
  <c r="C58" i="61"/>
  <c r="B58" i="61"/>
  <c r="L36" i="57"/>
  <c r="M36" i="57"/>
  <c r="A59" i="61" l="1"/>
  <c r="K37" i="57"/>
  <c r="I37" i="57"/>
  <c r="E38" i="57"/>
  <c r="I38" i="57" s="1"/>
  <c r="F38" i="57"/>
  <c r="I59" i="61"/>
  <c r="H59" i="61"/>
  <c r="D59" i="61"/>
  <c r="C59" i="61"/>
  <c r="B59" i="61"/>
  <c r="L37" i="57"/>
  <c r="M37" i="57"/>
  <c r="G38" i="57" l="1"/>
  <c r="A60" i="61"/>
  <c r="K38" i="57"/>
  <c r="E39" i="57"/>
  <c r="G39" i="57" s="1"/>
  <c r="F39" i="57"/>
  <c r="I60" i="61"/>
  <c r="H60" i="61"/>
  <c r="D60" i="61"/>
  <c r="C60" i="61"/>
  <c r="B60" i="61"/>
  <c r="L38" i="57"/>
  <c r="M38" i="57"/>
  <c r="I39" i="57" l="1"/>
  <c r="K39" i="57"/>
  <c r="A61" i="61"/>
  <c r="E40" i="57"/>
  <c r="I40" i="57" s="1"/>
  <c r="F40" i="57"/>
  <c r="L39" i="57"/>
  <c r="I61" i="61"/>
  <c r="H61" i="61"/>
  <c r="D61" i="61"/>
  <c r="C61" i="61"/>
  <c r="B61" i="61"/>
  <c r="M39" i="57"/>
  <c r="A62" i="61" l="1"/>
  <c r="G40" i="57"/>
  <c r="K40" i="57"/>
  <c r="E41" i="57"/>
  <c r="G41" i="57" s="1"/>
  <c r="F41" i="57"/>
  <c r="B62" i="61"/>
  <c r="C62" i="61"/>
  <c r="D62" i="61"/>
  <c r="H62" i="61"/>
  <c r="I62" i="61"/>
  <c r="L40" i="57"/>
  <c r="M40" i="57"/>
  <c r="A63" i="61" l="1"/>
  <c r="K41" i="57"/>
  <c r="I41" i="57"/>
  <c r="E42" i="57"/>
  <c r="G42" i="57" s="1"/>
  <c r="F42" i="57"/>
  <c r="I63" i="61"/>
  <c r="H63" i="61"/>
  <c r="D63" i="61"/>
  <c r="C63" i="61"/>
  <c r="B63" i="61"/>
  <c r="L41" i="57"/>
  <c r="B3" i="56"/>
  <c r="C3" i="56"/>
  <c r="M41" i="57"/>
  <c r="A64" i="61" l="1"/>
  <c r="K42" i="57"/>
  <c r="I42" i="57"/>
  <c r="F3" i="56"/>
  <c r="I64" i="61"/>
  <c r="H64" i="61"/>
  <c r="D64" i="61"/>
  <c r="C64" i="61"/>
  <c r="B64" i="61"/>
  <c r="L42" i="57"/>
  <c r="B4" i="56"/>
  <c r="C4" i="56"/>
  <c r="M42" i="57"/>
  <c r="A65" i="61" l="1"/>
  <c r="F4" i="56"/>
  <c r="I65" i="61"/>
  <c r="H65" i="61"/>
  <c r="D65" i="61"/>
  <c r="C65" i="61"/>
  <c r="B65" i="61"/>
  <c r="B5" i="56"/>
  <c r="C5" i="56"/>
  <c r="F5" i="56"/>
  <c r="C6" i="56"/>
  <c r="F6" i="56"/>
  <c r="B6" i="56"/>
  <c r="B7" i="56"/>
  <c r="C7" i="56"/>
  <c r="F7" i="56"/>
  <c r="C8" i="56"/>
  <c r="F8" i="56"/>
  <c r="B8" i="56"/>
  <c r="C9" i="56"/>
  <c r="D9" i="56"/>
  <c r="F9" i="56"/>
  <c r="B9" i="56"/>
  <c r="C10" i="56"/>
  <c r="F10" i="56"/>
  <c r="B10" i="56"/>
  <c r="C11" i="56"/>
  <c r="F11" i="56"/>
  <c r="B11" i="56"/>
  <c r="C12" i="56"/>
  <c r="F12" i="56"/>
  <c r="B12" i="56"/>
  <c r="C13" i="56"/>
  <c r="F13" i="56"/>
  <c r="B13" i="56"/>
  <c r="C14" i="56"/>
  <c r="F14" i="56"/>
  <c r="B14" i="56"/>
  <c r="C15" i="56"/>
  <c r="F15" i="56"/>
  <c r="B15" i="56"/>
  <c r="C16" i="56"/>
  <c r="F16" i="56"/>
  <c r="B16" i="56"/>
  <c r="Q19" i="56"/>
  <c r="X19" i="56"/>
  <c r="Y19" i="56"/>
  <c r="E3" i="56" l="1"/>
  <c r="E4" i="56"/>
  <c r="E5" i="56"/>
  <c r="E6" i="56"/>
  <c r="E7" i="56"/>
  <c r="E8" i="56"/>
  <c r="E9" i="56"/>
  <c r="E10" i="56"/>
  <c r="E11" i="56"/>
  <c r="E12" i="56"/>
  <c r="E13" i="56"/>
  <c r="E14" i="56"/>
  <c r="E15" i="56"/>
  <c r="E16" i="56"/>
  <c r="Q20" i="56"/>
  <c r="W20" i="56"/>
  <c r="X20" i="56"/>
  <c r="Y20" i="56"/>
  <c r="Q21" i="56"/>
  <c r="W21" i="56"/>
  <c r="X21" i="56"/>
  <c r="Y21" i="56"/>
  <c r="Q22" i="56"/>
  <c r="W22" i="56"/>
  <c r="X22" i="56"/>
  <c r="Y22" i="56"/>
  <c r="Q23" i="56"/>
  <c r="W23" i="56"/>
  <c r="X23" i="56"/>
  <c r="Y23" i="56"/>
  <c r="Q24" i="56"/>
  <c r="W24" i="56"/>
  <c r="X24" i="56"/>
  <c r="Y24" i="56"/>
  <c r="Q25" i="56"/>
  <c r="W25" i="56"/>
  <c r="X25" i="56"/>
  <c r="Y25" i="56"/>
  <c r="Q26" i="56"/>
  <c r="W26" i="56"/>
  <c r="X26" i="56"/>
  <c r="Y26" i="56"/>
  <c r="Q27" i="56"/>
  <c r="W27" i="56"/>
  <c r="X27" i="56"/>
  <c r="Y27" i="56"/>
  <c r="W28" i="56" l="1"/>
  <c r="X28" i="56"/>
  <c r="Y28" i="56"/>
  <c r="W29" i="56" l="1"/>
  <c r="X29" i="56"/>
  <c r="Y29" i="56"/>
  <c r="W30" i="56"/>
  <c r="X30" i="56"/>
  <c r="Y30" i="56"/>
  <c r="W31" i="56"/>
  <c r="X31" i="56"/>
  <c r="Y31" i="56"/>
  <c r="W32" i="56"/>
  <c r="X32" i="56"/>
  <c r="Y32" i="56"/>
  <c r="W33" i="56"/>
  <c r="X33" i="56"/>
  <c r="Y33" i="56"/>
  <c r="W34" i="56"/>
  <c r="X34" i="56"/>
  <c r="Y34" i="56"/>
  <c r="W35" i="56"/>
  <c r="X35" i="56"/>
  <c r="Y35" i="56"/>
  <c r="W36" i="56"/>
  <c r="X36" i="56"/>
  <c r="Y36" i="56"/>
  <c r="W37" i="56"/>
  <c r="X37" i="56"/>
  <c r="Y37" i="56"/>
  <c r="W38" i="56"/>
  <c r="X38" i="56"/>
  <c r="Y38" i="56"/>
  <c r="W39" i="56"/>
  <c r="X39" i="56"/>
  <c r="Y39" i="56"/>
  <c r="W40" i="56"/>
  <c r="X40" i="56"/>
  <c r="Y40" i="56"/>
  <c r="W41" i="56"/>
  <c r="X41" i="56"/>
  <c r="Y41" i="56"/>
  <c r="W42" i="56"/>
  <c r="X42" i="56"/>
  <c r="Y42" i="56"/>
  <c r="W43" i="56"/>
  <c r="X43" i="56"/>
  <c r="Y43" i="56"/>
  <c r="W44" i="56"/>
  <c r="X44" i="56"/>
  <c r="Y44" i="56"/>
  <c r="W45" i="56"/>
  <c r="X45" i="56"/>
  <c r="Y45" i="56"/>
  <c r="W46" i="56"/>
  <c r="X46" i="56"/>
  <c r="Y46" i="56"/>
  <c r="W47" i="56"/>
  <c r="X47" i="56"/>
  <c r="Y47" i="56"/>
  <c r="W48" i="56"/>
  <c r="X48" i="56"/>
  <c r="Y48" i="56"/>
  <c r="W49" i="56"/>
  <c r="X49" i="56"/>
  <c r="Y49" i="56"/>
  <c r="W50" i="56"/>
  <c r="X50" i="56"/>
  <c r="Y50" i="56"/>
  <c r="W51" i="56"/>
  <c r="X51" i="56"/>
  <c r="Y51" i="56"/>
  <c r="W52" i="56"/>
  <c r="X52" i="56"/>
  <c r="Y52" i="56"/>
  <c r="W53" i="56"/>
  <c r="X53" i="56"/>
  <c r="Y53" i="56"/>
  <c r="W54" i="56"/>
  <c r="X54" i="56"/>
  <c r="Y54" i="56"/>
  <c r="W55" i="56"/>
  <c r="X55" i="56"/>
  <c r="Y55" i="56"/>
  <c r="W56" i="56"/>
  <c r="X56" i="56"/>
  <c r="Y56" i="56"/>
  <c r="W57" i="56"/>
  <c r="X57" i="56"/>
  <c r="Y57" i="56"/>
  <c r="W58" i="56"/>
  <c r="X58" i="56"/>
  <c r="Y58" i="56"/>
  <c r="W59" i="56"/>
  <c r="X59" i="56"/>
  <c r="Y59" i="56"/>
  <c r="W60" i="56"/>
  <c r="X60" i="56"/>
  <c r="Y60" i="56"/>
  <c r="W61" i="56"/>
  <c r="X61" i="56"/>
  <c r="Y61" i="56"/>
  <c r="W62" i="56"/>
  <c r="X62" i="56"/>
  <c r="Y62" i="56"/>
  <c r="W63" i="56"/>
  <c r="X63" i="56"/>
  <c r="Y63" i="56"/>
  <c r="W64" i="56"/>
  <c r="X64" i="56"/>
  <c r="Y64" i="56"/>
  <c r="W65" i="56"/>
  <c r="X65" i="56"/>
  <c r="Y65" i="56"/>
  <c r="W66" i="56"/>
  <c r="X66" i="56"/>
  <c r="Y66" i="56"/>
  <c r="W67" i="56" l="1"/>
  <c r="X67" i="56"/>
  <c r="Y67" i="56"/>
  <c r="W68" i="56"/>
  <c r="X68" i="56"/>
  <c r="Y68" i="56"/>
  <c r="W69" i="56"/>
  <c r="X69" i="56"/>
  <c r="Y69" i="56"/>
  <c r="W70" i="56"/>
  <c r="X70" i="56"/>
  <c r="Y70" i="56"/>
  <c r="W71" i="56"/>
  <c r="X71" i="56"/>
  <c r="Y71" i="56"/>
  <c r="W72" i="56"/>
  <c r="X72" i="56"/>
  <c r="Y72" i="56"/>
  <c r="W73" i="56"/>
  <c r="X73" i="56"/>
  <c r="Y73" i="56"/>
  <c r="W74" i="56"/>
  <c r="X74" i="56"/>
  <c r="Y74" i="56"/>
  <c r="W75" i="56"/>
  <c r="X75" i="56"/>
  <c r="Y75" i="56"/>
  <c r="W76" i="56"/>
  <c r="X76" i="56"/>
  <c r="Y76" i="56"/>
  <c r="W77" i="56"/>
  <c r="X77" i="56"/>
  <c r="Y77" i="56"/>
  <c r="W78" i="56"/>
  <c r="X78" i="56"/>
  <c r="Y78" i="56"/>
  <c r="W79" i="56"/>
  <c r="X79" i="56"/>
  <c r="Y79" i="56"/>
  <c r="W80" i="56"/>
  <c r="X80" i="56"/>
  <c r="Y80" i="56"/>
  <c r="W81" i="56"/>
  <c r="X81" i="56"/>
  <c r="Y81" i="56"/>
  <c r="W82" i="56"/>
  <c r="X82" i="56"/>
  <c r="Y82" i="56"/>
  <c r="W83" i="56"/>
  <c r="X83" i="56"/>
  <c r="Y83" i="56"/>
  <c r="W84" i="56"/>
  <c r="X84" i="56"/>
  <c r="Y84" i="56"/>
  <c r="W85" i="56"/>
  <c r="X85" i="56"/>
  <c r="Y85" i="56"/>
  <c r="W86" i="56"/>
  <c r="X86" i="56"/>
  <c r="Y86" i="56"/>
  <c r="W87" i="56"/>
  <c r="X87" i="56"/>
  <c r="Y87" i="56"/>
  <c r="W88" i="56"/>
  <c r="X88" i="56"/>
  <c r="Y88" i="56"/>
  <c r="W89" i="56"/>
  <c r="X89" i="56"/>
  <c r="Y89" i="56"/>
  <c r="W90" i="56"/>
  <c r="X90" i="56"/>
  <c r="Y90" i="56"/>
  <c r="W91" i="56"/>
  <c r="X91" i="56"/>
  <c r="Y91" i="56"/>
  <c r="W92" i="56"/>
  <c r="X92" i="56"/>
  <c r="Y92" i="56"/>
  <c r="W93" i="56"/>
  <c r="X93" i="56"/>
  <c r="Y93" i="56"/>
  <c r="W94" i="56"/>
  <c r="X94" i="56"/>
  <c r="Y94" i="56"/>
  <c r="W95" i="56"/>
  <c r="X95" i="56"/>
  <c r="Y95" i="56"/>
  <c r="W96" i="56"/>
  <c r="X96" i="56"/>
  <c r="Y96" i="56"/>
  <c r="W97" i="56"/>
  <c r="X97" i="56"/>
  <c r="Y97" i="56"/>
  <c r="W98" i="56"/>
  <c r="X98" i="56"/>
  <c r="Y98" i="56"/>
  <c r="W99" i="56"/>
  <c r="X99" i="56"/>
  <c r="Y99" i="56"/>
  <c r="W100" i="56"/>
  <c r="X100" i="56"/>
  <c r="Y100" i="56"/>
  <c r="W101" i="56"/>
  <c r="X101" i="56"/>
  <c r="Y101" i="56"/>
  <c r="W102" i="56"/>
  <c r="X102" i="56"/>
  <c r="Y102" i="56"/>
  <c r="W103" i="56"/>
  <c r="X103" i="56"/>
  <c r="Y103" i="56"/>
  <c r="W104" i="56"/>
  <c r="X104" i="56"/>
  <c r="Y104" i="56"/>
  <c r="W105" i="56"/>
  <c r="X105" i="56"/>
  <c r="Y105" i="56"/>
  <c r="W106" i="56"/>
  <c r="X106" i="56"/>
  <c r="Y106" i="56"/>
  <c r="W107" i="56"/>
  <c r="X107" i="56"/>
  <c r="Y107" i="56"/>
  <c r="W108" i="56"/>
  <c r="X108" i="56"/>
  <c r="Y108" i="56"/>
  <c r="W109" i="56"/>
  <c r="X109" i="56"/>
  <c r="Y109" i="56"/>
  <c r="W110" i="56"/>
  <c r="X110" i="56"/>
  <c r="Y110" i="56"/>
  <c r="W111" i="56"/>
  <c r="X111" i="56"/>
  <c r="Y111" i="56"/>
  <c r="W112" i="56"/>
  <c r="X112" i="56"/>
  <c r="Y112" i="56"/>
  <c r="W113" i="56"/>
  <c r="X113" i="56"/>
  <c r="Y113" i="56"/>
  <c r="W114" i="56"/>
  <c r="X114" i="56"/>
  <c r="Y114" i="56"/>
  <c r="W115" i="56"/>
  <c r="X115" i="56"/>
  <c r="Y115" i="56"/>
  <c r="W116" i="56"/>
  <c r="X116" i="56"/>
  <c r="Y116" i="56"/>
  <c r="W117" i="56"/>
  <c r="X117" i="56"/>
  <c r="Y117" i="56"/>
  <c r="W118" i="56"/>
  <c r="X118" i="56"/>
  <c r="Y118" i="56"/>
  <c r="W119" i="56"/>
  <c r="X119" i="56"/>
  <c r="Y119" i="56"/>
  <c r="W120" i="56"/>
  <c r="X120" i="56"/>
  <c r="Y120" i="56"/>
  <c r="W121" i="56"/>
  <c r="X121" i="56"/>
  <c r="Y121" i="56"/>
  <c r="W122" i="56"/>
  <c r="X122" i="56"/>
  <c r="Y122" i="56"/>
  <c r="W123" i="56"/>
  <c r="X123" i="56"/>
  <c r="Y123" i="56"/>
  <c r="W124" i="56"/>
  <c r="X124" i="56"/>
  <c r="Y124" i="56"/>
  <c r="W125" i="56"/>
  <c r="X125" i="56"/>
  <c r="Y125" i="56"/>
  <c r="W126" i="56"/>
  <c r="X126" i="56"/>
  <c r="Y126" i="56"/>
  <c r="W127" i="56"/>
  <c r="X127" i="56"/>
  <c r="Y127" i="56"/>
  <c r="W128" i="56"/>
  <c r="X128" i="56"/>
  <c r="Y128" i="56"/>
  <c r="W129" i="56"/>
  <c r="X129" i="56"/>
  <c r="Y129" i="56"/>
  <c r="W130" i="56"/>
  <c r="X130" i="56"/>
  <c r="Y130" i="56"/>
  <c r="W131" i="56"/>
  <c r="X131" i="56"/>
  <c r="Y131" i="56"/>
  <c r="W132" i="56"/>
  <c r="X132" i="56"/>
  <c r="Y132" i="56"/>
  <c r="W133" i="56"/>
  <c r="X133" i="56"/>
  <c r="Y133" i="56"/>
  <c r="W134" i="56"/>
  <c r="X134" i="56"/>
  <c r="Y134" i="56"/>
  <c r="W135" i="56"/>
  <c r="X135" i="56"/>
  <c r="Y135" i="56"/>
  <c r="W136" i="56"/>
  <c r="X136" i="56"/>
  <c r="Y136" i="56"/>
  <c r="W137" i="56"/>
  <c r="X137" i="56"/>
  <c r="Y137" i="56"/>
  <c r="W138" i="56"/>
  <c r="X138" i="56"/>
  <c r="Y138" i="56"/>
  <c r="W139" i="56"/>
  <c r="X139" i="56"/>
  <c r="Y139" i="56"/>
  <c r="W140" i="56"/>
  <c r="X140" i="56"/>
  <c r="Y140" i="56"/>
  <c r="W141" i="56"/>
  <c r="X141" i="56"/>
  <c r="Y141" i="56"/>
  <c r="W142" i="56"/>
  <c r="X142" i="56"/>
  <c r="Y142" i="56"/>
  <c r="W143" i="56"/>
  <c r="X143" i="56"/>
  <c r="Y143" i="56"/>
  <c r="W144" i="56"/>
  <c r="X144" i="56"/>
  <c r="Y144" i="56"/>
  <c r="W145" i="56"/>
  <c r="X145" i="56"/>
  <c r="Y145" i="56"/>
  <c r="W146" i="56"/>
  <c r="X146" i="56"/>
  <c r="Y146" i="56"/>
  <c r="W147" i="56"/>
  <c r="X147" i="56"/>
  <c r="Y147" i="56"/>
  <c r="W148" i="56"/>
  <c r="X148" i="56"/>
  <c r="Y148" i="56"/>
  <c r="W149" i="56"/>
  <c r="X149" i="56"/>
  <c r="Y149" i="56"/>
  <c r="W150" i="56"/>
  <c r="X150" i="56"/>
  <c r="Y150" i="56"/>
  <c r="W151" i="56"/>
  <c r="X151" i="56"/>
  <c r="Y151" i="56"/>
  <c r="W152" i="56"/>
  <c r="X152" i="56"/>
  <c r="Y152" i="56"/>
  <c r="W153" i="56"/>
  <c r="X153" i="56"/>
  <c r="Y153" i="56"/>
  <c r="W154" i="56"/>
  <c r="X154" i="56"/>
  <c r="Y154" i="56"/>
  <c r="W155" i="56"/>
  <c r="X155" i="56"/>
  <c r="Y155" i="56"/>
  <c r="W156" i="56"/>
  <c r="X156" i="56"/>
  <c r="Y156" i="56"/>
  <c r="W157" i="56"/>
  <c r="X157" i="56"/>
  <c r="Y157" i="56"/>
  <c r="W158" i="56"/>
  <c r="X158" i="56"/>
  <c r="Y158" i="56"/>
  <c r="W159" i="56"/>
  <c r="X159" i="56"/>
  <c r="Y159" i="56"/>
  <c r="W160" i="56"/>
  <c r="X160" i="56"/>
  <c r="Y160" i="56"/>
  <c r="W161" i="56"/>
  <c r="X161" i="56"/>
  <c r="Y161" i="56"/>
  <c r="W162" i="56"/>
  <c r="X162" i="56"/>
  <c r="Y162" i="56"/>
  <c r="W163" i="56"/>
  <c r="X163" i="56"/>
  <c r="Y163" i="56"/>
  <c r="W164" i="56"/>
  <c r="X164" i="56"/>
  <c r="Y164" i="56"/>
  <c r="W165" i="56"/>
  <c r="X165" i="56"/>
  <c r="Y165" i="56"/>
  <c r="W166" i="56"/>
  <c r="X166" i="56"/>
  <c r="Y166" i="56"/>
  <c r="W167" i="56"/>
  <c r="X167" i="56"/>
  <c r="Y167" i="56"/>
  <c r="W168" i="56"/>
  <c r="X168" i="56"/>
  <c r="Y168" i="56"/>
  <c r="W169" i="56"/>
  <c r="X169" i="56"/>
  <c r="Y169" i="56"/>
  <c r="W170" i="56"/>
  <c r="X170" i="56"/>
  <c r="Y170" i="56"/>
  <c r="W171" i="56"/>
  <c r="X171" i="56"/>
  <c r="Y171" i="56"/>
  <c r="W172" i="56"/>
  <c r="X172" i="56"/>
  <c r="Y172" i="56"/>
  <c r="W173" i="56"/>
  <c r="X173" i="56"/>
  <c r="Y173" i="56"/>
  <c r="W174" i="56"/>
  <c r="X174" i="56"/>
  <c r="Y174" i="56"/>
  <c r="W175" i="56"/>
  <c r="X175" i="56"/>
  <c r="Y175" i="56"/>
  <c r="W176" i="56"/>
  <c r="X176" i="56"/>
  <c r="Y176" i="56"/>
  <c r="W177" i="56"/>
  <c r="X177" i="56"/>
  <c r="Y177" i="56"/>
  <c r="W178" i="56"/>
  <c r="X178" i="56"/>
  <c r="Y178" i="56"/>
  <c r="W179" i="56"/>
  <c r="X179" i="56"/>
  <c r="Y179" i="56"/>
  <c r="W180" i="56"/>
  <c r="X180" i="56"/>
  <c r="Y180" i="56"/>
  <c r="W181" i="56"/>
  <c r="X181" i="56"/>
  <c r="Y181" i="56"/>
  <c r="W182" i="56"/>
  <c r="X182" i="56"/>
  <c r="Y182" i="56"/>
  <c r="W183" i="56"/>
  <c r="X183" i="56"/>
  <c r="Y183" i="56"/>
  <c r="W184" i="56"/>
  <c r="X184" i="56"/>
  <c r="Y184" i="56"/>
  <c r="W185" i="56"/>
  <c r="X185" i="56"/>
  <c r="Y185" i="56"/>
  <c r="W186" i="56"/>
  <c r="X186" i="56"/>
  <c r="Y186" i="56"/>
  <c r="W187" i="56"/>
  <c r="X187" i="56"/>
  <c r="Y187" i="56"/>
  <c r="W188" i="56"/>
  <c r="X188" i="56"/>
  <c r="Y188" i="56"/>
  <c r="W189" i="56"/>
  <c r="X189" i="56"/>
  <c r="Y189" i="56"/>
  <c r="W190" i="56"/>
  <c r="X190" i="56"/>
  <c r="Y190" i="56"/>
  <c r="W191" i="56"/>
  <c r="X191" i="56"/>
  <c r="Y191" i="56"/>
  <c r="W192" i="56"/>
  <c r="X192" i="56"/>
  <c r="Y192" i="56"/>
  <c r="W193" i="56"/>
  <c r="X193" i="56"/>
  <c r="Y193" i="56"/>
  <c r="W194" i="56"/>
  <c r="X194" i="56"/>
  <c r="Y194" i="56"/>
  <c r="W195" i="56"/>
  <c r="X195" i="56"/>
  <c r="Y195" i="56"/>
  <c r="W196" i="56"/>
  <c r="X196" i="56"/>
  <c r="Y196" i="56"/>
  <c r="W197" i="56"/>
  <c r="X197" i="56"/>
  <c r="Y197" i="56"/>
  <c r="W198" i="56"/>
  <c r="X198" i="56"/>
  <c r="Y198" i="56"/>
  <c r="W199" i="56"/>
  <c r="X199" i="56"/>
  <c r="Y199" i="56"/>
  <c r="W200" i="56"/>
  <c r="X200" i="56"/>
  <c r="Y200" i="56"/>
  <c r="W201" i="56"/>
  <c r="X201" i="56"/>
  <c r="Y201" i="56"/>
  <c r="W202" i="56"/>
  <c r="X202" i="56"/>
  <c r="Y202" i="56"/>
  <c r="W203" i="56"/>
  <c r="X203" i="56"/>
  <c r="Y203" i="56"/>
  <c r="W204" i="56"/>
  <c r="X204" i="56"/>
  <c r="Y204" i="56"/>
  <c r="W205" i="56"/>
  <c r="X205" i="56"/>
  <c r="Y205" i="56"/>
  <c r="W206" i="56"/>
  <c r="X206" i="56"/>
  <c r="Y206" i="56"/>
  <c r="W207" i="56"/>
  <c r="X207" i="56"/>
  <c r="Y207" i="56"/>
  <c r="W208" i="56"/>
  <c r="X208" i="56"/>
  <c r="Y208" i="56"/>
  <c r="W209" i="56"/>
  <c r="X209" i="56"/>
  <c r="Y209" i="56"/>
  <c r="W210" i="56"/>
  <c r="X210" i="56"/>
  <c r="Y210" i="56"/>
  <c r="W211" i="56"/>
  <c r="X211" i="56"/>
  <c r="Y211" i="56"/>
  <c r="W212" i="56"/>
  <c r="X212" i="56"/>
  <c r="Y212" i="56"/>
  <c r="W213" i="56"/>
  <c r="X213" i="56"/>
  <c r="Y213" i="56"/>
  <c r="W214" i="56"/>
  <c r="X214" i="56"/>
  <c r="Y214" i="56"/>
  <c r="W215" i="56"/>
  <c r="X215" i="56"/>
  <c r="Y215" i="56"/>
  <c r="W216" i="56"/>
  <c r="X216" i="56"/>
  <c r="Y216" i="56"/>
  <c r="W217" i="56"/>
  <c r="X217" i="56"/>
  <c r="Y217" i="56"/>
  <c r="W218" i="56"/>
  <c r="X218" i="56"/>
  <c r="Y218" i="56"/>
  <c r="W219" i="56"/>
  <c r="X219" i="56"/>
  <c r="Y219" i="56"/>
  <c r="W220" i="56"/>
  <c r="X220" i="56"/>
  <c r="Y220" i="56"/>
  <c r="W221" i="56"/>
  <c r="X221" i="56"/>
  <c r="Y221" i="56"/>
  <c r="W222" i="56"/>
  <c r="X222" i="56"/>
  <c r="Y222" i="56"/>
  <c r="W223" i="56"/>
  <c r="X223" i="56"/>
  <c r="Y223" i="56"/>
  <c r="W224" i="56"/>
  <c r="X224" i="56"/>
  <c r="Y224" i="56"/>
  <c r="W225" i="56"/>
  <c r="X225" i="56"/>
  <c r="Y225" i="56"/>
  <c r="W226" i="56"/>
  <c r="X226" i="56"/>
  <c r="Y226" i="56"/>
  <c r="W227" i="56"/>
  <c r="X227" i="56"/>
  <c r="Y227" i="56"/>
  <c r="W228" i="56"/>
  <c r="X228" i="56"/>
  <c r="Y228" i="56"/>
  <c r="W229" i="56"/>
  <c r="X229" i="56"/>
  <c r="Y229" i="56"/>
  <c r="W230" i="56"/>
  <c r="X230" i="56"/>
  <c r="Y230" i="56"/>
  <c r="W231" i="56"/>
  <c r="X231" i="56"/>
  <c r="Y231" i="56"/>
  <c r="W232" i="56"/>
  <c r="X232" i="56"/>
  <c r="Y232" i="56"/>
  <c r="W233" i="56"/>
  <c r="X233" i="56"/>
  <c r="Y233" i="56"/>
  <c r="W234" i="56"/>
  <c r="X234" i="56"/>
  <c r="Y234" i="56"/>
  <c r="W235" i="56"/>
  <c r="X235" i="56"/>
  <c r="Y235" i="56"/>
  <c r="W236" i="56"/>
  <c r="X236" i="56"/>
  <c r="Y236" i="56"/>
  <c r="W237" i="56"/>
  <c r="X237" i="56"/>
  <c r="Y237" i="56"/>
  <c r="W238" i="56"/>
  <c r="X238" i="56"/>
  <c r="Y238" i="56"/>
  <c r="W239" i="56"/>
  <c r="X239" i="56"/>
  <c r="Y239" i="56"/>
  <c r="W240" i="56"/>
  <c r="X240" i="56"/>
  <c r="Y240" i="56"/>
  <c r="W241" i="56"/>
  <c r="X241" i="56"/>
  <c r="Y241" i="56"/>
  <c r="W242" i="56"/>
  <c r="X242" i="56"/>
  <c r="Y242" i="56"/>
  <c r="W243" i="56"/>
  <c r="X243" i="56"/>
  <c r="Y243" i="56"/>
  <c r="W244" i="56"/>
  <c r="X244" i="56"/>
  <c r="Y244" i="56"/>
  <c r="W245" i="56"/>
  <c r="X245" i="56"/>
  <c r="Y245" i="56"/>
  <c r="W246" i="56"/>
  <c r="X246" i="56"/>
  <c r="Y246" i="56"/>
  <c r="W247" i="56"/>
  <c r="X247" i="56"/>
  <c r="Y247" i="56"/>
  <c r="W248" i="56"/>
  <c r="X248" i="56"/>
  <c r="Y248" i="56"/>
  <c r="W249" i="56"/>
  <c r="X249" i="56"/>
  <c r="Y249" i="56"/>
  <c r="W250" i="56"/>
  <c r="X250" i="56"/>
  <c r="Y250" i="56"/>
  <c r="W251" i="56"/>
  <c r="X251" i="56"/>
  <c r="Y251" i="56"/>
  <c r="W252" i="56"/>
  <c r="X252" i="56"/>
  <c r="Y252" i="56"/>
  <c r="W253" i="56"/>
  <c r="X253" i="56"/>
  <c r="Y253" i="56"/>
  <c r="W254" i="56"/>
  <c r="X254" i="56"/>
  <c r="Y254" i="56"/>
  <c r="W255" i="56"/>
  <c r="X255" i="56"/>
  <c r="Y255" i="56"/>
  <c r="W256" i="56"/>
  <c r="X256" i="56"/>
  <c r="Y256" i="56"/>
  <c r="W257" i="56"/>
  <c r="X257" i="56"/>
  <c r="Y257" i="56"/>
  <c r="W258" i="56"/>
  <c r="X258" i="56"/>
  <c r="Y258" i="56"/>
  <c r="W259" i="56"/>
  <c r="X259" i="56"/>
  <c r="Y259" i="56"/>
  <c r="W260" i="56"/>
  <c r="X260" i="56"/>
  <c r="Y260" i="56"/>
  <c r="W261" i="56"/>
  <c r="X261" i="56"/>
  <c r="Y261" i="56"/>
  <c r="W262" i="56"/>
  <c r="X262" i="56"/>
  <c r="Y262" i="56"/>
  <c r="W263" i="56"/>
  <c r="X263" i="56"/>
  <c r="Y263" i="56"/>
  <c r="W264" i="56"/>
  <c r="X264" i="56"/>
  <c r="Y264" i="56"/>
  <c r="W265" i="56"/>
  <c r="X265" i="56"/>
  <c r="Y265" i="56"/>
  <c r="W266" i="56"/>
  <c r="X266" i="56"/>
  <c r="Y266" i="56"/>
  <c r="W267" i="56"/>
  <c r="X267" i="56"/>
  <c r="Y267" i="56"/>
  <c r="W268" i="56"/>
  <c r="X268" i="56"/>
  <c r="Y268" i="56"/>
  <c r="W269" i="56"/>
  <c r="X269" i="56"/>
  <c r="Y269" i="56"/>
  <c r="W270" i="56"/>
  <c r="X270" i="56"/>
  <c r="Y270" i="56"/>
  <c r="W271" i="56"/>
  <c r="X271" i="56"/>
  <c r="Y271" i="56"/>
  <c r="W272" i="56"/>
  <c r="X272" i="56"/>
  <c r="Y272" i="56"/>
  <c r="W273" i="56"/>
  <c r="X273" i="56"/>
  <c r="Y273" i="56"/>
  <c r="W274" i="56"/>
  <c r="X274" i="56"/>
  <c r="Y274" i="56"/>
  <c r="W275" i="56"/>
  <c r="X275" i="56"/>
  <c r="Y275" i="56"/>
  <c r="W276" i="56"/>
  <c r="X276" i="56"/>
  <c r="Y276" i="56"/>
  <c r="W277" i="56"/>
  <c r="X277" i="56"/>
  <c r="Y277" i="56"/>
  <c r="W278" i="56"/>
  <c r="X278" i="56"/>
  <c r="Y278" i="56"/>
  <c r="W279" i="56"/>
  <c r="X279" i="56"/>
  <c r="Y279" i="56"/>
  <c r="W280" i="56"/>
  <c r="X280" i="56"/>
  <c r="Y280" i="56"/>
  <c r="W281" i="56"/>
  <c r="X281" i="56"/>
  <c r="Y281" i="56"/>
  <c r="W282" i="56"/>
  <c r="X282" i="56"/>
  <c r="Y282" i="56"/>
  <c r="W283" i="56"/>
  <c r="X283" i="56"/>
  <c r="Y283" i="56"/>
  <c r="W284" i="56"/>
  <c r="X284" i="56"/>
  <c r="Y284" i="56"/>
  <c r="W285" i="56"/>
  <c r="X285" i="56"/>
  <c r="Y285" i="56"/>
  <c r="W286" i="56"/>
  <c r="X286" i="56"/>
  <c r="Y286" i="56"/>
  <c r="W287" i="56"/>
  <c r="X287" i="56"/>
  <c r="Y287" i="56"/>
  <c r="W288" i="56"/>
  <c r="X288" i="56"/>
  <c r="Y288" i="56"/>
  <c r="W289" i="56"/>
  <c r="X289" i="56"/>
  <c r="Y289" i="56"/>
  <c r="W290" i="56"/>
  <c r="X290" i="56"/>
  <c r="Y290" i="56"/>
  <c r="W291" i="56"/>
  <c r="X291" i="56"/>
  <c r="Y291" i="56"/>
  <c r="W292" i="56"/>
  <c r="X292" i="56"/>
  <c r="Y292" i="56"/>
  <c r="W293" i="56"/>
  <c r="X293" i="56"/>
  <c r="Y293" i="56"/>
  <c r="W294" i="56"/>
  <c r="X294" i="56"/>
  <c r="Y294" i="56"/>
  <c r="W295" i="56"/>
  <c r="X295" i="56"/>
  <c r="Y295" i="56"/>
  <c r="W296" i="56"/>
  <c r="X296" i="56"/>
  <c r="Y296" i="56"/>
  <c r="W297" i="56"/>
  <c r="X297" i="56"/>
  <c r="Y297" i="56"/>
  <c r="W298" i="56"/>
  <c r="X298" i="56"/>
  <c r="Y298" i="56"/>
  <c r="W299" i="56"/>
  <c r="X299" i="56"/>
  <c r="Y299" i="56"/>
  <c r="W300" i="56"/>
  <c r="X300" i="56"/>
  <c r="Y300" i="56"/>
  <c r="W301" i="56"/>
  <c r="X301" i="56"/>
  <c r="Y301" i="56"/>
  <c r="W302" i="56"/>
  <c r="X302" i="56"/>
  <c r="Y302" i="56"/>
  <c r="W303" i="56"/>
  <c r="X303" i="56"/>
  <c r="Y303" i="56"/>
  <c r="W304" i="56"/>
  <c r="X304" i="56"/>
  <c r="Y304" i="56"/>
  <c r="W305" i="56"/>
  <c r="X305" i="56"/>
  <c r="Y305" i="56"/>
  <c r="W306" i="56"/>
  <c r="X306" i="56"/>
  <c r="Y306" i="56"/>
  <c r="W307" i="56"/>
  <c r="X307" i="56"/>
  <c r="Y307" i="56"/>
  <c r="W308" i="56"/>
  <c r="X308" i="56"/>
  <c r="Y308" i="56"/>
  <c r="W309" i="56"/>
  <c r="X309" i="56"/>
  <c r="Y309" i="56"/>
  <c r="W310" i="56"/>
  <c r="X310" i="56"/>
  <c r="Y310" i="56"/>
  <c r="W311" i="56"/>
  <c r="X311" i="56"/>
  <c r="Y311" i="56"/>
  <c r="W312" i="56"/>
  <c r="X312" i="56"/>
  <c r="Y312" i="56"/>
  <c r="W313" i="56"/>
  <c r="X313" i="56"/>
  <c r="Y313" i="56"/>
  <c r="W314" i="56"/>
  <c r="X314" i="56"/>
  <c r="Y314" i="56"/>
  <c r="W315" i="56"/>
  <c r="X315" i="56"/>
  <c r="Y315" i="56"/>
  <c r="W316" i="56"/>
  <c r="X316" i="56"/>
  <c r="Y316" i="56"/>
  <c r="W317" i="56"/>
  <c r="X317" i="56"/>
  <c r="Y317" i="56"/>
  <c r="W318" i="56"/>
  <c r="X318" i="56"/>
  <c r="Y318" i="56"/>
  <c r="W319" i="56"/>
  <c r="X319" i="56"/>
  <c r="Y319" i="56"/>
  <c r="W320" i="56"/>
  <c r="X320" i="56"/>
  <c r="Y320" i="56"/>
  <c r="W321" i="56"/>
  <c r="X321" i="56"/>
  <c r="Y321" i="56"/>
  <c r="W322" i="56"/>
  <c r="X322" i="56"/>
  <c r="Y322" i="56"/>
  <c r="W323" i="56"/>
  <c r="X323" i="56"/>
  <c r="Y323" i="56"/>
  <c r="W324" i="56"/>
  <c r="X324" i="56"/>
  <c r="Y324" i="56"/>
  <c r="W325" i="56"/>
  <c r="X325" i="56"/>
  <c r="Y325" i="56"/>
  <c r="W326" i="56"/>
  <c r="X326" i="56"/>
  <c r="Y326" i="56"/>
  <c r="W327" i="56"/>
  <c r="X327" i="56"/>
  <c r="Y327" i="56"/>
  <c r="W328" i="56"/>
  <c r="X328" i="56"/>
  <c r="Y328" i="56"/>
  <c r="W329" i="56"/>
  <c r="X329" i="56"/>
  <c r="Y329" i="56"/>
  <c r="W330" i="56"/>
  <c r="X330" i="56"/>
  <c r="Y330" i="56"/>
  <c r="W331" i="56"/>
  <c r="X331" i="56"/>
  <c r="Y331" i="56"/>
  <c r="W332" i="56"/>
  <c r="X332" i="56"/>
  <c r="Y332" i="56"/>
  <c r="W333" i="56"/>
  <c r="X333" i="56"/>
  <c r="Y333" i="56"/>
  <c r="W334" i="56"/>
  <c r="X334" i="56"/>
  <c r="Y334" i="56"/>
  <c r="W335" i="56"/>
  <c r="X335" i="56"/>
  <c r="Y335" i="56"/>
  <c r="W336" i="56"/>
  <c r="X336" i="56"/>
  <c r="Y336" i="56"/>
  <c r="W337" i="56"/>
  <c r="X337" i="56"/>
  <c r="Y337" i="56"/>
  <c r="W338" i="56"/>
  <c r="X338" i="56"/>
  <c r="Y338" i="56"/>
  <c r="W339" i="56"/>
  <c r="X339" i="56"/>
  <c r="Y339" i="56"/>
  <c r="W340" i="56"/>
  <c r="X340" i="56"/>
  <c r="Y340" i="56"/>
  <c r="W341" i="56"/>
  <c r="X341" i="56"/>
  <c r="Y341" i="56"/>
  <c r="W342" i="56"/>
  <c r="X342" i="56"/>
  <c r="Y342" i="56"/>
  <c r="W343" i="56"/>
  <c r="X343" i="56"/>
  <c r="Y343" i="56"/>
  <c r="W344" i="56"/>
  <c r="X344" i="56"/>
  <c r="Y344" i="56"/>
  <c r="W345" i="56"/>
  <c r="X345" i="56"/>
  <c r="Y345" i="56"/>
  <c r="W346" i="56"/>
  <c r="X346" i="56"/>
  <c r="Y346" i="56"/>
  <c r="W347" i="56"/>
  <c r="X347" i="56"/>
  <c r="Y347" i="56"/>
  <c r="W348" i="56"/>
  <c r="X348" i="56"/>
  <c r="Y348" i="56"/>
  <c r="W349" i="56"/>
  <c r="X349" i="56"/>
  <c r="Y349" i="56"/>
  <c r="W350" i="56"/>
  <c r="X350" i="56"/>
  <c r="Y350" i="56"/>
  <c r="W351" i="56"/>
  <c r="X351" i="56"/>
  <c r="Y351" i="56"/>
  <c r="W352" i="56"/>
  <c r="X352" i="56"/>
  <c r="Y352" i="56"/>
  <c r="W353" i="56"/>
  <c r="X353" i="56"/>
  <c r="Y353" i="56"/>
  <c r="W354" i="56"/>
  <c r="X354" i="56"/>
  <c r="Y354" i="56"/>
  <c r="W355" i="56"/>
  <c r="X355" i="56"/>
  <c r="Y355" i="56"/>
  <c r="W356" i="56"/>
  <c r="X356" i="56"/>
  <c r="Y356" i="56"/>
  <c r="W357" i="56"/>
  <c r="X357" i="56"/>
  <c r="Y357" i="56"/>
  <c r="W358" i="56"/>
  <c r="X358" i="56"/>
  <c r="Y358" i="56"/>
  <c r="W359" i="56"/>
  <c r="X359" i="56"/>
  <c r="Y359" i="56"/>
  <c r="W360" i="56"/>
  <c r="X360" i="56"/>
  <c r="Y360" i="56"/>
  <c r="W361" i="56"/>
  <c r="X361" i="56"/>
  <c r="Y361" i="56"/>
  <c r="W362" i="56"/>
  <c r="X362" i="56"/>
  <c r="Y362" i="56"/>
  <c r="W363" i="56"/>
  <c r="X363" i="56"/>
  <c r="Y363" i="56"/>
  <c r="W364" i="56"/>
  <c r="X364" i="56"/>
  <c r="Y364" i="56"/>
  <c r="W365" i="56"/>
  <c r="X365" i="56"/>
  <c r="Y365" i="56"/>
  <c r="W366" i="56"/>
  <c r="X366" i="56"/>
  <c r="Y366" i="56"/>
  <c r="W367" i="56"/>
  <c r="X367" i="56"/>
  <c r="Y367" i="56"/>
  <c r="W368" i="56"/>
  <c r="X368" i="56"/>
  <c r="Y368" i="56"/>
  <c r="W369" i="56"/>
  <c r="X369" i="56"/>
  <c r="Y369" i="56"/>
  <c r="W370" i="56"/>
  <c r="X370" i="56"/>
  <c r="Y370" i="56"/>
  <c r="W371" i="56"/>
  <c r="X371" i="56"/>
  <c r="Y371" i="56"/>
  <c r="W372" i="56"/>
  <c r="X372" i="56"/>
  <c r="Y372" i="56"/>
  <c r="W373" i="56"/>
  <c r="X373" i="56"/>
  <c r="Y373" i="56"/>
  <c r="W374" i="56"/>
  <c r="X374" i="56"/>
  <c r="Y374" i="56"/>
  <c r="W375" i="56"/>
  <c r="X375" i="56"/>
  <c r="Y375" i="56"/>
  <c r="W376" i="56"/>
  <c r="X376" i="56"/>
  <c r="Y376" i="56"/>
  <c r="W377" i="56"/>
  <c r="X377" i="56"/>
  <c r="Y377" i="56"/>
  <c r="W378" i="56"/>
  <c r="X378" i="56"/>
  <c r="Y378" i="56"/>
  <c r="W379" i="56"/>
  <c r="X379" i="56"/>
  <c r="Y379" i="56"/>
  <c r="W380" i="56"/>
  <c r="X380" i="56"/>
  <c r="Y380" i="56"/>
  <c r="W381" i="56"/>
  <c r="X381" i="56"/>
  <c r="Y381" i="56"/>
  <c r="W382" i="56"/>
  <c r="X382" i="56"/>
  <c r="Y382" i="56"/>
  <c r="W383" i="56"/>
  <c r="X383" i="56"/>
  <c r="Y383" i="56"/>
  <c r="W384" i="56"/>
  <c r="X384" i="56"/>
  <c r="Y384" i="56"/>
  <c r="W385" i="56"/>
  <c r="X385" i="56"/>
  <c r="Y385" i="56"/>
  <c r="W386" i="56"/>
  <c r="X386" i="56"/>
  <c r="Y386" i="56"/>
  <c r="W387" i="56"/>
  <c r="X387" i="56"/>
  <c r="Y387" i="56"/>
  <c r="W388" i="56"/>
  <c r="X388" i="56"/>
  <c r="Y388" i="56"/>
  <c r="W389" i="56"/>
  <c r="X389" i="56"/>
  <c r="Y389" i="56"/>
  <c r="W390" i="56"/>
  <c r="X390" i="56"/>
  <c r="Y390" i="56"/>
  <c r="W391" i="56"/>
  <c r="X391" i="56"/>
  <c r="Y391" i="56"/>
  <c r="W392" i="56"/>
  <c r="X392" i="56"/>
  <c r="Y392" i="56"/>
  <c r="W393" i="56"/>
  <c r="X393" i="56"/>
  <c r="Y393" i="56"/>
  <c r="W394" i="56"/>
  <c r="X394" i="56"/>
  <c r="Y394" i="56"/>
  <c r="W395" i="56"/>
  <c r="X395" i="56"/>
  <c r="Y395" i="56"/>
  <c r="W396" i="56"/>
  <c r="X396" i="56"/>
  <c r="Y396" i="56"/>
  <c r="W397" i="56"/>
  <c r="X397" i="56"/>
  <c r="Y397" i="56"/>
  <c r="W398" i="56"/>
  <c r="X398" i="56"/>
  <c r="Y398" i="56"/>
  <c r="W399" i="56"/>
  <c r="X399" i="56"/>
  <c r="Y399" i="56"/>
  <c r="W400" i="56"/>
  <c r="X400" i="56"/>
  <c r="Y400" i="56"/>
  <c r="W401" i="56"/>
  <c r="X401" i="56"/>
  <c r="Y401" i="56"/>
  <c r="W402" i="56"/>
  <c r="X402" i="56"/>
  <c r="Y402" i="56"/>
  <c r="W403" i="56"/>
  <c r="X403" i="56"/>
  <c r="Y403" i="56"/>
  <c r="W404" i="56"/>
  <c r="X404" i="56"/>
  <c r="Y404" i="56"/>
  <c r="W405" i="56"/>
  <c r="X405" i="56"/>
  <c r="Y405" i="56"/>
  <c r="W406" i="56"/>
  <c r="X406" i="56"/>
  <c r="Y406" i="56"/>
  <c r="W407" i="56"/>
  <c r="X407" i="56"/>
  <c r="Y407" i="56"/>
  <c r="W408" i="56"/>
  <c r="X408" i="56"/>
  <c r="Y408" i="56"/>
  <c r="W409" i="56"/>
  <c r="X409" i="56"/>
  <c r="Y409" i="56"/>
  <c r="W410" i="56"/>
  <c r="X410" i="56"/>
  <c r="Y410" i="56"/>
  <c r="W411" i="56"/>
  <c r="X411" i="56"/>
  <c r="Y411" i="56"/>
  <c r="W412" i="56"/>
  <c r="X412" i="56"/>
  <c r="Y412" i="56"/>
  <c r="W413" i="56"/>
  <c r="X413" i="56"/>
  <c r="Y413" i="56"/>
  <c r="W414" i="56"/>
  <c r="X414" i="56"/>
  <c r="Y414" i="56"/>
  <c r="W415" i="56"/>
  <c r="X415" i="56"/>
  <c r="Y415" i="56"/>
  <c r="W416" i="56"/>
  <c r="X416" i="56"/>
  <c r="Y416" i="56"/>
  <c r="W417" i="56"/>
  <c r="X417" i="56"/>
  <c r="Y417" i="56"/>
  <c r="W418" i="56"/>
  <c r="X418" i="56"/>
  <c r="Y418" i="56"/>
  <c r="W419" i="56"/>
  <c r="X419" i="56"/>
  <c r="Y419" i="56"/>
  <c r="W420" i="56"/>
  <c r="X420" i="56"/>
  <c r="Y420" i="56"/>
  <c r="W421" i="56"/>
  <c r="X421" i="56"/>
  <c r="Y421" i="56"/>
  <c r="W422" i="56"/>
  <c r="X422" i="56"/>
  <c r="Y422" i="56"/>
  <c r="W423" i="56"/>
  <c r="X423" i="56"/>
  <c r="Y423" i="56"/>
  <c r="W424" i="56"/>
  <c r="X424" i="56"/>
  <c r="Y424" i="56"/>
  <c r="W425" i="56"/>
  <c r="X425" i="56"/>
  <c r="Y425" i="56"/>
  <c r="W426" i="56"/>
  <c r="X426" i="56"/>
  <c r="Y426" i="56"/>
  <c r="W427" i="56"/>
  <c r="X427" i="56"/>
  <c r="Y427" i="56"/>
  <c r="W428" i="56"/>
  <c r="X428" i="56"/>
  <c r="Y428" i="56"/>
  <c r="W429" i="56"/>
  <c r="X429" i="56"/>
  <c r="Y429" i="56"/>
  <c r="W430" i="56"/>
  <c r="X430" i="56"/>
  <c r="Y430" i="56"/>
  <c r="W431" i="56"/>
  <c r="X431" i="56"/>
  <c r="Y431" i="56"/>
  <c r="W432" i="56"/>
  <c r="X432" i="56"/>
  <c r="Y432" i="56"/>
  <c r="W433" i="56"/>
  <c r="X433" i="56"/>
  <c r="Y433" i="56"/>
  <c r="W434" i="56"/>
  <c r="X434" i="56"/>
  <c r="Y434" i="56"/>
  <c r="W435" i="56"/>
  <c r="X435" i="56"/>
  <c r="Y435" i="56"/>
  <c r="W436" i="56"/>
  <c r="X436" i="56"/>
  <c r="Y436" i="56"/>
  <c r="W437" i="56"/>
  <c r="X437" i="56"/>
  <c r="Y437" i="56"/>
  <c r="W438" i="56"/>
  <c r="X438" i="56"/>
  <c r="Y438" i="56"/>
  <c r="W439" i="56"/>
  <c r="X439" i="56"/>
  <c r="Y439" i="56"/>
  <c r="W440" i="56"/>
  <c r="X440" i="56"/>
  <c r="Y440" i="56"/>
  <c r="W441" i="56"/>
  <c r="X441" i="56"/>
  <c r="Y441" i="56"/>
  <c r="W442" i="56"/>
  <c r="X442" i="56"/>
  <c r="Y442" i="56"/>
  <c r="W443" i="56"/>
  <c r="X443" i="56"/>
  <c r="Y443" i="56"/>
  <c r="W444" i="56"/>
  <c r="X444" i="56"/>
  <c r="Y444" i="56"/>
  <c r="W445" i="56"/>
  <c r="X445" i="56"/>
  <c r="Y445" i="56"/>
  <c r="W446" i="56"/>
  <c r="X446" i="56"/>
  <c r="Y446" i="56"/>
  <c r="W447" i="56"/>
  <c r="X447" i="56"/>
  <c r="Y447" i="56"/>
  <c r="W448" i="56"/>
  <c r="X448" i="56"/>
  <c r="Y448" i="56"/>
  <c r="W449" i="56"/>
  <c r="X449" i="56"/>
  <c r="Y449" i="56"/>
  <c r="W450" i="56"/>
  <c r="X450" i="56"/>
  <c r="Y450" i="56"/>
  <c r="W451" i="56"/>
  <c r="X451" i="56"/>
  <c r="Y451" i="56"/>
  <c r="W452" i="56"/>
  <c r="X452" i="56"/>
  <c r="Y452" i="56"/>
  <c r="W453" i="56"/>
  <c r="X453" i="56"/>
  <c r="Y453" i="56"/>
  <c r="W454" i="56"/>
  <c r="X454" i="56"/>
  <c r="Y454" i="56"/>
  <c r="W455" i="56"/>
  <c r="X455" i="56"/>
  <c r="Y455" i="56"/>
  <c r="W456" i="56"/>
  <c r="X456" i="56"/>
  <c r="Y456" i="56"/>
  <c r="W457" i="56"/>
  <c r="X457" i="56"/>
  <c r="Y457" i="56"/>
  <c r="W458" i="56"/>
  <c r="X458" i="56"/>
  <c r="Y458" i="56"/>
  <c r="W459" i="56"/>
  <c r="X459" i="56"/>
  <c r="Y459" i="56"/>
  <c r="W460" i="56"/>
  <c r="X460" i="56"/>
  <c r="Y460" i="56"/>
  <c r="W461" i="56"/>
  <c r="X461" i="56"/>
  <c r="Y461" i="56"/>
  <c r="W462" i="56"/>
  <c r="X462" i="56"/>
  <c r="Y462" i="56"/>
  <c r="W463" i="56"/>
  <c r="X463" i="56"/>
  <c r="Y463" i="56"/>
  <c r="W464" i="56"/>
  <c r="X464" i="56"/>
  <c r="Y464" i="56"/>
  <c r="W465" i="56"/>
  <c r="X465" i="56"/>
  <c r="Y465" i="56"/>
  <c r="W466" i="56"/>
  <c r="X466" i="56"/>
  <c r="Y466" i="56"/>
  <c r="W467" i="56"/>
  <c r="X467" i="56"/>
  <c r="Y467" i="56"/>
  <c r="W468" i="56"/>
  <c r="X468" i="56"/>
  <c r="Y468" i="56"/>
  <c r="W469" i="56"/>
  <c r="X469" i="56"/>
  <c r="Y469" i="56"/>
  <c r="W470" i="56"/>
  <c r="X470" i="56"/>
  <c r="Y470" i="56"/>
  <c r="W471" i="56"/>
  <c r="X471" i="56"/>
  <c r="Y471" i="56"/>
  <c r="W472" i="56"/>
  <c r="X472" i="56"/>
  <c r="Y472" i="56"/>
  <c r="W473" i="56"/>
  <c r="X473" i="56"/>
  <c r="Y473" i="56"/>
  <c r="W474" i="56"/>
  <c r="X474" i="56"/>
  <c r="Y474" i="56"/>
  <c r="W475" i="56"/>
  <c r="X475" i="56"/>
  <c r="Y475" i="56"/>
  <c r="W476" i="56"/>
  <c r="X476" i="56"/>
  <c r="Y476" i="56"/>
  <c r="W477" i="56"/>
  <c r="X477" i="56"/>
  <c r="Y477" i="56"/>
  <c r="W478" i="56"/>
  <c r="X478" i="56"/>
  <c r="Y478" i="56"/>
  <c r="W479" i="56"/>
  <c r="X479" i="56"/>
  <c r="Y479" i="56"/>
  <c r="W480" i="56"/>
  <c r="X480" i="56"/>
  <c r="Y480" i="56"/>
  <c r="W481" i="56"/>
  <c r="X481" i="56"/>
  <c r="Y481" i="56"/>
  <c r="W482" i="56"/>
  <c r="X482" i="56"/>
  <c r="Y482" i="56"/>
  <c r="W483" i="56"/>
  <c r="X483" i="56"/>
  <c r="Y483" i="56"/>
  <c r="W484" i="56"/>
  <c r="X484" i="56"/>
  <c r="Y484" i="56"/>
  <c r="W485" i="56"/>
  <c r="X485" i="56"/>
  <c r="Y485" i="56"/>
  <c r="W486" i="56"/>
  <c r="X486" i="56"/>
  <c r="Y486" i="56"/>
  <c r="W487" i="56"/>
  <c r="X487" i="56"/>
  <c r="Y487" i="56"/>
  <c r="W488" i="56"/>
  <c r="X488" i="56"/>
  <c r="Y488" i="56"/>
  <c r="W489" i="56"/>
  <c r="X489" i="56"/>
  <c r="Y489" i="56"/>
  <c r="W490" i="56"/>
  <c r="X490" i="56"/>
  <c r="Y490" i="56"/>
  <c r="W491" i="56"/>
  <c r="X491" i="56"/>
  <c r="Y491" i="56"/>
  <c r="W492" i="56"/>
  <c r="X492" i="56"/>
  <c r="Y492" i="56"/>
  <c r="W493" i="56"/>
  <c r="X493" i="56"/>
  <c r="Y493" i="56"/>
  <c r="W494" i="56"/>
  <c r="X494" i="56"/>
  <c r="Y494" i="56"/>
  <c r="W495" i="56"/>
  <c r="X495" i="56"/>
  <c r="Y495" i="56"/>
  <c r="W496" i="56"/>
  <c r="X496" i="56"/>
  <c r="Y496" i="56"/>
  <c r="W497" i="56"/>
  <c r="X497" i="56"/>
  <c r="Y497" i="56"/>
  <c r="W498" i="56"/>
  <c r="X498" i="56"/>
  <c r="Y498" i="56"/>
  <c r="W499" i="56"/>
  <c r="X499" i="56"/>
  <c r="Y499" i="56"/>
  <c r="W500" i="56"/>
  <c r="X500" i="56"/>
  <c r="Y500" i="56"/>
  <c r="W501" i="56"/>
  <c r="X501" i="56"/>
  <c r="Y501" i="56"/>
  <c r="W502" i="56"/>
  <c r="X502" i="56"/>
  <c r="Y502" i="56"/>
  <c r="W503" i="56"/>
  <c r="X503" i="56"/>
  <c r="Y503" i="56"/>
  <c r="W504" i="56"/>
  <c r="X504" i="56"/>
  <c r="Y504" i="56"/>
  <c r="W505" i="56"/>
  <c r="X505" i="56"/>
  <c r="Y505" i="56"/>
  <c r="W506" i="56"/>
  <c r="X506" i="56"/>
  <c r="Y506" i="56"/>
  <c r="W507" i="56"/>
  <c r="X507" i="56"/>
  <c r="Y507" i="56"/>
  <c r="W508" i="56"/>
  <c r="X508" i="56"/>
  <c r="Y508" i="56"/>
  <c r="W509" i="56"/>
  <c r="X509" i="56"/>
  <c r="Y509" i="56"/>
  <c r="W510" i="56"/>
  <c r="X510" i="56"/>
  <c r="Y510" i="56"/>
  <c r="W511" i="56"/>
  <c r="X511" i="56"/>
  <c r="Y511" i="56"/>
  <c r="W512" i="56"/>
  <c r="X512" i="56"/>
  <c r="Y512" i="56"/>
  <c r="W513" i="56"/>
  <c r="X513" i="56"/>
  <c r="Y513" i="56"/>
  <c r="W514" i="56"/>
  <c r="X514" i="56"/>
  <c r="Y514" i="56"/>
  <c r="W515" i="56"/>
  <c r="X515" i="56"/>
  <c r="Y515" i="56"/>
  <c r="W516" i="56"/>
  <c r="X516" i="56"/>
  <c r="Y516" i="56"/>
  <c r="W517" i="56"/>
  <c r="X517" i="56"/>
  <c r="Y517" i="56"/>
  <c r="W518" i="56"/>
  <c r="X518" i="56"/>
  <c r="Y518" i="56"/>
  <c r="W519" i="56"/>
  <c r="X519" i="56"/>
  <c r="Y519" i="56"/>
  <c r="W520" i="56"/>
  <c r="X520" i="56"/>
  <c r="Y520" i="56"/>
  <c r="W521" i="56"/>
  <c r="X521" i="56"/>
  <c r="Y521" i="56"/>
  <c r="W522" i="56"/>
  <c r="X522" i="56"/>
  <c r="Y522" i="56"/>
  <c r="W523" i="56"/>
  <c r="X523" i="56"/>
  <c r="Y523" i="56"/>
  <c r="W524" i="56"/>
  <c r="X524" i="56"/>
  <c r="Y524" i="56"/>
  <c r="W525" i="56"/>
  <c r="X525" i="56"/>
  <c r="Y525" i="56"/>
  <c r="W526" i="56"/>
  <c r="X526" i="56"/>
  <c r="Y526" i="56"/>
  <c r="W527" i="56"/>
  <c r="X527" i="56"/>
  <c r="Y527" i="56"/>
  <c r="W528" i="56"/>
  <c r="X528" i="56"/>
  <c r="Y528" i="56"/>
  <c r="W529" i="56"/>
  <c r="X529" i="56"/>
  <c r="Y529" i="56"/>
  <c r="W530" i="56"/>
  <c r="X530" i="56"/>
  <c r="Y530" i="56"/>
  <c r="W531" i="56"/>
  <c r="X531" i="56"/>
  <c r="Y531" i="56"/>
  <c r="W532" i="56"/>
  <c r="X532" i="56"/>
  <c r="Y532" i="56"/>
  <c r="W533" i="56"/>
  <c r="X533" i="56"/>
  <c r="Y533" i="56"/>
  <c r="W534" i="56"/>
  <c r="X534" i="56"/>
  <c r="Y534" i="56"/>
  <c r="W535" i="56"/>
  <c r="X535" i="56"/>
  <c r="Y535" i="56"/>
  <c r="W536" i="56"/>
  <c r="X536" i="56"/>
  <c r="Y536" i="56"/>
  <c r="X537" i="56"/>
  <c r="Y537" i="56"/>
  <c r="W538" i="56"/>
  <c r="X538" i="56"/>
  <c r="Y538" i="56"/>
  <c r="W539" i="56"/>
  <c r="X539" i="56"/>
  <c r="Y539" i="56"/>
  <c r="W540" i="56"/>
  <c r="X540" i="56"/>
  <c r="Y540" i="56"/>
  <c r="W541" i="56"/>
  <c r="X541" i="56"/>
  <c r="Y541" i="56"/>
  <c r="W542" i="56"/>
  <c r="X542" i="56"/>
  <c r="Y542" i="56"/>
  <c r="W543" i="56"/>
  <c r="X543" i="56"/>
  <c r="Y543" i="56"/>
  <c r="W544" i="56"/>
  <c r="X544" i="56"/>
  <c r="Y544" i="56"/>
  <c r="W545" i="56"/>
  <c r="X545" i="56"/>
  <c r="Y545" i="56"/>
  <c r="W546" i="56"/>
  <c r="X546" i="56"/>
  <c r="Y546" i="56"/>
  <c r="W547" i="56"/>
  <c r="X547" i="56"/>
  <c r="Y547" i="56"/>
  <c r="W548" i="56"/>
  <c r="X548" i="56"/>
  <c r="Y548" i="56"/>
  <c r="W549" i="56"/>
  <c r="X549" i="56"/>
  <c r="Y549" i="56"/>
  <c r="W550" i="56"/>
  <c r="X550" i="56"/>
  <c r="Y550" i="56"/>
  <c r="W551" i="56"/>
  <c r="X551" i="56"/>
  <c r="Y551" i="56"/>
  <c r="W552" i="56"/>
  <c r="X552" i="56"/>
  <c r="Y552" i="56"/>
  <c r="W553" i="56"/>
  <c r="X553" i="56"/>
  <c r="Y553" i="56"/>
  <c r="W554" i="56"/>
  <c r="X554" i="56"/>
  <c r="Y554" i="56"/>
  <c r="W555" i="56"/>
  <c r="X555" i="56"/>
  <c r="Y555" i="56"/>
  <c r="W556" i="56"/>
  <c r="X556" i="56"/>
  <c r="Y556" i="56"/>
  <c r="W557" i="56"/>
  <c r="X557" i="56"/>
  <c r="Y557" i="56"/>
  <c r="W558" i="56"/>
  <c r="X558" i="56"/>
  <c r="Y558" i="56"/>
  <c r="W559" i="56"/>
  <c r="X559" i="56"/>
  <c r="Y559" i="56"/>
  <c r="W560" i="56"/>
  <c r="X560" i="56"/>
  <c r="Y560" i="56"/>
  <c r="W561" i="56"/>
  <c r="X561" i="56"/>
  <c r="Y561" i="56"/>
  <c r="W562" i="56"/>
  <c r="X562" i="56"/>
  <c r="Y562" i="56"/>
  <c r="W563" i="56"/>
  <c r="X563" i="56"/>
  <c r="Y563" i="56"/>
  <c r="W564" i="56"/>
  <c r="X564" i="56"/>
  <c r="Y564" i="56"/>
  <c r="W565" i="56"/>
  <c r="X565" i="56"/>
  <c r="Y565" i="56"/>
  <c r="W566" i="56"/>
  <c r="X566" i="56"/>
  <c r="Y566" i="56"/>
  <c r="W567" i="56"/>
  <c r="X567" i="56"/>
  <c r="Y567" i="56"/>
  <c r="W568" i="56"/>
  <c r="X568" i="56"/>
  <c r="Y568" i="56"/>
  <c r="W569" i="56"/>
  <c r="X569" i="56"/>
  <c r="Y569" i="56"/>
  <c r="W570" i="56"/>
  <c r="X570" i="56"/>
  <c r="Y570" i="56"/>
  <c r="W571" i="56"/>
  <c r="X571" i="56"/>
  <c r="Y571" i="56"/>
  <c r="W572" i="56"/>
  <c r="X572" i="56"/>
  <c r="Y572" i="56"/>
  <c r="W573" i="56"/>
  <c r="X573" i="56"/>
  <c r="Y573" i="56"/>
  <c r="W574" i="56"/>
  <c r="X574" i="56"/>
  <c r="Y574" i="56"/>
  <c r="W575" i="56"/>
  <c r="X575" i="56"/>
  <c r="Y575" i="56"/>
  <c r="W576" i="56"/>
  <c r="X576" i="56"/>
  <c r="Y576" i="56"/>
  <c r="W577" i="56"/>
  <c r="X577" i="56"/>
  <c r="Y577" i="56"/>
  <c r="W578" i="56"/>
  <c r="X578" i="56"/>
  <c r="Y578" i="56"/>
  <c r="W579" i="56"/>
  <c r="X579" i="56"/>
  <c r="Y579" i="56"/>
  <c r="W580" i="56"/>
  <c r="X580" i="56"/>
  <c r="Y580" i="56"/>
  <c r="W581" i="56"/>
  <c r="X581" i="56"/>
  <c r="Y581" i="56"/>
  <c r="W582" i="56"/>
  <c r="X582" i="56"/>
  <c r="Y582" i="56"/>
  <c r="W583" i="56"/>
  <c r="X583" i="56"/>
  <c r="Y583" i="56"/>
  <c r="W584" i="56"/>
  <c r="X584" i="56"/>
  <c r="Y584" i="56"/>
  <c r="W585" i="56"/>
  <c r="X585" i="56"/>
  <c r="Y585" i="56"/>
  <c r="W586" i="56"/>
  <c r="X586" i="56"/>
  <c r="Y586" i="56"/>
  <c r="W587" i="56"/>
  <c r="X587" i="56"/>
  <c r="Y587" i="56"/>
  <c r="W588" i="56"/>
  <c r="X588" i="56"/>
  <c r="Y588" i="56"/>
  <c r="W589" i="56"/>
  <c r="X589" i="56"/>
  <c r="Y589" i="56"/>
  <c r="W590" i="56"/>
  <c r="X590" i="56"/>
  <c r="Y590" i="56"/>
  <c r="W591" i="56"/>
  <c r="X591" i="56"/>
  <c r="Y591" i="56"/>
  <c r="W592" i="56"/>
  <c r="X592" i="56"/>
  <c r="Y592" i="56"/>
  <c r="W593" i="56"/>
  <c r="X593" i="56"/>
  <c r="Y593" i="56"/>
  <c r="W594" i="56"/>
  <c r="X594" i="56"/>
  <c r="Y594" i="56"/>
  <c r="W595" i="56"/>
  <c r="X595" i="56"/>
  <c r="Y595" i="56"/>
  <c r="W596" i="56"/>
  <c r="X596" i="56"/>
  <c r="Y596" i="56"/>
  <c r="W597" i="56"/>
  <c r="X597" i="56"/>
  <c r="Y597" i="56"/>
  <c r="W598" i="56"/>
  <c r="X598" i="56"/>
  <c r="Y598" i="56"/>
  <c r="W599" i="56"/>
  <c r="X599" i="56"/>
  <c r="Y599" i="56"/>
  <c r="W600" i="56"/>
  <c r="X600" i="56"/>
  <c r="Y600" i="56"/>
  <c r="W601" i="56"/>
  <c r="X601" i="56"/>
  <c r="Y601" i="56"/>
  <c r="W602" i="56"/>
  <c r="X602" i="56"/>
  <c r="Y602" i="56"/>
  <c r="W603" i="56"/>
  <c r="X603" i="56"/>
  <c r="Y603" i="56"/>
  <c r="W604" i="56"/>
  <c r="X604" i="56"/>
  <c r="Y604" i="56"/>
  <c r="W605" i="56"/>
  <c r="X605" i="56"/>
  <c r="Y605" i="56"/>
  <c r="W606" i="56"/>
  <c r="X606" i="56"/>
  <c r="Y606" i="56"/>
  <c r="W607" i="56"/>
  <c r="X607" i="56"/>
  <c r="Y607" i="56"/>
  <c r="W608" i="56"/>
  <c r="X608" i="56"/>
  <c r="Y608" i="56"/>
  <c r="W609" i="56"/>
  <c r="X609" i="56"/>
  <c r="Y609" i="56"/>
  <c r="W610" i="56"/>
  <c r="X610" i="56"/>
  <c r="Y610" i="56"/>
  <c r="W611" i="56"/>
  <c r="X611" i="56"/>
  <c r="Y611" i="56"/>
  <c r="W612" i="56"/>
  <c r="X612" i="56"/>
  <c r="Y612" i="56"/>
  <c r="W613" i="56"/>
  <c r="X613" i="56"/>
  <c r="Y613" i="56"/>
  <c r="W614" i="56"/>
  <c r="X614" i="56"/>
  <c r="Y614" i="56"/>
  <c r="W615" i="56"/>
  <c r="X615" i="56"/>
  <c r="Y615" i="56"/>
  <c r="W616" i="56"/>
  <c r="X616" i="56"/>
  <c r="Y616" i="56"/>
  <c r="W617" i="56"/>
  <c r="X617" i="56"/>
  <c r="Y617" i="56"/>
  <c r="W618" i="56"/>
  <c r="X618" i="56"/>
  <c r="Y618" i="56"/>
  <c r="W619" i="56"/>
  <c r="X619" i="56"/>
  <c r="Y619" i="56"/>
  <c r="W620" i="56"/>
  <c r="X620" i="56"/>
  <c r="Y620" i="56"/>
  <c r="W621" i="56"/>
  <c r="X621" i="56"/>
  <c r="Y621" i="56"/>
  <c r="W622" i="56"/>
  <c r="X622" i="56"/>
  <c r="Y622" i="56"/>
  <c r="W623" i="56"/>
  <c r="X623" i="56"/>
  <c r="Y623" i="56"/>
  <c r="W624" i="56"/>
  <c r="X624" i="56"/>
  <c r="Y624" i="56"/>
  <c r="W625" i="56"/>
  <c r="X625" i="56"/>
  <c r="Y625" i="56"/>
  <c r="W626" i="56"/>
  <c r="X626" i="56"/>
  <c r="Y626" i="56"/>
  <c r="W627" i="56"/>
  <c r="X627" i="56"/>
  <c r="Y627" i="56"/>
  <c r="W628" i="56"/>
  <c r="X628" i="56"/>
  <c r="Y628" i="56"/>
  <c r="W629" i="56"/>
  <c r="X629" i="56"/>
  <c r="Y629" i="56"/>
  <c r="W630" i="56"/>
  <c r="X630" i="56"/>
  <c r="Y630" i="56"/>
  <c r="W631" i="56"/>
  <c r="X631" i="56"/>
  <c r="Y631" i="56"/>
  <c r="W632" i="56"/>
  <c r="X632" i="56"/>
  <c r="Y632" i="56"/>
  <c r="W633" i="56"/>
  <c r="X633" i="56"/>
  <c r="Y633" i="56"/>
  <c r="W634" i="56"/>
  <c r="X634" i="56"/>
  <c r="Y634" i="56"/>
  <c r="W635" i="56"/>
  <c r="X635" i="56"/>
  <c r="Y635" i="56"/>
  <c r="W636" i="56"/>
  <c r="X636" i="56"/>
  <c r="Y636" i="56"/>
  <c r="W637" i="56"/>
  <c r="X637" i="56"/>
  <c r="Y637" i="56"/>
  <c r="W638" i="56"/>
  <c r="X638" i="56"/>
  <c r="Y638" i="56"/>
  <c r="W639" i="56"/>
  <c r="X639" i="56"/>
  <c r="Y639" i="56"/>
  <c r="W640" i="56"/>
  <c r="X640" i="56"/>
  <c r="Y640" i="56"/>
  <c r="W641" i="56"/>
  <c r="X641" i="56"/>
  <c r="Y641" i="56"/>
  <c r="W642" i="56"/>
  <c r="X642" i="56"/>
  <c r="Y642" i="56"/>
  <c r="W643" i="56"/>
  <c r="X643" i="56"/>
  <c r="Y643" i="56"/>
  <c r="W644" i="56"/>
  <c r="X644" i="56"/>
  <c r="Y644" i="56"/>
  <c r="W645" i="56"/>
  <c r="X645" i="56"/>
  <c r="Y645" i="56"/>
  <c r="W646" i="56"/>
  <c r="X646" i="56"/>
  <c r="Y646" i="56"/>
  <c r="W647" i="56"/>
  <c r="X647" i="56"/>
  <c r="Y647" i="56"/>
  <c r="W648" i="56"/>
  <c r="X648" i="56"/>
  <c r="Y648" i="56"/>
  <c r="W649" i="56"/>
  <c r="X649" i="56"/>
  <c r="Y649" i="56"/>
  <c r="W650" i="56"/>
  <c r="X650" i="56"/>
  <c r="Y650" i="56"/>
  <c r="W651" i="56"/>
  <c r="X651" i="56"/>
  <c r="Y651" i="56"/>
  <c r="W652" i="56"/>
  <c r="X652" i="56"/>
  <c r="Y652" i="56"/>
  <c r="W653" i="56"/>
  <c r="X653" i="56"/>
  <c r="Y653" i="56"/>
  <c r="W654" i="56"/>
  <c r="X654" i="56"/>
  <c r="Y654" i="56"/>
  <c r="W655" i="56"/>
  <c r="X655" i="56"/>
  <c r="Y655" i="56"/>
  <c r="W656" i="56"/>
  <c r="X656" i="56"/>
  <c r="Y656" i="56"/>
  <c r="W657" i="56"/>
  <c r="X657" i="56"/>
  <c r="Y657" i="56"/>
  <c r="W658" i="56"/>
  <c r="X658" i="56"/>
  <c r="Y658" i="56"/>
  <c r="W659" i="56"/>
  <c r="X659" i="56"/>
  <c r="Y659" i="56"/>
  <c r="W660" i="56"/>
  <c r="X660" i="56"/>
  <c r="Y660" i="56"/>
  <c r="W661" i="56"/>
  <c r="X661" i="56"/>
  <c r="Y661" i="56"/>
  <c r="W662" i="56"/>
  <c r="X662" i="56"/>
  <c r="Y662" i="56"/>
  <c r="W663" i="56"/>
  <c r="X663" i="56"/>
  <c r="Y663" i="56"/>
  <c r="W664" i="56"/>
  <c r="X664" i="56"/>
  <c r="Y664" i="56"/>
  <c r="W665" i="56"/>
  <c r="X665" i="56"/>
  <c r="Y665" i="56"/>
  <c r="W666" i="56"/>
  <c r="X666" i="56"/>
  <c r="Y666" i="56"/>
  <c r="W667" i="56"/>
  <c r="X667" i="56"/>
  <c r="Y667" i="56"/>
  <c r="W668" i="56"/>
  <c r="X668" i="56"/>
  <c r="Y668" i="56"/>
  <c r="W669" i="56"/>
  <c r="X669" i="56"/>
  <c r="Y669" i="56"/>
  <c r="W670" i="56"/>
  <c r="X670" i="56"/>
  <c r="Y670" i="56"/>
  <c r="W671" i="56"/>
  <c r="X671" i="56"/>
  <c r="Y671" i="56"/>
  <c r="W672" i="56"/>
  <c r="X672" i="56"/>
  <c r="Y672" i="56"/>
  <c r="W673" i="56"/>
  <c r="X673" i="56"/>
  <c r="Y673" i="56"/>
  <c r="W674" i="56"/>
  <c r="X674" i="56"/>
  <c r="Y674" i="56"/>
  <c r="W675" i="56"/>
  <c r="X675" i="56"/>
  <c r="Y675" i="56"/>
  <c r="W676" i="56"/>
  <c r="X676" i="56"/>
  <c r="Y676" i="56"/>
  <c r="W677" i="56"/>
  <c r="X677" i="56"/>
  <c r="Y677" i="56"/>
  <c r="W678" i="56"/>
  <c r="X678" i="56"/>
  <c r="Y678" i="56"/>
  <c r="W679" i="56"/>
  <c r="X679" i="56"/>
  <c r="Y679" i="56"/>
  <c r="W680" i="56"/>
  <c r="X680" i="56"/>
  <c r="Y680" i="56"/>
  <c r="W681" i="56"/>
  <c r="X681" i="56"/>
  <c r="Y681" i="56"/>
  <c r="W682" i="56"/>
  <c r="X682" i="56"/>
  <c r="Y682" i="56"/>
  <c r="W683" i="56"/>
  <c r="X683" i="56"/>
  <c r="Y683" i="56"/>
  <c r="W684" i="56"/>
  <c r="X684" i="56"/>
  <c r="Y684" i="56"/>
  <c r="W685" i="56"/>
  <c r="X685" i="56"/>
  <c r="Y685" i="56"/>
  <c r="W686" i="56"/>
  <c r="X686" i="56"/>
  <c r="Y686" i="56"/>
  <c r="W687" i="56"/>
  <c r="X687" i="56"/>
  <c r="Y687" i="56"/>
  <c r="W688" i="56"/>
  <c r="X688" i="56"/>
  <c r="Y688" i="56"/>
  <c r="W689" i="56"/>
  <c r="X689" i="56"/>
  <c r="Y689" i="56"/>
  <c r="W690" i="56"/>
  <c r="X690" i="56"/>
  <c r="Y690" i="56"/>
  <c r="W691" i="56"/>
  <c r="X691" i="56"/>
  <c r="Y691" i="56"/>
  <c r="W692" i="56"/>
  <c r="X692" i="56"/>
  <c r="Y692" i="56"/>
  <c r="W693" i="56"/>
  <c r="X693" i="56"/>
  <c r="Y693" i="56"/>
  <c r="W694" i="56"/>
  <c r="X694" i="56"/>
  <c r="Y694" i="56"/>
  <c r="W695" i="56"/>
  <c r="X695" i="56"/>
  <c r="Y695" i="56"/>
  <c r="W696" i="56"/>
  <c r="X696" i="56"/>
  <c r="Y696" i="56"/>
  <c r="W697" i="56"/>
  <c r="X697" i="56"/>
  <c r="Y697" i="56"/>
  <c r="W698" i="56"/>
  <c r="X698" i="56"/>
  <c r="Y698" i="56"/>
  <c r="W699" i="56"/>
  <c r="X699" i="56"/>
  <c r="Y699" i="56"/>
  <c r="W700" i="56"/>
  <c r="X700" i="56"/>
  <c r="Y700" i="56"/>
  <c r="W701" i="56"/>
  <c r="X701" i="56"/>
  <c r="Y701" i="56"/>
  <c r="W702" i="56"/>
  <c r="X702" i="56"/>
  <c r="Y702" i="56"/>
  <c r="W703" i="56"/>
  <c r="X703" i="56"/>
  <c r="Y703" i="56"/>
  <c r="W704" i="56"/>
  <c r="X704" i="56"/>
  <c r="Y704" i="56"/>
  <c r="W705" i="56"/>
  <c r="X705" i="56"/>
  <c r="Y705" i="56"/>
  <c r="W706" i="56"/>
  <c r="X706" i="56"/>
  <c r="Y706" i="56"/>
  <c r="W707" i="56"/>
  <c r="X707" i="56"/>
  <c r="Y707" i="56"/>
  <c r="W708" i="56"/>
  <c r="X708" i="56"/>
  <c r="Y708" i="56"/>
  <c r="W709" i="56"/>
  <c r="X709" i="56"/>
  <c r="Y709" i="56"/>
  <c r="W710" i="56"/>
  <c r="X710" i="56"/>
  <c r="Y710" i="56"/>
  <c r="W711" i="56"/>
  <c r="X711" i="56"/>
  <c r="Y711" i="56"/>
  <c r="W712" i="56"/>
  <c r="X712" i="56"/>
  <c r="Y712" i="56"/>
  <c r="W713" i="56"/>
  <c r="X713" i="56"/>
  <c r="Y713" i="56"/>
  <c r="W714" i="56"/>
  <c r="X714" i="56"/>
  <c r="Y714" i="56"/>
  <c r="W715" i="56"/>
  <c r="X715" i="56"/>
  <c r="Y715" i="56"/>
  <c r="W716" i="56"/>
  <c r="X716" i="56"/>
  <c r="Y716" i="56"/>
  <c r="W717" i="56"/>
  <c r="X717" i="56"/>
  <c r="Y717" i="56"/>
  <c r="W718" i="56"/>
  <c r="X718" i="56"/>
  <c r="Y718" i="56"/>
  <c r="W719" i="56"/>
  <c r="X719" i="56"/>
  <c r="Y719" i="56"/>
  <c r="W720" i="56"/>
  <c r="X720" i="56"/>
  <c r="Y720" i="56"/>
  <c r="W721" i="56"/>
  <c r="X721" i="56"/>
  <c r="Y721" i="56"/>
  <c r="W722" i="56"/>
  <c r="X722" i="56"/>
  <c r="Y722" i="56"/>
  <c r="W723" i="56"/>
  <c r="X723" i="56"/>
  <c r="Y723" i="56"/>
  <c r="W724" i="56"/>
  <c r="X724" i="56"/>
  <c r="Y724" i="56"/>
  <c r="W725" i="56"/>
  <c r="X725" i="56"/>
  <c r="Y725" i="56"/>
  <c r="W726" i="56"/>
  <c r="X726" i="56"/>
  <c r="Y726" i="56"/>
  <c r="W727" i="56"/>
  <c r="X727" i="56"/>
  <c r="Y727" i="56"/>
  <c r="W728" i="56"/>
  <c r="X728" i="56"/>
  <c r="Y728" i="56"/>
  <c r="W729" i="56"/>
  <c r="X729" i="56"/>
  <c r="Y729" i="56"/>
  <c r="W730" i="56"/>
  <c r="X730" i="56"/>
  <c r="Y730" i="56"/>
  <c r="W731" i="56"/>
  <c r="X731" i="56"/>
  <c r="Y731" i="56"/>
  <c r="W732" i="56"/>
  <c r="X732" i="56"/>
  <c r="Y732" i="56"/>
  <c r="W733" i="56"/>
  <c r="X733" i="56"/>
  <c r="Y733" i="56"/>
  <c r="W734" i="56"/>
  <c r="X734" i="56"/>
  <c r="Y734" i="56"/>
  <c r="W735" i="56"/>
  <c r="X735" i="56"/>
  <c r="Y735" i="56"/>
  <c r="W736" i="56"/>
  <c r="X736" i="56"/>
  <c r="Y736" i="56"/>
  <c r="W737" i="56"/>
  <c r="X737" i="56"/>
  <c r="Y737" i="56"/>
  <c r="W738" i="56"/>
  <c r="X738" i="56"/>
  <c r="Y738" i="56"/>
  <c r="W739" i="56"/>
  <c r="X739" i="56"/>
  <c r="Y739" i="56"/>
  <c r="W740" i="56"/>
  <c r="X740" i="56"/>
  <c r="Y740" i="56"/>
  <c r="W741" i="56"/>
  <c r="X741" i="56"/>
  <c r="Y741" i="56"/>
  <c r="W742" i="56"/>
  <c r="X742" i="56"/>
  <c r="Y742" i="56"/>
  <c r="W743" i="56"/>
  <c r="X743" i="56"/>
  <c r="Y743" i="56"/>
  <c r="W744" i="56"/>
  <c r="X744" i="56"/>
  <c r="Y744" i="56"/>
  <c r="W745" i="56"/>
  <c r="X745" i="56"/>
  <c r="Y745" i="56"/>
  <c r="W746" i="56"/>
  <c r="X746" i="56"/>
  <c r="Y746" i="56"/>
  <c r="W747" i="56"/>
  <c r="X747" i="56"/>
  <c r="Y747" i="56"/>
  <c r="W748" i="56"/>
  <c r="X748" i="56"/>
  <c r="Y748" i="56"/>
  <c r="W749" i="56"/>
  <c r="X749" i="56"/>
  <c r="Y749" i="56"/>
  <c r="W750" i="56"/>
  <c r="X750" i="56"/>
  <c r="Y750" i="56"/>
  <c r="W751" i="56"/>
  <c r="X751" i="56"/>
  <c r="Y751" i="56"/>
  <c r="W752" i="56"/>
  <c r="X752" i="56"/>
  <c r="Y752" i="56"/>
  <c r="W753" i="56"/>
  <c r="X753" i="56"/>
  <c r="Y753" i="56"/>
  <c r="W754" i="56"/>
  <c r="X754" i="56"/>
  <c r="Y754" i="56"/>
  <c r="W755" i="56"/>
  <c r="X755" i="56"/>
  <c r="Y755" i="56"/>
  <c r="W756" i="56"/>
  <c r="X756" i="56"/>
  <c r="Y756" i="56"/>
  <c r="W757" i="56"/>
  <c r="X757" i="56"/>
  <c r="Y757" i="56"/>
  <c r="W758" i="56"/>
  <c r="X758" i="56"/>
  <c r="Y758" i="56"/>
  <c r="W759" i="56"/>
  <c r="X759" i="56"/>
  <c r="Y759" i="56"/>
  <c r="W760" i="56"/>
  <c r="X760" i="56"/>
  <c r="Y760" i="56"/>
  <c r="W761" i="56"/>
  <c r="X761" i="56"/>
  <c r="Y761" i="56"/>
  <c r="W762" i="56"/>
  <c r="X762" i="56"/>
  <c r="Y762" i="56"/>
  <c r="W763" i="56"/>
  <c r="X763" i="56"/>
  <c r="Y763" i="56"/>
  <c r="W764" i="56"/>
  <c r="X764" i="56"/>
  <c r="Y764" i="56"/>
  <c r="W765" i="56"/>
  <c r="X765" i="56"/>
  <c r="Y765" i="56"/>
  <c r="W766" i="56"/>
  <c r="X766" i="56"/>
  <c r="Y766" i="56"/>
  <c r="W767" i="56"/>
  <c r="X767" i="56"/>
  <c r="Y767" i="56"/>
  <c r="W768" i="56"/>
  <c r="X768" i="56"/>
  <c r="Y768" i="56"/>
  <c r="W769" i="56"/>
  <c r="X769" i="56"/>
  <c r="Y769" i="56"/>
  <c r="W770" i="56"/>
  <c r="X770" i="56"/>
  <c r="Y770" i="56"/>
  <c r="W771" i="56"/>
  <c r="X771" i="56"/>
  <c r="Y771" i="56"/>
  <c r="W772" i="56"/>
  <c r="X772" i="56"/>
  <c r="Y772" i="56"/>
  <c r="W773" i="56"/>
  <c r="X773" i="56"/>
  <c r="Y773" i="56"/>
  <c r="W774" i="56"/>
  <c r="X774" i="56"/>
  <c r="Y774" i="56"/>
  <c r="W775" i="56"/>
  <c r="X775" i="56"/>
  <c r="Y775" i="56"/>
  <c r="W776" i="56"/>
  <c r="X776" i="56"/>
  <c r="Y776" i="56"/>
  <c r="W777" i="56"/>
  <c r="X777" i="56"/>
  <c r="Y777" i="56"/>
  <c r="W778" i="56"/>
  <c r="X778" i="56"/>
  <c r="Y778" i="56"/>
  <c r="W779" i="56"/>
  <c r="X779" i="56"/>
  <c r="Y779" i="56"/>
  <c r="W780" i="56"/>
  <c r="X780" i="56"/>
  <c r="Y780" i="56"/>
  <c r="W781" i="56"/>
  <c r="X781" i="56"/>
  <c r="Y781" i="56"/>
  <c r="W782" i="56"/>
  <c r="X782" i="56"/>
  <c r="Y782" i="56"/>
  <c r="W783" i="56"/>
  <c r="X783" i="56"/>
  <c r="Y783" i="56"/>
  <c r="W784" i="56"/>
  <c r="X784" i="56"/>
  <c r="Y784" i="56"/>
  <c r="W785" i="56"/>
  <c r="X785" i="56"/>
  <c r="Y785" i="56"/>
  <c r="W786" i="56"/>
  <c r="X786" i="56"/>
  <c r="Y786" i="56"/>
  <c r="W787" i="56"/>
  <c r="X787" i="56"/>
  <c r="Y787" i="56"/>
  <c r="W788" i="56"/>
  <c r="X788" i="56"/>
  <c r="Y788" i="56"/>
  <c r="W789" i="56"/>
  <c r="X789" i="56"/>
  <c r="Y789" i="56"/>
  <c r="W790" i="56"/>
  <c r="X790" i="56"/>
  <c r="Y790" i="56"/>
  <c r="W791" i="56"/>
  <c r="X791" i="56"/>
  <c r="Y791" i="56"/>
  <c r="W792" i="56"/>
  <c r="X792" i="56"/>
  <c r="Y792" i="56"/>
  <c r="W793" i="56"/>
  <c r="X793" i="56"/>
  <c r="Y793" i="56"/>
  <c r="W794" i="56"/>
  <c r="X794" i="56"/>
  <c r="Y794" i="56"/>
  <c r="W795" i="56"/>
  <c r="X795" i="56"/>
  <c r="Y795" i="56"/>
  <c r="W796" i="56"/>
  <c r="X796" i="56"/>
  <c r="Y796" i="56"/>
  <c r="W797" i="56"/>
  <c r="X797" i="56"/>
  <c r="Y797" i="56"/>
  <c r="W798" i="56"/>
  <c r="X798" i="56"/>
  <c r="Y798" i="56"/>
  <c r="W799" i="56"/>
  <c r="X799" i="56"/>
  <c r="Y799" i="56"/>
  <c r="W800" i="56"/>
  <c r="X800" i="56"/>
  <c r="Y800" i="56"/>
  <c r="W801" i="56"/>
  <c r="X801" i="56"/>
  <c r="Y801" i="56"/>
  <c r="W802" i="56"/>
  <c r="X802" i="56"/>
  <c r="Y802" i="56"/>
  <c r="W803" i="56"/>
  <c r="X803" i="56"/>
  <c r="Y803" i="56"/>
  <c r="W804" i="56"/>
  <c r="X804" i="56"/>
  <c r="Y804" i="56"/>
  <c r="W805" i="56"/>
  <c r="X805" i="56"/>
  <c r="Y805" i="56"/>
  <c r="W806" i="56"/>
  <c r="X806" i="56"/>
  <c r="Y806" i="56"/>
  <c r="W807" i="56"/>
  <c r="X807" i="56"/>
  <c r="Y807" i="56"/>
  <c r="W808" i="56"/>
  <c r="X808" i="56"/>
  <c r="Y808" i="56"/>
  <c r="W809" i="56"/>
  <c r="X809" i="56"/>
  <c r="Y809" i="56"/>
  <c r="W810" i="56"/>
  <c r="X810" i="56"/>
  <c r="Y810" i="56"/>
  <c r="W811" i="56"/>
  <c r="X811" i="56"/>
  <c r="Y811" i="56"/>
  <c r="W812" i="56"/>
  <c r="X812" i="56"/>
  <c r="Y812" i="56"/>
  <c r="W813" i="56"/>
  <c r="X813" i="56"/>
  <c r="Y813" i="56"/>
  <c r="W814" i="56"/>
  <c r="X814" i="56"/>
  <c r="Y814" i="56"/>
  <c r="W815" i="56"/>
  <c r="X815" i="56"/>
  <c r="Y815" i="56"/>
  <c r="W816" i="56"/>
  <c r="X816" i="56"/>
  <c r="Y816" i="56"/>
  <c r="W817" i="56"/>
  <c r="X817" i="56"/>
  <c r="Y817" i="56"/>
  <c r="W818" i="56"/>
  <c r="X818" i="56"/>
  <c r="Y818" i="56"/>
  <c r="W819" i="56"/>
  <c r="X819" i="56"/>
  <c r="Y819" i="56"/>
  <c r="W820" i="56"/>
  <c r="X820" i="56"/>
  <c r="Y820" i="56"/>
  <c r="W821" i="56"/>
  <c r="X821" i="56"/>
  <c r="Y821" i="56"/>
  <c r="W822" i="56"/>
  <c r="X822" i="56"/>
  <c r="Y822" i="56"/>
  <c r="W823" i="56"/>
  <c r="X823" i="56"/>
  <c r="Y823" i="56"/>
  <c r="W824" i="56"/>
  <c r="X824" i="56"/>
  <c r="Y824" i="56"/>
  <c r="W825" i="56"/>
  <c r="X825" i="56"/>
  <c r="Y825" i="56"/>
  <c r="W826" i="56"/>
  <c r="X826" i="56"/>
  <c r="Y826" i="56"/>
  <c r="W827" i="56"/>
  <c r="X827" i="56"/>
  <c r="Y827" i="56"/>
  <c r="W828" i="56"/>
  <c r="X828" i="56"/>
  <c r="Y828" i="56"/>
  <c r="W829" i="56"/>
  <c r="X829" i="56"/>
  <c r="Y829" i="56"/>
  <c r="W830" i="56"/>
  <c r="X830" i="56"/>
  <c r="Y830" i="56"/>
  <c r="W831" i="56"/>
  <c r="X831" i="56"/>
  <c r="Y831" i="56"/>
  <c r="W832" i="56"/>
  <c r="X832" i="56"/>
  <c r="Y832" i="56"/>
  <c r="W833" i="56"/>
  <c r="X833" i="56"/>
  <c r="Y833" i="56"/>
  <c r="W834" i="56"/>
  <c r="X834" i="56"/>
  <c r="Y834" i="56"/>
  <c r="W835" i="56"/>
  <c r="X835" i="56"/>
  <c r="Y835" i="56"/>
  <c r="W836" i="56"/>
  <c r="X836" i="56"/>
  <c r="Y836" i="56"/>
  <c r="W837" i="56"/>
  <c r="X837" i="56"/>
  <c r="Y837" i="56"/>
  <c r="W838" i="56"/>
  <c r="X838" i="56"/>
  <c r="Y838" i="56"/>
  <c r="W839" i="56"/>
  <c r="X839" i="56"/>
  <c r="Y839" i="56"/>
  <c r="W840" i="56"/>
  <c r="X840" i="56"/>
  <c r="Y840" i="56"/>
  <c r="W841" i="56"/>
  <c r="X841" i="56"/>
  <c r="Y841" i="56"/>
  <c r="W842" i="56"/>
  <c r="X842" i="56"/>
  <c r="Y842" i="56"/>
  <c r="W843" i="56"/>
  <c r="X843" i="56"/>
  <c r="Y843" i="56"/>
  <c r="W844" i="56"/>
  <c r="X844" i="56"/>
  <c r="Y844" i="56"/>
  <c r="W845" i="56"/>
  <c r="X845" i="56"/>
  <c r="Y845" i="56"/>
  <c r="W846" i="56"/>
  <c r="X846" i="56"/>
  <c r="Y846" i="56"/>
  <c r="W847" i="56"/>
  <c r="X847" i="56"/>
  <c r="Y847" i="56"/>
  <c r="W848" i="56"/>
  <c r="X848" i="56"/>
  <c r="Y848" i="56"/>
  <c r="W849" i="56"/>
  <c r="X849" i="56"/>
  <c r="Y849" i="56"/>
  <c r="W850" i="56"/>
  <c r="X850" i="56"/>
  <c r="Y850" i="56"/>
  <c r="W851" i="56"/>
  <c r="X851" i="56"/>
  <c r="Y851" i="56"/>
  <c r="W852" i="56"/>
  <c r="X852" i="56"/>
  <c r="Y852" i="56"/>
  <c r="W853" i="56"/>
  <c r="X853" i="56"/>
  <c r="Y853" i="56"/>
  <c r="W854" i="56"/>
  <c r="X854" i="56"/>
  <c r="Y854" i="56"/>
  <c r="W855" i="56"/>
  <c r="X855" i="56"/>
  <c r="Y855" i="56"/>
  <c r="W856" i="56"/>
  <c r="X856" i="56"/>
  <c r="Y856" i="56"/>
  <c r="W857" i="56"/>
  <c r="X857" i="56"/>
  <c r="Y857" i="56"/>
  <c r="W858" i="56"/>
  <c r="X858" i="56"/>
  <c r="Y858" i="56"/>
  <c r="W859" i="56"/>
  <c r="X859" i="56"/>
  <c r="Y859" i="56"/>
  <c r="W860" i="56"/>
  <c r="X860" i="56"/>
  <c r="Y860" i="56"/>
  <c r="W861" i="56"/>
  <c r="X861" i="56"/>
  <c r="Y861" i="56"/>
  <c r="W862" i="56"/>
  <c r="X862" i="56"/>
  <c r="Y862" i="56"/>
  <c r="W863" i="56"/>
  <c r="X863" i="56"/>
  <c r="Y863" i="56"/>
  <c r="W864" i="56"/>
  <c r="X864" i="56"/>
  <c r="Y864" i="56"/>
  <c r="W865" i="56"/>
  <c r="X865" i="56"/>
  <c r="Y865" i="56"/>
  <c r="W866" i="56"/>
  <c r="X866" i="56"/>
  <c r="Y866" i="56"/>
  <c r="W867" i="56"/>
  <c r="X867" i="56"/>
  <c r="Y867" i="56"/>
  <c r="W868" i="56"/>
  <c r="X868" i="56"/>
  <c r="Y868" i="56"/>
  <c r="W869" i="56"/>
  <c r="X869" i="56"/>
  <c r="Y869" i="56"/>
  <c r="W870" i="56"/>
  <c r="X870" i="56"/>
  <c r="Y870" i="56"/>
  <c r="W871" i="56"/>
  <c r="X871" i="56"/>
  <c r="Y871" i="56"/>
  <c r="W872" i="56"/>
  <c r="X872" i="56"/>
  <c r="Y872" i="56"/>
  <c r="W873" i="56"/>
  <c r="X873" i="56"/>
  <c r="Y873" i="56"/>
  <c r="W874" i="56"/>
  <c r="X874" i="56"/>
  <c r="Y874" i="56"/>
  <c r="W875" i="56"/>
  <c r="X875" i="56"/>
  <c r="Y875" i="56"/>
  <c r="W876" i="56"/>
  <c r="X876" i="56"/>
  <c r="Y876" i="56"/>
  <c r="W877" i="56"/>
  <c r="X877" i="56"/>
  <c r="Y877" i="56"/>
  <c r="W878" i="56"/>
  <c r="X878" i="56"/>
  <c r="Y878" i="56"/>
  <c r="W879" i="56"/>
  <c r="X879" i="56"/>
  <c r="Y879" i="56"/>
  <c r="W880" i="56"/>
  <c r="X880" i="56"/>
  <c r="Y880" i="56"/>
  <c r="W881" i="56"/>
  <c r="X881" i="56"/>
  <c r="Y881" i="56"/>
  <c r="W882" i="56"/>
  <c r="X882" i="56"/>
  <c r="Y882" i="56"/>
  <c r="W883" i="56"/>
  <c r="X883" i="56"/>
  <c r="Y883" i="56"/>
  <c r="W884" i="56"/>
  <c r="X884" i="56"/>
  <c r="Y884" i="56"/>
  <c r="W885" i="56"/>
  <c r="X885" i="56"/>
  <c r="Y885" i="56"/>
  <c r="W886" i="56"/>
  <c r="X886" i="56"/>
  <c r="Y886" i="56"/>
  <c r="W887" i="56"/>
  <c r="X887" i="56"/>
  <c r="Y887" i="56"/>
  <c r="W888" i="56"/>
  <c r="X888" i="56"/>
  <c r="Y888" i="56"/>
  <c r="W889" i="56"/>
  <c r="X889" i="56"/>
  <c r="Y889" i="56"/>
  <c r="W890" i="56"/>
  <c r="X890" i="56"/>
  <c r="Y890" i="56"/>
  <c r="W891" i="56"/>
  <c r="X891" i="56"/>
  <c r="Y891" i="56"/>
  <c r="W892" i="56"/>
  <c r="X892" i="56"/>
  <c r="Y892" i="56"/>
  <c r="W893" i="56"/>
  <c r="X893" i="56"/>
  <c r="Y893" i="56"/>
  <c r="W894" i="56"/>
  <c r="X894" i="56"/>
  <c r="Y894" i="56"/>
  <c r="W895" i="56"/>
  <c r="X895" i="56"/>
  <c r="Y895" i="56"/>
  <c r="W896" i="56"/>
  <c r="X896" i="56"/>
  <c r="Y896" i="56"/>
  <c r="W897" i="56"/>
  <c r="X897" i="56"/>
  <c r="Y897" i="56"/>
  <c r="W898" i="56"/>
  <c r="X898" i="56"/>
  <c r="Y898" i="56"/>
  <c r="W899" i="56"/>
  <c r="X899" i="56"/>
  <c r="Y899" i="56"/>
  <c r="W900" i="56"/>
  <c r="X900" i="56"/>
  <c r="Y900" i="56"/>
  <c r="W901" i="56"/>
  <c r="X901" i="56"/>
  <c r="Y901" i="56"/>
  <c r="W902" i="56"/>
  <c r="X902" i="56"/>
  <c r="Y902" i="56"/>
  <c r="W903" i="56"/>
  <c r="X903" i="56"/>
  <c r="Y903" i="56"/>
  <c r="W904" i="56"/>
  <c r="X904" i="56"/>
  <c r="Y904" i="56"/>
  <c r="W905" i="56"/>
  <c r="X905" i="56"/>
  <c r="Y905" i="56"/>
  <c r="W906" i="56"/>
  <c r="X906" i="56"/>
  <c r="Y906" i="56"/>
  <c r="W907" i="56"/>
  <c r="X907" i="56"/>
  <c r="Y907" i="56"/>
  <c r="W908" i="56"/>
  <c r="X908" i="56"/>
  <c r="Y908" i="56"/>
  <c r="W909" i="56"/>
  <c r="X909" i="56"/>
  <c r="Y909" i="56"/>
  <c r="W910" i="56"/>
  <c r="X910" i="56"/>
  <c r="Y910" i="56"/>
  <c r="W911" i="56"/>
  <c r="X911" i="56"/>
  <c r="Y911" i="56"/>
  <c r="W912" i="56"/>
  <c r="X912" i="56"/>
  <c r="Y912" i="56"/>
  <c r="W913" i="56"/>
  <c r="X913" i="56"/>
  <c r="Y913" i="56"/>
  <c r="W914" i="56"/>
  <c r="X914" i="56"/>
  <c r="Y914" i="56"/>
  <c r="W915" i="56"/>
  <c r="X915" i="56"/>
  <c r="Y915" i="56"/>
  <c r="W916" i="56"/>
  <c r="X916" i="56"/>
  <c r="Y916" i="56"/>
  <c r="W917" i="56"/>
  <c r="X917" i="56"/>
  <c r="Y917" i="56"/>
  <c r="W918" i="56"/>
  <c r="X918" i="56"/>
  <c r="Y918" i="56"/>
  <c r="W919" i="56"/>
  <c r="X919" i="56"/>
  <c r="Y919" i="56"/>
  <c r="W920" i="56"/>
  <c r="X920" i="56"/>
  <c r="Y920" i="56"/>
  <c r="W921" i="56"/>
  <c r="X921" i="56"/>
  <c r="Y921" i="56"/>
  <c r="W922" i="56"/>
  <c r="X922" i="56"/>
  <c r="Y922" i="56"/>
  <c r="W923" i="56"/>
  <c r="X923" i="56"/>
  <c r="Y923" i="56"/>
  <c r="W924" i="56"/>
  <c r="X924" i="56"/>
  <c r="Y924" i="56"/>
  <c r="W925" i="56"/>
  <c r="X925" i="56"/>
  <c r="Y925" i="56"/>
  <c r="W926" i="56"/>
  <c r="X926" i="56"/>
  <c r="Y926" i="56"/>
  <c r="W927" i="56"/>
  <c r="X927" i="56"/>
  <c r="Y927" i="56"/>
  <c r="W928" i="56"/>
  <c r="X928" i="56"/>
  <c r="Y928" i="56"/>
  <c r="W929" i="56"/>
  <c r="X929" i="56"/>
  <c r="Y929" i="56"/>
  <c r="W930" i="56"/>
  <c r="X930" i="56"/>
  <c r="Y930" i="56"/>
  <c r="W931" i="56"/>
  <c r="X931" i="56"/>
  <c r="Y931" i="56"/>
  <c r="W932" i="56"/>
  <c r="X932" i="56"/>
  <c r="Y932" i="56"/>
  <c r="W933" i="56"/>
  <c r="X933" i="56"/>
  <c r="Y933" i="56"/>
  <c r="W934" i="56"/>
  <c r="X934" i="56"/>
  <c r="Y934" i="56"/>
  <c r="W935" i="56"/>
  <c r="X935" i="56"/>
  <c r="Y935" i="56"/>
  <c r="W936" i="56"/>
  <c r="X936" i="56"/>
  <c r="Y936" i="56"/>
  <c r="W937" i="56"/>
  <c r="X937" i="56"/>
  <c r="Y937" i="56"/>
  <c r="W938" i="56"/>
  <c r="X938" i="56"/>
  <c r="Y938" i="56"/>
  <c r="W939" i="56"/>
  <c r="X939" i="56"/>
  <c r="Y939" i="56"/>
  <c r="W940" i="56"/>
  <c r="X940" i="56"/>
  <c r="Y940" i="56"/>
  <c r="W941" i="56"/>
  <c r="X941" i="56"/>
  <c r="Y941" i="56"/>
  <c r="W942" i="56"/>
  <c r="X942" i="56"/>
  <c r="Y942" i="56"/>
  <c r="W943" i="56"/>
  <c r="X943" i="56"/>
  <c r="Y943" i="56"/>
  <c r="W944" i="56"/>
  <c r="X944" i="56"/>
  <c r="Y944" i="56"/>
  <c r="W945" i="56"/>
  <c r="X945" i="56"/>
  <c r="Y945" i="56"/>
  <c r="W946" i="56"/>
  <c r="X946" i="56"/>
  <c r="Y946" i="56"/>
  <c r="W947" i="56"/>
  <c r="X947" i="56"/>
  <c r="Y947" i="56"/>
  <c r="W948" i="56"/>
  <c r="X948" i="56"/>
  <c r="Y948" i="56"/>
  <c r="W949" i="56"/>
  <c r="X949" i="56"/>
  <c r="Y949" i="56"/>
  <c r="W950" i="56"/>
  <c r="X950" i="56"/>
  <c r="Y950" i="56"/>
  <c r="W951" i="56"/>
  <c r="X951" i="56"/>
  <c r="Y951" i="56"/>
  <c r="W952" i="56"/>
  <c r="X952" i="56"/>
  <c r="Y952" i="56"/>
  <c r="W953" i="56"/>
  <c r="X953" i="56"/>
  <c r="Y953" i="56"/>
  <c r="W954" i="56"/>
  <c r="X954" i="56"/>
  <c r="Y954" i="56"/>
  <c r="W955" i="56"/>
  <c r="X955" i="56"/>
  <c r="Y955" i="56"/>
  <c r="W956" i="56"/>
  <c r="X956" i="56"/>
  <c r="Y956" i="56"/>
  <c r="W957" i="56"/>
  <c r="X957" i="56"/>
  <c r="Y957" i="56"/>
  <c r="W958" i="56"/>
  <c r="X958" i="56"/>
  <c r="Y958" i="56"/>
  <c r="W959" i="56"/>
  <c r="X959" i="56"/>
  <c r="Y959" i="56"/>
  <c r="W960" i="56"/>
  <c r="X960" i="56"/>
  <c r="Y960" i="56"/>
  <c r="W961" i="56"/>
  <c r="X961" i="56"/>
  <c r="Y961" i="56"/>
  <c r="W962" i="56"/>
  <c r="X962" i="56"/>
  <c r="Y962" i="56"/>
  <c r="W963" i="56"/>
  <c r="X963" i="56"/>
  <c r="Y963" i="56"/>
  <c r="W964" i="56"/>
  <c r="X964" i="56"/>
  <c r="Y964" i="56"/>
  <c r="W965" i="56"/>
  <c r="X965" i="56"/>
  <c r="Y965" i="56"/>
  <c r="W966" i="56"/>
  <c r="X966" i="56"/>
  <c r="Y966" i="56"/>
  <c r="W967" i="56"/>
  <c r="X967" i="56"/>
  <c r="Y967" i="56"/>
  <c r="W968" i="56"/>
  <c r="X968" i="56"/>
  <c r="Y968" i="56"/>
  <c r="W969" i="56"/>
  <c r="X969" i="56"/>
  <c r="Y969" i="56"/>
  <c r="W970" i="56"/>
  <c r="X970" i="56"/>
  <c r="Y970" i="56"/>
  <c r="W971" i="56"/>
  <c r="X971" i="56"/>
  <c r="Y971" i="56"/>
  <c r="W972" i="56"/>
  <c r="X972" i="56"/>
  <c r="Y972" i="56"/>
  <c r="W973" i="56"/>
  <c r="X973" i="56"/>
  <c r="Y973" i="56"/>
  <c r="W974" i="56"/>
  <c r="X974" i="56"/>
  <c r="Y974" i="56"/>
  <c r="W975" i="56"/>
  <c r="X975" i="56"/>
  <c r="Y975" i="56"/>
  <c r="W976" i="56"/>
  <c r="X976" i="56"/>
  <c r="Y976" i="56"/>
  <c r="W977" i="56"/>
  <c r="X977" i="56"/>
  <c r="Y977" i="56"/>
  <c r="W978" i="56"/>
  <c r="X978" i="56"/>
  <c r="Y978" i="56"/>
  <c r="W979" i="56"/>
  <c r="X979" i="56"/>
  <c r="Y979" i="56"/>
  <c r="W980" i="56"/>
  <c r="X980" i="56"/>
  <c r="Y980" i="56"/>
  <c r="W981" i="56"/>
  <c r="X981" i="56"/>
  <c r="Y981" i="56"/>
  <c r="W982" i="56"/>
  <c r="X982" i="56"/>
  <c r="Y982" i="56"/>
  <c r="W983" i="56"/>
  <c r="X983" i="56"/>
  <c r="Y983" i="56"/>
  <c r="W984" i="56"/>
  <c r="X984" i="56"/>
  <c r="Y984" i="56"/>
  <c r="W985" i="56"/>
  <c r="X985" i="56"/>
  <c r="Y985" i="56"/>
  <c r="W986" i="56"/>
  <c r="X986" i="56"/>
  <c r="Y986" i="56"/>
  <c r="W987" i="56"/>
  <c r="X987" i="56"/>
  <c r="Y987" i="56"/>
  <c r="W988" i="56"/>
  <c r="X988" i="56"/>
  <c r="Y988" i="56"/>
  <c r="W989" i="56"/>
  <c r="X989" i="56"/>
  <c r="Y989" i="56"/>
  <c r="W990" i="56"/>
  <c r="X990" i="56"/>
  <c r="Y990" i="56"/>
  <c r="W991" i="56"/>
  <c r="X991" i="56"/>
  <c r="Y991" i="56"/>
  <c r="W992" i="56"/>
  <c r="X992" i="56"/>
  <c r="Y992" i="56"/>
  <c r="W993" i="56"/>
  <c r="X993" i="56"/>
  <c r="Y993" i="56"/>
  <c r="W994" i="56"/>
  <c r="X994" i="56"/>
  <c r="Y994" i="56"/>
  <c r="W995" i="56"/>
  <c r="X995" i="56"/>
  <c r="Y995" i="56"/>
  <c r="W996" i="56"/>
  <c r="X996" i="56"/>
  <c r="Y996" i="56"/>
  <c r="W997" i="56"/>
  <c r="X997" i="56"/>
  <c r="Y997" i="56"/>
  <c r="W998" i="56"/>
  <c r="X998" i="56"/>
  <c r="Y998" i="56"/>
  <c r="W999" i="56"/>
  <c r="X999" i="56"/>
  <c r="Y999" i="56"/>
  <c r="W1000" i="56"/>
  <c r="X1000" i="56"/>
  <c r="Y1000" i="56"/>
  <c r="W1001" i="56"/>
  <c r="X1001" i="56"/>
  <c r="Y1001" i="56"/>
  <c r="W1002" i="56"/>
  <c r="X1002" i="56"/>
  <c r="Y1002" i="56"/>
  <c r="W1003" i="56"/>
  <c r="X1003" i="56"/>
  <c r="Y1003" i="56"/>
  <c r="W1004" i="56"/>
  <c r="X1004" i="56"/>
  <c r="Y1004" i="56"/>
  <c r="W1005" i="56"/>
  <c r="X1005" i="56"/>
  <c r="Y1005" i="56"/>
  <c r="W1006" i="56"/>
  <c r="X1006" i="56"/>
  <c r="Y1006" i="56"/>
  <c r="W1007" i="56"/>
  <c r="X1007" i="56"/>
  <c r="Y1007" i="56"/>
  <c r="W1008" i="56"/>
  <c r="X1008" i="56"/>
  <c r="Y1008" i="56"/>
  <c r="W1009" i="56"/>
  <c r="X1009" i="56"/>
  <c r="Y1009" i="56"/>
  <c r="W1010" i="56"/>
  <c r="X1010" i="56"/>
  <c r="Y1010" i="56"/>
  <c r="W1011" i="56"/>
  <c r="X1011" i="56"/>
  <c r="Y1011" i="56"/>
  <c r="W1012" i="56"/>
  <c r="X1012" i="56"/>
  <c r="Y1012" i="56"/>
  <c r="W1013" i="56"/>
  <c r="X1013" i="56"/>
  <c r="Y1013" i="56"/>
  <c r="W1014" i="56"/>
  <c r="X1014" i="56"/>
  <c r="Y1014" i="56"/>
  <c r="W1015" i="56"/>
  <c r="X1015" i="56"/>
  <c r="Y1015" i="56"/>
  <c r="W1016" i="56"/>
  <c r="X1016" i="56"/>
  <c r="Y1016" i="56"/>
  <c r="W1017" i="56"/>
  <c r="X1017" i="56"/>
  <c r="Y1017" i="56"/>
  <c r="W1018" i="56"/>
  <c r="X1018" i="56"/>
  <c r="Y1018" i="56"/>
  <c r="W1019" i="56"/>
  <c r="X1019" i="56"/>
  <c r="Y1019" i="56"/>
  <c r="W1020" i="56"/>
  <c r="X1020" i="56"/>
  <c r="Y1020" i="56"/>
  <c r="W1021" i="56"/>
  <c r="X1021" i="56"/>
  <c r="Y1021" i="56"/>
  <c r="W1022" i="56"/>
  <c r="X1022" i="56"/>
  <c r="Y1022" i="56"/>
  <c r="W1023" i="56"/>
  <c r="X1023" i="56"/>
  <c r="Y1023" i="56"/>
  <c r="W1024" i="56"/>
  <c r="X1024" i="56"/>
  <c r="Y1024" i="56"/>
  <c r="W1025" i="56"/>
  <c r="X1025" i="56"/>
  <c r="Y1025" i="56"/>
  <c r="W1026" i="56"/>
  <c r="X1026" i="56"/>
  <c r="Y1026" i="56"/>
  <c r="W1027" i="56"/>
  <c r="X1027" i="56"/>
  <c r="Y1027" i="56"/>
  <c r="W1028" i="56"/>
  <c r="X1028" i="56"/>
  <c r="Y1028" i="56"/>
  <c r="W1029" i="56"/>
  <c r="X1029" i="56"/>
  <c r="Y1029" i="56"/>
  <c r="W1030" i="56"/>
  <c r="X1030" i="56"/>
  <c r="Y1030" i="56"/>
  <c r="W1031" i="56"/>
  <c r="X1031" i="56"/>
  <c r="Y1031" i="56"/>
  <c r="W1032" i="56"/>
  <c r="X1032" i="56"/>
  <c r="Y1032" i="56"/>
  <c r="W1033" i="56"/>
  <c r="X1033" i="56"/>
  <c r="Y1033" i="56"/>
  <c r="W1034" i="56"/>
  <c r="X1034" i="56"/>
  <c r="Y1034" i="56"/>
  <c r="W1035" i="56"/>
  <c r="X1035" i="56"/>
  <c r="Y1035" i="56"/>
  <c r="W1036" i="56"/>
  <c r="X1036" i="56"/>
  <c r="Y1036" i="56"/>
  <c r="W1037" i="56"/>
  <c r="X1037" i="56"/>
  <c r="Y1037" i="56"/>
  <c r="W1038" i="56"/>
  <c r="X1038" i="56"/>
  <c r="Y1038" i="56"/>
  <c r="W1039" i="56"/>
  <c r="X1039" i="56"/>
  <c r="Y1039" i="56"/>
  <c r="W1040" i="56"/>
  <c r="X1040" i="56"/>
  <c r="Y1040" i="56"/>
  <c r="W1041" i="56"/>
  <c r="X1041" i="56"/>
  <c r="Y1041" i="56"/>
  <c r="W1042" i="56"/>
  <c r="X1042" i="56"/>
  <c r="Y1042" i="56"/>
  <c r="W1043" i="56"/>
  <c r="X1043" i="56"/>
  <c r="Y1043" i="56"/>
  <c r="W1044" i="56"/>
  <c r="X1044" i="56"/>
  <c r="Y1044" i="56"/>
  <c r="W1045" i="56"/>
  <c r="X1045" i="56"/>
  <c r="Y1045" i="56"/>
  <c r="W1046" i="56"/>
  <c r="X1046" i="56"/>
  <c r="Y1046" i="56"/>
  <c r="W1047" i="56"/>
  <c r="X1047" i="56"/>
  <c r="Y1047" i="56"/>
  <c r="W1048" i="56"/>
  <c r="X1048" i="56"/>
  <c r="Y1048" i="56"/>
  <c r="W1049" i="56"/>
  <c r="X1049" i="56"/>
  <c r="Y1049" i="56"/>
  <c r="W1050" i="56"/>
  <c r="X1050" i="56"/>
  <c r="Y1050" i="56"/>
  <c r="W1051" i="56"/>
  <c r="X1051" i="56"/>
  <c r="Y1051" i="56"/>
  <c r="W1052" i="56"/>
  <c r="X1052" i="56"/>
  <c r="Y1052" i="56"/>
  <c r="W1053" i="56"/>
  <c r="X1053" i="56"/>
  <c r="Y1053" i="56"/>
  <c r="W1054" i="56"/>
  <c r="X1054" i="56"/>
  <c r="Y1054" i="56"/>
  <c r="W1055" i="56"/>
  <c r="X1055" i="56"/>
  <c r="Y1055" i="56"/>
  <c r="W1056" i="56"/>
  <c r="X1056" i="56"/>
  <c r="Y1056" i="56"/>
  <c r="W1057" i="56"/>
  <c r="X1057" i="56"/>
  <c r="Y1057" i="56"/>
  <c r="W1058" i="56"/>
  <c r="X1058" i="56"/>
  <c r="Y1058" i="56"/>
  <c r="W1059" i="56"/>
  <c r="X1059" i="56"/>
  <c r="Y1059" i="56"/>
  <c r="W1060" i="56"/>
  <c r="X1060" i="56"/>
  <c r="Y1060" i="56"/>
  <c r="W1061" i="56"/>
  <c r="X1061" i="56"/>
  <c r="Y1061" i="56"/>
  <c r="W1062" i="56"/>
  <c r="X1062" i="56"/>
  <c r="Y1062" i="56"/>
  <c r="W1063" i="56"/>
  <c r="X1063" i="56"/>
  <c r="Y1063" i="56"/>
  <c r="W1064" i="56"/>
  <c r="X1064" i="56"/>
  <c r="Y1064" i="56"/>
  <c r="W1065" i="56"/>
  <c r="X1065" i="56"/>
  <c r="Y1065" i="56"/>
  <c r="W1066" i="56"/>
  <c r="X1066" i="56"/>
  <c r="Y1066" i="56"/>
  <c r="W1067" i="56"/>
  <c r="X1067" i="56"/>
  <c r="Y1067" i="56"/>
  <c r="W1068" i="56"/>
  <c r="X1068" i="56"/>
  <c r="Y1068" i="56"/>
  <c r="W1069" i="56"/>
  <c r="X1069" i="56"/>
  <c r="Y1069" i="56"/>
  <c r="W1070" i="56"/>
  <c r="X1070" i="56"/>
  <c r="Y1070" i="56"/>
  <c r="W1071" i="56"/>
  <c r="X1071" i="56"/>
  <c r="Y1071" i="56"/>
  <c r="W1072" i="56"/>
  <c r="X1072" i="56"/>
  <c r="Y1072" i="56"/>
  <c r="W1073" i="56"/>
  <c r="X1073" i="56"/>
  <c r="Y1073" i="56"/>
  <c r="W1074" i="56"/>
  <c r="X1074" i="56"/>
  <c r="Y1074" i="56"/>
  <c r="W1075" i="56"/>
  <c r="X1075" i="56"/>
  <c r="Y1075" i="56"/>
  <c r="W1076" i="56"/>
  <c r="X1076" i="56"/>
  <c r="Y1076" i="56"/>
  <c r="W1077" i="56"/>
  <c r="X1077" i="56"/>
  <c r="Y1077" i="56"/>
  <c r="W1078" i="56"/>
  <c r="X1078" i="56"/>
  <c r="Y1078" i="56"/>
  <c r="W1079" i="56"/>
  <c r="X1079" i="56"/>
  <c r="Y1079" i="56"/>
  <c r="W1080" i="56"/>
  <c r="X1080" i="56"/>
  <c r="Y1080" i="56"/>
  <c r="W1081" i="56"/>
  <c r="X1081" i="56"/>
  <c r="Y1081" i="56"/>
  <c r="W1082" i="56"/>
  <c r="X1082" i="56"/>
  <c r="Y1082" i="56"/>
  <c r="W1083" i="56"/>
  <c r="X1083" i="56"/>
  <c r="Y1083" i="56"/>
  <c r="W1084" i="56"/>
  <c r="X1084" i="56"/>
  <c r="Y1084" i="56"/>
  <c r="W1085" i="56"/>
  <c r="X1085" i="56"/>
  <c r="Y1085" i="56"/>
  <c r="W1086" i="56"/>
  <c r="X1086" i="56"/>
  <c r="Y1086" i="56"/>
  <c r="W1087" i="56"/>
  <c r="X1087" i="56"/>
  <c r="Y1087" i="56"/>
  <c r="W1088" i="56"/>
  <c r="X1088" i="56"/>
  <c r="Y1088" i="56"/>
  <c r="W1089" i="56"/>
  <c r="X1089" i="56"/>
  <c r="Y1089" i="56"/>
  <c r="W1090" i="56"/>
  <c r="X1090" i="56"/>
  <c r="Y1090" i="56"/>
  <c r="W1091" i="56"/>
  <c r="X1091" i="56"/>
  <c r="Y1091" i="56"/>
  <c r="W1092" i="56"/>
  <c r="X1092" i="56"/>
  <c r="Y1092" i="56"/>
  <c r="W1093" i="56"/>
  <c r="X1093" i="56"/>
  <c r="Y1093" i="56"/>
  <c r="W1094" i="56"/>
  <c r="X1094" i="56"/>
  <c r="Y1094" i="56"/>
  <c r="W1095" i="56"/>
  <c r="X1095" i="56"/>
  <c r="Y1095" i="56"/>
  <c r="W1096" i="56"/>
  <c r="X1096" i="56"/>
  <c r="Y1096" i="56"/>
  <c r="W1097" i="56"/>
  <c r="X1097" i="56"/>
  <c r="Y1097" i="56"/>
  <c r="W1098" i="56"/>
  <c r="X1098" i="56"/>
  <c r="Y1098" i="56"/>
  <c r="W1099" i="56"/>
  <c r="X1099" i="56"/>
  <c r="Y1099" i="56"/>
  <c r="W1100" i="56"/>
  <c r="X1100" i="56"/>
  <c r="Y1100" i="56"/>
  <c r="W1101" i="56"/>
  <c r="X1101" i="56"/>
  <c r="Y1101" i="56"/>
  <c r="W1102" i="56"/>
  <c r="X1102" i="56"/>
  <c r="Y1102" i="56"/>
  <c r="W1103" i="56"/>
  <c r="X1103" i="56"/>
  <c r="Y1103" i="56"/>
  <c r="W1104" i="56"/>
  <c r="X1104" i="56"/>
  <c r="Y1104" i="56"/>
  <c r="W1105" i="56"/>
  <c r="X1105" i="56"/>
  <c r="Y1105" i="56"/>
  <c r="W1106" i="56"/>
  <c r="X1106" i="56"/>
  <c r="Y1106" i="56"/>
  <c r="W1107" i="56"/>
  <c r="X1107" i="56"/>
  <c r="Y1107" i="56"/>
  <c r="W1108" i="56"/>
  <c r="X1108" i="56"/>
  <c r="Y1108" i="56"/>
  <c r="W1109" i="56"/>
  <c r="X1109" i="56"/>
  <c r="Y1109" i="56"/>
  <c r="W1110" i="56"/>
  <c r="X1110" i="56"/>
  <c r="Y1110" i="56"/>
  <c r="W1111" i="56"/>
  <c r="X1111" i="56"/>
  <c r="Y1111" i="56"/>
  <c r="W1112" i="56"/>
  <c r="X1112" i="56"/>
  <c r="Y1112" i="56"/>
  <c r="W1113" i="56"/>
  <c r="X1113" i="56"/>
  <c r="Y1113" i="56"/>
  <c r="W1114" i="56"/>
  <c r="X1114" i="56"/>
  <c r="Y1114" i="56"/>
  <c r="W1115" i="56"/>
  <c r="X1115" i="56"/>
  <c r="Y1115" i="56"/>
  <c r="W1116" i="56"/>
  <c r="X1116" i="56"/>
  <c r="Y1116" i="56"/>
  <c r="W1117" i="56"/>
  <c r="X1117" i="56"/>
  <c r="Y1117" i="56"/>
  <c r="W1118" i="56"/>
  <c r="X1118" i="56"/>
  <c r="Y1118" i="56"/>
  <c r="W1119" i="56"/>
  <c r="X1119" i="56"/>
  <c r="Y1119" i="56"/>
  <c r="W1120" i="56"/>
  <c r="X1120" i="56"/>
  <c r="Y1120" i="56"/>
  <c r="W1121" i="56"/>
  <c r="X1121" i="56"/>
  <c r="Y1121" i="56"/>
  <c r="W1122" i="56"/>
  <c r="X1122" i="56"/>
  <c r="Y1122" i="56"/>
  <c r="W1123" i="56"/>
  <c r="X1123" i="56"/>
  <c r="Y1123" i="56"/>
  <c r="W1124" i="56"/>
  <c r="X1124" i="56"/>
  <c r="Y1124" i="56"/>
  <c r="W1125" i="56"/>
  <c r="X1125" i="56"/>
  <c r="Y1125" i="56"/>
  <c r="W1126" i="56"/>
  <c r="X1126" i="56"/>
  <c r="Y1126" i="56"/>
  <c r="W1127" i="56"/>
  <c r="X1127" i="56"/>
  <c r="Y1127" i="56"/>
  <c r="W1128" i="56"/>
  <c r="X1128" i="56"/>
  <c r="Y1128" i="56"/>
  <c r="W1129" i="56"/>
  <c r="X1129" i="56"/>
  <c r="Y1129" i="56"/>
  <c r="W1130" i="56"/>
  <c r="X1130" i="56"/>
  <c r="Y1130" i="56"/>
  <c r="W1131" i="56"/>
  <c r="X1131" i="56"/>
  <c r="Y1131" i="56"/>
  <c r="W1132" i="56"/>
  <c r="X1132" i="56"/>
  <c r="Y1132" i="56"/>
  <c r="W1133" i="56"/>
  <c r="X1133" i="56"/>
  <c r="Y1133" i="56"/>
  <c r="W1134" i="56"/>
  <c r="X1134" i="56"/>
  <c r="Y1134" i="56"/>
  <c r="W1135" i="56"/>
  <c r="X1135" i="56"/>
  <c r="Y1135" i="56"/>
  <c r="W1136" i="56"/>
  <c r="X1136" i="56"/>
  <c r="Y1136" i="56"/>
  <c r="W1137" i="56"/>
  <c r="X1137" i="56"/>
  <c r="Y1137" i="56"/>
  <c r="W1138" i="56"/>
  <c r="X1138" i="56"/>
  <c r="Y1138" i="56"/>
  <c r="W1139" i="56"/>
  <c r="X1139" i="56"/>
  <c r="Y1139" i="56"/>
  <c r="W1140" i="56"/>
  <c r="X1140" i="56"/>
  <c r="Y1140" i="56"/>
  <c r="W1141" i="56"/>
  <c r="X1141" i="56"/>
  <c r="Y1141" i="56"/>
  <c r="W1142" i="56"/>
  <c r="X1142" i="56"/>
  <c r="Y1142" i="56"/>
  <c r="W1143" i="56"/>
  <c r="X1143" i="56"/>
  <c r="Y1143" i="56"/>
  <c r="W1144" i="56"/>
  <c r="X1144" i="56"/>
  <c r="Y1144" i="56"/>
  <c r="W1145" i="56"/>
  <c r="X1145" i="56"/>
  <c r="Y1145" i="56"/>
  <c r="W1146" i="56"/>
  <c r="X1146" i="56"/>
  <c r="Y1146" i="56"/>
  <c r="W1147" i="56"/>
  <c r="X1147" i="56"/>
  <c r="Y1147" i="56"/>
  <c r="W1148" i="56"/>
  <c r="X1148" i="56"/>
  <c r="Y1148" i="56"/>
  <c r="W1149" i="56"/>
  <c r="X1149" i="56"/>
  <c r="Y1149" i="56"/>
  <c r="W1150" i="56"/>
  <c r="X1150" i="56"/>
  <c r="Y1150" i="56"/>
  <c r="W1151" i="56"/>
  <c r="X1151" i="56"/>
  <c r="Y1151" i="56"/>
  <c r="W1152" i="56"/>
  <c r="X1152" i="56"/>
  <c r="Y1152" i="56"/>
  <c r="W1153" i="56"/>
  <c r="X1153" i="56"/>
  <c r="Y1153" i="56"/>
  <c r="W1154" i="56"/>
  <c r="X1154" i="56"/>
  <c r="Y1154" i="56"/>
  <c r="W1155" i="56"/>
  <c r="X1155" i="56"/>
  <c r="Y1155" i="56"/>
  <c r="W1156" i="56"/>
  <c r="X1156" i="56"/>
  <c r="Y1156" i="56"/>
  <c r="W1157" i="56"/>
  <c r="X1157" i="56"/>
  <c r="Y1157" i="56"/>
  <c r="W1158" i="56"/>
  <c r="X1158" i="56"/>
  <c r="Y1158" i="56"/>
  <c r="W1159" i="56"/>
  <c r="X1159" i="56"/>
  <c r="Y1159" i="56"/>
  <c r="W1160" i="56"/>
  <c r="X1160" i="56"/>
  <c r="Y1160" i="56"/>
  <c r="W1161" i="56"/>
  <c r="X1161" i="56"/>
  <c r="Y1161" i="56"/>
  <c r="W1162" i="56"/>
  <c r="X1162" i="56"/>
  <c r="Y1162" i="56"/>
  <c r="W1163" i="56"/>
  <c r="X1163" i="56"/>
  <c r="Y1163" i="56"/>
  <c r="W1164" i="56"/>
  <c r="X1164" i="56"/>
  <c r="Y1164" i="56"/>
  <c r="W1165" i="56"/>
  <c r="X1165" i="56"/>
  <c r="Y1165" i="56"/>
  <c r="W1166" i="56"/>
  <c r="X1166" i="56"/>
  <c r="Y1166" i="56"/>
  <c r="W1167" i="56"/>
  <c r="X1167" i="56"/>
  <c r="Y1167" i="56"/>
  <c r="W1168" i="56"/>
  <c r="X1168" i="56"/>
  <c r="Y1168" i="56"/>
  <c r="W1169" i="56"/>
  <c r="X1169" i="56"/>
  <c r="Y1169" i="56"/>
  <c r="W1170" i="56"/>
  <c r="X1170" i="56"/>
  <c r="Y1170" i="56"/>
  <c r="W1171" i="56"/>
  <c r="X1171" i="56"/>
  <c r="Y1171" i="56"/>
  <c r="W1172" i="56"/>
  <c r="X1172" i="56"/>
  <c r="Y1172" i="56"/>
  <c r="W1173" i="56"/>
  <c r="X1173" i="56"/>
  <c r="Y1173" i="56"/>
  <c r="W1174" i="56"/>
  <c r="X1174" i="56"/>
  <c r="Y1174" i="56"/>
  <c r="W1175" i="56"/>
  <c r="X1175" i="56"/>
  <c r="Y1175" i="56"/>
  <c r="W1176" i="56"/>
  <c r="X1176" i="56"/>
  <c r="Y1176" i="56"/>
  <c r="W1177" i="56"/>
  <c r="X1177" i="56"/>
  <c r="Y1177" i="56"/>
  <c r="W1178" i="56"/>
  <c r="X1178" i="56"/>
  <c r="Y1178" i="56"/>
  <c r="W1179" i="56"/>
  <c r="X1179" i="56"/>
  <c r="Y1179" i="56"/>
  <c r="W1180" i="56"/>
  <c r="X1180" i="56"/>
  <c r="Y1180" i="56"/>
  <c r="W1181" i="56"/>
  <c r="X1181" i="56"/>
  <c r="Y1181" i="56"/>
  <c r="W1182" i="56"/>
  <c r="X1182" i="56"/>
  <c r="Y1182" i="56"/>
  <c r="W1183" i="56"/>
  <c r="X1183" i="56"/>
  <c r="Y1183" i="56"/>
  <c r="W1184" i="56"/>
  <c r="X1184" i="56"/>
  <c r="Y1184" i="56"/>
  <c r="W1185" i="56"/>
  <c r="X1185" i="56"/>
  <c r="Y1185" i="56"/>
  <c r="W1186" i="56"/>
  <c r="X1186" i="56"/>
  <c r="Y1186" i="56"/>
  <c r="W1187" i="56"/>
  <c r="X1187" i="56"/>
  <c r="Y1187" i="56"/>
  <c r="W1188" i="56"/>
  <c r="X1188" i="56"/>
  <c r="Y1188" i="56"/>
  <c r="W1189" i="56"/>
  <c r="X1189" i="56"/>
  <c r="Y1189" i="56"/>
  <c r="W1190" i="56"/>
  <c r="X1190" i="56"/>
  <c r="Y1190" i="56"/>
  <c r="W1191" i="56"/>
  <c r="X1191" i="56"/>
  <c r="Y1191" i="56"/>
  <c r="W1192" i="56"/>
  <c r="X1192" i="56"/>
  <c r="Y1192" i="56"/>
  <c r="W1193" i="56"/>
  <c r="X1193" i="56"/>
  <c r="Y1193" i="56"/>
  <c r="W1194" i="56"/>
  <c r="X1194" i="56"/>
  <c r="Y1194" i="56"/>
  <c r="W1195" i="56"/>
  <c r="X1195" i="56"/>
  <c r="Y1195" i="56"/>
  <c r="W1196" i="56"/>
  <c r="X1196" i="56"/>
  <c r="Y1196" i="56"/>
  <c r="W1197" i="56"/>
  <c r="X1197" i="56"/>
  <c r="Y1197" i="56"/>
  <c r="W1198" i="56"/>
  <c r="X1198" i="56"/>
  <c r="Y1198" i="56"/>
  <c r="W1199" i="56"/>
  <c r="X1199" i="56"/>
  <c r="Y1199" i="56"/>
  <c r="W1200" i="56"/>
  <c r="X1200" i="56"/>
  <c r="Y1200" i="56"/>
  <c r="W1201" i="56"/>
  <c r="X1201" i="56"/>
  <c r="Y1201" i="56"/>
  <c r="W1202" i="56"/>
  <c r="X1202" i="56"/>
  <c r="Y1202" i="56"/>
  <c r="W1203" i="56"/>
  <c r="X1203" i="56"/>
  <c r="Y1203" i="56"/>
  <c r="W1204" i="56"/>
  <c r="X1204" i="56"/>
  <c r="Y1204" i="56"/>
  <c r="W1205" i="56"/>
  <c r="X1205" i="56"/>
  <c r="Y1205" i="56"/>
  <c r="W1206" i="56"/>
  <c r="X1206" i="56"/>
  <c r="Y1206" i="56"/>
  <c r="W1207" i="56"/>
  <c r="X1207" i="56"/>
  <c r="Y1207" i="56"/>
  <c r="W1208" i="56"/>
  <c r="X1208" i="56"/>
  <c r="Y1208" i="56"/>
  <c r="W1209" i="56"/>
  <c r="X1209" i="56"/>
  <c r="Y1209" i="56"/>
  <c r="W1210" i="56"/>
  <c r="X1210" i="56"/>
  <c r="Y1210" i="56"/>
  <c r="W1211" i="56"/>
  <c r="X1211" i="56"/>
  <c r="Y1211" i="56"/>
  <c r="W1212" i="56"/>
  <c r="X1212" i="56"/>
  <c r="Y1212" i="56"/>
  <c r="W1213" i="56"/>
  <c r="X1213" i="56"/>
  <c r="Y1213" i="56"/>
  <c r="W1214" i="56"/>
  <c r="X1214" i="56"/>
  <c r="Y1214" i="56"/>
  <c r="W1215" i="56"/>
  <c r="X1215" i="56"/>
  <c r="Y1215" i="56"/>
  <c r="W1216" i="56"/>
  <c r="X1216" i="56"/>
  <c r="Y1216" i="56"/>
  <c r="W1217" i="56"/>
  <c r="X1217" i="56"/>
  <c r="Y1217" i="56"/>
  <c r="W1218" i="56"/>
  <c r="X1218" i="56"/>
  <c r="Y1218" i="56"/>
  <c r="W1219" i="56"/>
  <c r="X1219" i="56"/>
  <c r="Y1219" i="56"/>
  <c r="W1220" i="56"/>
  <c r="X1220" i="56"/>
  <c r="Y1220" i="56"/>
  <c r="W1221" i="56"/>
  <c r="X1221" i="56"/>
  <c r="Y1221" i="56"/>
  <c r="W1222" i="56"/>
  <c r="X1222" i="56"/>
  <c r="Y1222" i="56"/>
  <c r="W1223" i="56"/>
  <c r="X1223" i="56"/>
  <c r="Y1223" i="56"/>
  <c r="W1224" i="56"/>
  <c r="X1224" i="56"/>
  <c r="Y1224" i="56"/>
  <c r="W1225" i="56"/>
  <c r="X1225" i="56"/>
  <c r="Y1225" i="56"/>
  <c r="W1226" i="56"/>
  <c r="X1226" i="56"/>
  <c r="Y1226" i="56"/>
  <c r="W1227" i="56"/>
  <c r="X1227" i="56"/>
  <c r="Y1227" i="56"/>
  <c r="W1228" i="56"/>
  <c r="X1228" i="56"/>
  <c r="Y1228" i="56"/>
  <c r="W1229" i="56"/>
  <c r="X1229" i="56"/>
  <c r="Y1229" i="56"/>
  <c r="W1230" i="56"/>
  <c r="X1230" i="56"/>
  <c r="Y1230" i="56"/>
  <c r="W1231" i="56"/>
  <c r="X1231" i="56"/>
  <c r="Y1231" i="56"/>
  <c r="W1232" i="56"/>
  <c r="X1232" i="56"/>
  <c r="Y1232" i="56"/>
  <c r="W1233" i="56"/>
  <c r="X1233" i="56"/>
  <c r="Y1233" i="56"/>
  <c r="W1234" i="56"/>
  <c r="X1234" i="56"/>
  <c r="Y1234" i="56"/>
  <c r="W1235" i="56"/>
  <c r="X1235" i="56"/>
  <c r="Y1235" i="56"/>
  <c r="W1236" i="56"/>
  <c r="X1236" i="56"/>
  <c r="Y1236" i="56"/>
  <c r="W1237" i="56"/>
  <c r="X1237" i="56"/>
  <c r="Y1237" i="56"/>
  <c r="W1238" i="56"/>
  <c r="X1238" i="56"/>
  <c r="Y1238" i="56"/>
  <c r="W1239" i="56"/>
  <c r="X1239" i="56"/>
  <c r="Y1239" i="56"/>
  <c r="W1240" i="56"/>
  <c r="X1240" i="56"/>
  <c r="Y1240" i="56"/>
  <c r="W1241" i="56"/>
  <c r="X1241" i="56"/>
  <c r="Y1241" i="56"/>
  <c r="W1242" i="56"/>
  <c r="X1242" i="56"/>
  <c r="Y1242" i="56"/>
  <c r="W1243" i="56"/>
  <c r="X1243" i="56"/>
  <c r="Y1243" i="56"/>
  <c r="W1244" i="56"/>
  <c r="X1244" i="56"/>
  <c r="Y1244" i="56"/>
  <c r="W1245" i="56"/>
  <c r="X1245" i="56"/>
  <c r="Y1245" i="56"/>
  <c r="W1246" i="56"/>
  <c r="X1246" i="56"/>
  <c r="Y1246" i="56"/>
  <c r="W1247" i="56"/>
  <c r="X1247" i="56"/>
  <c r="Y1247" i="56"/>
  <c r="W1248" i="56"/>
  <c r="X1248" i="56"/>
  <c r="Y1248" i="56"/>
  <c r="W1249" i="56"/>
  <c r="X1249" i="56"/>
  <c r="Y1249" i="56"/>
  <c r="W1250" i="56"/>
  <c r="X1250" i="56"/>
  <c r="Y1250" i="56"/>
  <c r="W1251" i="56"/>
  <c r="X1251" i="56"/>
  <c r="Y1251" i="56"/>
  <c r="W1252" i="56"/>
  <c r="X1252" i="56"/>
  <c r="Y1252" i="56"/>
  <c r="W1253" i="56"/>
  <c r="X1253" i="56"/>
  <c r="Y1253" i="56"/>
  <c r="W1254" i="56"/>
  <c r="X1254" i="56"/>
  <c r="Y1254" i="56"/>
  <c r="W1255" i="56"/>
  <c r="X1255" i="56"/>
  <c r="Y1255" i="56"/>
  <c r="W1256" i="56"/>
  <c r="X1256" i="56"/>
  <c r="Y1256" i="56"/>
  <c r="W1257" i="56"/>
  <c r="X1257" i="56"/>
  <c r="Y1257" i="56"/>
  <c r="W1258" i="56"/>
  <c r="X1258" i="56"/>
  <c r="Y1258" i="56"/>
  <c r="W1259" i="56"/>
  <c r="X1259" i="56"/>
  <c r="Y1259" i="56"/>
  <c r="W1260" i="56"/>
  <c r="X1260" i="56"/>
  <c r="Y1260" i="56"/>
  <c r="W1261" i="56"/>
  <c r="X1261" i="56"/>
  <c r="Y1261" i="56"/>
  <c r="W1262" i="56"/>
  <c r="X1262" i="56"/>
  <c r="Y1262" i="56"/>
  <c r="W1263" i="56"/>
  <c r="X1263" i="56"/>
  <c r="Y1263" i="56"/>
  <c r="W1264" i="56"/>
  <c r="X1264" i="56"/>
  <c r="Y1264" i="56"/>
  <c r="W1265" i="56"/>
  <c r="X1265" i="56"/>
  <c r="Y1265" i="56"/>
  <c r="W1266" i="56"/>
  <c r="X1266" i="56"/>
  <c r="Y1266" i="56"/>
  <c r="W1267" i="56"/>
  <c r="X1267" i="56"/>
  <c r="Y1267" i="56"/>
  <c r="W1268" i="56"/>
  <c r="X1268" i="56"/>
  <c r="Y1268" i="56"/>
  <c r="W1269" i="56"/>
  <c r="X1269" i="56"/>
  <c r="Y1269" i="56"/>
  <c r="W1270" i="56"/>
  <c r="X1270" i="56"/>
  <c r="Y1270" i="56"/>
  <c r="W1271" i="56"/>
  <c r="X1271" i="56"/>
  <c r="Y1271" i="56"/>
  <c r="W1272" i="56"/>
  <c r="X1272" i="56"/>
  <c r="Y1272" i="56"/>
  <c r="W1273" i="56"/>
  <c r="X1273" i="56"/>
  <c r="Y1273" i="56"/>
  <c r="W1274" i="56"/>
  <c r="X1274" i="56"/>
  <c r="Y1274" i="56"/>
  <c r="W1275" i="56"/>
  <c r="X1275" i="56"/>
  <c r="Y1275" i="56"/>
  <c r="W1276" i="56"/>
  <c r="X1276" i="56"/>
  <c r="Y1276" i="56"/>
  <c r="W1277" i="56"/>
  <c r="X1277" i="56"/>
  <c r="Y1277" i="56"/>
  <c r="W1278" i="56"/>
  <c r="X1278" i="56"/>
  <c r="Y1278" i="56"/>
  <c r="W1279" i="56"/>
  <c r="X1279" i="56"/>
  <c r="Y1279" i="56"/>
  <c r="W1280" i="56"/>
  <c r="X1280" i="56"/>
  <c r="Y1280" i="56"/>
  <c r="W1281" i="56"/>
  <c r="X1281" i="56"/>
  <c r="Y1281" i="56"/>
  <c r="W1282" i="56"/>
  <c r="X1282" i="56"/>
  <c r="Y1282" i="56"/>
  <c r="W1283" i="56"/>
  <c r="X1283" i="56"/>
  <c r="Y1283" i="56"/>
  <c r="W1284" i="56"/>
  <c r="X1284" i="56"/>
  <c r="Y1284" i="56"/>
  <c r="W1285" i="56"/>
  <c r="X1285" i="56"/>
  <c r="Y1285" i="56"/>
  <c r="W1286" i="56"/>
  <c r="X1286" i="56"/>
  <c r="Y1286" i="56"/>
  <c r="W1287" i="56"/>
  <c r="X1287" i="56"/>
  <c r="Y1287" i="56"/>
  <c r="W1288" i="56"/>
  <c r="X1288" i="56"/>
  <c r="Y1288" i="56"/>
  <c r="W1289" i="56"/>
  <c r="X1289" i="56"/>
  <c r="Y1289" i="56"/>
  <c r="W1290" i="56"/>
  <c r="X1290" i="56"/>
  <c r="Y1290" i="56"/>
  <c r="W1291" i="56"/>
  <c r="X1291" i="56"/>
  <c r="Y1291" i="56"/>
  <c r="W1292" i="56"/>
  <c r="X1292" i="56"/>
  <c r="Y1292" i="56"/>
  <c r="W1293" i="56"/>
  <c r="X1293" i="56"/>
  <c r="Y1293" i="56"/>
  <c r="W1294" i="56"/>
  <c r="X1294" i="56"/>
  <c r="Y1294" i="56"/>
  <c r="W1295" i="56"/>
  <c r="X1295" i="56"/>
  <c r="Y1295" i="56"/>
  <c r="W1296" i="56"/>
  <c r="X1296" i="56"/>
  <c r="Y1296" i="56"/>
  <c r="W1297" i="56"/>
  <c r="X1297" i="56"/>
  <c r="Y1297" i="56"/>
  <c r="W1298" i="56"/>
  <c r="X1298" i="56"/>
  <c r="Y1298" i="56"/>
  <c r="W1299" i="56"/>
  <c r="X1299" i="56"/>
  <c r="Y1299" i="56"/>
  <c r="W1300" i="56"/>
  <c r="X1300" i="56"/>
  <c r="Y1300" i="56"/>
  <c r="W1301" i="56"/>
  <c r="X1301" i="56"/>
  <c r="Y1301" i="56"/>
  <c r="W1302" i="56"/>
  <c r="X1302" i="56"/>
  <c r="Y1302" i="56"/>
  <c r="W1303" i="56"/>
  <c r="X1303" i="56"/>
  <c r="Y1303" i="56"/>
  <c r="W1304" i="56"/>
  <c r="X1304" i="56"/>
  <c r="Y1304" i="56"/>
  <c r="W1305" i="56"/>
  <c r="X1305" i="56"/>
  <c r="Y1305" i="56"/>
  <c r="W1306" i="56"/>
  <c r="X1306" i="56"/>
  <c r="Y1306" i="56"/>
  <c r="W1307" i="56"/>
  <c r="X1307" i="56"/>
  <c r="Y1307" i="56"/>
  <c r="W1308" i="56"/>
  <c r="X1308" i="56"/>
  <c r="Y1308" i="56"/>
  <c r="W1309" i="56"/>
  <c r="X1309" i="56"/>
  <c r="Y1309" i="56"/>
  <c r="W1310" i="56"/>
  <c r="X1310" i="56"/>
  <c r="Y1310" i="56"/>
  <c r="W1311" i="56"/>
  <c r="X1311" i="56"/>
  <c r="Y1311" i="56"/>
  <c r="W1312" i="56"/>
  <c r="X1312" i="56"/>
  <c r="Y1312" i="56"/>
  <c r="W1313" i="56"/>
  <c r="X1313" i="56"/>
  <c r="Y1313" i="56"/>
  <c r="W1314" i="56"/>
  <c r="X1314" i="56"/>
  <c r="Y1314" i="56"/>
  <c r="W1315" i="56"/>
  <c r="X1315" i="56"/>
  <c r="Y1315" i="56"/>
  <c r="W1316" i="56"/>
  <c r="X1316" i="56"/>
  <c r="Y1316" i="56"/>
  <c r="W1317" i="56"/>
  <c r="X1317" i="56"/>
  <c r="Y1317" i="56"/>
  <c r="W1318" i="56"/>
  <c r="X1318" i="56"/>
  <c r="Y1318" i="56"/>
  <c r="W1319" i="56"/>
  <c r="X1319" i="56"/>
  <c r="Y1319" i="56"/>
  <c r="W1320" i="56"/>
  <c r="X1320" i="56"/>
  <c r="Y1320" i="56"/>
  <c r="W1321" i="56"/>
  <c r="X1321" i="56"/>
  <c r="Y1321" i="56"/>
  <c r="W1322" i="56"/>
  <c r="X1322" i="56"/>
  <c r="Y1322" i="56"/>
  <c r="W1323" i="56"/>
  <c r="X1323" i="56"/>
  <c r="Y1323" i="56"/>
  <c r="W1324" i="56"/>
  <c r="X1324" i="56"/>
  <c r="Y1324" i="56"/>
  <c r="W1325" i="56"/>
  <c r="X1325" i="56"/>
  <c r="Y1325" i="56"/>
  <c r="W1326" i="56"/>
  <c r="X1326" i="56"/>
  <c r="Y1326" i="56"/>
  <c r="W1327" i="56"/>
  <c r="X1327" i="56"/>
  <c r="Y1327" i="56"/>
  <c r="W1328" i="56"/>
  <c r="X1328" i="56"/>
  <c r="Y1328" i="56"/>
  <c r="W1329" i="56"/>
  <c r="X1329" i="56"/>
  <c r="Y1329" i="56"/>
  <c r="W1330" i="56"/>
  <c r="X1330" i="56"/>
  <c r="Y1330" i="56"/>
  <c r="W1331" i="56"/>
  <c r="X1331" i="56"/>
  <c r="Y1331" i="56"/>
  <c r="W1332" i="56"/>
  <c r="X1332" i="56"/>
  <c r="Y1332" i="56"/>
  <c r="W1333" i="56"/>
  <c r="X1333" i="56"/>
  <c r="Y1333" i="56"/>
  <c r="W1334" i="56"/>
  <c r="X1334" i="56"/>
  <c r="Y1334" i="56"/>
  <c r="W1335" i="56"/>
  <c r="X1335" i="56"/>
  <c r="Y1335" i="56"/>
  <c r="W1336" i="56"/>
  <c r="X1336" i="56"/>
  <c r="Y1336" i="56"/>
  <c r="W1337" i="56"/>
  <c r="X1337" i="56"/>
  <c r="Y1337" i="56"/>
  <c r="W1338" i="56"/>
  <c r="X1338" i="56"/>
  <c r="Y1338" i="56"/>
  <c r="W1339" i="56"/>
  <c r="X1339" i="56"/>
  <c r="Y1339" i="56"/>
  <c r="W1340" i="56"/>
  <c r="X1340" i="56"/>
  <c r="Y1340" i="56"/>
  <c r="W1341" i="56"/>
  <c r="X1341" i="56"/>
  <c r="Y1341" i="56"/>
  <c r="W1342" i="56"/>
  <c r="X1342" i="56"/>
  <c r="Y1342" i="56"/>
  <c r="W1343" i="56"/>
  <c r="X1343" i="56"/>
  <c r="Y1343" i="56"/>
  <c r="W1344" i="56"/>
  <c r="X1344" i="56"/>
  <c r="Y1344" i="56"/>
  <c r="W1345" i="56"/>
  <c r="X1345" i="56"/>
  <c r="Y1345" i="56"/>
  <c r="W1346" i="56"/>
  <c r="X1346" i="56"/>
  <c r="Y1346" i="56"/>
  <c r="W1347" i="56"/>
  <c r="X1347" i="56"/>
  <c r="Y1347" i="56"/>
  <c r="W1348" i="56"/>
  <c r="X1348" i="56"/>
  <c r="Y1348" i="56"/>
  <c r="W1349" i="56"/>
  <c r="X1349" i="56"/>
  <c r="Y1349" i="56"/>
  <c r="W1350" i="56"/>
  <c r="X1350" i="56"/>
  <c r="Y1350" i="56"/>
  <c r="W1351" i="56"/>
  <c r="X1351" i="56"/>
  <c r="Y1351" i="56"/>
  <c r="W1352" i="56"/>
  <c r="X1352" i="56"/>
  <c r="Y1352" i="56"/>
  <c r="W1353" i="56"/>
  <c r="X1353" i="56"/>
  <c r="Y1353" i="56"/>
  <c r="W1354" i="56"/>
  <c r="X1354" i="56"/>
  <c r="Y1354" i="56"/>
  <c r="W1355" i="56"/>
  <c r="X1355" i="56"/>
  <c r="Y1355" i="56"/>
  <c r="W1356" i="56"/>
  <c r="X1356" i="56"/>
  <c r="Y1356" i="56"/>
  <c r="W1357" i="56"/>
  <c r="X1357" i="56"/>
  <c r="Y1357" i="56"/>
  <c r="W1358" i="56"/>
  <c r="X1358" i="56"/>
  <c r="Y1358" i="56"/>
  <c r="W1359" i="56"/>
  <c r="X1359" i="56"/>
  <c r="Y1359" i="56"/>
  <c r="W1360" i="56"/>
  <c r="X1360" i="56"/>
  <c r="Y1360" i="56"/>
  <c r="W1361" i="56"/>
  <c r="X1361" i="56"/>
  <c r="Y1361" i="56"/>
  <c r="W1362" i="56"/>
  <c r="X1362" i="56"/>
  <c r="Y1362" i="56"/>
  <c r="W1363" i="56"/>
  <c r="X1363" i="56"/>
  <c r="Y1363" i="56"/>
  <c r="W1364" i="56"/>
  <c r="X1364" i="56"/>
  <c r="Y1364" i="56"/>
  <c r="W1365" i="56"/>
  <c r="X1365" i="56"/>
  <c r="Y1365" i="56"/>
  <c r="W1366" i="56"/>
  <c r="X1366" i="56"/>
  <c r="Y1366" i="56"/>
  <c r="W1367" i="56"/>
  <c r="X1367" i="56"/>
  <c r="Y1367" i="56"/>
  <c r="W1368" i="56"/>
  <c r="X1368" i="56"/>
  <c r="Y1368" i="56"/>
  <c r="W1369" i="56"/>
  <c r="X1369" i="56"/>
  <c r="Y1369" i="56"/>
  <c r="W1370" i="56"/>
  <c r="X1370" i="56"/>
  <c r="Y1370" i="56"/>
  <c r="W1371" i="56"/>
  <c r="X1371" i="56"/>
  <c r="Y1371" i="56"/>
  <c r="W1372" i="56"/>
  <c r="X1372" i="56"/>
  <c r="Y1372" i="56"/>
  <c r="W1373" i="56"/>
  <c r="X1373" i="56"/>
  <c r="Y1373" i="56"/>
  <c r="W1374" i="56"/>
  <c r="X1374" i="56"/>
  <c r="Y1374" i="56"/>
  <c r="W1375" i="56"/>
  <c r="X1375" i="56"/>
  <c r="Y1375" i="56"/>
  <c r="W1376" i="56"/>
  <c r="X1376" i="56"/>
  <c r="Y1376" i="56"/>
  <c r="W1377" i="56"/>
  <c r="X1377" i="56"/>
  <c r="Y1377" i="56"/>
  <c r="W1378" i="56"/>
  <c r="X1378" i="56"/>
  <c r="Y1378" i="56"/>
  <c r="W1379" i="56"/>
  <c r="X1379" i="56"/>
  <c r="Y1379" i="56"/>
  <c r="W1380" i="56"/>
  <c r="X1380" i="56"/>
  <c r="Y1380" i="56"/>
  <c r="W1381" i="56"/>
  <c r="X1381" i="56"/>
  <c r="Y1381" i="56"/>
  <c r="W1382" i="56"/>
  <c r="X1382" i="56"/>
  <c r="Y1382" i="56"/>
  <c r="W1383" i="56"/>
  <c r="X1383" i="56"/>
  <c r="Y1383" i="56"/>
  <c r="W1384" i="56"/>
  <c r="X1384" i="56"/>
  <c r="Y1384" i="56"/>
  <c r="W1385" i="56"/>
  <c r="X1385" i="56"/>
  <c r="Y1385" i="56"/>
  <c r="W1386" i="56"/>
  <c r="X1386" i="56"/>
  <c r="Y1386" i="56"/>
  <c r="W1387" i="56"/>
  <c r="X1387" i="56"/>
  <c r="Y1387" i="56"/>
  <c r="W1388" i="56"/>
  <c r="X1388" i="56"/>
  <c r="Y1388" i="56"/>
  <c r="W1389" i="56"/>
  <c r="X1389" i="56"/>
  <c r="Y1389" i="56"/>
  <c r="W1390" i="56"/>
  <c r="X1390" i="56"/>
  <c r="Y1390" i="56"/>
  <c r="W1391" i="56"/>
  <c r="X1391" i="56"/>
  <c r="Y1391" i="56"/>
  <c r="W1392" i="56"/>
  <c r="X1392" i="56"/>
  <c r="Y1392" i="56"/>
  <c r="W1393" i="56"/>
  <c r="X1393" i="56"/>
  <c r="Y1393" i="56"/>
  <c r="W1394" i="56"/>
  <c r="X1394" i="56"/>
  <c r="Y1394" i="56"/>
  <c r="W1395" i="56"/>
  <c r="X1395" i="56"/>
  <c r="Y1395" i="56"/>
  <c r="W1396" i="56"/>
  <c r="X1396" i="56"/>
  <c r="Y1396" i="56"/>
  <c r="W1397" i="56"/>
  <c r="X1397" i="56"/>
  <c r="Y1397" i="56"/>
  <c r="W1398" i="56"/>
  <c r="X1398" i="56"/>
  <c r="Y1398" i="56"/>
  <c r="W1399" i="56"/>
  <c r="X1399" i="56"/>
  <c r="Y1399" i="56"/>
  <c r="W1400" i="56"/>
  <c r="X1400" i="56"/>
  <c r="Y1400" i="56"/>
  <c r="W1401" i="56"/>
  <c r="X1401" i="56"/>
  <c r="Y1401" i="56"/>
  <c r="W1402" i="56"/>
  <c r="X1402" i="56"/>
  <c r="Y1402" i="56"/>
  <c r="W1403" i="56"/>
  <c r="X1403" i="56"/>
  <c r="Y1403" i="56"/>
  <c r="W1404" i="56"/>
  <c r="X1404" i="56"/>
  <c r="Y1404" i="56"/>
  <c r="W1405" i="56"/>
  <c r="X1405" i="56"/>
  <c r="Y1405" i="56"/>
  <c r="W1406" i="56"/>
  <c r="X1406" i="56"/>
  <c r="Y1406" i="56"/>
  <c r="W1407" i="56"/>
  <c r="X1407" i="56"/>
  <c r="Y1407" i="56"/>
  <c r="W1408" i="56"/>
  <c r="X1408" i="56"/>
  <c r="Y1408" i="56"/>
  <c r="W1409" i="56"/>
  <c r="X1409" i="56"/>
  <c r="Y1409" i="56"/>
  <c r="W1410" i="56"/>
  <c r="X1410" i="56"/>
  <c r="Y1410" i="56"/>
  <c r="W1411" i="56"/>
  <c r="X1411" i="56"/>
  <c r="Y1411" i="56"/>
  <c r="W1412" i="56"/>
  <c r="X1412" i="56"/>
  <c r="Y1412" i="56"/>
  <c r="W1413" i="56"/>
  <c r="X1413" i="56"/>
  <c r="Y1413" i="56"/>
  <c r="W1414" i="56"/>
  <c r="X1414" i="56"/>
  <c r="Y1414" i="56"/>
  <c r="W1415" i="56"/>
  <c r="X1415" i="56"/>
  <c r="Y1415" i="56"/>
  <c r="W1416" i="56"/>
  <c r="X1416" i="56"/>
  <c r="Y1416" i="56"/>
  <c r="W1417" i="56"/>
  <c r="X1417" i="56"/>
  <c r="Y1417" i="56"/>
  <c r="W1418" i="56"/>
  <c r="X1418" i="56"/>
  <c r="Y1418" i="56"/>
  <c r="W1419" i="56"/>
  <c r="X1419" i="56"/>
  <c r="Y1419" i="56"/>
  <c r="W1420" i="56"/>
  <c r="X1420" i="56"/>
  <c r="Y1420" i="56"/>
  <c r="W1421" i="56"/>
  <c r="X1421" i="56"/>
  <c r="Y1421" i="56"/>
  <c r="W1422" i="56"/>
  <c r="X1422" i="56"/>
  <c r="Y1422" i="56"/>
  <c r="W1423" i="56"/>
  <c r="X1423" i="56"/>
  <c r="Y1423" i="56"/>
  <c r="W1424" i="56"/>
  <c r="X1424" i="56"/>
  <c r="Y1424" i="56"/>
  <c r="W1425" i="56"/>
  <c r="X1425" i="56"/>
  <c r="Y1425" i="56"/>
  <c r="W1426" i="56"/>
  <c r="X1426" i="56"/>
  <c r="Y1426" i="56"/>
  <c r="W1427" i="56"/>
  <c r="X1427" i="56"/>
  <c r="Y1427" i="56"/>
  <c r="W1428" i="56"/>
  <c r="X1428" i="56"/>
  <c r="Y1428" i="56"/>
  <c r="W1429" i="56"/>
  <c r="X1429" i="56"/>
  <c r="Y1429" i="56"/>
  <c r="W1430" i="56"/>
  <c r="X1430" i="56"/>
  <c r="Y1430" i="56"/>
  <c r="W1431" i="56"/>
  <c r="X1431" i="56"/>
  <c r="Y1431" i="56"/>
  <c r="W1432" i="56"/>
  <c r="X1432" i="56"/>
  <c r="Y1432" i="56"/>
  <c r="W1433" i="56"/>
  <c r="X1433" i="56"/>
  <c r="Y1433" i="56"/>
  <c r="W1434" i="56"/>
  <c r="X1434" i="56"/>
  <c r="Y1434" i="56"/>
  <c r="W1435" i="56"/>
  <c r="X1435" i="56"/>
  <c r="Y1435" i="56"/>
  <c r="W1436" i="56"/>
  <c r="X1436" i="56"/>
  <c r="Y1436" i="56"/>
  <c r="W1437" i="56"/>
  <c r="X1437" i="56"/>
  <c r="Y1437" i="56"/>
  <c r="W1438" i="56"/>
  <c r="X1438" i="56"/>
  <c r="Y1438" i="56"/>
  <c r="W1439" i="56"/>
  <c r="X1439" i="56"/>
  <c r="Y1439" i="56"/>
  <c r="W1440" i="56"/>
  <c r="X1440" i="56"/>
  <c r="Y1440" i="56"/>
  <c r="W1441" i="56"/>
  <c r="X1441" i="56"/>
  <c r="Y1441" i="56"/>
  <c r="W1442" i="56"/>
  <c r="X1442" i="56"/>
  <c r="Y1442" i="56"/>
  <c r="W1443" i="56"/>
  <c r="X1443" i="56"/>
  <c r="Y1443" i="56"/>
  <c r="W1444" i="56"/>
  <c r="X1444" i="56"/>
  <c r="Y1444" i="56"/>
  <c r="W1445" i="56"/>
  <c r="X1445" i="56"/>
  <c r="Y1445" i="56"/>
  <c r="W1446" i="56"/>
  <c r="X1446" i="56"/>
  <c r="Y1446" i="56"/>
  <c r="W1447" i="56"/>
  <c r="X1447" i="56"/>
  <c r="Y1447" i="56"/>
  <c r="W1448" i="56"/>
  <c r="X1448" i="56"/>
  <c r="Y1448" i="56"/>
  <c r="W1449" i="56"/>
  <c r="X1449" i="56"/>
  <c r="Y1449" i="56"/>
  <c r="W1450" i="56"/>
  <c r="X1450" i="56"/>
  <c r="Y1450" i="56"/>
  <c r="W1451" i="56"/>
  <c r="X1451" i="56"/>
  <c r="Y1451" i="56"/>
  <c r="W1452" i="56"/>
  <c r="X1452" i="56"/>
  <c r="Y1452" i="56"/>
  <c r="W1453" i="56"/>
  <c r="X1453" i="56"/>
  <c r="Y1453" i="56"/>
  <c r="W1454" i="56"/>
  <c r="X1454" i="56"/>
  <c r="Y1454" i="56"/>
  <c r="W1455" i="56"/>
  <c r="X1455" i="56"/>
  <c r="Y1455" i="56"/>
  <c r="W1456" i="56"/>
  <c r="X1456" i="56"/>
  <c r="Y1456" i="56"/>
  <c r="W1457" i="56"/>
  <c r="X1457" i="56"/>
  <c r="Y1457" i="56"/>
  <c r="W1458" i="56"/>
  <c r="X1458" i="56"/>
  <c r="Y1458" i="56"/>
  <c r="W1459" i="56"/>
  <c r="X1459" i="56"/>
  <c r="Y1459" i="56"/>
  <c r="W1460" i="56"/>
  <c r="X1460" i="56"/>
  <c r="Y1460" i="56"/>
  <c r="W1461" i="56"/>
  <c r="X1461" i="56"/>
  <c r="Y1461" i="56"/>
  <c r="W1462" i="56"/>
  <c r="X1462" i="56"/>
  <c r="Y1462" i="56"/>
  <c r="W1463" i="56"/>
  <c r="X1463" i="56"/>
  <c r="Y1463" i="56"/>
  <c r="W1464" i="56"/>
  <c r="X1464" i="56"/>
  <c r="Y1464" i="56"/>
  <c r="W1465" i="56"/>
  <c r="X1465" i="56"/>
  <c r="Y1465" i="56"/>
  <c r="W1466" i="56"/>
  <c r="X1466" i="56"/>
  <c r="Y1466" i="56"/>
  <c r="W1467" i="56"/>
  <c r="X1467" i="56"/>
  <c r="Y1467" i="56"/>
  <c r="W1468" i="56"/>
  <c r="X1468" i="56"/>
  <c r="Y1468" i="56"/>
  <c r="W1469" i="56"/>
  <c r="X1469" i="56"/>
  <c r="Y1469" i="56"/>
  <c r="W1470" i="56"/>
  <c r="X1470" i="56"/>
  <c r="Y1470" i="56"/>
  <c r="W1471" i="56"/>
  <c r="X1471" i="56"/>
  <c r="Y1471" i="56"/>
  <c r="W1472" i="56"/>
  <c r="X1472" i="56"/>
  <c r="Y1472" i="56"/>
  <c r="W1473" i="56"/>
  <c r="X1473" i="56"/>
  <c r="Y1473" i="56"/>
  <c r="W1474" i="56"/>
  <c r="X1474" i="56"/>
  <c r="Y1474" i="56"/>
  <c r="W1475" i="56"/>
  <c r="X1475" i="56"/>
  <c r="Y1475" i="56"/>
  <c r="W1476" i="56"/>
  <c r="X1476" i="56"/>
  <c r="Y1476" i="56"/>
  <c r="W1477" i="56"/>
  <c r="X1477" i="56"/>
  <c r="Y1477" i="56"/>
  <c r="W1478" i="56"/>
  <c r="X1478" i="56"/>
  <c r="Y1478" i="56"/>
  <c r="W1479" i="56"/>
  <c r="X1479" i="56"/>
  <c r="Y1479" i="56"/>
  <c r="W1480" i="56"/>
  <c r="X1480" i="56"/>
  <c r="Y1480" i="56"/>
  <c r="W1481" i="56"/>
  <c r="X1481" i="56"/>
  <c r="Y1481" i="56"/>
  <c r="W1482" i="56"/>
  <c r="X1482" i="56"/>
  <c r="Y1482" i="56"/>
  <c r="W1483" i="56"/>
  <c r="X1483" i="56"/>
  <c r="Y1483" i="56"/>
  <c r="W1484" i="56"/>
  <c r="X1484" i="56"/>
  <c r="Y1484" i="56"/>
  <c r="W1485" i="56"/>
  <c r="X1485" i="56"/>
  <c r="Y1485" i="56"/>
  <c r="W1486" i="56"/>
  <c r="X1486" i="56"/>
  <c r="Y1486" i="56"/>
  <c r="W1487" i="56"/>
  <c r="X1487" i="56"/>
  <c r="Y1487" i="56"/>
  <c r="W1488" i="56"/>
  <c r="X1488" i="56"/>
  <c r="Y1488" i="56"/>
  <c r="W1489" i="56"/>
  <c r="X1489" i="56"/>
  <c r="Y1489" i="56"/>
  <c r="W1490" i="56"/>
  <c r="X1490" i="56"/>
  <c r="Y1490" i="56"/>
  <c r="W1491" i="56"/>
  <c r="X1491" i="56"/>
  <c r="Y1491" i="56"/>
  <c r="W1492" i="56"/>
  <c r="X1492" i="56"/>
  <c r="Y1492" i="56"/>
  <c r="W1493" i="56"/>
  <c r="X1493" i="56"/>
  <c r="Y1493" i="56"/>
  <c r="W1494" i="56"/>
  <c r="X1494" i="56"/>
  <c r="Y1494" i="56"/>
  <c r="W1495" i="56"/>
  <c r="X1495" i="56"/>
  <c r="Y1495" i="56"/>
  <c r="W1496" i="56"/>
  <c r="X1496" i="56"/>
  <c r="Y1496" i="56"/>
  <c r="W1497" i="56"/>
  <c r="X1497" i="56"/>
  <c r="Y1497" i="56"/>
  <c r="W1498" i="56"/>
  <c r="X1498" i="56"/>
  <c r="Y1498" i="56"/>
  <c r="W1499" i="56"/>
  <c r="X1499" i="56"/>
  <c r="Y1499" i="56"/>
  <c r="W1500" i="56"/>
  <c r="X1500" i="56"/>
  <c r="Y1500" i="56"/>
  <c r="W1501" i="56"/>
  <c r="X1501" i="56"/>
  <c r="Y1501" i="56"/>
  <c r="W1502" i="56"/>
  <c r="X1502" i="56"/>
  <c r="Y1502" i="56"/>
  <c r="W1503" i="56"/>
  <c r="X1503" i="56"/>
  <c r="Y1503" i="56"/>
  <c r="W1504" i="56"/>
  <c r="X1504" i="56"/>
  <c r="Y1504" i="56"/>
  <c r="W1505" i="56"/>
  <c r="X1505" i="56"/>
  <c r="Y1505" i="56"/>
  <c r="W1506" i="56"/>
  <c r="X1506" i="56"/>
  <c r="Y1506" i="56"/>
  <c r="W1507" i="56"/>
  <c r="X1507" i="56"/>
  <c r="Y1507" i="56"/>
  <c r="W1508" i="56"/>
  <c r="X1508" i="56"/>
  <c r="Y1508" i="56"/>
  <c r="W1509" i="56"/>
  <c r="X1509" i="56"/>
  <c r="Y1509" i="56"/>
  <c r="W1510" i="56"/>
  <c r="X1510" i="56"/>
  <c r="Y1510" i="56"/>
  <c r="W1511" i="56"/>
  <c r="X1511" i="56"/>
  <c r="Y1511" i="56"/>
  <c r="W1512" i="56"/>
  <c r="X1512" i="56"/>
  <c r="Y1512" i="56"/>
  <c r="W1513" i="56"/>
  <c r="X1513" i="56"/>
  <c r="Y1513" i="56"/>
  <c r="W1514" i="56"/>
  <c r="X1514" i="56"/>
  <c r="Y1514" i="56"/>
  <c r="W1515" i="56"/>
  <c r="X1515" i="56"/>
  <c r="Y1515" i="56"/>
  <c r="W1516" i="56"/>
  <c r="X1516" i="56"/>
  <c r="Y1516" i="56"/>
  <c r="W1517" i="56"/>
  <c r="X1517" i="56"/>
  <c r="Y1517" i="56"/>
  <c r="W1518" i="56"/>
  <c r="X1518" i="56"/>
  <c r="Y1518" i="56"/>
  <c r="W1519" i="56"/>
  <c r="X1519" i="56"/>
  <c r="Y1519" i="56"/>
  <c r="W1520" i="56"/>
  <c r="X1520" i="56"/>
  <c r="Y1520" i="56"/>
  <c r="W1521" i="56"/>
  <c r="X1521" i="56"/>
  <c r="Y1521" i="56"/>
  <c r="W1522" i="56"/>
  <c r="X1522" i="56"/>
  <c r="Y1522" i="56"/>
  <c r="W1523" i="56"/>
  <c r="X1523" i="56"/>
  <c r="Y1523" i="56"/>
  <c r="W1524" i="56"/>
  <c r="X1524" i="56"/>
  <c r="Y1524" i="56"/>
  <c r="W1525" i="56"/>
  <c r="X1525" i="56"/>
  <c r="Y1525" i="56"/>
  <c r="W1526" i="56"/>
  <c r="X1526" i="56"/>
  <c r="Y1526" i="56"/>
  <c r="W1527" i="56"/>
  <c r="X1527" i="56"/>
  <c r="Y1527" i="56"/>
  <c r="W1528" i="56"/>
  <c r="X1528" i="56"/>
  <c r="Y1528" i="56"/>
  <c r="W1529" i="56"/>
  <c r="X1529" i="56"/>
  <c r="Y1529" i="56"/>
  <c r="W1530" i="56"/>
  <c r="X1530" i="56"/>
  <c r="Y1530" i="56"/>
  <c r="W1531" i="56"/>
  <c r="X1531" i="56"/>
  <c r="Y1531" i="56"/>
  <c r="W1532" i="56"/>
  <c r="X1532" i="56"/>
  <c r="Y1532" i="56"/>
  <c r="W1533" i="56"/>
  <c r="X1533" i="56"/>
  <c r="Y1533" i="56"/>
  <c r="W1534" i="56"/>
  <c r="X1534" i="56"/>
  <c r="Y1534" i="56"/>
  <c r="W1535" i="56"/>
  <c r="X1535" i="56"/>
  <c r="Y1535" i="56"/>
  <c r="W1536" i="56"/>
  <c r="X1536" i="56"/>
  <c r="Y1536" i="56"/>
  <c r="W1537" i="56"/>
  <c r="X1537" i="56"/>
  <c r="Y1537" i="56"/>
  <c r="W1538" i="56"/>
  <c r="X1538" i="56"/>
  <c r="Y1538" i="56"/>
  <c r="W1539" i="56"/>
  <c r="X1539" i="56"/>
  <c r="Y1539" i="56"/>
  <c r="W1540" i="56"/>
  <c r="X1540" i="56"/>
  <c r="Y1540" i="56"/>
  <c r="W1541" i="56"/>
  <c r="X1541" i="56"/>
  <c r="Y1541" i="56"/>
  <c r="W1542" i="56"/>
  <c r="X1542" i="56"/>
  <c r="Y1542" i="56"/>
  <c r="W1543" i="56"/>
  <c r="X1543" i="56"/>
  <c r="Y1543" i="56"/>
  <c r="W1544" i="56"/>
  <c r="X1544" i="56"/>
  <c r="Y1544" i="56"/>
  <c r="W1545" i="56"/>
  <c r="X1545" i="56"/>
  <c r="Y1545" i="56"/>
  <c r="W1546" i="56"/>
  <c r="X1546" i="56"/>
  <c r="Y1546" i="56"/>
  <c r="W1547" i="56"/>
  <c r="X1547" i="56"/>
  <c r="Y1547" i="56"/>
  <c r="W1548" i="56"/>
  <c r="X1548" i="56"/>
  <c r="Y1548" i="56"/>
  <c r="W1549" i="56"/>
  <c r="X1549" i="56"/>
  <c r="Y1549" i="56"/>
  <c r="W1550" i="56"/>
  <c r="X1550" i="56"/>
  <c r="Y1550" i="56"/>
  <c r="W1551" i="56"/>
  <c r="X1551" i="56"/>
  <c r="Y1551" i="56"/>
  <c r="W1552" i="56"/>
  <c r="X1552" i="56"/>
  <c r="Y1552" i="56"/>
  <c r="W1553" i="56"/>
  <c r="X1553" i="56"/>
  <c r="Y1553" i="56"/>
  <c r="W1554" i="56"/>
  <c r="X1554" i="56"/>
  <c r="Y1554" i="56"/>
  <c r="W1555" i="56"/>
  <c r="X1555" i="56"/>
  <c r="Y1555" i="56"/>
  <c r="W1556" i="56"/>
  <c r="X1556" i="56"/>
  <c r="Y1556" i="56"/>
  <c r="W1557" i="56"/>
  <c r="X1557" i="56"/>
  <c r="Y1557" i="56"/>
  <c r="W1558" i="56"/>
  <c r="X1558" i="56"/>
  <c r="Y1558" i="56"/>
  <c r="W1559" i="56"/>
  <c r="X1559" i="56"/>
  <c r="Y1559" i="56"/>
  <c r="W1560" i="56"/>
  <c r="X1560" i="56"/>
  <c r="Y1560" i="56"/>
  <c r="W1561" i="56"/>
  <c r="X1561" i="56"/>
  <c r="Y1561" i="56"/>
  <c r="W1562" i="56"/>
  <c r="X1562" i="56"/>
  <c r="Y1562" i="56"/>
  <c r="W1563" i="56"/>
  <c r="X1563" i="56"/>
  <c r="Y1563" i="56"/>
  <c r="W1564" i="56"/>
  <c r="X1564" i="56"/>
  <c r="Y1564" i="56"/>
  <c r="W1565" i="56"/>
  <c r="X1565" i="56"/>
  <c r="Y1565" i="56"/>
  <c r="W1566" i="56"/>
  <c r="X1566" i="56"/>
  <c r="Y1566" i="56"/>
  <c r="W1567" i="56"/>
  <c r="X1567" i="56"/>
  <c r="Y1567" i="56"/>
  <c r="W1568" i="56"/>
  <c r="X1568" i="56"/>
  <c r="Y1568" i="56"/>
  <c r="W1569" i="56"/>
  <c r="X1569" i="56"/>
  <c r="Y1569" i="56"/>
  <c r="W1570" i="56"/>
  <c r="X1570" i="56"/>
  <c r="Y1570" i="56"/>
  <c r="W1571" i="56"/>
  <c r="X1571" i="56"/>
  <c r="Y1571" i="56"/>
  <c r="W1572" i="56"/>
  <c r="X1572" i="56"/>
  <c r="Y1572" i="56"/>
  <c r="W1573" i="56"/>
  <c r="X1573" i="56"/>
  <c r="Y1573" i="56"/>
  <c r="W1574" i="56"/>
  <c r="X1574" i="56"/>
  <c r="Y1574" i="56"/>
  <c r="W1575" i="56"/>
  <c r="X1575" i="56"/>
  <c r="Y1575" i="56"/>
  <c r="W1576" i="56"/>
  <c r="X1576" i="56"/>
  <c r="Y1576" i="56"/>
  <c r="W1577" i="56"/>
  <c r="X1577" i="56"/>
  <c r="Y1577" i="56"/>
  <c r="W1578" i="56"/>
  <c r="X1578" i="56"/>
  <c r="Y1578" i="56"/>
  <c r="W1579" i="56"/>
  <c r="X1579" i="56"/>
  <c r="Y1579" i="56"/>
  <c r="W1580" i="56"/>
  <c r="X1580" i="56"/>
  <c r="Y1580" i="56"/>
  <c r="W1581" i="56"/>
  <c r="X1581" i="56"/>
  <c r="Y1581" i="56"/>
  <c r="W1582" i="56"/>
  <c r="X1582" i="56"/>
  <c r="Y1582" i="56"/>
  <c r="W1583" i="56"/>
  <c r="X1583" i="56"/>
  <c r="Y1583" i="56"/>
  <c r="W1584" i="56"/>
  <c r="X1584" i="56"/>
  <c r="Y1584" i="56"/>
  <c r="W1585" i="56"/>
  <c r="X1585" i="56"/>
  <c r="Y1585" i="56"/>
  <c r="W1586" i="56"/>
  <c r="X1586" i="56"/>
  <c r="Y1586" i="56"/>
  <c r="W1587" i="56"/>
  <c r="X1587" i="56"/>
  <c r="Y1587" i="56"/>
  <c r="W1588" i="56"/>
  <c r="X1588" i="56"/>
  <c r="Y1588" i="56"/>
  <c r="W1589" i="56"/>
  <c r="X1589" i="56"/>
  <c r="Y1589" i="56"/>
  <c r="W1590" i="56"/>
  <c r="X1590" i="56"/>
  <c r="Y1590" i="56"/>
  <c r="W1591" i="56"/>
  <c r="X1591" i="56"/>
  <c r="Y1591" i="56"/>
  <c r="W1592" i="56"/>
  <c r="X1592" i="56"/>
  <c r="Y1592" i="56"/>
  <c r="W1593" i="56"/>
  <c r="X1593" i="56"/>
  <c r="Y1593" i="56"/>
  <c r="W1594" i="56"/>
  <c r="X1594" i="56"/>
  <c r="Y1594" i="56"/>
  <c r="W1595" i="56"/>
  <c r="X1595" i="56"/>
  <c r="Y1595" i="56"/>
  <c r="W1596" i="56"/>
  <c r="X1596" i="56"/>
  <c r="Y1596" i="56"/>
  <c r="W1597" i="56"/>
  <c r="X1597" i="56"/>
  <c r="Y1597" i="56"/>
  <c r="W1598" i="56"/>
  <c r="X1598" i="56"/>
  <c r="Y1598" i="56"/>
  <c r="W1599" i="56"/>
  <c r="X1599" i="56"/>
  <c r="Y1599" i="56"/>
  <c r="W1600" i="56"/>
  <c r="X1600" i="56"/>
  <c r="Y1600" i="56"/>
  <c r="W1601" i="56"/>
  <c r="X1601" i="56"/>
  <c r="Y1601" i="56"/>
  <c r="W1602" i="56"/>
  <c r="X1602" i="56"/>
  <c r="Y1602" i="56"/>
  <c r="W1603" i="56"/>
  <c r="X1603" i="56"/>
  <c r="Y1603" i="56"/>
  <c r="W1604" i="56"/>
  <c r="X1604" i="56"/>
  <c r="Y1604" i="56"/>
  <c r="W1605" i="56"/>
  <c r="X1605" i="56"/>
  <c r="Y1605" i="56"/>
  <c r="W1606" i="56"/>
  <c r="X1606" i="56"/>
  <c r="Y1606" i="56"/>
  <c r="W1607" i="56"/>
  <c r="X1607" i="56"/>
  <c r="Y1607" i="56"/>
  <c r="W1608" i="56"/>
  <c r="X1608" i="56"/>
  <c r="Y1608" i="56"/>
  <c r="W1609" i="56"/>
  <c r="X1609" i="56"/>
  <c r="Y1609" i="56"/>
  <c r="W1610" i="56"/>
  <c r="X1610" i="56"/>
  <c r="Y1610" i="56"/>
  <c r="W1611" i="56"/>
  <c r="X1611" i="56"/>
  <c r="Y1611" i="56"/>
  <c r="W1612" i="56"/>
  <c r="X1612" i="56"/>
  <c r="Y1612" i="56"/>
  <c r="W1613" i="56"/>
  <c r="X1613" i="56"/>
  <c r="Y1613" i="56"/>
  <c r="W1614" i="56"/>
  <c r="X1614" i="56"/>
  <c r="Y1614" i="56"/>
  <c r="W1615" i="56"/>
  <c r="X1615" i="56"/>
  <c r="Y1615" i="56"/>
  <c r="W1616" i="56"/>
  <c r="X1616" i="56"/>
  <c r="Y1616" i="56"/>
  <c r="W1617" i="56"/>
  <c r="X1617" i="56"/>
  <c r="Y1617" i="56"/>
  <c r="W1618" i="56"/>
  <c r="X1618" i="56"/>
  <c r="Y1618" i="56"/>
  <c r="W1619" i="56"/>
  <c r="X1619" i="56"/>
  <c r="Y1619" i="56"/>
  <c r="W1620" i="56"/>
  <c r="X1620" i="56"/>
  <c r="Y1620" i="56"/>
  <c r="W1621" i="56"/>
  <c r="X1621" i="56"/>
  <c r="Y1621" i="56"/>
  <c r="W1622" i="56"/>
  <c r="X1622" i="56"/>
  <c r="Y1622" i="56"/>
  <c r="W1623" i="56"/>
  <c r="X1623" i="56"/>
  <c r="Y1623" i="56"/>
  <c r="W1624" i="56"/>
  <c r="X1624" i="56"/>
  <c r="Y1624" i="56"/>
  <c r="W1625" i="56"/>
  <c r="X1625" i="56"/>
  <c r="Y1625" i="56"/>
  <c r="W1626" i="56"/>
  <c r="X1626" i="56"/>
  <c r="Y1626" i="56"/>
  <c r="W1627" i="56"/>
  <c r="X1627" i="56"/>
  <c r="Y1627" i="56"/>
  <c r="W1628" i="56"/>
  <c r="X1628" i="56"/>
  <c r="Y1628" i="56"/>
  <c r="W1629" i="56"/>
  <c r="X1629" i="56"/>
  <c r="Y1629" i="56"/>
  <c r="W1630" i="56"/>
  <c r="X1630" i="56"/>
  <c r="Y1630" i="56"/>
  <c r="W1631" i="56"/>
  <c r="X1631" i="56"/>
  <c r="Y1631" i="56"/>
  <c r="W1632" i="56"/>
  <c r="X1632" i="56"/>
  <c r="Y1632" i="56"/>
  <c r="W1633" i="56"/>
  <c r="X1633" i="56"/>
  <c r="Y1633" i="56"/>
  <c r="W1634" i="56"/>
  <c r="X1634" i="56"/>
  <c r="Y1634" i="56"/>
  <c r="W1635" i="56"/>
  <c r="X1635" i="56"/>
  <c r="Y1635" i="56"/>
  <c r="W1636" i="56"/>
  <c r="X1636" i="56"/>
  <c r="Y1636" i="56"/>
  <c r="W1637" i="56"/>
  <c r="X1637" i="56"/>
  <c r="Y1637" i="56"/>
  <c r="W1638" i="56"/>
  <c r="X1638" i="56"/>
  <c r="Y1638" i="56"/>
  <c r="W1639" i="56"/>
  <c r="X1639" i="56"/>
  <c r="Y1639" i="56"/>
  <c r="W1640" i="56"/>
  <c r="X1640" i="56"/>
  <c r="Y1640" i="56"/>
  <c r="W1641" i="56"/>
  <c r="X1641" i="56"/>
  <c r="Y1641" i="56"/>
  <c r="W1642" i="56"/>
  <c r="X1642" i="56"/>
  <c r="Y1642" i="56"/>
  <c r="W1643" i="56"/>
  <c r="X1643" i="56"/>
  <c r="Y1643" i="56"/>
  <c r="W1644" i="56"/>
  <c r="X1644" i="56"/>
  <c r="Y1644" i="56"/>
  <c r="W1645" i="56"/>
  <c r="X1645" i="56"/>
  <c r="Y1645" i="56"/>
  <c r="W1646" i="56"/>
  <c r="X1646" i="56"/>
  <c r="Y1646" i="56"/>
  <c r="W1647" i="56"/>
  <c r="X1647" i="56"/>
  <c r="Y1647" i="56"/>
  <c r="W1648" i="56"/>
  <c r="X1648" i="56"/>
  <c r="Y1648" i="56"/>
  <c r="W1649" i="56"/>
  <c r="X1649" i="56"/>
  <c r="Y1649" i="56"/>
  <c r="W1650" i="56"/>
  <c r="X1650" i="56"/>
  <c r="Y1650" i="56"/>
  <c r="W1651" i="56"/>
  <c r="X1651" i="56"/>
  <c r="Y1651" i="56"/>
  <c r="W1652" i="56"/>
  <c r="X1652" i="56"/>
  <c r="Y1652" i="56"/>
  <c r="W1653" i="56"/>
  <c r="X1653" i="56"/>
  <c r="Y1653" i="56"/>
  <c r="W1654" i="56"/>
  <c r="X1654" i="56"/>
  <c r="Y1654" i="56"/>
  <c r="W1655" i="56"/>
  <c r="X1655" i="56"/>
  <c r="Y1655" i="56"/>
  <c r="W1656" i="56"/>
  <c r="X1656" i="56"/>
  <c r="Y1656" i="56"/>
  <c r="W1657" i="56"/>
  <c r="X1657" i="56"/>
  <c r="Y1657" i="56"/>
  <c r="W1658" i="56"/>
  <c r="X1658" i="56"/>
  <c r="Y1658" i="56"/>
  <c r="W1659" i="56"/>
  <c r="X1659" i="56"/>
  <c r="Y1659" i="56"/>
  <c r="W1660" i="56"/>
  <c r="X1660" i="56"/>
  <c r="Y1660" i="56"/>
  <c r="W1661" i="56"/>
  <c r="X1661" i="56"/>
  <c r="Y1661" i="56"/>
  <c r="W1662" i="56"/>
  <c r="X1662" i="56"/>
  <c r="Y1662" i="56"/>
  <c r="W1663" i="56"/>
  <c r="X1663" i="56"/>
  <c r="Y1663" i="56"/>
  <c r="W1664" i="56"/>
  <c r="X1664" i="56"/>
  <c r="Y1664" i="56"/>
  <c r="W1665" i="56"/>
  <c r="X1665" i="56"/>
  <c r="Y1665" i="56"/>
  <c r="W1666" i="56"/>
  <c r="X1666" i="56"/>
  <c r="Y1666" i="56"/>
  <c r="W1667" i="56"/>
  <c r="X1667" i="56"/>
  <c r="Y1667" i="56"/>
  <c r="W1668" i="56"/>
  <c r="X1668" i="56"/>
  <c r="Y1668" i="56"/>
  <c r="W1669" i="56"/>
  <c r="X1669" i="56"/>
  <c r="Y1669" i="56"/>
  <c r="W1670" i="56"/>
  <c r="X1670" i="56"/>
  <c r="Y1670" i="56"/>
  <c r="W1671" i="56"/>
  <c r="X1671" i="56"/>
  <c r="Y1671" i="56"/>
  <c r="W1672" i="56"/>
  <c r="X1672" i="56"/>
  <c r="Y1672" i="56"/>
  <c r="W1673" i="56"/>
  <c r="X1673" i="56"/>
  <c r="Y1673" i="56"/>
  <c r="W1674" i="56"/>
  <c r="X1674" i="56"/>
  <c r="Y1674" i="56"/>
  <c r="W1675" i="56"/>
  <c r="X1675" i="56"/>
  <c r="Y1675" i="56"/>
  <c r="W1676" i="56"/>
  <c r="X1676" i="56"/>
  <c r="Y1676" i="56"/>
  <c r="W1677" i="56"/>
  <c r="X1677" i="56"/>
  <c r="Y1677" i="56"/>
  <c r="W1678" i="56"/>
  <c r="X1678" i="56"/>
  <c r="Y1678" i="56"/>
  <c r="W1679" i="56"/>
  <c r="X1679" i="56"/>
  <c r="Y1679" i="56"/>
  <c r="W1680" i="56"/>
  <c r="X1680" i="56"/>
  <c r="Y1680" i="56"/>
  <c r="W1681" i="56"/>
  <c r="X1681" i="56"/>
  <c r="Y1681" i="56"/>
  <c r="W1682" i="56"/>
  <c r="X1682" i="56"/>
  <c r="Y1682" i="56"/>
  <c r="W1683" i="56"/>
  <c r="X1683" i="56"/>
  <c r="Y1683" i="56"/>
  <c r="W1684" i="56"/>
  <c r="X1684" i="56"/>
  <c r="Y1684" i="56"/>
  <c r="W1685" i="56"/>
  <c r="X1685" i="56"/>
  <c r="Y1685" i="56"/>
  <c r="W1686" i="56"/>
  <c r="X1686" i="56"/>
  <c r="Y1686" i="56"/>
  <c r="W1687" i="56"/>
  <c r="X1687" i="56"/>
  <c r="Y1687" i="56"/>
  <c r="W1688" i="56"/>
  <c r="X1688" i="56"/>
  <c r="Y1688" i="56"/>
  <c r="W1689" i="56"/>
  <c r="X1689" i="56"/>
  <c r="Y1689" i="56"/>
  <c r="W1690" i="56"/>
  <c r="X1690" i="56"/>
  <c r="Y1690" i="56"/>
  <c r="W1691" i="56"/>
  <c r="X1691" i="56"/>
  <c r="Y1691" i="56"/>
  <c r="W1692" i="56"/>
  <c r="X1692" i="56"/>
  <c r="Y1692" i="56"/>
  <c r="W1693" i="56"/>
  <c r="X1693" i="56"/>
  <c r="Y1693" i="56"/>
  <c r="W1694" i="56"/>
  <c r="X1694" i="56"/>
  <c r="Y1694" i="56"/>
  <c r="W1695" i="56"/>
  <c r="X1695" i="56"/>
  <c r="Y1695" i="56"/>
  <c r="W1696" i="56"/>
  <c r="X1696" i="56"/>
  <c r="Y1696" i="56"/>
  <c r="W1697" i="56"/>
  <c r="X1697" i="56"/>
  <c r="Y1697" i="56"/>
  <c r="W1698" i="56"/>
  <c r="X1698" i="56"/>
  <c r="Y1698" i="56"/>
  <c r="W1699" i="56"/>
  <c r="X1699" i="56"/>
  <c r="Y1699" i="56"/>
  <c r="W1700" i="56"/>
  <c r="X1700" i="56"/>
  <c r="Y1700" i="56"/>
  <c r="W1701" i="56"/>
  <c r="X1701" i="56"/>
  <c r="Y1701" i="56"/>
  <c r="W1702" i="56"/>
  <c r="X1702" i="56"/>
  <c r="Y1702" i="56"/>
  <c r="W1703" i="56"/>
  <c r="X1703" i="56"/>
  <c r="Y1703" i="56"/>
  <c r="W1704" i="56"/>
  <c r="X1704" i="56"/>
  <c r="Y1704" i="56"/>
  <c r="W1705" i="56"/>
  <c r="X1705" i="56"/>
  <c r="Y1705" i="56"/>
  <c r="W1706" i="56"/>
  <c r="X1706" i="56"/>
  <c r="Y1706" i="56"/>
  <c r="W1707" i="56"/>
  <c r="X1707" i="56"/>
  <c r="Y1707" i="56"/>
  <c r="W1708" i="56"/>
  <c r="X1708" i="56"/>
  <c r="Y1708" i="56"/>
  <c r="W1709" i="56"/>
  <c r="X1709" i="56"/>
  <c r="Y1709" i="56"/>
  <c r="W1710" i="56"/>
  <c r="X1710" i="56"/>
  <c r="Y1710" i="56"/>
  <c r="W1711" i="56"/>
  <c r="X1711" i="56"/>
  <c r="Y1711" i="56"/>
  <c r="W1712" i="56"/>
  <c r="X1712" i="56"/>
  <c r="Y1712" i="56"/>
  <c r="W1713" i="56"/>
  <c r="X1713" i="56"/>
  <c r="Y1713" i="56"/>
  <c r="W1714" i="56"/>
  <c r="X1714" i="56"/>
  <c r="Y1714" i="56"/>
  <c r="W1715" i="56"/>
  <c r="X1715" i="56"/>
  <c r="Y1715" i="56"/>
  <c r="W1716" i="56"/>
  <c r="X1716" i="56"/>
  <c r="Y1716" i="56"/>
  <c r="W1717" i="56"/>
  <c r="X1717" i="56"/>
  <c r="Y1717" i="56"/>
  <c r="W1718" i="56"/>
  <c r="X1718" i="56"/>
  <c r="Y1718" i="56"/>
  <c r="W1719" i="56"/>
  <c r="X1719" i="56"/>
  <c r="Y1719" i="56"/>
  <c r="W1720" i="56"/>
  <c r="X1720" i="56"/>
  <c r="Y1720" i="56"/>
  <c r="W1721" i="56"/>
  <c r="X1721" i="56"/>
  <c r="Y1721" i="56"/>
  <c r="W1722" i="56"/>
  <c r="X1722" i="56"/>
  <c r="Y1722" i="56"/>
  <c r="W1723" i="56"/>
  <c r="X1723" i="56"/>
  <c r="Y1723" i="56"/>
  <c r="W1724" i="56"/>
  <c r="X1724" i="56"/>
  <c r="Y1724" i="56"/>
  <c r="W1725" i="56"/>
  <c r="X1725" i="56"/>
  <c r="Y1725" i="56"/>
  <c r="W1726" i="56"/>
  <c r="X1726" i="56"/>
  <c r="Y1726" i="56"/>
  <c r="W1727" i="56"/>
  <c r="X1727" i="56"/>
  <c r="Y1727" i="56"/>
  <c r="W1728" i="56"/>
  <c r="X1728" i="56"/>
  <c r="Y1728" i="56"/>
  <c r="W1729" i="56"/>
  <c r="X1729" i="56"/>
  <c r="Y1729" i="56"/>
  <c r="W1730" i="56"/>
  <c r="X1730" i="56"/>
  <c r="Y1730" i="56"/>
  <c r="W1731" i="56"/>
  <c r="X1731" i="56"/>
  <c r="Y1731" i="56"/>
  <c r="W1732" i="56"/>
  <c r="X1732" i="56"/>
  <c r="Y1732" i="56"/>
  <c r="W1733" i="56"/>
  <c r="X1733" i="56"/>
  <c r="Y1733" i="56"/>
  <c r="W1734" i="56"/>
  <c r="X1734" i="56"/>
  <c r="Y1734" i="56"/>
  <c r="W1735" i="56"/>
  <c r="X1735" i="56"/>
  <c r="Y1735" i="56"/>
  <c r="W1736" i="56"/>
  <c r="X1736" i="56"/>
  <c r="Y1736" i="56"/>
  <c r="W1737" i="56"/>
  <c r="X1737" i="56"/>
  <c r="Y1737" i="56"/>
  <c r="W1738" i="56"/>
  <c r="X1738" i="56"/>
  <c r="Y1738" i="56"/>
  <c r="W1739" i="56"/>
  <c r="X1739" i="56"/>
  <c r="Y1739" i="56"/>
  <c r="W1740" i="56"/>
  <c r="X1740" i="56"/>
  <c r="Y1740" i="56"/>
  <c r="W1741" i="56"/>
  <c r="X1741" i="56"/>
  <c r="Y1741" i="56"/>
  <c r="W1742" i="56"/>
  <c r="X1742" i="56"/>
  <c r="Y1742" i="56"/>
  <c r="W1743" i="56"/>
  <c r="X1743" i="56"/>
  <c r="Y1743" i="56"/>
  <c r="W1744" i="56"/>
  <c r="X1744" i="56"/>
  <c r="Y1744" i="56"/>
  <c r="W1745" i="56"/>
  <c r="X1745" i="56"/>
  <c r="Y1745" i="56"/>
  <c r="W1746" i="56"/>
  <c r="X1746" i="56"/>
  <c r="Y1746" i="56"/>
  <c r="W1747" i="56"/>
  <c r="X1747" i="56"/>
  <c r="Y1747" i="56"/>
  <c r="W1748" i="56"/>
  <c r="X1748" i="56"/>
  <c r="Y1748" i="56"/>
  <c r="W1749" i="56"/>
  <c r="X1749" i="56"/>
  <c r="Y1749" i="56"/>
  <c r="W1750" i="56"/>
  <c r="X1750" i="56"/>
  <c r="Y1750" i="56"/>
  <c r="W1751" i="56"/>
  <c r="X1751" i="56"/>
  <c r="Y1751" i="56"/>
  <c r="W1752" i="56"/>
  <c r="X1752" i="56"/>
  <c r="Y1752" i="56"/>
  <c r="W1753" i="56"/>
  <c r="X1753" i="56"/>
  <c r="Y1753" i="56"/>
  <c r="W1754" i="56"/>
  <c r="X1754" i="56"/>
  <c r="Y1754" i="56"/>
  <c r="W1755" i="56"/>
  <c r="X1755" i="56"/>
  <c r="Y1755" i="56"/>
  <c r="W1756" i="56"/>
  <c r="X1756" i="56"/>
  <c r="Y1756" i="56"/>
  <c r="W1757" i="56"/>
  <c r="X1757" i="56"/>
  <c r="Y1757" i="56"/>
  <c r="W1758" i="56"/>
  <c r="X1758" i="56"/>
  <c r="Y1758" i="56"/>
  <c r="W1759" i="56"/>
  <c r="X1759" i="56"/>
  <c r="Y1759" i="56"/>
  <c r="W1760" i="56"/>
  <c r="X1760" i="56"/>
  <c r="Y1760" i="56"/>
  <c r="W1761" i="56"/>
  <c r="X1761" i="56"/>
  <c r="Y1761" i="56"/>
  <c r="W1762" i="56"/>
  <c r="X1762" i="56"/>
  <c r="Y1762" i="56"/>
  <c r="W1763" i="56"/>
  <c r="X1763" i="56"/>
  <c r="Y1763" i="56"/>
  <c r="W1764" i="56"/>
  <c r="X1764" i="56"/>
  <c r="Y1764" i="56"/>
  <c r="W1765" i="56"/>
  <c r="X1765" i="56"/>
  <c r="Y1765" i="56"/>
  <c r="W1766" i="56"/>
  <c r="X1766" i="56"/>
  <c r="Y1766" i="56"/>
  <c r="W1767" i="56"/>
  <c r="X1767" i="56"/>
  <c r="Y1767" i="56"/>
  <c r="W1768" i="56"/>
  <c r="X1768" i="56"/>
  <c r="Y1768" i="56"/>
  <c r="W1769" i="56"/>
  <c r="X1769" i="56"/>
  <c r="Y1769" i="56"/>
  <c r="W1770" i="56"/>
  <c r="X1770" i="56"/>
  <c r="Y1770" i="56"/>
  <c r="W1771" i="56"/>
  <c r="X1771" i="56"/>
  <c r="Y1771" i="56"/>
  <c r="W1772" i="56"/>
  <c r="X1772" i="56"/>
  <c r="Y1772" i="56"/>
  <c r="W1773" i="56"/>
  <c r="X1773" i="56"/>
  <c r="Y1773" i="56"/>
  <c r="W1774" i="56"/>
  <c r="X1774" i="56"/>
  <c r="Y1774" i="56"/>
  <c r="W1775" i="56"/>
  <c r="X1775" i="56"/>
  <c r="Y1775" i="56"/>
  <c r="W1776" i="56"/>
  <c r="X1776" i="56"/>
  <c r="Y1776" i="56"/>
  <c r="W1777" i="56"/>
  <c r="X1777" i="56"/>
  <c r="Y1777" i="56"/>
  <c r="W1778" i="56"/>
  <c r="X1778" i="56"/>
  <c r="Y1778" i="56"/>
  <c r="W1779" i="56"/>
  <c r="X1779" i="56"/>
  <c r="Y1779" i="56"/>
  <c r="W1780" i="56"/>
  <c r="X1780" i="56"/>
  <c r="Y1780" i="56"/>
  <c r="W1781" i="56"/>
  <c r="X1781" i="56"/>
  <c r="Y1781" i="56"/>
  <c r="W1782" i="56"/>
  <c r="X1782" i="56"/>
  <c r="Y1782" i="56"/>
  <c r="W1783" i="56"/>
  <c r="X1783" i="56"/>
  <c r="Y1783" i="56"/>
  <c r="W1784" i="56"/>
  <c r="X1784" i="56"/>
  <c r="Y1784" i="56"/>
  <c r="W1785" i="56"/>
  <c r="X1785" i="56"/>
  <c r="Y1785" i="56"/>
  <c r="W1786" i="56"/>
  <c r="X1786" i="56"/>
  <c r="Y1786" i="56"/>
  <c r="W1787" i="56"/>
  <c r="X1787" i="56"/>
  <c r="Y1787" i="56"/>
  <c r="W1788" i="56"/>
  <c r="X1788" i="56"/>
  <c r="Y1788" i="56"/>
  <c r="W1789" i="56"/>
  <c r="X1789" i="56"/>
  <c r="Y1789" i="56"/>
  <c r="W1790" i="56"/>
  <c r="X1790" i="56"/>
  <c r="Y1790" i="56"/>
  <c r="W1791" i="56"/>
  <c r="X1791" i="56"/>
  <c r="Y1791" i="56"/>
  <c r="W1792" i="56"/>
  <c r="X1792" i="56"/>
  <c r="Y1792" i="56"/>
  <c r="W1793" i="56"/>
  <c r="X1793" i="56"/>
  <c r="Y1793" i="56"/>
  <c r="W1794" i="56"/>
  <c r="X1794" i="56"/>
  <c r="Y1794" i="56"/>
  <c r="W1795" i="56"/>
  <c r="X1795" i="56"/>
  <c r="Y1795" i="56"/>
  <c r="W1796" i="56"/>
  <c r="X1796" i="56"/>
  <c r="Y1796" i="56"/>
  <c r="W1797" i="56"/>
  <c r="X1797" i="56"/>
  <c r="Y1797" i="56"/>
  <c r="W1798" i="56"/>
  <c r="X1798" i="56"/>
  <c r="Y1798" i="56"/>
  <c r="W1799" i="56"/>
  <c r="X1799" i="56"/>
  <c r="Y1799" i="56"/>
  <c r="W1800" i="56"/>
  <c r="X1800" i="56"/>
  <c r="Y1800" i="56"/>
  <c r="W1801" i="56"/>
  <c r="X1801" i="56"/>
  <c r="Y1801" i="56"/>
  <c r="W1802" i="56"/>
  <c r="X1802" i="56"/>
  <c r="Y1802" i="56"/>
  <c r="W1803" i="56"/>
  <c r="X1803" i="56"/>
  <c r="Y1803" i="56"/>
  <c r="W1804" i="56"/>
  <c r="X1804" i="56"/>
  <c r="Y1804" i="56"/>
  <c r="W1805" i="56"/>
  <c r="X1805" i="56"/>
  <c r="Y1805" i="56"/>
  <c r="W1806" i="56"/>
  <c r="X1806" i="56"/>
  <c r="Y1806" i="56"/>
  <c r="W1807" i="56"/>
  <c r="X1807" i="56"/>
  <c r="Y1807" i="56"/>
  <c r="W1808" i="56"/>
  <c r="X1808" i="56"/>
  <c r="Y1808" i="56"/>
  <c r="W1809" i="56"/>
  <c r="X1809" i="56"/>
  <c r="Y1809" i="56"/>
  <c r="W1810" i="56"/>
  <c r="X1810" i="56"/>
  <c r="Y1810" i="56"/>
  <c r="W1811" i="56"/>
  <c r="X1811" i="56"/>
  <c r="Y1811" i="56"/>
  <c r="W1812" i="56"/>
  <c r="X1812" i="56"/>
  <c r="Y1812" i="56"/>
  <c r="W1813" i="56"/>
  <c r="X1813" i="56"/>
  <c r="Y1813" i="56"/>
  <c r="W1814" i="56"/>
  <c r="X1814" i="56"/>
  <c r="Y1814" i="56"/>
  <c r="W1815" i="56"/>
  <c r="X1815" i="56"/>
  <c r="Y1815" i="56"/>
  <c r="W1816" i="56"/>
  <c r="X1816" i="56"/>
  <c r="Y1816" i="56"/>
  <c r="W1817" i="56"/>
  <c r="X1817" i="56"/>
  <c r="Y1817" i="56"/>
  <c r="W1818" i="56"/>
  <c r="X1818" i="56"/>
  <c r="Y1818" i="56"/>
  <c r="W1819" i="56"/>
  <c r="X1819" i="56"/>
  <c r="Y1819" i="56"/>
  <c r="W1820" i="56"/>
  <c r="X1820" i="56"/>
  <c r="Y1820" i="56"/>
  <c r="W1821" i="56"/>
  <c r="X1821" i="56"/>
  <c r="Y1821" i="56"/>
  <c r="W1822" i="56"/>
  <c r="X1822" i="56"/>
  <c r="Y1822" i="56"/>
  <c r="W1823" i="56"/>
  <c r="X1823" i="56"/>
  <c r="Y1823" i="56"/>
  <c r="W1824" i="56"/>
  <c r="X1824" i="56"/>
  <c r="Y1824" i="56"/>
  <c r="W1825" i="56"/>
  <c r="X1825" i="56"/>
  <c r="Y1825" i="56"/>
  <c r="W1826" i="56"/>
  <c r="X1826" i="56"/>
  <c r="Y1826" i="56"/>
  <c r="W1827" i="56"/>
  <c r="X1827" i="56"/>
  <c r="Y1827" i="56"/>
  <c r="W1828" i="56"/>
  <c r="X1828" i="56"/>
  <c r="Y1828" i="56"/>
  <c r="W1829" i="56"/>
  <c r="X1829" i="56"/>
  <c r="Y1829" i="56"/>
  <c r="W1830" i="56"/>
  <c r="X1830" i="56"/>
  <c r="Y1830" i="56"/>
  <c r="W1831" i="56"/>
  <c r="X1831" i="56"/>
  <c r="Y1831" i="56"/>
  <c r="W1832" i="56"/>
  <c r="X1832" i="56"/>
  <c r="Y1832" i="56"/>
  <c r="W1833" i="56"/>
  <c r="X1833" i="56"/>
  <c r="Y1833" i="56"/>
  <c r="W1834" i="56"/>
  <c r="X1834" i="56"/>
  <c r="Y1834" i="56"/>
  <c r="W1835" i="56"/>
  <c r="X1835" i="56"/>
  <c r="Y1835" i="56"/>
  <c r="W1836" i="56"/>
  <c r="X1836" i="56"/>
  <c r="Y1836" i="56"/>
  <c r="W1837" i="56"/>
  <c r="X1837" i="56"/>
  <c r="Y1837" i="56"/>
  <c r="W1838" i="56"/>
  <c r="X1838" i="56"/>
  <c r="Y1838" i="56"/>
  <c r="W1839" i="56"/>
  <c r="X1839" i="56"/>
  <c r="Y1839" i="56"/>
  <c r="W1840" i="56"/>
  <c r="X1840" i="56"/>
  <c r="Y1840" i="56"/>
  <c r="W1841" i="56"/>
  <c r="X1841" i="56"/>
  <c r="Y1841" i="56"/>
  <c r="W1842" i="56"/>
  <c r="X1842" i="56"/>
  <c r="Y1842" i="56"/>
  <c r="W1843" i="56"/>
  <c r="X1843" i="56"/>
  <c r="Y1843" i="56"/>
  <c r="W1844" i="56"/>
  <c r="X1844" i="56"/>
  <c r="Y1844" i="56"/>
  <c r="W1845" i="56"/>
  <c r="X1845" i="56"/>
  <c r="Y1845" i="56"/>
  <c r="W1846" i="56"/>
  <c r="X1846" i="56"/>
  <c r="Y1846" i="56"/>
  <c r="W1847" i="56"/>
  <c r="X1847" i="56"/>
  <c r="Y1847" i="56"/>
  <c r="W1848" i="56"/>
  <c r="X1848" i="56"/>
  <c r="Y1848" i="56"/>
  <c r="W1849" i="56"/>
  <c r="X1849" i="56"/>
  <c r="Y1849" i="56"/>
  <c r="W1850" i="56"/>
  <c r="X1850" i="56"/>
  <c r="Y1850" i="56"/>
  <c r="W1851" i="56"/>
  <c r="X1851" i="56"/>
  <c r="Y1851" i="56"/>
  <c r="W1852" i="56"/>
  <c r="X1852" i="56"/>
  <c r="Y1852" i="56"/>
  <c r="W1853" i="56"/>
  <c r="X1853" i="56"/>
  <c r="Y1853" i="56"/>
  <c r="W1854" i="56"/>
  <c r="X1854" i="56"/>
  <c r="Y1854" i="56"/>
  <c r="W1855" i="56"/>
  <c r="X1855" i="56"/>
  <c r="Y1855" i="56"/>
  <c r="W1856" i="56"/>
  <c r="X1856" i="56"/>
  <c r="Y1856" i="56"/>
  <c r="W1857" i="56"/>
  <c r="X1857" i="56"/>
  <c r="Y1857" i="56"/>
  <c r="W1858" i="56"/>
  <c r="X1858" i="56"/>
  <c r="Y1858" i="56"/>
  <c r="W1859" i="56"/>
  <c r="X1859" i="56"/>
  <c r="Y1859" i="56"/>
  <c r="W1860" i="56"/>
  <c r="X1860" i="56"/>
  <c r="Y1860" i="56"/>
  <c r="W1861" i="56"/>
  <c r="X1861" i="56"/>
  <c r="Y1861" i="56"/>
  <c r="W1862" i="56"/>
  <c r="X1862" i="56"/>
  <c r="Y1862" i="56"/>
  <c r="W1863" i="56"/>
  <c r="X1863" i="56"/>
  <c r="Y1863" i="56"/>
  <c r="W1864" i="56"/>
  <c r="X1864" i="56"/>
  <c r="Y1864" i="56"/>
  <c r="W1865" i="56"/>
  <c r="X1865" i="56"/>
  <c r="Y1865" i="56"/>
  <c r="W1866" i="56"/>
  <c r="X1866" i="56"/>
  <c r="Y1866" i="56"/>
  <c r="W1867" i="56"/>
  <c r="X1867" i="56"/>
  <c r="Y1867" i="56"/>
  <c r="W1868" i="56"/>
  <c r="X1868" i="56"/>
  <c r="Y1868" i="56"/>
  <c r="W1869" i="56"/>
  <c r="X1869" i="56"/>
  <c r="Y1869" i="56"/>
  <c r="W1870" i="56"/>
  <c r="X1870" i="56"/>
  <c r="Y1870" i="56"/>
  <c r="W1871" i="56"/>
  <c r="X1871" i="56"/>
  <c r="Y1871" i="56"/>
  <c r="W1872" i="56"/>
  <c r="X1872" i="56"/>
  <c r="Y1872" i="56"/>
  <c r="W1873" i="56"/>
  <c r="X1873" i="56"/>
  <c r="Y1873" i="56"/>
  <c r="W1874" i="56"/>
  <c r="X1874" i="56"/>
  <c r="Y1874" i="56"/>
  <c r="W1875" i="56"/>
  <c r="X1875" i="56"/>
  <c r="Y1875" i="56"/>
  <c r="W1876" i="56"/>
  <c r="X1876" i="56"/>
  <c r="Y1876" i="56"/>
  <c r="W1877" i="56"/>
  <c r="X1877" i="56"/>
  <c r="Y1877" i="56"/>
  <c r="W1878" i="56"/>
  <c r="X1878" i="56"/>
  <c r="Y1878" i="56"/>
  <c r="W1879" i="56"/>
  <c r="X1879" i="56"/>
  <c r="Y1879" i="56"/>
  <c r="W1880" i="56"/>
  <c r="X1880" i="56"/>
  <c r="Y1880" i="56"/>
  <c r="W1881" i="56"/>
  <c r="X1881" i="56"/>
  <c r="Y1881" i="56"/>
  <c r="W1882" i="56"/>
  <c r="X1882" i="56"/>
  <c r="Y1882" i="56"/>
  <c r="W1883" i="56"/>
  <c r="X1883" i="56"/>
  <c r="Y1883" i="56"/>
  <c r="W1884" i="56"/>
  <c r="X1884" i="56"/>
  <c r="Y1884" i="56"/>
  <c r="W1885" i="56"/>
  <c r="X1885" i="56"/>
  <c r="Y1885" i="56"/>
  <c r="W1886" i="56"/>
  <c r="X1886" i="56"/>
  <c r="Y1886" i="56"/>
  <c r="W1887" i="56"/>
  <c r="X1887" i="56"/>
  <c r="Y1887" i="56"/>
  <c r="W1888" i="56"/>
  <c r="X1888" i="56"/>
  <c r="Y1888" i="56"/>
  <c r="W1889" i="56"/>
  <c r="X1889" i="56"/>
  <c r="Y1889" i="56"/>
  <c r="W1890" i="56"/>
  <c r="X1890" i="56"/>
  <c r="Y1890" i="56"/>
  <c r="W1891" i="56"/>
  <c r="X1891" i="56"/>
  <c r="Y1891" i="56"/>
  <c r="W1892" i="56"/>
  <c r="X1892" i="56"/>
  <c r="Y1892" i="56"/>
  <c r="W1893" i="56"/>
  <c r="X1893" i="56"/>
  <c r="Y1893" i="56"/>
  <c r="W1894" i="56"/>
  <c r="X1894" i="56"/>
  <c r="Y1894" i="56"/>
  <c r="W1895" i="56"/>
  <c r="X1895" i="56"/>
  <c r="Y1895" i="56"/>
  <c r="W1896" i="56"/>
  <c r="X1896" i="56"/>
  <c r="Y1896" i="56"/>
  <c r="W1897" i="56"/>
  <c r="X1897" i="56"/>
  <c r="Y1897" i="56"/>
  <c r="W1898" i="56"/>
  <c r="X1898" i="56"/>
  <c r="Y1898" i="56"/>
  <c r="W1899" i="56"/>
  <c r="X1899" i="56"/>
  <c r="Y1899" i="56"/>
  <c r="W1900" i="56"/>
  <c r="X1900" i="56"/>
  <c r="Y1900" i="56"/>
  <c r="W1901" i="56"/>
  <c r="X1901" i="56"/>
  <c r="Y1901" i="56"/>
  <c r="W1902" i="56"/>
  <c r="X1902" i="56"/>
  <c r="Y1902" i="56"/>
  <c r="W1903" i="56"/>
  <c r="X1903" i="56"/>
  <c r="Y1903" i="56"/>
  <c r="W1904" i="56"/>
  <c r="X1904" i="56"/>
  <c r="Y1904" i="56"/>
  <c r="W1905" i="56"/>
  <c r="X1905" i="56"/>
  <c r="Y1905" i="56"/>
  <c r="W1906" i="56"/>
  <c r="X1906" i="56"/>
  <c r="Y1906" i="56"/>
  <c r="W1907" i="56"/>
  <c r="X1907" i="56"/>
  <c r="Y1907" i="56"/>
  <c r="W1908" i="56"/>
  <c r="X1908" i="56"/>
  <c r="Y1908" i="56"/>
  <c r="W1909" i="56"/>
  <c r="X1909" i="56"/>
  <c r="Y1909" i="56"/>
  <c r="W1910" i="56"/>
  <c r="X1910" i="56"/>
  <c r="Y1910" i="56"/>
  <c r="W1911" i="56"/>
  <c r="X1911" i="56"/>
  <c r="Y1911" i="56"/>
  <c r="W1912" i="56"/>
  <c r="X1912" i="56"/>
  <c r="Y1912" i="56"/>
  <c r="W1913" i="56"/>
  <c r="X1913" i="56"/>
  <c r="Y1913" i="56"/>
  <c r="W1914" i="56"/>
  <c r="X1914" i="56"/>
  <c r="Y1914" i="56"/>
  <c r="W1915" i="56"/>
  <c r="X1915" i="56"/>
  <c r="Y1915" i="56"/>
  <c r="W1916" i="56"/>
  <c r="X1916" i="56"/>
  <c r="Y1916" i="56"/>
  <c r="W1917" i="56"/>
  <c r="X1917" i="56"/>
  <c r="Y1917" i="56"/>
  <c r="W1918" i="56"/>
  <c r="X1918" i="56"/>
  <c r="Y1918" i="56"/>
  <c r="W1919" i="56"/>
  <c r="X1919" i="56"/>
  <c r="Y1919" i="56"/>
  <c r="W1920" i="56"/>
  <c r="X1920" i="56"/>
  <c r="Y1920" i="56"/>
  <c r="W1921" i="56"/>
  <c r="X1921" i="56"/>
  <c r="Y1921" i="56"/>
  <c r="W1922" i="56"/>
  <c r="X1922" i="56"/>
  <c r="Y1922" i="56"/>
  <c r="W1923" i="56"/>
  <c r="X1923" i="56"/>
  <c r="Y1923" i="56"/>
  <c r="W1924" i="56"/>
  <c r="X1924" i="56"/>
  <c r="Y1924" i="56"/>
  <c r="W1925" i="56"/>
  <c r="X1925" i="56"/>
  <c r="Y1925" i="56"/>
  <c r="W1926" i="56"/>
  <c r="X1926" i="56"/>
  <c r="Y1926" i="56"/>
  <c r="W1927" i="56"/>
  <c r="X1927" i="56"/>
  <c r="Y1927" i="56"/>
  <c r="W1928" i="56"/>
  <c r="X1928" i="56"/>
  <c r="Y1928" i="56"/>
  <c r="W1929" i="56"/>
  <c r="X1929" i="56"/>
  <c r="Y1929" i="56"/>
  <c r="W1930" i="56"/>
  <c r="X1930" i="56"/>
  <c r="Y1930" i="56"/>
  <c r="W1931" i="56"/>
  <c r="X1931" i="56"/>
  <c r="Y1931" i="56"/>
  <c r="W1932" i="56"/>
  <c r="X1932" i="56"/>
  <c r="Y1932" i="56"/>
  <c r="W1933" i="56"/>
  <c r="X1933" i="56"/>
  <c r="Y1933" i="56"/>
  <c r="W1934" i="56"/>
  <c r="X1934" i="56"/>
  <c r="Y1934" i="56"/>
  <c r="W1935" i="56"/>
  <c r="X1935" i="56"/>
  <c r="Y1935" i="56"/>
  <c r="W1936" i="56"/>
  <c r="X1936" i="56"/>
  <c r="Y1936" i="56"/>
  <c r="W1937" i="56"/>
  <c r="X1937" i="56"/>
  <c r="Y1937" i="56"/>
  <c r="W1938" i="56"/>
  <c r="X1938" i="56"/>
  <c r="Y1938" i="56"/>
  <c r="W1939" i="56"/>
  <c r="X1939" i="56"/>
  <c r="Y1939" i="56"/>
  <c r="W1940" i="56"/>
  <c r="X1940" i="56"/>
  <c r="Y1940" i="56"/>
  <c r="W1941" i="56"/>
  <c r="X1941" i="56"/>
  <c r="Y1941" i="56"/>
  <c r="W1942" i="56"/>
  <c r="X1942" i="56"/>
  <c r="Y1942" i="56"/>
  <c r="W1943" i="56"/>
  <c r="X1943" i="56"/>
  <c r="Y1943" i="56"/>
  <c r="W1944" i="56"/>
  <c r="X1944" i="56"/>
  <c r="Y1944" i="56"/>
  <c r="W1945" i="56"/>
  <c r="X1945" i="56"/>
  <c r="Y1945" i="56"/>
  <c r="W1946" i="56"/>
  <c r="X1946" i="56"/>
  <c r="Y1946" i="56"/>
  <c r="W1947" i="56"/>
  <c r="X1947" i="56"/>
  <c r="Y1947" i="56"/>
  <c r="W1948" i="56"/>
  <c r="X1948" i="56"/>
  <c r="Y1948" i="56"/>
  <c r="W1949" i="56"/>
  <c r="X1949" i="56"/>
  <c r="Y1949" i="56"/>
  <c r="W1950" i="56"/>
  <c r="X1950" i="56"/>
  <c r="Y1950" i="56"/>
  <c r="W1951" i="56"/>
  <c r="X1951" i="56"/>
  <c r="Y1951" i="56"/>
  <c r="W1952" i="56"/>
  <c r="X1952" i="56"/>
  <c r="Y1952" i="56"/>
  <c r="W1953" i="56"/>
  <c r="X1953" i="56"/>
  <c r="Y1953" i="56"/>
  <c r="W1954" i="56"/>
  <c r="X1954" i="56"/>
  <c r="Y1954" i="56"/>
  <c r="W1955" i="56"/>
  <c r="X1955" i="56"/>
  <c r="Y1955" i="56"/>
  <c r="W1956" i="56"/>
  <c r="X1956" i="56"/>
  <c r="Y1956" i="56"/>
  <c r="W1957" i="56"/>
  <c r="X1957" i="56"/>
  <c r="Y1957" i="56"/>
  <c r="W1958" i="56"/>
  <c r="X1958" i="56"/>
  <c r="Y1958" i="56"/>
  <c r="W1959" i="56"/>
  <c r="X1959" i="56"/>
  <c r="Y1959" i="56"/>
  <c r="W1960" i="56"/>
  <c r="X1960" i="56"/>
  <c r="Y1960" i="56"/>
  <c r="W1961" i="56"/>
  <c r="X1961" i="56"/>
  <c r="Y1961" i="56"/>
  <c r="W1962" i="56"/>
  <c r="X1962" i="56"/>
  <c r="Y1962" i="56"/>
  <c r="W1963" i="56"/>
  <c r="X1963" i="56"/>
  <c r="Y1963" i="56"/>
  <c r="W1964" i="56"/>
  <c r="X1964" i="56"/>
  <c r="Y1964" i="56"/>
  <c r="W1965" i="56"/>
  <c r="X1965" i="56"/>
  <c r="Y1965" i="56"/>
  <c r="W1966" i="56"/>
  <c r="X1966" i="56"/>
  <c r="Y1966" i="56"/>
  <c r="W1967" i="56"/>
  <c r="X1967" i="56"/>
  <c r="Y1967" i="56"/>
  <c r="W1968" i="56"/>
  <c r="X1968" i="56"/>
  <c r="Y1968" i="56"/>
  <c r="W1969" i="56"/>
  <c r="X1969" i="56"/>
  <c r="Y1969" i="56"/>
  <c r="W1970" i="56"/>
  <c r="X1970" i="56"/>
  <c r="Y1970" i="56"/>
  <c r="W1971" i="56"/>
  <c r="X1971" i="56"/>
  <c r="Y1971" i="56"/>
  <c r="W1972" i="56"/>
  <c r="X1972" i="56"/>
  <c r="Y1972" i="56"/>
  <c r="W1973" i="56"/>
  <c r="X1973" i="56"/>
  <c r="Y1973" i="56"/>
  <c r="W1974" i="56"/>
  <c r="X1974" i="56"/>
  <c r="Y1974" i="56"/>
  <c r="W1975" i="56"/>
  <c r="X1975" i="56"/>
  <c r="Y1975" i="56"/>
  <c r="W1976" i="56"/>
  <c r="X1976" i="56"/>
  <c r="Y1976" i="56"/>
  <c r="W1977" i="56"/>
  <c r="X1977" i="56"/>
  <c r="Y1977" i="56"/>
  <c r="W1978" i="56"/>
  <c r="X1978" i="56"/>
  <c r="Y1978" i="56"/>
  <c r="W1979" i="56"/>
  <c r="X1979" i="56"/>
  <c r="Y1979" i="56"/>
  <c r="W1980" i="56"/>
  <c r="X1980" i="56"/>
  <c r="Y1980" i="56"/>
  <c r="W1981" i="56"/>
  <c r="X1981" i="56"/>
  <c r="Y1981" i="56"/>
  <c r="W1982" i="56"/>
  <c r="X1982" i="56"/>
  <c r="Y1982" i="56"/>
  <c r="W1983" i="56"/>
  <c r="X1983" i="56"/>
  <c r="Y1983" i="56"/>
  <c r="W1984" i="56"/>
  <c r="X1984" i="56"/>
  <c r="Y1984" i="56"/>
  <c r="W1985" i="56"/>
  <c r="X1985" i="56"/>
  <c r="Y1985" i="56"/>
  <c r="W1986" i="56"/>
  <c r="X1986" i="56"/>
  <c r="Y1986" i="56"/>
  <c r="W1987" i="56"/>
  <c r="X1987" i="56"/>
  <c r="Y1987" i="56"/>
  <c r="W1988" i="56"/>
  <c r="X1988" i="56"/>
  <c r="Y1988" i="56"/>
  <c r="W1989" i="56"/>
  <c r="X1989" i="56"/>
  <c r="Y1989" i="56"/>
  <c r="W1990" i="56"/>
  <c r="X1990" i="56"/>
  <c r="Y1990" i="56"/>
  <c r="W1991" i="56"/>
  <c r="X1991" i="56"/>
  <c r="Y1991" i="56"/>
  <c r="W1992" i="56"/>
  <c r="X1992" i="56"/>
  <c r="Y1992" i="56"/>
  <c r="W1993" i="56"/>
  <c r="X1993" i="56"/>
  <c r="Y1993" i="56"/>
  <c r="W1994" i="56"/>
  <c r="X1994" i="56"/>
  <c r="Y1994" i="56"/>
  <c r="W1995" i="56"/>
  <c r="X1995" i="56"/>
  <c r="Y1995" i="56"/>
  <c r="W1996" i="56"/>
  <c r="X1996" i="56"/>
  <c r="Y1996" i="56"/>
  <c r="W1997" i="56"/>
  <c r="X1997" i="56"/>
  <c r="Y1997" i="56"/>
  <c r="W1998" i="56"/>
  <c r="X1998" i="56"/>
  <c r="Y1998" i="56"/>
  <c r="W1999" i="56"/>
  <c r="X1999" i="56"/>
  <c r="Y1999" i="56"/>
  <c r="W2000" i="56"/>
  <c r="X2000" i="56"/>
  <c r="Y2000" i="56"/>
  <c r="W2001" i="56"/>
  <c r="X2001" i="56"/>
  <c r="Y2001" i="56"/>
  <c r="W2002" i="56"/>
  <c r="X2002" i="56"/>
  <c r="Y2002" i="56"/>
  <c r="W2003" i="56"/>
  <c r="X2003" i="56"/>
  <c r="Y2003" i="56"/>
  <c r="W2004" i="56"/>
  <c r="X2004" i="56"/>
  <c r="Y2004" i="56"/>
  <c r="W2005" i="56"/>
  <c r="X2005" i="56"/>
  <c r="Y2005" i="56"/>
  <c r="W2006" i="56"/>
  <c r="X2006" i="56"/>
  <c r="Y2006" i="56"/>
  <c r="W2007" i="56"/>
  <c r="X2007" i="56"/>
  <c r="Y2007" i="56"/>
  <c r="W2008" i="56"/>
  <c r="X2008" i="56"/>
  <c r="Y2008" i="56"/>
  <c r="W2009" i="56"/>
  <c r="X2009" i="56"/>
  <c r="Y2009" i="56"/>
  <c r="W2010" i="56"/>
  <c r="X2010" i="56"/>
  <c r="Y2010" i="56"/>
  <c r="W2011" i="56"/>
  <c r="X2011" i="56"/>
  <c r="Y2011" i="56"/>
  <c r="W2012" i="56"/>
  <c r="X2012" i="56"/>
  <c r="Y2012" i="56"/>
  <c r="W2013" i="56"/>
  <c r="X2013" i="56"/>
  <c r="Y2013" i="56"/>
  <c r="W2014" i="56"/>
  <c r="X2014" i="56"/>
  <c r="Y2014" i="56"/>
  <c r="W2015" i="56"/>
  <c r="X2015" i="56"/>
  <c r="Y2015" i="56"/>
  <c r="W2016" i="56"/>
  <c r="X2016" i="56"/>
  <c r="Y2016" i="56"/>
  <c r="W2017" i="56"/>
  <c r="X2017" i="56"/>
  <c r="Y2017" i="56"/>
  <c r="W2018" i="56"/>
  <c r="X2018" i="56"/>
  <c r="Y2018" i="56"/>
  <c r="W2019" i="56"/>
  <c r="X2019" i="56"/>
  <c r="Y2019" i="56"/>
  <c r="W2020" i="56"/>
  <c r="X2020" i="56"/>
  <c r="Y2020" i="56"/>
  <c r="W2021" i="56"/>
  <c r="X2021" i="56"/>
  <c r="Y2021" i="56"/>
  <c r="W2022" i="56"/>
  <c r="X2022" i="56"/>
  <c r="Y2022" i="56"/>
  <c r="W2023" i="56"/>
  <c r="X2023" i="56"/>
  <c r="Y2023" i="56"/>
  <c r="W2024" i="56"/>
  <c r="X2024" i="56"/>
  <c r="Y2024" i="56"/>
  <c r="W2025" i="56"/>
  <c r="X2025" i="56"/>
  <c r="Y2025" i="56"/>
  <c r="W2026" i="56"/>
  <c r="X2026" i="56"/>
  <c r="Y2026" i="56"/>
  <c r="W2027" i="56"/>
  <c r="X2027" i="56"/>
  <c r="Y2027" i="56"/>
  <c r="W2028" i="56"/>
  <c r="X2028" i="56"/>
  <c r="Y2028" i="56"/>
  <c r="W2029" i="56"/>
  <c r="X2029" i="56"/>
  <c r="Y2029" i="56"/>
  <c r="W2030" i="56"/>
  <c r="X2030" i="56"/>
  <c r="Y2030" i="56"/>
  <c r="W2031" i="56"/>
  <c r="X2031" i="56"/>
  <c r="Y2031" i="56"/>
  <c r="W2032" i="56"/>
  <c r="X2032" i="56"/>
  <c r="Y2032" i="56"/>
  <c r="W2033" i="56"/>
  <c r="X2033" i="56"/>
  <c r="Y2033" i="56"/>
  <c r="W2034" i="56"/>
  <c r="X2034" i="56"/>
  <c r="Y2034" i="56"/>
  <c r="W2035" i="56"/>
  <c r="X2035" i="56"/>
  <c r="Y2035" i="56"/>
  <c r="W2036" i="56"/>
  <c r="X2036" i="56"/>
  <c r="Y2036" i="56"/>
  <c r="W2037" i="56"/>
  <c r="X2037" i="56"/>
  <c r="Y2037" i="56"/>
  <c r="W2038" i="56"/>
  <c r="X2038" i="56"/>
  <c r="Y2038" i="56"/>
  <c r="W2039" i="56"/>
  <c r="X2039" i="56"/>
  <c r="Y2039" i="56"/>
  <c r="W2040" i="56"/>
  <c r="X2040" i="56"/>
  <c r="Y2040" i="56"/>
  <c r="W2041" i="56"/>
  <c r="X2041" i="56"/>
  <c r="Y2041" i="56"/>
  <c r="W2042" i="56"/>
  <c r="X2042" i="56"/>
  <c r="Y2042" i="56"/>
  <c r="W2043" i="56"/>
  <c r="X2043" i="56"/>
  <c r="Y2043" i="56"/>
  <c r="W2044" i="56"/>
  <c r="X2044" i="56"/>
  <c r="Y2044" i="56"/>
  <c r="W2045" i="56"/>
  <c r="X2045" i="56"/>
  <c r="Y2045" i="56"/>
  <c r="W2046" i="56"/>
  <c r="X2046" i="56"/>
  <c r="Y2046" i="56"/>
  <c r="W2047" i="56"/>
  <c r="X2047" i="56"/>
  <c r="Y2047" i="56"/>
  <c r="W2048" i="56"/>
  <c r="X2048" i="56"/>
  <c r="Y2048" i="56"/>
  <c r="W2049" i="56"/>
  <c r="X2049" i="56"/>
  <c r="Y2049" i="56"/>
  <c r="W2050" i="56"/>
  <c r="X2050" i="56"/>
  <c r="Y2050" i="56"/>
  <c r="W2051" i="56"/>
  <c r="X2051" i="56"/>
  <c r="Y2051" i="56"/>
  <c r="W2052" i="56"/>
  <c r="X2052" i="56"/>
  <c r="Y2052" i="56"/>
  <c r="W2053" i="56"/>
  <c r="X2053" i="56"/>
  <c r="Y2053" i="56"/>
  <c r="W2054" i="56"/>
  <c r="X2054" i="56"/>
  <c r="Y2054" i="56"/>
  <c r="W2055" i="56"/>
  <c r="X2055" i="56"/>
  <c r="Y2055" i="56"/>
  <c r="W2056" i="56"/>
  <c r="X2056" i="56"/>
  <c r="Y2056" i="56"/>
  <c r="W2057" i="56"/>
  <c r="X2057" i="56"/>
  <c r="Y2057" i="56"/>
  <c r="W2058" i="56"/>
  <c r="X2058" i="56"/>
  <c r="Y2058" i="56"/>
  <c r="W2059" i="56"/>
  <c r="X2059" i="56"/>
  <c r="Y2059" i="56"/>
  <c r="W2060" i="56"/>
  <c r="X2060" i="56"/>
  <c r="Y2060" i="56"/>
  <c r="W2061" i="56"/>
  <c r="X2061" i="56"/>
  <c r="Y2061" i="56"/>
  <c r="W2062" i="56"/>
  <c r="X2062" i="56"/>
  <c r="Y2062" i="56"/>
  <c r="W2063" i="56"/>
  <c r="X2063" i="56"/>
  <c r="Y2063" i="56"/>
  <c r="W2064" i="56"/>
  <c r="X2064" i="56"/>
  <c r="Y2064" i="56"/>
  <c r="W2065" i="56"/>
  <c r="X2065" i="56"/>
  <c r="Y2065" i="56"/>
  <c r="W2066" i="56"/>
  <c r="X2066" i="56"/>
  <c r="Y2066" i="56"/>
  <c r="W2067" i="56"/>
  <c r="X2067" i="56"/>
  <c r="Y2067" i="56"/>
  <c r="W2068" i="56"/>
  <c r="X2068" i="56"/>
  <c r="Y2068" i="56"/>
  <c r="W2069" i="56"/>
  <c r="X2069" i="56"/>
  <c r="Y2069" i="56"/>
  <c r="W2070" i="56"/>
  <c r="X2070" i="56"/>
  <c r="Y2070" i="56"/>
  <c r="W2071" i="56"/>
  <c r="X2071" i="56"/>
  <c r="Y2071" i="56"/>
  <c r="W2072" i="56"/>
  <c r="X2072" i="56"/>
  <c r="Y2072" i="56"/>
  <c r="W2073" i="56"/>
  <c r="X2073" i="56"/>
  <c r="Y2073" i="56"/>
  <c r="W2074" i="56"/>
  <c r="X2074" i="56"/>
  <c r="Y2074" i="56"/>
  <c r="W2075" i="56"/>
  <c r="X2075" i="56"/>
  <c r="Y2075" i="56"/>
  <c r="W2076" i="56"/>
  <c r="X2076" i="56"/>
  <c r="Y2076" i="56"/>
  <c r="W2077" i="56"/>
  <c r="X2077" i="56"/>
  <c r="Y2077" i="56"/>
  <c r="W2078" i="56"/>
  <c r="X2078" i="56"/>
  <c r="Y2078" i="56"/>
  <c r="W2079" i="56"/>
  <c r="X2079" i="56"/>
  <c r="Y2079" i="56"/>
  <c r="W2080" i="56"/>
  <c r="X2080" i="56"/>
  <c r="Y2080" i="56"/>
  <c r="W2081" i="56"/>
  <c r="X2081" i="56"/>
  <c r="Y2081" i="56"/>
  <c r="W2082" i="56"/>
  <c r="X2082" i="56"/>
  <c r="Y2082" i="56"/>
  <c r="W2083" i="56"/>
  <c r="X2083" i="56"/>
  <c r="Y2083" i="56"/>
  <c r="W2084" i="56"/>
  <c r="X2084" i="56"/>
  <c r="Y2084" i="56"/>
  <c r="W2085" i="56"/>
  <c r="X2085" i="56"/>
  <c r="Y2085" i="56"/>
  <c r="W2086" i="56"/>
  <c r="X2086" i="56"/>
  <c r="Y2086" i="56"/>
  <c r="W2087" i="56"/>
  <c r="X2087" i="56"/>
  <c r="Y2087" i="56"/>
  <c r="W2088" i="56"/>
  <c r="X2088" i="56"/>
  <c r="Y2088" i="56"/>
  <c r="W2089" i="56"/>
  <c r="X2089" i="56"/>
  <c r="Y2089" i="56"/>
  <c r="W2090" i="56"/>
  <c r="X2090" i="56"/>
  <c r="Y2090" i="56"/>
  <c r="W2091" i="56"/>
  <c r="X2091" i="56"/>
  <c r="Y2091" i="56"/>
  <c r="W2092" i="56"/>
  <c r="X2092" i="56"/>
  <c r="Y2092" i="56"/>
  <c r="W2093" i="56"/>
  <c r="X2093" i="56"/>
  <c r="Y2093" i="56"/>
  <c r="W2094" i="56"/>
  <c r="X2094" i="56"/>
  <c r="Y2094" i="56"/>
  <c r="W2095" i="56"/>
  <c r="X2095" i="56"/>
  <c r="Y2095" i="56"/>
  <c r="W2096" i="56"/>
  <c r="X2096" i="56"/>
  <c r="Y2096" i="56"/>
  <c r="W2097" i="56"/>
  <c r="X2097" i="56"/>
  <c r="Y2097" i="56"/>
  <c r="W2098" i="56"/>
  <c r="X2098" i="56"/>
  <c r="Y2098" i="56"/>
  <c r="W2099" i="56"/>
  <c r="X2099" i="56"/>
  <c r="Y2099" i="56"/>
  <c r="W2100" i="56"/>
  <c r="X2100" i="56"/>
  <c r="Y2100" i="56"/>
  <c r="W2101" i="56"/>
  <c r="X2101" i="56"/>
  <c r="Y2101" i="56"/>
  <c r="W2102" i="56"/>
  <c r="X2102" i="56"/>
  <c r="Y2102" i="56"/>
  <c r="W2103" i="56"/>
  <c r="X2103" i="56"/>
  <c r="Y2103" i="56"/>
  <c r="W2104" i="56"/>
  <c r="X2104" i="56"/>
  <c r="Y2104" i="56"/>
  <c r="W2105" i="56"/>
  <c r="X2105" i="56"/>
  <c r="Y2105" i="56"/>
  <c r="W2106" i="56"/>
  <c r="X2106" i="56"/>
  <c r="Y2106" i="56"/>
  <c r="W2107" i="56"/>
  <c r="X2107" i="56"/>
  <c r="Y2107" i="56"/>
  <c r="W2108" i="56"/>
  <c r="X2108" i="56"/>
  <c r="Y2108" i="56"/>
  <c r="W2109" i="56"/>
  <c r="X2109" i="56"/>
  <c r="Y2109" i="56"/>
  <c r="W2110" i="56"/>
  <c r="X2110" i="56"/>
  <c r="Y2110" i="56"/>
  <c r="W2111" i="56"/>
  <c r="X2111" i="56"/>
  <c r="Y2111" i="56"/>
  <c r="W2112" i="56"/>
  <c r="X2112" i="56"/>
  <c r="Y2112" i="56"/>
  <c r="W2113" i="56"/>
  <c r="X2113" i="56"/>
  <c r="Y2113" i="56"/>
  <c r="W2114" i="56"/>
  <c r="X2114" i="56"/>
  <c r="Y2114" i="56"/>
  <c r="W2115" i="56"/>
  <c r="X2115" i="56"/>
  <c r="Y2115" i="56"/>
  <c r="W2116" i="56"/>
  <c r="X2116" i="56"/>
  <c r="Y2116" i="56"/>
  <c r="W2117" i="56"/>
  <c r="X2117" i="56"/>
  <c r="Y2117" i="56"/>
  <c r="W2118" i="56"/>
  <c r="X2118" i="56"/>
  <c r="Y2118" i="56"/>
  <c r="W2119" i="56"/>
  <c r="X2119" i="56"/>
  <c r="Y2119" i="56"/>
  <c r="W2120" i="56"/>
  <c r="X2120" i="56"/>
  <c r="Y2120" i="56"/>
  <c r="W2121" i="56"/>
  <c r="X2121" i="56"/>
  <c r="Y2121" i="56"/>
  <c r="W2122" i="56"/>
  <c r="X2122" i="56"/>
  <c r="Y2122" i="56"/>
  <c r="W2123" i="56"/>
  <c r="X2123" i="56"/>
  <c r="Y2123" i="56"/>
  <c r="W2124" i="56"/>
  <c r="X2124" i="56"/>
  <c r="Y2124" i="56"/>
  <c r="W2125" i="56"/>
  <c r="X2125" i="56"/>
  <c r="Y2125" i="56"/>
  <c r="W2126" i="56"/>
  <c r="X2126" i="56"/>
  <c r="Y2126" i="56"/>
  <c r="W2127" i="56"/>
  <c r="X2127" i="56"/>
  <c r="Y2127" i="56"/>
  <c r="W2128" i="56"/>
  <c r="X2128" i="56"/>
  <c r="Y2128" i="56"/>
  <c r="W2129" i="56"/>
  <c r="X2129" i="56"/>
  <c r="Y2129" i="56"/>
  <c r="W2130" i="56"/>
  <c r="X2130" i="56"/>
  <c r="Y2130" i="56"/>
  <c r="W2131" i="56"/>
  <c r="X2131" i="56"/>
  <c r="Y2131" i="56"/>
  <c r="W2132" i="56"/>
  <c r="X2132" i="56"/>
  <c r="Y2132" i="56"/>
  <c r="W2133" i="56"/>
  <c r="X2133" i="56"/>
  <c r="Y2133" i="56"/>
  <c r="W2134" i="56"/>
  <c r="X2134" i="56"/>
  <c r="Y2134" i="56"/>
  <c r="W2135" i="56"/>
  <c r="X2135" i="56"/>
  <c r="Y2135" i="56"/>
  <c r="W2136" i="56"/>
  <c r="X2136" i="56"/>
  <c r="Y2136" i="56"/>
  <c r="W2137" i="56"/>
  <c r="X2137" i="56"/>
  <c r="Y2137" i="56"/>
  <c r="W2138" i="56"/>
  <c r="X2138" i="56"/>
  <c r="Y2138" i="56"/>
  <c r="W2139" i="56"/>
  <c r="X2139" i="56"/>
  <c r="Y2139" i="56"/>
  <c r="W2140" i="56"/>
  <c r="X2140" i="56"/>
  <c r="Y2140" i="56"/>
  <c r="W2141" i="56"/>
  <c r="X2141" i="56"/>
  <c r="Y2141" i="56"/>
  <c r="W2142" i="56"/>
  <c r="X2142" i="56"/>
  <c r="Y2142" i="56"/>
  <c r="W2143" i="56"/>
  <c r="X2143" i="56"/>
  <c r="Y2143" i="56"/>
  <c r="W2144" i="56"/>
  <c r="X2144" i="56"/>
  <c r="Y2144" i="56"/>
  <c r="W2145" i="56"/>
  <c r="X2145" i="56"/>
  <c r="Y2145" i="56"/>
  <c r="W2146" i="56"/>
  <c r="X2146" i="56"/>
  <c r="Y2146" i="56"/>
  <c r="W2147" i="56"/>
  <c r="X2147" i="56"/>
  <c r="Y2147" i="56"/>
  <c r="W2148" i="56"/>
  <c r="X2148" i="56"/>
  <c r="Y2148" i="56"/>
  <c r="W2149" i="56"/>
  <c r="X2149" i="56"/>
  <c r="Y2149" i="56"/>
  <c r="W2150" i="56"/>
  <c r="X2150" i="56"/>
  <c r="Y2150" i="56"/>
  <c r="W2151" i="56"/>
  <c r="X2151" i="56"/>
  <c r="Y2151" i="56"/>
  <c r="W2152" i="56"/>
  <c r="X2152" i="56"/>
  <c r="Y2152" i="56"/>
  <c r="W2153" i="56"/>
  <c r="X2153" i="56"/>
  <c r="Y2153" i="56"/>
  <c r="W2154" i="56"/>
  <c r="X2154" i="56"/>
  <c r="Y2154" i="56"/>
  <c r="W2155" i="56"/>
  <c r="X2155" i="56"/>
  <c r="Y2155" i="56"/>
  <c r="W2156" i="56"/>
  <c r="X2156" i="56"/>
  <c r="Y2156" i="56"/>
  <c r="W2157" i="56"/>
  <c r="X2157" i="56"/>
  <c r="Y2157" i="56"/>
  <c r="W2158" i="56"/>
  <c r="X2158" i="56"/>
  <c r="Y2158" i="56"/>
  <c r="W2159" i="56"/>
  <c r="X2159" i="56"/>
  <c r="Y2159" i="56"/>
  <c r="W2160" i="56"/>
  <c r="X2160" i="56"/>
  <c r="Y2160" i="56"/>
  <c r="W2161" i="56"/>
  <c r="X2161" i="56"/>
  <c r="Y2161" i="56"/>
  <c r="W2162" i="56"/>
  <c r="X2162" i="56"/>
  <c r="Y2162" i="56"/>
  <c r="W2163" i="56"/>
  <c r="X2163" i="56"/>
  <c r="Y2163" i="56"/>
  <c r="W2164" i="56"/>
  <c r="X2164" i="56"/>
  <c r="Y2164" i="56"/>
  <c r="W2165" i="56"/>
  <c r="X2165" i="56"/>
  <c r="Y2165" i="56"/>
  <c r="W2166" i="56"/>
  <c r="X2166" i="56"/>
  <c r="Y2166" i="56"/>
  <c r="W2167" i="56"/>
  <c r="X2167" i="56"/>
  <c r="Y2167" i="56"/>
  <c r="W2168" i="56"/>
  <c r="X2168" i="56"/>
  <c r="Y2168" i="56"/>
  <c r="W2169" i="56"/>
  <c r="X2169" i="56"/>
  <c r="Y2169" i="56"/>
  <c r="W2170" i="56"/>
  <c r="X2170" i="56"/>
  <c r="Y2170" i="56"/>
  <c r="W2171" i="56"/>
  <c r="X2171" i="56"/>
  <c r="Y2171" i="56"/>
  <c r="W2172" i="56"/>
  <c r="X2172" i="56"/>
  <c r="Y2172" i="56"/>
  <c r="W2173" i="56"/>
  <c r="X2173" i="56"/>
  <c r="Y2173" i="56"/>
  <c r="W2174" i="56"/>
  <c r="X2174" i="56"/>
  <c r="Y2174" i="56"/>
  <c r="W2175" i="56"/>
  <c r="X2175" i="56"/>
  <c r="Y2175" i="56"/>
  <c r="W2176" i="56"/>
  <c r="X2176" i="56"/>
  <c r="Y2176" i="56"/>
  <c r="W2177" i="56"/>
  <c r="X2177" i="56"/>
  <c r="Y2177" i="56"/>
  <c r="W2178" i="56"/>
  <c r="X2178" i="56"/>
  <c r="Y2178" i="56"/>
  <c r="W2179" i="56"/>
  <c r="X2179" i="56"/>
  <c r="Y2179" i="56"/>
  <c r="W2180" i="56"/>
  <c r="X2180" i="56"/>
  <c r="Y2180" i="56"/>
  <c r="W2181" i="56"/>
  <c r="X2181" i="56"/>
  <c r="Y2181" i="56"/>
  <c r="W2182" i="56"/>
  <c r="X2182" i="56"/>
  <c r="Y2182" i="56"/>
  <c r="W2183" i="56"/>
  <c r="X2183" i="56"/>
  <c r="Y2183" i="56"/>
  <c r="W2184" i="56"/>
  <c r="X2184" i="56"/>
  <c r="Y2184" i="56"/>
  <c r="W2185" i="56"/>
  <c r="X2185" i="56"/>
  <c r="Y2185" i="56"/>
  <c r="W2186" i="56"/>
  <c r="X2186" i="56"/>
  <c r="Y2186" i="56"/>
  <c r="W2187" i="56"/>
  <c r="X2187" i="56"/>
  <c r="Y2187" i="56"/>
  <c r="W2188" i="56"/>
  <c r="X2188" i="56"/>
  <c r="Y2188" i="56"/>
  <c r="W2189" i="56"/>
  <c r="X2189" i="56"/>
  <c r="Y2189" i="56"/>
  <c r="W2190" i="56"/>
  <c r="X2190" i="56"/>
  <c r="Y2190" i="56"/>
  <c r="W2191" i="56"/>
  <c r="X2191" i="56"/>
  <c r="Y2191" i="56"/>
  <c r="W2192" i="56"/>
  <c r="X2192" i="56"/>
  <c r="Y2192" i="56"/>
  <c r="W2193" i="56"/>
  <c r="X2193" i="56"/>
  <c r="Y2193" i="56"/>
  <c r="W2194" i="56"/>
  <c r="X2194" i="56"/>
  <c r="Y2194" i="56"/>
  <c r="W2195" i="56"/>
  <c r="X2195" i="56"/>
  <c r="Y2195" i="56"/>
  <c r="W2196" i="56"/>
  <c r="X2196" i="56"/>
  <c r="Y2196" i="56"/>
  <c r="W2197" i="56"/>
  <c r="X2197" i="56"/>
  <c r="Y2197" i="56"/>
  <c r="W2198" i="56"/>
  <c r="X2198" i="56"/>
  <c r="Y2198" i="56"/>
  <c r="W2199" i="56"/>
  <c r="X2199" i="56"/>
  <c r="Y2199" i="56"/>
  <c r="W2200" i="56"/>
  <c r="X2200" i="56"/>
  <c r="Y2200" i="56"/>
  <c r="W2201" i="56"/>
  <c r="X2201" i="56"/>
  <c r="Y2201" i="56"/>
  <c r="W2202" i="56"/>
  <c r="X2202" i="56"/>
  <c r="Y2202" i="56"/>
  <c r="W2203" i="56"/>
  <c r="X2203" i="56"/>
  <c r="Y2203" i="56"/>
  <c r="W2204" i="56"/>
  <c r="X2204" i="56"/>
  <c r="Y2204" i="56"/>
  <c r="W2205" i="56"/>
  <c r="X2205" i="56"/>
  <c r="Y2205" i="56"/>
  <c r="W2206" i="56"/>
  <c r="X2206" i="56"/>
  <c r="Y2206" i="56"/>
  <c r="W2207" i="56"/>
  <c r="X2207" i="56"/>
  <c r="Y2207" i="56"/>
  <c r="W2208" i="56"/>
  <c r="X2208" i="56"/>
  <c r="Y2208" i="56"/>
  <c r="W2209" i="56"/>
  <c r="X2209" i="56"/>
  <c r="Y2209" i="56"/>
  <c r="W2210" i="56"/>
  <c r="X2210" i="56"/>
  <c r="Y2210" i="56"/>
  <c r="W2211" i="56"/>
  <c r="X2211" i="56"/>
  <c r="Y2211" i="56"/>
  <c r="W2212" i="56"/>
  <c r="X2212" i="56"/>
  <c r="Y2212" i="56"/>
  <c r="W2213" i="56"/>
  <c r="X2213" i="56"/>
  <c r="Y2213" i="56"/>
  <c r="W2214" i="56"/>
  <c r="X2214" i="56"/>
  <c r="Y2214" i="56"/>
  <c r="W2215" i="56"/>
  <c r="X2215" i="56"/>
  <c r="Y2215" i="56"/>
  <c r="W2216" i="56"/>
  <c r="X2216" i="56"/>
  <c r="Y2216" i="56"/>
  <c r="W2217" i="56"/>
  <c r="X2217" i="56"/>
  <c r="Y2217" i="56"/>
  <c r="W2218" i="56"/>
  <c r="X2218" i="56"/>
  <c r="Y2218" i="56"/>
  <c r="W2219" i="56"/>
  <c r="X2219" i="56"/>
  <c r="Y2219" i="56"/>
  <c r="W2220" i="56"/>
  <c r="X2220" i="56"/>
  <c r="Y2220" i="56"/>
  <c r="W2221" i="56"/>
  <c r="X2221" i="56"/>
  <c r="Y2221" i="56"/>
  <c r="W2222" i="56"/>
  <c r="X2222" i="56"/>
  <c r="Y2222" i="56"/>
  <c r="W2223" i="56"/>
  <c r="X2223" i="56"/>
  <c r="Y2223" i="56"/>
  <c r="W2224" i="56"/>
  <c r="X2224" i="56"/>
  <c r="Y2224" i="56"/>
  <c r="W2225" i="56"/>
  <c r="X2225" i="56"/>
  <c r="Y2225" i="56"/>
  <c r="W2226" i="56"/>
  <c r="X2226" i="56"/>
  <c r="Y2226" i="56"/>
  <c r="W2227" i="56"/>
  <c r="X2227" i="56"/>
  <c r="Y2227" i="56"/>
  <c r="W2228" i="56"/>
  <c r="X2228" i="56"/>
  <c r="Y2228" i="56"/>
  <c r="W2229" i="56"/>
  <c r="X2229" i="56"/>
  <c r="Y2229" i="56"/>
  <c r="W2230" i="56"/>
  <c r="X2230" i="56"/>
  <c r="Y2230" i="56"/>
  <c r="W2231" i="56"/>
  <c r="X2231" i="56"/>
  <c r="Y2231" i="56"/>
  <c r="W2232" i="56"/>
  <c r="X2232" i="56"/>
  <c r="Y2232" i="56"/>
  <c r="W2233" i="56"/>
  <c r="X2233" i="56"/>
  <c r="Y2233" i="56"/>
  <c r="W2234" i="56"/>
  <c r="X2234" i="56"/>
  <c r="Y2234" i="56"/>
  <c r="W2235" i="56"/>
  <c r="X2235" i="56"/>
  <c r="Y2235" i="56"/>
  <c r="W2236" i="56"/>
  <c r="X2236" i="56"/>
  <c r="Y2236" i="56"/>
  <c r="W2237" i="56"/>
  <c r="X2237" i="56"/>
  <c r="Y2237" i="56"/>
  <c r="W2238" i="56"/>
  <c r="X2238" i="56"/>
  <c r="Y2238" i="56"/>
  <c r="W2239" i="56"/>
  <c r="X2239" i="56"/>
  <c r="Y2239" i="56"/>
  <c r="W2240" i="56"/>
  <c r="X2240" i="56"/>
  <c r="Y2240" i="56"/>
  <c r="W2241" i="56"/>
  <c r="X2241" i="56"/>
  <c r="Y2241" i="56"/>
  <c r="W2242" i="56"/>
  <c r="X2242" i="56"/>
  <c r="Y2242" i="56"/>
  <c r="W2243" i="56"/>
  <c r="X2243" i="56"/>
  <c r="Y2243" i="56"/>
  <c r="W2244" i="56"/>
  <c r="X2244" i="56"/>
  <c r="Y2244" i="56"/>
  <c r="W2245" i="56"/>
  <c r="X2245" i="56"/>
  <c r="Y2245" i="56"/>
  <c r="W2246" i="56"/>
  <c r="X2246" i="56"/>
  <c r="Y2246" i="56"/>
  <c r="W2247" i="56"/>
  <c r="X2247" i="56"/>
  <c r="Y2247" i="56"/>
  <c r="W2248" i="56"/>
  <c r="X2248" i="56"/>
  <c r="Y2248" i="56"/>
  <c r="W2249" i="56"/>
  <c r="X2249" i="56"/>
  <c r="Y2249" i="56"/>
  <c r="W2250" i="56"/>
  <c r="X2250" i="56"/>
  <c r="Y2250" i="56"/>
  <c r="W2251" i="56"/>
  <c r="X2251" i="56"/>
  <c r="Y2251" i="56"/>
  <c r="W2252" i="56"/>
  <c r="X2252" i="56"/>
  <c r="Y2252" i="56"/>
  <c r="W2253" i="56"/>
  <c r="X2253" i="56"/>
  <c r="Y2253" i="56"/>
  <c r="W2254" i="56"/>
  <c r="X2254" i="56"/>
  <c r="Y2254" i="56"/>
  <c r="W2255" i="56"/>
  <c r="X2255" i="56"/>
  <c r="Y2255" i="56"/>
  <c r="W2256" i="56"/>
  <c r="X2256" i="56"/>
  <c r="Y2256" i="56"/>
  <c r="W2257" i="56"/>
  <c r="X2257" i="56"/>
  <c r="Y2257" i="56"/>
  <c r="W2258" i="56"/>
  <c r="X2258" i="56"/>
  <c r="Y2258" i="56"/>
  <c r="W2259" i="56"/>
  <c r="X2259" i="56"/>
  <c r="Y2259" i="56"/>
  <c r="W2260" i="56"/>
  <c r="X2260" i="56"/>
  <c r="Y2260" i="56"/>
  <c r="W2261" i="56"/>
  <c r="X2261" i="56"/>
  <c r="Y2261" i="56"/>
  <c r="W2262" i="56"/>
  <c r="X2262" i="56"/>
  <c r="Y2262" i="56"/>
  <c r="W2263" i="56"/>
  <c r="X2263" i="56"/>
  <c r="Y2263" i="56"/>
  <c r="W2264" i="56"/>
  <c r="X2264" i="56"/>
  <c r="Y2264" i="56"/>
  <c r="W2265" i="56"/>
  <c r="X2265" i="56"/>
  <c r="Y2265" i="56"/>
  <c r="W2266" i="56"/>
  <c r="X2266" i="56"/>
  <c r="Y2266" i="56"/>
  <c r="W2267" i="56"/>
  <c r="X2267" i="56"/>
  <c r="Y2267" i="56"/>
  <c r="W2268" i="56"/>
  <c r="X2268" i="56"/>
  <c r="Y2268" i="56"/>
  <c r="W2269" i="56"/>
  <c r="X2269" i="56"/>
  <c r="Y2269" i="56"/>
  <c r="W2270" i="56"/>
  <c r="X2270" i="56"/>
  <c r="Y2270" i="56"/>
  <c r="W2271" i="56"/>
  <c r="X2271" i="56"/>
  <c r="Y2271" i="56"/>
  <c r="W2272" i="56"/>
  <c r="X2272" i="56"/>
  <c r="Y2272" i="56"/>
  <c r="W2273" i="56"/>
  <c r="X2273" i="56"/>
  <c r="Y2273" i="56"/>
  <c r="W2274" i="56"/>
  <c r="X2274" i="56"/>
  <c r="Y2274" i="56"/>
  <c r="W2275" i="56"/>
  <c r="X2275" i="56"/>
  <c r="Y2275" i="56"/>
  <c r="W2276" i="56"/>
  <c r="X2276" i="56"/>
  <c r="Y2276" i="56"/>
  <c r="W2277" i="56"/>
  <c r="X2277" i="56"/>
  <c r="Y2277" i="56"/>
  <c r="W2278" i="56"/>
  <c r="X2278" i="56"/>
  <c r="Y2278" i="56"/>
  <c r="W2279" i="56"/>
  <c r="X2279" i="56"/>
  <c r="Y2279" i="56"/>
  <c r="W2280" i="56"/>
  <c r="X2280" i="56"/>
  <c r="Y2280" i="56"/>
  <c r="W2281" i="56"/>
  <c r="X2281" i="56"/>
  <c r="Y2281" i="56"/>
  <c r="W2282" i="56"/>
  <c r="X2282" i="56"/>
  <c r="Y2282" i="56"/>
  <c r="W2283" i="56"/>
  <c r="X2283" i="56"/>
  <c r="Y2283" i="56"/>
  <c r="W2284" i="56"/>
  <c r="X2284" i="56"/>
  <c r="Y2284" i="56"/>
  <c r="W2285" i="56"/>
  <c r="X2285" i="56"/>
  <c r="Y2285" i="56"/>
  <c r="W2286" i="56"/>
  <c r="X2286" i="56"/>
  <c r="Y2286" i="56"/>
  <c r="W2287" i="56"/>
  <c r="X2287" i="56"/>
  <c r="Y2287" i="56"/>
  <c r="W2288" i="56"/>
  <c r="X2288" i="56"/>
  <c r="Y2288" i="56"/>
  <c r="W2289" i="56"/>
  <c r="X2289" i="56"/>
  <c r="Y2289" i="56"/>
  <c r="W2290" i="56"/>
  <c r="X2290" i="56"/>
  <c r="Y2290" i="56"/>
  <c r="W2291" i="56"/>
  <c r="X2291" i="56"/>
  <c r="Y2291" i="56"/>
  <c r="W2292" i="56"/>
  <c r="X2292" i="56"/>
  <c r="Y2292" i="56"/>
  <c r="W2293" i="56"/>
  <c r="X2293" i="56"/>
  <c r="Y2293" i="56"/>
  <c r="W2294" i="56"/>
  <c r="X2294" i="56"/>
  <c r="Y2294" i="56"/>
  <c r="W2295" i="56"/>
  <c r="X2295" i="56"/>
  <c r="Y2295" i="56"/>
  <c r="W2296" i="56"/>
  <c r="X2296" i="56"/>
  <c r="Y2296" i="56"/>
  <c r="W2297" i="56"/>
  <c r="X2297" i="56"/>
  <c r="Y2297" i="56"/>
  <c r="W2298" i="56"/>
  <c r="X2298" i="56"/>
  <c r="Y2298" i="56"/>
  <c r="W2299" i="56"/>
  <c r="X2299" i="56"/>
  <c r="Y2299" i="56"/>
  <c r="W2300" i="56"/>
  <c r="X2300" i="56"/>
  <c r="Y2300" i="56"/>
  <c r="W2301" i="56"/>
  <c r="X2301" i="56"/>
  <c r="Y2301" i="56"/>
  <c r="W2302" i="56"/>
  <c r="X2302" i="56"/>
  <c r="Y2302" i="56"/>
  <c r="W2303" i="56"/>
  <c r="X2303" i="56"/>
  <c r="Y2303" i="56"/>
  <c r="W2304" i="56"/>
  <c r="X2304" i="56"/>
  <c r="Y2304" i="56"/>
  <c r="W2305" i="56"/>
  <c r="X2305" i="56"/>
  <c r="Y2305" i="56"/>
  <c r="W2306" i="56"/>
  <c r="X2306" i="56"/>
  <c r="Y2306" i="56"/>
  <c r="W2307" i="56"/>
  <c r="X2307" i="56"/>
  <c r="Y2307" i="56"/>
  <c r="W2308" i="56"/>
  <c r="X2308" i="56"/>
  <c r="Y2308" i="56"/>
  <c r="W2309" i="56"/>
  <c r="X2309" i="56"/>
  <c r="Y2309" i="56"/>
  <c r="W2310" i="56"/>
  <c r="X2310" i="56"/>
  <c r="Y2310" i="56"/>
  <c r="W2311" i="56"/>
  <c r="X2311" i="56"/>
  <c r="Y2311" i="56"/>
  <c r="W2312" i="56"/>
  <c r="X2312" i="56"/>
  <c r="Y2312" i="56"/>
  <c r="W2313" i="56"/>
  <c r="X2313" i="56"/>
  <c r="Y2313" i="56"/>
  <c r="W2314" i="56"/>
  <c r="X2314" i="56"/>
  <c r="Y2314" i="56"/>
  <c r="W2315" i="56"/>
  <c r="X2315" i="56"/>
  <c r="Y2315" i="56"/>
  <c r="W2316" i="56"/>
  <c r="X2316" i="56"/>
  <c r="Y2316" i="56"/>
  <c r="W2317" i="56"/>
  <c r="X2317" i="56"/>
  <c r="Y2317" i="56"/>
  <c r="W2318" i="56"/>
  <c r="X2318" i="56"/>
  <c r="Y2318" i="56"/>
  <c r="W2319" i="56"/>
  <c r="X2319" i="56"/>
  <c r="Y2319" i="56"/>
  <c r="W2320" i="56"/>
  <c r="X2320" i="56"/>
  <c r="Y2320" i="56"/>
  <c r="W2321" i="56"/>
  <c r="X2321" i="56"/>
  <c r="Y2321" i="56"/>
  <c r="W2322" i="56"/>
  <c r="X2322" i="56"/>
  <c r="Y2322" i="56"/>
  <c r="W2323" i="56"/>
  <c r="X2323" i="56"/>
  <c r="Y2323" i="56"/>
  <c r="W2324" i="56"/>
  <c r="X2324" i="56"/>
  <c r="Y2324" i="56"/>
  <c r="W2325" i="56"/>
  <c r="X2325" i="56"/>
  <c r="Y2325" i="56"/>
  <c r="W2326" i="56"/>
  <c r="X2326" i="56"/>
  <c r="Y2326" i="56"/>
  <c r="W2327" i="56"/>
  <c r="X2327" i="56"/>
  <c r="Y2327" i="56"/>
  <c r="W2328" i="56"/>
  <c r="X2328" i="56"/>
  <c r="Y2328" i="56"/>
  <c r="W2329" i="56"/>
  <c r="X2329" i="56"/>
  <c r="Y2329" i="56"/>
  <c r="W2330" i="56"/>
  <c r="X2330" i="56"/>
  <c r="Y2330" i="56"/>
  <c r="W2331" i="56"/>
  <c r="X2331" i="56"/>
  <c r="Y2331" i="56"/>
  <c r="W2332" i="56"/>
  <c r="X2332" i="56"/>
  <c r="Y2332" i="56"/>
  <c r="W2333" i="56"/>
  <c r="X2333" i="56"/>
  <c r="Y2333" i="56"/>
  <c r="W2334" i="56"/>
  <c r="X2334" i="56"/>
  <c r="Y2334" i="56"/>
  <c r="W2335" i="56"/>
  <c r="X2335" i="56"/>
  <c r="Y2335" i="56"/>
  <c r="W2336" i="56"/>
  <c r="X2336" i="56"/>
  <c r="Y2336" i="56"/>
  <c r="W2337" i="56"/>
  <c r="X2337" i="56"/>
  <c r="Y2337" i="56"/>
  <c r="W2338" i="56"/>
  <c r="X2338" i="56"/>
  <c r="Y2338" i="56"/>
  <c r="W2339" i="56"/>
  <c r="X2339" i="56"/>
  <c r="Y2339" i="56"/>
  <c r="W2340" i="56"/>
  <c r="X2340" i="56"/>
  <c r="Y2340" i="56"/>
  <c r="W2341" i="56"/>
  <c r="X2341" i="56"/>
  <c r="Y2341" i="56"/>
  <c r="W2342" i="56"/>
  <c r="X2342" i="56"/>
  <c r="Y2342" i="56"/>
  <c r="W2343" i="56"/>
  <c r="X2343" i="56"/>
  <c r="Y2343" i="56"/>
  <c r="W2344" i="56"/>
  <c r="X2344" i="56"/>
  <c r="Y2344" i="56"/>
  <c r="W2345" i="56"/>
  <c r="X2345" i="56"/>
  <c r="Y2345" i="56"/>
  <c r="W2346" i="56"/>
  <c r="X2346" i="56"/>
  <c r="Y2346" i="56"/>
  <c r="W2347" i="56"/>
  <c r="X2347" i="56"/>
  <c r="Y2347" i="56"/>
  <c r="W2348" i="56"/>
  <c r="X2348" i="56"/>
  <c r="Y2348" i="56"/>
  <c r="W2349" i="56"/>
  <c r="X2349" i="56"/>
  <c r="Y2349" i="56"/>
  <c r="W2350" i="56"/>
  <c r="X2350" i="56"/>
  <c r="Y2350" i="56"/>
  <c r="W2351" i="56"/>
  <c r="X2351" i="56"/>
  <c r="Y2351" i="56"/>
  <c r="W2352" i="56"/>
  <c r="X2352" i="56"/>
  <c r="Y2352" i="56"/>
  <c r="W2353" i="56"/>
  <c r="X2353" i="56"/>
  <c r="Y2353" i="56"/>
  <c r="W2354" i="56"/>
  <c r="X2354" i="56"/>
  <c r="Y2354" i="56"/>
  <c r="W2355" i="56"/>
  <c r="X2355" i="56"/>
  <c r="Y2355" i="56"/>
  <c r="W2356" i="56"/>
  <c r="X2356" i="56"/>
  <c r="Y2356" i="56"/>
  <c r="W2357" i="56"/>
  <c r="X2357" i="56"/>
  <c r="Y2357" i="56"/>
  <c r="W2358" i="56"/>
  <c r="X2358" i="56"/>
  <c r="Y2358" i="56"/>
  <c r="W2359" i="56"/>
  <c r="X2359" i="56"/>
  <c r="Y2359" i="56"/>
  <c r="W2360" i="56"/>
  <c r="X2360" i="56"/>
  <c r="Y2360" i="56"/>
  <c r="W2361" i="56"/>
  <c r="X2361" i="56"/>
  <c r="Y2361" i="56"/>
  <c r="W2362" i="56"/>
  <c r="X2362" i="56"/>
  <c r="Y2362" i="56"/>
  <c r="W2363" i="56"/>
  <c r="X2363" i="56"/>
  <c r="Y2363" i="56"/>
  <c r="W2364" i="56"/>
  <c r="X2364" i="56"/>
  <c r="Y2364" i="56"/>
  <c r="W2365" i="56"/>
  <c r="X2365" i="56"/>
  <c r="Y2365" i="56"/>
  <c r="W2366" i="56"/>
  <c r="X2366" i="56"/>
  <c r="Y2366" i="56"/>
  <c r="W2367" i="56"/>
  <c r="X2367" i="56"/>
  <c r="Y2367" i="56"/>
  <c r="W2368" i="56"/>
  <c r="X2368" i="56"/>
  <c r="Y2368" i="56"/>
  <c r="W2369" i="56"/>
  <c r="X2369" i="56"/>
  <c r="Y2369" i="56"/>
  <c r="W2370" i="56"/>
  <c r="X2370" i="56"/>
  <c r="Y2370" i="56"/>
  <c r="W2371" i="56"/>
  <c r="X2371" i="56"/>
  <c r="Y2371" i="56"/>
  <c r="W2372" i="56"/>
  <c r="X2372" i="56"/>
  <c r="Y2372" i="56"/>
  <c r="W2373" i="56"/>
  <c r="X2373" i="56"/>
  <c r="Y2373" i="56"/>
  <c r="W2374" i="56"/>
  <c r="X2374" i="56"/>
  <c r="Y2374" i="56"/>
  <c r="W2375" i="56"/>
  <c r="X2375" i="56"/>
  <c r="Y2375" i="56"/>
  <c r="W2376" i="56"/>
  <c r="X2376" i="56"/>
  <c r="Y2376" i="56"/>
  <c r="W2377" i="56"/>
  <c r="X2377" i="56"/>
  <c r="Y2377" i="56"/>
  <c r="W2378" i="56"/>
  <c r="X2378" i="56"/>
  <c r="Y2378" i="56"/>
  <c r="W2379" i="56"/>
  <c r="X2379" i="56"/>
  <c r="Y2379" i="56"/>
  <c r="W2380" i="56"/>
  <c r="X2380" i="56"/>
  <c r="Y2380" i="56"/>
  <c r="W2381" i="56"/>
  <c r="X2381" i="56"/>
  <c r="Y2381" i="56"/>
  <c r="W2382" i="56"/>
  <c r="X2382" i="56"/>
  <c r="Y2382" i="56"/>
  <c r="W2383" i="56"/>
  <c r="X2383" i="56"/>
  <c r="Y2383" i="56"/>
  <c r="W2384" i="56"/>
  <c r="X2384" i="56"/>
  <c r="Y2384" i="56"/>
  <c r="W2385" i="56"/>
  <c r="X2385" i="56"/>
  <c r="Y2385" i="56"/>
  <c r="W2386" i="56"/>
  <c r="X2386" i="56"/>
  <c r="Y2386" i="56"/>
  <c r="W2387" i="56"/>
  <c r="X2387" i="56"/>
  <c r="Y2387" i="56"/>
  <c r="W2388" i="56"/>
  <c r="X2388" i="56"/>
  <c r="Y2388" i="56"/>
  <c r="W2389" i="56"/>
  <c r="X2389" i="56"/>
  <c r="Y2389" i="56"/>
  <c r="W2390" i="56"/>
  <c r="X2390" i="56"/>
  <c r="Y2390" i="56"/>
  <c r="W2391" i="56"/>
  <c r="X2391" i="56"/>
  <c r="Y2391" i="56"/>
  <c r="W2392" i="56"/>
  <c r="X2392" i="56"/>
  <c r="Y2392" i="56"/>
  <c r="W2393" i="56"/>
  <c r="X2393" i="56"/>
  <c r="Y2393" i="56"/>
  <c r="W2394" i="56"/>
  <c r="X2394" i="56"/>
  <c r="Y2394" i="56"/>
  <c r="W2395" i="56"/>
  <c r="X2395" i="56"/>
  <c r="Y2395" i="56"/>
  <c r="W2396" i="56"/>
  <c r="X2396" i="56"/>
  <c r="Y2396" i="56"/>
  <c r="W2397" i="56"/>
  <c r="X2397" i="56"/>
  <c r="Y2397" i="56"/>
  <c r="W2398" i="56"/>
  <c r="X2398" i="56"/>
  <c r="Y2398" i="56"/>
  <c r="W2399" i="56"/>
  <c r="X2399" i="56"/>
  <c r="Y2399" i="56"/>
  <c r="W2400" i="56"/>
  <c r="X2400" i="56"/>
  <c r="Y2400" i="56"/>
  <c r="W2401" i="56"/>
  <c r="X2401" i="56"/>
  <c r="Y2401" i="56"/>
  <c r="W2402" i="56"/>
  <c r="X2402" i="56"/>
  <c r="Y2402" i="56"/>
  <c r="W2403" i="56"/>
  <c r="X2403" i="56"/>
  <c r="Y2403" i="56"/>
  <c r="W2404" i="56"/>
  <c r="X2404" i="56"/>
  <c r="Y2404" i="56"/>
  <c r="W2405" i="56"/>
  <c r="X2405" i="56"/>
  <c r="Y2405" i="56"/>
  <c r="W2406" i="56"/>
  <c r="X2406" i="56"/>
  <c r="Y2406" i="56"/>
  <c r="W2407" i="56"/>
  <c r="X2407" i="56"/>
  <c r="Y2407" i="56"/>
  <c r="W2408" i="56"/>
  <c r="X2408" i="56"/>
  <c r="Y2408" i="56"/>
  <c r="W2409" i="56"/>
  <c r="X2409" i="56"/>
  <c r="Y2409" i="56"/>
  <c r="W2410" i="56"/>
  <c r="X2410" i="56"/>
  <c r="Y2410" i="56"/>
  <c r="W2411" i="56"/>
  <c r="X2411" i="56"/>
  <c r="Y2411" i="56"/>
  <c r="W2412" i="56"/>
  <c r="X2412" i="56"/>
  <c r="Y2412" i="56"/>
  <c r="W2413" i="56"/>
  <c r="X2413" i="56"/>
  <c r="Y2413" i="56"/>
  <c r="W2414" i="56"/>
  <c r="X2414" i="56"/>
  <c r="Y2414" i="56"/>
  <c r="W2415" i="56"/>
  <c r="X2415" i="56"/>
  <c r="Y2415" i="56"/>
  <c r="W2416" i="56"/>
  <c r="X2416" i="56"/>
  <c r="Y2416" i="56"/>
  <c r="W2417" i="56"/>
  <c r="X2417" i="56"/>
  <c r="Y2417" i="56"/>
  <c r="W2418" i="56"/>
  <c r="X2418" i="56"/>
  <c r="Y2418" i="56"/>
  <c r="W2419" i="56"/>
  <c r="X2419" i="56"/>
  <c r="Y2419" i="56"/>
  <c r="W2420" i="56"/>
  <c r="X2420" i="56"/>
  <c r="Y2420" i="56"/>
  <c r="W2421" i="56"/>
  <c r="X2421" i="56"/>
  <c r="Y2421" i="56"/>
  <c r="W2422" i="56"/>
  <c r="X2422" i="56"/>
  <c r="Y2422" i="56"/>
  <c r="W2423" i="56"/>
  <c r="X2423" i="56"/>
  <c r="Y2423" i="56"/>
  <c r="W2424" i="56"/>
  <c r="X2424" i="56"/>
  <c r="Y2424" i="56"/>
  <c r="W2425" i="56"/>
  <c r="X2425" i="56"/>
  <c r="Y2425" i="56"/>
  <c r="W2426" i="56"/>
  <c r="X2426" i="56"/>
  <c r="Y2426" i="56"/>
  <c r="W2427" i="56"/>
  <c r="X2427" i="56"/>
  <c r="Y2427" i="56"/>
  <c r="W2428" i="56"/>
  <c r="X2428" i="56"/>
  <c r="Y2428" i="56"/>
  <c r="W2429" i="56"/>
  <c r="X2429" i="56"/>
  <c r="Y2429" i="56"/>
  <c r="W2430" i="56"/>
  <c r="X2430" i="56"/>
  <c r="Y2430" i="56"/>
  <c r="W2431" i="56"/>
  <c r="X2431" i="56"/>
  <c r="Y2431" i="56"/>
  <c r="W2432" i="56"/>
  <c r="X2432" i="56"/>
  <c r="Y2432" i="56"/>
  <c r="W2433" i="56"/>
  <c r="X2433" i="56"/>
  <c r="Y2433" i="56"/>
  <c r="W2434" i="56"/>
  <c r="X2434" i="56"/>
  <c r="Y2434" i="56"/>
  <c r="W2435" i="56"/>
  <c r="X2435" i="56"/>
  <c r="Y2435" i="56"/>
  <c r="W2436" i="56"/>
  <c r="X2436" i="56"/>
  <c r="Y2436" i="56"/>
  <c r="W2437" i="56"/>
  <c r="X2437" i="56"/>
  <c r="Y2437" i="56"/>
  <c r="W2438" i="56"/>
  <c r="X2438" i="56"/>
  <c r="Y2438" i="56"/>
  <c r="W2439" i="56"/>
  <c r="X2439" i="56"/>
  <c r="Y2439" i="56"/>
  <c r="W2440" i="56"/>
  <c r="X2440" i="56"/>
  <c r="Y2440" i="56"/>
  <c r="W2441" i="56"/>
  <c r="X2441" i="56"/>
  <c r="Y2441" i="56"/>
  <c r="W2442" i="56"/>
  <c r="X2442" i="56"/>
  <c r="Y2442" i="56"/>
  <c r="W2443" i="56"/>
  <c r="X2443" i="56"/>
  <c r="Y2443" i="56"/>
  <c r="W2444" i="56"/>
  <c r="X2444" i="56"/>
  <c r="Y2444" i="56"/>
  <c r="W2445" i="56"/>
  <c r="X2445" i="56"/>
  <c r="Y2445" i="56"/>
  <c r="W2446" i="56"/>
  <c r="X2446" i="56"/>
  <c r="Y2446" i="56"/>
  <c r="W2447" i="56"/>
  <c r="X2447" i="56"/>
  <c r="Y2447" i="56"/>
  <c r="W2448" i="56"/>
  <c r="X2448" i="56"/>
  <c r="Y2448" i="56"/>
  <c r="W2449" i="56"/>
  <c r="X2449" i="56"/>
  <c r="Y2449" i="56"/>
  <c r="W2450" i="56"/>
  <c r="X2450" i="56"/>
  <c r="Y2450" i="56"/>
  <c r="W2451" i="56"/>
  <c r="X2451" i="56"/>
  <c r="Y2451" i="56"/>
  <c r="W2452" i="56"/>
  <c r="X2452" i="56"/>
  <c r="Y2452" i="56"/>
  <c r="W2453" i="56"/>
  <c r="X2453" i="56"/>
  <c r="Y2453" i="56"/>
  <c r="W2454" i="56"/>
  <c r="X2454" i="56"/>
  <c r="Y2454" i="56"/>
  <c r="W2455" i="56"/>
  <c r="X2455" i="56"/>
  <c r="Y2455" i="56"/>
  <c r="W2456" i="56"/>
  <c r="X2456" i="56"/>
  <c r="Y2456" i="56"/>
  <c r="W2457" i="56"/>
  <c r="X2457" i="56"/>
  <c r="Y2457" i="56"/>
  <c r="W2458" i="56"/>
  <c r="X2458" i="56"/>
  <c r="Y2458" i="56"/>
  <c r="W2459" i="56"/>
  <c r="X2459" i="56"/>
  <c r="Y2459" i="56"/>
  <c r="W2460" i="56"/>
  <c r="X2460" i="56"/>
  <c r="Y2460" i="56"/>
  <c r="W2461" i="56"/>
  <c r="X2461" i="56"/>
  <c r="Y2461" i="56"/>
  <c r="W2462" i="56"/>
  <c r="X2462" i="56"/>
  <c r="Y2462" i="56"/>
  <c r="W2463" i="56"/>
  <c r="X2463" i="56"/>
  <c r="Y2463" i="56"/>
  <c r="W2464" i="56"/>
  <c r="X2464" i="56"/>
  <c r="Y2464" i="56"/>
  <c r="W2465" i="56"/>
  <c r="X2465" i="56"/>
  <c r="Y2465" i="56"/>
  <c r="W2466" i="56"/>
  <c r="X2466" i="56"/>
  <c r="Y2466" i="56"/>
  <c r="W2467" i="56"/>
  <c r="X2467" i="56"/>
  <c r="Y2467" i="56"/>
  <c r="W2468" i="56"/>
  <c r="X2468" i="56"/>
  <c r="Y2468" i="56"/>
  <c r="W2469" i="56"/>
  <c r="X2469" i="56"/>
  <c r="Y2469" i="56"/>
  <c r="W2470" i="56"/>
  <c r="X2470" i="56"/>
  <c r="Y2470" i="56"/>
  <c r="W2471" i="56"/>
  <c r="X2471" i="56"/>
  <c r="Y2471" i="56"/>
  <c r="W2472" i="56"/>
  <c r="X2472" i="56"/>
  <c r="Y2472" i="56"/>
  <c r="W2473" i="56"/>
  <c r="X2473" i="56"/>
  <c r="Y2473" i="56"/>
  <c r="W2474" i="56"/>
  <c r="X2474" i="56"/>
  <c r="Y2474" i="56"/>
  <c r="W2475" i="56"/>
  <c r="X2475" i="56"/>
  <c r="Y2475" i="56"/>
  <c r="W2476" i="56"/>
  <c r="X2476" i="56"/>
  <c r="Y2476" i="56"/>
  <c r="W2477" i="56"/>
  <c r="X2477" i="56"/>
  <c r="Y2477" i="56"/>
  <c r="W2478" i="56"/>
  <c r="X2478" i="56"/>
  <c r="Y2478" i="56"/>
  <c r="W2479" i="56"/>
  <c r="X2479" i="56"/>
  <c r="Y2479" i="56"/>
  <c r="W2480" i="56"/>
  <c r="X2480" i="56"/>
  <c r="Y2480" i="56"/>
  <c r="W2481" i="56"/>
  <c r="X2481" i="56"/>
  <c r="Y2481" i="56"/>
  <c r="W2482" i="56"/>
  <c r="X2482" i="56"/>
  <c r="Y2482" i="56"/>
  <c r="W2483" i="56"/>
  <c r="X2483" i="56"/>
  <c r="Y2483" i="56"/>
  <c r="W2484" i="56"/>
  <c r="X2484" i="56"/>
  <c r="Y2484" i="56"/>
  <c r="W2485" i="56"/>
  <c r="X2485" i="56"/>
  <c r="Y2485" i="56"/>
  <c r="W2486" i="56"/>
  <c r="X2486" i="56"/>
  <c r="Y2486" i="56"/>
  <c r="W2487" i="56"/>
  <c r="X2487" i="56"/>
  <c r="Y2487" i="56"/>
  <c r="W2488" i="56"/>
  <c r="X2488" i="56"/>
  <c r="Y2488" i="56"/>
  <c r="W2489" i="56"/>
  <c r="X2489" i="56"/>
  <c r="Y2489" i="56"/>
  <c r="W2490" i="56"/>
  <c r="X2490" i="56"/>
  <c r="Y2490" i="56"/>
  <c r="W2491" i="56"/>
  <c r="X2491" i="56"/>
  <c r="Y2491" i="56"/>
  <c r="W2492" i="56"/>
  <c r="X2492" i="56"/>
  <c r="Y2492" i="56"/>
  <c r="W2493" i="56"/>
  <c r="X2493" i="56"/>
  <c r="Y2493" i="56"/>
  <c r="W2494" i="56"/>
  <c r="X2494" i="56"/>
  <c r="Y2494" i="56"/>
  <c r="W2495" i="56"/>
  <c r="X2495" i="56"/>
  <c r="Y2495" i="56"/>
  <c r="W2496" i="56"/>
  <c r="X2496" i="56"/>
  <c r="Y2496" i="56"/>
  <c r="W2497" i="56"/>
  <c r="X2497" i="56"/>
  <c r="Y2497" i="56"/>
  <c r="W2498" i="56"/>
  <c r="X2498" i="56"/>
  <c r="Y2498" i="56"/>
  <c r="W2499" i="56"/>
  <c r="X2499" i="56"/>
  <c r="Y2499" i="56"/>
  <c r="W2500" i="56"/>
  <c r="X2500" i="56"/>
  <c r="Y2500" i="56"/>
  <c r="W2501" i="56"/>
  <c r="X2501" i="56"/>
  <c r="Y2501" i="56"/>
  <c r="W2502" i="56"/>
  <c r="X2502" i="56"/>
  <c r="Y2502" i="56"/>
  <c r="W2503" i="56"/>
  <c r="X2503" i="56"/>
  <c r="Y2503" i="56"/>
  <c r="W2504" i="56"/>
  <c r="X2504" i="56"/>
  <c r="Y2504" i="56"/>
  <c r="W2505" i="56"/>
  <c r="X2505" i="56"/>
  <c r="Y2505" i="56"/>
  <c r="W2506" i="56"/>
  <c r="X2506" i="56"/>
  <c r="Y2506" i="56"/>
  <c r="W2507" i="56"/>
  <c r="X2507" i="56"/>
  <c r="Y2507" i="56"/>
  <c r="W2508" i="56"/>
  <c r="X2508" i="56"/>
  <c r="Y2508" i="56"/>
  <c r="W2509" i="56"/>
  <c r="X2509" i="56"/>
  <c r="Y2509" i="56"/>
  <c r="W2510" i="56"/>
  <c r="X2510" i="56"/>
  <c r="Y2510" i="56"/>
  <c r="W2511" i="56"/>
  <c r="X2511" i="56"/>
  <c r="Y2511" i="56"/>
  <c r="W2512" i="56"/>
  <c r="X2512" i="56"/>
  <c r="Y2512" i="56"/>
  <c r="W2513" i="56"/>
  <c r="X2513" i="56"/>
  <c r="Y2513" i="56"/>
  <c r="W2514" i="56"/>
  <c r="X2514" i="56"/>
  <c r="Y2514" i="56"/>
  <c r="W2515" i="56"/>
  <c r="X2515" i="56"/>
  <c r="Y2515" i="56"/>
  <c r="W2516" i="56"/>
  <c r="X2516" i="56"/>
  <c r="Y2516" i="56"/>
  <c r="W2517" i="56"/>
  <c r="X2517" i="56"/>
  <c r="Y2517" i="56"/>
  <c r="W2518" i="56"/>
  <c r="X2518" i="56"/>
  <c r="Y2518" i="56"/>
  <c r="W2519" i="56"/>
  <c r="X2519" i="56"/>
  <c r="Y2519" i="56"/>
  <c r="W2520" i="56"/>
  <c r="X2520" i="56"/>
  <c r="Y2520" i="56"/>
  <c r="W2521" i="56"/>
  <c r="X2521" i="56"/>
  <c r="Y2521" i="56"/>
  <c r="W2522" i="56"/>
  <c r="X2522" i="56"/>
  <c r="Y2522" i="56"/>
  <c r="W2523" i="56"/>
  <c r="X2523" i="56"/>
  <c r="Y2523" i="56"/>
  <c r="W2524" i="56"/>
  <c r="X2524" i="56"/>
  <c r="Y2524" i="56"/>
  <c r="W2525" i="56"/>
  <c r="X2525" i="56"/>
  <c r="Y2525" i="56"/>
  <c r="W2526" i="56"/>
  <c r="X2526" i="56"/>
  <c r="Y2526" i="56"/>
  <c r="W2527" i="56"/>
  <c r="X2527" i="56"/>
  <c r="Y2527" i="56"/>
  <c r="W2528" i="56"/>
  <c r="X2528" i="56"/>
  <c r="Y2528" i="56"/>
  <c r="W2529" i="56"/>
  <c r="X2529" i="56"/>
  <c r="Y2529" i="56"/>
  <c r="W2530" i="56"/>
  <c r="X2530" i="56"/>
  <c r="Y2530" i="56"/>
  <c r="W2531" i="56"/>
  <c r="X2531" i="56"/>
  <c r="Y2531" i="56"/>
  <c r="W2532" i="56"/>
  <c r="X2532" i="56"/>
  <c r="Y2532" i="56"/>
  <c r="W2533" i="56"/>
  <c r="X2533" i="56"/>
  <c r="Y2533" i="56"/>
  <c r="W2534" i="56"/>
  <c r="X2534" i="56"/>
  <c r="Y2534" i="56"/>
  <c r="W2535" i="56"/>
  <c r="X2535" i="56"/>
  <c r="Y2535" i="56"/>
  <c r="W2536" i="56"/>
  <c r="X2536" i="56"/>
  <c r="Y2536" i="56"/>
  <c r="W2537" i="56"/>
  <c r="X2537" i="56"/>
  <c r="Y2537" i="56"/>
  <c r="W2538" i="56"/>
  <c r="X2538" i="56"/>
  <c r="Y2538" i="56"/>
  <c r="W2539" i="56"/>
  <c r="X2539" i="56"/>
  <c r="Y2539" i="56"/>
  <c r="W2540" i="56"/>
  <c r="X2540" i="56"/>
  <c r="Y2540" i="56"/>
  <c r="W2541" i="56"/>
  <c r="X2541" i="56"/>
  <c r="Y2541" i="56"/>
  <c r="W2542" i="56"/>
  <c r="X2542" i="56"/>
  <c r="Y2542" i="56"/>
  <c r="W2543" i="56"/>
  <c r="X2543" i="56"/>
  <c r="Y2543" i="56"/>
  <c r="W2544" i="56"/>
  <c r="X2544" i="56"/>
  <c r="Y2544" i="56"/>
  <c r="W2545" i="56"/>
  <c r="X2545" i="56"/>
  <c r="Y2545" i="56"/>
  <c r="W2546" i="56"/>
  <c r="X2546" i="56"/>
  <c r="Y2546" i="56"/>
  <c r="W2547" i="56"/>
  <c r="X2547" i="56"/>
  <c r="Y2547" i="56"/>
  <c r="W2548" i="56"/>
  <c r="X2548" i="56"/>
  <c r="Y2548" i="56"/>
  <c r="W2549" i="56"/>
  <c r="X2549" i="56"/>
  <c r="Y2549" i="56"/>
  <c r="W2550" i="56"/>
  <c r="X2550" i="56"/>
  <c r="Y2550" i="56"/>
  <c r="W2551" i="56"/>
  <c r="X2551" i="56"/>
  <c r="Y2551" i="56"/>
  <c r="W2552" i="56"/>
  <c r="X2552" i="56"/>
  <c r="Y2552" i="56"/>
  <c r="W2553" i="56"/>
  <c r="X2553" i="56"/>
  <c r="Y2553" i="56"/>
  <c r="W2554" i="56"/>
  <c r="X2554" i="56"/>
  <c r="Y2554" i="56"/>
  <c r="W2555" i="56"/>
  <c r="X2555" i="56"/>
  <c r="Y2555" i="56"/>
  <c r="W2556" i="56"/>
  <c r="X2556" i="56"/>
  <c r="Y2556" i="56"/>
  <c r="W2557" i="56"/>
  <c r="X2557" i="56"/>
  <c r="Y2557" i="56"/>
  <c r="W2558" i="56"/>
  <c r="X2558" i="56"/>
  <c r="Y2558" i="56"/>
  <c r="W2559" i="56"/>
  <c r="X2559" i="56"/>
  <c r="Y2559" i="56"/>
  <c r="W2560" i="56"/>
  <c r="X2560" i="56"/>
  <c r="Y2560" i="56"/>
  <c r="W2561" i="56"/>
  <c r="X2561" i="56"/>
  <c r="Y2561" i="56"/>
  <c r="W2562" i="56"/>
  <c r="X2562" i="56"/>
  <c r="Y2562" i="56"/>
  <c r="W2563" i="56"/>
  <c r="X2563" i="56"/>
  <c r="Y2563" i="56"/>
  <c r="W2564" i="56"/>
  <c r="X2564" i="56"/>
  <c r="Y2564" i="56"/>
  <c r="W2565" i="56"/>
  <c r="X2565" i="56"/>
  <c r="Y2565" i="56"/>
  <c r="W2566" i="56"/>
  <c r="X2566" i="56"/>
  <c r="Y2566" i="56"/>
  <c r="W2567" i="56"/>
  <c r="X2567" i="56"/>
  <c r="Y2567" i="56"/>
  <c r="W2568" i="56"/>
  <c r="X2568" i="56"/>
  <c r="Y2568" i="56"/>
  <c r="W2569" i="56"/>
  <c r="X2569" i="56"/>
  <c r="Y2569" i="56"/>
  <c r="W2570" i="56"/>
  <c r="X2570" i="56"/>
  <c r="Y2570" i="56"/>
  <c r="W2571" i="56"/>
  <c r="X2571" i="56"/>
  <c r="Y2571" i="56"/>
  <c r="W2572" i="56"/>
  <c r="X2572" i="56"/>
  <c r="Y2572" i="56"/>
  <c r="W2573" i="56"/>
  <c r="X2573" i="56"/>
  <c r="Y2573" i="56"/>
  <c r="W2574" i="56"/>
  <c r="X2574" i="56"/>
  <c r="Y2574" i="56"/>
  <c r="W2575" i="56"/>
  <c r="X2575" i="56"/>
  <c r="Y2575" i="56"/>
  <c r="W2576" i="56"/>
  <c r="X2576" i="56"/>
  <c r="Y2576" i="56"/>
  <c r="W2577" i="56"/>
  <c r="X2577" i="56"/>
  <c r="Y2577" i="56"/>
  <c r="W2578" i="56"/>
  <c r="X2578" i="56"/>
  <c r="Y2578" i="56"/>
  <c r="W2579" i="56"/>
  <c r="X2579" i="56"/>
  <c r="Y2579" i="56"/>
  <c r="W2580" i="56"/>
  <c r="X2580" i="56"/>
  <c r="Y2580" i="56"/>
  <c r="W2581" i="56"/>
  <c r="X2581" i="56"/>
  <c r="Y2581" i="56"/>
  <c r="W2582" i="56"/>
  <c r="X2582" i="56"/>
  <c r="Y2582" i="56"/>
  <c r="W2583" i="56"/>
  <c r="X2583" i="56"/>
  <c r="Y2583" i="56"/>
  <c r="W2584" i="56"/>
  <c r="X2584" i="56"/>
  <c r="Y2584" i="56"/>
  <c r="W2585" i="56"/>
  <c r="X2585" i="56"/>
  <c r="Y2585" i="56"/>
  <c r="W2586" i="56"/>
  <c r="X2586" i="56"/>
  <c r="Y2586" i="56"/>
  <c r="W2587" i="56"/>
  <c r="X2587" i="56"/>
  <c r="Y2587" i="56"/>
  <c r="W2588" i="56"/>
  <c r="X2588" i="56"/>
  <c r="Y2588" i="56"/>
  <c r="W2589" i="56"/>
  <c r="X2589" i="56"/>
  <c r="Y2589" i="56"/>
  <c r="W2590" i="56"/>
  <c r="X2590" i="56"/>
  <c r="Y2590" i="56"/>
  <c r="W2591" i="56"/>
  <c r="X2591" i="56"/>
  <c r="Y2591" i="56"/>
  <c r="W2592" i="56"/>
  <c r="X2592" i="56"/>
  <c r="Y2592" i="56"/>
  <c r="W2593" i="56"/>
  <c r="X2593" i="56"/>
  <c r="Y2593" i="56"/>
  <c r="W2594" i="56"/>
  <c r="X2594" i="56"/>
  <c r="Y2594" i="56"/>
  <c r="W2595" i="56"/>
  <c r="X2595" i="56"/>
  <c r="Y2595" i="56"/>
  <c r="W2596" i="56"/>
  <c r="X2596" i="56"/>
  <c r="Y2596" i="56"/>
  <c r="W2597" i="56"/>
  <c r="X2597" i="56"/>
  <c r="Y2597" i="56"/>
  <c r="W2598" i="56"/>
  <c r="X2598" i="56"/>
  <c r="Y2598" i="56"/>
  <c r="W2599" i="56"/>
  <c r="X2599" i="56"/>
  <c r="Y2599" i="56"/>
  <c r="W2600" i="56"/>
  <c r="X2600" i="56"/>
  <c r="Y2600" i="56"/>
  <c r="W2601" i="56"/>
  <c r="X2601" i="56"/>
  <c r="Y2601" i="56"/>
  <c r="W2602" i="56"/>
  <c r="X2602" i="56"/>
  <c r="Y2602" i="56"/>
  <c r="W2603" i="56"/>
  <c r="X2603" i="56"/>
  <c r="Y2603" i="56"/>
  <c r="W2604" i="56"/>
  <c r="X2604" i="56"/>
  <c r="Y2604" i="56"/>
  <c r="W2605" i="56"/>
  <c r="X2605" i="56"/>
  <c r="Y2605" i="56"/>
  <c r="W2606" i="56"/>
  <c r="X2606" i="56"/>
  <c r="Y2606" i="56"/>
  <c r="W2607" i="56"/>
  <c r="X2607" i="56"/>
  <c r="Y2607" i="56"/>
  <c r="W2608" i="56"/>
  <c r="X2608" i="56"/>
  <c r="Y2608" i="56"/>
  <c r="W2609" i="56"/>
  <c r="X2609" i="56"/>
  <c r="Y2609" i="56"/>
  <c r="W2610" i="56"/>
  <c r="X2610" i="56"/>
  <c r="Y2610" i="56"/>
  <c r="W2611" i="56"/>
  <c r="X2611" i="56"/>
  <c r="Y2611" i="56"/>
  <c r="W2612" i="56"/>
  <c r="X2612" i="56"/>
  <c r="Y2612" i="56"/>
  <c r="W2613" i="56"/>
  <c r="X2613" i="56"/>
  <c r="Y2613" i="56"/>
  <c r="W2614" i="56"/>
  <c r="X2614" i="56"/>
  <c r="Y2614" i="56"/>
  <c r="W2615" i="56"/>
  <c r="X2615" i="56"/>
  <c r="Y2615" i="56"/>
  <c r="W2616" i="56"/>
  <c r="X2616" i="56"/>
  <c r="Y2616" i="56"/>
  <c r="W2617" i="56"/>
  <c r="X2617" i="56"/>
  <c r="Y2617" i="56"/>
  <c r="W2618" i="56"/>
  <c r="X2618" i="56"/>
  <c r="Y2618" i="56"/>
  <c r="W2619" i="56"/>
  <c r="X2619" i="56"/>
  <c r="Y2619" i="56"/>
  <c r="W2620" i="56"/>
  <c r="X2620" i="56"/>
  <c r="Y2620" i="56"/>
  <c r="W2621" i="56"/>
  <c r="X2621" i="56"/>
  <c r="Y2621" i="56"/>
  <c r="W2622" i="56"/>
  <c r="X2622" i="56"/>
  <c r="Y2622" i="56"/>
  <c r="W2623" i="56"/>
  <c r="X2623" i="56"/>
  <c r="Y2623" i="56"/>
  <c r="W2624" i="56"/>
  <c r="X2624" i="56"/>
  <c r="Y2624" i="56"/>
  <c r="W2625" i="56"/>
  <c r="X2625" i="56"/>
  <c r="Y2625" i="56"/>
  <c r="W2626" i="56"/>
  <c r="X2626" i="56"/>
  <c r="Y2626" i="56"/>
  <c r="W2627" i="56"/>
  <c r="X2627" i="56"/>
  <c r="Y2627" i="56"/>
  <c r="W2628" i="56"/>
  <c r="X2628" i="56"/>
  <c r="Y2628" i="56"/>
  <c r="W2629" i="56"/>
  <c r="X2629" i="56"/>
  <c r="Y2629" i="56"/>
  <c r="W2630" i="56"/>
  <c r="X2630" i="56"/>
  <c r="Y2630" i="56"/>
  <c r="W2631" i="56"/>
  <c r="X2631" i="56"/>
  <c r="Y2631" i="56"/>
  <c r="W2632" i="56"/>
  <c r="X2632" i="56"/>
  <c r="Y2632" i="56"/>
  <c r="W2633" i="56"/>
  <c r="X2633" i="56"/>
  <c r="Y2633" i="56"/>
  <c r="W2634" i="56"/>
  <c r="X2634" i="56"/>
  <c r="Y2634" i="56"/>
  <c r="W2635" i="56"/>
  <c r="X2635" i="56"/>
  <c r="Y2635" i="56"/>
  <c r="W2636" i="56"/>
  <c r="X2636" i="56"/>
  <c r="Y2636" i="56"/>
  <c r="W2637" i="56"/>
  <c r="X2637" i="56"/>
  <c r="Y2637" i="56"/>
  <c r="W2638" i="56"/>
  <c r="X2638" i="56"/>
  <c r="Y2638" i="56"/>
  <c r="W2639" i="56"/>
  <c r="X2639" i="56"/>
  <c r="Y2639" i="56"/>
  <c r="W2640" i="56"/>
  <c r="X2640" i="56"/>
  <c r="Y2640" i="56"/>
  <c r="W2641" i="56"/>
  <c r="X2641" i="56"/>
  <c r="Y2641" i="56"/>
  <c r="W2642" i="56"/>
  <c r="X2642" i="56"/>
  <c r="Y2642" i="56"/>
  <c r="W2643" i="56"/>
  <c r="X2643" i="56"/>
  <c r="Y2643" i="56"/>
  <c r="W2644" i="56"/>
  <c r="X2644" i="56"/>
  <c r="Y2644" i="56"/>
  <c r="W2645" i="56"/>
  <c r="X2645" i="56"/>
  <c r="Y2645" i="56"/>
  <c r="W2646" i="56"/>
  <c r="X2646" i="56"/>
  <c r="Y2646" i="56"/>
  <c r="W2647" i="56"/>
  <c r="X2647" i="56"/>
  <c r="Y2647" i="56"/>
  <c r="W2648" i="56"/>
  <c r="X2648" i="56"/>
  <c r="Y2648" i="56"/>
  <c r="W2649" i="56"/>
  <c r="X2649" i="56"/>
  <c r="Y2649" i="56"/>
  <c r="W2650" i="56"/>
  <c r="X2650" i="56"/>
  <c r="Y2650" i="56"/>
  <c r="W2651" i="56"/>
  <c r="X2651" i="56"/>
  <c r="Y2651" i="56"/>
  <c r="W2652" i="56"/>
  <c r="X2652" i="56"/>
  <c r="Y2652" i="56"/>
  <c r="W2653" i="56"/>
  <c r="X2653" i="56"/>
  <c r="Y2653" i="56"/>
  <c r="W2654" i="56"/>
  <c r="X2654" i="56"/>
  <c r="Y2654" i="56"/>
  <c r="W2655" i="56"/>
  <c r="X2655" i="56"/>
  <c r="Y2655" i="56"/>
  <c r="W2656" i="56"/>
  <c r="X2656" i="56"/>
  <c r="Y2656" i="56"/>
  <c r="W2657" i="56"/>
  <c r="X2657" i="56"/>
  <c r="Y2657" i="56"/>
  <c r="W2658" i="56"/>
  <c r="X2658" i="56"/>
  <c r="Y2658" i="56"/>
  <c r="W2659" i="56"/>
  <c r="X2659" i="56"/>
  <c r="Y2659" i="56"/>
  <c r="W2660" i="56"/>
  <c r="X2660" i="56"/>
  <c r="Y2660" i="56"/>
  <c r="W2661" i="56"/>
  <c r="X2661" i="56"/>
  <c r="Y2661" i="56"/>
  <c r="W2662" i="56"/>
  <c r="X2662" i="56"/>
  <c r="Y2662" i="56"/>
  <c r="W2663" i="56"/>
  <c r="X2663" i="56"/>
  <c r="Y2663" i="56"/>
  <c r="W2664" i="56"/>
  <c r="X2664" i="56"/>
  <c r="Y2664" i="56"/>
  <c r="W2665" i="56"/>
  <c r="X2665" i="56"/>
  <c r="Y2665" i="56"/>
  <c r="W2666" i="56"/>
  <c r="X2666" i="56"/>
  <c r="Y2666" i="56"/>
  <c r="W2667" i="56"/>
  <c r="X2667" i="56"/>
  <c r="Y2667" i="56"/>
  <c r="W2668" i="56"/>
  <c r="X2668" i="56"/>
  <c r="Y2668" i="56"/>
  <c r="W2669" i="56"/>
  <c r="X2669" i="56"/>
  <c r="Y2669" i="56"/>
  <c r="W2670" i="56"/>
  <c r="X2670" i="56"/>
  <c r="Y2670" i="56"/>
  <c r="W2671" i="56"/>
  <c r="X2671" i="56"/>
  <c r="Y2671" i="56"/>
  <c r="W2672" i="56"/>
  <c r="X2672" i="56"/>
  <c r="Y2672" i="56"/>
  <c r="W2673" i="56"/>
  <c r="X2673" i="56"/>
  <c r="Y2673" i="56"/>
  <c r="W2674" i="56"/>
  <c r="X2674" i="56"/>
  <c r="Y2674" i="56"/>
  <c r="W2675" i="56"/>
  <c r="X2675" i="56"/>
  <c r="Y2675" i="56"/>
  <c r="W2676" i="56"/>
  <c r="X2676" i="56"/>
  <c r="Y2676" i="56"/>
  <c r="W2677" i="56"/>
  <c r="X2677" i="56"/>
  <c r="Y2677" i="56"/>
  <c r="W2678" i="56"/>
  <c r="X2678" i="56"/>
  <c r="Y2678" i="56"/>
  <c r="W2679" i="56"/>
  <c r="X2679" i="56"/>
  <c r="Y2679" i="56"/>
  <c r="W2680" i="56"/>
  <c r="X2680" i="56"/>
  <c r="Y2680" i="56"/>
  <c r="W2681" i="56"/>
  <c r="X2681" i="56"/>
  <c r="Y2681" i="56"/>
  <c r="W2682" i="56"/>
  <c r="X2682" i="56"/>
  <c r="Y2682" i="56"/>
  <c r="W2683" i="56"/>
  <c r="X2683" i="56"/>
  <c r="Y2683" i="56"/>
  <c r="W2684" i="56"/>
  <c r="X2684" i="56"/>
  <c r="Y2684" i="56"/>
  <c r="W2685" i="56"/>
  <c r="X2685" i="56"/>
  <c r="Y2685" i="56"/>
  <c r="W2686" i="56"/>
  <c r="X2686" i="56"/>
  <c r="Y2686" i="56"/>
  <c r="W2687" i="56"/>
  <c r="X2687" i="56"/>
  <c r="Y2687" i="56"/>
  <c r="W2688" i="56"/>
  <c r="X2688" i="56"/>
  <c r="Y2688" i="56"/>
  <c r="W2689" i="56"/>
  <c r="X2689" i="56"/>
  <c r="Y2689" i="56"/>
  <c r="W2690" i="56"/>
  <c r="X2690" i="56"/>
  <c r="Y2690" i="56"/>
  <c r="W2691" i="56"/>
  <c r="X2691" i="56"/>
  <c r="Y2691" i="56"/>
  <c r="W2692" i="56"/>
  <c r="X2692" i="56"/>
  <c r="Y2692" i="56"/>
  <c r="W2693" i="56"/>
  <c r="X2693" i="56"/>
  <c r="Y2693" i="56"/>
  <c r="W2694" i="56"/>
  <c r="X2694" i="56"/>
  <c r="Y2694" i="56"/>
  <c r="W2695" i="56"/>
  <c r="X2695" i="56"/>
  <c r="Y2695" i="56"/>
  <c r="W2696" i="56"/>
  <c r="X2696" i="56"/>
  <c r="Y2696" i="56"/>
  <c r="W2697" i="56"/>
  <c r="X2697" i="56"/>
  <c r="Y2697" i="56"/>
  <c r="W2698" i="56"/>
  <c r="X2698" i="56"/>
  <c r="Y2698" i="56"/>
  <c r="W2699" i="56"/>
  <c r="X2699" i="56"/>
  <c r="Y2699" i="56"/>
  <c r="W2700" i="56"/>
  <c r="X2700" i="56"/>
  <c r="Y2700" i="56"/>
  <c r="W2701" i="56"/>
  <c r="X2701" i="56"/>
  <c r="Y2701" i="56"/>
  <c r="W2702" i="56"/>
  <c r="X2702" i="56"/>
  <c r="Y2702" i="56"/>
  <c r="W2703" i="56"/>
  <c r="X2703" i="56"/>
  <c r="Y2703" i="56"/>
  <c r="W2704" i="56"/>
  <c r="X2704" i="56"/>
  <c r="Y2704" i="56"/>
  <c r="W2705" i="56"/>
  <c r="X2705" i="56"/>
  <c r="Y2705" i="56"/>
  <c r="W2706" i="56"/>
  <c r="X2706" i="56"/>
  <c r="Y2706" i="56"/>
  <c r="W2707" i="56"/>
  <c r="X2707" i="56"/>
  <c r="Y2707" i="56"/>
  <c r="W2708" i="56"/>
  <c r="X2708" i="56"/>
  <c r="Y2708" i="56"/>
  <c r="W2709" i="56"/>
  <c r="X2709" i="56"/>
  <c r="Y2709" i="56"/>
  <c r="W2710" i="56"/>
  <c r="X2710" i="56"/>
  <c r="Y2710" i="56"/>
  <c r="W2711" i="56"/>
  <c r="X2711" i="56"/>
  <c r="Y2711" i="56"/>
  <c r="W2712" i="56"/>
  <c r="X2712" i="56"/>
  <c r="Y2712" i="56"/>
  <c r="W2713" i="56"/>
  <c r="X2713" i="56"/>
  <c r="Y2713" i="56"/>
  <c r="W2714" i="56"/>
  <c r="X2714" i="56"/>
  <c r="Y2714" i="56"/>
  <c r="W2715" i="56"/>
  <c r="X2715" i="56"/>
  <c r="Y2715" i="56"/>
  <c r="W2716" i="56"/>
  <c r="X2716" i="56"/>
  <c r="Y2716" i="56"/>
  <c r="W2717" i="56"/>
  <c r="X2717" i="56"/>
  <c r="Y2717" i="56"/>
  <c r="W2718" i="56"/>
  <c r="X2718" i="56"/>
  <c r="Y2718" i="56"/>
  <c r="W2719" i="56"/>
  <c r="X2719" i="56"/>
  <c r="Y2719" i="56"/>
  <c r="W2720" i="56"/>
  <c r="X2720" i="56"/>
  <c r="Y2720" i="56"/>
  <c r="W2721" i="56"/>
  <c r="X2721" i="56"/>
  <c r="Y2721" i="56"/>
  <c r="W2722" i="56"/>
  <c r="X2722" i="56"/>
  <c r="Y2722" i="56"/>
  <c r="W2723" i="56"/>
  <c r="X2723" i="56"/>
  <c r="Y2723" i="56"/>
  <c r="W2724" i="56"/>
  <c r="X2724" i="56"/>
  <c r="Y2724" i="56"/>
  <c r="W2725" i="56"/>
  <c r="X2725" i="56"/>
  <c r="Y2725" i="56"/>
  <c r="W2726" i="56"/>
  <c r="X2726" i="56"/>
  <c r="Y2726" i="56"/>
  <c r="W2727" i="56"/>
  <c r="X2727" i="56"/>
  <c r="Y2727" i="56"/>
  <c r="W2728" i="56"/>
  <c r="X2728" i="56"/>
  <c r="Y2728" i="56"/>
  <c r="W2729" i="56"/>
  <c r="X2729" i="56"/>
  <c r="Y2729" i="56"/>
  <c r="W2730" i="56"/>
  <c r="X2730" i="56"/>
  <c r="Y2730" i="56"/>
  <c r="W2731" i="56"/>
  <c r="X2731" i="56"/>
  <c r="Y2731" i="56"/>
  <c r="W2732" i="56"/>
  <c r="X2732" i="56"/>
  <c r="Y2732" i="56"/>
  <c r="W2733" i="56"/>
  <c r="X2733" i="56"/>
  <c r="Y2733" i="56"/>
  <c r="W2734" i="56"/>
  <c r="X2734" i="56"/>
  <c r="Y2734" i="56"/>
  <c r="W2735" i="56"/>
  <c r="X2735" i="56"/>
  <c r="Y2735" i="56"/>
  <c r="W2736" i="56"/>
  <c r="X2736" i="56"/>
  <c r="Y2736" i="56"/>
  <c r="W2737" i="56"/>
  <c r="X2737" i="56"/>
  <c r="Y2737" i="56"/>
  <c r="W2738" i="56"/>
  <c r="X2738" i="56"/>
  <c r="Y2738" i="56"/>
  <c r="W2739" i="56"/>
  <c r="X2739" i="56"/>
  <c r="Y2739" i="56"/>
  <c r="W2740" i="56"/>
  <c r="X2740" i="56"/>
  <c r="Y2740" i="56"/>
  <c r="W2741" i="56"/>
  <c r="X2741" i="56"/>
  <c r="Y2741" i="56"/>
  <c r="W2742" i="56"/>
  <c r="X2742" i="56"/>
  <c r="Y2742" i="56"/>
  <c r="W2743" i="56"/>
  <c r="X2743" i="56"/>
  <c r="Y2743" i="56"/>
  <c r="W2744" i="56"/>
  <c r="X2744" i="56"/>
  <c r="Y2744" i="56"/>
  <c r="W2745" i="56"/>
  <c r="X2745" i="56"/>
  <c r="Y2745" i="56"/>
  <c r="W2746" i="56"/>
  <c r="X2746" i="56"/>
  <c r="Y2746" i="56"/>
  <c r="W2747" i="56"/>
  <c r="X2747" i="56"/>
  <c r="Y2747" i="56"/>
  <c r="W2748" i="56"/>
  <c r="X2748" i="56"/>
  <c r="Y2748" i="56"/>
  <c r="W2749" i="56"/>
  <c r="X2749" i="56"/>
  <c r="Y2749" i="56"/>
  <c r="W2750" i="56"/>
  <c r="X2750" i="56"/>
  <c r="Y2750" i="56"/>
  <c r="W2751" i="56"/>
  <c r="X2751" i="56"/>
  <c r="Y2751" i="56"/>
  <c r="W2752" i="56"/>
  <c r="X2752" i="56"/>
  <c r="Y2752" i="56"/>
  <c r="W2753" i="56"/>
  <c r="X2753" i="56"/>
  <c r="Y2753" i="56"/>
  <c r="W2754" i="56"/>
  <c r="X2754" i="56"/>
  <c r="Y2754" i="56"/>
  <c r="W2755" i="56"/>
  <c r="X2755" i="56"/>
  <c r="Y2755" i="56"/>
  <c r="W2756" i="56"/>
  <c r="X2756" i="56"/>
  <c r="Y2756" i="56"/>
  <c r="W2757" i="56"/>
  <c r="X2757" i="56"/>
  <c r="Y2757" i="56"/>
  <c r="W2758" i="56"/>
  <c r="X2758" i="56"/>
  <c r="Y2758" i="56"/>
  <c r="W2759" i="56"/>
  <c r="X2759" i="56"/>
  <c r="Y2759" i="56"/>
  <c r="W2760" i="56"/>
  <c r="X2760" i="56"/>
  <c r="Y2760" i="56"/>
  <c r="W2761" i="56"/>
  <c r="X2761" i="56"/>
  <c r="Y2761" i="56"/>
  <c r="W2762" i="56"/>
  <c r="X2762" i="56"/>
  <c r="Y2762" i="56"/>
  <c r="W2763" i="56"/>
  <c r="X2763" i="56"/>
  <c r="Y2763" i="56"/>
  <c r="W2764" i="56"/>
  <c r="X2764" i="56"/>
  <c r="Y2764" i="56"/>
  <c r="W2765" i="56"/>
  <c r="X2765" i="56"/>
  <c r="Y2765" i="56"/>
  <c r="W2766" i="56"/>
  <c r="X2766" i="56"/>
  <c r="Y2766" i="56"/>
  <c r="W2767" i="56"/>
  <c r="X2767" i="56"/>
  <c r="Y2767" i="56"/>
  <c r="W2768" i="56"/>
  <c r="X2768" i="56"/>
  <c r="Y2768" i="56"/>
  <c r="W2769" i="56"/>
  <c r="X2769" i="56"/>
  <c r="Y2769" i="56"/>
  <c r="W2770" i="56"/>
  <c r="X2770" i="56"/>
  <c r="Y2770" i="56"/>
  <c r="W2771" i="56"/>
  <c r="X2771" i="56"/>
  <c r="Y2771" i="56"/>
  <c r="W2772" i="56"/>
  <c r="X2772" i="56"/>
  <c r="Y2772" i="56"/>
  <c r="W2773" i="56"/>
  <c r="X2773" i="56"/>
  <c r="Y2773" i="56"/>
  <c r="W2774" i="56"/>
  <c r="X2774" i="56"/>
  <c r="Y2774" i="56"/>
  <c r="W2775" i="56"/>
  <c r="X2775" i="56"/>
  <c r="Y2775" i="56"/>
  <c r="W2776" i="56"/>
  <c r="X2776" i="56"/>
  <c r="Y2776" i="56"/>
  <c r="W2777" i="56"/>
  <c r="X2777" i="56"/>
  <c r="Y2777" i="56"/>
  <c r="W2778" i="56"/>
  <c r="X2778" i="56"/>
  <c r="Y2778" i="56"/>
  <c r="W2779" i="56"/>
  <c r="X2779" i="56"/>
  <c r="Y2779" i="56"/>
  <c r="W2780" i="56"/>
  <c r="X2780" i="56"/>
  <c r="Y2780" i="56"/>
  <c r="W2781" i="56"/>
  <c r="X2781" i="56"/>
  <c r="Y2781" i="56"/>
  <c r="W2782" i="56"/>
  <c r="X2782" i="56"/>
  <c r="Y2782" i="56"/>
  <c r="W2783" i="56"/>
  <c r="X2783" i="56"/>
  <c r="Y2783" i="56"/>
  <c r="W2784" i="56"/>
  <c r="X2784" i="56"/>
  <c r="Y2784" i="56"/>
  <c r="W2785" i="56"/>
  <c r="X2785" i="56"/>
  <c r="Y2785" i="56"/>
  <c r="W2786" i="56"/>
  <c r="X2786" i="56"/>
  <c r="Y2786" i="56"/>
  <c r="W2787" i="56"/>
  <c r="X2787" i="56"/>
  <c r="Y2787" i="56"/>
  <c r="W2788" i="56"/>
  <c r="X2788" i="56"/>
  <c r="Y2788" i="56"/>
  <c r="W2789" i="56"/>
  <c r="X2789" i="56"/>
  <c r="Y2789" i="56"/>
  <c r="W2790" i="56"/>
  <c r="X2790" i="56"/>
  <c r="Y2790" i="56"/>
  <c r="W2791" i="56"/>
  <c r="X2791" i="56"/>
  <c r="Y2791" i="56"/>
  <c r="W2792" i="56"/>
  <c r="X2792" i="56"/>
  <c r="Y2792" i="56"/>
  <c r="W2793" i="56"/>
  <c r="X2793" i="56"/>
  <c r="Y2793" i="56"/>
  <c r="W2794" i="56"/>
  <c r="X2794" i="56"/>
  <c r="Y2794" i="56"/>
  <c r="W2795" i="56"/>
  <c r="X2795" i="56"/>
  <c r="Y2795" i="56"/>
  <c r="W2796" i="56"/>
  <c r="X2796" i="56"/>
  <c r="Y2796" i="56"/>
  <c r="W2797" i="56"/>
  <c r="X2797" i="56"/>
  <c r="Y2797" i="56"/>
  <c r="W2798" i="56"/>
  <c r="X2798" i="56"/>
  <c r="Y2798" i="56"/>
  <c r="W2799" i="56"/>
  <c r="X2799" i="56"/>
  <c r="Y2799" i="56"/>
  <c r="W2800" i="56"/>
  <c r="X2800" i="56"/>
  <c r="Y2800" i="56"/>
  <c r="W2801" i="56"/>
  <c r="X2801" i="56"/>
  <c r="Y2801" i="56"/>
  <c r="W2802" i="56"/>
  <c r="X2802" i="56"/>
  <c r="Y2802" i="56"/>
  <c r="W2803" i="56"/>
  <c r="X2803" i="56"/>
  <c r="Y2803" i="56"/>
  <c r="W2804" i="56"/>
  <c r="X2804" i="56"/>
  <c r="Y2804" i="56"/>
  <c r="W2805" i="56"/>
  <c r="X2805" i="56"/>
  <c r="Y2805" i="56"/>
  <c r="W2806" i="56"/>
  <c r="X2806" i="56"/>
  <c r="Y2806" i="56"/>
  <c r="W2807" i="56"/>
  <c r="X2807" i="56"/>
  <c r="Y2807" i="56"/>
  <c r="W2808" i="56"/>
  <c r="X2808" i="56"/>
  <c r="Y2808" i="56"/>
  <c r="W2809" i="56"/>
  <c r="X2809" i="56"/>
  <c r="Y2809" i="56"/>
  <c r="W2810" i="56"/>
  <c r="X2810" i="56"/>
  <c r="Y2810" i="56"/>
  <c r="W2811" i="56"/>
  <c r="X2811" i="56"/>
  <c r="Y2811" i="56"/>
  <c r="W2812" i="56"/>
  <c r="X2812" i="56"/>
  <c r="Y2812" i="56"/>
  <c r="W2813" i="56"/>
  <c r="X2813" i="56"/>
  <c r="Y2813" i="56"/>
  <c r="W2814" i="56"/>
  <c r="X2814" i="56"/>
  <c r="Y2814" i="56"/>
  <c r="W2815" i="56"/>
  <c r="X2815" i="56"/>
  <c r="Y2815" i="56"/>
  <c r="W2816" i="56"/>
  <c r="X2816" i="56"/>
  <c r="Y2816" i="56"/>
  <c r="W2817" i="56"/>
  <c r="X2817" i="56"/>
  <c r="Y2817" i="56"/>
  <c r="W2818" i="56"/>
  <c r="X2818" i="56"/>
  <c r="Y2818" i="56"/>
  <c r="W2819" i="56"/>
  <c r="X2819" i="56"/>
  <c r="Y2819" i="56"/>
  <c r="W2820" i="56"/>
  <c r="X2820" i="56"/>
  <c r="Y2820" i="56"/>
  <c r="W2821" i="56"/>
  <c r="X2821" i="56"/>
  <c r="Y2821" i="56"/>
  <c r="W2822" i="56"/>
  <c r="X2822" i="56"/>
  <c r="Y2822" i="56"/>
  <c r="W2823" i="56"/>
  <c r="X2823" i="56"/>
  <c r="Y2823" i="56"/>
  <c r="W2824" i="56"/>
  <c r="X2824" i="56"/>
  <c r="Y2824" i="56"/>
  <c r="W2825" i="56"/>
  <c r="X2825" i="56"/>
  <c r="Y2825" i="56"/>
  <c r="W2826" i="56"/>
  <c r="X2826" i="56"/>
  <c r="Y2826" i="56"/>
  <c r="W2827" i="56"/>
  <c r="X2827" i="56"/>
  <c r="Y2827" i="56"/>
  <c r="W2828" i="56"/>
  <c r="X2828" i="56"/>
  <c r="Y2828" i="56"/>
  <c r="W2829" i="56"/>
  <c r="X2829" i="56"/>
  <c r="Y2829" i="56"/>
  <c r="W2830" i="56"/>
  <c r="X2830" i="56"/>
  <c r="Y2830" i="56"/>
  <c r="W2831" i="56"/>
  <c r="X2831" i="56"/>
  <c r="Y2831" i="56"/>
  <c r="W2832" i="56"/>
  <c r="X2832" i="56"/>
  <c r="Y2832" i="56"/>
  <c r="W2833" i="56"/>
  <c r="X2833" i="56"/>
  <c r="Y2833" i="56"/>
  <c r="W2834" i="56"/>
  <c r="X2834" i="56"/>
  <c r="Y2834" i="56"/>
  <c r="W2835" i="56"/>
  <c r="X2835" i="56"/>
  <c r="Y2835" i="56"/>
  <c r="W2836" i="56"/>
  <c r="X2836" i="56"/>
  <c r="Y2836" i="56"/>
  <c r="W2837" i="56"/>
  <c r="X2837" i="56"/>
  <c r="Y2837" i="56"/>
  <c r="W2838" i="56"/>
  <c r="X2838" i="56"/>
  <c r="Y2838" i="56"/>
  <c r="W2839" i="56"/>
  <c r="X2839" i="56"/>
  <c r="Y2839" i="56"/>
  <c r="W2840" i="56"/>
  <c r="X2840" i="56"/>
  <c r="Y2840" i="56"/>
  <c r="W2841" i="56"/>
  <c r="X2841" i="56"/>
  <c r="Y2841" i="56"/>
  <c r="W2842" i="56"/>
  <c r="X2842" i="56"/>
  <c r="Y2842" i="56"/>
  <c r="W2843" i="56"/>
  <c r="X2843" i="56"/>
  <c r="Y2843" i="56"/>
  <c r="W2844" i="56"/>
  <c r="X2844" i="56"/>
  <c r="Y2844" i="56"/>
  <c r="W2845" i="56"/>
  <c r="X2845" i="56"/>
  <c r="Y2845" i="56"/>
  <c r="W2846" i="56"/>
  <c r="X2846" i="56"/>
  <c r="Y2846" i="56"/>
  <c r="W2847" i="56"/>
  <c r="X2847" i="56"/>
  <c r="Y2847" i="56"/>
  <c r="W2848" i="56"/>
  <c r="X2848" i="56"/>
  <c r="Y2848" i="56"/>
  <c r="W2849" i="56"/>
  <c r="X2849" i="56"/>
  <c r="Y2849" i="56"/>
  <c r="W2850" i="56"/>
  <c r="X2850" i="56"/>
  <c r="Y2850" i="56"/>
  <c r="W2851" i="56"/>
  <c r="X2851" i="56"/>
  <c r="Y2851" i="56"/>
  <c r="W2852" i="56"/>
  <c r="X2852" i="56"/>
  <c r="Y2852" i="56"/>
  <c r="W2853" i="56"/>
  <c r="X2853" i="56"/>
  <c r="Y2853" i="56"/>
  <c r="W2854" i="56"/>
  <c r="X2854" i="56"/>
  <c r="Y2854" i="56"/>
  <c r="W2855" i="56"/>
  <c r="X2855" i="56"/>
  <c r="Y2855" i="56"/>
  <c r="W2856" i="56"/>
  <c r="X2856" i="56"/>
  <c r="Y2856" i="56"/>
  <c r="W2857" i="56"/>
  <c r="X2857" i="56"/>
  <c r="Y2857" i="56"/>
  <c r="W2858" i="56"/>
  <c r="X2858" i="56"/>
  <c r="Y2858" i="56"/>
  <c r="W2859" i="56"/>
  <c r="X2859" i="56"/>
  <c r="Y2859" i="56"/>
  <c r="W2860" i="56"/>
  <c r="X2860" i="56"/>
  <c r="Y2860" i="56"/>
  <c r="W2861" i="56"/>
  <c r="X2861" i="56"/>
  <c r="Y2861" i="56"/>
  <c r="W2862" i="56"/>
  <c r="X2862" i="56"/>
  <c r="Y2862" i="56"/>
  <c r="W2863" i="56"/>
  <c r="X2863" i="56"/>
  <c r="Y2863" i="56"/>
  <c r="W2864" i="56"/>
  <c r="X2864" i="56"/>
  <c r="Y2864" i="56"/>
  <c r="W2865" i="56"/>
  <c r="X2865" i="56"/>
  <c r="Y2865" i="56"/>
  <c r="W2866" i="56"/>
  <c r="X2866" i="56"/>
  <c r="Y2866" i="56"/>
  <c r="W2867" i="56"/>
  <c r="X2867" i="56"/>
  <c r="Y2867" i="56"/>
  <c r="W2868" i="56"/>
  <c r="X2868" i="56"/>
  <c r="Y2868" i="56"/>
  <c r="W2869" i="56"/>
  <c r="X2869" i="56"/>
  <c r="Y2869" i="56"/>
  <c r="W2870" i="56"/>
  <c r="X2870" i="56"/>
  <c r="Y2870" i="56"/>
  <c r="W2871" i="56"/>
  <c r="X2871" i="56"/>
  <c r="Y2871" i="56"/>
  <c r="W2872" i="56"/>
  <c r="X2872" i="56"/>
  <c r="Y2872" i="56"/>
  <c r="W2873" i="56"/>
  <c r="X2873" i="56"/>
  <c r="Y2873" i="56"/>
  <c r="W2874" i="56"/>
  <c r="X2874" i="56"/>
  <c r="Y2874" i="56"/>
  <c r="W2875" i="56"/>
  <c r="X2875" i="56"/>
  <c r="Y2875" i="56"/>
  <c r="W2876" i="56"/>
  <c r="X2876" i="56"/>
  <c r="Y2876" i="56"/>
  <c r="W2877" i="56"/>
  <c r="X2877" i="56"/>
  <c r="Y2877" i="56"/>
  <c r="W2878" i="56"/>
  <c r="X2878" i="56"/>
  <c r="Y2878" i="56"/>
  <c r="W2879" i="56"/>
  <c r="X2879" i="56"/>
  <c r="Y2879" i="56"/>
  <c r="W2880" i="56"/>
  <c r="X2880" i="56"/>
  <c r="Y2880" i="56"/>
  <c r="W2881" i="56"/>
  <c r="X2881" i="56"/>
  <c r="Y2881" i="56"/>
  <c r="W2882" i="56"/>
  <c r="X2882" i="56"/>
  <c r="Y2882" i="56"/>
  <c r="W2883" i="56"/>
  <c r="X2883" i="56"/>
  <c r="Y2883" i="56"/>
  <c r="W2884" i="56"/>
  <c r="X2884" i="56"/>
  <c r="Y2884" i="56"/>
  <c r="W2885" i="56"/>
  <c r="X2885" i="56"/>
  <c r="Y2885" i="56"/>
  <c r="W2886" i="56"/>
  <c r="X2886" i="56"/>
  <c r="Y2886" i="56"/>
  <c r="W2887" i="56"/>
  <c r="X2887" i="56"/>
  <c r="Y2887" i="56"/>
  <c r="W2888" i="56"/>
  <c r="X2888" i="56"/>
  <c r="Y2888" i="56"/>
  <c r="W2889" i="56"/>
  <c r="X2889" i="56"/>
  <c r="Y2889" i="56"/>
  <c r="W2890" i="56"/>
  <c r="X2890" i="56"/>
  <c r="Y2890" i="56"/>
  <c r="W2891" i="56"/>
  <c r="X2891" i="56"/>
  <c r="Y2891" i="56"/>
  <c r="W2892" i="56"/>
  <c r="X2892" i="56"/>
  <c r="Y2892" i="56"/>
  <c r="W2893" i="56"/>
  <c r="X2893" i="56"/>
  <c r="Y2893" i="56"/>
  <c r="W2894" i="56"/>
  <c r="X2894" i="56"/>
  <c r="Y2894" i="56"/>
  <c r="W2895" i="56"/>
  <c r="X2895" i="56"/>
  <c r="Y2895" i="56"/>
  <c r="W2896" i="56"/>
  <c r="X2896" i="56"/>
  <c r="Y2896" i="56"/>
  <c r="W2897" i="56"/>
  <c r="X2897" i="56"/>
  <c r="Y2897" i="56"/>
  <c r="W2898" i="56"/>
  <c r="X2898" i="56"/>
  <c r="Y2898" i="56"/>
  <c r="W2899" i="56"/>
  <c r="X2899" i="56"/>
  <c r="Y2899" i="56"/>
  <c r="W2900" i="56"/>
  <c r="X2900" i="56"/>
  <c r="Y2900" i="56"/>
  <c r="W2901" i="56"/>
  <c r="X2901" i="56"/>
  <c r="Y2901" i="56"/>
  <c r="W2902" i="56"/>
  <c r="X2902" i="56"/>
  <c r="Y2902" i="56"/>
  <c r="W2903" i="56"/>
  <c r="X2903" i="56"/>
  <c r="Y2903" i="56"/>
  <c r="W2904" i="56"/>
  <c r="X2904" i="56"/>
  <c r="Y2904" i="56"/>
  <c r="W2905" i="56"/>
  <c r="X2905" i="56"/>
  <c r="Y2905" i="56"/>
  <c r="W2906" i="56"/>
  <c r="X2906" i="56"/>
  <c r="Y2906" i="56"/>
  <c r="W2907" i="56"/>
  <c r="X2907" i="56"/>
  <c r="Y2907" i="56"/>
  <c r="W2908" i="56"/>
  <c r="X2908" i="56"/>
  <c r="Y2908" i="56"/>
  <c r="W2909" i="56"/>
  <c r="X2909" i="56"/>
  <c r="Y2909" i="56"/>
  <c r="W2910" i="56"/>
  <c r="X2910" i="56"/>
  <c r="Y2910" i="56"/>
  <c r="W2911" i="56"/>
  <c r="X2911" i="56"/>
  <c r="Y2911" i="56"/>
  <c r="W2912" i="56"/>
  <c r="X2912" i="56"/>
  <c r="Y2912" i="56"/>
  <c r="W2913" i="56"/>
  <c r="X2913" i="56"/>
  <c r="Y2913" i="56"/>
  <c r="W2914" i="56"/>
  <c r="X2914" i="56"/>
  <c r="Y2914" i="56"/>
  <c r="W2915" i="56"/>
  <c r="X2915" i="56"/>
  <c r="Y2915" i="56"/>
  <c r="W2916" i="56"/>
  <c r="X2916" i="56"/>
  <c r="Y2916" i="56"/>
  <c r="W2917" i="56"/>
  <c r="X2917" i="56"/>
  <c r="Y2917" i="56"/>
  <c r="W2918" i="56"/>
  <c r="X2918" i="56"/>
  <c r="Y2918" i="56"/>
  <c r="W2919" i="56"/>
  <c r="X2919" i="56"/>
  <c r="Y2919" i="56"/>
  <c r="W2920" i="56"/>
  <c r="X2920" i="56"/>
  <c r="Y2920" i="56"/>
  <c r="W2921" i="56"/>
  <c r="X2921" i="56"/>
  <c r="Y2921" i="56"/>
  <c r="W2922" i="56"/>
  <c r="X2922" i="56"/>
  <c r="Y2922" i="56"/>
  <c r="W2923" i="56"/>
  <c r="X2923" i="56"/>
  <c r="Y2923" i="56"/>
  <c r="W2924" i="56"/>
  <c r="X2924" i="56"/>
  <c r="Y2924" i="56"/>
  <c r="W2925" i="56"/>
  <c r="X2925" i="56"/>
  <c r="Y2925" i="56"/>
  <c r="W2926" i="56"/>
  <c r="X2926" i="56"/>
  <c r="Y2926" i="56"/>
  <c r="W2927" i="56"/>
  <c r="X2927" i="56"/>
  <c r="Y2927" i="56"/>
  <c r="W2928" i="56"/>
  <c r="X2928" i="56"/>
  <c r="Y2928" i="56"/>
  <c r="W2929" i="56"/>
  <c r="X2929" i="56"/>
  <c r="Y2929" i="56"/>
  <c r="W2930" i="56"/>
  <c r="X2930" i="56"/>
  <c r="Y2930" i="56"/>
  <c r="W2931" i="56"/>
  <c r="X2931" i="56"/>
  <c r="Y2931" i="56"/>
  <c r="W2932" i="56"/>
  <c r="X2932" i="56"/>
  <c r="Y2932" i="56"/>
  <c r="W2933" i="56"/>
  <c r="X2933" i="56"/>
  <c r="Y2933" i="56"/>
  <c r="W2934" i="56"/>
  <c r="X2934" i="56"/>
  <c r="Y2934" i="56"/>
  <c r="W2935" i="56"/>
  <c r="X2935" i="56"/>
  <c r="Y2935" i="56"/>
  <c r="W2936" i="56"/>
  <c r="X2936" i="56"/>
  <c r="Y2936" i="56"/>
  <c r="W2937" i="56"/>
  <c r="X2937" i="56"/>
  <c r="Y2937" i="56"/>
  <c r="W2938" i="56"/>
  <c r="X2938" i="56"/>
  <c r="Y2938" i="56"/>
  <c r="W2939" i="56"/>
  <c r="X2939" i="56"/>
  <c r="Y2939" i="56"/>
  <c r="W2940" i="56"/>
  <c r="X2940" i="56"/>
  <c r="Y2940" i="56"/>
  <c r="W2941" i="56"/>
  <c r="X2941" i="56"/>
  <c r="Y2941" i="56"/>
  <c r="W2942" i="56"/>
  <c r="X2942" i="56"/>
  <c r="Y2942" i="56"/>
  <c r="W2943" i="56"/>
  <c r="X2943" i="56"/>
  <c r="Y2943" i="56"/>
  <c r="W2944" i="56"/>
  <c r="X2944" i="56"/>
  <c r="Y2944" i="56"/>
  <c r="W2945" i="56"/>
  <c r="X2945" i="56"/>
  <c r="Y2945" i="56"/>
  <c r="W2946" i="56"/>
  <c r="X2946" i="56"/>
  <c r="Y2946" i="56"/>
  <c r="W2947" i="56"/>
  <c r="X2947" i="56"/>
  <c r="Y2947" i="56"/>
  <c r="W2948" i="56"/>
  <c r="X2948" i="56"/>
  <c r="Y2948" i="56"/>
  <c r="W2949" i="56"/>
  <c r="X2949" i="56"/>
  <c r="Y2949" i="56"/>
  <c r="W2950" i="56"/>
  <c r="X2950" i="56"/>
  <c r="Y2950" i="56"/>
  <c r="W2951" i="56"/>
  <c r="X2951" i="56"/>
  <c r="Y2951" i="56"/>
  <c r="W2952" i="56"/>
  <c r="X2952" i="56"/>
  <c r="Y2952" i="56"/>
  <c r="W2953" i="56"/>
  <c r="X2953" i="56"/>
  <c r="Y2953" i="56"/>
  <c r="W2954" i="56"/>
  <c r="X2954" i="56"/>
  <c r="Y2954" i="56"/>
  <c r="W2955" i="56"/>
  <c r="X2955" i="56"/>
  <c r="Y2955" i="56"/>
  <c r="W2956" i="56"/>
  <c r="X2956" i="56"/>
  <c r="Y2956" i="56"/>
  <c r="W2957" i="56"/>
  <c r="X2957" i="56"/>
  <c r="Y2957" i="56"/>
  <c r="W2958" i="56"/>
  <c r="X2958" i="56"/>
  <c r="Y2958" i="56"/>
  <c r="W2959" i="56"/>
  <c r="X2959" i="56"/>
  <c r="Y2959" i="56"/>
  <c r="W2960" i="56"/>
  <c r="X2960" i="56"/>
  <c r="Y2960" i="56"/>
  <c r="W2961" i="56"/>
  <c r="X2961" i="56"/>
  <c r="Y2961" i="56"/>
  <c r="W2962" i="56"/>
  <c r="X2962" i="56"/>
  <c r="Y2962" i="56"/>
  <c r="W2963" i="56"/>
  <c r="X2963" i="56"/>
  <c r="Y2963" i="56"/>
  <c r="W2964" i="56"/>
  <c r="X2964" i="56"/>
  <c r="Y2964" i="56"/>
  <c r="W2965" i="56"/>
  <c r="X2965" i="56"/>
  <c r="Y2965" i="56"/>
  <c r="W2966" i="56"/>
  <c r="X2966" i="56"/>
  <c r="Y2966" i="56"/>
  <c r="W2967" i="56"/>
  <c r="X2967" i="56"/>
  <c r="Y2967" i="56"/>
  <c r="W2968" i="56"/>
  <c r="X2968" i="56"/>
  <c r="Y2968" i="56"/>
  <c r="W2969" i="56"/>
  <c r="X2969" i="56"/>
  <c r="Y2969" i="56"/>
  <c r="W2970" i="56"/>
  <c r="X2970" i="56"/>
  <c r="Y2970" i="56"/>
  <c r="W2971" i="56"/>
  <c r="X2971" i="56"/>
  <c r="Y2971" i="56"/>
  <c r="W2972" i="56"/>
  <c r="X2972" i="56"/>
  <c r="Y2972" i="56"/>
  <c r="W2973" i="56"/>
  <c r="X2973" i="56"/>
  <c r="Y2973" i="56"/>
  <c r="W2974" i="56"/>
  <c r="X2974" i="56"/>
  <c r="Y2974" i="56"/>
  <c r="W2975" i="56"/>
  <c r="X2975" i="56"/>
  <c r="Y2975" i="56"/>
  <c r="W2976" i="56"/>
  <c r="X2976" i="56"/>
  <c r="Y2976" i="56"/>
  <c r="W2977" i="56"/>
  <c r="X2977" i="56"/>
  <c r="Y2977" i="56"/>
  <c r="W2978" i="56"/>
  <c r="X2978" i="56"/>
  <c r="Y2978" i="56"/>
  <c r="W2979" i="56"/>
  <c r="X2979" i="56"/>
  <c r="Y2979" i="56"/>
  <c r="W2980" i="56"/>
  <c r="X2980" i="56"/>
  <c r="Y2980" i="56"/>
  <c r="W2981" i="56"/>
  <c r="X2981" i="56"/>
  <c r="Y2981" i="56"/>
  <c r="W2982" i="56"/>
  <c r="X2982" i="56"/>
  <c r="Y2982" i="56"/>
  <c r="W2983" i="56"/>
  <c r="X2983" i="56"/>
  <c r="Y2983" i="56"/>
  <c r="W2984" i="56"/>
  <c r="X2984" i="56"/>
  <c r="Y2984" i="56"/>
  <c r="W2985" i="56"/>
  <c r="X2985" i="56"/>
  <c r="Y2985" i="56"/>
  <c r="W2986" i="56"/>
  <c r="X2986" i="56"/>
  <c r="Y2986" i="56"/>
  <c r="W2987" i="56"/>
  <c r="X2987" i="56"/>
  <c r="Y2987" i="56"/>
  <c r="W2988" i="56"/>
  <c r="X2988" i="56"/>
  <c r="Y2988" i="56"/>
  <c r="W2989" i="56"/>
  <c r="X2989" i="56"/>
  <c r="Y2989" i="56"/>
  <c r="W2990" i="56"/>
  <c r="X2990" i="56"/>
  <c r="Y2990" i="56"/>
  <c r="W2991" i="56"/>
  <c r="X2991" i="56"/>
  <c r="Y2991" i="56"/>
  <c r="W2992" i="56"/>
  <c r="X2992" i="56"/>
  <c r="Y2992" i="56"/>
  <c r="W2993" i="56"/>
  <c r="X2993" i="56"/>
  <c r="Y2993" i="56"/>
  <c r="W2994" i="56"/>
  <c r="X2994" i="56"/>
  <c r="Y2994" i="56"/>
  <c r="W2995" i="56"/>
  <c r="X2995" i="56"/>
  <c r="Y2995" i="56"/>
  <c r="W2996" i="56"/>
  <c r="X2996" i="56"/>
  <c r="Y2996" i="56"/>
  <c r="W2997" i="56"/>
  <c r="X2997" i="56"/>
  <c r="Y2997" i="56"/>
  <c r="W2998" i="56"/>
  <c r="X2998" i="56"/>
  <c r="Y2998" i="56"/>
  <c r="W2999" i="56"/>
  <c r="X2999" i="56"/>
  <c r="Y2999" i="56"/>
  <c r="W3000" i="56"/>
  <c r="X3000" i="56"/>
  <c r="Y3000" i="56"/>
  <c r="W3001" i="56"/>
  <c r="X3001" i="56"/>
  <c r="Y3001" i="56"/>
  <c r="W3002" i="56"/>
  <c r="X3002" i="56"/>
  <c r="Y3002" i="56"/>
  <c r="W3003" i="56"/>
  <c r="X3003" i="56"/>
  <c r="Y3003" i="56"/>
  <c r="W3004" i="56"/>
  <c r="X3004" i="56"/>
  <c r="Y3004" i="56"/>
  <c r="W3005" i="56"/>
  <c r="X3005" i="56"/>
  <c r="Y3005" i="56"/>
  <c r="W3006" i="56"/>
  <c r="X3006" i="56"/>
  <c r="Y3006" i="56"/>
  <c r="W3007" i="56"/>
  <c r="X3007" i="56"/>
  <c r="Y3007" i="56"/>
  <c r="W3008" i="56"/>
  <c r="X3008" i="56"/>
  <c r="Y3008" i="56"/>
  <c r="W3009" i="56"/>
  <c r="X3009" i="56"/>
  <c r="Y3009" i="56"/>
  <c r="W3010" i="56"/>
  <c r="X3010" i="56"/>
  <c r="Y3010" i="56"/>
  <c r="W3011" i="56"/>
  <c r="X3011" i="56"/>
  <c r="Y3011" i="56"/>
  <c r="W3012" i="56"/>
  <c r="X3012" i="56"/>
  <c r="Y3012" i="56"/>
  <c r="W3013" i="56"/>
  <c r="X3013" i="56"/>
  <c r="Y3013" i="56"/>
  <c r="W3014" i="56"/>
  <c r="X3014" i="56"/>
  <c r="Y3014" i="56"/>
  <c r="W3015" i="56"/>
  <c r="X3015" i="56"/>
  <c r="Y3015" i="56"/>
  <c r="W3016" i="56"/>
  <c r="X3016" i="56"/>
  <c r="Y3016" i="56"/>
  <c r="W3017" i="56"/>
  <c r="X3017" i="56"/>
  <c r="Y3017" i="56"/>
  <c r="W3018" i="56"/>
  <c r="X3018" i="56"/>
  <c r="Y3018" i="56"/>
  <c r="W3019" i="56"/>
  <c r="X3019" i="56"/>
  <c r="Y3019" i="56"/>
  <c r="W3020" i="56"/>
  <c r="X3020" i="56"/>
  <c r="Y3020" i="56"/>
  <c r="W3021" i="56"/>
  <c r="X3021" i="56"/>
  <c r="Y3021" i="56"/>
  <c r="W3022" i="56"/>
  <c r="X3022" i="56"/>
  <c r="Y3022" i="56"/>
  <c r="W3023" i="56"/>
  <c r="X3023" i="56"/>
  <c r="Y3023" i="56"/>
  <c r="W3024" i="56"/>
  <c r="X3024" i="56"/>
  <c r="Y3024" i="56"/>
  <c r="W3025" i="56"/>
  <c r="X3025" i="56"/>
  <c r="Y3025" i="56"/>
  <c r="W3026" i="56"/>
  <c r="X3026" i="56"/>
  <c r="Y3026" i="56"/>
  <c r="W3027" i="56"/>
  <c r="X3027" i="56"/>
  <c r="Y3027" i="56"/>
  <c r="W3028" i="56"/>
  <c r="X3028" i="56"/>
  <c r="Y3028" i="56"/>
  <c r="W3029" i="56"/>
  <c r="X3029" i="56"/>
  <c r="Y3029" i="56"/>
  <c r="W3030" i="56"/>
  <c r="X3030" i="56"/>
  <c r="Y3030" i="56"/>
  <c r="W3031" i="56"/>
  <c r="X3031" i="56"/>
  <c r="Y3031" i="56"/>
  <c r="W3032" i="56"/>
  <c r="X3032" i="56"/>
  <c r="Y3032" i="56"/>
  <c r="W3033" i="56"/>
  <c r="X3033" i="56"/>
  <c r="Y3033" i="56"/>
  <c r="W3034" i="56"/>
  <c r="X3034" i="56"/>
  <c r="Y3034" i="56"/>
  <c r="W3035" i="56"/>
  <c r="X3035" i="56"/>
  <c r="Y3035" i="56"/>
  <c r="W3036" i="56"/>
  <c r="X3036" i="56"/>
  <c r="Y3036" i="56"/>
  <c r="W3037" i="56"/>
  <c r="X3037" i="56"/>
  <c r="Y3037" i="56"/>
  <c r="W3038" i="56"/>
  <c r="X3038" i="56"/>
  <c r="Y3038" i="56"/>
  <c r="W3039" i="56"/>
  <c r="X3039" i="56"/>
  <c r="Y3039" i="56"/>
  <c r="W3040" i="56"/>
  <c r="X3040" i="56"/>
  <c r="Y3040" i="56"/>
  <c r="W3041" i="56"/>
  <c r="X3041" i="56"/>
  <c r="Y3041" i="56"/>
  <c r="W3042" i="56"/>
  <c r="X3042" i="56"/>
  <c r="Y3042" i="56"/>
  <c r="W3043" i="56"/>
  <c r="X3043" i="56"/>
  <c r="Y3043" i="56"/>
  <c r="W3044" i="56"/>
  <c r="X3044" i="56"/>
  <c r="Y3044" i="56"/>
  <c r="W3045" i="56"/>
  <c r="X3045" i="56"/>
  <c r="Y3045" i="56"/>
  <c r="W3046" i="56"/>
  <c r="X3046" i="56"/>
  <c r="Y3046" i="56"/>
  <c r="W3047" i="56"/>
  <c r="X3047" i="56"/>
  <c r="Y3047" i="56"/>
  <c r="W3048" i="56"/>
  <c r="X3048" i="56"/>
  <c r="Y3048" i="56"/>
  <c r="W3049" i="56"/>
  <c r="X3049" i="56"/>
  <c r="Y3049" i="56"/>
  <c r="W3050" i="56"/>
  <c r="X3050" i="56"/>
  <c r="Y3050" i="56"/>
  <c r="W3051" i="56"/>
  <c r="X3051" i="56"/>
  <c r="Y3051" i="56"/>
  <c r="W3052" i="56"/>
  <c r="X3052" i="56"/>
  <c r="Y3052" i="56"/>
  <c r="W3053" i="56"/>
  <c r="X3053" i="56"/>
  <c r="Y3053" i="56"/>
  <c r="W3054" i="56"/>
  <c r="X3054" i="56"/>
  <c r="Y3054" i="56"/>
  <c r="W3055" i="56"/>
  <c r="X3055" i="56"/>
  <c r="Y3055" i="56"/>
  <c r="W3056" i="56"/>
  <c r="X3056" i="56"/>
  <c r="Y3056" i="56"/>
  <c r="W3057" i="56"/>
  <c r="X3057" i="56"/>
  <c r="Y3057" i="56"/>
  <c r="W3058" i="56"/>
  <c r="X3058" i="56"/>
  <c r="Y3058" i="56"/>
  <c r="W3059" i="56"/>
  <c r="X3059" i="56"/>
  <c r="Y3059" i="56"/>
  <c r="W3060" i="56"/>
  <c r="X3060" i="56"/>
  <c r="Y3060" i="56"/>
  <c r="W3061" i="56"/>
  <c r="X3061" i="56"/>
  <c r="Y3061" i="56"/>
  <c r="W3062" i="56"/>
  <c r="X3062" i="56"/>
  <c r="Y3062" i="56"/>
  <c r="W3063" i="56"/>
  <c r="X3063" i="56"/>
  <c r="Y3063" i="56"/>
  <c r="W3064" i="56"/>
  <c r="X3064" i="56"/>
  <c r="Y3064" i="56"/>
  <c r="W3065" i="56"/>
  <c r="X3065" i="56"/>
  <c r="Y3065" i="56"/>
  <c r="W3066" i="56"/>
  <c r="X3066" i="56"/>
  <c r="Y3066" i="56"/>
  <c r="W3067" i="56"/>
  <c r="X3067" i="56"/>
  <c r="Y3067" i="56"/>
  <c r="W3068" i="56"/>
  <c r="X3068" i="56"/>
  <c r="Y3068" i="56"/>
  <c r="W3069" i="56"/>
  <c r="X3069" i="56"/>
  <c r="Y3069" i="56"/>
  <c r="W3070" i="56"/>
  <c r="X3070" i="56"/>
  <c r="Y3070" i="56"/>
  <c r="W3071" i="56"/>
  <c r="X3071" i="56"/>
  <c r="Y3071" i="56"/>
  <c r="W3072" i="56"/>
  <c r="X3072" i="56"/>
  <c r="Y3072" i="56"/>
  <c r="W3073" i="56"/>
  <c r="X3073" i="56"/>
  <c r="Y3073" i="56"/>
  <c r="W3074" i="56"/>
  <c r="X3074" i="56"/>
  <c r="Y3074" i="56"/>
  <c r="W3075" i="56"/>
  <c r="X3075" i="56"/>
  <c r="Y3075" i="56"/>
  <c r="W3076" i="56"/>
  <c r="X3076" i="56"/>
  <c r="Y3076" i="56"/>
  <c r="W3077" i="56"/>
  <c r="X3077" i="56"/>
  <c r="Y3077" i="56"/>
  <c r="W3078" i="56"/>
  <c r="X3078" i="56"/>
  <c r="Y3078" i="56"/>
  <c r="W3079" i="56"/>
  <c r="X3079" i="56"/>
  <c r="Y3079" i="56"/>
  <c r="W3080" i="56"/>
  <c r="X3080" i="56"/>
  <c r="Y3080" i="56"/>
  <c r="W3081" i="56"/>
  <c r="X3081" i="56"/>
  <c r="Y3081" i="56"/>
  <c r="W3082" i="56"/>
  <c r="X3082" i="56"/>
  <c r="Y3082" i="56"/>
  <c r="W3083" i="56"/>
  <c r="X3083" i="56"/>
  <c r="Y3083" i="56"/>
  <c r="W3084" i="56"/>
  <c r="X3084" i="56"/>
  <c r="Y3084" i="56"/>
  <c r="W3085" i="56"/>
  <c r="X3085" i="56"/>
  <c r="Y3085" i="56"/>
  <c r="W3086" i="56"/>
  <c r="X3086" i="56"/>
  <c r="Y3086" i="56"/>
  <c r="W3087" i="56"/>
  <c r="X3087" i="56"/>
  <c r="Y3087" i="56"/>
  <c r="W3088" i="56"/>
  <c r="X3088" i="56"/>
  <c r="Y3088" i="56"/>
  <c r="W3089" i="56"/>
  <c r="X3089" i="56"/>
  <c r="Y3089" i="56"/>
  <c r="W3090" i="56"/>
  <c r="X3090" i="56"/>
  <c r="Y3090" i="56"/>
  <c r="W3091" i="56"/>
  <c r="X3091" i="56"/>
  <c r="Y3091" i="56"/>
  <c r="W3092" i="56"/>
  <c r="X3092" i="56"/>
  <c r="Y3092" i="56"/>
  <c r="W3093" i="56"/>
  <c r="X3093" i="56"/>
  <c r="Y3093" i="56"/>
  <c r="W3094" i="56"/>
  <c r="X3094" i="56"/>
  <c r="Y3094" i="56"/>
  <c r="W3095" i="56"/>
  <c r="X3095" i="56"/>
  <c r="Y3095" i="56"/>
  <c r="W3096" i="56"/>
  <c r="X3096" i="56"/>
  <c r="Y3096" i="56"/>
  <c r="W3097" i="56"/>
  <c r="X3097" i="56"/>
  <c r="Y3097" i="56"/>
  <c r="W3098" i="56"/>
  <c r="X3098" i="56"/>
  <c r="Y3098" i="56"/>
  <c r="W3099" i="56"/>
  <c r="X3099" i="56"/>
  <c r="Y3099" i="56"/>
  <c r="W3100" i="56"/>
  <c r="X3100" i="56"/>
  <c r="Y3100" i="56"/>
  <c r="W3101" i="56"/>
  <c r="X3101" i="56"/>
  <c r="Y3101" i="56"/>
  <c r="W3102" i="56"/>
  <c r="X3102" i="56"/>
  <c r="Y3102" i="56"/>
  <c r="W3103" i="56"/>
  <c r="X3103" i="56"/>
  <c r="Y3103" i="56"/>
  <c r="W3104" i="56"/>
  <c r="X3104" i="56"/>
  <c r="Y3104" i="56"/>
  <c r="W3105" i="56"/>
  <c r="X3105" i="56"/>
  <c r="Y3105" i="56"/>
  <c r="W3106" i="56"/>
  <c r="X3106" i="56"/>
  <c r="Y3106" i="56"/>
  <c r="W3107" i="56"/>
  <c r="X3107" i="56"/>
  <c r="Y3107" i="56"/>
  <c r="W3108" i="56"/>
  <c r="X3108" i="56"/>
  <c r="Y3108" i="56"/>
  <c r="W3109" i="56"/>
  <c r="X3109" i="56"/>
  <c r="Y3109" i="56"/>
  <c r="W3110" i="56"/>
  <c r="X3110" i="56"/>
  <c r="Y3110" i="56"/>
  <c r="W3111" i="56"/>
  <c r="X3111" i="56"/>
  <c r="Y3111" i="56"/>
  <c r="W3112" i="56"/>
  <c r="X3112" i="56"/>
  <c r="Y3112" i="56"/>
  <c r="W3113" i="56"/>
  <c r="X3113" i="56"/>
  <c r="Y3113" i="56"/>
  <c r="W3114" i="56"/>
  <c r="X3114" i="56"/>
  <c r="Y3114" i="56"/>
  <c r="W3115" i="56"/>
  <c r="X3115" i="56"/>
  <c r="Y3115" i="56"/>
  <c r="W3116" i="56"/>
  <c r="X3116" i="56"/>
  <c r="Y3116" i="56"/>
  <c r="W3117" i="56"/>
  <c r="X3117" i="56"/>
  <c r="Y3117" i="56"/>
  <c r="W3118" i="56"/>
  <c r="X3118" i="56"/>
  <c r="Y3118" i="56"/>
  <c r="W3119" i="56"/>
  <c r="X3119" i="56"/>
  <c r="Y3119" i="56"/>
  <c r="W3120" i="56"/>
  <c r="X3120" i="56"/>
  <c r="Y3120" i="56"/>
  <c r="W3121" i="56"/>
  <c r="X3121" i="56"/>
  <c r="Y3121" i="56"/>
  <c r="W3122" i="56"/>
  <c r="X3122" i="56"/>
  <c r="Y3122" i="56"/>
  <c r="W3123" i="56"/>
  <c r="X3123" i="56"/>
  <c r="Y3123" i="56"/>
  <c r="W3124" i="56"/>
  <c r="X3124" i="56"/>
  <c r="Y3124" i="56"/>
  <c r="W3125" i="56"/>
  <c r="X3125" i="56"/>
  <c r="Y3125" i="56"/>
  <c r="W3126" i="56"/>
  <c r="X3126" i="56"/>
  <c r="Y3126" i="56"/>
  <c r="W3127" i="56"/>
  <c r="X3127" i="56"/>
  <c r="Y3127" i="56"/>
  <c r="W3128" i="56"/>
  <c r="X3128" i="56"/>
  <c r="Y3128" i="56"/>
  <c r="W3129" i="56"/>
  <c r="X3129" i="56"/>
  <c r="Y3129" i="56"/>
  <c r="W3130" i="56"/>
  <c r="X3130" i="56"/>
  <c r="Y3130" i="56"/>
  <c r="W3131" i="56"/>
  <c r="X3131" i="56"/>
  <c r="Y3131" i="56"/>
  <c r="W3132" i="56"/>
  <c r="X3132" i="56"/>
  <c r="Y3132" i="56"/>
  <c r="W3133" i="56"/>
  <c r="X3133" i="56"/>
  <c r="Y3133" i="56"/>
  <c r="W3134" i="56"/>
  <c r="X3134" i="56"/>
  <c r="Y3134" i="56"/>
  <c r="W3135" i="56"/>
  <c r="X3135" i="56"/>
  <c r="Y3135" i="56"/>
  <c r="W3136" i="56"/>
  <c r="X3136" i="56"/>
  <c r="Y3136" i="56"/>
  <c r="W3137" i="56"/>
  <c r="X3137" i="56"/>
  <c r="Y3137" i="56"/>
  <c r="W3138" i="56"/>
  <c r="X3138" i="56"/>
  <c r="Y3138" i="56"/>
  <c r="W3139" i="56"/>
  <c r="X3139" i="56"/>
  <c r="Y3139" i="56"/>
  <c r="W3140" i="56"/>
  <c r="X3140" i="56"/>
  <c r="Y3140" i="56"/>
  <c r="W3141" i="56"/>
  <c r="X3141" i="56"/>
  <c r="Y3141" i="56"/>
  <c r="W3142" i="56"/>
  <c r="X3142" i="56"/>
  <c r="Y3142" i="56"/>
  <c r="W3143" i="56"/>
  <c r="X3143" i="56"/>
  <c r="Y3143" i="56"/>
  <c r="W3144" i="56"/>
  <c r="X3144" i="56"/>
  <c r="Y3144" i="56"/>
  <c r="W3145" i="56"/>
  <c r="X3145" i="56"/>
  <c r="Y3145" i="56"/>
  <c r="W3146" i="56"/>
  <c r="X3146" i="56"/>
  <c r="Y3146" i="56"/>
  <c r="W3147" i="56"/>
  <c r="X3147" i="56"/>
  <c r="Y3147" i="56"/>
  <c r="W3148" i="56"/>
  <c r="X3148" i="56"/>
  <c r="Y3148" i="56"/>
  <c r="W3149" i="56"/>
  <c r="X3149" i="56"/>
  <c r="Y3149" i="56"/>
  <c r="W3150" i="56"/>
  <c r="X3150" i="56"/>
  <c r="Y3150" i="56"/>
  <c r="W3151" i="56"/>
  <c r="X3151" i="56"/>
  <c r="Y3151" i="56"/>
  <c r="W3152" i="56"/>
  <c r="X3152" i="56"/>
  <c r="Y3152" i="56"/>
  <c r="W3153" i="56"/>
  <c r="X3153" i="56"/>
  <c r="Y3153" i="56"/>
  <c r="W3154" i="56"/>
  <c r="X3154" i="56"/>
  <c r="Y3154" i="56"/>
  <c r="W3155" i="56"/>
  <c r="X3155" i="56"/>
  <c r="Y3155" i="56"/>
  <c r="W3156" i="56"/>
  <c r="X3156" i="56"/>
  <c r="Y3156" i="56"/>
  <c r="W3157" i="56"/>
  <c r="X3157" i="56"/>
  <c r="Y3157" i="56"/>
  <c r="W3158" i="56"/>
  <c r="X3158" i="56"/>
  <c r="Y3158" i="56"/>
  <c r="W3159" i="56"/>
  <c r="X3159" i="56"/>
  <c r="Y3159" i="56"/>
  <c r="W3160" i="56"/>
  <c r="X3160" i="56"/>
  <c r="Y3160" i="56"/>
  <c r="W3161" i="56"/>
  <c r="X3161" i="56"/>
  <c r="Y3161" i="56"/>
  <c r="W3162" i="56"/>
  <c r="X3162" i="56"/>
  <c r="Y3162" i="56"/>
  <c r="W3163" i="56"/>
  <c r="X3163" i="56"/>
  <c r="Y3163" i="56"/>
  <c r="W3164" i="56"/>
  <c r="X3164" i="56"/>
  <c r="Y3164" i="56"/>
  <c r="W3165" i="56"/>
  <c r="X3165" i="56"/>
  <c r="Y3165" i="56"/>
  <c r="W3166" i="56"/>
  <c r="X3166" i="56"/>
  <c r="Y3166" i="56"/>
  <c r="W3167" i="56"/>
  <c r="X3167" i="56"/>
  <c r="Y3167" i="56"/>
  <c r="W3168" i="56"/>
  <c r="X3168" i="56"/>
  <c r="Y3168" i="56"/>
  <c r="W3169" i="56"/>
  <c r="X3169" i="56"/>
  <c r="Y3169" i="56"/>
  <c r="W3170" i="56"/>
  <c r="X3170" i="56"/>
  <c r="Y3170" i="56"/>
  <c r="W3171" i="56"/>
  <c r="X3171" i="56"/>
  <c r="Y3171" i="56"/>
  <c r="W3172" i="56"/>
  <c r="X3172" i="56"/>
  <c r="Y3172" i="56"/>
  <c r="W3173" i="56"/>
  <c r="X3173" i="56"/>
  <c r="Y3173" i="56"/>
  <c r="W3174" i="56"/>
  <c r="X3174" i="56"/>
  <c r="Y3174" i="56"/>
  <c r="W3175" i="56"/>
  <c r="X3175" i="56"/>
  <c r="Y3175" i="56"/>
  <c r="W3176" i="56"/>
  <c r="X3176" i="56"/>
  <c r="Y3176" i="56"/>
  <c r="W3177" i="56"/>
  <c r="X3177" i="56"/>
  <c r="Y3177" i="56"/>
  <c r="W3178" i="56"/>
  <c r="X3178" i="56"/>
  <c r="Y3178" i="56"/>
  <c r="W3179" i="56"/>
  <c r="X3179" i="56"/>
  <c r="Y3179" i="56"/>
  <c r="W3180" i="56"/>
  <c r="X3180" i="56"/>
  <c r="Y3180" i="56"/>
  <c r="W3181" i="56"/>
  <c r="X3181" i="56"/>
  <c r="Y3181" i="56"/>
  <c r="W3182" i="56"/>
  <c r="X3182" i="56"/>
  <c r="Y3182" i="56"/>
  <c r="W3183" i="56"/>
  <c r="X3183" i="56"/>
  <c r="Y3183" i="56"/>
  <c r="W3184" i="56"/>
  <c r="X3184" i="56"/>
  <c r="Y3184" i="56"/>
  <c r="W3185" i="56"/>
  <c r="X3185" i="56"/>
  <c r="Y3185" i="56"/>
  <c r="W3186" i="56"/>
  <c r="X3186" i="56"/>
  <c r="Y3186" i="56"/>
  <c r="W3187" i="56"/>
  <c r="X3187" i="56"/>
  <c r="Y3187" i="56"/>
  <c r="W3188" i="56"/>
  <c r="X3188" i="56"/>
  <c r="Y3188" i="56"/>
  <c r="W3189" i="56"/>
  <c r="X3189" i="56"/>
  <c r="Y3189" i="56"/>
  <c r="W3190" i="56"/>
  <c r="X3190" i="56"/>
  <c r="Y3190" i="56"/>
  <c r="W3191" i="56"/>
  <c r="X3191" i="56"/>
  <c r="Y3191" i="56"/>
  <c r="W3192" i="56"/>
  <c r="X3192" i="56"/>
  <c r="Y3192" i="56"/>
  <c r="W3193" i="56"/>
  <c r="X3193" i="56"/>
  <c r="Y3193" i="56"/>
  <c r="W3194" i="56"/>
  <c r="X3194" i="56"/>
  <c r="Y3194" i="56"/>
  <c r="W3195" i="56"/>
  <c r="X3195" i="56"/>
  <c r="Y3195" i="56"/>
  <c r="W3196" i="56"/>
  <c r="X3196" i="56"/>
  <c r="Y3196" i="56"/>
  <c r="W3197" i="56"/>
  <c r="X3197" i="56"/>
  <c r="Y3197" i="56"/>
  <c r="W3198" i="56"/>
  <c r="X3198" i="56"/>
  <c r="Y3198" i="56"/>
  <c r="W3199" i="56"/>
  <c r="X3199" i="56"/>
  <c r="Y3199" i="56"/>
  <c r="W3200" i="56"/>
  <c r="X3200" i="56"/>
  <c r="Y3200" i="56"/>
  <c r="W3201" i="56"/>
  <c r="X3201" i="56"/>
  <c r="Y3201" i="56"/>
  <c r="W3202" i="56"/>
  <c r="X3202" i="56"/>
  <c r="Y3202" i="56"/>
  <c r="W3203" i="56"/>
  <c r="X3203" i="56"/>
  <c r="Y3203" i="56"/>
  <c r="W3204" i="56"/>
  <c r="X3204" i="56"/>
  <c r="Y3204" i="56"/>
  <c r="W3205" i="56"/>
  <c r="X3205" i="56"/>
  <c r="Y3205" i="56"/>
  <c r="W3206" i="56"/>
  <c r="X3206" i="56"/>
  <c r="Y3206" i="56"/>
  <c r="W3207" i="56"/>
  <c r="X3207" i="56"/>
  <c r="Y3207" i="56"/>
  <c r="W3208" i="56"/>
  <c r="X3208" i="56"/>
  <c r="Y3208" i="56"/>
  <c r="W3209" i="56"/>
  <c r="X3209" i="56"/>
  <c r="Y3209" i="56"/>
  <c r="W3210" i="56"/>
  <c r="X3210" i="56"/>
  <c r="Y3210" i="56"/>
  <c r="W3211" i="56"/>
  <c r="X3211" i="56"/>
  <c r="Y3211" i="56"/>
  <c r="W3212" i="56"/>
  <c r="X3212" i="56"/>
  <c r="Y3212" i="56"/>
  <c r="W3213" i="56"/>
  <c r="X3213" i="56"/>
  <c r="Y3213" i="56"/>
  <c r="W3214" i="56"/>
  <c r="X3214" i="56"/>
  <c r="Y3214" i="56"/>
  <c r="W3215" i="56"/>
  <c r="X3215" i="56"/>
  <c r="Y3215" i="56"/>
  <c r="W3216" i="56"/>
  <c r="X3216" i="56"/>
  <c r="Y3216" i="56"/>
  <c r="W3217" i="56"/>
  <c r="X3217" i="56"/>
  <c r="Y3217" i="56"/>
  <c r="W3218" i="56"/>
  <c r="X3218" i="56"/>
  <c r="Y3218" i="56"/>
  <c r="W3219" i="56"/>
  <c r="X3219" i="56"/>
  <c r="Y3219" i="56"/>
  <c r="W3220" i="56"/>
  <c r="X3220" i="56"/>
  <c r="Y3220" i="56"/>
  <c r="W3221" i="56"/>
  <c r="X3221" i="56"/>
  <c r="Y3221" i="56"/>
  <c r="W3222" i="56"/>
  <c r="X3222" i="56"/>
  <c r="Y3222" i="56"/>
  <c r="W3223" i="56"/>
  <c r="X3223" i="56"/>
  <c r="Y3223" i="56"/>
  <c r="W3224" i="56"/>
  <c r="X3224" i="56"/>
  <c r="Y3224" i="56"/>
  <c r="W3225" i="56"/>
  <c r="X3225" i="56"/>
  <c r="Y3225" i="56"/>
  <c r="W3226" i="56"/>
  <c r="X3226" i="56"/>
  <c r="Y3226" i="56"/>
  <c r="W3227" i="56"/>
  <c r="X3227" i="56"/>
  <c r="Y3227" i="56"/>
  <c r="W3228" i="56"/>
  <c r="X3228" i="56"/>
  <c r="Y3228" i="56"/>
  <c r="W3229" i="56"/>
  <c r="X3229" i="56"/>
  <c r="Y3229" i="56"/>
  <c r="W3230" i="56"/>
  <c r="X3230" i="56"/>
  <c r="Y3230" i="56"/>
  <c r="W3231" i="56"/>
  <c r="X3231" i="56"/>
  <c r="Y3231" i="56"/>
  <c r="W3232" i="56"/>
  <c r="X3232" i="56"/>
  <c r="Y3232" i="56"/>
  <c r="W3233" i="56"/>
  <c r="X3233" i="56"/>
  <c r="Y3233" i="56"/>
  <c r="W3234" i="56"/>
  <c r="X3234" i="56"/>
  <c r="Y3234" i="56"/>
  <c r="W3235" i="56"/>
  <c r="X3235" i="56"/>
  <c r="Y3235" i="56"/>
  <c r="W3236" i="56"/>
  <c r="X3236" i="56"/>
  <c r="Y3236" i="56"/>
  <c r="W3237" i="56"/>
  <c r="X3237" i="56"/>
  <c r="Y3237" i="56"/>
  <c r="W3238" i="56"/>
  <c r="X3238" i="56"/>
  <c r="Y3238" i="56"/>
  <c r="W3239" i="56"/>
  <c r="X3239" i="56"/>
  <c r="Y3239" i="56"/>
  <c r="W3240" i="56"/>
  <c r="X3240" i="56"/>
  <c r="Y3240" i="56"/>
  <c r="W3241" i="56"/>
  <c r="X3241" i="56"/>
  <c r="Y3241" i="56"/>
  <c r="W3242" i="56"/>
  <c r="X3242" i="56"/>
  <c r="Y3242" i="56"/>
  <c r="W3243" i="56"/>
  <c r="X3243" i="56"/>
  <c r="Y3243" i="56"/>
  <c r="W3244" i="56"/>
  <c r="X3244" i="56"/>
  <c r="Y3244" i="56"/>
  <c r="W3245" i="56"/>
  <c r="X3245" i="56"/>
  <c r="Y3245" i="56"/>
  <c r="W3246" i="56"/>
  <c r="X3246" i="56"/>
  <c r="Y3246" i="56"/>
  <c r="W3247" i="56"/>
  <c r="X3247" i="56"/>
  <c r="Y3247" i="56"/>
  <c r="W3248" i="56"/>
  <c r="X3248" i="56"/>
  <c r="Y3248" i="56"/>
  <c r="W3249" i="56"/>
  <c r="X3249" i="56"/>
  <c r="Y3249" i="56"/>
  <c r="W3250" i="56"/>
  <c r="X3250" i="56"/>
  <c r="Y3250" i="56"/>
  <c r="W3251" i="56"/>
  <c r="X3251" i="56"/>
  <c r="Y3251" i="56"/>
  <c r="W3252" i="56"/>
  <c r="X3252" i="56"/>
  <c r="Y3252" i="56"/>
  <c r="W3253" i="56"/>
  <c r="X3253" i="56"/>
  <c r="Y3253" i="56"/>
  <c r="W3254" i="56"/>
  <c r="X3254" i="56"/>
  <c r="Y3254" i="56"/>
  <c r="W3255" i="56"/>
  <c r="X3255" i="56"/>
  <c r="Y3255" i="56"/>
  <c r="W3256" i="56"/>
  <c r="X3256" i="56"/>
  <c r="Y3256" i="56"/>
  <c r="W3257" i="56"/>
  <c r="X3257" i="56"/>
  <c r="Y3257" i="56"/>
  <c r="W3258" i="56"/>
  <c r="X3258" i="56"/>
  <c r="Y3258" i="56"/>
  <c r="W3259" i="56"/>
  <c r="X3259" i="56"/>
  <c r="Y3259" i="56"/>
  <c r="W3260" i="56"/>
  <c r="X3260" i="56"/>
  <c r="Y3260" i="56"/>
  <c r="W3261" i="56"/>
  <c r="X3261" i="56"/>
  <c r="Y3261" i="56"/>
  <c r="W3262" i="56"/>
  <c r="X3262" i="56"/>
  <c r="Y3262" i="56"/>
  <c r="W3263" i="56"/>
  <c r="X3263" i="56"/>
  <c r="Y3263" i="56"/>
  <c r="W3264" i="56"/>
  <c r="X3264" i="56"/>
  <c r="Y3264" i="56"/>
  <c r="W3265" i="56"/>
  <c r="X3265" i="56"/>
  <c r="Y3265" i="56"/>
  <c r="W3266" i="56"/>
  <c r="X3266" i="56"/>
  <c r="Y3266" i="56"/>
  <c r="W3267" i="56"/>
  <c r="X3267" i="56"/>
  <c r="Y3267" i="56"/>
  <c r="W3268" i="56"/>
  <c r="X3268" i="56"/>
  <c r="Y3268" i="56"/>
  <c r="W3269" i="56"/>
  <c r="X3269" i="56"/>
  <c r="Y3269" i="56"/>
  <c r="W3270" i="56"/>
  <c r="X3270" i="56"/>
  <c r="Y3270" i="56"/>
  <c r="W3271" i="56"/>
  <c r="X3271" i="56"/>
  <c r="Y3271" i="56"/>
  <c r="W3272" i="56"/>
  <c r="X3272" i="56"/>
  <c r="Y3272" i="56"/>
  <c r="W3273" i="56"/>
  <c r="X3273" i="56"/>
  <c r="Y3273" i="56"/>
  <c r="W3274" i="56"/>
  <c r="X3274" i="56"/>
  <c r="Y3274" i="56"/>
  <c r="W3275" i="56"/>
  <c r="X3275" i="56"/>
  <c r="Y3275" i="56"/>
  <c r="W3276" i="56"/>
  <c r="X3276" i="56"/>
  <c r="Y3276" i="56"/>
  <c r="W3277" i="56"/>
  <c r="X3277" i="56"/>
  <c r="Y3277" i="56"/>
  <c r="W3278" i="56"/>
  <c r="X3278" i="56"/>
  <c r="Y3278" i="56"/>
  <c r="W3279" i="56"/>
  <c r="X3279" i="56"/>
  <c r="Y3279" i="56"/>
  <c r="W3280" i="56"/>
  <c r="X3280" i="56"/>
  <c r="Y3280" i="56"/>
  <c r="W3281" i="56"/>
  <c r="X3281" i="56"/>
  <c r="Y3281" i="56"/>
  <c r="W3282" i="56"/>
  <c r="X3282" i="56"/>
  <c r="Y3282" i="56"/>
  <c r="W3283" i="56"/>
  <c r="X3283" i="56"/>
  <c r="Y3283" i="56"/>
  <c r="W3284" i="56"/>
  <c r="X3284" i="56"/>
  <c r="Y3284" i="56"/>
  <c r="W3285" i="56"/>
  <c r="X3285" i="56"/>
  <c r="Y3285" i="56"/>
  <c r="W3286" i="56"/>
  <c r="X3286" i="56"/>
  <c r="Y3286" i="56"/>
  <c r="W3287" i="56"/>
  <c r="X3287" i="56"/>
  <c r="Y3287" i="56"/>
  <c r="W3288" i="56"/>
  <c r="X3288" i="56"/>
  <c r="Y3288" i="56"/>
  <c r="W3289" i="56"/>
  <c r="X3289" i="56"/>
  <c r="Y3289" i="56"/>
  <c r="W3290" i="56"/>
  <c r="X3290" i="56"/>
  <c r="Y3290" i="56"/>
  <c r="W3291" i="56"/>
  <c r="X3291" i="56"/>
  <c r="Y3291" i="56"/>
  <c r="W3292" i="56"/>
  <c r="X3292" i="56"/>
  <c r="Y3292" i="56"/>
  <c r="W3293" i="56"/>
  <c r="X3293" i="56"/>
  <c r="Y3293" i="56"/>
  <c r="W3294" i="56"/>
  <c r="X3294" i="56"/>
  <c r="Y3294" i="56"/>
  <c r="W3295" i="56"/>
  <c r="X3295" i="56"/>
  <c r="Y3295" i="56"/>
  <c r="W3296" i="56"/>
  <c r="X3296" i="56"/>
  <c r="Y3296" i="56"/>
  <c r="W3297" i="56"/>
  <c r="X3297" i="56"/>
  <c r="Y3297" i="56"/>
  <c r="W3298" i="56"/>
  <c r="X3298" i="56"/>
  <c r="Y3298" i="56"/>
  <c r="W3299" i="56"/>
  <c r="X3299" i="56"/>
  <c r="Y3299" i="56"/>
  <c r="W3300" i="56"/>
  <c r="X3300" i="56"/>
  <c r="Y3300" i="56"/>
  <c r="W3301" i="56"/>
  <c r="X3301" i="56"/>
  <c r="Y3301" i="56"/>
  <c r="W3302" i="56"/>
  <c r="X3302" i="56"/>
  <c r="Y3302" i="56"/>
  <c r="W3303" i="56"/>
  <c r="X3303" i="56"/>
  <c r="Y3303" i="56"/>
  <c r="W3304" i="56"/>
  <c r="X3304" i="56"/>
  <c r="Y3304" i="56"/>
  <c r="W3305" i="56"/>
  <c r="X3305" i="56"/>
  <c r="Y3305" i="56"/>
  <c r="W3306" i="56"/>
  <c r="X3306" i="56"/>
  <c r="Y3306" i="56"/>
  <c r="W3307" i="56"/>
  <c r="X3307" i="56"/>
  <c r="Y3307" i="56"/>
  <c r="W3308" i="56"/>
  <c r="X3308" i="56"/>
  <c r="Y3308" i="56"/>
  <c r="W3309" i="56"/>
  <c r="X3309" i="56"/>
  <c r="Y3309" i="56"/>
  <c r="W3310" i="56"/>
  <c r="X3310" i="56"/>
  <c r="Y3310" i="56"/>
  <c r="W3311" i="56"/>
  <c r="X3311" i="56"/>
  <c r="Y3311" i="56"/>
  <c r="W3312" i="56"/>
  <c r="X3312" i="56"/>
  <c r="Y3312" i="56"/>
  <c r="W3313" i="56"/>
  <c r="X3313" i="56"/>
  <c r="Y3313" i="56"/>
  <c r="W3314" i="56"/>
  <c r="X3314" i="56"/>
  <c r="Y3314" i="56"/>
  <c r="W3315" i="56"/>
  <c r="X3315" i="56"/>
  <c r="Y3315" i="56"/>
  <c r="W3316" i="56"/>
  <c r="X3316" i="56"/>
  <c r="Y3316" i="56"/>
  <c r="W3317" i="56"/>
  <c r="X3317" i="56"/>
  <c r="Y3317" i="56"/>
  <c r="W3318" i="56"/>
  <c r="X3318" i="56"/>
  <c r="Y3318" i="56"/>
  <c r="W3319" i="56"/>
  <c r="X3319" i="56"/>
  <c r="Y3319" i="56"/>
  <c r="W3320" i="56"/>
  <c r="X3320" i="56"/>
  <c r="Y3320" i="56"/>
  <c r="W3321" i="56"/>
  <c r="X3321" i="56"/>
  <c r="Y3321" i="56"/>
  <c r="W3322" i="56"/>
  <c r="X3322" i="56"/>
  <c r="Y3322" i="56"/>
  <c r="W3323" i="56"/>
  <c r="X3323" i="56"/>
  <c r="Y3323" i="56"/>
  <c r="W3324" i="56"/>
  <c r="X3324" i="56"/>
  <c r="Y3324" i="56"/>
  <c r="W3325" i="56"/>
  <c r="X3325" i="56"/>
  <c r="Y3325" i="56"/>
  <c r="W3326" i="56"/>
  <c r="X3326" i="56"/>
  <c r="Y3326" i="56"/>
  <c r="W3327" i="56"/>
  <c r="X3327" i="56"/>
  <c r="Y3327" i="56"/>
  <c r="W3328" i="56"/>
  <c r="X3328" i="56"/>
  <c r="Y3328" i="56"/>
  <c r="W3329" i="56"/>
  <c r="X3329" i="56"/>
  <c r="Y3329" i="56"/>
  <c r="W3330" i="56"/>
  <c r="X3330" i="56"/>
  <c r="Y3330" i="56"/>
  <c r="W3331" i="56"/>
  <c r="X3331" i="56"/>
  <c r="Y3331" i="56"/>
  <c r="W3332" i="56"/>
  <c r="X3332" i="56"/>
  <c r="Y3332" i="56"/>
  <c r="W3333" i="56"/>
  <c r="X3333" i="56"/>
  <c r="Y3333" i="56"/>
  <c r="W3334" i="56"/>
  <c r="X3334" i="56"/>
  <c r="Y3334" i="56"/>
  <c r="W3335" i="56"/>
  <c r="X3335" i="56"/>
  <c r="Y3335" i="56"/>
  <c r="W3336" i="56"/>
  <c r="X3336" i="56"/>
  <c r="Y3336" i="56"/>
  <c r="W3337" i="56"/>
  <c r="X3337" i="56"/>
  <c r="Y3337" i="56"/>
  <c r="W3338" i="56"/>
  <c r="X3338" i="56"/>
  <c r="Y3338" i="56"/>
  <c r="W3339" i="56"/>
  <c r="X3339" i="56"/>
  <c r="Y3339" i="56"/>
  <c r="W3340" i="56"/>
  <c r="X3340" i="56"/>
  <c r="Y3340" i="56"/>
  <c r="W3341" i="56"/>
  <c r="X3341" i="56"/>
  <c r="Y3341" i="56"/>
  <c r="W3342" i="56"/>
  <c r="X3342" i="56"/>
  <c r="Y3342" i="56"/>
  <c r="W3343" i="56"/>
  <c r="X3343" i="56"/>
  <c r="Y3343" i="56"/>
  <c r="W3344" i="56"/>
  <c r="X3344" i="56"/>
  <c r="Y3344" i="56"/>
  <c r="W3345" i="56"/>
  <c r="X3345" i="56"/>
  <c r="Y3345" i="56"/>
  <c r="W3346" i="56"/>
  <c r="X3346" i="56"/>
  <c r="Y3346" i="56"/>
  <c r="W3347" i="56"/>
  <c r="X3347" i="56"/>
  <c r="Y3347" i="56"/>
  <c r="W3348" i="56"/>
  <c r="X3348" i="56"/>
  <c r="Y3348" i="56"/>
  <c r="W3349" i="56"/>
  <c r="X3349" i="56"/>
  <c r="Y3349" i="56"/>
  <c r="W3350" i="56"/>
  <c r="X3350" i="56"/>
  <c r="Y3350" i="56"/>
  <c r="W3351" i="56"/>
  <c r="X3351" i="56"/>
  <c r="Y3351" i="56"/>
  <c r="W3352" i="56"/>
  <c r="X3352" i="56"/>
  <c r="Y3352" i="56"/>
  <c r="W3353" i="56"/>
  <c r="X3353" i="56"/>
  <c r="Y3353" i="56"/>
  <c r="W3354" i="56"/>
  <c r="X3354" i="56"/>
  <c r="Y3354" i="56"/>
  <c r="W3355" i="56"/>
  <c r="X3355" i="56"/>
  <c r="Y3355" i="56"/>
  <c r="W3356" i="56"/>
  <c r="X3356" i="56"/>
  <c r="Y3356" i="56"/>
  <c r="W3357" i="56"/>
  <c r="X3357" i="56"/>
  <c r="Y3357" i="56"/>
  <c r="W3358" i="56"/>
  <c r="X3358" i="56"/>
  <c r="Y3358" i="56"/>
  <c r="W3359" i="56"/>
  <c r="X3359" i="56"/>
  <c r="Y3359" i="56"/>
  <c r="W3360" i="56"/>
  <c r="X3360" i="56"/>
  <c r="Y3360" i="56"/>
  <c r="W3361" i="56"/>
  <c r="X3361" i="56"/>
  <c r="Y3361" i="56"/>
  <c r="W3362" i="56"/>
  <c r="X3362" i="56"/>
  <c r="Y3362" i="56"/>
  <c r="W3363" i="56"/>
  <c r="X3363" i="56"/>
  <c r="Y3363" i="56"/>
  <c r="W3364" i="56"/>
  <c r="X3364" i="56"/>
  <c r="Y3364" i="56"/>
  <c r="W3365" i="56"/>
  <c r="X3365" i="56"/>
  <c r="Y3365" i="56"/>
  <c r="W3366" i="56"/>
  <c r="X3366" i="56"/>
  <c r="Y3366" i="56"/>
  <c r="W3367" i="56"/>
  <c r="X3367" i="56"/>
  <c r="Y3367" i="56"/>
  <c r="W3368" i="56"/>
  <c r="X3368" i="56"/>
  <c r="Y3368" i="56"/>
  <c r="W3369" i="56"/>
  <c r="X3369" i="56"/>
  <c r="Y3369" i="56"/>
  <c r="W3370" i="56"/>
  <c r="X3370" i="56"/>
  <c r="Y3370" i="56"/>
  <c r="W3371" i="56"/>
  <c r="X3371" i="56"/>
  <c r="Y3371" i="56"/>
  <c r="W3372" i="56"/>
  <c r="X3372" i="56"/>
  <c r="Y3372" i="56"/>
  <c r="W3373" i="56"/>
  <c r="X3373" i="56"/>
  <c r="Y3373" i="56"/>
  <c r="W3374" i="56"/>
  <c r="X3374" i="56"/>
  <c r="Y3374" i="56"/>
  <c r="W3375" i="56"/>
  <c r="X3375" i="56"/>
  <c r="Y3375" i="56"/>
  <c r="W3376" i="56"/>
  <c r="X3376" i="56"/>
  <c r="Y3376" i="56"/>
  <c r="W3377" i="56"/>
  <c r="X3377" i="56"/>
  <c r="Y3377" i="56"/>
  <c r="W3378" i="56"/>
  <c r="X3378" i="56"/>
  <c r="Y3378" i="56"/>
  <c r="W3379" i="56"/>
  <c r="X3379" i="56"/>
  <c r="Y3379" i="56"/>
  <c r="W3380" i="56"/>
  <c r="X3380" i="56"/>
  <c r="Y3380" i="56"/>
  <c r="W3381" i="56"/>
  <c r="X3381" i="56"/>
  <c r="Y3381" i="56"/>
  <c r="W3382" i="56"/>
  <c r="X3382" i="56"/>
  <c r="Y3382" i="56"/>
  <c r="W3383" i="56"/>
  <c r="X3383" i="56"/>
  <c r="Y3383" i="56"/>
  <c r="W3384" i="56"/>
  <c r="X3384" i="56"/>
  <c r="Y3384" i="56"/>
  <c r="W3385" i="56"/>
  <c r="X3385" i="56"/>
  <c r="Y3385" i="56"/>
  <c r="W3386" i="56"/>
  <c r="X3386" i="56"/>
  <c r="Y3386" i="56"/>
  <c r="W3387" i="56"/>
  <c r="X3387" i="56"/>
  <c r="Y3387" i="56"/>
  <c r="W3388" i="56"/>
  <c r="X3388" i="56"/>
  <c r="Y3388" i="56"/>
  <c r="W3389" i="56"/>
  <c r="X3389" i="56"/>
  <c r="Y3389" i="56"/>
  <c r="W3390" i="56"/>
  <c r="X3390" i="56"/>
  <c r="Y3390" i="56"/>
  <c r="W3391" i="56"/>
  <c r="X3391" i="56"/>
  <c r="Y3391" i="56"/>
  <c r="W3392" i="56"/>
  <c r="X3392" i="56"/>
  <c r="Y3392" i="56"/>
  <c r="W3393" i="56"/>
  <c r="X3393" i="56"/>
  <c r="Y3393" i="56"/>
  <c r="W3394" i="56"/>
  <c r="X3394" i="56"/>
  <c r="Y3394" i="56"/>
  <c r="W3395" i="56"/>
  <c r="X3395" i="56"/>
  <c r="Y3395" i="56"/>
  <c r="W3396" i="56"/>
  <c r="X3396" i="56"/>
  <c r="Y3396" i="56"/>
  <c r="W3397" i="56"/>
  <c r="X3397" i="56"/>
  <c r="Y3397" i="56"/>
  <c r="W3398" i="56"/>
  <c r="X3398" i="56"/>
  <c r="Y3398" i="56"/>
  <c r="W3399" i="56"/>
  <c r="X3399" i="56"/>
  <c r="Y3399" i="56"/>
  <c r="W3400" i="56"/>
  <c r="X3400" i="56"/>
  <c r="Y3400" i="56"/>
  <c r="W3401" i="56"/>
  <c r="X3401" i="56"/>
  <c r="Y3401" i="56"/>
  <c r="W3402" i="56"/>
  <c r="X3402" i="56"/>
  <c r="Y3402" i="56"/>
  <c r="W3403" i="56"/>
  <c r="X3403" i="56"/>
  <c r="Y3403" i="56"/>
  <c r="W3404" i="56"/>
  <c r="X3404" i="56"/>
  <c r="Y3404" i="56"/>
  <c r="W3405" i="56"/>
  <c r="X3405" i="56"/>
  <c r="Y3405" i="56"/>
  <c r="W3406" i="56"/>
  <c r="X3406" i="56"/>
  <c r="Y3406" i="56"/>
  <c r="W3407" i="56"/>
  <c r="X3407" i="56"/>
  <c r="Y3407" i="56"/>
  <c r="W3408" i="56"/>
  <c r="X3408" i="56"/>
  <c r="Y3408" i="56"/>
  <c r="W3409" i="56"/>
  <c r="X3409" i="56"/>
  <c r="Y3409" i="56"/>
  <c r="W3410" i="56"/>
  <c r="X3410" i="56"/>
  <c r="Y3410" i="56"/>
  <c r="W3411" i="56"/>
  <c r="X3411" i="56"/>
  <c r="Y3411" i="56"/>
  <c r="W3412" i="56"/>
  <c r="X3412" i="56"/>
  <c r="Y3412" i="56"/>
  <c r="W3413" i="56"/>
  <c r="X3413" i="56"/>
  <c r="Y3413" i="56"/>
  <c r="W3414" i="56"/>
  <c r="X3414" i="56"/>
  <c r="Y3414" i="56"/>
  <c r="W3415" i="56"/>
  <c r="X3415" i="56"/>
  <c r="Y3415" i="56"/>
  <c r="W3416" i="56"/>
  <c r="X3416" i="56"/>
  <c r="Y3416" i="56"/>
  <c r="W3417" i="56"/>
  <c r="X3417" i="56"/>
  <c r="Y3417" i="56"/>
  <c r="W3418" i="56"/>
  <c r="X3418" i="56"/>
  <c r="Y3418" i="56"/>
  <c r="W3419" i="56"/>
  <c r="X3419" i="56"/>
  <c r="Y3419" i="56"/>
  <c r="W3420" i="56"/>
  <c r="X3420" i="56"/>
  <c r="Y3420" i="56"/>
  <c r="W3421" i="56"/>
  <c r="X3421" i="56"/>
  <c r="Y3421" i="56"/>
  <c r="W3422" i="56"/>
  <c r="X3422" i="56"/>
  <c r="Y3422" i="56"/>
  <c r="W3423" i="56"/>
  <c r="X3423" i="56"/>
  <c r="Y3423" i="56"/>
  <c r="W3424" i="56"/>
  <c r="X3424" i="56"/>
  <c r="Y3424" i="56"/>
  <c r="W3425" i="56"/>
  <c r="X3425" i="56"/>
  <c r="Y3425" i="56"/>
  <c r="W3426" i="56"/>
  <c r="X3426" i="56"/>
  <c r="Y3426" i="56"/>
  <c r="W3427" i="56"/>
  <c r="X3427" i="56"/>
  <c r="Y3427" i="56"/>
  <c r="W3428" i="56"/>
  <c r="X3428" i="56"/>
  <c r="Y3428" i="56"/>
  <c r="W3429" i="56"/>
  <c r="X3429" i="56"/>
  <c r="Y3429" i="56"/>
  <c r="W3430" i="56"/>
  <c r="X3430" i="56"/>
  <c r="Y3430" i="56"/>
  <c r="W3431" i="56"/>
  <c r="X3431" i="56"/>
  <c r="Y3431" i="56"/>
  <c r="W3432" i="56"/>
  <c r="X3432" i="56"/>
  <c r="Y3432" i="56"/>
  <c r="W3433" i="56"/>
  <c r="X3433" i="56"/>
  <c r="Y3433" i="56"/>
  <c r="W3434" i="56"/>
  <c r="X3434" i="56"/>
  <c r="Y3434" i="56"/>
  <c r="W3435" i="56"/>
  <c r="X3435" i="56"/>
  <c r="Y3435" i="56"/>
  <c r="W3436" i="56"/>
  <c r="X3436" i="56"/>
  <c r="Y3436" i="56"/>
  <c r="W3437" i="56"/>
  <c r="X3437" i="56"/>
  <c r="Y3437" i="56"/>
  <c r="W3438" i="56"/>
  <c r="X3438" i="56"/>
  <c r="Y3438" i="56"/>
  <c r="W3439" i="56"/>
  <c r="X3439" i="56"/>
  <c r="Y3439" i="56"/>
  <c r="W3440" i="56"/>
  <c r="X3440" i="56"/>
  <c r="Y3440" i="56"/>
  <c r="W3441" i="56"/>
  <c r="X3441" i="56"/>
  <c r="Y3441" i="56"/>
  <c r="W3442" i="56"/>
  <c r="X3442" i="56"/>
  <c r="Y3442" i="56"/>
  <c r="W3443" i="56"/>
  <c r="X3443" i="56"/>
  <c r="Y3443" i="56"/>
  <c r="W3444" i="56"/>
  <c r="X3444" i="56"/>
  <c r="Y3444" i="56"/>
  <c r="W3445" i="56"/>
  <c r="X3445" i="56"/>
  <c r="Y3445" i="56"/>
  <c r="W3446" i="56"/>
  <c r="X3446" i="56"/>
  <c r="Y3446" i="56"/>
  <c r="W3447" i="56"/>
  <c r="X3447" i="56"/>
  <c r="Y3447" i="56"/>
  <c r="W3448" i="56"/>
  <c r="X3448" i="56"/>
  <c r="Y3448" i="56"/>
  <c r="W3449" i="56"/>
  <c r="X3449" i="56"/>
  <c r="Y3449" i="56"/>
  <c r="W3450" i="56"/>
  <c r="X3450" i="56"/>
  <c r="Y3450" i="56"/>
  <c r="W3451" i="56"/>
  <c r="X3451" i="56"/>
  <c r="Y3451" i="56"/>
  <c r="W3452" i="56"/>
  <c r="X3452" i="56"/>
  <c r="Y3452" i="56"/>
  <c r="W3453" i="56"/>
  <c r="X3453" i="56"/>
  <c r="Y3453" i="56"/>
  <c r="W3454" i="56"/>
  <c r="X3454" i="56"/>
  <c r="Y3454" i="56"/>
  <c r="W3455" i="56"/>
  <c r="X3455" i="56"/>
  <c r="Y3455" i="56"/>
  <c r="W3456" i="56"/>
  <c r="X3456" i="56"/>
  <c r="Y3456" i="56"/>
  <c r="W3457" i="56"/>
  <c r="X3457" i="56"/>
  <c r="Y3457" i="56"/>
  <c r="W3458" i="56"/>
  <c r="X3458" i="56"/>
  <c r="Y3458" i="56"/>
  <c r="W3459" i="56"/>
  <c r="X3459" i="56"/>
  <c r="Y3459" i="56"/>
  <c r="W3460" i="56"/>
  <c r="X3460" i="56"/>
  <c r="Y3460" i="56"/>
  <c r="W3461" i="56"/>
  <c r="X3461" i="56"/>
  <c r="Y3461" i="56"/>
  <c r="W3462" i="56"/>
  <c r="X3462" i="56"/>
  <c r="Y3462" i="56"/>
  <c r="W3463" i="56"/>
  <c r="X3463" i="56"/>
  <c r="Y3463" i="56"/>
  <c r="W3464" i="56"/>
  <c r="X3464" i="56"/>
  <c r="Y3464" i="56"/>
  <c r="W3465" i="56"/>
  <c r="X3465" i="56"/>
  <c r="Y3465" i="56"/>
  <c r="W3466" i="56"/>
  <c r="X3466" i="56"/>
  <c r="Y3466" i="56"/>
  <c r="W3467" i="56"/>
  <c r="X3467" i="56"/>
  <c r="Y3467" i="56"/>
  <c r="W3468" i="56"/>
  <c r="X3468" i="56"/>
  <c r="Y3468" i="56"/>
  <c r="W3469" i="56"/>
  <c r="X3469" i="56"/>
  <c r="Y3469" i="56"/>
  <c r="W3470" i="56"/>
  <c r="X3470" i="56"/>
  <c r="Y3470" i="56"/>
  <c r="W3471" i="56"/>
  <c r="X3471" i="56"/>
  <c r="Y3471" i="56"/>
  <c r="W3472" i="56"/>
  <c r="X3472" i="56"/>
  <c r="Y3472" i="56"/>
  <c r="W3473" i="56"/>
  <c r="X3473" i="56"/>
  <c r="Y3473" i="56"/>
  <c r="W3474" i="56"/>
  <c r="X3474" i="56"/>
  <c r="Y3474" i="56"/>
  <c r="W3475" i="56"/>
  <c r="X3475" i="56"/>
  <c r="Y3475" i="56"/>
  <c r="W3476" i="56"/>
  <c r="X3476" i="56"/>
  <c r="Y3476" i="56"/>
  <c r="W3477" i="56"/>
  <c r="X3477" i="56"/>
  <c r="Y3477" i="56"/>
  <c r="W3478" i="56"/>
  <c r="X3478" i="56"/>
  <c r="Y3478" i="56"/>
  <c r="W3479" i="56"/>
  <c r="X3479" i="56"/>
  <c r="Y3479" i="56"/>
  <c r="W3480" i="56"/>
  <c r="X3480" i="56"/>
  <c r="Y3480" i="56"/>
  <c r="W3481" i="56"/>
  <c r="X3481" i="56"/>
  <c r="Y3481" i="56"/>
  <c r="W3482" i="56"/>
  <c r="X3482" i="56"/>
  <c r="Y3482" i="56"/>
  <c r="W3483" i="56"/>
  <c r="X3483" i="56"/>
  <c r="Y3483" i="56"/>
  <c r="W3484" i="56"/>
  <c r="X3484" i="56"/>
  <c r="Y3484" i="56"/>
  <c r="W3485" i="56"/>
  <c r="X3485" i="56"/>
  <c r="Y3485" i="56"/>
  <c r="W3486" i="56"/>
  <c r="X3486" i="56"/>
  <c r="Y3486" i="56"/>
  <c r="W3487" i="56"/>
  <c r="X3487" i="56"/>
  <c r="Y3487" i="56"/>
  <c r="W3488" i="56"/>
  <c r="X3488" i="56"/>
  <c r="Y3488" i="56"/>
  <c r="W3489" i="56"/>
  <c r="X3489" i="56"/>
  <c r="Y3489" i="56"/>
  <c r="W3490" i="56"/>
  <c r="X3490" i="56"/>
  <c r="Y3490" i="56"/>
  <c r="W3491" i="56"/>
  <c r="X3491" i="56"/>
  <c r="Y3491" i="56"/>
  <c r="W3492" i="56"/>
  <c r="X3492" i="56"/>
  <c r="Y3492" i="56"/>
  <c r="W3493" i="56"/>
  <c r="X3493" i="56"/>
  <c r="Y3493" i="56"/>
  <c r="W3494" i="56"/>
  <c r="X3494" i="56"/>
  <c r="Y3494" i="56"/>
  <c r="W3495" i="56"/>
  <c r="X3495" i="56"/>
  <c r="Y3495" i="56"/>
  <c r="W3496" i="56"/>
  <c r="X3496" i="56"/>
  <c r="Y3496" i="56"/>
  <c r="W3497" i="56"/>
  <c r="X3497" i="56"/>
  <c r="Y3497" i="56"/>
  <c r="W3498" i="56"/>
  <c r="X3498" i="56"/>
  <c r="Y3498" i="56"/>
  <c r="W3499" i="56"/>
  <c r="X3499" i="56"/>
  <c r="Y3499" i="56"/>
  <c r="W3500" i="56"/>
  <c r="X3500" i="56"/>
  <c r="Y3500" i="56"/>
  <c r="W3501" i="56"/>
  <c r="X3501" i="56"/>
  <c r="Y3501" i="56"/>
  <c r="W3502" i="56"/>
  <c r="X3502" i="56"/>
  <c r="Y3502" i="56"/>
  <c r="W3503" i="56"/>
  <c r="X3503" i="56"/>
  <c r="Y3503" i="56"/>
  <c r="W3504" i="56"/>
  <c r="X3504" i="56"/>
  <c r="Y3504" i="56"/>
  <c r="W3505" i="56"/>
  <c r="X3505" i="56"/>
  <c r="Y3505" i="56"/>
  <c r="W3506" i="56"/>
  <c r="X3506" i="56"/>
  <c r="Y3506" i="56"/>
  <c r="W3507" i="56"/>
  <c r="X3507" i="56"/>
  <c r="Y3507" i="56"/>
  <c r="W3508" i="56"/>
  <c r="X3508" i="56"/>
  <c r="Y3508" i="56"/>
  <c r="W3509" i="56"/>
  <c r="X3509" i="56"/>
  <c r="Y3509" i="56"/>
  <c r="W3510" i="56"/>
  <c r="X3510" i="56"/>
  <c r="Y3510" i="56"/>
  <c r="W3511" i="56"/>
  <c r="X3511" i="56"/>
  <c r="Y3511" i="56"/>
  <c r="W3512" i="56"/>
  <c r="X3512" i="56"/>
  <c r="Y3512" i="56"/>
  <c r="W3513" i="56"/>
  <c r="X3513" i="56"/>
  <c r="Y3513" i="56"/>
  <c r="W3514" i="56"/>
  <c r="X3514" i="56"/>
  <c r="Y3514" i="56"/>
  <c r="W3515" i="56"/>
  <c r="X3515" i="56"/>
  <c r="Y3515" i="56"/>
  <c r="W3516" i="56"/>
  <c r="X3516" i="56"/>
  <c r="Y3516" i="56"/>
  <c r="W3517" i="56"/>
  <c r="X3517" i="56"/>
  <c r="Y3517" i="56"/>
  <c r="W3518" i="56"/>
  <c r="X3518" i="56"/>
  <c r="Y3518" i="56"/>
  <c r="W3519" i="56"/>
  <c r="X3519" i="56"/>
  <c r="Y3519" i="56"/>
  <c r="W3520" i="56"/>
  <c r="X3520" i="56"/>
  <c r="Y3520" i="56"/>
  <c r="W3521" i="56"/>
  <c r="X3521" i="56"/>
  <c r="Y3521" i="56"/>
  <c r="W3522" i="56"/>
  <c r="X3522" i="56"/>
  <c r="Y3522" i="56"/>
  <c r="W3523" i="56"/>
  <c r="X3523" i="56"/>
  <c r="Y3523" i="56"/>
  <c r="W3524" i="56"/>
  <c r="X3524" i="56"/>
  <c r="Y3524" i="56"/>
  <c r="W3525" i="56"/>
  <c r="X3525" i="56"/>
  <c r="Y3525" i="56"/>
  <c r="W3526" i="56"/>
  <c r="X3526" i="56"/>
  <c r="Y3526" i="56"/>
  <c r="W3527" i="56"/>
  <c r="X3527" i="56"/>
  <c r="Y3527" i="56"/>
  <c r="W3528" i="56"/>
  <c r="X3528" i="56"/>
  <c r="Y3528" i="56"/>
  <c r="W3529" i="56"/>
  <c r="X3529" i="56"/>
  <c r="Y3529" i="56"/>
  <c r="W3530" i="56"/>
  <c r="X3530" i="56"/>
  <c r="Y3530" i="56"/>
  <c r="W3531" i="56"/>
  <c r="X3531" i="56"/>
  <c r="Y3531" i="56"/>
  <c r="W3532" i="56"/>
  <c r="X3532" i="56"/>
  <c r="Y3532" i="56"/>
  <c r="W3533" i="56"/>
  <c r="X3533" i="56"/>
  <c r="Y3533" i="56"/>
  <c r="W3534" i="56"/>
  <c r="X3534" i="56"/>
  <c r="Y3534" i="56"/>
  <c r="W3535" i="56"/>
  <c r="X3535" i="56"/>
  <c r="Y3535" i="56"/>
  <c r="W3536" i="56"/>
  <c r="X3536" i="56"/>
  <c r="Y3536" i="56"/>
  <c r="W3537" i="56"/>
  <c r="X3537" i="56"/>
  <c r="Y3537" i="56"/>
  <c r="W3538" i="56"/>
  <c r="X3538" i="56"/>
  <c r="Y3538" i="56"/>
  <c r="W3539" i="56"/>
  <c r="X3539" i="56"/>
  <c r="Y3539" i="56"/>
  <c r="W3540" i="56"/>
  <c r="X3540" i="56"/>
  <c r="Y3540" i="56"/>
  <c r="W3541" i="56"/>
  <c r="X3541" i="56"/>
  <c r="Y3541" i="56"/>
  <c r="W3542" i="56"/>
  <c r="X3542" i="56"/>
  <c r="Y3542" i="56"/>
  <c r="W3543" i="56"/>
  <c r="X3543" i="56"/>
  <c r="Y3543" i="56"/>
  <c r="W3544" i="56"/>
  <c r="X3544" i="56"/>
  <c r="Y3544" i="56"/>
  <c r="W3545" i="56"/>
  <c r="X3545" i="56"/>
  <c r="Y3545" i="56"/>
  <c r="W3546" i="56"/>
  <c r="X3546" i="56"/>
  <c r="Y3546" i="56"/>
  <c r="W3547" i="56"/>
  <c r="X3547" i="56"/>
  <c r="Y3547" i="56"/>
  <c r="W3548" i="56"/>
  <c r="X3548" i="56"/>
  <c r="Y3548" i="56"/>
  <c r="W3549" i="56"/>
  <c r="X3549" i="56"/>
  <c r="Y3549" i="56"/>
  <c r="W3550" i="56"/>
  <c r="X3550" i="56"/>
  <c r="Y3550" i="56"/>
  <c r="W3551" i="56"/>
  <c r="X3551" i="56"/>
  <c r="Y3551" i="56"/>
  <c r="W3552" i="56"/>
  <c r="X3552" i="56"/>
  <c r="Y3552" i="56"/>
  <c r="D6" i="55" l="1"/>
  <c r="D8" i="55"/>
  <c r="D19" i="55"/>
  <c r="I19" i="55"/>
  <c r="D17" i="55"/>
  <c r="B1" i="55"/>
  <c r="I20" i="55"/>
  <c r="D22" i="55"/>
  <c r="B25" i="55"/>
  <c r="L3" i="54"/>
  <c r="AB3" i="54"/>
  <c r="AC3" i="54"/>
  <c r="B4" i="54"/>
  <c r="C4" i="54" s="1"/>
  <c r="D4" i="54"/>
  <c r="G4" i="54"/>
  <c r="L4" i="54"/>
  <c r="AB4" i="54"/>
  <c r="AC4" i="54"/>
  <c r="B5" i="54"/>
  <c r="C5" i="54" s="1"/>
  <c r="D5" i="54"/>
  <c r="G5" i="54"/>
  <c r="AB5" i="54"/>
  <c r="AC5" i="54"/>
  <c r="B6" i="54"/>
  <c r="C6" i="54" s="1"/>
  <c r="D6" i="54"/>
  <c r="G6" i="54"/>
  <c r="AB6" i="54"/>
  <c r="AC6" i="54"/>
  <c r="B7" i="54"/>
  <c r="C7" i="54" s="1"/>
  <c r="D7" i="54"/>
  <c r="G7" i="54"/>
  <c r="AB7" i="54"/>
  <c r="AC7" i="54"/>
  <c r="AB8" i="54"/>
  <c r="AC8" i="54"/>
  <c r="AB9" i="54"/>
  <c r="AC9" i="54"/>
  <c r="D10" i="54"/>
  <c r="E7" i="54"/>
  <c r="H7" i="54" s="1"/>
  <c r="E6" i="54"/>
  <c r="H6" i="54" s="1"/>
  <c r="E5" i="54"/>
  <c r="H5" i="54" s="1"/>
  <c r="E4" i="54"/>
  <c r="H4" i="54" s="1"/>
  <c r="AB10" i="54"/>
  <c r="AC10" i="54"/>
  <c r="I4" i="54" l="1"/>
  <c r="K4" i="54"/>
  <c r="J4" i="54"/>
  <c r="I5" i="54"/>
  <c r="J5" i="54"/>
  <c r="K5" i="54"/>
  <c r="I6" i="54"/>
  <c r="J6" i="54"/>
  <c r="K6" i="54"/>
  <c r="I7" i="54"/>
  <c r="J7" i="54"/>
  <c r="K7" i="54"/>
  <c r="C3" i="54"/>
  <c r="AB11" i="54"/>
  <c r="AC11" i="54"/>
  <c r="AB12" i="54"/>
  <c r="AC12" i="54"/>
  <c r="J13" i="54"/>
  <c r="AB13" i="54"/>
  <c r="AC13" i="54"/>
  <c r="AB14" i="54"/>
  <c r="AC14" i="54"/>
  <c r="D15" i="54"/>
  <c r="E15" i="54"/>
  <c r="F15" i="54"/>
  <c r="AB15" i="54"/>
  <c r="AC15" i="54"/>
  <c r="D16" i="54"/>
  <c r="E16" i="54"/>
  <c r="F16" i="54"/>
  <c r="AB16" i="54"/>
  <c r="AC16" i="54"/>
  <c r="D17" i="54"/>
  <c r="E17" i="54"/>
  <c r="F17" i="54"/>
  <c r="AB17" i="54"/>
  <c r="AC17" i="54"/>
  <c r="D18" i="54"/>
  <c r="E18" i="54"/>
  <c r="F18" i="54"/>
  <c r="AB18" i="54"/>
  <c r="AC18" i="54"/>
  <c r="D19" i="54"/>
  <c r="E19" i="54"/>
  <c r="F19" i="54"/>
  <c r="AB19" i="54"/>
  <c r="AC19" i="54"/>
  <c r="AB20" i="54"/>
  <c r="AC20" i="54"/>
  <c r="AB21" i="54"/>
  <c r="AC21" i="54"/>
  <c r="AB22" i="54"/>
  <c r="AC22" i="54"/>
  <c r="AB23" i="54"/>
  <c r="AC23" i="54"/>
  <c r="AB24" i="54"/>
  <c r="AC24" i="54"/>
  <c r="AB25" i="54"/>
  <c r="AC25" i="54"/>
  <c r="AB26" i="54"/>
  <c r="AC26" i="54"/>
  <c r="P3" i="53"/>
  <c r="AF3" i="53"/>
  <c r="AG3" i="53"/>
  <c r="B4" i="53"/>
  <c r="C4" i="53" s="1"/>
  <c r="D4" i="53"/>
  <c r="K4" i="53"/>
  <c r="P4" i="53"/>
  <c r="AF4" i="53"/>
  <c r="AG4" i="53"/>
  <c r="B5" i="53"/>
  <c r="C5" i="53" s="1"/>
  <c r="D5" i="53"/>
  <c r="K5" i="53"/>
  <c r="AF5" i="53"/>
  <c r="AG5" i="53"/>
  <c r="B6" i="53"/>
  <c r="C6" i="53" s="1"/>
  <c r="D6" i="53"/>
  <c r="K6" i="53"/>
  <c r="AF6" i="53"/>
  <c r="AG6" i="53"/>
  <c r="B7" i="53"/>
  <c r="C7" i="53" s="1"/>
  <c r="D7" i="53"/>
  <c r="K7" i="53"/>
  <c r="AF7" i="53"/>
  <c r="AG7" i="53"/>
  <c r="AF8" i="53"/>
  <c r="AG8" i="53"/>
  <c r="AF9" i="53"/>
  <c r="AG9" i="53"/>
  <c r="D10" i="53"/>
  <c r="E7" i="53"/>
  <c r="E6" i="53"/>
  <c r="E5" i="53"/>
  <c r="E4" i="53"/>
  <c r="AF10" i="53"/>
  <c r="AG10" i="53"/>
  <c r="L7" i="53"/>
  <c r="H7" i="53"/>
  <c r="L6" i="53"/>
  <c r="H6" i="53"/>
  <c r="L5" i="53"/>
  <c r="H5" i="53"/>
  <c r="L4" i="53"/>
  <c r="H4" i="53"/>
  <c r="M4" i="53" l="1"/>
  <c r="O4" i="53"/>
  <c r="N4" i="53"/>
  <c r="M5" i="53"/>
  <c r="N5" i="53"/>
  <c r="O5" i="53"/>
  <c r="M6" i="53"/>
  <c r="N6" i="53"/>
  <c r="O6" i="53"/>
  <c r="M7" i="53"/>
  <c r="N7" i="53"/>
  <c r="O7" i="53"/>
  <c r="C3" i="53"/>
  <c r="AF11" i="53"/>
  <c r="AG11" i="53"/>
  <c r="AF12" i="53"/>
  <c r="AG12" i="53"/>
  <c r="N13" i="53"/>
  <c r="AF13" i="53"/>
  <c r="AG13" i="53"/>
  <c r="AF14" i="53"/>
  <c r="AG14" i="53"/>
  <c r="D15" i="53"/>
  <c r="E15" i="53"/>
  <c r="J15" i="53"/>
  <c r="AF15" i="53"/>
  <c r="AG15" i="53"/>
  <c r="D16" i="53"/>
  <c r="E16" i="53"/>
  <c r="J16" i="53"/>
  <c r="AF16" i="53"/>
  <c r="AG16" i="53"/>
  <c r="D17" i="53" l="1"/>
  <c r="E17" i="53"/>
  <c r="J17" i="53"/>
  <c r="AF17" i="53"/>
  <c r="AG17" i="53"/>
  <c r="D18" i="53" l="1"/>
  <c r="E18" i="53"/>
  <c r="J18" i="53"/>
  <c r="AF18" i="53"/>
  <c r="AG18" i="53"/>
  <c r="D19" i="53"/>
  <c r="E19" i="53"/>
  <c r="J19" i="53"/>
  <c r="AF19" i="53"/>
  <c r="AG19" i="53"/>
  <c r="D20" i="53"/>
  <c r="E20" i="53"/>
  <c r="J20" i="53"/>
  <c r="AF20" i="53"/>
  <c r="AG20" i="53"/>
  <c r="D21" i="53"/>
  <c r="E21" i="53"/>
  <c r="J21" i="53"/>
  <c r="AF21" i="53"/>
  <c r="AG21" i="53"/>
  <c r="AF22" i="53"/>
  <c r="AG22" i="53"/>
  <c r="AF23" i="53"/>
  <c r="AG23" i="53"/>
  <c r="AF24" i="53"/>
  <c r="AG24" i="53"/>
  <c r="AF25" i="53"/>
  <c r="AG25" i="53"/>
  <c r="AF26" i="53"/>
  <c r="AG26" i="53"/>
  <c r="AF27" i="53"/>
  <c r="AG27" i="53"/>
  <c r="AF28" i="53"/>
  <c r="AG28" i="53"/>
  <c r="AF29" i="53"/>
  <c r="AG29" i="53"/>
  <c r="AF30" i="53"/>
  <c r="AG30" i="53"/>
  <c r="AF31" i="53"/>
  <c r="AG31" i="53"/>
  <c r="AF32" i="53"/>
  <c r="AG32" i="53"/>
  <c r="AF33" i="53"/>
  <c r="AG33" i="53"/>
  <c r="AF34" i="53"/>
  <c r="AG34" i="53"/>
  <c r="AF35" i="53"/>
  <c r="AG35" i="53"/>
  <c r="AF36" i="53"/>
  <c r="AG36" i="53"/>
  <c r="AF37" i="53"/>
  <c r="AG37" i="53"/>
  <c r="AF38" i="53"/>
  <c r="AG38" i="53"/>
  <c r="AF39" i="53"/>
  <c r="AG39" i="53"/>
  <c r="AF40" i="53"/>
  <c r="AG40" i="53"/>
  <c r="AF41" i="53"/>
  <c r="AG41" i="53"/>
  <c r="AF42" i="53"/>
  <c r="AG42" i="53"/>
  <c r="AF43" i="53"/>
  <c r="AG43" i="53"/>
  <c r="AF44" i="53"/>
  <c r="AG44" i="53"/>
  <c r="AF45" i="53"/>
  <c r="AG45" i="53"/>
  <c r="AF46" i="53"/>
  <c r="AG46" i="53"/>
  <c r="AF47" i="53"/>
  <c r="AG47" i="53"/>
  <c r="AF48" i="53"/>
  <c r="AG48" i="53"/>
  <c r="AF49" i="53"/>
  <c r="AG49" i="53"/>
  <c r="AF50" i="53"/>
  <c r="AG50" i="53"/>
  <c r="AF51" i="53"/>
  <c r="AG51" i="53"/>
  <c r="AF52" i="53"/>
  <c r="AG52" i="53"/>
  <c r="AF53" i="53"/>
  <c r="AG53" i="53"/>
  <c r="AF54" i="53"/>
  <c r="AG54" i="53"/>
  <c r="AF55" i="53"/>
  <c r="AG55" i="53"/>
  <c r="AF56" i="53"/>
  <c r="AG56" i="53"/>
  <c r="AF57" i="53"/>
  <c r="AG57" i="53"/>
  <c r="AF58" i="53"/>
  <c r="AG58" i="53"/>
  <c r="AF59" i="53"/>
  <c r="AG59" i="53"/>
  <c r="AF60" i="53"/>
  <c r="AG60" i="53"/>
  <c r="AF61" i="53"/>
  <c r="AG61" i="53"/>
  <c r="AF62" i="53"/>
  <c r="AG62" i="53"/>
  <c r="AF63" i="53"/>
  <c r="AG63" i="53"/>
  <c r="AF64" i="53"/>
  <c r="AG64" i="53"/>
  <c r="AF65" i="53"/>
  <c r="AG65" i="53"/>
  <c r="P3" i="52"/>
  <c r="AF3" i="52"/>
  <c r="AG3" i="52"/>
  <c r="B4" i="52"/>
  <c r="C4" i="52" s="1"/>
  <c r="D4" i="52"/>
  <c r="K4" i="52"/>
  <c r="P4" i="52"/>
  <c r="AF4" i="52"/>
  <c r="AG4" i="52"/>
  <c r="B5" i="52"/>
  <c r="C5" i="52" s="1"/>
  <c r="D5" i="52"/>
  <c r="K5" i="52"/>
  <c r="AF5" i="52"/>
  <c r="AG5" i="52"/>
  <c r="B6" i="52"/>
  <c r="C6" i="52" s="1"/>
  <c r="D6" i="52"/>
  <c r="K6" i="52"/>
  <c r="AF6" i="52"/>
  <c r="AG6" i="52"/>
  <c r="B7" i="52"/>
  <c r="C7" i="52" s="1"/>
  <c r="D7" i="52"/>
  <c r="K7" i="52"/>
  <c r="AF7" i="52"/>
  <c r="AG7" i="52"/>
  <c r="AF8" i="52"/>
  <c r="AG8" i="52"/>
  <c r="AF9" i="52"/>
  <c r="AG9" i="52"/>
  <c r="D10" i="52"/>
  <c r="E7" i="52"/>
  <c r="E6" i="52"/>
  <c r="E5" i="52"/>
  <c r="E4" i="52"/>
  <c r="AF10" i="52"/>
  <c r="AG10" i="52"/>
  <c r="L7" i="52"/>
  <c r="H7" i="52"/>
  <c r="L6" i="52"/>
  <c r="H6" i="52"/>
  <c r="L5" i="52"/>
  <c r="H5" i="52"/>
  <c r="L4" i="52"/>
  <c r="H4" i="52"/>
  <c r="M4" i="52" l="1"/>
  <c r="O4" i="52"/>
  <c r="N4" i="52"/>
  <c r="M5" i="52"/>
  <c r="N5" i="52"/>
  <c r="O5" i="52"/>
  <c r="M6" i="52"/>
  <c r="N6" i="52"/>
  <c r="O6" i="52"/>
  <c r="M7" i="52"/>
  <c r="N7" i="52"/>
  <c r="O7" i="52"/>
  <c r="C3" i="52"/>
  <c r="AF11" i="52"/>
  <c r="AG11" i="52"/>
  <c r="AF12" i="52"/>
  <c r="AG12" i="52"/>
  <c r="N13" i="52"/>
  <c r="AF13" i="52"/>
  <c r="AG13" i="52"/>
  <c r="AF14" i="52"/>
  <c r="AG14" i="52"/>
  <c r="D15" i="52"/>
  <c r="E15" i="52"/>
  <c r="J15" i="52"/>
  <c r="AF15" i="52"/>
  <c r="AG15" i="52"/>
  <c r="D16" i="52" l="1"/>
  <c r="E16" i="52"/>
  <c r="J16" i="52"/>
  <c r="AF16" i="52"/>
  <c r="AG16" i="52"/>
  <c r="D17" i="52" l="1"/>
  <c r="E17" i="52"/>
  <c r="J17" i="52"/>
  <c r="AF17" i="52"/>
  <c r="AG17" i="52"/>
  <c r="D18" i="52" l="1"/>
  <c r="E18" i="52"/>
  <c r="J18" i="52"/>
  <c r="AF18" i="52"/>
  <c r="AG18" i="52"/>
  <c r="D19" i="52" l="1"/>
  <c r="E19" i="52"/>
  <c r="J19" i="52"/>
  <c r="AF19" i="52"/>
  <c r="AG19" i="52"/>
  <c r="D20" i="52" l="1"/>
  <c r="E20" i="52"/>
  <c r="J20" i="52"/>
  <c r="AF20" i="52"/>
  <c r="AG20" i="52"/>
  <c r="D21" i="52"/>
  <c r="E21" i="52"/>
  <c r="J21" i="52"/>
  <c r="AF21" i="52"/>
  <c r="AG21" i="52"/>
  <c r="D22" i="52"/>
  <c r="E22" i="52"/>
  <c r="J22" i="52"/>
  <c r="AF22" i="52"/>
  <c r="AG22" i="52"/>
  <c r="D23" i="52" l="1"/>
  <c r="E23" i="52"/>
  <c r="J23" i="52"/>
  <c r="AF23" i="52"/>
  <c r="AG23" i="52"/>
  <c r="D24" i="52" l="1"/>
  <c r="E24" i="52"/>
  <c r="J24" i="52"/>
  <c r="AF24" i="52"/>
  <c r="AG24" i="52"/>
  <c r="AF25" i="52"/>
  <c r="AG25" i="52"/>
  <c r="AF26" i="52"/>
  <c r="AG26" i="52"/>
  <c r="AF27" i="52"/>
  <c r="AG27" i="52"/>
  <c r="AF28" i="52"/>
  <c r="AG28" i="52"/>
  <c r="AF29" i="52"/>
  <c r="AG29" i="52"/>
  <c r="AF30" i="52"/>
  <c r="AG30" i="52"/>
  <c r="AF31" i="52"/>
  <c r="AG31" i="52"/>
  <c r="AF32" i="52"/>
  <c r="AG32" i="52"/>
  <c r="AF33" i="52"/>
  <c r="AG33" i="52"/>
  <c r="AF34" i="52"/>
  <c r="AG34" i="52"/>
  <c r="AF35" i="52"/>
  <c r="AG35" i="52"/>
  <c r="AF36" i="52"/>
  <c r="AG36" i="52"/>
  <c r="AF37" i="52"/>
  <c r="AG37" i="52"/>
  <c r="AF38" i="52"/>
  <c r="AG38" i="52"/>
  <c r="AF39" i="52"/>
  <c r="AG39" i="52"/>
  <c r="AF40" i="52"/>
  <c r="AG40" i="52"/>
  <c r="AF41" i="52"/>
  <c r="AG41" i="52"/>
  <c r="AF42" i="52"/>
  <c r="AG42" i="52"/>
  <c r="AF43" i="52"/>
  <c r="AG43" i="52"/>
  <c r="AF44" i="52"/>
  <c r="AG44" i="52"/>
  <c r="AF45" i="52"/>
  <c r="AG45" i="52"/>
  <c r="AF46" i="52"/>
  <c r="AG46" i="52"/>
  <c r="AF47" i="52"/>
  <c r="AG47" i="52"/>
  <c r="AF48" i="52"/>
  <c r="AG48" i="52"/>
  <c r="AF49" i="52"/>
  <c r="AG49" i="52"/>
  <c r="AF50" i="52"/>
  <c r="AG50" i="52"/>
  <c r="AF51" i="52"/>
  <c r="AG51" i="52"/>
  <c r="AF52" i="52"/>
  <c r="AG52" i="52"/>
  <c r="AF53" i="52"/>
  <c r="AG53" i="52"/>
  <c r="AF54" i="52"/>
  <c r="AG54" i="52"/>
  <c r="AF55" i="52"/>
  <c r="AG55" i="52"/>
  <c r="AF56" i="52"/>
  <c r="AG56" i="52"/>
  <c r="AF57" i="52"/>
  <c r="AG57" i="52"/>
  <c r="AF58" i="52"/>
  <c r="AG58" i="52"/>
  <c r="AF59" i="52"/>
  <c r="AG59" i="52"/>
  <c r="AF60" i="52"/>
  <c r="AG60" i="52"/>
  <c r="AF61" i="52"/>
  <c r="AG61" i="52"/>
  <c r="AF62" i="52"/>
  <c r="AG62" i="52"/>
  <c r="AF63" i="52"/>
  <c r="AG63" i="52"/>
  <c r="AF64" i="52"/>
  <c r="AG64" i="52"/>
  <c r="AF65" i="52"/>
  <c r="AG65" i="52"/>
  <c r="AF66" i="52"/>
  <c r="AG66" i="52"/>
  <c r="AF67" i="52"/>
  <c r="AG67" i="52"/>
  <c r="AF68" i="52"/>
  <c r="AG68" i="52"/>
  <c r="AF69" i="52"/>
  <c r="AG69" i="52"/>
  <c r="AF70" i="52"/>
  <c r="AG70" i="52"/>
  <c r="AF71" i="52"/>
  <c r="AG71" i="52"/>
  <c r="AF72" i="52"/>
  <c r="AG72" i="52"/>
  <c r="AF73" i="52"/>
  <c r="AG73" i="52"/>
  <c r="AF74" i="52"/>
  <c r="AG74" i="52"/>
  <c r="AF75" i="52"/>
  <c r="AG75" i="52"/>
  <c r="AF76" i="52"/>
  <c r="AG76" i="52"/>
  <c r="AF77" i="52"/>
  <c r="AG77" i="52"/>
  <c r="AF78" i="52"/>
  <c r="AG78" i="52"/>
  <c r="AF79" i="52"/>
  <c r="AG79" i="52"/>
  <c r="AF80" i="52"/>
  <c r="AG80" i="52"/>
  <c r="AF81" i="52"/>
  <c r="AG81" i="52"/>
  <c r="AF82" i="52"/>
  <c r="AG82" i="52"/>
  <c r="AF83" i="52"/>
  <c r="AG83" i="52"/>
  <c r="AF84" i="52"/>
  <c r="AG84" i="52"/>
  <c r="AF85" i="52"/>
  <c r="AG85" i="52"/>
  <c r="AF86" i="52"/>
  <c r="AG86" i="52"/>
  <c r="AF87" i="52"/>
  <c r="AG87" i="52"/>
  <c r="AF88" i="52"/>
  <c r="AG88" i="52"/>
  <c r="AF89" i="52"/>
  <c r="AG89" i="52"/>
  <c r="AF90" i="52"/>
  <c r="AG90" i="52"/>
  <c r="AF91" i="52"/>
  <c r="AG91" i="52"/>
  <c r="AF92" i="52"/>
  <c r="AG92" i="52"/>
  <c r="AF93" i="52"/>
  <c r="AG93" i="52"/>
  <c r="AF94" i="52"/>
  <c r="AG94" i="52"/>
  <c r="AF95" i="52"/>
  <c r="AG95" i="52"/>
  <c r="AF96" i="52"/>
  <c r="AG96" i="52"/>
  <c r="AF97" i="52"/>
  <c r="AG97" i="52"/>
  <c r="AF98" i="52"/>
  <c r="AG98" i="52"/>
  <c r="AF99" i="52"/>
  <c r="AG99" i="52"/>
  <c r="AF100" i="52"/>
  <c r="AG100" i="52"/>
  <c r="AF101" i="52"/>
  <c r="AG101" i="52"/>
  <c r="AF102" i="52"/>
  <c r="AG102" i="52"/>
  <c r="AF103" i="52"/>
  <c r="AG103" i="52"/>
  <c r="AF104" i="52"/>
  <c r="AG104" i="52"/>
  <c r="AF105" i="52"/>
  <c r="AG105" i="52"/>
  <c r="AF106" i="52"/>
  <c r="AG106" i="52"/>
  <c r="AF107" i="52"/>
  <c r="AG107" i="52"/>
  <c r="AF108" i="52"/>
  <c r="AG108" i="52"/>
  <c r="AF109" i="52"/>
  <c r="AG109" i="52"/>
  <c r="AF110" i="52"/>
  <c r="AG110" i="52"/>
  <c r="AF111" i="52"/>
  <c r="AG111" i="52"/>
  <c r="AF112" i="52"/>
  <c r="AG112" i="52"/>
  <c r="AF113" i="52"/>
  <c r="AG113" i="52"/>
  <c r="AF114" i="52"/>
  <c r="AG114" i="52"/>
  <c r="AF115" i="52"/>
  <c r="AG115" i="52"/>
  <c r="AF116" i="52"/>
  <c r="AG116" i="52"/>
  <c r="AF117" i="52"/>
  <c r="AG117" i="52"/>
  <c r="AF118" i="52"/>
  <c r="AG118" i="52"/>
  <c r="AF119" i="52"/>
  <c r="AG119" i="52"/>
  <c r="AF120" i="52"/>
  <c r="AG120" i="52"/>
  <c r="AF121" i="52"/>
  <c r="AG121" i="52"/>
  <c r="AF122" i="52"/>
  <c r="AG122" i="52"/>
  <c r="AF123" i="52"/>
  <c r="AG123" i="52"/>
  <c r="AF124" i="52"/>
  <c r="AG124" i="52"/>
  <c r="AF125" i="52"/>
  <c r="AG125" i="52"/>
  <c r="AF126" i="52"/>
  <c r="AG126" i="52"/>
  <c r="AF127" i="52"/>
  <c r="AG127" i="52"/>
  <c r="AF128" i="52"/>
  <c r="AG128" i="52"/>
  <c r="AF129" i="52"/>
  <c r="AG129" i="52"/>
  <c r="AF130" i="52"/>
  <c r="AG130" i="52"/>
  <c r="AF131" i="52"/>
  <c r="AG131" i="52"/>
  <c r="AF132" i="52"/>
  <c r="AG132" i="52"/>
  <c r="P3" i="51"/>
  <c r="AF3" i="51"/>
  <c r="AG3" i="51"/>
  <c r="B4" i="51"/>
  <c r="C4" i="51"/>
  <c r="D4" i="51"/>
  <c r="K4" i="51"/>
  <c r="P4" i="51"/>
  <c r="AF4" i="51"/>
  <c r="AG4" i="51"/>
  <c r="B5" i="51"/>
  <c r="C5" i="51" s="1"/>
  <c r="D5" i="51"/>
  <c r="K5" i="51"/>
  <c r="AF5" i="51"/>
  <c r="AG5" i="51"/>
  <c r="B6" i="51"/>
  <c r="C6" i="51"/>
  <c r="D6" i="51"/>
  <c r="K6" i="51"/>
  <c r="AF6" i="51"/>
  <c r="AG6" i="51"/>
  <c r="B7" i="51"/>
  <c r="C7" i="51"/>
  <c r="D7" i="51"/>
  <c r="K7" i="51"/>
  <c r="AF7" i="51"/>
  <c r="AG7" i="51"/>
  <c r="AF8" i="51"/>
  <c r="AG8" i="51"/>
  <c r="AF9" i="51"/>
  <c r="AG9" i="51"/>
  <c r="D10" i="51"/>
  <c r="E7" i="51"/>
  <c r="E6" i="51"/>
  <c r="E5" i="51"/>
  <c r="E4" i="51"/>
  <c r="AF10" i="51"/>
  <c r="AG10" i="51"/>
  <c r="L7" i="51"/>
  <c r="H7" i="51"/>
  <c r="L6" i="51"/>
  <c r="H6" i="51"/>
  <c r="L5" i="51"/>
  <c r="H5" i="51"/>
  <c r="L4" i="51"/>
  <c r="H4" i="51"/>
  <c r="M4" i="51" l="1"/>
  <c r="N4" i="51"/>
  <c r="O4" i="51"/>
  <c r="M5" i="51"/>
  <c r="N5" i="51"/>
  <c r="O5" i="51"/>
  <c r="M6" i="51"/>
  <c r="O6" i="51"/>
  <c r="N6" i="51"/>
  <c r="M7" i="51"/>
  <c r="O7" i="51"/>
  <c r="N7" i="51"/>
  <c r="C3" i="51"/>
  <c r="AF11" i="51"/>
  <c r="AG11" i="51"/>
  <c r="AF12" i="51"/>
  <c r="AG12" i="51"/>
  <c r="N13" i="51"/>
  <c r="AF13" i="51"/>
  <c r="AG13" i="51"/>
  <c r="AF14" i="51"/>
  <c r="AG14" i="51"/>
  <c r="D15" i="51"/>
  <c r="E15" i="51"/>
  <c r="J15" i="51"/>
  <c r="AF15" i="51"/>
  <c r="AG15" i="51"/>
  <c r="D16" i="51"/>
  <c r="E16" i="51"/>
  <c r="J16" i="51"/>
  <c r="AF16" i="51"/>
  <c r="AG16" i="51"/>
  <c r="D17" i="51"/>
  <c r="E17" i="51"/>
  <c r="J17" i="51"/>
  <c r="AF17" i="51"/>
  <c r="AG17" i="51"/>
  <c r="D18" i="51"/>
  <c r="E18" i="51"/>
  <c r="J18" i="51"/>
  <c r="AF18" i="51"/>
  <c r="AG18" i="51"/>
  <c r="D19" i="51"/>
  <c r="E19" i="51"/>
  <c r="J19" i="51"/>
  <c r="AF19" i="51"/>
  <c r="AG19" i="51"/>
  <c r="D20" i="51" l="1"/>
  <c r="E20" i="51"/>
  <c r="J20" i="51"/>
  <c r="AF20" i="51"/>
  <c r="AG20" i="51"/>
  <c r="D21" i="51"/>
  <c r="E21" i="51"/>
  <c r="J21" i="51"/>
  <c r="AF21" i="51"/>
  <c r="AG21" i="51"/>
  <c r="D22" i="51"/>
  <c r="E22" i="51"/>
  <c r="J22" i="51"/>
  <c r="AF22" i="51"/>
  <c r="AG22" i="51"/>
  <c r="D23" i="51"/>
  <c r="E23" i="51"/>
  <c r="J23" i="51"/>
  <c r="AF23" i="51"/>
  <c r="AG23" i="51"/>
  <c r="D24" i="51"/>
  <c r="E24" i="51"/>
  <c r="J24" i="51"/>
  <c r="AF24" i="51"/>
  <c r="AG24" i="51"/>
  <c r="D25" i="51"/>
  <c r="E25" i="51"/>
  <c r="J25" i="51"/>
  <c r="AF25" i="51"/>
  <c r="AG25" i="51"/>
  <c r="D26" i="51" l="1"/>
  <c r="E26" i="51"/>
  <c r="J26" i="51"/>
  <c r="AF26" i="51"/>
  <c r="AG26" i="51"/>
  <c r="D27" i="51"/>
  <c r="E27" i="51"/>
  <c r="J27" i="51"/>
  <c r="AF27" i="51"/>
  <c r="AG27" i="51"/>
  <c r="D28" i="51"/>
  <c r="E28" i="51"/>
  <c r="J28" i="51"/>
  <c r="AF28" i="51"/>
  <c r="AG28" i="51"/>
  <c r="D29" i="51"/>
  <c r="E29" i="51"/>
  <c r="J29" i="51"/>
  <c r="AF29" i="51"/>
  <c r="AG29" i="51"/>
  <c r="D30" i="51"/>
  <c r="E30" i="51"/>
  <c r="J30" i="51"/>
  <c r="AF30" i="51"/>
  <c r="AG30" i="51"/>
  <c r="AF31" i="51"/>
  <c r="AG31" i="51"/>
  <c r="AF32" i="51"/>
  <c r="AG32" i="51"/>
  <c r="AF33" i="51"/>
  <c r="AG33" i="51"/>
  <c r="AF34" i="51"/>
  <c r="AG34" i="51"/>
  <c r="AF35" i="51"/>
  <c r="AG35" i="51"/>
  <c r="AF36" i="51"/>
  <c r="AG36" i="51"/>
  <c r="AF37" i="51"/>
  <c r="AG37" i="51"/>
  <c r="AF38" i="51"/>
  <c r="AG38" i="51"/>
  <c r="AF39" i="51"/>
  <c r="AG39" i="51"/>
  <c r="AF40" i="51"/>
  <c r="AG40" i="51"/>
  <c r="AF41" i="51"/>
  <c r="AG41" i="51"/>
  <c r="AF42" i="51"/>
  <c r="AG42" i="51"/>
  <c r="AF43" i="51"/>
  <c r="AG43" i="51"/>
  <c r="AF44" i="51"/>
  <c r="AG44" i="51"/>
  <c r="AF45" i="51"/>
  <c r="AG45" i="51"/>
  <c r="AF46" i="51"/>
  <c r="AG46" i="51"/>
  <c r="AF47" i="51"/>
  <c r="AG47" i="51"/>
  <c r="AF48" i="51"/>
  <c r="AG48" i="51"/>
  <c r="AF49" i="51"/>
  <c r="AG49" i="51"/>
  <c r="AF50" i="51"/>
  <c r="AG50" i="51"/>
  <c r="AF51" i="51"/>
  <c r="AG51" i="51"/>
  <c r="AF52" i="51"/>
  <c r="AG52" i="51"/>
  <c r="AF53" i="51"/>
  <c r="AG53" i="51"/>
  <c r="AF54" i="51"/>
  <c r="AG54" i="51"/>
  <c r="AF55" i="51"/>
  <c r="AG55" i="51"/>
  <c r="AF56" i="51"/>
  <c r="AG56" i="51"/>
  <c r="AF57" i="51"/>
  <c r="AG57" i="51"/>
  <c r="AF58" i="51"/>
  <c r="AG58" i="51"/>
  <c r="AF59" i="51"/>
  <c r="AG59" i="51"/>
  <c r="AF60" i="51"/>
  <c r="AG60" i="51"/>
  <c r="AF61" i="51"/>
  <c r="AG61" i="51"/>
  <c r="AF62" i="51"/>
  <c r="AG62" i="51"/>
  <c r="AF63" i="51"/>
  <c r="AG63" i="51"/>
  <c r="AF64" i="51"/>
  <c r="AG64" i="51"/>
  <c r="AF65" i="51"/>
  <c r="AG65" i="51"/>
  <c r="AF66" i="51"/>
  <c r="AG66" i="51"/>
  <c r="AF67" i="51"/>
  <c r="AG67" i="51"/>
  <c r="AF68" i="51"/>
  <c r="AG68" i="51"/>
  <c r="AF69" i="51"/>
  <c r="AG69" i="51"/>
  <c r="AF70" i="51"/>
  <c r="AG70" i="51"/>
  <c r="AF71" i="51"/>
  <c r="AG71" i="51"/>
  <c r="AF72" i="51"/>
  <c r="AG72" i="51"/>
  <c r="AF73" i="51"/>
  <c r="AG73" i="51"/>
  <c r="AF74" i="51"/>
  <c r="AG74" i="51"/>
  <c r="AF75" i="51"/>
  <c r="AG75" i="51"/>
  <c r="AF76" i="51"/>
  <c r="AG76" i="51"/>
  <c r="AF77" i="51"/>
  <c r="AG77" i="51"/>
  <c r="AF78" i="51"/>
  <c r="AG78" i="51"/>
  <c r="AF79" i="51"/>
  <c r="AG79" i="51"/>
  <c r="AF80" i="51"/>
  <c r="AG80" i="51"/>
  <c r="AF81" i="51"/>
  <c r="AG81" i="51"/>
  <c r="AF82" i="51"/>
  <c r="AG82" i="51"/>
  <c r="AF83" i="51"/>
  <c r="AG83" i="51"/>
  <c r="AF84" i="51"/>
  <c r="AG84" i="51"/>
  <c r="AF85" i="51"/>
  <c r="AG85" i="51"/>
  <c r="AF86" i="51"/>
  <c r="AG86" i="51"/>
  <c r="AF87" i="51"/>
  <c r="AG87" i="51"/>
  <c r="AF88" i="51"/>
  <c r="AG88" i="51"/>
  <c r="AF89" i="51"/>
  <c r="AG89" i="51"/>
  <c r="AF90" i="51"/>
  <c r="AG90" i="51"/>
  <c r="AF91" i="51"/>
  <c r="AG91" i="51"/>
  <c r="AF92" i="51"/>
  <c r="AG92" i="51"/>
  <c r="AF93" i="51"/>
  <c r="AG93" i="51"/>
  <c r="AF94" i="51"/>
  <c r="AG94" i="51"/>
  <c r="AF95" i="51"/>
  <c r="AG95" i="51"/>
  <c r="AF96" i="51"/>
  <c r="AG96" i="51"/>
  <c r="AF97" i="51"/>
  <c r="AG97" i="51"/>
  <c r="AF98" i="51"/>
  <c r="AG98" i="51"/>
  <c r="AF99" i="51"/>
  <c r="AG99" i="51"/>
  <c r="AF100" i="51"/>
  <c r="AG100" i="51"/>
  <c r="AF101" i="51"/>
  <c r="AG101" i="51"/>
  <c r="AF102" i="51"/>
  <c r="AG102" i="51"/>
  <c r="AF103" i="51"/>
  <c r="AG103" i="51"/>
  <c r="AF104" i="51"/>
  <c r="AG104" i="51"/>
  <c r="AF105" i="51"/>
  <c r="AG105" i="51"/>
  <c r="AF106" i="51"/>
  <c r="AG106" i="51"/>
  <c r="AF107" i="51"/>
  <c r="AG107" i="51"/>
  <c r="AF108" i="51"/>
  <c r="AG108" i="51"/>
  <c r="AF109" i="51"/>
  <c r="AG109" i="51"/>
  <c r="AF110" i="51"/>
  <c r="AG110" i="51"/>
  <c r="AF111" i="51"/>
  <c r="AG111" i="51"/>
  <c r="AF112" i="51"/>
  <c r="AG112" i="51"/>
  <c r="AF113" i="51"/>
  <c r="AG113" i="51"/>
  <c r="AF114" i="51"/>
  <c r="AG114" i="51"/>
  <c r="AF115" i="51"/>
  <c r="AG115" i="51"/>
  <c r="AF116" i="51"/>
  <c r="AG116" i="51"/>
  <c r="AF117" i="51"/>
  <c r="AG117" i="51"/>
  <c r="AF118" i="51"/>
  <c r="AG118" i="51"/>
  <c r="AF119" i="51"/>
  <c r="AG119" i="51"/>
  <c r="AF120" i="51"/>
  <c r="AG120" i="51"/>
  <c r="AF121" i="51"/>
  <c r="AG121" i="51"/>
  <c r="AF122" i="51"/>
  <c r="AG122" i="51"/>
  <c r="AF123" i="51"/>
  <c r="AG123" i="51"/>
  <c r="AF124" i="51"/>
  <c r="AG124" i="51"/>
  <c r="AF125" i="51"/>
  <c r="AG125" i="51"/>
  <c r="AF126" i="51"/>
  <c r="AG126" i="51"/>
  <c r="AF127" i="51"/>
  <c r="AG127" i="51"/>
  <c r="AF128" i="51"/>
  <c r="AG128" i="51"/>
  <c r="AF129" i="51"/>
  <c r="AG129" i="51"/>
  <c r="AF130" i="51"/>
  <c r="AG130" i="51"/>
  <c r="AF131" i="51"/>
  <c r="AG131" i="51"/>
  <c r="AF132" i="51"/>
  <c r="AG132" i="51"/>
  <c r="AF133" i="51"/>
  <c r="AG133" i="51"/>
  <c r="AF134" i="51"/>
  <c r="AG134" i="51"/>
  <c r="AF135" i="51"/>
  <c r="AG135" i="51"/>
  <c r="AF136" i="51"/>
  <c r="AG136" i="51"/>
  <c r="AF137" i="51"/>
  <c r="AG137" i="51"/>
  <c r="AF138" i="51"/>
  <c r="AG138" i="51"/>
  <c r="AF139" i="51"/>
  <c r="AG139" i="51"/>
  <c r="AF140" i="51"/>
  <c r="AG140" i="51"/>
  <c r="AF141" i="51"/>
  <c r="AG141" i="51"/>
  <c r="AF142" i="51"/>
  <c r="AG142" i="51"/>
  <c r="AF143" i="51"/>
  <c r="AG143" i="51"/>
  <c r="AF144" i="51"/>
  <c r="AG144" i="51"/>
  <c r="AF145" i="51"/>
  <c r="AG145" i="51"/>
  <c r="AF146" i="51"/>
  <c r="AG146" i="51"/>
  <c r="AF147" i="51"/>
  <c r="AG147" i="51"/>
  <c r="AF148" i="51"/>
  <c r="AG148" i="51"/>
  <c r="AF149" i="51"/>
  <c r="AG149" i="51"/>
  <c r="AF150" i="51"/>
  <c r="AG150" i="51"/>
  <c r="AF151" i="51"/>
  <c r="AG151" i="51"/>
  <c r="AF152" i="51"/>
  <c r="AG152" i="51"/>
  <c r="AF153" i="51"/>
  <c r="AG153" i="51"/>
  <c r="AF154" i="51"/>
  <c r="AG154" i="51"/>
  <c r="AF155" i="51"/>
  <c r="AG155" i="51"/>
  <c r="AF156" i="51"/>
  <c r="AG156" i="51"/>
  <c r="AF157" i="51"/>
  <c r="AG157" i="51"/>
  <c r="AF158" i="51"/>
  <c r="AG158" i="51"/>
  <c r="AF159" i="51"/>
  <c r="AG159" i="51"/>
  <c r="AF160" i="51"/>
  <c r="AG160" i="51"/>
  <c r="AF161" i="51"/>
  <c r="AG161" i="51"/>
  <c r="AF162" i="51"/>
  <c r="AG162" i="51"/>
  <c r="AF163" i="51"/>
  <c r="AG163" i="51"/>
  <c r="AF164" i="51"/>
  <c r="AG164" i="51"/>
  <c r="AF165" i="51"/>
  <c r="AG165" i="51"/>
  <c r="AF166" i="51"/>
  <c r="AG166" i="51"/>
  <c r="AF167" i="51"/>
  <c r="AG167" i="51"/>
  <c r="AF168" i="51"/>
  <c r="AG168" i="51"/>
  <c r="AF169" i="51"/>
  <c r="AG169" i="51"/>
  <c r="AF170" i="51"/>
  <c r="AG170" i="51"/>
  <c r="AF171" i="51"/>
  <c r="AG171" i="51"/>
  <c r="AF172" i="51"/>
  <c r="AG172" i="51"/>
  <c r="AF173" i="51"/>
  <c r="AG173" i="51"/>
  <c r="AF174" i="51"/>
  <c r="AG174" i="51"/>
  <c r="AF175" i="51"/>
  <c r="AG175" i="51"/>
  <c r="AF176" i="51"/>
  <c r="AG176" i="51"/>
  <c r="AF177" i="51"/>
  <c r="AG177" i="51"/>
  <c r="AF178" i="51"/>
  <c r="AG178" i="51"/>
  <c r="AF179" i="51"/>
  <c r="AG179" i="51"/>
  <c r="AF180" i="51"/>
  <c r="AG180" i="51"/>
  <c r="AF181" i="51"/>
  <c r="AG181" i="51"/>
  <c r="AF182" i="51"/>
  <c r="AG182" i="51"/>
  <c r="AF183" i="51"/>
  <c r="AG183" i="51"/>
  <c r="AF184" i="51"/>
  <c r="AG184" i="51"/>
  <c r="AF185" i="51"/>
  <c r="AG185" i="51"/>
  <c r="AF186" i="51"/>
  <c r="AG186" i="51"/>
  <c r="AF187" i="51"/>
  <c r="AG187" i="51"/>
  <c r="AF188" i="51"/>
  <c r="AG188" i="51"/>
  <c r="AF189" i="51"/>
  <c r="AG189" i="51"/>
  <c r="AF190" i="51"/>
  <c r="AG190" i="51"/>
  <c r="AF191" i="51"/>
  <c r="AG191" i="51"/>
  <c r="AF192" i="51"/>
  <c r="AG192" i="51"/>
  <c r="AF193" i="51"/>
  <c r="AG193" i="51"/>
  <c r="AF194" i="51"/>
  <c r="AG194" i="51"/>
  <c r="AF195" i="51"/>
  <c r="AG195" i="51"/>
  <c r="AF196" i="51"/>
  <c r="AG196" i="51"/>
  <c r="AF197" i="51"/>
  <c r="AG197" i="51"/>
  <c r="AF198" i="51"/>
  <c r="AG198" i="51"/>
  <c r="AF199" i="51"/>
  <c r="AG199" i="51"/>
  <c r="AF200" i="51"/>
  <c r="AG200" i="51"/>
  <c r="AF201" i="51"/>
  <c r="AG201" i="51"/>
  <c r="AF202" i="51"/>
  <c r="AG202" i="51"/>
  <c r="AF203" i="51"/>
  <c r="AG203" i="51"/>
  <c r="AF204" i="51"/>
  <c r="AG204" i="51"/>
  <c r="AF205" i="51"/>
  <c r="AG205" i="51"/>
  <c r="AF206" i="51"/>
  <c r="AG206" i="51"/>
  <c r="AF207" i="51"/>
  <c r="AG207" i="51"/>
  <c r="AF208" i="51"/>
  <c r="AG208" i="51"/>
  <c r="AF209" i="51"/>
  <c r="AG209" i="51"/>
  <c r="AF210" i="51"/>
  <c r="AG210" i="51"/>
  <c r="AF211" i="51"/>
  <c r="AG211" i="51"/>
  <c r="AF212" i="51"/>
  <c r="AG212" i="51"/>
  <c r="AF213" i="51"/>
  <c r="AG213" i="51"/>
  <c r="AF214" i="51"/>
  <c r="AG214" i="51"/>
  <c r="AF215" i="51"/>
  <c r="AG215" i="51"/>
  <c r="AF216" i="51"/>
  <c r="AG216" i="51"/>
  <c r="AF217" i="51"/>
  <c r="AG217" i="51"/>
  <c r="AF218" i="51"/>
  <c r="AG218" i="51"/>
  <c r="AF219" i="51"/>
  <c r="AG219" i="51"/>
  <c r="AF220" i="51"/>
  <c r="AG220" i="51"/>
  <c r="AF221" i="51"/>
  <c r="AG221" i="51"/>
  <c r="AF222" i="51"/>
  <c r="AG222" i="51"/>
  <c r="AF223" i="51"/>
  <c r="AG223" i="51"/>
  <c r="AF224" i="51"/>
  <c r="AG224" i="51"/>
  <c r="AF225" i="51"/>
  <c r="AG225" i="51"/>
  <c r="AF226" i="51"/>
  <c r="AG226" i="51"/>
  <c r="AF227" i="51"/>
  <c r="AG227" i="51"/>
  <c r="AF228" i="51"/>
  <c r="AG228" i="51"/>
  <c r="AF229" i="51"/>
  <c r="AG229" i="51"/>
  <c r="AF230" i="51"/>
  <c r="AG230" i="51"/>
  <c r="AF231" i="51"/>
  <c r="AG231" i="51"/>
  <c r="AF232" i="51"/>
  <c r="AG232" i="51"/>
  <c r="AF233" i="51"/>
  <c r="AG233" i="51"/>
  <c r="AF234" i="51"/>
  <c r="AG234" i="51"/>
  <c r="AF235" i="51"/>
  <c r="AG235" i="51"/>
  <c r="AF236" i="51"/>
  <c r="AG236" i="51"/>
  <c r="AF237" i="51"/>
  <c r="AG237" i="51"/>
  <c r="AF238" i="51"/>
  <c r="AG238" i="51"/>
  <c r="AF239" i="51"/>
  <c r="AG239" i="51"/>
  <c r="AF240" i="51"/>
  <c r="AG240" i="51"/>
  <c r="AF241" i="51"/>
  <c r="AG241" i="51"/>
  <c r="AF242" i="51"/>
  <c r="AG242" i="51"/>
  <c r="AF243" i="51"/>
  <c r="AG243" i="51"/>
  <c r="AF244" i="51"/>
  <c r="AG244" i="51"/>
  <c r="AF245" i="51"/>
  <c r="AG245" i="51"/>
  <c r="AF246" i="51"/>
  <c r="AG246" i="51"/>
  <c r="AF247" i="51"/>
  <c r="AG247" i="51"/>
  <c r="AF248" i="51"/>
  <c r="AG248" i="51"/>
  <c r="AF249" i="51"/>
  <c r="AG249" i="51"/>
  <c r="AF250" i="51"/>
  <c r="AG250" i="51"/>
  <c r="AF251" i="51"/>
  <c r="AG251" i="51"/>
  <c r="AF252" i="51"/>
  <c r="AG252" i="51"/>
  <c r="AF253" i="51"/>
  <c r="AG253" i="51"/>
  <c r="AF254" i="51"/>
  <c r="AG254" i="51"/>
  <c r="AF255" i="51"/>
  <c r="AG255" i="51"/>
  <c r="AF256" i="51"/>
  <c r="AG256" i="51"/>
  <c r="AF257" i="51"/>
  <c r="AG257" i="51"/>
  <c r="D2" i="50"/>
  <c r="E2" i="50"/>
  <c r="C2" i="50"/>
  <c r="B2" i="50"/>
  <c r="D3" i="50"/>
  <c r="E3" i="50"/>
  <c r="C3" i="50"/>
  <c r="B3" i="50"/>
  <c r="D4" i="50"/>
  <c r="E4" i="50"/>
  <c r="C4" i="50"/>
  <c r="B4" i="50"/>
  <c r="D5" i="50"/>
  <c r="E5" i="50"/>
  <c r="C5" i="50"/>
  <c r="B5" i="50"/>
  <c r="D6" i="50"/>
  <c r="E6" i="50"/>
  <c r="C6" i="50"/>
  <c r="B6" i="50"/>
  <c r="D7" i="50"/>
  <c r="E7" i="50"/>
  <c r="C7" i="50"/>
  <c r="B7" i="50"/>
  <c r="D8" i="50"/>
  <c r="E8" i="50"/>
  <c r="C8" i="50"/>
  <c r="B8" i="50"/>
  <c r="D9" i="50"/>
  <c r="E9" i="50"/>
  <c r="C9" i="50"/>
  <c r="B9" i="50"/>
  <c r="D10" i="50"/>
  <c r="E10" i="50"/>
  <c r="C10" i="50"/>
  <c r="B10" i="50"/>
  <c r="D11" i="50"/>
  <c r="E11" i="50"/>
  <c r="C11" i="50"/>
  <c r="B11" i="50"/>
  <c r="D12" i="50"/>
  <c r="E12" i="50"/>
  <c r="C12" i="50"/>
  <c r="B12" i="50"/>
  <c r="D13" i="50"/>
  <c r="E13" i="50"/>
  <c r="C13" i="50"/>
  <c r="B13" i="50"/>
  <c r="D14" i="50"/>
  <c r="E14" i="50"/>
  <c r="C14" i="50"/>
  <c r="B14" i="50"/>
  <c r="D15" i="50"/>
  <c r="E15" i="50"/>
  <c r="C15" i="50"/>
  <c r="B15" i="50"/>
  <c r="D16" i="50"/>
  <c r="E16" i="50"/>
  <c r="C16" i="50"/>
  <c r="B16" i="50"/>
  <c r="D17" i="50"/>
  <c r="E17" i="50"/>
  <c r="C17" i="50"/>
  <c r="B17" i="50"/>
  <c r="D18" i="50"/>
  <c r="E18" i="50"/>
  <c r="C18" i="50"/>
  <c r="B18" i="50"/>
  <c r="D19" i="50"/>
  <c r="E19" i="50"/>
  <c r="C19" i="50"/>
  <c r="B19" i="50"/>
  <c r="D20" i="50"/>
  <c r="E20" i="50"/>
  <c r="C20" i="50"/>
  <c r="B20" i="50"/>
  <c r="C2" i="49"/>
  <c r="D2" i="49"/>
  <c r="L3" i="49" a="1"/>
  <c r="L3" i="49" s="1"/>
  <c r="A4" i="49"/>
  <c r="C3" i="49" l="1"/>
  <c r="C4" i="49"/>
  <c r="L4" i="49"/>
  <c r="D3" i="49"/>
  <c r="D4" i="49"/>
  <c r="E4" i="49" s="1"/>
  <c r="M4" i="49"/>
  <c r="M3" i="49"/>
  <c r="E3" i="49"/>
  <c r="C5" i="49"/>
  <c r="D5" i="49"/>
  <c r="E5" i="49"/>
  <c r="L5" i="49"/>
  <c r="M5" i="49"/>
  <c r="C6" i="49"/>
  <c r="D6" i="49"/>
  <c r="E6" i="49"/>
  <c r="L6" i="49"/>
  <c r="M6" i="49"/>
  <c r="C7" i="49"/>
  <c r="D7" i="49"/>
  <c r="E7" i="49"/>
  <c r="L7" i="49"/>
  <c r="M7" i="49"/>
  <c r="L8" i="49"/>
  <c r="A9" i="49"/>
  <c r="C8" i="49" l="1"/>
  <c r="C9" i="49"/>
  <c r="L9" i="49"/>
  <c r="D8" i="49"/>
  <c r="M8" i="49" s="1"/>
  <c r="D9" i="49"/>
  <c r="M9" i="49"/>
  <c r="C10" i="49"/>
  <c r="D10" i="49"/>
  <c r="L10" i="49"/>
  <c r="M10" i="49"/>
  <c r="C11" i="49"/>
  <c r="D11" i="49"/>
  <c r="L11" i="49"/>
  <c r="M11" i="49"/>
  <c r="C12" i="49"/>
  <c r="D12" i="49"/>
  <c r="L12" i="49"/>
  <c r="M12" i="49"/>
  <c r="C13" i="49"/>
  <c r="D13" i="49"/>
  <c r="L13" i="49"/>
  <c r="M13" i="49"/>
  <c r="C14" i="49"/>
  <c r="D14" i="49"/>
  <c r="L14" i="49"/>
  <c r="M14" i="49"/>
  <c r="L15" i="49"/>
  <c r="A16" i="49"/>
  <c r="C15" i="49" l="1"/>
  <c r="C16" i="49"/>
  <c r="L16" i="49"/>
  <c r="D15" i="49"/>
  <c r="D16" i="49"/>
  <c r="E16" i="49" s="1"/>
  <c r="M16" i="49"/>
  <c r="M15" i="49"/>
  <c r="E15" i="49"/>
  <c r="C17" i="49"/>
  <c r="D17" i="49"/>
  <c r="E17" i="49"/>
  <c r="L17" i="49"/>
  <c r="M17" i="49"/>
  <c r="C18" i="49"/>
  <c r="D18" i="49"/>
  <c r="E18" i="49"/>
  <c r="L18" i="49"/>
  <c r="M18" i="49"/>
  <c r="C19" i="49"/>
  <c r="D19" i="49"/>
  <c r="E19" i="49"/>
  <c r="L19" i="49"/>
  <c r="M19" i="49"/>
  <c r="C20" i="49"/>
  <c r="D20" i="49"/>
  <c r="E20" i="49"/>
  <c r="L20" i="49"/>
  <c r="M20" i="49"/>
  <c r="C21" i="49"/>
  <c r="D21" i="49"/>
  <c r="E21" i="49"/>
  <c r="L21" i="49"/>
  <c r="M21" i="49"/>
  <c r="C22" i="49"/>
  <c r="D22" i="49"/>
  <c r="E22" i="49"/>
  <c r="L22" i="49"/>
  <c r="M22" i="49"/>
  <c r="C23" i="49"/>
  <c r="D23" i="49"/>
  <c r="E23" i="49"/>
  <c r="L23" i="49"/>
  <c r="M23" i="49"/>
  <c r="C24" i="49"/>
  <c r="D24" i="49"/>
  <c r="E24" i="49"/>
  <c r="L24" i="49"/>
  <c r="M24" i="49"/>
  <c r="L25" i="49"/>
  <c r="A26" i="49"/>
  <c r="C25" i="49" l="1"/>
  <c r="C26" i="49"/>
  <c r="L26" i="49"/>
  <c r="D25" i="49"/>
  <c r="D26" i="49"/>
  <c r="E26" i="49" s="1"/>
  <c r="M26" i="49"/>
  <c r="M25" i="49"/>
  <c r="E25" i="49"/>
  <c r="C27" i="49"/>
  <c r="D27" i="49"/>
  <c r="E27" i="49"/>
  <c r="L27" i="49"/>
  <c r="M27" i="49"/>
  <c r="C28" i="49"/>
  <c r="D28" i="49"/>
  <c r="E28" i="49"/>
  <c r="L28" i="49"/>
  <c r="M28" i="49"/>
  <c r="C29" i="49"/>
  <c r="D29" i="49"/>
  <c r="E29" i="49"/>
  <c r="L29" i="49"/>
  <c r="M29" i="49"/>
  <c r="C30" i="49"/>
  <c r="D30" i="49"/>
  <c r="E30" i="49"/>
  <c r="L30" i="49"/>
  <c r="M30" i="49"/>
  <c r="C31" i="49"/>
  <c r="D31" i="49"/>
  <c r="E31" i="49"/>
  <c r="L31" i="49"/>
  <c r="M31" i="49"/>
  <c r="C32" i="49"/>
  <c r="D32" i="49"/>
  <c r="E32" i="49"/>
  <c r="L32" i="49"/>
  <c r="M32" i="49"/>
  <c r="C33" i="49"/>
  <c r="D33" i="49"/>
  <c r="E33" i="49"/>
  <c r="L33" i="49"/>
  <c r="M33" i="49"/>
  <c r="C34" i="49"/>
  <c r="D34" i="49"/>
  <c r="E34" i="49"/>
  <c r="L34" i="49"/>
  <c r="M34" i="49"/>
  <c r="C35" i="49"/>
  <c r="D35" i="49"/>
  <c r="E35" i="49"/>
  <c r="L35" i="49"/>
  <c r="M35" i="49"/>
  <c r="C36" i="49"/>
  <c r="D36" i="49"/>
  <c r="E36" i="49"/>
  <c r="L36" i="49"/>
  <c r="M36" i="49"/>
  <c r="C37" i="49"/>
  <c r="D37" i="49"/>
  <c r="E37" i="49"/>
  <c r="L37" i="49"/>
  <c r="M37" i="49"/>
  <c r="C38" i="49"/>
  <c r="D38" i="49"/>
  <c r="E38" i="49"/>
  <c r="L38" i="49"/>
  <c r="M38" i="49"/>
  <c r="C39" i="49"/>
  <c r="D39" i="49"/>
  <c r="E39" i="49"/>
  <c r="L39" i="49"/>
  <c r="M39" i="49"/>
  <c r="C40" i="49"/>
  <c r="D40" i="49"/>
  <c r="E40" i="49"/>
  <c r="L40" i="49"/>
  <c r="M40" i="49"/>
  <c r="B41" i="49"/>
  <c r="C41" i="49" s="1"/>
  <c r="D41" i="49"/>
  <c r="E41" i="49"/>
  <c r="G41" i="49"/>
  <c r="L41" i="49"/>
  <c r="M41" i="49"/>
  <c r="B42" i="49"/>
  <c r="C42" i="49"/>
  <c r="D42" i="49"/>
  <c r="E42" i="49"/>
  <c r="G42" i="49"/>
  <c r="L42" i="49"/>
  <c r="M42" i="49"/>
  <c r="B43" i="49"/>
  <c r="C43" i="49"/>
  <c r="D43" i="49"/>
  <c r="E43" i="49"/>
  <c r="G43" i="49"/>
  <c r="L43" i="49"/>
  <c r="M43" i="49"/>
  <c r="B44" i="49"/>
  <c r="C44" i="49" s="1"/>
  <c r="D44" i="49"/>
  <c r="E44" i="49"/>
  <c r="G44" i="49"/>
  <c r="L44" i="49"/>
  <c r="M44" i="49"/>
  <c r="B45" i="49"/>
  <c r="C45" i="49" s="1"/>
  <c r="D45" i="49"/>
  <c r="E45" i="49"/>
  <c r="G45" i="49"/>
  <c r="L45" i="49"/>
  <c r="M45" i="49"/>
  <c r="B46" i="49"/>
  <c r="C46" i="49" s="1"/>
  <c r="D46" i="49"/>
  <c r="E46" i="49"/>
  <c r="G46" i="49"/>
  <c r="L46" i="49"/>
  <c r="M46" i="49"/>
  <c r="B47" i="49"/>
  <c r="C47" i="49" s="1"/>
  <c r="D47" i="49"/>
  <c r="E47" i="49"/>
  <c r="G47" i="49"/>
  <c r="L47" i="49"/>
  <c r="M47" i="49"/>
  <c r="B48" i="49"/>
  <c r="C48" i="49" s="1"/>
  <c r="D48" i="49"/>
  <c r="E48" i="49"/>
  <c r="G48" i="49"/>
  <c r="L48" i="49"/>
  <c r="M48" i="49"/>
  <c r="B49" i="49"/>
  <c r="C49" i="49" s="1"/>
  <c r="D49" i="49"/>
  <c r="E49" i="49"/>
  <c r="G49" i="49"/>
  <c r="L49" i="49"/>
  <c r="M49" i="49"/>
  <c r="B50" i="49"/>
  <c r="C50" i="49" s="1"/>
  <c r="D50" i="49"/>
  <c r="E50" i="49"/>
  <c r="G50" i="49"/>
  <c r="L50" i="49"/>
  <c r="M50" i="49"/>
  <c r="B51" i="49"/>
  <c r="C51" i="49" s="1"/>
  <c r="D51" i="49"/>
  <c r="E51" i="49"/>
  <c r="G51" i="49"/>
  <c r="L51" i="49"/>
  <c r="M51" i="49"/>
  <c r="B52" i="49"/>
  <c r="C52" i="49" s="1"/>
  <c r="D52" i="49"/>
  <c r="E52" i="49"/>
  <c r="G52" i="49"/>
  <c r="L52" i="49"/>
  <c r="M52" i="49"/>
  <c r="B53" i="49"/>
  <c r="C53" i="49"/>
  <c r="D53" i="49"/>
  <c r="E53" i="49"/>
  <c r="G53" i="49"/>
  <c r="L53" i="49"/>
  <c r="M53" i="49"/>
  <c r="B54" i="49"/>
  <c r="C54" i="49" s="1"/>
  <c r="D54" i="49"/>
  <c r="E54" i="49"/>
  <c r="G54" i="49"/>
  <c r="L54" i="49"/>
  <c r="M54" i="49"/>
  <c r="B55" i="49"/>
  <c r="C55" i="49" s="1"/>
  <c r="D55" i="49"/>
  <c r="E55" i="49"/>
  <c r="G55" i="49"/>
  <c r="L55" i="49"/>
  <c r="M55" i="49"/>
  <c r="B56" i="49"/>
  <c r="C56" i="49" s="1"/>
  <c r="D56" i="49"/>
  <c r="E56" i="49"/>
  <c r="G56" i="49"/>
  <c r="L56" i="49"/>
  <c r="M56" i="49"/>
  <c r="B57" i="49"/>
  <c r="C57" i="49" s="1"/>
  <c r="D57" i="49"/>
  <c r="E57" i="49"/>
  <c r="G57" i="49"/>
  <c r="L57" i="49"/>
  <c r="M57" i="49"/>
  <c r="N41" i="49" s="1"/>
  <c r="L1" i="48"/>
  <c r="M1" i="48"/>
  <c r="K3" i="48"/>
  <c r="L3" i="48"/>
  <c r="M3" i="48"/>
  <c r="P3" i="48"/>
  <c r="R3" i="48"/>
  <c r="T3" i="48"/>
  <c r="U3" i="48"/>
  <c r="K4" i="48"/>
  <c r="L4" i="48"/>
  <c r="M4" i="48"/>
  <c r="P4" i="48"/>
  <c r="T4" i="48"/>
  <c r="U4" i="48"/>
  <c r="K5" i="48"/>
  <c r="L5" i="48"/>
  <c r="M5" i="48"/>
  <c r="P5" i="48"/>
  <c r="T5" i="48"/>
  <c r="U5" i="48"/>
  <c r="K6" i="48"/>
  <c r="L6" i="48"/>
  <c r="M6" i="48"/>
  <c r="P6" i="48"/>
  <c r="T6" i="48"/>
  <c r="U6" i="48"/>
  <c r="K7" i="48"/>
  <c r="L7" i="48"/>
  <c r="M7" i="48"/>
  <c r="P7" i="48"/>
  <c r="T7" i="48"/>
  <c r="U7" i="48"/>
  <c r="K8" i="48"/>
  <c r="L8" i="48"/>
  <c r="M8" i="48"/>
  <c r="P8" i="48"/>
  <c r="T8" i="48"/>
  <c r="U8" i="48"/>
  <c r="K9" i="48"/>
  <c r="L9" i="48"/>
  <c r="M9" i="48"/>
  <c r="P9" i="48"/>
  <c r="T9" i="48"/>
  <c r="U9" i="48"/>
  <c r="P11" i="48"/>
  <c r="M13" i="48" a="1"/>
  <c r="M13" i="48"/>
  <c r="P13" i="48" a="1"/>
  <c r="P13" i="48"/>
  <c r="S13" i="48" a="1"/>
  <c r="S13" i="48"/>
  <c r="T13" i="48" a="1"/>
  <c r="T13" i="48"/>
  <c r="M14" i="48"/>
  <c r="P14" i="48"/>
  <c r="S14" i="48"/>
  <c r="T14" i="48"/>
  <c r="M15" i="48"/>
  <c r="P15" i="48"/>
  <c r="S15" i="48"/>
  <c r="T15" i="48"/>
  <c r="M16" i="48"/>
  <c r="P16" i="48"/>
  <c r="S16" i="48"/>
  <c r="T16" i="48"/>
  <c r="M17" i="48"/>
  <c r="P17" i="48"/>
  <c r="S17" i="48"/>
  <c r="T17" i="48"/>
  <c r="M18" i="48"/>
  <c r="P18" i="48"/>
  <c r="S18" i="48"/>
  <c r="T18" i="48"/>
  <c r="M19" i="48"/>
  <c r="P19" i="48"/>
  <c r="S19" i="48"/>
  <c r="T19" i="48"/>
  <c r="M20" i="48"/>
  <c r="P20" i="48"/>
  <c r="S20" i="48"/>
  <c r="T20" i="48"/>
  <c r="M21" i="48"/>
  <c r="P21" i="48"/>
  <c r="S21" i="48"/>
  <c r="T21" i="48"/>
  <c r="P24" i="48"/>
  <c r="P25" i="48"/>
  <c r="T25" i="48"/>
  <c r="O26" i="48"/>
  <c r="P26" i="48" s="1"/>
  <c r="Q26" i="48"/>
  <c r="O27" i="48" l="1"/>
  <c r="P27" i="48" s="1"/>
  <c r="O28" i="48"/>
  <c r="P28" i="48" s="1"/>
  <c r="O29" i="48"/>
  <c r="P29" i="48" s="1"/>
  <c r="E2" i="47"/>
  <c r="I2" i="47"/>
  <c r="E4" i="47"/>
  <c r="F4" i="47"/>
  <c r="S3" i="47" s="1"/>
  <c r="T3" i="47"/>
  <c r="U3" i="47" s="1"/>
  <c r="G4" i="47"/>
  <c r="H4" i="47"/>
  <c r="S4" i="47"/>
  <c r="T4" i="47"/>
  <c r="U4" i="47"/>
  <c r="D5" i="47"/>
  <c r="E5" i="47" s="1"/>
  <c r="F5" i="47"/>
  <c r="G5" i="47"/>
  <c r="H5" i="47"/>
  <c r="N5" i="47"/>
  <c r="S5" i="47"/>
  <c r="T5" i="47"/>
  <c r="U5" i="47"/>
  <c r="D6" i="47"/>
  <c r="E6" i="47" s="1"/>
  <c r="F6" i="47"/>
  <c r="G6" i="47"/>
  <c r="H6" i="47"/>
  <c r="S6" i="47"/>
  <c r="T6" i="47"/>
  <c r="U6" i="47"/>
  <c r="D7" i="47"/>
  <c r="E7" i="47" s="1"/>
  <c r="F7" i="47"/>
  <c r="G7" i="47"/>
  <c r="H7" i="47"/>
  <c r="S7" i="47"/>
  <c r="T7" i="47"/>
  <c r="U7" i="47"/>
  <c r="D8" i="47"/>
  <c r="E8" i="47"/>
  <c r="F8" i="47"/>
  <c r="G8" i="47"/>
  <c r="H8" i="47"/>
  <c r="S8" i="47"/>
  <c r="T8" i="47"/>
  <c r="U8" i="47"/>
  <c r="D9" i="47"/>
  <c r="E9" i="47"/>
  <c r="F9" i="47"/>
  <c r="G9" i="47"/>
  <c r="H9" i="47"/>
  <c r="S9" i="47"/>
  <c r="T9" i="47"/>
  <c r="U9" i="47"/>
  <c r="D10" i="47"/>
  <c r="E10" i="47"/>
  <c r="F10" i="47"/>
  <c r="G10" i="47"/>
  <c r="H10" i="47"/>
  <c r="S10" i="47"/>
  <c r="T10" i="47"/>
  <c r="U10" i="47"/>
  <c r="D11" i="47"/>
  <c r="E11" i="47"/>
  <c r="F11" i="47"/>
  <c r="G11" i="47"/>
  <c r="H11" i="47"/>
  <c r="S11" i="47"/>
  <c r="T11" i="47"/>
  <c r="U11" i="47"/>
  <c r="D12" i="47"/>
  <c r="E12" i="47"/>
  <c r="F12" i="47"/>
  <c r="G12" i="47"/>
  <c r="H12" i="47"/>
  <c r="S12" i="47"/>
  <c r="T12" i="47"/>
  <c r="U12" i="47"/>
  <c r="D13" i="47"/>
  <c r="E13" i="47"/>
  <c r="F13" i="47"/>
  <c r="G13" i="47"/>
  <c r="H13" i="47"/>
  <c r="S13" i="47"/>
  <c r="T13" i="47"/>
  <c r="U13" i="47"/>
  <c r="D14" i="47"/>
  <c r="E14" i="47"/>
  <c r="F14" i="47"/>
  <c r="G14" i="47"/>
  <c r="H14" i="47"/>
  <c r="S14" i="47"/>
  <c r="T14" i="47"/>
  <c r="U14" i="47"/>
  <c r="D15" i="47"/>
  <c r="E15" i="47"/>
  <c r="F15" i="47"/>
  <c r="G15" i="47"/>
  <c r="H15" i="47"/>
  <c r="S15" i="47"/>
  <c r="T15" i="47"/>
  <c r="U15" i="47"/>
  <c r="D16" i="47"/>
  <c r="E16" i="47"/>
  <c r="F16" i="47"/>
  <c r="G16" i="47"/>
  <c r="H16" i="47"/>
  <c r="S16" i="47"/>
  <c r="T16" i="47"/>
  <c r="U16" i="47"/>
  <c r="S17" i="47"/>
  <c r="T17" i="47"/>
  <c r="U17" i="47"/>
  <c r="S18" i="47"/>
  <c r="T18" i="47"/>
  <c r="U18" i="47"/>
  <c r="S19" i="47"/>
  <c r="T19" i="47"/>
  <c r="U19" i="47"/>
  <c r="S20" i="47"/>
  <c r="T20" i="47"/>
  <c r="U20" i="47"/>
  <c r="S21" i="47"/>
  <c r="T21" i="47"/>
  <c r="U21" i="47"/>
  <c r="S22" i="47"/>
  <c r="T22" i="47"/>
  <c r="U22" i="47"/>
  <c r="S23" i="47"/>
  <c r="T23" i="47"/>
  <c r="U23" i="47"/>
  <c r="S24" i="47"/>
  <c r="T24" i="47"/>
  <c r="U24" i="47"/>
  <c r="S25" i="47"/>
  <c r="T25" i="47"/>
  <c r="U25" i="47"/>
  <c r="S26" i="47"/>
  <c r="T26" i="47"/>
  <c r="U26" i="47"/>
  <c r="S27" i="47"/>
  <c r="T27" i="47"/>
  <c r="U27" i="47"/>
  <c r="S28" i="47"/>
  <c r="T28" i="47"/>
  <c r="U28" i="47"/>
  <c r="S29" i="47"/>
  <c r="T29" i="47"/>
  <c r="U29" i="47"/>
  <c r="S30" i="47"/>
  <c r="T30" i="47"/>
  <c r="U30" i="47"/>
  <c r="S31" i="47"/>
  <c r="T31" i="47"/>
  <c r="U31" i="47"/>
  <c r="S32" i="47"/>
  <c r="T32" i="47"/>
  <c r="U32" i="47"/>
  <c r="S33" i="47"/>
  <c r="T33" i="47"/>
  <c r="U33" i="47"/>
  <c r="S34" i="47"/>
  <c r="T34" i="47"/>
  <c r="U34" i="47"/>
  <c r="S35" i="47"/>
  <c r="T35" i="47"/>
  <c r="U35" i="47"/>
  <c r="S36" i="47"/>
  <c r="T36" i="47"/>
  <c r="U36" i="47"/>
  <c r="S37" i="47"/>
  <c r="T37" i="47"/>
  <c r="U37" i="47"/>
  <c r="S38" i="47"/>
  <c r="T38" i="47"/>
  <c r="U38" i="47"/>
  <c r="S39" i="47"/>
  <c r="T39" i="47"/>
  <c r="U39" i="47"/>
  <c r="S40" i="47"/>
  <c r="T40" i="47"/>
  <c r="U40" i="47"/>
  <c r="S41" i="47"/>
  <c r="T41" i="47"/>
  <c r="U41" i="47"/>
  <c r="S42" i="47"/>
  <c r="T42" i="47"/>
  <c r="U42" i="47"/>
  <c r="S43" i="47"/>
  <c r="T43" i="47"/>
  <c r="U43" i="47"/>
  <c r="S44" i="47"/>
  <c r="T44" i="47"/>
  <c r="U44" i="47"/>
  <c r="S45" i="47"/>
  <c r="T45" i="47"/>
  <c r="U45" i="47"/>
  <c r="S46" i="47"/>
  <c r="T46" i="47"/>
  <c r="U46" i="47"/>
  <c r="S47" i="47"/>
  <c r="T47" i="47"/>
  <c r="U47" i="47"/>
  <c r="S48" i="47"/>
  <c r="T48" i="47"/>
  <c r="U48" i="47"/>
  <c r="S49" i="47"/>
  <c r="T49" i="47"/>
  <c r="U49" i="47"/>
  <c r="S50" i="47"/>
  <c r="T50" i="47"/>
  <c r="U50" i="47"/>
  <c r="S51" i="47"/>
  <c r="T51" i="47"/>
  <c r="U51" i="47"/>
  <c r="S52" i="47"/>
  <c r="T52" i="47"/>
  <c r="U52" i="47"/>
  <c r="S53" i="47"/>
  <c r="T53" i="47"/>
  <c r="U53" i="47"/>
  <c r="S54" i="47"/>
  <c r="T54" i="47"/>
  <c r="U54" i="47"/>
  <c r="S55" i="47"/>
  <c r="T55" i="47"/>
  <c r="U55" i="47"/>
  <c r="S56" i="47"/>
  <c r="T56" i="47"/>
  <c r="U56" i="47"/>
  <c r="S57" i="47"/>
  <c r="T57" i="47"/>
  <c r="U57" i="47"/>
  <c r="S58" i="47"/>
  <c r="T58" i="47"/>
  <c r="U58" i="47"/>
  <c r="S59" i="47"/>
  <c r="T59" i="47"/>
  <c r="U59" i="47"/>
  <c r="S60" i="47"/>
  <c r="T60" i="47"/>
  <c r="U60" i="47"/>
  <c r="S61" i="47"/>
  <c r="T61" i="47"/>
  <c r="U61" i="47"/>
  <c r="S62" i="47"/>
  <c r="T62" i="47"/>
  <c r="U62" i="47"/>
  <c r="S63" i="47"/>
  <c r="T63" i="47"/>
  <c r="U63" i="47"/>
  <c r="S64" i="47"/>
  <c r="T64" i="47"/>
  <c r="U64" i="47"/>
  <c r="S65" i="47"/>
  <c r="T65" i="47"/>
  <c r="U65" i="47"/>
  <c r="S66" i="47"/>
  <c r="T66" i="47"/>
  <c r="U66" i="47"/>
  <c r="S67" i="47"/>
  <c r="T67" i="47"/>
  <c r="U67" i="47"/>
  <c r="S68" i="47"/>
  <c r="T68" i="47"/>
  <c r="U68" i="47"/>
  <c r="S69" i="47"/>
  <c r="T69" i="47"/>
  <c r="U69" i="47"/>
  <c r="S70" i="47"/>
  <c r="T70" i="47"/>
  <c r="U70" i="47"/>
  <c r="S71" i="47"/>
  <c r="T71" i="47"/>
  <c r="U71" i="47"/>
  <c r="S72" i="47"/>
  <c r="T72" i="47"/>
  <c r="U72" i="47"/>
  <c r="S73" i="47"/>
  <c r="T73" i="47"/>
  <c r="U73" i="47"/>
  <c r="S74" i="47"/>
  <c r="T74" i="47"/>
  <c r="U74" i="47"/>
  <c r="S75" i="47"/>
  <c r="T75" i="47"/>
  <c r="U75" i="47"/>
  <c r="S76" i="47"/>
  <c r="T76" i="47"/>
  <c r="U76" i="47"/>
  <c r="S77" i="47"/>
  <c r="T77" i="47"/>
  <c r="U77" i="47"/>
  <c r="S78" i="47"/>
  <c r="T78" i="47"/>
  <c r="U78" i="47"/>
  <c r="S79" i="47"/>
  <c r="T79" i="47"/>
  <c r="U79" i="47"/>
  <c r="S80" i="47"/>
  <c r="T80" i="47"/>
  <c r="U80" i="47"/>
  <c r="S81" i="47"/>
  <c r="T81" i="47"/>
  <c r="U81" i="47"/>
  <c r="S82" i="47"/>
  <c r="T82" i="47"/>
  <c r="U82" i="47"/>
  <c r="S83" i="47"/>
  <c r="T83" i="47"/>
  <c r="U83" i="47"/>
  <c r="S84" i="47"/>
  <c r="T84" i="47"/>
  <c r="U84" i="47"/>
  <c r="S85" i="47"/>
  <c r="T85" i="47"/>
  <c r="U85" i="47"/>
  <c r="S86" i="47"/>
  <c r="T86" i="47"/>
  <c r="U86" i="47"/>
  <c r="S87" i="47"/>
  <c r="T87" i="47"/>
  <c r="U87" i="47"/>
  <c r="S88" i="47"/>
  <c r="T88" i="47"/>
  <c r="U88" i="47"/>
  <c r="S89" i="47"/>
  <c r="T89" i="47"/>
  <c r="U89" i="47"/>
  <c r="S90" i="47"/>
  <c r="T90" i="47"/>
  <c r="U90" i="47"/>
  <c r="S91" i="47"/>
  <c r="T91" i="47"/>
  <c r="U91" i="47"/>
  <c r="S92" i="47"/>
  <c r="T92" i="47"/>
  <c r="U92" i="47"/>
  <c r="S93" i="47"/>
  <c r="T93" i="47"/>
  <c r="U93" i="47"/>
  <c r="S94" i="47"/>
  <c r="T94" i="47"/>
  <c r="U94" i="47"/>
  <c r="S95" i="47"/>
  <c r="T95" i="47"/>
  <c r="U95" i="47"/>
  <c r="S96" i="47"/>
  <c r="T96" i="47"/>
  <c r="U96" i="47"/>
  <c r="S97" i="47"/>
  <c r="T97" i="47"/>
  <c r="U97" i="47"/>
  <c r="S98" i="47"/>
  <c r="T98" i="47"/>
  <c r="U98" i="47"/>
  <c r="S99" i="47"/>
  <c r="T99" i="47"/>
  <c r="U99" i="47"/>
  <c r="S100" i="47"/>
  <c r="T100" i="47"/>
  <c r="U100" i="47"/>
  <c r="S101" i="47"/>
  <c r="T101" i="47"/>
  <c r="U101" i="47"/>
  <c r="S102" i="47"/>
  <c r="T102" i="47"/>
  <c r="U102" i="47"/>
  <c r="S103" i="47"/>
  <c r="T103" i="47"/>
  <c r="U103" i="47"/>
  <c r="S104" i="47"/>
  <c r="T104" i="47"/>
  <c r="U104" i="47"/>
  <c r="S105" i="47"/>
  <c r="T105" i="47"/>
  <c r="U105" i="47"/>
  <c r="S106" i="47"/>
  <c r="T106" i="47"/>
  <c r="U106" i="47"/>
  <c r="S107" i="47"/>
  <c r="T107" i="47"/>
  <c r="U107" i="47"/>
  <c r="S108" i="47"/>
  <c r="T108" i="47"/>
  <c r="U108" i="47"/>
  <c r="S109" i="47"/>
  <c r="T109" i="47"/>
  <c r="U109" i="47"/>
  <c r="S110" i="47"/>
  <c r="T110" i="47"/>
  <c r="U110" i="47"/>
  <c r="S111" i="47"/>
  <c r="T111" i="47"/>
  <c r="U111" i="47"/>
  <c r="S112" i="47"/>
  <c r="T112" i="47"/>
  <c r="U112" i="47"/>
  <c r="S113" i="47"/>
  <c r="T113" i="47"/>
  <c r="U113" i="47"/>
  <c r="S114" i="47"/>
  <c r="T114" i="47"/>
  <c r="U114" i="47"/>
  <c r="S115" i="47"/>
  <c r="T115" i="47"/>
  <c r="U115" i="47"/>
  <c r="S116" i="47"/>
  <c r="T116" i="47"/>
  <c r="U116" i="47"/>
  <c r="S117" i="47"/>
  <c r="T117" i="47"/>
  <c r="U117" i="47"/>
  <c r="S118" i="47"/>
  <c r="T118" i="47"/>
  <c r="U118" i="47"/>
  <c r="S119" i="47"/>
  <c r="T119" i="47"/>
  <c r="U119" i="47"/>
  <c r="S120" i="47"/>
  <c r="T120" i="47"/>
  <c r="U120" i="47"/>
  <c r="S121" i="47"/>
  <c r="T121" i="47"/>
  <c r="U121" i="47"/>
  <c r="S122" i="47"/>
  <c r="T122" i="47"/>
  <c r="U122" i="47"/>
  <c r="S123" i="47"/>
  <c r="T123" i="47"/>
  <c r="U123" i="47"/>
  <c r="S124" i="47"/>
  <c r="T124" i="47"/>
  <c r="U124" i="47"/>
  <c r="S125" i="47"/>
  <c r="T125" i="47"/>
  <c r="U125" i="47"/>
  <c r="S126" i="47"/>
  <c r="T126" i="47"/>
  <c r="U126" i="47"/>
  <c r="S127" i="47"/>
  <c r="T127" i="47"/>
  <c r="U127" i="47"/>
  <c r="S128" i="47"/>
  <c r="T128" i="47"/>
  <c r="U128" i="47"/>
  <c r="S129" i="47"/>
  <c r="T129" i="47"/>
  <c r="U129" i="47"/>
  <c r="S130" i="47"/>
  <c r="T130" i="47"/>
  <c r="U130" i="47"/>
  <c r="S131" i="47"/>
  <c r="T131" i="47"/>
  <c r="U131" i="47"/>
  <c r="S132" i="47"/>
  <c r="T132" i="47"/>
  <c r="U132" i="47"/>
  <c r="S133" i="47"/>
  <c r="T133" i="47"/>
  <c r="U133" i="47"/>
  <c r="S134" i="47"/>
  <c r="T134" i="47"/>
  <c r="U134" i="47"/>
  <c r="S135" i="47"/>
  <c r="T135" i="47"/>
  <c r="U135" i="47"/>
  <c r="S136" i="47"/>
  <c r="T136" i="47"/>
  <c r="U136" i="47"/>
  <c r="S137" i="47"/>
  <c r="T137" i="47"/>
  <c r="U137" i="47"/>
  <c r="S138" i="47"/>
  <c r="T138" i="47"/>
  <c r="U138" i="47"/>
  <c r="S139" i="47"/>
  <c r="T139" i="47"/>
  <c r="U139" i="47"/>
  <c r="S140" i="47"/>
  <c r="T140" i="47"/>
  <c r="U140" i="47"/>
  <c r="S141" i="47"/>
  <c r="T141" i="47"/>
  <c r="U141" i="47"/>
  <c r="S142" i="47"/>
  <c r="T142" i="47"/>
  <c r="U142" i="47"/>
  <c r="S143" i="47"/>
  <c r="T143" i="47"/>
  <c r="U143" i="47"/>
  <c r="S144" i="47"/>
  <c r="T144" i="47"/>
  <c r="U144" i="47"/>
  <c r="S145" i="47"/>
  <c r="T145" i="47"/>
  <c r="U145" i="47"/>
  <c r="S146" i="47"/>
  <c r="T146" i="47"/>
  <c r="U146" i="47"/>
  <c r="S147" i="47"/>
  <c r="T147" i="47"/>
  <c r="U147" i="47"/>
  <c r="S148" i="47"/>
  <c r="T148" i="47"/>
  <c r="U148" i="47"/>
  <c r="S149" i="47"/>
  <c r="T149" i="47"/>
  <c r="U149" i="47"/>
  <c r="S150" i="47"/>
  <c r="T150" i="47"/>
  <c r="U150" i="47"/>
  <c r="S151" i="47"/>
  <c r="T151" i="47"/>
  <c r="U151" i="47"/>
  <c r="S152" i="47"/>
  <c r="T152" i="47"/>
  <c r="U152" i="47"/>
  <c r="S153" i="47"/>
  <c r="T153" i="47"/>
  <c r="U153" i="47"/>
  <c r="S154" i="47"/>
  <c r="T154" i="47"/>
  <c r="U154" i="47"/>
  <c r="S155" i="47"/>
  <c r="T155" i="47"/>
  <c r="U155" i="47"/>
  <c r="S156" i="47"/>
  <c r="T156" i="47"/>
  <c r="U156" i="47"/>
  <c r="S157" i="47"/>
  <c r="T157" i="47"/>
  <c r="U157" i="47"/>
  <c r="S158" i="47"/>
  <c r="T158" i="47"/>
  <c r="U158" i="47"/>
  <c r="S159" i="47"/>
  <c r="T159" i="47"/>
  <c r="U159" i="47"/>
  <c r="S160" i="47"/>
  <c r="T160" i="47"/>
  <c r="U160" i="47"/>
  <c r="S161" i="47"/>
  <c r="T161" i="47"/>
  <c r="U161" i="47"/>
  <c r="S162" i="47"/>
  <c r="T162" i="47"/>
  <c r="U162" i="47"/>
  <c r="S163" i="47"/>
  <c r="T163" i="47"/>
  <c r="U163" i="47"/>
  <c r="S164" i="47"/>
  <c r="T164" i="47"/>
  <c r="U164" i="47"/>
  <c r="S165" i="47"/>
  <c r="T165" i="47"/>
  <c r="U165" i="47"/>
  <c r="S166" i="47"/>
  <c r="T166" i="47"/>
  <c r="U166" i="47"/>
  <c r="S167" i="47"/>
  <c r="T167" i="47"/>
  <c r="U167" i="47"/>
  <c r="S168" i="47"/>
  <c r="T168" i="47"/>
  <c r="U168" i="47"/>
  <c r="S169" i="47"/>
  <c r="T169" i="47"/>
  <c r="U169" i="47"/>
  <c r="S170" i="47"/>
  <c r="T170" i="47"/>
  <c r="U170" i="47"/>
  <c r="S171" i="47"/>
  <c r="T171" i="47"/>
  <c r="U171" i="47"/>
  <c r="S172" i="47"/>
  <c r="T172" i="47"/>
  <c r="U172" i="47"/>
  <c r="S173" i="47"/>
  <c r="T173" i="47"/>
  <c r="U173" i="47"/>
  <c r="S174" i="47"/>
  <c r="T174" i="47"/>
  <c r="U174" i="47"/>
  <c r="S175" i="47"/>
  <c r="T175" i="47"/>
  <c r="U175" i="47"/>
  <c r="S176" i="47"/>
  <c r="T176" i="47"/>
  <c r="U176" i="47"/>
  <c r="S177" i="47"/>
  <c r="T177" i="47"/>
  <c r="U177" i="47"/>
  <c r="S178" i="47"/>
  <c r="T178" i="47"/>
  <c r="U178" i="47"/>
  <c r="S179" i="47"/>
  <c r="T179" i="47"/>
  <c r="U179" i="47"/>
  <c r="S180" i="47"/>
  <c r="T180" i="47"/>
  <c r="U180" i="47"/>
  <c r="S181" i="47"/>
  <c r="T181" i="47"/>
  <c r="U181" i="47"/>
  <c r="S182" i="47"/>
  <c r="T182" i="47"/>
  <c r="U182" i="47"/>
  <c r="S183" i="47"/>
  <c r="T183" i="47"/>
  <c r="U183" i="47"/>
  <c r="S184" i="47"/>
  <c r="T184" i="47"/>
  <c r="U184" i="47"/>
  <c r="S185" i="47"/>
  <c r="T185" i="47"/>
  <c r="U185" i="47"/>
  <c r="S186" i="47"/>
  <c r="T186" i="47"/>
  <c r="U186" i="47"/>
  <c r="S187" i="47"/>
  <c r="T187" i="47"/>
  <c r="U187" i="47"/>
  <c r="S188" i="47"/>
  <c r="T188" i="47"/>
  <c r="U188" i="47"/>
  <c r="S189" i="47"/>
  <c r="T189" i="47"/>
  <c r="U189" i="47"/>
  <c r="S190" i="47"/>
  <c r="T190" i="47"/>
  <c r="U190" i="47"/>
  <c r="S191" i="47"/>
  <c r="T191" i="47"/>
  <c r="U191" i="47"/>
  <c r="S192" i="47"/>
  <c r="T192" i="47"/>
  <c r="U192" i="47"/>
  <c r="S193" i="47"/>
  <c r="T193" i="47"/>
  <c r="U193" i="47"/>
  <c r="S194" i="47"/>
  <c r="T194" i="47"/>
  <c r="U194" i="47"/>
  <c r="S195" i="47"/>
  <c r="T195" i="47"/>
  <c r="U195" i="47"/>
  <c r="S196" i="47"/>
  <c r="T196" i="47"/>
  <c r="U196" i="47"/>
  <c r="S197" i="47"/>
  <c r="T197" i="47"/>
  <c r="U197" i="47"/>
  <c r="S198" i="47"/>
  <c r="T198" i="47"/>
  <c r="U198" i="47"/>
  <c r="S199" i="47"/>
  <c r="T199" i="47"/>
  <c r="U199" i="47"/>
  <c r="S200" i="47"/>
  <c r="T200" i="47"/>
  <c r="U200" i="47"/>
  <c r="S201" i="47"/>
  <c r="T201" i="47"/>
  <c r="U201" i="47"/>
  <c r="S202" i="47"/>
  <c r="T202" i="47"/>
  <c r="U202" i="47"/>
  <c r="S203" i="47"/>
  <c r="T203" i="47"/>
  <c r="U203" i="47"/>
  <c r="S204" i="47"/>
  <c r="T204" i="47"/>
  <c r="U204" i="47"/>
  <c r="S205" i="47"/>
  <c r="T205" i="47"/>
  <c r="U205" i="47"/>
  <c r="S206" i="47"/>
  <c r="T206" i="47"/>
  <c r="U206" i="47"/>
  <c r="S207" i="47"/>
  <c r="T207" i="47"/>
  <c r="U207" i="47"/>
  <c r="S208" i="47"/>
  <c r="T208" i="47"/>
  <c r="U208" i="47"/>
  <c r="S209" i="47"/>
  <c r="T209" i="47"/>
  <c r="U209" i="47"/>
  <c r="S210" i="47"/>
  <c r="T210" i="47"/>
  <c r="U210" i="47"/>
  <c r="S211" i="47"/>
  <c r="T211" i="47"/>
  <c r="U211" i="47"/>
  <c r="S212" i="47"/>
  <c r="T212" i="47"/>
  <c r="U212" i="47"/>
  <c r="S213" i="47"/>
  <c r="T213" i="47"/>
  <c r="U213" i="47"/>
  <c r="S214" i="47"/>
  <c r="T214" i="47"/>
  <c r="U214" i="47"/>
  <c r="S215" i="47"/>
  <c r="T215" i="47"/>
  <c r="U215" i="47"/>
  <c r="S216" i="47"/>
  <c r="T216" i="47"/>
  <c r="U216" i="47"/>
  <c r="S217" i="47"/>
  <c r="T217" i="47"/>
  <c r="U217" i="47"/>
  <c r="S218" i="47"/>
  <c r="T218" i="47"/>
  <c r="U218" i="47"/>
  <c r="S219" i="47"/>
  <c r="T219" i="47"/>
  <c r="U219" i="47"/>
  <c r="S220" i="47"/>
  <c r="T220" i="47"/>
  <c r="U220" i="47"/>
  <c r="S221" i="47"/>
  <c r="T221" i="47"/>
  <c r="U221" i="47"/>
  <c r="S222" i="47"/>
  <c r="T222" i="47"/>
  <c r="U222" i="47"/>
  <c r="S223" i="47"/>
  <c r="T223" i="47"/>
  <c r="U223" i="47"/>
  <c r="S224" i="47"/>
  <c r="T224" i="47"/>
  <c r="U224" i="47"/>
  <c r="S225" i="47"/>
  <c r="T225" i="47"/>
  <c r="U225" i="47"/>
  <c r="S226" i="47"/>
  <c r="T226" i="47"/>
  <c r="U226" i="47"/>
  <c r="S227" i="47"/>
  <c r="T227" i="47"/>
  <c r="U227" i="47"/>
  <c r="S228" i="47"/>
  <c r="T228" i="47"/>
  <c r="U228" i="47"/>
  <c r="S229" i="47"/>
  <c r="T229" i="47"/>
  <c r="U229" i="47"/>
  <c r="S230" i="47"/>
  <c r="T230" i="47"/>
  <c r="U230" i="47"/>
  <c r="S231" i="47"/>
  <c r="T231" i="47"/>
  <c r="U231" i="47"/>
  <c r="S232" i="47"/>
  <c r="T232" i="47"/>
  <c r="U232" i="47"/>
  <c r="S233" i="47"/>
  <c r="T233" i="47"/>
  <c r="U233" i="47"/>
  <c r="S234" i="47"/>
  <c r="T234" i="47"/>
  <c r="U234" i="47"/>
  <c r="S235" i="47"/>
  <c r="T235" i="47"/>
  <c r="U235" i="47"/>
  <c r="S236" i="47"/>
  <c r="T236" i="47"/>
  <c r="U236" i="47"/>
  <c r="S237" i="47"/>
  <c r="T237" i="47"/>
  <c r="U237" i="47"/>
  <c r="S238" i="47"/>
  <c r="T238" i="47"/>
  <c r="U238" i="47"/>
  <c r="S239" i="47"/>
  <c r="T239" i="47"/>
  <c r="U239" i="47"/>
  <c r="S240" i="47"/>
  <c r="T240" i="47"/>
  <c r="U240" i="47"/>
  <c r="S241" i="47"/>
  <c r="T241" i="47"/>
  <c r="U241" i="47"/>
  <c r="S242" i="47"/>
  <c r="T242" i="47"/>
  <c r="U242" i="47"/>
  <c r="S243" i="47"/>
  <c r="T243" i="47"/>
  <c r="U243" i="47"/>
  <c r="S244" i="47"/>
  <c r="T244" i="47"/>
  <c r="U244" i="47"/>
  <c r="S245" i="47"/>
  <c r="T245" i="47"/>
  <c r="U245" i="47"/>
  <c r="S246" i="47"/>
  <c r="T246" i="47"/>
  <c r="U246" i="47"/>
  <c r="S247" i="47"/>
  <c r="T247" i="47"/>
  <c r="U247" i="47"/>
  <c r="S248" i="47"/>
  <c r="T248" i="47"/>
  <c r="U248" i="47"/>
  <c r="S249" i="47"/>
  <c r="T249" i="47"/>
  <c r="U249" i="47"/>
  <c r="S250" i="47"/>
  <c r="T250" i="47"/>
  <c r="U250" i="47"/>
  <c r="S251" i="47"/>
  <c r="T251" i="47"/>
  <c r="U251" i="47"/>
  <c r="S252" i="47"/>
  <c r="T252" i="47"/>
  <c r="U252" i="47"/>
  <c r="S253" i="47"/>
  <c r="T253" i="47"/>
  <c r="U253" i="47"/>
  <c r="S254" i="47"/>
  <c r="T254" i="47"/>
  <c r="U254" i="47"/>
  <c r="S255" i="47"/>
  <c r="T255" i="47"/>
  <c r="U255" i="47"/>
  <c r="S256" i="47"/>
  <c r="T256" i="47"/>
  <c r="U256" i="47"/>
  <c r="S257" i="47"/>
  <c r="T257" i="47"/>
  <c r="U257" i="47"/>
  <c r="S258" i="47"/>
  <c r="T258" i="47"/>
  <c r="U258" i="47"/>
  <c r="S259" i="47"/>
  <c r="T259" i="47"/>
  <c r="U259" i="47"/>
  <c r="S260" i="47"/>
  <c r="T260" i="47"/>
  <c r="U260" i="47"/>
  <c r="S261" i="47"/>
  <c r="T261" i="47"/>
  <c r="U261" i="47"/>
  <c r="D2" i="46"/>
  <c r="H2" i="46"/>
  <c r="C4" i="46"/>
  <c r="D4" i="46"/>
  <c r="E4" i="46"/>
  <c r="R3" i="46" s="1"/>
  <c r="S3" i="46"/>
  <c r="T3" i="46" s="1"/>
  <c r="F4" i="46"/>
  <c r="G4" i="46"/>
  <c r="R4" i="46"/>
  <c r="S4" i="46"/>
  <c r="T4" i="46"/>
  <c r="C5" i="46"/>
  <c r="D5" i="46"/>
  <c r="E5" i="46"/>
  <c r="F5" i="46"/>
  <c r="G5" i="46"/>
  <c r="R5" i="46"/>
  <c r="S5" i="46"/>
  <c r="T5" i="46"/>
  <c r="C6" i="46"/>
  <c r="D6" i="46"/>
  <c r="E6" i="46"/>
  <c r="F6" i="46"/>
  <c r="G6" i="46"/>
  <c r="R6" i="46"/>
  <c r="S6" i="46"/>
  <c r="T6" i="46"/>
  <c r="A7" i="46"/>
  <c r="C7" i="46"/>
  <c r="D7" i="46"/>
  <c r="E7" i="46"/>
  <c r="F7" i="46"/>
  <c r="G7" i="46"/>
  <c r="R7" i="46"/>
  <c r="S7" i="46"/>
  <c r="T7" i="46"/>
  <c r="A8" i="46"/>
  <c r="C8" i="46"/>
  <c r="D8" i="46"/>
  <c r="E8" i="46"/>
  <c r="F8" i="46"/>
  <c r="G8" i="46"/>
  <c r="R8" i="46"/>
  <c r="S8" i="46"/>
  <c r="T8" i="46"/>
  <c r="A9" i="46"/>
  <c r="C9" i="46"/>
  <c r="D9" i="46"/>
  <c r="E9" i="46"/>
  <c r="F9" i="46"/>
  <c r="G9" i="46"/>
  <c r="R9" i="46"/>
  <c r="S9" i="46"/>
  <c r="T9" i="46"/>
  <c r="A10" i="46"/>
  <c r="D10" i="46" s="1"/>
  <c r="C10" i="46"/>
  <c r="E10" i="46"/>
  <c r="F10" i="46"/>
  <c r="G10" i="46"/>
  <c r="R10" i="46"/>
  <c r="S10" i="46"/>
  <c r="T10" i="46"/>
  <c r="A11" i="46"/>
  <c r="C11" i="46" s="1"/>
  <c r="D11" i="46" s="1"/>
  <c r="E11" i="46"/>
  <c r="F11" i="46"/>
  <c r="G11" i="46"/>
  <c r="R11" i="46"/>
  <c r="S11" i="46"/>
  <c r="T11" i="46"/>
  <c r="A12" i="46"/>
  <c r="C12" i="46" s="1"/>
  <c r="E12" i="46"/>
  <c r="F12" i="46"/>
  <c r="G12" i="46"/>
  <c r="D12" i="46" l="1"/>
  <c r="R12" i="46"/>
  <c r="S12" i="46"/>
  <c r="T12" i="46"/>
  <c r="A13" i="46"/>
  <c r="C13" i="46" s="1"/>
  <c r="E13" i="46"/>
  <c r="F13" i="46"/>
  <c r="G13" i="46"/>
  <c r="D13" i="46" l="1"/>
  <c r="R13" i="46"/>
  <c r="S13" i="46"/>
  <c r="T13" i="46"/>
  <c r="A14" i="46"/>
  <c r="C14" i="46" s="1"/>
  <c r="E14" i="46"/>
  <c r="F14" i="46"/>
  <c r="G14" i="46"/>
  <c r="D14" i="46" l="1"/>
  <c r="R14" i="46"/>
  <c r="S14" i="46"/>
  <c r="T14" i="46"/>
  <c r="A15" i="46"/>
  <c r="C15" i="46"/>
  <c r="D15" i="46" s="1"/>
  <c r="E15" i="46"/>
  <c r="F15" i="46"/>
  <c r="G15" i="46"/>
  <c r="R15" i="46"/>
  <c r="S15" i="46"/>
  <c r="T15" i="46"/>
  <c r="A16" i="46"/>
  <c r="C16" i="46"/>
  <c r="D16" i="46" s="1"/>
  <c r="E16" i="46"/>
  <c r="F16" i="46"/>
  <c r="G16" i="46"/>
  <c r="R16" i="46"/>
  <c r="S16" i="46"/>
  <c r="T16" i="46"/>
  <c r="A17" i="46"/>
  <c r="C17" i="46" s="1"/>
  <c r="D17" i="46" s="1"/>
  <c r="E17" i="46"/>
  <c r="F17" i="46"/>
  <c r="G17" i="46"/>
  <c r="R17" i="46"/>
  <c r="S17" i="46"/>
  <c r="T17" i="46"/>
  <c r="A18" i="46"/>
  <c r="C18" i="46"/>
  <c r="D18" i="46" s="1"/>
  <c r="E18" i="46"/>
  <c r="F18" i="46"/>
  <c r="G18" i="46"/>
  <c r="R18" i="46"/>
  <c r="S18" i="46"/>
  <c r="T18" i="46"/>
  <c r="A19" i="46"/>
  <c r="C19" i="46" s="1"/>
  <c r="D19" i="46" s="1"/>
  <c r="E19" i="46"/>
  <c r="F19" i="46"/>
  <c r="G19" i="46"/>
  <c r="R19" i="46"/>
  <c r="S19" i="46"/>
  <c r="T19" i="46"/>
  <c r="A20" i="46"/>
  <c r="C20" i="46"/>
  <c r="D20" i="46" s="1"/>
  <c r="E20" i="46"/>
  <c r="F20" i="46"/>
  <c r="G20" i="46"/>
  <c r="R20" i="46"/>
  <c r="S20" i="46"/>
  <c r="T20" i="46"/>
  <c r="A21" i="46"/>
  <c r="C21" i="46" s="1"/>
  <c r="D21" i="46" s="1"/>
  <c r="E21" i="46"/>
  <c r="F21" i="46"/>
  <c r="G21" i="46"/>
  <c r="R21" i="46"/>
  <c r="S21" i="46"/>
  <c r="T21" i="46"/>
  <c r="A22" i="46"/>
  <c r="C22" i="46" s="1"/>
  <c r="D22" i="46" s="1"/>
  <c r="E22" i="46"/>
  <c r="F22" i="46"/>
  <c r="G22" i="46"/>
  <c r="R22" i="46"/>
  <c r="S22" i="46"/>
  <c r="T22" i="46"/>
  <c r="R23" i="46"/>
  <c r="S23" i="46"/>
  <c r="T23" i="46"/>
  <c r="R24" i="46"/>
  <c r="S24" i="46"/>
  <c r="T24" i="46"/>
  <c r="R25" i="46"/>
  <c r="S25" i="46"/>
  <c r="T25" i="46"/>
  <c r="R26" i="46"/>
  <c r="S26" i="46"/>
  <c r="T26" i="46"/>
  <c r="R27" i="46"/>
  <c r="S27" i="46"/>
  <c r="T27" i="46"/>
  <c r="R28" i="46"/>
  <c r="S28" i="46"/>
  <c r="T28" i="46"/>
  <c r="R29" i="46"/>
  <c r="S29" i="46"/>
  <c r="T29" i="46"/>
  <c r="R30" i="46"/>
  <c r="S30" i="46"/>
  <c r="T30" i="46"/>
  <c r="R31" i="46"/>
  <c r="S31" i="46"/>
  <c r="T31" i="46"/>
  <c r="R32" i="46"/>
  <c r="S32" i="46"/>
  <c r="T32" i="46"/>
  <c r="R33" i="46"/>
  <c r="S33" i="46"/>
  <c r="T33" i="46"/>
  <c r="R34" i="46"/>
  <c r="S34" i="46"/>
  <c r="T34" i="46"/>
  <c r="R35" i="46"/>
  <c r="S35" i="46"/>
  <c r="T35" i="46"/>
  <c r="R36" i="46"/>
  <c r="S36" i="46"/>
  <c r="T36" i="46"/>
  <c r="R37" i="46"/>
  <c r="S37" i="46"/>
  <c r="T37" i="46"/>
  <c r="R38" i="46"/>
  <c r="S38" i="46"/>
  <c r="T38" i="46"/>
  <c r="R39" i="46"/>
  <c r="S39" i="46"/>
  <c r="T39" i="46"/>
  <c r="R40" i="46"/>
  <c r="S40" i="46"/>
  <c r="T40" i="46"/>
  <c r="R41" i="46"/>
  <c r="S41" i="46"/>
  <c r="T41" i="46"/>
  <c r="R42" i="46"/>
  <c r="S42" i="46"/>
  <c r="T42" i="46"/>
  <c r="R43" i="46"/>
  <c r="S43" i="46"/>
  <c r="T43" i="46"/>
  <c r="R44" i="46"/>
  <c r="S44" i="46"/>
  <c r="T44" i="46"/>
  <c r="R45" i="46"/>
  <c r="S45" i="46"/>
  <c r="T45" i="46"/>
  <c r="R46" i="46"/>
  <c r="S46" i="46"/>
  <c r="T46" i="46"/>
  <c r="R47" i="46"/>
  <c r="S47" i="46"/>
  <c r="T47" i="46"/>
  <c r="R48" i="46"/>
  <c r="S48" i="46"/>
  <c r="T48" i="46"/>
  <c r="R49" i="46"/>
  <c r="S49" i="46"/>
  <c r="T49" i="46"/>
  <c r="R50" i="46"/>
  <c r="S50" i="46"/>
  <c r="T50" i="46"/>
  <c r="R51" i="46"/>
  <c r="S51" i="46"/>
  <c r="T51" i="46"/>
  <c r="R52" i="46"/>
  <c r="S52" i="46"/>
  <c r="T52" i="46"/>
  <c r="R53" i="46"/>
  <c r="S53" i="46"/>
  <c r="T53" i="46"/>
  <c r="R54" i="46"/>
  <c r="S54" i="46"/>
  <c r="T54" i="46"/>
  <c r="R55" i="46"/>
  <c r="S55" i="46"/>
  <c r="T55" i="46"/>
  <c r="R56" i="46"/>
  <c r="S56" i="46"/>
  <c r="T56" i="46"/>
  <c r="R57" i="46"/>
  <c r="S57" i="46"/>
  <c r="T57" i="46"/>
  <c r="R58" i="46"/>
  <c r="S58" i="46"/>
  <c r="T58" i="46"/>
  <c r="R59" i="46"/>
  <c r="S59" i="46"/>
  <c r="T59" i="46"/>
  <c r="R60" i="46"/>
  <c r="S60" i="46"/>
  <c r="T60" i="46"/>
  <c r="R61" i="46"/>
  <c r="S61" i="46"/>
  <c r="T61" i="46"/>
  <c r="R62" i="46"/>
  <c r="S62" i="46"/>
  <c r="T62" i="46"/>
  <c r="R63" i="46"/>
  <c r="S63" i="46"/>
  <c r="T63" i="46"/>
  <c r="R64" i="46"/>
  <c r="S64" i="46"/>
  <c r="T64" i="46"/>
  <c r="R65" i="46"/>
  <c r="S65" i="46"/>
  <c r="T65" i="46"/>
  <c r="R66" i="46"/>
  <c r="S66" i="46"/>
  <c r="T66" i="46"/>
  <c r="R67" i="46"/>
  <c r="S67" i="46"/>
  <c r="T67" i="46"/>
  <c r="R68" i="46"/>
  <c r="S68" i="46"/>
  <c r="T68" i="46"/>
  <c r="R69" i="46"/>
  <c r="S69" i="46"/>
  <c r="T69" i="46"/>
  <c r="R70" i="46"/>
  <c r="S70" i="46"/>
  <c r="T70" i="46"/>
  <c r="R71" i="46"/>
  <c r="S71" i="46"/>
  <c r="T71" i="46"/>
  <c r="R72" i="46"/>
  <c r="S72" i="46"/>
  <c r="T72" i="46"/>
  <c r="R73" i="46"/>
  <c r="S73" i="46"/>
  <c r="T73" i="46"/>
  <c r="R74" i="46"/>
  <c r="S74" i="46"/>
  <c r="T74" i="46"/>
  <c r="R75" i="46"/>
  <c r="S75" i="46"/>
  <c r="T75" i="46"/>
  <c r="R76" i="46"/>
  <c r="S76" i="46"/>
  <c r="T76" i="46"/>
  <c r="R77" i="46"/>
  <c r="S77" i="46"/>
  <c r="T77" i="46"/>
  <c r="R78" i="46"/>
  <c r="S78" i="46"/>
  <c r="T78" i="46"/>
  <c r="R79" i="46"/>
  <c r="S79" i="46"/>
  <c r="T79" i="46"/>
  <c r="R80" i="46"/>
  <c r="S80" i="46"/>
  <c r="T80" i="46"/>
  <c r="R81" i="46"/>
  <c r="S81" i="46"/>
  <c r="T81" i="46"/>
  <c r="R82" i="46"/>
  <c r="S82" i="46"/>
  <c r="T82" i="46"/>
  <c r="R83" i="46"/>
  <c r="S83" i="46"/>
  <c r="T83" i="46"/>
  <c r="R84" i="46"/>
  <c r="S84" i="46"/>
  <c r="T84" i="46"/>
  <c r="R85" i="46"/>
  <c r="S85" i="46"/>
  <c r="T85" i="46"/>
  <c r="R86" i="46"/>
  <c r="S86" i="46"/>
  <c r="T86" i="46"/>
  <c r="R87" i="46"/>
  <c r="S87" i="46"/>
  <c r="T87" i="46"/>
  <c r="R88" i="46"/>
  <c r="S88" i="46"/>
  <c r="T88" i="46"/>
  <c r="R89" i="46"/>
  <c r="S89" i="46"/>
  <c r="T89" i="46"/>
  <c r="R90" i="46"/>
  <c r="S90" i="46"/>
  <c r="T90" i="46"/>
  <c r="R91" i="46"/>
  <c r="S91" i="46"/>
  <c r="T91" i="46"/>
  <c r="R92" i="46"/>
  <c r="S92" i="46"/>
  <c r="T92" i="46"/>
  <c r="R93" i="46"/>
  <c r="S93" i="46"/>
  <c r="T93" i="46"/>
  <c r="R94" i="46"/>
  <c r="S94" i="46"/>
  <c r="T94" i="46"/>
  <c r="R95" i="46"/>
  <c r="S95" i="46"/>
  <c r="T95" i="46"/>
  <c r="R96" i="46"/>
  <c r="S96" i="46"/>
  <c r="T96" i="46"/>
  <c r="R97" i="46"/>
  <c r="S97" i="46"/>
  <c r="T97" i="46"/>
  <c r="R98" i="46"/>
  <c r="S98" i="46"/>
  <c r="T98" i="46"/>
  <c r="R99" i="46"/>
  <c r="S99" i="46"/>
  <c r="T99" i="46"/>
  <c r="R100" i="46"/>
  <c r="S100" i="46"/>
  <c r="T100" i="46"/>
  <c r="R101" i="46"/>
  <c r="S101" i="46"/>
  <c r="T101" i="46"/>
  <c r="R102" i="46"/>
  <c r="S102" i="46"/>
  <c r="T102" i="46"/>
  <c r="R103" i="46"/>
  <c r="S103" i="46"/>
  <c r="T103" i="46"/>
  <c r="R104" i="46"/>
  <c r="S104" i="46"/>
  <c r="T104" i="46"/>
  <c r="R105" i="46"/>
  <c r="S105" i="46"/>
  <c r="T105" i="46"/>
  <c r="R106" i="46"/>
  <c r="S106" i="46"/>
  <c r="T106" i="46"/>
  <c r="R107" i="46"/>
  <c r="S107" i="46"/>
  <c r="T107" i="46"/>
  <c r="R108" i="46"/>
  <c r="S108" i="46"/>
  <c r="T108" i="46"/>
  <c r="R109" i="46"/>
  <c r="S109" i="46"/>
  <c r="T109" i="46"/>
  <c r="R110" i="46"/>
  <c r="S110" i="46"/>
  <c r="T110" i="46"/>
  <c r="R111" i="46"/>
  <c r="S111" i="46"/>
  <c r="T111" i="46"/>
  <c r="R112" i="46"/>
  <c r="S112" i="46"/>
  <c r="T112" i="46"/>
  <c r="R113" i="46"/>
  <c r="S113" i="46"/>
  <c r="T113" i="46"/>
  <c r="R114" i="46"/>
  <c r="S114" i="46"/>
  <c r="T114" i="46"/>
  <c r="R115" i="46"/>
  <c r="S115" i="46"/>
  <c r="T115" i="46"/>
  <c r="R116" i="46"/>
  <c r="S116" i="46"/>
  <c r="T116" i="46"/>
  <c r="R117" i="46"/>
  <c r="S117" i="46"/>
  <c r="T117" i="46"/>
  <c r="R118" i="46"/>
  <c r="S118" i="46"/>
  <c r="T118" i="46"/>
  <c r="R119" i="46"/>
  <c r="S119" i="46"/>
  <c r="T119" i="46"/>
  <c r="R120" i="46"/>
  <c r="S120" i="46"/>
  <c r="T120" i="46"/>
  <c r="R121" i="46"/>
  <c r="S121" i="46"/>
  <c r="T121" i="46"/>
  <c r="R122" i="46"/>
  <c r="S122" i="46"/>
  <c r="T122" i="46"/>
  <c r="R123" i="46"/>
  <c r="S123" i="46"/>
  <c r="T123" i="46"/>
  <c r="R124" i="46"/>
  <c r="S124" i="46"/>
  <c r="T124" i="46"/>
  <c r="R125" i="46"/>
  <c r="S125" i="46"/>
  <c r="T125" i="46"/>
  <c r="R126" i="46"/>
  <c r="S126" i="46"/>
  <c r="T126" i="46"/>
  <c r="R127" i="46"/>
  <c r="S127" i="46"/>
  <c r="T127" i="46"/>
  <c r="R128" i="46"/>
  <c r="S128" i="46"/>
  <c r="T128" i="46"/>
  <c r="R129" i="46"/>
  <c r="S129" i="46"/>
  <c r="T129" i="46"/>
  <c r="R130" i="46"/>
  <c r="S130" i="46"/>
  <c r="T130" i="46"/>
  <c r="R131" i="46"/>
  <c r="S131" i="46"/>
  <c r="T131" i="46"/>
  <c r="R132" i="46"/>
  <c r="S132" i="46"/>
  <c r="T132" i="46"/>
  <c r="R133" i="46"/>
  <c r="S133" i="46"/>
  <c r="T133" i="46"/>
  <c r="R134" i="46"/>
  <c r="S134" i="46"/>
  <c r="T134" i="46"/>
  <c r="R135" i="46"/>
  <c r="S135" i="46"/>
  <c r="T135" i="46"/>
  <c r="R136" i="46"/>
  <c r="S136" i="46"/>
  <c r="T136" i="46"/>
  <c r="R137" i="46"/>
  <c r="S137" i="46"/>
  <c r="T137" i="46"/>
  <c r="R138" i="46"/>
  <c r="S138" i="46"/>
  <c r="T138" i="46"/>
  <c r="R139" i="46"/>
  <c r="S139" i="46"/>
  <c r="T139" i="46"/>
  <c r="R140" i="46"/>
  <c r="S140" i="46"/>
  <c r="T140" i="46"/>
  <c r="R141" i="46"/>
  <c r="S141" i="46"/>
  <c r="T141" i="46"/>
  <c r="R142" i="46"/>
  <c r="S142" i="46"/>
  <c r="T142" i="46"/>
  <c r="R143" i="46"/>
  <c r="S143" i="46"/>
  <c r="T143" i="46"/>
  <c r="R144" i="46"/>
  <c r="S144" i="46"/>
  <c r="T144" i="46"/>
  <c r="R145" i="46"/>
  <c r="S145" i="46"/>
  <c r="T145" i="46"/>
  <c r="R146" i="46"/>
  <c r="S146" i="46"/>
  <c r="T146" i="46"/>
  <c r="R147" i="46"/>
  <c r="S147" i="46"/>
  <c r="T147" i="46"/>
  <c r="R148" i="46"/>
  <c r="S148" i="46"/>
  <c r="T148" i="46"/>
  <c r="R149" i="46"/>
  <c r="S149" i="46"/>
  <c r="T149" i="46"/>
  <c r="R150" i="46"/>
  <c r="S150" i="46"/>
  <c r="T150" i="46"/>
  <c r="R151" i="46"/>
  <c r="S151" i="46"/>
  <c r="T151" i="46"/>
  <c r="R152" i="46"/>
  <c r="S152" i="46"/>
  <c r="T152" i="46"/>
  <c r="R153" i="46"/>
  <c r="S153" i="46"/>
  <c r="T153" i="46"/>
  <c r="R154" i="46"/>
  <c r="S154" i="46"/>
  <c r="T154" i="46"/>
  <c r="R155" i="46"/>
  <c r="S155" i="46"/>
  <c r="T155" i="46"/>
  <c r="R156" i="46"/>
  <c r="S156" i="46"/>
  <c r="T156" i="46"/>
  <c r="R157" i="46"/>
  <c r="S157" i="46"/>
  <c r="T157" i="46"/>
  <c r="R158" i="46"/>
  <c r="S158" i="46"/>
  <c r="T158" i="46"/>
  <c r="R159" i="46"/>
  <c r="S159" i="46"/>
  <c r="T159" i="46"/>
  <c r="R160" i="46"/>
  <c r="S160" i="46"/>
  <c r="T160" i="46"/>
  <c r="R161" i="46"/>
  <c r="S161" i="46"/>
  <c r="T161" i="46"/>
  <c r="R162" i="46"/>
  <c r="S162" i="46"/>
  <c r="T162" i="46"/>
  <c r="R163" i="46"/>
  <c r="S163" i="46"/>
  <c r="T163" i="46"/>
  <c r="R164" i="46"/>
  <c r="S164" i="46"/>
  <c r="T164" i="46"/>
  <c r="R165" i="46"/>
  <c r="S165" i="46"/>
  <c r="T165" i="46"/>
  <c r="R166" i="46"/>
  <c r="S166" i="46"/>
  <c r="T166" i="46"/>
  <c r="R167" i="46"/>
  <c r="S167" i="46"/>
  <c r="T167" i="46"/>
  <c r="R168" i="46"/>
  <c r="S168" i="46"/>
  <c r="T168" i="46"/>
  <c r="R169" i="46"/>
  <c r="S169" i="46"/>
  <c r="T169" i="46"/>
  <c r="R170" i="46"/>
  <c r="S170" i="46"/>
  <c r="T170" i="46"/>
  <c r="R171" i="46"/>
  <c r="S171" i="46"/>
  <c r="T171" i="46"/>
  <c r="R172" i="46"/>
  <c r="S172" i="46"/>
  <c r="T172" i="46"/>
  <c r="R173" i="46"/>
  <c r="S173" i="46"/>
  <c r="T173" i="46"/>
  <c r="R174" i="46"/>
  <c r="S174" i="46"/>
  <c r="T174" i="46"/>
  <c r="R175" i="46"/>
  <c r="S175" i="46"/>
  <c r="T175" i="46"/>
  <c r="R176" i="46"/>
  <c r="S176" i="46"/>
  <c r="T176" i="46"/>
  <c r="R177" i="46"/>
  <c r="S177" i="46"/>
  <c r="T177" i="46"/>
  <c r="R178" i="46"/>
  <c r="S178" i="46"/>
  <c r="T178" i="46"/>
  <c r="R179" i="46"/>
  <c r="S179" i="46"/>
  <c r="T179" i="46"/>
  <c r="R180" i="46"/>
  <c r="S180" i="46"/>
  <c r="T180" i="46"/>
  <c r="R181" i="46"/>
  <c r="S181" i="46"/>
  <c r="T181" i="46"/>
  <c r="R182" i="46"/>
  <c r="S182" i="46"/>
  <c r="T182" i="46"/>
  <c r="R183" i="46"/>
  <c r="S183" i="46"/>
  <c r="T183" i="46"/>
  <c r="R184" i="46"/>
  <c r="S184" i="46"/>
  <c r="T184" i="46"/>
  <c r="R185" i="46"/>
  <c r="S185" i="46"/>
  <c r="T185" i="46"/>
  <c r="R186" i="46"/>
  <c r="S186" i="46"/>
  <c r="T186" i="46"/>
  <c r="R187" i="46"/>
  <c r="S187" i="46"/>
  <c r="T187" i="46"/>
  <c r="R188" i="46"/>
  <c r="S188" i="46"/>
  <c r="T188" i="46"/>
  <c r="R189" i="46"/>
  <c r="S189" i="46"/>
  <c r="T189" i="46"/>
  <c r="R190" i="46"/>
  <c r="S190" i="46"/>
  <c r="T190" i="46"/>
  <c r="R191" i="46"/>
  <c r="S191" i="46"/>
  <c r="T191" i="46"/>
  <c r="R192" i="46"/>
  <c r="S192" i="46"/>
  <c r="T192" i="46"/>
  <c r="R193" i="46"/>
  <c r="S193" i="46"/>
  <c r="T193" i="46"/>
  <c r="R194" i="46"/>
  <c r="S194" i="46"/>
  <c r="T194" i="46"/>
  <c r="R195" i="46"/>
  <c r="S195" i="46"/>
  <c r="T195" i="46"/>
  <c r="R196" i="46"/>
  <c r="S196" i="46"/>
  <c r="T196" i="46"/>
  <c r="R197" i="46"/>
  <c r="S197" i="46"/>
  <c r="T197" i="46"/>
  <c r="R198" i="46"/>
  <c r="S198" i="46"/>
  <c r="T198" i="46"/>
  <c r="R199" i="46"/>
  <c r="S199" i="46"/>
  <c r="T199" i="46"/>
  <c r="R200" i="46"/>
  <c r="S200" i="46"/>
  <c r="T200" i="46"/>
  <c r="R201" i="46"/>
  <c r="S201" i="46"/>
  <c r="T201" i="46"/>
  <c r="R202" i="46"/>
  <c r="S202" i="46"/>
  <c r="T202" i="46"/>
  <c r="R203" i="46"/>
  <c r="S203" i="46"/>
  <c r="T203" i="46"/>
  <c r="R204" i="46"/>
  <c r="S204" i="46"/>
  <c r="T204" i="46"/>
  <c r="R205" i="46"/>
  <c r="S205" i="46"/>
  <c r="T205" i="46"/>
  <c r="R206" i="46"/>
  <c r="S206" i="46"/>
  <c r="T206" i="46"/>
  <c r="R207" i="46"/>
  <c r="S207" i="46"/>
  <c r="T207" i="46"/>
  <c r="R208" i="46"/>
  <c r="S208" i="46"/>
  <c r="T208" i="46"/>
  <c r="R209" i="46"/>
  <c r="S209" i="46"/>
  <c r="T209" i="46"/>
  <c r="R210" i="46"/>
  <c r="S210" i="46"/>
  <c r="T210" i="46"/>
  <c r="R211" i="46"/>
  <c r="S211" i="46"/>
  <c r="T211" i="46"/>
  <c r="R212" i="46"/>
  <c r="S212" i="46"/>
  <c r="T212" i="46"/>
  <c r="R213" i="46"/>
  <c r="S213" i="46"/>
  <c r="T213" i="46"/>
  <c r="R214" i="46"/>
  <c r="S214" i="46"/>
  <c r="T214" i="46"/>
  <c r="R215" i="46"/>
  <c r="S215" i="46"/>
  <c r="T215" i="46"/>
  <c r="R216" i="46"/>
  <c r="S216" i="46"/>
  <c r="T216" i="46"/>
  <c r="R217" i="46"/>
  <c r="S217" i="46"/>
  <c r="T217" i="46"/>
  <c r="R218" i="46"/>
  <c r="S218" i="46"/>
  <c r="T218" i="46"/>
  <c r="R219" i="46"/>
  <c r="S219" i="46"/>
  <c r="T219" i="46"/>
  <c r="R220" i="46"/>
  <c r="S220" i="46"/>
  <c r="T220" i="46"/>
  <c r="R221" i="46"/>
  <c r="S221" i="46"/>
  <c r="T221" i="46"/>
  <c r="R222" i="46"/>
  <c r="S222" i="46"/>
  <c r="T222" i="46"/>
  <c r="R223" i="46"/>
  <c r="S223" i="46"/>
  <c r="T223" i="46"/>
  <c r="R224" i="46"/>
  <c r="S224" i="46"/>
  <c r="T224" i="46"/>
  <c r="R225" i="46"/>
  <c r="S225" i="46"/>
  <c r="T225" i="46"/>
  <c r="R226" i="46"/>
  <c r="S226" i="46"/>
  <c r="T226" i="46"/>
  <c r="R227" i="46"/>
  <c r="S227" i="46"/>
  <c r="T227" i="46"/>
  <c r="R228" i="46"/>
  <c r="S228" i="46"/>
  <c r="T228" i="46"/>
  <c r="R229" i="46"/>
  <c r="S229" i="46"/>
  <c r="T229" i="46"/>
  <c r="R230" i="46"/>
  <c r="S230" i="46"/>
  <c r="T230" i="46"/>
  <c r="R231" i="46"/>
  <c r="S231" i="46"/>
  <c r="T231" i="46"/>
  <c r="R232" i="46"/>
  <c r="S232" i="46"/>
  <c r="T232" i="46"/>
  <c r="R233" i="46"/>
  <c r="S233" i="46"/>
  <c r="T233" i="46"/>
  <c r="R234" i="46"/>
  <c r="S234" i="46"/>
  <c r="T234" i="46"/>
  <c r="R235" i="46"/>
  <c r="S235" i="46"/>
  <c r="T235" i="46"/>
  <c r="R236" i="46"/>
  <c r="S236" i="46"/>
  <c r="T236" i="46"/>
  <c r="R237" i="46"/>
  <c r="S237" i="46"/>
  <c r="T237" i="46"/>
  <c r="R238" i="46"/>
  <c r="S238" i="46"/>
  <c r="T238" i="46"/>
  <c r="R239" i="46"/>
  <c r="S239" i="46"/>
  <c r="T239" i="46"/>
  <c r="R240" i="46"/>
  <c r="S240" i="46"/>
  <c r="T240" i="46"/>
  <c r="R241" i="46"/>
  <c r="S241" i="46"/>
  <c r="T241" i="46"/>
  <c r="R242" i="46"/>
  <c r="S242" i="46"/>
  <c r="T242" i="46"/>
  <c r="R243" i="46"/>
  <c r="S243" i="46"/>
  <c r="T243" i="46"/>
  <c r="R244" i="46"/>
  <c r="S244" i="46"/>
  <c r="T244" i="46"/>
  <c r="R245" i="46"/>
  <c r="S245" i="46"/>
  <c r="T245" i="46"/>
  <c r="R246" i="46"/>
  <c r="S246" i="46"/>
  <c r="T246" i="46"/>
  <c r="R247" i="46"/>
  <c r="S247" i="46"/>
  <c r="T247" i="46"/>
  <c r="R248" i="46"/>
  <c r="S248" i="46"/>
  <c r="T248" i="46"/>
  <c r="R249" i="46"/>
  <c r="S249" i="46"/>
  <c r="T249" i="46"/>
  <c r="R250" i="46"/>
  <c r="S250" i="46"/>
  <c r="T250" i="46"/>
  <c r="R251" i="46"/>
  <c r="S251" i="46"/>
  <c r="T251" i="46"/>
  <c r="R252" i="46"/>
  <c r="S252" i="46"/>
  <c r="T252" i="46"/>
  <c r="R253" i="46"/>
  <c r="S253" i="46"/>
  <c r="T253" i="46"/>
  <c r="R254" i="46"/>
  <c r="S254" i="46"/>
  <c r="T254" i="46"/>
  <c r="R255" i="46"/>
  <c r="S255" i="46"/>
  <c r="T255" i="46"/>
  <c r="R256" i="46"/>
  <c r="S256" i="46"/>
  <c r="T256" i="46"/>
  <c r="R257" i="46"/>
  <c r="S257" i="46"/>
  <c r="T257" i="46"/>
  <c r="R258" i="46"/>
  <c r="S258" i="46"/>
  <c r="T258" i="46"/>
  <c r="R259" i="46"/>
  <c r="S259" i="46"/>
  <c r="T259" i="46"/>
  <c r="R260" i="46"/>
  <c r="S260" i="46"/>
  <c r="T260" i="46"/>
  <c r="R261" i="46"/>
  <c r="S261" i="46"/>
  <c r="T261" i="46"/>
  <c r="R262" i="46"/>
  <c r="S262" i="46"/>
  <c r="T262" i="46"/>
  <c r="D2" i="45"/>
  <c r="H2" i="45"/>
  <c r="C4" i="45"/>
  <c r="D4" i="45"/>
  <c r="E4" i="45"/>
  <c r="R3" i="45" s="1"/>
  <c r="S3" i="45"/>
  <c r="T3" i="45" s="1"/>
  <c r="F4" i="45"/>
  <c r="G4" i="45"/>
  <c r="R4" i="45"/>
  <c r="S4" i="45"/>
  <c r="T4" i="45"/>
  <c r="C5" i="45"/>
  <c r="D5" i="45" s="1"/>
  <c r="E5" i="45"/>
  <c r="F5" i="45"/>
  <c r="G5" i="45"/>
  <c r="R5" i="45"/>
  <c r="S5" i="45"/>
  <c r="T5" i="45"/>
  <c r="C6" i="45"/>
  <c r="D6" i="45" s="1"/>
  <c r="E6" i="45"/>
  <c r="F6" i="45"/>
  <c r="G6" i="45"/>
  <c r="R6" i="45"/>
  <c r="S6" i="45"/>
  <c r="T6" i="45"/>
  <c r="A7" i="45"/>
  <c r="C7" i="45" s="1"/>
  <c r="D7" i="45" s="1"/>
  <c r="E7" i="45"/>
  <c r="F7" i="45"/>
  <c r="G7" i="45"/>
  <c r="R7" i="45"/>
  <c r="S7" i="45"/>
  <c r="T7" i="45"/>
  <c r="A8" i="45"/>
  <c r="C8" i="45" s="1"/>
  <c r="D8" i="45" s="1"/>
  <c r="E8" i="45"/>
  <c r="F8" i="45"/>
  <c r="G8" i="45"/>
  <c r="R8" i="45"/>
  <c r="S8" i="45"/>
  <c r="T8" i="45"/>
  <c r="A9" i="45"/>
  <c r="D9" i="45" s="1"/>
  <c r="C9" i="45"/>
  <c r="E9" i="45"/>
  <c r="F9" i="45"/>
  <c r="G9" i="45"/>
  <c r="R9" i="45"/>
  <c r="S9" i="45"/>
  <c r="T9" i="45"/>
  <c r="A10" i="45"/>
  <c r="E10" i="45"/>
  <c r="F10" i="45"/>
  <c r="G10" i="45"/>
  <c r="C10" i="45" l="1"/>
  <c r="D10" i="45" s="1"/>
  <c r="R10" i="45"/>
  <c r="S10" i="45"/>
  <c r="T10" i="45"/>
  <c r="A11" i="45"/>
  <c r="C11" i="45"/>
  <c r="D11" i="45" s="1"/>
  <c r="E11" i="45"/>
  <c r="F11" i="45"/>
  <c r="G11" i="45"/>
  <c r="R11" i="45"/>
  <c r="S11" i="45"/>
  <c r="T11" i="45"/>
  <c r="A12" i="45"/>
  <c r="C12" i="45"/>
  <c r="D12" i="45" s="1"/>
  <c r="E12" i="45"/>
  <c r="F12" i="45"/>
  <c r="G12" i="45"/>
  <c r="R12" i="45"/>
  <c r="S12" i="45"/>
  <c r="T12" i="45"/>
  <c r="A13" i="45"/>
  <c r="C13" i="45"/>
  <c r="D13" i="45" s="1"/>
  <c r="E13" i="45"/>
  <c r="F13" i="45"/>
  <c r="G13" i="45"/>
  <c r="R13" i="45"/>
  <c r="S13" i="45"/>
  <c r="T13" i="45"/>
  <c r="A14" i="45"/>
  <c r="C14" i="45"/>
  <c r="D14" i="45" s="1"/>
  <c r="E14" i="45"/>
  <c r="F14" i="45"/>
  <c r="G14" i="45"/>
  <c r="R14" i="45"/>
  <c r="S14" i="45"/>
  <c r="T14" i="45"/>
  <c r="A15" i="45"/>
  <c r="C15" i="45" s="1"/>
  <c r="D15" i="45" s="1"/>
  <c r="E15" i="45"/>
  <c r="F15" i="45"/>
  <c r="G15" i="45"/>
  <c r="R15" i="45"/>
  <c r="S15" i="45"/>
  <c r="T15" i="45"/>
  <c r="A16" i="45"/>
  <c r="C16" i="45"/>
  <c r="D16" i="45" s="1"/>
  <c r="E16" i="45"/>
  <c r="F16" i="45"/>
  <c r="G16" i="45"/>
  <c r="R16" i="45"/>
  <c r="S16" i="45"/>
  <c r="T16" i="45"/>
  <c r="A17" i="45"/>
  <c r="C17" i="45"/>
  <c r="D17" i="45" s="1"/>
  <c r="E17" i="45"/>
  <c r="F17" i="45"/>
  <c r="G17" i="45"/>
  <c r="R17" i="45"/>
  <c r="S17" i="45"/>
  <c r="T17" i="45"/>
  <c r="A18" i="45"/>
  <c r="C18" i="45"/>
  <c r="D18" i="45" s="1"/>
  <c r="E18" i="45"/>
  <c r="F18" i="45"/>
  <c r="G18" i="45"/>
  <c r="R18" i="45"/>
  <c r="S18" i="45"/>
  <c r="T18" i="45"/>
  <c r="A19" i="45"/>
  <c r="C19" i="45"/>
  <c r="D19" i="45" s="1"/>
  <c r="E19" i="45"/>
  <c r="F19" i="45"/>
  <c r="G19" i="45"/>
  <c r="R19" i="45"/>
  <c r="S19" i="45"/>
  <c r="T19" i="45"/>
  <c r="A20" i="45"/>
  <c r="C20" i="45"/>
  <c r="D20" i="45" s="1"/>
  <c r="E20" i="45"/>
  <c r="F20" i="45"/>
  <c r="G20" i="45"/>
  <c r="R20" i="45"/>
  <c r="S20" i="45"/>
  <c r="T20" i="45"/>
  <c r="A21" i="45"/>
  <c r="C21" i="45"/>
  <c r="D21" i="45" s="1"/>
  <c r="E21" i="45"/>
  <c r="F21" i="45"/>
  <c r="G21" i="45"/>
  <c r="R21" i="45"/>
  <c r="S21" i="45"/>
  <c r="T21" i="45"/>
  <c r="A22" i="45"/>
  <c r="C22" i="45"/>
  <c r="D22" i="45" s="1"/>
  <c r="E22" i="45"/>
  <c r="F22" i="45"/>
  <c r="G22" i="45"/>
  <c r="R22" i="45"/>
  <c r="S22" i="45"/>
  <c r="T22" i="45"/>
  <c r="R23" i="45"/>
  <c r="S23" i="45"/>
  <c r="T23" i="45"/>
  <c r="R24" i="45"/>
  <c r="S24" i="45"/>
  <c r="T24" i="45"/>
  <c r="R25" i="45"/>
  <c r="S25" i="45"/>
  <c r="T25" i="45"/>
  <c r="R26" i="45"/>
  <c r="S26" i="45"/>
  <c r="T26" i="45"/>
  <c r="R27" i="45"/>
  <c r="S27" i="45"/>
  <c r="T27" i="45"/>
  <c r="R28" i="45"/>
  <c r="S28" i="45"/>
  <c r="T28" i="45"/>
  <c r="R29" i="45"/>
  <c r="S29" i="45"/>
  <c r="T29" i="45"/>
  <c r="R30" i="45"/>
  <c r="S30" i="45"/>
  <c r="T30" i="45"/>
  <c r="R31" i="45"/>
  <c r="S31" i="45"/>
  <c r="T31" i="45"/>
  <c r="R32" i="45"/>
  <c r="S32" i="45"/>
  <c r="T32" i="45"/>
  <c r="R33" i="45"/>
  <c r="S33" i="45"/>
  <c r="T33" i="45"/>
  <c r="R34" i="45"/>
  <c r="S34" i="45"/>
  <c r="T34" i="45"/>
  <c r="R35" i="45"/>
  <c r="S35" i="45"/>
  <c r="T35" i="45"/>
  <c r="R36" i="45"/>
  <c r="S36" i="45"/>
  <c r="T36" i="45"/>
  <c r="R37" i="45"/>
  <c r="S37" i="45"/>
  <c r="T37" i="45"/>
  <c r="R38" i="45"/>
  <c r="S38" i="45"/>
  <c r="T38" i="45"/>
  <c r="R39" i="45"/>
  <c r="S39" i="45"/>
  <c r="T39" i="45"/>
  <c r="R40" i="45"/>
  <c r="S40" i="45"/>
  <c r="T40" i="45"/>
  <c r="R41" i="45"/>
  <c r="S41" i="45"/>
  <c r="T41" i="45"/>
  <c r="R42" i="45"/>
  <c r="S42" i="45"/>
  <c r="T42" i="45"/>
  <c r="R43" i="45"/>
  <c r="S43" i="45"/>
  <c r="T43" i="45"/>
  <c r="R44" i="45"/>
  <c r="S44" i="45"/>
  <c r="T44" i="45"/>
  <c r="R45" i="45"/>
  <c r="S45" i="45"/>
  <c r="T45" i="45"/>
  <c r="R46" i="45"/>
  <c r="S46" i="45"/>
  <c r="T46" i="45"/>
  <c r="R47" i="45"/>
  <c r="S47" i="45"/>
  <c r="T47" i="45"/>
  <c r="R48" i="45"/>
  <c r="S48" i="45"/>
  <c r="T48" i="45"/>
  <c r="R49" i="45"/>
  <c r="S49" i="45"/>
  <c r="T49" i="45"/>
  <c r="R50" i="45"/>
  <c r="S50" i="45"/>
  <c r="T50" i="45"/>
  <c r="R51" i="45"/>
  <c r="S51" i="45"/>
  <c r="T51" i="45"/>
  <c r="R52" i="45"/>
  <c r="S52" i="45"/>
  <c r="T52" i="45"/>
  <c r="R53" i="45"/>
  <c r="S53" i="45"/>
  <c r="T53" i="45"/>
  <c r="R54" i="45"/>
  <c r="S54" i="45"/>
  <c r="T54" i="45"/>
  <c r="R55" i="45"/>
  <c r="S55" i="45"/>
  <c r="T55" i="45"/>
  <c r="R56" i="45"/>
  <c r="S56" i="45"/>
  <c r="T56" i="45"/>
  <c r="R57" i="45"/>
  <c r="S57" i="45"/>
  <c r="T57" i="45"/>
  <c r="R58" i="45"/>
  <c r="S58" i="45"/>
  <c r="T58" i="45"/>
  <c r="R59" i="45"/>
  <c r="S59" i="45"/>
  <c r="T59" i="45"/>
  <c r="R60" i="45"/>
  <c r="S60" i="45"/>
  <c r="T60" i="45"/>
  <c r="R61" i="45"/>
  <c r="S61" i="45"/>
  <c r="T61" i="45"/>
  <c r="R62" i="45"/>
  <c r="S62" i="45"/>
  <c r="T62" i="45"/>
  <c r="R63" i="45"/>
  <c r="S63" i="45"/>
  <c r="T63" i="45"/>
  <c r="R64" i="45"/>
  <c r="S64" i="45"/>
  <c r="T64" i="45"/>
  <c r="R65" i="45"/>
  <c r="S65" i="45"/>
  <c r="T65" i="45"/>
  <c r="R66" i="45"/>
  <c r="S66" i="45"/>
  <c r="T66" i="45"/>
  <c r="R67" i="45"/>
  <c r="S67" i="45"/>
  <c r="T67" i="45"/>
  <c r="R68" i="45"/>
  <c r="S68" i="45"/>
  <c r="T68" i="45"/>
  <c r="R69" i="45"/>
  <c r="S69" i="45"/>
  <c r="T69" i="45"/>
  <c r="R70" i="45"/>
  <c r="S70" i="45"/>
  <c r="T70" i="45"/>
  <c r="R71" i="45"/>
  <c r="S71" i="45"/>
  <c r="T71" i="45"/>
  <c r="R72" i="45"/>
  <c r="S72" i="45"/>
  <c r="T72" i="45"/>
  <c r="R73" i="45"/>
  <c r="S73" i="45"/>
  <c r="T73" i="45"/>
  <c r="R74" i="45"/>
  <c r="S74" i="45"/>
  <c r="T74" i="45"/>
  <c r="R75" i="45"/>
  <c r="S75" i="45"/>
  <c r="T75" i="45"/>
  <c r="R76" i="45"/>
  <c r="S76" i="45"/>
  <c r="T76" i="45"/>
  <c r="R77" i="45"/>
  <c r="S77" i="45"/>
  <c r="T77" i="45"/>
  <c r="R78" i="45"/>
  <c r="S78" i="45"/>
  <c r="T78" i="45"/>
  <c r="R79" i="45"/>
  <c r="S79" i="45"/>
  <c r="T79" i="45"/>
  <c r="R80" i="45"/>
  <c r="S80" i="45"/>
  <c r="T80" i="45"/>
  <c r="R81" i="45"/>
  <c r="S81" i="45"/>
  <c r="T81" i="45"/>
  <c r="R82" i="45"/>
  <c r="S82" i="45"/>
  <c r="T82" i="45"/>
  <c r="R83" i="45"/>
  <c r="S83" i="45"/>
  <c r="T83" i="45"/>
  <c r="R84" i="45"/>
  <c r="S84" i="45"/>
  <c r="T84" i="45"/>
  <c r="R85" i="45"/>
  <c r="S85" i="45"/>
  <c r="T85" i="45"/>
  <c r="R86" i="45"/>
  <c r="S86" i="45"/>
  <c r="T86" i="45"/>
  <c r="R87" i="45"/>
  <c r="S87" i="45"/>
  <c r="T87" i="45"/>
  <c r="R88" i="45"/>
  <c r="S88" i="45"/>
  <c r="T88" i="45"/>
  <c r="R89" i="45"/>
  <c r="S89" i="45"/>
  <c r="T89" i="45"/>
  <c r="R90" i="45"/>
  <c r="S90" i="45"/>
  <c r="T90" i="45"/>
  <c r="R91" i="45"/>
  <c r="S91" i="45"/>
  <c r="T91" i="45"/>
  <c r="R92" i="45"/>
  <c r="S92" i="45"/>
  <c r="T92" i="45"/>
  <c r="R93" i="45"/>
  <c r="S93" i="45"/>
  <c r="T93" i="45"/>
  <c r="R94" i="45"/>
  <c r="S94" i="45"/>
  <c r="T94" i="45"/>
  <c r="R95" i="45"/>
  <c r="S95" i="45"/>
  <c r="T95" i="45"/>
  <c r="R96" i="45"/>
  <c r="S96" i="45"/>
  <c r="T96" i="45"/>
  <c r="R97" i="45"/>
  <c r="S97" i="45"/>
  <c r="T97" i="45"/>
  <c r="R98" i="45"/>
  <c r="S98" i="45"/>
  <c r="T98" i="45"/>
  <c r="R99" i="45"/>
  <c r="S99" i="45"/>
  <c r="T99" i="45"/>
  <c r="R100" i="45"/>
  <c r="S100" i="45"/>
  <c r="T100" i="45"/>
  <c r="R101" i="45"/>
  <c r="S101" i="45"/>
  <c r="T101" i="45"/>
  <c r="R102" i="45"/>
  <c r="S102" i="45"/>
  <c r="T102" i="45"/>
  <c r="R103" i="45"/>
  <c r="S103" i="45"/>
  <c r="T103" i="45"/>
  <c r="R104" i="45"/>
  <c r="S104" i="45"/>
  <c r="T104" i="45"/>
  <c r="R105" i="45"/>
  <c r="S105" i="45"/>
  <c r="T105" i="45"/>
  <c r="R106" i="45"/>
  <c r="S106" i="45"/>
  <c r="T106" i="45"/>
  <c r="R107" i="45"/>
  <c r="S107" i="45"/>
  <c r="T107" i="45"/>
  <c r="R108" i="45"/>
  <c r="S108" i="45"/>
  <c r="T108" i="45"/>
  <c r="R109" i="45"/>
  <c r="S109" i="45"/>
  <c r="T109" i="45"/>
  <c r="R110" i="45"/>
  <c r="S110" i="45"/>
  <c r="T110" i="45"/>
  <c r="R111" i="45"/>
  <c r="S111" i="45"/>
  <c r="T111" i="45"/>
  <c r="R112" i="45"/>
  <c r="S112" i="45"/>
  <c r="T112" i="45"/>
  <c r="R113" i="45"/>
  <c r="S113" i="45"/>
  <c r="T113" i="45"/>
  <c r="R114" i="45"/>
  <c r="S114" i="45"/>
  <c r="T114" i="45"/>
  <c r="R115" i="45"/>
  <c r="S115" i="45"/>
  <c r="T115" i="45"/>
  <c r="R116" i="45"/>
  <c r="S116" i="45"/>
  <c r="T116" i="45"/>
  <c r="R117" i="45"/>
  <c r="S117" i="45"/>
  <c r="T117" i="45"/>
  <c r="R118" i="45"/>
  <c r="S118" i="45"/>
  <c r="T118" i="45"/>
  <c r="R119" i="45"/>
  <c r="S119" i="45"/>
  <c r="T119" i="45"/>
  <c r="R120" i="45"/>
  <c r="S120" i="45"/>
  <c r="T120" i="45"/>
  <c r="R121" i="45"/>
  <c r="S121" i="45"/>
  <c r="T121" i="45"/>
  <c r="R122" i="45"/>
  <c r="S122" i="45"/>
  <c r="T122" i="45"/>
  <c r="R123" i="45"/>
  <c r="S123" i="45"/>
  <c r="T123" i="45"/>
  <c r="R124" i="45"/>
  <c r="S124" i="45"/>
  <c r="T124" i="45"/>
  <c r="R125" i="45"/>
  <c r="S125" i="45"/>
  <c r="T125" i="45"/>
  <c r="R126" i="45"/>
  <c r="S126" i="45"/>
  <c r="T126" i="45"/>
  <c r="R127" i="45"/>
  <c r="S127" i="45"/>
  <c r="T127" i="45"/>
  <c r="R128" i="45"/>
  <c r="S128" i="45"/>
  <c r="T128" i="45"/>
  <c r="R129" i="45"/>
  <c r="S129" i="45"/>
  <c r="T129" i="45"/>
  <c r="R130" i="45"/>
  <c r="S130" i="45"/>
  <c r="T130" i="45"/>
  <c r="R131" i="45"/>
  <c r="S131" i="45"/>
  <c r="T131" i="45"/>
  <c r="R132" i="45"/>
  <c r="S132" i="45"/>
  <c r="T132" i="45"/>
  <c r="R133" i="45"/>
  <c r="S133" i="45"/>
  <c r="T133" i="45"/>
  <c r="R134" i="45"/>
  <c r="S134" i="45"/>
  <c r="T134" i="45"/>
  <c r="R135" i="45"/>
  <c r="S135" i="45"/>
  <c r="T135" i="45"/>
  <c r="R136" i="45"/>
  <c r="S136" i="45"/>
  <c r="T136" i="45"/>
  <c r="R137" i="45"/>
  <c r="S137" i="45"/>
  <c r="T137" i="45"/>
  <c r="R138" i="45"/>
  <c r="S138" i="45"/>
  <c r="T138" i="45"/>
  <c r="R139" i="45"/>
  <c r="S139" i="45"/>
  <c r="T139" i="45"/>
  <c r="R140" i="45"/>
  <c r="S140" i="45"/>
  <c r="T140" i="45"/>
  <c r="R141" i="45"/>
  <c r="S141" i="45"/>
  <c r="T141" i="45"/>
  <c r="R142" i="45"/>
  <c r="S142" i="45"/>
  <c r="T142" i="45"/>
  <c r="R143" i="45"/>
  <c r="S143" i="45"/>
  <c r="T143" i="45"/>
  <c r="R144" i="45"/>
  <c r="S144" i="45"/>
  <c r="T144" i="45"/>
  <c r="R145" i="45"/>
  <c r="S145" i="45"/>
  <c r="T145" i="45"/>
  <c r="R146" i="45"/>
  <c r="S146" i="45"/>
  <c r="T146" i="45"/>
  <c r="R147" i="45"/>
  <c r="S147" i="45"/>
  <c r="T147" i="45"/>
  <c r="R148" i="45"/>
  <c r="S148" i="45"/>
  <c r="T148" i="45"/>
  <c r="R149" i="45"/>
  <c r="S149" i="45"/>
  <c r="T149" i="45"/>
  <c r="R150" i="45"/>
  <c r="S150" i="45"/>
  <c r="T150" i="45"/>
  <c r="R151" i="45"/>
  <c r="S151" i="45"/>
  <c r="T151" i="45"/>
  <c r="R152" i="45"/>
  <c r="S152" i="45"/>
  <c r="T152" i="45"/>
  <c r="R153" i="45"/>
  <c r="S153" i="45"/>
  <c r="T153" i="45"/>
  <c r="R154" i="45"/>
  <c r="S154" i="45"/>
  <c r="T154" i="45"/>
  <c r="R155" i="45"/>
  <c r="S155" i="45"/>
  <c r="T155" i="45"/>
  <c r="R156" i="45"/>
  <c r="S156" i="45"/>
  <c r="T156" i="45"/>
  <c r="R157" i="45"/>
  <c r="S157" i="45"/>
  <c r="T157" i="45"/>
  <c r="R158" i="45"/>
  <c r="S158" i="45"/>
  <c r="T158" i="45"/>
  <c r="R159" i="45"/>
  <c r="S159" i="45"/>
  <c r="T159" i="45"/>
  <c r="R160" i="45"/>
  <c r="S160" i="45"/>
  <c r="T160" i="45"/>
  <c r="R161" i="45"/>
  <c r="S161" i="45"/>
  <c r="T161" i="45"/>
  <c r="R162" i="45"/>
  <c r="S162" i="45"/>
  <c r="T162" i="45"/>
  <c r="R163" i="45"/>
  <c r="S163" i="45"/>
  <c r="T163" i="45"/>
  <c r="R164" i="45"/>
  <c r="S164" i="45"/>
  <c r="T164" i="45"/>
  <c r="R165" i="45"/>
  <c r="S165" i="45"/>
  <c r="T165" i="45"/>
  <c r="R166" i="45"/>
  <c r="S166" i="45"/>
  <c r="T166" i="45"/>
  <c r="R167" i="45"/>
  <c r="S167" i="45"/>
  <c r="T167" i="45"/>
  <c r="R168" i="45"/>
  <c r="S168" i="45"/>
  <c r="T168" i="45"/>
  <c r="R169" i="45"/>
  <c r="S169" i="45"/>
  <c r="T169" i="45"/>
  <c r="R170" i="45"/>
  <c r="S170" i="45"/>
  <c r="T170" i="45"/>
  <c r="R171" i="45"/>
  <c r="S171" i="45"/>
  <c r="T171" i="45"/>
  <c r="R172" i="45"/>
  <c r="S172" i="45"/>
  <c r="T172" i="45"/>
  <c r="R173" i="45"/>
  <c r="S173" i="45"/>
  <c r="T173" i="45"/>
  <c r="R174" i="45"/>
  <c r="S174" i="45"/>
  <c r="T174" i="45"/>
  <c r="R175" i="45"/>
  <c r="S175" i="45"/>
  <c r="T175" i="45"/>
  <c r="R176" i="45"/>
  <c r="S176" i="45"/>
  <c r="T176" i="45"/>
  <c r="R177" i="45"/>
  <c r="S177" i="45"/>
  <c r="T177" i="45"/>
  <c r="R178" i="45"/>
  <c r="S178" i="45"/>
  <c r="T178" i="45"/>
  <c r="R179" i="45"/>
  <c r="S179" i="45"/>
  <c r="T179" i="45"/>
  <c r="R180" i="45"/>
  <c r="S180" i="45"/>
  <c r="T180" i="45"/>
  <c r="R181" i="45"/>
  <c r="S181" i="45"/>
  <c r="T181" i="45"/>
  <c r="R182" i="45"/>
  <c r="S182" i="45"/>
  <c r="T182" i="45"/>
  <c r="R183" i="45"/>
  <c r="S183" i="45"/>
  <c r="T183" i="45"/>
  <c r="R184" i="45"/>
  <c r="S184" i="45"/>
  <c r="T184" i="45"/>
  <c r="R185" i="45"/>
  <c r="S185" i="45"/>
  <c r="T185" i="45"/>
  <c r="R186" i="45"/>
  <c r="S186" i="45"/>
  <c r="T186" i="45"/>
  <c r="R187" i="45"/>
  <c r="S187" i="45"/>
  <c r="T187" i="45"/>
  <c r="R188" i="45"/>
  <c r="S188" i="45"/>
  <c r="T188" i="45"/>
  <c r="R189" i="45"/>
  <c r="S189" i="45"/>
  <c r="T189" i="45"/>
  <c r="R190" i="45"/>
  <c r="S190" i="45"/>
  <c r="T190" i="45"/>
  <c r="R191" i="45"/>
  <c r="S191" i="45"/>
  <c r="T191" i="45"/>
  <c r="R192" i="45"/>
  <c r="S192" i="45"/>
  <c r="T192" i="45"/>
  <c r="R193" i="45"/>
  <c r="S193" i="45"/>
  <c r="T193" i="45"/>
  <c r="R194" i="45"/>
  <c r="S194" i="45"/>
  <c r="T194" i="45"/>
  <c r="R195" i="45"/>
  <c r="S195" i="45"/>
  <c r="T195" i="45"/>
  <c r="R196" i="45"/>
  <c r="S196" i="45"/>
  <c r="T196" i="45"/>
  <c r="R197" i="45"/>
  <c r="S197" i="45"/>
  <c r="T197" i="45"/>
  <c r="R198" i="45"/>
  <c r="S198" i="45"/>
  <c r="T198" i="45"/>
  <c r="R199" i="45"/>
  <c r="S199" i="45"/>
  <c r="T199" i="45"/>
  <c r="R200" i="45"/>
  <c r="S200" i="45"/>
  <c r="T200" i="45"/>
  <c r="R201" i="45"/>
  <c r="S201" i="45"/>
  <c r="T201" i="45"/>
  <c r="R202" i="45"/>
  <c r="S202" i="45"/>
  <c r="T202" i="45"/>
  <c r="R203" i="45"/>
  <c r="S203" i="45"/>
  <c r="T203" i="45"/>
  <c r="R204" i="45"/>
  <c r="S204" i="45"/>
  <c r="T204" i="45"/>
  <c r="R205" i="45"/>
  <c r="S205" i="45"/>
  <c r="T205" i="45"/>
  <c r="R206" i="45"/>
  <c r="S206" i="45"/>
  <c r="T206" i="45"/>
  <c r="R207" i="45"/>
  <c r="S207" i="45"/>
  <c r="T207" i="45"/>
  <c r="R208" i="45"/>
  <c r="S208" i="45"/>
  <c r="T208" i="45"/>
  <c r="R209" i="45"/>
  <c r="S209" i="45"/>
  <c r="T209" i="45"/>
  <c r="R210" i="45"/>
  <c r="S210" i="45"/>
  <c r="T210" i="45"/>
  <c r="R211" i="45"/>
  <c r="S211" i="45"/>
  <c r="T211" i="45"/>
  <c r="R212" i="45"/>
  <c r="S212" i="45"/>
  <c r="T212" i="45"/>
  <c r="R213" i="45"/>
  <c r="S213" i="45"/>
  <c r="T213" i="45"/>
  <c r="R214" i="45"/>
  <c r="S214" i="45"/>
  <c r="T214" i="45"/>
  <c r="R215" i="45"/>
  <c r="S215" i="45"/>
  <c r="T215" i="45"/>
  <c r="R216" i="45"/>
  <c r="S216" i="45"/>
  <c r="T216" i="45"/>
  <c r="R217" i="45"/>
  <c r="S217" i="45"/>
  <c r="T217" i="45"/>
  <c r="R218" i="45"/>
  <c r="S218" i="45"/>
  <c r="T218" i="45"/>
  <c r="R219" i="45"/>
  <c r="S219" i="45"/>
  <c r="T219" i="45"/>
  <c r="R220" i="45"/>
  <c r="S220" i="45"/>
  <c r="T220" i="45"/>
  <c r="R221" i="45"/>
  <c r="S221" i="45"/>
  <c r="T221" i="45"/>
  <c r="R222" i="45"/>
  <c r="S222" i="45"/>
  <c r="T222" i="45"/>
  <c r="R223" i="45"/>
  <c r="S223" i="45"/>
  <c r="T223" i="45"/>
  <c r="R224" i="45"/>
  <c r="S224" i="45"/>
  <c r="T224" i="45"/>
  <c r="R225" i="45"/>
  <c r="S225" i="45"/>
  <c r="T225" i="45"/>
  <c r="R226" i="45"/>
  <c r="S226" i="45"/>
  <c r="T226" i="45"/>
  <c r="R227" i="45"/>
  <c r="S227" i="45"/>
  <c r="T227" i="45"/>
  <c r="R228" i="45"/>
  <c r="S228" i="45"/>
  <c r="T228" i="45"/>
  <c r="R229" i="45"/>
  <c r="S229" i="45"/>
  <c r="T229" i="45"/>
  <c r="R230" i="45"/>
  <c r="S230" i="45"/>
  <c r="T230" i="45"/>
  <c r="R231" i="45"/>
  <c r="S231" i="45"/>
  <c r="T231" i="45"/>
  <c r="R232" i="45"/>
  <c r="S232" i="45"/>
  <c r="T232" i="45"/>
  <c r="R233" i="45"/>
  <c r="S233" i="45"/>
  <c r="T233" i="45"/>
  <c r="R234" i="45"/>
  <c r="S234" i="45"/>
  <c r="T234" i="45"/>
  <c r="R235" i="45"/>
  <c r="S235" i="45"/>
  <c r="T235" i="45"/>
  <c r="R236" i="45"/>
  <c r="S236" i="45"/>
  <c r="T236" i="45"/>
  <c r="R237" i="45"/>
  <c r="S237" i="45"/>
  <c r="T237" i="45"/>
  <c r="R238" i="45"/>
  <c r="S238" i="45"/>
  <c r="T238" i="45"/>
  <c r="R239" i="45"/>
  <c r="S239" i="45"/>
  <c r="T239" i="45"/>
  <c r="R240" i="45"/>
  <c r="S240" i="45"/>
  <c r="T240" i="45"/>
  <c r="R241" i="45"/>
  <c r="S241" i="45"/>
  <c r="T241" i="45"/>
  <c r="R242" i="45"/>
  <c r="S242" i="45"/>
  <c r="T242" i="45"/>
  <c r="R243" i="45"/>
  <c r="S243" i="45"/>
  <c r="T243" i="45"/>
  <c r="R244" i="45"/>
  <c r="S244" i="45"/>
  <c r="T244" i="45"/>
  <c r="R245" i="45"/>
  <c r="S245" i="45"/>
  <c r="T245" i="45"/>
  <c r="R246" i="45"/>
  <c r="S246" i="45"/>
  <c r="T246" i="45"/>
  <c r="R247" i="45"/>
  <c r="S247" i="45"/>
  <c r="T247" i="45"/>
  <c r="R248" i="45"/>
  <c r="S248" i="45"/>
  <c r="T248" i="45"/>
  <c r="R249" i="45"/>
  <c r="S249" i="45"/>
  <c r="T249" i="45"/>
  <c r="R250" i="45"/>
  <c r="S250" i="45"/>
  <c r="T250" i="45"/>
  <c r="R251" i="45"/>
  <c r="S251" i="45"/>
  <c r="T251" i="45"/>
  <c r="R252" i="45"/>
  <c r="S252" i="45"/>
  <c r="T252" i="45"/>
  <c r="R253" i="45"/>
  <c r="S253" i="45"/>
  <c r="T253" i="45"/>
  <c r="R254" i="45"/>
  <c r="S254" i="45"/>
  <c r="T254" i="45"/>
  <c r="R255" i="45"/>
  <c r="S255" i="45"/>
  <c r="T255" i="45"/>
  <c r="R256" i="45"/>
  <c r="S256" i="45"/>
  <c r="T256" i="45"/>
  <c r="R257" i="45"/>
  <c r="S257" i="45"/>
  <c r="T257" i="45"/>
  <c r="R258" i="45"/>
  <c r="S258" i="45"/>
  <c r="T258" i="45"/>
  <c r="R259" i="45"/>
  <c r="S259" i="45"/>
  <c r="T259" i="45"/>
  <c r="R260" i="45"/>
  <c r="S260" i="45"/>
  <c r="T260" i="45"/>
  <c r="R261" i="45"/>
  <c r="S261" i="45"/>
  <c r="T261" i="45"/>
  <c r="R262" i="45"/>
  <c r="S262" i="45"/>
  <c r="T262" i="45"/>
  <c r="K2" i="44"/>
  <c r="L2" i="44"/>
  <c r="H3" i="44"/>
  <c r="J2" i="44" s="1"/>
  <c r="I3" i="44"/>
  <c r="H4" i="44"/>
  <c r="J4" i="44" s="1"/>
  <c r="I4" i="44"/>
  <c r="L3" i="44"/>
  <c r="K4" i="44"/>
  <c r="L4" i="44"/>
  <c r="J3" i="44" l="1"/>
  <c r="H5" i="44"/>
  <c r="J5" i="44" s="1"/>
  <c r="I5" i="44"/>
  <c r="K5" i="44"/>
  <c r="L5" i="44"/>
  <c r="H6" i="44"/>
  <c r="J6" i="44" s="1"/>
  <c r="I6" i="44"/>
  <c r="K6" i="44"/>
  <c r="L6" i="44"/>
  <c r="H7" i="44"/>
  <c r="J7" i="44" s="1"/>
  <c r="I7" i="44"/>
  <c r="K7" i="44"/>
  <c r="L7" i="44"/>
  <c r="H8" i="44"/>
  <c r="J8" i="44" s="1"/>
  <c r="I8" i="44"/>
  <c r="K8" i="44"/>
  <c r="L8" i="44"/>
  <c r="H9" i="44"/>
  <c r="J9" i="44" s="1"/>
  <c r="I9" i="44"/>
  <c r="K9" i="44"/>
  <c r="L9" i="44"/>
  <c r="H10" i="44"/>
  <c r="J10" i="44" s="1"/>
  <c r="I10" i="44"/>
  <c r="K10" i="44"/>
  <c r="L10" i="44"/>
  <c r="H11" i="44"/>
  <c r="J11" i="44" s="1"/>
  <c r="I11" i="44"/>
  <c r="K11" i="44"/>
  <c r="L11" i="44"/>
  <c r="H12" i="44"/>
  <c r="J12" i="44" s="1"/>
  <c r="I12" i="44"/>
  <c r="K12" i="44"/>
  <c r="L12" i="44"/>
  <c r="H13" i="44"/>
  <c r="J13" i="44" s="1"/>
  <c r="I13" i="44"/>
  <c r="K13" i="44"/>
  <c r="L13" i="44"/>
  <c r="H14" i="44"/>
  <c r="J14" i="44" s="1"/>
  <c r="I14" i="44"/>
  <c r="K14" i="44"/>
  <c r="L14" i="44"/>
  <c r="H15" i="44"/>
  <c r="J15" i="44" s="1"/>
  <c r="I15" i="44"/>
  <c r="K15" i="44"/>
  <c r="L15" i="44"/>
  <c r="H16" i="44"/>
  <c r="J16" i="44" s="1"/>
  <c r="I16" i="44"/>
  <c r="K16" i="44"/>
  <c r="L16" i="44"/>
  <c r="H17" i="44"/>
  <c r="J17" i="44" s="1"/>
  <c r="I17" i="44"/>
  <c r="K17" i="44"/>
  <c r="L17" i="44"/>
  <c r="H18" i="44"/>
  <c r="J18" i="44" s="1"/>
  <c r="I18" i="44"/>
  <c r="K18" i="44"/>
  <c r="L18" i="44"/>
  <c r="H19" i="44"/>
  <c r="J19" i="44" s="1"/>
  <c r="I19" i="44"/>
  <c r="K19" i="44"/>
  <c r="L19" i="44"/>
  <c r="H20" i="44"/>
  <c r="J20" i="44" s="1"/>
  <c r="I20" i="44"/>
  <c r="K20" i="44"/>
  <c r="L20" i="44"/>
  <c r="H21" i="44"/>
  <c r="J21" i="44" s="1"/>
  <c r="I21" i="44"/>
  <c r="K21" i="44"/>
  <c r="L21" i="44"/>
  <c r="H22" i="44"/>
  <c r="J22" i="44" s="1"/>
  <c r="I22" i="44"/>
  <c r="K22" i="44"/>
  <c r="L22" i="44"/>
  <c r="H23" i="44"/>
  <c r="J23" i="44" s="1"/>
  <c r="I23" i="44"/>
  <c r="K23" i="44"/>
  <c r="L23" i="44"/>
  <c r="H24" i="44"/>
  <c r="J24" i="44" s="1"/>
  <c r="I24" i="44"/>
  <c r="K24" i="44"/>
  <c r="L24" i="44"/>
  <c r="H25" i="44"/>
  <c r="J25" i="44" s="1"/>
  <c r="I25" i="44"/>
  <c r="K25" i="44"/>
  <c r="L25" i="44"/>
  <c r="H26" i="44"/>
  <c r="J26" i="44" s="1"/>
  <c r="I26" i="44"/>
  <c r="K26" i="44"/>
  <c r="L26" i="44"/>
  <c r="H27" i="44"/>
  <c r="J27" i="44" s="1"/>
  <c r="I27" i="44"/>
  <c r="K27" i="44"/>
  <c r="L27" i="44"/>
  <c r="H28" i="44"/>
  <c r="J28" i="44" s="1"/>
  <c r="I28" i="44"/>
  <c r="K28" i="44"/>
  <c r="L28" i="44"/>
  <c r="H29" i="44"/>
  <c r="J29" i="44" s="1"/>
  <c r="I29" i="44"/>
  <c r="K29" i="44"/>
  <c r="L29" i="44"/>
  <c r="H30" i="44"/>
  <c r="J30" i="44" s="1"/>
  <c r="I30" i="44"/>
  <c r="K30" i="44"/>
  <c r="L30" i="44"/>
  <c r="H31" i="44"/>
  <c r="J31" i="44" s="1"/>
  <c r="I31" i="44"/>
  <c r="K31" i="44"/>
  <c r="L31" i="44"/>
  <c r="H32" i="44"/>
  <c r="J32" i="44" s="1"/>
  <c r="I32" i="44"/>
  <c r="K32" i="44"/>
  <c r="L32" i="44"/>
  <c r="H33" i="44"/>
  <c r="J33" i="44" s="1"/>
  <c r="I33" i="44"/>
  <c r="K33" i="44"/>
  <c r="L33" i="44"/>
  <c r="H34" i="44"/>
  <c r="J34" i="44" s="1"/>
  <c r="I34" i="44"/>
  <c r="K34" i="44"/>
  <c r="L34" i="44"/>
  <c r="H35" i="44"/>
  <c r="I35" i="44"/>
  <c r="J35" i="44"/>
  <c r="K35" i="44"/>
  <c r="L35" i="44"/>
  <c r="H36" i="44"/>
  <c r="J36" i="44" s="1"/>
  <c r="I36" i="44"/>
  <c r="K36" i="44"/>
  <c r="L36" i="44"/>
  <c r="B1" i="43"/>
  <c r="D9" i="43"/>
  <c r="D6" i="43"/>
  <c r="I15" i="43"/>
  <c r="D16" i="43"/>
  <c r="I16" i="43"/>
  <c r="B19" i="42"/>
  <c r="C19" i="42"/>
  <c r="D19" i="42"/>
  <c r="F19" i="42"/>
  <c r="I19" i="42"/>
  <c r="J19" i="42"/>
  <c r="I1" i="40"/>
  <c r="J1" i="40" s="1"/>
  <c r="J2" i="40"/>
  <c r="K2" i="40"/>
  <c r="D3" i="40"/>
  <c r="I3" i="40"/>
  <c r="J3" i="40"/>
  <c r="K3" i="40"/>
  <c r="B2" i="42" l="1"/>
  <c r="D4" i="40"/>
  <c r="J2" i="42"/>
  <c r="I2" i="42"/>
  <c r="D2" i="42"/>
  <c r="C2" i="42"/>
  <c r="H4" i="40"/>
  <c r="I4" i="40"/>
  <c r="J4" i="40"/>
  <c r="K4" i="40"/>
  <c r="B3" i="42" l="1"/>
  <c r="D5" i="40"/>
  <c r="H5" i="40"/>
  <c r="I5" i="40"/>
  <c r="J3" i="42"/>
  <c r="I3" i="42"/>
  <c r="D3" i="42"/>
  <c r="C3" i="42"/>
  <c r="J5" i="40"/>
  <c r="K5" i="40"/>
  <c r="B4" i="42" l="1"/>
  <c r="F3" i="42"/>
  <c r="D6" i="40"/>
  <c r="J4" i="42"/>
  <c r="I4" i="42"/>
  <c r="D4" i="42"/>
  <c r="C4" i="42"/>
  <c r="H6" i="40"/>
  <c r="I6" i="40"/>
  <c r="J6" i="40"/>
  <c r="K6" i="40"/>
  <c r="B5" i="42" l="1"/>
  <c r="D7" i="40"/>
  <c r="J5" i="42"/>
  <c r="I5" i="42"/>
  <c r="D5" i="42"/>
  <c r="C5" i="42"/>
  <c r="H7" i="40"/>
  <c r="F5" i="42" l="1"/>
  <c r="I7" i="40"/>
  <c r="J7" i="40"/>
  <c r="K7" i="40"/>
  <c r="B6" i="42" l="1"/>
  <c r="D8" i="40"/>
  <c r="H8" i="40"/>
  <c r="I8" i="40"/>
  <c r="J6" i="42"/>
  <c r="I6" i="42"/>
  <c r="D6" i="42"/>
  <c r="C6" i="42"/>
  <c r="J8" i="40"/>
  <c r="K8" i="40"/>
  <c r="B7" i="42" l="1"/>
  <c r="D9" i="40"/>
  <c r="H9" i="40"/>
  <c r="I9" i="40"/>
  <c r="J7" i="42"/>
  <c r="I7" i="42"/>
  <c r="D7" i="42"/>
  <c r="C7" i="42"/>
  <c r="J9" i="40"/>
  <c r="K9" i="40"/>
  <c r="B8" i="42" l="1"/>
  <c r="D10" i="40"/>
  <c r="H10" i="40"/>
  <c r="I10" i="40"/>
  <c r="J8" i="42"/>
  <c r="I8" i="42"/>
  <c r="D8" i="42"/>
  <c r="C8" i="42"/>
  <c r="J10" i="40"/>
  <c r="K10" i="40"/>
  <c r="B9" i="42" l="1"/>
  <c r="D11" i="40"/>
  <c r="J9" i="42"/>
  <c r="I9" i="42"/>
  <c r="D9" i="42"/>
  <c r="C9" i="42"/>
  <c r="H11" i="40"/>
  <c r="I11" i="40"/>
  <c r="J11" i="40"/>
  <c r="K11" i="40"/>
  <c r="B10" i="42" l="1"/>
  <c r="D12" i="40"/>
  <c r="J10" i="42"/>
  <c r="I10" i="42"/>
  <c r="D10" i="42"/>
  <c r="C10" i="42"/>
  <c r="H12" i="40"/>
  <c r="F10" i="42" l="1"/>
  <c r="I12" i="40"/>
  <c r="J12" i="40"/>
  <c r="K12" i="40"/>
  <c r="B11" i="42" l="1"/>
  <c r="D13" i="40"/>
  <c r="H13" i="40"/>
  <c r="I13" i="40"/>
  <c r="J11" i="42"/>
  <c r="I11" i="42"/>
  <c r="D11" i="42"/>
  <c r="C11" i="42"/>
  <c r="J13" i="40"/>
  <c r="K13" i="40"/>
  <c r="B12" i="42" l="1"/>
  <c r="F11" i="42"/>
  <c r="D14" i="40"/>
  <c r="J12" i="42"/>
  <c r="I12" i="42"/>
  <c r="D12" i="42"/>
  <c r="C12" i="42"/>
  <c r="H14" i="40"/>
  <c r="I14" i="40"/>
  <c r="J14" i="40"/>
  <c r="K14" i="40"/>
  <c r="B13" i="42" l="1"/>
  <c r="D15" i="40"/>
  <c r="J13" i="42"/>
  <c r="I13" i="42"/>
  <c r="D13" i="42"/>
  <c r="C13" i="42"/>
  <c r="H15" i="40"/>
  <c r="I15" i="40"/>
  <c r="J15" i="40"/>
  <c r="K15" i="40"/>
  <c r="B14" i="42" l="1"/>
  <c r="D16" i="40"/>
  <c r="J14" i="42"/>
  <c r="I14" i="42"/>
  <c r="D14" i="42"/>
  <c r="C14" i="42"/>
  <c r="H16" i="40"/>
  <c r="I16" i="40"/>
  <c r="J16" i="40"/>
  <c r="K16" i="40"/>
  <c r="B15" i="42" l="1"/>
  <c r="D17" i="40"/>
  <c r="J15" i="42"/>
  <c r="I15" i="42"/>
  <c r="D15" i="42"/>
  <c r="C15" i="42"/>
  <c r="H17" i="40"/>
  <c r="I17" i="40"/>
  <c r="J17" i="40"/>
  <c r="K17" i="40"/>
  <c r="B16" i="42" l="1"/>
  <c r="D18" i="40"/>
  <c r="J16" i="42"/>
  <c r="I16" i="42"/>
  <c r="D16" i="42"/>
  <c r="C16" i="42"/>
  <c r="H18" i="40"/>
  <c r="I18" i="40"/>
  <c r="J18" i="40"/>
  <c r="K18" i="40"/>
  <c r="B17" i="42" l="1"/>
  <c r="D19" i="40"/>
  <c r="H19" i="40"/>
  <c r="I19" i="40"/>
  <c r="J17" i="42"/>
  <c r="I17" i="42"/>
  <c r="D17" i="42"/>
  <c r="C17" i="42"/>
  <c r="J19" i="40"/>
  <c r="K19" i="40"/>
  <c r="B18" i="42" l="1"/>
  <c r="I1" i="39"/>
  <c r="J1" i="39" s="1"/>
  <c r="J2" i="39"/>
  <c r="J18" i="42"/>
  <c r="I18" i="42"/>
  <c r="D18" i="42"/>
  <c r="C18" i="42"/>
  <c r="K2" i="39"/>
  <c r="E3" i="39" a="1"/>
  <c r="E3" i="39"/>
  <c r="F3" i="39"/>
  <c r="G3" i="39"/>
  <c r="H3" i="39"/>
  <c r="I3" i="39"/>
  <c r="J3" i="39"/>
  <c r="K3" i="39"/>
  <c r="B20" i="42" l="1"/>
  <c r="E4" i="39"/>
  <c r="J20" i="42"/>
  <c r="I20" i="42"/>
  <c r="E20" i="42"/>
  <c r="D20" i="42"/>
  <c r="C20" i="42"/>
  <c r="F4" i="39"/>
  <c r="G4" i="39"/>
  <c r="H4" i="39"/>
  <c r="I4" i="39"/>
  <c r="J4" i="39"/>
  <c r="K4" i="39"/>
  <c r="B21" i="42" l="1"/>
  <c r="E5" i="39"/>
  <c r="J21" i="42"/>
  <c r="I21" i="42"/>
  <c r="E21" i="42"/>
  <c r="D21" i="42"/>
  <c r="C21" i="42"/>
  <c r="F5" i="39"/>
  <c r="G5" i="39"/>
  <c r="H5" i="39"/>
  <c r="I5" i="39"/>
  <c r="J5" i="39"/>
  <c r="K5" i="39"/>
  <c r="B22" i="42" l="1"/>
  <c r="E6" i="39"/>
  <c r="J22" i="42"/>
  <c r="I22" i="42"/>
  <c r="E22" i="42"/>
  <c r="D22" i="42"/>
  <c r="C22" i="42"/>
  <c r="F6" i="39"/>
  <c r="G6" i="39"/>
  <c r="H6" i="39"/>
  <c r="I6" i="39"/>
  <c r="J6" i="39"/>
  <c r="K6" i="39"/>
  <c r="B23" i="42" l="1"/>
  <c r="E7" i="39"/>
  <c r="J23" i="42"/>
  <c r="I23" i="42"/>
  <c r="E23" i="42"/>
  <c r="D23" i="42"/>
  <c r="C23" i="42"/>
  <c r="F7" i="39"/>
  <c r="G7" i="39"/>
  <c r="H7" i="39"/>
  <c r="I7" i="39"/>
  <c r="J7" i="39"/>
  <c r="K7" i="39"/>
  <c r="B24" i="42" l="1"/>
  <c r="E8" i="39"/>
  <c r="J24" i="42"/>
  <c r="I24" i="42"/>
  <c r="E24" i="42"/>
  <c r="D24" i="42"/>
  <c r="C24" i="42"/>
  <c r="F8" i="39"/>
  <c r="G8" i="39"/>
  <c r="H8" i="39"/>
  <c r="I8" i="39"/>
  <c r="J8" i="39"/>
  <c r="K8" i="39"/>
  <c r="B25" i="42" l="1"/>
  <c r="E9" i="39"/>
  <c r="J25" i="42"/>
  <c r="I25" i="42"/>
  <c r="E25" i="42"/>
  <c r="D25" i="42"/>
  <c r="C25" i="42"/>
  <c r="F9" i="39"/>
  <c r="G9" i="39"/>
  <c r="H9" i="39"/>
  <c r="I9" i="39"/>
  <c r="J9" i="39"/>
  <c r="K9" i="39"/>
  <c r="B26" i="42" l="1"/>
  <c r="E10" i="39"/>
  <c r="J26" i="42"/>
  <c r="I26" i="42"/>
  <c r="E26" i="42"/>
  <c r="D26" i="42"/>
  <c r="C26" i="42"/>
  <c r="F10" i="39"/>
  <c r="G10" i="39"/>
  <c r="H10" i="39"/>
  <c r="I10" i="39"/>
  <c r="J10" i="39"/>
  <c r="K10" i="39"/>
  <c r="B27" i="42" l="1"/>
  <c r="E11" i="39"/>
  <c r="J27" i="42"/>
  <c r="I27" i="42"/>
  <c r="E27" i="42"/>
  <c r="D27" i="42"/>
  <c r="C27" i="42"/>
  <c r="F11" i="39"/>
  <c r="G11" i="39"/>
  <c r="H11" i="39"/>
  <c r="I11" i="39"/>
  <c r="J11" i="39"/>
  <c r="K11" i="39"/>
  <c r="B28" i="42" l="1"/>
  <c r="E12" i="39"/>
  <c r="J28" i="42"/>
  <c r="I28" i="42"/>
  <c r="E28" i="42"/>
  <c r="D28" i="42"/>
  <c r="C28" i="42"/>
  <c r="F12" i="39"/>
  <c r="G12" i="39"/>
  <c r="H12" i="39"/>
  <c r="I12" i="39"/>
  <c r="J12" i="39"/>
  <c r="K12" i="39"/>
  <c r="B29" i="42" l="1"/>
  <c r="E13" i="39"/>
  <c r="J29" i="42"/>
  <c r="I29" i="42"/>
  <c r="E29" i="42"/>
  <c r="D29" i="42"/>
  <c r="C29" i="42"/>
  <c r="F13" i="39"/>
  <c r="G13" i="39"/>
  <c r="H13" i="39"/>
  <c r="I13" i="39"/>
  <c r="J13" i="39"/>
  <c r="K13" i="39"/>
  <c r="B30" i="42" l="1"/>
  <c r="E14" i="39"/>
  <c r="J30" i="42"/>
  <c r="I30" i="42"/>
  <c r="E30" i="42"/>
  <c r="D30" i="42"/>
  <c r="C30" i="42"/>
  <c r="F14" i="39"/>
  <c r="G14" i="39"/>
  <c r="H14" i="39"/>
  <c r="I14" i="39"/>
  <c r="J14" i="39"/>
  <c r="K14" i="39"/>
  <c r="B31" i="42" l="1"/>
  <c r="E15" i="39"/>
  <c r="J31" i="42"/>
  <c r="I31" i="42"/>
  <c r="E31" i="42"/>
  <c r="D31" i="42"/>
  <c r="C31" i="42"/>
  <c r="F15" i="39"/>
  <c r="G15" i="39"/>
  <c r="H15" i="39"/>
  <c r="I15" i="39"/>
  <c r="J15" i="39"/>
  <c r="K15" i="39"/>
  <c r="B32" i="42" l="1"/>
  <c r="E16" i="39"/>
  <c r="J32" i="42"/>
  <c r="I32" i="42"/>
  <c r="E32" i="42"/>
  <c r="D32" i="42"/>
  <c r="C32" i="42"/>
  <c r="F16" i="39"/>
  <c r="G16" i="39"/>
  <c r="H16" i="39"/>
  <c r="I16" i="39"/>
  <c r="J16" i="39"/>
  <c r="K16" i="39"/>
  <c r="B33" i="42" l="1"/>
  <c r="E17" i="39"/>
  <c r="J33" i="42"/>
  <c r="I33" i="42"/>
  <c r="E33" i="42"/>
  <c r="D33" i="42"/>
  <c r="C33" i="42"/>
  <c r="F17" i="39"/>
  <c r="G17" i="39"/>
  <c r="H17" i="39"/>
  <c r="I17" i="39"/>
  <c r="J17" i="39"/>
  <c r="K17" i="39"/>
  <c r="B34" i="42" l="1"/>
  <c r="E18" i="39"/>
  <c r="J34" i="42"/>
  <c r="I34" i="42"/>
  <c r="E34" i="42"/>
  <c r="D34" i="42"/>
  <c r="C34" i="42"/>
  <c r="F18" i="39"/>
  <c r="G18" i="39"/>
  <c r="H18" i="39"/>
  <c r="I18" i="39"/>
  <c r="J18" i="39"/>
  <c r="K18" i="39"/>
  <c r="B35" i="42" l="1"/>
  <c r="E19" i="39"/>
  <c r="J35" i="42"/>
  <c r="I35" i="42"/>
  <c r="E35" i="42"/>
  <c r="D35" i="42"/>
  <c r="C35" i="42"/>
  <c r="F19" i="39"/>
  <c r="G19" i="39"/>
  <c r="H19" i="39"/>
  <c r="I19" i="39"/>
  <c r="J19" i="39"/>
  <c r="K19" i="39"/>
  <c r="B36" i="42" l="1"/>
  <c r="E20" i="39"/>
  <c r="J36" i="42"/>
  <c r="I36" i="42"/>
  <c r="E36" i="42"/>
  <c r="D36" i="42"/>
  <c r="C36" i="42"/>
  <c r="F20" i="39"/>
  <c r="G20" i="39"/>
  <c r="H20" i="39"/>
  <c r="I20" i="39"/>
  <c r="J20" i="39"/>
  <c r="K20" i="39"/>
  <c r="B37" i="42" l="1"/>
  <c r="E21" i="39"/>
  <c r="J37" i="42"/>
  <c r="I37" i="42"/>
  <c r="E37" i="42"/>
  <c r="D37" i="42"/>
  <c r="C37" i="42"/>
  <c r="F21" i="39"/>
  <c r="G21" i="39"/>
  <c r="H21" i="39"/>
  <c r="I21" i="39"/>
  <c r="J21" i="39"/>
  <c r="K21" i="39"/>
  <c r="B38" i="42" l="1"/>
  <c r="E22" i="39"/>
  <c r="J38" i="42"/>
  <c r="I38" i="42"/>
  <c r="E38" i="42"/>
  <c r="D38" i="42"/>
  <c r="C38" i="42"/>
  <c r="F22" i="39"/>
  <c r="G22" i="39"/>
  <c r="H22" i="39"/>
  <c r="I22" i="39"/>
  <c r="J22" i="39"/>
  <c r="K22" i="39"/>
  <c r="B39" i="42" l="1"/>
  <c r="E23" i="39"/>
  <c r="J39" i="42"/>
  <c r="I39" i="42"/>
  <c r="E39" i="42"/>
  <c r="D39" i="42"/>
  <c r="C39" i="42"/>
  <c r="F23" i="39"/>
  <c r="G23" i="39"/>
  <c r="H23" i="39"/>
  <c r="I23" i="39"/>
  <c r="J23" i="39"/>
  <c r="K23" i="39"/>
  <c r="B40" i="42" l="1"/>
  <c r="E24" i="39"/>
  <c r="J40" i="42"/>
  <c r="I40" i="42"/>
  <c r="E40" i="42"/>
  <c r="D40" i="42"/>
  <c r="C40" i="42"/>
  <c r="F24" i="39"/>
  <c r="G24" i="39"/>
  <c r="H24" i="39"/>
  <c r="I24" i="39"/>
  <c r="J24" i="39"/>
  <c r="K24" i="39"/>
  <c r="B41" i="42" l="1"/>
  <c r="E25" i="39"/>
  <c r="J41" i="42"/>
  <c r="I41" i="42"/>
  <c r="E41" i="42"/>
  <c r="D41" i="42"/>
  <c r="C41" i="42"/>
  <c r="F25" i="39"/>
  <c r="G25" i="39"/>
  <c r="H25" i="39"/>
  <c r="I25" i="39"/>
  <c r="J25" i="39"/>
  <c r="K25" i="39"/>
  <c r="B42" i="42" l="1"/>
  <c r="E26" i="39"/>
  <c r="J42" i="42"/>
  <c r="I42" i="42"/>
  <c r="E42" i="42"/>
  <c r="D42" i="42"/>
  <c r="C42" i="42"/>
  <c r="F26" i="39"/>
  <c r="G26" i="39"/>
  <c r="H26" i="39"/>
  <c r="I26" i="39"/>
  <c r="J26" i="39"/>
  <c r="K26" i="39"/>
  <c r="B43" i="42" l="1"/>
  <c r="E27" i="39"/>
  <c r="J43" i="42"/>
  <c r="I43" i="42"/>
  <c r="E43" i="42"/>
  <c r="D43" i="42"/>
  <c r="C43" i="42"/>
  <c r="F27" i="39"/>
  <c r="G27" i="39"/>
  <c r="H27" i="39"/>
  <c r="I27" i="39"/>
  <c r="J27" i="39"/>
  <c r="K27" i="39"/>
  <c r="B44" i="42" l="1"/>
  <c r="E28" i="39"/>
  <c r="J44" i="42"/>
  <c r="I44" i="42"/>
  <c r="E44" i="42"/>
  <c r="D44" i="42"/>
  <c r="C44" i="42"/>
  <c r="F28" i="39"/>
  <c r="G28" i="39"/>
  <c r="H28" i="39"/>
  <c r="I28" i="39"/>
  <c r="J28" i="39"/>
  <c r="K28" i="39"/>
  <c r="B45" i="42" l="1"/>
  <c r="E29" i="39"/>
  <c r="J45" i="42"/>
  <c r="I45" i="42"/>
  <c r="E45" i="42"/>
  <c r="D45" i="42"/>
  <c r="C45" i="42"/>
  <c r="F29" i="39"/>
  <c r="G29" i="39"/>
  <c r="H29" i="39"/>
  <c r="I29" i="39"/>
  <c r="J29" i="39"/>
  <c r="K29" i="39"/>
  <c r="B46" i="42" l="1"/>
  <c r="E30" i="39"/>
  <c r="J46" i="42"/>
  <c r="I46" i="42"/>
  <c r="E46" i="42"/>
  <c r="D46" i="42"/>
  <c r="C46" i="42"/>
  <c r="F30" i="39"/>
  <c r="G30" i="39"/>
  <c r="H30" i="39"/>
  <c r="I30" i="39"/>
  <c r="J30" i="39"/>
  <c r="K30" i="39"/>
  <c r="B47" i="42" l="1"/>
  <c r="E31" i="39"/>
  <c r="J47" i="42"/>
  <c r="I47" i="42"/>
  <c r="E47" i="42"/>
  <c r="D47" i="42"/>
  <c r="C47" i="42"/>
  <c r="F31" i="39"/>
  <c r="G31" i="39"/>
  <c r="H31" i="39"/>
  <c r="I31" i="39"/>
  <c r="J31" i="39"/>
  <c r="K31" i="39"/>
  <c r="B48" i="42" l="1"/>
  <c r="E32" i="39"/>
  <c r="J48" i="42"/>
  <c r="I48" i="42"/>
  <c r="E48" i="42"/>
  <c r="D48" i="42"/>
  <c r="C48" i="42"/>
  <c r="F32" i="39"/>
  <c r="G32" i="39"/>
  <c r="H32" i="39"/>
  <c r="I32" i="39"/>
  <c r="J32" i="39"/>
  <c r="K32" i="39"/>
  <c r="B49" i="42" l="1"/>
  <c r="E33" i="39"/>
  <c r="J49" i="42"/>
  <c r="I49" i="42"/>
  <c r="E49" i="42"/>
  <c r="D49" i="42"/>
  <c r="C49" i="42"/>
  <c r="F33" i="39"/>
  <c r="G33" i="39"/>
  <c r="H33" i="39"/>
  <c r="I33" i="39"/>
  <c r="J33" i="39"/>
  <c r="K33" i="39"/>
  <c r="B50" i="42" l="1"/>
  <c r="E34" i="39"/>
  <c r="J50" i="42"/>
  <c r="I50" i="42"/>
  <c r="E50" i="42"/>
  <c r="D50" i="42"/>
  <c r="C50" i="42"/>
  <c r="F34" i="39"/>
  <c r="G34" i="39"/>
  <c r="H34" i="39"/>
  <c r="I34" i="39"/>
  <c r="J34" i="39"/>
  <c r="K34" i="39"/>
  <c r="B51" i="42" l="1"/>
  <c r="E35" i="39"/>
  <c r="J51" i="42"/>
  <c r="I51" i="42"/>
  <c r="E51" i="42"/>
  <c r="D51" i="42"/>
  <c r="C51" i="42"/>
  <c r="F35" i="39"/>
  <c r="G35" i="39"/>
  <c r="H35" i="39"/>
  <c r="I35" i="39"/>
  <c r="J35" i="39"/>
  <c r="K35" i="39"/>
  <c r="B52" i="42" l="1"/>
  <c r="E36" i="39"/>
  <c r="J52" i="42"/>
  <c r="I52" i="42"/>
  <c r="E52" i="42"/>
  <c r="D52" i="42"/>
  <c r="C52" i="42"/>
  <c r="F36" i="39"/>
  <c r="G36" i="39"/>
  <c r="H36" i="39"/>
  <c r="I36" i="39"/>
  <c r="J36" i="39"/>
  <c r="K36" i="39"/>
  <c r="B53" i="42" l="1"/>
  <c r="E37" i="39"/>
  <c r="J53" i="42"/>
  <c r="I53" i="42"/>
  <c r="E53" i="42"/>
  <c r="D53" i="42"/>
  <c r="C53" i="42"/>
  <c r="F37" i="39"/>
  <c r="G37" i="39"/>
  <c r="H37" i="39"/>
  <c r="I37" i="39"/>
  <c r="J37" i="39"/>
  <c r="K37" i="39"/>
  <c r="B54" i="42" l="1"/>
  <c r="E38" i="39"/>
  <c r="J54" i="42"/>
  <c r="I54" i="42"/>
  <c r="E54" i="42"/>
  <c r="D54" i="42"/>
  <c r="C54" i="42"/>
  <c r="F38" i="39"/>
  <c r="G38" i="39"/>
  <c r="H38" i="39"/>
  <c r="I38" i="39"/>
  <c r="J38" i="39"/>
  <c r="K38" i="39"/>
  <c r="B55" i="42" l="1"/>
  <c r="E39" i="39"/>
  <c r="J55" i="42"/>
  <c r="I55" i="42"/>
  <c r="E55" i="42"/>
  <c r="D55" i="42"/>
  <c r="C55" i="42"/>
  <c r="F39" i="39"/>
  <c r="G39" i="39"/>
  <c r="H39" i="39"/>
  <c r="I39" i="39"/>
  <c r="J39" i="39"/>
  <c r="K39" i="39"/>
  <c r="B56" i="42" l="1"/>
  <c r="E40" i="39"/>
  <c r="J56" i="42"/>
  <c r="I56" i="42"/>
  <c r="E56" i="42"/>
  <c r="D56" i="42"/>
  <c r="C56" i="42"/>
  <c r="F40" i="39"/>
  <c r="G40" i="39"/>
  <c r="H40" i="39"/>
  <c r="I40" i="39"/>
  <c r="J40" i="39"/>
  <c r="K40" i="39"/>
  <c r="B57" i="42" l="1"/>
  <c r="E41" i="39"/>
  <c r="J57" i="42"/>
  <c r="I57" i="42"/>
  <c r="E57" i="42"/>
  <c r="D57" i="42"/>
  <c r="C57" i="42"/>
  <c r="F41" i="39"/>
  <c r="G41" i="39"/>
  <c r="H41" i="39"/>
  <c r="I41" i="39"/>
  <c r="J41" i="39"/>
  <c r="K41" i="39"/>
  <c r="B58" i="42" l="1"/>
  <c r="E42" i="39"/>
  <c r="J58" i="42"/>
  <c r="I58" i="42"/>
  <c r="E58" i="42"/>
  <c r="D58" i="42"/>
  <c r="C58" i="42"/>
  <c r="F42" i="39"/>
  <c r="G42" i="39"/>
  <c r="H42" i="39"/>
  <c r="I42" i="39"/>
  <c r="J42" i="39"/>
  <c r="K42" i="39"/>
  <c r="B59" i="42" l="1"/>
  <c r="E43" i="39"/>
  <c r="J59" i="42"/>
  <c r="I59" i="42"/>
  <c r="E59" i="42"/>
  <c r="D59" i="42"/>
  <c r="C59" i="42"/>
  <c r="F43" i="39"/>
  <c r="G43" i="39"/>
  <c r="H43" i="39"/>
  <c r="I43" i="39"/>
  <c r="J43" i="39"/>
  <c r="K43" i="39"/>
  <c r="B60" i="42" l="1"/>
  <c r="E44" i="39"/>
  <c r="J60" i="42"/>
  <c r="I60" i="42"/>
  <c r="E60" i="42"/>
  <c r="D60" i="42"/>
  <c r="C60" i="42"/>
  <c r="F44" i="39"/>
  <c r="G44" i="39"/>
  <c r="H44" i="39"/>
  <c r="I44" i="39"/>
  <c r="J44" i="39"/>
  <c r="K44" i="39"/>
  <c r="B61" i="42" l="1"/>
  <c r="H2" i="38"/>
  <c r="B3" i="38"/>
  <c r="D3" i="38"/>
  <c r="G3" i="38" s="1"/>
  <c r="E3" i="38"/>
  <c r="J61" i="42"/>
  <c r="I61" i="42"/>
  <c r="E61" i="42"/>
  <c r="D61" i="42"/>
  <c r="C61" i="42"/>
  <c r="E1" i="38"/>
  <c r="H3" i="38"/>
  <c r="I3" i="38"/>
  <c r="B62" i="42" l="1"/>
  <c r="G1" i="38"/>
  <c r="H1" i="38" s="1"/>
  <c r="B4" i="38"/>
  <c r="D4" i="38"/>
  <c r="E4" i="38"/>
  <c r="G4" i="38"/>
  <c r="J62" i="42"/>
  <c r="I62" i="42"/>
  <c r="E62" i="42"/>
  <c r="D62" i="42"/>
  <c r="C62" i="42"/>
  <c r="H4" i="38"/>
  <c r="I4" i="38"/>
  <c r="B63" i="42" l="1"/>
  <c r="B5" i="38"/>
  <c r="D5" i="38"/>
  <c r="E5" i="38"/>
  <c r="G5" i="38"/>
  <c r="J63" i="42"/>
  <c r="I63" i="42"/>
  <c r="E63" i="42"/>
  <c r="D63" i="42"/>
  <c r="C63" i="42"/>
  <c r="H5" i="38"/>
  <c r="I5" i="38"/>
  <c r="B64" i="42" l="1"/>
  <c r="B6" i="38"/>
  <c r="D6" i="38"/>
  <c r="E6" i="38"/>
  <c r="G6" i="38"/>
  <c r="J64" i="42"/>
  <c r="I64" i="42"/>
  <c r="E64" i="42"/>
  <c r="D64" i="42"/>
  <c r="C64" i="42"/>
  <c r="H6" i="38"/>
  <c r="I6" i="38"/>
  <c r="B65" i="42" l="1"/>
  <c r="B7" i="38"/>
  <c r="D7" i="38"/>
  <c r="E7" i="38"/>
  <c r="G7" i="38"/>
  <c r="J65" i="42"/>
  <c r="I65" i="42"/>
  <c r="E65" i="42"/>
  <c r="D65" i="42"/>
  <c r="C65" i="42"/>
  <c r="H7" i="38"/>
  <c r="I7" i="38"/>
  <c r="B66" i="42" l="1"/>
  <c r="B8" i="38"/>
  <c r="D8" i="38"/>
  <c r="E8" i="38"/>
  <c r="G8" i="38"/>
  <c r="J66" i="42"/>
  <c r="I66" i="42"/>
  <c r="E66" i="42"/>
  <c r="D66" i="42"/>
  <c r="C66" i="42"/>
  <c r="H8" i="38"/>
  <c r="I8" i="38"/>
  <c r="B67" i="42" l="1"/>
  <c r="B9" i="38"/>
  <c r="D9" i="38"/>
  <c r="E9" i="38"/>
  <c r="G9" i="38"/>
  <c r="J67" i="42"/>
  <c r="I67" i="42"/>
  <c r="E67" i="42"/>
  <c r="D67" i="42"/>
  <c r="C67" i="42"/>
  <c r="H9" i="38"/>
  <c r="I9" i="38"/>
  <c r="B68" i="42" l="1"/>
  <c r="B10" i="38"/>
  <c r="D10" i="38"/>
  <c r="E10" i="38"/>
  <c r="G10" i="38"/>
  <c r="J68" i="42"/>
  <c r="I68" i="42"/>
  <c r="E68" i="42"/>
  <c r="D68" i="42"/>
  <c r="C68" i="42"/>
  <c r="H10" i="38"/>
  <c r="I10" i="38"/>
  <c r="B69" i="42" l="1"/>
  <c r="B11" i="38"/>
  <c r="D11" i="38"/>
  <c r="E11" i="38"/>
  <c r="G11" i="38"/>
  <c r="J69" i="42"/>
  <c r="I69" i="42"/>
  <c r="E69" i="42"/>
  <c r="D69" i="42"/>
  <c r="C69" i="42"/>
  <c r="H11" i="38"/>
  <c r="I11" i="38"/>
  <c r="B70" i="42" l="1"/>
  <c r="B12" i="38"/>
  <c r="D12" i="38"/>
  <c r="E12" i="38"/>
  <c r="G12" i="38"/>
  <c r="J70" i="42"/>
  <c r="I70" i="42"/>
  <c r="E70" i="42"/>
  <c r="D70" i="42"/>
  <c r="C70" i="42"/>
  <c r="H12" i="38"/>
  <c r="I12" i="38"/>
  <c r="B71" i="42" l="1"/>
  <c r="B13" i="38"/>
  <c r="D13" i="38"/>
  <c r="E13" i="38"/>
  <c r="G13" i="38"/>
  <c r="J71" i="42"/>
  <c r="I71" i="42"/>
  <c r="E71" i="42"/>
  <c r="D71" i="42"/>
  <c r="C71" i="42"/>
  <c r="H13" i="38"/>
  <c r="I13" i="38"/>
  <c r="B72" i="42" l="1"/>
  <c r="B14" i="38"/>
  <c r="D14" i="38"/>
  <c r="E14" i="38"/>
  <c r="G14" i="38"/>
  <c r="J72" i="42"/>
  <c r="I72" i="42"/>
  <c r="E72" i="42"/>
  <c r="D72" i="42"/>
  <c r="C72" i="42"/>
  <c r="H14" i="38"/>
  <c r="I14" i="38"/>
  <c r="B73" i="42" l="1"/>
  <c r="B15" i="38"/>
  <c r="D15" i="38"/>
  <c r="G15" i="38" s="1"/>
  <c r="E15" i="38"/>
  <c r="J73" i="42"/>
  <c r="I73" i="42"/>
  <c r="E73" i="42"/>
  <c r="D73" i="42"/>
  <c r="C73" i="42"/>
  <c r="H15" i="38"/>
  <c r="I15" i="38"/>
  <c r="B74" i="42" l="1"/>
  <c r="B16" i="38"/>
  <c r="D16" i="38"/>
  <c r="E16" i="38"/>
  <c r="G16" i="38"/>
  <c r="J74" i="42"/>
  <c r="I74" i="42"/>
  <c r="E74" i="42"/>
  <c r="D74" i="42"/>
  <c r="C74" i="42"/>
  <c r="H16" i="38"/>
  <c r="I16" i="38"/>
  <c r="B75" i="42" l="1"/>
  <c r="B17" i="38"/>
  <c r="D17" i="38"/>
  <c r="E17" i="38"/>
  <c r="G17" i="38"/>
  <c r="J75" i="42"/>
  <c r="I75" i="42"/>
  <c r="E75" i="42"/>
  <c r="D75" i="42"/>
  <c r="C75" i="42"/>
  <c r="H17" i="38"/>
  <c r="I17" i="38"/>
  <c r="B76" i="42" l="1"/>
  <c r="B18" i="38"/>
  <c r="D18" i="38"/>
  <c r="E18" i="38"/>
  <c r="G18" i="38"/>
  <c r="J76" i="42"/>
  <c r="I76" i="42"/>
  <c r="E76" i="42"/>
  <c r="D76" i="42"/>
  <c r="C76" i="42"/>
  <c r="H18" i="38"/>
  <c r="I18" i="38"/>
  <c r="B77" i="42" l="1"/>
  <c r="B19" i="38"/>
  <c r="D19" i="38"/>
  <c r="E19" i="38"/>
  <c r="G19" i="38"/>
  <c r="J77" i="42"/>
  <c r="I77" i="42"/>
  <c r="E77" i="42"/>
  <c r="D77" i="42"/>
  <c r="C77" i="42"/>
  <c r="H19" i="38"/>
  <c r="I19" i="38"/>
  <c r="B78" i="42" l="1"/>
  <c r="B20" i="38"/>
  <c r="D20" i="38"/>
  <c r="E20" i="38"/>
  <c r="G20" i="38"/>
  <c r="J78" i="42"/>
  <c r="I78" i="42"/>
  <c r="E78" i="42"/>
  <c r="D78" i="42"/>
  <c r="C78" i="42"/>
  <c r="H20" i="38"/>
  <c r="I20" i="38"/>
  <c r="B79" i="42" l="1"/>
  <c r="K1" i="37"/>
  <c r="L1" i="37" s="1"/>
  <c r="L2" i="37"/>
  <c r="J79" i="42"/>
  <c r="I79" i="42"/>
  <c r="E79" i="42"/>
  <c r="D79" i="42"/>
  <c r="C79" i="42"/>
  <c r="M2" i="37"/>
  <c r="L3" i="37"/>
  <c r="M3" i="37"/>
  <c r="E5" i="37" a="1"/>
  <c r="E5" i="37" s="1"/>
  <c r="F5" i="37" a="1"/>
  <c r="F5" i="37" s="1"/>
  <c r="G5" i="37" l="1"/>
  <c r="I5" i="37"/>
  <c r="K5" i="37"/>
  <c r="E6" i="37"/>
  <c r="I6" i="37" s="1"/>
  <c r="F6" i="37"/>
  <c r="L5" i="37"/>
  <c r="M5" i="37"/>
  <c r="G6" i="37" l="1"/>
  <c r="B80" i="42"/>
  <c r="K6" i="37"/>
  <c r="E7" i="37"/>
  <c r="G7" i="37" s="1"/>
  <c r="F7" i="37"/>
  <c r="K7" i="37"/>
  <c r="J80" i="42"/>
  <c r="I80" i="42"/>
  <c r="E80" i="42"/>
  <c r="D80" i="42"/>
  <c r="C80" i="42"/>
  <c r="L6" i="37"/>
  <c r="M6" i="37"/>
  <c r="B81" i="42" l="1"/>
  <c r="I7" i="37"/>
  <c r="E8" i="37"/>
  <c r="G8" i="37" s="1"/>
  <c r="F8" i="37"/>
  <c r="J81" i="42"/>
  <c r="I81" i="42"/>
  <c r="E81" i="42"/>
  <c r="D81" i="42"/>
  <c r="C81" i="42"/>
  <c r="L7" i="37"/>
  <c r="M7" i="37"/>
  <c r="K8" i="37" l="1"/>
  <c r="B82" i="42"/>
  <c r="I8" i="37"/>
  <c r="E9" i="37"/>
  <c r="G9" i="37" s="1"/>
  <c r="F9" i="37"/>
  <c r="J82" i="42"/>
  <c r="I82" i="42"/>
  <c r="E82" i="42"/>
  <c r="D82" i="42"/>
  <c r="C82" i="42"/>
  <c r="L8" i="37"/>
  <c r="M8" i="37"/>
  <c r="B83" i="42" l="1"/>
  <c r="K9" i="37"/>
  <c r="I9" i="37"/>
  <c r="E10" i="37"/>
  <c r="I10" i="37" s="1"/>
  <c r="F10" i="37"/>
  <c r="J83" i="42"/>
  <c r="I83" i="42"/>
  <c r="E83" i="42"/>
  <c r="D83" i="42"/>
  <c r="C83" i="42"/>
  <c r="L9" i="37"/>
  <c r="M9" i="37"/>
  <c r="G10" i="37" l="1"/>
  <c r="B84" i="42"/>
  <c r="K10" i="37"/>
  <c r="E11" i="37"/>
  <c r="G11" i="37" s="1"/>
  <c r="F11" i="37"/>
  <c r="J84" i="42"/>
  <c r="I84" i="42"/>
  <c r="E84" i="42"/>
  <c r="D84" i="42"/>
  <c r="C84" i="42"/>
  <c r="L10" i="37"/>
  <c r="M10" i="37"/>
  <c r="I11" i="37" l="1"/>
  <c r="K11" i="37"/>
  <c r="B85" i="42"/>
  <c r="E12" i="37"/>
  <c r="G12" i="37" s="1"/>
  <c r="F12" i="37"/>
  <c r="L11" i="37"/>
  <c r="J85" i="42"/>
  <c r="I85" i="42"/>
  <c r="E85" i="42"/>
  <c r="D85" i="42"/>
  <c r="C85" i="42"/>
  <c r="M11" i="37"/>
  <c r="B86" i="42" l="1"/>
  <c r="K12" i="37"/>
  <c r="I12" i="37"/>
  <c r="E13" i="37"/>
  <c r="I13" i="37" s="1"/>
  <c r="F13" i="37"/>
  <c r="L12" i="37"/>
  <c r="C86" i="42"/>
  <c r="D86" i="42"/>
  <c r="E86" i="42"/>
  <c r="I86" i="42"/>
  <c r="J86" i="42"/>
  <c r="M12" i="37"/>
  <c r="G13" i="37" l="1"/>
  <c r="K13" i="37"/>
  <c r="B87" i="42"/>
  <c r="E14" i="37"/>
  <c r="G14" i="37" s="1"/>
  <c r="F14" i="37"/>
  <c r="L13" i="37"/>
  <c r="C87" i="42"/>
  <c r="D87" i="42"/>
  <c r="E87" i="42"/>
  <c r="I87" i="42"/>
  <c r="J87" i="42"/>
  <c r="M13" i="37"/>
  <c r="I14" i="37" l="1"/>
  <c r="B88" i="42"/>
  <c r="K14" i="37"/>
  <c r="E15" i="37"/>
  <c r="I15" i="37" s="1"/>
  <c r="F15" i="37"/>
  <c r="C88" i="42"/>
  <c r="D88" i="42"/>
  <c r="E88" i="42"/>
  <c r="I88" i="42"/>
  <c r="J88" i="42"/>
  <c r="L14" i="37"/>
  <c r="M14" i="37"/>
  <c r="G15" i="37" l="1"/>
  <c r="B89" i="42"/>
  <c r="K15" i="37"/>
  <c r="E16" i="37"/>
  <c r="G16" i="37" s="1"/>
  <c r="F16" i="37"/>
  <c r="C89" i="42"/>
  <c r="D89" i="42"/>
  <c r="E89" i="42"/>
  <c r="I89" i="42"/>
  <c r="J89" i="42"/>
  <c r="L15" i="37"/>
  <c r="M15" i="37"/>
  <c r="K16" i="37" l="1"/>
  <c r="B90" i="42"/>
  <c r="I16" i="37"/>
  <c r="E17" i="37"/>
  <c r="I17" i="37" s="1"/>
  <c r="F17" i="37"/>
  <c r="C90" i="42"/>
  <c r="D90" i="42"/>
  <c r="E90" i="42"/>
  <c r="I90" i="42"/>
  <c r="J90" i="42"/>
  <c r="L16" i="37"/>
  <c r="M16" i="37"/>
  <c r="B91" i="42" l="1"/>
  <c r="G17" i="37"/>
  <c r="K17" i="37"/>
  <c r="E18" i="37"/>
  <c r="I18" i="37" s="1"/>
  <c r="F18" i="37"/>
  <c r="J91" i="42"/>
  <c r="I91" i="42"/>
  <c r="E91" i="42"/>
  <c r="D91" i="42"/>
  <c r="C91" i="42"/>
  <c r="L17" i="37"/>
  <c r="M17" i="37"/>
  <c r="G18" i="37" l="1"/>
  <c r="B92" i="42"/>
  <c r="K18" i="37"/>
  <c r="E19" i="37"/>
  <c r="G19" i="37" s="1"/>
  <c r="F19" i="37"/>
  <c r="J92" i="42"/>
  <c r="I92" i="42"/>
  <c r="E92" i="42"/>
  <c r="D92" i="42"/>
  <c r="C92" i="42"/>
  <c r="L18" i="37"/>
  <c r="M18" i="37"/>
  <c r="B93" i="42" l="1"/>
  <c r="K19" i="37"/>
  <c r="I19" i="37"/>
  <c r="E20" i="37"/>
  <c r="I20" i="37" s="1"/>
  <c r="F20" i="37"/>
  <c r="J93" i="42"/>
  <c r="I93" i="42"/>
  <c r="E93" i="42"/>
  <c r="D93" i="42"/>
  <c r="C93" i="42"/>
  <c r="L19" i="37"/>
  <c r="M19" i="37"/>
  <c r="G20" i="37" l="1"/>
  <c r="B94" i="42"/>
  <c r="K20" i="37"/>
  <c r="E21" i="37"/>
  <c r="G21" i="37" s="1"/>
  <c r="F21" i="37"/>
  <c r="J94" i="42"/>
  <c r="I94" i="42"/>
  <c r="E94" i="42"/>
  <c r="D94" i="42"/>
  <c r="C94" i="42"/>
  <c r="L20" i="37"/>
  <c r="M20" i="37"/>
  <c r="I21" i="37" l="1"/>
  <c r="K21" i="37"/>
  <c r="B95" i="42"/>
  <c r="E22" i="37"/>
  <c r="G22" i="37" s="1"/>
  <c r="F22" i="37"/>
  <c r="L21" i="37"/>
  <c r="J95" i="42"/>
  <c r="I95" i="42"/>
  <c r="E95" i="42"/>
  <c r="D95" i="42"/>
  <c r="C95" i="42"/>
  <c r="M21" i="37"/>
  <c r="K22" i="37" l="1"/>
  <c r="B96" i="42"/>
  <c r="I22" i="37"/>
  <c r="E23" i="37"/>
  <c r="G23" i="37" s="1"/>
  <c r="F23" i="37"/>
  <c r="C96" i="42"/>
  <c r="D96" i="42"/>
  <c r="E96" i="42"/>
  <c r="I96" i="42"/>
  <c r="J96" i="42"/>
  <c r="L22" i="37"/>
  <c r="M22" i="37"/>
  <c r="K23" i="37" l="1"/>
  <c r="B97" i="42"/>
  <c r="I23" i="37"/>
  <c r="E24" i="37"/>
  <c r="G24" i="37" s="1"/>
  <c r="F24" i="37"/>
  <c r="J97" i="42"/>
  <c r="I97" i="42"/>
  <c r="E97" i="42"/>
  <c r="D97" i="42"/>
  <c r="C97" i="42"/>
  <c r="L23" i="37"/>
  <c r="M23" i="37"/>
  <c r="B98" i="42" l="1"/>
  <c r="K24" i="37"/>
  <c r="I24" i="37"/>
  <c r="E25" i="37"/>
  <c r="G25" i="37" s="1"/>
  <c r="F25" i="37"/>
  <c r="J98" i="42"/>
  <c r="I98" i="42"/>
  <c r="E98" i="42"/>
  <c r="D98" i="42"/>
  <c r="C98" i="42"/>
  <c r="L24" i="37"/>
  <c r="M24" i="37"/>
  <c r="I25" i="37" l="1"/>
  <c r="B99" i="42"/>
  <c r="K25" i="37"/>
  <c r="E26" i="37"/>
  <c r="G26" i="37" s="1"/>
  <c r="F26" i="37"/>
  <c r="J99" i="42"/>
  <c r="I99" i="42"/>
  <c r="E99" i="42"/>
  <c r="D99" i="42"/>
  <c r="C99" i="42"/>
  <c r="L25" i="37"/>
  <c r="M25" i="37"/>
  <c r="I26" i="37" l="1"/>
  <c r="K26" i="37"/>
  <c r="B100" i="42"/>
  <c r="E27" i="37"/>
  <c r="G27" i="37" s="1"/>
  <c r="F27" i="37"/>
  <c r="L26" i="37"/>
  <c r="J100" i="42"/>
  <c r="I100" i="42"/>
  <c r="E100" i="42"/>
  <c r="D100" i="42"/>
  <c r="C100" i="42"/>
  <c r="M26" i="37"/>
  <c r="B101" i="42" l="1"/>
  <c r="K27" i="37"/>
  <c r="I27" i="37"/>
  <c r="E28" i="37"/>
  <c r="G28" i="37" s="1"/>
  <c r="F28" i="37"/>
  <c r="C101" i="42"/>
  <c r="D101" i="42"/>
  <c r="E101" i="42"/>
  <c r="I101" i="42"/>
  <c r="J101" i="42"/>
  <c r="L27" i="37"/>
  <c r="M27" i="37"/>
  <c r="B102" i="42" l="1"/>
  <c r="K28" i="37"/>
  <c r="I28" i="37"/>
  <c r="E29" i="37"/>
  <c r="G29" i="37" s="1"/>
  <c r="F29" i="37"/>
  <c r="J102" i="42"/>
  <c r="I102" i="42"/>
  <c r="E102" i="42"/>
  <c r="D102" i="42"/>
  <c r="C102" i="42"/>
  <c r="L28" i="37"/>
  <c r="M28" i="37"/>
  <c r="B103" i="42" l="1"/>
  <c r="I29" i="37"/>
  <c r="K29" i="37"/>
  <c r="E30" i="37"/>
  <c r="I30" i="37" s="1"/>
  <c r="F30" i="37"/>
  <c r="J103" i="42"/>
  <c r="I103" i="42"/>
  <c r="E103" i="42"/>
  <c r="D103" i="42"/>
  <c r="C103" i="42"/>
  <c r="L29" i="37"/>
  <c r="M29" i="37"/>
  <c r="G30" i="37" l="1"/>
  <c r="B104" i="42"/>
  <c r="K30" i="37"/>
  <c r="E31" i="37"/>
  <c r="G31" i="37" s="1"/>
  <c r="F31" i="37"/>
  <c r="J104" i="42"/>
  <c r="I104" i="42"/>
  <c r="E104" i="42"/>
  <c r="D104" i="42"/>
  <c r="C104" i="42"/>
  <c r="L30" i="37"/>
  <c r="M30" i="37"/>
  <c r="I31" i="37" l="1"/>
  <c r="K31" i="37"/>
  <c r="B105" i="42"/>
  <c r="E32" i="37"/>
  <c r="I32" i="37" s="1"/>
  <c r="F32" i="37"/>
  <c r="L31" i="37"/>
  <c r="J105" i="42"/>
  <c r="I105" i="42"/>
  <c r="E105" i="42"/>
  <c r="D105" i="42"/>
  <c r="C105" i="42"/>
  <c r="M31" i="37"/>
  <c r="G32" i="37" l="1"/>
  <c r="B106" i="42"/>
  <c r="K32" i="37"/>
  <c r="E33" i="37"/>
  <c r="G33" i="37" s="1"/>
  <c r="F33" i="37"/>
  <c r="K33" i="37" s="1"/>
  <c r="C106" i="42"/>
  <c r="D106" i="42"/>
  <c r="E106" i="42"/>
  <c r="I106" i="42"/>
  <c r="J106" i="42"/>
  <c r="L32" i="37"/>
  <c r="M32" i="37"/>
  <c r="B107" i="42" l="1"/>
  <c r="I33" i="37"/>
  <c r="E34" i="37"/>
  <c r="G34" i="37" s="1"/>
  <c r="F34" i="37"/>
  <c r="C107" i="42"/>
  <c r="D107" i="42"/>
  <c r="E107" i="42"/>
  <c r="I107" i="42"/>
  <c r="J107" i="42"/>
  <c r="L33" i="37"/>
  <c r="M33" i="37"/>
  <c r="K34" i="37" l="1"/>
  <c r="B108" i="42"/>
  <c r="I34" i="37"/>
  <c r="E35" i="37"/>
  <c r="I35" i="37" s="1"/>
  <c r="F35" i="37"/>
  <c r="J108" i="42"/>
  <c r="I108" i="42"/>
  <c r="E108" i="42"/>
  <c r="D108" i="42"/>
  <c r="C108" i="42"/>
  <c r="L34" i="37"/>
  <c r="M34" i="37"/>
  <c r="G35" i="37" l="1"/>
  <c r="K35" i="37"/>
  <c r="B109" i="42"/>
  <c r="E36" i="37"/>
  <c r="G36" i="37" s="1"/>
  <c r="F36" i="37"/>
  <c r="L35" i="37"/>
  <c r="J109" i="42"/>
  <c r="I109" i="42"/>
  <c r="E109" i="42"/>
  <c r="D109" i="42"/>
  <c r="C109" i="42"/>
  <c r="M35" i="37"/>
  <c r="B110" i="42" l="1"/>
  <c r="K36" i="37"/>
  <c r="I36" i="37"/>
  <c r="E37" i="37"/>
  <c r="I37" i="37" s="1"/>
  <c r="F37" i="37"/>
  <c r="C110" i="42"/>
  <c r="D110" i="42"/>
  <c r="E110" i="42"/>
  <c r="I110" i="42"/>
  <c r="J110" i="42"/>
  <c r="L36" i="37"/>
  <c r="M36" i="37"/>
  <c r="B111" i="42" l="1"/>
  <c r="K37" i="37"/>
  <c r="G37" i="37"/>
  <c r="E38" i="37"/>
  <c r="G38" i="37" s="1"/>
  <c r="F38" i="37"/>
  <c r="C111" i="42"/>
  <c r="D111" i="42"/>
  <c r="E111" i="42"/>
  <c r="I111" i="42"/>
  <c r="J111" i="42"/>
  <c r="L37" i="37"/>
  <c r="M37" i="37"/>
  <c r="B112" i="42" l="1"/>
  <c r="K38" i="37"/>
  <c r="I38" i="37"/>
  <c r="E39" i="37"/>
  <c r="G39" i="37" s="1"/>
  <c r="F39" i="37"/>
  <c r="C112" i="42"/>
  <c r="D112" i="42"/>
  <c r="E112" i="42"/>
  <c r="I112" i="42"/>
  <c r="J112" i="42"/>
  <c r="L38" i="37"/>
  <c r="M38" i="37"/>
  <c r="B113" i="42" l="1"/>
  <c r="K39" i="37"/>
  <c r="I39" i="37"/>
  <c r="E40" i="37"/>
  <c r="I40" i="37" s="1"/>
  <c r="F40" i="37"/>
  <c r="C113" i="42"/>
  <c r="D113" i="42"/>
  <c r="E113" i="42"/>
  <c r="I113" i="42"/>
  <c r="J113" i="42"/>
  <c r="L39" i="37"/>
  <c r="M39" i="37"/>
  <c r="G40" i="37" l="1"/>
  <c r="B114" i="42"/>
  <c r="K40" i="37"/>
  <c r="E41" i="37"/>
  <c r="G41" i="37" s="1"/>
  <c r="F41" i="37"/>
  <c r="J114" i="42"/>
  <c r="I114" i="42"/>
  <c r="E114" i="42"/>
  <c r="D114" i="42"/>
  <c r="C114" i="42"/>
  <c r="L40" i="37"/>
  <c r="B1" i="36"/>
  <c r="M40" i="37"/>
  <c r="I41" i="37" l="1"/>
  <c r="K41" i="37"/>
  <c r="B115" i="42"/>
  <c r="D9" i="36"/>
  <c r="M14" i="36"/>
  <c r="M15" i="36"/>
  <c r="D16" i="36"/>
  <c r="D20" i="36"/>
  <c r="E20" i="36"/>
  <c r="L41" i="37"/>
  <c r="J115" i="42"/>
  <c r="I115" i="42"/>
  <c r="E115" i="42"/>
  <c r="D115" i="42"/>
  <c r="C115" i="42"/>
  <c r="D21" i="36"/>
  <c r="M41" i="37"/>
  <c r="B116" i="42" l="1"/>
  <c r="E21" i="36"/>
  <c r="D22" i="36"/>
  <c r="E22" i="36"/>
  <c r="D23" i="36"/>
  <c r="D1" i="33"/>
  <c r="E1" i="33" s="1"/>
  <c r="E2" i="33"/>
  <c r="D3" i="33"/>
  <c r="C116" i="42"/>
  <c r="D116" i="42"/>
  <c r="E116" i="42"/>
  <c r="I116" i="42"/>
  <c r="J116" i="42"/>
  <c r="E3" i="33"/>
  <c r="F3" i="33"/>
  <c r="A2" i="35" l="1"/>
  <c r="E2" i="32"/>
  <c r="F2" i="32" s="1"/>
  <c r="F3" i="32"/>
  <c r="H2" i="35"/>
  <c r="G2" i="35"/>
  <c r="C2" i="35"/>
  <c r="B2" i="35"/>
  <c r="G3" i="32"/>
  <c r="F4" i="32"/>
  <c r="G4" i="32"/>
  <c r="E6" i="32"/>
  <c r="F6" i="32"/>
  <c r="G6" i="32"/>
  <c r="A3" i="35" l="1"/>
  <c r="E7" i="32"/>
  <c r="H3" i="35"/>
  <c r="G3" i="35"/>
  <c r="C3" i="35"/>
  <c r="B3" i="35"/>
  <c r="F7" i="32"/>
  <c r="G7" i="32"/>
  <c r="A4" i="35" l="1"/>
  <c r="E8" i="32"/>
  <c r="H4" i="35"/>
  <c r="G4" i="35"/>
  <c r="C4" i="35"/>
  <c r="B4" i="35"/>
  <c r="F8" i="32"/>
  <c r="G8" i="32"/>
  <c r="A5" i="35" l="1"/>
  <c r="E9" i="32"/>
  <c r="H5" i="35"/>
  <c r="G5" i="35"/>
  <c r="C5" i="35"/>
  <c r="B5" i="35"/>
  <c r="F9" i="32"/>
  <c r="G9" i="32"/>
  <c r="A6" i="35" l="1"/>
  <c r="E10" i="32"/>
  <c r="H6" i="35"/>
  <c r="G6" i="35"/>
  <c r="C6" i="35"/>
  <c r="B6" i="35"/>
  <c r="F10" i="32"/>
  <c r="G10" i="32"/>
  <c r="A7" i="35" l="1"/>
  <c r="E11" i="32"/>
  <c r="H7" i="35"/>
  <c r="G7" i="35"/>
  <c r="C7" i="35"/>
  <c r="B7" i="35"/>
  <c r="F11" i="32"/>
  <c r="G11" i="32"/>
  <c r="A8" i="35" l="1"/>
  <c r="E12" i="32"/>
  <c r="H8" i="35"/>
  <c r="G8" i="35"/>
  <c r="C8" i="35"/>
  <c r="B8" i="35"/>
  <c r="F12" i="32"/>
  <c r="G12" i="32"/>
  <c r="A9" i="35" l="1"/>
  <c r="E13" i="32"/>
  <c r="H9" i="35"/>
  <c r="G9" i="35"/>
  <c r="C9" i="35"/>
  <c r="B9" i="35"/>
  <c r="F13" i="32"/>
  <c r="G13" i="32"/>
  <c r="A10" i="35" l="1"/>
  <c r="E14" i="32"/>
  <c r="H10" i="35"/>
  <c r="G10" i="35"/>
  <c r="C10" i="35"/>
  <c r="B10" i="35"/>
  <c r="F14" i="32"/>
  <c r="G14" i="32"/>
  <c r="A11" i="35" l="1"/>
  <c r="E15" i="32"/>
  <c r="H11" i="35"/>
  <c r="G11" i="35"/>
  <c r="C11" i="35"/>
  <c r="B11" i="35"/>
  <c r="F15" i="32"/>
  <c r="G15" i="32"/>
  <c r="A12" i="35" l="1"/>
  <c r="E16" i="32"/>
  <c r="H12" i="35"/>
  <c r="G12" i="35"/>
  <c r="C12" i="35"/>
  <c r="B12" i="35"/>
  <c r="F16" i="32"/>
  <c r="G16" i="32"/>
  <c r="A13" i="35" l="1"/>
  <c r="E17" i="32"/>
  <c r="H13" i="35"/>
  <c r="G13" i="35"/>
  <c r="C13" i="35"/>
  <c r="B13" i="35"/>
  <c r="F17" i="32"/>
  <c r="G17" i="32"/>
  <c r="A14" i="35" l="1"/>
  <c r="E18" i="32"/>
  <c r="H14" i="35"/>
  <c r="G14" i="35"/>
  <c r="C14" i="35"/>
  <c r="B14" i="35"/>
  <c r="F18" i="32"/>
  <c r="G18" i="32"/>
  <c r="A15" i="35" l="1"/>
  <c r="E19" i="32"/>
  <c r="H15" i="35"/>
  <c r="G15" i="35"/>
  <c r="C15" i="35"/>
  <c r="B15" i="35"/>
  <c r="F19" i="32"/>
  <c r="G19" i="32"/>
  <c r="A16" i="35" l="1"/>
  <c r="E20" i="32"/>
  <c r="H16" i="35"/>
  <c r="G16" i="35"/>
  <c r="C16" i="35"/>
  <c r="B16" i="35"/>
  <c r="F20" i="32"/>
  <c r="G20" i="32"/>
  <c r="A17" i="35" l="1"/>
  <c r="E21" i="32"/>
  <c r="H17" i="35"/>
  <c r="G17" i="35"/>
  <c r="C17" i="35"/>
  <c r="B17" i="35"/>
  <c r="F21" i="32"/>
  <c r="G21" i="32"/>
  <c r="A18" i="35" l="1"/>
  <c r="E22" i="32"/>
  <c r="H18" i="35"/>
  <c r="G18" i="35"/>
  <c r="C18" i="35"/>
  <c r="B18" i="35"/>
  <c r="F22" i="32"/>
  <c r="G22" i="32"/>
  <c r="A19" i="35" l="1"/>
  <c r="E23" i="32"/>
  <c r="H19" i="35"/>
  <c r="G19" i="35"/>
  <c r="C19" i="35"/>
  <c r="B19" i="35"/>
  <c r="F23" i="32"/>
  <c r="G23" i="32"/>
  <c r="A20" i="35" l="1"/>
  <c r="E24" i="32"/>
  <c r="H20" i="35"/>
  <c r="G20" i="35"/>
  <c r="C20" i="35"/>
  <c r="B20" i="35"/>
  <c r="F24" i="32"/>
  <c r="G24" i="32"/>
  <c r="A21" i="35" l="1"/>
  <c r="E25" i="32"/>
  <c r="H21" i="35"/>
  <c r="G21" i="35"/>
  <c r="C21" i="35"/>
  <c r="B21" i="35"/>
  <c r="F25" i="32"/>
  <c r="G25" i="32"/>
  <c r="A22" i="35" l="1"/>
  <c r="E26" i="32"/>
  <c r="H22" i="35"/>
  <c r="G22" i="35"/>
  <c r="C22" i="35"/>
  <c r="B22" i="35"/>
  <c r="F26" i="32"/>
  <c r="G26" i="32"/>
  <c r="A23" i="35" l="1"/>
  <c r="E27" i="32"/>
  <c r="H23" i="35"/>
  <c r="G23" i="35"/>
  <c r="C23" i="35"/>
  <c r="B23" i="35"/>
  <c r="F27" i="32"/>
  <c r="G27" i="32"/>
  <c r="A24" i="35" l="1"/>
  <c r="E28" i="32"/>
  <c r="H24" i="35"/>
  <c r="G24" i="35"/>
  <c r="C24" i="35"/>
  <c r="B24" i="35"/>
  <c r="F28" i="32"/>
  <c r="G28" i="32"/>
  <c r="A25" i="35" l="1"/>
  <c r="E29" i="32"/>
  <c r="H25" i="35"/>
  <c r="G25" i="35"/>
  <c r="C25" i="35"/>
  <c r="B25" i="35"/>
  <c r="F29" i="32"/>
  <c r="G29" i="32"/>
  <c r="A26" i="35" l="1"/>
  <c r="E30" i="32"/>
  <c r="H26" i="35"/>
  <c r="G26" i="35"/>
  <c r="C26" i="35"/>
  <c r="B26" i="35"/>
  <c r="F30" i="32"/>
  <c r="G30" i="32"/>
  <c r="A27" i="35" l="1"/>
  <c r="E31" i="32"/>
  <c r="H27" i="35"/>
  <c r="G27" i="35"/>
  <c r="C27" i="35"/>
  <c r="B27" i="35"/>
  <c r="F31" i="32"/>
  <c r="G31" i="32"/>
  <c r="A28" i="35" l="1"/>
  <c r="E32" i="32"/>
  <c r="H28" i="35"/>
  <c r="G28" i="35"/>
  <c r="C28" i="35"/>
  <c r="B28" i="35"/>
  <c r="F32" i="32"/>
  <c r="G32" i="32"/>
  <c r="A29" i="35" l="1"/>
  <c r="E33" i="32"/>
  <c r="H29" i="35"/>
  <c r="G29" i="35"/>
  <c r="C29" i="35"/>
  <c r="B29" i="35"/>
  <c r="F33" i="32"/>
  <c r="G33" i="32"/>
  <c r="A30" i="35" l="1"/>
  <c r="E34" i="32"/>
  <c r="H30" i="35"/>
  <c r="G30" i="35"/>
  <c r="C30" i="35"/>
  <c r="B30" i="35"/>
  <c r="F34" i="32"/>
  <c r="G34" i="32"/>
  <c r="A31" i="35" l="1"/>
  <c r="E35" i="32"/>
  <c r="H31" i="35"/>
  <c r="G31" i="35"/>
  <c r="C31" i="35"/>
  <c r="B31" i="35"/>
  <c r="F35" i="32"/>
  <c r="G35" i="32"/>
  <c r="A32" i="35" l="1"/>
  <c r="E36" i="32"/>
  <c r="H32" i="35"/>
  <c r="G32" i="35"/>
  <c r="C32" i="35"/>
  <c r="B32" i="35"/>
  <c r="F36" i="32"/>
  <c r="G36" i="32"/>
  <c r="A33" i="35" l="1"/>
  <c r="E37" i="32"/>
  <c r="H33" i="35"/>
  <c r="G33" i="35"/>
  <c r="C33" i="35"/>
  <c r="B33" i="35"/>
  <c r="F37" i="32"/>
  <c r="G37" i="32"/>
  <c r="A34" i="35" l="1"/>
  <c r="E38" i="32"/>
  <c r="H34" i="35"/>
  <c r="G34" i="35"/>
  <c r="C34" i="35"/>
  <c r="B34" i="35"/>
  <c r="F38" i="32"/>
  <c r="A35" i="35" l="1"/>
  <c r="E39" i="32"/>
  <c r="H35" i="35"/>
  <c r="G35" i="35"/>
  <c r="C35" i="35"/>
  <c r="B35" i="35"/>
  <c r="F39" i="32"/>
  <c r="A36" i="35" l="1"/>
  <c r="E40" i="32"/>
  <c r="H36" i="35"/>
  <c r="G36" i="35"/>
  <c r="C36" i="35"/>
  <c r="B36" i="35"/>
  <c r="F40" i="32"/>
  <c r="A37" i="35" l="1"/>
  <c r="E41" i="32"/>
  <c r="H37" i="35"/>
  <c r="G37" i="35"/>
  <c r="C37" i="35"/>
  <c r="B37" i="35"/>
  <c r="F41" i="32"/>
  <c r="G41" i="32"/>
  <c r="B3" i="31"/>
  <c r="C3" i="31"/>
  <c r="A38" i="35" l="1"/>
  <c r="F3" i="31"/>
  <c r="H38" i="35"/>
  <c r="G38" i="35"/>
  <c r="C38" i="35"/>
  <c r="B38" i="35"/>
  <c r="B4" i="31"/>
  <c r="C4" i="31"/>
  <c r="F4" i="31"/>
  <c r="B5" i="31"/>
  <c r="C5" i="31"/>
  <c r="F5" i="31"/>
  <c r="B6" i="31"/>
  <c r="C6" i="31"/>
  <c r="F6" i="31"/>
  <c r="B7" i="31"/>
  <c r="C7" i="31"/>
  <c r="F7" i="31"/>
  <c r="C8" i="31"/>
  <c r="F8" i="31"/>
  <c r="B8" i="31"/>
  <c r="C9" i="31"/>
  <c r="F9" i="31"/>
  <c r="B9" i="31"/>
  <c r="X11" i="31"/>
  <c r="Y11" i="31"/>
  <c r="E3" i="31" l="1"/>
  <c r="E4" i="31"/>
  <c r="E5" i="31"/>
  <c r="E6" i="31"/>
  <c r="E7" i="31"/>
  <c r="E8" i="31"/>
  <c r="E9" i="31"/>
  <c r="W12" i="31"/>
  <c r="X12" i="31"/>
  <c r="Y12" i="31"/>
  <c r="W13" i="31"/>
  <c r="X13" i="31"/>
  <c r="Y13" i="31"/>
  <c r="W14" i="31"/>
  <c r="X14" i="31"/>
  <c r="Y14" i="31"/>
  <c r="W15" i="31"/>
  <c r="X15" i="31"/>
  <c r="Y15" i="31"/>
  <c r="W16" i="31"/>
  <c r="X16" i="31"/>
  <c r="Y16" i="31"/>
  <c r="W17" i="31"/>
  <c r="X17" i="31"/>
  <c r="Y17" i="31"/>
  <c r="W18" i="31"/>
  <c r="X18" i="31"/>
  <c r="Y18" i="31"/>
  <c r="W19" i="31"/>
  <c r="X19" i="31"/>
  <c r="Y19" i="31"/>
  <c r="W20" i="31"/>
  <c r="X20" i="31"/>
  <c r="Y20" i="31"/>
  <c r="W21" i="31"/>
  <c r="X21" i="31"/>
  <c r="Y21" i="31"/>
  <c r="W22" i="31"/>
  <c r="X22" i="31"/>
  <c r="Y22" i="31"/>
  <c r="W23" i="31"/>
  <c r="X23" i="31"/>
  <c r="Y23" i="31"/>
  <c r="W24" i="31"/>
  <c r="X24" i="31"/>
  <c r="Y24" i="31"/>
  <c r="W25" i="31"/>
  <c r="X25" i="31"/>
  <c r="Y25" i="31"/>
  <c r="W26" i="31"/>
  <c r="X26" i="31"/>
  <c r="Y26" i="31"/>
  <c r="W27" i="31"/>
  <c r="X27" i="31"/>
  <c r="Y27" i="31"/>
  <c r="W28" i="31"/>
  <c r="X28" i="31"/>
  <c r="Y28" i="31"/>
  <c r="W29" i="31"/>
  <c r="X29" i="31"/>
  <c r="Y29" i="31"/>
  <c r="W30" i="31"/>
  <c r="X30" i="31"/>
  <c r="Y30" i="31"/>
  <c r="W31" i="31"/>
  <c r="X31" i="31"/>
  <c r="Y31" i="31"/>
  <c r="W32" i="31"/>
  <c r="X32" i="31"/>
  <c r="Y32" i="31"/>
  <c r="W33" i="31"/>
  <c r="X33" i="31"/>
  <c r="Y33" i="31"/>
  <c r="W34" i="31"/>
  <c r="X34" i="31"/>
  <c r="Y34" i="31"/>
  <c r="W35" i="31"/>
  <c r="X35" i="31"/>
  <c r="Y35" i="31"/>
  <c r="W36" i="31"/>
  <c r="X36" i="31"/>
  <c r="Y36" i="31"/>
  <c r="W37" i="31"/>
  <c r="X37" i="31"/>
  <c r="Y37" i="31"/>
  <c r="W38" i="31"/>
  <c r="X38" i="31"/>
  <c r="Y38" i="31"/>
  <c r="W39" i="31"/>
  <c r="X39" i="31"/>
  <c r="Y39" i="31"/>
  <c r="W40" i="31"/>
  <c r="X40" i="31"/>
  <c r="Y40" i="31"/>
  <c r="W41" i="31"/>
  <c r="X41" i="31"/>
  <c r="Y41" i="31"/>
  <c r="W42" i="31"/>
  <c r="X42" i="31"/>
  <c r="Y42" i="31"/>
  <c r="W43" i="31"/>
  <c r="X43" i="31"/>
  <c r="Y43" i="31"/>
  <c r="W44" i="31"/>
  <c r="X44" i="31"/>
  <c r="Y44" i="31"/>
  <c r="W45" i="31"/>
  <c r="X45" i="31"/>
  <c r="Y45" i="31"/>
  <c r="W46" i="31"/>
  <c r="X46" i="31"/>
  <c r="Y46" i="31"/>
  <c r="W47" i="31" l="1"/>
  <c r="X47" i="31"/>
  <c r="Y47" i="31"/>
  <c r="W48" i="31"/>
  <c r="X48" i="31"/>
  <c r="Y48" i="31"/>
  <c r="W49" i="31"/>
  <c r="X49" i="31"/>
  <c r="Y49" i="31"/>
  <c r="W50" i="31"/>
  <c r="X50" i="31"/>
  <c r="Y50" i="31"/>
  <c r="W51" i="31"/>
  <c r="X51" i="31"/>
  <c r="Y51" i="31"/>
  <c r="W52" i="31"/>
  <c r="X52" i="31"/>
  <c r="Y52" i="31"/>
  <c r="W53" i="31"/>
  <c r="X53" i="31"/>
  <c r="Y53" i="31"/>
  <c r="W54" i="31"/>
  <c r="X54" i="31"/>
  <c r="Y54" i="31"/>
  <c r="W55" i="31"/>
  <c r="X55" i="31"/>
  <c r="Y55" i="31"/>
  <c r="W56" i="31"/>
  <c r="X56" i="31"/>
  <c r="Y56" i="31"/>
  <c r="W57" i="31"/>
  <c r="X57" i="31"/>
  <c r="Y57" i="31"/>
  <c r="W58" i="31"/>
  <c r="X58" i="31"/>
  <c r="Y58" i="31"/>
  <c r="W59" i="31"/>
  <c r="X59" i="31"/>
  <c r="Y59" i="31"/>
  <c r="W60" i="31"/>
  <c r="X60" i="31"/>
  <c r="Y60" i="31"/>
  <c r="W61" i="31"/>
  <c r="X61" i="31"/>
  <c r="Y61" i="31"/>
  <c r="W62" i="31"/>
  <c r="X62" i="31"/>
  <c r="Y62" i="31"/>
  <c r="W63" i="31"/>
  <c r="X63" i="31"/>
  <c r="Y63" i="31"/>
  <c r="W64" i="31"/>
  <c r="X64" i="31"/>
  <c r="Y64" i="31"/>
  <c r="W65" i="31"/>
  <c r="X65" i="31"/>
  <c r="Y65" i="31"/>
  <c r="W66" i="31"/>
  <c r="X66" i="31"/>
  <c r="Y66" i="31"/>
  <c r="W67" i="31"/>
  <c r="X67" i="31"/>
  <c r="Y67" i="31"/>
  <c r="W68" i="31"/>
  <c r="X68" i="31"/>
  <c r="Y68" i="31"/>
  <c r="W69" i="31"/>
  <c r="X69" i="31"/>
  <c r="Y69" i="31"/>
  <c r="W70" i="31"/>
  <c r="X70" i="31"/>
  <c r="Y70" i="31"/>
  <c r="W71" i="31"/>
  <c r="X71" i="31"/>
  <c r="Y71" i="31"/>
  <c r="W72" i="31"/>
  <c r="X72" i="31"/>
  <c r="Y72" i="31"/>
  <c r="W73" i="31"/>
  <c r="X73" i="31"/>
  <c r="Y73" i="31"/>
  <c r="W74" i="31"/>
  <c r="X74" i="31"/>
  <c r="Y74" i="31"/>
  <c r="W75" i="31"/>
  <c r="X75" i="31"/>
  <c r="Y75" i="31"/>
  <c r="W76" i="31"/>
  <c r="X76" i="31"/>
  <c r="Y76" i="31"/>
  <c r="W77" i="31"/>
  <c r="X77" i="31"/>
  <c r="Y77" i="31"/>
  <c r="W78" i="31"/>
  <c r="X78" i="31"/>
  <c r="Y78" i="31"/>
  <c r="W79" i="31"/>
  <c r="X79" i="31"/>
  <c r="Y79" i="31"/>
  <c r="W80" i="31"/>
  <c r="X80" i="31"/>
  <c r="Y80" i="31"/>
  <c r="W81" i="31"/>
  <c r="X81" i="31"/>
  <c r="Y81" i="31"/>
  <c r="W82" i="31"/>
  <c r="X82" i="31"/>
  <c r="Y82" i="31"/>
  <c r="W83" i="31"/>
  <c r="X83" i="31"/>
  <c r="Y83" i="31"/>
  <c r="W84" i="31"/>
  <c r="X84" i="31"/>
  <c r="Y84" i="31"/>
  <c r="W85" i="31"/>
  <c r="X85" i="31"/>
  <c r="Y85" i="31"/>
  <c r="W86" i="31"/>
  <c r="X86" i="31"/>
  <c r="Y86" i="31"/>
  <c r="W87" i="31"/>
  <c r="X87" i="31"/>
  <c r="Y87" i="31"/>
  <c r="W88" i="31"/>
  <c r="X88" i="31"/>
  <c r="Y88" i="31"/>
  <c r="W89" i="31"/>
  <c r="X89" i="31"/>
  <c r="Y89" i="31"/>
  <c r="W90" i="31"/>
  <c r="X90" i="31"/>
  <c r="Y90" i="31"/>
  <c r="W91" i="31"/>
  <c r="X91" i="31"/>
  <c r="Y91" i="31"/>
  <c r="W92" i="31"/>
  <c r="X92" i="31"/>
  <c r="Y92" i="31"/>
  <c r="W93" i="31"/>
  <c r="X93" i="31"/>
  <c r="Y93" i="31"/>
  <c r="W94" i="31"/>
  <c r="X94" i="31"/>
  <c r="Y94" i="31"/>
  <c r="W95" i="31"/>
  <c r="X95" i="31"/>
  <c r="Y95" i="31"/>
  <c r="W96" i="31"/>
  <c r="X96" i="31"/>
  <c r="Y96" i="31"/>
  <c r="W97" i="31"/>
  <c r="X97" i="31"/>
  <c r="Y97" i="31"/>
  <c r="W98" i="31"/>
  <c r="X98" i="31"/>
  <c r="Y98" i="31"/>
  <c r="W99" i="31"/>
  <c r="X99" i="31"/>
  <c r="Y99" i="31"/>
  <c r="W100" i="31"/>
  <c r="X100" i="31"/>
  <c r="Y100" i="31"/>
  <c r="W101" i="31"/>
  <c r="X101" i="31"/>
  <c r="Y101" i="31"/>
  <c r="W102" i="31"/>
  <c r="X102" i="31"/>
  <c r="Y102" i="31"/>
  <c r="W103" i="31"/>
  <c r="X103" i="31"/>
  <c r="Y103" i="31"/>
  <c r="W104" i="31"/>
  <c r="X104" i="31"/>
  <c r="Y104" i="31"/>
  <c r="W105" i="31"/>
  <c r="X105" i="31"/>
  <c r="Y105" i="31"/>
  <c r="W106" i="31"/>
  <c r="X106" i="31"/>
  <c r="Y106" i="31"/>
  <c r="W107" i="31"/>
  <c r="X107" i="31"/>
  <c r="Y107" i="31"/>
  <c r="W108" i="31"/>
  <c r="X108" i="31"/>
  <c r="Y108" i="31"/>
  <c r="W109" i="31"/>
  <c r="X109" i="31"/>
  <c r="Y109" i="31"/>
  <c r="W110" i="31"/>
  <c r="X110" i="31"/>
  <c r="Y110" i="31"/>
  <c r="W111" i="31"/>
  <c r="X111" i="31"/>
  <c r="Y111" i="31"/>
  <c r="W112" i="31"/>
  <c r="X112" i="31"/>
  <c r="Y112" i="31"/>
  <c r="W113" i="31"/>
  <c r="X113" i="31"/>
  <c r="Y113" i="31"/>
  <c r="W114" i="31"/>
  <c r="X114" i="31"/>
  <c r="Y114" i="31"/>
  <c r="W115" i="31"/>
  <c r="X115" i="31"/>
  <c r="Y115" i="31"/>
  <c r="W116" i="31"/>
  <c r="X116" i="31"/>
  <c r="Y116" i="31"/>
  <c r="W117" i="31"/>
  <c r="X117" i="31"/>
  <c r="Y117" i="31"/>
  <c r="W118" i="31"/>
  <c r="X118" i="31"/>
  <c r="Y118" i="31"/>
  <c r="W119" i="31"/>
  <c r="X119" i="31"/>
  <c r="Y119" i="31"/>
  <c r="W120" i="31"/>
  <c r="X120" i="31"/>
  <c r="Y120" i="31"/>
  <c r="W121" i="31"/>
  <c r="X121" i="31"/>
  <c r="Y121" i="31"/>
  <c r="W122" i="31"/>
  <c r="X122" i="31"/>
  <c r="Y122" i="31"/>
  <c r="W123" i="31"/>
  <c r="X123" i="31"/>
  <c r="Y123" i="31"/>
  <c r="W124" i="31"/>
  <c r="X124" i="31"/>
  <c r="Y124" i="31"/>
  <c r="W125" i="31"/>
  <c r="X125" i="31"/>
  <c r="Y125" i="31"/>
  <c r="W126" i="31"/>
  <c r="X126" i="31"/>
  <c r="Y126" i="31"/>
  <c r="W127" i="31"/>
  <c r="X127" i="31"/>
  <c r="Y127" i="31"/>
  <c r="W128" i="31"/>
  <c r="X128" i="31"/>
  <c r="Y128" i="31"/>
  <c r="W129" i="31"/>
  <c r="X129" i="31"/>
  <c r="Y129" i="31"/>
  <c r="W130" i="31"/>
  <c r="X130" i="31"/>
  <c r="Y130" i="31"/>
  <c r="W131" i="31"/>
  <c r="X131" i="31"/>
  <c r="Y131" i="31"/>
  <c r="W132" i="31"/>
  <c r="X132" i="31"/>
  <c r="Y132" i="31"/>
  <c r="W133" i="31"/>
  <c r="X133" i="31"/>
  <c r="Y133" i="31"/>
  <c r="W134" i="31"/>
  <c r="X134" i="31"/>
  <c r="Y134" i="31"/>
  <c r="W135" i="31"/>
  <c r="X135" i="31"/>
  <c r="Y135" i="31"/>
  <c r="W136" i="31"/>
  <c r="X136" i="31"/>
  <c r="Y136" i="31"/>
  <c r="W137" i="31"/>
  <c r="X137" i="31"/>
  <c r="Y137" i="31"/>
  <c r="W138" i="31"/>
  <c r="X138" i="31"/>
  <c r="Y138" i="31"/>
  <c r="W139" i="31"/>
  <c r="X139" i="31"/>
  <c r="Y139" i="31"/>
  <c r="W140" i="31"/>
  <c r="X140" i="31"/>
  <c r="Y140" i="31"/>
  <c r="W141" i="31"/>
  <c r="X141" i="31"/>
  <c r="Y141" i="31"/>
  <c r="W142" i="31"/>
  <c r="X142" i="31"/>
  <c r="Y142" i="31"/>
  <c r="W143" i="31"/>
  <c r="X143" i="31"/>
  <c r="Y143" i="31"/>
  <c r="W144" i="31"/>
  <c r="X144" i="31"/>
  <c r="Y144" i="31"/>
  <c r="W145" i="31"/>
  <c r="X145" i="31"/>
  <c r="Y145" i="31"/>
  <c r="W146" i="31"/>
  <c r="X146" i="31"/>
  <c r="Y146" i="31"/>
  <c r="W147" i="31"/>
  <c r="X147" i="31"/>
  <c r="Y147" i="31"/>
  <c r="W148" i="31"/>
  <c r="X148" i="31"/>
  <c r="Y148" i="31"/>
  <c r="W149" i="31"/>
  <c r="X149" i="31"/>
  <c r="Y149" i="31"/>
  <c r="W150" i="31"/>
  <c r="X150" i="31"/>
  <c r="Y150" i="31"/>
  <c r="W151" i="31"/>
  <c r="X151" i="31"/>
  <c r="Y151" i="31"/>
  <c r="W152" i="31"/>
  <c r="X152" i="31"/>
  <c r="Y152" i="31"/>
  <c r="W153" i="31"/>
  <c r="X153" i="31"/>
  <c r="Y153" i="31"/>
  <c r="W154" i="31"/>
  <c r="X154" i="31"/>
  <c r="Y154" i="31"/>
  <c r="W155" i="31"/>
  <c r="X155" i="31"/>
  <c r="Y155" i="31"/>
  <c r="W156" i="31"/>
  <c r="X156" i="31"/>
  <c r="Y156" i="31"/>
  <c r="W157" i="31"/>
  <c r="X157" i="31"/>
  <c r="Y157" i="31"/>
  <c r="W158" i="31"/>
  <c r="X158" i="31"/>
  <c r="Y158" i="31"/>
  <c r="W159" i="31"/>
  <c r="X159" i="31"/>
  <c r="Y159" i="31"/>
  <c r="W160" i="31"/>
  <c r="X160" i="31"/>
  <c r="Y160" i="31"/>
  <c r="W161" i="31"/>
  <c r="X161" i="31"/>
  <c r="Y161" i="31"/>
  <c r="W162" i="31"/>
  <c r="X162" i="31"/>
  <c r="Y162" i="31"/>
  <c r="W163" i="31"/>
  <c r="X163" i="31"/>
  <c r="Y163" i="31"/>
  <c r="W164" i="31"/>
  <c r="X164" i="31"/>
  <c r="Y164" i="31"/>
  <c r="W165" i="31"/>
  <c r="X165" i="31"/>
  <c r="Y165" i="31"/>
  <c r="W166" i="31"/>
  <c r="X166" i="31"/>
  <c r="Y166" i="31"/>
  <c r="W167" i="31"/>
  <c r="X167" i="31"/>
  <c r="Y167" i="31"/>
  <c r="W168" i="31"/>
  <c r="X168" i="31"/>
  <c r="Y168" i="31"/>
  <c r="W169" i="31"/>
  <c r="X169" i="31"/>
  <c r="Y169" i="31"/>
  <c r="W170" i="31"/>
  <c r="X170" i="31"/>
  <c r="Y170" i="31"/>
  <c r="W171" i="31"/>
  <c r="X171" i="31"/>
  <c r="Y171" i="31"/>
  <c r="W172" i="31"/>
  <c r="X172" i="31"/>
  <c r="Y172" i="31"/>
  <c r="W173" i="31"/>
  <c r="X173" i="31"/>
  <c r="Y173" i="31"/>
  <c r="W174" i="31"/>
  <c r="X174" i="31"/>
  <c r="Y174" i="31"/>
  <c r="W175" i="31"/>
  <c r="X175" i="31"/>
  <c r="Y175" i="31"/>
  <c r="W176" i="31"/>
  <c r="X176" i="31"/>
  <c r="Y176" i="31"/>
  <c r="W177" i="31"/>
  <c r="X177" i="31"/>
  <c r="Y177" i="31"/>
  <c r="W178" i="31"/>
  <c r="X178" i="31"/>
  <c r="Y178" i="31"/>
  <c r="W179" i="31"/>
  <c r="X179" i="31"/>
  <c r="Y179" i="31"/>
  <c r="W180" i="31"/>
  <c r="X180" i="31"/>
  <c r="Y180" i="31"/>
  <c r="W181" i="31"/>
  <c r="X181" i="31"/>
  <c r="Y181" i="31"/>
  <c r="W182" i="31"/>
  <c r="X182" i="31"/>
  <c r="Y182" i="31"/>
  <c r="W183" i="31"/>
  <c r="X183" i="31"/>
  <c r="Y183" i="31"/>
  <c r="W184" i="31"/>
  <c r="X184" i="31"/>
  <c r="Y184" i="31"/>
  <c r="W185" i="31"/>
  <c r="X185" i="31"/>
  <c r="Y185" i="31"/>
  <c r="W186" i="31"/>
  <c r="X186" i="31"/>
  <c r="Y186" i="31"/>
  <c r="W187" i="31"/>
  <c r="X187" i="31"/>
  <c r="Y187" i="31"/>
  <c r="W188" i="31"/>
  <c r="X188" i="31"/>
  <c r="Y188" i="31"/>
  <c r="W189" i="31"/>
  <c r="X189" i="31"/>
  <c r="Y189" i="31"/>
  <c r="W190" i="31"/>
  <c r="X190" i="31"/>
  <c r="Y190" i="31"/>
  <c r="W191" i="31"/>
  <c r="X191" i="31"/>
  <c r="Y191" i="31"/>
  <c r="W192" i="31"/>
  <c r="X192" i="31"/>
  <c r="Y192" i="31"/>
  <c r="W193" i="31"/>
  <c r="X193" i="31"/>
  <c r="Y193" i="31"/>
  <c r="W194" i="31"/>
  <c r="X194" i="31"/>
  <c r="Y194" i="31"/>
  <c r="W195" i="31"/>
  <c r="X195" i="31"/>
  <c r="Y195" i="31"/>
  <c r="W196" i="31"/>
  <c r="X196" i="31"/>
  <c r="Y196" i="31"/>
  <c r="W197" i="31"/>
  <c r="X197" i="31"/>
  <c r="Y197" i="31"/>
  <c r="W198" i="31"/>
  <c r="X198" i="31"/>
  <c r="Y198" i="31"/>
  <c r="W199" i="31"/>
  <c r="X199" i="31"/>
  <c r="Y199" i="31"/>
  <c r="W200" i="31"/>
  <c r="X200" i="31"/>
  <c r="Y200" i="31"/>
  <c r="W201" i="31"/>
  <c r="X201" i="31"/>
  <c r="Y201" i="31"/>
  <c r="W202" i="31"/>
  <c r="X202" i="31"/>
  <c r="Y202" i="31"/>
  <c r="W203" i="31"/>
  <c r="X203" i="31"/>
  <c r="Y203" i="31"/>
  <c r="W204" i="31"/>
  <c r="X204" i="31"/>
  <c r="Y204" i="31"/>
  <c r="W205" i="31"/>
  <c r="X205" i="31"/>
  <c r="Y205" i="31"/>
  <c r="W206" i="31"/>
  <c r="X206" i="31"/>
  <c r="Y206" i="31"/>
  <c r="W207" i="31"/>
  <c r="X207" i="31"/>
  <c r="Y207" i="31"/>
  <c r="W208" i="31"/>
  <c r="X208" i="31"/>
  <c r="Y208" i="31"/>
  <c r="W209" i="31"/>
  <c r="X209" i="31"/>
  <c r="Y209" i="31"/>
  <c r="W210" i="31"/>
  <c r="X210" i="31"/>
  <c r="Y210" i="31"/>
  <c r="W211" i="31"/>
  <c r="X211" i="31"/>
  <c r="Y211" i="31"/>
  <c r="W212" i="31"/>
  <c r="X212" i="31"/>
  <c r="Y212" i="31"/>
  <c r="W213" i="31"/>
  <c r="X213" i="31"/>
  <c r="Y213" i="31"/>
  <c r="W214" i="31"/>
  <c r="X214" i="31"/>
  <c r="Y214" i="31"/>
  <c r="W215" i="31"/>
  <c r="X215" i="31"/>
  <c r="Y215" i="31"/>
  <c r="W216" i="31"/>
  <c r="X216" i="31"/>
  <c r="Y216" i="31"/>
  <c r="W217" i="31"/>
  <c r="X217" i="31"/>
  <c r="Y217" i="31"/>
  <c r="W218" i="31"/>
  <c r="X218" i="31"/>
  <c r="Y218" i="31"/>
  <c r="W219" i="31"/>
  <c r="X219" i="31"/>
  <c r="Y219" i="31"/>
  <c r="W220" i="31"/>
  <c r="X220" i="31"/>
  <c r="Y220" i="31"/>
  <c r="W221" i="31"/>
  <c r="X221" i="31"/>
  <c r="Y221" i="31"/>
  <c r="W222" i="31"/>
  <c r="X222" i="31"/>
  <c r="Y222" i="31"/>
  <c r="W223" i="31"/>
  <c r="X223" i="31"/>
  <c r="Y223" i="31"/>
  <c r="W224" i="31"/>
  <c r="X224" i="31"/>
  <c r="Y224" i="31"/>
  <c r="W225" i="31"/>
  <c r="X225" i="31"/>
  <c r="Y225" i="31"/>
  <c r="W226" i="31"/>
  <c r="X226" i="31"/>
  <c r="Y226" i="31"/>
  <c r="W227" i="31"/>
  <c r="X227" i="31"/>
  <c r="Y227" i="31"/>
  <c r="W228" i="31"/>
  <c r="X228" i="31"/>
  <c r="Y228" i="31"/>
  <c r="W229" i="31"/>
  <c r="X229" i="31"/>
  <c r="Y229" i="31"/>
  <c r="W230" i="31"/>
  <c r="X230" i="31"/>
  <c r="Y230" i="31"/>
  <c r="W231" i="31"/>
  <c r="X231" i="31"/>
  <c r="Y231" i="31"/>
  <c r="W232" i="31"/>
  <c r="X232" i="31"/>
  <c r="Y232" i="31"/>
  <c r="W233" i="31"/>
  <c r="X233" i="31"/>
  <c r="Y233" i="31"/>
  <c r="W234" i="31"/>
  <c r="X234" i="31"/>
  <c r="Y234" i="31"/>
  <c r="W235" i="31"/>
  <c r="X235" i="31"/>
  <c r="Y235" i="31"/>
  <c r="W236" i="31"/>
  <c r="X236" i="31"/>
  <c r="Y236" i="31"/>
  <c r="W237" i="31"/>
  <c r="X237" i="31"/>
  <c r="Y237" i="31"/>
  <c r="W238" i="31"/>
  <c r="X238" i="31"/>
  <c r="Y238" i="31"/>
  <c r="W239" i="31"/>
  <c r="X239" i="31"/>
  <c r="Y239" i="31"/>
  <c r="W240" i="31"/>
  <c r="X240" i="31"/>
  <c r="Y240" i="31"/>
  <c r="W241" i="31"/>
  <c r="X241" i="31"/>
  <c r="Y241" i="31"/>
  <c r="W242" i="31"/>
  <c r="X242" i="31"/>
  <c r="Y242" i="31"/>
  <c r="W243" i="31"/>
  <c r="X243" i="31"/>
  <c r="Y243" i="31"/>
  <c r="W244" i="31"/>
  <c r="X244" i="31"/>
  <c r="Y244" i="31"/>
  <c r="W245" i="31"/>
  <c r="X245" i="31"/>
  <c r="Y245" i="31"/>
  <c r="W246" i="31"/>
  <c r="X246" i="31"/>
  <c r="Y246" i="31"/>
  <c r="W247" i="31"/>
  <c r="X247" i="31"/>
  <c r="Y247" i="31"/>
  <c r="W248" i="31"/>
  <c r="X248" i="31"/>
  <c r="Y248" i="31"/>
  <c r="W249" i="31"/>
  <c r="X249" i="31"/>
  <c r="Y249" i="31"/>
  <c r="W250" i="31"/>
  <c r="X250" i="31"/>
  <c r="Y250" i="31"/>
  <c r="W251" i="31"/>
  <c r="X251" i="31"/>
  <c r="Y251" i="31"/>
  <c r="W252" i="31"/>
  <c r="X252" i="31"/>
  <c r="Y252" i="31"/>
  <c r="W253" i="31"/>
  <c r="X253" i="31"/>
  <c r="Y253" i="31"/>
  <c r="W254" i="31"/>
  <c r="X254" i="31"/>
  <c r="Y254" i="31"/>
  <c r="W255" i="31"/>
  <c r="X255" i="31"/>
  <c r="Y255" i="31"/>
  <c r="W256" i="31"/>
  <c r="X256" i="31"/>
  <c r="Y256" i="31"/>
  <c r="W257" i="31"/>
  <c r="X257" i="31"/>
  <c r="Y257" i="31"/>
  <c r="W258" i="31"/>
  <c r="X258" i="31"/>
  <c r="Y258" i="31"/>
  <c r="W259" i="31"/>
  <c r="X259" i="31"/>
  <c r="Y259" i="31"/>
  <c r="W260" i="31"/>
  <c r="X260" i="31"/>
  <c r="Y260" i="31"/>
  <c r="W261" i="31"/>
  <c r="X261" i="31"/>
  <c r="Y261" i="31"/>
  <c r="W262" i="31"/>
  <c r="X262" i="31"/>
  <c r="Y262" i="31"/>
  <c r="W263" i="31"/>
  <c r="X263" i="31"/>
  <c r="Y263" i="31"/>
  <c r="W264" i="31"/>
  <c r="X264" i="31"/>
  <c r="Y264" i="31"/>
  <c r="W265" i="31"/>
  <c r="X265" i="31"/>
  <c r="Y265" i="31"/>
  <c r="W266" i="31"/>
  <c r="X266" i="31"/>
  <c r="Y266" i="31"/>
  <c r="W267" i="31"/>
  <c r="X267" i="31"/>
  <c r="Y267" i="31"/>
  <c r="W268" i="31"/>
  <c r="X268" i="31"/>
  <c r="Y268" i="31"/>
  <c r="W269" i="31"/>
  <c r="X269" i="31"/>
  <c r="Y269" i="31"/>
  <c r="W270" i="31"/>
  <c r="X270" i="31"/>
  <c r="Y270" i="31"/>
  <c r="W271" i="31"/>
  <c r="X271" i="31"/>
  <c r="Y271" i="31"/>
  <c r="W272" i="31"/>
  <c r="X272" i="31"/>
  <c r="Y272" i="31"/>
  <c r="W273" i="31"/>
  <c r="X273" i="31"/>
  <c r="Y273" i="31"/>
  <c r="W274" i="31"/>
  <c r="X274" i="31"/>
  <c r="Y274" i="31"/>
  <c r="W275" i="31"/>
  <c r="X275" i="31"/>
  <c r="Y275" i="31"/>
  <c r="W276" i="31"/>
  <c r="X276" i="31"/>
  <c r="Y276" i="31"/>
  <c r="W277" i="31"/>
  <c r="X277" i="31"/>
  <c r="Y277" i="31"/>
  <c r="W278" i="31"/>
  <c r="X278" i="31"/>
  <c r="Y278" i="31"/>
  <c r="W279" i="31"/>
  <c r="X279" i="31"/>
  <c r="Y279" i="31"/>
  <c r="W280" i="31"/>
  <c r="X280" i="31"/>
  <c r="Y280" i="31"/>
  <c r="W281" i="31"/>
  <c r="X281" i="31"/>
  <c r="Y281" i="31"/>
  <c r="W282" i="31"/>
  <c r="X282" i="31"/>
  <c r="Y282" i="31"/>
  <c r="W283" i="31"/>
  <c r="X283" i="31"/>
  <c r="Y283" i="31"/>
  <c r="W284" i="31"/>
  <c r="X284" i="31"/>
  <c r="Y284" i="31"/>
  <c r="W285" i="31"/>
  <c r="X285" i="31"/>
  <c r="Y285" i="31"/>
  <c r="W286" i="31"/>
  <c r="X286" i="31"/>
  <c r="Y286" i="31"/>
  <c r="W287" i="31"/>
  <c r="X287" i="31"/>
  <c r="Y287" i="31"/>
  <c r="W288" i="31"/>
  <c r="X288" i="31"/>
  <c r="Y288" i="31"/>
  <c r="W289" i="31"/>
  <c r="X289" i="31"/>
  <c r="Y289" i="31"/>
  <c r="W290" i="31"/>
  <c r="X290" i="31"/>
  <c r="Y290" i="31"/>
  <c r="W291" i="31"/>
  <c r="X291" i="31"/>
  <c r="Y291" i="31"/>
  <c r="W292" i="31"/>
  <c r="X292" i="31"/>
  <c r="Y292" i="31"/>
  <c r="W293" i="31"/>
  <c r="X293" i="31"/>
  <c r="Y293" i="31"/>
  <c r="W294" i="31"/>
  <c r="X294" i="31"/>
  <c r="Y294" i="31"/>
  <c r="W295" i="31"/>
  <c r="X295" i="31"/>
  <c r="Y295" i="31"/>
  <c r="W296" i="31"/>
  <c r="X296" i="31"/>
  <c r="Y296" i="31"/>
  <c r="W297" i="31"/>
  <c r="X297" i="31"/>
  <c r="Y297" i="31"/>
  <c r="W298" i="31"/>
  <c r="X298" i="31"/>
  <c r="Y298" i="31"/>
  <c r="W299" i="31"/>
  <c r="X299" i="31"/>
  <c r="Y299" i="31"/>
  <c r="W300" i="31"/>
  <c r="X300" i="31"/>
  <c r="Y300" i="31"/>
  <c r="W301" i="31"/>
  <c r="X301" i="31"/>
  <c r="Y301" i="31"/>
  <c r="W302" i="31"/>
  <c r="X302" i="31"/>
  <c r="Y302" i="31"/>
  <c r="W303" i="31"/>
  <c r="X303" i="31"/>
  <c r="Y303" i="31"/>
  <c r="W304" i="31"/>
  <c r="X304" i="31"/>
  <c r="Y304" i="31"/>
  <c r="W305" i="31"/>
  <c r="X305" i="31"/>
  <c r="Y305" i="31"/>
  <c r="W306" i="31"/>
  <c r="X306" i="31"/>
  <c r="Y306" i="31"/>
  <c r="W307" i="31"/>
  <c r="X307" i="31"/>
  <c r="Y307" i="31"/>
  <c r="W308" i="31"/>
  <c r="X308" i="31"/>
  <c r="Y308" i="31"/>
  <c r="W309" i="31"/>
  <c r="X309" i="31"/>
  <c r="Y309" i="31"/>
  <c r="W310" i="31"/>
  <c r="X310" i="31"/>
  <c r="Y310" i="31"/>
  <c r="W311" i="31"/>
  <c r="X311" i="31"/>
  <c r="Y311" i="31"/>
  <c r="W312" i="31"/>
  <c r="X312" i="31"/>
  <c r="Y312" i="31"/>
  <c r="W313" i="31"/>
  <c r="X313" i="31"/>
  <c r="Y313" i="31"/>
  <c r="W314" i="31"/>
  <c r="X314" i="31"/>
  <c r="Y314" i="31"/>
  <c r="W315" i="31"/>
  <c r="X315" i="31"/>
  <c r="Y315" i="31"/>
  <c r="W316" i="31"/>
  <c r="X316" i="31"/>
  <c r="Y316" i="31"/>
  <c r="W317" i="31"/>
  <c r="X317" i="31"/>
  <c r="Y317" i="31"/>
  <c r="W318" i="31"/>
  <c r="X318" i="31"/>
  <c r="Y318" i="31"/>
  <c r="W319" i="31"/>
  <c r="X319" i="31"/>
  <c r="Y319" i="31"/>
  <c r="W320" i="31"/>
  <c r="X320" i="31"/>
  <c r="Y320" i="31"/>
  <c r="W321" i="31"/>
  <c r="X321" i="31"/>
  <c r="Y321" i="31"/>
  <c r="W322" i="31"/>
  <c r="X322" i="31"/>
  <c r="Y322" i="31"/>
  <c r="W323" i="31"/>
  <c r="X323" i="31"/>
  <c r="Y323" i="31"/>
  <c r="W324" i="31"/>
  <c r="X324" i="31"/>
  <c r="Y324" i="31"/>
  <c r="W325" i="31"/>
  <c r="X325" i="31"/>
  <c r="Y325" i="31"/>
  <c r="W326" i="31"/>
  <c r="X326" i="31"/>
  <c r="Y326" i="31"/>
  <c r="W327" i="31"/>
  <c r="X327" i="31"/>
  <c r="Y327" i="31"/>
  <c r="W328" i="31"/>
  <c r="X328" i="31"/>
  <c r="Y328" i="31"/>
  <c r="W329" i="31"/>
  <c r="X329" i="31"/>
  <c r="Y329" i="31"/>
  <c r="W330" i="31"/>
  <c r="X330" i="31"/>
  <c r="Y330" i="31"/>
  <c r="W331" i="31"/>
  <c r="X331" i="31"/>
  <c r="Y331" i="31"/>
  <c r="W332" i="31"/>
  <c r="X332" i="31"/>
  <c r="Y332" i="31"/>
  <c r="W333" i="31"/>
  <c r="X333" i="31"/>
  <c r="Y333" i="31"/>
  <c r="W334" i="31"/>
  <c r="X334" i="31"/>
  <c r="Y334" i="31"/>
  <c r="W335" i="31"/>
  <c r="X335" i="31"/>
  <c r="Y335" i="31"/>
  <c r="W336" i="31"/>
  <c r="X336" i="31"/>
  <c r="Y336" i="31"/>
  <c r="W337" i="31"/>
  <c r="X337" i="31"/>
  <c r="Y337" i="31"/>
  <c r="W338" i="31"/>
  <c r="X338" i="31"/>
  <c r="Y338" i="31"/>
  <c r="W339" i="31"/>
  <c r="X339" i="31"/>
  <c r="Y339" i="31"/>
  <c r="W340" i="31"/>
  <c r="X340" i="31"/>
  <c r="Y340" i="31"/>
  <c r="W341" i="31"/>
  <c r="X341" i="31"/>
  <c r="Y341" i="31"/>
  <c r="W342" i="31"/>
  <c r="X342" i="31"/>
  <c r="Y342" i="31"/>
  <c r="W343" i="31"/>
  <c r="X343" i="31"/>
  <c r="Y343" i="31"/>
  <c r="W344" i="31"/>
  <c r="X344" i="31"/>
  <c r="Y344" i="31"/>
  <c r="W345" i="31"/>
  <c r="X345" i="31"/>
  <c r="Y345" i="31"/>
  <c r="W346" i="31"/>
  <c r="X346" i="31"/>
  <c r="Y346" i="31"/>
  <c r="W347" i="31"/>
  <c r="X347" i="31"/>
  <c r="Y347" i="31"/>
  <c r="W348" i="31"/>
  <c r="X348" i="31"/>
  <c r="Y348" i="31"/>
  <c r="W349" i="31"/>
  <c r="X349" i="31"/>
  <c r="Y349" i="31"/>
  <c r="W350" i="31"/>
  <c r="X350" i="31"/>
  <c r="Y350" i="31"/>
  <c r="W351" i="31"/>
  <c r="X351" i="31"/>
  <c r="Y351" i="31"/>
  <c r="W352" i="31"/>
  <c r="X352" i="31"/>
  <c r="Y352" i="31"/>
  <c r="W353" i="31"/>
  <c r="X353" i="31"/>
  <c r="Y353" i="31"/>
  <c r="W354" i="31"/>
  <c r="X354" i="31"/>
  <c r="Y354" i="31"/>
  <c r="W355" i="31"/>
  <c r="X355" i="31"/>
  <c r="Y355" i="31"/>
  <c r="W356" i="31"/>
  <c r="X356" i="31"/>
  <c r="Y356" i="31"/>
  <c r="W357" i="31"/>
  <c r="X357" i="31"/>
  <c r="Y357" i="31"/>
  <c r="W358" i="31"/>
  <c r="X358" i="31"/>
  <c r="Y358" i="31"/>
  <c r="W359" i="31"/>
  <c r="X359" i="31"/>
  <c r="Y359" i="31"/>
  <c r="W360" i="31"/>
  <c r="X360" i="31"/>
  <c r="Y360" i="31"/>
  <c r="W361" i="31"/>
  <c r="X361" i="31"/>
  <c r="Y361" i="31"/>
  <c r="W362" i="31"/>
  <c r="X362" i="31"/>
  <c r="Y362" i="31"/>
  <c r="W363" i="31"/>
  <c r="X363" i="31"/>
  <c r="Y363" i="31"/>
  <c r="W364" i="31"/>
  <c r="X364" i="31"/>
  <c r="Y364" i="31"/>
  <c r="W365" i="31"/>
  <c r="X365" i="31"/>
  <c r="Y365" i="31"/>
  <c r="W366" i="31"/>
  <c r="X366" i="31"/>
  <c r="Y366" i="31"/>
  <c r="W367" i="31"/>
  <c r="X367" i="31"/>
  <c r="Y367" i="31"/>
  <c r="W368" i="31"/>
  <c r="X368" i="31"/>
  <c r="Y368" i="31"/>
  <c r="W369" i="31"/>
  <c r="X369" i="31"/>
  <c r="Y369" i="31"/>
  <c r="W370" i="31"/>
  <c r="X370" i="31"/>
  <c r="Y370" i="31"/>
  <c r="W371" i="31"/>
  <c r="X371" i="31"/>
  <c r="Y371" i="31"/>
  <c r="W372" i="31"/>
  <c r="X372" i="31"/>
  <c r="Y372" i="31"/>
  <c r="W373" i="31"/>
  <c r="X373" i="31"/>
  <c r="Y373" i="31"/>
  <c r="W374" i="31"/>
  <c r="X374" i="31"/>
  <c r="Y374" i="31"/>
  <c r="W375" i="31"/>
  <c r="X375" i="31"/>
  <c r="Y375" i="31"/>
  <c r="W376" i="31"/>
  <c r="X376" i="31"/>
  <c r="Y376" i="31"/>
  <c r="W377" i="31"/>
  <c r="X377" i="31"/>
  <c r="Y377" i="31"/>
  <c r="W378" i="31"/>
  <c r="X378" i="31"/>
  <c r="Y378" i="31"/>
  <c r="W379" i="31"/>
  <c r="X379" i="31"/>
  <c r="Y379" i="31"/>
  <c r="W380" i="31"/>
  <c r="X380" i="31"/>
  <c r="Y380" i="31"/>
  <c r="W381" i="31"/>
  <c r="X381" i="31"/>
  <c r="Y381" i="31"/>
  <c r="W382" i="31"/>
  <c r="X382" i="31"/>
  <c r="Y382" i="31"/>
  <c r="W383" i="31"/>
  <c r="X383" i="31"/>
  <c r="Y383" i="31"/>
  <c r="W384" i="31"/>
  <c r="X384" i="31"/>
  <c r="Y384" i="31"/>
  <c r="W385" i="31"/>
  <c r="X385" i="31"/>
  <c r="Y385" i="31"/>
  <c r="W386" i="31"/>
  <c r="X386" i="31"/>
  <c r="Y386" i="31"/>
  <c r="W387" i="31"/>
  <c r="X387" i="31"/>
  <c r="Y387" i="31"/>
  <c r="W388" i="31"/>
  <c r="X388" i="31"/>
  <c r="Y388" i="31"/>
  <c r="W389" i="31"/>
  <c r="X389" i="31"/>
  <c r="Y389" i="31"/>
  <c r="W390" i="31"/>
  <c r="X390" i="31"/>
  <c r="Y390" i="31"/>
  <c r="W391" i="31"/>
  <c r="X391" i="31"/>
  <c r="Y391" i="31"/>
  <c r="W392" i="31"/>
  <c r="X392" i="31"/>
  <c r="Y392" i="31"/>
  <c r="W393" i="31"/>
  <c r="X393" i="31"/>
  <c r="Y393" i="31"/>
  <c r="W394" i="31"/>
  <c r="X394" i="31"/>
  <c r="Y394" i="31"/>
  <c r="W395" i="31"/>
  <c r="X395" i="31"/>
  <c r="Y395" i="31"/>
  <c r="W396" i="31"/>
  <c r="X396" i="31"/>
  <c r="Y396" i="31"/>
  <c r="W397" i="31"/>
  <c r="X397" i="31"/>
  <c r="Y397" i="31"/>
  <c r="W398" i="31"/>
  <c r="X398" i="31"/>
  <c r="Y398" i="31"/>
  <c r="W399" i="31"/>
  <c r="X399" i="31"/>
  <c r="Y399" i="31"/>
  <c r="W400" i="31"/>
  <c r="X400" i="31"/>
  <c r="Y400" i="31"/>
  <c r="W401" i="31"/>
  <c r="X401" i="31"/>
  <c r="Y401" i="31"/>
  <c r="W402" i="31"/>
  <c r="X402" i="31"/>
  <c r="Y402" i="31"/>
  <c r="W403" i="31"/>
  <c r="X403" i="31"/>
  <c r="Y403" i="31"/>
  <c r="W404" i="31"/>
  <c r="X404" i="31"/>
  <c r="Y404" i="31"/>
  <c r="W405" i="31"/>
  <c r="X405" i="31"/>
  <c r="Y405" i="31"/>
  <c r="W406" i="31"/>
  <c r="X406" i="31"/>
  <c r="Y406" i="31"/>
  <c r="W407" i="31"/>
  <c r="X407" i="31"/>
  <c r="Y407" i="31"/>
  <c r="W408" i="31"/>
  <c r="X408" i="31"/>
  <c r="Y408" i="31"/>
  <c r="W409" i="31"/>
  <c r="X409" i="31"/>
  <c r="Y409" i="31"/>
  <c r="W410" i="31"/>
  <c r="X410" i="31"/>
  <c r="Y410" i="31"/>
  <c r="W411" i="31"/>
  <c r="X411" i="31"/>
  <c r="Y411" i="31"/>
  <c r="W412" i="31"/>
  <c r="X412" i="31"/>
  <c r="Y412" i="31"/>
  <c r="W413" i="31"/>
  <c r="X413" i="31"/>
  <c r="Y413" i="31"/>
  <c r="W414" i="31"/>
  <c r="X414" i="31"/>
  <c r="Y414" i="31"/>
  <c r="W415" i="31"/>
  <c r="X415" i="31"/>
  <c r="Y415" i="31"/>
  <c r="W416" i="31"/>
  <c r="X416" i="31"/>
  <c r="Y416" i="31"/>
  <c r="W417" i="31"/>
  <c r="X417" i="31"/>
  <c r="Y417" i="31"/>
  <c r="W418" i="31"/>
  <c r="X418" i="31"/>
  <c r="Y418" i="31"/>
  <c r="W419" i="31"/>
  <c r="X419" i="31"/>
  <c r="Y419" i="31"/>
  <c r="W420" i="31"/>
  <c r="X420" i="31"/>
  <c r="Y420" i="31"/>
  <c r="W421" i="31"/>
  <c r="X421" i="31"/>
  <c r="Y421" i="31"/>
  <c r="W422" i="31"/>
  <c r="X422" i="31"/>
  <c r="Y422" i="31"/>
  <c r="W423" i="31"/>
  <c r="X423" i="31"/>
  <c r="Y423" i="31"/>
  <c r="W424" i="31"/>
  <c r="X424" i="31"/>
  <c r="Y424" i="31"/>
  <c r="W425" i="31"/>
  <c r="X425" i="31"/>
  <c r="Y425" i="31"/>
  <c r="W426" i="31"/>
  <c r="X426" i="31"/>
  <c r="Y426" i="31"/>
  <c r="W427" i="31"/>
  <c r="X427" i="31"/>
  <c r="Y427" i="31"/>
  <c r="W428" i="31"/>
  <c r="X428" i="31"/>
  <c r="Y428" i="31"/>
  <c r="W429" i="31"/>
  <c r="X429" i="31"/>
  <c r="Y429" i="31"/>
  <c r="W430" i="31"/>
  <c r="X430" i="31"/>
  <c r="Y430" i="31"/>
  <c r="W431" i="31"/>
  <c r="X431" i="31"/>
  <c r="Y431" i="31"/>
  <c r="W432" i="31"/>
  <c r="X432" i="31"/>
  <c r="Y432" i="31"/>
  <c r="W433" i="31"/>
  <c r="X433" i="31"/>
  <c r="Y433" i="31"/>
  <c r="W434" i="31"/>
  <c r="X434" i="31"/>
  <c r="Y434" i="31"/>
  <c r="W435" i="31"/>
  <c r="X435" i="31"/>
  <c r="Y435" i="31"/>
  <c r="W436" i="31"/>
  <c r="X436" i="31"/>
  <c r="Y436" i="31"/>
  <c r="W437" i="31"/>
  <c r="X437" i="31"/>
  <c r="Y437" i="31"/>
  <c r="W438" i="31"/>
  <c r="X438" i="31"/>
  <c r="Y438" i="31"/>
  <c r="W439" i="31"/>
  <c r="X439" i="31"/>
  <c r="Y439" i="31"/>
  <c r="W440" i="31"/>
  <c r="X440" i="31"/>
  <c r="Y440" i="31"/>
  <c r="W441" i="31"/>
  <c r="X441" i="31"/>
  <c r="Y441" i="31"/>
  <c r="W442" i="31"/>
  <c r="X442" i="31"/>
  <c r="Y442" i="31"/>
  <c r="W443" i="31"/>
  <c r="X443" i="31"/>
  <c r="Y443" i="31"/>
  <c r="W444" i="31"/>
  <c r="X444" i="31"/>
  <c r="Y444" i="31"/>
  <c r="W445" i="31"/>
  <c r="X445" i="31"/>
  <c r="Y445" i="31"/>
  <c r="W446" i="31"/>
  <c r="X446" i="31"/>
  <c r="Y446" i="31"/>
  <c r="W447" i="31"/>
  <c r="X447" i="31"/>
  <c r="Y447" i="31"/>
  <c r="W448" i="31"/>
  <c r="X448" i="31"/>
  <c r="Y448" i="31"/>
  <c r="W449" i="31"/>
  <c r="X449" i="31"/>
  <c r="Y449" i="31"/>
  <c r="W450" i="31"/>
  <c r="X450" i="31"/>
  <c r="Y450" i="31"/>
  <c r="W451" i="31"/>
  <c r="X451" i="31"/>
  <c r="Y451" i="31"/>
  <c r="W452" i="31"/>
  <c r="X452" i="31"/>
  <c r="Y452" i="31"/>
  <c r="W453" i="31"/>
  <c r="X453" i="31"/>
  <c r="Y453" i="31"/>
  <c r="W454" i="31"/>
  <c r="X454" i="31"/>
  <c r="Y454" i="31"/>
  <c r="W455" i="31"/>
  <c r="X455" i="31"/>
  <c r="Y455" i="31"/>
  <c r="W456" i="31"/>
  <c r="X456" i="31"/>
  <c r="Y456" i="31"/>
  <c r="W457" i="31"/>
  <c r="X457" i="31"/>
  <c r="Y457" i="31"/>
  <c r="W458" i="31"/>
  <c r="X458" i="31"/>
  <c r="Y458" i="31"/>
  <c r="W459" i="31"/>
  <c r="X459" i="31"/>
  <c r="Y459" i="31"/>
  <c r="W460" i="31"/>
  <c r="X460" i="31"/>
  <c r="Y460" i="31"/>
  <c r="W461" i="31"/>
  <c r="X461" i="31"/>
  <c r="Y461" i="31"/>
  <c r="W462" i="31"/>
  <c r="X462" i="31"/>
  <c r="Y462" i="31"/>
  <c r="W463" i="31"/>
  <c r="X463" i="31"/>
  <c r="Y463" i="31"/>
  <c r="W464" i="31"/>
  <c r="X464" i="31"/>
  <c r="Y464" i="31"/>
  <c r="W465" i="31"/>
  <c r="X465" i="31"/>
  <c r="Y465" i="31"/>
  <c r="W466" i="31"/>
  <c r="X466" i="31"/>
  <c r="Y466" i="31"/>
  <c r="W467" i="31"/>
  <c r="X467" i="31"/>
  <c r="Y467" i="31"/>
  <c r="W468" i="31"/>
  <c r="X468" i="31"/>
  <c r="Y468" i="31"/>
  <c r="W469" i="31"/>
  <c r="X469" i="31"/>
  <c r="Y469" i="31"/>
  <c r="W470" i="31"/>
  <c r="X470" i="31"/>
  <c r="Y470" i="31"/>
  <c r="W471" i="31"/>
  <c r="X471" i="31"/>
  <c r="Y471" i="31"/>
  <c r="W472" i="31"/>
  <c r="X472" i="31"/>
  <c r="Y472" i="31"/>
  <c r="W473" i="31"/>
  <c r="X473" i="31"/>
  <c r="Y473" i="31"/>
  <c r="W474" i="31"/>
  <c r="X474" i="31"/>
  <c r="Y474" i="31"/>
  <c r="W475" i="31"/>
  <c r="X475" i="31"/>
  <c r="Y475" i="31"/>
  <c r="W476" i="31"/>
  <c r="X476" i="31"/>
  <c r="Y476" i="31"/>
  <c r="W477" i="31"/>
  <c r="X477" i="31"/>
  <c r="Y477" i="31"/>
  <c r="W478" i="31"/>
  <c r="X478" i="31"/>
  <c r="Y478" i="31"/>
  <c r="W479" i="31"/>
  <c r="X479" i="31"/>
  <c r="Y479" i="31"/>
  <c r="W480" i="31"/>
  <c r="X480" i="31"/>
  <c r="Y480" i="31"/>
  <c r="W481" i="31"/>
  <c r="X481" i="31"/>
  <c r="Y481" i="31"/>
  <c r="W482" i="31"/>
  <c r="X482" i="31"/>
  <c r="Y482" i="31"/>
  <c r="W483" i="31"/>
  <c r="X483" i="31"/>
  <c r="Y483" i="31"/>
  <c r="W484" i="31"/>
  <c r="X484" i="31"/>
  <c r="Y484" i="31"/>
  <c r="W485" i="31"/>
  <c r="X485" i="31"/>
  <c r="Y485" i="31"/>
  <c r="W486" i="31"/>
  <c r="X486" i="31"/>
  <c r="Y486" i="31"/>
  <c r="W487" i="31"/>
  <c r="X487" i="31"/>
  <c r="Y487" i="31"/>
  <c r="W488" i="31"/>
  <c r="X488" i="31"/>
  <c r="Y488" i="31"/>
  <c r="W489" i="31"/>
  <c r="X489" i="31"/>
  <c r="Y489" i="31"/>
  <c r="W490" i="31"/>
  <c r="X490" i="31"/>
  <c r="Y490" i="31"/>
  <c r="W491" i="31"/>
  <c r="X491" i="31"/>
  <c r="Y491" i="31"/>
  <c r="W492" i="31"/>
  <c r="X492" i="31"/>
  <c r="Y492" i="31"/>
  <c r="W493" i="31"/>
  <c r="X493" i="31"/>
  <c r="Y493" i="31"/>
  <c r="W494" i="31"/>
  <c r="X494" i="31"/>
  <c r="Y494" i="31"/>
  <c r="W495" i="31"/>
  <c r="X495" i="31"/>
  <c r="Y495" i="31"/>
  <c r="W496" i="31"/>
  <c r="X496" i="31"/>
  <c r="Y496" i="31"/>
  <c r="W497" i="31"/>
  <c r="X497" i="31"/>
  <c r="Y497" i="31"/>
  <c r="W498" i="31"/>
  <c r="X498" i="31"/>
  <c r="Y498" i="31"/>
  <c r="W499" i="31"/>
  <c r="X499" i="31"/>
  <c r="Y499" i="31"/>
  <c r="W500" i="31"/>
  <c r="X500" i="31"/>
  <c r="Y500" i="31"/>
  <c r="W501" i="31"/>
  <c r="X501" i="31"/>
  <c r="Y501" i="31"/>
  <c r="W502" i="31"/>
  <c r="X502" i="31"/>
  <c r="Y502" i="31"/>
  <c r="W503" i="31"/>
  <c r="X503" i="31"/>
  <c r="Y503" i="31"/>
  <c r="W504" i="31"/>
  <c r="X504" i="31"/>
  <c r="Y504" i="31"/>
  <c r="W505" i="31"/>
  <c r="X505" i="31"/>
  <c r="Y505" i="31"/>
  <c r="W506" i="31"/>
  <c r="X506" i="31"/>
  <c r="Y506" i="31"/>
  <c r="W507" i="31"/>
  <c r="X507" i="31"/>
  <c r="Y507" i="31"/>
  <c r="W508" i="31"/>
  <c r="X508" i="31"/>
  <c r="Y508" i="31"/>
  <c r="W509" i="31"/>
  <c r="X509" i="31"/>
  <c r="Y509" i="31"/>
  <c r="W510" i="31"/>
  <c r="X510" i="31"/>
  <c r="Y510" i="31"/>
  <c r="W511" i="31"/>
  <c r="X511" i="31"/>
  <c r="Y511" i="31"/>
  <c r="W512" i="31"/>
  <c r="X512" i="31"/>
  <c r="Y512" i="31"/>
  <c r="W513" i="31"/>
  <c r="X513" i="31"/>
  <c r="Y513" i="31"/>
  <c r="W514" i="31"/>
  <c r="X514" i="31"/>
  <c r="Y514" i="31"/>
  <c r="W515" i="31"/>
  <c r="X515" i="31"/>
  <c r="Y515" i="31"/>
  <c r="W516" i="31"/>
  <c r="X516" i="31"/>
  <c r="Y516" i="31"/>
  <c r="W517" i="31"/>
  <c r="X517" i="31"/>
  <c r="Y517" i="31"/>
  <c r="W518" i="31"/>
  <c r="X518" i="31"/>
  <c r="Y518" i="31"/>
  <c r="W519" i="31"/>
  <c r="X519" i="31"/>
  <c r="Y519" i="31"/>
  <c r="W520" i="31"/>
  <c r="X520" i="31"/>
  <c r="Y520" i="31"/>
  <c r="W521" i="31"/>
  <c r="X521" i="31"/>
  <c r="Y521" i="31"/>
  <c r="W522" i="31"/>
  <c r="X522" i="31"/>
  <c r="Y522" i="31"/>
  <c r="W523" i="31"/>
  <c r="X523" i="31"/>
  <c r="Y523" i="31"/>
  <c r="W524" i="31"/>
  <c r="X524" i="31"/>
  <c r="Y524" i="31"/>
  <c r="W525" i="31"/>
  <c r="X525" i="31"/>
  <c r="Y525" i="31"/>
  <c r="W526" i="31"/>
  <c r="X526" i="31"/>
  <c r="Y526" i="31"/>
  <c r="W527" i="31"/>
  <c r="X527" i="31"/>
  <c r="Y527" i="31"/>
  <c r="W528" i="31"/>
  <c r="X528" i="31"/>
  <c r="Y528" i="31"/>
  <c r="X529" i="31"/>
  <c r="Y529" i="31"/>
  <c r="W530" i="31"/>
  <c r="X530" i="31"/>
  <c r="Y530" i="31"/>
  <c r="W531" i="31"/>
  <c r="X531" i="31"/>
  <c r="Y531" i="31"/>
  <c r="W532" i="31"/>
  <c r="X532" i="31"/>
  <c r="Y532" i="31"/>
  <c r="W533" i="31"/>
  <c r="X533" i="31"/>
  <c r="Y533" i="31"/>
  <c r="W534" i="31"/>
  <c r="X534" i="31"/>
  <c r="Y534" i="31"/>
  <c r="W535" i="31"/>
  <c r="X535" i="31"/>
  <c r="Y535" i="31"/>
  <c r="W536" i="31"/>
  <c r="X536" i="31"/>
  <c r="Y536" i="31"/>
  <c r="W537" i="31"/>
  <c r="X537" i="31"/>
  <c r="Y537" i="31"/>
  <c r="W538" i="31"/>
  <c r="X538" i="31"/>
  <c r="Y538" i="31"/>
  <c r="W539" i="31"/>
  <c r="X539" i="31"/>
  <c r="Y539" i="31"/>
  <c r="W540" i="31"/>
  <c r="X540" i="31"/>
  <c r="Y540" i="31"/>
  <c r="W541" i="31"/>
  <c r="X541" i="31"/>
  <c r="Y541" i="31"/>
  <c r="W542" i="31"/>
  <c r="X542" i="31"/>
  <c r="Y542" i="31"/>
  <c r="W543" i="31"/>
  <c r="X543" i="31"/>
  <c r="Y543" i="31"/>
  <c r="W544" i="31"/>
  <c r="X544" i="31"/>
  <c r="Y544" i="31"/>
  <c r="W545" i="31"/>
  <c r="X545" i="31"/>
  <c r="Y545" i="31"/>
  <c r="W546" i="31"/>
  <c r="X546" i="31"/>
  <c r="Y546" i="31"/>
  <c r="W547" i="31"/>
  <c r="X547" i="31"/>
  <c r="Y547" i="31"/>
  <c r="W548" i="31"/>
  <c r="X548" i="31"/>
  <c r="Y548" i="31"/>
  <c r="W549" i="31"/>
  <c r="X549" i="31"/>
  <c r="Y549" i="31"/>
  <c r="W550" i="31"/>
  <c r="X550" i="31"/>
  <c r="Y550" i="31"/>
  <c r="W551" i="31"/>
  <c r="X551" i="31"/>
  <c r="Y551" i="31"/>
  <c r="W552" i="31"/>
  <c r="X552" i="31"/>
  <c r="Y552" i="31"/>
  <c r="W553" i="31"/>
  <c r="X553" i="31"/>
  <c r="Y553" i="31"/>
  <c r="W554" i="31"/>
  <c r="X554" i="31"/>
  <c r="Y554" i="31"/>
  <c r="W555" i="31"/>
  <c r="X555" i="31"/>
  <c r="Y555" i="31"/>
  <c r="W556" i="31"/>
  <c r="X556" i="31"/>
  <c r="Y556" i="31"/>
  <c r="W557" i="31"/>
  <c r="X557" i="31"/>
  <c r="Y557" i="31"/>
  <c r="W558" i="31"/>
  <c r="X558" i="31"/>
  <c r="Y558" i="31"/>
  <c r="W559" i="31"/>
  <c r="X559" i="31"/>
  <c r="Y559" i="31"/>
  <c r="W560" i="31"/>
  <c r="X560" i="31"/>
  <c r="Y560" i="31"/>
  <c r="W561" i="31"/>
  <c r="X561" i="31"/>
  <c r="Y561" i="31"/>
  <c r="W562" i="31"/>
  <c r="X562" i="31"/>
  <c r="Y562" i="31"/>
  <c r="W563" i="31"/>
  <c r="X563" i="31"/>
  <c r="Y563" i="31"/>
  <c r="W564" i="31"/>
  <c r="X564" i="31"/>
  <c r="Y564" i="31"/>
  <c r="W565" i="31"/>
  <c r="X565" i="31"/>
  <c r="Y565" i="31"/>
  <c r="W566" i="31"/>
  <c r="X566" i="31"/>
  <c r="Y566" i="31"/>
  <c r="W567" i="31"/>
  <c r="X567" i="31"/>
  <c r="Y567" i="31"/>
  <c r="W568" i="31"/>
  <c r="X568" i="31"/>
  <c r="Y568" i="31"/>
  <c r="W569" i="31"/>
  <c r="X569" i="31"/>
  <c r="Y569" i="31"/>
  <c r="W570" i="31"/>
  <c r="X570" i="31"/>
  <c r="Y570" i="31"/>
  <c r="W571" i="31"/>
  <c r="X571" i="31"/>
  <c r="Y571" i="31"/>
  <c r="W572" i="31"/>
  <c r="X572" i="31"/>
  <c r="Y572" i="31"/>
  <c r="W573" i="31"/>
  <c r="X573" i="31"/>
  <c r="Y573" i="31"/>
  <c r="W574" i="31"/>
  <c r="X574" i="31"/>
  <c r="Y574" i="31"/>
  <c r="W575" i="31"/>
  <c r="X575" i="31"/>
  <c r="Y575" i="31"/>
  <c r="W576" i="31"/>
  <c r="X576" i="31"/>
  <c r="Y576" i="31"/>
  <c r="W577" i="31"/>
  <c r="X577" i="31"/>
  <c r="Y577" i="31"/>
  <c r="W578" i="31"/>
  <c r="X578" i="31"/>
  <c r="Y578" i="31"/>
  <c r="W579" i="31"/>
  <c r="X579" i="31"/>
  <c r="Y579" i="31"/>
  <c r="W580" i="31"/>
  <c r="X580" i="31"/>
  <c r="Y580" i="31"/>
  <c r="W581" i="31"/>
  <c r="X581" i="31"/>
  <c r="Y581" i="31"/>
  <c r="W582" i="31"/>
  <c r="X582" i="31"/>
  <c r="Y582" i="31"/>
  <c r="W583" i="31"/>
  <c r="X583" i="31"/>
  <c r="Y583" i="31"/>
  <c r="W584" i="31"/>
  <c r="X584" i="31"/>
  <c r="Y584" i="31"/>
  <c r="W585" i="31"/>
  <c r="X585" i="31"/>
  <c r="Y585" i="31"/>
  <c r="W586" i="31"/>
  <c r="X586" i="31"/>
  <c r="Y586" i="31"/>
  <c r="W587" i="31"/>
  <c r="X587" i="31"/>
  <c r="Y587" i="31"/>
  <c r="W588" i="31"/>
  <c r="X588" i="31"/>
  <c r="Y588" i="31"/>
  <c r="W589" i="31"/>
  <c r="X589" i="31"/>
  <c r="Y589" i="31"/>
  <c r="W590" i="31"/>
  <c r="X590" i="31"/>
  <c r="Y590" i="31"/>
  <c r="W591" i="31"/>
  <c r="X591" i="31"/>
  <c r="Y591" i="31"/>
  <c r="W592" i="31"/>
  <c r="X592" i="31"/>
  <c r="Y592" i="31"/>
  <c r="W593" i="31"/>
  <c r="X593" i="31"/>
  <c r="Y593" i="31"/>
  <c r="W594" i="31"/>
  <c r="X594" i="31"/>
  <c r="Y594" i="31"/>
  <c r="W595" i="31"/>
  <c r="X595" i="31"/>
  <c r="Y595" i="31"/>
  <c r="W596" i="31"/>
  <c r="X596" i="31"/>
  <c r="Y596" i="31"/>
  <c r="W597" i="31"/>
  <c r="X597" i="31"/>
  <c r="Y597" i="31"/>
  <c r="W598" i="31"/>
  <c r="X598" i="31"/>
  <c r="Y598" i="31"/>
  <c r="W599" i="31"/>
  <c r="X599" i="31"/>
  <c r="Y599" i="31"/>
  <c r="W600" i="31"/>
  <c r="X600" i="31"/>
  <c r="Y600" i="31"/>
  <c r="W601" i="31"/>
  <c r="X601" i="31"/>
  <c r="Y601" i="31"/>
  <c r="W602" i="31"/>
  <c r="X602" i="31"/>
  <c r="Y602" i="31"/>
  <c r="W603" i="31"/>
  <c r="X603" i="31"/>
  <c r="Y603" i="31"/>
  <c r="W604" i="31"/>
  <c r="X604" i="31"/>
  <c r="Y604" i="31"/>
  <c r="W605" i="31"/>
  <c r="X605" i="31"/>
  <c r="Y605" i="31"/>
  <c r="W606" i="31"/>
  <c r="X606" i="31"/>
  <c r="Y606" i="31"/>
  <c r="W607" i="31"/>
  <c r="X607" i="31"/>
  <c r="Y607" i="31"/>
  <c r="W608" i="31"/>
  <c r="X608" i="31"/>
  <c r="Y608" i="31"/>
  <c r="W609" i="31"/>
  <c r="X609" i="31"/>
  <c r="Y609" i="31"/>
  <c r="W610" i="31"/>
  <c r="X610" i="31"/>
  <c r="Y610" i="31"/>
  <c r="W611" i="31"/>
  <c r="X611" i="31"/>
  <c r="Y611" i="31"/>
  <c r="W612" i="31"/>
  <c r="X612" i="31"/>
  <c r="Y612" i="31"/>
  <c r="W613" i="31"/>
  <c r="X613" i="31"/>
  <c r="Y613" i="31"/>
  <c r="W614" i="31"/>
  <c r="X614" i="31"/>
  <c r="Y614" i="31"/>
  <c r="W615" i="31"/>
  <c r="X615" i="31"/>
  <c r="Y615" i="31"/>
  <c r="W616" i="31"/>
  <c r="X616" i="31"/>
  <c r="Y616" i="31"/>
  <c r="W617" i="31"/>
  <c r="X617" i="31"/>
  <c r="Y617" i="31"/>
  <c r="W618" i="31"/>
  <c r="X618" i="31"/>
  <c r="Y618" i="31"/>
  <c r="W619" i="31"/>
  <c r="X619" i="31"/>
  <c r="Y619" i="31"/>
  <c r="W620" i="31"/>
  <c r="X620" i="31"/>
  <c r="Y620" i="31"/>
  <c r="W621" i="31"/>
  <c r="X621" i="31"/>
  <c r="Y621" i="31"/>
  <c r="W622" i="31"/>
  <c r="X622" i="31"/>
  <c r="Y622" i="31"/>
  <c r="W623" i="31"/>
  <c r="X623" i="31"/>
  <c r="Y623" i="31"/>
  <c r="W624" i="31"/>
  <c r="X624" i="31"/>
  <c r="Y624" i="31"/>
  <c r="W625" i="31"/>
  <c r="X625" i="31"/>
  <c r="Y625" i="31"/>
  <c r="W626" i="31"/>
  <c r="X626" i="31"/>
  <c r="Y626" i="31"/>
  <c r="W627" i="31"/>
  <c r="X627" i="31"/>
  <c r="Y627" i="31"/>
  <c r="W628" i="31"/>
  <c r="X628" i="31"/>
  <c r="Y628" i="31"/>
  <c r="W629" i="31"/>
  <c r="X629" i="31"/>
  <c r="Y629" i="31"/>
  <c r="W630" i="31"/>
  <c r="X630" i="31"/>
  <c r="Y630" i="31"/>
  <c r="W631" i="31"/>
  <c r="X631" i="31"/>
  <c r="Y631" i="31"/>
  <c r="W632" i="31"/>
  <c r="X632" i="31"/>
  <c r="Y632" i="31"/>
  <c r="W633" i="31"/>
  <c r="X633" i="31"/>
  <c r="Y633" i="31"/>
  <c r="W634" i="31"/>
  <c r="X634" i="31"/>
  <c r="Y634" i="31"/>
  <c r="W635" i="31"/>
  <c r="X635" i="31"/>
  <c r="Y635" i="31"/>
  <c r="W636" i="31"/>
  <c r="X636" i="31"/>
  <c r="Y636" i="31"/>
  <c r="W637" i="31"/>
  <c r="X637" i="31"/>
  <c r="Y637" i="31"/>
  <c r="W638" i="31"/>
  <c r="X638" i="31"/>
  <c r="Y638" i="31"/>
  <c r="W639" i="31"/>
  <c r="X639" i="31"/>
  <c r="Y639" i="31"/>
  <c r="W640" i="31"/>
  <c r="X640" i="31"/>
  <c r="Y640" i="31"/>
  <c r="W641" i="31"/>
  <c r="X641" i="31"/>
  <c r="Y641" i="31"/>
  <c r="W642" i="31"/>
  <c r="X642" i="31"/>
  <c r="Y642" i="31"/>
  <c r="W643" i="31"/>
  <c r="X643" i="31"/>
  <c r="Y643" i="31"/>
  <c r="W644" i="31"/>
  <c r="X644" i="31"/>
  <c r="Y644" i="31"/>
  <c r="W645" i="31"/>
  <c r="X645" i="31"/>
  <c r="Y645" i="31"/>
  <c r="W646" i="31"/>
  <c r="X646" i="31"/>
  <c r="Y646" i="31"/>
  <c r="W647" i="31"/>
  <c r="X647" i="31"/>
  <c r="Y647" i="31"/>
  <c r="W648" i="31"/>
  <c r="X648" i="31"/>
  <c r="Y648" i="31"/>
  <c r="W649" i="31"/>
  <c r="X649" i="31"/>
  <c r="Y649" i="31"/>
  <c r="W650" i="31"/>
  <c r="X650" i="31"/>
  <c r="Y650" i="31"/>
  <c r="W651" i="31"/>
  <c r="X651" i="31"/>
  <c r="Y651" i="31"/>
  <c r="W652" i="31"/>
  <c r="X652" i="31"/>
  <c r="Y652" i="31"/>
  <c r="W653" i="31"/>
  <c r="X653" i="31"/>
  <c r="Y653" i="31"/>
  <c r="W654" i="31"/>
  <c r="X654" i="31"/>
  <c r="Y654" i="31"/>
  <c r="W655" i="31"/>
  <c r="X655" i="31"/>
  <c r="Y655" i="31"/>
  <c r="W656" i="31"/>
  <c r="X656" i="31"/>
  <c r="Y656" i="31"/>
  <c r="W657" i="31"/>
  <c r="X657" i="31"/>
  <c r="Y657" i="31"/>
  <c r="W658" i="31"/>
  <c r="X658" i="31"/>
  <c r="Y658" i="31"/>
  <c r="W659" i="31"/>
  <c r="X659" i="31"/>
  <c r="Y659" i="31"/>
  <c r="W660" i="31"/>
  <c r="X660" i="31"/>
  <c r="Y660" i="31"/>
  <c r="W661" i="31"/>
  <c r="X661" i="31"/>
  <c r="Y661" i="31"/>
  <c r="W662" i="31"/>
  <c r="X662" i="31"/>
  <c r="Y662" i="31"/>
  <c r="W663" i="31"/>
  <c r="X663" i="31"/>
  <c r="Y663" i="31"/>
  <c r="W664" i="31"/>
  <c r="X664" i="31"/>
  <c r="Y664" i="31"/>
  <c r="W665" i="31"/>
  <c r="X665" i="31"/>
  <c r="Y665" i="31"/>
  <c r="W666" i="31"/>
  <c r="X666" i="31"/>
  <c r="Y666" i="31"/>
  <c r="W667" i="31"/>
  <c r="X667" i="31"/>
  <c r="Y667" i="31"/>
  <c r="W668" i="31"/>
  <c r="X668" i="31"/>
  <c r="Y668" i="31"/>
  <c r="W669" i="31"/>
  <c r="X669" i="31"/>
  <c r="Y669" i="31"/>
  <c r="W670" i="31"/>
  <c r="X670" i="31"/>
  <c r="Y670" i="31"/>
  <c r="W671" i="31"/>
  <c r="X671" i="31"/>
  <c r="Y671" i="31"/>
  <c r="W672" i="31"/>
  <c r="X672" i="31"/>
  <c r="Y672" i="31"/>
  <c r="W673" i="31"/>
  <c r="X673" i="31"/>
  <c r="Y673" i="31"/>
  <c r="W674" i="31"/>
  <c r="X674" i="31"/>
  <c r="Y674" i="31"/>
  <c r="W675" i="31"/>
  <c r="X675" i="31"/>
  <c r="Y675" i="31"/>
  <c r="W676" i="31"/>
  <c r="X676" i="31"/>
  <c r="Y676" i="31"/>
  <c r="W677" i="31"/>
  <c r="X677" i="31"/>
  <c r="Y677" i="31"/>
  <c r="W678" i="31"/>
  <c r="X678" i="31"/>
  <c r="Y678" i="31"/>
  <c r="W679" i="31"/>
  <c r="X679" i="31"/>
  <c r="Y679" i="31"/>
  <c r="W680" i="31"/>
  <c r="X680" i="31"/>
  <c r="Y680" i="31"/>
  <c r="W681" i="31"/>
  <c r="X681" i="31"/>
  <c r="Y681" i="31"/>
  <c r="W682" i="31"/>
  <c r="X682" i="31"/>
  <c r="Y682" i="31"/>
  <c r="W683" i="31"/>
  <c r="X683" i="31"/>
  <c r="Y683" i="31"/>
  <c r="W684" i="31"/>
  <c r="X684" i="31"/>
  <c r="Y684" i="31"/>
  <c r="W685" i="31"/>
  <c r="X685" i="31"/>
  <c r="Y685" i="31"/>
  <c r="W686" i="31"/>
  <c r="X686" i="31"/>
  <c r="Y686" i="31"/>
  <c r="W687" i="31"/>
  <c r="X687" i="31"/>
  <c r="Y687" i="31"/>
  <c r="W688" i="31"/>
  <c r="X688" i="31"/>
  <c r="Y688" i="31"/>
  <c r="W689" i="31"/>
  <c r="X689" i="31"/>
  <c r="Y689" i="31"/>
  <c r="W690" i="31"/>
  <c r="X690" i="31"/>
  <c r="Y690" i="31"/>
  <c r="W691" i="31"/>
  <c r="X691" i="31"/>
  <c r="Y691" i="31"/>
  <c r="W692" i="31"/>
  <c r="X692" i="31"/>
  <c r="Y692" i="31"/>
  <c r="W693" i="31"/>
  <c r="X693" i="31"/>
  <c r="Y693" i="31"/>
  <c r="W694" i="31"/>
  <c r="X694" i="31"/>
  <c r="Y694" i="31"/>
  <c r="W695" i="31"/>
  <c r="X695" i="31"/>
  <c r="Y695" i="31"/>
  <c r="W696" i="31"/>
  <c r="X696" i="31"/>
  <c r="Y696" i="31"/>
  <c r="W697" i="31"/>
  <c r="X697" i="31"/>
  <c r="Y697" i="31"/>
  <c r="W698" i="31"/>
  <c r="X698" i="31"/>
  <c r="Y698" i="31"/>
  <c r="W699" i="31"/>
  <c r="X699" i="31"/>
  <c r="Y699" i="31"/>
  <c r="W700" i="31"/>
  <c r="X700" i="31"/>
  <c r="Y700" i="31"/>
  <c r="W701" i="31"/>
  <c r="X701" i="31"/>
  <c r="Y701" i="31"/>
  <c r="W702" i="31"/>
  <c r="X702" i="31"/>
  <c r="Y702" i="31"/>
  <c r="W703" i="31"/>
  <c r="X703" i="31"/>
  <c r="Y703" i="31"/>
  <c r="W704" i="31"/>
  <c r="X704" i="31"/>
  <c r="Y704" i="31"/>
  <c r="W705" i="31"/>
  <c r="X705" i="31"/>
  <c r="Y705" i="31"/>
  <c r="W706" i="31"/>
  <c r="X706" i="31"/>
  <c r="Y706" i="31"/>
  <c r="W707" i="31"/>
  <c r="X707" i="31"/>
  <c r="Y707" i="31"/>
  <c r="W708" i="31"/>
  <c r="X708" i="31"/>
  <c r="Y708" i="31"/>
  <c r="W709" i="31"/>
  <c r="X709" i="31"/>
  <c r="Y709" i="31"/>
  <c r="W710" i="31"/>
  <c r="X710" i="31"/>
  <c r="Y710" i="31"/>
  <c r="W711" i="31"/>
  <c r="X711" i="31"/>
  <c r="Y711" i="31"/>
  <c r="W712" i="31"/>
  <c r="X712" i="31"/>
  <c r="Y712" i="31"/>
  <c r="W713" i="31"/>
  <c r="X713" i="31"/>
  <c r="Y713" i="31"/>
  <c r="W714" i="31"/>
  <c r="X714" i="31"/>
  <c r="Y714" i="31"/>
  <c r="W715" i="31"/>
  <c r="X715" i="31"/>
  <c r="Y715" i="31"/>
  <c r="W716" i="31"/>
  <c r="X716" i="31"/>
  <c r="Y716" i="31"/>
  <c r="W717" i="31"/>
  <c r="X717" i="31"/>
  <c r="Y717" i="31"/>
  <c r="W718" i="31"/>
  <c r="X718" i="31"/>
  <c r="Y718" i="31"/>
  <c r="W719" i="31"/>
  <c r="X719" i="31"/>
  <c r="Y719" i="31"/>
  <c r="W720" i="31"/>
  <c r="X720" i="31"/>
  <c r="Y720" i="31"/>
  <c r="W721" i="31"/>
  <c r="X721" i="31"/>
  <c r="Y721" i="31"/>
  <c r="W722" i="31"/>
  <c r="X722" i="31"/>
  <c r="Y722" i="31"/>
  <c r="W723" i="31"/>
  <c r="X723" i="31"/>
  <c r="Y723" i="31"/>
  <c r="W724" i="31"/>
  <c r="X724" i="31"/>
  <c r="Y724" i="31"/>
  <c r="W725" i="31"/>
  <c r="X725" i="31"/>
  <c r="Y725" i="31"/>
  <c r="W726" i="31"/>
  <c r="X726" i="31"/>
  <c r="Y726" i="31"/>
  <c r="W727" i="31"/>
  <c r="X727" i="31"/>
  <c r="Y727" i="31"/>
  <c r="W728" i="31"/>
  <c r="X728" i="31"/>
  <c r="Y728" i="31"/>
  <c r="W729" i="31"/>
  <c r="X729" i="31"/>
  <c r="Y729" i="31"/>
  <c r="W730" i="31"/>
  <c r="X730" i="31"/>
  <c r="Y730" i="31"/>
  <c r="W731" i="31"/>
  <c r="X731" i="31"/>
  <c r="Y731" i="31"/>
  <c r="W732" i="31"/>
  <c r="X732" i="31"/>
  <c r="Y732" i="31"/>
  <c r="W733" i="31"/>
  <c r="X733" i="31"/>
  <c r="Y733" i="31"/>
  <c r="W734" i="31"/>
  <c r="X734" i="31"/>
  <c r="Y734" i="31"/>
  <c r="W735" i="31"/>
  <c r="X735" i="31"/>
  <c r="Y735" i="31"/>
  <c r="W736" i="31"/>
  <c r="X736" i="31"/>
  <c r="Y736" i="31"/>
  <c r="W737" i="31"/>
  <c r="X737" i="31"/>
  <c r="Y737" i="31"/>
  <c r="W738" i="31"/>
  <c r="X738" i="31"/>
  <c r="Y738" i="31"/>
  <c r="W739" i="31"/>
  <c r="X739" i="31"/>
  <c r="Y739" i="31"/>
  <c r="W740" i="31"/>
  <c r="X740" i="31"/>
  <c r="Y740" i="31"/>
  <c r="W741" i="31"/>
  <c r="X741" i="31"/>
  <c r="Y741" i="31"/>
  <c r="W742" i="31"/>
  <c r="X742" i="31"/>
  <c r="Y742" i="31"/>
  <c r="W743" i="31"/>
  <c r="X743" i="31"/>
  <c r="Y743" i="31"/>
  <c r="W744" i="31"/>
  <c r="X744" i="31"/>
  <c r="Y744" i="31"/>
  <c r="W745" i="31"/>
  <c r="X745" i="31"/>
  <c r="Y745" i="31"/>
  <c r="W746" i="31"/>
  <c r="X746" i="31"/>
  <c r="Y746" i="31"/>
  <c r="W747" i="31"/>
  <c r="X747" i="31"/>
  <c r="Y747" i="31"/>
  <c r="W748" i="31"/>
  <c r="X748" i="31"/>
  <c r="Y748" i="31"/>
  <c r="W749" i="31"/>
  <c r="X749" i="31"/>
  <c r="Y749" i="31"/>
  <c r="W750" i="31"/>
  <c r="X750" i="31"/>
  <c r="Y750" i="31"/>
  <c r="W751" i="31"/>
  <c r="X751" i="31"/>
  <c r="Y751" i="31"/>
  <c r="W752" i="31"/>
  <c r="X752" i="31"/>
  <c r="Y752" i="31"/>
  <c r="W753" i="31"/>
  <c r="X753" i="31"/>
  <c r="Y753" i="31"/>
  <c r="W754" i="31"/>
  <c r="X754" i="31"/>
  <c r="Y754" i="31"/>
  <c r="W755" i="31"/>
  <c r="X755" i="31"/>
  <c r="Y755" i="31"/>
  <c r="W756" i="31"/>
  <c r="X756" i="31"/>
  <c r="Y756" i="31"/>
  <c r="W757" i="31"/>
  <c r="X757" i="31"/>
  <c r="Y757" i="31"/>
  <c r="W758" i="31"/>
  <c r="X758" i="31"/>
  <c r="Y758" i="31"/>
  <c r="W759" i="31"/>
  <c r="X759" i="31"/>
  <c r="Y759" i="31"/>
  <c r="W760" i="31"/>
  <c r="X760" i="31"/>
  <c r="Y760" i="31"/>
  <c r="W761" i="31"/>
  <c r="X761" i="31"/>
  <c r="Y761" i="31"/>
  <c r="W762" i="31"/>
  <c r="X762" i="31"/>
  <c r="Y762" i="31"/>
  <c r="W763" i="31"/>
  <c r="X763" i="31"/>
  <c r="Y763" i="31"/>
  <c r="W764" i="31"/>
  <c r="X764" i="31"/>
  <c r="Y764" i="31"/>
  <c r="W765" i="31"/>
  <c r="X765" i="31"/>
  <c r="Y765" i="31"/>
  <c r="W766" i="31"/>
  <c r="X766" i="31"/>
  <c r="Y766" i="31"/>
  <c r="W767" i="31"/>
  <c r="X767" i="31"/>
  <c r="Y767" i="31"/>
  <c r="W768" i="31"/>
  <c r="X768" i="31"/>
  <c r="Y768" i="31"/>
  <c r="W769" i="31"/>
  <c r="X769" i="31"/>
  <c r="Y769" i="31"/>
  <c r="W770" i="31"/>
  <c r="X770" i="31"/>
  <c r="Y770" i="31"/>
  <c r="W771" i="31"/>
  <c r="X771" i="31"/>
  <c r="Y771" i="31"/>
  <c r="W772" i="31"/>
  <c r="X772" i="31"/>
  <c r="Y772" i="31"/>
  <c r="W773" i="31"/>
  <c r="X773" i="31"/>
  <c r="Y773" i="31"/>
  <c r="W774" i="31"/>
  <c r="X774" i="31"/>
  <c r="Y774" i="31"/>
  <c r="W775" i="31"/>
  <c r="X775" i="31"/>
  <c r="Y775" i="31"/>
  <c r="W776" i="31"/>
  <c r="X776" i="31"/>
  <c r="Y776" i="31"/>
  <c r="W777" i="31"/>
  <c r="X777" i="31"/>
  <c r="Y777" i="31"/>
  <c r="W778" i="31"/>
  <c r="X778" i="31"/>
  <c r="Y778" i="31"/>
  <c r="W779" i="31"/>
  <c r="X779" i="31"/>
  <c r="Y779" i="31"/>
  <c r="W780" i="31"/>
  <c r="X780" i="31"/>
  <c r="Y780" i="31"/>
  <c r="W781" i="31"/>
  <c r="X781" i="31"/>
  <c r="Y781" i="31"/>
  <c r="W782" i="31"/>
  <c r="X782" i="31"/>
  <c r="Y782" i="31"/>
  <c r="W783" i="31"/>
  <c r="X783" i="31"/>
  <c r="Y783" i="31"/>
  <c r="W784" i="31"/>
  <c r="X784" i="31"/>
  <c r="Y784" i="31"/>
  <c r="W785" i="31"/>
  <c r="X785" i="31"/>
  <c r="Y785" i="31"/>
  <c r="W786" i="31"/>
  <c r="X786" i="31"/>
  <c r="Y786" i="31"/>
  <c r="W787" i="31"/>
  <c r="X787" i="31"/>
  <c r="Y787" i="31"/>
  <c r="W788" i="31"/>
  <c r="X788" i="31"/>
  <c r="Y788" i="31"/>
  <c r="W789" i="31"/>
  <c r="X789" i="31"/>
  <c r="Y789" i="31"/>
  <c r="W790" i="31"/>
  <c r="X790" i="31"/>
  <c r="Y790" i="31"/>
  <c r="W791" i="31"/>
  <c r="X791" i="31"/>
  <c r="Y791" i="31"/>
  <c r="W792" i="31"/>
  <c r="X792" i="31"/>
  <c r="Y792" i="31"/>
  <c r="W793" i="31"/>
  <c r="X793" i="31"/>
  <c r="Y793" i="31"/>
  <c r="W794" i="31"/>
  <c r="X794" i="31"/>
  <c r="Y794" i="31"/>
  <c r="W795" i="31"/>
  <c r="X795" i="31"/>
  <c r="Y795" i="31"/>
  <c r="W796" i="31"/>
  <c r="X796" i="31"/>
  <c r="Y796" i="31"/>
  <c r="W797" i="31"/>
  <c r="X797" i="31"/>
  <c r="Y797" i="31"/>
  <c r="W798" i="31"/>
  <c r="X798" i="31"/>
  <c r="Y798" i="31"/>
  <c r="W799" i="31"/>
  <c r="X799" i="31"/>
  <c r="Y799" i="31"/>
  <c r="W800" i="31"/>
  <c r="X800" i="31"/>
  <c r="Y800" i="31"/>
  <c r="W801" i="31"/>
  <c r="X801" i="31"/>
  <c r="Y801" i="31"/>
  <c r="W802" i="31"/>
  <c r="X802" i="31"/>
  <c r="Y802" i="31"/>
  <c r="W803" i="31"/>
  <c r="X803" i="31"/>
  <c r="Y803" i="31"/>
  <c r="W804" i="31"/>
  <c r="X804" i="31"/>
  <c r="Y804" i="31"/>
  <c r="W805" i="31"/>
  <c r="X805" i="31"/>
  <c r="Y805" i="31"/>
  <c r="W806" i="31"/>
  <c r="X806" i="31"/>
  <c r="Y806" i="31"/>
  <c r="W807" i="31"/>
  <c r="X807" i="31"/>
  <c r="Y807" i="31"/>
  <c r="W808" i="31"/>
  <c r="X808" i="31"/>
  <c r="Y808" i="31"/>
  <c r="W809" i="31"/>
  <c r="X809" i="31"/>
  <c r="Y809" i="31"/>
  <c r="W810" i="31"/>
  <c r="X810" i="31"/>
  <c r="Y810" i="31"/>
  <c r="W811" i="31"/>
  <c r="X811" i="31"/>
  <c r="Y811" i="31"/>
  <c r="W812" i="31"/>
  <c r="X812" i="31"/>
  <c r="Y812" i="31"/>
  <c r="W813" i="31"/>
  <c r="X813" i="31"/>
  <c r="Y813" i="31"/>
  <c r="W814" i="31"/>
  <c r="X814" i="31"/>
  <c r="Y814" i="31"/>
  <c r="W815" i="31"/>
  <c r="X815" i="31"/>
  <c r="Y815" i="31"/>
  <c r="W816" i="31"/>
  <c r="X816" i="31"/>
  <c r="Y816" i="31"/>
  <c r="W817" i="31"/>
  <c r="X817" i="31"/>
  <c r="Y817" i="31"/>
  <c r="W818" i="31"/>
  <c r="X818" i="31"/>
  <c r="Y818" i="31"/>
  <c r="W819" i="31"/>
  <c r="X819" i="31"/>
  <c r="Y819" i="31"/>
  <c r="W820" i="31"/>
  <c r="X820" i="31"/>
  <c r="Y820" i="31"/>
  <c r="W821" i="31"/>
  <c r="X821" i="31"/>
  <c r="Y821" i="31"/>
  <c r="W822" i="31"/>
  <c r="X822" i="31"/>
  <c r="Y822" i="31"/>
  <c r="W823" i="31"/>
  <c r="X823" i="31"/>
  <c r="Y823" i="31"/>
  <c r="W824" i="31"/>
  <c r="X824" i="31"/>
  <c r="Y824" i="31"/>
  <c r="W825" i="31"/>
  <c r="X825" i="31"/>
  <c r="Y825" i="31"/>
  <c r="W826" i="31"/>
  <c r="X826" i="31"/>
  <c r="Y826" i="31"/>
  <c r="W827" i="31"/>
  <c r="X827" i="31"/>
  <c r="Y827" i="31"/>
  <c r="W828" i="31"/>
  <c r="X828" i="31"/>
  <c r="Y828" i="31"/>
  <c r="W829" i="31"/>
  <c r="X829" i="31"/>
  <c r="Y829" i="31"/>
  <c r="W830" i="31"/>
  <c r="X830" i="31"/>
  <c r="Y830" i="31"/>
  <c r="W831" i="31"/>
  <c r="X831" i="31"/>
  <c r="Y831" i="31"/>
  <c r="W832" i="31"/>
  <c r="X832" i="31"/>
  <c r="Y832" i="31"/>
  <c r="W833" i="31"/>
  <c r="X833" i="31"/>
  <c r="Y833" i="31"/>
  <c r="W834" i="31"/>
  <c r="X834" i="31"/>
  <c r="Y834" i="31"/>
  <c r="W835" i="31"/>
  <c r="X835" i="31"/>
  <c r="Y835" i="31"/>
  <c r="W836" i="31"/>
  <c r="X836" i="31"/>
  <c r="Y836" i="31"/>
  <c r="W837" i="31"/>
  <c r="X837" i="31"/>
  <c r="Y837" i="31"/>
  <c r="W838" i="31"/>
  <c r="X838" i="31"/>
  <c r="Y838" i="31"/>
  <c r="W839" i="31"/>
  <c r="X839" i="31"/>
  <c r="Y839" i="31"/>
  <c r="W840" i="31"/>
  <c r="X840" i="31"/>
  <c r="Y840" i="31"/>
  <c r="W841" i="31"/>
  <c r="X841" i="31"/>
  <c r="Y841" i="31"/>
  <c r="W842" i="31"/>
  <c r="X842" i="31"/>
  <c r="Y842" i="31"/>
  <c r="W843" i="31"/>
  <c r="X843" i="31"/>
  <c r="Y843" i="31"/>
  <c r="W844" i="31"/>
  <c r="X844" i="31"/>
  <c r="Y844" i="31"/>
  <c r="W845" i="31"/>
  <c r="X845" i="31"/>
  <c r="Y845" i="31"/>
  <c r="W846" i="31"/>
  <c r="X846" i="31"/>
  <c r="Y846" i="31"/>
  <c r="W847" i="31"/>
  <c r="X847" i="31"/>
  <c r="Y847" i="31"/>
  <c r="W848" i="31"/>
  <c r="X848" i="31"/>
  <c r="Y848" i="31"/>
  <c r="W849" i="31"/>
  <c r="X849" i="31"/>
  <c r="Y849" i="31"/>
  <c r="W850" i="31"/>
  <c r="X850" i="31"/>
  <c r="Y850" i="31"/>
  <c r="W851" i="31"/>
  <c r="X851" i="31"/>
  <c r="Y851" i="31"/>
  <c r="W852" i="31"/>
  <c r="X852" i="31"/>
  <c r="Y852" i="31"/>
  <c r="W853" i="31"/>
  <c r="X853" i="31"/>
  <c r="Y853" i="31"/>
  <c r="W854" i="31"/>
  <c r="X854" i="31"/>
  <c r="Y854" i="31"/>
  <c r="W855" i="31"/>
  <c r="X855" i="31"/>
  <c r="Y855" i="31"/>
  <c r="W856" i="31"/>
  <c r="X856" i="31"/>
  <c r="Y856" i="31"/>
  <c r="W857" i="31"/>
  <c r="X857" i="31"/>
  <c r="Y857" i="31"/>
  <c r="W858" i="31"/>
  <c r="X858" i="31"/>
  <c r="Y858" i="31"/>
  <c r="W859" i="31"/>
  <c r="X859" i="31"/>
  <c r="Y859" i="31"/>
  <c r="W860" i="31"/>
  <c r="X860" i="31"/>
  <c r="Y860" i="31"/>
  <c r="W861" i="31"/>
  <c r="X861" i="31"/>
  <c r="Y861" i="31"/>
  <c r="W862" i="31"/>
  <c r="X862" i="31"/>
  <c r="Y862" i="31"/>
  <c r="W863" i="31"/>
  <c r="X863" i="31"/>
  <c r="Y863" i="31"/>
  <c r="W864" i="31"/>
  <c r="X864" i="31"/>
  <c r="Y864" i="31"/>
  <c r="W865" i="31"/>
  <c r="X865" i="31"/>
  <c r="Y865" i="31"/>
  <c r="W866" i="31"/>
  <c r="X866" i="31"/>
  <c r="Y866" i="31"/>
  <c r="W867" i="31"/>
  <c r="X867" i="31"/>
  <c r="Y867" i="31"/>
  <c r="W868" i="31"/>
  <c r="X868" i="31"/>
  <c r="Y868" i="31"/>
  <c r="W869" i="31"/>
  <c r="X869" i="31"/>
  <c r="Y869" i="31"/>
  <c r="W870" i="31"/>
  <c r="X870" i="31"/>
  <c r="Y870" i="31"/>
  <c r="W871" i="31"/>
  <c r="X871" i="31"/>
  <c r="Y871" i="31"/>
  <c r="W872" i="31"/>
  <c r="X872" i="31"/>
  <c r="Y872" i="31"/>
  <c r="W873" i="31"/>
  <c r="X873" i="31"/>
  <c r="Y873" i="31"/>
  <c r="W874" i="31"/>
  <c r="X874" i="31"/>
  <c r="Y874" i="31"/>
  <c r="W875" i="31"/>
  <c r="X875" i="31"/>
  <c r="Y875" i="31"/>
  <c r="W876" i="31"/>
  <c r="X876" i="31"/>
  <c r="Y876" i="31"/>
  <c r="W877" i="31"/>
  <c r="X877" i="31"/>
  <c r="Y877" i="31"/>
  <c r="W878" i="31"/>
  <c r="X878" i="31"/>
  <c r="Y878" i="31"/>
  <c r="W879" i="31"/>
  <c r="X879" i="31"/>
  <c r="Y879" i="31"/>
  <c r="W880" i="31"/>
  <c r="X880" i="31"/>
  <c r="Y880" i="31"/>
  <c r="W881" i="31"/>
  <c r="X881" i="31"/>
  <c r="Y881" i="31"/>
  <c r="W882" i="31"/>
  <c r="X882" i="31"/>
  <c r="Y882" i="31"/>
  <c r="W883" i="31"/>
  <c r="X883" i="31"/>
  <c r="Y883" i="31"/>
  <c r="W884" i="31"/>
  <c r="X884" i="31"/>
  <c r="Y884" i="31"/>
  <c r="W885" i="31"/>
  <c r="X885" i="31"/>
  <c r="Y885" i="31"/>
  <c r="W886" i="31"/>
  <c r="X886" i="31"/>
  <c r="Y886" i="31"/>
  <c r="W887" i="31"/>
  <c r="X887" i="31"/>
  <c r="Y887" i="31"/>
  <c r="W888" i="31"/>
  <c r="X888" i="31"/>
  <c r="Y888" i="31"/>
  <c r="W889" i="31"/>
  <c r="X889" i="31"/>
  <c r="Y889" i="31"/>
  <c r="W890" i="31"/>
  <c r="X890" i="31"/>
  <c r="Y890" i="31"/>
  <c r="W891" i="31"/>
  <c r="X891" i="31"/>
  <c r="Y891" i="31"/>
  <c r="W892" i="31"/>
  <c r="X892" i="31"/>
  <c r="Y892" i="31"/>
  <c r="W893" i="31"/>
  <c r="X893" i="31"/>
  <c r="Y893" i="31"/>
  <c r="W894" i="31"/>
  <c r="X894" i="31"/>
  <c r="Y894" i="31"/>
  <c r="W895" i="31"/>
  <c r="X895" i="31"/>
  <c r="Y895" i="31"/>
  <c r="W896" i="31"/>
  <c r="X896" i="31"/>
  <c r="Y896" i="31"/>
  <c r="W897" i="31"/>
  <c r="X897" i="31"/>
  <c r="Y897" i="31"/>
  <c r="W898" i="31"/>
  <c r="X898" i="31"/>
  <c r="Y898" i="31"/>
  <c r="W899" i="31"/>
  <c r="X899" i="31"/>
  <c r="Y899" i="31"/>
  <c r="W900" i="31"/>
  <c r="X900" i="31"/>
  <c r="Y900" i="31"/>
  <c r="W901" i="31"/>
  <c r="X901" i="31"/>
  <c r="Y901" i="31"/>
  <c r="W902" i="31"/>
  <c r="X902" i="31"/>
  <c r="Y902" i="31"/>
  <c r="W903" i="31"/>
  <c r="X903" i="31"/>
  <c r="Y903" i="31"/>
  <c r="W904" i="31"/>
  <c r="X904" i="31"/>
  <c r="Y904" i="31"/>
  <c r="W905" i="31"/>
  <c r="X905" i="31"/>
  <c r="Y905" i="31"/>
  <c r="W906" i="31"/>
  <c r="X906" i="31"/>
  <c r="Y906" i="31"/>
  <c r="W907" i="31"/>
  <c r="X907" i="31"/>
  <c r="Y907" i="31"/>
  <c r="W908" i="31"/>
  <c r="X908" i="31"/>
  <c r="Y908" i="31"/>
  <c r="W909" i="31"/>
  <c r="X909" i="31"/>
  <c r="Y909" i="31"/>
  <c r="W910" i="31"/>
  <c r="X910" i="31"/>
  <c r="Y910" i="31"/>
  <c r="W911" i="31"/>
  <c r="X911" i="31"/>
  <c r="Y911" i="31"/>
  <c r="W912" i="31"/>
  <c r="X912" i="31"/>
  <c r="Y912" i="31"/>
  <c r="W913" i="31"/>
  <c r="X913" i="31"/>
  <c r="Y913" i="31"/>
  <c r="W914" i="31"/>
  <c r="X914" i="31"/>
  <c r="Y914" i="31"/>
  <c r="W915" i="31"/>
  <c r="X915" i="31"/>
  <c r="Y915" i="31"/>
  <c r="W916" i="31"/>
  <c r="X916" i="31"/>
  <c r="Y916" i="31"/>
  <c r="W917" i="31"/>
  <c r="X917" i="31"/>
  <c r="Y917" i="31"/>
  <c r="W918" i="31"/>
  <c r="X918" i="31"/>
  <c r="Y918" i="31"/>
  <c r="W919" i="31"/>
  <c r="X919" i="31"/>
  <c r="Y919" i="31"/>
  <c r="W920" i="31"/>
  <c r="X920" i="31"/>
  <c r="Y920" i="31"/>
  <c r="W921" i="31"/>
  <c r="X921" i="31"/>
  <c r="Y921" i="31"/>
  <c r="W922" i="31"/>
  <c r="X922" i="31"/>
  <c r="Y922" i="31"/>
  <c r="W923" i="31"/>
  <c r="X923" i="31"/>
  <c r="Y923" i="31"/>
  <c r="W924" i="31"/>
  <c r="X924" i="31"/>
  <c r="Y924" i="31"/>
  <c r="W925" i="31"/>
  <c r="X925" i="31"/>
  <c r="Y925" i="31"/>
  <c r="W926" i="31"/>
  <c r="X926" i="31"/>
  <c r="Y926" i="31"/>
  <c r="W927" i="31"/>
  <c r="X927" i="31"/>
  <c r="Y927" i="31"/>
  <c r="W928" i="31"/>
  <c r="X928" i="31"/>
  <c r="Y928" i="31"/>
  <c r="W929" i="31"/>
  <c r="X929" i="31"/>
  <c r="Y929" i="31"/>
  <c r="W930" i="31"/>
  <c r="X930" i="31"/>
  <c r="Y930" i="31"/>
  <c r="W931" i="31"/>
  <c r="X931" i="31"/>
  <c r="Y931" i="31"/>
  <c r="W932" i="31"/>
  <c r="X932" i="31"/>
  <c r="Y932" i="31"/>
  <c r="W933" i="31"/>
  <c r="X933" i="31"/>
  <c r="Y933" i="31"/>
  <c r="W934" i="31"/>
  <c r="X934" i="31"/>
  <c r="Y934" i="31"/>
  <c r="W935" i="31"/>
  <c r="X935" i="31"/>
  <c r="Y935" i="31"/>
  <c r="W936" i="31"/>
  <c r="X936" i="31"/>
  <c r="Y936" i="31"/>
  <c r="W937" i="31"/>
  <c r="X937" i="31"/>
  <c r="Y937" i="31"/>
  <c r="W938" i="31"/>
  <c r="X938" i="31"/>
  <c r="Y938" i="31"/>
  <c r="W939" i="31"/>
  <c r="X939" i="31"/>
  <c r="Y939" i="31"/>
  <c r="W940" i="31"/>
  <c r="X940" i="31"/>
  <c r="Y940" i="31"/>
  <c r="W941" i="31"/>
  <c r="X941" i="31"/>
  <c r="Y941" i="31"/>
  <c r="W942" i="31"/>
  <c r="X942" i="31"/>
  <c r="Y942" i="31"/>
  <c r="W943" i="31"/>
  <c r="X943" i="31"/>
  <c r="Y943" i="31"/>
  <c r="W944" i="31"/>
  <c r="X944" i="31"/>
  <c r="Y944" i="31"/>
  <c r="W945" i="31"/>
  <c r="X945" i="31"/>
  <c r="Y945" i="31"/>
  <c r="W946" i="31"/>
  <c r="X946" i="31"/>
  <c r="Y946" i="31"/>
  <c r="W947" i="31"/>
  <c r="X947" i="31"/>
  <c r="Y947" i="31"/>
  <c r="W948" i="31"/>
  <c r="X948" i="31"/>
  <c r="Y948" i="31"/>
  <c r="W949" i="31"/>
  <c r="X949" i="31"/>
  <c r="Y949" i="31"/>
  <c r="W950" i="31"/>
  <c r="X950" i="31"/>
  <c r="Y950" i="31"/>
  <c r="W951" i="31"/>
  <c r="X951" i="31"/>
  <c r="Y951" i="31"/>
  <c r="W952" i="31"/>
  <c r="X952" i="31"/>
  <c r="Y952" i="31"/>
  <c r="W953" i="31"/>
  <c r="X953" i="31"/>
  <c r="Y953" i="31"/>
  <c r="W954" i="31"/>
  <c r="X954" i="31"/>
  <c r="Y954" i="31"/>
  <c r="W955" i="31"/>
  <c r="X955" i="31"/>
  <c r="Y955" i="31"/>
  <c r="W956" i="31"/>
  <c r="X956" i="31"/>
  <c r="Y956" i="31"/>
  <c r="W957" i="31"/>
  <c r="X957" i="31"/>
  <c r="Y957" i="31"/>
  <c r="W958" i="31"/>
  <c r="X958" i="31"/>
  <c r="Y958" i="31"/>
  <c r="W959" i="31"/>
  <c r="X959" i="31"/>
  <c r="Y959" i="31"/>
  <c r="W960" i="31"/>
  <c r="X960" i="31"/>
  <c r="Y960" i="31"/>
  <c r="W961" i="31"/>
  <c r="X961" i="31"/>
  <c r="Y961" i="31"/>
  <c r="W962" i="31"/>
  <c r="X962" i="31"/>
  <c r="Y962" i="31"/>
  <c r="W963" i="31"/>
  <c r="X963" i="31"/>
  <c r="Y963" i="31"/>
  <c r="W964" i="31"/>
  <c r="X964" i="31"/>
  <c r="Y964" i="31"/>
  <c r="W965" i="31"/>
  <c r="X965" i="31"/>
  <c r="Y965" i="31"/>
  <c r="W966" i="31"/>
  <c r="X966" i="31"/>
  <c r="Y966" i="31"/>
  <c r="W967" i="31"/>
  <c r="X967" i="31"/>
  <c r="Y967" i="31"/>
  <c r="W968" i="31"/>
  <c r="X968" i="31"/>
  <c r="Y968" i="31"/>
  <c r="W969" i="31"/>
  <c r="X969" i="31"/>
  <c r="Y969" i="31"/>
  <c r="W970" i="31"/>
  <c r="X970" i="31"/>
  <c r="Y970" i="31"/>
  <c r="W971" i="31"/>
  <c r="X971" i="31"/>
  <c r="Y971" i="31"/>
  <c r="W972" i="31"/>
  <c r="X972" i="31"/>
  <c r="Y972" i="31"/>
  <c r="W973" i="31"/>
  <c r="X973" i="31"/>
  <c r="Y973" i="31"/>
  <c r="W974" i="31"/>
  <c r="X974" i="31"/>
  <c r="Y974" i="31"/>
  <c r="W975" i="31"/>
  <c r="X975" i="31"/>
  <c r="Y975" i="31"/>
  <c r="W976" i="31"/>
  <c r="X976" i="31"/>
  <c r="Y976" i="31"/>
  <c r="W977" i="31"/>
  <c r="X977" i="31"/>
  <c r="Y977" i="31"/>
  <c r="W978" i="31"/>
  <c r="X978" i="31"/>
  <c r="Y978" i="31"/>
  <c r="W979" i="31"/>
  <c r="X979" i="31"/>
  <c r="Y979" i="31"/>
  <c r="W980" i="31"/>
  <c r="X980" i="31"/>
  <c r="Y980" i="31"/>
  <c r="W981" i="31"/>
  <c r="X981" i="31"/>
  <c r="Y981" i="31"/>
  <c r="W982" i="31"/>
  <c r="X982" i="31"/>
  <c r="Y982" i="31"/>
  <c r="W983" i="31"/>
  <c r="X983" i="31"/>
  <c r="Y983" i="31"/>
  <c r="W984" i="31"/>
  <c r="X984" i="31"/>
  <c r="Y984" i="31"/>
  <c r="W985" i="31"/>
  <c r="X985" i="31"/>
  <c r="Y985" i="31"/>
  <c r="W986" i="31"/>
  <c r="X986" i="31"/>
  <c r="Y986" i="31"/>
  <c r="W987" i="31"/>
  <c r="X987" i="31"/>
  <c r="Y987" i="31"/>
  <c r="W988" i="31"/>
  <c r="X988" i="31"/>
  <c r="Y988" i="31"/>
  <c r="W989" i="31"/>
  <c r="X989" i="31"/>
  <c r="Y989" i="31"/>
  <c r="W990" i="31"/>
  <c r="X990" i="31"/>
  <c r="Y990" i="31"/>
  <c r="W991" i="31"/>
  <c r="X991" i="31"/>
  <c r="Y991" i="31"/>
  <c r="W992" i="31"/>
  <c r="X992" i="31"/>
  <c r="Y992" i="31"/>
  <c r="W993" i="31"/>
  <c r="X993" i="31"/>
  <c r="Y993" i="31"/>
  <c r="W994" i="31"/>
  <c r="X994" i="31"/>
  <c r="Y994" i="31"/>
  <c r="W995" i="31"/>
  <c r="X995" i="31"/>
  <c r="Y995" i="31"/>
  <c r="W996" i="31"/>
  <c r="X996" i="31"/>
  <c r="Y996" i="31"/>
  <c r="W997" i="31"/>
  <c r="X997" i="31"/>
  <c r="Y997" i="31"/>
  <c r="W998" i="31"/>
  <c r="X998" i="31"/>
  <c r="Y998" i="31"/>
  <c r="W999" i="31"/>
  <c r="X999" i="31"/>
  <c r="Y999" i="31"/>
  <c r="W1000" i="31"/>
  <c r="X1000" i="31"/>
  <c r="Y1000" i="31"/>
  <c r="W1001" i="31"/>
  <c r="X1001" i="31"/>
  <c r="Y1001" i="31"/>
  <c r="W1002" i="31"/>
  <c r="X1002" i="31"/>
  <c r="Y1002" i="31"/>
  <c r="W1003" i="31"/>
  <c r="X1003" i="31"/>
  <c r="Y1003" i="31"/>
  <c r="W1004" i="31"/>
  <c r="X1004" i="31"/>
  <c r="Y1004" i="31"/>
  <c r="W1005" i="31"/>
  <c r="X1005" i="31"/>
  <c r="Y1005" i="31"/>
  <c r="W1006" i="31"/>
  <c r="X1006" i="31"/>
  <c r="Y1006" i="31"/>
  <c r="W1007" i="31"/>
  <c r="X1007" i="31"/>
  <c r="Y1007" i="31"/>
  <c r="W1008" i="31"/>
  <c r="X1008" i="31"/>
  <c r="Y1008" i="31"/>
  <c r="W1009" i="31"/>
  <c r="X1009" i="31"/>
  <c r="Y1009" i="31"/>
  <c r="W1010" i="31"/>
  <c r="X1010" i="31"/>
  <c r="Y1010" i="31"/>
  <c r="W1011" i="31"/>
  <c r="X1011" i="31"/>
  <c r="Y1011" i="31"/>
  <c r="W1012" i="31"/>
  <c r="X1012" i="31"/>
  <c r="Y1012" i="31"/>
  <c r="W1013" i="31"/>
  <c r="X1013" i="31"/>
  <c r="Y1013" i="31"/>
  <c r="W1014" i="31"/>
  <c r="X1014" i="31"/>
  <c r="Y1014" i="31"/>
  <c r="W1015" i="31"/>
  <c r="X1015" i="31"/>
  <c r="Y1015" i="31"/>
  <c r="W1016" i="31"/>
  <c r="X1016" i="31"/>
  <c r="Y1016" i="31"/>
  <c r="W1017" i="31"/>
  <c r="X1017" i="31"/>
  <c r="Y1017" i="31"/>
  <c r="W1018" i="31"/>
  <c r="X1018" i="31"/>
  <c r="Y1018" i="31"/>
  <c r="W1019" i="31"/>
  <c r="X1019" i="31"/>
  <c r="Y1019" i="31"/>
  <c r="W1020" i="31"/>
  <c r="X1020" i="31"/>
  <c r="Y1020" i="31"/>
  <c r="W1021" i="31"/>
  <c r="X1021" i="31"/>
  <c r="Y1021" i="31"/>
  <c r="W1022" i="31"/>
  <c r="X1022" i="31"/>
  <c r="Y1022" i="31"/>
  <c r="W1023" i="31"/>
  <c r="X1023" i="31"/>
  <c r="Y1023" i="31"/>
  <c r="W1024" i="31"/>
  <c r="X1024" i="31"/>
  <c r="Y1024" i="31"/>
  <c r="W1025" i="31"/>
  <c r="X1025" i="31"/>
  <c r="Y1025" i="31"/>
  <c r="W1026" i="31"/>
  <c r="X1026" i="31"/>
  <c r="Y1026" i="31"/>
  <c r="W1027" i="31"/>
  <c r="X1027" i="31"/>
  <c r="Y1027" i="31"/>
  <c r="W1028" i="31"/>
  <c r="X1028" i="31"/>
  <c r="Y1028" i="31"/>
  <c r="W1029" i="31"/>
  <c r="X1029" i="31"/>
  <c r="Y1029" i="31"/>
  <c r="W1030" i="31"/>
  <c r="X1030" i="31"/>
  <c r="Y1030" i="31"/>
  <c r="W1031" i="31"/>
  <c r="X1031" i="31"/>
  <c r="Y1031" i="31"/>
  <c r="W1032" i="31"/>
  <c r="X1032" i="31"/>
  <c r="Y1032" i="31"/>
  <c r="W1033" i="31"/>
  <c r="X1033" i="31"/>
  <c r="Y1033" i="31"/>
  <c r="W1034" i="31"/>
  <c r="X1034" i="31"/>
  <c r="Y1034" i="31"/>
  <c r="W1035" i="31"/>
  <c r="X1035" i="31"/>
  <c r="Y1035" i="31"/>
  <c r="W1036" i="31"/>
  <c r="X1036" i="31"/>
  <c r="Y1036" i="31"/>
  <c r="W1037" i="31"/>
  <c r="X1037" i="31"/>
  <c r="Y1037" i="31"/>
  <c r="W1038" i="31"/>
  <c r="X1038" i="31"/>
  <c r="Y1038" i="31"/>
  <c r="W1039" i="31"/>
  <c r="X1039" i="31"/>
  <c r="Y1039" i="31"/>
  <c r="W1040" i="31"/>
  <c r="X1040" i="31"/>
  <c r="Y1040" i="31"/>
  <c r="W1041" i="31"/>
  <c r="X1041" i="31"/>
  <c r="Y1041" i="31"/>
  <c r="W1042" i="31"/>
  <c r="X1042" i="31"/>
  <c r="Y1042" i="31"/>
  <c r="W1043" i="31"/>
  <c r="X1043" i="31"/>
  <c r="Y1043" i="31"/>
  <c r="W1044" i="31"/>
  <c r="X1044" i="31"/>
  <c r="Y1044" i="31"/>
  <c r="W1045" i="31"/>
  <c r="X1045" i="31"/>
  <c r="Y1045" i="31"/>
  <c r="W1046" i="31"/>
  <c r="X1046" i="31"/>
  <c r="Y1046" i="31"/>
  <c r="W1047" i="31"/>
  <c r="X1047" i="31"/>
  <c r="Y1047" i="31"/>
  <c r="W1048" i="31"/>
  <c r="X1048" i="31"/>
  <c r="Y1048" i="31"/>
  <c r="W1049" i="31"/>
  <c r="X1049" i="31"/>
  <c r="Y1049" i="31"/>
  <c r="W1050" i="31"/>
  <c r="X1050" i="31"/>
  <c r="Y1050" i="31"/>
  <c r="W1051" i="31"/>
  <c r="X1051" i="31"/>
  <c r="Y1051" i="31"/>
  <c r="W1052" i="31"/>
  <c r="X1052" i="31"/>
  <c r="Y1052" i="31"/>
  <c r="W1053" i="31"/>
  <c r="X1053" i="31"/>
  <c r="Y1053" i="31"/>
  <c r="W1054" i="31"/>
  <c r="X1054" i="31"/>
  <c r="Y1054" i="31"/>
  <c r="W1055" i="31"/>
  <c r="X1055" i="31"/>
  <c r="Y1055" i="31"/>
  <c r="W1056" i="31"/>
  <c r="X1056" i="31"/>
  <c r="Y1056" i="31"/>
  <c r="W1057" i="31"/>
  <c r="X1057" i="31"/>
  <c r="Y1057" i="31"/>
  <c r="W1058" i="31"/>
  <c r="X1058" i="31"/>
  <c r="Y1058" i="31"/>
  <c r="W1059" i="31"/>
  <c r="X1059" i="31"/>
  <c r="Y1059" i="31"/>
  <c r="W1060" i="31"/>
  <c r="X1060" i="31"/>
  <c r="Y1060" i="31"/>
  <c r="W1061" i="31"/>
  <c r="X1061" i="31"/>
  <c r="Y1061" i="31"/>
  <c r="W1062" i="31"/>
  <c r="X1062" i="31"/>
  <c r="Y1062" i="31"/>
  <c r="W1063" i="31"/>
  <c r="X1063" i="31"/>
  <c r="Y1063" i="31"/>
  <c r="W1064" i="31"/>
  <c r="X1064" i="31"/>
  <c r="Y1064" i="31"/>
  <c r="W1065" i="31"/>
  <c r="X1065" i="31"/>
  <c r="Y1065" i="31"/>
  <c r="W1066" i="31"/>
  <c r="X1066" i="31"/>
  <c r="Y1066" i="31"/>
  <c r="W1067" i="31"/>
  <c r="X1067" i="31"/>
  <c r="Y1067" i="31"/>
  <c r="W1068" i="31"/>
  <c r="X1068" i="31"/>
  <c r="Y1068" i="31"/>
  <c r="W1069" i="31"/>
  <c r="X1069" i="31"/>
  <c r="Y1069" i="31"/>
  <c r="W1070" i="31"/>
  <c r="X1070" i="31"/>
  <c r="Y1070" i="31"/>
  <c r="W1071" i="31"/>
  <c r="X1071" i="31"/>
  <c r="Y1071" i="31"/>
  <c r="W1072" i="31"/>
  <c r="X1072" i="31"/>
  <c r="Y1072" i="31"/>
  <c r="W1073" i="31"/>
  <c r="X1073" i="31"/>
  <c r="Y1073" i="31"/>
  <c r="W1074" i="31"/>
  <c r="X1074" i="31"/>
  <c r="Y1074" i="31"/>
  <c r="W1075" i="31"/>
  <c r="X1075" i="31"/>
  <c r="Y1075" i="31"/>
  <c r="W1076" i="31"/>
  <c r="X1076" i="31"/>
  <c r="Y1076" i="31"/>
  <c r="W1077" i="31"/>
  <c r="X1077" i="31"/>
  <c r="Y1077" i="31"/>
  <c r="W1078" i="31"/>
  <c r="X1078" i="31"/>
  <c r="Y1078" i="31"/>
  <c r="W1079" i="31"/>
  <c r="X1079" i="31"/>
  <c r="Y1079" i="31"/>
  <c r="W1080" i="31"/>
  <c r="X1080" i="31"/>
  <c r="Y1080" i="31"/>
  <c r="W1081" i="31"/>
  <c r="X1081" i="31"/>
  <c r="Y1081" i="31"/>
  <c r="W1082" i="31"/>
  <c r="X1082" i="31"/>
  <c r="Y1082" i="31"/>
  <c r="W1083" i="31"/>
  <c r="X1083" i="31"/>
  <c r="Y1083" i="31"/>
  <c r="W1084" i="31"/>
  <c r="X1084" i="31"/>
  <c r="Y1084" i="31"/>
  <c r="W1085" i="31"/>
  <c r="X1085" i="31"/>
  <c r="Y1085" i="31"/>
  <c r="W1086" i="31"/>
  <c r="X1086" i="31"/>
  <c r="Y1086" i="31"/>
  <c r="W1087" i="31"/>
  <c r="X1087" i="31"/>
  <c r="Y1087" i="31"/>
  <c r="W1088" i="31"/>
  <c r="X1088" i="31"/>
  <c r="Y1088" i="31"/>
  <c r="W1089" i="31"/>
  <c r="X1089" i="31"/>
  <c r="Y1089" i="31"/>
  <c r="W1090" i="31"/>
  <c r="X1090" i="31"/>
  <c r="Y1090" i="31"/>
  <c r="W1091" i="31"/>
  <c r="X1091" i="31"/>
  <c r="Y1091" i="31"/>
  <c r="W1092" i="31"/>
  <c r="X1092" i="31"/>
  <c r="Y1092" i="31"/>
  <c r="W1093" i="31"/>
  <c r="X1093" i="31"/>
  <c r="Y1093" i="31"/>
  <c r="W1094" i="31"/>
  <c r="X1094" i="31"/>
  <c r="Y1094" i="31"/>
  <c r="W1095" i="31"/>
  <c r="X1095" i="31"/>
  <c r="Y1095" i="31"/>
  <c r="W1096" i="31"/>
  <c r="X1096" i="31"/>
  <c r="Y1096" i="31"/>
  <c r="W1097" i="31"/>
  <c r="X1097" i="31"/>
  <c r="Y1097" i="31"/>
  <c r="W1098" i="31"/>
  <c r="X1098" i="31"/>
  <c r="Y1098" i="31"/>
  <c r="W1099" i="31"/>
  <c r="X1099" i="31"/>
  <c r="Y1099" i="31"/>
  <c r="W1100" i="31"/>
  <c r="X1100" i="31"/>
  <c r="Y1100" i="31"/>
  <c r="W1101" i="31"/>
  <c r="X1101" i="31"/>
  <c r="Y1101" i="31"/>
  <c r="W1102" i="31"/>
  <c r="X1102" i="31"/>
  <c r="Y1102" i="31"/>
  <c r="W1103" i="31"/>
  <c r="X1103" i="31"/>
  <c r="Y1103" i="31"/>
  <c r="W1104" i="31"/>
  <c r="X1104" i="31"/>
  <c r="Y1104" i="31"/>
  <c r="W1105" i="31"/>
  <c r="X1105" i="31"/>
  <c r="Y1105" i="31"/>
  <c r="W1106" i="31"/>
  <c r="X1106" i="31"/>
  <c r="Y1106" i="31"/>
  <c r="W1107" i="31"/>
  <c r="X1107" i="31"/>
  <c r="Y1107" i="31"/>
  <c r="W1108" i="31"/>
  <c r="X1108" i="31"/>
  <c r="Y1108" i="31"/>
  <c r="W1109" i="31"/>
  <c r="X1109" i="31"/>
  <c r="Y1109" i="31"/>
  <c r="W1110" i="31"/>
  <c r="X1110" i="31"/>
  <c r="Y1110" i="31"/>
  <c r="W1111" i="31"/>
  <c r="X1111" i="31"/>
  <c r="Y1111" i="31"/>
  <c r="W1112" i="31"/>
  <c r="X1112" i="31"/>
  <c r="Y1112" i="31"/>
  <c r="W1113" i="31"/>
  <c r="X1113" i="31"/>
  <c r="Y1113" i="31"/>
  <c r="W1114" i="31"/>
  <c r="X1114" i="31"/>
  <c r="Y1114" i="31"/>
  <c r="W1115" i="31"/>
  <c r="X1115" i="31"/>
  <c r="Y1115" i="31"/>
  <c r="W1116" i="31"/>
  <c r="X1116" i="31"/>
  <c r="Y1116" i="31"/>
  <c r="W1117" i="31"/>
  <c r="X1117" i="31"/>
  <c r="Y1117" i="31"/>
  <c r="W1118" i="31"/>
  <c r="X1118" i="31"/>
  <c r="Y1118" i="31"/>
  <c r="W1119" i="31"/>
  <c r="X1119" i="31"/>
  <c r="Y1119" i="31"/>
  <c r="W1120" i="31"/>
  <c r="X1120" i="31"/>
  <c r="Y1120" i="31"/>
  <c r="W1121" i="31"/>
  <c r="X1121" i="31"/>
  <c r="Y1121" i="31"/>
  <c r="W1122" i="31"/>
  <c r="X1122" i="31"/>
  <c r="Y1122" i="31"/>
  <c r="W1123" i="31"/>
  <c r="X1123" i="31"/>
  <c r="Y1123" i="31"/>
  <c r="W1124" i="31"/>
  <c r="X1124" i="31"/>
  <c r="Y1124" i="31"/>
  <c r="W1125" i="31"/>
  <c r="X1125" i="31"/>
  <c r="Y1125" i="31"/>
  <c r="W1126" i="31"/>
  <c r="X1126" i="31"/>
  <c r="Y1126" i="31"/>
  <c r="W1127" i="31"/>
  <c r="X1127" i="31"/>
  <c r="Y1127" i="31"/>
  <c r="W1128" i="31"/>
  <c r="X1128" i="31"/>
  <c r="Y1128" i="31"/>
  <c r="W1129" i="31"/>
  <c r="X1129" i="31"/>
  <c r="Y1129" i="31"/>
  <c r="W1130" i="31"/>
  <c r="X1130" i="31"/>
  <c r="Y1130" i="31"/>
  <c r="W1131" i="31"/>
  <c r="X1131" i="31"/>
  <c r="Y1131" i="31"/>
  <c r="W1132" i="31"/>
  <c r="X1132" i="31"/>
  <c r="Y1132" i="31"/>
  <c r="W1133" i="31"/>
  <c r="X1133" i="31"/>
  <c r="Y1133" i="31"/>
  <c r="W1134" i="31"/>
  <c r="X1134" i="31"/>
  <c r="Y1134" i="31"/>
  <c r="W1135" i="31"/>
  <c r="X1135" i="31"/>
  <c r="Y1135" i="31"/>
  <c r="W1136" i="31"/>
  <c r="X1136" i="31"/>
  <c r="Y1136" i="31"/>
  <c r="W1137" i="31"/>
  <c r="X1137" i="31"/>
  <c r="Y1137" i="31"/>
  <c r="W1138" i="31"/>
  <c r="X1138" i="31"/>
  <c r="Y1138" i="31"/>
  <c r="W1139" i="31"/>
  <c r="X1139" i="31"/>
  <c r="Y1139" i="31"/>
  <c r="W1140" i="31"/>
  <c r="X1140" i="31"/>
  <c r="Y1140" i="31"/>
  <c r="W1141" i="31"/>
  <c r="X1141" i="31"/>
  <c r="Y1141" i="31"/>
  <c r="W1142" i="31"/>
  <c r="X1142" i="31"/>
  <c r="Y1142" i="31"/>
  <c r="W1143" i="31"/>
  <c r="X1143" i="31"/>
  <c r="Y1143" i="31"/>
  <c r="W1144" i="31"/>
  <c r="X1144" i="31"/>
  <c r="Y1144" i="31"/>
  <c r="W1145" i="31"/>
  <c r="X1145" i="31"/>
  <c r="Y1145" i="31"/>
  <c r="W1146" i="31"/>
  <c r="X1146" i="31"/>
  <c r="Y1146" i="31"/>
  <c r="W1147" i="31"/>
  <c r="X1147" i="31"/>
  <c r="Y1147" i="31"/>
  <c r="W1148" i="31"/>
  <c r="X1148" i="31"/>
  <c r="Y1148" i="31"/>
  <c r="W1149" i="31"/>
  <c r="X1149" i="31"/>
  <c r="Y1149" i="31"/>
  <c r="W1150" i="31"/>
  <c r="X1150" i="31"/>
  <c r="Y1150" i="31"/>
  <c r="W1151" i="31"/>
  <c r="X1151" i="31"/>
  <c r="Y1151" i="31"/>
  <c r="W1152" i="31"/>
  <c r="X1152" i="31"/>
  <c r="Y1152" i="31"/>
  <c r="W1153" i="31"/>
  <c r="X1153" i="31"/>
  <c r="Y1153" i="31"/>
  <c r="W1154" i="31"/>
  <c r="X1154" i="31"/>
  <c r="Y1154" i="31"/>
  <c r="W1155" i="31"/>
  <c r="X1155" i="31"/>
  <c r="Y1155" i="31"/>
  <c r="W1156" i="31"/>
  <c r="X1156" i="31"/>
  <c r="Y1156" i="31"/>
  <c r="W1157" i="31"/>
  <c r="X1157" i="31"/>
  <c r="Y1157" i="31"/>
  <c r="W1158" i="31"/>
  <c r="X1158" i="31"/>
  <c r="Y1158" i="31"/>
  <c r="W1159" i="31"/>
  <c r="X1159" i="31"/>
  <c r="Y1159" i="31"/>
  <c r="W1160" i="31"/>
  <c r="X1160" i="31"/>
  <c r="Y1160" i="31"/>
  <c r="W1161" i="31"/>
  <c r="X1161" i="31"/>
  <c r="Y1161" i="31"/>
  <c r="W1162" i="31"/>
  <c r="X1162" i="31"/>
  <c r="Y1162" i="31"/>
  <c r="W1163" i="31"/>
  <c r="X1163" i="31"/>
  <c r="Y1163" i="31"/>
  <c r="W1164" i="31"/>
  <c r="X1164" i="31"/>
  <c r="Y1164" i="31"/>
  <c r="W1165" i="31"/>
  <c r="X1165" i="31"/>
  <c r="Y1165" i="31"/>
  <c r="W1166" i="31"/>
  <c r="X1166" i="31"/>
  <c r="Y1166" i="31"/>
  <c r="W1167" i="31"/>
  <c r="X1167" i="31"/>
  <c r="Y1167" i="31"/>
  <c r="W1168" i="31"/>
  <c r="X1168" i="31"/>
  <c r="Y1168" i="31"/>
  <c r="W1169" i="31"/>
  <c r="X1169" i="31"/>
  <c r="Y1169" i="31"/>
  <c r="W1170" i="31"/>
  <c r="X1170" i="31"/>
  <c r="Y1170" i="31"/>
  <c r="W1171" i="31"/>
  <c r="X1171" i="31"/>
  <c r="Y1171" i="31"/>
  <c r="W1172" i="31"/>
  <c r="X1172" i="31"/>
  <c r="Y1172" i="31"/>
  <c r="W1173" i="31"/>
  <c r="X1173" i="31"/>
  <c r="Y1173" i="31"/>
  <c r="W1174" i="31"/>
  <c r="X1174" i="31"/>
  <c r="Y1174" i="31"/>
  <c r="W1175" i="31"/>
  <c r="X1175" i="31"/>
  <c r="Y1175" i="31"/>
  <c r="W1176" i="31"/>
  <c r="X1176" i="31"/>
  <c r="Y1176" i="31"/>
  <c r="W1177" i="31"/>
  <c r="X1177" i="31"/>
  <c r="Y1177" i="31"/>
  <c r="W1178" i="31"/>
  <c r="X1178" i="31"/>
  <c r="Y1178" i="31"/>
  <c r="W1179" i="31"/>
  <c r="X1179" i="31"/>
  <c r="Y1179" i="31"/>
  <c r="W1180" i="31"/>
  <c r="X1180" i="31"/>
  <c r="Y1180" i="31"/>
  <c r="W1181" i="31"/>
  <c r="X1181" i="31"/>
  <c r="Y1181" i="31"/>
  <c r="W1182" i="31"/>
  <c r="X1182" i="31"/>
  <c r="Y1182" i="31"/>
  <c r="W1183" i="31"/>
  <c r="X1183" i="31"/>
  <c r="Y1183" i="31"/>
  <c r="W1184" i="31"/>
  <c r="X1184" i="31"/>
  <c r="Y1184" i="31"/>
  <c r="W1185" i="31"/>
  <c r="X1185" i="31"/>
  <c r="Y1185" i="31"/>
  <c r="W1186" i="31"/>
  <c r="X1186" i="31"/>
  <c r="Y1186" i="31"/>
  <c r="W1187" i="31"/>
  <c r="X1187" i="31"/>
  <c r="Y1187" i="31"/>
  <c r="W1188" i="31"/>
  <c r="X1188" i="31"/>
  <c r="Y1188" i="31"/>
  <c r="W1189" i="31"/>
  <c r="X1189" i="31"/>
  <c r="Y1189" i="31"/>
  <c r="W1190" i="31"/>
  <c r="X1190" i="31"/>
  <c r="Y1190" i="31"/>
  <c r="W1191" i="31"/>
  <c r="X1191" i="31"/>
  <c r="Y1191" i="31"/>
  <c r="W1192" i="31"/>
  <c r="X1192" i="31"/>
  <c r="Y1192" i="31"/>
  <c r="W1193" i="31"/>
  <c r="X1193" i="31"/>
  <c r="Y1193" i="31"/>
  <c r="W1194" i="31"/>
  <c r="X1194" i="31"/>
  <c r="Y1194" i="31"/>
  <c r="W1195" i="31"/>
  <c r="X1195" i="31"/>
  <c r="Y1195" i="31"/>
  <c r="W1196" i="31"/>
  <c r="X1196" i="31"/>
  <c r="Y1196" i="31"/>
  <c r="W1197" i="31"/>
  <c r="X1197" i="31"/>
  <c r="Y1197" i="31"/>
  <c r="W1198" i="31"/>
  <c r="X1198" i="31"/>
  <c r="Y1198" i="31"/>
  <c r="W1199" i="31"/>
  <c r="X1199" i="31"/>
  <c r="Y1199" i="31"/>
  <c r="W1200" i="31"/>
  <c r="X1200" i="31"/>
  <c r="Y1200" i="31"/>
  <c r="W1201" i="31"/>
  <c r="X1201" i="31"/>
  <c r="Y1201" i="31"/>
  <c r="W1202" i="31"/>
  <c r="X1202" i="31"/>
  <c r="Y1202" i="31"/>
  <c r="W1203" i="31"/>
  <c r="X1203" i="31"/>
  <c r="Y1203" i="31"/>
  <c r="W1204" i="31"/>
  <c r="X1204" i="31"/>
  <c r="Y1204" i="31"/>
  <c r="W1205" i="31"/>
  <c r="X1205" i="31"/>
  <c r="Y1205" i="31"/>
  <c r="W1206" i="31"/>
  <c r="X1206" i="31"/>
  <c r="Y1206" i="31"/>
  <c r="W1207" i="31"/>
  <c r="X1207" i="31"/>
  <c r="Y1207" i="31"/>
  <c r="W1208" i="31"/>
  <c r="X1208" i="31"/>
  <c r="Y1208" i="31"/>
  <c r="W1209" i="31"/>
  <c r="X1209" i="31"/>
  <c r="Y1209" i="31"/>
  <c r="W1210" i="31"/>
  <c r="X1210" i="31"/>
  <c r="Y1210" i="31"/>
  <c r="W1211" i="31"/>
  <c r="X1211" i="31"/>
  <c r="Y1211" i="31"/>
  <c r="W1212" i="31"/>
  <c r="X1212" i="31"/>
  <c r="Y1212" i="31"/>
  <c r="W1213" i="31"/>
  <c r="X1213" i="31"/>
  <c r="Y1213" i="31"/>
  <c r="W1214" i="31"/>
  <c r="X1214" i="31"/>
  <c r="Y1214" i="31"/>
  <c r="W1215" i="31"/>
  <c r="X1215" i="31"/>
  <c r="Y1215" i="31"/>
  <c r="W1216" i="31"/>
  <c r="X1216" i="31"/>
  <c r="Y1216" i="31"/>
  <c r="W1217" i="31"/>
  <c r="X1217" i="31"/>
  <c r="Y1217" i="31"/>
  <c r="W1218" i="31"/>
  <c r="X1218" i="31"/>
  <c r="Y1218" i="31"/>
  <c r="W1219" i="31"/>
  <c r="X1219" i="31"/>
  <c r="Y1219" i="31"/>
  <c r="W1220" i="31"/>
  <c r="X1220" i="31"/>
  <c r="Y1220" i="31"/>
  <c r="W1221" i="31"/>
  <c r="X1221" i="31"/>
  <c r="Y1221" i="31"/>
  <c r="W1222" i="31"/>
  <c r="X1222" i="31"/>
  <c r="Y1222" i="31"/>
  <c r="W1223" i="31"/>
  <c r="X1223" i="31"/>
  <c r="Y1223" i="31"/>
  <c r="W1224" i="31"/>
  <c r="X1224" i="31"/>
  <c r="Y1224" i="31"/>
  <c r="W1225" i="31"/>
  <c r="X1225" i="31"/>
  <c r="Y1225" i="31"/>
  <c r="W1226" i="31"/>
  <c r="X1226" i="31"/>
  <c r="Y1226" i="31"/>
  <c r="W1227" i="31"/>
  <c r="X1227" i="31"/>
  <c r="Y1227" i="31"/>
  <c r="W1228" i="31"/>
  <c r="X1228" i="31"/>
  <c r="Y1228" i="31"/>
  <c r="W1229" i="31"/>
  <c r="X1229" i="31"/>
  <c r="Y1229" i="31"/>
  <c r="W1230" i="31"/>
  <c r="X1230" i="31"/>
  <c r="Y1230" i="31"/>
  <c r="W1231" i="31"/>
  <c r="X1231" i="31"/>
  <c r="Y1231" i="31"/>
  <c r="W1232" i="31"/>
  <c r="X1232" i="31"/>
  <c r="Y1232" i="31"/>
  <c r="W1233" i="31"/>
  <c r="X1233" i="31"/>
  <c r="Y1233" i="31"/>
  <c r="W1234" i="31"/>
  <c r="X1234" i="31"/>
  <c r="Y1234" i="31"/>
  <c r="W1235" i="31"/>
  <c r="X1235" i="31"/>
  <c r="Y1235" i="31"/>
  <c r="W1236" i="31"/>
  <c r="X1236" i="31"/>
  <c r="Y1236" i="31"/>
  <c r="W1237" i="31"/>
  <c r="X1237" i="31"/>
  <c r="Y1237" i="31"/>
  <c r="W1238" i="31"/>
  <c r="X1238" i="31"/>
  <c r="Y1238" i="31"/>
  <c r="W1239" i="31"/>
  <c r="X1239" i="31"/>
  <c r="Y1239" i="31"/>
  <c r="W1240" i="31"/>
  <c r="X1240" i="31"/>
  <c r="Y1240" i="31"/>
  <c r="W1241" i="31"/>
  <c r="X1241" i="31"/>
  <c r="Y1241" i="31"/>
  <c r="W1242" i="31"/>
  <c r="X1242" i="31"/>
  <c r="Y1242" i="31"/>
  <c r="W1243" i="31"/>
  <c r="X1243" i="31"/>
  <c r="Y1243" i="31"/>
  <c r="W1244" i="31"/>
  <c r="X1244" i="31"/>
  <c r="Y1244" i="31"/>
  <c r="W1245" i="31"/>
  <c r="X1245" i="31"/>
  <c r="Y1245" i="31"/>
  <c r="W1246" i="31"/>
  <c r="X1246" i="31"/>
  <c r="Y1246" i="31"/>
  <c r="W1247" i="31"/>
  <c r="X1247" i="31"/>
  <c r="Y1247" i="31"/>
  <c r="W1248" i="31"/>
  <c r="X1248" i="31"/>
  <c r="Y1248" i="31"/>
  <c r="W1249" i="31"/>
  <c r="X1249" i="31"/>
  <c r="Y1249" i="31"/>
  <c r="W1250" i="31"/>
  <c r="X1250" i="31"/>
  <c r="Y1250" i="31"/>
  <c r="W1251" i="31"/>
  <c r="X1251" i="31"/>
  <c r="Y1251" i="31"/>
  <c r="W1252" i="31"/>
  <c r="X1252" i="31"/>
  <c r="Y1252" i="31"/>
  <c r="W1253" i="31"/>
  <c r="X1253" i="31"/>
  <c r="Y1253" i="31"/>
  <c r="W1254" i="31"/>
  <c r="X1254" i="31"/>
  <c r="Y1254" i="31"/>
  <c r="W1255" i="31"/>
  <c r="X1255" i="31"/>
  <c r="Y1255" i="31"/>
  <c r="W1256" i="31"/>
  <c r="X1256" i="31"/>
  <c r="Y1256" i="31"/>
  <c r="W1257" i="31"/>
  <c r="X1257" i="31"/>
  <c r="Y1257" i="31"/>
  <c r="W1258" i="31"/>
  <c r="X1258" i="31"/>
  <c r="Y1258" i="31"/>
  <c r="W1259" i="31"/>
  <c r="X1259" i="31"/>
  <c r="Y1259" i="31"/>
  <c r="W1260" i="31"/>
  <c r="X1260" i="31"/>
  <c r="Y1260" i="31"/>
  <c r="W1261" i="31"/>
  <c r="X1261" i="31"/>
  <c r="Y1261" i="31"/>
  <c r="W1262" i="31"/>
  <c r="X1262" i="31"/>
  <c r="Y1262" i="31"/>
  <c r="W1263" i="31"/>
  <c r="X1263" i="31"/>
  <c r="Y1263" i="31"/>
  <c r="W1264" i="31"/>
  <c r="X1264" i="31"/>
  <c r="Y1264" i="31"/>
  <c r="W1265" i="31"/>
  <c r="X1265" i="31"/>
  <c r="Y1265" i="31"/>
  <c r="W1266" i="31"/>
  <c r="X1266" i="31"/>
  <c r="Y1266" i="31"/>
  <c r="W1267" i="31"/>
  <c r="X1267" i="31"/>
  <c r="Y1267" i="31"/>
  <c r="W1268" i="31"/>
  <c r="X1268" i="31"/>
  <c r="Y1268" i="31"/>
  <c r="W1269" i="31"/>
  <c r="X1269" i="31"/>
  <c r="Y1269" i="31"/>
  <c r="W1270" i="31"/>
  <c r="X1270" i="31"/>
  <c r="Y1270" i="31"/>
  <c r="W1271" i="31"/>
  <c r="X1271" i="31"/>
  <c r="Y1271" i="31"/>
  <c r="W1272" i="31"/>
  <c r="X1272" i="31"/>
  <c r="Y1272" i="31"/>
  <c r="W1273" i="31"/>
  <c r="X1273" i="31"/>
  <c r="Y1273" i="31"/>
  <c r="W1274" i="31"/>
  <c r="X1274" i="31"/>
  <c r="Y1274" i="31"/>
  <c r="W1275" i="31"/>
  <c r="X1275" i="31"/>
  <c r="Y1275" i="31"/>
  <c r="W1276" i="31"/>
  <c r="X1276" i="31"/>
  <c r="Y1276" i="31"/>
  <c r="W1277" i="31"/>
  <c r="X1277" i="31"/>
  <c r="Y1277" i="31"/>
  <c r="W1278" i="31"/>
  <c r="X1278" i="31"/>
  <c r="Y1278" i="31"/>
  <c r="W1279" i="31"/>
  <c r="X1279" i="31"/>
  <c r="Y1279" i="31"/>
  <c r="W1280" i="31"/>
  <c r="X1280" i="31"/>
  <c r="Y1280" i="31"/>
  <c r="W1281" i="31"/>
  <c r="X1281" i="31"/>
  <c r="Y1281" i="31"/>
  <c r="W1282" i="31"/>
  <c r="X1282" i="31"/>
  <c r="Y1282" i="31"/>
  <c r="W1283" i="31"/>
  <c r="X1283" i="31"/>
  <c r="Y1283" i="31"/>
  <c r="W1284" i="31"/>
  <c r="X1284" i="31"/>
  <c r="Y1284" i="31"/>
  <c r="W1285" i="31"/>
  <c r="X1285" i="31"/>
  <c r="Y1285" i="31"/>
  <c r="W1286" i="31"/>
  <c r="X1286" i="31"/>
  <c r="Y1286" i="31"/>
  <c r="W1287" i="31"/>
  <c r="X1287" i="31"/>
  <c r="Y1287" i="31"/>
  <c r="W1288" i="31"/>
  <c r="X1288" i="31"/>
  <c r="Y1288" i="31"/>
  <c r="W1289" i="31"/>
  <c r="X1289" i="31"/>
  <c r="Y1289" i="31"/>
  <c r="W1290" i="31"/>
  <c r="X1290" i="31"/>
  <c r="Y1290" i="31"/>
  <c r="W1291" i="31"/>
  <c r="X1291" i="31"/>
  <c r="Y1291" i="31"/>
  <c r="W1292" i="31"/>
  <c r="X1292" i="31"/>
  <c r="Y1292" i="31"/>
  <c r="W1293" i="31"/>
  <c r="X1293" i="31"/>
  <c r="Y1293" i="31"/>
  <c r="W1294" i="31"/>
  <c r="X1294" i="31"/>
  <c r="Y1294" i="31"/>
  <c r="W1295" i="31"/>
  <c r="X1295" i="31"/>
  <c r="Y1295" i="31"/>
  <c r="W1296" i="31"/>
  <c r="X1296" i="31"/>
  <c r="Y1296" i="31"/>
  <c r="W1297" i="31"/>
  <c r="X1297" i="31"/>
  <c r="Y1297" i="31"/>
  <c r="W1298" i="31"/>
  <c r="X1298" i="31"/>
  <c r="Y1298" i="31"/>
  <c r="W1299" i="31"/>
  <c r="X1299" i="31"/>
  <c r="Y1299" i="31"/>
  <c r="W1300" i="31"/>
  <c r="X1300" i="31"/>
  <c r="Y1300" i="31"/>
  <c r="W1301" i="31"/>
  <c r="X1301" i="31"/>
  <c r="Y1301" i="31"/>
  <c r="W1302" i="31"/>
  <c r="X1302" i="31"/>
  <c r="Y1302" i="31"/>
  <c r="W1303" i="31"/>
  <c r="X1303" i="31"/>
  <c r="Y1303" i="31"/>
  <c r="W1304" i="31"/>
  <c r="X1304" i="31"/>
  <c r="Y1304" i="31"/>
  <c r="W1305" i="31"/>
  <c r="X1305" i="31"/>
  <c r="Y1305" i="31"/>
  <c r="W1306" i="31"/>
  <c r="X1306" i="31"/>
  <c r="Y1306" i="31"/>
  <c r="W1307" i="31"/>
  <c r="X1307" i="31"/>
  <c r="Y1307" i="31"/>
  <c r="W1308" i="31"/>
  <c r="X1308" i="31"/>
  <c r="Y1308" i="31"/>
  <c r="W1309" i="31"/>
  <c r="X1309" i="31"/>
  <c r="Y1309" i="31"/>
  <c r="W1310" i="31"/>
  <c r="X1310" i="31"/>
  <c r="Y1310" i="31"/>
  <c r="W1311" i="31"/>
  <c r="X1311" i="31"/>
  <c r="Y1311" i="31"/>
  <c r="W1312" i="31"/>
  <c r="X1312" i="31"/>
  <c r="Y1312" i="31"/>
  <c r="W1313" i="31"/>
  <c r="X1313" i="31"/>
  <c r="Y1313" i="31"/>
  <c r="W1314" i="31"/>
  <c r="X1314" i="31"/>
  <c r="Y1314" i="31"/>
  <c r="W1315" i="31"/>
  <c r="X1315" i="31"/>
  <c r="Y1315" i="31"/>
  <c r="W1316" i="31"/>
  <c r="X1316" i="31"/>
  <c r="Y1316" i="31"/>
  <c r="W1317" i="31"/>
  <c r="X1317" i="31"/>
  <c r="Y1317" i="31"/>
  <c r="W1318" i="31"/>
  <c r="X1318" i="31"/>
  <c r="Y1318" i="31"/>
  <c r="W1319" i="31"/>
  <c r="X1319" i="31"/>
  <c r="Y1319" i="31"/>
  <c r="W1320" i="31"/>
  <c r="X1320" i="31"/>
  <c r="Y1320" i="31"/>
  <c r="W1321" i="31"/>
  <c r="X1321" i="31"/>
  <c r="Y1321" i="31"/>
  <c r="W1322" i="31"/>
  <c r="X1322" i="31"/>
  <c r="Y1322" i="31"/>
  <c r="W1323" i="31"/>
  <c r="X1323" i="31"/>
  <c r="Y1323" i="31"/>
  <c r="W1324" i="31"/>
  <c r="X1324" i="31"/>
  <c r="Y1324" i="31"/>
  <c r="W1325" i="31"/>
  <c r="X1325" i="31"/>
  <c r="Y1325" i="31"/>
  <c r="W1326" i="31"/>
  <c r="X1326" i="31"/>
  <c r="Y1326" i="31"/>
  <c r="W1327" i="31"/>
  <c r="X1327" i="31"/>
  <c r="Y1327" i="31"/>
  <c r="W1328" i="31"/>
  <c r="X1328" i="31"/>
  <c r="Y1328" i="31"/>
  <c r="W1329" i="31"/>
  <c r="X1329" i="31"/>
  <c r="Y1329" i="31"/>
  <c r="W1330" i="31"/>
  <c r="X1330" i="31"/>
  <c r="Y1330" i="31"/>
  <c r="W1331" i="31"/>
  <c r="X1331" i="31"/>
  <c r="Y1331" i="31"/>
  <c r="W1332" i="31"/>
  <c r="X1332" i="31"/>
  <c r="Y1332" i="31"/>
  <c r="W1333" i="31"/>
  <c r="X1333" i="31"/>
  <c r="Y1333" i="31"/>
  <c r="W1334" i="31"/>
  <c r="X1334" i="31"/>
  <c r="Y1334" i="31"/>
  <c r="W1335" i="31"/>
  <c r="X1335" i="31"/>
  <c r="Y1335" i="31"/>
  <c r="W1336" i="31"/>
  <c r="X1336" i="31"/>
  <c r="Y1336" i="31"/>
  <c r="W1337" i="31"/>
  <c r="X1337" i="31"/>
  <c r="Y1337" i="31"/>
  <c r="W1338" i="31"/>
  <c r="X1338" i="31"/>
  <c r="Y1338" i="31"/>
  <c r="W1339" i="31"/>
  <c r="X1339" i="31"/>
  <c r="Y1339" i="31"/>
  <c r="W1340" i="31"/>
  <c r="X1340" i="31"/>
  <c r="Y1340" i="31"/>
  <c r="W1341" i="31"/>
  <c r="X1341" i="31"/>
  <c r="Y1341" i="31"/>
  <c r="W1342" i="31"/>
  <c r="X1342" i="31"/>
  <c r="Y1342" i="31"/>
  <c r="W1343" i="31"/>
  <c r="X1343" i="31"/>
  <c r="Y1343" i="31"/>
  <c r="W1344" i="31"/>
  <c r="X1344" i="31"/>
  <c r="Y1344" i="31"/>
  <c r="W1345" i="31"/>
  <c r="X1345" i="31"/>
  <c r="Y1345" i="31"/>
  <c r="W1346" i="31"/>
  <c r="X1346" i="31"/>
  <c r="Y1346" i="31"/>
  <c r="W1347" i="31"/>
  <c r="X1347" i="31"/>
  <c r="Y1347" i="31"/>
  <c r="W1348" i="31"/>
  <c r="X1348" i="31"/>
  <c r="Y1348" i="31"/>
  <c r="W1349" i="31"/>
  <c r="X1349" i="31"/>
  <c r="Y1349" i="31"/>
  <c r="W1350" i="31"/>
  <c r="X1350" i="31"/>
  <c r="Y1350" i="31"/>
  <c r="W1351" i="31"/>
  <c r="X1351" i="31"/>
  <c r="Y1351" i="31"/>
  <c r="W1352" i="31"/>
  <c r="X1352" i="31"/>
  <c r="Y1352" i="31"/>
  <c r="W1353" i="31"/>
  <c r="X1353" i="31"/>
  <c r="Y1353" i="31"/>
  <c r="W1354" i="31"/>
  <c r="X1354" i="31"/>
  <c r="Y1354" i="31"/>
  <c r="W1355" i="31"/>
  <c r="X1355" i="31"/>
  <c r="Y1355" i="31"/>
  <c r="W1356" i="31"/>
  <c r="X1356" i="31"/>
  <c r="Y1356" i="31"/>
  <c r="W1357" i="31"/>
  <c r="X1357" i="31"/>
  <c r="Y1357" i="31"/>
  <c r="W1358" i="31"/>
  <c r="X1358" i="31"/>
  <c r="Y1358" i="31"/>
  <c r="W1359" i="31"/>
  <c r="X1359" i="31"/>
  <c r="Y1359" i="31"/>
  <c r="W1360" i="31"/>
  <c r="X1360" i="31"/>
  <c r="Y1360" i="31"/>
  <c r="W1361" i="31"/>
  <c r="X1361" i="31"/>
  <c r="Y1361" i="31"/>
  <c r="W1362" i="31"/>
  <c r="X1362" i="31"/>
  <c r="Y1362" i="31"/>
  <c r="W1363" i="31"/>
  <c r="X1363" i="31"/>
  <c r="Y1363" i="31"/>
  <c r="W1364" i="31"/>
  <c r="X1364" i="31"/>
  <c r="Y1364" i="31"/>
  <c r="W1365" i="31"/>
  <c r="X1365" i="31"/>
  <c r="Y1365" i="31"/>
  <c r="W1366" i="31"/>
  <c r="X1366" i="31"/>
  <c r="Y1366" i="31"/>
  <c r="W1367" i="31"/>
  <c r="X1367" i="31"/>
  <c r="Y1367" i="31"/>
  <c r="W1368" i="31"/>
  <c r="X1368" i="31"/>
  <c r="Y1368" i="31"/>
  <c r="W1369" i="31"/>
  <c r="X1369" i="31"/>
  <c r="Y1369" i="31"/>
  <c r="W1370" i="31"/>
  <c r="X1370" i="31"/>
  <c r="Y1370" i="31"/>
  <c r="W1371" i="31"/>
  <c r="X1371" i="31"/>
  <c r="Y1371" i="31"/>
  <c r="W1372" i="31"/>
  <c r="X1372" i="31"/>
  <c r="Y1372" i="31"/>
  <c r="W1373" i="31"/>
  <c r="X1373" i="31"/>
  <c r="Y1373" i="31"/>
  <c r="W1374" i="31"/>
  <c r="X1374" i="31"/>
  <c r="Y1374" i="31"/>
  <c r="W1375" i="31"/>
  <c r="X1375" i="31"/>
  <c r="Y1375" i="31"/>
  <c r="W1376" i="31"/>
  <c r="X1376" i="31"/>
  <c r="Y1376" i="31"/>
  <c r="W1377" i="31"/>
  <c r="X1377" i="31"/>
  <c r="Y1377" i="31"/>
  <c r="W1378" i="31"/>
  <c r="X1378" i="31"/>
  <c r="Y1378" i="31"/>
  <c r="W1379" i="31"/>
  <c r="X1379" i="31"/>
  <c r="Y1379" i="31"/>
  <c r="W1380" i="31"/>
  <c r="X1380" i="31"/>
  <c r="Y1380" i="31"/>
  <c r="W1381" i="31"/>
  <c r="X1381" i="31"/>
  <c r="Y1381" i="31"/>
  <c r="W1382" i="31"/>
  <c r="X1382" i="31"/>
  <c r="Y1382" i="31"/>
  <c r="W1383" i="31"/>
  <c r="X1383" i="31"/>
  <c r="Y1383" i="31"/>
  <c r="W1384" i="31"/>
  <c r="X1384" i="31"/>
  <c r="Y1384" i="31"/>
  <c r="W1385" i="31"/>
  <c r="X1385" i="31"/>
  <c r="Y1385" i="31"/>
  <c r="W1386" i="31"/>
  <c r="X1386" i="31"/>
  <c r="Y1386" i="31"/>
  <c r="W1387" i="31"/>
  <c r="X1387" i="31"/>
  <c r="Y1387" i="31"/>
  <c r="W1388" i="31"/>
  <c r="X1388" i="31"/>
  <c r="Y1388" i="31"/>
  <c r="W1389" i="31"/>
  <c r="X1389" i="31"/>
  <c r="Y1389" i="31"/>
  <c r="W1390" i="31"/>
  <c r="X1390" i="31"/>
  <c r="Y1390" i="31"/>
  <c r="W1391" i="31"/>
  <c r="X1391" i="31"/>
  <c r="Y1391" i="31"/>
  <c r="W1392" i="31"/>
  <c r="X1392" i="31"/>
  <c r="Y1392" i="31"/>
  <c r="W1393" i="31"/>
  <c r="X1393" i="31"/>
  <c r="Y1393" i="31"/>
  <c r="W1394" i="31"/>
  <c r="X1394" i="31"/>
  <c r="Y1394" i="31"/>
  <c r="W1395" i="31"/>
  <c r="X1395" i="31"/>
  <c r="Y1395" i="31"/>
  <c r="W1396" i="31"/>
  <c r="X1396" i="31"/>
  <c r="Y1396" i="31"/>
  <c r="W1397" i="31"/>
  <c r="X1397" i="31"/>
  <c r="Y1397" i="31"/>
  <c r="W1398" i="31"/>
  <c r="X1398" i="31"/>
  <c r="Y1398" i="31"/>
  <c r="W1399" i="31"/>
  <c r="X1399" i="31"/>
  <c r="Y1399" i="31"/>
  <c r="W1400" i="31"/>
  <c r="X1400" i="31"/>
  <c r="Y1400" i="31"/>
  <c r="W1401" i="31"/>
  <c r="X1401" i="31"/>
  <c r="Y1401" i="31"/>
  <c r="W1402" i="31"/>
  <c r="X1402" i="31"/>
  <c r="Y1402" i="31"/>
  <c r="W1403" i="31"/>
  <c r="X1403" i="31"/>
  <c r="Y1403" i="31"/>
  <c r="W1404" i="31"/>
  <c r="X1404" i="31"/>
  <c r="Y1404" i="31"/>
  <c r="W1405" i="31"/>
  <c r="X1405" i="31"/>
  <c r="Y1405" i="31"/>
  <c r="W1406" i="31"/>
  <c r="X1406" i="31"/>
  <c r="Y1406" i="31"/>
  <c r="W1407" i="31"/>
  <c r="X1407" i="31"/>
  <c r="Y1407" i="31"/>
  <c r="W1408" i="31"/>
  <c r="X1408" i="31"/>
  <c r="Y1408" i="31"/>
  <c r="W1409" i="31"/>
  <c r="X1409" i="31"/>
  <c r="Y1409" i="31"/>
  <c r="W1410" i="31"/>
  <c r="X1410" i="31"/>
  <c r="Y1410" i="31"/>
  <c r="W1411" i="31"/>
  <c r="X1411" i="31"/>
  <c r="Y1411" i="31"/>
  <c r="W1412" i="31"/>
  <c r="X1412" i="31"/>
  <c r="Y1412" i="31"/>
  <c r="W1413" i="31"/>
  <c r="X1413" i="31"/>
  <c r="Y1413" i="31"/>
  <c r="W1414" i="31"/>
  <c r="X1414" i="31"/>
  <c r="Y1414" i="31"/>
  <c r="W1415" i="31"/>
  <c r="X1415" i="31"/>
  <c r="Y1415" i="31"/>
  <c r="W1416" i="31"/>
  <c r="X1416" i="31"/>
  <c r="Y1416" i="31"/>
  <c r="W1417" i="31"/>
  <c r="X1417" i="31"/>
  <c r="Y1417" i="31"/>
  <c r="W1418" i="31"/>
  <c r="X1418" i="31"/>
  <c r="Y1418" i="31"/>
  <c r="W1419" i="31"/>
  <c r="X1419" i="31"/>
  <c r="Y1419" i="31"/>
  <c r="W1420" i="31"/>
  <c r="X1420" i="31"/>
  <c r="Y1420" i="31"/>
  <c r="W1421" i="31"/>
  <c r="X1421" i="31"/>
  <c r="Y1421" i="31"/>
  <c r="W1422" i="31"/>
  <c r="X1422" i="31"/>
  <c r="Y1422" i="31"/>
  <c r="W1423" i="31"/>
  <c r="X1423" i="31"/>
  <c r="Y1423" i="31"/>
  <c r="W1424" i="31"/>
  <c r="X1424" i="31"/>
  <c r="Y1424" i="31"/>
  <c r="W1425" i="31"/>
  <c r="X1425" i="31"/>
  <c r="Y1425" i="31"/>
  <c r="W1426" i="31"/>
  <c r="X1426" i="31"/>
  <c r="Y1426" i="31"/>
  <c r="W1427" i="31"/>
  <c r="X1427" i="31"/>
  <c r="Y1427" i="31"/>
  <c r="W1428" i="31"/>
  <c r="X1428" i="31"/>
  <c r="Y1428" i="31"/>
  <c r="W1429" i="31"/>
  <c r="X1429" i="31"/>
  <c r="Y1429" i="31"/>
  <c r="W1430" i="31"/>
  <c r="X1430" i="31"/>
  <c r="Y1430" i="31"/>
  <c r="W1431" i="31"/>
  <c r="X1431" i="31"/>
  <c r="Y1431" i="31"/>
  <c r="W1432" i="31"/>
  <c r="X1432" i="31"/>
  <c r="Y1432" i="31"/>
  <c r="W1433" i="31"/>
  <c r="X1433" i="31"/>
  <c r="Y1433" i="31"/>
  <c r="W1434" i="31"/>
  <c r="X1434" i="31"/>
  <c r="Y1434" i="31"/>
  <c r="W1435" i="31"/>
  <c r="X1435" i="31"/>
  <c r="Y1435" i="31"/>
  <c r="W1436" i="31"/>
  <c r="X1436" i="31"/>
  <c r="Y1436" i="31"/>
  <c r="W1437" i="31"/>
  <c r="X1437" i="31"/>
  <c r="Y1437" i="31"/>
  <c r="W1438" i="31"/>
  <c r="X1438" i="31"/>
  <c r="Y1438" i="31"/>
  <c r="W1439" i="31"/>
  <c r="X1439" i="31"/>
  <c r="Y1439" i="31"/>
  <c r="W1440" i="31"/>
  <c r="X1440" i="31"/>
  <c r="Y1440" i="31"/>
  <c r="W1441" i="31"/>
  <c r="X1441" i="31"/>
  <c r="Y1441" i="31"/>
  <c r="W1442" i="31"/>
  <c r="X1442" i="31"/>
  <c r="Y1442" i="31"/>
  <c r="W1443" i="31"/>
  <c r="X1443" i="31"/>
  <c r="Y1443" i="31"/>
  <c r="W1444" i="31"/>
  <c r="X1444" i="31"/>
  <c r="Y1444" i="31"/>
  <c r="W1445" i="31"/>
  <c r="X1445" i="31"/>
  <c r="Y1445" i="31"/>
  <c r="W1446" i="31"/>
  <c r="X1446" i="31"/>
  <c r="Y1446" i="31"/>
  <c r="W1447" i="31"/>
  <c r="X1447" i="31"/>
  <c r="Y1447" i="31"/>
  <c r="W1448" i="31"/>
  <c r="X1448" i="31"/>
  <c r="Y1448" i="31"/>
  <c r="W1449" i="31"/>
  <c r="X1449" i="31"/>
  <c r="Y1449" i="31"/>
  <c r="W1450" i="31"/>
  <c r="X1450" i="31"/>
  <c r="Y1450" i="31"/>
  <c r="W1451" i="31"/>
  <c r="X1451" i="31"/>
  <c r="Y1451" i="31"/>
  <c r="W1452" i="31"/>
  <c r="X1452" i="31"/>
  <c r="Y1452" i="31"/>
  <c r="W1453" i="31"/>
  <c r="X1453" i="31"/>
  <c r="Y1453" i="31"/>
  <c r="W1454" i="31"/>
  <c r="X1454" i="31"/>
  <c r="Y1454" i="31"/>
  <c r="W1455" i="31"/>
  <c r="X1455" i="31"/>
  <c r="Y1455" i="31"/>
  <c r="W1456" i="31"/>
  <c r="X1456" i="31"/>
  <c r="Y1456" i="31"/>
  <c r="W1457" i="31"/>
  <c r="X1457" i="31"/>
  <c r="Y1457" i="31"/>
  <c r="W1458" i="31"/>
  <c r="X1458" i="31"/>
  <c r="Y1458" i="31"/>
  <c r="W1459" i="31"/>
  <c r="X1459" i="31"/>
  <c r="Y1459" i="31"/>
  <c r="W1460" i="31"/>
  <c r="X1460" i="31"/>
  <c r="Y1460" i="31"/>
  <c r="W1461" i="31"/>
  <c r="X1461" i="31"/>
  <c r="Y1461" i="31"/>
  <c r="W1462" i="31"/>
  <c r="X1462" i="31"/>
  <c r="Y1462" i="31"/>
  <c r="W1463" i="31"/>
  <c r="X1463" i="31"/>
  <c r="Y1463" i="31"/>
  <c r="W1464" i="31"/>
  <c r="X1464" i="31"/>
  <c r="Y1464" i="31"/>
  <c r="W1465" i="31"/>
  <c r="X1465" i="31"/>
  <c r="Y1465" i="31"/>
  <c r="W1466" i="31"/>
  <c r="X1466" i="31"/>
  <c r="Y1466" i="31"/>
  <c r="W1467" i="31"/>
  <c r="X1467" i="31"/>
  <c r="Y1467" i="31"/>
  <c r="W1468" i="31"/>
  <c r="X1468" i="31"/>
  <c r="Y1468" i="31"/>
  <c r="W1469" i="31"/>
  <c r="X1469" i="31"/>
  <c r="Y1469" i="31"/>
  <c r="W1470" i="31"/>
  <c r="X1470" i="31"/>
  <c r="Y1470" i="31"/>
  <c r="W1471" i="31"/>
  <c r="X1471" i="31"/>
  <c r="Y1471" i="31"/>
  <c r="W1472" i="31"/>
  <c r="X1472" i="31"/>
  <c r="Y1472" i="31"/>
  <c r="W1473" i="31"/>
  <c r="X1473" i="31"/>
  <c r="Y1473" i="31"/>
  <c r="W1474" i="31"/>
  <c r="X1474" i="31"/>
  <c r="Y1474" i="31"/>
  <c r="W1475" i="31"/>
  <c r="X1475" i="31"/>
  <c r="Y1475" i="31"/>
  <c r="W1476" i="31"/>
  <c r="X1476" i="31"/>
  <c r="Y1476" i="31"/>
  <c r="W1477" i="31"/>
  <c r="X1477" i="31"/>
  <c r="Y1477" i="31"/>
  <c r="W1478" i="31"/>
  <c r="X1478" i="31"/>
  <c r="Y1478" i="31"/>
  <c r="W1479" i="31"/>
  <c r="X1479" i="31"/>
  <c r="Y1479" i="31"/>
  <c r="W1480" i="31"/>
  <c r="X1480" i="31"/>
  <c r="Y1480" i="31"/>
  <c r="W1481" i="31"/>
  <c r="X1481" i="31"/>
  <c r="Y1481" i="31"/>
  <c r="W1482" i="31"/>
  <c r="X1482" i="31"/>
  <c r="Y1482" i="31"/>
  <c r="W1483" i="31"/>
  <c r="X1483" i="31"/>
  <c r="Y1483" i="31"/>
  <c r="W1484" i="31"/>
  <c r="X1484" i="31"/>
  <c r="Y1484" i="31"/>
  <c r="W1485" i="31"/>
  <c r="X1485" i="31"/>
  <c r="Y1485" i="31"/>
  <c r="W1486" i="31"/>
  <c r="X1486" i="31"/>
  <c r="Y1486" i="31"/>
  <c r="W1487" i="31"/>
  <c r="X1487" i="31"/>
  <c r="Y1487" i="31"/>
  <c r="W1488" i="31"/>
  <c r="X1488" i="31"/>
  <c r="Y1488" i="31"/>
  <c r="W1489" i="31"/>
  <c r="X1489" i="31"/>
  <c r="Y1489" i="31"/>
  <c r="W1490" i="31"/>
  <c r="X1490" i="31"/>
  <c r="Y1490" i="31"/>
  <c r="W1491" i="31"/>
  <c r="X1491" i="31"/>
  <c r="Y1491" i="31"/>
  <c r="W1492" i="31"/>
  <c r="X1492" i="31"/>
  <c r="Y1492" i="31"/>
  <c r="W1493" i="31"/>
  <c r="X1493" i="31"/>
  <c r="Y1493" i="31"/>
  <c r="W1494" i="31"/>
  <c r="X1494" i="31"/>
  <c r="Y1494" i="31"/>
  <c r="W1495" i="31"/>
  <c r="X1495" i="31"/>
  <c r="Y1495" i="31"/>
  <c r="W1496" i="31"/>
  <c r="X1496" i="31"/>
  <c r="Y1496" i="31"/>
  <c r="W1497" i="31"/>
  <c r="X1497" i="31"/>
  <c r="Y1497" i="31"/>
  <c r="W1498" i="31"/>
  <c r="X1498" i="31"/>
  <c r="Y1498" i="31"/>
  <c r="W1499" i="31"/>
  <c r="X1499" i="31"/>
  <c r="Y1499" i="31"/>
  <c r="W1500" i="31"/>
  <c r="X1500" i="31"/>
  <c r="Y1500" i="31"/>
  <c r="W1501" i="31"/>
  <c r="X1501" i="31"/>
  <c r="Y1501" i="31"/>
  <c r="W1502" i="31"/>
  <c r="X1502" i="31"/>
  <c r="Y1502" i="31"/>
  <c r="W1503" i="31"/>
  <c r="X1503" i="31"/>
  <c r="Y1503" i="31"/>
  <c r="W1504" i="31"/>
  <c r="X1504" i="31"/>
  <c r="Y1504" i="31"/>
  <c r="W1505" i="31"/>
  <c r="X1505" i="31"/>
  <c r="Y1505" i="31"/>
  <c r="W1506" i="31"/>
  <c r="X1506" i="31"/>
  <c r="Y1506" i="31"/>
  <c r="W1507" i="31"/>
  <c r="X1507" i="31"/>
  <c r="Y1507" i="31"/>
  <c r="W1508" i="31"/>
  <c r="X1508" i="31"/>
  <c r="Y1508" i="31"/>
  <c r="W1509" i="31"/>
  <c r="X1509" i="31"/>
  <c r="Y1509" i="31"/>
  <c r="W1510" i="31"/>
  <c r="X1510" i="31"/>
  <c r="Y1510" i="31"/>
  <c r="W1511" i="31"/>
  <c r="X1511" i="31"/>
  <c r="Y1511" i="31"/>
  <c r="W1512" i="31"/>
  <c r="X1512" i="31"/>
  <c r="Y1512" i="31"/>
  <c r="W1513" i="31"/>
  <c r="X1513" i="31"/>
  <c r="Y1513" i="31"/>
  <c r="W1514" i="31"/>
  <c r="X1514" i="31"/>
  <c r="Y1514" i="31"/>
  <c r="W1515" i="31"/>
  <c r="X1515" i="31"/>
  <c r="Y1515" i="31"/>
  <c r="W1516" i="31"/>
  <c r="X1516" i="31"/>
  <c r="Y1516" i="31"/>
  <c r="W1517" i="31"/>
  <c r="X1517" i="31"/>
  <c r="Y1517" i="31"/>
  <c r="W1518" i="31"/>
  <c r="X1518" i="31"/>
  <c r="Y1518" i="31"/>
  <c r="W1519" i="31"/>
  <c r="X1519" i="31"/>
  <c r="Y1519" i="31"/>
  <c r="W1520" i="31"/>
  <c r="X1520" i="31"/>
  <c r="Y1520" i="31"/>
  <c r="W1521" i="31"/>
  <c r="X1521" i="31"/>
  <c r="Y1521" i="31"/>
  <c r="W1522" i="31"/>
  <c r="X1522" i="31"/>
  <c r="Y1522" i="31"/>
  <c r="W1523" i="31"/>
  <c r="X1523" i="31"/>
  <c r="Y1523" i="31"/>
  <c r="W1524" i="31"/>
  <c r="X1524" i="31"/>
  <c r="Y1524" i="31"/>
  <c r="W1525" i="31"/>
  <c r="X1525" i="31"/>
  <c r="Y1525" i="31"/>
  <c r="W1526" i="31"/>
  <c r="X1526" i="31"/>
  <c r="Y1526" i="31"/>
  <c r="W1527" i="31"/>
  <c r="X1527" i="31"/>
  <c r="Y1527" i="31"/>
  <c r="W1528" i="31"/>
  <c r="X1528" i="31"/>
  <c r="Y1528" i="31"/>
  <c r="W1529" i="31"/>
  <c r="X1529" i="31"/>
  <c r="Y1529" i="31"/>
  <c r="W1530" i="31"/>
  <c r="X1530" i="31"/>
  <c r="Y1530" i="31"/>
  <c r="W1531" i="31"/>
  <c r="X1531" i="31"/>
  <c r="Y1531" i="31"/>
  <c r="W1532" i="31"/>
  <c r="X1532" i="31"/>
  <c r="Y1532" i="31"/>
  <c r="W1533" i="31"/>
  <c r="X1533" i="31"/>
  <c r="Y1533" i="31"/>
  <c r="W1534" i="31"/>
  <c r="X1534" i="31"/>
  <c r="Y1534" i="31"/>
  <c r="W1535" i="31"/>
  <c r="X1535" i="31"/>
  <c r="Y1535" i="31"/>
  <c r="W1536" i="31"/>
  <c r="X1536" i="31"/>
  <c r="Y1536" i="31"/>
  <c r="W1537" i="31"/>
  <c r="X1537" i="31"/>
  <c r="Y1537" i="31"/>
  <c r="W1538" i="31"/>
  <c r="X1538" i="31"/>
  <c r="Y1538" i="31"/>
  <c r="W1539" i="31"/>
  <c r="X1539" i="31"/>
  <c r="Y1539" i="31"/>
  <c r="W1540" i="31"/>
  <c r="X1540" i="31"/>
  <c r="Y1540" i="31"/>
  <c r="W1541" i="31"/>
  <c r="X1541" i="31"/>
  <c r="Y1541" i="31"/>
  <c r="W1542" i="31"/>
  <c r="X1542" i="31"/>
  <c r="Y1542" i="31"/>
  <c r="W1543" i="31"/>
  <c r="X1543" i="31"/>
  <c r="Y1543" i="31"/>
  <c r="W1544" i="31"/>
  <c r="X1544" i="31"/>
  <c r="Y1544" i="31"/>
  <c r="W1545" i="31"/>
  <c r="X1545" i="31"/>
  <c r="Y1545" i="31"/>
  <c r="W1546" i="31"/>
  <c r="X1546" i="31"/>
  <c r="Y1546" i="31"/>
  <c r="W1547" i="31"/>
  <c r="X1547" i="31"/>
  <c r="Y1547" i="31"/>
  <c r="W1548" i="31"/>
  <c r="X1548" i="31"/>
  <c r="Y1548" i="31"/>
  <c r="W1549" i="31"/>
  <c r="X1549" i="31"/>
  <c r="Y1549" i="31"/>
  <c r="W1550" i="31"/>
  <c r="X1550" i="31"/>
  <c r="Y1550" i="31"/>
  <c r="W1551" i="31"/>
  <c r="X1551" i="31"/>
  <c r="Y1551" i="31"/>
  <c r="W1552" i="31"/>
  <c r="X1552" i="31"/>
  <c r="Y1552" i="31"/>
  <c r="W1553" i="31"/>
  <c r="X1553" i="31"/>
  <c r="Y1553" i="31"/>
  <c r="W1554" i="31"/>
  <c r="X1554" i="31"/>
  <c r="Y1554" i="31"/>
  <c r="W1555" i="31"/>
  <c r="X1555" i="31"/>
  <c r="Y1555" i="31"/>
  <c r="W1556" i="31"/>
  <c r="X1556" i="31"/>
  <c r="Y1556" i="31"/>
  <c r="W1557" i="31"/>
  <c r="X1557" i="31"/>
  <c r="Y1557" i="31"/>
  <c r="W1558" i="31"/>
  <c r="X1558" i="31"/>
  <c r="Y1558" i="31"/>
  <c r="W1559" i="31"/>
  <c r="X1559" i="31"/>
  <c r="Y1559" i="31"/>
  <c r="W1560" i="31"/>
  <c r="X1560" i="31"/>
  <c r="Y1560" i="31"/>
  <c r="W1561" i="31"/>
  <c r="X1561" i="31"/>
  <c r="Y1561" i="31"/>
  <c r="W1562" i="31"/>
  <c r="X1562" i="31"/>
  <c r="Y1562" i="31"/>
  <c r="W1563" i="31"/>
  <c r="X1563" i="31"/>
  <c r="Y1563" i="31"/>
  <c r="W1564" i="31"/>
  <c r="X1564" i="31"/>
  <c r="Y1564" i="31"/>
  <c r="W1565" i="31"/>
  <c r="X1565" i="31"/>
  <c r="Y1565" i="31"/>
  <c r="W1566" i="31"/>
  <c r="X1566" i="31"/>
  <c r="Y1566" i="31"/>
  <c r="W1567" i="31"/>
  <c r="X1567" i="31"/>
  <c r="Y1567" i="31"/>
  <c r="W1568" i="31"/>
  <c r="X1568" i="31"/>
  <c r="Y1568" i="31"/>
  <c r="W1569" i="31"/>
  <c r="X1569" i="31"/>
  <c r="Y1569" i="31"/>
  <c r="W1570" i="31"/>
  <c r="X1570" i="31"/>
  <c r="Y1570" i="31"/>
  <c r="W1571" i="31"/>
  <c r="X1571" i="31"/>
  <c r="Y1571" i="31"/>
  <c r="W1572" i="31"/>
  <c r="X1572" i="31"/>
  <c r="Y1572" i="31"/>
  <c r="W1573" i="31"/>
  <c r="X1573" i="31"/>
  <c r="Y1573" i="31"/>
  <c r="W1574" i="31"/>
  <c r="X1574" i="31"/>
  <c r="Y1574" i="31"/>
  <c r="W1575" i="31"/>
  <c r="X1575" i="31"/>
  <c r="Y1575" i="31"/>
  <c r="W1576" i="31"/>
  <c r="X1576" i="31"/>
  <c r="Y1576" i="31"/>
  <c r="W1577" i="31"/>
  <c r="X1577" i="31"/>
  <c r="Y1577" i="31"/>
  <c r="W1578" i="31"/>
  <c r="X1578" i="31"/>
  <c r="Y1578" i="31"/>
  <c r="W1579" i="31"/>
  <c r="X1579" i="31"/>
  <c r="Y1579" i="31"/>
  <c r="W1580" i="31"/>
  <c r="X1580" i="31"/>
  <c r="Y1580" i="31"/>
  <c r="W1581" i="31"/>
  <c r="X1581" i="31"/>
  <c r="Y1581" i="31"/>
  <c r="W1582" i="31"/>
  <c r="X1582" i="31"/>
  <c r="Y1582" i="31"/>
  <c r="W1583" i="31"/>
  <c r="X1583" i="31"/>
  <c r="Y1583" i="31"/>
  <c r="W1584" i="31"/>
  <c r="X1584" i="31"/>
  <c r="Y1584" i="31"/>
  <c r="W1585" i="31"/>
  <c r="X1585" i="31"/>
  <c r="Y1585" i="31"/>
  <c r="W1586" i="31"/>
  <c r="X1586" i="31"/>
  <c r="Y1586" i="31"/>
  <c r="W1587" i="31"/>
  <c r="X1587" i="31"/>
  <c r="Y1587" i="31"/>
  <c r="W1588" i="31"/>
  <c r="X1588" i="31"/>
  <c r="Y1588" i="31"/>
  <c r="W1589" i="31"/>
  <c r="X1589" i="31"/>
  <c r="Y1589" i="31"/>
  <c r="W1590" i="31"/>
  <c r="X1590" i="31"/>
  <c r="Y1590" i="31"/>
  <c r="W1591" i="31"/>
  <c r="X1591" i="31"/>
  <c r="Y1591" i="31"/>
  <c r="W1592" i="31"/>
  <c r="X1592" i="31"/>
  <c r="Y1592" i="31"/>
  <c r="W1593" i="31"/>
  <c r="X1593" i="31"/>
  <c r="Y1593" i="31"/>
  <c r="W1594" i="31"/>
  <c r="X1594" i="31"/>
  <c r="Y1594" i="31"/>
  <c r="W1595" i="31"/>
  <c r="X1595" i="31"/>
  <c r="Y1595" i="31"/>
  <c r="W1596" i="31"/>
  <c r="X1596" i="31"/>
  <c r="Y1596" i="31"/>
  <c r="W1597" i="31"/>
  <c r="X1597" i="31"/>
  <c r="Y1597" i="31"/>
  <c r="W1598" i="31"/>
  <c r="X1598" i="31"/>
  <c r="Y1598" i="31"/>
  <c r="W1599" i="31"/>
  <c r="X1599" i="31"/>
  <c r="Y1599" i="31"/>
  <c r="W1600" i="31"/>
  <c r="X1600" i="31"/>
  <c r="Y1600" i="31"/>
  <c r="W1601" i="31"/>
  <c r="X1601" i="31"/>
  <c r="Y1601" i="31"/>
  <c r="W1602" i="31"/>
  <c r="X1602" i="31"/>
  <c r="Y1602" i="31"/>
  <c r="W1603" i="31"/>
  <c r="X1603" i="31"/>
  <c r="Y1603" i="31"/>
  <c r="W1604" i="31"/>
  <c r="X1604" i="31"/>
  <c r="Y1604" i="31"/>
  <c r="W1605" i="31"/>
  <c r="X1605" i="31"/>
  <c r="Y1605" i="31"/>
  <c r="W1606" i="31"/>
  <c r="X1606" i="31"/>
  <c r="Y1606" i="31"/>
  <c r="W1607" i="31"/>
  <c r="X1607" i="31"/>
  <c r="Y1607" i="31"/>
  <c r="W1608" i="31"/>
  <c r="X1608" i="31"/>
  <c r="Y1608" i="31"/>
  <c r="W1609" i="31"/>
  <c r="X1609" i="31"/>
  <c r="Y1609" i="31"/>
  <c r="W1610" i="31"/>
  <c r="X1610" i="31"/>
  <c r="Y1610" i="31"/>
  <c r="W1611" i="31"/>
  <c r="X1611" i="31"/>
  <c r="Y1611" i="31"/>
  <c r="W1612" i="31"/>
  <c r="X1612" i="31"/>
  <c r="Y1612" i="31"/>
  <c r="W1613" i="31"/>
  <c r="X1613" i="31"/>
  <c r="Y1613" i="31"/>
  <c r="W1614" i="31"/>
  <c r="X1614" i="31"/>
  <c r="Y1614" i="31"/>
  <c r="W1615" i="31"/>
  <c r="X1615" i="31"/>
  <c r="Y1615" i="31"/>
  <c r="W1616" i="31"/>
  <c r="X1616" i="31"/>
  <c r="Y1616" i="31"/>
  <c r="W1617" i="31"/>
  <c r="X1617" i="31"/>
  <c r="Y1617" i="31"/>
  <c r="W1618" i="31"/>
  <c r="X1618" i="31"/>
  <c r="Y1618" i="31"/>
  <c r="W1619" i="31"/>
  <c r="X1619" i="31"/>
  <c r="Y1619" i="31"/>
  <c r="W1620" i="31"/>
  <c r="X1620" i="31"/>
  <c r="Y1620" i="31"/>
  <c r="W1621" i="31"/>
  <c r="X1621" i="31"/>
  <c r="Y1621" i="31"/>
  <c r="W1622" i="31"/>
  <c r="X1622" i="31"/>
  <c r="Y1622" i="31"/>
  <c r="W1623" i="31"/>
  <c r="X1623" i="31"/>
  <c r="Y1623" i="31"/>
  <c r="W1624" i="31"/>
  <c r="X1624" i="31"/>
  <c r="Y1624" i="31"/>
  <c r="W1625" i="31"/>
  <c r="X1625" i="31"/>
  <c r="Y1625" i="31"/>
  <c r="W1626" i="31"/>
  <c r="X1626" i="31"/>
  <c r="Y1626" i="31"/>
  <c r="W1627" i="31"/>
  <c r="X1627" i="31"/>
  <c r="Y1627" i="31"/>
  <c r="W1628" i="31"/>
  <c r="X1628" i="31"/>
  <c r="Y1628" i="31"/>
  <c r="W1629" i="31"/>
  <c r="X1629" i="31"/>
  <c r="Y1629" i="31"/>
  <c r="W1630" i="31"/>
  <c r="X1630" i="31"/>
  <c r="Y1630" i="31"/>
  <c r="W1631" i="31"/>
  <c r="X1631" i="31"/>
  <c r="Y1631" i="31"/>
  <c r="W1632" i="31"/>
  <c r="X1632" i="31"/>
  <c r="Y1632" i="31"/>
  <c r="W1633" i="31"/>
  <c r="X1633" i="31"/>
  <c r="Y1633" i="31"/>
  <c r="W1634" i="31"/>
  <c r="X1634" i="31"/>
  <c r="Y1634" i="31"/>
  <c r="W1635" i="31"/>
  <c r="X1635" i="31"/>
  <c r="Y1635" i="31"/>
  <c r="W1636" i="31"/>
  <c r="X1636" i="31"/>
  <c r="Y1636" i="31"/>
  <c r="W1637" i="31"/>
  <c r="X1637" i="31"/>
  <c r="Y1637" i="31"/>
  <c r="W1638" i="31"/>
  <c r="X1638" i="31"/>
  <c r="Y1638" i="31"/>
  <c r="W1639" i="31"/>
  <c r="X1639" i="31"/>
  <c r="Y1639" i="31"/>
  <c r="W1640" i="31"/>
  <c r="X1640" i="31"/>
  <c r="Y1640" i="31"/>
  <c r="W1641" i="31"/>
  <c r="X1641" i="31"/>
  <c r="Y1641" i="31"/>
  <c r="W1642" i="31"/>
  <c r="X1642" i="31"/>
  <c r="Y1642" i="31"/>
  <c r="W1643" i="31"/>
  <c r="X1643" i="31"/>
  <c r="Y1643" i="31"/>
  <c r="W1644" i="31"/>
  <c r="X1644" i="31"/>
  <c r="Y1644" i="31"/>
  <c r="W1645" i="31"/>
  <c r="X1645" i="31"/>
  <c r="Y1645" i="31"/>
  <c r="W1646" i="31"/>
  <c r="X1646" i="31"/>
  <c r="Y1646" i="31"/>
  <c r="W1647" i="31"/>
  <c r="X1647" i="31"/>
  <c r="Y1647" i="31"/>
  <c r="W1648" i="31"/>
  <c r="X1648" i="31"/>
  <c r="Y1648" i="31"/>
  <c r="W1649" i="31"/>
  <c r="X1649" i="31"/>
  <c r="Y1649" i="31"/>
  <c r="W1650" i="31"/>
  <c r="X1650" i="31"/>
  <c r="Y1650" i="31"/>
  <c r="W1651" i="31"/>
  <c r="X1651" i="31"/>
  <c r="Y1651" i="31"/>
  <c r="W1652" i="31"/>
  <c r="X1652" i="31"/>
  <c r="Y1652" i="31"/>
  <c r="W1653" i="31"/>
  <c r="X1653" i="31"/>
  <c r="Y1653" i="31"/>
  <c r="W1654" i="31"/>
  <c r="X1654" i="31"/>
  <c r="Y1654" i="31"/>
  <c r="W1655" i="31"/>
  <c r="X1655" i="31"/>
  <c r="Y1655" i="31"/>
  <c r="W1656" i="31"/>
  <c r="X1656" i="31"/>
  <c r="Y1656" i="31"/>
  <c r="W1657" i="31"/>
  <c r="X1657" i="31"/>
  <c r="Y1657" i="31"/>
  <c r="W1658" i="31"/>
  <c r="X1658" i="31"/>
  <c r="Y1658" i="31"/>
  <c r="W1659" i="31"/>
  <c r="X1659" i="31"/>
  <c r="Y1659" i="31"/>
  <c r="W1660" i="31"/>
  <c r="X1660" i="31"/>
  <c r="Y1660" i="31"/>
  <c r="W1661" i="31"/>
  <c r="X1661" i="31"/>
  <c r="Y1661" i="31"/>
  <c r="W1662" i="31"/>
  <c r="X1662" i="31"/>
  <c r="Y1662" i="31"/>
  <c r="W1663" i="31"/>
  <c r="X1663" i="31"/>
  <c r="Y1663" i="31"/>
  <c r="W1664" i="31"/>
  <c r="X1664" i="31"/>
  <c r="Y1664" i="31"/>
  <c r="W1665" i="31"/>
  <c r="X1665" i="31"/>
  <c r="Y1665" i="31"/>
  <c r="W1666" i="31"/>
  <c r="X1666" i="31"/>
  <c r="Y1666" i="31"/>
  <c r="W1667" i="31"/>
  <c r="X1667" i="31"/>
  <c r="Y1667" i="31"/>
  <c r="W1668" i="31"/>
  <c r="X1668" i="31"/>
  <c r="Y1668" i="31"/>
  <c r="W1669" i="31"/>
  <c r="X1669" i="31"/>
  <c r="Y1669" i="31"/>
  <c r="W1670" i="31"/>
  <c r="X1670" i="31"/>
  <c r="Y1670" i="31"/>
  <c r="W1671" i="31"/>
  <c r="X1671" i="31"/>
  <c r="Y1671" i="31"/>
  <c r="W1672" i="31"/>
  <c r="X1672" i="31"/>
  <c r="Y1672" i="31"/>
  <c r="W1673" i="31"/>
  <c r="X1673" i="31"/>
  <c r="Y1673" i="31"/>
  <c r="W1674" i="31"/>
  <c r="X1674" i="31"/>
  <c r="Y1674" i="31"/>
  <c r="W1675" i="31"/>
  <c r="X1675" i="31"/>
  <c r="Y1675" i="31"/>
  <c r="W1676" i="31"/>
  <c r="X1676" i="31"/>
  <c r="Y1676" i="31"/>
  <c r="W1677" i="31"/>
  <c r="X1677" i="31"/>
  <c r="Y1677" i="31"/>
  <c r="W1678" i="31"/>
  <c r="X1678" i="31"/>
  <c r="Y1678" i="31"/>
  <c r="W1679" i="31"/>
  <c r="X1679" i="31"/>
  <c r="Y1679" i="31"/>
  <c r="W1680" i="31"/>
  <c r="X1680" i="31"/>
  <c r="Y1680" i="31"/>
  <c r="W1681" i="31"/>
  <c r="X1681" i="31"/>
  <c r="Y1681" i="31"/>
  <c r="W1682" i="31"/>
  <c r="X1682" i="31"/>
  <c r="Y1682" i="31"/>
  <c r="W1683" i="31"/>
  <c r="X1683" i="31"/>
  <c r="Y1683" i="31"/>
  <c r="W1684" i="31"/>
  <c r="X1684" i="31"/>
  <c r="Y1684" i="31"/>
  <c r="W1685" i="31"/>
  <c r="X1685" i="31"/>
  <c r="Y1685" i="31"/>
  <c r="W1686" i="31"/>
  <c r="X1686" i="31"/>
  <c r="Y1686" i="31"/>
  <c r="W1687" i="31"/>
  <c r="X1687" i="31"/>
  <c r="Y1687" i="31"/>
  <c r="W1688" i="31"/>
  <c r="X1688" i="31"/>
  <c r="Y1688" i="31"/>
  <c r="W1689" i="31"/>
  <c r="X1689" i="31"/>
  <c r="Y1689" i="31"/>
  <c r="W1690" i="31"/>
  <c r="X1690" i="31"/>
  <c r="Y1690" i="31"/>
  <c r="W1691" i="31"/>
  <c r="X1691" i="31"/>
  <c r="Y1691" i="31"/>
  <c r="W1692" i="31"/>
  <c r="X1692" i="31"/>
  <c r="Y1692" i="31"/>
  <c r="W1693" i="31"/>
  <c r="X1693" i="31"/>
  <c r="Y1693" i="31"/>
  <c r="W1694" i="31"/>
  <c r="X1694" i="31"/>
  <c r="Y1694" i="31"/>
  <c r="W1695" i="31"/>
  <c r="X1695" i="31"/>
  <c r="Y1695" i="31"/>
  <c r="W1696" i="31"/>
  <c r="X1696" i="31"/>
  <c r="Y1696" i="31"/>
  <c r="W1697" i="31"/>
  <c r="X1697" i="31"/>
  <c r="Y1697" i="31"/>
  <c r="W1698" i="31"/>
  <c r="X1698" i="31"/>
  <c r="Y1698" i="31"/>
  <c r="W1699" i="31"/>
  <c r="X1699" i="31"/>
  <c r="Y1699" i="31"/>
  <c r="W1700" i="31"/>
  <c r="X1700" i="31"/>
  <c r="Y1700" i="31"/>
  <c r="W1701" i="31"/>
  <c r="X1701" i="31"/>
  <c r="Y1701" i="31"/>
  <c r="W1702" i="31"/>
  <c r="X1702" i="31"/>
  <c r="Y1702" i="31"/>
  <c r="W1703" i="31"/>
  <c r="X1703" i="31"/>
  <c r="Y1703" i="31"/>
  <c r="W1704" i="31"/>
  <c r="X1704" i="31"/>
  <c r="Y1704" i="31"/>
  <c r="W1705" i="31"/>
  <c r="X1705" i="31"/>
  <c r="Y1705" i="31"/>
  <c r="W1706" i="31"/>
  <c r="X1706" i="31"/>
  <c r="Y1706" i="31"/>
  <c r="W1707" i="31"/>
  <c r="X1707" i="31"/>
  <c r="Y1707" i="31"/>
  <c r="W1708" i="31"/>
  <c r="X1708" i="31"/>
  <c r="Y1708" i="31"/>
  <c r="W1709" i="31"/>
  <c r="X1709" i="31"/>
  <c r="Y1709" i="31"/>
  <c r="W1710" i="31"/>
  <c r="X1710" i="31"/>
  <c r="Y1710" i="31"/>
  <c r="W1711" i="31"/>
  <c r="X1711" i="31"/>
  <c r="Y1711" i="31"/>
  <c r="W1712" i="31"/>
  <c r="X1712" i="31"/>
  <c r="Y1712" i="31"/>
  <c r="W1713" i="31"/>
  <c r="X1713" i="31"/>
  <c r="Y1713" i="31"/>
  <c r="W1714" i="31"/>
  <c r="X1714" i="31"/>
  <c r="Y1714" i="31"/>
  <c r="W1715" i="31"/>
  <c r="X1715" i="31"/>
  <c r="Y1715" i="31"/>
  <c r="W1716" i="31"/>
  <c r="X1716" i="31"/>
  <c r="Y1716" i="31"/>
  <c r="W1717" i="31"/>
  <c r="X1717" i="31"/>
  <c r="Y1717" i="31"/>
  <c r="W1718" i="31"/>
  <c r="X1718" i="31"/>
  <c r="Y1718" i="31"/>
  <c r="W1719" i="31"/>
  <c r="X1719" i="31"/>
  <c r="Y1719" i="31"/>
  <c r="W1720" i="31"/>
  <c r="X1720" i="31"/>
  <c r="Y1720" i="31"/>
  <c r="W1721" i="31"/>
  <c r="X1721" i="31"/>
  <c r="Y1721" i="31"/>
  <c r="W1722" i="31"/>
  <c r="X1722" i="31"/>
  <c r="Y1722" i="31"/>
  <c r="W1723" i="31"/>
  <c r="X1723" i="31"/>
  <c r="Y1723" i="31"/>
  <c r="W1724" i="31"/>
  <c r="X1724" i="31"/>
  <c r="Y1724" i="31"/>
  <c r="W1725" i="31"/>
  <c r="X1725" i="31"/>
  <c r="Y1725" i="31"/>
  <c r="W1726" i="31"/>
  <c r="X1726" i="31"/>
  <c r="Y1726" i="31"/>
  <c r="W1727" i="31"/>
  <c r="X1727" i="31"/>
  <c r="Y1727" i="31"/>
  <c r="W1728" i="31"/>
  <c r="X1728" i="31"/>
  <c r="Y1728" i="31"/>
  <c r="W1729" i="31"/>
  <c r="X1729" i="31"/>
  <c r="Y1729" i="31"/>
  <c r="W1730" i="31"/>
  <c r="X1730" i="31"/>
  <c r="Y1730" i="31"/>
  <c r="W1731" i="31"/>
  <c r="X1731" i="31"/>
  <c r="Y1731" i="31"/>
  <c r="W1732" i="31"/>
  <c r="X1732" i="31"/>
  <c r="Y1732" i="31"/>
  <c r="W1733" i="31"/>
  <c r="X1733" i="31"/>
  <c r="Y1733" i="31"/>
  <c r="W1734" i="31"/>
  <c r="X1734" i="31"/>
  <c r="Y1734" i="31"/>
  <c r="W1735" i="31"/>
  <c r="X1735" i="31"/>
  <c r="Y1735" i="31"/>
  <c r="W1736" i="31"/>
  <c r="X1736" i="31"/>
  <c r="Y1736" i="31"/>
  <c r="W1737" i="31"/>
  <c r="X1737" i="31"/>
  <c r="Y1737" i="31"/>
  <c r="W1738" i="31"/>
  <c r="X1738" i="31"/>
  <c r="Y1738" i="31"/>
  <c r="W1739" i="31"/>
  <c r="X1739" i="31"/>
  <c r="Y1739" i="31"/>
  <c r="W1740" i="31"/>
  <c r="X1740" i="31"/>
  <c r="Y1740" i="31"/>
  <c r="W1741" i="31"/>
  <c r="X1741" i="31"/>
  <c r="Y1741" i="31"/>
  <c r="W1742" i="31"/>
  <c r="X1742" i="31"/>
  <c r="Y1742" i="31"/>
  <c r="W1743" i="31"/>
  <c r="X1743" i="31"/>
  <c r="Y1743" i="31"/>
  <c r="W1744" i="31"/>
  <c r="X1744" i="31"/>
  <c r="Y1744" i="31"/>
  <c r="W1745" i="31"/>
  <c r="X1745" i="31"/>
  <c r="Y1745" i="31"/>
  <c r="W1746" i="31"/>
  <c r="X1746" i="31"/>
  <c r="Y1746" i="31"/>
  <c r="W1747" i="31"/>
  <c r="X1747" i="31"/>
  <c r="Y1747" i="31"/>
  <c r="W1748" i="31"/>
  <c r="X1748" i="31"/>
  <c r="Y1748" i="31"/>
  <c r="W1749" i="31"/>
  <c r="X1749" i="31"/>
  <c r="Y1749" i="31"/>
  <c r="W1750" i="31"/>
  <c r="X1750" i="31"/>
  <c r="Y1750" i="31"/>
  <c r="W1751" i="31"/>
  <c r="X1751" i="31"/>
  <c r="Y1751" i="31"/>
  <c r="W1752" i="31"/>
  <c r="X1752" i="31"/>
  <c r="Y1752" i="31"/>
  <c r="W1753" i="31"/>
  <c r="X1753" i="31"/>
  <c r="Y1753" i="31"/>
  <c r="W1754" i="31"/>
  <c r="X1754" i="31"/>
  <c r="Y1754" i="31"/>
  <c r="W1755" i="31"/>
  <c r="X1755" i="31"/>
  <c r="Y1755" i="31"/>
  <c r="W1756" i="31"/>
  <c r="X1756" i="31"/>
  <c r="Y1756" i="31"/>
  <c r="W1757" i="31"/>
  <c r="X1757" i="31"/>
  <c r="Y1757" i="31"/>
  <c r="W1758" i="31"/>
  <c r="X1758" i="31"/>
  <c r="Y1758" i="31"/>
  <c r="W1759" i="31"/>
  <c r="X1759" i="31"/>
  <c r="Y1759" i="31"/>
  <c r="W1760" i="31"/>
  <c r="X1760" i="31"/>
  <c r="Y1760" i="31"/>
  <c r="W1761" i="31"/>
  <c r="X1761" i="31"/>
  <c r="Y1761" i="31"/>
  <c r="W1762" i="31"/>
  <c r="X1762" i="31"/>
  <c r="Y1762" i="31"/>
  <c r="W1763" i="31"/>
  <c r="X1763" i="31"/>
  <c r="Y1763" i="31"/>
  <c r="W1764" i="31"/>
  <c r="X1764" i="31"/>
  <c r="Y1764" i="31"/>
  <c r="W1765" i="31"/>
  <c r="X1765" i="31"/>
  <c r="Y1765" i="31"/>
  <c r="W1766" i="31"/>
  <c r="X1766" i="31"/>
  <c r="Y1766" i="31"/>
  <c r="W1767" i="31"/>
  <c r="X1767" i="31"/>
  <c r="Y1767" i="31"/>
  <c r="W1768" i="31"/>
  <c r="X1768" i="31"/>
  <c r="Y1768" i="31"/>
  <c r="W1769" i="31"/>
  <c r="X1769" i="31"/>
  <c r="Y1769" i="31"/>
  <c r="W1770" i="31"/>
  <c r="X1770" i="31"/>
  <c r="Y1770" i="31"/>
  <c r="W1771" i="31"/>
  <c r="X1771" i="31"/>
  <c r="Y1771" i="31"/>
  <c r="W1772" i="31"/>
  <c r="X1772" i="31"/>
  <c r="Y1772" i="31"/>
  <c r="W1773" i="31"/>
  <c r="X1773" i="31"/>
  <c r="Y1773" i="31"/>
  <c r="W1774" i="31"/>
  <c r="X1774" i="31"/>
  <c r="Y1774" i="31"/>
  <c r="W1775" i="31"/>
  <c r="X1775" i="31"/>
  <c r="Y1775" i="31"/>
  <c r="W1776" i="31"/>
  <c r="X1776" i="31"/>
  <c r="Y1776" i="31"/>
  <c r="W1777" i="31"/>
  <c r="X1777" i="31"/>
  <c r="Y1777" i="31"/>
  <c r="W1778" i="31"/>
  <c r="X1778" i="31"/>
  <c r="Y1778" i="31"/>
  <c r="W1779" i="31"/>
  <c r="X1779" i="31"/>
  <c r="Y1779" i="31"/>
  <c r="W1780" i="31"/>
  <c r="X1780" i="31"/>
  <c r="Y1780" i="31"/>
  <c r="W1781" i="31"/>
  <c r="X1781" i="31"/>
  <c r="Y1781" i="31"/>
  <c r="W1782" i="31"/>
  <c r="X1782" i="31"/>
  <c r="Y1782" i="31"/>
  <c r="W1783" i="31"/>
  <c r="X1783" i="31"/>
  <c r="Y1783" i="31"/>
  <c r="W1784" i="31"/>
  <c r="X1784" i="31"/>
  <c r="Y1784" i="31"/>
  <c r="W1785" i="31"/>
  <c r="X1785" i="31"/>
  <c r="Y1785" i="31"/>
  <c r="W1786" i="31"/>
  <c r="X1786" i="31"/>
  <c r="Y1786" i="31"/>
  <c r="W1787" i="31"/>
  <c r="X1787" i="31"/>
  <c r="Y1787" i="31"/>
  <c r="W1788" i="31"/>
  <c r="X1788" i="31"/>
  <c r="Y1788" i="31"/>
  <c r="W1789" i="31"/>
  <c r="X1789" i="31"/>
  <c r="Y1789" i="31"/>
  <c r="W1790" i="31"/>
  <c r="X1790" i="31"/>
  <c r="Y1790" i="31"/>
  <c r="W1791" i="31"/>
  <c r="X1791" i="31"/>
  <c r="Y1791" i="31"/>
  <c r="W1792" i="31"/>
  <c r="X1792" i="31"/>
  <c r="Y1792" i="31"/>
  <c r="W1793" i="31"/>
  <c r="X1793" i="31"/>
  <c r="Y1793" i="31"/>
  <c r="W1794" i="31"/>
  <c r="X1794" i="31"/>
  <c r="Y1794" i="31"/>
  <c r="W1795" i="31"/>
  <c r="X1795" i="31"/>
  <c r="Y1795" i="31"/>
  <c r="W1796" i="31"/>
  <c r="X1796" i="31"/>
  <c r="Y1796" i="31"/>
  <c r="W1797" i="31"/>
  <c r="X1797" i="31"/>
  <c r="Y1797" i="31"/>
  <c r="W1798" i="31"/>
  <c r="X1798" i="31"/>
  <c r="Y1798" i="31"/>
  <c r="W1799" i="31"/>
  <c r="X1799" i="31"/>
  <c r="Y1799" i="31"/>
  <c r="W1800" i="31"/>
  <c r="X1800" i="31"/>
  <c r="Y1800" i="31"/>
  <c r="W1801" i="31"/>
  <c r="X1801" i="31"/>
  <c r="Y1801" i="31"/>
  <c r="W1802" i="31"/>
  <c r="X1802" i="31"/>
  <c r="Y1802" i="31"/>
  <c r="W1803" i="31"/>
  <c r="X1803" i="31"/>
  <c r="Y1803" i="31"/>
  <c r="W1804" i="31"/>
  <c r="X1804" i="31"/>
  <c r="Y1804" i="31"/>
  <c r="W1805" i="31"/>
  <c r="X1805" i="31"/>
  <c r="Y1805" i="31"/>
  <c r="W1806" i="31"/>
  <c r="X1806" i="31"/>
  <c r="Y1806" i="31"/>
  <c r="W1807" i="31"/>
  <c r="X1807" i="31"/>
  <c r="Y1807" i="31"/>
  <c r="W1808" i="31"/>
  <c r="X1808" i="31"/>
  <c r="Y1808" i="31"/>
  <c r="W1809" i="31"/>
  <c r="X1809" i="31"/>
  <c r="Y1809" i="31"/>
  <c r="W1810" i="31"/>
  <c r="X1810" i="31"/>
  <c r="Y1810" i="31"/>
  <c r="W1811" i="31"/>
  <c r="X1811" i="31"/>
  <c r="Y1811" i="31"/>
  <c r="W1812" i="31"/>
  <c r="X1812" i="31"/>
  <c r="Y1812" i="31"/>
  <c r="W1813" i="31"/>
  <c r="X1813" i="31"/>
  <c r="Y1813" i="31"/>
  <c r="W1814" i="31"/>
  <c r="X1814" i="31"/>
  <c r="Y1814" i="31"/>
  <c r="W1815" i="31"/>
  <c r="X1815" i="31"/>
  <c r="Y1815" i="31"/>
  <c r="W1816" i="31"/>
  <c r="X1816" i="31"/>
  <c r="Y1816" i="31"/>
  <c r="W1817" i="31"/>
  <c r="X1817" i="31"/>
  <c r="Y1817" i="31"/>
  <c r="W1818" i="31"/>
  <c r="X1818" i="31"/>
  <c r="Y1818" i="31"/>
  <c r="W1819" i="31"/>
  <c r="X1819" i="31"/>
  <c r="Y1819" i="31"/>
  <c r="W1820" i="31"/>
  <c r="X1820" i="31"/>
  <c r="Y1820" i="31"/>
  <c r="W1821" i="31"/>
  <c r="X1821" i="31"/>
  <c r="Y1821" i="31"/>
  <c r="W1822" i="31"/>
  <c r="X1822" i="31"/>
  <c r="Y1822" i="31"/>
  <c r="W1823" i="31"/>
  <c r="X1823" i="31"/>
  <c r="Y1823" i="31"/>
  <c r="W1824" i="31"/>
  <c r="X1824" i="31"/>
  <c r="Y1824" i="31"/>
  <c r="W1825" i="31"/>
  <c r="X1825" i="31"/>
  <c r="Y1825" i="31"/>
  <c r="W1826" i="31"/>
  <c r="X1826" i="31"/>
  <c r="Y1826" i="31"/>
  <c r="W1827" i="31"/>
  <c r="X1827" i="31"/>
  <c r="Y1827" i="31"/>
  <c r="W1828" i="31"/>
  <c r="X1828" i="31"/>
  <c r="Y1828" i="31"/>
  <c r="W1829" i="31"/>
  <c r="X1829" i="31"/>
  <c r="Y1829" i="31"/>
  <c r="W1830" i="31"/>
  <c r="X1830" i="31"/>
  <c r="Y1830" i="31"/>
  <c r="W1831" i="31"/>
  <c r="X1831" i="31"/>
  <c r="Y1831" i="31"/>
  <c r="W1832" i="31"/>
  <c r="X1832" i="31"/>
  <c r="Y1832" i="31"/>
  <c r="W1833" i="31"/>
  <c r="X1833" i="31"/>
  <c r="Y1833" i="31"/>
  <c r="W1834" i="31"/>
  <c r="X1834" i="31"/>
  <c r="Y1834" i="31"/>
  <c r="W1835" i="31"/>
  <c r="X1835" i="31"/>
  <c r="Y1835" i="31"/>
  <c r="W1836" i="31"/>
  <c r="X1836" i="31"/>
  <c r="Y1836" i="31"/>
  <c r="W1837" i="31"/>
  <c r="X1837" i="31"/>
  <c r="Y1837" i="31"/>
  <c r="W1838" i="31"/>
  <c r="X1838" i="31"/>
  <c r="Y1838" i="31"/>
  <c r="W1839" i="31"/>
  <c r="X1839" i="31"/>
  <c r="Y1839" i="31"/>
  <c r="W1840" i="31"/>
  <c r="X1840" i="31"/>
  <c r="Y1840" i="31"/>
  <c r="W1841" i="31"/>
  <c r="X1841" i="31"/>
  <c r="Y1841" i="31"/>
  <c r="W1842" i="31"/>
  <c r="X1842" i="31"/>
  <c r="Y1842" i="31"/>
  <c r="W1843" i="31"/>
  <c r="X1843" i="31"/>
  <c r="Y1843" i="31"/>
  <c r="W1844" i="31"/>
  <c r="X1844" i="31"/>
  <c r="Y1844" i="31"/>
  <c r="W1845" i="31"/>
  <c r="X1845" i="31"/>
  <c r="Y1845" i="31"/>
  <c r="W1846" i="31"/>
  <c r="X1846" i="31"/>
  <c r="Y1846" i="31"/>
  <c r="W1847" i="31"/>
  <c r="X1847" i="31"/>
  <c r="Y1847" i="31"/>
  <c r="W1848" i="31"/>
  <c r="X1848" i="31"/>
  <c r="Y1848" i="31"/>
  <c r="W1849" i="31"/>
  <c r="X1849" i="31"/>
  <c r="Y1849" i="31"/>
  <c r="W1850" i="31"/>
  <c r="X1850" i="31"/>
  <c r="Y1850" i="31"/>
  <c r="W1851" i="31"/>
  <c r="X1851" i="31"/>
  <c r="Y1851" i="31"/>
  <c r="W1852" i="31"/>
  <c r="X1852" i="31"/>
  <c r="Y1852" i="31"/>
  <c r="W1853" i="31"/>
  <c r="X1853" i="31"/>
  <c r="Y1853" i="31"/>
  <c r="W1854" i="31"/>
  <c r="X1854" i="31"/>
  <c r="Y1854" i="31"/>
  <c r="W1855" i="31"/>
  <c r="X1855" i="31"/>
  <c r="Y1855" i="31"/>
  <c r="W1856" i="31"/>
  <c r="X1856" i="31"/>
  <c r="Y1856" i="31"/>
  <c r="W1857" i="31"/>
  <c r="X1857" i="31"/>
  <c r="Y1857" i="31"/>
  <c r="W1858" i="31"/>
  <c r="X1858" i="31"/>
  <c r="Y1858" i="31"/>
  <c r="W1859" i="31"/>
  <c r="X1859" i="31"/>
  <c r="Y1859" i="31"/>
  <c r="W1860" i="31"/>
  <c r="X1860" i="31"/>
  <c r="Y1860" i="31"/>
  <c r="W1861" i="31"/>
  <c r="X1861" i="31"/>
  <c r="Y1861" i="31"/>
  <c r="W1862" i="31"/>
  <c r="X1862" i="31"/>
  <c r="Y1862" i="31"/>
  <c r="W1863" i="31"/>
  <c r="X1863" i="31"/>
  <c r="Y1863" i="31"/>
  <c r="W1864" i="31"/>
  <c r="X1864" i="31"/>
  <c r="Y1864" i="31"/>
  <c r="W1865" i="31"/>
  <c r="X1865" i="31"/>
  <c r="Y1865" i="31"/>
  <c r="W1866" i="31"/>
  <c r="X1866" i="31"/>
  <c r="Y1866" i="31"/>
  <c r="W1867" i="31"/>
  <c r="X1867" i="31"/>
  <c r="Y1867" i="31"/>
  <c r="W1868" i="31"/>
  <c r="X1868" i="31"/>
  <c r="Y1868" i="31"/>
  <c r="W1869" i="31"/>
  <c r="X1869" i="31"/>
  <c r="Y1869" i="31"/>
  <c r="W1870" i="31"/>
  <c r="X1870" i="31"/>
  <c r="Y1870" i="31"/>
  <c r="W1871" i="31"/>
  <c r="X1871" i="31"/>
  <c r="Y1871" i="31"/>
  <c r="W1872" i="31"/>
  <c r="X1872" i="31"/>
  <c r="Y1872" i="31"/>
  <c r="W1873" i="31"/>
  <c r="X1873" i="31"/>
  <c r="Y1873" i="31"/>
  <c r="W1874" i="31"/>
  <c r="X1874" i="31"/>
  <c r="Y1874" i="31"/>
  <c r="W1875" i="31"/>
  <c r="X1875" i="31"/>
  <c r="Y1875" i="31"/>
  <c r="W1876" i="31"/>
  <c r="X1876" i="31"/>
  <c r="Y1876" i="31"/>
  <c r="W1877" i="31"/>
  <c r="X1877" i="31"/>
  <c r="Y1877" i="31"/>
  <c r="W1878" i="31"/>
  <c r="X1878" i="31"/>
  <c r="Y1878" i="31"/>
  <c r="W1879" i="31"/>
  <c r="X1879" i="31"/>
  <c r="Y1879" i="31"/>
  <c r="W1880" i="31"/>
  <c r="X1880" i="31"/>
  <c r="Y1880" i="31"/>
  <c r="W1881" i="31"/>
  <c r="X1881" i="31"/>
  <c r="Y1881" i="31"/>
  <c r="W1882" i="31"/>
  <c r="X1882" i="31"/>
  <c r="Y1882" i="31"/>
  <c r="W1883" i="31"/>
  <c r="X1883" i="31"/>
  <c r="Y1883" i="31"/>
  <c r="W1884" i="31"/>
  <c r="X1884" i="31"/>
  <c r="Y1884" i="31"/>
  <c r="W1885" i="31"/>
  <c r="X1885" i="31"/>
  <c r="Y1885" i="31"/>
  <c r="W1886" i="31"/>
  <c r="X1886" i="31"/>
  <c r="Y1886" i="31"/>
  <c r="W1887" i="31"/>
  <c r="X1887" i="31"/>
  <c r="Y1887" i="31"/>
  <c r="W1888" i="31"/>
  <c r="X1888" i="31"/>
  <c r="Y1888" i="31"/>
  <c r="W1889" i="31"/>
  <c r="X1889" i="31"/>
  <c r="Y1889" i="31"/>
  <c r="W1890" i="31"/>
  <c r="X1890" i="31"/>
  <c r="Y1890" i="31"/>
  <c r="W1891" i="31"/>
  <c r="X1891" i="31"/>
  <c r="Y1891" i="31"/>
  <c r="W1892" i="31"/>
  <c r="X1892" i="31"/>
  <c r="Y1892" i="31"/>
  <c r="W1893" i="31"/>
  <c r="X1893" i="31"/>
  <c r="Y1893" i="31"/>
  <c r="W1894" i="31"/>
  <c r="X1894" i="31"/>
  <c r="Y1894" i="31"/>
  <c r="W1895" i="31"/>
  <c r="X1895" i="31"/>
  <c r="Y1895" i="31"/>
  <c r="W1896" i="31"/>
  <c r="X1896" i="31"/>
  <c r="Y1896" i="31"/>
  <c r="W1897" i="31"/>
  <c r="X1897" i="31"/>
  <c r="Y1897" i="31"/>
  <c r="W1898" i="31"/>
  <c r="X1898" i="31"/>
  <c r="Y1898" i="31"/>
  <c r="W1899" i="31"/>
  <c r="X1899" i="31"/>
  <c r="Y1899" i="31"/>
  <c r="W1900" i="31"/>
  <c r="X1900" i="31"/>
  <c r="Y1900" i="31"/>
  <c r="W1901" i="31"/>
  <c r="X1901" i="31"/>
  <c r="Y1901" i="31"/>
  <c r="W1902" i="31"/>
  <c r="X1902" i="31"/>
  <c r="Y1902" i="31"/>
  <c r="W1903" i="31"/>
  <c r="X1903" i="31"/>
  <c r="Y1903" i="31"/>
  <c r="W1904" i="31"/>
  <c r="X1904" i="31"/>
  <c r="Y1904" i="31"/>
  <c r="W1905" i="31"/>
  <c r="X1905" i="31"/>
  <c r="Y1905" i="31"/>
  <c r="W1906" i="31"/>
  <c r="X1906" i="31"/>
  <c r="Y1906" i="31"/>
  <c r="W1907" i="31"/>
  <c r="X1907" i="31"/>
  <c r="Y1907" i="31"/>
  <c r="W1908" i="31"/>
  <c r="X1908" i="31"/>
  <c r="Y1908" i="31"/>
  <c r="W1909" i="31"/>
  <c r="X1909" i="31"/>
  <c r="Y1909" i="31"/>
  <c r="W1910" i="31"/>
  <c r="X1910" i="31"/>
  <c r="Y1910" i="31"/>
  <c r="W1911" i="31"/>
  <c r="X1911" i="31"/>
  <c r="Y1911" i="31"/>
  <c r="W1912" i="31"/>
  <c r="X1912" i="31"/>
  <c r="Y1912" i="31"/>
  <c r="W1913" i="31"/>
  <c r="X1913" i="31"/>
  <c r="Y1913" i="31"/>
  <c r="W1914" i="31"/>
  <c r="X1914" i="31"/>
  <c r="Y1914" i="31"/>
  <c r="W1915" i="31"/>
  <c r="X1915" i="31"/>
  <c r="Y1915" i="31"/>
  <c r="W1916" i="31"/>
  <c r="X1916" i="31"/>
  <c r="Y1916" i="31"/>
  <c r="W1917" i="31"/>
  <c r="X1917" i="31"/>
  <c r="Y1917" i="31"/>
  <c r="W1918" i="31"/>
  <c r="X1918" i="31"/>
  <c r="Y1918" i="31"/>
  <c r="W1919" i="31"/>
  <c r="X1919" i="31"/>
  <c r="Y1919" i="31"/>
  <c r="W1920" i="31"/>
  <c r="X1920" i="31"/>
  <c r="Y1920" i="31"/>
  <c r="W1921" i="31"/>
  <c r="X1921" i="31"/>
  <c r="Y1921" i="31"/>
  <c r="W1922" i="31"/>
  <c r="X1922" i="31"/>
  <c r="Y1922" i="31"/>
  <c r="W1923" i="31"/>
  <c r="X1923" i="31"/>
  <c r="Y1923" i="31"/>
  <c r="W1924" i="31"/>
  <c r="X1924" i="31"/>
  <c r="Y1924" i="31"/>
  <c r="W1925" i="31"/>
  <c r="X1925" i="31"/>
  <c r="Y1925" i="31"/>
  <c r="W1926" i="31"/>
  <c r="X1926" i="31"/>
  <c r="Y1926" i="31"/>
  <c r="W1927" i="31"/>
  <c r="X1927" i="31"/>
  <c r="Y1927" i="31"/>
  <c r="W1928" i="31"/>
  <c r="X1928" i="31"/>
  <c r="Y1928" i="31"/>
  <c r="W1929" i="31"/>
  <c r="X1929" i="31"/>
  <c r="Y1929" i="31"/>
  <c r="W1930" i="31"/>
  <c r="X1930" i="31"/>
  <c r="Y1930" i="31"/>
  <c r="W1931" i="31"/>
  <c r="X1931" i="31"/>
  <c r="Y1931" i="31"/>
  <c r="W1932" i="31"/>
  <c r="X1932" i="31"/>
  <c r="Y1932" i="31"/>
  <c r="W1933" i="31"/>
  <c r="X1933" i="31"/>
  <c r="Y1933" i="31"/>
  <c r="W1934" i="31"/>
  <c r="X1934" i="31"/>
  <c r="Y1934" i="31"/>
  <c r="W1935" i="31"/>
  <c r="X1935" i="31"/>
  <c r="Y1935" i="31"/>
  <c r="W1936" i="31"/>
  <c r="X1936" i="31"/>
  <c r="Y1936" i="31"/>
  <c r="W1937" i="31"/>
  <c r="X1937" i="31"/>
  <c r="Y1937" i="31"/>
  <c r="W1938" i="31"/>
  <c r="X1938" i="31"/>
  <c r="Y1938" i="31"/>
  <c r="W1939" i="31"/>
  <c r="X1939" i="31"/>
  <c r="Y1939" i="31"/>
  <c r="W1940" i="31"/>
  <c r="X1940" i="31"/>
  <c r="Y1940" i="31"/>
  <c r="W1941" i="31"/>
  <c r="X1941" i="31"/>
  <c r="Y1941" i="31"/>
  <c r="W1942" i="31"/>
  <c r="X1942" i="31"/>
  <c r="Y1942" i="31"/>
  <c r="W1943" i="31"/>
  <c r="X1943" i="31"/>
  <c r="Y1943" i="31"/>
  <c r="W1944" i="31"/>
  <c r="X1944" i="31"/>
  <c r="Y1944" i="31"/>
  <c r="W1945" i="31"/>
  <c r="X1945" i="31"/>
  <c r="Y1945" i="31"/>
  <c r="W1946" i="31"/>
  <c r="X1946" i="31"/>
  <c r="Y1946" i="31"/>
  <c r="W1947" i="31"/>
  <c r="X1947" i="31"/>
  <c r="Y1947" i="31"/>
  <c r="W1948" i="31"/>
  <c r="X1948" i="31"/>
  <c r="Y1948" i="31"/>
  <c r="W1949" i="31"/>
  <c r="X1949" i="31"/>
  <c r="Y1949" i="31"/>
  <c r="W1950" i="31"/>
  <c r="X1950" i="31"/>
  <c r="Y1950" i="31"/>
  <c r="W1951" i="31"/>
  <c r="X1951" i="31"/>
  <c r="Y1951" i="31"/>
  <c r="W1952" i="31"/>
  <c r="X1952" i="31"/>
  <c r="Y1952" i="31"/>
  <c r="W1953" i="31"/>
  <c r="X1953" i="31"/>
  <c r="Y1953" i="31"/>
  <c r="W1954" i="31"/>
  <c r="X1954" i="31"/>
  <c r="Y1954" i="31"/>
  <c r="W1955" i="31"/>
  <c r="X1955" i="31"/>
  <c r="Y1955" i="31"/>
  <c r="W1956" i="31"/>
  <c r="X1956" i="31"/>
  <c r="Y1956" i="31"/>
  <c r="W1957" i="31"/>
  <c r="X1957" i="31"/>
  <c r="Y1957" i="31"/>
  <c r="W1958" i="31"/>
  <c r="X1958" i="31"/>
  <c r="Y1958" i="31"/>
  <c r="W1959" i="31"/>
  <c r="X1959" i="31"/>
  <c r="Y1959" i="31"/>
  <c r="W1960" i="31"/>
  <c r="X1960" i="31"/>
  <c r="Y1960" i="31"/>
  <c r="W1961" i="31"/>
  <c r="X1961" i="31"/>
  <c r="Y1961" i="31"/>
  <c r="W1962" i="31"/>
  <c r="X1962" i="31"/>
  <c r="Y1962" i="31"/>
  <c r="W1963" i="31"/>
  <c r="X1963" i="31"/>
  <c r="Y1963" i="31"/>
  <c r="W1964" i="31"/>
  <c r="X1964" i="31"/>
  <c r="Y1964" i="31"/>
  <c r="W1965" i="31"/>
  <c r="X1965" i="31"/>
  <c r="Y1965" i="31"/>
  <c r="W1966" i="31"/>
  <c r="X1966" i="31"/>
  <c r="Y1966" i="31"/>
  <c r="W1967" i="31"/>
  <c r="X1967" i="31"/>
  <c r="Y1967" i="31"/>
  <c r="W1968" i="31"/>
  <c r="X1968" i="31"/>
  <c r="Y1968" i="31"/>
  <c r="W1969" i="31"/>
  <c r="X1969" i="31"/>
  <c r="Y1969" i="31"/>
  <c r="W1970" i="31"/>
  <c r="X1970" i="31"/>
  <c r="Y1970" i="31"/>
  <c r="W1971" i="31"/>
  <c r="X1971" i="31"/>
  <c r="Y1971" i="31"/>
  <c r="W1972" i="31"/>
  <c r="X1972" i="31"/>
  <c r="Y1972" i="31"/>
  <c r="W1973" i="31"/>
  <c r="X1973" i="31"/>
  <c r="Y1973" i="31"/>
  <c r="W1974" i="31"/>
  <c r="X1974" i="31"/>
  <c r="Y1974" i="31"/>
  <c r="W1975" i="31"/>
  <c r="X1975" i="31"/>
  <c r="Y1975" i="31"/>
  <c r="W1976" i="31"/>
  <c r="X1976" i="31"/>
  <c r="Y1976" i="31"/>
  <c r="W1977" i="31"/>
  <c r="X1977" i="31"/>
  <c r="Y1977" i="31"/>
  <c r="W1978" i="31"/>
  <c r="X1978" i="31"/>
  <c r="Y1978" i="31"/>
  <c r="W1979" i="31"/>
  <c r="X1979" i="31"/>
  <c r="Y1979" i="31"/>
  <c r="W1980" i="31"/>
  <c r="X1980" i="31"/>
  <c r="Y1980" i="31"/>
  <c r="W1981" i="31"/>
  <c r="X1981" i="31"/>
  <c r="Y1981" i="31"/>
  <c r="W1982" i="31"/>
  <c r="X1982" i="31"/>
  <c r="Y1982" i="31"/>
  <c r="W1983" i="31"/>
  <c r="X1983" i="31"/>
  <c r="Y1983" i="31"/>
  <c r="W1984" i="31"/>
  <c r="X1984" i="31"/>
  <c r="Y1984" i="31"/>
  <c r="W1985" i="31"/>
  <c r="X1985" i="31"/>
  <c r="Y1985" i="31"/>
  <c r="W1986" i="31"/>
  <c r="X1986" i="31"/>
  <c r="Y1986" i="31"/>
  <c r="W1987" i="31"/>
  <c r="X1987" i="31"/>
  <c r="Y1987" i="31"/>
  <c r="W1988" i="31"/>
  <c r="X1988" i="31"/>
  <c r="Y1988" i="31"/>
  <c r="W1989" i="31"/>
  <c r="X1989" i="31"/>
  <c r="Y1989" i="31"/>
  <c r="W1990" i="31"/>
  <c r="X1990" i="31"/>
  <c r="Y1990" i="31"/>
  <c r="W1991" i="31"/>
  <c r="X1991" i="31"/>
  <c r="Y1991" i="31"/>
  <c r="W1992" i="31"/>
  <c r="X1992" i="31"/>
  <c r="Y1992" i="31"/>
  <c r="W1993" i="31"/>
  <c r="X1993" i="31"/>
  <c r="Y1993" i="31"/>
  <c r="W1994" i="31"/>
  <c r="X1994" i="31"/>
  <c r="Y1994" i="31"/>
  <c r="W1995" i="31"/>
  <c r="X1995" i="31"/>
  <c r="Y1995" i="31"/>
  <c r="W1996" i="31"/>
  <c r="X1996" i="31"/>
  <c r="Y1996" i="31"/>
  <c r="W1997" i="31"/>
  <c r="X1997" i="31"/>
  <c r="Y1997" i="31"/>
  <c r="W1998" i="31"/>
  <c r="X1998" i="31"/>
  <c r="Y1998" i="31"/>
  <c r="W1999" i="31"/>
  <c r="X1999" i="31"/>
  <c r="Y1999" i="31"/>
  <c r="W2000" i="31"/>
  <c r="X2000" i="31"/>
  <c r="Y2000" i="31"/>
  <c r="W2001" i="31"/>
  <c r="X2001" i="31"/>
  <c r="Y2001" i="31"/>
  <c r="W2002" i="31"/>
  <c r="X2002" i="31"/>
  <c r="Y2002" i="31"/>
  <c r="W2003" i="31"/>
  <c r="X2003" i="31"/>
  <c r="Y2003" i="31"/>
  <c r="W2004" i="31"/>
  <c r="X2004" i="31"/>
  <c r="Y2004" i="31"/>
  <c r="W2005" i="31"/>
  <c r="X2005" i="31"/>
  <c r="Y2005" i="31"/>
  <c r="W2006" i="31"/>
  <c r="X2006" i="31"/>
  <c r="Y2006" i="31"/>
  <c r="W2007" i="31"/>
  <c r="X2007" i="31"/>
  <c r="Y2007" i="31"/>
  <c r="W2008" i="31"/>
  <c r="X2008" i="31"/>
  <c r="Y2008" i="31"/>
  <c r="W2009" i="31"/>
  <c r="X2009" i="31"/>
  <c r="Y2009" i="31"/>
  <c r="W2010" i="31"/>
  <c r="X2010" i="31"/>
  <c r="Y2010" i="31"/>
  <c r="W2011" i="31"/>
  <c r="X2011" i="31"/>
  <c r="Y2011" i="31"/>
  <c r="W2012" i="31"/>
  <c r="X2012" i="31"/>
  <c r="Y2012" i="31"/>
  <c r="W2013" i="31"/>
  <c r="X2013" i="31"/>
  <c r="Y2013" i="31"/>
  <c r="W2014" i="31"/>
  <c r="X2014" i="31"/>
  <c r="Y2014" i="31"/>
  <c r="W2015" i="31"/>
  <c r="X2015" i="31"/>
  <c r="Y2015" i="31"/>
  <c r="W2016" i="31"/>
  <c r="X2016" i="31"/>
  <c r="Y2016" i="31"/>
  <c r="W2017" i="31"/>
  <c r="X2017" i="31"/>
  <c r="Y2017" i="31"/>
  <c r="W2018" i="31"/>
  <c r="X2018" i="31"/>
  <c r="Y2018" i="31"/>
  <c r="W2019" i="31"/>
  <c r="X2019" i="31"/>
  <c r="Y2019" i="31"/>
  <c r="W2020" i="31"/>
  <c r="X2020" i="31"/>
  <c r="Y2020" i="31"/>
  <c r="W2021" i="31"/>
  <c r="X2021" i="31"/>
  <c r="Y2021" i="31"/>
  <c r="W2022" i="31"/>
  <c r="X2022" i="31"/>
  <c r="Y2022" i="31"/>
  <c r="W2023" i="31"/>
  <c r="X2023" i="31"/>
  <c r="Y2023" i="31"/>
  <c r="W2024" i="31"/>
  <c r="X2024" i="31"/>
  <c r="Y2024" i="31"/>
  <c r="W2025" i="31"/>
  <c r="X2025" i="31"/>
  <c r="Y2025" i="31"/>
  <c r="W2026" i="31"/>
  <c r="X2026" i="31"/>
  <c r="Y2026" i="31"/>
  <c r="W2027" i="31"/>
  <c r="X2027" i="31"/>
  <c r="Y2027" i="31"/>
  <c r="W2028" i="31"/>
  <c r="X2028" i="31"/>
  <c r="Y2028" i="31"/>
  <c r="W2029" i="31"/>
  <c r="X2029" i="31"/>
  <c r="Y2029" i="31"/>
  <c r="W2030" i="31"/>
  <c r="X2030" i="31"/>
  <c r="Y2030" i="31"/>
  <c r="W2031" i="31"/>
  <c r="X2031" i="31"/>
  <c r="Y2031" i="31"/>
  <c r="W2032" i="31"/>
  <c r="X2032" i="31"/>
  <c r="Y2032" i="31"/>
  <c r="W2033" i="31"/>
  <c r="X2033" i="31"/>
  <c r="Y2033" i="31"/>
  <c r="W2034" i="31"/>
  <c r="X2034" i="31"/>
  <c r="Y2034" i="31"/>
  <c r="W2035" i="31"/>
  <c r="X2035" i="31"/>
  <c r="Y2035" i="31"/>
  <c r="W2036" i="31"/>
  <c r="X2036" i="31"/>
  <c r="Y2036" i="31"/>
  <c r="W2037" i="31"/>
  <c r="X2037" i="31"/>
  <c r="Y2037" i="31"/>
  <c r="W2038" i="31"/>
  <c r="X2038" i="31"/>
  <c r="Y2038" i="31"/>
  <c r="W2039" i="31"/>
  <c r="X2039" i="31"/>
  <c r="Y2039" i="31"/>
  <c r="W2040" i="31"/>
  <c r="X2040" i="31"/>
  <c r="Y2040" i="31"/>
  <c r="W2041" i="31"/>
  <c r="X2041" i="31"/>
  <c r="Y2041" i="31"/>
  <c r="W2042" i="31"/>
  <c r="X2042" i="31"/>
  <c r="Y2042" i="31"/>
  <c r="W2043" i="31"/>
  <c r="X2043" i="31"/>
  <c r="Y2043" i="31"/>
  <c r="W2044" i="31"/>
  <c r="X2044" i="31"/>
  <c r="Y2044" i="31"/>
  <c r="W2045" i="31"/>
  <c r="X2045" i="31"/>
  <c r="Y2045" i="31"/>
  <c r="W2046" i="31"/>
  <c r="X2046" i="31"/>
  <c r="Y2046" i="31"/>
  <c r="W2047" i="31"/>
  <c r="X2047" i="31"/>
  <c r="Y2047" i="31"/>
  <c r="W2048" i="31"/>
  <c r="X2048" i="31"/>
  <c r="Y2048" i="31"/>
  <c r="W2049" i="31"/>
  <c r="X2049" i="31"/>
  <c r="Y2049" i="31"/>
  <c r="W2050" i="31"/>
  <c r="X2050" i="31"/>
  <c r="Y2050" i="31"/>
  <c r="W2051" i="31"/>
  <c r="X2051" i="31"/>
  <c r="Y2051" i="31"/>
  <c r="W2052" i="31"/>
  <c r="X2052" i="31"/>
  <c r="Y2052" i="31"/>
  <c r="W2053" i="31"/>
  <c r="X2053" i="31"/>
  <c r="Y2053" i="31"/>
  <c r="W2054" i="31"/>
  <c r="X2054" i="31"/>
  <c r="Y2054" i="31"/>
  <c r="W2055" i="31"/>
  <c r="X2055" i="31"/>
  <c r="Y2055" i="31"/>
  <c r="W2056" i="31"/>
  <c r="X2056" i="31"/>
  <c r="Y2056" i="31"/>
  <c r="W2057" i="31"/>
  <c r="X2057" i="31"/>
  <c r="Y2057" i="31"/>
  <c r="W2058" i="31"/>
  <c r="X2058" i="31"/>
  <c r="Y2058" i="31"/>
  <c r="W2059" i="31"/>
  <c r="X2059" i="31"/>
  <c r="Y2059" i="31"/>
  <c r="W2060" i="31"/>
  <c r="X2060" i="31"/>
  <c r="Y2060" i="31"/>
  <c r="W2061" i="31"/>
  <c r="X2061" i="31"/>
  <c r="Y2061" i="31"/>
  <c r="W2062" i="31"/>
  <c r="X2062" i="31"/>
  <c r="Y2062" i="31"/>
  <c r="W2063" i="31"/>
  <c r="X2063" i="31"/>
  <c r="Y2063" i="31"/>
  <c r="W2064" i="31"/>
  <c r="X2064" i="31"/>
  <c r="Y2064" i="31"/>
  <c r="W2065" i="31"/>
  <c r="X2065" i="31"/>
  <c r="Y2065" i="31"/>
  <c r="W2066" i="31"/>
  <c r="X2066" i="31"/>
  <c r="Y2066" i="31"/>
  <c r="W2067" i="31"/>
  <c r="X2067" i="31"/>
  <c r="Y2067" i="31"/>
  <c r="W2068" i="31"/>
  <c r="X2068" i="31"/>
  <c r="Y2068" i="31"/>
  <c r="W2069" i="31"/>
  <c r="X2069" i="31"/>
  <c r="Y2069" i="31"/>
  <c r="W2070" i="31"/>
  <c r="X2070" i="31"/>
  <c r="Y2070" i="31"/>
  <c r="W2071" i="31"/>
  <c r="X2071" i="31"/>
  <c r="Y2071" i="31"/>
  <c r="W2072" i="31"/>
  <c r="X2072" i="31"/>
  <c r="Y2072" i="31"/>
  <c r="W2073" i="31"/>
  <c r="X2073" i="31"/>
  <c r="Y2073" i="31"/>
  <c r="W2074" i="31"/>
  <c r="X2074" i="31"/>
  <c r="Y2074" i="31"/>
  <c r="W2075" i="31"/>
  <c r="X2075" i="31"/>
  <c r="Y2075" i="31"/>
  <c r="W2076" i="31"/>
  <c r="X2076" i="31"/>
  <c r="Y2076" i="31"/>
  <c r="W2077" i="31"/>
  <c r="X2077" i="31"/>
  <c r="Y2077" i="31"/>
  <c r="W2078" i="31"/>
  <c r="X2078" i="31"/>
  <c r="Y2078" i="31"/>
  <c r="W2079" i="31"/>
  <c r="X2079" i="31"/>
  <c r="Y2079" i="31"/>
  <c r="W2080" i="31"/>
  <c r="X2080" i="31"/>
  <c r="Y2080" i="31"/>
  <c r="W2081" i="31"/>
  <c r="X2081" i="31"/>
  <c r="Y2081" i="31"/>
  <c r="W2082" i="31"/>
  <c r="X2082" i="31"/>
  <c r="Y2082" i="31"/>
  <c r="W2083" i="31"/>
  <c r="X2083" i="31"/>
  <c r="Y2083" i="31"/>
  <c r="W2084" i="31"/>
  <c r="X2084" i="31"/>
  <c r="Y2084" i="31"/>
  <c r="W2085" i="31"/>
  <c r="X2085" i="31"/>
  <c r="Y2085" i="31"/>
  <c r="W2086" i="31"/>
  <c r="X2086" i="31"/>
  <c r="Y2086" i="31"/>
  <c r="W2087" i="31"/>
  <c r="X2087" i="31"/>
  <c r="Y2087" i="31"/>
  <c r="W2088" i="31"/>
  <c r="X2088" i="31"/>
  <c r="Y2088" i="31"/>
  <c r="W2089" i="31"/>
  <c r="X2089" i="31"/>
  <c r="Y2089" i="31"/>
  <c r="W2090" i="31"/>
  <c r="X2090" i="31"/>
  <c r="Y2090" i="31"/>
  <c r="W2091" i="31"/>
  <c r="X2091" i="31"/>
  <c r="Y2091" i="31"/>
  <c r="W2092" i="31"/>
  <c r="X2092" i="31"/>
  <c r="Y2092" i="31"/>
  <c r="W2093" i="31"/>
  <c r="X2093" i="31"/>
  <c r="Y2093" i="31"/>
  <c r="W2094" i="31"/>
  <c r="X2094" i="31"/>
  <c r="Y2094" i="31"/>
  <c r="W2095" i="31"/>
  <c r="X2095" i="31"/>
  <c r="Y2095" i="31"/>
  <c r="W2096" i="31"/>
  <c r="X2096" i="31"/>
  <c r="Y2096" i="31"/>
  <c r="W2097" i="31"/>
  <c r="X2097" i="31"/>
  <c r="Y2097" i="31"/>
  <c r="W2098" i="31"/>
  <c r="X2098" i="31"/>
  <c r="Y2098" i="31"/>
  <c r="W2099" i="31"/>
  <c r="X2099" i="31"/>
  <c r="Y2099" i="31"/>
  <c r="W2100" i="31"/>
  <c r="X2100" i="31"/>
  <c r="Y2100" i="31"/>
  <c r="W2101" i="31"/>
  <c r="X2101" i="31"/>
  <c r="Y2101" i="31"/>
  <c r="W2102" i="31"/>
  <c r="X2102" i="31"/>
  <c r="Y2102" i="31"/>
  <c r="W2103" i="31"/>
  <c r="X2103" i="31"/>
  <c r="Y2103" i="31"/>
  <c r="W2104" i="31"/>
  <c r="X2104" i="31"/>
  <c r="Y2104" i="31"/>
  <c r="W2105" i="31"/>
  <c r="X2105" i="31"/>
  <c r="Y2105" i="31"/>
  <c r="W2106" i="31"/>
  <c r="X2106" i="31"/>
  <c r="Y2106" i="31"/>
  <c r="W2107" i="31"/>
  <c r="X2107" i="31"/>
  <c r="Y2107" i="31"/>
  <c r="W2108" i="31"/>
  <c r="X2108" i="31"/>
  <c r="Y2108" i="31"/>
  <c r="W2109" i="31"/>
  <c r="X2109" i="31"/>
  <c r="Y2109" i="31"/>
  <c r="W2110" i="31"/>
  <c r="X2110" i="31"/>
  <c r="Y2110" i="31"/>
  <c r="W2111" i="31"/>
  <c r="X2111" i="31"/>
  <c r="Y2111" i="31"/>
  <c r="W2112" i="31"/>
  <c r="X2112" i="31"/>
  <c r="Y2112" i="31"/>
  <c r="W2113" i="31"/>
  <c r="X2113" i="31"/>
  <c r="Y2113" i="31"/>
  <c r="W2114" i="31"/>
  <c r="X2114" i="31"/>
  <c r="Y2114" i="31"/>
  <c r="W2115" i="31"/>
  <c r="X2115" i="31"/>
  <c r="Y2115" i="31"/>
  <c r="W2116" i="31"/>
  <c r="X2116" i="31"/>
  <c r="Y2116" i="31"/>
  <c r="W2117" i="31"/>
  <c r="X2117" i="31"/>
  <c r="Y2117" i="31"/>
  <c r="W2118" i="31"/>
  <c r="X2118" i="31"/>
  <c r="Y2118" i="31"/>
  <c r="W2119" i="31"/>
  <c r="X2119" i="31"/>
  <c r="Y2119" i="31"/>
  <c r="W2120" i="31"/>
  <c r="X2120" i="31"/>
  <c r="Y2120" i="31"/>
  <c r="W2121" i="31"/>
  <c r="X2121" i="31"/>
  <c r="Y2121" i="31"/>
  <c r="W2122" i="31"/>
  <c r="X2122" i="31"/>
  <c r="Y2122" i="31"/>
  <c r="W2123" i="31"/>
  <c r="X2123" i="31"/>
  <c r="Y2123" i="31"/>
  <c r="W2124" i="31"/>
  <c r="X2124" i="31"/>
  <c r="Y2124" i="31"/>
  <c r="W2125" i="31"/>
  <c r="X2125" i="31"/>
  <c r="Y2125" i="31"/>
  <c r="W2126" i="31"/>
  <c r="X2126" i="31"/>
  <c r="Y2126" i="31"/>
  <c r="W2127" i="31"/>
  <c r="X2127" i="31"/>
  <c r="Y2127" i="31"/>
  <c r="W2128" i="31"/>
  <c r="X2128" i="31"/>
  <c r="Y2128" i="31"/>
  <c r="W2129" i="31"/>
  <c r="X2129" i="31"/>
  <c r="Y2129" i="31"/>
  <c r="W2130" i="31"/>
  <c r="X2130" i="31"/>
  <c r="Y2130" i="31"/>
  <c r="W2131" i="31"/>
  <c r="X2131" i="31"/>
  <c r="Y2131" i="31"/>
  <c r="W2132" i="31"/>
  <c r="X2132" i="31"/>
  <c r="Y2132" i="31"/>
  <c r="W2133" i="31"/>
  <c r="X2133" i="31"/>
  <c r="Y2133" i="31"/>
  <c r="W2134" i="31"/>
  <c r="X2134" i="31"/>
  <c r="Y2134" i="31"/>
  <c r="W2135" i="31"/>
  <c r="X2135" i="31"/>
  <c r="Y2135" i="31"/>
  <c r="W2136" i="31"/>
  <c r="X2136" i="31"/>
  <c r="Y2136" i="31"/>
  <c r="W2137" i="31"/>
  <c r="X2137" i="31"/>
  <c r="Y2137" i="31"/>
  <c r="W2138" i="31"/>
  <c r="X2138" i="31"/>
  <c r="Y2138" i="31"/>
  <c r="W2139" i="31"/>
  <c r="X2139" i="31"/>
  <c r="Y2139" i="31"/>
  <c r="W2140" i="31"/>
  <c r="X2140" i="31"/>
  <c r="Y2140" i="31"/>
  <c r="W2141" i="31"/>
  <c r="X2141" i="31"/>
  <c r="Y2141" i="31"/>
  <c r="W2142" i="31"/>
  <c r="X2142" i="31"/>
  <c r="Y2142" i="31"/>
  <c r="W2143" i="31"/>
  <c r="X2143" i="31"/>
  <c r="Y2143" i="31"/>
  <c r="W2144" i="31"/>
  <c r="X2144" i="31"/>
  <c r="Y2144" i="31"/>
  <c r="W2145" i="31"/>
  <c r="X2145" i="31"/>
  <c r="Y2145" i="31"/>
  <c r="W2146" i="31"/>
  <c r="X2146" i="31"/>
  <c r="Y2146" i="31"/>
  <c r="W2147" i="31"/>
  <c r="X2147" i="31"/>
  <c r="Y2147" i="31"/>
  <c r="W2148" i="31"/>
  <c r="X2148" i="31"/>
  <c r="Y2148" i="31"/>
  <c r="W2149" i="31"/>
  <c r="X2149" i="31"/>
  <c r="Y2149" i="31"/>
  <c r="W2150" i="31"/>
  <c r="X2150" i="31"/>
  <c r="Y2150" i="31"/>
  <c r="W2151" i="31"/>
  <c r="X2151" i="31"/>
  <c r="Y2151" i="31"/>
  <c r="W2152" i="31"/>
  <c r="X2152" i="31"/>
  <c r="Y2152" i="31"/>
  <c r="W2153" i="31"/>
  <c r="X2153" i="31"/>
  <c r="Y2153" i="31"/>
  <c r="W2154" i="31"/>
  <c r="X2154" i="31"/>
  <c r="Y2154" i="31"/>
  <c r="W2155" i="31"/>
  <c r="X2155" i="31"/>
  <c r="Y2155" i="31"/>
  <c r="W2156" i="31"/>
  <c r="X2156" i="31"/>
  <c r="Y2156" i="31"/>
  <c r="W2157" i="31"/>
  <c r="X2157" i="31"/>
  <c r="Y2157" i="31"/>
  <c r="W2158" i="31"/>
  <c r="X2158" i="31"/>
  <c r="Y2158" i="31"/>
  <c r="W2159" i="31"/>
  <c r="X2159" i="31"/>
  <c r="Y2159" i="31"/>
  <c r="W2160" i="31"/>
  <c r="X2160" i="31"/>
  <c r="Y2160" i="31"/>
  <c r="W2161" i="31"/>
  <c r="X2161" i="31"/>
  <c r="Y2161" i="31"/>
  <c r="W2162" i="31"/>
  <c r="X2162" i="31"/>
  <c r="Y2162" i="31"/>
  <c r="W2163" i="31"/>
  <c r="X2163" i="31"/>
  <c r="Y2163" i="31"/>
  <c r="W2164" i="31"/>
  <c r="X2164" i="31"/>
  <c r="Y2164" i="31"/>
  <c r="W2165" i="31"/>
  <c r="X2165" i="31"/>
  <c r="Y2165" i="31"/>
  <c r="W2166" i="31"/>
  <c r="X2166" i="31"/>
  <c r="Y2166" i="31"/>
  <c r="W2167" i="31"/>
  <c r="X2167" i="31"/>
  <c r="Y2167" i="31"/>
  <c r="W2168" i="31"/>
  <c r="X2168" i="31"/>
  <c r="Y2168" i="31"/>
  <c r="W2169" i="31"/>
  <c r="X2169" i="31"/>
  <c r="Y2169" i="31"/>
  <c r="W2170" i="31"/>
  <c r="X2170" i="31"/>
  <c r="Y2170" i="31"/>
  <c r="W2171" i="31"/>
  <c r="X2171" i="31"/>
  <c r="Y2171" i="31"/>
  <c r="W2172" i="31"/>
  <c r="X2172" i="31"/>
  <c r="Y2172" i="31"/>
  <c r="W2173" i="31"/>
  <c r="X2173" i="31"/>
  <c r="Y2173" i="31"/>
  <c r="W2174" i="31"/>
  <c r="X2174" i="31"/>
  <c r="Y2174" i="31"/>
  <c r="W2175" i="31"/>
  <c r="X2175" i="31"/>
  <c r="Y2175" i="31"/>
  <c r="W2176" i="31"/>
  <c r="X2176" i="31"/>
  <c r="Y2176" i="31"/>
  <c r="W2177" i="31"/>
  <c r="X2177" i="31"/>
  <c r="Y2177" i="31"/>
  <c r="W2178" i="31"/>
  <c r="X2178" i="31"/>
  <c r="Y2178" i="31"/>
  <c r="W2179" i="31"/>
  <c r="X2179" i="31"/>
  <c r="Y2179" i="31"/>
  <c r="W2180" i="31"/>
  <c r="X2180" i="31"/>
  <c r="Y2180" i="31"/>
  <c r="W2181" i="31"/>
  <c r="X2181" i="31"/>
  <c r="Y2181" i="31"/>
  <c r="W2182" i="31"/>
  <c r="X2182" i="31"/>
  <c r="Y2182" i="31"/>
  <c r="W2183" i="31"/>
  <c r="X2183" i="31"/>
  <c r="Y2183" i="31"/>
  <c r="W2184" i="31"/>
  <c r="X2184" i="31"/>
  <c r="Y2184" i="31"/>
  <c r="W2185" i="31"/>
  <c r="X2185" i="31"/>
  <c r="Y2185" i="31"/>
  <c r="W2186" i="31"/>
  <c r="X2186" i="31"/>
  <c r="Y2186" i="31"/>
  <c r="W2187" i="31"/>
  <c r="X2187" i="31"/>
  <c r="Y2187" i="31"/>
  <c r="W2188" i="31"/>
  <c r="X2188" i="31"/>
  <c r="Y2188" i="31"/>
  <c r="W2189" i="31"/>
  <c r="X2189" i="31"/>
  <c r="Y2189" i="31"/>
  <c r="W2190" i="31"/>
  <c r="X2190" i="31"/>
  <c r="Y2190" i="31"/>
  <c r="W2191" i="31"/>
  <c r="X2191" i="31"/>
  <c r="Y2191" i="31"/>
  <c r="W2192" i="31"/>
  <c r="X2192" i="31"/>
  <c r="Y2192" i="31"/>
  <c r="W2193" i="31"/>
  <c r="X2193" i="31"/>
  <c r="Y2193" i="31"/>
  <c r="W2194" i="31"/>
  <c r="X2194" i="31"/>
  <c r="Y2194" i="31"/>
  <c r="W2195" i="31"/>
  <c r="X2195" i="31"/>
  <c r="Y2195" i="31"/>
  <c r="W2196" i="31"/>
  <c r="X2196" i="31"/>
  <c r="Y2196" i="31"/>
  <c r="W2197" i="31"/>
  <c r="X2197" i="31"/>
  <c r="Y2197" i="31"/>
  <c r="W2198" i="31"/>
  <c r="X2198" i="31"/>
  <c r="Y2198" i="31"/>
  <c r="W2199" i="31"/>
  <c r="X2199" i="31"/>
  <c r="Y2199" i="31"/>
  <c r="W2200" i="31"/>
  <c r="X2200" i="31"/>
  <c r="Y2200" i="31"/>
  <c r="W2201" i="31"/>
  <c r="X2201" i="31"/>
  <c r="Y2201" i="31"/>
  <c r="W2202" i="31"/>
  <c r="X2202" i="31"/>
  <c r="Y2202" i="31"/>
  <c r="W2203" i="31"/>
  <c r="X2203" i="31"/>
  <c r="Y2203" i="31"/>
  <c r="W2204" i="31"/>
  <c r="X2204" i="31"/>
  <c r="Y2204" i="31"/>
  <c r="W2205" i="31"/>
  <c r="X2205" i="31"/>
  <c r="Y2205" i="31"/>
  <c r="W2206" i="31"/>
  <c r="X2206" i="31"/>
  <c r="Y2206" i="31"/>
  <c r="W2207" i="31"/>
  <c r="X2207" i="31"/>
  <c r="Y2207" i="31"/>
  <c r="W2208" i="31"/>
  <c r="X2208" i="31"/>
  <c r="Y2208" i="31"/>
  <c r="W2209" i="31"/>
  <c r="X2209" i="31"/>
  <c r="Y2209" i="31"/>
  <c r="W2210" i="31"/>
  <c r="X2210" i="31"/>
  <c r="Y2210" i="31"/>
  <c r="W2211" i="31"/>
  <c r="X2211" i="31"/>
  <c r="Y2211" i="31"/>
  <c r="W2212" i="31"/>
  <c r="X2212" i="31"/>
  <c r="Y2212" i="31"/>
  <c r="W2213" i="31"/>
  <c r="X2213" i="31"/>
  <c r="Y2213" i="31"/>
  <c r="W2214" i="31"/>
  <c r="X2214" i="31"/>
  <c r="Y2214" i="31"/>
  <c r="W2215" i="31"/>
  <c r="X2215" i="31"/>
  <c r="Y2215" i="31"/>
  <c r="W2216" i="31"/>
  <c r="X2216" i="31"/>
  <c r="Y2216" i="31"/>
  <c r="W2217" i="31"/>
  <c r="X2217" i="31"/>
  <c r="Y2217" i="31"/>
  <c r="W2218" i="31"/>
  <c r="X2218" i="31"/>
  <c r="Y2218" i="31"/>
  <c r="W2219" i="31"/>
  <c r="X2219" i="31"/>
  <c r="Y2219" i="31"/>
  <c r="W2220" i="31"/>
  <c r="X2220" i="31"/>
  <c r="Y2220" i="31"/>
  <c r="W2221" i="31"/>
  <c r="X2221" i="31"/>
  <c r="Y2221" i="31"/>
  <c r="W2222" i="31"/>
  <c r="X2222" i="31"/>
  <c r="Y2222" i="31"/>
  <c r="W2223" i="31"/>
  <c r="X2223" i="31"/>
  <c r="Y2223" i="31"/>
  <c r="W2224" i="31"/>
  <c r="X2224" i="31"/>
  <c r="Y2224" i="31"/>
  <c r="W2225" i="31"/>
  <c r="X2225" i="31"/>
  <c r="Y2225" i="31"/>
  <c r="W2226" i="31"/>
  <c r="X2226" i="31"/>
  <c r="Y2226" i="31"/>
  <c r="W2227" i="31"/>
  <c r="X2227" i="31"/>
  <c r="Y2227" i="31"/>
  <c r="W2228" i="31"/>
  <c r="X2228" i="31"/>
  <c r="Y2228" i="31"/>
  <c r="W2229" i="31"/>
  <c r="X2229" i="31"/>
  <c r="Y2229" i="31"/>
  <c r="W2230" i="31"/>
  <c r="X2230" i="31"/>
  <c r="Y2230" i="31"/>
  <c r="W2231" i="31"/>
  <c r="X2231" i="31"/>
  <c r="Y2231" i="31"/>
  <c r="W2232" i="31"/>
  <c r="X2232" i="31"/>
  <c r="Y2232" i="31"/>
  <c r="W2233" i="31"/>
  <c r="X2233" i="31"/>
  <c r="Y2233" i="31"/>
  <c r="W2234" i="31"/>
  <c r="X2234" i="31"/>
  <c r="Y2234" i="31"/>
  <c r="W2235" i="31"/>
  <c r="X2235" i="31"/>
  <c r="Y2235" i="31"/>
  <c r="W2236" i="31"/>
  <c r="X2236" i="31"/>
  <c r="Y2236" i="31"/>
  <c r="W2237" i="31"/>
  <c r="X2237" i="31"/>
  <c r="Y2237" i="31"/>
  <c r="W2238" i="31"/>
  <c r="X2238" i="31"/>
  <c r="Y2238" i="31"/>
  <c r="W2239" i="31"/>
  <c r="X2239" i="31"/>
  <c r="Y2239" i="31"/>
  <c r="W2240" i="31"/>
  <c r="X2240" i="31"/>
  <c r="Y2240" i="31"/>
  <c r="W2241" i="31"/>
  <c r="X2241" i="31"/>
  <c r="Y2241" i="31"/>
  <c r="W2242" i="31"/>
  <c r="X2242" i="31"/>
  <c r="Y2242" i="31"/>
  <c r="W2243" i="31"/>
  <c r="X2243" i="31"/>
  <c r="Y2243" i="31"/>
  <c r="W2244" i="31"/>
  <c r="X2244" i="31"/>
  <c r="Y2244" i="31"/>
  <c r="W2245" i="31"/>
  <c r="X2245" i="31"/>
  <c r="Y2245" i="31"/>
  <c r="W2246" i="31"/>
  <c r="X2246" i="31"/>
  <c r="Y2246" i="31"/>
  <c r="W2247" i="31"/>
  <c r="X2247" i="31"/>
  <c r="Y2247" i="31"/>
  <c r="W2248" i="31"/>
  <c r="X2248" i="31"/>
  <c r="Y2248" i="31"/>
  <c r="W2249" i="31"/>
  <c r="X2249" i="31"/>
  <c r="Y2249" i="31"/>
  <c r="W2250" i="31"/>
  <c r="X2250" i="31"/>
  <c r="Y2250" i="31"/>
  <c r="W2251" i="31"/>
  <c r="X2251" i="31"/>
  <c r="Y2251" i="31"/>
  <c r="W2252" i="31"/>
  <c r="X2252" i="31"/>
  <c r="Y2252" i="31"/>
  <c r="W2253" i="31"/>
  <c r="X2253" i="31"/>
  <c r="Y2253" i="31"/>
  <c r="W2254" i="31"/>
  <c r="X2254" i="31"/>
  <c r="Y2254" i="31"/>
  <c r="W2255" i="31"/>
  <c r="X2255" i="31"/>
  <c r="Y2255" i="31"/>
  <c r="W2256" i="31"/>
  <c r="X2256" i="31"/>
  <c r="Y2256" i="31"/>
  <c r="W2257" i="31"/>
  <c r="X2257" i="31"/>
  <c r="Y2257" i="31"/>
  <c r="W2258" i="31"/>
  <c r="X2258" i="31"/>
  <c r="Y2258" i="31"/>
  <c r="W2259" i="31"/>
  <c r="X2259" i="31"/>
  <c r="Y2259" i="31"/>
  <c r="W2260" i="31"/>
  <c r="X2260" i="31"/>
  <c r="Y2260" i="31"/>
  <c r="W2261" i="31"/>
  <c r="X2261" i="31"/>
  <c r="Y2261" i="31"/>
  <c r="W2262" i="31"/>
  <c r="X2262" i="31"/>
  <c r="Y2262" i="31"/>
  <c r="W2263" i="31"/>
  <c r="X2263" i="31"/>
  <c r="Y2263" i="31"/>
  <c r="W2264" i="31"/>
  <c r="X2264" i="31"/>
  <c r="Y2264" i="31"/>
  <c r="W2265" i="31"/>
  <c r="X2265" i="31"/>
  <c r="Y2265" i="31"/>
  <c r="W2266" i="31"/>
  <c r="X2266" i="31"/>
  <c r="Y2266" i="31"/>
  <c r="W2267" i="31"/>
  <c r="X2267" i="31"/>
  <c r="Y2267" i="31"/>
  <c r="W2268" i="31"/>
  <c r="X2268" i="31"/>
  <c r="Y2268" i="31"/>
  <c r="W2269" i="31"/>
  <c r="X2269" i="31"/>
  <c r="Y2269" i="31"/>
  <c r="W2270" i="31"/>
  <c r="X2270" i="31"/>
  <c r="Y2270" i="31"/>
  <c r="W2271" i="31"/>
  <c r="X2271" i="31"/>
  <c r="Y2271" i="31"/>
  <c r="W2272" i="31"/>
  <c r="X2272" i="31"/>
  <c r="Y2272" i="31"/>
  <c r="W2273" i="31"/>
  <c r="X2273" i="31"/>
  <c r="Y2273" i="31"/>
  <c r="W2274" i="31"/>
  <c r="X2274" i="31"/>
  <c r="Y2274" i="31"/>
  <c r="W2275" i="31"/>
  <c r="X2275" i="31"/>
  <c r="Y2275" i="31"/>
  <c r="W2276" i="31"/>
  <c r="X2276" i="31"/>
  <c r="Y2276" i="31"/>
  <c r="W2277" i="31"/>
  <c r="X2277" i="31"/>
  <c r="Y2277" i="31"/>
  <c r="W2278" i="31"/>
  <c r="X2278" i="31"/>
  <c r="Y2278" i="31"/>
  <c r="W2279" i="31"/>
  <c r="X2279" i="31"/>
  <c r="Y2279" i="31"/>
  <c r="W2280" i="31"/>
  <c r="X2280" i="31"/>
  <c r="Y2280" i="31"/>
  <c r="W2281" i="31"/>
  <c r="X2281" i="31"/>
  <c r="Y2281" i="31"/>
  <c r="W2282" i="31"/>
  <c r="X2282" i="31"/>
  <c r="Y2282" i="31"/>
  <c r="W2283" i="31"/>
  <c r="X2283" i="31"/>
  <c r="Y2283" i="31"/>
  <c r="W2284" i="31"/>
  <c r="X2284" i="31"/>
  <c r="Y2284" i="31"/>
  <c r="W2285" i="31"/>
  <c r="X2285" i="31"/>
  <c r="Y2285" i="31"/>
  <c r="W2286" i="31"/>
  <c r="X2286" i="31"/>
  <c r="Y2286" i="31"/>
  <c r="W2287" i="31"/>
  <c r="X2287" i="31"/>
  <c r="Y2287" i="31"/>
  <c r="W2288" i="31"/>
  <c r="X2288" i="31"/>
  <c r="Y2288" i="31"/>
  <c r="W2289" i="31"/>
  <c r="X2289" i="31"/>
  <c r="Y2289" i="31"/>
  <c r="W2290" i="31"/>
  <c r="X2290" i="31"/>
  <c r="Y2290" i="31"/>
  <c r="W2291" i="31"/>
  <c r="X2291" i="31"/>
  <c r="Y2291" i="31"/>
  <c r="W2292" i="31"/>
  <c r="X2292" i="31"/>
  <c r="Y2292" i="31"/>
  <c r="W2293" i="31"/>
  <c r="X2293" i="31"/>
  <c r="Y2293" i="31"/>
  <c r="W2294" i="31"/>
  <c r="X2294" i="31"/>
  <c r="Y2294" i="31"/>
  <c r="W2295" i="31"/>
  <c r="X2295" i="31"/>
  <c r="Y2295" i="31"/>
  <c r="W2296" i="31"/>
  <c r="X2296" i="31"/>
  <c r="Y2296" i="31"/>
  <c r="W2297" i="31"/>
  <c r="X2297" i="31"/>
  <c r="Y2297" i="31"/>
  <c r="W2298" i="31"/>
  <c r="X2298" i="31"/>
  <c r="Y2298" i="31"/>
  <c r="W2299" i="31"/>
  <c r="X2299" i="31"/>
  <c r="Y2299" i="31"/>
  <c r="W2300" i="31"/>
  <c r="X2300" i="31"/>
  <c r="Y2300" i="31"/>
  <c r="W2301" i="31"/>
  <c r="X2301" i="31"/>
  <c r="Y2301" i="31"/>
  <c r="W2302" i="31"/>
  <c r="X2302" i="31"/>
  <c r="Y2302" i="31"/>
  <c r="W2303" i="31"/>
  <c r="X2303" i="31"/>
  <c r="Y2303" i="31"/>
  <c r="W2304" i="31"/>
  <c r="X2304" i="31"/>
  <c r="Y2304" i="31"/>
  <c r="W2305" i="31"/>
  <c r="X2305" i="31"/>
  <c r="Y2305" i="31"/>
  <c r="W2306" i="31"/>
  <c r="X2306" i="31"/>
  <c r="Y2306" i="31"/>
  <c r="W2307" i="31"/>
  <c r="X2307" i="31"/>
  <c r="Y2307" i="31"/>
  <c r="W2308" i="31"/>
  <c r="X2308" i="31"/>
  <c r="Y2308" i="31"/>
  <c r="W2309" i="31"/>
  <c r="X2309" i="31"/>
  <c r="Y2309" i="31"/>
  <c r="W2310" i="31"/>
  <c r="X2310" i="31"/>
  <c r="Y2310" i="31"/>
  <c r="W2311" i="31"/>
  <c r="X2311" i="31"/>
  <c r="Y2311" i="31"/>
  <c r="W2312" i="31"/>
  <c r="X2312" i="31"/>
  <c r="Y2312" i="31"/>
  <c r="W2313" i="31"/>
  <c r="X2313" i="31"/>
  <c r="Y2313" i="31"/>
  <c r="W2314" i="31"/>
  <c r="X2314" i="31"/>
  <c r="Y2314" i="31"/>
  <c r="W2315" i="31"/>
  <c r="X2315" i="31"/>
  <c r="Y2315" i="31"/>
  <c r="W2316" i="31"/>
  <c r="X2316" i="31"/>
  <c r="Y2316" i="31"/>
  <c r="W2317" i="31"/>
  <c r="X2317" i="31"/>
  <c r="Y2317" i="31"/>
  <c r="W2318" i="31"/>
  <c r="X2318" i="31"/>
  <c r="Y2318" i="31"/>
  <c r="W2319" i="31"/>
  <c r="X2319" i="31"/>
  <c r="Y2319" i="31"/>
  <c r="W2320" i="31"/>
  <c r="X2320" i="31"/>
  <c r="Y2320" i="31"/>
  <c r="W2321" i="31"/>
  <c r="X2321" i="31"/>
  <c r="Y2321" i="31"/>
  <c r="W2322" i="31"/>
  <c r="X2322" i="31"/>
  <c r="Y2322" i="31"/>
  <c r="W2323" i="31"/>
  <c r="X2323" i="31"/>
  <c r="Y2323" i="31"/>
  <c r="W2324" i="31"/>
  <c r="X2324" i="31"/>
  <c r="Y2324" i="31"/>
  <c r="W2325" i="31"/>
  <c r="X2325" i="31"/>
  <c r="Y2325" i="31"/>
  <c r="W2326" i="31"/>
  <c r="X2326" i="31"/>
  <c r="Y2326" i="31"/>
  <c r="W2327" i="31"/>
  <c r="X2327" i="31"/>
  <c r="Y2327" i="31"/>
  <c r="W2328" i="31"/>
  <c r="X2328" i="31"/>
  <c r="Y2328" i="31"/>
  <c r="W2329" i="31"/>
  <c r="X2329" i="31"/>
  <c r="Y2329" i="31"/>
  <c r="W2330" i="31"/>
  <c r="X2330" i="31"/>
  <c r="Y2330" i="31"/>
  <c r="W2331" i="31"/>
  <c r="X2331" i="31"/>
  <c r="Y2331" i="31"/>
  <c r="W2332" i="31"/>
  <c r="X2332" i="31"/>
  <c r="Y2332" i="31"/>
  <c r="W2333" i="31"/>
  <c r="X2333" i="31"/>
  <c r="Y2333" i="31"/>
  <c r="W2334" i="31"/>
  <c r="X2334" i="31"/>
  <c r="Y2334" i="31"/>
  <c r="W2335" i="31"/>
  <c r="X2335" i="31"/>
  <c r="Y2335" i="31"/>
  <c r="W2336" i="31"/>
  <c r="X2336" i="31"/>
  <c r="Y2336" i="31"/>
  <c r="W2337" i="31"/>
  <c r="X2337" i="31"/>
  <c r="Y2337" i="31"/>
  <c r="W2338" i="31"/>
  <c r="X2338" i="31"/>
  <c r="Y2338" i="31"/>
  <c r="W2339" i="31"/>
  <c r="X2339" i="31"/>
  <c r="Y2339" i="31"/>
  <c r="W2340" i="31"/>
  <c r="X2340" i="31"/>
  <c r="Y2340" i="31"/>
  <c r="W2341" i="31"/>
  <c r="X2341" i="31"/>
  <c r="Y2341" i="31"/>
  <c r="W2342" i="31"/>
  <c r="X2342" i="31"/>
  <c r="Y2342" i="31"/>
  <c r="W2343" i="31"/>
  <c r="X2343" i="31"/>
  <c r="Y2343" i="31"/>
  <c r="W2344" i="31"/>
  <c r="X2344" i="31"/>
  <c r="Y2344" i="31"/>
  <c r="W2345" i="31"/>
  <c r="X2345" i="31"/>
  <c r="Y2345" i="31"/>
  <c r="W2346" i="31"/>
  <c r="X2346" i="31"/>
  <c r="Y2346" i="31"/>
  <c r="W2347" i="31"/>
  <c r="X2347" i="31"/>
  <c r="Y2347" i="31"/>
  <c r="W2348" i="31"/>
  <c r="X2348" i="31"/>
  <c r="Y2348" i="31"/>
  <c r="W2349" i="31"/>
  <c r="X2349" i="31"/>
  <c r="Y2349" i="31"/>
  <c r="W2350" i="31"/>
  <c r="X2350" i="31"/>
  <c r="Y2350" i="31"/>
  <c r="W2351" i="31"/>
  <c r="X2351" i="31"/>
  <c r="Y2351" i="31"/>
  <c r="W2352" i="31"/>
  <c r="X2352" i="31"/>
  <c r="Y2352" i="31"/>
  <c r="W2353" i="31"/>
  <c r="X2353" i="31"/>
  <c r="Y2353" i="31"/>
  <c r="W2354" i="31"/>
  <c r="X2354" i="31"/>
  <c r="Y2354" i="31"/>
  <c r="W2355" i="31"/>
  <c r="X2355" i="31"/>
  <c r="Y2355" i="31"/>
  <c r="W2356" i="31"/>
  <c r="X2356" i="31"/>
  <c r="Y2356" i="31"/>
  <c r="W2357" i="31"/>
  <c r="X2357" i="31"/>
  <c r="Y2357" i="31"/>
  <c r="W2358" i="31"/>
  <c r="X2358" i="31"/>
  <c r="Y2358" i="31"/>
  <c r="W2359" i="31"/>
  <c r="X2359" i="31"/>
  <c r="Y2359" i="31"/>
  <c r="W2360" i="31"/>
  <c r="X2360" i="31"/>
  <c r="Y2360" i="31"/>
  <c r="W2361" i="31"/>
  <c r="X2361" i="31"/>
  <c r="Y2361" i="31"/>
  <c r="W2362" i="31"/>
  <c r="X2362" i="31"/>
  <c r="Y2362" i="31"/>
  <c r="W2363" i="31"/>
  <c r="X2363" i="31"/>
  <c r="Y2363" i="31"/>
  <c r="W2364" i="31"/>
  <c r="X2364" i="31"/>
  <c r="Y2364" i="31"/>
  <c r="W2365" i="31"/>
  <c r="X2365" i="31"/>
  <c r="Y2365" i="31"/>
  <c r="W2366" i="31"/>
  <c r="X2366" i="31"/>
  <c r="Y2366" i="31"/>
  <c r="W2367" i="31"/>
  <c r="X2367" i="31"/>
  <c r="Y2367" i="31"/>
  <c r="W2368" i="31"/>
  <c r="X2368" i="31"/>
  <c r="Y2368" i="31"/>
  <c r="W2369" i="31"/>
  <c r="X2369" i="31"/>
  <c r="Y2369" i="31"/>
  <c r="W2370" i="31"/>
  <c r="X2370" i="31"/>
  <c r="Y2370" i="31"/>
  <c r="W2371" i="31"/>
  <c r="X2371" i="31"/>
  <c r="Y2371" i="31"/>
  <c r="W2372" i="31"/>
  <c r="X2372" i="31"/>
  <c r="Y2372" i="31"/>
  <c r="W2373" i="31"/>
  <c r="X2373" i="31"/>
  <c r="Y2373" i="31"/>
  <c r="W2374" i="31"/>
  <c r="X2374" i="31"/>
  <c r="Y2374" i="31"/>
  <c r="W2375" i="31"/>
  <c r="X2375" i="31"/>
  <c r="Y2375" i="31"/>
  <c r="W2376" i="31"/>
  <c r="X2376" i="31"/>
  <c r="Y2376" i="31"/>
  <c r="W2377" i="31"/>
  <c r="X2377" i="31"/>
  <c r="Y2377" i="31"/>
  <c r="W2378" i="31"/>
  <c r="X2378" i="31"/>
  <c r="Y2378" i="31"/>
  <c r="W2379" i="31"/>
  <c r="X2379" i="31"/>
  <c r="Y2379" i="31"/>
  <c r="W2380" i="31"/>
  <c r="X2380" i="31"/>
  <c r="Y2380" i="31"/>
  <c r="W2381" i="31"/>
  <c r="X2381" i="31"/>
  <c r="Y2381" i="31"/>
  <c r="W2382" i="31"/>
  <c r="X2382" i="31"/>
  <c r="Y2382" i="31"/>
  <c r="W2383" i="31"/>
  <c r="X2383" i="31"/>
  <c r="Y2383" i="31"/>
  <c r="W2384" i="31"/>
  <c r="X2384" i="31"/>
  <c r="Y2384" i="31"/>
  <c r="W2385" i="31"/>
  <c r="X2385" i="31"/>
  <c r="Y2385" i="31"/>
  <c r="W2386" i="31"/>
  <c r="X2386" i="31"/>
  <c r="Y2386" i="31"/>
  <c r="W2387" i="31"/>
  <c r="X2387" i="31"/>
  <c r="Y2387" i="31"/>
  <c r="W2388" i="31"/>
  <c r="X2388" i="31"/>
  <c r="Y2388" i="31"/>
  <c r="W2389" i="31"/>
  <c r="X2389" i="31"/>
  <c r="Y2389" i="31"/>
  <c r="W2390" i="31"/>
  <c r="X2390" i="31"/>
  <c r="Y2390" i="31"/>
  <c r="W2391" i="31"/>
  <c r="X2391" i="31"/>
  <c r="Y2391" i="31"/>
  <c r="W2392" i="31"/>
  <c r="X2392" i="31"/>
  <c r="Y2392" i="31"/>
  <c r="W2393" i="31"/>
  <c r="X2393" i="31"/>
  <c r="Y2393" i="31"/>
  <c r="W2394" i="31"/>
  <c r="X2394" i="31"/>
  <c r="Y2394" i="31"/>
  <c r="W2395" i="31"/>
  <c r="X2395" i="31"/>
  <c r="Y2395" i="31"/>
  <c r="W2396" i="31"/>
  <c r="X2396" i="31"/>
  <c r="Y2396" i="31"/>
  <c r="W2397" i="31"/>
  <c r="X2397" i="31"/>
  <c r="Y2397" i="31"/>
  <c r="W2398" i="31"/>
  <c r="X2398" i="31"/>
  <c r="Y2398" i="31"/>
  <c r="W2399" i="31"/>
  <c r="X2399" i="31"/>
  <c r="Y2399" i="31"/>
  <c r="W2400" i="31"/>
  <c r="X2400" i="31"/>
  <c r="Y2400" i="31"/>
  <c r="W2401" i="31"/>
  <c r="X2401" i="31"/>
  <c r="Y2401" i="31"/>
  <c r="W2402" i="31"/>
  <c r="X2402" i="31"/>
  <c r="Y2402" i="31"/>
  <c r="W2403" i="31"/>
  <c r="X2403" i="31"/>
  <c r="Y2403" i="31"/>
  <c r="W2404" i="31"/>
  <c r="X2404" i="31"/>
  <c r="Y2404" i="31"/>
  <c r="W2405" i="31"/>
  <c r="X2405" i="31"/>
  <c r="Y2405" i="31"/>
  <c r="W2406" i="31"/>
  <c r="X2406" i="31"/>
  <c r="Y2406" i="31"/>
  <c r="W2407" i="31"/>
  <c r="X2407" i="31"/>
  <c r="Y2407" i="31"/>
  <c r="W2408" i="31"/>
  <c r="X2408" i="31"/>
  <c r="Y2408" i="31"/>
  <c r="W2409" i="31"/>
  <c r="X2409" i="31"/>
  <c r="Y2409" i="31"/>
  <c r="W2410" i="31"/>
  <c r="X2410" i="31"/>
  <c r="Y2410" i="31"/>
  <c r="W2411" i="31"/>
  <c r="X2411" i="31"/>
  <c r="Y2411" i="31"/>
  <c r="W2412" i="31"/>
  <c r="X2412" i="31"/>
  <c r="Y2412" i="31"/>
  <c r="W2413" i="31"/>
  <c r="X2413" i="31"/>
  <c r="Y2413" i="31"/>
  <c r="W2414" i="31"/>
  <c r="X2414" i="31"/>
  <c r="Y2414" i="31"/>
  <c r="W2415" i="31"/>
  <c r="X2415" i="31"/>
  <c r="Y2415" i="31"/>
  <c r="W2416" i="31"/>
  <c r="X2416" i="31"/>
  <c r="Y2416" i="31"/>
  <c r="W2417" i="31"/>
  <c r="X2417" i="31"/>
  <c r="Y2417" i="31"/>
  <c r="W2418" i="31"/>
  <c r="X2418" i="31"/>
  <c r="Y2418" i="31"/>
  <c r="W2419" i="31"/>
  <c r="X2419" i="31"/>
  <c r="Y2419" i="31"/>
  <c r="W2420" i="31"/>
  <c r="X2420" i="31"/>
  <c r="Y2420" i="31"/>
  <c r="W2421" i="31"/>
  <c r="X2421" i="31"/>
  <c r="Y2421" i="31"/>
  <c r="W2422" i="31"/>
  <c r="X2422" i="31"/>
  <c r="Y2422" i="31"/>
  <c r="W2423" i="31"/>
  <c r="X2423" i="31"/>
  <c r="Y2423" i="31"/>
  <c r="W2424" i="31"/>
  <c r="X2424" i="31"/>
  <c r="Y2424" i="31"/>
  <c r="W2425" i="31"/>
  <c r="X2425" i="31"/>
  <c r="Y2425" i="31"/>
  <c r="W2426" i="31"/>
  <c r="X2426" i="31"/>
  <c r="Y2426" i="31"/>
  <c r="W2427" i="31"/>
  <c r="X2427" i="31"/>
  <c r="Y2427" i="31"/>
  <c r="W2428" i="31"/>
  <c r="X2428" i="31"/>
  <c r="Y2428" i="31"/>
  <c r="W2429" i="31"/>
  <c r="X2429" i="31"/>
  <c r="Y2429" i="31"/>
  <c r="W2430" i="31"/>
  <c r="X2430" i="31"/>
  <c r="Y2430" i="31"/>
  <c r="W2431" i="31"/>
  <c r="X2431" i="31"/>
  <c r="Y2431" i="31"/>
  <c r="W2432" i="31"/>
  <c r="X2432" i="31"/>
  <c r="Y2432" i="31"/>
  <c r="W2433" i="31"/>
  <c r="X2433" i="31"/>
  <c r="Y2433" i="31"/>
  <c r="W2434" i="31"/>
  <c r="X2434" i="31"/>
  <c r="Y2434" i="31"/>
  <c r="W2435" i="31"/>
  <c r="X2435" i="31"/>
  <c r="Y2435" i="31"/>
  <c r="W2436" i="31"/>
  <c r="X2436" i="31"/>
  <c r="Y2436" i="31"/>
  <c r="W2437" i="31"/>
  <c r="X2437" i="31"/>
  <c r="Y2437" i="31"/>
  <c r="W2438" i="31"/>
  <c r="X2438" i="31"/>
  <c r="Y2438" i="31"/>
  <c r="W2439" i="31"/>
  <c r="X2439" i="31"/>
  <c r="Y2439" i="31"/>
  <c r="W2440" i="31"/>
  <c r="X2440" i="31"/>
  <c r="Y2440" i="31"/>
  <c r="W2441" i="31"/>
  <c r="X2441" i="31"/>
  <c r="Y2441" i="31"/>
  <c r="W2442" i="31"/>
  <c r="X2442" i="31"/>
  <c r="Y2442" i="31"/>
  <c r="W2443" i="31"/>
  <c r="X2443" i="31"/>
  <c r="Y2443" i="31"/>
  <c r="W2444" i="31"/>
  <c r="X2444" i="31"/>
  <c r="Y2444" i="31"/>
  <c r="W2445" i="31"/>
  <c r="X2445" i="31"/>
  <c r="Y2445" i="31"/>
  <c r="W2446" i="31"/>
  <c r="X2446" i="31"/>
  <c r="Y2446" i="31"/>
  <c r="W2447" i="31"/>
  <c r="X2447" i="31"/>
  <c r="Y2447" i="31"/>
  <c r="W2448" i="31"/>
  <c r="X2448" i="31"/>
  <c r="Y2448" i="31"/>
  <c r="W2449" i="31"/>
  <c r="X2449" i="31"/>
  <c r="Y2449" i="31"/>
  <c r="W2450" i="31"/>
  <c r="X2450" i="31"/>
  <c r="Y2450" i="31"/>
  <c r="W2451" i="31"/>
  <c r="X2451" i="31"/>
  <c r="Y2451" i="31"/>
  <c r="W2452" i="31"/>
  <c r="X2452" i="31"/>
  <c r="Y2452" i="31"/>
  <c r="W2453" i="31"/>
  <c r="X2453" i="31"/>
  <c r="Y2453" i="31"/>
  <c r="W2454" i="31"/>
  <c r="X2454" i="31"/>
  <c r="Y2454" i="31"/>
  <c r="W2455" i="31"/>
  <c r="X2455" i="31"/>
  <c r="Y2455" i="31"/>
  <c r="W2456" i="31"/>
  <c r="X2456" i="31"/>
  <c r="Y2456" i="31"/>
  <c r="W2457" i="31"/>
  <c r="X2457" i="31"/>
  <c r="Y2457" i="31"/>
  <c r="W2458" i="31"/>
  <c r="X2458" i="31"/>
  <c r="Y2458" i="31"/>
  <c r="W2459" i="31"/>
  <c r="X2459" i="31"/>
  <c r="Y2459" i="31"/>
  <c r="W2460" i="31"/>
  <c r="X2460" i="31"/>
  <c r="Y2460" i="31"/>
  <c r="W2461" i="31"/>
  <c r="X2461" i="31"/>
  <c r="Y2461" i="31"/>
  <c r="W2462" i="31"/>
  <c r="X2462" i="31"/>
  <c r="Y2462" i="31"/>
  <c r="W2463" i="31"/>
  <c r="X2463" i="31"/>
  <c r="Y2463" i="31"/>
  <c r="W2464" i="31"/>
  <c r="X2464" i="31"/>
  <c r="Y2464" i="31"/>
  <c r="W2465" i="31"/>
  <c r="X2465" i="31"/>
  <c r="Y2465" i="31"/>
  <c r="W2466" i="31"/>
  <c r="X2466" i="31"/>
  <c r="Y2466" i="31"/>
  <c r="W2467" i="31"/>
  <c r="X2467" i="31"/>
  <c r="Y2467" i="31"/>
  <c r="W2468" i="31"/>
  <c r="X2468" i="31"/>
  <c r="Y2468" i="31"/>
  <c r="W2469" i="31"/>
  <c r="X2469" i="31"/>
  <c r="Y2469" i="31"/>
  <c r="W2470" i="31"/>
  <c r="X2470" i="31"/>
  <c r="Y2470" i="31"/>
  <c r="W2471" i="31"/>
  <c r="X2471" i="31"/>
  <c r="Y2471" i="31"/>
  <c r="W2472" i="31"/>
  <c r="X2472" i="31"/>
  <c r="Y2472" i="31"/>
  <c r="W2473" i="31"/>
  <c r="X2473" i="31"/>
  <c r="Y2473" i="31"/>
  <c r="W2474" i="31"/>
  <c r="X2474" i="31"/>
  <c r="Y2474" i="31"/>
  <c r="W2475" i="31"/>
  <c r="X2475" i="31"/>
  <c r="Y2475" i="31"/>
  <c r="W2476" i="31"/>
  <c r="X2476" i="31"/>
  <c r="Y2476" i="31"/>
  <c r="W2477" i="31"/>
  <c r="X2477" i="31"/>
  <c r="Y2477" i="31"/>
  <c r="W2478" i="31"/>
  <c r="X2478" i="31"/>
  <c r="Y2478" i="31"/>
  <c r="W2479" i="31"/>
  <c r="X2479" i="31"/>
  <c r="Y2479" i="31"/>
  <c r="W2480" i="31"/>
  <c r="X2480" i="31"/>
  <c r="Y2480" i="31"/>
  <c r="W2481" i="31"/>
  <c r="X2481" i="31"/>
  <c r="Y2481" i="31"/>
  <c r="W2482" i="31"/>
  <c r="X2482" i="31"/>
  <c r="Y2482" i="31"/>
  <c r="W2483" i="31"/>
  <c r="X2483" i="31"/>
  <c r="Y2483" i="31"/>
  <c r="W2484" i="31"/>
  <c r="X2484" i="31"/>
  <c r="Y2484" i="31"/>
  <c r="W2485" i="31"/>
  <c r="X2485" i="31"/>
  <c r="Y2485" i="31"/>
  <c r="W2486" i="31"/>
  <c r="X2486" i="31"/>
  <c r="Y2486" i="31"/>
  <c r="W2487" i="31"/>
  <c r="X2487" i="31"/>
  <c r="Y2487" i="31"/>
  <c r="W2488" i="31"/>
  <c r="X2488" i="31"/>
  <c r="Y2488" i="31"/>
  <c r="W2489" i="31"/>
  <c r="X2489" i="31"/>
  <c r="Y2489" i="31"/>
  <c r="W2490" i="31"/>
  <c r="X2490" i="31"/>
  <c r="Y2490" i="31"/>
  <c r="W2491" i="31"/>
  <c r="X2491" i="31"/>
  <c r="Y2491" i="31"/>
  <c r="W2492" i="31"/>
  <c r="X2492" i="31"/>
  <c r="Y2492" i="31"/>
  <c r="W2493" i="31"/>
  <c r="X2493" i="31"/>
  <c r="Y2493" i="31"/>
  <c r="W2494" i="31"/>
  <c r="X2494" i="31"/>
  <c r="Y2494" i="31"/>
  <c r="W2495" i="31"/>
  <c r="X2495" i="31"/>
  <c r="Y2495" i="31"/>
  <c r="W2496" i="31"/>
  <c r="X2496" i="31"/>
  <c r="Y2496" i="31"/>
  <c r="W2497" i="31"/>
  <c r="X2497" i="31"/>
  <c r="Y2497" i="31"/>
  <c r="W2498" i="31"/>
  <c r="X2498" i="31"/>
  <c r="Y2498" i="31"/>
  <c r="W2499" i="31"/>
  <c r="X2499" i="31"/>
  <c r="Y2499" i="31"/>
  <c r="W2500" i="31"/>
  <c r="X2500" i="31"/>
  <c r="Y2500" i="31"/>
  <c r="W2501" i="31"/>
  <c r="X2501" i="31"/>
  <c r="Y2501" i="31"/>
  <c r="W2502" i="31"/>
  <c r="X2502" i="31"/>
  <c r="Y2502" i="31"/>
  <c r="W2503" i="31"/>
  <c r="X2503" i="31"/>
  <c r="Y2503" i="31"/>
  <c r="W2504" i="31"/>
  <c r="X2504" i="31"/>
  <c r="Y2504" i="31"/>
  <c r="W2505" i="31"/>
  <c r="X2505" i="31"/>
  <c r="Y2505" i="31"/>
  <c r="W2506" i="31"/>
  <c r="X2506" i="31"/>
  <c r="Y2506" i="31"/>
  <c r="W2507" i="31"/>
  <c r="X2507" i="31"/>
  <c r="Y2507" i="31"/>
  <c r="W2508" i="31"/>
  <c r="X2508" i="31"/>
  <c r="Y2508" i="31"/>
  <c r="W2509" i="31"/>
  <c r="X2509" i="31"/>
  <c r="Y2509" i="31"/>
  <c r="W2510" i="31"/>
  <c r="X2510" i="31"/>
  <c r="Y2510" i="31"/>
  <c r="W2511" i="31"/>
  <c r="X2511" i="31"/>
  <c r="Y2511" i="31"/>
  <c r="W2512" i="31"/>
  <c r="X2512" i="31"/>
  <c r="Y2512" i="31"/>
  <c r="W2513" i="31"/>
  <c r="X2513" i="31"/>
  <c r="Y2513" i="31"/>
  <c r="W2514" i="31"/>
  <c r="X2514" i="31"/>
  <c r="Y2514" i="31"/>
  <c r="W2515" i="31"/>
  <c r="X2515" i="31"/>
  <c r="Y2515" i="31"/>
  <c r="W2516" i="31"/>
  <c r="X2516" i="31"/>
  <c r="Y2516" i="31"/>
  <c r="W2517" i="31"/>
  <c r="X2517" i="31"/>
  <c r="Y2517" i="31"/>
  <c r="W2518" i="31"/>
  <c r="X2518" i="31"/>
  <c r="Y2518" i="31"/>
  <c r="W2519" i="31"/>
  <c r="X2519" i="31"/>
  <c r="Y2519" i="31"/>
  <c r="W2520" i="31"/>
  <c r="X2520" i="31"/>
  <c r="Y2520" i="31"/>
  <c r="W2521" i="31"/>
  <c r="X2521" i="31"/>
  <c r="Y2521" i="31"/>
  <c r="W2522" i="31"/>
  <c r="X2522" i="31"/>
  <c r="Y2522" i="31"/>
  <c r="W2523" i="31"/>
  <c r="X2523" i="31"/>
  <c r="Y2523" i="31"/>
  <c r="W2524" i="31"/>
  <c r="X2524" i="31"/>
  <c r="Y2524" i="31"/>
  <c r="W2525" i="31"/>
  <c r="X2525" i="31"/>
  <c r="Y2525" i="31"/>
  <c r="W2526" i="31"/>
  <c r="X2526" i="31"/>
  <c r="Y2526" i="31"/>
  <c r="W2527" i="31"/>
  <c r="X2527" i="31"/>
  <c r="Y2527" i="31"/>
  <c r="W2528" i="31"/>
  <c r="X2528" i="31"/>
  <c r="Y2528" i="31"/>
  <c r="W2529" i="31"/>
  <c r="X2529" i="31"/>
  <c r="Y2529" i="31"/>
  <c r="W2530" i="31"/>
  <c r="X2530" i="31"/>
  <c r="Y2530" i="31"/>
  <c r="W2531" i="31"/>
  <c r="X2531" i="31"/>
  <c r="Y2531" i="31"/>
  <c r="W2532" i="31"/>
  <c r="X2532" i="31"/>
  <c r="Y2532" i="31"/>
  <c r="W2533" i="31"/>
  <c r="X2533" i="31"/>
  <c r="Y2533" i="31"/>
  <c r="W2534" i="31"/>
  <c r="X2534" i="31"/>
  <c r="Y2534" i="31"/>
  <c r="W2535" i="31"/>
  <c r="X2535" i="31"/>
  <c r="Y2535" i="31"/>
  <c r="W2536" i="31"/>
  <c r="X2536" i="31"/>
  <c r="Y2536" i="31"/>
  <c r="W2537" i="31"/>
  <c r="X2537" i="31"/>
  <c r="Y2537" i="31"/>
  <c r="W2538" i="31"/>
  <c r="X2538" i="31"/>
  <c r="Y2538" i="31"/>
  <c r="W2539" i="31"/>
  <c r="X2539" i="31"/>
  <c r="Y2539" i="31"/>
  <c r="W2540" i="31"/>
  <c r="X2540" i="31"/>
  <c r="Y2540" i="31"/>
  <c r="W2541" i="31"/>
  <c r="X2541" i="31"/>
  <c r="Y2541" i="31"/>
  <c r="W2542" i="31"/>
  <c r="X2542" i="31"/>
  <c r="Y2542" i="31"/>
  <c r="W2543" i="31"/>
  <c r="X2543" i="31"/>
  <c r="Y2543" i="31"/>
  <c r="W2544" i="31"/>
  <c r="X2544" i="31"/>
  <c r="Y2544" i="31"/>
  <c r="W2545" i="31"/>
  <c r="X2545" i="31"/>
  <c r="Y2545" i="31"/>
  <c r="W2546" i="31"/>
  <c r="X2546" i="31"/>
  <c r="Y2546" i="31"/>
  <c r="W2547" i="31"/>
  <c r="X2547" i="31"/>
  <c r="Y2547" i="31"/>
  <c r="W2548" i="31"/>
  <c r="X2548" i="31"/>
  <c r="Y2548" i="31"/>
  <c r="W2549" i="31"/>
  <c r="X2549" i="31"/>
  <c r="Y2549" i="31"/>
  <c r="W2550" i="31"/>
  <c r="X2550" i="31"/>
  <c r="Y2550" i="31"/>
  <c r="W2551" i="31"/>
  <c r="X2551" i="31"/>
  <c r="Y2551" i="31"/>
  <c r="W2552" i="31"/>
  <c r="X2552" i="31"/>
  <c r="Y2552" i="31"/>
  <c r="W2553" i="31"/>
  <c r="X2553" i="31"/>
  <c r="Y2553" i="31"/>
  <c r="W2554" i="31"/>
  <c r="X2554" i="31"/>
  <c r="Y2554" i="31"/>
  <c r="W2555" i="31"/>
  <c r="X2555" i="31"/>
  <c r="Y2555" i="31"/>
  <c r="W2556" i="31"/>
  <c r="X2556" i="31"/>
  <c r="Y2556" i="31"/>
  <c r="W2557" i="31"/>
  <c r="X2557" i="31"/>
  <c r="Y2557" i="31"/>
  <c r="W2558" i="31"/>
  <c r="X2558" i="31"/>
  <c r="Y2558" i="31"/>
  <c r="W2559" i="31"/>
  <c r="X2559" i="31"/>
  <c r="Y2559" i="31"/>
  <c r="W2560" i="31"/>
  <c r="X2560" i="31"/>
  <c r="Y2560" i="31"/>
  <c r="W2561" i="31"/>
  <c r="X2561" i="31"/>
  <c r="Y2561" i="31"/>
  <c r="W2562" i="31"/>
  <c r="X2562" i="31"/>
  <c r="Y2562" i="31"/>
  <c r="W2563" i="31"/>
  <c r="X2563" i="31"/>
  <c r="Y2563" i="31"/>
  <c r="W2564" i="31"/>
  <c r="X2564" i="31"/>
  <c r="Y2564" i="31"/>
  <c r="W2565" i="31"/>
  <c r="X2565" i="31"/>
  <c r="Y2565" i="31"/>
  <c r="W2566" i="31"/>
  <c r="X2566" i="31"/>
  <c r="Y2566" i="31"/>
  <c r="W2567" i="31"/>
  <c r="X2567" i="31"/>
  <c r="Y2567" i="31"/>
  <c r="W2568" i="31"/>
  <c r="X2568" i="31"/>
  <c r="Y2568" i="31"/>
  <c r="W2569" i="31"/>
  <c r="X2569" i="31"/>
  <c r="Y2569" i="31"/>
  <c r="W2570" i="31"/>
  <c r="X2570" i="31"/>
  <c r="Y2570" i="31"/>
  <c r="W2571" i="31"/>
  <c r="X2571" i="31"/>
  <c r="Y2571" i="31"/>
  <c r="W2572" i="31"/>
  <c r="X2572" i="31"/>
  <c r="Y2572" i="31"/>
  <c r="W2573" i="31"/>
  <c r="X2573" i="31"/>
  <c r="Y2573" i="31"/>
  <c r="W2574" i="31"/>
  <c r="X2574" i="31"/>
  <c r="Y2574" i="31"/>
  <c r="W2575" i="31"/>
  <c r="X2575" i="31"/>
  <c r="Y2575" i="31"/>
  <c r="W2576" i="31"/>
  <c r="X2576" i="31"/>
  <c r="Y2576" i="31"/>
  <c r="W2577" i="31"/>
  <c r="X2577" i="31"/>
  <c r="Y2577" i="31"/>
  <c r="W2578" i="31"/>
  <c r="X2578" i="31"/>
  <c r="Y2578" i="31"/>
  <c r="W2579" i="31"/>
  <c r="X2579" i="31"/>
  <c r="Y2579" i="31"/>
  <c r="W2580" i="31"/>
  <c r="X2580" i="31"/>
  <c r="Y2580" i="31"/>
  <c r="W2581" i="31"/>
  <c r="X2581" i="31"/>
  <c r="Y2581" i="31"/>
  <c r="W2582" i="31"/>
  <c r="X2582" i="31"/>
  <c r="Y2582" i="31"/>
  <c r="W2583" i="31"/>
  <c r="X2583" i="31"/>
  <c r="Y2583" i="31"/>
  <c r="W2584" i="31"/>
  <c r="X2584" i="31"/>
  <c r="Y2584" i="31"/>
  <c r="W2585" i="31"/>
  <c r="X2585" i="31"/>
  <c r="Y2585" i="31"/>
  <c r="W2586" i="31"/>
  <c r="X2586" i="31"/>
  <c r="Y2586" i="31"/>
  <c r="W2587" i="31"/>
  <c r="X2587" i="31"/>
  <c r="Y2587" i="31"/>
  <c r="W2588" i="31"/>
  <c r="X2588" i="31"/>
  <c r="Y2588" i="31"/>
  <c r="W2589" i="31"/>
  <c r="X2589" i="31"/>
  <c r="Y2589" i="31"/>
  <c r="W2590" i="31"/>
  <c r="X2590" i="31"/>
  <c r="Y2590" i="31"/>
  <c r="W2591" i="31"/>
  <c r="X2591" i="31"/>
  <c r="Y2591" i="31"/>
  <c r="W2592" i="31"/>
  <c r="X2592" i="31"/>
  <c r="Y2592" i="31"/>
  <c r="W2593" i="31"/>
  <c r="X2593" i="31"/>
  <c r="Y2593" i="31"/>
  <c r="W2594" i="31"/>
  <c r="X2594" i="31"/>
  <c r="Y2594" i="31"/>
  <c r="W2595" i="31"/>
  <c r="X2595" i="31"/>
  <c r="Y2595" i="31"/>
  <c r="W2596" i="31"/>
  <c r="X2596" i="31"/>
  <c r="Y2596" i="31"/>
  <c r="W2597" i="31"/>
  <c r="X2597" i="31"/>
  <c r="Y2597" i="31"/>
  <c r="W2598" i="31"/>
  <c r="X2598" i="31"/>
  <c r="Y2598" i="31"/>
  <c r="W2599" i="31"/>
  <c r="X2599" i="31"/>
  <c r="Y2599" i="31"/>
  <c r="W2600" i="31"/>
  <c r="X2600" i="31"/>
  <c r="Y2600" i="31"/>
  <c r="W2601" i="31"/>
  <c r="X2601" i="31"/>
  <c r="Y2601" i="31"/>
  <c r="W2602" i="31"/>
  <c r="X2602" i="31"/>
  <c r="Y2602" i="31"/>
  <c r="W2603" i="31"/>
  <c r="X2603" i="31"/>
  <c r="Y2603" i="31"/>
  <c r="W2604" i="31"/>
  <c r="X2604" i="31"/>
  <c r="Y2604" i="31"/>
  <c r="W2605" i="31"/>
  <c r="X2605" i="31"/>
  <c r="Y2605" i="31"/>
  <c r="W2606" i="31"/>
  <c r="X2606" i="31"/>
  <c r="Y2606" i="31"/>
  <c r="W2607" i="31"/>
  <c r="X2607" i="31"/>
  <c r="Y2607" i="31"/>
  <c r="W2608" i="31"/>
  <c r="X2608" i="31"/>
  <c r="Y2608" i="31"/>
  <c r="W2609" i="31"/>
  <c r="X2609" i="31"/>
  <c r="Y2609" i="31"/>
  <c r="W2610" i="31"/>
  <c r="X2610" i="31"/>
  <c r="Y2610" i="31"/>
  <c r="W2611" i="31"/>
  <c r="X2611" i="31"/>
  <c r="Y2611" i="31"/>
  <c r="W2612" i="31"/>
  <c r="X2612" i="31"/>
  <c r="Y2612" i="31"/>
  <c r="W2613" i="31"/>
  <c r="X2613" i="31"/>
  <c r="Y2613" i="31"/>
  <c r="W2614" i="31"/>
  <c r="X2614" i="31"/>
  <c r="Y2614" i="31"/>
  <c r="W2615" i="31"/>
  <c r="X2615" i="31"/>
  <c r="Y2615" i="31"/>
  <c r="W2616" i="31"/>
  <c r="X2616" i="31"/>
  <c r="Y2616" i="31"/>
  <c r="W2617" i="31"/>
  <c r="X2617" i="31"/>
  <c r="Y2617" i="31"/>
  <c r="W2618" i="31"/>
  <c r="X2618" i="31"/>
  <c r="Y2618" i="31"/>
  <c r="W2619" i="31"/>
  <c r="X2619" i="31"/>
  <c r="Y2619" i="31"/>
  <c r="W2620" i="31"/>
  <c r="X2620" i="31"/>
  <c r="Y2620" i="31"/>
  <c r="W2621" i="31"/>
  <c r="X2621" i="31"/>
  <c r="Y2621" i="31"/>
  <c r="W2622" i="31"/>
  <c r="X2622" i="31"/>
  <c r="Y2622" i="31"/>
  <c r="W2623" i="31"/>
  <c r="X2623" i="31"/>
  <c r="Y2623" i="31"/>
  <c r="W2624" i="31"/>
  <c r="X2624" i="31"/>
  <c r="Y2624" i="31"/>
  <c r="W2625" i="31"/>
  <c r="X2625" i="31"/>
  <c r="Y2625" i="31"/>
  <c r="W2626" i="31"/>
  <c r="X2626" i="31"/>
  <c r="Y2626" i="31"/>
  <c r="W2627" i="31"/>
  <c r="X2627" i="31"/>
  <c r="Y2627" i="31"/>
  <c r="W2628" i="31"/>
  <c r="X2628" i="31"/>
  <c r="Y2628" i="31"/>
  <c r="W2629" i="31"/>
  <c r="X2629" i="31"/>
  <c r="Y2629" i="31"/>
  <c r="W2630" i="31"/>
  <c r="X2630" i="31"/>
  <c r="Y2630" i="31"/>
  <c r="W2631" i="31"/>
  <c r="X2631" i="31"/>
  <c r="Y2631" i="31"/>
  <c r="W2632" i="31"/>
  <c r="X2632" i="31"/>
  <c r="Y2632" i="31"/>
  <c r="W2633" i="31"/>
  <c r="X2633" i="31"/>
  <c r="Y2633" i="31"/>
  <c r="W2634" i="31"/>
  <c r="X2634" i="31"/>
  <c r="Y2634" i="31"/>
  <c r="W2635" i="31"/>
  <c r="X2635" i="31"/>
  <c r="Y2635" i="31"/>
  <c r="W2636" i="31"/>
  <c r="X2636" i="31"/>
  <c r="Y2636" i="31"/>
  <c r="W2637" i="31"/>
  <c r="X2637" i="31"/>
  <c r="Y2637" i="31"/>
  <c r="W2638" i="31"/>
  <c r="X2638" i="31"/>
  <c r="Y2638" i="31"/>
  <c r="W2639" i="31"/>
  <c r="X2639" i="31"/>
  <c r="Y2639" i="31"/>
  <c r="W2640" i="31"/>
  <c r="X2640" i="31"/>
  <c r="Y2640" i="31"/>
  <c r="W2641" i="31"/>
  <c r="X2641" i="31"/>
  <c r="Y2641" i="31"/>
  <c r="W2642" i="31"/>
  <c r="X2642" i="31"/>
  <c r="Y2642" i="31"/>
  <c r="W2643" i="31"/>
  <c r="X2643" i="31"/>
  <c r="Y2643" i="31"/>
  <c r="W2644" i="31"/>
  <c r="X2644" i="31"/>
  <c r="Y2644" i="31"/>
  <c r="W2645" i="31"/>
  <c r="X2645" i="31"/>
  <c r="Y2645" i="31"/>
  <c r="W2646" i="31"/>
  <c r="X2646" i="31"/>
  <c r="Y2646" i="31"/>
  <c r="W2647" i="31"/>
  <c r="X2647" i="31"/>
  <c r="Y2647" i="31"/>
  <c r="W2648" i="31"/>
  <c r="X2648" i="31"/>
  <c r="Y2648" i="31"/>
  <c r="W2649" i="31"/>
  <c r="X2649" i="31"/>
  <c r="Y2649" i="31"/>
  <c r="W2650" i="31"/>
  <c r="X2650" i="31"/>
  <c r="Y2650" i="31"/>
  <c r="W2651" i="31"/>
  <c r="X2651" i="31"/>
  <c r="Y2651" i="31"/>
  <c r="W2652" i="31"/>
  <c r="X2652" i="31"/>
  <c r="Y2652" i="31"/>
  <c r="W2653" i="31"/>
  <c r="X2653" i="31"/>
  <c r="Y2653" i="31"/>
  <c r="W2654" i="31"/>
  <c r="X2654" i="31"/>
  <c r="Y2654" i="31"/>
  <c r="W2655" i="31"/>
  <c r="X2655" i="31"/>
  <c r="Y2655" i="31"/>
  <c r="W2656" i="31"/>
  <c r="X2656" i="31"/>
  <c r="Y2656" i="31"/>
  <c r="W2657" i="31"/>
  <c r="X2657" i="31"/>
  <c r="Y2657" i="31"/>
  <c r="W2658" i="31"/>
  <c r="X2658" i="31"/>
  <c r="Y2658" i="31"/>
  <c r="W2659" i="31"/>
  <c r="X2659" i="31"/>
  <c r="Y2659" i="31"/>
  <c r="W2660" i="31"/>
  <c r="X2660" i="31"/>
  <c r="Y2660" i="31"/>
  <c r="W2661" i="31"/>
  <c r="X2661" i="31"/>
  <c r="Y2661" i="31"/>
  <c r="W2662" i="31"/>
  <c r="X2662" i="31"/>
  <c r="Y2662" i="31"/>
  <c r="W2663" i="31"/>
  <c r="X2663" i="31"/>
  <c r="Y2663" i="31"/>
  <c r="W2664" i="31"/>
  <c r="X2664" i="31"/>
  <c r="Y2664" i="31"/>
  <c r="W2665" i="31"/>
  <c r="X2665" i="31"/>
  <c r="Y2665" i="31"/>
  <c r="W2666" i="31"/>
  <c r="X2666" i="31"/>
  <c r="Y2666" i="31"/>
  <c r="W2667" i="31"/>
  <c r="X2667" i="31"/>
  <c r="Y2667" i="31"/>
  <c r="W2668" i="31"/>
  <c r="X2668" i="31"/>
  <c r="Y2668" i="31"/>
  <c r="W2669" i="31"/>
  <c r="X2669" i="31"/>
  <c r="Y2669" i="31"/>
  <c r="W2670" i="31"/>
  <c r="X2670" i="31"/>
  <c r="Y2670" i="31"/>
  <c r="W2671" i="31"/>
  <c r="X2671" i="31"/>
  <c r="Y2671" i="31"/>
  <c r="W2672" i="31"/>
  <c r="X2672" i="31"/>
  <c r="Y2672" i="31"/>
  <c r="W2673" i="31"/>
  <c r="X2673" i="31"/>
  <c r="Y2673" i="31"/>
  <c r="W2674" i="31"/>
  <c r="X2674" i="31"/>
  <c r="Y2674" i="31"/>
  <c r="W2675" i="31"/>
  <c r="X2675" i="31"/>
  <c r="Y2675" i="31"/>
  <c r="W2676" i="31"/>
  <c r="X2676" i="31"/>
  <c r="Y2676" i="31"/>
  <c r="W2677" i="31"/>
  <c r="X2677" i="31"/>
  <c r="Y2677" i="31"/>
  <c r="W2678" i="31"/>
  <c r="X2678" i="31"/>
  <c r="Y2678" i="31"/>
  <c r="W2679" i="31"/>
  <c r="X2679" i="31"/>
  <c r="Y2679" i="31"/>
  <c r="W2680" i="31"/>
  <c r="X2680" i="31"/>
  <c r="Y2680" i="31"/>
  <c r="W2681" i="31"/>
  <c r="X2681" i="31"/>
  <c r="Y2681" i="31"/>
  <c r="W2682" i="31"/>
  <c r="X2682" i="31"/>
  <c r="Y2682" i="31"/>
  <c r="W2683" i="31"/>
  <c r="X2683" i="31"/>
  <c r="Y2683" i="31"/>
  <c r="W2684" i="31"/>
  <c r="X2684" i="31"/>
  <c r="Y2684" i="31"/>
  <c r="W2685" i="31"/>
  <c r="X2685" i="31"/>
  <c r="Y2685" i="31"/>
  <c r="W2686" i="31"/>
  <c r="X2686" i="31"/>
  <c r="Y2686" i="31"/>
  <c r="W2687" i="31"/>
  <c r="X2687" i="31"/>
  <c r="Y2687" i="31"/>
  <c r="W2688" i="31"/>
  <c r="X2688" i="31"/>
  <c r="Y2688" i="31"/>
  <c r="W2689" i="31"/>
  <c r="X2689" i="31"/>
  <c r="Y2689" i="31"/>
  <c r="W2690" i="31"/>
  <c r="X2690" i="31"/>
  <c r="Y2690" i="31"/>
  <c r="W2691" i="31"/>
  <c r="X2691" i="31"/>
  <c r="Y2691" i="31"/>
  <c r="W2692" i="31"/>
  <c r="X2692" i="31"/>
  <c r="Y2692" i="31"/>
  <c r="W2693" i="31"/>
  <c r="X2693" i="31"/>
  <c r="Y2693" i="31"/>
  <c r="W2694" i="31"/>
  <c r="X2694" i="31"/>
  <c r="Y2694" i="31"/>
  <c r="W2695" i="31"/>
  <c r="X2695" i="31"/>
  <c r="Y2695" i="31"/>
  <c r="W2696" i="31"/>
  <c r="X2696" i="31"/>
  <c r="Y2696" i="31"/>
  <c r="W2697" i="31"/>
  <c r="X2697" i="31"/>
  <c r="Y2697" i="31"/>
  <c r="W2698" i="31"/>
  <c r="X2698" i="31"/>
  <c r="Y2698" i="31"/>
  <c r="W2699" i="31"/>
  <c r="X2699" i="31"/>
  <c r="Y2699" i="31"/>
  <c r="W2700" i="31"/>
  <c r="X2700" i="31"/>
  <c r="Y2700" i="31"/>
  <c r="W2701" i="31"/>
  <c r="X2701" i="31"/>
  <c r="Y2701" i="31"/>
  <c r="W2702" i="31"/>
  <c r="X2702" i="31"/>
  <c r="Y2702" i="31"/>
  <c r="W2703" i="31"/>
  <c r="X2703" i="31"/>
  <c r="Y2703" i="31"/>
  <c r="W2704" i="31"/>
  <c r="X2704" i="31"/>
  <c r="Y2704" i="31"/>
  <c r="W2705" i="31"/>
  <c r="X2705" i="31"/>
  <c r="Y2705" i="31"/>
  <c r="W2706" i="31"/>
  <c r="X2706" i="31"/>
  <c r="Y2706" i="31"/>
  <c r="W2707" i="31"/>
  <c r="X2707" i="31"/>
  <c r="Y2707" i="31"/>
  <c r="W2708" i="31"/>
  <c r="X2708" i="31"/>
  <c r="Y2708" i="31"/>
  <c r="W2709" i="31"/>
  <c r="X2709" i="31"/>
  <c r="Y2709" i="31"/>
  <c r="W2710" i="31"/>
  <c r="X2710" i="31"/>
  <c r="Y2710" i="31"/>
  <c r="W2711" i="31"/>
  <c r="X2711" i="31"/>
  <c r="Y2711" i="31"/>
  <c r="W2712" i="31"/>
  <c r="X2712" i="31"/>
  <c r="Y2712" i="31"/>
  <c r="W2713" i="31"/>
  <c r="X2713" i="31"/>
  <c r="Y2713" i="31"/>
  <c r="W2714" i="31"/>
  <c r="X2714" i="31"/>
  <c r="Y2714" i="31"/>
  <c r="W2715" i="31"/>
  <c r="X2715" i="31"/>
  <c r="Y2715" i="31"/>
  <c r="W2716" i="31"/>
  <c r="X2716" i="31"/>
  <c r="Y2716" i="31"/>
  <c r="W2717" i="31"/>
  <c r="X2717" i="31"/>
  <c r="Y2717" i="31"/>
  <c r="W2718" i="31"/>
  <c r="X2718" i="31"/>
  <c r="Y2718" i="31"/>
  <c r="W2719" i="31"/>
  <c r="X2719" i="31"/>
  <c r="Y2719" i="31"/>
  <c r="W2720" i="31"/>
  <c r="X2720" i="31"/>
  <c r="Y2720" i="31"/>
  <c r="W2721" i="31"/>
  <c r="X2721" i="31"/>
  <c r="Y2721" i="31"/>
  <c r="W2722" i="31"/>
  <c r="X2722" i="31"/>
  <c r="Y2722" i="31"/>
  <c r="W2723" i="31"/>
  <c r="X2723" i="31"/>
  <c r="Y2723" i="31"/>
  <c r="W2724" i="31"/>
  <c r="X2724" i="31"/>
  <c r="Y2724" i="31"/>
  <c r="W2725" i="31"/>
  <c r="X2725" i="31"/>
  <c r="Y2725" i="31"/>
  <c r="W2726" i="31"/>
  <c r="X2726" i="31"/>
  <c r="Y2726" i="31"/>
  <c r="W2727" i="31"/>
  <c r="X2727" i="31"/>
  <c r="Y2727" i="31"/>
  <c r="W2728" i="31"/>
  <c r="X2728" i="31"/>
  <c r="Y2728" i="31"/>
  <c r="W2729" i="31"/>
  <c r="X2729" i="31"/>
  <c r="Y2729" i="31"/>
  <c r="W2730" i="31"/>
  <c r="X2730" i="31"/>
  <c r="Y2730" i="31"/>
  <c r="W2731" i="31"/>
  <c r="X2731" i="31"/>
  <c r="Y2731" i="31"/>
  <c r="W2732" i="31"/>
  <c r="X2732" i="31"/>
  <c r="Y2732" i="31"/>
  <c r="W2733" i="31"/>
  <c r="X2733" i="31"/>
  <c r="Y2733" i="31"/>
  <c r="W2734" i="31"/>
  <c r="X2734" i="31"/>
  <c r="Y2734" i="31"/>
  <c r="W2735" i="31"/>
  <c r="X2735" i="31"/>
  <c r="Y2735" i="31"/>
  <c r="W2736" i="31"/>
  <c r="X2736" i="31"/>
  <c r="Y2736" i="31"/>
  <c r="W2737" i="31"/>
  <c r="X2737" i="31"/>
  <c r="Y2737" i="31"/>
  <c r="W2738" i="31"/>
  <c r="X2738" i="31"/>
  <c r="Y2738" i="31"/>
  <c r="W2739" i="31"/>
  <c r="X2739" i="31"/>
  <c r="Y2739" i="31"/>
  <c r="W2740" i="31"/>
  <c r="X2740" i="31"/>
  <c r="Y2740" i="31"/>
  <c r="W2741" i="31"/>
  <c r="X2741" i="31"/>
  <c r="Y2741" i="31"/>
  <c r="W2742" i="31"/>
  <c r="X2742" i="31"/>
  <c r="Y2742" i="31"/>
  <c r="W2743" i="31"/>
  <c r="X2743" i="31"/>
  <c r="Y2743" i="31"/>
  <c r="W2744" i="31"/>
  <c r="X2744" i="31"/>
  <c r="Y2744" i="31"/>
  <c r="W2745" i="31"/>
  <c r="X2745" i="31"/>
  <c r="Y2745" i="31"/>
  <c r="W2746" i="31"/>
  <c r="X2746" i="31"/>
  <c r="Y2746" i="31"/>
  <c r="W2747" i="31"/>
  <c r="X2747" i="31"/>
  <c r="Y2747" i="31"/>
  <c r="W2748" i="31"/>
  <c r="X2748" i="31"/>
  <c r="Y2748" i="31"/>
  <c r="W2749" i="31"/>
  <c r="X2749" i="31"/>
  <c r="Y2749" i="31"/>
  <c r="W2750" i="31"/>
  <c r="X2750" i="31"/>
  <c r="Y2750" i="31"/>
  <c r="W2751" i="31"/>
  <c r="X2751" i="31"/>
  <c r="Y2751" i="31"/>
  <c r="W2752" i="31"/>
  <c r="X2752" i="31"/>
  <c r="Y2752" i="31"/>
  <c r="W2753" i="31"/>
  <c r="X2753" i="31"/>
  <c r="Y2753" i="31"/>
  <c r="W2754" i="31"/>
  <c r="X2754" i="31"/>
  <c r="Y2754" i="31"/>
  <c r="W2755" i="31"/>
  <c r="X2755" i="31"/>
  <c r="Y2755" i="31"/>
  <c r="W2756" i="31"/>
  <c r="X2756" i="31"/>
  <c r="Y2756" i="31"/>
  <c r="W2757" i="31"/>
  <c r="X2757" i="31"/>
  <c r="Y2757" i="31"/>
  <c r="W2758" i="31"/>
  <c r="X2758" i="31"/>
  <c r="Y2758" i="31"/>
  <c r="W2759" i="31"/>
  <c r="X2759" i="31"/>
  <c r="Y2759" i="31"/>
  <c r="W2760" i="31"/>
  <c r="X2760" i="31"/>
  <c r="Y2760" i="31"/>
  <c r="W2761" i="31"/>
  <c r="X2761" i="31"/>
  <c r="Y2761" i="31"/>
  <c r="W2762" i="31"/>
  <c r="X2762" i="31"/>
  <c r="Y2762" i="31"/>
  <c r="W2763" i="31"/>
  <c r="X2763" i="31"/>
  <c r="Y2763" i="31"/>
  <c r="W2764" i="31"/>
  <c r="X2764" i="31"/>
  <c r="Y2764" i="31"/>
  <c r="W2765" i="31"/>
  <c r="X2765" i="31"/>
  <c r="Y2765" i="31"/>
  <c r="W2766" i="31"/>
  <c r="X2766" i="31"/>
  <c r="Y2766" i="31"/>
  <c r="W2767" i="31"/>
  <c r="X2767" i="31"/>
  <c r="Y2767" i="31"/>
  <c r="W2768" i="31"/>
  <c r="X2768" i="31"/>
  <c r="Y2768" i="31"/>
  <c r="W2769" i="31"/>
  <c r="X2769" i="31"/>
  <c r="Y2769" i="31"/>
  <c r="W2770" i="31"/>
  <c r="X2770" i="31"/>
  <c r="Y2770" i="31"/>
  <c r="W2771" i="31"/>
  <c r="X2771" i="31"/>
  <c r="Y2771" i="31"/>
  <c r="W2772" i="31"/>
  <c r="X2772" i="31"/>
  <c r="Y2772" i="31"/>
  <c r="W2773" i="31"/>
  <c r="X2773" i="31"/>
  <c r="Y2773" i="31"/>
  <c r="W2774" i="31"/>
  <c r="X2774" i="31"/>
  <c r="Y2774" i="31"/>
  <c r="W2775" i="31"/>
  <c r="X2775" i="31"/>
  <c r="Y2775" i="31"/>
  <c r="W2776" i="31"/>
  <c r="X2776" i="31"/>
  <c r="Y2776" i="31"/>
  <c r="W2777" i="31"/>
  <c r="X2777" i="31"/>
  <c r="Y2777" i="31"/>
  <c r="W2778" i="31"/>
  <c r="X2778" i="31"/>
  <c r="Y2778" i="31"/>
  <c r="W2779" i="31"/>
  <c r="X2779" i="31"/>
  <c r="Y2779" i="31"/>
  <c r="W2780" i="31"/>
  <c r="X2780" i="31"/>
  <c r="Y2780" i="31"/>
  <c r="W2781" i="31"/>
  <c r="X2781" i="31"/>
  <c r="Y2781" i="31"/>
  <c r="W2782" i="31"/>
  <c r="X2782" i="31"/>
  <c r="Y2782" i="31"/>
  <c r="W2783" i="31"/>
  <c r="X2783" i="31"/>
  <c r="Y2783" i="31"/>
  <c r="W2784" i="31"/>
  <c r="X2784" i="31"/>
  <c r="Y2784" i="31"/>
  <c r="W2785" i="31"/>
  <c r="X2785" i="31"/>
  <c r="Y2785" i="31"/>
  <c r="W2786" i="31"/>
  <c r="X2786" i="31"/>
  <c r="Y2786" i="31"/>
  <c r="W2787" i="31"/>
  <c r="X2787" i="31"/>
  <c r="Y2787" i="31"/>
  <c r="W2788" i="31"/>
  <c r="X2788" i="31"/>
  <c r="Y2788" i="31"/>
  <c r="W2789" i="31"/>
  <c r="X2789" i="31"/>
  <c r="Y2789" i="31"/>
  <c r="W2790" i="31"/>
  <c r="X2790" i="31"/>
  <c r="Y2790" i="31"/>
  <c r="W2791" i="31"/>
  <c r="X2791" i="31"/>
  <c r="Y2791" i="31"/>
  <c r="W2792" i="31"/>
  <c r="X2792" i="31"/>
  <c r="Y2792" i="31"/>
  <c r="W2793" i="31"/>
  <c r="X2793" i="31"/>
  <c r="Y2793" i="31"/>
  <c r="W2794" i="31"/>
  <c r="X2794" i="31"/>
  <c r="Y2794" i="31"/>
  <c r="W2795" i="31"/>
  <c r="X2795" i="31"/>
  <c r="Y2795" i="31"/>
  <c r="W2796" i="31"/>
  <c r="X2796" i="31"/>
  <c r="Y2796" i="31"/>
  <c r="W2797" i="31"/>
  <c r="X2797" i="31"/>
  <c r="Y2797" i="31"/>
  <c r="W2798" i="31"/>
  <c r="X2798" i="31"/>
  <c r="Y2798" i="31"/>
  <c r="W2799" i="31"/>
  <c r="X2799" i="31"/>
  <c r="Y2799" i="31"/>
  <c r="W2800" i="31"/>
  <c r="X2800" i="31"/>
  <c r="Y2800" i="31"/>
  <c r="W2801" i="31"/>
  <c r="X2801" i="31"/>
  <c r="Y2801" i="31"/>
  <c r="W2802" i="31"/>
  <c r="X2802" i="31"/>
  <c r="Y2802" i="31"/>
  <c r="W2803" i="31"/>
  <c r="X2803" i="31"/>
  <c r="Y2803" i="31"/>
  <c r="W2804" i="31"/>
  <c r="X2804" i="31"/>
  <c r="Y2804" i="31"/>
  <c r="W2805" i="31"/>
  <c r="X2805" i="31"/>
  <c r="Y2805" i="31"/>
  <c r="W2806" i="31"/>
  <c r="X2806" i="31"/>
  <c r="Y2806" i="31"/>
  <c r="W2807" i="31"/>
  <c r="X2807" i="31"/>
  <c r="Y2807" i="31"/>
  <c r="W2808" i="31"/>
  <c r="X2808" i="31"/>
  <c r="Y2808" i="31"/>
  <c r="W2809" i="31"/>
  <c r="X2809" i="31"/>
  <c r="Y2809" i="31"/>
  <c r="W2810" i="31"/>
  <c r="X2810" i="31"/>
  <c r="Y2810" i="31"/>
  <c r="W2811" i="31"/>
  <c r="X2811" i="31"/>
  <c r="Y2811" i="31"/>
  <c r="W2812" i="31"/>
  <c r="X2812" i="31"/>
  <c r="Y2812" i="31"/>
  <c r="W2813" i="31"/>
  <c r="X2813" i="31"/>
  <c r="Y2813" i="31"/>
  <c r="W2814" i="31"/>
  <c r="X2814" i="31"/>
  <c r="Y2814" i="31"/>
  <c r="W2815" i="31"/>
  <c r="X2815" i="31"/>
  <c r="Y2815" i="31"/>
  <c r="W2816" i="31"/>
  <c r="X2816" i="31"/>
  <c r="Y2816" i="31"/>
  <c r="W2817" i="31"/>
  <c r="X2817" i="31"/>
  <c r="Y2817" i="31"/>
  <c r="W2818" i="31"/>
  <c r="X2818" i="31"/>
  <c r="Y2818" i="31"/>
  <c r="W2819" i="31"/>
  <c r="X2819" i="31"/>
  <c r="Y2819" i="31"/>
  <c r="W2820" i="31"/>
  <c r="X2820" i="31"/>
  <c r="Y2820" i="31"/>
  <c r="W2821" i="31"/>
  <c r="X2821" i="31"/>
  <c r="Y2821" i="31"/>
  <c r="W2822" i="31"/>
  <c r="X2822" i="31"/>
  <c r="Y2822" i="31"/>
  <c r="W2823" i="31"/>
  <c r="X2823" i="31"/>
  <c r="Y2823" i="31"/>
  <c r="W2824" i="31"/>
  <c r="X2824" i="31"/>
  <c r="Y2824" i="31"/>
  <c r="W2825" i="31"/>
  <c r="X2825" i="31"/>
  <c r="Y2825" i="31"/>
  <c r="W2826" i="31"/>
  <c r="X2826" i="31"/>
  <c r="Y2826" i="31"/>
  <c r="W2827" i="31"/>
  <c r="X2827" i="31"/>
  <c r="Y2827" i="31"/>
  <c r="W2828" i="31"/>
  <c r="X2828" i="31"/>
  <c r="Y2828" i="31"/>
  <c r="W2829" i="31"/>
  <c r="X2829" i="31"/>
  <c r="Y2829" i="31"/>
  <c r="W2830" i="31"/>
  <c r="X2830" i="31"/>
  <c r="Y2830" i="31"/>
  <c r="W2831" i="31"/>
  <c r="X2831" i="31"/>
  <c r="Y2831" i="31"/>
  <c r="W2832" i="31"/>
  <c r="X2832" i="31"/>
  <c r="Y2832" i="31"/>
  <c r="W2833" i="31"/>
  <c r="X2833" i="31"/>
  <c r="Y2833" i="31"/>
  <c r="W2834" i="31"/>
  <c r="X2834" i="31"/>
  <c r="Y2834" i="31"/>
  <c r="W2835" i="31"/>
  <c r="X2835" i="31"/>
  <c r="Y2835" i="31"/>
  <c r="W2836" i="31"/>
  <c r="X2836" i="31"/>
  <c r="Y2836" i="31"/>
  <c r="W2837" i="31"/>
  <c r="X2837" i="31"/>
  <c r="Y2837" i="31"/>
  <c r="W2838" i="31"/>
  <c r="X2838" i="31"/>
  <c r="Y2838" i="31"/>
  <c r="W2839" i="31"/>
  <c r="X2839" i="31"/>
  <c r="Y2839" i="31"/>
  <c r="W2840" i="31"/>
  <c r="X2840" i="31"/>
  <c r="Y2840" i="31"/>
  <c r="W2841" i="31"/>
  <c r="X2841" i="31"/>
  <c r="Y2841" i="31"/>
  <c r="W2842" i="31"/>
  <c r="X2842" i="31"/>
  <c r="Y2842" i="31"/>
  <c r="W2843" i="31"/>
  <c r="X2843" i="31"/>
  <c r="Y2843" i="31"/>
  <c r="W2844" i="31"/>
  <c r="X2844" i="31"/>
  <c r="Y2844" i="31"/>
  <c r="W2845" i="31"/>
  <c r="X2845" i="31"/>
  <c r="Y2845" i="31"/>
  <c r="W2846" i="31"/>
  <c r="X2846" i="31"/>
  <c r="Y2846" i="31"/>
  <c r="W2847" i="31"/>
  <c r="X2847" i="31"/>
  <c r="Y2847" i="31"/>
  <c r="W2848" i="31"/>
  <c r="X2848" i="31"/>
  <c r="Y2848" i="31"/>
  <c r="W2849" i="31"/>
  <c r="X2849" i="31"/>
  <c r="Y2849" i="31"/>
  <c r="W2850" i="31"/>
  <c r="X2850" i="31"/>
  <c r="Y2850" i="31"/>
  <c r="W2851" i="31"/>
  <c r="X2851" i="31"/>
  <c r="Y2851" i="31"/>
  <c r="W2852" i="31"/>
  <c r="X2852" i="31"/>
  <c r="Y2852" i="31"/>
  <c r="W2853" i="31"/>
  <c r="X2853" i="31"/>
  <c r="Y2853" i="31"/>
  <c r="W2854" i="31"/>
  <c r="X2854" i="31"/>
  <c r="Y2854" i="31"/>
  <c r="W2855" i="31"/>
  <c r="X2855" i="31"/>
  <c r="Y2855" i="31"/>
  <c r="W2856" i="31"/>
  <c r="X2856" i="31"/>
  <c r="Y2856" i="31"/>
  <c r="W2857" i="31"/>
  <c r="X2857" i="31"/>
  <c r="Y2857" i="31"/>
  <c r="W2858" i="31"/>
  <c r="X2858" i="31"/>
  <c r="Y2858" i="31"/>
  <c r="W2859" i="31"/>
  <c r="X2859" i="31"/>
  <c r="Y2859" i="31"/>
  <c r="W2860" i="31"/>
  <c r="X2860" i="31"/>
  <c r="Y2860" i="31"/>
  <c r="W2861" i="31"/>
  <c r="X2861" i="31"/>
  <c r="Y2861" i="31"/>
  <c r="W2862" i="31"/>
  <c r="X2862" i="31"/>
  <c r="Y2862" i="31"/>
  <c r="W2863" i="31"/>
  <c r="X2863" i="31"/>
  <c r="Y2863" i="31"/>
  <c r="W2864" i="31"/>
  <c r="X2864" i="31"/>
  <c r="Y2864" i="31"/>
  <c r="W2865" i="31"/>
  <c r="X2865" i="31"/>
  <c r="Y2865" i="31"/>
  <c r="W2866" i="31"/>
  <c r="X2866" i="31"/>
  <c r="Y2866" i="31"/>
  <c r="W2867" i="31"/>
  <c r="X2867" i="31"/>
  <c r="Y2867" i="31"/>
  <c r="W2868" i="31"/>
  <c r="X2868" i="31"/>
  <c r="Y2868" i="31"/>
  <c r="W2869" i="31"/>
  <c r="X2869" i="31"/>
  <c r="Y2869" i="31"/>
  <c r="W2870" i="31"/>
  <c r="X2870" i="31"/>
  <c r="Y2870" i="31"/>
  <c r="W2871" i="31"/>
  <c r="X2871" i="31"/>
  <c r="Y2871" i="31"/>
  <c r="W2872" i="31"/>
  <c r="X2872" i="31"/>
  <c r="Y2872" i="31"/>
  <c r="W2873" i="31"/>
  <c r="X2873" i="31"/>
  <c r="Y2873" i="31"/>
  <c r="W2874" i="31"/>
  <c r="X2874" i="31"/>
  <c r="Y2874" i="31"/>
  <c r="W2875" i="31"/>
  <c r="X2875" i="31"/>
  <c r="Y2875" i="31"/>
  <c r="W2876" i="31"/>
  <c r="X2876" i="31"/>
  <c r="Y2876" i="31"/>
  <c r="W2877" i="31"/>
  <c r="X2877" i="31"/>
  <c r="Y2877" i="31"/>
  <c r="W2878" i="31"/>
  <c r="X2878" i="31"/>
  <c r="Y2878" i="31"/>
  <c r="W2879" i="31"/>
  <c r="X2879" i="31"/>
  <c r="Y2879" i="31"/>
  <c r="W2880" i="31"/>
  <c r="X2880" i="31"/>
  <c r="Y2880" i="31"/>
  <c r="W2881" i="31"/>
  <c r="X2881" i="31"/>
  <c r="Y2881" i="31"/>
  <c r="W2882" i="31"/>
  <c r="X2882" i="31"/>
  <c r="Y2882" i="31"/>
  <c r="W2883" i="31"/>
  <c r="X2883" i="31"/>
  <c r="Y2883" i="31"/>
  <c r="W2884" i="31"/>
  <c r="X2884" i="31"/>
  <c r="Y2884" i="31"/>
  <c r="W2885" i="31"/>
  <c r="X2885" i="31"/>
  <c r="Y2885" i="31"/>
  <c r="W2886" i="31"/>
  <c r="X2886" i="31"/>
  <c r="Y2886" i="31"/>
  <c r="W2887" i="31"/>
  <c r="X2887" i="31"/>
  <c r="Y2887" i="31"/>
  <c r="W2888" i="31"/>
  <c r="X2888" i="31"/>
  <c r="Y2888" i="31"/>
  <c r="W2889" i="31"/>
  <c r="X2889" i="31"/>
  <c r="Y2889" i="31"/>
  <c r="W2890" i="31"/>
  <c r="X2890" i="31"/>
  <c r="Y2890" i="31"/>
  <c r="W2891" i="31"/>
  <c r="X2891" i="31"/>
  <c r="Y2891" i="31"/>
  <c r="W2892" i="31"/>
  <c r="X2892" i="31"/>
  <c r="Y2892" i="31"/>
  <c r="W2893" i="31"/>
  <c r="X2893" i="31"/>
  <c r="Y2893" i="31"/>
  <c r="W2894" i="31"/>
  <c r="X2894" i="31"/>
  <c r="Y2894" i="31"/>
  <c r="W2895" i="31"/>
  <c r="X2895" i="31"/>
  <c r="Y2895" i="31"/>
  <c r="W2896" i="31"/>
  <c r="X2896" i="31"/>
  <c r="Y2896" i="31"/>
  <c r="W2897" i="31"/>
  <c r="X2897" i="31"/>
  <c r="Y2897" i="31"/>
  <c r="W2898" i="31"/>
  <c r="X2898" i="31"/>
  <c r="Y2898" i="31"/>
  <c r="W2899" i="31"/>
  <c r="X2899" i="31"/>
  <c r="Y2899" i="31"/>
  <c r="W2900" i="31"/>
  <c r="X2900" i="31"/>
  <c r="Y2900" i="31"/>
  <c r="W2901" i="31"/>
  <c r="X2901" i="31"/>
  <c r="Y2901" i="31"/>
  <c r="W2902" i="31"/>
  <c r="X2902" i="31"/>
  <c r="Y2902" i="31"/>
  <c r="W2903" i="31"/>
  <c r="X2903" i="31"/>
  <c r="Y2903" i="31"/>
  <c r="W2904" i="31"/>
  <c r="X2904" i="31"/>
  <c r="Y2904" i="31"/>
  <c r="W2905" i="31"/>
  <c r="X2905" i="31"/>
  <c r="Y2905" i="31"/>
  <c r="W2906" i="31"/>
  <c r="X2906" i="31"/>
  <c r="Y2906" i="31"/>
  <c r="W2907" i="31"/>
  <c r="X2907" i="31"/>
  <c r="Y2907" i="31"/>
  <c r="W2908" i="31"/>
  <c r="X2908" i="31"/>
  <c r="Y2908" i="31"/>
  <c r="W2909" i="31"/>
  <c r="X2909" i="31"/>
  <c r="Y2909" i="31"/>
  <c r="W2910" i="31"/>
  <c r="X2910" i="31"/>
  <c r="Y2910" i="31"/>
  <c r="W2911" i="31"/>
  <c r="X2911" i="31"/>
  <c r="Y2911" i="31"/>
  <c r="W2912" i="31"/>
  <c r="X2912" i="31"/>
  <c r="Y2912" i="31"/>
  <c r="W2913" i="31"/>
  <c r="X2913" i="31"/>
  <c r="Y2913" i="31"/>
  <c r="W2914" i="31"/>
  <c r="X2914" i="31"/>
  <c r="Y2914" i="31"/>
  <c r="W2915" i="31"/>
  <c r="X2915" i="31"/>
  <c r="Y2915" i="31"/>
  <c r="W2916" i="31"/>
  <c r="X2916" i="31"/>
  <c r="Y2916" i="31"/>
  <c r="W2917" i="31"/>
  <c r="X2917" i="31"/>
  <c r="Y2917" i="31"/>
  <c r="W2918" i="31"/>
  <c r="X2918" i="31"/>
  <c r="Y2918" i="31"/>
  <c r="W2919" i="31"/>
  <c r="X2919" i="31"/>
  <c r="Y2919" i="31"/>
  <c r="W2920" i="31"/>
  <c r="X2920" i="31"/>
  <c r="Y2920" i="31"/>
  <c r="W2921" i="31"/>
  <c r="X2921" i="31"/>
  <c r="Y2921" i="31"/>
  <c r="W2922" i="31"/>
  <c r="X2922" i="31"/>
  <c r="Y2922" i="31"/>
  <c r="W2923" i="31"/>
  <c r="X2923" i="31"/>
  <c r="Y2923" i="31"/>
  <c r="W2924" i="31"/>
  <c r="X2924" i="31"/>
  <c r="Y2924" i="31"/>
  <c r="W2925" i="31"/>
  <c r="X2925" i="31"/>
  <c r="Y2925" i="31"/>
  <c r="W2926" i="31"/>
  <c r="X2926" i="31"/>
  <c r="Y2926" i="31"/>
  <c r="W2927" i="31"/>
  <c r="X2927" i="31"/>
  <c r="Y2927" i="31"/>
  <c r="W2928" i="31"/>
  <c r="X2928" i="31"/>
  <c r="Y2928" i="31"/>
  <c r="W2929" i="31"/>
  <c r="X2929" i="31"/>
  <c r="Y2929" i="31"/>
  <c r="W2930" i="31"/>
  <c r="X2930" i="31"/>
  <c r="Y2930" i="31"/>
  <c r="W2931" i="31"/>
  <c r="X2931" i="31"/>
  <c r="Y2931" i="31"/>
  <c r="W2932" i="31"/>
  <c r="X2932" i="31"/>
  <c r="Y2932" i="31"/>
  <c r="W2933" i="31"/>
  <c r="X2933" i="31"/>
  <c r="Y2933" i="31"/>
  <c r="W2934" i="31"/>
  <c r="X2934" i="31"/>
  <c r="Y2934" i="31"/>
  <c r="W2935" i="31"/>
  <c r="X2935" i="31"/>
  <c r="Y2935" i="31"/>
  <c r="W2936" i="31"/>
  <c r="X2936" i="31"/>
  <c r="Y2936" i="31"/>
  <c r="W2937" i="31"/>
  <c r="X2937" i="31"/>
  <c r="Y2937" i="31"/>
  <c r="W2938" i="31"/>
  <c r="X2938" i="31"/>
  <c r="Y2938" i="31"/>
  <c r="W2939" i="31"/>
  <c r="X2939" i="31"/>
  <c r="Y2939" i="31"/>
  <c r="W2940" i="31"/>
  <c r="X2940" i="31"/>
  <c r="Y2940" i="31"/>
  <c r="W2941" i="31"/>
  <c r="X2941" i="31"/>
  <c r="Y2941" i="31"/>
  <c r="W2942" i="31"/>
  <c r="X2942" i="31"/>
  <c r="Y2942" i="31"/>
  <c r="W2943" i="31"/>
  <c r="X2943" i="31"/>
  <c r="Y2943" i="31"/>
  <c r="W2944" i="31"/>
  <c r="X2944" i="31"/>
  <c r="Y2944" i="31"/>
  <c r="W2945" i="31"/>
  <c r="X2945" i="31"/>
  <c r="Y2945" i="31"/>
  <c r="W2946" i="31"/>
  <c r="X2946" i="31"/>
  <c r="Y2946" i="31"/>
  <c r="W2947" i="31"/>
  <c r="X2947" i="31"/>
  <c r="Y2947" i="31"/>
  <c r="W2948" i="31"/>
  <c r="X2948" i="31"/>
  <c r="Y2948" i="31"/>
  <c r="W2949" i="31"/>
  <c r="X2949" i="31"/>
  <c r="Y2949" i="31"/>
  <c r="W2950" i="31"/>
  <c r="X2950" i="31"/>
  <c r="Y2950" i="31"/>
  <c r="W2951" i="31"/>
  <c r="X2951" i="31"/>
  <c r="Y2951" i="31"/>
  <c r="W2952" i="31"/>
  <c r="X2952" i="31"/>
  <c r="Y2952" i="31"/>
  <c r="W2953" i="31"/>
  <c r="X2953" i="31"/>
  <c r="Y2953" i="31"/>
  <c r="W2954" i="31"/>
  <c r="X2954" i="31"/>
  <c r="Y2954" i="31"/>
  <c r="W2955" i="31"/>
  <c r="X2955" i="31"/>
  <c r="Y2955" i="31"/>
  <c r="W2956" i="31"/>
  <c r="X2956" i="31"/>
  <c r="Y2956" i="31"/>
  <c r="W2957" i="31"/>
  <c r="X2957" i="31"/>
  <c r="Y2957" i="31"/>
  <c r="W2958" i="31"/>
  <c r="X2958" i="31"/>
  <c r="Y2958" i="31"/>
  <c r="W2959" i="31"/>
  <c r="X2959" i="31"/>
  <c r="Y2959" i="31"/>
  <c r="W2960" i="31"/>
  <c r="X2960" i="31"/>
  <c r="Y2960" i="31"/>
  <c r="W2961" i="31"/>
  <c r="X2961" i="31"/>
  <c r="Y2961" i="31"/>
  <c r="W2962" i="31"/>
  <c r="X2962" i="31"/>
  <c r="Y2962" i="31"/>
  <c r="W2963" i="31"/>
  <c r="X2963" i="31"/>
  <c r="Y2963" i="31"/>
  <c r="W2964" i="31"/>
  <c r="X2964" i="31"/>
  <c r="Y2964" i="31"/>
  <c r="W2965" i="31"/>
  <c r="X2965" i="31"/>
  <c r="Y2965" i="31"/>
  <c r="W2966" i="31"/>
  <c r="X2966" i="31"/>
  <c r="Y2966" i="31"/>
  <c r="W2967" i="31"/>
  <c r="X2967" i="31"/>
  <c r="Y2967" i="31"/>
  <c r="W2968" i="31"/>
  <c r="X2968" i="31"/>
  <c r="Y2968" i="31"/>
  <c r="W2969" i="31"/>
  <c r="X2969" i="31"/>
  <c r="Y2969" i="31"/>
  <c r="W2970" i="31"/>
  <c r="X2970" i="31"/>
  <c r="Y2970" i="31"/>
  <c r="W2971" i="31"/>
  <c r="X2971" i="31"/>
  <c r="Y2971" i="31"/>
  <c r="W2972" i="31"/>
  <c r="X2972" i="31"/>
  <c r="Y2972" i="31"/>
  <c r="W2973" i="31"/>
  <c r="X2973" i="31"/>
  <c r="Y2973" i="31"/>
  <c r="W2974" i="31"/>
  <c r="X2974" i="31"/>
  <c r="Y2974" i="31"/>
  <c r="W2975" i="31"/>
  <c r="X2975" i="31"/>
  <c r="Y2975" i="31"/>
  <c r="W2976" i="31"/>
  <c r="X2976" i="31"/>
  <c r="Y2976" i="31"/>
  <c r="W2977" i="31"/>
  <c r="X2977" i="31"/>
  <c r="Y2977" i="31"/>
  <c r="W2978" i="31"/>
  <c r="X2978" i="31"/>
  <c r="Y2978" i="31"/>
  <c r="W2979" i="31"/>
  <c r="X2979" i="31"/>
  <c r="Y2979" i="31"/>
  <c r="W2980" i="31"/>
  <c r="X2980" i="31"/>
  <c r="Y2980" i="31"/>
  <c r="W2981" i="31"/>
  <c r="X2981" i="31"/>
  <c r="Y2981" i="31"/>
  <c r="W2982" i="31"/>
  <c r="X2982" i="31"/>
  <c r="Y2982" i="31"/>
  <c r="W2983" i="31"/>
  <c r="X2983" i="31"/>
  <c r="Y2983" i="31"/>
  <c r="W2984" i="31"/>
  <c r="X2984" i="31"/>
  <c r="Y2984" i="31"/>
  <c r="W2985" i="31"/>
  <c r="X2985" i="31"/>
  <c r="Y2985" i="31"/>
  <c r="W2986" i="31"/>
  <c r="X2986" i="31"/>
  <c r="Y2986" i="31"/>
  <c r="W2987" i="31"/>
  <c r="X2987" i="31"/>
  <c r="Y2987" i="31"/>
  <c r="W2988" i="31"/>
  <c r="X2988" i="31"/>
  <c r="Y2988" i="31"/>
  <c r="W2989" i="31"/>
  <c r="X2989" i="31"/>
  <c r="Y2989" i="31"/>
  <c r="W2990" i="31"/>
  <c r="X2990" i="31"/>
  <c r="Y2990" i="31"/>
  <c r="W2991" i="31"/>
  <c r="X2991" i="31"/>
  <c r="Y2991" i="31"/>
  <c r="W2992" i="31"/>
  <c r="X2992" i="31"/>
  <c r="Y2992" i="31"/>
  <c r="W2993" i="31"/>
  <c r="X2993" i="31"/>
  <c r="Y2993" i="31"/>
  <c r="W2994" i="31"/>
  <c r="X2994" i="31"/>
  <c r="Y2994" i="31"/>
  <c r="W2995" i="31"/>
  <c r="X2995" i="31"/>
  <c r="Y2995" i="31"/>
  <c r="W2996" i="31"/>
  <c r="X2996" i="31"/>
  <c r="Y2996" i="31"/>
  <c r="W2997" i="31"/>
  <c r="X2997" i="31"/>
  <c r="Y2997" i="31"/>
  <c r="W2998" i="31"/>
  <c r="X2998" i="31"/>
  <c r="Y2998" i="31"/>
  <c r="W2999" i="31"/>
  <c r="X2999" i="31"/>
  <c r="Y2999" i="31"/>
  <c r="W3000" i="31"/>
  <c r="X3000" i="31"/>
  <c r="Y3000" i="31"/>
  <c r="W3001" i="31"/>
  <c r="X3001" i="31"/>
  <c r="Y3001" i="31"/>
  <c r="W3002" i="31"/>
  <c r="X3002" i="31"/>
  <c r="Y3002" i="31"/>
  <c r="W3003" i="31"/>
  <c r="X3003" i="31"/>
  <c r="Y3003" i="31"/>
  <c r="W3004" i="31"/>
  <c r="X3004" i="31"/>
  <c r="Y3004" i="31"/>
  <c r="W3005" i="31"/>
  <c r="X3005" i="31"/>
  <c r="Y3005" i="31"/>
  <c r="W3006" i="31"/>
  <c r="X3006" i="31"/>
  <c r="Y3006" i="31"/>
  <c r="W3007" i="31"/>
  <c r="X3007" i="31"/>
  <c r="Y3007" i="31"/>
  <c r="W3008" i="31"/>
  <c r="X3008" i="31"/>
  <c r="Y3008" i="31"/>
  <c r="W3009" i="31"/>
  <c r="X3009" i="31"/>
  <c r="Y3009" i="31"/>
  <c r="W3010" i="31"/>
  <c r="X3010" i="31"/>
  <c r="Y3010" i="31"/>
  <c r="W3011" i="31"/>
  <c r="X3011" i="31"/>
  <c r="Y3011" i="31"/>
  <c r="W3012" i="31"/>
  <c r="X3012" i="31"/>
  <c r="Y3012" i="31"/>
  <c r="W3013" i="31"/>
  <c r="X3013" i="31"/>
  <c r="Y3013" i="31"/>
  <c r="W3014" i="31"/>
  <c r="X3014" i="31"/>
  <c r="Y3014" i="31"/>
  <c r="W3015" i="31"/>
  <c r="X3015" i="31"/>
  <c r="Y3015" i="31"/>
  <c r="W3016" i="31"/>
  <c r="X3016" i="31"/>
  <c r="Y3016" i="31"/>
  <c r="W3017" i="31"/>
  <c r="X3017" i="31"/>
  <c r="Y3017" i="31"/>
  <c r="W3018" i="31"/>
  <c r="X3018" i="31"/>
  <c r="Y3018" i="31"/>
  <c r="W3019" i="31"/>
  <c r="X3019" i="31"/>
  <c r="Y3019" i="31"/>
  <c r="W3020" i="31"/>
  <c r="X3020" i="31"/>
  <c r="Y3020" i="31"/>
  <c r="W3021" i="31"/>
  <c r="X3021" i="31"/>
  <c r="Y3021" i="31"/>
  <c r="W3022" i="31"/>
  <c r="X3022" i="31"/>
  <c r="Y3022" i="31"/>
  <c r="W3023" i="31"/>
  <c r="X3023" i="31"/>
  <c r="Y3023" i="31"/>
  <c r="W3024" i="31"/>
  <c r="X3024" i="31"/>
  <c r="Y3024" i="31"/>
  <c r="W3025" i="31"/>
  <c r="X3025" i="31"/>
  <c r="Y3025" i="31"/>
  <c r="W3026" i="31"/>
  <c r="X3026" i="31"/>
  <c r="Y3026" i="31"/>
  <c r="W3027" i="31"/>
  <c r="X3027" i="31"/>
  <c r="Y3027" i="31"/>
  <c r="W3028" i="31"/>
  <c r="X3028" i="31"/>
  <c r="Y3028" i="31"/>
  <c r="W3029" i="31"/>
  <c r="X3029" i="31"/>
  <c r="Y3029" i="31"/>
  <c r="W3030" i="31"/>
  <c r="X3030" i="31"/>
  <c r="Y3030" i="31"/>
  <c r="W3031" i="31"/>
  <c r="X3031" i="31"/>
  <c r="Y3031" i="31"/>
  <c r="W3032" i="31"/>
  <c r="X3032" i="31"/>
  <c r="Y3032" i="31"/>
  <c r="W3033" i="31"/>
  <c r="X3033" i="31"/>
  <c r="Y3033" i="31"/>
  <c r="W3034" i="31"/>
  <c r="X3034" i="31"/>
  <c r="Y3034" i="31"/>
  <c r="W3035" i="31"/>
  <c r="X3035" i="31"/>
  <c r="Y3035" i="31"/>
  <c r="W3036" i="31"/>
  <c r="X3036" i="31"/>
  <c r="Y3036" i="31"/>
  <c r="W3037" i="31"/>
  <c r="X3037" i="31"/>
  <c r="Y3037" i="31"/>
  <c r="W3038" i="31"/>
  <c r="X3038" i="31"/>
  <c r="Y3038" i="31"/>
  <c r="W3039" i="31"/>
  <c r="X3039" i="31"/>
  <c r="Y3039" i="31"/>
  <c r="W3040" i="31"/>
  <c r="X3040" i="31"/>
  <c r="Y3040" i="31"/>
  <c r="W3041" i="31"/>
  <c r="X3041" i="31"/>
  <c r="Y3041" i="31"/>
  <c r="W3042" i="31"/>
  <c r="X3042" i="31"/>
  <c r="Y3042" i="31"/>
  <c r="W3043" i="31"/>
  <c r="X3043" i="31"/>
  <c r="Y3043" i="31"/>
  <c r="W3044" i="31"/>
  <c r="X3044" i="31"/>
  <c r="Y3044" i="31"/>
  <c r="W3045" i="31"/>
  <c r="X3045" i="31"/>
  <c r="Y3045" i="31"/>
  <c r="W3046" i="31"/>
  <c r="X3046" i="31"/>
  <c r="Y3046" i="31"/>
  <c r="W3047" i="31"/>
  <c r="X3047" i="31"/>
  <c r="Y3047" i="31"/>
  <c r="W3048" i="31"/>
  <c r="X3048" i="31"/>
  <c r="Y3048" i="31"/>
  <c r="W3049" i="31"/>
  <c r="X3049" i="31"/>
  <c r="Y3049" i="31"/>
  <c r="W3050" i="31"/>
  <c r="X3050" i="31"/>
  <c r="Y3050" i="31"/>
  <c r="W3051" i="31"/>
  <c r="X3051" i="31"/>
  <c r="Y3051" i="31"/>
  <c r="W3052" i="31"/>
  <c r="X3052" i="31"/>
  <c r="Y3052" i="31"/>
  <c r="W3053" i="31"/>
  <c r="X3053" i="31"/>
  <c r="Y3053" i="31"/>
  <c r="W3054" i="31"/>
  <c r="X3054" i="31"/>
  <c r="Y3054" i="31"/>
  <c r="W3055" i="31"/>
  <c r="X3055" i="31"/>
  <c r="Y3055" i="31"/>
  <c r="W3056" i="31"/>
  <c r="X3056" i="31"/>
  <c r="Y3056" i="31"/>
  <c r="W3057" i="31"/>
  <c r="X3057" i="31"/>
  <c r="Y3057" i="31"/>
  <c r="W3058" i="31"/>
  <c r="X3058" i="31"/>
  <c r="Y3058" i="31"/>
  <c r="W3059" i="31"/>
  <c r="X3059" i="31"/>
  <c r="Y3059" i="31"/>
  <c r="W3060" i="31"/>
  <c r="X3060" i="31"/>
  <c r="Y3060" i="31"/>
  <c r="W3061" i="31"/>
  <c r="X3061" i="31"/>
  <c r="Y3061" i="31"/>
  <c r="W3062" i="31"/>
  <c r="X3062" i="31"/>
  <c r="Y3062" i="31"/>
  <c r="W3063" i="31"/>
  <c r="X3063" i="31"/>
  <c r="Y3063" i="31"/>
  <c r="W3064" i="31"/>
  <c r="X3064" i="31"/>
  <c r="Y3064" i="31"/>
  <c r="W3065" i="31"/>
  <c r="X3065" i="31"/>
  <c r="Y3065" i="31"/>
  <c r="W3066" i="31"/>
  <c r="X3066" i="31"/>
  <c r="Y3066" i="31"/>
  <c r="W3067" i="31"/>
  <c r="X3067" i="31"/>
  <c r="Y3067" i="31"/>
  <c r="W3068" i="31"/>
  <c r="X3068" i="31"/>
  <c r="Y3068" i="31"/>
  <c r="W3069" i="31"/>
  <c r="X3069" i="31"/>
  <c r="Y3069" i="31"/>
  <c r="W3070" i="31"/>
  <c r="X3070" i="31"/>
  <c r="Y3070" i="31"/>
  <c r="W3071" i="31"/>
  <c r="X3071" i="31"/>
  <c r="Y3071" i="31"/>
  <c r="W3072" i="31"/>
  <c r="X3072" i="31"/>
  <c r="Y3072" i="31"/>
  <c r="W3073" i="31"/>
  <c r="X3073" i="31"/>
  <c r="Y3073" i="31"/>
  <c r="W3074" i="31"/>
  <c r="X3074" i="31"/>
  <c r="Y3074" i="31"/>
  <c r="W3075" i="31"/>
  <c r="X3075" i="31"/>
  <c r="Y3075" i="31"/>
  <c r="W3076" i="31"/>
  <c r="X3076" i="31"/>
  <c r="Y3076" i="31"/>
  <c r="W3077" i="31"/>
  <c r="X3077" i="31"/>
  <c r="Y3077" i="31"/>
  <c r="W3078" i="31"/>
  <c r="X3078" i="31"/>
  <c r="Y3078" i="31"/>
  <c r="W3079" i="31"/>
  <c r="X3079" i="31"/>
  <c r="Y3079" i="31"/>
  <c r="W3080" i="31"/>
  <c r="X3080" i="31"/>
  <c r="Y3080" i="31"/>
  <c r="W3081" i="31"/>
  <c r="X3081" i="31"/>
  <c r="Y3081" i="31"/>
  <c r="W3082" i="31"/>
  <c r="X3082" i="31"/>
  <c r="Y3082" i="31"/>
  <c r="W3083" i="31"/>
  <c r="X3083" i="31"/>
  <c r="Y3083" i="31"/>
  <c r="W3084" i="31"/>
  <c r="X3084" i="31"/>
  <c r="Y3084" i="31"/>
  <c r="W3085" i="31"/>
  <c r="X3085" i="31"/>
  <c r="Y3085" i="31"/>
  <c r="W3086" i="31"/>
  <c r="X3086" i="31"/>
  <c r="Y3086" i="31"/>
  <c r="W3087" i="31"/>
  <c r="X3087" i="31"/>
  <c r="Y3087" i="31"/>
  <c r="W3088" i="31"/>
  <c r="X3088" i="31"/>
  <c r="Y3088" i="31"/>
  <c r="W3089" i="31"/>
  <c r="X3089" i="31"/>
  <c r="Y3089" i="31"/>
  <c r="W3090" i="31"/>
  <c r="X3090" i="31"/>
  <c r="Y3090" i="31"/>
  <c r="W3091" i="31"/>
  <c r="X3091" i="31"/>
  <c r="Y3091" i="31"/>
  <c r="W3092" i="31"/>
  <c r="X3092" i="31"/>
  <c r="Y3092" i="31"/>
  <c r="W3093" i="31"/>
  <c r="X3093" i="31"/>
  <c r="Y3093" i="31"/>
  <c r="W3094" i="31"/>
  <c r="X3094" i="31"/>
  <c r="Y3094" i="31"/>
  <c r="W3095" i="31"/>
  <c r="X3095" i="31"/>
  <c r="Y3095" i="31"/>
  <c r="W3096" i="31"/>
  <c r="X3096" i="31"/>
  <c r="Y3096" i="31"/>
  <c r="W3097" i="31"/>
  <c r="X3097" i="31"/>
  <c r="Y3097" i="31"/>
  <c r="W3098" i="31"/>
  <c r="X3098" i="31"/>
  <c r="Y3098" i="31"/>
  <c r="W3099" i="31"/>
  <c r="X3099" i="31"/>
  <c r="Y3099" i="31"/>
  <c r="W3100" i="31"/>
  <c r="X3100" i="31"/>
  <c r="Y3100" i="31"/>
  <c r="W3101" i="31"/>
  <c r="X3101" i="31"/>
  <c r="Y3101" i="31"/>
  <c r="W3102" i="31"/>
  <c r="X3102" i="31"/>
  <c r="Y3102" i="31"/>
  <c r="W3103" i="31"/>
  <c r="X3103" i="31"/>
  <c r="Y3103" i="31"/>
  <c r="W3104" i="31"/>
  <c r="X3104" i="31"/>
  <c r="Y3104" i="31"/>
  <c r="W3105" i="31"/>
  <c r="X3105" i="31"/>
  <c r="Y3105" i="31"/>
  <c r="W3106" i="31"/>
  <c r="X3106" i="31"/>
  <c r="Y3106" i="31"/>
  <c r="W3107" i="31"/>
  <c r="X3107" i="31"/>
  <c r="Y3107" i="31"/>
  <c r="W3108" i="31"/>
  <c r="X3108" i="31"/>
  <c r="Y3108" i="31"/>
  <c r="W3109" i="31"/>
  <c r="X3109" i="31"/>
  <c r="Y3109" i="31"/>
  <c r="W3110" i="31"/>
  <c r="X3110" i="31"/>
  <c r="Y3110" i="31"/>
  <c r="W3111" i="31"/>
  <c r="X3111" i="31"/>
  <c r="Y3111" i="31"/>
  <c r="W3112" i="31"/>
  <c r="X3112" i="31"/>
  <c r="Y3112" i="31"/>
  <c r="W3113" i="31"/>
  <c r="X3113" i="31"/>
  <c r="Y3113" i="31"/>
  <c r="W3114" i="31"/>
  <c r="X3114" i="31"/>
  <c r="Y3114" i="31"/>
  <c r="W3115" i="31"/>
  <c r="X3115" i="31"/>
  <c r="Y3115" i="31"/>
  <c r="W3116" i="31"/>
  <c r="X3116" i="31"/>
  <c r="Y3116" i="31"/>
  <c r="W3117" i="31"/>
  <c r="X3117" i="31"/>
  <c r="Y3117" i="31"/>
  <c r="W3118" i="31"/>
  <c r="X3118" i="31"/>
  <c r="Y3118" i="31"/>
  <c r="W3119" i="31"/>
  <c r="X3119" i="31"/>
  <c r="Y3119" i="31"/>
  <c r="W3120" i="31"/>
  <c r="X3120" i="31"/>
  <c r="Y3120" i="31"/>
  <c r="W3121" i="31"/>
  <c r="X3121" i="31"/>
  <c r="Y3121" i="31"/>
  <c r="W3122" i="31"/>
  <c r="X3122" i="31"/>
  <c r="Y3122" i="31"/>
  <c r="W3123" i="31"/>
  <c r="X3123" i="31"/>
  <c r="Y3123" i="31"/>
  <c r="W3124" i="31"/>
  <c r="X3124" i="31"/>
  <c r="Y3124" i="31"/>
  <c r="W3125" i="31"/>
  <c r="X3125" i="31"/>
  <c r="Y3125" i="31"/>
  <c r="W3126" i="31"/>
  <c r="X3126" i="31"/>
  <c r="Y3126" i="31"/>
  <c r="W3127" i="31"/>
  <c r="X3127" i="31"/>
  <c r="Y3127" i="31"/>
  <c r="W3128" i="31"/>
  <c r="X3128" i="31"/>
  <c r="Y3128" i="31"/>
  <c r="W3129" i="31"/>
  <c r="X3129" i="31"/>
  <c r="Y3129" i="31"/>
  <c r="W3130" i="31"/>
  <c r="X3130" i="31"/>
  <c r="Y3130" i="31"/>
  <c r="W3131" i="31"/>
  <c r="X3131" i="31"/>
  <c r="Y3131" i="31"/>
  <c r="W3132" i="31"/>
  <c r="X3132" i="31"/>
  <c r="Y3132" i="31"/>
  <c r="W3133" i="31"/>
  <c r="X3133" i="31"/>
  <c r="Y3133" i="31"/>
  <c r="W3134" i="31"/>
  <c r="X3134" i="31"/>
  <c r="Y3134" i="31"/>
  <c r="W3135" i="31"/>
  <c r="X3135" i="31"/>
  <c r="Y3135" i="31"/>
  <c r="W3136" i="31"/>
  <c r="X3136" i="31"/>
  <c r="Y3136" i="31"/>
  <c r="W3137" i="31"/>
  <c r="X3137" i="31"/>
  <c r="Y3137" i="31"/>
  <c r="W3138" i="31"/>
  <c r="X3138" i="31"/>
  <c r="Y3138" i="31"/>
  <c r="W3139" i="31"/>
  <c r="X3139" i="31"/>
  <c r="Y3139" i="31"/>
  <c r="W3140" i="31"/>
  <c r="X3140" i="31"/>
  <c r="Y3140" i="31"/>
  <c r="W3141" i="31"/>
  <c r="X3141" i="31"/>
  <c r="Y3141" i="31"/>
  <c r="W3142" i="31"/>
  <c r="X3142" i="31"/>
  <c r="Y3142" i="31"/>
  <c r="W3143" i="31"/>
  <c r="X3143" i="31"/>
  <c r="Y3143" i="31"/>
  <c r="W3144" i="31"/>
  <c r="X3144" i="31"/>
  <c r="Y3144" i="31"/>
  <c r="W3145" i="31"/>
  <c r="X3145" i="31"/>
  <c r="Y3145" i="31"/>
  <c r="W3146" i="31"/>
  <c r="X3146" i="31"/>
  <c r="Y3146" i="31"/>
  <c r="W3147" i="31"/>
  <c r="X3147" i="31"/>
  <c r="Y3147" i="31"/>
  <c r="W3148" i="31"/>
  <c r="X3148" i="31"/>
  <c r="Y3148" i="31"/>
  <c r="W3149" i="31"/>
  <c r="X3149" i="31"/>
  <c r="Y3149" i="31"/>
  <c r="W3150" i="31"/>
  <c r="X3150" i="31"/>
  <c r="Y3150" i="31"/>
  <c r="W3151" i="31"/>
  <c r="X3151" i="31"/>
  <c r="Y3151" i="31"/>
  <c r="W3152" i="31"/>
  <c r="X3152" i="31"/>
  <c r="Y3152" i="31"/>
  <c r="W3153" i="31"/>
  <c r="X3153" i="31"/>
  <c r="Y3153" i="31"/>
  <c r="W3154" i="31"/>
  <c r="X3154" i="31"/>
  <c r="Y3154" i="31"/>
  <c r="W3155" i="31"/>
  <c r="X3155" i="31"/>
  <c r="Y3155" i="31"/>
  <c r="W3156" i="31"/>
  <c r="X3156" i="31"/>
  <c r="Y3156" i="31"/>
  <c r="W3157" i="31"/>
  <c r="X3157" i="31"/>
  <c r="Y3157" i="31"/>
  <c r="W3158" i="31"/>
  <c r="X3158" i="31"/>
  <c r="Y3158" i="31"/>
  <c r="W3159" i="31"/>
  <c r="X3159" i="31"/>
  <c r="Y3159" i="31"/>
  <c r="W3160" i="31"/>
  <c r="X3160" i="31"/>
  <c r="Y3160" i="31"/>
  <c r="W3161" i="31"/>
  <c r="X3161" i="31"/>
  <c r="Y3161" i="31"/>
  <c r="W3162" i="31"/>
  <c r="X3162" i="31"/>
  <c r="Y3162" i="31"/>
  <c r="W3163" i="31"/>
  <c r="X3163" i="31"/>
  <c r="Y3163" i="31"/>
  <c r="W3164" i="31"/>
  <c r="X3164" i="31"/>
  <c r="Y3164" i="31"/>
  <c r="W3165" i="31"/>
  <c r="X3165" i="31"/>
  <c r="Y3165" i="31"/>
  <c r="W3166" i="31"/>
  <c r="X3166" i="31"/>
  <c r="Y3166" i="31"/>
  <c r="W3167" i="31"/>
  <c r="X3167" i="31"/>
  <c r="Y3167" i="31"/>
  <c r="W3168" i="31"/>
  <c r="X3168" i="31"/>
  <c r="Y3168" i="31"/>
  <c r="W3169" i="31"/>
  <c r="X3169" i="31"/>
  <c r="Y3169" i="31"/>
  <c r="W3170" i="31"/>
  <c r="X3170" i="31"/>
  <c r="Y3170" i="31"/>
  <c r="W3171" i="31"/>
  <c r="X3171" i="31"/>
  <c r="Y3171" i="31"/>
  <c r="W3172" i="31"/>
  <c r="X3172" i="31"/>
  <c r="Y3172" i="31"/>
  <c r="W3173" i="31"/>
  <c r="X3173" i="31"/>
  <c r="Y3173" i="31"/>
  <c r="W3174" i="31"/>
  <c r="X3174" i="31"/>
  <c r="Y3174" i="31"/>
  <c r="W3175" i="31"/>
  <c r="X3175" i="31"/>
  <c r="Y3175" i="31"/>
  <c r="W3176" i="31"/>
  <c r="X3176" i="31"/>
  <c r="Y3176" i="31"/>
  <c r="W3177" i="31"/>
  <c r="X3177" i="31"/>
  <c r="Y3177" i="31"/>
  <c r="W3178" i="31"/>
  <c r="X3178" i="31"/>
  <c r="Y3178" i="31"/>
  <c r="W3179" i="31"/>
  <c r="X3179" i="31"/>
  <c r="Y3179" i="31"/>
  <c r="W3180" i="31"/>
  <c r="X3180" i="31"/>
  <c r="Y3180" i="31"/>
  <c r="W3181" i="31"/>
  <c r="X3181" i="31"/>
  <c r="Y3181" i="31"/>
  <c r="W3182" i="31"/>
  <c r="X3182" i="31"/>
  <c r="Y3182" i="31"/>
  <c r="W3183" i="31"/>
  <c r="X3183" i="31"/>
  <c r="Y3183" i="31"/>
  <c r="W3184" i="31"/>
  <c r="X3184" i="31"/>
  <c r="Y3184" i="31"/>
  <c r="W3185" i="31"/>
  <c r="X3185" i="31"/>
  <c r="Y3185" i="31"/>
  <c r="W3186" i="31"/>
  <c r="X3186" i="31"/>
  <c r="Y3186" i="31"/>
  <c r="W3187" i="31"/>
  <c r="X3187" i="31"/>
  <c r="Y3187" i="31"/>
  <c r="W3188" i="31"/>
  <c r="X3188" i="31"/>
  <c r="Y3188" i="31"/>
  <c r="W3189" i="31"/>
  <c r="X3189" i="31"/>
  <c r="Y3189" i="31"/>
  <c r="W3190" i="31"/>
  <c r="X3190" i="31"/>
  <c r="Y3190" i="31"/>
  <c r="W3191" i="31"/>
  <c r="X3191" i="31"/>
  <c r="Y3191" i="31"/>
  <c r="W3192" i="31"/>
  <c r="X3192" i="31"/>
  <c r="Y3192" i="31"/>
  <c r="W3193" i="31"/>
  <c r="X3193" i="31"/>
  <c r="Y3193" i="31"/>
  <c r="W3194" i="31"/>
  <c r="X3194" i="31"/>
  <c r="Y3194" i="31"/>
  <c r="W3195" i="31"/>
  <c r="X3195" i="31"/>
  <c r="Y3195" i="31"/>
  <c r="W3196" i="31"/>
  <c r="X3196" i="31"/>
  <c r="Y3196" i="31"/>
  <c r="W3197" i="31"/>
  <c r="X3197" i="31"/>
  <c r="Y3197" i="31"/>
  <c r="W3198" i="31"/>
  <c r="X3198" i="31"/>
  <c r="Y3198" i="31"/>
  <c r="W3199" i="31"/>
  <c r="X3199" i="31"/>
  <c r="Y3199" i="31"/>
  <c r="W3200" i="31"/>
  <c r="X3200" i="31"/>
  <c r="Y3200" i="31"/>
  <c r="W3201" i="31"/>
  <c r="X3201" i="31"/>
  <c r="Y3201" i="31"/>
  <c r="W3202" i="31"/>
  <c r="X3202" i="31"/>
  <c r="Y3202" i="31"/>
  <c r="W3203" i="31"/>
  <c r="X3203" i="31"/>
  <c r="Y3203" i="31"/>
  <c r="W3204" i="31"/>
  <c r="X3204" i="31"/>
  <c r="Y3204" i="31"/>
  <c r="W3205" i="31"/>
  <c r="X3205" i="31"/>
  <c r="Y3205" i="31"/>
  <c r="W3206" i="31"/>
  <c r="X3206" i="31"/>
  <c r="Y3206" i="31"/>
  <c r="W3207" i="31"/>
  <c r="X3207" i="31"/>
  <c r="Y3207" i="31"/>
  <c r="W3208" i="31"/>
  <c r="X3208" i="31"/>
  <c r="Y3208" i="31"/>
  <c r="W3209" i="31"/>
  <c r="X3209" i="31"/>
  <c r="Y3209" i="31"/>
  <c r="W3210" i="31"/>
  <c r="X3210" i="31"/>
  <c r="Y3210" i="31"/>
  <c r="W3211" i="31"/>
  <c r="X3211" i="31"/>
  <c r="Y3211" i="31"/>
  <c r="W3212" i="31"/>
  <c r="X3212" i="31"/>
  <c r="Y3212" i="31"/>
  <c r="W3213" i="31"/>
  <c r="X3213" i="31"/>
  <c r="Y3213" i="31"/>
  <c r="W3214" i="31"/>
  <c r="X3214" i="31"/>
  <c r="Y3214" i="31"/>
  <c r="W3215" i="31"/>
  <c r="X3215" i="31"/>
  <c r="Y3215" i="31"/>
  <c r="W3216" i="31"/>
  <c r="X3216" i="31"/>
  <c r="Y3216" i="31"/>
  <c r="W3217" i="31"/>
  <c r="X3217" i="31"/>
  <c r="Y3217" i="31"/>
  <c r="W3218" i="31"/>
  <c r="X3218" i="31"/>
  <c r="Y3218" i="31"/>
  <c r="W3219" i="31"/>
  <c r="X3219" i="31"/>
  <c r="Y3219" i="31"/>
  <c r="W3220" i="31"/>
  <c r="X3220" i="31"/>
  <c r="Y3220" i="31"/>
  <c r="W3221" i="31"/>
  <c r="X3221" i="31"/>
  <c r="Y3221" i="31"/>
  <c r="W3222" i="31"/>
  <c r="X3222" i="31"/>
  <c r="Y3222" i="31"/>
  <c r="W3223" i="31"/>
  <c r="X3223" i="31"/>
  <c r="Y3223" i="31"/>
  <c r="W3224" i="31"/>
  <c r="X3224" i="31"/>
  <c r="Y3224" i="31"/>
  <c r="W3225" i="31"/>
  <c r="X3225" i="31"/>
  <c r="Y3225" i="31"/>
  <c r="W3226" i="31"/>
  <c r="X3226" i="31"/>
  <c r="Y3226" i="31"/>
  <c r="W3227" i="31"/>
  <c r="X3227" i="31"/>
  <c r="Y3227" i="31"/>
  <c r="W3228" i="31"/>
  <c r="X3228" i="31"/>
  <c r="Y3228" i="31"/>
  <c r="W3229" i="31"/>
  <c r="X3229" i="31"/>
  <c r="Y3229" i="31"/>
  <c r="W3230" i="31"/>
  <c r="X3230" i="31"/>
  <c r="Y3230" i="31"/>
  <c r="W3231" i="31"/>
  <c r="X3231" i="31"/>
  <c r="Y3231" i="31"/>
  <c r="W3232" i="31"/>
  <c r="X3232" i="31"/>
  <c r="Y3232" i="31"/>
  <c r="W3233" i="31"/>
  <c r="X3233" i="31"/>
  <c r="Y3233" i="31"/>
  <c r="W3234" i="31"/>
  <c r="X3234" i="31"/>
  <c r="Y3234" i="31"/>
  <c r="W3235" i="31"/>
  <c r="X3235" i="31"/>
  <c r="Y3235" i="31"/>
  <c r="W3236" i="31"/>
  <c r="X3236" i="31"/>
  <c r="Y3236" i="31"/>
  <c r="W3237" i="31"/>
  <c r="X3237" i="31"/>
  <c r="Y3237" i="31"/>
  <c r="W3238" i="31"/>
  <c r="X3238" i="31"/>
  <c r="Y3238" i="31"/>
  <c r="W3239" i="31"/>
  <c r="X3239" i="31"/>
  <c r="Y3239" i="31"/>
  <c r="W3240" i="31"/>
  <c r="X3240" i="31"/>
  <c r="Y3240" i="31"/>
  <c r="W3241" i="31"/>
  <c r="X3241" i="31"/>
  <c r="Y3241" i="31"/>
  <c r="W3242" i="31"/>
  <c r="X3242" i="31"/>
  <c r="Y3242" i="31"/>
  <c r="W3243" i="31"/>
  <c r="X3243" i="31"/>
  <c r="Y3243" i="31"/>
  <c r="W3244" i="31"/>
  <c r="X3244" i="31"/>
  <c r="Y3244" i="31"/>
  <c r="W3245" i="31"/>
  <c r="X3245" i="31"/>
  <c r="Y3245" i="31"/>
  <c r="W3246" i="31"/>
  <c r="X3246" i="31"/>
  <c r="Y3246" i="31"/>
  <c r="W3247" i="31"/>
  <c r="X3247" i="31"/>
  <c r="Y3247" i="31"/>
  <c r="W3248" i="31"/>
  <c r="X3248" i="31"/>
  <c r="Y3248" i="31"/>
  <c r="W3249" i="31"/>
  <c r="X3249" i="31"/>
  <c r="Y3249" i="31"/>
  <c r="W3250" i="31"/>
  <c r="X3250" i="31"/>
  <c r="Y3250" i="31"/>
  <c r="W3251" i="31"/>
  <c r="X3251" i="31"/>
  <c r="Y3251" i="31"/>
  <c r="W3252" i="31"/>
  <c r="X3252" i="31"/>
  <c r="Y3252" i="31"/>
  <c r="W3253" i="31"/>
  <c r="X3253" i="31"/>
  <c r="Y3253" i="31"/>
  <c r="W3254" i="31"/>
  <c r="X3254" i="31"/>
  <c r="Y3254" i="31"/>
  <c r="W3255" i="31"/>
  <c r="X3255" i="31"/>
  <c r="Y3255" i="31"/>
  <c r="W3256" i="31"/>
  <c r="X3256" i="31"/>
  <c r="Y3256" i="31"/>
  <c r="W3257" i="31"/>
  <c r="X3257" i="31"/>
  <c r="Y3257" i="31"/>
  <c r="W3258" i="31"/>
  <c r="X3258" i="31"/>
  <c r="Y3258" i="31"/>
  <c r="W3259" i="31"/>
  <c r="X3259" i="31"/>
  <c r="Y3259" i="31"/>
  <c r="W3260" i="31"/>
  <c r="X3260" i="31"/>
  <c r="Y3260" i="31"/>
  <c r="W3261" i="31"/>
  <c r="X3261" i="31"/>
  <c r="Y3261" i="31"/>
  <c r="W3262" i="31"/>
  <c r="X3262" i="31"/>
  <c r="Y3262" i="31"/>
  <c r="W3263" i="31"/>
  <c r="X3263" i="31"/>
  <c r="Y3263" i="31"/>
  <c r="W3264" i="31"/>
  <c r="X3264" i="31"/>
  <c r="Y3264" i="31"/>
  <c r="W3265" i="31"/>
  <c r="X3265" i="31"/>
  <c r="Y3265" i="31"/>
  <c r="W3266" i="31"/>
  <c r="X3266" i="31"/>
  <c r="Y3266" i="31"/>
  <c r="W3267" i="31"/>
  <c r="X3267" i="31"/>
  <c r="Y3267" i="31"/>
  <c r="W3268" i="31"/>
  <c r="X3268" i="31"/>
  <c r="Y3268" i="31"/>
  <c r="W3269" i="31"/>
  <c r="X3269" i="31"/>
  <c r="Y3269" i="31"/>
  <c r="W3270" i="31"/>
  <c r="X3270" i="31"/>
  <c r="Y3270" i="31"/>
  <c r="W3271" i="31"/>
  <c r="X3271" i="31"/>
  <c r="Y3271" i="31"/>
  <c r="W3272" i="31"/>
  <c r="X3272" i="31"/>
  <c r="Y3272" i="31"/>
  <c r="W3273" i="31"/>
  <c r="X3273" i="31"/>
  <c r="Y3273" i="31"/>
  <c r="W3274" i="31"/>
  <c r="X3274" i="31"/>
  <c r="Y3274" i="31"/>
  <c r="W3275" i="31"/>
  <c r="X3275" i="31"/>
  <c r="Y3275" i="31"/>
  <c r="W3276" i="31"/>
  <c r="X3276" i="31"/>
  <c r="Y3276" i="31"/>
  <c r="W3277" i="31"/>
  <c r="X3277" i="31"/>
  <c r="Y3277" i="31"/>
  <c r="W3278" i="31"/>
  <c r="X3278" i="31"/>
  <c r="Y3278" i="31"/>
  <c r="W3279" i="31"/>
  <c r="X3279" i="31"/>
  <c r="Y3279" i="31"/>
  <c r="W3280" i="31"/>
  <c r="X3280" i="31"/>
  <c r="Y3280" i="31"/>
  <c r="W3281" i="31"/>
  <c r="X3281" i="31"/>
  <c r="Y3281" i="31"/>
  <c r="W3282" i="31"/>
  <c r="X3282" i="31"/>
  <c r="Y3282" i="31"/>
  <c r="W3283" i="31"/>
  <c r="X3283" i="31"/>
  <c r="Y3283" i="31"/>
  <c r="W3284" i="31"/>
  <c r="X3284" i="31"/>
  <c r="Y3284" i="31"/>
  <c r="W3285" i="31"/>
  <c r="X3285" i="31"/>
  <c r="Y3285" i="31"/>
  <c r="W3286" i="31"/>
  <c r="X3286" i="31"/>
  <c r="Y3286" i="31"/>
  <c r="W3287" i="31"/>
  <c r="X3287" i="31"/>
  <c r="Y3287" i="31"/>
  <c r="W3288" i="31"/>
  <c r="X3288" i="31"/>
  <c r="Y3288" i="31"/>
  <c r="W3289" i="31"/>
  <c r="X3289" i="31"/>
  <c r="Y3289" i="31"/>
  <c r="W3290" i="31"/>
  <c r="X3290" i="31"/>
  <c r="Y3290" i="31"/>
  <c r="W3291" i="31"/>
  <c r="X3291" i="31"/>
  <c r="Y3291" i="31"/>
  <c r="W3292" i="31"/>
  <c r="X3292" i="31"/>
  <c r="Y3292" i="31"/>
  <c r="W3293" i="31"/>
  <c r="X3293" i="31"/>
  <c r="Y3293" i="31"/>
  <c r="W3294" i="31"/>
  <c r="X3294" i="31"/>
  <c r="Y3294" i="31"/>
  <c r="W3295" i="31"/>
  <c r="X3295" i="31"/>
  <c r="Y3295" i="31"/>
  <c r="W3296" i="31"/>
  <c r="X3296" i="31"/>
  <c r="Y3296" i="31"/>
  <c r="W3297" i="31"/>
  <c r="X3297" i="31"/>
  <c r="Y3297" i="31"/>
  <c r="W3298" i="31"/>
  <c r="X3298" i="31"/>
  <c r="Y3298" i="31"/>
  <c r="W3299" i="31"/>
  <c r="X3299" i="31"/>
  <c r="Y3299" i="31"/>
  <c r="W3300" i="31"/>
  <c r="X3300" i="31"/>
  <c r="Y3300" i="31"/>
  <c r="W3301" i="31"/>
  <c r="X3301" i="31"/>
  <c r="Y3301" i="31"/>
  <c r="W3302" i="31"/>
  <c r="X3302" i="31"/>
  <c r="Y3302" i="31"/>
  <c r="W3303" i="31"/>
  <c r="X3303" i="31"/>
  <c r="Y3303" i="31"/>
  <c r="W3304" i="31"/>
  <c r="X3304" i="31"/>
  <c r="Y3304" i="31"/>
  <c r="W3305" i="31"/>
  <c r="X3305" i="31"/>
  <c r="Y3305" i="31"/>
  <c r="W3306" i="31"/>
  <c r="X3306" i="31"/>
  <c r="Y3306" i="31"/>
  <c r="W3307" i="31"/>
  <c r="X3307" i="31"/>
  <c r="Y3307" i="31"/>
  <c r="W3308" i="31"/>
  <c r="X3308" i="31"/>
  <c r="Y3308" i="31"/>
  <c r="W3309" i="31"/>
  <c r="X3309" i="31"/>
  <c r="Y3309" i="31"/>
  <c r="W3310" i="31"/>
  <c r="X3310" i="31"/>
  <c r="Y3310" i="31"/>
  <c r="W3311" i="31"/>
  <c r="X3311" i="31"/>
  <c r="Y3311" i="31"/>
  <c r="W3312" i="31"/>
  <c r="X3312" i="31"/>
  <c r="Y3312" i="31"/>
  <c r="W3313" i="31"/>
  <c r="X3313" i="31"/>
  <c r="Y3313" i="31"/>
  <c r="W3314" i="31"/>
  <c r="X3314" i="31"/>
  <c r="Y3314" i="31"/>
  <c r="W3315" i="31"/>
  <c r="X3315" i="31"/>
  <c r="Y3315" i="31"/>
  <c r="W3316" i="31"/>
  <c r="X3316" i="31"/>
  <c r="Y3316" i="31"/>
  <c r="W3317" i="31"/>
  <c r="X3317" i="31"/>
  <c r="Y3317" i="31"/>
  <c r="W3318" i="31"/>
  <c r="X3318" i="31"/>
  <c r="Y3318" i="31"/>
  <c r="W3319" i="31"/>
  <c r="X3319" i="31"/>
  <c r="Y3319" i="31"/>
  <c r="W3320" i="31"/>
  <c r="X3320" i="31"/>
  <c r="Y3320" i="31"/>
  <c r="W3321" i="31"/>
  <c r="X3321" i="31"/>
  <c r="Y3321" i="31"/>
  <c r="W3322" i="31"/>
  <c r="X3322" i="31"/>
  <c r="Y3322" i="31"/>
  <c r="W3323" i="31"/>
  <c r="X3323" i="31"/>
  <c r="Y3323" i="31"/>
  <c r="W3324" i="31"/>
  <c r="X3324" i="31"/>
  <c r="Y3324" i="31"/>
  <c r="W3325" i="31"/>
  <c r="X3325" i="31"/>
  <c r="Y3325" i="31"/>
  <c r="W3326" i="31"/>
  <c r="X3326" i="31"/>
  <c r="Y3326" i="31"/>
  <c r="W3327" i="31"/>
  <c r="X3327" i="31"/>
  <c r="Y3327" i="31"/>
  <c r="W3328" i="31"/>
  <c r="X3328" i="31"/>
  <c r="Y3328" i="31"/>
  <c r="W3329" i="31"/>
  <c r="X3329" i="31"/>
  <c r="Y3329" i="31"/>
  <c r="W3330" i="31"/>
  <c r="X3330" i="31"/>
  <c r="Y3330" i="31"/>
  <c r="W3331" i="31"/>
  <c r="X3331" i="31"/>
  <c r="Y3331" i="31"/>
  <c r="W3332" i="31"/>
  <c r="X3332" i="31"/>
  <c r="Y3332" i="31"/>
  <c r="W3333" i="31"/>
  <c r="X3333" i="31"/>
  <c r="Y3333" i="31"/>
  <c r="W3334" i="31"/>
  <c r="X3334" i="31"/>
  <c r="Y3334" i="31"/>
  <c r="W3335" i="31"/>
  <c r="X3335" i="31"/>
  <c r="Y3335" i="31"/>
  <c r="W3336" i="31"/>
  <c r="X3336" i="31"/>
  <c r="Y3336" i="31"/>
  <c r="W3337" i="31"/>
  <c r="X3337" i="31"/>
  <c r="Y3337" i="31"/>
  <c r="W3338" i="31"/>
  <c r="X3338" i="31"/>
  <c r="Y3338" i="31"/>
  <c r="W3339" i="31"/>
  <c r="X3339" i="31"/>
  <c r="Y3339" i="31"/>
  <c r="W3340" i="31"/>
  <c r="X3340" i="31"/>
  <c r="Y3340" i="31"/>
  <c r="W3341" i="31"/>
  <c r="X3341" i="31"/>
  <c r="Y3341" i="31"/>
  <c r="W3342" i="31"/>
  <c r="X3342" i="31"/>
  <c r="Y3342" i="31"/>
  <c r="W3343" i="31"/>
  <c r="X3343" i="31"/>
  <c r="Y3343" i="31"/>
  <c r="W3344" i="31"/>
  <c r="X3344" i="31"/>
  <c r="Y3344" i="31"/>
  <c r="W3345" i="31"/>
  <c r="X3345" i="31"/>
  <c r="Y3345" i="31"/>
  <c r="W3346" i="31"/>
  <c r="X3346" i="31"/>
  <c r="Y3346" i="31"/>
  <c r="W3347" i="31"/>
  <c r="X3347" i="31"/>
  <c r="Y3347" i="31"/>
  <c r="W3348" i="31"/>
  <c r="X3348" i="31"/>
  <c r="Y3348" i="31"/>
  <c r="W3349" i="31"/>
  <c r="X3349" i="31"/>
  <c r="Y3349" i="31"/>
  <c r="W3350" i="31"/>
  <c r="X3350" i="31"/>
  <c r="Y3350" i="31"/>
  <c r="W3351" i="31"/>
  <c r="X3351" i="31"/>
  <c r="Y3351" i="31"/>
  <c r="W3352" i="31"/>
  <c r="X3352" i="31"/>
  <c r="Y3352" i="31"/>
  <c r="W3353" i="31"/>
  <c r="X3353" i="31"/>
  <c r="Y3353" i="31"/>
  <c r="W3354" i="31"/>
  <c r="X3354" i="31"/>
  <c r="Y3354" i="31"/>
  <c r="W3355" i="31"/>
  <c r="X3355" i="31"/>
  <c r="Y3355" i="31"/>
  <c r="W3356" i="31"/>
  <c r="X3356" i="31"/>
  <c r="Y3356" i="31"/>
  <c r="W3357" i="31"/>
  <c r="X3357" i="31"/>
  <c r="Y3357" i="31"/>
  <c r="W3358" i="31"/>
  <c r="X3358" i="31"/>
  <c r="Y3358" i="31"/>
  <c r="W3359" i="31"/>
  <c r="X3359" i="31"/>
  <c r="Y3359" i="31"/>
  <c r="W3360" i="31"/>
  <c r="X3360" i="31"/>
  <c r="Y3360" i="31"/>
  <c r="W3361" i="31"/>
  <c r="X3361" i="31"/>
  <c r="Y3361" i="31"/>
  <c r="W3362" i="31"/>
  <c r="X3362" i="31"/>
  <c r="Y3362" i="31"/>
  <c r="W3363" i="31"/>
  <c r="X3363" i="31"/>
  <c r="Y3363" i="31"/>
  <c r="W3364" i="31"/>
  <c r="X3364" i="31"/>
  <c r="Y3364" i="31"/>
  <c r="W3365" i="31"/>
  <c r="X3365" i="31"/>
  <c r="Y3365" i="31"/>
  <c r="W3366" i="31"/>
  <c r="X3366" i="31"/>
  <c r="Y3366" i="31"/>
  <c r="W3367" i="31"/>
  <c r="X3367" i="31"/>
  <c r="Y3367" i="31"/>
  <c r="W3368" i="31"/>
  <c r="X3368" i="31"/>
  <c r="Y3368" i="31"/>
  <c r="W3369" i="31"/>
  <c r="X3369" i="31"/>
  <c r="Y3369" i="31"/>
  <c r="W3370" i="31"/>
  <c r="X3370" i="31"/>
  <c r="Y3370" i="31"/>
  <c r="W3371" i="31"/>
  <c r="X3371" i="31"/>
  <c r="Y3371" i="31"/>
  <c r="W3372" i="31"/>
  <c r="X3372" i="31"/>
  <c r="Y3372" i="31"/>
  <c r="W3373" i="31"/>
  <c r="X3373" i="31"/>
  <c r="Y3373" i="31"/>
  <c r="W3374" i="31"/>
  <c r="X3374" i="31"/>
  <c r="Y3374" i="31"/>
  <c r="W3375" i="31"/>
  <c r="X3375" i="31"/>
  <c r="Y3375" i="31"/>
  <c r="W3376" i="31"/>
  <c r="X3376" i="31"/>
  <c r="Y3376" i="31"/>
  <c r="W3377" i="31"/>
  <c r="X3377" i="31"/>
  <c r="Y3377" i="31"/>
  <c r="W3378" i="31"/>
  <c r="X3378" i="31"/>
  <c r="Y3378" i="31"/>
  <c r="W3379" i="31"/>
  <c r="X3379" i="31"/>
  <c r="Y3379" i="31"/>
  <c r="W3380" i="31"/>
  <c r="X3380" i="31"/>
  <c r="Y3380" i="31"/>
  <c r="W3381" i="31"/>
  <c r="X3381" i="31"/>
  <c r="Y3381" i="31"/>
  <c r="W3382" i="31"/>
  <c r="X3382" i="31"/>
  <c r="Y3382" i="31"/>
  <c r="W3383" i="31"/>
  <c r="X3383" i="31"/>
  <c r="Y3383" i="31"/>
  <c r="W3384" i="31"/>
  <c r="X3384" i="31"/>
  <c r="Y3384" i="31"/>
  <c r="W3385" i="31"/>
  <c r="X3385" i="31"/>
  <c r="Y3385" i="31"/>
  <c r="W3386" i="31"/>
  <c r="X3386" i="31"/>
  <c r="Y3386" i="31"/>
  <c r="W3387" i="31"/>
  <c r="X3387" i="31"/>
  <c r="Y3387" i="31"/>
  <c r="W3388" i="31"/>
  <c r="X3388" i="31"/>
  <c r="Y3388" i="31"/>
  <c r="W3389" i="31"/>
  <c r="X3389" i="31"/>
  <c r="Y3389" i="31"/>
  <c r="W3390" i="31"/>
  <c r="X3390" i="31"/>
  <c r="Y3390" i="31"/>
  <c r="W3391" i="31"/>
  <c r="X3391" i="31"/>
  <c r="Y3391" i="31"/>
  <c r="W3392" i="31"/>
  <c r="X3392" i="31"/>
  <c r="Y3392" i="31"/>
  <c r="W3393" i="31"/>
  <c r="X3393" i="31"/>
  <c r="Y3393" i="31"/>
  <c r="W3394" i="31"/>
  <c r="X3394" i="31"/>
  <c r="Y3394" i="31"/>
  <c r="W3395" i="31"/>
  <c r="X3395" i="31"/>
  <c r="Y3395" i="31"/>
  <c r="W3396" i="31"/>
  <c r="X3396" i="31"/>
  <c r="Y3396" i="31"/>
  <c r="W3397" i="31"/>
  <c r="X3397" i="31"/>
  <c r="Y3397" i="31"/>
  <c r="W3398" i="31"/>
  <c r="X3398" i="31"/>
  <c r="Y3398" i="31"/>
  <c r="W3399" i="31"/>
  <c r="X3399" i="31"/>
  <c r="Y3399" i="31"/>
  <c r="W3400" i="31"/>
  <c r="X3400" i="31"/>
  <c r="Y3400" i="31"/>
  <c r="W3401" i="31"/>
  <c r="X3401" i="31"/>
  <c r="Y3401" i="31"/>
  <c r="W3402" i="31"/>
  <c r="X3402" i="31"/>
  <c r="Y3402" i="31"/>
  <c r="W3403" i="31"/>
  <c r="X3403" i="31"/>
  <c r="Y3403" i="31"/>
  <c r="W3404" i="31"/>
  <c r="X3404" i="31"/>
  <c r="Y3404" i="31"/>
  <c r="W3405" i="31"/>
  <c r="X3405" i="31"/>
  <c r="Y3405" i="31"/>
  <c r="W3406" i="31"/>
  <c r="X3406" i="31"/>
  <c r="Y3406" i="31"/>
  <c r="W3407" i="31"/>
  <c r="X3407" i="31"/>
  <c r="Y3407" i="31"/>
  <c r="W3408" i="31"/>
  <c r="X3408" i="31"/>
  <c r="Y3408" i="31"/>
  <c r="W3409" i="31"/>
  <c r="X3409" i="31"/>
  <c r="Y3409" i="31"/>
  <c r="W3410" i="31"/>
  <c r="X3410" i="31"/>
  <c r="Y3410" i="31"/>
  <c r="W3411" i="31"/>
  <c r="X3411" i="31"/>
  <c r="Y3411" i="31"/>
  <c r="W3412" i="31"/>
  <c r="X3412" i="31"/>
  <c r="Y3412" i="31"/>
  <c r="W3413" i="31"/>
  <c r="X3413" i="31"/>
  <c r="Y3413" i="31"/>
  <c r="W3414" i="31"/>
  <c r="X3414" i="31"/>
  <c r="Y3414" i="31"/>
  <c r="W3415" i="31"/>
  <c r="X3415" i="31"/>
  <c r="Y3415" i="31"/>
  <c r="W3416" i="31"/>
  <c r="X3416" i="31"/>
  <c r="Y3416" i="31"/>
  <c r="W3417" i="31"/>
  <c r="X3417" i="31"/>
  <c r="Y3417" i="31"/>
  <c r="W3418" i="31"/>
  <c r="X3418" i="31"/>
  <c r="Y3418" i="31"/>
  <c r="W3419" i="31"/>
  <c r="X3419" i="31"/>
  <c r="Y3419" i="31"/>
  <c r="W3420" i="31"/>
  <c r="X3420" i="31"/>
  <c r="Y3420" i="31"/>
  <c r="W3421" i="31"/>
  <c r="X3421" i="31"/>
  <c r="Y3421" i="31"/>
  <c r="W3422" i="31"/>
  <c r="X3422" i="31"/>
  <c r="Y3422" i="31"/>
  <c r="W3423" i="31"/>
  <c r="X3423" i="31"/>
  <c r="Y3423" i="31"/>
  <c r="W3424" i="31"/>
  <c r="X3424" i="31"/>
  <c r="Y3424" i="31"/>
  <c r="W3425" i="31"/>
  <c r="X3425" i="31"/>
  <c r="Y3425" i="31"/>
  <c r="W3426" i="31"/>
  <c r="X3426" i="31"/>
  <c r="Y3426" i="31"/>
  <c r="W3427" i="31"/>
  <c r="X3427" i="31"/>
  <c r="Y3427" i="31"/>
  <c r="W3428" i="31"/>
  <c r="X3428" i="31"/>
  <c r="Y3428" i="31"/>
  <c r="W3429" i="31"/>
  <c r="X3429" i="31"/>
  <c r="Y3429" i="31"/>
  <c r="W3430" i="31"/>
  <c r="X3430" i="31"/>
  <c r="Y3430" i="31"/>
  <c r="W3431" i="31"/>
  <c r="X3431" i="31"/>
  <c r="Y3431" i="31"/>
  <c r="W3432" i="31"/>
  <c r="X3432" i="31"/>
  <c r="Y3432" i="31"/>
  <c r="W3433" i="31"/>
  <c r="X3433" i="31"/>
  <c r="Y3433" i="31"/>
  <c r="W3434" i="31"/>
  <c r="X3434" i="31"/>
  <c r="Y3434" i="31"/>
  <c r="W3435" i="31"/>
  <c r="X3435" i="31"/>
  <c r="Y3435" i="31"/>
  <c r="W3436" i="31"/>
  <c r="X3436" i="31"/>
  <c r="Y3436" i="31"/>
  <c r="W3437" i="31"/>
  <c r="X3437" i="31"/>
  <c r="Y3437" i="31"/>
  <c r="W3438" i="31"/>
  <c r="X3438" i="31"/>
  <c r="Y3438" i="31"/>
  <c r="W3439" i="31"/>
  <c r="X3439" i="31"/>
  <c r="Y3439" i="31"/>
  <c r="W3440" i="31"/>
  <c r="X3440" i="31"/>
  <c r="Y3440" i="31"/>
  <c r="W3441" i="31"/>
  <c r="X3441" i="31"/>
  <c r="Y3441" i="31"/>
  <c r="W3442" i="31"/>
  <c r="X3442" i="31"/>
  <c r="Y3442" i="31"/>
  <c r="W3443" i="31"/>
  <c r="X3443" i="31"/>
  <c r="Y3443" i="31"/>
  <c r="W3444" i="31"/>
  <c r="X3444" i="31"/>
  <c r="Y3444" i="31"/>
  <c r="W3445" i="31"/>
  <c r="X3445" i="31"/>
  <c r="Y3445" i="31"/>
  <c r="W3446" i="31"/>
  <c r="X3446" i="31"/>
  <c r="Y3446" i="31"/>
  <c r="W3447" i="31"/>
  <c r="X3447" i="31"/>
  <c r="Y3447" i="31"/>
  <c r="W3448" i="31"/>
  <c r="X3448" i="31"/>
  <c r="Y3448" i="31"/>
  <c r="W3449" i="31"/>
  <c r="X3449" i="31"/>
  <c r="Y3449" i="31"/>
  <c r="W3450" i="31"/>
  <c r="X3450" i="31"/>
  <c r="Y3450" i="31"/>
  <c r="W3451" i="31"/>
  <c r="X3451" i="31"/>
  <c r="Y3451" i="31"/>
  <c r="W3452" i="31"/>
  <c r="X3452" i="31"/>
  <c r="Y3452" i="31"/>
  <c r="W3453" i="31"/>
  <c r="X3453" i="31"/>
  <c r="Y3453" i="31"/>
  <c r="W3454" i="31"/>
  <c r="X3454" i="31"/>
  <c r="Y3454" i="31"/>
  <c r="W3455" i="31"/>
  <c r="X3455" i="31"/>
  <c r="Y3455" i="31"/>
  <c r="W3456" i="31"/>
  <c r="X3456" i="31"/>
  <c r="Y3456" i="31"/>
  <c r="W3457" i="31"/>
  <c r="X3457" i="31"/>
  <c r="Y3457" i="31"/>
  <c r="W3458" i="31"/>
  <c r="X3458" i="31"/>
  <c r="Y3458" i="31"/>
  <c r="W3459" i="31"/>
  <c r="X3459" i="31"/>
  <c r="Y3459" i="31"/>
  <c r="W3460" i="31"/>
  <c r="X3460" i="31"/>
  <c r="Y3460" i="31"/>
  <c r="W3461" i="31"/>
  <c r="X3461" i="31"/>
  <c r="Y3461" i="31"/>
  <c r="W3462" i="31"/>
  <c r="X3462" i="31"/>
  <c r="Y3462" i="31"/>
  <c r="W3463" i="31"/>
  <c r="X3463" i="31"/>
  <c r="Y3463" i="31"/>
  <c r="W3464" i="31"/>
  <c r="X3464" i="31"/>
  <c r="Y3464" i="31"/>
  <c r="W3465" i="31"/>
  <c r="X3465" i="31"/>
  <c r="Y3465" i="31"/>
  <c r="W3466" i="31"/>
  <c r="X3466" i="31"/>
  <c r="Y3466" i="31"/>
  <c r="W3467" i="31"/>
  <c r="X3467" i="31"/>
  <c r="Y3467" i="31"/>
  <c r="W3468" i="31"/>
  <c r="X3468" i="31"/>
  <c r="Y3468" i="31"/>
  <c r="W3469" i="31"/>
  <c r="X3469" i="31"/>
  <c r="Y3469" i="31"/>
  <c r="W3470" i="31"/>
  <c r="X3470" i="31"/>
  <c r="Y3470" i="31"/>
  <c r="W3471" i="31"/>
  <c r="X3471" i="31"/>
  <c r="Y3471" i="31"/>
  <c r="W3472" i="31"/>
  <c r="X3472" i="31"/>
  <c r="Y3472" i="31"/>
  <c r="W3473" i="31"/>
  <c r="X3473" i="31"/>
  <c r="Y3473" i="31"/>
  <c r="W3474" i="31"/>
  <c r="X3474" i="31"/>
  <c r="Y3474" i="31"/>
  <c r="W3475" i="31"/>
  <c r="X3475" i="31"/>
  <c r="Y3475" i="31"/>
  <c r="W3476" i="31"/>
  <c r="X3476" i="31"/>
  <c r="Y3476" i="31"/>
  <c r="W3477" i="31"/>
  <c r="X3477" i="31"/>
  <c r="Y3477" i="31"/>
  <c r="W3478" i="31"/>
  <c r="X3478" i="31"/>
  <c r="Y3478" i="31"/>
  <c r="W3479" i="31"/>
  <c r="X3479" i="31"/>
  <c r="Y3479" i="31"/>
  <c r="W3480" i="31"/>
  <c r="X3480" i="31"/>
  <c r="Y3480" i="31"/>
  <c r="W3481" i="31"/>
  <c r="X3481" i="31"/>
  <c r="Y3481" i="31"/>
  <c r="W3482" i="31"/>
  <c r="X3482" i="31"/>
  <c r="Y3482" i="31"/>
  <c r="W3483" i="31"/>
  <c r="X3483" i="31"/>
  <c r="Y3483" i="31"/>
  <c r="W3484" i="31"/>
  <c r="X3484" i="31"/>
  <c r="Y3484" i="31"/>
  <c r="W3485" i="31"/>
  <c r="X3485" i="31"/>
  <c r="Y3485" i="31"/>
  <c r="W3486" i="31"/>
  <c r="X3486" i="31"/>
  <c r="Y3486" i="31"/>
  <c r="W3487" i="31"/>
  <c r="X3487" i="31"/>
  <c r="Y3487" i="31"/>
  <c r="W3488" i="31"/>
  <c r="X3488" i="31"/>
  <c r="Y3488" i="31"/>
  <c r="W3489" i="31"/>
  <c r="X3489" i="31"/>
  <c r="Y3489" i="31"/>
  <c r="W3490" i="31"/>
  <c r="X3490" i="31"/>
  <c r="Y3490" i="31"/>
  <c r="W3491" i="31"/>
  <c r="X3491" i="31"/>
  <c r="Y3491" i="31"/>
  <c r="W3492" i="31"/>
  <c r="X3492" i="31"/>
  <c r="Y3492" i="31"/>
  <c r="W3493" i="31"/>
  <c r="X3493" i="31"/>
  <c r="Y3493" i="31"/>
  <c r="W3494" i="31"/>
  <c r="X3494" i="31"/>
  <c r="Y3494" i="31"/>
  <c r="W3495" i="31"/>
  <c r="X3495" i="31"/>
  <c r="Y3495" i="31"/>
  <c r="W3496" i="31"/>
  <c r="X3496" i="31"/>
  <c r="Y3496" i="31"/>
  <c r="W3497" i="31"/>
  <c r="X3497" i="31"/>
  <c r="Y3497" i="31"/>
  <c r="W3498" i="31"/>
  <c r="X3498" i="31"/>
  <c r="Y3498" i="31"/>
  <c r="W3499" i="31"/>
  <c r="X3499" i="31"/>
  <c r="Y3499" i="31"/>
  <c r="W3500" i="31"/>
  <c r="X3500" i="31"/>
  <c r="Y3500" i="31"/>
  <c r="W3501" i="31"/>
  <c r="X3501" i="31"/>
  <c r="Y3501" i="31"/>
  <c r="W3502" i="31"/>
  <c r="X3502" i="31"/>
  <c r="Y3502" i="31"/>
  <c r="W3503" i="31"/>
  <c r="X3503" i="31"/>
  <c r="Y3503" i="31"/>
  <c r="W3504" i="31"/>
  <c r="X3504" i="31"/>
  <c r="Y3504" i="31"/>
  <c r="W3505" i="31"/>
  <c r="X3505" i="31"/>
  <c r="Y3505" i="31"/>
  <c r="W3506" i="31"/>
  <c r="X3506" i="31"/>
  <c r="Y3506" i="31"/>
  <c r="W3507" i="31"/>
  <c r="X3507" i="31"/>
  <c r="Y3507" i="31"/>
  <c r="W3508" i="31"/>
  <c r="X3508" i="31"/>
  <c r="Y3508" i="31"/>
  <c r="W3509" i="31"/>
  <c r="X3509" i="31"/>
  <c r="Y3509" i="31"/>
  <c r="W3510" i="31"/>
  <c r="X3510" i="31"/>
  <c r="Y3510" i="31"/>
  <c r="W3511" i="31"/>
  <c r="X3511" i="31"/>
  <c r="Y3511" i="31"/>
  <c r="W3512" i="31"/>
  <c r="X3512" i="31"/>
  <c r="Y3512" i="31"/>
  <c r="W3513" i="31"/>
  <c r="X3513" i="31"/>
  <c r="Y3513" i="31"/>
  <c r="W3514" i="31"/>
  <c r="X3514" i="31"/>
  <c r="Y3514" i="31"/>
  <c r="W3515" i="31"/>
  <c r="X3515" i="31"/>
  <c r="Y3515" i="31"/>
  <c r="W3516" i="31"/>
  <c r="X3516" i="31"/>
  <c r="Y3516" i="31"/>
  <c r="W3517" i="31"/>
  <c r="X3517" i="31"/>
  <c r="Y3517" i="31"/>
  <c r="W3518" i="31"/>
  <c r="X3518" i="31"/>
  <c r="Y3518" i="31"/>
  <c r="W3519" i="31"/>
  <c r="X3519" i="31"/>
  <c r="Y3519" i="31"/>
  <c r="W3520" i="31"/>
  <c r="X3520" i="31"/>
  <c r="Y3520" i="31"/>
  <c r="W3521" i="31"/>
  <c r="X3521" i="31"/>
  <c r="Y3521" i="31"/>
  <c r="W3522" i="31"/>
  <c r="X3522" i="31"/>
  <c r="Y3522" i="31"/>
  <c r="W3523" i="31"/>
  <c r="X3523" i="31"/>
  <c r="Y3523" i="31"/>
  <c r="W3524" i="31"/>
  <c r="X3524" i="31"/>
  <c r="Y3524" i="31"/>
  <c r="W3525" i="31"/>
  <c r="X3525" i="31"/>
  <c r="Y3525" i="31"/>
  <c r="W3526" i="31"/>
  <c r="X3526" i="31"/>
  <c r="Y3526" i="31"/>
  <c r="W3527" i="31"/>
  <c r="X3527" i="31"/>
  <c r="Y3527" i="31"/>
  <c r="W3528" i="31"/>
  <c r="X3528" i="31"/>
  <c r="Y3528" i="31"/>
  <c r="W3529" i="31"/>
  <c r="X3529" i="31"/>
  <c r="Y3529" i="31"/>
  <c r="W3530" i="31"/>
  <c r="X3530" i="31"/>
  <c r="Y3530" i="31"/>
  <c r="W3531" i="31"/>
  <c r="X3531" i="31"/>
  <c r="Y3531" i="31"/>
  <c r="W3532" i="31"/>
  <c r="X3532" i="31"/>
  <c r="Y3532" i="31"/>
  <c r="W3533" i="31"/>
  <c r="X3533" i="31"/>
  <c r="Y3533" i="31"/>
  <c r="W3534" i="31"/>
  <c r="X3534" i="31"/>
  <c r="Y3534" i="31"/>
  <c r="W3535" i="31"/>
  <c r="X3535" i="31"/>
  <c r="Y3535" i="31"/>
  <c r="W3536" i="31"/>
  <c r="X3536" i="31"/>
  <c r="Y3536" i="31"/>
  <c r="W3537" i="31"/>
  <c r="X3537" i="31"/>
  <c r="Y3537" i="31"/>
  <c r="W3538" i="31"/>
  <c r="X3538" i="31"/>
  <c r="Y3538" i="31"/>
  <c r="W3539" i="31"/>
  <c r="X3539" i="31"/>
  <c r="Y3539" i="31"/>
  <c r="W3540" i="31"/>
  <c r="X3540" i="31"/>
  <c r="Y3540" i="31"/>
  <c r="W3541" i="31"/>
  <c r="X3541" i="31"/>
  <c r="Y3541" i="31"/>
  <c r="W3542" i="31"/>
  <c r="X3542" i="31"/>
  <c r="Y3542" i="31"/>
  <c r="W3543" i="31"/>
  <c r="X3543" i="31"/>
  <c r="Y3543" i="31"/>
  <c r="W3544" i="31"/>
  <c r="X3544" i="31"/>
  <c r="Y3544" i="31"/>
  <c r="B1" i="30"/>
  <c r="I10" i="30"/>
  <c r="D11" i="30"/>
  <c r="I11" i="30"/>
  <c r="I13" i="30"/>
  <c r="D5" i="29"/>
  <c r="E5" i="29"/>
  <c r="D7" i="29"/>
  <c r="E7" i="29"/>
  <c r="F7" i="29"/>
  <c r="G7" i="29"/>
  <c r="H7" i="29"/>
  <c r="I7" i="29"/>
  <c r="K6" i="29"/>
  <c r="C30" i="36" l="1"/>
  <c r="K7" i="29"/>
  <c r="N7" i="29"/>
  <c r="Q7" i="29"/>
  <c r="O7" i="29" s="1"/>
  <c r="R7" i="29"/>
  <c r="S7" i="29"/>
  <c r="T7" i="29"/>
  <c r="U7" i="29"/>
  <c r="E8" i="29"/>
  <c r="F8" i="29"/>
  <c r="G8" i="29"/>
  <c r="H8" i="29"/>
  <c r="I8" i="29"/>
  <c r="K8" i="29"/>
  <c r="N8" i="29"/>
  <c r="Q8" i="29"/>
  <c r="O8" i="29" s="1"/>
  <c r="R8" i="29"/>
  <c r="S8" i="29"/>
  <c r="T8" i="29"/>
  <c r="U8" i="29"/>
  <c r="D9" i="29"/>
  <c r="E9" i="29"/>
  <c r="F9" i="29"/>
  <c r="G9" i="29"/>
  <c r="H9" i="29"/>
  <c r="I9" i="29"/>
  <c r="C30" i="69" l="1"/>
  <c r="K9" i="29"/>
  <c r="N9" i="29"/>
  <c r="Q9" i="29"/>
  <c r="O9" i="29" s="1"/>
  <c r="R9" i="29"/>
  <c r="S9" i="29"/>
  <c r="T9" i="29"/>
  <c r="U9" i="29"/>
  <c r="E10" i="29"/>
  <c r="F10" i="29"/>
  <c r="G10" i="29"/>
  <c r="H10" i="29"/>
  <c r="I10" i="29"/>
  <c r="K10" i="29"/>
  <c r="N10" i="29"/>
  <c r="Q10" i="29"/>
  <c r="O10" i="29" s="1"/>
  <c r="R10" i="29"/>
  <c r="S10" i="29"/>
  <c r="T10" i="29"/>
  <c r="U10" i="29"/>
  <c r="D11" i="29"/>
  <c r="E11" i="29"/>
  <c r="F11" i="29"/>
  <c r="G11" i="29"/>
  <c r="H11" i="29"/>
  <c r="I11" i="29"/>
  <c r="C30" i="78" l="1"/>
  <c r="K11" i="29"/>
  <c r="N11" i="29"/>
  <c r="Q11" i="29"/>
  <c r="O11" i="29" s="1"/>
  <c r="R11" i="29"/>
  <c r="S11" i="29"/>
  <c r="T11" i="29"/>
  <c r="U11" i="29"/>
  <c r="D12" i="29"/>
  <c r="E12" i="29"/>
  <c r="F12" i="29"/>
  <c r="G12" i="29"/>
  <c r="H12" i="29"/>
  <c r="I12" i="29"/>
  <c r="C30" i="62" l="1"/>
  <c r="K12" i="29"/>
  <c r="N12" i="29"/>
  <c r="Q12" i="29"/>
  <c r="O12" i="29" s="1"/>
  <c r="R12" i="29"/>
  <c r="S12" i="29"/>
  <c r="T12" i="29"/>
  <c r="U12" i="29"/>
  <c r="D13" i="29"/>
  <c r="E13" i="29"/>
  <c r="F13" i="29"/>
  <c r="G13" i="29"/>
  <c r="H13" i="29"/>
  <c r="I13" i="29"/>
  <c r="C30" i="85" l="1"/>
  <c r="K13" i="29"/>
  <c r="N13" i="29"/>
  <c r="Q13" i="29"/>
  <c r="O13" i="29" s="1"/>
  <c r="R13" i="29"/>
  <c r="S13" i="29"/>
  <c r="T13" i="29"/>
  <c r="U13" i="29"/>
  <c r="D14" i="29"/>
  <c r="G14" i="29"/>
  <c r="H14" i="29"/>
  <c r="I14" i="29"/>
  <c r="L18" i="29"/>
  <c r="O18" i="29"/>
  <c r="F20" i="29"/>
  <c r="L23" i="29"/>
  <c r="O23" i="29"/>
  <c r="K23" i="29"/>
  <c r="N23" i="29"/>
  <c r="K18" i="29"/>
  <c r="N18" i="29"/>
  <c r="C26" i="43" l="1"/>
  <c r="O5" i="28"/>
  <c r="U5" i="28"/>
  <c r="E6" i="28"/>
  <c r="F6" i="28"/>
  <c r="G6" i="28"/>
  <c r="E7" i="28"/>
  <c r="F7" i="28"/>
  <c r="G7" i="28"/>
  <c r="O7" i="28"/>
  <c r="R7" i="28"/>
  <c r="U7" i="28"/>
  <c r="E8" i="28"/>
  <c r="V7" i="28"/>
  <c r="F8" i="28"/>
  <c r="G8" i="28"/>
  <c r="O6" i="28"/>
  <c r="O8" i="28" l="1"/>
  <c r="R8" i="28"/>
  <c r="U8" i="28"/>
  <c r="E9" i="28"/>
  <c r="V8" i="28"/>
  <c r="S7" i="28"/>
  <c r="F9" i="28"/>
  <c r="G9" i="28"/>
  <c r="O9" i="28" l="1"/>
  <c r="R9" i="28"/>
  <c r="U9" i="28"/>
  <c r="E10" i="28"/>
  <c r="V9" i="28"/>
  <c r="W7" i="28"/>
  <c r="S8" i="28"/>
  <c r="F10" i="28"/>
  <c r="G10" i="28"/>
  <c r="Y7" i="28"/>
  <c r="X7" i="28" l="1"/>
  <c r="Z7" i="28" s="1"/>
  <c r="O10" i="28"/>
  <c r="R10" i="28"/>
  <c r="U10" i="28"/>
  <c r="E11" i="28"/>
  <c r="W8" i="28"/>
  <c r="V10" i="28"/>
  <c r="S9" i="28"/>
  <c r="F11" i="28"/>
  <c r="G11" i="28"/>
  <c r="Y8" i="28"/>
  <c r="X8" i="28" l="1"/>
  <c r="Z8" i="28" s="1"/>
  <c r="O11" i="28"/>
  <c r="R11" i="28"/>
  <c r="U11" i="28"/>
  <c r="E12" i="28"/>
  <c r="W9" i="28"/>
  <c r="V11" i="28"/>
  <c r="S10" i="28"/>
  <c r="F12" i="28"/>
  <c r="G12" i="28"/>
  <c r="Y9" i="28"/>
  <c r="X9" i="28" l="1"/>
  <c r="Z9" i="28" s="1"/>
  <c r="O12" i="28"/>
  <c r="R12" i="28"/>
  <c r="U12" i="28"/>
  <c r="E13" i="28"/>
  <c r="W10" i="28"/>
  <c r="V12" i="28"/>
  <c r="S11" i="28"/>
  <c r="F13" i="28"/>
  <c r="G13" i="28"/>
  <c r="Y10" i="28"/>
  <c r="X10" i="28" l="1"/>
  <c r="Z10" i="28" s="1"/>
  <c r="O13" i="28"/>
  <c r="R13" i="28"/>
  <c r="U13" i="28"/>
  <c r="E14" i="28"/>
  <c r="W11" i="28"/>
  <c r="V13" i="28"/>
  <c r="S12" i="28"/>
  <c r="F14" i="28"/>
  <c r="G14" i="28"/>
  <c r="Y11" i="28"/>
  <c r="X11" i="28" l="1"/>
  <c r="Z11" i="28" s="1"/>
  <c r="O14" i="28"/>
  <c r="R14" i="28"/>
  <c r="U14" i="28"/>
  <c r="E15" i="28"/>
  <c r="W12" i="28"/>
  <c r="V14" i="28"/>
  <c r="S13" i="28"/>
  <c r="F15" i="28"/>
  <c r="G15" i="28"/>
  <c r="Y12" i="28"/>
  <c r="X12" i="28" l="1"/>
  <c r="Z12" i="28" s="1"/>
  <c r="O15" i="28"/>
  <c r="R15" i="28"/>
  <c r="U15" i="28"/>
  <c r="E16" i="28"/>
  <c r="W13" i="28"/>
  <c r="V15" i="28"/>
  <c r="S14" i="28"/>
  <c r="F16" i="28"/>
  <c r="G16" i="28"/>
  <c r="Y13" i="28"/>
  <c r="X13" i="28" l="1"/>
  <c r="Z13" i="28" s="1"/>
  <c r="O16" i="28"/>
  <c r="R16" i="28"/>
  <c r="U16" i="28"/>
  <c r="E17" i="28"/>
  <c r="W14" i="28"/>
  <c r="V16" i="28"/>
  <c r="S15" i="28"/>
  <c r="F17" i="28"/>
  <c r="G17" i="28"/>
  <c r="Y14" i="28"/>
  <c r="X14" i="28" l="1"/>
  <c r="Z14" i="28" s="1"/>
  <c r="O17" i="28"/>
  <c r="R17" i="28"/>
  <c r="U17" i="28"/>
  <c r="E18" i="28"/>
  <c r="W15" i="28"/>
  <c r="V17" i="28"/>
  <c r="S16" i="28"/>
  <c r="F18" i="28"/>
  <c r="G18" i="28"/>
  <c r="Y15" i="28"/>
  <c r="X15" i="28" l="1"/>
  <c r="Z15" i="28" s="1"/>
  <c r="O18" i="28"/>
  <c r="R18" i="28"/>
  <c r="U18" i="28"/>
  <c r="E19" i="28"/>
  <c r="S17" i="28"/>
  <c r="W16" i="28"/>
  <c r="V18" i="28"/>
  <c r="F19" i="28"/>
  <c r="G19" i="28"/>
  <c r="Y16" i="28"/>
  <c r="X16" i="28" l="1"/>
  <c r="Z16" i="28" s="1"/>
  <c r="O19" i="28"/>
  <c r="R19" i="28"/>
  <c r="U19" i="28"/>
  <c r="E20" i="28"/>
  <c r="W17" i="28"/>
  <c r="V19" i="28"/>
  <c r="S18" i="28"/>
  <c r="F20" i="28"/>
  <c r="G20" i="28"/>
  <c r="Y17" i="28"/>
  <c r="X17" i="28" l="1"/>
  <c r="Z17" i="28" s="1"/>
  <c r="O20" i="28"/>
  <c r="R20" i="28"/>
  <c r="U20" i="28"/>
  <c r="E21" i="28"/>
  <c r="W18" i="28"/>
  <c r="V20" i="28"/>
  <c r="S19" i="28"/>
  <c r="F21" i="28"/>
  <c r="G21" i="28"/>
  <c r="Y18" i="28"/>
  <c r="X18" i="28" l="1"/>
  <c r="Z18" i="28" s="1"/>
  <c r="O21" i="28"/>
  <c r="R21" i="28"/>
  <c r="U21" i="28"/>
  <c r="E22" i="28"/>
  <c r="W19" i="28"/>
  <c r="V21" i="28"/>
  <c r="S20" i="28"/>
  <c r="F22" i="28"/>
  <c r="G22" i="28"/>
  <c r="Y19" i="28"/>
  <c r="X19" i="28" l="1"/>
  <c r="Z19" i="28" s="1"/>
  <c r="E23" i="28"/>
  <c r="W20" i="28"/>
  <c r="S21" i="28"/>
  <c r="F23" i="28"/>
  <c r="G23" i="28"/>
  <c r="Y20" i="28"/>
  <c r="X20" i="28" l="1"/>
  <c r="Z20" i="28" s="1"/>
  <c r="E24" i="28"/>
  <c r="W21" i="28"/>
  <c r="F24" i="28"/>
  <c r="G24" i="28"/>
  <c r="Y21" i="28"/>
  <c r="X21" i="28" l="1"/>
  <c r="Z21" i="28" s="1"/>
  <c r="X5" i="28" s="1"/>
  <c r="E25" i="28"/>
  <c r="F25" i="28"/>
  <c r="G25" i="28"/>
  <c r="E26" i="28"/>
  <c r="F26" i="28"/>
  <c r="G26" i="28"/>
  <c r="E27" i="28"/>
  <c r="F27" i="28"/>
  <c r="G27" i="28"/>
  <c r="E28" i="28"/>
  <c r="F28" i="28"/>
  <c r="G28" i="28"/>
  <c r="E29" i="28"/>
  <c r="F29" i="28"/>
  <c r="G29" i="28"/>
  <c r="E30" i="28"/>
  <c r="F30" i="28"/>
  <c r="G30" i="28"/>
  <c r="E31" i="28"/>
  <c r="F31" i="28"/>
  <c r="G31" i="28"/>
  <c r="E32" i="28"/>
  <c r="F32" i="28"/>
  <c r="G32" i="28"/>
  <c r="E33" i="28"/>
  <c r="F33" i="28"/>
  <c r="G33" i="28"/>
  <c r="E34" i="28"/>
  <c r="F34" i="28"/>
  <c r="G34" i="28"/>
  <c r="E35" i="28"/>
  <c r="F35" i="28"/>
  <c r="G35" i="28"/>
  <c r="E36" i="28"/>
  <c r="F36" i="28"/>
  <c r="G36" i="28"/>
  <c r="E37" i="28"/>
  <c r="F37" i="28"/>
  <c r="G37" i="28"/>
  <c r="E38" i="28"/>
  <c r="F38" i="28"/>
  <c r="G38" i="28"/>
  <c r="E39" i="28"/>
  <c r="F39" i="28"/>
  <c r="G39" i="28"/>
  <c r="E40" i="28"/>
  <c r="F40" i="28"/>
  <c r="G40" i="28"/>
  <c r="E41" i="28"/>
  <c r="F41" i="28"/>
  <c r="G41" i="28"/>
  <c r="E42" i="28"/>
  <c r="F42" i="28"/>
  <c r="G42" i="28"/>
  <c r="E43" i="28"/>
  <c r="F43" i="28"/>
  <c r="G43" i="28"/>
  <c r="E44" i="28"/>
  <c r="F44" i="28"/>
  <c r="G44" i="28"/>
  <c r="E45" i="28"/>
  <c r="F45" i="28"/>
  <c r="G45" i="28"/>
  <c r="E46" i="28"/>
  <c r="F46" i="28"/>
  <c r="G46" i="28"/>
  <c r="E47" i="28"/>
  <c r="F47" i="28"/>
  <c r="G47" i="28"/>
  <c r="E48" i="28"/>
  <c r="F48" i="28"/>
  <c r="G48" i="28"/>
  <c r="E49" i="28"/>
  <c r="F49" i="28"/>
  <c r="G49" i="28"/>
  <c r="E50" i="28"/>
  <c r="F50" i="28"/>
  <c r="G50" i="28"/>
  <c r="E51" i="28"/>
  <c r="F51" i="28"/>
  <c r="G51" i="28"/>
  <c r="E52" i="28"/>
  <c r="F52" i="28"/>
  <c r="G52" i="28"/>
  <c r="E53" i="28"/>
  <c r="F53" i="28"/>
  <c r="G53" i="28"/>
  <c r="E54" i="28"/>
  <c r="F54" i="28"/>
  <c r="G54" i="28"/>
  <c r="E55" i="28"/>
  <c r="F55" i="28"/>
  <c r="G55" i="28"/>
  <c r="E56" i="28"/>
  <c r="F56" i="28"/>
  <c r="G56" i="28"/>
  <c r="E57" i="28"/>
  <c r="F57" i="28"/>
  <c r="G57" i="28"/>
  <c r="E58" i="28"/>
  <c r="F58" i="28"/>
  <c r="G58" i="28"/>
  <c r="E59" i="28"/>
  <c r="F59" i="28"/>
  <c r="G59" i="28"/>
  <c r="E60" i="28"/>
  <c r="F60" i="28"/>
  <c r="G60" i="28"/>
  <c r="E61" i="28"/>
  <c r="F61" i="28"/>
  <c r="G61" i="28"/>
  <c r="E62" i="28"/>
  <c r="F62" i="28"/>
  <c r="G62" i="28"/>
  <c r="E63" i="28"/>
  <c r="F63" i="28"/>
  <c r="G63" i="28"/>
  <c r="E64" i="28"/>
  <c r="F64" i="28"/>
  <c r="G64" i="28"/>
  <c r="E65" i="28"/>
  <c r="F65" i="28"/>
  <c r="G65" i="28"/>
  <c r="E66" i="28"/>
  <c r="F66" i="28"/>
  <c r="G66" i="28"/>
  <c r="F4" i="27"/>
  <c r="G4" i="27"/>
  <c r="C5" i="27"/>
  <c r="D5" i="27"/>
  <c r="S4" i="27"/>
  <c r="E5" i="27" l="1"/>
  <c r="P5" i="27" a="1"/>
  <c r="P5" i="27" s="1"/>
  <c r="Q5" i="27" a="1"/>
  <c r="Q5" i="27" s="1"/>
  <c r="V5" i="27"/>
  <c r="W5" i="27"/>
  <c r="AB5" i="27" a="1"/>
  <c r="AB5" i="27" s="1"/>
  <c r="F5" i="27"/>
  <c r="G5" i="27" s="1"/>
  <c r="AC5" i="27"/>
  <c r="R5" i="27" l="1"/>
  <c r="C6" i="27"/>
  <c r="D6" i="27"/>
  <c r="E6" i="27" l="1"/>
  <c r="E4" i="27"/>
  <c r="P6" i="27"/>
  <c r="Q6" i="27"/>
  <c r="V6" i="27"/>
  <c r="W6" i="27" s="1"/>
  <c r="AB6" i="27"/>
  <c r="F6" i="27"/>
  <c r="G6" i="27" s="1"/>
  <c r="AC6" i="27"/>
  <c r="R6" i="27" l="1"/>
  <c r="C7" i="27"/>
  <c r="D7" i="27"/>
  <c r="E7" i="27" l="1"/>
  <c r="P7" i="27"/>
  <c r="Q7" i="27"/>
  <c r="V7" i="27"/>
  <c r="W7" i="27" s="1"/>
  <c r="AB7" i="27"/>
  <c r="F7" i="27"/>
  <c r="G7" i="27" s="1"/>
  <c r="AC7" i="27"/>
  <c r="R7" i="27" l="1"/>
  <c r="C8" i="27"/>
  <c r="D8" i="27"/>
  <c r="E8" i="27" l="1"/>
  <c r="P8" i="27"/>
  <c r="Q8" i="27"/>
  <c r="V8" i="27"/>
  <c r="W8" i="27" s="1"/>
  <c r="AB8" i="27"/>
  <c r="F8" i="27"/>
  <c r="G8" i="27" s="1"/>
  <c r="AC8" i="27"/>
  <c r="R8" i="27" l="1"/>
  <c r="C9" i="27"/>
  <c r="D9" i="27"/>
  <c r="E9" i="27" l="1"/>
  <c r="P9" i="27"/>
  <c r="Q9" i="27"/>
  <c r="V9" i="27"/>
  <c r="W9" i="27" s="1"/>
  <c r="AB9" i="27"/>
  <c r="F9" i="27"/>
  <c r="G9" i="27" s="1"/>
  <c r="AC9" i="27"/>
  <c r="R9" i="27" l="1"/>
  <c r="C10" i="27"/>
  <c r="D10" i="27"/>
  <c r="E10" i="27" l="1"/>
  <c r="P10" i="27"/>
  <c r="Q10" i="27"/>
  <c r="V10" i="27"/>
  <c r="W10" i="27" s="1"/>
  <c r="AB10" i="27"/>
  <c r="F10" i="27"/>
  <c r="G10" i="27" s="1"/>
  <c r="AC10" i="27"/>
  <c r="R10" i="27" l="1"/>
  <c r="C11" i="27"/>
  <c r="D11" i="27"/>
  <c r="E11" i="27" l="1"/>
  <c r="P11" i="27"/>
  <c r="Q11" i="27"/>
  <c r="V11" i="27"/>
  <c r="W11" i="27" s="1"/>
  <c r="AB11" i="27"/>
  <c r="F11" i="27"/>
  <c r="G11" i="27" s="1"/>
  <c r="AC11" i="27"/>
  <c r="R11" i="27" l="1"/>
  <c r="C12" i="27"/>
  <c r="D12" i="27"/>
  <c r="E12" i="27" l="1"/>
  <c r="P12" i="27"/>
  <c r="Q12" i="27"/>
  <c r="V12" i="27"/>
  <c r="W12" i="27" s="1"/>
  <c r="AB12" i="27"/>
  <c r="F12" i="27"/>
  <c r="G12" i="27" s="1"/>
  <c r="AC12" i="27"/>
  <c r="R12" i="27" l="1"/>
  <c r="C13" i="27"/>
  <c r="D13" i="27"/>
  <c r="E13" i="27" l="1"/>
  <c r="P13" i="27"/>
  <c r="Q13" i="27"/>
  <c r="V13" i="27"/>
  <c r="W13" i="27" s="1"/>
  <c r="AB13" i="27"/>
  <c r="F13" i="27"/>
  <c r="G13" i="27" s="1"/>
  <c r="AC13" i="27"/>
  <c r="R13" i="27" l="1"/>
  <c r="C14" i="27"/>
  <c r="D14" i="27"/>
  <c r="E14" i="27" l="1"/>
  <c r="P14" i="27"/>
  <c r="Q14" i="27"/>
  <c r="V14" i="27"/>
  <c r="W14" i="27"/>
  <c r="AB14" i="27"/>
  <c r="F14" i="27"/>
  <c r="G14" i="27" s="1"/>
  <c r="AC14" i="27"/>
  <c r="R14" i="27" l="1"/>
  <c r="C15" i="27"/>
  <c r="D15" i="27"/>
  <c r="E15" i="27" l="1"/>
  <c r="P15" i="27"/>
  <c r="Q15" i="27"/>
  <c r="V15" i="27"/>
  <c r="W15" i="27"/>
  <c r="AB15" i="27"/>
  <c r="F15" i="27"/>
  <c r="G15" i="27" s="1"/>
  <c r="AC15" i="27"/>
  <c r="R15" i="27" l="1"/>
  <c r="C16" i="27"/>
  <c r="D16" i="27"/>
  <c r="E16" i="27" l="1"/>
  <c r="P16" i="27"/>
  <c r="Q16" i="27"/>
  <c r="V16" i="27"/>
  <c r="W16" i="27"/>
  <c r="AB16" i="27"/>
  <c r="F16" i="27"/>
  <c r="G16" i="27" s="1"/>
  <c r="AC16" i="27"/>
  <c r="R16" i="27" l="1"/>
  <c r="C17" i="27"/>
  <c r="D17" i="27"/>
  <c r="E17" i="27" l="1"/>
  <c r="P17" i="27"/>
  <c r="Q17" i="27"/>
  <c r="V17" i="27"/>
  <c r="W17" i="27"/>
  <c r="AB17" i="27"/>
  <c r="F17" i="27"/>
  <c r="G17" i="27" s="1"/>
  <c r="AC17" i="27"/>
  <c r="R17" i="27" l="1"/>
  <c r="C18" i="27"/>
  <c r="D18" i="27"/>
  <c r="E18" i="27" l="1"/>
  <c r="P18" i="27"/>
  <c r="Q18" i="27"/>
  <c r="V18" i="27"/>
  <c r="W18" i="27"/>
  <c r="AB18" i="27"/>
  <c r="F18" i="27"/>
  <c r="G18" i="27" s="1"/>
  <c r="AC18" i="27"/>
  <c r="R18" i="27" l="1"/>
  <c r="C19" i="27"/>
  <c r="D19" i="27"/>
  <c r="E19" i="27" l="1"/>
  <c r="P19" i="27"/>
  <c r="Q19" i="27"/>
  <c r="V19" i="27"/>
  <c r="W19" i="27"/>
  <c r="AB19" i="27"/>
  <c r="F19" i="27"/>
  <c r="G19" i="27" s="1"/>
  <c r="AC19" i="27"/>
  <c r="R19" i="27" l="1"/>
  <c r="C20" i="27"/>
  <c r="D20" i="27"/>
  <c r="E20" i="27" l="1"/>
  <c r="P20" i="27"/>
  <c r="Q20" i="27"/>
  <c r="V20" i="27"/>
  <c r="W20" i="27"/>
  <c r="AB20" i="27"/>
  <c r="F20" i="27"/>
  <c r="G20" i="27" s="1"/>
  <c r="AC20" i="27"/>
  <c r="R20" i="27" l="1"/>
  <c r="C21" i="27"/>
  <c r="D21" i="27"/>
  <c r="E21" i="27" l="1"/>
  <c r="P21" i="27"/>
  <c r="Q21" i="27"/>
  <c r="V21" i="27"/>
  <c r="W21" i="27" s="1"/>
  <c r="AB21" i="27"/>
  <c r="F21" i="27"/>
  <c r="G21" i="27" s="1"/>
  <c r="AC21" i="27"/>
  <c r="R21" i="27" l="1"/>
  <c r="C22" i="27"/>
  <c r="D22" i="27"/>
  <c r="E22" i="27" l="1"/>
  <c r="P22" i="27"/>
  <c r="Q22" i="27"/>
  <c r="V22" i="27"/>
  <c r="W22" i="27"/>
  <c r="AB22" i="27"/>
  <c r="F22" i="27"/>
  <c r="G22" i="27" s="1"/>
  <c r="AC22" i="27"/>
  <c r="R22" i="27" l="1"/>
  <c r="C23" i="27"/>
  <c r="D23" i="27"/>
  <c r="E23" i="27" l="1"/>
  <c r="P23" i="27"/>
  <c r="Q23" i="27"/>
  <c r="V23" i="27"/>
  <c r="W23" i="27"/>
  <c r="AB23" i="27"/>
  <c r="F23" i="27"/>
  <c r="G23" i="27" s="1"/>
  <c r="AC23" i="27"/>
  <c r="R23" i="27" l="1"/>
  <c r="C24" i="27"/>
  <c r="D24" i="27"/>
  <c r="E24" i="27" l="1"/>
  <c r="P24" i="27"/>
  <c r="Q24" i="27"/>
  <c r="V24" i="27"/>
  <c r="W24" i="27"/>
  <c r="AB24" i="27"/>
  <c r="F24" i="27"/>
  <c r="G24" i="27" s="1"/>
  <c r="AC24" i="27"/>
  <c r="R24" i="27" l="1"/>
  <c r="C25" i="27"/>
  <c r="D25" i="27"/>
  <c r="E25" i="27" l="1"/>
  <c r="P25" i="27"/>
  <c r="Q25" i="27"/>
  <c r="V25" i="27"/>
  <c r="W25" i="27"/>
  <c r="AB25" i="27"/>
  <c r="F25" i="27"/>
  <c r="G25" i="27" s="1"/>
  <c r="AC25" i="27"/>
  <c r="R25" i="27" l="1"/>
  <c r="C26" i="27"/>
  <c r="D26" i="27"/>
  <c r="E26" i="27" l="1"/>
  <c r="P26" i="27"/>
  <c r="Q26" i="27"/>
  <c r="V26" i="27"/>
  <c r="W26" i="27"/>
  <c r="AB26" i="27"/>
  <c r="F26" i="27"/>
  <c r="G26" i="27" s="1"/>
  <c r="AC26" i="27"/>
  <c r="R26" i="27" l="1"/>
  <c r="C27" i="27"/>
  <c r="D27" i="27"/>
  <c r="E27" i="27" s="1"/>
  <c r="F27" i="27"/>
  <c r="G27" i="27"/>
  <c r="P27" i="27"/>
  <c r="Q27" i="27"/>
  <c r="V27" i="27"/>
  <c r="W27" i="27"/>
  <c r="AB27" i="27"/>
  <c r="AC27" i="27"/>
  <c r="R27" i="27" l="1"/>
  <c r="C28" i="27"/>
  <c r="D28" i="27"/>
  <c r="E28" i="27" l="1"/>
  <c r="P28" i="27"/>
  <c r="Q28" i="27"/>
  <c r="V28" i="27"/>
  <c r="W28" i="27"/>
  <c r="AB28" i="27"/>
  <c r="F28" i="27"/>
  <c r="G28" i="27" s="1"/>
  <c r="AC28" i="27"/>
  <c r="R28" i="27" l="1"/>
  <c r="C29" i="27"/>
  <c r="D29" i="27"/>
  <c r="E29" i="27" l="1"/>
  <c r="P29" i="27"/>
  <c r="Q29" i="27"/>
  <c r="V29" i="27"/>
  <c r="W29" i="27"/>
  <c r="AB29" i="27"/>
  <c r="F29" i="27"/>
  <c r="G29" i="27" s="1"/>
  <c r="AC29" i="27"/>
  <c r="R29" i="27" l="1"/>
  <c r="C30" i="27"/>
  <c r="D30" i="27"/>
  <c r="E30" i="27" l="1"/>
  <c r="P30" i="27"/>
  <c r="Q30" i="27"/>
  <c r="V30" i="27"/>
  <c r="W30" i="27"/>
  <c r="AB30" i="27"/>
  <c r="F30" i="27"/>
  <c r="G30" i="27" s="1"/>
  <c r="AC30" i="27"/>
  <c r="R30" i="27" l="1"/>
  <c r="C31" i="27"/>
  <c r="D31" i="27"/>
  <c r="E31" i="27" l="1"/>
  <c r="P31" i="27"/>
  <c r="Q31" i="27"/>
  <c r="V31" i="27"/>
  <c r="W31" i="27"/>
  <c r="AB31" i="27"/>
  <c r="F31" i="27"/>
  <c r="G31" i="27" s="1"/>
  <c r="AC31" i="27"/>
  <c r="R31" i="27" l="1"/>
  <c r="C32" i="27"/>
  <c r="D32" i="27"/>
  <c r="E32" i="27" l="1"/>
  <c r="P32" i="27"/>
  <c r="Q32" i="27"/>
  <c r="V32" i="27"/>
  <c r="W32" i="27"/>
  <c r="AB32" i="27"/>
  <c r="F32" i="27"/>
  <c r="G32" i="27" s="1"/>
  <c r="AC32" i="27"/>
  <c r="R32" i="27" l="1"/>
  <c r="C33" i="27"/>
  <c r="D33" i="27"/>
  <c r="E33" i="27" l="1"/>
  <c r="P33" i="27"/>
  <c r="Q33" i="27"/>
  <c r="V33" i="27"/>
  <c r="W33" i="27"/>
  <c r="AB33" i="27"/>
  <c r="F33" i="27"/>
  <c r="G33" i="27" s="1"/>
  <c r="AC33" i="27"/>
  <c r="R33" i="27" l="1"/>
  <c r="C34" i="27"/>
  <c r="D34" i="27"/>
  <c r="E34" i="27" l="1"/>
  <c r="P34" i="27"/>
  <c r="Q34" i="27"/>
  <c r="V34" i="27"/>
  <c r="W34" i="27"/>
  <c r="AB34" i="27"/>
  <c r="F34" i="27"/>
  <c r="G34" i="27" s="1"/>
  <c r="AC34" i="27"/>
  <c r="R34" i="27" l="1"/>
  <c r="C35" i="27"/>
  <c r="D35" i="27"/>
  <c r="E35" i="27" l="1"/>
  <c r="P35" i="27"/>
  <c r="Q35" i="27"/>
  <c r="V35" i="27"/>
  <c r="W35" i="27"/>
  <c r="AB35" i="27"/>
  <c r="F35" i="27"/>
  <c r="G35" i="27" s="1"/>
  <c r="AC35" i="27"/>
  <c r="R35" i="27" l="1"/>
  <c r="C36" i="27"/>
  <c r="D36" i="27"/>
  <c r="E36" i="27" l="1"/>
  <c r="P36" i="27"/>
  <c r="Q36" i="27"/>
  <c r="V36" i="27"/>
  <c r="W36" i="27"/>
  <c r="AB36" i="27"/>
  <c r="F36" i="27"/>
  <c r="G36" i="27" s="1"/>
  <c r="AC36" i="27"/>
  <c r="R36" i="27" l="1"/>
  <c r="C37" i="27"/>
  <c r="D37" i="27"/>
  <c r="E37" i="27" l="1"/>
  <c r="P37" i="27"/>
  <c r="Q37" i="27"/>
  <c r="V37" i="27"/>
  <c r="W37" i="27"/>
  <c r="AB37" i="27"/>
  <c r="F37" i="27"/>
  <c r="G37" i="27" s="1"/>
  <c r="AC37" i="27"/>
  <c r="R37" i="27" l="1"/>
  <c r="C38" i="27"/>
  <c r="D38" i="27"/>
  <c r="E38" i="27" l="1"/>
  <c r="P38" i="27"/>
  <c r="Q38" i="27"/>
  <c r="V38" i="27"/>
  <c r="W38" i="27"/>
  <c r="AB38" i="27"/>
  <c r="F38" i="27"/>
  <c r="G38" i="27" s="1"/>
  <c r="AC38" i="27"/>
  <c r="R38" i="27" l="1"/>
  <c r="C39" i="27"/>
  <c r="D39" i="27"/>
  <c r="E39" i="27" l="1"/>
  <c r="P39" i="27"/>
  <c r="Q39" i="27"/>
  <c r="V39" i="27"/>
  <c r="W39" i="27"/>
  <c r="AB39" i="27"/>
  <c r="F39" i="27"/>
  <c r="G39" i="27" s="1"/>
  <c r="AC39" i="27"/>
  <c r="R39" i="27" l="1"/>
  <c r="C40" i="27"/>
  <c r="D40" i="27"/>
  <c r="E40" i="27" l="1"/>
  <c r="P40" i="27"/>
  <c r="Q40" i="27"/>
  <c r="V40" i="27"/>
  <c r="W40" i="27"/>
  <c r="AB40" i="27"/>
  <c r="F40" i="27"/>
  <c r="G40" i="27" s="1"/>
  <c r="AC40" i="27"/>
  <c r="R40" i="27" l="1"/>
  <c r="C41" i="27"/>
  <c r="D41" i="27"/>
  <c r="E41" i="27" l="1"/>
  <c r="P41" i="27"/>
  <c r="Q41" i="27"/>
  <c r="V41" i="27"/>
  <c r="W41" i="27"/>
  <c r="AB41" i="27"/>
  <c r="F41" i="27"/>
  <c r="G41" i="27" s="1"/>
  <c r="AC41" i="27"/>
  <c r="R41" i="27" l="1"/>
  <c r="C42" i="27"/>
  <c r="D42" i="27"/>
  <c r="E42" i="27" l="1"/>
  <c r="P42" i="27"/>
  <c r="Q42" i="27"/>
  <c r="V42" i="27"/>
  <c r="W42" i="27"/>
  <c r="AB42" i="27"/>
  <c r="F42" i="27"/>
  <c r="G42" i="27" s="1"/>
  <c r="AC42" i="27"/>
  <c r="R42" i="27" l="1"/>
  <c r="S5" i="27" s="1" a="1"/>
  <c r="S42" i="27" s="1"/>
  <c r="F4" i="26"/>
  <c r="G4" i="26"/>
  <c r="S4" i="26"/>
  <c r="S35" i="27" l="1"/>
  <c r="S27" i="27"/>
  <c r="S19" i="27"/>
  <c r="S11" i="27"/>
  <c r="S34" i="27"/>
  <c r="S26" i="27"/>
  <c r="S18" i="27"/>
  <c r="S10" i="27"/>
  <c r="S28" i="27"/>
  <c r="S12" i="27"/>
  <c r="S33" i="27"/>
  <c r="S17" i="27"/>
  <c r="S40" i="27"/>
  <c r="S24" i="27"/>
  <c r="S8" i="27"/>
  <c r="S23" i="27"/>
  <c r="S30" i="27"/>
  <c r="S14" i="27"/>
  <c r="S6" i="27"/>
  <c r="S36" i="27"/>
  <c r="S20" i="27"/>
  <c r="S41" i="27"/>
  <c r="S25" i="27"/>
  <c r="S9" i="27"/>
  <c r="S32" i="27"/>
  <c r="S16" i="27"/>
  <c r="S39" i="27"/>
  <c r="S31" i="27"/>
  <c r="S15" i="27"/>
  <c r="S7" i="27"/>
  <c r="S38" i="27"/>
  <c r="S22" i="27"/>
  <c r="S37" i="27"/>
  <c r="S29" i="27"/>
  <c r="S21" i="27"/>
  <c r="S13" i="27"/>
  <c r="S5" i="27"/>
  <c r="C5" i="26"/>
  <c r="D5" i="26"/>
  <c r="E5" i="26" l="1"/>
  <c r="P5" i="26" a="1"/>
  <c r="P5" i="26" s="1"/>
  <c r="Q5" i="26" a="1"/>
  <c r="Q5" i="26" s="1"/>
  <c r="V5" i="26"/>
  <c r="W5" i="26"/>
  <c r="AB5" i="26" a="1"/>
  <c r="AB5" i="26" s="1"/>
  <c r="F5" i="26"/>
  <c r="G5" i="26" s="1"/>
  <c r="AC5" i="26"/>
  <c r="R5" i="26" l="1"/>
  <c r="AI5" i="26"/>
  <c r="C6" i="26"/>
  <c r="D6" i="26"/>
  <c r="E6" i="26" l="1"/>
  <c r="E4" i="26"/>
  <c r="P6" i="26"/>
  <c r="Q6" i="26"/>
  <c r="V6" i="26"/>
  <c r="W6" i="26" s="1"/>
  <c r="AB6" i="26"/>
  <c r="F6" i="26"/>
  <c r="G6" i="26" s="1"/>
  <c r="AC6" i="26"/>
  <c r="R6" i="26" l="1"/>
  <c r="AI6" i="26"/>
  <c r="C7" i="26"/>
  <c r="D7" i="26"/>
  <c r="E7" i="26" l="1"/>
  <c r="P7" i="26"/>
  <c r="Q7" i="26"/>
  <c r="V7" i="26"/>
  <c r="W7" i="26"/>
  <c r="AB7" i="26"/>
  <c r="F7" i="26"/>
  <c r="G7" i="26" s="1"/>
  <c r="AC7" i="26"/>
  <c r="R7" i="26" l="1"/>
  <c r="AI7" i="26"/>
  <c r="C8" i="26"/>
  <c r="D8" i="26"/>
  <c r="E8" i="26" l="1"/>
  <c r="P8" i="26"/>
  <c r="Q8" i="26"/>
  <c r="V8" i="26"/>
  <c r="W8" i="26"/>
  <c r="AB8" i="26"/>
  <c r="F8" i="26"/>
  <c r="G8" i="26" s="1"/>
  <c r="AC8" i="26"/>
  <c r="R8" i="26" l="1"/>
  <c r="AI8" i="26"/>
  <c r="C9" i="26"/>
  <c r="D9" i="26"/>
  <c r="E9" i="26" l="1"/>
  <c r="P9" i="26"/>
  <c r="Q9" i="26"/>
  <c r="V9" i="26"/>
  <c r="W9" i="26"/>
  <c r="AB9" i="26"/>
  <c r="F9" i="26"/>
  <c r="G9" i="26" s="1"/>
  <c r="AC9" i="26"/>
  <c r="R9" i="26" l="1"/>
  <c r="AI9" i="26"/>
  <c r="C10" i="26"/>
  <c r="D10" i="26"/>
  <c r="E10" i="26" l="1"/>
  <c r="P10" i="26"/>
  <c r="Q10" i="26"/>
  <c r="V10" i="26"/>
  <c r="W10" i="26"/>
  <c r="AB10" i="26"/>
  <c r="F10" i="26"/>
  <c r="G10" i="26" s="1"/>
  <c r="AC10" i="26"/>
  <c r="R10" i="26" l="1"/>
  <c r="AI10" i="26"/>
  <c r="C11" i="26"/>
  <c r="D11" i="26"/>
  <c r="E11" i="26" l="1"/>
  <c r="P11" i="26"/>
  <c r="Q11" i="26"/>
  <c r="V11" i="26"/>
  <c r="W11" i="26"/>
  <c r="AB11" i="26"/>
  <c r="F11" i="26"/>
  <c r="G11" i="26" s="1"/>
  <c r="AC11" i="26"/>
  <c r="R11" i="26" l="1"/>
  <c r="AI11" i="26"/>
  <c r="C12" i="26"/>
  <c r="D12" i="26"/>
  <c r="E12" i="26" l="1"/>
  <c r="P12" i="26"/>
  <c r="Q12" i="26"/>
  <c r="V12" i="26"/>
  <c r="W12" i="26"/>
  <c r="AB12" i="26"/>
  <c r="F12" i="26"/>
  <c r="G12" i="26" s="1"/>
  <c r="AC12" i="26"/>
  <c r="R12" i="26" l="1"/>
  <c r="AI12" i="26"/>
  <c r="C13" i="26"/>
  <c r="D13" i="26"/>
  <c r="E13" i="26" l="1"/>
  <c r="P13" i="26"/>
  <c r="Q13" i="26"/>
  <c r="V13" i="26"/>
  <c r="W13" i="26"/>
  <c r="AB13" i="26"/>
  <c r="F13" i="26"/>
  <c r="G13" i="26" s="1"/>
  <c r="AC13" i="26"/>
  <c r="R13" i="26" l="1"/>
  <c r="AI13" i="26"/>
  <c r="C14" i="26"/>
  <c r="D14" i="26"/>
  <c r="E14" i="26" l="1"/>
  <c r="P14" i="26"/>
  <c r="Q14" i="26"/>
  <c r="V14" i="26"/>
  <c r="W14" i="26"/>
  <c r="AB14" i="26"/>
  <c r="F14" i="26"/>
  <c r="G14" i="26" s="1"/>
  <c r="AC14" i="26"/>
  <c r="R14" i="26" l="1"/>
  <c r="AI14" i="26"/>
  <c r="C15" i="26"/>
  <c r="D15" i="26"/>
  <c r="E15" i="26" l="1"/>
  <c r="P15" i="26"/>
  <c r="Q15" i="26"/>
  <c r="V15" i="26"/>
  <c r="W15" i="26"/>
  <c r="AB15" i="26"/>
  <c r="F15" i="26"/>
  <c r="G15" i="26" s="1"/>
  <c r="AC15" i="26"/>
  <c r="R15" i="26" l="1"/>
  <c r="AI15" i="26"/>
  <c r="C16" i="26"/>
  <c r="D16" i="26"/>
  <c r="E16" i="26" l="1"/>
  <c r="P16" i="26"/>
  <c r="Q16" i="26"/>
  <c r="V16" i="26"/>
  <c r="W16" i="26"/>
  <c r="AB16" i="26"/>
  <c r="F16" i="26"/>
  <c r="G16" i="26" s="1"/>
  <c r="AC16" i="26"/>
  <c r="R16" i="26" l="1"/>
  <c r="AI16" i="26"/>
  <c r="C17" i="26"/>
  <c r="D17" i="26"/>
  <c r="E17" i="26" l="1"/>
  <c r="P17" i="26"/>
  <c r="Q17" i="26"/>
  <c r="V17" i="26"/>
  <c r="W17" i="26"/>
  <c r="AB17" i="26"/>
  <c r="F17" i="26"/>
  <c r="G17" i="26" s="1"/>
  <c r="AC17" i="26"/>
  <c r="R17" i="26" l="1"/>
  <c r="AI17" i="26"/>
  <c r="C18" i="26"/>
  <c r="D18" i="26"/>
  <c r="E18" i="26" l="1"/>
  <c r="P18" i="26"/>
  <c r="Q18" i="26"/>
  <c r="V18" i="26"/>
  <c r="W18" i="26"/>
  <c r="AB18" i="26"/>
  <c r="F18" i="26"/>
  <c r="G18" i="26" s="1"/>
  <c r="AC18" i="26"/>
  <c r="R18" i="26" l="1"/>
  <c r="AI18" i="26"/>
  <c r="C19" i="26"/>
  <c r="D19" i="26"/>
  <c r="E19" i="26" l="1"/>
  <c r="P19" i="26"/>
  <c r="Q19" i="26"/>
  <c r="V19" i="26"/>
  <c r="W19" i="26"/>
  <c r="AB19" i="26"/>
  <c r="F19" i="26"/>
  <c r="G19" i="26" s="1"/>
  <c r="AC19" i="26"/>
  <c r="R19" i="26" l="1"/>
  <c r="AI19" i="26"/>
  <c r="C20" i="26"/>
  <c r="D20" i="26"/>
  <c r="E20" i="26" l="1"/>
  <c r="P20" i="26"/>
  <c r="Q20" i="26"/>
  <c r="V20" i="26"/>
  <c r="W20" i="26"/>
  <c r="AB20" i="26"/>
  <c r="F20" i="26"/>
  <c r="G20" i="26" s="1"/>
  <c r="AC20" i="26"/>
  <c r="R20" i="26" l="1"/>
  <c r="AI20" i="26"/>
  <c r="C21" i="26"/>
  <c r="D21" i="26"/>
  <c r="E21" i="26" l="1"/>
  <c r="P21" i="26"/>
  <c r="Q21" i="26"/>
  <c r="V21" i="26"/>
  <c r="W21" i="26"/>
  <c r="AB21" i="26"/>
  <c r="F21" i="26"/>
  <c r="G21" i="26" s="1"/>
  <c r="AC21" i="26"/>
  <c r="R21" i="26" l="1"/>
  <c r="AI21" i="26"/>
  <c r="C22" i="26"/>
  <c r="D22" i="26"/>
  <c r="E22" i="26" l="1"/>
  <c r="P22" i="26"/>
  <c r="Q22" i="26"/>
  <c r="V22" i="26"/>
  <c r="W22" i="26"/>
  <c r="AB22" i="26"/>
  <c r="F22" i="26"/>
  <c r="G22" i="26" s="1"/>
  <c r="AC22" i="26"/>
  <c r="R22" i="26" l="1"/>
  <c r="AI22" i="26"/>
  <c r="C23" i="26"/>
  <c r="D23" i="26"/>
  <c r="E23" i="26" l="1"/>
  <c r="P23" i="26"/>
  <c r="Q23" i="26"/>
  <c r="V23" i="26"/>
  <c r="W23" i="26"/>
  <c r="AB23" i="26"/>
  <c r="F23" i="26"/>
  <c r="G23" i="26" s="1"/>
  <c r="AC23" i="26"/>
  <c r="R23" i="26" l="1"/>
  <c r="AI23" i="26"/>
  <c r="C24" i="26"/>
  <c r="D24" i="26"/>
  <c r="E24" i="26" l="1"/>
  <c r="P24" i="26"/>
  <c r="Q24" i="26"/>
  <c r="V24" i="26"/>
  <c r="W24" i="26"/>
  <c r="AB24" i="26"/>
  <c r="F24" i="26"/>
  <c r="G24" i="26" s="1"/>
  <c r="AC24" i="26"/>
  <c r="R24" i="26" l="1"/>
  <c r="AI24" i="26"/>
  <c r="C25" i="26"/>
  <c r="D25" i="26"/>
  <c r="E25" i="26" l="1"/>
  <c r="P25" i="26"/>
  <c r="Q25" i="26"/>
  <c r="V25" i="26"/>
  <c r="W25" i="26"/>
  <c r="AB25" i="26"/>
  <c r="F25" i="26"/>
  <c r="G25" i="26" s="1"/>
  <c r="AC25" i="26"/>
  <c r="R25" i="26" l="1"/>
  <c r="AI25" i="26"/>
  <c r="C26" i="26"/>
  <c r="D26" i="26"/>
  <c r="E26" i="26" l="1"/>
  <c r="P26" i="26"/>
  <c r="Q26" i="26"/>
  <c r="V26" i="26"/>
  <c r="W26" i="26"/>
  <c r="AB26" i="26"/>
  <c r="F26" i="26"/>
  <c r="G26" i="26" s="1"/>
  <c r="AC26" i="26"/>
  <c r="R26" i="26" l="1"/>
  <c r="AI26" i="26"/>
  <c r="C27" i="26"/>
  <c r="D27" i="26"/>
  <c r="E27" i="26" l="1"/>
  <c r="P27" i="26"/>
  <c r="Q27" i="26"/>
  <c r="V27" i="26"/>
  <c r="W27" i="26"/>
  <c r="AB27" i="26"/>
  <c r="F27" i="26"/>
  <c r="G27" i="26" s="1"/>
  <c r="AC27" i="26"/>
  <c r="R27" i="26" l="1"/>
  <c r="AI27" i="26"/>
  <c r="C28" i="26"/>
  <c r="D28" i="26"/>
  <c r="E28" i="26" l="1"/>
  <c r="P28" i="26"/>
  <c r="Q28" i="26"/>
  <c r="V28" i="26"/>
  <c r="W28" i="26" s="1"/>
  <c r="AB28" i="26"/>
  <c r="F28" i="26"/>
  <c r="G28" i="26" s="1"/>
  <c r="AC28" i="26"/>
  <c r="R28" i="26" l="1"/>
  <c r="AI28" i="26"/>
  <c r="C29" i="26"/>
  <c r="D29" i="26"/>
  <c r="E29" i="26" l="1"/>
  <c r="P29" i="26"/>
  <c r="Q29" i="26"/>
  <c r="V29" i="26"/>
  <c r="W29" i="26"/>
  <c r="AB29" i="26"/>
  <c r="F29" i="26"/>
  <c r="G29" i="26" s="1"/>
  <c r="AC29" i="26"/>
  <c r="R29" i="26" l="1"/>
  <c r="AI29" i="26"/>
  <c r="C30" i="26"/>
  <c r="D30" i="26"/>
  <c r="E30" i="26" l="1"/>
  <c r="P30" i="26"/>
  <c r="Q30" i="26"/>
  <c r="V30" i="26"/>
  <c r="W30" i="26"/>
  <c r="AB30" i="26"/>
  <c r="F30" i="26"/>
  <c r="G30" i="26" s="1"/>
  <c r="AC30" i="26"/>
  <c r="R30" i="26" l="1"/>
  <c r="AI30" i="26"/>
  <c r="C31" i="26"/>
  <c r="D31" i="26"/>
  <c r="E31" i="26" l="1"/>
  <c r="P31" i="26"/>
  <c r="Q31" i="26"/>
  <c r="V31" i="26"/>
  <c r="W31" i="26"/>
  <c r="AB31" i="26"/>
  <c r="F31" i="26"/>
  <c r="G31" i="26" s="1"/>
  <c r="AC31" i="26"/>
  <c r="R31" i="26" l="1"/>
  <c r="AI31" i="26"/>
  <c r="C32" i="26"/>
  <c r="D32" i="26"/>
  <c r="E32" i="26" l="1"/>
  <c r="P32" i="26"/>
  <c r="Q32" i="26"/>
  <c r="V32" i="26"/>
  <c r="W32" i="26" s="1"/>
  <c r="AB32" i="26"/>
  <c r="F32" i="26"/>
  <c r="G32" i="26" s="1"/>
  <c r="AC32" i="26"/>
  <c r="R32" i="26" l="1"/>
  <c r="AI32" i="26"/>
  <c r="C33" i="26"/>
  <c r="D33" i="26"/>
  <c r="E33" i="26" l="1"/>
  <c r="P33" i="26"/>
  <c r="Q33" i="26"/>
  <c r="V33" i="26"/>
  <c r="W33" i="26"/>
  <c r="AB33" i="26"/>
  <c r="F33" i="26"/>
  <c r="G33" i="26" s="1"/>
  <c r="AC33" i="26"/>
  <c r="R33" i="26" l="1"/>
  <c r="AI33" i="26"/>
  <c r="C34" i="26"/>
  <c r="D34" i="26"/>
  <c r="E34" i="26" l="1"/>
  <c r="P34" i="26"/>
  <c r="Q34" i="26"/>
  <c r="V34" i="26"/>
  <c r="W34" i="26"/>
  <c r="AB34" i="26"/>
  <c r="F34" i="26"/>
  <c r="G34" i="26" s="1"/>
  <c r="AC34" i="26"/>
  <c r="R34" i="26" l="1"/>
  <c r="AI34" i="26"/>
  <c r="C35" i="26"/>
  <c r="D35" i="26"/>
  <c r="E35" i="26" l="1"/>
  <c r="P35" i="26"/>
  <c r="Q35" i="26"/>
  <c r="V35" i="26"/>
  <c r="W35" i="26"/>
  <c r="AB35" i="26"/>
  <c r="F35" i="26"/>
  <c r="G35" i="26" s="1"/>
  <c r="AC35" i="26"/>
  <c r="R35" i="26" l="1"/>
  <c r="AI35" i="26"/>
  <c r="C36" i="26"/>
  <c r="D36" i="26"/>
  <c r="E36" i="26" l="1"/>
  <c r="P36" i="26"/>
  <c r="Q36" i="26"/>
  <c r="V36" i="26"/>
  <c r="W36" i="26"/>
  <c r="AB36" i="26"/>
  <c r="F36" i="26"/>
  <c r="G36" i="26" s="1"/>
  <c r="AC36" i="26"/>
  <c r="R36" i="26" l="1"/>
  <c r="AI36" i="26"/>
  <c r="C37" i="26"/>
  <c r="D37" i="26"/>
  <c r="E37" i="26" l="1"/>
  <c r="P37" i="26"/>
  <c r="Q37" i="26"/>
  <c r="V37" i="26"/>
  <c r="W37" i="26"/>
  <c r="AB37" i="26"/>
  <c r="F37" i="26"/>
  <c r="G37" i="26" s="1"/>
  <c r="AC37" i="26"/>
  <c r="R37" i="26" l="1"/>
  <c r="AI37" i="26"/>
  <c r="C38" i="26"/>
  <c r="D38" i="26"/>
  <c r="E38" i="26" l="1"/>
  <c r="P38" i="26"/>
  <c r="Q38" i="26"/>
  <c r="V38" i="26"/>
  <c r="W38" i="26"/>
  <c r="AB38" i="26"/>
  <c r="F38" i="26"/>
  <c r="G38" i="26" s="1"/>
  <c r="AC38" i="26"/>
  <c r="R38" i="26" l="1"/>
  <c r="AI38" i="26"/>
  <c r="C39" i="26"/>
  <c r="D39" i="26"/>
  <c r="E39" i="26" l="1"/>
  <c r="P39" i="26"/>
  <c r="Q39" i="26"/>
  <c r="V39" i="26"/>
  <c r="W39" i="26"/>
  <c r="AB39" i="26"/>
  <c r="F39" i="26"/>
  <c r="G39" i="26" s="1"/>
  <c r="AC39" i="26"/>
  <c r="R39" i="26" l="1"/>
  <c r="AI39" i="26"/>
  <c r="C40" i="26"/>
  <c r="D40" i="26"/>
  <c r="E40" i="26" l="1"/>
  <c r="P40" i="26"/>
  <c r="Q40" i="26"/>
  <c r="V40" i="26"/>
  <c r="W40" i="26"/>
  <c r="AB40" i="26"/>
  <c r="F40" i="26"/>
  <c r="G40" i="26" s="1"/>
  <c r="AC40" i="26"/>
  <c r="R40" i="26" l="1"/>
  <c r="AI40" i="26"/>
  <c r="C41" i="26"/>
  <c r="D41" i="26"/>
  <c r="E41" i="26" l="1"/>
  <c r="P41" i="26"/>
  <c r="Q41" i="26"/>
  <c r="V41" i="26"/>
  <c r="W41" i="26"/>
  <c r="AB41" i="26"/>
  <c r="F41" i="26"/>
  <c r="G41" i="26" s="1"/>
  <c r="AC41" i="26"/>
  <c r="R41" i="26" l="1"/>
  <c r="AI41" i="26"/>
  <c r="C42" i="26"/>
  <c r="D42" i="26"/>
  <c r="E42" i="26" l="1"/>
  <c r="P42" i="26"/>
  <c r="Q42" i="26"/>
  <c r="V42" i="26"/>
  <c r="W42" i="26"/>
  <c r="AB42" i="26"/>
  <c r="F42" i="26"/>
  <c r="G42" i="26" s="1"/>
  <c r="AC42" i="26"/>
  <c r="R42" i="26" l="1"/>
  <c r="S5" i="26" s="1" a="1"/>
  <c r="S42" i="26" s="1"/>
  <c r="AI42" i="26"/>
  <c r="F4" i="25"/>
  <c r="G4" i="25"/>
  <c r="S4" i="25"/>
  <c r="S33" i="26" l="1"/>
  <c r="S23" i="26"/>
  <c r="S13" i="26"/>
  <c r="S32" i="26"/>
  <c r="S22" i="26"/>
  <c r="S12" i="26"/>
  <c r="S28" i="26"/>
  <c r="S16" i="26"/>
  <c r="S6" i="26"/>
  <c r="S21" i="26"/>
  <c r="S20" i="26"/>
  <c r="S29" i="26"/>
  <c r="S7" i="26"/>
  <c r="S25" i="26"/>
  <c r="S15" i="26"/>
  <c r="S5" i="26"/>
  <c r="S31" i="26"/>
  <c r="S9" i="26"/>
  <c r="S30" i="26"/>
  <c r="S8" i="26"/>
  <c r="S17" i="26"/>
  <c r="S37" i="26"/>
  <c r="S24" i="26"/>
  <c r="S14" i="26"/>
  <c r="S35" i="26"/>
  <c r="S27" i="26"/>
  <c r="S19" i="26"/>
  <c r="S11" i="26"/>
  <c r="S34" i="26"/>
  <c r="S26" i="26"/>
  <c r="S18" i="26"/>
  <c r="S10" i="26"/>
  <c r="S41" i="26"/>
  <c r="S39" i="26"/>
  <c r="S38" i="26"/>
  <c r="S40" i="26"/>
  <c r="S36" i="26"/>
  <c r="C5" i="25"/>
  <c r="D5" i="25"/>
  <c r="E5" i="25" l="1"/>
  <c r="P5" i="25" a="1"/>
  <c r="P5" i="25" s="1"/>
  <c r="Q5" i="25" a="1"/>
  <c r="Q5" i="25" s="1"/>
  <c r="V5" i="25"/>
  <c r="W5" i="25"/>
  <c r="AB5" i="25" a="1"/>
  <c r="AB5" i="25" s="1"/>
  <c r="F5" i="25"/>
  <c r="G5" i="25" s="1"/>
  <c r="AC5" i="25"/>
  <c r="R5" i="25" l="1"/>
  <c r="C6" i="25"/>
  <c r="D6" i="25"/>
  <c r="E6" i="25" l="1"/>
  <c r="P6" i="25"/>
  <c r="Q6" i="25"/>
  <c r="V6" i="25"/>
  <c r="W6" i="25"/>
  <c r="AB6" i="25"/>
  <c r="F6" i="25"/>
  <c r="G6" i="25" s="1"/>
  <c r="AC6" i="25"/>
  <c r="R6" i="25" l="1"/>
  <c r="C7" i="25"/>
  <c r="D7" i="25"/>
  <c r="E7" i="25" l="1"/>
  <c r="P7" i="25"/>
  <c r="Q7" i="25"/>
  <c r="V7" i="25"/>
  <c r="W7" i="25" s="1"/>
  <c r="AB7" i="25"/>
  <c r="F7" i="25"/>
  <c r="G7" i="25" s="1"/>
  <c r="AC7" i="25"/>
  <c r="R7" i="25" l="1"/>
  <c r="C8" i="25"/>
  <c r="D8" i="25"/>
  <c r="E8" i="25" l="1"/>
  <c r="P8" i="25"/>
  <c r="Q8" i="25"/>
  <c r="V8" i="25"/>
  <c r="W8" i="25"/>
  <c r="AB8" i="25"/>
  <c r="F8" i="25"/>
  <c r="G8" i="25" s="1"/>
  <c r="AC8" i="25"/>
  <c r="R8" i="25" l="1"/>
  <c r="C9" i="25"/>
  <c r="D9" i="25"/>
  <c r="E9" i="25" l="1"/>
  <c r="E4" i="25"/>
  <c r="P9" i="25"/>
  <c r="Q9" i="25"/>
  <c r="V9" i="25"/>
  <c r="W9" i="25" s="1"/>
  <c r="AB9" i="25"/>
  <c r="F9" i="25"/>
  <c r="G9" i="25" s="1"/>
  <c r="AC9" i="25"/>
  <c r="R9" i="25" l="1"/>
  <c r="C10" i="25"/>
  <c r="D10" i="25"/>
  <c r="E10" i="25" l="1"/>
  <c r="P10" i="25"/>
  <c r="Q10" i="25"/>
  <c r="V10" i="25"/>
  <c r="W10" i="25"/>
  <c r="AB10" i="25"/>
  <c r="F10" i="25"/>
  <c r="G10" i="25" s="1"/>
  <c r="AC10" i="25"/>
  <c r="R10" i="25" l="1"/>
  <c r="C11" i="25"/>
  <c r="D11" i="25"/>
  <c r="E11" i="25" l="1"/>
  <c r="P11" i="25"/>
  <c r="Q11" i="25"/>
  <c r="V11" i="25"/>
  <c r="W11" i="25"/>
  <c r="AB11" i="25"/>
  <c r="F11" i="25"/>
  <c r="G11" i="25" s="1"/>
  <c r="AC11" i="25"/>
  <c r="R11" i="25" l="1"/>
  <c r="C12" i="25"/>
  <c r="D12" i="25"/>
  <c r="E12" i="25" l="1"/>
  <c r="P12" i="25"/>
  <c r="Q12" i="25"/>
  <c r="V12" i="25"/>
  <c r="W12" i="25"/>
  <c r="AB12" i="25"/>
  <c r="F12" i="25"/>
  <c r="G12" i="25" s="1"/>
  <c r="AC12" i="25"/>
  <c r="R12" i="25" l="1"/>
  <c r="C13" i="25"/>
  <c r="D13" i="25"/>
  <c r="E13" i="25" l="1"/>
  <c r="P13" i="25"/>
  <c r="Q13" i="25"/>
  <c r="V13" i="25"/>
  <c r="W13" i="25"/>
  <c r="AB13" i="25"/>
  <c r="F13" i="25"/>
  <c r="G13" i="25" s="1"/>
  <c r="AC13" i="25"/>
  <c r="R13" i="25" l="1"/>
  <c r="C14" i="25"/>
  <c r="D14" i="25"/>
  <c r="E14" i="25" l="1"/>
  <c r="P14" i="25"/>
  <c r="Q14" i="25"/>
  <c r="V14" i="25"/>
  <c r="W14" i="25"/>
  <c r="AB14" i="25"/>
  <c r="F14" i="25"/>
  <c r="G14" i="25" s="1"/>
  <c r="AC14" i="25"/>
  <c r="R14" i="25" l="1"/>
  <c r="C15" i="25"/>
  <c r="D15" i="25"/>
  <c r="E15" i="25" l="1"/>
  <c r="P15" i="25"/>
  <c r="Q15" i="25"/>
  <c r="V15" i="25"/>
  <c r="W15" i="25" s="1"/>
  <c r="AB15" i="25"/>
  <c r="F15" i="25"/>
  <c r="G15" i="25" s="1"/>
  <c r="AC15" i="25"/>
  <c r="R15" i="25" l="1"/>
  <c r="C16" i="25"/>
  <c r="D16" i="25"/>
  <c r="E16" i="25" l="1"/>
  <c r="P16" i="25"/>
  <c r="Q16" i="25"/>
  <c r="V16" i="25"/>
  <c r="W16" i="25"/>
  <c r="AB16" i="25"/>
  <c r="F16" i="25"/>
  <c r="G16" i="25" s="1"/>
  <c r="AC16" i="25"/>
  <c r="R16" i="25" l="1"/>
  <c r="C17" i="25"/>
  <c r="D17" i="25"/>
  <c r="E17" i="25" l="1"/>
  <c r="P17" i="25"/>
  <c r="Q17" i="25"/>
  <c r="V17" i="25"/>
  <c r="W17" i="25"/>
  <c r="AB17" i="25"/>
  <c r="F17" i="25"/>
  <c r="G17" i="25" s="1"/>
  <c r="AC17" i="25"/>
  <c r="R17" i="25" l="1"/>
  <c r="C18" i="25"/>
  <c r="D18" i="25"/>
  <c r="E18" i="25" l="1"/>
  <c r="P18" i="25"/>
  <c r="Q18" i="25"/>
  <c r="V18" i="25"/>
  <c r="W18" i="25"/>
  <c r="AB18" i="25"/>
  <c r="F18" i="25"/>
  <c r="G18" i="25" s="1"/>
  <c r="AC18" i="25"/>
  <c r="R18" i="25" l="1"/>
  <c r="C19" i="25"/>
  <c r="D19" i="25"/>
  <c r="E19" i="25" l="1"/>
  <c r="P19" i="25"/>
  <c r="Q19" i="25"/>
  <c r="V19" i="25"/>
  <c r="W19" i="25"/>
  <c r="AB19" i="25"/>
  <c r="F19" i="25"/>
  <c r="G19" i="25" s="1"/>
  <c r="AC19" i="25"/>
  <c r="R19" i="25" l="1"/>
  <c r="C20" i="25"/>
  <c r="D20" i="25"/>
  <c r="E20" i="25" l="1"/>
  <c r="P20" i="25"/>
  <c r="Q20" i="25"/>
  <c r="V20" i="25"/>
  <c r="W20" i="25"/>
  <c r="AB20" i="25"/>
  <c r="F20" i="25"/>
  <c r="G20" i="25" s="1"/>
  <c r="AC20" i="25"/>
  <c r="R20" i="25" l="1"/>
  <c r="C21" i="25"/>
  <c r="D21" i="25"/>
  <c r="E21" i="25" l="1"/>
  <c r="P21" i="25"/>
  <c r="Q21" i="25"/>
  <c r="R21" i="25"/>
  <c r="V21" i="25"/>
  <c r="W21" i="25"/>
  <c r="AB21" i="25"/>
  <c r="F21" i="25"/>
  <c r="G21" i="25" s="1"/>
  <c r="AC21" i="25"/>
  <c r="C22" i="25" l="1"/>
  <c r="D22" i="25"/>
  <c r="E22" i="25" l="1"/>
  <c r="P22" i="25"/>
  <c r="Q22" i="25"/>
  <c r="V22" i="25"/>
  <c r="W22" i="25"/>
  <c r="AB22" i="25"/>
  <c r="F22" i="25"/>
  <c r="G22" i="25" s="1"/>
  <c r="AC22" i="25"/>
  <c r="R22" i="25" l="1"/>
  <c r="C23" i="25"/>
  <c r="D23" i="25"/>
  <c r="E23" i="25" l="1"/>
  <c r="P23" i="25"/>
  <c r="Q23" i="25"/>
  <c r="V23" i="25"/>
  <c r="W23" i="25"/>
  <c r="AB23" i="25"/>
  <c r="F23" i="25"/>
  <c r="G23" i="25" s="1"/>
  <c r="AC23" i="25"/>
  <c r="R23" i="25" l="1"/>
  <c r="C24" i="25"/>
  <c r="D24" i="25"/>
  <c r="E24" i="25" l="1"/>
  <c r="P24" i="25"/>
  <c r="Q24" i="25"/>
  <c r="V24" i="25"/>
  <c r="W24" i="25"/>
  <c r="AB24" i="25"/>
  <c r="F24" i="25"/>
  <c r="G24" i="25" s="1"/>
  <c r="AC24" i="25"/>
  <c r="R24" i="25" l="1"/>
  <c r="C25" i="25"/>
  <c r="D25" i="25"/>
  <c r="E25" i="25" l="1"/>
  <c r="P25" i="25"/>
  <c r="Q25" i="25"/>
  <c r="V25" i="25"/>
  <c r="W25" i="25"/>
  <c r="AB25" i="25"/>
  <c r="F25" i="25"/>
  <c r="G25" i="25" s="1"/>
  <c r="AC25" i="25"/>
  <c r="R25" i="25" l="1"/>
  <c r="C26" i="25"/>
  <c r="D26" i="25"/>
  <c r="E26" i="25" l="1"/>
  <c r="P26" i="25"/>
  <c r="Q26" i="25"/>
  <c r="V26" i="25"/>
  <c r="W26" i="25"/>
  <c r="AB26" i="25"/>
  <c r="F26" i="25"/>
  <c r="G26" i="25" s="1"/>
  <c r="AC26" i="25"/>
  <c r="R26" i="25" l="1"/>
  <c r="C27" i="25"/>
  <c r="D27" i="25"/>
  <c r="E27" i="25" l="1"/>
  <c r="P27" i="25"/>
  <c r="Q27" i="25"/>
  <c r="V27" i="25"/>
  <c r="W27" i="25"/>
  <c r="AB27" i="25"/>
  <c r="F27" i="25"/>
  <c r="G27" i="25" s="1"/>
  <c r="AC27" i="25"/>
  <c r="R27" i="25" l="1"/>
  <c r="C28" i="25"/>
  <c r="D28" i="25"/>
  <c r="E28" i="25" l="1"/>
  <c r="P28" i="25"/>
  <c r="Q28" i="25"/>
  <c r="V28" i="25"/>
  <c r="W28" i="25"/>
  <c r="AB28" i="25"/>
  <c r="F28" i="25"/>
  <c r="G28" i="25" s="1"/>
  <c r="AC28" i="25"/>
  <c r="R28" i="25" l="1"/>
  <c r="C29" i="25"/>
  <c r="D29" i="25"/>
  <c r="E29" i="25" l="1"/>
  <c r="P29" i="25"/>
  <c r="Q29" i="25"/>
  <c r="V29" i="25"/>
  <c r="W29" i="25"/>
  <c r="AB29" i="25"/>
  <c r="F29" i="25"/>
  <c r="G29" i="25" s="1"/>
  <c r="AC29" i="25"/>
  <c r="R29" i="25" l="1"/>
  <c r="C30" i="25"/>
  <c r="D30" i="25"/>
  <c r="E30" i="25" l="1"/>
  <c r="P30" i="25"/>
  <c r="Q30" i="25"/>
  <c r="V30" i="25"/>
  <c r="W30" i="25"/>
  <c r="AB30" i="25"/>
  <c r="F30" i="25"/>
  <c r="G30" i="25" s="1"/>
  <c r="AC30" i="25"/>
  <c r="R30" i="25" l="1"/>
  <c r="C31" i="25"/>
  <c r="D31" i="25"/>
  <c r="E31" i="25" l="1"/>
  <c r="P31" i="25"/>
  <c r="Q31" i="25"/>
  <c r="V31" i="25"/>
  <c r="W31" i="25"/>
  <c r="AB31" i="25"/>
  <c r="F31" i="25"/>
  <c r="G31" i="25" s="1"/>
  <c r="AC31" i="25"/>
  <c r="R31" i="25" l="1"/>
  <c r="C32" i="25"/>
  <c r="D32" i="25"/>
  <c r="E32" i="25" l="1"/>
  <c r="P32" i="25"/>
  <c r="Q32" i="25"/>
  <c r="V32" i="25"/>
  <c r="W32" i="25"/>
  <c r="AB32" i="25"/>
  <c r="F32" i="25"/>
  <c r="G32" i="25" s="1"/>
  <c r="AC32" i="25"/>
  <c r="R32" i="25" l="1"/>
  <c r="C33" i="25"/>
  <c r="D33" i="25"/>
  <c r="E33" i="25" l="1"/>
  <c r="P33" i="25"/>
  <c r="Q33" i="25"/>
  <c r="V33" i="25"/>
  <c r="W33" i="25"/>
  <c r="AB33" i="25"/>
  <c r="F33" i="25"/>
  <c r="G33" i="25" s="1"/>
  <c r="AC33" i="25"/>
  <c r="R33" i="25" l="1"/>
  <c r="C34" i="25"/>
  <c r="D34" i="25"/>
  <c r="E34" i="25" l="1"/>
  <c r="P34" i="25"/>
  <c r="Q34" i="25"/>
  <c r="V34" i="25"/>
  <c r="W34" i="25"/>
  <c r="AB34" i="25"/>
  <c r="F34" i="25"/>
  <c r="G34" i="25" s="1"/>
  <c r="AC34" i="25"/>
  <c r="R34" i="25" l="1"/>
  <c r="C35" i="25"/>
  <c r="D35" i="25"/>
  <c r="E35" i="25" l="1"/>
  <c r="P35" i="25"/>
  <c r="Q35" i="25"/>
  <c r="V35" i="25"/>
  <c r="W35" i="25"/>
  <c r="AB35" i="25"/>
  <c r="F35" i="25"/>
  <c r="G35" i="25" s="1"/>
  <c r="AC35" i="25"/>
  <c r="R35" i="25" l="1"/>
  <c r="C36" i="25"/>
  <c r="D36" i="25"/>
  <c r="E36" i="25" l="1"/>
  <c r="P36" i="25"/>
  <c r="Q36" i="25"/>
  <c r="V36" i="25"/>
  <c r="W36" i="25"/>
  <c r="AB36" i="25"/>
  <c r="F36" i="25"/>
  <c r="G36" i="25" s="1"/>
  <c r="AC36" i="25"/>
  <c r="R36" i="25" l="1"/>
  <c r="C37" i="25"/>
  <c r="D37" i="25"/>
  <c r="E37" i="25" l="1"/>
  <c r="P37" i="25"/>
  <c r="Q37" i="25"/>
  <c r="V37" i="25"/>
  <c r="W37" i="25"/>
  <c r="AB37" i="25"/>
  <c r="F37" i="25"/>
  <c r="G37" i="25" s="1"/>
  <c r="AC37" i="25"/>
  <c r="R37" i="25" l="1"/>
  <c r="C38" i="25"/>
  <c r="D38" i="25"/>
  <c r="E38" i="25" l="1"/>
  <c r="P38" i="25"/>
  <c r="Q38" i="25"/>
  <c r="V38" i="25"/>
  <c r="W38" i="25"/>
  <c r="AB38" i="25"/>
  <c r="F38" i="25"/>
  <c r="G38" i="25" s="1"/>
  <c r="AC38" i="25"/>
  <c r="R38" i="25" l="1"/>
  <c r="C39" i="25"/>
  <c r="D39" i="25"/>
  <c r="E39" i="25" l="1"/>
  <c r="P39" i="25"/>
  <c r="Q39" i="25"/>
  <c r="V39" i="25"/>
  <c r="W39" i="25"/>
  <c r="AB39" i="25"/>
  <c r="F39" i="25"/>
  <c r="G39" i="25" s="1"/>
  <c r="AC39" i="25"/>
  <c r="R39" i="25" l="1"/>
  <c r="C40" i="25"/>
  <c r="D40" i="25"/>
  <c r="E40" i="25" l="1"/>
  <c r="P40" i="25"/>
  <c r="Q40" i="25"/>
  <c r="V40" i="25"/>
  <c r="W40" i="25"/>
  <c r="AB40" i="25"/>
  <c r="F40" i="25"/>
  <c r="G40" i="25" s="1"/>
  <c r="AC40" i="25"/>
  <c r="R40" i="25" l="1"/>
  <c r="C41" i="25"/>
  <c r="D41" i="25"/>
  <c r="E41" i="25" l="1"/>
  <c r="P41" i="25"/>
  <c r="Q41" i="25"/>
  <c r="V41" i="25"/>
  <c r="W41" i="25"/>
  <c r="AB41" i="25"/>
  <c r="F41" i="25"/>
  <c r="G41" i="25" s="1"/>
  <c r="AC41" i="25"/>
  <c r="R41" i="25" l="1"/>
  <c r="C42" i="25"/>
  <c r="D42" i="25"/>
  <c r="E42" i="25" l="1"/>
  <c r="P42" i="25"/>
  <c r="Q42" i="25"/>
  <c r="V42" i="25"/>
  <c r="W42" i="25"/>
  <c r="AB42" i="25"/>
  <c r="F42" i="25"/>
  <c r="G42" i="25" s="1"/>
  <c r="AC42" i="25"/>
  <c r="R42" i="25" l="1"/>
  <c r="S5" i="25" s="1" a="1"/>
  <c r="S42" i="25" s="1"/>
  <c r="C4" i="24"/>
  <c r="D4" i="24"/>
  <c r="E4" i="24"/>
  <c r="J4" i="24"/>
  <c r="S41" i="25" l="1"/>
  <c r="S29" i="25"/>
  <c r="S15" i="25"/>
  <c r="S40" i="25"/>
  <c r="S28" i="25"/>
  <c r="S14" i="25"/>
  <c r="S30" i="25"/>
  <c r="S16" i="25"/>
  <c r="S39" i="25"/>
  <c r="S25" i="25"/>
  <c r="S9" i="25"/>
  <c r="S38" i="25"/>
  <c r="S24" i="25"/>
  <c r="S8" i="25"/>
  <c r="S37" i="25"/>
  <c r="S21" i="25"/>
  <c r="S7" i="25"/>
  <c r="S36" i="25"/>
  <c r="S20" i="25"/>
  <c r="S6" i="25"/>
  <c r="S31" i="25"/>
  <c r="S17" i="25"/>
  <c r="S5" i="25"/>
  <c r="S33" i="25"/>
  <c r="S23" i="25"/>
  <c r="S13" i="25"/>
  <c r="S32" i="25"/>
  <c r="S22" i="25"/>
  <c r="S12" i="25"/>
  <c r="S35" i="25"/>
  <c r="S27" i="25"/>
  <c r="S19" i="25"/>
  <c r="S11" i="25"/>
  <c r="S34" i="25"/>
  <c r="S26" i="25"/>
  <c r="S18" i="25"/>
  <c r="S10" i="25"/>
  <c r="K4" i="24"/>
  <c r="C5" i="24"/>
  <c r="D5" i="24"/>
  <c r="E5" i="24"/>
  <c r="J5" i="24"/>
  <c r="O5" i="24" a="1"/>
  <c r="O5" i="24" s="1"/>
  <c r="P5" i="24"/>
  <c r="V5" i="24"/>
  <c r="C6" i="24"/>
  <c r="D6" i="24"/>
  <c r="E6" i="24"/>
  <c r="J6" i="24"/>
  <c r="O6" i="24"/>
  <c r="P6" i="24"/>
  <c r="C7" i="24"/>
  <c r="D7" i="24"/>
  <c r="E7" i="24"/>
  <c r="J7" i="24"/>
  <c r="O7" i="24"/>
  <c r="P7" i="24"/>
  <c r="C8" i="24"/>
  <c r="D8" i="24"/>
  <c r="E8" i="24"/>
  <c r="J8" i="24"/>
  <c r="O8" i="24"/>
  <c r="P8" i="24"/>
  <c r="C9" i="24"/>
  <c r="D9" i="24"/>
  <c r="E9" i="24"/>
  <c r="J9" i="24"/>
  <c r="O9" i="24"/>
  <c r="P9" i="24"/>
  <c r="C10" i="24"/>
  <c r="D10" i="24"/>
  <c r="E10" i="24"/>
  <c r="J10" i="24"/>
  <c r="O10" i="24"/>
  <c r="P10" i="24"/>
  <c r="C11" i="24"/>
  <c r="D11" i="24"/>
  <c r="E11" i="24"/>
  <c r="J11" i="24"/>
  <c r="O11" i="24"/>
  <c r="P11" i="24"/>
  <c r="C12" i="24"/>
  <c r="D12" i="24"/>
  <c r="E12" i="24"/>
  <c r="J12" i="24"/>
  <c r="O12" i="24"/>
  <c r="P12" i="24"/>
  <c r="C13" i="24"/>
  <c r="D13" i="24"/>
  <c r="E13" i="24"/>
  <c r="J13" i="24"/>
  <c r="O13" i="24"/>
  <c r="P13" i="24"/>
  <c r="C14" i="24"/>
  <c r="D14" i="24"/>
  <c r="E14" i="24"/>
  <c r="J14" i="24"/>
  <c r="O14" i="24"/>
  <c r="P14" i="24"/>
  <c r="C15" i="24"/>
  <c r="D15" i="24"/>
  <c r="E15" i="24"/>
  <c r="J15" i="24"/>
  <c r="O15" i="24"/>
  <c r="P15" i="24"/>
  <c r="C16" i="24"/>
  <c r="D16" i="24"/>
  <c r="E16" i="24"/>
  <c r="J16" i="24"/>
  <c r="O16" i="24"/>
  <c r="P16" i="24"/>
  <c r="C17" i="24"/>
  <c r="D17" i="24"/>
  <c r="E17" i="24"/>
  <c r="J17" i="24"/>
  <c r="O17" i="24"/>
  <c r="P17" i="24"/>
  <c r="C18" i="24"/>
  <c r="D18" i="24"/>
  <c r="E18" i="24"/>
  <c r="J18" i="24"/>
  <c r="O18" i="24"/>
  <c r="P18" i="24"/>
  <c r="C19" i="24"/>
  <c r="D19" i="24"/>
  <c r="E19" i="24"/>
  <c r="J19" i="24"/>
  <c r="O19" i="24"/>
  <c r="P19" i="24"/>
  <c r="C20" i="24"/>
  <c r="D20" i="24"/>
  <c r="E20" i="24"/>
  <c r="J20" i="24"/>
  <c r="O20" i="24"/>
  <c r="P20" i="24"/>
  <c r="C21" i="24"/>
  <c r="D21" i="24"/>
  <c r="E21" i="24"/>
  <c r="J21" i="24"/>
  <c r="O21" i="24"/>
  <c r="P21" i="24"/>
  <c r="C22" i="24"/>
  <c r="D22" i="24"/>
  <c r="E22" i="24"/>
  <c r="J22" i="24"/>
  <c r="O22" i="24"/>
  <c r="P22" i="24"/>
  <c r="D4" i="23"/>
  <c r="E4" i="23"/>
  <c r="F4" i="23"/>
  <c r="B5" i="23"/>
  <c r="K5" i="23"/>
  <c r="C5" i="23" s="1"/>
  <c r="D5" i="23" s="1"/>
  <c r="L5" i="23"/>
  <c r="R5" i="23"/>
  <c r="V5" i="23" a="1"/>
  <c r="V5" i="23" s="1"/>
  <c r="E5" i="23"/>
  <c r="F5" i="23" s="1"/>
  <c r="W5" i="23"/>
  <c r="M4" i="23"/>
  <c r="B6" i="23" l="1"/>
  <c r="K6" i="23" l="1"/>
  <c r="C6" i="23" s="1"/>
  <c r="D6" i="23" s="1"/>
  <c r="R6" i="23"/>
  <c r="V6" i="23"/>
  <c r="E6" i="23"/>
  <c r="F6" i="23" s="1"/>
  <c r="W6" i="23"/>
  <c r="L6" i="23" l="1"/>
  <c r="B7" i="23"/>
  <c r="D7" i="23" l="1"/>
  <c r="K7" i="23"/>
  <c r="C7" i="23" s="1"/>
  <c r="L7" i="23"/>
  <c r="R7" i="23"/>
  <c r="V7" i="23"/>
  <c r="E7" i="23"/>
  <c r="F7" i="23" s="1"/>
  <c r="W7" i="23"/>
  <c r="B8" i="23"/>
  <c r="K8" i="23" l="1"/>
  <c r="C8" i="23" s="1"/>
  <c r="D8" i="23" s="1"/>
  <c r="R8" i="23"/>
  <c r="V8" i="23"/>
  <c r="E8" i="23"/>
  <c r="F8" i="23" s="1"/>
  <c r="W8" i="23"/>
  <c r="L8" i="23" l="1"/>
  <c r="B9" i="23"/>
  <c r="K9" i="23" l="1"/>
  <c r="C9" i="23" s="1"/>
  <c r="D9" i="23" s="1"/>
  <c r="L9" i="23"/>
  <c r="R9" i="23"/>
  <c r="V9" i="23"/>
  <c r="E9" i="23"/>
  <c r="F9" i="23" s="1"/>
  <c r="W9" i="23"/>
  <c r="B10" i="23" l="1"/>
  <c r="K10" i="23" l="1"/>
  <c r="C10" i="23" s="1"/>
  <c r="D10" i="23" s="1"/>
  <c r="R10" i="23"/>
  <c r="V10" i="23"/>
  <c r="E10" i="23"/>
  <c r="F10" i="23" s="1"/>
  <c r="W10" i="23"/>
  <c r="L10" i="23" l="1"/>
  <c r="B11" i="23"/>
  <c r="K11" i="23" l="1"/>
  <c r="C11" i="23" s="1"/>
  <c r="D11" i="23" s="1"/>
  <c r="L11" i="23"/>
  <c r="R11" i="23"/>
  <c r="V11" i="23"/>
  <c r="E11" i="23"/>
  <c r="F11" i="23" s="1"/>
  <c r="W11" i="23"/>
  <c r="B12" i="23" l="1"/>
  <c r="K12" i="23"/>
  <c r="C12" i="23" s="1"/>
  <c r="D12" i="23" s="1"/>
  <c r="R12" i="23"/>
  <c r="V12" i="23"/>
  <c r="E12" i="23"/>
  <c r="F12" i="23" s="1"/>
  <c r="W12" i="23"/>
  <c r="L12" i="23" l="1"/>
  <c r="B13" i="23"/>
  <c r="K13" i="23" l="1"/>
  <c r="C13" i="23" s="1"/>
  <c r="D13" i="23" s="1"/>
  <c r="L13" i="23"/>
  <c r="R13" i="23"/>
  <c r="V13" i="23"/>
  <c r="E13" i="23"/>
  <c r="F13" i="23" s="1"/>
  <c r="W13" i="23"/>
  <c r="B14" i="23" l="1"/>
  <c r="K14" i="23"/>
  <c r="C14" i="23" s="1"/>
  <c r="D14" i="23" s="1"/>
  <c r="R14" i="23"/>
  <c r="V14" i="23"/>
  <c r="E14" i="23"/>
  <c r="F14" i="23" s="1"/>
  <c r="W14" i="23"/>
  <c r="L14" i="23" l="1"/>
  <c r="B15" i="23"/>
  <c r="K15" i="23" l="1"/>
  <c r="C15" i="23" s="1"/>
  <c r="D15" i="23" s="1"/>
  <c r="L15" i="23"/>
  <c r="R15" i="23"/>
  <c r="V15" i="23"/>
  <c r="E15" i="23"/>
  <c r="F15" i="23" s="1"/>
  <c r="W15" i="23"/>
  <c r="B16" i="23" l="1"/>
  <c r="K16" i="23"/>
  <c r="C16" i="23" s="1"/>
  <c r="D16" i="23" s="1"/>
  <c r="L16" i="23"/>
  <c r="R16" i="23"/>
  <c r="V16" i="23"/>
  <c r="E16" i="23"/>
  <c r="F16" i="23" s="1"/>
  <c r="W16" i="23"/>
  <c r="B17" i="23" l="1"/>
  <c r="K17" i="23"/>
  <c r="C17" i="23" s="1"/>
  <c r="D17" i="23" s="1"/>
  <c r="R17" i="23"/>
  <c r="V17" i="23"/>
  <c r="E17" i="23"/>
  <c r="F17" i="23" s="1"/>
  <c r="W17" i="23"/>
  <c r="L17" i="23" l="1"/>
  <c r="B18" i="23"/>
  <c r="K18" i="23" l="1"/>
  <c r="C18" i="23" s="1"/>
  <c r="D18" i="23" s="1"/>
  <c r="L18" i="23"/>
  <c r="R18" i="23"/>
  <c r="V18" i="23"/>
  <c r="E18" i="23"/>
  <c r="F18" i="23" s="1"/>
  <c r="W18" i="23"/>
  <c r="B19" i="23" l="1"/>
  <c r="K19" i="23"/>
  <c r="C19" i="23" s="1"/>
  <c r="D19" i="23" s="1"/>
  <c r="L19" i="23"/>
  <c r="R19" i="23"/>
  <c r="V19" i="23"/>
  <c r="E19" i="23"/>
  <c r="F19" i="23" s="1"/>
  <c r="W19" i="23"/>
  <c r="B20" i="23" l="1"/>
  <c r="K20" i="23"/>
  <c r="C20" i="23" s="1"/>
  <c r="D20" i="23" s="1"/>
  <c r="R20" i="23"/>
  <c r="V20" i="23"/>
  <c r="E20" i="23"/>
  <c r="F20" i="23" s="1"/>
  <c r="W20" i="23"/>
  <c r="L20" i="23" l="1"/>
  <c r="B21" i="23"/>
  <c r="K21" i="23" l="1"/>
  <c r="C21" i="23" s="1"/>
  <c r="D21" i="23" s="1"/>
  <c r="L21" i="23"/>
  <c r="R21" i="23"/>
  <c r="V21" i="23"/>
  <c r="E21" i="23"/>
  <c r="F21" i="23" s="1"/>
  <c r="W21" i="23"/>
  <c r="B22" i="23" l="1"/>
  <c r="K22" i="23"/>
  <c r="C22" i="23" s="1"/>
  <c r="D22" i="23" s="1"/>
  <c r="R22" i="23"/>
  <c r="V22" i="23"/>
  <c r="E22" i="23"/>
  <c r="F22" i="23" s="1"/>
  <c r="W22" i="23"/>
  <c r="L22" i="23" l="1"/>
  <c r="B23" i="23"/>
  <c r="K23" i="23" l="1"/>
  <c r="C23" i="23" s="1"/>
  <c r="D23" i="23" s="1"/>
  <c r="L23" i="23"/>
  <c r="R23" i="23"/>
  <c r="V23" i="23"/>
  <c r="E23" i="23"/>
  <c r="F23" i="23" s="1"/>
  <c r="W23" i="23"/>
  <c r="B24" i="23" l="1"/>
  <c r="K24" i="23"/>
  <c r="C24" i="23" s="1"/>
  <c r="D24" i="23" s="1"/>
  <c r="R24" i="23"/>
  <c r="V24" i="23"/>
  <c r="E24" i="23"/>
  <c r="F24" i="23" s="1"/>
  <c r="W24" i="23"/>
  <c r="L24" i="23" l="1"/>
  <c r="B25" i="23"/>
  <c r="K25" i="23" l="1"/>
  <c r="C25" i="23" s="1"/>
  <c r="D25" i="23" s="1"/>
  <c r="R25" i="23"/>
  <c r="V25" i="23"/>
  <c r="E25" i="23"/>
  <c r="F25" i="23" s="1"/>
  <c r="W25" i="23"/>
  <c r="L25" i="23" l="1"/>
  <c r="B26" i="23"/>
  <c r="K26" i="23" l="1"/>
  <c r="C26" i="23" s="1"/>
  <c r="D26" i="23" s="1"/>
  <c r="L26" i="23"/>
  <c r="R26" i="23"/>
  <c r="V26" i="23"/>
  <c r="E26" i="23"/>
  <c r="F26" i="23" s="1"/>
  <c r="W26" i="23"/>
  <c r="B27" i="23" l="1"/>
  <c r="K27" i="23"/>
  <c r="C27" i="23" s="1"/>
  <c r="D27" i="23" s="1"/>
  <c r="R27" i="23"/>
  <c r="V27" i="23"/>
  <c r="E27" i="23"/>
  <c r="F27" i="23" s="1"/>
  <c r="W27" i="23"/>
  <c r="L27" i="23" l="1"/>
  <c r="B28" i="23"/>
  <c r="K28" i="23" l="1"/>
  <c r="C28" i="23" s="1"/>
  <c r="D28" i="23" s="1"/>
  <c r="L28" i="23"/>
  <c r="R28" i="23"/>
  <c r="V28" i="23"/>
  <c r="E28" i="23"/>
  <c r="F28" i="23" s="1"/>
  <c r="W28" i="23"/>
  <c r="B29" i="23" l="1"/>
  <c r="K29" i="23"/>
  <c r="C29" i="23" s="1"/>
  <c r="D29" i="23" s="1"/>
  <c r="R29" i="23"/>
  <c r="V29" i="23"/>
  <c r="E29" i="23"/>
  <c r="F29" i="23" s="1"/>
  <c r="W29" i="23"/>
  <c r="L29" i="23" l="1"/>
  <c r="B30" i="23"/>
  <c r="K30" i="23" l="1"/>
  <c r="C30" i="23" s="1"/>
  <c r="D30" i="23" s="1"/>
  <c r="L30" i="23"/>
  <c r="R30" i="23"/>
  <c r="V30" i="23"/>
  <c r="E30" i="23"/>
  <c r="F30" i="23" s="1"/>
  <c r="W30" i="23"/>
  <c r="B31" i="23" l="1"/>
  <c r="K31" i="23"/>
  <c r="C31" i="23" s="1"/>
  <c r="D31" i="23" s="1"/>
  <c r="L31" i="23"/>
  <c r="R31" i="23"/>
  <c r="V31" i="23"/>
  <c r="E31" i="23"/>
  <c r="F31" i="23" s="1"/>
  <c r="W31" i="23"/>
  <c r="B32" i="23" l="1"/>
  <c r="K32" i="23"/>
  <c r="C32" i="23" s="1"/>
  <c r="D32" i="23" s="1"/>
  <c r="L32" i="23"/>
  <c r="R32" i="23"/>
  <c r="V32" i="23"/>
  <c r="E32" i="23"/>
  <c r="F32" i="23" s="1"/>
  <c r="W32" i="23"/>
  <c r="B33" i="23" l="1"/>
  <c r="K33" i="23"/>
  <c r="C33" i="23" s="1"/>
  <c r="D33" i="23" s="1"/>
  <c r="R33" i="23"/>
  <c r="V33" i="23"/>
  <c r="E33" i="23"/>
  <c r="F33" i="23" s="1"/>
  <c r="W33" i="23"/>
  <c r="L33" i="23" l="1"/>
  <c r="B34" i="23"/>
  <c r="K34" i="23" l="1"/>
  <c r="C34" i="23" s="1"/>
  <c r="D34" i="23" s="1"/>
  <c r="L34" i="23"/>
  <c r="R34" i="23"/>
  <c r="V34" i="23"/>
  <c r="E34" i="23"/>
  <c r="F34" i="23" s="1"/>
  <c r="W34" i="23"/>
  <c r="B35" i="23" l="1"/>
  <c r="K35" i="23"/>
  <c r="C35" i="23" s="1"/>
  <c r="D35" i="23" s="1"/>
  <c r="R35" i="23"/>
  <c r="V35" i="23"/>
  <c r="E35" i="23"/>
  <c r="F35" i="23" s="1"/>
  <c r="W35" i="23"/>
  <c r="L35" i="23" l="1"/>
  <c r="B36" i="23"/>
  <c r="K36" i="23" l="1"/>
  <c r="C36" i="23" s="1"/>
  <c r="D36" i="23" s="1"/>
  <c r="R36" i="23"/>
  <c r="V36" i="23"/>
  <c r="E36" i="23"/>
  <c r="F36" i="23" s="1"/>
  <c r="W36" i="23"/>
  <c r="L36" i="23" l="1"/>
  <c r="B37" i="23"/>
  <c r="K37" i="23" l="1"/>
  <c r="C37" i="23" s="1"/>
  <c r="D37" i="23" s="1"/>
  <c r="L37" i="23"/>
  <c r="R37" i="23"/>
  <c r="V37" i="23"/>
  <c r="E37" i="23"/>
  <c r="F37" i="23" s="1"/>
  <c r="W37" i="23"/>
  <c r="B38" i="23" l="1"/>
  <c r="K38" i="23"/>
  <c r="C38" i="23" s="1"/>
  <c r="D38" i="23" s="1"/>
  <c r="R38" i="23"/>
  <c r="V38" i="23"/>
  <c r="E38" i="23"/>
  <c r="F38" i="23" s="1"/>
  <c r="W38" i="23"/>
  <c r="L38" i="23" l="1"/>
  <c r="B39" i="23"/>
  <c r="K39" i="23" l="1"/>
  <c r="C39" i="23" s="1"/>
  <c r="D39" i="23" s="1"/>
  <c r="L39" i="23"/>
  <c r="R39" i="23"/>
  <c r="V39" i="23"/>
  <c r="E39" i="23"/>
  <c r="F39" i="23" s="1"/>
  <c r="W39" i="23"/>
  <c r="B40" i="23" l="1"/>
  <c r="K40" i="23"/>
  <c r="C40" i="23" s="1"/>
  <c r="D40" i="23" s="1"/>
  <c r="R40" i="23"/>
  <c r="V40" i="23"/>
  <c r="E40" i="23"/>
  <c r="F40" i="23" s="1"/>
  <c r="W40" i="23"/>
  <c r="L40" i="23" l="1"/>
  <c r="B41" i="23"/>
  <c r="K41" i="23" l="1"/>
  <c r="C41" i="23" s="1"/>
  <c r="D41" i="23" s="1"/>
  <c r="L41" i="23"/>
  <c r="R41" i="23"/>
  <c r="V41" i="23"/>
  <c r="E41" i="23"/>
  <c r="F41" i="23" s="1"/>
  <c r="W41" i="23"/>
  <c r="B42" i="23" l="1"/>
  <c r="K42" i="23"/>
  <c r="C42" i="23" s="1"/>
  <c r="D42" i="23" s="1"/>
  <c r="R42" i="23"/>
  <c r="V42" i="23"/>
  <c r="E42" i="23"/>
  <c r="F42" i="23" s="1"/>
  <c r="W42" i="23"/>
  <c r="L42" i="23" l="1"/>
  <c r="B43" i="23"/>
  <c r="K43" i="23" l="1"/>
  <c r="C43" i="23" s="1"/>
  <c r="D43" i="23" s="1"/>
  <c r="L43" i="23"/>
  <c r="R43" i="23"/>
  <c r="V43" i="23"/>
  <c r="E43" i="23"/>
  <c r="F43" i="23" s="1"/>
  <c r="W43" i="23"/>
  <c r="B44" i="23" l="1"/>
  <c r="K44" i="23"/>
  <c r="C44" i="23" s="1"/>
  <c r="D44" i="23" s="1"/>
  <c r="R44" i="23"/>
  <c r="V44" i="23"/>
  <c r="E44" i="23"/>
  <c r="F44" i="23" s="1"/>
  <c r="W44" i="23"/>
  <c r="L44" i="23" l="1"/>
  <c r="B45" i="23"/>
  <c r="K45" i="23" l="1"/>
  <c r="C45" i="23" s="1"/>
  <c r="D45" i="23" s="1"/>
  <c r="R45" i="23"/>
  <c r="V45" i="23"/>
  <c r="E45" i="23"/>
  <c r="F45" i="23" s="1"/>
  <c r="W45" i="23"/>
  <c r="L45" i="23" l="1"/>
  <c r="B46" i="23"/>
  <c r="K46" i="23" l="1"/>
  <c r="C46" i="23" s="1"/>
  <c r="D46" i="23" s="1"/>
  <c r="L46" i="23"/>
  <c r="R46" i="23"/>
  <c r="V46" i="23"/>
  <c r="E46" i="23"/>
  <c r="F46" i="23" s="1"/>
  <c r="W46" i="23"/>
  <c r="B47" i="23" l="1"/>
  <c r="K47" i="23"/>
  <c r="C47" i="23" s="1"/>
  <c r="D47" i="23" s="1"/>
  <c r="R47" i="23"/>
  <c r="V47" i="23"/>
  <c r="E47" i="23"/>
  <c r="F47" i="23" s="1"/>
  <c r="W47" i="23"/>
  <c r="L47" i="23" l="1"/>
  <c r="B48" i="23"/>
  <c r="K48" i="23" l="1"/>
  <c r="C48" i="23" s="1"/>
  <c r="D48" i="23" s="1"/>
  <c r="L48" i="23"/>
  <c r="R48" i="23"/>
  <c r="V48" i="23"/>
  <c r="E48" i="23"/>
  <c r="F48" i="23" s="1"/>
  <c r="W48" i="23"/>
  <c r="B49" i="23" l="1"/>
  <c r="K49" i="23"/>
  <c r="C49" i="23" s="1"/>
  <c r="D49" i="23" s="1"/>
  <c r="R49" i="23"/>
  <c r="V49" i="23"/>
  <c r="E49" i="23"/>
  <c r="F49" i="23" s="1"/>
  <c r="W49" i="23"/>
  <c r="L49" i="23" l="1"/>
  <c r="B50" i="23"/>
  <c r="K50" i="23" l="1"/>
  <c r="C50" i="23" s="1"/>
  <c r="D50" i="23" s="1"/>
  <c r="L50" i="23"/>
  <c r="M5" i="23" s="1" a="1"/>
  <c r="R50" i="23"/>
  <c r="V50" i="23"/>
  <c r="E50" i="23"/>
  <c r="F50" i="23" s="1"/>
  <c r="W50" i="23"/>
  <c r="M5" i="23" l="1"/>
  <c r="M6" i="23"/>
  <c r="M7" i="23"/>
  <c r="M8" i="23"/>
  <c r="M9" i="23"/>
  <c r="M10" i="23"/>
  <c r="M11" i="23"/>
  <c r="M12" i="23"/>
  <c r="M13" i="23"/>
  <c r="M14" i="23"/>
  <c r="M15" i="23"/>
  <c r="M16" i="23"/>
  <c r="M17" i="23"/>
  <c r="M18" i="23"/>
  <c r="M19" i="23"/>
  <c r="M20" i="23"/>
  <c r="M21" i="23"/>
  <c r="M22" i="23"/>
  <c r="M23" i="23"/>
  <c r="M24" i="23"/>
  <c r="M25" i="23"/>
  <c r="M26" i="23"/>
  <c r="M27" i="23"/>
  <c r="M28" i="23"/>
  <c r="M29" i="23"/>
  <c r="M30" i="23"/>
  <c r="M31" i="23"/>
  <c r="M32" i="23"/>
  <c r="M33" i="23"/>
  <c r="M34" i="23"/>
  <c r="M35" i="23"/>
  <c r="M36" i="23"/>
  <c r="M37" i="23"/>
  <c r="M38" i="23"/>
  <c r="M39" i="23"/>
  <c r="M40" i="23"/>
  <c r="M41" i="23"/>
  <c r="M42" i="23"/>
  <c r="M43" i="23"/>
  <c r="M44" i="23"/>
  <c r="M45" i="23"/>
  <c r="M46" i="23"/>
  <c r="M47" i="23"/>
  <c r="M48" i="23"/>
  <c r="M49" i="23"/>
  <c r="M50" i="23"/>
  <c r="AM2" i="22"/>
  <c r="E3" i="22"/>
  <c r="F3" i="22"/>
  <c r="G3" i="22"/>
  <c r="AM3" i="22"/>
  <c r="D4" i="22" a="1"/>
  <c r="D4" i="22"/>
  <c r="E4" i="22" s="1"/>
  <c r="F4" i="22"/>
  <c r="G4" i="22"/>
  <c r="N4" i="22" a="1"/>
  <c r="N4" i="22"/>
  <c r="Y4" i="22" a="1"/>
  <c r="Y4" i="22" s="1"/>
  <c r="U4" i="22"/>
  <c r="Z4" i="22"/>
  <c r="AM4" i="22"/>
  <c r="D5" i="22"/>
  <c r="E5" i="22" s="1"/>
  <c r="F5" i="22"/>
  <c r="G5" i="22"/>
  <c r="N5" i="22"/>
  <c r="Y5" i="22"/>
  <c r="U5" i="22"/>
  <c r="Z5" i="22"/>
  <c r="D6" i="22"/>
  <c r="E6" i="22" s="1"/>
  <c r="F6" i="22"/>
  <c r="G6" i="22"/>
  <c r="N6" i="22"/>
  <c r="Y6" i="22"/>
  <c r="U6" i="22"/>
  <c r="Z6" i="22"/>
  <c r="AM6" i="22"/>
  <c r="AN6" i="22"/>
  <c r="AO6" i="22"/>
  <c r="D7" i="22"/>
  <c r="E7" i="22" s="1"/>
  <c r="F7" i="22"/>
  <c r="G7" i="22"/>
  <c r="N7" i="22"/>
  <c r="Y7" i="22"/>
  <c r="U7" i="22"/>
  <c r="Z7" i="22"/>
  <c r="AK7" i="22" a="1"/>
  <c r="AK7" i="22"/>
  <c r="AM7" i="22" s="1"/>
  <c r="O3" i="22"/>
  <c r="AL7" i="22" l="1"/>
  <c r="D8" i="22"/>
  <c r="E8" i="22" s="1"/>
  <c r="AN7" i="22"/>
  <c r="AO7" i="22" s="1"/>
  <c r="F8" i="22"/>
  <c r="G8" i="22"/>
  <c r="N8" i="22"/>
  <c r="Y8" i="22"/>
  <c r="U8" i="22"/>
  <c r="Z8" i="22"/>
  <c r="AK8" i="22"/>
  <c r="AL8" i="22" s="1"/>
  <c r="AM8" i="22" l="1"/>
  <c r="D9" i="22"/>
  <c r="E9" i="22"/>
  <c r="AN8" i="22"/>
  <c r="AO8" i="22" s="1"/>
  <c r="F9" i="22"/>
  <c r="G9" i="22"/>
  <c r="N9" i="22"/>
  <c r="Y9" i="22"/>
  <c r="U9" i="22"/>
  <c r="Z9" i="22"/>
  <c r="AK9" i="22"/>
  <c r="AL9" i="22" s="1"/>
  <c r="AM9" i="22" l="1"/>
  <c r="D10" i="22"/>
  <c r="E10" i="22"/>
  <c r="AN9" i="22"/>
  <c r="AO9" i="22" s="1"/>
  <c r="F10" i="22"/>
  <c r="G10" i="22"/>
  <c r="N10" i="22"/>
  <c r="Y10" i="22"/>
  <c r="U10" i="22"/>
  <c r="Z10" i="22"/>
  <c r="AK10" i="22"/>
  <c r="AL10" i="22" s="1"/>
  <c r="AM10" i="22" l="1"/>
  <c r="D11" i="22"/>
  <c r="E11" i="22"/>
  <c r="AN10" i="22"/>
  <c r="AO10" i="22" s="1"/>
  <c r="F11" i="22"/>
  <c r="G11" i="22"/>
  <c r="N11" i="22"/>
  <c r="Y11" i="22"/>
  <c r="U11" i="22"/>
  <c r="Z11" i="22"/>
  <c r="AK11" i="22"/>
  <c r="AL11" i="22" s="1"/>
  <c r="AM11" i="22" l="1"/>
  <c r="D12" i="22"/>
  <c r="E12" i="22" s="1"/>
  <c r="AN11" i="22"/>
  <c r="AO11" i="22" s="1"/>
  <c r="F12" i="22"/>
  <c r="G12" i="22"/>
  <c r="N12" i="22"/>
  <c r="Y12" i="22"/>
  <c r="U12" i="22"/>
  <c r="Z12" i="22"/>
  <c r="AK12" i="22"/>
  <c r="AL12" i="22" s="1"/>
  <c r="AM12" i="22" l="1"/>
  <c r="D13" i="22"/>
  <c r="E13" i="22" s="1"/>
  <c r="AN12" i="22"/>
  <c r="AO12" i="22" s="1"/>
  <c r="F13" i="22"/>
  <c r="G13" i="22"/>
  <c r="N13" i="22"/>
  <c r="Y13" i="22"/>
  <c r="U13" i="22"/>
  <c r="Z13" i="22"/>
  <c r="AK13" i="22"/>
  <c r="AL13" i="22" s="1"/>
  <c r="AM13" i="22" l="1"/>
  <c r="D14" i="22"/>
  <c r="E14" i="22" s="1"/>
  <c r="AN13" i="22"/>
  <c r="AO13" i="22" s="1"/>
  <c r="F14" i="22"/>
  <c r="G14" i="22"/>
  <c r="N14" i="22"/>
  <c r="Y14" i="22"/>
  <c r="U14" i="22"/>
  <c r="Z14" i="22"/>
  <c r="AK14" i="22"/>
  <c r="AL14" i="22" s="1"/>
  <c r="AM14" i="22" l="1"/>
  <c r="D15" i="22"/>
  <c r="E15" i="22" s="1"/>
  <c r="AN14" i="22"/>
  <c r="AO14" i="22" s="1"/>
  <c r="F15" i="22"/>
  <c r="G15" i="22"/>
  <c r="N15" i="22"/>
  <c r="Y15" i="22"/>
  <c r="U15" i="22"/>
  <c r="Z15" i="22"/>
  <c r="AK15" i="22"/>
  <c r="AL15" i="22"/>
  <c r="AM15" i="22"/>
  <c r="AN15" i="22"/>
  <c r="AO15" i="22"/>
  <c r="D16" i="22"/>
  <c r="E16" i="22"/>
  <c r="F16" i="22"/>
  <c r="G16" i="22"/>
  <c r="AK16" i="22"/>
  <c r="AL16" i="22"/>
  <c r="AM16" i="22"/>
  <c r="AN16" i="22"/>
  <c r="AO16" i="22"/>
  <c r="D17" i="22"/>
  <c r="E17" i="22" s="1"/>
  <c r="F17" i="22"/>
  <c r="G17" i="22"/>
  <c r="AK17" i="22"/>
  <c r="AM17" i="22" s="1"/>
  <c r="AL17" i="22"/>
  <c r="AN17" i="22"/>
  <c r="AO17" i="22"/>
  <c r="D18" i="22"/>
  <c r="E18" i="22"/>
  <c r="F18" i="22"/>
  <c r="G18" i="22"/>
  <c r="AK18" i="22"/>
  <c r="AM18" i="22" s="1"/>
  <c r="AL18" i="22"/>
  <c r="AN18" i="22"/>
  <c r="AO18" i="22"/>
  <c r="D19" i="22"/>
  <c r="E19" i="22"/>
  <c r="F19" i="22"/>
  <c r="G19" i="22"/>
  <c r="AK19" i="22"/>
  <c r="AM19" i="22" s="1"/>
  <c r="AL19" i="22"/>
  <c r="AN19" i="22"/>
  <c r="AO19" i="22"/>
  <c r="D20" i="22"/>
  <c r="E20" i="22"/>
  <c r="F20" i="22"/>
  <c r="G20" i="22"/>
  <c r="AK20" i="22"/>
  <c r="AL20" i="22" s="1"/>
  <c r="AM20" i="22"/>
  <c r="AN20" i="22"/>
  <c r="AO20" i="22"/>
  <c r="D21" i="22"/>
  <c r="E21" i="22"/>
  <c r="F21" i="22"/>
  <c r="G21" i="22"/>
  <c r="AK21" i="22"/>
  <c r="AM21" i="22" s="1"/>
  <c r="AL21" i="22"/>
  <c r="AN21" i="22"/>
  <c r="AO21" i="22"/>
  <c r="D22" i="22"/>
  <c r="E22" i="22"/>
  <c r="F22" i="22"/>
  <c r="G22" i="22"/>
  <c r="AK22" i="22"/>
  <c r="AL22" i="22"/>
  <c r="AM22" i="22"/>
  <c r="AN22" i="22"/>
  <c r="AO22" i="22"/>
  <c r="D23" i="22"/>
  <c r="E23" i="22"/>
  <c r="F23" i="22"/>
  <c r="G23" i="22"/>
  <c r="AK23" i="22"/>
  <c r="AM23" i="22" s="1"/>
  <c r="AL23" i="22"/>
  <c r="AN23" i="22"/>
  <c r="AO23" i="22"/>
  <c r="D24" i="22"/>
  <c r="E24" i="22"/>
  <c r="F24" i="22"/>
  <c r="G24" i="22"/>
  <c r="AK24" i="22"/>
  <c r="AM24" i="22" s="1"/>
  <c r="AL24" i="22"/>
  <c r="AN24" i="22"/>
  <c r="AO24" i="22"/>
  <c r="D25" i="22"/>
  <c r="E25" i="22"/>
  <c r="F25" i="22"/>
  <c r="G25" i="22"/>
  <c r="AK25" i="22"/>
  <c r="AL25" i="22"/>
  <c r="AM25" i="22"/>
  <c r="AN25" i="22"/>
  <c r="AO25" i="22"/>
  <c r="D26" i="22"/>
  <c r="E26" i="22"/>
  <c r="F26" i="22"/>
  <c r="G26" i="22"/>
  <c r="AK26" i="22"/>
  <c r="AM26" i="22" s="1"/>
  <c r="AL26" i="22" l="1"/>
  <c r="D27" i="22"/>
  <c r="E27" i="22" s="1"/>
  <c r="AN26" i="22"/>
  <c r="AO26" i="22" s="1"/>
  <c r="F27" i="22"/>
  <c r="G27" i="22"/>
  <c r="AK27" i="22"/>
  <c r="AL27" i="22" s="1"/>
  <c r="AM27" i="22"/>
  <c r="AN27" i="22"/>
  <c r="AO27" i="22"/>
  <c r="D28" i="22"/>
  <c r="E28" i="22" s="1"/>
  <c r="F28" i="22"/>
  <c r="G28" i="22"/>
  <c r="AK28" i="22"/>
  <c r="AM28" i="22" s="1"/>
  <c r="AL28" i="22"/>
  <c r="AN28" i="22"/>
  <c r="AO28" i="22"/>
  <c r="D29" i="22"/>
  <c r="E29" i="22"/>
  <c r="F29" i="22"/>
  <c r="G29" i="22"/>
  <c r="AK29" i="22"/>
  <c r="AL29" i="22" s="1"/>
  <c r="AM29" i="22"/>
  <c r="AN29" i="22"/>
  <c r="AO29" i="22"/>
  <c r="D30" i="22"/>
  <c r="E30" i="22"/>
  <c r="F30" i="22"/>
  <c r="G30" i="22"/>
  <c r="AK30" i="22"/>
  <c r="AL30" i="22" s="1"/>
  <c r="AM30" i="22"/>
  <c r="AN30" i="22"/>
  <c r="AO30" i="22"/>
  <c r="D31" i="22"/>
  <c r="E31" i="22"/>
  <c r="F31" i="22"/>
  <c r="G31" i="22"/>
  <c r="AK31" i="22"/>
  <c r="AL31" i="22" s="1"/>
  <c r="AM31" i="22" l="1"/>
  <c r="D32" i="22"/>
  <c r="E32" i="22"/>
  <c r="AN31" i="22"/>
  <c r="AO31" i="22" s="1"/>
  <c r="F32" i="22"/>
  <c r="G32" i="22"/>
  <c r="AK32" i="22"/>
  <c r="AM32" i="22" s="1"/>
  <c r="AL32" i="22"/>
  <c r="AN32" i="22"/>
  <c r="AO32" i="22"/>
  <c r="D33" i="22"/>
  <c r="E33" i="22"/>
  <c r="F33" i="22"/>
  <c r="G33" i="22"/>
  <c r="AK33" i="22"/>
  <c r="AL33" i="22" s="1"/>
  <c r="AM33" i="22"/>
  <c r="AN33" i="22"/>
  <c r="AO33" i="22"/>
  <c r="D34" i="22"/>
  <c r="E34" i="22" s="1"/>
  <c r="F34" i="22"/>
  <c r="G34" i="22"/>
  <c r="AK34" i="22"/>
  <c r="AL34" i="22" s="1"/>
  <c r="AM34" i="22" l="1"/>
  <c r="D35" i="22"/>
  <c r="E35" i="22" s="1"/>
  <c r="AN34" i="22"/>
  <c r="AO34" i="22" s="1"/>
  <c r="F35" i="22"/>
  <c r="G35" i="22"/>
  <c r="AK35" i="22"/>
  <c r="AL35" i="22" s="1"/>
  <c r="AM35" i="22"/>
  <c r="AN35" i="22"/>
  <c r="AO35" i="22"/>
  <c r="D36" i="22"/>
  <c r="E36" i="22"/>
  <c r="F36" i="22"/>
  <c r="G36" i="22"/>
  <c r="AK36" i="22"/>
  <c r="AM36" i="22" s="1"/>
  <c r="AL36" i="22"/>
  <c r="AN36" i="22"/>
  <c r="AO36" i="22"/>
  <c r="D37" i="22"/>
  <c r="E37" i="22" s="1"/>
  <c r="F37" i="22"/>
  <c r="G37" i="22"/>
  <c r="AK37" i="22"/>
  <c r="AM37" i="22" s="1"/>
  <c r="AL37" i="22" l="1"/>
  <c r="D38" i="22"/>
  <c r="E38" i="22" s="1"/>
  <c r="AN37" i="22"/>
  <c r="AO37" i="22" s="1"/>
  <c r="F38" i="22"/>
  <c r="G38" i="22"/>
  <c r="AK38" i="22"/>
  <c r="AM38" i="22" s="1"/>
  <c r="AL38" i="22"/>
  <c r="AN38" i="22"/>
  <c r="AO38" i="22"/>
  <c r="D39" i="22"/>
  <c r="E39" i="22"/>
  <c r="F39" i="22"/>
  <c r="G39" i="22"/>
  <c r="AK39" i="22"/>
  <c r="AM39" i="22" s="1"/>
  <c r="AL39" i="22"/>
  <c r="AN39" i="22"/>
  <c r="AO39" i="22"/>
  <c r="D40" i="22"/>
  <c r="E40" i="22" s="1"/>
  <c r="F40" i="22"/>
  <c r="G40" i="22"/>
  <c r="AK40" i="22"/>
  <c r="AL40" i="22" s="1"/>
  <c r="AM40" i="22" l="1"/>
  <c r="D41" i="22"/>
  <c r="E41" i="22" s="1"/>
  <c r="AN40" i="22"/>
  <c r="AO40" i="22" s="1"/>
  <c r="F41" i="22"/>
  <c r="G41" i="22"/>
  <c r="AK41" i="22"/>
  <c r="AL41" i="22" s="1"/>
  <c r="AM41" i="22"/>
  <c r="AN41" i="22"/>
  <c r="AO41" i="22"/>
  <c r="D42" i="22"/>
  <c r="E42" i="22"/>
  <c r="F42" i="22"/>
  <c r="G42" i="22"/>
  <c r="AK42" i="22"/>
  <c r="AM42" i="22" s="1"/>
  <c r="AL42" i="22"/>
  <c r="AN42" i="22"/>
  <c r="AO42" i="22"/>
  <c r="D43" i="22"/>
  <c r="E43" i="22"/>
  <c r="F43" i="22"/>
  <c r="G43" i="22"/>
  <c r="AK43" i="22"/>
  <c r="AL43" i="22" s="1"/>
  <c r="AM43" i="22" l="1"/>
  <c r="D44" i="22"/>
  <c r="E44" i="22" s="1"/>
  <c r="AN43" i="22"/>
  <c r="AO43" i="22" s="1"/>
  <c r="F44" i="22"/>
  <c r="G44" i="22"/>
  <c r="AK44" i="22"/>
  <c r="AM44" i="22" s="1"/>
  <c r="AL44" i="22"/>
  <c r="AN44" i="22"/>
  <c r="AO44" i="22"/>
  <c r="D45" i="22"/>
  <c r="E45" i="22"/>
  <c r="F45" i="22"/>
  <c r="G45" i="22"/>
  <c r="AK45" i="22"/>
  <c r="AM45" i="22" s="1"/>
  <c r="AL45" i="22" l="1"/>
  <c r="D46" i="22"/>
  <c r="E46" i="22"/>
  <c r="AN45" i="22"/>
  <c r="AO45" i="22" s="1"/>
  <c r="F46" i="22"/>
  <c r="G46" i="22"/>
  <c r="AK46" i="22"/>
  <c r="AM46" i="22" s="1"/>
  <c r="AL46" i="22"/>
  <c r="AN46" i="22"/>
  <c r="AO46" i="22"/>
  <c r="D47" i="22"/>
  <c r="E47" i="22"/>
  <c r="F47" i="22"/>
  <c r="G47" i="22"/>
  <c r="AK47" i="22"/>
  <c r="AM47" i="22" s="1"/>
  <c r="AL47" i="22"/>
  <c r="AN47" i="22"/>
  <c r="AO47" i="22"/>
  <c r="D48" i="22"/>
  <c r="E48" i="22"/>
  <c r="F48" i="22"/>
  <c r="G48" i="22"/>
  <c r="AK48" i="22"/>
  <c r="AL48" i="22"/>
  <c r="AM48" i="22"/>
  <c r="AN48" i="22"/>
  <c r="AO48" i="22"/>
  <c r="D49" i="22"/>
  <c r="E49" i="22"/>
  <c r="F49" i="22"/>
  <c r="G49" i="22"/>
  <c r="AK49" i="22"/>
  <c r="AM49" i="22" s="1"/>
  <c r="AL49" i="22"/>
  <c r="AN49" i="22"/>
  <c r="AO49" i="22"/>
  <c r="D50" i="22"/>
  <c r="E50" i="22"/>
  <c r="F50" i="22"/>
  <c r="G50" i="22"/>
  <c r="AK50" i="22"/>
  <c r="AL50" i="22"/>
  <c r="AM50" i="22"/>
  <c r="AN50" i="22"/>
  <c r="AO50" i="22"/>
  <c r="D51" i="22"/>
  <c r="E51" i="22"/>
  <c r="F51" i="22"/>
  <c r="G51" i="22"/>
  <c r="AK51" i="22"/>
  <c r="AM51" i="22" s="1"/>
  <c r="AL51" i="22"/>
  <c r="AN51" i="22"/>
  <c r="AO51" i="22"/>
  <c r="D52" i="22"/>
  <c r="E52" i="22"/>
  <c r="F52" i="22"/>
  <c r="G52" i="22"/>
  <c r="AK52" i="22"/>
  <c r="AM52" i="22" s="1"/>
  <c r="AL52" i="22"/>
  <c r="AN52" i="22"/>
  <c r="AO52" i="22"/>
  <c r="D53" i="22"/>
  <c r="E53" i="22"/>
  <c r="F53" i="22"/>
  <c r="G53" i="22"/>
  <c r="AK53" i="22"/>
  <c r="AL53" i="22"/>
  <c r="AM53" i="22"/>
  <c r="AN53" i="22"/>
  <c r="AO53" i="22"/>
  <c r="D54" i="22"/>
  <c r="E54" i="22" s="1"/>
  <c r="F54" i="22"/>
  <c r="G54" i="22"/>
  <c r="AK54" i="22"/>
  <c r="AL54" i="22"/>
  <c r="AM54" i="22"/>
  <c r="AN54" i="22"/>
  <c r="AO54" i="22"/>
  <c r="D55" i="22"/>
  <c r="E55" i="22"/>
  <c r="F55" i="22"/>
  <c r="G55" i="22"/>
  <c r="AK55" i="22"/>
  <c r="AM55" i="22" s="1"/>
  <c r="AL55" i="22"/>
  <c r="AN55" i="22"/>
  <c r="AO55" i="22"/>
  <c r="D56" i="22"/>
  <c r="E56" i="22"/>
  <c r="F56" i="22"/>
  <c r="G56" i="22"/>
  <c r="AK56" i="22"/>
  <c r="AM56" i="22" s="1"/>
  <c r="AL56" i="22"/>
  <c r="AN56" i="22"/>
  <c r="AO56" i="22"/>
  <c r="D57" i="22"/>
  <c r="E57" i="22"/>
  <c r="F57" i="22"/>
  <c r="G57" i="22"/>
  <c r="AK57" i="22"/>
  <c r="AL57" i="22" s="1"/>
  <c r="AM57" i="22"/>
  <c r="AN57" i="22"/>
  <c r="AO57" i="22"/>
  <c r="D58" i="22"/>
  <c r="E58" i="22"/>
  <c r="F58" i="22"/>
  <c r="G58" i="22"/>
  <c r="AK58" i="22"/>
  <c r="AL58" i="22"/>
  <c r="AM58" i="22"/>
  <c r="AN58" i="22"/>
  <c r="AO58" i="22"/>
  <c r="D59" i="22"/>
  <c r="E59" i="22"/>
  <c r="F59" i="22"/>
  <c r="G59" i="22"/>
  <c r="AK59" i="22"/>
  <c r="AM59" i="22" s="1"/>
  <c r="AL59" i="22"/>
  <c r="AN59" i="22"/>
  <c r="AO59" i="22"/>
  <c r="D60" i="22"/>
  <c r="E60" i="22"/>
  <c r="F60" i="22"/>
  <c r="G60" i="22"/>
  <c r="AK60" i="22"/>
  <c r="AM60" i="22" s="1"/>
  <c r="AL60" i="22"/>
  <c r="AN60" i="22"/>
  <c r="AO60" i="22"/>
  <c r="D61" i="22"/>
  <c r="E61" i="22"/>
  <c r="F61" i="22"/>
  <c r="G61" i="22"/>
  <c r="AK61" i="22"/>
  <c r="AM61" i="22" s="1"/>
  <c r="AL61" i="22"/>
  <c r="AN61" i="22"/>
  <c r="AO61" i="22"/>
  <c r="D62" i="22"/>
  <c r="E62" i="22" s="1"/>
  <c r="F62" i="22"/>
  <c r="G62" i="22"/>
  <c r="AK62" i="22"/>
  <c r="AM62" i="22" s="1"/>
  <c r="AL62" i="22" l="1"/>
  <c r="D63" i="22"/>
  <c r="E63" i="22"/>
  <c r="AN62" i="22"/>
  <c r="AO62" i="22" s="1"/>
  <c r="F63" i="22"/>
  <c r="G63" i="22"/>
  <c r="AK63" i="22"/>
  <c r="AM63" i="22" s="1"/>
  <c r="AL63" i="22"/>
  <c r="AN63" i="22"/>
  <c r="AO63" i="22"/>
  <c r="D64" i="22"/>
  <c r="E64" i="22"/>
  <c r="F64" i="22"/>
  <c r="G64" i="22"/>
  <c r="AK64" i="22"/>
  <c r="AM64" i="22" s="1"/>
  <c r="AL64" i="22" l="1"/>
  <c r="D65" i="22"/>
  <c r="E65" i="22"/>
  <c r="AN64" i="22"/>
  <c r="AO64" i="22" s="1"/>
  <c r="F65" i="22"/>
  <c r="G65" i="22"/>
  <c r="AK65" i="22"/>
  <c r="AM65" i="22" s="1"/>
  <c r="AL65" i="22"/>
  <c r="AN65" i="22"/>
  <c r="AO65" i="22"/>
  <c r="D66" i="22"/>
  <c r="E66" i="22"/>
  <c r="F66" i="22"/>
  <c r="G66" i="22"/>
  <c r="AK66" i="22"/>
  <c r="AM66" i="22" s="1"/>
  <c r="AL66" i="22"/>
  <c r="AN66" i="22"/>
  <c r="AO66" i="22"/>
  <c r="D67" i="22"/>
  <c r="E67" i="22"/>
  <c r="F67" i="22"/>
  <c r="G67" i="22"/>
  <c r="AK67" i="22"/>
  <c r="AM67" i="22" s="1"/>
  <c r="AL67" i="22"/>
  <c r="AN67" i="22"/>
  <c r="AO67" i="22"/>
  <c r="D68" i="22"/>
  <c r="E68" i="22"/>
  <c r="F68" i="22"/>
  <c r="G68" i="22"/>
  <c r="AK68" i="22"/>
  <c r="AM68" i="22" s="1"/>
  <c r="AL68" i="22"/>
  <c r="AN68" i="22"/>
  <c r="AO68" i="22"/>
  <c r="D69" i="22"/>
  <c r="E69" i="22"/>
  <c r="F69" i="22"/>
  <c r="G69" i="22"/>
  <c r="AK69" i="22"/>
  <c r="AM69" i="22" s="1"/>
  <c r="AL69" i="22"/>
  <c r="AN69" i="22"/>
  <c r="AO69" i="22"/>
  <c r="D70" i="22"/>
  <c r="E70" i="22"/>
  <c r="F70" i="22"/>
  <c r="G70" i="22"/>
  <c r="AK70" i="22"/>
  <c r="AM70" i="22" s="1"/>
  <c r="AL70" i="22"/>
  <c r="AN70" i="22"/>
  <c r="AO70" i="22"/>
  <c r="D71" i="22"/>
  <c r="E71" i="22"/>
  <c r="F71" i="22"/>
  <c r="G71" i="22"/>
  <c r="AK71" i="22"/>
  <c r="AM71" i="22" s="1"/>
  <c r="AL71" i="22"/>
  <c r="AN71" i="22"/>
  <c r="AO71" i="22"/>
  <c r="D72" i="22"/>
  <c r="E72" i="22"/>
  <c r="F72" i="22"/>
  <c r="G72" i="22"/>
  <c r="AK72" i="22"/>
  <c r="AM72" i="22" s="1"/>
  <c r="AL72" i="22"/>
  <c r="AN72" i="22"/>
  <c r="AO72" i="22"/>
  <c r="D73" i="22"/>
  <c r="E73" i="22"/>
  <c r="F73" i="22"/>
  <c r="G73" i="22"/>
  <c r="AK73" i="22"/>
  <c r="AM73" i="22" s="1"/>
  <c r="AL73" i="22"/>
  <c r="AN73" i="22"/>
  <c r="AO73" i="22"/>
  <c r="D74" i="22"/>
  <c r="E74" i="22"/>
  <c r="F74" i="22"/>
  <c r="G74" i="22"/>
  <c r="AK74" i="22"/>
  <c r="AL74" i="22" s="1"/>
  <c r="AM74" i="22" l="1"/>
  <c r="D75" i="22"/>
  <c r="E75" i="22" s="1"/>
  <c r="AN74" i="22"/>
  <c r="AO74" i="22" s="1"/>
  <c r="F75" i="22"/>
  <c r="G75" i="22"/>
  <c r="AK75" i="22"/>
  <c r="AL75" i="22" s="1"/>
  <c r="AM75" i="22" l="1"/>
  <c r="D76" i="22"/>
  <c r="E76" i="22" s="1"/>
  <c r="AN75" i="22"/>
  <c r="AO75" i="22" s="1"/>
  <c r="F76" i="22"/>
  <c r="G76" i="22"/>
  <c r="AK76" i="22"/>
  <c r="AL76" i="22"/>
  <c r="AM76" i="22"/>
  <c r="AN76" i="22"/>
  <c r="AO76" i="22"/>
  <c r="D77" i="22"/>
  <c r="E77" i="22"/>
  <c r="F77" i="22"/>
  <c r="G77" i="22"/>
  <c r="AK77" i="22"/>
  <c r="AM77" i="22" s="1"/>
  <c r="AL77" i="22"/>
  <c r="AN77" i="22"/>
  <c r="AO77" i="22"/>
  <c r="D78" i="22"/>
  <c r="E78" i="22"/>
  <c r="F78" i="22"/>
  <c r="G78" i="22"/>
  <c r="AK78" i="22"/>
  <c r="AM78" i="22" s="1"/>
  <c r="AL78" i="22" l="1"/>
  <c r="D79" i="22"/>
  <c r="E79" i="22"/>
  <c r="AN78" i="22"/>
  <c r="AO78" i="22" s="1"/>
  <c r="F79" i="22"/>
  <c r="G79" i="22"/>
  <c r="AK79" i="22"/>
  <c r="AL79" i="22"/>
  <c r="AM79" i="22"/>
  <c r="AN79" i="22"/>
  <c r="AO79" i="22"/>
  <c r="D80" i="22"/>
  <c r="E80" i="22"/>
  <c r="F80" i="22"/>
  <c r="G80" i="22"/>
  <c r="AK80" i="22"/>
  <c r="AL80" i="22" s="1"/>
  <c r="AM80" i="22" l="1"/>
  <c r="D81" i="22"/>
  <c r="E81" i="22" s="1"/>
  <c r="AN80" i="22"/>
  <c r="AO80" i="22" s="1"/>
  <c r="F81" i="22"/>
  <c r="G81" i="22"/>
  <c r="AK81" i="22"/>
  <c r="AM81" i="22" s="1"/>
  <c r="AL81" i="22"/>
  <c r="AN81" i="22"/>
  <c r="AO81" i="22"/>
  <c r="D82" i="22"/>
  <c r="E82" i="22"/>
  <c r="F82" i="22"/>
  <c r="G82" i="22"/>
  <c r="AK82" i="22"/>
  <c r="AM82" i="22" s="1"/>
  <c r="AL82" i="22"/>
  <c r="AN82" i="22"/>
  <c r="AO82" i="22"/>
  <c r="D83" i="22"/>
  <c r="E83" i="22"/>
  <c r="F83" i="22"/>
  <c r="G83" i="22"/>
  <c r="AK83" i="22"/>
  <c r="AM83" i="22" s="1"/>
  <c r="AL83" i="22"/>
  <c r="AN83" i="22"/>
  <c r="AO83" i="22"/>
  <c r="D84" i="22"/>
  <c r="E84" i="22"/>
  <c r="F84" i="22"/>
  <c r="G84" i="22"/>
  <c r="AK84" i="22"/>
  <c r="AL84" i="22" s="1"/>
  <c r="AM84" i="22"/>
  <c r="AN84" i="22"/>
  <c r="AO84" i="22"/>
  <c r="D85" i="22"/>
  <c r="E85" i="22"/>
  <c r="F85" i="22"/>
  <c r="G85" i="22"/>
  <c r="AK85" i="22"/>
  <c r="AL85" i="22" s="1"/>
  <c r="AM85" i="22"/>
  <c r="AN85" i="22"/>
  <c r="AO85" i="22"/>
  <c r="D86" i="22"/>
  <c r="E86" i="22" s="1"/>
  <c r="F86" i="22"/>
  <c r="G86" i="22"/>
  <c r="AK86" i="22"/>
  <c r="AM86" i="22" s="1"/>
  <c r="AL86" i="22"/>
  <c r="AN86" i="22"/>
  <c r="AO86" i="22"/>
  <c r="D87" i="22"/>
  <c r="E87" i="22"/>
  <c r="F87" i="22"/>
  <c r="G87" i="22"/>
  <c r="AK87" i="22"/>
  <c r="AM87" i="22" s="1"/>
  <c r="AL87" i="22"/>
  <c r="AN87" i="22"/>
  <c r="AO87" i="22"/>
  <c r="D88" i="22"/>
  <c r="E88" i="22"/>
  <c r="F88" i="22"/>
  <c r="G88" i="22"/>
  <c r="AK88" i="22"/>
  <c r="AM88" i="22" s="1"/>
  <c r="AL88" i="22"/>
  <c r="AN88" i="22"/>
  <c r="AO88" i="22"/>
  <c r="D89" i="22"/>
  <c r="E89" i="22"/>
  <c r="F89" i="22"/>
  <c r="G89" i="22"/>
  <c r="AK89" i="22"/>
  <c r="AM89" i="22" s="1"/>
  <c r="AL89" i="22"/>
  <c r="AN89" i="22"/>
  <c r="AO89" i="22"/>
  <c r="D90" i="22"/>
  <c r="E90" i="22"/>
  <c r="F90" i="22"/>
  <c r="G90" i="22"/>
  <c r="AK90" i="22"/>
  <c r="AM90" i="22" s="1"/>
  <c r="AL90" i="22"/>
  <c r="AN90" i="22"/>
  <c r="AO90" i="22"/>
  <c r="D91" i="22"/>
  <c r="E91" i="22"/>
  <c r="F91" i="22"/>
  <c r="G91" i="22"/>
  <c r="AK91" i="22"/>
  <c r="AM91" i="22" s="1"/>
  <c r="AL91" i="22" l="1"/>
  <c r="D92" i="22"/>
  <c r="E92" i="22" s="1"/>
  <c r="AN91" i="22"/>
  <c r="AO91" i="22" s="1"/>
  <c r="F92" i="22"/>
  <c r="G92" i="22"/>
  <c r="AK92" i="22"/>
  <c r="AL92" i="22" s="1"/>
  <c r="AM92" i="22" l="1"/>
  <c r="D93" i="22"/>
  <c r="E93" i="22" s="1"/>
  <c r="AN92" i="22"/>
  <c r="AO92" i="22" s="1"/>
  <c r="F93" i="22"/>
  <c r="G93" i="22"/>
  <c r="AK93" i="22"/>
  <c r="AM93" i="22" s="1"/>
  <c r="AL93" i="22"/>
  <c r="AN93" i="22"/>
  <c r="AO93" i="22"/>
  <c r="D94" i="22"/>
  <c r="E94" i="22"/>
  <c r="F94" i="22"/>
  <c r="G94" i="22"/>
  <c r="AK94" i="22"/>
  <c r="AL94" i="22" s="1"/>
  <c r="AM94" i="22" l="1"/>
  <c r="D95" i="22"/>
  <c r="E95" i="22"/>
  <c r="AN94" i="22"/>
  <c r="AO94" i="22" s="1"/>
  <c r="F95" i="22"/>
  <c r="G95" i="22"/>
  <c r="AK95" i="22"/>
  <c r="AL95" i="22" s="1"/>
  <c r="AM95" i="22" l="1"/>
  <c r="D96" i="22"/>
  <c r="E96" i="22" s="1"/>
  <c r="AN95" i="22"/>
  <c r="AO95" i="22" s="1"/>
  <c r="F96" i="22"/>
  <c r="G96" i="22"/>
  <c r="AK96" i="22"/>
  <c r="AM96" i="22" s="1"/>
  <c r="AL96" i="22"/>
  <c r="AN96" i="22"/>
  <c r="AO96" i="22"/>
  <c r="D97" i="22"/>
  <c r="E97" i="22" s="1"/>
  <c r="F97" i="22"/>
  <c r="G97" i="22"/>
  <c r="AK97" i="22"/>
  <c r="AL97" i="22" s="1"/>
  <c r="AM97" i="22" l="1"/>
  <c r="D98" i="22"/>
  <c r="E98" i="22" s="1"/>
  <c r="AN97" i="22"/>
  <c r="AO97" i="22" s="1"/>
  <c r="F98" i="22"/>
  <c r="G98" i="22"/>
  <c r="AK98" i="22"/>
  <c r="AL98" i="22"/>
  <c r="AM98" i="22"/>
  <c r="AN98" i="22"/>
  <c r="AO98" i="22"/>
  <c r="D99" i="22"/>
  <c r="E99" i="22"/>
  <c r="F99" i="22"/>
  <c r="G99" i="22"/>
  <c r="AK99" i="22"/>
  <c r="AL99" i="22" s="1"/>
  <c r="AM99" i="22"/>
  <c r="AN99" i="22"/>
  <c r="AO99" i="22"/>
  <c r="D100" i="22"/>
  <c r="E100" i="22"/>
  <c r="F100" i="22"/>
  <c r="G100" i="22"/>
  <c r="AK100" i="22"/>
  <c r="AM100" i="22" s="1"/>
  <c r="AL100" i="22" l="1"/>
  <c r="D101" i="22"/>
  <c r="E101" i="22"/>
  <c r="AN100" i="22"/>
  <c r="AO100" i="22" s="1"/>
  <c r="F101" i="22"/>
  <c r="G101" i="22"/>
  <c r="AK101" i="22"/>
  <c r="AL101" i="22" s="1"/>
  <c r="AM101" i="22" l="1"/>
  <c r="D102" i="22"/>
  <c r="E102" i="22" s="1"/>
  <c r="AN101" i="22"/>
  <c r="AO101" i="22" s="1"/>
  <c r="F102" i="22"/>
  <c r="G102" i="22"/>
  <c r="AK102" i="22"/>
  <c r="AM102" i="22" s="1"/>
  <c r="AL102" i="22"/>
  <c r="AN102" i="22"/>
  <c r="AO102" i="22"/>
  <c r="D103" i="22"/>
  <c r="E103" i="22"/>
  <c r="F103" i="22"/>
  <c r="G103" i="22"/>
  <c r="AK103" i="22"/>
  <c r="AM103" i="22" s="1"/>
  <c r="AL103" i="22"/>
  <c r="AN103" i="22"/>
  <c r="AO103" i="22"/>
  <c r="D104" i="22"/>
  <c r="E104" i="22" s="1"/>
  <c r="F104" i="22"/>
  <c r="G104" i="22"/>
  <c r="AK104" i="22"/>
  <c r="AM104" i="22" s="1"/>
  <c r="AL104" i="22"/>
  <c r="AN104" i="22"/>
  <c r="AO104" i="22"/>
  <c r="D105" i="22"/>
  <c r="E105" i="22" s="1"/>
  <c r="F105" i="22"/>
  <c r="G105" i="22"/>
  <c r="AK105" i="22"/>
  <c r="AM105" i="22" s="1"/>
  <c r="AL105" i="22" l="1"/>
  <c r="D106" i="22"/>
  <c r="E106" i="22"/>
  <c r="AN105" i="22"/>
  <c r="AO105" i="22" s="1"/>
  <c r="F106" i="22"/>
  <c r="G106" i="22"/>
  <c r="AK106" i="22"/>
  <c r="AL106" i="22"/>
  <c r="AM106" i="22"/>
  <c r="AN106" i="22"/>
  <c r="AO106" i="22"/>
  <c r="D107" i="22"/>
  <c r="E107" i="22"/>
  <c r="F107" i="22"/>
  <c r="G107" i="22"/>
  <c r="AK107" i="22"/>
  <c r="AM107" i="22" s="1"/>
  <c r="AL107" i="22"/>
  <c r="AN107" i="22"/>
  <c r="AO107" i="22"/>
  <c r="D108" i="22"/>
  <c r="E108" i="22"/>
  <c r="F108" i="22"/>
  <c r="G108" i="22"/>
  <c r="AK108" i="22"/>
  <c r="AL108" i="22"/>
  <c r="AM108" i="22"/>
  <c r="AN108" i="22"/>
  <c r="AO108" i="22"/>
  <c r="D109" i="22"/>
  <c r="E109" i="22"/>
  <c r="F109" i="22"/>
  <c r="G109" i="22"/>
  <c r="AK109" i="22"/>
  <c r="AL109" i="22" s="1"/>
  <c r="AM109" i="22"/>
  <c r="AN109" i="22"/>
  <c r="AO109" i="22"/>
  <c r="D110" i="22"/>
  <c r="E110" i="22" s="1"/>
  <c r="F110" i="22"/>
  <c r="G110" i="22"/>
  <c r="AK110" i="22"/>
  <c r="AM110" i="22" s="1"/>
  <c r="AL110" i="22"/>
  <c r="AN110" i="22"/>
  <c r="AO110" i="22"/>
  <c r="D111" i="22"/>
  <c r="E111" i="22"/>
  <c r="F111" i="22"/>
  <c r="G111" i="22"/>
  <c r="AK111" i="22"/>
  <c r="AL111" i="22"/>
  <c r="AM111" i="22"/>
  <c r="AN111" i="22"/>
  <c r="AO111" i="22"/>
  <c r="D112" i="22"/>
  <c r="E112" i="22"/>
  <c r="F112" i="22"/>
  <c r="G112" i="22"/>
  <c r="AK112" i="22"/>
  <c r="AM112" i="22" s="1"/>
  <c r="AL112" i="22"/>
  <c r="AN112" i="22"/>
  <c r="AO112" i="22"/>
  <c r="D113" i="22"/>
  <c r="E113" i="22"/>
  <c r="F113" i="22"/>
  <c r="G113" i="22"/>
  <c r="AK113" i="22"/>
  <c r="AL113" i="22"/>
  <c r="AM113" i="22"/>
  <c r="AN113" i="22"/>
  <c r="AO113" i="22"/>
  <c r="D114" i="22"/>
  <c r="E114" i="22"/>
  <c r="F114" i="22"/>
  <c r="G114" i="22"/>
  <c r="AK114" i="22"/>
  <c r="AM114" i="22" s="1"/>
  <c r="AL114" i="22"/>
  <c r="AN114" i="22"/>
  <c r="AO114" i="22"/>
  <c r="D115" i="22"/>
  <c r="E115" i="22" s="1"/>
  <c r="F115" i="22"/>
  <c r="G115" i="22"/>
  <c r="AK115" i="22"/>
  <c r="AL115" i="22"/>
  <c r="AM115" i="22"/>
  <c r="AN115" i="22"/>
  <c r="AO115" i="22"/>
  <c r="D116" i="22"/>
  <c r="E116" i="22" s="1"/>
  <c r="F116" i="22"/>
  <c r="G116" i="22"/>
  <c r="AK116" i="22"/>
  <c r="AL116" i="22"/>
  <c r="AM116" i="22"/>
  <c r="AN116" i="22"/>
  <c r="AO116" i="22"/>
  <c r="D117" i="22"/>
  <c r="E117" i="22"/>
  <c r="F117" i="22"/>
  <c r="G117" i="22"/>
  <c r="AK117" i="22"/>
  <c r="AM117" i="22" s="1"/>
  <c r="AL117" i="22" l="1"/>
  <c r="D118" i="22"/>
  <c r="E118" i="22" s="1"/>
  <c r="AN117" i="22"/>
  <c r="AO117" i="22" s="1"/>
  <c r="F118" i="22"/>
  <c r="G118" i="22"/>
  <c r="AK118" i="22"/>
  <c r="AM118" i="22" s="1"/>
  <c r="AL118" i="22"/>
  <c r="AN118" i="22"/>
  <c r="AO118" i="22"/>
  <c r="D119" i="22"/>
  <c r="E119" i="22"/>
  <c r="F119" i="22"/>
  <c r="G119" i="22"/>
  <c r="AK119" i="22"/>
  <c r="AL119" i="22"/>
  <c r="AM119" i="22"/>
  <c r="AN119" i="22"/>
  <c r="AO119" i="22"/>
  <c r="D120" i="22"/>
  <c r="E120" i="22"/>
  <c r="F120" i="22"/>
  <c r="G120" i="22"/>
  <c r="AK120" i="22"/>
  <c r="AL120" i="22"/>
  <c r="AM120" i="22"/>
  <c r="AN120" i="22"/>
  <c r="AO120" i="22"/>
  <c r="D121" i="22"/>
  <c r="E121" i="22"/>
  <c r="F121" i="22"/>
  <c r="G121" i="22"/>
  <c r="AK121" i="22"/>
  <c r="AM121" i="22" s="1"/>
  <c r="AL121" i="22"/>
  <c r="AN121" i="22"/>
  <c r="AO121" i="22"/>
  <c r="D122" i="22"/>
  <c r="E122" i="22"/>
  <c r="F122" i="22"/>
  <c r="G122" i="22"/>
  <c r="AK122" i="22"/>
  <c r="AM122" i="22" s="1"/>
  <c r="AL122" i="22"/>
  <c r="AN122" i="22"/>
  <c r="AO122" i="22"/>
  <c r="D123" i="22"/>
  <c r="E123" i="22"/>
  <c r="F123" i="22"/>
  <c r="G123" i="22"/>
  <c r="AK123" i="22"/>
  <c r="AL123" i="22" s="1"/>
  <c r="AM123" i="22"/>
  <c r="AN123" i="22"/>
  <c r="AO123" i="22"/>
  <c r="AK124" i="22"/>
  <c r="AM124" i="22" s="1"/>
  <c r="AL124" i="22"/>
  <c r="AN124" i="22"/>
  <c r="AO124" i="22"/>
  <c r="AK125" i="22"/>
  <c r="AM125" i="22" s="1"/>
  <c r="AL125" i="22"/>
  <c r="AN125" i="22"/>
  <c r="AO125" i="22"/>
  <c r="AK126" i="22"/>
  <c r="AM126" i="22" s="1"/>
  <c r="AL126" i="22" l="1"/>
  <c r="AM4" i="21"/>
  <c r="E6" i="21"/>
  <c r="F6" i="21"/>
  <c r="AN126" i="22"/>
  <c r="AO126" i="22" s="1"/>
  <c r="G6" i="21"/>
  <c r="AL6" i="21"/>
  <c r="AM6" i="21"/>
  <c r="AN6" i="21"/>
  <c r="D7" i="21" a="1"/>
  <c r="D7" i="21"/>
  <c r="E7" i="21"/>
  <c r="F7" i="21"/>
  <c r="G7" i="21"/>
  <c r="N7" i="21" a="1"/>
  <c r="N7" i="21"/>
  <c r="Y7" i="21" a="1"/>
  <c r="Y7" i="21" s="1"/>
  <c r="U7" i="21"/>
  <c r="Z7" i="21"/>
  <c r="AK7" i="21" a="1"/>
  <c r="AK7" i="21"/>
  <c r="AL7" i="21"/>
  <c r="D8" i="21"/>
  <c r="E8" i="21"/>
  <c r="F8" i="21"/>
  <c r="G8" i="21"/>
  <c r="N8" i="21"/>
  <c r="Y8" i="21"/>
  <c r="U8" i="21"/>
  <c r="Z8" i="21"/>
  <c r="AK8" i="21"/>
  <c r="AL8" i="21"/>
  <c r="D9" i="21"/>
  <c r="E9" i="21" s="1"/>
  <c r="F9" i="21"/>
  <c r="G9" i="21"/>
  <c r="N9" i="21"/>
  <c r="Y9" i="21"/>
  <c r="U9" i="21"/>
  <c r="Z9" i="21"/>
  <c r="AK9" i="21"/>
  <c r="AL9" i="21"/>
  <c r="D10" i="21"/>
  <c r="E10" i="21"/>
  <c r="F10" i="21"/>
  <c r="G10" i="21"/>
  <c r="N10" i="21"/>
  <c r="Y10" i="21"/>
  <c r="U10" i="21"/>
  <c r="Z10" i="21"/>
  <c r="AK10" i="21"/>
  <c r="AL10" i="21"/>
  <c r="D11" i="21"/>
  <c r="E11" i="21"/>
  <c r="F11" i="21"/>
  <c r="G11" i="21"/>
  <c r="N11" i="21"/>
  <c r="Y11" i="21"/>
  <c r="U11" i="21"/>
  <c r="Z11" i="21"/>
  <c r="AK11" i="21"/>
  <c r="AL11" i="21"/>
  <c r="D12" i="21"/>
  <c r="E12" i="21"/>
  <c r="F12" i="21"/>
  <c r="G12" i="21"/>
  <c r="N12" i="21"/>
  <c r="Y12" i="21"/>
  <c r="U12" i="21"/>
  <c r="Z12" i="21"/>
  <c r="AK12" i="21"/>
  <c r="AL12" i="21"/>
  <c r="D13" i="21"/>
  <c r="E13" i="21"/>
  <c r="F13" i="21"/>
  <c r="G13" i="21"/>
  <c r="N13" i="21"/>
  <c r="Y13" i="21"/>
  <c r="U13" i="21"/>
  <c r="Z13" i="21"/>
  <c r="AK13" i="21"/>
  <c r="AL13" i="21"/>
  <c r="D14" i="21"/>
  <c r="E14" i="21" s="1"/>
  <c r="F14" i="21"/>
  <c r="G14" i="21"/>
  <c r="N14" i="21"/>
  <c r="Y14" i="21"/>
  <c r="U14" i="21"/>
  <c r="Z14" i="21"/>
  <c r="AK14" i="21"/>
  <c r="AL14" i="21"/>
  <c r="D15" i="21"/>
  <c r="E15" i="21" s="1"/>
  <c r="F15" i="21"/>
  <c r="G15" i="21"/>
  <c r="N15" i="21"/>
  <c r="Y15" i="21"/>
  <c r="U15" i="21"/>
  <c r="Z15" i="21"/>
  <c r="AK15" i="21"/>
  <c r="AL15" i="21"/>
  <c r="D16" i="21"/>
  <c r="E16" i="21" s="1"/>
  <c r="F16" i="21"/>
  <c r="G16" i="21"/>
  <c r="N16" i="21"/>
  <c r="Y16" i="21"/>
  <c r="U16" i="21"/>
  <c r="Z16" i="21"/>
  <c r="AK16" i="21"/>
  <c r="AL16" i="21"/>
  <c r="D17" i="21"/>
  <c r="E17" i="21" s="1"/>
  <c r="F17" i="21"/>
  <c r="G17" i="21"/>
  <c r="N17" i="21"/>
  <c r="Y17" i="21"/>
  <c r="U17" i="21"/>
  <c r="Z17" i="21"/>
  <c r="AK17" i="21"/>
  <c r="AL17" i="21" s="1"/>
  <c r="D18" i="21"/>
  <c r="E18" i="21" s="1"/>
  <c r="F18" i="21"/>
  <c r="G18" i="21"/>
  <c r="N18" i="21"/>
  <c r="Y18" i="21"/>
  <c r="U18" i="21"/>
  <c r="Z18" i="21"/>
  <c r="AK18" i="21"/>
  <c r="AL18" i="21"/>
  <c r="D19" i="21"/>
  <c r="E19" i="21" s="1"/>
  <c r="F19" i="21"/>
  <c r="G19" i="21"/>
  <c r="N19" i="21"/>
  <c r="Y19" i="21"/>
  <c r="U19" i="21"/>
  <c r="Z19" i="21"/>
  <c r="AK19" i="21"/>
  <c r="AL19" i="21" s="1"/>
  <c r="D20" i="21"/>
  <c r="E20" i="21" s="1"/>
  <c r="F20" i="21"/>
  <c r="G20" i="21"/>
  <c r="N20" i="21"/>
  <c r="Y20" i="21"/>
  <c r="U20" i="21"/>
  <c r="Z20" i="21"/>
  <c r="AK20" i="21"/>
  <c r="AL20" i="21" s="1"/>
  <c r="D21" i="21"/>
  <c r="E21" i="21" s="1"/>
  <c r="F21" i="21"/>
  <c r="G21" i="21"/>
  <c r="N21" i="21"/>
  <c r="Y21" i="21"/>
  <c r="U21" i="21"/>
  <c r="Z21" i="21"/>
  <c r="AK21" i="21"/>
  <c r="AL21" i="21" s="1"/>
  <c r="D22" i="21"/>
  <c r="E22" i="21" s="1"/>
  <c r="F22" i="21"/>
  <c r="G22" i="21"/>
  <c r="N22" i="21"/>
  <c r="Y22" i="21"/>
  <c r="U22" i="21"/>
  <c r="Z22" i="21"/>
  <c r="AK22" i="21"/>
  <c r="AL22" i="21" s="1"/>
  <c r="D23" i="21"/>
  <c r="E23" i="21"/>
  <c r="F23" i="21"/>
  <c r="G23" i="21"/>
  <c r="N23" i="21"/>
  <c r="Y23" i="21"/>
  <c r="U23" i="21"/>
  <c r="Z23" i="21"/>
  <c r="AK23" i="21"/>
  <c r="AL23" i="21"/>
  <c r="D24" i="21"/>
  <c r="E24" i="21" s="1"/>
  <c r="F24" i="21"/>
  <c r="G24" i="21"/>
  <c r="N24" i="21"/>
  <c r="Y24" i="21"/>
  <c r="U24" i="21"/>
  <c r="Z24" i="21"/>
  <c r="AK24" i="21"/>
  <c r="AL24" i="21" s="1"/>
  <c r="D25" i="21"/>
  <c r="E25" i="21" s="1"/>
  <c r="F25" i="21"/>
  <c r="G25" i="21"/>
  <c r="N25" i="21"/>
  <c r="Y25" i="21"/>
  <c r="U25" i="21"/>
  <c r="Z25" i="21"/>
  <c r="AK25" i="21"/>
  <c r="AL25" i="21" s="1"/>
  <c r="D26" i="21"/>
  <c r="E26" i="21"/>
  <c r="F26" i="21"/>
  <c r="G26" i="21"/>
  <c r="N26" i="21"/>
  <c r="Y26" i="21"/>
  <c r="U26" i="21"/>
  <c r="Z26" i="21"/>
  <c r="AK26" i="21"/>
  <c r="AL26" i="21"/>
  <c r="D27" i="21"/>
  <c r="E27" i="21" s="1"/>
  <c r="F27" i="21"/>
  <c r="G27" i="21"/>
  <c r="N27" i="21"/>
  <c r="Y27" i="21"/>
  <c r="U27" i="21"/>
  <c r="Z27" i="21"/>
  <c r="AK27" i="21"/>
  <c r="AL27" i="21"/>
  <c r="D28" i="21"/>
  <c r="E28" i="21"/>
  <c r="F28" i="21"/>
  <c r="G28" i="21"/>
  <c r="N28" i="21"/>
  <c r="Y28" i="21"/>
  <c r="U28" i="21"/>
  <c r="Z28" i="21"/>
  <c r="AK28" i="21"/>
  <c r="AL28" i="21"/>
  <c r="D29" i="21"/>
  <c r="E29" i="21"/>
  <c r="F29" i="21"/>
  <c r="G29" i="21"/>
  <c r="N29" i="21"/>
  <c r="Y29" i="21"/>
  <c r="U29" i="21"/>
  <c r="Z29" i="21"/>
  <c r="AK29" i="21"/>
  <c r="AL29" i="21" s="1"/>
  <c r="D30" i="21"/>
  <c r="E30" i="21"/>
  <c r="F30" i="21"/>
  <c r="G30" i="21"/>
  <c r="N30" i="21"/>
  <c r="Y30" i="21"/>
  <c r="U30" i="21"/>
  <c r="Z30" i="21"/>
  <c r="AK30" i="21"/>
  <c r="AL30" i="21" s="1"/>
  <c r="D31" i="21"/>
  <c r="E31" i="21" s="1"/>
  <c r="F31" i="21"/>
  <c r="G31" i="21"/>
  <c r="N31" i="21"/>
  <c r="Y31" i="21"/>
  <c r="U31" i="21"/>
  <c r="Z31" i="21"/>
  <c r="AK31" i="21"/>
  <c r="AL31" i="21" s="1"/>
  <c r="D32" i="21"/>
  <c r="E32" i="21"/>
  <c r="F32" i="21"/>
  <c r="G32" i="21"/>
  <c r="N32" i="21"/>
  <c r="Y32" i="21"/>
  <c r="U32" i="21"/>
  <c r="Z32" i="21"/>
  <c r="AK32" i="21"/>
  <c r="AL32" i="21"/>
  <c r="D33" i="21"/>
  <c r="E33" i="21"/>
  <c r="F33" i="21"/>
  <c r="G33" i="21"/>
  <c r="N33" i="21"/>
  <c r="Y33" i="21"/>
  <c r="U33" i="21"/>
  <c r="Z33" i="21"/>
  <c r="AK33" i="21"/>
  <c r="AL33" i="21"/>
  <c r="D34" i="21"/>
  <c r="E34" i="21" s="1"/>
  <c r="F34" i="21"/>
  <c r="G34" i="21"/>
  <c r="N34" i="21"/>
  <c r="Y34" i="21"/>
  <c r="U34" i="21"/>
  <c r="Z34" i="21"/>
  <c r="AK34" i="21"/>
  <c r="AL34" i="21"/>
  <c r="D35" i="21"/>
  <c r="E35" i="21" s="1"/>
  <c r="F35" i="21"/>
  <c r="G35" i="21"/>
  <c r="N35" i="21"/>
  <c r="Y35" i="21"/>
  <c r="U35" i="21"/>
  <c r="Z35" i="21"/>
  <c r="AK35" i="21"/>
  <c r="AL35" i="21"/>
  <c r="D36" i="21"/>
  <c r="E36" i="21" s="1"/>
  <c r="F36" i="21"/>
  <c r="G36" i="21"/>
  <c r="N36" i="21"/>
  <c r="Y36" i="21"/>
  <c r="U36" i="21"/>
  <c r="Z36" i="21"/>
  <c r="AK36" i="21"/>
  <c r="AL36" i="21"/>
  <c r="D37" i="21"/>
  <c r="E37" i="21" s="1"/>
  <c r="F37" i="21"/>
  <c r="G37" i="21"/>
  <c r="N37" i="21"/>
  <c r="Y37" i="21"/>
  <c r="U37" i="21"/>
  <c r="Z37" i="21"/>
  <c r="AK37" i="21"/>
  <c r="AL37" i="21"/>
  <c r="D38" i="21"/>
  <c r="E38" i="21" s="1"/>
  <c r="F38" i="21"/>
  <c r="G38" i="21"/>
  <c r="N38" i="21"/>
  <c r="Y38" i="21"/>
  <c r="U38" i="21"/>
  <c r="Z38" i="21"/>
  <c r="AK38" i="21"/>
  <c r="AL38" i="21"/>
  <c r="D39" i="21"/>
  <c r="E39" i="21" s="1"/>
  <c r="F39" i="21"/>
  <c r="G39" i="21"/>
  <c r="N39" i="21"/>
  <c r="Y39" i="21"/>
  <c r="U39" i="21"/>
  <c r="Z39" i="21"/>
  <c r="AK39" i="21"/>
  <c r="AL39" i="21"/>
  <c r="D40" i="21"/>
  <c r="E40" i="21" s="1"/>
  <c r="F40" i="21"/>
  <c r="G40" i="21"/>
  <c r="N40" i="21"/>
  <c r="Y40" i="21"/>
  <c r="U40" i="21"/>
  <c r="Z40" i="21"/>
  <c r="AK40" i="21"/>
  <c r="AL40" i="21"/>
  <c r="D41" i="21"/>
  <c r="E41" i="21"/>
  <c r="F41" i="21"/>
  <c r="G41" i="21"/>
  <c r="N41" i="21"/>
  <c r="Y41" i="21"/>
  <c r="U41" i="21"/>
  <c r="Z41" i="21"/>
  <c r="AK41" i="21"/>
  <c r="AL41" i="21"/>
  <c r="D42" i="21"/>
  <c r="E42" i="21"/>
  <c r="F42" i="21"/>
  <c r="G42" i="21"/>
  <c r="N42" i="21"/>
  <c r="Y42" i="21"/>
  <c r="U42" i="21"/>
  <c r="Z42" i="21"/>
  <c r="AK42" i="21"/>
  <c r="AL42" i="21"/>
  <c r="D43" i="21"/>
  <c r="E43" i="21"/>
  <c r="F43" i="21"/>
  <c r="G43" i="21"/>
  <c r="N43" i="21"/>
  <c r="Y43" i="21"/>
  <c r="U43" i="21"/>
  <c r="Z43" i="21"/>
  <c r="AK43" i="21"/>
  <c r="AL43" i="21"/>
  <c r="D44" i="21"/>
  <c r="E44" i="21"/>
  <c r="F44" i="21"/>
  <c r="G44" i="21"/>
  <c r="N44" i="21"/>
  <c r="Y44" i="21"/>
  <c r="U44" i="21"/>
  <c r="Z44" i="21"/>
  <c r="AK44" i="21"/>
  <c r="AL44" i="21"/>
  <c r="D45" i="21"/>
  <c r="E45" i="21"/>
  <c r="F45" i="21"/>
  <c r="G45" i="21"/>
  <c r="N45" i="21"/>
  <c r="Y45" i="21"/>
  <c r="U45" i="21"/>
  <c r="Z45" i="21"/>
  <c r="AK45" i="21"/>
  <c r="AL45" i="21"/>
  <c r="D46" i="21"/>
  <c r="E46" i="21" s="1"/>
  <c r="F46" i="21"/>
  <c r="G46" i="21"/>
  <c r="N46" i="21"/>
  <c r="Y46" i="21"/>
  <c r="U46" i="21"/>
  <c r="Z46" i="21"/>
  <c r="AK46" i="21"/>
  <c r="AL46" i="21"/>
  <c r="D47" i="21"/>
  <c r="E47" i="21"/>
  <c r="F47" i="21"/>
  <c r="G47" i="21"/>
  <c r="N47" i="21"/>
  <c r="Y47" i="21"/>
  <c r="U47" i="21"/>
  <c r="Z47" i="21"/>
  <c r="AK47" i="21"/>
  <c r="AL47" i="21"/>
  <c r="D48" i="21"/>
  <c r="E48" i="21"/>
  <c r="F48" i="21"/>
  <c r="G48" i="21"/>
  <c r="N48" i="21"/>
  <c r="Y48" i="21"/>
  <c r="U48" i="21"/>
  <c r="Z48" i="21"/>
  <c r="AK48" i="21"/>
  <c r="AL48" i="21"/>
  <c r="E4" i="20"/>
  <c r="F4" i="20"/>
  <c r="G4" i="20"/>
  <c r="D5" i="20" a="1"/>
  <c r="D5" i="20"/>
  <c r="E5" i="20"/>
  <c r="F5" i="20"/>
  <c r="G5" i="20"/>
  <c r="D6" i="20"/>
  <c r="E6" i="20" s="1"/>
  <c r="F6" i="20"/>
  <c r="G6" i="20"/>
  <c r="N6" i="20"/>
  <c r="D7" i="20"/>
  <c r="E7" i="20"/>
  <c r="F7" i="20"/>
  <c r="G7" i="20"/>
  <c r="D8" i="20"/>
  <c r="E8" i="20"/>
  <c r="F8" i="20"/>
  <c r="G8" i="20"/>
  <c r="N8" i="20" a="1"/>
  <c r="N8" i="20"/>
  <c r="O8" i="20" a="1"/>
  <c r="O8" i="20" s="1"/>
  <c r="Y8" i="20" a="1"/>
  <c r="Y8" i="20" s="1"/>
  <c r="U8" i="20"/>
  <c r="Z8" i="20"/>
  <c r="D9" i="20"/>
  <c r="E9" i="20"/>
  <c r="F9" i="20"/>
  <c r="G9" i="20"/>
  <c r="N9" i="20"/>
  <c r="O9" i="20"/>
  <c r="Y9" i="20"/>
  <c r="U9" i="20"/>
  <c r="Z9" i="20"/>
  <c r="D10" i="20"/>
  <c r="E10" i="20"/>
  <c r="F10" i="20"/>
  <c r="G10" i="20"/>
  <c r="N10" i="20"/>
  <c r="O10" i="20"/>
  <c r="Y10" i="20"/>
  <c r="U10" i="20"/>
  <c r="Z10" i="20"/>
  <c r="D11" i="20"/>
  <c r="E11" i="20" s="1"/>
  <c r="F11" i="20"/>
  <c r="G11" i="20"/>
  <c r="N11" i="20"/>
  <c r="O11" i="20"/>
  <c r="Y11" i="20"/>
  <c r="U11" i="20"/>
  <c r="Z11" i="20"/>
  <c r="D12" i="20"/>
  <c r="E12" i="20" s="1"/>
  <c r="F12" i="20"/>
  <c r="G12" i="20"/>
  <c r="D13" i="20"/>
  <c r="E13" i="20" s="1"/>
  <c r="F13" i="20"/>
  <c r="G13" i="20"/>
  <c r="D14" i="20"/>
  <c r="E14" i="20"/>
  <c r="F14" i="20"/>
  <c r="G14" i="20"/>
  <c r="D15" i="20"/>
  <c r="E15" i="20"/>
  <c r="F15" i="20"/>
  <c r="G15" i="20"/>
  <c r="D16" i="20"/>
  <c r="E16" i="20"/>
  <c r="F16" i="20"/>
  <c r="G16" i="20"/>
  <c r="D17" i="20"/>
  <c r="E17" i="20"/>
  <c r="F17" i="20"/>
  <c r="G17" i="20"/>
  <c r="D18" i="20"/>
  <c r="E18" i="20"/>
  <c r="F18" i="20"/>
  <c r="G18" i="20"/>
  <c r="D19" i="20"/>
  <c r="E19" i="20"/>
  <c r="F19" i="20"/>
  <c r="G19" i="20"/>
  <c r="D20" i="20"/>
  <c r="E20" i="20"/>
  <c r="F20" i="20"/>
  <c r="G20" i="20"/>
  <c r="D21" i="20"/>
  <c r="E21" i="20"/>
  <c r="F21" i="20"/>
  <c r="G21" i="20"/>
  <c r="D22" i="20"/>
  <c r="E22" i="20"/>
  <c r="F22" i="20"/>
  <c r="G22" i="20"/>
  <c r="D23" i="20"/>
  <c r="E23" i="20"/>
  <c r="F23" i="20"/>
  <c r="G23" i="20"/>
  <c r="D24" i="20"/>
  <c r="E24" i="20"/>
  <c r="F24" i="20"/>
  <c r="G24" i="20"/>
  <c r="D25" i="20"/>
  <c r="E25" i="20"/>
  <c r="F25" i="20"/>
  <c r="G25" i="20"/>
  <c r="D26" i="20"/>
  <c r="E26" i="20"/>
  <c r="F26" i="20"/>
  <c r="G26" i="20"/>
  <c r="D27" i="20"/>
  <c r="E27" i="20"/>
  <c r="F27" i="20"/>
  <c r="G27" i="20"/>
  <c r="D28" i="20"/>
  <c r="E28" i="20"/>
  <c r="F28" i="20"/>
  <c r="G28" i="20"/>
  <c r="D29" i="20"/>
  <c r="E29" i="20"/>
  <c r="F29" i="20"/>
  <c r="G29" i="20"/>
  <c r="D30" i="20"/>
  <c r="E30" i="20"/>
  <c r="F30" i="20"/>
  <c r="G30" i="20"/>
  <c r="D31" i="20"/>
  <c r="E31" i="20"/>
  <c r="F31" i="20"/>
  <c r="G31" i="20"/>
  <c r="D32" i="20"/>
  <c r="E32" i="20"/>
  <c r="F32" i="20"/>
  <c r="G32" i="20"/>
  <c r="D33" i="20"/>
  <c r="E33" i="20"/>
  <c r="F33" i="20"/>
  <c r="G33" i="20"/>
  <c r="D34" i="20"/>
  <c r="E34" i="20"/>
  <c r="F34" i="20"/>
  <c r="G34" i="20"/>
  <c r="D35" i="20"/>
  <c r="E35" i="20"/>
  <c r="F35" i="20"/>
  <c r="G35" i="20"/>
  <c r="D36" i="20"/>
  <c r="E36" i="20"/>
  <c r="F36" i="20"/>
  <c r="G36" i="20"/>
  <c r="D37" i="20"/>
  <c r="E37" i="20" s="1"/>
  <c r="F37" i="20"/>
  <c r="G37" i="20"/>
  <c r="D38" i="20"/>
  <c r="E38" i="20"/>
  <c r="F38" i="20"/>
  <c r="G38" i="20"/>
  <c r="D39" i="20"/>
  <c r="E39" i="20"/>
  <c r="F39" i="20"/>
  <c r="G39" i="20"/>
  <c r="D40" i="20"/>
  <c r="E40" i="20" s="1"/>
  <c r="F40" i="20"/>
  <c r="G40" i="20"/>
  <c r="D41" i="20"/>
  <c r="E41" i="20"/>
  <c r="F41" i="20"/>
  <c r="G41" i="20"/>
  <c r="D42" i="20"/>
  <c r="E42" i="20"/>
  <c r="F42" i="20"/>
  <c r="G42" i="20"/>
  <c r="D43" i="20"/>
  <c r="E43" i="20"/>
  <c r="F43" i="20"/>
  <c r="G43" i="20"/>
  <c r="D44" i="20"/>
  <c r="E44" i="20"/>
  <c r="F44" i="20"/>
  <c r="G44" i="20"/>
  <c r="D45" i="20"/>
  <c r="E45" i="20" s="1"/>
  <c r="F45" i="20"/>
  <c r="G45" i="20"/>
  <c r="D46" i="20"/>
  <c r="E46" i="20"/>
  <c r="F46" i="20"/>
  <c r="G46" i="20"/>
  <c r="D47" i="20"/>
  <c r="E47" i="20"/>
  <c r="F47" i="20"/>
  <c r="G47" i="20"/>
  <c r="D48" i="20"/>
  <c r="E48" i="20"/>
  <c r="F48" i="20"/>
  <c r="G48" i="20"/>
  <c r="D49" i="20"/>
  <c r="E49" i="20"/>
  <c r="F49" i="20"/>
  <c r="G49" i="20"/>
  <c r="D50" i="20"/>
  <c r="E50" i="20"/>
  <c r="F50" i="20"/>
  <c r="G50" i="20"/>
  <c r="D51" i="20"/>
  <c r="E51" i="20"/>
  <c r="F51" i="20"/>
  <c r="G51" i="20"/>
  <c r="D52" i="20"/>
  <c r="E52" i="20"/>
  <c r="F52" i="20"/>
  <c r="G52" i="20"/>
  <c r="D53" i="20"/>
  <c r="E53" i="20"/>
  <c r="F53" i="20"/>
  <c r="G53" i="20"/>
  <c r="D54" i="20"/>
  <c r="E54" i="20"/>
  <c r="F54" i="20"/>
  <c r="G54" i="20"/>
  <c r="D55" i="20"/>
  <c r="E55" i="20"/>
  <c r="F55" i="20"/>
  <c r="G55" i="20"/>
  <c r="D56" i="20"/>
  <c r="E56" i="20"/>
  <c r="F56" i="20"/>
  <c r="G56" i="20"/>
  <c r="D57" i="20"/>
  <c r="E57" i="20"/>
  <c r="F57" i="20"/>
  <c r="G57" i="20"/>
  <c r="D58" i="20"/>
  <c r="E58" i="20"/>
  <c r="F58" i="20"/>
  <c r="G58" i="20"/>
  <c r="D59" i="20"/>
  <c r="E59" i="20" s="1"/>
  <c r="F59" i="20"/>
  <c r="G59" i="20"/>
  <c r="D60" i="20"/>
  <c r="E60" i="20"/>
  <c r="F60" i="20"/>
  <c r="G60" i="20"/>
  <c r="D61" i="20"/>
  <c r="E61" i="20"/>
  <c r="F61" i="20"/>
  <c r="G61" i="20"/>
  <c r="D62" i="20"/>
  <c r="E62" i="20"/>
  <c r="F62" i="20"/>
  <c r="G62" i="20"/>
  <c r="D63" i="20"/>
  <c r="E63" i="20"/>
  <c r="F63" i="20"/>
  <c r="G63" i="20"/>
  <c r="D64" i="20"/>
  <c r="E64" i="20"/>
  <c r="F64" i="20"/>
  <c r="G64" i="20"/>
  <c r="D65" i="20"/>
  <c r="E65" i="20" s="1"/>
  <c r="F65" i="20"/>
  <c r="G65" i="20"/>
  <c r="D66" i="20"/>
  <c r="E66" i="20" s="1"/>
  <c r="F66" i="20"/>
  <c r="G66" i="20"/>
  <c r="D67" i="20"/>
  <c r="E67" i="20"/>
  <c r="F67" i="20"/>
  <c r="G67" i="20"/>
  <c r="D68" i="20"/>
  <c r="E68" i="20"/>
  <c r="F68" i="20"/>
  <c r="G68" i="20"/>
  <c r="D69" i="20"/>
  <c r="E69" i="20"/>
  <c r="F69" i="20"/>
  <c r="G69" i="20"/>
  <c r="D70" i="20"/>
  <c r="E70" i="20"/>
  <c r="F70" i="20"/>
  <c r="G70" i="20"/>
  <c r="D71" i="20"/>
  <c r="E71" i="20" s="1"/>
  <c r="F71" i="20"/>
  <c r="G71" i="20"/>
  <c r="D72" i="20"/>
  <c r="E72" i="20" s="1"/>
  <c r="F72" i="20"/>
  <c r="G72" i="20"/>
  <c r="D73" i="20"/>
  <c r="E73" i="20" s="1"/>
  <c r="F73" i="20"/>
  <c r="G73" i="20"/>
  <c r="D74" i="20"/>
  <c r="E74" i="20" s="1"/>
  <c r="F74" i="20"/>
  <c r="G74" i="20"/>
  <c r="D75" i="20"/>
  <c r="E75" i="20"/>
  <c r="F75" i="20"/>
  <c r="G75" i="20"/>
  <c r="D76" i="20"/>
  <c r="E76" i="20"/>
  <c r="F76" i="20"/>
  <c r="G76" i="20"/>
  <c r="D77" i="20"/>
  <c r="E77" i="20"/>
  <c r="F77" i="20"/>
  <c r="G77" i="20"/>
  <c r="D78" i="20"/>
  <c r="E78" i="20"/>
  <c r="F78" i="20"/>
  <c r="G78" i="20"/>
  <c r="D79" i="20"/>
  <c r="E79" i="20"/>
  <c r="F79" i="20"/>
  <c r="G79" i="20"/>
  <c r="D80" i="20"/>
  <c r="E80" i="20"/>
  <c r="F80" i="20"/>
  <c r="G80" i="20"/>
  <c r="D81" i="20"/>
  <c r="E81" i="20"/>
  <c r="F81" i="20"/>
  <c r="G81" i="20"/>
  <c r="D82" i="20"/>
  <c r="E82" i="20"/>
  <c r="F82" i="20"/>
  <c r="G82" i="20"/>
  <c r="D83" i="20"/>
  <c r="E83" i="20"/>
  <c r="F83" i="20"/>
  <c r="G83" i="20"/>
  <c r="D84" i="20"/>
  <c r="E84" i="20"/>
  <c r="F84" i="20"/>
  <c r="G84" i="20"/>
  <c r="D85" i="20"/>
  <c r="E85" i="20"/>
  <c r="F85" i="20"/>
  <c r="G85" i="20"/>
  <c r="D86" i="20"/>
  <c r="E86" i="20"/>
  <c r="F86" i="20"/>
  <c r="G86" i="20"/>
  <c r="D87" i="20"/>
  <c r="E87" i="20"/>
  <c r="F87" i="20"/>
  <c r="G87" i="20"/>
  <c r="D88" i="20"/>
  <c r="E88" i="20"/>
  <c r="F88" i="20"/>
  <c r="G88" i="20"/>
  <c r="D89" i="20"/>
  <c r="E89" i="20"/>
  <c r="F89" i="20"/>
  <c r="G89" i="20"/>
  <c r="D90" i="20"/>
  <c r="E90" i="20"/>
  <c r="F90" i="20"/>
  <c r="G90" i="20"/>
  <c r="D91" i="20"/>
  <c r="E91" i="20" s="1"/>
  <c r="F91" i="20"/>
  <c r="G91" i="20"/>
  <c r="D92" i="20"/>
  <c r="E92" i="20"/>
  <c r="F92" i="20"/>
  <c r="G92" i="20"/>
  <c r="D93" i="20"/>
  <c r="E93" i="20"/>
  <c r="F93" i="20"/>
  <c r="G93" i="20"/>
  <c r="D94" i="20"/>
  <c r="E94" i="20"/>
  <c r="F94" i="20"/>
  <c r="G94" i="20"/>
  <c r="D95" i="20"/>
  <c r="E95" i="20" s="1"/>
  <c r="F95" i="20"/>
  <c r="G95" i="20"/>
  <c r="D96" i="20"/>
  <c r="E96" i="20" s="1"/>
  <c r="F96" i="20"/>
  <c r="G96" i="20"/>
  <c r="D97" i="20"/>
  <c r="E97" i="20" s="1"/>
  <c r="F97" i="20"/>
  <c r="G97" i="20"/>
  <c r="D98" i="20"/>
  <c r="E98" i="20"/>
  <c r="F98" i="20"/>
  <c r="G98" i="20"/>
  <c r="D99" i="20"/>
  <c r="E99" i="20"/>
  <c r="F99" i="20"/>
  <c r="G99" i="20"/>
  <c r="D100" i="20"/>
  <c r="E100" i="20"/>
  <c r="F100" i="20"/>
  <c r="G100" i="20"/>
  <c r="D101" i="20"/>
  <c r="E101" i="20"/>
  <c r="F101" i="20"/>
  <c r="G101" i="20"/>
  <c r="D102" i="20"/>
  <c r="E102" i="20"/>
  <c r="F102" i="20"/>
  <c r="G102" i="20"/>
  <c r="D103" i="20"/>
  <c r="E103" i="20" s="1"/>
  <c r="F103" i="20"/>
  <c r="G103" i="20"/>
  <c r="D104" i="20"/>
  <c r="E104" i="20"/>
  <c r="F104" i="20"/>
  <c r="G104" i="20"/>
  <c r="D105" i="20"/>
  <c r="E105" i="20"/>
  <c r="F105" i="20"/>
  <c r="G105" i="20"/>
  <c r="D106" i="20"/>
  <c r="E106" i="20"/>
  <c r="F106" i="20"/>
  <c r="G106" i="20"/>
  <c r="D107" i="20"/>
  <c r="E107" i="20"/>
  <c r="F107" i="20"/>
  <c r="G107" i="20"/>
  <c r="D108" i="20"/>
  <c r="E108" i="20"/>
  <c r="F108" i="20"/>
  <c r="G108" i="20"/>
  <c r="D109" i="20"/>
  <c r="E109" i="20"/>
  <c r="F109" i="20"/>
  <c r="G109" i="20"/>
  <c r="D110" i="20"/>
  <c r="E110" i="20"/>
  <c r="F110" i="20"/>
  <c r="G110" i="20"/>
  <c r="D111" i="20"/>
  <c r="E111" i="20"/>
  <c r="F111" i="20"/>
  <c r="G111" i="20"/>
  <c r="D112" i="20"/>
  <c r="E112" i="20"/>
  <c r="F112" i="20"/>
  <c r="G112" i="20"/>
  <c r="D113" i="20"/>
  <c r="E113" i="20"/>
  <c r="F113" i="20"/>
  <c r="G113" i="20"/>
  <c r="D114" i="20"/>
  <c r="E114" i="20"/>
  <c r="F114" i="20"/>
  <c r="G114" i="20"/>
  <c r="D115" i="20"/>
  <c r="E115" i="20"/>
  <c r="F115" i="20"/>
  <c r="G115" i="20"/>
  <c r="D116" i="20"/>
  <c r="E116" i="20"/>
  <c r="F116" i="20"/>
  <c r="G116" i="20"/>
  <c r="D117" i="20"/>
  <c r="E117" i="20" s="1"/>
  <c r="F117" i="20"/>
  <c r="G117" i="20"/>
  <c r="D118" i="20"/>
  <c r="E118" i="20"/>
  <c r="F118" i="20"/>
  <c r="G118" i="20"/>
  <c r="D119" i="20"/>
  <c r="E119" i="20"/>
  <c r="F119" i="20"/>
  <c r="G119" i="20"/>
  <c r="D120" i="20"/>
  <c r="E120" i="20"/>
  <c r="F120" i="20"/>
  <c r="G120" i="20"/>
  <c r="D121" i="20"/>
  <c r="E121" i="20"/>
  <c r="F121" i="20"/>
  <c r="G121" i="20"/>
  <c r="D122" i="20"/>
  <c r="E122" i="20"/>
  <c r="F122" i="20"/>
  <c r="G122" i="20"/>
  <c r="D123" i="20"/>
  <c r="E123" i="20"/>
  <c r="F123" i="20"/>
  <c r="G123" i="20"/>
  <c r="D124" i="20"/>
  <c r="E124" i="20"/>
  <c r="F124" i="20"/>
  <c r="G124" i="20"/>
  <c r="B4" i="19"/>
  <c r="C4" i="19"/>
  <c r="D4" i="19"/>
  <c r="B5" i="19"/>
  <c r="C5" i="19"/>
  <c r="D5" i="19"/>
  <c r="O7" i="20"/>
  <c r="O6" i="21"/>
  <c r="H4" i="19"/>
  <c r="AM2" i="21" l="1"/>
  <c r="H5" i="19"/>
  <c r="P5" i="19" a="1"/>
  <c r="P5" i="19" s="1"/>
  <c r="Q5" i="19"/>
  <c r="B6" i="19"/>
  <c r="C6" i="19"/>
  <c r="D6" i="19"/>
  <c r="AM3" i="21" l="1"/>
  <c r="P6" i="19"/>
  <c r="AM7" i="21"/>
  <c r="AN7" i="21" s="1"/>
  <c r="AM8" i="21"/>
  <c r="AN8" i="21" s="1"/>
  <c r="AM9" i="21"/>
  <c r="AN9" i="21" s="1"/>
  <c r="AM10" i="21"/>
  <c r="AN10" i="21" s="1"/>
  <c r="AM11" i="21"/>
  <c r="AN11" i="21" s="1"/>
  <c r="AM12" i="21"/>
  <c r="AN12" i="21" s="1"/>
  <c r="AM13" i="21"/>
  <c r="AN13" i="21" s="1"/>
  <c r="AM14" i="21"/>
  <c r="AN14" i="21" s="1"/>
  <c r="AM15" i="21"/>
  <c r="AN15" i="21" s="1"/>
  <c r="AM16" i="21"/>
  <c r="AN16" i="21" s="1"/>
  <c r="AM17" i="21"/>
  <c r="AN17" i="21" s="1"/>
  <c r="AM18" i="21"/>
  <c r="AN18" i="21" s="1"/>
  <c r="AM19" i="21"/>
  <c r="AN19" i="21" s="1"/>
  <c r="AM20" i="21"/>
  <c r="AN20" i="21" s="1"/>
  <c r="AM21" i="21"/>
  <c r="AN21" i="21" s="1"/>
  <c r="AM22" i="21"/>
  <c r="AN22" i="21" s="1"/>
  <c r="AM23" i="21"/>
  <c r="AN23" i="21" s="1"/>
  <c r="AM24" i="21"/>
  <c r="AN24" i="21" s="1"/>
  <c r="AM25" i="21"/>
  <c r="AN25" i="21" s="1"/>
  <c r="AM26" i="21"/>
  <c r="AN26" i="21" s="1"/>
  <c r="AM27" i="21"/>
  <c r="AN27" i="21" s="1"/>
  <c r="AM28" i="21"/>
  <c r="AN28" i="21" s="1"/>
  <c r="AM29" i="21"/>
  <c r="AN29" i="21" s="1"/>
  <c r="AM30" i="21"/>
  <c r="AN30" i="21" s="1"/>
  <c r="AM31" i="21"/>
  <c r="AN31" i="21" s="1"/>
  <c r="AM32" i="21"/>
  <c r="AN32" i="21" s="1"/>
  <c r="AM33" i="21"/>
  <c r="AN33" i="21" s="1"/>
  <c r="AM34" i="21"/>
  <c r="AN34" i="21" s="1"/>
  <c r="AM35" i="21"/>
  <c r="AN35" i="21" s="1"/>
  <c r="AM36" i="21"/>
  <c r="AN36" i="21" s="1"/>
  <c r="AM37" i="21"/>
  <c r="AN37" i="21" s="1"/>
  <c r="AM38" i="21"/>
  <c r="AN38" i="21" s="1"/>
  <c r="AM39" i="21"/>
  <c r="AN39" i="21" s="1"/>
  <c r="AM40" i="21"/>
  <c r="AN40" i="21" s="1"/>
  <c r="AM41" i="21"/>
  <c r="AN41" i="21" s="1"/>
  <c r="AM42" i="21"/>
  <c r="AN42" i="21" s="1"/>
  <c r="AM43" i="21"/>
  <c r="AN43" i="21" s="1"/>
  <c r="AM44" i="21"/>
  <c r="AN44" i="21" s="1"/>
  <c r="AM45" i="21"/>
  <c r="AN45" i="21" s="1"/>
  <c r="AM46" i="21"/>
  <c r="AN46" i="21" s="1"/>
  <c r="AM47" i="21"/>
  <c r="AN47" i="21" s="1"/>
  <c r="AM48" i="21"/>
  <c r="AN48" i="21" s="1"/>
  <c r="Q6" i="19"/>
  <c r="Q3" i="19" s="1"/>
  <c r="E4" i="18"/>
  <c r="F4" i="18"/>
  <c r="G4" i="18"/>
  <c r="E5" i="18"/>
  <c r="F5" i="18"/>
  <c r="G5" i="18"/>
  <c r="N5" i="18"/>
  <c r="X5" i="18" a="1"/>
  <c r="X5" i="18" s="1"/>
  <c r="T5" i="18"/>
  <c r="Y5" i="18"/>
  <c r="E6" i="18"/>
  <c r="F6" i="18"/>
  <c r="G6" i="18"/>
  <c r="N6" i="18"/>
  <c r="X6" i="18"/>
  <c r="T6" i="18"/>
  <c r="Y6" i="18"/>
  <c r="O4" i="18"/>
  <c r="E7" i="18" l="1"/>
  <c r="F7" i="18"/>
  <c r="G7" i="18"/>
  <c r="N7" i="18"/>
  <c r="X7" i="18"/>
  <c r="T7" i="18"/>
  <c r="Y7" i="18"/>
  <c r="E8" i="18" l="1"/>
  <c r="F8" i="18"/>
  <c r="G8" i="18"/>
  <c r="N8" i="18"/>
  <c r="X8" i="18"/>
  <c r="T8" i="18"/>
  <c r="Y8" i="18"/>
  <c r="E9" i="18" l="1"/>
  <c r="F9" i="18"/>
  <c r="G9" i="18"/>
  <c r="N9" i="18"/>
  <c r="X9" i="18"/>
  <c r="T9" i="18"/>
  <c r="Y9" i="18"/>
  <c r="E10" i="18" l="1"/>
  <c r="F10" i="18"/>
  <c r="G10" i="18"/>
  <c r="N10" i="18"/>
  <c r="X10" i="18"/>
  <c r="T10" i="18"/>
  <c r="Y10" i="18"/>
  <c r="E11" i="18" l="1"/>
  <c r="F11" i="18"/>
  <c r="G11" i="18"/>
  <c r="N11" i="18"/>
  <c r="X11" i="18"/>
  <c r="T11" i="18"/>
  <c r="Y11" i="18"/>
  <c r="E12" i="18" l="1"/>
  <c r="F12" i="18"/>
  <c r="G12" i="18"/>
  <c r="N12" i="18"/>
  <c r="X12" i="18"/>
  <c r="T12" i="18"/>
  <c r="Y12" i="18"/>
  <c r="E13" i="18" l="1"/>
  <c r="F13" i="18"/>
  <c r="G13" i="18"/>
  <c r="N13" i="18"/>
  <c r="X13" i="18"/>
  <c r="T13" i="18"/>
  <c r="Y13" i="18"/>
  <c r="E14" i="18" l="1"/>
  <c r="F14" i="18"/>
  <c r="G14" i="18"/>
  <c r="N14" i="18"/>
  <c r="X14" i="18"/>
  <c r="T14" i="18"/>
  <c r="Y14" i="18"/>
  <c r="E15" i="18" l="1"/>
  <c r="F15" i="18"/>
  <c r="G15" i="18"/>
  <c r="N15" i="18"/>
  <c r="X15" i="18"/>
  <c r="T15" i="18"/>
  <c r="Y15" i="18"/>
  <c r="E16" i="18" l="1"/>
  <c r="F16" i="18"/>
  <c r="G16" i="18"/>
  <c r="N16" i="18"/>
  <c r="X16" i="18"/>
  <c r="T16" i="18"/>
  <c r="Y16" i="18"/>
  <c r="E17" i="18" l="1"/>
  <c r="F17" i="18"/>
  <c r="G17" i="18"/>
  <c r="N17" i="18"/>
  <c r="X17" i="18"/>
  <c r="T17" i="18"/>
  <c r="Y17" i="18"/>
  <c r="E18" i="18" l="1"/>
  <c r="F18" i="18"/>
  <c r="G18" i="18"/>
  <c r="N18" i="18"/>
  <c r="X18" i="18"/>
  <c r="T18" i="18"/>
  <c r="Y18" i="18"/>
  <c r="E19" i="18" l="1"/>
  <c r="F19" i="18"/>
  <c r="G19" i="18"/>
  <c r="N19" i="18"/>
  <c r="X19" i="18"/>
  <c r="T19" i="18"/>
  <c r="Y19" i="18"/>
  <c r="E20" i="18" l="1"/>
  <c r="F20" i="18"/>
  <c r="G20" i="18"/>
  <c r="N20" i="18"/>
  <c r="X20" i="18"/>
  <c r="T20" i="18"/>
  <c r="Y20" i="18"/>
  <c r="E21" i="18" l="1"/>
  <c r="F21" i="18"/>
  <c r="G21" i="18"/>
  <c r="N21" i="18"/>
  <c r="X21" i="18"/>
  <c r="T21" i="18"/>
  <c r="Y21" i="18"/>
  <c r="E22" i="18" l="1"/>
  <c r="F22" i="18"/>
  <c r="G22" i="18"/>
  <c r="N22" i="18"/>
  <c r="X22" i="18"/>
  <c r="T22" i="18"/>
  <c r="Y22" i="18"/>
  <c r="E23" i="18" l="1"/>
  <c r="F23" i="18"/>
  <c r="G23" i="18"/>
  <c r="N23" i="18"/>
  <c r="X23" i="18"/>
  <c r="T23" i="18"/>
  <c r="Y23" i="18"/>
  <c r="E24" i="18" l="1"/>
  <c r="F24" i="18"/>
  <c r="G24" i="18"/>
  <c r="N24" i="18"/>
  <c r="X24" i="18"/>
  <c r="T24" i="18"/>
  <c r="Y24" i="18"/>
  <c r="E25" i="18" l="1"/>
  <c r="F25" i="18"/>
  <c r="G25" i="18"/>
  <c r="N25" i="18"/>
  <c r="X25" i="18"/>
  <c r="T25" i="18"/>
  <c r="Y25" i="18"/>
  <c r="E26" i="18" l="1"/>
  <c r="F26" i="18"/>
  <c r="G26" i="18"/>
  <c r="N26" i="18"/>
  <c r="X26" i="18"/>
  <c r="T26" i="18"/>
  <c r="Y26" i="18"/>
  <c r="E27" i="18" l="1"/>
  <c r="F27" i="18"/>
  <c r="G27" i="18"/>
  <c r="N27" i="18"/>
  <c r="X27" i="18"/>
  <c r="T27" i="18"/>
  <c r="Y27" i="18"/>
  <c r="E28" i="18" l="1"/>
  <c r="F28" i="18"/>
  <c r="G28" i="18"/>
  <c r="N28" i="18"/>
  <c r="X28" i="18"/>
  <c r="T28" i="18"/>
  <c r="Y28" i="18"/>
  <c r="E29" i="18" l="1"/>
  <c r="F29" i="18"/>
  <c r="G29" i="18"/>
  <c r="N29" i="18"/>
  <c r="X29" i="18"/>
  <c r="T29" i="18"/>
  <c r="Y29" i="18"/>
  <c r="E30" i="18" l="1"/>
  <c r="F30" i="18"/>
  <c r="G30" i="18"/>
  <c r="N30" i="18"/>
  <c r="X30" i="18"/>
  <c r="T30" i="18"/>
  <c r="Y30" i="18"/>
  <c r="E31" i="18" l="1"/>
  <c r="F31" i="18"/>
  <c r="G31" i="18"/>
  <c r="N31" i="18"/>
  <c r="X31" i="18"/>
  <c r="T31" i="18"/>
  <c r="Y31" i="18"/>
  <c r="E32" i="18" l="1"/>
  <c r="F32" i="18"/>
  <c r="G32" i="18"/>
  <c r="N32" i="18"/>
  <c r="X32" i="18"/>
  <c r="T32" i="18"/>
  <c r="Y32" i="18"/>
  <c r="E33" i="18" l="1"/>
  <c r="F33" i="18"/>
  <c r="G33" i="18"/>
  <c r="N33" i="18"/>
  <c r="X33" i="18"/>
  <c r="T33" i="18"/>
  <c r="Y33" i="18"/>
  <c r="E34" i="18" l="1"/>
  <c r="F34" i="18"/>
  <c r="G34" i="18"/>
  <c r="N34" i="18"/>
  <c r="X34" i="18"/>
  <c r="T34" i="18"/>
  <c r="Y34" i="18"/>
  <c r="E35" i="18" l="1"/>
  <c r="F35" i="18"/>
  <c r="G35" i="18"/>
  <c r="N35" i="18"/>
  <c r="X35" i="18"/>
  <c r="T35" i="18"/>
  <c r="Y35" i="18"/>
  <c r="E36" i="18" l="1"/>
  <c r="F36" i="18"/>
  <c r="G36" i="18"/>
  <c r="N36" i="18"/>
  <c r="X36" i="18"/>
  <c r="T36" i="18"/>
  <c r="Y36" i="18"/>
  <c r="E37" i="18" l="1"/>
  <c r="F37" i="18"/>
  <c r="G37" i="18"/>
  <c r="N37" i="18"/>
  <c r="X37" i="18"/>
  <c r="T37" i="18"/>
  <c r="Y37" i="18"/>
  <c r="E38" i="18" l="1"/>
  <c r="F38" i="18"/>
  <c r="N38" i="18"/>
  <c r="X38" i="18"/>
  <c r="T38" i="18"/>
  <c r="Y38" i="18"/>
  <c r="E39" i="18" l="1"/>
  <c r="F39" i="18"/>
  <c r="N39" i="18"/>
  <c r="X39" i="18"/>
  <c r="T39" i="18"/>
  <c r="Y39" i="18"/>
  <c r="E40" i="18" l="1"/>
  <c r="F40" i="18"/>
  <c r="N40" i="18"/>
  <c r="O5" i="18" s="1" a="1"/>
  <c r="O40" i="18" s="1"/>
  <c r="X40" i="18"/>
  <c r="T40" i="18"/>
  <c r="Y40" i="18"/>
  <c r="O5" i="18" l="1"/>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E42" i="18"/>
  <c r="F42" i="18"/>
  <c r="E43" i="18"/>
  <c r="F43" i="18"/>
  <c r="E44" i="18"/>
  <c r="F44" i="18"/>
  <c r="E45" i="18"/>
  <c r="F45" i="18"/>
  <c r="E46" i="18"/>
  <c r="F46" i="18"/>
  <c r="E47" i="18"/>
  <c r="F47" i="18"/>
  <c r="E48" i="18"/>
  <c r="F48" i="18"/>
  <c r="E49" i="18"/>
  <c r="F49" i="18"/>
  <c r="E50" i="18"/>
  <c r="F50" i="18"/>
  <c r="E51" i="18"/>
  <c r="F51" i="18"/>
  <c r="E52" i="18"/>
  <c r="F52" i="18"/>
  <c r="E53" i="18"/>
  <c r="F53" i="18"/>
  <c r="E54" i="18"/>
  <c r="F54" i="18"/>
  <c r="E55" i="18"/>
  <c r="F55" i="18"/>
  <c r="E56" i="18"/>
  <c r="F56" i="18"/>
  <c r="E57" i="18"/>
  <c r="F57" i="18"/>
  <c r="E58" i="18"/>
  <c r="F58" i="18"/>
  <c r="E59" i="18"/>
  <c r="F59" i="18"/>
  <c r="E60" i="18"/>
  <c r="F60" i="18"/>
  <c r="E61" i="18"/>
  <c r="F61" i="18"/>
  <c r="E62" i="18"/>
  <c r="F62" i="18"/>
  <c r="E63" i="18"/>
  <c r="F63" i="18"/>
  <c r="E64" i="18"/>
  <c r="F64" i="18"/>
  <c r="E65" i="18"/>
  <c r="F65" i="18"/>
  <c r="E66" i="18"/>
  <c r="F66" i="18"/>
  <c r="E67" i="18"/>
  <c r="F67" i="18"/>
  <c r="E68" i="18"/>
  <c r="F68" i="18"/>
  <c r="E69" i="18"/>
  <c r="F69" i="18"/>
  <c r="E70" i="18"/>
  <c r="F70" i="18"/>
  <c r="E71" i="18"/>
  <c r="F71" i="18"/>
  <c r="E72" i="18"/>
  <c r="F72" i="18"/>
  <c r="E73" i="18"/>
  <c r="F73" i="18"/>
  <c r="E74" i="18"/>
  <c r="F74" i="18"/>
  <c r="E75" i="18"/>
  <c r="F75" i="18"/>
  <c r="E76" i="18"/>
  <c r="F76" i="18"/>
  <c r="E77" i="18"/>
  <c r="F77" i="18"/>
  <c r="E4" i="17"/>
  <c r="F4" i="17"/>
  <c r="G4" i="17"/>
  <c r="E5" i="17"/>
  <c r="F5" i="17"/>
  <c r="G5" i="17"/>
  <c r="N5" i="17"/>
  <c r="X5" i="17" a="1"/>
  <c r="X5" i="17" s="1"/>
  <c r="T5" i="17"/>
  <c r="Y5" i="17"/>
  <c r="E6" i="17"/>
  <c r="F6" i="17"/>
  <c r="G6" i="17"/>
  <c r="N6" i="17"/>
  <c r="X6" i="17"/>
  <c r="T6" i="17"/>
  <c r="Y6" i="17"/>
  <c r="O4" i="17"/>
  <c r="E7" i="17" l="1"/>
  <c r="F7" i="17"/>
  <c r="G7" i="17"/>
  <c r="N7" i="17"/>
  <c r="X7" i="17"/>
  <c r="T7" i="17"/>
  <c r="Y7" i="17"/>
  <c r="E8" i="17" l="1"/>
  <c r="F8" i="17"/>
  <c r="G8" i="17"/>
  <c r="N8" i="17"/>
  <c r="X8" i="17"/>
  <c r="T8" i="17"/>
  <c r="Y8" i="17"/>
  <c r="E9" i="17" l="1"/>
  <c r="F9" i="17"/>
  <c r="G9" i="17"/>
  <c r="N9" i="17"/>
  <c r="X9" i="17"/>
  <c r="T9" i="17"/>
  <c r="Y9" i="17"/>
  <c r="E10" i="17" l="1"/>
  <c r="F10" i="17"/>
  <c r="G10" i="17"/>
  <c r="N10" i="17"/>
  <c r="X10" i="17"/>
  <c r="T10" i="17"/>
  <c r="Y10" i="17"/>
  <c r="E11" i="17" l="1"/>
  <c r="F11" i="17"/>
  <c r="G11" i="17"/>
  <c r="N11" i="17"/>
  <c r="X11" i="17"/>
  <c r="T11" i="17"/>
  <c r="Y11" i="17"/>
  <c r="E12" i="17" l="1"/>
  <c r="F12" i="17"/>
  <c r="G12" i="17"/>
  <c r="N12" i="17"/>
  <c r="X12" i="17"/>
  <c r="T12" i="17"/>
  <c r="Y12" i="17"/>
  <c r="E13" i="17" l="1"/>
  <c r="F13" i="17"/>
  <c r="G13" i="17"/>
  <c r="N13" i="17"/>
  <c r="X13" i="17"/>
  <c r="T13" i="17"/>
  <c r="Y13" i="17"/>
  <c r="E14" i="17" l="1"/>
  <c r="F14" i="17"/>
  <c r="G14" i="17"/>
  <c r="N14" i="17"/>
  <c r="X14" i="17"/>
  <c r="T14" i="17"/>
  <c r="Y14" i="17"/>
  <c r="E15" i="17" l="1"/>
  <c r="F15" i="17"/>
  <c r="G15" i="17"/>
  <c r="N15" i="17"/>
  <c r="O5" i="17" s="1" a="1"/>
  <c r="O15" i="17" s="1"/>
  <c r="X15" i="17"/>
  <c r="T15" i="17"/>
  <c r="Y15" i="17"/>
  <c r="O5" i="17" l="1"/>
  <c r="O6" i="17"/>
  <c r="O7" i="17"/>
  <c r="O8" i="17"/>
  <c r="O9" i="17"/>
  <c r="O10" i="17"/>
  <c r="O11" i="17"/>
  <c r="O12" i="17"/>
  <c r="O13" i="17"/>
  <c r="O14" i="17"/>
  <c r="E4" i="16"/>
  <c r="F4" i="16"/>
  <c r="G4" i="16"/>
  <c r="E5" i="16"/>
  <c r="F5" i="16"/>
  <c r="G5" i="16"/>
  <c r="N5" i="16"/>
  <c r="X5" i="16" a="1"/>
  <c r="X5" i="16" s="1"/>
  <c r="T5" i="16"/>
  <c r="Y5" i="16"/>
  <c r="E6" i="16"/>
  <c r="F6" i="16"/>
  <c r="G6" i="16"/>
  <c r="N6" i="16"/>
  <c r="X6" i="16"/>
  <c r="T6" i="16"/>
  <c r="Y6" i="16"/>
  <c r="O4" i="16"/>
  <c r="E7" i="16" l="1"/>
  <c r="F7" i="16"/>
  <c r="G7" i="16"/>
  <c r="N7" i="16"/>
  <c r="X7" i="16"/>
  <c r="T7" i="16"/>
  <c r="Y7" i="16"/>
  <c r="E8" i="16" l="1"/>
  <c r="F8" i="16"/>
  <c r="G8" i="16"/>
  <c r="N8" i="16"/>
  <c r="X8" i="16"/>
  <c r="T8" i="16"/>
  <c r="Y8" i="16"/>
  <c r="E9" i="16" l="1"/>
  <c r="F9" i="16"/>
  <c r="G9" i="16"/>
  <c r="N9" i="16"/>
  <c r="X9" i="16"/>
  <c r="T9" i="16"/>
  <c r="Y9" i="16"/>
  <c r="E10" i="16" l="1"/>
  <c r="F10" i="16"/>
  <c r="G10" i="16"/>
  <c r="N10" i="16"/>
  <c r="X10" i="16"/>
  <c r="T10" i="16"/>
  <c r="Y10" i="16"/>
  <c r="E11" i="16" l="1"/>
  <c r="F11" i="16"/>
  <c r="G11" i="16"/>
  <c r="N11" i="16"/>
  <c r="O5" i="16" s="1" a="1"/>
  <c r="O11" i="16" s="1"/>
  <c r="X11" i="16"/>
  <c r="T11" i="16"/>
  <c r="Y11" i="16"/>
  <c r="O5" i="16" l="1"/>
  <c r="O6" i="16"/>
  <c r="O7" i="16"/>
  <c r="O8" i="16"/>
  <c r="O9" i="16"/>
  <c r="O10" i="16"/>
  <c r="E4" i="15"/>
  <c r="F4" i="15"/>
  <c r="G4" i="15"/>
  <c r="E5" i="15"/>
  <c r="F5" i="15"/>
  <c r="G5" i="15"/>
  <c r="R5" i="15"/>
  <c r="AB5" i="15" a="1"/>
  <c r="AB5" i="15" s="1"/>
  <c r="X5" i="15"/>
  <c r="AC5" i="15"/>
  <c r="E6" i="15"/>
  <c r="F6" i="15"/>
  <c r="G6" i="15"/>
  <c r="R6" i="15"/>
  <c r="AB6" i="15"/>
  <c r="X6" i="15"/>
  <c r="AC6" i="15"/>
  <c r="S4" i="15"/>
  <c r="E7" i="15" l="1"/>
  <c r="F7" i="15"/>
  <c r="G7" i="15"/>
  <c r="R7" i="15"/>
  <c r="AB7" i="15"/>
  <c r="X7" i="15"/>
  <c r="AC7" i="15"/>
  <c r="E8" i="15" l="1"/>
  <c r="F8" i="15"/>
  <c r="G8" i="15"/>
  <c r="R8" i="15"/>
  <c r="AB8" i="15"/>
  <c r="X8" i="15"/>
  <c r="AC8" i="15"/>
  <c r="E9" i="15" l="1"/>
  <c r="F9" i="15"/>
  <c r="G9" i="15"/>
  <c r="R9" i="15"/>
  <c r="AB9" i="15"/>
  <c r="X9" i="15"/>
  <c r="AC9" i="15"/>
  <c r="E10" i="15" l="1"/>
  <c r="F10" i="15"/>
  <c r="G10" i="15"/>
  <c r="R10" i="15"/>
  <c r="AB10" i="15"/>
  <c r="X10" i="15"/>
  <c r="AC10" i="15"/>
  <c r="E11" i="15" l="1"/>
  <c r="F11" i="15"/>
  <c r="G11" i="15"/>
  <c r="R11" i="15"/>
  <c r="AB11" i="15"/>
  <c r="X11" i="15"/>
  <c r="AC11" i="15"/>
  <c r="E12" i="15" l="1"/>
  <c r="F12" i="15"/>
  <c r="G12" i="15"/>
  <c r="R12" i="15"/>
  <c r="AB12" i="15"/>
  <c r="X12" i="15"/>
  <c r="AC12" i="15"/>
  <c r="E13" i="15" l="1"/>
  <c r="F13" i="15"/>
  <c r="G13" i="15"/>
  <c r="R13" i="15"/>
  <c r="AB13" i="15"/>
  <c r="X13" i="15"/>
  <c r="AC13" i="15"/>
  <c r="E14" i="15" l="1"/>
  <c r="F14" i="15"/>
  <c r="G14" i="15"/>
  <c r="R14" i="15"/>
  <c r="AB14" i="15"/>
  <c r="X14" i="15"/>
  <c r="AC14" i="15"/>
  <c r="E15" i="15" l="1"/>
  <c r="F15" i="15"/>
  <c r="G15" i="15"/>
  <c r="R15" i="15"/>
  <c r="AB15" i="15"/>
  <c r="X15" i="15"/>
  <c r="AC15" i="15"/>
  <c r="E16" i="15" l="1"/>
  <c r="F16" i="15"/>
  <c r="G16" i="15"/>
  <c r="R16" i="15"/>
  <c r="AB16" i="15"/>
  <c r="X16" i="15"/>
  <c r="AC16" i="15"/>
  <c r="E17" i="15" l="1"/>
  <c r="F17" i="15"/>
  <c r="G17" i="15"/>
  <c r="R17" i="15"/>
  <c r="AB17" i="15"/>
  <c r="X17" i="15"/>
  <c r="AC17" i="15"/>
  <c r="E18" i="15" l="1"/>
  <c r="F18" i="15"/>
  <c r="G18" i="15"/>
  <c r="R18" i="15"/>
  <c r="AB18" i="15"/>
  <c r="X18" i="15"/>
  <c r="AC18" i="15"/>
  <c r="E19" i="15" l="1"/>
  <c r="F19" i="15"/>
  <c r="G19" i="15"/>
  <c r="R19" i="15"/>
  <c r="AB19" i="15"/>
  <c r="X19" i="15"/>
  <c r="AC19" i="15"/>
  <c r="E20" i="15" l="1"/>
  <c r="F20" i="15"/>
  <c r="G20" i="15"/>
  <c r="R20" i="15"/>
  <c r="AB20" i="15"/>
  <c r="X20" i="15"/>
  <c r="AC20" i="15"/>
  <c r="E21" i="15" l="1"/>
  <c r="F21" i="15"/>
  <c r="G21" i="15"/>
  <c r="R21" i="15"/>
  <c r="AB21" i="15"/>
  <c r="X21" i="15"/>
  <c r="AC21" i="15"/>
  <c r="E22" i="15" l="1"/>
  <c r="F22" i="15"/>
  <c r="G22" i="15"/>
  <c r="R22" i="15"/>
  <c r="AB22" i="15"/>
  <c r="X22" i="15"/>
  <c r="AC22" i="15"/>
  <c r="E23" i="15" l="1"/>
  <c r="F23" i="15"/>
  <c r="G23" i="15"/>
  <c r="R23" i="15"/>
  <c r="AB23" i="15"/>
  <c r="X23" i="15"/>
  <c r="AC23" i="15"/>
  <c r="E24" i="15" l="1"/>
  <c r="F24" i="15"/>
  <c r="G24" i="15"/>
  <c r="R24" i="15"/>
  <c r="AB24" i="15"/>
  <c r="X24" i="15"/>
  <c r="AC24" i="15"/>
  <c r="E25" i="15" l="1"/>
  <c r="F25" i="15"/>
  <c r="G25" i="15"/>
  <c r="R25" i="15"/>
  <c r="AB25" i="15"/>
  <c r="X25" i="15"/>
  <c r="AC25" i="15"/>
  <c r="E26" i="15" l="1"/>
  <c r="F26" i="15"/>
  <c r="G26" i="15"/>
  <c r="R26" i="15"/>
  <c r="AB26" i="15"/>
  <c r="X26" i="15"/>
  <c r="AC26" i="15"/>
  <c r="E27" i="15" l="1"/>
  <c r="F27" i="15"/>
  <c r="G27" i="15"/>
  <c r="R27" i="15"/>
  <c r="AB27" i="15"/>
  <c r="X27" i="15"/>
  <c r="AC27" i="15"/>
  <c r="E28" i="15" l="1"/>
  <c r="F28" i="15"/>
  <c r="G28" i="15"/>
  <c r="R28" i="15"/>
  <c r="AB28" i="15"/>
  <c r="X28" i="15"/>
  <c r="AC28" i="15"/>
  <c r="E29" i="15" l="1"/>
  <c r="F29" i="15"/>
  <c r="G29" i="15"/>
  <c r="R29" i="15"/>
  <c r="AB29" i="15"/>
  <c r="X29" i="15"/>
  <c r="AC29" i="15"/>
  <c r="E30" i="15" l="1"/>
  <c r="F30" i="15"/>
  <c r="G30" i="15"/>
  <c r="R30" i="15"/>
  <c r="AB30" i="15"/>
  <c r="X30" i="15"/>
  <c r="AC30" i="15"/>
  <c r="E31" i="15" l="1"/>
  <c r="F31" i="15"/>
  <c r="G31" i="15"/>
  <c r="R31" i="15"/>
  <c r="AB31" i="15"/>
  <c r="X31" i="15"/>
  <c r="AC31" i="15"/>
  <c r="E32" i="15" l="1"/>
  <c r="F32" i="15"/>
  <c r="G32" i="15"/>
  <c r="R32" i="15"/>
  <c r="AB32" i="15"/>
  <c r="X32" i="15"/>
  <c r="AC32" i="15"/>
  <c r="E33" i="15" l="1"/>
  <c r="F33" i="15"/>
  <c r="G33" i="15"/>
  <c r="R33" i="15"/>
  <c r="AB33" i="15"/>
  <c r="X33" i="15"/>
  <c r="AC33" i="15"/>
  <c r="E34" i="15" l="1"/>
  <c r="F34" i="15"/>
  <c r="G34" i="15"/>
  <c r="R34" i="15"/>
  <c r="AB34" i="15"/>
  <c r="X34" i="15"/>
  <c r="AC34" i="15"/>
  <c r="E35" i="15" l="1"/>
  <c r="F35" i="15"/>
  <c r="G35" i="15"/>
  <c r="R35" i="15"/>
  <c r="AB35" i="15"/>
  <c r="X35" i="15"/>
  <c r="AC35" i="15"/>
  <c r="E36" i="15" l="1"/>
  <c r="F36" i="15"/>
  <c r="G36" i="15"/>
  <c r="R36" i="15"/>
  <c r="AB36" i="15"/>
  <c r="X36" i="15"/>
  <c r="AC36" i="15"/>
  <c r="E37" i="15" l="1"/>
  <c r="F37" i="15"/>
  <c r="G37" i="15"/>
  <c r="R37" i="15"/>
  <c r="AB37" i="15"/>
  <c r="X37" i="15"/>
  <c r="AC37" i="15"/>
  <c r="E38" i="15" l="1"/>
  <c r="F38" i="15"/>
  <c r="G38" i="15"/>
  <c r="R38" i="15"/>
  <c r="AB38" i="15"/>
  <c r="X38" i="15"/>
  <c r="AC38" i="15"/>
  <c r="E39" i="15" l="1"/>
  <c r="F39" i="15"/>
  <c r="G39" i="15"/>
  <c r="R39" i="15"/>
  <c r="AB39" i="15"/>
  <c r="X39" i="15"/>
  <c r="AC39" i="15"/>
  <c r="E40" i="15" l="1"/>
  <c r="F40" i="15"/>
  <c r="G40" i="15"/>
  <c r="R40" i="15"/>
  <c r="AB40" i="15"/>
  <c r="X40" i="15"/>
  <c r="AC40" i="15"/>
  <c r="E41" i="15" l="1"/>
  <c r="F41" i="15"/>
  <c r="G41" i="15"/>
  <c r="R41" i="15"/>
  <c r="AB41" i="15"/>
  <c r="X41" i="15"/>
  <c r="AC41" i="15"/>
  <c r="E42" i="15" l="1"/>
  <c r="F42" i="15"/>
  <c r="G42" i="15"/>
  <c r="R42" i="15"/>
  <c r="AB42" i="15"/>
  <c r="X42" i="15"/>
  <c r="AC42" i="15"/>
  <c r="E43" i="15" l="1"/>
  <c r="F43" i="15"/>
  <c r="G43" i="15"/>
  <c r="R43" i="15"/>
  <c r="S5" i="15" s="1" a="1"/>
  <c r="S43" i="15" s="1"/>
  <c r="AB43" i="15"/>
  <c r="X43" i="15"/>
  <c r="AC43" i="15"/>
  <c r="S5" i="15" l="1"/>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F4" i="14"/>
  <c r="G4" i="14"/>
  <c r="C5" i="14" a="1"/>
  <c r="C5" i="14" s="1"/>
  <c r="D5" i="14" a="1"/>
  <c r="D5" i="14" s="1"/>
  <c r="F5" i="14"/>
  <c r="G5" i="14"/>
  <c r="S4" i="14"/>
  <c r="E5" i="14" l="1"/>
  <c r="R5" i="14"/>
  <c r="AB5" i="14" a="1"/>
  <c r="AB5" i="14" s="1"/>
  <c r="X5" i="14"/>
  <c r="AC5" i="14"/>
  <c r="C6" i="14" a="1"/>
  <c r="C6" i="14" s="1"/>
  <c r="D6" i="14" a="1"/>
  <c r="D6" i="14" s="1"/>
  <c r="F6" i="14"/>
  <c r="G6" i="14"/>
  <c r="E6" i="14" l="1"/>
  <c r="R6" i="14"/>
  <c r="AB6" i="14"/>
  <c r="X6" i="14"/>
  <c r="AC6" i="14"/>
  <c r="C7" i="14" l="1" a="1"/>
  <c r="C7" i="14" s="1"/>
  <c r="D7" i="14" a="1"/>
  <c r="D7" i="14" s="1"/>
  <c r="F7" i="14"/>
  <c r="G7" i="14"/>
  <c r="E7" i="14" l="1"/>
  <c r="E4" i="14"/>
  <c r="R7" i="14"/>
  <c r="AB7" i="14"/>
  <c r="X7" i="14"/>
  <c r="AC7" i="14"/>
  <c r="C8" i="14" l="1"/>
  <c r="D8" i="14"/>
  <c r="E8" i="14"/>
  <c r="F8" i="14"/>
  <c r="G8" i="14"/>
  <c r="R8" i="14"/>
  <c r="AB8" i="14"/>
  <c r="X8" i="14"/>
  <c r="AC8" i="14"/>
  <c r="C9" i="14" l="1"/>
  <c r="D9" i="14"/>
  <c r="F9" i="14"/>
  <c r="G9" i="14"/>
  <c r="E9" i="14" l="1"/>
  <c r="R9" i="14"/>
  <c r="AB9" i="14"/>
  <c r="X9" i="14"/>
  <c r="AC9" i="14"/>
  <c r="C10" i="14" l="1"/>
  <c r="E10" i="14" s="1"/>
  <c r="D10" i="14"/>
  <c r="F10" i="14"/>
  <c r="G10" i="14"/>
  <c r="R10" i="14"/>
  <c r="AB10" i="14"/>
  <c r="X10" i="14"/>
  <c r="AC10" i="14"/>
  <c r="C11" i="14" l="1"/>
  <c r="D11" i="14"/>
  <c r="F11" i="14"/>
  <c r="G11" i="14"/>
  <c r="E11" i="14" l="1"/>
  <c r="R11" i="14"/>
  <c r="AB11" i="14"/>
  <c r="X11" i="14"/>
  <c r="AC11" i="14"/>
  <c r="C12" i="14" l="1"/>
  <c r="D12" i="14"/>
  <c r="F12" i="14"/>
  <c r="G12" i="14"/>
  <c r="E12" i="14" l="1"/>
  <c r="R12" i="14"/>
  <c r="AB12" i="14"/>
  <c r="X12" i="14"/>
  <c r="AC12" i="14"/>
  <c r="C13" i="14" l="1"/>
  <c r="D13" i="14"/>
  <c r="F13" i="14"/>
  <c r="G13" i="14"/>
  <c r="E13" i="14" l="1"/>
  <c r="R13" i="14"/>
  <c r="AB13" i="14"/>
  <c r="X13" i="14"/>
  <c r="AC13" i="14"/>
  <c r="C14" i="14" l="1"/>
  <c r="D14" i="14"/>
  <c r="F14" i="14"/>
  <c r="G14" i="14"/>
  <c r="E14" i="14" l="1"/>
  <c r="R14" i="14"/>
  <c r="AB14" i="14"/>
  <c r="X14" i="14"/>
  <c r="AC14" i="14"/>
  <c r="C15" i="14" l="1"/>
  <c r="D15" i="14"/>
  <c r="F15" i="14"/>
  <c r="G15" i="14"/>
  <c r="E15" i="14" l="1"/>
  <c r="R15" i="14"/>
  <c r="AB15" i="14"/>
  <c r="X15" i="14"/>
  <c r="AC15" i="14"/>
  <c r="C16" i="14" l="1"/>
  <c r="D16" i="14"/>
  <c r="F16" i="14"/>
  <c r="G16" i="14"/>
  <c r="E16" i="14" l="1"/>
  <c r="R16" i="14"/>
  <c r="AB16" i="14"/>
  <c r="X16" i="14"/>
  <c r="AC16" i="14"/>
  <c r="C17" i="14" l="1"/>
  <c r="D17" i="14"/>
  <c r="F17" i="14"/>
  <c r="G17" i="14"/>
  <c r="E17" i="14" l="1"/>
  <c r="R17" i="14"/>
  <c r="AB17" i="14"/>
  <c r="X17" i="14"/>
  <c r="AC17" i="14"/>
  <c r="C18" i="14" l="1"/>
  <c r="D18" i="14"/>
  <c r="F18" i="14"/>
  <c r="G18" i="14"/>
  <c r="E18" i="14" l="1"/>
  <c r="R18" i="14"/>
  <c r="AB18" i="14"/>
  <c r="X18" i="14"/>
  <c r="AC18" i="14"/>
  <c r="C19" i="14" l="1"/>
  <c r="D19" i="14"/>
  <c r="F19" i="14"/>
  <c r="G19" i="14"/>
  <c r="E19" i="14" l="1"/>
  <c r="R19" i="14"/>
  <c r="AB19" i="14"/>
  <c r="X19" i="14"/>
  <c r="AC19" i="14"/>
  <c r="C20" i="14" l="1"/>
  <c r="D20" i="14"/>
  <c r="F20" i="14"/>
  <c r="G20" i="14"/>
  <c r="E20" i="14" l="1"/>
  <c r="R20" i="14"/>
  <c r="AB20" i="14"/>
  <c r="X20" i="14"/>
  <c r="AC20" i="14"/>
  <c r="C21" i="14" l="1"/>
  <c r="D21" i="14"/>
  <c r="F21" i="14"/>
  <c r="G21" i="14"/>
  <c r="E21" i="14" l="1"/>
  <c r="R21" i="14"/>
  <c r="AB21" i="14"/>
  <c r="X21" i="14"/>
  <c r="AC21" i="14"/>
  <c r="C22" i="14" l="1"/>
  <c r="D22" i="14"/>
  <c r="F22" i="14"/>
  <c r="G22" i="14"/>
  <c r="E22" i="14" l="1"/>
  <c r="R22" i="14"/>
  <c r="AB22" i="14"/>
  <c r="X22" i="14"/>
  <c r="AC22" i="14"/>
  <c r="C23" i="14" l="1"/>
  <c r="D23" i="14"/>
  <c r="F23" i="14"/>
  <c r="G23" i="14"/>
  <c r="E23" i="14" l="1"/>
  <c r="R23" i="14"/>
  <c r="AB23" i="14"/>
  <c r="X23" i="14"/>
  <c r="AC23" i="14"/>
  <c r="C24" i="14" l="1"/>
  <c r="D24" i="14"/>
  <c r="F24" i="14"/>
  <c r="G24" i="14"/>
  <c r="E24" i="14" l="1"/>
  <c r="R24" i="14"/>
  <c r="AB24" i="14"/>
  <c r="X24" i="14"/>
  <c r="AC24" i="14"/>
  <c r="C25" i="14" l="1"/>
  <c r="D25" i="14"/>
  <c r="F25" i="14"/>
  <c r="G25" i="14"/>
  <c r="E25" i="14" l="1"/>
  <c r="R25" i="14"/>
  <c r="AB25" i="14"/>
  <c r="X25" i="14"/>
  <c r="AC25" i="14"/>
  <c r="C26" i="14" l="1"/>
  <c r="D26" i="14"/>
  <c r="F26" i="14"/>
  <c r="G26" i="14"/>
  <c r="E26" i="14" l="1"/>
  <c r="R26" i="14"/>
  <c r="AB26" i="14"/>
  <c r="X26" i="14"/>
  <c r="AC26" i="14"/>
  <c r="C27" i="14" l="1"/>
  <c r="D27" i="14"/>
  <c r="F27" i="14"/>
  <c r="G27" i="14"/>
  <c r="E27" i="14" l="1"/>
  <c r="R27" i="14"/>
  <c r="AB27" i="14"/>
  <c r="X27" i="14"/>
  <c r="AC27" i="14"/>
  <c r="C28" i="14" l="1"/>
  <c r="D28" i="14"/>
  <c r="F28" i="14"/>
  <c r="G28" i="14"/>
  <c r="E28" i="14" l="1"/>
  <c r="R28" i="14"/>
  <c r="AB28" i="14"/>
  <c r="X28" i="14"/>
  <c r="AC28" i="14"/>
  <c r="C29" i="14" l="1"/>
  <c r="D29" i="14"/>
  <c r="F29" i="14"/>
  <c r="G29" i="14"/>
  <c r="E29" i="14" l="1"/>
  <c r="R29" i="14"/>
  <c r="AB29" i="14"/>
  <c r="X29" i="14"/>
  <c r="AC29" i="14"/>
  <c r="C30" i="14" l="1"/>
  <c r="D30" i="14"/>
  <c r="F30" i="14"/>
  <c r="G30" i="14"/>
  <c r="E30" i="14" l="1"/>
  <c r="R30" i="14"/>
  <c r="AB30" i="14"/>
  <c r="X30" i="14"/>
  <c r="AC30" i="14"/>
  <c r="C31" i="14" l="1"/>
  <c r="D31" i="14"/>
  <c r="F31" i="14"/>
  <c r="G31" i="14"/>
  <c r="E31" i="14" l="1"/>
  <c r="R31" i="14"/>
  <c r="AB31" i="14"/>
  <c r="X31" i="14"/>
  <c r="AC31" i="14"/>
  <c r="C32" i="14" l="1"/>
  <c r="D32" i="14"/>
  <c r="F32" i="14"/>
  <c r="G32" i="14"/>
  <c r="E32" i="14" l="1"/>
  <c r="R32" i="14"/>
  <c r="AB32" i="14"/>
  <c r="X32" i="14"/>
  <c r="AC32" i="14"/>
  <c r="C33" i="14" l="1"/>
  <c r="D33" i="14"/>
  <c r="F33" i="14"/>
  <c r="G33" i="14"/>
  <c r="E33" i="14" l="1"/>
  <c r="R33" i="14"/>
  <c r="AB33" i="14"/>
  <c r="X33" i="14"/>
  <c r="AC33" i="14"/>
  <c r="C34" i="14" l="1"/>
  <c r="D34" i="14"/>
  <c r="F34" i="14"/>
  <c r="G34" i="14"/>
  <c r="E34" i="14" l="1"/>
  <c r="R34" i="14"/>
  <c r="AB34" i="14"/>
  <c r="X34" i="14"/>
  <c r="AC34" i="14"/>
  <c r="C35" i="14" l="1"/>
  <c r="D35" i="14"/>
  <c r="F35" i="14"/>
  <c r="G35" i="14"/>
  <c r="E35" i="14" l="1"/>
  <c r="R35" i="14"/>
  <c r="AB35" i="14"/>
  <c r="X35" i="14"/>
  <c r="AC35" i="14"/>
  <c r="C36" i="14" l="1"/>
  <c r="D36" i="14"/>
  <c r="F36" i="14"/>
  <c r="G36" i="14"/>
  <c r="E36" i="14" l="1"/>
  <c r="R36" i="14"/>
  <c r="AB36" i="14"/>
  <c r="X36" i="14"/>
  <c r="AC36" i="14"/>
  <c r="C37" i="14" l="1"/>
  <c r="D37" i="14"/>
  <c r="F37" i="14"/>
  <c r="G37" i="14"/>
  <c r="E37" i="14" l="1"/>
  <c r="R37" i="14"/>
  <c r="AB37" i="14"/>
  <c r="X37" i="14"/>
  <c r="AC37" i="14"/>
  <c r="C38" i="14" l="1"/>
  <c r="D38" i="14"/>
  <c r="F38" i="14"/>
  <c r="G38" i="14"/>
  <c r="E38" i="14" l="1"/>
  <c r="R38" i="14"/>
  <c r="AB38" i="14"/>
  <c r="X38" i="14"/>
  <c r="AC38" i="14"/>
  <c r="C39" i="14" l="1"/>
  <c r="D39" i="14"/>
  <c r="F39" i="14"/>
  <c r="G39" i="14"/>
  <c r="E39" i="14" l="1"/>
  <c r="R39" i="14"/>
  <c r="AB39" i="14"/>
  <c r="X39" i="14"/>
  <c r="AC39" i="14"/>
  <c r="C40" i="14" l="1"/>
  <c r="D40" i="14"/>
  <c r="F40" i="14"/>
  <c r="G40" i="14"/>
  <c r="E40" i="14" l="1"/>
  <c r="R40" i="14"/>
  <c r="AB40" i="14"/>
  <c r="X40" i="14"/>
  <c r="AC40" i="14"/>
  <c r="C41" i="14" l="1"/>
  <c r="D41" i="14"/>
  <c r="F41" i="14"/>
  <c r="G41" i="14"/>
  <c r="E41" i="14" l="1"/>
  <c r="R41" i="14"/>
  <c r="AB41" i="14"/>
  <c r="X41" i="14"/>
  <c r="AC41" i="14"/>
  <c r="C42" i="14" l="1"/>
  <c r="D42" i="14"/>
  <c r="F42" i="14"/>
  <c r="G42" i="14"/>
  <c r="E42" i="14" l="1"/>
  <c r="R42" i="14"/>
  <c r="AB42" i="14"/>
  <c r="X42" i="14"/>
  <c r="AC42" i="14"/>
  <c r="C43" i="14" l="1"/>
  <c r="D43" i="14"/>
  <c r="F43" i="14"/>
  <c r="G43" i="14"/>
  <c r="E43" i="14" l="1"/>
  <c r="R43" i="14"/>
  <c r="S5" i="14" s="1" a="1"/>
  <c r="S43" i="14" s="1"/>
  <c r="AB43" i="14"/>
  <c r="X43" i="14"/>
  <c r="AC43" i="14"/>
  <c r="S5" i="14" l="1"/>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F4" i="13"/>
  <c r="G4" i="13"/>
  <c r="C5" i="13" a="1"/>
  <c r="C5" i="13" s="1"/>
  <c r="D5" i="13" a="1"/>
  <c r="D5" i="13" s="1"/>
  <c r="S4" i="13"/>
  <c r="E5" i="13" l="1"/>
  <c r="R5" i="13"/>
  <c r="AB5" i="13" a="1"/>
  <c r="AB5" i="13" s="1"/>
  <c r="AJ5" i="26" s="1"/>
  <c r="F5" i="13"/>
  <c r="G5" i="13" s="1"/>
  <c r="X5" i="13"/>
  <c r="AC5" i="13"/>
  <c r="C6" i="13" a="1"/>
  <c r="C6" i="13" s="1"/>
  <c r="D6" i="13" a="1"/>
  <c r="D6" i="13" s="1"/>
  <c r="E6" i="13" l="1"/>
  <c r="R6" i="13"/>
  <c r="AB6" i="13"/>
  <c r="F6" i="13"/>
  <c r="G6" i="13" s="1"/>
  <c r="X6" i="13"/>
  <c r="AC6" i="13"/>
  <c r="C7" i="13" l="1" a="1"/>
  <c r="C7" i="13" s="1"/>
  <c r="D7" i="13" a="1"/>
  <c r="D7" i="13" s="1"/>
  <c r="E7" i="13" l="1"/>
  <c r="E4" i="13"/>
  <c r="R7" i="13"/>
  <c r="AB7" i="13"/>
  <c r="AJ6" i="26" s="1"/>
  <c r="F7" i="13"/>
  <c r="G7" i="13" s="1"/>
  <c r="X7" i="13"/>
  <c r="AC7" i="13"/>
  <c r="C8" i="13" l="1"/>
  <c r="D8" i="13"/>
  <c r="E8" i="13" l="1"/>
  <c r="R8" i="13"/>
  <c r="AB8" i="13"/>
  <c r="AJ7" i="26" s="1"/>
  <c r="F8" i="13"/>
  <c r="G8" i="13" s="1"/>
  <c r="X8" i="13"/>
  <c r="AC8" i="13"/>
  <c r="C9" i="13" l="1"/>
  <c r="D9" i="13"/>
  <c r="E9" i="13" l="1"/>
  <c r="R9" i="13"/>
  <c r="AB9" i="13"/>
  <c r="AJ8" i="26" s="1"/>
  <c r="F9" i="13"/>
  <c r="G9" i="13" s="1"/>
  <c r="X9" i="13"/>
  <c r="AC9" i="13"/>
  <c r="C10" i="13" l="1"/>
  <c r="D10" i="13"/>
  <c r="E10" i="13" l="1"/>
  <c r="R10" i="13"/>
  <c r="AB10" i="13"/>
  <c r="AJ9" i="26" s="1"/>
  <c r="F10" i="13"/>
  <c r="G10" i="13" s="1"/>
  <c r="X10" i="13"/>
  <c r="AC10" i="13"/>
  <c r="C11" i="13" l="1"/>
  <c r="D11" i="13"/>
  <c r="E11" i="13" l="1"/>
  <c r="R11" i="13"/>
  <c r="AB11" i="13"/>
  <c r="AJ10" i="26" s="1"/>
  <c r="F11" i="13"/>
  <c r="G11" i="13" s="1"/>
  <c r="X11" i="13"/>
  <c r="AC11" i="13"/>
  <c r="C12" i="13" l="1"/>
  <c r="D12" i="13"/>
  <c r="E12" i="13" l="1"/>
  <c r="R12" i="13"/>
  <c r="AB12" i="13"/>
  <c r="AJ11" i="26" s="1"/>
  <c r="F12" i="13"/>
  <c r="G12" i="13" s="1"/>
  <c r="X12" i="13"/>
  <c r="AC12" i="13"/>
  <c r="C13" i="13" l="1"/>
  <c r="D13" i="13"/>
  <c r="E13" i="13" l="1"/>
  <c r="R13" i="13"/>
  <c r="AB13" i="13"/>
  <c r="F13" i="13"/>
  <c r="G13" i="13" s="1"/>
  <c r="X13" i="13"/>
  <c r="AC13" i="13"/>
  <c r="L5" i="19" l="1"/>
  <c r="AJ12" i="26"/>
  <c r="C14" i="13"/>
  <c r="D14" i="13"/>
  <c r="E14" i="13" l="1"/>
  <c r="R14" i="13"/>
  <c r="AB14" i="13"/>
  <c r="AJ13" i="26" s="1"/>
  <c r="F14" i="13"/>
  <c r="G14" i="13" s="1"/>
  <c r="X14" i="13"/>
  <c r="AC14" i="13"/>
  <c r="C15" i="13" l="1"/>
  <c r="D15" i="13"/>
  <c r="E15" i="13" l="1"/>
  <c r="R15" i="13"/>
  <c r="AB15" i="13"/>
  <c r="AJ14" i="26" s="1"/>
  <c r="F15" i="13"/>
  <c r="G15" i="13" s="1"/>
  <c r="X15" i="13"/>
  <c r="AC15" i="13"/>
  <c r="C16" i="13" l="1"/>
  <c r="D16" i="13"/>
  <c r="E16" i="13" l="1"/>
  <c r="R16" i="13"/>
  <c r="AB16" i="13"/>
  <c r="AJ15" i="26" s="1"/>
  <c r="F16" i="13"/>
  <c r="G16" i="13" s="1"/>
  <c r="X16" i="13"/>
  <c r="AC16" i="13"/>
  <c r="C17" i="13" l="1"/>
  <c r="D17" i="13"/>
  <c r="E17" i="13" l="1"/>
  <c r="R17" i="13"/>
  <c r="AB17" i="13"/>
  <c r="AJ16" i="26" s="1"/>
  <c r="F17" i="13"/>
  <c r="G17" i="13" s="1"/>
  <c r="X17" i="13"/>
  <c r="AC17" i="13"/>
  <c r="C18" i="13" l="1"/>
  <c r="D18" i="13"/>
  <c r="E18" i="13" l="1"/>
  <c r="R18" i="13"/>
  <c r="AB18" i="13"/>
  <c r="AJ17" i="26" s="1"/>
  <c r="F18" i="13"/>
  <c r="G18" i="13" s="1"/>
  <c r="X18" i="13"/>
  <c r="AC18" i="13"/>
  <c r="C19" i="13" l="1"/>
  <c r="D19" i="13"/>
  <c r="E19" i="13" l="1"/>
  <c r="R19" i="13"/>
  <c r="AB19" i="13"/>
  <c r="AJ18" i="26" s="1"/>
  <c r="F19" i="13"/>
  <c r="G19" i="13" s="1"/>
  <c r="X19" i="13"/>
  <c r="AC19" i="13"/>
  <c r="C20" i="13" l="1"/>
  <c r="D20" i="13"/>
  <c r="E20" i="13" l="1"/>
  <c r="R20" i="13"/>
  <c r="AB20" i="13"/>
  <c r="AJ19" i="26" s="1"/>
  <c r="F20" i="13"/>
  <c r="G20" i="13" s="1"/>
  <c r="X20" i="13"/>
  <c r="AC20" i="13"/>
  <c r="C21" i="13" l="1"/>
  <c r="D21" i="13"/>
  <c r="E21" i="13" l="1"/>
  <c r="R21" i="13"/>
  <c r="AB21" i="13"/>
  <c r="AJ20" i="26" s="1"/>
  <c r="F21" i="13"/>
  <c r="G21" i="13" s="1"/>
  <c r="X21" i="13"/>
  <c r="AC21" i="13"/>
  <c r="C22" i="13" l="1"/>
  <c r="D22" i="13"/>
  <c r="E22" i="13" l="1"/>
  <c r="R22" i="13"/>
  <c r="AB22" i="13"/>
  <c r="AJ21" i="26" s="1"/>
  <c r="F22" i="13"/>
  <c r="G22" i="13" s="1"/>
  <c r="X22" i="13"/>
  <c r="AC22" i="13"/>
  <c r="C23" i="13" l="1"/>
  <c r="D23" i="13"/>
  <c r="E23" i="13" l="1"/>
  <c r="R23" i="13"/>
  <c r="AB23" i="13"/>
  <c r="AJ22" i="26" s="1"/>
  <c r="F23" i="13"/>
  <c r="G23" i="13" s="1"/>
  <c r="X23" i="13"/>
  <c r="AC23" i="13"/>
  <c r="C24" i="13" l="1"/>
  <c r="D24" i="13"/>
  <c r="E24" i="13" l="1"/>
  <c r="R24" i="13"/>
  <c r="AB24" i="13"/>
  <c r="AJ23" i="26" s="1"/>
  <c r="F24" i="13"/>
  <c r="G24" i="13" s="1"/>
  <c r="X24" i="13"/>
  <c r="AC24" i="13"/>
  <c r="C25" i="13" l="1"/>
  <c r="D25" i="13"/>
  <c r="E25" i="13" l="1"/>
  <c r="R25" i="13"/>
  <c r="AB25" i="13"/>
  <c r="AJ24" i="26" s="1"/>
  <c r="F25" i="13"/>
  <c r="G25" i="13" s="1"/>
  <c r="X25" i="13"/>
  <c r="AC25" i="13"/>
  <c r="C26" i="13" l="1"/>
  <c r="D26" i="13"/>
  <c r="E26" i="13" l="1"/>
  <c r="R26" i="13"/>
  <c r="AB26" i="13"/>
  <c r="AJ25" i="26" s="1"/>
  <c r="F26" i="13"/>
  <c r="G26" i="13" s="1"/>
  <c r="X26" i="13"/>
  <c r="AC26" i="13"/>
  <c r="C27" i="13" l="1"/>
  <c r="D27" i="13"/>
  <c r="E27" i="13" l="1"/>
  <c r="R27" i="13"/>
  <c r="AB27" i="13"/>
  <c r="AJ26" i="26" s="1"/>
  <c r="F27" i="13"/>
  <c r="G27" i="13" s="1"/>
  <c r="X27" i="13"/>
  <c r="AC27" i="13"/>
  <c r="C28" i="13" l="1"/>
  <c r="D28" i="13"/>
  <c r="E28" i="13" l="1"/>
  <c r="R28" i="13"/>
  <c r="AB28" i="13"/>
  <c r="AJ27" i="26" s="1"/>
  <c r="F28" i="13"/>
  <c r="G28" i="13" s="1"/>
  <c r="X28" i="13"/>
  <c r="AC28" i="13"/>
  <c r="C29" i="13" l="1"/>
  <c r="D29" i="13"/>
  <c r="E29" i="13" l="1"/>
  <c r="R29" i="13"/>
  <c r="AB29" i="13"/>
  <c r="AJ28" i="26" s="1"/>
  <c r="F29" i="13"/>
  <c r="G29" i="13" s="1"/>
  <c r="X29" i="13"/>
  <c r="AC29" i="13"/>
  <c r="C30" i="13" l="1"/>
  <c r="D30" i="13"/>
  <c r="E30" i="13" l="1"/>
  <c r="R30" i="13"/>
  <c r="AB30" i="13"/>
  <c r="AJ29" i="26" s="1"/>
  <c r="F30" i="13"/>
  <c r="G30" i="13" s="1"/>
  <c r="X30" i="13"/>
  <c r="AC30" i="13"/>
  <c r="C31" i="13" l="1"/>
  <c r="D31" i="13"/>
  <c r="E31" i="13" l="1"/>
  <c r="R31" i="13"/>
  <c r="AB31" i="13"/>
  <c r="AJ30" i="26" s="1"/>
  <c r="F31" i="13"/>
  <c r="G31" i="13" s="1"/>
  <c r="X31" i="13"/>
  <c r="AC31" i="13"/>
  <c r="C32" i="13" l="1"/>
  <c r="D32" i="13"/>
  <c r="E32" i="13" l="1"/>
  <c r="R32" i="13"/>
  <c r="AB32" i="13"/>
  <c r="AJ31" i="26" s="1"/>
  <c r="F32" i="13"/>
  <c r="G32" i="13" s="1"/>
  <c r="X32" i="13"/>
  <c r="AC32" i="13"/>
  <c r="C33" i="13" l="1"/>
  <c r="D33" i="13"/>
  <c r="E33" i="13" l="1"/>
  <c r="R33" i="13"/>
  <c r="AB33" i="13"/>
  <c r="AJ32" i="26" s="1"/>
  <c r="F33" i="13"/>
  <c r="G33" i="13" s="1"/>
  <c r="X33" i="13"/>
  <c r="AC33" i="13"/>
  <c r="C34" i="13" l="1"/>
  <c r="D34" i="13"/>
  <c r="E34" i="13" l="1"/>
  <c r="R34" i="13"/>
  <c r="AB34" i="13"/>
  <c r="AJ33" i="26" s="1"/>
  <c r="F34" i="13"/>
  <c r="G34" i="13" s="1"/>
  <c r="X34" i="13"/>
  <c r="AC34" i="13"/>
  <c r="C35" i="13" l="1"/>
  <c r="D35" i="13"/>
  <c r="E35" i="13" l="1"/>
  <c r="R35" i="13"/>
  <c r="AB35" i="13"/>
  <c r="AJ34" i="26" s="1"/>
  <c r="F35" i="13"/>
  <c r="G35" i="13" s="1"/>
  <c r="X35" i="13"/>
  <c r="AC35" i="13"/>
  <c r="C36" i="13" l="1"/>
  <c r="D36" i="13"/>
  <c r="E36" i="13" l="1"/>
  <c r="R36" i="13"/>
  <c r="AB36" i="13"/>
  <c r="AJ35" i="26" s="1"/>
  <c r="F36" i="13"/>
  <c r="G36" i="13" s="1"/>
  <c r="X36" i="13"/>
  <c r="AC36" i="13"/>
  <c r="C37" i="13" l="1"/>
  <c r="D37" i="13"/>
  <c r="E37" i="13" l="1"/>
  <c r="R37" i="13"/>
  <c r="AB37" i="13"/>
  <c r="AJ36" i="26" s="1"/>
  <c r="F37" i="13"/>
  <c r="G37" i="13" s="1"/>
  <c r="X37" i="13"/>
  <c r="AC37" i="13"/>
  <c r="C38" i="13" l="1"/>
  <c r="D38" i="13"/>
  <c r="E38" i="13" l="1"/>
  <c r="R38" i="13"/>
  <c r="AB38" i="13"/>
  <c r="AJ37" i="26" s="1"/>
  <c r="F38" i="13"/>
  <c r="G38" i="13" s="1"/>
  <c r="X38" i="13"/>
  <c r="AC38" i="13"/>
  <c r="C39" i="13" l="1"/>
  <c r="D39" i="13"/>
  <c r="E39" i="13" l="1"/>
  <c r="R39" i="13"/>
  <c r="AB39" i="13"/>
  <c r="AJ38" i="26" s="1"/>
  <c r="F39" i="13"/>
  <c r="G39" i="13" s="1"/>
  <c r="X39" i="13"/>
  <c r="AC39" i="13"/>
  <c r="C40" i="13" l="1"/>
  <c r="D40" i="13"/>
  <c r="E40" i="13" l="1"/>
  <c r="R40" i="13"/>
  <c r="AB40" i="13"/>
  <c r="AJ39" i="26" s="1"/>
  <c r="F40" i="13"/>
  <c r="G40" i="13" s="1"/>
  <c r="X40" i="13"/>
  <c r="AC40" i="13"/>
  <c r="C41" i="13" l="1"/>
  <c r="D41" i="13"/>
  <c r="E41" i="13" l="1"/>
  <c r="R41" i="13"/>
  <c r="AB41" i="13"/>
  <c r="AJ40" i="26" s="1"/>
  <c r="F41" i="13"/>
  <c r="G41" i="13" s="1"/>
  <c r="X41" i="13"/>
  <c r="AC41" i="13"/>
  <c r="C42" i="13" l="1"/>
  <c r="D42" i="13"/>
  <c r="E42" i="13" l="1"/>
  <c r="R42" i="13"/>
  <c r="AB42" i="13"/>
  <c r="AJ41" i="26" s="1"/>
  <c r="F42" i="13"/>
  <c r="G42" i="13" s="1"/>
  <c r="X42" i="13"/>
  <c r="AC42" i="13"/>
  <c r="C43" i="13" l="1"/>
  <c r="D43" i="13"/>
  <c r="E43" i="13" l="1"/>
  <c r="R43" i="13"/>
  <c r="S5" i="13" s="1" a="1"/>
  <c r="S43" i="13" s="1"/>
  <c r="AB43" i="13"/>
  <c r="AJ42" i="26" s="1"/>
  <c r="F43" i="13"/>
  <c r="G43" i="13" s="1"/>
  <c r="X43" i="13"/>
  <c r="AC43" i="13"/>
  <c r="S5" i="13" l="1"/>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K2" i="12"/>
  <c r="L2" i="12"/>
  <c r="C3" i="12"/>
  <c r="D3" i="12"/>
  <c r="E3" i="12"/>
  <c r="F3" i="12"/>
  <c r="H3" i="12" s="1"/>
  <c r="G3" i="12"/>
  <c r="I3" i="12"/>
  <c r="C4" i="12"/>
  <c r="D4" i="12"/>
  <c r="E4" i="12"/>
  <c r="F4" i="12"/>
  <c r="H4" i="12" s="1"/>
  <c r="G4" i="12"/>
  <c r="I4" i="12"/>
  <c r="L3" i="12"/>
  <c r="J4" i="12" l="1"/>
  <c r="J2" i="12"/>
  <c r="J3" i="12"/>
  <c r="C5" i="12"/>
  <c r="D5" i="12"/>
  <c r="E5" i="12"/>
  <c r="F5" i="12"/>
  <c r="H5" i="12" s="1"/>
  <c r="G5" i="12"/>
  <c r="I5" i="12"/>
  <c r="K4" i="12"/>
  <c r="L4" i="12" s="1"/>
  <c r="J5" i="12" l="1"/>
  <c r="C6" i="12"/>
  <c r="D6" i="12"/>
  <c r="E6" i="12"/>
  <c r="F6" i="12"/>
  <c r="H6" i="12" s="1"/>
  <c r="G6" i="12"/>
  <c r="I6" i="12"/>
  <c r="K5" i="12"/>
  <c r="L5" i="12" s="1"/>
  <c r="J6" i="12" l="1"/>
  <c r="C7" i="12"/>
  <c r="D7" i="12"/>
  <c r="E7" i="12"/>
  <c r="F7" i="12"/>
  <c r="H7" i="12" s="1"/>
  <c r="G7" i="12"/>
  <c r="I7" i="12"/>
  <c r="K6" i="12"/>
  <c r="L6" i="12" s="1"/>
  <c r="J7" i="12" l="1"/>
  <c r="C8" i="12"/>
  <c r="D8" i="12"/>
  <c r="E8" i="12"/>
  <c r="F8" i="12"/>
  <c r="H8" i="12" s="1"/>
  <c r="G8" i="12"/>
  <c r="I8" i="12"/>
  <c r="K7" i="12"/>
  <c r="L7" i="12" s="1"/>
  <c r="J8" i="12" l="1"/>
  <c r="C9" i="12"/>
  <c r="D9" i="12"/>
  <c r="E9" i="12"/>
  <c r="F9" i="12"/>
  <c r="H9" i="12" s="1"/>
  <c r="G9" i="12"/>
  <c r="I9" i="12"/>
  <c r="K8" i="12"/>
  <c r="L8" i="12" s="1"/>
  <c r="J9" i="12" l="1"/>
  <c r="C10" i="12"/>
  <c r="D10" i="12"/>
  <c r="E10" i="12"/>
  <c r="F10" i="12"/>
  <c r="H10" i="12" s="1"/>
  <c r="G10" i="12"/>
  <c r="I10" i="12"/>
  <c r="K9" i="12"/>
  <c r="L9" i="12" s="1"/>
  <c r="J10" i="12" l="1"/>
  <c r="C11" i="12"/>
  <c r="D11" i="12"/>
  <c r="E11" i="12"/>
  <c r="F11" i="12"/>
  <c r="H11" i="12" s="1"/>
  <c r="G11" i="12"/>
  <c r="I11" i="12"/>
  <c r="K10" i="12"/>
  <c r="L10" i="12" s="1"/>
  <c r="J11" i="12" l="1"/>
  <c r="C12" i="12"/>
  <c r="D12" i="12"/>
  <c r="E12" i="12"/>
  <c r="F12" i="12"/>
  <c r="H12" i="12" s="1"/>
  <c r="G12" i="12"/>
  <c r="I12" i="12"/>
  <c r="K11" i="12"/>
  <c r="L11" i="12" s="1"/>
  <c r="J12" i="12" l="1"/>
  <c r="C13" i="12"/>
  <c r="D13" i="12"/>
  <c r="E13" i="12"/>
  <c r="F13" i="12"/>
  <c r="H13" i="12" s="1"/>
  <c r="G13" i="12"/>
  <c r="I13" i="12"/>
  <c r="K12" i="12"/>
  <c r="L12" i="12" s="1"/>
  <c r="J13" i="12" l="1"/>
  <c r="C14" i="12"/>
  <c r="D14" i="12"/>
  <c r="E14" i="12"/>
  <c r="F14" i="12"/>
  <c r="H14" i="12" s="1"/>
  <c r="G14" i="12"/>
  <c r="I14" i="12"/>
  <c r="K13" i="12"/>
  <c r="L13" i="12" s="1"/>
  <c r="J14" i="12" l="1"/>
  <c r="C15" i="12"/>
  <c r="D15" i="12"/>
  <c r="E15" i="12"/>
  <c r="F15" i="12"/>
  <c r="H15" i="12" s="1"/>
  <c r="G15" i="12"/>
  <c r="I15" i="12"/>
  <c r="K14" i="12"/>
  <c r="L14" i="12" s="1"/>
  <c r="J15" i="12" l="1"/>
  <c r="C16" i="12"/>
  <c r="D16" i="12"/>
  <c r="E16" i="12"/>
  <c r="F16" i="12"/>
  <c r="H16" i="12" s="1"/>
  <c r="G16" i="12"/>
  <c r="I16" i="12"/>
  <c r="K15" i="12"/>
  <c r="L15" i="12" s="1"/>
  <c r="J16" i="12" l="1"/>
  <c r="C17" i="12"/>
  <c r="D17" i="12"/>
  <c r="E17" i="12"/>
  <c r="F17" i="12"/>
  <c r="H17" i="12" s="1"/>
  <c r="G17" i="12"/>
  <c r="I17" i="12"/>
  <c r="K16" i="12"/>
  <c r="L16" i="12" s="1"/>
  <c r="J17" i="12" l="1"/>
  <c r="C18" i="12"/>
  <c r="D18" i="12"/>
  <c r="E18" i="12"/>
  <c r="F18" i="12"/>
  <c r="H18" i="12" s="1"/>
  <c r="G18" i="12"/>
  <c r="I18" i="12"/>
  <c r="K17" i="12"/>
  <c r="L17" i="12" s="1"/>
  <c r="J18" i="12" l="1"/>
  <c r="C19" i="12"/>
  <c r="D19" i="12"/>
  <c r="E19" i="12"/>
  <c r="F19" i="12"/>
  <c r="H19" i="12" s="1"/>
  <c r="G19" i="12"/>
  <c r="I19" i="12"/>
  <c r="K18" i="12"/>
  <c r="L18" i="12" s="1"/>
  <c r="J19" i="12" l="1"/>
  <c r="C20" i="12"/>
  <c r="D20" i="12"/>
  <c r="E20" i="12"/>
  <c r="F20" i="12"/>
  <c r="H20" i="12" s="1"/>
  <c r="G20" i="12"/>
  <c r="I20" i="12"/>
  <c r="K19" i="12"/>
  <c r="L19" i="12" s="1"/>
  <c r="J20" i="12" l="1"/>
  <c r="C21" i="12"/>
  <c r="D21" i="12"/>
  <c r="E21" i="12"/>
  <c r="F21" i="12"/>
  <c r="H21" i="12" s="1"/>
  <c r="G21" i="12"/>
  <c r="I21" i="12"/>
  <c r="K20" i="12"/>
  <c r="L20" i="12" s="1"/>
  <c r="J21" i="12" l="1"/>
  <c r="C22" i="12"/>
  <c r="D22" i="12"/>
  <c r="E22" i="12"/>
  <c r="F22" i="12"/>
  <c r="H22" i="12" s="1"/>
  <c r="G22" i="12"/>
  <c r="I22" i="12"/>
  <c r="K21" i="12"/>
  <c r="L21" i="12" s="1"/>
  <c r="J22" i="12" l="1"/>
  <c r="C23" i="12"/>
  <c r="D23" i="12"/>
  <c r="E23" i="12"/>
  <c r="F23" i="12"/>
  <c r="H23" i="12" s="1"/>
  <c r="G23" i="12"/>
  <c r="I23" i="12"/>
  <c r="K22" i="12"/>
  <c r="L22" i="12" s="1"/>
  <c r="J23" i="12" l="1"/>
  <c r="C24" i="12"/>
  <c r="D24" i="12"/>
  <c r="E24" i="12"/>
  <c r="F24" i="12"/>
  <c r="H24" i="12" s="1"/>
  <c r="G24" i="12"/>
  <c r="I24" i="12"/>
  <c r="K23" i="12"/>
  <c r="L23" i="12" s="1"/>
  <c r="J24" i="12" l="1"/>
  <c r="C25" i="12"/>
  <c r="D25" i="12"/>
  <c r="E25" i="12"/>
  <c r="F25" i="12"/>
  <c r="H25" i="12" s="1"/>
  <c r="G25" i="12"/>
  <c r="I25" i="12"/>
  <c r="K24" i="12"/>
  <c r="L24" i="12" s="1"/>
  <c r="J25" i="12" l="1"/>
  <c r="C26" i="12"/>
  <c r="D26" i="12"/>
  <c r="E26" i="12"/>
  <c r="F26" i="12"/>
  <c r="H26" i="12" s="1"/>
  <c r="G26" i="12"/>
  <c r="I26" i="12"/>
  <c r="K25" i="12"/>
  <c r="L25" i="12" s="1"/>
  <c r="J26" i="12" l="1"/>
  <c r="C27" i="12"/>
  <c r="D27" i="12"/>
  <c r="E27" i="12"/>
  <c r="F27" i="12"/>
  <c r="H27" i="12" s="1"/>
  <c r="G27" i="12"/>
  <c r="I27" i="12"/>
  <c r="K26" i="12"/>
  <c r="L26" i="12" s="1"/>
  <c r="J27" i="12" l="1"/>
  <c r="C28" i="12"/>
  <c r="D28" i="12"/>
  <c r="E28" i="12"/>
  <c r="F28" i="12"/>
  <c r="H28" i="12" s="1"/>
  <c r="G28" i="12"/>
  <c r="I28" i="12"/>
  <c r="K27" i="12"/>
  <c r="L27" i="12" s="1"/>
  <c r="J28" i="12" l="1"/>
  <c r="C29" i="12"/>
  <c r="D29" i="12"/>
  <c r="E29" i="12"/>
  <c r="F29" i="12"/>
  <c r="H29" i="12" s="1"/>
  <c r="G29" i="12"/>
  <c r="I29" i="12"/>
  <c r="K28" i="12"/>
  <c r="L28" i="12" s="1"/>
  <c r="J29" i="12" l="1"/>
  <c r="C30" i="12"/>
  <c r="D30" i="12"/>
  <c r="E30" i="12"/>
  <c r="F30" i="12"/>
  <c r="H30" i="12" s="1"/>
  <c r="G30" i="12"/>
  <c r="I30" i="12"/>
  <c r="K29" i="12"/>
  <c r="L29" i="12" s="1"/>
  <c r="J30" i="12" l="1"/>
  <c r="C31" i="12"/>
  <c r="D31" i="12"/>
  <c r="E31" i="12"/>
  <c r="F31" i="12"/>
  <c r="H31" i="12" s="1"/>
  <c r="G31" i="12"/>
  <c r="I31" i="12"/>
  <c r="K30" i="12"/>
  <c r="L30" i="12" s="1"/>
  <c r="J31" i="12" l="1"/>
  <c r="C32" i="12"/>
  <c r="D32" i="12"/>
  <c r="E32" i="12"/>
  <c r="F32" i="12"/>
  <c r="H32" i="12" s="1"/>
  <c r="G32" i="12"/>
  <c r="I32" i="12"/>
  <c r="K31" i="12"/>
  <c r="L31" i="12" s="1"/>
  <c r="J32" i="12" l="1"/>
  <c r="C33" i="12"/>
  <c r="D33" i="12"/>
  <c r="E33" i="12"/>
  <c r="F33" i="12"/>
  <c r="H33" i="12" s="1"/>
  <c r="G33" i="12"/>
  <c r="I33" i="12"/>
  <c r="K32" i="12"/>
  <c r="L32" i="12" s="1"/>
  <c r="J33" i="12" l="1"/>
  <c r="C34" i="12"/>
  <c r="D34" i="12"/>
  <c r="E34" i="12"/>
  <c r="F34" i="12"/>
  <c r="H34" i="12" s="1"/>
  <c r="G34" i="12"/>
  <c r="I34" i="12"/>
  <c r="K33" i="12"/>
  <c r="L33" i="12" s="1"/>
  <c r="J34" i="12" l="1"/>
  <c r="C35" i="12"/>
  <c r="D35" i="12"/>
  <c r="E35" i="12"/>
  <c r="F35" i="12"/>
  <c r="H35" i="12" s="1"/>
  <c r="G35" i="12"/>
  <c r="I35" i="12"/>
  <c r="K34" i="12"/>
  <c r="L34" i="12" s="1"/>
  <c r="J35" i="12" l="1"/>
  <c r="C36" i="12"/>
  <c r="D36" i="12"/>
  <c r="E36" i="12"/>
  <c r="F36" i="12"/>
  <c r="H36" i="12" s="1"/>
  <c r="G36" i="12"/>
  <c r="I36" i="12"/>
  <c r="K35" i="12"/>
  <c r="L35" i="12" s="1"/>
  <c r="J36" i="12" l="1"/>
  <c r="K2" i="11"/>
  <c r="C3" i="11"/>
  <c r="D3" i="11"/>
  <c r="E3" i="11"/>
  <c r="F3" i="11"/>
  <c r="H3" i="11" s="1"/>
  <c r="G3" i="11"/>
  <c r="I3" i="11"/>
  <c r="C4" i="11"/>
  <c r="D4" i="11"/>
  <c r="E4" i="11"/>
  <c r="F4" i="11"/>
  <c r="H4" i="11" s="1"/>
  <c r="G4" i="11"/>
  <c r="I4" i="11"/>
  <c r="C5" i="11"/>
  <c r="D5" i="11"/>
  <c r="E5" i="11"/>
  <c r="F5" i="11"/>
  <c r="H5" i="11" s="1"/>
  <c r="G5" i="11"/>
  <c r="I5" i="11"/>
  <c r="C6" i="11"/>
  <c r="D6" i="11"/>
  <c r="E6" i="11"/>
  <c r="F6" i="11"/>
  <c r="H6" i="11" s="1"/>
  <c r="G6" i="11"/>
  <c r="I6" i="11"/>
  <c r="C7" i="11"/>
  <c r="D7" i="11"/>
  <c r="E7" i="11"/>
  <c r="F7" i="11"/>
  <c r="H7" i="11" s="1"/>
  <c r="G7" i="11"/>
  <c r="I7" i="11"/>
  <c r="C8" i="11"/>
  <c r="D8" i="11"/>
  <c r="E8" i="11"/>
  <c r="F8" i="11"/>
  <c r="H8" i="11" s="1"/>
  <c r="G8" i="11"/>
  <c r="I8" i="11"/>
  <c r="C9" i="11"/>
  <c r="D9" i="11"/>
  <c r="E9" i="11"/>
  <c r="F9" i="11"/>
  <c r="H9" i="11" s="1"/>
  <c r="G9" i="11"/>
  <c r="I9" i="11"/>
  <c r="C10" i="11"/>
  <c r="D10" i="11"/>
  <c r="E10" i="11"/>
  <c r="F10" i="11"/>
  <c r="H10" i="11" s="1"/>
  <c r="G10" i="11"/>
  <c r="I10" i="11"/>
  <c r="C11" i="11"/>
  <c r="D11" i="11"/>
  <c r="E11" i="11"/>
  <c r="F11" i="11"/>
  <c r="H11" i="11" s="1"/>
  <c r="G11" i="11"/>
  <c r="I11" i="11"/>
  <c r="C12" i="11"/>
  <c r="D12" i="11"/>
  <c r="E12" i="11"/>
  <c r="F12" i="11"/>
  <c r="H12" i="11" s="1"/>
  <c r="G12" i="11"/>
  <c r="I12" i="11"/>
  <c r="C13" i="11"/>
  <c r="D13" i="11"/>
  <c r="E13" i="11"/>
  <c r="F13" i="11"/>
  <c r="H13" i="11" s="1"/>
  <c r="G13" i="11"/>
  <c r="I13" i="11"/>
  <c r="C14" i="11"/>
  <c r="D14" i="11"/>
  <c r="E14" i="11"/>
  <c r="F14" i="11"/>
  <c r="H14" i="11" s="1"/>
  <c r="G14" i="11"/>
  <c r="I14" i="11"/>
  <c r="C15" i="11"/>
  <c r="D15" i="11"/>
  <c r="E15" i="11"/>
  <c r="F15" i="11"/>
  <c r="H15" i="11" s="1"/>
  <c r="G15" i="11"/>
  <c r="I15" i="11"/>
  <c r="C16" i="11"/>
  <c r="D16" i="11"/>
  <c r="E16" i="11"/>
  <c r="F16" i="11"/>
  <c r="H16" i="11" s="1"/>
  <c r="G16" i="11"/>
  <c r="I16" i="11"/>
  <c r="C17" i="11"/>
  <c r="D17" i="11"/>
  <c r="E17" i="11"/>
  <c r="F17" i="11"/>
  <c r="H17" i="11" s="1"/>
  <c r="G17" i="11"/>
  <c r="I17" i="11"/>
  <c r="C18" i="11"/>
  <c r="D18" i="11"/>
  <c r="E18" i="11"/>
  <c r="F18" i="11"/>
  <c r="H18" i="11" s="1"/>
  <c r="G18" i="11"/>
  <c r="I18" i="11"/>
  <c r="C19" i="11"/>
  <c r="D19" i="11"/>
  <c r="E19" i="11"/>
  <c r="F19" i="11"/>
  <c r="H19" i="11" s="1"/>
  <c r="G19" i="11"/>
  <c r="I19" i="11"/>
  <c r="C20" i="11"/>
  <c r="D20" i="11"/>
  <c r="E20" i="11"/>
  <c r="F20" i="11"/>
  <c r="H20" i="11" s="1"/>
  <c r="G20" i="11"/>
  <c r="I20" i="11"/>
  <c r="C21" i="11"/>
  <c r="D21" i="11"/>
  <c r="E21" i="11"/>
  <c r="F21" i="11"/>
  <c r="H21" i="11" s="1"/>
  <c r="G21" i="11"/>
  <c r="I21" i="11"/>
  <c r="C22" i="11"/>
  <c r="D22" i="11"/>
  <c r="E22" i="11"/>
  <c r="F22" i="11"/>
  <c r="H22" i="11" s="1"/>
  <c r="G22" i="11"/>
  <c r="I22" i="11"/>
  <c r="C23" i="11"/>
  <c r="D23" i="11"/>
  <c r="E23" i="11"/>
  <c r="F23" i="11"/>
  <c r="H23" i="11" s="1"/>
  <c r="G23" i="11"/>
  <c r="I23" i="11"/>
  <c r="C24" i="11"/>
  <c r="D24" i="11"/>
  <c r="E24" i="11"/>
  <c r="F24" i="11"/>
  <c r="H24" i="11" s="1"/>
  <c r="G24" i="11"/>
  <c r="I24" i="11"/>
  <c r="C25" i="11"/>
  <c r="D25" i="11"/>
  <c r="E25" i="11"/>
  <c r="F25" i="11"/>
  <c r="H25" i="11" s="1"/>
  <c r="G25" i="11"/>
  <c r="I25" i="11"/>
  <c r="C26" i="11"/>
  <c r="D26" i="11"/>
  <c r="E26" i="11"/>
  <c r="F26" i="11"/>
  <c r="H26" i="11" s="1"/>
  <c r="G26" i="11"/>
  <c r="I26" i="11"/>
  <c r="C27" i="11"/>
  <c r="D27" i="11"/>
  <c r="E27" i="11"/>
  <c r="F27" i="11"/>
  <c r="H27" i="11" s="1"/>
  <c r="G27" i="11"/>
  <c r="I27" i="11"/>
  <c r="C28" i="11"/>
  <c r="D28" i="11"/>
  <c r="E28" i="11"/>
  <c r="F28" i="11"/>
  <c r="H28" i="11" s="1"/>
  <c r="G28" i="11"/>
  <c r="I28" i="11"/>
  <c r="C29" i="11"/>
  <c r="D29" i="11"/>
  <c r="E29" i="11"/>
  <c r="F29" i="11"/>
  <c r="H29" i="11" s="1"/>
  <c r="G29" i="11"/>
  <c r="I29" i="11"/>
  <c r="C30" i="11"/>
  <c r="D30" i="11"/>
  <c r="E30" i="11"/>
  <c r="F30" i="11"/>
  <c r="H30" i="11" s="1"/>
  <c r="G30" i="11"/>
  <c r="I30" i="11"/>
  <c r="C31" i="11"/>
  <c r="D31" i="11"/>
  <c r="E31" i="11"/>
  <c r="F31" i="11"/>
  <c r="H31" i="11" s="1"/>
  <c r="G31" i="11"/>
  <c r="I31" i="11"/>
  <c r="C32" i="11"/>
  <c r="D32" i="11"/>
  <c r="E32" i="11"/>
  <c r="F32" i="11"/>
  <c r="H32" i="11" s="1"/>
  <c r="G32" i="11"/>
  <c r="I32" i="11"/>
  <c r="C33" i="11"/>
  <c r="D33" i="11"/>
  <c r="E33" i="11"/>
  <c r="F33" i="11"/>
  <c r="H33" i="11" s="1"/>
  <c r="G33" i="11"/>
  <c r="I33" i="11"/>
  <c r="C34" i="11"/>
  <c r="D34" i="11"/>
  <c r="E34" i="11"/>
  <c r="F34" i="11"/>
  <c r="H34" i="11" s="1"/>
  <c r="G34" i="11"/>
  <c r="I34" i="11"/>
  <c r="C35" i="11"/>
  <c r="D35" i="11"/>
  <c r="E35" i="11"/>
  <c r="F35" i="11"/>
  <c r="H35" i="11" s="1"/>
  <c r="G35" i="11"/>
  <c r="I35" i="11"/>
  <c r="C36" i="11"/>
  <c r="D36" i="11"/>
  <c r="E36" i="11"/>
  <c r="F36" i="11"/>
  <c r="H36" i="11" s="1"/>
  <c r="G36" i="11"/>
  <c r="I36" i="11"/>
  <c r="K2" i="10"/>
  <c r="C3" i="10"/>
  <c r="D3" i="10"/>
  <c r="E3" i="10"/>
  <c r="F3" i="10"/>
  <c r="H3" i="10" s="1"/>
  <c r="G3" i="10"/>
  <c r="C4" i="10"/>
  <c r="D4" i="10"/>
  <c r="E4" i="10"/>
  <c r="F4" i="10"/>
  <c r="H4" i="10" s="1"/>
  <c r="G4" i="10"/>
  <c r="C5" i="10"/>
  <c r="D5" i="10"/>
  <c r="E5" i="10"/>
  <c r="F5" i="10"/>
  <c r="H5" i="10" s="1"/>
  <c r="G5" i="10"/>
  <c r="C6" i="10"/>
  <c r="D6" i="10"/>
  <c r="E6" i="10"/>
  <c r="F6" i="10"/>
  <c r="H6" i="10" s="1"/>
  <c r="G6" i="10"/>
  <c r="C7" i="10"/>
  <c r="D7" i="10"/>
  <c r="E7" i="10"/>
  <c r="F7" i="10"/>
  <c r="H7" i="10" s="1"/>
  <c r="G7" i="10"/>
  <c r="C8" i="10"/>
  <c r="D8" i="10"/>
  <c r="E8" i="10"/>
  <c r="F8" i="10"/>
  <c r="H8" i="10" s="1"/>
  <c r="G8" i="10"/>
  <c r="C9" i="10"/>
  <c r="D9" i="10"/>
  <c r="E9" i="10"/>
  <c r="F9" i="10"/>
  <c r="H9" i="10" s="1"/>
  <c r="G9" i="10"/>
  <c r="C10" i="10"/>
  <c r="D10" i="10"/>
  <c r="E10" i="10"/>
  <c r="F10" i="10"/>
  <c r="H10" i="10" s="1"/>
  <c r="G10" i="10"/>
  <c r="C11" i="10"/>
  <c r="D11" i="10"/>
  <c r="E11" i="10"/>
  <c r="F11" i="10"/>
  <c r="H11" i="10" s="1"/>
  <c r="G11" i="10"/>
  <c r="C12" i="10"/>
  <c r="D12" i="10"/>
  <c r="E12" i="10"/>
  <c r="F12" i="10"/>
  <c r="H12" i="10" s="1"/>
  <c r="G12" i="10"/>
  <c r="C13" i="10"/>
  <c r="D13" i="10"/>
  <c r="E13" i="10"/>
  <c r="F13" i="10"/>
  <c r="H13" i="10" s="1"/>
  <c r="G13" i="10"/>
  <c r="C14" i="10"/>
  <c r="D14" i="10"/>
  <c r="E14" i="10"/>
  <c r="F14" i="10"/>
  <c r="H14" i="10" s="1"/>
  <c r="G14" i="10"/>
  <c r="C15" i="10"/>
  <c r="D15" i="10"/>
  <c r="E15" i="10"/>
  <c r="F15" i="10"/>
  <c r="H15" i="10" s="1"/>
  <c r="G15" i="10"/>
  <c r="C16" i="10"/>
  <c r="D16" i="10"/>
  <c r="E16" i="10"/>
  <c r="F16" i="10"/>
  <c r="H16" i="10" s="1"/>
  <c r="G16" i="10"/>
  <c r="C17" i="10"/>
  <c r="D17" i="10"/>
  <c r="E17" i="10"/>
  <c r="F17" i="10"/>
  <c r="H17" i="10" s="1"/>
  <c r="G17" i="10"/>
  <c r="C18" i="10"/>
  <c r="D18" i="10"/>
  <c r="E18" i="10"/>
  <c r="F18" i="10"/>
  <c r="H18" i="10" s="1"/>
  <c r="G18" i="10"/>
  <c r="C19" i="10"/>
  <c r="D19" i="10"/>
  <c r="E19" i="10"/>
  <c r="F19" i="10"/>
  <c r="H19" i="10" s="1"/>
  <c r="G19" i="10"/>
  <c r="C20" i="10"/>
  <c r="D20" i="10"/>
  <c r="E20" i="10"/>
  <c r="F20" i="10"/>
  <c r="H20" i="10" s="1"/>
  <c r="G20" i="10"/>
  <c r="C21" i="10"/>
  <c r="D21" i="10"/>
  <c r="E21" i="10"/>
  <c r="F21" i="10"/>
  <c r="H21" i="10" s="1"/>
  <c r="G21" i="10"/>
  <c r="C22" i="10"/>
  <c r="D22" i="10"/>
  <c r="E22" i="10"/>
  <c r="F22" i="10"/>
  <c r="H22" i="10" s="1"/>
  <c r="G22" i="10"/>
  <c r="C23" i="10"/>
  <c r="D23" i="10"/>
  <c r="E23" i="10"/>
  <c r="F23" i="10"/>
  <c r="H23" i="10" s="1"/>
  <c r="G23" i="10"/>
  <c r="C24" i="10"/>
  <c r="D24" i="10"/>
  <c r="E24" i="10"/>
  <c r="F24" i="10"/>
  <c r="H24" i="10" s="1"/>
  <c r="G24" i="10"/>
  <c r="C25" i="10"/>
  <c r="D25" i="10"/>
  <c r="E25" i="10"/>
  <c r="F25" i="10"/>
  <c r="H25" i="10" s="1"/>
  <c r="G25" i="10"/>
  <c r="C26" i="10"/>
  <c r="D26" i="10"/>
  <c r="E26" i="10"/>
  <c r="F26" i="10"/>
  <c r="H26" i="10" s="1"/>
  <c r="G26" i="10"/>
  <c r="C27" i="10"/>
  <c r="D27" i="10"/>
  <c r="E27" i="10"/>
  <c r="F27" i="10"/>
  <c r="H27" i="10" s="1"/>
  <c r="G27" i="10"/>
  <c r="C28" i="10"/>
  <c r="D28" i="10"/>
  <c r="E28" i="10"/>
  <c r="F28" i="10"/>
  <c r="H28" i="10" s="1"/>
  <c r="G28" i="10"/>
  <c r="C29" i="10"/>
  <c r="D29" i="10"/>
  <c r="E29" i="10"/>
  <c r="F29" i="10"/>
  <c r="H29" i="10" s="1"/>
  <c r="G29" i="10"/>
  <c r="C30" i="10"/>
  <c r="D30" i="10"/>
  <c r="E30" i="10"/>
  <c r="F30" i="10"/>
  <c r="H30" i="10" s="1"/>
  <c r="G30" i="10"/>
  <c r="C31" i="10"/>
  <c r="D31" i="10"/>
  <c r="E31" i="10"/>
  <c r="F31" i="10"/>
  <c r="H31" i="10" s="1"/>
  <c r="G31" i="10"/>
  <c r="C32" i="10"/>
  <c r="D32" i="10"/>
  <c r="E32" i="10"/>
  <c r="F32" i="10"/>
  <c r="H32" i="10" s="1"/>
  <c r="G32" i="10"/>
  <c r="C33" i="10"/>
  <c r="D33" i="10"/>
  <c r="E33" i="10"/>
  <c r="F33" i="10"/>
  <c r="H33" i="10" s="1"/>
  <c r="G33" i="10"/>
  <c r="C34" i="10"/>
  <c r="D34" i="10"/>
  <c r="E34" i="10"/>
  <c r="F34" i="10"/>
  <c r="H34" i="10" s="1"/>
  <c r="G34" i="10"/>
  <c r="C35" i="10"/>
  <c r="D35" i="10"/>
  <c r="E35" i="10"/>
  <c r="F35" i="10"/>
  <c r="H35" i="10" s="1"/>
  <c r="G35" i="10"/>
  <c r="C36" i="10"/>
  <c r="D36" i="10"/>
  <c r="E36" i="10"/>
  <c r="F36" i="10"/>
  <c r="H36" i="10" s="1"/>
  <c r="G36" i="10"/>
  <c r="D2" i="9"/>
  <c r="J2" i="9"/>
  <c r="K36" i="12"/>
  <c r="L36" i="12" s="1"/>
  <c r="L8" i="11"/>
  <c r="L16" i="11"/>
  <c r="L24" i="11"/>
  <c r="L32" i="11"/>
  <c r="L3" i="11"/>
  <c r="L19" i="11"/>
  <c r="L4" i="11"/>
  <c r="L28" i="11"/>
  <c r="L5" i="11"/>
  <c r="L9" i="11"/>
  <c r="L17" i="11"/>
  <c r="L25" i="11"/>
  <c r="L33" i="11"/>
  <c r="L27" i="11"/>
  <c r="L12" i="11"/>
  <c r="L36" i="11"/>
  <c r="L13" i="11"/>
  <c r="L2" i="11"/>
  <c r="L10" i="11"/>
  <c r="L18" i="11"/>
  <c r="L26" i="11"/>
  <c r="L34" i="11"/>
  <c r="L11" i="11"/>
  <c r="L35" i="11"/>
  <c r="L20" i="11"/>
  <c r="L21" i="11"/>
  <c r="L29" i="11"/>
  <c r="L6" i="11"/>
  <c r="L14" i="11"/>
  <c r="L22" i="11"/>
  <c r="L30" i="11"/>
  <c r="L7" i="11"/>
  <c r="L15" i="11"/>
  <c r="L23" i="11"/>
  <c r="L31" i="11"/>
  <c r="L2" i="10"/>
  <c r="L3" i="10"/>
  <c r="L4" i="10"/>
  <c r="L5" i="10"/>
  <c r="L6" i="10"/>
  <c r="L7" i="10"/>
  <c r="L8" i="10"/>
  <c r="L9" i="10"/>
  <c r="L10" i="10"/>
  <c r="L11" i="10"/>
  <c r="L12" i="10"/>
  <c r="L13" i="10"/>
  <c r="L14" i="10"/>
  <c r="L15" i="10"/>
  <c r="L16" i="10"/>
  <c r="L17" i="10"/>
  <c r="L18" i="10"/>
  <c r="L19" i="10"/>
  <c r="L20" i="10"/>
  <c r="L21" i="10"/>
  <c r="L22" i="10"/>
  <c r="L23" i="10"/>
  <c r="L24" i="10"/>
  <c r="L25" i="10"/>
  <c r="L26" i="10"/>
  <c r="L27" i="10"/>
  <c r="L28" i="10"/>
  <c r="L29" i="10"/>
  <c r="L30" i="10"/>
  <c r="L31" i="10"/>
  <c r="L32" i="10"/>
  <c r="L33" i="10"/>
  <c r="L34" i="10"/>
  <c r="L35" i="10"/>
  <c r="L36" i="10"/>
  <c r="D3" i="9"/>
  <c r="J8" i="11" l="1"/>
  <c r="J24" i="11"/>
  <c r="J31" i="11"/>
  <c r="J11" i="11"/>
  <c r="J22" i="11"/>
  <c r="J6" i="11"/>
  <c r="J17" i="10"/>
  <c r="J30" i="11"/>
  <c r="J16" i="11"/>
  <c r="J14" i="11"/>
  <c r="J33" i="11"/>
  <c r="J19" i="11"/>
  <c r="J7" i="11"/>
  <c r="J29" i="10"/>
  <c r="J34" i="11"/>
  <c r="J20" i="11"/>
  <c r="J13" i="11"/>
  <c r="J21" i="10"/>
  <c r="J27" i="11"/>
  <c r="J15" i="11"/>
  <c r="J9" i="11"/>
  <c r="J5" i="10"/>
  <c r="J21" i="11"/>
  <c r="J9" i="10"/>
  <c r="J35" i="11"/>
  <c r="J23" i="11"/>
  <c r="J2" i="11"/>
  <c r="J5" i="11"/>
  <c r="J25" i="10"/>
  <c r="J32" i="11"/>
  <c r="J13" i="10"/>
  <c r="J29" i="11"/>
  <c r="J28" i="11"/>
  <c r="J17" i="11"/>
  <c r="J36" i="11"/>
  <c r="J18" i="11"/>
  <c r="J4" i="11"/>
  <c r="J25" i="11"/>
  <c r="J26" i="11"/>
  <c r="J12" i="11"/>
  <c r="J10" i="11"/>
  <c r="J3" i="11"/>
  <c r="J33" i="10"/>
  <c r="J28" i="10"/>
  <c r="J24" i="10"/>
  <c r="J20" i="10"/>
  <c r="J16" i="10"/>
  <c r="J12" i="10"/>
  <c r="J8" i="10"/>
  <c r="J4" i="10"/>
  <c r="J26" i="10"/>
  <c r="J18" i="10"/>
  <c r="J10" i="10"/>
  <c r="J6" i="10"/>
  <c r="J30" i="10"/>
  <c r="J31" i="10"/>
  <c r="J23" i="10"/>
  <c r="J19" i="10"/>
  <c r="J15" i="10"/>
  <c r="J11" i="10"/>
  <c r="J7" i="10"/>
  <c r="J2" i="10"/>
  <c r="J36" i="10"/>
  <c r="J22" i="10"/>
  <c r="J14" i="10"/>
  <c r="J27" i="10"/>
  <c r="J32" i="10"/>
  <c r="J35" i="10"/>
  <c r="J34" i="10"/>
  <c r="J3" i="10"/>
  <c r="D4" i="9"/>
  <c r="G4" i="9"/>
  <c r="H4" i="9" s="1"/>
  <c r="L4" i="9" s="1"/>
  <c r="J4" i="9"/>
  <c r="D5" i="9"/>
  <c r="G5" i="9"/>
  <c r="H5" i="9"/>
  <c r="L5" i="9" s="1"/>
  <c r="J5" i="9"/>
  <c r="D6" i="9"/>
  <c r="G6" i="9"/>
  <c r="H6" i="9"/>
  <c r="L6" i="9" s="1"/>
  <c r="J6" i="9"/>
  <c r="D7" i="9"/>
  <c r="G7" i="9"/>
  <c r="H7" i="9"/>
  <c r="L7" i="9" s="1"/>
  <c r="J7" i="9"/>
  <c r="D8" i="9"/>
  <c r="G8" i="9"/>
  <c r="H8" i="9"/>
  <c r="L8" i="9" s="1"/>
  <c r="J8" i="9"/>
  <c r="D9" i="9"/>
  <c r="G9" i="9"/>
  <c r="H9" i="9"/>
  <c r="L9" i="9" s="1"/>
  <c r="J9" i="9"/>
  <c r="D10" i="9"/>
  <c r="G10" i="9"/>
  <c r="H10" i="9" s="1"/>
  <c r="L10" i="9" s="1"/>
  <c r="J10" i="9"/>
  <c r="D11" i="9"/>
  <c r="G11" i="9"/>
  <c r="H11" i="9"/>
  <c r="L11" i="9" s="1"/>
  <c r="J11" i="9"/>
  <c r="D12" i="9"/>
  <c r="G12" i="9"/>
  <c r="H12" i="9"/>
  <c r="L12" i="9" s="1"/>
  <c r="J12" i="9"/>
  <c r="D13" i="9"/>
  <c r="G13" i="9"/>
  <c r="H13" i="9"/>
  <c r="L13" i="9" s="1"/>
  <c r="J13" i="9"/>
  <c r="D14" i="9"/>
  <c r="G14" i="9"/>
  <c r="H14" i="9" s="1"/>
  <c r="L14" i="9" s="1"/>
  <c r="J14" i="9"/>
  <c r="D15" i="9"/>
  <c r="G15" i="9"/>
  <c r="H15" i="9"/>
  <c r="L15" i="9" s="1"/>
  <c r="J15" i="9"/>
  <c r="D16" i="9"/>
  <c r="G16" i="9"/>
  <c r="H16" i="9"/>
  <c r="L16" i="9" s="1"/>
  <c r="J16" i="9"/>
  <c r="D17" i="9"/>
  <c r="G17" i="9"/>
  <c r="H17" i="9"/>
  <c r="L17" i="9" s="1"/>
  <c r="J17" i="9"/>
  <c r="D18" i="9"/>
  <c r="G18" i="9"/>
  <c r="H18" i="9" s="1"/>
  <c r="L18" i="9" s="1"/>
  <c r="J18" i="9"/>
  <c r="D19" i="9"/>
  <c r="G19" i="9"/>
  <c r="H19" i="9"/>
  <c r="L19" i="9" s="1"/>
  <c r="J19" i="9"/>
  <c r="D20" i="9"/>
  <c r="G20" i="9"/>
  <c r="H20" i="9"/>
  <c r="L20" i="9" s="1"/>
  <c r="J20" i="9"/>
  <c r="D21" i="9"/>
  <c r="G21" i="9"/>
  <c r="H21" i="9"/>
  <c r="L21" i="9" s="1"/>
  <c r="J21" i="9"/>
  <c r="D2" i="8"/>
  <c r="J2" i="8"/>
  <c r="N5" i="9"/>
  <c r="N6" i="9"/>
  <c r="N7" i="9"/>
  <c r="K10" i="9"/>
  <c r="K18" i="9"/>
  <c r="N11" i="9"/>
  <c r="K7" i="9"/>
  <c r="N12" i="9"/>
  <c r="N20" i="9"/>
  <c r="N8" i="9"/>
  <c r="K11" i="9"/>
  <c r="N16" i="9"/>
  <c r="K19" i="9"/>
  <c r="K21" i="9"/>
  <c r="K6" i="9"/>
  <c r="N9" i="9"/>
  <c r="K12" i="9"/>
  <c r="K13" i="9"/>
  <c r="N18" i="9"/>
  <c r="K4" i="9"/>
  <c r="N19" i="9"/>
  <c r="K8" i="9"/>
  <c r="N13" i="9"/>
  <c r="K16" i="9"/>
  <c r="N21" i="9"/>
  <c r="N4" i="9"/>
  <c r="K9" i="9"/>
  <c r="N14" i="9"/>
  <c r="K17" i="9"/>
  <c r="N15" i="9"/>
  <c r="N17" i="9"/>
  <c r="K20" i="9"/>
  <c r="N10" i="9"/>
  <c r="K14" i="9"/>
  <c r="K5" i="9"/>
  <c r="K15" i="9"/>
  <c r="D3" i="8"/>
  <c r="M15" i="9" l="1"/>
  <c r="O15" i="9" s="1"/>
  <c r="M5" i="9"/>
  <c r="M14" i="9"/>
  <c r="O14" i="9" s="1"/>
  <c r="M20" i="9"/>
  <c r="O20" i="9" s="1"/>
  <c r="M17" i="9"/>
  <c r="O17" i="9" s="1"/>
  <c r="M9" i="9"/>
  <c r="O9" i="9" s="1"/>
  <c r="M16" i="9"/>
  <c r="O16" i="9" s="1"/>
  <c r="M8" i="9"/>
  <c r="O8" i="9" s="1"/>
  <c r="M4" i="9"/>
  <c r="O4" i="9" s="1"/>
  <c r="M13" i="9"/>
  <c r="O13" i="9" s="1"/>
  <c r="M12" i="9"/>
  <c r="O12" i="9" s="1"/>
  <c r="M6" i="9"/>
  <c r="M21" i="9"/>
  <c r="O21" i="9" s="1"/>
  <c r="M19" i="9"/>
  <c r="O19" i="9" s="1"/>
  <c r="M11" i="9"/>
  <c r="O11" i="9" s="1"/>
  <c r="M7" i="9"/>
  <c r="O7" i="9" s="1"/>
  <c r="M18" i="9"/>
  <c r="O18" i="9" s="1"/>
  <c r="M10" i="9"/>
  <c r="O10" i="9" s="1"/>
  <c r="D4" i="8"/>
  <c r="G4" i="8"/>
  <c r="H4" i="8"/>
  <c r="L4" i="8" s="1"/>
  <c r="J4" i="8"/>
  <c r="D5" i="8"/>
  <c r="G5" i="8"/>
  <c r="H5" i="8"/>
  <c r="L5" i="8" s="1"/>
  <c r="J5" i="8"/>
  <c r="D6" i="8"/>
  <c r="G6" i="8"/>
  <c r="H6" i="8"/>
  <c r="L6" i="8" s="1"/>
  <c r="J6" i="8"/>
  <c r="D7" i="8"/>
  <c r="G7" i="8"/>
  <c r="H7" i="8"/>
  <c r="L7" i="8" s="1"/>
  <c r="J7" i="8"/>
  <c r="D8" i="8"/>
  <c r="G8" i="8"/>
  <c r="H8" i="8"/>
  <c r="L8" i="8" s="1"/>
  <c r="J8" i="8"/>
  <c r="D9" i="8"/>
  <c r="G9" i="8"/>
  <c r="H9" i="8"/>
  <c r="L9" i="8" s="1"/>
  <c r="J9" i="8"/>
  <c r="D10" i="8"/>
  <c r="G10" i="8"/>
  <c r="H10" i="8" s="1"/>
  <c r="L10" i="8" s="1"/>
  <c r="J10" i="8"/>
  <c r="D11" i="8"/>
  <c r="G11" i="8"/>
  <c r="H11" i="8"/>
  <c r="L11" i="8" s="1"/>
  <c r="J11" i="8"/>
  <c r="D12" i="8"/>
  <c r="G12" i="8"/>
  <c r="H12" i="8"/>
  <c r="L12" i="8" s="1"/>
  <c r="J12" i="8"/>
  <c r="D13" i="8"/>
  <c r="G13" i="8"/>
  <c r="H13" i="8"/>
  <c r="L13" i="8" s="1"/>
  <c r="J13" i="8"/>
  <c r="D14" i="8"/>
  <c r="G14" i="8"/>
  <c r="H14" i="8"/>
  <c r="L14" i="8" s="1"/>
  <c r="J14" i="8"/>
  <c r="D15" i="8"/>
  <c r="G15" i="8"/>
  <c r="H15" i="8"/>
  <c r="L15" i="8" s="1"/>
  <c r="J15" i="8"/>
  <c r="D16" i="8"/>
  <c r="G16" i="8"/>
  <c r="H16" i="8"/>
  <c r="L16" i="8" s="1"/>
  <c r="J16" i="8"/>
  <c r="D17" i="8"/>
  <c r="G17" i="8"/>
  <c r="H17" i="8"/>
  <c r="L17" i="8" s="1"/>
  <c r="J17" i="8"/>
  <c r="D18" i="8"/>
  <c r="G18" i="8"/>
  <c r="H18" i="8" s="1"/>
  <c r="L18" i="8" s="1"/>
  <c r="J18" i="8"/>
  <c r="D19" i="8"/>
  <c r="G19" i="8"/>
  <c r="H19" i="8"/>
  <c r="L19" i="8" s="1"/>
  <c r="J19" i="8"/>
  <c r="D20" i="8"/>
  <c r="G20" i="8"/>
  <c r="H20" i="8"/>
  <c r="L20" i="8" s="1"/>
  <c r="J20" i="8"/>
  <c r="D21" i="8"/>
  <c r="G21" i="8"/>
  <c r="H21" i="8"/>
  <c r="L21" i="8" s="1"/>
  <c r="J21" i="8"/>
  <c r="D2" i="7"/>
  <c r="J2" i="7"/>
  <c r="N5" i="8"/>
  <c r="N6" i="8"/>
  <c r="N7" i="8"/>
  <c r="K10" i="8"/>
  <c r="N15" i="8"/>
  <c r="K19" i="8"/>
  <c r="N10" i="8"/>
  <c r="K13" i="8"/>
  <c r="K6" i="8"/>
  <c r="N8" i="8"/>
  <c r="K11" i="8"/>
  <c r="N18" i="8"/>
  <c r="N11" i="8"/>
  <c r="K7" i="8"/>
  <c r="N9" i="8"/>
  <c r="K12" i="8"/>
  <c r="N12" i="8"/>
  <c r="K8" i="8"/>
  <c r="N13" i="8"/>
  <c r="K16" i="8"/>
  <c r="N21" i="8"/>
  <c r="N4" i="8"/>
  <c r="K9" i="8"/>
  <c r="N14" i="8"/>
  <c r="K17" i="8"/>
  <c r="K18" i="8"/>
  <c r="N16" i="8"/>
  <c r="N17" i="8"/>
  <c r="K20" i="8"/>
  <c r="K21" i="8"/>
  <c r="K4" i="8"/>
  <c r="K14" i="8"/>
  <c r="N19" i="8"/>
  <c r="K5" i="8"/>
  <c r="K15" i="8"/>
  <c r="N20" i="8"/>
  <c r="D3" i="7"/>
  <c r="M2" i="9" l="1"/>
  <c r="M15" i="8"/>
  <c r="O15" i="8" s="1"/>
  <c r="M5" i="8"/>
  <c r="M14" i="8"/>
  <c r="O14" i="8" s="1"/>
  <c r="M4" i="8"/>
  <c r="O4" i="8" s="1"/>
  <c r="M21" i="8"/>
  <c r="O21" i="8" s="1"/>
  <c r="M20" i="8"/>
  <c r="O20" i="8" s="1"/>
  <c r="M18" i="8"/>
  <c r="O18" i="8" s="1"/>
  <c r="M17" i="8"/>
  <c r="O17" i="8" s="1"/>
  <c r="M9" i="8"/>
  <c r="O9" i="8" s="1"/>
  <c r="M16" i="8"/>
  <c r="O16" i="8" s="1"/>
  <c r="M8" i="8"/>
  <c r="O8" i="8" s="1"/>
  <c r="M12" i="8"/>
  <c r="O12" i="8" s="1"/>
  <c r="M7" i="8"/>
  <c r="O7" i="8" s="1"/>
  <c r="M11" i="8"/>
  <c r="O11" i="8" s="1"/>
  <c r="M6" i="8"/>
  <c r="M13" i="8"/>
  <c r="O13" i="8" s="1"/>
  <c r="M19" i="8"/>
  <c r="O19" i="8" s="1"/>
  <c r="M10" i="8"/>
  <c r="O10" i="8" s="1"/>
  <c r="D4" i="7"/>
  <c r="G4" i="7"/>
  <c r="H4" i="7"/>
  <c r="L4" i="7" s="1"/>
  <c r="J4" i="7"/>
  <c r="D5" i="7"/>
  <c r="G5" i="7"/>
  <c r="H5" i="7"/>
  <c r="L5" i="7" s="1"/>
  <c r="J5" i="7"/>
  <c r="D6" i="7"/>
  <c r="G6" i="7"/>
  <c r="H6" i="7"/>
  <c r="L6" i="7" s="1"/>
  <c r="J6" i="7"/>
  <c r="D7" i="7"/>
  <c r="G7" i="7"/>
  <c r="H7" i="7"/>
  <c r="L7" i="7" s="1"/>
  <c r="J7" i="7"/>
  <c r="D8" i="7"/>
  <c r="G8" i="7"/>
  <c r="H8" i="7" s="1"/>
  <c r="L8" i="7" s="1"/>
  <c r="J8" i="7"/>
  <c r="D9" i="7"/>
  <c r="G9" i="7"/>
  <c r="H9" i="7"/>
  <c r="L9" i="7" s="1"/>
  <c r="J9" i="7"/>
  <c r="D10" i="7"/>
  <c r="G10" i="7"/>
  <c r="H10" i="7" s="1"/>
  <c r="L10" i="7" s="1"/>
  <c r="J10" i="7"/>
  <c r="D11" i="7"/>
  <c r="G11" i="7"/>
  <c r="H11" i="7" s="1"/>
  <c r="L11" i="7" s="1"/>
  <c r="J11" i="7"/>
  <c r="D12" i="7"/>
  <c r="G12" i="7"/>
  <c r="H12" i="7"/>
  <c r="J12" i="7"/>
  <c r="L12" i="7"/>
  <c r="D13" i="7"/>
  <c r="G13" i="7"/>
  <c r="H13" i="7"/>
  <c r="L13" i="7" s="1"/>
  <c r="J13" i="7"/>
  <c r="D14" i="7"/>
  <c r="G14" i="7"/>
  <c r="H14" i="7"/>
  <c r="L14" i="7" s="1"/>
  <c r="J14" i="7"/>
  <c r="D15" i="7"/>
  <c r="G15" i="7"/>
  <c r="H15" i="7"/>
  <c r="L15" i="7" s="1"/>
  <c r="J15" i="7"/>
  <c r="D16" i="7"/>
  <c r="G16" i="7"/>
  <c r="H16" i="7" s="1"/>
  <c r="L16" i="7" s="1"/>
  <c r="J16" i="7"/>
  <c r="D17" i="7"/>
  <c r="G17" i="7"/>
  <c r="H17" i="7"/>
  <c r="L17" i="7" s="1"/>
  <c r="J17" i="7"/>
  <c r="D18" i="7"/>
  <c r="G18" i="7"/>
  <c r="H18" i="7" s="1"/>
  <c r="L18" i="7" s="1"/>
  <c r="J18" i="7"/>
  <c r="D2" i="6"/>
  <c r="J2" i="6"/>
  <c r="N5" i="7"/>
  <c r="K8" i="7"/>
  <c r="N13" i="7"/>
  <c r="K16" i="7"/>
  <c r="K4" i="7"/>
  <c r="K12" i="7"/>
  <c r="N17" i="7"/>
  <c r="N10" i="7"/>
  <c r="N6" i="7"/>
  <c r="K9" i="7"/>
  <c r="N14" i="7"/>
  <c r="K17" i="7"/>
  <c r="N7" i="7"/>
  <c r="K10" i="7"/>
  <c r="N15" i="7"/>
  <c r="K18" i="7"/>
  <c r="N8" i="7"/>
  <c r="K11" i="7"/>
  <c r="N16" i="7"/>
  <c r="N9" i="7"/>
  <c r="K5" i="7"/>
  <c r="K6" i="7"/>
  <c r="N11" i="7"/>
  <c r="K14" i="7"/>
  <c r="N4" i="7"/>
  <c r="K7" i="7"/>
  <c r="N12" i="7"/>
  <c r="K15" i="7"/>
  <c r="K13" i="7"/>
  <c r="N18" i="7"/>
  <c r="D3" i="6"/>
  <c r="M2" i="8" l="1"/>
  <c r="M13" i="7"/>
  <c r="O13" i="7" s="1"/>
  <c r="M15" i="7"/>
  <c r="O15" i="7" s="1"/>
  <c r="M7" i="7"/>
  <c r="O7" i="7" s="1"/>
  <c r="M14" i="7"/>
  <c r="O14" i="7" s="1"/>
  <c r="M6" i="7"/>
  <c r="O6" i="7" s="1"/>
  <c r="M5" i="7"/>
  <c r="O5" i="7" s="1"/>
  <c r="M11" i="7"/>
  <c r="O11" i="7" s="1"/>
  <c r="M18" i="7"/>
  <c r="O18" i="7" s="1"/>
  <c r="M10" i="7"/>
  <c r="O10" i="7" s="1"/>
  <c r="M17" i="7"/>
  <c r="O17" i="7" s="1"/>
  <c r="M9" i="7"/>
  <c r="O9" i="7" s="1"/>
  <c r="M12" i="7"/>
  <c r="O12" i="7" s="1"/>
  <c r="M4" i="7"/>
  <c r="O4" i="7" s="1"/>
  <c r="M16" i="7"/>
  <c r="O16" i="7" s="1"/>
  <c r="M8" i="7"/>
  <c r="O8" i="7" s="1"/>
  <c r="D4" i="6"/>
  <c r="G4" i="6"/>
  <c r="H4" i="6" s="1"/>
  <c r="L4" i="6" s="1"/>
  <c r="J4" i="6"/>
  <c r="D5" i="6"/>
  <c r="G5" i="6"/>
  <c r="H5" i="6"/>
  <c r="L5" i="6" s="1"/>
  <c r="J5" i="6"/>
  <c r="D6" i="6"/>
  <c r="G6" i="6"/>
  <c r="H6" i="6"/>
  <c r="L6" i="6" s="1"/>
  <c r="J6" i="6"/>
  <c r="D7" i="6"/>
  <c r="G7" i="6"/>
  <c r="H7" i="6"/>
  <c r="L7" i="6" s="1"/>
  <c r="J7" i="6"/>
  <c r="D8" i="6"/>
  <c r="G8" i="6"/>
  <c r="H8" i="6" s="1"/>
  <c r="L8" i="6" s="1"/>
  <c r="J8" i="6"/>
  <c r="D9" i="6"/>
  <c r="G9" i="6"/>
  <c r="H9" i="6"/>
  <c r="L9" i="6" s="1"/>
  <c r="J9" i="6"/>
  <c r="D10" i="6"/>
  <c r="G10" i="6"/>
  <c r="H10" i="6"/>
  <c r="L10" i="6" s="1"/>
  <c r="J10" i="6"/>
  <c r="D11" i="6"/>
  <c r="G11" i="6"/>
  <c r="H11" i="6"/>
  <c r="L11" i="6" s="1"/>
  <c r="J11" i="6"/>
  <c r="D12" i="6"/>
  <c r="G12" i="6"/>
  <c r="H12" i="6"/>
  <c r="L12" i="6" s="1"/>
  <c r="J12" i="6"/>
  <c r="D13" i="6"/>
  <c r="G13" i="6"/>
  <c r="H13" i="6"/>
  <c r="L13" i="6" s="1"/>
  <c r="J13" i="6"/>
  <c r="D14" i="6"/>
  <c r="G14" i="6"/>
  <c r="H14" i="6"/>
  <c r="L14" i="6" s="1"/>
  <c r="J14" i="6"/>
  <c r="D15" i="6"/>
  <c r="G15" i="6"/>
  <c r="H15" i="6"/>
  <c r="L15" i="6" s="1"/>
  <c r="J15" i="6"/>
  <c r="D16" i="6"/>
  <c r="G16" i="6"/>
  <c r="H16" i="6" s="1"/>
  <c r="L16" i="6" s="1"/>
  <c r="J16" i="6"/>
  <c r="D17" i="6"/>
  <c r="G17" i="6"/>
  <c r="H17" i="6"/>
  <c r="L17" i="6" s="1"/>
  <c r="J17" i="6"/>
  <c r="D18" i="6"/>
  <c r="G18" i="6"/>
  <c r="H18" i="6"/>
  <c r="L18" i="6" s="1"/>
  <c r="J18" i="6"/>
  <c r="N6" i="6"/>
  <c r="K17" i="6"/>
  <c r="K11" i="6"/>
  <c r="N9" i="6"/>
  <c r="K12" i="6"/>
  <c r="N18" i="6"/>
  <c r="N7" i="6"/>
  <c r="K10" i="6"/>
  <c r="N8" i="6"/>
  <c r="N17" i="6"/>
  <c r="K5" i="6"/>
  <c r="N10" i="6"/>
  <c r="K13" i="6"/>
  <c r="K6" i="6"/>
  <c r="N11" i="6"/>
  <c r="K14" i="6"/>
  <c r="N4" i="6"/>
  <c r="K7" i="6"/>
  <c r="N12" i="6"/>
  <c r="K15" i="6"/>
  <c r="N5" i="6"/>
  <c r="K8" i="6"/>
  <c r="N13" i="6"/>
  <c r="K16" i="6"/>
  <c r="K9" i="6"/>
  <c r="N14" i="6"/>
  <c r="N15" i="6"/>
  <c r="K18" i="6"/>
  <c r="N16" i="6"/>
  <c r="K4" i="6"/>
  <c r="F4" i="5"/>
  <c r="M2" i="7" l="1"/>
  <c r="M4" i="6"/>
  <c r="O4" i="6" s="1"/>
  <c r="M18" i="6"/>
  <c r="O18" i="6" s="1"/>
  <c r="M9" i="6"/>
  <c r="O9" i="6" s="1"/>
  <c r="M16" i="6"/>
  <c r="O16" i="6" s="1"/>
  <c r="M8" i="6"/>
  <c r="O8" i="6" s="1"/>
  <c r="M15" i="6"/>
  <c r="O15" i="6" s="1"/>
  <c r="M7" i="6"/>
  <c r="O7" i="6" s="1"/>
  <c r="M14" i="6"/>
  <c r="O14" i="6" s="1"/>
  <c r="M6" i="6"/>
  <c r="O6" i="6" s="1"/>
  <c r="M13" i="6"/>
  <c r="O13" i="6" s="1"/>
  <c r="M5" i="6"/>
  <c r="O5" i="6" s="1"/>
  <c r="M10" i="6"/>
  <c r="O10" i="6" s="1"/>
  <c r="M12" i="6"/>
  <c r="O12" i="6" s="1"/>
  <c r="M11" i="6"/>
  <c r="O11" i="6" s="1"/>
  <c r="M17" i="6"/>
  <c r="O17" i="6" s="1"/>
  <c r="E5" i="5"/>
  <c r="O5" i="5"/>
  <c r="P5" i="5" a="1"/>
  <c r="P5" i="5" s="1"/>
  <c r="K5" i="5"/>
  <c r="Q5" i="5"/>
  <c r="M2" i="6" l="1"/>
  <c r="E6" i="5"/>
  <c r="O6" i="5"/>
  <c r="P6" i="5"/>
  <c r="K6" i="5"/>
  <c r="Q6" i="5"/>
  <c r="E7" i="5" l="1"/>
  <c r="O7" i="5"/>
  <c r="P7" i="5"/>
  <c r="K7" i="5"/>
  <c r="Q7" i="5"/>
  <c r="E8" i="5" l="1"/>
  <c r="O8" i="5"/>
  <c r="P8" i="5"/>
  <c r="K8" i="5"/>
  <c r="Q8" i="5"/>
  <c r="E9" i="5" l="1"/>
  <c r="O9" i="5"/>
  <c r="P9" i="5"/>
  <c r="K9" i="5"/>
  <c r="Q9" i="5"/>
  <c r="E10" i="5" l="1"/>
  <c r="F5" i="5" s="1" a="1"/>
  <c r="O10" i="5"/>
  <c r="P10" i="5"/>
  <c r="K10" i="5"/>
  <c r="Q10" i="5"/>
  <c r="Q3" i="4"/>
  <c r="F4" i="4"/>
  <c r="F5" i="5" l="1"/>
  <c r="F6" i="5"/>
  <c r="F7" i="5"/>
  <c r="F8" i="5"/>
  <c r="F9" i="5"/>
  <c r="F10" i="5"/>
  <c r="E5" i="4"/>
  <c r="O5" i="4" s="1"/>
  <c r="P5" i="4" a="1"/>
  <c r="P6" i="4" s="1"/>
  <c r="E6" i="4"/>
  <c r="O6" i="4" s="1"/>
  <c r="E7" i="4"/>
  <c r="O7" i="4" s="1"/>
  <c r="E8" i="4"/>
  <c r="O8" i="4" s="1"/>
  <c r="E9" i="4"/>
  <c r="O9" i="4" s="1"/>
  <c r="E10" i="4"/>
  <c r="O10" i="4" s="1"/>
  <c r="K6" i="4"/>
  <c r="K10" i="4"/>
  <c r="K8" i="4"/>
  <c r="K7" i="4"/>
  <c r="K9" i="4"/>
  <c r="K5" i="4"/>
  <c r="P9" i="4" l="1"/>
  <c r="F5" i="4" a="1"/>
  <c r="P7" i="4"/>
  <c r="P10" i="4"/>
  <c r="P5" i="4"/>
  <c r="P8" i="4"/>
  <c r="F7" i="4" l="1"/>
  <c r="F5" i="4"/>
  <c r="F9" i="4"/>
  <c r="F6" i="4"/>
  <c r="F8" i="4"/>
  <c r="F10" i="4"/>
  <c r="D2" i="83" a="1"/>
  <c r="D2" i="83" l="1"/>
  <c r="D3" i="83"/>
  <c r="D4" i="83"/>
  <c r="D5" i="83"/>
  <c r="D6" i="83"/>
  <c r="D7" i="83"/>
  <c r="D8" i="83"/>
  <c r="D9" i="83"/>
  <c r="D10" i="83"/>
  <c r="D11" i="83"/>
  <c r="D12" i="83"/>
  <c r="D13" i="83"/>
  <c r="D14" i="83"/>
  <c r="D15" i="83"/>
  <c r="D16" i="83"/>
  <c r="D17" i="83"/>
  <c r="D18" i="83"/>
  <c r="D19" i="83"/>
  <c r="D20" i="83"/>
  <c r="D21" i="83"/>
  <c r="D22" i="83"/>
  <c r="D23" i="83"/>
  <c r="D24" i="83"/>
  <c r="D25" i="83"/>
  <c r="D26" i="83"/>
  <c r="D27" i="83"/>
  <c r="D28" i="83"/>
  <c r="D29" i="83"/>
  <c r="D30" i="83"/>
  <c r="D31" i="83"/>
  <c r="D32" i="83"/>
  <c r="D33" i="83"/>
  <c r="D34" i="83"/>
  <c r="D35" i="83"/>
  <c r="D36" i="83"/>
  <c r="D37" i="83"/>
  <c r="D38" i="83"/>
  <c r="D39" i="83"/>
  <c r="D40" i="83"/>
  <c r="D41" i="83"/>
  <c r="D42" i="83"/>
  <c r="D43" i="83"/>
  <c r="D44" i="83"/>
  <c r="D45" i="83"/>
  <c r="D46" i="83"/>
  <c r="D47" i="83"/>
  <c r="D48" i="83"/>
  <c r="D49" i="83"/>
  <c r="D50" i="83"/>
  <c r="D51" i="83"/>
  <c r="D52" i="83"/>
  <c r="D53" i="83"/>
  <c r="D54" i="83"/>
  <c r="D55" i="83"/>
  <c r="D56" i="83"/>
  <c r="D57" i="83"/>
  <c r="D58" i="83"/>
  <c r="D59" i="83"/>
  <c r="D60" i="83"/>
  <c r="D61" i="83"/>
  <c r="D62" i="83"/>
  <c r="D63" i="83"/>
  <c r="D64" i="83"/>
  <c r="D65" i="83"/>
  <c r="D66" i="83"/>
  <c r="D67" i="83"/>
  <c r="D68" i="83"/>
  <c r="D69" i="83"/>
  <c r="D70" i="83"/>
  <c r="D71" i="83"/>
  <c r="D72" i="83"/>
  <c r="D73" i="83"/>
  <c r="D74" i="83"/>
  <c r="D75" i="83"/>
  <c r="D76" i="83"/>
  <c r="D77" i="83"/>
  <c r="D78" i="83"/>
  <c r="D79" i="83"/>
  <c r="D80" i="83"/>
  <c r="D81" i="83"/>
  <c r="D82" i="83"/>
  <c r="D83" i="83"/>
  <c r="D84" i="83"/>
  <c r="D85" i="83"/>
  <c r="D86" i="83"/>
  <c r="D87" i="83"/>
  <c r="D88" i="83"/>
  <c r="D89" i="83"/>
  <c r="D90" i="83"/>
  <c r="D91" i="83"/>
  <c r="D92" i="83"/>
  <c r="D93" i="83"/>
  <c r="D94" i="83"/>
  <c r="D95" i="83"/>
  <c r="D96" i="83"/>
  <c r="D97" i="83"/>
  <c r="D98" i="83"/>
  <c r="D99" i="83"/>
  <c r="D100" i="83"/>
  <c r="D101" i="83"/>
  <c r="D102" i="83"/>
  <c r="D103" i="83"/>
  <c r="D104" i="83"/>
  <c r="D105" i="83"/>
  <c r="D106" i="83"/>
  <c r="D107" i="83"/>
  <c r="D108" i="83"/>
  <c r="D109" i="83"/>
  <c r="D110" i="83"/>
  <c r="D111" i="83"/>
  <c r="D112" i="83"/>
  <c r="D113" i="83"/>
  <c r="D114" i="83"/>
  <c r="D115" i="83"/>
  <c r="D116" i="83"/>
  <c r="D117" i="83"/>
  <c r="D118" i="83"/>
  <c r="D119" i="83"/>
  <c r="D120" i="83"/>
  <c r="D121" i="83"/>
  <c r="D122" i="83"/>
  <c r="D123" i="83"/>
  <c r="D124" i="83"/>
  <c r="D125" i="83"/>
  <c r="D126" i="83"/>
  <c r="I8" i="83"/>
  <c r="H8" i="83"/>
  <c r="G8" i="83"/>
  <c r="F8" i="83"/>
  <c r="E8" i="83"/>
  <c r="I16" i="83"/>
  <c r="H16" i="83"/>
  <c r="G16" i="83"/>
  <c r="F16" i="83"/>
  <c r="E16" i="83"/>
  <c r="I24" i="83"/>
  <c r="H24" i="83"/>
  <c r="G24" i="83"/>
  <c r="F24" i="83"/>
  <c r="E24" i="83"/>
  <c r="I32" i="83"/>
  <c r="H32" i="83"/>
  <c r="G32" i="83"/>
  <c r="F32" i="83"/>
  <c r="E32" i="83"/>
  <c r="I40" i="83"/>
  <c r="H40" i="83"/>
  <c r="G40" i="83"/>
  <c r="F40" i="83"/>
  <c r="E40" i="83"/>
  <c r="I48" i="83"/>
  <c r="H48" i="83"/>
  <c r="G48" i="83"/>
  <c r="F48" i="83"/>
  <c r="E48" i="83"/>
  <c r="I56" i="83"/>
  <c r="H56" i="83"/>
  <c r="G56" i="83"/>
  <c r="F56" i="83"/>
  <c r="E56" i="83"/>
  <c r="I64" i="83"/>
  <c r="H64" i="83"/>
  <c r="G64" i="83"/>
  <c r="F64" i="83"/>
  <c r="E64" i="83"/>
  <c r="I72" i="83"/>
  <c r="H72" i="83"/>
  <c r="G72" i="83"/>
  <c r="F72" i="83"/>
  <c r="E72" i="83"/>
  <c r="I80" i="83"/>
  <c r="H80" i="83"/>
  <c r="G80" i="83"/>
  <c r="F80" i="83"/>
  <c r="E80" i="83"/>
  <c r="I88" i="83"/>
  <c r="H88" i="83"/>
  <c r="G88" i="83"/>
  <c r="F88" i="83"/>
  <c r="E88" i="83"/>
  <c r="I96" i="83"/>
  <c r="H96" i="83"/>
  <c r="G96" i="83"/>
  <c r="F96" i="83"/>
  <c r="E96" i="83"/>
  <c r="I104" i="83"/>
  <c r="H104" i="83"/>
  <c r="G104" i="83"/>
  <c r="F104" i="83"/>
  <c r="E104" i="83"/>
  <c r="I112" i="83"/>
  <c r="H112" i="83"/>
  <c r="G112" i="83"/>
  <c r="F112" i="83"/>
  <c r="E112" i="83"/>
  <c r="I120" i="83"/>
  <c r="H120" i="83"/>
  <c r="G120" i="83"/>
  <c r="F120" i="83"/>
  <c r="E120" i="83"/>
  <c r="I9" i="83"/>
  <c r="H9" i="83"/>
  <c r="G9" i="83"/>
  <c r="F9" i="83"/>
  <c r="E9" i="83"/>
  <c r="I17" i="83"/>
  <c r="H17" i="83"/>
  <c r="G17" i="83"/>
  <c r="F17" i="83"/>
  <c r="E17" i="83"/>
  <c r="I25" i="83"/>
  <c r="H25" i="83"/>
  <c r="G25" i="83"/>
  <c r="F25" i="83"/>
  <c r="E25" i="83"/>
  <c r="I33" i="83"/>
  <c r="H33" i="83"/>
  <c r="G33" i="83"/>
  <c r="F33" i="83"/>
  <c r="E33" i="83"/>
  <c r="I41" i="83"/>
  <c r="H41" i="83"/>
  <c r="G41" i="83"/>
  <c r="F41" i="83"/>
  <c r="E41" i="83"/>
  <c r="I49" i="83"/>
  <c r="H49" i="83"/>
  <c r="G49" i="83"/>
  <c r="F49" i="83"/>
  <c r="E49" i="83"/>
  <c r="I57" i="83"/>
  <c r="H57" i="83"/>
  <c r="G57" i="83"/>
  <c r="F57" i="83"/>
  <c r="E57" i="83"/>
  <c r="I65" i="83"/>
  <c r="H65" i="83"/>
  <c r="G65" i="83"/>
  <c r="F65" i="83"/>
  <c r="E65" i="83"/>
  <c r="I73" i="83"/>
  <c r="H73" i="83"/>
  <c r="G73" i="83"/>
  <c r="F73" i="83"/>
  <c r="E73" i="83"/>
  <c r="I81" i="83"/>
  <c r="H81" i="83"/>
  <c r="G81" i="83"/>
  <c r="F81" i="83"/>
  <c r="E81" i="83"/>
  <c r="I89" i="83"/>
  <c r="H89" i="83"/>
  <c r="G89" i="83"/>
  <c r="F89" i="83"/>
  <c r="E89" i="83"/>
  <c r="I97" i="83"/>
  <c r="H97" i="83"/>
  <c r="G97" i="83"/>
  <c r="F97" i="83"/>
  <c r="E97" i="83"/>
  <c r="I105" i="83"/>
  <c r="H105" i="83"/>
  <c r="G105" i="83"/>
  <c r="F105" i="83"/>
  <c r="E105" i="83"/>
  <c r="I113" i="83"/>
  <c r="H113" i="83"/>
  <c r="G113" i="83"/>
  <c r="F113" i="83"/>
  <c r="E113" i="83"/>
  <c r="I121" i="83"/>
  <c r="H121" i="83"/>
  <c r="G121" i="83"/>
  <c r="F121" i="83"/>
  <c r="E121" i="83"/>
  <c r="I2" i="83"/>
  <c r="H2" i="83"/>
  <c r="G2" i="83"/>
  <c r="F2" i="83"/>
  <c r="E2" i="83"/>
  <c r="I10" i="83"/>
  <c r="H10" i="83"/>
  <c r="G10" i="83"/>
  <c r="F10" i="83"/>
  <c r="E10" i="83"/>
  <c r="I18" i="83"/>
  <c r="H18" i="83"/>
  <c r="G18" i="83"/>
  <c r="F18" i="83"/>
  <c r="E18" i="83"/>
  <c r="I26" i="83"/>
  <c r="H26" i="83"/>
  <c r="G26" i="83"/>
  <c r="F26" i="83"/>
  <c r="E26" i="83"/>
  <c r="I34" i="83"/>
  <c r="H34" i="83"/>
  <c r="G34" i="83"/>
  <c r="F34" i="83"/>
  <c r="E34" i="83"/>
  <c r="I42" i="83"/>
  <c r="H42" i="83"/>
  <c r="G42" i="83"/>
  <c r="F42" i="83"/>
  <c r="E42" i="83"/>
  <c r="I50" i="83"/>
  <c r="H50" i="83"/>
  <c r="G50" i="83"/>
  <c r="F50" i="83"/>
  <c r="E50" i="83"/>
  <c r="I58" i="83"/>
  <c r="H58" i="83"/>
  <c r="G58" i="83"/>
  <c r="F58" i="83"/>
  <c r="E58" i="83"/>
  <c r="I66" i="83"/>
  <c r="H66" i="83"/>
  <c r="G66" i="83"/>
  <c r="F66" i="83"/>
  <c r="E66" i="83"/>
  <c r="I74" i="83"/>
  <c r="H74" i="83"/>
  <c r="G74" i="83"/>
  <c r="F74" i="83"/>
  <c r="E74" i="83"/>
  <c r="I82" i="83"/>
  <c r="H82" i="83"/>
  <c r="G82" i="83"/>
  <c r="F82" i="83"/>
  <c r="E82" i="83"/>
  <c r="I90" i="83"/>
  <c r="H90" i="83"/>
  <c r="G90" i="83"/>
  <c r="F90" i="83"/>
  <c r="E90" i="83"/>
  <c r="I98" i="83"/>
  <c r="H98" i="83"/>
  <c r="G98" i="83"/>
  <c r="F98" i="83"/>
  <c r="E98" i="83"/>
  <c r="I106" i="83"/>
  <c r="H106" i="83"/>
  <c r="G106" i="83"/>
  <c r="F106" i="83"/>
  <c r="E106" i="83"/>
  <c r="I114" i="83"/>
  <c r="H114" i="83"/>
  <c r="G114" i="83"/>
  <c r="F114" i="83"/>
  <c r="E114" i="83"/>
  <c r="I122" i="83"/>
  <c r="H122" i="83"/>
  <c r="G122" i="83"/>
  <c r="F122" i="83"/>
  <c r="E122" i="83"/>
  <c r="I3" i="83"/>
  <c r="H3" i="83"/>
  <c r="G3" i="83"/>
  <c r="F3" i="83"/>
  <c r="E3" i="83"/>
  <c r="I11" i="83"/>
  <c r="H11" i="83"/>
  <c r="G11" i="83"/>
  <c r="F11" i="83"/>
  <c r="E11" i="83"/>
  <c r="I19" i="83"/>
  <c r="H19" i="83"/>
  <c r="G19" i="83"/>
  <c r="F19" i="83"/>
  <c r="E19" i="83"/>
  <c r="I27" i="83"/>
  <c r="H27" i="83"/>
  <c r="G27" i="83"/>
  <c r="F27" i="83"/>
  <c r="E27" i="83"/>
  <c r="I35" i="83"/>
  <c r="H35" i="83"/>
  <c r="G35" i="83"/>
  <c r="F35" i="83"/>
  <c r="E35" i="83"/>
  <c r="I43" i="83"/>
  <c r="H43" i="83"/>
  <c r="G43" i="83"/>
  <c r="F43" i="83"/>
  <c r="E43" i="83"/>
  <c r="I51" i="83"/>
  <c r="H51" i="83"/>
  <c r="G51" i="83"/>
  <c r="F51" i="83"/>
  <c r="E51" i="83"/>
  <c r="I59" i="83"/>
  <c r="H59" i="83"/>
  <c r="G59" i="83"/>
  <c r="F59" i="83"/>
  <c r="E59" i="83"/>
  <c r="I67" i="83"/>
  <c r="H67" i="83"/>
  <c r="G67" i="83"/>
  <c r="F67" i="83"/>
  <c r="E67" i="83"/>
  <c r="I75" i="83"/>
  <c r="H75" i="83"/>
  <c r="G75" i="83"/>
  <c r="F75" i="83"/>
  <c r="E75" i="83"/>
  <c r="I83" i="83"/>
  <c r="H83" i="83"/>
  <c r="G83" i="83"/>
  <c r="F83" i="83"/>
  <c r="E83" i="83"/>
  <c r="I91" i="83"/>
  <c r="H91" i="83"/>
  <c r="G91" i="83"/>
  <c r="F91" i="83"/>
  <c r="E91" i="83"/>
  <c r="I99" i="83"/>
  <c r="H99" i="83"/>
  <c r="G99" i="83"/>
  <c r="F99" i="83"/>
  <c r="E99" i="83"/>
  <c r="I107" i="83"/>
  <c r="H107" i="83"/>
  <c r="G107" i="83"/>
  <c r="F107" i="83"/>
  <c r="E107" i="83"/>
  <c r="I115" i="83"/>
  <c r="H115" i="83"/>
  <c r="G115" i="83"/>
  <c r="F115" i="83"/>
  <c r="E115" i="83"/>
  <c r="I123" i="83"/>
  <c r="H123" i="83"/>
  <c r="G123" i="83"/>
  <c r="F123" i="83"/>
  <c r="E123" i="83"/>
  <c r="I4" i="83"/>
  <c r="H4" i="83"/>
  <c r="G4" i="83"/>
  <c r="F4" i="83"/>
  <c r="E4" i="83"/>
  <c r="I12" i="83"/>
  <c r="H12" i="83"/>
  <c r="G12" i="83"/>
  <c r="F12" i="83"/>
  <c r="E12" i="83"/>
  <c r="I20" i="83"/>
  <c r="H20" i="83"/>
  <c r="G20" i="83"/>
  <c r="F20" i="83"/>
  <c r="E20" i="83"/>
  <c r="I28" i="83"/>
  <c r="H28" i="83"/>
  <c r="G28" i="83"/>
  <c r="F28" i="83"/>
  <c r="E28" i="83"/>
  <c r="I36" i="83"/>
  <c r="H36" i="83"/>
  <c r="G36" i="83"/>
  <c r="F36" i="83"/>
  <c r="E36" i="83"/>
  <c r="I44" i="83"/>
  <c r="H44" i="83"/>
  <c r="G44" i="83"/>
  <c r="F44" i="83"/>
  <c r="E44" i="83"/>
  <c r="I52" i="83"/>
  <c r="H52" i="83"/>
  <c r="G52" i="83"/>
  <c r="F52" i="83"/>
  <c r="E52" i="83"/>
  <c r="I60" i="83"/>
  <c r="H60" i="83"/>
  <c r="G60" i="83"/>
  <c r="F60" i="83"/>
  <c r="E60" i="83"/>
  <c r="I68" i="83"/>
  <c r="H68" i="83"/>
  <c r="G68" i="83"/>
  <c r="F68" i="83"/>
  <c r="E68" i="83"/>
  <c r="I76" i="83"/>
  <c r="H76" i="83"/>
  <c r="G76" i="83"/>
  <c r="F76" i="83"/>
  <c r="E76" i="83"/>
  <c r="I84" i="83"/>
  <c r="H84" i="83"/>
  <c r="G84" i="83"/>
  <c r="F84" i="83"/>
  <c r="E84" i="83"/>
  <c r="I92" i="83"/>
  <c r="H92" i="83"/>
  <c r="G92" i="83"/>
  <c r="F92" i="83"/>
  <c r="E92" i="83"/>
  <c r="I100" i="83"/>
  <c r="H100" i="83"/>
  <c r="G100" i="83"/>
  <c r="F100" i="83"/>
  <c r="E100" i="83"/>
  <c r="I108" i="83"/>
  <c r="H108" i="83"/>
  <c r="G108" i="83"/>
  <c r="F108" i="83"/>
  <c r="E108" i="83"/>
  <c r="I116" i="83"/>
  <c r="H116" i="83"/>
  <c r="G116" i="83"/>
  <c r="F116" i="83"/>
  <c r="E116" i="83"/>
  <c r="I124" i="83"/>
  <c r="H124" i="83"/>
  <c r="G124" i="83"/>
  <c r="F124" i="83"/>
  <c r="E124" i="83"/>
  <c r="I5" i="83"/>
  <c r="H5" i="83"/>
  <c r="G5" i="83"/>
  <c r="F5" i="83"/>
  <c r="E5" i="83"/>
  <c r="I13" i="83"/>
  <c r="H13" i="83"/>
  <c r="G13" i="83"/>
  <c r="F13" i="83"/>
  <c r="E13" i="83"/>
  <c r="I21" i="83"/>
  <c r="H21" i="83"/>
  <c r="G21" i="83"/>
  <c r="F21" i="83"/>
  <c r="E21" i="83"/>
  <c r="I29" i="83"/>
  <c r="H29" i="83"/>
  <c r="G29" i="83"/>
  <c r="F29" i="83"/>
  <c r="E29" i="83"/>
  <c r="I37" i="83"/>
  <c r="H37" i="83"/>
  <c r="G37" i="83"/>
  <c r="F37" i="83"/>
  <c r="E37" i="83"/>
  <c r="I45" i="83"/>
  <c r="H45" i="83"/>
  <c r="G45" i="83"/>
  <c r="F45" i="83"/>
  <c r="E45" i="83"/>
  <c r="I53" i="83"/>
  <c r="H53" i="83"/>
  <c r="G53" i="83"/>
  <c r="F53" i="83"/>
  <c r="E53" i="83"/>
  <c r="I61" i="83"/>
  <c r="H61" i="83"/>
  <c r="G61" i="83"/>
  <c r="F61" i="83"/>
  <c r="E61" i="83"/>
  <c r="I69" i="83"/>
  <c r="H69" i="83"/>
  <c r="G69" i="83"/>
  <c r="F69" i="83"/>
  <c r="E69" i="83"/>
  <c r="I77" i="83"/>
  <c r="H77" i="83"/>
  <c r="G77" i="83"/>
  <c r="F77" i="83"/>
  <c r="E77" i="83"/>
  <c r="I85" i="83"/>
  <c r="H85" i="83"/>
  <c r="G85" i="83"/>
  <c r="F85" i="83"/>
  <c r="E85" i="83"/>
  <c r="I93" i="83"/>
  <c r="H93" i="83"/>
  <c r="G93" i="83"/>
  <c r="F93" i="83"/>
  <c r="E93" i="83"/>
  <c r="I101" i="83"/>
  <c r="H101" i="83"/>
  <c r="G101" i="83"/>
  <c r="F101" i="83"/>
  <c r="E101" i="83"/>
  <c r="I109" i="83"/>
  <c r="H109" i="83"/>
  <c r="G109" i="83"/>
  <c r="F109" i="83"/>
  <c r="E109" i="83"/>
  <c r="I117" i="83"/>
  <c r="H117" i="83"/>
  <c r="G117" i="83"/>
  <c r="F117" i="83"/>
  <c r="E117" i="83"/>
  <c r="I125" i="83"/>
  <c r="H125" i="83"/>
  <c r="G125" i="83"/>
  <c r="F125" i="83"/>
  <c r="E125" i="83"/>
  <c r="I6" i="83"/>
  <c r="H6" i="83"/>
  <c r="G6" i="83"/>
  <c r="F6" i="83"/>
  <c r="E6" i="83"/>
  <c r="I14" i="83"/>
  <c r="H14" i="83"/>
  <c r="G14" i="83"/>
  <c r="F14" i="83"/>
  <c r="E14" i="83"/>
  <c r="I22" i="83"/>
  <c r="H22" i="83"/>
  <c r="G22" i="83"/>
  <c r="F22" i="83"/>
  <c r="E22" i="83"/>
  <c r="I30" i="83"/>
  <c r="H30" i="83"/>
  <c r="G30" i="83"/>
  <c r="F30" i="83"/>
  <c r="E30" i="83"/>
  <c r="I38" i="83"/>
  <c r="H38" i="83"/>
  <c r="G38" i="83"/>
  <c r="F38" i="83"/>
  <c r="E38" i="83"/>
  <c r="I46" i="83"/>
  <c r="H46" i="83"/>
  <c r="G46" i="83"/>
  <c r="F46" i="83"/>
  <c r="E46" i="83"/>
  <c r="I54" i="83"/>
  <c r="H54" i="83"/>
  <c r="G54" i="83"/>
  <c r="F54" i="83"/>
  <c r="E54" i="83"/>
  <c r="I62" i="83"/>
  <c r="H62" i="83"/>
  <c r="G62" i="83"/>
  <c r="F62" i="83"/>
  <c r="E62" i="83"/>
  <c r="I70" i="83"/>
  <c r="H70" i="83"/>
  <c r="G70" i="83"/>
  <c r="F70" i="83"/>
  <c r="E70" i="83"/>
  <c r="I78" i="83"/>
  <c r="H78" i="83"/>
  <c r="G78" i="83"/>
  <c r="F78" i="83"/>
  <c r="E78" i="83"/>
  <c r="I86" i="83"/>
  <c r="H86" i="83"/>
  <c r="G86" i="83"/>
  <c r="F86" i="83"/>
  <c r="E86" i="83"/>
  <c r="I94" i="83"/>
  <c r="H94" i="83"/>
  <c r="G94" i="83"/>
  <c r="F94" i="83"/>
  <c r="E94" i="83"/>
  <c r="I102" i="83"/>
  <c r="H102" i="83"/>
  <c r="G102" i="83"/>
  <c r="F102" i="83"/>
  <c r="E102" i="83"/>
  <c r="I110" i="83"/>
  <c r="H110" i="83"/>
  <c r="G110" i="83"/>
  <c r="F110" i="83"/>
  <c r="E110" i="83"/>
  <c r="I118" i="83"/>
  <c r="H118" i="83"/>
  <c r="G118" i="83"/>
  <c r="F118" i="83"/>
  <c r="E118" i="83"/>
  <c r="I126" i="83"/>
  <c r="H126" i="83"/>
  <c r="G126" i="83"/>
  <c r="F126" i="83"/>
  <c r="E126" i="83"/>
  <c r="I7" i="83"/>
  <c r="H7" i="83"/>
  <c r="G7" i="83"/>
  <c r="F7" i="83"/>
  <c r="E7" i="83"/>
  <c r="I15" i="83"/>
  <c r="H15" i="83"/>
  <c r="G15" i="83"/>
  <c r="F15" i="83"/>
  <c r="E15" i="83"/>
  <c r="I23" i="83"/>
  <c r="H23" i="83"/>
  <c r="G23" i="83"/>
  <c r="F23" i="83"/>
  <c r="E23" i="83"/>
  <c r="I31" i="83"/>
  <c r="H31" i="83"/>
  <c r="G31" i="83"/>
  <c r="F31" i="83"/>
  <c r="E31" i="83"/>
  <c r="I39" i="83"/>
  <c r="H39" i="83"/>
  <c r="G39" i="83"/>
  <c r="F39" i="83"/>
  <c r="E39" i="83"/>
  <c r="I47" i="83"/>
  <c r="H47" i="83"/>
  <c r="G47" i="83"/>
  <c r="F47" i="83"/>
  <c r="E47" i="83"/>
  <c r="I55" i="83"/>
  <c r="H55" i="83"/>
  <c r="G55" i="83"/>
  <c r="F55" i="83"/>
  <c r="E55" i="83"/>
  <c r="I63" i="83"/>
  <c r="H63" i="83"/>
  <c r="G63" i="83"/>
  <c r="F63" i="83"/>
  <c r="E63" i="83"/>
  <c r="I71" i="83"/>
  <c r="H71" i="83"/>
  <c r="G71" i="83"/>
  <c r="F71" i="83"/>
  <c r="E71" i="83"/>
  <c r="I79" i="83"/>
  <c r="H79" i="83"/>
  <c r="G79" i="83"/>
  <c r="F79" i="83"/>
  <c r="E79" i="83"/>
  <c r="I87" i="83"/>
  <c r="H87" i="83"/>
  <c r="G87" i="83"/>
  <c r="F87" i="83"/>
  <c r="E87" i="83"/>
  <c r="I95" i="83"/>
  <c r="H95" i="83"/>
  <c r="G95" i="83"/>
  <c r="F95" i="83"/>
  <c r="E95" i="83"/>
  <c r="I103" i="83"/>
  <c r="H103" i="83"/>
  <c r="G103" i="83"/>
  <c r="F103" i="83"/>
  <c r="E103" i="83"/>
  <c r="I111" i="83"/>
  <c r="H111" i="83"/>
  <c r="G111" i="83"/>
  <c r="F111" i="83"/>
  <c r="E111" i="83"/>
  <c r="I119" i="83"/>
  <c r="H119" i="83"/>
  <c r="G119" i="83"/>
  <c r="F119" i="83"/>
  <c r="E119" i="83"/>
  <c r="D2" i="41" a="1"/>
  <c r="D2" i="41" l="1"/>
  <c r="D3" i="41"/>
  <c r="D4" i="41"/>
  <c r="D5" i="41"/>
  <c r="D6" i="41"/>
  <c r="D7" i="41"/>
  <c r="D8" i="41"/>
  <c r="D9" i="41"/>
  <c r="D10" i="41"/>
  <c r="D11" i="41"/>
  <c r="D12" i="41"/>
  <c r="D13" i="41"/>
  <c r="D14" i="41"/>
  <c r="D15" i="41"/>
  <c r="D16" i="41"/>
  <c r="D17" i="41"/>
  <c r="D18" i="41"/>
  <c r="D19" i="41"/>
  <c r="D20" i="41"/>
  <c r="D21" i="41"/>
  <c r="D22" i="41"/>
  <c r="D23" i="41"/>
  <c r="D24" i="41"/>
  <c r="D25" i="41"/>
  <c r="D26" i="41"/>
  <c r="D27" i="41"/>
  <c r="D28" i="41"/>
  <c r="D29" i="41"/>
  <c r="D30" i="41"/>
  <c r="D31" i="41"/>
  <c r="D32" i="41"/>
  <c r="D33" i="41"/>
  <c r="D34" i="41"/>
  <c r="D35" i="41"/>
  <c r="D36" i="41"/>
  <c r="D37" i="41"/>
  <c r="D38" i="41"/>
  <c r="D39" i="41"/>
  <c r="D40" i="41"/>
  <c r="D41" i="41"/>
  <c r="D42" i="41"/>
  <c r="D43" i="41"/>
  <c r="D44" i="41"/>
  <c r="D45" i="41"/>
  <c r="D46" i="41"/>
  <c r="D47" i="41"/>
  <c r="D48" i="41"/>
  <c r="D49" i="41"/>
  <c r="D50" i="41"/>
  <c r="D51" i="41"/>
  <c r="D52" i="41"/>
  <c r="D53" i="41"/>
  <c r="D54" i="41"/>
  <c r="D55" i="41"/>
  <c r="D56" i="41"/>
  <c r="D57" i="41"/>
  <c r="D58" i="41"/>
  <c r="D59" i="41"/>
  <c r="D60" i="41"/>
  <c r="D61" i="41"/>
  <c r="D62" i="41"/>
  <c r="D63" i="41"/>
  <c r="D64" i="41"/>
  <c r="D65" i="41"/>
  <c r="D66" i="41"/>
  <c r="D67" i="41"/>
  <c r="D68" i="41"/>
  <c r="D69" i="41"/>
  <c r="D70" i="41"/>
  <c r="D71" i="41"/>
  <c r="D72" i="41"/>
  <c r="D73" i="41"/>
  <c r="D74" i="41"/>
  <c r="D75" i="41"/>
  <c r="D76" i="41"/>
  <c r="D77" i="41"/>
  <c r="D78" i="41"/>
  <c r="D79" i="41"/>
  <c r="D80" i="41"/>
  <c r="D81" i="41"/>
  <c r="D82" i="41"/>
  <c r="D83" i="41"/>
  <c r="D84" i="41"/>
  <c r="D85" i="41"/>
  <c r="D86" i="41"/>
  <c r="D87" i="41"/>
  <c r="D88" i="41"/>
  <c r="D89" i="41"/>
  <c r="D90" i="41"/>
  <c r="D91" i="41"/>
  <c r="D92" i="41"/>
  <c r="D93" i="41"/>
  <c r="D94" i="41"/>
  <c r="D95" i="41"/>
  <c r="D96" i="41"/>
  <c r="D97" i="41"/>
  <c r="D98" i="41"/>
  <c r="D99" i="41"/>
  <c r="D100" i="41"/>
  <c r="D101" i="41"/>
  <c r="D102" i="41"/>
  <c r="D103" i="41"/>
  <c r="D104" i="41"/>
  <c r="D105" i="41"/>
  <c r="D106" i="41"/>
  <c r="D107" i="41"/>
  <c r="D108" i="41"/>
  <c r="D109" i="41"/>
  <c r="D110" i="41"/>
  <c r="D111" i="41"/>
  <c r="D112" i="41"/>
  <c r="D113" i="41"/>
  <c r="D114" i="41"/>
  <c r="D115" i="41"/>
  <c r="D116" i="41"/>
  <c r="D117" i="41"/>
  <c r="D118" i="41"/>
  <c r="D119" i="41"/>
  <c r="D120" i="41"/>
  <c r="D121" i="41"/>
  <c r="D122" i="41"/>
  <c r="D123" i="41"/>
  <c r="D124" i="41"/>
  <c r="D125" i="41"/>
  <c r="D126" i="41"/>
  <c r="I8" i="41"/>
  <c r="H8" i="41"/>
  <c r="G8" i="41"/>
  <c r="F8" i="41"/>
  <c r="E8" i="41"/>
  <c r="I16" i="41"/>
  <c r="H16" i="41"/>
  <c r="G16" i="41"/>
  <c r="F16" i="41"/>
  <c r="E16" i="41"/>
  <c r="I24" i="41"/>
  <c r="H24" i="41"/>
  <c r="G24" i="41"/>
  <c r="F24" i="41"/>
  <c r="E24" i="41"/>
  <c r="I32" i="41"/>
  <c r="H32" i="41"/>
  <c r="G32" i="41"/>
  <c r="F32" i="41"/>
  <c r="E32" i="41"/>
  <c r="I40" i="41"/>
  <c r="H40" i="41"/>
  <c r="G40" i="41"/>
  <c r="F40" i="41"/>
  <c r="E40" i="41"/>
  <c r="I48" i="41"/>
  <c r="H48" i="41"/>
  <c r="G48" i="41"/>
  <c r="F48" i="41"/>
  <c r="E48" i="41"/>
  <c r="I56" i="41"/>
  <c r="H56" i="41"/>
  <c r="G56" i="41"/>
  <c r="F56" i="41"/>
  <c r="E56" i="41"/>
  <c r="I64" i="41"/>
  <c r="H64" i="41"/>
  <c r="G64" i="41"/>
  <c r="F64" i="41"/>
  <c r="E64" i="41"/>
  <c r="I72" i="41"/>
  <c r="H72" i="41"/>
  <c r="G72" i="41"/>
  <c r="F72" i="41"/>
  <c r="E72" i="41"/>
  <c r="I80" i="41"/>
  <c r="H80" i="41"/>
  <c r="G80" i="41"/>
  <c r="F80" i="41"/>
  <c r="E80" i="41"/>
  <c r="I88" i="41"/>
  <c r="H88" i="41"/>
  <c r="G88" i="41"/>
  <c r="F88" i="41"/>
  <c r="E88" i="41"/>
  <c r="I96" i="41"/>
  <c r="H96" i="41"/>
  <c r="G96" i="41"/>
  <c r="F96" i="41"/>
  <c r="E96" i="41"/>
  <c r="I104" i="41"/>
  <c r="H104" i="41"/>
  <c r="G104" i="41"/>
  <c r="F104" i="41"/>
  <c r="E104" i="41"/>
  <c r="I112" i="41"/>
  <c r="H112" i="41"/>
  <c r="G112" i="41"/>
  <c r="F112" i="41"/>
  <c r="E112" i="41"/>
  <c r="I120" i="41"/>
  <c r="H120" i="41"/>
  <c r="G120" i="41"/>
  <c r="F120" i="41"/>
  <c r="E120" i="41"/>
  <c r="I9" i="41"/>
  <c r="H9" i="41"/>
  <c r="G9" i="41"/>
  <c r="F9" i="41"/>
  <c r="E9" i="41"/>
  <c r="I17" i="41"/>
  <c r="H17" i="41"/>
  <c r="G17" i="41"/>
  <c r="F17" i="41"/>
  <c r="E17" i="41"/>
  <c r="I25" i="41"/>
  <c r="H25" i="41"/>
  <c r="G25" i="41"/>
  <c r="F25" i="41"/>
  <c r="E25" i="41"/>
  <c r="I33" i="41"/>
  <c r="H33" i="41"/>
  <c r="G33" i="41"/>
  <c r="F33" i="41"/>
  <c r="E33" i="41"/>
  <c r="I41" i="41"/>
  <c r="H41" i="41"/>
  <c r="G41" i="41"/>
  <c r="F41" i="41"/>
  <c r="E41" i="41"/>
  <c r="I49" i="41"/>
  <c r="H49" i="41"/>
  <c r="G49" i="41"/>
  <c r="F49" i="41"/>
  <c r="E49" i="41"/>
  <c r="I57" i="41"/>
  <c r="H57" i="41"/>
  <c r="G57" i="41"/>
  <c r="F57" i="41"/>
  <c r="E57" i="41"/>
  <c r="I65" i="41"/>
  <c r="H65" i="41"/>
  <c r="G65" i="41"/>
  <c r="F65" i="41"/>
  <c r="E65" i="41"/>
  <c r="I73" i="41"/>
  <c r="H73" i="41"/>
  <c r="G73" i="41"/>
  <c r="F73" i="41"/>
  <c r="E73" i="41"/>
  <c r="I81" i="41"/>
  <c r="H81" i="41"/>
  <c r="G81" i="41"/>
  <c r="F81" i="41"/>
  <c r="E81" i="41"/>
  <c r="I89" i="41"/>
  <c r="H89" i="41"/>
  <c r="G89" i="41"/>
  <c r="F89" i="41"/>
  <c r="E89" i="41"/>
  <c r="I97" i="41"/>
  <c r="H97" i="41"/>
  <c r="G97" i="41"/>
  <c r="F97" i="41"/>
  <c r="E97" i="41"/>
  <c r="I105" i="41"/>
  <c r="H105" i="41"/>
  <c r="G105" i="41"/>
  <c r="F105" i="41"/>
  <c r="E105" i="41"/>
  <c r="I113" i="41"/>
  <c r="H113" i="41"/>
  <c r="G113" i="41"/>
  <c r="F113" i="41"/>
  <c r="E113" i="41"/>
  <c r="I121" i="41"/>
  <c r="H121" i="41"/>
  <c r="G121" i="41"/>
  <c r="F121" i="41"/>
  <c r="E121" i="41"/>
  <c r="B6" i="41"/>
  <c r="I2" i="41"/>
  <c r="H2" i="41"/>
  <c r="G2" i="41"/>
  <c r="F2" i="41"/>
  <c r="E2" i="41"/>
  <c r="I10" i="41"/>
  <c r="H10" i="41"/>
  <c r="G10" i="41"/>
  <c r="F10" i="41"/>
  <c r="E10" i="41"/>
  <c r="I18" i="41"/>
  <c r="H18" i="41"/>
  <c r="G18" i="41"/>
  <c r="F18" i="41"/>
  <c r="E18" i="41"/>
  <c r="I26" i="41"/>
  <c r="H26" i="41"/>
  <c r="G26" i="41"/>
  <c r="F26" i="41"/>
  <c r="E26" i="41"/>
  <c r="I34" i="41"/>
  <c r="H34" i="41"/>
  <c r="G34" i="41"/>
  <c r="F34" i="41"/>
  <c r="E34" i="41"/>
  <c r="I42" i="41"/>
  <c r="H42" i="41"/>
  <c r="G42" i="41"/>
  <c r="F42" i="41"/>
  <c r="E42" i="41"/>
  <c r="I50" i="41"/>
  <c r="H50" i="41"/>
  <c r="G50" i="41"/>
  <c r="F50" i="41"/>
  <c r="E50" i="41"/>
  <c r="I58" i="41"/>
  <c r="H58" i="41"/>
  <c r="G58" i="41"/>
  <c r="F58" i="41"/>
  <c r="E58" i="41"/>
  <c r="I66" i="41"/>
  <c r="H66" i="41"/>
  <c r="G66" i="41"/>
  <c r="F66" i="41"/>
  <c r="E66" i="41"/>
  <c r="I74" i="41"/>
  <c r="H74" i="41"/>
  <c r="G74" i="41"/>
  <c r="F74" i="41"/>
  <c r="E74" i="41"/>
  <c r="I82" i="41"/>
  <c r="H82" i="41"/>
  <c r="G82" i="41"/>
  <c r="F82" i="41"/>
  <c r="E82" i="41"/>
  <c r="I90" i="41"/>
  <c r="H90" i="41"/>
  <c r="G90" i="41"/>
  <c r="F90" i="41"/>
  <c r="E90" i="41"/>
  <c r="I98" i="41"/>
  <c r="H98" i="41"/>
  <c r="G98" i="41"/>
  <c r="F98" i="41"/>
  <c r="E98" i="41"/>
  <c r="I106" i="41"/>
  <c r="H106" i="41"/>
  <c r="G106" i="41"/>
  <c r="F106" i="41"/>
  <c r="E106" i="41"/>
  <c r="I114" i="41"/>
  <c r="H114" i="41"/>
  <c r="G114" i="41"/>
  <c r="F114" i="41"/>
  <c r="E114" i="41"/>
  <c r="I122" i="41"/>
  <c r="H122" i="41"/>
  <c r="G122" i="41"/>
  <c r="F122" i="41"/>
  <c r="E122" i="41"/>
  <c r="I3" i="41"/>
  <c r="H3" i="41"/>
  <c r="G3" i="41"/>
  <c r="F3" i="41"/>
  <c r="E3" i="41"/>
  <c r="I11" i="41"/>
  <c r="H11" i="41"/>
  <c r="G11" i="41"/>
  <c r="F11" i="41"/>
  <c r="E11" i="41"/>
  <c r="I19" i="41"/>
  <c r="H19" i="41"/>
  <c r="G19" i="41"/>
  <c r="F19" i="41"/>
  <c r="E19" i="41"/>
  <c r="I27" i="41"/>
  <c r="H27" i="41"/>
  <c r="G27" i="41"/>
  <c r="F27" i="41"/>
  <c r="E27" i="41"/>
  <c r="I35" i="41"/>
  <c r="H35" i="41"/>
  <c r="G35" i="41"/>
  <c r="F35" i="41"/>
  <c r="E35" i="41"/>
  <c r="I43" i="41"/>
  <c r="H43" i="41"/>
  <c r="G43" i="41"/>
  <c r="F43" i="41"/>
  <c r="E43" i="41"/>
  <c r="I51" i="41"/>
  <c r="H51" i="41"/>
  <c r="G51" i="41"/>
  <c r="F51" i="41"/>
  <c r="E51" i="41"/>
  <c r="I59" i="41"/>
  <c r="H59" i="41"/>
  <c r="G59" i="41"/>
  <c r="F59" i="41"/>
  <c r="E59" i="41"/>
  <c r="I67" i="41"/>
  <c r="H67" i="41"/>
  <c r="G67" i="41"/>
  <c r="F67" i="41"/>
  <c r="E67" i="41"/>
  <c r="I75" i="41"/>
  <c r="H75" i="41"/>
  <c r="G75" i="41"/>
  <c r="F75" i="41"/>
  <c r="E75" i="41"/>
  <c r="I83" i="41"/>
  <c r="H83" i="41"/>
  <c r="G83" i="41"/>
  <c r="F83" i="41"/>
  <c r="E83" i="41"/>
  <c r="I91" i="41"/>
  <c r="H91" i="41"/>
  <c r="G91" i="41"/>
  <c r="F91" i="41"/>
  <c r="E91" i="41"/>
  <c r="I99" i="41"/>
  <c r="H99" i="41"/>
  <c r="G99" i="41"/>
  <c r="F99" i="41"/>
  <c r="E99" i="41"/>
  <c r="I107" i="41"/>
  <c r="H107" i="41"/>
  <c r="G107" i="41"/>
  <c r="F107" i="41"/>
  <c r="E107" i="41"/>
  <c r="I115" i="41"/>
  <c r="H115" i="41"/>
  <c r="G115" i="41"/>
  <c r="F115" i="41"/>
  <c r="E115" i="41"/>
  <c r="I123" i="41"/>
  <c r="H123" i="41"/>
  <c r="G123" i="41"/>
  <c r="F123" i="41"/>
  <c r="E123" i="41"/>
  <c r="I4" i="41"/>
  <c r="H4" i="41"/>
  <c r="G4" i="41"/>
  <c r="F4" i="41"/>
  <c r="E4" i="41"/>
  <c r="I12" i="41"/>
  <c r="H12" i="41"/>
  <c r="G12" i="41"/>
  <c r="F12" i="41"/>
  <c r="E12" i="41"/>
  <c r="I20" i="41"/>
  <c r="H20" i="41"/>
  <c r="G20" i="41"/>
  <c r="F20" i="41"/>
  <c r="E20" i="41"/>
  <c r="I28" i="41"/>
  <c r="H28" i="41"/>
  <c r="G28" i="41"/>
  <c r="F28" i="41"/>
  <c r="E28" i="41"/>
  <c r="I36" i="41"/>
  <c r="H36" i="41"/>
  <c r="G36" i="41"/>
  <c r="F36" i="41"/>
  <c r="E36" i="41"/>
  <c r="I44" i="41"/>
  <c r="H44" i="41"/>
  <c r="G44" i="41"/>
  <c r="F44" i="41"/>
  <c r="E44" i="41"/>
  <c r="I52" i="41"/>
  <c r="H52" i="41"/>
  <c r="G52" i="41"/>
  <c r="F52" i="41"/>
  <c r="E52" i="41"/>
  <c r="I60" i="41"/>
  <c r="H60" i="41"/>
  <c r="G60" i="41"/>
  <c r="F60" i="41"/>
  <c r="E60" i="41"/>
  <c r="I68" i="41"/>
  <c r="H68" i="41"/>
  <c r="G68" i="41"/>
  <c r="F68" i="41"/>
  <c r="E68" i="41"/>
  <c r="I76" i="41"/>
  <c r="H76" i="41"/>
  <c r="G76" i="41"/>
  <c r="F76" i="41"/>
  <c r="E76" i="41"/>
  <c r="I84" i="41"/>
  <c r="H84" i="41"/>
  <c r="G84" i="41"/>
  <c r="F84" i="41"/>
  <c r="E84" i="41"/>
  <c r="I92" i="41"/>
  <c r="H92" i="41"/>
  <c r="G92" i="41"/>
  <c r="F92" i="41"/>
  <c r="E92" i="41"/>
  <c r="I100" i="41"/>
  <c r="H100" i="41"/>
  <c r="G100" i="41"/>
  <c r="F100" i="41"/>
  <c r="E100" i="41"/>
  <c r="I108" i="41"/>
  <c r="H108" i="41"/>
  <c r="G108" i="41"/>
  <c r="F108" i="41"/>
  <c r="E108" i="41"/>
  <c r="I116" i="41"/>
  <c r="H116" i="41"/>
  <c r="G116" i="41"/>
  <c r="F116" i="41"/>
  <c r="E116" i="41"/>
  <c r="I124" i="41"/>
  <c r="H124" i="41"/>
  <c r="G124" i="41"/>
  <c r="F124" i="41"/>
  <c r="E124" i="41"/>
  <c r="I5" i="41"/>
  <c r="H5" i="41"/>
  <c r="G5" i="41"/>
  <c r="F5" i="41"/>
  <c r="E5" i="41"/>
  <c r="I13" i="41"/>
  <c r="H13" i="41"/>
  <c r="G13" i="41"/>
  <c r="F13" i="41"/>
  <c r="E13" i="41"/>
  <c r="I21" i="41"/>
  <c r="H21" i="41"/>
  <c r="G21" i="41"/>
  <c r="F21" i="41"/>
  <c r="E21" i="41"/>
  <c r="I29" i="41"/>
  <c r="H29" i="41"/>
  <c r="G29" i="41"/>
  <c r="F29" i="41"/>
  <c r="E29" i="41"/>
  <c r="I37" i="41"/>
  <c r="H37" i="41"/>
  <c r="G37" i="41"/>
  <c r="F37" i="41"/>
  <c r="E37" i="41"/>
  <c r="I45" i="41"/>
  <c r="H45" i="41"/>
  <c r="G45" i="41"/>
  <c r="F45" i="41"/>
  <c r="E45" i="41"/>
  <c r="I53" i="41"/>
  <c r="H53" i="41"/>
  <c r="G53" i="41"/>
  <c r="F53" i="41"/>
  <c r="E53" i="41"/>
  <c r="I61" i="41"/>
  <c r="H61" i="41"/>
  <c r="G61" i="41"/>
  <c r="F61" i="41"/>
  <c r="E61" i="41"/>
  <c r="I69" i="41"/>
  <c r="H69" i="41"/>
  <c r="G69" i="41"/>
  <c r="F69" i="41"/>
  <c r="E69" i="41"/>
  <c r="I77" i="41"/>
  <c r="H77" i="41"/>
  <c r="G77" i="41"/>
  <c r="F77" i="41"/>
  <c r="E77" i="41"/>
  <c r="I85" i="41"/>
  <c r="H85" i="41"/>
  <c r="G85" i="41"/>
  <c r="F85" i="41"/>
  <c r="E85" i="41"/>
  <c r="I93" i="41"/>
  <c r="H93" i="41"/>
  <c r="G93" i="41"/>
  <c r="F93" i="41"/>
  <c r="E93" i="41"/>
  <c r="I101" i="41"/>
  <c r="H101" i="41"/>
  <c r="G101" i="41"/>
  <c r="F101" i="41"/>
  <c r="E101" i="41"/>
  <c r="I109" i="41"/>
  <c r="H109" i="41"/>
  <c r="G109" i="41"/>
  <c r="F109" i="41"/>
  <c r="E109" i="41"/>
  <c r="I117" i="41"/>
  <c r="H117" i="41"/>
  <c r="G117" i="41"/>
  <c r="F117" i="41"/>
  <c r="E117" i="41"/>
  <c r="I125" i="41"/>
  <c r="H125" i="41"/>
  <c r="G125" i="41"/>
  <c r="F125" i="41"/>
  <c r="E125" i="41"/>
  <c r="I6" i="41"/>
  <c r="H6" i="41"/>
  <c r="G6" i="41"/>
  <c r="F6" i="41"/>
  <c r="E6" i="41"/>
  <c r="I14" i="41"/>
  <c r="H14" i="41"/>
  <c r="G14" i="41"/>
  <c r="F14" i="41"/>
  <c r="E14" i="41"/>
  <c r="I22" i="41"/>
  <c r="H22" i="41"/>
  <c r="G22" i="41"/>
  <c r="F22" i="41"/>
  <c r="E22" i="41"/>
  <c r="I30" i="41"/>
  <c r="H30" i="41"/>
  <c r="G30" i="41"/>
  <c r="F30" i="41"/>
  <c r="E30" i="41"/>
  <c r="I38" i="41"/>
  <c r="H38" i="41"/>
  <c r="G38" i="41"/>
  <c r="F38" i="41"/>
  <c r="E38" i="41"/>
  <c r="I46" i="41"/>
  <c r="H46" i="41"/>
  <c r="G46" i="41"/>
  <c r="F46" i="41"/>
  <c r="E46" i="41"/>
  <c r="I54" i="41"/>
  <c r="H54" i="41"/>
  <c r="G54" i="41"/>
  <c r="F54" i="41"/>
  <c r="E54" i="41"/>
  <c r="I62" i="41"/>
  <c r="H62" i="41"/>
  <c r="G62" i="41"/>
  <c r="F62" i="41"/>
  <c r="E62" i="41"/>
  <c r="I70" i="41"/>
  <c r="H70" i="41"/>
  <c r="G70" i="41"/>
  <c r="F70" i="41"/>
  <c r="E70" i="41"/>
  <c r="I78" i="41"/>
  <c r="H78" i="41"/>
  <c r="G78" i="41"/>
  <c r="F78" i="41"/>
  <c r="E78" i="41"/>
  <c r="I86" i="41"/>
  <c r="H86" i="41"/>
  <c r="G86" i="41"/>
  <c r="F86" i="41"/>
  <c r="E86" i="41"/>
  <c r="I94" i="41"/>
  <c r="H94" i="41"/>
  <c r="G94" i="41"/>
  <c r="F94" i="41"/>
  <c r="E94" i="41"/>
  <c r="I102" i="41"/>
  <c r="H102" i="41"/>
  <c r="G102" i="41"/>
  <c r="F102" i="41"/>
  <c r="E102" i="41"/>
  <c r="I110" i="41"/>
  <c r="H110" i="41"/>
  <c r="G110" i="41"/>
  <c r="F110" i="41"/>
  <c r="E110" i="41"/>
  <c r="I118" i="41"/>
  <c r="H118" i="41"/>
  <c r="G118" i="41"/>
  <c r="F118" i="41"/>
  <c r="E118" i="41"/>
  <c r="I126" i="41"/>
  <c r="H126" i="41"/>
  <c r="G126" i="41"/>
  <c r="F126" i="41"/>
  <c r="E126" i="41"/>
  <c r="I7" i="41"/>
  <c r="H7" i="41"/>
  <c r="G7" i="41"/>
  <c r="F7" i="41"/>
  <c r="E7" i="41"/>
  <c r="I15" i="41"/>
  <c r="H15" i="41"/>
  <c r="G15" i="41"/>
  <c r="F15" i="41"/>
  <c r="E15" i="41"/>
  <c r="I23" i="41"/>
  <c r="H23" i="41"/>
  <c r="G23" i="41"/>
  <c r="F23" i="41"/>
  <c r="E23" i="41"/>
  <c r="I31" i="41"/>
  <c r="H31" i="41"/>
  <c r="G31" i="41"/>
  <c r="F31" i="41"/>
  <c r="E31" i="41"/>
  <c r="I39" i="41"/>
  <c r="H39" i="41"/>
  <c r="G39" i="41"/>
  <c r="F39" i="41"/>
  <c r="E39" i="41"/>
  <c r="I47" i="41"/>
  <c r="H47" i="41"/>
  <c r="G47" i="41"/>
  <c r="F47" i="41"/>
  <c r="E47" i="41"/>
  <c r="I55" i="41"/>
  <c r="H55" i="41"/>
  <c r="G55" i="41"/>
  <c r="F55" i="41"/>
  <c r="E55" i="41"/>
  <c r="I63" i="41"/>
  <c r="H63" i="41"/>
  <c r="G63" i="41"/>
  <c r="F63" i="41"/>
  <c r="E63" i="41"/>
  <c r="I71" i="41"/>
  <c r="H71" i="41"/>
  <c r="G71" i="41"/>
  <c r="F71" i="41"/>
  <c r="E71" i="41"/>
  <c r="I79" i="41"/>
  <c r="H79" i="41"/>
  <c r="G79" i="41"/>
  <c r="F79" i="41"/>
  <c r="E79" i="41"/>
  <c r="I87" i="41"/>
  <c r="H87" i="41"/>
  <c r="G87" i="41"/>
  <c r="F87" i="41"/>
  <c r="E87" i="41"/>
  <c r="I95" i="41"/>
  <c r="H95" i="41"/>
  <c r="G95" i="41"/>
  <c r="F95" i="41"/>
  <c r="E95" i="41"/>
  <c r="I103" i="41"/>
  <c r="H103" i="41"/>
  <c r="G103" i="41"/>
  <c r="F103" i="41"/>
  <c r="E103" i="41"/>
  <c r="I111" i="41"/>
  <c r="H111" i="41"/>
  <c r="G111" i="41"/>
  <c r="F111" i="41"/>
  <c r="E111" i="41"/>
  <c r="I119" i="41"/>
  <c r="H119" i="41"/>
  <c r="G119" i="41"/>
  <c r="F119" i="41"/>
  <c r="E119" i="41"/>
  <c r="Q3" i="5" l="1"/>
  <c r="AC3" i="13"/>
  <c r="AC3" i="14"/>
  <c r="AC3" i="15"/>
  <c r="Y3" i="16"/>
  <c r="Y3" i="17"/>
  <c r="Y3" i="18"/>
  <c r="Z6" i="20"/>
  <c r="M8" i="20" a="1"/>
  <c r="M8" i="20"/>
  <c r="M9" i="20"/>
  <c r="M10" i="20"/>
  <c r="M11" i="20"/>
  <c r="Z5" i="21"/>
  <c r="M7" i="21" a="1"/>
  <c r="M7" i="21"/>
  <c r="M8" i="21"/>
  <c r="M9" i="21"/>
  <c r="M10" i="21"/>
  <c r="M11" i="21"/>
  <c r="M12" i="21"/>
  <c r="M13" i="21"/>
  <c r="M14" i="21"/>
  <c r="M15" i="21"/>
  <c r="M16" i="21"/>
  <c r="M17" i="21"/>
  <c r="M18" i="21"/>
  <c r="M19" i="21"/>
  <c r="M20" i="21"/>
  <c r="M21" i="21"/>
  <c r="M22" i="21"/>
  <c r="M23" i="21"/>
  <c r="M24" i="21"/>
  <c r="M25" i="21"/>
  <c r="M26" i="21"/>
  <c r="M27" i="21"/>
  <c r="M28" i="21"/>
  <c r="M29" i="21"/>
  <c r="M30" i="21"/>
  <c r="M31" i="21"/>
  <c r="M32" i="21"/>
  <c r="M33" i="21"/>
  <c r="M34" i="21"/>
  <c r="M35" i="21"/>
  <c r="M36" i="21"/>
  <c r="M37" i="21"/>
  <c r="M38" i="21"/>
  <c r="M39" i="21"/>
  <c r="M40" i="21"/>
  <c r="M41" i="21"/>
  <c r="M42" i="21"/>
  <c r="M43" i="21"/>
  <c r="M44" i="21"/>
  <c r="M45" i="21"/>
  <c r="M46" i="21"/>
  <c r="M47" i="21"/>
  <c r="M48" i="21"/>
  <c r="O7" i="21" l="1" a="1"/>
  <c r="O10" i="21" s="1"/>
  <c r="Z2" i="22"/>
  <c r="M4" i="22" a="1"/>
  <c r="O14" i="21" l="1"/>
  <c r="O46" i="21"/>
  <c r="O8" i="21"/>
  <c r="O37" i="21"/>
  <c r="O20" i="21"/>
  <c r="O13" i="21"/>
  <c r="O18" i="21"/>
  <c r="O11" i="21"/>
  <c r="O24" i="21"/>
  <c r="O45" i="21"/>
  <c r="O28" i="21"/>
  <c r="O22" i="21"/>
  <c r="O19" i="21"/>
  <c r="O32" i="21"/>
  <c r="O7" i="21"/>
  <c r="O36" i="21"/>
  <c r="O26" i="21"/>
  <c r="O23" i="21"/>
  <c r="O40" i="21"/>
  <c r="O15" i="21"/>
  <c r="O44" i="21"/>
  <c r="O30" i="21"/>
  <c r="O31" i="21"/>
  <c r="O48" i="21"/>
  <c r="O27" i="21"/>
  <c r="O9" i="21"/>
  <c r="O34" i="21"/>
  <c r="O35" i="21"/>
  <c r="O17" i="21"/>
  <c r="O43" i="21"/>
  <c r="O21" i="21"/>
  <c r="O38" i="21"/>
  <c r="O39" i="21"/>
  <c r="O25" i="21"/>
  <c r="O12" i="21"/>
  <c r="O33" i="21"/>
  <c r="O42" i="21"/>
  <c r="O47" i="21"/>
  <c r="O29" i="21"/>
  <c r="O16" i="21"/>
  <c r="O41" i="21"/>
  <c r="M4" i="22"/>
  <c r="M5" i="22"/>
  <c r="M6" i="22"/>
  <c r="M7" i="22"/>
  <c r="M8" i="22"/>
  <c r="M9" i="22"/>
  <c r="M10" i="22"/>
  <c r="M11" i="22"/>
  <c r="M12" i="22"/>
  <c r="M13" i="22"/>
  <c r="M14" i="22"/>
  <c r="M15" i="22"/>
  <c r="O4" i="22" l="1" a="1"/>
  <c r="O4" i="22" s="1"/>
  <c r="W3" i="23"/>
  <c r="P3" i="24"/>
  <c r="S3" i="25"/>
  <c r="AC3" i="25"/>
  <c r="X5" i="25" a="1"/>
  <c r="O13" i="22" l="1"/>
  <c r="O6" i="22"/>
  <c r="O5" i="22"/>
  <c r="O15" i="22"/>
  <c r="O9" i="22"/>
  <c r="O10" i="22"/>
  <c r="O14" i="22"/>
  <c r="O8" i="22"/>
  <c r="O7" i="22"/>
  <c r="O12" i="22"/>
  <c r="O11" i="22"/>
  <c r="X5" i="25"/>
  <c r="X6" i="25"/>
  <c r="X7" i="25"/>
  <c r="X8" i="25"/>
  <c r="X9" i="25"/>
  <c r="X10" i="25"/>
  <c r="X11" i="25"/>
  <c r="X12" i="25"/>
  <c r="X13" i="25"/>
  <c r="X14" i="25"/>
  <c r="X15" i="25"/>
  <c r="X16" i="25"/>
  <c r="X17" i="25"/>
  <c r="X18" i="25"/>
  <c r="X19" i="25"/>
  <c r="X20" i="25"/>
  <c r="X21" i="25"/>
  <c r="X22" i="25"/>
  <c r="X23" i="25"/>
  <c r="X24" i="25"/>
  <c r="X25" i="25"/>
  <c r="X26" i="25"/>
  <c r="X27" i="25"/>
  <c r="X28" i="25"/>
  <c r="X29" i="25"/>
  <c r="X30" i="25"/>
  <c r="X31" i="25"/>
  <c r="X32" i="25"/>
  <c r="X33" i="25"/>
  <c r="X34" i="25"/>
  <c r="X35" i="25"/>
  <c r="X36" i="25"/>
  <c r="X37" i="25"/>
  <c r="X38" i="25"/>
  <c r="X39" i="25"/>
  <c r="X40" i="25"/>
  <c r="X41" i="25"/>
  <c r="X42" i="25"/>
  <c r="S3" i="26"/>
  <c r="AC3" i="26"/>
  <c r="X5" i="26" a="1"/>
  <c r="X5" i="26"/>
  <c r="X6" i="26"/>
  <c r="X7" i="26"/>
  <c r="X8" i="26"/>
  <c r="X9" i="26"/>
  <c r="X10" i="26"/>
  <c r="X11" i="26"/>
  <c r="X12" i="26"/>
  <c r="X13" i="26"/>
  <c r="X14" i="26"/>
  <c r="X15" i="26"/>
  <c r="X16" i="26"/>
  <c r="X17" i="26"/>
  <c r="X18" i="26"/>
  <c r="X19" i="26"/>
  <c r="X20" i="26"/>
  <c r="X21" i="26"/>
  <c r="X22" i="26"/>
  <c r="X23" i="26"/>
  <c r="X24" i="26"/>
  <c r="X25" i="26"/>
  <c r="X26" i="26"/>
  <c r="X27" i="26"/>
  <c r="X28" i="26"/>
  <c r="X29" i="26"/>
  <c r="X30" i="26"/>
  <c r="X31" i="26"/>
  <c r="X32" i="26"/>
  <c r="X33" i="26"/>
  <c r="X34" i="26"/>
  <c r="X35" i="26"/>
  <c r="X36" i="26"/>
  <c r="X37" i="26"/>
  <c r="X38" i="26"/>
  <c r="X39" i="26"/>
  <c r="X40" i="26"/>
  <c r="X41" i="26"/>
  <c r="X42" i="26"/>
  <c r="S3" i="27"/>
  <c r="AC3" i="27"/>
  <c r="D6" i="30" s="1"/>
  <c r="X5" i="27" a="1"/>
  <c r="X5" i="27"/>
  <c r="X6" i="27"/>
  <c r="X7" i="27"/>
  <c r="X8" i="27"/>
  <c r="X9" i="27"/>
  <c r="X10" i="27"/>
  <c r="X11" i="27"/>
  <c r="X12" i="27"/>
  <c r="X13" i="27"/>
  <c r="X14" i="27"/>
  <c r="X15" i="27"/>
  <c r="X16" i="27"/>
  <c r="X17" i="27"/>
  <c r="X18" i="27"/>
  <c r="X19" i="27"/>
  <c r="X20" i="27"/>
  <c r="X21" i="27"/>
  <c r="X22" i="27"/>
  <c r="X23" i="27"/>
  <c r="X24" i="27"/>
  <c r="X25" i="27"/>
  <c r="X26" i="27"/>
  <c r="X27" i="27"/>
  <c r="X28" i="27"/>
  <c r="X29" i="27"/>
  <c r="X30" i="27"/>
  <c r="X31" i="27"/>
  <c r="X32" i="27"/>
  <c r="X33" i="27"/>
  <c r="X34" i="27"/>
  <c r="X35" i="27"/>
  <c r="X36" i="27"/>
  <c r="X37" i="27"/>
  <c r="X38" i="27"/>
  <c r="X39" i="27"/>
  <c r="X40" i="27"/>
  <c r="X41" i="27"/>
  <c r="X42" i="27"/>
  <c r="F20" i="50"/>
  <c r="F19" i="50"/>
  <c r="F18" i="50"/>
  <c r="F17" i="50"/>
  <c r="F16" i="50"/>
  <c r="F15" i="50"/>
  <c r="F14" i="50"/>
  <c r="F13" i="50"/>
  <c r="F12" i="50"/>
  <c r="F11" i="50"/>
  <c r="F10" i="50"/>
  <c r="F9" i="50"/>
  <c r="F8" i="50"/>
  <c r="F7" i="50"/>
  <c r="F6" i="50"/>
  <c r="F5" i="50"/>
  <c r="F4" i="50"/>
  <c r="F3" i="50"/>
  <c r="F2" i="50"/>
  <c r="D7" i="30"/>
  <c r="G15" i="54"/>
  <c r="H15" i="54"/>
  <c r="G16" i="54"/>
  <c r="H16" i="54"/>
  <c r="G17" i="54"/>
  <c r="H17" i="54"/>
  <c r="G18" i="54"/>
  <c r="H18" i="54"/>
  <c r="G19" i="54"/>
  <c r="H19" i="54"/>
  <c r="D3" i="54"/>
  <c r="F4" i="53"/>
  <c r="F5" i="53"/>
  <c r="F6" i="53"/>
  <c r="F7" i="53"/>
  <c r="G7" i="53"/>
  <c r="G6" i="53"/>
  <c r="G5" i="53"/>
  <c r="G4" i="53"/>
  <c r="K15" i="53"/>
  <c r="L15" i="53"/>
  <c r="K16" i="53"/>
  <c r="L16" i="53"/>
  <c r="K17" i="53"/>
  <c r="L17" i="53"/>
  <c r="K18" i="53"/>
  <c r="L18" i="53"/>
  <c r="K19" i="53"/>
  <c r="L19" i="53"/>
  <c r="K20" i="53"/>
  <c r="L20" i="53"/>
  <c r="K21" i="53"/>
  <c r="L21" i="53"/>
  <c r="D3" i="53"/>
  <c r="F4" i="52"/>
  <c r="F5" i="52"/>
  <c r="F6" i="52"/>
  <c r="F7" i="52"/>
  <c r="G7" i="52"/>
  <c r="G6" i="52"/>
  <c r="G5" i="52"/>
  <c r="G4" i="52"/>
  <c r="K15" i="52"/>
  <c r="L15" i="52"/>
  <c r="K16" i="52"/>
  <c r="L16" i="52"/>
  <c r="K17" i="52"/>
  <c r="L17" i="52"/>
  <c r="K18" i="52"/>
  <c r="L18" i="52"/>
  <c r="K19" i="52"/>
  <c r="L19" i="52"/>
  <c r="K20" i="52"/>
  <c r="L20" i="52"/>
  <c r="K21" i="52"/>
  <c r="L21" i="52"/>
  <c r="K22" i="52"/>
  <c r="L22" i="52"/>
  <c r="K23" i="52"/>
  <c r="L23" i="52"/>
  <c r="K24" i="52"/>
  <c r="L24" i="52"/>
  <c r="D3" i="52"/>
  <c r="F4" i="51"/>
  <c r="F5" i="51"/>
  <c r="F6" i="51"/>
  <c r="F7" i="51"/>
  <c r="G7" i="51"/>
  <c r="G6" i="51"/>
  <c r="G5" i="51"/>
  <c r="G4" i="51"/>
  <c r="K15" i="51"/>
  <c r="L15" i="51"/>
  <c r="K16" i="51"/>
  <c r="L16" i="51"/>
  <c r="K17" i="51"/>
  <c r="L17" i="51"/>
  <c r="K18" i="51"/>
  <c r="L18" i="51"/>
  <c r="K19" i="51"/>
  <c r="L19" i="51"/>
  <c r="K20" i="51"/>
  <c r="L20" i="51"/>
  <c r="K21" i="51"/>
  <c r="L21" i="51"/>
  <c r="K22" i="51"/>
  <c r="L22" i="51"/>
  <c r="K23" i="51"/>
  <c r="L23" i="51"/>
  <c r="K24" i="51"/>
  <c r="L24" i="51"/>
  <c r="K25" i="51"/>
  <c r="L25" i="51"/>
  <c r="K26" i="51"/>
  <c r="L26" i="51"/>
  <c r="K27" i="51"/>
  <c r="L27" i="51"/>
  <c r="K28" i="51"/>
  <c r="L28" i="51"/>
  <c r="K29" i="51"/>
  <c r="L29" i="51"/>
  <c r="K30" i="51"/>
  <c r="L30" i="51"/>
  <c r="D3" i="51"/>
  <c r="Q3" i="48"/>
  <c r="Q4" i="48"/>
  <c r="R4" i="48"/>
  <c r="Q5" i="48"/>
  <c r="R5" i="48"/>
  <c r="Q6" i="48"/>
  <c r="R6" i="48"/>
  <c r="Q7" i="48"/>
  <c r="R7" i="48"/>
  <c r="Q8" i="48"/>
  <c r="R8" i="48"/>
  <c r="R13" i="48" s="1" a="1"/>
  <c r="Q9" i="48"/>
  <c r="R9" i="48"/>
  <c r="V26" i="48"/>
  <c r="J4" i="47"/>
  <c r="K4" i="47"/>
  <c r="I5" i="47"/>
  <c r="J5" i="47"/>
  <c r="K5" i="47"/>
  <c r="I6" i="47"/>
  <c r="J6" i="47"/>
  <c r="K6" i="47"/>
  <c r="I7" i="47"/>
  <c r="J7" i="47"/>
  <c r="K7" i="47"/>
  <c r="I8" i="47"/>
  <c r="J8" i="47"/>
  <c r="K8" i="47"/>
  <c r="I9" i="47"/>
  <c r="J9" i="47"/>
  <c r="K9" i="47"/>
  <c r="I10" i="47"/>
  <c r="J10" i="47"/>
  <c r="K10" i="47"/>
  <c r="I11" i="47"/>
  <c r="J11" i="47"/>
  <c r="K11" i="47"/>
  <c r="I12" i="47"/>
  <c r="J12" i="47"/>
  <c r="K12" i="47"/>
  <c r="I13" i="47"/>
  <c r="J13" i="47"/>
  <c r="K13" i="47"/>
  <c r="I14" i="47"/>
  <c r="J14" i="47"/>
  <c r="K14" i="47"/>
  <c r="I15" i="47"/>
  <c r="J15" i="47"/>
  <c r="K15" i="47"/>
  <c r="I16" i="47"/>
  <c r="J16" i="47"/>
  <c r="K16" i="47"/>
  <c r="I4" i="47"/>
  <c r="F3" i="47"/>
  <c r="I4" i="46"/>
  <c r="J4" i="46"/>
  <c r="H5" i="46"/>
  <c r="I5" i="46"/>
  <c r="J5" i="46"/>
  <c r="H6" i="46"/>
  <c r="I6" i="46"/>
  <c r="J6" i="46"/>
  <c r="H7" i="46"/>
  <c r="I7" i="46"/>
  <c r="J7" i="46"/>
  <c r="H8" i="46"/>
  <c r="I8" i="46"/>
  <c r="J8" i="46"/>
  <c r="H9" i="46"/>
  <c r="I9" i="46"/>
  <c r="J9" i="46"/>
  <c r="H10" i="46"/>
  <c r="I10" i="46"/>
  <c r="J10" i="46"/>
  <c r="H11" i="46"/>
  <c r="I11" i="46"/>
  <c r="J11" i="46"/>
  <c r="I12" i="46"/>
  <c r="J12" i="46"/>
  <c r="H12" i="46"/>
  <c r="I13" i="46"/>
  <c r="J13" i="46"/>
  <c r="H13" i="46"/>
  <c r="I14" i="46"/>
  <c r="J14" i="46"/>
  <c r="H14" i="46"/>
  <c r="H15" i="46"/>
  <c r="I15" i="46"/>
  <c r="J15" i="46"/>
  <c r="H16" i="46"/>
  <c r="I16" i="46"/>
  <c r="J16" i="46"/>
  <c r="H17" i="46"/>
  <c r="I17" i="46"/>
  <c r="J17" i="46"/>
  <c r="H18" i="46"/>
  <c r="I18" i="46"/>
  <c r="J18" i="46"/>
  <c r="H19" i="46"/>
  <c r="I19" i="46"/>
  <c r="J19" i="46"/>
  <c r="H20" i="46"/>
  <c r="I20" i="46"/>
  <c r="J20" i="46"/>
  <c r="H21" i="46"/>
  <c r="I21" i="46"/>
  <c r="J21" i="46"/>
  <c r="H22" i="46"/>
  <c r="I22" i="46"/>
  <c r="J22" i="46"/>
  <c r="H4" i="46"/>
  <c r="E3" i="46"/>
  <c r="I4" i="45"/>
  <c r="J4" i="45"/>
  <c r="H5" i="45"/>
  <c r="I5" i="45"/>
  <c r="J5" i="45"/>
  <c r="H6" i="45"/>
  <c r="I6" i="45"/>
  <c r="J6" i="45"/>
  <c r="H7" i="45"/>
  <c r="I7" i="45"/>
  <c r="J7" i="45"/>
  <c r="H8" i="45"/>
  <c r="I8" i="45"/>
  <c r="J8" i="45"/>
  <c r="H9" i="45"/>
  <c r="I9" i="45"/>
  <c r="J9" i="45"/>
  <c r="I10" i="45"/>
  <c r="J10" i="45"/>
  <c r="H10" i="45"/>
  <c r="H11" i="45"/>
  <c r="I11" i="45"/>
  <c r="J11" i="45"/>
  <c r="H12" i="45"/>
  <c r="I12" i="45"/>
  <c r="J12" i="45"/>
  <c r="H13" i="45"/>
  <c r="I13" i="45"/>
  <c r="J13" i="45"/>
  <c r="H14" i="45"/>
  <c r="I14" i="45"/>
  <c r="J14" i="45"/>
  <c r="H15" i="45"/>
  <c r="I15" i="45"/>
  <c r="J15" i="45"/>
  <c r="H16" i="45"/>
  <c r="I16" i="45"/>
  <c r="J16" i="45"/>
  <c r="H17" i="45"/>
  <c r="I17" i="45"/>
  <c r="J17" i="45"/>
  <c r="H18" i="45"/>
  <c r="I18" i="45"/>
  <c r="J18" i="45"/>
  <c r="H19" i="45"/>
  <c r="I19" i="45"/>
  <c r="J19" i="45"/>
  <c r="H20" i="45"/>
  <c r="I20" i="45"/>
  <c r="J20" i="45"/>
  <c r="H21" i="45"/>
  <c r="I21" i="45"/>
  <c r="J21" i="45"/>
  <c r="H22" i="45"/>
  <c r="I22" i="45"/>
  <c r="J22" i="45"/>
  <c r="H4" i="45"/>
  <c r="E3" i="45"/>
  <c r="F3" i="51"/>
  <c r="K3" i="51"/>
  <c r="E3" i="51"/>
  <c r="H3" i="51"/>
  <c r="G3" i="51"/>
  <c r="L3" i="51"/>
  <c r="F3" i="52"/>
  <c r="K3" i="52"/>
  <c r="E3" i="52"/>
  <c r="H3" i="52"/>
  <c r="G3" i="52"/>
  <c r="L3" i="52"/>
  <c r="F3" i="53"/>
  <c r="K3" i="53"/>
  <c r="E3" i="53"/>
  <c r="H3" i="53"/>
  <c r="G3" i="53"/>
  <c r="L3" i="53"/>
  <c r="G3" i="54"/>
  <c r="E3" i="54"/>
  <c r="H3" i="54" s="1"/>
  <c r="I3" i="54" l="1"/>
  <c r="J3" i="54"/>
  <c r="K3" i="54"/>
  <c r="I19" i="54"/>
  <c r="I18" i="54"/>
  <c r="I17" i="54"/>
  <c r="I16" i="54"/>
  <c r="I15" i="54"/>
  <c r="M3" i="53"/>
  <c r="N3" i="53"/>
  <c r="O3" i="53"/>
  <c r="I3" i="53"/>
  <c r="M21" i="53"/>
  <c r="M20" i="53"/>
  <c r="M19" i="53"/>
  <c r="M18" i="53"/>
  <c r="M17" i="53"/>
  <c r="M16" i="53"/>
  <c r="M15" i="53"/>
  <c r="I7" i="53"/>
  <c r="I6" i="53"/>
  <c r="I5" i="53"/>
  <c r="I4" i="53"/>
  <c r="O3" i="52"/>
  <c r="M3" i="52"/>
  <c r="N3" i="52"/>
  <c r="I3" i="52"/>
  <c r="M24" i="52"/>
  <c r="M23" i="52"/>
  <c r="M22" i="52"/>
  <c r="M21" i="52"/>
  <c r="M20" i="52"/>
  <c r="M19" i="52"/>
  <c r="M18" i="52"/>
  <c r="M17" i="52"/>
  <c r="M16" i="52"/>
  <c r="M15" i="52"/>
  <c r="I7" i="52"/>
  <c r="I6" i="52"/>
  <c r="I5" i="52"/>
  <c r="I4" i="52"/>
  <c r="M3" i="51"/>
  <c r="N3" i="51"/>
  <c r="O3" i="51"/>
  <c r="I3" i="51"/>
  <c r="M30" i="51"/>
  <c r="M29" i="51"/>
  <c r="M28" i="51"/>
  <c r="M27" i="51"/>
  <c r="M26" i="51"/>
  <c r="M25" i="51"/>
  <c r="M24" i="51"/>
  <c r="M23" i="51"/>
  <c r="M22" i="51"/>
  <c r="M21" i="51"/>
  <c r="M20" i="51"/>
  <c r="M19" i="51"/>
  <c r="M18" i="51"/>
  <c r="M17" i="51"/>
  <c r="M16" i="51"/>
  <c r="M15" i="51"/>
  <c r="I7" i="51"/>
  <c r="I6" i="51"/>
  <c r="I5" i="51"/>
  <c r="I4" i="51"/>
  <c r="R13" i="48"/>
  <c r="R14" i="48"/>
  <c r="R18" i="48"/>
  <c r="R19" i="48"/>
  <c r="R17" i="48"/>
  <c r="R21" i="48"/>
  <c r="R16" i="48"/>
  <c r="R20" i="48"/>
  <c r="R15" i="48"/>
  <c r="L16" i="47"/>
  <c r="Q16" i="47" s="1"/>
  <c r="L15" i="47"/>
  <c r="Q15" i="47" s="1"/>
  <c r="L14" i="47"/>
  <c r="M14" i="47" s="1"/>
  <c r="L13" i="47"/>
  <c r="M13" i="47" s="1"/>
  <c r="L12" i="47"/>
  <c r="M12" i="47" s="1"/>
  <c r="L11" i="47"/>
  <c r="M11" i="47" s="1"/>
  <c r="L10" i="47"/>
  <c r="M10" i="47" s="1"/>
  <c r="L9" i="47"/>
  <c r="M9" i="47" s="1"/>
  <c r="L8" i="47"/>
  <c r="M8" i="47" s="1"/>
  <c r="L7" i="47"/>
  <c r="M7" i="47" s="1"/>
  <c r="L6" i="47"/>
  <c r="M6" i="47" s="1"/>
  <c r="L5" i="47"/>
  <c r="Q5" i="47" s="1"/>
  <c r="L4" i="47"/>
  <c r="M4" i="47" s="1"/>
  <c r="K22" i="46"/>
  <c r="L22" i="46" s="1"/>
  <c r="K21" i="46"/>
  <c r="P21" i="46" s="1"/>
  <c r="K20" i="46"/>
  <c r="L20" i="46" s="1"/>
  <c r="K19" i="46"/>
  <c r="L19" i="46" s="1"/>
  <c r="K18" i="46"/>
  <c r="L18" i="46" s="1"/>
  <c r="K17" i="46"/>
  <c r="L17" i="46" s="1"/>
  <c r="K16" i="46"/>
  <c r="L16" i="46" s="1"/>
  <c r="K15" i="46"/>
  <c r="P15" i="46" s="1"/>
  <c r="K14" i="46"/>
  <c r="L14" i="46" s="1"/>
  <c r="K13" i="46"/>
  <c r="L13" i="46" s="1"/>
  <c r="K12" i="46"/>
  <c r="P12" i="46" s="1"/>
  <c r="K11" i="46"/>
  <c r="L11" i="46" s="1"/>
  <c r="K10" i="46"/>
  <c r="L10" i="46" s="1"/>
  <c r="K9" i="46"/>
  <c r="P9" i="46" s="1"/>
  <c r="K8" i="46"/>
  <c r="L8" i="46" s="1"/>
  <c r="K7" i="46"/>
  <c r="L7" i="46" s="1"/>
  <c r="K6" i="46"/>
  <c r="L6" i="46" s="1"/>
  <c r="K5" i="46"/>
  <c r="L5" i="46" s="1"/>
  <c r="K4" i="46"/>
  <c r="L4" i="46" s="1"/>
  <c r="K22" i="45"/>
  <c r="L22" i="45" s="1"/>
  <c r="K21" i="45"/>
  <c r="P21" i="45" s="1"/>
  <c r="K20" i="45"/>
  <c r="L20" i="45" s="1"/>
  <c r="K19" i="45"/>
  <c r="L19" i="45" s="1"/>
  <c r="K18" i="45"/>
  <c r="L18" i="45" s="1"/>
  <c r="P18" i="45"/>
  <c r="K17" i="45"/>
  <c r="L17" i="45" s="1"/>
  <c r="K16" i="45"/>
  <c r="L16" i="45" s="1"/>
  <c r="K15" i="45"/>
  <c r="L15" i="45" s="1"/>
  <c r="K14" i="45"/>
  <c r="L14" i="45" s="1"/>
  <c r="K13" i="45"/>
  <c r="L13" i="45" s="1"/>
  <c r="K12" i="45"/>
  <c r="L12" i="45" s="1"/>
  <c r="K11" i="45"/>
  <c r="L11" i="45" s="1"/>
  <c r="K10" i="45"/>
  <c r="L10" i="45" s="1"/>
  <c r="K9" i="45"/>
  <c r="L9" i="45" s="1"/>
  <c r="K8" i="45"/>
  <c r="L8" i="45" s="1"/>
  <c r="K7" i="45"/>
  <c r="L7" i="45" s="1"/>
  <c r="K6" i="45"/>
  <c r="L6" i="45" s="1"/>
  <c r="K5" i="45"/>
  <c r="L5" i="45" s="1"/>
  <c r="K4" i="45"/>
  <c r="L4" i="45" s="1"/>
  <c r="Q13" i="54" a="1"/>
  <c r="U13" i="53" a="1"/>
  <c r="U13" i="52" a="1"/>
  <c r="U13" i="51" a="1"/>
  <c r="P9" i="45" l="1"/>
  <c r="L21" i="46"/>
  <c r="M5" i="47"/>
  <c r="Q14" i="47"/>
  <c r="L15" i="46"/>
  <c r="P15" i="45"/>
  <c r="P10" i="46"/>
  <c r="P7" i="45"/>
  <c r="P13" i="45"/>
  <c r="P20" i="46"/>
  <c r="Q6" i="47"/>
  <c r="P11" i="46"/>
  <c r="Q13" i="54"/>
  <c r="W13" i="54" s="1"/>
  <c r="P17" i="46"/>
  <c r="P12" i="45"/>
  <c r="U13" i="53"/>
  <c r="AA13" i="53" s="1"/>
  <c r="P19" i="45"/>
  <c r="P7" i="46"/>
  <c r="Q10" i="47"/>
  <c r="U13" i="52"/>
  <c r="AA13" i="52" s="1"/>
  <c r="P5" i="45"/>
  <c r="L9" i="46"/>
  <c r="Q9" i="47"/>
  <c r="U13" i="51"/>
  <c r="AA13" i="51" s="1"/>
  <c r="P6" i="45"/>
  <c r="P16" i="45"/>
  <c r="L21" i="45"/>
  <c r="P18" i="46"/>
  <c r="Q11" i="47"/>
  <c r="M16" i="47"/>
  <c r="Q4" i="47"/>
  <c r="J3" i="53" s="1"/>
  <c r="P8" i="46"/>
  <c r="Q8" i="47"/>
  <c r="P17" i="45"/>
  <c r="Q12" i="47"/>
  <c r="L12" i="46"/>
  <c r="Q13" i="47"/>
  <c r="P22" i="46"/>
  <c r="P20" i="45"/>
  <c r="P5" i="46"/>
  <c r="P19" i="46"/>
  <c r="Q7" i="47"/>
  <c r="M15" i="47"/>
  <c r="P16" i="46"/>
  <c r="P22" i="45"/>
  <c r="P6" i="46"/>
  <c r="P14" i="46"/>
  <c r="P13" i="46"/>
  <c r="P4" i="46"/>
  <c r="J3" i="52" s="1"/>
  <c r="P10" i="45"/>
  <c r="P4" i="45"/>
  <c r="J3" i="51" s="1"/>
  <c r="P14" i="45"/>
  <c r="P8" i="45"/>
  <c r="P11" i="45"/>
  <c r="M11" i="31" a="1"/>
  <c r="M11" i="31"/>
  <c r="N11" i="31"/>
  <c r="O11" i="31"/>
  <c r="P11" i="31"/>
  <c r="Q11" i="31" l="1"/>
  <c r="M12" i="31"/>
  <c r="N12" i="31"/>
  <c r="O12" i="31"/>
  <c r="P12" i="31"/>
  <c r="Q12" i="31"/>
  <c r="M13" i="31"/>
  <c r="N13" i="31"/>
  <c r="O13" i="31"/>
  <c r="P13" i="31"/>
  <c r="Q13" i="31"/>
  <c r="M14" i="31"/>
  <c r="N14" i="31"/>
  <c r="O14" i="31"/>
  <c r="P14" i="31"/>
  <c r="Q14" i="31"/>
  <c r="M15" i="31"/>
  <c r="N15" i="31"/>
  <c r="O15" i="31"/>
  <c r="P15" i="31"/>
  <c r="Q15" i="31"/>
  <c r="M16" i="31"/>
  <c r="N16" i="31"/>
  <c r="O16" i="31"/>
  <c r="P16" i="31"/>
  <c r="Q16" i="31"/>
  <c r="M17" i="31"/>
  <c r="N17" i="31"/>
  <c r="O17" i="31"/>
  <c r="P17" i="31"/>
  <c r="Q17" i="31"/>
  <c r="M18" i="31"/>
  <c r="N18" i="31"/>
  <c r="O18" i="31"/>
  <c r="P18" i="31"/>
  <c r="Q18" i="31"/>
  <c r="M19" i="31"/>
  <c r="N19" i="31"/>
  <c r="O19" i="31"/>
  <c r="P19" i="31"/>
  <c r="Q19" i="31"/>
  <c r="M20" i="31"/>
  <c r="N20" i="31"/>
  <c r="O20" i="31"/>
  <c r="P20" i="31"/>
  <c r="Q20" i="31"/>
  <c r="M21" i="31"/>
  <c r="N21" i="31"/>
  <c r="O21" i="31"/>
  <c r="P21" i="31"/>
  <c r="Q21" i="31"/>
  <c r="M22" i="31"/>
  <c r="N22" i="31"/>
  <c r="O22" i="31"/>
  <c r="P22" i="31"/>
  <c r="Q22" i="31"/>
  <c r="M23" i="31"/>
  <c r="N23" i="31"/>
  <c r="O23" i="31"/>
  <c r="P23" i="31"/>
  <c r="Q23" i="31"/>
  <c r="M24" i="31"/>
  <c r="N24" i="31"/>
  <c r="O24" i="31"/>
  <c r="P24" i="31"/>
  <c r="Q24" i="31"/>
  <c r="M25" i="31"/>
  <c r="N25" i="31"/>
  <c r="O25" i="31"/>
  <c r="P25" i="31"/>
  <c r="Q25" i="31"/>
  <c r="M26" i="31"/>
  <c r="N26" i="31"/>
  <c r="O26" i="31"/>
  <c r="P26" i="31"/>
  <c r="Q26" i="31"/>
  <c r="M27" i="31"/>
  <c r="N27" i="31"/>
  <c r="O27" i="31"/>
  <c r="P27" i="31"/>
  <c r="Q27" i="31"/>
  <c r="M28" i="31"/>
  <c r="N28" i="31"/>
  <c r="O28" i="31"/>
  <c r="P28" i="31"/>
  <c r="Q28" i="31"/>
  <c r="M29" i="31"/>
  <c r="N29" i="31"/>
  <c r="O29" i="31"/>
  <c r="P29" i="31"/>
  <c r="Q29" i="31"/>
  <c r="M30" i="31"/>
  <c r="N30" i="31"/>
  <c r="O30" i="31"/>
  <c r="P30" i="31"/>
  <c r="Q30" i="31"/>
  <c r="M31" i="31"/>
  <c r="N31" i="31"/>
  <c r="O31" i="31"/>
  <c r="P31" i="31"/>
  <c r="Q31" i="31"/>
  <c r="M32" i="31"/>
  <c r="N32" i="31"/>
  <c r="O32" i="31"/>
  <c r="P32" i="31"/>
  <c r="Q32" i="31"/>
  <c r="M33" i="31"/>
  <c r="N33" i="31"/>
  <c r="O33" i="31"/>
  <c r="P33" i="31"/>
  <c r="Q33" i="31"/>
  <c r="M34" i="31"/>
  <c r="N34" i="31"/>
  <c r="O34" i="31"/>
  <c r="P34" i="31"/>
  <c r="Q34" i="31"/>
  <c r="M35" i="31"/>
  <c r="N35" i="31"/>
  <c r="O35" i="31"/>
  <c r="P35" i="31"/>
  <c r="Q35" i="31"/>
  <c r="M36" i="31"/>
  <c r="N36" i="31"/>
  <c r="O36" i="31"/>
  <c r="P36" i="31"/>
  <c r="Q36" i="31"/>
  <c r="M37" i="31"/>
  <c r="N37" i="31"/>
  <c r="O37" i="31"/>
  <c r="P37" i="31"/>
  <c r="Q37" i="31"/>
  <c r="M38" i="31"/>
  <c r="N38" i="31"/>
  <c r="O38" i="31"/>
  <c r="P38" i="31"/>
  <c r="Q38" i="31"/>
  <c r="M39" i="31"/>
  <c r="N39" i="31"/>
  <c r="O39" i="31"/>
  <c r="P39" i="31"/>
  <c r="Q39" i="31"/>
  <c r="M40" i="31"/>
  <c r="N40" i="31"/>
  <c r="O40" i="31"/>
  <c r="P40" i="31"/>
  <c r="Q40" i="31"/>
  <c r="M41" i="31"/>
  <c r="N41" i="31"/>
  <c r="O41" i="31"/>
  <c r="P41" i="31"/>
  <c r="Q41" i="31"/>
  <c r="M42" i="31"/>
  <c r="N42" i="31"/>
  <c r="O42" i="31"/>
  <c r="P42" i="31"/>
  <c r="Q42" i="31"/>
  <c r="M43" i="31"/>
  <c r="N43" i="31"/>
  <c r="O43" i="31"/>
  <c r="P43" i="31"/>
  <c r="Q43" i="31"/>
  <c r="M44" i="31"/>
  <c r="N44" i="31"/>
  <c r="O44" i="31"/>
  <c r="P44" i="31"/>
  <c r="Q44" i="31"/>
  <c r="R44" i="31"/>
  <c r="S44" i="31"/>
  <c r="T44" i="31"/>
  <c r="M45" i="31"/>
  <c r="N45" i="31"/>
  <c r="O45" i="31"/>
  <c r="P45" i="31"/>
  <c r="Q45" i="31"/>
  <c r="R45" i="31"/>
  <c r="S45" i="31"/>
  <c r="T45" i="31"/>
  <c r="M46" i="31"/>
  <c r="N46" i="31"/>
  <c r="O46" i="31"/>
  <c r="P46" i="31"/>
  <c r="Q46" i="31"/>
  <c r="R46" i="31"/>
  <c r="S46" i="31"/>
  <c r="T46" i="31"/>
  <c r="D2" i="34" a="1"/>
  <c r="D2" i="34"/>
  <c r="E2" i="34"/>
  <c r="F2" i="34"/>
  <c r="G2" i="34"/>
  <c r="H2" i="34"/>
  <c r="I2" i="34"/>
  <c r="D3" i="34"/>
  <c r="E3" i="34"/>
  <c r="F3" i="34"/>
  <c r="G3" i="34"/>
  <c r="H3" i="34"/>
  <c r="I3" i="34"/>
  <c r="D4" i="34"/>
  <c r="E4" i="34"/>
  <c r="F4" i="34"/>
  <c r="G4" i="34"/>
  <c r="H4" i="34"/>
  <c r="I4" i="34"/>
  <c r="D5" i="34"/>
  <c r="E5" i="34"/>
  <c r="F5" i="34"/>
  <c r="G5" i="34"/>
  <c r="H5" i="34"/>
  <c r="I5" i="34"/>
  <c r="D6" i="34"/>
  <c r="E6" i="34"/>
  <c r="F6" i="34"/>
  <c r="G6" i="34"/>
  <c r="H6" i="34"/>
  <c r="I6" i="34"/>
  <c r="D7" i="34"/>
  <c r="E7" i="34"/>
  <c r="F7" i="34"/>
  <c r="G7" i="34"/>
  <c r="H7" i="34"/>
  <c r="I7" i="34"/>
  <c r="D8" i="34"/>
  <c r="E8" i="34"/>
  <c r="F8" i="34"/>
  <c r="G8" i="34"/>
  <c r="H8" i="34"/>
  <c r="I8" i="34"/>
  <c r="D9" i="34"/>
  <c r="E9" i="34"/>
  <c r="F9" i="34"/>
  <c r="G9" i="34"/>
  <c r="H9" i="34"/>
  <c r="I9" i="34"/>
  <c r="D10" i="34"/>
  <c r="E10" i="34"/>
  <c r="F10" i="34"/>
  <c r="G10" i="34"/>
  <c r="H10" i="34"/>
  <c r="I10" i="34"/>
  <c r="D11" i="34"/>
  <c r="E11" i="34"/>
  <c r="F11" i="34"/>
  <c r="G11" i="34"/>
  <c r="H11" i="34"/>
  <c r="I11" i="34"/>
  <c r="D12" i="34"/>
  <c r="E12" i="34"/>
  <c r="F12" i="34"/>
  <c r="G12" i="34"/>
  <c r="H12" i="34"/>
  <c r="I12" i="34"/>
  <c r="D13" i="34"/>
  <c r="E13" i="34"/>
  <c r="F13" i="34"/>
  <c r="G13" i="34"/>
  <c r="H13" i="34"/>
  <c r="I13" i="34"/>
  <c r="D14" i="34"/>
  <c r="E14" i="34"/>
  <c r="F14" i="34"/>
  <c r="G14" i="34"/>
  <c r="H14" i="34"/>
  <c r="I14" i="34"/>
  <c r="D15" i="34"/>
  <c r="E15" i="34"/>
  <c r="F15" i="34"/>
  <c r="G15" i="34"/>
  <c r="H15" i="34"/>
  <c r="I15" i="34"/>
  <c r="D16" i="34"/>
  <c r="E16" i="34"/>
  <c r="F16" i="34"/>
  <c r="G16" i="34"/>
  <c r="H16" i="34"/>
  <c r="I16" i="34"/>
  <c r="D17" i="34"/>
  <c r="E17" i="34"/>
  <c r="F17" i="34"/>
  <c r="G17" i="34"/>
  <c r="H17" i="34"/>
  <c r="I17" i="34"/>
  <c r="D18" i="34"/>
  <c r="E18" i="34"/>
  <c r="F18" i="34"/>
  <c r="G18" i="34"/>
  <c r="H18" i="34"/>
  <c r="I18" i="34"/>
  <c r="D19" i="34"/>
  <c r="E19" i="34"/>
  <c r="F19" i="34"/>
  <c r="G19" i="34"/>
  <c r="H19" i="34"/>
  <c r="I19" i="34"/>
  <c r="D20" i="34"/>
  <c r="E20" i="34"/>
  <c r="F20" i="34"/>
  <c r="G20" i="34"/>
  <c r="H20" i="34"/>
  <c r="I20" i="34"/>
  <c r="D21" i="34"/>
  <c r="E21" i="34"/>
  <c r="F21" i="34"/>
  <c r="G21" i="34"/>
  <c r="H21" i="34"/>
  <c r="I21" i="34"/>
  <c r="D22" i="34"/>
  <c r="E22" i="34"/>
  <c r="F22" i="34"/>
  <c r="G22" i="34"/>
  <c r="H22" i="34"/>
  <c r="I22" i="34"/>
  <c r="D23" i="34"/>
  <c r="E23" i="34"/>
  <c r="F23" i="34"/>
  <c r="G23" i="34"/>
  <c r="H23" i="34"/>
  <c r="I23" i="34"/>
  <c r="D24" i="34"/>
  <c r="E24" i="34"/>
  <c r="F24" i="34"/>
  <c r="G24" i="34"/>
  <c r="H24" i="34"/>
  <c r="I24" i="34"/>
  <c r="D25" i="34"/>
  <c r="E25" i="34"/>
  <c r="F25" i="34"/>
  <c r="G25" i="34"/>
  <c r="H25" i="34"/>
  <c r="I25" i="34"/>
  <c r="D26" i="34"/>
  <c r="E26" i="34"/>
  <c r="F26" i="34"/>
  <c r="G26" i="34"/>
  <c r="H26" i="34"/>
  <c r="I26" i="34"/>
  <c r="D27" i="34"/>
  <c r="E27" i="34"/>
  <c r="F27" i="34"/>
  <c r="G27" i="34"/>
  <c r="H27" i="34"/>
  <c r="I27" i="34"/>
  <c r="D28" i="34"/>
  <c r="E28" i="34"/>
  <c r="F28" i="34"/>
  <c r="G28" i="34"/>
  <c r="H28" i="34"/>
  <c r="I28" i="34"/>
  <c r="D29" i="34"/>
  <c r="E29" i="34"/>
  <c r="F29" i="34"/>
  <c r="G29" i="34"/>
  <c r="H29" i="34"/>
  <c r="I29" i="34"/>
  <c r="D30" i="34"/>
  <c r="E30" i="34"/>
  <c r="F30" i="34"/>
  <c r="G30" i="34"/>
  <c r="H30" i="34"/>
  <c r="I30" i="34"/>
  <c r="D31" i="34"/>
  <c r="E31" i="34"/>
  <c r="F31" i="34"/>
  <c r="G31" i="34"/>
  <c r="H31" i="34"/>
  <c r="I31" i="34"/>
  <c r="D32" i="34"/>
  <c r="E32" i="34"/>
  <c r="F32" i="34"/>
  <c r="G32" i="34"/>
  <c r="H32" i="34"/>
  <c r="I32" i="34"/>
  <c r="D33" i="34"/>
  <c r="E33" i="34"/>
  <c r="F33" i="34"/>
  <c r="G33" i="34"/>
  <c r="H33" i="34"/>
  <c r="I33" i="34"/>
  <c r="D34" i="34"/>
  <c r="E34" i="34"/>
  <c r="F34" i="34"/>
  <c r="G34" i="34"/>
  <c r="H34" i="34"/>
  <c r="I34" i="34"/>
  <c r="D35" i="34"/>
  <c r="E35" i="34"/>
  <c r="F35" i="34"/>
  <c r="G35" i="34"/>
  <c r="H35" i="34"/>
  <c r="I35" i="34"/>
  <c r="D36" i="34"/>
  <c r="E36" i="34"/>
  <c r="F36" i="34"/>
  <c r="G36" i="34"/>
  <c r="H36" i="34"/>
  <c r="I36" i="34"/>
  <c r="D37" i="34"/>
  <c r="E37" i="34"/>
  <c r="F37" i="34"/>
  <c r="G37" i="34"/>
  <c r="H37" i="34"/>
  <c r="I37" i="34"/>
  <c r="D38" i="34"/>
  <c r="E38" i="34"/>
  <c r="F38" i="34"/>
  <c r="G38" i="34"/>
  <c r="H38" i="34"/>
  <c r="I38" i="34"/>
  <c r="D39" i="34"/>
  <c r="E39" i="34"/>
  <c r="F39" i="34"/>
  <c r="G39" i="34"/>
  <c r="H39" i="34"/>
  <c r="I39" i="34"/>
  <c r="D40" i="34"/>
  <c r="E40" i="34"/>
  <c r="F40" i="34"/>
  <c r="G40" i="34"/>
  <c r="H40" i="34"/>
  <c r="I40" i="34"/>
  <c r="D41" i="34"/>
  <c r="E41" i="34"/>
  <c r="F41" i="34"/>
  <c r="G41" i="34"/>
  <c r="H41" i="34"/>
  <c r="I41" i="34"/>
  <c r="D42" i="34"/>
  <c r="E42" i="34"/>
  <c r="F42" i="34"/>
  <c r="G42" i="34"/>
  <c r="H42" i="34"/>
  <c r="I42" i="34"/>
  <c r="D43" i="34"/>
  <c r="E43" i="34"/>
  <c r="F43" i="34"/>
  <c r="G43" i="34"/>
  <c r="H43" i="34"/>
  <c r="I43" i="34"/>
  <c r="D44" i="34"/>
  <c r="E44" i="34"/>
  <c r="F44" i="34"/>
  <c r="G44" i="34"/>
  <c r="H44" i="34"/>
  <c r="I44" i="34"/>
  <c r="D45" i="34"/>
  <c r="E45" i="34"/>
  <c r="F45" i="34"/>
  <c r="G45" i="34"/>
  <c r="H45" i="34"/>
  <c r="I45" i="34"/>
  <c r="D46" i="34"/>
  <c r="E46" i="34"/>
  <c r="F46" i="34"/>
  <c r="G46" i="34"/>
  <c r="H46" i="34"/>
  <c r="I46" i="34"/>
  <c r="D47" i="34"/>
  <c r="E47" i="34"/>
  <c r="F47" i="34"/>
  <c r="G47" i="34"/>
  <c r="H47" i="34"/>
  <c r="I47" i="34"/>
  <c r="D48" i="34"/>
  <c r="E48" i="34"/>
  <c r="F48" i="34"/>
  <c r="G48" i="34"/>
  <c r="H48" i="34"/>
  <c r="I48" i="34"/>
  <c r="D49" i="34"/>
  <c r="E49" i="34"/>
  <c r="F49" i="34"/>
  <c r="G49" i="34"/>
  <c r="H49" i="34"/>
  <c r="I49" i="34"/>
  <c r="D50" i="34"/>
  <c r="E50" i="34"/>
  <c r="F50" i="34"/>
  <c r="G50" i="34"/>
  <c r="H50" i="34"/>
  <c r="I50" i="34"/>
  <c r="D51" i="34"/>
  <c r="E51" i="34"/>
  <c r="F51" i="34"/>
  <c r="G51" i="34"/>
  <c r="H51" i="34"/>
  <c r="I51" i="34"/>
  <c r="D52" i="34"/>
  <c r="E52" i="34"/>
  <c r="F52" i="34"/>
  <c r="G52" i="34"/>
  <c r="H52" i="34"/>
  <c r="I52" i="34"/>
  <c r="D53" i="34"/>
  <c r="E53" i="34"/>
  <c r="F53" i="34"/>
  <c r="G53" i="34"/>
  <c r="H53" i="34"/>
  <c r="I53" i="34"/>
  <c r="D54" i="34"/>
  <c r="E54" i="34"/>
  <c r="F54" i="34"/>
  <c r="G54" i="34"/>
  <c r="H54" i="34"/>
  <c r="I54" i="34"/>
  <c r="D55" i="34"/>
  <c r="E55" i="34"/>
  <c r="F55" i="34"/>
  <c r="G55" i="34"/>
  <c r="H55" i="34"/>
  <c r="I55" i="34"/>
  <c r="D56" i="34"/>
  <c r="E56" i="34"/>
  <c r="F56" i="34"/>
  <c r="G56" i="34"/>
  <c r="H56" i="34"/>
  <c r="I56" i="34"/>
  <c r="D57" i="34"/>
  <c r="E57" i="34"/>
  <c r="F57" i="34"/>
  <c r="G57" i="34"/>
  <c r="H57" i="34"/>
  <c r="I57" i="34"/>
  <c r="D58" i="34"/>
  <c r="E58" i="34"/>
  <c r="F58" i="34"/>
  <c r="G58" i="34"/>
  <c r="H58" i="34"/>
  <c r="I58" i="34"/>
  <c r="D59" i="34"/>
  <c r="E59" i="34"/>
  <c r="F59" i="34"/>
  <c r="G59" i="34"/>
  <c r="H59" i="34"/>
  <c r="I59" i="34"/>
  <c r="D60" i="34"/>
  <c r="E60" i="34"/>
  <c r="F60" i="34"/>
  <c r="G60" i="34"/>
  <c r="H60" i="34"/>
  <c r="I60" i="34"/>
  <c r="D61" i="34"/>
  <c r="E61" i="34"/>
  <c r="F61" i="34"/>
  <c r="G61" i="34"/>
  <c r="H61" i="34"/>
  <c r="I61" i="34"/>
  <c r="D62" i="34"/>
  <c r="E62" i="34"/>
  <c r="F62" i="34"/>
  <c r="G62" i="34"/>
  <c r="H62" i="34"/>
  <c r="I62" i="34"/>
  <c r="D63" i="34"/>
  <c r="E63" i="34"/>
  <c r="F63" i="34"/>
  <c r="G63" i="34"/>
  <c r="H63" i="34"/>
  <c r="I63" i="34"/>
  <c r="D64" i="34"/>
  <c r="E64" i="34"/>
  <c r="F64" i="34"/>
  <c r="G64" i="34"/>
  <c r="H64" i="34"/>
  <c r="I64" i="34"/>
  <c r="D65" i="34"/>
  <c r="E65" i="34"/>
  <c r="F65" i="34"/>
  <c r="G65" i="34"/>
  <c r="H65" i="34"/>
  <c r="I65" i="34"/>
  <c r="D66" i="34"/>
  <c r="E66" i="34"/>
  <c r="F66" i="34"/>
  <c r="G66" i="34"/>
  <c r="H66" i="34"/>
  <c r="I66" i="34"/>
  <c r="D67" i="34"/>
  <c r="E67" i="34"/>
  <c r="F67" i="34"/>
  <c r="G67" i="34"/>
  <c r="H67" i="34"/>
  <c r="I67" i="34"/>
  <c r="D68" i="34"/>
  <c r="E68" i="34"/>
  <c r="F68" i="34"/>
  <c r="G68" i="34"/>
  <c r="H68" i="34"/>
  <c r="I68" i="34"/>
  <c r="D69" i="34"/>
  <c r="E69" i="34"/>
  <c r="F69" i="34"/>
  <c r="G69" i="34"/>
  <c r="H69" i="34"/>
  <c r="I69" i="34"/>
  <c r="D70" i="34"/>
  <c r="E70" i="34"/>
  <c r="F70" i="34"/>
  <c r="G70" i="34"/>
  <c r="H70" i="34"/>
  <c r="I70" i="34"/>
  <c r="D71" i="34"/>
  <c r="E71" i="34"/>
  <c r="F71" i="34"/>
  <c r="G71" i="34"/>
  <c r="H71" i="34"/>
  <c r="I71" i="34"/>
  <c r="D72" i="34"/>
  <c r="E72" i="34"/>
  <c r="F72" i="34"/>
  <c r="G72" i="34"/>
  <c r="H72" i="34"/>
  <c r="I72" i="34"/>
  <c r="D73" i="34"/>
  <c r="E73" i="34"/>
  <c r="F73" i="34"/>
  <c r="G73" i="34"/>
  <c r="H73" i="34"/>
  <c r="I73" i="34"/>
  <c r="D74" i="34"/>
  <c r="E74" i="34"/>
  <c r="F74" i="34"/>
  <c r="G74" i="34"/>
  <c r="H74" i="34"/>
  <c r="I74" i="34"/>
  <c r="D75" i="34"/>
  <c r="E75" i="34"/>
  <c r="F75" i="34"/>
  <c r="G75" i="34"/>
  <c r="H75" i="34"/>
  <c r="I75" i="34"/>
  <c r="D76" i="34"/>
  <c r="E76" i="34"/>
  <c r="F76" i="34"/>
  <c r="G76" i="34"/>
  <c r="H76" i="34"/>
  <c r="I76" i="34"/>
  <c r="D77" i="34"/>
  <c r="E77" i="34"/>
  <c r="F77" i="34"/>
  <c r="G77" i="34"/>
  <c r="H77" i="34"/>
  <c r="I77" i="34"/>
  <c r="D78" i="34"/>
  <c r="E78" i="34"/>
  <c r="F78" i="34"/>
  <c r="G78" i="34"/>
  <c r="H78" i="34"/>
  <c r="I78" i="34"/>
  <c r="D79" i="34"/>
  <c r="E79" i="34"/>
  <c r="F79" i="34"/>
  <c r="G79" i="34"/>
  <c r="H79" i="34"/>
  <c r="I79" i="34"/>
  <c r="D80" i="34"/>
  <c r="E80" i="34"/>
  <c r="F80" i="34"/>
  <c r="G80" i="34"/>
  <c r="H80" i="34"/>
  <c r="I80" i="34"/>
  <c r="D81" i="34"/>
  <c r="E81" i="34"/>
  <c r="F81" i="34"/>
  <c r="G81" i="34"/>
  <c r="H81" i="34"/>
  <c r="I81" i="34"/>
  <c r="D82" i="34"/>
  <c r="E82" i="34"/>
  <c r="F82" i="34"/>
  <c r="G82" i="34"/>
  <c r="H82" i="34"/>
  <c r="I82" i="34"/>
  <c r="D83" i="34"/>
  <c r="E83" i="34"/>
  <c r="F83" i="34"/>
  <c r="G83" i="34"/>
  <c r="H83" i="34"/>
  <c r="I83" i="34"/>
  <c r="D84" i="34"/>
  <c r="E84" i="34"/>
  <c r="F84" i="34"/>
  <c r="G84" i="34"/>
  <c r="H84" i="34"/>
  <c r="I84" i="34"/>
  <c r="D85" i="34"/>
  <c r="E85" i="34"/>
  <c r="F85" i="34"/>
  <c r="G85" i="34"/>
  <c r="H85" i="34"/>
  <c r="I85" i="34"/>
  <c r="D86" i="34"/>
  <c r="E86" i="34"/>
  <c r="F86" i="34"/>
  <c r="G86" i="34"/>
  <c r="H86" i="34"/>
  <c r="I86" i="34"/>
  <c r="D87" i="34"/>
  <c r="E87" i="34"/>
  <c r="F87" i="34"/>
  <c r="G87" i="34"/>
  <c r="H87" i="34"/>
  <c r="I87" i="34"/>
  <c r="D88" i="34"/>
  <c r="E88" i="34"/>
  <c r="F88" i="34"/>
  <c r="G88" i="34"/>
  <c r="H88" i="34"/>
  <c r="I88" i="34"/>
  <c r="D89" i="34"/>
  <c r="E89" i="34"/>
  <c r="F89" i="34"/>
  <c r="G89" i="34"/>
  <c r="H89" i="34"/>
  <c r="I89" i="34"/>
  <c r="D90" i="34"/>
  <c r="E90" i="34"/>
  <c r="F90" i="34"/>
  <c r="G90" i="34"/>
  <c r="H90" i="34"/>
  <c r="I90" i="34"/>
  <c r="D91" i="34"/>
  <c r="E91" i="34"/>
  <c r="F91" i="34"/>
  <c r="G91" i="34"/>
  <c r="H91" i="34"/>
  <c r="I91" i="34"/>
  <c r="D92" i="34"/>
  <c r="E92" i="34"/>
  <c r="F92" i="34"/>
  <c r="G92" i="34"/>
  <c r="H92" i="34"/>
  <c r="I92" i="34"/>
  <c r="D93" i="34"/>
  <c r="E93" i="34"/>
  <c r="F93" i="34"/>
  <c r="G93" i="34"/>
  <c r="H93" i="34"/>
  <c r="I93" i="34"/>
  <c r="D94" i="34"/>
  <c r="E94" i="34"/>
  <c r="F94" i="34"/>
  <c r="G94" i="34"/>
  <c r="H94" i="34"/>
  <c r="I94" i="34"/>
  <c r="D95" i="34"/>
  <c r="E95" i="34"/>
  <c r="F95" i="34"/>
  <c r="G95" i="34"/>
  <c r="H95" i="34"/>
  <c r="I95" i="34"/>
  <c r="D96" i="34"/>
  <c r="E96" i="34"/>
  <c r="F96" i="34"/>
  <c r="G96" i="34"/>
  <c r="H96" i="34"/>
  <c r="I96" i="34"/>
  <c r="D97" i="34"/>
  <c r="E97" i="34"/>
  <c r="F97" i="34"/>
  <c r="G97" i="34"/>
  <c r="H97" i="34"/>
  <c r="I97" i="34"/>
  <c r="D98" i="34"/>
  <c r="E98" i="34"/>
  <c r="F98" i="34"/>
  <c r="G98" i="34"/>
  <c r="H98" i="34"/>
  <c r="I98" i="34"/>
  <c r="D99" i="34"/>
  <c r="E99" i="34"/>
  <c r="F99" i="34"/>
  <c r="G99" i="34"/>
  <c r="H99" i="34"/>
  <c r="I99" i="34"/>
  <c r="D100" i="34"/>
  <c r="E100" i="34"/>
  <c r="F100" i="34"/>
  <c r="G100" i="34"/>
  <c r="H100" i="34"/>
  <c r="I100" i="34"/>
  <c r="D101" i="34"/>
  <c r="E101" i="34"/>
  <c r="F101" i="34"/>
  <c r="G101" i="34"/>
  <c r="H101" i="34"/>
  <c r="I101" i="34"/>
  <c r="D102" i="34"/>
  <c r="E102" i="34"/>
  <c r="F102" i="34"/>
  <c r="G102" i="34"/>
  <c r="H102" i="34"/>
  <c r="I102" i="34"/>
  <c r="D103" i="34"/>
  <c r="E103" i="34"/>
  <c r="F103" i="34"/>
  <c r="G103" i="34"/>
  <c r="H103" i="34"/>
  <c r="I103" i="34"/>
  <c r="D104" i="34"/>
  <c r="E104" i="34"/>
  <c r="F104" i="34"/>
  <c r="G104" i="34"/>
  <c r="H104" i="34"/>
  <c r="I104" i="34"/>
  <c r="D105" i="34"/>
  <c r="E105" i="34"/>
  <c r="F105" i="34"/>
  <c r="G105" i="34"/>
  <c r="H105" i="34"/>
  <c r="I105" i="34"/>
  <c r="D106" i="34"/>
  <c r="E106" i="34"/>
  <c r="F106" i="34"/>
  <c r="G106" i="34"/>
  <c r="H106" i="34"/>
  <c r="I106" i="34"/>
  <c r="D107" i="34"/>
  <c r="E107" i="34"/>
  <c r="F107" i="34"/>
  <c r="G107" i="34"/>
  <c r="H107" i="34"/>
  <c r="I107" i="34"/>
  <c r="D108" i="34"/>
  <c r="E108" i="34"/>
  <c r="F108" i="34"/>
  <c r="G108" i="34"/>
  <c r="H108" i="34"/>
  <c r="I108" i="34"/>
  <c r="D109" i="34"/>
  <c r="E109" i="34"/>
  <c r="F109" i="34"/>
  <c r="G109" i="34"/>
  <c r="H109" i="34"/>
  <c r="I109" i="34"/>
  <c r="D110" i="34"/>
  <c r="E110" i="34"/>
  <c r="F110" i="34"/>
  <c r="G110" i="34"/>
  <c r="H110" i="34"/>
  <c r="I110" i="34"/>
  <c r="D111" i="34"/>
  <c r="E111" i="34"/>
  <c r="F111" i="34"/>
  <c r="G111" i="34"/>
  <c r="H111" i="34"/>
  <c r="I111" i="34"/>
  <c r="D112" i="34"/>
  <c r="E112" i="34"/>
  <c r="F112" i="34"/>
  <c r="G112" i="34"/>
  <c r="H112" i="34"/>
  <c r="I112" i="34"/>
  <c r="D113" i="34"/>
  <c r="E113" i="34"/>
  <c r="F113" i="34"/>
  <c r="G113" i="34"/>
  <c r="H113" i="34"/>
  <c r="I113" i="34"/>
  <c r="D114" i="34"/>
  <c r="E114" i="34"/>
  <c r="F114" i="34"/>
  <c r="G114" i="34"/>
  <c r="H114" i="34"/>
  <c r="I114" i="34"/>
  <c r="D115" i="34"/>
  <c r="E115" i="34"/>
  <c r="F115" i="34"/>
  <c r="G115" i="34"/>
  <c r="H115" i="34"/>
  <c r="I115" i="34"/>
  <c r="D116" i="34"/>
  <c r="E116" i="34"/>
  <c r="F116" i="34"/>
  <c r="G116" i="34"/>
  <c r="H116" i="34"/>
  <c r="I116" i="34"/>
  <c r="D117" i="34"/>
  <c r="E117" i="34"/>
  <c r="F117" i="34"/>
  <c r="G117" i="34"/>
  <c r="H117" i="34"/>
  <c r="I117" i="34"/>
  <c r="D118" i="34"/>
  <c r="E118" i="34"/>
  <c r="F118" i="34"/>
  <c r="G118" i="34"/>
  <c r="H118" i="34"/>
  <c r="I118" i="34"/>
  <c r="D119" i="34"/>
  <c r="E119" i="34"/>
  <c r="F119" i="34"/>
  <c r="G119" i="34"/>
  <c r="H119" i="34"/>
  <c r="I119" i="34"/>
  <c r="D120" i="34"/>
  <c r="E120" i="34"/>
  <c r="F120" i="34"/>
  <c r="G120" i="34"/>
  <c r="H120" i="34"/>
  <c r="I120" i="34"/>
  <c r="D121" i="34"/>
  <c r="E121" i="34"/>
  <c r="F121" i="34"/>
  <c r="G121" i="34"/>
  <c r="H121" i="34"/>
  <c r="I121" i="34"/>
  <c r="D122" i="34"/>
  <c r="E122" i="34"/>
  <c r="F122" i="34"/>
  <c r="G122" i="34"/>
  <c r="H122" i="34"/>
  <c r="I122" i="34"/>
  <c r="D123" i="34"/>
  <c r="E123" i="34"/>
  <c r="F123" i="34"/>
  <c r="G123" i="34"/>
  <c r="H123" i="34"/>
  <c r="I123" i="34"/>
  <c r="D124" i="34"/>
  <c r="E124" i="34"/>
  <c r="F124" i="34"/>
  <c r="G124" i="34"/>
  <c r="H124" i="34"/>
  <c r="I124" i="34"/>
  <c r="D125" i="34"/>
  <c r="E125" i="34"/>
  <c r="F125" i="34"/>
  <c r="G125" i="34"/>
  <c r="H125" i="34"/>
  <c r="I125" i="34"/>
  <c r="D126" i="34"/>
  <c r="E126" i="34"/>
  <c r="F126" i="34"/>
  <c r="G126" i="34"/>
  <c r="H126" i="34"/>
  <c r="I126" i="34"/>
  <c r="D14" i="36"/>
  <c r="D15" i="36"/>
  <c r="C27" i="36"/>
  <c r="D27" i="36"/>
  <c r="C28" i="36"/>
  <c r="D28" i="36"/>
  <c r="D30" i="36"/>
  <c r="J1" i="34" a="1"/>
  <c r="J15" i="31"/>
  <c r="Z9" i="31"/>
  <c r="Z11" i="31" a="1"/>
  <c r="J7" i="34"/>
  <c r="J71" i="34"/>
  <c r="Z75" i="31"/>
  <c r="Z587" i="31"/>
  <c r="Z428" i="31"/>
  <c r="Z261" i="31"/>
  <c r="Z97" i="31"/>
  <c r="Z568" i="31"/>
  <c r="Z302" i="31"/>
  <c r="Z957" i="31"/>
  <c r="Z790" i="31"/>
  <c r="J35" i="34"/>
  <c r="J108" i="34"/>
  <c r="Z443" i="31"/>
  <c r="Z356" i="31"/>
  <c r="Z269" i="31"/>
  <c r="Z177" i="31"/>
  <c r="Z764" i="31"/>
  <c r="Z658" i="31"/>
  <c r="Z506" i="31"/>
  <c r="Z321" i="31"/>
  <c r="Z638" i="31"/>
  <c r="Z54" i="31"/>
  <c r="Z1139" i="31"/>
  <c r="Z967" i="31"/>
  <c r="Z679" i="31"/>
  <c r="Z1037" i="31"/>
  <c r="Z1654" i="31"/>
  <c r="Z1351" i="31"/>
  <c r="Z696" i="31"/>
  <c r="Z1544" i="31"/>
  <c r="Z1063" i="31"/>
  <c r="J11" i="34"/>
  <c r="J94" i="34"/>
  <c r="Z419" i="31"/>
  <c r="Z412" i="31"/>
  <c r="Z405" i="31"/>
  <c r="Z222" i="31"/>
  <c r="Z207" i="31"/>
  <c r="Z176" i="31"/>
  <c r="Z136" i="31"/>
  <c r="Z560" i="31"/>
  <c r="Z246" i="31"/>
  <c r="J43" i="34"/>
  <c r="Z19" i="31"/>
  <c r="Z12" i="31"/>
  <c r="Z676" i="31"/>
  <c r="Z669" i="31"/>
  <c r="Z646" i="31"/>
  <c r="Z633" i="31"/>
  <c r="Z609" i="31"/>
  <c r="Z538" i="31"/>
  <c r="Z1002" i="31"/>
  <c r="Z863" i="31"/>
  <c r="J76" i="34"/>
  <c r="Z275" i="31"/>
  <c r="Z268" i="31"/>
  <c r="Z253" i="31"/>
  <c r="Z257" i="31"/>
  <c r="Z924" i="31"/>
  <c r="Z917" i="31"/>
  <c r="Z902" i="31"/>
  <c r="Z114" i="31"/>
  <c r="Z1226" i="31"/>
  <c r="J29" i="34"/>
  <c r="J113" i="34"/>
  <c r="Z563" i="31"/>
  <c r="Z564" i="31"/>
  <c r="Z549" i="31"/>
  <c r="Z479" i="31"/>
  <c r="Z455" i="31"/>
  <c r="Z431" i="31"/>
  <c r="Z374" i="31"/>
  <c r="Z848" i="31"/>
  <c r="Z664" i="31"/>
  <c r="Z359" i="31"/>
  <c r="Z39" i="31"/>
  <c r="Z691" i="31"/>
  <c r="Z1614" i="31"/>
  <c r="Z1383" i="31"/>
  <c r="Z1023" i="31"/>
  <c r="Z1720" i="31"/>
  <c r="Z1404" i="31"/>
  <c r="Z1577" i="31"/>
  <c r="Z2170" i="31"/>
  <c r="J15" i="34"/>
  <c r="J79" i="34"/>
  <c r="Z139" i="31"/>
  <c r="Z651" i="31"/>
  <c r="Z492" i="31"/>
  <c r="Z325" i="31"/>
  <c r="Z161" i="31"/>
  <c r="Z671" i="31"/>
  <c r="Z402" i="31"/>
  <c r="Z96" i="31"/>
  <c r="Z854" i="31"/>
  <c r="J44" i="34"/>
  <c r="J117" i="34"/>
  <c r="Z515" i="31"/>
  <c r="Z436" i="31"/>
  <c r="Z341" i="31"/>
  <c r="Z249" i="31"/>
  <c r="Z836" i="31"/>
  <c r="Z741" i="31"/>
  <c r="Z623" i="31"/>
  <c r="Z424" i="31"/>
  <c r="Z783" i="31"/>
  <c r="Z305" i="31"/>
  <c r="Z1203" i="31"/>
  <c r="Z1036" i="31"/>
  <c r="Z807" i="31"/>
  <c r="Z1152" i="31"/>
  <c r="Z1718" i="31"/>
  <c r="Z1415" i="31"/>
  <c r="Z920" i="31"/>
  <c r="Z1608" i="31"/>
  <c r="Z1175" i="31"/>
  <c r="J21" i="34"/>
  <c r="J105" i="34"/>
  <c r="Z499" i="31"/>
  <c r="Z500" i="31"/>
  <c r="Z493" i="31"/>
  <c r="Z376" i="31"/>
  <c r="Z352" i="31"/>
  <c r="Z328" i="31"/>
  <c r="Z280" i="31"/>
  <c r="Z751" i="31"/>
  <c r="Z486" i="31"/>
  <c r="J54" i="34"/>
  <c r="Z99" i="31"/>
  <c r="Z92" i="31"/>
  <c r="Z85" i="31"/>
  <c r="Z73" i="31"/>
  <c r="Z748" i="31"/>
  <c r="Z733" i="31"/>
  <c r="Z734" i="31"/>
  <c r="Z655" i="31"/>
  <c r="Z1074" i="31"/>
  <c r="J3" i="34"/>
  <c r="J86" i="34"/>
  <c r="Z355" i="31"/>
  <c r="Z348" i="31"/>
  <c r="Z349" i="31"/>
  <c r="Z94" i="31"/>
  <c r="Z79" i="31"/>
  <c r="Z48" i="31"/>
  <c r="Z990" i="31"/>
  <c r="Z382" i="31"/>
  <c r="Z22" i="31"/>
  <c r="J40" i="34"/>
  <c r="J123" i="34"/>
  <c r="Z643" i="31"/>
  <c r="Z644" i="31"/>
  <c r="Z637" i="31"/>
  <c r="Z607" i="31"/>
  <c r="Z583" i="31"/>
  <c r="Z570" i="31"/>
  <c r="Z488" i="31"/>
  <c r="Z962" i="31"/>
  <c r="Z810" i="31"/>
  <c r="Z615" i="31"/>
  <c r="Z320" i="31"/>
  <c r="Z943" i="31"/>
  <c r="Z1686" i="31"/>
  <c r="Z1455" i="31"/>
  <c r="Z1157" i="31"/>
  <c r="Z1792" i="31"/>
  <c r="Z1484" i="31"/>
  <c r="Z1685" i="31"/>
  <c r="Z2234" i="31"/>
  <c r="J23" i="34"/>
  <c r="J87" i="34"/>
  <c r="Z203" i="31"/>
  <c r="Z44" i="31"/>
  <c r="Z556" i="31"/>
  <c r="Z389" i="31"/>
  <c r="Z225" i="31"/>
  <c r="Z740" i="31"/>
  <c r="Z505" i="31"/>
  <c r="Z224" i="31"/>
  <c r="Z918" i="31"/>
  <c r="J53" i="34"/>
  <c r="J126" i="34"/>
  <c r="Z595" i="31"/>
  <c r="Z508" i="31"/>
  <c r="Z413" i="31"/>
  <c r="Z62" i="31"/>
  <c r="Z908" i="31"/>
  <c r="Z813" i="31"/>
  <c r="Z718" i="31"/>
  <c r="Z527" i="31"/>
  <c r="Z887" i="31"/>
  <c r="Z511" i="31"/>
  <c r="Z1267" i="31"/>
  <c r="Z1100" i="31"/>
  <c r="Z907" i="31"/>
  <c r="Z1255" i="31"/>
  <c r="Z290" i="31"/>
  <c r="Z1479" i="31"/>
  <c r="Z1071" i="31"/>
  <c r="Z1672" i="31"/>
  <c r="Z1278" i="31"/>
  <c r="J32" i="34"/>
  <c r="J115" i="34"/>
  <c r="Z579" i="31"/>
  <c r="Z588" i="31"/>
  <c r="Z573" i="31"/>
  <c r="Z504" i="31"/>
  <c r="Z480" i="31"/>
  <c r="Z470" i="31"/>
  <c r="Z399" i="31"/>
  <c r="Z873" i="31"/>
  <c r="Z720" i="31"/>
  <c r="J65" i="34"/>
  <c r="Z179" i="31"/>
  <c r="Z180" i="31"/>
  <c r="Z165" i="31"/>
  <c r="Z153" i="31"/>
  <c r="Z828" i="31"/>
  <c r="Z821" i="31"/>
  <c r="Z814" i="31"/>
  <c r="Z738" i="31"/>
  <c r="Z1146" i="31"/>
  <c r="J13" i="34"/>
  <c r="J97" i="34"/>
  <c r="Z435" i="31"/>
  <c r="Z444" i="31"/>
  <c r="Z429" i="31"/>
  <c r="Z270" i="31"/>
  <c r="Z239" i="31"/>
  <c r="Z208" i="31"/>
  <c r="Z168" i="31"/>
  <c r="Z610" i="31"/>
  <c r="Z330" i="31"/>
  <c r="J50" i="34"/>
  <c r="Z59" i="31"/>
  <c r="Z60" i="31"/>
  <c r="Z53" i="31"/>
  <c r="Z49" i="31"/>
  <c r="Z716" i="31"/>
  <c r="Z709" i="31"/>
  <c r="Z694" i="31"/>
  <c r="Z602" i="31"/>
  <c r="Z1042" i="31"/>
  <c r="Z938" i="31"/>
  <c r="Z785" i="31"/>
  <c r="Z551" i="31"/>
  <c r="Z1101" i="31"/>
  <c r="Z98" i="31"/>
  <c r="Z1527" i="31"/>
  <c r="Z1271" i="31"/>
  <c r="Z319" i="31"/>
  <c r="Z1556" i="31"/>
  <c r="Z1779" i="31"/>
  <c r="Z2298" i="31"/>
  <c r="J55" i="34"/>
  <c r="J119" i="34"/>
  <c r="Z459" i="31"/>
  <c r="Z300" i="31"/>
  <c r="Z133" i="31"/>
  <c r="Z645" i="31"/>
  <c r="Z362" i="31"/>
  <c r="Z47" i="31"/>
  <c r="Z829" i="31"/>
  <c r="Z648" i="31"/>
  <c r="J17" i="34"/>
  <c r="J90" i="34"/>
  <c r="Z299" i="31"/>
  <c r="Z212" i="31"/>
  <c r="Z117" i="31"/>
  <c r="Z25" i="31"/>
  <c r="Z582" i="31"/>
  <c r="Z430" i="31"/>
  <c r="Z272" i="31"/>
  <c r="Z56" i="31"/>
  <c r="Z210" i="31"/>
  <c r="Z1178" i="31"/>
  <c r="Z1011" i="31"/>
  <c r="Z753" i="31"/>
  <c r="Z263" i="31"/>
  <c r="Z592" i="31"/>
  <c r="Z1526" i="31"/>
  <c r="Z1181" i="31"/>
  <c r="Z1735" i="31"/>
  <c r="Z1416" i="31"/>
  <c r="Z678" i="31"/>
  <c r="Z1540" i="31"/>
  <c r="J74" i="34"/>
  <c r="Z251" i="31"/>
  <c r="Z252" i="31"/>
  <c r="Z237" i="31"/>
  <c r="Z233" i="31"/>
  <c r="Z900" i="31"/>
  <c r="Z901" i="31"/>
  <c r="Z886" i="31"/>
  <c r="Z50" i="31"/>
  <c r="Z1210" i="31"/>
  <c r="J22" i="34"/>
  <c r="J106" i="34"/>
  <c r="Z507" i="31"/>
  <c r="Z516" i="31"/>
  <c r="Z501" i="31"/>
  <c r="Z390" i="31"/>
  <c r="Z366" i="31"/>
  <c r="Z353" i="31"/>
  <c r="J31" i="34"/>
  <c r="Z267" i="31"/>
  <c r="Z620" i="31"/>
  <c r="Z289" i="31"/>
  <c r="Z608" i="31"/>
  <c r="Z982" i="31"/>
  <c r="Z83" i="31"/>
  <c r="Z580" i="31"/>
  <c r="Z206" i="31"/>
  <c r="Z885" i="31"/>
  <c r="Z630" i="31"/>
  <c r="Z704" i="31"/>
  <c r="Z1164" i="31"/>
  <c r="Z1334" i="31"/>
  <c r="Z1543" i="31"/>
  <c r="Z1736" i="31"/>
  <c r="J42" i="34"/>
  <c r="Z675" i="31"/>
  <c r="Z661" i="31"/>
  <c r="Z622" i="31"/>
  <c r="Z513" i="31"/>
  <c r="Z849" i="31"/>
  <c r="Z259" i="31"/>
  <c r="Z245" i="31"/>
  <c r="Z916" i="31"/>
  <c r="Z894" i="31"/>
  <c r="Z767" i="31"/>
  <c r="J34" i="34"/>
  <c r="Z187" i="31"/>
  <c r="Z13" i="31"/>
  <c r="Z401" i="31"/>
  <c r="Z749" i="31"/>
  <c r="Z438" i="31"/>
  <c r="Z1154" i="31"/>
  <c r="J82" i="34"/>
  <c r="Z148" i="31"/>
  <c r="Z381" i="31"/>
  <c r="Z884" i="31"/>
  <c r="Z303" i="31"/>
  <c r="Z274" i="31"/>
  <c r="Z1027" i="31"/>
  <c r="Z1148" i="31"/>
  <c r="Z1318" i="31"/>
  <c r="Z1311" i="31"/>
  <c r="Z1504" i="31"/>
  <c r="Z42" i="31"/>
  <c r="Z2042" i="31"/>
  <c r="Z771" i="31"/>
  <c r="Z1907" i="31"/>
  <c r="Z2419" i="31"/>
  <c r="Z1419" i="31"/>
  <c r="Z2092" i="31"/>
  <c r="Z2604" i="31"/>
  <c r="Z1747" i="31"/>
  <c r="Z2272" i="31"/>
  <c r="Z1240" i="31"/>
  <c r="Z2525" i="31"/>
  <c r="Z3120" i="31"/>
  <c r="Z1854" i="31"/>
  <c r="Z2785" i="31"/>
  <c r="Z3297" i="31"/>
  <c r="Z2255" i="31"/>
  <c r="Z2986" i="31"/>
  <c r="Z1378" i="31"/>
  <c r="Z2583" i="31"/>
  <c r="J5" i="34"/>
  <c r="Z307" i="31"/>
  <c r="Z293" i="31"/>
  <c r="Z956" i="31"/>
  <c r="Z934" i="31"/>
  <c r="Z1258" i="31"/>
  <c r="Z434" i="31"/>
  <c r="Z398" i="31"/>
  <c r="Z1166" i="31"/>
  <c r="Z816" i="31"/>
  <c r="Z1727" i="31"/>
  <c r="Z1568" i="31"/>
  <c r="Z1340" i="31"/>
  <c r="Z1609" i="31"/>
  <c r="Z2258" i="31"/>
  <c r="Z1209" i="31"/>
  <c r="Z2075" i="31"/>
  <c r="Z2659" i="31"/>
  <c r="Z1892" i="31"/>
  <c r="Z2484" i="31"/>
  <c r="Z1669" i="31"/>
  <c r="J39" i="34"/>
  <c r="Z331" i="31"/>
  <c r="Z684" i="31"/>
  <c r="Z126" i="31"/>
  <c r="Z701" i="31"/>
  <c r="Z120" i="31"/>
  <c r="Z155" i="31"/>
  <c r="Z652" i="31"/>
  <c r="Z337" i="31"/>
  <c r="Z965" i="31"/>
  <c r="Z714" i="31"/>
  <c r="Z824" i="31"/>
  <c r="Z1228" i="31"/>
  <c r="Z1398" i="31"/>
  <c r="Z1607" i="31"/>
  <c r="Z1800" i="31"/>
  <c r="J52" i="34"/>
  <c r="Z84" i="31"/>
  <c r="Z65" i="31"/>
  <c r="Z725" i="31"/>
  <c r="Z641" i="31"/>
  <c r="J2" i="34"/>
  <c r="Z347" i="31"/>
  <c r="Z333" i="31"/>
  <c r="Z63" i="31"/>
  <c r="Z974" i="31"/>
  <c r="Z898" i="31"/>
  <c r="J45" i="34"/>
  <c r="Z531" i="31"/>
  <c r="Z93" i="31"/>
  <c r="Z529" i="31"/>
  <c r="Z837" i="31"/>
  <c r="Z552" i="31"/>
  <c r="Z561" i="31"/>
  <c r="J92" i="34"/>
  <c r="Z228" i="31"/>
  <c r="Z469" i="31"/>
  <c r="Z964" i="31"/>
  <c r="Z774" i="31"/>
  <c r="Z510" i="31"/>
  <c r="Z1099" i="31"/>
  <c r="Z1220" i="31"/>
  <c r="Z1390" i="31"/>
  <c r="Z1599" i="31"/>
  <c r="Z1576" i="31"/>
  <c r="Z819" i="31"/>
  <c r="Z2106" i="31"/>
  <c r="Z1109" i="31"/>
  <c r="Z1971" i="31"/>
  <c r="Z2483" i="31"/>
  <c r="Z1547" i="31"/>
  <c r="Z2156" i="31"/>
  <c r="Z2668" i="31"/>
  <c r="Z1822" i="31"/>
  <c r="Z2336" i="31"/>
  <c r="Z1517" i="31"/>
  <c r="Z2653" i="31"/>
  <c r="Z3184" i="31"/>
  <c r="Z1982" i="31"/>
  <c r="Z2849" i="31"/>
  <c r="Z361" i="31"/>
  <c r="Z2383" i="31"/>
  <c r="Z3050" i="31"/>
  <c r="Z1629" i="31"/>
  <c r="Z2702" i="31"/>
  <c r="J18" i="34"/>
  <c r="Z475" i="31"/>
  <c r="Z461" i="31"/>
  <c r="Z287" i="31"/>
  <c r="Z232" i="31"/>
  <c r="Z408" i="31"/>
  <c r="Z689" i="31"/>
  <c r="Z654" i="31"/>
  <c r="Z1294" i="31"/>
  <c r="Z1038" i="31"/>
  <c r="Z394" i="31"/>
  <c r="Z1656" i="31"/>
  <c r="Z1428" i="31"/>
  <c r="Z1724" i="31"/>
  <c r="Z2330" i="31"/>
  <c r="Z1386" i="31"/>
  <c r="Z2147" i="31"/>
  <c r="Z624" i="31"/>
  <c r="Z1972" i="31"/>
  <c r="Z2556" i="31"/>
  <c r="J47" i="34"/>
  <c r="Z395" i="31"/>
  <c r="Z69" i="31"/>
  <c r="Z254" i="31"/>
  <c r="Z765" i="31"/>
  <c r="J8" i="34"/>
  <c r="Z227" i="31"/>
  <c r="Z45" i="31"/>
  <c r="Z454" i="31"/>
  <c r="Z128" i="31"/>
  <c r="Z778" i="31"/>
  <c r="Z927" i="31"/>
  <c r="Z1292" i="31"/>
  <c r="Z1462" i="31"/>
  <c r="Z1671" i="31"/>
  <c r="Z262" i="31"/>
  <c r="J64" i="34"/>
  <c r="Z164" i="31"/>
  <c r="Z145" i="31"/>
  <c r="Z805" i="31"/>
  <c r="Z730" i="31"/>
  <c r="J12" i="34"/>
  <c r="Z427" i="31"/>
  <c r="Z421" i="31"/>
  <c r="Z223" i="31"/>
  <c r="Z152" i="31"/>
  <c r="Z1218" i="31"/>
  <c r="J56" i="34"/>
  <c r="Z611" i="31"/>
  <c r="Z173" i="31"/>
  <c r="Z657" i="31"/>
  <c r="Z367" i="31"/>
  <c r="Z666" i="31"/>
  <c r="Z752" i="31"/>
  <c r="J102" i="34"/>
  <c r="Z316" i="31"/>
  <c r="Z129" i="31"/>
  <c r="Z143" i="31"/>
  <c r="Z862" i="31"/>
  <c r="Z719" i="31"/>
  <c r="Z1171" i="31"/>
  <c r="Z745" i="31"/>
  <c r="Z1470" i="31"/>
  <c r="Z1679" i="31"/>
  <c r="Z1648" i="31"/>
  <c r="Z1133" i="31"/>
  <c r="Z2362" i="31"/>
  <c r="Z1306" i="31"/>
  <c r="Z2035" i="31"/>
  <c r="Z2547" i="31"/>
  <c r="Z1665" i="31"/>
  <c r="Z2220" i="31"/>
  <c r="Z574" i="31"/>
  <c r="Z1888" i="31"/>
  <c r="Z2400" i="31"/>
  <c r="Z1741" i="31"/>
  <c r="Z2736" i="31"/>
  <c r="Z3248" i="31"/>
  <c r="Z2110" i="31"/>
  <c r="Z2913" i="31"/>
  <c r="Z1198" i="31"/>
  <c r="Z2511" i="31"/>
  <c r="Z3114" i="31"/>
  <c r="Z1812" i="31"/>
  <c r="Z2766" i="31"/>
  <c r="J38" i="34"/>
  <c r="Z635" i="31"/>
  <c r="Z621" i="31"/>
  <c r="Z569" i="31"/>
  <c r="Z474" i="31"/>
  <c r="Z799" i="31"/>
  <c r="Z839" i="31"/>
  <c r="Z832" i="31"/>
  <c r="Z1374" i="31"/>
  <c r="Z1192" i="31"/>
  <c r="Z842" i="31"/>
  <c r="Z1744" i="31"/>
  <c r="Z1508" i="31"/>
  <c r="Z1815" i="31"/>
  <c r="Z2402" i="31"/>
  <c r="Z1530" i="31"/>
  <c r="Z2219" i="31"/>
  <c r="Z1110" i="31"/>
  <c r="Z2044" i="31"/>
  <c r="Z2628" i="31"/>
  <c r="J103" i="34"/>
  <c r="Z172" i="31"/>
  <c r="Z517" i="31"/>
  <c r="Z868" i="31"/>
  <c r="Z442" i="31"/>
  <c r="J72" i="34"/>
  <c r="Z68" i="31"/>
  <c r="Z557" i="31"/>
  <c r="Z159" i="31"/>
  <c r="Z870" i="31"/>
  <c r="Z1050" i="31"/>
  <c r="Z384" i="31"/>
  <c r="Z1064" i="31"/>
  <c r="Z919" i="31"/>
  <c r="Z1285" i="31"/>
  <c r="Z1412" i="31"/>
  <c r="Z91" i="31"/>
  <c r="Z77" i="31"/>
  <c r="Z732" i="31"/>
  <c r="Z710" i="31"/>
  <c r="Z1066" i="31"/>
  <c r="J85" i="34"/>
  <c r="Z340" i="31"/>
  <c r="Z78" i="31"/>
  <c r="Z32" i="31"/>
  <c r="Z82" i="31"/>
  <c r="Z536" i="31"/>
  <c r="J118" i="34"/>
  <c r="Z188" i="31"/>
  <c r="Z677" i="31"/>
  <c r="Z377" i="31"/>
  <c r="Z742" i="31"/>
  <c r="Z912" i="31"/>
  <c r="J19" i="34"/>
  <c r="Z315" i="31"/>
  <c r="Z141" i="31"/>
  <c r="Z174" i="31"/>
  <c r="Z869" i="31"/>
  <c r="Z248" i="31"/>
  <c r="Z1266" i="31"/>
  <c r="Z903" i="31"/>
  <c r="Z1056" i="31"/>
  <c r="Z891" i="31"/>
  <c r="Z817" i="31"/>
  <c r="Z1125" i="31"/>
  <c r="Z1850" i="31"/>
  <c r="Z2554" i="31"/>
  <c r="Z1675" i="31"/>
  <c r="Z2227" i="31"/>
  <c r="Z711" i="31"/>
  <c r="Z1900" i="31"/>
  <c r="Z2412" i="31"/>
  <c r="Z1395" i="31"/>
  <c r="Z2080" i="31"/>
  <c r="Z2592" i="31"/>
  <c r="Z2141" i="31"/>
  <c r="Z2928" i="31"/>
  <c r="Z1144" i="31"/>
  <c r="Z2494" i="31"/>
  <c r="Z3105" i="31"/>
  <c r="Z1871" i="31"/>
  <c r="Z2794" i="31"/>
  <c r="Z3306" i="31"/>
  <c r="Z2199" i="31"/>
  <c r="J25" i="34"/>
  <c r="J101" i="34"/>
  <c r="Z468" i="31"/>
  <c r="Z312" i="31"/>
  <c r="Z288" i="31"/>
  <c r="Z703" i="31"/>
  <c r="Z1155" i="31"/>
  <c r="Z1140" i="31"/>
  <c r="Z282" i="31"/>
  <c r="Z1630" i="31"/>
  <c r="Z1487" i="31"/>
  <c r="Z1320" i="31"/>
  <c r="Z881" i="31"/>
  <c r="Z1073" i="31"/>
  <c r="Z2034" i="31"/>
  <c r="Z2626" i="31"/>
  <c r="Z1859" i="31"/>
  <c r="Z2443" i="31"/>
  <c r="Z1611" i="31"/>
  <c r="Z2260" i="31"/>
  <c r="Z1199" i="31"/>
  <c r="J63" i="34"/>
  <c r="Z197" i="31"/>
  <c r="Z893" i="31"/>
  <c r="Z371" i="31"/>
  <c r="Z692" i="31"/>
  <c r="Z432" i="31"/>
  <c r="Z473" i="31"/>
  <c r="Z294" i="31"/>
  <c r="J84" i="34"/>
  <c r="Z46" i="31"/>
  <c r="Z329" i="31"/>
  <c r="Z603" i="31"/>
  <c r="Z494" i="31"/>
  <c r="Z1290" i="31"/>
  <c r="Z20" i="31"/>
  <c r="Z756" i="31"/>
  <c r="Z746" i="31"/>
  <c r="Z147" i="31"/>
  <c r="Z209" i="31"/>
  <c r="Z950" i="31"/>
  <c r="Z1243" i="31"/>
  <c r="Z1542" i="31"/>
  <c r="Z744" i="31"/>
  <c r="Z2426" i="31"/>
  <c r="Z2099" i="31"/>
  <c r="Z1763" i="31"/>
  <c r="Z1030" i="31"/>
  <c r="Z2464" i="31"/>
  <c r="Z2800" i="31"/>
  <c r="Z2238" i="31"/>
  <c r="Z1490" i="31"/>
  <c r="Z3178" i="31"/>
  <c r="Z2830" i="31"/>
  <c r="Z132" i="31"/>
  <c r="Z781" i="31"/>
  <c r="Z986" i="31"/>
  <c r="Z960" i="31"/>
  <c r="Z1319" i="31"/>
  <c r="Z1824" i="31"/>
  <c r="Z1890" i="31"/>
  <c r="Z1661" i="31"/>
  <c r="Z1323" i="31"/>
  <c r="Z130" i="31"/>
  <c r="Z2072" i="31"/>
  <c r="Z2664" i="31"/>
  <c r="Z2429" i="31"/>
  <c r="Z3144" i="31"/>
  <c r="Z2046" i="31"/>
  <c r="Z2953" i="31"/>
  <c r="Z1668" i="31"/>
  <c r="Z2786" i="31"/>
  <c r="Z3378" i="31"/>
  <c r="Z2487" i="31"/>
  <c r="Z3134" i="31"/>
  <c r="Z2337" i="31"/>
  <c r="Z3457" i="31"/>
  <c r="Z3307" i="31"/>
  <c r="Z2772" i="31"/>
  <c r="Z2025" i="31"/>
  <c r="Z1272" i="31"/>
  <c r="Z3125" i="31"/>
  <c r="Z3079" i="31"/>
  <c r="Z1505" i="31"/>
  <c r="Z3181" i="31"/>
  <c r="Z2329" i="31"/>
  <c r="Z3456" i="31"/>
  <c r="Z467" i="31"/>
  <c r="Z653" i="31"/>
  <c r="Z845" i="31"/>
  <c r="Z457" i="31"/>
  <c r="Z1195" i="31"/>
  <c r="Z1276" i="31"/>
  <c r="Z1127" i="31"/>
  <c r="Z1022" i="31"/>
  <c r="Z867" i="31"/>
  <c r="Z70" i="31"/>
  <c r="J37" i="34"/>
  <c r="Z204" i="31"/>
  <c r="Z158" i="31"/>
  <c r="Z456" i="31"/>
  <c r="Z1090" i="31"/>
  <c r="Z409" i="31"/>
  <c r="Z697" i="31"/>
  <c r="Z1406" i="31"/>
  <c r="Z1343" i="31"/>
  <c r="Z1257" i="31"/>
  <c r="J95" i="34"/>
  <c r="Z453" i="31"/>
  <c r="Z342" i="31"/>
  <c r="Z667" i="31"/>
  <c r="Z15" i="31"/>
  <c r="Z985" i="31"/>
  <c r="Z1000" i="31"/>
  <c r="Z1182" i="31"/>
  <c r="J125" i="34"/>
  <c r="Z632" i="31"/>
  <c r="Z994" i="31"/>
  <c r="Z260" i="31"/>
  <c r="Z909" i="31"/>
  <c r="Z278" i="31"/>
  <c r="Z100" i="31"/>
  <c r="Z844" i="31"/>
  <c r="Z795" i="31"/>
  <c r="Z235" i="31"/>
  <c r="Z14" i="31"/>
  <c r="Z88" i="31"/>
  <c r="Z87" i="31"/>
  <c r="Z599" i="31"/>
  <c r="Z981" i="31"/>
  <c r="Z2490" i="31"/>
  <c r="Z2163" i="31"/>
  <c r="Z1836" i="31"/>
  <c r="Z1249" i="31"/>
  <c r="Z2528" i="31"/>
  <c r="Z2864" i="31"/>
  <c r="Z2366" i="31"/>
  <c r="Z1721" i="31"/>
  <c r="Z3242" i="31"/>
  <c r="J4" i="34"/>
  <c r="Z308" i="31"/>
  <c r="Z941" i="31"/>
  <c r="Z1067" i="31"/>
  <c r="Z1048" i="31"/>
  <c r="Z1399" i="31"/>
  <c r="Z522" i="31"/>
  <c r="Z1962" i="31"/>
  <c r="Z1780" i="31"/>
  <c r="Z1467" i="31"/>
  <c r="Z905" i="31"/>
  <c r="Z2152" i="31"/>
  <c r="Z833" i="31"/>
  <c r="Z2573" i="31"/>
  <c r="Z3216" i="31"/>
  <c r="Z2190" i="31"/>
  <c r="Z3025" i="31"/>
  <c r="Z1855" i="31"/>
  <c r="Z2866" i="31"/>
  <c r="Z1120" i="31"/>
  <c r="Z2631" i="31"/>
  <c r="Z3198" i="31"/>
  <c r="Z2593" i="31"/>
  <c r="Z3521" i="31"/>
  <c r="Z1373" i="31"/>
  <c r="Z2900" i="31"/>
  <c r="Z2711" i="31"/>
  <c r="Z1755" i="31"/>
  <c r="Z3253" i="31"/>
  <c r="Z3412" i="31"/>
  <c r="Z1878" i="31"/>
  <c r="Z3309" i="31"/>
  <c r="Z2585" i="31"/>
  <c r="J6" i="34"/>
  <c r="Z659" i="31"/>
  <c r="Z185" i="31"/>
  <c r="Z80" i="31"/>
  <c r="Z834" i="31"/>
  <c r="Z1291" i="31"/>
  <c r="Z345" i="31"/>
  <c r="Z1280" i="31"/>
  <c r="Z1217" i="31"/>
  <c r="Z1103" i="31"/>
  <c r="Z712" i="31"/>
  <c r="J68" i="34"/>
  <c r="Z388" i="31"/>
  <c r="Z490" i="31"/>
  <c r="Z750" i="31"/>
  <c r="Z1250" i="31"/>
  <c r="Z705" i="31"/>
  <c r="Z857" i="31"/>
  <c r="Z1494" i="31"/>
  <c r="Z1439" i="31"/>
  <c r="Z1376" i="31"/>
  <c r="J111" i="34"/>
  <c r="Z581" i="31"/>
  <c r="Z545" i="31"/>
  <c r="Z140" i="31"/>
  <c r="Z313" i="31"/>
  <c r="Z1114" i="31"/>
  <c r="Z154" i="31"/>
  <c r="Z1352" i="31"/>
  <c r="Z171" i="31"/>
  <c r="Z820" i="31"/>
  <c r="Z1138" i="31"/>
  <c r="Z420" i="31"/>
  <c r="Z192" i="31"/>
  <c r="Z736" i="31"/>
  <c r="Z524" i="31"/>
  <c r="Z519" i="31"/>
  <c r="Z1010" i="31"/>
  <c r="Z403" i="31"/>
  <c r="Z326" i="31"/>
  <c r="Z706" i="31"/>
  <c r="Z1004" i="31"/>
  <c r="Z1086" i="31"/>
  <c r="Z1239" i="31"/>
  <c r="Z2618" i="31"/>
  <c r="Z2291" i="31"/>
  <c r="Z1964" i="31"/>
  <c r="Z1523" i="31"/>
  <c r="Z2656" i="31"/>
  <c r="Z2992" i="31"/>
  <c r="Z2622" i="31"/>
  <c r="Z1999" i="31"/>
  <c r="Z3370" i="31"/>
  <c r="J46" i="34"/>
  <c r="Z636" i="31"/>
  <c r="Z559" i="31"/>
  <c r="Z1235" i="31"/>
  <c r="Z755" i="31"/>
  <c r="Z1567" i="31"/>
  <c r="Z1095" i="31"/>
  <c r="Z2114" i="31"/>
  <c r="Z1931" i="31"/>
  <c r="Z1729" i="31"/>
  <c r="Z1379" i="31"/>
  <c r="Z2224" i="31"/>
  <c r="Z1357" i="31"/>
  <c r="Z2704" i="31"/>
  <c r="Z3288" i="31"/>
  <c r="Z2334" i="31"/>
  <c r="Z3097" i="31"/>
  <c r="Z2015" i="31"/>
  <c r="Z2938" i="31"/>
  <c r="Z1474" i="31"/>
  <c r="Z2734" i="31"/>
  <c r="Z3262" i="31"/>
  <c r="Z2771" i="31"/>
  <c r="Z1961" i="31"/>
  <c r="Z2716" i="31"/>
  <c r="Z3028" i="31"/>
  <c r="Z3143" i="31"/>
  <c r="Z2022" i="31"/>
  <c r="Z3375" i="31"/>
  <c r="Z1201" i="31"/>
  <c r="Z2134" i="31"/>
  <c r="Z3407" i="31"/>
  <c r="Z2767" i="31"/>
  <c r="J36" i="34"/>
  <c r="Z196" i="31"/>
  <c r="Z142" i="31"/>
  <c r="Z417" i="31"/>
  <c r="Z1058" i="31"/>
  <c r="Z334" i="31"/>
  <c r="Z626" i="31"/>
  <c r="Z1382" i="31"/>
  <c r="Z1335" i="31"/>
  <c r="Z1246" i="31"/>
  <c r="Z1015" i="31"/>
  <c r="J91" i="34"/>
  <c r="Z572" i="31"/>
  <c r="Z772" i="31"/>
  <c r="Z926" i="31"/>
  <c r="Z458" i="31"/>
  <c r="Z875" i="31"/>
  <c r="Z1008" i="31"/>
  <c r="Z1582" i="31"/>
  <c r="Z1535" i="31"/>
  <c r="Z1464" i="31"/>
  <c r="Z236" i="31"/>
  <c r="Z932" i="31"/>
  <c r="J81" i="34"/>
  <c r="Z629" i="31"/>
  <c r="Z942" i="31"/>
  <c r="Z590" i="31"/>
  <c r="Z1070" i="31"/>
  <c r="Z1476" i="31"/>
  <c r="Z157" i="31"/>
  <c r="Z806" i="31"/>
  <c r="J96" i="34"/>
  <c r="Z238" i="31"/>
  <c r="Z354" i="31"/>
  <c r="Z27" i="31"/>
  <c r="Z81" i="31"/>
  <c r="Z822" i="31"/>
  <c r="J60" i="34"/>
  <c r="Z221" i="31"/>
  <c r="Z949" i="31"/>
  <c r="Z182" i="31"/>
  <c r="Z218" i="31"/>
  <c r="Z1360" i="31"/>
  <c r="Z1914" i="31"/>
  <c r="Z1771" i="31"/>
  <c r="Z1078" i="31"/>
  <c r="Z2476" i="31"/>
  <c r="Z2144" i="31"/>
  <c r="Z2269" i="31"/>
  <c r="Z1457" i="31"/>
  <c r="Z3169" i="31"/>
  <c r="Z2858" i="31"/>
  <c r="Z2327" i="31"/>
  <c r="J122" i="34"/>
  <c r="Z593" i="31"/>
  <c r="Z951" i="31"/>
  <c r="Z1236" i="31"/>
  <c r="Z1710" i="31"/>
  <c r="Z1400" i="31"/>
  <c r="Z1305" i="31"/>
  <c r="Z186" i="31"/>
  <c r="Z2515" i="31"/>
  <c r="Z2332" i="31"/>
  <c r="Z1928" i="31"/>
  <c r="Z2512" i="31"/>
  <c r="Z2125" i="31"/>
  <c r="Z3000" i="31"/>
  <c r="Z1745" i="31"/>
  <c r="Z2809" i="31"/>
  <c r="Z954" i="31"/>
  <c r="Z2591" i="31"/>
  <c r="Z3226" i="31"/>
  <c r="Z2183" i="31"/>
  <c r="Z3006" i="31"/>
  <c r="Z1823" i="31"/>
  <c r="Z3283" i="31"/>
  <c r="Z2065" i="31"/>
  <c r="Z2341" i="31"/>
  <c r="Z3458" i="31"/>
  <c r="Z1215" i="31"/>
  <c r="Z2869" i="31"/>
  <c r="Z2153" i="31"/>
  <c r="Z1845" i="31"/>
  <c r="Z2925" i="31"/>
  <c r="Z1814" i="31"/>
  <c r="Z3279" i="31"/>
  <c r="Z67" i="31"/>
  <c r="Z277" i="31"/>
  <c r="Z271" i="31"/>
  <c r="Z502" i="31"/>
  <c r="Z1003" i="31"/>
  <c r="Z1092" i="31"/>
  <c r="Z489" i="31"/>
  <c r="Z162" i="31"/>
  <c r="Z1711" i="31"/>
  <c r="Z1640" i="31"/>
  <c r="Z1516" i="31"/>
  <c r="Z491" i="31"/>
  <c r="Z685" i="31"/>
  <c r="Z853" i="31"/>
  <c r="Z482" i="31"/>
  <c r="Z1211" i="31"/>
  <c r="Z1284" i="31"/>
  <c r="Z1141" i="31"/>
  <c r="Z1054" i="31"/>
  <c r="Z895" i="31"/>
  <c r="Z11" i="31"/>
  <c r="Z726" i="31"/>
  <c r="Z544" i="31"/>
  <c r="Z865" i="31"/>
  <c r="Z339" i="31"/>
  <c r="Z1282" i="31"/>
  <c r="Z481" i="31"/>
  <c r="Z604" i="31"/>
  <c r="Z1082" i="31"/>
  <c r="Z796" i="31"/>
  <c r="Z1076" i="31"/>
  <c r="Z1332" i="31"/>
  <c r="Z2355" i="31"/>
  <c r="Z1644" i="31"/>
  <c r="Z3056" i="31"/>
  <c r="Z2127" i="31"/>
  <c r="J67" i="34"/>
  <c r="Z766" i="31"/>
  <c r="Z1005" i="31"/>
  <c r="Z1225" i="31"/>
  <c r="Z2003" i="31"/>
  <c r="Z1539" i="31"/>
  <c r="Z1641" i="31"/>
  <c r="Z3360" i="31"/>
  <c r="Z3177" i="31"/>
  <c r="Z3010" i="31"/>
  <c r="Z2806" i="31"/>
  <c r="Z2899" i="31"/>
  <c r="Z1405" i="31"/>
  <c r="Z3460" i="31"/>
  <c r="Z3443" i="31"/>
  <c r="Z2390" i="31"/>
  <c r="Z2895" i="31"/>
  <c r="Z380" i="31"/>
  <c r="Z702" i="31"/>
  <c r="Z665" i="31"/>
  <c r="Z1486" i="31"/>
  <c r="Z1368" i="31"/>
  <c r="J114" i="34"/>
  <c r="Z948" i="31"/>
  <c r="Z888" i="31"/>
  <c r="Z1096" i="31"/>
  <c r="Z1631" i="31"/>
  <c r="Z776" i="31"/>
  <c r="J83" i="34"/>
  <c r="Z532" i="31"/>
  <c r="Z700" i="31"/>
  <c r="Z846" i="31"/>
  <c r="Z214" i="31"/>
  <c r="Z811" i="31"/>
  <c r="Z946" i="31"/>
  <c r="Z1558" i="31"/>
  <c r="Z1503" i="31"/>
  <c r="Z1440" i="31"/>
  <c r="Z1300" i="31"/>
  <c r="Z1674" i="31"/>
  <c r="Z2386" i="31"/>
  <c r="Z1650" i="31"/>
  <c r="Z2379" i="31"/>
  <c r="Z1637" i="31"/>
  <c r="Z2364" i="31"/>
  <c r="Z1603" i="31"/>
  <c r="Z2344" i="31"/>
  <c r="Z1949" i="31"/>
  <c r="Z2984" i="31"/>
  <c r="Z1918" i="31"/>
  <c r="Z2969" i="31"/>
  <c r="Z1919" i="31"/>
  <c r="Z2970" i="31"/>
  <c r="Z1847" i="31"/>
  <c r="Z2926" i="31"/>
  <c r="Z1787" i="31"/>
  <c r="Z3401" i="31"/>
  <c r="Z3405" i="31"/>
  <c r="Z2948" i="31"/>
  <c r="Z3335" i="31"/>
  <c r="Z2438" i="31"/>
  <c r="Z1065" i="31"/>
  <c r="Z1730" i="31"/>
  <c r="Z3069" i="31"/>
  <c r="Z2393" i="31"/>
  <c r="Z3536" i="31"/>
  <c r="Z2892" i="31"/>
  <c r="Z123" i="31"/>
  <c r="Z426" i="31"/>
  <c r="Z178" i="31"/>
  <c r="Z928" i="31"/>
  <c r="Z21" i="31"/>
  <c r="Z256" i="31"/>
  <c r="Z539" i="31"/>
  <c r="Z892" i="31"/>
  <c r="Z1018" i="31"/>
  <c r="Z1132" i="31"/>
  <c r="Z1510" i="31"/>
  <c r="Z945" i="31"/>
  <c r="Z1396" i="31"/>
  <c r="Z1938" i="31"/>
  <c r="Z311" i="31"/>
  <c r="Z2115" i="31"/>
  <c r="Z1339" i="31"/>
  <c r="Z181" i="31"/>
  <c r="Z534" i="31"/>
  <c r="Z1123" i="31"/>
  <c r="Z971" i="31"/>
  <c r="Z1142" i="31"/>
  <c r="Z1600" i="31"/>
  <c r="Z1233" i="31"/>
  <c r="Z2266" i="31"/>
  <c r="Z1610" i="31"/>
  <c r="Z2435" i="31"/>
  <c r="Z35" i="31"/>
  <c r="Z18" i="31"/>
  <c r="Z777" i="31"/>
  <c r="Z1495" i="31"/>
  <c r="Z1380" i="31"/>
  <c r="Z2194" i="31"/>
  <c r="Z1851" i="31"/>
  <c r="Z558" i="31"/>
  <c r="Z1020" i="31"/>
  <c r="Z343" i="31"/>
  <c r="Z1776" i="31"/>
  <c r="Z1858" i="31"/>
  <c r="Z1287" i="31"/>
  <c r="Z2555" i="31"/>
  <c r="Z2060" i="31"/>
  <c r="Z1121" i="31"/>
  <c r="Z2232" i="31"/>
  <c r="Z211" i="31"/>
  <c r="Z1059" i="31"/>
  <c r="Z546" i="31"/>
  <c r="Z1452" i="31"/>
  <c r="Z2570" i="31"/>
  <c r="Z2491" i="31"/>
  <c r="Z2132" i="31"/>
  <c r="Z1555" i="31"/>
  <c r="Z2536" i="31"/>
  <c r="Z2589" i="31"/>
  <c r="Z731" i="31"/>
  <c r="Z2817" i="31"/>
  <c r="Z1785" i="31"/>
  <c r="Z3002" i="31"/>
  <c r="Z2103" i="31"/>
  <c r="Z3118" i="31"/>
  <c r="Z2803" i="31"/>
  <c r="Z3428" i="31"/>
  <c r="Z2661" i="31"/>
  <c r="Z2967" i="31"/>
  <c r="Z2566" i="31"/>
  <c r="Z2505" i="31"/>
  <c r="Z687" i="31"/>
  <c r="Z1326" i="31"/>
  <c r="Z41" i="31"/>
  <c r="Z1116" i="31"/>
  <c r="Z1639" i="31"/>
  <c r="Z1417" i="31"/>
  <c r="Z1450" i="31"/>
  <c r="Z1185" i="31"/>
  <c r="Z2380" i="31"/>
  <c r="Z1896" i="31"/>
  <c r="Z1137" i="31"/>
  <c r="Z2856" i="31"/>
  <c r="Z1820" i="31"/>
  <c r="Z3017" i="31"/>
  <c r="Z2207" i="31"/>
  <c r="Z3210" i="31"/>
  <c r="Z2535" i="31"/>
  <c r="Z3310" i="31"/>
  <c r="Z3187" i="31"/>
  <c r="Z3147" i="31"/>
  <c r="Z3044" i="31"/>
  <c r="Z523" i="31"/>
  <c r="J26" i="34"/>
  <c r="Z392" i="31"/>
  <c r="Z1590" i="31"/>
  <c r="Z332" i="31"/>
  <c r="J33" i="34"/>
  <c r="Z296" i="31"/>
  <c r="Z509" i="31"/>
  <c r="Z874" i="31"/>
  <c r="Z327" i="31"/>
  <c r="Z871" i="31"/>
  <c r="Z1321" i="31"/>
  <c r="Z2611" i="31"/>
  <c r="Z1952" i="31"/>
  <c r="Z3312" i="31"/>
  <c r="Z2639" i="31"/>
  <c r="J59" i="34"/>
  <c r="Z698" i="31"/>
  <c r="Z1454" i="31"/>
  <c r="Z1588" i="31"/>
  <c r="Z2299" i="31"/>
  <c r="Z1777" i="31"/>
  <c r="Z1837" i="31"/>
  <c r="Z1089" i="31"/>
  <c r="Z3249" i="31"/>
  <c r="Z3082" i="31"/>
  <c r="Z2878" i="31"/>
  <c r="Z3027" i="31"/>
  <c r="Z1828" i="31"/>
  <c r="Z2097" i="31"/>
  <c r="Z3507" i="31"/>
  <c r="Z2646" i="31"/>
  <c r="Z3023" i="31"/>
  <c r="Z548" i="31"/>
  <c r="Z910" i="31"/>
  <c r="Z850" i="31"/>
  <c r="Z1574" i="31"/>
  <c r="Z1456" i="31"/>
  <c r="Z115" i="31"/>
  <c r="Z338" i="31"/>
  <c r="Z1019" i="31"/>
  <c r="Z542" i="31"/>
  <c r="Z1719" i="31"/>
  <c r="Z1031" i="31"/>
  <c r="J109" i="34"/>
  <c r="Z29" i="31"/>
  <c r="Z876" i="31"/>
  <c r="Z104" i="31"/>
  <c r="Z768" i="31"/>
  <c r="Z953" i="31"/>
  <c r="Z1072" i="31"/>
  <c r="Z1646" i="31"/>
  <c r="Z1591" i="31"/>
  <c r="Z1528" i="31"/>
  <c r="Z1388" i="31"/>
  <c r="Z1797" i="31"/>
  <c r="Z2466" i="31"/>
  <c r="Z1789" i="31"/>
  <c r="Z2459" i="31"/>
  <c r="Z1772" i="31"/>
  <c r="Z2444" i="31"/>
  <c r="Z1733" i="31"/>
  <c r="Z2424" i="31"/>
  <c r="Z2109" i="31"/>
  <c r="Z3080" i="31"/>
  <c r="Z2078" i="31"/>
  <c r="Z3057" i="31"/>
  <c r="Z2079" i="31"/>
  <c r="Z3058" i="31"/>
  <c r="Z2007" i="31"/>
  <c r="Z2998" i="31"/>
  <c r="Z2113" i="31"/>
  <c r="Z3473" i="31"/>
  <c r="Z2005" i="31"/>
  <c r="Z3092" i="31"/>
  <c r="Z1557" i="31"/>
  <c r="Z2709" i="31"/>
  <c r="Z2089" i="31"/>
  <c r="Z794" i="31"/>
  <c r="Z3213" i="31"/>
  <c r="Z2681" i="31"/>
  <c r="Z2161" i="31"/>
  <c r="Z3462" i="31"/>
  <c r="Z387" i="31"/>
  <c r="Z852" i="31"/>
  <c r="Z937" i="31"/>
  <c r="J20" i="34"/>
  <c r="Z357" i="31"/>
  <c r="Z758" i="31"/>
  <c r="Z116" i="31"/>
  <c r="Z441" i="31"/>
  <c r="Z86" i="31"/>
  <c r="Z71" i="31"/>
  <c r="Z1662" i="31"/>
  <c r="Z1193" i="31"/>
  <c r="Z1548" i="31"/>
  <c r="Z2026" i="31"/>
  <c r="Z1045" i="31"/>
  <c r="Z2211" i="31"/>
  <c r="J48" i="34"/>
  <c r="Z525" i="31"/>
  <c r="Z878" i="31"/>
  <c r="Z1259" i="31"/>
  <c r="Z90" i="31"/>
  <c r="Z1367" i="31"/>
  <c r="Z1768" i="31"/>
  <c r="Z1433" i="31"/>
  <c r="Z2354" i="31"/>
  <c r="Z1750" i="31"/>
  <c r="Z2531" i="31"/>
  <c r="Z627" i="31"/>
  <c r="Z1034" i="31"/>
  <c r="Z1040" i="31"/>
  <c r="Z1703" i="31"/>
  <c r="Z1572" i="31"/>
  <c r="Z2314" i="31"/>
  <c r="Z1987" i="31"/>
  <c r="Z520" i="31"/>
  <c r="Z1212" i="31"/>
  <c r="Z1117" i="31"/>
  <c r="Z831" i="31"/>
  <c r="Z1994" i="31"/>
  <c r="Z1578" i="31"/>
  <c r="Z2667" i="31"/>
  <c r="Z2148" i="31"/>
  <c r="Z1363" i="31"/>
  <c r="Z2320" i="31"/>
  <c r="Z292" i="31"/>
  <c r="Z462" i="31"/>
  <c r="Z1256" i="31"/>
  <c r="Z503" i="31"/>
  <c r="Z617" i="31"/>
  <c r="Z2643" i="31"/>
  <c r="Z2236" i="31"/>
  <c r="Z1757" i="31"/>
  <c r="Z2632" i="31"/>
  <c r="Z2728" i="31"/>
  <c r="Z1425" i="31"/>
  <c r="Z2905" i="31"/>
  <c r="Z1967" i="31"/>
  <c r="Z3098" i="31"/>
  <c r="Z2279" i="31"/>
  <c r="Z3206" i="31"/>
  <c r="Z2963" i="31"/>
  <c r="Z2193" i="31"/>
  <c r="Z2836" i="31"/>
  <c r="Z3436" i="31"/>
  <c r="Z2789" i="31"/>
  <c r="J51" i="34"/>
  <c r="Z150" i="31"/>
  <c r="Z1606" i="31"/>
  <c r="Z812" i="31"/>
  <c r="Z423" i="31"/>
  <c r="Z728" i="31"/>
  <c r="Z1749" i="31"/>
  <c r="Z1739" i="31"/>
  <c r="Z1499" i="31"/>
  <c r="Z2492" i="31"/>
  <c r="Z1992" i="31"/>
  <c r="Z1613" i="31"/>
  <c r="Z2952" i="31"/>
  <c r="Z2014" i="31"/>
  <c r="Z3121" i="31"/>
  <c r="Z2399" i="31"/>
  <c r="Z3322" i="31"/>
  <c r="Z2710" i="31"/>
  <c r="Z138" i="31"/>
  <c r="Z3347" i="31"/>
  <c r="Z779" i="31"/>
  <c r="Z3204" i="31"/>
  <c r="Z108" i="31"/>
  <c r="J62" i="34"/>
  <c r="Z798" i="31"/>
  <c r="Z695" i="31"/>
  <c r="Z668" i="31"/>
  <c r="J75" i="34"/>
  <c r="Z410" i="31"/>
  <c r="Z597" i="31"/>
  <c r="J9" i="34"/>
  <c r="Z789" i="31"/>
  <c r="Z983" i="31"/>
  <c r="Z1449" i="31"/>
  <c r="Z2675" i="31"/>
  <c r="Z2016" i="31"/>
  <c r="Z106" i="31"/>
  <c r="Z2730" i="31"/>
  <c r="J80" i="34"/>
  <c r="Z242" i="31"/>
  <c r="Z1550" i="31"/>
  <c r="Z606" i="31"/>
  <c r="Z2371" i="31"/>
  <c r="Z1856" i="31"/>
  <c r="Z1981" i="31"/>
  <c r="Z1489" i="31"/>
  <c r="Z3321" i="31"/>
  <c r="Z3154" i="31"/>
  <c r="Z2942" i="31"/>
  <c r="Z3155" i="31"/>
  <c r="Z2085" i="31"/>
  <c r="Z3131" i="31"/>
  <c r="Z1349" i="31"/>
  <c r="Z2797" i="31"/>
  <c r="Z3151" i="31"/>
  <c r="Z61" i="31"/>
  <c r="Z216" i="31"/>
  <c r="Z996" i="31"/>
  <c r="Z1670" i="31"/>
  <c r="Z1552" i="31"/>
  <c r="Z291" i="31"/>
  <c r="Z672" i="31"/>
  <c r="Z1115" i="31"/>
  <c r="Z968" i="31"/>
  <c r="Z497" i="31"/>
  <c r="Z1200" i="31"/>
  <c r="Z43" i="31"/>
  <c r="Z213" i="31"/>
  <c r="Z191" i="31"/>
  <c r="Z449" i="31"/>
  <c r="Z977" i="31"/>
  <c r="Z1068" i="31"/>
  <c r="Z386" i="31"/>
  <c r="Z1742" i="31"/>
  <c r="Z1695" i="31"/>
  <c r="Z1624" i="31"/>
  <c r="Z1492" i="31"/>
  <c r="Z1882" i="31"/>
  <c r="Z2562" i="31"/>
  <c r="Z1875" i="31"/>
  <c r="Z2539" i="31"/>
  <c r="Z1860" i="31"/>
  <c r="Z2524" i="31"/>
  <c r="Z1840" i="31"/>
  <c r="Z2504" i="31"/>
  <c r="Z2301" i="31"/>
  <c r="Z3160" i="31"/>
  <c r="Z2254" i="31"/>
  <c r="Z3137" i="31"/>
  <c r="Z2239" i="31"/>
  <c r="Z3138" i="31"/>
  <c r="Z2167" i="31"/>
  <c r="Z3078" i="31"/>
  <c r="Z2401" i="31"/>
  <c r="Z681" i="31"/>
  <c r="Z1049" i="31"/>
  <c r="Z3236" i="31"/>
  <c r="Z2907" i="31"/>
  <c r="Z2853" i="31"/>
  <c r="Z2823" i="31"/>
  <c r="Z1628" i="31"/>
  <c r="Z3356" i="31"/>
  <c r="Z2831" i="31"/>
  <c r="Z2891" i="31"/>
  <c r="Z2844" i="31"/>
  <c r="Z52" i="31"/>
  <c r="Z391" i="31"/>
  <c r="Z1202" i="31"/>
  <c r="J69" i="34"/>
  <c r="Z613" i="31"/>
  <c r="Z72" i="31"/>
  <c r="Z452" i="31"/>
  <c r="Z861" i="31"/>
  <c r="Z784" i="31"/>
  <c r="Z526" i="31"/>
  <c r="Z496" i="31"/>
  <c r="Z1392" i="31"/>
  <c r="Z400" i="31"/>
  <c r="Z2130" i="31"/>
  <c r="Z1354" i="31"/>
  <c r="Z2315" i="31"/>
  <c r="J88" i="34"/>
  <c r="Z89" i="31"/>
  <c r="Z360" i="31"/>
  <c r="Z487" i="31"/>
  <c r="Z988" i="31"/>
  <c r="Z1511" i="31"/>
  <c r="Z472" i="31"/>
  <c r="Z1635" i="31"/>
  <c r="Z2450" i="31"/>
  <c r="Z1867" i="31"/>
  <c r="Z2635" i="31"/>
  <c r="Z612" i="31"/>
  <c r="Z614" i="31"/>
  <c r="Z890" i="31"/>
  <c r="Z792" i="31"/>
  <c r="Z975" i="31"/>
  <c r="Z2442" i="31"/>
  <c r="J78" i="34"/>
  <c r="Z346" i="31"/>
  <c r="Z448" i="31"/>
  <c r="Z1375" i="31"/>
  <c r="Z1264" i="31"/>
  <c r="Z2098" i="31"/>
  <c r="Z1762" i="31"/>
  <c r="Z1046" i="31"/>
  <c r="Z2244" i="31"/>
  <c r="Z1571" i="31"/>
  <c r="Z2416" i="31"/>
  <c r="Z437" i="31"/>
  <c r="Z1052" i="31"/>
  <c r="Z1559" i="31"/>
  <c r="Z1337" i="31"/>
  <c r="Z1370" i="31"/>
  <c r="Z930" i="31"/>
  <c r="Z2356" i="31"/>
  <c r="Z1872" i="31"/>
  <c r="Z936" i="31"/>
  <c r="Z2832" i="31"/>
  <c r="Z1783" i="31"/>
  <c r="Z3001" i="31"/>
  <c r="Z2175" i="31"/>
  <c r="Z3194" i="31"/>
  <c r="Z2471" i="31"/>
  <c r="Z3286" i="31"/>
  <c r="Z3139" i="31"/>
  <c r="Z3035" i="31"/>
  <c r="Z2996" i="31"/>
  <c r="Z2385" i="31"/>
  <c r="Z2949" i="31"/>
  <c r="Z363" i="31"/>
  <c r="Z1131" i="31"/>
  <c r="Z727" i="31"/>
  <c r="Z925" i="31"/>
  <c r="Z1016" i="31"/>
  <c r="Z1328" i="31"/>
  <c r="Z1922" i="31"/>
  <c r="Z1939" i="31"/>
  <c r="Z1690" i="31"/>
  <c r="Z2588" i="31"/>
  <c r="Z2112" i="31"/>
  <c r="Z1869" i="31"/>
  <c r="Z3040" i="31"/>
  <c r="Z2206" i="31"/>
  <c r="Z3209" i="31"/>
  <c r="Z2607" i="31"/>
  <c r="Z670" i="31"/>
  <c r="Z2798" i="31"/>
  <c r="Z1589" i="31"/>
  <c r="Z3441" i="31"/>
  <c r="Z631" i="31"/>
  <c r="Z3361" i="31"/>
  <c r="Z804" i="31"/>
  <c r="Z485" i="31"/>
  <c r="Z151" i="31"/>
  <c r="Z1348" i="31"/>
  <c r="Z598" i="31"/>
  <c r="Z241" i="31"/>
  <c r="J107" i="34"/>
  <c r="Z634" i="31"/>
  <c r="Z476" i="31"/>
  <c r="Z1194" i="31"/>
  <c r="Z447" i="31"/>
  <c r="Z1562" i="31"/>
  <c r="Z2348" i="31"/>
  <c r="Z2013" i="31"/>
  <c r="Z3041" i="31"/>
  <c r="Z2071" i="31"/>
  <c r="Z281" i="31"/>
  <c r="Z1060" i="31"/>
  <c r="Z1207" i="31"/>
  <c r="Z2546" i="31"/>
  <c r="Z2188" i="31"/>
  <c r="Z2440" i="31"/>
  <c r="Z2920" i="31"/>
  <c r="Z2737" i="31"/>
  <c r="Z2447" i="31"/>
  <c r="Z2039" i="31"/>
  <c r="Z1397" i="31"/>
  <c r="Z3508" i="31"/>
  <c r="Z3394" i="31"/>
  <c r="Z2741" i="31"/>
  <c r="Z3429" i="31"/>
  <c r="Z1381" i="31"/>
  <c r="J112" i="34"/>
  <c r="Z940" i="31"/>
  <c r="Z835" i="31"/>
  <c r="Z1088" i="31"/>
  <c r="Z1623" i="31"/>
  <c r="Z1420" i="31"/>
  <c r="Z477" i="31"/>
  <c r="Z762" i="31"/>
  <c r="Z1196" i="31"/>
  <c r="Z791" i="31"/>
  <c r="Z1760" i="31"/>
  <c r="J28" i="34"/>
  <c r="Z124" i="31"/>
  <c r="Z30" i="31"/>
  <c r="Z378" i="31"/>
  <c r="Z1026" i="31"/>
  <c r="Z279" i="31"/>
  <c r="Z576" i="31"/>
  <c r="Z1358" i="31"/>
  <c r="Z1303" i="31"/>
  <c r="Z1221" i="31"/>
  <c r="Z959" i="31"/>
  <c r="Z1369" i="31"/>
  <c r="Z2218" i="31"/>
  <c r="Z1338" i="31"/>
  <c r="Z2203" i="31"/>
  <c r="Z1307" i="31"/>
  <c r="Z2196" i="31"/>
  <c r="Z1277" i="31"/>
  <c r="Z2176" i="31"/>
  <c r="Z1485" i="31"/>
  <c r="Z2824" i="31"/>
  <c r="Z1393" i="31"/>
  <c r="Z2801" i="31"/>
  <c r="Z1426" i="31"/>
  <c r="Z2810" i="31"/>
  <c r="Z1273" i="31"/>
  <c r="Z2774" i="31"/>
  <c r="Z3366" i="31"/>
  <c r="Z3123" i="31"/>
  <c r="Z1937" i="31"/>
  <c r="Z2629" i="31"/>
  <c r="Z2217" i="31"/>
  <c r="Z1862" i="31"/>
  <c r="Z3411" i="31"/>
  <c r="Z2875" i="31"/>
  <c r="Z2765" i="31"/>
  <c r="Z1778" i="31"/>
  <c r="Z3400" i="31"/>
  <c r="Z3446" i="31"/>
  <c r="J58" i="34"/>
  <c r="Z565" i="31"/>
  <c r="Z40" i="31"/>
  <c r="Z183" i="31"/>
  <c r="Z76" i="31"/>
  <c r="Z416" i="31"/>
  <c r="J110" i="34"/>
  <c r="Z273" i="31"/>
  <c r="Z616" i="31"/>
  <c r="Z737" i="31"/>
  <c r="Z1177" i="31"/>
  <c r="Z1615" i="31"/>
  <c r="Z931" i="31"/>
  <c r="Z1738" i="31"/>
  <c r="Z2514" i="31"/>
  <c r="Z1923" i="31"/>
  <c r="Z66" i="31"/>
  <c r="Z244" i="31"/>
  <c r="Z683" i="31"/>
  <c r="Z358" i="31"/>
  <c r="Z199" i="31"/>
  <c r="Z1726" i="31"/>
  <c r="Z1304" i="31"/>
  <c r="Z1596" i="31"/>
  <c r="Z2074" i="31"/>
  <c r="Z1184" i="31"/>
  <c r="Z2251" i="31"/>
  <c r="J30" i="34"/>
  <c r="Z64" i="31"/>
  <c r="Z1124" i="31"/>
  <c r="Z944" i="31"/>
  <c r="Z422" i="31"/>
  <c r="Z1930" i="31"/>
  <c r="Z1466" i="31"/>
  <c r="Z57" i="31"/>
  <c r="Z1187" i="31"/>
  <c r="Z1366" i="31"/>
  <c r="Z1344" i="31"/>
  <c r="Z1481" i="31"/>
  <c r="Z2610" i="31"/>
  <c r="Z2275" i="31"/>
  <c r="Z1868" i="31"/>
  <c r="Z2636" i="31"/>
  <c r="Z2040" i="31"/>
  <c r="Z1325" i="31"/>
  <c r="Z407" i="31"/>
  <c r="Z1269" i="31"/>
  <c r="Z1808" i="31"/>
  <c r="Z2210" i="31"/>
  <c r="Z2195" i="31"/>
  <c r="Z1916" i="31"/>
  <c r="Z998" i="31"/>
  <c r="Z2304" i="31"/>
  <c r="Z2205" i="31"/>
  <c r="Z3208" i="31"/>
  <c r="Z2542" i="31"/>
  <c r="Z739" i="31"/>
  <c r="Z2818" i="31"/>
  <c r="Z1682" i="31"/>
  <c r="Z2958" i="31"/>
  <c r="Z2241" i="31"/>
  <c r="Z2057" i="31"/>
  <c r="Z1957" i="31"/>
  <c r="Z3514" i="31"/>
  <c r="Z1894" i="31"/>
  <c r="Z3499" i="31"/>
  <c r="Z877" i="31"/>
  <c r="Z935" i="31"/>
  <c r="Z379" i="31"/>
  <c r="Z1147" i="31"/>
  <c r="Z866" i="31"/>
  <c r="Z1524" i="31"/>
  <c r="Z2594" i="31"/>
  <c r="Z2523" i="31"/>
  <c r="Z2164" i="31"/>
  <c r="Z1619" i="31"/>
  <c r="Z2552" i="31"/>
  <c r="Z2637" i="31"/>
  <c r="Z1025" i="31"/>
  <c r="Z2833" i="31"/>
  <c r="Z1821" i="31"/>
  <c r="Z3026" i="31"/>
  <c r="Z2135" i="31"/>
  <c r="Z3142" i="31"/>
  <c r="Z2851" i="31"/>
  <c r="Z3540" i="31"/>
  <c r="Z2708" i="31"/>
  <c r="Z3095" i="31"/>
  <c r="Z364" i="31"/>
  <c r="Z200" i="31"/>
  <c r="Z317" i="31"/>
  <c r="Z585" i="31"/>
  <c r="J70" i="34"/>
  <c r="Z1216" i="31"/>
  <c r="Z1288" i="31"/>
  <c r="Z1692" i="31"/>
  <c r="Z131" i="31"/>
  <c r="Z393" i="31"/>
  <c r="Z2587" i="31"/>
  <c r="Z2285" i="31"/>
  <c r="Z1394" i="31"/>
  <c r="Z3070" i="31"/>
  <c r="Z2597" i="31"/>
  <c r="Z2775" i="31"/>
  <c r="Z3392" i="31"/>
  <c r="Z754" i="31"/>
  <c r="Z759" i="31"/>
  <c r="Z28" i="31"/>
  <c r="Z23" i="31"/>
  <c r="Z1118" i="31"/>
  <c r="Z219" i="31"/>
  <c r="Z530" i="31"/>
  <c r="Z1083" i="31"/>
  <c r="Z840" i="31"/>
  <c r="Z166" i="31"/>
  <c r="Z1580" i="31"/>
  <c r="Z2642" i="31"/>
  <c r="Z2627" i="31"/>
  <c r="Z2612" i="31"/>
  <c r="Z2600" i="31"/>
  <c r="Z3240" i="31"/>
  <c r="Z3217" i="31"/>
  <c r="Z3218" i="31"/>
  <c r="Z3150" i="31"/>
  <c r="Z2441" i="31"/>
  <c r="Z3373" i="31"/>
  <c r="Z3013" i="31"/>
  <c r="Z1974" i="31"/>
  <c r="Z2975" i="31"/>
  <c r="Z3164" i="31"/>
  <c r="Z757" i="31"/>
  <c r="J104" i="34"/>
  <c r="Z591" i="31"/>
  <c r="Z314" i="31"/>
  <c r="Z896" i="31"/>
  <c r="Z1536" i="31"/>
  <c r="Z2226" i="31"/>
  <c r="Z2403" i="31"/>
  <c r="Z286" i="31"/>
  <c r="Z825" i="31"/>
  <c r="Z1663" i="31"/>
  <c r="Z1770" i="31"/>
  <c r="Z1963" i="31"/>
  <c r="Z533" i="31"/>
  <c r="Z1310" i="31"/>
  <c r="Z1353" i="31"/>
  <c r="Z243" i="31"/>
  <c r="Z921" i="31"/>
  <c r="Z1468" i="31"/>
  <c r="Z1899" i="31"/>
  <c r="Z2340" i="31"/>
  <c r="Z2520" i="31"/>
  <c r="Z135" i="31"/>
  <c r="Z1660" i="31"/>
  <c r="Z1435" i="31"/>
  <c r="Z1976" i="31"/>
  <c r="Z2936" i="31"/>
  <c r="Z3089" i="31"/>
  <c r="Z3282" i="31"/>
  <c r="Z3374" i="31"/>
  <c r="Z3501" i="31"/>
  <c r="Z3469" i="31"/>
  <c r="Z460" i="31"/>
  <c r="Z1327" i="31"/>
  <c r="Z815" i="31"/>
  <c r="Z2090" i="31"/>
  <c r="Z1827" i="31"/>
  <c r="Z2216" i="31"/>
  <c r="Z3136" i="31"/>
  <c r="Z3313" i="31"/>
  <c r="Z1410" i="31"/>
  <c r="Z1985" i="31"/>
  <c r="Z1652" i="31"/>
  <c r="Z2699" i="31"/>
  <c r="Z2981" i="31"/>
  <c r="Z156" i="31"/>
  <c r="Z55" i="31"/>
  <c r="Z1167" i="31"/>
  <c r="Z1612" i="31"/>
  <c r="Z2674" i="31"/>
  <c r="Z2603" i="31"/>
  <c r="Z2212" i="31"/>
  <c r="Z1697" i="31"/>
  <c r="Z2608" i="31"/>
  <c r="Z2712" i="31"/>
  <c r="Z1329" i="31"/>
  <c r="Z2873" i="31"/>
  <c r="Z1935" i="31"/>
  <c r="Z3074" i="31"/>
  <c r="Z2247" i="31"/>
  <c r="Z3182" i="31"/>
  <c r="Z2931" i="31"/>
  <c r="Z1673" i="31"/>
  <c r="Z2788" i="31"/>
  <c r="Z3376" i="31"/>
  <c r="Z2757" i="31"/>
  <c r="Z2935" i="31"/>
  <c r="Z2102" i="31"/>
  <c r="Z808" i="31"/>
  <c r="Z3371" i="31"/>
  <c r="Z3068" i="31"/>
  <c r="Z373" i="31"/>
  <c r="Z1028" i="31"/>
  <c r="Z1551" i="31"/>
  <c r="Z1286" i="31"/>
  <c r="Z33" i="31"/>
  <c r="Z1242" i="31"/>
  <c r="Z31" i="31"/>
  <c r="J24" i="34"/>
  <c r="Z483" i="31"/>
  <c r="Z1206" i="31"/>
  <c r="Z2028" i="31"/>
  <c r="Z2721" i="31"/>
  <c r="Z125" i="31"/>
  <c r="Z1647" i="31"/>
  <c r="Z1818" i="31"/>
  <c r="Z2776" i="31"/>
  <c r="Z2159" i="31"/>
  <c r="Z3326" i="31"/>
  <c r="Z3156" i="31"/>
  <c r="Z2481" i="31"/>
  <c r="J61" i="34"/>
  <c r="Z1234" i="31"/>
  <c r="Z1431" i="31"/>
  <c r="Z101" i="31"/>
  <c r="Z1012" i="31"/>
  <c r="Z1560" i="31"/>
  <c r="Z411" i="31"/>
  <c r="Z773" i="31"/>
  <c r="Z1179" i="31"/>
  <c r="Z1085" i="31"/>
  <c r="Z760" i="31"/>
  <c r="Z699" i="31"/>
  <c r="Z514" i="31"/>
  <c r="Z318" i="31"/>
  <c r="Z2692" i="31"/>
  <c r="Z2680" i="31"/>
  <c r="Z3328" i="31"/>
  <c r="Z3305" i="31"/>
  <c r="Z3314" i="31"/>
  <c r="Z3222" i="31"/>
  <c r="Z3063" i="31"/>
  <c r="Z3450" i="31"/>
  <c r="Z3157" i="31"/>
  <c r="Z2262" i="31"/>
  <c r="Z3119" i="31"/>
  <c r="Z3340" i="31"/>
  <c r="Z240" i="31"/>
  <c r="Z163" i="31"/>
  <c r="J27" i="34"/>
  <c r="Z782" i="31"/>
  <c r="Z1080" i="31"/>
  <c r="Z1696" i="31"/>
  <c r="Z2322" i="31"/>
  <c r="Z2499" i="31"/>
  <c r="Z708" i="31"/>
  <c r="Z1044" i="31"/>
  <c r="Z550" i="31"/>
  <c r="Z1874" i="31"/>
  <c r="Z2059" i="31"/>
  <c r="Z298" i="31"/>
  <c r="Z1502" i="31"/>
  <c r="Z1621" i="31"/>
  <c r="Z220" i="31"/>
  <c r="Z336" i="31"/>
  <c r="Z170" i="31"/>
  <c r="Z2027" i="31"/>
  <c r="Z2436" i="31"/>
  <c r="Z2616" i="31"/>
  <c r="Z882" i="31"/>
  <c r="Z1898" i="31"/>
  <c r="Z1651" i="31"/>
  <c r="Z2088" i="31"/>
  <c r="Z3024" i="31"/>
  <c r="Z3193" i="31"/>
  <c r="Z3386" i="31"/>
  <c r="Z1461" i="31"/>
  <c r="Z2581" i="31"/>
  <c r="Z2197" i="31"/>
  <c r="Z541" i="31"/>
  <c r="Z1583" i="31"/>
  <c r="Z1342" i="31"/>
  <c r="Z2274" i="31"/>
  <c r="Z1932" i="31"/>
  <c r="Z2328" i="31"/>
  <c r="Z3232" i="31"/>
  <c r="Z1093" i="31"/>
  <c r="Z1756" i="31"/>
  <c r="Z2305" i="31"/>
  <c r="Z2053" i="31"/>
  <c r="Z3541" i="31"/>
  <c r="Z3173" i="31"/>
  <c r="Z229" i="31"/>
  <c r="Z939" i="31"/>
  <c r="Z1471" i="31"/>
  <c r="Z1261" i="31"/>
  <c r="Z1262" i="31"/>
  <c r="Z827" i="31"/>
  <c r="Z2316" i="31"/>
  <c r="Z1831" i="31"/>
  <c r="Z322" i="31"/>
  <c r="Z2808" i="31"/>
  <c r="Z1667" i="31"/>
  <c r="Z2985" i="31"/>
  <c r="Z2111" i="31"/>
  <c r="Z3170" i="31"/>
  <c r="Z2423" i="31"/>
  <c r="Z3270" i="31"/>
  <c r="Z3091" i="31"/>
  <c r="Z2811" i="31"/>
  <c r="Z2964" i="31"/>
  <c r="Z1969" i="31"/>
  <c r="Z2917" i="31"/>
  <c r="Z3351" i="31"/>
  <c r="Z2454" i="31"/>
  <c r="Z1684" i="31"/>
  <c r="Z3464" i="31"/>
  <c r="Z3020" i="31"/>
  <c r="Z351" i="31"/>
  <c r="Z1268" i="31"/>
  <c r="Z230" i="31"/>
  <c r="Z1649" i="31"/>
  <c r="Z465" i="31"/>
  <c r="Z1075" i="31"/>
  <c r="Z16" i="31"/>
  <c r="J66" i="34"/>
  <c r="Z396" i="31"/>
  <c r="Z1751" i="31"/>
  <c r="Z2284" i="31"/>
  <c r="Z2977" i="31"/>
  <c r="Z121" i="31"/>
  <c r="Z1055" i="31"/>
  <c r="Z2116" i="31"/>
  <c r="Z2848" i="31"/>
  <c r="Z2303" i="31"/>
  <c r="Z3390" i="31"/>
  <c r="Z3284" i="31"/>
  <c r="Z3051" i="31"/>
  <c r="J89" i="34"/>
  <c r="Z383" i="31"/>
  <c r="Z1519" i="31"/>
  <c r="Z285" i="31"/>
  <c r="Z1108" i="31"/>
  <c r="Z1664" i="31"/>
  <c r="Z619" i="31"/>
  <c r="Z973" i="31"/>
  <c r="Z1275" i="31"/>
  <c r="Z1241" i="31"/>
  <c r="Z1039" i="31"/>
  <c r="Z1158" i="31"/>
  <c r="Z1077" i="31"/>
  <c r="Z1014" i="31"/>
  <c r="Z955" i="31"/>
  <c r="Z1081" i="31"/>
  <c r="Z847" i="31"/>
  <c r="Z851" i="31"/>
  <c r="Z250" i="31"/>
  <c r="Z3294" i="31"/>
  <c r="Z3452" i="31"/>
  <c r="Z3530" i="31"/>
  <c r="Z3301" i="31"/>
  <c r="Z2550" i="31"/>
  <c r="Z3263" i="31"/>
  <c r="J16" i="34"/>
  <c r="Z686" i="31"/>
  <c r="Z451" i="31"/>
  <c r="J73" i="34"/>
  <c r="Z184" i="31"/>
  <c r="Z787" i="31"/>
  <c r="Z198" i="31"/>
  <c r="Z2418" i="31"/>
  <c r="Z2595" i="31"/>
  <c r="Z111" i="31"/>
  <c r="Z1204" i="31"/>
  <c r="Z1007" i="31"/>
  <c r="Z1986" i="31"/>
  <c r="Z2155" i="31"/>
  <c r="Z127" i="31"/>
  <c r="Z1702" i="31"/>
  <c r="Z1806" i="31"/>
  <c r="Z149" i="31"/>
  <c r="Z1069" i="31"/>
  <c r="Z1183" i="31"/>
  <c r="Z2171" i="31"/>
  <c r="Z2532" i="31"/>
  <c r="Z74" i="31"/>
  <c r="Z642" i="31"/>
  <c r="Z2050" i="31"/>
  <c r="Z1799" i="31"/>
  <c r="Z2192" i="31"/>
  <c r="Z3112" i="31"/>
  <c r="Z3281" i="31"/>
  <c r="Z1314" i="31"/>
  <c r="Z1921" i="31"/>
  <c r="Z1533" i="31"/>
  <c r="Z1345" i="31"/>
  <c r="Z780" i="31"/>
  <c r="J77" i="34"/>
  <c r="Z1622" i="31"/>
  <c r="Z2434" i="31"/>
  <c r="Z2052" i="31"/>
  <c r="Z2448" i="31"/>
  <c r="Z3336" i="31"/>
  <c r="Z1554" i="31"/>
  <c r="Z1959" i="31"/>
  <c r="Z2657" i="31"/>
  <c r="Z2405" i="31"/>
  <c r="Z2677" i="31"/>
  <c r="Z3333" i="31"/>
  <c r="Z190" i="31"/>
  <c r="Z1252" i="31"/>
  <c r="Z1759" i="31"/>
  <c r="Z1593" i="31"/>
  <c r="Z1625" i="31"/>
  <c r="Z1355" i="31"/>
  <c r="Z2428" i="31"/>
  <c r="Z1960" i="31"/>
  <c r="Z1421" i="31"/>
  <c r="Z2896" i="31"/>
  <c r="Z1934" i="31"/>
  <c r="Z3073" i="31"/>
  <c r="Z2319" i="31"/>
  <c r="Z3266" i="31"/>
  <c r="Z2615" i="31"/>
  <c r="Z3350" i="31"/>
  <c r="Z3251" i="31"/>
  <c r="Z3437" i="31"/>
  <c r="Z3124" i="31"/>
  <c r="Z3339" i="31"/>
  <c r="Z3077" i="31"/>
  <c r="Z1493" i="31"/>
  <c r="Z2733" i="31"/>
  <c r="Z2041" i="31"/>
  <c r="Z3544" i="31"/>
  <c r="Z3180" i="31"/>
  <c r="Z693" i="31"/>
  <c r="Z818" i="31"/>
  <c r="Z1168" i="31"/>
  <c r="Z1866" i="31"/>
  <c r="Z189" i="31"/>
  <c r="Z906" i="31"/>
  <c r="Z589" i="31"/>
  <c r="Z495" i="31"/>
  <c r="Z1122" i="31"/>
  <c r="Z1434" i="31"/>
  <c r="Z1885" i="31"/>
  <c r="Z1943" i="31"/>
  <c r="Z978" i="31"/>
  <c r="Z2474" i="31"/>
  <c r="Z2368" i="31"/>
  <c r="Z2638" i="31"/>
  <c r="Z1895" i="31"/>
  <c r="Z3207" i="31"/>
  <c r="Z2534" i="31"/>
  <c r="Z3535" i="31"/>
  <c r="Z724" i="31"/>
  <c r="Z992" i="31"/>
  <c r="Z1316" i="31"/>
  <c r="Z566" i="31"/>
  <c r="Z226" i="31"/>
  <c r="J14" i="34"/>
  <c r="Z113" i="31"/>
  <c r="Z809" i="31"/>
  <c r="Z231" i="31"/>
  <c r="Z1153" i="31"/>
  <c r="Z575" i="31"/>
  <c r="Z2138" i="31"/>
  <c r="Z2123" i="31"/>
  <c r="Z2108" i="31"/>
  <c r="Z2096" i="31"/>
  <c r="Z2744" i="31"/>
  <c r="Z2713" i="31"/>
  <c r="Z2722" i="31"/>
  <c r="Z2679" i="31"/>
  <c r="Z2979" i="31"/>
  <c r="Z2309" i="31"/>
  <c r="Z1409" i="31"/>
  <c r="Z2001" i="31"/>
  <c r="Z1229" i="31"/>
  <c r="Z2645" i="31"/>
  <c r="Z309" i="31"/>
  <c r="Z1163" i="31"/>
  <c r="Z860" i="31"/>
  <c r="Z17" i="31"/>
  <c r="Z247" i="31"/>
  <c r="Z1463" i="31"/>
  <c r="Z1561" i="31"/>
  <c r="Z1826" i="31"/>
  <c r="Z571" i="31"/>
  <c r="Z1130" i="31"/>
  <c r="Z1566" i="31"/>
  <c r="Z1460" i="31"/>
  <c r="Z707" i="31"/>
  <c r="Z1387" i="31"/>
  <c r="Z889" i="31"/>
  <c r="Z1688" i="31"/>
  <c r="Z1159" i="31"/>
  <c r="Z913" i="31"/>
  <c r="Z1087" i="31"/>
  <c r="Z2498" i="31"/>
  <c r="Z1753" i="31"/>
  <c r="Z1944" i="31"/>
  <c r="Z838" i="31"/>
  <c r="Z1520" i="31"/>
  <c r="Z2067" i="31"/>
  <c r="Z2676" i="31"/>
  <c r="Z2029" i="31"/>
  <c r="Z2350" i="31"/>
  <c r="Z2706" i="31"/>
  <c r="Z2870" i="31"/>
  <c r="Z3505" i="31"/>
  <c r="Z3434" i="31"/>
  <c r="Z3419" i="31"/>
  <c r="Z295" i="31"/>
  <c r="Z586" i="31"/>
  <c r="Z1214" i="31"/>
  <c r="Z2387" i="31"/>
  <c r="Z1411" i="31"/>
  <c r="Z2445" i="31"/>
  <c r="Z2745" i="31"/>
  <c r="Z2930" i="31"/>
  <c r="Z3054" i="31"/>
  <c r="Z3111" i="31"/>
  <c r="Z2473" i="31"/>
  <c r="Z2630" i="31"/>
  <c r="Z2694" i="31"/>
  <c r="Z1162" i="31"/>
  <c r="Z1478" i="31"/>
  <c r="Z999" i="31"/>
  <c r="Z2346" i="31"/>
  <c r="Z2323" i="31"/>
  <c r="Z1996" i="31"/>
  <c r="Z1299" i="31"/>
  <c r="Z2384" i="31"/>
  <c r="Z2349" i="31"/>
  <c r="Z3280" i="31"/>
  <c r="Z2686" i="31"/>
  <c r="Z1330" i="31"/>
  <c r="Z2882" i="31"/>
  <c r="Z1863" i="31"/>
  <c r="Z3022" i="31"/>
  <c r="Z2497" i="31"/>
  <c r="Z2839" i="31"/>
  <c r="Z2213" i="31"/>
  <c r="Z1929" i="31"/>
  <c r="Z2118" i="31"/>
  <c r="Z1176" i="31"/>
  <c r="Z1119" i="31"/>
  <c r="Z3391" i="31"/>
  <c r="Z3055" i="31"/>
  <c r="Z2293" i="31"/>
  <c r="Z51" i="31"/>
  <c r="Z1043" i="31"/>
  <c r="Z446" i="31"/>
  <c r="Z1444" i="31"/>
  <c r="Z2530" i="31"/>
  <c r="Z2475" i="31"/>
  <c r="Z2124" i="31"/>
  <c r="Z1507" i="31"/>
  <c r="Z2496" i="31"/>
  <c r="Z2557" i="31"/>
  <c r="Z553" i="31"/>
  <c r="Z2793" i="31"/>
  <c r="Z1766" i="31"/>
  <c r="Z2994" i="31"/>
  <c r="Z2087" i="31"/>
  <c r="Z3110" i="31"/>
  <c r="Z2787" i="31"/>
  <c r="Z3396" i="31"/>
  <c r="Z2565" i="31"/>
  <c r="Z2919" i="31"/>
  <c r="Z2502" i="31"/>
  <c r="Z2409" i="31"/>
  <c r="Z1811" i="31"/>
  <c r="Z406" i="31"/>
  <c r="Z1500" i="31"/>
  <c r="Z2507" i="31"/>
  <c r="Z1587" i="31"/>
  <c r="Z2605" i="31"/>
  <c r="Z2825" i="31"/>
  <c r="Z3018" i="31"/>
  <c r="Z3126" i="31"/>
  <c r="Z3484" i="31"/>
  <c r="Z3031" i="31"/>
  <c r="Z2601" i="31"/>
  <c r="Z2781" i="31"/>
  <c r="Z2617" i="31"/>
  <c r="Z3421" i="31"/>
  <c r="Z463" i="31"/>
  <c r="Z1104" i="31"/>
  <c r="Z2282" i="31"/>
  <c r="Z1948" i="31"/>
  <c r="Z2352" i="31"/>
  <c r="Z3256" i="31"/>
  <c r="Z1145" i="31"/>
  <c r="Z1775" i="31"/>
  <c r="Z2369" i="31"/>
  <c r="Z2117" i="31"/>
  <c r="Z1990" i="31"/>
  <c r="Z3163" i="31"/>
  <c r="Z3399" i="31"/>
  <c r="Z3247" i="31"/>
  <c r="Z3100" i="31"/>
  <c r="J120" i="34"/>
  <c r="Z1408" i="31"/>
  <c r="Z1979" i="31"/>
  <c r="Z2620" i="31"/>
  <c r="Z1917" i="31"/>
  <c r="Z2270" i="31"/>
  <c r="Z175" i="31"/>
  <c r="Z966" i="31"/>
  <c r="Z301" i="31"/>
  <c r="Z2540" i="31"/>
  <c r="Z788" i="31"/>
  <c r="Z2404" i="31"/>
  <c r="Z2714" i="31"/>
  <c r="Z3522" i="31"/>
  <c r="Z283" i="31"/>
  <c r="Z344" i="31"/>
  <c r="Z370" i="31"/>
  <c r="Z324" i="31"/>
  <c r="Z562" i="31"/>
  <c r="Z1336" i="31"/>
  <c r="Z1498" i="31"/>
  <c r="Z1443" i="31"/>
  <c r="Z1717" i="31"/>
  <c r="Z1602" i="31"/>
  <c r="Z2923" i="31"/>
  <c r="Z3483" i="31"/>
  <c r="Z3472" i="31"/>
  <c r="Z577" i="31"/>
  <c r="Z195" i="31"/>
  <c r="Z1350" i="31"/>
  <c r="Z2602" i="31"/>
  <c r="Z933" i="31"/>
  <c r="Z1448" i="31"/>
  <c r="Z2339" i="31"/>
  <c r="Z1270" i="31"/>
  <c r="Z682" i="31"/>
  <c r="Z1699" i="31"/>
  <c r="Z471" i="31"/>
  <c r="Z1534" i="31"/>
  <c r="Z2012" i="31"/>
  <c r="Z3304" i="31"/>
  <c r="Z1911" i="31"/>
  <c r="Z2277" i="31"/>
  <c r="Z24" i="31"/>
  <c r="Z1359" i="31"/>
  <c r="Z2268" i="31"/>
  <c r="Z1553" i="31"/>
  <c r="Z2311" i="31"/>
  <c r="Z2868" i="31"/>
  <c r="Z3435" i="31"/>
  <c r="Z761" i="31"/>
  <c r="Z1834" i="31"/>
  <c r="Z1579" i="31"/>
  <c r="Z2056" i="31"/>
  <c r="Z3008" i="31"/>
  <c r="Z3161" i="31"/>
  <c r="Z3354" i="31"/>
  <c r="Z1151" i="31"/>
  <c r="Z2261" i="31"/>
  <c r="Z1941" i="31"/>
  <c r="Z2763" i="31"/>
  <c r="Z2425" i="31"/>
  <c r="Z3244" i="31"/>
  <c r="Z439" i="31"/>
  <c r="Z2018" i="31"/>
  <c r="Z2187" i="31"/>
  <c r="Z2004" i="31"/>
  <c r="Z1708" i="31"/>
  <c r="Z715" i="31"/>
  <c r="Z2912" i="31"/>
  <c r="Z2142" i="31"/>
  <c r="Z3273" i="31"/>
  <c r="Z2802" i="31"/>
  <c r="Z1879" i="31"/>
  <c r="Z3190" i="31"/>
  <c r="Z3107" i="31"/>
  <c r="Z3477" i="31"/>
  <c r="Z3316" i="31"/>
  <c r="Z1169" i="31"/>
  <c r="Z3491" i="31"/>
  <c r="Z1222" i="31"/>
  <c r="Z688" i="31"/>
  <c r="Z1906" i="31"/>
  <c r="Z1924" i="31"/>
  <c r="Z2544" i="31"/>
  <c r="Z1802" i="31"/>
  <c r="Z2559" i="31"/>
  <c r="Z2966" i="31"/>
  <c r="Z3083" i="31"/>
  <c r="Z2325" i="31"/>
  <c r="Z3099" i="31"/>
  <c r="Z3487" i="31"/>
  <c r="Z3496" i="31"/>
  <c r="Z3526" i="31"/>
  <c r="Z1156" i="31"/>
  <c r="Z2634" i="31"/>
  <c r="Z2388" i="31"/>
  <c r="Z1901" i="31"/>
  <c r="Z2606" i="31"/>
  <c r="Z3034" i="31"/>
  <c r="Z3318" i="31"/>
  <c r="Z883" i="31"/>
  <c r="Z2662" i="31"/>
  <c r="Z1377" i="31"/>
  <c r="Z1913" i="31"/>
  <c r="Z2955" i="31"/>
  <c r="Z110" i="31"/>
  <c r="Z1734" i="31"/>
  <c r="Z1514" i="31"/>
  <c r="Z1174" i="31"/>
  <c r="Z2685" i="31"/>
  <c r="Z3049" i="31"/>
  <c r="Z3250" i="31"/>
  <c r="Z3334" i="31"/>
  <c r="Z3259" i="31"/>
  <c r="Z3019" i="31"/>
  <c r="Z3420" i="31"/>
  <c r="Z3021" i="31"/>
  <c r="Z2911" i="31"/>
  <c r="Z2517" i="31"/>
  <c r="Z1227" i="31"/>
  <c r="Z1545" i="31"/>
  <c r="Z1263" i="31"/>
  <c r="Z1936" i="31"/>
  <c r="Z2888" i="31"/>
  <c r="Z3065" i="31"/>
  <c r="Z3258" i="31"/>
  <c r="Z3342" i="31"/>
  <c r="Z1265" i="31"/>
  <c r="Z2086" i="31"/>
  <c r="Z3275" i="31"/>
  <c r="Z3423" i="31"/>
  <c r="Z3311" i="31"/>
  <c r="Z3292" i="31"/>
  <c r="Z650" i="31"/>
  <c r="Z2083" i="31"/>
  <c r="Z2684" i="31"/>
  <c r="Z95" i="31"/>
  <c r="Z1289" i="31"/>
  <c r="Z2395" i="31"/>
  <c r="Z1427" i="31"/>
  <c r="Z2477" i="31"/>
  <c r="Z2753" i="31"/>
  <c r="Z2946" i="31"/>
  <c r="Z3062" i="31"/>
  <c r="Z3159" i="31"/>
  <c r="Z2537" i="31"/>
  <c r="Z1897" i="31"/>
  <c r="Z2678" i="31"/>
  <c r="Z2489" i="31"/>
  <c r="Z3243" i="31"/>
  <c r="Z628" i="31"/>
  <c r="Z1680" i="31"/>
  <c r="Z2131" i="31"/>
  <c r="Z674" i="31"/>
  <c r="Z2093" i="31"/>
  <c r="Z2446" i="31"/>
  <c r="Z2762" i="31"/>
  <c r="Z2910" i="31"/>
  <c r="Z1643" i="31"/>
  <c r="Z2932" i="31"/>
  <c r="Z3293" i="31"/>
  <c r="Z1423" i="31"/>
  <c r="Z3106" i="31"/>
  <c r="Z2759" i="31"/>
  <c r="Z1573" i="31"/>
  <c r="Z1129" i="31"/>
  <c r="Z3162" i="31"/>
  <c r="Z3476" i="31"/>
  <c r="Z1737" i="31"/>
  <c r="Z1704" i="31"/>
  <c r="Z3290" i="31"/>
  <c r="Z375" i="31"/>
  <c r="Z1849" i="31"/>
  <c r="Z1161" i="31"/>
  <c r="Z3346" i="31"/>
  <c r="Z1805" i="31"/>
  <c r="J99" i="34"/>
  <c r="J116" i="34"/>
  <c r="Z144" i="31"/>
  <c r="Z2208" i="31"/>
  <c r="Z1106" i="31"/>
  <c r="Z2000" i="31"/>
  <c r="Z3298" i="31"/>
  <c r="Z2453" i="31"/>
  <c r="Z445" i="31"/>
  <c r="Z1752" i="31"/>
  <c r="Z1302" i="31"/>
  <c r="Z397" i="31"/>
  <c r="Z1172" i="31"/>
  <c r="Z1712" i="31"/>
  <c r="Z1955" i="31"/>
  <c r="Z1920" i="31"/>
  <c r="Z2414" i="31"/>
  <c r="Z2359" i="31"/>
  <c r="Z1705" i="31"/>
  <c r="Z3175" i="31"/>
  <c r="Z3353" i="31"/>
  <c r="Z639" i="31"/>
  <c r="Z37" i="31"/>
  <c r="Z1102" i="31"/>
  <c r="Z1546" i="31"/>
  <c r="Z770" i="31"/>
  <c r="Z1079" i="31"/>
  <c r="Z521" i="31"/>
  <c r="Z1296" i="31"/>
  <c r="Z663" i="31"/>
  <c r="Z2242" i="31"/>
  <c r="Z1722" i="31"/>
  <c r="Z600" i="31"/>
  <c r="Z2460" i="31"/>
  <c r="Z1966" i="31"/>
  <c r="Z2663" i="31"/>
  <c r="Z3172" i="31"/>
  <c r="Z537" i="31"/>
  <c r="Z1616" i="31"/>
  <c r="Z258" i="31"/>
  <c r="Z2398" i="31"/>
  <c r="Z2894" i="31"/>
  <c r="Z3466" i="31"/>
  <c r="Z3523" i="31"/>
  <c r="Z26" i="31"/>
  <c r="Z2010" i="31"/>
  <c r="Z1781" i="31"/>
  <c r="Z2168" i="31"/>
  <c r="Z3096" i="31"/>
  <c r="Z3265" i="31"/>
  <c r="Z1173" i="31"/>
  <c r="Z1857" i="31"/>
  <c r="Z1341" i="31"/>
  <c r="Z1057" i="31"/>
  <c r="Z3323" i="31"/>
  <c r="Z2719" i="31"/>
  <c r="Z3196" i="31"/>
  <c r="Z1205" i="31"/>
  <c r="Z2202" i="31"/>
  <c r="Z2331" i="31"/>
  <c r="Z2228" i="31"/>
  <c r="Z1864" i="31"/>
  <c r="Z1453" i="31"/>
  <c r="Z3016" i="31"/>
  <c r="Z2318" i="31"/>
  <c r="Z567" i="31"/>
  <c r="Z2898" i="31"/>
  <c r="Z2263" i="31"/>
  <c r="Z3278" i="31"/>
  <c r="Z3299" i="31"/>
  <c r="Z2421" i="31"/>
  <c r="Z3426" i="31"/>
  <c r="Z1829" i="31"/>
  <c r="Z1477" i="31"/>
  <c r="Z2166" i="31"/>
  <c r="Z914" i="31"/>
  <c r="Z2250" i="31"/>
  <c r="Z2140" i="31"/>
  <c r="Z1017" i="31"/>
  <c r="Z2174" i="31"/>
  <c r="Z2826" i="31"/>
  <c r="Z3302" i="31"/>
  <c r="Z202" i="31"/>
  <c r="Z1926" i="31"/>
  <c r="Z1309" i="31"/>
  <c r="Z1126" i="31"/>
  <c r="Z1769" i="31"/>
  <c r="Z3228" i="31"/>
  <c r="Z1694" i="31"/>
  <c r="Z1482" i="31"/>
  <c r="Z2596" i="31"/>
  <c r="Z2253" i="31"/>
  <c r="Z2841" i="31"/>
  <c r="Z3234" i="31"/>
  <c r="Z1645" i="31"/>
  <c r="Z2724" i="31"/>
  <c r="Z3029" i="31"/>
  <c r="Z2006" i="31"/>
  <c r="Z2265" i="31"/>
  <c r="Z3445" i="31"/>
  <c r="Z2181" i="31"/>
  <c r="Z1687" i="31"/>
  <c r="Z2267" i="31"/>
  <c r="Z1658" i="31"/>
  <c r="Z2880" i="31"/>
  <c r="Z3241" i="31"/>
  <c r="Z904" i="31"/>
  <c r="Z1698" i="31"/>
  <c r="Z1165" i="31"/>
  <c r="Z656" i="31"/>
  <c r="Z2257" i="31"/>
  <c r="Z3261" i="31"/>
  <c r="Z3087" i="31"/>
  <c r="Z3398" i="31"/>
  <c r="Z1244" i="31"/>
  <c r="Z2002" i="31"/>
  <c r="Z1740" i="31"/>
  <c r="Z2160" i="31"/>
  <c r="Z3088" i="31"/>
  <c r="Z3257" i="31"/>
  <c r="Z1061" i="31"/>
  <c r="Z1748" i="31"/>
  <c r="Z2756" i="31"/>
  <c r="Z2725" i="31"/>
  <c r="Z2357" i="31"/>
  <c r="Z3519" i="31"/>
  <c r="Z3432" i="31"/>
  <c r="Z3478" i="31"/>
  <c r="Z1592" i="31"/>
  <c r="Z2363" i="31"/>
  <c r="Z1347" i="31"/>
  <c r="Z923" i="31"/>
  <c r="Z1009" i="31"/>
  <c r="Z194" i="31"/>
  <c r="Z1795" i="31"/>
  <c r="Z2768" i="31"/>
  <c r="Z2937" i="31"/>
  <c r="Z3130" i="31"/>
  <c r="Z3238" i="31"/>
  <c r="Z2577" i="31"/>
  <c r="Z3524" i="31"/>
  <c r="Z3047" i="31"/>
  <c r="Z2877" i="31"/>
  <c r="Z2783" i="31"/>
  <c r="Z1773" i="31"/>
  <c r="Z255" i="31"/>
  <c r="Z1356" i="31"/>
  <c r="Z2427" i="31"/>
  <c r="Z1459" i="31"/>
  <c r="Z2493" i="31"/>
  <c r="Z2761" i="31"/>
  <c r="Z2954" i="31"/>
  <c r="Z1006" i="31"/>
  <c r="Z2962" i="31"/>
  <c r="Z2633" i="31"/>
  <c r="Z1001" i="31"/>
  <c r="Z2506" i="31"/>
  <c r="Z2295" i="31"/>
  <c r="Z1653" i="31"/>
  <c r="Z2553" i="31"/>
  <c r="Z1237" i="31"/>
  <c r="Z2407" i="31"/>
  <c r="Z1706" i="31"/>
  <c r="Z2751" i="31"/>
  <c r="Z1817" i="31"/>
  <c r="Z2693" i="31"/>
  <c r="Z2246" i="31"/>
  <c r="Z2799" i="31"/>
  <c r="Z2139" i="31"/>
  <c r="Z2742" i="31"/>
  <c r="Z284" i="31"/>
  <c r="Z596" i="31"/>
  <c r="Z786" i="31"/>
  <c r="Z528" i="31"/>
  <c r="Z119" i="31"/>
  <c r="Z2296" i="31"/>
  <c r="Z1732" i="31"/>
  <c r="Z2278" i="31"/>
  <c r="Z440" i="31"/>
  <c r="Z1189" i="31"/>
  <c r="Z1678" i="31"/>
  <c r="Z605" i="31"/>
  <c r="Z1260" i="31"/>
  <c r="Z1816" i="31"/>
  <c r="Z2043" i="31"/>
  <c r="Z2008" i="31"/>
  <c r="Z2574" i="31"/>
  <c r="Z2519" i="31"/>
  <c r="Z2021" i="31"/>
  <c r="Z3468" i="31"/>
  <c r="Z1501" i="31"/>
  <c r="Z1035" i="31"/>
  <c r="Z365" i="31"/>
  <c r="Z1295" i="31"/>
  <c r="Z1714" i="31"/>
  <c r="Z735" i="31"/>
  <c r="Z1308" i="31"/>
  <c r="Z1160" i="31"/>
  <c r="Z1496" i="31"/>
  <c r="Z1170" i="31"/>
  <c r="Z2370" i="31"/>
  <c r="Z1848" i="31"/>
  <c r="Z1232" i="31"/>
  <c r="Z2572" i="31"/>
  <c r="Z2158" i="31"/>
  <c r="Z2782" i="31"/>
  <c r="Z3332" i="31"/>
  <c r="Z1084" i="31"/>
  <c r="Z369" i="31"/>
  <c r="Z1094" i="31"/>
  <c r="Z2590" i="31"/>
  <c r="Z2974" i="31"/>
  <c r="Z911" i="31"/>
  <c r="Z1796" i="31"/>
  <c r="Z1191" i="31"/>
  <c r="Z2178" i="31"/>
  <c r="Z1884" i="31"/>
  <c r="Z2280" i="31"/>
  <c r="Z3192" i="31"/>
  <c r="Z122" i="31"/>
  <c r="Z1570" i="31"/>
  <c r="Z2177" i="31"/>
  <c r="Z1893" i="31"/>
  <c r="Z1793" i="31"/>
  <c r="Z1973" i="31"/>
  <c r="Z2879" i="31"/>
  <c r="Z3116" i="31"/>
  <c r="Z1518" i="31"/>
  <c r="Z2378" i="31"/>
  <c r="Z2619" i="31"/>
  <c r="Z2324" i="31"/>
  <c r="Z1968" i="31"/>
  <c r="Z1801" i="31"/>
  <c r="Z3104" i="31"/>
  <c r="Z2526" i="31"/>
  <c r="Z1362" i="31"/>
  <c r="Z3090" i="31"/>
  <c r="Z2439" i="31"/>
  <c r="Z3358" i="31"/>
  <c r="Z3417" i="31"/>
  <c r="Z1469" i="31"/>
  <c r="Z3506" i="31"/>
  <c r="Z2182" i="31"/>
  <c r="Z2983" i="31"/>
  <c r="Z2486" i="31"/>
  <c r="Z1032" i="31"/>
  <c r="Z2586" i="31"/>
  <c r="Z2372" i="31"/>
  <c r="Z1853" i="31"/>
  <c r="Z2558" i="31"/>
  <c r="Z3202" i="31"/>
  <c r="Z1525" i="31"/>
  <c r="Z1989" i="31"/>
  <c r="Z2598" i="31"/>
  <c r="Z1313" i="31"/>
  <c r="Z1881" i="31"/>
  <c r="Z2843" i="31"/>
  <c r="Z3365" i="31"/>
  <c r="Z1655" i="31"/>
  <c r="Z1947" i="31"/>
  <c r="Z1149" i="31"/>
  <c r="Z2669" i="31"/>
  <c r="Z3033" i="31"/>
  <c r="Z801" i="31"/>
  <c r="Z2867" i="31"/>
  <c r="Z3060" i="31"/>
  <c r="Z3349" i="31"/>
  <c r="Z2422" i="31"/>
  <c r="Z2649" i="31"/>
  <c r="Z2389" i="31"/>
  <c r="Z2860" i="31"/>
  <c r="Z803" i="31"/>
  <c r="Z2571" i="31"/>
  <c r="Z1912" i="31"/>
  <c r="Z3064" i="31"/>
  <c r="Z1248" i="31"/>
  <c r="Z1794" i="31"/>
  <c r="Z2433" i="31"/>
  <c r="Z2149" i="31"/>
  <c r="Z2054" i="31"/>
  <c r="Z3211" i="31"/>
  <c r="Z3415" i="31"/>
  <c r="Z3295" i="31"/>
  <c r="Z3430" i="31"/>
  <c r="Z1053" i="31"/>
  <c r="Z2338" i="31"/>
  <c r="Z1988" i="31"/>
  <c r="Z2376" i="31"/>
  <c r="Z3272" i="31"/>
  <c r="Z1298" i="31"/>
  <c r="Z1830" i="31"/>
  <c r="Z2465" i="31"/>
  <c r="Z3108" i="31"/>
  <c r="Z3061" i="31"/>
  <c r="Z1569" i="31"/>
  <c r="Z1509" i="31"/>
  <c r="Z3520" i="31"/>
  <c r="Z555" i="31"/>
  <c r="Z763" i="31"/>
  <c r="Z2651" i="31"/>
  <c r="Z1767" i="31"/>
  <c r="Z1283" i="31"/>
  <c r="Z1761" i="31"/>
  <c r="Z1515" i="31"/>
  <c r="Z2024" i="31"/>
  <c r="Z2960" i="31"/>
  <c r="Z3129" i="31"/>
  <c r="Z3330" i="31"/>
  <c r="Z578" i="31"/>
  <c r="Z1677" i="31"/>
  <c r="Z1437" i="31"/>
  <c r="Z3516" i="31"/>
  <c r="Z3133" i="31"/>
  <c r="Z2959" i="31"/>
  <c r="Z2876" i="31"/>
  <c r="Z976" i="31"/>
  <c r="Z1041" i="31"/>
  <c r="Z418" i="31"/>
  <c r="Z1804" i="31"/>
  <c r="Z2784" i="31"/>
  <c r="Z2945" i="31"/>
  <c r="Z3146" i="31"/>
  <c r="Z2154" i="31"/>
  <c r="Z2023" i="31"/>
  <c r="Z1473" i="31"/>
  <c r="Z2521" i="31"/>
  <c r="Z2084" i="31"/>
  <c r="Z3094" i="31"/>
  <c r="Z3141" i="31"/>
  <c r="Z3183" i="31"/>
  <c r="Z2308" i="31"/>
  <c r="Z3214" i="31"/>
  <c r="Z3205" i="31"/>
  <c r="Z3199" i="31"/>
  <c r="Z2516" i="31"/>
  <c r="Z3246" i="31"/>
  <c r="Z3221" i="31"/>
  <c r="Z3327" i="31"/>
  <c r="Z743" i="31"/>
  <c r="Z3254" i="31"/>
  <c r="Z1480" i="31"/>
  <c r="Z647" i="31"/>
  <c r="Z2682" i="31"/>
  <c r="Z997" i="31"/>
  <c r="Z2186" i="31"/>
  <c r="Z2478" i="31"/>
  <c r="Z2791" i="31"/>
  <c r="Z3471" i="31"/>
  <c r="Z843" i="31"/>
  <c r="Z264" i="31"/>
  <c r="Z1436" i="31"/>
  <c r="Z304" i="31"/>
  <c r="Z989" i="31"/>
  <c r="Z2058" i="31"/>
  <c r="Z2020" i="31"/>
  <c r="Z2621" i="31"/>
  <c r="Z2575" i="31"/>
  <c r="Z2835" i="31"/>
  <c r="Z2549" i="31"/>
  <c r="Z3511" i="31"/>
  <c r="Z660" i="31"/>
  <c r="Z543" i="31"/>
  <c r="Z1219" i="31"/>
  <c r="Z1385" i="31"/>
  <c r="Z323" i="31"/>
  <c r="Z1422" i="31"/>
  <c r="Z2650" i="31"/>
  <c r="Z215" i="31"/>
  <c r="Z58" i="31"/>
  <c r="Z102" i="31"/>
  <c r="Z1595" i="31"/>
  <c r="Z717" i="31"/>
  <c r="Z1891" i="31"/>
  <c r="Z1819" i="31"/>
  <c r="Z2543" i="31"/>
  <c r="Z3425" i="31"/>
  <c r="Z3285" i="31"/>
  <c r="Z823" i="31"/>
  <c r="Z2243" i="31"/>
  <c r="Z2237" i="31"/>
  <c r="Z2834" i="31"/>
  <c r="Z2313" i="31"/>
  <c r="Z2310" i="31"/>
  <c r="Z722" i="31"/>
  <c r="Z1728" i="31"/>
  <c r="Z2179" i="31"/>
  <c r="Z802" i="31"/>
  <c r="Z2173" i="31"/>
  <c r="Z2510" i="31"/>
  <c r="Z2778" i="31"/>
  <c r="Z2934" i="31"/>
  <c r="Z1758" i="31"/>
  <c r="Z3498" i="31"/>
  <c r="Z3475" i="31"/>
  <c r="Z3245" i="31"/>
  <c r="Z3461" i="31"/>
  <c r="Z1274" i="31"/>
  <c r="Z1047" i="31"/>
  <c r="Z1883" i="31"/>
  <c r="Z1790" i="31"/>
  <c r="Z855" i="31"/>
  <c r="Z2392" i="31"/>
  <c r="Z2720" i="31"/>
  <c r="Z1765" i="31"/>
  <c r="Z3081" i="31"/>
  <c r="Z2527" i="31"/>
  <c r="Z1223" i="31"/>
  <c r="Z2950" i="31"/>
  <c r="Z2529" i="31"/>
  <c r="Z1841" i="31"/>
  <c r="Z2980" i="31"/>
  <c r="Z3413" i="31"/>
  <c r="Z3269" i="31"/>
  <c r="Z3397" i="31"/>
  <c r="J93" i="34"/>
  <c r="Z1832" i="31"/>
  <c r="Z1135" i="31"/>
  <c r="Z2104" i="31"/>
  <c r="Z3224" i="31"/>
  <c r="Z1803" i="31"/>
  <c r="Z2503" i="31"/>
  <c r="Z3433" i="31"/>
  <c r="Z3538" i="31"/>
  <c r="Z3255" i="31"/>
  <c r="Z3197" i="31"/>
  <c r="Z3231" i="31"/>
  <c r="Z3389" i="31"/>
  <c r="Z584" i="31"/>
  <c r="Z1497" i="31"/>
  <c r="Z1701" i="31"/>
  <c r="Z2560" i="31"/>
  <c r="Z1838" i="31"/>
  <c r="Z2623" i="31"/>
  <c r="Z2982" i="31"/>
  <c r="Z1097" i="31"/>
  <c r="Z2795" i="31"/>
  <c r="Z2129" i="31"/>
  <c r="Z3495" i="31"/>
  <c r="Z3504" i="31"/>
  <c r="Z3406" i="31"/>
  <c r="Z1180" i="31"/>
  <c r="Z2290" i="31"/>
  <c r="Z2180" i="31"/>
  <c r="Z1293" i="31"/>
  <c r="Z2654" i="31"/>
  <c r="Z2850" i="31"/>
  <c r="Z2990" i="31"/>
  <c r="Z2665" i="31"/>
  <c r="Z1659" i="31"/>
  <c r="Z3539" i="31"/>
  <c r="Z2518" i="31"/>
  <c r="Z2297" i="31"/>
  <c r="Z3003" i="31"/>
  <c r="Z3438" i="31"/>
  <c r="Z856" i="31"/>
  <c r="Z2307" i="31"/>
  <c r="Z1224" i="31"/>
  <c r="Z2333" i="31"/>
  <c r="Z2670" i="31"/>
  <c r="Z2874" i="31"/>
  <c r="Z3014" i="31"/>
  <c r="Z2743" i="31"/>
  <c r="Z3227" i="31"/>
  <c r="Z3444" i="31"/>
  <c r="Z3037" i="31"/>
  <c r="Z2927" i="31"/>
  <c r="Z2796" i="31"/>
  <c r="Z498" i="31"/>
  <c r="Z879" i="31"/>
  <c r="Z2252" i="31"/>
  <c r="Z2640" i="31"/>
  <c r="Z970" i="31"/>
  <c r="Z1798" i="31"/>
  <c r="Z2500" i="31"/>
  <c r="Z1666" i="31"/>
  <c r="Z2030" i="31"/>
  <c r="Z2431" i="31"/>
  <c r="Z2718" i="31"/>
  <c r="Z3359" i="31"/>
  <c r="Z3220" i="31"/>
  <c r="Z3189" i="31"/>
  <c r="Z1731" i="31"/>
  <c r="Z1634" i="31"/>
  <c r="Z747" i="31"/>
  <c r="Z2780" i="31"/>
  <c r="Z1391" i="31"/>
  <c r="Z1134" i="31"/>
  <c r="Z2300" i="31"/>
  <c r="Z2688" i="31"/>
  <c r="Z1617" i="31"/>
  <c r="Z2063" i="31"/>
  <c r="Z2391" i="31"/>
  <c r="Z3368" i="31"/>
  <c r="Z3271" i="31"/>
  <c r="Z993" i="31"/>
  <c r="Z3052" i="31"/>
  <c r="Z2921" i="31"/>
  <c r="Z1791" i="31"/>
  <c r="Z2717" i="31"/>
  <c r="Z3502" i="31"/>
  <c r="Z2961" i="31"/>
  <c r="Z1861" i="31"/>
  <c r="Z2861" i="31"/>
  <c r="Z2908" i="31"/>
  <c r="Z3113" i="31"/>
  <c r="Z2373" i="31"/>
  <c r="Z2957" i="31"/>
  <c r="Z3036" i="31"/>
  <c r="Z3153" i="31"/>
  <c r="Z2469" i="31"/>
  <c r="Z2973" i="31"/>
  <c r="Z3542" i="31"/>
  <c r="Z3289" i="31"/>
  <c r="Z2501" i="31"/>
  <c r="Z3117" i="31"/>
  <c r="Z3486" i="31"/>
  <c r="Z3345" i="31"/>
  <c r="Z2852" i="31"/>
  <c r="Z3149" i="31"/>
  <c r="Z2972" i="31"/>
  <c r="Z1522" i="31"/>
  <c r="Z2916" i="31"/>
  <c r="Z3165" i="31"/>
  <c r="J1" i="34"/>
  <c r="D29" i="36"/>
  <c r="Z310" i="31"/>
  <c r="Z1843" i="31"/>
  <c r="Z2455" i="31"/>
  <c r="Z929" i="31"/>
  <c r="Z2881" i="31"/>
  <c r="Z2859" i="31"/>
  <c r="Z2073" i="31"/>
  <c r="Z915" i="31"/>
  <c r="Z859" i="31"/>
  <c r="J57" i="34"/>
  <c r="Z1186" i="31"/>
  <c r="Z1407" i="31"/>
  <c r="Z2306" i="31"/>
  <c r="Z2276" i="31"/>
  <c r="Z2904" i="31"/>
  <c r="Z2890" i="31"/>
  <c r="Z3267" i="31"/>
  <c r="Z2150" i="31"/>
  <c r="Z2105" i="31"/>
  <c r="Z217" i="31"/>
  <c r="Z797" i="31"/>
  <c r="Z987" i="31"/>
  <c r="Z1842" i="31"/>
  <c r="Z540" i="31"/>
  <c r="Z841" i="31"/>
  <c r="Z1418" i="31"/>
  <c r="Z167" i="31"/>
  <c r="Z1700" i="31"/>
  <c r="Z1584" i="31"/>
  <c r="Z1956" i="31"/>
  <c r="Z118" i="31"/>
  <c r="Z2347" i="31"/>
  <c r="Z2381" i="31"/>
  <c r="Z2906" i="31"/>
  <c r="Z2951" i="31"/>
  <c r="Z1605" i="31"/>
  <c r="Z721" i="31"/>
  <c r="Z2683" i="31"/>
  <c r="Z2760" i="31"/>
  <c r="Z3122" i="31"/>
  <c r="Z2449" i="31"/>
  <c r="Z2821" i="31"/>
  <c r="Z995" i="31"/>
  <c r="Z1372" i="31"/>
  <c r="Z2467" i="31"/>
  <c r="Z1491" i="31"/>
  <c r="Z2541" i="31"/>
  <c r="Z2777" i="31"/>
  <c r="Z2978" i="31"/>
  <c r="Z3102" i="31"/>
  <c r="Z3364" i="31"/>
  <c r="Z2807" i="31"/>
  <c r="Z105" i="31"/>
  <c r="Z1978" i="31"/>
  <c r="Z3072" i="31"/>
  <c r="Z594" i="31"/>
  <c r="Z1324" i="31"/>
  <c r="Z1529" i="31"/>
  <c r="Z2889" i="31"/>
  <c r="Z1112" i="31"/>
  <c r="Z404" i="31"/>
  <c r="Z2019" i="31"/>
  <c r="Z2538" i="31"/>
  <c r="Z1598" i="31"/>
  <c r="Z1111" i="31"/>
  <c r="Z2351" i="31"/>
  <c r="Z484" i="31"/>
  <c r="Z2929" i="31"/>
  <c r="Z1958" i="31"/>
  <c r="Z1835" i="31"/>
  <c r="Z350" i="31"/>
  <c r="Z2846" i="31"/>
  <c r="Z3237" i="31"/>
  <c r="Z2417" i="31"/>
  <c r="Z1512" i="31"/>
  <c r="Z1371" i="31"/>
  <c r="Z2184" i="31"/>
  <c r="Z3296" i="31"/>
  <c r="Z2143" i="31"/>
  <c r="Z2758" i="31"/>
  <c r="Z1865" i="31"/>
  <c r="Z3404" i="31"/>
  <c r="Z1723" i="31"/>
  <c r="Z1447" i="31"/>
  <c r="Z1062" i="31"/>
  <c r="Z3201" i="31"/>
  <c r="Z2819" i="31"/>
  <c r="Z3317" i="31"/>
  <c r="Z2847" i="31"/>
  <c r="J98" i="34"/>
  <c r="Z2563" i="31"/>
  <c r="Z3048" i="31"/>
  <c r="Z2551" i="31"/>
  <c r="Z1413" i="31"/>
  <c r="Z3005" i="31"/>
  <c r="Z3454" i="31"/>
  <c r="Z1513" i="31"/>
  <c r="Z2360" i="31"/>
  <c r="Z2271" i="31"/>
  <c r="Z3219" i="31"/>
  <c r="Z3045" i="31"/>
  <c r="Z1445" i="31"/>
  <c r="Z3355" i="31"/>
  <c r="Z864" i="31"/>
  <c r="Z2397" i="31"/>
  <c r="Z1902" i="31"/>
  <c r="Z1107" i="31"/>
  <c r="Z415" i="31"/>
  <c r="Z1970" i="31"/>
  <c r="Z1746" i="31"/>
  <c r="Z3377" i="31"/>
  <c r="Z265" i="31"/>
  <c r="Z980" i="31"/>
  <c r="J49" i="34"/>
  <c r="Z1575" i="31"/>
  <c r="Z2394" i="31"/>
  <c r="Z3038" i="31"/>
  <c r="Z335" i="31"/>
  <c r="Z2031" i="31"/>
  <c r="J121" i="34"/>
  <c r="Z2011" i="31"/>
  <c r="Z2126" i="31"/>
  <c r="Z2755" i="31"/>
  <c r="Z3395" i="31"/>
  <c r="Z3067" i="31"/>
  <c r="Z1784" i="31"/>
  <c r="Z1626" i="31"/>
  <c r="Z2288" i="31"/>
  <c r="Z1361" i="31"/>
  <c r="Z2335" i="31"/>
  <c r="Z2862" i="31"/>
  <c r="Z2903" i="31"/>
  <c r="Z2225" i="31"/>
  <c r="Z2827" i="31"/>
  <c r="Z1312" i="31"/>
  <c r="Z1880" i="31"/>
  <c r="Z1029" i="31"/>
  <c r="Z3171" i="31"/>
  <c r="Z3515" i="31"/>
  <c r="Z3039" i="31"/>
  <c r="Z137" i="31"/>
  <c r="Z1213" i="31"/>
  <c r="Z1197" i="31"/>
  <c r="Z2814" i="31"/>
  <c r="Z3191" i="31"/>
  <c r="Z3229" i="31"/>
  <c r="Z3212" i="31"/>
  <c r="Z1954" i="31"/>
  <c r="Z2568" i="31"/>
  <c r="Z2655" i="31"/>
  <c r="Z3465" i="31"/>
  <c r="Z3363" i="31"/>
  <c r="Z1945" i="31"/>
  <c r="Z2812" i="31"/>
  <c r="Z1281" i="31"/>
  <c r="Z3233" i="31"/>
  <c r="Z2343" i="31"/>
  <c r="Z1188" i="31"/>
  <c r="Z673" i="31"/>
  <c r="Z2283" i="31"/>
  <c r="Z2415" i="31"/>
  <c r="Z2909" i="31"/>
  <c r="Z554" i="31"/>
  <c r="J124" i="34"/>
  <c r="Z958" i="31"/>
  <c r="Z826" i="31"/>
  <c r="Z1689" i="31"/>
  <c r="Z2561" i="31"/>
  <c r="Z922" i="31"/>
  <c r="Z2746" i="31"/>
  <c r="Z466" i="31"/>
  <c r="Z2100" i="31"/>
  <c r="Z2302" i="31"/>
  <c r="Z3409" i="31"/>
  <c r="Z2345" i="31"/>
  <c r="Z3260" i="31"/>
  <c r="Z297" i="31"/>
  <c r="Z1908" i="31"/>
  <c r="Z2624" i="31"/>
  <c r="Z1950" i="31"/>
  <c r="Z2698" i="31"/>
  <c r="Z3030" i="31"/>
  <c r="Z2971" i="31"/>
  <c r="Z2069" i="31"/>
  <c r="Z2101" i="31"/>
  <c r="Z1401" i="31"/>
  <c r="Z2312" i="31"/>
  <c r="Z2191" i="31"/>
  <c r="Z2185" i="31"/>
  <c r="Z1873" i="31"/>
  <c r="Z3408" i="31"/>
  <c r="Z899" i="31"/>
  <c r="Z2172" i="31"/>
  <c r="Z2222" i="31"/>
  <c r="Z3158" i="31"/>
  <c r="Z234" i="31"/>
  <c r="Z1317" i="31"/>
  <c r="Z3494" i="31"/>
  <c r="Z2658" i="31"/>
  <c r="Z2317" i="31"/>
  <c r="Z3042" i="31"/>
  <c r="Z1301" i="31"/>
  <c r="Z2855" i="31"/>
  <c r="Z2703" i="31"/>
  <c r="Z547" i="31"/>
  <c r="Z169" i="31"/>
  <c r="Z1488" i="31"/>
  <c r="Z2997" i="31"/>
  <c r="Z112" i="31"/>
  <c r="Z1446" i="31"/>
  <c r="Z2256" i="31"/>
  <c r="Z2689" i="31"/>
  <c r="J100" i="34"/>
  <c r="Z38" i="31"/>
  <c r="Z1230" i="31"/>
  <c r="Z2066" i="31"/>
  <c r="Z2128" i="31"/>
  <c r="Z1549" i="31"/>
  <c r="Z2214" i="31"/>
  <c r="Z1786" i="31"/>
  <c r="Z3529" i="31"/>
  <c r="Z1143" i="31"/>
  <c r="Z2488" i="31"/>
  <c r="Z2687" i="31"/>
  <c r="Z3300" i="31"/>
  <c r="Z3085" i="31"/>
  <c r="Z146" i="31"/>
  <c r="Z1636" i="31"/>
  <c r="Z2660" i="31"/>
  <c r="Z2365" i="31"/>
  <c r="Z2993" i="31"/>
  <c r="Z3362" i="31"/>
  <c r="Z2209" i="31"/>
  <c r="Z2820" i="31"/>
  <c r="Z3093" i="31"/>
  <c r="Z3101" i="31"/>
  <c r="Z2235" i="31"/>
  <c r="Z3032" i="31"/>
  <c r="Z2119" i="31"/>
  <c r="Z3348" i="31"/>
  <c r="Z2989" i="31"/>
  <c r="Z3422" i="31"/>
  <c r="Z1532" i="31"/>
  <c r="Z2120" i="31"/>
  <c r="Z2223" i="31"/>
  <c r="Z2569" i="31"/>
  <c r="Z3303" i="31"/>
  <c r="Z3416" i="31"/>
  <c r="Z963" i="31"/>
  <c r="Z1980" i="31"/>
  <c r="Z1870" i="31"/>
  <c r="Z2822" i="31"/>
  <c r="Z3402" i="31"/>
  <c r="Z2038" i="31"/>
  <c r="Z2033" i="31"/>
  <c r="Z1424" i="31"/>
  <c r="Z2644" i="31"/>
  <c r="Z2286" i="31"/>
  <c r="Z2838" i="31"/>
  <c r="Z3287" i="31"/>
  <c r="Z2845" i="31"/>
  <c r="Z2732" i="31"/>
  <c r="Z2410" i="31"/>
  <c r="Z2432" i="31"/>
  <c r="Z1013" i="31"/>
  <c r="Z2672" i="31"/>
  <c r="Z2047" i="31"/>
  <c r="Z3043" i="31"/>
  <c r="Z2837" i="31"/>
  <c r="Z3543" i="31"/>
  <c r="Z3470" i="31"/>
  <c r="Z2482" i="31"/>
  <c r="Z2472" i="31"/>
  <c r="Z1618" i="31"/>
  <c r="Z2509" i="31"/>
  <c r="Z2609" i="31"/>
  <c r="Z1521" i="31"/>
  <c r="Z1681" i="31"/>
  <c r="Z1642" i="31"/>
  <c r="Z1846" i="31"/>
  <c r="Z1998" i="31"/>
  <c r="Z1910" i="31"/>
  <c r="Z2094" i="31"/>
  <c r="Z3223" i="31"/>
  <c r="Z2037" i="31"/>
  <c r="Z2382" i="31"/>
  <c r="Z3482" i="31"/>
  <c r="Z2169" i="31"/>
  <c r="Z775" i="31"/>
  <c r="Z858" i="31"/>
  <c r="Z518" i="31"/>
  <c r="Z2081" i="31"/>
  <c r="Z690" i="31"/>
  <c r="Z2854" i="31"/>
  <c r="Z535" i="31"/>
  <c r="Z1091" i="31"/>
  <c r="Z1331" i="31"/>
  <c r="Z979" i="31"/>
  <c r="Z662" i="31"/>
  <c r="Z1693" i="31"/>
  <c r="Z1774" i="31"/>
  <c r="Z414" i="31"/>
  <c r="Z1997" i="31"/>
  <c r="Z3186" i="31"/>
  <c r="Z1925" i="31"/>
  <c r="Z2749" i="31"/>
  <c r="Z2221" i="31"/>
  <c r="Z2690" i="31"/>
  <c r="Z2165" i="31"/>
  <c r="Z1633" i="31"/>
  <c r="Z3203" i="31"/>
  <c r="Z2863" i="31"/>
  <c r="Z1238" i="31"/>
  <c r="Z2215" i="31"/>
  <c r="Z2229" i="31"/>
  <c r="Z969" i="31"/>
  <c r="Z2420" i="31"/>
  <c r="Z2865" i="31"/>
  <c r="Z2915" i="31"/>
  <c r="Z266" i="31"/>
  <c r="Z2735" i="31"/>
  <c r="Z1113" i="31"/>
  <c r="Z1984" i="31"/>
  <c r="Z2458" i="31"/>
  <c r="Z2077" i="31"/>
  <c r="Z1442" i="31"/>
  <c r="Z2437" i="31"/>
  <c r="Z2613" i="31"/>
  <c r="Z2641" i="31"/>
  <c r="Z1788" i="31"/>
  <c r="Z2248" i="31"/>
  <c r="Z2463" i="31"/>
  <c r="Z3086" i="31"/>
  <c r="Z3488" i="31"/>
  <c r="Z3319" i="31"/>
  <c r="Z109" i="31"/>
  <c r="Z3015" i="31"/>
  <c r="Z2944" i="31"/>
  <c r="Z3431" i="31"/>
  <c r="Z2723" i="31"/>
  <c r="Z3455" i="31"/>
  <c r="Z2451" i="31"/>
  <c r="Z2739" i="31"/>
  <c r="Z2294" i="31"/>
  <c r="Z1208" i="31"/>
  <c r="Z2995" i="31"/>
  <c r="Z2485" i="31"/>
  <c r="Z2924" i="31"/>
  <c r="Z2914" i="31"/>
  <c r="Z1810" i="31"/>
  <c r="Z3007" i="31"/>
  <c r="Z3053" i="31"/>
  <c r="Z512" i="31"/>
  <c r="Z2522" i="31"/>
  <c r="Z880" i="31"/>
  <c r="Z1638" i="31"/>
  <c r="Z3525" i="31"/>
  <c r="Z2136" i="31"/>
  <c r="Z2666" i="31"/>
  <c r="Z1429" i="31"/>
  <c r="Z601" i="31"/>
  <c r="Z1601" i="31"/>
  <c r="Z1531" i="31"/>
  <c r="Z1597" i="31"/>
  <c r="Z1365" i="31"/>
  <c r="Z3357" i="31"/>
  <c r="Z3176" i="31"/>
  <c r="Z1033" i="31"/>
  <c r="J10" i="34"/>
  <c r="Z3489" i="31"/>
  <c r="Z464" i="31"/>
  <c r="Z2740" i="31"/>
  <c r="Z3410" i="31"/>
  <c r="Z2292" i="31"/>
  <c r="Z2137" i="31"/>
  <c r="Z2726" i="31"/>
  <c r="Z2673" i="31"/>
  <c r="Z2738" i="31"/>
  <c r="Z2991" i="31"/>
  <c r="Z1940" i="31"/>
  <c r="Z2652" i="31"/>
  <c r="Z2897" i="31"/>
  <c r="Z1707" i="31"/>
  <c r="Z2727" i="31"/>
  <c r="Z3512" i="31"/>
  <c r="Z2231" i="31"/>
  <c r="Z1809" i="31"/>
  <c r="Z3167" i="31"/>
  <c r="Z1993" i="31"/>
  <c r="Z3268" i="31"/>
  <c r="Z3459" i="31"/>
  <c r="Z2614" i="31"/>
  <c r="Z107" i="31"/>
  <c r="Z3393" i="31"/>
  <c r="Z793" i="31"/>
  <c r="Z1254" i="31"/>
  <c r="Z1051" i="31"/>
  <c r="Z1136" i="31"/>
  <c r="Z2408" i="31"/>
  <c r="Z2091" i="31"/>
  <c r="Z34" i="31"/>
  <c r="Z2495" i="31"/>
  <c r="Z2893" i="31"/>
  <c r="Z1322" i="31"/>
  <c r="Z2189" i="31"/>
  <c r="Z3274" i="31"/>
  <c r="Z2245" i="31"/>
  <c r="Z2941" i="31"/>
  <c r="Z2840" i="31"/>
  <c r="Z3012" i="31"/>
  <c r="Z3379" i="31"/>
  <c r="Z1904" i="31"/>
  <c r="Z3449" i="31"/>
  <c r="Z3071" i="31"/>
  <c r="Z1715" i="31"/>
  <c r="Z2567" i="31"/>
  <c r="Z1441" i="31"/>
  <c r="Z1743" i="31"/>
  <c r="Z1683" i="31"/>
  <c r="Z1903" i="31"/>
  <c r="Z3235" i="31"/>
  <c r="Z2887" i="31"/>
  <c r="Z3103" i="31"/>
  <c r="Z1713" i="31"/>
  <c r="Z2200" i="31"/>
  <c r="Z2107" i="31"/>
  <c r="Z3152" i="31"/>
  <c r="Z1975" i="31"/>
  <c r="Z2884" i="31"/>
  <c r="Z2230" i="31"/>
  <c r="Z3308" i="31"/>
  <c r="Z2146" i="31"/>
  <c r="Z1691" i="31"/>
  <c r="Z3338" i="31"/>
  <c r="Z1953" i="31"/>
  <c r="Z3291" i="31"/>
  <c r="Z3188" i="31"/>
  <c r="Z2696" i="31"/>
  <c r="Z2987" i="31"/>
  <c r="Z2367" i="31"/>
  <c r="Z1620" i="31"/>
  <c r="Z3513" i="31"/>
  <c r="Z2009" i="31"/>
  <c r="Z1475" i="31"/>
  <c r="Z1279" i="31"/>
  <c r="Z3463" i="31"/>
  <c r="Z1813" i="31"/>
  <c r="Z1541" i="31"/>
  <c r="Z2326" i="31"/>
  <c r="Z1438" i="31"/>
  <c r="Z1927" i="31"/>
  <c r="Z2885" i="31"/>
  <c r="Z3480" i="31"/>
  <c r="Z1150" i="31"/>
  <c r="Z2061" i="31"/>
  <c r="Z3215" i="31"/>
  <c r="Z2647" i="31"/>
  <c r="Z2965" i="31"/>
  <c r="Z3510" i="31"/>
  <c r="Z3503" i="31"/>
  <c r="Z2671" i="31"/>
  <c r="Z3115" i="31"/>
  <c r="Z1585" i="31"/>
  <c r="Z3447" i="31"/>
  <c r="Z3168" i="31"/>
  <c r="Z2939" i="31"/>
  <c r="Z3383" i="31"/>
  <c r="Z3442" i="31"/>
  <c r="Z3509" i="31"/>
  <c r="Z3490" i="31"/>
  <c r="Z1563" i="31"/>
  <c r="Z3132" i="31"/>
  <c r="Z1483" i="31"/>
  <c r="Z2411" i="31"/>
  <c r="Z3230" i="31"/>
  <c r="Z276" i="31"/>
  <c r="Z2697" i="31"/>
  <c r="Z2773" i="31"/>
  <c r="Z1942" i="31"/>
  <c r="Z3225" i="31"/>
  <c r="Z201" i="31"/>
  <c r="Z3424" i="31"/>
  <c r="Z1933" i="31"/>
  <c r="Z2988" i="31"/>
  <c r="Z2430" i="31"/>
  <c r="Z2342" i="31"/>
  <c r="Z1852" i="31"/>
  <c r="Z2901" i="31"/>
  <c r="Z2145" i="31"/>
  <c r="Z1098" i="31"/>
  <c r="Z2513" i="31"/>
  <c r="Z2462" i="31"/>
  <c r="Z2048" i="31"/>
  <c r="Z2940" i="31"/>
  <c r="Z193" i="31"/>
  <c r="Z1403" i="31"/>
  <c r="Z2533" i="31"/>
  <c r="Z1889" i="31"/>
  <c r="Z2358" i="31"/>
  <c r="Z1247" i="31"/>
  <c r="Z1833" i="31"/>
  <c r="Z3329" i="31"/>
  <c r="Z2076" i="31"/>
  <c r="Z3528" i="31"/>
  <c r="Z1716" i="31"/>
  <c r="Z2748" i="31"/>
  <c r="Z2413" i="31"/>
  <c r="Z433" i="31"/>
  <c r="Z450" i="31"/>
  <c r="Z649" i="31"/>
  <c r="Z2804" i="31"/>
  <c r="Z1253" i="31"/>
  <c r="Z2578" i="31"/>
  <c r="Z2705" i="31"/>
  <c r="Z2648" i="31"/>
  <c r="Z1472" i="31"/>
  <c r="Z2055" i="31"/>
  <c r="Z3479" i="31"/>
  <c r="Z2051" i="31"/>
  <c r="Z2816" i="31"/>
  <c r="Z1657" i="31"/>
  <c r="Z3140" i="31"/>
  <c r="Z205" i="31"/>
  <c r="Z947" i="31"/>
  <c r="Z2545" i="31"/>
  <c r="Z2828" i="31"/>
  <c r="Z1190" i="31"/>
  <c r="Z3195" i="31"/>
  <c r="Z1905" i="31"/>
  <c r="Z2396" i="31"/>
  <c r="Z3166" i="31"/>
  <c r="Z2829" i="31"/>
  <c r="Z1604" i="31"/>
  <c r="Z2576" i="31"/>
  <c r="Z2287" i="31"/>
  <c r="Z3481" i="31"/>
  <c r="Z2353" i="31"/>
  <c r="Z2289" i="31"/>
  <c r="Z2082" i="31"/>
  <c r="Z36" i="31"/>
  <c r="Z1844" i="31"/>
  <c r="Z3344" i="31"/>
  <c r="Z2375" i="31"/>
  <c r="Z3474" i="31"/>
  <c r="Z3325" i="31"/>
  <c r="Z2764" i="31"/>
  <c r="Z1807" i="31"/>
  <c r="Z2968" i="31"/>
  <c r="Z1506" i="31"/>
  <c r="Z3075" i="31"/>
  <c r="Z3324" i="31"/>
  <c r="Z2249" i="31"/>
  <c r="Z2792" i="31"/>
  <c r="Z3369" i="31"/>
  <c r="Z2625" i="31"/>
  <c r="Z1909" i="31"/>
  <c r="Z2747" i="31"/>
  <c r="Z2815" i="31"/>
  <c r="Z2045" i="31"/>
  <c r="Z3533" i="31"/>
  <c r="Z2943" i="31"/>
  <c r="Z2157" i="31"/>
  <c r="Z1877" i="31"/>
  <c r="Z3527" i="31"/>
  <c r="Z1825" i="31"/>
  <c r="Z3046" i="31"/>
  <c r="Z1709" i="31"/>
  <c r="Z3179" i="31"/>
  <c r="Z1432" i="31"/>
  <c r="Z2871" i="31"/>
  <c r="Z1105" i="31"/>
  <c r="Z1458" i="31"/>
  <c r="Z2750" i="31"/>
  <c r="Z3200" i="31"/>
  <c r="Z2121" i="31"/>
  <c r="Z3009" i="31"/>
  <c r="Z2872" i="31"/>
  <c r="Z3384" i="31"/>
  <c r="Z2883" i="31"/>
  <c r="Z1389" i="31"/>
  <c r="Z2070" i="31"/>
  <c r="Z1725" i="31"/>
  <c r="Z2068" i="31"/>
  <c r="Z2902" i="31"/>
  <c r="Z3084" i="31"/>
  <c r="Z1991" i="31"/>
  <c r="Z2480" i="31"/>
  <c r="Z2095" i="31"/>
  <c r="Z3367" i="31"/>
  <c r="Z3128" i="31"/>
  <c r="Z3381" i="31"/>
  <c r="Z2201" i="31"/>
  <c r="Z961" i="31"/>
  <c r="Z2922" i="31"/>
  <c r="Z3439" i="31"/>
  <c r="Z3315" i="31"/>
  <c r="Z2548" i="31"/>
  <c r="Z2452" i="31"/>
  <c r="Z1333" i="31"/>
  <c r="Z1402" i="31"/>
  <c r="Z1384" i="31"/>
  <c r="Z3531" i="31"/>
  <c r="Z3264" i="31"/>
  <c r="Z1594" i="31"/>
  <c r="Z3066" i="31"/>
  <c r="Z2582" i="31"/>
  <c r="Z1451" i="31"/>
  <c r="Z2017" i="31"/>
  <c r="Z769" i="31"/>
  <c r="Z3352" i="31"/>
  <c r="Z2752" i="31"/>
  <c r="Z425" i="31"/>
  <c r="Z2374" i="31"/>
  <c r="Z2406" i="31"/>
  <c r="Z1627" i="31"/>
  <c r="Z3059" i="31"/>
  <c r="Z103" i="31"/>
  <c r="Z729" i="31"/>
  <c r="Z3011" i="31"/>
  <c r="Z830" i="31"/>
  <c r="Z2933" i="31"/>
  <c r="Z625" i="31"/>
  <c r="Z385" i="31"/>
  <c r="Z1995" i="31"/>
  <c r="Z3277" i="31"/>
  <c r="Z1128" i="31"/>
  <c r="Z2707" i="31"/>
  <c r="Z713" i="31"/>
  <c r="Z1876" i="31"/>
  <c r="Z3372" i="31"/>
  <c r="Z3427" i="31"/>
  <c r="Z1346" i="31"/>
  <c r="Z2805" i="31"/>
  <c r="Z2999" i="31"/>
  <c r="Z1465" i="31"/>
  <c r="Z1231" i="31"/>
  <c r="Z1782" i="31"/>
  <c r="Z372" i="31"/>
  <c r="Z872" i="31"/>
  <c r="J41" i="34"/>
  <c r="Z3109" i="31"/>
  <c r="Z3500" i="31"/>
  <c r="Z1764" i="31"/>
  <c r="Z3418" i="31"/>
  <c r="Z306" i="31"/>
  <c r="Z1315" i="31"/>
  <c r="Z3185" i="31"/>
  <c r="Z2947" i="31"/>
  <c r="Z3403" i="31"/>
  <c r="Z1676" i="31"/>
  <c r="Z2790" i="31"/>
  <c r="Z3380" i="31"/>
  <c r="Z1946" i="31"/>
  <c r="Z2842" i="31"/>
  <c r="Z1565" i="31"/>
  <c r="Z1021" i="31"/>
  <c r="Z2857" i="31"/>
  <c r="Z3239" i="31"/>
  <c r="Z3493" i="31"/>
  <c r="Z2579" i="31"/>
  <c r="Z1297" i="31"/>
  <c r="Z2599" i="31"/>
  <c r="Z897" i="31"/>
  <c r="Z1977" i="31"/>
  <c r="Z680" i="31"/>
  <c r="Z2036" i="31"/>
  <c r="Z1632" i="31"/>
  <c r="Z2240" i="31"/>
  <c r="Z1586" i="31"/>
  <c r="Z3537" i="31"/>
  <c r="Z2715" i="31"/>
  <c r="Z3343" i="31"/>
  <c r="Z1430" i="31"/>
  <c r="Z2508" i="31"/>
  <c r="Z3145" i="31"/>
  <c r="Z2264" i="31"/>
  <c r="Z2701" i="31"/>
  <c r="Z2049" i="31"/>
  <c r="Z3388" i="31"/>
  <c r="Z2321" i="31"/>
  <c r="Z160" i="31"/>
  <c r="Z3127" i="31"/>
  <c r="Z2976" i="31"/>
  <c r="Z3517" i="31"/>
  <c r="Z800" i="31"/>
  <c r="Z2886" i="31"/>
  <c r="Z3492" i="31"/>
  <c r="Z3276" i="31"/>
  <c r="Z1538" i="31"/>
  <c r="Z3467" i="31"/>
  <c r="Z2779" i="31"/>
  <c r="Z3320" i="31"/>
  <c r="Z2133" i="31"/>
  <c r="Z478" i="31"/>
  <c r="Z2584" i="31"/>
  <c r="Z134" i="31"/>
  <c r="Z2461" i="31"/>
  <c r="Z640" i="31"/>
  <c r="Z2162" i="31"/>
  <c r="Z618" i="31"/>
  <c r="Z723" i="31"/>
  <c r="Z1537" i="31"/>
  <c r="Z1965" i="31"/>
  <c r="Z2470" i="31"/>
  <c r="Z1245" i="31"/>
  <c r="Z2064" i="31"/>
  <c r="Z1951" i="31"/>
  <c r="Z3497" i="31"/>
  <c r="Z3387" i="31"/>
  <c r="Z2580" i="31"/>
  <c r="Z2273" i="31"/>
  <c r="Z2233" i="31"/>
  <c r="Z2259" i="31"/>
  <c r="Z2151" i="31"/>
  <c r="Z2813" i="31"/>
  <c r="Z1564" i="31"/>
  <c r="Z1887" i="31"/>
  <c r="Z2691" i="31"/>
  <c r="Z3518" i="31"/>
  <c r="Z2204" i="31"/>
  <c r="Z1886" i="31"/>
  <c r="Z3174" i="31"/>
  <c r="Z3385" i="31"/>
  <c r="Z2361" i="31"/>
  <c r="Z1251" i="31"/>
  <c r="Z2468" i="31"/>
  <c r="Z2122" i="31"/>
  <c r="Z2456" i="31"/>
  <c r="Z2754" i="31"/>
  <c r="Z1754" i="31"/>
  <c r="Z3485" i="31"/>
  <c r="Z3448" i="31"/>
  <c r="Z991" i="31"/>
  <c r="Z2032" i="31"/>
  <c r="Z3337" i="31"/>
  <c r="Z2769" i="31"/>
  <c r="Z3135" i="31"/>
  <c r="Z3331" i="31"/>
  <c r="Z3534" i="31"/>
  <c r="Z3252" i="31"/>
  <c r="Z1581" i="31"/>
  <c r="Z3453" i="31"/>
  <c r="Z2479" i="31"/>
  <c r="Z2198" i="31"/>
  <c r="Z1364" i="31"/>
  <c r="Z3382" i="31"/>
  <c r="Z984" i="31"/>
  <c r="Z1024" i="31"/>
  <c r="Z2918" i="31"/>
  <c r="Z3532" i="31"/>
  <c r="Z3004" i="31"/>
  <c r="Z2729" i="31"/>
  <c r="Z2377" i="31"/>
  <c r="Z2457" i="31"/>
  <c r="Z952" i="31"/>
  <c r="Z1414" i="31"/>
  <c r="Z3341" i="31"/>
  <c r="Z2731" i="31"/>
  <c r="Z2700" i="31"/>
  <c r="Z3414" i="31"/>
  <c r="Z2281" i="31"/>
  <c r="Z2564" i="31"/>
  <c r="Z1915" i="31"/>
  <c r="Z1839" i="31"/>
  <c r="Z3076" i="31"/>
  <c r="Z2695" i="31"/>
  <c r="Z972" i="31"/>
  <c r="Z368" i="31"/>
  <c r="Z3451" i="31"/>
  <c r="Z2062" i="31"/>
  <c r="Z1983" i="31"/>
  <c r="Z2956" i="31"/>
  <c r="Z3148" i="31"/>
  <c r="Z2770" i="31"/>
  <c r="Z3440" i="31"/>
  <c r="R11" i="31"/>
  <c r="S11" i="31"/>
  <c r="T11" i="31"/>
  <c r="R12" i="31"/>
  <c r="S12" i="31"/>
  <c r="T12" i="31"/>
  <c r="R13" i="31"/>
  <c r="S13" i="31"/>
  <c r="T13" i="31"/>
  <c r="R14" i="31"/>
  <c r="S14" i="31"/>
  <c r="T14" i="31"/>
  <c r="R15" i="31"/>
  <c r="S15" i="31"/>
  <c r="T15" i="31"/>
  <c r="R16" i="31"/>
  <c r="S16" i="31"/>
  <c r="T16" i="31"/>
  <c r="R17" i="31"/>
  <c r="S17" i="31"/>
  <c r="T17" i="31"/>
  <c r="R18" i="31"/>
  <c r="S18" i="31"/>
  <c r="T18" i="31"/>
  <c r="R19" i="31"/>
  <c r="S19" i="31"/>
  <c r="T19" i="31"/>
  <c r="R20" i="31"/>
  <c r="S20" i="31"/>
  <c r="T20" i="31"/>
  <c r="R21" i="31"/>
  <c r="S21" i="31"/>
  <c r="T21" i="31"/>
  <c r="R22" i="31"/>
  <c r="S22" i="31"/>
  <c r="T22" i="31"/>
  <c r="R23" i="31"/>
  <c r="S23" i="31"/>
  <c r="T23" i="31"/>
  <c r="R24" i="31"/>
  <c r="S24" i="31"/>
  <c r="T24" i="31"/>
  <c r="R25" i="31"/>
  <c r="S25" i="31"/>
  <c r="T25" i="31"/>
  <c r="R26" i="31"/>
  <c r="S26" i="31"/>
  <c r="T26" i="31"/>
  <c r="R27" i="31"/>
  <c r="S27" i="31"/>
  <c r="T27" i="31"/>
  <c r="R28" i="31"/>
  <c r="S28" i="31"/>
  <c r="T28" i="31"/>
  <c r="R29" i="31"/>
  <c r="S29" i="31"/>
  <c r="T29" i="31"/>
  <c r="R30" i="31"/>
  <c r="S30" i="31"/>
  <c r="T30" i="31"/>
  <c r="R31" i="31"/>
  <c r="S31" i="31"/>
  <c r="T31" i="31"/>
  <c r="R32" i="31"/>
  <c r="S32" i="31"/>
  <c r="T32" i="31"/>
  <c r="R33" i="31"/>
  <c r="S33" i="31"/>
  <c r="T33" i="31"/>
  <c r="R34" i="31"/>
  <c r="S34" i="31"/>
  <c r="T34" i="31"/>
  <c r="R35" i="31"/>
  <c r="S35" i="31"/>
  <c r="T35" i="31"/>
  <c r="R36" i="31"/>
  <c r="S36" i="31"/>
  <c r="T36" i="31"/>
  <c r="R37" i="31"/>
  <c r="S37" i="31"/>
  <c r="T37" i="31"/>
  <c r="R38" i="31"/>
  <c r="S38" i="31"/>
  <c r="T38" i="31"/>
  <c r="R39" i="31"/>
  <c r="S39" i="31"/>
  <c r="T39" i="31"/>
  <c r="R40" i="31"/>
  <c r="S40" i="31"/>
  <c r="T40" i="31"/>
  <c r="R41" i="31"/>
  <c r="S41" i="31"/>
  <c r="T41" i="31"/>
  <c r="R42" i="31"/>
  <c r="S42" i="31"/>
  <c r="T42" i="31"/>
  <c r="R43" i="31"/>
  <c r="S43" i="31"/>
  <c r="T43" i="31"/>
  <c r="U11" i="31" a="1"/>
  <c r="U11" i="31"/>
  <c r="D14" i="43"/>
  <c r="D15" i="43"/>
  <c r="C23" i="43"/>
  <c r="C24" i="43"/>
  <c r="D26" i="43"/>
  <c r="D27" i="43"/>
  <c r="J1" i="41" a="1"/>
  <c r="J7" i="41"/>
  <c r="J15" i="41"/>
  <c r="J23" i="41"/>
  <c r="J31" i="41"/>
  <c r="J39" i="41"/>
  <c r="J47" i="41"/>
  <c r="J55" i="41"/>
  <c r="J63" i="41"/>
  <c r="J71" i="41"/>
  <c r="J79" i="41"/>
  <c r="J87" i="41"/>
  <c r="J95" i="41"/>
  <c r="J103" i="41"/>
  <c r="J111" i="41"/>
  <c r="J119" i="41"/>
  <c r="J8" i="41"/>
  <c r="J16" i="41"/>
  <c r="J24" i="41"/>
  <c r="J32" i="41"/>
  <c r="J40" i="41"/>
  <c r="J48" i="41"/>
  <c r="J56" i="41"/>
  <c r="J64" i="41"/>
  <c r="J72" i="41"/>
  <c r="J80" i="41"/>
  <c r="J88" i="41"/>
  <c r="J96" i="41"/>
  <c r="J104" i="41"/>
  <c r="J112" i="41"/>
  <c r="J120" i="41"/>
  <c r="J1" i="41"/>
  <c r="D25" i="43"/>
  <c r="J9" i="41"/>
  <c r="J17" i="41"/>
  <c r="J25" i="41"/>
  <c r="J33" i="41"/>
  <c r="J41" i="41"/>
  <c r="J49" i="41"/>
  <c r="J57" i="41"/>
  <c r="J65" i="41"/>
  <c r="J73" i="41"/>
  <c r="J81" i="41"/>
  <c r="J89" i="41"/>
  <c r="J97" i="41"/>
  <c r="J105" i="41"/>
  <c r="J113" i="41"/>
  <c r="J121" i="41"/>
  <c r="J2" i="41"/>
  <c r="J10" i="41"/>
  <c r="J18" i="41"/>
  <c r="J26" i="41"/>
  <c r="J34" i="41"/>
  <c r="J42" i="41"/>
  <c r="J50" i="41"/>
  <c r="J58" i="41"/>
  <c r="J66" i="41"/>
  <c r="J74" i="41"/>
  <c r="J82" i="41"/>
  <c r="J90" i="41"/>
  <c r="J98" i="41"/>
  <c r="J106" i="41"/>
  <c r="J114" i="41"/>
  <c r="J122" i="41"/>
  <c r="J3" i="41"/>
  <c r="J11" i="41"/>
  <c r="J19" i="41"/>
  <c r="J27" i="41"/>
  <c r="J35" i="41"/>
  <c r="J43" i="41"/>
  <c r="J51" i="41"/>
  <c r="J59" i="41"/>
  <c r="J67" i="41"/>
  <c r="J75" i="41"/>
  <c r="J83" i="41"/>
  <c r="J91" i="41"/>
  <c r="J99" i="41"/>
  <c r="J107" i="41"/>
  <c r="J115" i="41"/>
  <c r="J123" i="41"/>
  <c r="J4" i="41"/>
  <c r="J12" i="41"/>
  <c r="J20" i="41"/>
  <c r="J28" i="41"/>
  <c r="J36" i="41"/>
  <c r="J44" i="41"/>
  <c r="J52" i="41"/>
  <c r="J29" i="41"/>
  <c r="J60" i="41"/>
  <c r="J78" i="41"/>
  <c r="J101" i="41"/>
  <c r="J124" i="41"/>
  <c r="J30" i="41"/>
  <c r="J61" i="41"/>
  <c r="J84" i="41"/>
  <c r="J102" i="41"/>
  <c r="J125" i="41"/>
  <c r="J5" i="41"/>
  <c r="J37" i="41"/>
  <c r="J62" i="41"/>
  <c r="J85" i="41"/>
  <c r="J108" i="41"/>
  <c r="J126" i="41"/>
  <c r="J6" i="41"/>
  <c r="J38" i="41"/>
  <c r="J68" i="41"/>
  <c r="J86" i="41"/>
  <c r="J109" i="41"/>
  <c r="J13" i="41"/>
  <c r="J45" i="41"/>
  <c r="J69" i="41"/>
  <c r="J92" i="41"/>
  <c r="J110" i="41"/>
  <c r="J14" i="41"/>
  <c r="J46" i="41"/>
  <c r="J70" i="41"/>
  <c r="J93" i="41"/>
  <c r="J116" i="41"/>
  <c r="J21" i="41"/>
  <c r="J53" i="41"/>
  <c r="J76" i="41"/>
  <c r="J94" i="41"/>
  <c r="J117" i="41"/>
  <c r="J22" i="41"/>
  <c r="J54" i="41"/>
  <c r="J77" i="41"/>
  <c r="J100" i="41"/>
  <c r="J118" i="41"/>
  <c r="D24" i="43"/>
  <c r="D23" i="43"/>
  <c r="N1" i="45"/>
  <c r="U3" i="45"/>
  <c r="N4" i="45"/>
  <c r="G20" i="50"/>
  <c r="G19" i="50"/>
  <c r="G18" i="50"/>
  <c r="G17" i="50"/>
  <c r="G16" i="50"/>
  <c r="G15" i="50"/>
  <c r="G14" i="50"/>
  <c r="G13" i="50"/>
  <c r="G12" i="50"/>
  <c r="G11" i="50"/>
  <c r="G10" i="50"/>
  <c r="G9" i="50"/>
  <c r="G8" i="50"/>
  <c r="G7" i="50"/>
  <c r="G6" i="50"/>
  <c r="G5" i="50"/>
  <c r="G4" i="50"/>
  <c r="G3" i="50"/>
  <c r="G2" i="50"/>
  <c r="J7" i="51"/>
  <c r="J6" i="51"/>
  <c r="J5" i="51"/>
  <c r="J4" i="51"/>
  <c r="Y13" i="51" a="1"/>
  <c r="Y9" i="51" a="1"/>
  <c r="Y3" i="51" a="1"/>
  <c r="J7" i="31"/>
  <c r="J3" i="31"/>
  <c r="J5" i="31"/>
  <c r="J9" i="31"/>
  <c r="K7" i="31"/>
  <c r="K3" i="31"/>
  <c r="K5" i="31"/>
  <c r="K9" i="31"/>
  <c r="J4" i="31"/>
  <c r="J6" i="31"/>
  <c r="K8" i="31"/>
  <c r="K6" i="31"/>
  <c r="J8" i="31"/>
  <c r="K4" i="31"/>
  <c r="H4" i="31" l="1"/>
  <c r="G8" i="31"/>
  <c r="H6" i="31"/>
  <c r="H8" i="31"/>
  <c r="G6" i="31"/>
  <c r="G4" i="31"/>
  <c r="H9" i="31"/>
  <c r="I9" i="31" s="1"/>
  <c r="H5" i="31"/>
  <c r="I5" i="31" s="1"/>
  <c r="H3" i="31"/>
  <c r="H7" i="31"/>
  <c r="G9" i="31"/>
  <c r="G5" i="31"/>
  <c r="G3" i="31"/>
  <c r="G7" i="31"/>
  <c r="I18" i="55"/>
  <c r="Y3" i="51"/>
  <c r="Y4" i="51"/>
  <c r="Y5" i="51"/>
  <c r="Y9" i="51"/>
  <c r="Y10" i="51"/>
  <c r="Y13" i="51"/>
  <c r="W13" i="51" s="1"/>
  <c r="H2" i="50"/>
  <c r="H3" i="50"/>
  <c r="H4" i="50"/>
  <c r="H5" i="50"/>
  <c r="H6" i="50"/>
  <c r="H7" i="50"/>
  <c r="H8" i="50"/>
  <c r="H9" i="50"/>
  <c r="H10" i="50"/>
  <c r="H11" i="50"/>
  <c r="H12" i="50"/>
  <c r="H13" i="50"/>
  <c r="H14" i="50"/>
  <c r="H15" i="50"/>
  <c r="H16" i="50"/>
  <c r="H17" i="50"/>
  <c r="H18" i="50"/>
  <c r="H19" i="50"/>
  <c r="H20" i="50"/>
  <c r="O4" i="45"/>
  <c r="U4" i="45"/>
  <c r="N5" i="45"/>
  <c r="I8" i="31" l="1"/>
  <c r="I6" i="31"/>
  <c r="I7" i="31"/>
  <c r="I3" i="31"/>
  <c r="I4" i="31"/>
  <c r="AH3" i="51"/>
  <c r="AH4" i="51"/>
  <c r="AH5" i="51"/>
  <c r="AH6" i="51"/>
  <c r="AH7" i="51"/>
  <c r="AH8" i="51"/>
  <c r="AH9" i="51"/>
  <c r="AH10" i="51"/>
  <c r="AH11" i="51"/>
  <c r="AH12" i="51"/>
  <c r="AH13" i="51"/>
  <c r="AH14" i="51"/>
  <c r="N15" i="51"/>
  <c r="AH15" i="51"/>
  <c r="N16" i="51"/>
  <c r="AH16" i="51"/>
  <c r="N17" i="51"/>
  <c r="AH17" i="51"/>
  <c r="N18" i="51"/>
  <c r="AH18" i="51"/>
  <c r="N19" i="51"/>
  <c r="AH19" i="51"/>
  <c r="N20" i="51"/>
  <c r="AH20" i="51"/>
  <c r="N21" i="51"/>
  <c r="AH21" i="51"/>
  <c r="N22" i="51"/>
  <c r="AH22" i="51"/>
  <c r="N23" i="51"/>
  <c r="AH23" i="51"/>
  <c r="N24" i="51"/>
  <c r="AH24" i="51"/>
  <c r="N25" i="51"/>
  <c r="AH25" i="51"/>
  <c r="N26" i="51"/>
  <c r="AH26" i="51"/>
  <c r="N27" i="51"/>
  <c r="AH27" i="51"/>
  <c r="N28" i="51"/>
  <c r="AH28" i="51"/>
  <c r="N29" i="51"/>
  <c r="AH29" i="51"/>
  <c r="N30" i="51"/>
  <c r="AH30" i="51"/>
  <c r="AH31" i="51"/>
  <c r="AH32" i="51"/>
  <c r="AH33" i="51"/>
  <c r="AH34" i="51"/>
  <c r="AH35" i="51"/>
  <c r="AH36" i="51"/>
  <c r="AH37" i="51"/>
  <c r="AH38" i="51"/>
  <c r="AH39" i="51"/>
  <c r="AH40" i="51"/>
  <c r="AH41" i="51"/>
  <c r="AH42" i="51"/>
  <c r="AH43" i="51"/>
  <c r="AH44" i="51"/>
  <c r="AH45" i="51"/>
  <c r="AH46" i="51"/>
  <c r="AH47" i="51"/>
  <c r="AH48" i="51"/>
  <c r="AH49" i="51"/>
  <c r="AH50" i="51"/>
  <c r="AH51" i="51"/>
  <c r="AH52" i="51"/>
  <c r="AH53" i="51"/>
  <c r="AH54" i="51"/>
  <c r="AH55" i="51"/>
  <c r="AH56" i="51"/>
  <c r="AH57" i="51"/>
  <c r="AH58" i="51"/>
  <c r="AH59" i="51"/>
  <c r="AH60" i="51"/>
  <c r="AH61" i="51"/>
  <c r="AH62" i="51"/>
  <c r="AH63" i="51"/>
  <c r="AH64" i="51"/>
  <c r="AH65" i="51"/>
  <c r="AH66" i="51"/>
  <c r="AH67" i="51"/>
  <c r="AH68" i="51"/>
  <c r="AH69" i="51"/>
  <c r="AH70" i="51"/>
  <c r="AH71" i="51"/>
  <c r="AH72" i="51"/>
  <c r="AH73" i="51"/>
  <c r="AH74" i="51"/>
  <c r="AH75" i="51"/>
  <c r="AH76" i="51"/>
  <c r="AH77" i="51"/>
  <c r="AH78" i="51"/>
  <c r="AH79" i="51"/>
  <c r="AH80" i="51"/>
  <c r="AH81" i="51"/>
  <c r="AH82" i="51"/>
  <c r="AH83" i="51"/>
  <c r="AH84" i="51"/>
  <c r="AH85" i="51"/>
  <c r="AH86" i="51"/>
  <c r="AH87" i="51"/>
  <c r="AH88" i="51"/>
  <c r="AH89" i="51"/>
  <c r="AH90" i="51"/>
  <c r="AH91" i="51"/>
  <c r="AH92" i="51"/>
  <c r="AH93" i="51"/>
  <c r="AH94" i="51"/>
  <c r="AH95" i="51"/>
  <c r="AH96" i="51"/>
  <c r="AH97" i="51"/>
  <c r="AH98" i="51"/>
  <c r="AH99" i="51"/>
  <c r="AH100" i="51"/>
  <c r="AH101" i="51"/>
  <c r="AH102" i="51"/>
  <c r="AH103" i="51"/>
  <c r="AH104" i="51"/>
  <c r="AH105" i="51"/>
  <c r="AH106" i="51"/>
  <c r="AH107" i="51"/>
  <c r="AH108" i="51"/>
  <c r="AH109" i="51"/>
  <c r="AH110" i="51"/>
  <c r="AH111" i="51"/>
  <c r="AH112" i="51"/>
  <c r="AH113" i="51"/>
  <c r="AH114" i="51"/>
  <c r="AH115" i="51"/>
  <c r="AH116" i="51"/>
  <c r="AH117" i="51"/>
  <c r="AH118" i="51"/>
  <c r="AH119" i="51"/>
  <c r="AH120" i="51"/>
  <c r="AH121" i="51"/>
  <c r="AH122" i="51"/>
  <c r="AH123" i="51"/>
  <c r="AH124" i="51"/>
  <c r="AH125" i="51"/>
  <c r="AH126" i="51"/>
  <c r="AH127" i="51"/>
  <c r="AH128" i="51"/>
  <c r="AH129" i="51"/>
  <c r="AH130" i="51"/>
  <c r="AH131" i="51"/>
  <c r="AH132" i="51"/>
  <c r="AH133" i="51"/>
  <c r="AH134" i="51"/>
  <c r="AH135" i="51"/>
  <c r="AH136" i="51"/>
  <c r="AH137" i="51"/>
  <c r="AH138" i="51"/>
  <c r="AH139" i="51"/>
  <c r="AH140" i="51"/>
  <c r="AH141" i="51"/>
  <c r="AH142" i="51"/>
  <c r="AH143" i="51"/>
  <c r="AH144" i="51"/>
  <c r="AH145" i="51"/>
  <c r="AH146" i="51"/>
  <c r="AH147" i="51"/>
  <c r="AH148" i="51"/>
  <c r="AH149" i="51"/>
  <c r="AH150" i="51"/>
  <c r="AH151" i="51"/>
  <c r="AH152" i="51"/>
  <c r="AH153" i="51"/>
  <c r="AH154" i="51"/>
  <c r="AH155" i="51"/>
  <c r="AH156" i="51"/>
  <c r="AH157" i="51"/>
  <c r="AH158" i="51"/>
  <c r="AH159" i="51"/>
  <c r="AH160" i="51"/>
  <c r="AH161" i="51"/>
  <c r="AH162" i="51"/>
  <c r="AH163" i="51"/>
  <c r="AH164" i="51"/>
  <c r="AH165" i="51"/>
  <c r="AH166" i="51"/>
  <c r="AH167" i="51"/>
  <c r="AH168" i="51"/>
  <c r="AH169" i="51"/>
  <c r="AH170" i="51"/>
  <c r="AH171" i="51"/>
  <c r="AH172" i="51"/>
  <c r="AH173" i="51"/>
  <c r="AH174" i="51"/>
  <c r="AH175" i="51"/>
  <c r="AH176" i="51"/>
  <c r="AH177" i="51"/>
  <c r="AH178" i="51"/>
  <c r="AH179" i="51"/>
  <c r="AH180" i="51"/>
  <c r="AH181" i="51"/>
  <c r="AH182" i="51"/>
  <c r="AH183" i="51"/>
  <c r="AH184" i="51"/>
  <c r="AH185" i="51"/>
  <c r="AH186" i="51"/>
  <c r="AH187" i="51"/>
  <c r="AH188" i="51"/>
  <c r="AH189" i="51"/>
  <c r="AH190" i="51"/>
  <c r="AH191" i="51"/>
  <c r="AH192" i="51"/>
  <c r="AH193" i="51"/>
  <c r="AH194" i="51"/>
  <c r="AH195" i="51"/>
  <c r="AH196" i="51"/>
  <c r="AH197" i="51"/>
  <c r="AH198" i="51"/>
  <c r="AH199" i="51"/>
  <c r="AH200" i="51"/>
  <c r="AH201" i="51"/>
  <c r="AH202" i="51"/>
  <c r="AH203" i="51"/>
  <c r="AH204" i="51"/>
  <c r="AH205" i="51"/>
  <c r="AH206" i="51"/>
  <c r="AH207" i="51"/>
  <c r="AH208" i="51"/>
  <c r="AH209" i="51"/>
  <c r="AH210" i="51"/>
  <c r="AH211" i="51"/>
  <c r="AH212" i="51"/>
  <c r="AH213" i="51"/>
  <c r="AH214" i="51"/>
  <c r="AH215" i="51"/>
  <c r="AH216" i="51"/>
  <c r="AH217" i="51"/>
  <c r="AH218" i="51"/>
  <c r="AH219" i="51"/>
  <c r="AH220" i="51"/>
  <c r="AH221" i="51"/>
  <c r="AH222" i="51"/>
  <c r="AH223" i="51"/>
  <c r="AH224" i="51"/>
  <c r="AH225" i="51"/>
  <c r="AH226" i="51"/>
  <c r="AH227" i="51"/>
  <c r="AH228" i="51"/>
  <c r="AH229" i="51"/>
  <c r="AH230" i="51"/>
  <c r="AH231" i="51"/>
  <c r="AH232" i="51"/>
  <c r="AH233" i="51"/>
  <c r="AH234" i="51"/>
  <c r="AH235" i="51"/>
  <c r="AH236" i="51"/>
  <c r="AH237" i="51"/>
  <c r="AH238" i="51"/>
  <c r="AH239" i="51"/>
  <c r="AH240" i="51"/>
  <c r="AH241" i="51"/>
  <c r="AH242" i="51"/>
  <c r="AH243" i="51"/>
  <c r="AH244" i="51"/>
  <c r="AH245" i="51"/>
  <c r="AH246" i="51"/>
  <c r="AH247" i="51"/>
  <c r="AH248" i="51"/>
  <c r="AH249" i="51"/>
  <c r="AH250" i="51"/>
  <c r="AH251" i="51"/>
  <c r="AH252" i="51"/>
  <c r="AH253" i="51"/>
  <c r="AH254" i="51"/>
  <c r="AH255" i="51"/>
  <c r="AH256" i="51"/>
  <c r="AH257" i="51"/>
  <c r="O5" i="45"/>
  <c r="U5" i="45"/>
  <c r="N6" i="45"/>
  <c r="O6" i="45"/>
  <c r="U6" i="45"/>
  <c r="N7" i="45"/>
  <c r="O7" i="45"/>
  <c r="U7" i="45"/>
  <c r="N8" i="45"/>
  <c r="O8" i="45"/>
  <c r="U8" i="45"/>
  <c r="N9" i="45"/>
  <c r="O9" i="45"/>
  <c r="U9" i="45"/>
  <c r="N10" i="45"/>
  <c r="O10" i="45"/>
  <c r="U10" i="45"/>
  <c r="N11" i="45"/>
  <c r="O11" i="45"/>
  <c r="U11" i="45"/>
  <c r="N12" i="45"/>
  <c r="O12" i="45"/>
  <c r="U12" i="45"/>
  <c r="N13" i="45"/>
  <c r="O13" i="45"/>
  <c r="U13" i="45"/>
  <c r="N14" i="45"/>
  <c r="O14" i="45"/>
  <c r="U14" i="45"/>
  <c r="N15" i="45"/>
  <c r="O15" i="45"/>
  <c r="U15" i="45"/>
  <c r="N16" i="45"/>
  <c r="O16" i="45"/>
  <c r="U16" i="45"/>
  <c r="N17" i="45"/>
  <c r="O17" i="45"/>
  <c r="U17" i="45"/>
  <c r="N18" i="45"/>
  <c r="O18" i="45"/>
  <c r="U18" i="45"/>
  <c r="N19" i="45"/>
  <c r="O19" i="45"/>
  <c r="U19" i="45"/>
  <c r="N20" i="45"/>
  <c r="O20" i="45"/>
  <c r="U20" i="45"/>
  <c r="N21" i="45"/>
  <c r="O21" i="45"/>
  <c r="U21" i="45"/>
  <c r="N22" i="45"/>
  <c r="O22" i="45"/>
  <c r="U22" i="45"/>
  <c r="U23" i="45"/>
  <c r="U24" i="45"/>
  <c r="U25" i="45"/>
  <c r="U26" i="45"/>
  <c r="U27" i="45"/>
  <c r="U28" i="45"/>
  <c r="U29" i="45"/>
  <c r="U30" i="45"/>
  <c r="U31" i="45"/>
  <c r="U32" i="45"/>
  <c r="U33" i="45"/>
  <c r="U34" i="45"/>
  <c r="U35" i="45"/>
  <c r="U36" i="45"/>
  <c r="U37" i="45"/>
  <c r="U38" i="45"/>
  <c r="U39" i="45"/>
  <c r="U40" i="45"/>
  <c r="U41" i="45"/>
  <c r="U42" i="45"/>
  <c r="U43" i="45"/>
  <c r="U44" i="45"/>
  <c r="U45" i="45"/>
  <c r="U46" i="45"/>
  <c r="U47" i="45"/>
  <c r="U48" i="45"/>
  <c r="U49" i="45"/>
  <c r="U50" i="45"/>
  <c r="U51" i="45"/>
  <c r="U52" i="45"/>
  <c r="U53" i="45"/>
  <c r="U54" i="45"/>
  <c r="U55" i="45"/>
  <c r="U56" i="45"/>
  <c r="U57" i="45"/>
  <c r="U58" i="45"/>
  <c r="U59" i="45"/>
  <c r="U60" i="45"/>
  <c r="U61" i="45"/>
  <c r="U62" i="45"/>
  <c r="U63" i="45"/>
  <c r="U64" i="45"/>
  <c r="U65" i="45"/>
  <c r="U66" i="45"/>
  <c r="U67" i="45"/>
  <c r="U68" i="45"/>
  <c r="U69" i="45"/>
  <c r="U70" i="45"/>
  <c r="U71" i="45"/>
  <c r="U72" i="45"/>
  <c r="U73" i="45"/>
  <c r="U74" i="45"/>
  <c r="U75" i="45"/>
  <c r="U76" i="45"/>
  <c r="U77" i="45"/>
  <c r="U78" i="45"/>
  <c r="U79" i="45"/>
  <c r="U80" i="45"/>
  <c r="U81" i="45"/>
  <c r="U82" i="45"/>
  <c r="U83" i="45"/>
  <c r="U84" i="45"/>
  <c r="U85" i="45"/>
  <c r="U86" i="45"/>
  <c r="U87" i="45"/>
  <c r="U88" i="45"/>
  <c r="U89" i="45"/>
  <c r="U90" i="45"/>
  <c r="U91" i="45"/>
  <c r="U92" i="45"/>
  <c r="U93" i="45"/>
  <c r="U94" i="45"/>
  <c r="U95" i="45"/>
  <c r="U96" i="45"/>
  <c r="U97" i="45"/>
  <c r="U98" i="45"/>
  <c r="U99" i="45"/>
  <c r="U100" i="45"/>
  <c r="U101" i="45"/>
  <c r="U102" i="45"/>
  <c r="U103" i="45"/>
  <c r="U104" i="45"/>
  <c r="U105" i="45"/>
  <c r="U106" i="45"/>
  <c r="U107" i="45"/>
  <c r="U108" i="45"/>
  <c r="U109" i="45"/>
  <c r="U110" i="45"/>
  <c r="U111" i="45"/>
  <c r="U112" i="45"/>
  <c r="U113" i="45"/>
  <c r="U114" i="45"/>
  <c r="U115" i="45"/>
  <c r="U116" i="45"/>
  <c r="U117" i="45"/>
  <c r="U118" i="45"/>
  <c r="U119" i="45"/>
  <c r="U120" i="45"/>
  <c r="U121" i="45"/>
  <c r="U122" i="45"/>
  <c r="U123" i="45"/>
  <c r="U124" i="45"/>
  <c r="U125" i="45"/>
  <c r="U126" i="45"/>
  <c r="U127" i="45"/>
  <c r="U128" i="45"/>
  <c r="U129" i="45"/>
  <c r="U130" i="45"/>
  <c r="U131" i="45"/>
  <c r="U132" i="45"/>
  <c r="U133" i="45"/>
  <c r="U134" i="45"/>
  <c r="U135" i="45"/>
  <c r="U136" i="45"/>
  <c r="U137" i="45"/>
  <c r="U138" i="45"/>
  <c r="U139" i="45"/>
  <c r="U140" i="45"/>
  <c r="U141" i="45"/>
  <c r="U142" i="45"/>
  <c r="U143" i="45"/>
  <c r="U144" i="45"/>
  <c r="U145" i="45"/>
  <c r="U146" i="45"/>
  <c r="U147" i="45"/>
  <c r="U148" i="45"/>
  <c r="U149" i="45"/>
  <c r="U150" i="45"/>
  <c r="U151" i="45"/>
  <c r="U152" i="45"/>
  <c r="U153" i="45"/>
  <c r="U154" i="45"/>
  <c r="U155" i="45"/>
  <c r="U156" i="45"/>
  <c r="U157" i="45"/>
  <c r="U158" i="45"/>
  <c r="U159" i="45"/>
  <c r="U160" i="45"/>
  <c r="U161" i="45"/>
  <c r="U162" i="45"/>
  <c r="U163" i="45"/>
  <c r="U164" i="45"/>
  <c r="U165" i="45"/>
  <c r="U166" i="45"/>
  <c r="U167" i="45"/>
  <c r="U168" i="45"/>
  <c r="U169" i="45"/>
  <c r="U170" i="45"/>
  <c r="U171" i="45"/>
  <c r="U172" i="45"/>
  <c r="U173" i="45"/>
  <c r="U174" i="45"/>
  <c r="U175" i="45"/>
  <c r="U176" i="45"/>
  <c r="U177" i="45"/>
  <c r="U178" i="45"/>
  <c r="U179" i="45"/>
  <c r="U180" i="45"/>
  <c r="U181" i="45"/>
  <c r="U182" i="45"/>
  <c r="U183" i="45"/>
  <c r="U184" i="45"/>
  <c r="U185" i="45"/>
  <c r="U186" i="45"/>
  <c r="U187" i="45"/>
  <c r="U188" i="45"/>
  <c r="U189" i="45"/>
  <c r="U190" i="45"/>
  <c r="U191" i="45"/>
  <c r="U192" i="45"/>
  <c r="U193" i="45"/>
  <c r="U194" i="45"/>
  <c r="U195" i="45"/>
  <c r="U196" i="45"/>
  <c r="U197" i="45"/>
  <c r="U198" i="45"/>
  <c r="U199" i="45"/>
  <c r="U200" i="45"/>
  <c r="U201" i="45"/>
  <c r="U202" i="45"/>
  <c r="U203" i="45"/>
  <c r="U204" i="45"/>
  <c r="U205" i="45"/>
  <c r="U206" i="45"/>
  <c r="U207" i="45"/>
  <c r="U208" i="45"/>
  <c r="U209" i="45"/>
  <c r="U210" i="45"/>
  <c r="U211" i="45"/>
  <c r="U212" i="45"/>
  <c r="U213" i="45"/>
  <c r="U214" i="45"/>
  <c r="U215" i="45"/>
  <c r="U216" i="45"/>
  <c r="U217" i="45"/>
  <c r="U218" i="45"/>
  <c r="U219" i="45"/>
  <c r="U220" i="45"/>
  <c r="U221" i="45"/>
  <c r="U222" i="45"/>
  <c r="U223" i="45"/>
  <c r="U224" i="45"/>
  <c r="U225" i="45"/>
  <c r="U226" i="45"/>
  <c r="U227" i="45"/>
  <c r="U228" i="45"/>
  <c r="U229" i="45"/>
  <c r="U230" i="45"/>
  <c r="U231" i="45"/>
  <c r="U232" i="45"/>
  <c r="U233" i="45"/>
  <c r="U234" i="45"/>
  <c r="U235" i="45"/>
  <c r="U236" i="45"/>
  <c r="U237" i="45"/>
  <c r="U238" i="45"/>
  <c r="U239" i="45"/>
  <c r="U240" i="45"/>
  <c r="U241" i="45"/>
  <c r="U242" i="45"/>
  <c r="U243" i="45"/>
  <c r="U244" i="45"/>
  <c r="U245" i="45"/>
  <c r="U246" i="45"/>
  <c r="U247" i="45"/>
  <c r="U248" i="45"/>
  <c r="U249" i="45"/>
  <c r="U250" i="45"/>
  <c r="U251" i="45"/>
  <c r="U252" i="45"/>
  <c r="U253" i="45"/>
  <c r="U254" i="45"/>
  <c r="U255" i="45"/>
  <c r="U256" i="45"/>
  <c r="U257" i="45"/>
  <c r="U258" i="45"/>
  <c r="U259" i="45"/>
  <c r="U260" i="45"/>
  <c r="U261" i="45"/>
  <c r="U262" i="45"/>
  <c r="H51" i="49"/>
  <c r="H52" i="49"/>
  <c r="H41" i="49"/>
  <c r="H56" i="49"/>
  <c r="H43" i="49"/>
  <c r="H42" i="49"/>
  <c r="H46" i="49"/>
  <c r="H49" i="49"/>
  <c r="H54" i="49"/>
  <c r="H55" i="49"/>
  <c r="H45" i="49"/>
  <c r="H48" i="49"/>
  <c r="H50" i="49"/>
  <c r="H57" i="49"/>
  <c r="H47" i="49"/>
  <c r="H53" i="49"/>
  <c r="H44" i="49"/>
  <c r="N1" i="46"/>
  <c r="U3" i="46"/>
  <c r="N4" i="46"/>
  <c r="J7" i="52"/>
  <c r="J6" i="52"/>
  <c r="J5" i="52"/>
  <c r="J4" i="52"/>
  <c r="Y13" i="52" a="1"/>
  <c r="Y9" i="52" a="1"/>
  <c r="Y3" i="52" a="1"/>
  <c r="Y3" i="52" l="1"/>
  <c r="Y4" i="52"/>
  <c r="Y5" i="52"/>
  <c r="Y9" i="52"/>
  <c r="Y10" i="52"/>
  <c r="Y13" i="52"/>
  <c r="W13" i="52" s="1"/>
  <c r="O4" i="46"/>
  <c r="U4" i="46"/>
  <c r="N5" i="46"/>
  <c r="AH3" i="52" l="1"/>
  <c r="AH4" i="52"/>
  <c r="AH5" i="52"/>
  <c r="AH6" i="52"/>
  <c r="AH7" i="52"/>
  <c r="AH8" i="52"/>
  <c r="AH9" i="52"/>
  <c r="AH10" i="52"/>
  <c r="AH11" i="52"/>
  <c r="AH12" i="52"/>
  <c r="AH13" i="52"/>
  <c r="AH14" i="52"/>
  <c r="N15" i="52"/>
  <c r="AH15" i="52"/>
  <c r="N16" i="52"/>
  <c r="AH16" i="52"/>
  <c r="N17" i="52"/>
  <c r="AH17" i="52"/>
  <c r="N18" i="52"/>
  <c r="AH18" i="52"/>
  <c r="N19" i="52"/>
  <c r="AH19" i="52"/>
  <c r="N20" i="52"/>
  <c r="AH20" i="52"/>
  <c r="N21" i="52"/>
  <c r="AH21" i="52"/>
  <c r="N22" i="52"/>
  <c r="AH22" i="52"/>
  <c r="N23" i="52"/>
  <c r="AH23" i="52"/>
  <c r="N24" i="52"/>
  <c r="AH24" i="52"/>
  <c r="AH25" i="52"/>
  <c r="AH26" i="52"/>
  <c r="AH27" i="52"/>
  <c r="AH28" i="52"/>
  <c r="AH29" i="52"/>
  <c r="AH30" i="52"/>
  <c r="AH31" i="52"/>
  <c r="AH32" i="52"/>
  <c r="AH33" i="52"/>
  <c r="AH34" i="52"/>
  <c r="AH35" i="52"/>
  <c r="AH36" i="52"/>
  <c r="AH37" i="52"/>
  <c r="AH38" i="52"/>
  <c r="AH39" i="52"/>
  <c r="AH40" i="52"/>
  <c r="AH41" i="52"/>
  <c r="AH42" i="52"/>
  <c r="AH43" i="52"/>
  <c r="AH44" i="52"/>
  <c r="AH45" i="52"/>
  <c r="AH46" i="52"/>
  <c r="AH47" i="52"/>
  <c r="AH48" i="52"/>
  <c r="AH49" i="52"/>
  <c r="AH50" i="52"/>
  <c r="AH51" i="52"/>
  <c r="AH52" i="52"/>
  <c r="AH53" i="52"/>
  <c r="AH54" i="52"/>
  <c r="AH55" i="52"/>
  <c r="AH56" i="52"/>
  <c r="AH57" i="52"/>
  <c r="AH58" i="52"/>
  <c r="AH59" i="52"/>
  <c r="AH60" i="52"/>
  <c r="AH61" i="52"/>
  <c r="AH62" i="52"/>
  <c r="AH63" i="52"/>
  <c r="AH64" i="52"/>
  <c r="AH65" i="52"/>
  <c r="AH66" i="52"/>
  <c r="AH67" i="52"/>
  <c r="AH68" i="52"/>
  <c r="AH69" i="52"/>
  <c r="AH70" i="52"/>
  <c r="AH71" i="52"/>
  <c r="AH72" i="52"/>
  <c r="AH73" i="52"/>
  <c r="AH74" i="52"/>
  <c r="AH75" i="52"/>
  <c r="AH76" i="52"/>
  <c r="AH77" i="52"/>
  <c r="AH78" i="52"/>
  <c r="AH79" i="52"/>
  <c r="AH80" i="52"/>
  <c r="AH81" i="52"/>
  <c r="AH82" i="52"/>
  <c r="AH83" i="52"/>
  <c r="AH84" i="52"/>
  <c r="AH85" i="52"/>
  <c r="AH86" i="52"/>
  <c r="AH87" i="52"/>
  <c r="AH88" i="52"/>
  <c r="AH89" i="52"/>
  <c r="AH90" i="52"/>
  <c r="AH91" i="52"/>
  <c r="AH92" i="52"/>
  <c r="AH93" i="52"/>
  <c r="AH94" i="52"/>
  <c r="AH95" i="52"/>
  <c r="AH96" i="52"/>
  <c r="AH97" i="52"/>
  <c r="AH98" i="52"/>
  <c r="AH99" i="52"/>
  <c r="AH100" i="52"/>
  <c r="AH101" i="52"/>
  <c r="AH102" i="52"/>
  <c r="AH103" i="52"/>
  <c r="AH104" i="52"/>
  <c r="AH105" i="52"/>
  <c r="AH106" i="52"/>
  <c r="AH107" i="52"/>
  <c r="AH108" i="52"/>
  <c r="AH109" i="52"/>
  <c r="AH110" i="52"/>
  <c r="AH111" i="52"/>
  <c r="AH112" i="52"/>
  <c r="AH113" i="52"/>
  <c r="AH114" i="52"/>
  <c r="AH115" i="52"/>
  <c r="AH116" i="52"/>
  <c r="AH117" i="52"/>
  <c r="AH118" i="52"/>
  <c r="AH119" i="52"/>
  <c r="AH120" i="52"/>
  <c r="AH121" i="52"/>
  <c r="AH122" i="52"/>
  <c r="AH123" i="52"/>
  <c r="AH124" i="52"/>
  <c r="AH125" i="52"/>
  <c r="AH126" i="52"/>
  <c r="AH127" i="52"/>
  <c r="AH128" i="52"/>
  <c r="AH129" i="52"/>
  <c r="AH130" i="52"/>
  <c r="AH131" i="52"/>
  <c r="AH132" i="52"/>
  <c r="O5" i="46"/>
  <c r="U5" i="46"/>
  <c r="N6" i="46"/>
  <c r="O6" i="46"/>
  <c r="U6" i="46"/>
  <c r="N7" i="46"/>
  <c r="O7" i="46"/>
  <c r="U7" i="46"/>
  <c r="N8" i="46"/>
  <c r="O8" i="46"/>
  <c r="U8" i="46"/>
  <c r="N9" i="46"/>
  <c r="O9" i="46"/>
  <c r="U9" i="46"/>
  <c r="N10" i="46"/>
  <c r="O10" i="46"/>
  <c r="U10" i="46"/>
  <c r="N11" i="46"/>
  <c r="O11" i="46"/>
  <c r="U11" i="46"/>
  <c r="N12" i="46"/>
  <c r="O12" i="46"/>
  <c r="U12" i="46"/>
  <c r="N13" i="46"/>
  <c r="O13" i="46"/>
  <c r="U13" i="46"/>
  <c r="N14" i="46"/>
  <c r="O14" i="46"/>
  <c r="U14" i="46"/>
  <c r="N15" i="46"/>
  <c r="O15" i="46"/>
  <c r="U15" i="46"/>
  <c r="N16" i="46"/>
  <c r="O16" i="46"/>
  <c r="U16" i="46"/>
  <c r="N17" i="46"/>
  <c r="O17" i="46"/>
  <c r="U17" i="46"/>
  <c r="N18" i="46"/>
  <c r="O18" i="46"/>
  <c r="U18" i="46"/>
  <c r="N19" i="46"/>
  <c r="O19" i="46"/>
  <c r="U19" i="46"/>
  <c r="N20" i="46"/>
  <c r="O20" i="46"/>
  <c r="U20" i="46"/>
  <c r="N21" i="46"/>
  <c r="O21" i="46"/>
  <c r="U21" i="46"/>
  <c r="N22" i="46"/>
  <c r="O22" i="46"/>
  <c r="U22" i="46"/>
  <c r="U23" i="46"/>
  <c r="U24" i="46"/>
  <c r="U25" i="46"/>
  <c r="U26" i="46"/>
  <c r="U27" i="46"/>
  <c r="U28" i="46"/>
  <c r="U29" i="46"/>
  <c r="U30" i="46"/>
  <c r="U31" i="46"/>
  <c r="U32" i="46"/>
  <c r="U33" i="46"/>
  <c r="U34" i="46"/>
  <c r="U35" i="46"/>
  <c r="U36" i="46"/>
  <c r="U37" i="46"/>
  <c r="U38" i="46"/>
  <c r="U39" i="46"/>
  <c r="U40" i="46"/>
  <c r="U41" i="46"/>
  <c r="U42" i="46"/>
  <c r="U43" i="46"/>
  <c r="U44" i="46"/>
  <c r="U45" i="46"/>
  <c r="U46" i="46"/>
  <c r="U47" i="46"/>
  <c r="U48" i="46"/>
  <c r="U49" i="46"/>
  <c r="U50" i="46"/>
  <c r="U51" i="46"/>
  <c r="U52" i="46"/>
  <c r="U53" i="46"/>
  <c r="U54" i="46"/>
  <c r="U55" i="46"/>
  <c r="U56" i="46"/>
  <c r="U57" i="46"/>
  <c r="U58" i="46"/>
  <c r="U59" i="46"/>
  <c r="U60" i="46"/>
  <c r="U61" i="46"/>
  <c r="U62" i="46"/>
  <c r="U63" i="46"/>
  <c r="U64" i="46"/>
  <c r="U65" i="46"/>
  <c r="U66" i="46"/>
  <c r="U67" i="46"/>
  <c r="U68" i="46"/>
  <c r="U69" i="46"/>
  <c r="U70" i="46"/>
  <c r="U71" i="46"/>
  <c r="U72" i="46"/>
  <c r="U73" i="46"/>
  <c r="U74" i="46"/>
  <c r="U75" i="46"/>
  <c r="U76" i="46"/>
  <c r="U77" i="46"/>
  <c r="U78" i="46"/>
  <c r="U79" i="46"/>
  <c r="U80" i="46"/>
  <c r="U81" i="46"/>
  <c r="U82" i="46"/>
  <c r="U83" i="46"/>
  <c r="U84" i="46"/>
  <c r="U85" i="46"/>
  <c r="U86" i="46"/>
  <c r="U87" i="46"/>
  <c r="U88" i="46"/>
  <c r="U89" i="46"/>
  <c r="U90" i="46"/>
  <c r="U91" i="46"/>
  <c r="U92" i="46"/>
  <c r="U93" i="46"/>
  <c r="U94" i="46"/>
  <c r="U95" i="46"/>
  <c r="U96" i="46"/>
  <c r="U97" i="46"/>
  <c r="U98" i="46"/>
  <c r="U99" i="46"/>
  <c r="U100" i="46"/>
  <c r="U101" i="46"/>
  <c r="U102" i="46"/>
  <c r="U103" i="46"/>
  <c r="U104" i="46"/>
  <c r="U105" i="46"/>
  <c r="U106" i="46"/>
  <c r="U107" i="46"/>
  <c r="U108" i="46"/>
  <c r="U109" i="46"/>
  <c r="U110" i="46"/>
  <c r="U111" i="46"/>
  <c r="U112" i="46"/>
  <c r="U113" i="46"/>
  <c r="U114" i="46"/>
  <c r="U115" i="46"/>
  <c r="U116" i="46"/>
  <c r="U117" i="46"/>
  <c r="U118" i="46"/>
  <c r="U119" i="46"/>
  <c r="U120" i="46"/>
  <c r="U121" i="46"/>
  <c r="U122" i="46"/>
  <c r="U123" i="46"/>
  <c r="U124" i="46"/>
  <c r="U125" i="46"/>
  <c r="U126" i="46"/>
  <c r="U127" i="46"/>
  <c r="U128" i="46"/>
  <c r="U129" i="46"/>
  <c r="U130" i="46"/>
  <c r="U131" i="46"/>
  <c r="U132" i="46"/>
  <c r="U133" i="46"/>
  <c r="U134" i="46"/>
  <c r="U135" i="46"/>
  <c r="U136" i="46"/>
  <c r="U137" i="46"/>
  <c r="U138" i="46"/>
  <c r="U139" i="46"/>
  <c r="U140" i="46"/>
  <c r="U141" i="46"/>
  <c r="U142" i="46"/>
  <c r="U143" i="46"/>
  <c r="U144" i="46"/>
  <c r="U145" i="46"/>
  <c r="U146" i="46"/>
  <c r="U147" i="46"/>
  <c r="U148" i="46"/>
  <c r="U149" i="46"/>
  <c r="U150" i="46"/>
  <c r="U151" i="46"/>
  <c r="U152" i="46"/>
  <c r="U153" i="46"/>
  <c r="U154" i="46"/>
  <c r="U155" i="46"/>
  <c r="U156" i="46"/>
  <c r="U157" i="46"/>
  <c r="U158" i="46"/>
  <c r="U159" i="46"/>
  <c r="U160" i="46"/>
  <c r="U161" i="46"/>
  <c r="U162" i="46"/>
  <c r="U163" i="46"/>
  <c r="U164" i="46"/>
  <c r="U165" i="46"/>
  <c r="U166" i="46"/>
  <c r="U167" i="46"/>
  <c r="U168" i="46"/>
  <c r="U169" i="46"/>
  <c r="U170" i="46"/>
  <c r="U171" i="46"/>
  <c r="U172" i="46"/>
  <c r="U173" i="46"/>
  <c r="U174" i="46"/>
  <c r="U175" i="46"/>
  <c r="U176" i="46"/>
  <c r="U177" i="46"/>
  <c r="U178" i="46"/>
  <c r="U179" i="46"/>
  <c r="U180" i="46"/>
  <c r="U181" i="46"/>
  <c r="U182" i="46"/>
  <c r="U183" i="46"/>
  <c r="U184" i="46"/>
  <c r="U185" i="46"/>
  <c r="U186" i="46"/>
  <c r="U187" i="46"/>
  <c r="U188" i="46"/>
  <c r="U189" i="46"/>
  <c r="U190" i="46"/>
  <c r="U191" i="46"/>
  <c r="U192" i="46"/>
  <c r="U193" i="46"/>
  <c r="U194" i="46"/>
  <c r="U195" i="46"/>
  <c r="U196" i="46"/>
  <c r="U197" i="46"/>
  <c r="U198" i="46"/>
  <c r="U199" i="46"/>
  <c r="U200" i="46"/>
  <c r="U201" i="46"/>
  <c r="U202" i="46"/>
  <c r="U203" i="46"/>
  <c r="U204" i="46"/>
  <c r="U205" i="46"/>
  <c r="U206" i="46"/>
  <c r="U207" i="46"/>
  <c r="U208" i="46"/>
  <c r="U209" i="46"/>
  <c r="U210" i="46"/>
  <c r="U211" i="46"/>
  <c r="U212" i="46"/>
  <c r="U213" i="46"/>
  <c r="U214" i="46"/>
  <c r="U215" i="46"/>
  <c r="U216" i="46"/>
  <c r="U217" i="46"/>
  <c r="U218" i="46"/>
  <c r="U219" i="46"/>
  <c r="U220" i="46"/>
  <c r="U221" i="46"/>
  <c r="U222" i="46"/>
  <c r="U223" i="46"/>
  <c r="U224" i="46"/>
  <c r="U225" i="46"/>
  <c r="U226" i="46"/>
  <c r="U227" i="46"/>
  <c r="U228" i="46"/>
  <c r="U229" i="46"/>
  <c r="U230" i="46"/>
  <c r="U231" i="46"/>
  <c r="U232" i="46"/>
  <c r="U233" i="46"/>
  <c r="U234" i="46"/>
  <c r="U235" i="46"/>
  <c r="U236" i="46"/>
  <c r="U237" i="46"/>
  <c r="U238" i="46"/>
  <c r="U239" i="46"/>
  <c r="U240" i="46"/>
  <c r="U241" i="46"/>
  <c r="U242" i="46"/>
  <c r="U243" i="46"/>
  <c r="U244" i="46"/>
  <c r="U245" i="46"/>
  <c r="U246" i="46"/>
  <c r="U247" i="46"/>
  <c r="U248" i="46"/>
  <c r="U249" i="46"/>
  <c r="U250" i="46"/>
  <c r="U251" i="46"/>
  <c r="U252" i="46"/>
  <c r="U253" i="46"/>
  <c r="U254" i="46"/>
  <c r="U255" i="46"/>
  <c r="U256" i="46"/>
  <c r="U257" i="46"/>
  <c r="U258" i="46"/>
  <c r="U259" i="46"/>
  <c r="U260" i="46"/>
  <c r="U261" i="46"/>
  <c r="U262" i="46"/>
  <c r="O1" i="47"/>
  <c r="V3" i="47"/>
  <c r="O4" i="47"/>
  <c r="J7" i="53"/>
  <c r="J6" i="53"/>
  <c r="J5" i="53"/>
  <c r="J4" i="53"/>
  <c r="Y13" i="53" a="1"/>
  <c r="Y9" i="53" a="1"/>
  <c r="Y3" i="53" a="1"/>
  <c r="Y3" i="53" l="1"/>
  <c r="Y4" i="53"/>
  <c r="Y5" i="53"/>
  <c r="Y9" i="53"/>
  <c r="Y10" i="53"/>
  <c r="Y13" i="53"/>
  <c r="W13" i="53" s="1"/>
  <c r="P4" i="47"/>
  <c r="V4" i="47"/>
  <c r="O5" i="47"/>
  <c r="AH3" i="53" l="1"/>
  <c r="AH4" i="53"/>
  <c r="AH5" i="53"/>
  <c r="AH6" i="53"/>
  <c r="AH7" i="53"/>
  <c r="AH8" i="53"/>
  <c r="AH9" i="53"/>
  <c r="AH10" i="53"/>
  <c r="AH11" i="53"/>
  <c r="AH12" i="53"/>
  <c r="AH13" i="53"/>
  <c r="AH14" i="53"/>
  <c r="N15" i="53"/>
  <c r="AH15" i="53"/>
  <c r="N16" i="53"/>
  <c r="AH16" i="53"/>
  <c r="N17" i="53"/>
  <c r="AH17" i="53"/>
  <c r="N18" i="53"/>
  <c r="AH18" i="53"/>
  <c r="N19" i="53"/>
  <c r="AH19" i="53"/>
  <c r="N20" i="53"/>
  <c r="AH20" i="53"/>
  <c r="N21" i="53"/>
  <c r="AH21" i="53"/>
  <c r="AH22" i="53"/>
  <c r="AH23" i="53"/>
  <c r="AH24" i="53"/>
  <c r="AH25" i="53"/>
  <c r="AH26" i="53"/>
  <c r="AH27" i="53"/>
  <c r="AH28" i="53"/>
  <c r="AH29" i="53"/>
  <c r="AH30" i="53"/>
  <c r="AH31" i="53"/>
  <c r="AH32" i="53"/>
  <c r="AH33" i="53"/>
  <c r="AH34" i="53"/>
  <c r="AH35" i="53"/>
  <c r="AH36" i="53"/>
  <c r="AH37" i="53"/>
  <c r="AH38" i="53"/>
  <c r="AH39" i="53"/>
  <c r="AH40" i="53"/>
  <c r="AH41" i="53"/>
  <c r="AH42" i="53"/>
  <c r="AH43" i="53"/>
  <c r="AH44" i="53"/>
  <c r="AH45" i="53"/>
  <c r="AH46" i="53"/>
  <c r="AH47" i="53"/>
  <c r="AH48" i="53"/>
  <c r="AH49" i="53"/>
  <c r="AH50" i="53"/>
  <c r="AH51" i="53"/>
  <c r="AH52" i="53"/>
  <c r="AH53" i="53"/>
  <c r="AH54" i="53"/>
  <c r="AH55" i="53"/>
  <c r="AH56" i="53"/>
  <c r="AH57" i="53"/>
  <c r="AH58" i="53"/>
  <c r="AH59" i="53"/>
  <c r="AH60" i="53"/>
  <c r="AH61" i="53"/>
  <c r="AH62" i="53"/>
  <c r="AH63" i="53"/>
  <c r="AH64" i="53"/>
  <c r="AH65" i="53"/>
  <c r="P5" i="47"/>
  <c r="V5" i="47"/>
  <c r="O6" i="47"/>
  <c r="P6" i="47"/>
  <c r="V6" i="47"/>
  <c r="O7" i="47"/>
  <c r="P7" i="47"/>
  <c r="V7" i="47"/>
  <c r="O8" i="47"/>
  <c r="P8" i="47"/>
  <c r="V8" i="47"/>
  <c r="O9" i="47"/>
  <c r="P9" i="47"/>
  <c r="V9" i="47"/>
  <c r="O10" i="47"/>
  <c r="P10" i="47"/>
  <c r="V10" i="47"/>
  <c r="O11" i="47"/>
  <c r="P11" i="47"/>
  <c r="V11" i="47"/>
  <c r="O12" i="47"/>
  <c r="P12" i="47"/>
  <c r="V12" i="47"/>
  <c r="O13" i="47"/>
  <c r="P13" i="47"/>
  <c r="V13" i="47"/>
  <c r="O14" i="47"/>
  <c r="P14" i="47"/>
  <c r="V14" i="47"/>
  <c r="O15" i="47"/>
  <c r="P15" i="47"/>
  <c r="V15" i="47"/>
  <c r="O16" i="47"/>
  <c r="P16" i="47"/>
  <c r="V16" i="47"/>
  <c r="V17" i="47"/>
  <c r="V18" i="47"/>
  <c r="V19" i="47"/>
  <c r="V20" i="47"/>
  <c r="V21" i="47"/>
  <c r="V22" i="47"/>
  <c r="V23" i="47"/>
  <c r="V24" i="47"/>
  <c r="V25" i="47"/>
  <c r="V26" i="47"/>
  <c r="V27" i="47"/>
  <c r="V28" i="47"/>
  <c r="V29" i="47"/>
  <c r="V30" i="47"/>
  <c r="V31" i="47"/>
  <c r="V32" i="47"/>
  <c r="V33" i="47"/>
  <c r="V34" i="47"/>
  <c r="V35" i="47"/>
  <c r="V36" i="47"/>
  <c r="V37" i="47"/>
  <c r="V38" i="47"/>
  <c r="V39" i="47"/>
  <c r="V40" i="47"/>
  <c r="V41" i="47"/>
  <c r="V42" i="47"/>
  <c r="V43" i="47"/>
  <c r="V44" i="47"/>
  <c r="V45" i="47"/>
  <c r="V46" i="47"/>
  <c r="V47" i="47"/>
  <c r="V48" i="47"/>
  <c r="V49" i="47"/>
  <c r="V50" i="47"/>
  <c r="V51" i="47"/>
  <c r="V52" i="47"/>
  <c r="V53" i="47"/>
  <c r="V54" i="47"/>
  <c r="V55" i="47"/>
  <c r="V56" i="47"/>
  <c r="V57" i="47"/>
  <c r="V58" i="47"/>
  <c r="V59" i="47"/>
  <c r="V60" i="47"/>
  <c r="V61" i="47"/>
  <c r="V62" i="47"/>
  <c r="V63" i="47"/>
  <c r="V64" i="47"/>
  <c r="V65" i="47"/>
  <c r="V66" i="47"/>
  <c r="V67" i="47"/>
  <c r="V68" i="47"/>
  <c r="V69" i="47"/>
  <c r="V70" i="47"/>
  <c r="V71" i="47"/>
  <c r="V72" i="47"/>
  <c r="V73" i="47"/>
  <c r="V74" i="47"/>
  <c r="V75" i="47"/>
  <c r="V76" i="47"/>
  <c r="V77" i="47"/>
  <c r="V78" i="47"/>
  <c r="V79" i="47"/>
  <c r="V80" i="47"/>
  <c r="V81" i="47"/>
  <c r="V82" i="47"/>
  <c r="V83" i="47"/>
  <c r="V84" i="47"/>
  <c r="V85" i="47"/>
  <c r="V86" i="47"/>
  <c r="V87" i="47"/>
  <c r="V88" i="47"/>
  <c r="V89" i="47"/>
  <c r="V90" i="47"/>
  <c r="V91" i="47"/>
  <c r="V92" i="47"/>
  <c r="V93" i="47"/>
  <c r="V94" i="47"/>
  <c r="V95" i="47"/>
  <c r="V96" i="47"/>
  <c r="V97" i="47"/>
  <c r="V98" i="47"/>
  <c r="V99" i="47"/>
  <c r="V100" i="47"/>
  <c r="V101" i="47"/>
  <c r="V102" i="47"/>
  <c r="V103" i="47"/>
  <c r="V104" i="47"/>
  <c r="V105" i="47"/>
  <c r="V106" i="47"/>
  <c r="V107" i="47"/>
  <c r="V108" i="47"/>
  <c r="V109" i="47"/>
  <c r="V110" i="47"/>
  <c r="V111" i="47"/>
  <c r="V112" i="47"/>
  <c r="V113" i="47"/>
  <c r="V114" i="47"/>
  <c r="V115" i="47"/>
  <c r="V116" i="47"/>
  <c r="V117" i="47"/>
  <c r="V118" i="47"/>
  <c r="V119" i="47"/>
  <c r="V120" i="47"/>
  <c r="V121" i="47"/>
  <c r="V122" i="47"/>
  <c r="V123" i="47"/>
  <c r="V124" i="47"/>
  <c r="V125" i="47"/>
  <c r="V126" i="47"/>
  <c r="V127" i="47"/>
  <c r="V128" i="47"/>
  <c r="V129" i="47"/>
  <c r="V130" i="47"/>
  <c r="V131" i="47"/>
  <c r="V132" i="47"/>
  <c r="V133" i="47"/>
  <c r="V134" i="47"/>
  <c r="V135" i="47"/>
  <c r="V136" i="47"/>
  <c r="V137" i="47"/>
  <c r="V138" i="47"/>
  <c r="V139" i="47"/>
  <c r="V140" i="47"/>
  <c r="V141" i="47"/>
  <c r="V142" i="47"/>
  <c r="V143" i="47"/>
  <c r="V144" i="47"/>
  <c r="V145" i="47"/>
  <c r="V146" i="47"/>
  <c r="V147" i="47"/>
  <c r="V148" i="47"/>
  <c r="V149" i="47"/>
  <c r="V150" i="47"/>
  <c r="V151" i="47"/>
  <c r="V152" i="47"/>
  <c r="V153" i="47"/>
  <c r="V154" i="47"/>
  <c r="V155" i="47"/>
  <c r="V156" i="47"/>
  <c r="V157" i="47"/>
  <c r="V158" i="47"/>
  <c r="V159" i="47"/>
  <c r="V160" i="47"/>
  <c r="V161" i="47"/>
  <c r="V162" i="47"/>
  <c r="V163" i="47"/>
  <c r="V164" i="47"/>
  <c r="V165" i="47"/>
  <c r="V166" i="47"/>
  <c r="V167" i="47"/>
  <c r="V168" i="47"/>
  <c r="V169" i="47"/>
  <c r="V170" i="47"/>
  <c r="V171" i="47"/>
  <c r="V172" i="47"/>
  <c r="V173" i="47"/>
  <c r="V174" i="47"/>
  <c r="V175" i="47"/>
  <c r="V176" i="47"/>
  <c r="V177" i="47"/>
  <c r="V178" i="47"/>
  <c r="V179" i="47"/>
  <c r="V180" i="47"/>
  <c r="V181" i="47"/>
  <c r="V182" i="47"/>
  <c r="V183" i="47"/>
  <c r="V184" i="47"/>
  <c r="V185" i="47"/>
  <c r="V186" i="47"/>
  <c r="V187" i="47"/>
  <c r="V188" i="47"/>
  <c r="V189" i="47"/>
  <c r="V190" i="47"/>
  <c r="V191" i="47"/>
  <c r="V192" i="47"/>
  <c r="V193" i="47"/>
  <c r="V194" i="47"/>
  <c r="V195" i="47"/>
  <c r="V196" i="47"/>
  <c r="V197" i="47"/>
  <c r="V198" i="47"/>
  <c r="V199" i="47"/>
  <c r="V200" i="47"/>
  <c r="V201" i="47"/>
  <c r="V202" i="47"/>
  <c r="V203" i="47"/>
  <c r="V204" i="47"/>
  <c r="V205" i="47"/>
  <c r="V206" i="47"/>
  <c r="V207" i="47"/>
  <c r="V208" i="47"/>
  <c r="V209" i="47"/>
  <c r="V210" i="47"/>
  <c r="V211" i="47"/>
  <c r="V212" i="47"/>
  <c r="V213" i="47"/>
  <c r="V214" i="47"/>
  <c r="V215" i="47"/>
  <c r="V216" i="47"/>
  <c r="V217" i="47"/>
  <c r="V218" i="47"/>
  <c r="V219" i="47"/>
  <c r="V220" i="47"/>
  <c r="V221" i="47"/>
  <c r="V222" i="47"/>
  <c r="V223" i="47"/>
  <c r="V224" i="47"/>
  <c r="V225" i="47"/>
  <c r="V226" i="47"/>
  <c r="V227" i="47"/>
  <c r="V228" i="47"/>
  <c r="V229" i="47"/>
  <c r="V230" i="47"/>
  <c r="V231" i="47"/>
  <c r="V232" i="47"/>
  <c r="V233" i="47"/>
  <c r="V234" i="47"/>
  <c r="V235" i="47"/>
  <c r="V236" i="47"/>
  <c r="V237" i="47"/>
  <c r="V238" i="47"/>
  <c r="V239" i="47"/>
  <c r="V240" i="47"/>
  <c r="V241" i="47"/>
  <c r="V242" i="47"/>
  <c r="V243" i="47"/>
  <c r="V244" i="47"/>
  <c r="V245" i="47"/>
  <c r="V246" i="47"/>
  <c r="V247" i="47"/>
  <c r="V248" i="47"/>
  <c r="V249" i="47"/>
  <c r="V250" i="47"/>
  <c r="V251" i="47"/>
  <c r="V252" i="47"/>
  <c r="V253" i="47"/>
  <c r="V254" i="47"/>
  <c r="V255" i="47"/>
  <c r="V256" i="47"/>
  <c r="V257" i="47"/>
  <c r="V258" i="47"/>
  <c r="V259" i="47"/>
  <c r="V260" i="47"/>
  <c r="V261" i="47"/>
  <c r="Q13" i="48" a="1"/>
  <c r="Q13" i="48"/>
  <c r="Q14" i="48"/>
  <c r="Q18" i="48"/>
  <c r="Q17" i="48"/>
  <c r="Q21" i="48"/>
  <c r="Q16" i="48"/>
  <c r="Q20" i="48"/>
  <c r="Q15" i="48"/>
  <c r="Q19" i="48"/>
  <c r="N2" i="49"/>
  <c r="N8" i="49"/>
  <c r="N15" i="49"/>
  <c r="N25" i="49"/>
  <c r="S3" i="51" a="1"/>
  <c r="S3" i="51"/>
  <c r="T3" i="51" a="1"/>
  <c r="T3" i="51"/>
  <c r="U3" i="51" a="1"/>
  <c r="U3" i="51"/>
  <c r="S4" i="51"/>
  <c r="T4" i="51"/>
  <c r="U4" i="51"/>
  <c r="S5" i="51"/>
  <c r="T5" i="51"/>
  <c r="U5" i="51"/>
  <c r="T9" i="51" a="1"/>
  <c r="AA3" i="51" l="1" a="1"/>
  <c r="AA3" i="51" s="1"/>
  <c r="T9" i="51"/>
  <c r="U9" i="51" a="1"/>
  <c r="AC5" i="51" l="1"/>
  <c r="AA5" i="51"/>
  <c r="AB3" i="51"/>
  <c r="AB5" i="51"/>
  <c r="AC3" i="51"/>
  <c r="AA4" i="51"/>
  <c r="AB4" i="51"/>
  <c r="AC4" i="51"/>
  <c r="U9" i="51"/>
  <c r="T10" i="51"/>
  <c r="U10" i="51"/>
  <c r="W3" i="51" l="1" a="1"/>
  <c r="W3" i="51" s="1"/>
  <c r="AA9" i="51" a="1"/>
  <c r="W5" i="51" l="1"/>
  <c r="W4" i="51"/>
  <c r="AJ10" i="51" s="1"/>
  <c r="AJ7" i="51"/>
  <c r="AJ5" i="51"/>
  <c r="AJ4" i="51"/>
  <c r="AJ8" i="51"/>
  <c r="AJ3" i="51"/>
  <c r="AJ11" i="51"/>
  <c r="P17" i="51"/>
  <c r="P21" i="51"/>
  <c r="P25" i="51"/>
  <c r="P29" i="51"/>
  <c r="AJ35" i="51"/>
  <c r="AJ43" i="51"/>
  <c r="AJ51" i="51"/>
  <c r="AJ59" i="51"/>
  <c r="AJ67" i="51"/>
  <c r="AJ75" i="51"/>
  <c r="AJ83" i="51"/>
  <c r="AJ91" i="51"/>
  <c r="AJ99" i="51"/>
  <c r="AJ107" i="51"/>
  <c r="AJ115" i="51"/>
  <c r="AJ123" i="51"/>
  <c r="AJ131" i="51"/>
  <c r="AJ139" i="51"/>
  <c r="AJ147" i="51"/>
  <c r="AJ155" i="51"/>
  <c r="AJ163" i="51"/>
  <c r="AJ171" i="51"/>
  <c r="AJ179" i="51"/>
  <c r="AJ187" i="51"/>
  <c r="AJ195" i="51"/>
  <c r="AJ203" i="51"/>
  <c r="AJ211" i="51"/>
  <c r="AJ219" i="51"/>
  <c r="AJ227" i="51"/>
  <c r="AJ235" i="51"/>
  <c r="AJ243" i="51"/>
  <c r="AJ251" i="51"/>
  <c r="AJ45" i="51"/>
  <c r="AJ93" i="51"/>
  <c r="AJ109" i="51"/>
  <c r="AJ125" i="51"/>
  <c r="AJ141" i="51"/>
  <c r="AJ157" i="51"/>
  <c r="AJ173" i="51"/>
  <c r="AJ189" i="51"/>
  <c r="AJ205" i="51"/>
  <c r="AJ213" i="51"/>
  <c r="AJ229" i="51"/>
  <c r="AJ245" i="51"/>
  <c r="AJ27" i="51"/>
  <c r="AJ56" i="51"/>
  <c r="AJ80" i="51"/>
  <c r="AJ112" i="51"/>
  <c r="AJ136" i="51"/>
  <c r="AJ160" i="51"/>
  <c r="AJ192" i="51"/>
  <c r="AJ224" i="51"/>
  <c r="AJ256" i="51"/>
  <c r="AJ12" i="51"/>
  <c r="AJ17" i="51"/>
  <c r="AJ21" i="51"/>
  <c r="AJ25" i="51"/>
  <c r="AJ29" i="51"/>
  <c r="AJ36" i="51"/>
  <c r="AJ44" i="51"/>
  <c r="AJ52" i="51"/>
  <c r="AJ60" i="51"/>
  <c r="AJ68" i="51"/>
  <c r="AJ76" i="51"/>
  <c r="AJ84" i="51"/>
  <c r="AJ92" i="51"/>
  <c r="AJ100" i="51"/>
  <c r="AJ108" i="51"/>
  <c r="AJ116" i="51"/>
  <c r="AJ124" i="51"/>
  <c r="AJ132" i="51"/>
  <c r="AJ140" i="51"/>
  <c r="AJ148" i="51"/>
  <c r="AJ156" i="51"/>
  <c r="AJ164" i="51"/>
  <c r="AJ172" i="51"/>
  <c r="AJ180" i="51"/>
  <c r="AJ188" i="51"/>
  <c r="AJ196" i="51"/>
  <c r="AJ204" i="51"/>
  <c r="AJ212" i="51"/>
  <c r="AJ220" i="51"/>
  <c r="AJ228" i="51"/>
  <c r="AJ236" i="51"/>
  <c r="AJ244" i="51"/>
  <c r="AJ252" i="51"/>
  <c r="AJ13" i="51"/>
  <c r="P18" i="51"/>
  <c r="P22" i="51"/>
  <c r="P26" i="51"/>
  <c r="P30" i="51"/>
  <c r="AJ37" i="51"/>
  <c r="AJ53" i="51"/>
  <c r="AJ61" i="51"/>
  <c r="AJ69" i="51"/>
  <c r="AJ77" i="51"/>
  <c r="AJ85" i="51"/>
  <c r="AJ101" i="51"/>
  <c r="AJ117" i="51"/>
  <c r="AJ133" i="51"/>
  <c r="AJ149" i="51"/>
  <c r="AJ165" i="51"/>
  <c r="AJ181" i="51"/>
  <c r="AJ197" i="51"/>
  <c r="AJ221" i="51"/>
  <c r="AJ237" i="51"/>
  <c r="AJ253" i="51"/>
  <c r="AJ15" i="51"/>
  <c r="AJ23" i="51"/>
  <c r="AJ40" i="51"/>
  <c r="AJ64" i="51"/>
  <c r="AJ96" i="51"/>
  <c r="AJ120" i="51"/>
  <c r="AJ144" i="51"/>
  <c r="AJ168" i="51"/>
  <c r="AJ200" i="51"/>
  <c r="AJ232" i="51"/>
  <c r="AJ14" i="51"/>
  <c r="AJ18" i="51"/>
  <c r="AJ22" i="51"/>
  <c r="AJ26" i="51"/>
  <c r="AJ30" i="51"/>
  <c r="AJ38" i="51"/>
  <c r="AJ46" i="51"/>
  <c r="AJ54" i="51"/>
  <c r="AJ62" i="51"/>
  <c r="AJ70" i="51"/>
  <c r="AJ78" i="51"/>
  <c r="AJ86" i="51"/>
  <c r="AJ94" i="51"/>
  <c r="AJ102" i="51"/>
  <c r="AJ110" i="51"/>
  <c r="AJ118" i="51"/>
  <c r="AJ126" i="51"/>
  <c r="AJ134" i="51"/>
  <c r="AJ142" i="51"/>
  <c r="AJ150" i="51"/>
  <c r="AJ158" i="51"/>
  <c r="AJ166" i="51"/>
  <c r="AJ174" i="51"/>
  <c r="AJ182" i="51"/>
  <c r="AJ190" i="51"/>
  <c r="AJ198" i="51"/>
  <c r="AJ206" i="51"/>
  <c r="AJ214" i="51"/>
  <c r="AJ222" i="51"/>
  <c r="AJ230" i="51"/>
  <c r="AJ238" i="51"/>
  <c r="AJ246" i="51"/>
  <c r="AJ254" i="51"/>
  <c r="P15" i="51"/>
  <c r="P19" i="51"/>
  <c r="P23" i="51"/>
  <c r="P27" i="51"/>
  <c r="AJ31" i="51"/>
  <c r="AJ39" i="51"/>
  <c r="AJ47" i="51"/>
  <c r="AJ55" i="51"/>
  <c r="AJ63" i="51"/>
  <c r="AJ71" i="51"/>
  <c r="AJ79" i="51"/>
  <c r="AJ87" i="51"/>
  <c r="AJ95" i="51"/>
  <c r="AJ103" i="51"/>
  <c r="AJ111" i="51"/>
  <c r="AJ119" i="51"/>
  <c r="AJ127" i="51"/>
  <c r="AJ135" i="51"/>
  <c r="AJ143" i="51"/>
  <c r="AJ151" i="51"/>
  <c r="AJ159" i="51"/>
  <c r="AJ167" i="51"/>
  <c r="AJ175" i="51"/>
  <c r="AJ183" i="51"/>
  <c r="AJ191" i="51"/>
  <c r="AJ199" i="51"/>
  <c r="AJ207" i="51"/>
  <c r="AJ215" i="51"/>
  <c r="AJ223" i="51"/>
  <c r="AJ231" i="51"/>
  <c r="AJ239" i="51"/>
  <c r="AJ247" i="51"/>
  <c r="AJ255" i="51"/>
  <c r="AJ19" i="51"/>
  <c r="AJ32" i="51"/>
  <c r="AJ48" i="51"/>
  <c r="AJ72" i="51"/>
  <c r="AJ88" i="51"/>
  <c r="AJ104" i="51"/>
  <c r="AJ128" i="51"/>
  <c r="AJ152" i="51"/>
  <c r="AJ184" i="51"/>
  <c r="AJ208" i="51"/>
  <c r="AJ240" i="51"/>
  <c r="P16" i="51"/>
  <c r="P20" i="51"/>
  <c r="P24" i="51"/>
  <c r="P28" i="51"/>
  <c r="AJ33" i="51"/>
  <c r="AJ41" i="51"/>
  <c r="AJ49" i="51"/>
  <c r="AJ57" i="51"/>
  <c r="AJ65" i="51"/>
  <c r="AJ73" i="51"/>
  <c r="AJ81" i="51"/>
  <c r="AJ89" i="51"/>
  <c r="AJ97" i="51"/>
  <c r="AJ105" i="51"/>
  <c r="AJ113" i="51"/>
  <c r="AJ121" i="51"/>
  <c r="AJ129" i="51"/>
  <c r="AJ137" i="51"/>
  <c r="AJ145" i="51"/>
  <c r="AJ153" i="51"/>
  <c r="AJ161" i="51"/>
  <c r="AJ169" i="51"/>
  <c r="AJ177" i="51"/>
  <c r="AJ185" i="51"/>
  <c r="AJ193" i="51"/>
  <c r="AJ201" i="51"/>
  <c r="AJ209" i="51"/>
  <c r="AJ217" i="51"/>
  <c r="AJ225" i="51"/>
  <c r="AJ233" i="51"/>
  <c r="AJ241" i="51"/>
  <c r="AJ249" i="51"/>
  <c r="AJ257" i="51"/>
  <c r="AJ9" i="51"/>
  <c r="AJ16" i="51"/>
  <c r="AJ20" i="51"/>
  <c r="AJ24" i="51"/>
  <c r="AJ28" i="51"/>
  <c r="AJ34" i="51"/>
  <c r="AJ42" i="51"/>
  <c r="AJ50" i="51"/>
  <c r="AJ58" i="51"/>
  <c r="AJ66" i="51"/>
  <c r="AJ74" i="51"/>
  <c r="AJ82" i="51"/>
  <c r="AJ90" i="51"/>
  <c r="AJ98" i="51"/>
  <c r="AJ106" i="51"/>
  <c r="AJ114" i="51"/>
  <c r="AJ122" i="51"/>
  <c r="AJ130" i="51"/>
  <c r="AJ138" i="51"/>
  <c r="AJ146" i="51"/>
  <c r="AJ154" i="51"/>
  <c r="AJ162" i="51"/>
  <c r="AJ170" i="51"/>
  <c r="AJ178" i="51"/>
  <c r="AJ186" i="51"/>
  <c r="AJ194" i="51"/>
  <c r="AJ202" i="51"/>
  <c r="AJ210" i="51"/>
  <c r="AJ218" i="51"/>
  <c r="AJ226" i="51"/>
  <c r="AJ234" i="51"/>
  <c r="AJ242" i="51"/>
  <c r="AJ250" i="51"/>
  <c r="AJ176" i="51"/>
  <c r="AJ216" i="51"/>
  <c r="AJ248" i="51"/>
  <c r="AA9" i="51"/>
  <c r="AA10" i="51"/>
  <c r="AB10" i="51"/>
  <c r="AB9" i="51"/>
  <c r="AJ6" i="51" l="1"/>
  <c r="W9" i="51" a="1"/>
  <c r="W9" i="51" l="1"/>
  <c r="W10" i="51"/>
  <c r="AI7" i="51" l="1"/>
  <c r="AI11" i="51"/>
  <c r="O15" i="51"/>
  <c r="C34" i="51" s="1"/>
  <c r="H25" i="49" s="1"/>
  <c r="O17" i="51"/>
  <c r="C36" i="51" s="1"/>
  <c r="H27" i="49" s="1"/>
  <c r="O19" i="51"/>
  <c r="C38" i="51" s="1"/>
  <c r="H29" i="49" s="1"/>
  <c r="O21" i="51"/>
  <c r="C40" i="51" s="1"/>
  <c r="H31" i="49" s="1"/>
  <c r="O23" i="51"/>
  <c r="C42" i="51" s="1"/>
  <c r="H33" i="49" s="1"/>
  <c r="O25" i="51"/>
  <c r="C44" i="51" s="1"/>
  <c r="H35" i="49" s="1"/>
  <c r="O27" i="51"/>
  <c r="C46" i="51" s="1"/>
  <c r="H37" i="49" s="1"/>
  <c r="O29" i="51"/>
  <c r="C48" i="51" s="1"/>
  <c r="H39" i="49" s="1"/>
  <c r="AI31" i="51"/>
  <c r="AI45" i="51"/>
  <c r="AI71" i="51"/>
  <c r="AI83" i="51"/>
  <c r="AI87" i="51"/>
  <c r="AI99" i="51"/>
  <c r="AI103" i="51"/>
  <c r="AI107" i="51"/>
  <c r="AI111" i="51"/>
  <c r="AI123" i="51"/>
  <c r="AI127" i="51"/>
  <c r="AI135" i="51"/>
  <c r="AI151" i="51"/>
  <c r="AI155" i="51"/>
  <c r="AI171" i="51"/>
  <c r="AI179" i="51"/>
  <c r="AI183" i="51"/>
  <c r="AI187" i="51"/>
  <c r="AI191" i="51"/>
  <c r="AI195" i="51"/>
  <c r="AI199" i="51"/>
  <c r="AI203" i="51"/>
  <c r="AI207" i="51"/>
  <c r="AI211" i="51"/>
  <c r="AI215" i="51"/>
  <c r="AI219" i="51"/>
  <c r="AI223" i="51"/>
  <c r="AI227" i="51"/>
  <c r="AI231" i="51"/>
  <c r="AI235" i="51"/>
  <c r="AI239" i="51"/>
  <c r="AI243" i="51"/>
  <c r="AI247" i="51"/>
  <c r="AI251" i="51"/>
  <c r="AI255" i="51"/>
  <c r="AI175" i="51"/>
  <c r="AI80" i="51"/>
  <c r="AI88" i="51"/>
  <c r="AI96" i="51"/>
  <c r="AI104" i="51"/>
  <c r="AI112" i="51"/>
  <c r="AI116" i="51"/>
  <c r="AI120" i="51"/>
  <c r="AI128" i="51"/>
  <c r="AI148" i="51"/>
  <c r="AI152" i="51"/>
  <c r="AI160" i="51"/>
  <c r="AI172" i="51"/>
  <c r="AI220" i="51"/>
  <c r="O16" i="51"/>
  <c r="C35" i="51" s="1"/>
  <c r="H26" i="49" s="1"/>
  <c r="O20" i="51"/>
  <c r="C39" i="51" s="1"/>
  <c r="H30" i="49" s="1"/>
  <c r="O24" i="51"/>
  <c r="C43" i="51" s="1"/>
  <c r="H34" i="49" s="1"/>
  <c r="O28" i="51"/>
  <c r="C47" i="51" s="1"/>
  <c r="H38" i="49" s="1"/>
  <c r="O30" i="51"/>
  <c r="C49" i="51" s="1"/>
  <c r="H40" i="49" s="1"/>
  <c r="AI49" i="51"/>
  <c r="AI77" i="51"/>
  <c r="AI101" i="51"/>
  <c r="AI109" i="51"/>
  <c r="AI153" i="51"/>
  <c r="AI161" i="51"/>
  <c r="AI173" i="51"/>
  <c r="AI177" i="51"/>
  <c r="AI185" i="51"/>
  <c r="AI201" i="51"/>
  <c r="AI217" i="51"/>
  <c r="AI233" i="51"/>
  <c r="AI245" i="51"/>
  <c r="AI13" i="51"/>
  <c r="AI6" i="51"/>
  <c r="AI48" i="51"/>
  <c r="AI51" i="51"/>
  <c r="AI55" i="51"/>
  <c r="AI59" i="51"/>
  <c r="AI63" i="51"/>
  <c r="AI67" i="51"/>
  <c r="AI75" i="51"/>
  <c r="AI79" i="51"/>
  <c r="AI91" i="51"/>
  <c r="AI95" i="51"/>
  <c r="AI115" i="51"/>
  <c r="AI119" i="51"/>
  <c r="AI131" i="51"/>
  <c r="AI139" i="51"/>
  <c r="AI143" i="51"/>
  <c r="AI147" i="51"/>
  <c r="AI159" i="51"/>
  <c r="AI163" i="51"/>
  <c r="AI167" i="51"/>
  <c r="AI92" i="51"/>
  <c r="AI136" i="51"/>
  <c r="AI164" i="51"/>
  <c r="O22" i="51"/>
  <c r="C41" i="51" s="1"/>
  <c r="H32" i="49" s="1"/>
  <c r="O26" i="51"/>
  <c r="C45" i="51" s="1"/>
  <c r="H36" i="49" s="1"/>
  <c r="AI33" i="51"/>
  <c r="AI43" i="51"/>
  <c r="AI53" i="51"/>
  <c r="AI61" i="51"/>
  <c r="AI85" i="51"/>
  <c r="AI113" i="51"/>
  <c r="AI189" i="51"/>
  <c r="AI205" i="51"/>
  <c r="AI221" i="51"/>
  <c r="AI229" i="51"/>
  <c r="AI241" i="51"/>
  <c r="AI257" i="51"/>
  <c r="AI5" i="51"/>
  <c r="AI12" i="51"/>
  <c r="AI15" i="51"/>
  <c r="AI17" i="51"/>
  <c r="AI21" i="51"/>
  <c r="AI23" i="51"/>
  <c r="AI25" i="51"/>
  <c r="AI27" i="51"/>
  <c r="AI29" i="51"/>
  <c r="AI32" i="51"/>
  <c r="AI35" i="51"/>
  <c r="AI37" i="51"/>
  <c r="AI52" i="51"/>
  <c r="AI56" i="51"/>
  <c r="AI60" i="51"/>
  <c r="AI64" i="51"/>
  <c r="AI68" i="51"/>
  <c r="AI72" i="51"/>
  <c r="AI76" i="51"/>
  <c r="AI84" i="51"/>
  <c r="AI100" i="51"/>
  <c r="AI108" i="51"/>
  <c r="AI132" i="51"/>
  <c r="AI140" i="51"/>
  <c r="AI144" i="51"/>
  <c r="AI176" i="51"/>
  <c r="AI180" i="51"/>
  <c r="AI184" i="51"/>
  <c r="AI188" i="51"/>
  <c r="AI192" i="51"/>
  <c r="AI196" i="51"/>
  <c r="AI200" i="51"/>
  <c r="AI204" i="51"/>
  <c r="AI208" i="51"/>
  <c r="AI212" i="51"/>
  <c r="AI216" i="51"/>
  <c r="AI224" i="51"/>
  <c r="AI228" i="51"/>
  <c r="AI232" i="51"/>
  <c r="AI236" i="51"/>
  <c r="AI240" i="51"/>
  <c r="AI244" i="51"/>
  <c r="AI248" i="51"/>
  <c r="AI252" i="51"/>
  <c r="AI256" i="51"/>
  <c r="AI4" i="51"/>
  <c r="AI19" i="51"/>
  <c r="AI38" i="51"/>
  <c r="AI40" i="51"/>
  <c r="AI46" i="51"/>
  <c r="AI124" i="51"/>
  <c r="AI156" i="51"/>
  <c r="AI168" i="51"/>
  <c r="AI3" i="51"/>
  <c r="AI41" i="51"/>
  <c r="AI65" i="51"/>
  <c r="AI89" i="51"/>
  <c r="AI105" i="51"/>
  <c r="AI117" i="51"/>
  <c r="AI125" i="51"/>
  <c r="AI133" i="51"/>
  <c r="AI157" i="51"/>
  <c r="AI181" i="51"/>
  <c r="AI193" i="51"/>
  <c r="AI197" i="51"/>
  <c r="AI209" i="51"/>
  <c r="AI213" i="51"/>
  <c r="AI225" i="51"/>
  <c r="AI237" i="51"/>
  <c r="AI249" i="51"/>
  <c r="AI9" i="51"/>
  <c r="AI10" i="51"/>
  <c r="AI14" i="51"/>
  <c r="AI16" i="51"/>
  <c r="AI18" i="51"/>
  <c r="AI20" i="51"/>
  <c r="AI22" i="51"/>
  <c r="AI24" i="51"/>
  <c r="AI26" i="51"/>
  <c r="AI28" i="51"/>
  <c r="AI30" i="51"/>
  <c r="AI36" i="51"/>
  <c r="AI47" i="51"/>
  <c r="AI58" i="51"/>
  <c r="AI66" i="51"/>
  <c r="AI78" i="51"/>
  <c r="AI94" i="51"/>
  <c r="AI102" i="51"/>
  <c r="AI122" i="51"/>
  <c r="AI130" i="51"/>
  <c r="AI134" i="51"/>
  <c r="AI142" i="51"/>
  <c r="AI146" i="51"/>
  <c r="AI150" i="51"/>
  <c r="AI154" i="51"/>
  <c r="AI158" i="51"/>
  <c r="AI170" i="51"/>
  <c r="AI174" i="51"/>
  <c r="AI178" i="51"/>
  <c r="AI182" i="51"/>
  <c r="AI186" i="51"/>
  <c r="AI190" i="51"/>
  <c r="AI194" i="51"/>
  <c r="AI198" i="51"/>
  <c r="AI202" i="51"/>
  <c r="AI206" i="51"/>
  <c r="AI210" i="51"/>
  <c r="AI214" i="51"/>
  <c r="AI218" i="51"/>
  <c r="AI222" i="51"/>
  <c r="AI226" i="51"/>
  <c r="AI230" i="51"/>
  <c r="AI234" i="51"/>
  <c r="AI238" i="51"/>
  <c r="AI242" i="51"/>
  <c r="AI246" i="51"/>
  <c r="AI250" i="51"/>
  <c r="AI254" i="51"/>
  <c r="AI8" i="51"/>
  <c r="AI34" i="51"/>
  <c r="AI39" i="51"/>
  <c r="AI42" i="51"/>
  <c r="AI50" i="51"/>
  <c r="AI54" i="51"/>
  <c r="AI62" i="51"/>
  <c r="AI70" i="51"/>
  <c r="AI74" i="51"/>
  <c r="AI82" i="51"/>
  <c r="AI86" i="51"/>
  <c r="AI90" i="51"/>
  <c r="AI98" i="51"/>
  <c r="AI106" i="51"/>
  <c r="AI110" i="51"/>
  <c r="AI114" i="51"/>
  <c r="AI118" i="51"/>
  <c r="AI126" i="51"/>
  <c r="AI138" i="51"/>
  <c r="AI162" i="51"/>
  <c r="AI166" i="51"/>
  <c r="AI253" i="51"/>
  <c r="AI121" i="51"/>
  <c r="AI165" i="51"/>
  <c r="AI129" i="51"/>
  <c r="AI149" i="51"/>
  <c r="AI57" i="51"/>
  <c r="AI93" i="51"/>
  <c r="AI137" i="51"/>
  <c r="AI145" i="51"/>
  <c r="AI81" i="51"/>
  <c r="O18" i="51"/>
  <c r="C37" i="51" s="1"/>
  <c r="H28" i="49" s="1"/>
  <c r="AI44" i="51"/>
  <c r="AI73" i="51"/>
  <c r="AI69" i="51"/>
  <c r="AI97" i="51"/>
  <c r="AI141" i="51"/>
  <c r="AI169" i="51"/>
  <c r="S3" i="52" a="1"/>
  <c r="S3" i="52"/>
  <c r="T3" i="52" a="1"/>
  <c r="T3" i="52"/>
  <c r="U3" i="52" a="1"/>
  <c r="U3" i="52"/>
  <c r="S4" i="52"/>
  <c r="T4" i="52"/>
  <c r="U4" i="52"/>
  <c r="S5" i="52"/>
  <c r="T5" i="52"/>
  <c r="U5" i="52"/>
  <c r="AA3" i="52" a="1"/>
  <c r="AA3" i="52" s="1"/>
  <c r="T9" i="52" a="1"/>
  <c r="AA5" i="52" l="1"/>
  <c r="AC4" i="52"/>
  <c r="AA4" i="52"/>
  <c r="AB5" i="52"/>
  <c r="AB3" i="52"/>
  <c r="AB4" i="52"/>
  <c r="AC3" i="52"/>
  <c r="AC5" i="52"/>
  <c r="T9" i="52"/>
  <c r="U9" i="52" a="1"/>
  <c r="W3" i="52" l="1" a="1"/>
  <c r="W3" i="52" s="1"/>
  <c r="U9" i="52"/>
  <c r="T10" i="52"/>
  <c r="U10" i="52"/>
  <c r="AA9" i="52" a="1"/>
  <c r="AB9" i="52" s="1"/>
  <c r="W4" i="52" l="1"/>
  <c r="W5" i="52"/>
  <c r="AJ16" i="52" s="1"/>
  <c r="AJ63" i="52"/>
  <c r="AJ103" i="52"/>
  <c r="AJ51" i="52"/>
  <c r="AJ115" i="52"/>
  <c r="AJ19" i="52"/>
  <c r="AJ74" i="52"/>
  <c r="AJ56" i="52"/>
  <c r="AJ72" i="52"/>
  <c r="AJ128" i="52"/>
  <c r="AJ50" i="52"/>
  <c r="AJ114" i="52"/>
  <c r="AJ130" i="52"/>
  <c r="AJ59" i="52"/>
  <c r="AJ99" i="52"/>
  <c r="AJ123" i="52"/>
  <c r="AJ34" i="52"/>
  <c r="AJ49" i="52"/>
  <c r="AJ65" i="52"/>
  <c r="AJ81" i="52"/>
  <c r="AJ89" i="52"/>
  <c r="AJ97" i="52"/>
  <c r="AJ105" i="52"/>
  <c r="AJ113" i="52"/>
  <c r="AJ98" i="52"/>
  <c r="P23" i="52"/>
  <c r="C36" i="52" s="1"/>
  <c r="H23" i="49" s="1"/>
  <c r="P19" i="52"/>
  <c r="C32" i="52" s="1"/>
  <c r="H19" i="49" s="1"/>
  <c r="AJ14" i="52"/>
  <c r="AJ126" i="52"/>
  <c r="AJ110" i="52"/>
  <c r="AJ94" i="52"/>
  <c r="AJ78" i="52"/>
  <c r="AJ70" i="52"/>
  <c r="AJ62" i="52"/>
  <c r="AJ46" i="52"/>
  <c r="AJ32" i="52"/>
  <c r="AJ26" i="52"/>
  <c r="AJ21" i="52"/>
  <c r="AJ10" i="52"/>
  <c r="AJ125" i="52"/>
  <c r="AJ117" i="52"/>
  <c r="AJ109" i="52"/>
  <c r="AJ101" i="52"/>
  <c r="AJ93" i="52"/>
  <c r="AJ85" i="52"/>
  <c r="AJ61" i="52"/>
  <c r="AJ53" i="52"/>
  <c r="AJ45" i="52"/>
  <c r="AJ37" i="52"/>
  <c r="AJ31" i="52"/>
  <c r="AJ25" i="52"/>
  <c r="P21" i="52"/>
  <c r="C34" i="52" s="1"/>
  <c r="H21" i="49" s="1"/>
  <c r="AJ132" i="52"/>
  <c r="AJ124" i="52"/>
  <c r="AJ116" i="52"/>
  <c r="AJ108" i="52"/>
  <c r="AJ100" i="52"/>
  <c r="AJ92" i="52"/>
  <c r="AJ76" i="52"/>
  <c r="AJ60" i="52"/>
  <c r="AJ52" i="52"/>
  <c r="AJ44" i="52"/>
  <c r="AJ36" i="52"/>
  <c r="AJ24" i="52"/>
  <c r="AA9" i="52"/>
  <c r="P15" i="52"/>
  <c r="C28" i="52" s="1"/>
  <c r="H15" i="49" s="1"/>
  <c r="AB10" i="52"/>
  <c r="AJ6" i="52"/>
  <c r="AJ7" i="52"/>
  <c r="AJ8" i="52"/>
  <c r="AJ4" i="52"/>
  <c r="AJ5" i="52"/>
  <c r="AA10" i="52"/>
  <c r="AJ28" i="52"/>
  <c r="AJ18" i="52" l="1"/>
  <c r="AJ111" i="52"/>
  <c r="AJ131" i="52"/>
  <c r="AJ107" i="52"/>
  <c r="AJ91" i="52"/>
  <c r="AJ67" i="52"/>
  <c r="P24" i="52"/>
  <c r="C37" i="52" s="1"/>
  <c r="H24" i="49" s="1"/>
  <c r="AJ33" i="52"/>
  <c r="P16" i="52"/>
  <c r="C29" i="52" s="1"/>
  <c r="H16" i="49" s="1"/>
  <c r="AJ47" i="52"/>
  <c r="AJ39" i="52"/>
  <c r="AJ68" i="52"/>
  <c r="AJ9" i="52"/>
  <c r="AJ77" i="52"/>
  <c r="AJ17" i="52"/>
  <c r="AJ86" i="52"/>
  <c r="AJ23" i="52"/>
  <c r="AJ41" i="52"/>
  <c r="AJ82" i="52"/>
  <c r="AJ55" i="52"/>
  <c r="AJ129" i="52"/>
  <c r="AJ112" i="52"/>
  <c r="AJ88" i="52"/>
  <c r="AJ64" i="52"/>
  <c r="AJ22" i="52"/>
  <c r="AJ95" i="52"/>
  <c r="AJ27" i="52"/>
  <c r="AJ12" i="52"/>
  <c r="AJ71" i="52"/>
  <c r="AJ87" i="52"/>
  <c r="AJ38" i="52"/>
  <c r="AJ102" i="52"/>
  <c r="AJ66" i="52"/>
  <c r="AJ73" i="52"/>
  <c r="AJ75" i="52"/>
  <c r="AJ30" i="52"/>
  <c r="AJ79" i="52"/>
  <c r="AJ106" i="52"/>
  <c r="AJ40" i="52"/>
  <c r="AJ83" i="52"/>
  <c r="P22" i="52"/>
  <c r="C35" i="52" s="1"/>
  <c r="H22" i="49" s="1"/>
  <c r="AJ3" i="52"/>
  <c r="AJ20" i="52"/>
  <c r="AJ84" i="52"/>
  <c r="P17" i="52"/>
  <c r="C30" i="52" s="1"/>
  <c r="H17" i="49" s="1"/>
  <c r="AJ69" i="52"/>
  <c r="AJ11" i="52"/>
  <c r="AJ54" i="52"/>
  <c r="AJ118" i="52"/>
  <c r="AJ121" i="52"/>
  <c r="AJ57" i="52"/>
  <c r="AJ43" i="52"/>
  <c r="AJ96" i="52"/>
  <c r="P18" i="52"/>
  <c r="C31" i="52" s="1"/>
  <c r="H18" i="49" s="1"/>
  <c r="AJ42" i="52"/>
  <c r="AJ119" i="52"/>
  <c r="P20" i="52"/>
  <c r="C33" i="52" s="1"/>
  <c r="H20" i="49" s="1"/>
  <c r="AJ122" i="52"/>
  <c r="AJ90" i="52"/>
  <c r="AJ58" i="52"/>
  <c r="AJ35" i="52"/>
  <c r="AJ15" i="52"/>
  <c r="AJ120" i="52"/>
  <c r="AJ104" i="52"/>
  <c r="AJ80" i="52"/>
  <c r="AJ48" i="52"/>
  <c r="AJ29" i="52"/>
  <c r="AJ13" i="52"/>
  <c r="AJ127" i="52"/>
  <c r="W9" i="52" a="1"/>
  <c r="W9" i="52" s="1"/>
  <c r="W10" i="52" l="1"/>
  <c r="AI8" i="52"/>
  <c r="O15" i="52"/>
  <c r="O17" i="52"/>
  <c r="O19" i="52"/>
  <c r="O21" i="52"/>
  <c r="O23" i="52"/>
  <c r="AI25" i="52"/>
  <c r="AI31" i="52"/>
  <c r="AI40" i="52"/>
  <c r="AI48" i="52"/>
  <c r="AI52" i="52"/>
  <c r="AI56" i="52"/>
  <c r="AI60" i="52"/>
  <c r="AI64" i="52"/>
  <c r="AI68" i="52"/>
  <c r="AI72" i="52"/>
  <c r="AI76" i="52"/>
  <c r="AI80" i="52"/>
  <c r="AI84" i="52"/>
  <c r="AI88" i="52"/>
  <c r="AI92" i="52"/>
  <c r="AI96" i="52"/>
  <c r="AI100" i="52"/>
  <c r="AI104" i="52"/>
  <c r="AI108" i="52"/>
  <c r="AI112" i="52"/>
  <c r="AI116" i="52"/>
  <c r="AI120" i="52"/>
  <c r="AI124" i="52"/>
  <c r="AI128" i="52"/>
  <c r="AI132" i="52"/>
  <c r="AI34" i="52"/>
  <c r="AI44" i="52"/>
  <c r="O18" i="52"/>
  <c r="O22" i="52"/>
  <c r="AI27" i="52"/>
  <c r="AI38" i="52"/>
  <c r="AI46" i="52"/>
  <c r="AI58" i="52"/>
  <c r="AI74" i="52"/>
  <c r="AI86" i="52"/>
  <c r="AI102" i="52"/>
  <c r="AI114" i="52"/>
  <c r="AI122" i="52"/>
  <c r="O16" i="52"/>
  <c r="AI10" i="52"/>
  <c r="AI24" i="52"/>
  <c r="AI39" i="52"/>
  <c r="AI51" i="52"/>
  <c r="AI55" i="52"/>
  <c r="AI63" i="52"/>
  <c r="AI75" i="52"/>
  <c r="AI79" i="52"/>
  <c r="AI87" i="52"/>
  <c r="AI91" i="52"/>
  <c r="AI103" i="52"/>
  <c r="AI111" i="52"/>
  <c r="AI119" i="52"/>
  <c r="AI123" i="52"/>
  <c r="AI9" i="52"/>
  <c r="AI28" i="52"/>
  <c r="AI43" i="52"/>
  <c r="AI67" i="52"/>
  <c r="AI7" i="52"/>
  <c r="AI11" i="52"/>
  <c r="AI4" i="52"/>
  <c r="O20" i="52"/>
  <c r="AI66" i="52"/>
  <c r="AI106" i="52"/>
  <c r="AI130" i="52"/>
  <c r="AI3" i="52"/>
  <c r="AI30" i="52"/>
  <c r="AI95" i="52"/>
  <c r="AI6" i="52"/>
  <c r="AI12" i="52"/>
  <c r="AI17" i="52"/>
  <c r="AI19" i="52"/>
  <c r="AI21" i="52"/>
  <c r="AI23" i="52"/>
  <c r="AI26" i="52"/>
  <c r="AI29" i="52"/>
  <c r="AI37" i="52"/>
  <c r="AI41" i="52"/>
  <c r="AI45" i="52"/>
  <c r="AI49" i="52"/>
  <c r="AI53" i="52"/>
  <c r="AI57" i="52"/>
  <c r="AI61" i="52"/>
  <c r="AI65" i="52"/>
  <c r="AI69" i="52"/>
  <c r="AI73" i="52"/>
  <c r="AI77" i="52"/>
  <c r="AI81" i="52"/>
  <c r="AI85" i="52"/>
  <c r="AI89" i="52"/>
  <c r="AI93" i="52"/>
  <c r="AI97" i="52"/>
  <c r="AI101" i="52"/>
  <c r="AI105" i="52"/>
  <c r="AI109" i="52"/>
  <c r="AI113" i="52"/>
  <c r="AI117" i="52"/>
  <c r="AI121" i="52"/>
  <c r="AI125" i="52"/>
  <c r="AI129" i="52"/>
  <c r="AI5" i="52"/>
  <c r="AI35" i="52"/>
  <c r="AI42" i="52"/>
  <c r="AI54" i="52"/>
  <c r="AI62" i="52"/>
  <c r="AI78" i="52"/>
  <c r="AI90" i="52"/>
  <c r="O24" i="52"/>
  <c r="AI98" i="52"/>
  <c r="AI14" i="52"/>
  <c r="AI33" i="52"/>
  <c r="AI47" i="52"/>
  <c r="AI59" i="52"/>
  <c r="AI71" i="52"/>
  <c r="AI83" i="52"/>
  <c r="AI99" i="52"/>
  <c r="AI107" i="52"/>
  <c r="AI115" i="52"/>
  <c r="AI127" i="52"/>
  <c r="AI15" i="52"/>
  <c r="AI32" i="52"/>
  <c r="AI13" i="52"/>
  <c r="AI50" i="52"/>
  <c r="AI70" i="52"/>
  <c r="AI82" i="52"/>
  <c r="AI94" i="52"/>
  <c r="AI110" i="52"/>
  <c r="AI118" i="52"/>
  <c r="AI126" i="52"/>
  <c r="AI16" i="52"/>
  <c r="AI18" i="52"/>
  <c r="AI20" i="52"/>
  <c r="AI22" i="52"/>
  <c r="AI131" i="52"/>
  <c r="AI36" i="52"/>
  <c r="S3" i="53" a="1"/>
  <c r="S3" i="53"/>
  <c r="T3" i="53" a="1"/>
  <c r="T3" i="53"/>
  <c r="U3" i="53" a="1"/>
  <c r="U3" i="53"/>
  <c r="S4" i="53"/>
  <c r="T4" i="53"/>
  <c r="U4" i="53"/>
  <c r="S5" i="53"/>
  <c r="T5" i="53"/>
  <c r="U5" i="53"/>
  <c r="AA3" i="53" a="1"/>
  <c r="AA3" i="53" s="1"/>
  <c r="T9" i="53" a="1"/>
  <c r="AC3" i="53" l="1"/>
  <c r="AA5" i="53"/>
  <c r="AC4" i="53"/>
  <c r="AB4" i="53"/>
  <c r="AA4" i="53"/>
  <c r="AB3" i="53"/>
  <c r="AB5" i="53"/>
  <c r="AC5" i="53"/>
  <c r="T9" i="53"/>
  <c r="U9" i="53" a="1"/>
  <c r="W3" i="53" l="1" a="1"/>
  <c r="W3" i="53" s="1"/>
  <c r="U9" i="53"/>
  <c r="T10" i="53"/>
  <c r="U10" i="53"/>
  <c r="W5" i="53" l="1"/>
  <c r="W4" i="53"/>
  <c r="AJ9" i="53" s="1"/>
  <c r="AJ34" i="53"/>
  <c r="AJ62" i="53"/>
  <c r="AJ35" i="53"/>
  <c r="AJ54" i="53"/>
  <c r="AJ27" i="53"/>
  <c r="AJ55" i="53"/>
  <c r="P20" i="53"/>
  <c r="C30" i="53" s="1"/>
  <c r="H13" i="49" s="1"/>
  <c r="AJ24" i="53"/>
  <c r="AJ53" i="53"/>
  <c r="P17" i="53"/>
  <c r="C27" i="53" s="1"/>
  <c r="H10" i="49" s="1"/>
  <c r="AJ17" i="53"/>
  <c r="AJ46" i="53"/>
  <c r="AJ65" i="53"/>
  <c r="AJ48" i="53"/>
  <c r="P19" i="53"/>
  <c r="C29" i="53" s="1"/>
  <c r="H12" i="49" s="1"/>
  <c r="AJ28" i="53"/>
  <c r="AJ38" i="53"/>
  <c r="AJ47" i="53"/>
  <c r="AJ56" i="53"/>
  <c r="AJ30" i="53"/>
  <c r="AJ57" i="53"/>
  <c r="AJ51" i="53"/>
  <c r="AJ21" i="53"/>
  <c r="P16" i="53"/>
  <c r="C26" i="53" s="1"/>
  <c r="H9" i="49" s="1"/>
  <c r="AJ61" i="53"/>
  <c r="AJ33" i="53"/>
  <c r="AJ59" i="53"/>
  <c r="AJ50" i="53"/>
  <c r="AJ41" i="53"/>
  <c r="AJ32" i="53"/>
  <c r="P21" i="53"/>
  <c r="C31" i="53" s="1"/>
  <c r="H14" i="49" s="1"/>
  <c r="AJ12" i="53"/>
  <c r="AJ42" i="53"/>
  <c r="AJ58" i="53"/>
  <c r="AJ49" i="53"/>
  <c r="AJ40" i="53"/>
  <c r="AJ31" i="53"/>
  <c r="AJ20" i="53"/>
  <c r="AJ10" i="53"/>
  <c r="AJ25" i="53"/>
  <c r="AJ19" i="53"/>
  <c r="AJ15" i="53"/>
  <c r="AA9" i="53" a="1"/>
  <c r="AA10" i="53" s="1"/>
  <c r="AJ60" i="53"/>
  <c r="AJ52" i="53"/>
  <c r="AJ44" i="53"/>
  <c r="AJ36" i="53"/>
  <c r="AJ29" i="53"/>
  <c r="AJ23" i="53"/>
  <c r="AJ18" i="53"/>
  <c r="AJ13" i="53"/>
  <c r="AJ22" i="53"/>
  <c r="P18" i="53"/>
  <c r="C28" i="53" s="1"/>
  <c r="H11" i="49" s="1"/>
  <c r="AJ6" i="53"/>
  <c r="AJ4" i="53"/>
  <c r="AJ5" i="53"/>
  <c r="AJ7" i="53"/>
  <c r="AJ8" i="53"/>
  <c r="AJ3" i="53"/>
  <c r="P15" i="53"/>
  <c r="C25" i="53" s="1"/>
  <c r="H8" i="49" s="1"/>
  <c r="AJ11" i="53"/>
  <c r="AJ64" i="53" l="1"/>
  <c r="AJ37" i="53"/>
  <c r="AJ63" i="53"/>
  <c r="AJ45" i="53"/>
  <c r="AJ26" i="53"/>
  <c r="AJ43" i="53"/>
  <c r="AJ16" i="53"/>
  <c r="AJ39" i="53"/>
  <c r="AJ14" i="53"/>
  <c r="AA9" i="53"/>
  <c r="AB9" i="53"/>
  <c r="AB10" i="53"/>
  <c r="W9" i="53" l="1" a="1"/>
  <c r="W9" i="53" s="1"/>
  <c r="W10" i="53" l="1"/>
  <c r="AI8" i="53"/>
  <c r="O17" i="53"/>
  <c r="O19" i="53"/>
  <c r="O21" i="53"/>
  <c r="AI24" i="53"/>
  <c r="AI44" i="53"/>
  <c r="AI48" i="53"/>
  <c r="AI25" i="53"/>
  <c r="AI46" i="53"/>
  <c r="AI4" i="53"/>
  <c r="O18" i="53"/>
  <c r="AI22" i="53"/>
  <c r="AI28" i="53"/>
  <c r="AI43" i="53"/>
  <c r="AI40" i="53"/>
  <c r="AI52" i="53"/>
  <c r="AI64" i="53"/>
  <c r="AI7" i="53"/>
  <c r="AI11" i="53"/>
  <c r="O15" i="53"/>
  <c r="AI27" i="53"/>
  <c r="AI33" i="53"/>
  <c r="AI37" i="53"/>
  <c r="AI41" i="53"/>
  <c r="AI45" i="53"/>
  <c r="AI53" i="53"/>
  <c r="AI57" i="53"/>
  <c r="AI61" i="53"/>
  <c r="AI65" i="53"/>
  <c r="AI5" i="53"/>
  <c r="AI34" i="53"/>
  <c r="AI42" i="53"/>
  <c r="AI50" i="53"/>
  <c r="AI54" i="53"/>
  <c r="AI62" i="53"/>
  <c r="O20" i="53"/>
  <c r="AI29" i="53"/>
  <c r="AI6" i="53"/>
  <c r="AI12" i="53"/>
  <c r="AI15" i="53"/>
  <c r="AI17" i="53"/>
  <c r="AI19" i="53"/>
  <c r="AI21" i="53"/>
  <c r="AI30" i="53"/>
  <c r="AI49" i="53"/>
  <c r="AI38" i="53"/>
  <c r="AI58" i="53"/>
  <c r="AI36" i="53"/>
  <c r="AI56" i="53"/>
  <c r="AI3" i="53"/>
  <c r="AI13" i="53"/>
  <c r="AI16" i="53"/>
  <c r="AI31" i="53"/>
  <c r="AI35" i="53"/>
  <c r="AI39" i="53"/>
  <c r="AI47" i="53"/>
  <c r="AI51" i="53"/>
  <c r="AI55" i="53"/>
  <c r="AI59" i="53"/>
  <c r="AI63" i="53"/>
  <c r="AI10" i="53"/>
  <c r="AI14" i="53"/>
  <c r="O16" i="53"/>
  <c r="AI18" i="53"/>
  <c r="AI20" i="53"/>
  <c r="AI23" i="53"/>
  <c r="AI26" i="53"/>
  <c r="AI9" i="53"/>
  <c r="AI32" i="53"/>
  <c r="AI60" i="53"/>
  <c r="O3" i="54" a="1"/>
  <c r="O3" i="54"/>
  <c r="P3" i="54" a="1"/>
  <c r="P3" i="54"/>
  <c r="Q3" i="54" a="1"/>
  <c r="Q3" i="54"/>
  <c r="O4" i="54"/>
  <c r="P4" i="54"/>
  <c r="Q4" i="54"/>
  <c r="O5" i="54"/>
  <c r="P5" i="54"/>
  <c r="Q5" i="54"/>
  <c r="W3" i="54" a="1"/>
  <c r="W3" i="54" s="1"/>
  <c r="P9" i="54" a="1"/>
  <c r="Y4" i="54" l="1"/>
  <c r="Y3" i="54"/>
  <c r="X5" i="54"/>
  <c r="X3" i="54"/>
  <c r="W5" i="54"/>
  <c r="X4" i="54"/>
  <c r="W4" i="54"/>
  <c r="Y5" i="54"/>
  <c r="P9" i="54"/>
  <c r="Q9" i="54" a="1"/>
  <c r="Q9" i="54"/>
  <c r="P10" i="54"/>
  <c r="Q10" i="54"/>
  <c r="W9" i="54" a="1"/>
  <c r="X9" i="54" s="1"/>
  <c r="X10" i="54" l="1"/>
  <c r="W10" i="54"/>
  <c r="W9" i="54"/>
  <c r="D35" i="55"/>
  <c r="D29" i="55"/>
  <c r="D36" i="55"/>
  <c r="C38" i="55"/>
  <c r="D38" i="55"/>
  <c r="C39" i="55"/>
  <c r="D39" i="55"/>
  <c r="R26" i="48"/>
  <c r="S26" i="48"/>
  <c r="Q27" i="48"/>
  <c r="R27" i="48"/>
  <c r="S27" i="48"/>
  <c r="Q28" i="48"/>
  <c r="R28" i="48"/>
  <c r="S28" i="48"/>
  <c r="Q29" i="48"/>
  <c r="R29" i="48"/>
  <c r="S29" i="48"/>
  <c r="U12" i="48" a="1"/>
  <c r="U13" i="48"/>
  <c r="U15" i="48"/>
  <c r="U14" i="48"/>
  <c r="U20" i="48"/>
  <c r="U19" i="48"/>
  <c r="U12" i="48"/>
  <c r="U18" i="48"/>
  <c r="U21" i="48"/>
  <c r="U16" i="48"/>
  <c r="U17" i="48"/>
  <c r="T26" i="48"/>
  <c r="W26" i="48"/>
  <c r="T27" i="48"/>
  <c r="V27" i="48"/>
  <c r="W27" i="48"/>
  <c r="T28" i="48"/>
  <c r="V28" i="48"/>
  <c r="W28" i="48"/>
  <c r="W29" i="48"/>
  <c r="T29" i="48"/>
  <c r="V29" i="48"/>
  <c r="U29" i="48"/>
  <c r="X29" i="48" s="1"/>
  <c r="U27" i="48"/>
  <c r="X27" i="48" s="1"/>
  <c r="U26" i="48"/>
  <c r="X26" i="48"/>
  <c r="U28" i="48"/>
  <c r="X28" i="48" s="1"/>
  <c r="F4" i="54" l="1" a="1"/>
  <c r="F5" i="54" s="1"/>
  <c r="F3" i="54"/>
  <c r="F7" i="54" l="1"/>
  <c r="F4" i="54"/>
  <c r="F6" i="54"/>
  <c r="U9" i="54" a="1"/>
  <c r="U3" i="54" a="1"/>
  <c r="U13" i="54" a="1"/>
  <c r="U5" i="54" l="1"/>
  <c r="U3" i="54"/>
  <c r="S3" i="54" s="1" a="1"/>
  <c r="S4" i="54" s="1"/>
  <c r="U4" i="54"/>
  <c r="U9" i="54"/>
  <c r="S9" i="54" s="1" a="1"/>
  <c r="S10" i="54" s="1"/>
  <c r="U10" i="54"/>
  <c r="U13" i="54"/>
  <c r="S13" i="54" s="1"/>
  <c r="J16" i="54" l="1"/>
  <c r="AD13" i="54"/>
  <c r="J18" i="54"/>
  <c r="AD23" i="54"/>
  <c r="AD18" i="54"/>
  <c r="AD20" i="54"/>
  <c r="AD22" i="54"/>
  <c r="AD9" i="54"/>
  <c r="AD21" i="54"/>
  <c r="AD11" i="54"/>
  <c r="AD19" i="54"/>
  <c r="AD24" i="54"/>
  <c r="AD6" i="54"/>
  <c r="AD15" i="54"/>
  <c r="AD7" i="54"/>
  <c r="AD26" i="54"/>
  <c r="AD12" i="54"/>
  <c r="AD10" i="54"/>
  <c r="J17" i="54"/>
  <c r="AD5" i="54"/>
  <c r="S9" i="54"/>
  <c r="AE16" i="54" s="1"/>
  <c r="J15" i="54"/>
  <c r="AD17" i="54"/>
  <c r="J19" i="54"/>
  <c r="AD14" i="54"/>
  <c r="AD4" i="54"/>
  <c r="S3" i="54"/>
  <c r="AD25" i="54"/>
  <c r="AD8" i="54"/>
  <c r="AD16" i="54"/>
  <c r="S5" i="54"/>
  <c r="AD3" i="54"/>
  <c r="AE22" i="54" l="1"/>
  <c r="AE15" i="54"/>
  <c r="AE5" i="54"/>
  <c r="K15" i="54"/>
  <c r="AE12" i="54"/>
  <c r="K17" i="54"/>
  <c r="AE18" i="54"/>
  <c r="K18" i="54"/>
  <c r="AE21" i="54"/>
  <c r="AE13" i="54"/>
  <c r="AE25" i="54"/>
  <c r="AE6" i="54"/>
  <c r="AE19" i="54"/>
  <c r="K16" i="54"/>
  <c r="AE11" i="54"/>
  <c r="AE23" i="54"/>
  <c r="K19" i="54"/>
  <c r="AE4" i="54"/>
  <c r="AE24" i="54"/>
  <c r="AE17" i="54"/>
  <c r="AE9" i="54"/>
  <c r="AE20" i="54"/>
  <c r="AE8" i="54"/>
  <c r="AE10" i="54"/>
  <c r="AE3" i="54"/>
  <c r="AE26" i="54"/>
  <c r="AE14" i="54"/>
  <c r="AE7" i="54"/>
  <c r="AF5" i="54"/>
  <c r="L18" i="54"/>
  <c r="C26" i="54" s="1"/>
  <c r="H6" i="49" s="1"/>
  <c r="AF26" i="54"/>
  <c r="AF6" i="54"/>
  <c r="AF7" i="54"/>
  <c r="AF11" i="54"/>
  <c r="AF13" i="54"/>
  <c r="AF21" i="54"/>
  <c r="AF9" i="54"/>
  <c r="AF19" i="54"/>
  <c r="AF24" i="54"/>
  <c r="L15" i="54"/>
  <c r="C23" i="54" s="1"/>
  <c r="H3" i="49" s="1"/>
  <c r="AF20" i="54"/>
  <c r="AF3" i="54"/>
  <c r="AF23" i="54"/>
  <c r="AF16" i="54"/>
  <c r="AF17" i="54"/>
  <c r="AF4" i="54"/>
  <c r="AF14" i="54"/>
  <c r="AF15" i="54"/>
  <c r="AF12" i="54"/>
  <c r="AF22" i="54"/>
  <c r="AF18" i="54"/>
  <c r="L17" i="54"/>
  <c r="C25" i="54" s="1"/>
  <c r="H5" i="49" s="1"/>
  <c r="AF10" i="54"/>
  <c r="L19" i="54"/>
  <c r="C27" i="54" s="1"/>
  <c r="H7" i="49" s="1"/>
  <c r="L16" i="54"/>
  <c r="C24" i="54" s="1"/>
  <c r="H4" i="49" s="1"/>
  <c r="AF8" i="54"/>
  <c r="AF25" i="54"/>
  <c r="M30" i="56" a="1"/>
  <c r="M30" i="56"/>
  <c r="N30" i="56"/>
  <c r="O30" i="56"/>
  <c r="Q30" i="56"/>
  <c r="M31" i="56"/>
  <c r="N31" i="56"/>
  <c r="O31" i="56"/>
  <c r="Q31" i="56"/>
  <c r="M32" i="56"/>
  <c r="N32" i="56"/>
  <c r="O32" i="56"/>
  <c r="Q32" i="56"/>
  <c r="M33" i="56"/>
  <c r="N33" i="56"/>
  <c r="O33" i="56"/>
  <c r="Q33" i="56"/>
  <c r="M34" i="56"/>
  <c r="N34" i="56"/>
  <c r="O34" i="56"/>
  <c r="Q34" i="56"/>
  <c r="M35" i="56"/>
  <c r="N35" i="56"/>
  <c r="O35" i="56"/>
  <c r="Q35" i="56"/>
  <c r="M36" i="56"/>
  <c r="N36" i="56"/>
  <c r="O36" i="56"/>
  <c r="Q36" i="56"/>
  <c r="M37" i="56"/>
  <c r="N37" i="56"/>
  <c r="O37" i="56"/>
  <c r="Q37" i="56"/>
  <c r="M38" i="56"/>
  <c r="N38" i="56"/>
  <c r="O38" i="56"/>
  <c r="Q38" i="56"/>
  <c r="M39" i="56"/>
  <c r="N39" i="56"/>
  <c r="O39" i="56"/>
  <c r="Q39" i="56"/>
  <c r="M40" i="56"/>
  <c r="N40" i="56"/>
  <c r="O40" i="56"/>
  <c r="Q40" i="56"/>
  <c r="M41" i="56"/>
  <c r="N41" i="56"/>
  <c r="O41" i="56"/>
  <c r="Q41" i="56"/>
  <c r="M42" i="56"/>
  <c r="N42" i="56"/>
  <c r="O42" i="56"/>
  <c r="Q42" i="56"/>
  <c r="M43" i="56"/>
  <c r="N43" i="56"/>
  <c r="O43" i="56"/>
  <c r="Q43" i="56"/>
  <c r="M44" i="56"/>
  <c r="N44" i="56"/>
  <c r="O44" i="56"/>
  <c r="Q44" i="56"/>
  <c r="M45" i="56"/>
  <c r="N45" i="56"/>
  <c r="O45" i="56"/>
  <c r="Q45" i="56"/>
  <c r="M46" i="56"/>
  <c r="N46" i="56"/>
  <c r="O46" i="56"/>
  <c r="Q46" i="56"/>
  <c r="M47" i="56"/>
  <c r="N47" i="56"/>
  <c r="O47" i="56"/>
  <c r="Q47" i="56"/>
  <c r="M48" i="56"/>
  <c r="N48" i="56"/>
  <c r="O48" i="56"/>
  <c r="Q48" i="56"/>
  <c r="M49" i="56"/>
  <c r="N49" i="56"/>
  <c r="O49" i="56"/>
  <c r="Q49" i="56"/>
  <c r="M50" i="56"/>
  <c r="N50" i="56"/>
  <c r="O50" i="56"/>
  <c r="Q50" i="56"/>
  <c r="R50" i="56"/>
  <c r="S50" i="56"/>
  <c r="M51" i="56"/>
  <c r="N51" i="56"/>
  <c r="O51" i="56"/>
  <c r="Q51" i="56"/>
  <c r="R51" i="56"/>
  <c r="S51" i="56"/>
  <c r="M52" i="56"/>
  <c r="N52" i="56"/>
  <c r="O52" i="56"/>
  <c r="Q52" i="56"/>
  <c r="R52" i="56"/>
  <c r="S52" i="56"/>
  <c r="M53" i="56"/>
  <c r="N53" i="56"/>
  <c r="O53" i="56"/>
  <c r="Q53" i="56"/>
  <c r="R53" i="56"/>
  <c r="S53" i="56"/>
  <c r="M54" i="56"/>
  <c r="N54" i="56"/>
  <c r="O54" i="56"/>
  <c r="Q54" i="56"/>
  <c r="R54" i="56"/>
  <c r="S54" i="56"/>
  <c r="M55" i="56"/>
  <c r="N55" i="56"/>
  <c r="O55" i="56"/>
  <c r="Q55" i="56"/>
  <c r="R55" i="56"/>
  <c r="S55" i="56"/>
  <c r="M56" i="56"/>
  <c r="N56" i="56"/>
  <c r="O56" i="56"/>
  <c r="Q56" i="56"/>
  <c r="R56" i="56"/>
  <c r="S56" i="56"/>
  <c r="M57" i="56"/>
  <c r="N57" i="56"/>
  <c r="O57" i="56"/>
  <c r="Q57" i="56"/>
  <c r="R57" i="56"/>
  <c r="S57" i="56"/>
  <c r="M58" i="56"/>
  <c r="N58" i="56"/>
  <c r="O58" i="56"/>
  <c r="Q58" i="56"/>
  <c r="R58" i="56"/>
  <c r="S58" i="56"/>
  <c r="M59" i="56"/>
  <c r="N59" i="56"/>
  <c r="O59" i="56"/>
  <c r="Q59" i="56"/>
  <c r="R59" i="56"/>
  <c r="S59" i="56"/>
  <c r="M60" i="56"/>
  <c r="N60" i="56"/>
  <c r="O60" i="56"/>
  <c r="Q60" i="56"/>
  <c r="R60" i="56"/>
  <c r="S60" i="56"/>
  <c r="M61" i="56"/>
  <c r="N61" i="56"/>
  <c r="O61" i="56"/>
  <c r="Q61" i="56"/>
  <c r="R61" i="56"/>
  <c r="S61" i="56"/>
  <c r="M62" i="56"/>
  <c r="N62" i="56"/>
  <c r="O62" i="56"/>
  <c r="Q62" i="56"/>
  <c r="R62" i="56"/>
  <c r="S62" i="56"/>
  <c r="M63" i="56"/>
  <c r="N63" i="56"/>
  <c r="O63" i="56"/>
  <c r="Q63" i="56"/>
  <c r="R63" i="56"/>
  <c r="S63" i="56"/>
  <c r="M64" i="56"/>
  <c r="N64" i="56"/>
  <c r="O64" i="56"/>
  <c r="Q64" i="56"/>
  <c r="R64" i="56"/>
  <c r="S64" i="56"/>
  <c r="M65" i="56"/>
  <c r="N65" i="56"/>
  <c r="O65" i="56"/>
  <c r="Q65" i="56"/>
  <c r="R65" i="56"/>
  <c r="S65" i="56"/>
  <c r="M66" i="56"/>
  <c r="N66" i="56"/>
  <c r="O66" i="56"/>
  <c r="Q66" i="56"/>
  <c r="R66" i="56"/>
  <c r="S66" i="56"/>
  <c r="M19" i="56" a="1"/>
  <c r="M19" i="56"/>
  <c r="N19" i="56"/>
  <c r="O19" i="56"/>
  <c r="P19" i="56"/>
  <c r="M20" i="56"/>
  <c r="N20" i="56"/>
  <c r="O20" i="56"/>
  <c r="P20" i="56"/>
  <c r="M21" i="56"/>
  <c r="N21" i="56"/>
  <c r="O21" i="56"/>
  <c r="P21" i="56"/>
  <c r="M22" i="56"/>
  <c r="N22" i="56"/>
  <c r="O22" i="56"/>
  <c r="P22" i="56"/>
  <c r="M23" i="56"/>
  <c r="N23" i="56"/>
  <c r="O23" i="56"/>
  <c r="P23" i="56"/>
  <c r="M24" i="56"/>
  <c r="N24" i="56"/>
  <c r="O24" i="56"/>
  <c r="P24" i="56"/>
  <c r="M25" i="56"/>
  <c r="N25" i="56"/>
  <c r="O25" i="56"/>
  <c r="P25" i="56"/>
  <c r="M26" i="56"/>
  <c r="N26" i="56"/>
  <c r="O26" i="56"/>
  <c r="P26" i="56"/>
  <c r="M27" i="56"/>
  <c r="N27" i="56"/>
  <c r="O27" i="56"/>
  <c r="P27" i="56"/>
  <c r="D2" i="60" a="1"/>
  <c r="D2" i="60"/>
  <c r="E2" i="60"/>
  <c r="F2" i="60"/>
  <c r="G2" i="60"/>
  <c r="H2" i="60"/>
  <c r="I2" i="60"/>
  <c r="D3" i="60"/>
  <c r="E3" i="60"/>
  <c r="F3" i="60"/>
  <c r="G3" i="60"/>
  <c r="H3" i="60"/>
  <c r="I3" i="60"/>
  <c r="D4" i="60"/>
  <c r="E4" i="60"/>
  <c r="F4" i="60"/>
  <c r="G4" i="60"/>
  <c r="H4" i="60"/>
  <c r="I4" i="60"/>
  <c r="D5" i="60"/>
  <c r="E5" i="60"/>
  <c r="F5" i="60"/>
  <c r="G5" i="60"/>
  <c r="H5" i="60"/>
  <c r="I5" i="60"/>
  <c r="D6" i="60"/>
  <c r="E6" i="60"/>
  <c r="F6" i="60"/>
  <c r="G6" i="60"/>
  <c r="H6" i="60"/>
  <c r="I6" i="60"/>
  <c r="D7" i="60"/>
  <c r="E7" i="60"/>
  <c r="F7" i="60"/>
  <c r="G7" i="60"/>
  <c r="H7" i="60"/>
  <c r="I7" i="60"/>
  <c r="D8" i="60"/>
  <c r="E8" i="60"/>
  <c r="F8" i="60"/>
  <c r="G8" i="60"/>
  <c r="H8" i="60"/>
  <c r="I8" i="60"/>
  <c r="D9" i="60"/>
  <c r="E9" i="60"/>
  <c r="F9" i="60"/>
  <c r="G9" i="60"/>
  <c r="H9" i="60"/>
  <c r="I9" i="60"/>
  <c r="D10" i="60"/>
  <c r="E10" i="60"/>
  <c r="F10" i="60"/>
  <c r="G10" i="60"/>
  <c r="H10" i="60"/>
  <c r="I10" i="60"/>
  <c r="D11" i="60"/>
  <c r="E11" i="60"/>
  <c r="F11" i="60"/>
  <c r="G11" i="60"/>
  <c r="H11" i="60"/>
  <c r="I11" i="60"/>
  <c r="D12" i="60"/>
  <c r="E12" i="60"/>
  <c r="F12" i="60"/>
  <c r="G12" i="60"/>
  <c r="H12" i="60"/>
  <c r="I12" i="60"/>
  <c r="D13" i="60"/>
  <c r="E13" i="60"/>
  <c r="F13" i="60"/>
  <c r="G13" i="60"/>
  <c r="H13" i="60"/>
  <c r="I13" i="60"/>
  <c r="D14" i="60"/>
  <c r="E14" i="60"/>
  <c r="F14" i="60"/>
  <c r="G14" i="60"/>
  <c r="H14" i="60"/>
  <c r="I14" i="60"/>
  <c r="D15" i="60"/>
  <c r="E15" i="60"/>
  <c r="F15" i="60"/>
  <c r="G15" i="60"/>
  <c r="H15" i="60"/>
  <c r="I15" i="60"/>
  <c r="D16" i="60"/>
  <c r="E16" i="60"/>
  <c r="F16" i="60"/>
  <c r="G16" i="60"/>
  <c r="H16" i="60"/>
  <c r="I16" i="60"/>
  <c r="D17" i="60"/>
  <c r="E17" i="60"/>
  <c r="F17" i="60"/>
  <c r="G17" i="60"/>
  <c r="H17" i="60"/>
  <c r="I17" i="60"/>
  <c r="D18" i="60"/>
  <c r="E18" i="60"/>
  <c r="F18" i="60"/>
  <c r="G18" i="60"/>
  <c r="H18" i="60"/>
  <c r="I18" i="60"/>
  <c r="D19" i="60"/>
  <c r="E19" i="60"/>
  <c r="F19" i="60"/>
  <c r="G19" i="60"/>
  <c r="H19" i="60"/>
  <c r="I19" i="60"/>
  <c r="D20" i="60"/>
  <c r="E20" i="60"/>
  <c r="F20" i="60"/>
  <c r="G20" i="60"/>
  <c r="H20" i="60"/>
  <c r="I20" i="60"/>
  <c r="D21" i="60"/>
  <c r="E21" i="60"/>
  <c r="F21" i="60"/>
  <c r="G21" i="60"/>
  <c r="H21" i="60"/>
  <c r="I21" i="60"/>
  <c r="D22" i="60"/>
  <c r="E22" i="60"/>
  <c r="F22" i="60"/>
  <c r="G22" i="60"/>
  <c r="H22" i="60"/>
  <c r="I22" i="60"/>
  <c r="D23" i="60"/>
  <c r="E23" i="60"/>
  <c r="F23" i="60"/>
  <c r="G23" i="60"/>
  <c r="H23" i="60"/>
  <c r="I23" i="60"/>
  <c r="D24" i="60"/>
  <c r="E24" i="60"/>
  <c r="F24" i="60"/>
  <c r="G24" i="60"/>
  <c r="H24" i="60"/>
  <c r="I24" i="60"/>
  <c r="D25" i="60"/>
  <c r="E25" i="60"/>
  <c r="F25" i="60"/>
  <c r="G25" i="60"/>
  <c r="H25" i="60"/>
  <c r="I25" i="60"/>
  <c r="D26" i="60"/>
  <c r="E26" i="60"/>
  <c r="F26" i="60"/>
  <c r="G26" i="60"/>
  <c r="H26" i="60"/>
  <c r="I26" i="60"/>
  <c r="D27" i="60"/>
  <c r="E27" i="60"/>
  <c r="F27" i="60"/>
  <c r="G27" i="60"/>
  <c r="H27" i="60"/>
  <c r="I27" i="60"/>
  <c r="D28" i="60"/>
  <c r="E28" i="60"/>
  <c r="F28" i="60"/>
  <c r="G28" i="60"/>
  <c r="H28" i="60"/>
  <c r="I28" i="60"/>
  <c r="D29" i="60"/>
  <c r="E29" i="60"/>
  <c r="F29" i="60"/>
  <c r="G29" i="60"/>
  <c r="H29" i="60"/>
  <c r="I29" i="60"/>
  <c r="D30" i="60"/>
  <c r="E30" i="60"/>
  <c r="F30" i="60"/>
  <c r="G30" i="60"/>
  <c r="H30" i="60"/>
  <c r="I30" i="60"/>
  <c r="D31" i="60"/>
  <c r="E31" i="60"/>
  <c r="F31" i="60"/>
  <c r="G31" i="60"/>
  <c r="H31" i="60"/>
  <c r="I31" i="60"/>
  <c r="D32" i="60"/>
  <c r="E32" i="60"/>
  <c r="F32" i="60"/>
  <c r="G32" i="60"/>
  <c r="H32" i="60"/>
  <c r="I32" i="60"/>
  <c r="D33" i="60"/>
  <c r="E33" i="60"/>
  <c r="F33" i="60"/>
  <c r="G33" i="60"/>
  <c r="H33" i="60"/>
  <c r="I33" i="60"/>
  <c r="D34" i="60"/>
  <c r="E34" i="60"/>
  <c r="F34" i="60"/>
  <c r="G34" i="60"/>
  <c r="H34" i="60"/>
  <c r="I34" i="60"/>
  <c r="D35" i="60"/>
  <c r="E35" i="60"/>
  <c r="F35" i="60"/>
  <c r="G35" i="60"/>
  <c r="H35" i="60"/>
  <c r="I35" i="60"/>
  <c r="D36" i="60"/>
  <c r="E36" i="60"/>
  <c r="F36" i="60"/>
  <c r="G36" i="60"/>
  <c r="H36" i="60"/>
  <c r="I36" i="60"/>
  <c r="D37" i="60"/>
  <c r="E37" i="60"/>
  <c r="F37" i="60"/>
  <c r="G37" i="60"/>
  <c r="H37" i="60"/>
  <c r="I37" i="60"/>
  <c r="D38" i="60"/>
  <c r="E38" i="60"/>
  <c r="F38" i="60"/>
  <c r="G38" i="60"/>
  <c r="H38" i="60"/>
  <c r="I38" i="60"/>
  <c r="D39" i="60"/>
  <c r="E39" i="60"/>
  <c r="F39" i="60"/>
  <c r="G39" i="60"/>
  <c r="H39" i="60"/>
  <c r="I39" i="60"/>
  <c r="D40" i="60"/>
  <c r="E40" i="60"/>
  <c r="F40" i="60"/>
  <c r="G40" i="60"/>
  <c r="H40" i="60"/>
  <c r="I40" i="60"/>
  <c r="D41" i="60"/>
  <c r="E41" i="60"/>
  <c r="F41" i="60"/>
  <c r="G41" i="60"/>
  <c r="H41" i="60"/>
  <c r="I41" i="60"/>
  <c r="D42" i="60"/>
  <c r="E42" i="60"/>
  <c r="F42" i="60"/>
  <c r="G42" i="60"/>
  <c r="H42" i="60"/>
  <c r="I42" i="60"/>
  <c r="D43" i="60"/>
  <c r="E43" i="60"/>
  <c r="F43" i="60"/>
  <c r="G43" i="60"/>
  <c r="H43" i="60"/>
  <c r="I43" i="60"/>
  <c r="D44" i="60"/>
  <c r="E44" i="60"/>
  <c r="F44" i="60"/>
  <c r="G44" i="60"/>
  <c r="H44" i="60"/>
  <c r="I44" i="60"/>
  <c r="D45" i="60"/>
  <c r="E45" i="60"/>
  <c r="F45" i="60"/>
  <c r="G45" i="60"/>
  <c r="H45" i="60"/>
  <c r="I45" i="60"/>
  <c r="D46" i="60"/>
  <c r="E46" i="60"/>
  <c r="F46" i="60"/>
  <c r="G46" i="60"/>
  <c r="H46" i="60"/>
  <c r="I46" i="60"/>
  <c r="D47" i="60"/>
  <c r="E47" i="60"/>
  <c r="F47" i="60"/>
  <c r="G47" i="60"/>
  <c r="H47" i="60"/>
  <c r="I47" i="60"/>
  <c r="D48" i="60"/>
  <c r="E48" i="60"/>
  <c r="F48" i="60"/>
  <c r="G48" i="60"/>
  <c r="H48" i="60"/>
  <c r="I48" i="60"/>
  <c r="D49" i="60"/>
  <c r="E49" i="60"/>
  <c r="F49" i="60"/>
  <c r="G49" i="60"/>
  <c r="H49" i="60"/>
  <c r="I49" i="60"/>
  <c r="D50" i="60"/>
  <c r="E50" i="60"/>
  <c r="F50" i="60"/>
  <c r="G50" i="60"/>
  <c r="H50" i="60"/>
  <c r="I50" i="60"/>
  <c r="D51" i="60"/>
  <c r="E51" i="60"/>
  <c r="F51" i="60"/>
  <c r="G51" i="60"/>
  <c r="H51" i="60"/>
  <c r="I51" i="60"/>
  <c r="D52" i="60"/>
  <c r="E52" i="60"/>
  <c r="F52" i="60"/>
  <c r="G52" i="60"/>
  <c r="H52" i="60"/>
  <c r="I52" i="60"/>
  <c r="D53" i="60"/>
  <c r="E53" i="60"/>
  <c r="F53" i="60"/>
  <c r="G53" i="60"/>
  <c r="H53" i="60"/>
  <c r="I53" i="60"/>
  <c r="D54" i="60"/>
  <c r="E54" i="60"/>
  <c r="F54" i="60"/>
  <c r="G54" i="60"/>
  <c r="H54" i="60"/>
  <c r="I54" i="60"/>
  <c r="D55" i="60"/>
  <c r="E55" i="60"/>
  <c r="F55" i="60"/>
  <c r="G55" i="60"/>
  <c r="H55" i="60"/>
  <c r="I55" i="60"/>
  <c r="D56" i="60"/>
  <c r="E56" i="60"/>
  <c r="F56" i="60"/>
  <c r="G56" i="60"/>
  <c r="H56" i="60"/>
  <c r="I56" i="60"/>
  <c r="D57" i="60"/>
  <c r="E57" i="60"/>
  <c r="F57" i="60"/>
  <c r="G57" i="60"/>
  <c r="H57" i="60"/>
  <c r="I57" i="60"/>
  <c r="D58" i="60"/>
  <c r="E58" i="60"/>
  <c r="F58" i="60"/>
  <c r="G58" i="60"/>
  <c r="H58" i="60"/>
  <c r="I58" i="60"/>
  <c r="D59" i="60"/>
  <c r="E59" i="60"/>
  <c r="F59" i="60"/>
  <c r="G59" i="60"/>
  <c r="H59" i="60"/>
  <c r="I59" i="60"/>
  <c r="D60" i="60"/>
  <c r="E60" i="60"/>
  <c r="F60" i="60"/>
  <c r="G60" i="60"/>
  <c r="H60" i="60"/>
  <c r="I60" i="60"/>
  <c r="D61" i="60"/>
  <c r="E61" i="60"/>
  <c r="F61" i="60"/>
  <c r="G61" i="60"/>
  <c r="H61" i="60"/>
  <c r="I61" i="60"/>
  <c r="D62" i="60"/>
  <c r="E62" i="60"/>
  <c r="F62" i="60"/>
  <c r="G62" i="60"/>
  <c r="H62" i="60"/>
  <c r="I62" i="60"/>
  <c r="D63" i="60"/>
  <c r="E63" i="60"/>
  <c r="F63" i="60"/>
  <c r="G63" i="60"/>
  <c r="H63" i="60"/>
  <c r="I63" i="60"/>
  <c r="D64" i="60"/>
  <c r="E64" i="60"/>
  <c r="F64" i="60"/>
  <c r="G64" i="60"/>
  <c r="H64" i="60"/>
  <c r="I64" i="60"/>
  <c r="D65" i="60"/>
  <c r="E65" i="60"/>
  <c r="F65" i="60"/>
  <c r="G65" i="60"/>
  <c r="H65" i="60"/>
  <c r="I65" i="60"/>
  <c r="D66" i="60"/>
  <c r="E66" i="60"/>
  <c r="F66" i="60"/>
  <c r="G66" i="60"/>
  <c r="H66" i="60"/>
  <c r="I66" i="60"/>
  <c r="D67" i="60"/>
  <c r="E67" i="60"/>
  <c r="F67" i="60"/>
  <c r="G67" i="60"/>
  <c r="H67" i="60"/>
  <c r="I67" i="60"/>
  <c r="D68" i="60"/>
  <c r="E68" i="60"/>
  <c r="F68" i="60"/>
  <c r="G68" i="60"/>
  <c r="H68" i="60"/>
  <c r="I68" i="60"/>
  <c r="D69" i="60"/>
  <c r="E69" i="60"/>
  <c r="F69" i="60"/>
  <c r="G69" i="60"/>
  <c r="H69" i="60"/>
  <c r="I69" i="60"/>
  <c r="D70" i="60"/>
  <c r="E70" i="60"/>
  <c r="F70" i="60"/>
  <c r="G70" i="60"/>
  <c r="H70" i="60"/>
  <c r="I70" i="60"/>
  <c r="D71" i="60"/>
  <c r="E71" i="60"/>
  <c r="F71" i="60"/>
  <c r="G71" i="60"/>
  <c r="H71" i="60"/>
  <c r="I71" i="60"/>
  <c r="D72" i="60"/>
  <c r="E72" i="60"/>
  <c r="F72" i="60"/>
  <c r="G72" i="60"/>
  <c r="H72" i="60"/>
  <c r="I72" i="60"/>
  <c r="D73" i="60"/>
  <c r="E73" i="60"/>
  <c r="F73" i="60"/>
  <c r="G73" i="60"/>
  <c r="H73" i="60"/>
  <c r="I73" i="60"/>
  <c r="D74" i="60"/>
  <c r="E74" i="60"/>
  <c r="F74" i="60"/>
  <c r="G74" i="60"/>
  <c r="H74" i="60"/>
  <c r="I74" i="60"/>
  <c r="D75" i="60"/>
  <c r="E75" i="60"/>
  <c r="F75" i="60"/>
  <c r="G75" i="60"/>
  <c r="H75" i="60"/>
  <c r="I75" i="60"/>
  <c r="D76" i="60"/>
  <c r="E76" i="60"/>
  <c r="F76" i="60"/>
  <c r="G76" i="60"/>
  <c r="H76" i="60"/>
  <c r="I76" i="60"/>
  <c r="D77" i="60"/>
  <c r="E77" i="60"/>
  <c r="F77" i="60"/>
  <c r="G77" i="60"/>
  <c r="H77" i="60"/>
  <c r="I77" i="60"/>
  <c r="D78" i="60"/>
  <c r="E78" i="60"/>
  <c r="F78" i="60"/>
  <c r="G78" i="60"/>
  <c r="H78" i="60"/>
  <c r="I78" i="60"/>
  <c r="D79" i="60"/>
  <c r="E79" i="60"/>
  <c r="F79" i="60"/>
  <c r="G79" i="60"/>
  <c r="H79" i="60"/>
  <c r="I79" i="60"/>
  <c r="D80" i="60"/>
  <c r="E80" i="60"/>
  <c r="F80" i="60"/>
  <c r="G80" i="60"/>
  <c r="H80" i="60"/>
  <c r="I80" i="60"/>
  <c r="D81" i="60"/>
  <c r="E81" i="60"/>
  <c r="F81" i="60"/>
  <c r="G81" i="60"/>
  <c r="H81" i="60"/>
  <c r="I81" i="60"/>
  <c r="D82" i="60"/>
  <c r="E82" i="60"/>
  <c r="F82" i="60"/>
  <c r="G82" i="60"/>
  <c r="H82" i="60"/>
  <c r="I82" i="60"/>
  <c r="D83" i="60"/>
  <c r="E83" i="60"/>
  <c r="F83" i="60"/>
  <c r="G83" i="60"/>
  <c r="H83" i="60"/>
  <c r="I83" i="60"/>
  <c r="D84" i="60"/>
  <c r="E84" i="60"/>
  <c r="F84" i="60"/>
  <c r="G84" i="60"/>
  <c r="H84" i="60"/>
  <c r="I84" i="60"/>
  <c r="D85" i="60"/>
  <c r="E85" i="60"/>
  <c r="F85" i="60"/>
  <c r="G85" i="60"/>
  <c r="H85" i="60"/>
  <c r="I85" i="60"/>
  <c r="D86" i="60"/>
  <c r="E86" i="60"/>
  <c r="F86" i="60"/>
  <c r="G86" i="60"/>
  <c r="H86" i="60"/>
  <c r="I86" i="60"/>
  <c r="D87" i="60"/>
  <c r="E87" i="60"/>
  <c r="F87" i="60"/>
  <c r="G87" i="60"/>
  <c r="H87" i="60"/>
  <c r="I87" i="60"/>
  <c r="D88" i="60"/>
  <c r="E88" i="60"/>
  <c r="F88" i="60"/>
  <c r="G88" i="60"/>
  <c r="H88" i="60"/>
  <c r="I88" i="60"/>
  <c r="D89" i="60"/>
  <c r="E89" i="60"/>
  <c r="F89" i="60"/>
  <c r="G89" i="60"/>
  <c r="H89" i="60"/>
  <c r="I89" i="60"/>
  <c r="D90" i="60"/>
  <c r="E90" i="60"/>
  <c r="F90" i="60"/>
  <c r="G90" i="60"/>
  <c r="H90" i="60"/>
  <c r="I90" i="60"/>
  <c r="D91" i="60"/>
  <c r="E91" i="60"/>
  <c r="F91" i="60"/>
  <c r="G91" i="60"/>
  <c r="H91" i="60"/>
  <c r="I91" i="60"/>
  <c r="D92" i="60"/>
  <c r="E92" i="60"/>
  <c r="F92" i="60"/>
  <c r="G92" i="60"/>
  <c r="H92" i="60"/>
  <c r="I92" i="60"/>
  <c r="D93" i="60"/>
  <c r="E93" i="60"/>
  <c r="F93" i="60"/>
  <c r="G93" i="60"/>
  <c r="H93" i="60"/>
  <c r="I93" i="60"/>
  <c r="D94" i="60"/>
  <c r="E94" i="60"/>
  <c r="F94" i="60"/>
  <c r="G94" i="60"/>
  <c r="H94" i="60"/>
  <c r="I94" i="60"/>
  <c r="D95" i="60"/>
  <c r="E95" i="60"/>
  <c r="F95" i="60"/>
  <c r="G95" i="60"/>
  <c r="H95" i="60"/>
  <c r="I95" i="60"/>
  <c r="D96" i="60"/>
  <c r="E96" i="60"/>
  <c r="F96" i="60"/>
  <c r="G96" i="60"/>
  <c r="H96" i="60"/>
  <c r="I96" i="60"/>
  <c r="D97" i="60"/>
  <c r="E97" i="60"/>
  <c r="F97" i="60"/>
  <c r="G97" i="60"/>
  <c r="H97" i="60"/>
  <c r="I97" i="60"/>
  <c r="D98" i="60"/>
  <c r="E98" i="60"/>
  <c r="F98" i="60"/>
  <c r="G98" i="60"/>
  <c r="H98" i="60"/>
  <c r="I98" i="60"/>
  <c r="D99" i="60"/>
  <c r="E99" i="60"/>
  <c r="F99" i="60"/>
  <c r="G99" i="60"/>
  <c r="H99" i="60"/>
  <c r="I99" i="60"/>
  <c r="D100" i="60"/>
  <c r="E100" i="60"/>
  <c r="F100" i="60"/>
  <c r="G100" i="60"/>
  <c r="H100" i="60"/>
  <c r="I100" i="60"/>
  <c r="D101" i="60"/>
  <c r="E101" i="60"/>
  <c r="F101" i="60"/>
  <c r="G101" i="60"/>
  <c r="H101" i="60"/>
  <c r="I101" i="60"/>
  <c r="D102" i="60"/>
  <c r="E102" i="60"/>
  <c r="F102" i="60"/>
  <c r="G102" i="60"/>
  <c r="H102" i="60"/>
  <c r="I102" i="60"/>
  <c r="D103" i="60"/>
  <c r="E103" i="60"/>
  <c r="F103" i="60"/>
  <c r="G103" i="60"/>
  <c r="H103" i="60"/>
  <c r="I103" i="60"/>
  <c r="D104" i="60"/>
  <c r="E104" i="60"/>
  <c r="F104" i="60"/>
  <c r="G104" i="60"/>
  <c r="H104" i="60"/>
  <c r="I104" i="60"/>
  <c r="D105" i="60"/>
  <c r="E105" i="60"/>
  <c r="F105" i="60"/>
  <c r="G105" i="60"/>
  <c r="H105" i="60"/>
  <c r="I105" i="60"/>
  <c r="D106" i="60"/>
  <c r="E106" i="60"/>
  <c r="F106" i="60"/>
  <c r="G106" i="60"/>
  <c r="H106" i="60"/>
  <c r="I106" i="60"/>
  <c r="D107" i="60"/>
  <c r="E107" i="60"/>
  <c r="F107" i="60"/>
  <c r="G107" i="60"/>
  <c r="H107" i="60"/>
  <c r="I107" i="60"/>
  <c r="D108" i="60"/>
  <c r="E108" i="60"/>
  <c r="F108" i="60"/>
  <c r="G108" i="60"/>
  <c r="H108" i="60"/>
  <c r="I108" i="60"/>
  <c r="D109" i="60"/>
  <c r="E109" i="60"/>
  <c r="F109" i="60"/>
  <c r="G109" i="60"/>
  <c r="H109" i="60"/>
  <c r="I109" i="60"/>
  <c r="D110" i="60"/>
  <c r="E110" i="60"/>
  <c r="F110" i="60"/>
  <c r="G110" i="60"/>
  <c r="H110" i="60"/>
  <c r="I110" i="60"/>
  <c r="D111" i="60"/>
  <c r="E111" i="60"/>
  <c r="F111" i="60"/>
  <c r="G111" i="60"/>
  <c r="H111" i="60"/>
  <c r="I111" i="60"/>
  <c r="D112" i="60"/>
  <c r="E112" i="60"/>
  <c r="F112" i="60"/>
  <c r="G112" i="60"/>
  <c r="H112" i="60"/>
  <c r="I112" i="60"/>
  <c r="D113" i="60"/>
  <c r="E113" i="60"/>
  <c r="F113" i="60"/>
  <c r="G113" i="60"/>
  <c r="H113" i="60"/>
  <c r="I113" i="60"/>
  <c r="D114" i="60"/>
  <c r="E114" i="60"/>
  <c r="F114" i="60"/>
  <c r="G114" i="60"/>
  <c r="H114" i="60"/>
  <c r="I114" i="60"/>
  <c r="D115" i="60"/>
  <c r="E115" i="60"/>
  <c r="F115" i="60"/>
  <c r="G115" i="60"/>
  <c r="H115" i="60"/>
  <c r="I115" i="60"/>
  <c r="D116" i="60"/>
  <c r="E116" i="60"/>
  <c r="F116" i="60"/>
  <c r="G116" i="60"/>
  <c r="H116" i="60"/>
  <c r="I116" i="60"/>
  <c r="D117" i="60"/>
  <c r="E117" i="60"/>
  <c r="F117" i="60"/>
  <c r="G117" i="60"/>
  <c r="H117" i="60"/>
  <c r="I117" i="60"/>
  <c r="D118" i="60"/>
  <c r="E118" i="60"/>
  <c r="F118" i="60"/>
  <c r="G118" i="60"/>
  <c r="H118" i="60"/>
  <c r="I118" i="60"/>
  <c r="D119" i="60"/>
  <c r="E119" i="60"/>
  <c r="F119" i="60"/>
  <c r="G119" i="60"/>
  <c r="H119" i="60"/>
  <c r="I119" i="60"/>
  <c r="D120" i="60"/>
  <c r="E120" i="60"/>
  <c r="F120" i="60"/>
  <c r="G120" i="60"/>
  <c r="H120" i="60"/>
  <c r="I120" i="60"/>
  <c r="D121" i="60"/>
  <c r="E121" i="60"/>
  <c r="F121" i="60"/>
  <c r="G121" i="60"/>
  <c r="H121" i="60"/>
  <c r="I121" i="60"/>
  <c r="D122" i="60"/>
  <c r="E122" i="60"/>
  <c r="F122" i="60"/>
  <c r="G122" i="60"/>
  <c r="H122" i="60"/>
  <c r="I122" i="60"/>
  <c r="D123" i="60"/>
  <c r="E123" i="60"/>
  <c r="F123" i="60"/>
  <c r="G123" i="60"/>
  <c r="H123" i="60"/>
  <c r="I123" i="60"/>
  <c r="D124" i="60"/>
  <c r="E124" i="60"/>
  <c r="F124" i="60"/>
  <c r="G124" i="60"/>
  <c r="H124" i="60"/>
  <c r="I124" i="60"/>
  <c r="D125" i="60"/>
  <c r="E125" i="60"/>
  <c r="F125" i="60"/>
  <c r="G125" i="60"/>
  <c r="H125" i="60"/>
  <c r="I125" i="60"/>
  <c r="D126" i="60"/>
  <c r="E126" i="60"/>
  <c r="F126" i="60"/>
  <c r="G126" i="60"/>
  <c r="H126" i="60"/>
  <c r="I126" i="60"/>
  <c r="D14" i="62"/>
  <c r="D15" i="62"/>
  <c r="C27" i="62"/>
  <c r="C28" i="62"/>
  <c r="D30" i="62"/>
  <c r="J1" i="60" a="1"/>
  <c r="J23" i="56"/>
  <c r="AA17" i="56"/>
  <c r="AA19" i="56" a="1"/>
  <c r="Z17" i="56"/>
  <c r="Z19" i="56" a="1"/>
  <c r="J1" i="60"/>
  <c r="D29" i="62"/>
  <c r="J65" i="60"/>
  <c r="Z38" i="56"/>
  <c r="J34" i="60"/>
  <c r="J98" i="60"/>
  <c r="J55" i="60"/>
  <c r="J119" i="60"/>
  <c r="Z94" i="56"/>
  <c r="Z622" i="56"/>
  <c r="Z423" i="56"/>
  <c r="Z186" i="56"/>
  <c r="Z698" i="56"/>
  <c r="Z340" i="56"/>
  <c r="Z852" i="56"/>
  <c r="Z919" i="56"/>
  <c r="J16" i="60"/>
  <c r="J116" i="60"/>
  <c r="Z206" i="56"/>
  <c r="J5" i="60"/>
  <c r="J107" i="60"/>
  <c r="Z137" i="56"/>
  <c r="Z726" i="56"/>
  <c r="J96" i="60"/>
  <c r="Z33" i="56"/>
  <c r="J102" i="60"/>
  <c r="Z105" i="56"/>
  <c r="Z702" i="56"/>
  <c r="Z575" i="56"/>
  <c r="Z410" i="56"/>
  <c r="Z113" i="56"/>
  <c r="Z708" i="56"/>
  <c r="Z825" i="56"/>
  <c r="Z1426" i="56"/>
  <c r="Z870" i="56"/>
  <c r="Z1395" i="56"/>
  <c r="Z752" i="56"/>
  <c r="Z1318" i="56"/>
  <c r="Z291" i="56"/>
  <c r="Z1088" i="56"/>
  <c r="Z1600" i="56"/>
  <c r="Z715" i="56"/>
  <c r="Z1722" i="56"/>
  <c r="Z2262" i="56"/>
  <c r="Z2774" i="56"/>
  <c r="Z3286" i="56"/>
  <c r="Z54" i="56"/>
  <c r="Z734" i="56"/>
  <c r="Z695" i="56"/>
  <c r="Z610" i="56"/>
  <c r="Z412" i="56"/>
  <c r="Z424" i="56"/>
  <c r="Z1314" i="56"/>
  <c r="Z816" i="56"/>
  <c r="Z1427" i="56"/>
  <c r="Z905" i="56"/>
  <c r="J61" i="60"/>
  <c r="Z390" i="56"/>
  <c r="Z455" i="56"/>
  <c r="Z370" i="56"/>
  <c r="Z172" i="56"/>
  <c r="Z836" i="56"/>
  <c r="Z1066" i="56"/>
  <c r="Z409" i="56"/>
  <c r="Z1219" i="56"/>
  <c r="Z544" i="56"/>
  <c r="Z1286" i="56"/>
  <c r="Z114" i="56"/>
  <c r="Z215" i="56"/>
  <c r="Z132" i="56"/>
  <c r="Z802" i="56"/>
  <c r="Z604" i="56"/>
  <c r="Z789" i="56"/>
  <c r="Z1474" i="56"/>
  <c r="Z1003" i="56"/>
  <c r="Z118" i="56"/>
  <c r="Z1078" i="56"/>
  <c r="J123" i="60"/>
  <c r="Z694" i="56"/>
  <c r="Z671" i="56"/>
  <c r="Z594" i="56"/>
  <c r="Z388" i="56"/>
  <c r="Z376" i="56"/>
  <c r="Z1282" i="56"/>
  <c r="Z790" i="56"/>
  <c r="Z1411" i="56"/>
  <c r="J9" i="60"/>
  <c r="J73" i="60"/>
  <c r="Z31" i="56"/>
  <c r="J42" i="60"/>
  <c r="J3" i="60"/>
  <c r="J63" i="60"/>
  <c r="Z22" i="56"/>
  <c r="Z174" i="56"/>
  <c r="Z686" i="56"/>
  <c r="Z487" i="56"/>
  <c r="Z250" i="56"/>
  <c r="Z762" i="56"/>
  <c r="Z404" i="56"/>
  <c r="Z52" i="56"/>
  <c r="Z986" i="56"/>
  <c r="J29" i="60"/>
  <c r="J126" i="60"/>
  <c r="Z278" i="56"/>
  <c r="J19" i="60"/>
  <c r="J117" i="60"/>
  <c r="Z214" i="56"/>
  <c r="J6" i="60"/>
  <c r="J108" i="60"/>
  <c r="J13" i="60"/>
  <c r="J114" i="60"/>
  <c r="Z190" i="56"/>
  <c r="Z774" i="56"/>
  <c r="Z647" i="56"/>
  <c r="Z482" i="56"/>
  <c r="Z196" i="56"/>
  <c r="Z780" i="56"/>
  <c r="Z928" i="56"/>
  <c r="Z1490" i="56"/>
  <c r="Z947" i="56"/>
  <c r="Z1459" i="56"/>
  <c r="Z853" i="56"/>
  <c r="Z1382" i="56"/>
  <c r="Z419" i="56"/>
  <c r="Z1152" i="56"/>
  <c r="Z1664" i="56"/>
  <c r="Z912" i="56"/>
  <c r="Z1795" i="56"/>
  <c r="Z2326" i="56"/>
  <c r="Z2838" i="56"/>
  <c r="Z3350" i="56"/>
  <c r="Z80" i="56"/>
  <c r="Z95" i="56"/>
  <c r="Z775" i="56"/>
  <c r="Z690" i="56"/>
  <c r="Z500" i="56"/>
  <c r="Z584" i="56"/>
  <c r="Z1386" i="56"/>
  <c r="Z911" i="56"/>
  <c r="Z1499" i="56"/>
  <c r="Z982" i="56"/>
  <c r="J86" i="60"/>
  <c r="Z518" i="56"/>
  <c r="Z535" i="56"/>
  <c r="Z458" i="56"/>
  <c r="Z252" i="56"/>
  <c r="Z84" i="56"/>
  <c r="Z1154" i="56"/>
  <c r="Z553" i="56"/>
  <c r="Z1291" i="56"/>
  <c r="Z688" i="56"/>
  <c r="J12" i="60"/>
  <c r="Z166" i="56"/>
  <c r="Z303" i="56"/>
  <c r="Z218" i="56"/>
  <c r="Z882" i="56"/>
  <c r="Z684" i="56"/>
  <c r="Z901" i="56"/>
  <c r="Z109" i="56"/>
  <c r="Z1083" i="56"/>
  <c r="Z272" i="56"/>
  <c r="Z1150" i="56"/>
  <c r="Z87" i="56"/>
  <c r="Z51" i="56"/>
  <c r="Z759" i="56"/>
  <c r="Z674" i="56"/>
  <c r="Z476" i="56"/>
  <c r="Z536" i="56"/>
  <c r="Z1370" i="56"/>
  <c r="Z891" i="56"/>
  <c r="Z1483" i="56"/>
  <c r="J17" i="60"/>
  <c r="J81" i="60"/>
  <c r="Z24" i="56"/>
  <c r="J50" i="60"/>
  <c r="J7" i="60"/>
  <c r="J71" i="60"/>
  <c r="Z86" i="56"/>
  <c r="Z238" i="56"/>
  <c r="Z750" i="56"/>
  <c r="Z551" i="56"/>
  <c r="Z314" i="56"/>
  <c r="Z826" i="56"/>
  <c r="Z468" i="56"/>
  <c r="Z216" i="56"/>
  <c r="Z1050" i="56"/>
  <c r="J43" i="60"/>
  <c r="Z39" i="56"/>
  <c r="Z350" i="56"/>
  <c r="J30" i="60"/>
  <c r="Z30" i="56"/>
  <c r="Z286" i="56"/>
  <c r="J20" i="60"/>
  <c r="J118" i="60"/>
  <c r="J27" i="60"/>
  <c r="J124" i="60"/>
  <c r="Z262" i="56"/>
  <c r="Z127" i="56"/>
  <c r="Z719" i="56"/>
  <c r="Z554" i="56"/>
  <c r="Z268" i="56"/>
  <c r="Z860" i="56"/>
  <c r="Z1002" i="56"/>
  <c r="Z131" i="56"/>
  <c r="Z1011" i="56"/>
  <c r="Z1523" i="56"/>
  <c r="Z933" i="56"/>
  <c r="Z1446" i="56"/>
  <c r="Z547" i="56"/>
  <c r="Z1216" i="56"/>
  <c r="Z1728" i="56"/>
  <c r="Z1044" i="56"/>
  <c r="Z1868" i="56"/>
  <c r="Z2390" i="56"/>
  <c r="Z2902" i="56"/>
  <c r="Z3414" i="56"/>
  <c r="Z98" i="56"/>
  <c r="Z191" i="56"/>
  <c r="Z89" i="56"/>
  <c r="Z786" i="56"/>
  <c r="Z580" i="56"/>
  <c r="Z760" i="56"/>
  <c r="Z1458" i="56"/>
  <c r="Z987" i="56"/>
  <c r="Z36" i="56"/>
  <c r="Z1054" i="56"/>
  <c r="J110" i="60"/>
  <c r="Z614" i="56"/>
  <c r="Z623" i="56"/>
  <c r="Z538" i="56"/>
  <c r="Z332" i="56"/>
  <c r="Z280" i="56"/>
  <c r="Z1234" i="56"/>
  <c r="Z697" i="56"/>
  <c r="Z1363" i="56"/>
  <c r="Z821" i="56"/>
  <c r="J37" i="60"/>
  <c r="Z294" i="56"/>
  <c r="Z383" i="56"/>
  <c r="Z298" i="56"/>
  <c r="Z76" i="56"/>
  <c r="Z764" i="56"/>
  <c r="Z994" i="56"/>
  <c r="Z281" i="56"/>
  <c r="Z1155" i="56"/>
  <c r="Z416" i="56"/>
  <c r="Z1222" i="56"/>
  <c r="Z42" i="56"/>
  <c r="Z175" i="56"/>
  <c r="Z57" i="56"/>
  <c r="Z754" i="56"/>
  <c r="Z556" i="56"/>
  <c r="Z712" i="56"/>
  <c r="Z1442" i="56"/>
  <c r="Z971" i="56"/>
  <c r="Z1555" i="56"/>
  <c r="J49" i="60"/>
  <c r="J113" i="60"/>
  <c r="J18" i="60"/>
  <c r="J82" i="60"/>
  <c r="J39" i="60"/>
  <c r="J103" i="60"/>
  <c r="Z66" i="56"/>
  <c r="Z494" i="56"/>
  <c r="Z295" i="56"/>
  <c r="Z807" i="56"/>
  <c r="Z570" i="56"/>
  <c r="Z212" i="56"/>
  <c r="Z724" i="56"/>
  <c r="Z728" i="56"/>
  <c r="Z1306" i="56"/>
  <c r="J93" i="60"/>
  <c r="Z146" i="56"/>
  <c r="Z646" i="56"/>
  <c r="J83" i="60"/>
  <c r="Z82" i="56"/>
  <c r="Z582" i="56"/>
  <c r="J70" i="60"/>
  <c r="Z152" i="56"/>
  <c r="J77" i="60"/>
  <c r="Z50" i="56"/>
  <c r="Z550" i="56"/>
  <c r="Z431" i="56"/>
  <c r="Z266" i="56"/>
  <c r="Z850" i="56"/>
  <c r="Z564" i="56"/>
  <c r="Z552" i="56"/>
  <c r="Z1290" i="56"/>
  <c r="Z649" i="56"/>
  <c r="Z1267" i="56"/>
  <c r="Z496" i="56"/>
  <c r="Z1190" i="56"/>
  <c r="Z1702" i="56"/>
  <c r="Z960" i="56"/>
  <c r="Z1472" i="56"/>
  <c r="Z203" i="56"/>
  <c r="Z1548" i="56"/>
  <c r="Z2134" i="56"/>
  <c r="Z2646" i="56"/>
  <c r="Z3158" i="56"/>
  <c r="J85" i="60"/>
  <c r="Z486" i="56"/>
  <c r="Z527" i="56"/>
  <c r="Z450" i="56"/>
  <c r="Z244" i="56"/>
  <c r="Z20" i="56"/>
  <c r="Z1138" i="56"/>
  <c r="Z537" i="56"/>
  <c r="Z1283" i="56"/>
  <c r="Z672" i="56"/>
  <c r="J11" i="60"/>
  <c r="Z158" i="56"/>
  <c r="Z287" i="56"/>
  <c r="Z210" i="56"/>
  <c r="Z874" i="56"/>
  <c r="Z676" i="56"/>
  <c r="Z889" i="56"/>
  <c r="Z85" i="56"/>
  <c r="Z1067" i="56"/>
  <c r="Z256" i="56"/>
  <c r="Z1142" i="56"/>
  <c r="Z70" i="56"/>
  <c r="Z758" i="56"/>
  <c r="Z711" i="56"/>
  <c r="Z642" i="56"/>
  <c r="Z436" i="56"/>
  <c r="Z456" i="56"/>
  <c r="Z1330" i="56"/>
  <c r="Z838" i="56"/>
  <c r="Z1443" i="56"/>
  <c r="Z924" i="56"/>
  <c r="J76" i="60"/>
  <c r="Z462" i="56"/>
  <c r="Z511" i="56"/>
  <c r="Z426" i="56"/>
  <c r="Z228" i="56"/>
  <c r="Z892" i="56"/>
  <c r="Z1122" i="56"/>
  <c r="Z489" i="56"/>
  <c r="Z1259" i="56"/>
  <c r="Z640" i="56"/>
  <c r="J25" i="60"/>
  <c r="Z88" i="56"/>
  <c r="J15" i="60"/>
  <c r="Z79" i="56"/>
  <c r="Z83" i="56"/>
  <c r="Z378" i="56"/>
  <c r="Z532" i="56"/>
  <c r="Z1114" i="56"/>
  <c r="Z48" i="56"/>
  <c r="J44" i="60"/>
  <c r="Z358" i="56"/>
  <c r="Z46" i="56"/>
  <c r="Z78" i="56"/>
  <c r="Z207" i="56"/>
  <c r="Z626" i="56"/>
  <c r="Z108" i="56"/>
  <c r="Z265" i="56"/>
  <c r="Z97" i="56"/>
  <c r="Z1510" i="56"/>
  <c r="Z1280" i="56"/>
  <c r="Z1172" i="56"/>
  <c r="Z2454" i="56"/>
  <c r="J8" i="60"/>
  <c r="Z271" i="56"/>
  <c r="Z866" i="56"/>
  <c r="Z879" i="56"/>
  <c r="Z1059" i="56"/>
  <c r="Z1134" i="56"/>
  <c r="Z742" i="56"/>
  <c r="Z618" i="56"/>
  <c r="Z440" i="56"/>
  <c r="Z827" i="56"/>
  <c r="Z915" i="56"/>
  <c r="Z398" i="56"/>
  <c r="Z386" i="56"/>
  <c r="Z844" i="56"/>
  <c r="Z425" i="56"/>
  <c r="Z560" i="56"/>
  <c r="Z81" i="56"/>
  <c r="Z170" i="56"/>
  <c r="Z644" i="56"/>
  <c r="Z1514" i="56"/>
  <c r="Z192" i="56"/>
  <c r="Z1182" i="56"/>
  <c r="Z179" i="56"/>
  <c r="Z1104" i="56"/>
  <c r="Z1688" i="56"/>
  <c r="Z1108" i="56"/>
  <c r="Z1982" i="56"/>
  <c r="Z2566" i="56"/>
  <c r="Z3150" i="56"/>
  <c r="Z653" i="56"/>
  <c r="Z1701" i="56"/>
  <c r="Z2247" i="56"/>
  <c r="Z2759" i="56"/>
  <c r="Z3271" i="56"/>
  <c r="Z916" i="56"/>
  <c r="Z1797" i="56"/>
  <c r="Z2328" i="56"/>
  <c r="Z2840" i="56"/>
  <c r="Z3352" i="56"/>
  <c r="Z1084" i="56"/>
  <c r="Z1891" i="56"/>
  <c r="Z2410" i="56"/>
  <c r="Z2922" i="56"/>
  <c r="Z3434" i="56"/>
  <c r="Z1862" i="56"/>
  <c r="Z2897" i="56"/>
  <c r="Z1884" i="56"/>
  <c r="Z1069" i="56"/>
  <c r="Z2403" i="56"/>
  <c r="Z3427" i="56"/>
  <c r="Z2820" i="56"/>
  <c r="Z1762" i="56"/>
  <c r="Z2809" i="56"/>
  <c r="Z1021" i="56"/>
  <c r="Z120" i="56"/>
  <c r="Z815" i="56"/>
  <c r="Z524" i="56"/>
  <c r="Z1410" i="56"/>
  <c r="Z1531" i="56"/>
  <c r="Z1470" i="56"/>
  <c r="Z877" i="56"/>
  <c r="Z1560" i="56"/>
  <c r="Z1012" i="56"/>
  <c r="Z2022" i="56"/>
  <c r="J33" i="60"/>
  <c r="J2" i="60"/>
  <c r="J23" i="60"/>
  <c r="Z72" i="56"/>
  <c r="Z167" i="56"/>
  <c r="Z442" i="56"/>
  <c r="Z596" i="56"/>
  <c r="Z1178" i="56"/>
  <c r="Z128" i="56"/>
  <c r="J56" i="60"/>
  <c r="Z438" i="56"/>
  <c r="Z55" i="56"/>
  <c r="Z32" i="56"/>
  <c r="Z279" i="56"/>
  <c r="Z706" i="56"/>
  <c r="Z264" i="56"/>
  <c r="Z393" i="56"/>
  <c r="Z240" i="56"/>
  <c r="Z1574" i="56"/>
  <c r="Z1344" i="56"/>
  <c r="Z1300" i="56"/>
  <c r="Z2518" i="56"/>
  <c r="J35" i="60"/>
  <c r="Z367" i="56"/>
  <c r="Z28" i="56"/>
  <c r="Z970" i="56"/>
  <c r="Z1131" i="56"/>
  <c r="Z1206" i="56"/>
  <c r="Z107" i="56"/>
  <c r="Z714" i="56"/>
  <c r="Z616" i="56"/>
  <c r="Z920" i="56"/>
  <c r="Z990" i="56"/>
  <c r="Z526" i="56"/>
  <c r="Z466" i="56"/>
  <c r="Z129" i="56"/>
  <c r="Z569" i="56"/>
  <c r="Z704" i="56"/>
  <c r="Z230" i="56"/>
  <c r="Z258" i="56"/>
  <c r="Z732" i="56"/>
  <c r="Z201" i="56"/>
  <c r="Z336" i="56"/>
  <c r="Z1262" i="56"/>
  <c r="Z323" i="56"/>
  <c r="Z1176" i="56"/>
  <c r="Z1760" i="56"/>
  <c r="Z1252" i="56"/>
  <c r="Z2054" i="56"/>
  <c r="Z2638" i="56"/>
  <c r="Z3230" i="56"/>
  <c r="Z872" i="56"/>
  <c r="Z1778" i="56"/>
  <c r="Z2311" i="56"/>
  <c r="Z2823" i="56"/>
  <c r="Z3335" i="56"/>
  <c r="Z1047" i="56"/>
  <c r="Z1870" i="56"/>
  <c r="Z2392" i="56"/>
  <c r="Z2904" i="56"/>
  <c r="Z3416" i="56"/>
  <c r="Z1212" i="56"/>
  <c r="Z1962" i="56"/>
  <c r="Z2474" i="56"/>
  <c r="Z2986" i="56"/>
  <c r="Z3498" i="56"/>
  <c r="Z2001" i="56"/>
  <c r="Z3025" i="56"/>
  <c r="Z2164" i="56"/>
  <c r="Z1325" i="56"/>
  <c r="Z2531" i="56"/>
  <c r="Z193" i="56"/>
  <c r="Z3076" i="56"/>
  <c r="Z1908" i="56"/>
  <c r="Z2937" i="56"/>
  <c r="Z1277" i="56"/>
  <c r="Z182" i="56"/>
  <c r="Z226" i="56"/>
  <c r="Z692" i="56"/>
  <c r="Z151" i="56"/>
  <c r="Z288" i="56"/>
  <c r="Z1558" i="56"/>
  <c r="Z976" i="56"/>
  <c r="Z1640" i="56"/>
  <c r="Z1188" i="56"/>
  <c r="J41" i="60"/>
  <c r="J10" i="60"/>
  <c r="J31" i="60"/>
  <c r="Z136" i="56"/>
  <c r="Z231" i="56"/>
  <c r="Z506" i="56"/>
  <c r="Z660" i="56"/>
  <c r="Z1242" i="56"/>
  <c r="Z74" i="56"/>
  <c r="J69" i="60"/>
  <c r="Z510" i="56"/>
  <c r="Z64" i="56"/>
  <c r="Z112" i="56"/>
  <c r="Z351" i="56"/>
  <c r="Z778" i="56"/>
  <c r="Z408" i="56"/>
  <c r="Z521" i="56"/>
  <c r="Z368" i="56"/>
  <c r="Z1638" i="56"/>
  <c r="Z1408" i="56"/>
  <c r="Z1428" i="56"/>
  <c r="Z2582" i="56"/>
  <c r="J60" i="60"/>
  <c r="Z447" i="56"/>
  <c r="Z164" i="56"/>
  <c r="Z1058" i="56"/>
  <c r="Z1211" i="56"/>
  <c r="Z1278" i="56"/>
  <c r="Z199" i="56"/>
  <c r="Z794" i="56"/>
  <c r="Z776" i="56"/>
  <c r="Z995" i="56"/>
  <c r="Z1070" i="56"/>
  <c r="Z638" i="56"/>
  <c r="Z546" i="56"/>
  <c r="Z296" i="56"/>
  <c r="Z713" i="56"/>
  <c r="Z831" i="56"/>
  <c r="Z342" i="56"/>
  <c r="Z346" i="56"/>
  <c r="Z812" i="56"/>
  <c r="Z345" i="56"/>
  <c r="Z480" i="56"/>
  <c r="Z1334" i="56"/>
  <c r="Z467" i="56"/>
  <c r="Z1248" i="56"/>
  <c r="Z1832" i="56"/>
  <c r="Z1396" i="56"/>
  <c r="Z2126" i="56"/>
  <c r="Z2718" i="56"/>
  <c r="Z3302" i="56"/>
  <c r="Z1013" i="56"/>
  <c r="Z1851" i="56"/>
  <c r="Z2375" i="56"/>
  <c r="Z2887" i="56"/>
  <c r="Z3399" i="56"/>
  <c r="Z1175" i="56"/>
  <c r="Z1943" i="56"/>
  <c r="Z2456" i="56"/>
  <c r="Z2968" i="56"/>
  <c r="Z3480" i="56"/>
  <c r="Z1340" i="56"/>
  <c r="Z2026" i="56"/>
  <c r="Z2538" i="56"/>
  <c r="Z3050" i="56"/>
  <c r="Z181" i="56"/>
  <c r="Z2129" i="56"/>
  <c r="Z3153" i="56"/>
  <c r="Z2420" i="56"/>
  <c r="Z1569" i="56"/>
  <c r="Z2659" i="56"/>
  <c r="Z1007" i="56"/>
  <c r="Z3460" i="56"/>
  <c r="Z2041" i="56"/>
  <c r="Z3065" i="56"/>
  <c r="Z1530" i="56"/>
  <c r="Z414" i="56"/>
  <c r="Z394" i="56"/>
  <c r="Z868" i="56"/>
  <c r="Z441" i="56"/>
  <c r="Z576" i="56"/>
  <c r="Z1646" i="56"/>
  <c r="Z1056" i="56"/>
  <c r="Z1720" i="56"/>
  <c r="Z1348" i="56"/>
  <c r="J97" i="60"/>
  <c r="J66" i="60"/>
  <c r="J87" i="60"/>
  <c r="Z366" i="56"/>
  <c r="Z679" i="56"/>
  <c r="Z44" i="56"/>
  <c r="Z472" i="56"/>
  <c r="J68" i="60"/>
  <c r="Z502" i="56"/>
  <c r="Z56" i="56"/>
  <c r="J45" i="60"/>
  <c r="J52" i="60"/>
  <c r="Z406" i="56"/>
  <c r="Z100" i="56"/>
  <c r="Z420" i="56"/>
  <c r="Z1146" i="56"/>
  <c r="Z1139" i="56"/>
  <c r="Z1062" i="56"/>
  <c r="Z798" i="56"/>
  <c r="Z1856" i="56"/>
  <c r="Z2006" i="56"/>
  <c r="Z3030" i="56"/>
  <c r="Z254" i="56"/>
  <c r="Z282" i="56"/>
  <c r="Z748" i="56"/>
  <c r="Z233" i="56"/>
  <c r="Z384" i="56"/>
  <c r="Z96" i="56"/>
  <c r="Z783" i="56"/>
  <c r="Z508" i="56"/>
  <c r="Z1394" i="56"/>
  <c r="Z1507" i="56"/>
  <c r="J88" i="60"/>
  <c r="Z543" i="56"/>
  <c r="Z260" i="56"/>
  <c r="Z1162" i="56"/>
  <c r="Z1299" i="56"/>
  <c r="J24" i="60"/>
  <c r="Z335" i="56"/>
  <c r="Z930" i="56"/>
  <c r="Z954" i="56"/>
  <c r="Z1115" i="56"/>
  <c r="Z966" i="56"/>
  <c r="Z1550" i="56"/>
  <c r="Z865" i="56"/>
  <c r="Z1464" i="56"/>
  <c r="Z491" i="56"/>
  <c r="Z1740" i="56"/>
  <c r="Z2350" i="56"/>
  <c r="Z2934" i="56"/>
  <c r="Z3510" i="56"/>
  <c r="Z1397" i="56"/>
  <c r="Z2055" i="56"/>
  <c r="Z2567" i="56"/>
  <c r="Z3079" i="56"/>
  <c r="Z209" i="56"/>
  <c r="Z1551" i="56"/>
  <c r="Z2136" i="56"/>
  <c r="Z2648" i="56"/>
  <c r="Z3160" i="56"/>
  <c r="Z539" i="56"/>
  <c r="Z1663" i="56"/>
  <c r="Z2218" i="56"/>
  <c r="Z2730" i="56"/>
  <c r="Z3242" i="56"/>
  <c r="Z1289" i="56"/>
  <c r="Z2513" i="56"/>
  <c r="Z3537" i="56"/>
  <c r="Z3300" i="56"/>
  <c r="Z2019" i="56"/>
  <c r="Z3043" i="56"/>
  <c r="Z2052" i="56"/>
  <c r="Z1113" i="56"/>
  <c r="Z2425" i="56"/>
  <c r="Z3449" i="56"/>
  <c r="J14" i="60"/>
  <c r="Z311" i="56"/>
  <c r="Z898" i="56"/>
  <c r="Z910" i="56"/>
  <c r="Z1091" i="56"/>
  <c r="Z1158" i="56"/>
  <c r="Z403" i="56"/>
  <c r="Z1304" i="56"/>
  <c r="Z133" i="56"/>
  <c r="Z1749" i="56"/>
  <c r="J57" i="60"/>
  <c r="J47" i="60"/>
  <c r="Z359" i="56"/>
  <c r="Z788" i="56"/>
  <c r="Z126" i="56"/>
  <c r="Z654" i="56"/>
  <c r="Z122" i="56"/>
  <c r="Z922" i="56"/>
  <c r="Z777" i="56"/>
  <c r="Z163" i="56"/>
  <c r="Z1636" i="56"/>
  <c r="J109" i="60"/>
  <c r="Z324" i="56"/>
  <c r="Z1355" i="56"/>
  <c r="Z375" i="56"/>
  <c r="Z978" i="56"/>
  <c r="Z1214" i="56"/>
  <c r="Z722" i="56"/>
  <c r="Z929" i="56"/>
  <c r="Z590" i="56"/>
  <c r="Z200" i="56"/>
  <c r="Z782" i="56"/>
  <c r="Z611" i="56"/>
  <c r="Z1904" i="56"/>
  <c r="Z2206" i="56"/>
  <c r="Z3374" i="56"/>
  <c r="Z1924" i="56"/>
  <c r="Z2951" i="56"/>
  <c r="Z1303" i="56"/>
  <c r="Z2520" i="56"/>
  <c r="Z3544" i="56"/>
  <c r="Z2090" i="56"/>
  <c r="Z3114" i="56"/>
  <c r="Z2257" i="56"/>
  <c r="Z2676" i="56"/>
  <c r="Z2787" i="56"/>
  <c r="Z341" i="56"/>
  <c r="Z3193" i="56"/>
  <c r="Z662" i="56"/>
  <c r="Z312" i="56"/>
  <c r="Z841" i="56"/>
  <c r="Z1136" i="56"/>
  <c r="Z1508" i="56"/>
  <c r="Z2438" i="56"/>
  <c r="Z26" i="56"/>
  <c r="Z25" i="56"/>
  <c r="Z540" i="56"/>
  <c r="Z1418" i="56"/>
  <c r="Z1539" i="56"/>
  <c r="Z1486" i="56"/>
  <c r="Z897" i="56"/>
  <c r="Z1568" i="56"/>
  <c r="Z1028" i="56"/>
  <c r="Z2030" i="56"/>
  <c r="Z2694" i="56"/>
  <c r="Z678" i="56"/>
  <c r="Z586" i="56"/>
  <c r="Z360" i="56"/>
  <c r="Z761" i="56"/>
  <c r="Z873" i="56"/>
  <c r="Z101" i="56"/>
  <c r="Z1160" i="56"/>
  <c r="Z1824" i="56"/>
  <c r="Z1561" i="56"/>
  <c r="Z2294" i="56"/>
  <c r="J100" i="60"/>
  <c r="Z583" i="56"/>
  <c r="Z300" i="56"/>
  <c r="Z1194" i="56"/>
  <c r="Z1323" i="56"/>
  <c r="Z1366" i="56"/>
  <c r="Z707" i="56"/>
  <c r="Z1448" i="56"/>
  <c r="Z747" i="56"/>
  <c r="Z1914" i="56"/>
  <c r="Z2590" i="56"/>
  <c r="Z3254" i="56"/>
  <c r="Z1077" i="56"/>
  <c r="Z1967" i="56"/>
  <c r="Z2551" i="56"/>
  <c r="Z3135" i="56"/>
  <c r="Z753" i="56"/>
  <c r="Z1815" i="56"/>
  <c r="Z2416" i="56"/>
  <c r="Z3000" i="56"/>
  <c r="J89" i="60"/>
  <c r="J79" i="60"/>
  <c r="Z615" i="56"/>
  <c r="Z344" i="56"/>
  <c r="Z422" i="56"/>
  <c r="J32" i="60"/>
  <c r="Z334" i="56"/>
  <c r="Z348" i="56"/>
  <c r="Z1075" i="56"/>
  <c r="Z675" i="56"/>
  <c r="Z1941" i="56"/>
  <c r="Z148" i="56"/>
  <c r="Z668" i="56"/>
  <c r="Z224" i="56"/>
  <c r="Z703" i="56"/>
  <c r="Z1322" i="56"/>
  <c r="J62" i="60"/>
  <c r="Z180" i="56"/>
  <c r="Z1227" i="56"/>
  <c r="Z255" i="56"/>
  <c r="Z857" i="56"/>
  <c r="Z885" i="56"/>
  <c r="Z755" i="56"/>
  <c r="Z171" i="56"/>
  <c r="Z2278" i="56"/>
  <c r="Z3446" i="56"/>
  <c r="Z1991" i="56"/>
  <c r="Z3015" i="56"/>
  <c r="Z1431" i="56"/>
  <c r="Z2584" i="56"/>
  <c r="Z283" i="56"/>
  <c r="Z2154" i="56"/>
  <c r="Z3178" i="56"/>
  <c r="Z2385" i="56"/>
  <c r="Z2964" i="56"/>
  <c r="Z2915" i="56"/>
  <c r="Z835" i="56"/>
  <c r="Z3321" i="56"/>
  <c r="Z139" i="56"/>
  <c r="Z648" i="56"/>
  <c r="Z1014" i="56"/>
  <c r="Z1224" i="56"/>
  <c r="Z1626" i="56"/>
  <c r="Z2526" i="56"/>
  <c r="Z198" i="56"/>
  <c r="Z234" i="56"/>
  <c r="Z700" i="56"/>
  <c r="Z169" i="56"/>
  <c r="Z304" i="56"/>
  <c r="Z1566" i="56"/>
  <c r="Z984" i="56"/>
  <c r="Z1648" i="56"/>
  <c r="Z1204" i="56"/>
  <c r="Z2110" i="56"/>
  <c r="Z2782" i="56"/>
  <c r="Z159" i="56"/>
  <c r="Z746" i="56"/>
  <c r="Z680" i="56"/>
  <c r="Z963" i="56"/>
  <c r="Z1030" i="56"/>
  <c r="Z275" i="56"/>
  <c r="Z1240" i="56"/>
  <c r="Z1912" i="56"/>
  <c r="Z1668" i="56"/>
  <c r="Z2374" i="56"/>
  <c r="Z71" i="56"/>
  <c r="Z751" i="56"/>
  <c r="Z460" i="56"/>
  <c r="Z1354" i="56"/>
  <c r="Z1475" i="56"/>
  <c r="Z1454" i="56"/>
  <c r="Z845" i="56"/>
  <c r="Z1528" i="56"/>
  <c r="Z980" i="56"/>
  <c r="Z1998" i="56"/>
  <c r="Z2670" i="56"/>
  <c r="Z3334" i="56"/>
  <c r="Z1221" i="56"/>
  <c r="Z2039" i="56"/>
  <c r="Z2623" i="56"/>
  <c r="Z3215" i="56"/>
  <c r="Z951" i="56"/>
  <c r="Z1898" i="56"/>
  <c r="Z2488" i="56"/>
  <c r="Z3072" i="56"/>
  <c r="J105" i="60"/>
  <c r="J95" i="60"/>
  <c r="Z743" i="56"/>
  <c r="Z600" i="56"/>
  <c r="Z574" i="56"/>
  <c r="J59" i="60"/>
  <c r="Z478" i="56"/>
  <c r="Z492" i="56"/>
  <c r="Z1203" i="56"/>
  <c r="Z887" i="56"/>
  <c r="Z2070" i="56"/>
  <c r="Z382" i="56"/>
  <c r="Z828" i="56"/>
  <c r="Z528" i="56"/>
  <c r="Z121" i="56"/>
  <c r="Z1466" i="56"/>
  <c r="J112" i="60"/>
  <c r="Z356" i="56"/>
  <c r="Z1371" i="56"/>
  <c r="Z415" i="56"/>
  <c r="Z1034" i="56"/>
  <c r="Z1038" i="56"/>
  <c r="Z952" i="56"/>
  <c r="Z779" i="56"/>
  <c r="Z2422" i="56"/>
  <c r="Z135" i="56"/>
  <c r="Z2119" i="56"/>
  <c r="Z3143" i="56"/>
  <c r="Z1639" i="56"/>
  <c r="Z2712" i="56"/>
  <c r="Z792" i="56"/>
  <c r="Z2282" i="56"/>
  <c r="Z3306" i="56"/>
  <c r="Z2641" i="56"/>
  <c r="Z253" i="56"/>
  <c r="Z3171" i="56"/>
  <c r="Z1369" i="56"/>
  <c r="Z157" i="56"/>
  <c r="Z471" i="56"/>
  <c r="Z1090" i="56"/>
  <c r="Z1302" i="56"/>
  <c r="Z1384" i="56"/>
  <c r="Z1841" i="56"/>
  <c r="Z2606" i="56"/>
  <c r="Z446" i="56"/>
  <c r="Z402" i="56"/>
  <c r="Z876" i="56"/>
  <c r="Z457" i="56"/>
  <c r="Z592" i="56"/>
  <c r="Z1654" i="56"/>
  <c r="Z1064" i="56"/>
  <c r="Z1736" i="56"/>
  <c r="Z1364" i="56"/>
  <c r="Z2190" i="56"/>
  <c r="J22" i="60"/>
  <c r="Z327" i="56"/>
  <c r="Z914" i="56"/>
  <c r="Z946" i="56"/>
  <c r="Z1107" i="56"/>
  <c r="Z1174" i="56"/>
  <c r="Z451" i="56"/>
  <c r="Z1328" i="56"/>
  <c r="Z267" i="56"/>
  <c r="Z1767" i="56"/>
  <c r="Z2462" i="56"/>
  <c r="Z65" i="56"/>
  <c r="Z162" i="56"/>
  <c r="Z628" i="56"/>
  <c r="Z1506" i="56"/>
  <c r="Z176" i="56"/>
  <c r="Z1534" i="56"/>
  <c r="Z944" i="56"/>
  <c r="Z1624" i="56"/>
  <c r="Z1140" i="56"/>
  <c r="Z2086" i="56"/>
  <c r="Z2750" i="56"/>
  <c r="Z3422" i="56"/>
  <c r="Z1365" i="56"/>
  <c r="Z2111" i="56"/>
  <c r="Z2703" i="56"/>
  <c r="Z3287" i="56"/>
  <c r="Z1095" i="56"/>
  <c r="Z1976" i="56"/>
  <c r="Z2560" i="56"/>
  <c r="Z3144" i="56"/>
  <c r="J74" i="60"/>
  <c r="Z430" i="56"/>
  <c r="Z145" i="56"/>
  <c r="J80" i="60"/>
  <c r="Z144" i="56"/>
  <c r="J64" i="60"/>
  <c r="Z194" i="56"/>
  <c r="Z1218" i="56"/>
  <c r="Z1126" i="56"/>
  <c r="Z1920" i="56"/>
  <c r="Z3094" i="56"/>
  <c r="Z362" i="56"/>
  <c r="Z377" i="56"/>
  <c r="Z106" i="56"/>
  <c r="Z588" i="56"/>
  <c r="Z68" i="56"/>
  <c r="Z631" i="56"/>
  <c r="Z1250" i="56"/>
  <c r="J51" i="60"/>
  <c r="Z134" i="56"/>
  <c r="Z1187" i="56"/>
  <c r="Z1622" i="56"/>
  <c r="Z1544" i="56"/>
  <c r="Z1822" i="56"/>
  <c r="Z3006" i="56"/>
  <c r="Z1524" i="56"/>
  <c r="Z2631" i="56"/>
  <c r="Z465" i="56"/>
  <c r="Z2200" i="56"/>
  <c r="Z3224" i="56"/>
  <c r="Z1745" i="56"/>
  <c r="Z2794" i="56"/>
  <c r="Z1540" i="56"/>
  <c r="Z975" i="56"/>
  <c r="Z2147" i="56"/>
  <c r="Z2308" i="56"/>
  <c r="Z2553" i="56"/>
  <c r="J67" i="60"/>
  <c r="Z188" i="56"/>
  <c r="Z1235" i="56"/>
  <c r="Z579" i="56"/>
  <c r="Z523" i="56"/>
  <c r="Z2270" i="56"/>
  <c r="J72" i="60"/>
  <c r="Z479" i="56"/>
  <c r="Z204" i="56"/>
  <c r="Z1098" i="56"/>
  <c r="Z1243" i="56"/>
  <c r="Z1310" i="56"/>
  <c r="Z595" i="56"/>
  <c r="Z1400" i="56"/>
  <c r="Z555" i="56"/>
  <c r="Z1850" i="56"/>
  <c r="Z2534" i="56"/>
  <c r="Z222" i="56"/>
  <c r="Z242" i="56"/>
  <c r="Z716" i="56"/>
  <c r="Z185" i="56"/>
  <c r="Z320" i="56"/>
  <c r="Z1582" i="56"/>
  <c r="Z992" i="56"/>
  <c r="Z1656" i="56"/>
  <c r="Z1220" i="56"/>
  <c r="Z2118" i="56"/>
  <c r="Z2798" i="56"/>
  <c r="Z247" i="56"/>
  <c r="Z834" i="56"/>
  <c r="Z847" i="56"/>
  <c r="Z1035" i="56"/>
  <c r="Z1102" i="56"/>
  <c r="Z371" i="56"/>
  <c r="Z1288" i="56"/>
  <c r="Z27" i="56"/>
  <c r="Z1711" i="56"/>
  <c r="Z2414" i="56"/>
  <c r="Z3086" i="56"/>
  <c r="Z717" i="56"/>
  <c r="Z1805" i="56"/>
  <c r="Z2407" i="56"/>
  <c r="Z2991" i="56"/>
  <c r="Z141" i="56"/>
  <c r="Z1628" i="56"/>
  <c r="Z2272" i="56"/>
  <c r="Z2856" i="56"/>
  <c r="Z3440" i="56"/>
  <c r="J121" i="60"/>
  <c r="Z110" i="56"/>
  <c r="Z718" i="56"/>
  <c r="Z630" i="56"/>
  <c r="Z1331" i="56"/>
  <c r="Z2198" i="56"/>
  <c r="Z248" i="56"/>
  <c r="Z290" i="56"/>
  <c r="Z104" i="56"/>
  <c r="Z1515" i="56"/>
  <c r="Z1202" i="56"/>
  <c r="Z1032" i="56"/>
  <c r="Z2494" i="56"/>
  <c r="Z2183" i="56"/>
  <c r="Z1724" i="56"/>
  <c r="Z956" i="56"/>
  <c r="Z3370" i="56"/>
  <c r="Z765" i="56"/>
  <c r="Z1597" i="56"/>
  <c r="Z639" i="56"/>
  <c r="Z1390" i="56"/>
  <c r="Z1932" i="56"/>
  <c r="Z670" i="56"/>
  <c r="Z328" i="56"/>
  <c r="Z863" i="56"/>
  <c r="Z1144" i="56"/>
  <c r="Z1522" i="56"/>
  <c r="J75" i="60"/>
  <c r="Z220" i="56"/>
  <c r="Z1251" i="56"/>
  <c r="Z627" i="56"/>
  <c r="Z587" i="56"/>
  <c r="Z2542" i="56"/>
  <c r="Z330" i="56"/>
  <c r="Z329" i="56"/>
  <c r="Z1614" i="56"/>
  <c r="Z1704" i="56"/>
  <c r="Z2166" i="56"/>
  <c r="Z3494" i="56"/>
  <c r="Z2191" i="56"/>
  <c r="Z3359" i="56"/>
  <c r="Z2048" i="56"/>
  <c r="Z3216" i="56"/>
  <c r="Z1116" i="56"/>
  <c r="Z1986" i="56"/>
  <c r="Z2570" i="56"/>
  <c r="Z3154" i="56"/>
  <c r="Z1225" i="56"/>
  <c r="Z2625" i="56"/>
  <c r="Z1570" i="56"/>
  <c r="Z1133" i="56"/>
  <c r="Z2579" i="56"/>
  <c r="Z1231" i="56"/>
  <c r="Z661" i="56"/>
  <c r="Z2393" i="56"/>
  <c r="Z61" i="56"/>
  <c r="Z2219" i="56"/>
  <c r="Z3243" i="56"/>
  <c r="Z1765" i="56"/>
  <c r="Z2812" i="56"/>
  <c r="Z1025" i="56"/>
  <c r="Z2381" i="56"/>
  <c r="Z3405" i="56"/>
  <c r="Z1677" i="56"/>
  <c r="Z2421" i="56"/>
  <c r="AA171" i="56"/>
  <c r="AA683" i="56"/>
  <c r="AA524" i="56"/>
  <c r="Z687" i="56"/>
  <c r="Z1298" i="56"/>
  <c r="Z1422" i="56"/>
  <c r="Z1504" i="56"/>
  <c r="Z1966" i="56"/>
  <c r="Z3102" i="56"/>
  <c r="Z965" i="56"/>
  <c r="Z1999" i="56"/>
  <c r="Z2663" i="56"/>
  <c r="Z3327" i="56"/>
  <c r="Z1351" i="56"/>
  <c r="Z650" i="56"/>
  <c r="Z848" i="56"/>
  <c r="Z143" i="56"/>
  <c r="Z1848" i="56"/>
  <c r="Z2310" i="56"/>
  <c r="Z3294" i="56"/>
  <c r="Z1317" i="56"/>
  <c r="J26" i="60"/>
  <c r="Z634" i="56"/>
  <c r="J94" i="60"/>
  <c r="Z503" i="56"/>
  <c r="Z624" i="56"/>
  <c r="Z2710" i="56"/>
  <c r="Z1226" i="56"/>
  <c r="Z60" i="56"/>
  <c r="Z117" i="56"/>
  <c r="Z1006" i="56"/>
  <c r="Z633" i="56"/>
  <c r="Z1320" i="56"/>
  <c r="Z2790" i="56"/>
  <c r="Z2439" i="56"/>
  <c r="Z2008" i="56"/>
  <c r="Z1468" i="56"/>
  <c r="Z693" i="56"/>
  <c r="Z1737" i="56"/>
  <c r="Z2169" i="56"/>
  <c r="Z562" i="56"/>
  <c r="Z43" i="56"/>
  <c r="Z2102" i="56"/>
  <c r="Z149" i="56"/>
  <c r="Z664" i="56"/>
  <c r="Z1022" i="56"/>
  <c r="Z1232" i="56"/>
  <c r="Z1658" i="56"/>
  <c r="J122" i="60"/>
  <c r="Z380" i="56"/>
  <c r="Z1403" i="56"/>
  <c r="Z785" i="56"/>
  <c r="Z871" i="56"/>
  <c r="Z2622" i="56"/>
  <c r="Z498" i="56"/>
  <c r="Z617" i="56"/>
  <c r="Z1710" i="56"/>
  <c r="Z1784" i="56"/>
  <c r="Z2246" i="56"/>
  <c r="Z93" i="56"/>
  <c r="Z2263" i="56"/>
  <c r="Z3431" i="56"/>
  <c r="Z2120" i="56"/>
  <c r="Z3296" i="56"/>
  <c r="Z1260" i="56"/>
  <c r="Z2058" i="56"/>
  <c r="Z2642" i="56"/>
  <c r="Z3226" i="56"/>
  <c r="Z1513" i="56"/>
  <c r="Z2785" i="56"/>
  <c r="Z1956" i="56"/>
  <c r="Z1421" i="56"/>
  <c r="Z2723" i="56"/>
  <c r="Z1719" i="56"/>
  <c r="Z1049" i="56"/>
  <c r="Z2537" i="56"/>
  <c r="Z733" i="56"/>
  <c r="Z2347" i="56"/>
  <c r="Z3371" i="56"/>
  <c r="Z1911" i="56"/>
  <c r="Z2940" i="56"/>
  <c r="Z1281" i="56"/>
  <c r="Z2509" i="56"/>
  <c r="Z3533" i="56"/>
  <c r="Z2741" i="56"/>
  <c r="Z3445" i="56"/>
  <c r="AA235" i="56"/>
  <c r="AA76" i="56"/>
  <c r="AA588" i="56"/>
  <c r="Z274" i="56"/>
  <c r="Z217" i="56"/>
  <c r="Z1590" i="56"/>
  <c r="Z1672" i="56"/>
  <c r="Z2142" i="56"/>
  <c r="Z3190" i="56"/>
  <c r="Z1125" i="56"/>
  <c r="Z2079" i="56"/>
  <c r="Z2743" i="56"/>
  <c r="Z3415" i="56"/>
  <c r="J40" i="60"/>
  <c r="Z92" i="56"/>
  <c r="Z1163" i="56"/>
  <c r="Z499" i="56"/>
  <c r="Z331" i="56"/>
  <c r="Z2478" i="56"/>
  <c r="Z3390" i="56"/>
  <c r="Z1477" i="56"/>
  <c r="J58" i="60"/>
  <c r="Z890" i="56"/>
  <c r="Z47" i="56"/>
  <c r="Z791" i="56"/>
  <c r="Z998" i="56"/>
  <c r="Z2966" i="56"/>
  <c r="Z53" i="56"/>
  <c r="Z428" i="56"/>
  <c r="Z463" i="56"/>
  <c r="Z1294" i="56"/>
  <c r="Z1043" i="56"/>
  <c r="Z1392" i="56"/>
  <c r="Z2862" i="56"/>
  <c r="Z2503" i="56"/>
  <c r="Z2072" i="56"/>
  <c r="Z1578" i="56"/>
  <c r="Z1033" i="56"/>
  <c r="Z1883" i="56"/>
  <c r="Z2297" i="56"/>
  <c r="Z730" i="56"/>
  <c r="Z243" i="56"/>
  <c r="Z2182" i="56"/>
  <c r="Z319" i="56"/>
  <c r="Z937" i="56"/>
  <c r="Z1166" i="56"/>
  <c r="Z1312" i="56"/>
  <c r="Z1758" i="56"/>
  <c r="Z34" i="56"/>
  <c r="Z548" i="56"/>
  <c r="Z1547" i="56"/>
  <c r="Z908" i="56"/>
  <c r="Z1060" i="56"/>
  <c r="Z2702" i="56"/>
  <c r="Z666" i="56"/>
  <c r="Z880" i="56"/>
  <c r="Z211" i="56"/>
  <c r="Z1872" i="56"/>
  <c r="Z2334" i="56"/>
  <c r="Z429" i="56"/>
  <c r="Z2335" i="56"/>
  <c r="Z3503" i="56"/>
  <c r="Z2192" i="56"/>
  <c r="Z3368" i="56"/>
  <c r="Z1404" i="56"/>
  <c r="Z2130" i="56"/>
  <c r="Z2714" i="56"/>
  <c r="Z3298" i="56"/>
  <c r="Z1734" i="56"/>
  <c r="Z2929" i="56"/>
  <c r="Z2260" i="56"/>
  <c r="Z1653" i="56"/>
  <c r="Z2867" i="56"/>
  <c r="Z2004" i="56"/>
  <c r="Z1337" i="56"/>
  <c r="Z2697" i="56"/>
  <c r="Z1085" i="56"/>
  <c r="Z2475" i="56"/>
  <c r="Z3499" i="56"/>
  <c r="Z2044" i="56"/>
  <c r="Z3068" i="56"/>
  <c r="Z1533" i="56"/>
  <c r="Z2637" i="56"/>
  <c r="Z3348" i="56"/>
  <c r="Z1265" i="56"/>
  <c r="Z2181" i="56"/>
  <c r="AA299" i="56"/>
  <c r="AA140" i="56"/>
  <c r="AA652" i="56"/>
  <c r="Z602" i="56"/>
  <c r="Z803" i="56"/>
  <c r="Z123" i="56"/>
  <c r="Z1840" i="56"/>
  <c r="Z2302" i="56"/>
  <c r="Z3278" i="56"/>
  <c r="Z1301" i="56"/>
  <c r="Z2159" i="56"/>
  <c r="Z2831" i="56"/>
  <c r="Z3495" i="56"/>
  <c r="Z23" i="56"/>
  <c r="Z444" i="56"/>
  <c r="Z1451" i="56"/>
  <c r="Z823" i="56"/>
  <c r="Z931" i="56"/>
  <c r="Z2654" i="56"/>
  <c r="Z3478" i="56"/>
  <c r="Z1605" i="56"/>
  <c r="Z302" i="56"/>
  <c r="J54" i="60"/>
  <c r="J38" i="60"/>
  <c r="Z1074" i="56"/>
  <c r="Z1792" i="56"/>
  <c r="Z202" i="56"/>
  <c r="Z62" i="56"/>
  <c r="Z1435" i="56"/>
  <c r="Z1082" i="56"/>
  <c r="Z842" i="56"/>
  <c r="Z1478" i="56"/>
  <c r="Z1647" i="56"/>
  <c r="Z1269" i="56"/>
  <c r="Z3527" i="56"/>
  <c r="Z3096" i="56"/>
  <c r="Z2666" i="56"/>
  <c r="Z3409" i="56"/>
  <c r="Z1811" i="56"/>
  <c r="Z1855" i="56"/>
  <c r="Z939" i="56"/>
  <c r="Z1888" i="56"/>
  <c r="J21" i="60"/>
  <c r="Z906" i="56"/>
  <c r="Z1099" i="56"/>
  <c r="Z435" i="56"/>
  <c r="Z235" i="56"/>
  <c r="Z2446" i="56"/>
  <c r="Z41" i="56"/>
  <c r="Z1434" i="56"/>
  <c r="Z1494" i="56"/>
  <c r="Z1576" i="56"/>
  <c r="Z2038" i="56"/>
  <c r="Z35" i="56"/>
  <c r="Z520" i="56"/>
  <c r="Z958" i="56"/>
  <c r="Z1200" i="56"/>
  <c r="Z1604" i="56"/>
  <c r="Z2998" i="56"/>
  <c r="Z1723" i="56"/>
  <c r="Z2919" i="56"/>
  <c r="Z1525" i="56"/>
  <c r="Z2784" i="56"/>
  <c r="Z763" i="56"/>
  <c r="Z1827" i="56"/>
  <c r="Z2426" i="56"/>
  <c r="Z3010" i="56"/>
  <c r="Z437" i="56"/>
  <c r="Z2337" i="56"/>
  <c r="Z3505" i="56"/>
  <c r="Z189" i="56"/>
  <c r="Z2291" i="56"/>
  <c r="Z3459" i="56"/>
  <c r="Z3172" i="56"/>
  <c r="Z2105" i="56"/>
  <c r="Z3273" i="56"/>
  <c r="Z1963" i="56"/>
  <c r="Z2987" i="56"/>
  <c r="Z1375" i="56"/>
  <c r="Z2556" i="56"/>
  <c r="Z165" i="56"/>
  <c r="Z2125" i="56"/>
  <c r="Z3149" i="56"/>
  <c r="Z2629" i="56"/>
  <c r="Z2661" i="56"/>
  <c r="AA43" i="56"/>
  <c r="AA555" i="56"/>
  <c r="AA396" i="56"/>
  <c r="Z710" i="56"/>
  <c r="Z392" i="56"/>
  <c r="Z895" i="56"/>
  <c r="Z1168" i="56"/>
  <c r="Z1572" i="56"/>
  <c r="Z2894" i="56"/>
  <c r="Z365" i="56"/>
  <c r="Z1814" i="56"/>
  <c r="Z2495" i="56"/>
  <c r="Z3167" i="56"/>
  <c r="Z1015" i="56"/>
  <c r="Z727" i="56"/>
  <c r="Z1338" i="56"/>
  <c r="Z1430" i="56"/>
  <c r="Z1512" i="56"/>
  <c r="Z1974" i="56"/>
  <c r="Z3110" i="56"/>
  <c r="Z981" i="56"/>
  <c r="J90" i="60"/>
  <c r="Z154" i="56"/>
  <c r="Z1254" i="56"/>
  <c r="Z681" i="56"/>
  <c r="Z799" i="56"/>
  <c r="Z1339" i="56"/>
  <c r="Z3078" i="56"/>
  <c r="Z2264" i="56"/>
  <c r="Z1715" i="56"/>
  <c r="Z2681" i="56"/>
  <c r="Z739" i="56"/>
  <c r="Z655" i="56"/>
  <c r="Z1398" i="56"/>
  <c r="Z1950" i="56"/>
  <c r="Z884" i="56"/>
  <c r="Z1072" i="56"/>
  <c r="J48" i="60"/>
  <c r="Z1179" i="56"/>
  <c r="Z395" i="56"/>
  <c r="Z932" i="56"/>
  <c r="Z433" i="56"/>
  <c r="Z3512" i="56"/>
  <c r="Z2202" i="56"/>
  <c r="Z3378" i="56"/>
  <c r="Z3073" i="56"/>
  <c r="Z1828" i="56"/>
  <c r="Z2276" i="56"/>
  <c r="Z2841" i="56"/>
  <c r="Z2603" i="56"/>
  <c r="Z2172" i="56"/>
  <c r="Z1709" i="56"/>
  <c r="Z325" i="56"/>
  <c r="Z3205" i="56"/>
  <c r="AA204" i="56"/>
  <c r="Z938" i="56"/>
  <c r="Z483" i="56"/>
  <c r="Z2470" i="56"/>
  <c r="Z1461" i="56"/>
  <c r="Z2911" i="56"/>
  <c r="Z310" i="56"/>
  <c r="Z432" i="56"/>
  <c r="Z1268" i="56"/>
  <c r="Z29" i="56"/>
  <c r="Z2087" i="56"/>
  <c r="Z2751" i="56"/>
  <c r="Z3423" i="56"/>
  <c r="Z63" i="56"/>
  <c r="Z452" i="56"/>
  <c r="Z1467" i="56"/>
  <c r="Z833" i="56"/>
  <c r="Z948" i="56"/>
  <c r="Z2662" i="56"/>
  <c r="Z3486" i="56"/>
  <c r="Z1637" i="56"/>
  <c r="Z2351" i="56"/>
  <c r="Z3023" i="56"/>
  <c r="Z593" i="56"/>
  <c r="Z567" i="56"/>
  <c r="Z1186" i="56"/>
  <c r="Z1358" i="56"/>
  <c r="Z1440" i="56"/>
  <c r="Z1895" i="56"/>
  <c r="Z3062" i="56"/>
  <c r="Z913" i="56"/>
  <c r="Z1975" i="56"/>
  <c r="Z2647" i="56"/>
  <c r="Z3311" i="56"/>
  <c r="Z1319" i="56"/>
  <c r="Z2168" i="56"/>
  <c r="Z2832" i="56"/>
  <c r="Z3504" i="56"/>
  <c r="Z1652" i="56"/>
  <c r="Z2370" i="56"/>
  <c r="Z3034" i="56"/>
  <c r="Z1097" i="56"/>
  <c r="Z2721" i="56"/>
  <c r="Z2196" i="56"/>
  <c r="Z1810" i="56"/>
  <c r="Z3187" i="56"/>
  <c r="Z2948" i="56"/>
  <c r="Z2153" i="56"/>
  <c r="Z3497" i="56"/>
  <c r="Z2299" i="56"/>
  <c r="Z3467" i="56"/>
  <c r="Z2156" i="56"/>
  <c r="Z3340" i="56"/>
  <c r="Z2029" i="56"/>
  <c r="Z3197" i="56"/>
  <c r="Z581" i="56"/>
  <c r="Z3061" i="56"/>
  <c r="AA283" i="56"/>
  <c r="AA196" i="56"/>
  <c r="AA126" i="56"/>
  <c r="AA638" i="56"/>
  <c r="AA149" i="56"/>
  <c r="AA893" i="56"/>
  <c r="AA726" i="56"/>
  <c r="AA497" i="56"/>
  <c r="AA488" i="56"/>
  <c r="Z156" i="56"/>
  <c r="Z563" i="56"/>
  <c r="Z2510" i="56"/>
  <c r="Z1537" i="56"/>
  <c r="Z2943" i="56"/>
  <c r="Z1618" i="56"/>
  <c r="Z2440" i="56"/>
  <c r="Z3200" i="56"/>
  <c r="Z1292" i="56"/>
  <c r="Z2250" i="56"/>
  <c r="Z3018" i="56"/>
  <c r="Z1130" i="56"/>
  <c r="Z1424" i="56"/>
  <c r="Z3046" i="56"/>
  <c r="Z1951" i="56"/>
  <c r="Z3295" i="56"/>
  <c r="Z1861" i="56"/>
  <c r="Z2640" i="56"/>
  <c r="Z3400" i="56"/>
  <c r="Z1631" i="56"/>
  <c r="Z2458" i="56"/>
  <c r="J92" i="60"/>
  <c r="Z1307" i="56"/>
  <c r="Z651" i="56"/>
  <c r="Z3438" i="56"/>
  <c r="Z2295" i="56"/>
  <c r="Z369" i="56"/>
  <c r="Z2080" i="56"/>
  <c r="Z2848" i="56"/>
  <c r="Z315" i="56"/>
  <c r="Z1882" i="56"/>
  <c r="Z2658" i="56"/>
  <c r="Z810" i="56"/>
  <c r="Z339" i="56"/>
  <c r="Z2398" i="56"/>
  <c r="Z1413" i="56"/>
  <c r="Z2879" i="56"/>
  <c r="Z1586" i="56"/>
  <c r="Z2408" i="56"/>
  <c r="Z3184" i="56"/>
  <c r="Z1244" i="56"/>
  <c r="Z2234" i="56"/>
  <c r="Z2994" i="56"/>
  <c r="Z1321" i="56"/>
  <c r="Z3009" i="56"/>
  <c r="Z3252" i="56"/>
  <c r="Z2515" i="56"/>
  <c r="Z2020" i="56"/>
  <c r="Z1871" i="56"/>
  <c r="Z3401" i="56"/>
  <c r="Z2395" i="56"/>
  <c r="Z737" i="56"/>
  <c r="Z2588" i="56"/>
  <c r="Z1217" i="56"/>
  <c r="Z2797" i="56"/>
  <c r="Z1699" i="56"/>
  <c r="Z2549" i="56"/>
  <c r="AA331" i="56"/>
  <c r="AA324" i="56"/>
  <c r="AA310" i="56"/>
  <c r="AA225" i="56"/>
  <c r="AA717" i="56"/>
  <c r="AA585" i="56"/>
  <c r="AA447" i="56"/>
  <c r="AA552" i="56"/>
  <c r="AA537" i="56"/>
  <c r="AA1284" i="56"/>
  <c r="AA1117" i="56"/>
  <c r="AA927" i="56"/>
  <c r="AA554" i="56"/>
  <c r="AA1290" i="56"/>
  <c r="J111" i="60"/>
  <c r="J84" i="60"/>
  <c r="Z1024" i="56"/>
  <c r="Z808" i="56"/>
  <c r="Z516" i="56"/>
  <c r="Z1110" i="56"/>
  <c r="Z397" i="56"/>
  <c r="Z2776" i="56"/>
  <c r="Z2769" i="56"/>
  <c r="Z669" i="56"/>
  <c r="Z1480" i="56"/>
  <c r="Z578" i="56"/>
  <c r="Z75" i="56"/>
  <c r="Z2286" i="56"/>
  <c r="Z1106" i="56"/>
  <c r="Z1416" i="56"/>
  <c r="Z326" i="56"/>
  <c r="Z464" i="56"/>
  <c r="Z1316" i="56"/>
  <c r="Z1509" i="56"/>
  <c r="Z1239" i="56"/>
  <c r="Z187" i="56"/>
  <c r="Z2274" i="56"/>
  <c r="Z3450" i="56"/>
  <c r="Z3217" i="56"/>
  <c r="Z1987" i="56"/>
  <c r="Z2596" i="56"/>
  <c r="Z2985" i="56"/>
  <c r="Z2731" i="56"/>
  <c r="Z2300" i="56"/>
  <c r="Z1858" i="56"/>
  <c r="Z2085" i="56"/>
  <c r="Z1940" i="56"/>
  <c r="AA268" i="56"/>
  <c r="Z396" i="56"/>
  <c r="Z811" i="56"/>
  <c r="Z2630" i="56"/>
  <c r="Z1595" i="56"/>
  <c r="Z2999" i="56"/>
  <c r="Z766" i="56"/>
  <c r="Z942" i="56"/>
  <c r="Z1583" i="56"/>
  <c r="Z461" i="56"/>
  <c r="Z2167" i="56"/>
  <c r="Z2839" i="56"/>
  <c r="Z3511" i="56"/>
  <c r="Z318" i="56"/>
  <c r="Z796" i="56"/>
  <c r="Z448" i="56"/>
  <c r="Z1016" i="56"/>
  <c r="Z1284" i="56"/>
  <c r="Z2822" i="56"/>
  <c r="Z173" i="56"/>
  <c r="Z1741" i="56"/>
  <c r="Z2431" i="56"/>
  <c r="Z3103" i="56"/>
  <c r="Z875" i="56"/>
  <c r="Z153" i="56"/>
  <c r="Z1498" i="56"/>
  <c r="Z1526" i="56"/>
  <c r="Z1608" i="56"/>
  <c r="Z2078" i="56"/>
  <c r="Z3166" i="56"/>
  <c r="Z1093" i="56"/>
  <c r="Z2063" i="56"/>
  <c r="Z2727" i="56"/>
  <c r="Z3391" i="56"/>
  <c r="Z1479" i="56"/>
  <c r="Z2248" i="56"/>
  <c r="Z2920" i="56"/>
  <c r="Z219" i="56"/>
  <c r="Z1763" i="56"/>
  <c r="Z2450" i="56"/>
  <c r="Z3122" i="56"/>
  <c r="Z1417" i="56"/>
  <c r="Z2881" i="56"/>
  <c r="Z2516" i="56"/>
  <c r="Z2003" i="56"/>
  <c r="Z3347" i="56"/>
  <c r="Z3332" i="56"/>
  <c r="Z2329" i="56"/>
  <c r="Z477" i="56"/>
  <c r="Z2443" i="56"/>
  <c r="Z289" i="56"/>
  <c r="Z2316" i="56"/>
  <c r="Z3484" i="56"/>
  <c r="Z2173" i="56"/>
  <c r="Z3341" i="56"/>
  <c r="Z2357" i="56"/>
  <c r="Z1922" i="56"/>
  <c r="AA355" i="56"/>
  <c r="AA276" i="56"/>
  <c r="AA190" i="56"/>
  <c r="AA25" i="56"/>
  <c r="AA277" i="56"/>
  <c r="AA957" i="56"/>
  <c r="AA790" i="56"/>
  <c r="AA600" i="56"/>
  <c r="AA591" i="56"/>
  <c r="Z820" i="56"/>
  <c r="Z1048" i="56"/>
  <c r="Z2846" i="56"/>
  <c r="Z1750" i="56"/>
  <c r="Z3111" i="56"/>
  <c r="Z1751" i="56"/>
  <c r="Z2536" i="56"/>
  <c r="Z3304" i="56"/>
  <c r="Z1484" i="56"/>
  <c r="Z2338" i="56"/>
  <c r="Z3106" i="56"/>
  <c r="Z505" i="56"/>
  <c r="Z1752" i="56"/>
  <c r="Z3238" i="56"/>
  <c r="Z2127" i="56"/>
  <c r="Z3455" i="56"/>
  <c r="Z1968" i="56"/>
  <c r="Z2736" i="56"/>
  <c r="Z3496" i="56"/>
  <c r="Z1772" i="56"/>
  <c r="Z2554" i="56"/>
  <c r="Z534" i="56"/>
  <c r="Z720" i="56"/>
  <c r="Z1444" i="56"/>
  <c r="Z269" i="56"/>
  <c r="Z2463" i="56"/>
  <c r="Z967" i="56"/>
  <c r="Z2176" i="56"/>
  <c r="Z2944" i="56"/>
  <c r="Z667" i="56"/>
  <c r="Z1994" i="56"/>
  <c r="Z2754" i="56"/>
  <c r="Z612" i="56"/>
  <c r="Z926" i="56"/>
  <c r="Z2734" i="56"/>
  <c r="Z1669" i="56"/>
  <c r="Z3047" i="56"/>
  <c r="Z1703" i="56"/>
  <c r="Z2512" i="56"/>
  <c r="Z3272" i="56"/>
  <c r="Z1436" i="56"/>
  <c r="Z2322" i="56"/>
  <c r="Z3090" i="56"/>
  <c r="Z1629" i="56"/>
  <c r="Z3201" i="56"/>
  <c r="Z509" i="56"/>
  <c r="Z2707" i="56"/>
  <c r="Z2404" i="56"/>
  <c r="Z2073" i="56"/>
  <c r="Z285" i="56"/>
  <c r="Z2555" i="56"/>
  <c r="Z1151" i="56"/>
  <c r="Z2764" i="56"/>
  <c r="Z1559" i="56"/>
  <c r="Z2957" i="56"/>
  <c r="Z2261" i="56"/>
  <c r="Z1393" i="56"/>
  <c r="AA411" i="56"/>
  <c r="AA412" i="56"/>
  <c r="AA390" i="56"/>
  <c r="AA297" i="56"/>
  <c r="AA789" i="56"/>
  <c r="AA693" i="56"/>
  <c r="AA561" i="56"/>
  <c r="AA666" i="56"/>
  <c r="AA720" i="56"/>
  <c r="AA159" i="56"/>
  <c r="AA1181" i="56"/>
  <c r="AA1015" i="56"/>
  <c r="AA731" i="56"/>
  <c r="AA288" i="56"/>
  <c r="Z130" i="56"/>
  <c r="Z90" i="56"/>
  <c r="Z1536" i="56"/>
  <c r="J36" i="60"/>
  <c r="Z632" i="56"/>
  <c r="Z1406" i="56"/>
  <c r="Z1141" i="56"/>
  <c r="Z3032" i="56"/>
  <c r="Z3281" i="56"/>
  <c r="Z1707" i="56"/>
  <c r="Z1808" i="56"/>
  <c r="Z738" i="56"/>
  <c r="Z259" i="56"/>
  <c r="Z2366" i="56"/>
  <c r="Z1274" i="56"/>
  <c r="Z1496" i="56"/>
  <c r="Z566" i="56"/>
  <c r="Z768" i="56"/>
  <c r="Z1476" i="56"/>
  <c r="Z1627" i="56"/>
  <c r="Z1383" i="56"/>
  <c r="Z475" i="56"/>
  <c r="Z2354" i="56"/>
  <c r="Z3522" i="56"/>
  <c r="Z3361" i="56"/>
  <c r="Z2131" i="56"/>
  <c r="Z2884" i="56"/>
  <c r="Z3129" i="56"/>
  <c r="Z2859" i="56"/>
  <c r="Z2428" i="56"/>
  <c r="Z1997" i="56"/>
  <c r="Z3109" i="56"/>
  <c r="Z2965" i="56"/>
  <c r="AA332" i="56"/>
  <c r="Z740" i="56"/>
  <c r="Z1000" i="56"/>
  <c r="Z2806" i="56"/>
  <c r="Z1713" i="56"/>
  <c r="Z3087" i="56"/>
  <c r="Z391" i="56"/>
  <c r="Z1230" i="56"/>
  <c r="Z1786" i="56"/>
  <c r="Z781" i="56"/>
  <c r="Z2255" i="56"/>
  <c r="Z2927" i="56"/>
  <c r="Z241" i="56"/>
  <c r="Z19" i="56"/>
  <c r="Z504" i="56"/>
  <c r="Z950" i="56"/>
  <c r="Z1192" i="56"/>
  <c r="Z1594" i="56"/>
  <c r="Z2926" i="56"/>
  <c r="Z493" i="56"/>
  <c r="Z1833" i="56"/>
  <c r="Z2519" i="56"/>
  <c r="Z3183" i="56"/>
  <c r="Z1063" i="56"/>
  <c r="Z490" i="56"/>
  <c r="Z601" i="56"/>
  <c r="Z1686" i="56"/>
  <c r="Z1776" i="56"/>
  <c r="Z2238" i="56"/>
  <c r="Z3262" i="56"/>
  <c r="Z1253" i="56"/>
  <c r="Z2143" i="56"/>
  <c r="Z2807" i="56"/>
  <c r="Z3479" i="56"/>
  <c r="Z1607" i="56"/>
  <c r="Z2336" i="56"/>
  <c r="Z3008" i="56"/>
  <c r="Z571" i="56"/>
  <c r="Z1854" i="56"/>
  <c r="Z2530" i="56"/>
  <c r="Z3202" i="56"/>
  <c r="Z1673" i="56"/>
  <c r="Z3057" i="56"/>
  <c r="Z2868" i="56"/>
  <c r="Z2179" i="56"/>
  <c r="Z3507" i="56"/>
  <c r="Z405" i="56"/>
  <c r="Z2489" i="56"/>
  <c r="Z989" i="56"/>
  <c r="Z2587" i="56"/>
  <c r="Z886" i="56"/>
  <c r="Z2460" i="56"/>
  <c r="Z357" i="56"/>
  <c r="Z2317" i="56"/>
  <c r="Z3485" i="56"/>
  <c r="Z3509" i="56"/>
  <c r="Z3077" i="56"/>
  <c r="AA435" i="56"/>
  <c r="AA348" i="56"/>
  <c r="AA254" i="56"/>
  <c r="AA89" i="56"/>
  <c r="AA405" i="56"/>
  <c r="AA71" i="56"/>
  <c r="AA854" i="56"/>
  <c r="AA695" i="56"/>
  <c r="AA688" i="56"/>
  <c r="Z1042" i="56"/>
  <c r="Z1376" i="56"/>
  <c r="Z3038" i="56"/>
  <c r="Z1942" i="56"/>
  <c r="Z3279" i="56"/>
  <c r="Z1852" i="56"/>
  <c r="Z2624" i="56"/>
  <c r="Z3392" i="56"/>
  <c r="Z1620" i="56"/>
  <c r="Z2442" i="56"/>
  <c r="J78" i="60"/>
  <c r="Z1275" i="56"/>
  <c r="Z619" i="56"/>
  <c r="Z3430" i="56"/>
  <c r="Z2287" i="56"/>
  <c r="Z337" i="56"/>
  <c r="Z2064" i="56"/>
  <c r="Z2824" i="56"/>
  <c r="Z251" i="56"/>
  <c r="Z1873" i="56"/>
  <c r="Z2650" i="56"/>
  <c r="Z559" i="56"/>
  <c r="Z1350" i="56"/>
  <c r="Z1886" i="56"/>
  <c r="Z894" i="56"/>
  <c r="Z2639" i="56"/>
  <c r="Z1287" i="56"/>
  <c r="Z2280" i="56"/>
  <c r="Z3040" i="56"/>
  <c r="Z940" i="56"/>
  <c r="Z2082" i="56"/>
  <c r="Z2842" i="56"/>
  <c r="Z801" i="56"/>
  <c r="Z1264" i="56"/>
  <c r="Z2958" i="56"/>
  <c r="Z1869" i="56"/>
  <c r="Z3223" i="56"/>
  <c r="Z1834" i="56"/>
  <c r="Z2608" i="56"/>
  <c r="Z3376" i="56"/>
  <c r="Z1599" i="56"/>
  <c r="Z2418" i="56"/>
  <c r="Z3186" i="56"/>
  <c r="Z1844" i="56"/>
  <c r="Z3425" i="56"/>
  <c r="Z1037" i="56"/>
  <c r="Z2899" i="56"/>
  <c r="Z2756" i="56"/>
  <c r="Z2265" i="56"/>
  <c r="Z923" i="56"/>
  <c r="Z2715" i="56"/>
  <c r="Z1503" i="56"/>
  <c r="Z2924" i="56"/>
  <c r="Z1766" i="56"/>
  <c r="Z3117" i="56"/>
  <c r="Z1973" i="56"/>
  <c r="Z2821" i="56"/>
  <c r="AA499" i="56"/>
  <c r="AA500" i="56"/>
  <c r="AA462" i="56"/>
  <c r="AA369" i="56"/>
  <c r="AA861" i="56"/>
  <c r="AA766" i="56"/>
  <c r="AA674" i="56"/>
  <c r="AA745" i="56"/>
  <c r="AA844" i="56"/>
  <c r="AA413" i="56"/>
  <c r="AA1245" i="56"/>
  <c r="AA1079" i="56"/>
  <c r="AA855" i="56"/>
  <c r="AA707" i="56"/>
  <c r="J4" i="60"/>
  <c r="Z696" i="56"/>
  <c r="Z607" i="56"/>
  <c r="Z1147" i="56"/>
  <c r="Z514" i="56"/>
  <c r="Z1535" i="56"/>
  <c r="Z3463" i="56"/>
  <c r="Z2602" i="56"/>
  <c r="Z1487" i="56"/>
  <c r="Z729" i="56"/>
  <c r="Z2766" i="56"/>
  <c r="Z955" i="56"/>
  <c r="Z1896" i="56"/>
  <c r="Z663" i="56"/>
  <c r="Z1414" i="56"/>
  <c r="Z1958" i="56"/>
  <c r="Z184" i="56"/>
  <c r="Z1120" i="56"/>
  <c r="Z2918" i="56"/>
  <c r="Z2847" i="56"/>
  <c r="Z2704" i="56"/>
  <c r="Z1735" i="56"/>
  <c r="Z2938" i="56"/>
  <c r="Z2193" i="56"/>
  <c r="Z3204" i="56"/>
  <c r="Z3315" i="56"/>
  <c r="Z1961" i="56"/>
  <c r="Z1801" i="56"/>
  <c r="Z1119" i="56"/>
  <c r="Z3452" i="56"/>
  <c r="Z3021" i="56"/>
  <c r="Z1571" i="56"/>
  <c r="AA491" i="56"/>
  <c r="Z246" i="56"/>
  <c r="Z352" i="56"/>
  <c r="Z1236" i="56"/>
  <c r="Z3550" i="56"/>
  <c r="Z2415" i="56"/>
  <c r="Z832" i="56"/>
  <c r="Z1010" i="56"/>
  <c r="Z1352" i="56"/>
  <c r="Z3014" i="56"/>
  <c r="Z1915" i="56"/>
  <c r="Z2591" i="56"/>
  <c r="Z3255" i="56"/>
  <c r="Z1207" i="56"/>
  <c r="Z658" i="56"/>
  <c r="Z859" i="56"/>
  <c r="Z195" i="56"/>
  <c r="Z1864" i="56"/>
  <c r="Z2318" i="56"/>
  <c r="Z3310" i="56"/>
  <c r="Z1333" i="56"/>
  <c r="Z2175" i="56"/>
  <c r="Z2855" i="56"/>
  <c r="Z3519" i="56"/>
  <c r="Z542" i="56"/>
  <c r="Z168" i="56"/>
  <c r="Z736" i="56"/>
  <c r="Z1112" i="56"/>
  <c r="Z1460" i="56"/>
  <c r="Z2878" i="56"/>
  <c r="Z301" i="56"/>
  <c r="Z1787" i="56"/>
  <c r="Z2471" i="56"/>
  <c r="Z3151" i="56"/>
  <c r="Z983" i="56"/>
  <c r="Z2000" i="56"/>
  <c r="Z2672" i="56"/>
  <c r="Z3336" i="56"/>
  <c r="Z1372" i="56"/>
  <c r="Z2194" i="56"/>
  <c r="Z2874" i="56"/>
  <c r="Z3538" i="56"/>
  <c r="Z2401" i="56"/>
  <c r="Z1263" i="56"/>
  <c r="Z1293" i="56"/>
  <c r="Z2835" i="56"/>
  <c r="Z2244" i="56"/>
  <c r="Z1817" i="56"/>
  <c r="Z3161" i="56"/>
  <c r="Z2011" i="56"/>
  <c r="Z3179" i="56"/>
  <c r="Z1857" i="56"/>
  <c r="Z3036" i="56"/>
  <c r="Z1689" i="56"/>
  <c r="Z2909" i="56"/>
  <c r="Z3365" i="56"/>
  <c r="Z3045" i="56"/>
  <c r="AA139" i="56"/>
  <c r="AA52" i="56"/>
  <c r="AA636" i="56"/>
  <c r="AA510" i="56"/>
  <c r="AA345" i="56"/>
  <c r="AA765" i="56"/>
  <c r="AA546" i="56"/>
  <c r="AA264" i="56"/>
  <c r="AA253" i="56"/>
  <c r="Z439" i="56"/>
  <c r="Z1270" i="56"/>
  <c r="Z1831" i="56"/>
  <c r="Z830" i="56"/>
  <c r="Z2607" i="56"/>
  <c r="Z1255" i="56"/>
  <c r="Z2240" i="56"/>
  <c r="Z3016" i="56"/>
  <c r="Z903" i="56"/>
  <c r="Z2066" i="56"/>
  <c r="Z2826" i="56"/>
  <c r="Z236" i="56"/>
  <c r="Z643" i="56"/>
  <c r="Z2550" i="56"/>
  <c r="Z1549" i="56"/>
  <c r="Z2959" i="56"/>
  <c r="Z1650" i="56"/>
  <c r="Z2448" i="56"/>
  <c r="Z3208" i="56"/>
  <c r="Z1308" i="56"/>
  <c r="Z2258" i="56"/>
  <c r="Z3026" i="56"/>
  <c r="Z1170" i="56"/>
  <c r="Z1432" i="56"/>
  <c r="Z3054" i="56"/>
  <c r="Z1959" i="56"/>
  <c r="Z3303" i="56"/>
  <c r="Z1879" i="56"/>
  <c r="Z2656" i="56"/>
  <c r="Z3408" i="56"/>
  <c r="Z1674" i="56"/>
  <c r="Z2466" i="56"/>
  <c r="Z223" i="56"/>
  <c r="Z1086" i="56"/>
  <c r="Z1690" i="56"/>
  <c r="Z589" i="56"/>
  <c r="Z2543" i="56"/>
  <c r="Z1127" i="56"/>
  <c r="Z2224" i="56"/>
  <c r="Z2984" i="56"/>
  <c r="Z839" i="56"/>
  <c r="Z2042" i="56"/>
  <c r="Z2810" i="56"/>
  <c r="Z245" i="56"/>
  <c r="Z2657" i="56"/>
  <c r="Z2388" i="56"/>
  <c r="Z2115" i="56"/>
  <c r="Z864" i="56"/>
  <c r="Z1305" i="56"/>
  <c r="Z3033" i="56"/>
  <c r="Z2059" i="56"/>
  <c r="Z3403" i="56"/>
  <c r="Z2252" i="56"/>
  <c r="Z229" i="56"/>
  <c r="Z2445" i="56"/>
  <c r="Z453" i="56"/>
  <c r="Z2149" i="56"/>
  <c r="AA163" i="56"/>
  <c r="AA164" i="56"/>
  <c r="AA166" i="56"/>
  <c r="AA73" i="56"/>
  <c r="AA495" i="56"/>
  <c r="AA343" i="56"/>
  <c r="AA168" i="56"/>
  <c r="AA301" i="56"/>
  <c r="AA58" i="56"/>
  <c r="AA1156" i="56"/>
  <c r="AA987" i="56"/>
  <c r="AA691" i="56"/>
  <c r="AA80" i="56"/>
  <c r="AA1162" i="56"/>
  <c r="Z599" i="56"/>
  <c r="Z558" i="56"/>
  <c r="Z459" i="56"/>
  <c r="Z1402" i="56"/>
  <c r="Z1617" i="56"/>
  <c r="Z1519" i="56"/>
  <c r="Z829" i="56"/>
  <c r="Z771" i="56"/>
  <c r="Z473" i="56"/>
  <c r="Z407" i="56"/>
  <c r="Z1813" i="56"/>
  <c r="Z1733" i="56"/>
  <c r="Z2498" i="56"/>
  <c r="Z907" i="56"/>
  <c r="Z45" i="56"/>
  <c r="Z3115" i="56"/>
  <c r="Z2253" i="56"/>
  <c r="AA107" i="56"/>
  <c r="Z962" i="56"/>
  <c r="Z2990" i="56"/>
  <c r="Z3247" i="56"/>
  <c r="Z1598" i="56"/>
  <c r="Z1157" i="56"/>
  <c r="Z3007" i="56"/>
  <c r="Z399" i="56"/>
  <c r="Z1238" i="56"/>
  <c r="Z1804" i="56"/>
  <c r="Z806" i="56"/>
  <c r="Z2599" i="56"/>
  <c r="Z1223" i="56"/>
  <c r="Z1027" i="56"/>
  <c r="Z1944" i="56"/>
  <c r="Z3358" i="56"/>
  <c r="Z2223" i="56"/>
  <c r="Z37" i="56"/>
  <c r="Z2424" i="56"/>
  <c r="Z861" i="56"/>
  <c r="Z2618" i="56"/>
  <c r="Z1881" i="56"/>
  <c r="Z3364" i="56"/>
  <c r="Z943" i="56"/>
  <c r="Z2649" i="56"/>
  <c r="Z2747" i="56"/>
  <c r="Z2604" i="56"/>
  <c r="Z2461" i="56"/>
  <c r="Z3013" i="56"/>
  <c r="AA507" i="56"/>
  <c r="AA318" i="56"/>
  <c r="AA506" i="56"/>
  <c r="AA918" i="56"/>
  <c r="AA753" i="56"/>
  <c r="Z1712" i="56"/>
  <c r="Z2103" i="56"/>
  <c r="Z1960" i="56"/>
  <c r="Z3488" i="56"/>
  <c r="Z2546" i="56"/>
  <c r="Z656" i="56"/>
  <c r="Z237" i="56"/>
  <c r="Z934" i="56"/>
  <c r="Z2936" i="56"/>
  <c r="Z1978" i="56"/>
  <c r="Z474" i="56"/>
  <c r="Z2230" i="56"/>
  <c r="Z2799" i="56"/>
  <c r="Z2368" i="56"/>
  <c r="Z1148" i="56"/>
  <c r="Z2946" i="56"/>
  <c r="Z1592" i="56"/>
  <c r="Z2047" i="56"/>
  <c r="Z1934" i="56"/>
  <c r="Z3464" i="56"/>
  <c r="Z2514" i="56"/>
  <c r="Z2081" i="56"/>
  <c r="Z1453" i="56"/>
  <c r="Z3140" i="56"/>
  <c r="Z1309" i="56"/>
  <c r="Z1729" i="56"/>
  <c r="Z1949" i="56"/>
  <c r="Z3253" i="56"/>
  <c r="AA587" i="56"/>
  <c r="AA534" i="56"/>
  <c r="AA933" i="56"/>
  <c r="AA751" i="56"/>
  <c r="AA947" i="56"/>
  <c r="AA1309" i="56"/>
  <c r="AA956" i="56"/>
  <c r="Z1210" i="56"/>
  <c r="Z3070" i="56"/>
  <c r="Z3319" i="56"/>
  <c r="Z2664" i="56"/>
  <c r="Z1684" i="56"/>
  <c r="Z3194" i="56"/>
  <c r="Z2113" i="56"/>
  <c r="Z1698" i="56"/>
  <c r="Z2051" i="56"/>
  <c r="Z1359" i="56"/>
  <c r="Z1835" i="56"/>
  <c r="Z221" i="56"/>
  <c r="Z2763" i="56"/>
  <c r="Z1783" i="56"/>
  <c r="Z3308" i="56"/>
  <c r="Z2365" i="56"/>
  <c r="Z1812" i="56"/>
  <c r="Z2165" i="56"/>
  <c r="AA403" i="56"/>
  <c r="AA508" i="56"/>
  <c r="AA550" i="56"/>
  <c r="Z767" i="56"/>
  <c r="Z2014" i="56"/>
  <c r="Z2687" i="56"/>
  <c r="Z2296" i="56"/>
  <c r="Z1004" i="56"/>
  <c r="Z2882" i="56"/>
  <c r="Z1651" i="56"/>
  <c r="Z3457" i="56"/>
  <c r="Z1543" i="56"/>
  <c r="Z3379" i="56"/>
  <c r="Z1177" i="56"/>
  <c r="Z3177" i="56"/>
  <c r="Z2379" i="56"/>
  <c r="Z1215" i="56"/>
  <c r="Z2972" i="56"/>
  <c r="Z2013" i="56"/>
  <c r="Z3549" i="56"/>
  <c r="Z1329" i="56"/>
  <c r="AA227" i="56"/>
  <c r="AA316" i="56"/>
  <c r="AA398" i="56"/>
  <c r="AA385" i="56"/>
  <c r="Z1584" i="56"/>
  <c r="Z2031" i="56"/>
  <c r="Z1925" i="56"/>
  <c r="Z3456" i="56"/>
  <c r="Z2506" i="56"/>
  <c r="Z856" i="56"/>
  <c r="Z3041" i="56"/>
  <c r="Z637" i="56"/>
  <c r="Z2963" i="56"/>
  <c r="Z3540" i="56"/>
  <c r="Z2761" i="56"/>
  <c r="Z2027" i="56"/>
  <c r="Z3547" i="56"/>
  <c r="Z2620" i="56"/>
  <c r="Z1603" i="56"/>
  <c r="Z3181" i="56"/>
  <c r="Z1849" i="56"/>
  <c r="AA51" i="56"/>
  <c r="AA148" i="56"/>
  <c r="AA230" i="56"/>
  <c r="AA233" i="56"/>
  <c r="Z307" i="56"/>
  <c r="Z1381" i="56"/>
  <c r="Z1575" i="56"/>
  <c r="Z3168" i="56"/>
  <c r="Z2226" i="56"/>
  <c r="Z3490" i="56"/>
  <c r="Z2705" i="56"/>
  <c r="Z276" i="56"/>
  <c r="Z3222" i="56"/>
  <c r="J101" i="60"/>
  <c r="Z2695" i="56"/>
  <c r="Z2275" i="56"/>
  <c r="Z2358" i="56"/>
  <c r="Z1488" i="56"/>
  <c r="Z608" i="56"/>
  <c r="Z124" i="56"/>
  <c r="Z2502" i="56"/>
  <c r="Z2344" i="56"/>
  <c r="Z2786" i="56"/>
  <c r="Z2548" i="56"/>
  <c r="Z1619" i="56"/>
  <c r="Z353" i="56"/>
  <c r="Z2765" i="56"/>
  <c r="AA363" i="56"/>
  <c r="Z1123" i="56"/>
  <c r="Z3382" i="56"/>
  <c r="Z177" i="56"/>
  <c r="Z1008" i="56"/>
  <c r="Z1732" i="56"/>
  <c r="Z3095" i="56"/>
  <c r="Z735" i="56"/>
  <c r="Z1438" i="56"/>
  <c r="Z1990" i="56"/>
  <c r="Z997" i="56"/>
  <c r="Z2679" i="56"/>
  <c r="J99" i="60"/>
  <c r="Z1315" i="56"/>
  <c r="Z683" i="56"/>
  <c r="Z3454" i="56"/>
  <c r="Z2303" i="56"/>
  <c r="Z401" i="56"/>
  <c r="Z2504" i="56"/>
  <c r="Z1036" i="56"/>
  <c r="Z2698" i="56"/>
  <c r="Z2065" i="56"/>
  <c r="Z445" i="56"/>
  <c r="Z1591" i="56"/>
  <c r="Z2825" i="56"/>
  <c r="Z2891" i="56"/>
  <c r="Z2748" i="56"/>
  <c r="Z2605" i="56"/>
  <c r="Z2901" i="56"/>
  <c r="AA579" i="56"/>
  <c r="AA382" i="56"/>
  <c r="AA609" i="56"/>
  <c r="AA982" i="56"/>
  <c r="J53" i="60"/>
  <c r="Z427" i="56"/>
  <c r="Z2279" i="56"/>
  <c r="Z2056" i="56"/>
  <c r="Z155" i="56"/>
  <c r="Z2634" i="56"/>
  <c r="Z1342" i="56"/>
  <c r="Z851" i="56"/>
  <c r="Z1271" i="56"/>
  <c r="Z3024" i="56"/>
  <c r="Z2074" i="56"/>
  <c r="Z284" i="56"/>
  <c r="Z2558" i="56"/>
  <c r="Z2967" i="56"/>
  <c r="Z2464" i="56"/>
  <c r="Z1324" i="56"/>
  <c r="Z3042" i="56"/>
  <c r="Z1936" i="56"/>
  <c r="Z2215" i="56"/>
  <c r="Z2032" i="56"/>
  <c r="Z59" i="56"/>
  <c r="Z2610" i="56"/>
  <c r="Z2273" i="56"/>
  <c r="Z1717" i="56"/>
  <c r="Z213" i="56"/>
  <c r="Z1665" i="56"/>
  <c r="Z1930" i="56"/>
  <c r="Z2109" i="56"/>
  <c r="Z2757" i="56"/>
  <c r="AA667" i="56"/>
  <c r="AA606" i="56"/>
  <c r="AA39" i="56"/>
  <c r="AA831" i="56"/>
  <c r="AA1028" i="56"/>
  <c r="AA258" i="56"/>
  <c r="AA1034" i="56"/>
  <c r="Z1347" i="56"/>
  <c r="Z3462" i="56"/>
  <c r="Z497" i="56"/>
  <c r="Z2864" i="56"/>
  <c r="Z1900" i="56"/>
  <c r="Z3314" i="56"/>
  <c r="Z2321" i="56"/>
  <c r="Z2228" i="56"/>
  <c r="Z2243" i="56"/>
  <c r="Z1902" i="56"/>
  <c r="Z2057" i="56"/>
  <c r="Z957" i="56"/>
  <c r="Z2939" i="56"/>
  <c r="Z1980" i="56"/>
  <c r="Z3516" i="56"/>
  <c r="Z2557" i="56"/>
  <c r="Z3493" i="56"/>
  <c r="Z1137" i="56"/>
  <c r="AA515" i="56"/>
  <c r="AA604" i="56"/>
  <c r="AA630" i="56"/>
  <c r="Z484" i="56"/>
  <c r="Z2678" i="56"/>
  <c r="Z3031" i="56"/>
  <c r="Z2480" i="56"/>
  <c r="Z1388" i="56"/>
  <c r="Z3066" i="56"/>
  <c r="Z1935" i="56"/>
  <c r="Z1039" i="56"/>
  <c r="Z1846" i="56"/>
  <c r="Z449" i="56"/>
  <c r="Z1553" i="56"/>
  <c r="Z3385" i="56"/>
  <c r="Z2571" i="56"/>
  <c r="Z1557" i="56"/>
  <c r="Z3148" i="56"/>
  <c r="Z2205" i="56"/>
  <c r="Z3476" i="56"/>
  <c r="Z3173" i="56"/>
  <c r="AA323" i="56"/>
  <c r="AA428" i="56"/>
  <c r="AA478" i="56"/>
  <c r="Z58" i="56"/>
  <c r="Z1076" i="56"/>
  <c r="Z2367" i="56"/>
  <c r="Z2112" i="56"/>
  <c r="Z411" i="56"/>
  <c r="Z2690" i="56"/>
  <c r="Z1353" i="56"/>
  <c r="Z3265" i="56"/>
  <c r="Z1197" i="56"/>
  <c r="Z3203" i="56"/>
  <c r="Z725" i="56"/>
  <c r="Z2969" i="56"/>
  <c r="Z2203" i="56"/>
  <c r="Z797" i="56"/>
  <c r="Z2796" i="56"/>
  <c r="Z1821" i="56"/>
  <c r="Z3373" i="56"/>
  <c r="Z1867" i="56"/>
  <c r="AA147" i="56"/>
  <c r="AA236" i="56"/>
  <c r="AA326" i="56"/>
  <c r="AA313" i="56"/>
  <c r="Z1256" i="56"/>
  <c r="Z1860" i="56"/>
  <c r="Z1806" i="56"/>
  <c r="Z3360" i="56"/>
  <c r="Z2402" i="56"/>
  <c r="Z501" i="56"/>
  <c r="Z837" i="56"/>
  <c r="Z606" i="56"/>
  <c r="Z591" i="56"/>
  <c r="Z3207" i="56"/>
  <c r="Z3299" i="56"/>
  <c r="Z2686" i="56"/>
  <c r="Z1816" i="56"/>
  <c r="Z1326" i="56"/>
  <c r="Z804" i="56"/>
  <c r="Z2830" i="56"/>
  <c r="Z2632" i="56"/>
  <c r="Z2866" i="56"/>
  <c r="Z2836" i="56"/>
  <c r="Z1798" i="56"/>
  <c r="Z843" i="56"/>
  <c r="Z2893" i="56"/>
  <c r="AA427" i="56"/>
  <c r="Z1419" i="56"/>
  <c r="Z3470" i="56"/>
  <c r="Z529" i="56"/>
  <c r="Z1184" i="56"/>
  <c r="Z1823" i="56"/>
  <c r="Z3175" i="56"/>
  <c r="Z322" i="56"/>
  <c r="Z1606" i="56"/>
  <c r="Z2158" i="56"/>
  <c r="Z1173" i="56"/>
  <c r="Z2767" i="56"/>
  <c r="Z49" i="56"/>
  <c r="Z160" i="56"/>
  <c r="Z1124" i="56"/>
  <c r="Z3534" i="56"/>
  <c r="Z2391" i="56"/>
  <c r="Z784" i="56"/>
  <c r="Z2592" i="56"/>
  <c r="Z1196" i="56"/>
  <c r="Z2778" i="56"/>
  <c r="Z2225" i="56"/>
  <c r="Z973" i="56"/>
  <c r="Z1939" i="56"/>
  <c r="Z3001" i="56"/>
  <c r="Z3035" i="56"/>
  <c r="Z2892" i="56"/>
  <c r="Z2749" i="56"/>
  <c r="Z1885" i="56"/>
  <c r="AA651" i="56"/>
  <c r="AA446" i="56"/>
  <c r="AA701" i="56"/>
  <c r="AA136" i="56"/>
  <c r="Z374" i="56"/>
  <c r="Z1332" i="56"/>
  <c r="Z2447" i="56"/>
  <c r="Z2152" i="56"/>
  <c r="Z603" i="56"/>
  <c r="Z2738" i="56"/>
  <c r="Z1670" i="56"/>
  <c r="Z1205" i="56"/>
  <c r="Z1495" i="56"/>
  <c r="Z3120" i="56"/>
  <c r="Z2170" i="56"/>
  <c r="Z150" i="56"/>
  <c r="Z2870" i="56"/>
  <c r="Z3127" i="56"/>
  <c r="Z2552" i="56"/>
  <c r="Z1516" i="56"/>
  <c r="Z138" i="56"/>
  <c r="Z1092" i="56"/>
  <c r="Z2383" i="56"/>
  <c r="Z2128" i="56"/>
  <c r="Z443" i="56"/>
  <c r="Z2706" i="56"/>
  <c r="Z2449" i="56"/>
  <c r="Z1938" i="56"/>
  <c r="Z918" i="56"/>
  <c r="Z1892" i="56"/>
  <c r="Z2092" i="56"/>
  <c r="Z2285" i="56"/>
  <c r="Z3029" i="56"/>
  <c r="AA84" i="56"/>
  <c r="AA678" i="56"/>
  <c r="AA183" i="56"/>
  <c r="AA157" i="56"/>
  <c r="AA1092" i="56"/>
  <c r="AA493" i="56"/>
  <c r="AA1098" i="56"/>
  <c r="Z1374" i="56"/>
  <c r="Z949" i="56"/>
  <c r="Z1335" i="56"/>
  <c r="Z3048" i="56"/>
  <c r="Z2098" i="56"/>
  <c r="Z3410" i="56"/>
  <c r="Z2545" i="56"/>
  <c r="Z2644" i="56"/>
  <c r="Z2467" i="56"/>
  <c r="Z2372" i="56"/>
  <c r="Z2281" i="56"/>
  <c r="Z1437" i="56"/>
  <c r="Z3131" i="56"/>
  <c r="Z2188" i="56"/>
  <c r="Z613" i="56"/>
  <c r="Z2733" i="56"/>
  <c r="Z2005" i="56"/>
  <c r="Z2949" i="56"/>
  <c r="AA603" i="56"/>
  <c r="AA46" i="56"/>
  <c r="AA41" i="56"/>
  <c r="Z1378" i="56"/>
  <c r="Z3126" i="56"/>
  <c r="Z3367" i="56"/>
  <c r="Z2680" i="56"/>
  <c r="Z1695" i="56"/>
  <c r="Z3210" i="56"/>
  <c r="Z2145" i="56"/>
  <c r="Z1738" i="56"/>
  <c r="Z2067" i="56"/>
  <c r="Z1423" i="56"/>
  <c r="Z1853" i="56"/>
  <c r="Z349" i="56"/>
  <c r="Z2779" i="56"/>
  <c r="Z1802" i="56"/>
  <c r="Z3356" i="56"/>
  <c r="Z2397" i="56"/>
  <c r="Z1957" i="56"/>
  <c r="Z2293" i="56"/>
  <c r="AA419" i="56"/>
  <c r="AA516" i="56"/>
  <c r="AA558" i="56"/>
  <c r="Z73" i="56"/>
  <c r="Z2046" i="56"/>
  <c r="Z2711" i="56"/>
  <c r="Z2304" i="56"/>
  <c r="Z1020" i="56"/>
  <c r="Z2890" i="56"/>
  <c r="Z1693" i="56"/>
  <c r="Z3473" i="56"/>
  <c r="Z1589" i="56"/>
  <c r="Z3395" i="56"/>
  <c r="Z1209" i="56"/>
  <c r="Z3209" i="56"/>
  <c r="Z2411" i="56"/>
  <c r="Z1247" i="56"/>
  <c r="Z2988" i="56"/>
  <c r="Z2045" i="56"/>
  <c r="Z2932" i="56"/>
  <c r="Z1739" i="56"/>
  <c r="AA243" i="56"/>
  <c r="AA340" i="56"/>
  <c r="AA406" i="56"/>
  <c r="AA393" i="56"/>
  <c r="Z1928" i="56"/>
  <c r="Z2207" i="56"/>
  <c r="Z2024" i="56"/>
  <c r="Z3552" i="56"/>
  <c r="Z2594" i="56"/>
  <c r="Z1129" i="56"/>
  <c r="Z636" i="56"/>
  <c r="Z249" i="56"/>
  <c r="Z964" i="56"/>
  <c r="Z2346" i="56"/>
  <c r="Z1258" i="56"/>
  <c r="Z745" i="56"/>
  <c r="Z495" i="56"/>
  <c r="Z1859" i="56"/>
  <c r="Z1040" i="56"/>
  <c r="Z2775" i="56"/>
  <c r="Z1642" i="56"/>
  <c r="Z2049" i="56"/>
  <c r="Z3155" i="56"/>
  <c r="Z1621" i="56"/>
  <c r="Z3324" i="56"/>
  <c r="Z2645" i="56"/>
  <c r="J125" i="60"/>
  <c r="Z893" i="56"/>
  <c r="Z2327" i="56"/>
  <c r="Z488" i="56"/>
  <c r="Z2910" i="56"/>
  <c r="Z2511" i="56"/>
  <c r="Z1031" i="56"/>
  <c r="Z313" i="56"/>
  <c r="Z1696" i="56"/>
  <c r="Z3206" i="56"/>
  <c r="Z2095" i="56"/>
  <c r="Z3439" i="56"/>
  <c r="Z620" i="56"/>
  <c r="Z935" i="56"/>
  <c r="Z2742" i="56"/>
  <c r="Z1681" i="56"/>
  <c r="Z3055" i="56"/>
  <c r="Z1916" i="56"/>
  <c r="Z3256" i="56"/>
  <c r="Z2114" i="56"/>
  <c r="Z3458" i="56"/>
  <c r="Z257" i="56"/>
  <c r="Z2675" i="56"/>
  <c r="Z1577" i="56"/>
  <c r="Z1837" i="56"/>
  <c r="Z1687" i="56"/>
  <c r="Z1473" i="56"/>
  <c r="Z2213" i="56"/>
  <c r="AA67" i="56"/>
  <c r="AA564" i="56"/>
  <c r="AA281" i="56"/>
  <c r="AA445" i="56"/>
  <c r="AA125" i="56"/>
  <c r="Z512" i="56"/>
  <c r="Z205" i="56"/>
  <c r="Z896" i="56"/>
  <c r="Z2912" i="56"/>
  <c r="Z1970" i="56"/>
  <c r="Z434" i="56"/>
  <c r="Z2222" i="56"/>
  <c r="Z2791" i="56"/>
  <c r="Z2360" i="56"/>
  <c r="Z1132" i="56"/>
  <c r="Z2930" i="56"/>
  <c r="Z1096" i="56"/>
  <c r="Z1769" i="56"/>
  <c r="Z1770" i="56"/>
  <c r="Z3320" i="56"/>
  <c r="Z2378" i="56"/>
  <c r="Z140" i="56"/>
  <c r="Z3526" i="56"/>
  <c r="Z689" i="56"/>
  <c r="Z2888" i="56"/>
  <c r="Z1937" i="56"/>
  <c r="Z3474" i="56"/>
  <c r="Z2036" i="56"/>
  <c r="Z3475" i="56"/>
  <c r="Z2857" i="56"/>
  <c r="Z3227" i="56"/>
  <c r="Z3420" i="56"/>
  <c r="Z3236" i="56"/>
  <c r="AA83" i="56"/>
  <c r="AA94" i="56"/>
  <c r="AA373" i="56"/>
  <c r="AA24" i="56"/>
  <c r="AA945" i="56"/>
  <c r="AA884" i="56"/>
  <c r="AA1271" i="56"/>
  <c r="J104" i="60"/>
  <c r="Z1923" i="56"/>
  <c r="Z2655" i="56"/>
  <c r="Z2288" i="56"/>
  <c r="Z988" i="56"/>
  <c r="Z2850" i="56"/>
  <c r="Z1609" i="56"/>
  <c r="Z3441" i="56"/>
  <c r="Z1517" i="56"/>
  <c r="Z3363" i="56"/>
  <c r="Z1145" i="56"/>
  <c r="Z3145" i="56"/>
  <c r="Z2363" i="56"/>
  <c r="Z1087" i="56"/>
  <c r="Z2956" i="56"/>
  <c r="Z1981" i="56"/>
  <c r="Z3517" i="56"/>
  <c r="Z1073" i="56"/>
  <c r="AA219" i="56"/>
  <c r="AA308" i="56"/>
  <c r="AA374" i="56"/>
  <c r="AA377" i="56"/>
  <c r="Z1552" i="56"/>
  <c r="Z2023" i="56"/>
  <c r="Z1907" i="56"/>
  <c r="Z3448" i="56"/>
  <c r="Z2490" i="56"/>
  <c r="Z813" i="56"/>
  <c r="Z2993" i="56"/>
  <c r="Z573" i="56"/>
  <c r="Z2947" i="56"/>
  <c r="Z3396" i="56"/>
  <c r="Z2745" i="56"/>
  <c r="Z1995" i="56"/>
  <c r="Z3531" i="56"/>
  <c r="Z2572" i="56"/>
  <c r="Z1581" i="56"/>
  <c r="Z3165" i="56"/>
  <c r="Z1521" i="56"/>
  <c r="AA35" i="56"/>
  <c r="AA132" i="56"/>
  <c r="AA222" i="56"/>
  <c r="AA209" i="56"/>
  <c r="Z1502" i="56"/>
  <c r="Z1045" i="56"/>
  <c r="Z1399" i="56"/>
  <c r="Z3064" i="56"/>
  <c r="Z2122" i="56"/>
  <c r="Z3426" i="56"/>
  <c r="Z2593" i="56"/>
  <c r="Z2740" i="56"/>
  <c r="Z2547" i="56"/>
  <c r="Z2468" i="56"/>
  <c r="Z2345" i="56"/>
  <c r="Z1501" i="56"/>
  <c r="Z3163" i="56"/>
  <c r="Z2220" i="56"/>
  <c r="Z800" i="56"/>
  <c r="Z2813" i="56"/>
  <c r="Z3157" i="56"/>
  <c r="Z3461" i="56"/>
  <c r="AA627" i="56"/>
  <c r="AA70" i="56"/>
  <c r="AA57" i="56"/>
  <c r="Z979" i="56"/>
  <c r="Z3326" i="56"/>
  <c r="Z3543" i="56"/>
  <c r="Z2792" i="56"/>
  <c r="Z1809" i="56"/>
  <c r="Z3266" i="56"/>
  <c r="Z2289" i="56"/>
  <c r="Z2100" i="56"/>
  <c r="Z2211" i="56"/>
  <c r="Z1847" i="56"/>
  <c r="Z2009" i="56"/>
  <c r="Z840" i="56"/>
  <c r="Z2875" i="56"/>
  <c r="Z1948" i="56"/>
  <c r="Z3468" i="56"/>
  <c r="Z2525" i="56"/>
  <c r="Z2981" i="56"/>
  <c r="Z3317" i="56"/>
  <c r="AA475" i="56"/>
  <c r="AA572" i="56"/>
  <c r="AA614" i="56"/>
  <c r="AA417" i="56"/>
  <c r="J106" i="60"/>
  <c r="Z308" i="56"/>
  <c r="Z2564" i="56"/>
  <c r="Z849" i="56"/>
  <c r="Z1026" i="56"/>
  <c r="Z2928" i="56"/>
  <c r="Z819" i="56"/>
  <c r="Z1602" i="56"/>
  <c r="AA619" i="56"/>
  <c r="Z749" i="56"/>
  <c r="Z1680" i="56"/>
  <c r="Z3343" i="56"/>
  <c r="Z515" i="56"/>
  <c r="Z1493" i="56"/>
  <c r="Z239" i="56"/>
  <c r="Z1700" i="56"/>
  <c r="Z2559" i="56"/>
  <c r="Z2752" i="56"/>
  <c r="Z2954" i="56"/>
  <c r="Z1611" i="56"/>
  <c r="Z3337" i="56"/>
  <c r="Z3180" i="56"/>
  <c r="Z1903" i="56"/>
  <c r="AA574" i="56"/>
  <c r="AA392" i="56"/>
  <c r="Z2174" i="56"/>
  <c r="Z2352" i="56"/>
  <c r="Z2914" i="56"/>
  <c r="Z1759" i="56"/>
  <c r="Z3312" i="56"/>
  <c r="Z585" i="56"/>
  <c r="Z3471" i="56"/>
  <c r="Z1781" i="56"/>
  <c r="Z2062" i="56"/>
  <c r="Z2312" i="56"/>
  <c r="Z2898" i="56"/>
  <c r="Z2323" i="56"/>
  <c r="Z2235" i="56"/>
  <c r="Z2621" i="56"/>
  <c r="AA244" i="56"/>
  <c r="AA471" i="56"/>
  <c r="AA1220" i="56"/>
  <c r="AA1226" i="56"/>
  <c r="Z1585" i="56"/>
  <c r="Z3240" i="56"/>
  <c r="Z3514" i="56"/>
  <c r="Z3108" i="56"/>
  <c r="Z2788" i="56"/>
  <c r="Z1746" i="56"/>
  <c r="Z2364" i="56"/>
  <c r="Z2941" i="56"/>
  <c r="Z2325" i="56"/>
  <c r="AA134" i="56"/>
  <c r="Z1491" i="56"/>
  <c r="Z625" i="56"/>
  <c r="Z1918" i="56"/>
  <c r="Z2353" i="56"/>
  <c r="Z2259" i="56"/>
  <c r="Z2089" i="56"/>
  <c r="Z2955" i="56"/>
  <c r="Z3532" i="56"/>
  <c r="Z1009" i="56"/>
  <c r="AA523" i="56"/>
  <c r="AA646" i="56"/>
  <c r="Z2726" i="56"/>
  <c r="Z2496" i="56"/>
  <c r="Z3074" i="56"/>
  <c r="Z1103" i="56"/>
  <c r="Z705" i="56"/>
  <c r="Z3433" i="56"/>
  <c r="Z1580" i="56"/>
  <c r="Z2221" i="56"/>
  <c r="Z3301" i="56"/>
  <c r="AA436" i="56"/>
  <c r="Z183" i="56"/>
  <c r="Z2535" i="56"/>
  <c r="Z817" i="56"/>
  <c r="Z1565" i="56"/>
  <c r="Z1612" i="56"/>
  <c r="Z2419" i="56"/>
  <c r="Z2692" i="56"/>
  <c r="Z2665" i="56"/>
  <c r="Z2123" i="56"/>
  <c r="Z1023" i="56"/>
  <c r="Z3084" i="56"/>
  <c r="Z2333" i="56"/>
  <c r="Z1041" i="56"/>
  <c r="Z1635" i="56"/>
  <c r="AA100" i="56"/>
  <c r="AA278" i="56"/>
  <c r="AA353" i="56"/>
  <c r="AA55" i="56"/>
  <c r="AA56" i="56"/>
  <c r="AA349" i="56"/>
  <c r="AA434" i="56"/>
  <c r="AA63" i="56"/>
  <c r="AA1229" i="56"/>
  <c r="AA1135" i="56"/>
  <c r="AA1042" i="56"/>
  <c r="AA1230" i="56"/>
  <c r="AA839" i="56"/>
  <c r="AA1618" i="56"/>
  <c r="AA1451" i="56"/>
  <c r="AA1251" i="56"/>
  <c r="AA1158" i="56"/>
  <c r="AA1958" i="56"/>
  <c r="AA1791" i="56"/>
  <c r="AA1591" i="56"/>
  <c r="AA1113" i="56"/>
  <c r="AA1948" i="56"/>
  <c r="AA2138" i="56"/>
  <c r="AA2650" i="56"/>
  <c r="AA1674" i="56"/>
  <c r="AA2347" i="56"/>
  <c r="AA2859" i="56"/>
  <c r="AA2038" i="56"/>
  <c r="AA2550" i="56"/>
  <c r="AA1016" i="56"/>
  <c r="AA2216" i="56"/>
  <c r="AA2728" i="56"/>
  <c r="AA2092" i="56"/>
  <c r="AA3059" i="56"/>
  <c r="AA882" i="56"/>
  <c r="AA2717" i="56"/>
  <c r="AA3372" i="56"/>
  <c r="AA2319" i="56"/>
  <c r="AA3173" i="56"/>
  <c r="AA1851" i="56"/>
  <c r="AA2948" i="56"/>
  <c r="AA3487" i="56"/>
  <c r="AA3214" i="56"/>
  <c r="AA3004" i="56"/>
  <c r="AA2641" i="56"/>
  <c r="AA2263" i="56"/>
  <c r="AA2055" i="56"/>
  <c r="AA3362" i="56"/>
  <c r="AA2994" i="56"/>
  <c r="AA2729" i="56"/>
  <c r="AA3154" i="56"/>
  <c r="Z208" i="56"/>
  <c r="Z809" i="56"/>
  <c r="Z1954" i="56"/>
  <c r="Z2417" i="56"/>
  <c r="Z2355" i="56"/>
  <c r="Z1796" i="56"/>
  <c r="Z3328" i="56"/>
  <c r="Z568" i="56"/>
  <c r="Z3191" i="56"/>
  <c r="Z1567" i="56"/>
  <c r="Z2017" i="56"/>
  <c r="Z1955" i="56"/>
  <c r="Z1725" i="56"/>
  <c r="Z2667" i="56"/>
  <c r="Z3244" i="56"/>
  <c r="Z1201" i="56"/>
  <c r="AA379" i="56"/>
  <c r="Z665" i="56"/>
  <c r="Z3487" i="56"/>
  <c r="Z1790" i="56"/>
  <c r="Z2209" i="56"/>
  <c r="Z2163" i="56"/>
  <c r="Z1945" i="56"/>
  <c r="Z2827" i="56"/>
  <c r="Z3404" i="56"/>
  <c r="Z2725" i="56"/>
  <c r="AA459" i="56"/>
  <c r="AA590" i="56"/>
  <c r="Z2575" i="56"/>
  <c r="Z1065" i="56"/>
  <c r="Z3235" i="56"/>
  <c r="Z1727" i="56"/>
  <c r="Z3388" i="56"/>
  <c r="Z2389" i="56"/>
  <c r="AA118" i="56"/>
  <c r="AA584" i="56"/>
  <c r="AA710" i="56"/>
  <c r="AA799" i="56"/>
  <c r="AA90" i="56"/>
  <c r="AA31" i="56"/>
  <c r="AA34" i="56"/>
  <c r="AA1303" i="56"/>
  <c r="AA1282" i="56"/>
  <c r="AA1561" i="56"/>
  <c r="AA1466" i="56"/>
  <c r="AA1371" i="56"/>
  <c r="Z2735" i="56"/>
  <c r="Z1161" i="56"/>
  <c r="Z3331" i="56"/>
  <c r="Z1819" i="56"/>
  <c r="Z3436" i="56"/>
  <c r="Z773" i="56"/>
  <c r="AA158" i="56"/>
  <c r="AA597" i="56"/>
  <c r="AA718" i="56"/>
  <c r="AA807" i="56"/>
  <c r="AA122" i="56"/>
  <c r="AA95" i="56"/>
  <c r="AA66" i="56"/>
  <c r="AA1311" i="56"/>
  <c r="AA1298" i="56"/>
  <c r="AA1569" i="56"/>
  <c r="AA1474" i="56"/>
  <c r="AA1379" i="56"/>
  <c r="Z2863" i="56"/>
  <c r="Z1449" i="56"/>
  <c r="Z3411" i="56"/>
  <c r="Z1874" i="56"/>
  <c r="Z3500" i="56"/>
  <c r="Z2021" i="56"/>
  <c r="AA174" i="56"/>
  <c r="AA634" i="56"/>
  <c r="AA734" i="56"/>
  <c r="AA815" i="56"/>
  <c r="AA186" i="56"/>
  <c r="AA127" i="56"/>
  <c r="AA98" i="56"/>
  <c r="AA1319" i="56"/>
  <c r="AA1306" i="56"/>
  <c r="AA1577" i="56"/>
  <c r="AA1482" i="56"/>
  <c r="AA1395" i="56"/>
  <c r="AA1283" i="56"/>
  <c r="AA1413" i="56"/>
  <c r="Z3182" i="56"/>
  <c r="Z3234" i="56"/>
  <c r="Z2451" i="56"/>
  <c r="Z3465" i="56"/>
  <c r="Z2668" i="56"/>
  <c r="Z1721" i="56"/>
  <c r="AA444" i="56"/>
  <c r="AA357" i="56"/>
  <c r="AA509" i="56"/>
  <c r="AA664" i="56"/>
  <c r="AA905" i="56"/>
  <c r="AA1204" i="56"/>
  <c r="AA1197" i="56"/>
  <c r="AA1183" i="56"/>
  <c r="AA1170" i="56"/>
  <c r="AA1457" i="56"/>
  <c r="AA1370" i="56"/>
  <c r="AA1233" i="56"/>
  <c r="AA1043" i="56"/>
  <c r="AA1030" i="56"/>
  <c r="AA74" i="56"/>
  <c r="Z858" i="56"/>
  <c r="Z2996" i="56"/>
  <c r="Z1343" i="56"/>
  <c r="AA539" i="56"/>
  <c r="AA119" i="56"/>
  <c r="AA705" i="56"/>
  <c r="AA1005" i="56"/>
  <c r="AA983" i="56"/>
  <c r="AA1088" i="56"/>
  <c r="AA114" i="56"/>
  <c r="AA1062" i="56"/>
  <c r="AA1317" i="56"/>
  <c r="AA1129" i="56"/>
  <c r="AA143" i="56"/>
  <c r="AA1908" i="56"/>
  <c r="AA2170" i="56"/>
  <c r="AA2754" i="56"/>
  <c r="AA2010" i="56"/>
  <c r="AA2595" i="56"/>
  <c r="AA1713" i="56"/>
  <c r="AA2438" i="56"/>
  <c r="AA266" i="56"/>
  <c r="Z3121" i="56"/>
  <c r="Z3019" i="56"/>
  <c r="AA59" i="56"/>
  <c r="AA869" i="56"/>
  <c r="AA424" i="56"/>
  <c r="AA738" i="56"/>
  <c r="AA699" i="56"/>
  <c r="AA676" i="56"/>
  <c r="AA1555" i="56"/>
  <c r="AA320" i="56"/>
  <c r="AA1032" i="56"/>
  <c r="AA794" i="56"/>
  <c r="AA1960" i="56"/>
  <c r="AA1844" i="56"/>
  <c r="AA2106" i="56"/>
  <c r="AA2690" i="56"/>
  <c r="AA1898" i="56"/>
  <c r="AA2531" i="56"/>
  <c r="AA1512" i="56"/>
  <c r="AA2374" i="56"/>
  <c r="AA2958" i="56"/>
  <c r="Z1826" i="56"/>
  <c r="Z2139" i="56"/>
  <c r="Z1361" i="56"/>
  <c r="AA692" i="56"/>
  <c r="AA93" i="56"/>
  <c r="AA287" i="56"/>
  <c r="AA208" i="56"/>
  <c r="AA1617" i="56"/>
  <c r="AA1427" i="56"/>
  <c r="AA1596" i="56"/>
  <c r="AA330" i="56"/>
  <c r="AA1991" i="56"/>
  <c r="AA1896" i="56"/>
  <c r="AA1780" i="56"/>
  <c r="AA2042" i="56"/>
  <c r="AA2626" i="56"/>
  <c r="AA1770" i="56"/>
  <c r="AA2467" i="56"/>
  <c r="AA1195" i="56"/>
  <c r="AA2310" i="56"/>
  <c r="AA2894" i="56"/>
  <c r="Z2586" i="56"/>
  <c r="Z2905" i="56"/>
  <c r="Z945" i="56"/>
  <c r="AA197" i="56"/>
  <c r="AA536" i="56"/>
  <c r="AA1132" i="56"/>
  <c r="AA1111" i="56"/>
  <c r="AA1393" i="56"/>
  <c r="AA1105" i="56"/>
  <c r="AA1452" i="56"/>
  <c r="AA1878" i="56"/>
  <c r="AA1879" i="56"/>
  <c r="AA1784" i="56"/>
  <c r="AA1668" i="56"/>
  <c r="AA1865" i="56"/>
  <c r="AA2514" i="56"/>
  <c r="AA1469" i="56"/>
  <c r="AA2363" i="56"/>
  <c r="AA2947" i="56"/>
  <c r="AA2198" i="56"/>
  <c r="AA2782" i="56"/>
  <c r="AA2006" i="56"/>
  <c r="AA2592" i="56"/>
  <c r="AA1963" i="56"/>
  <c r="AA3075" i="56"/>
  <c r="AA1741" i="56"/>
  <c r="AA3020" i="56"/>
  <c r="AA1389" i="56"/>
  <c r="AA2927" i="56"/>
  <c r="AA3549" i="56"/>
  <c r="AA2836" i="56"/>
  <c r="AA3503" i="56"/>
  <c r="AA3390" i="56"/>
  <c r="J91" i="60"/>
  <c r="Z1694" i="56"/>
  <c r="J115" i="60"/>
  <c r="Z2614" i="56"/>
  <c r="Z1246" i="56"/>
  <c r="Z972" i="56"/>
  <c r="Z2435" i="56"/>
  <c r="Z2684" i="56"/>
  <c r="AA460" i="56"/>
  <c r="Z1906" i="56"/>
  <c r="Z2150" i="56"/>
  <c r="Z561" i="56"/>
  <c r="Z1360" i="56"/>
  <c r="Z1933" i="56"/>
  <c r="Z818" i="56"/>
  <c r="Z2406" i="56"/>
  <c r="Z2895" i="56"/>
  <c r="Z3088" i="56"/>
  <c r="Z3282" i="56"/>
  <c r="Z2339" i="56"/>
  <c r="Z1341" i="56"/>
  <c r="Z888" i="56"/>
  <c r="Z2069" i="56"/>
  <c r="AA153" i="56"/>
  <c r="AA759" i="56"/>
  <c r="Z3214" i="56"/>
  <c r="Z2728" i="56"/>
  <c r="Z470" i="56"/>
  <c r="Z2455" i="56"/>
  <c r="Z635" i="56"/>
  <c r="Z1678" i="56"/>
  <c r="Z1511" i="56"/>
  <c r="Z2178" i="56"/>
  <c r="Z3142" i="56"/>
  <c r="Z2696" i="56"/>
  <c r="Z3274" i="56"/>
  <c r="Z3091" i="56"/>
  <c r="Z2907" i="56"/>
  <c r="Z3293" i="56"/>
  <c r="AA580" i="56"/>
  <c r="AA838" i="56"/>
  <c r="AA617" i="56"/>
  <c r="AA938" i="56"/>
  <c r="Z1983" i="56"/>
  <c r="Z3432" i="56"/>
  <c r="Z757" i="56"/>
  <c r="Z381" i="56"/>
  <c r="Z3268" i="56"/>
  <c r="Z1979" i="56"/>
  <c r="Z2540" i="56"/>
  <c r="Z3133" i="56"/>
  <c r="AA27" i="56"/>
  <c r="AA214" i="56"/>
  <c r="Z1462" i="56"/>
  <c r="Z1367" i="56"/>
  <c r="Z2106" i="56"/>
  <c r="Z2577" i="56"/>
  <c r="Z2483" i="56"/>
  <c r="Z2313" i="56"/>
  <c r="Z3147" i="56"/>
  <c r="Z741" i="56"/>
  <c r="Z2773" i="56"/>
  <c r="AA611" i="56"/>
  <c r="AA49" i="56"/>
  <c r="Z3134" i="56"/>
  <c r="Z2688" i="56"/>
  <c r="Z3218" i="56"/>
  <c r="Z1829" i="56"/>
  <c r="Z1545" i="56"/>
  <c r="Z413" i="56"/>
  <c r="Z1820" i="56"/>
  <c r="Z2413" i="56"/>
  <c r="Z2677" i="56"/>
  <c r="AA532" i="56"/>
  <c r="Z770" i="56"/>
  <c r="Z2871" i="56"/>
  <c r="Z1228" i="56"/>
  <c r="Z1807" i="56"/>
  <c r="Z2580" i="56"/>
  <c r="Z2627" i="56"/>
  <c r="Z3092" i="56"/>
  <c r="Z2889" i="56"/>
  <c r="Z2315" i="56"/>
  <c r="Z1407" i="56"/>
  <c r="Z3276" i="56"/>
  <c r="Z2701" i="56"/>
  <c r="Z1489" i="56"/>
  <c r="Z3477" i="56"/>
  <c r="AA188" i="56"/>
  <c r="AA358" i="56"/>
  <c r="AA69" i="56"/>
  <c r="AA231" i="56"/>
  <c r="AA216" i="56"/>
  <c r="AA501" i="56"/>
  <c r="AA665" i="56"/>
  <c r="AA351" i="56"/>
  <c r="AA1301" i="56"/>
  <c r="AA1215" i="56"/>
  <c r="AA1114" i="56"/>
  <c r="AA1337" i="56"/>
  <c r="AA1024" i="56"/>
  <c r="AA239" i="56"/>
  <c r="AA1515" i="56"/>
  <c r="AA1348" i="56"/>
  <c r="AA1365" i="56"/>
  <c r="AA448" i="56"/>
  <c r="AA1855" i="56"/>
  <c r="AA1688" i="56"/>
  <c r="AA1343" i="56"/>
  <c r="AA856" i="56"/>
  <c r="AA2202" i="56"/>
  <c r="AA2714" i="56"/>
  <c r="AA1802" i="56"/>
  <c r="AA2411" i="56"/>
  <c r="AA2923" i="56"/>
  <c r="AA2102" i="56"/>
  <c r="AA2614" i="56"/>
  <c r="AA1422" i="56"/>
  <c r="AA2280" i="56"/>
  <c r="AA2792" i="56"/>
  <c r="AA2220" i="56"/>
  <c r="AA3123" i="56"/>
  <c r="AA1632" i="56"/>
  <c r="AA2845" i="56"/>
  <c r="AA3436" i="56"/>
  <c r="AA2447" i="56"/>
  <c r="AA3237" i="56"/>
  <c r="AA2052" i="56"/>
  <c r="AA3039" i="56"/>
  <c r="AA3551" i="56"/>
  <c r="AA3342" i="56"/>
  <c r="AA3136" i="56"/>
  <c r="AA2897" i="56"/>
  <c r="AA2519" i="56"/>
  <c r="AA2567" i="56"/>
  <c r="AA1666" i="56"/>
  <c r="AA3256" i="56"/>
  <c r="AA3378" i="56"/>
  <c r="AA3402" i="56"/>
  <c r="Z968" i="56"/>
  <c r="Z1742" i="56"/>
  <c r="Z2330" i="56"/>
  <c r="Z2849" i="56"/>
  <c r="Z598" i="56"/>
  <c r="Z2487" i="56"/>
  <c r="Z699" i="56"/>
  <c r="Z974" i="56"/>
  <c r="Z1079" i="56"/>
  <c r="Z2010" i="56"/>
  <c r="Z2465" i="56"/>
  <c r="Z2387" i="56"/>
  <c r="Z2201" i="56"/>
  <c r="Z3051" i="56"/>
  <c r="Z421" i="56"/>
  <c r="Z3141" i="56"/>
  <c r="AA563" i="56"/>
  <c r="Z1718" i="56"/>
  <c r="Z1538" i="56"/>
  <c r="Z2186" i="56"/>
  <c r="Z2673" i="56"/>
  <c r="Z2595" i="56"/>
  <c r="Z2377" i="56"/>
  <c r="Z3211" i="56"/>
  <c r="Z961" i="56"/>
  <c r="Z977" i="56"/>
  <c r="AA643" i="56"/>
  <c r="AA81" i="56"/>
  <c r="Z1159" i="56"/>
  <c r="Z2097" i="56"/>
  <c r="Z1676" i="56"/>
  <c r="Z2267" i="56"/>
  <c r="Z1089" i="56"/>
  <c r="Z2805" i="56"/>
  <c r="AA342" i="56"/>
  <c r="AA725" i="56"/>
  <c r="AA806" i="56"/>
  <c r="AA141" i="56"/>
  <c r="AA409" i="56"/>
  <c r="AA383" i="56"/>
  <c r="AA354" i="56"/>
  <c r="AA272" i="56"/>
  <c r="AA415" i="56"/>
  <c r="AA1633" i="56"/>
  <c r="AA1538" i="56"/>
  <c r="AA1443" i="56"/>
  <c r="Z1447" i="56"/>
  <c r="Z2177" i="56"/>
  <c r="Z1793" i="56"/>
  <c r="Z2331" i="56"/>
  <c r="Z1313" i="56"/>
  <c r="Z3189" i="56"/>
  <c r="AA350" i="56"/>
  <c r="AA733" i="56"/>
  <c r="AA814" i="56"/>
  <c r="AA173" i="56"/>
  <c r="AA461" i="56"/>
  <c r="AA439" i="56"/>
  <c r="AA386" i="56"/>
  <c r="AA304" i="56"/>
  <c r="AA465" i="56"/>
  <c r="AA1641" i="56"/>
  <c r="AA1546" i="56"/>
  <c r="AA1459" i="56"/>
  <c r="Z1564" i="56"/>
  <c r="Z2241" i="56"/>
  <c r="Z1866" i="56"/>
  <c r="Z2427" i="56"/>
  <c r="Z1345" i="56"/>
  <c r="Z867" i="56"/>
  <c r="AA366" i="56"/>
  <c r="AA741" i="56"/>
  <c r="AA822" i="56"/>
  <c r="AA205" i="56"/>
  <c r="AA487" i="56"/>
  <c r="AA464" i="56"/>
  <c r="AA416" i="56"/>
  <c r="AA368" i="56"/>
  <c r="AA517" i="56"/>
  <c r="AA1649" i="56"/>
  <c r="AA1562" i="56"/>
  <c r="AA1467" i="56"/>
  <c r="AA1372" i="56"/>
  <c r="AA1557" i="56"/>
  <c r="Z2071" i="56"/>
  <c r="Z309" i="56"/>
  <c r="Z3059" i="56"/>
  <c r="Z1405" i="56"/>
  <c r="Z3212" i="56"/>
  <c r="Z2501" i="56"/>
  <c r="AA38" i="56"/>
  <c r="AA533" i="56"/>
  <c r="AA673" i="56"/>
  <c r="AA775" i="56"/>
  <c r="AA985" i="56"/>
  <c r="AA1292" i="56"/>
  <c r="AA1277" i="56"/>
  <c r="AA1263" i="56"/>
  <c r="AA1250" i="56"/>
  <c r="AA1537" i="56"/>
  <c r="AA1442" i="56"/>
  <c r="AA1347" i="56"/>
  <c r="AA1187" i="56"/>
  <c r="AA1316" i="56"/>
  <c r="AA903" i="56"/>
  <c r="Z2430" i="56"/>
  <c r="Z2227" i="56"/>
  <c r="Z2524" i="56"/>
  <c r="AA372" i="56"/>
  <c r="AA482" i="56"/>
  <c r="AA873" i="56"/>
  <c r="AA1173" i="56"/>
  <c r="AA1146" i="56"/>
  <c r="AA1346" i="56"/>
  <c r="AA748" i="56"/>
  <c r="AA1381" i="56"/>
  <c r="AA1478" i="56"/>
  <c r="AA1367" i="56"/>
  <c r="AA930" i="56"/>
  <c r="AA82" i="56"/>
  <c r="AA2242" i="56"/>
  <c r="AA2826" i="56"/>
  <c r="AA2083" i="56"/>
  <c r="AA2675" i="56"/>
  <c r="AA1857" i="56"/>
  <c r="AA2510" i="56"/>
  <c r="Z869" i="56"/>
  <c r="Z3060" i="56"/>
  <c r="Z1439" i="56"/>
  <c r="AA547" i="56"/>
  <c r="AA135" i="56"/>
  <c r="AA713" i="56"/>
  <c r="AA1021" i="56"/>
  <c r="AA994" i="56"/>
  <c r="AA1104" i="56"/>
  <c r="AA178" i="56"/>
  <c r="AA1094" i="56"/>
  <c r="AA1334" i="56"/>
  <c r="AA1161" i="56"/>
  <c r="AA271" i="56"/>
  <c r="AA1916" i="56"/>
  <c r="AA2178" i="56"/>
  <c r="AA2762" i="56"/>
  <c r="AA2019" i="56"/>
  <c r="AA2611" i="56"/>
  <c r="AA1729" i="56"/>
  <c r="AA2446" i="56"/>
  <c r="AA498" i="56"/>
  <c r="Z3313" i="56"/>
  <c r="Z3195" i="56"/>
  <c r="AA115" i="56"/>
  <c r="AA885" i="56"/>
  <c r="AA463" i="56"/>
  <c r="AA802" i="56"/>
  <c r="AA747" i="56"/>
  <c r="AA744" i="56"/>
  <c r="AA1571" i="56"/>
  <c r="AA543" i="56"/>
  <c r="AA1064" i="56"/>
  <c r="AA852" i="56"/>
  <c r="AA1968" i="56"/>
  <c r="AA1852" i="56"/>
  <c r="AA2114" i="56"/>
  <c r="AA2698" i="56"/>
  <c r="AA1914" i="56"/>
  <c r="AA2547" i="56"/>
  <c r="AA1544" i="56"/>
  <c r="AA2382" i="56"/>
  <c r="AA2966" i="56"/>
  <c r="Z565" i="56"/>
  <c r="Z1556" i="56"/>
  <c r="Z709" i="56"/>
  <c r="AA559" i="56"/>
  <c r="AA783" i="56"/>
  <c r="AA1300" i="56"/>
  <c r="AA1279" i="56"/>
  <c r="AA1545" i="56"/>
  <c r="AA1355" i="56"/>
  <c r="AA1556" i="56"/>
  <c r="AA1974" i="56"/>
  <c r="AA1951" i="56"/>
  <c r="AA1856" i="56"/>
  <c r="AA1740" i="56"/>
  <c r="AA1999" i="56"/>
  <c r="AA2594" i="56"/>
  <c r="AA1706" i="56"/>
  <c r="AA2435" i="56"/>
  <c r="AA796" i="56"/>
  <c r="AA2270" i="56"/>
  <c r="AA2854" i="56"/>
  <c r="AA2080" i="56"/>
  <c r="AA2672" i="56"/>
  <c r="AA2124" i="56"/>
  <c r="AA3147" i="56"/>
  <c r="AA2012" i="56"/>
  <c r="AA3092" i="56"/>
  <c r="AA1810" i="56"/>
  <c r="AA3037" i="56"/>
  <c r="AA1598" i="56"/>
  <c r="AA2980" i="56"/>
  <c r="AA1211" i="56"/>
  <c r="AA3534" i="56"/>
  <c r="Z338" i="56"/>
  <c r="Z1616" i="56"/>
  <c r="Z364" i="56"/>
  <c r="Z454" i="56"/>
  <c r="Z531" i="56"/>
  <c r="Z1541" i="56"/>
  <c r="Z3011" i="56"/>
  <c r="Z3196" i="56"/>
  <c r="J28" i="60"/>
  <c r="Z2239" i="56"/>
  <c r="Z2814" i="56"/>
  <c r="Z854" i="56"/>
  <c r="Z1520" i="56"/>
  <c r="Z2015" i="56"/>
  <c r="Z292" i="56"/>
  <c r="Z2574" i="56"/>
  <c r="Z2975" i="56"/>
  <c r="Z3176" i="56"/>
  <c r="Z3362" i="56"/>
  <c r="Z2499" i="56"/>
  <c r="Z1643" i="56"/>
  <c r="Z1185" i="56"/>
  <c r="Z3221" i="56"/>
  <c r="AA217" i="56"/>
  <c r="AA823" i="56"/>
  <c r="Z3406" i="56"/>
  <c r="Z2816" i="56"/>
  <c r="Z519" i="56"/>
  <c r="Z2615" i="56"/>
  <c r="Z921" i="56"/>
  <c r="Z659" i="56"/>
  <c r="Z1660" i="56"/>
  <c r="Z2266" i="56"/>
  <c r="Z3342" i="56"/>
  <c r="Z2800" i="56"/>
  <c r="Z3386" i="56"/>
  <c r="Z3267" i="56"/>
  <c r="Z3067" i="56"/>
  <c r="Z3453" i="56"/>
  <c r="AA22" i="56"/>
  <c r="AA910" i="56"/>
  <c r="AA770" i="56"/>
  <c r="AA1086" i="56"/>
  <c r="Z2319" i="56"/>
  <c r="Z347" i="56"/>
  <c r="Z1193" i="56"/>
  <c r="Z1101" i="56"/>
  <c r="Z533" i="56"/>
  <c r="Z2171" i="56"/>
  <c r="Z2732" i="56"/>
  <c r="Z3325" i="56"/>
  <c r="AA123" i="56"/>
  <c r="AA294" i="56"/>
  <c r="Z855" i="56"/>
  <c r="Z1682" i="56"/>
  <c r="Z2306" i="56"/>
  <c r="Z2801" i="56"/>
  <c r="Z2739" i="56"/>
  <c r="Z2521" i="56"/>
  <c r="Z3339" i="56"/>
  <c r="Z1153" i="56"/>
  <c r="Z2229" i="56"/>
  <c r="AA36" i="56"/>
  <c r="AA129" i="56"/>
  <c r="Z3518" i="56"/>
  <c r="Z2880" i="56"/>
  <c r="Z3330" i="56"/>
  <c r="Z2324" i="56"/>
  <c r="Z2084" i="56"/>
  <c r="Z1117" i="56"/>
  <c r="Z2028" i="56"/>
  <c r="Z2589" i="56"/>
  <c r="Z1775" i="56"/>
  <c r="AA620" i="56"/>
  <c r="Z744" i="56"/>
  <c r="Z3199" i="56"/>
  <c r="Z1588" i="56"/>
  <c r="Z2033" i="56"/>
  <c r="Z3028" i="56"/>
  <c r="Z2851" i="56"/>
  <c r="Z277" i="56"/>
  <c r="Z3097" i="56"/>
  <c r="Z2507" i="56"/>
  <c r="Z1708" i="56"/>
  <c r="Z485" i="56"/>
  <c r="Z2877" i="56"/>
  <c r="Z3125" i="56"/>
  <c r="AA99" i="56"/>
  <c r="AA292" i="56"/>
  <c r="AA438" i="56"/>
  <c r="AA245" i="56"/>
  <c r="AA391" i="56"/>
  <c r="AA376" i="56"/>
  <c r="AA629" i="56"/>
  <c r="AA816" i="56"/>
  <c r="AA592" i="56"/>
  <c r="AA290" i="56"/>
  <c r="AA1287" i="56"/>
  <c r="AA1186" i="56"/>
  <c r="AA1401" i="56"/>
  <c r="AA1152" i="56"/>
  <c r="AA679" i="56"/>
  <c r="AA1579" i="56"/>
  <c r="AA1412" i="56"/>
  <c r="AA1493" i="56"/>
  <c r="AA1000" i="56"/>
  <c r="AA1919" i="56"/>
  <c r="AA1752" i="56"/>
  <c r="AA1471" i="56"/>
  <c r="AA1368" i="56"/>
  <c r="AA2266" i="56"/>
  <c r="AA2778" i="56"/>
  <c r="AA1930" i="56"/>
  <c r="AA2475" i="56"/>
  <c r="AA2987" i="56"/>
  <c r="AA2166" i="56"/>
  <c r="AA2678" i="56"/>
  <c r="AA1667" i="56"/>
  <c r="AA2344" i="56"/>
  <c r="AA2856" i="56"/>
  <c r="AA2348" i="56"/>
  <c r="AA3187" i="56"/>
  <c r="AA1901" i="56"/>
  <c r="AA2973" i="56"/>
  <c r="AA3500" i="56"/>
  <c r="AA2575" i="56"/>
  <c r="AA3301" i="56"/>
  <c r="AA2180" i="56"/>
  <c r="AA3103" i="56"/>
  <c r="AA1781" i="56"/>
  <c r="AA3470" i="56"/>
  <c r="AA3264" i="56"/>
  <c r="AA3078" i="56"/>
  <c r="AA2775" i="56"/>
  <c r="AA3041" i="56"/>
  <c r="AA2343" i="56"/>
  <c r="AA3512" i="56"/>
  <c r="AA2617" i="56"/>
  <c r="AA2409" i="56"/>
  <c r="Z1156" i="56"/>
  <c r="Z2144" i="56"/>
  <c r="Z2722" i="56"/>
  <c r="Z3297" i="56"/>
  <c r="Z232" i="56"/>
  <c r="Z3159" i="56"/>
  <c r="Z1554" i="56"/>
  <c r="Z1208" i="56"/>
  <c r="Z1788" i="56"/>
  <c r="Z2394" i="56"/>
  <c r="Z2913" i="56"/>
  <c r="Z2819" i="56"/>
  <c r="Z2617" i="56"/>
  <c r="Z3435" i="56"/>
  <c r="Z1377" i="56"/>
  <c r="Z2997" i="56"/>
  <c r="AA92" i="56"/>
  <c r="Z1800" i="56"/>
  <c r="Z1992" i="56"/>
  <c r="Z2578" i="56"/>
  <c r="Z3105" i="56"/>
  <c r="Z3027" i="56"/>
  <c r="Z2793" i="56"/>
  <c r="Z225" i="56"/>
  <c r="Z1645" i="56"/>
  <c r="Z2245" i="56"/>
  <c r="AA172" i="56"/>
  <c r="AA249" i="56"/>
  <c r="Z2232" i="56"/>
  <c r="Z2737" i="56"/>
  <c r="Z2724" i="56"/>
  <c r="Z2811" i="56"/>
  <c r="Z1894" i="56"/>
  <c r="Z2197" i="56"/>
  <c r="AA518" i="56"/>
  <c r="AA813" i="56"/>
  <c r="AA894" i="56"/>
  <c r="AA333" i="56"/>
  <c r="AA687" i="56"/>
  <c r="AA668" i="56"/>
  <c r="AA621" i="56"/>
  <c r="AA581" i="56"/>
  <c r="AA835" i="56"/>
  <c r="AA423" i="56"/>
  <c r="AA1610" i="56"/>
  <c r="AA1523" i="56"/>
  <c r="Z2320" i="56"/>
  <c r="Z2865" i="56"/>
  <c r="Z2980" i="56"/>
  <c r="Z2843" i="56"/>
  <c r="Z1965" i="56"/>
  <c r="Z2709" i="56"/>
  <c r="AA542" i="56"/>
  <c r="AA821" i="56"/>
  <c r="AA902" i="56"/>
  <c r="AA365" i="56"/>
  <c r="AA704" i="56"/>
  <c r="AA689" i="56"/>
  <c r="AA647" i="56"/>
  <c r="AA607" i="56"/>
  <c r="AA860" i="56"/>
  <c r="AA473" i="56"/>
  <c r="AA1626" i="56"/>
  <c r="AA1531" i="56"/>
  <c r="Z2384" i="56"/>
  <c r="Z2961" i="56"/>
  <c r="Z3012" i="56"/>
  <c r="Z2923" i="56"/>
  <c r="Z2061" i="56"/>
  <c r="Z2837" i="56"/>
  <c r="AA582" i="56"/>
  <c r="AA837" i="56"/>
  <c r="AA934" i="56"/>
  <c r="AA397" i="56"/>
  <c r="AA736" i="56"/>
  <c r="AA706" i="56"/>
  <c r="AA671" i="56"/>
  <c r="AA632" i="56"/>
  <c r="AA887" i="56"/>
  <c r="AA576" i="56"/>
  <c r="AA1634" i="56"/>
  <c r="AA1539" i="56"/>
  <c r="AA1444" i="56"/>
  <c r="AA1678" i="56"/>
  <c r="Z3407" i="56"/>
  <c r="Z1789" i="56"/>
  <c r="Z822" i="56"/>
  <c r="Z2107" i="56"/>
  <c r="Z549" i="56"/>
  <c r="Z824" i="56"/>
  <c r="AA270" i="56"/>
  <c r="AA682" i="56"/>
  <c r="AA774" i="56"/>
  <c r="AA77" i="56"/>
  <c r="AA282" i="56"/>
  <c r="AA255" i="56"/>
  <c r="AA194" i="56"/>
  <c r="AA144" i="56"/>
  <c r="AA160" i="56"/>
  <c r="AA1609" i="56"/>
  <c r="AA1514" i="56"/>
  <c r="AA1419" i="56"/>
  <c r="AA1324" i="56"/>
  <c r="AA1461" i="56"/>
  <c r="AA1224" i="56"/>
  <c r="Z2903" i="56"/>
  <c r="Z3491" i="56"/>
  <c r="Z77" i="56"/>
  <c r="AA206" i="56"/>
  <c r="AA742" i="56"/>
  <c r="AA218" i="56"/>
  <c r="AA130" i="56"/>
  <c r="AA1314" i="56"/>
  <c r="AA1498" i="56"/>
  <c r="AA1059" i="56"/>
  <c r="AA1573" i="56"/>
  <c r="AA1638" i="56"/>
  <c r="AA1511" i="56"/>
  <c r="AA1241" i="56"/>
  <c r="AA1227" i="56"/>
  <c r="AA2314" i="56"/>
  <c r="AA2898" i="56"/>
  <c r="AA2163" i="56"/>
  <c r="AA2747" i="56"/>
  <c r="AA1995" i="56"/>
  <c r="AA2582" i="56"/>
  <c r="Z2982" i="56"/>
  <c r="Z2371" i="56"/>
  <c r="Z2636" i="56"/>
  <c r="AA388" i="56"/>
  <c r="AA496" i="56"/>
  <c r="AA897" i="56"/>
  <c r="AA1189" i="56"/>
  <c r="AA1154" i="56"/>
  <c r="AA1354" i="56"/>
  <c r="AA812" i="56"/>
  <c r="AA1397" i="56"/>
  <c r="AA1494" i="56"/>
  <c r="AA1383" i="56"/>
  <c r="AA980" i="56"/>
  <c r="AA338" i="56"/>
  <c r="AA2250" i="56"/>
  <c r="AA2834" i="56"/>
  <c r="AA2099" i="56"/>
  <c r="AA2683" i="56"/>
  <c r="AA1873" i="56"/>
  <c r="AA2518" i="56"/>
  <c r="Z902" i="56"/>
  <c r="Z317" i="56"/>
  <c r="Z1644" i="56"/>
  <c r="AA635" i="56"/>
  <c r="AA167" i="56"/>
  <c r="AA737" i="56"/>
  <c r="AA1037" i="56"/>
  <c r="AA1010" i="56"/>
  <c r="AA1136" i="56"/>
  <c r="AA306" i="56"/>
  <c r="AA1126" i="56"/>
  <c r="AA1350" i="56"/>
  <c r="AA1193" i="56"/>
  <c r="AA399" i="56"/>
  <c r="AA1924" i="56"/>
  <c r="AA2186" i="56"/>
  <c r="AA2770" i="56"/>
  <c r="AA2035" i="56"/>
  <c r="AA2619" i="56"/>
  <c r="AA1745" i="56"/>
  <c r="AA2454" i="56"/>
  <c r="AA696" i="56"/>
  <c r="Z2609" i="56"/>
  <c r="Z2651" i="56"/>
  <c r="Z909" i="56"/>
  <c r="AA797" i="56"/>
  <c r="AA285" i="56"/>
  <c r="AA567" i="56"/>
  <c r="AA504" i="56"/>
  <c r="AA298" i="56"/>
  <c r="AA1499" i="56"/>
  <c r="AA1644" i="56"/>
  <c r="AA792" i="56"/>
  <c r="AA450" i="56"/>
  <c r="AA1928" i="56"/>
  <c r="AA1812" i="56"/>
  <c r="AA2082" i="56"/>
  <c r="AA2666" i="56"/>
  <c r="AA1850" i="56"/>
  <c r="AA2507" i="56"/>
  <c r="AA1384" i="56"/>
  <c r="AA2342" i="56"/>
  <c r="AA2926" i="56"/>
  <c r="AA2160" i="56"/>
  <c r="AA2744" i="56"/>
  <c r="AA2268" i="56"/>
  <c r="AA3219" i="56"/>
  <c r="AA2157" i="56"/>
  <c r="AA3164" i="56"/>
  <c r="AA2047" i="56"/>
  <c r="AA3117" i="56"/>
  <c r="AA1915" i="56"/>
  <c r="AA3063" i="56"/>
  <c r="AA2017" i="56"/>
  <c r="AA1789" i="56"/>
  <c r="Z756" i="56"/>
  <c r="Z1818" i="56"/>
  <c r="Z1266" i="56"/>
  <c r="Z1380" i="56"/>
  <c r="Z2479" i="56"/>
  <c r="Z1899" i="56"/>
  <c r="Z1373" i="56"/>
  <c r="Z3269" i="56"/>
  <c r="Z299" i="56"/>
  <c r="Z772" i="56"/>
  <c r="Z2423" i="56"/>
  <c r="Z1346" i="56"/>
  <c r="Z3118" i="56"/>
  <c r="Z3351" i="56"/>
  <c r="Z691" i="56"/>
  <c r="Z1573" i="56"/>
  <c r="Z1825" i="56"/>
  <c r="Z2034" i="56"/>
  <c r="Z3393" i="56"/>
  <c r="Z1273" i="56"/>
  <c r="Z1471" i="56"/>
  <c r="Z197" i="56"/>
  <c r="AA492" i="56"/>
  <c r="AA327" i="56"/>
  <c r="Z1195" i="56"/>
  <c r="Z305" i="56"/>
  <c r="Z1863" i="56"/>
  <c r="Z1877" i="56"/>
  <c r="Z2256" i="56"/>
  <c r="Z2834" i="56"/>
  <c r="Z1562" i="56"/>
  <c r="Z3232" i="56"/>
  <c r="Z1019" i="56"/>
  <c r="Z3551" i="56"/>
  <c r="Z1836" i="56"/>
  <c r="Z1455" i="56"/>
  <c r="Z2633" i="56"/>
  <c r="Z3260" i="56"/>
  <c r="Z3349" i="56"/>
  <c r="AA229" i="56"/>
  <c r="AA881" i="56"/>
  <c r="AA1207" i="56"/>
  <c r="Z805" i="56"/>
  <c r="Z2096" i="56"/>
  <c r="Z2674" i="56"/>
  <c r="Z3185" i="56"/>
  <c r="Z3123" i="56"/>
  <c r="Z2921" i="56"/>
  <c r="Z609" i="56"/>
  <c r="Z1785" i="56"/>
  <c r="Z1297" i="56"/>
  <c r="AA220" i="56"/>
  <c r="AA289" i="56"/>
  <c r="Z1649" i="56"/>
  <c r="Z3248" i="56"/>
  <c r="Z3530" i="56"/>
  <c r="Z3156" i="56"/>
  <c r="Z2852" i="56"/>
  <c r="Z1764" i="56"/>
  <c r="Z2380" i="56"/>
  <c r="Z2973" i="56"/>
  <c r="Z2453" i="56"/>
  <c r="AA142" i="56"/>
  <c r="Z1563" i="56"/>
  <c r="Z657" i="56"/>
  <c r="Z1927" i="56"/>
  <c r="Z2369" i="56"/>
  <c r="Z2307" i="56"/>
  <c r="Z2121" i="56"/>
  <c r="Z2971" i="56"/>
  <c r="Z3548" i="56"/>
  <c r="Z1989" i="56"/>
  <c r="AA531" i="56"/>
  <c r="AA654" i="56"/>
  <c r="Z2950" i="56"/>
  <c r="Z2600" i="56"/>
  <c r="Z3162" i="56"/>
  <c r="Z3345" i="56"/>
  <c r="Z1755" i="56"/>
  <c r="Z1199" i="56"/>
  <c r="Z2217" i="56"/>
  <c r="Z1685" i="56"/>
  <c r="Z3451" i="56"/>
  <c r="Z2700" i="56"/>
  <c r="Z1931" i="56"/>
  <c r="Z3380" i="56"/>
  <c r="Z1757" i="56"/>
  <c r="AA571" i="56"/>
  <c r="AA110" i="56"/>
  <c r="AA185" i="56"/>
  <c r="AA845" i="56"/>
  <c r="AA830" i="56"/>
  <c r="AA29" i="56"/>
  <c r="AA961" i="56"/>
  <c r="AA1180" i="56"/>
  <c r="AA1085" i="56"/>
  <c r="AA990" i="56"/>
  <c r="AA827" i="56"/>
  <c r="AA912" i="56"/>
  <c r="AA42" i="56"/>
  <c r="AA1490" i="56"/>
  <c r="AA1323" i="56"/>
  <c r="AA995" i="56"/>
  <c r="AA64" i="56"/>
  <c r="AA1830" i="56"/>
  <c r="AA1663" i="56"/>
  <c r="AA1335" i="56"/>
  <c r="AA2008" i="56"/>
  <c r="AA1820" i="56"/>
  <c r="AA2009" i="56"/>
  <c r="AA2522" i="56"/>
  <c r="AA1046" i="56"/>
  <c r="AA2219" i="56"/>
  <c r="AA2731" i="56"/>
  <c r="AA1825" i="56"/>
  <c r="AA2422" i="56"/>
  <c r="AA2934" i="56"/>
  <c r="AA2088" i="56"/>
  <c r="AA2600" i="56"/>
  <c r="AA1675" i="56"/>
  <c r="AA2860" i="56"/>
  <c r="AA3443" i="56"/>
  <c r="AA2461" i="56"/>
  <c r="AA3244" i="56"/>
  <c r="AA2063" i="56"/>
  <c r="AA3045" i="56"/>
  <c r="AA394" i="56"/>
  <c r="AA2692" i="56"/>
  <c r="AA3359" i="56"/>
  <c r="AA2913" i="56"/>
  <c r="AA2501" i="56"/>
  <c r="AA2129" i="56"/>
  <c r="AA1357" i="56"/>
  <c r="AA3401" i="56"/>
  <c r="AA2697" i="56"/>
  <c r="AA1949" i="56"/>
  <c r="AA3050" i="56"/>
  <c r="AA2649" i="56"/>
  <c r="Z116" i="56"/>
  <c r="Z2399" i="56"/>
  <c r="Z507" i="56"/>
  <c r="Z1385" i="56"/>
  <c r="Z1229" i="56"/>
  <c r="Z2886" i="56"/>
  <c r="Z2568" i="56"/>
  <c r="Z3138" i="56"/>
  <c r="Z1842" i="56"/>
  <c r="Z3344" i="56"/>
  <c r="Z373" i="56"/>
  <c r="Z389" i="56"/>
  <c r="Z3044" i="56"/>
  <c r="Z1910" i="56"/>
  <c r="Z2492" i="56"/>
  <c r="Z3069" i="56"/>
  <c r="Z3093" i="56"/>
  <c r="AA182" i="56"/>
  <c r="Z2151" i="56"/>
  <c r="Z3528" i="56"/>
  <c r="Z1001" i="56"/>
  <c r="Z862" i="56"/>
  <c r="Z517" i="56"/>
  <c r="Z2075" i="56"/>
  <c r="Z2652" i="56"/>
  <c r="Z3229" i="56"/>
  <c r="AA75" i="56"/>
  <c r="AA262" i="56"/>
  <c r="Z1731" i="56"/>
  <c r="Z2818" i="56"/>
  <c r="Z2035" i="56"/>
  <c r="Z3049" i="56"/>
  <c r="Z2348" i="56"/>
  <c r="Z2597" i="56"/>
  <c r="AA260" i="56"/>
  <c r="AA261" i="56"/>
  <c r="AA418" i="56"/>
  <c r="AA575" i="56"/>
  <c r="AA849" i="56"/>
  <c r="AA1148" i="56"/>
  <c r="AA1141" i="56"/>
  <c r="AA1127" i="56"/>
  <c r="AA1122" i="56"/>
  <c r="AA1417" i="56"/>
  <c r="AA1322" i="56"/>
  <c r="AA1137" i="56"/>
  <c r="Z2094" i="56"/>
  <c r="Z2906" i="56"/>
  <c r="Z2099" i="56"/>
  <c r="Z3113" i="56"/>
  <c r="Z2444" i="56"/>
  <c r="Z2853" i="56"/>
  <c r="AA300" i="56"/>
  <c r="AA293" i="56"/>
  <c r="AA432" i="56"/>
  <c r="AA586" i="56"/>
  <c r="AA857" i="56"/>
  <c r="AA1164" i="56"/>
  <c r="AA1149" i="56"/>
  <c r="AA1151" i="56"/>
  <c r="AA1130" i="56"/>
  <c r="AA1425" i="56"/>
  <c r="AA1330" i="56"/>
  <c r="AA1153" i="56"/>
  <c r="Z2342" i="56"/>
  <c r="Z2970" i="56"/>
  <c r="Z2195" i="56"/>
  <c r="Z3241" i="56"/>
  <c r="Z2476" i="56"/>
  <c r="Z3237" i="56"/>
  <c r="AA356" i="56"/>
  <c r="AA309" i="56"/>
  <c r="AA457" i="56"/>
  <c r="AA613" i="56"/>
  <c r="AA865" i="56"/>
  <c r="AA1172" i="56"/>
  <c r="AA1165" i="56"/>
  <c r="AA1159" i="56"/>
  <c r="AA1138" i="56"/>
  <c r="AA1433" i="56"/>
  <c r="AA1338" i="56"/>
  <c r="AA1169" i="56"/>
  <c r="AA971" i="56"/>
  <c r="AA899" i="56"/>
  <c r="Z21" i="56"/>
  <c r="Z1726" i="56"/>
  <c r="Z125" i="56"/>
  <c r="Z2233" i="56"/>
  <c r="Z1623" i="56"/>
  <c r="Z3245" i="56"/>
  <c r="AA595" i="56"/>
  <c r="AA337" i="56"/>
  <c r="AA151" i="56"/>
  <c r="AA344" i="56"/>
  <c r="AA721" i="56"/>
  <c r="AA1044" i="56"/>
  <c r="AA1029" i="56"/>
  <c r="AA1023" i="56"/>
  <c r="AA1002" i="56"/>
  <c r="AA1310" i="56"/>
  <c r="AA1120" i="56"/>
  <c r="AA891" i="56"/>
  <c r="AA480" i="56"/>
  <c r="AA1620" i="56"/>
  <c r="AA1854" i="56"/>
  <c r="AA1759" i="56"/>
  <c r="Z1587" i="56"/>
  <c r="Z1947" i="56"/>
  <c r="Z2405" i="56"/>
  <c r="AA648" i="56"/>
  <c r="AA45" i="56"/>
  <c r="AA191" i="56"/>
  <c r="AA48" i="56"/>
  <c r="AA1585" i="56"/>
  <c r="AA1403" i="56"/>
  <c r="AA1572" i="56"/>
  <c r="AA1990" i="56"/>
  <c r="AA1967" i="56"/>
  <c r="AA1872" i="56"/>
  <c r="AA1764" i="56"/>
  <c r="AA2026" i="56"/>
  <c r="AA2610" i="56"/>
  <c r="AA1738" i="56"/>
  <c r="AA2451" i="56"/>
  <c r="AA1003" i="56"/>
  <c r="AA2286" i="56"/>
  <c r="AA2878" i="56"/>
  <c r="Z3170" i="56"/>
  <c r="Z3353" i="56"/>
  <c r="Z2885" i="56"/>
  <c r="AA341" i="56"/>
  <c r="AA639" i="56"/>
  <c r="AA1196" i="56"/>
  <c r="AA1175" i="56"/>
  <c r="AA1449" i="56"/>
  <c r="AA1217" i="56"/>
  <c r="AA1492" i="56"/>
  <c r="AA1918" i="56"/>
  <c r="AA1903" i="56"/>
  <c r="AA1808" i="56"/>
  <c r="AA1700" i="56"/>
  <c r="AA1929" i="56"/>
  <c r="AA2546" i="56"/>
  <c r="AA1565" i="56"/>
  <c r="AA2387" i="56"/>
  <c r="AA2971" i="56"/>
  <c r="AA2222" i="56"/>
  <c r="AA2814" i="56"/>
  <c r="Z1799" i="56"/>
  <c r="Z2361" i="56"/>
  <c r="Z3309" i="56"/>
  <c r="AA361" i="56"/>
  <c r="AA360" i="56"/>
  <c r="AA1052" i="56"/>
  <c r="AA1031" i="56"/>
  <c r="AA1321" i="56"/>
  <c r="AA943" i="56"/>
  <c r="AA1404" i="56"/>
  <c r="AA1838" i="56"/>
  <c r="AA1839" i="56"/>
  <c r="AA1744" i="56"/>
  <c r="AA1615" i="56"/>
  <c r="AA1801" i="56"/>
  <c r="AA2482" i="56"/>
  <c r="AA1302" i="56"/>
  <c r="AA2323" i="56"/>
  <c r="AA2907" i="56"/>
  <c r="AA2158" i="56"/>
  <c r="AA2750" i="56"/>
  <c r="Z2016" i="56"/>
  <c r="Z2500" i="56"/>
  <c r="Z1748" i="56"/>
  <c r="AA494" i="56"/>
  <c r="AA878" i="56"/>
  <c r="AA615" i="56"/>
  <c r="AA569" i="56"/>
  <c r="AA771" i="56"/>
  <c r="AA1594" i="56"/>
  <c r="AA1203" i="56"/>
  <c r="AA1686" i="56"/>
  <c r="AA1711" i="56"/>
  <c r="AA1623" i="56"/>
  <c r="AA1391" i="56"/>
  <c r="AA1496" i="56"/>
  <c r="AA2370" i="56"/>
  <c r="AA2954" i="56"/>
  <c r="AA2211" i="56"/>
  <c r="AA2803" i="56"/>
  <c r="AA2054" i="56"/>
  <c r="AA2638" i="56"/>
  <c r="AA1731" i="56"/>
  <c r="AA2448" i="56"/>
  <c r="AA601" i="56"/>
  <c r="AA2844" i="56"/>
  <c r="AA3515" i="56"/>
  <c r="AA2749" i="56"/>
  <c r="AA3460" i="56"/>
  <c r="AA2639" i="56"/>
  <c r="AA3405" i="56"/>
  <c r="AA2532" i="56"/>
  <c r="AA3351" i="56"/>
  <c r="AA3102" i="56"/>
  <c r="AA3040" i="56"/>
  <c r="Z1362" i="56"/>
  <c r="Z1379" i="56"/>
  <c r="Z1368" i="56"/>
  <c r="Z577" i="56"/>
  <c r="Z343" i="56"/>
  <c r="Z3198" i="56"/>
  <c r="Z363" i="56"/>
  <c r="Z814" i="56"/>
  <c r="Z3231" i="56"/>
  <c r="Z629" i="56"/>
  <c r="Z2155" i="56"/>
  <c r="AA211" i="56"/>
  <c r="AA381" i="56"/>
  <c r="Z3112" i="56"/>
  <c r="Z3119" i="56"/>
  <c r="Z1768" i="56"/>
  <c r="Z2562" i="56"/>
  <c r="Z3080" i="56"/>
  <c r="Z1634" i="56"/>
  <c r="Z2469" i="56"/>
  <c r="AA312" i="56"/>
  <c r="Z316" i="56"/>
  <c r="Z1356" i="56"/>
  <c r="Z1791" i="56"/>
  <c r="Z2539" i="56"/>
  <c r="Z3444" i="56"/>
  <c r="AA470" i="56"/>
  <c r="Z2104" i="56"/>
  <c r="Z3249" i="56"/>
  <c r="Z2953" i="56"/>
  <c r="Z1803" i="56"/>
  <c r="AA228" i="56"/>
  <c r="Z1659" i="56"/>
  <c r="Z3546" i="56"/>
  <c r="Z2900" i="56"/>
  <c r="Z2396" i="56"/>
  <c r="Z2581" i="56"/>
  <c r="Z1046" i="56"/>
  <c r="Z2018" i="56"/>
  <c r="Z115" i="56"/>
  <c r="Z1017" i="56"/>
  <c r="Z2683" i="56"/>
  <c r="Z1057" i="56"/>
  <c r="Z3525" i="56"/>
  <c r="AA380" i="56"/>
  <c r="AA545" i="56"/>
  <c r="AA522" i="56"/>
  <c r="AA935" i="56"/>
  <c r="AA544" i="56"/>
  <c r="AA1258" i="56"/>
  <c r="AA1280" i="56"/>
  <c r="AA1643" i="56"/>
  <c r="AA1621" i="56"/>
  <c r="AA1983" i="56"/>
  <c r="AA1599" i="56"/>
  <c r="AA2330" i="56"/>
  <c r="AA2027" i="56"/>
  <c r="AA1131" i="56"/>
  <c r="AA2742" i="56"/>
  <c r="AA2408" i="56"/>
  <c r="AA2476" i="56"/>
  <c r="AA2077" i="56"/>
  <c r="AA690" i="56"/>
  <c r="AA3365" i="56"/>
  <c r="AA3167" i="56"/>
  <c r="AA1243" i="56"/>
  <c r="AA3206" i="56"/>
  <c r="AA3297" i="56"/>
  <c r="AA2453" i="56"/>
  <c r="AA3210" i="56"/>
  <c r="Z2528" i="56"/>
  <c r="Z1167" i="56"/>
  <c r="Z999" i="56"/>
  <c r="Z1615" i="56"/>
  <c r="Z2770" i="56"/>
  <c r="Z3251" i="56"/>
  <c r="Z991" i="56"/>
  <c r="Z3285" i="56"/>
  <c r="Z2254" i="56"/>
  <c r="Z2962" i="56"/>
  <c r="Z3443" i="56"/>
  <c r="Z1311" i="56"/>
  <c r="Z2277" i="56"/>
  <c r="AA37" i="56"/>
  <c r="Z3489" i="56"/>
  <c r="Z3291" i="56"/>
  <c r="AA179" i="56"/>
  <c r="AA909" i="56"/>
  <c r="AA513" i="56"/>
  <c r="AA834" i="56"/>
  <c r="AA779" i="56"/>
  <c r="AA808" i="56"/>
  <c r="AA1595" i="56"/>
  <c r="Z119" i="56"/>
  <c r="Z3387" i="56"/>
  <c r="AA203" i="56"/>
  <c r="AA917" i="56"/>
  <c r="AA527" i="56"/>
  <c r="AA847" i="56"/>
  <c r="AA795" i="56"/>
  <c r="AA864" i="56"/>
  <c r="AA1603" i="56"/>
  <c r="Z641" i="56"/>
  <c r="Z3419" i="56"/>
  <c r="AA259" i="56"/>
  <c r="AA941" i="56"/>
  <c r="AA538" i="56"/>
  <c r="AA859" i="56"/>
  <c r="AA811" i="56"/>
  <c r="AA890" i="56"/>
  <c r="AA1611" i="56"/>
  <c r="AA1750" i="56"/>
  <c r="Z2529" i="56"/>
  <c r="Z2635" i="56"/>
  <c r="Z2693" i="56"/>
  <c r="AA781" i="56"/>
  <c r="AA269" i="56"/>
  <c r="AA541" i="56"/>
  <c r="AA479" i="56"/>
  <c r="AA234" i="56"/>
  <c r="AA1491" i="56"/>
  <c r="AA1605" i="56"/>
  <c r="Z2432" i="56"/>
  <c r="Z2093" i="56"/>
  <c r="AA942" i="56"/>
  <c r="AA708" i="56"/>
  <c r="AA1642" i="56"/>
  <c r="AA1718" i="56"/>
  <c r="AA1655" i="56"/>
  <c r="AA1560" i="56"/>
  <c r="AA2978" i="56"/>
  <c r="AA2819" i="56"/>
  <c r="AA2654" i="56"/>
  <c r="Z3539" i="56"/>
  <c r="AA246" i="56"/>
  <c r="AA250" i="56"/>
  <c r="AA32" i="56"/>
  <c r="AA1075" i="56"/>
  <c r="AA1654" i="56"/>
  <c r="AA1273" i="56"/>
  <c r="AA2322" i="56"/>
  <c r="AA2171" i="56"/>
  <c r="AA2004" i="56"/>
  <c r="Z3318" i="56"/>
  <c r="Z2716" i="56"/>
  <c r="AA535" i="56"/>
  <c r="AA1205" i="56"/>
  <c r="AA1378" i="56"/>
  <c r="AA1429" i="56"/>
  <c r="AA1399" i="56"/>
  <c r="AA557" i="56"/>
  <c r="AA2850" i="56"/>
  <c r="AA2691" i="56"/>
  <c r="AA2526" i="56"/>
  <c r="Z2068" i="56"/>
  <c r="AA371" i="56"/>
  <c r="AA616" i="56"/>
  <c r="AA892" i="56"/>
  <c r="AA1651" i="56"/>
  <c r="AA1192" i="56"/>
  <c r="AA2000" i="56"/>
  <c r="AA2154" i="56"/>
  <c r="AA1989" i="56"/>
  <c r="AA1665" i="56"/>
  <c r="AA3006" i="56"/>
  <c r="AA2816" i="56"/>
  <c r="AA3291" i="56"/>
  <c r="AA3236" i="56"/>
  <c r="AA3189" i="56"/>
  <c r="AA3135" i="56"/>
  <c r="AA2181" i="56"/>
  <c r="AA2417" i="56"/>
  <c r="AA2327" i="56"/>
  <c r="AA2759" i="56"/>
  <c r="AA2599" i="56"/>
  <c r="AA3048" i="56"/>
  <c r="AA3400" i="56"/>
  <c r="Z1051" i="56"/>
  <c r="Z1747" i="56"/>
  <c r="AA215" i="56"/>
  <c r="AA1045" i="56"/>
  <c r="AA1168" i="56"/>
  <c r="AA1190" i="56"/>
  <c r="AA1225" i="56"/>
  <c r="AA1932" i="56"/>
  <c r="AA2786" i="56"/>
  <c r="AA2627" i="56"/>
  <c r="AA2462" i="56"/>
  <c r="AA2040" i="56"/>
  <c r="AA2704" i="56"/>
  <c r="AA2364" i="56"/>
  <c r="AA3347" i="56"/>
  <c r="AA2573" i="56"/>
  <c r="AA3468" i="56"/>
  <c r="AA2815" i="56"/>
  <c r="AA1112" i="56"/>
  <c r="AA3023" i="56"/>
  <c r="AA2209" i="56"/>
  <c r="AA2405" i="56"/>
  <c r="AA2673" i="56"/>
  <c r="AA2935" i="56"/>
  <c r="AA2249" i="56"/>
  <c r="AA2741" i="56"/>
  <c r="AA2489" i="56"/>
  <c r="AA3034" i="56"/>
  <c r="AA2260" i="56"/>
  <c r="AA3310" i="56"/>
  <c r="AA2359" i="56"/>
  <c r="AA2869" i="56"/>
  <c r="Z2040" i="56"/>
  <c r="AA549" i="56"/>
  <c r="AA1507" i="56"/>
  <c r="AA1881" i="56"/>
  <c r="AA2790" i="56"/>
  <c r="AA2924" i="56"/>
  <c r="AA2719" i="56"/>
  <c r="AA2337" i="56"/>
  <c r="AA3353" i="56"/>
  <c r="AA3194" i="56"/>
  <c r="Z387" i="56"/>
  <c r="Z2060" i="56"/>
  <c r="AA295" i="56"/>
  <c r="AA1093" i="56"/>
  <c r="AA1232" i="56"/>
  <c r="AA1254" i="56"/>
  <c r="AA1257" i="56"/>
  <c r="AA1940" i="56"/>
  <c r="AA2794" i="56"/>
  <c r="AA2635" i="56"/>
  <c r="AA2470" i="56"/>
  <c r="AA2048" i="56"/>
  <c r="AA2712" i="56"/>
  <c r="AA2380" i="56"/>
  <c r="AA3355" i="56"/>
  <c r="AA2621" i="56"/>
  <c r="AA3476" i="56"/>
  <c r="AA2847" i="56"/>
  <c r="AA1240" i="56"/>
  <c r="AA3031" i="56"/>
  <c r="AA2241" i="56"/>
  <c r="AA2437" i="56"/>
  <c r="AA2737" i="56"/>
  <c r="AA2967" i="56"/>
  <c r="AA2313" i="56"/>
  <c r="AA2805" i="56"/>
  <c r="AA2745" i="56"/>
  <c r="AA3226" i="56"/>
  <c r="AA3437" i="56"/>
  <c r="AA1909" i="56"/>
  <c r="AA2769" i="56"/>
  <c r="AA1275" i="56"/>
  <c r="AA2345" i="56"/>
  <c r="Z2699" i="56"/>
  <c r="AA642" i="56"/>
  <c r="AA1694" i="56"/>
  <c r="AA2962" i="56"/>
  <c r="AA2144" i="56"/>
  <c r="AA1965" i="56"/>
  <c r="AA3525" i="56"/>
  <c r="AA2565" i="56"/>
  <c r="AA1552" i="56"/>
  <c r="AA1797" i="56"/>
  <c r="Z2433" i="56"/>
  <c r="Z2309" i="56"/>
  <c r="AA237" i="56"/>
  <c r="AA426" i="56"/>
  <c r="AA1483" i="56"/>
  <c r="AA728" i="56"/>
  <c r="AA1920" i="56"/>
  <c r="AA2066" i="56"/>
  <c r="AA1834" i="56"/>
  <c r="AA1352" i="56"/>
  <c r="AA2918" i="56"/>
  <c r="AA2312" i="56"/>
  <c r="AA1803" i="56"/>
  <c r="AA3115" i="56"/>
  <c r="AA2125" i="56"/>
  <c r="AA3228" i="56"/>
  <c r="AA2533" i="56"/>
  <c r="Z1497" i="56"/>
  <c r="AA161" i="56"/>
  <c r="AA908" i="56"/>
  <c r="AA1150" i="56"/>
  <c r="AA1340" i="56"/>
  <c r="AA1783" i="56"/>
  <c r="AA1519" i="56"/>
  <c r="AA2434" i="56"/>
  <c r="AA2275" i="56"/>
  <c r="AA2118" i="56"/>
  <c r="AA1699" i="56"/>
  <c r="AA2512" i="56"/>
  <c r="Z530" i="56"/>
  <c r="J120" i="60"/>
  <c r="Z3174" i="56"/>
  <c r="Z2249" i="56"/>
  <c r="Z1198" i="56"/>
  <c r="Z2007" i="56"/>
  <c r="Z2486" i="56"/>
  <c r="Z1094" i="56"/>
  <c r="Z1143" i="56"/>
  <c r="Z2561" i="56"/>
  <c r="Z3323" i="56"/>
  <c r="AA124" i="56"/>
  <c r="Z354" i="56"/>
  <c r="Z1100" i="56"/>
  <c r="Z1761" i="56"/>
  <c r="Z3246" i="56"/>
  <c r="Z142" i="56"/>
  <c r="Z1052" i="56"/>
  <c r="Z1661" i="56"/>
  <c r="Z3429" i="56"/>
  <c r="AA437" i="56"/>
  <c r="Z723" i="56"/>
  <c r="Z2298" i="56"/>
  <c r="Z2691" i="56"/>
  <c r="Z3307" i="56"/>
  <c r="Z2101" i="56"/>
  <c r="AA121" i="56"/>
  <c r="Z2872" i="56"/>
  <c r="Z2292" i="56"/>
  <c r="Z1053" i="56"/>
  <c r="Z2573" i="56"/>
  <c r="AA612" i="56"/>
  <c r="Z3039" i="56"/>
  <c r="Z1953" i="56"/>
  <c r="Z1641" i="56"/>
  <c r="Z3164" i="56"/>
  <c r="AA339" i="56"/>
  <c r="Z1679" i="56"/>
  <c r="Z2802" i="56"/>
  <c r="Z941" i="56"/>
  <c r="Z1465" i="56"/>
  <c r="Z3083" i="56"/>
  <c r="Z1409" i="56"/>
  <c r="Z3413" i="56"/>
  <c r="AA476" i="56"/>
  <c r="AA672" i="56"/>
  <c r="AA650" i="56"/>
  <c r="AA1036" i="56"/>
  <c r="AA740" i="56"/>
  <c r="AA96" i="56"/>
  <c r="AA1362" i="56"/>
  <c r="AA429" i="56"/>
  <c r="AA1702" i="56"/>
  <c r="AA730" i="56"/>
  <c r="AA1692" i="56"/>
  <c r="AA2394" i="56"/>
  <c r="AA2091" i="56"/>
  <c r="AA1480" i="56"/>
  <c r="AA2806" i="56"/>
  <c r="AA2472" i="56"/>
  <c r="AA2604" i="56"/>
  <c r="AA2205" i="56"/>
  <c r="AA1581" i="56"/>
  <c r="AA3429" i="56"/>
  <c r="AA3231" i="56"/>
  <c r="AA1980" i="56"/>
  <c r="AA3334" i="56"/>
  <c r="AA505" i="56"/>
  <c r="AA3240" i="56"/>
  <c r="AA3474" i="56"/>
  <c r="Z2896" i="56"/>
  <c r="Z2356" i="56"/>
  <c r="Z1779" i="56"/>
  <c r="Z2942" i="56"/>
  <c r="Z3146" i="56"/>
  <c r="Z1135" i="56"/>
  <c r="Z1666" i="56"/>
  <c r="Z1593" i="56"/>
  <c r="Z3270" i="56"/>
  <c r="Z3250" i="56"/>
  <c r="Z1756" i="56"/>
  <c r="Z1875" i="56"/>
  <c r="Z2933" i="56"/>
  <c r="Z263" i="56"/>
  <c r="Z2452" i="56"/>
  <c r="Z959" i="56"/>
  <c r="AA451" i="56"/>
  <c r="AA23" i="56"/>
  <c r="AA655" i="56"/>
  <c r="AA962" i="56"/>
  <c r="AA919" i="56"/>
  <c r="AA1040" i="56"/>
  <c r="Z178" i="56"/>
  <c r="Z2612" i="56"/>
  <c r="Z1055" i="56"/>
  <c r="AA467" i="56"/>
  <c r="AA87" i="56"/>
  <c r="AA677" i="56"/>
  <c r="AA975" i="56"/>
  <c r="AA931" i="56"/>
  <c r="AA1056" i="56"/>
  <c r="Z682" i="56"/>
  <c r="Z2804" i="56"/>
  <c r="Z1279" i="56"/>
  <c r="AA483" i="56"/>
  <c r="AA103" i="56"/>
  <c r="AA697" i="56"/>
  <c r="AA997" i="56"/>
  <c r="AA970" i="56"/>
  <c r="AA1072" i="56"/>
  <c r="AA242" i="56"/>
  <c r="AA1822" i="56"/>
  <c r="Z3169" i="56"/>
  <c r="Z3099" i="56"/>
  <c r="AA91" i="56"/>
  <c r="AA877" i="56"/>
  <c r="AA449" i="56"/>
  <c r="AA754" i="56"/>
  <c r="AA715" i="56"/>
  <c r="AA712" i="56"/>
  <c r="AA1563" i="56"/>
  <c r="AA1710" i="56"/>
  <c r="Z1276" i="56"/>
  <c r="Z3101" i="56"/>
  <c r="AA296" i="56"/>
  <c r="AA999" i="56"/>
  <c r="AA840" i="56"/>
  <c r="AA1806" i="56"/>
  <c r="AA1728" i="56"/>
  <c r="AA1753" i="56"/>
  <c r="AA1174" i="56"/>
  <c r="AA2891" i="56"/>
  <c r="AA2726" i="56"/>
  <c r="Z261" i="56"/>
  <c r="AA622" i="56"/>
  <c r="AA768" i="56"/>
  <c r="AA988" i="56"/>
  <c r="AA1267" i="56"/>
  <c r="AA1743" i="56"/>
  <c r="AA1439" i="56"/>
  <c r="AA2402" i="56"/>
  <c r="AA2243" i="56"/>
  <c r="AA2078" i="56"/>
  <c r="Z3535" i="56"/>
  <c r="Z927" i="56"/>
  <c r="AA782" i="56"/>
  <c r="AA226" i="56"/>
  <c r="AA1522" i="56"/>
  <c r="AA1637" i="56"/>
  <c r="AA1543" i="56"/>
  <c r="AA1336" i="56"/>
  <c r="AA2922" i="56"/>
  <c r="AA2763" i="56"/>
  <c r="AA2598" i="56"/>
  <c r="Z1773" i="56"/>
  <c r="AA212" i="56"/>
  <c r="AA833" i="56"/>
  <c r="AA1090" i="56"/>
  <c r="AA633" i="56"/>
  <c r="AA1446" i="56"/>
  <c r="AA826" i="56"/>
  <c r="AA2226" i="56"/>
  <c r="AA2067" i="56"/>
  <c r="AA1809" i="56"/>
  <c r="AA1144" i="56"/>
  <c r="AA2888" i="56"/>
  <c r="AA3363" i="56"/>
  <c r="AA3316" i="56"/>
  <c r="AA3261" i="56"/>
  <c r="AA3207" i="56"/>
  <c r="AA2469" i="56"/>
  <c r="AA2705" i="56"/>
  <c r="AA2615" i="56"/>
  <c r="AA3169" i="56"/>
  <c r="AA3089" i="56"/>
  <c r="AA1616" i="56"/>
  <c r="AA2521" i="56"/>
  <c r="Z99" i="56"/>
  <c r="Z993" i="56"/>
  <c r="AA798" i="56"/>
  <c r="AA322" i="56"/>
  <c r="AA1530" i="56"/>
  <c r="AA1653" i="56"/>
  <c r="AA1559" i="56"/>
  <c r="AA1400" i="56"/>
  <c r="AA2930" i="56"/>
  <c r="AA2771" i="56"/>
  <c r="AA2606" i="56"/>
  <c r="AA2120" i="56"/>
  <c r="AA2784" i="56"/>
  <c r="AA2524" i="56"/>
  <c r="AA3427" i="56"/>
  <c r="AA2765" i="56"/>
  <c r="AA3548" i="56"/>
  <c r="AA2989" i="56"/>
  <c r="AA1755" i="56"/>
  <c r="AA3111" i="56"/>
  <c r="AA2529" i="56"/>
  <c r="AA2725" i="56"/>
  <c r="AA3012" i="56"/>
  <c r="AA3129" i="56"/>
  <c r="AA2889" i="56"/>
  <c r="AA3192" i="56"/>
  <c r="AA2261" i="56"/>
  <c r="AA2640" i="56"/>
  <c r="AA2596" i="56"/>
  <c r="AA1661" i="56"/>
  <c r="AA2995" i="56"/>
  <c r="AA3112" i="56"/>
  <c r="Z1919" i="56"/>
  <c r="AA841" i="56"/>
  <c r="AA1460" i="56"/>
  <c r="AA2378" i="56"/>
  <c r="AA1614" i="56"/>
  <c r="AA3299" i="56"/>
  <c r="AA3101" i="56"/>
  <c r="AA3166" i="56"/>
  <c r="AA3265" i="56"/>
  <c r="Z3290" i="56"/>
  <c r="Z1596" i="56"/>
  <c r="Z1441" i="56"/>
  <c r="AA846" i="56"/>
  <c r="AA441" i="56"/>
  <c r="AA1570" i="56"/>
  <c r="AA1662" i="56"/>
  <c r="AA1575" i="56"/>
  <c r="AA1432" i="56"/>
  <c r="AA2938" i="56"/>
  <c r="AA2779" i="56"/>
  <c r="AA2622" i="56"/>
  <c r="AA2128" i="56"/>
  <c r="AA2800" i="56"/>
  <c r="AA2540" i="56"/>
  <c r="AA3451" i="56"/>
  <c r="AA2781" i="56"/>
  <c r="AA256" i="56"/>
  <c r="AA3001" i="56"/>
  <c r="AA1787" i="56"/>
  <c r="AA3119" i="56"/>
  <c r="AA2561" i="56"/>
  <c r="AA2821" i="56"/>
  <c r="AA3030" i="56"/>
  <c r="AA3161" i="56"/>
  <c r="AA2953" i="56"/>
  <c r="AA3224" i="56"/>
  <c r="AA2389" i="56"/>
  <c r="AA2560" i="56"/>
  <c r="AA1342" i="56"/>
  <c r="AA2625" i="56"/>
  <c r="AA3046" i="56"/>
  <c r="AA2377" i="56"/>
  <c r="AA2873" i="56"/>
  <c r="Z1839" i="56"/>
  <c r="AA594" i="56"/>
  <c r="AA1462" i="56"/>
  <c r="AA2075" i="56"/>
  <c r="AA2400" i="56"/>
  <c r="AA2653" i="56"/>
  <c r="AA2116" i="56"/>
  <c r="AA3280" i="56"/>
  <c r="AA3394" i="56"/>
  <c r="Z2808" i="56"/>
  <c r="Z1633" i="56"/>
  <c r="AA156" i="56"/>
  <c r="AA801" i="56"/>
  <c r="AA1074" i="56"/>
  <c r="AA583" i="56"/>
  <c r="AA1398" i="56"/>
  <c r="AA698" i="56"/>
  <c r="AA2218" i="56"/>
  <c r="AA2059" i="56"/>
  <c r="AA1793" i="56"/>
  <c r="AA1080" i="56"/>
  <c r="AA2392" i="56"/>
  <c r="AA2060" i="56"/>
  <c r="AA3203" i="56"/>
  <c r="AA2285" i="56"/>
  <c r="AA3484" i="56"/>
  <c r="AA3330" i="56"/>
  <c r="Z1181" i="56"/>
  <c r="AA520" i="56"/>
  <c r="AA1276" i="56"/>
  <c r="AA1521" i="56"/>
  <c r="AA1532" i="56"/>
  <c r="AA1943" i="56"/>
  <c r="AA1732" i="56"/>
  <c r="AA2578" i="56"/>
  <c r="AA2427" i="56"/>
  <c r="AA2262" i="56"/>
  <c r="AA1859" i="56"/>
  <c r="AA2608" i="56"/>
  <c r="Z270" i="56"/>
  <c r="Z372" i="56"/>
  <c r="Z1887" i="56"/>
  <c r="Z3417" i="56"/>
  <c r="Z1336" i="56"/>
  <c r="Z2343" i="56"/>
  <c r="Z3022" i="56"/>
  <c r="Z355" i="56"/>
  <c r="Z1714" i="56"/>
  <c r="Z3233" i="56"/>
  <c r="Z1183" i="56"/>
  <c r="AA420" i="56"/>
  <c r="Z361" i="56"/>
  <c r="Z1754" i="56"/>
  <c r="Z2160" i="56"/>
  <c r="Z1237" i="56"/>
  <c r="Z1482" i="56"/>
  <c r="Z1716" i="56"/>
  <c r="Z2457" i="56"/>
  <c r="Z1794" i="56"/>
  <c r="AA817" i="56"/>
  <c r="Z1456" i="56"/>
  <c r="Z2482" i="56"/>
  <c r="Z2931" i="56"/>
  <c r="Z3515" i="56"/>
  <c r="Z645" i="56"/>
  <c r="AA201" i="56"/>
  <c r="Z3056" i="56"/>
  <c r="Z2708" i="56"/>
  <c r="Z1469" i="56"/>
  <c r="Z2781" i="56"/>
  <c r="AA54" i="56"/>
  <c r="Z3375" i="56"/>
  <c r="Z2161" i="56"/>
  <c r="Z1890" i="56"/>
  <c r="Z3372" i="56"/>
  <c r="AA443" i="56"/>
  <c r="Z2382" i="56"/>
  <c r="Z2978" i="56"/>
  <c r="Z1389" i="56"/>
  <c r="Z1743" i="56"/>
  <c r="Z3275" i="56"/>
  <c r="Z1730" i="56"/>
  <c r="Z2533" i="56"/>
  <c r="AA30" i="56"/>
  <c r="AA757" i="56"/>
  <c r="AA743" i="56"/>
  <c r="AA1108" i="56"/>
  <c r="AA875" i="56"/>
  <c r="AA618" i="56"/>
  <c r="AA1426" i="56"/>
  <c r="AA780" i="56"/>
  <c r="AA1766" i="56"/>
  <c r="AA1097" i="56"/>
  <c r="AA1756" i="56"/>
  <c r="AA2458" i="56"/>
  <c r="AA2155" i="56"/>
  <c r="AA1697" i="56"/>
  <c r="AA2870" i="56"/>
  <c r="AA2536" i="56"/>
  <c r="AA2732" i="56"/>
  <c r="AA2333" i="56"/>
  <c r="AA1874" i="56"/>
  <c r="AA3493" i="56"/>
  <c r="AA3295" i="56"/>
  <c r="AA2245" i="56"/>
  <c r="AA3462" i="56"/>
  <c r="AA2185" i="56"/>
  <c r="AA2073" i="56"/>
  <c r="AA3290" i="56"/>
  <c r="Z3280" i="56"/>
  <c r="Z3508" i="56"/>
  <c r="Z2184" i="56"/>
  <c r="Z525" i="56"/>
  <c r="Z3354" i="56"/>
  <c r="Z2180" i="56"/>
  <c r="Z2108" i="56"/>
  <c r="Z2437" i="56"/>
  <c r="Z1285" i="56"/>
  <c r="Z3466" i="56"/>
  <c r="Z2532" i="56"/>
  <c r="Z2268" i="56"/>
  <c r="Z1169" i="56"/>
  <c r="Z1118" i="56"/>
  <c r="Z904" i="56"/>
  <c r="Z1838" i="56"/>
  <c r="AA20" i="56"/>
  <c r="AA247" i="56"/>
  <c r="AA769" i="56"/>
  <c r="AA1061" i="56"/>
  <c r="AA1026" i="56"/>
  <c r="AA1184" i="56"/>
  <c r="Z1542" i="56"/>
  <c r="Z1005" i="56"/>
  <c r="Z1893" i="56"/>
  <c r="AA60" i="56"/>
  <c r="AA263" i="56"/>
  <c r="AA777" i="56"/>
  <c r="AA1069" i="56"/>
  <c r="AA1050" i="56"/>
  <c r="AA1200" i="56"/>
  <c r="Z227" i="56"/>
  <c r="Z1261" i="56"/>
  <c r="Z1964" i="56"/>
  <c r="AA68" i="56"/>
  <c r="AA279" i="56"/>
  <c r="AA785" i="56"/>
  <c r="AA1077" i="56"/>
  <c r="AA1058" i="56"/>
  <c r="AA1216" i="56"/>
  <c r="AA716" i="56"/>
  <c r="AA1902" i="56"/>
  <c r="Z1921" i="56"/>
  <c r="Z417" i="56"/>
  <c r="AA347" i="56"/>
  <c r="AA973" i="56"/>
  <c r="AA602" i="56"/>
  <c r="AA923" i="56"/>
  <c r="AA880" i="56"/>
  <c r="AA967" i="56"/>
  <c r="AA1635" i="56"/>
  <c r="AA1782" i="56"/>
  <c r="Z3002" i="56"/>
  <c r="Z2373" i="56"/>
  <c r="AA625" i="56"/>
  <c r="AA1167" i="56"/>
  <c r="AA1185" i="56"/>
  <c r="AA1910" i="56"/>
  <c r="AA1800" i="56"/>
  <c r="AA1913" i="56"/>
  <c r="AA1533" i="56"/>
  <c r="AA2963" i="56"/>
  <c r="AA2798" i="56"/>
  <c r="Z2185" i="56"/>
  <c r="AA329" i="56"/>
  <c r="AA1020" i="56"/>
  <c r="AA1294" i="56"/>
  <c r="AA1388" i="56"/>
  <c r="AA1823" i="56"/>
  <c r="AA1583" i="56"/>
  <c r="AA2474" i="56"/>
  <c r="AA2315" i="56"/>
  <c r="AA2150" i="56"/>
  <c r="Z2768" i="56"/>
  <c r="Z2269" i="56"/>
  <c r="AA966" i="56"/>
  <c r="AA772" i="56"/>
  <c r="AA111" i="56"/>
  <c r="AA1734" i="56"/>
  <c r="AA1672" i="56"/>
  <c r="AA1656" i="56"/>
  <c r="AA384" i="56"/>
  <c r="AA2835" i="56"/>
  <c r="AA2670" i="56"/>
  <c r="Z3107" i="56"/>
  <c r="AA78" i="56"/>
  <c r="AA993" i="56"/>
  <c r="AA1266" i="56"/>
  <c r="AA1011" i="56"/>
  <c r="AA1606" i="56"/>
  <c r="AA1177" i="56"/>
  <c r="AA2298" i="56"/>
  <c r="AA2139" i="56"/>
  <c r="AA1969" i="56"/>
  <c r="AA1518" i="56"/>
  <c r="AA2960" i="56"/>
  <c r="AA3435" i="56"/>
  <c r="AA3388" i="56"/>
  <c r="AA3333" i="56"/>
  <c r="AA3279" i="56"/>
  <c r="AA2789" i="56"/>
  <c r="AA2991" i="56"/>
  <c r="AA2903" i="56"/>
  <c r="AA3457" i="56"/>
  <c r="AA3377" i="56"/>
  <c r="AA2969" i="56"/>
  <c r="AA3090" i="56"/>
  <c r="Z1845" i="56"/>
  <c r="Z3389" i="56"/>
  <c r="AA408" i="56"/>
  <c r="AA1039" i="56"/>
  <c r="AA968" i="56"/>
  <c r="AA1846" i="56"/>
  <c r="AA1760" i="56"/>
  <c r="AA1817" i="56"/>
  <c r="AA1341" i="56"/>
  <c r="AA2915" i="56"/>
  <c r="AA2758" i="56"/>
  <c r="AA2200" i="56"/>
  <c r="AA2872" i="56"/>
  <c r="AA2684" i="56"/>
  <c r="AA3523" i="56"/>
  <c r="AA2925" i="56"/>
  <c r="AA1645" i="56"/>
  <c r="AA3077" i="56"/>
  <c r="AA2036" i="56"/>
  <c r="AA3191" i="56"/>
  <c r="AA2849" i="56"/>
  <c r="AA3056" i="56"/>
  <c r="AA3174" i="56"/>
  <c r="AA3305" i="56"/>
  <c r="AA3266" i="56"/>
  <c r="AA3544" i="56"/>
  <c r="AA3272" i="56"/>
  <c r="AA3404" i="56"/>
  <c r="AA3047" i="56"/>
  <c r="AA2853" i="56"/>
  <c r="AA3337" i="56"/>
  <c r="AA3242" i="56"/>
  <c r="Z3017" i="56"/>
  <c r="AA1140" i="56"/>
  <c r="AA1349" i="56"/>
  <c r="AA2818" i="56"/>
  <c r="AA2064" i="56"/>
  <c r="AA1568" i="56"/>
  <c r="AA3357" i="56"/>
  <c r="AA1725" i="56"/>
  <c r="AA3042" i="56"/>
  <c r="Z3377" i="56"/>
  <c r="Z2242" i="56"/>
  <c r="Z3316" i="56"/>
  <c r="AA472" i="56"/>
  <c r="AA1087" i="56"/>
  <c r="AA1041" i="56"/>
  <c r="AA1862" i="56"/>
  <c r="AA1768" i="56"/>
  <c r="AA1833" i="56"/>
  <c r="AA1373" i="56"/>
  <c r="AA2931" i="56"/>
  <c r="AA2766" i="56"/>
  <c r="AA2208" i="56"/>
  <c r="AA2880" i="56"/>
  <c r="AA2716" i="56"/>
  <c r="AA3531" i="56"/>
  <c r="AA2941" i="56"/>
  <c r="AA1682" i="56"/>
  <c r="AA3085" i="56"/>
  <c r="AA2068" i="56"/>
  <c r="AA3199" i="56"/>
  <c r="AA2945" i="56"/>
  <c r="AA3072" i="56"/>
  <c r="AA3190" i="56"/>
  <c r="AA3321" i="56"/>
  <c r="AA3298" i="56"/>
  <c r="AA764" i="56"/>
  <c r="AA3336" i="56"/>
  <c r="AA3324" i="56"/>
  <c r="AA2084" i="56"/>
  <c r="AA3150" i="56"/>
  <c r="AA3382" i="56"/>
  <c r="AA1922" i="56"/>
  <c r="AA3464" i="56"/>
  <c r="Z1425" i="56"/>
  <c r="AA1106" i="56"/>
  <c r="AA553" i="56"/>
  <c r="AA2515" i="56"/>
  <c r="AA2648" i="56"/>
  <c r="AA3076" i="56"/>
  <c r="AA2612" i="56"/>
  <c r="AA2161" i="56"/>
  <c r="AA3537" i="56"/>
  <c r="Z3545" i="56"/>
  <c r="Z2148" i="56"/>
  <c r="AA430" i="56"/>
  <c r="AA562" i="56"/>
  <c r="AA669" i="56"/>
  <c r="AA1171" i="56"/>
  <c r="AA1703" i="56"/>
  <c r="AA1375" i="56"/>
  <c r="AA2362" i="56"/>
  <c r="AA2203" i="56"/>
  <c r="AA2046" i="56"/>
  <c r="AA1582" i="56"/>
  <c r="AA2480" i="56"/>
  <c r="AA2236" i="56"/>
  <c r="AA3283" i="56"/>
  <c r="AA2477" i="56"/>
  <c r="AA924" i="56"/>
  <c r="Z2689" i="56"/>
  <c r="Z161" i="56"/>
  <c r="AA965" i="56"/>
  <c r="AA898" i="56"/>
  <c r="AA940" i="56"/>
  <c r="AA787" i="56"/>
  <c r="AA1001" i="56"/>
  <c r="AA1876" i="56"/>
  <c r="AA2730" i="56"/>
  <c r="AA2571" i="56"/>
  <c r="AA2406" i="56"/>
  <c r="AA2015" i="56"/>
  <c r="AA2688" i="56"/>
  <c r="Z3288" i="56"/>
  <c r="Z1744" i="56"/>
  <c r="Z936" i="56"/>
  <c r="Z2517" i="56"/>
  <c r="Z306" i="56"/>
  <c r="Z1018" i="56"/>
  <c r="Z3263" i="56"/>
  <c r="Z1429" i="56"/>
  <c r="Z1946" i="56"/>
  <c r="Z953" i="56"/>
  <c r="Z3284" i="56"/>
  <c r="AA199" i="56"/>
  <c r="Z3447" i="56"/>
  <c r="Z1412" i="56"/>
  <c r="Z2746" i="56"/>
  <c r="Z3128" i="56"/>
  <c r="Z3383" i="56"/>
  <c r="Z513" i="56"/>
  <c r="Z3100" i="56"/>
  <c r="AA85" i="56"/>
  <c r="AA1143" i="56"/>
  <c r="Z1889" i="56"/>
  <c r="Z2977" i="56"/>
  <c r="Z2729" i="56"/>
  <c r="Z1505" i="56"/>
  <c r="AA116" i="56"/>
  <c r="Z1029" i="56"/>
  <c r="Z3418" i="56"/>
  <c r="Z2436" i="56"/>
  <c r="Z2204" i="56"/>
  <c r="Z3333" i="56"/>
  <c r="Z1450" i="56"/>
  <c r="Z1706" i="56"/>
  <c r="Z2083" i="56"/>
  <c r="Z2795" i="56"/>
  <c r="Z2341" i="56"/>
  <c r="AA566" i="56"/>
  <c r="Z2400" i="56"/>
  <c r="Z3137" i="56"/>
  <c r="Z3523" i="56"/>
  <c r="Z1245" i="56"/>
  <c r="Z2508" i="56"/>
  <c r="Z3469" i="56"/>
  <c r="AA387" i="56"/>
  <c r="AA105" i="56"/>
  <c r="AA750" i="56"/>
  <c r="AA889" i="56"/>
  <c r="AA1013" i="56"/>
  <c r="AA680" i="56"/>
  <c r="AA1593" i="56"/>
  <c r="AA1201" i="56"/>
  <c r="AA1604" i="56"/>
  <c r="AA1542" i="56"/>
  <c r="AA1944" i="56"/>
  <c r="AA1897" i="56"/>
  <c r="AA2970" i="56"/>
  <c r="AA2667" i="56"/>
  <c r="AA2358" i="56"/>
  <c r="AA2024" i="56"/>
  <c r="AA1048" i="56"/>
  <c r="AA3379" i="56"/>
  <c r="AA3180" i="56"/>
  <c r="AA2959" i="56"/>
  <c r="AA2564" i="56"/>
  <c r="AA2657" i="56"/>
  <c r="AA1749" i="56"/>
  <c r="AA3273" i="56"/>
  <c r="AA3441" i="56"/>
  <c r="AA3528" i="56"/>
  <c r="Z1691" i="56"/>
  <c r="Z103" i="56"/>
  <c r="Z1492" i="56"/>
  <c r="Z2762" i="56"/>
  <c r="Z2960" i="56"/>
  <c r="Z2484" i="56"/>
  <c r="Z1213" i="56"/>
  <c r="Z2685" i="56"/>
  <c r="AA660" i="56"/>
  <c r="Z3136" i="56"/>
  <c r="Z2916" i="56"/>
  <c r="Z1579" i="56"/>
  <c r="Z2845" i="56"/>
  <c r="AA86" i="56"/>
  <c r="Z2050" i="56"/>
  <c r="Z2473" i="56"/>
  <c r="Z3421" i="56"/>
  <c r="AA53" i="56"/>
  <c r="AA421" i="56"/>
  <c r="AA1068" i="56"/>
  <c r="AA1047" i="56"/>
  <c r="AA1345" i="56"/>
  <c r="AA992" i="56"/>
  <c r="Z2146" i="56"/>
  <c r="Z2585" i="56"/>
  <c r="Z3501" i="56"/>
  <c r="AA101" i="56"/>
  <c r="AA433" i="56"/>
  <c r="AA1076" i="56"/>
  <c r="AA1055" i="56"/>
  <c r="AA1353" i="56"/>
  <c r="AA1009" i="56"/>
  <c r="Z2210" i="56"/>
  <c r="Z2601" i="56"/>
  <c r="Z3124" i="56"/>
  <c r="AA117" i="56"/>
  <c r="AA458" i="56"/>
  <c r="AA1084" i="56"/>
  <c r="AA1071" i="56"/>
  <c r="AA1361" i="56"/>
  <c r="AA1025" i="56"/>
  <c r="AA1660" i="56"/>
  <c r="Z3472" i="56"/>
  <c r="Z1683" i="56"/>
  <c r="Z2717" i="56"/>
  <c r="AA169" i="56"/>
  <c r="AA152" i="56"/>
  <c r="AA922" i="56"/>
  <c r="AA900" i="56"/>
  <c r="AA1166" i="56"/>
  <c r="AA578" i="56"/>
  <c r="AA1548" i="56"/>
  <c r="AA1687" i="56"/>
  <c r="Z3289" i="56"/>
  <c r="AA325" i="56"/>
  <c r="AA1188" i="56"/>
  <c r="AA1441" i="56"/>
  <c r="AA1484" i="56"/>
  <c r="AA1895" i="56"/>
  <c r="AA1684" i="56"/>
  <c r="AA2538" i="56"/>
  <c r="AA2379" i="56"/>
  <c r="AA2214" i="56"/>
  <c r="Z1610" i="56"/>
  <c r="Z3213" i="56"/>
  <c r="AA328" i="56"/>
  <c r="AA1007" i="56"/>
  <c r="AA866" i="56"/>
  <c r="AA1814" i="56"/>
  <c r="AA1736" i="56"/>
  <c r="AA1785" i="56"/>
  <c r="AA1238" i="56"/>
  <c r="AA2899" i="56"/>
  <c r="AA2734" i="56"/>
  <c r="Z469" i="56"/>
  <c r="AA670" i="56"/>
  <c r="AA800" i="56"/>
  <c r="AA1022" i="56"/>
  <c r="AA1299" i="56"/>
  <c r="AA1751" i="56"/>
  <c r="AA1455" i="56"/>
  <c r="AA2410" i="56"/>
  <c r="AA2251" i="56"/>
  <c r="AA2086" i="56"/>
  <c r="Z2199" i="56"/>
  <c r="Z3228" i="56"/>
  <c r="AA684" i="56"/>
  <c r="AA1285" i="56"/>
  <c r="AA1450" i="56"/>
  <c r="AA1525" i="56"/>
  <c r="AA1479" i="56"/>
  <c r="AA1099" i="56"/>
  <c r="AA2882" i="56"/>
  <c r="AA2723" i="56"/>
  <c r="AA2566" i="56"/>
  <c r="AA2376" i="56"/>
  <c r="AA2700" i="56"/>
  <c r="AA2605" i="56"/>
  <c r="AA2495" i="56"/>
  <c r="AA2388" i="56"/>
  <c r="AA2881" i="56"/>
  <c r="AA1584" i="56"/>
  <c r="AA1142" i="56"/>
  <c r="AA3545" i="56"/>
  <c r="AA3426" i="56"/>
  <c r="AA3352" i="56"/>
  <c r="AA3066" i="56"/>
  <c r="AA3026" i="56"/>
  <c r="Z2409" i="56"/>
  <c r="AA401" i="56"/>
  <c r="AA1060" i="56"/>
  <c r="AA1329" i="56"/>
  <c r="AA1420" i="56"/>
  <c r="AA1847" i="56"/>
  <c r="AA1631" i="56"/>
  <c r="AA2490" i="56"/>
  <c r="AA2331" i="56"/>
  <c r="AA2174" i="56"/>
  <c r="AA1747" i="56"/>
  <c r="AA2544" i="56"/>
  <c r="AA2028" i="56"/>
  <c r="AA3179" i="56"/>
  <c r="AA2253" i="56"/>
  <c r="AA3292" i="56"/>
  <c r="AA2479" i="56"/>
  <c r="AA3413" i="56"/>
  <c r="AA2724" i="56"/>
  <c r="AA3527" i="56"/>
  <c r="AA1408" i="56"/>
  <c r="AA1998" i="56"/>
  <c r="AA2231" i="56"/>
  <c r="AA3137" i="56"/>
  <c r="AA3409" i="56"/>
  <c r="AA2089" i="56"/>
  <c r="AA3418" i="56"/>
  <c r="AA3517" i="56"/>
  <c r="AA2273" i="56"/>
  <c r="AA3222" i="56"/>
  <c r="AA2663" i="56"/>
  <c r="AA3098" i="56"/>
  <c r="AA213" i="56"/>
  <c r="AA362" i="56"/>
  <c r="AA879" i="56"/>
  <c r="AA1841" i="56"/>
  <c r="AA1835" i="56"/>
  <c r="AA1078" i="56"/>
  <c r="AA3223" i="56"/>
  <c r="AA3398" i="56"/>
  <c r="AA2996" i="56"/>
  <c r="AA686" i="56"/>
  <c r="Z2713" i="56"/>
  <c r="AA133" i="56"/>
  <c r="AA1100" i="56"/>
  <c r="AA1369" i="56"/>
  <c r="AA1428" i="56"/>
  <c r="AA1863" i="56"/>
  <c r="AA1647" i="56"/>
  <c r="AA2498" i="56"/>
  <c r="AA2339" i="56"/>
  <c r="AA2182" i="56"/>
  <c r="AA1763" i="56"/>
  <c r="AA2552" i="56"/>
  <c r="AA2044" i="56"/>
  <c r="AA3195" i="56"/>
  <c r="AA2269" i="56"/>
  <c r="AA3300" i="56"/>
  <c r="AA2511" i="56"/>
  <c r="AA3421" i="56"/>
  <c r="AA2740" i="56"/>
  <c r="AA3535" i="56"/>
  <c r="AA1536" i="56"/>
  <c r="AA2033" i="56"/>
  <c r="AA2295" i="56"/>
  <c r="AA3201" i="56"/>
  <c r="AA3473" i="56"/>
  <c r="AA2217" i="56"/>
  <c r="AA1829" i="56"/>
  <c r="AA3011" i="56"/>
  <c r="AA3303" i="56"/>
  <c r="AA3424" i="56"/>
  <c r="AA3497" i="56"/>
  <c r="AA1600" i="56"/>
  <c r="Z91" i="56"/>
  <c r="AA317" i="56"/>
  <c r="AA1219" i="56"/>
  <c r="AA2090" i="56"/>
  <c r="AA2942" i="56"/>
  <c r="AA3131" i="56"/>
  <c r="AA2879" i="56"/>
  <c r="AA3002" i="56"/>
  <c r="AA3193" i="56"/>
  <c r="AA2773" i="56"/>
  <c r="Z1843" i="56"/>
  <c r="Z1625" i="56"/>
  <c r="AA862" i="56"/>
  <c r="AA466" i="56"/>
  <c r="AA1578" i="56"/>
  <c r="AA1670" i="56"/>
  <c r="AA1607" i="56"/>
  <c r="AA1464" i="56"/>
  <c r="AA2946" i="56"/>
  <c r="AA2787" i="56"/>
  <c r="AA2630" i="56"/>
  <c r="AA2136" i="56"/>
  <c r="AA2976" i="56"/>
  <c r="AA2908" i="56"/>
  <c r="AA1504" i="56"/>
  <c r="AA3068" i="56"/>
  <c r="AA3269" i="56"/>
  <c r="Z1655" i="56"/>
  <c r="AA307" i="56"/>
  <c r="AA577" i="56"/>
  <c r="AA867" i="56"/>
  <c r="AA1627" i="56"/>
  <c r="AA1160" i="56"/>
  <c r="AA1992" i="56"/>
  <c r="AA2146" i="56"/>
  <c r="AA1978" i="56"/>
  <c r="AA1640" i="56"/>
  <c r="AA2990" i="56"/>
  <c r="AA2352" i="56"/>
  <c r="AA3016" i="56"/>
  <c r="AA2972" i="56"/>
  <c r="AA1773" i="56"/>
  <c r="AA3108" i="56"/>
  <c r="AA2111" i="56"/>
  <c r="AA3221" i="56"/>
  <c r="AA2340" i="56"/>
  <c r="AA3335" i="56"/>
  <c r="AA3230" i="56"/>
  <c r="AA3344" i="56"/>
  <c r="AA3478" i="56"/>
  <c r="AA1549" i="56"/>
  <c r="AA2279" i="56"/>
  <c r="AA3432" i="56"/>
  <c r="AA1424" i="56"/>
  <c r="Z2132" i="56"/>
  <c r="AA395" i="56"/>
  <c r="AA641" i="56"/>
  <c r="AA906" i="56"/>
  <c r="AA50" i="56"/>
  <c r="AA1288" i="56"/>
  <c r="AA2016" i="56"/>
  <c r="AA2162" i="56"/>
  <c r="AA2001" i="56"/>
  <c r="AA1681" i="56"/>
  <c r="AA3014" i="56"/>
  <c r="AA2360" i="56"/>
  <c r="AA138" i="56"/>
  <c r="AA3009" i="56"/>
  <c r="AA1805" i="56"/>
  <c r="AA3124" i="56"/>
  <c r="AA2127" i="56"/>
  <c r="AA3229" i="56"/>
  <c r="AA2356" i="56"/>
  <c r="AA3343" i="56"/>
  <c r="AA3262" i="56"/>
  <c r="AA3360" i="56"/>
  <c r="AA3494" i="56"/>
  <c r="AA1730" i="56"/>
  <c r="AA2407" i="56"/>
  <c r="AA3496" i="56"/>
  <c r="AA2153" i="56"/>
  <c r="AA1886" i="56"/>
  <c r="AA1501" i="56"/>
  <c r="AA2240" i="56"/>
  <c r="AA3211" i="56"/>
  <c r="AA3492" i="56"/>
  <c r="AA2772" i="56"/>
  <c r="AA1456" i="56"/>
  <c r="AA2087" i="56"/>
  <c r="Z3366" i="56"/>
  <c r="Z400" i="56"/>
  <c r="Z3063" i="56"/>
  <c r="Z1777" i="56"/>
  <c r="Z3398" i="56"/>
  <c r="Z2088" i="56"/>
  <c r="Z2012" i="56"/>
  <c r="Z1630" i="56"/>
  <c r="Z2544" i="56"/>
  <c r="Z1518" i="56"/>
  <c r="Z3225" i="56"/>
  <c r="AA314" i="56"/>
  <c r="Z3058" i="56"/>
  <c r="Z1532" i="56"/>
  <c r="Z40" i="56"/>
  <c r="Z1165" i="56"/>
  <c r="Z3357" i="56"/>
  <c r="Z1692" i="56"/>
  <c r="Z2569" i="56"/>
  <c r="AA44" i="56"/>
  <c r="Z3394" i="56"/>
  <c r="Z2441" i="56"/>
  <c r="Z2141" i="56"/>
  <c r="AA198" i="56"/>
  <c r="AA189" i="56"/>
  <c r="AA1063" i="56"/>
  <c r="AA1554" i="56"/>
  <c r="AA1894" i="56"/>
  <c r="AA1884" i="56"/>
  <c r="AA2283" i="56"/>
  <c r="AA2998" i="56"/>
  <c r="AA2986" i="56"/>
  <c r="AA2191" i="56"/>
  <c r="AA3423" i="56"/>
  <c r="AA2005" i="56"/>
  <c r="AA1019" i="56"/>
  <c r="Z1452" i="56"/>
  <c r="Z2952" i="56"/>
  <c r="Z1481" i="56"/>
  <c r="Z2860" i="56"/>
  <c r="Z2815" i="56"/>
  <c r="Z1401" i="56"/>
  <c r="AA267" i="56"/>
  <c r="Z2643" i="56"/>
  <c r="AA540" i="56"/>
  <c r="AA929" i="56"/>
  <c r="AA1202" i="56"/>
  <c r="Z1109" i="56"/>
  <c r="Z2908" i="56"/>
  <c r="AA599" i="56"/>
  <c r="AA1237" i="56"/>
  <c r="AA1402" i="56"/>
  <c r="Z2803" i="56"/>
  <c r="AA596" i="56"/>
  <c r="AA953" i="56"/>
  <c r="AA1218" i="56"/>
  <c r="AA1139" i="56"/>
  <c r="Z1697" i="56"/>
  <c r="AA180" i="56"/>
  <c r="AA825" i="56"/>
  <c r="AA1082" i="56"/>
  <c r="AA843" i="56"/>
  <c r="Z3089" i="56"/>
  <c r="AA410" i="56"/>
  <c r="AA1547" i="56"/>
  <c r="AA1952" i="56"/>
  <c r="AA1882" i="56"/>
  <c r="AA2950" i="56"/>
  <c r="AA661" i="56"/>
  <c r="AA1601" i="56"/>
  <c r="AA1975" i="56"/>
  <c r="AA2618" i="56"/>
  <c r="AA2302" i="56"/>
  <c r="Z3541" i="56"/>
  <c r="AA1191" i="56"/>
  <c r="AA1934" i="56"/>
  <c r="AA1945" i="56"/>
  <c r="AA2979" i="56"/>
  <c r="Z1705" i="56"/>
  <c r="AA960" i="56"/>
  <c r="AA1356" i="56"/>
  <c r="AA1535" i="56"/>
  <c r="AA2291" i="56"/>
  <c r="AA1875" i="56"/>
  <c r="AA1179" i="56"/>
  <c r="AA3477" i="56"/>
  <c r="AA3184" i="56"/>
  <c r="AA3097" i="56"/>
  <c r="AA1821" i="56"/>
  <c r="AA2809" i="56"/>
  <c r="Z2037" i="56"/>
  <c r="AA240" i="56"/>
  <c r="AA551" i="56"/>
  <c r="AA2050" i="56"/>
  <c r="AA1259" i="56"/>
  <c r="AA2288" i="56"/>
  <c r="AA2876" i="56"/>
  <c r="AA3044" i="56"/>
  <c r="AA3157" i="56"/>
  <c r="AA3271" i="56"/>
  <c r="AA3216" i="56"/>
  <c r="AA3465" i="56"/>
  <c r="AA2837" i="56"/>
  <c r="AA2367" i="56"/>
  <c r="AA3248" i="56"/>
  <c r="AA3314" i="56"/>
  <c r="AA1133" i="56"/>
  <c r="AA1866" i="56"/>
  <c r="AA2317" i="56"/>
  <c r="AA2885" i="56"/>
  <c r="Z2611" i="56"/>
  <c r="Z2053" i="56"/>
  <c r="AA400" i="56"/>
  <c r="AA653" i="56"/>
  <c r="AA2058" i="56"/>
  <c r="AA1320" i="56"/>
  <c r="AA2296" i="56"/>
  <c r="AA2892" i="56"/>
  <c r="AA3060" i="56"/>
  <c r="AA3165" i="56"/>
  <c r="AA3287" i="56"/>
  <c r="AA3232" i="56"/>
  <c r="AA3481" i="56"/>
  <c r="AA2965" i="56"/>
  <c r="AA2175" i="56"/>
  <c r="AA3486" i="56"/>
  <c r="AA3153" i="56"/>
  <c r="AA502" i="56"/>
  <c r="AA1792" i="56"/>
  <c r="AA2992" i="56"/>
  <c r="AA3055" i="56"/>
  <c r="AA3320" i="56"/>
  <c r="Z2777" i="56"/>
  <c r="AA1116" i="56"/>
  <c r="AA1436" i="56"/>
  <c r="AA1659" i="56"/>
  <c r="AA2355" i="56"/>
  <c r="AA1779" i="56"/>
  <c r="AA2396" i="56"/>
  <c r="AA2637" i="56"/>
  <c r="Z1897" i="56"/>
  <c r="AA637" i="56"/>
  <c r="AA1434" i="56"/>
  <c r="AA1447" i="56"/>
  <c r="AA2874" i="56"/>
  <c r="AA2558" i="56"/>
  <c r="AA2768" i="56"/>
  <c r="AA2652" i="56"/>
  <c r="AA1051" i="56"/>
  <c r="AA3196" i="56"/>
  <c r="AA2431" i="56"/>
  <c r="AA3469" i="56"/>
  <c r="AA3003" i="56"/>
  <c r="AA2465" i="56"/>
  <c r="AA2981" i="56"/>
  <c r="AA3302" i="56"/>
  <c r="AA2439" i="56"/>
  <c r="AA3313" i="56"/>
  <c r="AA3058" i="56"/>
  <c r="AA2041" i="56"/>
  <c r="Z3292" i="56"/>
  <c r="AA200" i="56"/>
  <c r="AA1295" i="56"/>
  <c r="AA1027" i="56"/>
  <c r="AA1807" i="56"/>
  <c r="AA1748" i="56"/>
  <c r="AA2746" i="56"/>
  <c r="AA2739" i="56"/>
  <c r="AA2718" i="56"/>
  <c r="AA2272" i="56"/>
  <c r="AA1707" i="56"/>
  <c r="AA3171" i="56"/>
  <c r="AA2397" i="56"/>
  <c r="AA3452" i="56"/>
  <c r="AA2975" i="56"/>
  <c r="AA2020" i="56"/>
  <c r="AA3263" i="56"/>
  <c r="AA3422" i="56"/>
  <c r="AA1941" i="56"/>
  <c r="AA2551" i="56"/>
  <c r="AA2121" i="56"/>
  <c r="AA3160" i="56"/>
  <c r="AA3208" i="56"/>
  <c r="AA681" i="56"/>
  <c r="AA2227" i="56"/>
  <c r="AA2736" i="56"/>
  <c r="AA2141" i="56"/>
  <c r="AA3277" i="56"/>
  <c r="AA3326" i="56"/>
  <c r="AA2887" i="56"/>
  <c r="AA2537" i="56"/>
  <c r="AA560" i="56"/>
  <c r="AA1431" i="56"/>
  <c r="AA2542" i="56"/>
  <c r="AA3403" i="56"/>
  <c r="AA1658" i="56"/>
  <c r="AA2865" i="56"/>
  <c r="AA2694" i="56"/>
  <c r="AA3170" i="56"/>
  <c r="AA2248" i="56"/>
  <c r="AA3281" i="56"/>
  <c r="AA1843" i="56"/>
  <c r="AA3270" i="56"/>
  <c r="AA2555" i="56"/>
  <c r="AA3296" i="56"/>
  <c r="AA788" i="56"/>
  <c r="AA1673" i="56"/>
  <c r="AA2168" i="56"/>
  <c r="AA2829" i="56"/>
  <c r="AA3151" i="56"/>
  <c r="AA3209" i="56"/>
  <c r="AA2110" i="56"/>
  <c r="AA3384" i="56"/>
  <c r="AA2576" i="56"/>
  <c r="AA3416" i="56"/>
  <c r="AA2140" i="56"/>
  <c r="AA474" i="56"/>
  <c r="AA3420" i="56"/>
  <c r="Z1149" i="56"/>
  <c r="AA1128" i="56"/>
  <c r="AA1608" i="56"/>
  <c r="AA2956" i="56"/>
  <c r="AA3213" i="56"/>
  <c r="AA3312" i="56"/>
  <c r="AA3304" i="56"/>
  <c r="AA1194" i="56"/>
  <c r="AA2274" i="56"/>
  <c r="AA2416" i="56"/>
  <c r="AA3172" i="56"/>
  <c r="AA3399" i="56"/>
  <c r="AA2311" i="56"/>
  <c r="AA3032" i="56"/>
  <c r="AA863" i="56"/>
  <c r="AA1689" i="56"/>
  <c r="AA2840" i="56"/>
  <c r="AA1813" i="56"/>
  <c r="AA2562" i="56"/>
  <c r="AA3125" i="56"/>
  <c r="Z2883" i="56"/>
  <c r="AA2584" i="56"/>
  <c r="AA2455" i="56"/>
  <c r="AA904" i="56"/>
  <c r="AA2735" i="56"/>
  <c r="Z297" i="56"/>
  <c r="Z3397" i="56"/>
  <c r="Z3130" i="56"/>
  <c r="AA336" i="56"/>
  <c r="Z597" i="56"/>
  <c r="Z3355" i="56"/>
  <c r="Z1457" i="56"/>
  <c r="AA944" i="56"/>
  <c r="AA2074" i="56"/>
  <c r="AA3507" i="56"/>
  <c r="AA3529" i="56"/>
  <c r="Z67" i="56"/>
  <c r="Z1164" i="56"/>
  <c r="Z541" i="56"/>
  <c r="AA1489" i="56"/>
  <c r="AA1231" i="56"/>
  <c r="AA469" i="56"/>
  <c r="AA1222" i="56"/>
  <c r="AA1385" i="56"/>
  <c r="AA722" i="56"/>
  <c r="AA2523" i="56"/>
  <c r="AA1411" i="56"/>
  <c r="AA2886" i="56"/>
  <c r="AA1911" i="56"/>
  <c r="Z2829" i="56"/>
  <c r="AA1721" i="56"/>
  <c r="AA2893" i="56"/>
  <c r="AA2183" i="56"/>
  <c r="AA709" i="56"/>
  <c r="AA2634" i="56"/>
  <c r="AA3267" i="56"/>
  <c r="AA2321" i="56"/>
  <c r="AA1819" i="56"/>
  <c r="AA1602" i="56"/>
  <c r="AA2711" i="56"/>
  <c r="AA106" i="56"/>
  <c r="AA2326" i="56"/>
  <c r="AA3509" i="56"/>
  <c r="AA3250" i="56"/>
  <c r="AA640" i="56"/>
  <c r="AA3552" i="56"/>
  <c r="AA1870" i="56"/>
  <c r="AA2224" i="56"/>
  <c r="Z2979" i="56"/>
  <c r="AA1145" i="56"/>
  <c r="AA1566" i="56"/>
  <c r="AA2943" i="56"/>
  <c r="AA2487" i="56"/>
  <c r="AA3144" i="56"/>
  <c r="AA1553" i="56"/>
  <c r="AA1737" i="56"/>
  <c r="AA2616" i="56"/>
  <c r="AA2909" i="56"/>
  <c r="AA1648" i="56"/>
  <c r="AA3289" i="56"/>
  <c r="AA2297" i="56"/>
  <c r="AA3156" i="56"/>
  <c r="AA1234" i="56"/>
  <c r="AA2375" i="56"/>
  <c r="AA1247" i="56"/>
  <c r="AA2007" i="56"/>
  <c r="AA2399" i="56"/>
  <c r="AA1199" i="56"/>
  <c r="AA2706" i="56"/>
  <c r="AA1997" i="56"/>
  <c r="AA2807" i="56"/>
  <c r="AA2699" i="56"/>
  <c r="AA2597" i="56"/>
  <c r="AA1332" i="56"/>
  <c r="AA1827" i="56"/>
  <c r="AA1842" i="56"/>
  <c r="Z2091" i="56"/>
  <c r="Z1774" i="56"/>
  <c r="Z2135" i="56"/>
  <c r="AA251" i="56"/>
  <c r="Z2917" i="56"/>
  <c r="Z2187" i="56"/>
  <c r="Z1249" i="56"/>
  <c r="Z481" i="56"/>
  <c r="AA1252" i="56"/>
  <c r="AA2586" i="56"/>
  <c r="Z1905" i="56"/>
  <c r="Z1909" i="56"/>
  <c r="Z2583" i="56"/>
  <c r="Z2271" i="56"/>
  <c r="Z3424" i="56"/>
  <c r="Z1876" i="56"/>
  <c r="Z1189" i="56"/>
  <c r="Z1500" i="56"/>
  <c r="Z1061" i="56"/>
  <c r="Z69" i="56"/>
  <c r="AA1053" i="56"/>
  <c r="Z1917" i="56"/>
  <c r="Z3132" i="56"/>
  <c r="Z996" i="56"/>
  <c r="Z3139" i="56"/>
  <c r="Z1546" i="56"/>
  <c r="Z3264" i="56"/>
  <c r="Z1782" i="56"/>
  <c r="AA150" i="56"/>
  <c r="Z2497" i="56"/>
  <c r="Z3305" i="56"/>
  <c r="Z3085" i="56"/>
  <c r="AA526" i="56"/>
  <c r="AA729" i="56"/>
  <c r="AA176" i="56"/>
  <c r="AA916" i="56"/>
  <c r="AA1256" i="56"/>
  <c r="AA1624" i="56"/>
  <c r="AA2539" i="56"/>
  <c r="AA1795" i="56"/>
  <c r="AA3251" i="56"/>
  <c r="AA2703" i="56"/>
  <c r="AA2145" i="56"/>
  <c r="AA3017" i="56"/>
  <c r="AA2003" i="56"/>
  <c r="Z3098" i="56"/>
  <c r="Z2002" i="56"/>
  <c r="Z3329" i="56"/>
  <c r="Z1913" i="56"/>
  <c r="Z2376" i="56"/>
  <c r="Z3257" i="56"/>
  <c r="AA364" i="56"/>
  <c r="Z878" i="56"/>
  <c r="AA33" i="56"/>
  <c r="AA858" i="56"/>
  <c r="AA1054" i="56"/>
  <c r="Z3104" i="56"/>
  <c r="Z2493" i="56"/>
  <c r="AA72" i="56"/>
  <c r="AA836" i="56"/>
  <c r="AA367" i="56"/>
  <c r="Z1241" i="56"/>
  <c r="AA97" i="56"/>
  <c r="AA883" i="56"/>
  <c r="AA1118" i="56"/>
  <c r="AA1516" i="56"/>
  <c r="Z2340" i="56"/>
  <c r="AA454" i="56"/>
  <c r="AA589" i="56"/>
  <c r="AA739" i="56"/>
  <c r="AA1396" i="56"/>
  <c r="Z3220" i="56"/>
  <c r="AA752" i="56"/>
  <c r="AA1235" i="56"/>
  <c r="AA1423" i="56"/>
  <c r="AA2235" i="56"/>
  <c r="Z3239" i="56"/>
  <c r="AA758" i="56"/>
  <c r="AA1506" i="56"/>
  <c r="AA1527" i="56"/>
  <c r="AA2914" i="56"/>
  <c r="AA2590" i="56"/>
  <c r="AA452" i="56"/>
  <c r="AA1178" i="56"/>
  <c r="AA1510" i="56"/>
  <c r="AA2258" i="56"/>
  <c r="AA1889" i="56"/>
  <c r="Z545" i="56"/>
  <c r="AA936" i="56"/>
  <c r="AA951" i="56"/>
  <c r="AA1892" i="56"/>
  <c r="AA2579" i="56"/>
  <c r="AA2232" i="56"/>
  <c r="AA2301" i="56"/>
  <c r="AA2100" i="56"/>
  <c r="AA3328" i="56"/>
  <c r="AA3241" i="56"/>
  <c r="AA2549" i="56"/>
  <c r="AA3282" i="56"/>
  <c r="AA659" i="56"/>
  <c r="AA1018" i="56"/>
  <c r="AA1366" i="56"/>
  <c r="AA2194" i="56"/>
  <c r="AA1761" i="56"/>
  <c r="AA2368" i="56"/>
  <c r="AA3019" i="56"/>
  <c r="AA3132" i="56"/>
  <c r="AA3245" i="56"/>
  <c r="AA3367" i="56"/>
  <c r="AA3376" i="56"/>
  <c r="AA1858" i="56"/>
  <c r="AA828" i="56"/>
  <c r="AA3093" i="56"/>
  <c r="AA1328" i="56"/>
  <c r="AA2517" i="56"/>
  <c r="AA529" i="56"/>
  <c r="AA2371" i="56"/>
  <c r="AA2988" i="56"/>
  <c r="AA3440" i="56"/>
  <c r="Z3259" i="56"/>
  <c r="AA108" i="56"/>
  <c r="AA1066" i="56"/>
  <c r="AA1382" i="56"/>
  <c r="AA2210" i="56"/>
  <c r="AA1777" i="56"/>
  <c r="AA2384" i="56"/>
  <c r="AA3027" i="56"/>
  <c r="AA3140" i="56"/>
  <c r="AA3253" i="56"/>
  <c r="AA3375" i="56"/>
  <c r="AA3408" i="56"/>
  <c r="AA1985" i="56"/>
  <c r="AA1893" i="56"/>
  <c r="AA2687" i="56"/>
  <c r="AA2149" i="56"/>
  <c r="AA2229" i="56"/>
  <c r="AA805" i="56"/>
  <c r="AA1407" i="56"/>
  <c r="AA2076" i="56"/>
  <c r="AA3311" i="56"/>
  <c r="AA3176" i="56"/>
  <c r="Z2523" i="56"/>
  <c r="AA514" i="56"/>
  <c r="AA1636" i="56"/>
  <c r="AA1804" i="56"/>
  <c r="AA2499" i="56"/>
  <c r="AA1955" i="56"/>
  <c r="AA2572" i="56"/>
  <c r="AA2797" i="56"/>
  <c r="Z3384" i="56"/>
  <c r="AA120" i="56"/>
  <c r="AA528" i="56"/>
  <c r="AA1704" i="56"/>
  <c r="AA874" i="56"/>
  <c r="AA2702" i="56"/>
  <c r="AA2848" i="56"/>
  <c r="AA2812" i="56"/>
  <c r="AA2045" i="56"/>
  <c r="AA3276" i="56"/>
  <c r="AA2607" i="56"/>
  <c r="AA760" i="56"/>
  <c r="AA3087" i="56"/>
  <c r="AA2785" i="56"/>
  <c r="AA3168" i="56"/>
  <c r="AA1698" i="56"/>
  <c r="AA3073" i="56"/>
  <c r="AA1693" i="56"/>
  <c r="AA2233" i="56"/>
  <c r="Z2231" i="56"/>
  <c r="Z2861" i="56"/>
  <c r="AA791" i="56"/>
  <c r="AA1274" i="56"/>
  <c r="AA1364" i="56"/>
  <c r="AA1959" i="56"/>
  <c r="AA1900" i="56"/>
  <c r="AA2890" i="56"/>
  <c r="AA2883" i="56"/>
  <c r="AA2862" i="56"/>
  <c r="AA2440" i="56"/>
  <c r="AA2011" i="56"/>
  <c r="AA3259" i="56"/>
  <c r="AA2557" i="56"/>
  <c r="AA3540" i="56"/>
  <c r="AA3069" i="56"/>
  <c r="AA2196" i="56"/>
  <c r="AA3439" i="56"/>
  <c r="AA984" i="56"/>
  <c r="AA2289" i="56"/>
  <c r="AA2871" i="56"/>
  <c r="AA2825" i="56"/>
  <c r="AA3480" i="56"/>
  <c r="AA2265" i="56"/>
  <c r="AA1719" i="56"/>
  <c r="AA2659" i="56"/>
  <c r="AA2904" i="56"/>
  <c r="AA2493" i="56"/>
  <c r="AA3445" i="56"/>
  <c r="AA2213" i="56"/>
  <c r="AA2441" i="56"/>
  <c r="Z787" i="56"/>
  <c r="AA969" i="56"/>
  <c r="AA1081" i="56"/>
  <c r="AA1326" i="56"/>
  <c r="AA2029" i="56"/>
  <c r="AA2484" i="56"/>
  <c r="AA1613" i="56"/>
  <c r="AA3155" i="56"/>
  <c r="AA3370" i="56"/>
  <c r="AA2108" i="56"/>
  <c r="AA1701" i="56"/>
  <c r="AA2928" i="56"/>
  <c r="AA3361" i="56"/>
  <c r="AA2974" i="56"/>
  <c r="AA2743" i="56"/>
  <c r="AA1038" i="56"/>
  <c r="AA2418" i="56"/>
  <c r="AA2496" i="56"/>
  <c r="AA3260" i="56"/>
  <c r="AA3479" i="56"/>
  <c r="AA2951" i="56"/>
  <c r="AA2636" i="56"/>
  <c r="AA3530" i="56"/>
  <c r="AA3227" i="56"/>
  <c r="AA3080" i="56"/>
  <c r="AA608" i="56"/>
  <c r="AA1587" i="56"/>
  <c r="AA3205" i="56"/>
  <c r="AA481" i="56"/>
  <c r="AA955" i="56"/>
  <c r="AA2398" i="56"/>
  <c r="AA3323" i="56"/>
  <c r="AA3541" i="56"/>
  <c r="AA2545" i="56"/>
  <c r="AA3506" i="56"/>
  <c r="AA1386" i="56"/>
  <c r="AA2858" i="56"/>
  <c r="AA2752" i="56"/>
  <c r="AA3508" i="56"/>
  <c r="AA2369" i="56"/>
  <c r="AA2505" i="56"/>
  <c r="AA2457" i="56"/>
  <c r="AA1134" i="56"/>
  <c r="AA2426" i="56"/>
  <c r="AA1899" i="56"/>
  <c r="AA3225" i="56"/>
  <c r="AA1629" i="56"/>
  <c r="AA2788" i="56"/>
  <c r="AA1268" i="56"/>
  <c r="AA2796" i="56"/>
  <c r="AA3490" i="56"/>
  <c r="AA2122" i="56"/>
  <c r="AA2292" i="56"/>
  <c r="Z2481" i="56"/>
  <c r="Z1463" i="56"/>
  <c r="Z846" i="56"/>
  <c r="Z2189" i="56"/>
  <c r="Z2314" i="56"/>
  <c r="Z1929" i="56"/>
  <c r="AA154" i="56"/>
  <c r="AA1727" i="56"/>
  <c r="AA2152" i="56"/>
  <c r="AA3086" i="56"/>
  <c r="Z1969" i="56"/>
  <c r="Z3437" i="56"/>
  <c r="AA422" i="56"/>
  <c r="AA1236" i="56"/>
  <c r="Z2613" i="56"/>
  <c r="Z883" i="56"/>
  <c r="AA1505" i="56"/>
  <c r="AA181" i="56"/>
  <c r="AA440" i="56"/>
  <c r="AA192" i="56"/>
  <c r="Z1753" i="56"/>
  <c r="AA1888" i="56"/>
  <c r="AA389" i="56"/>
  <c r="AA2554" i="56"/>
  <c r="AA914" i="56"/>
  <c r="AA2875" i="56"/>
  <c r="AA2676" i="56"/>
  <c r="AA1885" i="56"/>
  <c r="AA1625" i="56"/>
  <c r="AA2318" i="56"/>
  <c r="AA3380" i="56"/>
  <c r="AA3489" i="56"/>
  <c r="AA3542" i="56"/>
  <c r="AA2350" i="56"/>
  <c r="AA974" i="56"/>
  <c r="AA207" i="56"/>
  <c r="AA3275" i="56"/>
  <c r="AA2353" i="56"/>
  <c r="AA3181" i="56"/>
  <c r="AA2201" i="56"/>
  <c r="AA3467" i="56"/>
  <c r="Z3412" i="56"/>
  <c r="AA1849" i="56"/>
  <c r="AA3035" i="56"/>
  <c r="AA977" i="56"/>
  <c r="AA2131" i="56"/>
  <c r="AA2381" i="56"/>
  <c r="AA2002" i="56"/>
  <c r="AA3406" i="56"/>
  <c r="AA1987" i="56"/>
  <c r="AA102" i="56"/>
  <c r="AA998" i="56"/>
  <c r="AA1981" i="56"/>
  <c r="AA2332" i="56"/>
  <c r="AA1938" i="56"/>
  <c r="AA2373" i="56"/>
  <c r="AA1014" i="56"/>
  <c r="AA2206" i="56"/>
  <c r="AA2452" i="56"/>
  <c r="AA2069" i="56"/>
  <c r="AA2282" i="56"/>
  <c r="AA3407" i="56"/>
  <c r="AA1228" i="56"/>
  <c r="AA1765" i="56"/>
  <c r="AA1315" i="56"/>
  <c r="AA1867" i="56"/>
  <c r="AA2919" i="56"/>
  <c r="AA2559" i="56"/>
  <c r="AA3133" i="56"/>
  <c r="AA872" i="56"/>
  <c r="AA2525" i="56"/>
  <c r="AA3218" i="56"/>
  <c r="AA2444" i="56"/>
  <c r="AA2421" i="56"/>
  <c r="AA2189" i="56"/>
  <c r="AA1853" i="56"/>
  <c r="AA2390" i="56"/>
  <c r="Z2671" i="56"/>
  <c r="AA62" i="56"/>
  <c r="Z2138" i="56"/>
  <c r="Z2598" i="56"/>
  <c r="Z379" i="56"/>
  <c r="AA302" i="56"/>
  <c r="Z557" i="56"/>
  <c r="Z2565" i="56"/>
  <c r="AA1123" i="56"/>
  <c r="Z721" i="56"/>
  <c r="Z3082" i="56"/>
  <c r="Z1191" i="56"/>
  <c r="Z2935" i="56"/>
  <c r="Z1529" i="56"/>
  <c r="Z3053" i="56"/>
  <c r="Z2783" i="56"/>
  <c r="Z2362" i="56"/>
  <c r="Z2719" i="56"/>
  <c r="Z2412" i="56"/>
  <c r="AA820" i="56"/>
  <c r="Z2753" i="56"/>
  <c r="Z1121" i="56"/>
  <c r="Z3502" i="56"/>
  <c r="Z1972" i="56"/>
  <c r="Z1613" i="56"/>
  <c r="Z1420" i="56"/>
  <c r="Z2619" i="56"/>
  <c r="AA486" i="56"/>
  <c r="Z2945" i="56"/>
  <c r="Z3529" i="56"/>
  <c r="Z3261" i="56"/>
  <c r="AA694" i="56"/>
  <c r="AA809" i="56"/>
  <c r="AA453" i="56"/>
  <c r="AA1073" i="56"/>
  <c r="AA1414" i="56"/>
  <c r="AA1769" i="56"/>
  <c r="AA2603" i="56"/>
  <c r="AA1923" i="56"/>
  <c r="AA3315" i="56"/>
  <c r="AA2831" i="56"/>
  <c r="AA2401" i="56"/>
  <c r="AA3145" i="56"/>
  <c r="AA3015" i="56"/>
  <c r="Z3338" i="56"/>
  <c r="Z2386" i="56"/>
  <c r="Z1391" i="56"/>
  <c r="Z2301" i="56"/>
  <c r="Z2760" i="56"/>
  <c r="Z605" i="56"/>
  <c r="AA548" i="56"/>
  <c r="Z1926" i="56"/>
  <c r="AA241" i="56"/>
  <c r="AA986" i="56"/>
  <c r="AA1214" i="56"/>
  <c r="Z1068" i="56"/>
  <c r="Z3005" i="56"/>
  <c r="AA248" i="56"/>
  <c r="AA964" i="56"/>
  <c r="AA778" i="56"/>
  <c r="Z2025" i="56"/>
  <c r="AA273" i="56"/>
  <c r="AA1004" i="56"/>
  <c r="AA1262" i="56"/>
  <c r="AA1588" i="56"/>
  <c r="Z147" i="56"/>
  <c r="AA662" i="56"/>
  <c r="AA784" i="56"/>
  <c r="AA1006" i="56"/>
  <c r="AA1468" i="56"/>
  <c r="Z2137" i="56"/>
  <c r="AA1012" i="56"/>
  <c r="AA1380" i="56"/>
  <c r="AA1567" i="56"/>
  <c r="AA2307" i="56"/>
  <c r="Z2616" i="56"/>
  <c r="AA950" i="56"/>
  <c r="AA1650" i="56"/>
  <c r="AA1664" i="56"/>
  <c r="AA128" i="56"/>
  <c r="AA2662" i="56"/>
  <c r="AA286" i="56"/>
  <c r="AA224" i="56"/>
  <c r="AA1671" i="56"/>
  <c r="AA2338" i="56"/>
  <c r="AA2013" i="56"/>
  <c r="Z2236" i="56"/>
  <c r="AA1125" i="56"/>
  <c r="AA1333" i="56"/>
  <c r="AA1964" i="56"/>
  <c r="AA2651" i="56"/>
  <c r="AA2304" i="56"/>
  <c r="AA2445" i="56"/>
  <c r="AA2244" i="56"/>
  <c r="AA3472" i="56"/>
  <c r="AA3385" i="56"/>
  <c r="AA3064" i="56"/>
  <c r="AA3450" i="56"/>
  <c r="AA334" i="56"/>
  <c r="AA352" i="56"/>
  <c r="AA1679" i="56"/>
  <c r="AA2346" i="56"/>
  <c r="AA2022" i="56"/>
  <c r="AA2456" i="56"/>
  <c r="AA3099" i="56"/>
  <c r="AA3212" i="56"/>
  <c r="AA3325" i="56"/>
  <c r="AA3447" i="56"/>
  <c r="AA700" i="56"/>
  <c r="AA2631" i="56"/>
  <c r="AA3114" i="56"/>
  <c r="AA3349" i="56"/>
  <c r="AA2449" i="56"/>
  <c r="AA2905" i="56"/>
  <c r="AA803" i="56"/>
  <c r="AA2811" i="56"/>
  <c r="AA3252" i="56"/>
  <c r="AA2801" i="56"/>
  <c r="Z1233" i="56"/>
  <c r="AA414" i="56"/>
  <c r="AA568" i="56"/>
  <c r="AA1695" i="56"/>
  <c r="AA2354" i="56"/>
  <c r="AA2030" i="56"/>
  <c r="AA2464" i="56"/>
  <c r="AA3107" i="56"/>
  <c r="AA3220" i="56"/>
  <c r="AA3341" i="56"/>
  <c r="AA3455" i="56"/>
  <c r="AA1083" i="56"/>
  <c r="AA2695" i="56"/>
  <c r="AA3178" i="56"/>
  <c r="AA2863" i="56"/>
  <c r="AA3088" i="56"/>
  <c r="AA3288" i="56"/>
  <c r="AA886" i="56"/>
  <c r="AA1972" i="56"/>
  <c r="AA2588" i="56"/>
  <c r="AA1973" i="56"/>
  <c r="AA2473" i="56"/>
  <c r="Z2076" i="56"/>
  <c r="AA1101" i="56"/>
  <c r="AA1286" i="56"/>
  <c r="AA1956" i="56"/>
  <c r="AA2643" i="56"/>
  <c r="AA2056" i="56"/>
  <c r="AA2748" i="56"/>
  <c r="AA2957" i="56"/>
  <c r="Z3506" i="56"/>
  <c r="AA767" i="56"/>
  <c r="AA1339" i="56"/>
  <c r="AA1848" i="56"/>
  <c r="AA1690" i="56"/>
  <c r="AA2846" i="56"/>
  <c r="AA2936" i="56"/>
  <c r="AA3083" i="56"/>
  <c r="AA2221" i="56"/>
  <c r="AA3356" i="56"/>
  <c r="AA2767" i="56"/>
  <c r="AA1691" i="56"/>
  <c r="AA3175" i="56"/>
  <c r="AA3054" i="56"/>
  <c r="AA3504" i="56"/>
  <c r="AA2167" i="56"/>
  <c r="AA3393" i="56"/>
  <c r="AA2613" i="56"/>
  <c r="AA1757" i="56"/>
  <c r="Z111" i="56"/>
  <c r="Z2133" i="56"/>
  <c r="AA26" i="56"/>
  <c r="AA1198" i="56"/>
  <c r="AA1564" i="56"/>
  <c r="AA1065" i="56"/>
  <c r="AA1163" i="56"/>
  <c r="AA1110" i="56"/>
  <c r="AA907" i="56"/>
  <c r="AA1454" i="56"/>
  <c r="AA2528" i="56"/>
  <c r="AA2172" i="56"/>
  <c r="AA3339" i="56"/>
  <c r="AA2733" i="56"/>
  <c r="AA1517" i="56"/>
  <c r="AA3149" i="56"/>
  <c r="AA2516" i="56"/>
  <c r="AA3519" i="56"/>
  <c r="AA2053" i="56"/>
  <c r="AA2609" i="56"/>
  <c r="AA3113" i="56"/>
  <c r="AA3234" i="56"/>
  <c r="AA2709" i="56"/>
  <c r="AA1488" i="56"/>
  <c r="AA1351" i="56"/>
  <c r="AA1416" i="56"/>
  <c r="AA1374" i="56"/>
  <c r="AA2813" i="56"/>
  <c r="AA1883" i="56"/>
  <c r="AA3104" i="56"/>
  <c r="AA2293" i="56"/>
  <c r="Z2828" i="56"/>
  <c r="AA1261" i="56"/>
  <c r="AA959" i="56"/>
  <c r="AA2096" i="56"/>
  <c r="AA2685" i="56"/>
  <c r="AA3079" i="56"/>
  <c r="AA3065" i="56"/>
  <c r="AA2861" i="56"/>
  <c r="AA703" i="56"/>
  <c r="AA2349" i="56"/>
  <c r="AA735" i="56"/>
  <c r="AA3235" i="56"/>
  <c r="AA1115" i="56"/>
  <c r="AA2656" i="56"/>
  <c r="AA1472" i="56"/>
  <c r="AA175" i="56"/>
  <c r="AA593" i="56"/>
  <c r="AA2832" i="56"/>
  <c r="AA1206" i="56"/>
  <c r="AA2721" i="56"/>
  <c r="AA3074" i="56"/>
  <c r="AA3268" i="56"/>
  <c r="AA275" i="56"/>
  <c r="AA2999" i="56"/>
  <c r="AA628" i="56"/>
  <c r="AA3348" i="56"/>
  <c r="AA1976" i="56"/>
  <c r="AA2964" i="56"/>
  <c r="AA565" i="56"/>
  <c r="AA1984" i="56"/>
  <c r="AA2982" i="56"/>
  <c r="AA1709" i="56"/>
  <c r="AA2324" i="56"/>
  <c r="AA3446" i="56"/>
  <c r="AA3082" i="56"/>
  <c r="AA895" i="56"/>
  <c r="AA2115" i="56"/>
  <c r="AA1438" i="56"/>
  <c r="AA2239" i="56"/>
  <c r="AA3358" i="56"/>
  <c r="AA2727" i="56"/>
  <c r="AA2281" i="56"/>
  <c r="AA477" i="56"/>
  <c r="AA755" i="56"/>
  <c r="AA3483" i="56"/>
  <c r="AA3249" i="56"/>
  <c r="AA2246" i="56"/>
  <c r="AA932" i="56"/>
  <c r="AA1331" i="56"/>
  <c r="AA2365" i="56"/>
  <c r="AA2197" i="56"/>
  <c r="AA1946" i="56"/>
  <c r="AA3319" i="56"/>
  <c r="Z2858" i="56"/>
  <c r="Z2290" i="56"/>
  <c r="Z1415" i="56"/>
  <c r="Z769" i="56"/>
  <c r="Z2359" i="56"/>
  <c r="AA131" i="56"/>
  <c r="AA137" i="56"/>
  <c r="Z385" i="56"/>
  <c r="AA265" i="56"/>
  <c r="AA1387" i="56"/>
  <c r="AA2795" i="56"/>
  <c r="AA3109" i="56"/>
  <c r="AA2665" i="56"/>
  <c r="Z1357" i="56"/>
  <c r="Z2459" i="56"/>
  <c r="AA442" i="56"/>
  <c r="Z3402" i="56"/>
  <c r="AA719" i="56"/>
  <c r="AA1297" i="56"/>
  <c r="AA1260" i="56"/>
  <c r="Z2873" i="56"/>
  <c r="AA1124" i="56"/>
  <c r="Z3003" i="56"/>
  <c r="AA1836" i="56"/>
  <c r="AA61" i="56"/>
  <c r="AA1754" i="56"/>
  <c r="AA1473" i="56"/>
  <c r="AA2238" i="56"/>
  <c r="AA1790" i="56"/>
  <c r="AA2520" i="56"/>
  <c r="AA2097" i="56"/>
  <c r="AA3482" i="56"/>
  <c r="AA79" i="56"/>
  <c r="AA2624" i="56"/>
  <c r="AA3501" i="56"/>
  <c r="AA1717" i="56"/>
  <c r="AA3186" i="56"/>
  <c r="AA2025" i="56"/>
  <c r="AA2223" i="56"/>
  <c r="AA749" i="56"/>
  <c r="AA2642" i="56"/>
  <c r="AA2632" i="56"/>
  <c r="AA1845" i="56"/>
  <c r="AA3521" i="56"/>
  <c r="AA2065" i="56"/>
  <c r="AA2530" i="56"/>
  <c r="AA3502" i="56"/>
  <c r="AA1095" i="56"/>
  <c r="AA2939" i="56"/>
  <c r="AA3148" i="56"/>
  <c r="AA946" i="56"/>
  <c r="AA1390" i="56"/>
  <c r="AA3163" i="56"/>
  <c r="AA3444" i="56"/>
  <c r="AA3255" i="56"/>
  <c r="AA1877" i="56"/>
  <c r="AA3128" i="56"/>
  <c r="Z969" i="56"/>
  <c r="AA972" i="56"/>
  <c r="AA1495" i="56"/>
  <c r="AA1722" i="56"/>
  <c r="AA1715" i="56"/>
  <c r="AA3419" i="56"/>
  <c r="AA3317" i="56"/>
  <c r="AA2708" i="56"/>
  <c r="AA2961" i="56"/>
  <c r="AA2841" i="56"/>
  <c r="AA1936" i="56"/>
  <c r="AA2252" i="56"/>
  <c r="AA2481" i="56"/>
  <c r="AA155" i="56"/>
  <c r="AA2424" i="56"/>
  <c r="AA2415" i="56"/>
  <c r="AA1778" i="56"/>
  <c r="AA3010" i="56"/>
  <c r="AA2940" i="56"/>
  <c r="AA2259" i="56"/>
  <c r="AA3518" i="56"/>
  <c r="AA3381" i="56"/>
  <c r="AA1513" i="56"/>
  <c r="AA2277" i="56"/>
  <c r="AA1868" i="56"/>
  <c r="AA2993" i="56"/>
  <c r="AA1445" i="56"/>
  <c r="AA2895" i="56"/>
  <c r="AA3546" i="56"/>
  <c r="AA2267" i="56"/>
  <c r="AA2901" i="56"/>
  <c r="AA1950" i="56"/>
  <c r="AA3322" i="56"/>
  <c r="AA3182" i="56"/>
  <c r="Z1387" i="56"/>
  <c r="Z2162" i="56"/>
  <c r="Z321" i="56"/>
  <c r="Z2817" i="56"/>
  <c r="Z1971" i="56"/>
  <c r="AA925" i="56"/>
  <c r="AA1102" i="56"/>
  <c r="AA1463" i="56"/>
  <c r="Z1662" i="56"/>
  <c r="Z3277" i="56"/>
  <c r="Z102" i="56"/>
  <c r="Z621" i="56"/>
  <c r="Z2628" i="56"/>
  <c r="AA829" i="56"/>
  <c r="Z1080" i="56"/>
  <c r="Z2744" i="56"/>
  <c r="Z2833" i="56"/>
  <c r="AA145" i="56"/>
  <c r="Z1671" i="56"/>
  <c r="Z2505" i="56"/>
  <c r="AA28" i="56"/>
  <c r="Z3322" i="56"/>
  <c r="Z1996" i="56"/>
  <c r="Z572" i="56"/>
  <c r="Z1865" i="56"/>
  <c r="Z3492" i="56"/>
  <c r="Z2216" i="56"/>
  <c r="Z3283" i="56"/>
  <c r="Z2332" i="56"/>
  <c r="AA291" i="56"/>
  <c r="AA663" i="56"/>
  <c r="AA911" i="56"/>
  <c r="AA1529" i="56"/>
  <c r="AA1540" i="56"/>
  <c r="AA1880" i="56"/>
  <c r="AA2906" i="56"/>
  <c r="AA2294" i="56"/>
  <c r="AA2984" i="56"/>
  <c r="AA3116" i="56"/>
  <c r="AA2436" i="56"/>
  <c r="AA3520" i="56"/>
  <c r="AA3185" i="56"/>
  <c r="Z3542" i="56"/>
  <c r="Z1128" i="56"/>
  <c r="Z2576" i="56"/>
  <c r="Z3513" i="56"/>
  <c r="AA468" i="56"/>
  <c r="Z1988" i="56"/>
  <c r="Z2477" i="56"/>
  <c r="Z881" i="56"/>
  <c r="Z2925" i="56"/>
  <c r="AA232" i="56"/>
  <c r="AA952" i="56"/>
  <c r="AA746" i="56"/>
  <c r="Z1977" i="56"/>
  <c r="AA257" i="56"/>
  <c r="AA996" i="56"/>
  <c r="AA1246" i="56"/>
  <c r="Z1180" i="56"/>
  <c r="Z3037" i="56"/>
  <c r="AA280" i="56"/>
  <c r="AA978" i="56"/>
  <c r="AA810" i="56"/>
  <c r="Z2720" i="56"/>
  <c r="Z2237" i="56"/>
  <c r="AA958" i="56"/>
  <c r="AA756" i="56"/>
  <c r="AA47" i="56"/>
  <c r="AA1574" i="56"/>
  <c r="AA321" i="56"/>
  <c r="AA1278" i="56"/>
  <c r="AA1815" i="56"/>
  <c r="AA2466" i="56"/>
  <c r="AA2142" i="56"/>
  <c r="Z2157" i="56"/>
  <c r="AA724" i="56"/>
  <c r="AA1726" i="56"/>
  <c r="AA1592" i="56"/>
  <c r="AA2827" i="56"/>
  <c r="Z1071" i="56"/>
  <c r="AA346" i="56"/>
  <c r="AA1091" i="56"/>
  <c r="AA1305" i="56"/>
  <c r="AA2179" i="56"/>
  <c r="Z1880" i="56"/>
  <c r="AA375" i="56"/>
  <c r="AA1296" i="56"/>
  <c r="AA1318" i="56"/>
  <c r="AA2810" i="56"/>
  <c r="AA2494" i="56"/>
  <c r="AA2556" i="56"/>
  <c r="AA2351" i="56"/>
  <c r="AA2593" i="56"/>
  <c r="AA3430" i="56"/>
  <c r="AA3138" i="56"/>
  <c r="AA1147" i="56"/>
  <c r="Z1295" i="56"/>
  <c r="AA378" i="56"/>
  <c r="AA1107" i="56"/>
  <c r="AA1327" i="56"/>
  <c r="AA2187" i="56"/>
  <c r="AA1486" i="56"/>
  <c r="AA1739" i="56"/>
  <c r="AA2093" i="56"/>
  <c r="AA2303" i="56"/>
  <c r="AA2548" i="56"/>
  <c r="AA3438" i="56"/>
  <c r="AA1826" i="56"/>
  <c r="AA3057" i="56"/>
  <c r="AA2169" i="56"/>
  <c r="AA3543" i="56"/>
  <c r="AA3007" i="56"/>
  <c r="AA252" i="56"/>
  <c r="AA1639" i="56"/>
  <c r="AA2824" i="56"/>
  <c r="AA2932" i="56"/>
  <c r="AA2329" i="56"/>
  <c r="Z2116" i="56"/>
  <c r="AA512" i="56"/>
  <c r="AA1155" i="56"/>
  <c r="AA1359" i="56"/>
  <c r="AA2195" i="56"/>
  <c r="AA1550" i="56"/>
  <c r="AA1771" i="56"/>
  <c r="AA2109" i="56"/>
  <c r="AA2335" i="56"/>
  <c r="AA2580" i="56"/>
  <c r="AA3454" i="56"/>
  <c r="AA1890" i="56"/>
  <c r="AA3121" i="56"/>
  <c r="AA2681" i="56"/>
  <c r="AA3127" i="56"/>
  <c r="AA3177" i="56"/>
  <c r="AA3354" i="56"/>
  <c r="AA1121" i="56"/>
  <c r="AA2502" i="56"/>
  <c r="AA2383" i="56"/>
  <c r="AA2391" i="56"/>
  <c r="Z1296" i="56"/>
  <c r="AA311" i="56"/>
  <c r="AA1248" i="56"/>
  <c r="AA1289" i="56"/>
  <c r="AA2802" i="56"/>
  <c r="AA2478" i="56"/>
  <c r="AA2896" i="56"/>
  <c r="AA3539" i="56"/>
  <c r="AA2527" i="56"/>
  <c r="Z2117" i="56"/>
  <c r="AA1255" i="56"/>
  <c r="AA1966" i="56"/>
  <c r="AA1988" i="56"/>
  <c r="AA658" i="56"/>
  <c r="AA2264" i="56"/>
  <c r="AA2316" i="56"/>
  <c r="AA3411" i="56"/>
  <c r="AA2877" i="56"/>
  <c r="AA1906" i="56"/>
  <c r="AA3309" i="56"/>
  <c r="AA2660" i="56"/>
  <c r="AA1520" i="56"/>
  <c r="AA2341" i="56"/>
  <c r="AA2929" i="56"/>
  <c r="AA3257" i="56"/>
  <c r="AA3522" i="56"/>
  <c r="AA2713" i="56"/>
  <c r="AA3538" i="56"/>
  <c r="Z1601" i="56"/>
  <c r="AA989" i="56"/>
  <c r="AA1293" i="56"/>
  <c r="AA714" i="56"/>
  <c r="AA1982" i="56"/>
  <c r="AA1209" i="56"/>
  <c r="AA2450" i="56"/>
  <c r="AA2443" i="56"/>
  <c r="AA2430" i="56"/>
  <c r="AA2112" i="56"/>
  <c r="AA2864" i="56"/>
  <c r="AA2828" i="56"/>
  <c r="AA2061" i="56"/>
  <c r="AA3284" i="56"/>
  <c r="AA2623" i="56"/>
  <c r="AA979" i="56"/>
  <c r="AA3095" i="56"/>
  <c r="AA2817" i="56"/>
  <c r="AA3200" i="56"/>
  <c r="AA1762" i="56"/>
  <c r="AA3105" i="56"/>
  <c r="AA2037" i="56"/>
  <c r="AA2361" i="56"/>
  <c r="Z2626" i="56"/>
  <c r="AA2234" i="56"/>
  <c r="AA1971" i="56"/>
  <c r="AA3387" i="56"/>
  <c r="AA2543" i="56"/>
  <c r="AA274" i="56"/>
  <c r="AA3033" i="56"/>
  <c r="AA1360" i="56"/>
  <c r="Z1445" i="56"/>
  <c r="AA1477" i="56"/>
  <c r="AA2707" i="56"/>
  <c r="AA2460" i="56"/>
  <c r="AA2911" i="56"/>
  <c r="AA2629" i="56"/>
  <c r="AA3130" i="56"/>
  <c r="AA2949" i="56"/>
  <c r="AA1961" i="56"/>
  <c r="AA3120" i="56"/>
  <c r="AA1977" i="56"/>
  <c r="AA1392" i="56"/>
  <c r="AA645" i="56"/>
  <c r="AA3533" i="56"/>
  <c r="AA624" i="56"/>
  <c r="AA1680" i="56"/>
  <c r="AA2686" i="56"/>
  <c r="AA3475" i="56"/>
  <c r="AA1947" i="56"/>
  <c r="AA3094" i="56"/>
  <c r="AA3162" i="56"/>
  <c r="AA3110" i="56"/>
  <c r="AA2403" i="56"/>
  <c r="AA2193" i="56"/>
  <c r="AA2254" i="56"/>
  <c r="AA3417" i="56"/>
  <c r="AA3000" i="56"/>
  <c r="AA2325" i="56"/>
  <c r="AA1619" i="56"/>
  <c r="AA1962" i="56"/>
  <c r="AA3008" i="56"/>
  <c r="AA2095" i="56"/>
  <c r="AA3198" i="56"/>
  <c r="AA2215" i="56"/>
  <c r="AA921" i="56"/>
  <c r="AA1049" i="56"/>
  <c r="AA1272" i="56"/>
  <c r="AA1994" i="56"/>
  <c r="AA2468" i="56"/>
  <c r="AA1485" i="56"/>
  <c r="AA3146" i="56"/>
  <c r="Z3482" i="56"/>
  <c r="AA1696" i="56"/>
  <c r="AA2176" i="56"/>
  <c r="AA2644" i="56"/>
  <c r="AA1942" i="56"/>
  <c r="AA146" i="56"/>
  <c r="AA3458" i="56"/>
  <c r="AA2419" i="56"/>
  <c r="AA3038" i="56"/>
  <c r="AA776" i="56"/>
  <c r="AA1677" i="56"/>
  <c r="AA2151" i="56"/>
  <c r="Z2214" i="56"/>
  <c r="Z1105" i="56"/>
  <c r="Z1171" i="56"/>
  <c r="Z1878" i="56"/>
  <c r="Z1993" i="56"/>
  <c r="AA649" i="56"/>
  <c r="Z2854" i="56"/>
  <c r="Z3520" i="56"/>
  <c r="Z2772" i="56"/>
  <c r="AA623" i="56"/>
  <c r="Z2472" i="56"/>
  <c r="Z3369" i="56"/>
  <c r="AA404" i="56"/>
  <c r="Z1257" i="56"/>
  <c r="Z2780" i="56"/>
  <c r="Z917" i="56"/>
  <c r="Z2755" i="56"/>
  <c r="Z2485" i="56"/>
  <c r="Z2976" i="56"/>
  <c r="Z2212" i="56"/>
  <c r="Z2876" i="56"/>
  <c r="AA675" i="56"/>
  <c r="AA926" i="56"/>
  <c r="AA1157" i="56"/>
  <c r="AA525" i="56"/>
  <c r="AA848" i="56"/>
  <c r="AA762" i="56"/>
  <c r="AA1437" i="56"/>
  <c r="AA2486" i="56"/>
  <c r="AA1931" i="56"/>
  <c r="AA3308" i="56"/>
  <c r="AA2820" i="56"/>
  <c r="AA2385" i="56"/>
  <c r="AA2485" i="56"/>
  <c r="Z3071" i="56"/>
  <c r="Z333" i="56"/>
  <c r="Z731" i="56"/>
  <c r="Z2283" i="56"/>
  <c r="Z522" i="56"/>
  <c r="Z1675" i="56"/>
  <c r="Z3188" i="56"/>
  <c r="Z3346" i="56"/>
  <c r="Z1830" i="56"/>
  <c r="AA711" i="56"/>
  <c r="AA1223" i="56"/>
  <c r="AA1281" i="56"/>
  <c r="Z793" i="56"/>
  <c r="AA456" i="56"/>
  <c r="AA1244" i="56"/>
  <c r="AA1497" i="56"/>
  <c r="Z3442" i="56"/>
  <c r="Z2869" i="56"/>
  <c r="AA727" i="56"/>
  <c r="AA1239" i="56"/>
  <c r="AA1313" i="56"/>
  <c r="Z2522" i="56"/>
  <c r="Z3524" i="56"/>
  <c r="AA511" i="56"/>
  <c r="AA1103" i="56"/>
  <c r="AA1089" i="56"/>
  <c r="AA1831" i="56"/>
  <c r="AA853" i="56"/>
  <c r="AA626" i="56"/>
  <c r="AA656" i="56"/>
  <c r="AA2682" i="56"/>
  <c r="AA2366" i="56"/>
  <c r="Z2789" i="56"/>
  <c r="AA112" i="56"/>
  <c r="AA202" i="56"/>
  <c r="AA2034" i="56"/>
  <c r="AA1067" i="56"/>
  <c r="Z3481" i="56"/>
  <c r="AA1212" i="56"/>
  <c r="AA1500" i="56"/>
  <c r="AA1708" i="56"/>
  <c r="AA2395" i="56"/>
  <c r="Z3536" i="56"/>
  <c r="AA184" i="56"/>
  <c r="AA631" i="56"/>
  <c r="AA1712" i="56"/>
  <c r="AA976" i="56"/>
  <c r="AA2710" i="56"/>
  <c r="AA2997" i="56"/>
  <c r="AA2783" i="56"/>
  <c r="AA3246" i="56"/>
  <c r="AA2039" i="56"/>
  <c r="AA2023" i="56"/>
  <c r="AA2645" i="56"/>
  <c r="Z2251" i="56"/>
  <c r="AA319" i="56"/>
  <c r="AA1612" i="56"/>
  <c r="AA1788" i="56"/>
  <c r="AA2483" i="56"/>
  <c r="AA1907" i="56"/>
  <c r="AA2188" i="56"/>
  <c r="AA2413" i="56"/>
  <c r="AA2655" i="56"/>
  <c r="AA2884" i="56"/>
  <c r="AA2085" i="56"/>
  <c r="AA2583" i="56"/>
  <c r="AA2101" i="56"/>
  <c r="AA3338" i="56"/>
  <c r="AA2977" i="56"/>
  <c r="AA3505" i="56"/>
  <c r="AA407" i="56"/>
  <c r="AA1828" i="56"/>
  <c r="AA2428" i="56"/>
  <c r="AA3471" i="56"/>
  <c r="AA3018" i="56"/>
  <c r="Z2491" i="56"/>
  <c r="AA489" i="56"/>
  <c r="AA1628" i="56"/>
  <c r="AA1796" i="56"/>
  <c r="AA2491" i="56"/>
  <c r="AA1939" i="56"/>
  <c r="AA2204" i="56"/>
  <c r="AA2429" i="56"/>
  <c r="AA2671" i="56"/>
  <c r="AA2900" i="56"/>
  <c r="AA2117" i="56"/>
  <c r="AA2647" i="56"/>
  <c r="AA2165" i="56"/>
  <c r="AA3466" i="56"/>
  <c r="AA3463" i="56"/>
  <c r="AA2823" i="56"/>
  <c r="Z2660" i="56"/>
  <c r="AA1652" i="56"/>
  <c r="AA1811" i="56"/>
  <c r="AA3197" i="56"/>
  <c r="AA2247" i="56"/>
  <c r="Z2434" i="56"/>
  <c r="AA485" i="56"/>
  <c r="AA1057" i="56"/>
  <c r="AA1776" i="56"/>
  <c r="AA1405" i="56"/>
  <c r="AA2774" i="56"/>
  <c r="AA1304" i="56"/>
  <c r="AA1933" i="56"/>
  <c r="AA2756" i="56"/>
  <c r="AA644" i="56"/>
  <c r="AA1242" i="56"/>
  <c r="AA1590" i="56"/>
  <c r="AA2290" i="56"/>
  <c r="AA1937" i="56"/>
  <c r="AA2432" i="56"/>
  <c r="AA2492" i="56"/>
  <c r="AA3491" i="56"/>
  <c r="AA3028" i="56"/>
  <c r="AA2271" i="56"/>
  <c r="AA3389" i="56"/>
  <c r="AA2852" i="56"/>
  <c r="AA2113" i="56"/>
  <c r="AA2661" i="56"/>
  <c r="AA3126" i="56"/>
  <c r="AA3433" i="56"/>
  <c r="AA2983" i="56"/>
  <c r="AA3498" i="56"/>
  <c r="AA2425" i="56"/>
  <c r="Z925" i="56"/>
  <c r="AA702" i="56"/>
  <c r="AA939" i="56"/>
  <c r="AA1363" i="56"/>
  <c r="AA1622" i="56"/>
  <c r="AA1551" i="56"/>
  <c r="AA2602" i="56"/>
  <c r="AA2587" i="56"/>
  <c r="AA2574" i="56"/>
  <c r="AA2192" i="56"/>
  <c r="AA2944" i="56"/>
  <c r="AA3091" i="56"/>
  <c r="AA2237" i="56"/>
  <c r="AA3364" i="56"/>
  <c r="AA2799" i="56"/>
  <c r="AA1723" i="56"/>
  <c r="AA3183" i="56"/>
  <c r="AA3070" i="56"/>
  <c r="AA3536" i="56"/>
  <c r="AA2199" i="56"/>
  <c r="AA3425" i="56"/>
  <c r="AA2677" i="56"/>
  <c r="AA2133" i="56"/>
  <c r="AA1119" i="56"/>
  <c r="AA2674" i="56"/>
  <c r="AA2488" i="56"/>
  <c r="AA3547" i="56"/>
  <c r="AA3021" i="56"/>
  <c r="AA2689" i="56"/>
  <c r="AA3513" i="56"/>
  <c r="AA3274" i="56"/>
  <c r="Z3052" i="56"/>
  <c r="AA1558" i="56"/>
  <c r="AA1921" i="56"/>
  <c r="AA3067" i="56"/>
  <c r="AA3293" i="56"/>
  <c r="AA3488" i="56"/>
  <c r="Z3381" i="56"/>
  <c r="AA2135" i="56"/>
  <c r="AA210" i="56"/>
  <c r="AA2423" i="56"/>
  <c r="AA455" i="56"/>
  <c r="AA1917" i="56"/>
  <c r="AA1860" i="56"/>
  <c r="AA2049" i="56"/>
  <c r="AA832" i="56"/>
  <c r="AA1487" i="56"/>
  <c r="AA1646" i="56"/>
  <c r="AA2173" i="56"/>
  <c r="AA2628" i="56"/>
  <c r="AA2103" i="56"/>
  <c r="AA104" i="56"/>
  <c r="AA3005" i="56"/>
  <c r="AA2830" i="56"/>
  <c r="AA3329" i="56"/>
  <c r="AA2256" i="56"/>
  <c r="AA2601" i="56"/>
  <c r="AA3307" i="56"/>
  <c r="AA1957" i="56"/>
  <c r="AA723" i="56"/>
  <c r="AA2563" i="56"/>
  <c r="AA2300" i="56"/>
  <c r="AA2751" i="56"/>
  <c r="AA2309" i="56"/>
  <c r="AA2357" i="56"/>
  <c r="AA1213" i="56"/>
  <c r="AA732" i="56"/>
  <c r="AA2072" i="56"/>
  <c r="AA2669" i="56"/>
  <c r="AA3071" i="56"/>
  <c r="AA3049" i="56"/>
  <c r="AA3346" i="56"/>
  <c r="AA896" i="56"/>
  <c r="AA1503" i="56"/>
  <c r="AA2504" i="56"/>
  <c r="AA2753" i="56"/>
  <c r="AA1832" i="56"/>
  <c r="AA3340" i="56"/>
  <c r="AA3434" i="56"/>
  <c r="AA2838" i="56"/>
  <c r="AA3152" i="56"/>
  <c r="AA1096" i="56"/>
  <c r="AA3084" i="56"/>
  <c r="AA2857" i="56"/>
  <c r="Z273" i="56"/>
  <c r="AA3396" i="56"/>
  <c r="AA3188" i="56"/>
  <c r="Z418" i="56"/>
  <c r="Z1984" i="56"/>
  <c r="AA305" i="56"/>
  <c r="AA786" i="56"/>
  <c r="AA2920" i="56"/>
  <c r="AA2855" i="56"/>
  <c r="Z3081" i="56"/>
  <c r="Z2992" i="56"/>
  <c r="AA303" i="56"/>
  <c r="AA1070" i="56"/>
  <c r="AA850" i="56"/>
  <c r="AA870" i="56"/>
  <c r="AA598" i="56"/>
  <c r="AA2070" i="56"/>
  <c r="AA1291" i="56"/>
  <c r="AA868" i="56"/>
  <c r="AA981" i="56"/>
  <c r="AA2414" i="56"/>
  <c r="AA3286" i="56"/>
  <c r="AA761" i="56"/>
  <c r="AA824" i="56"/>
  <c r="AA2372" i="56"/>
  <c r="AA3258" i="56"/>
  <c r="AA1887" i="56"/>
  <c r="Z1485" i="56"/>
  <c r="AA2051" i="56"/>
  <c r="AA2159" i="56"/>
  <c r="AA2535" i="56"/>
  <c r="AA2921" i="56"/>
  <c r="AA819" i="56"/>
  <c r="AA335" i="56"/>
  <c r="AA3459" i="56"/>
  <c r="AA1774" i="56"/>
  <c r="AA2156" i="56"/>
  <c r="AA3141" i="56"/>
  <c r="AA2577" i="56"/>
  <c r="AA3410" i="56"/>
  <c r="AA1458" i="56"/>
  <c r="AA2299" i="56"/>
  <c r="AA2668" i="56"/>
  <c r="AA3485" i="56"/>
  <c r="AA3318" i="56"/>
  <c r="AA2553" i="56"/>
  <c r="AA2031" i="56"/>
  <c r="AA901" i="56"/>
  <c r="AA2255" i="56"/>
  <c r="AA1927" i="56"/>
  <c r="AA763" i="56"/>
  <c r="AA2094" i="56"/>
  <c r="AA2585" i="56"/>
  <c r="AA1657" i="56"/>
  <c r="AA915" i="56"/>
  <c r="AA2081" i="56"/>
  <c r="AA2534" i="56"/>
  <c r="AA2105" i="56"/>
  <c r="AA3053" i="56"/>
  <c r="AA1816" i="56"/>
  <c r="AA1597" i="56"/>
  <c r="AA3350" i="56"/>
  <c r="AA3134" i="56"/>
  <c r="Z3116" i="56"/>
  <c r="AA2761" i="56"/>
  <c r="AA3036" i="56"/>
  <c r="AA3238" i="56"/>
  <c r="Z3192" i="56"/>
  <c r="AA2336" i="56"/>
  <c r="AA1758" i="56"/>
  <c r="Z2974" i="56"/>
  <c r="Z3521" i="56"/>
  <c r="AA1586" i="56"/>
  <c r="AA1033" i="56"/>
  <c r="AA3233" i="56"/>
  <c r="AA2916" i="56"/>
  <c r="Z2669" i="56"/>
  <c r="AA1864" i="56"/>
  <c r="AA2123" i="56"/>
  <c r="AA1716" i="56"/>
  <c r="AA2780" i="56"/>
  <c r="AA1953" i="56"/>
  <c r="Z2527" i="56"/>
  <c r="AA610" i="56"/>
  <c r="AA1580" i="56"/>
  <c r="AA3431" i="56"/>
  <c r="AA1421" i="56"/>
  <c r="AA1440" i="56"/>
  <c r="AA1377" i="56"/>
  <c r="AA402" i="56"/>
  <c r="AA2696" i="56"/>
  <c r="AA1925" i="56"/>
  <c r="AA1979" i="56"/>
  <c r="AA3414" i="56"/>
  <c r="AA2328" i="56"/>
  <c r="Z677" i="56"/>
  <c r="Z899" i="56"/>
  <c r="Z3428" i="56"/>
  <c r="AA1465" i="56"/>
  <c r="AA2589" i="56"/>
  <c r="Z652" i="56"/>
  <c r="AA187" i="56"/>
  <c r="Z2844" i="56"/>
  <c r="Z2771" i="56"/>
  <c r="Z1349" i="56"/>
  <c r="AA1410" i="56"/>
  <c r="AA1109" i="56"/>
  <c r="AA657" i="56"/>
  <c r="Z2043" i="56"/>
  <c r="AA2459" i="56"/>
  <c r="AA1824" i="56"/>
  <c r="AA1182" i="56"/>
  <c r="AA1630" i="56"/>
  <c r="AA2057" i="56"/>
  <c r="AA1435" i="56"/>
  <c r="AA2952" i="56"/>
  <c r="AA3118" i="56"/>
  <c r="AA3215" i="56"/>
  <c r="AA2320" i="56"/>
  <c r="AA221" i="56"/>
  <c r="AA2910" i="56"/>
  <c r="AA2228" i="56"/>
  <c r="AA2777" i="56"/>
  <c r="AA1409" i="56"/>
  <c r="Z2349" i="56"/>
  <c r="AA2506" i="56"/>
  <c r="AA1714" i="56"/>
  <c r="AA1035" i="56"/>
  <c r="AA3243" i="56"/>
  <c r="AA2164" i="56"/>
  <c r="AA2839" i="56"/>
  <c r="Z3219" i="56"/>
  <c r="AA1541" i="56"/>
  <c r="AA2134" i="56"/>
  <c r="AA3499" i="56"/>
  <c r="AA2868" i="56"/>
  <c r="AA3449" i="56"/>
  <c r="AA1676" i="56"/>
  <c r="AA3143" i="56"/>
  <c r="AA1418" i="56"/>
  <c r="AA2433" i="56"/>
  <c r="AA3453" i="56"/>
  <c r="AA2509" i="56"/>
  <c r="AA2620" i="56"/>
  <c r="AA3159" i="56"/>
  <c r="AA3247" i="56"/>
  <c r="AA2130" i="56"/>
  <c r="AA1270" i="56"/>
  <c r="AA3051" i="56"/>
  <c r="AA1344" i="56"/>
  <c r="Z1327" i="56"/>
  <c r="Z1111" i="56"/>
  <c r="AA3532" i="56"/>
  <c r="AA1475" i="56"/>
  <c r="AA165" i="56"/>
  <c r="AA3415" i="56"/>
  <c r="AA1891" i="56"/>
  <c r="AA2646" i="56"/>
  <c r="AA1524" i="56"/>
  <c r="AA1576" i="56"/>
  <c r="Z1433" i="56"/>
  <c r="AA2842" i="56"/>
  <c r="Z795" i="56"/>
  <c r="Z2541" i="56"/>
  <c r="AA1735" i="56"/>
  <c r="AA2107" i="56"/>
  <c r="AA2985" i="56"/>
  <c r="AA3510" i="56"/>
  <c r="AA1176" i="56"/>
  <c r="AA773" i="56"/>
  <c r="AA3511" i="56"/>
  <c r="AA2032" i="56"/>
  <c r="AA3345" i="56"/>
  <c r="AA2791" i="56"/>
  <c r="AA3373" i="56"/>
  <c r="AA949" i="56"/>
  <c r="AA315" i="56"/>
  <c r="Z3020" i="56"/>
  <c r="Z2140" i="56"/>
  <c r="AA2822" i="56"/>
  <c r="AA1970" i="56"/>
  <c r="AA3366" i="56"/>
  <c r="AA1269" i="56"/>
  <c r="AA1308" i="56"/>
  <c r="AA3306" i="56"/>
  <c r="AA2917" i="56"/>
  <c r="AA3456" i="56"/>
  <c r="J46" i="60"/>
  <c r="AA238" i="56"/>
  <c r="Z2989" i="56"/>
  <c r="AA1476" i="56"/>
  <c r="AA3052" i="56"/>
  <c r="Z2758" i="56"/>
  <c r="AA284" i="56"/>
  <c r="Z2429" i="56"/>
  <c r="Z1081" i="56"/>
  <c r="Z3152" i="56"/>
  <c r="AA425" i="56"/>
  <c r="AA519" i="56"/>
  <c r="AA963" i="56"/>
  <c r="Z293" i="56"/>
  <c r="AA2755" i="56"/>
  <c r="AA1017" i="56"/>
  <c r="AA991" i="56"/>
  <c r="AA2412" i="56"/>
  <c r="AA2633" i="56"/>
  <c r="AA370" i="56"/>
  <c r="AA876" i="56"/>
  <c r="AA3278" i="56"/>
  <c r="AA3383" i="56"/>
  <c r="AA2568" i="56"/>
  <c r="AA793" i="56"/>
  <c r="AA928" i="56"/>
  <c r="AA2404" i="56"/>
  <c r="AA3386" i="56"/>
  <c r="AA1312" i="56"/>
  <c r="AA484" i="56"/>
  <c r="AA2658" i="56"/>
  <c r="AA2014" i="56"/>
  <c r="AA1705" i="56"/>
  <c r="AA3331" i="56"/>
  <c r="AA2500" i="56"/>
  <c r="AA3081" i="56"/>
  <c r="Z1780" i="56"/>
  <c r="AA1798" i="56"/>
  <c r="AA2278" i="56"/>
  <c r="AA1307" i="56"/>
  <c r="AA3013" i="56"/>
  <c r="AA2503" i="56"/>
  <c r="AA1528" i="56"/>
  <c r="AA3391" i="56"/>
  <c r="AA920" i="56"/>
  <c r="AA3374" i="56"/>
  <c r="AA3239" i="56"/>
  <c r="AA2079" i="56"/>
  <c r="AA3139" i="56"/>
  <c r="AA3550" i="56"/>
  <c r="AA2225" i="56"/>
  <c r="AA2722" i="56"/>
  <c r="AA1861" i="56"/>
  <c r="AA3395" i="56"/>
  <c r="AA2793" i="56"/>
  <c r="AA1481" i="56"/>
  <c r="AA2804" i="56"/>
  <c r="Z2983" i="56"/>
  <c r="AA1799" i="56"/>
  <c r="AA1406" i="56"/>
  <c r="AA2955" i="56"/>
  <c r="AA2715" i="56"/>
  <c r="AA193" i="56"/>
  <c r="AA2177" i="56"/>
  <c r="AA2866" i="56"/>
  <c r="AA3029" i="56"/>
  <c r="Z3483" i="56"/>
  <c r="AA2912" i="56"/>
  <c r="Z1527" i="56"/>
  <c r="AA40" i="56"/>
  <c r="AA162" i="56"/>
  <c r="AA503" i="56"/>
  <c r="AA530" i="56"/>
  <c r="AA2062" i="56"/>
  <c r="AA2867" i="56"/>
  <c r="AA3202" i="56"/>
  <c r="AA3204" i="56"/>
  <c r="AA1208" i="56"/>
  <c r="AA1840" i="56"/>
  <c r="AA1986" i="56"/>
  <c r="AA1470" i="56"/>
  <c r="AA818" i="56"/>
  <c r="Z2124" i="56"/>
  <c r="AA1221" i="56"/>
  <c r="AA1926" i="56"/>
  <c r="AA685" i="56"/>
  <c r="Z1985" i="56"/>
  <c r="Z2284" i="56"/>
  <c r="AA1912" i="56"/>
  <c r="AA3412" i="56"/>
  <c r="AA2104" i="56"/>
  <c r="AA3448" i="56"/>
  <c r="AA2287" i="56"/>
  <c r="AA2764" i="56"/>
  <c r="AA2591" i="56"/>
  <c r="AA2132" i="56"/>
  <c r="AA1526" i="56"/>
  <c r="AA3254" i="56"/>
  <c r="AA21" i="56"/>
  <c r="Z2682" i="56"/>
  <c r="AA195" i="56"/>
  <c r="AA2230" i="56"/>
  <c r="AA3392" i="56"/>
  <c r="Z2208" i="56"/>
  <c r="Z2077" i="56"/>
  <c r="AA804" i="56"/>
  <c r="AA871" i="56"/>
  <c r="AA88" i="56"/>
  <c r="Z1667" i="56"/>
  <c r="AA1430" i="56"/>
  <c r="AA2386" i="56"/>
  <c r="AA1589" i="56"/>
  <c r="AA913" i="56"/>
  <c r="AA1358" i="56"/>
  <c r="AA2738" i="56"/>
  <c r="AA2305" i="56"/>
  <c r="Z701" i="56"/>
  <c r="AA2043" i="56"/>
  <c r="AA2143" i="56"/>
  <c r="AA2471" i="56"/>
  <c r="Z1657" i="56"/>
  <c r="AA2933" i="56"/>
  <c r="AA605" i="56"/>
  <c r="AA1869" i="56"/>
  <c r="AA3526" i="56"/>
  <c r="AA2679" i="56"/>
  <c r="AA1746" i="56"/>
  <c r="AA170" i="56"/>
  <c r="AA2808" i="56"/>
  <c r="AA888" i="56"/>
  <c r="AA2184" i="56"/>
  <c r="AA1453" i="56"/>
  <c r="AA2021" i="56"/>
  <c r="AA2581" i="56"/>
  <c r="AA948" i="56"/>
  <c r="AA2306" i="56"/>
  <c r="AA2776" i="56"/>
  <c r="AA2463" i="56"/>
  <c r="AA3024" i="56"/>
  <c r="AA3122" i="56"/>
  <c r="AA3043" i="56"/>
  <c r="AA3442" i="56"/>
  <c r="AA1502" i="56"/>
  <c r="AA3495" i="56"/>
  <c r="AA2148" i="56"/>
  <c r="AA1767" i="56"/>
  <c r="AA1685" i="56"/>
  <c r="AA3022" i="56"/>
  <c r="AA1733" i="56"/>
  <c r="AA3428" i="56"/>
  <c r="AA1415" i="56"/>
  <c r="AA2833" i="56"/>
  <c r="AA1683" i="56"/>
  <c r="AA3369" i="56"/>
  <c r="AA2284" i="56"/>
  <c r="Z900" i="56"/>
  <c r="Z673" i="56"/>
  <c r="AA521" i="56"/>
  <c r="AA2664" i="56"/>
  <c r="AA3106" i="56"/>
  <c r="Z985" i="56"/>
  <c r="Z685" i="56"/>
  <c r="AA1394" i="56"/>
  <c r="AA1210" i="56"/>
  <c r="AA1253" i="56"/>
  <c r="AA359" i="56"/>
  <c r="AA19" i="56"/>
  <c r="AA1448" i="56"/>
  <c r="AA1772" i="56"/>
  <c r="AA1249" i="56"/>
  <c r="AA177" i="56"/>
  <c r="AA2126" i="56"/>
  <c r="AA3142" i="56"/>
  <c r="AA109" i="56"/>
  <c r="AA2902" i="56"/>
  <c r="AA2212" i="56"/>
  <c r="AA2393" i="56"/>
  <c r="AA851" i="56"/>
  <c r="Z2305" i="56"/>
  <c r="AA1818" i="56"/>
  <c r="AA1996" i="56"/>
  <c r="AA1794" i="56"/>
  <c r="AA3514" i="56"/>
  <c r="AA3062" i="56"/>
  <c r="AA1871" i="56"/>
  <c r="AA3371" i="56"/>
  <c r="AA1509" i="56"/>
  <c r="AA1993" i="56"/>
  <c r="AA3061" i="56"/>
  <c r="AA2257" i="56"/>
  <c r="AA2137" i="56"/>
  <c r="AA1008" i="56"/>
  <c r="AA2147" i="56"/>
  <c r="AA2508" i="56"/>
  <c r="AA3397" i="56"/>
  <c r="AA3158" i="56"/>
  <c r="AA2937" i="56"/>
  <c r="AA3332" i="56"/>
  <c r="AA431" i="56"/>
  <c r="AA3516" i="56"/>
  <c r="AA1265" i="56"/>
  <c r="AA113" i="56"/>
  <c r="AA2843" i="56"/>
  <c r="AA3096" i="56"/>
  <c r="AA1935" i="56"/>
  <c r="AA842" i="56"/>
  <c r="AA3327" i="56"/>
  <c r="AA1905" i="56"/>
  <c r="AA3368" i="56"/>
  <c r="AA1325" i="56"/>
  <c r="AA1724" i="56"/>
  <c r="AA2513" i="56"/>
  <c r="AA2570" i="56"/>
  <c r="AA490" i="56"/>
  <c r="AA3461" i="56"/>
  <c r="Z1272" i="56"/>
  <c r="AA1534" i="56"/>
  <c r="Z1901" i="56"/>
  <c r="Z1771" i="56"/>
  <c r="AA573" i="56"/>
  <c r="AA556" i="56"/>
  <c r="Z3004" i="56"/>
  <c r="Z1632" i="56"/>
  <c r="AA1264" i="56"/>
  <c r="AA954" i="56"/>
  <c r="AA223" i="56"/>
  <c r="Z3258" i="56"/>
  <c r="AA1669" i="56"/>
  <c r="AA1904" i="56"/>
  <c r="AA1376" i="56"/>
  <c r="AA2119" i="56"/>
  <c r="AA2968" i="56"/>
  <c r="AA2420" i="56"/>
  <c r="AA2190" i="56"/>
  <c r="AA2541" i="56"/>
  <c r="AA1720" i="56"/>
  <c r="AA3025" i="56"/>
  <c r="AA2569" i="56"/>
  <c r="AA1508" i="56"/>
  <c r="AA3285" i="56"/>
  <c r="Z3075" i="56"/>
  <c r="AA2308" i="56"/>
  <c r="AA65" i="56"/>
  <c r="Z1952" i="56"/>
  <c r="Z2563" i="56"/>
  <c r="AA2207" i="56"/>
  <c r="AA1837" i="56"/>
  <c r="AA2276" i="56"/>
  <c r="AA3294" i="56"/>
  <c r="AA2334" i="56"/>
  <c r="AA2701" i="56"/>
  <c r="AA570" i="56"/>
  <c r="AA2497" i="56"/>
  <c r="AA2071" i="56"/>
  <c r="Z2653" i="56"/>
  <c r="AA2680" i="56"/>
  <c r="AA1775" i="56"/>
  <c r="Z2995" i="56"/>
  <c r="AA2757" i="56"/>
  <c r="AA937" i="56"/>
  <c r="AA2098" i="56"/>
  <c r="AA2442" i="56"/>
  <c r="AA1786" i="56"/>
  <c r="AA3217" i="56"/>
  <c r="AA1954" i="56"/>
  <c r="AA2720" i="56"/>
  <c r="AA3524" i="56"/>
  <c r="AA2018" i="56"/>
  <c r="AA2693" i="56"/>
  <c r="AA2760" i="56"/>
  <c r="AA1742" i="56"/>
  <c r="AA3100" i="56"/>
  <c r="AA2851" i="56"/>
  <c r="K14" i="56"/>
  <c r="K13" i="56"/>
  <c r="K3" i="56"/>
  <c r="K5" i="56"/>
  <c r="K11" i="56"/>
  <c r="J8" i="56"/>
  <c r="J7" i="56"/>
  <c r="J6" i="56"/>
  <c r="J4" i="56"/>
  <c r="J10" i="56"/>
  <c r="J12" i="56"/>
  <c r="K8" i="56"/>
  <c r="K7" i="56"/>
  <c r="K6" i="56"/>
  <c r="K4" i="56"/>
  <c r="K10" i="56"/>
  <c r="K12" i="56"/>
  <c r="J3" i="56"/>
  <c r="J15" i="56"/>
  <c r="J14" i="56"/>
  <c r="J13" i="56"/>
  <c r="J5" i="56"/>
  <c r="J11" i="56"/>
  <c r="K15" i="56"/>
  <c r="G11" i="56" l="1"/>
  <c r="G5" i="56"/>
  <c r="G13" i="56"/>
  <c r="G14" i="56"/>
  <c r="G3" i="56"/>
  <c r="H12" i="56"/>
  <c r="H10" i="56"/>
  <c r="I10" i="56" s="1"/>
  <c r="H4" i="56"/>
  <c r="I4" i="56" s="1"/>
  <c r="H6" i="56"/>
  <c r="H7" i="56"/>
  <c r="H8" i="56"/>
  <c r="G12" i="56"/>
  <c r="G10" i="56"/>
  <c r="G4" i="56"/>
  <c r="G6" i="56"/>
  <c r="G7" i="56"/>
  <c r="G8" i="56"/>
  <c r="I8" i="56" s="1"/>
  <c r="H11" i="56"/>
  <c r="H5" i="56"/>
  <c r="H3" i="56"/>
  <c r="I3" i="56" s="1"/>
  <c r="H13" i="56"/>
  <c r="H14" i="56"/>
  <c r="H15" i="56"/>
  <c r="G15" i="56"/>
  <c r="R30" i="56"/>
  <c r="S30" i="56"/>
  <c r="P30" i="56"/>
  <c r="T30" i="56"/>
  <c r="R31" i="56"/>
  <c r="S31" i="56"/>
  <c r="P31" i="56"/>
  <c r="T31" i="56"/>
  <c r="R32" i="56"/>
  <c r="S32" i="56"/>
  <c r="P32" i="56"/>
  <c r="T32" i="56"/>
  <c r="R33" i="56"/>
  <c r="S33" i="56"/>
  <c r="P33" i="56"/>
  <c r="T33" i="56"/>
  <c r="R34" i="56"/>
  <c r="S34" i="56"/>
  <c r="P34" i="56"/>
  <c r="T34" i="56"/>
  <c r="R35" i="56"/>
  <c r="S35" i="56"/>
  <c r="P35" i="56"/>
  <c r="T35" i="56"/>
  <c r="R36" i="56"/>
  <c r="S36" i="56"/>
  <c r="P36" i="56"/>
  <c r="T36" i="56"/>
  <c r="R37" i="56"/>
  <c r="S37" i="56"/>
  <c r="P37" i="56"/>
  <c r="T37" i="56"/>
  <c r="R38" i="56"/>
  <c r="S38" i="56"/>
  <c r="P38" i="56"/>
  <c r="T38" i="56"/>
  <c r="R39" i="56"/>
  <c r="S39" i="56"/>
  <c r="P39" i="56"/>
  <c r="T39" i="56"/>
  <c r="R40" i="56"/>
  <c r="S40" i="56"/>
  <c r="P40" i="56"/>
  <c r="T40" i="56"/>
  <c r="R41" i="56"/>
  <c r="S41" i="56"/>
  <c r="P41" i="56"/>
  <c r="T41" i="56"/>
  <c r="R42" i="56"/>
  <c r="S42" i="56"/>
  <c r="P42" i="56"/>
  <c r="T42" i="56"/>
  <c r="R43" i="56"/>
  <c r="S43" i="56"/>
  <c r="P43" i="56"/>
  <c r="T43" i="56"/>
  <c r="R44" i="56"/>
  <c r="S44" i="56"/>
  <c r="P44" i="56"/>
  <c r="T44" i="56"/>
  <c r="R45" i="56"/>
  <c r="S45" i="56"/>
  <c r="P45" i="56"/>
  <c r="T45" i="56"/>
  <c r="R46" i="56"/>
  <c r="S46" i="56"/>
  <c r="P46" i="56"/>
  <c r="T46" i="56"/>
  <c r="R47" i="56"/>
  <c r="S47" i="56"/>
  <c r="P47" i="56"/>
  <c r="T47" i="56"/>
  <c r="R48" i="56"/>
  <c r="S48" i="56"/>
  <c r="P48" i="56"/>
  <c r="T48" i="56"/>
  <c r="R49" i="56"/>
  <c r="S49" i="56"/>
  <c r="P49" i="56"/>
  <c r="T49" i="56"/>
  <c r="P50" i="56"/>
  <c r="T50" i="56"/>
  <c r="P51" i="56"/>
  <c r="T51" i="56"/>
  <c r="P52" i="56"/>
  <c r="T52" i="56"/>
  <c r="P53" i="56"/>
  <c r="T53" i="56"/>
  <c r="P54" i="56"/>
  <c r="T54" i="56"/>
  <c r="P55" i="56"/>
  <c r="T55" i="56"/>
  <c r="P56" i="56"/>
  <c r="T56" i="56"/>
  <c r="P57" i="56"/>
  <c r="T57" i="56"/>
  <c r="P58" i="56"/>
  <c r="T58" i="56"/>
  <c r="P59" i="56"/>
  <c r="T59" i="56"/>
  <c r="P60" i="56"/>
  <c r="T60" i="56"/>
  <c r="P61" i="56"/>
  <c r="T61" i="56"/>
  <c r="P62" i="56"/>
  <c r="T62" i="56"/>
  <c r="P63" i="56"/>
  <c r="T63" i="56"/>
  <c r="P64" i="56"/>
  <c r="T64" i="56"/>
  <c r="P65" i="56"/>
  <c r="T65" i="56"/>
  <c r="P66" i="56"/>
  <c r="T66" i="56"/>
  <c r="U30" i="56" a="1"/>
  <c r="U30" i="56"/>
  <c r="R27" i="56"/>
  <c r="S27" i="56"/>
  <c r="R26" i="56"/>
  <c r="S26" i="56"/>
  <c r="R25" i="56"/>
  <c r="S25" i="56"/>
  <c r="R24" i="56"/>
  <c r="S24" i="56"/>
  <c r="R23" i="56"/>
  <c r="S23" i="56"/>
  <c r="R22" i="56"/>
  <c r="S22" i="56"/>
  <c r="R21" i="56"/>
  <c r="S21" i="56"/>
  <c r="R20" i="56"/>
  <c r="S20" i="56"/>
  <c r="R19" i="56"/>
  <c r="S19" i="56"/>
  <c r="T27" i="56"/>
  <c r="T26" i="56"/>
  <c r="T24" i="56"/>
  <c r="T19" i="56"/>
  <c r="T20" i="56"/>
  <c r="T25" i="56"/>
  <c r="T22" i="56"/>
  <c r="T21" i="56"/>
  <c r="T23" i="56"/>
  <c r="U19" i="56" a="1"/>
  <c r="U19" i="56"/>
  <c r="D28" i="62"/>
  <c r="D27" i="62"/>
  <c r="M19" i="63" a="1"/>
  <c r="M19" i="63"/>
  <c r="N19" i="63"/>
  <c r="O19" i="63"/>
  <c r="Q19" i="63"/>
  <c r="M20" i="63"/>
  <c r="N20" i="63"/>
  <c r="O20" i="63"/>
  <c r="Q20" i="63"/>
  <c r="M21" i="63"/>
  <c r="N21" i="63"/>
  <c r="O21" i="63"/>
  <c r="Q21" i="63"/>
  <c r="M22" i="63"/>
  <c r="N22" i="63"/>
  <c r="O22" i="63"/>
  <c r="Q22" i="63"/>
  <c r="M23" i="63"/>
  <c r="N23" i="63"/>
  <c r="O23" i="63"/>
  <c r="Q23" i="63"/>
  <c r="M24" i="63"/>
  <c r="N24" i="63"/>
  <c r="O24" i="63"/>
  <c r="Q24" i="63"/>
  <c r="M25" i="63"/>
  <c r="N25" i="63"/>
  <c r="O25" i="63"/>
  <c r="Q25" i="63"/>
  <c r="M26" i="63"/>
  <c r="N26" i="63"/>
  <c r="O26" i="63"/>
  <c r="Q26" i="63"/>
  <c r="M27" i="63"/>
  <c r="N27" i="63"/>
  <c r="O27" i="63"/>
  <c r="Q27" i="63"/>
  <c r="M28" i="63"/>
  <c r="N28" i="63"/>
  <c r="O28" i="63"/>
  <c r="Q28" i="63"/>
  <c r="M29" i="63"/>
  <c r="N29" i="63"/>
  <c r="O29" i="63"/>
  <c r="Q29" i="63"/>
  <c r="D2" i="67" a="1"/>
  <c r="D2" i="67"/>
  <c r="E2" i="67"/>
  <c r="F2" i="67"/>
  <c r="G2" i="67"/>
  <c r="H2" i="67"/>
  <c r="I2" i="67"/>
  <c r="D3" i="67"/>
  <c r="E3" i="67"/>
  <c r="F3" i="67"/>
  <c r="G3" i="67"/>
  <c r="H3" i="67"/>
  <c r="I3" i="67"/>
  <c r="D4" i="67"/>
  <c r="E4" i="67"/>
  <c r="F4" i="67"/>
  <c r="G4" i="67"/>
  <c r="H4" i="67"/>
  <c r="I4" i="67"/>
  <c r="D5" i="67"/>
  <c r="E5" i="67"/>
  <c r="F5" i="67"/>
  <c r="G5" i="67"/>
  <c r="H5" i="67"/>
  <c r="I5" i="67"/>
  <c r="D6" i="67"/>
  <c r="E6" i="67"/>
  <c r="F6" i="67"/>
  <c r="G6" i="67"/>
  <c r="H6" i="67"/>
  <c r="I6" i="67"/>
  <c r="D7" i="67"/>
  <c r="E7" i="67"/>
  <c r="F7" i="67"/>
  <c r="G7" i="67"/>
  <c r="H7" i="67"/>
  <c r="I7" i="67"/>
  <c r="D8" i="67"/>
  <c r="E8" i="67"/>
  <c r="F8" i="67"/>
  <c r="G8" i="67"/>
  <c r="H8" i="67"/>
  <c r="I8" i="67"/>
  <c r="D9" i="67"/>
  <c r="E9" i="67"/>
  <c r="F9" i="67"/>
  <c r="G9" i="67"/>
  <c r="H9" i="67"/>
  <c r="I9" i="67"/>
  <c r="D10" i="67"/>
  <c r="E10" i="67"/>
  <c r="F10" i="67"/>
  <c r="G10" i="67"/>
  <c r="H10" i="67"/>
  <c r="I10" i="67"/>
  <c r="D11" i="67"/>
  <c r="E11" i="67"/>
  <c r="F11" i="67"/>
  <c r="G11" i="67"/>
  <c r="H11" i="67"/>
  <c r="I11" i="67"/>
  <c r="D12" i="67"/>
  <c r="E12" i="67"/>
  <c r="F12" i="67"/>
  <c r="G12" i="67"/>
  <c r="H12" i="67"/>
  <c r="I12" i="67"/>
  <c r="D13" i="67"/>
  <c r="E13" i="67"/>
  <c r="F13" i="67"/>
  <c r="G13" i="67"/>
  <c r="H13" i="67"/>
  <c r="I13" i="67"/>
  <c r="D14" i="67"/>
  <c r="E14" i="67"/>
  <c r="F14" i="67"/>
  <c r="G14" i="67"/>
  <c r="H14" i="67"/>
  <c r="I14" i="67"/>
  <c r="D15" i="67"/>
  <c r="E15" i="67"/>
  <c r="F15" i="67"/>
  <c r="G15" i="67"/>
  <c r="H15" i="67"/>
  <c r="I15" i="67"/>
  <c r="D16" i="67"/>
  <c r="E16" i="67"/>
  <c r="F16" i="67"/>
  <c r="G16" i="67"/>
  <c r="H16" i="67"/>
  <c r="I16" i="67"/>
  <c r="D17" i="67"/>
  <c r="E17" i="67"/>
  <c r="F17" i="67"/>
  <c r="G17" i="67"/>
  <c r="H17" i="67"/>
  <c r="I17" i="67"/>
  <c r="D18" i="67"/>
  <c r="E18" i="67"/>
  <c r="F18" i="67"/>
  <c r="G18" i="67"/>
  <c r="H18" i="67"/>
  <c r="I18" i="67"/>
  <c r="D19" i="67"/>
  <c r="E19" i="67"/>
  <c r="F19" i="67"/>
  <c r="G19" i="67"/>
  <c r="H19" i="67"/>
  <c r="I19" i="67"/>
  <c r="D20" i="67"/>
  <c r="E20" i="67"/>
  <c r="F20" i="67"/>
  <c r="G20" i="67"/>
  <c r="H20" i="67"/>
  <c r="I20" i="67"/>
  <c r="D21" i="67"/>
  <c r="E21" i="67"/>
  <c r="F21" i="67"/>
  <c r="G21" i="67"/>
  <c r="H21" i="67"/>
  <c r="I21" i="67"/>
  <c r="D22" i="67"/>
  <c r="E22" i="67"/>
  <c r="F22" i="67"/>
  <c r="G22" i="67"/>
  <c r="H22" i="67"/>
  <c r="I22" i="67"/>
  <c r="D23" i="67"/>
  <c r="E23" i="67"/>
  <c r="F23" i="67"/>
  <c r="G23" i="67"/>
  <c r="H23" i="67"/>
  <c r="I23" i="67"/>
  <c r="D24" i="67"/>
  <c r="E24" i="67"/>
  <c r="F24" i="67"/>
  <c r="G24" i="67"/>
  <c r="H24" i="67"/>
  <c r="I24" i="67"/>
  <c r="D25" i="67"/>
  <c r="E25" i="67"/>
  <c r="F25" i="67"/>
  <c r="G25" i="67"/>
  <c r="H25" i="67"/>
  <c r="I25" i="67"/>
  <c r="D26" i="67"/>
  <c r="E26" i="67"/>
  <c r="F26" i="67"/>
  <c r="G26" i="67"/>
  <c r="H26" i="67"/>
  <c r="I26" i="67"/>
  <c r="D27" i="67"/>
  <c r="E27" i="67"/>
  <c r="F27" i="67"/>
  <c r="G27" i="67"/>
  <c r="H27" i="67"/>
  <c r="I27" i="67"/>
  <c r="D28" i="67"/>
  <c r="E28" i="67"/>
  <c r="F28" i="67"/>
  <c r="G28" i="67"/>
  <c r="H28" i="67"/>
  <c r="I28" i="67"/>
  <c r="D29" i="67"/>
  <c r="E29" i="67"/>
  <c r="F29" i="67"/>
  <c r="G29" i="67"/>
  <c r="H29" i="67"/>
  <c r="I29" i="67"/>
  <c r="D30" i="67"/>
  <c r="E30" i="67"/>
  <c r="F30" i="67"/>
  <c r="G30" i="67"/>
  <c r="H30" i="67"/>
  <c r="I30" i="67"/>
  <c r="D31" i="67"/>
  <c r="E31" i="67"/>
  <c r="F31" i="67"/>
  <c r="G31" i="67"/>
  <c r="H31" i="67"/>
  <c r="I31" i="67"/>
  <c r="D32" i="67"/>
  <c r="E32" i="67"/>
  <c r="F32" i="67"/>
  <c r="G32" i="67"/>
  <c r="H32" i="67"/>
  <c r="I32" i="67"/>
  <c r="D33" i="67"/>
  <c r="E33" i="67"/>
  <c r="F33" i="67"/>
  <c r="G33" i="67"/>
  <c r="H33" i="67"/>
  <c r="I33" i="67"/>
  <c r="D34" i="67"/>
  <c r="E34" i="67"/>
  <c r="F34" i="67"/>
  <c r="G34" i="67"/>
  <c r="H34" i="67"/>
  <c r="I34" i="67"/>
  <c r="D35" i="67"/>
  <c r="E35" i="67"/>
  <c r="F35" i="67"/>
  <c r="G35" i="67"/>
  <c r="H35" i="67"/>
  <c r="I35" i="67"/>
  <c r="D36" i="67"/>
  <c r="E36" i="67"/>
  <c r="F36" i="67"/>
  <c r="G36" i="67"/>
  <c r="H36" i="67"/>
  <c r="I36" i="67"/>
  <c r="D37" i="67"/>
  <c r="E37" i="67"/>
  <c r="F37" i="67"/>
  <c r="G37" i="67"/>
  <c r="H37" i="67"/>
  <c r="I37" i="67"/>
  <c r="D38" i="67"/>
  <c r="E38" i="67"/>
  <c r="F38" i="67"/>
  <c r="G38" i="67"/>
  <c r="H38" i="67"/>
  <c r="I38" i="67"/>
  <c r="D39" i="67"/>
  <c r="E39" i="67"/>
  <c r="F39" i="67"/>
  <c r="G39" i="67"/>
  <c r="H39" i="67"/>
  <c r="I39" i="67"/>
  <c r="D40" i="67"/>
  <c r="E40" i="67"/>
  <c r="F40" i="67"/>
  <c r="G40" i="67"/>
  <c r="H40" i="67"/>
  <c r="I40" i="67"/>
  <c r="D41" i="67"/>
  <c r="E41" i="67"/>
  <c r="F41" i="67"/>
  <c r="G41" i="67"/>
  <c r="H41" i="67"/>
  <c r="I41" i="67"/>
  <c r="D42" i="67"/>
  <c r="E42" i="67"/>
  <c r="F42" i="67"/>
  <c r="G42" i="67"/>
  <c r="H42" i="67"/>
  <c r="I42" i="67"/>
  <c r="D43" i="67"/>
  <c r="E43" i="67"/>
  <c r="F43" i="67"/>
  <c r="G43" i="67"/>
  <c r="H43" i="67"/>
  <c r="I43" i="67"/>
  <c r="D44" i="67"/>
  <c r="E44" i="67"/>
  <c r="F44" i="67"/>
  <c r="G44" i="67"/>
  <c r="H44" i="67"/>
  <c r="I44" i="67"/>
  <c r="D45" i="67"/>
  <c r="E45" i="67"/>
  <c r="F45" i="67"/>
  <c r="G45" i="67"/>
  <c r="H45" i="67"/>
  <c r="I45" i="67"/>
  <c r="D46" i="67"/>
  <c r="E46" i="67"/>
  <c r="F46" i="67"/>
  <c r="G46" i="67"/>
  <c r="H46" i="67"/>
  <c r="I46" i="67"/>
  <c r="D47" i="67"/>
  <c r="E47" i="67"/>
  <c r="F47" i="67"/>
  <c r="G47" i="67"/>
  <c r="H47" i="67"/>
  <c r="I47" i="67"/>
  <c r="D48" i="67"/>
  <c r="E48" i="67"/>
  <c r="F48" i="67"/>
  <c r="G48" i="67"/>
  <c r="H48" i="67"/>
  <c r="I48" i="67"/>
  <c r="D49" i="67"/>
  <c r="E49" i="67"/>
  <c r="F49" i="67"/>
  <c r="G49" i="67"/>
  <c r="H49" i="67"/>
  <c r="I49" i="67"/>
  <c r="D50" i="67"/>
  <c r="E50" i="67"/>
  <c r="F50" i="67"/>
  <c r="G50" i="67"/>
  <c r="H50" i="67"/>
  <c r="I50" i="67"/>
  <c r="D51" i="67"/>
  <c r="E51" i="67"/>
  <c r="F51" i="67"/>
  <c r="G51" i="67"/>
  <c r="H51" i="67"/>
  <c r="I51" i="67"/>
  <c r="D52" i="67"/>
  <c r="E52" i="67"/>
  <c r="F52" i="67"/>
  <c r="G52" i="67"/>
  <c r="H52" i="67"/>
  <c r="I52" i="67"/>
  <c r="D53" i="67"/>
  <c r="E53" i="67"/>
  <c r="F53" i="67"/>
  <c r="G53" i="67"/>
  <c r="H53" i="67"/>
  <c r="I53" i="67"/>
  <c r="D54" i="67"/>
  <c r="E54" i="67"/>
  <c r="F54" i="67"/>
  <c r="G54" i="67"/>
  <c r="H54" i="67"/>
  <c r="I54" i="67"/>
  <c r="D55" i="67"/>
  <c r="E55" i="67"/>
  <c r="F55" i="67"/>
  <c r="G55" i="67"/>
  <c r="H55" i="67"/>
  <c r="I55" i="67"/>
  <c r="D56" i="67"/>
  <c r="E56" i="67"/>
  <c r="F56" i="67"/>
  <c r="G56" i="67"/>
  <c r="H56" i="67"/>
  <c r="I56" i="67"/>
  <c r="D57" i="67"/>
  <c r="E57" i="67"/>
  <c r="F57" i="67"/>
  <c r="G57" i="67"/>
  <c r="H57" i="67"/>
  <c r="I57" i="67"/>
  <c r="D58" i="67"/>
  <c r="E58" i="67"/>
  <c r="F58" i="67"/>
  <c r="G58" i="67"/>
  <c r="H58" i="67"/>
  <c r="I58" i="67"/>
  <c r="D59" i="67"/>
  <c r="E59" i="67"/>
  <c r="F59" i="67"/>
  <c r="G59" i="67"/>
  <c r="H59" i="67"/>
  <c r="I59" i="67"/>
  <c r="D60" i="67"/>
  <c r="E60" i="67"/>
  <c r="F60" i="67"/>
  <c r="G60" i="67"/>
  <c r="H60" i="67"/>
  <c r="I60" i="67"/>
  <c r="D61" i="67"/>
  <c r="E61" i="67"/>
  <c r="F61" i="67"/>
  <c r="G61" i="67"/>
  <c r="H61" i="67"/>
  <c r="I61" i="67"/>
  <c r="D62" i="67"/>
  <c r="E62" i="67"/>
  <c r="F62" i="67"/>
  <c r="G62" i="67"/>
  <c r="H62" i="67"/>
  <c r="I62" i="67"/>
  <c r="D63" i="67"/>
  <c r="E63" i="67"/>
  <c r="F63" i="67"/>
  <c r="G63" i="67"/>
  <c r="H63" i="67"/>
  <c r="I63" i="67"/>
  <c r="D64" i="67"/>
  <c r="E64" i="67"/>
  <c r="F64" i="67"/>
  <c r="G64" i="67"/>
  <c r="H64" i="67"/>
  <c r="I64" i="67"/>
  <c r="D65" i="67"/>
  <c r="E65" i="67"/>
  <c r="F65" i="67"/>
  <c r="G65" i="67"/>
  <c r="H65" i="67"/>
  <c r="I65" i="67"/>
  <c r="D66" i="67"/>
  <c r="E66" i="67"/>
  <c r="F66" i="67"/>
  <c r="G66" i="67"/>
  <c r="H66" i="67"/>
  <c r="I66" i="67"/>
  <c r="D67" i="67"/>
  <c r="E67" i="67"/>
  <c r="F67" i="67"/>
  <c r="G67" i="67"/>
  <c r="H67" i="67"/>
  <c r="I67" i="67"/>
  <c r="D68" i="67"/>
  <c r="E68" i="67"/>
  <c r="F68" i="67"/>
  <c r="G68" i="67"/>
  <c r="H68" i="67"/>
  <c r="I68" i="67"/>
  <c r="D69" i="67"/>
  <c r="E69" i="67"/>
  <c r="F69" i="67"/>
  <c r="G69" i="67"/>
  <c r="H69" i="67"/>
  <c r="I69" i="67"/>
  <c r="D70" i="67"/>
  <c r="E70" i="67"/>
  <c r="F70" i="67"/>
  <c r="G70" i="67"/>
  <c r="H70" i="67"/>
  <c r="I70" i="67"/>
  <c r="D71" i="67"/>
  <c r="E71" i="67"/>
  <c r="F71" i="67"/>
  <c r="G71" i="67"/>
  <c r="H71" i="67"/>
  <c r="I71" i="67"/>
  <c r="D72" i="67"/>
  <c r="E72" i="67"/>
  <c r="F72" i="67"/>
  <c r="G72" i="67"/>
  <c r="H72" i="67"/>
  <c r="I72" i="67"/>
  <c r="D73" i="67"/>
  <c r="E73" i="67"/>
  <c r="F73" i="67"/>
  <c r="G73" i="67"/>
  <c r="H73" i="67"/>
  <c r="I73" i="67"/>
  <c r="D74" i="67"/>
  <c r="E74" i="67"/>
  <c r="F74" i="67"/>
  <c r="G74" i="67"/>
  <c r="H74" i="67"/>
  <c r="I74" i="67"/>
  <c r="D75" i="67"/>
  <c r="E75" i="67"/>
  <c r="F75" i="67"/>
  <c r="G75" i="67"/>
  <c r="H75" i="67"/>
  <c r="I75" i="67"/>
  <c r="D76" i="67"/>
  <c r="E76" i="67"/>
  <c r="F76" i="67"/>
  <c r="G76" i="67"/>
  <c r="H76" i="67"/>
  <c r="I76" i="67"/>
  <c r="D77" i="67"/>
  <c r="E77" i="67"/>
  <c r="F77" i="67"/>
  <c r="G77" i="67"/>
  <c r="H77" i="67"/>
  <c r="I77" i="67"/>
  <c r="D78" i="67"/>
  <c r="E78" i="67"/>
  <c r="F78" i="67"/>
  <c r="G78" i="67"/>
  <c r="H78" i="67"/>
  <c r="I78" i="67"/>
  <c r="D79" i="67"/>
  <c r="E79" i="67"/>
  <c r="F79" i="67"/>
  <c r="G79" i="67"/>
  <c r="H79" i="67"/>
  <c r="I79" i="67"/>
  <c r="D80" i="67"/>
  <c r="E80" i="67"/>
  <c r="F80" i="67"/>
  <c r="G80" i="67"/>
  <c r="H80" i="67"/>
  <c r="I80" i="67"/>
  <c r="D81" i="67"/>
  <c r="E81" i="67"/>
  <c r="F81" i="67"/>
  <c r="G81" i="67"/>
  <c r="H81" i="67"/>
  <c r="I81" i="67"/>
  <c r="D82" i="67"/>
  <c r="E82" i="67"/>
  <c r="F82" i="67"/>
  <c r="G82" i="67"/>
  <c r="H82" i="67"/>
  <c r="I82" i="67"/>
  <c r="D83" i="67"/>
  <c r="E83" i="67"/>
  <c r="F83" i="67"/>
  <c r="G83" i="67"/>
  <c r="H83" i="67"/>
  <c r="I83" i="67"/>
  <c r="D84" i="67"/>
  <c r="E84" i="67"/>
  <c r="F84" i="67"/>
  <c r="G84" i="67"/>
  <c r="H84" i="67"/>
  <c r="I84" i="67"/>
  <c r="D85" i="67"/>
  <c r="E85" i="67"/>
  <c r="F85" i="67"/>
  <c r="G85" i="67"/>
  <c r="H85" i="67"/>
  <c r="I85" i="67"/>
  <c r="D86" i="67"/>
  <c r="E86" i="67"/>
  <c r="F86" i="67"/>
  <c r="G86" i="67"/>
  <c r="H86" i="67"/>
  <c r="I86" i="67"/>
  <c r="D87" i="67"/>
  <c r="E87" i="67"/>
  <c r="F87" i="67"/>
  <c r="G87" i="67"/>
  <c r="H87" i="67"/>
  <c r="I87" i="67"/>
  <c r="D88" i="67"/>
  <c r="E88" i="67"/>
  <c r="F88" i="67"/>
  <c r="G88" i="67"/>
  <c r="H88" i="67"/>
  <c r="I88" i="67"/>
  <c r="D89" i="67"/>
  <c r="E89" i="67"/>
  <c r="F89" i="67"/>
  <c r="G89" i="67"/>
  <c r="H89" i="67"/>
  <c r="I89" i="67"/>
  <c r="D90" i="67"/>
  <c r="E90" i="67"/>
  <c r="F90" i="67"/>
  <c r="G90" i="67"/>
  <c r="H90" i="67"/>
  <c r="I90" i="67"/>
  <c r="D91" i="67"/>
  <c r="E91" i="67"/>
  <c r="F91" i="67"/>
  <c r="G91" i="67"/>
  <c r="H91" i="67"/>
  <c r="I91" i="67"/>
  <c r="D92" i="67"/>
  <c r="E92" i="67"/>
  <c r="F92" i="67"/>
  <c r="G92" i="67"/>
  <c r="H92" i="67"/>
  <c r="I92" i="67"/>
  <c r="D93" i="67"/>
  <c r="E93" i="67"/>
  <c r="F93" i="67"/>
  <c r="G93" i="67"/>
  <c r="H93" i="67"/>
  <c r="I93" i="67"/>
  <c r="D94" i="67"/>
  <c r="E94" i="67"/>
  <c r="F94" i="67"/>
  <c r="G94" i="67"/>
  <c r="H94" i="67"/>
  <c r="I94" i="67"/>
  <c r="D95" i="67"/>
  <c r="E95" i="67"/>
  <c r="F95" i="67"/>
  <c r="G95" i="67"/>
  <c r="H95" i="67"/>
  <c r="I95" i="67"/>
  <c r="D96" i="67"/>
  <c r="E96" i="67"/>
  <c r="F96" i="67"/>
  <c r="G96" i="67"/>
  <c r="H96" i="67"/>
  <c r="I96" i="67"/>
  <c r="D97" i="67"/>
  <c r="E97" i="67"/>
  <c r="F97" i="67"/>
  <c r="G97" i="67"/>
  <c r="H97" i="67"/>
  <c r="I97" i="67"/>
  <c r="D98" i="67"/>
  <c r="E98" i="67"/>
  <c r="F98" i="67"/>
  <c r="G98" i="67"/>
  <c r="H98" i="67"/>
  <c r="I98" i="67"/>
  <c r="D99" i="67"/>
  <c r="E99" i="67"/>
  <c r="F99" i="67"/>
  <c r="G99" i="67"/>
  <c r="H99" i="67"/>
  <c r="I99" i="67"/>
  <c r="D100" i="67"/>
  <c r="E100" i="67"/>
  <c r="F100" i="67"/>
  <c r="G100" i="67"/>
  <c r="H100" i="67"/>
  <c r="I100" i="67"/>
  <c r="D101" i="67"/>
  <c r="E101" i="67"/>
  <c r="F101" i="67"/>
  <c r="G101" i="67"/>
  <c r="H101" i="67"/>
  <c r="I101" i="67"/>
  <c r="D102" i="67"/>
  <c r="E102" i="67"/>
  <c r="F102" i="67"/>
  <c r="G102" i="67"/>
  <c r="H102" i="67"/>
  <c r="I102" i="67"/>
  <c r="D103" i="67"/>
  <c r="E103" i="67"/>
  <c r="F103" i="67"/>
  <c r="G103" i="67"/>
  <c r="H103" i="67"/>
  <c r="I103" i="67"/>
  <c r="D104" i="67"/>
  <c r="E104" i="67"/>
  <c r="F104" i="67"/>
  <c r="G104" i="67"/>
  <c r="H104" i="67"/>
  <c r="I104" i="67"/>
  <c r="D105" i="67"/>
  <c r="E105" i="67"/>
  <c r="F105" i="67"/>
  <c r="G105" i="67"/>
  <c r="H105" i="67"/>
  <c r="I105" i="67"/>
  <c r="D106" i="67"/>
  <c r="E106" i="67"/>
  <c r="F106" i="67"/>
  <c r="G106" i="67"/>
  <c r="H106" i="67"/>
  <c r="I106" i="67"/>
  <c r="D107" i="67"/>
  <c r="E107" i="67"/>
  <c r="F107" i="67"/>
  <c r="G107" i="67"/>
  <c r="H107" i="67"/>
  <c r="I107" i="67"/>
  <c r="D108" i="67"/>
  <c r="E108" i="67"/>
  <c r="F108" i="67"/>
  <c r="G108" i="67"/>
  <c r="H108" i="67"/>
  <c r="I108" i="67"/>
  <c r="D109" i="67"/>
  <c r="E109" i="67"/>
  <c r="F109" i="67"/>
  <c r="G109" i="67"/>
  <c r="H109" i="67"/>
  <c r="I109" i="67"/>
  <c r="D110" i="67"/>
  <c r="E110" i="67"/>
  <c r="F110" i="67"/>
  <c r="G110" i="67"/>
  <c r="H110" i="67"/>
  <c r="I110" i="67"/>
  <c r="D111" i="67"/>
  <c r="E111" i="67"/>
  <c r="F111" i="67"/>
  <c r="G111" i="67"/>
  <c r="H111" i="67"/>
  <c r="I111" i="67"/>
  <c r="D112" i="67"/>
  <c r="E112" i="67"/>
  <c r="F112" i="67"/>
  <c r="G112" i="67"/>
  <c r="H112" i="67"/>
  <c r="I112" i="67"/>
  <c r="D113" i="67"/>
  <c r="E113" i="67"/>
  <c r="F113" i="67"/>
  <c r="G113" i="67"/>
  <c r="H113" i="67"/>
  <c r="I113" i="67"/>
  <c r="D114" i="67"/>
  <c r="E114" i="67"/>
  <c r="F114" i="67"/>
  <c r="G114" i="67"/>
  <c r="H114" i="67"/>
  <c r="I114" i="67"/>
  <c r="D115" i="67"/>
  <c r="E115" i="67"/>
  <c r="F115" i="67"/>
  <c r="G115" i="67"/>
  <c r="H115" i="67"/>
  <c r="I115" i="67"/>
  <c r="D116" i="67"/>
  <c r="E116" i="67"/>
  <c r="F116" i="67"/>
  <c r="G116" i="67"/>
  <c r="H116" i="67"/>
  <c r="I116" i="67"/>
  <c r="D117" i="67"/>
  <c r="E117" i="67"/>
  <c r="F117" i="67"/>
  <c r="G117" i="67"/>
  <c r="H117" i="67"/>
  <c r="I117" i="67"/>
  <c r="D118" i="67"/>
  <c r="E118" i="67"/>
  <c r="F118" i="67"/>
  <c r="G118" i="67"/>
  <c r="H118" i="67"/>
  <c r="I118" i="67"/>
  <c r="D119" i="67"/>
  <c r="E119" i="67"/>
  <c r="F119" i="67"/>
  <c r="G119" i="67"/>
  <c r="H119" i="67"/>
  <c r="I119" i="67"/>
  <c r="D120" i="67"/>
  <c r="E120" i="67"/>
  <c r="F120" i="67"/>
  <c r="G120" i="67"/>
  <c r="H120" i="67"/>
  <c r="I120" i="67"/>
  <c r="D121" i="67"/>
  <c r="E121" i="67"/>
  <c r="F121" i="67"/>
  <c r="G121" i="67"/>
  <c r="H121" i="67"/>
  <c r="I121" i="67"/>
  <c r="D122" i="67"/>
  <c r="E122" i="67"/>
  <c r="F122" i="67"/>
  <c r="G122" i="67"/>
  <c r="H122" i="67"/>
  <c r="I122" i="67"/>
  <c r="D123" i="67"/>
  <c r="E123" i="67"/>
  <c r="F123" i="67"/>
  <c r="G123" i="67"/>
  <c r="H123" i="67"/>
  <c r="I123" i="67"/>
  <c r="D124" i="67"/>
  <c r="E124" i="67"/>
  <c r="F124" i="67"/>
  <c r="G124" i="67"/>
  <c r="H124" i="67"/>
  <c r="I124" i="67"/>
  <c r="D125" i="67"/>
  <c r="E125" i="67"/>
  <c r="F125" i="67"/>
  <c r="G125" i="67"/>
  <c r="H125" i="67"/>
  <c r="I125" i="67"/>
  <c r="D126" i="67"/>
  <c r="E126" i="67"/>
  <c r="F126" i="67"/>
  <c r="G126" i="67"/>
  <c r="H126" i="67"/>
  <c r="I126" i="67"/>
  <c r="D14" i="69"/>
  <c r="D15" i="69"/>
  <c r="C27" i="69"/>
  <c r="C28" i="69"/>
  <c r="D30" i="69"/>
  <c r="J1" i="67" a="1"/>
  <c r="J23" i="63"/>
  <c r="AA17" i="63"/>
  <c r="AA19" i="63" a="1"/>
  <c r="Z17" i="63"/>
  <c r="Z19" i="63" a="1"/>
  <c r="J1" i="67"/>
  <c r="D29" i="69"/>
  <c r="J63" i="67"/>
  <c r="Z23" i="63"/>
  <c r="Z535" i="63"/>
  <c r="Z1047" i="63"/>
  <c r="Z1559" i="63"/>
  <c r="Z392" i="63"/>
  <c r="Z904" i="63"/>
  <c r="Z1416" i="63"/>
  <c r="Z257" i="63"/>
  <c r="Z769" i="63"/>
  <c r="J18" i="67"/>
  <c r="J91" i="67"/>
  <c r="Z319" i="63"/>
  <c r="Z903" i="63"/>
  <c r="Z1487" i="63"/>
  <c r="Z400" i="63"/>
  <c r="Z984" i="63"/>
  <c r="Z1568" i="63"/>
  <c r="Z481" i="63"/>
  <c r="Z1065" i="63"/>
  <c r="Z1585" i="63"/>
  <c r="Z341" i="63"/>
  <c r="Z853" i="63"/>
  <c r="Z1365" i="63"/>
  <c r="Z218" i="63"/>
  <c r="Z1242" i="63"/>
  <c r="Z2000" i="63"/>
  <c r="Z2512" i="63"/>
  <c r="Z3024" i="63"/>
  <c r="Z923" i="63"/>
  <c r="Z1841" i="63"/>
  <c r="Z2353" i="63"/>
  <c r="J76" i="67"/>
  <c r="Z287" i="63"/>
  <c r="Z951" i="63"/>
  <c r="Z1615" i="63"/>
  <c r="Z608" i="63"/>
  <c r="Z1280" i="63"/>
  <c r="Z281" i="63"/>
  <c r="Z945" i="63"/>
  <c r="Z1553" i="63"/>
  <c r="Z381" i="63"/>
  <c r="J25" i="67"/>
  <c r="J108" i="67"/>
  <c r="Z551" i="63"/>
  <c r="Z1215" i="63"/>
  <c r="Z208" i="63"/>
  <c r="Z872" i="63"/>
  <c r="Z1536" i="63"/>
  <c r="Z537" i="63"/>
  <c r="Z1193" i="63"/>
  <c r="Z29" i="63"/>
  <c r="Z613" i="63"/>
  <c r="J58" i="67"/>
  <c r="Z135" i="63"/>
  <c r="Z807" i="63"/>
  <c r="Z1471" i="63"/>
  <c r="Z464" i="63"/>
  <c r="Z1136" i="63"/>
  <c r="Z137" i="63"/>
  <c r="Z801" i="63"/>
  <c r="Z1425" i="63"/>
  <c r="Z253" i="63"/>
  <c r="J11" i="67"/>
  <c r="J94" i="67"/>
  <c r="Z431" i="63"/>
  <c r="Z1095" i="63"/>
  <c r="Z88" i="63"/>
  <c r="Z752" i="63"/>
  <c r="Z1432" i="63"/>
  <c r="Z425" i="63"/>
  <c r="Z1097" i="63"/>
  <c r="Z1681" i="63"/>
  <c r="Z509" i="63"/>
  <c r="Z1093" i="63"/>
  <c r="Z1677" i="63"/>
  <c r="Z1002" i="63"/>
  <c r="Z1952" i="63"/>
  <c r="Z2536" i="63"/>
  <c r="Z91" i="63"/>
  <c r="Z1259" i="63"/>
  <c r="Z2081" i="63"/>
  <c r="Z2633" i="63"/>
  <c r="Z76" i="63"/>
  <c r="J7" i="67"/>
  <c r="J71" i="67"/>
  <c r="Z87" i="63"/>
  <c r="Z599" i="63"/>
  <c r="Z1111" i="63"/>
  <c r="Z1623" i="63"/>
  <c r="Z456" i="63"/>
  <c r="Z968" i="63"/>
  <c r="Z1480" i="63"/>
  <c r="Z321" i="63"/>
  <c r="Z833" i="63"/>
  <c r="J27" i="67"/>
  <c r="J100" i="67"/>
  <c r="Z391" i="63"/>
  <c r="Z975" i="63"/>
  <c r="Z1567" i="63"/>
  <c r="Z472" i="63"/>
  <c r="Z1056" i="63"/>
  <c r="Z1640" i="63"/>
  <c r="Z553" i="63"/>
  <c r="Z1137" i="63"/>
  <c r="Z1649" i="63"/>
  <c r="Z405" i="63"/>
  <c r="Z917" i="63"/>
  <c r="Z1429" i="63"/>
  <c r="Z346" i="63"/>
  <c r="Z1370" i="63"/>
  <c r="Z2064" i="63"/>
  <c r="Z2576" i="63"/>
  <c r="Z27" i="63"/>
  <c r="Z1051" i="63"/>
  <c r="Z1905" i="63"/>
  <c r="J3" i="67"/>
  <c r="J86" i="67"/>
  <c r="Z367" i="63"/>
  <c r="Z1031" i="63"/>
  <c r="Z24" i="63"/>
  <c r="Z696" i="63"/>
  <c r="Z1368" i="63"/>
  <c r="Z361" i="63"/>
  <c r="Z1033" i="63"/>
  <c r="Z1625" i="63"/>
  <c r="Z453" i="63"/>
  <c r="J35" i="67"/>
  <c r="J120" i="67"/>
  <c r="Z631" i="63"/>
  <c r="Z1295" i="63"/>
  <c r="Z288" i="63"/>
  <c r="Z952" i="63"/>
  <c r="Z1624" i="63"/>
  <c r="Z617" i="63"/>
  <c r="Z1273" i="63"/>
  <c r="Z101" i="63"/>
  <c r="Z685" i="63"/>
  <c r="J68" i="67"/>
  <c r="Z223" i="63"/>
  <c r="Z887" i="63"/>
  <c r="Z1551" i="63"/>
  <c r="Z552" i="63"/>
  <c r="Z1216" i="63"/>
  <c r="Z217" i="63"/>
  <c r="Z881" i="63"/>
  <c r="Z1497" i="63"/>
  <c r="Z325" i="63"/>
  <c r="J21" i="67"/>
  <c r="J105" i="67"/>
  <c r="Z511" i="63"/>
  <c r="Z1183" i="63"/>
  <c r="Z168" i="63"/>
  <c r="Z848" i="63"/>
  <c r="Z1512" i="63"/>
  <c r="Z505" i="63"/>
  <c r="Z1169" i="63"/>
  <c r="Z1753" i="63"/>
  <c r="Z581" i="63"/>
  <c r="Z1165" i="63"/>
  <c r="Z1757" i="63"/>
  <c r="Z1146" i="63"/>
  <c r="Z2024" i="63"/>
  <c r="Z2608" i="63"/>
  <c r="Z235" i="63"/>
  <c r="Z1403" i="63"/>
  <c r="Z2153" i="63"/>
  <c r="Z2697" i="63"/>
  <c r="Z204" i="63"/>
  <c r="J15" i="67"/>
  <c r="J79" i="67"/>
  <c r="Z151" i="63"/>
  <c r="Z663" i="63"/>
  <c r="Z1175" i="63"/>
  <c r="Z1687" i="63"/>
  <c r="Z520" i="63"/>
  <c r="Z1032" i="63"/>
  <c r="Z1544" i="63"/>
  <c r="Z385" i="63"/>
  <c r="Z897" i="63"/>
  <c r="J36" i="67"/>
  <c r="J109" i="67"/>
  <c r="Z463" i="63"/>
  <c r="Z1055" i="63"/>
  <c r="Z1639" i="63"/>
  <c r="Z544" i="63"/>
  <c r="Z1128" i="63"/>
  <c r="Z41" i="63"/>
  <c r="Z625" i="63"/>
  <c r="Z1201" i="63"/>
  <c r="Z1713" i="63"/>
  <c r="Z469" i="63"/>
  <c r="Z981" i="63"/>
  <c r="Z1493" i="63"/>
  <c r="Z474" i="63"/>
  <c r="Z1498" i="63"/>
  <c r="Z2128" i="63"/>
  <c r="Z2640" i="63"/>
  <c r="Z155" i="63"/>
  <c r="Z1179" i="63"/>
  <c r="Z1969" i="63"/>
  <c r="J13" i="67"/>
  <c r="J97" i="67"/>
  <c r="Z447" i="63"/>
  <c r="Z1119" i="63"/>
  <c r="Z112" i="63"/>
  <c r="Z784" i="63"/>
  <c r="Z1448" i="63"/>
  <c r="Z441" i="63"/>
  <c r="Z1113" i="63"/>
  <c r="Z1697" i="63"/>
  <c r="Z525" i="63"/>
  <c r="J46" i="67"/>
  <c r="Z47" i="63"/>
  <c r="Z711" i="63"/>
  <c r="Z1383" i="63"/>
  <c r="Z368" i="63"/>
  <c r="Z1040" i="63"/>
  <c r="Z33" i="63"/>
  <c r="Z713" i="63"/>
  <c r="Z1345" i="63"/>
  <c r="Z173" i="63"/>
  <c r="Z757" i="63"/>
  <c r="J78" i="67"/>
  <c r="Z303" i="63"/>
  <c r="Z967" i="63"/>
  <c r="Z1647" i="63"/>
  <c r="Z632" i="63"/>
  <c r="Z1304" i="63"/>
  <c r="Z297" i="63"/>
  <c r="Z969" i="63"/>
  <c r="Z1569" i="63"/>
  <c r="Z397" i="63"/>
  <c r="J32" i="67"/>
  <c r="J115" i="67"/>
  <c r="Z591" i="63"/>
  <c r="Z1263" i="63"/>
  <c r="Z256" i="63"/>
  <c r="Z928" i="63"/>
  <c r="Z1592" i="63"/>
  <c r="Z593" i="63"/>
  <c r="Z1241" i="63"/>
  <c r="Z69" i="63"/>
  <c r="Z653" i="63"/>
  <c r="Z1245" i="63"/>
  <c r="Z122" i="63"/>
  <c r="Z1290" i="63"/>
  <c r="Z2096" i="63"/>
  <c r="Z2680" i="63"/>
  <c r="Z379" i="63"/>
  <c r="Z1547" i="63"/>
  <c r="Z2233" i="63"/>
  <c r="Z2761" i="63"/>
  <c r="Z332" i="63"/>
  <c r="J47" i="67"/>
  <c r="J111" i="67"/>
  <c r="Z407" i="63"/>
  <c r="Z919" i="63"/>
  <c r="Z1431" i="63"/>
  <c r="Z264" i="63"/>
  <c r="Z776" i="63"/>
  <c r="Z1288" i="63"/>
  <c r="Z129" i="63"/>
  <c r="Z641" i="63"/>
  <c r="J2" i="67"/>
  <c r="J73" i="67"/>
  <c r="Z175" i="63"/>
  <c r="Z759" i="63"/>
  <c r="Z1343" i="63"/>
  <c r="Z248" i="63"/>
  <c r="Z832" i="63"/>
  <c r="Z1424" i="63"/>
  <c r="Z337" i="63"/>
  <c r="Z921" i="63"/>
  <c r="Z1457" i="63"/>
  <c r="Z213" i="63"/>
  <c r="Z725" i="63"/>
  <c r="Z1237" i="63"/>
  <c r="Z1749" i="63"/>
  <c r="Z986" i="63"/>
  <c r="Z1872" i="63"/>
  <c r="Z2384" i="63"/>
  <c r="Z2896" i="63"/>
  <c r="Z667" i="63"/>
  <c r="Z1691" i="63"/>
  <c r="Z2225" i="63"/>
  <c r="J56" i="67"/>
  <c r="Z119" i="63"/>
  <c r="Z783" i="63"/>
  <c r="Z1455" i="63"/>
  <c r="Z440" i="63"/>
  <c r="Z1112" i="63"/>
  <c r="Z105" i="63"/>
  <c r="Z785" i="63"/>
  <c r="Z1409" i="63"/>
  <c r="Z237" i="63"/>
  <c r="J4" i="67"/>
  <c r="J88" i="67"/>
  <c r="Z375" i="63"/>
  <c r="Z1039" i="63"/>
  <c r="Z40" i="63"/>
  <c r="Z704" i="63"/>
  <c r="Z1376" i="63"/>
  <c r="Z369" i="63"/>
  <c r="Z1041" i="63"/>
  <c r="Z1633" i="63"/>
  <c r="Z461" i="63"/>
  <c r="J37" i="67"/>
  <c r="J121" i="67"/>
  <c r="Z639" i="63"/>
  <c r="Z1311" i="63"/>
  <c r="Z296" i="63"/>
  <c r="Z960" i="63"/>
  <c r="Z1632" i="63"/>
  <c r="Z633" i="63"/>
  <c r="Z1281" i="63"/>
  <c r="Z109" i="63"/>
  <c r="Z693" i="63"/>
  <c r="J74" i="67"/>
  <c r="Z263" i="63"/>
  <c r="Z935" i="63"/>
  <c r="Z1599" i="63"/>
  <c r="Z592" i="63"/>
  <c r="Z1256" i="63"/>
  <c r="Z249" i="63"/>
  <c r="Z929" i="63"/>
  <c r="Z1537" i="63"/>
  <c r="Z365" i="63"/>
  <c r="Z949" i="63"/>
  <c r="Z1533" i="63"/>
  <c r="Z698" i="63"/>
  <c r="Z1800" i="63"/>
  <c r="Z2392" i="63"/>
  <c r="Z2976" i="63"/>
  <c r="Z971" i="63"/>
  <c r="Z1937" i="63"/>
  <c r="Z2505" i="63"/>
  <c r="Z3017" i="63"/>
  <c r="Z844" i="63"/>
  <c r="J23" i="67"/>
  <c r="Z215" i="63"/>
  <c r="Z1239" i="63"/>
  <c r="Z584" i="63"/>
  <c r="Z1608" i="63"/>
  <c r="Z961" i="63"/>
  <c r="J118" i="67"/>
  <c r="Z1127" i="63"/>
  <c r="Z616" i="63"/>
  <c r="Z113" i="63"/>
  <c r="Z1265" i="63"/>
  <c r="Z533" i="63"/>
  <c r="Z1557" i="63"/>
  <c r="Z1626" i="63"/>
  <c r="Z2704" i="63"/>
  <c r="Z1307" i="63"/>
  <c r="J24" i="67"/>
  <c r="Z527" i="63"/>
  <c r="Z192" i="63"/>
  <c r="Z1528" i="63"/>
  <c r="Z1185" i="63"/>
  <c r="Z605" i="63"/>
  <c r="Z127" i="63"/>
  <c r="Z1463" i="63"/>
  <c r="Z1120" i="63"/>
  <c r="Z793" i="63"/>
  <c r="Z245" i="63"/>
  <c r="J89" i="67"/>
  <c r="Z1063" i="63"/>
  <c r="Z720" i="63"/>
  <c r="Z377" i="63"/>
  <c r="Z1641" i="63"/>
  <c r="J42" i="67"/>
  <c r="Z679" i="63"/>
  <c r="Z344" i="63"/>
  <c r="Z1680" i="63"/>
  <c r="Z1313" i="63"/>
  <c r="Z733" i="63"/>
  <c r="Z266" i="63"/>
  <c r="Z2168" i="63"/>
  <c r="Z523" i="63"/>
  <c r="Z2305" i="63"/>
  <c r="Z460" i="63"/>
  <c r="Z1612" i="63"/>
  <c r="Z2186" i="63"/>
  <c r="Z2698" i="63"/>
  <c r="Z3210" i="63"/>
  <c r="Z356" i="63"/>
  <c r="Z1380" i="63"/>
  <c r="Z2070" i="63"/>
  <c r="Z2582" i="63"/>
  <c r="Z3094" i="63"/>
  <c r="Z238" i="63"/>
  <c r="Z2011" i="63"/>
  <c r="J83" i="67"/>
  <c r="Z1007" i="63"/>
  <c r="Z664" i="63"/>
  <c r="Z329" i="63"/>
  <c r="Z1601" i="63"/>
  <c r="Z925" i="63"/>
  <c r="Z1589" i="63"/>
  <c r="Z970" i="63"/>
  <c r="Z2032" i="63"/>
  <c r="Z2696" i="63"/>
  <c r="Z587" i="63"/>
  <c r="Z1825" i="63"/>
  <c r="Z2481" i="63"/>
  <c r="Z3065" i="63"/>
  <c r="Z1084" i="63"/>
  <c r="Z2002" i="63"/>
  <c r="Z2586" i="63"/>
  <c r="Z3170" i="63"/>
  <c r="Z420" i="63"/>
  <c r="Z1588" i="63"/>
  <c r="Z2246" i="63"/>
  <c r="Z2830" i="63"/>
  <c r="Z3422" i="63"/>
  <c r="Z1787" i="63"/>
  <c r="Z2907" i="63"/>
  <c r="Z1014" i="63"/>
  <c r="Z2483" i="63"/>
  <c r="Z850" i="63"/>
  <c r="Z2316" i="63"/>
  <c r="Z3260" i="63"/>
  <c r="Z2591" i="63"/>
  <c r="Z834" i="63"/>
  <c r="J31" i="67"/>
  <c r="Z279" i="63"/>
  <c r="Z1303" i="63"/>
  <c r="Z648" i="63"/>
  <c r="Z1672" i="63"/>
  <c r="Z1025" i="63"/>
  <c r="Z31" i="63"/>
  <c r="Z1199" i="63"/>
  <c r="Z688" i="63"/>
  <c r="Z185" i="63"/>
  <c r="Z1329" i="63"/>
  <c r="Z597" i="63"/>
  <c r="Z1621" i="63"/>
  <c r="Z1734" i="63"/>
  <c r="Z2768" i="63"/>
  <c r="Z1435" i="63"/>
  <c r="J34" i="67"/>
  <c r="Z623" i="63"/>
  <c r="Z280" i="63"/>
  <c r="Z1616" i="63"/>
  <c r="Z1257" i="63"/>
  <c r="Z677" i="63"/>
  <c r="Z207" i="63"/>
  <c r="Z1543" i="63"/>
  <c r="Z1208" i="63"/>
  <c r="Z873" i="63"/>
  <c r="Z317" i="63"/>
  <c r="J99" i="67"/>
  <c r="Z1143" i="63"/>
  <c r="Z800" i="63"/>
  <c r="Z465" i="63"/>
  <c r="Z1721" i="63"/>
  <c r="J52" i="67"/>
  <c r="Z767" i="63"/>
  <c r="Z424" i="63"/>
  <c r="Z89" i="63"/>
  <c r="Z1385" i="63"/>
  <c r="Z805" i="63"/>
  <c r="Z410" i="63"/>
  <c r="Z2240" i="63"/>
  <c r="Z683" i="63"/>
  <c r="Z2377" i="63"/>
  <c r="Z588" i="63"/>
  <c r="Z1726" i="63"/>
  <c r="Z2250" i="63"/>
  <c r="Z2762" i="63"/>
  <c r="Z3274" i="63"/>
  <c r="Z484" i="63"/>
  <c r="Z1508" i="63"/>
  <c r="Z2134" i="63"/>
  <c r="Z2646" i="63"/>
  <c r="Z3158" i="63"/>
  <c r="Z494" i="63"/>
  <c r="Z2139" i="63"/>
  <c r="J104" i="67"/>
  <c r="Z1167" i="63"/>
  <c r="Z824" i="63"/>
  <c r="Z497" i="63"/>
  <c r="Z1745" i="63"/>
  <c r="Z1005" i="63"/>
  <c r="Z1669" i="63"/>
  <c r="Z1162" i="63"/>
  <c r="Z2112" i="63"/>
  <c r="Z2784" i="63"/>
  <c r="Z747" i="63"/>
  <c r="Z1913" i="63"/>
  <c r="Z2553" i="63"/>
  <c r="Z60" i="63"/>
  <c r="Z1244" i="63"/>
  <c r="Z2074" i="63"/>
  <c r="Z2658" i="63"/>
  <c r="Z3242" i="63"/>
  <c r="Z564" i="63"/>
  <c r="Z1720" i="63"/>
  <c r="Z2318" i="63"/>
  <c r="Z2910" i="63"/>
  <c r="Z3494" i="63"/>
  <c r="Z1931" i="63"/>
  <c r="Z3035" i="63"/>
  <c r="Z1754" i="63"/>
  <c r="Z2995" i="63"/>
  <c r="Z1106" i="63"/>
  <c r="Z2444" i="63"/>
  <c r="Z3345" i="63"/>
  <c r="Z3039" i="63"/>
  <c r="J39" i="67"/>
  <c r="Z343" i="63"/>
  <c r="Z1367" i="63"/>
  <c r="Z712" i="63"/>
  <c r="Z65" i="63"/>
  <c r="Z1089" i="63"/>
  <c r="Z103" i="63"/>
  <c r="Z1271" i="63"/>
  <c r="Z760" i="63"/>
  <c r="Z265" i="63"/>
  <c r="Z1393" i="63"/>
  <c r="Z661" i="63"/>
  <c r="Z1685" i="63"/>
  <c r="Z1808" i="63"/>
  <c r="Z2832" i="63"/>
  <c r="Z1563" i="63"/>
  <c r="J44" i="67"/>
  <c r="Z703" i="63"/>
  <c r="Z360" i="63"/>
  <c r="Z25" i="63"/>
  <c r="Z1337" i="63"/>
  <c r="Z749" i="63"/>
  <c r="Z295" i="63"/>
  <c r="Z1631" i="63"/>
  <c r="Z1296" i="63"/>
  <c r="Z953" i="63"/>
  <c r="Z389" i="63"/>
  <c r="J110" i="67"/>
  <c r="Z1223" i="63"/>
  <c r="Z880" i="63"/>
  <c r="Z545" i="63"/>
  <c r="Z37" i="63"/>
  <c r="J62" i="67"/>
  <c r="Z847" i="63"/>
  <c r="Z504" i="63"/>
  <c r="Z169" i="63"/>
  <c r="Z1465" i="63"/>
  <c r="Z877" i="63"/>
  <c r="Z554" i="63"/>
  <c r="Z2312" i="63"/>
  <c r="Z827" i="63"/>
  <c r="Z2441" i="63"/>
  <c r="Z716" i="63"/>
  <c r="Z1802" i="63"/>
  <c r="Z2314" i="63"/>
  <c r="Z2826" i="63"/>
  <c r="Z3338" i="63"/>
  <c r="Z612" i="63"/>
  <c r="Z1636" i="63"/>
  <c r="Z2198" i="63"/>
  <c r="Z2710" i="63"/>
  <c r="Z3222" i="63"/>
  <c r="Z750" i="63"/>
  <c r="Z2267" i="63"/>
  <c r="J124" i="67"/>
  <c r="Z1335" i="63"/>
  <c r="Z1000" i="63"/>
  <c r="Z665" i="63"/>
  <c r="Z133" i="63"/>
  <c r="Z1085" i="63"/>
  <c r="Z1765" i="63"/>
  <c r="Z1322" i="63"/>
  <c r="Z2200" i="63"/>
  <c r="Z2864" i="63"/>
  <c r="Z907" i="63"/>
  <c r="Z1993" i="63"/>
  <c r="Z2625" i="63"/>
  <c r="Z220" i="63"/>
  <c r="Z1388" i="63"/>
  <c r="Z2146" i="63"/>
  <c r="Z2730" i="63"/>
  <c r="Z3314" i="63"/>
  <c r="Z708" i="63"/>
  <c r="Z1806" i="63"/>
  <c r="Z2398" i="63"/>
  <c r="Z2982" i="63"/>
  <c r="Z78" i="63"/>
  <c r="Z2075" i="63"/>
  <c r="Z3141" i="63"/>
  <c r="Z2207" i="63"/>
  <c r="Z3403" i="63"/>
  <c r="Z1362" i="63"/>
  <c r="Z2572" i="63"/>
  <c r="Z3431" i="63"/>
  <c r="Z3401" i="63"/>
  <c r="J87" i="67"/>
  <c r="Z727" i="63"/>
  <c r="Z72" i="63"/>
  <c r="Z1096" i="63"/>
  <c r="Z449" i="63"/>
  <c r="J45" i="67"/>
  <c r="Z543" i="63"/>
  <c r="Z32" i="63"/>
  <c r="Z1200" i="63"/>
  <c r="Z697" i="63"/>
  <c r="Z21" i="63"/>
  <c r="Z1045" i="63"/>
  <c r="Z602" i="63"/>
  <c r="Z2192" i="63"/>
  <c r="Z283" i="63"/>
  <c r="Z2033" i="63"/>
  <c r="J107" i="67"/>
  <c r="Z1207" i="63"/>
  <c r="Z864" i="63"/>
  <c r="Z529" i="63"/>
  <c r="Z1769" i="63"/>
  <c r="J57" i="67"/>
  <c r="Z799" i="63"/>
  <c r="Z448" i="63"/>
  <c r="Z121" i="63"/>
  <c r="Z1417" i="63"/>
  <c r="J5" i="67"/>
  <c r="Z383" i="63"/>
  <c r="Z48" i="63"/>
  <c r="Z1384" i="63"/>
  <c r="Z1049" i="63"/>
  <c r="Z477" i="63"/>
  <c r="J125" i="67"/>
  <c r="Z1351" i="63"/>
  <c r="Z1008" i="63"/>
  <c r="Z673" i="63"/>
  <c r="Z141" i="63"/>
  <c r="Z1317" i="63"/>
  <c r="Z1434" i="63"/>
  <c r="Z2752" i="63"/>
  <c r="Z1703" i="63"/>
  <c r="Z2825" i="63"/>
  <c r="Z1100" i="63"/>
  <c r="Z1930" i="63"/>
  <c r="Z2442" i="63"/>
  <c r="Z2954" i="63"/>
  <c r="Z3466" i="63"/>
  <c r="Z868" i="63"/>
  <c r="Z1814" i="63"/>
  <c r="Z2326" i="63"/>
  <c r="Z2838" i="63"/>
  <c r="Z3350" i="63"/>
  <c r="Z1262" i="63"/>
  <c r="Z2523" i="63"/>
  <c r="Z335" i="63"/>
  <c r="Z1671" i="63"/>
  <c r="Z1328" i="63"/>
  <c r="Z1001" i="63"/>
  <c r="Z429" i="63"/>
  <c r="Z1261" i="63"/>
  <c r="Z314" i="63"/>
  <c r="Z1658" i="63"/>
  <c r="Z2360" i="63"/>
  <c r="Z3032" i="63"/>
  <c r="Z1243" i="63"/>
  <c r="Z2169" i="63"/>
  <c r="Z2777" i="63"/>
  <c r="Z508" i="63"/>
  <c r="Z1676" i="63"/>
  <c r="Z2290" i="63"/>
  <c r="Z2874" i="63"/>
  <c r="Z3458" i="63"/>
  <c r="Z1012" i="63"/>
  <c r="Z1958" i="63"/>
  <c r="Z2542" i="63"/>
  <c r="Z3126" i="63"/>
  <c r="Z654" i="63"/>
  <c r="Z2363" i="63"/>
  <c r="Z3312" i="63"/>
  <c r="Z3124" i="63"/>
  <c r="Z1988" i="63"/>
  <c r="Z1804" i="63"/>
  <c r="Z2828" i="63"/>
  <c r="Z438" i="63"/>
  <c r="Z1795" i="63"/>
  <c r="J55" i="67"/>
  <c r="Z1495" i="63"/>
  <c r="Z193" i="63"/>
  <c r="Z247" i="63"/>
  <c r="Z912" i="63"/>
  <c r="Z1521" i="63"/>
  <c r="Z90" i="63"/>
  <c r="Z2960" i="63"/>
  <c r="J66" i="67"/>
  <c r="Z528" i="63"/>
  <c r="Z1481" i="63"/>
  <c r="Z455" i="63"/>
  <c r="Z1456" i="63"/>
  <c r="Z541" i="63"/>
  <c r="Z1391" i="63"/>
  <c r="Z721" i="63"/>
  <c r="J84" i="67"/>
  <c r="Z672" i="63"/>
  <c r="Z1609" i="63"/>
  <c r="Z842" i="63"/>
  <c r="Z1115" i="63"/>
  <c r="Z972" i="63"/>
  <c r="Z2378" i="63"/>
  <c r="Z3402" i="63"/>
  <c r="Z1742" i="63"/>
  <c r="Z2774" i="63"/>
  <c r="Z1006" i="63"/>
  <c r="Z167" i="63"/>
  <c r="Z1168" i="63"/>
  <c r="Z285" i="63"/>
  <c r="Z154" i="63"/>
  <c r="Z2280" i="63"/>
  <c r="Z1083" i="63"/>
  <c r="Z2705" i="63"/>
  <c r="Z1532" i="63"/>
  <c r="Z2802" i="63"/>
  <c r="Z852" i="63"/>
  <c r="Z2470" i="63"/>
  <c r="Z366" i="63"/>
  <c r="Z3227" i="63"/>
  <c r="Z930" i="63"/>
  <c r="Z2700" i="63"/>
  <c r="Z734" i="63"/>
  <c r="Z915" i="63"/>
  <c r="Z2349" i="63"/>
  <c r="Z3283" i="63"/>
  <c r="Z2559" i="63"/>
  <c r="Z3317" i="63"/>
  <c r="Z931" i="63"/>
  <c r="Z2357" i="63"/>
  <c r="Z3288" i="63"/>
  <c r="Z1286" i="63"/>
  <c r="Z2535" i="63"/>
  <c r="Z3407" i="63"/>
  <c r="J75" i="67"/>
  <c r="Z1151" i="63"/>
  <c r="Z992" i="63"/>
  <c r="Z857" i="63"/>
  <c r="Z485" i="63"/>
  <c r="Z1373" i="63"/>
  <c r="Z746" i="63"/>
  <c r="Z1992" i="63"/>
  <c r="Z2760" i="63"/>
  <c r="Z891" i="63"/>
  <c r="Z2089" i="63"/>
  <c r="J126" i="67"/>
  <c r="Z1575" i="63"/>
  <c r="Z1400" i="63"/>
  <c r="Z1233" i="63"/>
  <c r="Z813" i="63"/>
  <c r="Z1573" i="63"/>
  <c r="Z1130" i="63"/>
  <c r="Z2208" i="63"/>
  <c r="Z2968" i="63"/>
  <c r="Z1323" i="63"/>
  <c r="Z2281" i="63"/>
  <c r="Z423" i="63"/>
  <c r="Z272" i="63"/>
  <c r="Z145" i="63"/>
  <c r="Z1593" i="63"/>
  <c r="Z1013" i="63"/>
  <c r="Z26" i="63"/>
  <c r="Z1546" i="63"/>
  <c r="Z2408" i="63"/>
  <c r="Z187" i="63"/>
  <c r="Z1714" i="63"/>
  <c r="J95" i="67"/>
  <c r="Z136" i="63"/>
  <c r="Z513" i="63"/>
  <c r="Z615" i="63"/>
  <c r="Z1272" i="63"/>
  <c r="Z85" i="63"/>
  <c r="Z730" i="63"/>
  <c r="Z411" i="63"/>
  <c r="J117" i="67"/>
  <c r="Z944" i="63"/>
  <c r="Z93" i="63"/>
  <c r="Z879" i="63"/>
  <c r="Z209" i="63"/>
  <c r="J16" i="67"/>
  <c r="Z128" i="63"/>
  <c r="Z1129" i="63"/>
  <c r="Z95" i="63"/>
  <c r="Z1088" i="63"/>
  <c r="Z221" i="63"/>
  <c r="Z1578" i="63"/>
  <c r="Z1793" i="63"/>
  <c r="Z1228" i="63"/>
  <c r="Z2506" i="63"/>
  <c r="Z3530" i="63"/>
  <c r="Z1878" i="63"/>
  <c r="Z2902" i="63"/>
  <c r="Z1518" i="63"/>
  <c r="Z503" i="63"/>
  <c r="Z1504" i="63"/>
  <c r="Z573" i="63"/>
  <c r="Z490" i="63"/>
  <c r="Z2440" i="63"/>
  <c r="Z1419" i="63"/>
  <c r="Z2849" i="63"/>
  <c r="Z1778" i="63"/>
  <c r="Z2946" i="63"/>
  <c r="Z1156" i="63"/>
  <c r="Z2614" i="63"/>
  <c r="Z942" i="63"/>
  <c r="Z3397" i="63"/>
  <c r="Z82" i="63"/>
  <c r="Z2956" i="63"/>
  <c r="Z2355" i="63"/>
  <c r="Z1171" i="63"/>
  <c r="Z2477" i="63"/>
  <c r="Z3368" i="63"/>
  <c r="Z2879" i="63"/>
  <c r="Z226" i="63"/>
  <c r="Z1187" i="63"/>
  <c r="Z2485" i="63"/>
  <c r="Z3373" i="63"/>
  <c r="Z1542" i="63"/>
  <c r="Z2663" i="63"/>
  <c r="Z3492" i="63"/>
  <c r="J101" i="67"/>
  <c r="Z1327" i="63"/>
  <c r="Z1184" i="63"/>
  <c r="Z1057" i="63"/>
  <c r="Z637" i="63"/>
  <c r="Z1469" i="63"/>
  <c r="Z922" i="63"/>
  <c r="Z2088" i="63"/>
  <c r="Z2856" i="63"/>
  <c r="Z1099" i="63"/>
  <c r="Z2185" i="63"/>
  <c r="Z231" i="63"/>
  <c r="Z64" i="63"/>
  <c r="Z1584" i="63"/>
  <c r="Z1401" i="63"/>
  <c r="Z901" i="63"/>
  <c r="Z1661" i="63"/>
  <c r="Z1338" i="63"/>
  <c r="Z2296" i="63"/>
  <c r="Z3064" i="63"/>
  <c r="Z1499" i="63"/>
  <c r="J10" i="67"/>
  <c r="Z607" i="63"/>
  <c r="Z480" i="63"/>
  <c r="Z313" i="63"/>
  <c r="Z1761" i="63"/>
  <c r="Z1117" i="63"/>
  <c r="Z202" i="63"/>
  <c r="Z1723" i="63"/>
  <c r="Z2496" i="63"/>
  <c r="Z363" i="63"/>
  <c r="Z1817" i="63"/>
  <c r="J103" i="67"/>
  <c r="Z200" i="63"/>
  <c r="Z577" i="63"/>
  <c r="Z687" i="63"/>
  <c r="Z1344" i="63"/>
  <c r="Z149" i="63"/>
  <c r="Z858" i="63"/>
  <c r="Z539" i="63"/>
  <c r="Z39" i="63"/>
  <c r="Z1024" i="63"/>
  <c r="Z165" i="63"/>
  <c r="Z959" i="63"/>
  <c r="Z289" i="63"/>
  <c r="J26" i="67"/>
  <c r="Z216" i="63"/>
  <c r="Z1209" i="63"/>
  <c r="Z183" i="63"/>
  <c r="Z1176" i="63"/>
  <c r="Z293" i="63"/>
  <c r="Z1712" i="63"/>
  <c r="Z1865" i="63"/>
  <c r="Z1356" i="63"/>
  <c r="Z2570" i="63"/>
  <c r="Z100" i="63"/>
  <c r="Z1942" i="63"/>
  <c r="Z2966" i="63"/>
  <c r="Z1748" i="63"/>
  <c r="Z671" i="63"/>
  <c r="Z1664" i="63"/>
  <c r="Z717" i="63"/>
  <c r="Z650" i="63"/>
  <c r="Z2528" i="63"/>
  <c r="Z1595" i="63"/>
  <c r="Z2921" i="63"/>
  <c r="Z1850" i="63"/>
  <c r="Z3026" i="63"/>
  <c r="Z1300" i="63"/>
  <c r="Z2686" i="63"/>
  <c r="Z1230" i="63"/>
  <c r="Z3483" i="63"/>
  <c r="Z338" i="63"/>
  <c r="Z3084" i="63"/>
  <c r="Z3027" i="63"/>
  <c r="Z1427" i="63"/>
  <c r="Z2605" i="63"/>
  <c r="Z3453" i="63"/>
  <c r="Z3188" i="63"/>
  <c r="Z1122" i="63"/>
  <c r="Z1443" i="63"/>
  <c r="Z2613" i="63"/>
  <c r="Z3459" i="63"/>
  <c r="Z1764" i="63"/>
  <c r="Z2791" i="63"/>
  <c r="Z3241" i="63"/>
  <c r="J123" i="67"/>
  <c r="Z1527" i="63"/>
  <c r="Z1392" i="63"/>
  <c r="Z1225" i="63"/>
  <c r="Z797" i="63"/>
  <c r="Z1565" i="63"/>
  <c r="Z1098" i="63"/>
  <c r="Z2184" i="63"/>
  <c r="Z2952" i="63"/>
  <c r="Z1291" i="63"/>
  <c r="Z2273" i="63"/>
  <c r="Z415" i="63"/>
  <c r="Z240" i="63"/>
  <c r="Z97" i="63"/>
  <c r="Z1577" i="63"/>
  <c r="Z997" i="63"/>
  <c r="Z1773" i="63"/>
  <c r="Z1530" i="63"/>
  <c r="Z2400" i="63"/>
  <c r="Z171" i="63"/>
  <c r="Z1675" i="63"/>
  <c r="J33" i="67"/>
  <c r="Z815" i="63"/>
  <c r="Z656" i="63"/>
  <c r="Z521" i="63"/>
  <c r="Z189" i="63"/>
  <c r="Z1205" i="63"/>
  <c r="Z394" i="63"/>
  <c r="Z1832" i="63"/>
  <c r="Z2592" i="63"/>
  <c r="Z571" i="63"/>
  <c r="Z855" i="63"/>
  <c r="Z1224" i="63"/>
  <c r="J64" i="67"/>
  <c r="Z176" i="63"/>
  <c r="Z849" i="63"/>
  <c r="Z1173" i="63"/>
  <c r="Z2320" i="63"/>
  <c r="Z2161" i="63"/>
  <c r="Z1375" i="63"/>
  <c r="Z689" i="63"/>
  <c r="J77" i="67"/>
  <c r="Z624" i="63"/>
  <c r="Z1561" i="63"/>
  <c r="Z559" i="63"/>
  <c r="Z1552" i="63"/>
  <c r="Z621" i="63"/>
  <c r="Z1519" i="63"/>
  <c r="Z841" i="63"/>
  <c r="Z1461" i="63"/>
  <c r="Z2904" i="63"/>
  <c r="Z2953" i="63"/>
  <c r="Z2058" i="63"/>
  <c r="Z3082" i="63"/>
  <c r="Z1124" i="63"/>
  <c r="Z2454" i="63"/>
  <c r="Z3478" i="63"/>
  <c r="J41" i="67"/>
  <c r="Z336" i="63"/>
  <c r="Z1305" i="63"/>
  <c r="Z1421" i="63"/>
  <c r="Z1856" i="63"/>
  <c r="Z251" i="63"/>
  <c r="Z2329" i="63"/>
  <c r="Z796" i="63"/>
  <c r="Z2434" i="63"/>
  <c r="Z132" i="63"/>
  <c r="Z2102" i="63"/>
  <c r="Z3270" i="63"/>
  <c r="Z2651" i="63"/>
  <c r="Z926" i="63"/>
  <c r="Z2060" i="63"/>
  <c r="Z1887" i="63"/>
  <c r="Z403" i="63"/>
  <c r="Z2093" i="63"/>
  <c r="Z3111" i="63"/>
  <c r="Z1871" i="63"/>
  <c r="Z2435" i="63"/>
  <c r="Z419" i="63"/>
  <c r="Z2101" i="63"/>
  <c r="Z3117" i="63"/>
  <c r="Z774" i="63"/>
  <c r="Z2279" i="63"/>
  <c r="Z3236" i="63"/>
  <c r="J29" i="67"/>
  <c r="Z751" i="63"/>
  <c r="Z600" i="63"/>
  <c r="Z473" i="63"/>
  <c r="Z125" i="63"/>
  <c r="Z1189" i="63"/>
  <c r="Z362" i="63"/>
  <c r="Z1816" i="63"/>
  <c r="Z2568" i="63"/>
  <c r="Z507" i="63"/>
  <c r="Z1889" i="63"/>
  <c r="J80" i="67"/>
  <c r="Z1159" i="63"/>
  <c r="Z1016" i="63"/>
  <c r="Z889" i="63"/>
  <c r="Z493" i="63"/>
  <c r="Z1381" i="63"/>
  <c r="Z762" i="63"/>
  <c r="Z2008" i="63"/>
  <c r="Z2776" i="63"/>
  <c r="Z939" i="63"/>
  <c r="Z2105" i="63"/>
  <c r="Z63" i="63"/>
  <c r="Z1583" i="63"/>
  <c r="Z1408" i="63"/>
  <c r="Z1249" i="63"/>
  <c r="Z821" i="63"/>
  <c r="Z1581" i="63"/>
  <c r="Z1178" i="63"/>
  <c r="Z2216" i="63"/>
  <c r="Z2984" i="63"/>
  <c r="Z1339" i="63"/>
  <c r="J119" i="67"/>
  <c r="Z705" i="63"/>
  <c r="Z1496" i="63"/>
  <c r="Z1114" i="63"/>
  <c r="Z199" i="63"/>
  <c r="Z309" i="63"/>
  <c r="Z457" i="63"/>
  <c r="Z376" i="63"/>
  <c r="Z351" i="63"/>
  <c r="Z437" i="63"/>
  <c r="Z2009" i="63"/>
  <c r="Z2634" i="63"/>
  <c r="Z2006" i="63"/>
  <c r="Z1883" i="63"/>
  <c r="Z161" i="63"/>
  <c r="Z810" i="63"/>
  <c r="Z1735" i="63"/>
  <c r="Z1922" i="63"/>
  <c r="Z1444" i="63"/>
  <c r="Z1550" i="63"/>
  <c r="Z594" i="63"/>
  <c r="Z3477" i="63"/>
  <c r="Z2733" i="63"/>
  <c r="Z3551" i="63"/>
  <c r="Z1698" i="63"/>
  <c r="Z3544" i="63"/>
  <c r="Z2919" i="63"/>
  <c r="Z191" i="63"/>
  <c r="Z1576" i="63"/>
  <c r="Z893" i="63"/>
  <c r="Z1306" i="63"/>
  <c r="Z3056" i="63"/>
  <c r="J8" i="67"/>
  <c r="Z432" i="63"/>
  <c r="Z1737" i="63"/>
  <c r="Z186" i="63"/>
  <c r="Z2488" i="63"/>
  <c r="Z1809" i="63"/>
  <c r="Z999" i="63"/>
  <c r="Z729" i="63"/>
  <c r="Z1293" i="63"/>
  <c r="Z1920" i="63"/>
  <c r="Z763" i="63"/>
  <c r="J22" i="67"/>
  <c r="Z735" i="63"/>
  <c r="Z568" i="63"/>
  <c r="Z417" i="63"/>
  <c r="Z77" i="63"/>
  <c r="Z1149" i="63"/>
  <c r="Z298" i="63"/>
  <c r="Z1784" i="63"/>
  <c r="Z2552" i="63"/>
  <c r="Z475" i="63"/>
  <c r="Z1873" i="63"/>
  <c r="Z2601" i="63"/>
  <c r="Z316" i="63"/>
  <c r="Z1660" i="63"/>
  <c r="Z2370" i="63"/>
  <c r="Z3042" i="63"/>
  <c r="Z324" i="63"/>
  <c r="Z1668" i="63"/>
  <c r="Z2366" i="63"/>
  <c r="Z3038" i="63"/>
  <c r="Z622" i="63"/>
  <c r="Z2539" i="63"/>
  <c r="Z3504" i="63"/>
  <c r="Z2115" i="63"/>
  <c r="Z978" i="63"/>
  <c r="Z2524" i="63"/>
  <c r="Z3495" i="63"/>
  <c r="Z1716" i="63"/>
  <c r="Z947" i="63"/>
  <c r="Z2509" i="63"/>
  <c r="Z3485" i="63"/>
  <c r="Z446" i="63"/>
  <c r="Z67" i="63"/>
  <c r="Z2069" i="63"/>
  <c r="Z3192" i="63"/>
  <c r="Z1318" i="63"/>
  <c r="Z2695" i="63"/>
  <c r="Z3359" i="63"/>
  <c r="Z258" i="63"/>
  <c r="Z3244" i="63"/>
  <c r="AA147" i="63"/>
  <c r="AA659" i="63"/>
  <c r="AA492" i="63"/>
  <c r="Z471" i="63"/>
  <c r="J9" i="67"/>
  <c r="Z409" i="63"/>
  <c r="Z1936" i="63"/>
  <c r="Z871" i="63"/>
  <c r="J14" i="67"/>
  <c r="Z1121" i="63"/>
  <c r="Z1048" i="63"/>
  <c r="Z1015" i="63"/>
  <c r="Z1021" i="63"/>
  <c r="Z2569" i="63"/>
  <c r="Z2890" i="63"/>
  <c r="Z2262" i="63"/>
  <c r="Z2395" i="63"/>
  <c r="Z825" i="63"/>
  <c r="Z1482" i="63"/>
  <c r="Z2073" i="63"/>
  <c r="Z2218" i="63"/>
  <c r="Z1886" i="63"/>
  <c r="Z2219" i="63"/>
  <c r="Z1618" i="63"/>
  <c r="Z1924" i="63"/>
  <c r="Z2861" i="63"/>
  <c r="Z958" i="63"/>
  <c r="Z1845" i="63"/>
  <c r="Z262" i="63"/>
  <c r="Z3047" i="63"/>
  <c r="Z399" i="63"/>
  <c r="Z81" i="63"/>
  <c r="Z989" i="63"/>
  <c r="Z1514" i="63"/>
  <c r="Z139" i="63"/>
  <c r="J30" i="67"/>
  <c r="Z640" i="63"/>
  <c r="Z157" i="63"/>
  <c r="Z378" i="63"/>
  <c r="Z2584" i="63"/>
  <c r="Z1897" i="63"/>
  <c r="Z1191" i="63"/>
  <c r="Z905" i="63"/>
  <c r="Z1397" i="63"/>
  <c r="Z2016" i="63"/>
  <c r="Z955" i="63"/>
  <c r="J49" i="67"/>
  <c r="Z911" i="63"/>
  <c r="Z744" i="63"/>
  <c r="Z601" i="63"/>
  <c r="Z261" i="63"/>
  <c r="Z1253" i="63"/>
  <c r="Z506" i="63"/>
  <c r="Z1888" i="63"/>
  <c r="Z2648" i="63"/>
  <c r="Z651" i="63"/>
  <c r="Z1961" i="63"/>
  <c r="Z2681" i="63"/>
  <c r="Z492" i="63"/>
  <c r="Z1786" i="63"/>
  <c r="Z2458" i="63"/>
  <c r="Z3122" i="63"/>
  <c r="Z500" i="63"/>
  <c r="Z1782" i="63"/>
  <c r="Z2446" i="63"/>
  <c r="Z3118" i="63"/>
  <c r="Z974" i="63"/>
  <c r="Z2683" i="63"/>
  <c r="Z502" i="63"/>
  <c r="Z2755" i="63"/>
  <c r="Z1266" i="63"/>
  <c r="Z2668" i="63"/>
  <c r="Z342" i="63"/>
  <c r="Z2451" i="63"/>
  <c r="Z1235" i="63"/>
  <c r="Z2653" i="63"/>
  <c r="Z182" i="63"/>
  <c r="Z1662" i="63"/>
  <c r="Z355" i="63"/>
  <c r="Z2213" i="63"/>
  <c r="Z3299" i="63"/>
  <c r="Z1606" i="63"/>
  <c r="Z2839" i="63"/>
  <c r="Z158" i="63"/>
  <c r="Z1186" i="63"/>
  <c r="Z3191" i="63"/>
  <c r="AA211" i="63"/>
  <c r="AA44" i="63"/>
  <c r="AA556" i="63"/>
  <c r="Z791" i="63"/>
  <c r="J54" i="67"/>
  <c r="Z777" i="63"/>
  <c r="Z2256" i="63"/>
  <c r="Z1287" i="63"/>
  <c r="J67" i="67"/>
  <c r="Z1489" i="63"/>
  <c r="Z1464" i="63"/>
  <c r="Z1439" i="63"/>
  <c r="Z1389" i="63"/>
  <c r="Z2889" i="63"/>
  <c r="Z3018" i="63"/>
  <c r="Z2390" i="63"/>
  <c r="J20" i="67"/>
  <c r="Z1161" i="63"/>
  <c r="Z1776" i="63"/>
  <c r="Z2249" i="63"/>
  <c r="Z2362" i="63"/>
  <c r="Z2030" i="63"/>
  <c r="Z2507" i="63"/>
  <c r="Z1932" i="63"/>
  <c r="Z147" i="63"/>
  <c r="Z2989" i="63"/>
  <c r="Z1875" i="63"/>
  <c r="Z1973" i="63"/>
  <c r="Z518" i="63"/>
  <c r="Z3151" i="63"/>
  <c r="Z575" i="63"/>
  <c r="Z273" i="63"/>
  <c r="Z1077" i="63"/>
  <c r="Z1690" i="63"/>
  <c r="Z331" i="63"/>
  <c r="J53" i="67"/>
  <c r="Z816" i="63"/>
  <c r="Z333" i="63"/>
  <c r="Z570" i="63"/>
  <c r="Z2672" i="63"/>
  <c r="Z2001" i="63"/>
  <c r="Z1399" i="63"/>
  <c r="Z1081" i="63"/>
  <c r="Z1485" i="63"/>
  <c r="Z2120" i="63"/>
  <c r="Z1147" i="63"/>
  <c r="J70" i="67"/>
  <c r="Z1087" i="63"/>
  <c r="Z936" i="63"/>
  <c r="Z809" i="63"/>
  <c r="Z421" i="63"/>
  <c r="Z1349" i="63"/>
  <c r="Z682" i="63"/>
  <c r="Z1976" i="63"/>
  <c r="Z2736" i="63"/>
  <c r="Z859" i="63"/>
  <c r="Z2057" i="63"/>
  <c r="Z2769" i="63"/>
  <c r="Z668" i="63"/>
  <c r="Z1874" i="63"/>
  <c r="Z2538" i="63"/>
  <c r="Z3202" i="63"/>
  <c r="Z660" i="63"/>
  <c r="Z1862" i="63"/>
  <c r="Z2534" i="63"/>
  <c r="Z3206" i="63"/>
  <c r="Z1326" i="63"/>
  <c r="Z2827" i="63"/>
  <c r="Z1398" i="63"/>
  <c r="Z3264" i="63"/>
  <c r="Z1554" i="63"/>
  <c r="Z2812" i="63"/>
  <c r="Z1366" i="63"/>
  <c r="Z3179" i="63"/>
  <c r="Z1523" i="63"/>
  <c r="Z2797" i="63"/>
  <c r="Z982" i="63"/>
  <c r="Z2307" i="63"/>
  <c r="Z643" i="63"/>
  <c r="Z2373" i="63"/>
  <c r="Z3395" i="63"/>
  <c r="Z1815" i="63"/>
  <c r="Z2983" i="63"/>
  <c r="Z1182" i="63"/>
  <c r="Z1812" i="63"/>
  <c r="Z3223" i="63"/>
  <c r="AA275" i="63"/>
  <c r="AA108" i="63"/>
  <c r="Z1160" i="63"/>
  <c r="Z104" i="63"/>
  <c r="Z1109" i="63"/>
  <c r="Z2097" i="63"/>
  <c r="Z609" i="63"/>
  <c r="Z536" i="63"/>
  <c r="Z479" i="63"/>
  <c r="Z549" i="63"/>
  <c r="Z753" i="63"/>
  <c r="Z2824" i="63"/>
  <c r="Z1994" i="63"/>
  <c r="Z996" i="63"/>
  <c r="Z3414" i="63"/>
  <c r="Z160" i="63"/>
  <c r="Z1341" i="63"/>
  <c r="Z75" i="63"/>
  <c r="Z652" i="63"/>
  <c r="Z3538" i="63"/>
  <c r="Z3198" i="63"/>
  <c r="Z3476" i="63"/>
  <c r="Z1270" i="63"/>
  <c r="Z1965" i="63"/>
  <c r="Z1238" i="63"/>
  <c r="Z163" i="63"/>
  <c r="Z2997" i="63"/>
  <c r="Z2151" i="63"/>
  <c r="J6" i="67"/>
  <c r="Z416" i="63"/>
  <c r="Z1729" i="63"/>
  <c r="Z170" i="63"/>
  <c r="Z2480" i="63"/>
  <c r="Z1801" i="63"/>
  <c r="Z991" i="63"/>
  <c r="Z681" i="63"/>
  <c r="Z1285" i="63"/>
  <c r="Z1912" i="63"/>
  <c r="Z731" i="63"/>
  <c r="J106" i="67"/>
  <c r="Z1240" i="63"/>
  <c r="Z669" i="63"/>
  <c r="Z954" i="63"/>
  <c r="Z2880" i="63"/>
  <c r="Z2113" i="63"/>
  <c r="Z327" i="63"/>
  <c r="Z184" i="63"/>
  <c r="Z57" i="63"/>
  <c r="Z1513" i="63"/>
  <c r="Z965" i="63"/>
  <c r="Z1725" i="63"/>
  <c r="Z1450" i="63"/>
  <c r="Z2352" i="63"/>
  <c r="Z107" i="63"/>
  <c r="Z1627" i="63"/>
  <c r="Z2433" i="63"/>
  <c r="Z3105" i="63"/>
  <c r="Z1324" i="63"/>
  <c r="Z2202" i="63"/>
  <c r="Z2866" i="63"/>
  <c r="Z3546" i="63"/>
  <c r="Z1332" i="63"/>
  <c r="Z2206" i="63"/>
  <c r="Z2870" i="63"/>
  <c r="Z3534" i="63"/>
  <c r="Z2187" i="63"/>
  <c r="Z3301" i="63"/>
  <c r="Z3519" i="63"/>
  <c r="Z402" i="63"/>
  <c r="Z2236" i="63"/>
  <c r="Z3303" i="63"/>
  <c r="Z3252" i="63"/>
  <c r="Z339" i="63"/>
  <c r="Z2205" i="63"/>
  <c r="Z3293" i="63"/>
  <c r="Z2975" i="63"/>
  <c r="Z1442" i="63"/>
  <c r="Z1781" i="63"/>
  <c r="Z2949" i="63"/>
  <c r="Z710" i="63"/>
  <c r="Z2391" i="63"/>
  <c r="Z3417" i="63"/>
  <c r="Z3088" i="63"/>
  <c r="Z3103" i="63"/>
  <c r="AA19" i="63"/>
  <c r="AA531" i="63"/>
  <c r="AA364" i="63"/>
  <c r="Z983" i="63"/>
  <c r="Z993" i="63"/>
  <c r="Z1535" i="63"/>
  <c r="Z1705" i="63"/>
  <c r="Z1679" i="63"/>
  <c r="Z3081" i="63"/>
  <c r="Z2518" i="63"/>
  <c r="Z1449" i="63"/>
  <c r="Z2409" i="63"/>
  <c r="Z2174" i="63"/>
  <c r="Z2188" i="63"/>
  <c r="Z3197" i="63"/>
  <c r="Z2229" i="63"/>
  <c r="Z3321" i="63"/>
  <c r="Z657" i="63"/>
  <c r="Z1904" i="63"/>
  <c r="J102" i="67"/>
  <c r="Z645" i="63"/>
  <c r="Z2872" i="63"/>
  <c r="Z80" i="63"/>
  <c r="Z1693" i="63"/>
  <c r="Z1515" i="63"/>
  <c r="Z1279" i="63"/>
  <c r="Z985" i="63"/>
  <c r="Z1445" i="63"/>
  <c r="Z2072" i="63"/>
  <c r="Z1035" i="63"/>
  <c r="Z2857" i="63"/>
  <c r="Z1954" i="63"/>
  <c r="Z3290" i="63"/>
  <c r="Z1950" i="63"/>
  <c r="Z3294" i="63"/>
  <c r="Z2971" i="63"/>
  <c r="Z610" i="63"/>
  <c r="Z2972" i="63"/>
  <c r="Z194" i="63"/>
  <c r="Z2941" i="63"/>
  <c r="Z2867" i="63"/>
  <c r="Z2517" i="63"/>
  <c r="Z1959" i="63"/>
  <c r="Z1891" i="63"/>
  <c r="Z3340" i="63"/>
  <c r="AA172" i="63"/>
  <c r="AA197" i="63"/>
  <c r="AA33" i="63"/>
  <c r="AA246" i="63"/>
  <c r="AA949" i="63"/>
  <c r="AA782" i="63"/>
  <c r="AA567" i="63"/>
  <c r="AA1127" i="63"/>
  <c r="AA154" i="63"/>
  <c r="J60" i="67"/>
  <c r="Z888" i="63"/>
  <c r="Z357" i="63"/>
  <c r="Z618" i="63"/>
  <c r="Z2712" i="63"/>
  <c r="Z2025" i="63"/>
  <c r="Z2929" i="63"/>
  <c r="Z1180" i="63"/>
  <c r="Z2226" i="63"/>
  <c r="Z2986" i="63"/>
  <c r="Z404" i="63"/>
  <c r="Z1838" i="63"/>
  <c r="Z2598" i="63"/>
  <c r="Z3366" i="63"/>
  <c r="Z2043" i="63"/>
  <c r="Z3333" i="63"/>
  <c r="Z1630" i="63"/>
  <c r="Z1138" i="63"/>
  <c r="Z2764" i="63"/>
  <c r="Z1839" i="63"/>
  <c r="Z1314" i="63"/>
  <c r="Z2077" i="63"/>
  <c r="Z144" i="63"/>
  <c r="Z1473" i="63"/>
  <c r="Z1709" i="63"/>
  <c r="Z2336" i="63"/>
  <c r="Z1579" i="63"/>
  <c r="Z2745" i="63"/>
  <c r="Z812" i="63"/>
  <c r="Z2042" i="63"/>
  <c r="Z2810" i="63"/>
  <c r="Z52" i="63"/>
  <c r="Z1572" i="63"/>
  <c r="Z2422" i="63"/>
  <c r="Z3182" i="63"/>
  <c r="Z1614" i="63"/>
  <c r="Z3120" i="63"/>
  <c r="Z3199" i="63"/>
  <c r="Z498" i="63"/>
  <c r="Z2460" i="63"/>
  <c r="Z22" i="63"/>
  <c r="Z2931" i="63"/>
  <c r="Z1751" i="63"/>
  <c r="Z1079" i="63"/>
  <c r="Z761" i="63"/>
  <c r="Z1333" i="63"/>
  <c r="Z1968" i="63"/>
  <c r="Z843" i="63"/>
  <c r="Z2577" i="63"/>
  <c r="Z444" i="63"/>
  <c r="Z1858" i="63"/>
  <c r="Z2626" i="63"/>
  <c r="Z3394" i="63"/>
  <c r="Z1220" i="63"/>
  <c r="Z2238" i="63"/>
  <c r="Z3006" i="63"/>
  <c r="Z878" i="63"/>
  <c r="Z2811" i="63"/>
  <c r="Z2079" i="63"/>
  <c r="Z2116" i="63"/>
  <c r="Z2140" i="63"/>
  <c r="Z3356" i="63"/>
  <c r="J92" i="67"/>
  <c r="Z1104" i="63"/>
  <c r="Z565" i="63"/>
  <c r="Z874" i="63"/>
  <c r="Z2816" i="63"/>
  <c r="Z2137" i="63"/>
  <c r="Z3001" i="63"/>
  <c r="Z1308" i="63"/>
  <c r="Z2298" i="63"/>
  <c r="Z3058" i="63"/>
  <c r="Z548" i="63"/>
  <c r="Z1910" i="63"/>
  <c r="Z2670" i="63"/>
  <c r="Z3438" i="63"/>
  <c r="Z2171" i="63"/>
  <c r="Z3419" i="63"/>
  <c r="Z2259" i="63"/>
  <c r="Z1394" i="63"/>
  <c r="Z2892" i="63"/>
  <c r="Z2191" i="63"/>
  <c r="Z2404" i="63"/>
  <c r="Z2189" i="63"/>
  <c r="Z3400" i="63"/>
  <c r="Z702" i="63"/>
  <c r="Z483" i="63"/>
  <c r="Z2437" i="63"/>
  <c r="Z38" i="63"/>
  <c r="Z2215" i="63"/>
  <c r="Z3396" i="63"/>
  <c r="Z3413" i="63"/>
  <c r="Z3415" i="63"/>
  <c r="AA235" i="63"/>
  <c r="AA140" i="63"/>
  <c r="AA45" i="63"/>
  <c r="AA629" i="63"/>
  <c r="AA230" i="63"/>
  <c r="AA55" i="63"/>
  <c r="AA926" i="63"/>
  <c r="AA831" i="63"/>
  <c r="AA560" i="63"/>
  <c r="AA1035" i="63"/>
  <c r="AA793" i="63"/>
  <c r="AA159" i="63"/>
  <c r="AA1201" i="63"/>
  <c r="AA880" i="63"/>
  <c r="AA1138" i="63"/>
  <c r="AA298" i="63"/>
  <c r="AA1540" i="63"/>
  <c r="AA1322" i="63"/>
  <c r="AA851" i="63"/>
  <c r="AA1641" i="63"/>
  <c r="AA1822" i="63"/>
  <c r="AA2334" i="63"/>
  <c r="AA1210" i="63"/>
  <c r="AA1999" i="63"/>
  <c r="AA2511" i="63"/>
  <c r="Z433" i="63"/>
  <c r="Z328" i="63"/>
  <c r="Z277" i="63"/>
  <c r="Z1192" i="63"/>
  <c r="J48" i="67"/>
  <c r="Z1336" i="63"/>
  <c r="Z1484" i="63"/>
  <c r="Z3030" i="63"/>
  <c r="Z837" i="63"/>
  <c r="Z2993" i="63"/>
  <c r="Z2758" i="63"/>
  <c r="Z3175" i="63"/>
  <c r="Z3539" i="63"/>
  <c r="Z2741" i="63"/>
  <c r="Z3487" i="63"/>
  <c r="Z1377" i="63"/>
  <c r="Z2288" i="63"/>
  <c r="Z583" i="63"/>
  <c r="Z1101" i="63"/>
  <c r="Z347" i="63"/>
  <c r="Z856" i="63"/>
  <c r="Z586" i="63"/>
  <c r="Z1921" i="63"/>
  <c r="Z1479" i="63"/>
  <c r="Z1177" i="63"/>
  <c r="Z1541" i="63"/>
  <c r="Z2160" i="63"/>
  <c r="Z1227" i="63"/>
  <c r="Z2937" i="63"/>
  <c r="Z2034" i="63"/>
  <c r="Z3370" i="63"/>
  <c r="Z2038" i="63"/>
  <c r="Z3374" i="63"/>
  <c r="Z3108" i="63"/>
  <c r="Z1908" i="63"/>
  <c r="Z3109" i="63"/>
  <c r="Z1506" i="63"/>
  <c r="Z3085" i="63"/>
  <c r="Z3360" i="63"/>
  <c r="Z2661" i="63"/>
  <c r="Z2103" i="63"/>
  <c r="Z2291" i="63"/>
  <c r="Z2980" i="63"/>
  <c r="AA236" i="63"/>
  <c r="AA261" i="63"/>
  <c r="AA97" i="63"/>
  <c r="AA374" i="63"/>
  <c r="AA39" i="63"/>
  <c r="AA846" i="63"/>
  <c r="AA670" i="63"/>
  <c r="AA144" i="63"/>
  <c r="AA410" i="63"/>
  <c r="J112" i="67"/>
  <c r="Z1248" i="63"/>
  <c r="Z701" i="63"/>
  <c r="Z1018" i="63"/>
  <c r="Z2888" i="63"/>
  <c r="Z2209" i="63"/>
  <c r="Z3033" i="63"/>
  <c r="Z1372" i="63"/>
  <c r="Z2322" i="63"/>
  <c r="Z3074" i="63"/>
  <c r="Z596" i="63"/>
  <c r="Z1926" i="63"/>
  <c r="Z2694" i="63"/>
  <c r="Z3462" i="63"/>
  <c r="Z2235" i="63"/>
  <c r="Z3440" i="63"/>
  <c r="Z2403" i="63"/>
  <c r="Z1458" i="63"/>
  <c r="Z2924" i="63"/>
  <c r="Z2319" i="63"/>
  <c r="Z83" i="63"/>
  <c r="J17" i="67"/>
  <c r="Z512" i="63"/>
  <c r="Z53" i="63"/>
  <c r="Z250" i="63"/>
  <c r="Z2520" i="63"/>
  <c r="Z1849" i="63"/>
  <c r="Z2841" i="63"/>
  <c r="Z1020" i="63"/>
  <c r="Z2138" i="63"/>
  <c r="Z2906" i="63"/>
  <c r="Z244" i="63"/>
  <c r="Z1752" i="63"/>
  <c r="Z2510" i="63"/>
  <c r="Z3278" i="63"/>
  <c r="Z1867" i="63"/>
  <c r="Z3237" i="63"/>
  <c r="Z350" i="63"/>
  <c r="Z818" i="63"/>
  <c r="Z2620" i="63"/>
  <c r="Z1046" i="63"/>
  <c r="Z66" i="63"/>
  <c r="Z1933" i="63"/>
  <c r="Z1447" i="63"/>
  <c r="Z1153" i="63"/>
  <c r="Z1525" i="63"/>
  <c r="Z2152" i="63"/>
  <c r="Z1211" i="63"/>
  <c r="Z2665" i="63"/>
  <c r="Z636" i="63"/>
  <c r="Z1962" i="63"/>
  <c r="Z2722" i="63"/>
  <c r="Z3490" i="63"/>
  <c r="Z1412" i="63"/>
  <c r="Z2342" i="63"/>
  <c r="Z3102" i="63"/>
  <c r="Z1294" i="63"/>
  <c r="Z2987" i="63"/>
  <c r="Z2735" i="63"/>
  <c r="Z210" i="63"/>
  <c r="Z2300" i="63"/>
  <c r="Z3463" i="63"/>
  <c r="Z111" i="63"/>
  <c r="Z1488" i="63"/>
  <c r="Z861" i="63"/>
  <c r="Z1226" i="63"/>
  <c r="Z3008" i="63"/>
  <c r="Z2321" i="63"/>
  <c r="Z3097" i="63"/>
  <c r="Z1516" i="63"/>
  <c r="Z2394" i="63"/>
  <c r="Z3154" i="63"/>
  <c r="Z756" i="63"/>
  <c r="Z1998" i="63"/>
  <c r="Z2766" i="63"/>
  <c r="Z3526" i="63"/>
  <c r="Z2379" i="63"/>
  <c r="Z3525" i="63"/>
  <c r="Z2947" i="63"/>
  <c r="Z1707" i="63"/>
  <c r="Z3052" i="63"/>
  <c r="Z2703" i="63"/>
  <c r="Z307" i="63"/>
  <c r="Z2381" i="63"/>
  <c r="Z3507" i="63"/>
  <c r="Z1939" i="63"/>
  <c r="Z803" i="63"/>
  <c r="Z2597" i="63"/>
  <c r="Z358" i="63"/>
  <c r="Z2375" i="63"/>
  <c r="Z3524" i="63"/>
  <c r="Z514" i="63"/>
  <c r="Z3201" i="63"/>
  <c r="AA307" i="63"/>
  <c r="AA212" i="63"/>
  <c r="AA117" i="63"/>
  <c r="AA25" i="63"/>
  <c r="AA390" i="63"/>
  <c r="AA199" i="63"/>
  <c r="AA998" i="63"/>
  <c r="AA903" i="63"/>
  <c r="AA674" i="63"/>
  <c r="AA1117" i="63"/>
  <c r="AA897" i="63"/>
  <c r="AA415" i="63"/>
  <c r="AA1265" i="63"/>
  <c r="AA980" i="63"/>
  <c r="AA1253" i="63"/>
  <c r="AA720" i="63"/>
  <c r="AA1604" i="63"/>
  <c r="AA1402" i="63"/>
  <c r="AA1041" i="63"/>
  <c r="AA433" i="63"/>
  <c r="AA1886" i="63"/>
  <c r="AA2398" i="63"/>
  <c r="AA1395" i="63"/>
  <c r="AA2063" i="63"/>
  <c r="AA2575" i="63"/>
  <c r="Z1217" i="63"/>
  <c r="Z840" i="63"/>
  <c r="Z789" i="63"/>
  <c r="Z201" i="63"/>
  <c r="Z55" i="63"/>
  <c r="Z345" i="63"/>
  <c r="Z1866" i="63"/>
  <c r="Z3286" i="63"/>
  <c r="Z1181" i="63"/>
  <c r="Z364" i="63"/>
  <c r="Z3054" i="63"/>
  <c r="Z3516" i="63"/>
  <c r="Z566" i="63"/>
  <c r="Z2869" i="63"/>
  <c r="Z670" i="63"/>
  <c r="Z1545" i="63"/>
  <c r="Z2376" i="63"/>
  <c r="Z775" i="63"/>
  <c r="Z1197" i="63"/>
  <c r="Z555" i="63"/>
  <c r="Z1064" i="63"/>
  <c r="Z778" i="63"/>
  <c r="Z2017" i="63"/>
  <c r="Z1663" i="63"/>
  <c r="Z1361" i="63"/>
  <c r="Z1637" i="63"/>
  <c r="Z2264" i="63"/>
  <c r="Z1451" i="63"/>
  <c r="Z3025" i="63"/>
  <c r="Z2114" i="63"/>
  <c r="Z3450" i="63"/>
  <c r="Z2118" i="63"/>
  <c r="Z3454" i="63"/>
  <c r="Z3205" i="63"/>
  <c r="Z114" i="63"/>
  <c r="Z3207" i="63"/>
  <c r="Z51" i="63"/>
  <c r="Z3187" i="63"/>
  <c r="Z482" i="63"/>
  <c r="Z2805" i="63"/>
  <c r="Z2247" i="63"/>
  <c r="Z2675" i="63"/>
  <c r="Z3127" i="63"/>
  <c r="AA300" i="63"/>
  <c r="AA325" i="63"/>
  <c r="AA161" i="63"/>
  <c r="AA487" i="63"/>
  <c r="AA167" i="63"/>
  <c r="AA910" i="63"/>
  <c r="AA743" i="63"/>
  <c r="AA272" i="63"/>
  <c r="AA618" i="63"/>
  <c r="Z255" i="63"/>
  <c r="Z1648" i="63"/>
  <c r="Z933" i="63"/>
  <c r="Z1386" i="63"/>
  <c r="Z3080" i="63"/>
  <c r="Z2361" i="63"/>
  <c r="Z28" i="63"/>
  <c r="Z1564" i="63"/>
  <c r="Z2410" i="63"/>
  <c r="Z3178" i="63"/>
  <c r="Z788" i="63"/>
  <c r="Z2022" i="63"/>
  <c r="Z2798" i="63"/>
  <c r="Z46" i="63"/>
  <c r="Z2427" i="63"/>
  <c r="Z3547" i="63"/>
  <c r="Z3125" i="63"/>
  <c r="Z1750" i="63"/>
  <c r="Z3096" i="63"/>
  <c r="Z2863" i="63"/>
  <c r="Z435" i="63"/>
  <c r="J65" i="67"/>
  <c r="Z896" i="63"/>
  <c r="Z373" i="63"/>
  <c r="Z634" i="63"/>
  <c r="Z2720" i="63"/>
  <c r="Z2041" i="63"/>
  <c r="Z2945" i="63"/>
  <c r="Z1196" i="63"/>
  <c r="Z2234" i="63"/>
  <c r="Z2994" i="63"/>
  <c r="Z436" i="63"/>
  <c r="Z1846" i="63"/>
  <c r="Z2606" i="63"/>
  <c r="Z3382" i="63"/>
  <c r="Z2059" i="63"/>
  <c r="Z3344" i="63"/>
  <c r="Z1738" i="63"/>
  <c r="Z1170" i="63"/>
  <c r="Z2780" i="63"/>
  <c r="Z1935" i="63"/>
  <c r="Z1666" i="63"/>
  <c r="Z2109" i="63"/>
  <c r="Z152" i="63"/>
  <c r="Z1505" i="63"/>
  <c r="Z1717" i="63"/>
  <c r="Z2344" i="63"/>
  <c r="Z1611" i="63"/>
  <c r="Z2753" i="63"/>
  <c r="Z860" i="63"/>
  <c r="Z2050" i="63"/>
  <c r="Z2818" i="63"/>
  <c r="Z68" i="63"/>
  <c r="Z1604" i="63"/>
  <c r="Z2430" i="63"/>
  <c r="Z3190" i="63"/>
  <c r="Z1678" i="63"/>
  <c r="Z3131" i="63"/>
  <c r="Z3231" i="63"/>
  <c r="Z530" i="63"/>
  <c r="Z2476" i="63"/>
  <c r="Z150" i="63"/>
  <c r="Z495" i="63"/>
  <c r="Z225" i="63"/>
  <c r="Z1053" i="63"/>
  <c r="Z1610" i="63"/>
  <c r="Z267" i="63"/>
  <c r="Z2425" i="63"/>
  <c r="Z172" i="63"/>
  <c r="Z1704" i="63"/>
  <c r="Z2482" i="63"/>
  <c r="Z3250" i="63"/>
  <c r="Z932" i="63"/>
  <c r="Z2094" i="63"/>
  <c r="Z2862" i="63"/>
  <c r="Z334" i="63"/>
  <c r="Z2571" i="63"/>
  <c r="Z822" i="63"/>
  <c r="Z3509" i="63"/>
  <c r="Z1884" i="63"/>
  <c r="Z3185" i="63"/>
  <c r="Z3209" i="63"/>
  <c r="Z691" i="63"/>
  <c r="Z2541" i="63"/>
  <c r="Z470" i="63"/>
  <c r="Z2611" i="63"/>
  <c r="Z1123" i="63"/>
  <c r="Z2773" i="63"/>
  <c r="Z678" i="63"/>
  <c r="Z2567" i="63"/>
  <c r="Z3412" i="63"/>
  <c r="Z1474" i="63"/>
  <c r="Z2948" i="63"/>
  <c r="AA379" i="63"/>
  <c r="AA284" i="63"/>
  <c r="AA189" i="63"/>
  <c r="AA105" i="63"/>
  <c r="AA512" i="63"/>
  <c r="AA343" i="63"/>
  <c r="AA152" i="63"/>
  <c r="AA975" i="63"/>
  <c r="AA755" i="63"/>
  <c r="AA1183" i="63"/>
  <c r="AA1000" i="63"/>
  <c r="AA623" i="63"/>
  <c r="AA1329" i="63"/>
  <c r="AA1060" i="63"/>
  <c r="AA1351" i="63"/>
  <c r="AA939" i="63"/>
  <c r="AA1668" i="63"/>
  <c r="AA1469" i="63"/>
  <c r="AA1180" i="63"/>
  <c r="AA995" i="63"/>
  <c r="AA1950" i="63"/>
  <c r="AA2462" i="63"/>
  <c r="AA1527" i="63"/>
  <c r="AA2127" i="63"/>
  <c r="J28" i="67"/>
  <c r="Z117" i="63"/>
  <c r="Z1415" i="63"/>
  <c r="Z1777" i="63"/>
  <c r="Z120" i="63"/>
  <c r="Z181" i="63"/>
  <c r="Z2464" i="63"/>
  <c r="Z740" i="63"/>
  <c r="Z1511" i="63"/>
  <c r="Z2944" i="63"/>
  <c r="Z3386" i="63"/>
  <c r="Z2671" i="63"/>
  <c r="Z1837" i="63"/>
  <c r="Z2388" i="63"/>
  <c r="Z2023" i="63"/>
  <c r="Z232" i="63"/>
  <c r="Z1741" i="63"/>
  <c r="Z1659" i="63"/>
  <c r="Z489" i="63"/>
  <c r="Z1824" i="63"/>
  <c r="J81" i="67"/>
  <c r="Z501" i="63"/>
  <c r="Z2792" i="63"/>
  <c r="Z143" i="63"/>
  <c r="Z1520" i="63"/>
  <c r="Z869" i="63"/>
  <c r="Z1258" i="63"/>
  <c r="Z3016" i="63"/>
  <c r="Z2345" i="63"/>
  <c r="Z1164" i="63"/>
  <c r="Z2786" i="63"/>
  <c r="Z1172" i="63"/>
  <c r="Z2790" i="63"/>
  <c r="Z2027" i="63"/>
  <c r="Z3071" i="63"/>
  <c r="Z2092" i="63"/>
  <c r="Z2799" i="63"/>
  <c r="Z2061" i="63"/>
  <c r="Z2607" i="63"/>
  <c r="Z1539" i="63"/>
  <c r="Z422" i="63"/>
  <c r="Z3311" i="63"/>
  <c r="Z3233" i="63"/>
  <c r="AA467" i="63"/>
  <c r="AA69" i="63"/>
  <c r="AA581" i="63"/>
  <c r="AA417" i="63"/>
  <c r="AA821" i="63"/>
  <c r="AA630" i="63"/>
  <c r="AA344" i="63"/>
  <c r="AA999" i="63"/>
  <c r="AA707" i="63"/>
  <c r="AA1062" i="63"/>
  <c r="Z96" i="63"/>
  <c r="Z1441" i="63"/>
  <c r="Z1701" i="63"/>
  <c r="Z2328" i="63"/>
  <c r="Z1531" i="63"/>
  <c r="Z2737" i="63"/>
  <c r="Z780" i="63"/>
  <c r="Z2026" i="63"/>
  <c r="Z2794" i="63"/>
  <c r="Z36" i="63"/>
  <c r="Z1556" i="63"/>
  <c r="Z2414" i="63"/>
  <c r="Z3174" i="63"/>
  <c r="Z1582" i="63"/>
  <c r="Z3095" i="63"/>
  <c r="Z3156" i="63"/>
  <c r="Z466" i="63"/>
  <c r="Z2428" i="63"/>
  <c r="Z3548" i="63"/>
  <c r="Z2851" i="63"/>
  <c r="Z1730" i="63"/>
  <c r="Z1071" i="63"/>
  <c r="Z745" i="63"/>
  <c r="Z1325" i="63"/>
  <c r="Z1960" i="63"/>
  <c r="Z811" i="63"/>
  <c r="Z2561" i="63"/>
  <c r="Z428" i="63"/>
  <c r="Z1842" i="63"/>
  <c r="Z2610" i="63"/>
  <c r="Z3378" i="63"/>
  <c r="Z1204" i="63"/>
  <c r="Z2230" i="63"/>
  <c r="Z2998" i="63"/>
  <c r="Z846" i="63"/>
  <c r="Z2795" i="63"/>
  <c r="Z1983" i="63"/>
  <c r="Z2052" i="63"/>
  <c r="Z2124" i="63"/>
  <c r="Z3335" i="63"/>
  <c r="Z1150" i="63"/>
  <c r="Z1107" i="63"/>
  <c r="Z311" i="63"/>
  <c r="Z1688" i="63"/>
  <c r="Z957" i="63"/>
  <c r="Z1418" i="63"/>
  <c r="Z59" i="63"/>
  <c r="Z2385" i="63"/>
  <c r="Z92" i="63"/>
  <c r="Z1596" i="63"/>
  <c r="Z2426" i="63"/>
  <c r="Z3194" i="63"/>
  <c r="Z836" i="63"/>
  <c r="Z2054" i="63"/>
  <c r="Z2814" i="63"/>
  <c r="Z142" i="63"/>
  <c r="Z2459" i="63"/>
  <c r="Z310" i="63"/>
  <c r="Z3211" i="63"/>
  <c r="Z1820" i="63"/>
  <c r="Z3132" i="63"/>
  <c r="Z2991" i="63"/>
  <c r="Z352" i="63"/>
  <c r="Z1665" i="63"/>
  <c r="Z74" i="63"/>
  <c r="Z2432" i="63"/>
  <c r="Z1756" i="63"/>
  <c r="Z2809" i="63"/>
  <c r="Z924" i="63"/>
  <c r="Z2098" i="63"/>
  <c r="Z2858" i="63"/>
  <c r="Z180" i="63"/>
  <c r="Z1699" i="63"/>
  <c r="Z2486" i="63"/>
  <c r="Z3246" i="63"/>
  <c r="Z1803" i="63"/>
  <c r="Z3184" i="63"/>
  <c r="Z3423" i="63"/>
  <c r="Z722" i="63"/>
  <c r="Z2556" i="63"/>
  <c r="Z758" i="63"/>
  <c r="Z3392" i="63"/>
  <c r="Z1869" i="63"/>
  <c r="Z3165" i="63"/>
  <c r="Z2927" i="63"/>
  <c r="Z2244" i="63"/>
  <c r="Z2117" i="63"/>
  <c r="Z3331" i="63"/>
  <c r="Z1879" i="63"/>
  <c r="Z3183" i="63"/>
  <c r="Z2579" i="63"/>
  <c r="Z2596" i="63"/>
  <c r="AA91" i="63"/>
  <c r="AA675" i="63"/>
  <c r="AA580" i="63"/>
  <c r="AA485" i="63"/>
  <c r="AA393" i="63"/>
  <c r="AA869" i="63"/>
  <c r="AA774" i="63"/>
  <c r="AA681" i="63"/>
  <c r="AA304" i="63"/>
  <c r="AA818" i="63"/>
  <c r="AA441" i="63"/>
  <c r="AA1272" i="63"/>
  <c r="AA1065" i="63"/>
  <c r="AA609" i="63"/>
  <c r="AA780" i="63"/>
  <c r="AA1619" i="63"/>
  <c r="AA1410" i="63"/>
  <c r="AA1086" i="63"/>
  <c r="AA78" i="63"/>
  <c r="AA1513" i="63"/>
  <c r="AA1682" i="63"/>
  <c r="AA2206" i="63"/>
  <c r="AA194" i="63"/>
  <c r="AA1871" i="63"/>
  <c r="AA2383" i="63"/>
  <c r="Z576" i="63"/>
  <c r="Z330" i="63"/>
  <c r="Z1352" i="63"/>
  <c r="Z865" i="63"/>
  <c r="Z1009" i="63"/>
  <c r="Z3542" i="63"/>
  <c r="Z940" i="63"/>
  <c r="Z2239" i="63"/>
  <c r="Z3203" i="63"/>
  <c r="Z301" i="63"/>
  <c r="Z1359" i="63"/>
  <c r="Z1131" i="63"/>
  <c r="Z1354" i="63"/>
  <c r="Z384" i="63"/>
  <c r="Z106" i="63"/>
  <c r="Z1767" i="63"/>
  <c r="Z2282" i="63"/>
  <c r="Z2286" i="63"/>
  <c r="Z3408" i="63"/>
  <c r="Z3399" i="63"/>
  <c r="Z3389" i="63"/>
  <c r="Z3092" i="63"/>
  <c r="Z3371" i="63"/>
  <c r="AA428" i="63"/>
  <c r="AA225" i="63"/>
  <c r="AA295" i="63"/>
  <c r="AA807" i="63"/>
  <c r="AA776" i="63"/>
  <c r="Z353" i="63"/>
  <c r="Z1744" i="63"/>
  <c r="Z2457" i="63"/>
  <c r="Z1736" i="63"/>
  <c r="Z3266" i="63"/>
  <c r="Z2126" i="63"/>
  <c r="Z430" i="63"/>
  <c r="Z1110" i="63"/>
  <c r="Z1916" i="63"/>
  <c r="Z3337" i="63"/>
  <c r="J113" i="67"/>
  <c r="Z709" i="63"/>
  <c r="Z2912" i="63"/>
  <c r="Z3041" i="63"/>
  <c r="Z2330" i="63"/>
  <c r="Z628" i="63"/>
  <c r="Z2718" i="63"/>
  <c r="Z2251" i="63"/>
  <c r="Z2563" i="63"/>
  <c r="Z2940" i="63"/>
  <c r="Z115" i="63"/>
  <c r="Z560" i="63"/>
  <c r="Z282" i="63"/>
  <c r="Z1857" i="63"/>
  <c r="Z1036" i="63"/>
  <c r="Z2914" i="63"/>
  <c r="Z1763" i="63"/>
  <c r="Z3302" i="63"/>
  <c r="Z3248" i="63"/>
  <c r="Z882" i="63"/>
  <c r="Z1174" i="63"/>
  <c r="Z585" i="63"/>
  <c r="Z1864" i="63"/>
  <c r="Z2529" i="63"/>
  <c r="Z1818" i="63"/>
  <c r="Z3346" i="63"/>
  <c r="Z2190" i="63"/>
  <c r="Z718" i="63"/>
  <c r="Z1807" i="63"/>
  <c r="Z2044" i="63"/>
  <c r="Z606" i="63"/>
  <c r="Z2701" i="63"/>
  <c r="Z3200" i="63"/>
  <c r="Z2933" i="63"/>
  <c r="Z2727" i="63"/>
  <c r="Z1972" i="63"/>
  <c r="AA451" i="63"/>
  <c r="AA269" i="63"/>
  <c r="AA626" i="63"/>
  <c r="AA296" i="63"/>
  <c r="AA122" i="63"/>
  <c r="AA1073" i="63"/>
  <c r="AA1393" i="63"/>
  <c r="AA1427" i="63"/>
  <c r="AA238" i="63"/>
  <c r="AA1290" i="63"/>
  <c r="AA2014" i="63"/>
  <c r="AA1655" i="63"/>
  <c r="J122" i="67"/>
  <c r="Z1792" i="63"/>
  <c r="Z2489" i="63"/>
  <c r="Z1768" i="63"/>
  <c r="Z3306" i="63"/>
  <c r="Z2158" i="63"/>
  <c r="Z558" i="63"/>
  <c r="Z1494" i="63"/>
  <c r="Z1996" i="63"/>
  <c r="Z3540" i="63"/>
  <c r="Z2045" i="63"/>
  <c r="Z3443" i="63"/>
  <c r="Z2371" i="63"/>
  <c r="Z1379" i="63"/>
  <c r="Z3077" i="63"/>
  <c r="Z1722" i="63"/>
  <c r="Z3204" i="63"/>
  <c r="Z3189" i="63"/>
  <c r="Z3521" i="63"/>
  <c r="AA355" i="63"/>
  <c r="AA340" i="63"/>
  <c r="Z1591" i="63"/>
  <c r="Z1597" i="63"/>
  <c r="Z1355" i="63"/>
  <c r="Z700" i="63"/>
  <c r="Z2746" i="63"/>
  <c r="Z1460" i="63"/>
  <c r="Z3134" i="63"/>
  <c r="Z3019" i="63"/>
  <c r="Z274" i="63"/>
  <c r="Z3484" i="63"/>
  <c r="Z851" i="63"/>
  <c r="Z3069" i="63"/>
  <c r="Z3087" i="63"/>
  <c r="Z291" i="63"/>
  <c r="Z2549" i="63"/>
  <c r="Z614" i="63"/>
  <c r="Z2711" i="63"/>
  <c r="Z1694" i="63"/>
  <c r="Z3319" i="63"/>
  <c r="AA115" i="63"/>
  <c r="AA100" i="63"/>
  <c r="Z79" i="63"/>
  <c r="Z845" i="63"/>
  <c r="Z3000" i="63"/>
  <c r="Z3089" i="63"/>
  <c r="Z2386" i="63"/>
  <c r="Z724" i="63"/>
  <c r="Z2750" i="63"/>
  <c r="Z2331" i="63"/>
  <c r="Z2883" i="63"/>
  <c r="Z3036" i="63"/>
  <c r="Z1860" i="63"/>
  <c r="Z2717" i="63"/>
  <c r="Z2127" i="63"/>
  <c r="Z1796" i="63"/>
  <c r="Z2181" i="63"/>
  <c r="Z3512" i="63"/>
  <c r="Z2343" i="63"/>
  <c r="Z3380" i="63"/>
  <c r="Z2004" i="63"/>
  <c r="Z3468" i="63"/>
  <c r="J82" i="67"/>
  <c r="J98" i="67"/>
  <c r="Z1605" i="63"/>
  <c r="J61" i="67"/>
  <c r="Z2514" i="63"/>
  <c r="Z659" i="63"/>
  <c r="Z1030" i="63"/>
  <c r="Z1277" i="63"/>
  <c r="Z1232" i="63"/>
  <c r="Z2193" i="63"/>
  <c r="Z2304" i="63"/>
  <c r="Z1144" i="63"/>
  <c r="Z890" i="63"/>
  <c r="Z2145" i="63"/>
  <c r="Z2618" i="63"/>
  <c r="Z2622" i="63"/>
  <c r="Z2031" i="63"/>
  <c r="Z1967" i="63"/>
  <c r="Z1775" i="63"/>
  <c r="Z3491" i="63"/>
  <c r="Z2132" i="63"/>
  <c r="AA620" i="63"/>
  <c r="AA289" i="63"/>
  <c r="AA423" i="63"/>
  <c r="AA871" i="63"/>
  <c r="AA882" i="63"/>
  <c r="Z737" i="63"/>
  <c r="Z1928" i="63"/>
  <c r="Z2545" i="63"/>
  <c r="Z1834" i="63"/>
  <c r="Z3362" i="63"/>
  <c r="Z2222" i="63"/>
  <c r="Z814" i="63"/>
  <c r="Z1919" i="63"/>
  <c r="Z2108" i="63"/>
  <c r="Z1022" i="63"/>
  <c r="Z271" i="63"/>
  <c r="Z941" i="63"/>
  <c r="Z43" i="63"/>
  <c r="Z44" i="63"/>
  <c r="Z2418" i="63"/>
  <c r="Z804" i="63"/>
  <c r="Z2806" i="63"/>
  <c r="Z2443" i="63"/>
  <c r="Z3168" i="63"/>
  <c r="Z3121" i="63"/>
  <c r="Z467" i="63"/>
  <c r="Z920" i="63"/>
  <c r="Z666" i="63"/>
  <c r="Z2049" i="63"/>
  <c r="Z1212" i="63"/>
  <c r="Z3002" i="63"/>
  <c r="Z1854" i="63"/>
  <c r="Z3390" i="63"/>
  <c r="Z3355" i="63"/>
  <c r="Z1202" i="63"/>
  <c r="Z2015" i="63"/>
  <c r="Z977" i="63"/>
  <c r="Z2056" i="63"/>
  <c r="Z2617" i="63"/>
  <c r="Z1906" i="63"/>
  <c r="Z3434" i="63"/>
  <c r="Z2294" i="63"/>
  <c r="Z1102" i="63"/>
  <c r="Z2415" i="63"/>
  <c r="Z2220" i="63"/>
  <c r="Z1923" i="63"/>
  <c r="Z2877" i="63"/>
  <c r="Z98" i="63"/>
  <c r="Z3104" i="63"/>
  <c r="Z2887" i="63"/>
  <c r="Z2324" i="63"/>
  <c r="AA523" i="63"/>
  <c r="AA341" i="63"/>
  <c r="AA725" i="63"/>
  <c r="AA439" i="63"/>
  <c r="AA440" i="63"/>
  <c r="AA1144" i="63"/>
  <c r="AA143" i="63"/>
  <c r="AA1491" i="63"/>
  <c r="AA686" i="63"/>
  <c r="AA1379" i="63"/>
  <c r="AA2078" i="63"/>
  <c r="AA1743" i="63"/>
  <c r="Z743" i="63"/>
  <c r="Z2176" i="63"/>
  <c r="Z2673" i="63"/>
  <c r="Z1970" i="63"/>
  <c r="Z3498" i="63"/>
  <c r="Z2350" i="63"/>
  <c r="Z1358" i="63"/>
  <c r="Z2783" i="63"/>
  <c r="Z2332" i="63"/>
  <c r="Z1859" i="63"/>
  <c r="Z2285" i="63"/>
  <c r="Z86" i="63"/>
  <c r="Z3101" i="63"/>
  <c r="Z1740" i="63"/>
  <c r="Z3235" i="63"/>
  <c r="Z1927" i="63"/>
  <c r="Z3343" i="63"/>
  <c r="Z3552" i="63"/>
  <c r="Z2564" i="63"/>
  <c r="AA435" i="63"/>
  <c r="AA420" i="63"/>
  <c r="Z680" i="63"/>
  <c r="Z426" i="63"/>
  <c r="Z1929" i="63"/>
  <c r="Z1068" i="63"/>
  <c r="Z2930" i="63"/>
  <c r="Z1790" i="63"/>
  <c r="Z3318" i="63"/>
  <c r="Z3269" i="63"/>
  <c r="Z946" i="63"/>
  <c r="Z1558" i="63"/>
  <c r="Z1363" i="63"/>
  <c r="Z3219" i="63"/>
  <c r="Z94" i="63"/>
  <c r="Z707" i="63"/>
  <c r="Z2725" i="63"/>
  <c r="Z966" i="63"/>
  <c r="Z2903" i="63"/>
  <c r="Z2243" i="63"/>
  <c r="Z3116" i="63"/>
  <c r="AA195" i="63"/>
  <c r="AA188" i="63"/>
  <c r="Z863" i="63"/>
  <c r="Z1221" i="63"/>
  <c r="Z619" i="63"/>
  <c r="Z348" i="63"/>
  <c r="Z2562" i="63"/>
  <c r="Z1092" i="63"/>
  <c r="Z2942" i="63"/>
  <c r="Z2715" i="63"/>
  <c r="Z1410" i="63"/>
  <c r="Z3281" i="63"/>
  <c r="Z371" i="63"/>
  <c r="Z2909" i="63"/>
  <c r="Z2687" i="63"/>
  <c r="Z2484" i="63"/>
  <c r="Z2389" i="63"/>
  <c r="Z294" i="63"/>
  <c r="Z2519" i="63"/>
  <c r="Z766" i="63"/>
  <c r="Z2420" i="63"/>
  <c r="AA43" i="63"/>
  <c r="Z831" i="63"/>
  <c r="Z1135" i="63"/>
  <c r="Z1880" i="63"/>
  <c r="Z839" i="63"/>
  <c r="Z3098" i="63"/>
  <c r="Z1683" i="63"/>
  <c r="Z1895" i="63"/>
  <c r="Z1653" i="63"/>
  <c r="Z305" i="63"/>
  <c r="J59" i="67"/>
  <c r="Z2688" i="63"/>
  <c r="Z1320" i="63"/>
  <c r="Z1066" i="63"/>
  <c r="Z2257" i="63"/>
  <c r="Z2706" i="63"/>
  <c r="Z2702" i="63"/>
  <c r="Z2575" i="63"/>
  <c r="Z2367" i="63"/>
  <c r="Z2175" i="63"/>
  <c r="Z134" i="63"/>
  <c r="Z2468" i="63"/>
  <c r="AA684" i="63"/>
  <c r="AA353" i="63"/>
  <c r="AA527" i="63"/>
  <c r="AA935" i="63"/>
  <c r="AA985" i="63"/>
  <c r="Z1105" i="63"/>
  <c r="Z2136" i="63"/>
  <c r="Z2649" i="63"/>
  <c r="Z1938" i="63"/>
  <c r="Z3474" i="63"/>
  <c r="Z2310" i="63"/>
  <c r="Z1166" i="63"/>
  <c r="Z2527" i="63"/>
  <c r="Z2268" i="63"/>
  <c r="Z2067" i="63"/>
  <c r="Z655" i="63"/>
  <c r="Z1133" i="63"/>
  <c r="Z443" i="63"/>
  <c r="Z252" i="63"/>
  <c r="Z2522" i="63"/>
  <c r="Z1028" i="63"/>
  <c r="Z2894" i="63"/>
  <c r="Z2619" i="63"/>
  <c r="Z450" i="63"/>
  <c r="Z3228" i="63"/>
  <c r="Z787" i="63"/>
  <c r="Z1312" i="63"/>
  <c r="Z1050" i="63"/>
  <c r="Z2241" i="63"/>
  <c r="Z1420" i="63"/>
  <c r="Z3106" i="63"/>
  <c r="Z1966" i="63"/>
  <c r="Z3486" i="63"/>
  <c r="Z3461" i="63"/>
  <c r="Z1522" i="63"/>
  <c r="Z2447" i="63"/>
  <c r="Z1321" i="63"/>
  <c r="Z2248" i="63"/>
  <c r="Z2721" i="63"/>
  <c r="Z2010" i="63"/>
  <c r="Z3522" i="63"/>
  <c r="Z2382" i="63"/>
  <c r="Z1454" i="63"/>
  <c r="Z2959" i="63"/>
  <c r="Z2396" i="63"/>
  <c r="Z2691" i="63"/>
  <c r="Z3037" i="63"/>
  <c r="Z1346" i="63"/>
  <c r="Z3224" i="63"/>
  <c r="Z3063" i="63"/>
  <c r="Z3044" i="63"/>
  <c r="AA603" i="63"/>
  <c r="AA413" i="63"/>
  <c r="AA797" i="63"/>
  <c r="AA553" i="63"/>
  <c r="AA671" i="63"/>
  <c r="AA1208" i="63"/>
  <c r="AA399" i="63"/>
  <c r="AA1555" i="63"/>
  <c r="AA915" i="63"/>
  <c r="AA1449" i="63"/>
  <c r="AA2142" i="63"/>
  <c r="AA1807" i="63"/>
  <c r="Z1503" i="63"/>
  <c r="Z2560" i="63"/>
  <c r="Z2873" i="63"/>
  <c r="Z2162" i="63"/>
  <c r="Z292" i="63"/>
  <c r="Z2550" i="63"/>
  <c r="Z1915" i="63"/>
  <c r="Z638" i="63"/>
  <c r="Z2652" i="63"/>
  <c r="Z3232" i="63"/>
  <c r="Z2461" i="63"/>
  <c r="Z1142" i="63"/>
  <c r="Z3541" i="63"/>
  <c r="Z1957" i="63"/>
  <c r="Z3352" i="63"/>
  <c r="Z2119" i="63"/>
  <c r="Z3460" i="63"/>
  <c r="Z1058" i="63"/>
  <c r="Z2708" i="63"/>
  <c r="AA515" i="63"/>
  <c r="AA516" i="63"/>
  <c r="Z1440" i="63"/>
  <c r="Z1194" i="63"/>
  <c r="Z2297" i="63"/>
  <c r="Z1452" i="63"/>
  <c r="Z3130" i="63"/>
  <c r="Z1982" i="63"/>
  <c r="Z3510" i="63"/>
  <c r="Z3493" i="63"/>
  <c r="Z1650" i="63"/>
  <c r="Z2543" i="63"/>
  <c r="Z1821" i="63"/>
  <c r="Z3336" i="63"/>
  <c r="Z1534" i="63"/>
  <c r="Z1059" i="63"/>
  <c r="Z2917" i="63"/>
  <c r="Z1414" i="63"/>
  <c r="Z3093" i="63"/>
  <c r="Z2787" i="63"/>
  <c r="Z2932" i="63"/>
  <c r="AA283" i="63"/>
  <c r="AA268" i="63"/>
  <c r="Z1607" i="63"/>
  <c r="Z1613" i="63"/>
  <c r="Z1371" i="63"/>
  <c r="Z732" i="63"/>
  <c r="Z2754" i="63"/>
  <c r="Z1476" i="63"/>
  <c r="Z3142" i="63"/>
  <c r="Z3051" i="63"/>
  <c r="Z306" i="63"/>
  <c r="Z3505" i="63"/>
  <c r="Z883" i="63"/>
  <c r="Z3099" i="63"/>
  <c r="Z3112" i="63"/>
  <c r="Z323" i="63"/>
  <c r="Z2565" i="63"/>
  <c r="Z646" i="63"/>
  <c r="Z2743" i="63"/>
  <c r="Z1779" i="63"/>
  <c r="Z3404" i="63"/>
  <c r="AA123" i="63"/>
  <c r="Z795" i="63"/>
  <c r="Z1353" i="63"/>
  <c r="Z228" i="63"/>
  <c r="Z2616" i="63"/>
  <c r="Z214" i="63"/>
  <c r="Z1956" i="63"/>
  <c r="Z56" i="63"/>
  <c r="Z1483" i="63"/>
  <c r="Z1702" i="63"/>
  <c r="Z349" i="63"/>
  <c r="J116" i="67"/>
  <c r="Z773" i="63"/>
  <c r="Z2928" i="63"/>
  <c r="Z1004" i="63"/>
  <c r="Z980" i="63"/>
  <c r="Z1851" i="63"/>
  <c r="Z1948" i="63"/>
  <c r="Z1917" i="63"/>
  <c r="Z1251" i="63"/>
  <c r="Z3215" i="63"/>
  <c r="AA403" i="63"/>
  <c r="AA517" i="63"/>
  <c r="AA757" i="63"/>
  <c r="AA216" i="63"/>
  <c r="AA610" i="63"/>
  <c r="Z1407" i="63"/>
  <c r="Z1501" i="63"/>
  <c r="Z1163" i="63"/>
  <c r="Z604" i="63"/>
  <c r="Z2690" i="63"/>
  <c r="Z1364" i="63"/>
  <c r="Z3078" i="63"/>
  <c r="Z2939" i="63"/>
  <c r="Z146" i="63"/>
  <c r="Z3441" i="63"/>
  <c r="Z1395" i="63"/>
  <c r="Z393" i="63"/>
  <c r="Z1755" i="63"/>
  <c r="Z2465" i="63"/>
  <c r="Z1747" i="63"/>
  <c r="Z3282" i="63"/>
  <c r="Z2142" i="63"/>
  <c r="Z462" i="63"/>
  <c r="Z1206" i="63"/>
  <c r="Z1964" i="63"/>
  <c r="Z3465" i="63"/>
  <c r="J114" i="67"/>
  <c r="Z741" i="63"/>
  <c r="Z2920" i="63"/>
  <c r="Z3049" i="63"/>
  <c r="Z2338" i="63"/>
  <c r="Z644" i="63"/>
  <c r="Z2726" i="63"/>
  <c r="Z2283" i="63"/>
  <c r="Z2643" i="63"/>
  <c r="Z2988" i="63"/>
  <c r="Z1655" i="63"/>
  <c r="Z1629" i="63"/>
  <c r="Z1387" i="63"/>
  <c r="Z748" i="63"/>
  <c r="Z2770" i="63"/>
  <c r="Z1524" i="63"/>
  <c r="Z3150" i="63"/>
  <c r="Z3067" i="63"/>
  <c r="Z370" i="63"/>
  <c r="Z3527" i="63"/>
  <c r="Z1651" i="63"/>
  <c r="Z2463" i="63"/>
  <c r="Z1941" i="63"/>
  <c r="Z1700" i="63"/>
  <c r="Z2147" i="63"/>
  <c r="Z3297" i="63"/>
  <c r="AA508" i="63"/>
  <c r="AA321" i="63"/>
  <c r="AA702" i="63"/>
  <c r="AA160" i="63"/>
  <c r="AA190" i="63"/>
  <c r="AA987" i="63"/>
  <c r="AA418" i="63"/>
  <c r="AA1332" i="63"/>
  <c r="AA1661" i="63"/>
  <c r="AA1558" i="63"/>
  <c r="AA2654" i="63"/>
  <c r="AA2319" i="63"/>
  <c r="Z1549" i="63"/>
  <c r="Z1881" i="63"/>
  <c r="Z1052" i="63"/>
  <c r="Z2922" i="63"/>
  <c r="Z1774" i="63"/>
  <c r="Z3310" i="63"/>
  <c r="Z3259" i="63"/>
  <c r="Z914" i="63"/>
  <c r="Z1462" i="63"/>
  <c r="Z1299" i="63"/>
  <c r="Z3208" i="63"/>
  <c r="Z3497" i="63"/>
  <c r="Z611" i="63"/>
  <c r="Z2709" i="63"/>
  <c r="Z934" i="63"/>
  <c r="Z2871" i="63"/>
  <c r="Z2195" i="63"/>
  <c r="Z2868" i="63"/>
  <c r="AA187" i="63"/>
  <c r="AA180" i="63"/>
  <c r="Z71" i="63"/>
  <c r="Z829" i="63"/>
  <c r="Z2992" i="63"/>
  <c r="Z3073" i="63"/>
  <c r="Z2354" i="63"/>
  <c r="Z692" i="63"/>
  <c r="Z2742" i="63"/>
  <c r="Z2315" i="63"/>
  <c r="Z2819" i="63"/>
  <c r="Z3020" i="63"/>
  <c r="Z1780" i="63"/>
  <c r="Z2685" i="63"/>
  <c r="Z2095" i="63"/>
  <c r="Z1718" i="63"/>
  <c r="Z2165" i="63"/>
  <c r="Z3501" i="63"/>
  <c r="Z2327" i="63"/>
  <c r="Z3327" i="63"/>
  <c r="Z1940" i="63"/>
  <c r="Z2884" i="63"/>
  <c r="AA619" i="63"/>
  <c r="AA604" i="63"/>
  <c r="Z1297" i="63"/>
  <c r="Z2232" i="63"/>
  <c r="Z2713" i="63"/>
  <c r="Z1986" i="63"/>
  <c r="Z3514" i="63"/>
  <c r="Z2374" i="63"/>
  <c r="Z1422" i="63"/>
  <c r="Z2895" i="63"/>
  <c r="Z2364" i="63"/>
  <c r="Z2211" i="63"/>
  <c r="Z2317" i="63"/>
  <c r="Z374" i="63"/>
  <c r="Z3243" i="63"/>
  <c r="Z1813" i="63"/>
  <c r="Z3256" i="63"/>
  <c r="Z1975" i="63"/>
  <c r="Z3364" i="63"/>
  <c r="Z130" i="63"/>
  <c r="Z2820" i="63"/>
  <c r="AA459" i="63"/>
  <c r="AA452" i="63"/>
  <c r="Z177" i="63"/>
  <c r="Z1594" i="63"/>
  <c r="Z2417" i="63"/>
  <c r="Z1692" i="63"/>
  <c r="Z3234" i="63"/>
  <c r="Z2086" i="63"/>
  <c r="Z270" i="63"/>
  <c r="Z694" i="63"/>
  <c r="Z1868" i="63"/>
  <c r="Z3177" i="63"/>
  <c r="Z1997" i="63"/>
  <c r="Z3421" i="63"/>
  <c r="Z2163" i="63"/>
  <c r="Z1315" i="63"/>
  <c r="Z3045" i="63"/>
  <c r="Z1638" i="63"/>
  <c r="Z3172" i="63"/>
  <c r="Z3136" i="63"/>
  <c r="Z2580" i="63"/>
  <c r="AA331" i="63"/>
  <c r="AA324" i="63"/>
  <c r="AA309" i="63"/>
  <c r="AA305" i="63"/>
  <c r="Z320" i="63"/>
  <c r="Z3048" i="63"/>
  <c r="Z276" i="63"/>
  <c r="Z2407" i="63"/>
  <c r="Z1073" i="63"/>
  <c r="Z3072" i="63"/>
  <c r="Z1642" i="63"/>
  <c r="Z2962" i="63"/>
  <c r="Z1214" i="63"/>
  <c r="Z3305" i="63"/>
  <c r="Z3137" i="63"/>
  <c r="AA118" i="63"/>
  <c r="AA1063" i="63"/>
  <c r="Z45" i="63"/>
  <c r="Z2833" i="63"/>
  <c r="Z212" i="63"/>
  <c r="Z1835" i="63"/>
  <c r="Z2604" i="63"/>
  <c r="Z1423" i="63"/>
  <c r="Z1195" i="63"/>
  <c r="Z2714" i="63"/>
  <c r="Z3086" i="63"/>
  <c r="Z178" i="63"/>
  <c r="Z1459" i="63"/>
  <c r="Z1766" i="63"/>
  <c r="Z1758" i="63"/>
  <c r="Z2150" i="63"/>
  <c r="Z1302" i="63"/>
  <c r="J43" i="67"/>
  <c r="Z2632" i="63"/>
  <c r="Z2194" i="63"/>
  <c r="Z2574" i="63"/>
  <c r="Z1342" i="63"/>
  <c r="Z994" i="63"/>
  <c r="Z131" i="63"/>
  <c r="Z3289" i="63"/>
  <c r="AA68" i="63"/>
  <c r="AA941" i="63"/>
  <c r="AA932" i="63"/>
  <c r="AA770" i="63"/>
  <c r="AA1219" i="63"/>
  <c r="AA2270" i="63"/>
  <c r="Z1360" i="63"/>
  <c r="Z3057" i="63"/>
  <c r="Z676" i="63"/>
  <c r="Z2299" i="63"/>
  <c r="Z3004" i="63"/>
  <c r="Z2669" i="63"/>
  <c r="Z1602" i="63"/>
  <c r="Z3480" i="63"/>
  <c r="Z3284" i="63"/>
  <c r="Z3287" i="63"/>
  <c r="AA596" i="63"/>
  <c r="Z1840" i="63"/>
  <c r="Z1794" i="63"/>
  <c r="Z2166" i="63"/>
  <c r="Z1590" i="63"/>
  <c r="Z126" i="63"/>
  <c r="Z3464" i="63"/>
  <c r="Z1411" i="63"/>
  <c r="Z1743" i="63"/>
  <c r="Z3221" i="63"/>
  <c r="AA363" i="63"/>
  <c r="Z728" i="63"/>
  <c r="Z1945" i="63"/>
  <c r="Z2938" i="63"/>
  <c r="Z3326" i="63"/>
  <c r="Z1010" i="63"/>
  <c r="Z1491" i="63"/>
  <c r="Z222" i="63"/>
  <c r="Z2757" i="63"/>
  <c r="Z2935" i="63"/>
  <c r="Z3372" i="63"/>
  <c r="AA627" i="63"/>
  <c r="J90" i="67"/>
  <c r="Z1037" i="63"/>
  <c r="Z1003" i="63"/>
  <c r="Z908" i="63"/>
  <c r="Z3050" i="63"/>
  <c r="Z2278" i="63"/>
  <c r="Z1770" i="63"/>
  <c r="Z2179" i="63"/>
  <c r="Z3164" i="63"/>
  <c r="Z595" i="63"/>
  <c r="Z3155" i="63"/>
  <c r="Z1118" i="63"/>
  <c r="Z1667" i="63"/>
  <c r="Z3320" i="63"/>
  <c r="Z2263" i="63"/>
  <c r="Z3529" i="63"/>
  <c r="Z2788" i="63"/>
  <c r="AA171" i="63"/>
  <c r="AA244" i="63"/>
  <c r="AA397" i="63"/>
  <c r="AA102" i="63"/>
  <c r="AA87" i="63"/>
  <c r="AA56" i="63"/>
  <c r="AA1015" i="63"/>
  <c r="AA314" i="63"/>
  <c r="AA126" i="63"/>
  <c r="AA1264" i="63"/>
  <c r="AA1145" i="63"/>
  <c r="AA905" i="63"/>
  <c r="AA1292" i="63"/>
  <c r="AA1030" i="63"/>
  <c r="AA530" i="63"/>
  <c r="AA1645" i="63"/>
  <c r="AA1505" i="63"/>
  <c r="AA1766" i="63"/>
  <c r="AA2350" i="63"/>
  <c r="AA1447" i="63"/>
  <c r="AA2159" i="63"/>
  <c r="AA330" i="63"/>
  <c r="AA1880" i="63"/>
  <c r="AA2392" i="63"/>
  <c r="AA1387" i="63"/>
  <c r="AA2060" i="63"/>
  <c r="AA2572" i="63"/>
  <c r="AA2089" i="63"/>
  <c r="AA2910" i="63"/>
  <c r="AA867" i="63"/>
  <c r="AA2442" i="63"/>
  <c r="AA3087" i="63"/>
  <c r="AA1771" i="63"/>
  <c r="AA2752" i="63"/>
  <c r="AA1795" i="63"/>
  <c r="AA1522" i="63"/>
  <c r="AA3080" i="63"/>
  <c r="AA1809" i="63"/>
  <c r="AA3145" i="63"/>
  <c r="AA2002" i="63"/>
  <c r="AA3210" i="63"/>
  <c r="AA2210" i="63"/>
  <c r="AA3280" i="63"/>
  <c r="Z768" i="63"/>
  <c r="Z1977" i="63"/>
  <c r="Z2978" i="63"/>
  <c r="Z3358" i="63"/>
  <c r="Z1074" i="63"/>
  <c r="Z1555" i="63"/>
  <c r="Z318" i="63"/>
  <c r="Z2789" i="63"/>
  <c r="Z2951" i="63"/>
  <c r="Z2756" i="63"/>
  <c r="AA204" i="63"/>
  <c r="AA493" i="63"/>
  <c r="AA310" i="63"/>
  <c r="AA463" i="63"/>
  <c r="AA606" i="63"/>
  <c r="AA535" i="63"/>
  <c r="AA1199" i="63"/>
  <c r="AA1184" i="63"/>
  <c r="AA1153" i="63"/>
  <c r="AA1033" i="63"/>
  <c r="AA1499" i="63"/>
  <c r="AA1444" i="63"/>
  <c r="Z1984" i="63"/>
  <c r="Z1882" i="63"/>
  <c r="Z2254" i="63"/>
  <c r="Z2143" i="63"/>
  <c r="Z862" i="63"/>
  <c r="Z3517" i="63"/>
  <c r="Z1603" i="63"/>
  <c r="Z1831" i="63"/>
  <c r="Z3328" i="63"/>
  <c r="AA395" i="63"/>
  <c r="AA213" i="63"/>
  <c r="AA297" i="63"/>
  <c r="AA965" i="63"/>
  <c r="AA104" i="63"/>
  <c r="AA32" i="63"/>
  <c r="Z1301" i="63"/>
  <c r="Z2122" i="63"/>
  <c r="Z3342" i="63"/>
  <c r="J51" i="67"/>
  <c r="Z1477" i="63"/>
  <c r="Z2201" i="63"/>
  <c r="Z2456" i="63"/>
  <c r="Z164" i="63"/>
  <c r="Z690" i="63"/>
  <c r="Z2196" i="63"/>
  <c r="AA83" i="63"/>
  <c r="AA590" i="63"/>
  <c r="AA400" i="63"/>
  <c r="Z1125" i="63"/>
  <c r="Z236" i="63"/>
  <c r="Z964" i="63"/>
  <c r="Z2603" i="63"/>
  <c r="Z3217" i="63"/>
  <c r="Z1264" i="63"/>
  <c r="Z2217" i="63"/>
  <c r="Z3090" i="63"/>
  <c r="Z3470" i="63"/>
  <c r="Z1490" i="63"/>
  <c r="J19" i="67"/>
  <c r="Z2544" i="63"/>
  <c r="Z2154" i="63"/>
  <c r="Z2526" i="63"/>
  <c r="Z478" i="63"/>
  <c r="Z895" i="63"/>
  <c r="Z635" i="63"/>
  <c r="Z2578" i="63"/>
  <c r="Z2958" i="63"/>
  <c r="Z1570" i="63"/>
  <c r="Z1011" i="63"/>
  <c r="Z1475" i="63"/>
  <c r="Z542" i="63"/>
  <c r="AA356" i="63"/>
  <c r="AA474" i="63"/>
  <c r="AA1247" i="63"/>
  <c r="AA1133" i="63"/>
  <c r="AA1533" i="63"/>
  <c r="AA2526" i="63"/>
  <c r="Z781" i="63"/>
  <c r="Z284" i="63"/>
  <c r="Z1060" i="63"/>
  <c r="Z2667" i="63"/>
  <c r="Z3249" i="63"/>
  <c r="Z2845" i="63"/>
  <c r="Z2356" i="63"/>
  <c r="Z198" i="63"/>
  <c r="Z286" i="63"/>
  <c r="AA27" i="63"/>
  <c r="AA676" i="63"/>
  <c r="Z2224" i="63"/>
  <c r="Z1978" i="63"/>
  <c r="Z2358" i="63"/>
  <c r="Z2831" i="63"/>
  <c r="Z1987" i="63"/>
  <c r="Z278" i="63"/>
  <c r="Z1797" i="63"/>
  <c r="Z1943" i="63"/>
  <c r="Z34" i="63"/>
  <c r="AA443" i="63"/>
  <c r="Z1472" i="63"/>
  <c r="Z2313" i="63"/>
  <c r="Z3138" i="63"/>
  <c r="Z3518" i="63"/>
  <c r="Z1682" i="63"/>
  <c r="Z1853" i="63"/>
  <c r="Z1759" i="63"/>
  <c r="Z2965" i="63"/>
  <c r="Z3107" i="63"/>
  <c r="Z3060" i="63"/>
  <c r="AA28" i="63"/>
  <c r="Z487" i="63"/>
  <c r="Z1413" i="63"/>
  <c r="Z1746" i="63"/>
  <c r="Z1292" i="63"/>
  <c r="Z3426" i="63"/>
  <c r="Z2478" i="63"/>
  <c r="Z2155" i="63"/>
  <c r="Z3445" i="63"/>
  <c r="Z3388" i="63"/>
  <c r="Z1203" i="63"/>
  <c r="Z3304" i="63"/>
  <c r="Z2979" i="63"/>
  <c r="Z1893" i="63"/>
  <c r="Z3448" i="63"/>
  <c r="Z2455" i="63"/>
  <c r="Z1278" i="63"/>
  <c r="Z3351" i="63"/>
  <c r="AA251" i="63"/>
  <c r="AA404" i="63"/>
  <c r="AA477" i="63"/>
  <c r="AA278" i="63"/>
  <c r="AA247" i="63"/>
  <c r="AA232" i="63"/>
  <c r="AA1095" i="63"/>
  <c r="AA593" i="63"/>
  <c r="AA414" i="63"/>
  <c r="AA1344" i="63"/>
  <c r="AA1217" i="63"/>
  <c r="AA1014" i="63"/>
  <c r="AA1390" i="63"/>
  <c r="AA1187" i="63"/>
  <c r="AA865" i="63"/>
  <c r="AA1717" i="63"/>
  <c r="AA1585" i="63"/>
  <c r="AA1838" i="63"/>
  <c r="AA2422" i="63"/>
  <c r="AA1591" i="63"/>
  <c r="AA2231" i="63"/>
  <c r="AA953" i="63"/>
  <c r="AA1944" i="63"/>
  <c r="AA2456" i="63"/>
  <c r="AA1520" i="63"/>
  <c r="AA2124" i="63"/>
  <c r="AA2636" i="63"/>
  <c r="AA2217" i="63"/>
  <c r="AA2974" i="63"/>
  <c r="AA1384" i="63"/>
  <c r="AA2570" i="63"/>
  <c r="AA3151" i="63"/>
  <c r="AA1899" i="63"/>
  <c r="AA2816" i="63"/>
  <c r="AA1923" i="63"/>
  <c r="AA1869" i="63"/>
  <c r="AA3164" i="63"/>
  <c r="AA2065" i="63"/>
  <c r="AA3229" i="63"/>
  <c r="AA2258" i="63"/>
  <c r="AA3296" i="63"/>
  <c r="AA2466" i="63"/>
  <c r="AA3364" i="63"/>
  <c r="Z649" i="63"/>
  <c r="Z2537" i="63"/>
  <c r="Z3354" i="63"/>
  <c r="Z782" i="63"/>
  <c r="Z2076" i="63"/>
  <c r="Z2157" i="63"/>
  <c r="Z2659" i="63"/>
  <c r="Z3149" i="63"/>
  <c r="Z3257" i="63"/>
  <c r="Z2612" i="63"/>
  <c r="AA380" i="63"/>
  <c r="AA589" i="63"/>
  <c r="AA473" i="63"/>
  <c r="AA616" i="63"/>
  <c r="AA727" i="63"/>
  <c r="AA688" i="63"/>
  <c r="AA1279" i="63"/>
  <c r="AA1280" i="63"/>
  <c r="AA1233" i="63"/>
  <c r="AA1124" i="63"/>
  <c r="AA1579" i="63"/>
  <c r="J72" i="67"/>
  <c r="Z2744" i="63"/>
  <c r="Z2258" i="63"/>
  <c r="Z2638" i="63"/>
  <c r="Z1971" i="63"/>
  <c r="Z290" i="63"/>
  <c r="Z1711" i="63"/>
  <c r="Z2037" i="63"/>
  <c r="Z2199" i="63"/>
  <c r="Z1634" i="63"/>
  <c r="AA563" i="63"/>
  <c r="AA301" i="63"/>
  <c r="AA401" i="63"/>
  <c r="AA119" i="63"/>
  <c r="AA280" i="63"/>
  <c r="AA208" i="63"/>
  <c r="Z2448" i="63"/>
  <c r="Z3146" i="63"/>
  <c r="Z2779" i="63"/>
  <c r="Z943" i="63"/>
  <c r="Z938" i="63"/>
  <c r="J93" i="67"/>
  <c r="Z2840" i="63"/>
  <c r="Z820" i="63"/>
  <c r="Z1788" i="63"/>
  <c r="Z963" i="63"/>
  <c r="AA339" i="63"/>
  <c r="AA690" i="63"/>
  <c r="AA510" i="63"/>
  <c r="Z1309" i="63"/>
  <c r="Z412" i="63"/>
  <c r="Z1188" i="63"/>
  <c r="Z2763" i="63"/>
  <c r="Z3324" i="63"/>
  <c r="Z1656" i="63"/>
  <c r="Z2369" i="63"/>
  <c r="Z3186" i="63"/>
  <c r="Z110" i="63"/>
  <c r="Z1771" i="63"/>
  <c r="J69" i="67"/>
  <c r="Z2728" i="63"/>
  <c r="Z2242" i="63"/>
  <c r="Z2630" i="63"/>
  <c r="Z1827" i="63"/>
  <c r="Z1255" i="63"/>
  <c r="Z1019" i="63"/>
  <c r="Z2674" i="63"/>
  <c r="Z3062" i="63"/>
  <c r="Z2436" i="63"/>
  <c r="Z1331" i="63"/>
  <c r="Z1762" i="63"/>
  <c r="Z1598" i="63"/>
  <c r="AA436" i="63"/>
  <c r="AA591" i="63"/>
  <c r="AA1311" i="63"/>
  <c r="AA1197" i="63"/>
  <c r="AA1597" i="63"/>
  <c r="AA2590" i="63"/>
  <c r="Z1157" i="63"/>
  <c r="Z684" i="63"/>
  <c r="Z1428" i="63"/>
  <c r="Z3003" i="63"/>
  <c r="Z3473" i="63"/>
  <c r="Z3053" i="63"/>
  <c r="Z259" i="63"/>
  <c r="Z582" i="63"/>
  <c r="Z1502" i="63"/>
  <c r="AA107" i="63"/>
  <c r="J38" i="67"/>
  <c r="Z2600" i="63"/>
  <c r="Z2170" i="63"/>
  <c r="Z2558" i="63"/>
  <c r="Z798" i="63"/>
  <c r="Z3285" i="63"/>
  <c r="Z1334" i="63"/>
  <c r="Z1989" i="63"/>
  <c r="Z2135" i="63"/>
  <c r="Z1282" i="63"/>
  <c r="AA539" i="63"/>
  <c r="Z569" i="63"/>
  <c r="Z2513" i="63"/>
  <c r="Z3330" i="63"/>
  <c r="Z686" i="63"/>
  <c r="Z2028" i="63"/>
  <c r="Z2141" i="63"/>
  <c r="Z2547" i="63"/>
  <c r="Z3139" i="63"/>
  <c r="Z3247" i="63"/>
  <c r="Z3361" i="63"/>
  <c r="AA116" i="63"/>
  <c r="Z1247" i="63"/>
  <c r="Z58" i="63"/>
  <c r="Z2129" i="63"/>
  <c r="Z1898" i="63"/>
  <c r="Z148" i="63"/>
  <c r="Z2662" i="63"/>
  <c r="Z2555" i="63"/>
  <c r="Z2340" i="63"/>
  <c r="Z630" i="63"/>
  <c r="Z1708" i="63"/>
  <c r="Z3549" i="63"/>
  <c r="Z3467" i="63"/>
  <c r="Z2085" i="63"/>
  <c r="Z102" i="63"/>
  <c r="Z2631" i="63"/>
  <c r="Z2051" i="63"/>
  <c r="Z2548" i="63"/>
  <c r="AA419" i="63"/>
  <c r="AA484" i="63"/>
  <c r="AA565" i="63"/>
  <c r="AA434" i="63"/>
  <c r="AA407" i="63"/>
  <c r="AA392" i="63"/>
  <c r="AA112" i="63"/>
  <c r="AA804" i="63"/>
  <c r="AA672" i="63"/>
  <c r="AA223" i="63"/>
  <c r="AA1289" i="63"/>
  <c r="AA1097" i="63"/>
  <c r="AA1467" i="63"/>
  <c r="AA1307" i="63"/>
  <c r="AA1068" i="63"/>
  <c r="AA608" i="63"/>
  <c r="AA1657" i="63"/>
  <c r="AA1910" i="63"/>
  <c r="AA2494" i="63"/>
  <c r="AA1719" i="63"/>
  <c r="AA2303" i="63"/>
  <c r="AA1236" i="63"/>
  <c r="AA2008" i="63"/>
  <c r="AA2520" i="63"/>
  <c r="AA1648" i="63"/>
  <c r="AA2188" i="63"/>
  <c r="AA2700" i="63"/>
  <c r="AA2345" i="63"/>
  <c r="AA3038" i="63"/>
  <c r="AA1646" i="63"/>
  <c r="AA2698" i="63"/>
  <c r="AA3215" i="63"/>
  <c r="AA2027" i="63"/>
  <c r="AA2880" i="63"/>
  <c r="AA2051" i="63"/>
  <c r="AA2125" i="63"/>
  <c r="AA3250" i="63"/>
  <c r="AA2321" i="63"/>
  <c r="AA3315" i="63"/>
  <c r="AA2514" i="63"/>
  <c r="AA3380" i="63"/>
  <c r="AA2713" i="63"/>
  <c r="AA3434" i="63"/>
  <c r="Z269" i="63"/>
  <c r="Z2913" i="63"/>
  <c r="Z388" i="63"/>
  <c r="Z1995" i="63"/>
  <c r="Z2748" i="63"/>
  <c r="Z2557" i="63"/>
  <c r="Z706" i="63"/>
  <c r="Z3405" i="63"/>
  <c r="Z3503" i="63"/>
  <c r="Z2724" i="63"/>
  <c r="AA540" i="63"/>
  <c r="AA677" i="63"/>
  <c r="AA640" i="63"/>
  <c r="AA742" i="63"/>
  <c r="AA823" i="63"/>
  <c r="AA787" i="63"/>
  <c r="AA158" i="63"/>
  <c r="AA1360" i="63"/>
  <c r="AA1313" i="63"/>
  <c r="AA34" i="63"/>
  <c r="AA1659" i="63"/>
  <c r="Z1103" i="63"/>
  <c r="Z875" i="63"/>
  <c r="Z2642" i="63"/>
  <c r="Z3014" i="63"/>
  <c r="Z2180" i="63"/>
  <c r="Z531" i="63"/>
  <c r="Z2767" i="63"/>
  <c r="Z2421" i="63"/>
  <c r="Z2599" i="63"/>
  <c r="Z2516" i="63"/>
  <c r="AA52" i="63"/>
  <c r="AA405" i="63"/>
  <c r="AA150" i="63"/>
  <c r="AA311" i="63"/>
  <c r="AA478" i="63"/>
  <c r="Z49" i="63"/>
  <c r="Z1944" i="63"/>
  <c r="Z2915" i="63"/>
  <c r="Z715" i="63"/>
  <c r="Z1433" i="63"/>
  <c r="Z589" i="63"/>
  <c r="Z828" i="63"/>
  <c r="Z1646" i="63"/>
  <c r="Z1772" i="63"/>
  <c r="Z3119" i="63"/>
  <c r="AA453" i="63"/>
  <c r="AA88" i="63"/>
  <c r="Z1023" i="63"/>
  <c r="Z779" i="63"/>
  <c r="Z2602" i="63"/>
  <c r="Z2990" i="63"/>
  <c r="Z1828" i="63"/>
  <c r="Z1075" i="63"/>
  <c r="Z1402" i="63"/>
  <c r="Z1580" i="63"/>
  <c r="Z2046" i="63"/>
  <c r="Z118" i="63"/>
  <c r="Z2911" i="63"/>
  <c r="Z413" i="63"/>
  <c r="Z2961" i="63"/>
  <c r="Z452" i="63"/>
  <c r="Z2091" i="63"/>
  <c r="Z2796" i="63"/>
  <c r="Z1437" i="63"/>
  <c r="Z556" i="63"/>
  <c r="Z1316" i="63"/>
  <c r="Z2891" i="63"/>
  <c r="Z3409" i="63"/>
  <c r="Z2047" i="63"/>
  <c r="Z1382" i="63"/>
  <c r="Z3457" i="63"/>
  <c r="AA249" i="63"/>
  <c r="AA1119" i="63"/>
  <c r="AA884" i="63"/>
  <c r="AA1229" i="63"/>
  <c r="AA1430" i="63"/>
  <c r="AA2255" i="63"/>
  <c r="Z1275" i="63"/>
  <c r="Z2738" i="63"/>
  <c r="Z3110" i="63"/>
  <c r="Z242" i="63"/>
  <c r="Z819" i="63"/>
  <c r="Z3055" i="63"/>
  <c r="Z2533" i="63"/>
  <c r="Z2679" i="63"/>
  <c r="Z3148" i="63"/>
  <c r="AA92" i="63"/>
  <c r="Z197" i="63"/>
  <c r="Z2881" i="63"/>
  <c r="Z308" i="63"/>
  <c r="Z1947" i="63"/>
  <c r="Z2684" i="63"/>
  <c r="Z2493" i="63"/>
  <c r="Z354" i="63"/>
  <c r="Z3363" i="63"/>
  <c r="Z3471" i="63"/>
  <c r="Z2964" i="63"/>
  <c r="AA524" i="63"/>
  <c r="Z1848" i="63"/>
  <c r="Z1810" i="63"/>
  <c r="Z2182" i="63"/>
  <c r="Z1686" i="63"/>
  <c r="Z254" i="63"/>
  <c r="Z3475" i="63"/>
  <c r="Z1507" i="63"/>
  <c r="Z1783" i="63"/>
  <c r="Z3253" i="63"/>
  <c r="AA371" i="63"/>
  <c r="AA532" i="63"/>
  <c r="Z1657" i="63"/>
  <c r="Z2808" i="63"/>
  <c r="Z140" i="63"/>
  <c r="Z2666" i="63"/>
  <c r="Z1684" i="63"/>
  <c r="Z3430" i="63"/>
  <c r="Z2351" i="63"/>
  <c r="Z2540" i="63"/>
  <c r="Z546" i="63"/>
  <c r="Z2813" i="63"/>
  <c r="Z2847" i="63"/>
  <c r="Z547" i="63"/>
  <c r="Z2853" i="63"/>
  <c r="Z1863" i="63"/>
  <c r="Z3439" i="63"/>
  <c r="Z1760" i="63"/>
  <c r="Z3479" i="63"/>
  <c r="AA76" i="63"/>
  <c r="AA149" i="63"/>
  <c r="AA217" i="63"/>
  <c r="AA861" i="63"/>
  <c r="AA862" i="63"/>
  <c r="AA847" i="63"/>
  <c r="AA715" i="63"/>
  <c r="AA1215" i="63"/>
  <c r="AA1118" i="63"/>
  <c r="AA962" i="63"/>
  <c r="AA584" i="63"/>
  <c r="AA1011" i="63"/>
  <c r="AA426" i="63"/>
  <c r="AA1628" i="63"/>
  <c r="AA1501" i="63"/>
  <c r="AA1349" i="63"/>
  <c r="AA1526" i="63"/>
  <c r="AA2198" i="63"/>
  <c r="AA952" i="63"/>
  <c r="AA2015" i="63"/>
  <c r="AA2599" i="63"/>
  <c r="AA1752" i="63"/>
  <c r="AA2264" i="63"/>
  <c r="AA875" i="63"/>
  <c r="AA1932" i="63"/>
  <c r="AA2444" i="63"/>
  <c r="AA1833" i="63"/>
  <c r="AA2782" i="63"/>
  <c r="AA3294" i="63"/>
  <c r="AA2186" i="63"/>
  <c r="AA2959" i="63"/>
  <c r="AA1299" i="63"/>
  <c r="AA2539" i="63"/>
  <c r="AA1367" i="63"/>
  <c r="AA2563" i="63"/>
  <c r="AA2882" i="63"/>
  <c r="AA3540" i="63"/>
  <c r="AA2961" i="63"/>
  <c r="AA1220" i="63"/>
  <c r="AA3037" i="63"/>
  <c r="AA1689" i="63"/>
  <c r="AA3108" i="63"/>
  <c r="J50" i="67"/>
  <c r="Z2656" i="63"/>
  <c r="Z2210" i="63"/>
  <c r="Z2590" i="63"/>
  <c r="Z1470" i="63"/>
  <c r="Z3435" i="63"/>
  <c r="Z1622" i="63"/>
  <c r="Z2021" i="63"/>
  <c r="Z2183" i="63"/>
  <c r="Z1538" i="63"/>
  <c r="AA555" i="63"/>
  <c r="AA293" i="63"/>
  <c r="AA377" i="63"/>
  <c r="AA103" i="63"/>
  <c r="AA264" i="63"/>
  <c r="AA192" i="63"/>
  <c r="AA1008" i="63"/>
  <c r="AA1009" i="63"/>
  <c r="AA937" i="63"/>
  <c r="AA754" i="63"/>
  <c r="AA1306" i="63"/>
  <c r="AA1218" i="63"/>
  <c r="Z1357" i="63"/>
  <c r="Z476" i="63"/>
  <c r="Z1236" i="63"/>
  <c r="Z2843" i="63"/>
  <c r="Z3367" i="63"/>
  <c r="Z2957" i="63"/>
  <c r="Z35" i="63"/>
  <c r="Z390" i="63"/>
  <c r="Z990" i="63"/>
  <c r="AA59" i="63"/>
  <c r="AA21" i="63"/>
  <c r="AA113" i="63"/>
  <c r="AA765" i="63"/>
  <c r="AA838" i="63"/>
  <c r="AA943" i="63"/>
  <c r="Z2289" i="63"/>
  <c r="Z1907" i="63"/>
  <c r="Z2104" i="63"/>
  <c r="Z299" i="63"/>
  <c r="Z2380" i="63"/>
  <c r="AA595" i="63"/>
  <c r="AA771" i="63"/>
  <c r="Z988" i="63"/>
  <c r="Z3216" i="63"/>
  <c r="Z1145" i="63"/>
  <c r="Z3482" i="63"/>
  <c r="Z2284" i="63"/>
  <c r="Z459" i="63"/>
  <c r="Z2918" i="63"/>
  <c r="Z736" i="63"/>
  <c r="Z2970" i="63"/>
  <c r="Z1042" i="63"/>
  <c r="Z2277" i="63"/>
  <c r="AA652" i="63"/>
  <c r="AA647" i="63"/>
  <c r="AA558" i="63"/>
  <c r="Z1082" i="63"/>
  <c r="Z1974" i="63"/>
  <c r="Z2495" i="63"/>
  <c r="Z1027" i="63"/>
  <c r="Z2739" i="63"/>
  <c r="Z823" i="63"/>
  <c r="Z2554" i="63"/>
  <c r="Z1250" i="63"/>
  <c r="Z2655" i="63"/>
  <c r="Z2503" i="63"/>
  <c r="AA20" i="63"/>
  <c r="Z2897" i="63"/>
  <c r="Z1963" i="63"/>
  <c r="Z2525" i="63"/>
  <c r="Z3384" i="63"/>
  <c r="Z3436" i="63"/>
  <c r="Z312" i="63"/>
  <c r="Z2609" i="63"/>
  <c r="Z532" i="63"/>
  <c r="Z2875" i="63"/>
  <c r="Z2159" i="63"/>
  <c r="Z886" i="63"/>
  <c r="Z2293" i="63"/>
  <c r="Z2823" i="63"/>
  <c r="Z3383" i="63"/>
  <c r="AA572" i="63"/>
  <c r="AA562" i="63"/>
  <c r="AA528" i="63"/>
  <c r="AA946" i="63"/>
  <c r="AA495" i="63"/>
  <c r="AA1173" i="63"/>
  <c r="AA1400" i="63"/>
  <c r="AA904" i="63"/>
  <c r="AA1982" i="63"/>
  <c r="AA1791" i="63"/>
  <c r="AA1414" i="63"/>
  <c r="AA2584" i="63"/>
  <c r="AA2252" i="63"/>
  <c r="AA2473" i="63"/>
  <c r="AA1802" i="63"/>
  <c r="AA3279" i="63"/>
  <c r="AA2944" i="63"/>
  <c r="AA2381" i="63"/>
  <c r="AA2577" i="63"/>
  <c r="AA2731" i="63"/>
  <c r="AA2813" i="63"/>
  <c r="Z1269" i="63"/>
  <c r="Z1140" i="63"/>
  <c r="Z3313" i="63"/>
  <c r="Z2532" i="63"/>
  <c r="Z894" i="63"/>
  <c r="AA692" i="63"/>
  <c r="AA749" i="63"/>
  <c r="AA919" i="63"/>
  <c r="AA494" i="63"/>
  <c r="AA1401" i="63"/>
  <c r="AA234" i="63"/>
  <c r="Z2065" i="63"/>
  <c r="Z3398" i="63"/>
  <c r="Z1587" i="63"/>
  <c r="Z2821" i="63"/>
  <c r="Z3212" i="63"/>
  <c r="AA501" i="63"/>
  <c r="AA488" i="63"/>
  <c r="AA384" i="63"/>
  <c r="AA1126" i="63"/>
  <c r="AA1109" i="63"/>
  <c r="AA1074" i="63"/>
  <c r="AA930" i="63"/>
  <c r="AA1418" i="63"/>
  <c r="AA1364" i="63"/>
  <c r="Z794" i="63"/>
  <c r="Z1276" i="63"/>
  <c r="Z1894" i="63"/>
  <c r="Z3376" i="63"/>
  <c r="Z2111" i="63"/>
  <c r="Z3261" i="63"/>
  <c r="Z867" i="63"/>
  <c r="Z1190" i="63"/>
  <c r="Z2467" i="63"/>
  <c r="AA243" i="63"/>
  <c r="AA125" i="63"/>
  <c r="AA209" i="63"/>
  <c r="AA877" i="63"/>
  <c r="AA958" i="63"/>
  <c r="AA1039" i="63"/>
  <c r="AA728" i="63"/>
  <c r="AA761" i="63"/>
  <c r="AA673" i="63"/>
  <c r="AA303" i="63"/>
  <c r="AA1029" i="63"/>
  <c r="AA864" i="63"/>
  <c r="Z1029" i="63"/>
  <c r="Z124" i="63"/>
  <c r="Z900" i="63"/>
  <c r="Z2491" i="63"/>
  <c r="Z3153" i="63"/>
  <c r="Z2781" i="63"/>
  <c r="Z2068" i="63"/>
  <c r="Z70" i="63"/>
  <c r="Z3508" i="63"/>
  <c r="Z3308" i="63"/>
  <c r="AA644" i="63"/>
  <c r="AA73" i="63"/>
  <c r="AA733" i="63"/>
  <c r="AA814" i="63"/>
  <c r="AA895" i="63"/>
  <c r="AA250" i="63"/>
  <c r="AA382" i="63"/>
  <c r="AA255" i="63"/>
  <c r="AA1377" i="63"/>
  <c r="AA522" i="63"/>
  <c r="AA106" i="63"/>
  <c r="AA1676" i="63"/>
  <c r="AA1629" i="63"/>
  <c r="AA1569" i="63"/>
  <c r="AA1918" i="63"/>
  <c r="AA2582" i="63"/>
  <c r="AA1895" i="63"/>
  <c r="AA2559" i="63"/>
  <c r="AA1792" i="63"/>
  <c r="AA2376" i="63"/>
  <c r="AA1504" i="63"/>
  <c r="AA2196" i="63"/>
  <c r="AA1182" i="63"/>
  <c r="AA2649" i="63"/>
  <c r="AA3262" i="63"/>
  <c r="AA2266" i="63"/>
  <c r="AA3071" i="63"/>
  <c r="AA1883" i="63"/>
  <c r="AA2888" i="63"/>
  <c r="AA2211" i="63"/>
  <c r="AA2715" i="63"/>
  <c r="AA3508" i="63"/>
  <c r="AA3025" i="63"/>
  <c r="AA1938" i="63"/>
  <c r="AA3284" i="63"/>
  <c r="AA2724" i="63"/>
  <c r="AA3514" i="63"/>
  <c r="AA402" i="63"/>
  <c r="AA1434" i="63"/>
  <c r="AA1793" i="63"/>
  <c r="AA2661" i="63"/>
  <c r="AA3423" i="63"/>
  <c r="AA2691" i="63"/>
  <c r="AA2501" i="63"/>
  <c r="Z241" i="63"/>
  <c r="Z2449" i="63"/>
  <c r="Z3258" i="63"/>
  <c r="Z398" i="63"/>
  <c r="Z1900" i="63"/>
  <c r="Z2013" i="63"/>
  <c r="Z2227" i="63"/>
  <c r="Z3061" i="63"/>
  <c r="Z3193" i="63"/>
  <c r="Z3218" i="63"/>
  <c r="Z674" i="63"/>
  <c r="Z742" i="63"/>
  <c r="AA347" i="63"/>
  <c r="AA273" i="63"/>
  <c r="AA40" i="63"/>
  <c r="AA843" i="63"/>
  <c r="AA794" i="63"/>
  <c r="Z876" i="63"/>
  <c r="Z2252" i="63"/>
  <c r="Z2197" i="63"/>
  <c r="Z2644" i="63"/>
  <c r="AA613" i="63"/>
  <c r="AA666" i="63"/>
  <c r="AA731" i="63"/>
  <c r="AA1304" i="63"/>
  <c r="Z123" i="63"/>
  <c r="Z3429" i="63"/>
  <c r="Z3275" i="63"/>
  <c r="Z386" i="63"/>
  <c r="AA245" i="63"/>
  <c r="AA989" i="63"/>
  <c r="AA80" i="63"/>
  <c r="AA947" i="63"/>
  <c r="Z885" i="63"/>
  <c r="Z3214" i="63"/>
  <c r="Z54" i="63"/>
  <c r="Z3167" i="63"/>
  <c r="AA588" i="63"/>
  <c r="AA679" i="63"/>
  <c r="AA863" i="63"/>
  <c r="AA286" i="63"/>
  <c r="AA1345" i="63"/>
  <c r="AA1699" i="63"/>
  <c r="AA1140" i="63"/>
  <c r="Z2014" i="63"/>
  <c r="Z2647" i="63"/>
  <c r="AA214" i="63"/>
  <c r="AA1167" i="63"/>
  <c r="AA1181" i="63"/>
  <c r="AA1644" i="63"/>
  <c r="AA455" i="63"/>
  <c r="AA1206" i="63"/>
  <c r="AA2254" i="63"/>
  <c r="AA1623" i="63"/>
  <c r="AA2423" i="63"/>
  <c r="AA1760" i="63"/>
  <c r="AA2424" i="63"/>
  <c r="AA1732" i="63"/>
  <c r="AA2404" i="63"/>
  <c r="AA2073" i="63"/>
  <c r="AA3062" i="63"/>
  <c r="AA2026" i="63"/>
  <c r="AA3039" i="63"/>
  <c r="AA1979" i="63"/>
  <c r="AA3016" i="63"/>
  <c r="AA2627" i="63"/>
  <c r="AA3282" i="63"/>
  <c r="AA2833" i="63"/>
  <c r="AA1810" i="63"/>
  <c r="AA2929" i="63"/>
  <c r="Z2778" i="63"/>
  <c r="Z3469" i="63"/>
  <c r="AA185" i="63"/>
  <c r="AA646" i="63"/>
  <c r="AA994" i="63"/>
  <c r="AA1548" i="63"/>
  <c r="AA1693" i="63"/>
  <c r="AA788" i="63"/>
  <c r="AA2174" i="63"/>
  <c r="AA1463" i="63"/>
  <c r="AA2343" i="63"/>
  <c r="AA1656" i="63"/>
  <c r="AA2352" i="63"/>
  <c r="AA1616" i="63"/>
  <c r="AA2332" i="63"/>
  <c r="AA1929" i="63"/>
  <c r="AA2990" i="63"/>
  <c r="AA1882" i="63"/>
  <c r="AA2967" i="63"/>
  <c r="AA1835" i="63"/>
  <c r="AA2936" i="63"/>
  <c r="AA2483" i="63"/>
  <c r="AA3068" i="63"/>
  <c r="AA2417" i="63"/>
  <c r="AA3509" i="63"/>
  <c r="AA3146" i="63"/>
  <c r="AA2626" i="63"/>
  <c r="AA1227" i="63"/>
  <c r="AA2333" i="63"/>
  <c r="AA2890" i="63"/>
  <c r="AA3181" i="63"/>
  <c r="Z1152" i="63"/>
  <c r="Z2765" i="63"/>
  <c r="AA292" i="63"/>
  <c r="AA695" i="63"/>
  <c r="AA1185" i="63"/>
  <c r="AA582" i="63"/>
  <c r="AA1392" i="63"/>
  <c r="AA1465" i="63"/>
  <c r="AA1894" i="63"/>
  <c r="AA2662" i="63"/>
  <c r="AA2071" i="63"/>
  <c r="AA1040" i="63"/>
  <c r="AA2112" i="63"/>
  <c r="AA928" i="63"/>
  <c r="AA2092" i="63"/>
  <c r="AA956" i="63"/>
  <c r="AA2742" i="63"/>
  <c r="AA756" i="63"/>
  <c r="AA2727" i="63"/>
  <c r="AA130" i="63"/>
  <c r="AA2699" i="63"/>
  <c r="AA2003" i="63"/>
  <c r="AA2669" i="63"/>
  <c r="AA906" i="63"/>
  <c r="AA3241" i="63"/>
  <c r="AA2781" i="63"/>
  <c r="AA1630" i="63"/>
  <c r="AA3312" i="63"/>
  <c r="AA3381" i="63"/>
  <c r="AA1006" i="63"/>
  <c r="AA2241" i="63"/>
  <c r="AA3451" i="63"/>
  <c r="AA772" i="63"/>
  <c r="Z3446" i="63"/>
  <c r="Z3433" i="63"/>
  <c r="AA709" i="63"/>
  <c r="AA318" i="63"/>
  <c r="AA835" i="63"/>
  <c r="AA174" i="63"/>
  <c r="AA826" i="63"/>
  <c r="AA1412" i="63"/>
  <c r="AA2318" i="63"/>
  <c r="AA1735" i="63"/>
  <c r="AA2495" i="63"/>
  <c r="AA1824" i="63"/>
  <c r="AA2488" i="63"/>
  <c r="AA1796" i="63"/>
  <c r="AA2468" i="63"/>
  <c r="AA2185" i="63"/>
  <c r="AA3126" i="63"/>
  <c r="AA2154" i="63"/>
  <c r="AA3103" i="63"/>
  <c r="AA2107" i="63"/>
  <c r="AA924" i="63"/>
  <c r="AA1198" i="63"/>
  <c r="AA3240" i="63"/>
  <c r="AA2805" i="63"/>
  <c r="AA1713" i="63"/>
  <c r="AA3328" i="63"/>
  <c r="AA2891" i="63"/>
  <c r="AA2517" i="63"/>
  <c r="AA2939" i="63"/>
  <c r="AA3213" i="63"/>
  <c r="AA3473" i="63"/>
  <c r="AA3179" i="63"/>
  <c r="AA2906" i="63"/>
  <c r="AA3205" i="63"/>
  <c r="Z3550" i="63"/>
  <c r="Z3455" i="63"/>
  <c r="AA717" i="63"/>
  <c r="AA350" i="63"/>
  <c r="AA860" i="63"/>
  <c r="AA302" i="63"/>
  <c r="Z792" i="63"/>
  <c r="Z2221" i="63"/>
  <c r="Z239" i="63"/>
  <c r="Z2521" i="63"/>
  <c r="Z510" i="63"/>
  <c r="AA133" i="63"/>
  <c r="J12" i="67"/>
  <c r="Z2130" i="63"/>
  <c r="Z190" i="63"/>
  <c r="Z1517" i="63"/>
  <c r="Z1396" i="63"/>
  <c r="Z3452" i="63"/>
  <c r="Z2473" i="63"/>
  <c r="Z526" i="63"/>
  <c r="Z229" i="63"/>
  <c r="Z372" i="63"/>
  <c r="Z2732" i="63"/>
  <c r="Z3437" i="63"/>
  <c r="AA557" i="63"/>
  <c r="AA1336" i="63"/>
  <c r="AA1577" i="63"/>
  <c r="Z2936" i="63"/>
  <c r="Z2734" i="63"/>
  <c r="Z1154" i="63"/>
  <c r="Z2149" i="63"/>
  <c r="Z1892" i="63"/>
  <c r="Z561" i="63"/>
  <c r="Z3322" i="63"/>
  <c r="Z2012" i="63"/>
  <c r="Z2499" i="63"/>
  <c r="Z3225" i="63"/>
  <c r="AA348" i="63"/>
  <c r="Z1116" i="63"/>
  <c r="Z3280" i="63"/>
  <c r="Z3229" i="63"/>
  <c r="Z1094" i="63"/>
  <c r="AA203" i="63"/>
  <c r="Z1080" i="63"/>
  <c r="Z2801" i="63"/>
  <c r="Z916" i="63"/>
  <c r="Z3173" i="63"/>
  <c r="Z1438" i="63"/>
  <c r="Z1903" i="63"/>
  <c r="Z2469" i="63"/>
  <c r="Z3015" i="63"/>
  <c r="Z3425" i="63"/>
  <c r="AA660" i="63"/>
  <c r="AA701" i="63"/>
  <c r="AA656" i="63"/>
  <c r="AA1053" i="63"/>
  <c r="AA714" i="63"/>
  <c r="AA290" i="63"/>
  <c r="AA1484" i="63"/>
  <c r="AA1096" i="63"/>
  <c r="AA2054" i="63"/>
  <c r="AA1863" i="63"/>
  <c r="AA1544" i="63"/>
  <c r="AA2648" i="63"/>
  <c r="AA2316" i="63"/>
  <c r="AA2601" i="63"/>
  <c r="AA1930" i="63"/>
  <c r="AA3343" i="63"/>
  <c r="AA3008" i="63"/>
  <c r="AA2637" i="63"/>
  <c r="AA2755" i="63"/>
  <c r="AA2834" i="63"/>
  <c r="AA2916" i="63"/>
  <c r="Z522" i="63"/>
  <c r="Z1830" i="63"/>
  <c r="Z1791" i="63"/>
  <c r="Z771" i="63"/>
  <c r="Z2387" i="63"/>
  <c r="AA101" i="63"/>
  <c r="AA845" i="63"/>
  <c r="AA1023" i="63"/>
  <c r="AA729" i="63"/>
  <c r="AA239" i="63"/>
  <c r="AA784" i="63"/>
  <c r="Z2585" i="63"/>
  <c r="Z910" i="63"/>
  <c r="Z2173" i="63"/>
  <c r="Z3160" i="63"/>
  <c r="Z3543" i="63"/>
  <c r="AA597" i="63"/>
  <c r="AA641" i="63"/>
  <c r="AA546" i="63"/>
  <c r="AA1207" i="63"/>
  <c r="AA1200" i="63"/>
  <c r="AA1161" i="63"/>
  <c r="AA1042" i="63"/>
  <c r="AA1507" i="63"/>
  <c r="AA1452" i="63"/>
  <c r="Z2040" i="63"/>
  <c r="Z1890" i="63"/>
  <c r="Z2270" i="63"/>
  <c r="Z2287" i="63"/>
  <c r="Z1310" i="63"/>
  <c r="Z3528" i="63"/>
  <c r="Z1635" i="63"/>
  <c r="Z1847" i="63"/>
  <c r="Z3456" i="63"/>
  <c r="AA411" i="63"/>
  <c r="AA221" i="63"/>
  <c r="AA313" i="63"/>
  <c r="AA973" i="63"/>
  <c r="AA120" i="63"/>
  <c r="AA48" i="63"/>
  <c r="AA896" i="63"/>
  <c r="AA908" i="63"/>
  <c r="AA834" i="63"/>
  <c r="AA634" i="63"/>
  <c r="AA1202" i="63"/>
  <c r="AA1085" i="63"/>
  <c r="Z42" i="63"/>
  <c r="Z892" i="63"/>
  <c r="Z1652" i="63"/>
  <c r="Z3163" i="63"/>
  <c r="Z534" i="63"/>
  <c r="Z3144" i="63"/>
  <c r="Z515" i="63"/>
  <c r="Z838" i="63"/>
  <c r="Z2003" i="63"/>
  <c r="AA155" i="63"/>
  <c r="AA85" i="63"/>
  <c r="AA169" i="63"/>
  <c r="AA829" i="63"/>
  <c r="AA902" i="63"/>
  <c r="AA991" i="63"/>
  <c r="AA568" i="63"/>
  <c r="AA697" i="63"/>
  <c r="AA545" i="63"/>
  <c r="AA175" i="63"/>
  <c r="AA888" i="63"/>
  <c r="AA682" i="63"/>
  <c r="AA430" i="63"/>
  <c r="AA1709" i="63"/>
  <c r="AA1665" i="63"/>
  <c r="AA1998" i="63"/>
  <c r="AA2670" i="63"/>
  <c r="AA1975" i="63"/>
  <c r="AA2639" i="63"/>
  <c r="AA1864" i="63"/>
  <c r="AA2448" i="63"/>
  <c r="AA1664" i="63"/>
  <c r="AA2268" i="63"/>
  <c r="AA1546" i="63"/>
  <c r="AA2750" i="63"/>
  <c r="AA3334" i="63"/>
  <c r="AA2410" i="63"/>
  <c r="AA3143" i="63"/>
  <c r="AA2043" i="63"/>
  <c r="AA2960" i="63"/>
  <c r="AA2355" i="63"/>
  <c r="AA2829" i="63"/>
  <c r="AA1080" i="63"/>
  <c r="AA3123" i="63"/>
  <c r="AA2226" i="63"/>
  <c r="AA3390" i="63"/>
  <c r="AA2841" i="63"/>
  <c r="AA1538" i="63"/>
  <c r="AA1885" i="63"/>
  <c r="AA2081" i="63"/>
  <c r="AA2305" i="63"/>
  <c r="AA3089" i="63"/>
  <c r="AA3185" i="63"/>
  <c r="AA3355" i="63"/>
  <c r="AA3034" i="63"/>
  <c r="Z1689" i="63"/>
  <c r="Z2817" i="63"/>
  <c r="Z196" i="63"/>
  <c r="Z1819" i="63"/>
  <c r="Z2588" i="63"/>
  <c r="Z2445" i="63"/>
  <c r="Z3499" i="63"/>
  <c r="Z3341" i="63"/>
  <c r="J96" i="67"/>
  <c r="Z1540" i="63"/>
  <c r="Z1949" i="63"/>
  <c r="Z2295" i="63"/>
  <c r="AA683" i="63"/>
  <c r="AA70" i="63"/>
  <c r="AA424" i="63"/>
  <c r="AA1099" i="63"/>
  <c r="AA1037" i="63"/>
  <c r="Z2402" i="63"/>
  <c r="Z246" i="63"/>
  <c r="Z3213" i="63"/>
  <c r="AA99" i="63"/>
  <c r="AA129" i="63"/>
  <c r="AA878" i="63"/>
  <c r="AA490" i="63"/>
  <c r="AA442" i="63"/>
  <c r="Z2729" i="63"/>
  <c r="Z3307" i="63"/>
  <c r="Z995" i="63"/>
  <c r="Z3489" i="63"/>
  <c r="AA437" i="63"/>
  <c r="AA375" i="63"/>
  <c r="AA471" i="63"/>
  <c r="AA1152" i="63"/>
  <c r="Z2080" i="63"/>
  <c r="Z2411" i="63"/>
  <c r="Z3220" i="63"/>
  <c r="Z2627" i="63"/>
  <c r="AA141" i="63"/>
  <c r="AA893" i="63"/>
  <c r="AA1055" i="63"/>
  <c r="AA777" i="63"/>
  <c r="AA367" i="63"/>
  <c r="AA889" i="63"/>
  <c r="AA1294" i="63"/>
  <c r="Z1706" i="63"/>
  <c r="Z1955" i="63"/>
  <c r="AA813" i="63"/>
  <c r="AA622" i="63"/>
  <c r="AA913" i="63"/>
  <c r="AA480" i="63"/>
  <c r="AA929" i="63"/>
  <c r="AA1478" i="63"/>
  <c r="AA2358" i="63"/>
  <c r="AA1759" i="63"/>
  <c r="AA2519" i="63"/>
  <c r="AA1840" i="63"/>
  <c r="AA2504" i="63"/>
  <c r="AA1820" i="63"/>
  <c r="AA2492" i="63"/>
  <c r="AA2249" i="63"/>
  <c r="AA3142" i="63"/>
  <c r="AA2202" i="63"/>
  <c r="AA3119" i="63"/>
  <c r="AA2139" i="63"/>
  <c r="AA1093" i="63"/>
  <c r="AA1458" i="63"/>
  <c r="AA3388" i="63"/>
  <c r="AA2972" i="63"/>
  <c r="AA2130" i="63"/>
  <c r="AA3408" i="63"/>
  <c r="Z2062" i="63"/>
  <c r="Z2759" i="63"/>
  <c r="AA294" i="63"/>
  <c r="AA1191" i="63"/>
  <c r="AA1205" i="63"/>
  <c r="AA1660" i="63"/>
  <c r="AA505" i="63"/>
  <c r="AA1284" i="63"/>
  <c r="AA2262" i="63"/>
  <c r="AA1639" i="63"/>
  <c r="AA2431" i="63"/>
  <c r="AA1768" i="63"/>
  <c r="AA2432" i="63"/>
  <c r="AA1748" i="63"/>
  <c r="AA2420" i="63"/>
  <c r="AA2105" i="63"/>
  <c r="AA3070" i="63"/>
  <c r="AA2042" i="63"/>
  <c r="AA3047" i="63"/>
  <c r="AA1995" i="63"/>
  <c r="AA3024" i="63"/>
  <c r="AA2659" i="63"/>
  <c r="AA3186" i="63"/>
  <c r="AA2716" i="63"/>
  <c r="AA1323" i="63"/>
  <c r="AA3252" i="63"/>
  <c r="AA2802" i="63"/>
  <c r="AA2133" i="63"/>
  <c r="AA2811" i="63"/>
  <c r="AA3107" i="63"/>
  <c r="AA3373" i="63"/>
  <c r="Z2272" i="63"/>
  <c r="Z1246" i="63"/>
  <c r="AA157" i="63"/>
  <c r="AA1071" i="63"/>
  <c r="AA79" i="63"/>
  <c r="AA1155" i="63"/>
  <c r="AA1509" i="63"/>
  <c r="AA1553" i="63"/>
  <c r="AA1990" i="63"/>
  <c r="AA732" i="63"/>
  <c r="AA2167" i="63"/>
  <c r="AA1338" i="63"/>
  <c r="AA2192" i="63"/>
  <c r="AA1275" i="63"/>
  <c r="AA2172" i="63"/>
  <c r="AA1514" i="63"/>
  <c r="AA2830" i="63"/>
  <c r="AA1454" i="63"/>
  <c r="AA2807" i="63"/>
  <c r="AA1347" i="63"/>
  <c r="AA2784" i="63"/>
  <c r="AA2163" i="63"/>
  <c r="AA2818" i="63"/>
  <c r="AA1777" i="63"/>
  <c r="AA3347" i="63"/>
  <c r="AA2909" i="63"/>
  <c r="AA2018" i="63"/>
  <c r="AA3410" i="63"/>
  <c r="AA3527" i="63"/>
  <c r="AA2017" i="63"/>
  <c r="AA2773" i="63"/>
  <c r="AA2597" i="63"/>
  <c r="AA2557" i="63"/>
  <c r="Z3007" i="63"/>
  <c r="Z2036" i="63"/>
  <c r="AA183" i="63"/>
  <c r="AA1054" i="63"/>
  <c r="AA1242" i="63"/>
  <c r="AA812" i="63"/>
  <c r="AA1114" i="63"/>
  <c r="AA1606" i="63"/>
  <c r="AA2430" i="63"/>
  <c r="AA1831" i="63"/>
  <c r="AA2591" i="63"/>
  <c r="AA1904" i="63"/>
  <c r="AA2568" i="63"/>
  <c r="AA1884" i="63"/>
  <c r="AA2548" i="63"/>
  <c r="AA2377" i="63"/>
  <c r="AA3206" i="63"/>
  <c r="AA2330" i="63"/>
  <c r="AA3183" i="63"/>
  <c r="AA2267" i="63"/>
  <c r="AA1471" i="63"/>
  <c r="AA1805" i="63"/>
  <c r="AA3368" i="63"/>
  <c r="AA2933" i="63"/>
  <c r="AA2066" i="63"/>
  <c r="AA3422" i="63"/>
  <c r="AA3033" i="63"/>
  <c r="AA2860" i="63"/>
  <c r="AA3148" i="63"/>
  <c r="AA3417" i="63"/>
  <c r="AA1893" i="63"/>
  <c r="AA3519" i="63"/>
  <c r="AA2213" i="63"/>
  <c r="AA3539" i="63"/>
  <c r="Z3273" i="63"/>
  <c r="Z2084" i="63"/>
  <c r="AA215" i="63"/>
  <c r="AA1064" i="63"/>
  <c r="AA1278" i="63"/>
  <c r="AA940" i="63"/>
  <c r="Z719" i="63"/>
  <c r="Z2223" i="63"/>
  <c r="Z1600" i="63"/>
  <c r="Z156" i="63"/>
  <c r="Z627" i="63"/>
  <c r="AA389" i="63"/>
  <c r="Z647" i="63"/>
  <c r="Z2498" i="63"/>
  <c r="Z322" i="63"/>
  <c r="Z1034" i="63"/>
  <c r="Z1934" i="63"/>
  <c r="Z2399" i="63"/>
  <c r="Z2865" i="63"/>
  <c r="Z1899" i="63"/>
  <c r="Z1229" i="63"/>
  <c r="Z1108" i="63"/>
  <c r="Z3292" i="63"/>
  <c r="Z1062" i="63"/>
  <c r="AA177" i="63"/>
  <c r="AA778" i="63"/>
  <c r="AA1259" i="63"/>
  <c r="Z491" i="63"/>
  <c r="Z2926" i="63"/>
  <c r="Z243" i="63"/>
  <c r="Z2325" i="63"/>
  <c r="Z2292" i="63"/>
  <c r="Z1289" i="63"/>
  <c r="Z3506" i="63"/>
  <c r="Z2348" i="63"/>
  <c r="Z3147" i="63"/>
  <c r="Z3353" i="63"/>
  <c r="AA444" i="63"/>
  <c r="Z1468" i="63"/>
  <c r="Z3515" i="63"/>
  <c r="Z3347" i="63"/>
  <c r="Z1446" i="63"/>
  <c r="AA291" i="63"/>
  <c r="Z937" i="63"/>
  <c r="Z2985" i="63"/>
  <c r="Z1284" i="63"/>
  <c r="Z3387" i="63"/>
  <c r="Z2771" i="63"/>
  <c r="Z2383" i="63"/>
  <c r="Z2677" i="63"/>
  <c r="Z3300" i="63"/>
  <c r="Z2740" i="63"/>
  <c r="AA61" i="63"/>
  <c r="AA781" i="63"/>
  <c r="AA767" i="63"/>
  <c r="AA1143" i="63"/>
  <c r="AA848" i="63"/>
  <c r="AA748" i="63"/>
  <c r="AA1556" i="63"/>
  <c r="AA1237" i="63"/>
  <c r="AA2126" i="63"/>
  <c r="AA1943" i="63"/>
  <c r="AA1672" i="63"/>
  <c r="AA138" i="63"/>
  <c r="AA2380" i="63"/>
  <c r="AA2718" i="63"/>
  <c r="AA2058" i="63"/>
  <c r="AA600" i="63"/>
  <c r="AA824" i="63"/>
  <c r="AA2779" i="63"/>
  <c r="AA2858" i="63"/>
  <c r="AA2937" i="63"/>
  <c r="AA3019" i="63"/>
  <c r="Z1896" i="63"/>
  <c r="Z2214" i="63"/>
  <c r="Z382" i="63"/>
  <c r="Z1571" i="63"/>
  <c r="Z3296" i="63"/>
  <c r="AA205" i="63"/>
  <c r="AA933" i="63"/>
  <c r="AA1111" i="63"/>
  <c r="AA872" i="63"/>
  <c r="AA534" i="63"/>
  <c r="AA1049" i="63"/>
  <c r="Z2969" i="63"/>
  <c r="Z2107" i="63"/>
  <c r="Z2573" i="63"/>
  <c r="Z3416" i="63"/>
  <c r="Z3276" i="63"/>
  <c r="AA685" i="63"/>
  <c r="AA750" i="63"/>
  <c r="AA699" i="63"/>
  <c r="AA1295" i="63"/>
  <c r="AA1288" i="63"/>
  <c r="AA1241" i="63"/>
  <c r="AA1141" i="63"/>
  <c r="AA1587" i="63"/>
  <c r="J85" i="67"/>
  <c r="Z2800" i="63"/>
  <c r="Z2266" i="63"/>
  <c r="Z2654" i="63"/>
  <c r="Z2035" i="63"/>
  <c r="Z418" i="63"/>
  <c r="Z1823" i="63"/>
  <c r="Z2053" i="63"/>
  <c r="Z2231" i="63"/>
  <c r="Z1696" i="63"/>
  <c r="AA571" i="63"/>
  <c r="AA317" i="63"/>
  <c r="AA409" i="63"/>
  <c r="AA135" i="63"/>
  <c r="AA312" i="63"/>
  <c r="AA224" i="63"/>
  <c r="AA1026" i="63"/>
  <c r="AA1027" i="63"/>
  <c r="AA976" i="63"/>
  <c r="AA816" i="63"/>
  <c r="AA1331" i="63"/>
  <c r="AA1254" i="63"/>
  <c r="Z1562" i="63"/>
  <c r="Z1644" i="63"/>
  <c r="Z2078" i="63"/>
  <c r="Z598" i="63"/>
  <c r="Z3135" i="63"/>
  <c r="Z3411" i="63"/>
  <c r="Z1283" i="63"/>
  <c r="Z1574" i="63"/>
  <c r="Z3011" i="63"/>
  <c r="AA323" i="63"/>
  <c r="AA173" i="63"/>
  <c r="AA265" i="63"/>
  <c r="AA917" i="63"/>
  <c r="AA24" i="63"/>
  <c r="AA1087" i="63"/>
  <c r="AA832" i="63"/>
  <c r="AA844" i="63"/>
  <c r="AA762" i="63"/>
  <c r="AA481" i="63"/>
  <c r="AA1102" i="63"/>
  <c r="AA992" i="63"/>
  <c r="AA840" i="63"/>
  <c r="AA658" i="63"/>
  <c r="AA842" i="63"/>
  <c r="AA2086" i="63"/>
  <c r="AA650" i="63"/>
  <c r="AA2055" i="63"/>
  <c r="AA74" i="63"/>
  <c r="AA1936" i="63"/>
  <c r="AA2528" i="63"/>
  <c r="AA1756" i="63"/>
  <c r="AA2340" i="63"/>
  <c r="AA1769" i="63"/>
  <c r="AA2822" i="63"/>
  <c r="AA586" i="63"/>
  <c r="AA2554" i="63"/>
  <c r="AA3223" i="63"/>
  <c r="AA2187" i="63"/>
  <c r="AA3032" i="63"/>
  <c r="AA2499" i="63"/>
  <c r="AA2946" i="63"/>
  <c r="AA1745" i="63"/>
  <c r="AA3219" i="63"/>
  <c r="AA2546" i="63"/>
  <c r="AA3462" i="63"/>
  <c r="AA2955" i="63"/>
  <c r="AA2197" i="63"/>
  <c r="AA2397" i="63"/>
  <c r="AA2593" i="63"/>
  <c r="AA2748" i="63"/>
  <c r="AA3419" i="63"/>
  <c r="AA3153" i="63"/>
  <c r="AA3237" i="63"/>
  <c r="AA3377" i="63"/>
  <c r="Z1069" i="63"/>
  <c r="Z188" i="63"/>
  <c r="Z948" i="63"/>
  <c r="Z2587" i="63"/>
  <c r="Z3196" i="63"/>
  <c r="Z2829" i="63"/>
  <c r="Z2308" i="63"/>
  <c r="Z166" i="63"/>
  <c r="Z73" i="63"/>
  <c r="Z2678" i="63"/>
  <c r="Z3123" i="63"/>
  <c r="Z3140" i="63"/>
  <c r="AA332" i="63"/>
  <c r="AA462" i="63"/>
  <c r="AA719" i="63"/>
  <c r="AA1271" i="63"/>
  <c r="AA1225" i="63"/>
  <c r="Z3442" i="63"/>
  <c r="Z2100" i="63"/>
  <c r="Z806" i="63"/>
  <c r="AA427" i="63"/>
  <c r="AA329" i="63"/>
  <c r="AA136" i="63"/>
  <c r="AA907" i="63"/>
  <c r="AA859" i="63"/>
  <c r="Z1340" i="63"/>
  <c r="Z2412" i="63"/>
  <c r="Z2245" i="63"/>
  <c r="Z3076" i="63"/>
  <c r="AA621" i="63"/>
  <c r="AA694" i="63"/>
  <c r="AA739" i="63"/>
  <c r="AA1312" i="63"/>
  <c r="Z1643" i="63"/>
  <c r="Z2479" i="63"/>
  <c r="Z1876" i="63"/>
  <c r="Z1844" i="63"/>
  <c r="AA333" i="63"/>
  <c r="AA151" i="63"/>
  <c r="AA240" i="63"/>
  <c r="AA1045" i="63"/>
  <c r="AA827" i="63"/>
  <c r="AA1268" i="63"/>
  <c r="AA1420" i="63"/>
  <c r="Z50" i="63"/>
  <c r="Z2836" i="63"/>
  <c r="AA391" i="63"/>
  <c r="AA1160" i="63"/>
  <c r="AA1363" i="63"/>
  <c r="AA968" i="63"/>
  <c r="AA1164" i="63"/>
  <c r="AA1654" i="63"/>
  <c r="AA2446" i="63"/>
  <c r="AA1847" i="63"/>
  <c r="AA2615" i="63"/>
  <c r="AA1920" i="63"/>
  <c r="AA2592" i="63"/>
  <c r="AA1908" i="63"/>
  <c r="AA2580" i="63"/>
  <c r="AA2409" i="63"/>
  <c r="AA3222" i="63"/>
  <c r="AA2362" i="63"/>
  <c r="AA3199" i="63"/>
  <c r="AA2315" i="63"/>
  <c r="AA1567" i="63"/>
  <c r="AA1933" i="63"/>
  <c r="AA3468" i="63"/>
  <c r="AA3091" i="63"/>
  <c r="AA2745" i="63"/>
  <c r="AA1134" i="63"/>
  <c r="Z2203" i="63"/>
  <c r="Z2099" i="63"/>
  <c r="AA837" i="63"/>
  <c r="AA713" i="63"/>
  <c r="AA1066" i="63"/>
  <c r="AA583" i="63"/>
  <c r="AA979" i="63"/>
  <c r="AA1494" i="63"/>
  <c r="AA2366" i="63"/>
  <c r="AA1767" i="63"/>
  <c r="AA2535" i="63"/>
  <c r="AA1848" i="63"/>
  <c r="AA2512" i="63"/>
  <c r="AA1836" i="63"/>
  <c r="AA2500" i="63"/>
  <c r="AA2265" i="63"/>
  <c r="AA3150" i="63"/>
  <c r="AA2218" i="63"/>
  <c r="AA3127" i="63"/>
  <c r="AA2171" i="63"/>
  <c r="AA1221" i="63"/>
  <c r="AA1586" i="63"/>
  <c r="AA3292" i="63"/>
  <c r="AA2844" i="63"/>
  <c r="AA1842" i="63"/>
  <c r="AA3360" i="63"/>
  <c r="AA2941" i="63"/>
  <c r="AA2732" i="63"/>
  <c r="AA3042" i="63"/>
  <c r="AA3299" i="63"/>
  <c r="AA3521" i="63"/>
  <c r="Z108" i="63"/>
  <c r="Z1829" i="63"/>
  <c r="AA533" i="63"/>
  <c r="AA624" i="63"/>
  <c r="AA706" i="63"/>
  <c r="AA1436" i="63"/>
  <c r="AA1613" i="63"/>
  <c r="AA1649" i="63"/>
  <c r="AA2094" i="63"/>
  <c r="AA1235" i="63"/>
  <c r="AA2263" i="63"/>
  <c r="AA1512" i="63"/>
  <c r="AA2280" i="63"/>
  <c r="AA1472" i="63"/>
  <c r="AA2260" i="63"/>
  <c r="AA1785" i="63"/>
  <c r="AA2918" i="63"/>
  <c r="AA1738" i="63"/>
  <c r="AA2887" i="63"/>
  <c r="AA1679" i="63"/>
  <c r="AA2864" i="63"/>
  <c r="AA2339" i="63"/>
  <c r="AA2957" i="63"/>
  <c r="AA2129" i="63"/>
  <c r="AA3437" i="63"/>
  <c r="AA3050" i="63"/>
  <c r="AA2338" i="63"/>
  <c r="AA3490" i="63"/>
  <c r="AA1821" i="63"/>
  <c r="AA2657" i="63"/>
  <c r="AA3004" i="63"/>
  <c r="AA3115" i="63"/>
  <c r="AA3456" i="63"/>
  <c r="Z3143" i="63"/>
  <c r="Z2772" i="63"/>
  <c r="AA798" i="63"/>
  <c r="AA127" i="63"/>
  <c r="AA1483" i="63"/>
  <c r="AA1156" i="63"/>
  <c r="AA1276" i="63"/>
  <c r="AA1750" i="63"/>
  <c r="AA2518" i="63"/>
  <c r="AA1919" i="63"/>
  <c r="AA2679" i="63"/>
  <c r="AA1984" i="63"/>
  <c r="AA2656" i="63"/>
  <c r="AA1964" i="63"/>
  <c r="AA2644" i="63"/>
  <c r="AA2537" i="63"/>
  <c r="AA3286" i="63"/>
  <c r="AA2490" i="63"/>
  <c r="AA3263" i="63"/>
  <c r="AA2443" i="63"/>
  <c r="AA1747" i="63"/>
  <c r="AA2189" i="63"/>
  <c r="AA3452" i="63"/>
  <c r="AA3069" i="63"/>
  <c r="AA2386" i="63"/>
  <c r="AA3502" i="63"/>
  <c r="AA3140" i="63"/>
  <c r="AA3083" i="63"/>
  <c r="AA3362" i="63"/>
  <c r="AA803" i="63"/>
  <c r="AA2842" i="63"/>
  <c r="AA1829" i="63"/>
  <c r="AA2874" i="63"/>
  <c r="AA3467" i="63"/>
  <c r="Z3420" i="63"/>
  <c r="Z3028" i="63"/>
  <c r="AA806" i="63"/>
  <c r="AA191" i="63"/>
  <c r="AA1531" i="63"/>
  <c r="AA1172" i="63"/>
  <c r="Z1509" i="63"/>
  <c r="Z2664" i="63"/>
  <c r="Z1673" i="63"/>
  <c r="Z302" i="63"/>
  <c r="Z2551" i="63"/>
  <c r="AA974" i="63"/>
  <c r="Z395" i="63"/>
  <c r="Z2886" i="63"/>
  <c r="Z755" i="63"/>
  <c r="Z1404" i="63"/>
  <c r="Z3451" i="63"/>
  <c r="Z61" i="63"/>
  <c r="Z260" i="63"/>
  <c r="Z2636" i="63"/>
  <c r="Z380" i="63"/>
  <c r="Z2731" i="63"/>
  <c r="Z1430" i="63"/>
  <c r="Z3265" i="63"/>
  <c r="AA1047" i="63"/>
  <c r="AA1104" i="63"/>
  <c r="AA2191" i="63"/>
  <c r="Z2546" i="63"/>
  <c r="Z1090" i="63"/>
  <c r="Z2511" i="63"/>
  <c r="Z2487" i="63"/>
  <c r="AA691" i="63"/>
  <c r="Z2689" i="63"/>
  <c r="Z1390" i="63"/>
  <c r="Z2301" i="63"/>
  <c r="Z3245" i="63"/>
  <c r="Z2692" i="63"/>
  <c r="Z1210" i="63"/>
  <c r="Z1990" i="63"/>
  <c r="Z2639" i="63"/>
  <c r="Z1091" i="63"/>
  <c r="Z2835" i="63"/>
  <c r="AA372" i="63"/>
  <c r="Z2424" i="63"/>
  <c r="Z2474" i="63"/>
  <c r="Z3238" i="63"/>
  <c r="Z2204" i="63"/>
  <c r="Z2621" i="63"/>
  <c r="Z195" i="63"/>
  <c r="Z1222" i="63"/>
  <c r="Z866" i="63"/>
  <c r="AA667" i="63"/>
  <c r="AA137" i="63"/>
  <c r="AA766" i="63"/>
  <c r="AA585" i="63"/>
  <c r="AA1036" i="63"/>
  <c r="AA335" i="63"/>
  <c r="AA1691" i="63"/>
  <c r="AA1429" i="63"/>
  <c r="AA1375" i="63"/>
  <c r="AA66" i="63"/>
  <c r="AA2527" i="63"/>
  <c r="AA2200" i="63"/>
  <c r="AA1868" i="63"/>
  <c r="AA1702" i="63"/>
  <c r="AA3230" i="63"/>
  <c r="AA2895" i="63"/>
  <c r="AA2411" i="63"/>
  <c r="AA2435" i="63"/>
  <c r="AA3476" i="63"/>
  <c r="AA3525" i="63"/>
  <c r="AA1016" i="63"/>
  <c r="AA1941" i="63"/>
  <c r="Z1826" i="63"/>
  <c r="Z1855" i="63"/>
  <c r="Z3496" i="63"/>
  <c r="Z1799" i="63"/>
  <c r="AA387" i="63"/>
  <c r="AA281" i="63"/>
  <c r="AA72" i="63"/>
  <c r="AA857" i="63"/>
  <c r="AA809" i="63"/>
  <c r="AA1154" i="63"/>
  <c r="Z445" i="63"/>
  <c r="Z468" i="63"/>
  <c r="Z2844" i="63"/>
  <c r="Z802" i="63"/>
  <c r="Z3535" i="63"/>
  <c r="AA548" i="63"/>
  <c r="AA654" i="63"/>
  <c r="AA839" i="63"/>
  <c r="AA868" i="63"/>
  <c r="AA883" i="63"/>
  <c r="AA820" i="63"/>
  <c r="AA559" i="63"/>
  <c r="AA1186" i="63"/>
  <c r="AA1067" i="63"/>
  <c r="Z517" i="63"/>
  <c r="Z2977" i="63"/>
  <c r="Z516" i="63"/>
  <c r="Z2123" i="63"/>
  <c r="Z2860" i="63"/>
  <c r="Z2589" i="63"/>
  <c r="Z898" i="63"/>
  <c r="Z3427" i="63"/>
  <c r="Z3545" i="63"/>
  <c r="Z3532" i="63"/>
  <c r="AA564" i="63"/>
  <c r="AA693" i="63"/>
  <c r="AA665" i="63"/>
  <c r="AA758" i="63"/>
  <c r="AA855" i="63"/>
  <c r="AA58" i="63"/>
  <c r="AA254" i="63"/>
  <c r="AA63" i="63"/>
  <c r="AA1337" i="63"/>
  <c r="AA162" i="63"/>
  <c r="AA1675" i="63"/>
  <c r="Z153" i="63"/>
  <c r="Z2401" i="63"/>
  <c r="Z3226" i="63"/>
  <c r="Z206" i="63"/>
  <c r="Z1852" i="63"/>
  <c r="Z1981" i="63"/>
  <c r="Z2083" i="63"/>
  <c r="Z3029" i="63"/>
  <c r="Z3161" i="63"/>
  <c r="Z3500" i="63"/>
  <c r="AA316" i="63"/>
  <c r="AA549" i="63"/>
  <c r="AA448" i="63"/>
  <c r="AA577" i="63"/>
  <c r="AA711" i="63"/>
  <c r="AA649" i="63"/>
  <c r="AA1263" i="63"/>
  <c r="AA1248" i="63"/>
  <c r="AA1209" i="63"/>
  <c r="AA1106" i="63"/>
  <c r="AA1563" i="63"/>
  <c r="AA1508" i="63"/>
  <c r="AA1461" i="63"/>
  <c r="AA1406" i="63"/>
  <c r="AA1742" i="63"/>
  <c r="AA2414" i="63"/>
  <c r="AA1727" i="63"/>
  <c r="AA2399" i="63"/>
  <c r="AA1592" i="63"/>
  <c r="AA2232" i="63"/>
  <c r="AA1094" i="63"/>
  <c r="AA2044" i="63"/>
  <c r="AA2628" i="63"/>
  <c r="AA2361" i="63"/>
  <c r="AA3118" i="63"/>
  <c r="AA1978" i="63"/>
  <c r="AA2927" i="63"/>
  <c r="AA1487" i="63"/>
  <c r="AA2736" i="63"/>
  <c r="AA1907" i="63"/>
  <c r="AA2157" i="63"/>
  <c r="AA3356" i="63"/>
  <c r="AA2794" i="63"/>
  <c r="AA242" i="63"/>
  <c r="AA3092" i="63"/>
  <c r="AA2146" i="63"/>
  <c r="AA3354" i="63"/>
  <c r="AA3275" i="63"/>
  <c r="AA3340" i="63"/>
  <c r="AA3401" i="63"/>
  <c r="AA3457" i="63"/>
  <c r="AA2677" i="63"/>
  <c r="AA3266" i="63"/>
  <c r="AA3288" i="63"/>
  <c r="Z567" i="63"/>
  <c r="Z315" i="63"/>
  <c r="Z2490" i="63"/>
  <c r="Z2878" i="63"/>
  <c r="Z162" i="63"/>
  <c r="Z211" i="63"/>
  <c r="Z2431" i="63"/>
  <c r="Z2309" i="63"/>
  <c r="Z2471" i="63"/>
  <c r="Z764" i="63"/>
  <c r="Z1836" i="63"/>
  <c r="Z2133" i="63"/>
  <c r="Z3180" i="63"/>
  <c r="AA573" i="63"/>
  <c r="AA602" i="63"/>
  <c r="AA663" i="63"/>
  <c r="AA1256" i="63"/>
  <c r="Z3040" i="63"/>
  <c r="Z3152" i="63"/>
  <c r="Z3043" i="63"/>
  <c r="Z3520" i="63"/>
  <c r="AA237" i="63"/>
  <c r="AA981" i="63"/>
  <c r="AA64" i="63"/>
  <c r="AA922" i="63"/>
  <c r="Z1369" i="63"/>
  <c r="Z2822" i="63"/>
  <c r="Z3315" i="63"/>
  <c r="Z3375" i="63"/>
  <c r="AA460" i="63"/>
  <c r="AA551" i="63"/>
  <c r="AA783" i="63"/>
  <c r="AA1327" i="63"/>
  <c r="AA1273" i="63"/>
  <c r="Z772" i="63"/>
  <c r="Z1043" i="63"/>
  <c r="Z1911" i="63"/>
  <c r="AA587" i="63"/>
  <c r="AA425" i="63"/>
  <c r="AA328" i="63"/>
  <c r="AA1044" i="63"/>
  <c r="AA1001" i="63"/>
  <c r="AA1341" i="63"/>
  <c r="AA366" i="63"/>
  <c r="Z2785" i="63"/>
  <c r="Z1155" i="63"/>
  <c r="AA445" i="63"/>
  <c r="AA482" i="63"/>
  <c r="AA662" i="63"/>
  <c r="AA1391" i="63"/>
  <c r="AA1589" i="63"/>
  <c r="AA1625" i="63"/>
  <c r="AA2062" i="63"/>
  <c r="AA1112" i="63"/>
  <c r="AA2239" i="63"/>
  <c r="AA1480" i="63"/>
  <c r="AA2256" i="63"/>
  <c r="AA1440" i="63"/>
  <c r="AA2236" i="63"/>
  <c r="AA1737" i="63"/>
  <c r="AA2886" i="63"/>
  <c r="AA1703" i="63"/>
  <c r="AA2871" i="63"/>
  <c r="AA1615" i="63"/>
  <c r="AA2848" i="63"/>
  <c r="AA2291" i="63"/>
  <c r="AA2921" i="63"/>
  <c r="AA2385" i="63"/>
  <c r="AA3501" i="63"/>
  <c r="AA2930" i="63"/>
  <c r="Z1466" i="63"/>
  <c r="Z3145" i="63"/>
  <c r="AA93" i="63"/>
  <c r="AA1007" i="63"/>
  <c r="AA1425" i="63"/>
  <c r="AA1139" i="63"/>
  <c r="AA1493" i="63"/>
  <c r="AA1545" i="63"/>
  <c r="AA1974" i="63"/>
  <c r="AA550" i="63"/>
  <c r="AA2151" i="63"/>
  <c r="AA1314" i="63"/>
  <c r="AA2184" i="63"/>
  <c r="AA1250" i="63"/>
  <c r="AA2164" i="63"/>
  <c r="AA1482" i="63"/>
  <c r="AA2814" i="63"/>
  <c r="AA1421" i="63"/>
  <c r="AA2799" i="63"/>
  <c r="AA1246" i="63"/>
  <c r="AA2776" i="63"/>
  <c r="AA2147" i="63"/>
  <c r="AA2804" i="63"/>
  <c r="AA1712" i="63"/>
  <c r="AA3337" i="63"/>
  <c r="AA2898" i="63"/>
  <c r="AA1986" i="63"/>
  <c r="AA3402" i="63"/>
  <c r="AA3511" i="63"/>
  <c r="AA1953" i="63"/>
  <c r="AA2723" i="63"/>
  <c r="AA3307" i="63"/>
  <c r="Z1426" i="63"/>
  <c r="Z3159" i="63"/>
  <c r="AA538" i="63"/>
  <c r="AA1232" i="63"/>
  <c r="AA1399" i="63"/>
  <c r="AA1013" i="63"/>
  <c r="AA1212" i="63"/>
  <c r="AA1708" i="63"/>
  <c r="AA2470" i="63"/>
  <c r="AA1879" i="63"/>
  <c r="AA2631" i="63"/>
  <c r="AA1952" i="63"/>
  <c r="AA2616" i="63"/>
  <c r="AA1924" i="63"/>
  <c r="AA2596" i="63"/>
  <c r="AA2441" i="63"/>
  <c r="AA3246" i="63"/>
  <c r="AA2394" i="63"/>
  <c r="AA3231" i="63"/>
  <c r="AA2363" i="63"/>
  <c r="AA1663" i="63"/>
  <c r="AA1997" i="63"/>
  <c r="AA3404" i="63"/>
  <c r="AA2997" i="63"/>
  <c r="AA2194" i="63"/>
  <c r="AA3470" i="63"/>
  <c r="AA3088" i="63"/>
  <c r="AA2988" i="63"/>
  <c r="AA3256" i="63"/>
  <c r="AA3481" i="63"/>
  <c r="AA2405" i="63"/>
  <c r="AA3057" i="63"/>
  <c r="Z2018" i="63"/>
  <c r="Z2885" i="63"/>
  <c r="AA49" i="63"/>
  <c r="AA186" i="63"/>
  <c r="AA891" i="63"/>
  <c r="AA1516" i="63"/>
  <c r="AA1669" i="63"/>
  <c r="AA306" i="63"/>
  <c r="AA2134" i="63"/>
  <c r="AA1357" i="63"/>
  <c r="AA2295" i="63"/>
  <c r="AA1608" i="63"/>
  <c r="AA2320" i="63"/>
  <c r="AA1568" i="63"/>
  <c r="AA2300" i="63"/>
  <c r="AA1865" i="63"/>
  <c r="AA2950" i="63"/>
  <c r="AA1818" i="63"/>
  <c r="AA2935" i="63"/>
  <c r="AA1787" i="63"/>
  <c r="AA2912" i="63"/>
  <c r="AA2419" i="63"/>
  <c r="AA3021" i="63"/>
  <c r="AA2257" i="63"/>
  <c r="AA3477" i="63"/>
  <c r="AA3104" i="63"/>
  <c r="AA2530" i="63"/>
  <c r="AA3538" i="63"/>
  <c r="AA2141" i="63"/>
  <c r="AA2787" i="63"/>
  <c r="AA3097" i="63"/>
  <c r="AA1330" i="63"/>
  <c r="AA3308" i="63"/>
  <c r="AA1733" i="63"/>
  <c r="Z2066" i="63"/>
  <c r="Z2981" i="63"/>
  <c r="AA65" i="63"/>
  <c r="AA218" i="63"/>
  <c r="AA955" i="63"/>
  <c r="AA1524" i="63"/>
  <c r="AA1677" i="63"/>
  <c r="Z765" i="63"/>
  <c r="Z909" i="63"/>
  <c r="Z2365" i="63"/>
  <c r="Z488" i="63"/>
  <c r="Z786" i="63"/>
  <c r="Z2334" i="63"/>
  <c r="Z268" i="63"/>
  <c r="Z458" i="63"/>
  <c r="Z1732" i="63"/>
  <c r="AA86" i="63"/>
  <c r="AA1758" i="63"/>
  <c r="Z3502" i="63"/>
  <c r="Z2901" i="63"/>
  <c r="Z1213" i="63"/>
  <c r="Z3271" i="63"/>
  <c r="Z414" i="63"/>
  <c r="Z2178" i="63"/>
  <c r="Z1526" i="63"/>
  <c r="AA547" i="63"/>
  <c r="Z540" i="63"/>
  <c r="Z3369" i="63"/>
  <c r="Z3391" i="63"/>
  <c r="Z2943" i="63"/>
  <c r="AA229" i="63"/>
  <c r="AA927" i="63"/>
  <c r="AA1056" i="63"/>
  <c r="AA1700" i="63"/>
  <c r="AA2278" i="63"/>
  <c r="AA1816" i="63"/>
  <c r="AA2508" i="63"/>
  <c r="AA2314" i="63"/>
  <c r="AA1631" i="63"/>
  <c r="AA3059" i="63"/>
  <c r="AA3194" i="63"/>
  <c r="Z2974" i="63"/>
  <c r="Z2405" i="63"/>
  <c r="AA381" i="63"/>
  <c r="AA368" i="63"/>
  <c r="AA916" i="63"/>
  <c r="Z1260" i="63"/>
  <c r="Z3251" i="63"/>
  <c r="AA227" i="63"/>
  <c r="AA950" i="63"/>
  <c r="AA222" i="63"/>
  <c r="AA1321" i="63"/>
  <c r="AA1667" i="63"/>
  <c r="Z987" i="63"/>
  <c r="Z3022" i="63"/>
  <c r="Z563" i="63"/>
  <c r="Z2453" i="63"/>
  <c r="Z2660" i="63"/>
  <c r="AA421" i="63"/>
  <c r="AA327" i="63"/>
  <c r="AA416" i="63"/>
  <c r="AA1128" i="63"/>
  <c r="AA944" i="63"/>
  <c r="AA1373" i="63"/>
  <c r="Z2082" i="63"/>
  <c r="Z3316" i="63"/>
  <c r="Z790" i="63"/>
  <c r="Z2039" i="63"/>
  <c r="AA491" i="63"/>
  <c r="AA361" i="63"/>
  <c r="AA200" i="63"/>
  <c r="AA971" i="63"/>
  <c r="AA912" i="63"/>
  <c r="AA1267" i="63"/>
  <c r="AA1105" i="63"/>
  <c r="AA1234" i="63"/>
  <c r="AA1146" i="63"/>
  <c r="AA900" i="63"/>
  <c r="AA2600" i="63"/>
  <c r="AA2412" i="63"/>
  <c r="AA2894" i="63"/>
  <c r="AA2711" i="63"/>
  <c r="AA2331" i="63"/>
  <c r="AA2643" i="63"/>
  <c r="AA2033" i="63"/>
  <c r="AA2756" i="63"/>
  <c r="AA3066" i="63"/>
  <c r="AA2786" i="63"/>
  <c r="AA2954" i="63"/>
  <c r="AA3201" i="63"/>
  <c r="AA2085" i="63"/>
  <c r="Z956" i="63"/>
  <c r="Z3195" i="63"/>
  <c r="Z3176" i="63"/>
  <c r="Z902" i="63"/>
  <c r="Z174" i="63"/>
  <c r="Z62" i="63"/>
  <c r="AA741" i="63"/>
  <c r="AA466" i="63"/>
  <c r="Z1620" i="63"/>
  <c r="Z2359" i="63"/>
  <c r="AA182" i="63"/>
  <c r="AA1151" i="63"/>
  <c r="Z2450" i="63"/>
  <c r="Z3267" i="63"/>
  <c r="AA145" i="63"/>
  <c r="AA518" i="63"/>
  <c r="Z3113" i="63"/>
  <c r="Z1719" i="63"/>
  <c r="AA525" i="63"/>
  <c r="AA599" i="63"/>
  <c r="AA1069" i="63"/>
  <c r="AA1517" i="63"/>
  <c r="AA139" i="63"/>
  <c r="AA520" i="63"/>
  <c r="AA1188" i="63"/>
  <c r="AA1782" i="63"/>
  <c r="AA1951" i="63"/>
  <c r="AA2000" i="63"/>
  <c r="AA1988" i="63"/>
  <c r="AA2569" i="63"/>
  <c r="AA2522" i="63"/>
  <c r="AA2491" i="63"/>
  <c r="AA2253" i="63"/>
  <c r="AA3197" i="63"/>
  <c r="AA2981" i="63"/>
  <c r="Z3447" i="63"/>
  <c r="AA1176" i="63"/>
  <c r="AA993" i="63"/>
  <c r="AA1696" i="63"/>
  <c r="AA1855" i="63"/>
  <c r="AA1928" i="63"/>
  <c r="AA1916" i="63"/>
  <c r="AA2425" i="63"/>
  <c r="AA2378" i="63"/>
  <c r="AA2347" i="63"/>
  <c r="AA1965" i="63"/>
  <c r="AA2986" i="63"/>
  <c r="AA3454" i="63"/>
  <c r="AA2963" i="63"/>
  <c r="AA3465" i="63"/>
  <c r="Z3066" i="63"/>
  <c r="AA241" i="63"/>
  <c r="AA1024" i="63"/>
  <c r="AA1701" i="63"/>
  <c r="AA2182" i="63"/>
  <c r="AA2351" i="63"/>
  <c r="AA2360" i="63"/>
  <c r="AA2348" i="63"/>
  <c r="AA2998" i="63"/>
  <c r="AA2975" i="63"/>
  <c r="AA2952" i="63"/>
  <c r="AA3090" i="63"/>
  <c r="AA3517" i="63"/>
  <c r="AA2658" i="63"/>
  <c r="AA2461" i="63"/>
  <c r="AA3203" i="63"/>
  <c r="AA3116" i="63"/>
  <c r="AA635" i="63"/>
  <c r="AA1010" i="63"/>
  <c r="AA1333" i="63"/>
  <c r="AA1854" i="63"/>
  <c r="AA2023" i="63"/>
  <c r="AA2064" i="63"/>
  <c r="AA2052" i="63"/>
  <c r="AA2697" i="63"/>
  <c r="AA2650" i="63"/>
  <c r="AA2603" i="63"/>
  <c r="AA2509" i="63"/>
  <c r="AA3177" i="63"/>
  <c r="AA1270" i="63"/>
  <c r="AA3297" i="63"/>
  <c r="AA1985" i="63"/>
  <c r="AA2357" i="63"/>
  <c r="AA3471" i="63"/>
  <c r="AA643" i="63"/>
  <c r="AA1019" i="63"/>
  <c r="AA1355" i="63"/>
  <c r="AA1529" i="63"/>
  <c r="AA1958" i="63"/>
  <c r="AA322" i="63"/>
  <c r="AA2119" i="63"/>
  <c r="AA1211" i="63"/>
  <c r="AA2168" i="63"/>
  <c r="AA1163" i="63"/>
  <c r="AA2148" i="63"/>
  <c r="AA1380" i="63"/>
  <c r="AA2798" i="63"/>
  <c r="AA1245" i="63"/>
  <c r="AA2775" i="63"/>
  <c r="AA1130" i="63"/>
  <c r="AA2760" i="63"/>
  <c r="AA2115" i="63"/>
  <c r="AA2765" i="63"/>
  <c r="AA1594" i="63"/>
  <c r="AA3293" i="63"/>
  <c r="AA2859" i="63"/>
  <c r="AA1890" i="63"/>
  <c r="AA3386" i="63"/>
  <c r="AA3479" i="63"/>
  <c r="AA1825" i="63"/>
  <c r="AA2625" i="63"/>
  <c r="AA2956" i="63"/>
  <c r="AA2045" i="63"/>
  <c r="AA2978" i="63"/>
  <c r="AA2450" i="63"/>
  <c r="AA2594" i="63"/>
  <c r="AA2069" i="63"/>
  <c r="AA3017" i="63"/>
  <c r="AA3277" i="63"/>
  <c r="AA2149" i="63"/>
  <c r="AA1634" i="63"/>
  <c r="AA2917" i="63"/>
  <c r="AA2613" i="63"/>
  <c r="AA2429" i="63"/>
  <c r="AA3440" i="63"/>
  <c r="AA3227" i="63"/>
  <c r="Z2438" i="63"/>
  <c r="Z3129" i="63"/>
  <c r="AA422" i="63"/>
  <c r="AA1255" i="63"/>
  <c r="AA472" i="63"/>
  <c r="AA1692" i="63"/>
  <c r="AA734" i="63"/>
  <c r="AA270" i="63"/>
  <c r="AA796" i="63"/>
  <c r="AA1968" i="63"/>
  <c r="AA2372" i="63"/>
  <c r="AA1486" i="63"/>
  <c r="AA2395" i="63"/>
  <c r="AA3122" i="63"/>
  <c r="AA2923" i="63"/>
  <c r="AA3041" i="63"/>
  <c r="AA3267" i="63"/>
  <c r="AA3160" i="63"/>
  <c r="AA483" i="63"/>
  <c r="AA1123" i="63"/>
  <c r="AA2294" i="63"/>
  <c r="AA1378" i="63"/>
  <c r="AA1956" i="63"/>
  <c r="AA3086" i="63"/>
  <c r="AA1422" i="63"/>
  <c r="AA2093" i="63"/>
  <c r="AA1470" i="63"/>
  <c r="AA3426" i="63"/>
  <c r="AA3545" i="63"/>
  <c r="AA2565" i="63"/>
  <c r="Z979" i="63"/>
  <c r="AA1651" i="63"/>
  <c r="AA1806" i="63"/>
  <c r="AA2471" i="63"/>
  <c r="AA1368" i="63"/>
  <c r="AA2633" i="63"/>
  <c r="AA3079" i="63"/>
  <c r="AA2243" i="63"/>
  <c r="AA3133" i="63"/>
  <c r="AA2866" i="63"/>
  <c r="AA2273" i="63"/>
  <c r="AA3435" i="63"/>
  <c r="Z3385" i="63"/>
  <c r="AA46" i="63"/>
  <c r="AA2102" i="63"/>
  <c r="AA554" i="63"/>
  <c r="AA1788" i="63"/>
  <c r="AA2926" i="63"/>
  <c r="AA2091" i="63"/>
  <c r="AA2971" i="63"/>
  <c r="AA96" i="63"/>
  <c r="AA1059" i="63"/>
  <c r="AA1335" i="63"/>
  <c r="AA2120" i="63"/>
  <c r="AA2532" i="63"/>
  <c r="AA1786" i="63"/>
  <c r="AA2712" i="63"/>
  <c r="AA3324" i="63"/>
  <c r="AA3082" i="63"/>
  <c r="AA3399" i="63"/>
  <c r="AA1277" i="63"/>
  <c r="AA1506" i="63"/>
  <c r="AA176" i="63"/>
  <c r="AA1077" i="63"/>
  <c r="AA1495" i="63"/>
  <c r="AA2128" i="63"/>
  <c r="AA2540" i="63"/>
  <c r="AA1914" i="63"/>
  <c r="AA2720" i="63"/>
  <c r="AA3346" i="63"/>
  <c r="AA3168" i="63"/>
  <c r="AA2110" i="63"/>
  <c r="AA3159" i="63"/>
  <c r="AA3236" i="63"/>
  <c r="AA3180" i="63"/>
  <c r="AA1887" i="63"/>
  <c r="AA2728" i="63"/>
  <c r="AA2835" i="63"/>
  <c r="AA2772" i="63"/>
  <c r="AA2007" i="63"/>
  <c r="AA2896" i="63"/>
  <c r="AA3013" i="63"/>
  <c r="AA2825" i="63"/>
  <c r="AA2103" i="63"/>
  <c r="AA2976" i="63"/>
  <c r="AA3233" i="63"/>
  <c r="Z1252" i="63"/>
  <c r="Z519" i="63"/>
  <c r="Z1925" i="63"/>
  <c r="Z234" i="63"/>
  <c r="Z950" i="63"/>
  <c r="Z1198" i="63"/>
  <c r="Z2530" i="63"/>
  <c r="Z1953" i="63"/>
  <c r="Z2029" i="63"/>
  <c r="AA854" i="63"/>
  <c r="AA899" i="63"/>
  <c r="Z3472" i="63"/>
  <c r="Z1350" i="63"/>
  <c r="Z603" i="63"/>
  <c r="Z275" i="63"/>
  <c r="Z2372" i="63"/>
  <c r="Z340" i="63"/>
  <c r="Z578" i="63"/>
  <c r="AA196" i="63"/>
  <c r="Z2090" i="63"/>
  <c r="Z658" i="63"/>
  <c r="Z1026" i="63"/>
  <c r="Z2515" i="63"/>
  <c r="AA653" i="63"/>
  <c r="AA288" i="63"/>
  <c r="AA1361" i="63"/>
  <c r="AA1230" i="63"/>
  <c r="AA2566" i="63"/>
  <c r="AA2072" i="63"/>
  <c r="AA1043" i="63"/>
  <c r="AA2767" i="63"/>
  <c r="AA2179" i="63"/>
  <c r="AA3397" i="63"/>
  <c r="AA3498" i="63"/>
  <c r="Z2747" i="63"/>
  <c r="Z326" i="63"/>
  <c r="AA89" i="63"/>
  <c r="AA346" i="63"/>
  <c r="AA625" i="63"/>
  <c r="Z3010" i="63"/>
  <c r="Z574" i="63"/>
  <c r="AA220" i="63"/>
  <c r="AA617" i="63"/>
  <c r="AA519" i="63"/>
  <c r="AA1409" i="63"/>
  <c r="AA362" i="63"/>
  <c r="Z2121" i="63"/>
  <c r="Z3406" i="63"/>
  <c r="Z1619" i="63"/>
  <c r="Z2837" i="63"/>
  <c r="Z2900" i="63"/>
  <c r="AA509" i="63"/>
  <c r="AA502" i="63"/>
  <c r="AA574" i="63"/>
  <c r="AA1216" i="63"/>
  <c r="AA1051" i="63"/>
  <c r="Z439" i="63"/>
  <c r="Z2466" i="63"/>
  <c r="Z3349" i="63"/>
  <c r="Z2335" i="63"/>
  <c r="Z2439" i="63"/>
  <c r="AA651" i="63"/>
  <c r="AA54" i="63"/>
  <c r="AA408" i="63"/>
  <c r="AA1090" i="63"/>
  <c r="AA1028" i="63"/>
  <c r="AA1381" i="63"/>
  <c r="AA1258" i="63"/>
  <c r="AA1462" i="63"/>
  <c r="AA1413" i="63"/>
  <c r="AA1261" i="63"/>
  <c r="AA2672" i="63"/>
  <c r="AA2484" i="63"/>
  <c r="AA2966" i="63"/>
  <c r="AA2783" i="63"/>
  <c r="AA2475" i="63"/>
  <c r="AA1389" i="63"/>
  <c r="AA2353" i="63"/>
  <c r="AA2873" i="63"/>
  <c r="AA3162" i="63"/>
  <c r="AA2989" i="63"/>
  <c r="AA3139" i="63"/>
  <c r="AA2173" i="63"/>
  <c r="AA2101" i="63"/>
  <c r="Z1715" i="63"/>
  <c r="Z918" i="63"/>
  <c r="Z3432" i="63"/>
  <c r="Z1670" i="63"/>
  <c r="Z3083" i="63"/>
  <c r="Z3157" i="63"/>
  <c r="AA925" i="63"/>
  <c r="AA858" i="63"/>
  <c r="Z2782" i="63"/>
  <c r="Z3332" i="63"/>
  <c r="AA537" i="63"/>
  <c r="AA1319" i="63"/>
  <c r="Z20" i="63"/>
  <c r="Z1254" i="63"/>
  <c r="AA337" i="63"/>
  <c r="AA921" i="63"/>
  <c r="Z1914" i="63"/>
  <c r="Z2629" i="63"/>
  <c r="AA41" i="63"/>
  <c r="AA90" i="63"/>
  <c r="AA226" i="63"/>
  <c r="Z1319" i="63"/>
  <c r="AA132" i="63"/>
  <c r="AA1110" i="63"/>
  <c r="AA1365" i="63"/>
  <c r="AA1870" i="63"/>
  <c r="AA2039" i="63"/>
  <c r="AA2096" i="63"/>
  <c r="AA2076" i="63"/>
  <c r="AA2726" i="63"/>
  <c r="AA2682" i="63"/>
  <c r="AA2651" i="63"/>
  <c r="AA2573" i="63"/>
  <c r="AA3305" i="63"/>
  <c r="AA2714" i="63"/>
  <c r="AA179" i="63"/>
  <c r="AA570" i="63"/>
  <c r="AA1204" i="63"/>
  <c r="AA1790" i="63"/>
  <c r="AA1959" i="63"/>
  <c r="AA2024" i="63"/>
  <c r="AA2004" i="63"/>
  <c r="AA2585" i="63"/>
  <c r="AA2538" i="63"/>
  <c r="AA2507" i="63"/>
  <c r="AA2285" i="63"/>
  <c r="AA3101" i="63"/>
  <c r="AA3542" i="63"/>
  <c r="AA3169" i="63"/>
  <c r="AA1498" i="63"/>
  <c r="Z2406" i="63"/>
  <c r="AA406" i="63"/>
  <c r="AA354" i="63"/>
  <c r="AA705" i="63"/>
  <c r="AA2286" i="63"/>
  <c r="AA2439" i="63"/>
  <c r="AA2440" i="63"/>
  <c r="AA2428" i="63"/>
  <c r="AA3078" i="63"/>
  <c r="AA3055" i="63"/>
  <c r="AA3040" i="63"/>
  <c r="AA3196" i="63"/>
  <c r="AA1403" i="63"/>
  <c r="AA2827" i="63"/>
  <c r="AA2836" i="63"/>
  <c r="AA3393" i="63"/>
  <c r="Z973" i="63"/>
  <c r="AA628" i="63"/>
  <c r="AA1353" i="63"/>
  <c r="AA1453" i="63"/>
  <c r="AA1942" i="63"/>
  <c r="AA2111" i="63"/>
  <c r="AA2152" i="63"/>
  <c r="AA2140" i="63"/>
  <c r="AA2790" i="63"/>
  <c r="AA2759" i="63"/>
  <c r="AA2744" i="63"/>
  <c r="AA2754" i="63"/>
  <c r="AA3283" i="63"/>
  <c r="AA1826" i="63"/>
  <c r="AA3463" i="63"/>
  <c r="AA2561" i="63"/>
  <c r="AA1917" i="63"/>
  <c r="Z1453" i="63"/>
  <c r="AA636" i="63"/>
  <c r="AA1369" i="63"/>
  <c r="AA1477" i="63"/>
  <c r="AA1617" i="63"/>
  <c r="AA2046" i="63"/>
  <c r="AA1075" i="63"/>
  <c r="AA2215" i="63"/>
  <c r="AA1464" i="63"/>
  <c r="AA2248" i="63"/>
  <c r="AA1423" i="63"/>
  <c r="AA2228" i="63"/>
  <c r="AA1721" i="63"/>
  <c r="AA2878" i="63"/>
  <c r="AA1614" i="63"/>
  <c r="AA2863" i="63"/>
  <c r="AA1551" i="63"/>
  <c r="AA2840" i="63"/>
  <c r="AA2275" i="63"/>
  <c r="AA2907" i="63"/>
  <c r="AA1969" i="63"/>
  <c r="AA3405" i="63"/>
  <c r="AA3001" i="63"/>
  <c r="AA2242" i="63"/>
  <c r="AA3466" i="63"/>
  <c r="AA1554" i="63"/>
  <c r="AA2401" i="63"/>
  <c r="AA2901" i="63"/>
  <c r="AA1973" i="63"/>
  <c r="AA2953" i="63"/>
  <c r="AA3372" i="63"/>
  <c r="AA3012" i="63"/>
  <c r="AA2788" i="63"/>
  <c r="AA2645" i="63"/>
  <c r="AA3212" i="63"/>
  <c r="AA3449" i="63"/>
  <c r="AA2945" i="63"/>
  <c r="AA2817" i="63"/>
  <c r="AA3243" i="63"/>
  <c r="AA2277" i="63"/>
  <c r="AA3052" i="63"/>
  <c r="AA2117" i="63"/>
  <c r="AA3365" i="63"/>
  <c r="Z2923" i="63"/>
  <c r="Z2963" i="63"/>
  <c r="AA909" i="63"/>
  <c r="AA833" i="63"/>
  <c r="AA1121" i="63"/>
  <c r="AA721" i="63"/>
  <c r="AA779" i="63"/>
  <c r="AA1251" i="63"/>
  <c r="AA1543" i="63"/>
  <c r="AA2208" i="63"/>
  <c r="AA2612" i="63"/>
  <c r="AA1962" i="63"/>
  <c r="AA2792" i="63"/>
  <c r="AA3428" i="63"/>
  <c r="AA3200" i="63"/>
  <c r="AA3543" i="63"/>
  <c r="AA2739" i="63"/>
  <c r="AA2725" i="63"/>
  <c r="AA345" i="63"/>
  <c r="AA1541" i="63"/>
  <c r="AA2510" i="63"/>
  <c r="AA1784" i="63"/>
  <c r="AA2204" i="63"/>
  <c r="AA3278" i="63"/>
  <c r="AA2059" i="63"/>
  <c r="AA2857" i="63"/>
  <c r="AA2354" i="63"/>
  <c r="AA2325" i="63"/>
  <c r="AA2826" i="63"/>
  <c r="AA2229" i="63"/>
  <c r="Z1510" i="63"/>
  <c r="AA1612" i="63"/>
  <c r="AA2030" i="63"/>
  <c r="AA454" i="63"/>
  <c r="AA1780" i="63"/>
  <c r="AA2862" i="63"/>
  <c r="AA3319" i="63"/>
  <c r="AA881" i="63"/>
  <c r="AA3379" i="63"/>
  <c r="AA3216" i="63"/>
  <c r="AA3171" i="63"/>
  <c r="AA2797" i="63"/>
  <c r="AA468" i="63"/>
  <c r="AA1283" i="63"/>
  <c r="AA2310" i="63"/>
  <c r="AA1528" i="63"/>
  <c r="AA2028" i="63"/>
  <c r="AA3110" i="63"/>
  <c r="AA2571" i="63"/>
  <c r="AA3228" i="63"/>
  <c r="AA961" i="63"/>
  <c r="AA1473" i="63"/>
  <c r="AA1799" i="63"/>
  <c r="AA2312" i="63"/>
  <c r="AA1116" i="63"/>
  <c r="AA2282" i="63"/>
  <c r="AA2904" i="63"/>
  <c r="AA1213" i="63"/>
  <c r="AA3406" i="63"/>
  <c r="AA2077" i="63"/>
  <c r="AA3483" i="63"/>
  <c r="AA3475" i="63"/>
  <c r="AA986" i="63"/>
  <c r="AA1481" i="63"/>
  <c r="AA1823" i="63"/>
  <c r="AA2368" i="63"/>
  <c r="AA1238" i="63"/>
  <c r="AA2298" i="63"/>
  <c r="AA2968" i="63"/>
  <c r="AA1316" i="63"/>
  <c r="AA3414" i="63"/>
  <c r="AA1783" i="63"/>
  <c r="AA2587" i="63"/>
  <c r="AA2785" i="63"/>
  <c r="AA1853" i="63"/>
  <c r="AA1147" i="63"/>
  <c r="AA2547" i="63"/>
  <c r="AA2525" i="63"/>
  <c r="AA3507" i="63"/>
  <c r="AA1560" i="63"/>
  <c r="AA1706" i="63"/>
  <c r="AA2589" i="63"/>
  <c r="AA2867" i="63"/>
  <c r="AA1711" i="63"/>
  <c r="AA2029" i="63"/>
  <c r="AA2914" i="63"/>
  <c r="Z496" i="63"/>
  <c r="Z233" i="63"/>
  <c r="Z998" i="63"/>
  <c r="Z2504" i="63"/>
  <c r="Z3531" i="63"/>
  <c r="Z2955" i="63"/>
  <c r="Z3298" i="63"/>
  <c r="Z2905" i="63"/>
  <c r="Z3272" i="63"/>
  <c r="AA759" i="63"/>
  <c r="AA1935" i="63"/>
  <c r="Z2707" i="63"/>
  <c r="Z2311" i="63"/>
  <c r="Z2497" i="63"/>
  <c r="Z2125" i="63"/>
  <c r="Z2852" i="63"/>
  <c r="Z1798" i="63"/>
  <c r="Z739" i="63"/>
  <c r="AA276" i="63"/>
  <c r="Z2274" i="63"/>
  <c r="Z1330" i="63"/>
  <c r="Z2148" i="63"/>
  <c r="Z3488" i="63"/>
  <c r="AA57" i="63"/>
  <c r="AA457" i="63"/>
  <c r="AA47" i="63"/>
  <c r="AA1343" i="63"/>
  <c r="AA2638" i="63"/>
  <c r="AA2136" i="63"/>
  <c r="AA1450" i="63"/>
  <c r="AA2831" i="63"/>
  <c r="AA2307" i="63"/>
  <c r="AA3461" i="63"/>
  <c r="AA931" i="63"/>
  <c r="Z3323" i="63"/>
  <c r="Z1126" i="63"/>
  <c r="AA193" i="63"/>
  <c r="AA696" i="63"/>
  <c r="AA938" i="63"/>
  <c r="Z3410" i="63"/>
  <c r="Z2723" i="63"/>
  <c r="AA388" i="63"/>
  <c r="AA735" i="63"/>
  <c r="AA745" i="63"/>
  <c r="AA271" i="63"/>
  <c r="AA836" i="63"/>
  <c r="Z2593" i="63"/>
  <c r="Z1038" i="63"/>
  <c r="Z2237" i="63"/>
  <c r="Z3171" i="63"/>
  <c r="Z3012" i="63"/>
  <c r="AA605" i="63"/>
  <c r="AA655" i="63"/>
  <c r="AA723" i="63"/>
  <c r="AA1296" i="63"/>
  <c r="AA1149" i="63"/>
  <c r="Z304" i="63"/>
  <c r="Z2842" i="63"/>
  <c r="Z626" i="63"/>
  <c r="Z3263" i="63"/>
  <c r="Z2807" i="63"/>
  <c r="AA148" i="63"/>
  <c r="AA262" i="63"/>
  <c r="AA578" i="63"/>
  <c r="AA1175" i="63"/>
  <c r="AA1120" i="63"/>
  <c r="AA1475" i="63"/>
  <c r="AA1374" i="63"/>
  <c r="AA1622" i="63"/>
  <c r="AA1575" i="63"/>
  <c r="AA1448" i="63"/>
  <c r="AA607" i="63"/>
  <c r="AA2556" i="63"/>
  <c r="AA3046" i="63"/>
  <c r="AA2855" i="63"/>
  <c r="AA2619" i="63"/>
  <c r="AA1837" i="63"/>
  <c r="AA2641" i="63"/>
  <c r="AA2987" i="63"/>
  <c r="AA3258" i="63"/>
  <c r="AA3170" i="63"/>
  <c r="AA3309" i="63"/>
  <c r="AA2900" i="63"/>
  <c r="AA3552" i="63"/>
  <c r="Z2106" i="63"/>
  <c r="Z30" i="63"/>
  <c r="Z1078" i="63"/>
  <c r="Z2087" i="63"/>
  <c r="Z2339" i="63"/>
  <c r="Z2228" i="63"/>
  <c r="AA263" i="63"/>
  <c r="AA1091" i="63"/>
  <c r="Z1134" i="63"/>
  <c r="Z1406" i="63"/>
  <c r="AA789" i="63"/>
  <c r="AA569" i="63"/>
  <c r="Z1918" i="63"/>
  <c r="Z2423" i="63"/>
  <c r="AA198" i="63"/>
  <c r="AA1159" i="63"/>
  <c r="Z2834" i="63"/>
  <c r="Z3523" i="63"/>
  <c r="AA233" i="63"/>
  <c r="AA744" i="63"/>
  <c r="AA1048" i="63"/>
  <c r="Z1274" i="63"/>
  <c r="AA77" i="63"/>
  <c r="AA1385" i="63"/>
  <c r="AA1485" i="63"/>
  <c r="AA1966" i="63"/>
  <c r="AA2135" i="63"/>
  <c r="AA2176" i="63"/>
  <c r="AA2156" i="63"/>
  <c r="AA2806" i="63"/>
  <c r="AA2791" i="63"/>
  <c r="AA2768" i="63"/>
  <c r="AA2793" i="63"/>
  <c r="AA3421" i="63"/>
  <c r="Z1695" i="63"/>
  <c r="AA164" i="63"/>
  <c r="AA1129" i="63"/>
  <c r="AA1383" i="63"/>
  <c r="AA1878" i="63"/>
  <c r="AA2047" i="63"/>
  <c r="AA2104" i="63"/>
  <c r="AA2084" i="63"/>
  <c r="AA2734" i="63"/>
  <c r="AA2719" i="63"/>
  <c r="AA2683" i="63"/>
  <c r="AA2605" i="63"/>
  <c r="AA3209" i="63"/>
  <c r="AA1566" i="63"/>
  <c r="AA3361" i="63"/>
  <c r="AA2177" i="63"/>
  <c r="Z2475" i="63"/>
  <c r="AA901" i="63"/>
  <c r="AA1084" i="63"/>
  <c r="AA1004" i="63"/>
  <c r="AA2374" i="63"/>
  <c r="AA2543" i="63"/>
  <c r="AA2536" i="63"/>
  <c r="AA2516" i="63"/>
  <c r="AA3158" i="63"/>
  <c r="AA3135" i="63"/>
  <c r="AA1274" i="63"/>
  <c r="AA3304" i="63"/>
  <c r="AA1874" i="63"/>
  <c r="AA2969" i="63"/>
  <c r="AA3064" i="63"/>
  <c r="AA3537" i="63"/>
  <c r="Z2177" i="63"/>
  <c r="AA349" i="63"/>
  <c r="AA456" i="63"/>
  <c r="AA1565" i="63"/>
  <c r="AA2038" i="63"/>
  <c r="AA2207" i="63"/>
  <c r="AA2240" i="63"/>
  <c r="AA2220" i="63"/>
  <c r="AA2870" i="63"/>
  <c r="AA2847" i="63"/>
  <c r="AA2832" i="63"/>
  <c r="AA2893" i="63"/>
  <c r="AA3389" i="63"/>
  <c r="AA2178" i="63"/>
  <c r="AA1426" i="63"/>
  <c r="AA2876" i="63"/>
  <c r="AA2850" i="63"/>
  <c r="Z2337" i="63"/>
  <c r="AA357" i="63"/>
  <c r="AA506" i="63"/>
  <c r="AA1581" i="63"/>
  <c r="AA536" i="63"/>
  <c r="AA2150" i="63"/>
  <c r="AA1376" i="63"/>
  <c r="AA2327" i="63"/>
  <c r="AA1624" i="63"/>
  <c r="AA2336" i="63"/>
  <c r="AA1584" i="63"/>
  <c r="AA2308" i="63"/>
  <c r="AA1881" i="63"/>
  <c r="AA2958" i="63"/>
  <c r="AA1850" i="63"/>
  <c r="AA2943" i="63"/>
  <c r="AA1803" i="63"/>
  <c r="AA2920" i="63"/>
  <c r="AA2451" i="63"/>
  <c r="AA3035" i="63"/>
  <c r="AA2289" i="63"/>
  <c r="AA3493" i="63"/>
  <c r="AA3114" i="63"/>
  <c r="AA2562" i="63"/>
  <c r="AA3546" i="63"/>
  <c r="AA2205" i="63"/>
  <c r="AA2812" i="63"/>
  <c r="AA3117" i="63"/>
  <c r="AA1781" i="63"/>
  <c r="AA3352" i="63"/>
  <c r="AA1861" i="63"/>
  <c r="AA3242" i="63"/>
  <c r="AA3056" i="63"/>
  <c r="AA2938" i="63"/>
  <c r="AA3400" i="63"/>
  <c r="AA1362" i="63"/>
  <c r="AA3345" i="63"/>
  <c r="AA2977" i="63"/>
  <c r="AA2365" i="63"/>
  <c r="AA2924" i="63"/>
  <c r="AA3424" i="63"/>
  <c r="AA2931" i="63"/>
  <c r="AA2621" i="63"/>
  <c r="Z1728" i="63"/>
  <c r="Z3329" i="63"/>
  <c r="AA566" i="63"/>
  <c r="AA1240" i="63"/>
  <c r="AA1443" i="63"/>
  <c r="Z1529" i="63"/>
  <c r="AA1352" i="63"/>
  <c r="AA1561" i="63"/>
  <c r="AA1903" i="63"/>
  <c r="AA2400" i="63"/>
  <c r="AA1578" i="63"/>
  <c r="AA2458" i="63"/>
  <c r="AA2984" i="63"/>
  <c r="AA1841" i="63"/>
  <c r="AA3486" i="63"/>
  <c r="AA2653" i="63"/>
  <c r="AA2970" i="63"/>
  <c r="AA3067" i="63"/>
  <c r="AA184" i="63"/>
  <c r="AA737" i="63"/>
  <c r="AA849" i="63"/>
  <c r="AA1976" i="63"/>
  <c r="AA2436" i="63"/>
  <c r="AA1518" i="63"/>
  <c r="AA2427" i="63"/>
  <c r="AA3208" i="63"/>
  <c r="AA2948" i="63"/>
  <c r="AA3061" i="63"/>
  <c r="AA3409" i="63"/>
  <c r="AA3202" i="63"/>
  <c r="AA507" i="63"/>
  <c r="AA1269" i="63"/>
  <c r="AA2302" i="63"/>
  <c r="AA1396" i="63"/>
  <c r="AA2020" i="63"/>
  <c r="AA3094" i="63"/>
  <c r="AA1455" i="63"/>
  <c r="AA2349" i="63"/>
  <c r="AA1534" i="63"/>
  <c r="AA3450" i="63"/>
  <c r="AA1729" i="63"/>
  <c r="AA2803" i="63"/>
  <c r="AA576" i="63"/>
  <c r="AA1621" i="63"/>
  <c r="AA2598" i="63"/>
  <c r="AA1808" i="63"/>
  <c r="AA2276" i="63"/>
  <c r="AA3350" i="63"/>
  <c r="AA2872" i="63"/>
  <c r="Z572" i="63"/>
  <c r="AA207" i="63"/>
  <c r="AA178" i="63"/>
  <c r="AA2079" i="63"/>
  <c r="AA2552" i="63"/>
  <c r="AA1849" i="63"/>
  <c r="AA2735" i="63"/>
  <c r="AA1404" i="63"/>
  <c r="AA2225" i="63"/>
  <c r="AA1730" i="63"/>
  <c r="AA3106" i="63"/>
  <c r="AA708" i="63"/>
  <c r="Z1548" i="63"/>
  <c r="AA431" i="63"/>
  <c r="AA945" i="63"/>
  <c r="AA2095" i="63"/>
  <c r="AA2560" i="63"/>
  <c r="AA1977" i="63"/>
  <c r="AA2743" i="63"/>
  <c r="AA1439" i="63"/>
  <c r="AA2481" i="63"/>
  <c r="AA1762" i="63"/>
  <c r="AA657" i="63"/>
  <c r="AA2387" i="63"/>
  <c r="AA2013" i="63"/>
  <c r="AA3443" i="63"/>
  <c r="AA2384" i="63"/>
  <c r="AA3420" i="63"/>
  <c r="AA1562" i="63"/>
  <c r="Z1467" i="63"/>
  <c r="AA2544" i="63"/>
  <c r="AA3516" i="63"/>
  <c r="AA1688" i="63"/>
  <c r="Z1628" i="63"/>
  <c r="AA2624" i="63"/>
  <c r="AA3524" i="63"/>
  <c r="AA2709" i="63"/>
  <c r="Z538" i="63"/>
  <c r="Z2950" i="63"/>
  <c r="AA718" i="63"/>
  <c r="Z2502" i="63"/>
  <c r="Z620" i="63"/>
  <c r="Z401" i="63"/>
  <c r="Z1980" i="63"/>
  <c r="Z1979" i="63"/>
  <c r="Z3393" i="63"/>
  <c r="AA1683" i="63"/>
  <c r="Z2346" i="63"/>
  <c r="Z1999" i="63"/>
  <c r="AA611" i="63"/>
  <c r="Z590" i="63"/>
  <c r="Z3128" i="63"/>
  <c r="Z442" i="63"/>
  <c r="Z1654" i="63"/>
  <c r="Z2323" i="63"/>
  <c r="Z2048" i="63"/>
  <c r="Z3046" i="63"/>
  <c r="Z2429" i="63"/>
  <c r="Z870" i="63"/>
  <c r="AA579" i="63"/>
  <c r="AA680" i="63"/>
  <c r="AA936" i="63"/>
  <c r="AA1611" i="63"/>
  <c r="AA1142" i="63"/>
  <c r="AA2455" i="63"/>
  <c r="AA1804" i="63"/>
  <c r="AA3166" i="63"/>
  <c r="AA2283" i="63"/>
  <c r="AA3412" i="63"/>
  <c r="AA3510" i="63"/>
  <c r="Z1148" i="63"/>
  <c r="Z3240" i="63"/>
  <c r="AA219" i="63"/>
  <c r="AA934" i="63"/>
  <c r="AA598" i="63"/>
  <c r="Z817" i="63"/>
  <c r="Z2156" i="63"/>
  <c r="Z3268" i="63"/>
  <c r="AA498" i="63"/>
  <c r="AA712" i="63"/>
  <c r="AA648" i="63"/>
  <c r="AA963" i="63"/>
  <c r="Z913" i="63"/>
  <c r="Z3418" i="63"/>
  <c r="Z2172" i="63"/>
  <c r="Z2803" i="63"/>
  <c r="Z3279" i="63"/>
  <c r="AA396" i="63"/>
  <c r="AA526" i="63"/>
  <c r="AA751" i="63"/>
  <c r="AA1303" i="63"/>
  <c r="AA1249" i="63"/>
  <c r="AA1595" i="63"/>
  <c r="Z1724" i="63"/>
  <c r="Z3230" i="63"/>
  <c r="Z1139" i="63"/>
  <c r="Z2645" i="63"/>
  <c r="Z3091" i="63"/>
  <c r="AA461" i="63"/>
  <c r="AA438" i="63"/>
  <c r="AA496" i="63"/>
  <c r="AA1168" i="63"/>
  <c r="AA1005" i="63"/>
  <c r="AA1428" i="63"/>
  <c r="AA1301" i="63"/>
  <c r="AA2326" i="63"/>
  <c r="AA2311" i="63"/>
  <c r="AA2160" i="63"/>
  <c r="AA1972" i="63"/>
  <c r="AA2201" i="63"/>
  <c r="AA1834" i="63"/>
  <c r="AA1057" i="63"/>
  <c r="AA1763" i="63"/>
  <c r="AA3260" i="63"/>
  <c r="AA3485" i="63"/>
  <c r="AA1858" i="63"/>
  <c r="AA3105" i="63"/>
  <c r="AA3235" i="63"/>
  <c r="AA1602" i="63"/>
  <c r="AA2925" i="63"/>
  <c r="Z2472" i="63"/>
  <c r="Z2494" i="63"/>
  <c r="Z3115" i="63"/>
  <c r="Z1909" i="63"/>
  <c r="Z2393" i="63"/>
  <c r="Z387" i="63"/>
  <c r="AA373" i="63"/>
  <c r="AA352" i="63"/>
  <c r="Z1733" i="63"/>
  <c r="Z2255" i="63"/>
  <c r="AA37" i="63"/>
  <c r="AA959" i="63"/>
  <c r="Z359" i="63"/>
  <c r="Z2333" i="63"/>
  <c r="AA124" i="63"/>
  <c r="AA514" i="63"/>
  <c r="AA1101" i="63"/>
  <c r="Z1566" i="63"/>
  <c r="AA259" i="63"/>
  <c r="AA966" i="63"/>
  <c r="AA698" i="63"/>
  <c r="AA1652" i="63"/>
  <c r="Z3023" i="63"/>
  <c r="AA983" i="63"/>
  <c r="AA1122" i="63"/>
  <c r="AA1537" i="63"/>
  <c r="AA447" i="63"/>
  <c r="AA1286" i="63"/>
  <c r="AA1222" i="63"/>
  <c r="AA1416" i="63"/>
  <c r="AA1298" i="63"/>
  <c r="AA1194" i="63"/>
  <c r="AA2131" i="63"/>
  <c r="AA2001" i="63"/>
  <c r="AA3526" i="63"/>
  <c r="Z2637" i="63"/>
  <c r="AA592" i="63"/>
  <c r="AA529" i="63"/>
  <c r="AA1457" i="63"/>
  <c r="AA2646" i="63"/>
  <c r="AA1003" i="63"/>
  <c r="AA825" i="63"/>
  <c r="AA856" i="63"/>
  <c r="AA370" i="63"/>
  <c r="AA3383" i="63"/>
  <c r="AA1987" i="63"/>
  <c r="AA664" i="63"/>
  <c r="AA2770" i="63"/>
  <c r="AA3300" i="63"/>
  <c r="AA458" i="63"/>
  <c r="AA1695" i="63"/>
  <c r="Z2899" i="63"/>
  <c r="AA808" i="63"/>
  <c r="AA633" i="63"/>
  <c r="AA1510" i="63"/>
  <c r="AA1775" i="63"/>
  <c r="AA1856" i="63"/>
  <c r="AA1844" i="63"/>
  <c r="AA2281" i="63"/>
  <c r="AA2234" i="63"/>
  <c r="AA2203" i="63"/>
  <c r="AA1650" i="63"/>
  <c r="AA2869" i="63"/>
  <c r="AA3370" i="63"/>
  <c r="AA2757" i="63"/>
  <c r="AA3321" i="63"/>
  <c r="AA3349" i="63"/>
  <c r="Z2020" i="63"/>
  <c r="AA256" i="63"/>
  <c r="AA1342" i="63"/>
  <c r="AA1609" i="63"/>
  <c r="AA1038" i="63"/>
  <c r="AA1432" i="63"/>
  <c r="AA1405" i="63"/>
  <c r="AA1674" i="63"/>
  <c r="AA1582" i="63"/>
  <c r="AA1519" i="63"/>
  <c r="AA2259" i="63"/>
  <c r="AA1937" i="63"/>
  <c r="AA2973" i="63"/>
  <c r="AA3458" i="63"/>
  <c r="AA2337" i="63"/>
  <c r="AA1474" i="63"/>
  <c r="AA3330" i="63"/>
  <c r="Z227" i="63"/>
  <c r="AA320" i="63"/>
  <c r="AA1382" i="63"/>
  <c r="AA1315" i="63"/>
  <c r="AA1774" i="63"/>
  <c r="AA2534" i="63"/>
  <c r="AA1927" i="63"/>
  <c r="AA2687" i="63"/>
  <c r="AA1992" i="63"/>
  <c r="AA2664" i="63"/>
  <c r="AA1980" i="63"/>
  <c r="AA2652" i="63"/>
  <c r="AA2553" i="63"/>
  <c r="AA3302" i="63"/>
  <c r="AA2506" i="63"/>
  <c r="AA3271" i="63"/>
  <c r="AA2459" i="63"/>
  <c r="AA1779" i="63"/>
  <c r="AA2221" i="63"/>
  <c r="AA3460" i="63"/>
  <c r="AA3081" i="63"/>
  <c r="AA2418" i="63"/>
  <c r="AA3518" i="63"/>
  <c r="AA3152" i="63"/>
  <c r="AA3125" i="63"/>
  <c r="AA3384" i="63"/>
  <c r="AA1150" i="63"/>
  <c r="AA2892" i="63"/>
  <c r="AA2469" i="63"/>
  <c r="AA3073" i="63"/>
  <c r="AA1716" i="63"/>
  <c r="AA1922" i="63"/>
  <c r="AA3474" i="63"/>
  <c r="AA2269" i="63"/>
  <c r="AA2837" i="63"/>
  <c r="AA3353" i="63"/>
  <c r="AA2849" i="63"/>
  <c r="AA2181" i="63"/>
  <c r="AA3291" i="63"/>
  <c r="AA3020" i="63"/>
  <c r="AA2493" i="63"/>
  <c r="AA3096" i="63"/>
  <c r="AA3027" i="63"/>
  <c r="Z1861" i="63"/>
  <c r="AA541" i="63"/>
  <c r="AA638" i="63"/>
  <c r="AA738" i="63"/>
  <c r="AA1468" i="63"/>
  <c r="Z3511" i="63"/>
  <c r="AA1050" i="63"/>
  <c r="AA2222" i="63"/>
  <c r="AA1358" i="63"/>
  <c r="AA1948" i="63"/>
  <c r="AA3022" i="63"/>
  <c r="AA1386" i="63"/>
  <c r="AA2061" i="63"/>
  <c r="AA3549" i="63"/>
  <c r="AA3418" i="63"/>
  <c r="AA3513" i="63"/>
  <c r="AA1797" i="63"/>
  <c r="Z723" i="63"/>
  <c r="AA1635" i="63"/>
  <c r="AA1734" i="63"/>
  <c r="AA2463" i="63"/>
  <c r="AA1325" i="63"/>
  <c r="AA2521" i="63"/>
  <c r="AA3063" i="63"/>
  <c r="AA2227" i="63"/>
  <c r="AA3049" i="63"/>
  <c r="AA2852" i="63"/>
  <c r="AA2209" i="63"/>
  <c r="AA3459" i="63"/>
  <c r="Z2368" i="63"/>
  <c r="AA923" i="63"/>
  <c r="AA1601" i="63"/>
  <c r="AA1983" i="63"/>
  <c r="AA2472" i="63"/>
  <c r="AA1642" i="63"/>
  <c r="AA2602" i="63"/>
  <c r="AA497" i="63"/>
  <c r="AA1905" i="63"/>
  <c r="AA486" i="63"/>
  <c r="AA2889" i="63"/>
  <c r="AA3403" i="63"/>
  <c r="AA3157" i="63"/>
  <c r="AA575" i="63"/>
  <c r="AA1394" i="63"/>
  <c r="AA2271" i="63"/>
  <c r="AA266" i="63"/>
  <c r="AA2169" i="63"/>
  <c r="AA3327" i="63"/>
  <c r="AA1061" i="63"/>
  <c r="AA253" i="63"/>
  <c r="AA1411" i="63"/>
  <c r="AA2390" i="63"/>
  <c r="AA1576" i="63"/>
  <c r="AA2100" i="63"/>
  <c r="AA3182" i="63"/>
  <c r="AA1755" i="63"/>
  <c r="AA2693" i="63"/>
  <c r="AA1970" i="63"/>
  <c r="AA3530" i="63"/>
  <c r="AA2369" i="63"/>
  <c r="AA3491" i="63"/>
  <c r="AA285" i="63"/>
  <c r="AA1437" i="63"/>
  <c r="AA2406" i="63"/>
  <c r="AA1698" i="63"/>
  <c r="AA2108" i="63"/>
  <c r="AA3198" i="63"/>
  <c r="AA1867" i="63"/>
  <c r="AA2729" i="63"/>
  <c r="AA2034" i="63"/>
  <c r="AA110" i="63"/>
  <c r="AA2934" i="63"/>
  <c r="AA3072" i="63"/>
  <c r="AA3217" i="63"/>
  <c r="AA1497" i="63"/>
  <c r="AA2250" i="63"/>
  <c r="AA2402" i="63"/>
  <c r="AA3487" i="63"/>
  <c r="AA50" i="63"/>
  <c r="AA2426" i="63"/>
  <c r="AA2738" i="63"/>
  <c r="AA3269" i="63"/>
  <c r="AA1034" i="63"/>
  <c r="AA2634" i="63"/>
  <c r="AA2877" i="63"/>
  <c r="AA3531" i="63"/>
  <c r="AA1542" i="63"/>
  <c r="AA2751" i="63"/>
  <c r="AA2980" i="63"/>
  <c r="AA1845" i="63"/>
  <c r="AA1718" i="63"/>
  <c r="AA2903" i="63"/>
  <c r="AA3005" i="63"/>
  <c r="AA1618" i="63"/>
  <c r="AA1310" i="63"/>
  <c r="AA2219" i="63"/>
  <c r="AA1749" i="63"/>
  <c r="AA3499" i="63"/>
  <c r="AA2647" i="63"/>
  <c r="AA2083" i="63"/>
  <c r="AA1949" i="63"/>
  <c r="AA3163" i="63"/>
  <c r="Z1985" i="63"/>
  <c r="Z2347" i="63"/>
  <c r="AA464" i="63"/>
  <c r="Z3262" i="63"/>
  <c r="Z1946" i="63"/>
  <c r="Z1141" i="63"/>
  <c r="Z3239" i="63"/>
  <c r="Z3291" i="63"/>
  <c r="AA163" i="63"/>
  <c r="AA1476" i="63"/>
  <c r="Z3114" i="63"/>
  <c r="Z1374" i="63"/>
  <c r="AA260" i="63"/>
  <c r="Z2699" i="63"/>
  <c r="Z230" i="63"/>
  <c r="Z2624" i="63"/>
  <c r="Z3339" i="63"/>
  <c r="Z1378" i="63"/>
  <c r="Z219" i="63"/>
  <c r="Z1070" i="63"/>
  <c r="Z3005" i="63"/>
  <c r="Z2071" i="63"/>
  <c r="AA156" i="63"/>
  <c r="AA942" i="63"/>
  <c r="AA1192" i="63"/>
  <c r="AA811" i="63"/>
  <c r="AA1670" i="63"/>
  <c r="AA2663" i="63"/>
  <c r="AA1996" i="63"/>
  <c r="Z427" i="63"/>
  <c r="AA885" i="63"/>
  <c r="Z2131" i="63"/>
  <c r="Z3348" i="63"/>
  <c r="Z1436" i="63"/>
  <c r="Z1076" i="63"/>
  <c r="Z2566" i="63"/>
  <c r="Z826" i="63"/>
  <c r="Z3181" i="63"/>
  <c r="AA795" i="63"/>
  <c r="AA724" i="63"/>
  <c r="AA2846" i="63"/>
  <c r="AA2985" i="63"/>
  <c r="Z699" i="63"/>
  <c r="Z2500" i="63"/>
  <c r="AA1100" i="63"/>
  <c r="Z3365" i="63"/>
  <c r="AA201" i="63"/>
  <c r="AA31" i="63"/>
  <c r="Z1231" i="63"/>
  <c r="Z2276" i="63"/>
  <c r="Z2615" i="63"/>
  <c r="AA166" i="63"/>
  <c r="AA1135" i="63"/>
  <c r="AA1435" i="63"/>
  <c r="Z2462" i="63"/>
  <c r="Z1877" i="63"/>
  <c r="AA277" i="63"/>
  <c r="AA128" i="63"/>
  <c r="AA722" i="63"/>
  <c r="AA954" i="63"/>
  <c r="AA2143" i="63"/>
  <c r="AA1828" i="63"/>
  <c r="AA1346" i="63"/>
  <c r="AA1162" i="63"/>
  <c r="AA3325" i="63"/>
  <c r="AA2706" i="63"/>
  <c r="AA3523" i="63"/>
  <c r="Z138" i="63"/>
  <c r="Z854" i="63"/>
  <c r="Z1645" i="63"/>
  <c r="AA668" i="63"/>
  <c r="Z159" i="63"/>
  <c r="AA84" i="63"/>
  <c r="AA1092" i="63"/>
  <c r="AA131" i="63"/>
  <c r="AA470" i="63"/>
  <c r="Z2676" i="63"/>
  <c r="AA1224" i="63"/>
  <c r="Z2751" i="63"/>
  <c r="AA1547" i="63"/>
  <c r="AA2542" i="63"/>
  <c r="AA2680" i="63"/>
  <c r="AA3310" i="63"/>
  <c r="AA1811" i="63"/>
  <c r="AA2884" i="63"/>
  <c r="Z675" i="63"/>
  <c r="Z1833" i="63"/>
  <c r="Z695" i="63"/>
  <c r="Z2055" i="63"/>
  <c r="Z1586" i="63"/>
  <c r="Z2934" i="63"/>
  <c r="Z1054" i="63"/>
  <c r="Z2850" i="63"/>
  <c r="Z486" i="63"/>
  <c r="AA1287" i="63"/>
  <c r="AA1260" i="63"/>
  <c r="AA3102" i="63"/>
  <c r="AA3336" i="63"/>
  <c r="Z396" i="63"/>
  <c r="AA51" i="63"/>
  <c r="AA319" i="63"/>
  <c r="Z1234" i="63"/>
  <c r="AA326" i="63"/>
  <c r="AA351" i="63"/>
  <c r="Z1072" i="63"/>
  <c r="Z1298" i="63"/>
  <c r="Z2999" i="63"/>
  <c r="AA342" i="63"/>
  <c r="AA1223" i="63"/>
  <c r="AA1515" i="63"/>
  <c r="Z2846" i="63"/>
  <c r="Z2261" i="63"/>
  <c r="AA365" i="63"/>
  <c r="AA336" i="63"/>
  <c r="AA866" i="63"/>
  <c r="AA1148" i="63"/>
  <c r="AA2223" i="63"/>
  <c r="AA1900" i="63"/>
  <c r="AA1678" i="63"/>
  <c r="AA1535" i="63"/>
  <c r="AA3413" i="63"/>
  <c r="AA2913" i="63"/>
  <c r="AA2485" i="63"/>
  <c r="Z1674" i="63"/>
  <c r="Z3295" i="63"/>
  <c r="Z2848" i="63"/>
  <c r="AA181" i="63"/>
  <c r="Z1017" i="63"/>
  <c r="AA412" i="63"/>
  <c r="AA1257" i="63"/>
  <c r="AA475" i="63"/>
  <c r="AA873" i="63"/>
  <c r="Z2996" i="63"/>
  <c r="AA95" i="63"/>
  <c r="Z2397" i="63"/>
  <c r="AA170" i="63"/>
  <c r="AA2630" i="63"/>
  <c r="AA768" i="63"/>
  <c r="AA114" i="63"/>
  <c r="AA1971" i="63"/>
  <c r="AA3136" i="63"/>
  <c r="Z808" i="63"/>
  <c r="Z2898" i="63"/>
  <c r="Z1044" i="63"/>
  <c r="Z3059" i="63"/>
  <c r="Z1805" i="63"/>
  <c r="Z2893" i="63"/>
  <c r="Z2716" i="63"/>
  <c r="Z1902" i="63"/>
  <c r="Z2212" i="63"/>
  <c r="AA819" i="63"/>
  <c r="AA2087" i="63"/>
  <c r="AA3358" i="63"/>
  <c r="AA1398" i="63"/>
  <c r="Z2594" i="63"/>
  <c r="AA36" i="63"/>
  <c r="AA1046" i="63"/>
  <c r="Z2063" i="63"/>
  <c r="AA853" i="63"/>
  <c r="AA948" i="63"/>
  <c r="Z1405" i="63"/>
  <c r="Z3377" i="63"/>
  <c r="Z1086" i="63"/>
  <c r="AA773" i="63"/>
  <c r="AA544" i="63"/>
  <c r="AA479" i="63"/>
  <c r="Z1727" i="63"/>
  <c r="Z3309" i="63"/>
  <c r="AA661" i="63"/>
  <c r="AA763" i="63"/>
  <c r="AA1189" i="63"/>
  <c r="AA1489" i="63"/>
  <c r="AA2479" i="63"/>
  <c r="AA2116" i="63"/>
  <c r="AA2122" i="63"/>
  <c r="AA2067" i="63"/>
  <c r="AA1598" i="63"/>
  <c r="AA3431" i="63"/>
  <c r="AA3093" i="63"/>
  <c r="Z1785" i="63"/>
  <c r="Z1267" i="63"/>
  <c r="Z2306" i="63"/>
  <c r="AA81" i="63"/>
  <c r="Z2641" i="63"/>
  <c r="AA429" i="63"/>
  <c r="Z906" i="63"/>
  <c r="AA53" i="63"/>
  <c r="Z224" i="63"/>
  <c r="AA252" i="63"/>
  <c r="AA1177" i="63"/>
  <c r="Z3277" i="63"/>
  <c r="AA1532" i="63"/>
  <c r="AA1431" i="63"/>
  <c r="AA1600" i="63"/>
  <c r="AA1866" i="63"/>
  <c r="AA2467" i="63"/>
  <c r="AA3147" i="63"/>
  <c r="Z1492" i="63"/>
  <c r="Z2144" i="63"/>
  <c r="Z1132" i="63"/>
  <c r="AA988" i="63"/>
  <c r="Z2804" i="63"/>
  <c r="AA35" i="63"/>
  <c r="Z3481" i="63"/>
  <c r="Z179" i="63"/>
  <c r="AA385" i="63"/>
  <c r="AA1539" i="63"/>
  <c r="AA1195" i="63"/>
  <c r="AA2155" i="63"/>
  <c r="AA3446" i="63"/>
  <c r="Z2925" i="63"/>
  <c r="AA830" i="63"/>
  <c r="Z976" i="63"/>
  <c r="Z2967" i="63"/>
  <c r="AA378" i="63"/>
  <c r="AA678" i="63"/>
  <c r="Z3034" i="63"/>
  <c r="Z830" i="63"/>
  <c r="AA228" i="63"/>
  <c r="AA631" i="63"/>
  <c r="AA1169" i="63"/>
  <c r="Z203" i="63"/>
  <c r="Z19" i="63"/>
  <c r="Z2164" i="63"/>
  <c r="AA231" i="63"/>
  <c r="AA1082" i="63"/>
  <c r="AA1318" i="63"/>
  <c r="AA2246" i="63"/>
  <c r="AA2088" i="63"/>
  <c r="AA2057" i="63"/>
  <c r="AA3367" i="63"/>
  <c r="AA3154" i="63"/>
  <c r="AA1438" i="63"/>
  <c r="AA3065" i="63"/>
  <c r="AA2237" i="63"/>
  <c r="Z2110" i="63"/>
  <c r="Z1347" i="63"/>
  <c r="Z2019" i="63"/>
  <c r="AA1103" i="63"/>
  <c r="Z3133" i="63"/>
  <c r="AA775" i="63"/>
  <c r="Z2260" i="63"/>
  <c r="AA168" i="63"/>
  <c r="Z3068" i="63"/>
  <c r="AA790" i="63"/>
  <c r="AA1564" i="63"/>
  <c r="AA542" i="63"/>
  <c r="AA1441" i="63"/>
  <c r="AA850" i="63"/>
  <c r="AA740" i="63"/>
  <c r="AA3375" i="63"/>
  <c r="AA1658" i="63"/>
  <c r="Z3100" i="63"/>
  <c r="AA1571" i="63"/>
  <c r="AA2550" i="63"/>
  <c r="AA2688" i="63"/>
  <c r="AA3318" i="63"/>
  <c r="AA1827" i="63"/>
  <c r="AA2482" i="63"/>
  <c r="AA3416" i="63"/>
  <c r="Z3031" i="63"/>
  <c r="AA1684" i="63"/>
  <c r="AA1671" i="63"/>
  <c r="AA1764" i="63"/>
  <c r="AA2074" i="63"/>
  <c r="AA2675" i="63"/>
  <c r="AA3264" i="63"/>
  <c r="AA3129" i="63"/>
  <c r="Z662" i="63"/>
  <c r="AA964" i="63"/>
  <c r="AA2702" i="63"/>
  <c r="AA1131" i="63"/>
  <c r="AA1190" i="63"/>
  <c r="AA2099" i="63"/>
  <c r="AA2845" i="63"/>
  <c r="AA1761" i="63"/>
  <c r="AA2875" i="63"/>
  <c r="AA887" i="63"/>
  <c r="AA1132" i="63"/>
  <c r="AA2438" i="63"/>
  <c r="AA2607" i="63"/>
  <c r="AA2576" i="63"/>
  <c r="Z1061" i="63"/>
  <c r="Z2635" i="63"/>
  <c r="Z3325" i="63"/>
  <c r="Z2005" i="63"/>
  <c r="AA75" i="63"/>
  <c r="AA2375" i="63"/>
  <c r="AA1746" i="63"/>
  <c r="AA134" i="63"/>
  <c r="Z835" i="63"/>
  <c r="AA802" i="63"/>
  <c r="Z2973" i="63"/>
  <c r="AA870" i="63"/>
  <c r="Z1617" i="63"/>
  <c r="Z3428" i="63"/>
  <c r="AA62" i="63"/>
  <c r="AA1830" i="63"/>
  <c r="AA2708" i="63"/>
  <c r="AA2445" i="63"/>
  <c r="AA3480" i="63"/>
  <c r="Z2882" i="63"/>
  <c r="Z3537" i="63"/>
  <c r="Z3075" i="63"/>
  <c r="Z1486" i="63"/>
  <c r="Z2302" i="63"/>
  <c r="AA1523" i="63"/>
  <c r="AA1685" i="63"/>
  <c r="AA2324" i="63"/>
  <c r="AA3048" i="63"/>
  <c r="AA449" i="63"/>
  <c r="AA1339" i="63"/>
  <c r="AA1496" i="63"/>
  <c r="AA2902" i="63"/>
  <c r="AA1599" i="63"/>
  <c r="AA3026" i="63"/>
  <c r="AA2979" i="63"/>
  <c r="AA760" i="63"/>
  <c r="AA1309" i="63"/>
  <c r="AA2032" i="63"/>
  <c r="AA3326" i="63"/>
  <c r="AA2515" i="63"/>
  <c r="AA3550" i="63"/>
  <c r="AA3045" i="63"/>
  <c r="AA360" i="63"/>
  <c r="AA1521" i="63"/>
  <c r="AA1736" i="63"/>
  <c r="AA3030" i="63"/>
  <c r="AA1939" i="63"/>
  <c r="AA3220" i="63"/>
  <c r="AA3289" i="63"/>
  <c r="Z1885" i="63"/>
  <c r="AA1012" i="63"/>
  <c r="AA1862" i="63"/>
  <c r="AA2415" i="63"/>
  <c r="AA2496" i="63"/>
  <c r="AA2564" i="63"/>
  <c r="AA3214" i="63"/>
  <c r="AA3191" i="63"/>
  <c r="AA1503" i="63"/>
  <c r="AA3378" i="63"/>
  <c r="AA2098" i="63"/>
  <c r="AA3044" i="63"/>
  <c r="AA3192" i="63"/>
  <c r="AA2021" i="63"/>
  <c r="AA2764" i="63"/>
  <c r="AA1502" i="63"/>
  <c r="AA1681" i="63"/>
  <c r="AA3161" i="63"/>
  <c r="AA3392" i="63"/>
  <c r="AA2753" i="63"/>
  <c r="AA2821" i="63"/>
  <c r="Z1811" i="63"/>
  <c r="AA1079" i="63"/>
  <c r="AA1203" i="63"/>
  <c r="AA1500" i="63"/>
  <c r="AA2655" i="63"/>
  <c r="AA2838" i="63"/>
  <c r="AA2579" i="63"/>
  <c r="AA3120" i="63"/>
  <c r="AA2685" i="63"/>
  <c r="AA1088" i="63"/>
  <c r="AA2183" i="63"/>
  <c r="AA2137" i="63"/>
  <c r="AA1731" i="63"/>
  <c r="AA2082" i="63"/>
  <c r="AA3002" i="63"/>
  <c r="AA996" i="63"/>
  <c r="AA1697" i="63"/>
  <c r="AA2684" i="63"/>
  <c r="AA2824" i="63"/>
  <c r="AA3306" i="63"/>
  <c r="AA3131" i="63"/>
  <c r="AA1281" i="63"/>
  <c r="AA1991" i="63"/>
  <c r="AA1801" i="63"/>
  <c r="AA2371" i="63"/>
  <c r="AA753" i="63"/>
  <c r="AA1076" i="63"/>
  <c r="AA2942" i="63"/>
  <c r="AA1741" i="63"/>
  <c r="AA3322" i="63"/>
  <c r="AA3224" i="63"/>
  <c r="AA785" i="63"/>
  <c r="AA1113" i="63"/>
  <c r="AA3006" i="63"/>
  <c r="AA1773" i="63"/>
  <c r="AA94" i="63"/>
  <c r="AA3541" i="63"/>
  <c r="AA1032" i="63"/>
  <c r="AA3178" i="63"/>
  <c r="AA1308" i="63"/>
  <c r="AA3316" i="63"/>
  <c r="AA1445" i="63"/>
  <c r="AA3398" i="63"/>
  <c r="Z3166" i="63"/>
  <c r="AA2284" i="63"/>
  <c r="AA2642" i="63"/>
  <c r="AA3503" i="63"/>
  <c r="AA2694" i="63"/>
  <c r="AA1690" i="63"/>
  <c r="AA3128" i="63"/>
  <c r="AA815" i="63"/>
  <c r="AA2681" i="63"/>
  <c r="AA1158" i="63"/>
  <c r="AA1789" i="63"/>
  <c r="AA2144" i="63"/>
  <c r="AA2513" i="63"/>
  <c r="AA3029" i="63"/>
  <c r="AA2261" i="63"/>
  <c r="AA3036" i="63"/>
  <c r="AA3218" i="63"/>
  <c r="Z3381" i="63"/>
  <c r="AA2762" i="63"/>
  <c r="AA1680" i="63"/>
  <c r="AA1852" i="63"/>
  <c r="AA3225" i="63"/>
  <c r="AA1993" i="63"/>
  <c r="AA1723" i="63"/>
  <c r="AA1058" i="63"/>
  <c r="AA1846" i="63"/>
  <c r="AA747" i="63"/>
  <c r="AA3138" i="63"/>
  <c r="AA446" i="63"/>
  <c r="AA786" i="63"/>
  <c r="AA1408" i="63"/>
  <c r="AA67" i="63"/>
  <c r="AA1720" i="63"/>
  <c r="Z3444" i="63"/>
  <c r="AA358" i="63"/>
  <c r="Z3009" i="63"/>
  <c r="AA3484" i="63"/>
  <c r="AA2676" i="63"/>
  <c r="AA1707" i="63"/>
  <c r="AA1877" i="63"/>
  <c r="AA1832" i="63"/>
  <c r="AA2299" i="63"/>
  <c r="AA2885" i="63"/>
  <c r="AA3394" i="63"/>
  <c r="AA3535" i="63"/>
  <c r="Z2581" i="63"/>
  <c r="AA3357" i="63"/>
  <c r="AA2640" i="63"/>
  <c r="AA1370" i="63"/>
  <c r="AA1252" i="63"/>
  <c r="AA3095" i="63"/>
  <c r="AA3469" i="63"/>
  <c r="AA764" i="63"/>
  <c r="AA3174" i="63"/>
  <c r="Z2492" i="63"/>
  <c r="AA1492" i="63"/>
  <c r="Z2876" i="63"/>
  <c r="AA1354" i="63"/>
  <c r="AA1083" i="63"/>
  <c r="AA2016" i="63"/>
  <c r="Z579" i="63"/>
  <c r="AA886" i="63"/>
  <c r="AA3287" i="63"/>
  <c r="AA2588" i="63"/>
  <c r="AA1244" i="63"/>
  <c r="AA3113" i="63"/>
  <c r="AA338" i="63"/>
  <c r="AA1981" i="63"/>
  <c r="AA2068" i="63"/>
  <c r="AA2541" i="63"/>
  <c r="AA2049" i="63"/>
  <c r="AA3085" i="63"/>
  <c r="Z1560" i="63"/>
  <c r="AA2486" i="63"/>
  <c r="AA2322" i="63"/>
  <c r="AA1772" i="63"/>
  <c r="AA1356" i="63"/>
  <c r="AA3448" i="63"/>
  <c r="AA1488" i="63"/>
  <c r="AA2235" i="63"/>
  <c r="AA2356" i="63"/>
  <c r="AA3391" i="63"/>
  <c r="AA3520" i="63"/>
  <c r="AA710" i="63"/>
  <c r="AA2193" i="63"/>
  <c r="Z1500" i="63"/>
  <c r="Z770" i="63"/>
  <c r="Z3079" i="63"/>
  <c r="Z2167" i="63"/>
  <c r="AA499" i="63"/>
  <c r="AA2328" i="63"/>
  <c r="AA3124" i="63"/>
  <c r="AA279" i="63"/>
  <c r="Z1158" i="63"/>
  <c r="AA98" i="63"/>
  <c r="Z2815" i="63"/>
  <c r="AA489" i="63"/>
  <c r="Z2416" i="63"/>
  <c r="Z738" i="63"/>
  <c r="AA972" i="63"/>
  <c r="AA2166" i="63"/>
  <c r="AA1913" i="63"/>
  <c r="AA3058" i="63"/>
  <c r="AA2865" i="63"/>
  <c r="Z1710" i="63"/>
  <c r="Z1951" i="63"/>
  <c r="Z2269" i="63"/>
  <c r="Z2271" i="63"/>
  <c r="Z562" i="63"/>
  <c r="AA1460" i="63"/>
  <c r="AA1326" i="63"/>
  <c r="AA2660" i="63"/>
  <c r="AA210" i="63"/>
  <c r="AA918" i="63"/>
  <c r="AA1633" i="63"/>
  <c r="AA2272" i="63"/>
  <c r="AA3238" i="63"/>
  <c r="AA2323" i="63"/>
  <c r="AA2306" i="63"/>
  <c r="AA2995" i="63"/>
  <c r="AA1239" i="63"/>
  <c r="AA1798" i="63"/>
  <c r="AA2696" i="63"/>
  <c r="AA1898" i="63"/>
  <c r="AA2317" i="63"/>
  <c r="AA3204" i="63"/>
  <c r="AA2165" i="63"/>
  <c r="AA879" i="63"/>
  <c r="AA1107" i="63"/>
  <c r="AA2408" i="63"/>
  <c r="AA3374" i="63"/>
  <c r="AA2595" i="63"/>
  <c r="AA2763" i="63"/>
  <c r="AA3259" i="63"/>
  <c r="Z726" i="63"/>
  <c r="AA1636" i="63"/>
  <c r="AA2238" i="63"/>
  <c r="AA2503" i="63"/>
  <c r="AA704" i="63"/>
  <c r="AA561" i="63"/>
  <c r="AA3382" i="63"/>
  <c r="AA3359" i="63"/>
  <c r="AA1955" i="63"/>
  <c r="AA3548" i="63"/>
  <c r="AA2717" i="63"/>
  <c r="AA3268" i="63"/>
  <c r="AA3528" i="63"/>
  <c r="AA3301" i="63"/>
  <c r="AA2109" i="63"/>
  <c r="AA2274" i="63"/>
  <c r="AA2761" i="63"/>
  <c r="AA3505" i="63"/>
  <c r="AA3099" i="63"/>
  <c r="AA3439" i="63"/>
  <c r="AA2437" i="63"/>
  <c r="Z550" i="63"/>
  <c r="AA792" i="63"/>
  <c r="AA1580" i="63"/>
  <c r="AA1525" i="63"/>
  <c r="AA1728" i="63"/>
  <c r="AA3270" i="63"/>
  <c r="AA2843" i="63"/>
  <c r="AA1813" i="63"/>
  <c r="AA1098" i="63"/>
  <c r="AA1596" i="63"/>
  <c r="AA2671" i="63"/>
  <c r="AA2854" i="63"/>
  <c r="AA614" i="63"/>
  <c r="AA3130" i="63"/>
  <c r="AA2747" i="63"/>
  <c r="AA1115" i="63"/>
  <c r="AA2199" i="63"/>
  <c r="AA2153" i="63"/>
  <c r="AA1859" i="63"/>
  <c r="AA2114" i="63"/>
  <c r="AA3051" i="63"/>
  <c r="AA752" i="63"/>
  <c r="AA2487" i="63"/>
  <c r="AA2665" i="63"/>
  <c r="AA2413" i="63"/>
  <c r="AA1653" i="63"/>
  <c r="AA1888" i="63"/>
  <c r="AA970" i="63"/>
  <c r="AA3010" i="63"/>
  <c r="AA2810" i="63"/>
  <c r="AA2722" i="63"/>
  <c r="AA142" i="63"/>
  <c r="AA1896" i="63"/>
  <c r="AA1052" i="63"/>
  <c r="AA3100" i="63"/>
  <c r="AA1397" i="63"/>
  <c r="AA2370" i="63"/>
  <c r="AA2214" i="63"/>
  <c r="AA3332" i="63"/>
  <c r="AA2382" i="63"/>
  <c r="AA3344" i="63"/>
  <c r="AA2478" i="63"/>
  <c r="AA3506" i="63"/>
  <c r="AA615" i="63"/>
  <c r="AA2297" i="63"/>
  <c r="AA3478" i="63"/>
  <c r="AA3427" i="63"/>
  <c r="AA2367" i="63"/>
  <c r="AA2740" i="63"/>
  <c r="AA2940" i="63"/>
  <c r="AA914" i="63"/>
  <c r="AA1770" i="63"/>
  <c r="AA3098" i="63"/>
  <c r="AA2629" i="63"/>
  <c r="AA1694" i="63"/>
  <c r="AA3453" i="63"/>
  <c r="AA3173" i="63"/>
  <c r="AA2449" i="63"/>
  <c r="AA3007" i="63"/>
  <c r="AA2040" i="63"/>
  <c r="AA2618" i="63"/>
  <c r="AA3167" i="63"/>
  <c r="Z1218" i="63"/>
  <c r="AA3175" i="63"/>
  <c r="AA3341" i="63"/>
  <c r="AA1817" i="63"/>
  <c r="AA3441" i="63"/>
  <c r="AA3253" i="63"/>
  <c r="AA3273" i="63"/>
  <c r="AA1891" i="63"/>
  <c r="AA2774" i="63"/>
  <c r="Z1731" i="63"/>
  <c r="Z2854" i="63"/>
  <c r="AA3023" i="63"/>
  <c r="AA1031" i="63"/>
  <c r="AA383" i="63"/>
  <c r="AA601" i="63"/>
  <c r="AA2999" i="63"/>
  <c r="AA828" i="63"/>
  <c r="AA359" i="63"/>
  <c r="AA153" i="63"/>
  <c r="AA1372" i="63"/>
  <c r="AA3207" i="63"/>
  <c r="Z2275" i="63"/>
  <c r="AA1851" i="63"/>
  <c r="AA3189" i="63"/>
  <c r="AA1559" i="63"/>
  <c r="AA3351" i="63"/>
  <c r="AA1925" i="63"/>
  <c r="AA1424" i="63"/>
  <c r="AA1892" i="63"/>
  <c r="AA2947" i="63"/>
  <c r="AA3551" i="63"/>
  <c r="AA1909" i="63"/>
  <c r="AA165" i="63"/>
  <c r="AA3247" i="63"/>
  <c r="Z84" i="63"/>
  <c r="AA2823" i="63"/>
  <c r="Z3070" i="63"/>
  <c r="AA2106" i="63"/>
  <c r="AA3121" i="63"/>
  <c r="Z642" i="63"/>
  <c r="AA1860" i="63"/>
  <c r="Z962" i="63"/>
  <c r="AA3533" i="63"/>
  <c r="AA3254" i="63"/>
  <c r="AA2674" i="63"/>
  <c r="Z2341" i="63"/>
  <c r="AA1583" i="63"/>
  <c r="Z2650" i="63"/>
  <c r="AA1171" i="63"/>
  <c r="AA3407" i="63"/>
  <c r="AA513" i="63"/>
  <c r="AA1419" i="63"/>
  <c r="AA1757" i="63"/>
  <c r="AA2011" i="63"/>
  <c r="AA1620" i="63"/>
  <c r="AA2707" i="63"/>
  <c r="AA1912" i="63"/>
  <c r="AA2635" i="63"/>
  <c r="AA3317" i="63"/>
  <c r="AA3265" i="63"/>
  <c r="AA669" i="63"/>
  <c r="Z1478" i="63"/>
  <c r="AA3149" i="63"/>
  <c r="AA2769" i="63"/>
  <c r="AA997" i="63"/>
  <c r="AA3075" i="63"/>
  <c r="AA2138" i="63"/>
  <c r="AA3335" i="63"/>
  <c r="AA2279" i="63"/>
  <c r="AA817" i="63"/>
  <c r="AA1226" i="63"/>
  <c r="Z3513" i="63"/>
  <c r="Z1822" i="63"/>
  <c r="AA267" i="63"/>
  <c r="AA612" i="63"/>
  <c r="AA957" i="63"/>
  <c r="AA1740" i="63"/>
  <c r="AA1954" i="63"/>
  <c r="AA450" i="63"/>
  <c r="Z2419" i="63"/>
  <c r="AA1317" i="63"/>
  <c r="Z99" i="63"/>
  <c r="AA951" i="63"/>
  <c r="Z2793" i="63"/>
  <c r="Z3255" i="63"/>
  <c r="AA1328" i="63"/>
  <c r="AA2502" i="63"/>
  <c r="AA2505" i="63"/>
  <c r="AA3436" i="63"/>
  <c r="AA3529" i="63"/>
  <c r="Z3254" i="63"/>
  <c r="Z3013" i="63"/>
  <c r="Z451" i="63"/>
  <c r="Z2303" i="63"/>
  <c r="Z2749" i="63"/>
  <c r="AA890" i="63"/>
  <c r="AA639" i="63"/>
  <c r="AA1897" i="63"/>
  <c r="AA2701" i="63"/>
  <c r="AA521" i="63"/>
  <c r="AA2070" i="63"/>
  <c r="AA2608" i="63"/>
  <c r="AA1722" i="63"/>
  <c r="AA2932" i="63"/>
  <c r="AA3076" i="63"/>
  <c r="AA3387" i="63"/>
  <c r="AA730" i="63"/>
  <c r="AA2558" i="63"/>
  <c r="AA1632" i="63"/>
  <c r="AA2586" i="63"/>
  <c r="AA3492" i="63"/>
  <c r="AA1407" i="63"/>
  <c r="AA2949" i="63"/>
  <c r="AA1072" i="63"/>
  <c r="AA2230" i="63"/>
  <c r="AA504" i="63"/>
  <c r="AA1994" i="63"/>
  <c r="AA3132" i="63"/>
  <c r="AA3248" i="63"/>
  <c r="AA1371" i="63"/>
  <c r="Z2007" i="63"/>
  <c r="AA398" i="63"/>
  <c r="AA2342" i="63"/>
  <c r="AA800" i="63"/>
  <c r="AA1724" i="63"/>
  <c r="AA2041" i="63"/>
  <c r="AA2010" i="63"/>
  <c r="AA1963" i="63"/>
  <c r="AA2611" i="63"/>
  <c r="AA2673" i="63"/>
  <c r="AA3232" i="63"/>
  <c r="AA2005" i="63"/>
  <c r="AA3043" i="63"/>
  <c r="AA2796" i="63"/>
  <c r="AA2828" i="63"/>
  <c r="AA3172" i="63"/>
  <c r="AA3544" i="63"/>
  <c r="AA3313" i="63"/>
  <c r="AA3028" i="63"/>
  <c r="AA3141" i="63"/>
  <c r="AA3472" i="63"/>
  <c r="AA315" i="63"/>
  <c r="AA746" i="63"/>
  <c r="Z3162" i="63"/>
  <c r="AA1070" i="63"/>
  <c r="AA2632" i="63"/>
  <c r="AA2815" i="63"/>
  <c r="AA2545" i="63"/>
  <c r="AA3298" i="63"/>
  <c r="Z3357" i="63"/>
  <c r="AA1262" i="63"/>
  <c r="AA2216" i="63"/>
  <c r="AA2090" i="63"/>
  <c r="AA3444" i="63"/>
  <c r="AA984" i="63"/>
  <c r="AA3077" i="63"/>
  <c r="AA1557" i="63"/>
  <c r="AA1800" i="63"/>
  <c r="AA3342" i="63"/>
  <c r="AA2868" i="63"/>
  <c r="AA2389" i="63"/>
  <c r="AA1490" i="63"/>
  <c r="AA801" i="63"/>
  <c r="AA2048" i="63"/>
  <c r="AA1754" i="63"/>
  <c r="Z3536" i="63"/>
  <c r="AA1574" i="63"/>
  <c r="AA978" i="63"/>
  <c r="AA2919" i="63"/>
  <c r="AA2897" i="63"/>
  <c r="AA1266" i="63"/>
  <c r="Z406" i="63"/>
  <c r="AA1590" i="63"/>
  <c r="AA1021" i="63"/>
  <c r="AA2983" i="63"/>
  <c r="AA2922" i="63"/>
  <c r="AA2296" i="63"/>
  <c r="AA3496" i="63"/>
  <c r="AA1940" i="63"/>
  <c r="AA3385" i="63"/>
  <c r="AA2036" i="63"/>
  <c r="AA3497" i="63"/>
  <c r="AA2132" i="63"/>
  <c r="AA1857" i="63"/>
  <c r="AA810" i="63"/>
  <c r="AA3366" i="63"/>
  <c r="AA3522" i="63"/>
  <c r="AA3536" i="63"/>
  <c r="AA1960" i="63"/>
  <c r="AA2161" i="63"/>
  <c r="AA2433" i="63"/>
  <c r="AA1022" i="63"/>
  <c r="AA2911" i="63"/>
  <c r="AA3447" i="63"/>
  <c r="Z2501" i="63"/>
  <c r="AA2604" i="63"/>
  <c r="AA3060" i="63"/>
  <c r="AA3137" i="63"/>
  <c r="AA645" i="63"/>
  <c r="Z3334" i="63"/>
  <c r="Z300" i="63"/>
  <c r="Z557" i="63"/>
  <c r="AA552" i="63"/>
  <c r="AA1961" i="63"/>
  <c r="Z927" i="63"/>
  <c r="AA1108" i="63"/>
  <c r="AA109" i="63"/>
  <c r="AA1243" i="63"/>
  <c r="Z454" i="63"/>
  <c r="AA465" i="63"/>
  <c r="Z116" i="63"/>
  <c r="AA476" i="63"/>
  <c r="AA1297" i="63"/>
  <c r="AA1815" i="63"/>
  <c r="AA3190" i="63"/>
  <c r="AA2908" i="63"/>
  <c r="AA1570" i="63"/>
  <c r="Z754" i="63"/>
  <c r="Z2628" i="63"/>
  <c r="Z2916" i="63"/>
  <c r="Z1843" i="63"/>
  <c r="Z2775" i="63"/>
  <c r="Z2682" i="63"/>
  <c r="AA2158" i="63"/>
  <c r="AA2982" i="63"/>
  <c r="AA1089" i="63"/>
  <c r="AA687" i="63"/>
  <c r="AA2454" i="63"/>
  <c r="AA1456" i="63"/>
  <c r="AA2879" i="63"/>
  <c r="AA3396" i="63"/>
  <c r="AA3184" i="63"/>
  <c r="AA2309" i="63"/>
  <c r="AA1603" i="63"/>
  <c r="AA1479" i="63"/>
  <c r="AA2012" i="63"/>
  <c r="AA3311" i="63"/>
  <c r="AA3323" i="63"/>
  <c r="AA1157" i="63"/>
  <c r="AA2614" i="63"/>
  <c r="AA1715" i="63"/>
  <c r="AA3015" i="63"/>
  <c r="AA3532" i="63"/>
  <c r="AA3376" i="63"/>
  <c r="AA2746" i="63"/>
  <c r="AA38" i="63"/>
  <c r="AA876" i="63"/>
  <c r="AA2622" i="63"/>
  <c r="AA1744" i="63"/>
  <c r="AA1812" i="63"/>
  <c r="AA2233" i="63"/>
  <c r="AA2170" i="63"/>
  <c r="AA2123" i="63"/>
  <c r="AA1302" i="63"/>
  <c r="AA2819" i="63"/>
  <c r="AA3338" i="63"/>
  <c r="AA2581" i="63"/>
  <c r="AA3257" i="63"/>
  <c r="AA3221" i="63"/>
  <c r="AA3249" i="63"/>
  <c r="AA3290" i="63"/>
  <c r="AA1889" i="63"/>
  <c r="AA2721" i="63"/>
  <c r="AA1989" i="63"/>
  <c r="AA3109" i="63"/>
  <c r="AA2245" i="63"/>
  <c r="AA308" i="63"/>
  <c r="AA1193" i="63"/>
  <c r="Z2908" i="63"/>
  <c r="AA1726" i="63"/>
  <c r="AA1300" i="63"/>
  <c r="AA2145" i="63"/>
  <c r="Z629" i="63"/>
  <c r="AA1593" i="63"/>
  <c r="AA2464" i="63"/>
  <c r="AA2474" i="63"/>
  <c r="AA1873" i="63"/>
  <c r="AA2861" i="63"/>
  <c r="AA3281" i="63"/>
  <c r="AA769" i="63"/>
  <c r="AA1550" i="63"/>
  <c r="AA3211" i="63"/>
  <c r="AA3244" i="63"/>
  <c r="AA1388" i="63"/>
  <c r="AA2288" i="63"/>
  <c r="AA1902" i="63"/>
  <c r="AA1552" i="63"/>
  <c r="AA3251" i="63"/>
  <c r="AA1926" i="63"/>
  <c r="AA3261" i="63"/>
  <c r="AA1291" i="63"/>
  <c r="AA3245" i="63"/>
  <c r="AA1637" i="63"/>
  <c r="AA3371" i="63"/>
  <c r="AA1765" i="63"/>
  <c r="AA3276" i="63"/>
  <c r="AA1794" i="63"/>
  <c r="Z2452" i="63"/>
  <c r="Z1739" i="63"/>
  <c r="Z524" i="63"/>
  <c r="Z2508" i="63"/>
  <c r="AA1643" i="63"/>
  <c r="AA3188" i="63"/>
  <c r="AA822" i="63"/>
  <c r="AA805" i="63"/>
  <c r="AA2335" i="63"/>
  <c r="AA2951" i="63"/>
  <c r="AA1178" i="63"/>
  <c r="AA2244" i="63"/>
  <c r="AA3482" i="63"/>
  <c r="AA1572" i="63"/>
  <c r="AA1967" i="63"/>
  <c r="AA2730" i="63"/>
  <c r="Z884" i="63"/>
  <c r="AA2388" i="63"/>
  <c r="AA1530" i="63"/>
  <c r="AA376" i="63"/>
  <c r="AA1607" i="63"/>
  <c r="AA2393" i="63"/>
  <c r="AA2346" i="63"/>
  <c r="AA1901" i="63"/>
  <c r="AA3430" i="63"/>
  <c r="AA3433" i="63"/>
  <c r="AA1025" i="63"/>
  <c r="AA2465" i="63"/>
  <c r="AA2881" i="63"/>
  <c r="AA3411" i="63"/>
  <c r="AA111" i="63"/>
  <c r="AA1705" i="63"/>
  <c r="AA2993" i="63"/>
  <c r="AA1334" i="63"/>
  <c r="AA2741" i="63"/>
  <c r="AA3320" i="63"/>
  <c r="AA2224" i="63"/>
  <c r="AA3500" i="63"/>
  <c r="AA1673" i="63"/>
  <c r="AA2118" i="63"/>
  <c r="AA386" i="63"/>
  <c r="AA2190" i="63"/>
  <c r="AA82" i="63"/>
  <c r="AA3547" i="63"/>
  <c r="AA3084" i="63"/>
  <c r="AA2551" i="63"/>
  <c r="AA1725" i="63"/>
  <c r="AA1137" i="63"/>
  <c r="AA26" i="63"/>
  <c r="Z2595" i="63"/>
  <c r="AA3295" i="63"/>
  <c r="AA911" i="63"/>
  <c r="AA894" i="63"/>
  <c r="Z434" i="63"/>
  <c r="AA3303" i="63"/>
  <c r="Z3533" i="63"/>
  <c r="AA1945" i="63"/>
  <c r="Z1789" i="63"/>
  <c r="AA977" i="63"/>
  <c r="AA1081" i="63"/>
  <c r="AA1751" i="63"/>
  <c r="AA2666" i="63"/>
  <c r="AA1366" i="63"/>
  <c r="AA2771" i="63"/>
  <c r="AA274" i="63"/>
  <c r="AA3074" i="63"/>
  <c r="AA1078" i="63"/>
  <c r="AA1931" i="63"/>
  <c r="AA2022" i="63"/>
  <c r="AA3369" i="63"/>
  <c r="AA2704" i="63"/>
  <c r="Z1067" i="63"/>
  <c r="AA1704" i="63"/>
  <c r="AA2292" i="63"/>
  <c r="AA71" i="63"/>
  <c r="AA2251" i="63"/>
  <c r="AA3239" i="63"/>
  <c r="AA874" i="63"/>
  <c r="AA2477" i="63"/>
  <c r="AA2457" i="63"/>
  <c r="AA2056" i="63"/>
  <c r="AA2991" i="63"/>
  <c r="Z2657" i="63"/>
  <c r="AA2447" i="63"/>
  <c r="J40" i="67"/>
  <c r="Z2253" i="63"/>
  <c r="AA1573" i="63"/>
  <c r="AA2667" i="63"/>
  <c r="Z2719" i="63"/>
  <c r="Z714" i="63"/>
  <c r="AA1017" i="63"/>
  <c r="Z1268" i="63"/>
  <c r="AA29" i="63"/>
  <c r="AA1417" i="63"/>
  <c r="Z2413" i="63"/>
  <c r="AA726" i="63"/>
  <c r="AA1588" i="63"/>
  <c r="AA2304" i="63"/>
  <c r="AA1739" i="63"/>
  <c r="AA2434" i="63"/>
  <c r="AA1166" i="63"/>
  <c r="Z2693" i="63"/>
  <c r="AA282" i="63"/>
  <c r="AA432" i="63"/>
  <c r="AA967" i="63"/>
  <c r="AA642" i="63"/>
  <c r="AA543" i="63"/>
  <c r="AA1640" i="63"/>
  <c r="AA1819" i="63"/>
  <c r="Z1219" i="63"/>
  <c r="AA1605" i="63"/>
  <c r="AA2623" i="63"/>
  <c r="AA2668" i="63"/>
  <c r="AA1647" i="63"/>
  <c r="AA3429" i="63"/>
  <c r="AA3234" i="63"/>
  <c r="AA299" i="63"/>
  <c r="AA1359" i="63"/>
  <c r="AA1687" i="63"/>
  <c r="AA2121" i="63"/>
  <c r="AA2523" i="63"/>
  <c r="AA2578" i="63"/>
  <c r="AA2915" i="63"/>
  <c r="Z1991" i="63"/>
  <c r="AA334" i="63"/>
  <c r="AA736" i="63"/>
  <c r="AA1340" i="63"/>
  <c r="AA1947" i="63"/>
  <c r="AA689" i="63"/>
  <c r="AA3512" i="63"/>
  <c r="AA2778" i="63"/>
  <c r="AA1165" i="63"/>
  <c r="AA1446" i="63"/>
  <c r="AA1839" i="63"/>
  <c r="AA2080" i="63"/>
  <c r="AA2396" i="63"/>
  <c r="AA3054" i="63"/>
  <c r="AA3031" i="63"/>
  <c r="AA3000" i="63"/>
  <c r="AA3144" i="63"/>
  <c r="AA920" i="63"/>
  <c r="AA2777" i="63"/>
  <c r="AA2733" i="63"/>
  <c r="AA3331" i="63"/>
  <c r="AA2053" i="63"/>
  <c r="AA3348" i="63"/>
  <c r="AA3339" i="63"/>
  <c r="AA2113" i="63"/>
  <c r="AA2301" i="63"/>
  <c r="AA2037" i="63"/>
  <c r="AA3333" i="63"/>
  <c r="Z2531" i="63"/>
  <c r="AA990" i="63"/>
  <c r="AA1627" i="63"/>
  <c r="AA852" i="63"/>
  <c r="AA2175" i="63"/>
  <c r="AA2009" i="63"/>
  <c r="AA1714" i="63"/>
  <c r="AA2050" i="63"/>
  <c r="AA2549" i="63"/>
  <c r="AA960" i="63"/>
  <c r="AA1686" i="63"/>
  <c r="AA2620" i="63"/>
  <c r="AA2800" i="63"/>
  <c r="AA3274" i="63"/>
  <c r="AA2789" i="63"/>
  <c r="AA369" i="63"/>
  <c r="AA2574" i="63"/>
  <c r="AA2212" i="63"/>
  <c r="AA2075" i="63"/>
  <c r="AA2610" i="63"/>
  <c r="AA2851" i="63"/>
  <c r="AA791" i="63"/>
  <c r="AA1285" i="63"/>
  <c r="AA2460" i="63"/>
  <c r="AA700" i="63"/>
  <c r="AA1214" i="63"/>
  <c r="AA2287" i="63"/>
  <c r="AA2313" i="63"/>
  <c r="AA2019" i="63"/>
  <c r="AA2498" i="63"/>
  <c r="AA3455" i="63"/>
  <c r="AA1228" i="63"/>
  <c r="AA2359" i="63"/>
  <c r="AA2329" i="63"/>
  <c r="AA2035" i="63"/>
  <c r="AA2690" i="63"/>
  <c r="AA3314" i="63"/>
  <c r="Z3169" i="63"/>
  <c r="AA2883" i="63"/>
  <c r="AA500" i="63"/>
  <c r="AA3011" i="63"/>
  <c r="AA637" i="63"/>
  <c r="AA3155" i="63"/>
  <c r="AA3504" i="63"/>
  <c r="AA1872" i="63"/>
  <c r="AA1466" i="63"/>
  <c r="AA1921" i="63"/>
  <c r="AA1451" i="63"/>
  <c r="AA1125" i="63"/>
  <c r="AA1666" i="63"/>
  <c r="AA2373" i="63"/>
  <c r="AA1536" i="63"/>
  <c r="AA3445" i="63"/>
  <c r="AA2533" i="63"/>
  <c r="AA1934" i="63"/>
  <c r="AA2379" i="63"/>
  <c r="AA3464" i="63"/>
  <c r="Z2623" i="63"/>
  <c r="Z2265" i="63"/>
  <c r="Z205" i="63"/>
  <c r="Z899" i="63"/>
  <c r="AA1433" i="63"/>
  <c r="AA146" i="63"/>
  <c r="Z2583" i="63"/>
  <c r="Z1870" i="63"/>
  <c r="AA1018" i="63"/>
  <c r="Z2859" i="63"/>
  <c r="AA121" i="63"/>
  <c r="AA716" i="63"/>
  <c r="Z3424" i="63"/>
  <c r="AA799" i="63"/>
  <c r="AA1549" i="63"/>
  <c r="AA1348" i="63"/>
  <c r="AA2808" i="63"/>
  <c r="AA3442" i="63"/>
  <c r="Z408" i="63"/>
  <c r="Z2855" i="63"/>
  <c r="AA287" i="63"/>
  <c r="AA1136" i="63"/>
  <c r="AA594" i="63"/>
  <c r="AA1231" i="63"/>
  <c r="AA969" i="63"/>
  <c r="AA2344" i="63"/>
  <c r="AA2928" i="63"/>
  <c r="AA469" i="63"/>
  <c r="AA1196" i="63"/>
  <c r="AA2703" i="63"/>
  <c r="AA1753" i="63"/>
  <c r="AA2856" i="63"/>
  <c r="AA2162" i="63"/>
  <c r="AA2529" i="63"/>
  <c r="AA982" i="63"/>
  <c r="AA892" i="63"/>
  <c r="AA1776" i="63"/>
  <c r="AA2617" i="63"/>
  <c r="AA1843" i="63"/>
  <c r="AA3156" i="63"/>
  <c r="AA1626" i="63"/>
  <c r="AA22" i="63"/>
  <c r="AA1415" i="63"/>
  <c r="AA1179" i="63"/>
  <c r="AA2025" i="63"/>
  <c r="AA2992" i="63"/>
  <c r="AA2705" i="63"/>
  <c r="AA3018" i="63"/>
  <c r="Z1348" i="63"/>
  <c r="AA42" i="63"/>
  <c r="AA1638" i="63"/>
  <c r="AA2031" i="63"/>
  <c r="AA2416" i="63"/>
  <c r="AA2476" i="63"/>
  <c r="AA3134" i="63"/>
  <c r="AA3111" i="63"/>
  <c r="AA1020" i="63"/>
  <c r="AA3272" i="63"/>
  <c r="AA1778" i="63"/>
  <c r="AA2905" i="63"/>
  <c r="AA2964" i="63"/>
  <c r="AA3489" i="63"/>
  <c r="AA3009" i="63"/>
  <c r="AA3438" i="63"/>
  <c r="AA3495" i="63"/>
  <c r="AA2689" i="63"/>
  <c r="AA3003" i="63"/>
  <c r="AA2899" i="63"/>
  <c r="AA2341" i="63"/>
  <c r="Z3021" i="63"/>
  <c r="AA703" i="63"/>
  <c r="AA632" i="63"/>
  <c r="AA1459" i="63"/>
  <c r="AA2391" i="63"/>
  <c r="AA2489" i="63"/>
  <c r="AA2195" i="63"/>
  <c r="AA2749" i="63"/>
  <c r="AA3395" i="63"/>
  <c r="AA898" i="63"/>
  <c r="AA1911" i="63"/>
  <c r="AA1610" i="63"/>
  <c r="AA258" i="63"/>
  <c r="AA3494" i="63"/>
  <c r="AA3195" i="63"/>
  <c r="AA248" i="63"/>
  <c r="AA1002" i="63"/>
  <c r="AA2452" i="63"/>
  <c r="AA2555" i="63"/>
  <c r="AA2962" i="63"/>
  <c r="AA3425" i="63"/>
  <c r="AA30" i="63"/>
  <c r="AA1710" i="63"/>
  <c r="AA2692" i="63"/>
  <c r="AA1875" i="63"/>
  <c r="AA1282" i="63"/>
  <c r="AA2567" i="63"/>
  <c r="AA2758" i="63"/>
  <c r="AA2403" i="63"/>
  <c r="AA2994" i="63"/>
  <c r="AA1350" i="63"/>
  <c r="AA1293" i="63"/>
  <c r="AA2583" i="63"/>
  <c r="AA2766" i="63"/>
  <c r="AA2531" i="63"/>
  <c r="Z3449" i="63"/>
  <c r="AA2780" i="63"/>
  <c r="AA1320" i="63"/>
  <c r="AA1662" i="63"/>
  <c r="AA1305" i="63"/>
  <c r="AA1906" i="63"/>
  <c r="AA841" i="63"/>
  <c r="AA2290" i="63"/>
  <c r="AA3285" i="63"/>
  <c r="AA394" i="63"/>
  <c r="AA3165" i="63"/>
  <c r="AA511" i="63"/>
  <c r="AA206" i="63"/>
  <c r="AA1915" i="63"/>
  <c r="AA3415" i="63"/>
  <c r="Z3379" i="63"/>
  <c r="AA2524" i="63"/>
  <c r="AA2820" i="63"/>
  <c r="AA2421" i="63"/>
  <c r="AA1511" i="63"/>
  <c r="AA3112" i="63"/>
  <c r="AA3193" i="63"/>
  <c r="AA2006" i="63"/>
  <c r="AA2480" i="63"/>
  <c r="AA3363" i="63"/>
  <c r="AA1876" i="63"/>
  <c r="AA3053" i="63"/>
  <c r="AA3014" i="63"/>
  <c r="AA3515" i="63"/>
  <c r="AA3329" i="63"/>
  <c r="AA2606" i="63"/>
  <c r="AA1324" i="63"/>
  <c r="AA2364" i="63"/>
  <c r="AA2293" i="63"/>
  <c r="AA2996" i="63"/>
  <c r="AA2965" i="63"/>
  <c r="AA1946" i="63"/>
  <c r="AA3226" i="63"/>
  <c r="Z1901" i="63"/>
  <c r="AA1170" i="63"/>
  <c r="Z499" i="63"/>
  <c r="AA60" i="63"/>
  <c r="AA23" i="63"/>
  <c r="AA3534" i="63"/>
  <c r="AA503" i="63"/>
  <c r="AA2695" i="63"/>
  <c r="AA2247" i="63"/>
  <c r="AA2097" i="63"/>
  <c r="AA202" i="63"/>
  <c r="AA3432" i="63"/>
  <c r="AA2407" i="63"/>
  <c r="AA2609" i="63"/>
  <c r="AA1174" i="63"/>
  <c r="AA2710" i="63"/>
  <c r="AA3187" i="63"/>
  <c r="AA3176" i="63"/>
  <c r="AA1957" i="63"/>
  <c r="AA257" i="63"/>
  <c r="AA2180" i="63"/>
  <c r="AA2801" i="63"/>
  <c r="AA3255" i="63"/>
  <c r="Z580" i="63"/>
  <c r="AA2839" i="63"/>
  <c r="AA1814" i="63"/>
  <c r="AA2678" i="63"/>
  <c r="AA2795" i="63"/>
  <c r="AA2686" i="63"/>
  <c r="AA2809" i="63"/>
  <c r="AA3488" i="63"/>
  <c r="AA2853" i="63"/>
  <c r="AA2737" i="63"/>
  <c r="AA1442" i="63"/>
  <c r="AA2497" i="63"/>
  <c r="AA2453" i="63"/>
  <c r="K16" i="56"/>
  <c r="J15" i="63"/>
  <c r="K11" i="63"/>
  <c r="K6" i="63"/>
  <c r="J7" i="63"/>
  <c r="J10" i="63"/>
  <c r="J6" i="63"/>
  <c r="J9" i="56"/>
  <c r="K7" i="63"/>
  <c r="K12" i="63"/>
  <c r="K10" i="63"/>
  <c r="J4" i="63"/>
  <c r="J16" i="56"/>
  <c r="J11" i="63"/>
  <c r="J13" i="63"/>
  <c r="J3" i="63"/>
  <c r="J14" i="63"/>
  <c r="J5" i="63"/>
  <c r="K8" i="63"/>
  <c r="K14" i="63"/>
  <c r="K15" i="63"/>
  <c r="K9" i="56"/>
  <c r="J8" i="63"/>
  <c r="K13" i="63"/>
  <c r="K4" i="63"/>
  <c r="K3" i="63"/>
  <c r="K5" i="63"/>
  <c r="J12" i="63"/>
  <c r="I14" i="56" l="1"/>
  <c r="I15" i="56"/>
  <c r="I13" i="56"/>
  <c r="I11" i="56"/>
  <c r="I5" i="56"/>
  <c r="G12" i="63"/>
  <c r="H5" i="63"/>
  <c r="I5" i="63" s="1"/>
  <c r="H3" i="63"/>
  <c r="H4" i="63"/>
  <c r="H13" i="63"/>
  <c r="H9" i="56"/>
  <c r="H15" i="63"/>
  <c r="H14" i="63"/>
  <c r="G5" i="63"/>
  <c r="G14" i="63"/>
  <c r="G3" i="63"/>
  <c r="G13" i="63"/>
  <c r="G11" i="63"/>
  <c r="G16" i="56"/>
  <c r="G4" i="63"/>
  <c r="H10" i="63"/>
  <c r="H12" i="63"/>
  <c r="I12" i="63" s="1"/>
  <c r="H7" i="63"/>
  <c r="G9" i="56"/>
  <c r="G6" i="63"/>
  <c r="G10" i="63"/>
  <c r="G7" i="63"/>
  <c r="H6" i="63"/>
  <c r="H11" i="63"/>
  <c r="G15" i="63"/>
  <c r="H16" i="56"/>
  <c r="I12" i="56"/>
  <c r="I7" i="56"/>
  <c r="I6" i="56"/>
  <c r="H8" i="63"/>
  <c r="G8" i="63"/>
  <c r="J16" i="63"/>
  <c r="I9" i="56" l="1"/>
  <c r="I11" i="63"/>
  <c r="I10" i="63"/>
  <c r="I14" i="63"/>
  <c r="I6" i="63"/>
  <c r="I15" i="63"/>
  <c r="I13" i="63"/>
  <c r="I4" i="63"/>
  <c r="I3" i="63"/>
  <c r="I16" i="56"/>
  <c r="I7" i="63"/>
  <c r="I8" i="63"/>
  <c r="G16" i="63"/>
  <c r="P29" i="63"/>
  <c r="P28" i="63"/>
  <c r="P27" i="63"/>
  <c r="P26" i="63"/>
  <c r="P25" i="63"/>
  <c r="P24" i="63"/>
  <c r="P23" i="63"/>
  <c r="P22" i="63"/>
  <c r="P21" i="63"/>
  <c r="P20" i="63"/>
  <c r="P19" i="63"/>
  <c r="R29" i="63"/>
  <c r="S29" i="63"/>
  <c r="R28" i="63"/>
  <c r="S28" i="63"/>
  <c r="R27" i="63"/>
  <c r="S27" i="63"/>
  <c r="R26" i="63"/>
  <c r="S26" i="63"/>
  <c r="R25" i="63"/>
  <c r="S25" i="63"/>
  <c r="R24" i="63"/>
  <c r="S24" i="63"/>
  <c r="R23" i="63"/>
  <c r="S23" i="63"/>
  <c r="R22" i="63"/>
  <c r="S22" i="63"/>
  <c r="R21" i="63"/>
  <c r="S21" i="63"/>
  <c r="R20" i="63"/>
  <c r="S20" i="63"/>
  <c r="R19" i="63"/>
  <c r="S19" i="63"/>
  <c r="T19" i="63"/>
  <c r="T27" i="63"/>
  <c r="T22" i="63"/>
  <c r="T26" i="63"/>
  <c r="T21" i="63"/>
  <c r="T20" i="63"/>
  <c r="T23" i="63"/>
  <c r="T29" i="63"/>
  <c r="T25" i="63"/>
  <c r="T28" i="63"/>
  <c r="T24" i="63"/>
  <c r="U19" i="63" a="1"/>
  <c r="U19" i="63"/>
  <c r="D28" i="69"/>
  <c r="D27" i="69"/>
  <c r="M73" i="70" a="1"/>
  <c r="M73" i="70"/>
  <c r="N73" i="70"/>
  <c r="O73" i="70"/>
  <c r="P73" i="70"/>
  <c r="Q73" i="70"/>
  <c r="M74" i="70"/>
  <c r="N74" i="70"/>
  <c r="O74" i="70"/>
  <c r="P74" i="70"/>
  <c r="Q74" i="70"/>
  <c r="M75" i="70"/>
  <c r="N75" i="70"/>
  <c r="O75" i="70"/>
  <c r="P75" i="70"/>
  <c r="Q75" i="70"/>
  <c r="M76" i="70"/>
  <c r="N76" i="70"/>
  <c r="O76" i="70"/>
  <c r="P76" i="70"/>
  <c r="Q76" i="70"/>
  <c r="M77" i="70"/>
  <c r="N77" i="70"/>
  <c r="O77" i="70"/>
  <c r="P77" i="70"/>
  <c r="Q77" i="70"/>
  <c r="M78" i="70"/>
  <c r="N78" i="70"/>
  <c r="O78" i="70"/>
  <c r="P78" i="70"/>
  <c r="Q78" i="70"/>
  <c r="M79" i="70"/>
  <c r="N79" i="70"/>
  <c r="O79" i="70"/>
  <c r="P79" i="70"/>
  <c r="Q79" i="70"/>
  <c r="M80" i="70"/>
  <c r="N80" i="70"/>
  <c r="O80" i="70"/>
  <c r="P80" i="70"/>
  <c r="Q80" i="70"/>
  <c r="M81" i="70"/>
  <c r="N81" i="70"/>
  <c r="O81" i="70"/>
  <c r="P81" i="70"/>
  <c r="Q81" i="70"/>
  <c r="M82" i="70"/>
  <c r="N82" i="70"/>
  <c r="O82" i="70"/>
  <c r="P82" i="70"/>
  <c r="Q82" i="70"/>
  <c r="M83" i="70"/>
  <c r="N83" i="70"/>
  <c r="O83" i="70"/>
  <c r="P83" i="70"/>
  <c r="Q83" i="70"/>
  <c r="M84" i="70"/>
  <c r="N84" i="70"/>
  <c r="O84" i="70"/>
  <c r="P84" i="70"/>
  <c r="Q84" i="70"/>
  <c r="M85" i="70"/>
  <c r="N85" i="70"/>
  <c r="O85" i="70"/>
  <c r="P85" i="70"/>
  <c r="Q85" i="70"/>
  <c r="M86" i="70"/>
  <c r="N86" i="70"/>
  <c r="O86" i="70"/>
  <c r="P86" i="70"/>
  <c r="Q86" i="70"/>
  <c r="M87" i="70"/>
  <c r="N87" i="70"/>
  <c r="O87" i="70"/>
  <c r="P87" i="70"/>
  <c r="Q87" i="70"/>
  <c r="M88" i="70"/>
  <c r="N88" i="70"/>
  <c r="O88" i="70"/>
  <c r="P88" i="70"/>
  <c r="Q88" i="70"/>
  <c r="M89" i="70"/>
  <c r="N89" i="70"/>
  <c r="O89" i="70"/>
  <c r="P89" i="70"/>
  <c r="Q89" i="70"/>
  <c r="M90" i="70"/>
  <c r="N90" i="70"/>
  <c r="O90" i="70"/>
  <c r="P90" i="70"/>
  <c r="Q90" i="70"/>
  <c r="M91" i="70"/>
  <c r="N91" i="70"/>
  <c r="O91" i="70"/>
  <c r="P91" i="70"/>
  <c r="Q91" i="70"/>
  <c r="M92" i="70"/>
  <c r="N92" i="70"/>
  <c r="O92" i="70"/>
  <c r="P92" i="70"/>
  <c r="Q92" i="70"/>
  <c r="M93" i="70"/>
  <c r="N93" i="70"/>
  <c r="O93" i="70"/>
  <c r="P93" i="70"/>
  <c r="Q93" i="70"/>
  <c r="M94" i="70"/>
  <c r="N94" i="70"/>
  <c r="O94" i="70"/>
  <c r="P94" i="70"/>
  <c r="Q94" i="70"/>
  <c r="M95" i="70"/>
  <c r="N95" i="70"/>
  <c r="O95" i="70"/>
  <c r="P95" i="70"/>
  <c r="Q95" i="70"/>
  <c r="M96" i="70"/>
  <c r="N96" i="70"/>
  <c r="O96" i="70"/>
  <c r="P96" i="70"/>
  <c r="Q96" i="70"/>
  <c r="M97" i="70"/>
  <c r="N97" i="70"/>
  <c r="O97" i="70"/>
  <c r="P97" i="70"/>
  <c r="Q97" i="70"/>
  <c r="R97" i="70"/>
  <c r="S97" i="70"/>
  <c r="T97" i="70"/>
  <c r="M98" i="70"/>
  <c r="N98" i="70"/>
  <c r="O98" i="70"/>
  <c r="P98" i="70"/>
  <c r="Q98" i="70"/>
  <c r="R98" i="70"/>
  <c r="S98" i="70"/>
  <c r="T98" i="70"/>
  <c r="M99" i="70"/>
  <c r="N99" i="70"/>
  <c r="O99" i="70"/>
  <c r="P99" i="70"/>
  <c r="Q99" i="70"/>
  <c r="R99" i="70"/>
  <c r="S99" i="70"/>
  <c r="T99" i="70"/>
  <c r="M100" i="70"/>
  <c r="N100" i="70"/>
  <c r="O100" i="70"/>
  <c r="P100" i="70"/>
  <c r="Q100" i="70"/>
  <c r="R100" i="70"/>
  <c r="S100" i="70"/>
  <c r="T100" i="70"/>
  <c r="M101" i="70"/>
  <c r="N101" i="70"/>
  <c r="O101" i="70"/>
  <c r="P101" i="70"/>
  <c r="Q101" i="70"/>
  <c r="R101" i="70"/>
  <c r="S101" i="70"/>
  <c r="T101" i="70"/>
  <c r="M102" i="70"/>
  <c r="N102" i="70"/>
  <c r="O102" i="70"/>
  <c r="P102" i="70"/>
  <c r="Q102" i="70"/>
  <c r="R102" i="70"/>
  <c r="S102" i="70"/>
  <c r="T102" i="70"/>
  <c r="M103" i="70"/>
  <c r="N103" i="70"/>
  <c r="O103" i="70"/>
  <c r="P103" i="70"/>
  <c r="Q103" i="70"/>
  <c r="R103" i="70"/>
  <c r="S103" i="70"/>
  <c r="T103" i="70"/>
  <c r="M104" i="70"/>
  <c r="N104" i="70"/>
  <c r="O104" i="70"/>
  <c r="P104" i="70"/>
  <c r="Q104" i="70"/>
  <c r="R104" i="70"/>
  <c r="S104" i="70"/>
  <c r="T104" i="70"/>
  <c r="M105" i="70"/>
  <c r="N105" i="70"/>
  <c r="O105" i="70"/>
  <c r="P105" i="70"/>
  <c r="Q105" i="70"/>
  <c r="R105" i="70"/>
  <c r="S105" i="70"/>
  <c r="T105" i="70"/>
  <c r="M106" i="70"/>
  <c r="N106" i="70"/>
  <c r="O106" i="70"/>
  <c r="P106" i="70"/>
  <c r="Q106" i="70"/>
  <c r="R106" i="70"/>
  <c r="S106" i="70"/>
  <c r="T106" i="70"/>
  <c r="M107" i="70"/>
  <c r="N107" i="70"/>
  <c r="O107" i="70"/>
  <c r="P107" i="70"/>
  <c r="Q107" i="70"/>
  <c r="R107" i="70"/>
  <c r="S107" i="70"/>
  <c r="T107" i="70"/>
  <c r="M108" i="70"/>
  <c r="N108" i="70"/>
  <c r="O108" i="70"/>
  <c r="P108" i="70"/>
  <c r="Q108" i="70"/>
  <c r="R108" i="70"/>
  <c r="S108" i="70"/>
  <c r="T108" i="70"/>
  <c r="M109" i="70"/>
  <c r="N109" i="70"/>
  <c r="O109" i="70"/>
  <c r="P109" i="70"/>
  <c r="Q109" i="70"/>
  <c r="R109" i="70"/>
  <c r="S109" i="70"/>
  <c r="T109" i="70"/>
  <c r="M110" i="70"/>
  <c r="N110" i="70"/>
  <c r="O110" i="70"/>
  <c r="P110" i="70"/>
  <c r="Q110" i="70"/>
  <c r="R110" i="70"/>
  <c r="S110" i="70"/>
  <c r="T110" i="70"/>
  <c r="M111" i="70"/>
  <c r="N111" i="70"/>
  <c r="O111" i="70"/>
  <c r="P111" i="70"/>
  <c r="Q111" i="70"/>
  <c r="R111" i="70"/>
  <c r="S111" i="70"/>
  <c r="T111" i="70"/>
  <c r="M27" i="70" a="1"/>
  <c r="M27" i="70"/>
  <c r="N27" i="70"/>
  <c r="O27" i="70"/>
  <c r="P27" i="70"/>
  <c r="M28" i="70"/>
  <c r="N28" i="70"/>
  <c r="O28" i="70"/>
  <c r="P28" i="70"/>
  <c r="M29" i="70"/>
  <c r="N29" i="70"/>
  <c r="O29" i="70"/>
  <c r="P29" i="70"/>
  <c r="M30" i="70"/>
  <c r="N30" i="70"/>
  <c r="O30" i="70"/>
  <c r="P30" i="70"/>
  <c r="M31" i="70"/>
  <c r="N31" i="70"/>
  <c r="O31" i="70"/>
  <c r="P31" i="70"/>
  <c r="M32" i="70"/>
  <c r="N32" i="70"/>
  <c r="O32" i="70"/>
  <c r="P32" i="70"/>
  <c r="M33" i="70"/>
  <c r="N33" i="70"/>
  <c r="O33" i="70"/>
  <c r="P33" i="70"/>
  <c r="M34" i="70"/>
  <c r="N34" i="70"/>
  <c r="O34" i="70"/>
  <c r="P34" i="70"/>
  <c r="M35" i="70"/>
  <c r="N35" i="70"/>
  <c r="O35" i="70"/>
  <c r="P35" i="70"/>
  <c r="M36" i="70"/>
  <c r="N36" i="70"/>
  <c r="O36" i="70"/>
  <c r="P36" i="70"/>
  <c r="M37" i="70"/>
  <c r="N37" i="70"/>
  <c r="O37" i="70"/>
  <c r="P37" i="70"/>
  <c r="M38" i="70"/>
  <c r="N38" i="70"/>
  <c r="O38" i="70"/>
  <c r="P38" i="70"/>
  <c r="M39" i="70"/>
  <c r="N39" i="70"/>
  <c r="O39" i="70"/>
  <c r="P39" i="70"/>
  <c r="M40" i="70"/>
  <c r="N40" i="70"/>
  <c r="O40" i="70"/>
  <c r="P40" i="70"/>
  <c r="M41" i="70"/>
  <c r="N41" i="70"/>
  <c r="O41" i="70"/>
  <c r="P41" i="70"/>
  <c r="M42" i="70"/>
  <c r="N42" i="70"/>
  <c r="O42" i="70"/>
  <c r="P42" i="70"/>
  <c r="M43" i="70"/>
  <c r="N43" i="70"/>
  <c r="O43" i="70"/>
  <c r="P43" i="70"/>
  <c r="M44" i="70"/>
  <c r="N44" i="70"/>
  <c r="O44" i="70"/>
  <c r="P44" i="70"/>
  <c r="M45" i="70"/>
  <c r="N45" i="70"/>
  <c r="O45" i="70"/>
  <c r="P45" i="70"/>
  <c r="M46" i="70"/>
  <c r="N46" i="70"/>
  <c r="O46" i="70"/>
  <c r="P46" i="70"/>
  <c r="M47" i="70"/>
  <c r="N47" i="70"/>
  <c r="O47" i="70"/>
  <c r="P47" i="70"/>
  <c r="M48" i="70"/>
  <c r="N48" i="70"/>
  <c r="O48" i="70"/>
  <c r="P48" i="70"/>
  <c r="M49" i="70"/>
  <c r="N49" i="70"/>
  <c r="O49" i="70"/>
  <c r="P49" i="70"/>
  <c r="M50" i="70"/>
  <c r="N50" i="70"/>
  <c r="O50" i="70"/>
  <c r="P50" i="70"/>
  <c r="M51" i="70"/>
  <c r="N51" i="70"/>
  <c r="O51" i="70"/>
  <c r="P51" i="70"/>
  <c r="M52" i="70"/>
  <c r="N52" i="70"/>
  <c r="O52" i="70"/>
  <c r="P52" i="70"/>
  <c r="M53" i="70"/>
  <c r="N53" i="70"/>
  <c r="O53" i="70"/>
  <c r="P53" i="70"/>
  <c r="M54" i="70"/>
  <c r="N54" i="70"/>
  <c r="O54" i="70"/>
  <c r="P54" i="70"/>
  <c r="M55" i="70"/>
  <c r="N55" i="70"/>
  <c r="O55" i="70"/>
  <c r="P55" i="70"/>
  <c r="M56" i="70"/>
  <c r="N56" i="70"/>
  <c r="O56" i="70"/>
  <c r="P56" i="70"/>
  <c r="M57" i="70"/>
  <c r="N57" i="70"/>
  <c r="O57" i="70"/>
  <c r="P57" i="70"/>
  <c r="M58" i="70"/>
  <c r="N58" i="70"/>
  <c r="O58" i="70"/>
  <c r="P58" i="70"/>
  <c r="M59" i="70"/>
  <c r="N59" i="70"/>
  <c r="O59" i="70"/>
  <c r="P59" i="70"/>
  <c r="M60" i="70"/>
  <c r="N60" i="70"/>
  <c r="O60" i="70"/>
  <c r="P60" i="70"/>
  <c r="M63" i="70" a="1"/>
  <c r="M63" i="70"/>
  <c r="N63" i="70"/>
  <c r="O63" i="70"/>
  <c r="P63" i="70"/>
  <c r="M64" i="70"/>
  <c r="N64" i="70"/>
  <c r="O64" i="70"/>
  <c r="P64" i="70"/>
  <c r="M65" i="70"/>
  <c r="N65" i="70"/>
  <c r="O65" i="70"/>
  <c r="P65" i="70"/>
  <c r="M66" i="70"/>
  <c r="N66" i="70"/>
  <c r="O66" i="70"/>
  <c r="P66" i="70"/>
  <c r="M67" i="70"/>
  <c r="N67" i="70"/>
  <c r="O67" i="70"/>
  <c r="P67" i="70"/>
  <c r="M68" i="70"/>
  <c r="N68" i="70"/>
  <c r="O68" i="70"/>
  <c r="P68" i="70"/>
  <c r="M69" i="70"/>
  <c r="N69" i="70"/>
  <c r="O69" i="70"/>
  <c r="P69" i="70"/>
  <c r="M70" i="70"/>
  <c r="N70" i="70"/>
  <c r="O70" i="70"/>
  <c r="P70" i="70"/>
  <c r="M19" i="70" a="1"/>
  <c r="M19" i="70"/>
  <c r="N19" i="70"/>
  <c r="O19" i="70"/>
  <c r="P19" i="70"/>
  <c r="M20" i="70"/>
  <c r="N20" i="70"/>
  <c r="O20" i="70"/>
  <c r="P20" i="70"/>
  <c r="M21" i="70"/>
  <c r="N21" i="70"/>
  <c r="O21" i="70"/>
  <c r="P21" i="70"/>
  <c r="M22" i="70"/>
  <c r="N22" i="70"/>
  <c r="O22" i="70"/>
  <c r="P22" i="70"/>
  <c r="M23" i="70"/>
  <c r="N23" i="70"/>
  <c r="O23" i="70"/>
  <c r="P23" i="70"/>
  <c r="M24" i="70"/>
  <c r="N24" i="70"/>
  <c r="O24" i="70"/>
  <c r="P24" i="70"/>
  <c r="U19" i="70" a="1"/>
  <c r="D2" i="76" a="1"/>
  <c r="D2" i="76"/>
  <c r="E2" i="76"/>
  <c r="F2" i="76"/>
  <c r="G2" i="76"/>
  <c r="H2" i="76"/>
  <c r="I2" i="76"/>
  <c r="D3" i="76"/>
  <c r="E3" i="76"/>
  <c r="F3" i="76"/>
  <c r="G3" i="76"/>
  <c r="H3" i="76"/>
  <c r="I3" i="76"/>
  <c r="D4" i="76"/>
  <c r="E4" i="76"/>
  <c r="F4" i="76"/>
  <c r="G4" i="76"/>
  <c r="H4" i="76"/>
  <c r="I4" i="76"/>
  <c r="D5" i="76"/>
  <c r="E5" i="76"/>
  <c r="F5" i="76"/>
  <c r="G5" i="76"/>
  <c r="H5" i="76"/>
  <c r="I5" i="76"/>
  <c r="D6" i="76"/>
  <c r="E6" i="76"/>
  <c r="F6" i="76"/>
  <c r="G6" i="76"/>
  <c r="H6" i="76"/>
  <c r="I6" i="76"/>
  <c r="D7" i="76"/>
  <c r="E7" i="76"/>
  <c r="F7" i="76"/>
  <c r="G7" i="76"/>
  <c r="H7" i="76"/>
  <c r="I7" i="76"/>
  <c r="D8" i="76"/>
  <c r="E8" i="76"/>
  <c r="F8" i="76"/>
  <c r="G8" i="76"/>
  <c r="H8" i="76"/>
  <c r="I8" i="76"/>
  <c r="D9" i="76"/>
  <c r="E9" i="76"/>
  <c r="F9" i="76"/>
  <c r="G9" i="76"/>
  <c r="H9" i="76"/>
  <c r="I9" i="76"/>
  <c r="D10" i="76"/>
  <c r="E10" i="76"/>
  <c r="F10" i="76"/>
  <c r="G10" i="76"/>
  <c r="H10" i="76"/>
  <c r="I10" i="76"/>
  <c r="D11" i="76"/>
  <c r="E11" i="76"/>
  <c r="G11" i="76"/>
  <c r="H11" i="76"/>
  <c r="I11" i="76"/>
  <c r="D12" i="76"/>
  <c r="E12" i="76"/>
  <c r="F12" i="76"/>
  <c r="G12" i="76"/>
  <c r="H12" i="76"/>
  <c r="I12" i="76"/>
  <c r="D13" i="76"/>
  <c r="E13" i="76"/>
  <c r="F13" i="76"/>
  <c r="G13" i="76"/>
  <c r="H13" i="76"/>
  <c r="I13" i="76"/>
  <c r="D14" i="76"/>
  <c r="E14" i="76"/>
  <c r="F14" i="76"/>
  <c r="G14" i="76"/>
  <c r="H14" i="76"/>
  <c r="I14" i="76"/>
  <c r="D15" i="76"/>
  <c r="E15" i="76"/>
  <c r="F15" i="76"/>
  <c r="G15" i="76"/>
  <c r="H15" i="76"/>
  <c r="I15" i="76"/>
  <c r="D16" i="76"/>
  <c r="E16" i="76"/>
  <c r="F16" i="76"/>
  <c r="G16" i="76"/>
  <c r="H16" i="76"/>
  <c r="I16" i="76"/>
  <c r="D17" i="76"/>
  <c r="E17" i="76"/>
  <c r="F17" i="76"/>
  <c r="G17" i="76"/>
  <c r="H17" i="76"/>
  <c r="I17" i="76"/>
  <c r="D18" i="76"/>
  <c r="E18" i="76"/>
  <c r="F18" i="76"/>
  <c r="G18" i="76"/>
  <c r="H18" i="76"/>
  <c r="I18" i="76"/>
  <c r="D19" i="76"/>
  <c r="E19" i="76"/>
  <c r="F19" i="76"/>
  <c r="G19" i="76"/>
  <c r="H19" i="76"/>
  <c r="I19" i="76"/>
  <c r="D20" i="76"/>
  <c r="E20" i="76"/>
  <c r="F20" i="76"/>
  <c r="G20" i="76"/>
  <c r="H20" i="76"/>
  <c r="I20" i="76"/>
  <c r="D21" i="76"/>
  <c r="E21" i="76"/>
  <c r="F21" i="76"/>
  <c r="G21" i="76"/>
  <c r="H21" i="76"/>
  <c r="I21" i="76"/>
  <c r="D22" i="76"/>
  <c r="E22" i="76"/>
  <c r="F22" i="76"/>
  <c r="G22" i="76"/>
  <c r="H22" i="76"/>
  <c r="I22" i="76"/>
  <c r="D23" i="76"/>
  <c r="E23" i="76"/>
  <c r="F23" i="76"/>
  <c r="G23" i="76"/>
  <c r="H23" i="76"/>
  <c r="I23" i="76"/>
  <c r="D24" i="76"/>
  <c r="E24" i="76"/>
  <c r="F24" i="76"/>
  <c r="G24" i="76"/>
  <c r="H24" i="76"/>
  <c r="I24" i="76"/>
  <c r="D25" i="76"/>
  <c r="E25" i="76"/>
  <c r="F25" i="76"/>
  <c r="G25" i="76"/>
  <c r="H25" i="76"/>
  <c r="I25" i="76"/>
  <c r="D26" i="76"/>
  <c r="E26" i="76"/>
  <c r="F26" i="76"/>
  <c r="G26" i="76"/>
  <c r="H26" i="76"/>
  <c r="I26" i="76"/>
  <c r="D27" i="76"/>
  <c r="E27" i="76"/>
  <c r="F27" i="76"/>
  <c r="G27" i="76"/>
  <c r="H27" i="76"/>
  <c r="I27" i="76"/>
  <c r="D28" i="76"/>
  <c r="E28" i="76"/>
  <c r="F28" i="76"/>
  <c r="G28" i="76"/>
  <c r="H28" i="76"/>
  <c r="I28" i="76"/>
  <c r="D29" i="76"/>
  <c r="E29" i="76"/>
  <c r="F29" i="76"/>
  <c r="G29" i="76"/>
  <c r="H29" i="76"/>
  <c r="I29" i="76"/>
  <c r="D30" i="76"/>
  <c r="E30" i="76"/>
  <c r="F30" i="76"/>
  <c r="G30" i="76"/>
  <c r="H30" i="76"/>
  <c r="I30" i="76"/>
  <c r="D31" i="76"/>
  <c r="E31" i="76"/>
  <c r="F31" i="76"/>
  <c r="G31" i="76"/>
  <c r="H31" i="76"/>
  <c r="I31" i="76"/>
  <c r="D32" i="76"/>
  <c r="E32" i="76"/>
  <c r="F32" i="76"/>
  <c r="G32" i="76"/>
  <c r="H32" i="76"/>
  <c r="I32" i="76"/>
  <c r="D33" i="76"/>
  <c r="E33" i="76"/>
  <c r="F33" i="76"/>
  <c r="G33" i="76"/>
  <c r="H33" i="76"/>
  <c r="I33" i="76"/>
  <c r="D34" i="76"/>
  <c r="E34" i="76"/>
  <c r="F34" i="76"/>
  <c r="G34" i="76"/>
  <c r="H34" i="76"/>
  <c r="I34" i="76"/>
  <c r="D35" i="76"/>
  <c r="E35" i="76"/>
  <c r="F35" i="76"/>
  <c r="G35" i="76"/>
  <c r="H35" i="76"/>
  <c r="I35" i="76"/>
  <c r="D36" i="76"/>
  <c r="E36" i="76"/>
  <c r="F36" i="76"/>
  <c r="G36" i="76"/>
  <c r="H36" i="76"/>
  <c r="I36" i="76"/>
  <c r="D37" i="76"/>
  <c r="E37" i="76"/>
  <c r="F37" i="76"/>
  <c r="G37" i="76"/>
  <c r="H37" i="76"/>
  <c r="I37" i="76"/>
  <c r="D38" i="76"/>
  <c r="E38" i="76"/>
  <c r="F38" i="76"/>
  <c r="G38" i="76"/>
  <c r="H38" i="76"/>
  <c r="I38" i="76"/>
  <c r="D39" i="76"/>
  <c r="E39" i="76"/>
  <c r="F39" i="76"/>
  <c r="G39" i="76"/>
  <c r="H39" i="76"/>
  <c r="I39" i="76"/>
  <c r="D40" i="76"/>
  <c r="E40" i="76"/>
  <c r="F40" i="76"/>
  <c r="G40" i="76"/>
  <c r="H40" i="76"/>
  <c r="I40" i="76"/>
  <c r="D41" i="76"/>
  <c r="E41" i="76"/>
  <c r="F41" i="76"/>
  <c r="G41" i="76"/>
  <c r="H41" i="76"/>
  <c r="I41" i="76"/>
  <c r="D42" i="76"/>
  <c r="E42" i="76"/>
  <c r="F42" i="76"/>
  <c r="G42" i="76"/>
  <c r="H42" i="76"/>
  <c r="I42" i="76"/>
  <c r="D43" i="76"/>
  <c r="E43" i="76"/>
  <c r="F43" i="76"/>
  <c r="G43" i="76"/>
  <c r="H43" i="76"/>
  <c r="I43" i="76"/>
  <c r="D44" i="76"/>
  <c r="E44" i="76"/>
  <c r="F44" i="76"/>
  <c r="G44" i="76"/>
  <c r="H44" i="76"/>
  <c r="I44" i="76"/>
  <c r="D45" i="76"/>
  <c r="E45" i="76"/>
  <c r="F45" i="76"/>
  <c r="G45" i="76"/>
  <c r="H45" i="76"/>
  <c r="I45" i="76"/>
  <c r="D46" i="76"/>
  <c r="E46" i="76"/>
  <c r="F46" i="76"/>
  <c r="G46" i="76"/>
  <c r="H46" i="76"/>
  <c r="I46" i="76"/>
  <c r="D47" i="76"/>
  <c r="E47" i="76"/>
  <c r="F47" i="76"/>
  <c r="G47" i="76"/>
  <c r="H47" i="76"/>
  <c r="I47" i="76"/>
  <c r="D48" i="76"/>
  <c r="E48" i="76"/>
  <c r="F48" i="76"/>
  <c r="G48" i="76"/>
  <c r="H48" i="76"/>
  <c r="I48" i="76"/>
  <c r="D49" i="76"/>
  <c r="E49" i="76"/>
  <c r="F49" i="76"/>
  <c r="G49" i="76"/>
  <c r="H49" i="76"/>
  <c r="I49" i="76"/>
  <c r="D50" i="76"/>
  <c r="E50" i="76"/>
  <c r="F50" i="76"/>
  <c r="G50" i="76"/>
  <c r="H50" i="76"/>
  <c r="I50" i="76"/>
  <c r="D51" i="76"/>
  <c r="E51" i="76"/>
  <c r="F51" i="76"/>
  <c r="G51" i="76"/>
  <c r="H51" i="76"/>
  <c r="I51" i="76"/>
  <c r="D52" i="76"/>
  <c r="E52" i="76"/>
  <c r="F52" i="76"/>
  <c r="G52" i="76"/>
  <c r="H52" i="76"/>
  <c r="I52" i="76"/>
  <c r="D53" i="76"/>
  <c r="E53" i="76"/>
  <c r="F53" i="76"/>
  <c r="G53" i="76"/>
  <c r="H53" i="76"/>
  <c r="I53" i="76"/>
  <c r="D54" i="76"/>
  <c r="E54" i="76"/>
  <c r="F54" i="76"/>
  <c r="G54" i="76"/>
  <c r="H54" i="76"/>
  <c r="I54" i="76"/>
  <c r="D55" i="76"/>
  <c r="E55" i="76"/>
  <c r="F55" i="76"/>
  <c r="G55" i="76"/>
  <c r="H55" i="76"/>
  <c r="I55" i="76"/>
  <c r="D56" i="76"/>
  <c r="E56" i="76"/>
  <c r="F56" i="76"/>
  <c r="G56" i="76"/>
  <c r="H56" i="76"/>
  <c r="I56" i="76"/>
  <c r="D57" i="76"/>
  <c r="E57" i="76"/>
  <c r="F57" i="76"/>
  <c r="G57" i="76"/>
  <c r="H57" i="76"/>
  <c r="I57" i="76"/>
  <c r="D58" i="76"/>
  <c r="E58" i="76"/>
  <c r="F58" i="76"/>
  <c r="G58" i="76"/>
  <c r="H58" i="76"/>
  <c r="I58" i="76"/>
  <c r="D59" i="76"/>
  <c r="E59" i="76"/>
  <c r="F59" i="76"/>
  <c r="G59" i="76"/>
  <c r="H59" i="76"/>
  <c r="I59" i="76"/>
  <c r="D60" i="76"/>
  <c r="E60" i="76"/>
  <c r="F60" i="76"/>
  <c r="G60" i="76"/>
  <c r="H60" i="76"/>
  <c r="I60" i="76"/>
  <c r="D61" i="76"/>
  <c r="E61" i="76"/>
  <c r="F61" i="76"/>
  <c r="G61" i="76"/>
  <c r="H61" i="76"/>
  <c r="I61" i="76"/>
  <c r="D62" i="76"/>
  <c r="E62" i="76"/>
  <c r="F62" i="76"/>
  <c r="G62" i="76"/>
  <c r="H62" i="76"/>
  <c r="I62" i="76"/>
  <c r="D63" i="76"/>
  <c r="E63" i="76"/>
  <c r="F63" i="76"/>
  <c r="G63" i="76"/>
  <c r="H63" i="76"/>
  <c r="I63" i="76"/>
  <c r="D64" i="76"/>
  <c r="E64" i="76"/>
  <c r="F64" i="76"/>
  <c r="G64" i="76"/>
  <c r="H64" i="76"/>
  <c r="I64" i="76"/>
  <c r="D65" i="76"/>
  <c r="E65" i="76"/>
  <c r="F65" i="76"/>
  <c r="G65" i="76"/>
  <c r="H65" i="76"/>
  <c r="I65" i="76"/>
  <c r="D66" i="76"/>
  <c r="E66" i="76"/>
  <c r="F66" i="76"/>
  <c r="G66" i="76"/>
  <c r="H66" i="76"/>
  <c r="I66" i="76"/>
  <c r="D67" i="76"/>
  <c r="E67" i="76"/>
  <c r="F67" i="76"/>
  <c r="G67" i="76"/>
  <c r="H67" i="76"/>
  <c r="I67" i="76"/>
  <c r="D68" i="76"/>
  <c r="E68" i="76"/>
  <c r="F68" i="76"/>
  <c r="G68" i="76"/>
  <c r="H68" i="76"/>
  <c r="I68" i="76"/>
  <c r="D69" i="76"/>
  <c r="E69" i="76"/>
  <c r="F69" i="76"/>
  <c r="G69" i="76"/>
  <c r="H69" i="76"/>
  <c r="I69" i="76"/>
  <c r="D70" i="76"/>
  <c r="E70" i="76"/>
  <c r="F70" i="76"/>
  <c r="G70" i="76"/>
  <c r="H70" i="76"/>
  <c r="I70" i="76"/>
  <c r="D71" i="76"/>
  <c r="E71" i="76"/>
  <c r="F71" i="76"/>
  <c r="G71" i="76"/>
  <c r="H71" i="76"/>
  <c r="I71" i="76"/>
  <c r="D72" i="76"/>
  <c r="E72" i="76"/>
  <c r="F72" i="76"/>
  <c r="G72" i="76"/>
  <c r="H72" i="76"/>
  <c r="I72" i="76"/>
  <c r="D73" i="76"/>
  <c r="E73" i="76"/>
  <c r="F73" i="76"/>
  <c r="G73" i="76"/>
  <c r="H73" i="76"/>
  <c r="I73" i="76"/>
  <c r="D74" i="76"/>
  <c r="E74" i="76"/>
  <c r="F74" i="76"/>
  <c r="G74" i="76"/>
  <c r="H74" i="76"/>
  <c r="I74" i="76"/>
  <c r="D75" i="76"/>
  <c r="E75" i="76"/>
  <c r="F75" i="76"/>
  <c r="G75" i="76"/>
  <c r="H75" i="76"/>
  <c r="I75" i="76"/>
  <c r="D76" i="76"/>
  <c r="E76" i="76"/>
  <c r="F76" i="76"/>
  <c r="G76" i="76"/>
  <c r="H76" i="76"/>
  <c r="I76" i="76"/>
  <c r="D77" i="76"/>
  <c r="E77" i="76"/>
  <c r="F77" i="76"/>
  <c r="G77" i="76"/>
  <c r="H77" i="76"/>
  <c r="I77" i="76"/>
  <c r="D78" i="76"/>
  <c r="E78" i="76"/>
  <c r="F78" i="76"/>
  <c r="G78" i="76"/>
  <c r="H78" i="76"/>
  <c r="I78" i="76"/>
  <c r="D79" i="76"/>
  <c r="E79" i="76"/>
  <c r="F79" i="76"/>
  <c r="G79" i="76"/>
  <c r="H79" i="76"/>
  <c r="I79" i="76"/>
  <c r="D80" i="76"/>
  <c r="E80" i="76"/>
  <c r="F80" i="76"/>
  <c r="G80" i="76"/>
  <c r="H80" i="76"/>
  <c r="I80" i="76"/>
  <c r="D81" i="76"/>
  <c r="E81" i="76"/>
  <c r="F81" i="76"/>
  <c r="G81" i="76"/>
  <c r="H81" i="76"/>
  <c r="I81" i="76"/>
  <c r="D82" i="76"/>
  <c r="E82" i="76"/>
  <c r="F82" i="76"/>
  <c r="G82" i="76"/>
  <c r="H82" i="76"/>
  <c r="I82" i="76"/>
  <c r="D83" i="76"/>
  <c r="E83" i="76"/>
  <c r="F83" i="76"/>
  <c r="G83" i="76"/>
  <c r="H83" i="76"/>
  <c r="I83" i="76"/>
  <c r="D84" i="76"/>
  <c r="E84" i="76"/>
  <c r="F84" i="76"/>
  <c r="G84" i="76"/>
  <c r="H84" i="76"/>
  <c r="I84" i="76"/>
  <c r="D85" i="76"/>
  <c r="E85" i="76"/>
  <c r="F85" i="76"/>
  <c r="G85" i="76"/>
  <c r="H85" i="76"/>
  <c r="I85" i="76"/>
  <c r="D86" i="76"/>
  <c r="E86" i="76"/>
  <c r="F86" i="76"/>
  <c r="G86" i="76"/>
  <c r="H86" i="76"/>
  <c r="I86" i="76"/>
  <c r="D87" i="76"/>
  <c r="E87" i="76"/>
  <c r="F87" i="76"/>
  <c r="G87" i="76"/>
  <c r="H87" i="76"/>
  <c r="I87" i="76"/>
  <c r="D88" i="76"/>
  <c r="E88" i="76"/>
  <c r="F88" i="76"/>
  <c r="G88" i="76"/>
  <c r="H88" i="76"/>
  <c r="I88" i="76"/>
  <c r="D89" i="76"/>
  <c r="E89" i="76"/>
  <c r="F89" i="76"/>
  <c r="G89" i="76"/>
  <c r="H89" i="76"/>
  <c r="I89" i="76"/>
  <c r="D90" i="76"/>
  <c r="E90" i="76"/>
  <c r="F90" i="76"/>
  <c r="G90" i="76"/>
  <c r="H90" i="76"/>
  <c r="I90" i="76"/>
  <c r="D91" i="76"/>
  <c r="E91" i="76"/>
  <c r="F91" i="76"/>
  <c r="G91" i="76"/>
  <c r="H91" i="76"/>
  <c r="I91" i="76"/>
  <c r="D92" i="76"/>
  <c r="E92" i="76"/>
  <c r="F92" i="76"/>
  <c r="G92" i="76"/>
  <c r="H92" i="76"/>
  <c r="I92" i="76"/>
  <c r="D93" i="76"/>
  <c r="E93" i="76"/>
  <c r="F93" i="76"/>
  <c r="G93" i="76"/>
  <c r="H93" i="76"/>
  <c r="I93" i="76"/>
  <c r="D94" i="76"/>
  <c r="E94" i="76"/>
  <c r="F94" i="76"/>
  <c r="G94" i="76"/>
  <c r="H94" i="76"/>
  <c r="I94" i="76"/>
  <c r="D95" i="76"/>
  <c r="E95" i="76"/>
  <c r="F95" i="76"/>
  <c r="G95" i="76"/>
  <c r="H95" i="76"/>
  <c r="I95" i="76"/>
  <c r="D96" i="76"/>
  <c r="E96" i="76"/>
  <c r="F96" i="76"/>
  <c r="G96" i="76"/>
  <c r="H96" i="76"/>
  <c r="I96" i="76"/>
  <c r="D97" i="76"/>
  <c r="E97" i="76"/>
  <c r="F97" i="76"/>
  <c r="G97" i="76"/>
  <c r="H97" i="76"/>
  <c r="I97" i="76"/>
  <c r="D98" i="76"/>
  <c r="E98" i="76"/>
  <c r="F98" i="76"/>
  <c r="G98" i="76"/>
  <c r="H98" i="76"/>
  <c r="I98" i="76"/>
  <c r="D99" i="76"/>
  <c r="E99" i="76"/>
  <c r="F99" i="76"/>
  <c r="G99" i="76"/>
  <c r="H99" i="76"/>
  <c r="I99" i="76"/>
  <c r="D100" i="76"/>
  <c r="E100" i="76"/>
  <c r="F100" i="76"/>
  <c r="G100" i="76"/>
  <c r="H100" i="76"/>
  <c r="I100" i="76"/>
  <c r="D101" i="76"/>
  <c r="E101" i="76"/>
  <c r="F101" i="76"/>
  <c r="G101" i="76"/>
  <c r="H101" i="76"/>
  <c r="I101" i="76"/>
  <c r="D102" i="76"/>
  <c r="E102" i="76"/>
  <c r="F102" i="76"/>
  <c r="G102" i="76"/>
  <c r="H102" i="76"/>
  <c r="I102" i="76"/>
  <c r="D103" i="76"/>
  <c r="E103" i="76"/>
  <c r="F103" i="76"/>
  <c r="G103" i="76"/>
  <c r="H103" i="76"/>
  <c r="I103" i="76"/>
  <c r="D104" i="76"/>
  <c r="E104" i="76"/>
  <c r="F104" i="76"/>
  <c r="G104" i="76"/>
  <c r="H104" i="76"/>
  <c r="I104" i="76"/>
  <c r="D105" i="76"/>
  <c r="E105" i="76"/>
  <c r="F105" i="76"/>
  <c r="G105" i="76"/>
  <c r="H105" i="76"/>
  <c r="I105" i="76"/>
  <c r="D106" i="76"/>
  <c r="E106" i="76"/>
  <c r="F106" i="76"/>
  <c r="G106" i="76"/>
  <c r="H106" i="76"/>
  <c r="I106" i="76"/>
  <c r="D107" i="76"/>
  <c r="E107" i="76"/>
  <c r="F107" i="76"/>
  <c r="G107" i="76"/>
  <c r="H107" i="76"/>
  <c r="I107" i="76"/>
  <c r="D108" i="76"/>
  <c r="E108" i="76"/>
  <c r="F108" i="76"/>
  <c r="G108" i="76"/>
  <c r="H108" i="76"/>
  <c r="I108" i="76"/>
  <c r="D109" i="76"/>
  <c r="E109" i="76"/>
  <c r="F109" i="76"/>
  <c r="G109" i="76"/>
  <c r="H109" i="76"/>
  <c r="I109" i="76"/>
  <c r="D110" i="76"/>
  <c r="E110" i="76"/>
  <c r="F110" i="76"/>
  <c r="G110" i="76"/>
  <c r="H110" i="76"/>
  <c r="I110" i="76"/>
  <c r="D111" i="76"/>
  <c r="E111" i="76"/>
  <c r="F111" i="76"/>
  <c r="G111" i="76"/>
  <c r="H111" i="76"/>
  <c r="I111" i="76"/>
  <c r="D112" i="76"/>
  <c r="E112" i="76"/>
  <c r="F112" i="76"/>
  <c r="G112" i="76"/>
  <c r="H112" i="76"/>
  <c r="I112" i="76"/>
  <c r="D113" i="76"/>
  <c r="E113" i="76"/>
  <c r="F113" i="76"/>
  <c r="G113" i="76"/>
  <c r="H113" i="76"/>
  <c r="I113" i="76"/>
  <c r="D114" i="76"/>
  <c r="E114" i="76"/>
  <c r="F114" i="76"/>
  <c r="G114" i="76"/>
  <c r="H114" i="76"/>
  <c r="I114" i="76"/>
  <c r="D115" i="76"/>
  <c r="E115" i="76"/>
  <c r="F115" i="76"/>
  <c r="G115" i="76"/>
  <c r="H115" i="76"/>
  <c r="I115" i="76"/>
  <c r="D116" i="76"/>
  <c r="E116" i="76"/>
  <c r="F116" i="76"/>
  <c r="G116" i="76"/>
  <c r="H116" i="76"/>
  <c r="I116" i="76"/>
  <c r="D117" i="76"/>
  <c r="E117" i="76"/>
  <c r="F117" i="76"/>
  <c r="G117" i="76"/>
  <c r="H117" i="76"/>
  <c r="I117" i="76"/>
  <c r="D118" i="76"/>
  <c r="E118" i="76"/>
  <c r="F118" i="76"/>
  <c r="G118" i="76"/>
  <c r="H118" i="76"/>
  <c r="I118" i="76"/>
  <c r="D119" i="76"/>
  <c r="E119" i="76"/>
  <c r="F119" i="76"/>
  <c r="G119" i="76"/>
  <c r="H119" i="76"/>
  <c r="I119" i="76"/>
  <c r="D120" i="76"/>
  <c r="E120" i="76"/>
  <c r="F120" i="76"/>
  <c r="G120" i="76"/>
  <c r="H120" i="76"/>
  <c r="I120" i="76"/>
  <c r="D121" i="76"/>
  <c r="E121" i="76"/>
  <c r="F121" i="76"/>
  <c r="G121" i="76"/>
  <c r="H121" i="76"/>
  <c r="I121" i="76"/>
  <c r="D122" i="76"/>
  <c r="E122" i="76"/>
  <c r="F122" i="76"/>
  <c r="G122" i="76"/>
  <c r="H122" i="76"/>
  <c r="I122" i="76"/>
  <c r="D123" i="76"/>
  <c r="E123" i="76"/>
  <c r="F123" i="76"/>
  <c r="G123" i="76"/>
  <c r="H123" i="76"/>
  <c r="I123" i="76"/>
  <c r="D124" i="76"/>
  <c r="E124" i="76"/>
  <c r="F124" i="76"/>
  <c r="G124" i="76"/>
  <c r="H124" i="76"/>
  <c r="I124" i="76"/>
  <c r="D125" i="76"/>
  <c r="E125" i="76"/>
  <c r="F125" i="76"/>
  <c r="G125" i="76"/>
  <c r="H125" i="76"/>
  <c r="I125" i="76"/>
  <c r="D126" i="76"/>
  <c r="E126" i="76"/>
  <c r="F126" i="76"/>
  <c r="G126" i="76"/>
  <c r="H126" i="76"/>
  <c r="I126" i="76"/>
  <c r="D14" i="78"/>
  <c r="D15" i="78"/>
  <c r="C27" i="78"/>
  <c r="C28" i="78"/>
  <c r="D30" i="78"/>
  <c r="J1" i="76" a="1"/>
  <c r="J23" i="70"/>
  <c r="AA17" i="70"/>
  <c r="AA19" i="70" a="1"/>
  <c r="Z17" i="70"/>
  <c r="Z19" i="70" a="1"/>
  <c r="J3" i="76"/>
  <c r="J67" i="76"/>
  <c r="Z57" i="70"/>
  <c r="Z90" i="70"/>
  <c r="Z115" i="70"/>
  <c r="Z627" i="70"/>
  <c r="Z487" i="70"/>
  <c r="Z612" i="70"/>
  <c r="Z1139" i="70"/>
  <c r="Z724" i="70"/>
  <c r="Z46" i="70"/>
  <c r="J28" i="76"/>
  <c r="J92" i="76"/>
  <c r="Z257" i="70"/>
  <c r="Z290" i="70"/>
  <c r="Z315" i="70"/>
  <c r="Z175" i="70"/>
  <c r="Z44" i="70"/>
  <c r="Z827" i="70"/>
  <c r="Z237" i="70"/>
  <c r="Z924" i="70"/>
  <c r="Z446" i="70"/>
  <c r="J73" i="76"/>
  <c r="Z281" i="70"/>
  <c r="Z490" i="70"/>
  <c r="Z23" i="70"/>
  <c r="Z92" i="70"/>
  <c r="Z1027" i="70"/>
  <c r="Z772" i="70"/>
  <c r="Z494" i="70"/>
  <c r="Z1069" i="70"/>
  <c r="Z422" i="70"/>
  <c r="J23" i="76"/>
  <c r="J120" i="76"/>
  <c r="Z266" i="70"/>
  <c r="Z555" i="70"/>
  <c r="Z60" i="70"/>
  <c r="Z1099" i="70"/>
  <c r="Z956" i="70"/>
  <c r="Z765" i="70"/>
  <c r="Z1349" i="70"/>
  <c r="Z857" i="70"/>
  <c r="Z1377" i="70"/>
  <c r="Z1102" i="70"/>
  <c r="Z1728" i="70"/>
  <c r="Z2240" i="70"/>
  <c r="Z2752" i="70"/>
  <c r="Z943" i="70"/>
  <c r="Z1649" i="70"/>
  <c r="Z2161" i="70"/>
  <c r="Z2673" i="70"/>
  <c r="Z784" i="70"/>
  <c r="Z1570" i="70"/>
  <c r="Z2082" i="70"/>
  <c r="J101" i="76"/>
  <c r="Z210" i="70"/>
  <c r="Z619" i="70"/>
  <c r="Z380" i="70"/>
  <c r="Z317" i="70"/>
  <c r="Z270" i="70"/>
  <c r="Z1149" i="70"/>
  <c r="Z737" i="70"/>
  <c r="Z1345" i="70"/>
  <c r="Z1182" i="70"/>
  <c r="J39" i="76"/>
  <c r="Z217" i="70"/>
  <c r="Z139" i="70"/>
  <c r="Z383" i="70"/>
  <c r="Z899" i="70"/>
  <c r="Z876" i="70"/>
  <c r="Z781" i="70"/>
  <c r="Z150" i="70"/>
  <c r="Z1025" i="70"/>
  <c r="Z496" i="70"/>
  <c r="Z1520" i="70"/>
  <c r="Z2104" i="70"/>
  <c r="Z2696" i="70"/>
  <c r="Z975" i="70"/>
  <c r="Z1737" i="70"/>
  <c r="Z2321" i="70"/>
  <c r="Z2905" i="70"/>
  <c r="Z1338" i="70"/>
  <c r="Z1946" i="70"/>
  <c r="Z2482" i="70"/>
  <c r="Z2994" i="70"/>
  <c r="J11" i="76"/>
  <c r="J75" i="76"/>
  <c r="Z121" i="70"/>
  <c r="Z154" i="70"/>
  <c r="Z179" i="70"/>
  <c r="Z39" i="70"/>
  <c r="Z551" i="70"/>
  <c r="Z691" i="70"/>
  <c r="Z1203" i="70"/>
  <c r="Z788" i="70"/>
  <c r="Z174" i="70"/>
  <c r="J36" i="76"/>
  <c r="J100" i="76"/>
  <c r="Z321" i="70"/>
  <c r="Z354" i="70"/>
  <c r="Z379" i="70"/>
  <c r="Z239" i="70"/>
  <c r="Z172" i="70"/>
  <c r="Z891" i="70"/>
  <c r="Z365" i="70"/>
  <c r="Z988" i="70"/>
  <c r="Z550" i="70"/>
  <c r="J85" i="76"/>
  <c r="Z361" i="70"/>
  <c r="Z83" i="70"/>
  <c r="Z119" i="70"/>
  <c r="Z252" i="70"/>
  <c r="Z1107" i="70"/>
  <c r="Z868" i="70"/>
  <c r="Z604" i="70"/>
  <c r="Z1133" i="70"/>
  <c r="Z534" i="70"/>
  <c r="J34" i="76"/>
  <c r="Z73" i="70"/>
  <c r="Z370" i="70"/>
  <c r="Z659" i="70"/>
  <c r="Z236" i="70"/>
  <c r="Z1195" i="70"/>
  <c r="Z1060" i="70"/>
  <c r="Z837" i="70"/>
  <c r="Z102" i="70"/>
  <c r="Z929" i="70"/>
  <c r="Z1441" i="70"/>
  <c r="Z1228" i="70"/>
  <c r="Z1792" i="70"/>
  <c r="Z2304" i="70"/>
  <c r="Z2816" i="70"/>
  <c r="Z1071" i="70"/>
  <c r="Z1713" i="70"/>
  <c r="Z2225" i="70"/>
  <c r="Z2737" i="70"/>
  <c r="Z912" i="70"/>
  <c r="Z1634" i="70"/>
  <c r="J2" i="76"/>
  <c r="J113" i="76"/>
  <c r="Z330" i="70"/>
  <c r="Z79" i="70"/>
  <c r="Z580" i="70"/>
  <c r="Z538" i="70"/>
  <c r="Z508" i="70"/>
  <c r="Z1229" i="70"/>
  <c r="Z817" i="70"/>
  <c r="Z1417" i="70"/>
  <c r="Z1292" i="70"/>
  <c r="J54" i="76"/>
  <c r="Z329" i="70"/>
  <c r="Z235" i="70"/>
  <c r="Z479" i="70"/>
  <c r="Z1003" i="70"/>
  <c r="Z972" i="70"/>
  <c r="Z861" i="70"/>
  <c r="Z326" i="70"/>
  <c r="Z1097" i="70"/>
  <c r="Z686" i="70"/>
  <c r="Z1592" i="70"/>
  <c r="Z2184" i="70"/>
  <c r="Z2768" i="70"/>
  <c r="Z1119" i="70"/>
  <c r="Z1809" i="70"/>
  <c r="Z2393" i="70"/>
  <c r="Z149" i="70"/>
  <c r="Z1426" i="70"/>
  <c r="Z2026" i="70"/>
  <c r="Z2546" i="70"/>
  <c r="Z3058" i="70"/>
  <c r="J19" i="76"/>
  <c r="J83" i="76"/>
  <c r="Z185" i="70"/>
  <c r="Z218" i="70"/>
  <c r="Z243" i="70"/>
  <c r="Z103" i="70"/>
  <c r="Z615" i="70"/>
  <c r="Z755" i="70"/>
  <c r="Z93" i="70"/>
  <c r="Z852" i="70"/>
  <c r="Z302" i="70"/>
  <c r="J44" i="76"/>
  <c r="J108" i="76"/>
  <c r="Z385" i="70"/>
  <c r="Z418" i="70"/>
  <c r="Z443" i="70"/>
  <c r="Z303" i="70"/>
  <c r="Z300" i="70"/>
  <c r="Z955" i="70"/>
  <c r="Z493" i="70"/>
  <c r="Z1052" i="70"/>
  <c r="J9" i="76"/>
  <c r="J95" i="76"/>
  <c r="Z457" i="70"/>
  <c r="Z163" i="70"/>
  <c r="Z199" i="70"/>
  <c r="Z444" i="70"/>
  <c r="Z1187" i="70"/>
  <c r="Z948" i="70"/>
  <c r="Z685" i="70"/>
  <c r="Z1197" i="70"/>
  <c r="Z620" i="70"/>
  <c r="J47" i="76"/>
  <c r="Z161" i="70"/>
  <c r="Z458" i="70"/>
  <c r="Z95" i="70"/>
  <c r="Z460" i="70"/>
  <c r="Z157" i="70"/>
  <c r="Z1148" i="70"/>
  <c r="Z909" i="70"/>
  <c r="Z246" i="70"/>
  <c r="Z993" i="70"/>
  <c r="Z80" i="70"/>
  <c r="Z1314" i="70"/>
  <c r="Z1856" i="70"/>
  <c r="Z2368" i="70"/>
  <c r="Z2880" i="70"/>
  <c r="Z1199" i="70"/>
  <c r="Z1777" i="70"/>
  <c r="Z2289" i="70"/>
  <c r="Z2801" i="70"/>
  <c r="Z1040" i="70"/>
  <c r="Z1698" i="70"/>
  <c r="J16" i="76"/>
  <c r="Z33" i="70"/>
  <c r="Z442" i="70"/>
  <c r="Z191" i="70"/>
  <c r="Z723" i="70"/>
  <c r="Z684" i="70"/>
  <c r="Z636" i="70"/>
  <c r="Z1309" i="70"/>
  <c r="Z905" i="70"/>
  <c r="Z1489" i="70"/>
  <c r="Z1387" i="70"/>
  <c r="J66" i="76"/>
  <c r="Z425" i="70"/>
  <c r="Z355" i="70"/>
  <c r="Z599" i="70"/>
  <c r="Z1123" i="70"/>
  <c r="Z1084" i="70"/>
  <c r="Z949" i="70"/>
  <c r="Z486" i="70"/>
  <c r="Z1169" i="70"/>
  <c r="Z830" i="70"/>
  <c r="Z1672" i="70"/>
  <c r="Z2256" i="70"/>
  <c r="Z2840" i="70"/>
  <c r="Z1251" i="70"/>
  <c r="Z1881" i="70"/>
  <c r="Z2465" i="70"/>
  <c r="Z437" i="70"/>
  <c r="Z1514" i="70"/>
  <c r="Z2098" i="70"/>
  <c r="Z2610" i="70"/>
  <c r="Z3122" i="70"/>
  <c r="J51" i="76"/>
  <c r="J115" i="76"/>
  <c r="Z441" i="70"/>
  <c r="Z474" i="70"/>
  <c r="Z499" i="70"/>
  <c r="Z359" i="70"/>
  <c r="Z412" i="70"/>
  <c r="Z1011" i="70"/>
  <c r="Z570" i="70"/>
  <c r="Z1108" i="70"/>
  <c r="J12" i="76"/>
  <c r="J76" i="76"/>
  <c r="Z129" i="70"/>
  <c r="Z162" i="70"/>
  <c r="Z187" i="70"/>
  <c r="Z47" i="70"/>
  <c r="Z559" i="70"/>
  <c r="Z699" i="70"/>
  <c r="Z1211" i="70"/>
  <c r="Z796" i="70"/>
  <c r="Z190" i="70"/>
  <c r="J53" i="76"/>
  <c r="Z105" i="70"/>
  <c r="Z314" i="70"/>
  <c r="Z515" i="70"/>
  <c r="Z535" i="70"/>
  <c r="Z851" i="70"/>
  <c r="Z592" i="70"/>
  <c r="Z142" i="70"/>
  <c r="Z941" i="70"/>
  <c r="Z166" i="70"/>
  <c r="Z889" i="70"/>
  <c r="J96" i="76"/>
  <c r="Z74" i="70"/>
  <c r="Z363" i="70"/>
  <c r="Z503" i="70"/>
  <c r="Z907" i="70"/>
  <c r="Z756" i="70"/>
  <c r="Z593" i="70"/>
  <c r="Z1205" i="70"/>
  <c r="Z713" i="70"/>
  <c r="Z1249" i="70"/>
  <c r="Z846" i="70"/>
  <c r="Z1600" i="70"/>
  <c r="Z2112" i="70"/>
  <c r="Z2624" i="70"/>
  <c r="Z687" i="70"/>
  <c r="Z1521" i="70"/>
  <c r="Z2033" i="70"/>
  <c r="Z2545" i="70"/>
  <c r="Z469" i="70"/>
  <c r="Z1435" i="70"/>
  <c r="Z1954" i="70"/>
  <c r="J72" i="76"/>
  <c r="Z481" i="70"/>
  <c r="Z403" i="70"/>
  <c r="Z647" i="70"/>
  <c r="Z1163" i="70"/>
  <c r="Z1132" i="70"/>
  <c r="Z973" i="70"/>
  <c r="Z545" i="70"/>
  <c r="Z1201" i="70"/>
  <c r="Z894" i="70"/>
  <c r="J13" i="76"/>
  <c r="J122" i="76"/>
  <c r="Z402" i="70"/>
  <c r="Z151" i="70"/>
  <c r="Z665" i="70"/>
  <c r="Z624" i="70"/>
  <c r="Z582" i="70"/>
  <c r="Z1285" i="70"/>
  <c r="Z873" i="70"/>
  <c r="Z1465" i="70"/>
  <c r="Z1356" i="70"/>
  <c r="Z1960" i="70"/>
  <c r="Z2544" i="70"/>
  <c r="Z670" i="70"/>
  <c r="Z1593" i="70"/>
  <c r="Z2177" i="70"/>
  <c r="Z2761" i="70"/>
  <c r="Z1104" i="70"/>
  <c r="Z1802" i="70"/>
  <c r="Z2354" i="70"/>
  <c r="Z2866" i="70"/>
  <c r="Z229" i="70"/>
  <c r="J27" i="76"/>
  <c r="Z249" i="70"/>
  <c r="Z307" i="70"/>
  <c r="Z28" i="70"/>
  <c r="Z221" i="70"/>
  <c r="Z430" i="70"/>
  <c r="J116" i="76"/>
  <c r="Z482" i="70"/>
  <c r="Z367" i="70"/>
  <c r="Z1019" i="70"/>
  <c r="Z1116" i="70"/>
  <c r="J105" i="76"/>
  <c r="Z259" i="70"/>
  <c r="Z569" i="70"/>
  <c r="Z1028" i="70"/>
  <c r="Z1261" i="70"/>
  <c r="J58" i="76"/>
  <c r="Z75" i="70"/>
  <c r="Z590" i="70"/>
  <c r="Z78" i="70"/>
  <c r="Z390" i="70"/>
  <c r="Z336" i="70"/>
  <c r="Z1920" i="70"/>
  <c r="Z20" i="70"/>
  <c r="Z1841" i="70"/>
  <c r="Z2865" i="70"/>
  <c r="Z1762" i="70"/>
  <c r="Z145" i="70"/>
  <c r="Z319" i="70"/>
  <c r="Z804" i="70"/>
  <c r="Z54" i="70"/>
  <c r="Z304" i="70"/>
  <c r="J80" i="76"/>
  <c r="Z475" i="70"/>
  <c r="Z29" i="70"/>
  <c r="Z1029" i="70"/>
  <c r="Z1241" i="70"/>
  <c r="Z1744" i="70"/>
  <c r="Z2912" i="70"/>
  <c r="Z1953" i="70"/>
  <c r="Z672" i="70"/>
  <c r="Z2162" i="70"/>
  <c r="Z3186" i="70"/>
  <c r="Z1176" i="70"/>
  <c r="Z1766" i="70"/>
  <c r="Z2278" i="70"/>
  <c r="Z2790" i="70"/>
  <c r="J33" i="76"/>
  <c r="Z473" i="70"/>
  <c r="Z31" i="70"/>
  <c r="Z859" i="70"/>
  <c r="Z1100" i="70"/>
  <c r="Z1181" i="70"/>
  <c r="Z1001" i="70"/>
  <c r="Z878" i="70"/>
  <c r="Z1848" i="70"/>
  <c r="Z2520" i="70"/>
  <c r="Z783" i="70"/>
  <c r="Z1729" i="70"/>
  <c r="Z2401" i="70"/>
  <c r="Z522" i="70"/>
  <c r="Z1610" i="70"/>
  <c r="Z2258" i="70"/>
  <c r="Z2842" i="70"/>
  <c r="Z421" i="70"/>
  <c r="Z1502" i="70"/>
  <c r="Z2094" i="70"/>
  <c r="Z2678" i="70"/>
  <c r="Z3254" i="70"/>
  <c r="Z1707" i="70"/>
  <c r="Z2731" i="70"/>
  <c r="Z3443" i="70"/>
  <c r="Z1287" i="70"/>
  <c r="Z2348" i="70"/>
  <c r="Z3228" i="70"/>
  <c r="Z510" i="70"/>
  <c r="Z1965" i="70"/>
  <c r="Z2973" i="70"/>
  <c r="Z392" i="70"/>
  <c r="Z1509" i="70"/>
  <c r="Z2533" i="70"/>
  <c r="Z3345" i="70"/>
  <c r="Z1422" i="70"/>
  <c r="Z2455" i="70"/>
  <c r="Z3061" i="70"/>
  <c r="Z2868" i="70"/>
  <c r="J35" i="76"/>
  <c r="Z313" i="70"/>
  <c r="Z371" i="70"/>
  <c r="Z156" i="70"/>
  <c r="Z349" i="70"/>
  <c r="Z540" i="70"/>
  <c r="J124" i="76"/>
  <c r="Z59" i="70"/>
  <c r="Z431" i="70"/>
  <c r="Z1083" i="70"/>
  <c r="Z1180" i="70"/>
  <c r="J117" i="76"/>
  <c r="Z339" i="70"/>
  <c r="Z675" i="70"/>
  <c r="Z1124" i="70"/>
  <c r="Z1325" i="70"/>
  <c r="J71" i="76"/>
  <c r="Z171" i="70"/>
  <c r="Z715" i="70"/>
  <c r="Z254" i="70"/>
  <c r="Z524" i="70"/>
  <c r="Z562" i="70"/>
  <c r="Z1984" i="70"/>
  <c r="Z276" i="70"/>
  <c r="Z1905" i="70"/>
  <c r="Z2929" i="70"/>
  <c r="Z1826" i="70"/>
  <c r="Z241" i="70"/>
  <c r="Z415" i="70"/>
  <c r="Z900" i="70"/>
  <c r="Z214" i="70"/>
  <c r="Z584" i="70"/>
  <c r="J94" i="76"/>
  <c r="Z587" i="70"/>
  <c r="Z253" i="70"/>
  <c r="Z1109" i="70"/>
  <c r="Z1321" i="70"/>
  <c r="Z1816" i="70"/>
  <c r="Z180" i="70"/>
  <c r="Z2025" i="70"/>
  <c r="Z816" i="70"/>
  <c r="Z2226" i="70"/>
  <c r="Z3250" i="70"/>
  <c r="Z1279" i="70"/>
  <c r="Z1830" i="70"/>
  <c r="Z2342" i="70"/>
  <c r="Z2854" i="70"/>
  <c r="J50" i="76"/>
  <c r="Z130" i="70"/>
  <c r="Z183" i="70"/>
  <c r="Z987" i="70"/>
  <c r="Z110" i="70"/>
  <c r="Z1301" i="70"/>
  <c r="Z1089" i="70"/>
  <c r="Z1070" i="70"/>
  <c r="Z1936" i="70"/>
  <c r="Z2600" i="70"/>
  <c r="Z959" i="70"/>
  <c r="Z1817" i="70"/>
  <c r="Z2489" i="70"/>
  <c r="Z720" i="70"/>
  <c r="Z1690" i="70"/>
  <c r="Z2330" i="70"/>
  <c r="Z2914" i="70"/>
  <c r="Z640" i="70"/>
  <c r="Z1582" i="70"/>
  <c r="Z2166" i="70"/>
  <c r="Z2750" i="70"/>
  <c r="Z3318" i="70"/>
  <c r="Z1835" i="70"/>
  <c r="Z2859" i="70"/>
  <c r="Z3507" i="70"/>
  <c r="Z1446" i="70"/>
  <c r="Z2476" i="70"/>
  <c r="Z3313" i="70"/>
  <c r="Z807" i="70"/>
  <c r="Z2093" i="70"/>
  <c r="Z3059" i="70"/>
  <c r="Z1226" i="70"/>
  <c r="Z1637" i="70"/>
  <c r="Z2661" i="70"/>
  <c r="Z3409" i="70"/>
  <c r="Z1559" i="70"/>
  <c r="Z2583" i="70"/>
  <c r="Z3232" i="70"/>
  <c r="Z3063" i="70"/>
  <c r="J43" i="76"/>
  <c r="Z377" i="70"/>
  <c r="Z435" i="70"/>
  <c r="Z284" i="70"/>
  <c r="Z477" i="70"/>
  <c r="J4" i="76"/>
  <c r="Z65" i="70"/>
  <c r="Z123" i="70"/>
  <c r="Z495" i="70"/>
  <c r="Z1147" i="70"/>
  <c r="Z62" i="70"/>
  <c r="Z25" i="70"/>
  <c r="Z419" i="70"/>
  <c r="Z771" i="70"/>
  <c r="Z1204" i="70"/>
  <c r="Z38" i="70"/>
  <c r="J82" i="76"/>
  <c r="Z275" i="70"/>
  <c r="Z803" i="70"/>
  <c r="Z462" i="70"/>
  <c r="Z630" i="70"/>
  <c r="Z718" i="70"/>
  <c r="Z2048" i="70"/>
  <c r="Z521" i="70"/>
  <c r="Z1969" i="70"/>
  <c r="Z213" i="70"/>
  <c r="Z1890" i="70"/>
  <c r="Z369" i="70"/>
  <c r="Z527" i="70"/>
  <c r="Z1012" i="70"/>
  <c r="Z374" i="70"/>
  <c r="Z750" i="70"/>
  <c r="J110" i="76"/>
  <c r="Z55" i="70"/>
  <c r="Z461" i="70"/>
  <c r="Z1189" i="70"/>
  <c r="Z1393" i="70"/>
  <c r="Z1888" i="70"/>
  <c r="Z468" i="70"/>
  <c r="Z2105" i="70"/>
  <c r="Z960" i="70"/>
  <c r="Z2290" i="70"/>
  <c r="Z3314" i="70"/>
  <c r="Z1364" i="70"/>
  <c r="Z1894" i="70"/>
  <c r="Z2406" i="70"/>
  <c r="Z2918" i="70"/>
  <c r="J70" i="76"/>
  <c r="Z274" i="70"/>
  <c r="Z335" i="70"/>
  <c r="Z1155" i="70"/>
  <c r="Z382" i="70"/>
  <c r="Z86" i="70"/>
  <c r="Z1193" i="70"/>
  <c r="Z1250" i="70"/>
  <c r="Z2016" i="70"/>
  <c r="Z2680" i="70"/>
  <c r="Z1135" i="70"/>
  <c r="Z1897" i="70"/>
  <c r="Z2569" i="70"/>
  <c r="Z880" i="70"/>
  <c r="Z1778" i="70"/>
  <c r="Z2402" i="70"/>
  <c r="Z2986" i="70"/>
  <c r="Z808" i="70"/>
  <c r="Z1654" i="70"/>
  <c r="Z2238" i="70"/>
  <c r="Z2822" i="70"/>
  <c r="Z504" i="70"/>
  <c r="Z1963" i="70"/>
  <c r="Z2971" i="70"/>
  <c r="Z600" i="70"/>
  <c r="Z1580" i="70"/>
  <c r="Z2604" i="70"/>
  <c r="Z3380" i="70"/>
  <c r="Z1063" i="70"/>
  <c r="Z2221" i="70"/>
  <c r="Z3144" i="70"/>
  <c r="Z1583" i="70"/>
  <c r="Z1765" i="70"/>
  <c r="Z2789" i="70"/>
  <c r="Z3473" i="70"/>
  <c r="Z1687" i="70"/>
  <c r="Z472" i="70"/>
  <c r="Z3383" i="70"/>
  <c r="J107" i="76"/>
  <c r="Z410" i="70"/>
  <c r="Z295" i="70"/>
  <c r="Z947" i="70"/>
  <c r="Z1044" i="70"/>
  <c r="J68" i="76"/>
  <c r="Z98" i="70"/>
  <c r="Z635" i="70"/>
  <c r="Z622" i="70"/>
  <c r="Z732" i="70"/>
  <c r="J41" i="76"/>
  <c r="Z234" i="70"/>
  <c r="Z455" i="70"/>
  <c r="Z445" i="70"/>
  <c r="Z877" i="70"/>
  <c r="Z825" i="70"/>
  <c r="Z465" i="70"/>
  <c r="Z399" i="70"/>
  <c r="Z645" i="70"/>
  <c r="Z1125" i="70"/>
  <c r="Z1185" i="70"/>
  <c r="Z1536" i="70"/>
  <c r="Z2560" i="70"/>
  <c r="Z1452" i="70"/>
  <c r="Z2481" i="70"/>
  <c r="Z1359" i="70"/>
  <c r="J57" i="76"/>
  <c r="Z291" i="70"/>
  <c r="Z1051" i="70"/>
  <c r="Z893" i="70"/>
  <c r="Z1129" i="70"/>
  <c r="Z1624" i="70"/>
  <c r="Z298" i="70"/>
  <c r="Z516" i="70"/>
  <c r="Z398" i="70"/>
  <c r="Z793" i="70"/>
  <c r="Z1260" i="70"/>
  <c r="Z2472" i="70"/>
  <c r="Z1513" i="70"/>
  <c r="Z2689" i="70"/>
  <c r="Z1730" i="70"/>
  <c r="Z2802" i="70"/>
  <c r="Z920" i="70"/>
  <c r="Z1638" i="70"/>
  <c r="Z2150" i="70"/>
  <c r="Z2662" i="70"/>
  <c r="Z3174" i="70"/>
  <c r="Z169" i="70"/>
  <c r="Z395" i="70"/>
  <c r="Z505" i="70"/>
  <c r="Z820" i="70"/>
  <c r="Z965" i="70"/>
  <c r="Z777" i="70"/>
  <c r="Z400" i="70"/>
  <c r="Z1688" i="70"/>
  <c r="Z2352" i="70"/>
  <c r="Z340" i="70"/>
  <c r="Z1561" i="70"/>
  <c r="Z2233" i="70"/>
  <c r="Z2897" i="70"/>
  <c r="Z1444" i="70"/>
  <c r="Z2114" i="70"/>
  <c r="Z2698" i="70"/>
  <c r="Z3282" i="70"/>
  <c r="Z1332" i="70"/>
  <c r="Z1942" i="70"/>
  <c r="Z2526" i="70"/>
  <c r="Z3118" i="70"/>
  <c r="Z1445" i="70"/>
  <c r="Z2475" i="70"/>
  <c r="Z3312" i="70"/>
  <c r="Z806" i="70"/>
  <c r="Z2092" i="70"/>
  <c r="Z3057" i="70"/>
  <c r="Z1355" i="70"/>
  <c r="Z1709" i="70"/>
  <c r="Z2733" i="70"/>
  <c r="Z3445" i="70"/>
  <c r="Z1175" i="70"/>
  <c r="Z2277" i="70"/>
  <c r="Z3181" i="70"/>
  <c r="Z1018" i="70"/>
  <c r="Z2199" i="70"/>
  <c r="Z2580" i="70"/>
  <c r="Z2244" i="70"/>
  <c r="J59" i="76"/>
  <c r="Z563" i="70"/>
  <c r="Z656" i="70"/>
  <c r="Z193" i="70"/>
  <c r="Z623" i="70"/>
  <c r="Z318" i="70"/>
  <c r="Z595" i="70"/>
  <c r="Z334" i="70"/>
  <c r="J109" i="76"/>
  <c r="Z995" i="70"/>
  <c r="Z785" i="70"/>
  <c r="Z2176" i="70"/>
  <c r="Z2097" i="70"/>
  <c r="Z2018" i="70"/>
  <c r="Z188" i="70"/>
  <c r="Z652" i="70"/>
  <c r="Z97" i="70"/>
  <c r="Z748" i="70"/>
  <c r="Z208" i="70"/>
  <c r="Z831" i="70"/>
  <c r="Z1242" i="70"/>
  <c r="Z485" i="70"/>
  <c r="Z1958" i="70"/>
  <c r="Z2982" i="70"/>
  <c r="Z434" i="70"/>
  <c r="Z173" i="70"/>
  <c r="Z310" i="70"/>
  <c r="Z1378" i="70"/>
  <c r="Z2776" i="70"/>
  <c r="Z1985" i="70"/>
  <c r="Z1056" i="70"/>
  <c r="Z2474" i="70"/>
  <c r="Z952" i="70"/>
  <c r="Z2310" i="70"/>
  <c r="Z802" i="70"/>
  <c r="Z3056" i="70"/>
  <c r="Z1708" i="70"/>
  <c r="Z3444" i="70"/>
  <c r="Z2349" i="70"/>
  <c r="Z228" i="70"/>
  <c r="Z2917" i="70"/>
  <c r="Z1815" i="70"/>
  <c r="Z480" i="70"/>
  <c r="Z1871" i="70"/>
  <c r="Z1319" i="70"/>
  <c r="Z3488" i="70"/>
  <c r="Z344" i="70"/>
  <c r="J42" i="76"/>
  <c r="Z242" i="70"/>
  <c r="Z447" i="70"/>
  <c r="Z413" i="70"/>
  <c r="Z869" i="70"/>
  <c r="Z809" i="70"/>
  <c r="Z766" i="70"/>
  <c r="Z1896" i="70"/>
  <c r="Z2656" i="70"/>
  <c r="Z1240" i="70"/>
  <c r="Z2057" i="70"/>
  <c r="J111" i="76"/>
  <c r="Z283" i="70"/>
  <c r="Z601" i="70"/>
  <c r="Z1036" i="70"/>
  <c r="Z1253" i="70"/>
  <c r="Z1161" i="70"/>
  <c r="Z1367" i="70"/>
  <c r="Z2200" i="70"/>
  <c r="Z84" i="70"/>
  <c r="Z1601" i="70"/>
  <c r="Z2361" i="70"/>
  <c r="Z233" i="70"/>
  <c r="Z643" i="70"/>
  <c r="Z971" i="70"/>
  <c r="Z366" i="70"/>
  <c r="Z342" i="70"/>
  <c r="Z1409" i="70"/>
  <c r="Z1632" i="70"/>
  <c r="Z2392" i="70"/>
  <c r="Z735" i="70"/>
  <c r="Z1793" i="70"/>
  <c r="J61" i="76"/>
  <c r="Z362" i="70"/>
  <c r="Z575" i="70"/>
  <c r="Z613" i="70"/>
  <c r="Z957" i="70"/>
  <c r="Z913" i="70"/>
  <c r="Z926" i="70"/>
  <c r="J91" i="76"/>
  <c r="Z167" i="70"/>
  <c r="Z916" i="70"/>
  <c r="Z449" i="70"/>
  <c r="Z428" i="70"/>
  <c r="J21" i="76"/>
  <c r="Z279" i="70"/>
  <c r="Z749" i="70"/>
  <c r="Z265" i="70"/>
  <c r="Z333" i="70"/>
  <c r="Z1057" i="70"/>
  <c r="Z2432" i="70"/>
  <c r="Z2353" i="70"/>
  <c r="J30" i="76"/>
  <c r="Z835" i="70"/>
  <c r="Z977" i="70"/>
  <c r="Z66" i="70"/>
  <c r="Z1196" i="70"/>
  <c r="Z990" i="70"/>
  <c r="Z1347" i="70"/>
  <c r="Z1586" i="70"/>
  <c r="Z661" i="70"/>
  <c r="Z2022" i="70"/>
  <c r="Z3046" i="70"/>
  <c r="Z99" i="70"/>
  <c r="Z429" i="70"/>
  <c r="Z513" i="70"/>
  <c r="Z1496" i="70"/>
  <c r="Z2856" i="70"/>
  <c r="Z2065" i="70"/>
  <c r="Z1216" i="70"/>
  <c r="Z2554" i="70"/>
  <c r="Z1096" i="70"/>
  <c r="Z2382" i="70"/>
  <c r="Z1058" i="70"/>
  <c r="Z3141" i="70"/>
  <c r="Z1836" i="70"/>
  <c r="Z3508" i="70"/>
  <c r="Z2477" i="70"/>
  <c r="Z660" i="70"/>
  <c r="Z3011" i="70"/>
  <c r="Z1943" i="70"/>
  <c r="Z1437" i="70"/>
  <c r="Z2211" i="70"/>
  <c r="Z1843" i="70"/>
  <c r="Z850" i="70"/>
  <c r="Z3518" i="70"/>
  <c r="J64" i="76"/>
  <c r="Z386" i="70"/>
  <c r="Z607" i="70"/>
  <c r="Z700" i="70"/>
  <c r="Z997" i="70"/>
  <c r="Z937" i="70"/>
  <c r="Z958" i="70"/>
  <c r="Z1992" i="70"/>
  <c r="Z2744" i="70"/>
  <c r="Z1368" i="70"/>
  <c r="Z2153" i="70"/>
  <c r="Z49" i="70"/>
  <c r="Z451" i="70"/>
  <c r="Z779" i="70"/>
  <c r="Z1212" i="70"/>
  <c r="Z22" i="70"/>
  <c r="Z1281" i="70"/>
  <c r="Z1504" i="70"/>
  <c r="Z2288" i="70"/>
  <c r="Z436" i="70"/>
  <c r="Z1689" i="70"/>
  <c r="J6" i="76"/>
  <c r="Z409" i="70"/>
  <c r="Z143" i="70"/>
  <c r="Z1131" i="70"/>
  <c r="Z646" i="70"/>
  <c r="Z566" i="70"/>
  <c r="Z144" i="70"/>
  <c r="Z1720" i="70"/>
  <c r="Z2488" i="70"/>
  <c r="Z911" i="70"/>
  <c r="Z1889" i="70"/>
  <c r="J79" i="76"/>
  <c r="Z35" i="70"/>
  <c r="Z140" i="70"/>
  <c r="Z812" i="70"/>
  <c r="Z1093" i="70"/>
  <c r="Z1017" i="70"/>
  <c r="J99" i="76"/>
  <c r="Z231" i="70"/>
  <c r="Z980" i="70"/>
  <c r="Z34" i="70"/>
  <c r="Z537" i="70"/>
  <c r="J31" i="76"/>
  <c r="Z375" i="70"/>
  <c r="Z813" i="70"/>
  <c r="Z353" i="70"/>
  <c r="Z528" i="70"/>
  <c r="Z1121" i="70"/>
  <c r="Z2496" i="70"/>
  <c r="Z2417" i="70"/>
  <c r="J45" i="76"/>
  <c r="Z939" i="70"/>
  <c r="Z1049" i="70"/>
  <c r="Z186" i="70"/>
  <c r="Z206" i="70"/>
  <c r="Z1134" i="70"/>
  <c r="Z1434" i="70"/>
  <c r="Z1658" i="70"/>
  <c r="Z792" i="70"/>
  <c r="Z2086" i="70"/>
  <c r="Z3110" i="70"/>
  <c r="Z227" i="70"/>
  <c r="Z676" i="70"/>
  <c r="Z673" i="70"/>
  <c r="Z1584" i="70"/>
  <c r="Z2936" i="70"/>
  <c r="Z2145" i="70"/>
  <c r="Z1327" i="70"/>
  <c r="Z2626" i="70"/>
  <c r="Z1236" i="70"/>
  <c r="Z2454" i="70"/>
  <c r="Z1286" i="70"/>
  <c r="Z3227" i="70"/>
  <c r="Z1964" i="70"/>
  <c r="Z514" i="70"/>
  <c r="Z2605" i="70"/>
  <c r="Z919" i="70"/>
  <c r="Z3096" i="70"/>
  <c r="Z2071" i="70"/>
  <c r="Z1907" i="70"/>
  <c r="Z2548" i="70"/>
  <c r="Z2180" i="70"/>
  <c r="Z2004" i="70"/>
  <c r="Z1747" i="70"/>
  <c r="J86" i="76"/>
  <c r="Z91" i="70"/>
  <c r="Z268" i="70"/>
  <c r="Z836" i="70"/>
  <c r="Z1117" i="70"/>
  <c r="Z1041" i="70"/>
  <c r="Z1198" i="70"/>
  <c r="Z2080" i="70"/>
  <c r="Z2848" i="70"/>
  <c r="Z1488" i="70"/>
  <c r="Z2257" i="70"/>
  <c r="Z225" i="70"/>
  <c r="Z611" i="70"/>
  <c r="Z963" i="70"/>
  <c r="Z350" i="70"/>
  <c r="Z278" i="70"/>
  <c r="Z1401" i="70"/>
  <c r="Z1616" i="70"/>
  <c r="Z2384" i="70"/>
  <c r="Z719" i="70"/>
  <c r="Z1785" i="70"/>
  <c r="J26" i="76"/>
  <c r="Z106" i="70"/>
  <c r="Z327" i="70"/>
  <c r="Z189" i="70"/>
  <c r="Z773" i="70"/>
  <c r="Z721" i="70"/>
  <c r="Z541" i="70"/>
  <c r="Z1824" i="70"/>
  <c r="Z2584" i="70"/>
  <c r="Z1103" i="70"/>
  <c r="Z1993" i="70"/>
  <c r="J102" i="76"/>
  <c r="Z211" i="70"/>
  <c r="Z492" i="70"/>
  <c r="Z996" i="70"/>
  <c r="Z1221" i="70"/>
  <c r="Z1137" i="70"/>
  <c r="Z346" i="70"/>
  <c r="Z883" i="70"/>
  <c r="J60" i="76"/>
  <c r="Z571" i="70"/>
  <c r="Z666" i="70"/>
  <c r="Z138" i="70"/>
  <c r="Z285" i="70"/>
  <c r="Z761" i="70"/>
  <c r="Z311" i="70"/>
  <c r="Z1053" i="70"/>
  <c r="Z1469" i="70"/>
  <c r="Z1379" i="70"/>
  <c r="Z1274" i="70"/>
  <c r="Z195" i="70"/>
  <c r="Z805" i="70"/>
  <c r="Z1552" i="70"/>
  <c r="Z332" i="70"/>
  <c r="Z705" i="70"/>
  <c r="Z2400" i="70"/>
  <c r="Z2617" i="70"/>
  <c r="Z2738" i="70"/>
  <c r="Z1574" i="70"/>
  <c r="Z2598" i="70"/>
  <c r="J126" i="76"/>
  <c r="Z220" i="70"/>
  <c r="Z853" i="70"/>
  <c r="Z1481" i="70"/>
  <c r="Z2272" i="70"/>
  <c r="Z1479" i="70"/>
  <c r="Z2817" i="70"/>
  <c r="Z2034" i="70"/>
  <c r="Z3210" i="70"/>
  <c r="Z1870" i="70"/>
  <c r="Z3038" i="70"/>
  <c r="Z2347" i="70"/>
  <c r="Z509" i="70"/>
  <c r="Z2972" i="70"/>
  <c r="Z1581" i="70"/>
  <c r="Z3381" i="70"/>
  <c r="Z2149" i="70"/>
  <c r="Z762" i="70"/>
  <c r="Z2243" i="70"/>
  <c r="Z280" i="70"/>
  <c r="Z3370" i="70"/>
  <c r="Z3201" i="70"/>
  <c r="Z1956" i="70"/>
  <c r="J1" i="76"/>
  <c r="D29" i="78"/>
  <c r="Z393" i="70"/>
  <c r="Z127" i="70"/>
  <c r="Z1091" i="70"/>
  <c r="Z572" i="70"/>
  <c r="Z502" i="70"/>
  <c r="Z48" i="70"/>
  <c r="Z1704" i="70"/>
  <c r="Z2464" i="70"/>
  <c r="Z879" i="70"/>
  <c r="Z1865" i="70"/>
  <c r="J65" i="76"/>
  <c r="Z426" i="70"/>
  <c r="Z655" i="70"/>
  <c r="Z708" i="70"/>
  <c r="Z1013" i="70"/>
  <c r="Z945" i="70"/>
  <c r="Z1006" i="70"/>
  <c r="Z2000" i="70"/>
  <c r="Z2760" i="70"/>
  <c r="Z1397" i="70"/>
  <c r="Z2169" i="70"/>
  <c r="J112" i="76"/>
  <c r="Z299" i="70"/>
  <c r="Z633" i="70"/>
  <c r="Z1068" i="70"/>
  <c r="Z1269" i="70"/>
  <c r="Z1177" i="70"/>
  <c r="Z1405" i="70"/>
  <c r="Z2208" i="70"/>
  <c r="Z116" i="70"/>
  <c r="Z1609" i="70"/>
  <c r="J17" i="76"/>
  <c r="Z497" i="70"/>
  <c r="Z247" i="70"/>
  <c r="Z1227" i="70"/>
  <c r="Z709" i="70"/>
  <c r="Z641" i="70"/>
  <c r="Z368" i="70"/>
  <c r="J123" i="76"/>
  <c r="Z1172" i="70"/>
  <c r="Z763" i="70"/>
  <c r="Z631" i="70"/>
  <c r="Z178" i="70"/>
  <c r="Z1313" i="70"/>
  <c r="Z2609" i="70"/>
  <c r="Z77" i="70"/>
  <c r="Z27" i="70"/>
  <c r="Z1442" i="70"/>
  <c r="Z1874" i="70"/>
  <c r="Z2214" i="70"/>
  <c r="Z539" i="70"/>
  <c r="Z897" i="70"/>
  <c r="Z606" i="70"/>
  <c r="Z1530" i="70"/>
  <c r="Z1421" i="70"/>
  <c r="Z1579" i="70"/>
  <c r="Z2220" i="70"/>
  <c r="Z2861" i="70"/>
  <c r="Z3267" i="70"/>
  <c r="Z2591" i="70"/>
  <c r="Z2527" i="70"/>
  <c r="Z2447" i="70"/>
  <c r="Z267" i="70"/>
  <c r="Z1020" i="70"/>
  <c r="Z1153" i="70"/>
  <c r="Z2168" i="70"/>
  <c r="Z1577" i="70"/>
  <c r="Z401" i="70"/>
  <c r="Z1115" i="70"/>
  <c r="Z556" i="70"/>
  <c r="Z1712" i="70"/>
  <c r="Z895" i="70"/>
  <c r="J48" i="76"/>
  <c r="Z511" i="70"/>
  <c r="Z901" i="70"/>
  <c r="Z798" i="70"/>
  <c r="Z2672" i="70"/>
  <c r="Z2081" i="70"/>
  <c r="Z387" i="70"/>
  <c r="Z1156" i="70"/>
  <c r="Z1233" i="70"/>
  <c r="Z1680" i="70"/>
  <c r="Z2448" i="70"/>
  <c r="Z847" i="70"/>
  <c r="Z1849" i="70"/>
  <c r="Z2601" i="70"/>
  <c r="Z1152" i="70"/>
  <c r="Z2002" i="70"/>
  <c r="Z2690" i="70"/>
  <c r="Z165" i="70"/>
  <c r="Z1526" i="70"/>
  <c r="Z2190" i="70"/>
  <c r="Z2862" i="70"/>
  <c r="Z962" i="70"/>
  <c r="Z2315" i="70"/>
  <c r="Z3301" i="70"/>
  <c r="Z1094" i="70"/>
  <c r="Z2380" i="70"/>
  <c r="Z3340" i="70"/>
  <c r="Z1191" i="70"/>
  <c r="Z2429" i="70"/>
  <c r="Z3365" i="70"/>
  <c r="Z1143" i="70"/>
  <c r="Z2421" i="70"/>
  <c r="Z3361" i="70"/>
  <c r="Z1607" i="70"/>
  <c r="Z1042" i="70"/>
  <c r="Z1174" i="70"/>
  <c r="Z1202" i="70"/>
  <c r="Z1234" i="70"/>
  <c r="Z1106" i="70"/>
  <c r="Z1935" i="70"/>
  <c r="Z1142" i="70"/>
  <c r="Z1972" i="70"/>
  <c r="Z2687" i="70"/>
  <c r="AA163" i="70"/>
  <c r="AA675" i="70"/>
  <c r="AA508" i="70"/>
  <c r="AA381" i="70"/>
  <c r="AA217" i="70"/>
  <c r="AA735" i="70"/>
  <c r="AA498" i="70"/>
  <c r="AA216" i="70"/>
  <c r="AA913" i="70"/>
  <c r="AA623" i="70"/>
  <c r="AA995" i="70"/>
  <c r="AA723" i="70"/>
  <c r="AA159" i="70"/>
  <c r="AA1176" i="70"/>
  <c r="AA972" i="70"/>
  <c r="AA1317" i="70"/>
  <c r="AA730" i="70"/>
  <c r="AA1568" i="70"/>
  <c r="AA1319" i="70"/>
  <c r="AA1833" i="70"/>
  <c r="AA1437" i="70"/>
  <c r="J49" i="76"/>
  <c r="Z519" i="70"/>
  <c r="Z917" i="70"/>
  <c r="Z814" i="70"/>
  <c r="Z2704" i="70"/>
  <c r="Z2089" i="70"/>
  <c r="Z501" i="70"/>
  <c r="Z1810" i="70"/>
  <c r="Z2618" i="70"/>
  <c r="Z261" i="70"/>
  <c r="Z1630" i="70"/>
  <c r="Z2398" i="70"/>
  <c r="Z3158" i="70"/>
  <c r="Z1851" i="70"/>
  <c r="Z3099" i="70"/>
  <c r="Z838" i="70"/>
  <c r="Z2412" i="70"/>
  <c r="Z3436" i="70"/>
  <c r="Z1629" i="70"/>
  <c r="Z2952" i="70"/>
  <c r="Z1679" i="70"/>
  <c r="Z2101" i="70"/>
  <c r="Z491" i="70"/>
  <c r="Z126" i="70"/>
  <c r="Z1329" i="70"/>
  <c r="Z2320" i="70"/>
  <c r="Z1721" i="70"/>
  <c r="Z2857" i="70"/>
  <c r="Z1602" i="70"/>
  <c r="Z2434" i="70"/>
  <c r="Z3202" i="70"/>
  <c r="Z1458" i="70"/>
  <c r="Z2222" i="70"/>
  <c r="Z2990" i="70"/>
  <c r="Z1531" i="70"/>
  <c r="Z2875" i="70"/>
  <c r="Z1567" i="70"/>
  <c r="Z2108" i="70"/>
  <c r="Z3271" i="70"/>
  <c r="Z1267" i="70"/>
  <c r="Z2653" i="70"/>
  <c r="Z200" i="70"/>
  <c r="Z1797" i="70"/>
  <c r="Z338" i="70"/>
  <c r="Z602" i="70"/>
  <c r="Z881" i="70"/>
  <c r="Z1952" i="70"/>
  <c r="Z1326" i="70"/>
  <c r="Z2657" i="70"/>
  <c r="Z1389" i="70"/>
  <c r="Z2250" i="70"/>
  <c r="Z3018" i="70"/>
  <c r="Z1224" i="70"/>
  <c r="Z2046" i="70"/>
  <c r="Z2806" i="70"/>
  <c r="Z1122" i="70"/>
  <c r="Z2555" i="70"/>
  <c r="Z3515" i="70"/>
  <c r="Z1772" i="70"/>
  <c r="Z3068" i="70"/>
  <c r="Z679" i="70"/>
  <c r="Z2333" i="70"/>
  <c r="Z3405" i="70"/>
  <c r="Z1475" i="70"/>
  <c r="Z297" i="70"/>
  <c r="Z1043" i="70"/>
  <c r="Z438" i="70"/>
  <c r="Z1656" i="70"/>
  <c r="Z799" i="70"/>
  <c r="Z2497" i="70"/>
  <c r="Z1136" i="70"/>
  <c r="Z2122" i="70"/>
  <c r="Z26" i="70"/>
  <c r="J20" i="76"/>
  <c r="Z109" i="70"/>
  <c r="Z931" i="70"/>
  <c r="Z467" i="70"/>
  <c r="Z974" i="70"/>
  <c r="Z650" i="70"/>
  <c r="Z30" i="70"/>
  <c r="Z263" i="70"/>
  <c r="Z2032" i="70"/>
  <c r="Z2418" i="70"/>
  <c r="Z2470" i="70"/>
  <c r="Z471" i="70"/>
  <c r="Z1289" i="70"/>
  <c r="Z1272" i="70"/>
  <c r="Z1858" i="70"/>
  <c r="Z1726" i="70"/>
  <c r="Z2091" i="70"/>
  <c r="Z2732" i="70"/>
  <c r="Z3229" i="70"/>
  <c r="Z3537" i="70"/>
  <c r="Z3233" i="70"/>
  <c r="Z2820" i="70"/>
  <c r="Z2991" i="70"/>
  <c r="Z427" i="70"/>
  <c r="Z1188" i="70"/>
  <c r="Z1265" i="70"/>
  <c r="Z2280" i="70"/>
  <c r="Z1681" i="70"/>
  <c r="Z82" i="70"/>
  <c r="Z141" i="70"/>
  <c r="Z689" i="70"/>
  <c r="Z1808" i="70"/>
  <c r="Z1087" i="70"/>
  <c r="J69" i="76"/>
  <c r="Z663" i="70"/>
  <c r="Z1021" i="70"/>
  <c r="Z1022" i="70"/>
  <c r="Z2784" i="70"/>
  <c r="Z2185" i="70"/>
  <c r="Z547" i="70"/>
  <c r="Z222" i="70"/>
  <c r="Z1353" i="70"/>
  <c r="Z1776" i="70"/>
  <c r="Z2536" i="70"/>
  <c r="Z1023" i="70"/>
  <c r="Z1937" i="70"/>
  <c r="Z2705" i="70"/>
  <c r="Z1306" i="70"/>
  <c r="Z2106" i="70"/>
  <c r="Z2778" i="70"/>
  <c r="Z512" i="70"/>
  <c r="Z1606" i="70"/>
  <c r="Z2270" i="70"/>
  <c r="Z2942" i="70"/>
  <c r="Z1243" i="70"/>
  <c r="Z2459" i="70"/>
  <c r="Z3387" i="70"/>
  <c r="Z1330" i="70"/>
  <c r="Z2524" i="70"/>
  <c r="Z3412" i="70"/>
  <c r="Z1392" i="70"/>
  <c r="Z2573" i="70"/>
  <c r="Z3437" i="70"/>
  <c r="Z1383" i="70"/>
  <c r="Z2565" i="70"/>
  <c r="Z3433" i="70"/>
  <c r="Z1751" i="70"/>
  <c r="Z1763" i="70"/>
  <c r="Z1823" i="70"/>
  <c r="Z1827" i="70"/>
  <c r="Z1887" i="70"/>
  <c r="Z2179" i="70"/>
  <c r="Z2695" i="70"/>
  <c r="Z2111" i="70"/>
  <c r="Z416" i="70"/>
  <c r="Z3113" i="70"/>
  <c r="AA227" i="70"/>
  <c r="AA60" i="70"/>
  <c r="AA572" i="70"/>
  <c r="AA445" i="70"/>
  <c r="AA281" i="70"/>
  <c r="AA799" i="70"/>
  <c r="AA601" i="70"/>
  <c r="AA335" i="70"/>
  <c r="AA977" i="70"/>
  <c r="AA709" i="70"/>
  <c r="AA1068" i="70"/>
  <c r="AA836" i="70"/>
  <c r="AA391" i="70"/>
  <c r="AA1240" i="70"/>
  <c r="AA1047" i="70"/>
  <c r="AA1383" i="70"/>
  <c r="AA942" i="70"/>
  <c r="AA1632" i="70"/>
  <c r="AA1385" i="70"/>
  <c r="AA326" i="70"/>
  <c r="AA1501" i="70"/>
  <c r="J93" i="76"/>
  <c r="Z364" i="70"/>
  <c r="Z1165" i="70"/>
  <c r="Z1271" i="70"/>
  <c r="Z2888" i="70"/>
  <c r="Z2281" i="70"/>
  <c r="Z752" i="70"/>
  <c r="Z1922" i="70"/>
  <c r="Z2714" i="70"/>
  <c r="Z576" i="70"/>
  <c r="Z1734" i="70"/>
  <c r="Z2494" i="70"/>
  <c r="Z3246" i="70"/>
  <c r="Z2011" i="70"/>
  <c r="Z3216" i="70"/>
  <c r="Z1158" i="70"/>
  <c r="Z2572" i="70"/>
  <c r="Z3524" i="70"/>
  <c r="Z1789" i="70"/>
  <c r="Z3069" i="70"/>
  <c r="Z484" i="70"/>
  <c r="J8" i="76"/>
  <c r="Z215" i="70"/>
  <c r="Z668" i="70"/>
  <c r="Z240" i="70"/>
  <c r="Z2512" i="70"/>
  <c r="Z1921" i="70"/>
  <c r="Z85" i="70"/>
  <c r="Z1714" i="70"/>
  <c r="Z2530" i="70"/>
  <c r="Z3298" i="70"/>
  <c r="Z1550" i="70"/>
  <c r="Z2318" i="70"/>
  <c r="Z3078" i="70"/>
  <c r="Z1691" i="70"/>
  <c r="Z3003" i="70"/>
  <c r="Z448" i="70"/>
  <c r="Z2268" i="70"/>
  <c r="Z3364" i="70"/>
  <c r="Z1484" i="70"/>
  <c r="Z2813" i="70"/>
  <c r="Z1291" i="70"/>
  <c r="Z1957" i="70"/>
  <c r="Z203" i="70"/>
  <c r="Z940" i="70"/>
  <c r="Z1113" i="70"/>
  <c r="Z2144" i="70"/>
  <c r="Z1545" i="70"/>
  <c r="Z2769" i="70"/>
  <c r="Z1498" i="70"/>
  <c r="Z2346" i="70"/>
  <c r="Z3114" i="70"/>
  <c r="Z1354" i="70"/>
  <c r="Z2134" i="70"/>
  <c r="Z2902" i="70"/>
  <c r="Z1371" i="70"/>
  <c r="Z2715" i="70"/>
  <c r="Z906" i="70"/>
  <c r="Z1948" i="70"/>
  <c r="Z3175" i="70"/>
  <c r="Z999" i="70"/>
  <c r="Z2509" i="70"/>
  <c r="Z3485" i="70"/>
  <c r="Z1653" i="70"/>
  <c r="Z170" i="70"/>
  <c r="Z301" i="70"/>
  <c r="Z753" i="70"/>
  <c r="Z1864" i="70"/>
  <c r="Z1183" i="70"/>
  <c r="Z2593" i="70"/>
  <c r="Z1316" i="70"/>
  <c r="Z2210" i="70"/>
  <c r="Z282" i="70"/>
  <c r="J52" i="76"/>
  <c r="Z581" i="70"/>
  <c r="Z125" i="70"/>
  <c r="Z207" i="70"/>
  <c r="Z1396" i="70"/>
  <c r="Z1168" i="70"/>
  <c r="Z725" i="70"/>
  <c r="Z108" i="70"/>
  <c r="Z2328" i="70"/>
  <c r="Z2674" i="70"/>
  <c r="Z2534" i="70"/>
  <c r="Z639" i="70"/>
  <c r="Z1385" i="70"/>
  <c r="Z1388" i="70"/>
  <c r="Z1938" i="70"/>
  <c r="Z1798" i="70"/>
  <c r="Z2219" i="70"/>
  <c r="Z2860" i="70"/>
  <c r="Z3315" i="70"/>
  <c r="Z424" i="70"/>
  <c r="Z3384" i="70"/>
  <c r="Z3031" i="70"/>
  <c r="Z3330" i="70"/>
  <c r="Z603" i="70"/>
  <c r="Z286" i="70"/>
  <c r="Z1369" i="70"/>
  <c r="Z2376" i="70"/>
  <c r="Z1769" i="70"/>
  <c r="Z250" i="70"/>
  <c r="Z506" i="70"/>
  <c r="Z833" i="70"/>
  <c r="Z1904" i="70"/>
  <c r="Z1262" i="70"/>
  <c r="J90" i="76"/>
  <c r="Z348" i="70"/>
  <c r="Z1157" i="70"/>
  <c r="Z1239" i="70"/>
  <c r="Z2872" i="70"/>
  <c r="Z2273" i="70"/>
  <c r="Z71" i="70"/>
  <c r="Z529" i="70"/>
  <c r="Z1457" i="70"/>
  <c r="Z1872" i="70"/>
  <c r="Z2640" i="70"/>
  <c r="Z1215" i="70"/>
  <c r="Z2041" i="70"/>
  <c r="Z2793" i="70"/>
  <c r="Z1416" i="70"/>
  <c r="Z2194" i="70"/>
  <c r="Z2858" i="70"/>
  <c r="Z712" i="70"/>
  <c r="Z1686" i="70"/>
  <c r="Z2358" i="70"/>
  <c r="Z3022" i="70"/>
  <c r="Z1427" i="70"/>
  <c r="Z2619" i="70"/>
  <c r="Z3459" i="70"/>
  <c r="Z1500" i="70"/>
  <c r="Z2668" i="70"/>
  <c r="Z3484" i="70"/>
  <c r="Z1549" i="70"/>
  <c r="Z2717" i="70"/>
  <c r="Z3517" i="70"/>
  <c r="Z1541" i="70"/>
  <c r="Z2709" i="70"/>
  <c r="Z3505" i="70"/>
  <c r="Z1895" i="70"/>
  <c r="Z2159" i="70"/>
  <c r="Z2207" i="70"/>
  <c r="Z2255" i="70"/>
  <c r="Z2271" i="70"/>
  <c r="Z2883" i="70"/>
  <c r="Z3161" i="70"/>
  <c r="Z2767" i="70"/>
  <c r="Z1892" i="70"/>
  <c r="Z3422" i="70"/>
  <c r="AA291" i="70"/>
  <c r="AA124" i="70"/>
  <c r="AA636" i="70"/>
  <c r="AA509" i="70"/>
  <c r="AA118" i="70"/>
  <c r="AA863" i="70"/>
  <c r="AA696" i="70"/>
  <c r="AA438" i="70"/>
  <c r="AA1041" i="70"/>
  <c r="AA773" i="70"/>
  <c r="AA1134" i="70"/>
  <c r="AA939" i="70"/>
  <c r="AA594" i="70"/>
  <c r="AA1304" i="70"/>
  <c r="AA1116" i="70"/>
  <c r="AA1447" i="70"/>
  <c r="AA1098" i="70"/>
  <c r="AA1696" i="70"/>
  <c r="AA1449" i="70"/>
  <c r="AA715" i="70"/>
  <c r="AA1565" i="70"/>
  <c r="Z89" i="70"/>
  <c r="Z811" i="70"/>
  <c r="Z118" i="70"/>
  <c r="Z1528" i="70"/>
  <c r="Z542" i="70"/>
  <c r="Z2409" i="70"/>
  <c r="Z992" i="70"/>
  <c r="Z2042" i="70"/>
  <c r="Z2810" i="70"/>
  <c r="Z776" i="70"/>
  <c r="Z1822" i="70"/>
  <c r="Z2582" i="70"/>
  <c r="Z120" i="70"/>
  <c r="Z2187" i="70"/>
  <c r="Z3331" i="70"/>
  <c r="Z1391" i="70"/>
  <c r="Z2748" i="70"/>
  <c r="Z970" i="70"/>
  <c r="Z1949" i="70"/>
  <c r="Z3176" i="70"/>
  <c r="Z887" i="70"/>
  <c r="J55" i="76"/>
  <c r="Z543" i="70"/>
  <c r="Z925" i="70"/>
  <c r="Z862" i="70"/>
  <c r="Z2712" i="70"/>
  <c r="Z2113" i="70"/>
  <c r="Z544" i="70"/>
  <c r="Z1834" i="70"/>
  <c r="Z2634" i="70"/>
  <c r="Z293" i="70"/>
  <c r="Z1646" i="70"/>
  <c r="Z2414" i="70"/>
  <c r="Z3166" i="70"/>
  <c r="Z1867" i="70"/>
  <c r="Z3120" i="70"/>
  <c r="Z870" i="70"/>
  <c r="Z2428" i="70"/>
  <c r="Z3452" i="70"/>
  <c r="Z1645" i="70"/>
  <c r="Z2963" i="70"/>
  <c r="Z1727" i="70"/>
  <c r="Z2133" i="70"/>
  <c r="Z531" i="70"/>
  <c r="Z158" i="70"/>
  <c r="Z1337" i="70"/>
  <c r="Z2336" i="70"/>
  <c r="Z1745" i="70"/>
  <c r="Z2873" i="70"/>
  <c r="Z1618" i="70"/>
  <c r="Z2450" i="70"/>
  <c r="Z3218" i="70"/>
  <c r="Z1467" i="70"/>
  <c r="Z2230" i="70"/>
  <c r="Z2998" i="70"/>
  <c r="Z1547" i="70"/>
  <c r="Z2891" i="70"/>
  <c r="Z1663" i="70"/>
  <c r="Z2124" i="70"/>
  <c r="Z3281" i="70"/>
  <c r="Z1310" i="70"/>
  <c r="Z2669" i="70"/>
  <c r="Z264" i="70"/>
  <c r="Z1813" i="70"/>
  <c r="Z19" i="70"/>
  <c r="Z780" i="70"/>
  <c r="Z1009" i="70"/>
  <c r="Z2056" i="70"/>
  <c r="Z1443" i="70"/>
  <c r="Z2713" i="70"/>
  <c r="Z1462" i="70"/>
  <c r="Z2306" i="70"/>
  <c r="Z819" i="70"/>
  <c r="Z507" i="70"/>
  <c r="Z58" i="70"/>
  <c r="Z697" i="70"/>
  <c r="Z981" i="70"/>
  <c r="Z1294" i="70"/>
  <c r="Z67" i="70"/>
  <c r="Z1478" i="70"/>
  <c r="Z598" i="70"/>
  <c r="Z2537" i="70"/>
  <c r="Z1510" i="70"/>
  <c r="J106" i="76"/>
  <c r="Z741" i="70"/>
  <c r="Z2192" i="70"/>
  <c r="Z2729" i="70"/>
  <c r="Z3138" i="70"/>
  <c r="Z2966" i="70"/>
  <c r="Z1759" i="70"/>
  <c r="Z1447" i="70"/>
  <c r="Z2021" i="70"/>
  <c r="Z1903" i="70"/>
  <c r="Z3215" i="70"/>
  <c r="Z3423" i="70"/>
  <c r="Z209" i="70"/>
  <c r="Z923" i="70"/>
  <c r="Z262" i="70"/>
  <c r="Z1608" i="70"/>
  <c r="Z703" i="70"/>
  <c r="J46" i="76"/>
  <c r="Z463" i="70"/>
  <c r="Z885" i="70"/>
  <c r="Z782" i="70"/>
  <c r="Z2664" i="70"/>
  <c r="Z2073" i="70"/>
  <c r="Z131" i="70"/>
  <c r="Z892" i="70"/>
  <c r="Z1073" i="70"/>
  <c r="Z2120" i="70"/>
  <c r="Z1505" i="70"/>
  <c r="Z337" i="70"/>
  <c r="Z1059" i="70"/>
  <c r="Z454" i="70"/>
  <c r="Z1451" i="70"/>
  <c r="Z2248" i="70"/>
  <c r="Z308" i="70"/>
  <c r="Z1657" i="70"/>
  <c r="Z2425" i="70"/>
  <c r="Z768" i="70"/>
  <c r="Z1818" i="70"/>
  <c r="Z2522" i="70"/>
  <c r="Z3194" i="70"/>
  <c r="Z1322" i="70"/>
  <c r="Z2030" i="70"/>
  <c r="Z2694" i="70"/>
  <c r="Z184" i="70"/>
  <c r="Z2027" i="70"/>
  <c r="Z3109" i="70"/>
  <c r="Z384" i="70"/>
  <c r="Z2076" i="70"/>
  <c r="Z3153" i="70"/>
  <c r="Z596" i="70"/>
  <c r="Z2141" i="70"/>
  <c r="Z3187" i="70"/>
  <c r="Z532" i="70"/>
  <c r="Z2117" i="70"/>
  <c r="Z3171" i="70"/>
  <c r="Z1280" i="70"/>
  <c r="Z2487" i="70"/>
  <c r="Z3296" i="70"/>
  <c r="Z3319" i="70"/>
  <c r="Z3321" i="70"/>
  <c r="Z3328" i="70"/>
  <c r="Z3496" i="70"/>
  <c r="Z3221" i="70"/>
  <c r="Z3550" i="70"/>
  <c r="Z822" i="70"/>
  <c r="AA35" i="70"/>
  <c r="AA547" i="70"/>
  <c r="AA380" i="70"/>
  <c r="AA253" i="70"/>
  <c r="AA89" i="70"/>
  <c r="AA561" i="70"/>
  <c r="AA295" i="70"/>
  <c r="AA952" i="70"/>
  <c r="AA785" i="70"/>
  <c r="AA417" i="70"/>
  <c r="AA796" i="70"/>
  <c r="AA337" i="70"/>
  <c r="AA1223" i="70"/>
  <c r="AA1043" i="70"/>
  <c r="AA764" i="70"/>
  <c r="AA1113" i="70"/>
  <c r="AA1703" i="70"/>
  <c r="AA1440" i="70"/>
  <c r="AA1115" i="70"/>
  <c r="AA1705" i="70"/>
  <c r="AA1305" i="70"/>
  <c r="AA1321" i="70"/>
  <c r="Z483" i="70"/>
  <c r="Z94" i="70"/>
  <c r="Z1305" i="70"/>
  <c r="Z2312" i="70"/>
  <c r="Z1705" i="70"/>
  <c r="Z2849" i="70"/>
  <c r="Z1594" i="70"/>
  <c r="Z2426" i="70"/>
  <c r="Z3178" i="70"/>
  <c r="Z1448" i="70"/>
  <c r="Z2206" i="70"/>
  <c r="Z2974" i="70"/>
  <c r="Z1515" i="70"/>
  <c r="Z2843" i="70"/>
  <c r="Z1519" i="70"/>
  <c r="Z2060" i="70"/>
  <c r="Z3260" i="70"/>
  <c r="Z1246" i="70"/>
  <c r="Z2637" i="70"/>
  <c r="Z3549" i="70"/>
  <c r="Z1781" i="70"/>
  <c r="Z322" i="70"/>
  <c r="Z560" i="70"/>
  <c r="Z865" i="70"/>
  <c r="Z1944" i="70"/>
  <c r="Z1315" i="70"/>
  <c r="Z2641" i="70"/>
  <c r="Z1380" i="70"/>
  <c r="Z2242" i="70"/>
  <c r="Z3010" i="70"/>
  <c r="Z1192" i="70"/>
  <c r="Z2038" i="70"/>
  <c r="Z2798" i="70"/>
  <c r="Z1090" i="70"/>
  <c r="Z2539" i="70"/>
  <c r="Z3499" i="70"/>
  <c r="Z1756" i="70"/>
  <c r="Z3036" i="70"/>
  <c r="Z638" i="70"/>
  <c r="Z2317" i="70"/>
  <c r="Z3397" i="70"/>
  <c r="Z1456" i="70"/>
  <c r="Z137" i="70"/>
  <c r="Z867" i="70"/>
  <c r="Z182" i="70"/>
  <c r="Z1560" i="70"/>
  <c r="Z585" i="70"/>
  <c r="Z2441" i="70"/>
  <c r="Z1024" i="70"/>
  <c r="Z2058" i="70"/>
  <c r="Z2826" i="70"/>
  <c r="Z840" i="70"/>
  <c r="Z1846" i="70"/>
  <c r="Z2622" i="70"/>
  <c r="Z312" i="70"/>
  <c r="Z2235" i="70"/>
  <c r="Z3347" i="70"/>
  <c r="Z1428" i="70"/>
  <c r="Z2780" i="70"/>
  <c r="Z1162" i="70"/>
  <c r="Z2013" i="70"/>
  <c r="Z3208" i="70"/>
  <c r="Z983" i="70"/>
  <c r="J78" i="76"/>
  <c r="Z124" i="70"/>
  <c r="Z1077" i="70"/>
  <c r="Z1118" i="70"/>
  <c r="Z2808" i="70"/>
  <c r="Z2209" i="70"/>
  <c r="Z704" i="70"/>
  <c r="Z1898" i="70"/>
  <c r="Z2682" i="70"/>
  <c r="Z51" i="70"/>
  <c r="Z860" i="70"/>
  <c r="Z591" i="70"/>
  <c r="Z1506" i="70"/>
  <c r="Z787" i="70"/>
  <c r="Z2930" i="70"/>
  <c r="Z707" i="70"/>
  <c r="Z1641" i="70"/>
  <c r="Z2014" i="70"/>
  <c r="Z3143" i="70"/>
  <c r="Z1259" i="70"/>
  <c r="Z3360" i="70"/>
  <c r="Z271" i="70"/>
  <c r="Z464" i="70"/>
  <c r="Z1961" i="70"/>
  <c r="Z884" i="70"/>
  <c r="Z2088" i="70"/>
  <c r="Z81" i="70"/>
  <c r="Z70" i="70"/>
  <c r="Z500" i="70"/>
  <c r="Z407" i="70"/>
  <c r="Z702" i="70"/>
  <c r="Z2728" i="70"/>
  <c r="Z2129" i="70"/>
  <c r="Z1538" i="70"/>
  <c r="Z2946" i="70"/>
  <c r="Z1774" i="70"/>
  <c r="Z3102" i="70"/>
  <c r="Z2763" i="70"/>
  <c r="Z1644" i="70"/>
  <c r="Z72" i="70"/>
  <c r="Z2877" i="70"/>
  <c r="Z1685" i="70"/>
  <c r="Z232" i="70"/>
  <c r="Z2543" i="70"/>
  <c r="Z2639" i="70"/>
  <c r="Z3285" i="70"/>
  <c r="Z3167" i="70"/>
  <c r="Z3220" i="70"/>
  <c r="AA188" i="70"/>
  <c r="AA573" i="70"/>
  <c r="AA927" i="70"/>
  <c r="AA538" i="70"/>
  <c r="AA250" i="70"/>
  <c r="AA1023" i="70"/>
  <c r="AA175" i="70"/>
  <c r="AA1511" i="70"/>
  <c r="AA401" i="70"/>
  <c r="AA932" i="70"/>
  <c r="Z417" i="70"/>
  <c r="Z577" i="70"/>
  <c r="Z927" i="70"/>
  <c r="Z1200" i="70"/>
  <c r="Z2898" i="70"/>
  <c r="Z1918" i="70"/>
  <c r="Z706" i="70"/>
  <c r="Z3411" i="70"/>
  <c r="Z2908" i="70"/>
  <c r="Z2125" i="70"/>
  <c r="Z1235" i="70"/>
  <c r="Z396" i="70"/>
  <c r="Z1282" i="70"/>
  <c r="Z2297" i="70"/>
  <c r="Z1930" i="70"/>
  <c r="Z597" i="70"/>
  <c r="Z2502" i="70"/>
  <c r="Z2043" i="70"/>
  <c r="Z1190" i="70"/>
  <c r="Z3532" i="70"/>
  <c r="Z3080" i="70"/>
  <c r="J14" i="76"/>
  <c r="Z677" i="70"/>
  <c r="Z2528" i="70"/>
  <c r="Z117" i="70"/>
  <c r="Z2538" i="70"/>
  <c r="Z1558" i="70"/>
  <c r="Z3086" i="70"/>
  <c r="Z3024" i="70"/>
  <c r="Z2284" i="70"/>
  <c r="Z1501" i="70"/>
  <c r="Z1334" i="70"/>
  <c r="Z347" i="70"/>
  <c r="Z1225" i="70"/>
  <c r="Z1633" i="70"/>
  <c r="Z1562" i="70"/>
  <c r="Z2882" i="70"/>
  <c r="Z936" i="70"/>
  <c r="Z1902" i="70"/>
  <c r="Z2654" i="70"/>
  <c r="Z589" i="70"/>
  <c r="Z2299" i="70"/>
  <c r="Z3395" i="70"/>
  <c r="Z1532" i="70"/>
  <c r="Z2876" i="70"/>
  <c r="Z1599" i="70"/>
  <c r="Z2077" i="70"/>
  <c r="Z3261" i="70"/>
  <c r="Z1111" i="70"/>
  <c r="Z2581" i="70"/>
  <c r="Z3521" i="70"/>
  <c r="Z2103" i="70"/>
  <c r="Z2997" i="70"/>
  <c r="Z3255" i="70"/>
  <c r="Z3434" i="70"/>
  <c r="Z568" i="70"/>
  <c r="Z2759" i="70"/>
  <c r="Z2895" i="70"/>
  <c r="Z2799" i="70"/>
  <c r="Z3514" i="70"/>
  <c r="AA523" i="70"/>
  <c r="AA428" i="70"/>
  <c r="AA373" i="70"/>
  <c r="AA289" i="70"/>
  <c r="AA879" i="70"/>
  <c r="AA784" i="70"/>
  <c r="AA687" i="70"/>
  <c r="AA378" i="70"/>
  <c r="AA874" i="70"/>
  <c r="AA707" i="70"/>
  <c r="AA416" i="70"/>
  <c r="AA1320" i="70"/>
  <c r="AA546" i="70"/>
  <c r="AA1607" i="70"/>
  <c r="AA1416" i="70"/>
  <c r="AA1195" i="70"/>
  <c r="AA1825" i="70"/>
  <c r="AA1509" i="70"/>
  <c r="AA1752" i="70"/>
  <c r="AA2278" i="70"/>
  <c r="AA1197" i="70"/>
  <c r="AA1999" i="70"/>
  <c r="AA2511" i="70"/>
  <c r="AA1682" i="70"/>
  <c r="AA2224" i="70"/>
  <c r="AA578" i="70"/>
  <c r="AA1892" i="70"/>
  <c r="AA2404" i="70"/>
  <c r="AA1765" i="70"/>
  <c r="AA2736" i="70"/>
  <c r="AA3248" i="70"/>
  <c r="AA2210" i="70"/>
  <c r="AA2953" i="70"/>
  <c r="AA1539" i="70"/>
  <c r="AA2655" i="70"/>
  <c r="AA3178" i="70"/>
  <c r="AA1979" i="70"/>
  <c r="AA2838" i="70"/>
  <c r="AA3350" i="70"/>
  <c r="AA2987" i="70"/>
  <c r="AA1829" i="70"/>
  <c r="AA3276" i="70"/>
  <c r="AA2410" i="70"/>
  <c r="AA3456" i="70"/>
  <c r="AA2853" i="70"/>
  <c r="AA1797" i="70"/>
  <c r="AA2389" i="70"/>
  <c r="AA2820" i="70"/>
  <c r="AA3124" i="70"/>
  <c r="AA3055" i="70"/>
  <c r="AA3538" i="70"/>
  <c r="AA3023" i="70"/>
  <c r="J114" i="76"/>
  <c r="Z1293" i="70"/>
  <c r="Z148" i="70"/>
  <c r="Z1092" i="70"/>
  <c r="Z2224" i="70"/>
  <c r="Z2809" i="70"/>
  <c r="Z2386" i="70"/>
  <c r="Z1394" i="70"/>
  <c r="Z423" i="70"/>
  <c r="J63" i="76"/>
  <c r="Z844" i="70"/>
  <c r="J87" i="76"/>
  <c r="Z701" i="70"/>
  <c r="Z1048" i="70"/>
  <c r="Z964" i="70"/>
  <c r="Z2313" i="70"/>
  <c r="Z2606" i="70"/>
  <c r="Z1791" i="70"/>
  <c r="Z2327" i="70"/>
  <c r="Z2691" i="70"/>
  <c r="Z558" i="70"/>
  <c r="Z1346" i="70"/>
  <c r="J5" i="76"/>
  <c r="Z614" i="70"/>
  <c r="Z2480" i="70"/>
  <c r="Z258" i="70"/>
  <c r="Z841" i="70"/>
  <c r="Z1283" i="70"/>
  <c r="Z731" i="70"/>
  <c r="Z1150" i="70"/>
  <c r="Z2824" i="70"/>
  <c r="Z2217" i="70"/>
  <c r="Z1626" i="70"/>
  <c r="Z3026" i="70"/>
  <c r="Z1854" i="70"/>
  <c r="Z3198" i="70"/>
  <c r="Z2907" i="70"/>
  <c r="Z1788" i="70"/>
  <c r="Z1270" i="70"/>
  <c r="Z2995" i="70"/>
  <c r="Z1829" i="70"/>
  <c r="Z698" i="70"/>
  <c r="Z2899" i="70"/>
  <c r="Z2935" i="70"/>
  <c r="Z3543" i="70"/>
  <c r="Z3462" i="70"/>
  <c r="Z3008" i="70"/>
  <c r="AA252" i="70"/>
  <c r="AA637" i="70"/>
  <c r="AA39" i="70"/>
  <c r="AA641" i="70"/>
  <c r="AA464" i="70"/>
  <c r="AA1095" i="70"/>
  <c r="AA402" i="70"/>
  <c r="AA1575" i="70"/>
  <c r="AA763" i="70"/>
  <c r="AA1091" i="70"/>
  <c r="Z306" i="70"/>
  <c r="Z849" i="70"/>
  <c r="Z1304" i="70"/>
  <c r="Z1370" i="70"/>
  <c r="Z3002" i="70"/>
  <c r="Z2006" i="70"/>
  <c r="Z1026" i="70"/>
  <c r="Z3491" i="70"/>
  <c r="Z3025" i="70"/>
  <c r="Z2301" i="70"/>
  <c r="Z1438" i="70"/>
  <c r="Z843" i="70"/>
  <c r="Z1544" i="70"/>
  <c r="Z2433" i="70"/>
  <c r="Z2050" i="70"/>
  <c r="Z824" i="70"/>
  <c r="Z2590" i="70"/>
  <c r="Z2203" i="70"/>
  <c r="Z1410" i="70"/>
  <c r="Z1066" i="70"/>
  <c r="Z3197" i="70"/>
  <c r="J56" i="76"/>
  <c r="Z933" i="70"/>
  <c r="Z2720" i="70"/>
  <c r="Z586" i="70"/>
  <c r="Z2642" i="70"/>
  <c r="Z1662" i="70"/>
  <c r="Z3182" i="70"/>
  <c r="Z3131" i="70"/>
  <c r="Z2444" i="70"/>
  <c r="Z1661" i="70"/>
  <c r="Z36" i="70"/>
  <c r="Z63" i="70"/>
  <c r="Z1449" i="70"/>
  <c r="Z1833" i="70"/>
  <c r="Z1674" i="70"/>
  <c r="Z2970" i="70"/>
  <c r="Z1128" i="70"/>
  <c r="Z1990" i="70"/>
  <c r="Z2758" i="70"/>
  <c r="Z930" i="70"/>
  <c r="Z2491" i="70"/>
  <c r="Z3475" i="70"/>
  <c r="Z1692" i="70"/>
  <c r="Z3004" i="70"/>
  <c r="Z388" i="70"/>
  <c r="Z2253" i="70"/>
  <c r="Z3357" i="70"/>
  <c r="Z1402" i="70"/>
  <c r="Z2741" i="70"/>
  <c r="Z488" i="70"/>
  <c r="Z2263" i="70"/>
  <c r="Z3211" i="70"/>
  <c r="Z3432" i="70"/>
  <c r="Z1110" i="70"/>
  <c r="Z2260" i="70"/>
  <c r="Z3247" i="70"/>
  <c r="Z3295" i="70"/>
  <c r="Z3231" i="70"/>
  <c r="Z3498" i="70"/>
  <c r="AA595" i="70"/>
  <c r="AA500" i="70"/>
  <c r="AA453" i="70"/>
  <c r="AA150" i="70"/>
  <c r="AA951" i="70"/>
  <c r="AA856" i="70"/>
  <c r="AA761" i="70"/>
  <c r="AA495" i="70"/>
  <c r="AA986" i="70"/>
  <c r="AA850" i="70"/>
  <c r="AA647" i="70"/>
  <c r="AA271" i="70"/>
  <c r="AA866" i="70"/>
  <c r="AA1679" i="70"/>
  <c r="AA1488" i="70"/>
  <c r="AA1309" i="70"/>
  <c r="AA376" i="70"/>
  <c r="AA1581" i="70"/>
  <c r="AA1826" i="70"/>
  <c r="AA2342" i="70"/>
  <c r="AA1371" i="70"/>
  <c r="AA2063" i="70"/>
  <c r="AA2575" i="70"/>
  <c r="AA1764" i="70"/>
  <c r="AA2288" i="70"/>
  <c r="AA1036" i="70"/>
  <c r="AA1956" i="70"/>
  <c r="AA2468" i="70"/>
  <c r="AA1905" i="70"/>
  <c r="AA2800" i="70"/>
  <c r="AA3312" i="70"/>
  <c r="AA2338" i="70"/>
  <c r="AA3017" i="70"/>
  <c r="AA1749" i="70"/>
  <c r="AA2730" i="70"/>
  <c r="AA3242" i="70"/>
  <c r="AA2107" i="70"/>
  <c r="AA2902" i="70"/>
  <c r="AA1267" i="70"/>
  <c r="AA3115" i="70"/>
  <c r="AA2089" i="70"/>
  <c r="AA3375" i="70"/>
  <c r="AA2659" i="70"/>
  <c r="AA3520" i="70"/>
  <c r="AA2981" i="70"/>
  <c r="AA2317" i="70"/>
  <c r="AA2787" i="70"/>
  <c r="AA3076" i="70"/>
  <c r="AA3360" i="70"/>
  <c r="AA3457" i="70"/>
  <c r="AA2935" i="70"/>
  <c r="AA1852" i="70"/>
  <c r="Z122" i="70"/>
  <c r="Z729" i="70"/>
  <c r="J32" i="76"/>
  <c r="Z797" i="70"/>
  <c r="Z2608" i="70"/>
  <c r="Z341" i="70"/>
  <c r="Z2578" i="70"/>
  <c r="Z1598" i="70"/>
  <c r="Z526" i="70"/>
  <c r="Z201" i="70"/>
  <c r="Z693" i="70"/>
  <c r="Z114" i="70"/>
  <c r="Z1365" i="70"/>
  <c r="Z1439" i="70"/>
  <c r="Z625" i="70"/>
  <c r="Z2649" i="70"/>
  <c r="Z2894" i="70"/>
  <c r="Z1288" i="70"/>
  <c r="Z1436" i="70"/>
  <c r="Z3115" i="70"/>
  <c r="Z747" i="70"/>
  <c r="Z1487" i="70"/>
  <c r="J24" i="76"/>
  <c r="Z757" i="70"/>
  <c r="Z2576" i="70"/>
  <c r="Z450" i="70"/>
  <c r="Z961" i="70"/>
  <c r="Z1406" i="70"/>
  <c r="Z875" i="70"/>
  <c r="Z1324" i="70"/>
  <c r="Z2920" i="70"/>
  <c r="Z2329" i="70"/>
  <c r="Z1722" i="70"/>
  <c r="Z3106" i="70"/>
  <c r="Z1934" i="70"/>
  <c r="Z3270" i="70"/>
  <c r="Z3013" i="70"/>
  <c r="Z1932" i="70"/>
  <c r="Z68" i="70"/>
  <c r="Z3091" i="70"/>
  <c r="Z1973" i="70"/>
  <c r="Z986" i="70"/>
  <c r="Z3104" i="70"/>
  <c r="Z3129" i="70"/>
  <c r="Z3342" i="70"/>
  <c r="Z1875" i="70"/>
  <c r="Z2727" i="70"/>
  <c r="AA316" i="70"/>
  <c r="AA25" i="70"/>
  <c r="AA167" i="70"/>
  <c r="AA721" i="70"/>
  <c r="AA666" i="70"/>
  <c r="AA1159" i="70"/>
  <c r="AA608" i="70"/>
  <c r="AA1639" i="70"/>
  <c r="AA971" i="70"/>
  <c r="AA1202" i="70"/>
  <c r="Z147" i="70"/>
  <c r="Z1081" i="70"/>
  <c r="Z1529" i="70"/>
  <c r="Z1480" i="70"/>
  <c r="Z3090" i="70"/>
  <c r="Z2118" i="70"/>
  <c r="Z1328" i="70"/>
  <c r="Z714" i="70"/>
  <c r="Z3132" i="70"/>
  <c r="Z2461" i="70"/>
  <c r="Z1605" i="70"/>
  <c r="Z1179" i="70"/>
  <c r="Z1752" i="70"/>
  <c r="Z2529" i="70"/>
  <c r="Z2146" i="70"/>
  <c r="Z1000" i="70"/>
  <c r="Z2702" i="70"/>
  <c r="Z2379" i="70"/>
  <c r="Z1596" i="70"/>
  <c r="Z1743" i="70"/>
  <c r="Z3304" i="70"/>
  <c r="J98" i="76"/>
  <c r="Z1213" i="70"/>
  <c r="Z2904" i="70"/>
  <c r="Z832" i="70"/>
  <c r="Z2730" i="70"/>
  <c r="Z1750" i="70"/>
  <c r="Z3278" i="70"/>
  <c r="Z3248" i="70"/>
  <c r="Z2620" i="70"/>
  <c r="Z1821" i="70"/>
  <c r="Z617" i="70"/>
  <c r="Z391" i="70"/>
  <c r="Z648" i="70"/>
  <c r="Z2017" i="70"/>
  <c r="Z1786" i="70"/>
  <c r="Z3074" i="70"/>
  <c r="Z1290" i="70"/>
  <c r="Z2078" i="70"/>
  <c r="Z2846" i="70"/>
  <c r="Z1264" i="70"/>
  <c r="Z2651" i="70"/>
  <c r="Z136" i="70"/>
  <c r="Z1868" i="70"/>
  <c r="Z3111" i="70"/>
  <c r="Z839" i="70"/>
  <c r="Z2413" i="70"/>
  <c r="Z3453" i="70"/>
  <c r="Z1573" i="70"/>
  <c r="Z2901" i="70"/>
  <c r="Z858" i="70"/>
  <c r="Z2423" i="70"/>
  <c r="Z3415" i="70"/>
  <c r="Z1074" i="70"/>
  <c r="Z1924" i="70"/>
  <c r="Z2987" i="70"/>
  <c r="Z3544" i="70"/>
  <c r="Z3546" i="70"/>
  <c r="Z3519" i="70"/>
  <c r="AA83" i="70"/>
  <c r="AA667" i="70"/>
  <c r="AA580" i="70"/>
  <c r="AA525" i="70"/>
  <c r="AA294" i="70"/>
  <c r="AA103" i="70"/>
  <c r="AA928" i="70"/>
  <c r="AA833" i="70"/>
  <c r="AA609" i="70"/>
  <c r="AA1077" i="70"/>
  <c r="AA964" i="70"/>
  <c r="AA798" i="70"/>
  <c r="AA505" i="70"/>
  <c r="AA1062" i="70"/>
  <c r="AA234" i="70"/>
  <c r="AA1560" i="70"/>
  <c r="AA1393" i="70"/>
  <c r="AA779" i="70"/>
  <c r="AA304" i="70"/>
  <c r="AA1894" i="70"/>
  <c r="AA2406" i="70"/>
  <c r="AA1499" i="70"/>
  <c r="AA2127" i="70"/>
  <c r="AA2639" i="70"/>
  <c r="AA1837" i="70"/>
  <c r="AA2352" i="70"/>
  <c r="AA1265" i="70"/>
  <c r="AA2020" i="70"/>
  <c r="AA2532" i="70"/>
  <c r="AA2033" i="70"/>
  <c r="AA2864" i="70"/>
  <c r="AA1030" i="70"/>
  <c r="AA2466" i="70"/>
  <c r="AA3081" i="70"/>
  <c r="AA1891" i="70"/>
  <c r="AA2794" i="70"/>
  <c r="AA3306" i="70"/>
  <c r="AA2235" i="70"/>
  <c r="AA2966" i="70"/>
  <c r="AA1751" i="70"/>
  <c r="AA3243" i="70"/>
  <c r="AA2345" i="70"/>
  <c r="AA3439" i="70"/>
  <c r="AA2797" i="70"/>
  <c r="AA1235" i="70"/>
  <c r="AA3109" i="70"/>
  <c r="AA2751" i="70"/>
  <c r="AA3043" i="70"/>
  <c r="AA3328" i="70"/>
  <c r="AA3491" i="70"/>
  <c r="AA2037" i="70"/>
  <c r="AA3341" i="70"/>
  <c r="AA3287" i="70"/>
  <c r="Z323" i="70"/>
  <c r="Z1209" i="70"/>
  <c r="J118" i="76"/>
  <c r="Z1317" i="70"/>
  <c r="Z212" i="70"/>
  <c r="Z896" i="70"/>
  <c r="Z2762" i="70"/>
  <c r="Z1790" i="70"/>
  <c r="Z251" i="70"/>
  <c r="Z294" i="70"/>
  <c r="Z815" i="70"/>
  <c r="Z1038" i="70"/>
  <c r="Z2249" i="70"/>
  <c r="J89" i="76"/>
  <c r="Z2096" i="70"/>
  <c r="Z3066" i="70"/>
  <c r="Z1312" i="70"/>
  <c r="Z1893" i="70"/>
  <c r="Z3044" i="70"/>
  <c r="Z41" i="70"/>
  <c r="Z1373" i="70"/>
  <c r="Z404" i="70"/>
  <c r="Z287" i="70"/>
  <c r="Z520" i="70"/>
  <c r="Z1977" i="70"/>
  <c r="Z716" i="70"/>
  <c r="Z2008" i="70"/>
  <c r="Z153" i="70"/>
  <c r="Z198" i="70"/>
  <c r="Z2152" i="70"/>
  <c r="Z1553" i="70"/>
  <c r="Z565" i="70"/>
  <c r="Z2442" i="70"/>
  <c r="Z1208" i="70"/>
  <c r="Z2614" i="70"/>
  <c r="Z1883" i="70"/>
  <c r="Z1615" i="70"/>
  <c r="Z3047" i="70"/>
  <c r="Z1997" i="70"/>
  <c r="Z1775" i="70"/>
  <c r="Z3075" i="70"/>
  <c r="Z2343" i="70"/>
  <c r="Z3127" i="70"/>
  <c r="Z3137" i="70"/>
  <c r="Z3530" i="70"/>
  <c r="Z3382" i="70"/>
  <c r="AA483" i="70"/>
  <c r="AA189" i="70"/>
  <c r="AA458" i="70"/>
  <c r="AA888" i="70"/>
  <c r="AA314" i="70"/>
  <c r="AA94" i="70"/>
  <c r="AA965" i="70"/>
  <c r="AA966" i="70"/>
  <c r="AA1376" i="70"/>
  <c r="AA1641" i="70"/>
  <c r="AA1117" i="70"/>
  <c r="Z908" i="70"/>
  <c r="Z2128" i="70"/>
  <c r="Z2745" i="70"/>
  <c r="Z2322" i="70"/>
  <c r="Z1311" i="70"/>
  <c r="Z2878" i="70"/>
  <c r="Z2683" i="70"/>
  <c r="Z1900" i="70"/>
  <c r="Z935" i="70"/>
  <c r="Z3469" i="70"/>
  <c r="Z433" i="70"/>
  <c r="Z588" i="70"/>
  <c r="Z991" i="70"/>
  <c r="Z1231" i="70"/>
  <c r="Z2906" i="70"/>
  <c r="Z1926" i="70"/>
  <c r="Z738" i="70"/>
  <c r="Z3419" i="70"/>
  <c r="Z2924" i="70"/>
  <c r="Z2157" i="70"/>
  <c r="Z1256" i="70"/>
  <c r="Z476" i="70"/>
  <c r="Z1303" i="70"/>
  <c r="Z2305" i="70"/>
  <c r="Z1962" i="70"/>
  <c r="Z618" i="70"/>
  <c r="Z2510" i="70"/>
  <c r="Z2059" i="70"/>
  <c r="Z1222" i="70"/>
  <c r="Z3540" i="70"/>
  <c r="Z3101" i="70"/>
  <c r="J37" i="76"/>
  <c r="Z821" i="70"/>
  <c r="Z2632" i="70"/>
  <c r="Z373" i="70"/>
  <c r="Z2586" i="70"/>
  <c r="Z533" i="70"/>
  <c r="Z1710" i="70"/>
  <c r="Z2478" i="70"/>
  <c r="Z3230" i="70"/>
  <c r="Z1979" i="70"/>
  <c r="Z3184" i="70"/>
  <c r="Z1030" i="70"/>
  <c r="Z2540" i="70"/>
  <c r="Z3500" i="70"/>
  <c r="Z1757" i="70"/>
  <c r="Z3037" i="70"/>
  <c r="Z356" i="70"/>
  <c r="Z2229" i="70"/>
  <c r="Z3353" i="70"/>
  <c r="Z1767" i="70"/>
  <c r="Z2287" i="70"/>
  <c r="Z2740" i="70"/>
  <c r="Z3023" i="70"/>
  <c r="Z3265" i="70"/>
  <c r="Z3140" i="70"/>
  <c r="Z886" i="70"/>
  <c r="Z758" i="70"/>
  <c r="Z3486" i="70"/>
  <c r="AA379" i="70"/>
  <c r="AA284" i="70"/>
  <c r="AA229" i="70"/>
  <c r="AA137" i="70"/>
  <c r="AA727" i="70"/>
  <c r="AA615" i="70"/>
  <c r="AA463" i="70"/>
  <c r="AA112" i="70"/>
  <c r="AA567" i="70"/>
  <c r="AA254" i="70"/>
  <c r="AA1271" i="70"/>
  <c r="AA1168" i="70"/>
  <c r="AA1056" i="70"/>
  <c r="AA1463" i="70"/>
  <c r="AA1244" i="70"/>
  <c r="AA868" i="70"/>
  <c r="AA1681" i="70"/>
  <c r="AA1357" i="70"/>
  <c r="AA1546" i="70"/>
  <c r="AA2150" i="70"/>
  <c r="AA318" i="70"/>
  <c r="AA1871" i="70"/>
  <c r="AA2383" i="70"/>
  <c r="AA1436" i="70"/>
  <c r="AA2096" i="70"/>
  <c r="AA2608" i="70"/>
  <c r="AA1750" i="70"/>
  <c r="AA2276" i="70"/>
  <c r="AA1306" i="70"/>
  <c r="AA2545" i="70"/>
  <c r="AA3120" i="70"/>
  <c r="AA1954" i="70"/>
  <c r="AA2825" i="70"/>
  <c r="AA574" i="70"/>
  <c r="AA2403" i="70"/>
  <c r="AA3050" i="70"/>
  <c r="AA1699" i="70"/>
  <c r="AA2710" i="70"/>
  <c r="AA3222" i="70"/>
  <c r="AA2731" i="70"/>
  <c r="AA3550" i="70"/>
  <c r="AA3020" i="70"/>
  <c r="AA1898" i="70"/>
  <c r="AA3309" i="70"/>
  <c r="AA2522" i="70"/>
  <c r="AA3484" i="70"/>
  <c r="AA382" i="70"/>
  <c r="AA1945" i="70"/>
  <c r="AA2553" i="70"/>
  <c r="AA682" i="70"/>
  <c r="AA2707" i="70"/>
  <c r="AA2237" i="70"/>
  <c r="J18" i="76"/>
  <c r="Z1076" i="70"/>
  <c r="Z2216" i="70"/>
  <c r="Z654" i="70"/>
  <c r="Z1423" i="70"/>
  <c r="Z2369" i="70"/>
  <c r="Z1986" i="70"/>
  <c r="Z728" i="70"/>
  <c r="Z2558" i="70"/>
  <c r="Z2123" i="70"/>
  <c r="Z1075" i="70"/>
  <c r="Z1277" i="70"/>
  <c r="Z953" i="70"/>
  <c r="Z1085" i="70"/>
  <c r="Z3190" i="70"/>
  <c r="Z2867" i="70"/>
  <c r="Z61" i="70"/>
  <c r="J88" i="76"/>
  <c r="Z2864" i="70"/>
  <c r="Z1297" i="70"/>
  <c r="Z381" i="70"/>
  <c r="Z628" i="70"/>
  <c r="Z1914" i="70"/>
  <c r="Z2110" i="70"/>
  <c r="Z3205" i="70"/>
  <c r="Z903" i="70"/>
  <c r="Z2261" i="70"/>
  <c r="Z3447" i="70"/>
  <c r="Z32" i="70"/>
  <c r="AA99" i="70"/>
  <c r="AA153" i="70"/>
  <c r="AA849" i="70"/>
  <c r="AA1287" i="70"/>
  <c r="AA350" i="70"/>
  <c r="AA1373" i="70"/>
  <c r="Z176" i="70"/>
  <c r="Z1706" i="70"/>
  <c r="Z2302" i="70"/>
  <c r="Z320" i="70"/>
  <c r="Z2797" i="70"/>
  <c r="Z932" i="70"/>
  <c r="Z2753" i="70"/>
  <c r="Z1343" i="70"/>
  <c r="Z2699" i="70"/>
  <c r="Z967" i="70"/>
  <c r="Z489" i="70"/>
  <c r="Z1007" i="70"/>
  <c r="Z2922" i="70"/>
  <c r="Z770" i="70"/>
  <c r="Z2940" i="70"/>
  <c r="Z1278" i="70"/>
  <c r="Z1432" i="70"/>
  <c r="Z1994" i="70"/>
  <c r="Z1403" i="70"/>
  <c r="Z2950" i="70"/>
  <c r="Z2811" i="70"/>
  <c r="Z2028" i="70"/>
  <c r="Z1159" i="70"/>
  <c r="Z3533" i="70"/>
  <c r="Z3032" i="70"/>
  <c r="Z2599" i="70"/>
  <c r="Z1908" i="70"/>
  <c r="Z3391" i="70"/>
  <c r="Z3177" i="70"/>
  <c r="AA155" i="70"/>
  <c r="AA652" i="70"/>
  <c r="AA408" i="70"/>
  <c r="AA56" i="70"/>
  <c r="AA717" i="70"/>
  <c r="AA1051" i="70"/>
  <c r="AA716" i="70"/>
  <c r="AA698" i="70"/>
  <c r="AA1465" i="70"/>
  <c r="AA973" i="70"/>
  <c r="AA2470" i="70"/>
  <c r="AA2191" i="70"/>
  <c r="AA1904" i="70"/>
  <c r="AA1412" i="70"/>
  <c r="AA2596" i="70"/>
  <c r="AA2928" i="70"/>
  <c r="AA2594" i="70"/>
  <c r="AA2019" i="70"/>
  <c r="AA3370" i="70"/>
  <c r="AA3030" i="70"/>
  <c r="AA3353" i="70"/>
  <c r="AA3503" i="70"/>
  <c r="AA1739" i="70"/>
  <c r="AA3007" i="70"/>
  <c r="AA3467" i="70"/>
  <c r="AA2867" i="70"/>
  <c r="AA1398" i="70"/>
  <c r="Z605" i="70"/>
  <c r="Z745" i="70"/>
  <c r="Z1295" i="70"/>
  <c r="Z1982" i="70"/>
  <c r="Z1463" i="70"/>
  <c r="Z678" i="70"/>
  <c r="Z3404" i="70"/>
  <c r="Z979" i="70"/>
  <c r="Z1640" i="70"/>
  <c r="Z2457" i="70"/>
  <c r="Z2074" i="70"/>
  <c r="Z888" i="70"/>
  <c r="Z2638" i="70"/>
  <c r="Z2267" i="70"/>
  <c r="Z1483" i="70"/>
  <c r="Z1486" i="70"/>
  <c r="Z3240" i="70"/>
  <c r="J40" i="76"/>
  <c r="Z1335" i="70"/>
  <c r="Z608" i="70"/>
  <c r="Z3146" i="70"/>
  <c r="Z2670" i="70"/>
  <c r="Z3152" i="70"/>
  <c r="Z3196" i="70"/>
  <c r="Z3048" i="70"/>
  <c r="Z2453" i="70"/>
  <c r="Z40" i="70"/>
  <c r="Z2359" i="70"/>
  <c r="Z658" i="70"/>
  <c r="Z2164" i="70"/>
  <c r="Z3009" i="70"/>
  <c r="Z3378" i="70"/>
  <c r="Z2367" i="70"/>
  <c r="Z2975" i="70"/>
  <c r="AA51" i="70"/>
  <c r="AA36" i="70"/>
  <c r="AA69" i="70"/>
  <c r="AA57" i="70"/>
  <c r="AA743" i="70"/>
  <c r="Z989" i="70"/>
  <c r="Z2201" i="70"/>
  <c r="Z2410" i="70"/>
  <c r="Z1966" i="70"/>
  <c r="Z1947" i="70"/>
  <c r="Z2044" i="70"/>
  <c r="Z2029" i="70"/>
  <c r="Z1557" i="70"/>
  <c r="Z3256" i="70"/>
  <c r="Z1799" i="70"/>
  <c r="Z2803" i="70"/>
  <c r="Z3352" i="70"/>
  <c r="Z1668" i="70"/>
  <c r="Z3327" i="70"/>
  <c r="Z2307" i="70"/>
  <c r="Z2319" i="70"/>
  <c r="Z3522" i="70"/>
  <c r="AA475" i="70"/>
  <c r="AA468" i="70"/>
  <c r="AA493" i="70"/>
  <c r="AA383" i="70"/>
  <c r="Z915" i="70"/>
  <c r="Z1151" i="70"/>
  <c r="Z1906" i="70"/>
  <c r="Z1476" i="70"/>
  <c r="Z866" i="70"/>
  <c r="Z1126" i="70"/>
  <c r="Z1223" i="70"/>
  <c r="Z100" i="70"/>
  <c r="Z3021" i="70"/>
  <c r="Z1440" i="70"/>
  <c r="Z1940" i="70"/>
  <c r="Z2836" i="70"/>
  <c r="Z3354" i="70"/>
  <c r="Z1839" i="70"/>
  <c r="Z3510" i="70"/>
  <c r="Z3007" i="70"/>
  <c r="Z2751" i="70"/>
  <c r="AA323" i="70"/>
  <c r="AA308" i="70"/>
  <c r="AA341" i="70"/>
  <c r="AA86" i="70"/>
  <c r="Z219" i="70"/>
  <c r="Z2456" i="70"/>
  <c r="Z1471" i="70"/>
  <c r="Z856" i="70"/>
  <c r="Z3126" i="70"/>
  <c r="Z456" i="70"/>
  <c r="Z1413" i="70"/>
  <c r="Z3461" i="70"/>
  <c r="Z2773" i="70"/>
  <c r="J84" i="76"/>
  <c r="Z1664" i="70"/>
  <c r="Z2616" i="70"/>
  <c r="Z669" i="70"/>
  <c r="Z2603" i="70"/>
  <c r="Z1381" i="70"/>
  <c r="Z733" i="70"/>
  <c r="Z107" i="70"/>
  <c r="Z1497" i="70"/>
  <c r="Z1512" i="70"/>
  <c r="Z829" i="70"/>
  <c r="Z1336" i="70"/>
  <c r="Z2274" i="70"/>
  <c r="Z2438" i="70"/>
  <c r="Z3531" i="70"/>
  <c r="Z1693" i="70"/>
  <c r="Z2853" i="70"/>
  <c r="Z2628" i="70"/>
  <c r="Z3490" i="70"/>
  <c r="AA355" i="70"/>
  <c r="AA246" i="70"/>
  <c r="AA64" i="70"/>
  <c r="AA756" i="70"/>
  <c r="AA1205" i="70"/>
  <c r="AA1629" i="70"/>
  <c r="Z1736" i="70"/>
  <c r="Z2138" i="70"/>
  <c r="Z2686" i="70"/>
  <c r="Z1564" i="70"/>
  <c r="Z3293" i="70"/>
  <c r="Z1173" i="70"/>
  <c r="Z800" i="70"/>
  <c r="Z1742" i="70"/>
  <c r="Z3237" i="70"/>
  <c r="Z1805" i="70"/>
  <c r="Z223" i="70"/>
  <c r="Z1929" i="70"/>
  <c r="Z3306" i="70"/>
  <c r="Z1723" i="70"/>
  <c r="Z3372" i="70"/>
  <c r="Z1989" i="70"/>
  <c r="Z2232" i="70"/>
  <c r="Z2394" i="70"/>
  <c r="Z1518" i="70"/>
  <c r="Z3054" i="70"/>
  <c r="Z2960" i="70"/>
  <c r="Z2188" i="70"/>
  <c r="Z1411" i="70"/>
  <c r="Z938" i="70"/>
  <c r="Z3139" i="70"/>
  <c r="Z914" i="70"/>
  <c r="Z2339" i="70"/>
  <c r="Z2559" i="70"/>
  <c r="Z2723" i="70"/>
  <c r="AA235" i="70"/>
  <c r="AA85" i="70"/>
  <c r="AA522" i="70"/>
  <c r="AA200" i="70"/>
  <c r="AA58" i="70"/>
  <c r="AA1127" i="70"/>
  <c r="AA844" i="70"/>
  <c r="AA970" i="70"/>
  <c r="AA1537" i="70"/>
  <c r="AA1249" i="70"/>
  <c r="AA2534" i="70"/>
  <c r="AA2255" i="70"/>
  <c r="AA1968" i="70"/>
  <c r="AA1540" i="70"/>
  <c r="AA2660" i="70"/>
  <c r="AA2992" i="70"/>
  <c r="AA2697" i="70"/>
  <c r="AA2147" i="70"/>
  <c r="AA1133" i="70"/>
  <c r="AA3094" i="70"/>
  <c r="AA3422" i="70"/>
  <c r="AA662" i="70"/>
  <c r="AA2010" i="70"/>
  <c r="AA3263" i="70"/>
  <c r="AA1325" i="70"/>
  <c r="AA3359" i="70"/>
  <c r="AA2887" i="70"/>
  <c r="Z1414" i="70"/>
  <c r="Z1217" i="70"/>
  <c r="Z1554" i="70"/>
  <c r="Z2174" i="70"/>
  <c r="Z1787" i="70"/>
  <c r="Z1308" i="70"/>
  <c r="Z642" i="70"/>
  <c r="Z740" i="70"/>
  <c r="Z2024" i="70"/>
  <c r="Z2681" i="70"/>
  <c r="Z2282" i="70"/>
  <c r="Z1258" i="70"/>
  <c r="Z2830" i="70"/>
  <c r="Z2587" i="70"/>
  <c r="Z1820" i="70"/>
  <c r="Z743" i="70"/>
  <c r="Z3421" i="70"/>
  <c r="Z345" i="70"/>
  <c r="Z2040" i="70"/>
  <c r="Z1184" i="70"/>
  <c r="Z357" i="70"/>
  <c r="Z2926" i="70"/>
  <c r="Z3403" i="70"/>
  <c r="Z3468" i="70"/>
  <c r="Z3333" i="70"/>
  <c r="Z2629" i="70"/>
  <c r="Z664" i="70"/>
  <c r="Z2535" i="70"/>
  <c r="Z1700" i="70"/>
  <c r="Z2711" i="70"/>
  <c r="Z3287" i="70"/>
  <c r="Z2100" i="70"/>
  <c r="Z3039" i="70"/>
  <c r="Z3414" i="70"/>
  <c r="AA131" i="70"/>
  <c r="AA116" i="70"/>
  <c r="AA149" i="70"/>
  <c r="AA145" i="70"/>
  <c r="AA823" i="70"/>
  <c r="Z662" i="70"/>
  <c r="Z2561" i="70"/>
  <c r="Z2666" i="70"/>
  <c r="Z2198" i="70"/>
  <c r="Z2411" i="70"/>
  <c r="Z2508" i="70"/>
  <c r="Z2397" i="70"/>
  <c r="Z1925" i="70"/>
  <c r="Z3377" i="70"/>
  <c r="Z1991" i="70"/>
  <c r="Z3125" i="70"/>
  <c r="Z690" i="70"/>
  <c r="Z2227" i="70"/>
  <c r="Z2303" i="70"/>
  <c r="Z2791" i="70"/>
  <c r="Z1255" i="70"/>
  <c r="Z2563" i="70"/>
  <c r="AA563" i="70"/>
  <c r="AA548" i="70"/>
  <c r="AA581" i="70"/>
  <c r="AA511" i="70"/>
  <c r="Z1004" i="70"/>
  <c r="Z1761" i="70"/>
  <c r="Z2178" i="70"/>
  <c r="Z1718" i="70"/>
  <c r="Z1563" i="70"/>
  <c r="Z1660" i="70"/>
  <c r="Z1677" i="70"/>
  <c r="Z1079" i="70"/>
  <c r="Z3149" i="70"/>
  <c r="Z1639" i="70"/>
  <c r="Z2415" i="70"/>
  <c r="Z3148" i="70"/>
  <c r="Z726" i="70"/>
  <c r="Z2819" i="70"/>
  <c r="Z2911" i="70"/>
  <c r="Z2965" i="70"/>
  <c r="Z3241" i="70"/>
  <c r="AA403" i="70"/>
  <c r="AA396" i="70"/>
  <c r="AA421" i="70"/>
  <c r="AA262" i="70"/>
  <c r="Z76" i="70"/>
  <c r="Z649" i="70"/>
  <c r="Z1754" i="70"/>
  <c r="Z1300" i="70"/>
  <c r="Z376" i="70"/>
  <c r="Z637" i="70"/>
  <c r="Z871" i="70"/>
  <c r="Z1431" i="70"/>
  <c r="Z226" i="70"/>
  <c r="Z2688" i="70"/>
  <c r="Z1665" i="70"/>
  <c r="Z1768" i="70"/>
  <c r="Z3379" i="70"/>
  <c r="Z2839" i="70"/>
  <c r="Z1245" i="70"/>
  <c r="Z135" i="70"/>
  <c r="Z1873" i="70"/>
  <c r="Z1912" i="70"/>
  <c r="Z1341" i="70"/>
  <c r="Z1461" i="70"/>
  <c r="Z2362" i="70"/>
  <c r="Z2518" i="70"/>
  <c r="Z1002" i="70"/>
  <c r="Z1853" i="70"/>
  <c r="Z2979" i="70"/>
  <c r="Z2932" i="70"/>
  <c r="Z2387" i="70"/>
  <c r="AA419" i="70"/>
  <c r="AA358" i="70"/>
  <c r="AA192" i="70"/>
  <c r="AA862" i="70"/>
  <c r="AA1308" i="70"/>
  <c r="AA766" i="70"/>
  <c r="Z1928" i="70"/>
  <c r="Z2234" i="70"/>
  <c r="Z2782" i="70"/>
  <c r="Z1740" i="70"/>
  <c r="Z3389" i="70"/>
  <c r="Z134" i="70"/>
  <c r="Z1008" i="70"/>
  <c r="Z1838" i="70"/>
  <c r="Z3339" i="70"/>
  <c r="Z1981" i="70"/>
  <c r="Z567" i="70"/>
  <c r="Z2121" i="70"/>
  <c r="Z325" i="70"/>
  <c r="Z1899" i="70"/>
  <c r="Z3460" i="70"/>
  <c r="Z2165" i="70"/>
  <c r="Z2424" i="70"/>
  <c r="Z2498" i="70"/>
  <c r="Z1614" i="70"/>
  <c r="Z3142" i="70"/>
  <c r="Z3077" i="70"/>
  <c r="Z2364" i="70"/>
  <c r="Z1597" i="70"/>
  <c r="Z1535" i="70"/>
  <c r="Z3245" i="70"/>
  <c r="Z1812" i="70"/>
  <c r="Z2743" i="70"/>
  <c r="Z2851" i="70"/>
  <c r="Z1683" i="70"/>
  <c r="AA307" i="70"/>
  <c r="AA157" i="70"/>
  <c r="AA639" i="70"/>
  <c r="AA346" i="70"/>
  <c r="AA336" i="70"/>
  <c r="AA1199" i="70"/>
  <c r="AA958" i="70"/>
  <c r="AA1130" i="70"/>
  <c r="AA1609" i="70"/>
  <c r="AA1418" i="70"/>
  <c r="AA2598" i="70"/>
  <c r="AA2319" i="70"/>
  <c r="AA2032" i="70"/>
  <c r="AA1661" i="70"/>
  <c r="AA718" i="70"/>
  <c r="AA3056" i="70"/>
  <c r="AA2761" i="70"/>
  <c r="AA2275" i="70"/>
  <c r="AA1459" i="70"/>
  <c r="AA3158" i="70"/>
  <c r="AA3486" i="70"/>
  <c r="AA1554" i="70"/>
  <c r="AA2266" i="70"/>
  <c r="AA3433" i="70"/>
  <c r="AA2041" i="70"/>
  <c r="AA1690" i="70"/>
  <c r="AA2333" i="70"/>
  <c r="Z1832" i="70"/>
  <c r="Z626" i="70"/>
  <c r="Z1770" i="70"/>
  <c r="Z2366" i="70"/>
  <c r="Z2443" i="70"/>
  <c r="Z1676" i="70"/>
  <c r="Z324" i="70"/>
  <c r="Z414" i="70"/>
  <c r="Z2408" i="70"/>
  <c r="Z2913" i="70"/>
  <c r="Z2466" i="70"/>
  <c r="Z1485" i="70"/>
  <c r="Z3014" i="70"/>
  <c r="Z2939" i="70"/>
  <c r="Z2156" i="70"/>
  <c r="Z1352" i="70"/>
  <c r="Z778" i="70"/>
  <c r="Z579" i="70"/>
  <c r="Z2648" i="70"/>
  <c r="Z1546" i="70"/>
  <c r="Z968" i="70"/>
  <c r="Z3206" i="70"/>
  <c r="Z1194" i="70"/>
  <c r="Z1647" i="70"/>
  <c r="Z3501" i="70"/>
  <c r="Z2821" i="70"/>
  <c r="Z1082" i="70"/>
  <c r="Z653" i="70"/>
  <c r="Z2291" i="70"/>
  <c r="Z3065" i="70"/>
  <c r="Z3504" i="70"/>
  <c r="Z2948" i="70"/>
  <c r="Z3430" i="70"/>
  <c r="Z1455" i="70"/>
  <c r="AA211" i="70"/>
  <c r="AA204" i="70"/>
  <c r="AA237" i="70"/>
  <c r="AA233" i="70"/>
  <c r="AA903" i="70"/>
  <c r="Z1433" i="70"/>
  <c r="Z2841" i="70"/>
  <c r="Z2938" i="70"/>
  <c r="Z2462" i="70"/>
  <c r="Z2827" i="70"/>
  <c r="Z2961" i="70"/>
  <c r="Z2781" i="70"/>
  <c r="Z2293" i="70"/>
  <c r="Z3465" i="70"/>
  <c r="Z2167" i="70"/>
  <c r="Z3351" i="70"/>
  <c r="Z1715" i="70"/>
  <c r="Z2724" i="70"/>
  <c r="Z3136" i="70"/>
  <c r="Z1492" i="70"/>
  <c r="Z2323" i="70"/>
  <c r="Z2969" i="70"/>
  <c r="AA643" i="70"/>
  <c r="AA628" i="70"/>
  <c r="AA661" i="70"/>
  <c r="AA650" i="70"/>
  <c r="Z1045" i="70"/>
  <c r="Z2241" i="70"/>
  <c r="Z2458" i="70"/>
  <c r="Z1974" i="70"/>
  <c r="Z1995" i="70"/>
  <c r="Z2140" i="70"/>
  <c r="Z2061" i="70"/>
  <c r="Z1589" i="70"/>
  <c r="Z3288" i="70"/>
  <c r="Z1831" i="70"/>
  <c r="Z2835" i="70"/>
  <c r="Z3368" i="70"/>
  <c r="Z1732" i="70"/>
  <c r="Z3359" i="70"/>
  <c r="Z2915" i="70"/>
  <c r="Z2659" i="70"/>
  <c r="Z3542" i="70"/>
  <c r="AA491" i="70"/>
  <c r="AA476" i="70"/>
  <c r="AA501" i="70"/>
  <c r="AA394" i="70"/>
  <c r="Z397" i="70"/>
  <c r="Z1470" i="70"/>
  <c r="Z2066" i="70"/>
  <c r="Z1590" i="70"/>
  <c r="Z1307" i="70"/>
  <c r="Z1464" i="70"/>
  <c r="Z1517" i="70"/>
  <c r="Z727" i="70"/>
  <c r="Z1005" i="70"/>
  <c r="Z1273" i="70"/>
  <c r="J15" i="76"/>
  <c r="Z2770" i="70"/>
  <c r="Z1363" i="70"/>
  <c r="J104" i="76"/>
  <c r="Z52" i="70"/>
  <c r="Z112" i="70"/>
  <c r="Z517" i="70"/>
  <c r="J121" i="76"/>
  <c r="Z2064" i="70"/>
  <c r="Z245" i="70"/>
  <c r="Z1032" i="70"/>
  <c r="Z1739" i="70"/>
  <c r="Z2951" i="70"/>
  <c r="Z1395" i="70"/>
  <c r="Z2183" i="70"/>
  <c r="Z2945" i="70"/>
  <c r="Z3060" i="70"/>
  <c r="AA125" i="70"/>
  <c r="AA824" i="70"/>
  <c r="AA1262" i="70"/>
  <c r="AA758" i="70"/>
  <c r="AA1577" i="70"/>
  <c r="Z549" i="70"/>
  <c r="Z2633" i="70"/>
  <c r="Z1160" i="70"/>
  <c r="Z2523" i="70"/>
  <c r="Z553" i="70"/>
  <c r="Z113" i="70"/>
  <c r="Z564" i="70"/>
  <c r="Z2818" i="70"/>
  <c r="Z248" i="70"/>
  <c r="Z2764" i="70"/>
  <c r="Z951" i="70"/>
  <c r="Z910" i="70"/>
  <c r="Z1842" i="70"/>
  <c r="Z2422" i="70"/>
  <c r="Z902" i="70"/>
  <c r="Z2984" i="70"/>
  <c r="Z518" i="70"/>
  <c r="Z2937" i="70"/>
  <c r="Z101" i="70"/>
  <c r="Z2374" i="70"/>
  <c r="Z1803" i="70"/>
  <c r="Z710" i="70"/>
  <c r="Z3420" i="70"/>
  <c r="Z2925" i="70"/>
  <c r="Z2069" i="70"/>
  <c r="Z1591" i="70"/>
  <c r="Z2335" i="70"/>
  <c r="Z3052" i="70"/>
  <c r="Z2484" i="70"/>
  <c r="Z3156" i="70"/>
  <c r="AA212" i="70"/>
  <c r="AA65" i="70"/>
  <c r="AA487" i="70"/>
  <c r="AA1057" i="70"/>
  <c r="AA1294" i="70"/>
  <c r="AA1096" i="70"/>
  <c r="AA1391" i="70"/>
  <c r="AA554" i="70"/>
  <c r="AA1266" i="70"/>
  <c r="AA2086" i="70"/>
  <c r="AA1799" i="70"/>
  <c r="AA1301" i="70"/>
  <c r="AA2544" i="70"/>
  <c r="AA2212" i="70"/>
  <c r="AA2417" i="70"/>
  <c r="AA1821" i="70"/>
  <c r="AA3273" i="70"/>
  <c r="AA2986" i="70"/>
  <c r="AA2619" i="70"/>
  <c r="AA2533" i="70"/>
  <c r="AA2892" i="70"/>
  <c r="AA3181" i="70"/>
  <c r="AA3420" i="70"/>
  <c r="AA984" i="70"/>
  <c r="AA3303" i="70"/>
  <c r="AA2959" i="70"/>
  <c r="Z205" i="70"/>
  <c r="Z351" i="70"/>
  <c r="Z2009" i="70"/>
  <c r="Z69" i="70"/>
  <c r="Z3302" i="70"/>
  <c r="Z3467" i="70"/>
  <c r="Z2993" i="70"/>
  <c r="Z651" i="70"/>
  <c r="Z1425" i="70"/>
  <c r="Z1801" i="70"/>
  <c r="Z1650" i="70"/>
  <c r="Z3234" i="70"/>
  <c r="Z2254" i="70"/>
  <c r="Z1611" i="70"/>
  <c r="Z64" i="70"/>
  <c r="Z3303" i="70"/>
  <c r="Z2701" i="70"/>
  <c r="Z1861" i="70"/>
  <c r="Z470" i="70"/>
  <c r="Z2505" i="70"/>
  <c r="Z2650" i="70"/>
  <c r="Z2158" i="70"/>
  <c r="Z2331" i="70"/>
  <c r="Z2460" i="70"/>
  <c r="Z2365" i="70"/>
  <c r="Z1877" i="70"/>
  <c r="Z3369" i="70"/>
  <c r="Z1975" i="70"/>
  <c r="Z3083" i="70"/>
  <c r="Z525" i="70"/>
  <c r="Z2143" i="70"/>
  <c r="Z1524" i="70"/>
  <c r="Z2147" i="70"/>
  <c r="Z1014" i="70"/>
  <c r="Z2223" i="70"/>
  <c r="AA555" i="70"/>
  <c r="AA540" i="70"/>
  <c r="AA565" i="70"/>
  <c r="AA497" i="70"/>
  <c r="Z739" i="70"/>
  <c r="Z1039" i="70"/>
  <c r="Z1882" i="70"/>
  <c r="Z1412" i="70"/>
  <c r="Z834" i="70"/>
  <c r="Z998" i="70"/>
  <c r="Z1127" i="70"/>
  <c r="Z1631" i="70"/>
  <c r="Z3000" i="70"/>
  <c r="Z1386" i="70"/>
  <c r="Z1859" i="70"/>
  <c r="Z2804" i="70"/>
  <c r="Z3338" i="70"/>
  <c r="Z1731" i="70"/>
  <c r="Z3458" i="70"/>
  <c r="Z2719" i="70"/>
  <c r="Z2515" i="70"/>
  <c r="AA315" i="70"/>
  <c r="AA300" i="70"/>
  <c r="AA333" i="70"/>
  <c r="AA70" i="70"/>
  <c r="Z202" i="70"/>
  <c r="Z2160" i="70"/>
  <c r="Z1284" i="70"/>
  <c r="Z554" i="70"/>
  <c r="Z3006" i="70"/>
  <c r="Z3451" i="70"/>
  <c r="Z3516" i="70"/>
  <c r="Z3349" i="70"/>
  <c r="Z2677" i="70"/>
  <c r="Z794" i="70"/>
  <c r="Z2567" i="70"/>
  <c r="Z1951" i="70"/>
  <c r="Z2807" i="70"/>
  <c r="Z3344" i="70"/>
  <c r="Z2275" i="70"/>
  <c r="Z3124" i="70"/>
  <c r="Z3478" i="70"/>
  <c r="AA147" i="70"/>
  <c r="AA148" i="70"/>
  <c r="AA173" i="70"/>
  <c r="AA169" i="70"/>
  <c r="AA839" i="70"/>
  <c r="Z1086" i="70"/>
  <c r="Z309" i="70"/>
  <c r="Z3082" i="70"/>
  <c r="Z2630" i="70"/>
  <c r="Z3045" i="70"/>
  <c r="Z3121" i="70"/>
  <c r="Z3005" i="70"/>
  <c r="Z2373" i="70"/>
  <c r="Z3529" i="70"/>
  <c r="Z2295" i="70"/>
  <c r="Z3479" i="70"/>
  <c r="Z2083" i="70"/>
  <c r="Z2967" i="70"/>
  <c r="Z2575" i="70"/>
  <c r="Z2020" i="70"/>
  <c r="Z2863" i="70"/>
  <c r="AA27" i="70"/>
  <c r="AA20" i="70"/>
  <c r="AA45" i="70"/>
  <c r="AA41" i="70"/>
  <c r="AA711" i="70"/>
  <c r="AA704" i="70"/>
  <c r="AA697" i="70"/>
  <c r="AA534" i="70"/>
  <c r="AA1102" i="70"/>
  <c r="AA1087" i="70"/>
  <c r="AA1070" i="70"/>
  <c r="AA1029" i="70"/>
  <c r="AA1527" i="70"/>
  <c r="Z111" i="70"/>
  <c r="Z2833" i="70"/>
  <c r="Z1062" i="70"/>
  <c r="Z681" i="70"/>
  <c r="Z2265" i="70"/>
  <c r="Z769" i="70"/>
  <c r="Z2602" i="70"/>
  <c r="Z774" i="70"/>
  <c r="Z3277" i="70"/>
  <c r="Z3012" i="70"/>
  <c r="AA663" i="70"/>
  <c r="AA1112" i="70"/>
  <c r="J7" i="76"/>
  <c r="Z2514" i="70"/>
  <c r="Z2252" i="70"/>
  <c r="Z1105" i="70"/>
  <c r="Z2126" i="70"/>
  <c r="Z2493" i="70"/>
  <c r="Z2553" i="70"/>
  <c r="Z2395" i="70"/>
  <c r="J119" i="76"/>
  <c r="Z2786" i="70"/>
  <c r="Z3310" i="70"/>
  <c r="Z2700" i="70"/>
  <c r="Z791" i="70"/>
  <c r="Z2707" i="70"/>
  <c r="Z1844" i="70"/>
  <c r="AA451" i="70"/>
  <c r="AA807" i="70"/>
  <c r="AA754" i="70"/>
  <c r="AA34" i="70"/>
  <c r="AA1753" i="70"/>
  <c r="AA930" i="70"/>
  <c r="AA2160" i="70"/>
  <c r="AA1566" i="70"/>
  <c r="AA2889" i="70"/>
  <c r="AA1850" i="70"/>
  <c r="AA1422" i="70"/>
  <c r="AA2725" i="70"/>
  <c r="AA2868" i="70"/>
  <c r="J29" i="76"/>
  <c r="Z1840" i="70"/>
  <c r="Z2742" i="70"/>
  <c r="Z2012" i="70"/>
  <c r="Z1037" i="70"/>
  <c r="Z629" i="70"/>
  <c r="Z1678" i="70"/>
  <c r="Z3163" i="70"/>
  <c r="Z1725" i="70"/>
  <c r="Z548" i="70"/>
  <c r="Z1850" i="70"/>
  <c r="Z632" i="70"/>
  <c r="Z1095" i="70"/>
  <c r="Z2989" i="70"/>
  <c r="Z1699" i="70"/>
  <c r="Z3300" i="70"/>
  <c r="Z3426" i="70"/>
  <c r="Z2431" i="70"/>
  <c r="AA292" i="70"/>
  <c r="AA54" i="70"/>
  <c r="Z1460" i="70"/>
  <c r="Z3170" i="70"/>
  <c r="Z3173" i="70"/>
  <c r="Z3112" i="70"/>
  <c r="Z104" i="70"/>
  <c r="Z790" i="70"/>
  <c r="Z3073" i="70"/>
  <c r="Z2451" i="70"/>
  <c r="AA59" i="70"/>
  <c r="AA77" i="70"/>
  <c r="AA751" i="70"/>
  <c r="Z2577" i="70"/>
  <c r="Z2246" i="70"/>
  <c r="Z2556" i="70"/>
  <c r="Z2005" i="70"/>
  <c r="Z2007" i="70"/>
  <c r="Z818" i="70"/>
  <c r="Z2847" i="70"/>
  <c r="Z1419" i="70"/>
  <c r="AA571" i="70"/>
  <c r="AA589" i="70"/>
  <c r="Z561" i="70"/>
  <c r="Z2314" i="70"/>
  <c r="Z1771" i="70"/>
  <c r="Z1885" i="70"/>
  <c r="Z2957" i="70"/>
  <c r="Z1527" i="70"/>
  <c r="Z2671" i="70"/>
  <c r="Z3480" i="70"/>
  <c r="Z2564" i="70"/>
  <c r="Z1619" i="70"/>
  <c r="Z3366" i="70"/>
  <c r="Z2259" i="70"/>
  <c r="AA363" i="70"/>
  <c r="AA436" i="70"/>
  <c r="AA549" i="70"/>
  <c r="AA600" i="70"/>
  <c r="AA792" i="70"/>
  <c r="AA865" i="70"/>
  <c r="AA218" i="70"/>
  <c r="AA465" i="70"/>
  <c r="AA690" i="70"/>
  <c r="AA794" i="70"/>
  <c r="AA1439" i="70"/>
  <c r="AA1424" i="70"/>
  <c r="AA1337" i="70"/>
  <c r="AA854" i="70"/>
  <c r="AA1146" i="70"/>
  <c r="AA2062" i="70"/>
  <c r="AA66" i="70"/>
  <c r="AA1927" i="70"/>
  <c r="AA2519" i="70"/>
  <c r="AA1782" i="70"/>
  <c r="AA2376" i="70"/>
  <c r="AA1476" i="70"/>
  <c r="AA2188" i="70"/>
  <c r="AA1203" i="70"/>
  <c r="AA2653" i="70"/>
  <c r="AA3256" i="70"/>
  <c r="AA2370" i="70"/>
  <c r="AA3105" i="70"/>
  <c r="AA2083" i="70"/>
  <c r="AA2962" i="70"/>
  <c r="AA1646" i="70"/>
  <c r="AA2766" i="70"/>
  <c r="AA3358" i="70"/>
  <c r="AA3147" i="70"/>
  <c r="AA2441" i="70"/>
  <c r="AA3535" i="70"/>
  <c r="AA3133" i="70"/>
  <c r="AA2458" i="70"/>
  <c r="AA3540" i="70"/>
  <c r="AA2453" i="70"/>
  <c r="AA3140" i="70"/>
  <c r="AA3539" i="70"/>
  <c r="AA3123" i="70"/>
  <c r="AA2477" i="70"/>
  <c r="J81" i="76"/>
  <c r="Z848" i="70"/>
  <c r="Z2766" i="70"/>
  <c r="Z3324" i="70"/>
  <c r="Z2501" i="70"/>
  <c r="Z2407" i="70"/>
  <c r="Z2420" i="70"/>
  <c r="Z1138" i="70"/>
  <c r="Z3145" i="70"/>
  <c r="AA76" i="70"/>
  <c r="AA97" i="70"/>
  <c r="AA423" i="70"/>
  <c r="AA552" i="70"/>
  <c r="AA545" i="70"/>
  <c r="AA1206" i="70"/>
  <c r="Z439" i="70"/>
  <c r="Z1682" i="70"/>
  <c r="Z3294" i="70"/>
  <c r="Z711" i="70"/>
  <c r="Z2933" i="70"/>
  <c r="Z1360" i="70"/>
  <c r="Z3172" i="70"/>
  <c r="Z3204" i="70"/>
  <c r="Z2084" i="70"/>
  <c r="AA244" i="70"/>
  <c r="AA265" i="70"/>
  <c r="AA590" i="70"/>
  <c r="AA713" i="70"/>
  <c r="AA692" i="70"/>
  <c r="AA30" i="70"/>
  <c r="Z478" i="70"/>
  <c r="Z2298" i="70"/>
  <c r="Z1755" i="70"/>
  <c r="Z1869" i="70"/>
  <c r="Z394" i="70"/>
  <c r="Z1702" i="70"/>
  <c r="Z1837" i="70"/>
  <c r="Z1800" i="70"/>
  <c r="Z459" i="70"/>
  <c r="Z1568" i="70"/>
  <c r="Z3274" i="70"/>
  <c r="Z2236" i="70"/>
  <c r="Z1459" i="70"/>
  <c r="Z3093" i="70"/>
  <c r="AA398" i="70"/>
  <c r="AA869" i="70"/>
  <c r="Z159" i="70"/>
  <c r="Z3290" i="70"/>
  <c r="Z3356" i="70"/>
  <c r="Z2136" i="70"/>
  <c r="Z2886" i="70"/>
  <c r="Z3477" i="70"/>
  <c r="Z1252" i="70"/>
  <c r="Z3427" i="70"/>
  <c r="Z683" i="70"/>
  <c r="Z3162" i="70"/>
  <c r="Z1482" i="70"/>
  <c r="Z3217" i="70"/>
  <c r="Z1733" i="70"/>
  <c r="Z1046" i="70"/>
  <c r="Z3092" i="70"/>
  <c r="AA68" i="70"/>
  <c r="AA247" i="70"/>
  <c r="AA1150" i="70"/>
  <c r="AA1193" i="70"/>
  <c r="AA1000" i="70"/>
  <c r="AA1627" i="70"/>
  <c r="AA2416" i="70"/>
  <c r="AA2161" i="70"/>
  <c r="AA3145" i="70"/>
  <c r="AA2363" i="70"/>
  <c r="AA2601" i="70"/>
  <c r="AA3237" i="70"/>
  <c r="AA1885" i="70"/>
  <c r="Z343" i="70"/>
  <c r="Z1167" i="70"/>
  <c r="Z2934" i="70"/>
  <c r="Z2332" i="70"/>
  <c r="Z358" i="70"/>
  <c r="Z1088" i="70"/>
  <c r="Z1878" i="70"/>
  <c r="Z3363" i="70"/>
  <c r="Z2045" i="70"/>
  <c r="Z764" i="70"/>
  <c r="Z2130" i="70"/>
  <c r="Z1408" i="70"/>
  <c r="Z1565" i="70"/>
  <c r="Z3117" i="70"/>
  <c r="Z2324" i="70"/>
  <c r="Z352" i="70"/>
  <c r="Z2643" i="70"/>
  <c r="Z3071" i="70"/>
  <c r="AA372" i="70"/>
  <c r="AA214" i="70"/>
  <c r="Z2072" i="70"/>
  <c r="Z453" i="70"/>
  <c r="Z3435" i="70"/>
  <c r="Z3341" i="70"/>
  <c r="Z730" i="70"/>
  <c r="Z1764" i="70"/>
  <c r="Z3308" i="70"/>
  <c r="Z3081" i="70"/>
  <c r="AA139" i="70"/>
  <c r="AA165" i="70"/>
  <c r="AA831" i="70"/>
  <c r="Z2881" i="70"/>
  <c r="Z2486" i="70"/>
  <c r="Z2983" i="70"/>
  <c r="Z2309" i="70"/>
  <c r="Z2215" i="70"/>
  <c r="Z1779" i="70"/>
  <c r="Z3343" i="70"/>
  <c r="Z2404" i="70"/>
  <c r="AA651" i="70"/>
  <c r="AA677" i="70"/>
  <c r="Z230" i="70"/>
  <c r="Z2570" i="70"/>
  <c r="Z2251" i="70"/>
  <c r="Z2237" i="70"/>
  <c r="Z3085" i="70"/>
  <c r="Z1719" i="70"/>
  <c r="Z3019" i="70"/>
  <c r="Z1523" i="70"/>
  <c r="Z3223" i="70"/>
  <c r="Z2823" i="70"/>
  <c r="Z1652" i="70"/>
  <c r="Z2985" i="70"/>
  <c r="AA443" i="70"/>
  <c r="AA524" i="70"/>
  <c r="AA629" i="70"/>
  <c r="AA791" i="70"/>
  <c r="AA872" i="70"/>
  <c r="AA945" i="70"/>
  <c r="AA514" i="70"/>
  <c r="AA739" i="70"/>
  <c r="AA837" i="70"/>
  <c r="AA922" i="70"/>
  <c r="AA1615" i="70"/>
  <c r="AA1512" i="70"/>
  <c r="AA1417" i="70"/>
  <c r="AA1074" i="70"/>
  <c r="AA1370" i="70"/>
  <c r="AA2134" i="70"/>
  <c r="AA877" i="70"/>
  <c r="AA2007" i="70"/>
  <c r="AA2591" i="70"/>
  <c r="AA1864" i="70"/>
  <c r="AA2448" i="70"/>
  <c r="AA1620" i="70"/>
  <c r="AA2260" i="70"/>
  <c r="AA1534" i="70"/>
  <c r="AA2744" i="70"/>
  <c r="AA114" i="70"/>
  <c r="AA2514" i="70"/>
  <c r="AA3177" i="70"/>
  <c r="AA2227" i="70"/>
  <c r="AA3034" i="70"/>
  <c r="AA1831" i="70"/>
  <c r="AA2846" i="70"/>
  <c r="AA1414" i="70"/>
  <c r="AA3291" i="70"/>
  <c r="AA2700" i="70"/>
  <c r="AA1362" i="70"/>
  <c r="AA3277" i="70"/>
  <c r="AA2709" i="70"/>
  <c r="AA1869" i="70"/>
  <c r="AA2851" i="70"/>
  <c r="AA3387" i="70"/>
  <c r="AA2397" i="70"/>
  <c r="AA3522" i="70"/>
  <c r="AA3537" i="70"/>
  <c r="Z255" i="70"/>
  <c r="Z1666" i="70"/>
  <c r="Z3286" i="70"/>
  <c r="Z452" i="70"/>
  <c r="Z2885" i="70"/>
  <c r="Z1275" i="70"/>
  <c r="Z3151" i="70"/>
  <c r="Z3119" i="70"/>
  <c r="Z1919" i="70"/>
  <c r="AA236" i="70"/>
  <c r="AA257" i="70"/>
  <c r="AA562" i="70"/>
  <c r="AA705" i="70"/>
  <c r="AA681" i="70"/>
  <c r="AA1302" i="70"/>
  <c r="Z238" i="70"/>
  <c r="Z2266" i="70"/>
  <c r="Z1659" i="70"/>
  <c r="Z1773" i="70"/>
  <c r="Z3192" i="70"/>
  <c r="Z2499" i="70"/>
  <c r="Z982" i="70"/>
  <c r="Z3374" i="70"/>
  <c r="Z3326" i="70"/>
  <c r="AA412" i="70"/>
  <c r="AA305" i="70"/>
  <c r="AA728" i="70"/>
  <c r="AA809" i="70"/>
  <c r="AA90" i="70"/>
  <c r="AA390" i="70"/>
  <c r="Z1033" i="70"/>
  <c r="Z2794" i="70"/>
  <c r="Z2635" i="70"/>
  <c r="Z2557" i="70"/>
  <c r="Z692" i="70"/>
  <c r="Z2726" i="70"/>
  <c r="Z3509" i="70"/>
  <c r="Z2568" i="70"/>
  <c r="Z795" i="70"/>
  <c r="Z1968" i="70"/>
  <c r="Z872" i="70"/>
  <c r="Z2812" i="70"/>
  <c r="Z2039" i="70"/>
  <c r="Z2579" i="70"/>
  <c r="AA760" i="70"/>
  <c r="AA393" i="70"/>
  <c r="Z1171" i="70"/>
  <c r="Z984" i="70"/>
  <c r="Z1695" i="70"/>
  <c r="Z2896" i="70"/>
  <c r="Z3262" i="70"/>
  <c r="Z574" i="70"/>
  <c r="Z1738" i="70"/>
  <c r="Z552" i="70"/>
  <c r="Z1140" i="70"/>
  <c r="Z3258" i="70"/>
  <c r="Z1643" i="70"/>
  <c r="Z3332" i="70"/>
  <c r="Z1909" i="70"/>
  <c r="Z1860" i="70"/>
  <c r="Z2644" i="70"/>
  <c r="AA140" i="70"/>
  <c r="AA370" i="70"/>
  <c r="AA1222" i="70"/>
  <c r="AA1307" i="70"/>
  <c r="AA1149" i="70"/>
  <c r="AA1726" i="70"/>
  <c r="AA2480" i="70"/>
  <c r="AA2289" i="70"/>
  <c r="AA3209" i="70"/>
  <c r="AA2491" i="70"/>
  <c r="AA2764" i="70"/>
  <c r="AA3351" i="70"/>
  <c r="AA2791" i="70"/>
  <c r="Z644" i="70"/>
  <c r="Z1625" i="70"/>
  <c r="Z3134" i="70"/>
  <c r="Z2684" i="70"/>
  <c r="Z969" i="70"/>
  <c r="Z1407" i="70"/>
  <c r="Z2062" i="70"/>
  <c r="Z3539" i="70"/>
  <c r="Z2381" i="70"/>
  <c r="Z845" i="70"/>
  <c r="Z2378" i="70"/>
  <c r="Z1915" i="70"/>
  <c r="Z1933" i="70"/>
  <c r="Z3235" i="70"/>
  <c r="Z2771" i="70"/>
  <c r="Z1604" i="70"/>
  <c r="Z2051" i="70"/>
  <c r="Z3503" i="70"/>
  <c r="AA460" i="70"/>
  <c r="AA369" i="70"/>
  <c r="Z2736" i="70"/>
  <c r="Z1064" i="70"/>
  <c r="Z1450" i="70"/>
  <c r="Z3525" i="70"/>
  <c r="Z1114" i="70"/>
  <c r="Z2372" i="70"/>
  <c r="Z3520" i="70"/>
  <c r="Z3494" i="70"/>
  <c r="AA219" i="70"/>
  <c r="AA245" i="70"/>
  <c r="J77" i="76"/>
  <c r="Z736" i="70"/>
  <c r="Z2734" i="70"/>
  <c r="Z3292" i="70"/>
  <c r="Z2485" i="70"/>
  <c r="Z2391" i="70"/>
  <c r="Z2383" i="70"/>
  <c r="Z882" i="70"/>
  <c r="Z3103" i="70"/>
  <c r="AA52" i="70"/>
  <c r="AA81" i="70"/>
  <c r="Z1145" i="70"/>
  <c r="Z2834" i="70"/>
  <c r="Z2667" i="70"/>
  <c r="Z2621" i="70"/>
  <c r="Z3213" i="70"/>
  <c r="Z1911" i="70"/>
  <c r="Z3275" i="70"/>
  <c r="Z2595" i="70"/>
  <c r="Z3424" i="70"/>
  <c r="Z3362" i="70"/>
  <c r="Z1232" i="70"/>
  <c r="Z3390" i="70"/>
  <c r="AA531" i="70"/>
  <c r="AA604" i="70"/>
  <c r="AA121" i="70"/>
  <c r="AA887" i="70"/>
  <c r="AA960" i="70"/>
  <c r="AA1025" i="70"/>
  <c r="AA738" i="70"/>
  <c r="AA875" i="70"/>
  <c r="AA979" i="70"/>
  <c r="AA1124" i="70"/>
  <c r="AA1695" i="70"/>
  <c r="AA1592" i="70"/>
  <c r="AA1497" i="70"/>
  <c r="AA1227" i="70"/>
  <c r="AA1514" i="70"/>
  <c r="AA2206" i="70"/>
  <c r="AA1225" i="70"/>
  <c r="AA2079" i="70"/>
  <c r="AA202" i="70"/>
  <c r="AA1936" i="70"/>
  <c r="AA2520" i="70"/>
  <c r="AA1732" i="70"/>
  <c r="AA2332" i="70"/>
  <c r="AA1783" i="70"/>
  <c r="AA2816" i="70"/>
  <c r="AA1210" i="70"/>
  <c r="AA2654" i="70"/>
  <c r="AA3249" i="70"/>
  <c r="AA2371" i="70"/>
  <c r="AA3106" i="70"/>
  <c r="AA1995" i="70"/>
  <c r="AA2918" i="70"/>
  <c r="AA1861" i="70"/>
  <c r="AA3390" i="70"/>
  <c r="AA2844" i="70"/>
  <c r="AA1830" i="70"/>
  <c r="AA3384" i="70"/>
  <c r="AA2869" i="70"/>
  <c r="AA2445" i="70"/>
  <c r="AA3139" i="70"/>
  <c r="AA3531" i="70"/>
  <c r="AA3111" i="70"/>
  <c r="AA2485" i="70"/>
  <c r="AA3477" i="70"/>
  <c r="Z1164" i="70"/>
  <c r="Z2218" i="70"/>
  <c r="Z1627" i="70"/>
  <c r="Z1741" i="70"/>
  <c r="Z3160" i="70"/>
  <c r="Z2452" i="70"/>
  <c r="Z854" i="70"/>
  <c r="Z3263" i="70"/>
  <c r="Z3284" i="70"/>
  <c r="AA404" i="70"/>
  <c r="AA278" i="70"/>
  <c r="AA720" i="70"/>
  <c r="AA801" i="70"/>
  <c r="AA26" i="70"/>
  <c r="AA362" i="70"/>
  <c r="Z985" i="70"/>
  <c r="Z2754" i="70"/>
  <c r="Z2571" i="70"/>
  <c r="Z2541" i="70"/>
  <c r="Z3401" i="70"/>
  <c r="Z3189" i="70"/>
  <c r="Z2436" i="70"/>
  <c r="Z3442" i="70"/>
  <c r="Z3307" i="70"/>
  <c r="AA588" i="70"/>
  <c r="AA575" i="70"/>
  <c r="AA816" i="70"/>
  <c r="AA897" i="70"/>
  <c r="AA414" i="70"/>
  <c r="AA668" i="70"/>
  <c r="Z1784" i="70"/>
  <c r="Z3322" i="70"/>
  <c r="Z3323" i="70"/>
  <c r="Z1061" i="70"/>
  <c r="Z2186" i="70"/>
  <c r="J22" i="76"/>
  <c r="Z1065" i="70"/>
  <c r="J38" i="76"/>
  <c r="Z2889" i="70"/>
  <c r="Z1595" i="70"/>
  <c r="Z682" i="70"/>
  <c r="Z2655" i="70"/>
  <c r="AA61" i="70"/>
  <c r="AA1198" i="70"/>
  <c r="AA1513" i="70"/>
  <c r="Z2521" i="70"/>
  <c r="Z2363" i="70"/>
  <c r="J97" i="76"/>
  <c r="Z2722" i="70"/>
  <c r="Z2588" i="70"/>
  <c r="Z272" i="70"/>
  <c r="Z2326" i="70"/>
  <c r="Z2829" i="70"/>
  <c r="Z2825" i="70"/>
  <c r="Z2286" i="70"/>
  <c r="Z192" i="70"/>
  <c r="Z2765" i="70"/>
  <c r="Z1404" i="70"/>
  <c r="Z2756" i="70"/>
  <c r="Z2596" i="70"/>
  <c r="AA669" i="70"/>
  <c r="AA985" i="70"/>
  <c r="AA1015" i="70"/>
  <c r="AA46" i="70"/>
  <c r="AA2022" i="70"/>
  <c r="AA1090" i="70"/>
  <c r="AA2148" i="70"/>
  <c r="AA1659" i="70"/>
  <c r="AA2922" i="70"/>
  <c r="AA2277" i="70"/>
  <c r="AA3053" i="70"/>
  <c r="AA3450" i="70"/>
  <c r="AA3223" i="70"/>
  <c r="Z331" i="70"/>
  <c r="Z3154" i="70"/>
  <c r="Z3280" i="70"/>
  <c r="Z466" i="70"/>
  <c r="Z1415" i="70"/>
  <c r="Z3042" i="70"/>
  <c r="Z1186" i="70"/>
  <c r="Z3089" i="70"/>
  <c r="Z1525" i="70"/>
  <c r="Z2137" i="70"/>
  <c r="Z1910" i="70"/>
  <c r="Z1996" i="70"/>
  <c r="Z1493" i="70"/>
  <c r="Z1783" i="70"/>
  <c r="Z3336" i="70"/>
  <c r="Z3243" i="70"/>
  <c r="Z1254" i="70"/>
  <c r="AA467" i="70"/>
  <c r="AA485" i="70"/>
  <c r="Z667" i="70"/>
  <c r="Z1578" i="70"/>
  <c r="Z3222" i="70"/>
  <c r="Z196" i="70"/>
  <c r="Z2837" i="70"/>
  <c r="Z786" i="70"/>
  <c r="Z3087" i="70"/>
  <c r="Z3033" i="70"/>
  <c r="Z1588" i="70"/>
  <c r="AA220" i="70"/>
  <c r="AA241" i="70"/>
  <c r="Z1576" i="70"/>
  <c r="Z3226" i="70"/>
  <c r="Z3195" i="70"/>
  <c r="Z3123" i="70"/>
  <c r="Z168" i="70"/>
  <c r="Z918" i="70"/>
  <c r="Z3095" i="70"/>
  <c r="Z2532" i="70"/>
  <c r="AA67" i="70"/>
  <c r="AA93" i="70"/>
  <c r="AA759" i="70"/>
  <c r="Z2721" i="70"/>
  <c r="Z2350" i="70"/>
  <c r="Z2796" i="70"/>
  <c r="Z2181" i="70"/>
  <c r="Z954" i="70"/>
  <c r="Z1571" i="70"/>
  <c r="Z2999" i="70"/>
  <c r="Z1474" i="70"/>
  <c r="Z3526" i="70"/>
  <c r="Z88" i="70"/>
  <c r="Z3316" i="70"/>
  <c r="AA195" i="70"/>
  <c r="AA268" i="70"/>
  <c r="AA389" i="70"/>
  <c r="AA330" i="70"/>
  <c r="AA448" i="70"/>
  <c r="AA566" i="70"/>
  <c r="AA660" i="70"/>
  <c r="AA1270" i="70"/>
  <c r="AA95" i="70"/>
  <c r="AA327" i="70"/>
  <c r="AA1257" i="70"/>
  <c r="AA1219" i="70"/>
  <c r="AA1046" i="70"/>
  <c r="AA1841" i="70"/>
  <c r="AA1597" i="70"/>
  <c r="AA1918" i="70"/>
  <c r="AA2502" i="70"/>
  <c r="AA1772" i="70"/>
  <c r="AA2367" i="70"/>
  <c r="AA1548" i="70"/>
  <c r="AA2232" i="70"/>
  <c r="AA1106" i="70"/>
  <c r="AA2044" i="70"/>
  <c r="AA2628" i="70"/>
  <c r="AA2369" i="70"/>
  <c r="AA3104" i="70"/>
  <c r="AA2066" i="70"/>
  <c r="AA2961" i="70"/>
  <c r="AA1786" i="70"/>
  <c r="AA2818" i="70"/>
  <c r="AA802" i="70"/>
  <c r="AA2571" i="70"/>
  <c r="AA3206" i="70"/>
  <c r="AA2843" i="70"/>
  <c r="AA1865" i="70"/>
  <c r="AA3391" i="70"/>
  <c r="AA2845" i="70"/>
  <c r="AA1882" i="70"/>
  <c r="AA3396" i="70"/>
  <c r="AA3529" i="70"/>
  <c r="AA2393" i="70"/>
  <c r="AA3156" i="70"/>
  <c r="AA3521" i="70"/>
  <c r="AA1949" i="70"/>
  <c r="AA1779" i="70"/>
  <c r="Z1825" i="70"/>
  <c r="Z1758" i="70"/>
  <c r="Z1724" i="70"/>
  <c r="Z1207" i="70"/>
  <c r="Z1655" i="70"/>
  <c r="Z3169" i="70"/>
  <c r="Z2944" i="70"/>
  <c r="Z3264" i="70"/>
  <c r="AA411" i="70"/>
  <c r="AA429" i="70"/>
  <c r="AA71" i="70"/>
  <c r="AA248" i="70"/>
  <c r="AA208" i="70"/>
  <c r="AA1004" i="70"/>
  <c r="AA1103" i="70"/>
  <c r="Z2665" i="70"/>
  <c r="Z2294" i="70"/>
  <c r="Z2652" i="70"/>
  <c r="Z2053" i="70"/>
  <c r="Z2055" i="70"/>
  <c r="Z1296" i="70"/>
  <c r="Z3135" i="70"/>
  <c r="Z1684" i="70"/>
  <c r="AA587" i="70"/>
  <c r="AA613" i="70"/>
  <c r="AA279" i="70"/>
  <c r="AA410" i="70"/>
  <c r="AA406" i="70"/>
  <c r="AA1118" i="70"/>
  <c r="J125" i="76"/>
  <c r="Z944" i="70"/>
  <c r="Z2838" i="70"/>
  <c r="Z3388" i="70"/>
  <c r="Z2549" i="70"/>
  <c r="Z2471" i="70"/>
  <c r="Z2511" i="70"/>
  <c r="Z1491" i="70"/>
  <c r="Z3273" i="70"/>
  <c r="AA92" i="70"/>
  <c r="J10" i="76"/>
  <c r="Z2405" i="70"/>
  <c r="Z1220" i="70"/>
  <c r="Z1430" i="70"/>
  <c r="Z2631" i="70"/>
  <c r="AA88" i="70"/>
  <c r="Z657" i="70"/>
  <c r="Z1466" i="70"/>
  <c r="Z1350" i="70"/>
  <c r="Z2154" i="70"/>
  <c r="Z1333" i="70"/>
  <c r="Z2139" i="70"/>
  <c r="Z2389" i="70"/>
  <c r="Z2195" i="70"/>
  <c r="AA712" i="70"/>
  <c r="AA1535" i="70"/>
  <c r="AA1935" i="70"/>
  <c r="AA2663" i="70"/>
  <c r="AA2774" i="70"/>
  <c r="AA3548" i="70"/>
  <c r="Z789" i="70"/>
  <c r="Z898" i="70"/>
  <c r="Z1054" i="70"/>
  <c r="Z2446" i="70"/>
  <c r="Z3016" i="70"/>
  <c r="Z2890" i="70"/>
  <c r="Z2749" i="70"/>
  <c r="Z3335" i="70"/>
  <c r="Z1340" i="70"/>
  <c r="AA620" i="70"/>
  <c r="Z1673" i="70"/>
  <c r="Z1628" i="70"/>
  <c r="Z1623" i="70"/>
  <c r="Z2755" i="70"/>
  <c r="AA395" i="70"/>
  <c r="Z87" i="70"/>
  <c r="Z3238" i="70"/>
  <c r="Z2869" i="70"/>
  <c r="Z3108" i="70"/>
  <c r="Z1716" i="70"/>
  <c r="AA249" i="70"/>
  <c r="Z37" i="70"/>
  <c r="Z3251" i="70"/>
  <c r="Z2119" i="70"/>
  <c r="Z2980" i="70"/>
  <c r="Z1780" i="70"/>
  <c r="Z3512" i="70"/>
  <c r="AA133" i="70"/>
  <c r="AA967" i="70"/>
  <c r="AA80" i="70"/>
  <c r="AA996" i="70"/>
  <c r="AA599" i="70"/>
  <c r="AA1672" i="70"/>
  <c r="AA1341" i="70"/>
  <c r="AA2286" i="70"/>
  <c r="AA2151" i="70"/>
  <c r="AA2008" i="70"/>
  <c r="AA1814" i="70"/>
  <c r="AA1937" i="70"/>
  <c r="AA1538" i="70"/>
  <c r="AA130" i="70"/>
  <c r="AA3186" i="70"/>
  <c r="AA2990" i="70"/>
  <c r="AA3462" i="70"/>
  <c r="AA2122" i="70"/>
  <c r="AA3013" i="70"/>
  <c r="AA3386" i="70"/>
  <c r="AA3517" i="70"/>
  <c r="AA3151" i="70"/>
  <c r="Z2746" i="70"/>
  <c r="Z2525" i="70"/>
  <c r="Z3168" i="70"/>
  <c r="Z3311" i="70"/>
  <c r="AA564" i="70"/>
  <c r="AA808" i="70"/>
  <c r="AA386" i="70"/>
  <c r="Z1696" i="70"/>
  <c r="Z3269" i="70"/>
  <c r="Z360" i="70"/>
  <c r="Z3159" i="70"/>
  <c r="AA91" i="70"/>
  <c r="AA775" i="70"/>
  <c r="AA1001" i="70"/>
  <c r="AA861" i="70"/>
  <c r="Z1268" i="70"/>
  <c r="Z3219" i="70"/>
  <c r="Z1302" i="70"/>
  <c r="Z3212" i="70"/>
  <c r="Z3495" i="70"/>
  <c r="Z2175" i="70"/>
  <c r="AA420" i="70"/>
  <c r="AA319" i="70"/>
  <c r="AA736" i="70"/>
  <c r="AA817" i="70"/>
  <c r="AA122" i="70"/>
  <c r="AA415" i="70"/>
  <c r="Z1237" i="70"/>
  <c r="Z2506" i="70"/>
  <c r="Z2107" i="70"/>
  <c r="Z2189" i="70"/>
  <c r="Z3309" i="70"/>
  <c r="Z2955" i="70"/>
  <c r="Z1971" i="70"/>
  <c r="Z3407" i="70"/>
  <c r="Z2964" i="70"/>
  <c r="AA492" i="70"/>
  <c r="AA433" i="70"/>
  <c r="AA768" i="70"/>
  <c r="AA857" i="70"/>
  <c r="AA282" i="70"/>
  <c r="AA568" i="70"/>
  <c r="AA740" i="70"/>
  <c r="AA858" i="70"/>
  <c r="AA1495" i="70"/>
  <c r="AA1480" i="70"/>
  <c r="AA1489" i="70"/>
  <c r="AA1349" i="70"/>
  <c r="Z289" i="70"/>
  <c r="Z2910" i="70"/>
  <c r="Z2613" i="70"/>
  <c r="Z2676" i="70"/>
  <c r="Z3350" i="70"/>
  <c r="AA129" i="70"/>
  <c r="AA616" i="70"/>
  <c r="AA1238" i="70"/>
  <c r="AA997" i="70"/>
  <c r="AA343" i="70"/>
  <c r="AA867" i="70"/>
  <c r="AA1156" i="70"/>
  <c r="AA1107" i="70"/>
  <c r="AA1715" i="70"/>
  <c r="AA2398" i="70"/>
  <c r="AA1754" i="70"/>
  <c r="AA2431" i="70"/>
  <c r="AA1791" i="70"/>
  <c r="AA2464" i="70"/>
  <c r="AA1768" i="70"/>
  <c r="AA2444" i="70"/>
  <c r="AA2177" i="70"/>
  <c r="AA3088" i="70"/>
  <c r="AA2194" i="70"/>
  <c r="AA3113" i="70"/>
  <c r="AA2259" i="70"/>
  <c r="AA3138" i="70"/>
  <c r="AA2203" i="70"/>
  <c r="AA3110" i="70"/>
  <c r="AA2811" i="70"/>
  <c r="AA2121" i="70"/>
  <c r="AA3543" i="70"/>
  <c r="AA3324" i="70"/>
  <c r="AA2917" i="70"/>
  <c r="AA2975" i="70"/>
  <c r="AA1518" i="70"/>
  <c r="AA3060" i="70"/>
  <c r="AA2293" i="70"/>
  <c r="AA2703" i="70"/>
  <c r="Z1101" i="70"/>
  <c r="Z2075" i="70"/>
  <c r="Z3299" i="70"/>
  <c r="Z1796" i="70"/>
  <c r="Z2047" i="70"/>
  <c r="AA422" i="70"/>
  <c r="AA841" i="70"/>
  <c r="AA518" i="70"/>
  <c r="AA1128" i="70"/>
  <c r="AA989" i="70"/>
  <c r="AA1169" i="70"/>
  <c r="AA1345" i="70"/>
  <c r="AA1291" i="70"/>
  <c r="AA1816" i="70"/>
  <c r="AA2494" i="70"/>
  <c r="AA1863" i="70"/>
  <c r="AA2535" i="70"/>
  <c r="AA1888" i="70"/>
  <c r="AA2560" i="70"/>
  <c r="AA1868" i="70"/>
  <c r="AA2540" i="70"/>
  <c r="AA2353" i="70"/>
  <c r="AA3192" i="70"/>
  <c r="AA2402" i="70"/>
  <c r="AA3201" i="70"/>
  <c r="AA2451" i="70"/>
  <c r="AA3226" i="70"/>
  <c r="AA2395" i="70"/>
  <c r="AA3198" i="70"/>
  <c r="AA3019" i="70"/>
  <c r="AA2505" i="70"/>
  <c r="AA1618" i="70"/>
  <c r="AA3424" i="70"/>
  <c r="AA3093" i="70"/>
  <c r="AA3347" i="70"/>
  <c r="AA2329" i="70"/>
  <c r="AA3411" i="70"/>
  <c r="AA3251" i="70"/>
  <c r="AA2711" i="70"/>
  <c r="AA3188" i="70"/>
  <c r="AA1973" i="70"/>
  <c r="AA1462" i="70"/>
  <c r="Z904" i="70"/>
  <c r="Z1453" i="70"/>
  <c r="Z842" i="70"/>
  <c r="Z2663" i="70"/>
  <c r="Z2612" i="70"/>
  <c r="AA172" i="70"/>
  <c r="AA537" i="70"/>
  <c r="AA648" i="70"/>
  <c r="AA1295" i="70"/>
  <c r="AA530" i="70"/>
  <c r="AA1471" i="70"/>
  <c r="AA1552" i="70"/>
  <c r="AA1673" i="70"/>
  <c r="AA178" i="70"/>
  <c r="AA2094" i="70"/>
  <c r="AA1089" i="70"/>
  <c r="AA2119" i="70"/>
  <c r="AA1173" i="70"/>
  <c r="AA2144" i="70"/>
  <c r="AA1137" i="70"/>
  <c r="AA2132" i="70"/>
  <c r="AA1374" i="70"/>
  <c r="AA2776" i="70"/>
  <c r="AA1442" i="70"/>
  <c r="AA2793" i="70"/>
  <c r="AA1507" i="70"/>
  <c r="AA2826" i="70"/>
  <c r="AA1427" i="70"/>
  <c r="AA2798" i="70"/>
  <c r="AA1662" i="70"/>
  <c r="AA3438" i="70"/>
  <c r="AA3100" i="70"/>
  <c r="AA2681" i="70"/>
  <c r="AA1914" i="70"/>
  <c r="AA3492" i="70"/>
  <c r="AA2645" i="70"/>
  <c r="AA1582" i="70"/>
  <c r="Z277" i="70"/>
  <c r="Z3100" i="70"/>
  <c r="Z2279" i="70"/>
  <c r="Z2228" i="70"/>
  <c r="AA691" i="70"/>
  <c r="AA384" i="70"/>
  <c r="AA481" i="70"/>
  <c r="AA1231" i="70"/>
  <c r="AA352" i="70"/>
  <c r="AA1415" i="70"/>
  <c r="AA1520" i="70"/>
  <c r="AA1625" i="70"/>
  <c r="AA1589" i="70"/>
  <c r="AA2046" i="70"/>
  <c r="AA827" i="70"/>
  <c r="AA2087" i="70"/>
  <c r="AA1018" i="70"/>
  <c r="AA2112" i="70"/>
  <c r="AA906" i="70"/>
  <c r="AA2092" i="70"/>
  <c r="AA1093" i="70"/>
  <c r="AA2728" i="70"/>
  <c r="AA1260" i="70"/>
  <c r="AA2753" i="70"/>
  <c r="AA1379" i="70"/>
  <c r="AA2778" i="70"/>
  <c r="AA1236" i="70"/>
  <c r="AA2750" i="70"/>
  <c r="AA1350" i="70"/>
  <c r="AA3398" i="70"/>
  <c r="AA3036" i="70"/>
  <c r="AA2538" i="70"/>
  <c r="AA1698" i="70"/>
  <c r="AA3444" i="70"/>
  <c r="AA2261" i="70"/>
  <c r="AA3371" i="70"/>
  <c r="AA3175" i="70"/>
  <c r="AA3337" i="70"/>
  <c r="AA2903" i="70"/>
  <c r="Z2090" i="70"/>
  <c r="Z1533" i="70"/>
  <c r="Z2196" i="70"/>
  <c r="Z2131" i="70"/>
  <c r="AA364" i="70"/>
  <c r="AA686" i="70"/>
  <c r="AA765" i="70"/>
  <c r="AA223" i="70"/>
  <c r="AA732" i="70"/>
  <c r="AA1543" i="70"/>
  <c r="AA1624" i="70"/>
  <c r="AA1737" i="70"/>
  <c r="AA870" i="70"/>
  <c r="AA2142" i="70"/>
  <c r="AA1275" i="70"/>
  <c r="AA2175" i="70"/>
  <c r="AA1340" i="70"/>
  <c r="AA2200" i="70"/>
  <c r="AA1290" i="70"/>
  <c r="AA2180" i="70"/>
  <c r="AA1598" i="70"/>
  <c r="Z2777" i="70"/>
  <c r="Z1923" i="70"/>
  <c r="AA676" i="70"/>
  <c r="AA830" i="70"/>
  <c r="AA1505" i="70"/>
  <c r="AA2438" i="70"/>
  <c r="AA1452" i="70"/>
  <c r="AA1996" i="70"/>
  <c r="AA3000" i="70"/>
  <c r="AA3009" i="70"/>
  <c r="AA3042" i="70"/>
  <c r="AA3014" i="70"/>
  <c r="AA1718" i="70"/>
  <c r="AA3117" i="70"/>
  <c r="AA2573" i="70"/>
  <c r="AA2708" i="70"/>
  <c r="AA3207" i="70"/>
  <c r="AA2880" i="70"/>
  <c r="AA3090" i="70"/>
  <c r="AA1757" i="70"/>
  <c r="AA1076" i="70"/>
  <c r="AA1573" i="70"/>
  <c r="AA1021" i="70"/>
  <c r="AA1795" i="70"/>
  <c r="AA2362" i="70"/>
  <c r="Z2747" i="70"/>
  <c r="AA1233" i="70"/>
  <c r="AA2140" i="70"/>
  <c r="AA1289" i="70"/>
  <c r="AA2426" i="70"/>
  <c r="Z3268" i="70"/>
  <c r="AA1610" i="70"/>
  <c r="AA2065" i="70"/>
  <c r="AA2974" i="70"/>
  <c r="AA1881" i="70"/>
  <c r="Z2396" i="70"/>
  <c r="Z2340" i="70"/>
  <c r="AA542" i="70"/>
  <c r="AA1367" i="70"/>
  <c r="AA1177" i="70"/>
  <c r="AA1419" i="70"/>
  <c r="AA2072" i="70"/>
  <c r="AA2492" i="70"/>
  <c r="AA948" i="70"/>
  <c r="AA1161" i="70"/>
  <c r="AA998" i="70"/>
  <c r="Z1585" i="70"/>
  <c r="Z96" i="70"/>
  <c r="Z2296" i="70"/>
  <c r="Z2774" i="70"/>
  <c r="Z3464" i="70"/>
  <c r="AA520" i="70"/>
  <c r="Z2504" i="70"/>
  <c r="Z1130" i="70"/>
  <c r="Z810" i="70"/>
  <c r="Z1016" i="70"/>
  <c r="Z244" i="70"/>
  <c r="Z3291" i="70"/>
  <c r="Z3441" i="70"/>
  <c r="Z2067" i="70"/>
  <c r="AA577" i="70"/>
  <c r="AA1344" i="70"/>
  <c r="AA2447" i="70"/>
  <c r="AA3184" i="70"/>
  <c r="AA3286" i="70"/>
  <c r="AA1877" i="70"/>
  <c r="Z2592" i="70"/>
  <c r="Z2795" i="70"/>
  <c r="Z2792" i="70"/>
  <c r="Z3214" i="70"/>
  <c r="Z164" i="70"/>
  <c r="Z1384" i="70"/>
  <c r="Z1503" i="70"/>
  <c r="Z2772" i="70"/>
  <c r="Z2468" i="70"/>
  <c r="AA325" i="70"/>
  <c r="Z688" i="70"/>
  <c r="Z3239" i="70"/>
  <c r="Z2375" i="70"/>
  <c r="Z610" i="70"/>
  <c r="AA44" i="70"/>
  <c r="Z801" i="70"/>
  <c r="Z2427" i="70"/>
  <c r="Z3385" i="70"/>
  <c r="Z2308" i="70"/>
  <c r="Z2787" i="70"/>
  <c r="AA536" i="70"/>
  <c r="Z1862" i="70"/>
  <c r="Z1342" i="70"/>
  <c r="Z2503" i="70"/>
  <c r="Z3236" i="70"/>
  <c r="Z722" i="70"/>
  <c r="Z1555" i="70"/>
  <c r="AA213" i="70"/>
  <c r="AA151" i="70"/>
  <c r="AA240" i="70"/>
  <c r="AA1175" i="70"/>
  <c r="AA916" i="70"/>
  <c r="AA351" i="70"/>
  <c r="AA1421" i="70"/>
  <c r="AA2358" i="70"/>
  <c r="AA2223" i="70"/>
  <c r="AA2080" i="70"/>
  <c r="AA1900" i="70"/>
  <c r="AA2081" i="70"/>
  <c r="AA1766" i="70"/>
  <c r="AA1211" i="70"/>
  <c r="AA3258" i="70"/>
  <c r="AA3062" i="70"/>
  <c r="AA3534" i="70"/>
  <c r="AA2442" i="70"/>
  <c r="AA3157" i="70"/>
  <c r="AA3530" i="70"/>
  <c r="AA2285" i="70"/>
  <c r="AA2365" i="70"/>
  <c r="Z3242" i="70"/>
  <c r="Z3133" i="70"/>
  <c r="Z1276" i="70"/>
  <c r="Z2623" i="70"/>
  <c r="AA101" i="70"/>
  <c r="AA904" i="70"/>
  <c r="AA688" i="70"/>
  <c r="Z2928" i="70"/>
  <c r="Z256" i="70"/>
  <c r="Z1238" i="70"/>
  <c r="Z152" i="70"/>
  <c r="AA259" i="70"/>
  <c r="AA919" i="70"/>
  <c r="AA32" i="70"/>
  <c r="AA1005" i="70"/>
  <c r="Z1814" i="70"/>
  <c r="Z1034" i="70"/>
  <c r="Z1703" i="70"/>
  <c r="Z1454" i="70"/>
  <c r="Z3289" i="70"/>
  <c r="Z3358" i="70"/>
  <c r="AA596" i="70"/>
  <c r="AA586" i="70"/>
  <c r="AA832" i="70"/>
  <c r="AA921" i="70"/>
  <c r="AA439" i="70"/>
  <c r="AA689" i="70"/>
  <c r="Z734" i="70"/>
  <c r="Z3034" i="70"/>
  <c r="Z2981" i="70"/>
  <c r="Z2909" i="70"/>
  <c r="Z3497" i="70"/>
  <c r="Z3431" i="70"/>
  <c r="Z2884" i="70"/>
  <c r="Z1855" i="70"/>
  <c r="Z3410" i="70"/>
  <c r="AA29" i="70"/>
  <c r="AA695" i="70"/>
  <c r="AA864" i="70"/>
  <c r="AA953" i="70"/>
  <c r="AA592" i="70"/>
  <c r="AA786" i="70"/>
  <c r="AA901" i="70"/>
  <c r="AA1002" i="70"/>
  <c r="AA1591" i="70"/>
  <c r="AA1584" i="70"/>
  <c r="AA1593" i="70"/>
  <c r="AA1453" i="70"/>
  <c r="Z717" i="70"/>
  <c r="Z1819" i="70"/>
  <c r="Z3224" i="70"/>
  <c r="Z1540" i="70"/>
  <c r="Z3454" i="70"/>
  <c r="AA344" i="70"/>
  <c r="AA825" i="70"/>
  <c r="AA440" i="70"/>
  <c r="AA1120" i="70"/>
  <c r="AA891" i="70"/>
  <c r="AA1155" i="70"/>
  <c r="AA1329" i="70"/>
  <c r="AA1277" i="70"/>
  <c r="AA1807" i="70"/>
  <c r="AA2486" i="70"/>
  <c r="AA1845" i="70"/>
  <c r="AA2527" i="70"/>
  <c r="AA1880" i="70"/>
  <c r="AA2552" i="70"/>
  <c r="AA1860" i="70"/>
  <c r="AA2524" i="70"/>
  <c r="AA2337" i="70"/>
  <c r="AA3168" i="70"/>
  <c r="AA2386" i="70"/>
  <c r="AA3193" i="70"/>
  <c r="AA2435" i="70"/>
  <c r="AA3218" i="70"/>
  <c r="AA2379" i="70"/>
  <c r="AA3190" i="70"/>
  <c r="AA2971" i="70"/>
  <c r="AA2473" i="70"/>
  <c r="AA1490" i="70"/>
  <c r="AA3416" i="70"/>
  <c r="AA3077" i="70"/>
  <c r="AA3325" i="70"/>
  <c r="AA2265" i="70"/>
  <c r="AA3379" i="70"/>
  <c r="AA3187" i="70"/>
  <c r="AA2493" i="70"/>
  <c r="Z2264" i="70"/>
  <c r="Z3483" i="70"/>
  <c r="Z826" i="70"/>
  <c r="Z3376" i="70"/>
  <c r="AA171" i="70"/>
  <c r="AA847" i="70"/>
  <c r="AA1033" i="70"/>
  <c r="AA914" i="70"/>
  <c r="AA1256" i="70"/>
  <c r="AA1179" i="70"/>
  <c r="AA1327" i="70"/>
  <c r="AA1441" i="70"/>
  <c r="AA1405" i="70"/>
  <c r="AA1910" i="70"/>
  <c r="AA2582" i="70"/>
  <c r="AA1951" i="70"/>
  <c r="AA2615" i="70"/>
  <c r="AA1976" i="70"/>
  <c r="AA2640" i="70"/>
  <c r="AA1948" i="70"/>
  <c r="AA2620" i="70"/>
  <c r="AA2529" i="70"/>
  <c r="AA3272" i="70"/>
  <c r="AA2562" i="70"/>
  <c r="AA3289" i="70"/>
  <c r="AA2611" i="70"/>
  <c r="AA3314" i="70"/>
  <c r="AA2555" i="70"/>
  <c r="AA3294" i="70"/>
  <c r="AA3179" i="70"/>
  <c r="AA2748" i="70"/>
  <c r="AA1994" i="70"/>
  <c r="AA3504" i="70"/>
  <c r="AA3269" i="70"/>
  <c r="AA3513" i="70"/>
  <c r="AA2884" i="70"/>
  <c r="AA1242" i="70"/>
  <c r="AA1843" i="70"/>
  <c r="AA2349" i="70"/>
  <c r="AA3427" i="70"/>
  <c r="AA2963" i="70"/>
  <c r="AA3445" i="70"/>
  <c r="Z2142" i="70"/>
  <c r="Z2562" i="70"/>
  <c r="Z2205" i="70"/>
  <c r="Z2976" i="70"/>
  <c r="Z3534" i="70"/>
  <c r="AA516" i="70"/>
  <c r="AA776" i="70"/>
  <c r="AA311" i="70"/>
  <c r="AA313" i="70"/>
  <c r="AA805" i="70"/>
  <c r="AA1567" i="70"/>
  <c r="AA1664" i="70"/>
  <c r="AA1793" i="70"/>
  <c r="AA1085" i="70"/>
  <c r="AA2174" i="70"/>
  <c r="AA1339" i="70"/>
  <c r="AA2207" i="70"/>
  <c r="AA1388" i="70"/>
  <c r="AA2240" i="70"/>
  <c r="AA1364" i="70"/>
  <c r="AA2220" i="70"/>
  <c r="AA1683" i="70"/>
  <c r="AA2856" i="70"/>
  <c r="AA1730" i="70"/>
  <c r="AA2873" i="70"/>
  <c r="AA1804" i="70"/>
  <c r="AA2906" i="70"/>
  <c r="AA1740" i="70"/>
  <c r="AA2878" i="70"/>
  <c r="AA2053" i="70"/>
  <c r="AA3518" i="70"/>
  <c r="AA3260" i="70"/>
  <c r="AA2861" i="70"/>
  <c r="AA2234" i="70"/>
  <c r="AA1189" i="70"/>
  <c r="AA2979" i="70"/>
  <c r="AA2804" i="70"/>
  <c r="Z2010" i="70"/>
  <c r="Z1429" i="70"/>
  <c r="Z2068" i="70"/>
  <c r="Z1206" i="70"/>
  <c r="AA340" i="70"/>
  <c r="AA674" i="70"/>
  <c r="AA757" i="70"/>
  <c r="AA63" i="70"/>
  <c r="AA700" i="70"/>
  <c r="AA1519" i="70"/>
  <c r="AA1616" i="70"/>
  <c r="AA1729" i="70"/>
  <c r="AA820" i="70"/>
  <c r="AA2126" i="70"/>
  <c r="AA1250" i="70"/>
  <c r="AA2167" i="70"/>
  <c r="AA1323" i="70"/>
  <c r="AA2192" i="70"/>
  <c r="AA1237" i="70"/>
  <c r="AA2172" i="70"/>
  <c r="AA1502" i="70"/>
  <c r="AA2824" i="70"/>
  <c r="AA1602" i="70"/>
  <c r="AA2841" i="70"/>
  <c r="AA1685" i="70"/>
  <c r="AA2866" i="70"/>
  <c r="AA1587" i="70"/>
  <c r="AA2830" i="70"/>
  <c r="AA1893" i="70"/>
  <c r="AA3478" i="70"/>
  <c r="AA3196" i="70"/>
  <c r="AA2765" i="70"/>
  <c r="AA2074" i="70"/>
  <c r="AA3524" i="70"/>
  <c r="AA2819" i="70"/>
  <c r="AA3547" i="70"/>
  <c r="AA1292" i="70"/>
  <c r="AA2173" i="70"/>
  <c r="AA3493" i="70"/>
  <c r="Z3130" i="70"/>
  <c r="Z3027" i="70"/>
  <c r="Z224" i="70"/>
  <c r="Z2276" i="70"/>
  <c r="AA53" i="70"/>
  <c r="AA896" i="70"/>
  <c r="AA642" i="70"/>
  <c r="AA544" i="70"/>
  <c r="AA908" i="70"/>
  <c r="AA1647" i="70"/>
  <c r="AA238" i="70"/>
  <c r="AA1857" i="70"/>
  <c r="AA1299" i="70"/>
  <c r="AA2230" i="70"/>
  <c r="AA1451" i="70"/>
  <c r="AA2263" i="70"/>
  <c r="AA1500" i="70"/>
  <c r="AA2280" i="70"/>
  <c r="AA1460" i="70"/>
  <c r="AA2268" i="70"/>
  <c r="AA1820" i="70"/>
  <c r="Z2390" i="70"/>
  <c r="Z616" i="70"/>
  <c r="AA128" i="70"/>
  <c r="AA694" i="70"/>
  <c r="AA1809" i="70"/>
  <c r="AA2622" i="70"/>
  <c r="AA1819" i="70"/>
  <c r="AA2236" i="70"/>
  <c r="AA3160" i="70"/>
  <c r="AA3185" i="70"/>
  <c r="AA3210" i="70"/>
  <c r="AA3182" i="70"/>
  <c r="AA2409" i="70"/>
  <c r="AA3408" i="70"/>
  <c r="AA3295" i="70"/>
  <c r="AA3339" i="70"/>
  <c r="AA1139" i="70"/>
  <c r="AA3216" i="70"/>
  <c r="AA1776" i="70"/>
  <c r="AA3229" i="70"/>
  <c r="Z1970" i="70"/>
  <c r="AA2038" i="70"/>
  <c r="AA2720" i="70"/>
  <c r="AA2742" i="70"/>
  <c r="AA3436" i="70"/>
  <c r="Z292" i="70"/>
  <c r="AA1697" i="70"/>
  <c r="AA1406" i="70"/>
  <c r="AA2758" i="70"/>
  <c r="AA1933" i="70"/>
  <c r="AA684" i="70"/>
  <c r="AA2350" i="70"/>
  <c r="AA3128" i="70"/>
  <c r="AA2405" i="70"/>
  <c r="AA2361" i="70"/>
  <c r="Z2893" i="70"/>
  <c r="AA539" i="70"/>
  <c r="AA126" i="70"/>
  <c r="AA1623" i="70"/>
  <c r="AA1549" i="70"/>
  <c r="AA1808" i="70"/>
  <c r="AA2264" i="70"/>
  <c r="AA834" i="70"/>
  <c r="AA1748" i="70"/>
  <c r="AA1822" i="70"/>
  <c r="AA1758" i="70"/>
  <c r="Z523" i="70"/>
  <c r="Z978" i="70"/>
  <c r="Z1697" i="70"/>
  <c r="Z674" i="70"/>
  <c r="Z3466" i="70"/>
  <c r="AA899" i="70"/>
  <c r="Z1913" i="70"/>
  <c r="Z1941" i="70"/>
  <c r="Z1916" i="70"/>
  <c r="Z1950" i="70"/>
  <c r="Z2377" i="70"/>
  <c r="Z1376" i="70"/>
  <c r="Z1178" i="70"/>
  <c r="Z1828" i="70"/>
  <c r="AA905" i="70"/>
  <c r="AA1640" i="70"/>
  <c r="AA714" i="70"/>
  <c r="AA1410" i="70"/>
  <c r="AA2021" i="70"/>
  <c r="AA3299" i="70"/>
  <c r="Z146" i="70"/>
  <c r="Z3067" i="70"/>
  <c r="Z751" i="70"/>
  <c r="Z440" i="70"/>
  <c r="Z1047" i="70"/>
  <c r="Z1670" i="70"/>
  <c r="Z823" i="70"/>
  <c r="Z3084" i="70"/>
  <c r="Z2132" i="70"/>
  <c r="AA405" i="70"/>
  <c r="Z1263" i="70"/>
  <c r="Z3492" i="70"/>
  <c r="Z2551" i="70"/>
  <c r="Z2191" i="70"/>
  <c r="AA132" i="70"/>
  <c r="Z1473" i="70"/>
  <c r="Z2923" i="70"/>
  <c r="Z3481" i="70"/>
  <c r="Z2788" i="70"/>
  <c r="Z3097" i="70"/>
  <c r="AA673" i="70"/>
  <c r="Z2102" i="70"/>
  <c r="Z1749" i="70"/>
  <c r="Z2679" i="70"/>
  <c r="Z3450" i="70"/>
  <c r="Z754" i="70"/>
  <c r="AA115" i="70"/>
  <c r="AA293" i="70"/>
  <c r="AA320" i="70"/>
  <c r="AA392" i="70"/>
  <c r="AA1255" i="70"/>
  <c r="AA1129" i="70"/>
  <c r="AA818" i="70"/>
  <c r="AA1517" i="70"/>
  <c r="AA2430" i="70"/>
  <c r="AA2295" i="70"/>
  <c r="AA2152" i="70"/>
  <c r="AA1972" i="70"/>
  <c r="AA2225" i="70"/>
  <c r="AA1922" i="70"/>
  <c r="AA1571" i="70"/>
  <c r="AA3330" i="70"/>
  <c r="AA3134" i="70"/>
  <c r="AA1358" i="70"/>
  <c r="AA2701" i="70"/>
  <c r="AA3301" i="70"/>
  <c r="AA1811" i="70"/>
  <c r="AA3119" i="70"/>
  <c r="AA3509" i="70"/>
  <c r="Z1144" i="70"/>
  <c r="Z557" i="70"/>
  <c r="Z2463" i="70"/>
  <c r="Z3528" i="70"/>
  <c r="AA269" i="70"/>
  <c r="AA40" i="70"/>
  <c r="AA846" i="70"/>
  <c r="Z1857" i="70"/>
  <c r="Z1804" i="70"/>
  <c r="Z1671" i="70"/>
  <c r="Z3029" i="70"/>
  <c r="AA427" i="70"/>
  <c r="AA87" i="70"/>
  <c r="AA224" i="70"/>
  <c r="AA1111" i="70"/>
  <c r="Z2334" i="70"/>
  <c r="Z1320" i="70"/>
  <c r="Z2087" i="70"/>
  <c r="Z3193" i="70"/>
  <c r="Z3470" i="70"/>
  <c r="Z3439" i="70"/>
  <c r="AA117" i="70"/>
  <c r="AA783" i="70"/>
  <c r="AA920" i="70"/>
  <c r="AA1009" i="70"/>
  <c r="AA722" i="70"/>
  <c r="AA886" i="70"/>
  <c r="Z2360" i="70"/>
  <c r="Z696" i="70"/>
  <c r="Z3523" i="70"/>
  <c r="Z3413" i="70"/>
  <c r="Z890" i="70"/>
  <c r="Z2035" i="70"/>
  <c r="Z3392" i="70"/>
  <c r="Z3252" i="70"/>
  <c r="AA179" i="70"/>
  <c r="AA197" i="70"/>
  <c r="AA855" i="70"/>
  <c r="AA968" i="70"/>
  <c r="AA1049" i="70"/>
  <c r="AA810" i="70"/>
  <c r="AA925" i="70"/>
  <c r="AA1034" i="70"/>
  <c r="AA1100" i="70"/>
  <c r="AA1687" i="70"/>
  <c r="AA1680" i="70"/>
  <c r="AA1689" i="70"/>
  <c r="AA1541" i="70"/>
  <c r="Z1976" i="70"/>
  <c r="Z3371" i="70"/>
  <c r="Z621" i="70"/>
  <c r="Z3244" i="70"/>
  <c r="AA123" i="70"/>
  <c r="AA815" i="70"/>
  <c r="AA1017" i="70"/>
  <c r="AA900" i="70"/>
  <c r="AA1216" i="70"/>
  <c r="AA1165" i="70"/>
  <c r="AA1318" i="70"/>
  <c r="AA1433" i="70"/>
  <c r="AA1397" i="70"/>
  <c r="AA1902" i="70"/>
  <c r="AA2566" i="70"/>
  <c r="AA1943" i="70"/>
  <c r="AA2607" i="70"/>
  <c r="AA1960" i="70"/>
  <c r="AA2632" i="70"/>
  <c r="AA1940" i="70"/>
  <c r="AA2612" i="70"/>
  <c r="AA2497" i="70"/>
  <c r="AA3264" i="70"/>
  <c r="AA2546" i="70"/>
  <c r="AA3281" i="70"/>
  <c r="AA2595" i="70"/>
  <c r="AA3298" i="70"/>
  <c r="AA2539" i="70"/>
  <c r="AA3270" i="70"/>
  <c r="AA3163" i="70"/>
  <c r="AA2732" i="70"/>
  <c r="AA1962" i="70"/>
  <c r="AA3496" i="70"/>
  <c r="AA3253" i="70"/>
  <c r="AA3497" i="70"/>
  <c r="AA2788" i="70"/>
  <c r="AA482" i="70"/>
  <c r="AA1446" i="70"/>
  <c r="AA2093" i="70"/>
  <c r="Z2337" i="70"/>
  <c r="Z2172" i="70"/>
  <c r="Z1847" i="70"/>
  <c r="Z3455" i="70"/>
  <c r="AA499" i="70"/>
  <c r="AA183" i="70"/>
  <c r="AA303" i="70"/>
  <c r="AA1143" i="70"/>
  <c r="AA111" i="70"/>
  <c r="AA1343" i="70"/>
  <c r="AA1448" i="70"/>
  <c r="AA1553" i="70"/>
  <c r="AA1525" i="70"/>
  <c r="AA1998" i="70"/>
  <c r="AA418" i="70"/>
  <c r="AA2031" i="70"/>
  <c r="AA631" i="70"/>
  <c r="AA2056" i="70"/>
  <c r="AA375" i="70"/>
  <c r="AA2036" i="70"/>
  <c r="AA329" i="70"/>
  <c r="AA2685" i="70"/>
  <c r="AA734" i="70"/>
  <c r="AA2705" i="70"/>
  <c r="AA1035" i="70"/>
  <c r="AA2722" i="70"/>
  <c r="AA672" i="70"/>
  <c r="AA2702" i="70"/>
  <c r="AA146" i="70"/>
  <c r="AA3332" i="70"/>
  <c r="AA2924" i="70"/>
  <c r="AA2314" i="70"/>
  <c r="AA1330" i="70"/>
  <c r="AA3388" i="70"/>
  <c r="AA1941" i="70"/>
  <c r="AA3204" i="70"/>
  <c r="AA2727" i="70"/>
  <c r="AA2899" i="70"/>
  <c r="AA3552" i="70"/>
  <c r="AA2855" i="70"/>
  <c r="AA3474" i="70"/>
  <c r="AA2743" i="70"/>
  <c r="Z3150" i="70"/>
  <c r="Z760" i="70"/>
  <c r="Z3429" i="70"/>
  <c r="Z2079" i="70"/>
  <c r="Z3334" i="70"/>
  <c r="AA205" i="70"/>
  <c r="AA976" i="70"/>
  <c r="AA821" i="70"/>
  <c r="AA670" i="70"/>
  <c r="AA983" i="70"/>
  <c r="AA1671" i="70"/>
  <c r="AA607" i="70"/>
  <c r="AA270" i="70"/>
  <c r="AA1402" i="70"/>
  <c r="AA2254" i="70"/>
  <c r="AA1515" i="70"/>
  <c r="AA2287" i="70"/>
  <c r="AA1580" i="70"/>
  <c r="AA2320" i="70"/>
  <c r="AA1524" i="70"/>
  <c r="AA2300" i="70"/>
  <c r="AA1873" i="70"/>
  <c r="AA2944" i="70"/>
  <c r="AA1906" i="70"/>
  <c r="AA2969" i="70"/>
  <c r="AA1971" i="70"/>
  <c r="AA2994" i="70"/>
  <c r="AA1915" i="70"/>
  <c r="AA2958" i="70"/>
  <c r="AA2373" i="70"/>
  <c r="AA1281" i="70"/>
  <c r="AA3399" i="70"/>
  <c r="AA3021" i="70"/>
  <c r="AA2586" i="70"/>
  <c r="AA2125" i="70"/>
  <c r="AA3498" i="70"/>
  <c r="AA1526" i="70"/>
  <c r="Z3050" i="70"/>
  <c r="Z2941" i="70"/>
  <c r="Z3463" i="70"/>
  <c r="Z1939" i="70"/>
  <c r="AA37" i="70"/>
  <c r="AA880" i="70"/>
  <c r="AA617" i="70"/>
  <c r="AA519" i="70"/>
  <c r="AA894" i="70"/>
  <c r="AA1631" i="70"/>
  <c r="AA174" i="70"/>
  <c r="AA1849" i="70"/>
  <c r="AA1274" i="70"/>
  <c r="AA2222" i="70"/>
  <c r="AA1435" i="70"/>
  <c r="AA2247" i="70"/>
  <c r="AA1484" i="70"/>
  <c r="AA2272" i="70"/>
  <c r="AA1444" i="70"/>
  <c r="AA2252" i="70"/>
  <c r="AA1802" i="70"/>
  <c r="AA2904" i="70"/>
  <c r="AA1839" i="70"/>
  <c r="AA2921" i="70"/>
  <c r="AA1875" i="70"/>
  <c r="AA2946" i="70"/>
  <c r="AA1813" i="70"/>
  <c r="AA2926" i="70"/>
  <c r="AA2213" i="70"/>
  <c r="AA638" i="70"/>
  <c r="AA3344" i="70"/>
  <c r="AA2941" i="70"/>
  <c r="AA2394" i="70"/>
  <c r="AA1724" i="70"/>
  <c r="AA3171" i="70"/>
  <c r="AA1977" i="70"/>
  <c r="AA2735" i="70"/>
  <c r="AA3525" i="70"/>
  <c r="AA2301" i="70"/>
  <c r="Z1622" i="70"/>
  <c r="Z759" i="70"/>
  <c r="Z3041" i="70"/>
  <c r="Z1795" i="70"/>
  <c r="AA397" i="70"/>
  <c r="AA232" i="70"/>
  <c r="AA974" i="70"/>
  <c r="AA812" i="70"/>
  <c r="AA1066" i="70"/>
  <c r="AA170" i="70"/>
  <c r="AA843" i="70"/>
  <c r="AA679" i="70"/>
  <c r="AA1530" i="70"/>
  <c r="AA2310" i="70"/>
  <c r="AA1611" i="70"/>
  <c r="AA2343" i="70"/>
  <c r="AA1654" i="70"/>
  <c r="AA2368" i="70"/>
  <c r="AA1636" i="70"/>
  <c r="AA2356" i="70"/>
  <c r="AA1985" i="70"/>
  <c r="Z1244" i="70"/>
  <c r="Z1298" i="70"/>
  <c r="AA489" i="70"/>
  <c r="AA1268" i="70"/>
  <c r="AA1163" i="70"/>
  <c r="AA1387" i="70"/>
  <c r="AA2016" i="70"/>
  <c r="AA2476" i="70"/>
  <c r="AA354" i="70"/>
  <c r="AA852" i="70"/>
  <c r="AA258" i="70"/>
  <c r="AA3342" i="70"/>
  <c r="AA2876" i="70"/>
  <c r="AA994" i="70"/>
  <c r="AA1637" i="70"/>
  <c r="AA2525" i="70"/>
  <c r="AA3441" i="70"/>
  <c r="AA1784" i="70"/>
  <c r="AA2734" i="70"/>
  <c r="AA1586" i="70"/>
  <c r="AA659" i="70"/>
  <c r="AA774" i="70"/>
  <c r="AA3224" i="70"/>
  <c r="AA3246" i="70"/>
  <c r="AA3449" i="70"/>
  <c r="Z2900" i="70"/>
  <c r="AA1466" i="70"/>
  <c r="AA2752" i="70"/>
  <c r="AA3262" i="70"/>
  <c r="AA3203" i="70"/>
  <c r="AA937" i="70"/>
  <c r="AA1692" i="70"/>
  <c r="AA2274" i="70"/>
  <c r="AA3446" i="70"/>
  <c r="AA3183" i="70"/>
  <c r="Z2968" i="70"/>
  <c r="AA21" i="70"/>
  <c r="AA1183" i="70"/>
  <c r="AA1027" i="70"/>
  <c r="AA1221" i="70"/>
  <c r="AA2047" i="70"/>
  <c r="AA2504" i="70"/>
  <c r="AA1747" i="70"/>
  <c r="AA2114" i="70"/>
  <c r="AA2163" i="70"/>
  <c r="AA2091" i="70"/>
  <c r="Z181" i="70"/>
  <c r="Z1141" i="70"/>
  <c r="Z2513" i="70"/>
  <c r="Z3283" i="70"/>
  <c r="AA444" i="70"/>
  <c r="AA1220" i="70"/>
  <c r="Z1675" i="70"/>
  <c r="Z2338" i="70"/>
  <c r="Z609" i="70"/>
  <c r="Z2173" i="70"/>
  <c r="Z2182" i="70"/>
  <c r="Z2589" i="70"/>
  <c r="Z2355" i="70"/>
  <c r="AA597" i="70"/>
  <c r="AA915" i="70"/>
  <c r="AA1958" i="70"/>
  <c r="AA2084" i="70"/>
  <c r="AA2858" i="70"/>
  <c r="AA2925" i="70"/>
  <c r="AA2951" i="70"/>
  <c r="Z2962" i="70"/>
  <c r="Z273" i="70"/>
  <c r="Z2850" i="70"/>
  <c r="Z2828" i="70"/>
  <c r="Z1617" i="70"/>
  <c r="Z1548" i="70"/>
  <c r="Z1575" i="70"/>
  <c r="Z2607" i="70"/>
  <c r="AA387" i="70"/>
  <c r="Z42" i="70"/>
  <c r="Z2958" i="70"/>
  <c r="Z2645" i="70"/>
  <c r="Z2775" i="70"/>
  <c r="Z3446" i="70"/>
  <c r="AA161" i="70"/>
  <c r="Z2954" i="70"/>
  <c r="Z2845" i="70"/>
  <c r="Z3367" i="70"/>
  <c r="Z1620" i="70"/>
  <c r="AA644" i="70"/>
  <c r="Z2449" i="70"/>
  <c r="Z2316" i="70"/>
  <c r="Z578" i="70"/>
  <c r="Z2675" i="70"/>
  <c r="Z3157" i="70"/>
  <c r="Z1983" i="70"/>
  <c r="AA180" i="70"/>
  <c r="AA182" i="70"/>
  <c r="AA424" i="70"/>
  <c r="AA1182" i="70"/>
  <c r="AA1328" i="70"/>
  <c r="AA1063" i="70"/>
  <c r="AA1745" i="70"/>
  <c r="AA1844" i="70"/>
  <c r="AA1678" i="70"/>
  <c r="AA1404" i="70"/>
  <c r="AA678" i="70"/>
  <c r="AA2556" i="70"/>
  <c r="AA3032" i="70"/>
  <c r="AA2881" i="70"/>
  <c r="AA2746" i="70"/>
  <c r="AA2427" i="70"/>
  <c r="AA2699" i="70"/>
  <c r="AA3292" i="70"/>
  <c r="AA1458" i="70"/>
  <c r="AA3385" i="70"/>
  <c r="AA2836" i="70"/>
  <c r="AA3191" i="70"/>
  <c r="Z2832" i="70"/>
  <c r="Z128" i="70"/>
  <c r="Z1210" i="70"/>
  <c r="Z3552" i="70"/>
  <c r="AA251" i="70"/>
  <c r="AA911" i="70"/>
  <c r="AA1081" i="70"/>
  <c r="AA987" i="70"/>
  <c r="Z1782" i="70"/>
  <c r="Z1299" i="70"/>
  <c r="Z3191" i="70"/>
  <c r="Z3375" i="70"/>
  <c r="AA437" i="70"/>
  <c r="AA264" i="70"/>
  <c r="AA1022" i="70"/>
  <c r="Z2697" i="70"/>
  <c r="Z2716" i="70"/>
  <c r="Z3417" i="70"/>
  <c r="Z1508" i="70"/>
  <c r="Z408" i="70"/>
  <c r="Z3471" i="70"/>
  <c r="AA603" i="70"/>
  <c r="AA113" i="70"/>
  <c r="AA462" i="70"/>
  <c r="AA602" i="70"/>
  <c r="AA570" i="70"/>
  <c r="AA1230" i="70"/>
  <c r="Z498" i="70"/>
  <c r="Z1398" i="70"/>
  <c r="Z3062" i="70"/>
  <c r="Z328" i="70"/>
  <c r="Z2725" i="70"/>
  <c r="Z2647" i="70"/>
  <c r="Z2903" i="70"/>
  <c r="Z2531" i="70"/>
  <c r="Z3538" i="70"/>
  <c r="AA164" i="70"/>
  <c r="AA185" i="70"/>
  <c r="AA526" i="70"/>
  <c r="AA655" i="70"/>
  <c r="AA634" i="70"/>
  <c r="AA1254" i="70"/>
  <c r="AA191" i="70"/>
  <c r="AA377" i="70"/>
  <c r="AA1293" i="70"/>
  <c r="AA1283" i="70"/>
  <c r="AA1284" i="70"/>
  <c r="AA1037" i="70"/>
  <c r="AA1498" i="70"/>
  <c r="Z197" i="70"/>
  <c r="Z3272" i="70"/>
  <c r="Z1636" i="70"/>
  <c r="Z2996" i="70"/>
  <c r="AA141" i="70"/>
  <c r="AA936" i="70"/>
  <c r="AA770" i="70"/>
  <c r="AA569" i="70"/>
  <c r="AA933" i="70"/>
  <c r="AA1655" i="70"/>
  <c r="AA298" i="70"/>
  <c r="AA78" i="70"/>
  <c r="AA1354" i="70"/>
  <c r="AA2238" i="70"/>
  <c r="AA1467" i="70"/>
  <c r="AA2271" i="70"/>
  <c r="AA1516" i="70"/>
  <c r="AA2296" i="70"/>
  <c r="AA1492" i="70"/>
  <c r="AA2284" i="70"/>
  <c r="AA1838" i="70"/>
  <c r="AA2920" i="70"/>
  <c r="AA1874" i="70"/>
  <c r="AA2937" i="70"/>
  <c r="AA1923" i="70"/>
  <c r="AA2970" i="70"/>
  <c r="AA1883" i="70"/>
  <c r="AA2942" i="70"/>
  <c r="AA2309" i="70"/>
  <c r="AA1058" i="70"/>
  <c r="AA3365" i="70"/>
  <c r="AA2973" i="70"/>
  <c r="AA2490" i="70"/>
  <c r="AA1997" i="70"/>
  <c r="AA3235" i="70"/>
  <c r="AA2169" i="70"/>
  <c r="AA2863" i="70"/>
  <c r="AA1003" i="70"/>
  <c r="AA3429" i="70"/>
  <c r="Z1998" i="70"/>
  <c r="Z1669" i="70"/>
  <c r="Z3400" i="70"/>
  <c r="Z2919" i="70"/>
  <c r="AA517" i="70"/>
  <c r="AA321" i="70"/>
  <c r="AA1050" i="70"/>
  <c r="AA851" i="70"/>
  <c r="AA1084" i="70"/>
  <c r="AA400" i="70"/>
  <c r="AA946" i="70"/>
  <c r="AA829" i="70"/>
  <c r="AA1578" i="70"/>
  <c r="AA2326" i="70"/>
  <c r="AA1653" i="70"/>
  <c r="AA2359" i="70"/>
  <c r="AA1707" i="70"/>
  <c r="AA2392" i="70"/>
  <c r="AA1675" i="70"/>
  <c r="AA2372" i="70"/>
  <c r="AA2017" i="70"/>
  <c r="AA3016" i="70"/>
  <c r="AA2050" i="70"/>
  <c r="AA3041" i="70"/>
  <c r="AA2115" i="70"/>
  <c r="AA3066" i="70"/>
  <c r="AA2059" i="70"/>
  <c r="AA3038" i="70"/>
  <c r="AA2657" i="70"/>
  <c r="AA1792" i="70"/>
  <c r="AA3471" i="70"/>
  <c r="AA3165" i="70"/>
  <c r="AA2773" i="70"/>
  <c r="AA2683" i="70"/>
  <c r="AA3482" i="70"/>
  <c r="AA2772" i="70"/>
  <c r="AA3489" i="70"/>
  <c r="AA3469" i="70"/>
  <c r="AA3327" i="70"/>
  <c r="AA2667" i="70"/>
  <c r="AA2839" i="70"/>
  <c r="Z1522" i="70"/>
  <c r="Z2416" i="70"/>
  <c r="Z3547" i="70"/>
  <c r="Z922" i="70"/>
  <c r="Z3408" i="70"/>
  <c r="AA187" i="70"/>
  <c r="AA871" i="70"/>
  <c r="AA1065" i="70"/>
  <c r="AA950" i="70"/>
  <c r="AA1264" i="70"/>
  <c r="AA1204" i="70"/>
  <c r="AA1352" i="70"/>
  <c r="AA1457" i="70"/>
  <c r="AA1413" i="70"/>
  <c r="AA1926" i="70"/>
  <c r="AA2590" i="70"/>
  <c r="AA1959" i="70"/>
  <c r="AA2623" i="70"/>
  <c r="AA1984" i="70"/>
  <c r="AA2648" i="70"/>
  <c r="AA1964" i="70"/>
  <c r="AA2636" i="70"/>
  <c r="AA2561" i="70"/>
  <c r="AA3280" i="70"/>
  <c r="AA2578" i="70"/>
  <c r="AA3297" i="70"/>
  <c r="AA2627" i="70"/>
  <c r="AA3322" i="70"/>
  <c r="AA2587" i="70"/>
  <c r="AA3302" i="70"/>
  <c r="AA3195" i="70"/>
  <c r="AA2780" i="70"/>
  <c r="AA2026" i="70"/>
  <c r="AA3512" i="70"/>
  <c r="AA3285" i="70"/>
  <c r="AA3545" i="70"/>
  <c r="AA3236" i="70"/>
  <c r="Z942" i="70"/>
  <c r="Z3035" i="70"/>
  <c r="Z3513" i="70"/>
  <c r="Z2916" i="70"/>
  <c r="AA19" i="70"/>
  <c r="AA703" i="70"/>
  <c r="AA961" i="70"/>
  <c r="AA797" i="70"/>
  <c r="AA1200" i="70"/>
  <c r="AA1097" i="70"/>
  <c r="AA1269" i="70"/>
  <c r="AA1409" i="70"/>
  <c r="AA1381" i="70"/>
  <c r="AA1878" i="70"/>
  <c r="AA2550" i="70"/>
  <c r="AA1911" i="70"/>
  <c r="AA2583" i="70"/>
  <c r="AA1944" i="70"/>
  <c r="AA2616" i="70"/>
  <c r="AA1924" i="70"/>
  <c r="AA2588" i="70"/>
  <c r="AA2465" i="70"/>
  <c r="AA3232" i="70"/>
  <c r="AA2498" i="70"/>
  <c r="AA3257" i="70"/>
  <c r="AA2563" i="70"/>
  <c r="AA3282" i="70"/>
  <c r="AA2507" i="70"/>
  <c r="AA3254" i="70"/>
  <c r="AA3099" i="70"/>
  <c r="AA2679" i="70"/>
  <c r="AA1866" i="70"/>
  <c r="AA3480" i="70"/>
  <c r="AA3205" i="70"/>
  <c r="AA3465" i="70"/>
  <c r="AA2724" i="70"/>
  <c r="AA3507" i="70"/>
  <c r="AA3490" i="70"/>
  <c r="AA1430" i="70"/>
  <c r="Z1569" i="70"/>
  <c r="Z1516" i="70"/>
  <c r="Z1543" i="70"/>
  <c r="Z2516" i="70"/>
  <c r="AA371" i="70"/>
  <c r="AA55" i="70"/>
  <c r="AA176" i="70"/>
  <c r="AA1078" i="70"/>
  <c r="AA1312" i="70"/>
  <c r="AA1326" i="70"/>
  <c r="AA1408" i="70"/>
  <c r="AA1529" i="70"/>
  <c r="AA1485" i="70"/>
  <c r="AA1974" i="70"/>
  <c r="AA2638" i="70"/>
  <c r="AA2015" i="70"/>
  <c r="AA425" i="70"/>
  <c r="AA2040" i="70"/>
  <c r="AA138" i="70"/>
  <c r="AA2012" i="70"/>
  <c r="AA2684" i="70"/>
  <c r="AA2641" i="70"/>
  <c r="Z3317" i="70"/>
  <c r="AA959" i="70"/>
  <c r="AA1052" i="70"/>
  <c r="AA1704" i="70"/>
  <c r="AA1950" i="70"/>
  <c r="AA2471" i="70"/>
  <c r="AA1396" i="70"/>
  <c r="AA2609" i="70"/>
  <c r="AA2675" i="70"/>
  <c r="AA2706" i="70"/>
  <c r="AA2671" i="70"/>
  <c r="AA3307" i="70"/>
  <c r="AA2250" i="70"/>
  <c r="AA3372" i="70"/>
  <c r="AA3108" i="70"/>
  <c r="AA2771" i="70"/>
  <c r="AA2068" i="70"/>
  <c r="AA2179" i="70"/>
  <c r="AA1961" i="70"/>
  <c r="AA2932" i="70"/>
  <c r="AA1496" i="70"/>
  <c r="AA853" i="70"/>
  <c r="AA2547" i="70"/>
  <c r="AA1794" i="70"/>
  <c r="AA3283" i="70"/>
  <c r="AA755" i="70"/>
  <c r="AA2168" i="70"/>
  <c r="AA1907" i="70"/>
  <c r="AA1930" i="70"/>
  <c r="Z3489" i="70"/>
  <c r="AA1010" i="70"/>
  <c r="AA1700" i="70"/>
  <c r="AA3338" i="70"/>
  <c r="AA3317" i="70"/>
  <c r="Z2921" i="70"/>
  <c r="Z694" i="70"/>
  <c r="AA737" i="70"/>
  <c r="AA883" i="70"/>
  <c r="AA1569" i="70"/>
  <c r="AA2446" i="70"/>
  <c r="AA1468" i="70"/>
  <c r="AA2060" i="70"/>
  <c r="AA3040" i="70"/>
  <c r="AA3057" i="70"/>
  <c r="AA3082" i="70"/>
  <c r="AA3054" i="70"/>
  <c r="J25" i="76"/>
  <c r="Z194" i="70"/>
  <c r="Z3472" i="70"/>
  <c r="Z53" i="70"/>
  <c r="Z3164" i="70"/>
  <c r="Z928" i="70"/>
  <c r="Z1927" i="70"/>
  <c r="AA256" i="70"/>
  <c r="AA1564" i="70"/>
  <c r="AA2859" i="70"/>
  <c r="Z269" i="70"/>
  <c r="Z2193" i="70"/>
  <c r="Z2197" i="70"/>
  <c r="Z2245" i="70"/>
  <c r="Z2239" i="70"/>
  <c r="Z2170" i="70"/>
  <c r="Z2371" i="70"/>
  <c r="AA388" i="70"/>
  <c r="Z1711" i="70"/>
  <c r="Z3536" i="70"/>
  <c r="Z177" i="70"/>
  <c r="Z2597" i="70"/>
  <c r="Z2052" i="70"/>
  <c r="AA275" i="70"/>
  <c r="AA576" i="70"/>
  <c r="AA441" i="70"/>
  <c r="AA1209" i="70"/>
  <c r="AA2574" i="70"/>
  <c r="AA2304" i="70"/>
  <c r="AA2513" i="70"/>
  <c r="AA1939" i="70"/>
  <c r="AA3278" i="70"/>
  <c r="AA2989" i="70"/>
  <c r="AA2852" i="70"/>
  <c r="AA1815" i="70"/>
  <c r="Z2037" i="70"/>
  <c r="Z1556" i="70"/>
  <c r="AA399" i="70"/>
  <c r="Z864" i="70"/>
  <c r="Z2439" i="70"/>
  <c r="AA84" i="70"/>
  <c r="AA559" i="70"/>
  <c r="Z56" i="70"/>
  <c r="Z1507" i="70"/>
  <c r="Z3535" i="70"/>
  <c r="AA285" i="70"/>
  <c r="AA104" i="70"/>
  <c r="AA910" i="70"/>
  <c r="Z1358" i="70"/>
  <c r="Z1266" i="70"/>
  <c r="Z1495" i="70"/>
  <c r="Z2095" i="70"/>
  <c r="AA339" i="70"/>
  <c r="AA975" i="70"/>
  <c r="AA144" i="70"/>
  <c r="AA1060" i="70"/>
  <c r="AA496" i="70"/>
  <c r="AA504" i="70"/>
  <c r="AA50" i="70"/>
  <c r="Z1980" i="70"/>
  <c r="Z3200" i="70"/>
  <c r="AA135" i="70"/>
  <c r="AA1135" i="70"/>
  <c r="AA1335" i="70"/>
  <c r="AA1545" i="70"/>
  <c r="AA1982" i="70"/>
  <c r="AA2023" i="70"/>
  <c r="AA2048" i="70"/>
  <c r="AA2028" i="70"/>
  <c r="AA2674" i="70"/>
  <c r="AA2686" i="70"/>
  <c r="AA2714" i="70"/>
  <c r="AA2682" i="70"/>
  <c r="AA3321" i="70"/>
  <c r="AA2282" i="70"/>
  <c r="AA3380" i="70"/>
  <c r="AA3172" i="70"/>
  <c r="AA2835" i="70"/>
  <c r="Z1348" i="70"/>
  <c r="Z2615" i="70"/>
  <c r="AA156" i="70"/>
  <c r="AA598" i="70"/>
  <c r="AA480" i="70"/>
  <c r="AA1544" i="70"/>
  <c r="AA1621" i="70"/>
  <c r="AA1053" i="70"/>
  <c r="AA1148" i="70"/>
  <c r="AA1072" i="70"/>
  <c r="AA1342" i="70"/>
  <c r="AA1378" i="70"/>
  <c r="AA1475" i="70"/>
  <c r="AA1395" i="70"/>
  <c r="AA1606" i="70"/>
  <c r="AA3084" i="70"/>
  <c r="AA1848" i="70"/>
  <c r="AA2581" i="70"/>
  <c r="AA3389" i="70"/>
  <c r="AA3381" i="70"/>
  <c r="AA3063" i="70"/>
  <c r="Z2283" i="70"/>
  <c r="Z1717" i="70"/>
  <c r="Z3225" i="70"/>
  <c r="AA374" i="70"/>
  <c r="AA876" i="70"/>
  <c r="AA553" i="70"/>
  <c r="AA882" i="70"/>
  <c r="AA2334" i="70"/>
  <c r="AA2375" i="70"/>
  <c r="AA2400" i="70"/>
  <c r="AA2380" i="70"/>
  <c r="AA3024" i="70"/>
  <c r="AA3049" i="70"/>
  <c r="AA3074" i="70"/>
  <c r="AA3046" i="70"/>
  <c r="AA1897" i="70"/>
  <c r="AA3197" i="70"/>
  <c r="AA2719" i="70"/>
  <c r="AA750" i="70"/>
  <c r="Z695" i="70"/>
  <c r="Z288" i="70"/>
  <c r="AA184" i="70"/>
  <c r="AA787" i="70"/>
  <c r="AA106" i="70"/>
  <c r="AA632" i="70"/>
  <c r="AA2302" i="70"/>
  <c r="AA2335" i="70"/>
  <c r="AA2360" i="70"/>
  <c r="AA2348" i="70"/>
  <c r="AA2984" i="70"/>
  <c r="AA3001" i="70"/>
  <c r="AA3026" i="70"/>
  <c r="AA3006" i="70"/>
  <c r="AA1669" i="70"/>
  <c r="AA3101" i="70"/>
  <c r="AA2509" i="70"/>
  <c r="AA2669" i="70"/>
  <c r="AA3079" i="70"/>
  <c r="Z2646" i="70"/>
  <c r="Z2127" i="70"/>
  <c r="AA49" i="70"/>
  <c r="AA1190" i="70"/>
  <c r="AA290" i="70"/>
  <c r="AA1131" i="70"/>
  <c r="AA1702" i="70"/>
  <c r="AA1744" i="70"/>
  <c r="AA1773" i="70"/>
  <c r="AA1759" i="70"/>
  <c r="AA2145" i="70"/>
  <c r="AA331" i="70"/>
  <c r="AA1599" i="70"/>
  <c r="AA1790" i="70"/>
  <c r="AA2668" i="70"/>
  <c r="AA1710" i="70"/>
  <c r="AA1925" i="70"/>
  <c r="AA2106" i="70"/>
  <c r="AA1558" i="70"/>
  <c r="AA2729" i="70"/>
  <c r="AA3428" i="70"/>
  <c r="AA2071" i="70"/>
  <c r="AA2763" i="70"/>
  <c r="Z3305" i="70"/>
  <c r="AA3240" i="70"/>
  <c r="AA2105" i="70"/>
  <c r="AA2391" i="70"/>
  <c r="AA2796" i="70"/>
  <c r="Z1959" i="70"/>
  <c r="AA466" i="70"/>
  <c r="AA1771" i="70"/>
  <c r="AA746" i="70"/>
  <c r="AA2434" i="70"/>
  <c r="AA2443" i="70"/>
  <c r="AA3364" i="70"/>
  <c r="AA2378" i="70"/>
  <c r="AA3412" i="70"/>
  <c r="AA3268" i="70"/>
  <c r="AA3027" i="70"/>
  <c r="AA1889" i="70"/>
  <c r="AA2930" i="70"/>
  <c r="AA2633" i="70"/>
  <c r="AA2983" i="70"/>
  <c r="AA881" i="70"/>
  <c r="AA2518" i="70"/>
  <c r="AA3064" i="70"/>
  <c r="AA3078" i="70"/>
  <c r="AA2879" i="70"/>
  <c r="Z3449" i="70"/>
  <c r="AA1576" i="70"/>
  <c r="AA1908" i="70"/>
  <c r="AA2954" i="70"/>
  <c r="AA2570" i="70"/>
  <c r="Z2949" i="70"/>
  <c r="AA1258" i="70"/>
  <c r="AA1187" i="70"/>
  <c r="AA3162" i="70"/>
  <c r="AA2618" i="70"/>
  <c r="Z406" i="70"/>
  <c r="Z3386" i="70"/>
  <c r="AA24" i="70"/>
  <c r="AA239" i="70"/>
  <c r="AA1259" i="70"/>
  <c r="AA710" i="70"/>
  <c r="AA1846" i="70"/>
  <c r="AA2712" i="70"/>
  <c r="AA2799" i="70"/>
  <c r="Z1098" i="70"/>
  <c r="Z2148" i="70"/>
  <c r="AA733" i="70"/>
  <c r="AA1229" i="70"/>
  <c r="AA957" i="70"/>
  <c r="AA1172" i="70"/>
  <c r="AA1992" i="70"/>
  <c r="AA2396" i="70"/>
  <c r="AA3296" i="70"/>
  <c r="AA3313" i="70"/>
  <c r="AA3346" i="70"/>
  <c r="AA3318" i="70"/>
  <c r="AA2812" i="70"/>
  <c r="AA3544" i="70"/>
  <c r="AA1217" i="70"/>
  <c r="AA2013" i="70"/>
  <c r="AA2895" i="70"/>
  <c r="Z1344" i="70"/>
  <c r="AA685" i="70"/>
  <c r="AA338" i="70"/>
  <c r="AA1368" i="70"/>
  <c r="AA1638" i="70"/>
  <c r="AA2215" i="70"/>
  <c r="AA2680" i="70"/>
  <c r="AA2113" i="70"/>
  <c r="AA2306" i="70"/>
  <c r="AA2355" i="70"/>
  <c r="AA2315" i="70"/>
  <c r="Z305" i="70"/>
  <c r="Z2344" i="70"/>
  <c r="Z2003" i="70"/>
  <c r="Z1542" i="70"/>
  <c r="Z1621" i="70"/>
  <c r="Z744" i="70"/>
  <c r="Z3020" i="70"/>
  <c r="AA490" i="70"/>
  <c r="AA2672" i="70"/>
  <c r="AA3148" i="70"/>
  <c r="Z2585" i="70"/>
  <c r="Z1866" i="70"/>
  <c r="Z1361" i="70"/>
  <c r="Z3457" i="70"/>
  <c r="Z2403" i="70"/>
  <c r="Z1694" i="70"/>
  <c r="Z3105" i="70"/>
  <c r="AA413" i="70"/>
  <c r="Z260" i="70"/>
  <c r="Z3076" i="70"/>
  <c r="Z1880" i="70"/>
  <c r="Z3329" i="70"/>
  <c r="Z1318" i="70"/>
  <c r="AA619" i="70"/>
  <c r="AA136" i="70"/>
  <c r="AA1152" i="70"/>
  <c r="AA1585" i="70"/>
  <c r="AA1403" i="70"/>
  <c r="AA2592" i="70"/>
  <c r="AA2888" i="70"/>
  <c r="AA2515" i="70"/>
  <c r="AA2149" i="70"/>
  <c r="AA3464" i="70"/>
  <c r="AA1847" i="70"/>
  <c r="Z921" i="70"/>
  <c r="Z3393" i="70"/>
  <c r="Z3179" i="70"/>
  <c r="AA889" i="70"/>
  <c r="Z3266" i="70"/>
  <c r="Z1362" i="70"/>
  <c r="AA109" i="70"/>
  <c r="AA706" i="70"/>
  <c r="Z594" i="70"/>
  <c r="Z2627" i="70"/>
  <c r="Z2831" i="70"/>
  <c r="AA461" i="70"/>
  <c r="AA280" i="70"/>
  <c r="AA1031" i="70"/>
  <c r="Z2345" i="70"/>
  <c r="Z2204" i="70"/>
  <c r="Z1863" i="70"/>
  <c r="Z3487" i="70"/>
  <c r="AA507" i="70"/>
  <c r="AA199" i="70"/>
  <c r="AA328" i="70"/>
  <c r="AA1151" i="70"/>
  <c r="AA941" i="70"/>
  <c r="AA918" i="70"/>
  <c r="AA1012" i="70"/>
  <c r="Z3428" i="70"/>
  <c r="Z2019" i="70"/>
  <c r="AA473" i="70"/>
  <c r="AA1263" i="70"/>
  <c r="AA1431" i="70"/>
  <c r="AA1649" i="70"/>
  <c r="AA2070" i="70"/>
  <c r="AA2103" i="70"/>
  <c r="AA2128" i="70"/>
  <c r="AA2108" i="70"/>
  <c r="AA2760" i="70"/>
  <c r="AA2777" i="70"/>
  <c r="AA2802" i="70"/>
  <c r="AA2782" i="70"/>
  <c r="AA3414" i="70"/>
  <c r="AA2602" i="70"/>
  <c r="AA3460" i="70"/>
  <c r="AA3419" i="70"/>
  <c r="AA3410" i="70"/>
  <c r="Z2490" i="70"/>
  <c r="Z2931" i="70"/>
  <c r="AA484" i="70"/>
  <c r="AA186" i="70"/>
  <c r="AA780" i="70"/>
  <c r="AA1656" i="70"/>
  <c r="AA1048" i="70"/>
  <c r="AA1322" i="70"/>
  <c r="AA1372" i="70"/>
  <c r="AA1348" i="70"/>
  <c r="AA1658" i="70"/>
  <c r="AA1709" i="70"/>
  <c r="AA1767" i="70"/>
  <c r="AA1722" i="70"/>
  <c r="AA1989" i="70"/>
  <c r="AA3244" i="70"/>
  <c r="AA2202" i="70"/>
  <c r="AA2947" i="70"/>
  <c r="AA1901" i="70"/>
  <c r="AA3501" i="70"/>
  <c r="AA2205" i="70"/>
  <c r="Z43" i="70"/>
  <c r="Z2757" i="70"/>
  <c r="Z530" i="70"/>
  <c r="AA665" i="70"/>
  <c r="AA1024" i="70"/>
  <c r="AA990" i="70"/>
  <c r="AA1138" i="70"/>
  <c r="AA2422" i="70"/>
  <c r="AA2463" i="70"/>
  <c r="AA2488" i="70"/>
  <c r="AA2460" i="70"/>
  <c r="AA3112" i="70"/>
  <c r="AA3129" i="70"/>
  <c r="AA3154" i="70"/>
  <c r="AA3126" i="70"/>
  <c r="AA2217" i="70"/>
  <c r="AA3345" i="70"/>
  <c r="AA3071" i="70"/>
  <c r="AA3533" i="70"/>
  <c r="Z2357" i="70"/>
  <c r="Z2735" i="70"/>
  <c r="AA513" i="70"/>
  <c r="AA954" i="70"/>
  <c r="AA789" i="70"/>
  <c r="AA1019" i="70"/>
  <c r="AA2382" i="70"/>
  <c r="AA2415" i="70"/>
  <c r="AA2440" i="70"/>
  <c r="AA2428" i="70"/>
  <c r="AA3072" i="70"/>
  <c r="AA3089" i="70"/>
  <c r="AA3122" i="70"/>
  <c r="AA3086" i="70"/>
  <c r="AA2025" i="70"/>
  <c r="AA3261" i="70"/>
  <c r="AA2911" i="70"/>
  <c r="AA2996" i="70"/>
  <c r="AA1965" i="70"/>
  <c r="Z1390" i="70"/>
  <c r="Z3482" i="70"/>
  <c r="AA198" i="70"/>
  <c r="AA312" i="70"/>
  <c r="AA838" i="70"/>
  <c r="AA1298" i="70"/>
  <c r="AA1798" i="70"/>
  <c r="AA1836" i="70"/>
  <c r="AA1872" i="70"/>
  <c r="AA1851" i="70"/>
  <c r="AA2321" i="70"/>
  <c r="AA612" i="70"/>
  <c r="AA1008" i="70"/>
  <c r="AA1983" i="70"/>
  <c r="AA1728" i="70"/>
  <c r="AA2067" i="70"/>
  <c r="AA2597" i="70"/>
  <c r="AA2741" i="70"/>
  <c r="AA3393" i="70"/>
  <c r="AA3065" i="70"/>
  <c r="AA3417" i="70"/>
  <c r="AA981" i="70"/>
  <c r="AA210" i="70"/>
  <c r="AA614" i="70"/>
  <c r="AA2178" i="70"/>
  <c r="AA1109" i="70"/>
  <c r="AA1727" i="70"/>
  <c r="AA2058" i="70"/>
  <c r="Z3399" i="70"/>
  <c r="AA1061" i="70"/>
  <c r="AA2014" i="70"/>
  <c r="AA1428" i="70"/>
  <c r="AA2721" i="70"/>
  <c r="AA2726" i="70"/>
  <c r="AA3526" i="70"/>
  <c r="AA2877" i="70"/>
  <c r="AA1366" i="70"/>
  <c r="AA1694" i="70"/>
  <c r="AA3319" i="70"/>
  <c r="AA3048" i="70"/>
  <c r="AA3266" i="70"/>
  <c r="AA3323" i="70"/>
  <c r="AA3091" i="70"/>
  <c r="AA618" i="70"/>
  <c r="AA1887" i="70"/>
  <c r="AA1803" i="70"/>
  <c r="AA2181" i="70"/>
  <c r="AA3107" i="70"/>
  <c r="Z2611" i="70"/>
  <c r="AA1369" i="70"/>
  <c r="AA2572" i="70"/>
  <c r="AA3290" i="70"/>
  <c r="AA3488" i="70"/>
  <c r="Z1635" i="70"/>
  <c r="AA1377" i="70"/>
  <c r="AA2156" i="70"/>
  <c r="AA1931" i="70"/>
  <c r="AA2189" i="70"/>
  <c r="Z1794" i="70"/>
  <c r="Z1967" i="70"/>
  <c r="AA745" i="70"/>
  <c r="AA992" i="70"/>
  <c r="AA1601" i="70"/>
  <c r="AA1531" i="70"/>
  <c r="AA2088" i="70"/>
  <c r="AA2130" i="70"/>
  <c r="AA1981" i="70"/>
  <c r="Z1331" i="70"/>
  <c r="AA203" i="70"/>
  <c r="AA1142" i="70"/>
  <c r="AA1503" i="70"/>
  <c r="AA1445" i="70"/>
  <c r="AA1706" i="70"/>
  <c r="AA2184" i="70"/>
  <c r="AA2644" i="70"/>
  <c r="AA1506" i="70"/>
  <c r="AA1635" i="70"/>
  <c r="AA1523" i="70"/>
  <c r="AA1788" i="70"/>
  <c r="AA3164" i="70"/>
  <c r="AA1978" i="70"/>
  <c r="AA2723" i="70"/>
  <c r="AA3485" i="70"/>
  <c r="AA2557" i="70"/>
  <c r="Z3040" i="70"/>
  <c r="AA943" i="70"/>
  <c r="AA940" i="70"/>
  <c r="AA1688" i="70"/>
  <c r="AA1942" i="70"/>
  <c r="AA2407" i="70"/>
  <c r="AA1380" i="70"/>
  <c r="AA2593" i="70"/>
  <c r="AA2642" i="70"/>
  <c r="AA2687" i="70"/>
  <c r="AA2650" i="70"/>
  <c r="Z2440" i="70"/>
  <c r="Z1753" i="70"/>
  <c r="AA611" i="70"/>
  <c r="Z3070" i="70"/>
  <c r="Z1219" i="70"/>
  <c r="Z1806" i="70"/>
  <c r="Z3257" i="70"/>
  <c r="AA127" i="70"/>
  <c r="AA1823" i="70"/>
  <c r="AA2154" i="70"/>
  <c r="Z2202" i="70"/>
  <c r="Z2658" i="70"/>
  <c r="Z863" i="70"/>
  <c r="Z1366" i="70"/>
  <c r="AA299" i="70"/>
  <c r="Z2718" i="70"/>
  <c r="Z2292" i="70"/>
  <c r="AA73" i="70"/>
  <c r="Z2445" i="70"/>
  <c r="Z3183" i="70"/>
  <c r="Z2001" i="70"/>
  <c r="Z3425" i="70"/>
  <c r="Z2435" i="70"/>
  <c r="AA100" i="70"/>
  <c r="AA296" i="70"/>
  <c r="AA1232" i="70"/>
  <c r="AA1665" i="70"/>
  <c r="AA1547" i="70"/>
  <c r="AA2664" i="70"/>
  <c r="AA2960" i="70"/>
  <c r="AA2666" i="70"/>
  <c r="AA2437" i="70"/>
  <c r="AA3536" i="70"/>
  <c r="AA2425" i="70"/>
  <c r="Z1648" i="70"/>
  <c r="Z296" i="70"/>
  <c r="AA75" i="70"/>
  <c r="AA993" i="70"/>
  <c r="Z1247" i="70"/>
  <c r="Z2500" i="70"/>
  <c r="AA277" i="70"/>
  <c r="AA860" i="70"/>
  <c r="Z1852" i="70"/>
  <c r="Z3253" i="70"/>
  <c r="Z1382" i="70"/>
  <c r="AA621" i="70"/>
  <c r="AA449" i="70"/>
  <c r="AA1126" i="70"/>
  <c r="Z21" i="70"/>
  <c r="Z3079" i="70"/>
  <c r="Z2247" i="70"/>
  <c r="Z1891" i="70"/>
  <c r="AA683" i="70"/>
  <c r="AA359" i="70"/>
  <c r="AA470" i="70"/>
  <c r="AA1247" i="70"/>
  <c r="AA1154" i="70"/>
  <c r="AA1145" i="70"/>
  <c r="AA1338" i="70"/>
  <c r="Z1901" i="70"/>
  <c r="Z1667" i="70"/>
  <c r="AA744" i="70"/>
  <c r="AA255" i="70"/>
  <c r="AA1551" i="70"/>
  <c r="AA1761" i="70"/>
  <c r="AA2158" i="70"/>
  <c r="AA2183" i="70"/>
  <c r="AA2208" i="70"/>
  <c r="AA2196" i="70"/>
  <c r="AA2840" i="70"/>
  <c r="AA2857" i="70"/>
  <c r="AA2882" i="70"/>
  <c r="AA2862" i="70"/>
  <c r="AA3502" i="70"/>
  <c r="AA2813" i="70"/>
  <c r="AA274" i="70"/>
  <c r="AA1125" i="70"/>
  <c r="AA2673" i="70"/>
  <c r="Z680" i="70"/>
  <c r="Z1988" i="70"/>
  <c r="AA181" i="70"/>
  <c r="AA782" i="70"/>
  <c r="AA947" i="70"/>
  <c r="AA454" i="70"/>
  <c r="AA1386" i="70"/>
  <c r="AA1483" i="70"/>
  <c r="AA1532" i="70"/>
  <c r="AA1508" i="70"/>
  <c r="AA1856" i="70"/>
  <c r="AA1890" i="70"/>
  <c r="AA1955" i="70"/>
  <c r="AA1899" i="70"/>
  <c r="AA2341" i="70"/>
  <c r="AA3383" i="70"/>
  <c r="AA2554" i="70"/>
  <c r="AA3267" i="70"/>
  <c r="AA2927" i="70"/>
  <c r="AA3437" i="70"/>
  <c r="AA3087" i="70"/>
  <c r="Z1357" i="70"/>
  <c r="Z3320" i="70"/>
  <c r="Z3406" i="70"/>
  <c r="AA873" i="70"/>
  <c r="AA1144" i="70"/>
  <c r="AA1180" i="70"/>
  <c r="AA1315" i="70"/>
  <c r="AA2510" i="70"/>
  <c r="AA2543" i="70"/>
  <c r="AA2568" i="70"/>
  <c r="AA2548" i="70"/>
  <c r="AA3200" i="70"/>
  <c r="AA3217" i="70"/>
  <c r="AA3234" i="70"/>
  <c r="AA3214" i="70"/>
  <c r="AA2537" i="70"/>
  <c r="AA3432" i="70"/>
  <c r="AA3368" i="70"/>
  <c r="Z45" i="70"/>
  <c r="Z3064" i="70"/>
  <c r="Z2943" i="70"/>
  <c r="AA769" i="70"/>
  <c r="AA1088" i="70"/>
  <c r="AA1082" i="70"/>
  <c r="AA1241" i="70"/>
  <c r="AA2462" i="70"/>
  <c r="AA2495" i="70"/>
  <c r="AA2528" i="70"/>
  <c r="AA2508" i="70"/>
  <c r="AA3152" i="70"/>
  <c r="AA3169" i="70"/>
  <c r="AA3202" i="70"/>
  <c r="AA3174" i="70"/>
  <c r="AA2377" i="70"/>
  <c r="AA3400" i="70"/>
  <c r="AA3231" i="70"/>
  <c r="AA3316" i="70"/>
  <c r="AA3473" i="70"/>
  <c r="Z3088" i="70"/>
  <c r="Z2988" i="70"/>
  <c r="AA719" i="70"/>
  <c r="AA811" i="70"/>
  <c r="AA1140" i="70"/>
  <c r="AA1425" i="70"/>
  <c r="AA1886" i="70"/>
  <c r="AA1919" i="70"/>
  <c r="AA1952" i="70"/>
  <c r="AA1932" i="70"/>
  <c r="AA2481" i="70"/>
  <c r="AA225" i="70"/>
  <c r="AA1384" i="70"/>
  <c r="AA2231" i="70"/>
  <c r="AA2241" i="70"/>
  <c r="AA2419" i="70"/>
  <c r="AA2955" i="70"/>
  <c r="AA3061" i="70"/>
  <c r="AA3059" i="70"/>
  <c r="AA1313" i="70"/>
  <c r="AA3546" i="70"/>
  <c r="AA2104" i="70"/>
  <c r="AA3004" i="70"/>
  <c r="AA929" i="70"/>
  <c r="AA3097" i="70"/>
  <c r="Z1031" i="70"/>
  <c r="AA2408" i="70"/>
  <c r="AA3528" i="70"/>
  <c r="Z3279" i="70"/>
  <c r="AA207" i="70"/>
  <c r="AA2198" i="70"/>
  <c r="AA1805" i="70"/>
  <c r="AA2897" i="70"/>
  <c r="AA2886" i="70"/>
  <c r="AA1929" i="70"/>
  <c r="AA3213" i="70"/>
  <c r="AA2783" i="70"/>
  <c r="AA2900" i="70"/>
  <c r="AA1701" i="70"/>
  <c r="AA1101" i="70"/>
  <c r="AA2123" i="70"/>
  <c r="AA2474" i="70"/>
  <c r="AA2621" i="70"/>
  <c r="AA724" i="70"/>
  <c r="AA2551" i="70"/>
  <c r="AA2745" i="70"/>
  <c r="AA3382" i="70"/>
  <c r="AA3349" i="70"/>
  <c r="AA196" i="70"/>
  <c r="AA1333" i="70"/>
  <c r="AA2433" i="70"/>
  <c r="AA2187" i="70"/>
  <c r="AA2901" i="70"/>
  <c r="Z3394" i="70"/>
  <c r="AA1365" i="70"/>
  <c r="AA1438" i="70"/>
  <c r="AA2806" i="70"/>
  <c r="AA2689" i="70"/>
  <c r="Z546" i="70"/>
  <c r="Z3398" i="70"/>
  <c r="AA442" i="70"/>
  <c r="AA788" i="70"/>
  <c r="AA426" i="70"/>
  <c r="AA1818" i="70"/>
  <c r="AA2328" i="70"/>
  <c r="AA1071" i="70"/>
  <c r="AA2221" i="70"/>
  <c r="Z2213" i="70"/>
  <c r="AA324" i="70"/>
  <c r="AA978" i="70"/>
  <c r="AA656" i="70"/>
  <c r="AA702" i="70"/>
  <c r="AA1967" i="70"/>
  <c r="AA2424" i="70"/>
  <c r="AA1470" i="70"/>
  <c r="AA1970" i="70"/>
  <c r="AA2003" i="70"/>
  <c r="AA1947" i="70"/>
  <c r="AA2469" i="70"/>
  <c r="AA3415" i="70"/>
  <c r="AA2649" i="70"/>
  <c r="AA3369" i="70"/>
  <c r="AA3247" i="70"/>
  <c r="AA3271" i="70"/>
  <c r="Z1955" i="70"/>
  <c r="AA800" i="70"/>
  <c r="AA1280" i="70"/>
  <c r="AA1083" i="70"/>
  <c r="AA2182" i="70"/>
  <c r="AA2647" i="70"/>
  <c r="AA1723" i="70"/>
  <c r="AA2808" i="70"/>
  <c r="AA2833" i="70"/>
  <c r="AA2850" i="70"/>
  <c r="AA2822" i="70"/>
  <c r="Z316" i="70"/>
  <c r="Z2285" i="70"/>
  <c r="AA1504" i="70"/>
  <c r="Z1490" i="70"/>
  <c r="Z132" i="70"/>
  <c r="Z1917" i="70"/>
  <c r="AA301" i="70"/>
  <c r="AA1666" i="70"/>
  <c r="AA2531" i="70"/>
  <c r="AA3219" i="70"/>
  <c r="J74" i="76"/>
  <c r="Z2492" i="70"/>
  <c r="Z934" i="70"/>
  <c r="Z1603" i="70"/>
  <c r="J62" i="76"/>
  <c r="Z2469" i="70"/>
  <c r="Z3017" i="70"/>
  <c r="Z2706" i="70"/>
  <c r="Z3147" i="70"/>
  <c r="AA556" i="70"/>
  <c r="Z1884" i="70"/>
  <c r="Z2116" i="70"/>
  <c r="Z3346" i="70"/>
  <c r="AA22" i="70"/>
  <c r="AA1013" i="70"/>
  <c r="AA842" i="70"/>
  <c r="AA1762" i="70"/>
  <c r="AA1226" i="70"/>
  <c r="AA2484" i="70"/>
  <c r="AA2809" i="70"/>
  <c r="AA2283" i="70"/>
  <c r="AA3132" i="70"/>
  <c r="AA3135" i="70"/>
  <c r="AA806" i="70"/>
  <c r="Z3259" i="70"/>
  <c r="Z3116" i="70"/>
  <c r="AA767" i="70"/>
  <c r="AA822" i="70"/>
  <c r="Z874" i="70"/>
  <c r="Z950" i="70"/>
  <c r="AA72" i="70"/>
  <c r="Z1945" i="70"/>
  <c r="Z3203" i="70"/>
  <c r="Z3180" i="70"/>
  <c r="AA435" i="70"/>
  <c r="AA306" i="70"/>
  <c r="AA431" i="70"/>
  <c r="AA1215" i="70"/>
  <c r="Z2550" i="70"/>
  <c r="Z2341" i="70"/>
  <c r="Z1999" i="70"/>
  <c r="Z2660" i="70"/>
  <c r="AA693" i="70"/>
  <c r="AA502" i="70"/>
  <c r="AA1166" i="70"/>
  <c r="AA47" i="70"/>
  <c r="AA1141" i="70"/>
  <c r="AA747" i="70"/>
  <c r="Z2370" i="70"/>
  <c r="Z2739" i="70"/>
  <c r="AA452" i="70"/>
  <c r="AA154" i="70"/>
  <c r="AA748" i="70"/>
  <c r="AA1648" i="70"/>
  <c r="AA923" i="70"/>
  <c r="AA1300" i="70"/>
  <c r="AA1356" i="70"/>
  <c r="AA1314" i="70"/>
  <c r="AA1630" i="70"/>
  <c r="AA1684" i="70"/>
  <c r="AA1731" i="70"/>
  <c r="AA1674" i="70"/>
  <c r="AA1957" i="70"/>
  <c r="AA3228" i="70"/>
  <c r="AA2138" i="70"/>
  <c r="AA2915" i="70"/>
  <c r="AA1760" i="70"/>
  <c r="AA3143" i="70"/>
  <c r="Z3373" i="70"/>
  <c r="Z3209" i="70"/>
  <c r="AA944" i="70"/>
  <c r="AA622" i="70"/>
  <c r="AA1663" i="70"/>
  <c r="AA206" i="70"/>
  <c r="AA2246" i="70"/>
  <c r="AA2279" i="70"/>
  <c r="AA2312" i="70"/>
  <c r="AA2292" i="70"/>
  <c r="AA2936" i="70"/>
  <c r="AA2945" i="70"/>
  <c r="AA2978" i="70"/>
  <c r="AA2950" i="70"/>
  <c r="AA1178" i="70"/>
  <c r="AA3005" i="70"/>
  <c r="AA2061" i="70"/>
  <c r="AA2233" i="70"/>
  <c r="AA1651" i="70"/>
  <c r="AA2991" i="70"/>
  <c r="Z2473" i="70"/>
  <c r="Z2155" i="70"/>
  <c r="Z2015" i="70"/>
  <c r="AA447" i="70"/>
  <c r="AA593" i="70"/>
  <c r="AA1007" i="70"/>
  <c r="AA1353" i="70"/>
  <c r="AA1835" i="70"/>
  <c r="AA1879" i="70"/>
  <c r="AA1896" i="70"/>
  <c r="AA1876" i="70"/>
  <c r="AA2385" i="70"/>
  <c r="AA2418" i="70"/>
  <c r="AA2467" i="70"/>
  <c r="AA2411" i="70"/>
  <c r="AA3035" i="70"/>
  <c r="AA1670" i="70"/>
  <c r="AA3125" i="70"/>
  <c r="AA2916" i="70"/>
  <c r="Z1218" i="70"/>
  <c r="Z3418" i="70"/>
  <c r="AA166" i="70"/>
  <c r="AA286" i="70"/>
  <c r="AA813" i="70"/>
  <c r="AA1273" i="70"/>
  <c r="AA1789" i="70"/>
  <c r="AA1827" i="70"/>
  <c r="AA1855" i="70"/>
  <c r="AA1842" i="70"/>
  <c r="AA2305" i="70"/>
  <c r="AA2322" i="70"/>
  <c r="AA2387" i="70"/>
  <c r="AA2331" i="70"/>
  <c r="AA2939" i="70"/>
  <c r="AA1285" i="70"/>
  <c r="AA3045" i="70"/>
  <c r="AA2137" i="70"/>
  <c r="AA2995" i="70"/>
  <c r="Z1166" i="70"/>
  <c r="Z3545" i="70"/>
  <c r="AA43" i="70"/>
  <c r="AA969" i="70"/>
  <c r="AA1208" i="70"/>
  <c r="AA1297" i="70"/>
  <c r="AA1389" i="70"/>
  <c r="AA2558" i="70"/>
  <c r="AA2599" i="70"/>
  <c r="AA2624" i="70"/>
  <c r="AA2604" i="70"/>
  <c r="Z1477" i="70"/>
  <c r="AA366" i="70"/>
  <c r="AA1743" i="70"/>
  <c r="AA2688" i="70"/>
  <c r="AA2354" i="70"/>
  <c r="AA2347" i="70"/>
  <c r="AA1426" i="70"/>
  <c r="AA2201" i="70"/>
  <c r="AA1434" i="70"/>
  <c r="AA3067" i="70"/>
  <c r="AA1399" i="70"/>
  <c r="AA1347" i="70"/>
  <c r="AA2662" i="70"/>
  <c r="AA1201" i="70"/>
  <c r="AA3052" i="70"/>
  <c r="AA606" i="70"/>
  <c r="AA2834" i="70"/>
  <c r="Z1035" i="70"/>
  <c r="AA848" i="70"/>
  <c r="AA1245" i="70"/>
  <c r="AA828" i="70"/>
  <c r="AA2872" i="70"/>
  <c r="AA2914" i="70"/>
  <c r="AA2715" i="70"/>
  <c r="AA3487" i="70"/>
  <c r="AA2805" i="70"/>
  <c r="AA3514" i="70"/>
  <c r="AA1316" i="70"/>
  <c r="AA1557" i="70"/>
  <c r="AA1840" i="70"/>
  <c r="AA2747" i="70"/>
  <c r="AA2133" i="70"/>
  <c r="AA309" i="70"/>
  <c r="AA1324" i="70"/>
  <c r="AA2564" i="70"/>
  <c r="AA1186" i="70"/>
  <c r="AA1645" i="70"/>
  <c r="AA2775" i="70"/>
  <c r="AA1020" i="70"/>
  <c r="AA1628" i="70"/>
  <c r="AA3265" i="70"/>
  <c r="AA2057" i="70"/>
  <c r="AA2165" i="70"/>
  <c r="AA1192" i="70"/>
  <c r="AA2567" i="70"/>
  <c r="AA3305" i="70"/>
  <c r="AA3407" i="70"/>
  <c r="AA3215" i="70"/>
  <c r="Z2135" i="70"/>
  <c r="AA102" i="70"/>
  <c r="AA708" i="70"/>
  <c r="AA1472" i="70"/>
  <c r="AA2262" i="70"/>
  <c r="AA878" i="70"/>
  <c r="AA2308" i="70"/>
  <c r="AA3403" i="70"/>
  <c r="Z767" i="70"/>
  <c r="Z3456" i="70"/>
  <c r="AA474" i="70"/>
  <c r="AA658" i="70"/>
  <c r="AA1473" i="70"/>
  <c r="AA2366" i="70"/>
  <c r="AA1276" i="70"/>
  <c r="AA1980" i="70"/>
  <c r="AA2968" i="70"/>
  <c r="AA2985" i="70"/>
  <c r="AA3010" i="70"/>
  <c r="AA2982" i="70"/>
  <c r="AA1550" i="70"/>
  <c r="AA3069" i="70"/>
  <c r="AA2253" i="70"/>
  <c r="AA2489" i="70"/>
  <c r="AA2694" i="70"/>
  <c r="Z2269" i="70"/>
  <c r="AA283" i="70"/>
  <c r="AA1158" i="70"/>
  <c r="AA1583" i="70"/>
  <c r="AA1461" i="70"/>
  <c r="AA1716" i="70"/>
  <c r="AA2248" i="70"/>
  <c r="AA2652" i="70"/>
  <c r="AA1570" i="70"/>
  <c r="AA1660" i="70"/>
  <c r="AA1555" i="70"/>
  <c r="AA1824" i="70"/>
  <c r="AA3180" i="70"/>
  <c r="AA2042" i="70"/>
  <c r="AA2755" i="70"/>
  <c r="AA3549" i="70"/>
  <c r="AA3127" i="70"/>
  <c r="AA2815" i="70"/>
  <c r="AA3095" i="70"/>
  <c r="Z1876" i="70"/>
  <c r="AA699" i="70"/>
  <c r="AA1572" i="70"/>
  <c r="AA2770" i="70"/>
  <c r="AA2506" i="70"/>
  <c r="AA3458" i="70"/>
  <c r="AA349" i="70"/>
  <c r="AA582" i="70"/>
  <c r="AA2584" i="70"/>
  <c r="AA1411" i="70"/>
  <c r="AA2716" i="70"/>
  <c r="AA3523" i="70"/>
  <c r="AA640" i="70"/>
  <c r="AA510" i="70"/>
  <c r="AA2580" i="70"/>
  <c r="AA2323" i="70"/>
  <c r="AA898" i="70"/>
  <c r="AA3483" i="70"/>
  <c r="Z1214" i="70"/>
  <c r="Z855" i="70"/>
  <c r="AA1769" i="70"/>
  <c r="Z3098" i="70"/>
  <c r="Z3325" i="70"/>
  <c r="Z3155" i="70"/>
  <c r="AA209" i="70"/>
  <c r="AA2214" i="70"/>
  <c r="AA3114" i="70"/>
  <c r="AA3541" i="70"/>
  <c r="Z671" i="70"/>
  <c r="Z3476" i="70"/>
  <c r="Z2892" i="70"/>
  <c r="Z2479" i="70"/>
  <c r="Z828" i="70"/>
  <c r="Z3128" i="70"/>
  <c r="Z3199" i="70"/>
  <c r="Z1080" i="70"/>
  <c r="Z2419" i="70"/>
  <c r="AA261" i="70"/>
  <c r="Z3396" i="70"/>
  <c r="Z3276" i="70"/>
  <c r="Z1078" i="70"/>
  <c r="AA472" i="70"/>
  <c r="AA190" i="70"/>
  <c r="AA1336" i="70"/>
  <c r="AA1990" i="70"/>
  <c r="AA1693" i="70"/>
  <c r="AA82" i="70"/>
  <c r="AA3033" i="70"/>
  <c r="AA2693" i="70"/>
  <c r="AA3463" i="70"/>
  <c r="AA1806" i="70"/>
  <c r="AA3405" i="70"/>
  <c r="Z2636" i="70"/>
  <c r="Z3049" i="70"/>
  <c r="AA263" i="70"/>
  <c r="J103" i="76"/>
  <c r="Z2517" i="70"/>
  <c r="Z3188" i="70"/>
  <c r="AA591" i="70"/>
  <c r="Z1746" i="70"/>
  <c r="Z536" i="70"/>
  <c r="Z3072" i="70"/>
  <c r="AA260" i="70"/>
  <c r="AA626" i="70"/>
  <c r="AA701" i="70"/>
  <c r="Z1067" i="70"/>
  <c r="Z1154" i="70"/>
  <c r="Z3053" i="70"/>
  <c r="Z3402" i="70"/>
  <c r="Z2879" i="70"/>
  <c r="AA134" i="70"/>
  <c r="AA753" i="70"/>
  <c r="AA222" i="70"/>
  <c r="AA680" i="70"/>
  <c r="AA1392" i="70"/>
  <c r="AA1213" i="70"/>
  <c r="Z1886" i="70"/>
  <c r="Z3297" i="70"/>
  <c r="AA477" i="70"/>
  <c r="AA1040" i="70"/>
  <c r="AA1075" i="70"/>
  <c r="AA893" i="70"/>
  <c r="AA1562" i="70"/>
  <c r="AA1642" i="70"/>
  <c r="AA1668" i="70"/>
  <c r="AA1650" i="70"/>
  <c r="AA2001" i="70"/>
  <c r="AA2034" i="70"/>
  <c r="AA2099" i="70"/>
  <c r="AA2043" i="70"/>
  <c r="AA2629" i="70"/>
  <c r="AA3455" i="70"/>
  <c r="AA2757" i="70"/>
  <c r="AA3466" i="70"/>
  <c r="AA3425" i="70"/>
  <c r="Z378" i="70"/>
  <c r="Z2693" i="70"/>
  <c r="Z3502" i="70"/>
  <c r="AA630" i="70"/>
  <c r="AA1006" i="70"/>
  <c r="AA917" i="70"/>
  <c r="AA1123" i="70"/>
  <c r="Z133" i="70"/>
  <c r="AA1218" i="70"/>
  <c r="Z1351" i="70"/>
  <c r="AA2340" i="70"/>
  <c r="Z3207" i="70"/>
  <c r="Z1651" i="70"/>
  <c r="Z573" i="70"/>
  <c r="Z1170" i="70"/>
  <c r="Z2115" i="70"/>
  <c r="AA777" i="70"/>
  <c r="AA1652" i="70"/>
  <c r="AA2226" i="70"/>
  <c r="AA2170" i="70"/>
  <c r="Z2507" i="70"/>
  <c r="AA1110" i="70"/>
  <c r="AA105" i="70"/>
  <c r="Z2947" i="70"/>
  <c r="AA935" i="70"/>
  <c r="Z1978" i="70"/>
  <c r="Z3416" i="70"/>
  <c r="AA168" i="70"/>
  <c r="AA1407" i="70"/>
  <c r="Z1120" i="70"/>
  <c r="AA288" i="70"/>
  <c r="AA804" i="70"/>
  <c r="AA1122" i="70"/>
  <c r="AA560" i="70"/>
  <c r="AA3022" i="70"/>
  <c r="AA1812" i="70"/>
  <c r="AA3505" i="70"/>
  <c r="AA177" i="70"/>
  <c r="AA1559" i="70"/>
  <c r="AA1763" i="70"/>
  <c r="AA1778" i="70"/>
  <c r="AA2242" i="70"/>
  <c r="AA2219" i="70"/>
  <c r="AA3551" i="70"/>
  <c r="AA1644" i="70"/>
  <c r="AA2297" i="70"/>
  <c r="Z2385" i="70"/>
  <c r="AA515" i="70"/>
  <c r="AA143" i="70"/>
  <c r="AA1533" i="70"/>
  <c r="AA778" i="70"/>
  <c r="AA535" i="70"/>
  <c r="AA1105" i="70"/>
  <c r="AA585" i="70"/>
  <c r="AA1394" i="70"/>
  <c r="Z1424" i="70"/>
  <c r="AA347" i="70"/>
  <c r="AA1296" i="70"/>
  <c r="AA1477" i="70"/>
  <c r="AA322" i="70"/>
  <c r="AA2676" i="70"/>
  <c r="Z50" i="70"/>
  <c r="Z2992" i="70"/>
  <c r="Z746" i="70"/>
  <c r="AA2082" i="70"/>
  <c r="Z389" i="70"/>
  <c r="Z2692" i="70"/>
  <c r="Z2783" i="70"/>
  <c r="Z3511" i="70"/>
  <c r="Z1572" i="70"/>
  <c r="AA749" i="70"/>
  <c r="AA1854" i="70"/>
  <c r="AA2737" i="70"/>
  <c r="AA3468" i="70"/>
  <c r="Z2023" i="70"/>
  <c r="AA646" i="70"/>
  <c r="AA434" i="70"/>
  <c r="Z2547" i="70"/>
  <c r="AA119" i="70"/>
  <c r="Z1534" i="70"/>
  <c r="Z160" i="70"/>
  <c r="AA360" i="70"/>
  <c r="AA503" i="70"/>
  <c r="Z1420" i="70"/>
  <c r="AA584" i="70"/>
  <c r="AA1493" i="70"/>
  <c r="AA2384" i="70"/>
  <c r="AA1346" i="70"/>
  <c r="AA3366" i="70"/>
  <c r="AA2637" i="70"/>
  <c r="AA3159" i="70"/>
  <c r="AA512" i="70"/>
  <c r="AA1170" i="70"/>
  <c r="AA2111" i="70"/>
  <c r="AA2124" i="70"/>
  <c r="AA2785" i="70"/>
  <c r="AA2790" i="70"/>
  <c r="AA2634" i="70"/>
  <c r="AA3435" i="70"/>
  <c r="AA3421" i="70"/>
  <c r="Z2070" i="70"/>
  <c r="AA541" i="70"/>
  <c r="AA1092" i="70"/>
  <c r="AA1594" i="70"/>
  <c r="AA1717" i="70"/>
  <c r="AA2049" i="70"/>
  <c r="AA2131" i="70"/>
  <c r="AA2678" i="70"/>
  <c r="AA2789" i="70"/>
  <c r="Z1566" i="70"/>
  <c r="AA365" i="70"/>
  <c r="AA1038" i="70"/>
  <c r="AA1482" i="70"/>
  <c r="AA1643" i="70"/>
  <c r="AA1969" i="70"/>
  <c r="Z1055" i="70"/>
  <c r="Z155" i="70"/>
  <c r="Z3440" i="70"/>
  <c r="AA1261" i="70"/>
  <c r="Z1931" i="70"/>
  <c r="AA635" i="70"/>
  <c r="Z2388" i="70"/>
  <c r="AA243" i="70"/>
  <c r="Z1539" i="70"/>
  <c r="AA885" i="70"/>
  <c r="AA2439" i="70"/>
  <c r="AA2890" i="70"/>
  <c r="AA2847" i="70"/>
  <c r="Z946" i="70"/>
  <c r="Z2814" i="70"/>
  <c r="AA912" i="70"/>
  <c r="Z1400" i="70"/>
  <c r="AA729" i="70"/>
  <c r="Z2054" i="70"/>
  <c r="Z3438" i="70"/>
  <c r="AA741" i="70"/>
  <c r="AA892" i="70"/>
  <c r="Z1735" i="70"/>
  <c r="AA826" i="70"/>
  <c r="AA1613" i="70"/>
  <c r="AA266" i="70"/>
  <c r="AA3025" i="70"/>
  <c r="AA1542" i="70"/>
  <c r="AA1733" i="70"/>
  <c r="Z3030" i="70"/>
  <c r="AA752" i="70"/>
  <c r="AA1657" i="70"/>
  <c r="AA2199" i="70"/>
  <c r="AA2204" i="70"/>
  <c r="AA2865" i="70"/>
  <c r="AA2870" i="70"/>
  <c r="AA2829" i="70"/>
  <c r="AA1454" i="70"/>
  <c r="AA2029" i="70"/>
  <c r="Z3094" i="70"/>
  <c r="AA193" i="70"/>
  <c r="AA649" i="70"/>
  <c r="AA1734" i="70"/>
  <c r="AA1810" i="70"/>
  <c r="AA2209" i="70"/>
  <c r="AA2307" i="70"/>
  <c r="AA2875" i="70"/>
  <c r="AA2949" i="70"/>
  <c r="Z2574" i="70"/>
  <c r="AA33" i="70"/>
  <c r="AA226" i="70"/>
  <c r="AA1691" i="70"/>
  <c r="AA1755" i="70"/>
  <c r="AA2129" i="70"/>
  <c r="Z3249" i="70"/>
  <c r="Z2710" i="70"/>
  <c r="AA1248" i="70"/>
  <c r="AA2413" i="70"/>
  <c r="Z2430" i="70"/>
  <c r="Z1499" i="70"/>
  <c r="Z1642" i="70"/>
  <c r="Z2870" i="70"/>
  <c r="AA348" i="70"/>
  <c r="AA450" i="70"/>
  <c r="AA2116" i="70"/>
  <c r="AA3003" i="70"/>
  <c r="AA3155" i="70"/>
  <c r="AA605" i="70"/>
  <c r="Z2467" i="70"/>
  <c r="Z372" i="70"/>
  <c r="AA107" i="70"/>
  <c r="AA62" i="70"/>
  <c r="Z1701" i="70"/>
  <c r="AA357" i="70"/>
  <c r="AA494" i="70"/>
  <c r="AA142" i="70"/>
  <c r="AA459" i="70"/>
  <c r="AA297" i="70"/>
  <c r="AA1016" i="70"/>
  <c r="AA2692" i="70"/>
  <c r="AA3058" i="70"/>
  <c r="AA3068" i="70"/>
  <c r="AA2651" i="70"/>
  <c r="Z2871" i="70"/>
  <c r="AA287" i="70"/>
  <c r="AA2078" i="70"/>
  <c r="AA2136" i="70"/>
  <c r="AA2768" i="70"/>
  <c r="AA2810" i="70"/>
  <c r="AA3430" i="70"/>
  <c r="AA3476" i="70"/>
  <c r="AA3442" i="70"/>
  <c r="AA2045" i="70"/>
  <c r="Z3448" i="70"/>
  <c r="AA1086" i="70"/>
  <c r="AA991" i="70"/>
  <c r="AA1667" i="70"/>
  <c r="AA1686" i="70"/>
  <c r="AA2098" i="70"/>
  <c r="AA2075" i="70"/>
  <c r="AA3479" i="70"/>
  <c r="AA1738" i="70"/>
  <c r="Z2977" i="70"/>
  <c r="AA963" i="70"/>
  <c r="AA790" i="70"/>
  <c r="AA1595" i="70"/>
  <c r="AA1604" i="70"/>
  <c r="AA2002" i="70"/>
  <c r="AA2011" i="70"/>
  <c r="AA3431" i="70"/>
  <c r="AA3418" i="70"/>
  <c r="AA2871" i="70"/>
  <c r="Z2927" i="70"/>
  <c r="AA988" i="70"/>
  <c r="AA1055" i="70"/>
  <c r="AA2423" i="70"/>
  <c r="AA2436" i="70"/>
  <c r="AA1286" i="70"/>
  <c r="AA2256" i="70"/>
  <c r="AA1619" i="70"/>
  <c r="AA2883" i="70"/>
  <c r="AA3238" i="70"/>
  <c r="AA2146" i="70"/>
  <c r="AA2294" i="70"/>
  <c r="AA1311" i="70"/>
  <c r="AA3506" i="70"/>
  <c r="AA1464" i="70"/>
  <c r="AA2257" i="70"/>
  <c r="AA859" i="70"/>
  <c r="AA1522" i="70"/>
  <c r="AA2919" i="70"/>
  <c r="AA2905" i="70"/>
  <c r="AA2821" i="70"/>
  <c r="AA1719" i="70"/>
  <c r="AA2195" i="70"/>
  <c r="AA1770" i="70"/>
  <c r="AA1121" i="70"/>
  <c r="AA1478" i="70"/>
  <c r="AA385" i="70"/>
  <c r="Z976" i="70"/>
  <c r="Z1399" i="70"/>
  <c r="Z966" i="70"/>
  <c r="AA230" i="70"/>
  <c r="Z2953" i="70"/>
  <c r="AA931" i="70"/>
  <c r="AA3395" i="70"/>
  <c r="Z3348" i="70"/>
  <c r="Z2483" i="70"/>
  <c r="Z1374" i="70"/>
  <c r="AA949" i="70"/>
  <c r="Z2519" i="70"/>
  <c r="AA2318" i="70"/>
  <c r="AA955" i="70"/>
  <c r="AA2517" i="70"/>
  <c r="AA1246" i="70"/>
  <c r="AA2455" i="70"/>
  <c r="AA3121" i="70"/>
  <c r="AA3335" i="70"/>
  <c r="AA3315" i="70"/>
  <c r="AA215" i="70"/>
  <c r="AA2006" i="70"/>
  <c r="AA2695" i="70"/>
  <c r="AA3343" i="70"/>
  <c r="Z1372" i="70"/>
  <c r="AA1282" i="70"/>
  <c r="AA2024" i="70"/>
  <c r="AA742" i="70"/>
  <c r="AA2565" i="70"/>
  <c r="AA2885" i="70"/>
  <c r="AA2613" i="70"/>
  <c r="Z2855" i="70"/>
  <c r="AA1104" i="70"/>
  <c r="AA1605" i="70"/>
  <c r="AA2120" i="70"/>
  <c r="Z2685" i="70"/>
  <c r="AA1196" i="70"/>
  <c r="AA2849" i="70"/>
  <c r="AA3532" i="70"/>
  <c r="AA2117" i="70"/>
  <c r="AA3098" i="70"/>
  <c r="AA2786" i="70"/>
  <c r="AA3137" i="70"/>
  <c r="AA231" i="70"/>
  <c r="AA1828" i="70"/>
  <c r="AA3230" i="70"/>
  <c r="AA2298" i="70"/>
  <c r="AA3394" i="70"/>
  <c r="AA2459" i="70"/>
  <c r="Z2708" i="70"/>
  <c r="AA1884" i="70"/>
  <c r="AA3189" i="70"/>
  <c r="AA1862" i="70"/>
  <c r="AA3131" i="70"/>
  <c r="AA1080" i="70"/>
  <c r="AA2643" i="70"/>
  <c r="AA2759" i="70"/>
  <c r="AA334" i="70"/>
  <c r="AA657" i="70"/>
  <c r="AA1596" i="70"/>
  <c r="AA3239" i="70"/>
  <c r="Z3527" i="70"/>
  <c r="AA98" i="70"/>
  <c r="AA2606" i="70"/>
  <c r="AA2164" i="70"/>
  <c r="AA3153" i="70"/>
  <c r="AA3150" i="70"/>
  <c r="AA3367" i="70"/>
  <c r="AA3252" i="70"/>
  <c r="Z2325" i="70"/>
  <c r="AA1032" i="70"/>
  <c r="AA1171" i="70"/>
  <c r="AA2432" i="70"/>
  <c r="AA1986" i="70"/>
  <c r="AA1963" i="70"/>
  <c r="AA1614" i="70"/>
  <c r="AA3376" i="70"/>
  <c r="AA1382" i="70"/>
  <c r="AA3311" i="70"/>
  <c r="AA934" i="70"/>
  <c r="AA1774" i="70"/>
  <c r="Z3337" i="70"/>
  <c r="AA302" i="70"/>
  <c r="AA1612" i="70"/>
  <c r="AA1859" i="70"/>
  <c r="AA3472" i="70"/>
  <c r="AA3373" i="70"/>
  <c r="AA1303" i="70"/>
  <c r="AA1579" i="70"/>
  <c r="AA1310" i="70"/>
  <c r="AA2245" i="70"/>
  <c r="AA2756" i="70"/>
  <c r="AA725" i="70"/>
  <c r="AA1147" i="70"/>
  <c r="AA3288" i="70"/>
  <c r="AA3142" i="70"/>
  <c r="AA3500" i="70"/>
  <c r="Z2151" i="70"/>
  <c r="AA1011" i="70"/>
  <c r="AA1243" i="70"/>
  <c r="AA1921" i="70"/>
  <c r="AA1928" i="70"/>
  <c r="AA3392" i="70"/>
  <c r="AA48" i="70"/>
  <c r="AA999" i="70"/>
  <c r="AA1777" i="70"/>
  <c r="Z2300" i="70"/>
  <c r="AA3404" i="70"/>
  <c r="AA2625" i="70"/>
  <c r="AA3044" i="70"/>
  <c r="AA1114" i="70"/>
  <c r="AA1042" i="70"/>
  <c r="AA2589" i="70"/>
  <c r="AA1334" i="70"/>
  <c r="AA2956" i="70"/>
  <c r="AA3448" i="70"/>
  <c r="AA152" i="70"/>
  <c r="AA3037" i="70"/>
  <c r="AA2500" i="70"/>
  <c r="AA1736" i="70"/>
  <c r="AA3167" i="70"/>
  <c r="AA762" i="70"/>
  <c r="AA2035" i="70"/>
  <c r="AA3515" i="70"/>
  <c r="AA486" i="70"/>
  <c r="AA2690" i="70"/>
  <c r="AA1588" i="70"/>
  <c r="AA2600" i="70"/>
  <c r="AA625" i="70"/>
  <c r="AA2139" i="70"/>
  <c r="AA272" i="70"/>
  <c r="AA455" i="70"/>
  <c r="AA1725" i="70"/>
  <c r="AA2549" i="70"/>
  <c r="AA2005" i="70"/>
  <c r="AA2171" i="70"/>
  <c r="AA1528" i="70"/>
  <c r="AA3212" i="70"/>
  <c r="Z2542" i="70"/>
  <c r="AA2450" i="70"/>
  <c r="AA2769" i="70"/>
  <c r="AA1375" i="70"/>
  <c r="AA1626" i="70"/>
  <c r="AA2009" i="70"/>
  <c r="AA1420" i="70"/>
  <c r="AA3516" i="70"/>
  <c r="AA120" i="70"/>
  <c r="AA2964" i="70"/>
  <c r="AA3221" i="70"/>
  <c r="AA3356" i="70"/>
  <c r="Z2171" i="70"/>
  <c r="AA356" i="70"/>
  <c r="Z2785" i="70"/>
  <c r="Z2800" i="70"/>
  <c r="Z3551" i="70"/>
  <c r="AA1332" i="70"/>
  <c r="AA2421" i="70"/>
  <c r="Z3165" i="70"/>
  <c r="Z1811" i="70"/>
  <c r="Z420" i="70"/>
  <c r="AA1059" i="70"/>
  <c r="Z1010" i="70"/>
  <c r="AA194" i="70"/>
  <c r="AA1443" i="70"/>
  <c r="AA2740" i="70"/>
  <c r="AA1279" i="70"/>
  <c r="AA1800" i="70"/>
  <c r="AA2291" i="70"/>
  <c r="AA2933" i="70"/>
  <c r="AA2605" i="70"/>
  <c r="AA342" i="70"/>
  <c r="AA521" i="70"/>
  <c r="AA845" i="70"/>
  <c r="AA2940" i="70"/>
  <c r="Z1511" i="70"/>
  <c r="AA1400" i="70"/>
  <c r="AA2696" i="70"/>
  <c r="AA2051" i="70"/>
  <c r="AA2779" i="70"/>
  <c r="AA3361" i="70"/>
  <c r="AA3377" i="70"/>
  <c r="Z3028" i="70"/>
  <c r="AA430" i="70"/>
  <c r="AA2054" i="70"/>
  <c r="AA2456" i="70"/>
  <c r="Z2805" i="70"/>
  <c r="AA2190" i="70"/>
  <c r="AA2874" i="70"/>
  <c r="AA3434" i="70"/>
  <c r="AA2972" i="70"/>
  <c r="AA3245" i="70"/>
  <c r="AA2795" i="70"/>
  <c r="AA1987" i="70"/>
  <c r="AA353" i="70"/>
  <c r="AA2244" i="70"/>
  <c r="AA2085" i="70"/>
  <c r="AA3141" i="70"/>
  <c r="AA2967" i="70"/>
  <c r="AA3070" i="70"/>
  <c r="Z2212" i="70"/>
  <c r="AA2401" i="70"/>
  <c r="AA3475" i="70"/>
  <c r="AA2327" i="70"/>
  <c r="AA3355" i="70"/>
  <c r="AA1870" i="70"/>
  <c r="AA1714" i="70"/>
  <c r="Z2844" i="70"/>
  <c r="AA835" i="70"/>
  <c r="AA1188" i="70"/>
  <c r="AA2512" i="70"/>
  <c r="AA3031" i="70"/>
  <c r="AA645" i="70"/>
  <c r="AA1360" i="70"/>
  <c r="AA2159" i="70"/>
  <c r="AA2097" i="70"/>
  <c r="AA2339" i="70"/>
  <c r="AA2907" i="70"/>
  <c r="AA2997" i="70"/>
  <c r="AA2803" i="70"/>
  <c r="Z1472" i="70"/>
  <c r="AA819" i="70"/>
  <c r="AA2374" i="70"/>
  <c r="AA1988" i="70"/>
  <c r="AA2993" i="70"/>
  <c r="AA2998" i="70"/>
  <c r="AA2313" i="70"/>
  <c r="AA457" i="70"/>
  <c r="AA3402" i="70"/>
  <c r="AA2931" i="70"/>
  <c r="AA2894" i="70"/>
  <c r="AA3459" i="70"/>
  <c r="Z2231" i="70"/>
  <c r="AA1026" i="70"/>
  <c r="AA2336" i="70"/>
  <c r="AA3274" i="70"/>
  <c r="AA2837" i="70"/>
  <c r="Z432" i="70"/>
  <c r="AA1184" i="70"/>
  <c r="AA2135" i="70"/>
  <c r="AA2530" i="70"/>
  <c r="AA3406" i="70"/>
  <c r="AA3378" i="70"/>
  <c r="AA771" i="70"/>
  <c r="AA2143" i="70"/>
  <c r="AA1938" i="70"/>
  <c r="AA2891" i="70"/>
  <c r="AA962" i="70"/>
  <c r="AA1429" i="70"/>
  <c r="Z2874" i="70"/>
  <c r="AA368" i="70"/>
  <c r="AA1920" i="70"/>
  <c r="AA653" i="70"/>
  <c r="AA1401" i="70"/>
  <c r="Z3548" i="70"/>
  <c r="AA3092" i="70"/>
  <c r="AA2738" i="70"/>
  <c r="AA23" i="70"/>
  <c r="AA3362" i="70"/>
  <c r="Z3185" i="70"/>
  <c r="AA980" i="70"/>
  <c r="AA1796" i="70"/>
  <c r="AA1160" i="70"/>
  <c r="Z2852" i="70"/>
  <c r="AA3225" i="70"/>
  <c r="AA1832" i="70"/>
  <c r="AA2475" i="70"/>
  <c r="AA3028" i="70"/>
  <c r="AA1079" i="70"/>
  <c r="Z1375" i="70"/>
  <c r="AA3136" i="70"/>
  <c r="AA2281" i="70"/>
  <c r="AA532" i="70"/>
  <c r="AA1708" i="70"/>
  <c r="AA1185" i="70"/>
  <c r="AA2823" i="70"/>
  <c r="AA2896" i="70"/>
  <c r="Z2887" i="70"/>
  <c r="AA3130" i="70"/>
  <c r="AA1487" i="70"/>
  <c r="AA2717" i="70"/>
  <c r="Z1760" i="70"/>
  <c r="AA1359" i="70"/>
  <c r="Z583" i="70"/>
  <c r="AA332" i="70"/>
  <c r="AA2908" i="70"/>
  <c r="AA2193" i="70"/>
  <c r="Z1879" i="70"/>
  <c r="AA902" i="70"/>
  <c r="AA3320" i="70"/>
  <c r="Z2437" i="70"/>
  <c r="AA2516" i="70"/>
  <c r="AA3015" i="70"/>
  <c r="AA633" i="70"/>
  <c r="AA3308" i="70"/>
  <c r="AA1853" i="70"/>
  <c r="AA1834" i="70"/>
  <c r="Z2815" i="70"/>
  <c r="Z1050" i="70"/>
  <c r="AA2290" i="70"/>
  <c r="Z1230" i="70"/>
  <c r="AA2976" i="70"/>
  <c r="AA2186" i="70"/>
  <c r="AA2330" i="70"/>
  <c r="AA1157" i="70"/>
  <c r="AA407" i="70"/>
  <c r="Z24" i="70"/>
  <c r="AA3002" i="70"/>
  <c r="AA317" i="70"/>
  <c r="AA1064" i="70"/>
  <c r="Z2779" i="70"/>
  <c r="Z3541" i="70"/>
  <c r="AA469" i="70"/>
  <c r="AA2412" i="70"/>
  <c r="Z2625" i="70"/>
  <c r="Z1339" i="70"/>
  <c r="AA267" i="70"/>
  <c r="Z2031" i="70"/>
  <c r="AA1136" i="70"/>
  <c r="AA108" i="70"/>
  <c r="AA2351" i="70"/>
  <c r="AA471" i="70"/>
  <c r="AA3352" i="70"/>
  <c r="AA446" i="70"/>
  <c r="AA2216" i="70"/>
  <c r="AA2898" i="70"/>
  <c r="AA909" i="70"/>
  <c r="Z411" i="70"/>
  <c r="AA1278" i="70"/>
  <c r="AA1781" i="70"/>
  <c r="AA2258" i="70"/>
  <c r="AA242" i="70"/>
  <c r="Z2036" i="70"/>
  <c r="AA1099" i="70"/>
  <c r="AA1741" i="70"/>
  <c r="AA2211" i="70"/>
  <c r="AA3275" i="70"/>
  <c r="AA1510" i="70"/>
  <c r="Z634" i="70"/>
  <c r="AA28" i="70"/>
  <c r="AA1423" i="70"/>
  <c r="AA2390" i="70"/>
  <c r="AA2536" i="70"/>
  <c r="Z3001" i="70"/>
  <c r="AA74" i="70"/>
  <c r="AA2027" i="70"/>
  <c r="AA781" i="70"/>
  <c r="AA1574" i="70"/>
  <c r="AA432" i="70"/>
  <c r="AA884" i="70"/>
  <c r="AA2267" i="70"/>
  <c r="AA726" i="70"/>
  <c r="AA2704" i="70"/>
  <c r="AA3051" i="70"/>
  <c r="AA3401" i="70"/>
  <c r="AA2109" i="70"/>
  <c r="AA1039" i="70"/>
  <c r="AA345" i="70"/>
  <c r="AA3241" i="70"/>
  <c r="AA3461" i="70"/>
  <c r="AA2344" i="70"/>
  <c r="AA3481" i="70"/>
  <c r="AA2542" i="70"/>
  <c r="AA3211" i="70"/>
  <c r="Z3493" i="70"/>
  <c r="AA158" i="70"/>
  <c r="AA1780" i="70"/>
  <c r="AA803" i="70"/>
  <c r="Z2552" i="70"/>
  <c r="AA895" i="70"/>
  <c r="AA1608" i="70"/>
  <c r="AA2399" i="70"/>
  <c r="AA2577" i="70"/>
  <c r="AA2677" i="70"/>
  <c r="AA3227" i="70"/>
  <c r="AA3329" i="70"/>
  <c r="AA2229" i="70"/>
  <c r="Z1807" i="70"/>
  <c r="AA162" i="70"/>
  <c r="AA2614" i="70"/>
  <c r="AA2228" i="70"/>
  <c r="AA3161" i="70"/>
  <c r="AA3166" i="70"/>
  <c r="AA2828" i="70"/>
  <c r="AA2670" i="70"/>
  <c r="AA2073" i="70"/>
  <c r="AA2357" i="70"/>
  <c r="AA3542" i="70"/>
  <c r="AA2541" i="70"/>
  <c r="Z2099" i="70"/>
  <c r="AA1194" i="70"/>
  <c r="AA2316" i="70"/>
  <c r="AA2155" i="70"/>
  <c r="AA1622" i="70"/>
  <c r="Z1551" i="70"/>
  <c r="AA1044" i="70"/>
  <c r="AA2559" i="70"/>
  <c r="AA2929" i="70"/>
  <c r="AA3527" i="70"/>
  <c r="AA2999" i="70"/>
  <c r="AA890" i="70"/>
  <c r="AA1251" i="70"/>
  <c r="AA2610" i="70"/>
  <c r="AA1486" i="70"/>
  <c r="AA3348" i="70"/>
  <c r="AA543" i="70"/>
  <c r="Z1146" i="70"/>
  <c r="AA201" i="70"/>
  <c r="AA3176" i="70"/>
  <c r="Z2262" i="70"/>
  <c r="Z2703" i="70"/>
  <c r="AA273" i="70"/>
  <c r="Z2956" i="70"/>
  <c r="AA1224" i="70"/>
  <c r="AA310" i="70"/>
  <c r="AA528" i="70"/>
  <c r="AA1331" i="70"/>
  <c r="AA3331" i="70"/>
  <c r="AA1455" i="70"/>
  <c r="AA2472" i="70"/>
  <c r="AA3146" i="70"/>
  <c r="AA3039" i="70"/>
  <c r="Z2594" i="70"/>
  <c r="AA1167" i="70"/>
  <c r="AA2039" i="70"/>
  <c r="AA2713" i="70"/>
  <c r="AA2346" i="70"/>
  <c r="Z2351" i="70"/>
  <c r="AA1521" i="70"/>
  <c r="AA2004" i="70"/>
  <c r="AA2698" i="70"/>
  <c r="AA2860" i="70"/>
  <c r="AA1228" i="70"/>
  <c r="Z405" i="70"/>
  <c r="AA409" i="70"/>
  <c r="AA814" i="70"/>
  <c r="AA2478" i="70"/>
  <c r="AA956" i="70"/>
  <c r="AA840" i="70"/>
  <c r="AA2496" i="70"/>
  <c r="AA2854" i="70"/>
  <c r="AA2429" i="70"/>
  <c r="AA456" i="70"/>
  <c r="AA1913" i="70"/>
  <c r="AA3293" i="70"/>
  <c r="AA3103" i="70"/>
  <c r="AA110" i="70"/>
  <c r="AA3208" i="70"/>
  <c r="AA2569" i="70"/>
  <c r="AA2069" i="70"/>
  <c r="AA3255" i="70"/>
  <c r="AA3374" i="70"/>
  <c r="AA2938" i="70"/>
  <c r="AA3080" i="70"/>
  <c r="AA1390" i="70"/>
  <c r="AA1903" i="70"/>
  <c r="AA2249" i="70"/>
  <c r="Z3043" i="70"/>
  <c r="AA1191" i="70"/>
  <c r="AA2030" i="70"/>
  <c r="AA1556" i="70"/>
  <c r="AA3310" i="70"/>
  <c r="AA654" i="70"/>
  <c r="AA1028" i="70"/>
  <c r="AA2631" i="70"/>
  <c r="AA2792" i="70"/>
  <c r="AA2842" i="70"/>
  <c r="AA3454" i="70"/>
  <c r="AA3508" i="70"/>
  <c r="AA1590" i="70"/>
  <c r="Z2495" i="70"/>
  <c r="AA1355" i="70"/>
  <c r="AA2420" i="70"/>
  <c r="AA3326" i="70"/>
  <c r="AA3423" i="70"/>
  <c r="AA3029" i="70"/>
  <c r="AA3012" i="70"/>
  <c r="AA1917" i="70"/>
  <c r="AA3495" i="70"/>
  <c r="AA3426" i="70"/>
  <c r="Z1418" i="70"/>
  <c r="AA529" i="70"/>
  <c r="AA2910" i="70"/>
  <c r="AA2197" i="70"/>
  <c r="Z216" i="70"/>
  <c r="AA42" i="70"/>
  <c r="AA2579" i="70"/>
  <c r="AA2957" i="70"/>
  <c r="Z2978" i="70"/>
  <c r="AA1108" i="70"/>
  <c r="AA2977" i="70"/>
  <c r="AA3116" i="70"/>
  <c r="AA3220" i="70"/>
  <c r="Z1537" i="70"/>
  <c r="AA228" i="70"/>
  <c r="AA583" i="70"/>
  <c r="AA1363" i="70"/>
  <c r="Z2399" i="70"/>
  <c r="AA1214" i="70"/>
  <c r="Z3055" i="70"/>
  <c r="AA79" i="70"/>
  <c r="AA1756" i="70"/>
  <c r="AA2452" i="70"/>
  <c r="AA3118" i="70"/>
  <c r="AA2064" i="70"/>
  <c r="AA1966" i="70"/>
  <c r="AA3519" i="70"/>
  <c r="AA527" i="70"/>
  <c r="AA2100" i="70"/>
  <c r="AA3494" i="70"/>
  <c r="AA3413" i="70"/>
  <c r="AA1817" i="70"/>
  <c r="AA3011" i="70"/>
  <c r="AA1361" i="70"/>
  <c r="AA1858" i="70"/>
  <c r="AA2176" i="70"/>
  <c r="Z2163" i="70"/>
  <c r="AA2454" i="70"/>
  <c r="AA1073" i="70"/>
  <c r="AA3170" i="70"/>
  <c r="AA3336" i="70"/>
  <c r="AA1975" i="70"/>
  <c r="AA2501" i="70"/>
  <c r="AA3340" i="70"/>
  <c r="AA2893" i="70"/>
  <c r="AA1450" i="70"/>
  <c r="AA1164" i="70"/>
  <c r="AA731" i="70"/>
  <c r="AA1775" i="70"/>
  <c r="AA1603" i="70"/>
  <c r="AA3453" i="70"/>
  <c r="AA2457" i="70"/>
  <c r="AA579" i="70"/>
  <c r="AA1785" i="70"/>
  <c r="Z2109" i="70"/>
  <c r="AA2827" i="70"/>
  <c r="AA478" i="70"/>
  <c r="AA160" i="70"/>
  <c r="AA2218" i="70"/>
  <c r="AA2269" i="70"/>
  <c r="AA2095" i="70"/>
  <c r="AA2832" i="70"/>
  <c r="AA558" i="70"/>
  <c r="AA2483" i="70"/>
  <c r="AA1494" i="70"/>
  <c r="AA938" i="70"/>
  <c r="AA2948" i="70"/>
  <c r="AA2055" i="70"/>
  <c r="AA31" i="70"/>
  <c r="AA2299" i="70"/>
  <c r="AA1481" i="70"/>
  <c r="AA2923" i="70"/>
  <c r="AA3409" i="70"/>
  <c r="AA2270" i="70"/>
  <c r="Z2063" i="70"/>
  <c r="AA1867" i="70"/>
  <c r="AA1916" i="70"/>
  <c r="Z1612" i="70"/>
  <c r="Z1112" i="70"/>
  <c r="Z1613" i="70"/>
  <c r="Z3355" i="70"/>
  <c r="AA479" i="70"/>
  <c r="AA2153" i="70"/>
  <c r="AA550" i="70"/>
  <c r="Z775" i="70"/>
  <c r="AA1014" i="70"/>
  <c r="AA533" i="70"/>
  <c r="AA1677" i="70"/>
  <c r="AA1432" i="70"/>
  <c r="AA1253" i="70"/>
  <c r="AA3149" i="70"/>
  <c r="Z2356" i="70"/>
  <c r="AA2166" i="70"/>
  <c r="AA2848" i="70"/>
  <c r="AA3510" i="70"/>
  <c r="AA2807" i="70"/>
  <c r="Z2959" i="70"/>
  <c r="AA1181" i="70"/>
  <c r="AA1787" i="70"/>
  <c r="AA2251" i="70"/>
  <c r="AA2521" i="70"/>
  <c r="AA1174" i="70"/>
  <c r="AA1735" i="70"/>
  <c r="AA2162" i="70"/>
  <c r="AA2661" i="70"/>
  <c r="AA795" i="70"/>
  <c r="AA3357" i="70"/>
  <c r="Z3107" i="70"/>
  <c r="AA506" i="70"/>
  <c r="AA1633" i="70"/>
  <c r="AA2503" i="70"/>
  <c r="AA1153" i="70"/>
  <c r="AA1234" i="70"/>
  <c r="AA1634" i="70"/>
  <c r="AA3447" i="70"/>
  <c r="AA2273" i="70"/>
  <c r="AA2076" i="70"/>
  <c r="AA1895" i="70"/>
  <c r="AA907" i="70"/>
  <c r="Z1748" i="70"/>
  <c r="AA2239" i="70"/>
  <c r="AA2754" i="70"/>
  <c r="AA1720" i="70"/>
  <c r="AA3443" i="70"/>
  <c r="AA3233" i="70"/>
  <c r="AA3300" i="70"/>
  <c r="AA1912" i="70"/>
  <c r="AA3511" i="70"/>
  <c r="AA772" i="70"/>
  <c r="AA2243" i="70"/>
  <c r="AA557" i="70"/>
  <c r="AA1474" i="70"/>
  <c r="AA1742" i="70"/>
  <c r="AA627" i="70"/>
  <c r="AA1711" i="70"/>
  <c r="AA2303" i="70"/>
  <c r="Z3015" i="70"/>
  <c r="Z1987" i="70"/>
  <c r="AA926" i="70"/>
  <c r="AA1934" i="70"/>
  <c r="AA1212" i="70"/>
  <c r="AA2626" i="70"/>
  <c r="AA2635" i="70"/>
  <c r="AA2090" i="70"/>
  <c r="AA2980" i="70"/>
  <c r="Z1494" i="70"/>
  <c r="AA96" i="70"/>
  <c r="AA1801" i="70"/>
  <c r="AA1746" i="70"/>
  <c r="AA3144" i="70"/>
  <c r="AA3194" i="70"/>
  <c r="AA3259" i="70"/>
  <c r="AA2749" i="70"/>
  <c r="AA2381" i="70"/>
  <c r="AA3284" i="70"/>
  <c r="AA3279" i="70"/>
  <c r="AA3075" i="70"/>
  <c r="Z1257" i="70"/>
  <c r="AA924" i="70"/>
  <c r="AA1563" i="70"/>
  <c r="AA2482" i="70"/>
  <c r="AA1993" i="70"/>
  <c r="AA3047" i="70"/>
  <c r="AA551" i="70"/>
  <c r="AA2102" i="70"/>
  <c r="AA1953" i="70"/>
  <c r="AA2523" i="70"/>
  <c r="AA2943" i="70"/>
  <c r="Z3474" i="70"/>
  <c r="AA1713" i="70"/>
  <c r="AA2449" i="70"/>
  <c r="AA1491" i="70"/>
  <c r="AA1946" i="70"/>
  <c r="AA2461" i="70"/>
  <c r="Z2566" i="70"/>
  <c r="Z1248" i="70"/>
  <c r="Z1015" i="70"/>
  <c r="Z1323" i="70"/>
  <c r="AA610" i="70"/>
  <c r="AA2988" i="70"/>
  <c r="AA367" i="70"/>
  <c r="Z2085" i="70"/>
  <c r="AA1119" i="70"/>
  <c r="AA664" i="70"/>
  <c r="Z2049" i="70"/>
  <c r="AA1536" i="70"/>
  <c r="AA3008" i="70"/>
  <c r="AA1132" i="70"/>
  <c r="Z3051" i="70"/>
  <c r="AA2414" i="70"/>
  <c r="AA3096" i="70"/>
  <c r="AA2185" i="70"/>
  <c r="AA2831" i="70"/>
  <c r="Z3506" i="70"/>
  <c r="AA1561" i="70"/>
  <c r="AA2052" i="70"/>
  <c r="AA2718" i="70"/>
  <c r="AA3451" i="70"/>
  <c r="AA1069" i="70"/>
  <c r="AA1991" i="70"/>
  <c r="AA2665" i="70"/>
  <c r="AA3334" i="70"/>
  <c r="AA2691" i="70"/>
  <c r="AA1909" i="70"/>
  <c r="Z2311" i="70"/>
  <c r="AA1239" i="70"/>
  <c r="AA1252" i="70"/>
  <c r="AA1054" i="70"/>
  <c r="Z204" i="70"/>
  <c r="AA1469" i="70"/>
  <c r="AA2018" i="70"/>
  <c r="AA2781" i="70"/>
  <c r="AA2762" i="70"/>
  <c r="AA2913" i="70"/>
  <c r="AA1162" i="70"/>
  <c r="AA2388" i="70"/>
  <c r="AA38" i="70"/>
  <c r="AA2479" i="70"/>
  <c r="AA3250" i="70"/>
  <c r="AA3440" i="70"/>
  <c r="AA2157" i="70"/>
  <c r="AA2499" i="70"/>
  <c r="Z994" i="70"/>
  <c r="AA2576" i="70"/>
  <c r="AA2909" i="70"/>
  <c r="AA1479" i="70"/>
  <c r="AA2934" i="70"/>
  <c r="AA1094" i="70"/>
  <c r="AA2801" i="70"/>
  <c r="AA2739" i="70"/>
  <c r="AA221" i="70"/>
  <c r="AA1045" i="70"/>
  <c r="AA2487" i="70"/>
  <c r="AA3452" i="70"/>
  <c r="Z1587" i="70"/>
  <c r="AA1272" i="70"/>
  <c r="AA2118" i="70"/>
  <c r="AA1712" i="70"/>
  <c r="AA2817" i="70"/>
  <c r="AA2814" i="70"/>
  <c r="AA2733" i="70"/>
  <c r="AA3499" i="70"/>
  <c r="Z742" i="70"/>
  <c r="AA361" i="70"/>
  <c r="AA982" i="70"/>
  <c r="AA2000" i="70"/>
  <c r="AA3304" i="70"/>
  <c r="AA3354" i="70"/>
  <c r="AA3470" i="70"/>
  <c r="AA3085" i="70"/>
  <c r="AA3199" i="70"/>
  <c r="AA2141" i="70"/>
  <c r="AA3363" i="70"/>
  <c r="AA2646" i="70"/>
  <c r="Z1468" i="70"/>
  <c r="AA1207" i="70"/>
  <c r="AA2311" i="70"/>
  <c r="AA3073" i="70"/>
  <c r="AA3333" i="70"/>
  <c r="AA1676" i="70"/>
  <c r="AA671" i="70"/>
  <c r="AA2526" i="70"/>
  <c r="AA2912" i="70"/>
  <c r="AA3102" i="70"/>
  <c r="AA2325" i="70"/>
  <c r="AA276" i="70"/>
  <c r="AA2110" i="70"/>
  <c r="AA2952" i="70"/>
  <c r="AA2603" i="70"/>
  <c r="AA2965" i="70"/>
  <c r="AA2767" i="70"/>
  <c r="AA1351" i="70"/>
  <c r="AA1721" i="70"/>
  <c r="AA3397" i="70"/>
  <c r="Z1845" i="70"/>
  <c r="Z1072" i="70"/>
  <c r="AA2364" i="70"/>
  <c r="AA1456" i="70"/>
  <c r="AA2630" i="70"/>
  <c r="AA793" i="70"/>
  <c r="AA1288" i="70"/>
  <c r="AA1617" i="70"/>
  <c r="AA624" i="70"/>
  <c r="AA2585" i="70"/>
  <c r="AA2658" i="70"/>
  <c r="AA2784" i="70"/>
  <c r="AA3173" i="70"/>
  <c r="AA2656" i="70"/>
  <c r="AA1067" i="70"/>
  <c r="AA488" i="70"/>
  <c r="AA3018" i="70"/>
  <c r="AA2617" i="70"/>
  <c r="AA2077" i="70"/>
  <c r="AA3083" i="70"/>
  <c r="AA2324" i="70"/>
  <c r="AA1600" i="70"/>
  <c r="AA2101" i="70"/>
  <c r="K12" i="70"/>
  <c r="K10" i="70"/>
  <c r="K14" i="70"/>
  <c r="K13" i="70"/>
  <c r="K4" i="70"/>
  <c r="J8" i="70"/>
  <c r="J13" i="70"/>
  <c r="J15" i="70"/>
  <c r="J9" i="63"/>
  <c r="J7" i="70"/>
  <c r="J5" i="70"/>
  <c r="K8" i="70"/>
  <c r="K9" i="63"/>
  <c r="J14" i="70"/>
  <c r="J4" i="70"/>
  <c r="J11" i="70"/>
  <c r="J6" i="70"/>
  <c r="J3" i="70"/>
  <c r="J10" i="70"/>
  <c r="K16" i="63"/>
  <c r="K11" i="70"/>
  <c r="K7" i="70"/>
  <c r="K6" i="70"/>
  <c r="K5" i="70"/>
  <c r="K3" i="70"/>
  <c r="J12" i="70"/>
  <c r="K15" i="70"/>
  <c r="H15" i="70" l="1"/>
  <c r="G12" i="70"/>
  <c r="H3" i="70"/>
  <c r="H5" i="70"/>
  <c r="H6" i="70"/>
  <c r="H7" i="70"/>
  <c r="H11" i="70"/>
  <c r="I11" i="70" s="1"/>
  <c r="H16" i="63"/>
  <c r="I16" i="63" s="1"/>
  <c r="G10" i="70"/>
  <c r="G3" i="70"/>
  <c r="G6" i="70"/>
  <c r="G11" i="70"/>
  <c r="G4" i="70"/>
  <c r="G14" i="70"/>
  <c r="H9" i="63"/>
  <c r="G5" i="70"/>
  <c r="G7" i="70"/>
  <c r="G9" i="63"/>
  <c r="G15" i="70"/>
  <c r="G13" i="70"/>
  <c r="H4" i="70"/>
  <c r="I4" i="70" s="1"/>
  <c r="H13" i="70"/>
  <c r="H14" i="70"/>
  <c r="H10" i="70"/>
  <c r="H12" i="70"/>
  <c r="H8" i="70"/>
  <c r="I8" i="70" s="1"/>
  <c r="G8" i="70"/>
  <c r="R96" i="70"/>
  <c r="S96" i="70"/>
  <c r="R95" i="70"/>
  <c r="S95" i="70"/>
  <c r="R94" i="70"/>
  <c r="S94" i="70"/>
  <c r="R93" i="70"/>
  <c r="S93" i="70"/>
  <c r="R92" i="70"/>
  <c r="S92" i="70"/>
  <c r="R91" i="70"/>
  <c r="S91" i="70"/>
  <c r="R90" i="70"/>
  <c r="S90" i="70"/>
  <c r="R89" i="70"/>
  <c r="S89" i="70"/>
  <c r="R88" i="70"/>
  <c r="S88" i="70"/>
  <c r="R87" i="70"/>
  <c r="S87" i="70"/>
  <c r="R86" i="70"/>
  <c r="S86" i="70"/>
  <c r="R85" i="70"/>
  <c r="S85" i="70"/>
  <c r="R84" i="70"/>
  <c r="S84" i="70"/>
  <c r="R83" i="70"/>
  <c r="S83" i="70"/>
  <c r="R82" i="70"/>
  <c r="S82" i="70"/>
  <c r="R81" i="70"/>
  <c r="S81" i="70"/>
  <c r="R80" i="70"/>
  <c r="S80" i="70"/>
  <c r="R79" i="70"/>
  <c r="S79" i="70"/>
  <c r="R78" i="70"/>
  <c r="S78" i="70"/>
  <c r="R77" i="70"/>
  <c r="S77" i="70"/>
  <c r="R76" i="70"/>
  <c r="S76" i="70"/>
  <c r="R75" i="70"/>
  <c r="S75" i="70"/>
  <c r="R74" i="70"/>
  <c r="S74" i="70"/>
  <c r="R73" i="70"/>
  <c r="S73" i="70"/>
  <c r="T74" i="70"/>
  <c r="T84" i="70"/>
  <c r="T85" i="70"/>
  <c r="T73" i="70"/>
  <c r="T93" i="70"/>
  <c r="T81" i="70"/>
  <c r="T79" i="70"/>
  <c r="T83" i="70"/>
  <c r="T94" i="70"/>
  <c r="T90" i="70"/>
  <c r="T82" i="70"/>
  <c r="T78" i="70"/>
  <c r="T87" i="70"/>
  <c r="T91" i="70"/>
  <c r="T75" i="70"/>
  <c r="T80" i="70"/>
  <c r="T86" i="70"/>
  <c r="T88" i="70"/>
  <c r="T76" i="70"/>
  <c r="T96" i="70"/>
  <c r="T95" i="70"/>
  <c r="T92" i="70"/>
  <c r="T89" i="70"/>
  <c r="T77" i="70"/>
  <c r="U73" i="70" a="1"/>
  <c r="U73" i="70"/>
  <c r="R70" i="70"/>
  <c r="S70" i="70"/>
  <c r="R69" i="70"/>
  <c r="S69" i="70"/>
  <c r="R68" i="70"/>
  <c r="S68" i="70"/>
  <c r="R67" i="70"/>
  <c r="S67" i="70"/>
  <c r="R66" i="70"/>
  <c r="S66" i="70"/>
  <c r="R65" i="70"/>
  <c r="S65" i="70"/>
  <c r="R64" i="70"/>
  <c r="S64" i="70"/>
  <c r="R63" i="70"/>
  <c r="S63" i="70"/>
  <c r="R60" i="70"/>
  <c r="S60" i="70"/>
  <c r="T60" i="70"/>
  <c r="R59" i="70"/>
  <c r="S59" i="70"/>
  <c r="T59" i="70"/>
  <c r="R58" i="70"/>
  <c r="S58" i="70"/>
  <c r="T58" i="70"/>
  <c r="R57" i="70"/>
  <c r="S57" i="70"/>
  <c r="T57" i="70"/>
  <c r="R56" i="70"/>
  <c r="S56" i="70"/>
  <c r="T56" i="70"/>
  <c r="R55" i="70"/>
  <c r="S55" i="70"/>
  <c r="T55" i="70"/>
  <c r="R54" i="70"/>
  <c r="S54" i="70"/>
  <c r="T54" i="70"/>
  <c r="R53" i="70"/>
  <c r="S53" i="70"/>
  <c r="T53" i="70"/>
  <c r="R52" i="70"/>
  <c r="S52" i="70"/>
  <c r="T52" i="70"/>
  <c r="R51" i="70"/>
  <c r="S51" i="70"/>
  <c r="T51" i="70"/>
  <c r="R50" i="70"/>
  <c r="S50" i="70"/>
  <c r="T50" i="70"/>
  <c r="R49" i="70"/>
  <c r="S49" i="70"/>
  <c r="T49" i="70"/>
  <c r="R48" i="70"/>
  <c r="S48" i="70"/>
  <c r="T48" i="70"/>
  <c r="R47" i="70"/>
  <c r="S47" i="70"/>
  <c r="T47" i="70"/>
  <c r="R46" i="70"/>
  <c r="S46" i="70"/>
  <c r="T46" i="70"/>
  <c r="R45" i="70"/>
  <c r="S45" i="70"/>
  <c r="T45" i="70"/>
  <c r="R44" i="70"/>
  <c r="S44" i="70"/>
  <c r="T44" i="70"/>
  <c r="R43" i="70"/>
  <c r="S43" i="70"/>
  <c r="T43" i="70"/>
  <c r="R42" i="70"/>
  <c r="S42" i="70"/>
  <c r="T42" i="70"/>
  <c r="R41" i="70"/>
  <c r="S41" i="70"/>
  <c r="T41" i="70"/>
  <c r="R40" i="70"/>
  <c r="S40" i="70"/>
  <c r="T40" i="70"/>
  <c r="R39" i="70"/>
  <c r="S39" i="70"/>
  <c r="T39" i="70"/>
  <c r="R38" i="70"/>
  <c r="S38" i="70"/>
  <c r="T38" i="70"/>
  <c r="R37" i="70"/>
  <c r="S37" i="70"/>
  <c r="T37" i="70"/>
  <c r="R36" i="70"/>
  <c r="S36" i="70"/>
  <c r="T36" i="70"/>
  <c r="R35" i="70"/>
  <c r="S35" i="70"/>
  <c r="T35" i="70"/>
  <c r="R34" i="70"/>
  <c r="S34" i="70"/>
  <c r="T34" i="70"/>
  <c r="R33" i="70"/>
  <c r="S33" i="70"/>
  <c r="T33" i="70"/>
  <c r="R32" i="70"/>
  <c r="S32" i="70"/>
  <c r="T32" i="70"/>
  <c r="R31" i="70"/>
  <c r="S31" i="70"/>
  <c r="T31" i="70"/>
  <c r="R30" i="70"/>
  <c r="S30" i="70"/>
  <c r="T30" i="70"/>
  <c r="R29" i="70"/>
  <c r="S29" i="70"/>
  <c r="T29" i="70"/>
  <c r="R28" i="70"/>
  <c r="S28" i="70"/>
  <c r="T28" i="70"/>
  <c r="R27" i="70"/>
  <c r="S27" i="70"/>
  <c r="T27" i="70"/>
  <c r="T64" i="70"/>
  <c r="U27" i="70"/>
  <c r="T63" i="70"/>
  <c r="T65" i="70"/>
  <c r="T66" i="70"/>
  <c r="T67" i="70"/>
  <c r="T68" i="70"/>
  <c r="T70" i="70"/>
  <c r="T69" i="70"/>
  <c r="U63" i="70" a="1"/>
  <c r="U63" i="70"/>
  <c r="R24" i="70"/>
  <c r="S24" i="70"/>
  <c r="R23" i="70"/>
  <c r="S23" i="70"/>
  <c r="R22" i="70"/>
  <c r="S22" i="70"/>
  <c r="R21" i="70"/>
  <c r="S21" i="70"/>
  <c r="R20" i="70"/>
  <c r="S20" i="70"/>
  <c r="R19" i="70"/>
  <c r="S19" i="70"/>
  <c r="T19" i="70"/>
  <c r="T21" i="70"/>
  <c r="T23" i="70"/>
  <c r="T24" i="70"/>
  <c r="T22" i="70"/>
  <c r="T20" i="70"/>
  <c r="D28" i="78"/>
  <c r="D27" i="78"/>
  <c r="K16" i="70"/>
  <c r="J16" i="70"/>
  <c r="J9" i="70"/>
  <c r="K9" i="70"/>
  <c r="I13" i="70" l="1"/>
  <c r="I10" i="70"/>
  <c r="I14" i="70"/>
  <c r="I9" i="63"/>
  <c r="I7" i="70"/>
  <c r="I6" i="70"/>
  <c r="I12" i="70"/>
  <c r="I15" i="70"/>
  <c r="I3" i="70"/>
  <c r="H9" i="70"/>
  <c r="G9" i="70"/>
  <c r="G16" i="70"/>
  <c r="H16" i="70"/>
  <c r="I5" i="70"/>
  <c r="U19" i="70"/>
  <c r="U19" i="79" a="1"/>
  <c r="M19" i="79" a="1"/>
  <c r="M19" i="79"/>
  <c r="N19" i="79"/>
  <c r="O19" i="79"/>
  <c r="P19" i="79"/>
  <c r="M20" i="79"/>
  <c r="N20" i="79"/>
  <c r="O20" i="79"/>
  <c r="P20" i="79"/>
  <c r="M21" i="79"/>
  <c r="N21" i="79"/>
  <c r="O21" i="79"/>
  <c r="P21" i="79"/>
  <c r="M22" i="79"/>
  <c r="N22" i="79"/>
  <c r="O22" i="79"/>
  <c r="P22" i="79"/>
  <c r="M23" i="79"/>
  <c r="N23" i="79"/>
  <c r="O23" i="79"/>
  <c r="P23" i="79"/>
  <c r="M24" i="79"/>
  <c r="N24" i="79"/>
  <c r="O24" i="79"/>
  <c r="P24" i="79"/>
  <c r="M25" i="79"/>
  <c r="N25" i="79"/>
  <c r="O25" i="79"/>
  <c r="P25" i="79"/>
  <c r="M26" i="79"/>
  <c r="N26" i="79"/>
  <c r="O26" i="79"/>
  <c r="P26" i="79"/>
  <c r="M27" i="79"/>
  <c r="N27" i="79"/>
  <c r="O27" i="79"/>
  <c r="P27" i="79"/>
  <c r="M28" i="79"/>
  <c r="N28" i="79"/>
  <c r="O28" i="79"/>
  <c r="P28" i="79"/>
  <c r="M29" i="79"/>
  <c r="N29" i="79"/>
  <c r="O29" i="79"/>
  <c r="P29" i="79"/>
  <c r="M30" i="79"/>
  <c r="N30" i="79"/>
  <c r="O30" i="79"/>
  <c r="P30" i="79"/>
  <c r="M31" i="79"/>
  <c r="N31" i="79"/>
  <c r="O31" i="79"/>
  <c r="P31" i="79"/>
  <c r="M32" i="79"/>
  <c r="N32" i="79"/>
  <c r="O32" i="79"/>
  <c r="P32" i="79"/>
  <c r="M33" i="79"/>
  <c r="N33" i="79"/>
  <c r="O33" i="79"/>
  <c r="P33" i="79"/>
  <c r="D14" i="85"/>
  <c r="D15" i="85"/>
  <c r="C27" i="85"/>
  <c r="C28" i="85"/>
  <c r="D30" i="85"/>
  <c r="J1" i="83" a="1"/>
  <c r="J23" i="79"/>
  <c r="AA17" i="79"/>
  <c r="AA19" i="79" a="1"/>
  <c r="Z17" i="79"/>
  <c r="Z19" i="79" a="1"/>
  <c r="J1" i="83"/>
  <c r="D29" i="85"/>
  <c r="J9" i="83"/>
  <c r="J17" i="83"/>
  <c r="J25" i="83"/>
  <c r="J33" i="83"/>
  <c r="J41" i="83"/>
  <c r="J49" i="83"/>
  <c r="J57" i="83"/>
  <c r="J65" i="83"/>
  <c r="J73" i="83"/>
  <c r="J81" i="83"/>
  <c r="J89" i="83"/>
  <c r="J97" i="83"/>
  <c r="J105" i="83"/>
  <c r="J113" i="83"/>
  <c r="J121" i="83"/>
  <c r="Z38" i="79"/>
  <c r="Z102" i="79"/>
  <c r="Z31" i="79"/>
  <c r="Z95" i="79"/>
  <c r="Z24" i="79"/>
  <c r="Z88" i="79"/>
  <c r="Z152" i="79"/>
  <c r="Z216" i="79"/>
  <c r="Z280" i="79"/>
  <c r="Z52" i="79"/>
  <c r="Z116" i="79"/>
  <c r="Z180" i="79"/>
  <c r="Z244" i="79"/>
  <c r="Z308" i="79"/>
  <c r="Z65" i="79"/>
  <c r="Z179" i="79"/>
  <c r="Z265" i="79"/>
  <c r="Z344" i="79"/>
  <c r="Z409" i="79"/>
  <c r="Z473" i="79"/>
  <c r="Z537" i="79"/>
  <c r="Z601" i="79"/>
  <c r="Z665" i="79"/>
  <c r="Z729" i="79"/>
  <c r="Z793" i="79"/>
  <c r="Z857" i="79"/>
  <c r="Z130" i="79"/>
  <c r="Z223" i="79"/>
  <c r="Z309" i="79"/>
  <c r="Z378" i="79"/>
  <c r="Z442" i="79"/>
  <c r="Z506" i="79"/>
  <c r="Z570" i="79"/>
  <c r="Z634" i="79"/>
  <c r="Z698" i="79"/>
  <c r="Z762" i="79"/>
  <c r="Z826" i="79"/>
  <c r="Z35" i="79"/>
  <c r="Z161" i="79"/>
  <c r="Z246" i="79"/>
  <c r="Z328" i="79"/>
  <c r="Z395" i="79"/>
  <c r="Z459" i="79"/>
  <c r="J2" i="83"/>
  <c r="J10" i="83"/>
  <c r="J18" i="83"/>
  <c r="J26" i="83"/>
  <c r="J34" i="83"/>
  <c r="J42" i="83"/>
  <c r="J50" i="83"/>
  <c r="J58" i="83"/>
  <c r="J66" i="83"/>
  <c r="J74" i="83"/>
  <c r="J82" i="83"/>
  <c r="J90" i="83"/>
  <c r="J98" i="83"/>
  <c r="J106" i="83"/>
  <c r="J114" i="83"/>
  <c r="J122" i="83"/>
  <c r="Z46" i="79"/>
  <c r="Z110" i="79"/>
  <c r="Z39" i="79"/>
  <c r="Z103" i="79"/>
  <c r="Z32" i="79"/>
  <c r="Z96" i="79"/>
  <c r="Z160" i="79"/>
  <c r="Z224" i="79"/>
  <c r="Z288" i="79"/>
  <c r="Z60" i="79"/>
  <c r="Z124" i="79"/>
  <c r="Z188" i="79"/>
  <c r="Z252" i="79"/>
  <c r="Z316" i="79"/>
  <c r="Z81" i="79"/>
  <c r="Z190" i="79"/>
  <c r="Z275" i="79"/>
  <c r="Z353" i="79"/>
  <c r="Z417" i="79"/>
  <c r="Z481" i="79"/>
  <c r="Z545" i="79"/>
  <c r="Z609" i="79"/>
  <c r="Z673" i="79"/>
  <c r="Z737" i="79"/>
  <c r="Z801" i="79"/>
  <c r="Z865" i="79"/>
  <c r="Z146" i="79"/>
  <c r="Z234" i="79"/>
  <c r="Z318" i="79"/>
  <c r="Z386" i="79"/>
  <c r="Z450" i="79"/>
  <c r="Z514" i="79"/>
  <c r="Z578" i="79"/>
  <c r="Z642" i="79"/>
  <c r="J3" i="83"/>
  <c r="J11" i="83"/>
  <c r="J19" i="83"/>
  <c r="J27" i="83"/>
  <c r="J35" i="83"/>
  <c r="J43" i="83"/>
  <c r="J51" i="83"/>
  <c r="J59" i="83"/>
  <c r="J67" i="83"/>
  <c r="J75" i="83"/>
  <c r="J83" i="83"/>
  <c r="J91" i="83"/>
  <c r="J99" i="83"/>
  <c r="J107" i="83"/>
  <c r="J115" i="83"/>
  <c r="J123" i="83"/>
  <c r="Z54" i="79"/>
  <c r="Z118" i="79"/>
  <c r="Z47" i="79"/>
  <c r="Z111" i="79"/>
  <c r="Z40" i="79"/>
  <c r="Z104" i="79"/>
  <c r="Z168" i="79"/>
  <c r="Z232" i="79"/>
  <c r="Z296" i="79"/>
  <c r="Z68" i="79"/>
  <c r="Z132" i="79"/>
  <c r="Z196" i="79"/>
  <c r="Z260" i="79"/>
  <c r="Z324" i="79"/>
  <c r="Z97" i="79"/>
  <c r="Z201" i="79"/>
  <c r="Z286" i="79"/>
  <c r="Z361" i="79"/>
  <c r="Z425" i="79"/>
  <c r="Z489" i="79"/>
  <c r="Z553" i="79"/>
  <c r="Z617" i="79"/>
  <c r="Z681" i="79"/>
  <c r="Z745" i="79"/>
  <c r="Z809" i="79"/>
  <c r="Z34" i="79"/>
  <c r="Z159" i="79"/>
  <c r="Z245" i="79"/>
  <c r="Z327" i="79"/>
  <c r="Z394" i="79"/>
  <c r="Z458" i="79"/>
  <c r="Z522" i="79"/>
  <c r="Z586" i="79"/>
  <c r="Z650" i="79"/>
  <c r="Z714" i="79"/>
  <c r="Z778" i="79"/>
  <c r="Z842" i="79"/>
  <c r="Z67" i="79"/>
  <c r="Z182" i="79"/>
  <c r="Z267" i="79"/>
  <c r="Z346" i="79"/>
  <c r="Z411" i="79"/>
  <c r="Z475" i="79"/>
  <c r="Z539" i="79"/>
  <c r="Z603" i="79"/>
  <c r="Z667" i="79"/>
  <c r="Z731" i="79"/>
  <c r="Z795" i="79"/>
  <c r="Z859" i="79"/>
  <c r="Z923" i="79"/>
  <c r="Z987" i="79"/>
  <c r="Z107" i="79"/>
  <c r="Z209" i="79"/>
  <c r="Z294" i="79"/>
  <c r="Z367" i="79"/>
  <c r="Z431" i="79"/>
  <c r="Z495" i="79"/>
  <c r="Z559" i="79"/>
  <c r="Z623" i="79"/>
  <c r="Z687" i="79"/>
  <c r="Z751" i="79"/>
  <c r="Z815" i="79"/>
  <c r="Z879" i="79"/>
  <c r="Z943" i="79"/>
  <c r="Z1007" i="79"/>
  <c r="Z1071" i="79"/>
  <c r="Z1135" i="79"/>
  <c r="Z21" i="79"/>
  <c r="Z237" i="79"/>
  <c r="J4" i="83"/>
  <c r="J12" i="83"/>
  <c r="J20" i="83"/>
  <c r="J28" i="83"/>
  <c r="J36" i="83"/>
  <c r="J44" i="83"/>
  <c r="J52" i="83"/>
  <c r="J60" i="83"/>
  <c r="J68" i="83"/>
  <c r="J76" i="83"/>
  <c r="J84" i="83"/>
  <c r="J92" i="83"/>
  <c r="J100" i="83"/>
  <c r="J108" i="83"/>
  <c r="J116" i="83"/>
  <c r="J124" i="83"/>
  <c r="Z62" i="79"/>
  <c r="Z126" i="79"/>
  <c r="Z55" i="79"/>
  <c r="Z119" i="79"/>
  <c r="Z48" i="79"/>
  <c r="Z112" i="79"/>
  <c r="Z176" i="79"/>
  <c r="Z240" i="79"/>
  <c r="Z304" i="79"/>
  <c r="Z76" i="79"/>
  <c r="Z140" i="79"/>
  <c r="Z204" i="79"/>
  <c r="Z268" i="79"/>
  <c r="Z332" i="79"/>
  <c r="Z113" i="79"/>
  <c r="Z211" i="79"/>
  <c r="Z297" i="79"/>
  <c r="Z369" i="79"/>
  <c r="Z433" i="79"/>
  <c r="Z497" i="79"/>
  <c r="Z561" i="79"/>
  <c r="Z625" i="79"/>
  <c r="Z689" i="79"/>
  <c r="Z753" i="79"/>
  <c r="Z817" i="79"/>
  <c r="Z50" i="79"/>
  <c r="Z170" i="79"/>
  <c r="Z255" i="79"/>
  <c r="Z336" i="79"/>
  <c r="Z402" i="79"/>
  <c r="Z466" i="79"/>
  <c r="Z530" i="79"/>
  <c r="Z594" i="79"/>
  <c r="Z658" i="79"/>
  <c r="Z722" i="79"/>
  <c r="Z786" i="79"/>
  <c r="Z850" i="79"/>
  <c r="Z83" i="79"/>
  <c r="Z193" i="79"/>
  <c r="Z278" i="79"/>
  <c r="Z355" i="79"/>
  <c r="Z419" i="79"/>
  <c r="Z483" i="79"/>
  <c r="Z547" i="79"/>
  <c r="Z611" i="79"/>
  <c r="Z675" i="79"/>
  <c r="Z739" i="79"/>
  <c r="Z803" i="79"/>
  <c r="Z867" i="79"/>
  <c r="Z931" i="79"/>
  <c r="Z995" i="79"/>
  <c r="Z123" i="79"/>
  <c r="Z219" i="79"/>
  <c r="Z305" i="79"/>
  <c r="Z375" i="79"/>
  <c r="Z439" i="79"/>
  <c r="Z503" i="79"/>
  <c r="Z567" i="79"/>
  <c r="Z631" i="79"/>
  <c r="Z695" i="79"/>
  <c r="Z759" i="79"/>
  <c r="Z823" i="79"/>
  <c r="Z887" i="79"/>
  <c r="Z951" i="79"/>
  <c r="Z1015" i="79"/>
  <c r="Z1079" i="79"/>
  <c r="Z1143" i="79"/>
  <c r="Z53" i="79"/>
  <c r="Z258" i="79"/>
  <c r="J6" i="83"/>
  <c r="J14" i="83"/>
  <c r="J22" i="83"/>
  <c r="J30" i="83"/>
  <c r="J38" i="83"/>
  <c r="J46" i="83"/>
  <c r="J54" i="83"/>
  <c r="J62" i="83"/>
  <c r="J70" i="83"/>
  <c r="J78" i="83"/>
  <c r="J86" i="83"/>
  <c r="J94" i="83"/>
  <c r="J102" i="83"/>
  <c r="J110" i="83"/>
  <c r="J118" i="83"/>
  <c r="J126" i="83"/>
  <c r="Z78" i="79"/>
  <c r="Z142" i="79"/>
  <c r="Z71" i="79"/>
  <c r="Z135" i="79"/>
  <c r="Z64" i="79"/>
  <c r="Z128" i="79"/>
  <c r="Z192" i="79"/>
  <c r="Z256" i="79"/>
  <c r="Z28" i="79"/>
  <c r="Z92" i="79"/>
  <c r="Z156" i="79"/>
  <c r="Z220" i="79"/>
  <c r="Z284" i="79"/>
  <c r="Z348" i="79"/>
  <c r="Z145" i="79"/>
  <c r="Z233" i="79"/>
  <c r="Z317" i="79"/>
  <c r="Z385" i="79"/>
  <c r="Z449" i="79"/>
  <c r="Z513" i="79"/>
  <c r="Z577" i="79"/>
  <c r="Z641" i="79"/>
  <c r="Z705" i="79"/>
  <c r="Z769" i="79"/>
  <c r="Z833" i="79"/>
  <c r="Z82" i="79"/>
  <c r="Z191" i="79"/>
  <c r="Z277" i="79"/>
  <c r="Z354" i="79"/>
  <c r="Z418" i="79"/>
  <c r="Z482" i="79"/>
  <c r="Z546" i="79"/>
  <c r="Z610" i="79"/>
  <c r="Z674" i="79"/>
  <c r="Z738" i="79"/>
  <c r="Z802" i="79"/>
  <c r="Z866" i="79"/>
  <c r="Z115" i="79"/>
  <c r="Z214" i="79"/>
  <c r="Z299" i="79"/>
  <c r="Z371" i="79"/>
  <c r="Z435" i="79"/>
  <c r="Z499" i="79"/>
  <c r="Z563" i="79"/>
  <c r="Z627" i="79"/>
  <c r="Z691" i="79"/>
  <c r="Z755" i="79"/>
  <c r="Z819" i="79"/>
  <c r="Z883" i="79"/>
  <c r="Z947" i="79"/>
  <c r="Z27" i="79"/>
  <c r="Z155" i="79"/>
  <c r="Z241" i="79"/>
  <c r="Z323" i="79"/>
  <c r="Z391" i="79"/>
  <c r="Z455" i="79"/>
  <c r="Z519" i="79"/>
  <c r="Z583" i="79"/>
  <c r="Z647" i="79"/>
  <c r="Z711" i="79"/>
  <c r="Z775" i="79"/>
  <c r="Z839" i="79"/>
  <c r="Z903" i="79"/>
  <c r="Z967" i="79"/>
  <c r="Z1031" i="79"/>
  <c r="Z1095" i="79"/>
  <c r="Z1159" i="79"/>
  <c r="Z117" i="79"/>
  <c r="Z301" i="79"/>
  <c r="J5" i="83"/>
  <c r="J24" i="83"/>
  <c r="J47" i="83"/>
  <c r="J69" i="83"/>
  <c r="J88" i="83"/>
  <c r="J111" i="83"/>
  <c r="Z70" i="79"/>
  <c r="Z87" i="79"/>
  <c r="Z136" i="79"/>
  <c r="Z20" i="79"/>
  <c r="Z172" i="79"/>
  <c r="Z33" i="79"/>
  <c r="Z307" i="79"/>
  <c r="Z465" i="79"/>
  <c r="Z649" i="79"/>
  <c r="Z825" i="79"/>
  <c r="Z213" i="79"/>
  <c r="Z426" i="79"/>
  <c r="Z602" i="79"/>
  <c r="Z746" i="79"/>
  <c r="Z874" i="79"/>
  <c r="Z225" i="79"/>
  <c r="Z379" i="79"/>
  <c r="Z507" i="79"/>
  <c r="Z595" i="79"/>
  <c r="Z707" i="79"/>
  <c r="Z811" i="79"/>
  <c r="Z907" i="79"/>
  <c r="Z43" i="79"/>
  <c r="Z198" i="79"/>
  <c r="Z342" i="79"/>
  <c r="J8" i="83"/>
  <c r="J31" i="83"/>
  <c r="J53" i="83"/>
  <c r="J72" i="83"/>
  <c r="J95" i="83"/>
  <c r="J117" i="83"/>
  <c r="Z94" i="79"/>
  <c r="Z143" i="79"/>
  <c r="Z184" i="79"/>
  <c r="Z44" i="79"/>
  <c r="Z228" i="79"/>
  <c r="Z129" i="79"/>
  <c r="Z335" i="79"/>
  <c r="Z521" i="79"/>
  <c r="Z697" i="79"/>
  <c r="Z849" i="79"/>
  <c r="Z287" i="79"/>
  <c r="Z474" i="79"/>
  <c r="Z626" i="79"/>
  <c r="Z770" i="79"/>
  <c r="Z51" i="79"/>
  <c r="Z257" i="79"/>
  <c r="Z403" i="79"/>
  <c r="Z523" i="79"/>
  <c r="Z635" i="79"/>
  <c r="Z723" i="79"/>
  <c r="Z835" i="79"/>
  <c r="Z939" i="79"/>
  <c r="Z75" i="79"/>
  <c r="Z251" i="79"/>
  <c r="Z359" i="79"/>
  <c r="Z471" i="79"/>
  <c r="Z575" i="79"/>
  <c r="Z671" i="79"/>
  <c r="Z783" i="79"/>
  <c r="Z871" i="79"/>
  <c r="Z983" i="79"/>
  <c r="Z1087" i="79"/>
  <c r="Z1183" i="79"/>
  <c r="Z320" i="79"/>
  <c r="Z452" i="79"/>
  <c r="Z580" i="79"/>
  <c r="Z708" i="79"/>
  <c r="Z836" i="79"/>
  <c r="Z933" i="79"/>
  <c r="Z1017" i="79"/>
  <c r="Z1090" i="79"/>
  <c r="Z1163" i="79"/>
  <c r="Z1231" i="79"/>
  <c r="Z1295" i="79"/>
  <c r="Z1359" i="79"/>
  <c r="Z1423" i="79"/>
  <c r="Z1487" i="79"/>
  <c r="Z1551" i="79"/>
  <c r="Z1615" i="79"/>
  <c r="Z1679" i="79"/>
  <c r="Z1743" i="79"/>
  <c r="Z1807" i="79"/>
  <c r="Z1871" i="79"/>
  <c r="Z1935" i="79"/>
  <c r="Z1999" i="79"/>
  <c r="Z2063" i="79"/>
  <c r="Z2127" i="79"/>
  <c r="Z2191" i="79"/>
  <c r="Z2255" i="79"/>
  <c r="Z2319" i="79"/>
  <c r="Z2383" i="79"/>
  <c r="Z2447" i="79"/>
  <c r="Z2511" i="79"/>
  <c r="Z89" i="79"/>
  <c r="Z281" i="79"/>
  <c r="Z421" i="79"/>
  <c r="Z549" i="79"/>
  <c r="Z677" i="79"/>
  <c r="Z805" i="79"/>
  <c r="Z913" i="79"/>
  <c r="Z998" i="79"/>
  <c r="Z1073" i="79"/>
  <c r="Z1146" i="79"/>
  <c r="Z1216" i="79"/>
  <c r="Z1280" i="79"/>
  <c r="Z1344" i="79"/>
  <c r="Z1408" i="79"/>
  <c r="Z1472" i="79"/>
  <c r="Z1536" i="79"/>
  <c r="J13" i="83"/>
  <c r="J32" i="83"/>
  <c r="J55" i="83"/>
  <c r="J77" i="83"/>
  <c r="J96" i="83"/>
  <c r="J119" i="83"/>
  <c r="Z134" i="79"/>
  <c r="Z151" i="79"/>
  <c r="Z200" i="79"/>
  <c r="Z84" i="79"/>
  <c r="Z236" i="79"/>
  <c r="Z158" i="79"/>
  <c r="Z377" i="79"/>
  <c r="Z529" i="79"/>
  <c r="Z713" i="79"/>
  <c r="Z66" i="79"/>
  <c r="Z298" i="79"/>
  <c r="Z490" i="79"/>
  <c r="Z666" i="79"/>
  <c r="Z794" i="79"/>
  <c r="Z99" i="79"/>
  <c r="Z289" i="79"/>
  <c r="Z427" i="79"/>
  <c r="Z531" i="79"/>
  <c r="Z643" i="79"/>
  <c r="Z747" i="79"/>
  <c r="Z843" i="79"/>
  <c r="Z955" i="79"/>
  <c r="Z91" i="79"/>
  <c r="Z262" i="79"/>
  <c r="Z383" i="79"/>
  <c r="Z479" i="79"/>
  <c r="Z591" i="79"/>
  <c r="Z679" i="79"/>
  <c r="Z791" i="79"/>
  <c r="Z895" i="79"/>
  <c r="Z991" i="79"/>
  <c r="Z1103" i="79"/>
  <c r="Z1191" i="79"/>
  <c r="Z338" i="79"/>
  <c r="Z468" i="79"/>
  <c r="Z596" i="79"/>
  <c r="Z724" i="79"/>
  <c r="Z852" i="79"/>
  <c r="Z944" i="79"/>
  <c r="Z1026" i="79"/>
  <c r="Z1099" i="79"/>
  <c r="Z1172" i="79"/>
  <c r="Z1239" i="79"/>
  <c r="Z1303" i="79"/>
  <c r="Z1367" i="79"/>
  <c r="Z1431" i="79"/>
  <c r="Z1495" i="79"/>
  <c r="Z1559" i="79"/>
  <c r="Z1623" i="79"/>
  <c r="Z1687" i="79"/>
  <c r="Z1751" i="79"/>
  <c r="Z1815" i="79"/>
  <c r="Z1879" i="79"/>
  <c r="Z1943" i="79"/>
  <c r="Z2007" i="79"/>
  <c r="Z2071" i="79"/>
  <c r="Z2135" i="79"/>
  <c r="Z2199" i="79"/>
  <c r="Z2263" i="79"/>
  <c r="Z2327" i="79"/>
  <c r="Z2391" i="79"/>
  <c r="Z2455" i="79"/>
  <c r="Z2519" i="79"/>
  <c r="Z121" i="79"/>
  <c r="Z302" i="79"/>
  <c r="Z437" i="79"/>
  <c r="Z565" i="79"/>
  <c r="Z693" i="79"/>
  <c r="Z821" i="79"/>
  <c r="Z924" i="79"/>
  <c r="Z1009" i="79"/>
  <c r="Z1082" i="79"/>
  <c r="Z1155" i="79"/>
  <c r="Z1224" i="79"/>
  <c r="Z1288" i="79"/>
  <c r="Z1352" i="79"/>
  <c r="Z1416" i="79"/>
  <c r="Z1480" i="79"/>
  <c r="Z1544" i="79"/>
  <c r="J16" i="83"/>
  <c r="J39" i="83"/>
  <c r="J61" i="83"/>
  <c r="J80" i="83"/>
  <c r="J103" i="83"/>
  <c r="J125" i="83"/>
  <c r="Z23" i="79"/>
  <c r="Z72" i="79"/>
  <c r="Z248" i="79"/>
  <c r="Z108" i="79"/>
  <c r="Z292" i="79"/>
  <c r="Z222" i="79"/>
  <c r="Z401" i="79"/>
  <c r="Z585" i="79"/>
  <c r="Z761" i="79"/>
  <c r="Z114" i="79"/>
  <c r="Z362" i="79"/>
  <c r="Z538" i="79"/>
  <c r="Z690" i="79"/>
  <c r="Z818" i="79"/>
  <c r="Z147" i="79"/>
  <c r="Z319" i="79"/>
  <c r="Z451" i="79"/>
  <c r="Z571" i="79"/>
  <c r="Z659" i="79"/>
  <c r="Z771" i="79"/>
  <c r="Z875" i="79"/>
  <c r="Z971" i="79"/>
  <c r="Z166" i="79"/>
  <c r="Z283" i="79"/>
  <c r="Z407" i="79"/>
  <c r="Z511" i="79"/>
  <c r="Z607" i="79"/>
  <c r="Z719" i="79"/>
  <c r="Z807" i="79"/>
  <c r="Z919" i="79"/>
  <c r="Z1023" i="79"/>
  <c r="Z1119" i="79"/>
  <c r="Z149" i="79"/>
  <c r="Z372" i="79"/>
  <c r="Z500" i="79"/>
  <c r="Z628" i="79"/>
  <c r="Z756" i="79"/>
  <c r="Z880" i="79"/>
  <c r="Z965" i="79"/>
  <c r="Z1044" i="79"/>
  <c r="Z1117" i="79"/>
  <c r="Z1190" i="79"/>
  <c r="Z1255" i="79"/>
  <c r="Z1319" i="79"/>
  <c r="Z1383" i="79"/>
  <c r="Z1447" i="79"/>
  <c r="Z1511" i="79"/>
  <c r="Z1575" i="79"/>
  <c r="Z1639" i="79"/>
  <c r="Z1703" i="79"/>
  <c r="Z1767" i="79"/>
  <c r="Z1831" i="79"/>
  <c r="Z1895" i="79"/>
  <c r="Z1959" i="79"/>
  <c r="Z2023" i="79"/>
  <c r="Z2087" i="79"/>
  <c r="Z2151" i="79"/>
  <c r="Z2215" i="79"/>
  <c r="Z2279" i="79"/>
  <c r="Z2343" i="79"/>
  <c r="Z2407" i="79"/>
  <c r="Z2471" i="79"/>
  <c r="Z2535" i="79"/>
  <c r="Z174" i="79"/>
  <c r="Z339" i="79"/>
  <c r="Z469" i="79"/>
  <c r="Z597" i="79"/>
  <c r="Z725" i="79"/>
  <c r="Z853" i="79"/>
  <c r="Z945" i="79"/>
  <c r="Z1027" i="79"/>
  <c r="Z1100" i="79"/>
  <c r="Z1173" i="79"/>
  <c r="Z1240" i="79"/>
  <c r="Z1304" i="79"/>
  <c r="Z1368" i="79"/>
  <c r="Z1432" i="79"/>
  <c r="Z1496" i="79"/>
  <c r="Z1560" i="79"/>
  <c r="Z1624" i="79"/>
  <c r="Z1688" i="79"/>
  <c r="Z1752" i="79"/>
  <c r="Z1816" i="79"/>
  <c r="Z1880" i="79"/>
  <c r="Z1944" i="79"/>
  <c r="Z2008" i="79"/>
  <c r="Z2072" i="79"/>
  <c r="J7" i="83"/>
  <c r="J48" i="83"/>
  <c r="J93" i="83"/>
  <c r="Z86" i="79"/>
  <c r="Z144" i="79"/>
  <c r="Z212" i="79"/>
  <c r="Z326" i="79"/>
  <c r="Z657" i="79"/>
  <c r="Z266" i="79"/>
  <c r="Z618" i="79"/>
  <c r="Z19" i="79"/>
  <c r="Z387" i="79"/>
  <c r="Z619" i="79"/>
  <c r="Z827" i="79"/>
  <c r="Z59" i="79"/>
  <c r="Z351" i="79"/>
  <c r="Z535" i="79"/>
  <c r="Z703" i="79"/>
  <c r="Z855" i="79"/>
  <c r="Z1039" i="79"/>
  <c r="Z1175" i="79"/>
  <c r="Z404" i="79"/>
  <c r="Z612" i="79"/>
  <c r="Z804" i="79"/>
  <c r="Z976" i="79"/>
  <c r="Z1081" i="79"/>
  <c r="Z1207" i="79"/>
  <c r="Z1311" i="79"/>
  <c r="J21" i="83"/>
  <c r="J63" i="83"/>
  <c r="J104" i="83"/>
  <c r="Z63" i="79"/>
  <c r="Z264" i="79"/>
  <c r="Z300" i="79"/>
  <c r="Z441" i="79"/>
  <c r="Z777" i="79"/>
  <c r="Z370" i="79"/>
  <c r="Z706" i="79"/>
  <c r="Z171" i="79"/>
  <c r="Z467" i="79"/>
  <c r="Z683" i="79"/>
  <c r="Z891" i="79"/>
  <c r="Z177" i="79"/>
  <c r="Z415" i="79"/>
  <c r="Z551" i="79"/>
  <c r="Z735" i="79"/>
  <c r="Z911" i="79"/>
  <c r="Z1055" i="79"/>
  <c r="Z173" i="79"/>
  <c r="Z436" i="79"/>
  <c r="Z660" i="79"/>
  <c r="Z868" i="79"/>
  <c r="Z997" i="79"/>
  <c r="Z1126" i="79"/>
  <c r="Z1223" i="79"/>
  <c r="Z1335" i="79"/>
  <c r="Z1439" i="79"/>
  <c r="Z1535" i="79"/>
  <c r="Z1647" i="79"/>
  <c r="Z1735" i="79"/>
  <c r="Z1847" i="79"/>
  <c r="Z1951" i="79"/>
  <c r="Z2047" i="79"/>
  <c r="Z2159" i="79"/>
  <c r="Z2247" i="79"/>
  <c r="Z2359" i="79"/>
  <c r="Z2463" i="79"/>
  <c r="Z25" i="79"/>
  <c r="Z357" i="79"/>
  <c r="Z533" i="79"/>
  <c r="Z757" i="79"/>
  <c r="Z934" i="79"/>
  <c r="Z1054" i="79"/>
  <c r="Z1182" i="79"/>
  <c r="Z1272" i="79"/>
  <c r="Z1384" i="79"/>
  <c r="Z1488" i="79"/>
  <c r="Z1584" i="79"/>
  <c r="Z1656" i="79"/>
  <c r="Z1728" i="79"/>
  <c r="Z1800" i="79"/>
  <c r="Z1872" i="79"/>
  <c r="Z1952" i="79"/>
  <c r="Z2024" i="79"/>
  <c r="Z2096" i="79"/>
  <c r="Z2160" i="79"/>
  <c r="Z2224" i="79"/>
  <c r="Z2288" i="79"/>
  <c r="Z2352" i="79"/>
  <c r="Z2416" i="79"/>
  <c r="Z2480" i="79"/>
  <c r="Z2544" i="79"/>
  <c r="Z58" i="79"/>
  <c r="Z261" i="79"/>
  <c r="Z406" i="79"/>
  <c r="Z534" i="79"/>
  <c r="Z662" i="79"/>
  <c r="Z790" i="79"/>
  <c r="Z904" i="79"/>
  <c r="Z989" i="79"/>
  <c r="Z1065" i="79"/>
  <c r="Z1138" i="79"/>
  <c r="Z1209" i="79"/>
  <c r="Z1273" i="79"/>
  <c r="Z1337" i="79"/>
  <c r="Z1401" i="79"/>
  <c r="Z1465" i="79"/>
  <c r="Z1529" i="79"/>
  <c r="Z1593" i="79"/>
  <c r="Z1657" i="79"/>
  <c r="Z1721" i="79"/>
  <c r="Z1785" i="79"/>
  <c r="Z1849" i="79"/>
  <c r="Z1913" i="79"/>
  <c r="J23" i="83"/>
  <c r="J64" i="83"/>
  <c r="J109" i="83"/>
  <c r="Z79" i="79"/>
  <c r="Z272" i="79"/>
  <c r="Z340" i="79"/>
  <c r="Z457" i="79"/>
  <c r="Z785" i="79"/>
  <c r="Z410" i="79"/>
  <c r="Z730" i="79"/>
  <c r="Z203" i="79"/>
  <c r="Z491" i="79"/>
  <c r="Z699" i="79"/>
  <c r="Z899" i="79"/>
  <c r="Z187" i="79"/>
  <c r="Z423" i="79"/>
  <c r="Z599" i="79"/>
  <c r="Z743" i="79"/>
  <c r="Z927" i="79"/>
  <c r="Z1063" i="79"/>
  <c r="Z194" i="79"/>
  <c r="Z484" i="79"/>
  <c r="Z676" i="79"/>
  <c r="Z890" i="79"/>
  <c r="Z1008" i="79"/>
  <c r="Z1136" i="79"/>
  <c r="Z1247" i="79"/>
  <c r="Z1343" i="79"/>
  <c r="Z1455" i="79"/>
  <c r="Z1543" i="79"/>
  <c r="Z1655" i="79"/>
  <c r="Z1759" i="79"/>
  <c r="Z1855" i="79"/>
  <c r="Z1967" i="79"/>
  <c r="Z2055" i="79"/>
  <c r="Z2167" i="79"/>
  <c r="Z2271" i="79"/>
  <c r="Z2367" i="79"/>
  <c r="Z2479" i="79"/>
  <c r="Z57" i="79"/>
  <c r="Z373" i="79"/>
  <c r="Z581" i="79"/>
  <c r="Z773" i="79"/>
  <c r="Z956" i="79"/>
  <c r="Z1064" i="79"/>
  <c r="Z1192" i="79"/>
  <c r="Z1296" i="79"/>
  <c r="Z1392" i="79"/>
  <c r="Z1504" i="79"/>
  <c r="Z1592" i="79"/>
  <c r="Z1664" i="79"/>
  <c r="Z1736" i="79"/>
  <c r="Z1808" i="79"/>
  <c r="Z1888" i="79"/>
  <c r="Z1960" i="79"/>
  <c r="Z2032" i="79"/>
  <c r="Z2104" i="79"/>
  <c r="Z2168" i="79"/>
  <c r="Z2232" i="79"/>
  <c r="Z2296" i="79"/>
  <c r="Z2360" i="79"/>
  <c r="Z2424" i="79"/>
  <c r="Z2488" i="79"/>
  <c r="Z2552" i="79"/>
  <c r="Z90" i="79"/>
  <c r="Z282" i="79"/>
  <c r="Z422" i="79"/>
  <c r="Z550" i="79"/>
  <c r="Z678" i="79"/>
  <c r="Z806" i="79"/>
  <c r="Z914" i="79"/>
  <c r="Z1000" i="79"/>
  <c r="Z1074" i="79"/>
  <c r="Z1147" i="79"/>
  <c r="Z1217" i="79"/>
  <c r="Z1281" i="79"/>
  <c r="Z1345" i="79"/>
  <c r="Z1409" i="79"/>
  <c r="Z1473" i="79"/>
  <c r="Z1537" i="79"/>
  <c r="Z1601" i="79"/>
  <c r="Z1665" i="79"/>
  <c r="Z1729" i="79"/>
  <c r="Z1793" i="79"/>
  <c r="Z1857" i="79"/>
  <c r="J37" i="83"/>
  <c r="J79" i="83"/>
  <c r="J120" i="83"/>
  <c r="Z56" i="79"/>
  <c r="Z100" i="79"/>
  <c r="Z169" i="79"/>
  <c r="Z569" i="79"/>
  <c r="Z98" i="79"/>
  <c r="Z498" i="79"/>
  <c r="Z810" i="79"/>
  <c r="Z310" i="79"/>
  <c r="Z555" i="79"/>
  <c r="Z763" i="79"/>
  <c r="Z963" i="79"/>
  <c r="Z273" i="79"/>
  <c r="Z463" i="79"/>
  <c r="Z639" i="79"/>
  <c r="Z799" i="79"/>
  <c r="Z959" i="79"/>
  <c r="Z1127" i="79"/>
  <c r="Z279" i="79"/>
  <c r="Z532" i="79"/>
  <c r="Z740" i="79"/>
  <c r="Z912" i="79"/>
  <c r="Z1053" i="79"/>
  <c r="Z1154" i="79"/>
  <c r="Z1271" i="79"/>
  <c r="Z1375" i="79"/>
  <c r="Z1471" i="79"/>
  <c r="Z1583" i="79"/>
  <c r="Z1671" i="79"/>
  <c r="Z1783" i="79"/>
  <c r="Z1887" i="79"/>
  <c r="Z1983" i="79"/>
  <c r="Z2095" i="79"/>
  <c r="Z2183" i="79"/>
  <c r="Z2295" i="79"/>
  <c r="Z2399" i="79"/>
  <c r="Z2495" i="79"/>
  <c r="Z195" i="79"/>
  <c r="Z405" i="79"/>
  <c r="Z629" i="79"/>
  <c r="Z837" i="79"/>
  <c r="Z977" i="79"/>
  <c r="Z1109" i="79"/>
  <c r="Z1208" i="79"/>
  <c r="Z1320" i="79"/>
  <c r="Z1424" i="79"/>
  <c r="Z1520" i="79"/>
  <c r="Z1608" i="79"/>
  <c r="Z1680" i="79"/>
  <c r="Z1760" i="79"/>
  <c r="Z1832" i="79"/>
  <c r="Z1904" i="79"/>
  <c r="Z1976" i="79"/>
  <c r="Z2048" i="79"/>
  <c r="Z2120" i="79"/>
  <c r="Z2184" i="79"/>
  <c r="Z2248" i="79"/>
  <c r="Z2312" i="79"/>
  <c r="Z2376" i="79"/>
  <c r="Z2440" i="79"/>
  <c r="Z2504" i="79"/>
  <c r="Z2568" i="79"/>
  <c r="Z154" i="79"/>
  <c r="Z322" i="79"/>
  <c r="Z454" i="79"/>
  <c r="Z582" i="79"/>
  <c r="Z710" i="79"/>
  <c r="Z838" i="79"/>
  <c r="Z936" i="79"/>
  <c r="Z1019" i="79"/>
  <c r="Z1092" i="79"/>
  <c r="Z1165" i="79"/>
  <c r="Z1233" i="79"/>
  <c r="Z1297" i="79"/>
  <c r="Z1361" i="79"/>
  <c r="Z1425" i="79"/>
  <c r="Z1489" i="79"/>
  <c r="Z1553" i="79"/>
  <c r="Z1617" i="79"/>
  <c r="Z1681" i="79"/>
  <c r="Z1745" i="79"/>
  <c r="Z1809" i="79"/>
  <c r="Z1873" i="79"/>
  <c r="Z1937" i="79"/>
  <c r="Z2001" i="79"/>
  <c r="Z2065" i="79"/>
  <c r="Z2129" i="79"/>
  <c r="Z2193" i="79"/>
  <c r="Z2257" i="79"/>
  <c r="Z2321" i="79"/>
  <c r="Z2385" i="79"/>
  <c r="Z2449" i="79"/>
  <c r="Z2513" i="79"/>
  <c r="Z2577" i="79"/>
  <c r="Z2641" i="79"/>
  <c r="Z2705" i="79"/>
  <c r="Z2769" i="79"/>
  <c r="Z2833" i="79"/>
  <c r="Z2897" i="79"/>
  <c r="Z2961" i="79"/>
  <c r="Z186" i="79"/>
  <c r="Z350" i="79"/>
  <c r="Z478" i="79"/>
  <c r="Z606" i="79"/>
  <c r="Z734" i="79"/>
  <c r="Z862" i="79"/>
  <c r="Z952" i="79"/>
  <c r="Z1033" i="79"/>
  <c r="Z1106" i="79"/>
  <c r="Z1179" i="79"/>
  <c r="Z1245" i="79"/>
  <c r="Z1309" i="79"/>
  <c r="Z1373" i="79"/>
  <c r="Z1437" i="79"/>
  <c r="Z1501" i="79"/>
  <c r="Z1565" i="79"/>
  <c r="Z1629" i="79"/>
  <c r="Z1693" i="79"/>
  <c r="Z1757" i="79"/>
  <c r="J15" i="83"/>
  <c r="J40" i="83"/>
  <c r="Z22" i="79"/>
  <c r="Z148" i="79"/>
  <c r="Z593" i="79"/>
  <c r="Z554" i="79"/>
  <c r="Z337" i="79"/>
  <c r="Z779" i="79"/>
  <c r="Z314" i="79"/>
  <c r="Z655" i="79"/>
  <c r="Z975" i="79"/>
  <c r="Z356" i="79"/>
  <c r="Z772" i="79"/>
  <c r="Z1062" i="79"/>
  <c r="Z1279" i="79"/>
  <c r="Z1463" i="79"/>
  <c r="Z1607" i="79"/>
  <c r="Z1791" i="79"/>
  <c r="Z1927" i="79"/>
  <c r="Z2111" i="79"/>
  <c r="Z2287" i="79"/>
  <c r="Z2431" i="79"/>
  <c r="Z217" i="79"/>
  <c r="Z517" i="79"/>
  <c r="Z881" i="79"/>
  <c r="Z1091" i="79"/>
  <c r="Z1256" i="79"/>
  <c r="Z1440" i="79"/>
  <c r="Z1576" i="79"/>
  <c r="Z1704" i="79"/>
  <c r="Z1824" i="79"/>
  <c r="Z1928" i="79"/>
  <c r="Z2056" i="79"/>
  <c r="Z2152" i="79"/>
  <c r="Z2264" i="79"/>
  <c r="Z2368" i="79"/>
  <c r="Z2464" i="79"/>
  <c r="Z2576" i="79"/>
  <c r="Z239" i="79"/>
  <c r="Z486" i="79"/>
  <c r="Z694" i="79"/>
  <c r="Z882" i="79"/>
  <c r="Z1028" i="79"/>
  <c r="Z1129" i="79"/>
  <c r="Z1249" i="79"/>
  <c r="Z1353" i="79"/>
  <c r="Z1449" i="79"/>
  <c r="Z1561" i="79"/>
  <c r="Z1649" i="79"/>
  <c r="Z1761" i="79"/>
  <c r="Z1865" i="79"/>
  <c r="Z1953" i="79"/>
  <c r="Z2025" i="79"/>
  <c r="Z2097" i="79"/>
  <c r="Z2169" i="79"/>
  <c r="Z2241" i="79"/>
  <c r="Z2313" i="79"/>
  <c r="Z2393" i="79"/>
  <c r="Z2465" i="79"/>
  <c r="J45" i="83"/>
  <c r="Z30" i="79"/>
  <c r="Z164" i="79"/>
  <c r="Z633" i="79"/>
  <c r="Z562" i="79"/>
  <c r="Z363" i="79"/>
  <c r="Z787" i="79"/>
  <c r="Z333" i="79"/>
  <c r="Z663" i="79"/>
  <c r="Z999" i="79"/>
  <c r="Z388" i="79"/>
  <c r="Z788" i="79"/>
  <c r="Z1072" i="79"/>
  <c r="Z1287" i="79"/>
  <c r="Z1479" i="79"/>
  <c r="Z1631" i="79"/>
  <c r="Z1799" i="79"/>
  <c r="Z1975" i="79"/>
  <c r="Z2119" i="79"/>
  <c r="Z2303" i="79"/>
  <c r="Z2439" i="79"/>
  <c r="Z238" i="79"/>
  <c r="Z613" i="79"/>
  <c r="Z892" i="79"/>
  <c r="Z1118" i="79"/>
  <c r="Z1264" i="79"/>
  <c r="Z1448" i="79"/>
  <c r="Z1600" i="79"/>
  <c r="Z1712" i="79"/>
  <c r="Z1840" i="79"/>
  <c r="Z1936" i="79"/>
  <c r="Z2064" i="79"/>
  <c r="Z2176" i="79"/>
  <c r="Z2272" i="79"/>
  <c r="Z2384" i="79"/>
  <c r="Z2472" i="79"/>
  <c r="Z2584" i="79"/>
  <c r="Z303" i="79"/>
  <c r="Z502" i="79"/>
  <c r="Z726" i="79"/>
  <c r="Z893" i="79"/>
  <c r="Z1037" i="79"/>
  <c r="Z1156" i="79"/>
  <c r="Z1257" i="79"/>
  <c r="Z1369" i="79"/>
  <c r="Z1457" i="79"/>
  <c r="Z1569" i="79"/>
  <c r="Z1673" i="79"/>
  <c r="Z1769" i="79"/>
  <c r="Z1881" i="79"/>
  <c r="Z1961" i="79"/>
  <c r="Z2033" i="79"/>
  <c r="Z2105" i="79"/>
  <c r="Z2177" i="79"/>
  <c r="Z2249" i="79"/>
  <c r="Z2329" i="79"/>
  <c r="Z2401" i="79"/>
  <c r="Z2473" i="79"/>
  <c r="Z2545" i="79"/>
  <c r="Z2617" i="79"/>
  <c r="Z2689" i="79"/>
  <c r="Z2761" i="79"/>
  <c r="Z2841" i="79"/>
  <c r="Z2913" i="79"/>
  <c r="Z42" i="79"/>
  <c r="Z271" i="79"/>
  <c r="Z430" i="79"/>
  <c r="Z574" i="79"/>
  <c r="Z718" i="79"/>
  <c r="Z877" i="79"/>
  <c r="Z973" i="79"/>
  <c r="Z1060" i="79"/>
  <c r="Z1142" i="79"/>
  <c r="Z1221" i="79"/>
  <c r="Z1293" i="79"/>
  <c r="Z1365" i="79"/>
  <c r="Z1445" i="79"/>
  <c r="Z1517" i="79"/>
  <c r="Z1589" i="79"/>
  <c r="Z1661" i="79"/>
  <c r="Z1733" i="79"/>
  <c r="Z1805" i="79"/>
  <c r="Z1869" i="79"/>
  <c r="Z1933" i="79"/>
  <c r="Z1997" i="79"/>
  <c r="Z2061" i="79"/>
  <c r="J85" i="83"/>
  <c r="Z80" i="79"/>
  <c r="Z243" i="79"/>
  <c r="Z181" i="79"/>
  <c r="Z834" i="79"/>
  <c r="Z579" i="79"/>
  <c r="Z979" i="79"/>
  <c r="Z487" i="79"/>
  <c r="Z831" i="79"/>
  <c r="Z1151" i="79"/>
  <c r="Z548" i="79"/>
  <c r="Z922" i="79"/>
  <c r="Z1181" i="79"/>
  <c r="Z1391" i="79"/>
  <c r="Z1527" i="79"/>
  <c r="Z1711" i="79"/>
  <c r="Z1863" i="79"/>
  <c r="Z2031" i="79"/>
  <c r="Z2207" i="79"/>
  <c r="Z2351" i="79"/>
  <c r="Z2527" i="79"/>
  <c r="Z389" i="79"/>
  <c r="Z709" i="79"/>
  <c r="Z988" i="79"/>
  <c r="Z1164" i="79"/>
  <c r="Z1336" i="79"/>
  <c r="Z1512" i="79"/>
  <c r="Z1640" i="79"/>
  <c r="Z1768" i="79"/>
  <c r="Z1864" i="79"/>
  <c r="Z1992" i="79"/>
  <c r="Z2112" i="79"/>
  <c r="Z2208" i="79"/>
  <c r="Z2320" i="79"/>
  <c r="Z2408" i="79"/>
  <c r="Z2520" i="79"/>
  <c r="Z122" i="79"/>
  <c r="Z374" i="79"/>
  <c r="Z598" i="79"/>
  <c r="Z774" i="79"/>
  <c r="Z957" i="79"/>
  <c r="Z1083" i="79"/>
  <c r="Z1193" i="79"/>
  <c r="Z1305" i="79"/>
  <c r="Z1393" i="79"/>
  <c r="Z1505" i="79"/>
  <c r="Z1609" i="79"/>
  <c r="Z1705" i="79"/>
  <c r="Z1817" i="79"/>
  <c r="Z1905" i="79"/>
  <c r="Z1985" i="79"/>
  <c r="Z2057" i="79"/>
  <c r="Z2137" i="79"/>
  <c r="Z2209" i="79"/>
  <c r="Z2281" i="79"/>
  <c r="Z2353" i="79"/>
  <c r="Z2425" i="79"/>
  <c r="Z2497" i="79"/>
  <c r="Z2569" i="79"/>
  <c r="Z2649" i="79"/>
  <c r="Z2721" i="79"/>
  <c r="Z2793" i="79"/>
  <c r="Z2865" i="79"/>
  <c r="Z2937" i="79"/>
  <c r="Z138" i="79"/>
  <c r="Z331" i="79"/>
  <c r="Z494" i="79"/>
  <c r="Z638" i="79"/>
  <c r="Z782" i="79"/>
  <c r="Z909" i="79"/>
  <c r="Z1005" i="79"/>
  <c r="Z1088" i="79"/>
  <c r="Z1170" i="79"/>
  <c r="Z1253" i="79"/>
  <c r="Z1325" i="79"/>
  <c r="Z1397" i="79"/>
  <c r="Z1469" i="79"/>
  <c r="Z1541" i="79"/>
  <c r="Z1613" i="79"/>
  <c r="Z1685" i="79"/>
  <c r="Z1765" i="79"/>
  <c r="Z1829" i="79"/>
  <c r="Z1893" i="79"/>
  <c r="Z1957" i="79"/>
  <c r="Z2021" i="79"/>
  <c r="J29" i="83"/>
  <c r="Z120" i="79"/>
  <c r="Z721" i="79"/>
  <c r="Z131" i="79"/>
  <c r="Z915" i="79"/>
  <c r="Z615" i="79"/>
  <c r="Z1167" i="79"/>
  <c r="Z820" i="79"/>
  <c r="Z1215" i="79"/>
  <c r="Z1519" i="79"/>
  <c r="Z1775" i="79"/>
  <c r="Z2039" i="79"/>
  <c r="Z2311" i="79"/>
  <c r="Z2551" i="79"/>
  <c r="Z661" i="79"/>
  <c r="Z1045" i="79"/>
  <c r="Z1360" i="79"/>
  <c r="Z1616" i="79"/>
  <c r="Z1784" i="79"/>
  <c r="Z1984" i="79"/>
  <c r="Z2144" i="79"/>
  <c r="Z2328" i="79"/>
  <c r="Z2496" i="79"/>
  <c r="Z197" i="79"/>
  <c r="Z566" i="79"/>
  <c r="Z870" i="79"/>
  <c r="Z1101" i="79"/>
  <c r="Z1265" i="79"/>
  <c r="Z1433" i="79"/>
  <c r="Z1585" i="79"/>
  <c r="Z1753" i="79"/>
  <c r="Z1921" i="79"/>
  <c r="Z2041" i="79"/>
  <c r="Z2153" i="79"/>
  <c r="Z2273" i="79"/>
  <c r="Z2377" i="79"/>
  <c r="Z2505" i="79"/>
  <c r="Z2601" i="79"/>
  <c r="Z2697" i="79"/>
  <c r="Z2801" i="79"/>
  <c r="Z2889" i="79"/>
  <c r="Z74" i="79"/>
  <c r="Z366" i="79"/>
  <c r="Z542" i="79"/>
  <c r="Z750" i="79"/>
  <c r="Z920" i="79"/>
  <c r="Z1042" i="79"/>
  <c r="Z1152" i="79"/>
  <c r="Z1261" i="79"/>
  <c r="Z1349" i="79"/>
  <c r="Z1453" i="79"/>
  <c r="Z1549" i="79"/>
  <c r="Z1645" i="79"/>
  <c r="J71" i="83"/>
  <c r="Z36" i="79"/>
  <c r="Z202" i="79"/>
  <c r="Z443" i="79"/>
  <c r="Z139" i="79"/>
  <c r="Z767" i="79"/>
  <c r="Z215" i="79"/>
  <c r="Z954" i="79"/>
  <c r="Z1327" i="79"/>
  <c r="Z1591" i="79"/>
  <c r="Z1839" i="79"/>
  <c r="Z2103" i="79"/>
  <c r="Z2375" i="79"/>
  <c r="Z259" i="79"/>
  <c r="Z789" i="79"/>
  <c r="Z1137" i="79"/>
  <c r="Z1400" i="79"/>
  <c r="Z1648" i="79"/>
  <c r="Z1848" i="79"/>
  <c r="Z2016" i="79"/>
  <c r="Z2200" i="79"/>
  <c r="Z2344" i="79"/>
  <c r="Z2528" i="79"/>
  <c r="Z341" i="79"/>
  <c r="Z630" i="79"/>
  <c r="Z946" i="79"/>
  <c r="Z1120" i="79"/>
  <c r="Z1313" i="79"/>
  <c r="Z1481" i="79"/>
  <c r="Z1633" i="79"/>
  <c r="Z1801" i="79"/>
  <c r="Z1945" i="79"/>
  <c r="Z2073" i="79"/>
  <c r="Z2185" i="79"/>
  <c r="Z2297" i="79"/>
  <c r="Z2417" i="79"/>
  <c r="Z2529" i="79"/>
  <c r="Z2625" i="79"/>
  <c r="Z2729" i="79"/>
  <c r="Z2817" i="79"/>
  <c r="Z2921" i="79"/>
  <c r="Z165" i="79"/>
  <c r="Z398" i="79"/>
  <c r="Z590" i="79"/>
  <c r="Z798" i="79"/>
  <c r="Z941" i="79"/>
  <c r="Z1069" i="79"/>
  <c r="Z1188" i="79"/>
  <c r="Z1277" i="79"/>
  <c r="Z1381" i="79"/>
  <c r="Z1477" i="79"/>
  <c r="Z1573" i="79"/>
  <c r="Z1669" i="79"/>
  <c r="J87" i="83"/>
  <c r="Z276" i="79"/>
  <c r="Z345" i="79"/>
  <c r="Z515" i="79"/>
  <c r="Z230" i="79"/>
  <c r="Z847" i="79"/>
  <c r="Z420" i="79"/>
  <c r="Z986" i="79"/>
  <c r="Z1351" i="79"/>
  <c r="Z1599" i="79"/>
  <c r="Z1903" i="79"/>
  <c r="Z2143" i="79"/>
  <c r="Z2415" i="79"/>
  <c r="Z321" i="79"/>
  <c r="Z869" i="79"/>
  <c r="Z1200" i="79"/>
  <c r="Z1456" i="79"/>
  <c r="Z1672" i="79"/>
  <c r="Z1856" i="79"/>
  <c r="Z2040" i="79"/>
  <c r="Z2216" i="79"/>
  <c r="Z2392" i="79"/>
  <c r="Z2536" i="79"/>
  <c r="Z358" i="79"/>
  <c r="Z646" i="79"/>
  <c r="Z968" i="79"/>
  <c r="Z1174" i="79"/>
  <c r="Z1321" i="79"/>
  <c r="Z1497" i="79"/>
  <c r="Z1641" i="79"/>
  <c r="Z1825" i="79"/>
  <c r="Z1969" i="79"/>
  <c r="Z2081" i="79"/>
  <c r="Z2201" i="79"/>
  <c r="Z2305" i="79"/>
  <c r="Z2433" i="79"/>
  <c r="Z2537" i="79"/>
  <c r="Z2633" i="79"/>
  <c r="Z2737" i="79"/>
  <c r="Z2825" i="79"/>
  <c r="Z2929" i="79"/>
  <c r="Z207" i="79"/>
  <c r="Z414" i="79"/>
  <c r="Z622" i="79"/>
  <c r="Z814" i="79"/>
  <c r="Z962" i="79"/>
  <c r="Z1078" i="79"/>
  <c r="Z1197" i="79"/>
  <c r="Z1285" i="79"/>
  <c r="Z1389" i="79"/>
  <c r="Z1485" i="79"/>
  <c r="Z1581" i="79"/>
  <c r="Z1677" i="79"/>
  <c r="Z1781" i="79"/>
  <c r="Z1861" i="79"/>
  <c r="Z1949" i="79"/>
  <c r="Z2037" i="79"/>
  <c r="Z2109" i="79"/>
  <c r="Z2173" i="79"/>
  <c r="Z2237" i="79"/>
  <c r="Z2301" i="79"/>
  <c r="Z2365" i="79"/>
  <c r="Z2429" i="79"/>
  <c r="Z2493" i="79"/>
  <c r="Z2557" i="79"/>
  <c r="Z2621" i="79"/>
  <c r="Z2685" i="79"/>
  <c r="Z2749" i="79"/>
  <c r="Z2813" i="79"/>
  <c r="Z2877" i="79"/>
  <c r="Z2941" i="79"/>
  <c r="Z199" i="79"/>
  <c r="Z488" i="79"/>
  <c r="Z744" i="79"/>
  <c r="Z958" i="79"/>
  <c r="Z1112" i="79"/>
  <c r="Z1250" i="79"/>
  <c r="Z1378" i="79"/>
  <c r="Z1506" i="79"/>
  <c r="Z1634" i="79"/>
  <c r="Z1762" i="79"/>
  <c r="Z1890" i="79"/>
  <c r="Z2018" i="79"/>
  <c r="Z2146" i="79"/>
  <c r="Z2274" i="79"/>
  <c r="Z2402" i="79"/>
  <c r="Z2530" i="79"/>
  <c r="Z2630" i="79"/>
  <c r="Z2715" i="79"/>
  <c r="Z2800" i="79"/>
  <c r="Z2886" i="79"/>
  <c r="Z2971" i="79"/>
  <c r="Z3037" i="79"/>
  <c r="Z3101" i="79"/>
  <c r="Z3165" i="79"/>
  <c r="Z3229" i="79"/>
  <c r="Z3293" i="79"/>
  <c r="Z3357" i="79"/>
  <c r="Z3421" i="79"/>
  <c r="Z3485" i="79"/>
  <c r="Z3549" i="79"/>
  <c r="Z364" i="79"/>
  <c r="Z620" i="79"/>
  <c r="Z873" i="79"/>
  <c r="Z1040" i="79"/>
  <c r="Z1186" i="79"/>
  <c r="Z1315" i="79"/>
  <c r="Z1443" i="79"/>
  <c r="Z1571" i="79"/>
  <c r="Z1699" i="79"/>
  <c r="Z1827" i="79"/>
  <c r="Z1955" i="79"/>
  <c r="Z2083" i="79"/>
  <c r="Z2211" i="79"/>
  <c r="Z2339" i="79"/>
  <c r="Z2467" i="79"/>
  <c r="Z2587" i="79"/>
  <c r="Z2674" i="79"/>
  <c r="Z2759" i="79"/>
  <c r="Z2844" i="79"/>
  <c r="Z2930" i="79"/>
  <c r="Z3006" i="79"/>
  <c r="Z3070" i="79"/>
  <c r="Z3134" i="79"/>
  <c r="Z3198" i="79"/>
  <c r="Z3262" i="79"/>
  <c r="Z3326" i="79"/>
  <c r="Z3390" i="79"/>
  <c r="Z3454" i="79"/>
  <c r="Z3518" i="79"/>
  <c r="Z592" i="79"/>
  <c r="Z365" i="79"/>
  <c r="Z621" i="79"/>
  <c r="Z876" i="79"/>
  <c r="Z1041" i="79"/>
  <c r="Z1187" i="79"/>
  <c r="Z1316" i="79"/>
  <c r="Z1444" i="79"/>
  <c r="Z1572" i="79"/>
  <c r="Z1700" i="79"/>
  <c r="Z1828" i="79"/>
  <c r="Z1956" i="79"/>
  <c r="Z2084" i="79"/>
  <c r="Z2212" i="79"/>
  <c r="Z2340" i="79"/>
  <c r="Z2468" i="79"/>
  <c r="Z2588" i="79"/>
  <c r="Z2675" i="79"/>
  <c r="Z2760" i="79"/>
  <c r="Z2846" i="79"/>
  <c r="Z2931" i="79"/>
  <c r="Z3007" i="79"/>
  <c r="Z3071" i="79"/>
  <c r="Z3135" i="79"/>
  <c r="Z3199" i="79"/>
  <c r="Z3263" i="79"/>
  <c r="Z3327" i="79"/>
  <c r="Z3391" i="79"/>
  <c r="Z3455" i="79"/>
  <c r="Z3519" i="79"/>
  <c r="Z253" i="79"/>
  <c r="Z73" i="79"/>
  <c r="Z413" i="79"/>
  <c r="Z669" i="79"/>
  <c r="Z908" i="79"/>
  <c r="Z1068" i="79"/>
  <c r="Z1212" i="79"/>
  <c r="Z1340" i="79"/>
  <c r="Z1468" i="79"/>
  <c r="Z1596" i="79"/>
  <c r="Z150" i="79"/>
  <c r="Z393" i="79"/>
  <c r="Z754" i="79"/>
  <c r="Z715" i="79"/>
  <c r="Z527" i="79"/>
  <c r="Z1047" i="79"/>
  <c r="Z644" i="79"/>
  <c r="Z1145" i="79"/>
  <c r="Z1415" i="79"/>
  <c r="Z1719" i="79"/>
  <c r="Z1991" i="79"/>
  <c r="Z2231" i="79"/>
  <c r="Z2503" i="79"/>
  <c r="Z501" i="79"/>
  <c r="Z1018" i="79"/>
  <c r="Z1312" i="79"/>
  <c r="Z1552" i="79"/>
  <c r="Z1744" i="79"/>
  <c r="Z1920" i="79"/>
  <c r="Z2128" i="79"/>
  <c r="Z2280" i="79"/>
  <c r="Z2448" i="79"/>
  <c r="Z26" i="79"/>
  <c r="Z470" i="79"/>
  <c r="Z822" i="79"/>
  <c r="Z1046" i="79"/>
  <c r="Z1225" i="79"/>
  <c r="Z1385" i="79"/>
  <c r="Z1545" i="79"/>
  <c r="Z1713" i="79"/>
  <c r="Z1889" i="79"/>
  <c r="Z2009" i="79"/>
  <c r="Z2121" i="79"/>
  <c r="Z2233" i="79"/>
  <c r="Z2361" i="79"/>
  <c r="Z2481" i="79"/>
  <c r="Z2585" i="79"/>
  <c r="Z2673" i="79"/>
  <c r="Z2777" i="79"/>
  <c r="Z2873" i="79"/>
  <c r="Z2969" i="79"/>
  <c r="Z293" i="79"/>
  <c r="Z510" i="79"/>
  <c r="Z686" i="79"/>
  <c r="Z888" i="79"/>
  <c r="Z1014" i="79"/>
  <c r="Z1124" i="79"/>
  <c r="Z1229" i="79"/>
  <c r="Z1333" i="79"/>
  <c r="Z1421" i="79"/>
  <c r="Z1525" i="79"/>
  <c r="Z1621" i="79"/>
  <c r="Z1717" i="79"/>
  <c r="Z1813" i="79"/>
  <c r="Z1901" i="79"/>
  <c r="Z1981" i="79"/>
  <c r="Z2069" i="79"/>
  <c r="Z2133" i="79"/>
  <c r="Z2197" i="79"/>
  <c r="Z2261" i="79"/>
  <c r="Z2325" i="79"/>
  <c r="Z2389" i="79"/>
  <c r="Z2453" i="79"/>
  <c r="Z2517" i="79"/>
  <c r="Z2581" i="79"/>
  <c r="Z2645" i="79"/>
  <c r="Z2709" i="79"/>
  <c r="Z2773" i="79"/>
  <c r="Z2837" i="79"/>
  <c r="Z2901" i="79"/>
  <c r="Z2965" i="79"/>
  <c r="Z325" i="79"/>
  <c r="Z584" i="79"/>
  <c r="Z840" i="79"/>
  <c r="Z1020" i="79"/>
  <c r="Z1166" i="79"/>
  <c r="Z1298" i="79"/>
  <c r="Z1426" i="79"/>
  <c r="Z1554" i="79"/>
  <c r="Z1682" i="79"/>
  <c r="Z1810" i="79"/>
  <c r="Z1938" i="79"/>
  <c r="Z2066" i="79"/>
  <c r="Z2194" i="79"/>
  <c r="Z2322" i="79"/>
  <c r="Z2450" i="79"/>
  <c r="Z2572" i="79"/>
  <c r="Z2662" i="79"/>
  <c r="Z2747" i="79"/>
  <c r="Z2832" i="79"/>
  <c r="Z2918" i="79"/>
  <c r="Z2997" i="79"/>
  <c r="Z3061" i="79"/>
  <c r="Z3125" i="79"/>
  <c r="Z3189" i="79"/>
  <c r="Z3253" i="79"/>
  <c r="Z3317" i="79"/>
  <c r="Z3381" i="79"/>
  <c r="Z3445" i="79"/>
  <c r="Z3509" i="79"/>
  <c r="Z162" i="79"/>
  <c r="Z460" i="79"/>
  <c r="Z716" i="79"/>
  <c r="Z938" i="79"/>
  <c r="Z1094" i="79"/>
  <c r="Z1235" i="79"/>
  <c r="Z1363" i="79"/>
  <c r="Z1491" i="79"/>
  <c r="Z1619" i="79"/>
  <c r="Z1747" i="79"/>
  <c r="Z1875" i="79"/>
  <c r="Z2003" i="79"/>
  <c r="Z2131" i="79"/>
  <c r="Z2259" i="79"/>
  <c r="Z2387" i="79"/>
  <c r="Z2515" i="79"/>
  <c r="Z2620" i="79"/>
  <c r="Z2706" i="79"/>
  <c r="Z2791" i="79"/>
  <c r="Z2876" i="79"/>
  <c r="Z2962" i="79"/>
  <c r="Z3030" i="79"/>
  <c r="Z3094" i="79"/>
  <c r="Z3158" i="79"/>
  <c r="Z3222" i="79"/>
  <c r="Z3286" i="79"/>
  <c r="Z3350" i="79"/>
  <c r="Z3414" i="79"/>
  <c r="Z3478" i="79"/>
  <c r="Z3542" i="79"/>
  <c r="Z163" i="79"/>
  <c r="Z461" i="79"/>
  <c r="Z717" i="79"/>
  <c r="Z940" i="79"/>
  <c r="Z1096" i="79"/>
  <c r="Z1236" i="79"/>
  <c r="Z1364" i="79"/>
  <c r="Z1492" i="79"/>
  <c r="Z1620" i="79"/>
  <c r="Z1748" i="79"/>
  <c r="Z1876" i="79"/>
  <c r="Z2004" i="79"/>
  <c r="Z2132" i="79"/>
  <c r="Z2260" i="79"/>
  <c r="Z2388" i="79"/>
  <c r="Z2516" i="79"/>
  <c r="Z2622" i="79"/>
  <c r="Z2707" i="79"/>
  <c r="Z2792" i="79"/>
  <c r="Z2878" i="79"/>
  <c r="Z2963" i="79"/>
  <c r="Z3031" i="79"/>
  <c r="Z3095" i="79"/>
  <c r="Z3159" i="79"/>
  <c r="Z3223" i="79"/>
  <c r="Z3287" i="79"/>
  <c r="Z3351" i="79"/>
  <c r="Z3415" i="79"/>
  <c r="Z3479" i="79"/>
  <c r="Z3543" i="79"/>
  <c r="Z368" i="79"/>
  <c r="Z227" i="79"/>
  <c r="Z509" i="79"/>
  <c r="Z765" i="79"/>
  <c r="Z972" i="79"/>
  <c r="Z1123" i="79"/>
  <c r="Z1260" i="79"/>
  <c r="Z1388" i="79"/>
  <c r="Z1516" i="79"/>
  <c r="Z1644" i="79"/>
  <c r="J56" i="83"/>
  <c r="Z841" i="79"/>
  <c r="Z1003" i="79"/>
  <c r="Z85" i="79"/>
  <c r="Z1263" i="79"/>
  <c r="Z1823" i="79"/>
  <c r="Z2335" i="79"/>
  <c r="Z741" i="79"/>
  <c r="Z1376" i="79"/>
  <c r="Z1792" i="79"/>
  <c r="Z2192" i="79"/>
  <c r="Z2512" i="79"/>
  <c r="Z614" i="79"/>
  <c r="Z1110" i="79"/>
  <c r="Z1441" i="79"/>
  <c r="Z1777" i="79"/>
  <c r="Z2049" i="79"/>
  <c r="Z2289" i="79"/>
  <c r="Z2521" i="79"/>
  <c r="Z2713" i="79"/>
  <c r="Z2905" i="79"/>
  <c r="Z382" i="79"/>
  <c r="Z766" i="79"/>
  <c r="Z1051" i="79"/>
  <c r="Z1269" i="79"/>
  <c r="Z1461" i="79"/>
  <c r="Z1653" i="79"/>
  <c r="Z1797" i="79"/>
  <c r="Z1917" i="79"/>
  <c r="Z2029" i="79"/>
  <c r="Z2125" i="79"/>
  <c r="Z2213" i="79"/>
  <c r="Z2293" i="79"/>
  <c r="Z2381" i="79"/>
  <c r="Z2469" i="79"/>
  <c r="Z2549" i="79"/>
  <c r="Z2637" i="79"/>
  <c r="Z2725" i="79"/>
  <c r="Z2805" i="79"/>
  <c r="Z2893" i="79"/>
  <c r="Z29" i="79"/>
  <c r="Z456" i="79"/>
  <c r="Z808" i="79"/>
  <c r="Z1057" i="79"/>
  <c r="Z1234" i="79"/>
  <c r="Z1410" i="79"/>
  <c r="Z1586" i="79"/>
  <c r="Z1746" i="79"/>
  <c r="Z1922" i="79"/>
  <c r="Z2098" i="79"/>
  <c r="Z2258" i="79"/>
  <c r="Z2434" i="79"/>
  <c r="Z2598" i="79"/>
  <c r="Z2704" i="79"/>
  <c r="Z2822" i="79"/>
  <c r="Z2939" i="79"/>
  <c r="Z3029" i="79"/>
  <c r="Z3117" i="79"/>
  <c r="Z3205" i="79"/>
  <c r="Z3285" i="79"/>
  <c r="Z3373" i="79"/>
  <c r="Z3461" i="79"/>
  <c r="Z3541" i="79"/>
  <c r="Z428" i="79"/>
  <c r="Z780" i="79"/>
  <c r="Z1021" i="79"/>
  <c r="Z1219" i="79"/>
  <c r="Z1395" i="79"/>
  <c r="Z1555" i="79"/>
  <c r="Z1731" i="79"/>
  <c r="Z1907" i="79"/>
  <c r="Z2067" i="79"/>
  <c r="Z2243" i="79"/>
  <c r="Z2419" i="79"/>
  <c r="Z2574" i="79"/>
  <c r="Z2695" i="79"/>
  <c r="J101" i="83"/>
  <c r="Z434" i="79"/>
  <c r="Z399" i="79"/>
  <c r="Z516" i="79"/>
  <c r="Z1399" i="79"/>
  <c r="Z1911" i="79"/>
  <c r="Z2423" i="79"/>
  <c r="Z902" i="79"/>
  <c r="Z1464" i="79"/>
  <c r="Z1896" i="79"/>
  <c r="Z2240" i="79"/>
  <c r="Z2560" i="79"/>
  <c r="Z742" i="79"/>
  <c r="Z1184" i="79"/>
  <c r="Z1513" i="79"/>
  <c r="Z1833" i="79"/>
  <c r="Z2089" i="79"/>
  <c r="Z2337" i="79"/>
  <c r="Z2553" i="79"/>
  <c r="Z2745" i="79"/>
  <c r="Z2945" i="79"/>
  <c r="Z446" i="79"/>
  <c r="Z830" i="79"/>
  <c r="Z1097" i="79"/>
  <c r="Z1301" i="79"/>
  <c r="Z1493" i="79"/>
  <c r="Z1701" i="79"/>
  <c r="J112" i="83"/>
  <c r="Z682" i="79"/>
  <c r="Z447" i="79"/>
  <c r="Z564" i="79"/>
  <c r="Z1407" i="79"/>
  <c r="Z1919" i="79"/>
  <c r="Z2487" i="79"/>
  <c r="Z966" i="79"/>
  <c r="Z1528" i="79"/>
  <c r="Z1912" i="79"/>
  <c r="Z2256" i="79"/>
  <c r="Z2592" i="79"/>
  <c r="Z758" i="79"/>
  <c r="Z1201" i="79"/>
  <c r="Z1521" i="79"/>
  <c r="Z1841" i="79"/>
  <c r="Z2113" i="79"/>
  <c r="Z2345" i="79"/>
  <c r="Z2561" i="79"/>
  <c r="Z2753" i="79"/>
  <c r="Z2953" i="79"/>
  <c r="Z462" i="79"/>
  <c r="Z846" i="79"/>
  <c r="Z1115" i="79"/>
  <c r="Z1317" i="79"/>
  <c r="Z1509" i="79"/>
  <c r="Z1709" i="79"/>
  <c r="Z1837" i="79"/>
  <c r="Z1941" i="79"/>
  <c r="Z2053" i="79"/>
  <c r="Z2149" i="79"/>
  <c r="Z2229" i="79"/>
  <c r="Z2317" i="79"/>
  <c r="Z2405" i="79"/>
  <c r="Z2485" i="79"/>
  <c r="Z2573" i="79"/>
  <c r="Z2661" i="79"/>
  <c r="Z2741" i="79"/>
  <c r="Z2829" i="79"/>
  <c r="Z2917" i="79"/>
  <c r="Z157" i="79"/>
  <c r="Z552" i="79"/>
  <c r="Z894" i="79"/>
  <c r="Z1093" i="79"/>
  <c r="Z1282" i="79"/>
  <c r="Z1458" i="79"/>
  <c r="Z1618" i="79"/>
  <c r="Z1794" i="79"/>
  <c r="Z1970" i="79"/>
  <c r="Z2130" i="79"/>
  <c r="Z2306" i="79"/>
  <c r="Z2482" i="79"/>
  <c r="Z2619" i="79"/>
  <c r="Z2736" i="79"/>
  <c r="Z2854" i="79"/>
  <c r="Z2960" i="79"/>
  <c r="Z3053" i="79"/>
  <c r="Z3141" i="79"/>
  <c r="Z3221" i="79"/>
  <c r="Z3309" i="79"/>
  <c r="Z3397" i="79"/>
  <c r="Z3477" i="79"/>
  <c r="Z101" i="79"/>
  <c r="Z524" i="79"/>
  <c r="Z844" i="79"/>
  <c r="Z1076" i="79"/>
  <c r="Z1267" i="79"/>
  <c r="Z1427" i="79"/>
  <c r="Z1603" i="79"/>
  <c r="Z1779" i="79"/>
  <c r="Z1939" i="79"/>
  <c r="Z2115" i="79"/>
  <c r="Z2291" i="79"/>
  <c r="Z2451" i="79"/>
  <c r="Z2610" i="79"/>
  <c r="Z2727" i="79"/>
  <c r="Z2834" i="79"/>
  <c r="Z2951" i="79"/>
  <c r="Z3046" i="79"/>
  <c r="Z3126" i="79"/>
  <c r="Z3214" i="79"/>
  <c r="Z3302" i="79"/>
  <c r="Z3382" i="79"/>
  <c r="Z3470" i="79"/>
  <c r="Z167" i="79"/>
  <c r="Z330" i="79"/>
  <c r="Z685" i="79"/>
  <c r="Z982" i="79"/>
  <c r="Z1169" i="79"/>
  <c r="Z1348" i="79"/>
  <c r="Z1524" i="79"/>
  <c r="Z1684" i="79"/>
  <c r="Z1860" i="79"/>
  <c r="Z2036" i="79"/>
  <c r="Z2196" i="79"/>
  <c r="Z2372" i="79"/>
  <c r="Z2548" i="79"/>
  <c r="Z2664" i="79"/>
  <c r="Z2782" i="79"/>
  <c r="Z2899" i="79"/>
  <c r="Z2999" i="79"/>
  <c r="Z3087" i="79"/>
  <c r="Z3175" i="79"/>
  <c r="Z3255" i="79"/>
  <c r="Z3343" i="79"/>
  <c r="Z3431" i="79"/>
  <c r="Z3511" i="79"/>
  <c r="Z334" i="79"/>
  <c r="Z127" i="79"/>
  <c r="Z858" i="79"/>
  <c r="Z543" i="79"/>
  <c r="Z692" i="79"/>
  <c r="Z1503" i="79"/>
  <c r="Z2015" i="79"/>
  <c r="Z2543" i="79"/>
  <c r="Z1036" i="79"/>
  <c r="Z1568" i="79"/>
  <c r="Z1968" i="79"/>
  <c r="Z2304" i="79"/>
  <c r="Z175" i="79"/>
  <c r="Z854" i="79"/>
  <c r="Z1241" i="79"/>
  <c r="Z1577" i="79"/>
  <c r="Z1897" i="79"/>
  <c r="Z2145" i="79"/>
  <c r="Z2369" i="79"/>
  <c r="Z2593" i="79"/>
  <c r="Z2785" i="79"/>
  <c r="Z2977" i="79"/>
  <c r="Z526" i="79"/>
  <c r="Z898" i="79"/>
  <c r="Z1133" i="79"/>
  <c r="Z1341" i="79"/>
  <c r="Z1533" i="79"/>
  <c r="Z1725" i="79"/>
  <c r="Z1845" i="79"/>
  <c r="Z1965" i="79"/>
  <c r="Z2077" i="79"/>
  <c r="Z2157" i="79"/>
  <c r="Z2245" i="79"/>
  <c r="Z2333" i="79"/>
  <c r="Z2413" i="79"/>
  <c r="Z2501" i="79"/>
  <c r="Z2589" i="79"/>
  <c r="Z2669" i="79"/>
  <c r="Z2757" i="79"/>
  <c r="Z2845" i="79"/>
  <c r="Z2925" i="79"/>
  <c r="Z242" i="79"/>
  <c r="Z616" i="79"/>
  <c r="Z916" i="79"/>
  <c r="Z1130" i="79"/>
  <c r="Z1314" i="79"/>
  <c r="Z1474" i="79"/>
  <c r="Z1650" i="79"/>
  <c r="Z1826" i="79"/>
  <c r="Z1986" i="79"/>
  <c r="Z2162" i="79"/>
  <c r="Z2338" i="79"/>
  <c r="Z2498" i="79"/>
  <c r="Z2640" i="79"/>
  <c r="Z2758" i="79"/>
  <c r="Z2864" i="79"/>
  <c r="Z2981" i="79"/>
  <c r="Z3069" i="79"/>
  <c r="Z3149" i="79"/>
  <c r="Z3237" i="79"/>
  <c r="Z3325" i="79"/>
  <c r="Z3405" i="79"/>
  <c r="Z3493" i="79"/>
  <c r="Z205" i="79"/>
  <c r="Z556" i="79"/>
  <c r="Z896" i="79"/>
  <c r="Z1113" i="79"/>
  <c r="Z1283" i="79"/>
  <c r="Z1459" i="79"/>
  <c r="Z1635" i="79"/>
  <c r="Z1795" i="79"/>
  <c r="Z1971" i="79"/>
  <c r="Z2147" i="79"/>
  <c r="Z2307" i="79"/>
  <c r="Z2483" i="79"/>
  <c r="Z2631" i="79"/>
  <c r="Z2738" i="79"/>
  <c r="Z2855" i="79"/>
  <c r="Z2972" i="79"/>
  <c r="Z3054" i="79"/>
  <c r="Z3142" i="79"/>
  <c r="Z3230" i="79"/>
  <c r="Z3310" i="79"/>
  <c r="Z3398" i="79"/>
  <c r="Z3486" i="79"/>
  <c r="Z432" i="79"/>
  <c r="Z397" i="79"/>
  <c r="Z749" i="79"/>
  <c r="Z1004" i="79"/>
  <c r="Z1204" i="79"/>
  <c r="Z1380" i="79"/>
  <c r="Z1540" i="79"/>
  <c r="Z1716" i="79"/>
  <c r="Z1892" i="79"/>
  <c r="Z2052" i="79"/>
  <c r="Z2228" i="79"/>
  <c r="Z2404" i="79"/>
  <c r="Z2563" i="79"/>
  <c r="Z2686" i="79"/>
  <c r="Z2803" i="79"/>
  <c r="Z2910" i="79"/>
  <c r="Z3015" i="79"/>
  <c r="Z3103" i="79"/>
  <c r="Z3183" i="79"/>
  <c r="Z3271" i="79"/>
  <c r="Z3359" i="79"/>
  <c r="Z3439" i="79"/>
  <c r="Z3527" i="79"/>
  <c r="Z400" i="79"/>
  <c r="Z349" i="79"/>
  <c r="Z701" i="79"/>
  <c r="Z993" i="79"/>
  <c r="Z1178" i="79"/>
  <c r="Z1356" i="79"/>
  <c r="Z1532" i="79"/>
  <c r="Z1692" i="79"/>
  <c r="Z1820" i="79"/>
  <c r="Z1948" i="79"/>
  <c r="Z2076" i="79"/>
  <c r="Z2204" i="79"/>
  <c r="Z2332" i="79"/>
  <c r="Z2460" i="79"/>
  <c r="Z2582" i="79"/>
  <c r="Z2670" i="79"/>
  <c r="Z2755" i="79"/>
  <c r="Z2840" i="79"/>
  <c r="Z2926" i="79"/>
  <c r="Z3003" i="79"/>
  <c r="Z3067" i="79"/>
  <c r="Z3131" i="79"/>
  <c r="Z3195" i="79"/>
  <c r="Z3259" i="79"/>
  <c r="Z3323" i="79"/>
  <c r="Z3387" i="79"/>
  <c r="Z3451" i="79"/>
  <c r="Z3515" i="79"/>
  <c r="Z231" i="79"/>
  <c r="Z512" i="79"/>
  <c r="Z768" i="79"/>
  <c r="Z974" i="79"/>
  <c r="Z1125" i="79"/>
  <c r="Z1262" i="79"/>
  <c r="Z1390" i="79"/>
  <c r="Z1518" i="79"/>
  <c r="Z1646" i="79"/>
  <c r="Z905" i="79"/>
  <c r="Z1291" i="79"/>
  <c r="Z1638" i="79"/>
  <c r="Z1898" i="79"/>
  <c r="Z2154" i="79"/>
  <c r="Z2410" i="79"/>
  <c r="Z2635" i="79"/>
  <c r="Z760" i="79"/>
  <c r="Z1211" i="79"/>
  <c r="Z1558" i="79"/>
  <c r="Z1835" i="79"/>
  <c r="Z2091" i="79"/>
  <c r="Z2347" i="79"/>
  <c r="Z2594" i="79"/>
  <c r="Z572" i="79"/>
  <c r="Z1122" i="79"/>
  <c r="Z1478" i="79"/>
  <c r="Z1774" i="79"/>
  <c r="Z2030" i="79"/>
  <c r="Z2286" i="79"/>
  <c r="Z2542" i="79"/>
  <c r="Z380" i="79"/>
  <c r="Z1048" i="79"/>
  <c r="Z1403" i="79"/>
  <c r="Z1723" i="79"/>
  <c r="Z1979" i="79"/>
  <c r="Z2235" i="79"/>
  <c r="Z254" i="79"/>
  <c r="Z651" i="79"/>
  <c r="Z935" i="79"/>
  <c r="Z1108" i="79"/>
  <c r="Z1695" i="79"/>
  <c r="Z2223" i="79"/>
  <c r="Z485" i="79"/>
  <c r="Z1248" i="79"/>
  <c r="Z1720" i="79"/>
  <c r="Z2088" i="79"/>
  <c r="Z2432" i="79"/>
  <c r="Z438" i="79"/>
  <c r="Z1010" i="79"/>
  <c r="Z1377" i="79"/>
  <c r="Z1697" i="79"/>
  <c r="Z1993" i="79"/>
  <c r="Z2225" i="79"/>
  <c r="Z2457" i="79"/>
  <c r="Z2665" i="79"/>
  <c r="Z2857" i="79"/>
  <c r="Z250" i="79"/>
  <c r="Z670" i="79"/>
  <c r="Z994" i="79"/>
  <c r="Z1213" i="79"/>
  <c r="Z1413" i="79"/>
  <c r="Z1605" i="79"/>
  <c r="Z1773" i="79"/>
  <c r="Z1885" i="79"/>
  <c r="Z2005" i="79"/>
  <c r="Z2101" i="79"/>
  <c r="Z2189" i="79"/>
  <c r="Z2277" i="79"/>
  <c r="Z2357" i="79"/>
  <c r="Z2445" i="79"/>
  <c r="Z2533" i="79"/>
  <c r="Z2613" i="79"/>
  <c r="Z2701" i="79"/>
  <c r="Z2789" i="79"/>
  <c r="Z2869" i="79"/>
  <c r="Z2957" i="79"/>
  <c r="Z392" i="79"/>
  <c r="Z712" i="79"/>
  <c r="Z1001" i="79"/>
  <c r="Z1202" i="79"/>
  <c r="Z1362" i="79"/>
  <c r="Z1538" i="79"/>
  <c r="Z1714" i="79"/>
  <c r="Z1874" i="79"/>
  <c r="Z2050" i="79"/>
  <c r="Z2226" i="79"/>
  <c r="Z2386" i="79"/>
  <c r="Z2559" i="79"/>
  <c r="Z2683" i="79"/>
  <c r="Z2790" i="79"/>
  <c r="Z2907" i="79"/>
  <c r="Z3013" i="79"/>
  <c r="Z3093" i="79"/>
  <c r="Z3181" i="79"/>
  <c r="Z3269" i="79"/>
  <c r="Z3349" i="79"/>
  <c r="Z3437" i="79"/>
  <c r="Z3525" i="79"/>
  <c r="Z329" i="79"/>
  <c r="Z684" i="79"/>
  <c r="Z981" i="79"/>
  <c r="Z1168" i="79"/>
  <c r="Z1347" i="79"/>
  <c r="Z1523" i="79"/>
  <c r="Z1683" i="79"/>
  <c r="Z1859" i="79"/>
  <c r="Z2035" i="79"/>
  <c r="Z2195" i="79"/>
  <c r="Z2371" i="79"/>
  <c r="Z2547" i="79"/>
  <c r="Z2663" i="79"/>
  <c r="Z2780" i="79"/>
  <c r="Z2898" i="79"/>
  <c r="Z2998" i="79"/>
  <c r="Z3086" i="79"/>
  <c r="Z3174" i="79"/>
  <c r="Z3254" i="79"/>
  <c r="Z3342" i="79"/>
  <c r="Z3430" i="79"/>
  <c r="Z3510" i="79"/>
  <c r="Z105" i="79"/>
  <c r="Z525" i="79"/>
  <c r="Z845" i="79"/>
  <c r="Z1077" i="79"/>
  <c r="Z1268" i="79"/>
  <c r="Z1428" i="79"/>
  <c r="Z1604" i="79"/>
  <c r="Z1780" i="79"/>
  <c r="Z1940" i="79"/>
  <c r="Z2116" i="79"/>
  <c r="Z2292" i="79"/>
  <c r="Z2452" i="79"/>
  <c r="Z2611" i="79"/>
  <c r="Z2728" i="79"/>
  <c r="Z2835" i="79"/>
  <c r="Z2952" i="79"/>
  <c r="Z3047" i="79"/>
  <c r="Z3127" i="79"/>
  <c r="Z3215" i="79"/>
  <c r="Z3303" i="79"/>
  <c r="Z3383" i="79"/>
  <c r="Z3471" i="79"/>
  <c r="Z45" i="79"/>
  <c r="Z624" i="79"/>
  <c r="Z477" i="79"/>
  <c r="Z829" i="79"/>
  <c r="Z1050" i="79"/>
  <c r="Z1244" i="79"/>
  <c r="Z1420" i="79"/>
  <c r="Z1580" i="79"/>
  <c r="Z1740" i="79"/>
  <c r="Z1868" i="79"/>
  <c r="Z1996" i="79"/>
  <c r="Z2124" i="79"/>
  <c r="Z2252" i="79"/>
  <c r="Z2380" i="79"/>
  <c r="Z2508" i="79"/>
  <c r="Z2616" i="79"/>
  <c r="Z2702" i="79"/>
  <c r="Z2787" i="79"/>
  <c r="Z2872" i="79"/>
  <c r="Z2958" i="79"/>
  <c r="Z3027" i="79"/>
  <c r="Z3091" i="79"/>
  <c r="Z3155" i="79"/>
  <c r="Z3219" i="79"/>
  <c r="Z3283" i="79"/>
  <c r="Z3347" i="79"/>
  <c r="Z3411" i="79"/>
  <c r="Z3475" i="79"/>
  <c r="Z3539" i="79"/>
  <c r="Z352" i="79"/>
  <c r="Z608" i="79"/>
  <c r="Z864" i="79"/>
  <c r="Z1034" i="79"/>
  <c r="Z1180" i="79"/>
  <c r="Z1310" i="79"/>
  <c r="Z1438" i="79"/>
  <c r="Z1566" i="79"/>
  <c r="Z440" i="79"/>
  <c r="Z1066" i="79"/>
  <c r="Z1419" i="79"/>
  <c r="Z1738" i="79"/>
  <c r="Z1994" i="79"/>
  <c r="Z2250" i="79"/>
  <c r="Z2506" i="79"/>
  <c r="Z133" i="79"/>
  <c r="Z969" i="79"/>
  <c r="Z1339" i="79"/>
  <c r="Z1675" i="79"/>
  <c r="Z1931" i="79"/>
  <c r="Z2187" i="79"/>
  <c r="Z2443" i="79"/>
  <c r="Z2658" i="79"/>
  <c r="Z856" i="79"/>
  <c r="Z1259" i="79"/>
  <c r="Z1606" i="79"/>
  <c r="Z1870" i="79"/>
  <c r="Z2126" i="79"/>
  <c r="Z2382" i="79"/>
  <c r="Z2618" i="79"/>
  <c r="Z720" i="79"/>
  <c r="Z1194" i="79"/>
  <c r="Z1531" i="79"/>
  <c r="Z1819" i="79"/>
  <c r="Z2075" i="79"/>
  <c r="Z208" i="79"/>
  <c r="Z1111" i="79"/>
  <c r="Z2175" i="79"/>
  <c r="Z1632" i="79"/>
  <c r="Z2456" i="79"/>
  <c r="Z1329" i="79"/>
  <c r="Z2161" i="79"/>
  <c r="Z2681" i="79"/>
  <c r="Z654" i="79"/>
  <c r="Z1357" i="79"/>
  <c r="Z1789" i="79"/>
  <c r="Z2013" i="79"/>
  <c r="Z2205" i="79"/>
  <c r="Z2373" i="79"/>
  <c r="Z2541" i="79"/>
  <c r="Z2717" i="79"/>
  <c r="Z2885" i="79"/>
  <c r="Z424" i="79"/>
  <c r="Z1038" i="79"/>
  <c r="Z1394" i="79"/>
  <c r="Z1730" i="79"/>
  <c r="Z2082" i="79"/>
  <c r="Z2418" i="79"/>
  <c r="Z2694" i="79"/>
  <c r="Z2928" i="79"/>
  <c r="Z3109" i="79"/>
  <c r="Z3277" i="79"/>
  <c r="Z3453" i="79"/>
  <c r="Z396" i="79"/>
  <c r="Z1002" i="79"/>
  <c r="Z1379" i="79"/>
  <c r="Z1715" i="79"/>
  <c r="Z2051" i="79"/>
  <c r="Z2403" i="79"/>
  <c r="Z2684" i="79"/>
  <c r="Z2887" i="79"/>
  <c r="Z3038" i="79"/>
  <c r="Z3182" i="79"/>
  <c r="Z3318" i="79"/>
  <c r="Z3446" i="79"/>
  <c r="Z41" i="79"/>
  <c r="Z653" i="79"/>
  <c r="Z1114" i="79"/>
  <c r="Z1396" i="79"/>
  <c r="Z1652" i="79"/>
  <c r="Z1924" i="79"/>
  <c r="Z2180" i="79"/>
  <c r="Z2484" i="79"/>
  <c r="Z2696" i="79"/>
  <c r="Z2867" i="79"/>
  <c r="Z3039" i="79"/>
  <c r="Z3167" i="79"/>
  <c r="Z3311" i="79"/>
  <c r="Z3447" i="79"/>
  <c r="Z210" i="79"/>
  <c r="Z381" i="79"/>
  <c r="Z861" i="79"/>
  <c r="Z1141" i="79"/>
  <c r="Z1372" i="79"/>
  <c r="Z49" i="79"/>
  <c r="Z901" i="79"/>
  <c r="Z2239" i="79"/>
  <c r="Z1696" i="79"/>
  <c r="Z218" i="79"/>
  <c r="Z1417" i="79"/>
  <c r="Z2217" i="79"/>
  <c r="Z2809" i="79"/>
  <c r="Z702" i="79"/>
  <c r="Z1405" i="79"/>
  <c r="Z1821" i="79"/>
  <c r="Z2045" i="79"/>
  <c r="Z2221" i="79"/>
  <c r="Z2397" i="79"/>
  <c r="Z2565" i="79"/>
  <c r="Z2733" i="79"/>
  <c r="Z2909" i="79"/>
  <c r="Z520" i="79"/>
  <c r="Z1075" i="79"/>
  <c r="Z1442" i="79"/>
  <c r="Z1778" i="79"/>
  <c r="Z2114" i="79"/>
  <c r="Z2466" i="79"/>
  <c r="Z2726" i="79"/>
  <c r="Z2950" i="79"/>
  <c r="Z3133" i="79"/>
  <c r="Z3301" i="79"/>
  <c r="Z3469" i="79"/>
  <c r="Z492" i="79"/>
  <c r="Z1058" i="79"/>
  <c r="Z1411" i="79"/>
  <c r="Z1763" i="79"/>
  <c r="Z2099" i="79"/>
  <c r="Z2435" i="79"/>
  <c r="Z2716" i="79"/>
  <c r="Z2908" i="79"/>
  <c r="Z3062" i="79"/>
  <c r="Z3190" i="79"/>
  <c r="Z3334" i="79"/>
  <c r="Z3462" i="79"/>
  <c r="Z206" i="79"/>
  <c r="Z781" i="79"/>
  <c r="Z1132" i="79"/>
  <c r="Z1412" i="79"/>
  <c r="Z1668" i="79"/>
  <c r="Z1972" i="79"/>
  <c r="Z2244" i="79"/>
  <c r="Z2500" i="79"/>
  <c r="Z2718" i="79"/>
  <c r="Z2888" i="79"/>
  <c r="Z505" i="79"/>
  <c r="Z1035" i="79"/>
  <c r="Z153" i="79"/>
  <c r="Z1776" i="79"/>
  <c r="Z390" i="79"/>
  <c r="Z1625" i="79"/>
  <c r="Z2265" i="79"/>
  <c r="Z2849" i="79"/>
  <c r="Z930" i="79"/>
  <c r="Z1429" i="79"/>
  <c r="Z1853" i="79"/>
  <c r="Z2085" i="79"/>
  <c r="Z2253" i="79"/>
  <c r="Z2421" i="79"/>
  <c r="Z2597" i="79"/>
  <c r="Z2765" i="79"/>
  <c r="Z2933" i="79"/>
  <c r="Z648" i="79"/>
  <c r="Z1148" i="79"/>
  <c r="Z1490" i="79"/>
  <c r="Z1842" i="79"/>
  <c r="Z2178" i="79"/>
  <c r="Z2514" i="79"/>
  <c r="Z2768" i="79"/>
  <c r="Z2989" i="79"/>
  <c r="Z3157" i="79"/>
  <c r="Z3333" i="79"/>
  <c r="Z3501" i="79"/>
  <c r="Z588" i="79"/>
  <c r="Z1131" i="79"/>
  <c r="Z1475" i="79"/>
  <c r="Z1811" i="79"/>
  <c r="Z2163" i="79"/>
  <c r="Z2499" i="79"/>
  <c r="Z2748" i="79"/>
  <c r="Z2919" i="79"/>
  <c r="Z3078" i="79"/>
  <c r="Z3206" i="79"/>
  <c r="Z3358" i="79"/>
  <c r="Z3494" i="79"/>
  <c r="Z249" i="79"/>
  <c r="Z813" i="79"/>
  <c r="Z1150" i="79"/>
  <c r="Z1460" i="79"/>
  <c r="Z1732" i="79"/>
  <c r="Z1988" i="79"/>
  <c r="Z2276" i="79"/>
  <c r="Z2532" i="79"/>
  <c r="Z2739" i="79"/>
  <c r="Z2920" i="79"/>
  <c r="Z3063" i="79"/>
  <c r="Z3207" i="79"/>
  <c r="Z3335" i="79"/>
  <c r="Z3487" i="79"/>
  <c r="Z496" i="79"/>
  <c r="Z541" i="79"/>
  <c r="Z929" i="79"/>
  <c r="Z1196" i="79"/>
  <c r="Z1436" i="79"/>
  <c r="Z1660" i="79"/>
  <c r="Z1836" i="79"/>
  <c r="Z2012" i="79"/>
  <c r="Z2172" i="79"/>
  <c r="Z2348" i="79"/>
  <c r="Z2524" i="79"/>
  <c r="Z2648" i="79"/>
  <c r="Z2766" i="79"/>
  <c r="Z2883" i="79"/>
  <c r="Z2987" i="79"/>
  <c r="Z3075" i="79"/>
  <c r="Z3163" i="79"/>
  <c r="Z3243" i="79"/>
  <c r="Z3331" i="79"/>
  <c r="Z3419" i="79"/>
  <c r="Z3499" i="79"/>
  <c r="Z274" i="79"/>
  <c r="Z640" i="79"/>
  <c r="Z932" i="79"/>
  <c r="Z1144" i="79"/>
  <c r="Z1326" i="79"/>
  <c r="Z1486" i="79"/>
  <c r="Z125" i="79"/>
  <c r="Z1116" i="79"/>
  <c r="Z1547" i="79"/>
  <c r="Z235" i="79"/>
  <c r="Z1199" i="79"/>
  <c r="Z453" i="79"/>
  <c r="Z2000" i="79"/>
  <c r="Z518" i="79"/>
  <c r="Z1689" i="79"/>
  <c r="Z2409" i="79"/>
  <c r="Z2881" i="79"/>
  <c r="Z984" i="79"/>
  <c r="Z1557" i="79"/>
  <c r="Z1877" i="79"/>
  <c r="Z2093" i="79"/>
  <c r="Z2269" i="79"/>
  <c r="Z2437" i="79"/>
  <c r="Z2605" i="79"/>
  <c r="Z2781" i="79"/>
  <c r="Z2949" i="79"/>
  <c r="Z680" i="79"/>
  <c r="Z1185" i="79"/>
  <c r="Z1522" i="79"/>
  <c r="Z1858" i="79"/>
  <c r="Z2210" i="79"/>
  <c r="Z2546" i="79"/>
  <c r="Z2779" i="79"/>
  <c r="Z3005" i="79"/>
  <c r="Z3173" i="79"/>
  <c r="Z3341" i="79"/>
  <c r="Z3517" i="79"/>
  <c r="Z652" i="79"/>
  <c r="Z1149" i="79"/>
  <c r="Z1507" i="79"/>
  <c r="Z1843" i="79"/>
  <c r="Z2179" i="79"/>
  <c r="Z2531" i="79"/>
  <c r="Z2770" i="79"/>
  <c r="Z2940" i="79"/>
  <c r="Z3102" i="79"/>
  <c r="Z3238" i="79"/>
  <c r="Z3366" i="79"/>
  <c r="Z3502" i="79"/>
  <c r="Z291" i="79"/>
  <c r="Z897" i="79"/>
  <c r="Z1220" i="79"/>
  <c r="Z1476" i="79"/>
  <c r="Z1764" i="79"/>
  <c r="Z2020" i="79"/>
  <c r="Z2308" i="79"/>
  <c r="Z2575" i="79"/>
  <c r="Z2750" i="79"/>
  <c r="Z2942" i="79"/>
  <c r="Z3079" i="79"/>
  <c r="Z3231" i="79"/>
  <c r="Z3367" i="79"/>
  <c r="Z3495" i="79"/>
  <c r="Z560" i="79"/>
  <c r="Z573" i="79"/>
  <c r="Z950" i="79"/>
  <c r="Z1228" i="79"/>
  <c r="Z1452" i="79"/>
  <c r="Z1676" i="79"/>
  <c r="Z1852" i="79"/>
  <c r="Z2028" i="79"/>
  <c r="Z2188" i="79"/>
  <c r="Z2364" i="79"/>
  <c r="Z2540" i="79"/>
  <c r="Z2659" i="79"/>
  <c r="Z2776" i="79"/>
  <c r="Z2894" i="79"/>
  <c r="Z2995" i="79"/>
  <c r="Z3083" i="79"/>
  <c r="Z3171" i="79"/>
  <c r="Z3251" i="79"/>
  <c r="Z3339" i="79"/>
  <c r="Z3427" i="79"/>
  <c r="Z3507" i="79"/>
  <c r="Z315" i="79"/>
  <c r="Z672" i="79"/>
  <c r="Z953" i="79"/>
  <c r="Z1162" i="79"/>
  <c r="Z1342" i="79"/>
  <c r="Z1502" i="79"/>
  <c r="Z306" i="79"/>
  <c r="Z1158" i="79"/>
  <c r="Z851" i="79"/>
  <c r="Z1663" i="79"/>
  <c r="Z1128" i="79"/>
  <c r="Z2136" i="79"/>
  <c r="Z978" i="79"/>
  <c r="Z1929" i="79"/>
  <c r="Z2489" i="79"/>
  <c r="Z229" i="79"/>
  <c r="Z1161" i="79"/>
  <c r="Z1637" i="79"/>
  <c r="Z1925" i="79"/>
  <c r="Z2141" i="79"/>
  <c r="Z2309" i="79"/>
  <c r="Z2477" i="79"/>
  <c r="Z2653" i="79"/>
  <c r="Z2821" i="79"/>
  <c r="Z93" i="79"/>
  <c r="Z872" i="79"/>
  <c r="Z1266" i="79"/>
  <c r="Z1602" i="79"/>
  <c r="Z1954" i="79"/>
  <c r="Z2290" i="79"/>
  <c r="Z2608" i="79"/>
  <c r="Z2843" i="79"/>
  <c r="Z3045" i="79"/>
  <c r="Z3213" i="79"/>
  <c r="Z3389" i="79"/>
  <c r="Z37" i="79"/>
  <c r="Z812" i="79"/>
  <c r="Z1251" i="79"/>
  <c r="Z1587" i="79"/>
  <c r="Z1923" i="79"/>
  <c r="Z2275" i="79"/>
  <c r="Z2599" i="79"/>
  <c r="Z2812" i="79"/>
  <c r="Z2990" i="79"/>
  <c r="Z3118" i="79"/>
  <c r="Z3270" i="79"/>
  <c r="Z3406" i="79"/>
  <c r="Z3534" i="79"/>
  <c r="Z493" i="79"/>
  <c r="Z961" i="79"/>
  <c r="Z1284" i="79"/>
  <c r="Z1556" i="79"/>
  <c r="Z1812" i="79"/>
  <c r="Z2100" i="79"/>
  <c r="Z2356" i="79"/>
  <c r="Z2632" i="79"/>
  <c r="Z2814" i="79"/>
  <c r="Z2983" i="79"/>
  <c r="Z3119" i="79"/>
  <c r="Z3247" i="79"/>
  <c r="Z3399" i="79"/>
  <c r="Z3535" i="79"/>
  <c r="Z185" i="79"/>
  <c r="Z637" i="79"/>
  <c r="Z1032" i="79"/>
  <c r="Z1292" i="79"/>
  <c r="Z1500" i="79"/>
  <c r="Z1724" i="79"/>
  <c r="Z1900" i="79"/>
  <c r="Z2060" i="79"/>
  <c r="Z2236" i="79"/>
  <c r="Z2412" i="79"/>
  <c r="Z2570" i="79"/>
  <c r="Z2691" i="79"/>
  <c r="Z2808" i="79"/>
  <c r="Z2915" i="79"/>
  <c r="Z3019" i="79"/>
  <c r="Z3107" i="79"/>
  <c r="Z3187" i="79"/>
  <c r="Z3275" i="79"/>
  <c r="Z3363" i="79"/>
  <c r="Z3443" i="79"/>
  <c r="Z3531" i="79"/>
  <c r="Z416" i="79"/>
  <c r="Z736" i="79"/>
  <c r="Z1016" i="79"/>
  <c r="Z1214" i="79"/>
  <c r="Z1374" i="79"/>
  <c r="Z1550" i="79"/>
  <c r="Z664" i="79"/>
  <c r="Z1254" i="79"/>
  <c r="Z1706" i="79"/>
  <c r="Z2058" i="79"/>
  <c r="Z2378" i="79"/>
  <c r="Z2678" i="79"/>
  <c r="Z1067" i="79"/>
  <c r="Z1514" i="79"/>
  <c r="Z1899" i="79"/>
  <c r="Z2251" i="79"/>
  <c r="Z2567" i="79"/>
  <c r="Z764" i="79"/>
  <c r="Z1350" i="79"/>
  <c r="Z1742" i="79"/>
  <c r="Z2094" i="79"/>
  <c r="Z2446" i="79"/>
  <c r="Z226" i="79"/>
  <c r="Z1140" i="79"/>
  <c r="Z1622" i="79"/>
  <c r="Z1947" i="79"/>
  <c r="Z2299" i="79"/>
  <c r="Z2555" i="79"/>
  <c r="Z2732" i="79"/>
  <c r="Z2903" i="79"/>
  <c r="Z3050" i="79"/>
  <c r="Z926" i="79"/>
  <c r="Z1654" i="79"/>
  <c r="Z2166" i="79"/>
  <c r="Z2644" i="79"/>
  <c r="Z2858" i="79"/>
  <c r="Z3033" i="79"/>
  <c r="Z3172" i="79"/>
  <c r="Z3300" i="79"/>
  <c r="Z3428" i="79"/>
  <c r="Z69" i="79"/>
  <c r="Z2868" i="79"/>
  <c r="Z3418" i="79"/>
  <c r="Z2006" i="79"/>
  <c r="Z3042" i="79"/>
  <c r="Z3516" i="79"/>
  <c r="Z2624" i="79"/>
  <c r="Z3408" i="79"/>
  <c r="Z1139" i="79"/>
  <c r="Z1786" i="79"/>
  <c r="Z2298" i="79"/>
  <c r="Z2714" i="79"/>
  <c r="Z2911" i="79"/>
  <c r="Z3073" i="79"/>
  <c r="Z3208" i="79"/>
  <c r="Z3336" i="79"/>
  <c r="Z3464" i="79"/>
  <c r="Z1798" i="79"/>
  <c r="Z2842" i="79"/>
  <c r="Z3258" i="79"/>
  <c r="Z1435" i="79"/>
  <c r="Z2847" i="79"/>
  <c r="Z3324" i="79"/>
  <c r="Z1690" i="79"/>
  <c r="Z3152" i="79"/>
  <c r="Z636" i="79"/>
  <c r="Z1498" i="79"/>
  <c r="Z2046" i="79"/>
  <c r="Z2558" i="79"/>
  <c r="Z2815" i="79"/>
  <c r="Z3001" i="79"/>
  <c r="Z3145" i="79"/>
  <c r="Z3273" i="79"/>
  <c r="Z3401" i="79"/>
  <c r="Z3529" i="79"/>
  <c r="Z1418" i="79"/>
  <c r="Z2655" i="79"/>
  <c r="Z3162" i="79"/>
  <c r="Z3498" i="79"/>
  <c r="Z1942" i="79"/>
  <c r="Z2892" i="79"/>
  <c r="Z3292" i="79"/>
  <c r="Z1530" i="79"/>
  <c r="Z2922" i="79"/>
  <c r="Z3440" i="79"/>
  <c r="Z1195" i="79"/>
  <c r="Z1822" i="79"/>
  <c r="Z2334" i="79"/>
  <c r="Z2730" i="79"/>
  <c r="Z2923" i="79"/>
  <c r="Z3084" i="79"/>
  <c r="Z3217" i="79"/>
  <c r="Z3345" i="79"/>
  <c r="Z3473" i="79"/>
  <c r="Z900" i="79"/>
  <c r="Z587" i="79"/>
  <c r="Z1328" i="79"/>
  <c r="Z1977" i="79"/>
  <c r="Z1024" i="79"/>
  <c r="Z1989" i="79"/>
  <c r="Z2509" i="79"/>
  <c r="Z2973" i="79"/>
  <c r="Z1346" i="79"/>
  <c r="Z2354" i="79"/>
  <c r="Z3021" i="79"/>
  <c r="Z3429" i="79"/>
  <c r="Z1299" i="79"/>
  <c r="Z2227" i="79"/>
  <c r="Z2866" i="79"/>
  <c r="Z3278" i="79"/>
  <c r="Z429" i="79"/>
  <c r="Z1332" i="79"/>
  <c r="Z2148" i="79"/>
  <c r="Z2771" i="79"/>
  <c r="Z3143" i="79"/>
  <c r="Z3407" i="79"/>
  <c r="Z270" i="79"/>
  <c r="Z1086" i="79"/>
  <c r="Z1548" i="79"/>
  <c r="Z1804" i="79"/>
  <c r="Z2108" i="79"/>
  <c r="Z2396" i="79"/>
  <c r="Z2627" i="79"/>
  <c r="Z2819" i="79"/>
  <c r="Z2979" i="79"/>
  <c r="Z3123" i="79"/>
  <c r="Z3267" i="79"/>
  <c r="Z3395" i="79"/>
  <c r="Z3547" i="79"/>
  <c r="Z576" i="79"/>
  <c r="Z1070" i="79"/>
  <c r="Z1358" i="79"/>
  <c r="Z1614" i="79"/>
  <c r="Z1338" i="79"/>
  <c r="Z1834" i="79"/>
  <c r="Z2218" i="79"/>
  <c r="Z2591" i="79"/>
  <c r="Z906" i="79"/>
  <c r="Z1467" i="79"/>
  <c r="Z1963" i="79"/>
  <c r="Z2315" i="79"/>
  <c r="Z2679" i="79"/>
  <c r="Z1080" i="79"/>
  <c r="Z1643" i="79"/>
  <c r="Z1998" i="79"/>
  <c r="Z2414" i="79"/>
  <c r="Z504" i="79"/>
  <c r="Z1275" i="79"/>
  <c r="Z1755" i="79"/>
  <c r="Z2139" i="79"/>
  <c r="Z2459" i="79"/>
  <c r="Z2690" i="79"/>
  <c r="Z2882" i="79"/>
  <c r="Z3066" i="79"/>
  <c r="Z1134" i="79"/>
  <c r="Z1846" i="79"/>
  <c r="Z2422" i="79"/>
  <c r="Z727" i="79"/>
  <c r="Z2080" i="79"/>
  <c r="Z2017" i="79"/>
  <c r="Z1205" i="79"/>
  <c r="Z2117" i="79"/>
  <c r="Z2525" i="79"/>
  <c r="Z285" i="79"/>
  <c r="Z1570" i="79"/>
  <c r="Z2370" i="79"/>
  <c r="Z3077" i="79"/>
  <c r="Z3533" i="79"/>
  <c r="Z1331" i="79"/>
  <c r="Z2323" i="79"/>
  <c r="Z2982" i="79"/>
  <c r="Z3294" i="79"/>
  <c r="Z557" i="79"/>
  <c r="Z1508" i="79"/>
  <c r="Z2164" i="79"/>
  <c r="Z2824" i="79"/>
  <c r="Z3151" i="79"/>
  <c r="Z3423" i="79"/>
  <c r="Z312" i="79"/>
  <c r="Z1105" i="79"/>
  <c r="Z1564" i="79"/>
  <c r="Z1884" i="79"/>
  <c r="Z2140" i="79"/>
  <c r="Z2428" i="79"/>
  <c r="Z2638" i="79"/>
  <c r="Z2830" i="79"/>
  <c r="Z3011" i="79"/>
  <c r="Z3139" i="79"/>
  <c r="Z3291" i="79"/>
  <c r="Z3403" i="79"/>
  <c r="Z77" i="79"/>
  <c r="Z704" i="79"/>
  <c r="Z1089" i="79"/>
  <c r="Z1406" i="79"/>
  <c r="Z1630" i="79"/>
  <c r="Z1382" i="79"/>
  <c r="Z1866" i="79"/>
  <c r="Z2282" i="79"/>
  <c r="Z2614" i="79"/>
  <c r="Z1025" i="79"/>
  <c r="Z1595" i="79"/>
  <c r="Z1995" i="79"/>
  <c r="Z2379" i="79"/>
  <c r="Z178" i="79"/>
  <c r="Z1176" i="79"/>
  <c r="Z1678" i="79"/>
  <c r="Z2062" i="79"/>
  <c r="Z2478" i="79"/>
  <c r="Z632" i="79"/>
  <c r="Z1322" i="79"/>
  <c r="Z1787" i="79"/>
  <c r="Z2171" i="79"/>
  <c r="Z2491" i="79"/>
  <c r="Z2711" i="79"/>
  <c r="Z2924" i="79"/>
  <c r="Z3082" i="79"/>
  <c r="Z1226" i="79"/>
  <c r="Z1910" i="79"/>
  <c r="Z2486" i="79"/>
  <c r="Z2807" i="79"/>
  <c r="Z3016" i="79"/>
  <c r="Z3188" i="79"/>
  <c r="Z3332" i="79"/>
  <c r="Z3476" i="79"/>
  <c r="Z2246" i="79"/>
  <c r="Z3226" i="79"/>
  <c r="Z1526" i="79"/>
  <c r="Z2966" i="79"/>
  <c r="Z221" i="79"/>
  <c r="Z2895" i="79"/>
  <c r="Z376" i="79"/>
  <c r="Z1483" i="79"/>
  <c r="Z2106" i="79"/>
  <c r="Z2646" i="79"/>
  <c r="Z2884" i="79"/>
  <c r="Z3090" i="79"/>
  <c r="Z3240" i="79"/>
  <c r="Z3384" i="79"/>
  <c r="Z3528" i="79"/>
  <c r="Z2612" i="79"/>
  <c r="Z3178" i="79"/>
  <c r="Z1084" i="79"/>
  <c r="Z863" i="79"/>
  <c r="Z2336" i="79"/>
  <c r="Z2441" i="79"/>
  <c r="Z1237" i="79"/>
  <c r="Z2165" i="79"/>
  <c r="Z2629" i="79"/>
  <c r="Z360" i="79"/>
  <c r="Z1666" i="79"/>
  <c r="Z2586" i="79"/>
  <c r="Z3085" i="79"/>
  <c r="Z247" i="79"/>
  <c r="Z1539" i="79"/>
  <c r="Z2355" i="79"/>
  <c r="Z3014" i="79"/>
  <c r="Z3374" i="79"/>
  <c r="Z589" i="79"/>
  <c r="Z1588" i="79"/>
  <c r="Z2324" i="79"/>
  <c r="Z2856" i="79"/>
  <c r="Z3191" i="79"/>
  <c r="Z3463" i="79"/>
  <c r="Z445" i="79"/>
  <c r="Z1160" i="79"/>
  <c r="Z1612" i="79"/>
  <c r="Z1916" i="79"/>
  <c r="Z2156" i="79"/>
  <c r="Z2444" i="79"/>
  <c r="Z2680" i="79"/>
  <c r="Z2851" i="79"/>
  <c r="Z3035" i="79"/>
  <c r="Z3147" i="79"/>
  <c r="Z3299" i="79"/>
  <c r="Z3435" i="79"/>
  <c r="Z141" i="79"/>
  <c r="Z800" i="79"/>
  <c r="Z1107" i="79"/>
  <c r="Z1422" i="79"/>
  <c r="Z540" i="79"/>
  <c r="Z1466" i="79"/>
  <c r="Z1930" i="79"/>
  <c r="Z2314" i="79"/>
  <c r="Z2656" i="79"/>
  <c r="Z1121" i="79"/>
  <c r="Z1642" i="79"/>
  <c r="Z2027" i="79"/>
  <c r="Z2411" i="79"/>
  <c r="Z343" i="79"/>
  <c r="Z1222" i="79"/>
  <c r="Z1710" i="79"/>
  <c r="Z2158" i="79"/>
  <c r="Z2510" i="79"/>
  <c r="Z796" i="79"/>
  <c r="Z1366" i="79"/>
  <c r="Z1851" i="79"/>
  <c r="Z2203" i="79"/>
  <c r="Z2523" i="79"/>
  <c r="Z2754" i="79"/>
  <c r="Z2946" i="79"/>
  <c r="Z3098" i="79"/>
  <c r="Z1307" i="79"/>
  <c r="Z1974" i="79"/>
  <c r="Z2550" i="79"/>
  <c r="Z2831" i="79"/>
  <c r="Z3052" i="79"/>
  <c r="Z3204" i="79"/>
  <c r="Z3348" i="79"/>
  <c r="Z3492" i="79"/>
  <c r="Z2502" i="79"/>
  <c r="Z3290" i="79"/>
  <c r="Z1750" i="79"/>
  <c r="Z3097" i="79"/>
  <c r="Z990" i="79"/>
  <c r="Z3009" i="79"/>
  <c r="Z604" i="79"/>
  <c r="Z1574" i="79"/>
  <c r="Z2170" i="79"/>
  <c r="Z2688" i="79"/>
  <c r="Z2934" i="79"/>
  <c r="Z3108" i="79"/>
  <c r="Z3256" i="79"/>
  <c r="Z3400" i="79"/>
  <c r="Z3544" i="79"/>
  <c r="Z2720" i="79"/>
  <c r="Z3210" i="79"/>
  <c r="Z1686" i="79"/>
  <c r="Z3008" i="79"/>
  <c r="Z3484" i="79"/>
  <c r="Z2724" i="79"/>
  <c r="Z3536" i="79"/>
  <c r="Z1323" i="79"/>
  <c r="Z1982" i="79"/>
  <c r="Z2607" i="79"/>
  <c r="Z2863" i="79"/>
  <c r="Z3057" i="79"/>
  <c r="Z3209" i="79"/>
  <c r="Z3353" i="79"/>
  <c r="Z3497" i="79"/>
  <c r="Z1243" i="79"/>
  <c r="Z2743" i="79"/>
  <c r="Z3242" i="79"/>
  <c r="Z860" i="79"/>
  <c r="Z2623" i="79"/>
  <c r="Z3148" i="79"/>
  <c r="Z878" i="79"/>
  <c r="Z2826" i="79"/>
  <c r="Z3504" i="79"/>
  <c r="Z1370" i="79"/>
  <c r="Z2014" i="79"/>
  <c r="Z2583" i="79"/>
  <c r="Z2850" i="79"/>
  <c r="Z3048" i="79"/>
  <c r="Z3201" i="79"/>
  <c r="Z3361" i="79"/>
  <c r="Z3505" i="79"/>
  <c r="Z1206" i="79"/>
  <c r="Z1830" i="79"/>
  <c r="Z2342" i="79"/>
  <c r="Z2731" i="79"/>
  <c r="Z2927" i="79"/>
  <c r="Z3088" i="79"/>
  <c r="Z3218" i="79"/>
  <c r="Z3346" i="79"/>
  <c r="Z3474" i="79"/>
  <c r="Z1567" i="79"/>
  <c r="Z2400" i="79"/>
  <c r="Z2609" i="79"/>
  <c r="Z1597" i="79"/>
  <c r="Z2181" i="79"/>
  <c r="Z2677" i="79"/>
  <c r="Z776" i="79"/>
  <c r="Z1698" i="79"/>
  <c r="Z2651" i="79"/>
  <c r="Z3197" i="79"/>
  <c r="Z290" i="79"/>
  <c r="Z1651" i="79"/>
  <c r="Z2562" i="79"/>
  <c r="Z3022" i="79"/>
  <c r="Z3422" i="79"/>
  <c r="Z918" i="79"/>
  <c r="Z1636" i="79"/>
  <c r="Z2420" i="79"/>
  <c r="Z2974" i="79"/>
  <c r="Z3239" i="79"/>
  <c r="Z3503" i="79"/>
  <c r="Z605" i="79"/>
  <c r="Z1276" i="79"/>
  <c r="Z1628" i="79"/>
  <c r="Z1932" i="79"/>
  <c r="Z2220" i="79"/>
  <c r="Z2476" i="79"/>
  <c r="Z2712" i="79"/>
  <c r="Z2862" i="79"/>
  <c r="Z3043" i="79"/>
  <c r="Z3179" i="79"/>
  <c r="Z3307" i="79"/>
  <c r="Z3459" i="79"/>
  <c r="Z189" i="79"/>
  <c r="Z832" i="79"/>
  <c r="Z1198" i="79"/>
  <c r="Z1454" i="79"/>
  <c r="Z752" i="79"/>
  <c r="Z1510" i="79"/>
  <c r="Z1962" i="79"/>
  <c r="Z2346" i="79"/>
  <c r="Z311" i="79"/>
  <c r="Z1171" i="79"/>
  <c r="Z1707" i="79"/>
  <c r="Z2059" i="79"/>
  <c r="Z2475" i="79"/>
  <c r="Z464" i="79"/>
  <c r="Z1306" i="79"/>
  <c r="Z1806" i="79"/>
  <c r="Z2190" i="79"/>
  <c r="Z2571" i="79"/>
  <c r="Z884" i="79"/>
  <c r="Z1450" i="79"/>
  <c r="Z1883" i="79"/>
  <c r="Z2267" i="79"/>
  <c r="Z2580" i="79"/>
  <c r="Z2775" i="79"/>
  <c r="Z2967" i="79"/>
  <c r="Z3114" i="79"/>
  <c r="Z1398" i="79"/>
  <c r="Z2038" i="79"/>
  <c r="Z2602" i="79"/>
  <c r="Z2880" i="79"/>
  <c r="Z3072" i="79"/>
  <c r="Z3220" i="79"/>
  <c r="Z3364" i="79"/>
  <c r="Z3508" i="79"/>
  <c r="Z2698" i="79"/>
  <c r="Z3354" i="79"/>
  <c r="Z2198" i="79"/>
  <c r="Z3164" i="79"/>
  <c r="Z1274" i="79"/>
  <c r="Z3100" i="79"/>
  <c r="Z792" i="79"/>
  <c r="Z1658" i="79"/>
  <c r="Z2234" i="79"/>
  <c r="Z2740" i="79"/>
  <c r="Z2956" i="79"/>
  <c r="Z3128" i="79"/>
  <c r="Z3272" i="79"/>
  <c r="Z3416" i="79"/>
  <c r="Z1157" i="79"/>
  <c r="Z2794" i="79"/>
  <c r="Z3306" i="79"/>
  <c r="Z1878" i="79"/>
  <c r="Z3080" i="79"/>
  <c r="Z3548" i="79"/>
  <c r="Z2848" i="79"/>
  <c r="Z61" i="79"/>
  <c r="Z1414" i="79"/>
  <c r="Z2110" i="79"/>
  <c r="Z2650" i="79"/>
  <c r="Z2890" i="79"/>
  <c r="Z3074" i="79"/>
  <c r="Z3225" i="79"/>
  <c r="Z3369" i="79"/>
  <c r="Z3513" i="79"/>
  <c r="Z1590" i="79"/>
  <c r="Z2816" i="79"/>
  <c r="Z3274" i="79"/>
  <c r="Z1177" i="79"/>
  <c r="Z2699" i="79"/>
  <c r="Z3196" i="79"/>
  <c r="Z1189" i="79"/>
  <c r="Z2992" i="79"/>
  <c r="Z263" i="79"/>
  <c r="Z1451" i="79"/>
  <c r="Z2078" i="79"/>
  <c r="Z2628" i="79"/>
  <c r="Z2874" i="79"/>
  <c r="Z3065" i="79"/>
  <c r="Z3233" i="79"/>
  <c r="Z3377" i="79"/>
  <c r="Z3521" i="79"/>
  <c r="Z1290" i="79"/>
  <c r="Z1894" i="79"/>
  <c r="Z2406" i="79"/>
  <c r="Z2756" i="79"/>
  <c r="Z2954" i="79"/>
  <c r="Z3105" i="79"/>
  <c r="Z3234" i="79"/>
  <c r="Z3362" i="79"/>
  <c r="Z3490" i="79"/>
  <c r="Z2079" i="79"/>
  <c r="Z1056" i="79"/>
  <c r="Z106" i="79"/>
  <c r="Z1749" i="79"/>
  <c r="Z2341" i="79"/>
  <c r="Z2797" i="79"/>
  <c r="Z980" i="79"/>
  <c r="Z2002" i="79"/>
  <c r="Z2811" i="79"/>
  <c r="Z3261" i="79"/>
  <c r="Z917" i="79"/>
  <c r="Z1891" i="79"/>
  <c r="Z2652" i="79"/>
  <c r="Z3150" i="79"/>
  <c r="Z3526" i="79"/>
  <c r="Z1059" i="79"/>
  <c r="Z1844" i="79"/>
  <c r="Z2600" i="79"/>
  <c r="Z3023" i="79"/>
  <c r="Z3295" i="79"/>
  <c r="Z109" i="79"/>
  <c r="Z797" i="79"/>
  <c r="Z1324" i="79"/>
  <c r="Z1756" i="79"/>
  <c r="Z1980" i="79"/>
  <c r="Z2284" i="79"/>
  <c r="Z2556" i="79"/>
  <c r="Z2734" i="79"/>
  <c r="Z2936" i="79"/>
  <c r="Z3059" i="79"/>
  <c r="Z3211" i="79"/>
  <c r="Z3355" i="79"/>
  <c r="Z3483" i="79"/>
  <c r="Z448" i="79"/>
  <c r="Z910" i="79"/>
  <c r="Z1246" i="79"/>
  <c r="Z1534" i="79"/>
  <c r="Z964" i="79"/>
  <c r="Z1674" i="79"/>
  <c r="Z2090" i="79"/>
  <c r="Z2474" i="79"/>
  <c r="Z568" i="79"/>
  <c r="Z1302" i="79"/>
  <c r="Z1771" i="79"/>
  <c r="Z2155" i="79"/>
  <c r="Z2539" i="79"/>
  <c r="Z921" i="79"/>
  <c r="Z1434" i="79"/>
  <c r="Z1902" i="79"/>
  <c r="Z2254" i="79"/>
  <c r="Z2639" i="79"/>
  <c r="Z992" i="79"/>
  <c r="Z1578" i="79"/>
  <c r="Z2011" i="79"/>
  <c r="Z2363" i="79"/>
  <c r="Z2626" i="79"/>
  <c r="Z2818" i="79"/>
  <c r="Z3002" i="79"/>
  <c r="Z600" i="79"/>
  <c r="Z1563" i="79"/>
  <c r="Z2230" i="79"/>
  <c r="Z2710" i="79"/>
  <c r="Z2932" i="79"/>
  <c r="Z3106" i="79"/>
  <c r="Z3252" i="79"/>
  <c r="Z3396" i="79"/>
  <c r="Z3540" i="79"/>
  <c r="Z2964" i="79"/>
  <c r="Z3514" i="79"/>
  <c r="Z2578" i="79"/>
  <c r="Z3308" i="79"/>
  <c r="Z1882" i="79"/>
  <c r="Z3264" i="79"/>
  <c r="Z1043" i="79"/>
  <c r="Z1850" i="79"/>
  <c r="Z2426" i="79"/>
  <c r="Z2786" i="79"/>
  <c r="Z3000" i="79"/>
  <c r="Z3160" i="79"/>
  <c r="Z3304" i="79"/>
  <c r="Z3448" i="79"/>
  <c r="Z1926" i="79"/>
  <c r="Z2985" i="79"/>
  <c r="Z3386" i="79"/>
  <c r="Z2326" i="79"/>
  <c r="Z3180" i="79"/>
  <c r="Z1085" i="79"/>
  <c r="Z3064" i="79"/>
  <c r="Z816" i="79"/>
  <c r="Z1662" i="79"/>
  <c r="Z2238" i="79"/>
  <c r="Z2719" i="79"/>
  <c r="Z2935" i="79"/>
  <c r="Z3112" i="79"/>
  <c r="Z3257" i="79"/>
  <c r="Z3417" i="79"/>
  <c r="Z412" i="79"/>
  <c r="Z1862" i="79"/>
  <c r="Z2938" i="79"/>
  <c r="Z3370" i="79"/>
  <c r="Z1610" i="79"/>
  <c r="Z2820" i="79"/>
  <c r="Z3340" i="79"/>
  <c r="Z2010" i="79"/>
  <c r="Z3120" i="79"/>
  <c r="Z728" i="79"/>
  <c r="Z1626" i="79"/>
  <c r="Z2206" i="79"/>
  <c r="Z2703" i="79"/>
  <c r="Z2948" i="79"/>
  <c r="Z3121" i="79"/>
  <c r="Z3265" i="79"/>
  <c r="Z3409" i="79"/>
  <c r="Z269" i="79"/>
  <c r="Z1462" i="79"/>
  <c r="Z2022" i="79"/>
  <c r="Z2534" i="79"/>
  <c r="Z2806" i="79"/>
  <c r="Z2994" i="79"/>
  <c r="Z3138" i="79"/>
  <c r="Z3266" i="79"/>
  <c r="Z3394" i="79"/>
  <c r="Z3522" i="79"/>
  <c r="Z1818" i="79"/>
  <c r="Z3026" i="79"/>
  <c r="Z3424" i="79"/>
  <c r="AA59" i="79"/>
  <c r="AA123" i="79"/>
  <c r="AA187" i="79"/>
  <c r="AA251" i="79"/>
  <c r="AA315" i="79"/>
  <c r="AA379" i="79"/>
  <c r="AA443" i="79"/>
  <c r="AA507" i="79"/>
  <c r="AA571" i="79"/>
  <c r="AA635" i="79"/>
  <c r="AA28" i="79"/>
  <c r="AA92" i="79"/>
  <c r="AA156" i="79"/>
  <c r="AA220" i="79"/>
  <c r="AA284" i="79"/>
  <c r="AA348" i="79"/>
  <c r="AA412" i="79"/>
  <c r="AA476" i="79"/>
  <c r="AA540" i="79"/>
  <c r="AA604" i="79"/>
  <c r="AA668" i="79"/>
  <c r="AA61" i="79"/>
  <c r="AA125" i="79"/>
  <c r="AA189" i="79"/>
  <c r="AA253" i="79"/>
  <c r="AA317" i="79"/>
  <c r="AA381" i="79"/>
  <c r="AA445" i="79"/>
  <c r="AA509" i="79"/>
  <c r="AA573" i="79"/>
  <c r="AA637" i="79"/>
  <c r="AA25" i="79"/>
  <c r="AA89" i="79"/>
  <c r="AA153" i="79"/>
  <c r="AA217" i="79"/>
  <c r="AA281" i="79"/>
  <c r="AA54" i="79"/>
  <c r="AA182" i="79"/>
  <c r="AA310" i="79"/>
  <c r="AA415" i="79"/>
  <c r="AA518" i="79"/>
  <c r="AA618" i="79"/>
  <c r="AA710" i="79"/>
  <c r="AA774" i="79"/>
  <c r="AA838" i="79"/>
  <c r="AA902" i="79"/>
  <c r="Z1727" i="79"/>
  <c r="Z558" i="79"/>
  <c r="Z2853" i="79"/>
  <c r="Z2672" i="79"/>
  <c r="Z1203" i="79"/>
  <c r="Z3166" i="79"/>
  <c r="Z1796" i="79"/>
  <c r="Z3111" i="79"/>
  <c r="Z886" i="79"/>
  <c r="Z1964" i="79"/>
  <c r="Z2606" i="79"/>
  <c r="Z3099" i="79"/>
  <c r="Z3467" i="79"/>
  <c r="Z1052" i="79"/>
  <c r="Z1012" i="79"/>
  <c r="Z2442" i="79"/>
  <c r="Z1430" i="79"/>
  <c r="Z2615" i="79"/>
  <c r="Z1838" i="79"/>
  <c r="Z2682" i="79"/>
  <c r="Z2043" i="79"/>
  <c r="Z2796" i="79"/>
  <c r="Z1030" i="79"/>
  <c r="Z2735" i="79"/>
  <c r="Z3124" i="79"/>
  <c r="Z3412" i="79"/>
  <c r="Z3041" i="79"/>
  <c r="Z2722" i="79"/>
  <c r="Z2138" i="79"/>
  <c r="Z1227" i="79"/>
  <c r="Z2490" i="79"/>
  <c r="Z3017" i="79"/>
  <c r="Z3320" i="79"/>
  <c r="Z2118" i="79"/>
  <c r="Z3434" i="79"/>
  <c r="Z3132" i="79"/>
  <c r="Z2202" i="79"/>
  <c r="Z948" i="79"/>
  <c r="Z1918" i="79"/>
  <c r="Z2764" i="79"/>
  <c r="Z3092" i="79"/>
  <c r="Z3321" i="79"/>
  <c r="Z656" i="79"/>
  <c r="Z2564" i="79"/>
  <c r="Z3450" i="79"/>
  <c r="Z2746" i="79"/>
  <c r="Z3500" i="79"/>
  <c r="Z3168" i="79"/>
  <c r="Z1286" i="79"/>
  <c r="Z2398" i="79"/>
  <c r="Z2900" i="79"/>
  <c r="Z3169" i="79"/>
  <c r="Z3425" i="79"/>
  <c r="Z1104" i="79"/>
  <c r="Z2150" i="79"/>
  <c r="Z2783" i="79"/>
  <c r="Z3049" i="79"/>
  <c r="Z3282" i="79"/>
  <c r="Z3458" i="79"/>
  <c r="Z1446" i="79"/>
  <c r="Z3081" i="79"/>
  <c r="Z3520" i="79"/>
  <c r="AA83" i="79"/>
  <c r="AA155" i="79"/>
  <c r="AA227" i="79"/>
  <c r="AA299" i="79"/>
  <c r="AA371" i="79"/>
  <c r="AA451" i="79"/>
  <c r="AA523" i="79"/>
  <c r="AA595" i="79"/>
  <c r="AA667" i="79"/>
  <c r="AA68" i="79"/>
  <c r="AA140" i="79"/>
  <c r="AA212" i="79"/>
  <c r="AA292" i="79"/>
  <c r="AA364" i="79"/>
  <c r="AA436" i="79"/>
  <c r="AA508" i="79"/>
  <c r="AA580" i="79"/>
  <c r="AA652" i="79"/>
  <c r="AA53" i="79"/>
  <c r="AA133" i="79"/>
  <c r="AA205" i="79"/>
  <c r="AA277" i="79"/>
  <c r="AA349" i="79"/>
  <c r="Z1232" i="79"/>
  <c r="Z1909" i="79"/>
  <c r="Z937" i="79"/>
  <c r="Z2896" i="79"/>
  <c r="Z1987" i="79"/>
  <c r="Z3438" i="79"/>
  <c r="Z2068" i="79"/>
  <c r="Z3319" i="79"/>
  <c r="Z1308" i="79"/>
  <c r="Z2092" i="79"/>
  <c r="Z2744" i="79"/>
  <c r="Z3203" i="79"/>
  <c r="Z3523" i="79"/>
  <c r="Z1278" i="79"/>
  <c r="Z1594" i="79"/>
  <c r="Z2566" i="79"/>
  <c r="Z1803" i="79"/>
  <c r="Z688" i="79"/>
  <c r="Z1966" i="79"/>
  <c r="Z1098" i="79"/>
  <c r="Z2331" i="79"/>
  <c r="Z2860" i="79"/>
  <c r="Z1718" i="79"/>
  <c r="Z2784" i="79"/>
  <c r="Z3156" i="79"/>
  <c r="Z3460" i="79"/>
  <c r="Z3146" i="79"/>
  <c r="Z2870" i="79"/>
  <c r="Z2774" i="79"/>
  <c r="Z1402" i="79"/>
  <c r="Z2603" i="79"/>
  <c r="Z3056" i="79"/>
  <c r="Z3368" i="79"/>
  <c r="Z2438" i="79"/>
  <c r="Z3530" i="79"/>
  <c r="Z3276" i="79"/>
  <c r="Z2970" i="79"/>
  <c r="Z1153" i="79"/>
  <c r="Z2302" i="79"/>
  <c r="Z2838" i="79"/>
  <c r="Z3161" i="79"/>
  <c r="Z3385" i="79"/>
  <c r="Z949" i="79"/>
  <c r="Z3004" i="79"/>
  <c r="Z696" i="79"/>
  <c r="Z3025" i="79"/>
  <c r="Z1754" i="79"/>
  <c r="Z3280" i="79"/>
  <c r="Z1694" i="79"/>
  <c r="Z2526" i="79"/>
  <c r="Z2993" i="79"/>
  <c r="Z3249" i="79"/>
  <c r="Z3457" i="79"/>
  <c r="Z1546" i="79"/>
  <c r="Z2278" i="79"/>
  <c r="Z2852" i="79"/>
  <c r="Z3122" i="79"/>
  <c r="Z3314" i="79"/>
  <c r="Z3538" i="79"/>
  <c r="Z2330" i="79"/>
  <c r="Z3200" i="79"/>
  <c r="AA27" i="79"/>
  <c r="AA99" i="79"/>
  <c r="AA171" i="79"/>
  <c r="AA243" i="79"/>
  <c r="AA323" i="79"/>
  <c r="AA395" i="79"/>
  <c r="AA467" i="79"/>
  <c r="AA539" i="79"/>
  <c r="AA611" i="79"/>
  <c r="AA683" i="79"/>
  <c r="AA84" i="79"/>
  <c r="AA164" i="79"/>
  <c r="AA236" i="79"/>
  <c r="AA308" i="79"/>
  <c r="AA380" i="79"/>
  <c r="AA452" i="79"/>
  <c r="AA524" i="79"/>
  <c r="AA596" i="79"/>
  <c r="AA676" i="79"/>
  <c r="AA77" i="79"/>
  <c r="AA149" i="79"/>
  <c r="AA221" i="79"/>
  <c r="AA293" i="79"/>
  <c r="AA365" i="79"/>
  <c r="AA437" i="79"/>
  <c r="Z925" i="79"/>
  <c r="Z1973" i="79"/>
  <c r="Z1218" i="79"/>
  <c r="Z3245" i="79"/>
  <c r="Z2019" i="79"/>
  <c r="Z3550" i="79"/>
  <c r="Z2436" i="79"/>
  <c r="Z3375" i="79"/>
  <c r="Z1404" i="79"/>
  <c r="Z2268" i="79"/>
  <c r="Z2798" i="79"/>
  <c r="Z3227" i="79"/>
  <c r="Z384" i="79"/>
  <c r="Z1294" i="79"/>
  <c r="Z1770" i="79"/>
  <c r="Z444" i="79"/>
  <c r="Z1867" i="79"/>
  <c r="Z970" i="79"/>
  <c r="Z2222" i="79"/>
  <c r="Z1238" i="79"/>
  <c r="Z2395" i="79"/>
  <c r="Z2986" i="79"/>
  <c r="Z1782" i="79"/>
  <c r="Z2906" i="79"/>
  <c r="Z3236" i="79"/>
  <c r="Z3524" i="79"/>
  <c r="Z3466" i="79"/>
  <c r="Z3244" i="79"/>
  <c r="Z3184" i="79"/>
  <c r="Z1722" i="79"/>
  <c r="Z2763" i="79"/>
  <c r="Z3144" i="79"/>
  <c r="Z3432" i="79"/>
  <c r="Z2914" i="79"/>
  <c r="Z2070" i="79"/>
  <c r="Z3372" i="79"/>
  <c r="Z3232" i="79"/>
  <c r="Z1242" i="79"/>
  <c r="Z2366" i="79"/>
  <c r="Z2912" i="79"/>
  <c r="Z3177" i="79"/>
  <c r="Z3433" i="79"/>
  <c r="Z1061" i="79"/>
  <c r="Z3058" i="79"/>
  <c r="Z1354" i="79"/>
  <c r="Z3060" i="79"/>
  <c r="Z2266" i="79"/>
  <c r="Z3360" i="79"/>
  <c r="Z1758" i="79"/>
  <c r="Z2671" i="79"/>
  <c r="Z3010" i="79"/>
  <c r="Z3281" i="79"/>
  <c r="Z3489" i="79"/>
  <c r="Z1627" i="79"/>
  <c r="Z2470" i="79"/>
  <c r="Z2879" i="79"/>
  <c r="Z3154" i="79"/>
  <c r="Z3330" i="79"/>
  <c r="Z472" i="79"/>
  <c r="Z2579" i="79"/>
  <c r="Z3248" i="79"/>
  <c r="AA35" i="79"/>
  <c r="AA107" i="79"/>
  <c r="AA179" i="79"/>
  <c r="AA259" i="79"/>
  <c r="AA331" i="79"/>
  <c r="AA403" i="79"/>
  <c r="AA475" i="79"/>
  <c r="AA547" i="79"/>
  <c r="AA619" i="79"/>
  <c r="AA20" i="79"/>
  <c r="AA100" i="79"/>
  <c r="AA172" i="79"/>
  <c r="AA244" i="79"/>
  <c r="AA316" i="79"/>
  <c r="AA388" i="79"/>
  <c r="AA460" i="79"/>
  <c r="AA532" i="79"/>
  <c r="AA612" i="79"/>
  <c r="AA684" i="79"/>
  <c r="AA85" i="79"/>
  <c r="AA157" i="79"/>
  <c r="AA229" i="79"/>
  <c r="AA301" i="79"/>
  <c r="AA373" i="79"/>
  <c r="AA453" i="79"/>
  <c r="Z1737" i="79"/>
  <c r="Z2349" i="79"/>
  <c r="Z1906" i="79"/>
  <c r="Z3413" i="79"/>
  <c r="Z2802" i="79"/>
  <c r="Z1022" i="79"/>
  <c r="Z2654" i="79"/>
  <c r="Z295" i="79"/>
  <c r="Z1708" i="79"/>
  <c r="Z2316" i="79"/>
  <c r="Z2947" i="79"/>
  <c r="Z3315" i="79"/>
  <c r="Z544" i="79"/>
  <c r="Z1582" i="79"/>
  <c r="Z2026" i="79"/>
  <c r="Z848" i="79"/>
  <c r="Z2219" i="79"/>
  <c r="Z1387" i="79"/>
  <c r="Z2350" i="79"/>
  <c r="Z1659" i="79"/>
  <c r="Z2604" i="79"/>
  <c r="Z3034" i="79"/>
  <c r="Z2294" i="79"/>
  <c r="Z2978" i="79"/>
  <c r="Z3284" i="79"/>
  <c r="Z1670" i="79"/>
  <c r="Z985" i="79"/>
  <c r="Z3420" i="79"/>
  <c r="Z3488" i="79"/>
  <c r="Z1978" i="79"/>
  <c r="Z2836" i="79"/>
  <c r="Z3192" i="79"/>
  <c r="Z3496" i="79"/>
  <c r="Z3076" i="79"/>
  <c r="Z2666" i="79"/>
  <c r="Z700" i="79"/>
  <c r="Z3376" i="79"/>
  <c r="Z1726" i="79"/>
  <c r="Z2494" i="79"/>
  <c r="Z2984" i="79"/>
  <c r="Z3241" i="79"/>
  <c r="Z3465" i="79"/>
  <c r="Z2054" i="79"/>
  <c r="Z3194" i="79"/>
  <c r="Z2134" i="79"/>
  <c r="Z3260" i="79"/>
  <c r="Z2667" i="79"/>
  <c r="Z885" i="79"/>
  <c r="Z1950" i="79"/>
  <c r="Z2778" i="79"/>
  <c r="Z3104" i="79"/>
  <c r="Z3313" i="79"/>
  <c r="Z536" i="79"/>
  <c r="Z1766" i="79"/>
  <c r="Z2634" i="79"/>
  <c r="Z2976" i="79"/>
  <c r="Z3186" i="79"/>
  <c r="Z3410" i="79"/>
  <c r="Z3212" i="79"/>
  <c r="Z2799" i="79"/>
  <c r="Z3344" i="79"/>
  <c r="AA51" i="79"/>
  <c r="AA131" i="79"/>
  <c r="AA203" i="79"/>
  <c r="AA275" i="79"/>
  <c r="AA347" i="79"/>
  <c r="AA419" i="79"/>
  <c r="AA491" i="79"/>
  <c r="AA563" i="79"/>
  <c r="AA643" i="79"/>
  <c r="AA44" i="79"/>
  <c r="AA116" i="79"/>
  <c r="AA188" i="79"/>
  <c r="AA260" i="79"/>
  <c r="AA332" i="79"/>
  <c r="AA404" i="79"/>
  <c r="AA484" i="79"/>
  <c r="AA556" i="79"/>
  <c r="AA628" i="79"/>
  <c r="AA29" i="79"/>
  <c r="AA101" i="79"/>
  <c r="AA173" i="79"/>
  <c r="AA245" i="79"/>
  <c r="AA325" i="79"/>
  <c r="AA397" i="79"/>
  <c r="AA469" i="79"/>
  <c r="AA541" i="79"/>
  <c r="AA613" i="79"/>
  <c r="AA685" i="79"/>
  <c r="AA81" i="79"/>
  <c r="AA161" i="79"/>
  <c r="AA233" i="79"/>
  <c r="AA305" i="79"/>
  <c r="AA118" i="79"/>
  <c r="AA262" i="79"/>
  <c r="AA390" i="79"/>
  <c r="AA504" i="79"/>
  <c r="AA632" i="79"/>
  <c r="AA726" i="79"/>
  <c r="AA798" i="79"/>
  <c r="AA870" i="79"/>
  <c r="AA942" i="79"/>
  <c r="AA55" i="79"/>
  <c r="AA183" i="79"/>
  <c r="AA311" i="79"/>
  <c r="AA416" i="79"/>
  <c r="AA519" i="79"/>
  <c r="AA622" i="79"/>
  <c r="AA711" i="79"/>
  <c r="AA775" i="79"/>
  <c r="AA839" i="79"/>
  <c r="AA903" i="79"/>
  <c r="AA967" i="79"/>
  <c r="AA104" i="79"/>
  <c r="AA232" i="79"/>
  <c r="AA353" i="79"/>
  <c r="AA456" i="79"/>
  <c r="AA559" i="79"/>
  <c r="AA662" i="79"/>
  <c r="AA736" i="79"/>
  <c r="AA800" i="79"/>
  <c r="AA864" i="79"/>
  <c r="AA928" i="79"/>
  <c r="AA992" i="79"/>
  <c r="AA128" i="79"/>
  <c r="AA256" i="79"/>
  <c r="AA374" i="79"/>
  <c r="AA474" i="79"/>
  <c r="AA577" i="79"/>
  <c r="AA680" i="79"/>
  <c r="AA748" i="79"/>
  <c r="AA812" i="79"/>
  <c r="AA186" i="79"/>
  <c r="AA418" i="79"/>
  <c r="AA624" i="79"/>
  <c r="AA777" i="79"/>
  <c r="AA890" i="79"/>
  <c r="AA990" i="79"/>
  <c r="AA1056" i="79"/>
  <c r="AA1120" i="79"/>
  <c r="AA1184" i="79"/>
  <c r="AA1248" i="79"/>
  <c r="AA1312" i="79"/>
  <c r="Z645" i="79"/>
  <c r="Z2861" i="79"/>
  <c r="Z1667" i="79"/>
  <c r="Z1908" i="79"/>
  <c r="Z1013" i="79"/>
  <c r="Z2723" i="79"/>
  <c r="Z3491" i="79"/>
  <c r="Z1210" i="79"/>
  <c r="Z1739" i="79"/>
  <c r="Z1934" i="79"/>
  <c r="Z2107" i="79"/>
  <c r="Z1482" i="79"/>
  <c r="Z3140" i="79"/>
  <c r="Z3096" i="79"/>
  <c r="Z2394" i="79"/>
  <c r="Z2554" i="79"/>
  <c r="Z3352" i="79"/>
  <c r="Z3482" i="79"/>
  <c r="Z2522" i="79"/>
  <c r="Z2174" i="79"/>
  <c r="Z3129" i="79"/>
  <c r="Z824" i="79"/>
  <c r="Z3546" i="79"/>
  <c r="Z3532" i="79"/>
  <c r="Z1542" i="79"/>
  <c r="Z2975" i="79"/>
  <c r="Z3441" i="79"/>
  <c r="Z2214" i="79"/>
  <c r="Z3068" i="79"/>
  <c r="Z3506" i="79"/>
  <c r="Z3136" i="79"/>
  <c r="AA91" i="79"/>
  <c r="AA235" i="79"/>
  <c r="AA387" i="79"/>
  <c r="AA531" i="79"/>
  <c r="AA675" i="79"/>
  <c r="AA148" i="79"/>
  <c r="AA300" i="79"/>
  <c r="AA444" i="79"/>
  <c r="AA588" i="79"/>
  <c r="AA69" i="79"/>
  <c r="AA213" i="79"/>
  <c r="AA357" i="79"/>
  <c r="AA485" i="79"/>
  <c r="AA565" i="79"/>
  <c r="AA653" i="79"/>
  <c r="AA57" i="79"/>
  <c r="AA137" i="79"/>
  <c r="AA225" i="79"/>
  <c r="AA313" i="79"/>
  <c r="AA150" i="79"/>
  <c r="AA326" i="79"/>
  <c r="AA454" i="79"/>
  <c r="AA582" i="79"/>
  <c r="AA702" i="79"/>
  <c r="AA790" i="79"/>
  <c r="AA878" i="79"/>
  <c r="AA958" i="79"/>
  <c r="AA103" i="79"/>
  <c r="AA247" i="79"/>
  <c r="AA377" i="79"/>
  <c r="AA494" i="79"/>
  <c r="AA608" i="79"/>
  <c r="AA719" i="79"/>
  <c r="AA791" i="79"/>
  <c r="AA863" i="79"/>
  <c r="AA935" i="79"/>
  <c r="AA56" i="79"/>
  <c r="AA200" i="79"/>
  <c r="AA342" i="79"/>
  <c r="AA470" i="79"/>
  <c r="AA584" i="79"/>
  <c r="AA696" i="79"/>
  <c r="AA768" i="79"/>
  <c r="AA840" i="79"/>
  <c r="AA912" i="79"/>
  <c r="AA984" i="79"/>
  <c r="AA144" i="79"/>
  <c r="AA288" i="79"/>
  <c r="AA410" i="79"/>
  <c r="AA527" i="79"/>
  <c r="AA641" i="79"/>
  <c r="AA732" i="79"/>
  <c r="AA804" i="79"/>
  <c r="AA218" i="79"/>
  <c r="AA471" i="79"/>
  <c r="AA697" i="79"/>
  <c r="AA837" i="79"/>
  <c r="AA954" i="79"/>
  <c r="AA1040" i="79"/>
  <c r="AA1112" i="79"/>
  <c r="AA1192" i="79"/>
  <c r="AA1264" i="79"/>
  <c r="AA1336" i="79"/>
  <c r="AA1400" i="79"/>
  <c r="AA94" i="79"/>
  <c r="AA344" i="79"/>
  <c r="AA550" i="79"/>
  <c r="AA730" i="79"/>
  <c r="AA852" i="79"/>
  <c r="AA955" i="79"/>
  <c r="AA1033" i="79"/>
  <c r="AA1097" i="79"/>
  <c r="AA1161" i="79"/>
  <c r="AA1225" i="79"/>
  <c r="AA1289" i="79"/>
  <c r="AA1353" i="79"/>
  <c r="AA1417" i="79"/>
  <c r="AA159" i="79"/>
  <c r="AA398" i="79"/>
  <c r="AA601" i="79"/>
  <c r="AA763" i="79"/>
  <c r="AA881" i="79"/>
  <c r="AA981" i="79"/>
  <c r="AA1050" i="79"/>
  <c r="AA1114" i="79"/>
  <c r="AA1178" i="79"/>
  <c r="AA1242" i="79"/>
  <c r="AA1306" i="79"/>
  <c r="AA1370" i="79"/>
  <c r="AA1434" i="79"/>
  <c r="AA175" i="79"/>
  <c r="AA409" i="79"/>
  <c r="AA615" i="79"/>
  <c r="AA771" i="79"/>
  <c r="AA885" i="79"/>
  <c r="AA988" i="79"/>
  <c r="AA1054" i="79"/>
  <c r="AA1118" i="79"/>
  <c r="AA1182" i="79"/>
  <c r="AA1246" i="79"/>
  <c r="AA1310" i="79"/>
  <c r="AA450" i="79"/>
  <c r="AA797" i="79"/>
  <c r="AA1003" i="79"/>
  <c r="AA1131" i="79"/>
  <c r="AA1259" i="79"/>
  <c r="AA1372" i="79"/>
  <c r="AA1465" i="79"/>
  <c r="AA1529" i="79"/>
  <c r="AA1593" i="79"/>
  <c r="AA1657" i="79"/>
  <c r="AA1721" i="79"/>
  <c r="AA1785" i="79"/>
  <c r="AA1849" i="79"/>
  <c r="AA1913" i="79"/>
  <c r="AA1977" i="79"/>
  <c r="AA2041" i="79"/>
  <c r="AA2105" i="79"/>
  <c r="AA2169" i="79"/>
  <c r="AA2233" i="79"/>
  <c r="AA407" i="79"/>
  <c r="AA769" i="79"/>
  <c r="AA986" i="79"/>
  <c r="AA1116" i="79"/>
  <c r="AA1244" i="79"/>
  <c r="AA1359" i="79"/>
  <c r="AA1457" i="79"/>
  <c r="AA1522" i="79"/>
  <c r="AA1586" i="79"/>
  <c r="AA1650" i="79"/>
  <c r="AA1714" i="79"/>
  <c r="AA1778" i="79"/>
  <c r="AA1842" i="79"/>
  <c r="AA1906" i="79"/>
  <c r="AA1970" i="79"/>
  <c r="Z1289" i="79"/>
  <c r="Z1330" i="79"/>
  <c r="Z2642" i="79"/>
  <c r="Z2643" i="79"/>
  <c r="Z1484" i="79"/>
  <c r="Z2904" i="79"/>
  <c r="Z480" i="79"/>
  <c r="Z1802" i="79"/>
  <c r="Z2123" i="79"/>
  <c r="Z2318" i="79"/>
  <c r="Z2427" i="79"/>
  <c r="Z2102" i="79"/>
  <c r="Z3268" i="79"/>
  <c r="Z183" i="79"/>
  <c r="Z3328" i="79"/>
  <c r="Z2810" i="79"/>
  <c r="Z3480" i="79"/>
  <c r="Z2518" i="79"/>
  <c r="Z3312" i="79"/>
  <c r="Z2430" i="79"/>
  <c r="Z3193" i="79"/>
  <c r="Z1734" i="79"/>
  <c r="Z1814" i="79"/>
  <c r="Z2458" i="79"/>
  <c r="Z1886" i="79"/>
  <c r="Z3028" i="79"/>
  <c r="Z3537" i="79"/>
  <c r="Z2590" i="79"/>
  <c r="Z3170" i="79"/>
  <c r="Z2916" i="79"/>
  <c r="Z3296" i="79"/>
  <c r="AA115" i="79"/>
  <c r="AA267" i="79"/>
  <c r="AA411" i="79"/>
  <c r="AA555" i="79"/>
  <c r="Z2657" i="79"/>
  <c r="Z2034" i="79"/>
  <c r="Z2823" i="79"/>
  <c r="Z2991" i="79"/>
  <c r="Z1772" i="79"/>
  <c r="Z2968" i="79"/>
  <c r="Z889" i="79"/>
  <c r="Z2122" i="79"/>
  <c r="Z2283" i="79"/>
  <c r="Z2596" i="79"/>
  <c r="Z2647" i="79"/>
  <c r="Z2358" i="79"/>
  <c r="Z3316" i="79"/>
  <c r="Z1270" i="79"/>
  <c r="Z3552" i="79"/>
  <c r="Z2859" i="79"/>
  <c r="Z3512" i="79"/>
  <c r="Z2772" i="79"/>
  <c r="Z3456" i="79"/>
  <c r="Z2692" i="79"/>
  <c r="Z3289" i="79"/>
  <c r="Z2182" i="79"/>
  <c r="Z2262" i="79"/>
  <c r="Z2751" i="79"/>
  <c r="Z2142" i="79"/>
  <c r="Z3137" i="79"/>
  <c r="Z732" i="79"/>
  <c r="Z2676" i="79"/>
  <c r="Z3202" i="79"/>
  <c r="Z3404" i="79"/>
  <c r="Z3392" i="79"/>
  <c r="AA139" i="79"/>
  <c r="AA283" i="79"/>
  <c r="AA427" i="79"/>
  <c r="AA579" i="79"/>
  <c r="AA52" i="79"/>
  <c r="AA196" i="79"/>
  <c r="AA340" i="79"/>
  <c r="AA492" i="79"/>
  <c r="AA636" i="79"/>
  <c r="AA109" i="79"/>
  <c r="AA261" i="79"/>
  <c r="AA405" i="79"/>
  <c r="AA501" i="79"/>
  <c r="AA589" i="79"/>
  <c r="AA669" i="79"/>
  <c r="AA73" i="79"/>
  <c r="AA169" i="79"/>
  <c r="AA249" i="79"/>
  <c r="AA22" i="79"/>
  <c r="AA198" i="79"/>
  <c r="AA351" i="79"/>
  <c r="AA479" i="79"/>
  <c r="AA607" i="79"/>
  <c r="AA734" i="79"/>
  <c r="AA814" i="79"/>
  <c r="AA894" i="79"/>
  <c r="AA974" i="79"/>
  <c r="AA135" i="79"/>
  <c r="AA279" i="79"/>
  <c r="AA402" i="79"/>
  <c r="AA530" i="79"/>
  <c r="AA647" i="79"/>
  <c r="AA735" i="79"/>
  <c r="AA807" i="79"/>
  <c r="AA879" i="79"/>
  <c r="AA951" i="79"/>
  <c r="AA88" i="79"/>
  <c r="AA248" i="79"/>
  <c r="AA378" i="79"/>
  <c r="AA495" i="79"/>
  <c r="AA609" i="79"/>
  <c r="AA712" i="79"/>
  <c r="AA784" i="79"/>
  <c r="AA856" i="79"/>
  <c r="AA936" i="79"/>
  <c r="AA32" i="79"/>
  <c r="AA176" i="79"/>
  <c r="AA320" i="79"/>
  <c r="AA438" i="79"/>
  <c r="AA552" i="79"/>
  <c r="AA666" i="79"/>
  <c r="AA756" i="79"/>
  <c r="AA828" i="79"/>
  <c r="AA282" i="79"/>
  <c r="AA521" i="79"/>
  <c r="AA729" i="79"/>
  <c r="AA865" i="79"/>
  <c r="AA979" i="79"/>
  <c r="AA1064" i="79"/>
  <c r="AA1136" i="79"/>
  <c r="AA1208" i="79"/>
  <c r="AA1280" i="79"/>
  <c r="AA1352" i="79"/>
  <c r="AA1416" i="79"/>
  <c r="AA158" i="79"/>
  <c r="AA394" i="79"/>
  <c r="AA600" i="79"/>
  <c r="AA762" i="79"/>
  <c r="AA877" i="79"/>
  <c r="AA980" i="79"/>
  <c r="AA1049" i="79"/>
  <c r="AA1113" i="79"/>
  <c r="AA1177" i="79"/>
  <c r="AA1241" i="79"/>
  <c r="AA1305" i="79"/>
  <c r="AA1369" i="79"/>
  <c r="AA1433" i="79"/>
  <c r="AA223" i="79"/>
  <c r="AA448" i="79"/>
  <c r="AA654" i="79"/>
  <c r="AA795" i="79"/>
  <c r="AA906" i="79"/>
  <c r="AA1002" i="79"/>
  <c r="AA1066" i="79"/>
  <c r="AA1130" i="79"/>
  <c r="AA1194" i="79"/>
  <c r="AA1258" i="79"/>
  <c r="AA1322" i="79"/>
  <c r="AA1386" i="79"/>
  <c r="AA1450" i="79"/>
  <c r="AA239" i="79"/>
  <c r="AA462" i="79"/>
  <c r="AA665" i="79"/>
  <c r="AA803" i="79"/>
  <c r="AA913" i="79"/>
  <c r="AA1006" i="79"/>
  <c r="AA1070" i="79"/>
  <c r="AA1134" i="79"/>
  <c r="AA1198" i="79"/>
  <c r="AA1262" i="79"/>
  <c r="AA98" i="79"/>
  <c r="AA553" i="79"/>
  <c r="AA857" i="79"/>
  <c r="AA1035" i="79"/>
  <c r="AA1163" i="79"/>
  <c r="AA1291" i="79"/>
  <c r="AA1397" i="79"/>
  <c r="AA1481" i="79"/>
  <c r="AA1545" i="79"/>
  <c r="AA1609" i="79"/>
  <c r="AA1673" i="79"/>
  <c r="AA1737" i="79"/>
  <c r="AA1801" i="79"/>
  <c r="AA1865" i="79"/>
  <c r="AA1929" i="79"/>
  <c r="AA1993" i="79"/>
  <c r="AA2057" i="79"/>
  <c r="AA2121" i="79"/>
  <c r="AA2185" i="79"/>
  <c r="AA42" i="79"/>
  <c r="AA510" i="79"/>
  <c r="AA833" i="79"/>
  <c r="AA1020" i="79"/>
  <c r="AA1148" i="79"/>
  <c r="AA1276" i="79"/>
  <c r="AA1387" i="79"/>
  <c r="AA1474" i="79"/>
  <c r="AA1538" i="79"/>
  <c r="AA1602" i="79"/>
  <c r="AA1666" i="79"/>
  <c r="AA1730" i="79"/>
  <c r="AA1794" i="79"/>
  <c r="AA1858" i="79"/>
  <c r="AA1922" i="79"/>
  <c r="AA1986" i="79"/>
  <c r="AA2050" i="79"/>
  <c r="AA2114" i="79"/>
  <c r="AA2178" i="79"/>
  <c r="AA2242" i="79"/>
  <c r="Z313" i="79"/>
  <c r="Z2242" i="79"/>
  <c r="Z3110" i="79"/>
  <c r="Z3055" i="79"/>
  <c r="Z1788" i="79"/>
  <c r="Z3051" i="79"/>
  <c r="Z996" i="79"/>
  <c r="Z2186" i="79"/>
  <c r="Z2507" i="79"/>
  <c r="Z2660" i="79"/>
  <c r="Z2668" i="79"/>
  <c r="Z2687" i="79"/>
  <c r="Z3380" i="79"/>
  <c r="Z2390" i="79"/>
  <c r="Z928" i="79"/>
  <c r="Z2980" i="79"/>
  <c r="Z1499" i="79"/>
  <c r="Z2943" i="79"/>
  <c r="Z408" i="79"/>
  <c r="Z2742" i="79"/>
  <c r="Z3305" i="79"/>
  <c r="Z2374" i="79"/>
  <c r="Z2454" i="79"/>
  <c r="Z3044" i="79"/>
  <c r="Z2270" i="79"/>
  <c r="Z3153" i="79"/>
  <c r="Z1011" i="79"/>
  <c r="Z2708" i="79"/>
  <c r="Z3250" i="79"/>
  <c r="Z476" i="79"/>
  <c r="Z3472" i="79"/>
  <c r="AA147" i="79"/>
  <c r="AA291" i="79"/>
  <c r="AA435" i="79"/>
  <c r="AA587" i="79"/>
  <c r="AA60" i="79"/>
  <c r="AA204" i="79"/>
  <c r="AA356" i="79"/>
  <c r="AA500" i="79"/>
  <c r="AA644" i="79"/>
  <c r="AA117" i="79"/>
  <c r="AA269" i="79"/>
  <c r="AA413" i="79"/>
  <c r="AA517" i="79"/>
  <c r="AA597" i="79"/>
  <c r="AA677" i="79"/>
  <c r="AA97" i="79"/>
  <c r="AA177" i="79"/>
  <c r="AA257" i="79"/>
  <c r="AA38" i="79"/>
  <c r="AA214" i="79"/>
  <c r="AA362" i="79"/>
  <c r="AA490" i="79"/>
  <c r="AA646" i="79"/>
  <c r="AA742" i="79"/>
  <c r="AA822" i="79"/>
  <c r="AA910" i="79"/>
  <c r="AA982" i="79"/>
  <c r="AA151" i="79"/>
  <c r="AA295" i="79"/>
  <c r="AA430" i="79"/>
  <c r="AA544" i="79"/>
  <c r="AA658" i="79"/>
  <c r="AA743" i="79"/>
  <c r="AA815" i="79"/>
  <c r="AA887" i="79"/>
  <c r="AA959" i="79"/>
  <c r="AA120" i="79"/>
  <c r="AA264" i="79"/>
  <c r="AA392" i="79"/>
  <c r="AA506" i="79"/>
  <c r="AA623" i="79"/>
  <c r="AA720" i="79"/>
  <c r="AA792" i="79"/>
  <c r="AA872" i="79"/>
  <c r="AA944" i="79"/>
  <c r="AA48" i="79"/>
  <c r="AA192" i="79"/>
  <c r="AA335" i="79"/>
  <c r="AA449" i="79"/>
  <c r="AA566" i="79"/>
  <c r="AA691" i="79"/>
  <c r="AA764" i="79"/>
  <c r="AA26" i="79"/>
  <c r="AA314" i="79"/>
  <c r="AA546" i="79"/>
  <c r="AA745" i="79"/>
  <c r="AA876" i="79"/>
  <c r="AA999" i="79"/>
  <c r="AA1072" i="79"/>
  <c r="AA1144" i="79"/>
  <c r="AA1216" i="79"/>
  <c r="AA1288" i="79"/>
  <c r="AA1360" i="79"/>
  <c r="AA1424" i="79"/>
  <c r="AA190" i="79"/>
  <c r="AA422" i="79"/>
  <c r="AA625" i="79"/>
  <c r="AA778" i="79"/>
  <c r="AA891" i="79"/>
  <c r="AA991" i="79"/>
  <c r="AA1057" i="79"/>
  <c r="AA1121" i="79"/>
  <c r="AA1185" i="79"/>
  <c r="AA1249" i="79"/>
  <c r="AA1313" i="79"/>
  <c r="AA1377" i="79"/>
  <c r="AA1441" i="79"/>
  <c r="AA255" i="79"/>
  <c r="AA473" i="79"/>
  <c r="AA679" i="79"/>
  <c r="AA811" i="79"/>
  <c r="AA917" i="79"/>
  <c r="AA1010" i="79"/>
  <c r="AA1074" i="79"/>
  <c r="AA1138" i="79"/>
  <c r="AA1202" i="79"/>
  <c r="AA1266" i="79"/>
  <c r="AA1330" i="79"/>
  <c r="AA1394" i="79"/>
  <c r="AA1458" i="79"/>
  <c r="AA271" i="79"/>
  <c r="AA487" i="79"/>
  <c r="AA690" i="79"/>
  <c r="AA819" i="79"/>
  <c r="AA924" i="79"/>
  <c r="AA1014" i="79"/>
  <c r="AA1078" i="79"/>
  <c r="AA1142" i="79"/>
  <c r="AA1206" i="79"/>
  <c r="AA1270" i="79"/>
  <c r="AA162" i="79"/>
  <c r="AA606" i="79"/>
  <c r="AA882" i="79"/>
  <c r="AA1051" i="79"/>
  <c r="AA1179" i="79"/>
  <c r="AA1307" i="79"/>
  <c r="AA1411" i="79"/>
  <c r="AA1489" i="79"/>
  <c r="AA1553" i="79"/>
  <c r="AA1617" i="79"/>
  <c r="AA1681" i="79"/>
  <c r="AA1745" i="79"/>
  <c r="AA1809" i="79"/>
  <c r="AA1873" i="79"/>
  <c r="AA1937" i="79"/>
  <c r="AA2001" i="79"/>
  <c r="AA2065" i="79"/>
  <c r="AA2129" i="79"/>
  <c r="AA2193" i="79"/>
  <c r="AA106" i="79"/>
  <c r="AA560" i="79"/>
  <c r="AA858" i="79"/>
  <c r="AA1036" i="79"/>
  <c r="AA1164" i="79"/>
  <c r="AA1292" i="79"/>
  <c r="AA1398" i="79"/>
  <c r="AA1482" i="79"/>
  <c r="AA1546" i="79"/>
  <c r="AA1610" i="79"/>
  <c r="AA1674" i="79"/>
  <c r="AA1738" i="79"/>
  <c r="AA1802" i="79"/>
  <c r="AA1866" i="79"/>
  <c r="AA1930" i="79"/>
  <c r="AA1994" i="79"/>
  <c r="AA2058" i="79"/>
  <c r="AA2122" i="79"/>
  <c r="Z2461" i="79"/>
  <c r="Z748" i="79"/>
  <c r="Z1252" i="79"/>
  <c r="Z137" i="79"/>
  <c r="Z2492" i="79"/>
  <c r="Z3371" i="79"/>
  <c r="Z1598" i="79"/>
  <c r="Z1258" i="79"/>
  <c r="Z1515" i="79"/>
  <c r="Z1691" i="79"/>
  <c r="Z347" i="79"/>
  <c r="Z2996" i="79"/>
  <c r="Z1990" i="79"/>
  <c r="Z3468" i="79"/>
  <c r="Z2042" i="79"/>
  <c r="Z3224" i="79"/>
  <c r="Z3130" i="79"/>
  <c r="Z1355" i="79"/>
  <c r="Z1790" i="79"/>
  <c r="Z3020" i="79"/>
  <c r="Z3481" i="79"/>
  <c r="Z3322" i="79"/>
  <c r="Z3388" i="79"/>
  <c r="Z1006" i="79"/>
  <c r="Z2804" i="79"/>
  <c r="Z3329" i="79"/>
  <c r="Z1958" i="79"/>
  <c r="Z3012" i="79"/>
  <c r="Z3426" i="79"/>
  <c r="Z2871" i="79"/>
  <c r="AA67" i="79"/>
  <c r="AA211" i="79"/>
  <c r="AA355" i="79"/>
  <c r="AA499" i="79"/>
  <c r="AA651" i="79"/>
  <c r="AA124" i="79"/>
  <c r="AA268" i="79"/>
  <c r="AA420" i="79"/>
  <c r="AA564" i="79"/>
  <c r="AA37" i="79"/>
  <c r="AA181" i="79"/>
  <c r="AA333" i="79"/>
  <c r="AA461" i="79"/>
  <c r="AA549" i="79"/>
  <c r="AA629" i="79"/>
  <c r="AA41" i="79"/>
  <c r="AA121" i="79"/>
  <c r="AA201" i="79"/>
  <c r="AA289" i="79"/>
  <c r="AA102" i="79"/>
  <c r="AA278" i="79"/>
  <c r="AA426" i="79"/>
  <c r="AA554" i="79"/>
  <c r="AA682" i="79"/>
  <c r="AA766" i="79"/>
  <c r="AA854" i="79"/>
  <c r="AA934" i="79"/>
  <c r="AA71" i="79"/>
  <c r="AA215" i="79"/>
  <c r="AA352" i="79"/>
  <c r="AA466" i="79"/>
  <c r="AA583" i="79"/>
  <c r="AA695" i="79"/>
  <c r="AA767" i="79"/>
  <c r="AA847" i="79"/>
  <c r="AA919" i="79"/>
  <c r="AA24" i="79"/>
  <c r="AA168" i="79"/>
  <c r="AA312" i="79"/>
  <c r="AA431" i="79"/>
  <c r="AA545" i="79"/>
  <c r="AA673" i="79"/>
  <c r="AA752" i="79"/>
  <c r="AA824" i="79"/>
  <c r="AA896" i="79"/>
  <c r="AA968" i="79"/>
  <c r="AA96" i="79"/>
  <c r="AA240" i="79"/>
  <c r="AA385" i="79"/>
  <c r="AA502" i="79"/>
  <c r="AA616" i="79"/>
  <c r="AA716" i="79"/>
  <c r="AA788" i="79"/>
  <c r="AA122" i="79"/>
  <c r="AA393" i="79"/>
  <c r="AA649" i="79"/>
  <c r="AA809" i="79"/>
  <c r="AA929" i="79"/>
  <c r="AA1024" i="79"/>
  <c r="AA1096" i="79"/>
  <c r="AA1168" i="79"/>
  <c r="AA1240" i="79"/>
  <c r="AA1320" i="79"/>
  <c r="AA1384" i="79"/>
  <c r="AA30" i="79"/>
  <c r="AA286" i="79"/>
  <c r="AA497" i="79"/>
  <c r="AA698" i="79"/>
  <c r="AA826" i="79"/>
  <c r="AA930" i="79"/>
  <c r="AA1017" i="79"/>
  <c r="AA1081" i="79"/>
  <c r="AA1145" i="79"/>
  <c r="AA1209" i="79"/>
  <c r="AA1273" i="79"/>
  <c r="AA1337" i="79"/>
  <c r="AA1401" i="79"/>
  <c r="AA95" i="79"/>
  <c r="AA345" i="79"/>
  <c r="AA551" i="79"/>
  <c r="AA731" i="79"/>
  <c r="AA853" i="79"/>
  <c r="AA956" i="79"/>
  <c r="AA1034" i="79"/>
  <c r="AA1098" i="79"/>
  <c r="AA1162" i="79"/>
  <c r="AA1226" i="79"/>
  <c r="AA1290" i="79"/>
  <c r="AA1354" i="79"/>
  <c r="AA1418" i="79"/>
  <c r="AA111" i="79"/>
  <c r="AA359" i="79"/>
  <c r="AA562" i="79"/>
  <c r="AA739" i="79"/>
  <c r="AA860" i="79"/>
  <c r="AA963" i="79"/>
  <c r="AA1038" i="79"/>
  <c r="AA1102" i="79"/>
  <c r="AA1166" i="79"/>
  <c r="AA1230" i="79"/>
  <c r="AA1294" i="79"/>
  <c r="AA350" i="79"/>
  <c r="AA733" i="79"/>
  <c r="AA957" i="79"/>
  <c r="AA1099" i="79"/>
  <c r="AA1227" i="79"/>
  <c r="AA1347" i="79"/>
  <c r="AA1447" i="79"/>
  <c r="AA1513" i="79"/>
  <c r="AA1577" i="79"/>
  <c r="AA1641" i="79"/>
  <c r="AA1705" i="79"/>
  <c r="AA1769" i="79"/>
  <c r="AA1833" i="79"/>
  <c r="AA1897" i="79"/>
  <c r="AA1961" i="79"/>
  <c r="AA2025" i="79"/>
  <c r="AA2089" i="79"/>
  <c r="AA2153" i="79"/>
  <c r="AA2217" i="79"/>
  <c r="AA298" i="79"/>
  <c r="AA705" i="79"/>
  <c r="AA933" i="79"/>
  <c r="AA1084" i="79"/>
  <c r="AA1212" i="79"/>
  <c r="AA1334" i="79"/>
  <c r="AA1437" i="79"/>
  <c r="AA1506" i="79"/>
  <c r="AA1570" i="79"/>
  <c r="AA1634" i="79"/>
  <c r="AA1698" i="79"/>
  <c r="AA1762" i="79"/>
  <c r="AA1826" i="79"/>
  <c r="AA1890" i="79"/>
  <c r="AA1954" i="79"/>
  <c r="AA2018" i="79"/>
  <c r="AA2082" i="79"/>
  <c r="AA2146" i="79"/>
  <c r="Z1741" i="79"/>
  <c r="Z1300" i="79"/>
  <c r="Z3235" i="79"/>
  <c r="Z2636" i="79"/>
  <c r="Z784" i="79"/>
  <c r="Z3356" i="79"/>
  <c r="Z2310" i="79"/>
  <c r="Z1854" i="79"/>
  <c r="Z3113" i="79"/>
  <c r="Z2462" i="79"/>
  <c r="Z2285" i="79"/>
  <c r="Z3279" i="79"/>
  <c r="Z3379" i="79"/>
  <c r="Z1029" i="79"/>
  <c r="Z2762" i="79"/>
  <c r="Z1611" i="79"/>
  <c r="Z3024" i="79"/>
  <c r="Z2788" i="79"/>
  <c r="Z3402" i="79"/>
  <c r="Z2752" i="79"/>
  <c r="Z2828" i="79"/>
  <c r="Z2944" i="79"/>
  <c r="AA339" i="79"/>
  <c r="AA36" i="79"/>
  <c r="AA324" i="79"/>
  <c r="AA620" i="79"/>
  <c r="AA237" i="79"/>
  <c r="AA493" i="79"/>
  <c r="AA661" i="79"/>
  <c r="AA145" i="79"/>
  <c r="AA321" i="79"/>
  <c r="AA337" i="79"/>
  <c r="AA593" i="79"/>
  <c r="AA806" i="79"/>
  <c r="AA966" i="79"/>
  <c r="AA263" i="79"/>
  <c r="AA505" i="79"/>
  <c r="AA727" i="79"/>
  <c r="AA871" i="79"/>
  <c r="AA72" i="79"/>
  <c r="AA367" i="79"/>
  <c r="AA598" i="79"/>
  <c r="AA776" i="79"/>
  <c r="AA920" i="79"/>
  <c r="AA160" i="79"/>
  <c r="AA424" i="79"/>
  <c r="AA655" i="79"/>
  <c r="AA820" i="79"/>
  <c r="AA496" i="79"/>
  <c r="AA851" i="79"/>
  <c r="AA1048" i="79"/>
  <c r="AA1200" i="79"/>
  <c r="AA1344" i="79"/>
  <c r="AA126" i="79"/>
  <c r="AA575" i="79"/>
  <c r="AA866" i="79"/>
  <c r="AA1041" i="79"/>
  <c r="AA1169" i="79"/>
  <c r="AA1297" i="79"/>
  <c r="AA1425" i="79"/>
  <c r="AA423" i="79"/>
  <c r="AA779" i="79"/>
  <c r="AA993" i="79"/>
  <c r="AA1122" i="79"/>
  <c r="AA1250" i="79"/>
  <c r="AA1378" i="79"/>
  <c r="AA207" i="79"/>
  <c r="AA640" i="79"/>
  <c r="AA899" i="79"/>
  <c r="AA1062" i="79"/>
  <c r="AA1190" i="79"/>
  <c r="AA34" i="79"/>
  <c r="AA829" i="79"/>
  <c r="AA1147" i="79"/>
  <c r="AA1383" i="79"/>
  <c r="AA1537" i="79"/>
  <c r="AA1665" i="79"/>
  <c r="AA1793" i="79"/>
  <c r="AA1921" i="79"/>
  <c r="AA2049" i="79"/>
  <c r="AA2177" i="79"/>
  <c r="AA457" i="79"/>
  <c r="AA1004" i="79"/>
  <c r="AA1260" i="79"/>
  <c r="AA1466" i="79"/>
  <c r="AA1594" i="79"/>
  <c r="AA1722" i="79"/>
  <c r="AA1850" i="79"/>
  <c r="AA1978" i="79"/>
  <c r="AA2090" i="79"/>
  <c r="AA2186" i="79"/>
  <c r="AA46" i="79"/>
  <c r="AA511" i="79"/>
  <c r="AA834" i="79"/>
  <c r="AA1021" i="79"/>
  <c r="AA1149" i="79"/>
  <c r="AA1277" i="79"/>
  <c r="AA1388" i="79"/>
  <c r="AA1475" i="79"/>
  <c r="AA1539" i="79"/>
  <c r="AA1603" i="79"/>
  <c r="AA1667" i="79"/>
  <c r="AA1731" i="79"/>
  <c r="AA1795" i="79"/>
  <c r="AA1859" i="79"/>
  <c r="AA1923" i="79"/>
  <c r="AA1987" i="79"/>
  <c r="AA2051" i="79"/>
  <c r="AA2115" i="79"/>
  <c r="AA2179" i="79"/>
  <c r="AA2243" i="79"/>
  <c r="AA2307" i="79"/>
  <c r="AA2371" i="79"/>
  <c r="AA433" i="79"/>
  <c r="AA786" i="79"/>
  <c r="AA996" i="79"/>
  <c r="AA1125" i="79"/>
  <c r="AA1253" i="79"/>
  <c r="AA1367" i="79"/>
  <c r="AA1463" i="79"/>
  <c r="AA1527" i="79"/>
  <c r="AA1591" i="79"/>
  <c r="AA1655" i="79"/>
  <c r="AA1719" i="79"/>
  <c r="AA1783" i="79"/>
  <c r="AA1847" i="79"/>
  <c r="AA1911" i="79"/>
  <c r="AA1975" i="79"/>
  <c r="AA2039" i="79"/>
  <c r="AA2103" i="79"/>
  <c r="AA2167" i="79"/>
  <c r="AA2231" i="79"/>
  <c r="AA2295" i="79"/>
  <c r="AA414" i="79"/>
  <c r="AA989" i="79"/>
  <c r="AA1247" i="79"/>
  <c r="AA1460" i="79"/>
  <c r="AA1588" i="79"/>
  <c r="AA1716" i="79"/>
  <c r="AA1844" i="79"/>
  <c r="AA1972" i="79"/>
  <c r="AA2100" i="79"/>
  <c r="AA2228" i="79"/>
  <c r="AA2320" i="79"/>
  <c r="AA2393" i="79"/>
  <c r="AA2457" i="79"/>
  <c r="AA2521" i="79"/>
  <c r="AA2585" i="79"/>
  <c r="AA2649" i="79"/>
  <c r="AA2713" i="79"/>
  <c r="AA2777" i="79"/>
  <c r="AA2841" i="79"/>
  <c r="AA2905" i="79"/>
  <c r="AA194" i="79"/>
  <c r="AA893" i="79"/>
  <c r="AA1187" i="79"/>
  <c r="AA1415" i="79"/>
  <c r="AA1557" i="79"/>
  <c r="AA1685" i="79"/>
  <c r="AA1813" i="79"/>
  <c r="AA1941" i="79"/>
  <c r="AA2069" i="79"/>
  <c r="AA2197" i="79"/>
  <c r="AA2300" i="79"/>
  <c r="AA2377" i="79"/>
  <c r="AA2442" i="79"/>
  <c r="AA2506" i="79"/>
  <c r="AA2570" i="79"/>
  <c r="AA2634" i="79"/>
  <c r="AA2698" i="79"/>
  <c r="AA2762" i="79"/>
  <c r="AA2826" i="79"/>
  <c r="AA2890" i="79"/>
  <c r="AA2954" i="79"/>
  <c r="AA721" i="79"/>
  <c r="AA1092" i="79"/>
  <c r="AA1341" i="79"/>
  <c r="AA1510" i="79"/>
  <c r="AA1638" i="79"/>
  <c r="AA1766" i="79"/>
  <c r="Z2693" i="79"/>
  <c r="Z3551" i="79"/>
  <c r="Z1230" i="79"/>
  <c r="Z1562" i="79"/>
  <c r="Z2955" i="79"/>
  <c r="Z1318" i="79"/>
  <c r="Z3338" i="79"/>
  <c r="Z2959" i="79"/>
  <c r="Z2988" i="79"/>
  <c r="Z2827" i="79"/>
  <c r="Z2902" i="79"/>
  <c r="AA19" i="79"/>
  <c r="AA363" i="79"/>
  <c r="AA76" i="79"/>
  <c r="AA372" i="79"/>
  <c r="AA660" i="79"/>
  <c r="AA285" i="79"/>
  <c r="AA525" i="79"/>
  <c r="AA693" i="79"/>
  <c r="AA185" i="79"/>
  <c r="AA70" i="79"/>
  <c r="AA376" i="79"/>
  <c r="AA657" i="79"/>
  <c r="AA830" i="79"/>
  <c r="AA23" i="79"/>
  <c r="AA327" i="79"/>
  <c r="AA558" i="79"/>
  <c r="AA751" i="79"/>
  <c r="AA895" i="79"/>
  <c r="AA136" i="79"/>
  <c r="AA406" i="79"/>
  <c r="AA634" i="79"/>
  <c r="AA808" i="79"/>
  <c r="AA952" i="79"/>
  <c r="AA208" i="79"/>
  <c r="AA463" i="79"/>
  <c r="AA700" i="79"/>
  <c r="AA58" i="79"/>
  <c r="AA574" i="79"/>
  <c r="AA901" i="79"/>
  <c r="AA1080" i="79"/>
  <c r="AA1224" i="79"/>
  <c r="AA1368" i="79"/>
  <c r="AA222" i="79"/>
  <c r="AA650" i="79"/>
  <c r="AA905" i="79"/>
  <c r="AA1065" i="79"/>
  <c r="AA1193" i="79"/>
  <c r="AA1321" i="79"/>
  <c r="AA31" i="79"/>
  <c r="AA498" i="79"/>
  <c r="AA827" i="79"/>
  <c r="AA1018" i="79"/>
  <c r="AA1146" i="79"/>
  <c r="AA1274" i="79"/>
  <c r="AA1402" i="79"/>
  <c r="AA303" i="79"/>
  <c r="AA707" i="79"/>
  <c r="AA938" i="79"/>
  <c r="AA1086" i="79"/>
  <c r="AA1214" i="79"/>
  <c r="AA226" i="79"/>
  <c r="AA907" i="79"/>
  <c r="AA1195" i="79"/>
  <c r="AA1422" i="79"/>
  <c r="AA1561" i="79"/>
  <c r="AA1689" i="79"/>
  <c r="AA1817" i="79"/>
  <c r="AA1945" i="79"/>
  <c r="AA2073" i="79"/>
  <c r="AA2201" i="79"/>
  <c r="AA610" i="79"/>
  <c r="AA1052" i="79"/>
  <c r="AA1308" i="79"/>
  <c r="AA1490" i="79"/>
  <c r="AA1618" i="79"/>
  <c r="AA1746" i="79"/>
  <c r="AA1874" i="79"/>
  <c r="AA2002" i="79"/>
  <c r="AA2098" i="79"/>
  <c r="AA2194" i="79"/>
  <c r="AA110" i="79"/>
  <c r="AA561" i="79"/>
  <c r="AA859" i="79"/>
  <c r="AA1037" i="79"/>
  <c r="AA1165" i="79"/>
  <c r="AA1293" i="79"/>
  <c r="AA1399" i="79"/>
  <c r="AA1483" i="79"/>
  <c r="AA1547" i="79"/>
  <c r="AA1611" i="79"/>
  <c r="AA1675" i="79"/>
  <c r="AA1739" i="79"/>
  <c r="AA1803" i="79"/>
  <c r="AA1867" i="79"/>
  <c r="AA1931" i="79"/>
  <c r="AA1995" i="79"/>
  <c r="AA2059" i="79"/>
  <c r="AA2123" i="79"/>
  <c r="AA2187" i="79"/>
  <c r="AA2251" i="79"/>
  <c r="AA2315" i="79"/>
  <c r="AA2379" i="79"/>
  <c r="AA486" i="79"/>
  <c r="AA818" i="79"/>
  <c r="AA1013" i="79"/>
  <c r="AA1141" i="79"/>
  <c r="AA1269" i="79"/>
  <c r="AA1381" i="79"/>
  <c r="AA1471" i="79"/>
  <c r="AA1535" i="79"/>
  <c r="AA1599" i="79"/>
  <c r="AA1663" i="79"/>
  <c r="AA1727" i="79"/>
  <c r="AA1791" i="79"/>
  <c r="AA1855" i="79"/>
  <c r="AA1919" i="79"/>
  <c r="AA1983" i="79"/>
  <c r="AA2047" i="79"/>
  <c r="AA2111" i="79"/>
  <c r="AA2175" i="79"/>
  <c r="AA2239" i="79"/>
  <c r="AA2303" i="79"/>
  <c r="AA514" i="79"/>
  <c r="AA1023" i="79"/>
  <c r="AA1279" i="79"/>
  <c r="AA1476" i="79"/>
  <c r="AA1604" i="79"/>
  <c r="AA1732" i="79"/>
  <c r="AA1860" i="79"/>
  <c r="AA1988" i="79"/>
  <c r="AA2116" i="79"/>
  <c r="AA2244" i="79"/>
  <c r="AA2330" i="79"/>
  <c r="AA2401" i="79"/>
  <c r="AA2465" i="79"/>
  <c r="AA2529" i="79"/>
  <c r="AA2593" i="79"/>
  <c r="AA2657" i="79"/>
  <c r="AA2721" i="79"/>
  <c r="AA2785" i="79"/>
  <c r="AA2849" i="79"/>
  <c r="AA2913" i="79"/>
  <c r="AA322" i="79"/>
  <c r="AA946" i="79"/>
  <c r="AA1219" i="79"/>
  <c r="AA1443" i="79"/>
  <c r="AA1573" i="79"/>
  <c r="AA1701" i="79"/>
  <c r="AA1829" i="79"/>
  <c r="AA1957" i="79"/>
  <c r="AA2085" i="79"/>
  <c r="AA2213" i="79"/>
  <c r="AA2310" i="79"/>
  <c r="AA2386" i="79"/>
  <c r="AA2450" i="79"/>
  <c r="AA2514" i="79"/>
  <c r="AA2578" i="79"/>
  <c r="AA2642" i="79"/>
  <c r="AA2706" i="79"/>
  <c r="AA2770" i="79"/>
  <c r="AA2834" i="79"/>
  <c r="AA2898" i="79"/>
  <c r="AA2962" i="79"/>
  <c r="AA785" i="79"/>
  <c r="AA1124" i="79"/>
  <c r="AA1366" i="79"/>
  <c r="AA1526" i="79"/>
  <c r="AA1654" i="79"/>
  <c r="AA1782" i="79"/>
  <c r="AA1910" i="79"/>
  <c r="AA2038" i="79"/>
  <c r="AA2166" i="79"/>
  <c r="AA2280" i="79"/>
  <c r="AA2360" i="79"/>
  <c r="AA2427" i="79"/>
  <c r="AA2491" i="79"/>
  <c r="AA2555" i="79"/>
  <c r="AA2619" i="79"/>
  <c r="Z2875" i="79"/>
  <c r="Z733" i="79"/>
  <c r="Z1470" i="79"/>
  <c r="Z942" i="79"/>
  <c r="Z3089" i="79"/>
  <c r="Z1914" i="79"/>
  <c r="Z3228" i="79"/>
  <c r="Z3040" i="79"/>
  <c r="Z3116" i="79"/>
  <c r="Z3185" i="79"/>
  <c r="Z3032" i="79"/>
  <c r="AA43" i="79"/>
  <c r="AA459" i="79"/>
  <c r="AA108" i="79"/>
  <c r="AA396" i="79"/>
  <c r="AA21" i="79"/>
  <c r="AA309" i="79"/>
  <c r="AA533" i="79"/>
  <c r="AA33" i="79"/>
  <c r="AA193" i="79"/>
  <c r="AA86" i="79"/>
  <c r="AA401" i="79"/>
  <c r="AA671" i="79"/>
  <c r="AA846" i="79"/>
  <c r="AA39" i="79"/>
  <c r="AA338" i="79"/>
  <c r="AA569" i="79"/>
  <c r="AA759" i="79"/>
  <c r="AA911" i="79"/>
  <c r="AA152" i="79"/>
  <c r="AA417" i="79"/>
  <c r="AA648" i="79"/>
  <c r="AA816" i="79"/>
  <c r="AA960" i="79"/>
  <c r="AA224" i="79"/>
  <c r="AA488" i="79"/>
  <c r="AA708" i="79"/>
  <c r="AA90" i="79"/>
  <c r="AA599" i="79"/>
  <c r="AA915" i="79"/>
  <c r="AA1088" i="79"/>
  <c r="AA1232" i="79"/>
  <c r="AA1376" i="79"/>
  <c r="AA254" i="79"/>
  <c r="AA678" i="79"/>
  <c r="AA916" i="79"/>
  <c r="AA1073" i="79"/>
  <c r="AA1201" i="79"/>
  <c r="AA1329" i="79"/>
  <c r="AA63" i="79"/>
  <c r="AA526" i="79"/>
  <c r="AA842" i="79"/>
  <c r="AA1026" i="79"/>
  <c r="AA1154" i="79"/>
  <c r="AA1282" i="79"/>
  <c r="AA1410" i="79"/>
  <c r="AA334" i="79"/>
  <c r="AA723" i="79"/>
  <c r="AA949" i="79"/>
  <c r="AA1094" i="79"/>
  <c r="AA1222" i="79"/>
  <c r="AA290" i="79"/>
  <c r="AA932" i="79"/>
  <c r="AA1211" i="79"/>
  <c r="AA1436" i="79"/>
  <c r="AA1569" i="79"/>
  <c r="AA1697" i="79"/>
  <c r="AA1825" i="79"/>
  <c r="AA1953" i="79"/>
  <c r="AA2081" i="79"/>
  <c r="AA2209" i="79"/>
  <c r="AA663" i="79"/>
  <c r="AA1068" i="79"/>
  <c r="AA1323" i="79"/>
  <c r="AA1498" i="79"/>
  <c r="AA1626" i="79"/>
  <c r="AA1754" i="79"/>
  <c r="AA1882" i="79"/>
  <c r="AA2010" i="79"/>
  <c r="AA2106" i="79"/>
  <c r="AA2202" i="79"/>
  <c r="AA174" i="79"/>
  <c r="AA614" i="79"/>
  <c r="AA884" i="79"/>
  <c r="AA1053" i="79"/>
  <c r="AA1181" i="79"/>
  <c r="AA1309" i="79"/>
  <c r="AA1413" i="79"/>
  <c r="AA1491" i="79"/>
  <c r="AA1555" i="79"/>
  <c r="AA1619" i="79"/>
  <c r="AA1683" i="79"/>
  <c r="AA1747" i="79"/>
  <c r="AA1811" i="79"/>
  <c r="AA1875" i="79"/>
  <c r="AA1939" i="79"/>
  <c r="AA2003" i="79"/>
  <c r="AA2067" i="79"/>
  <c r="AA2131" i="79"/>
  <c r="AA2195" i="79"/>
  <c r="AA2259" i="79"/>
  <c r="AA2323" i="79"/>
  <c r="AA78" i="79"/>
  <c r="AA536" i="79"/>
  <c r="AA845" i="79"/>
  <c r="AA1029" i="79"/>
  <c r="AA1157" i="79"/>
  <c r="AA1285" i="79"/>
  <c r="AA1395" i="79"/>
  <c r="AA1479" i="79"/>
  <c r="AA1543" i="79"/>
  <c r="AA1607" i="79"/>
  <c r="AA1671" i="79"/>
  <c r="AA1735" i="79"/>
  <c r="AA1799" i="79"/>
  <c r="AA1863" i="79"/>
  <c r="AA1927" i="79"/>
  <c r="AA1991" i="79"/>
  <c r="AA2055" i="79"/>
  <c r="AA2119" i="79"/>
  <c r="AA2183" i="79"/>
  <c r="AA2247" i="79"/>
  <c r="AA2311" i="79"/>
  <c r="AA617" i="79"/>
  <c r="AA1055" i="79"/>
  <c r="AA1311" i="79"/>
  <c r="AA1492" i="79"/>
  <c r="AA1620" i="79"/>
  <c r="AA1748" i="79"/>
  <c r="AA1876" i="79"/>
  <c r="AA2004" i="79"/>
  <c r="AA2132" i="79"/>
  <c r="AA2256" i="79"/>
  <c r="AA2340" i="79"/>
  <c r="AA2409" i="79"/>
  <c r="AA2473" i="79"/>
  <c r="AA2537" i="79"/>
  <c r="AA2601" i="79"/>
  <c r="AA2665" i="79"/>
  <c r="AA2729" i="79"/>
  <c r="AA2793" i="79"/>
  <c r="AA2857" i="79"/>
  <c r="AA2921" i="79"/>
  <c r="AA425" i="79"/>
  <c r="AA994" i="79"/>
  <c r="AA1251" i="79"/>
  <c r="AA1461" i="79"/>
  <c r="AA1589" i="79"/>
  <c r="AA1717" i="79"/>
  <c r="AA1845" i="79"/>
  <c r="AA1973" i="79"/>
  <c r="AA2101" i="79"/>
  <c r="AA2229" i="79"/>
  <c r="AA2321" i="79"/>
  <c r="AA2394" i="79"/>
  <c r="AA2458" i="79"/>
  <c r="AA2522" i="79"/>
  <c r="AA2586" i="79"/>
  <c r="AA2650" i="79"/>
  <c r="AA2714" i="79"/>
  <c r="AA2778" i="79"/>
  <c r="AA2842" i="79"/>
  <c r="AA2906" i="79"/>
  <c r="AA74" i="79"/>
  <c r="AA844" i="79"/>
  <c r="AA1156" i="79"/>
  <c r="AA1391" i="79"/>
  <c r="AA1542" i="79"/>
  <c r="AA1670" i="79"/>
  <c r="AA1798" i="79"/>
  <c r="AA1926" i="79"/>
  <c r="AA2054" i="79"/>
  <c r="AA2182" i="79"/>
  <c r="AA2290" i="79"/>
  <c r="AA2369" i="79"/>
  <c r="AA2435" i="79"/>
  <c r="AA2499" i="79"/>
  <c r="AA2563" i="79"/>
  <c r="AA2627" i="79"/>
  <c r="AA2691" i="79"/>
  <c r="AA2755" i="79"/>
  <c r="AA2819" i="79"/>
  <c r="AA2883" i="79"/>
  <c r="AA2947" i="79"/>
  <c r="AA3011" i="79"/>
  <c r="Z3246" i="79"/>
  <c r="Z2595" i="79"/>
  <c r="Z668" i="79"/>
  <c r="Z2839" i="79"/>
  <c r="Z2767" i="79"/>
  <c r="Z3176" i="79"/>
  <c r="Z1049" i="79"/>
  <c r="Z3545" i="79"/>
  <c r="Z508" i="79"/>
  <c r="Z1371" i="79"/>
  <c r="Z3442" i="79"/>
  <c r="AA195" i="79"/>
  <c r="AA603" i="79"/>
  <c r="AA228" i="79"/>
  <c r="AA516" i="79"/>
  <c r="AA141" i="79"/>
  <c r="AA421" i="79"/>
  <c r="AA605" i="79"/>
  <c r="AA105" i="79"/>
  <c r="AA265" i="79"/>
  <c r="AA230" i="79"/>
  <c r="AA529" i="79"/>
  <c r="AA750" i="79"/>
  <c r="AA918" i="79"/>
  <c r="AA167" i="79"/>
  <c r="AA441" i="79"/>
  <c r="AA672" i="79"/>
  <c r="AA823" i="79"/>
  <c r="AA975" i="79"/>
  <c r="AA280" i="79"/>
  <c r="AA520" i="79"/>
  <c r="AA728" i="79"/>
  <c r="AA880" i="79"/>
  <c r="AA64" i="79"/>
  <c r="AA346" i="79"/>
  <c r="AA591" i="79"/>
  <c r="AA772" i="79"/>
  <c r="AA343" i="79"/>
  <c r="AA761" i="79"/>
  <c r="AA1008" i="79"/>
  <c r="AA1152" i="79"/>
  <c r="AA1296" i="79"/>
  <c r="AA1432" i="79"/>
  <c r="AA447" i="79"/>
  <c r="AA794" i="79"/>
  <c r="AA1001" i="79"/>
  <c r="AA1129" i="79"/>
  <c r="AA1257" i="79"/>
  <c r="AA1385" i="79"/>
  <c r="AA287" i="79"/>
  <c r="AA699" i="79"/>
  <c r="AA931" i="79"/>
  <c r="AA1082" i="79"/>
  <c r="AA1210" i="79"/>
  <c r="AA1338" i="79"/>
  <c r="AA47" i="79"/>
  <c r="AA512" i="79"/>
  <c r="AA835" i="79"/>
  <c r="AA1022" i="79"/>
  <c r="AA1150" i="79"/>
  <c r="AA1278" i="79"/>
  <c r="AA656" i="79"/>
  <c r="AA1067" i="79"/>
  <c r="AA1319" i="79"/>
  <c r="AA1497" i="79"/>
  <c r="AA1625" i="79"/>
  <c r="AA1753" i="79"/>
  <c r="AA1881" i="79"/>
  <c r="AA2009" i="79"/>
  <c r="AA2137" i="79"/>
  <c r="AA170" i="79"/>
  <c r="AA883" i="79"/>
  <c r="AA1180" i="79"/>
  <c r="AA1412" i="79"/>
  <c r="AA1554" i="79"/>
  <c r="AA1682" i="79"/>
  <c r="AA1810" i="79"/>
  <c r="AA1938" i="79"/>
  <c r="AA2042" i="79"/>
  <c r="AA2154" i="79"/>
  <c r="AA2226" i="79"/>
  <c r="AA358" i="79"/>
  <c r="AA738" i="79"/>
  <c r="AA962" i="79"/>
  <c r="AA1101" i="79"/>
  <c r="AA1229" i="79"/>
  <c r="AA1349" i="79"/>
  <c r="AA1449" i="79"/>
  <c r="AA1515" i="79"/>
  <c r="AA1579" i="79"/>
  <c r="AA1643" i="79"/>
  <c r="AA1707" i="79"/>
  <c r="AA1771" i="79"/>
  <c r="AA1835" i="79"/>
  <c r="AA1899" i="79"/>
  <c r="AA1963" i="79"/>
  <c r="AA2027" i="79"/>
  <c r="AA2091" i="79"/>
  <c r="AA2155" i="79"/>
  <c r="AA2219" i="79"/>
  <c r="AA2283" i="79"/>
  <c r="AA2347" i="79"/>
  <c r="AA270" i="79"/>
  <c r="AA689" i="79"/>
  <c r="AA923" i="79"/>
  <c r="AA1077" i="79"/>
  <c r="AA1205" i="79"/>
  <c r="AA1331" i="79"/>
  <c r="AA1431" i="79"/>
  <c r="AA1503" i="79"/>
  <c r="AA1567" i="79"/>
  <c r="AA1631" i="79"/>
  <c r="AA1695" i="79"/>
  <c r="AA1759" i="79"/>
  <c r="AA1823" i="79"/>
  <c r="AA1887" i="79"/>
  <c r="AA1951" i="79"/>
  <c r="AA2015" i="79"/>
  <c r="AA2079" i="79"/>
  <c r="AA2143" i="79"/>
  <c r="AA2207" i="79"/>
  <c r="AA2271" i="79"/>
  <c r="AA50" i="79"/>
  <c r="AA836" i="79"/>
  <c r="AA1151" i="79"/>
  <c r="AA1389" i="79"/>
  <c r="AA1540" i="79"/>
  <c r="AA1668" i="79"/>
  <c r="AA1796" i="79"/>
  <c r="AA1924" i="79"/>
  <c r="AA2052" i="79"/>
  <c r="AA2180" i="79"/>
  <c r="AA2288" i="79"/>
  <c r="AA2367" i="79"/>
  <c r="AA2433" i="79"/>
  <c r="AA2497" i="79"/>
  <c r="AA2561" i="79"/>
  <c r="AA2625" i="79"/>
  <c r="AA2689" i="79"/>
  <c r="AA2753" i="79"/>
  <c r="AA2817" i="79"/>
  <c r="AA2881" i="79"/>
  <c r="AA2945" i="79"/>
  <c r="AA717" i="79"/>
  <c r="AA1091" i="79"/>
  <c r="AA1340" i="79"/>
  <c r="AA1509" i="79"/>
  <c r="AA1637" i="79"/>
  <c r="AA1765" i="79"/>
  <c r="AA1893" i="79"/>
  <c r="AA2021" i="79"/>
  <c r="AA2149" i="79"/>
  <c r="AA2268" i="79"/>
  <c r="AA2350" i="79"/>
  <c r="AA2418" i="79"/>
  <c r="AA2482" i="79"/>
  <c r="AA2546" i="79"/>
  <c r="AA2610" i="79"/>
  <c r="AA2674" i="79"/>
  <c r="AA2738" i="79"/>
  <c r="AA2802" i="79"/>
  <c r="AA2866" i="79"/>
  <c r="AA2930" i="79"/>
  <c r="AA432" i="79"/>
  <c r="AA995" i="79"/>
  <c r="AA1252" i="79"/>
  <c r="AA1462" i="79"/>
  <c r="AA1590" i="79"/>
  <c r="AA1718" i="79"/>
  <c r="AA1846" i="79"/>
  <c r="AA1974" i="79"/>
  <c r="AA2102" i="79"/>
  <c r="AA2230" i="79"/>
  <c r="AA2322" i="79"/>
  <c r="AA2395" i="79"/>
  <c r="AA2459" i="79"/>
  <c r="AA2523" i="79"/>
  <c r="AA2587" i="79"/>
  <c r="AA2651" i="79"/>
  <c r="AA2715" i="79"/>
  <c r="AA2779" i="79"/>
  <c r="AA2843" i="79"/>
  <c r="AA2907" i="79"/>
  <c r="AA2971" i="79"/>
  <c r="Z3365" i="79"/>
  <c r="Z1386" i="79"/>
  <c r="Z3036" i="79"/>
  <c r="Z3452" i="79"/>
  <c r="Z3378" i="79"/>
  <c r="AA515" i="79"/>
  <c r="AA468" i="79"/>
  <c r="AA389" i="79"/>
  <c r="AA65" i="79"/>
  <c r="AA166" i="79"/>
  <c r="AA718" i="79"/>
  <c r="AA119" i="79"/>
  <c r="AA633" i="79"/>
  <c r="AA943" i="79"/>
  <c r="AA481" i="79"/>
  <c r="AA848" i="79"/>
  <c r="AA304" i="79"/>
  <c r="AA740" i="79"/>
  <c r="AA713" i="79"/>
  <c r="AA1128" i="79"/>
  <c r="AA1408" i="79"/>
  <c r="AA746" i="79"/>
  <c r="AA1105" i="79"/>
  <c r="AA1361" i="79"/>
  <c r="AA626" i="79"/>
  <c r="AA1058" i="79"/>
  <c r="AA1314" i="79"/>
  <c r="AA434" i="79"/>
  <c r="AA997" i="79"/>
  <c r="AA1254" i="79"/>
  <c r="AA1019" i="79"/>
  <c r="AA1473" i="79"/>
  <c r="AA1729" i="79"/>
  <c r="AA1985" i="79"/>
  <c r="AA2241" i="79"/>
  <c r="AA1132" i="79"/>
  <c r="AA1530" i="79"/>
  <c r="AA1786" i="79"/>
  <c r="AA2034" i="79"/>
  <c r="AA2218" i="79"/>
  <c r="AA706" i="79"/>
  <c r="AA1085" i="79"/>
  <c r="AA1335" i="79"/>
  <c r="AA1507" i="79"/>
  <c r="AA1635" i="79"/>
  <c r="AA1763" i="79"/>
  <c r="AA1891" i="79"/>
  <c r="AA2019" i="79"/>
  <c r="AA2147" i="79"/>
  <c r="AA2275" i="79"/>
  <c r="AA206" i="79"/>
  <c r="AA898" i="79"/>
  <c r="AA1189" i="79"/>
  <c r="AA1420" i="79"/>
  <c r="AA1559" i="79"/>
  <c r="AA1687" i="79"/>
  <c r="AA1815" i="79"/>
  <c r="AA1943" i="79"/>
  <c r="AA2071" i="79"/>
  <c r="AA2199" i="79"/>
  <c r="AA2327" i="79"/>
  <c r="AA1119" i="79"/>
  <c r="AA1524" i="79"/>
  <c r="AA1780" i="79"/>
  <c r="AA2036" i="79"/>
  <c r="AA2277" i="79"/>
  <c r="AA2425" i="79"/>
  <c r="AA2553" i="79"/>
  <c r="AA2681" i="79"/>
  <c r="AA2809" i="79"/>
  <c r="AA2937" i="79"/>
  <c r="AA1059" i="79"/>
  <c r="AA1493" i="79"/>
  <c r="AA1749" i="79"/>
  <c r="AA2005" i="79"/>
  <c r="AA2257" i="79"/>
  <c r="AA2410" i="79"/>
  <c r="AA2538" i="79"/>
  <c r="AA2666" i="79"/>
  <c r="AA2794" i="79"/>
  <c r="AA2922" i="79"/>
  <c r="AA947" i="79"/>
  <c r="AA1444" i="79"/>
  <c r="AA1702" i="79"/>
  <c r="AA1942" i="79"/>
  <c r="AA2134" i="79"/>
  <c r="AA2312" i="79"/>
  <c r="AA2419" i="79"/>
  <c r="AA2531" i="79"/>
  <c r="AA2635" i="79"/>
  <c r="AA2723" i="79"/>
  <c r="AA2803" i="79"/>
  <c r="AA2891" i="79"/>
  <c r="AA2979" i="79"/>
  <c r="AA382" i="79"/>
  <c r="AA972" i="79"/>
  <c r="AA1236" i="79"/>
  <c r="AA1453" i="79"/>
  <c r="AA1582" i="79"/>
  <c r="AA1710" i="79"/>
  <c r="AA1838" i="79"/>
  <c r="AA1966" i="79"/>
  <c r="AA2094" i="79"/>
  <c r="AA2222" i="79"/>
  <c r="AA2317" i="79"/>
  <c r="AA2391" i="79"/>
  <c r="AA2455" i="79"/>
  <c r="AA2519" i="79"/>
  <c r="AA2583" i="79"/>
  <c r="AA2647" i="79"/>
  <c r="AA2711" i="79"/>
  <c r="AA2775" i="79"/>
  <c r="AA2839" i="79"/>
  <c r="AA2903" i="79"/>
  <c r="AA2967" i="79"/>
  <c r="AA82" i="79"/>
  <c r="AA1159" i="79"/>
  <c r="AA1544" i="79"/>
  <c r="AA1800" i="79"/>
  <c r="AA2056" i="79"/>
  <c r="AA2292" i="79"/>
  <c r="AA2436" i="79"/>
  <c r="AA2564" i="79"/>
  <c r="AA2692" i="79"/>
  <c r="AA2820" i="79"/>
  <c r="AA2948" i="79"/>
  <c r="AA3035" i="79"/>
  <c r="AA3099" i="79"/>
  <c r="AA3163" i="79"/>
  <c r="AA3227" i="79"/>
  <c r="AA3291" i="79"/>
  <c r="AA3355" i="79"/>
  <c r="AA3419" i="79"/>
  <c r="AA3483" i="79"/>
  <c r="AA3547" i="79"/>
  <c r="AA1103" i="79"/>
  <c r="AA1516" i="79"/>
  <c r="AA1772" i="79"/>
  <c r="AA2028" i="79"/>
  <c r="AA2272" i="79"/>
  <c r="AA2421" i="79"/>
  <c r="AA2549" i="79"/>
  <c r="AA2677" i="79"/>
  <c r="AA2805" i="79"/>
  <c r="AA2933" i="79"/>
  <c r="AA3028" i="79"/>
  <c r="AA3092" i="79"/>
  <c r="AA3156" i="79"/>
  <c r="AA3220" i="79"/>
  <c r="AA3284" i="79"/>
  <c r="AA3348" i="79"/>
  <c r="AA3412" i="79"/>
  <c r="AA3476" i="79"/>
  <c r="AA3540" i="79"/>
  <c r="AA1043" i="79"/>
  <c r="AA1485" i="79"/>
  <c r="AA1741" i="79"/>
  <c r="AA1997" i="79"/>
  <c r="AA2252" i="79"/>
  <c r="AA2406" i="79"/>
  <c r="AA2534" i="79"/>
  <c r="AA2662" i="79"/>
  <c r="AA2790" i="79"/>
  <c r="AA2918" i="79"/>
  <c r="AA3018" i="79"/>
  <c r="AA3085" i="79"/>
  <c r="AA3149" i="79"/>
  <c r="AA3213" i="79"/>
  <c r="AA3277" i="79"/>
  <c r="AA3341" i="79"/>
  <c r="Z960" i="79"/>
  <c r="Z1494" i="79"/>
  <c r="Z3288" i="79"/>
  <c r="Z3216" i="79"/>
  <c r="Z2074" i="79"/>
  <c r="AA627" i="79"/>
  <c r="AA548" i="79"/>
  <c r="AA429" i="79"/>
  <c r="AA113" i="79"/>
  <c r="AA246" i="79"/>
  <c r="AA758" i="79"/>
  <c r="AA199" i="79"/>
  <c r="AA686" i="79"/>
  <c r="AA983" i="79"/>
  <c r="AA534" i="79"/>
  <c r="AA888" i="79"/>
  <c r="AA360" i="79"/>
  <c r="AA780" i="79"/>
  <c r="AA793" i="79"/>
  <c r="AA1160" i="79"/>
  <c r="AA1440" i="79"/>
  <c r="AA810" i="79"/>
  <c r="AA1137" i="79"/>
  <c r="AA1393" i="79"/>
  <c r="AA715" i="79"/>
  <c r="AA1090" i="79"/>
  <c r="AA1346" i="79"/>
  <c r="AA537" i="79"/>
  <c r="AA1030" i="79"/>
  <c r="AA1286" i="79"/>
  <c r="AA1083" i="79"/>
  <c r="AA1505" i="79"/>
  <c r="AA1761" i="79"/>
  <c r="AA2017" i="79"/>
  <c r="AA234" i="79"/>
  <c r="AA1196" i="79"/>
  <c r="AA1562" i="79"/>
  <c r="AA1818" i="79"/>
  <c r="AA2066" i="79"/>
  <c r="AA2234" i="79"/>
  <c r="AA770" i="79"/>
  <c r="AA1117" i="79"/>
  <c r="AA1363" i="79"/>
  <c r="AA1523" i="79"/>
  <c r="AA1651" i="79"/>
  <c r="AA1779" i="79"/>
  <c r="AA1907" i="79"/>
  <c r="AA2035" i="79"/>
  <c r="AA2163" i="79"/>
  <c r="AA2291" i="79"/>
  <c r="AA330" i="79"/>
  <c r="AA948" i="79"/>
  <c r="AA1221" i="79"/>
  <c r="AA1445" i="79"/>
  <c r="AA1575" i="79"/>
  <c r="AA1703" i="79"/>
  <c r="AA1831" i="79"/>
  <c r="AA1959" i="79"/>
  <c r="AA2087" i="79"/>
  <c r="AA2215" i="79"/>
  <c r="AA178" i="79"/>
  <c r="AA1183" i="79"/>
  <c r="AA1556" i="79"/>
  <c r="AA1812" i="79"/>
  <c r="AA2068" i="79"/>
  <c r="AA2298" i="79"/>
  <c r="AA2441" i="79"/>
  <c r="AA2569" i="79"/>
  <c r="AA2697" i="79"/>
  <c r="AA2825" i="79"/>
  <c r="AA2953" i="79"/>
  <c r="AA1123" i="79"/>
  <c r="AA1525" i="79"/>
  <c r="AA1781" i="79"/>
  <c r="AA2037" i="79"/>
  <c r="AA2278" i="79"/>
  <c r="AA2426" i="79"/>
  <c r="AA2554" i="79"/>
  <c r="AA2682" i="79"/>
  <c r="AA2810" i="79"/>
  <c r="AA2938" i="79"/>
  <c r="AA1028" i="79"/>
  <c r="AA1478" i="79"/>
  <c r="AA1734" i="79"/>
  <c r="AA1958" i="79"/>
  <c r="AA2150" i="79"/>
  <c r="AA2333" i="79"/>
  <c r="AA2443" i="79"/>
  <c r="AA2539" i="79"/>
  <c r="AA2643" i="79"/>
  <c r="AA2731" i="79"/>
  <c r="AA2811" i="79"/>
  <c r="AA2899" i="79"/>
  <c r="AA2987" i="79"/>
  <c r="AA482" i="79"/>
  <c r="AA1012" i="79"/>
  <c r="AA1268" i="79"/>
  <c r="AA1470" i="79"/>
  <c r="AA1598" i="79"/>
  <c r="AA1726" i="79"/>
  <c r="AA1854" i="79"/>
  <c r="AA1982" i="79"/>
  <c r="AA2110" i="79"/>
  <c r="AA2238" i="79"/>
  <c r="AA2328" i="79"/>
  <c r="AA2399" i="79"/>
  <c r="AA2463" i="79"/>
  <c r="AA2527" i="79"/>
  <c r="AA2591" i="79"/>
  <c r="AA2655" i="79"/>
  <c r="AA2719" i="79"/>
  <c r="AA2783" i="79"/>
  <c r="AA2847" i="79"/>
  <c r="AA2911" i="79"/>
  <c r="AA2975" i="79"/>
  <c r="AA336" i="79"/>
  <c r="AA1223" i="79"/>
  <c r="AA1576" i="79"/>
  <c r="AA1832" i="79"/>
  <c r="AA2088" i="79"/>
  <c r="AA2313" i="79"/>
  <c r="AA2452" i="79"/>
  <c r="AA2580" i="79"/>
  <c r="AA2708" i="79"/>
  <c r="AA2836" i="79"/>
  <c r="AA2961" i="79"/>
  <c r="AA3043" i="79"/>
  <c r="AA3107" i="79"/>
  <c r="AA3171" i="79"/>
  <c r="AA3235" i="79"/>
  <c r="AA3299" i="79"/>
  <c r="AA3363" i="79"/>
  <c r="AA3427" i="79"/>
  <c r="AA3491" i="79"/>
  <c r="AA114" i="79"/>
  <c r="AA1167" i="79"/>
  <c r="AA1548" i="79"/>
  <c r="AA1804" i="79"/>
  <c r="AA2060" i="79"/>
  <c r="AA2293" i="79"/>
  <c r="AA2437" i="79"/>
  <c r="AA2565" i="79"/>
  <c r="AA2693" i="79"/>
  <c r="AA2821" i="79"/>
  <c r="AA2949" i="79"/>
  <c r="AA3036" i="79"/>
  <c r="AA3100" i="79"/>
  <c r="AA3164" i="79"/>
  <c r="AA3228" i="79"/>
  <c r="AA3292" i="79"/>
  <c r="AA3356" i="79"/>
  <c r="AA3420" i="79"/>
  <c r="AA3484" i="79"/>
  <c r="AA3548" i="79"/>
  <c r="AA1107" i="79"/>
  <c r="AA1517" i="79"/>
  <c r="AA1773" i="79"/>
  <c r="AA2029" i="79"/>
  <c r="AA2273" i="79"/>
  <c r="AA2422" i="79"/>
  <c r="AA2550" i="79"/>
  <c r="AA2678" i="79"/>
  <c r="AA2806" i="79"/>
  <c r="AA2934" i="79"/>
  <c r="AA3029" i="79"/>
  <c r="AA3093" i="79"/>
  <c r="AA3157" i="79"/>
  <c r="AA3221" i="79"/>
  <c r="AA3285" i="79"/>
  <c r="AA3349" i="79"/>
  <c r="AA3413" i="79"/>
  <c r="AA3477" i="79"/>
  <c r="AA3541" i="79"/>
  <c r="AA1075" i="79"/>
  <c r="AA1501" i="79"/>
  <c r="AA1757" i="79"/>
  <c r="AA2013" i="79"/>
  <c r="AA2262" i="79"/>
  <c r="AA2414" i="79"/>
  <c r="AA2542" i="79"/>
  <c r="AA2670" i="79"/>
  <c r="AA2798" i="79"/>
  <c r="AA2926" i="79"/>
  <c r="AA3024" i="79"/>
  <c r="AA3089" i="79"/>
  <c r="AA3153" i="79"/>
  <c r="AA3217" i="79"/>
  <c r="AA3281" i="79"/>
  <c r="AA3345" i="79"/>
  <c r="AA3409" i="79"/>
  <c r="AA3473" i="79"/>
  <c r="AA3537" i="79"/>
  <c r="AA1407" i="79"/>
  <c r="AA1936" i="79"/>
  <c r="AA2375" i="79"/>
  <c r="AA2632" i="79"/>
  <c r="AA2888" i="79"/>
  <c r="AA3070" i="79"/>
  <c r="AA3198" i="79"/>
  <c r="AA3326" i="79"/>
  <c r="AA3454" i="79"/>
  <c r="AA642" i="79"/>
  <c r="AA1624" i="79"/>
  <c r="AA2136" i="79"/>
  <c r="AA2476" i="79"/>
  <c r="AA2732" i="79"/>
  <c r="AA2978" i="79"/>
  <c r="AA3119" i="79"/>
  <c r="AA3247" i="79"/>
  <c r="AA3375" i="79"/>
  <c r="AA3503" i="79"/>
  <c r="AA1199" i="79"/>
  <c r="AA1820" i="79"/>
  <c r="AA2304" i="79"/>
  <c r="AA2573" i="79"/>
  <c r="AA2829" i="79"/>
  <c r="AA3040" i="79"/>
  <c r="AA3168" i="79"/>
  <c r="AA3296" i="79"/>
  <c r="AA3424" i="79"/>
  <c r="AA464" i="79"/>
  <c r="AA1596" i="79"/>
  <c r="AA2108" i="79"/>
  <c r="AA2461" i="79"/>
  <c r="AA2717" i="79"/>
  <c r="AA2969" i="79"/>
  <c r="AA3112" i="79"/>
  <c r="AA3240" i="79"/>
  <c r="AA3368" i="79"/>
  <c r="AA3496" i="79"/>
  <c r="AA1568" i="79"/>
  <c r="AA2448" i="79"/>
  <c r="AA2960" i="79"/>
  <c r="AA3234" i="79"/>
  <c r="AA3490" i="79"/>
  <c r="AA1840" i="79"/>
  <c r="AA2584" i="79"/>
  <c r="AA3046" i="79"/>
  <c r="AA3302" i="79"/>
  <c r="AA439" i="79"/>
  <c r="AA2104" i="79"/>
  <c r="AA2716" i="79"/>
  <c r="AA3111" i="79"/>
  <c r="AA3367" i="79"/>
  <c r="AA1371" i="79"/>
  <c r="AA2361" i="79"/>
  <c r="AA2876" i="79"/>
  <c r="AA3191" i="79"/>
  <c r="AA3447" i="79"/>
  <c r="AA2112" i="79"/>
  <c r="AA3114" i="79"/>
  <c r="AA692" i="79"/>
  <c r="AA2736" i="79"/>
  <c r="AA3378" i="79"/>
  <c r="AA2160" i="79"/>
  <c r="AA3126" i="79"/>
  <c r="AA1920" i="79"/>
  <c r="AA3066" i="79"/>
  <c r="AA1111" i="79"/>
  <c r="AA2808" i="79"/>
  <c r="AA3414" i="79"/>
  <c r="AA2432" i="79"/>
  <c r="AA3226" i="79"/>
  <c r="AA2784" i="79"/>
  <c r="AA1472" i="79"/>
  <c r="AA3282" i="79"/>
  <c r="Z528" i="79"/>
  <c r="Z1915" i="79"/>
  <c r="Z3436" i="79"/>
  <c r="Z1102" i="79"/>
  <c r="Z2700" i="79"/>
  <c r="AA659" i="79"/>
  <c r="AA572" i="79"/>
  <c r="AA477" i="79"/>
  <c r="AA129" i="79"/>
  <c r="AA294" i="79"/>
  <c r="AA782" i="79"/>
  <c r="AA231" i="79"/>
  <c r="AA703" i="79"/>
  <c r="AA40" i="79"/>
  <c r="AA570" i="79"/>
  <c r="AA904" i="79"/>
  <c r="AA399" i="79"/>
  <c r="AA796" i="79"/>
  <c r="AA825" i="79"/>
  <c r="AA1176" i="79"/>
  <c r="AA62" i="79"/>
  <c r="AA841" i="79"/>
  <c r="AA1153" i="79"/>
  <c r="AA1409" i="79"/>
  <c r="AA747" i="79"/>
  <c r="AA1106" i="79"/>
  <c r="AA1362" i="79"/>
  <c r="AA590" i="79"/>
  <c r="AA1046" i="79"/>
  <c r="AA1302" i="79"/>
  <c r="AA1115" i="79"/>
  <c r="AA1521" i="79"/>
  <c r="AA1777" i="79"/>
  <c r="AA2033" i="79"/>
  <c r="AA354" i="79"/>
  <c r="AA1228" i="79"/>
  <c r="AA1578" i="79"/>
  <c r="AA1834" i="79"/>
  <c r="AA2074" i="79"/>
  <c r="AA2250" i="79"/>
  <c r="AA802" i="79"/>
  <c r="AA1133" i="79"/>
  <c r="AA1374" i="79"/>
  <c r="AA1531" i="79"/>
  <c r="AA1659" i="79"/>
  <c r="AA1787" i="79"/>
  <c r="AA1915" i="79"/>
  <c r="AA2043" i="79"/>
  <c r="AA2171" i="79"/>
  <c r="AA2299" i="79"/>
  <c r="AA383" i="79"/>
  <c r="AA973" i="79"/>
  <c r="AA1237" i="79"/>
  <c r="AA1454" i="79"/>
  <c r="AA1583" i="79"/>
  <c r="AA1711" i="79"/>
  <c r="AA1839" i="79"/>
  <c r="AA1967" i="79"/>
  <c r="AA2095" i="79"/>
  <c r="AA2223" i="79"/>
  <c r="AA306" i="79"/>
  <c r="AA1215" i="79"/>
  <c r="AA1572" i="79"/>
  <c r="AA1828" i="79"/>
  <c r="AA2084" i="79"/>
  <c r="AA2309" i="79"/>
  <c r="AA2449" i="79"/>
  <c r="AA2577" i="79"/>
  <c r="AA2705" i="79"/>
  <c r="AA2833" i="79"/>
  <c r="AA66" i="79"/>
  <c r="AA1155" i="79"/>
  <c r="AA1541" i="79"/>
  <c r="AA1797" i="79"/>
  <c r="AA2053" i="79"/>
  <c r="AA2289" i="79"/>
  <c r="AA2434" i="79"/>
  <c r="AA2562" i="79"/>
  <c r="AA2690" i="79"/>
  <c r="AA2818" i="79"/>
  <c r="AA2946" i="79"/>
  <c r="AA1060" i="79"/>
  <c r="AA1494" i="79"/>
  <c r="AA1750" i="79"/>
  <c r="AA1990" i="79"/>
  <c r="AA2198" i="79"/>
  <c r="AA2342" i="79"/>
  <c r="AA2451" i="79"/>
  <c r="AA2547" i="79"/>
  <c r="AA2659" i="79"/>
  <c r="AA2739" i="79"/>
  <c r="AA2827" i="79"/>
  <c r="AA2915" i="79"/>
  <c r="AA2995" i="79"/>
  <c r="AA585" i="79"/>
  <c r="AA1044" i="79"/>
  <c r="AA1300" i="79"/>
  <c r="AA1486" i="79"/>
  <c r="AA1614" i="79"/>
  <c r="AA1742" i="79"/>
  <c r="AA1870" i="79"/>
  <c r="AA1998" i="79"/>
  <c r="AA2126" i="79"/>
  <c r="AA2253" i="79"/>
  <c r="AA2337" i="79"/>
  <c r="AA2407" i="79"/>
  <c r="AA2471" i="79"/>
  <c r="AA2535" i="79"/>
  <c r="AA2599" i="79"/>
  <c r="AA2663" i="79"/>
  <c r="AA2727" i="79"/>
  <c r="AA2791" i="79"/>
  <c r="AA2855" i="79"/>
  <c r="AA2919" i="79"/>
  <c r="AA2983" i="79"/>
  <c r="AA542" i="79"/>
  <c r="AA1287" i="79"/>
  <c r="AA1608" i="79"/>
  <c r="AA1864" i="79"/>
  <c r="AA2120" i="79"/>
  <c r="AA2334" i="79"/>
  <c r="AA2468" i="79"/>
  <c r="AA2596" i="79"/>
  <c r="AA2724" i="79"/>
  <c r="AA2852" i="79"/>
  <c r="AA2973" i="79"/>
  <c r="AA3051" i="79"/>
  <c r="AA3115" i="79"/>
  <c r="AA3179" i="79"/>
  <c r="AA3243" i="79"/>
  <c r="AA3307" i="79"/>
  <c r="AA3371" i="79"/>
  <c r="AA3435" i="79"/>
  <c r="AA3499" i="79"/>
  <c r="AA361" i="79"/>
  <c r="AA1231" i="79"/>
  <c r="AA1580" i="79"/>
  <c r="AA1836" i="79"/>
  <c r="AA2092" i="79"/>
  <c r="AA2314" i="79"/>
  <c r="AA2453" i="79"/>
  <c r="AA2581" i="79"/>
  <c r="AA2709" i="79"/>
  <c r="AA2837" i="79"/>
  <c r="AA2964" i="79"/>
  <c r="AA3044" i="79"/>
  <c r="AA3108" i="79"/>
  <c r="AA3172" i="79"/>
  <c r="AA3236" i="79"/>
  <c r="AA3300" i="79"/>
  <c r="AA3364" i="79"/>
  <c r="AA3428" i="79"/>
  <c r="AA3492" i="79"/>
  <c r="AA130" i="79"/>
  <c r="AA1171" i="79"/>
  <c r="AA1549" i="79"/>
  <c r="AA1805" i="79"/>
  <c r="AA2061" i="79"/>
  <c r="AA2294" i="79"/>
  <c r="AA2438" i="79"/>
  <c r="AA2566" i="79"/>
  <c r="AA2694" i="79"/>
  <c r="AA2822" i="79"/>
  <c r="AA2950" i="79"/>
  <c r="AA3037" i="79"/>
  <c r="AA3101" i="79"/>
  <c r="AA3165" i="79"/>
  <c r="AA3229" i="79"/>
  <c r="AA3293" i="79"/>
  <c r="AA3357" i="79"/>
  <c r="AA3421" i="79"/>
  <c r="AA3485" i="79"/>
  <c r="AA3549" i="79"/>
  <c r="AA1139" i="79"/>
  <c r="AA1533" i="79"/>
  <c r="AA1789" i="79"/>
  <c r="AA2045" i="79"/>
  <c r="AA2284" i="79"/>
  <c r="AA2430" i="79"/>
  <c r="AA2558" i="79"/>
  <c r="AA2686" i="79"/>
  <c r="AA2814" i="79"/>
  <c r="AA2942" i="79"/>
  <c r="AA3033" i="79"/>
  <c r="AA3097" i="79"/>
  <c r="AA3161" i="79"/>
  <c r="AA3225" i="79"/>
  <c r="AA3289" i="79"/>
  <c r="AA3353" i="79"/>
  <c r="AA3417" i="79"/>
  <c r="AA3481" i="79"/>
  <c r="AA3545" i="79"/>
  <c r="AA1488" i="79"/>
  <c r="AA2000" i="79"/>
  <c r="AA2408" i="79"/>
  <c r="AA2664" i="79"/>
  <c r="AA2920" i="79"/>
  <c r="AA3086" i="79"/>
  <c r="AA3214" i="79"/>
  <c r="AA3342" i="79"/>
  <c r="AA3470" i="79"/>
  <c r="AA900" i="79"/>
  <c r="AA1688" i="79"/>
  <c r="AA2200" i="79"/>
  <c r="AA2508" i="79"/>
  <c r="AA2764" i="79"/>
  <c r="AA3000" i="79"/>
  <c r="AA3135" i="79"/>
  <c r="AA3263" i="79"/>
  <c r="AA3391" i="79"/>
  <c r="AA3519" i="79"/>
  <c r="AA1325" i="79"/>
  <c r="AA1884" i="79"/>
  <c r="AA2344" i="79"/>
  <c r="AA2605" i="79"/>
  <c r="AA2861" i="79"/>
  <c r="AA3056" i="79"/>
  <c r="AA3184" i="79"/>
  <c r="AA3312" i="79"/>
  <c r="AA3440" i="79"/>
  <c r="AA805" i="79"/>
  <c r="AA1660" i="79"/>
  <c r="AA2172" i="79"/>
  <c r="AA2493" i="79"/>
  <c r="AA2749" i="79"/>
  <c r="AA2990" i="79"/>
  <c r="AA3128" i="79"/>
  <c r="AA3256" i="79"/>
  <c r="AA3384" i="79"/>
  <c r="AA3512" i="79"/>
  <c r="AA1696" i="79"/>
  <c r="AA2512" i="79"/>
  <c r="AA3004" i="79"/>
  <c r="AA3266" i="79"/>
  <c r="AA3522" i="79"/>
  <c r="AA1968" i="79"/>
  <c r="AA2648" i="79"/>
  <c r="AA3078" i="79"/>
  <c r="AA3334" i="79"/>
  <c r="AA998" i="79"/>
  <c r="AA2232" i="79"/>
  <c r="AA2780" i="79"/>
  <c r="AA3143" i="79"/>
  <c r="AA3399" i="79"/>
  <c r="AA1528" i="79"/>
  <c r="AA2428" i="79"/>
  <c r="AA2940" i="79"/>
  <c r="AA3223" i="79"/>
  <c r="AA3479" i="79"/>
  <c r="AA2329" i="79"/>
  <c r="AA3178" i="79"/>
  <c r="AA1332" i="79"/>
  <c r="AA2864" i="79"/>
  <c r="AA3442" i="79"/>
  <c r="AA2357" i="79"/>
  <c r="AA3190" i="79"/>
  <c r="AA2176" i="79"/>
  <c r="AA3130" i="79"/>
  <c r="AA1520" i="79"/>
  <c r="AA2936" i="79"/>
  <c r="AA3478" i="79"/>
  <c r="AA2560" i="79"/>
  <c r="AA3290" i="79"/>
  <c r="AA3146" i="79"/>
  <c r="AA2400" i="79"/>
  <c r="AA3538" i="79"/>
  <c r="AA2416" i="79"/>
  <c r="AA3338" i="79"/>
  <c r="Z2044" i="79"/>
  <c r="Z3018" i="79"/>
  <c r="Z1946" i="79"/>
  <c r="Z3297" i="79"/>
  <c r="AA75" i="79"/>
  <c r="AA132" i="79"/>
  <c r="AA45" i="79"/>
  <c r="AA557" i="79"/>
  <c r="AA209" i="79"/>
  <c r="AA440" i="79"/>
  <c r="AA862" i="79"/>
  <c r="AA366" i="79"/>
  <c r="AA783" i="79"/>
  <c r="AA184" i="79"/>
  <c r="AA687" i="79"/>
  <c r="AA976" i="79"/>
  <c r="AA513" i="79"/>
  <c r="AA154" i="79"/>
  <c r="AA940" i="79"/>
  <c r="AA1256" i="79"/>
  <c r="AA318" i="79"/>
  <c r="AA941" i="79"/>
  <c r="AA1217" i="79"/>
  <c r="AA127" i="79"/>
  <c r="AA867" i="79"/>
  <c r="AA1170" i="79"/>
  <c r="AA1426" i="79"/>
  <c r="AA755" i="79"/>
  <c r="AA1110" i="79"/>
  <c r="AA400" i="79"/>
  <c r="AA1243" i="79"/>
  <c r="AA1585" i="79"/>
  <c r="AA1841" i="79"/>
  <c r="AA2097" i="79"/>
  <c r="AA737" i="79"/>
  <c r="AA1348" i="79"/>
  <c r="AA1642" i="79"/>
  <c r="AA1898" i="79"/>
  <c r="AA2130" i="79"/>
  <c r="AA238" i="79"/>
  <c r="AA909" i="79"/>
  <c r="AA1197" i="79"/>
  <c r="AA1427" i="79"/>
  <c r="AA1563" i="79"/>
  <c r="AA1691" i="79"/>
  <c r="AA1819" i="79"/>
  <c r="AA1947" i="79"/>
  <c r="AA2075" i="79"/>
  <c r="AA2203" i="79"/>
  <c r="AA2331" i="79"/>
  <c r="AA586" i="79"/>
  <c r="AA1045" i="79"/>
  <c r="AA1301" i="79"/>
  <c r="AA1487" i="79"/>
  <c r="AA1615" i="79"/>
  <c r="AA1743" i="79"/>
  <c r="AA1871" i="79"/>
  <c r="AA1999" i="79"/>
  <c r="AA2127" i="79"/>
  <c r="AA2255" i="79"/>
  <c r="AA709" i="79"/>
  <c r="AA1339" i="79"/>
  <c r="AA1636" i="79"/>
  <c r="AA1892" i="79"/>
  <c r="AA2148" i="79"/>
  <c r="AA2349" i="79"/>
  <c r="AA2481" i="79"/>
  <c r="AA2609" i="79"/>
  <c r="AA2737" i="79"/>
  <c r="AA2865" i="79"/>
  <c r="AA528" i="79"/>
  <c r="AA1283" i="79"/>
  <c r="AA1605" i="79"/>
  <c r="AA1861" i="79"/>
  <c r="AA2117" i="79"/>
  <c r="AA2332" i="79"/>
  <c r="AA2466" i="79"/>
  <c r="AA2594" i="79"/>
  <c r="AA2722" i="79"/>
  <c r="AA2850" i="79"/>
  <c r="AA202" i="79"/>
  <c r="AA1188" i="79"/>
  <c r="AA1558" i="79"/>
  <c r="AA1814" i="79"/>
  <c r="AA2006" i="79"/>
  <c r="AA2214" i="79"/>
  <c r="AA2351" i="79"/>
  <c r="AA2467" i="79"/>
  <c r="AA2571" i="79"/>
  <c r="AA2667" i="79"/>
  <c r="AA2747" i="79"/>
  <c r="AA2835" i="79"/>
  <c r="AA2923" i="79"/>
  <c r="AA3003" i="79"/>
  <c r="AA688" i="79"/>
  <c r="AA1076" i="79"/>
  <c r="AA1327" i="79"/>
  <c r="AA1502" i="79"/>
  <c r="AA1630" i="79"/>
  <c r="AA1758" i="79"/>
  <c r="AA1886" i="79"/>
  <c r="AA2014" i="79"/>
  <c r="AA2142" i="79"/>
  <c r="AA2264" i="79"/>
  <c r="AA2346" i="79"/>
  <c r="AA2415" i="79"/>
  <c r="AA2479" i="79"/>
  <c r="AA2543" i="79"/>
  <c r="AA2607" i="79"/>
  <c r="AA2671" i="79"/>
  <c r="AA2735" i="79"/>
  <c r="AA2799" i="79"/>
  <c r="AA2863" i="79"/>
  <c r="AA2927" i="79"/>
  <c r="AA2991" i="79"/>
  <c r="AA725" i="79"/>
  <c r="AA1343" i="79"/>
  <c r="AA1640" i="79"/>
  <c r="AA1896" i="79"/>
  <c r="AA2152" i="79"/>
  <c r="AA2352" i="79"/>
  <c r="AA2484" i="79"/>
  <c r="AA2612" i="79"/>
  <c r="AA2740" i="79"/>
  <c r="AA2868" i="79"/>
  <c r="AA2984" i="79"/>
  <c r="AA3059" i="79"/>
  <c r="AA3123" i="79"/>
  <c r="AA3187" i="79"/>
  <c r="AA3251" i="79"/>
  <c r="AA3315" i="79"/>
  <c r="AA3379" i="79"/>
  <c r="AA3443" i="79"/>
  <c r="AA3507" i="79"/>
  <c r="AA567" i="79"/>
  <c r="AA1295" i="79"/>
  <c r="AA1612" i="79"/>
  <c r="AA1868" i="79"/>
  <c r="AA2124" i="79"/>
  <c r="AA2335" i="79"/>
  <c r="AA2469" i="79"/>
  <c r="AA2597" i="79"/>
  <c r="AA2725" i="79"/>
  <c r="AA2853" i="79"/>
  <c r="AA2974" i="79"/>
  <c r="AA3052" i="79"/>
  <c r="AA3116" i="79"/>
  <c r="AA3180" i="79"/>
  <c r="AA3244" i="79"/>
  <c r="AA3308" i="79"/>
  <c r="AA3372" i="79"/>
  <c r="AA3436" i="79"/>
  <c r="AA3500" i="79"/>
  <c r="AA375" i="79"/>
  <c r="AA1235" i="79"/>
  <c r="AA1581" i="79"/>
  <c r="AA1837" i="79"/>
  <c r="AA2093" i="79"/>
  <c r="AA2316" i="79"/>
  <c r="AA2454" i="79"/>
  <c r="AA2582" i="79"/>
  <c r="AA2710" i="79"/>
  <c r="AA2838" i="79"/>
  <c r="AA2965" i="79"/>
  <c r="AA3045" i="79"/>
  <c r="AA3109" i="79"/>
  <c r="AA3173" i="79"/>
  <c r="AA3237" i="79"/>
  <c r="AA3301" i="79"/>
  <c r="AA3365" i="79"/>
  <c r="AA3429" i="79"/>
  <c r="AA3493" i="79"/>
  <c r="AA258" i="79"/>
  <c r="AA1203" i="79"/>
  <c r="AA1565" i="79"/>
  <c r="AA1821" i="79"/>
  <c r="AA2077" i="79"/>
  <c r="AA2305" i="79"/>
  <c r="AA2446" i="79"/>
  <c r="AA2574" i="79"/>
  <c r="AA2702" i="79"/>
  <c r="AA2830" i="79"/>
  <c r="AA2958" i="79"/>
  <c r="AA3041" i="79"/>
  <c r="AA3105" i="79"/>
  <c r="AA3169" i="79"/>
  <c r="AA3233" i="79"/>
  <c r="AA3297" i="79"/>
  <c r="AA3361" i="79"/>
  <c r="AA3425" i="79"/>
  <c r="AA3489" i="79"/>
  <c r="AA146" i="79"/>
  <c r="AA1552" i="79"/>
  <c r="AA2064" i="79"/>
  <c r="AA2440" i="79"/>
  <c r="AA2696" i="79"/>
  <c r="AA2952" i="79"/>
  <c r="AA3102" i="79"/>
  <c r="AA3230" i="79"/>
  <c r="AA3358" i="79"/>
  <c r="AA3486" i="79"/>
  <c r="AA1063" i="79"/>
  <c r="AA1752" i="79"/>
  <c r="AA2260" i="79"/>
  <c r="AA2540" i="79"/>
  <c r="AA2796" i="79"/>
  <c r="AA3021" i="79"/>
  <c r="AA3151" i="79"/>
  <c r="AA3279" i="79"/>
  <c r="AA3407" i="79"/>
  <c r="AA3535" i="79"/>
  <c r="AA1428" i="79"/>
  <c r="AA1948" i="79"/>
  <c r="AA2381" i="79"/>
  <c r="AA2637" i="79"/>
  <c r="AA2893" i="79"/>
  <c r="AA3072" i="79"/>
  <c r="AA3200" i="79"/>
  <c r="AA3328" i="79"/>
  <c r="AA3456" i="79"/>
  <c r="AA1007" i="79"/>
  <c r="AA1724" i="79"/>
  <c r="AA2236" i="79"/>
  <c r="AA2525" i="79"/>
  <c r="AA2781" i="79"/>
  <c r="AA3012" i="79"/>
  <c r="AA3144" i="79"/>
  <c r="AA3272" i="79"/>
  <c r="AA3400" i="79"/>
  <c r="AA3528" i="79"/>
  <c r="AA1824" i="79"/>
  <c r="AA2576" i="79"/>
  <c r="AA3042" i="79"/>
  <c r="AA3298" i="79"/>
  <c r="AA386" i="79"/>
  <c r="AA2096" i="79"/>
  <c r="AA2712" i="79"/>
  <c r="AA3110" i="79"/>
  <c r="AA3366" i="79"/>
  <c r="AA1255" i="79"/>
  <c r="AA2324" i="79"/>
  <c r="AA2844" i="79"/>
  <c r="AA3175" i="79"/>
  <c r="AA3431" i="79"/>
  <c r="AA1656" i="79"/>
  <c r="AA2492" i="79"/>
  <c r="AA2989" i="79"/>
  <c r="AA3255" i="79"/>
  <c r="AA3511" i="79"/>
  <c r="AA2464" i="79"/>
  <c r="AA3242" i="79"/>
  <c r="AA1632" i="79"/>
  <c r="AA2982" i="79"/>
  <c r="AA3506" i="79"/>
  <c r="AA2488" i="79"/>
  <c r="AA3254" i="79"/>
  <c r="AA2366" i="79"/>
  <c r="AA3194" i="79"/>
  <c r="AA1776" i="79"/>
  <c r="AA3030" i="79"/>
  <c r="AA3542" i="79"/>
  <c r="AA2688" i="79"/>
  <c r="AA3354" i="79"/>
  <c r="AA3402" i="79"/>
  <c r="AA2912" i="79"/>
  <c r="AA1504" i="79"/>
  <c r="AA3274" i="79"/>
  <c r="AA3552" i="79"/>
  <c r="Z828" i="79"/>
  <c r="Z2795" i="79"/>
  <c r="Z3449" i="79"/>
  <c r="Z2086" i="79"/>
  <c r="AA307" i="79"/>
  <c r="AA276" i="79"/>
  <c r="AA197" i="79"/>
  <c r="AA645" i="79"/>
  <c r="AA297" i="79"/>
  <c r="AA568" i="79"/>
  <c r="AA950" i="79"/>
  <c r="AA480" i="79"/>
  <c r="AA855" i="79"/>
  <c r="AA328" i="79"/>
  <c r="AA760" i="79"/>
  <c r="AA112" i="79"/>
  <c r="AA630" i="79"/>
  <c r="AA446" i="79"/>
  <c r="AA1032" i="79"/>
  <c r="AA1328" i="79"/>
  <c r="AA522" i="79"/>
  <c r="AA1025" i="79"/>
  <c r="AA1281" i="79"/>
  <c r="AA370" i="79"/>
  <c r="AA970" i="79"/>
  <c r="AA1234" i="79"/>
  <c r="AA143" i="79"/>
  <c r="AA874" i="79"/>
  <c r="AA1174" i="79"/>
  <c r="AA765" i="79"/>
  <c r="AA1358" i="79"/>
  <c r="AA1649" i="79"/>
  <c r="AA1905" i="79"/>
  <c r="AA2161" i="79"/>
  <c r="AA961" i="79"/>
  <c r="AA1448" i="79"/>
  <c r="AA1706" i="79"/>
  <c r="AA1962" i="79"/>
  <c r="AA2170" i="79"/>
  <c r="AA458" i="79"/>
  <c r="AA1005" i="79"/>
  <c r="AA1261" i="79"/>
  <c r="AA1467" i="79"/>
  <c r="AA1595" i="79"/>
  <c r="AA1723" i="79"/>
  <c r="AA1851" i="79"/>
  <c r="AA1979" i="79"/>
  <c r="AA2107" i="79"/>
  <c r="AA2235" i="79"/>
  <c r="AA2363" i="79"/>
  <c r="AA754" i="79"/>
  <c r="AA1109" i="79"/>
  <c r="AA1356" i="79"/>
  <c r="AA1519" i="79"/>
  <c r="AA1647" i="79"/>
  <c r="AA1775" i="79"/>
  <c r="AA1903" i="79"/>
  <c r="AA2031" i="79"/>
  <c r="AA2159" i="79"/>
  <c r="AA2287" i="79"/>
  <c r="AA939" i="79"/>
  <c r="AA1439" i="79"/>
  <c r="AA1700" i="79"/>
  <c r="AA1956" i="79"/>
  <c r="AA2212" i="79"/>
  <c r="AA2385" i="79"/>
  <c r="AA2513" i="79"/>
  <c r="AA2641" i="79"/>
  <c r="AA2769" i="79"/>
  <c r="AA2897" i="79"/>
  <c r="AA843" i="79"/>
  <c r="AA1390" i="79"/>
  <c r="AA1669" i="79"/>
  <c r="AA1925" i="79"/>
  <c r="AA2181" i="79"/>
  <c r="AA2368" i="79"/>
  <c r="AA2498" i="79"/>
  <c r="AA2626" i="79"/>
  <c r="AA2754" i="79"/>
  <c r="AA2882" i="79"/>
  <c r="AA638" i="79"/>
  <c r="AA1316" i="79"/>
  <c r="AA1622" i="79"/>
  <c r="AA1878" i="79"/>
  <c r="AA2086" i="79"/>
  <c r="AA2269" i="79"/>
  <c r="AA2403" i="79"/>
  <c r="AA2507" i="79"/>
  <c r="AA2603" i="79"/>
  <c r="AA2699" i="79"/>
  <c r="AA2787" i="79"/>
  <c r="AA2867" i="79"/>
  <c r="AA2955" i="79"/>
  <c r="AA138" i="79"/>
  <c r="AA869" i="79"/>
  <c r="AA1172" i="79"/>
  <c r="AA1405" i="79"/>
  <c r="AA1550" i="79"/>
  <c r="AA1678" i="79"/>
  <c r="AA1806" i="79"/>
  <c r="AA1934" i="79"/>
  <c r="AA2062" i="79"/>
  <c r="AA2190" i="79"/>
  <c r="AA2296" i="79"/>
  <c r="AA2374" i="79"/>
  <c r="AA2439" i="79"/>
  <c r="AA2503" i="79"/>
  <c r="AA2567" i="79"/>
  <c r="AA2631" i="79"/>
  <c r="AA2695" i="79"/>
  <c r="AA2759" i="79"/>
  <c r="AA2823" i="79"/>
  <c r="AA2887" i="79"/>
  <c r="AA2951" i="79"/>
  <c r="AA3015" i="79"/>
  <c r="AA1031" i="79"/>
  <c r="AA1480" i="79"/>
  <c r="AA1736" i="79"/>
  <c r="AA1992" i="79"/>
  <c r="AA2248" i="79"/>
  <c r="AA2404" i="79"/>
  <c r="AA2532" i="79"/>
  <c r="AA2660" i="79"/>
  <c r="AA2788" i="79"/>
  <c r="AA2916" i="79"/>
  <c r="AA3016" i="79"/>
  <c r="AA3083" i="79"/>
  <c r="AA3147" i="79"/>
  <c r="AA3211" i="79"/>
  <c r="AA3275" i="79"/>
  <c r="AA3339" i="79"/>
  <c r="AA3403" i="79"/>
  <c r="AA3467" i="79"/>
  <c r="AA3531" i="79"/>
  <c r="AA964" i="79"/>
  <c r="AA1451" i="79"/>
  <c r="AA1708" i="79"/>
  <c r="AA1964" i="79"/>
  <c r="AA2220" i="79"/>
  <c r="AA2389" i="79"/>
  <c r="AA2517" i="79"/>
  <c r="AA2645" i="79"/>
  <c r="AA2773" i="79"/>
  <c r="AA2901" i="79"/>
  <c r="AA3006" i="79"/>
  <c r="AA3076" i="79"/>
  <c r="AA3140" i="79"/>
  <c r="AA3204" i="79"/>
  <c r="AA3268" i="79"/>
  <c r="AA3332" i="79"/>
  <c r="AA3396" i="79"/>
  <c r="AA3460" i="79"/>
  <c r="AA3524" i="79"/>
  <c r="AA868" i="79"/>
  <c r="AA1404" i="79"/>
  <c r="AA1677" i="79"/>
  <c r="AA1933" i="79"/>
  <c r="AA2189" i="79"/>
  <c r="AA2373" i="79"/>
  <c r="AA2502" i="79"/>
  <c r="AA2630" i="79"/>
  <c r="AA2758" i="79"/>
  <c r="AA2886" i="79"/>
  <c r="AA2997" i="79"/>
  <c r="AA3069" i="79"/>
  <c r="AA3133" i="79"/>
  <c r="AA3197" i="79"/>
  <c r="AA3261" i="79"/>
  <c r="AA3325" i="79"/>
  <c r="AA3389" i="79"/>
  <c r="AA3453" i="79"/>
  <c r="AA3517" i="79"/>
  <c r="AA813" i="79"/>
  <c r="AA1379" i="79"/>
  <c r="AA1661" i="79"/>
  <c r="AA1917" i="79"/>
  <c r="AA2173" i="79"/>
  <c r="AA2364" i="79"/>
  <c r="AA2494" i="79"/>
  <c r="AA2622" i="79"/>
  <c r="AA2750" i="79"/>
  <c r="AA2878" i="79"/>
  <c r="AA2992" i="79"/>
  <c r="AA3065" i="79"/>
  <c r="AA3129" i="79"/>
  <c r="AA3193" i="79"/>
  <c r="AA3257" i="79"/>
  <c r="AA3321" i="79"/>
  <c r="AA3385" i="79"/>
  <c r="AA3449" i="79"/>
  <c r="AA3513" i="79"/>
  <c r="AA1047" i="79"/>
  <c r="AA1744" i="79"/>
  <c r="AA2254" i="79"/>
  <c r="AA2536" i="79"/>
  <c r="AA2792" i="79"/>
  <c r="AA3020" i="79"/>
  <c r="AA3150" i="79"/>
  <c r="AA3278" i="79"/>
  <c r="AA3406" i="79"/>
  <c r="AA3534" i="79"/>
  <c r="AA1421" i="79"/>
  <c r="AA1944" i="79"/>
  <c r="AA2380" i="79"/>
  <c r="AA2636" i="79"/>
  <c r="AA2892" i="79"/>
  <c r="AA3071" i="79"/>
  <c r="AA3199" i="79"/>
  <c r="AA3327" i="79"/>
  <c r="AA3455" i="79"/>
  <c r="AA670" i="79"/>
  <c r="AA1628" i="79"/>
  <c r="AA2140" i="79"/>
  <c r="AA2477" i="79"/>
  <c r="AA2733" i="79"/>
  <c r="AA2980" i="79"/>
  <c r="AA3120" i="79"/>
  <c r="AA3248" i="79"/>
  <c r="AA3376" i="79"/>
  <c r="AA3504" i="79"/>
  <c r="AA1375" i="79"/>
  <c r="AA1916" i="79"/>
  <c r="AA2362" i="79"/>
  <c r="AA2621" i="79"/>
  <c r="AA2877" i="79"/>
  <c r="AA3064" i="79"/>
  <c r="AA3192" i="79"/>
  <c r="AA3320" i="79"/>
  <c r="AA3448" i="79"/>
  <c r="AA925" i="79"/>
  <c r="AA2208" i="79"/>
  <c r="AA2768" i="79"/>
  <c r="AA3138" i="79"/>
  <c r="AA3394" i="79"/>
  <c r="AA1455" i="79"/>
  <c r="AA2392" i="79"/>
  <c r="AA2904" i="79"/>
  <c r="AA3206" i="79"/>
  <c r="AA3462" i="79"/>
  <c r="AA1720" i="79"/>
  <c r="AA2524" i="79"/>
  <c r="AA3010" i="79"/>
  <c r="AA3271" i="79"/>
  <c r="AA3527" i="79"/>
  <c r="AA2040" i="79"/>
  <c r="AA2684" i="79"/>
  <c r="AA3095" i="79"/>
  <c r="AA3351" i="79"/>
  <c r="AA1271" i="79"/>
  <c r="AA2848" i="79"/>
  <c r="AA3434" i="79"/>
  <c r="AA2348" i="79"/>
  <c r="AA3186" i="79"/>
  <c r="AA1357" i="79"/>
  <c r="AA2872" i="79"/>
  <c r="AA3446" i="79"/>
  <c r="AA2752" i="79"/>
  <c r="AA3386" i="79"/>
  <c r="AA2424" i="79"/>
  <c r="AA3222" i="79"/>
  <c r="AA1792" i="79"/>
  <c r="AA3034" i="79"/>
  <c r="AA3546" i="79"/>
  <c r="AA2800" i="79"/>
  <c r="AA1760" i="79"/>
  <c r="AA1728" i="79"/>
  <c r="AA2016" i="79"/>
  <c r="Z2300" i="79"/>
  <c r="Z2891" i="79"/>
  <c r="AA252" i="79"/>
  <c r="AA241" i="79"/>
  <c r="AA87" i="79"/>
  <c r="AA296" i="79"/>
  <c r="AA538" i="79"/>
  <c r="AA1104" i="79"/>
  <c r="AA1009" i="79"/>
  <c r="AA892" i="79"/>
  <c r="AA384" i="79"/>
  <c r="AA701" i="79"/>
  <c r="AA1857" i="79"/>
  <c r="AA1100" i="79"/>
  <c r="AA1946" i="79"/>
  <c r="AA937" i="79"/>
  <c r="AA1499" i="79"/>
  <c r="AA1843" i="79"/>
  <c r="AA2211" i="79"/>
  <c r="AA873" i="79"/>
  <c r="AA1511" i="79"/>
  <c r="AA1879" i="79"/>
  <c r="AA2191" i="79"/>
  <c r="AA1414" i="79"/>
  <c r="AA2164" i="79"/>
  <c r="AA2545" i="79"/>
  <c r="AA2889" i="79"/>
  <c r="AA1621" i="79"/>
  <c r="AA2245" i="79"/>
  <c r="AA2618" i="79"/>
  <c r="AA329" i="79"/>
  <c r="AA1686" i="79"/>
  <c r="AA2258" i="79"/>
  <c r="AA2579" i="79"/>
  <c r="AA2795" i="79"/>
  <c r="AA3027" i="79"/>
  <c r="AA1355" i="79"/>
  <c r="AA1694" i="79"/>
  <c r="AA2046" i="79"/>
  <c r="AA2356" i="79"/>
  <c r="AA2511" i="79"/>
  <c r="AA2687" i="79"/>
  <c r="AA2871" i="79"/>
  <c r="AA3023" i="79"/>
  <c r="AA1704" i="79"/>
  <c r="AA2370" i="79"/>
  <c r="AA2676" i="79"/>
  <c r="AA3005" i="79"/>
  <c r="AA3195" i="79"/>
  <c r="AA3347" i="79"/>
  <c r="AA3523" i="79"/>
  <c r="AA1644" i="79"/>
  <c r="AA2249" i="79"/>
  <c r="AA2629" i="79"/>
  <c r="AA2985" i="79"/>
  <c r="AA3148" i="79"/>
  <c r="AA3324" i="79"/>
  <c r="AA3508" i="79"/>
  <c r="AA1452" i="79"/>
  <c r="AA2157" i="79"/>
  <c r="AA2598" i="79"/>
  <c r="AA2902" i="79"/>
  <c r="AA3125" i="79"/>
  <c r="AA3309" i="79"/>
  <c r="AA681" i="79"/>
  <c r="AA1629" i="79"/>
  <c r="AA2141" i="79"/>
  <c r="AA2478" i="79"/>
  <c r="AA2734" i="79"/>
  <c r="AA2981" i="79"/>
  <c r="AA3121" i="79"/>
  <c r="AA3249" i="79"/>
  <c r="AA3377" i="79"/>
  <c r="AA3505" i="79"/>
  <c r="AA1680" i="79"/>
  <c r="AA2504" i="79"/>
  <c r="AA2998" i="79"/>
  <c r="AA3518" i="79"/>
  <c r="AA1880" i="79"/>
  <c r="AA2604" i="79"/>
  <c r="AA3311" i="79"/>
  <c r="AA2701" i="79"/>
  <c r="AA3360" i="79"/>
  <c r="AA2325" i="79"/>
  <c r="AA3176" i="79"/>
  <c r="AA3106" i="79"/>
  <c r="AA2840" i="79"/>
  <c r="AA2460" i="79"/>
  <c r="AA3063" i="79"/>
  <c r="AA3122" i="79"/>
  <c r="AA2276" i="79"/>
  <c r="AA3466" i="79"/>
  <c r="AA3510" i="79"/>
  <c r="Z3115" i="79"/>
  <c r="Z3393" i="79"/>
  <c r="AA428" i="79"/>
  <c r="AA273" i="79"/>
  <c r="AA391" i="79"/>
  <c r="AA442" i="79"/>
  <c r="AA602" i="79"/>
  <c r="AA1272" i="79"/>
  <c r="AA1089" i="79"/>
  <c r="AA945" i="79"/>
  <c r="AA787" i="79"/>
  <c r="AA985" i="79"/>
  <c r="AA1889" i="79"/>
  <c r="AA1373" i="79"/>
  <c r="AA2026" i="79"/>
  <c r="AA987" i="79"/>
  <c r="AA1571" i="79"/>
  <c r="AA1883" i="79"/>
  <c r="AA2227" i="79"/>
  <c r="AA1061" i="79"/>
  <c r="AA1551" i="79"/>
  <c r="AA1895" i="79"/>
  <c r="AA2263" i="79"/>
  <c r="AA1508" i="79"/>
  <c r="AA2196" i="79"/>
  <c r="AA2617" i="79"/>
  <c r="AA2929" i="79"/>
  <c r="AA1653" i="79"/>
  <c r="AA2341" i="79"/>
  <c r="AA2658" i="79"/>
  <c r="AA535" i="79"/>
  <c r="AA1830" i="79"/>
  <c r="AA2301" i="79"/>
  <c r="AA2595" i="79"/>
  <c r="AA2851" i="79"/>
  <c r="AA266" i="79"/>
  <c r="AA1380" i="79"/>
  <c r="AA1774" i="79"/>
  <c r="AA2078" i="79"/>
  <c r="AA2365" i="79"/>
  <c r="AA2551" i="79"/>
  <c r="AA2703" i="79"/>
  <c r="AA2879" i="79"/>
  <c r="AA850" i="79"/>
  <c r="AA1768" i="79"/>
  <c r="AA2388" i="79"/>
  <c r="AA2756" i="79"/>
  <c r="AA3026" i="79"/>
  <c r="AA3203" i="79"/>
  <c r="AA3387" i="79"/>
  <c r="AA3539" i="79"/>
  <c r="AA1676" i="79"/>
  <c r="AA2353" i="79"/>
  <c r="AA2661" i="79"/>
  <c r="AA2996" i="79"/>
  <c r="AA3188" i="79"/>
  <c r="AA3340" i="79"/>
  <c r="AA3516" i="79"/>
  <c r="AA1613" i="79"/>
  <c r="AA2221" i="79"/>
  <c r="AA2614" i="79"/>
  <c r="AA2976" i="79"/>
  <c r="AA3141" i="79"/>
  <c r="AA3317" i="79"/>
  <c r="AA3461" i="79"/>
  <c r="AA921" i="79"/>
  <c r="AA1693" i="79"/>
  <c r="AA2205" i="79"/>
  <c r="AA2510" i="79"/>
  <c r="AA2766" i="79"/>
  <c r="AA3002" i="79"/>
  <c r="AA3137" i="79"/>
  <c r="AA3265" i="79"/>
  <c r="AA3393" i="79"/>
  <c r="AA3521" i="79"/>
  <c r="AA1808" i="79"/>
  <c r="AA2568" i="79"/>
  <c r="AA3038" i="79"/>
  <c r="AA3294" i="79"/>
  <c r="AA3550" i="79"/>
  <c r="AA2008" i="79"/>
  <c r="AA2668" i="79"/>
  <c r="AA3087" i="79"/>
  <c r="AA3343" i="79"/>
  <c r="AA914" i="79"/>
  <c r="AA2204" i="79"/>
  <c r="AA2765" i="79"/>
  <c r="AA3136" i="79"/>
  <c r="AA3392" i="79"/>
  <c r="AA1468" i="79"/>
  <c r="AA2397" i="79"/>
  <c r="AA2909" i="79"/>
  <c r="AA3208" i="79"/>
  <c r="AA3464" i="79"/>
  <c r="AA2308" i="79"/>
  <c r="AA3170" i="79"/>
  <c r="AA1584" i="79"/>
  <c r="AA2966" i="79"/>
  <c r="AA3494" i="79"/>
  <c r="AA2588" i="79"/>
  <c r="AA3303" i="79"/>
  <c r="AA2168" i="79"/>
  <c r="AA3127" i="79"/>
  <c r="AA1600" i="79"/>
  <c r="AA3498" i="79"/>
  <c r="AA3250" i="79"/>
  <c r="AA2988" i="79"/>
  <c r="AA2880" i="79"/>
  <c r="AA2552" i="79"/>
  <c r="AA2048" i="79"/>
  <c r="AA1015" i="79"/>
  <c r="AA2544" i="79"/>
  <c r="AA3082" i="79"/>
  <c r="AA3252" i="79"/>
  <c r="AA2606" i="79"/>
  <c r="AA3313" i="79"/>
  <c r="AA2192" i="79"/>
  <c r="AA3134" i="79"/>
  <c r="AA2343" i="79"/>
  <c r="AA3183" i="79"/>
  <c r="AA1564" i="79"/>
  <c r="AA3232" i="79"/>
  <c r="AA2589" i="79"/>
  <c r="AA3304" i="79"/>
  <c r="AA2704" i="79"/>
  <c r="AA2318" i="79"/>
  <c r="AA2968" i="79"/>
  <c r="AA2620" i="79"/>
  <c r="AA2720" i="79"/>
  <c r="AA3382" i="79"/>
  <c r="AA3158" i="79"/>
  <c r="AA2265" i="79"/>
  <c r="AA2656" i="79"/>
  <c r="AA219" i="79"/>
  <c r="AA694" i="79"/>
  <c r="AA1000" i="79"/>
  <c r="AA472" i="79"/>
  <c r="AA1298" i="79"/>
  <c r="AA1601" i="79"/>
  <c r="AA1690" i="79"/>
  <c r="AA1324" i="79"/>
  <c r="AA2083" i="79"/>
  <c r="AA1342" i="79"/>
  <c r="AA2063" i="79"/>
  <c r="AA2417" i="79"/>
  <c r="AA1989" i="79"/>
  <c r="AA2858" i="79"/>
  <c r="AA2070" i="79"/>
  <c r="AA2707" i="79"/>
  <c r="AA1108" i="79"/>
  <c r="AA1918" i="79"/>
  <c r="AA2807" i="79"/>
  <c r="AA2184" i="79"/>
  <c r="AA2900" i="79"/>
  <c r="AA3283" i="79"/>
  <c r="AA1350" i="79"/>
  <c r="AA2501" i="79"/>
  <c r="AA3084" i="79"/>
  <c r="AA971" i="79"/>
  <c r="AA2470" i="79"/>
  <c r="AA3245" i="79"/>
  <c r="AA3525" i="79"/>
  <c r="AA1949" i="79"/>
  <c r="AA2638" i="79"/>
  <c r="AA3073" i="79"/>
  <c r="AA3329" i="79"/>
  <c r="AA1175" i="79"/>
  <c r="AA3166" i="79"/>
  <c r="AA1496" i="79"/>
  <c r="AA2924" i="79"/>
  <c r="AA1692" i="79"/>
  <c r="AA3001" i="79"/>
  <c r="AA3520" i="79"/>
  <c r="AA2653" i="79"/>
  <c r="AA3336" i="79"/>
  <c r="AA3426" i="79"/>
  <c r="AA3238" i="79"/>
  <c r="AA3047" i="79"/>
  <c r="AA789" i="79"/>
  <c r="AA2972" i="79"/>
  <c r="AA1648" i="79"/>
  <c r="AA3450" i="79"/>
  <c r="AA3154" i="79"/>
  <c r="Z2538" i="79"/>
  <c r="Z1702" i="79"/>
  <c r="AA93" i="79"/>
  <c r="AA134" i="79"/>
  <c r="AA455" i="79"/>
  <c r="AA704" i="79"/>
  <c r="AA724" i="79"/>
  <c r="AA1304" i="79"/>
  <c r="AA1233" i="79"/>
  <c r="AA1042" i="79"/>
  <c r="AA849" i="79"/>
  <c r="AA1275" i="79"/>
  <c r="AA1969" i="79"/>
  <c r="AA1423" i="79"/>
  <c r="AA2138" i="79"/>
  <c r="AA1069" i="79"/>
  <c r="AA1587" i="79"/>
  <c r="AA1955" i="79"/>
  <c r="AA2267" i="79"/>
  <c r="AA1093" i="79"/>
  <c r="AA1623" i="79"/>
  <c r="AA1935" i="79"/>
  <c r="AA2279" i="79"/>
  <c r="AA1652" i="79"/>
  <c r="AA2266" i="79"/>
  <c r="AA2633" i="79"/>
  <c r="AA631" i="79"/>
  <c r="AA1733" i="79"/>
  <c r="AA2359" i="79"/>
  <c r="AA2730" i="79"/>
  <c r="AA897" i="79"/>
  <c r="AA1862" i="79"/>
  <c r="AA2378" i="79"/>
  <c r="AA2611" i="79"/>
  <c r="AA2859" i="79"/>
  <c r="AA753" i="79"/>
  <c r="AA1430" i="79"/>
  <c r="AA1790" i="79"/>
  <c r="AA2158" i="79"/>
  <c r="AA2383" i="79"/>
  <c r="AA2559" i="79"/>
  <c r="AA2743" i="79"/>
  <c r="AA2895" i="79"/>
  <c r="AA953" i="79"/>
  <c r="AA1928" i="79"/>
  <c r="AA2420" i="79"/>
  <c r="AA2772" i="79"/>
  <c r="AA3067" i="79"/>
  <c r="AA3219" i="79"/>
  <c r="AA3395" i="79"/>
  <c r="AA741" i="79"/>
  <c r="AA1740" i="79"/>
  <c r="AA2372" i="79"/>
  <c r="AA2741" i="79"/>
  <c r="AA3017" i="79"/>
  <c r="AA3196" i="79"/>
  <c r="AA3380" i="79"/>
  <c r="AA3532" i="79"/>
  <c r="AA1645" i="79"/>
  <c r="AA2336" i="79"/>
  <c r="AA2646" i="79"/>
  <c r="AA2986" i="79"/>
  <c r="AA3181" i="79"/>
  <c r="AA3333" i="79"/>
  <c r="AA3469" i="79"/>
  <c r="AA1011" i="79"/>
  <c r="AA1725" i="79"/>
  <c r="AA2237" i="79"/>
  <c r="AA2526" i="79"/>
  <c r="AA2782" i="79"/>
  <c r="AA3013" i="79"/>
  <c r="AA3145" i="79"/>
  <c r="AA3273" i="79"/>
  <c r="AA3401" i="79"/>
  <c r="AA3529" i="79"/>
  <c r="AA1872" i="79"/>
  <c r="AA2600" i="79"/>
  <c r="AA3054" i="79"/>
  <c r="AA3310" i="79"/>
  <c r="AA210" i="79"/>
  <c r="AA2072" i="79"/>
  <c r="AA2700" i="79"/>
  <c r="AA3103" i="79"/>
  <c r="AA3359" i="79"/>
  <c r="AA1071" i="79"/>
  <c r="AA2261" i="79"/>
  <c r="AA2797" i="79"/>
  <c r="AA3152" i="79"/>
  <c r="AA3408" i="79"/>
  <c r="AA1532" i="79"/>
  <c r="AA2429" i="79"/>
  <c r="AA2941" i="79"/>
  <c r="AA3224" i="79"/>
  <c r="AA3480" i="79"/>
  <c r="AA2384" i="79"/>
  <c r="AA3202" i="79"/>
  <c r="AA1712" i="79"/>
  <c r="AA3009" i="79"/>
  <c r="AA3526" i="79"/>
  <c r="AA2652" i="79"/>
  <c r="AA3335" i="79"/>
  <c r="AA2281" i="79"/>
  <c r="AA3159" i="79"/>
  <c r="AA1856" i="79"/>
  <c r="AA1664" i="79"/>
  <c r="AA3314" i="79"/>
  <c r="AA3062" i="79"/>
  <c r="AA2993" i="79"/>
  <c r="AA2680" i="79"/>
  <c r="AA2286" i="79"/>
  <c r="AA2240" i="79"/>
  <c r="AA3025" i="79"/>
  <c r="AA3218" i="79"/>
  <c r="AA2789" i="79"/>
  <c r="AA2345" i="79"/>
  <c r="AA3185" i="79"/>
  <c r="AA875" i="79"/>
  <c r="AA2760" i="79"/>
  <c r="AA1318" i="79"/>
  <c r="AA2860" i="79"/>
  <c r="AA3439" i="79"/>
  <c r="AA2445" i="79"/>
  <c r="AA3488" i="79"/>
  <c r="AA1852" i="79"/>
  <c r="AA3048" i="79"/>
  <c r="AA274" i="79"/>
  <c r="AA3362" i="79"/>
  <c r="AA3174" i="79"/>
  <c r="AA3495" i="79"/>
  <c r="AA3319" i="79"/>
  <c r="AA2144" i="79"/>
  <c r="AA757" i="79"/>
  <c r="AA3322" i="79"/>
  <c r="AA2944" i="79"/>
  <c r="AA3474" i="79"/>
  <c r="Z2362" i="79"/>
  <c r="AA831" i="79"/>
  <c r="AA674" i="79"/>
  <c r="AA191" i="79"/>
  <c r="AA1158" i="79"/>
  <c r="AA2225" i="79"/>
  <c r="AA302" i="79"/>
  <c r="AA1715" i="79"/>
  <c r="AA142" i="79"/>
  <c r="AA1751" i="79"/>
  <c r="AA889" i="79"/>
  <c r="AA2761" i="79"/>
  <c r="AA1315" i="79"/>
  <c r="AA2490" i="79"/>
  <c r="AA1419" i="79"/>
  <c r="AA2475" i="79"/>
  <c r="AA2939" i="79"/>
  <c r="AA1566" i="79"/>
  <c r="AA2274" i="79"/>
  <c r="AA2623" i="79"/>
  <c r="AA2959" i="79"/>
  <c r="AA1446" i="79"/>
  <c r="AA2548" i="79"/>
  <c r="AA3131" i="79"/>
  <c r="AA3459" i="79"/>
  <c r="AA1996" i="79"/>
  <c r="AA2869" i="79"/>
  <c r="AA3260" i="79"/>
  <c r="AA1901" i="79"/>
  <c r="AA2774" i="79"/>
  <c r="AA3061" i="79"/>
  <c r="AA3397" i="79"/>
  <c r="AA1429" i="79"/>
  <c r="AA2382" i="79"/>
  <c r="AA2894" i="79"/>
  <c r="AA3201" i="79"/>
  <c r="AA3457" i="79"/>
  <c r="AA2297" i="79"/>
  <c r="AA3422" i="79"/>
  <c r="AA2412" i="79"/>
  <c r="AA3215" i="79"/>
  <c r="AA3471" i="79"/>
  <c r="AA2509" i="79"/>
  <c r="AA3264" i="79"/>
  <c r="AA1980" i="79"/>
  <c r="AA3080" i="79"/>
  <c r="AA1207" i="79"/>
  <c r="AA2456" i="79"/>
  <c r="AA1848" i="79"/>
  <c r="AA2748" i="79"/>
  <c r="AA2480" i="79"/>
  <c r="AA3286" i="79"/>
  <c r="AA2672" i="79"/>
  <c r="Z3444" i="79"/>
  <c r="Z3298" i="79"/>
  <c r="AA165" i="79"/>
  <c r="AA465" i="79"/>
  <c r="AA594" i="79"/>
  <c r="AA744" i="79"/>
  <c r="AA250" i="79"/>
  <c r="AA1392" i="79"/>
  <c r="AA1265" i="79"/>
  <c r="AA1186" i="79"/>
  <c r="AA977" i="79"/>
  <c r="AA1333" i="79"/>
  <c r="AA2113" i="79"/>
  <c r="AA1514" i="79"/>
  <c r="AA2162" i="79"/>
  <c r="AA1213" i="79"/>
  <c r="AA1627" i="79"/>
  <c r="AA1971" i="79"/>
  <c r="AA2339" i="79"/>
  <c r="AA1173" i="79"/>
  <c r="AA1639" i="79"/>
  <c r="AA2007" i="79"/>
  <c r="AA2319" i="79"/>
  <c r="AA1684" i="79"/>
  <c r="AA2358" i="79"/>
  <c r="AA2673" i="79"/>
  <c r="AA781" i="79"/>
  <c r="AA1877" i="79"/>
  <c r="AA2402" i="79"/>
  <c r="AA2746" i="79"/>
  <c r="AA1220" i="79"/>
  <c r="AA1894" i="79"/>
  <c r="AA2387" i="79"/>
  <c r="AA2675" i="79"/>
  <c r="AA2875" i="79"/>
  <c r="AA817" i="79"/>
  <c r="AA1518" i="79"/>
  <c r="AA1822" i="79"/>
  <c r="AA2174" i="79"/>
  <c r="AA2423" i="79"/>
  <c r="AA2575" i="79"/>
  <c r="AA2751" i="79"/>
  <c r="AA2935" i="79"/>
  <c r="AA1095" i="79"/>
  <c r="AA1960" i="79"/>
  <c r="AA2500" i="79"/>
  <c r="AA2804" i="79"/>
  <c r="AA3075" i="79"/>
  <c r="AA3259" i="79"/>
  <c r="AA3411" i="79"/>
  <c r="AA861" i="79"/>
  <c r="AA1900" i="79"/>
  <c r="AA2405" i="79"/>
  <c r="AA2757" i="79"/>
  <c r="AA3060" i="79"/>
  <c r="AA3212" i="79"/>
  <c r="AA3388" i="79"/>
  <c r="AA578" i="79"/>
  <c r="AA1709" i="79"/>
  <c r="AA2354" i="79"/>
  <c r="AA2726" i="79"/>
  <c r="AA3008" i="79"/>
  <c r="AA3189" i="79"/>
  <c r="AA3373" i="79"/>
  <c r="AA3501" i="79"/>
  <c r="AA1267" i="79"/>
  <c r="AA1853" i="79"/>
  <c r="AA2326" i="79"/>
  <c r="AA2590" i="79"/>
  <c r="AA2846" i="79"/>
  <c r="AA3049" i="79"/>
  <c r="AA3177" i="79"/>
  <c r="AA3305" i="79"/>
  <c r="AA3433" i="79"/>
  <c r="AA592" i="79"/>
  <c r="AA2128" i="79"/>
  <c r="AA2728" i="79"/>
  <c r="AA3118" i="79"/>
  <c r="AA3374" i="79"/>
  <c r="AA1191" i="79"/>
  <c r="AA2302" i="79"/>
  <c r="AA2828" i="79"/>
  <c r="AA3167" i="79"/>
  <c r="AA3423" i="79"/>
  <c r="AA1500" i="79"/>
  <c r="AA2413" i="79"/>
  <c r="AA2925" i="79"/>
  <c r="AA3216" i="79"/>
  <c r="AA3472" i="79"/>
  <c r="AA1788" i="79"/>
  <c r="AA2557" i="79"/>
  <c r="AA3032" i="79"/>
  <c r="AA3288" i="79"/>
  <c r="AA3544" i="79"/>
  <c r="AA2640" i="79"/>
  <c r="AA3330" i="79"/>
  <c r="AA2224" i="79"/>
  <c r="AA3142" i="79"/>
  <c r="AA1464" i="79"/>
  <c r="AA2908" i="79"/>
  <c r="AA3463" i="79"/>
  <c r="AA2556" i="79"/>
  <c r="AA3287" i="79"/>
  <c r="AA2592" i="79"/>
  <c r="AA1888" i="79"/>
  <c r="AA1382" i="79"/>
  <c r="AA3318" i="79"/>
  <c r="AA3258" i="79"/>
  <c r="AA3094" i="79"/>
  <c r="AA2816" i="79"/>
  <c r="AA1079" i="79"/>
  <c r="AA2928" i="79"/>
  <c r="AA2528" i="79"/>
  <c r="Z1334" i="79"/>
  <c r="AA163" i="79"/>
  <c r="AA341" i="79"/>
  <c r="AA543" i="79"/>
  <c r="AA799" i="79"/>
  <c r="AA832" i="79"/>
  <c r="AA368" i="79"/>
  <c r="AA369" i="79"/>
  <c r="AA1345" i="79"/>
  <c r="AA1218" i="79"/>
  <c r="AA1126" i="79"/>
  <c r="AA1456" i="79"/>
  <c r="AA2145" i="79"/>
  <c r="AA1658" i="79"/>
  <c r="AA2210" i="79"/>
  <c r="AA1245" i="79"/>
  <c r="AA1699" i="79"/>
  <c r="AA2011" i="79"/>
  <c r="AA2355" i="79"/>
  <c r="AA1317" i="79"/>
  <c r="AA1679" i="79"/>
  <c r="AA2023" i="79"/>
  <c r="AA773" i="79"/>
  <c r="AA1764" i="79"/>
  <c r="AA2376" i="79"/>
  <c r="AA2745" i="79"/>
  <c r="AA1027" i="79"/>
  <c r="AA1909" i="79"/>
  <c r="AA2474" i="79"/>
  <c r="AA2786" i="79"/>
  <c r="AA1284" i="79"/>
  <c r="AA2022" i="79"/>
  <c r="AA2411" i="79"/>
  <c r="AA2683" i="79"/>
  <c r="AA2931" i="79"/>
  <c r="AA922" i="79"/>
  <c r="AA1534" i="79"/>
  <c r="AA1902" i="79"/>
  <c r="AA2206" i="79"/>
  <c r="AA2431" i="79"/>
  <c r="AA2615" i="79"/>
  <c r="AA2767" i="79"/>
  <c r="AA2943" i="79"/>
  <c r="AA1396" i="79"/>
  <c r="AA2024" i="79"/>
  <c r="AA2516" i="79"/>
  <c r="AA2884" i="79"/>
  <c r="AA3091" i="79"/>
  <c r="AA3267" i="79"/>
  <c r="AA3451" i="79"/>
  <c r="AA1039" i="79"/>
  <c r="AA1932" i="79"/>
  <c r="AA2485" i="79"/>
  <c r="AA3068" i="79"/>
  <c r="AA3404" i="79"/>
  <c r="AA749" i="79"/>
  <c r="AA1869" i="79"/>
  <c r="AA2390" i="79"/>
  <c r="AA2742" i="79"/>
  <c r="AA3053" i="79"/>
  <c r="AA3205" i="79"/>
  <c r="AA3381" i="79"/>
  <c r="AA3509" i="79"/>
  <c r="AA1326" i="79"/>
  <c r="AA1885" i="79"/>
  <c r="AA2862" i="79"/>
  <c r="AA3057" i="79"/>
  <c r="AA3441" i="79"/>
  <c r="AA3390" i="79"/>
  <c r="AA2957" i="79"/>
  <c r="AA1592" i="79"/>
  <c r="AA581" i="79"/>
  <c r="AA1908" i="79"/>
  <c r="AA2447" i="79"/>
  <c r="AA3444" i="79"/>
  <c r="AA2824" i="79"/>
  <c r="AA2832" i="79"/>
  <c r="AA3014" i="79"/>
  <c r="Z1579" i="79"/>
  <c r="AA483" i="79"/>
  <c r="AA621" i="79"/>
  <c r="AA886" i="79"/>
  <c r="AA927" i="79"/>
  <c r="AA80" i="79"/>
  <c r="AA965" i="79"/>
  <c r="AA714" i="79"/>
  <c r="AA319" i="79"/>
  <c r="AA1442" i="79"/>
  <c r="AA1238" i="79"/>
  <c r="AA1633" i="79"/>
  <c r="AA801" i="79"/>
  <c r="AA1770" i="79"/>
  <c r="AA408" i="79"/>
  <c r="AA1438" i="79"/>
  <c r="AA1755" i="79"/>
  <c r="AA2099" i="79"/>
  <c r="AA639" i="79"/>
  <c r="AA1406" i="79"/>
  <c r="AA1767" i="79"/>
  <c r="AA2135" i="79"/>
  <c r="AA1087" i="79"/>
  <c r="AA1940" i="79"/>
  <c r="AA2489" i="79"/>
  <c r="AA2801" i="79"/>
  <c r="AA1365" i="79"/>
  <c r="AA2133" i="79"/>
  <c r="AA2530" i="79"/>
  <c r="AA2874" i="79"/>
  <c r="AA1574" i="79"/>
  <c r="AA2118" i="79"/>
  <c r="AA2483" i="79"/>
  <c r="AA2763" i="79"/>
  <c r="AA2963" i="79"/>
  <c r="AA1140" i="79"/>
  <c r="AA1646" i="79"/>
  <c r="AA1950" i="79"/>
  <c r="AA2285" i="79"/>
  <c r="AA2487" i="79"/>
  <c r="AA2639" i="79"/>
  <c r="AA2815" i="79"/>
  <c r="AA2999" i="79"/>
  <c r="AA1512" i="79"/>
  <c r="AA2216" i="79"/>
  <c r="AA2628" i="79"/>
  <c r="AA2932" i="79"/>
  <c r="AA3139" i="79"/>
  <c r="AA3323" i="79"/>
  <c r="AA3475" i="79"/>
  <c r="AA1403" i="79"/>
  <c r="AA2156" i="79"/>
  <c r="AA2533" i="79"/>
  <c r="AA2885" i="79"/>
  <c r="AA3124" i="79"/>
  <c r="AA3276" i="79"/>
  <c r="AA3452" i="79"/>
  <c r="AA1299" i="79"/>
  <c r="AA1965" i="79"/>
  <c r="AA2486" i="79"/>
  <c r="AA2854" i="79"/>
  <c r="AA3077" i="79"/>
  <c r="AA3253" i="79"/>
  <c r="AA3405" i="79"/>
  <c r="AA3533" i="79"/>
  <c r="AA1469" i="79"/>
  <c r="AA1981" i="79"/>
  <c r="AA2398" i="79"/>
  <c r="AA2654" i="79"/>
  <c r="AA2910" i="79"/>
  <c r="AA3081" i="79"/>
  <c r="AA3209" i="79"/>
  <c r="AA3337" i="79"/>
  <c r="AA3465" i="79"/>
  <c r="AA1303" i="79"/>
  <c r="AA2338" i="79"/>
  <c r="AA2856" i="79"/>
  <c r="AA3182" i="79"/>
  <c r="AA3438" i="79"/>
  <c r="AA1560" i="79"/>
  <c r="AA2444" i="79"/>
  <c r="AA2956" i="79"/>
  <c r="AA3231" i="79"/>
  <c r="AA3487" i="79"/>
  <c r="AA1756" i="79"/>
  <c r="AA2541" i="79"/>
  <c r="AA3022" i="79"/>
  <c r="AA3280" i="79"/>
  <c r="AA3536" i="79"/>
  <c r="AA2044" i="79"/>
  <c r="AA2685" i="79"/>
  <c r="AA3096" i="79"/>
  <c r="AA3352" i="79"/>
  <c r="AA1435" i="79"/>
  <c r="AA2896" i="79"/>
  <c r="AA3458" i="79"/>
  <c r="AA2520" i="79"/>
  <c r="AA3270" i="79"/>
  <c r="AA1976" i="79"/>
  <c r="AA3079" i="79"/>
  <c r="AA1127" i="79"/>
  <c r="AA2812" i="79"/>
  <c r="AA3415" i="79"/>
  <c r="AA3050" i="79"/>
  <c r="AA2608" i="79"/>
  <c r="AA1904" i="79"/>
  <c r="AA821" i="79"/>
  <c r="AA3514" i="79"/>
  <c r="AA3350" i="79"/>
  <c r="AA3162" i="79"/>
  <c r="AA3410" i="79"/>
  <c r="AA3530" i="79"/>
  <c r="AA3346" i="79"/>
  <c r="Z3337" i="79"/>
  <c r="AA180" i="79"/>
  <c r="AA49" i="79"/>
  <c r="AA926" i="79"/>
  <c r="AA216" i="79"/>
  <c r="AA272" i="79"/>
  <c r="AA1016" i="79"/>
  <c r="AA969" i="79"/>
  <c r="AA576" i="79"/>
  <c r="AA79" i="79"/>
  <c r="AA503" i="79"/>
  <c r="AA1713" i="79"/>
  <c r="AA908" i="79"/>
  <c r="AA1914" i="79"/>
  <c r="AA664" i="79"/>
  <c r="AA1459" i="79"/>
  <c r="AA1827" i="79"/>
  <c r="AA2139" i="79"/>
  <c r="AA722" i="79"/>
  <c r="AA1495" i="79"/>
  <c r="AA1807" i="79"/>
  <c r="AA2151" i="79"/>
  <c r="AA1364" i="79"/>
  <c r="AA2020" i="79"/>
  <c r="AA2505" i="79"/>
  <c r="AA2873" i="79"/>
  <c r="AA1477" i="79"/>
  <c r="AA2165" i="79"/>
  <c r="AA2602" i="79"/>
  <c r="AA2914" i="79"/>
  <c r="AA1606" i="79"/>
  <c r="AA2246" i="79"/>
  <c r="AA2515" i="79"/>
  <c r="AA2771" i="79"/>
  <c r="AA3019" i="79"/>
  <c r="AA1204" i="79"/>
  <c r="AA1662" i="79"/>
  <c r="AA2030" i="79"/>
  <c r="AA2306" i="79"/>
  <c r="AA2495" i="79"/>
  <c r="AA2679" i="79"/>
  <c r="AA2831" i="79"/>
  <c r="AA3007" i="79"/>
  <c r="AA1672" i="79"/>
  <c r="AA2270" i="79"/>
  <c r="AA2644" i="79"/>
  <c r="AA2994" i="79"/>
  <c r="AA3155" i="79"/>
  <c r="AA3331" i="79"/>
  <c r="AA3515" i="79"/>
  <c r="AA1484" i="79"/>
  <c r="AA2188" i="79"/>
  <c r="AA2613" i="79"/>
  <c r="AA2917" i="79"/>
  <c r="AA3132" i="79"/>
  <c r="AA3316" i="79"/>
  <c r="AA3468" i="79"/>
  <c r="AA1351" i="79"/>
  <c r="AA2125" i="79"/>
  <c r="AA2518" i="79"/>
  <c r="AA2870" i="79"/>
  <c r="AA3117" i="79"/>
  <c r="AA3269" i="79"/>
  <c r="AA3437" i="79"/>
  <c r="AA478" i="79"/>
  <c r="AA1597" i="79"/>
  <c r="AA2109" i="79"/>
  <c r="AA2462" i="79"/>
  <c r="AA2718" i="79"/>
  <c r="AA2970" i="79"/>
  <c r="AA3113" i="79"/>
  <c r="AA3241" i="79"/>
  <c r="AA3369" i="79"/>
  <c r="AA3497" i="79"/>
  <c r="AA1616" i="79"/>
  <c r="AA2472" i="79"/>
  <c r="AA2977" i="79"/>
  <c r="AA3246" i="79"/>
  <c r="AA3502" i="79"/>
  <c r="AA1816" i="79"/>
  <c r="AA2572" i="79"/>
  <c r="AA3039" i="79"/>
  <c r="AA3295" i="79"/>
  <c r="AA3551" i="79"/>
  <c r="AA2012" i="79"/>
  <c r="AA2669" i="79"/>
  <c r="AA3088" i="79"/>
  <c r="AA3344" i="79"/>
  <c r="AA1135" i="79"/>
  <c r="AA2282" i="79"/>
  <c r="AA2813" i="79"/>
  <c r="AA3160" i="79"/>
  <c r="AA3416" i="79"/>
  <c r="AA1952" i="79"/>
  <c r="AA3074" i="79"/>
  <c r="AA978" i="79"/>
  <c r="AA2776" i="79"/>
  <c r="AA3398" i="79"/>
  <c r="AA2396" i="79"/>
  <c r="AA3207" i="79"/>
  <c r="AA1784" i="79"/>
  <c r="AA3031" i="79"/>
  <c r="AA3543" i="79"/>
  <c r="AA3306" i="79"/>
  <c r="AA3058" i="79"/>
  <c r="AA2616" i="79"/>
  <c r="AA2496" i="79"/>
  <c r="AA2032" i="79"/>
  <c r="AA1143" i="79"/>
  <c r="AA3418" i="79"/>
  <c r="AA3210" i="79"/>
  <c r="AA3090" i="79"/>
  <c r="AA3445" i="79"/>
  <c r="AA3262" i="79"/>
  <c r="AA3055" i="79"/>
  <c r="AA242" i="79"/>
  <c r="AA2076" i="79"/>
  <c r="AA3104" i="79"/>
  <c r="AA1263" i="79"/>
  <c r="AA2845" i="79"/>
  <c r="AA3432" i="79"/>
  <c r="AA2080" i="79"/>
  <c r="AA1239" i="79"/>
  <c r="AA3430" i="79"/>
  <c r="AA3239" i="79"/>
  <c r="AA1912" i="79"/>
  <c r="AA489" i="79"/>
  <c r="AA3370" i="79"/>
  <c r="AA2744" i="79"/>
  <c r="AA2624" i="79"/>
  <c r="AA1536" i="79"/>
  <c r="AA3482" i="79"/>
  <c r="AA1984" i="79"/>
  <c r="AA3383" i="79"/>
  <c r="AA3098" i="79"/>
  <c r="R33" i="79"/>
  <c r="S33" i="79"/>
  <c r="R32" i="79"/>
  <c r="S32" i="79"/>
  <c r="R31" i="79"/>
  <c r="S31" i="79"/>
  <c r="R30" i="79"/>
  <c r="S30" i="79"/>
  <c r="R29" i="79"/>
  <c r="S29" i="79"/>
  <c r="R28" i="79"/>
  <c r="S28" i="79"/>
  <c r="R27" i="79"/>
  <c r="S27" i="79"/>
  <c r="R26" i="79"/>
  <c r="S26" i="79"/>
  <c r="R25" i="79"/>
  <c r="S25" i="79"/>
  <c r="R24" i="79"/>
  <c r="S24" i="79"/>
  <c r="R23" i="79"/>
  <c r="S23" i="79"/>
  <c r="R22" i="79"/>
  <c r="S22" i="79"/>
  <c r="R21" i="79"/>
  <c r="S21" i="79"/>
  <c r="R20" i="79"/>
  <c r="S20" i="79"/>
  <c r="R19" i="79"/>
  <c r="S19" i="79"/>
  <c r="T19" i="79"/>
  <c r="T20" i="79"/>
  <c r="T24" i="79"/>
  <c r="T27" i="79"/>
  <c r="T31" i="79"/>
  <c r="T30" i="79"/>
  <c r="T26" i="79"/>
  <c r="T33" i="79"/>
  <c r="T23" i="79"/>
  <c r="T22" i="79"/>
  <c r="T28" i="79"/>
  <c r="T21" i="79"/>
  <c r="T32" i="79"/>
  <c r="T25" i="79"/>
  <c r="T29" i="79"/>
  <c r="U19" i="79"/>
  <c r="D28" i="85"/>
  <c r="D27" i="85"/>
  <c r="J6" i="79"/>
  <c r="J16" i="79"/>
  <c r="K7" i="79"/>
  <c r="K12" i="79"/>
  <c r="J11" i="79"/>
  <c r="K11" i="79"/>
  <c r="J10" i="79"/>
  <c r="K6" i="79"/>
  <c r="J5" i="79"/>
  <c r="K15" i="79"/>
  <c r="J9" i="79"/>
  <c r="K16" i="79"/>
  <c r="J15" i="79"/>
  <c r="J12" i="79"/>
  <c r="K10" i="79"/>
  <c r="J14" i="79"/>
  <c r="K5" i="79"/>
  <c r="J4" i="79"/>
  <c r="K4" i="79"/>
  <c r="K8" i="79"/>
  <c r="J13" i="79"/>
  <c r="J3" i="79"/>
  <c r="K9" i="79"/>
  <c r="K14" i="79"/>
  <c r="J7" i="79"/>
  <c r="K13" i="79"/>
  <c r="K3" i="79"/>
  <c r="J8" i="79"/>
  <c r="I16" i="70" l="1"/>
  <c r="G8" i="79"/>
  <c r="H3" i="79"/>
  <c r="H13" i="79"/>
  <c r="G7" i="79"/>
  <c r="H14" i="79"/>
  <c r="H9" i="79"/>
  <c r="G3" i="79"/>
  <c r="G13" i="79"/>
  <c r="H8" i="79"/>
  <c r="H4" i="79"/>
  <c r="G4" i="79"/>
  <c r="H5" i="79"/>
  <c r="G14" i="79"/>
  <c r="H10" i="79"/>
  <c r="G12" i="79"/>
  <c r="G15" i="79"/>
  <c r="H16" i="79"/>
  <c r="G9" i="79"/>
  <c r="H15" i="79"/>
  <c r="G5" i="79"/>
  <c r="H6" i="79"/>
  <c r="G10" i="79"/>
  <c r="H11" i="79"/>
  <c r="G11" i="79"/>
  <c r="H12" i="79"/>
  <c r="H7" i="79"/>
  <c r="G16" i="79"/>
  <c r="G6" i="79"/>
  <c r="I9" i="70"/>
  <c r="I15" i="79" l="1"/>
  <c r="I8" i="79"/>
  <c r="I9" i="79"/>
  <c r="I6" i="79"/>
  <c r="I14" i="79"/>
  <c r="I11" i="79"/>
  <c r="I13" i="79"/>
  <c r="I10" i="79"/>
  <c r="I7" i="79"/>
  <c r="I4" i="79"/>
  <c r="I3" i="79"/>
  <c r="I5" i="79"/>
  <c r="I12" i="79"/>
  <c r="I16" i="79"/>
</calcChain>
</file>

<file path=xl/comments1.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2.xml><?xml version="1.0" encoding="utf-8"?>
<comments xmlns="http://schemas.openxmlformats.org/spreadsheetml/2006/main">
  <authors>
    <author>ametrf1a</author>
  </authors>
  <commentList>
    <comment ref="E1" authorId="0">
      <text>
        <r>
          <rPr>
            <b/>
            <sz val="8"/>
            <color indexed="81"/>
            <rFont val="Tahoma"/>
            <family val="2"/>
          </rPr>
          <t>Any number: higher number for higher priority</t>
        </r>
      </text>
    </comment>
  </commentList>
</comments>
</file>

<file path=xl/comments3.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4.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6.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0" authorId="0">
      <text>
        <r>
          <rPr>
            <sz val="8"/>
            <color indexed="81"/>
            <rFont val="Tahoma"/>
            <family val="2"/>
          </rPr>
          <t>Discount, ZeroRate, or ForwardRate. If omitted, default = Discount is used.</t>
        </r>
      </text>
    </comment>
    <comment ref="D21" authorId="0">
      <text>
        <r>
          <rPr>
            <sz val="8"/>
            <color indexed="81"/>
            <rFont val="Tahoma"/>
            <family val="2"/>
          </rPr>
          <t>Linear, LogLinear, or Cubic. If omitted, default = LogLinear is used.</t>
        </r>
      </text>
    </comment>
  </commentList>
</comments>
</file>

<file path=xl/comments7.xml><?xml version="1.0" encoding="utf-8"?>
<comments xmlns="http://schemas.openxmlformats.org/spreadsheetml/2006/main">
  <authors>
    <author>Ferdinando Ametrano</author>
  </authors>
  <commentList>
    <comment ref="D28" authorId="0">
      <text>
        <r>
          <rPr>
            <sz val="8"/>
            <color indexed="81"/>
            <rFont val="Tahoma"/>
            <family val="2"/>
          </rPr>
          <t>number of days to advance from EvaluationDate (usually zero or two): it fixes the date at which the discount factor = 1.0. If omitted, default = 0 is used.</t>
        </r>
      </text>
    </comment>
    <comment ref="D32" authorId="0">
      <text>
        <r>
          <rPr>
            <sz val="8"/>
            <color indexed="81"/>
            <rFont val="Tahoma"/>
            <family val="2"/>
          </rPr>
          <t>Discount, ZeroRate, or ForwardRate. If omitted, default = Discount is used.</t>
        </r>
      </text>
    </comment>
    <comment ref="D33" authorId="0">
      <text>
        <r>
          <rPr>
            <sz val="8"/>
            <color indexed="81"/>
            <rFont val="Tahoma"/>
            <family val="2"/>
          </rPr>
          <t>Linear, LogLinear, or Cubic. If omitted, default = LogLinear is used.</t>
        </r>
      </text>
    </comment>
  </commentList>
</comments>
</file>

<file path=xl/comments8.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9.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10.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2.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13.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4.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16.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7.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8.xml><?xml version="1.0" encoding="utf-8"?>
<comments xmlns="http://schemas.openxmlformats.org/spreadsheetml/2006/main">
  <authors>
    <author>ametrf1a</author>
  </authors>
  <commentList>
    <comment ref="J1" authorId="0">
      <text>
        <r>
          <rPr>
            <b/>
            <sz val="8"/>
            <color indexed="81"/>
            <rFont val="Tahoma"/>
            <family val="2"/>
          </rPr>
          <t>Any number: higher number for higher priority</t>
        </r>
      </text>
    </comment>
  </commentList>
</comments>
</file>

<file path=xl/comments19.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sharedStrings.xml><?xml version="1.0" encoding="utf-8"?>
<sst xmlns="http://schemas.openxmlformats.org/spreadsheetml/2006/main" count="5851" uniqueCount="522">
  <si>
    <t>The record could not be found</t>
  </si>
  <si>
    <t>6X</t>
  </si>
  <si>
    <t>E</t>
  </si>
  <si>
    <t>12S</t>
  </si>
  <si>
    <t>3X</t>
  </si>
  <si>
    <t>6S</t>
  </si>
  <si>
    <t>2X</t>
  </si>
  <si>
    <t>5S</t>
  </si>
  <si>
    <t>3S</t>
  </si>
  <si>
    <t>1X</t>
  </si>
  <si>
    <t>4S</t>
  </si>
  <si>
    <t>2S</t>
  </si>
  <si>
    <t>Change</t>
  </si>
  <si>
    <t>Effective</t>
  </si>
  <si>
    <t>Object ID</t>
  </si>
  <si>
    <t>Static</t>
  </si>
  <si>
    <t>Mid Equivalent</t>
  </si>
  <si>
    <t>HST_CLOSE</t>
  </si>
  <si>
    <t>LAST</t>
  </si>
  <si>
    <t>ASK</t>
  </si>
  <si>
    <t>BID</t>
  </si>
  <si>
    <t>_Quote</t>
  </si>
  <si>
    <t>Quote suffix</t>
  </si>
  <si>
    <t>ICAP</t>
  </si>
  <si>
    <t xml:space="preserve">DEC15 </t>
  </si>
  <si>
    <t>OIS</t>
  </si>
  <si>
    <t>MPC</t>
  </si>
  <si>
    <t>M6</t>
  </si>
  <si>
    <t xml:space="preserve">NOV15 </t>
  </si>
  <si>
    <t>M5</t>
  </si>
  <si>
    <t xml:space="preserve">OCT15 </t>
  </si>
  <si>
    <t>M4</t>
  </si>
  <si>
    <t xml:space="preserve">SEP15 </t>
  </si>
  <si>
    <t>M3</t>
  </si>
  <si>
    <t xml:space="preserve">AUG15 </t>
  </si>
  <si>
    <t>M2</t>
  </si>
  <si>
    <t xml:space="preserve">JUL15 </t>
  </si>
  <si>
    <t>M1</t>
  </si>
  <si>
    <t>GV4_TEXT</t>
  </si>
  <si>
    <t>GBP_InterestRateQuotesFeed</t>
  </si>
  <si>
    <t>-</t>
  </si>
  <si>
    <t>USD</t>
  </si>
  <si>
    <t>JPY</t>
  </si>
  <si>
    <t>GBP</t>
  </si>
  <si>
    <t>CAD</t>
  </si>
  <si>
    <t>HKD</t>
  </si>
  <si>
    <t>LiborSwapIsdaFixB</t>
  </si>
  <si>
    <t>SFIXLB</t>
  </si>
  <si>
    <t>EUR</t>
  </si>
  <si>
    <t>CHF</t>
  </si>
  <si>
    <t>30Y</t>
  </si>
  <si>
    <t>25Y</t>
  </si>
  <si>
    <t>20Y</t>
  </si>
  <si>
    <t>15Y</t>
  </si>
  <si>
    <t>12Y</t>
  </si>
  <si>
    <t>10Y</t>
  </si>
  <si>
    <t>9Y</t>
  </si>
  <si>
    <t>8Y</t>
  </si>
  <si>
    <t>7Y</t>
  </si>
  <si>
    <t>6Y</t>
  </si>
  <si>
    <t>5Y</t>
  </si>
  <si>
    <t>4Y</t>
  </si>
  <si>
    <t>3Y</t>
  </si>
  <si>
    <t>2Y</t>
  </si>
  <si>
    <t>1Y</t>
  </si>
  <si>
    <t>Abs Delta</t>
  </si>
  <si>
    <t>After Fixing Check</t>
  </si>
  <si>
    <t>Delta</t>
  </si>
  <si>
    <t>Observed Fixing</t>
  </si>
  <si>
    <t>Forecasted Before Fixing</t>
  </si>
  <si>
    <t>Add Fixing</t>
  </si>
  <si>
    <t>Fixing Check</t>
  </si>
  <si>
    <t>PRIM ACT 1</t>
  </si>
  <si>
    <t>VALUE_DT1</t>
  </si>
  <si>
    <t>Tenor</t>
  </si>
  <si>
    <t>GBP_MMIndicesAddLastFixing</t>
  </si>
  <si>
    <t>LiborSwapIsdaFixPm</t>
  </si>
  <si>
    <t>SFIXP</t>
  </si>
  <si>
    <t>LiborSwapIsdaFixA</t>
  </si>
  <si>
    <t>SFIXLA</t>
  </si>
  <si>
    <t>ibor365</t>
  </si>
  <si>
    <t>IB365</t>
  </si>
  <si>
    <t>11M</t>
  </si>
  <si>
    <t>10M</t>
  </si>
  <si>
    <t>9M</t>
  </si>
  <si>
    <t>8M</t>
  </si>
  <si>
    <t>7M</t>
  </si>
  <si>
    <t>6M</t>
  </si>
  <si>
    <t>5M</t>
  </si>
  <si>
    <t>4M</t>
  </si>
  <si>
    <t>3M</t>
  </si>
  <si>
    <t>2M</t>
  </si>
  <si>
    <t>1M</t>
  </si>
  <si>
    <t>3W</t>
  </si>
  <si>
    <t>2W</t>
  </si>
  <si>
    <t>SW</t>
  </si>
  <si>
    <t>SN</t>
  </si>
  <si>
    <t>TN</t>
  </si>
  <si>
    <t>ON</t>
  </si>
  <si>
    <t>ibor</t>
  </si>
  <si>
    <t>IBOR</t>
  </si>
  <si>
    <t>60Y</t>
  </si>
  <si>
    <t>50Y</t>
  </si>
  <si>
    <t>40Y</t>
  </si>
  <si>
    <t>35Y</t>
  </si>
  <si>
    <t>29Y</t>
  </si>
  <si>
    <t>28Y</t>
  </si>
  <si>
    <t>27Y</t>
  </si>
  <si>
    <t>26Y</t>
  </si>
  <si>
    <t>24Y</t>
  </si>
  <si>
    <t>23Y</t>
  </si>
  <si>
    <t>22Y</t>
  </si>
  <si>
    <t>21Y</t>
  </si>
  <si>
    <t>19Y</t>
  </si>
  <si>
    <t>18Y</t>
  </si>
  <si>
    <t>17Y</t>
  </si>
  <si>
    <t>16Y</t>
  </si>
  <si>
    <t>14Y</t>
  </si>
  <si>
    <t>13Y</t>
  </si>
  <si>
    <t>11Y</t>
  </si>
  <si>
    <t>3L</t>
  </si>
  <si>
    <t>6L</t>
  </si>
  <si>
    <t>1w</t>
  </si>
  <si>
    <t>AM</t>
  </si>
  <si>
    <t>SB</t>
  </si>
  <si>
    <t>6E</t>
  </si>
  <si>
    <t>3E</t>
  </si>
  <si>
    <t>AB</t>
  </si>
  <si>
    <t>Swap index</t>
  </si>
  <si>
    <t>Spread</t>
  </si>
  <si>
    <t>Fwd start</t>
  </si>
  <si>
    <t>GBP_020_ForwardSwapQuotes</t>
  </si>
  <si>
    <t>21M</t>
  </si>
  <si>
    <t>18M</t>
  </si>
  <si>
    <t>15M</t>
  </si>
  <si>
    <t>SM</t>
  </si>
  <si>
    <t>Conventions</t>
  </si>
  <si>
    <t>Set</t>
  </si>
  <si>
    <t>Secondary</t>
  </si>
  <si>
    <t>Mid Safe</t>
  </si>
  <si>
    <t>Length</t>
  </si>
  <si>
    <t>3H</t>
  </si>
  <si>
    <t>QM</t>
  </si>
  <si>
    <t>Main</t>
  </si>
  <si>
    <t>1S</t>
  </si>
  <si>
    <t>X1S</t>
  </si>
  <si>
    <t/>
  </si>
  <si>
    <t>DEC12</t>
  </si>
  <si>
    <t>NOV12</t>
  </si>
  <si>
    <t>OCT12</t>
  </si>
  <si>
    <t>SEP12</t>
  </si>
  <si>
    <t>AUG12</t>
  </si>
  <si>
    <t>JUL12</t>
  </si>
  <si>
    <t>JUN12</t>
  </si>
  <si>
    <t>MAY12</t>
  </si>
  <si>
    <t>APR12</t>
  </si>
  <si>
    <t>MAR12</t>
  </si>
  <si>
    <t>FEB12</t>
  </si>
  <si>
    <t>JAN12</t>
  </si>
  <si>
    <t>DEC11</t>
  </si>
  <si>
    <t>NOV11</t>
  </si>
  <si>
    <t>OCT11</t>
  </si>
  <si>
    <t>SEP11</t>
  </si>
  <si>
    <t>AUG11</t>
  </si>
  <si>
    <t>JUL11</t>
  </si>
  <si>
    <t>JUN11</t>
  </si>
  <si>
    <t>MAY11</t>
  </si>
  <si>
    <t>APR11</t>
  </si>
  <si>
    <t>MAR11</t>
  </si>
  <si>
    <t>FEB11</t>
  </si>
  <si>
    <t>JAN11</t>
  </si>
  <si>
    <t>US</t>
  </si>
  <si>
    <t>JP</t>
  </si>
  <si>
    <t>GB</t>
  </si>
  <si>
    <t>EU</t>
  </si>
  <si>
    <t>mean reversion</t>
  </si>
  <si>
    <t>CH</t>
  </si>
  <si>
    <t>sigma</t>
  </si>
  <si>
    <t>HW parameters</t>
  </si>
  <si>
    <t xml:space="preserve">           </t>
  </si>
  <si>
    <t>EXPIRE DATE</t>
  </si>
  <si>
    <t>Effective Date</t>
  </si>
  <si>
    <t>Future Code</t>
  </si>
  <si>
    <t>Main Cycle</t>
  </si>
  <si>
    <t>#</t>
  </si>
  <si>
    <t>IMMFRA</t>
  </si>
  <si>
    <t>ED</t>
  </si>
  <si>
    <t>FSS</t>
  </si>
  <si>
    <t>FEI</t>
  </si>
  <si>
    <t>FES</t>
  </si>
  <si>
    <t>CODES</t>
  </si>
  <si>
    <t>LIFFE</t>
  </si>
  <si>
    <t>FUT</t>
  </si>
  <si>
    <t>IborIndex</t>
  </si>
  <si>
    <t>Meanreversion</t>
  </si>
  <si>
    <t>Volatility</t>
  </si>
  <si>
    <t>EM</t>
  </si>
  <si>
    <t>Quote</t>
  </si>
  <si>
    <t>1YD</t>
  </si>
  <si>
    <t>11MD</t>
  </si>
  <si>
    <t>10MD</t>
  </si>
  <si>
    <t>9MD</t>
  </si>
  <si>
    <t>8MD</t>
  </si>
  <si>
    <t>7MD</t>
  </si>
  <si>
    <t>6MD</t>
  </si>
  <si>
    <t>5MD</t>
  </si>
  <si>
    <t>4MD</t>
  </si>
  <si>
    <t>COSZ</t>
  </si>
  <si>
    <t>D</t>
  </si>
  <si>
    <t>COSMOREX</t>
  </si>
  <si>
    <t>3MD</t>
  </si>
  <si>
    <t>PREL</t>
  </si>
  <si>
    <t>Prebon</t>
  </si>
  <si>
    <t>2MD</t>
  </si>
  <si>
    <t>TRIT</t>
  </si>
  <si>
    <t>Tradition</t>
  </si>
  <si>
    <t>1MD</t>
  </si>
  <si>
    <t>TTKL</t>
  </si>
  <si>
    <t>Tullets</t>
  </si>
  <si>
    <t>3WD</t>
  </si>
  <si>
    <t>2WD</t>
  </si>
  <si>
    <t>CKCC</t>
  </si>
  <si>
    <t>KLIEM</t>
  </si>
  <si>
    <t>SWD</t>
  </si>
  <si>
    <t>Reuters</t>
  </si>
  <si>
    <t>SND</t>
  </si>
  <si>
    <t>FSR</t>
  </si>
  <si>
    <t>Libor</t>
  </si>
  <si>
    <t>TND</t>
  </si>
  <si>
    <t>OND</t>
  </si>
  <si>
    <t>Field</t>
  </si>
  <si>
    <t>Code</t>
  </si>
  <si>
    <t>RIC element2</t>
  </si>
  <si>
    <t>RIC element1</t>
  </si>
  <si>
    <t>Contributors</t>
  </si>
  <si>
    <t>12L</t>
  </si>
  <si>
    <t>12E</t>
  </si>
  <si>
    <t>Mid</t>
  </si>
  <si>
    <t>Error</t>
  </si>
  <si>
    <t>1L</t>
  </si>
  <si>
    <t>1E</t>
  </si>
  <si>
    <t>59Y</t>
  </si>
  <si>
    <t>58Y</t>
  </si>
  <si>
    <t>57Y</t>
  </si>
  <si>
    <t>56Y</t>
  </si>
  <si>
    <t>55Y</t>
  </si>
  <si>
    <t>54Y</t>
  </si>
  <si>
    <t>53Y</t>
  </si>
  <si>
    <t>52Y</t>
  </si>
  <si>
    <t>51Y</t>
  </si>
  <si>
    <t>49Y</t>
  </si>
  <si>
    <t>48Y</t>
  </si>
  <si>
    <t>47Y</t>
  </si>
  <si>
    <t>46Y</t>
  </si>
  <si>
    <t>45Y</t>
  </si>
  <si>
    <t>44Y</t>
  </si>
  <si>
    <t>43Y</t>
  </si>
  <si>
    <t>42Y</t>
  </si>
  <si>
    <t>41Y</t>
  </si>
  <si>
    <t>39Y</t>
  </si>
  <si>
    <t>38Y</t>
  </si>
  <si>
    <t>37Y</t>
  </si>
  <si>
    <t>36Y</t>
  </si>
  <si>
    <t>34Y</t>
  </si>
  <si>
    <t>33Y</t>
  </si>
  <si>
    <t>32Y</t>
  </si>
  <si>
    <t>31Y</t>
  </si>
  <si>
    <t>LiborSwapIsdaFixAm</t>
  </si>
  <si>
    <t>SFIX</t>
  </si>
  <si>
    <t>LiborSwapIsda</t>
  </si>
  <si>
    <t>iborSwapIsdaFixA</t>
  </si>
  <si>
    <t>SFIXA</t>
  </si>
  <si>
    <t>Isda</t>
  </si>
  <si>
    <t>FixingType</t>
  </si>
  <si>
    <t>LiborSwap</t>
  </si>
  <si>
    <t>FamilyName</t>
  </si>
  <si>
    <t>Last Quote Close</t>
  </si>
  <si>
    <t>Timestamp</t>
  </si>
  <si>
    <t>GBP1YFSR=</t>
  </si>
  <si>
    <t>GBP3MFSR=</t>
  </si>
  <si>
    <t>LAST_QUOTE.CLOSE</t>
  </si>
  <si>
    <t>LAST_QUOTE.TIMESTAMP</t>
  </si>
  <si>
    <t>Fields:</t>
  </si>
  <si>
    <t>DESC</t>
  </si>
  <si>
    <t>Order by:</t>
  </si>
  <si>
    <t>Condition</t>
  </si>
  <si>
    <t>GBP6MFSR=</t>
  </si>
  <si>
    <t>GBP1MFSR=</t>
  </si>
  <si>
    <t>STD</t>
  </si>
  <si>
    <t xml:space="preserve"> </t>
  </si>
  <si>
    <t>Error Message LastFixing Quote</t>
  </si>
  <si>
    <t>Error Message Index</t>
  </si>
  <si>
    <t>Error Message Relinkable Handle</t>
  </si>
  <si>
    <t>LastFixing_Quote</t>
  </si>
  <si>
    <t>Index</t>
  </si>
  <si>
    <t>Relinkable Handle</t>
  </si>
  <si>
    <t>PriceTickValue</t>
  </si>
  <si>
    <t>RateTickValue</t>
  </si>
  <si>
    <t>QuoteSuffix</t>
  </si>
  <si>
    <t>Live Data Feed</t>
  </si>
  <si>
    <t>Last update</t>
  </si>
  <si>
    <t>Additional Settings</t>
  </si>
  <si>
    <t>EvaluationDate</t>
  </si>
  <si>
    <t>Currency</t>
  </si>
  <si>
    <t>Discounting2</t>
  </si>
  <si>
    <t>Discounting</t>
  </si>
  <si>
    <t>Contributor Code</t>
  </si>
  <si>
    <t>FileOverwrite</t>
  </si>
  <si>
    <t>SerializationPath</t>
  </si>
  <si>
    <t>MonotonicCubicNaturalSpline</t>
  </si>
  <si>
    <t>InterpolationType</t>
  </si>
  <si>
    <t>Serialize</t>
  </si>
  <si>
    <t>LastFixingsTrigger</t>
  </si>
  <si>
    <t>ObjectOverwrite</t>
  </si>
  <si>
    <t>TriggerCounter</t>
  </si>
  <si>
    <t>Permanent</t>
  </si>
  <si>
    <t>FRQ:1S</t>
  </si>
  <si>
    <t>ReutersRtMode</t>
  </si>
  <si>
    <t>Trigger</t>
  </si>
  <si>
    <t>General Settings</t>
  </si>
  <si>
    <t>GENERAL SETTINGS</t>
  </si>
  <si>
    <t>Length of the curve</t>
  </si>
  <si>
    <t>1D</t>
  </si>
  <si>
    <t>Recalc trigger</t>
  </si>
  <si>
    <t>ON Fwd</t>
  </si>
  <si>
    <t>Value Date</t>
  </si>
  <si>
    <t>Fixing Date</t>
  </si>
  <si>
    <t>Sampling Frequency</t>
  </si>
  <si>
    <t>Max error</t>
  </si>
  <si>
    <t>Repricing error</t>
  </si>
  <si>
    <t>Fair Rate</t>
  </si>
  <si>
    <t>Swap Index</t>
  </si>
  <si>
    <t>Quote Value</t>
  </si>
  <si>
    <t>Mkt Swaps</t>
  </si>
  <si>
    <t>Rate Helper</t>
  </si>
  <si>
    <t>OvernightIndex</t>
  </si>
  <si>
    <t>Max value</t>
  </si>
  <si>
    <t>Min value</t>
  </si>
  <si>
    <t>Major unit</t>
  </si>
  <si>
    <t>Max</t>
  </si>
  <si>
    <t>Min</t>
  </si>
  <si>
    <t>Major unit (Months)</t>
  </si>
  <si>
    <t>Months</t>
  </si>
  <si>
    <t>Years</t>
  </si>
  <si>
    <t>Rate Axis</t>
  </si>
  <si>
    <t>Time Axis</t>
  </si>
  <si>
    <t>1W</t>
  </si>
  <si>
    <t>Quote Object ID</t>
  </si>
  <si>
    <t>Settl Days</t>
  </si>
  <si>
    <t>Sonia</t>
  </si>
  <si>
    <t>AllDepos</t>
  </si>
  <si>
    <t>DepoFuturesPriority</t>
  </si>
  <si>
    <t>FrontFuturesRollingDays</t>
  </si>
  <si>
    <t>nSerialFutures</t>
  </si>
  <si>
    <t>nIMMFutures</t>
  </si>
  <si>
    <t>Latest Date</t>
  </si>
  <si>
    <t>Earliest Date</t>
  </si>
  <si>
    <t>Rate</t>
  </si>
  <si>
    <t>Instruemnts Selected</t>
  </si>
  <si>
    <t>Rate Helpers Selected</t>
  </si>
  <si>
    <t>Rate Helpers Selection</t>
  </si>
  <si>
    <t>Min Distance</t>
  </si>
  <si>
    <t>Priority</t>
  </si>
  <si>
    <t>Include Flag</t>
  </si>
  <si>
    <t>Instruments</t>
  </si>
  <si>
    <t>Rate Helpers</t>
  </si>
  <si>
    <t>Extrapolation</t>
  </si>
  <si>
    <t>MonotonicLogCubicNaturalSpline</t>
  </si>
  <si>
    <t>InterpolatorID</t>
  </si>
  <si>
    <t>Discount</t>
  </si>
  <si>
    <t>TraitsID</t>
  </si>
  <si>
    <t>Accuracy</t>
  </si>
  <si>
    <t>Jump Values</t>
  </si>
  <si>
    <t>Jump Dates</t>
  </si>
  <si>
    <t>Jump Quotes</t>
  </si>
  <si>
    <t>Day Counter</t>
  </si>
  <si>
    <t>UnitedKingdom::Exchange</t>
  </si>
  <si>
    <t>Calendar</t>
  </si>
  <si>
    <t>NDays</t>
  </si>
  <si>
    <t>ObjectID</t>
  </si>
  <si>
    <t>PiecewiseYieldCurve</t>
  </si>
  <si>
    <t>Actual/365 (Fixed)</t>
  </si>
  <si>
    <t>MoneyMarketDayCounter</t>
  </si>
  <si>
    <t>ADDITIONAL SETTINGS</t>
  </si>
  <si>
    <t>RateHelperPrefix</t>
  </si>
  <si>
    <t>SwapFixedFreq</t>
  </si>
  <si>
    <t>IborType</t>
  </si>
  <si>
    <t>IndexTenor</t>
  </si>
  <si>
    <t>Modified Following</t>
  </si>
  <si>
    <t>0D</t>
  </si>
  <si>
    <t>Day Count Convention</t>
  </si>
  <si>
    <t>Business Day Convention</t>
  </si>
  <si>
    <t>Freq</t>
  </si>
  <si>
    <t>Synthetic</t>
  </si>
  <si>
    <t>IMM</t>
  </si>
  <si>
    <t>ConvAdj Quote Object ID</t>
  </si>
  <si>
    <t>Future Date</t>
  </si>
  <si>
    <t>Future Type</t>
  </si>
  <si>
    <t>Following</t>
  </si>
  <si>
    <t>dc</t>
  </si>
  <si>
    <t>eom</t>
  </si>
  <si>
    <t>bdc</t>
  </si>
  <si>
    <t>calendar</t>
  </si>
  <si>
    <t>fix days</t>
  </si>
  <si>
    <t>DeposBeforeFirstFuturesStartDatePlusOne</t>
  </si>
  <si>
    <t>Instruments Selected</t>
  </si>
  <si>
    <t>main ref depo</t>
  </si>
  <si>
    <t>short term futures</t>
  </si>
  <si>
    <t>swap</t>
  </si>
  <si>
    <t>exotic swap</t>
  </si>
  <si>
    <t>long term futures</t>
  </si>
  <si>
    <t>fra</t>
  </si>
  <si>
    <t>depo</t>
  </si>
  <si>
    <t>Conv. Adj. / Spread</t>
  </si>
  <si>
    <t>Linear</t>
  </si>
  <si>
    <t>ZeroYield</t>
  </si>
  <si>
    <t>BondBasisDayCounter</t>
  </si>
  <si>
    <t>x</t>
  </si>
  <si>
    <t>Last Fixing Value Date</t>
  </si>
  <si>
    <t>Basis Interp</t>
  </si>
  <si>
    <t>tau</t>
  </si>
  <si>
    <t>maturity date</t>
  </si>
  <si>
    <t>start date</t>
  </si>
  <si>
    <t>Diff (bps)</t>
  </si>
  <si>
    <t>Selected</t>
  </si>
  <si>
    <t>Basis</t>
  </si>
  <si>
    <t>F ON</t>
  </si>
  <si>
    <t>P(d+x)</t>
  </si>
  <si>
    <t>P(d)</t>
  </si>
  <si>
    <t>12M</t>
  </si>
  <si>
    <t>tenor</t>
  </si>
  <si>
    <t>Min Dis</t>
  </si>
  <si>
    <t>Rate Helpers included</t>
  </si>
  <si>
    <t>Discount Factor</t>
  </si>
  <si>
    <t>Annual</t>
  </si>
  <si>
    <t>instruments</t>
  </si>
  <si>
    <t>error</t>
  </si>
  <si>
    <t>RateHelper</t>
  </si>
  <si>
    <t>Live</t>
  </si>
  <si>
    <t>interp. FRA</t>
  </si>
  <si>
    <t>spread</t>
  </si>
  <si>
    <t>Maturity Date</t>
  </si>
  <si>
    <t>linear</t>
  </si>
  <si>
    <t>Contributions</t>
  </si>
  <si>
    <t>quad</t>
  </si>
  <si>
    <t>flat</t>
  </si>
  <si>
    <t>=</t>
  </si>
  <si>
    <t>α</t>
  </si>
  <si>
    <t>Delta(0M;1Y)extrap</t>
  </si>
  <si>
    <t>Selection</t>
  </si>
  <si>
    <t>β,α</t>
  </si>
  <si>
    <t>quadratic</t>
  </si>
  <si>
    <t>Quadratic</t>
  </si>
  <si>
    <t>Flat</t>
  </si>
  <si>
    <t>inverse matrix</t>
  </si>
  <si>
    <t>γ,β,α</t>
  </si>
  <si>
    <t>selected</t>
  </si>
  <si>
    <t>coef γ</t>
  </si>
  <si>
    <t>coef β</t>
  </si>
  <si>
    <t>coef α</t>
  </si>
  <si>
    <t>tau 2</t>
  </si>
  <si>
    <t>tau 1</t>
  </si>
  <si>
    <t>Delta(0M;6M)extrap</t>
  </si>
  <si>
    <t>Delta(0M;3M)extrap</t>
  </si>
  <si>
    <t>Delta(0M;1M)extrap</t>
  </si>
  <si>
    <t>LogLinear</t>
  </si>
  <si>
    <t>IborTenor</t>
  </si>
  <si>
    <t>Interest Rates Trigger</t>
  </si>
  <si>
    <t>OisEngine</t>
  </si>
  <si>
    <t>Evaluation Date</t>
  </si>
  <si>
    <t>BasisInterpolator</t>
  </si>
  <si>
    <t>BasisInterpolation</t>
  </si>
  <si>
    <t>SettlementDate</t>
  </si>
  <si>
    <t>Synth FRA Settings</t>
  </si>
  <si>
    <t>Triggers</t>
  </si>
  <si>
    <t>Daycounter</t>
  </si>
  <si>
    <t>OvenightIndex</t>
  </si>
  <si>
    <t>Repriced Quote</t>
  </si>
  <si>
    <t>3M Fwd</t>
  </si>
  <si>
    <t>Null</t>
  </si>
  <si>
    <t>Mkt FRAs</t>
  </si>
  <si>
    <t>OverNightIndex</t>
  </si>
  <si>
    <t>Fwd</t>
  </si>
  <si>
    <t>Max Value</t>
  </si>
  <si>
    <t>Min Value</t>
  </si>
  <si>
    <t>0d</t>
  </si>
  <si>
    <t>Serial Mkt Futures</t>
  </si>
  <si>
    <t>IMM Mkt Futures</t>
  </si>
  <si>
    <t>Semiannual</t>
  </si>
  <si>
    <t>Actual/360</t>
  </si>
  <si>
    <t>Future date</t>
  </si>
  <si>
    <t>Future type</t>
  </si>
  <si>
    <t>SERIAL</t>
  </si>
  <si>
    <t>1Y Fwd</t>
  </si>
  <si>
    <t>Instrument code</t>
  </si>
  <si>
    <t>Hibor</t>
  </si>
  <si>
    <t>TRHK</t>
  </si>
  <si>
    <t>TYcm1t</t>
  </si>
  <si>
    <t>CNH</t>
  </si>
  <si>
    <t>Shibor</t>
  </si>
  <si>
    <t>CNY</t>
  </si>
  <si>
    <t>Info</t>
  </si>
  <si>
    <t>Value</t>
  </si>
  <si>
    <t>Reference Date</t>
  </si>
  <si>
    <t>BBSW</t>
  </si>
  <si>
    <t>ICAA</t>
  </si>
  <si>
    <t>6AB</t>
  </si>
  <si>
    <t>YBA</t>
  </si>
  <si>
    <t>AUD</t>
  </si>
  <si>
    <t>Curves Checks</t>
  </si>
  <si>
    <t>JEY</t>
  </si>
  <si>
    <t>JGBc1</t>
  </si>
  <si>
    <t>PREA</t>
  </si>
  <si>
    <t>HIR</t>
  </si>
  <si>
    <t>Object Count:</t>
  </si>
  <si>
    <t>FLGc1</t>
  </si>
  <si>
    <t>Boost / OH / QLXL</t>
  </si>
  <si>
    <t>Last-Bid/Ask</t>
  </si>
  <si>
    <t>Expiry-Value Date</t>
  </si>
  <si>
    <t>RIC</t>
  </si>
  <si>
    <t>FGBLc1</t>
  </si>
  <si>
    <t>MarketData Checks</t>
  </si>
</sst>
</file>

<file path=xl/styles.xml><?xml version="1.0" encoding="utf-8"?>
<styleSheet xmlns="http://schemas.openxmlformats.org/spreadsheetml/2006/main" xmlns:mc="http://schemas.openxmlformats.org/markup-compatibility/2006" xmlns:x14ac="http://schemas.microsoft.com/office/spreadsheetml/2009/9/ac" mc:Ignorable="x14ac">
  <numFmts count="31">
    <numFmt numFmtId="164" formatCode="0.0000%"/>
    <numFmt numFmtId="165" formatCode="0.0000"/>
    <numFmt numFmtId="166" formatCode="General_)"/>
    <numFmt numFmtId="167" formatCode="#,##0.0;#,##0.0"/>
    <numFmt numFmtId="168" formatCode="&quot;£&quot;#,##0;[Red]\-&quot;£&quot;#,##0"/>
    <numFmt numFmtId="169" formatCode="ddd\,\ dd\-mmm\-yy"/>
    <numFmt numFmtId="170" formatCode="ddd\,\ dd\-mmm\-yyyy\,\ hh:mm:ss"/>
    <numFmt numFmtId="171" formatCode="0.000"/>
    <numFmt numFmtId="172" formatCode="[$-409]d\-mmm\-yy;@"/>
    <numFmt numFmtId="173" formatCode="ddd\,\ dd\-mmm\-yyyy"/>
    <numFmt numFmtId="174" formatCode="0.000%"/>
    <numFmt numFmtId="175" formatCode="mm/dd/yy;@"/>
    <numFmt numFmtId="176" formatCode="ddd\,\ d\-mmm\-yyyy"/>
    <numFmt numFmtId="177" formatCode="0.00000%"/>
    <numFmt numFmtId="178" formatCode="ddd\,\ d\-mmm\-yyyy\,\ hh:mm:ss"/>
    <numFmt numFmtId="179" formatCode="ddd\,\ dd\-mmm\-yyyy\,\ h:mm:ss"/>
    <numFmt numFmtId="180" formatCode="0.00000000000000000%"/>
    <numFmt numFmtId="181" formatCode="[$-F800]dddd\,\ mmmm\ dd\,\ yyyy"/>
    <numFmt numFmtId="182" formatCode="_-* #,##0.00_-;\-* #,##0.00_-;_-* &quot;-&quot;??_-;_-@_-"/>
    <numFmt numFmtId="183" formatCode="0.000000000"/>
    <numFmt numFmtId="184" formatCode="ddd\,\ d\-mmm\-yy"/>
    <numFmt numFmtId="185" formatCode="dd\-mmm\-yy"/>
    <numFmt numFmtId="186" formatCode="0.000000"/>
    <numFmt numFmtId="187" formatCode="0.0000000"/>
    <numFmt numFmtId="188" formatCode="_([$€-2]* #,##0.00_);_([$€-2]* \(#,##0.00\);_([$€-2]* &quot;-&quot;??_)"/>
    <numFmt numFmtId="189" formatCode="0.00000"/>
    <numFmt numFmtId="190" formatCode="0.0000000000"/>
    <numFmt numFmtId="191" formatCode="0.E+00"/>
    <numFmt numFmtId="192" formatCode="0.0000E+00"/>
    <numFmt numFmtId="193" formatCode="ddd\,\ dd\-mmm\-yyyy\ h:mm:ss"/>
    <numFmt numFmtId="194" formatCode="ddd\,\ dd\-mmm\-yyyy\ hh:mm:ss"/>
  </numFmts>
  <fonts count="46"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10"/>
      <name val="Helv"/>
    </font>
    <font>
      <sz val="12"/>
      <name val="Helv"/>
    </font>
    <font>
      <b/>
      <sz val="12"/>
      <color indexed="16"/>
      <name val="MS Sans Serif"/>
      <family val="2"/>
    </font>
    <font>
      <sz val="10"/>
      <name val="Courier New"/>
      <family val="3"/>
    </font>
    <font>
      <sz val="8"/>
      <name val="Courier New"/>
      <family val="3"/>
    </font>
    <font>
      <b/>
      <sz val="8"/>
      <name val="Courier New"/>
      <family val="3"/>
    </font>
    <font>
      <sz val="8"/>
      <color indexed="23"/>
      <name val="Arial"/>
      <family val="2"/>
    </font>
    <font>
      <b/>
      <sz val="12"/>
      <color indexed="12"/>
      <name val="Arial Black"/>
      <family val="2"/>
    </font>
    <font>
      <sz val="8"/>
      <color indexed="10"/>
      <name val="Microsoft Sans Serif"/>
      <family val="2"/>
    </font>
    <font>
      <sz val="8"/>
      <color indexed="10"/>
      <name val="Arial"/>
      <family val="2"/>
    </font>
    <font>
      <sz val="8"/>
      <name val="Microsoft Sans Serif"/>
      <family val="2"/>
    </font>
    <font>
      <i/>
      <sz val="8"/>
      <name val="Microsoft Sans Serif"/>
      <family val="2"/>
    </font>
    <font>
      <b/>
      <u/>
      <sz val="8"/>
      <name val="Arial"/>
      <family val="2"/>
    </font>
    <font>
      <i/>
      <sz val="8"/>
      <name val="Arial"/>
      <family val="2"/>
    </font>
    <font>
      <i/>
      <sz val="8"/>
      <name val="Courier New"/>
      <family val="3"/>
    </font>
    <font>
      <sz val="8"/>
      <color indexed="9"/>
      <name val="Arial"/>
      <family val="2"/>
    </font>
    <font>
      <sz val="8"/>
      <color indexed="10"/>
      <name val="Courier New"/>
      <family val="3"/>
    </font>
    <font>
      <sz val="8"/>
      <color indexed="23"/>
      <name val="Courier New"/>
      <family val="3"/>
    </font>
    <font>
      <b/>
      <sz val="12"/>
      <color indexed="12"/>
      <name val="Courier New"/>
      <family val="3"/>
    </font>
    <font>
      <b/>
      <sz val="10"/>
      <name val="Courier New"/>
      <family val="3"/>
    </font>
    <font>
      <sz val="8"/>
      <color indexed="12"/>
      <name val="Courier New"/>
      <family val="3"/>
    </font>
    <font>
      <sz val="10"/>
      <name val="MS Sans Serif"/>
      <family val="2"/>
    </font>
    <font>
      <sz val="8"/>
      <color rgb="FF0000FF"/>
      <name val="Arial"/>
      <family val="2"/>
    </font>
    <font>
      <sz val="8"/>
      <color rgb="FFFF0000"/>
      <name val="MS Sans Serif"/>
      <family val="2"/>
    </font>
    <font>
      <sz val="8"/>
      <name val="MS Sans Serif"/>
      <family val="2"/>
    </font>
    <font>
      <b/>
      <sz val="12"/>
      <name val="MS Sans Serif"/>
      <family val="2"/>
    </font>
    <font>
      <sz val="8"/>
      <color theme="1"/>
      <name val="Courier New"/>
      <family val="3"/>
    </font>
    <font>
      <b/>
      <sz val="8"/>
      <color rgb="FFFF0000"/>
      <name val="Courier New"/>
      <family val="3"/>
    </font>
    <font>
      <sz val="11"/>
      <color rgb="FF000000"/>
      <name val="Calibri"/>
      <family val="2"/>
    </font>
    <font>
      <b/>
      <u/>
      <sz val="8"/>
      <name val="Courier New"/>
      <family val="3"/>
    </font>
    <font>
      <sz val="7"/>
      <name val="Courier New"/>
      <family val="3"/>
    </font>
    <font>
      <sz val="8"/>
      <color indexed="81"/>
      <name val="Tahoma"/>
      <family val="2"/>
    </font>
    <font>
      <b/>
      <sz val="8"/>
      <color indexed="81"/>
      <name val="Tahoma"/>
      <family val="2"/>
    </font>
    <font>
      <sz val="14"/>
      <name val="Arial"/>
      <family val="2"/>
    </font>
    <font>
      <sz val="8"/>
      <color indexed="9"/>
      <name val="Courier New"/>
      <family val="3"/>
    </font>
    <font>
      <sz val="8"/>
      <color rgb="FFFF0000"/>
      <name val="Courier New"/>
      <family val="3"/>
    </font>
    <font>
      <sz val="9"/>
      <name val="Courier New"/>
      <family val="3"/>
    </font>
    <font>
      <sz val="14"/>
      <name val="Courier New"/>
      <family val="3"/>
    </font>
    <font>
      <sz val="8"/>
      <color rgb="FF000000"/>
      <name val="Tahoma"/>
      <family val="2"/>
    </font>
    <font>
      <b/>
      <u/>
      <sz val="10"/>
      <name val="Courier New"/>
      <family val="3"/>
    </font>
    <font>
      <b/>
      <sz val="12"/>
      <name val="Courier New"/>
      <family val="3"/>
    </font>
  </fonts>
  <fills count="25">
    <fill>
      <patternFill patternType="none"/>
    </fill>
    <fill>
      <patternFill patternType="gray125"/>
    </fill>
    <fill>
      <patternFill patternType="solid">
        <fgColor rgb="FFFFFFCC"/>
      </patternFill>
    </fill>
    <fill>
      <patternFill patternType="solid">
        <fgColor indexed="9"/>
        <bgColor indexed="64"/>
      </patternFill>
    </fill>
    <fill>
      <patternFill patternType="solid">
        <fgColor indexed="41"/>
        <bgColor indexed="64"/>
      </patternFill>
    </fill>
    <fill>
      <patternFill patternType="gray0625">
        <fgColor indexed="22"/>
        <bgColor indexed="9"/>
      </patternFill>
    </fill>
    <fill>
      <patternFill patternType="solid">
        <fgColor indexed="22"/>
        <bgColor indexed="64"/>
      </patternFill>
    </fill>
    <fill>
      <patternFill patternType="gray0625">
        <fgColor indexed="22"/>
        <bgColor indexed="26"/>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indexed="13"/>
        <bgColor indexed="64"/>
      </patternFill>
    </fill>
    <fill>
      <patternFill patternType="solid">
        <fgColor theme="0" tint="-0.499984740745262"/>
        <bgColor indexed="64"/>
      </patternFill>
    </fill>
    <fill>
      <patternFill patternType="solid">
        <fgColor indexed="31"/>
        <bgColor indexed="64"/>
      </patternFill>
    </fill>
    <fill>
      <patternFill patternType="solid">
        <fgColor rgb="FFFFFF99"/>
        <bgColor indexed="64"/>
      </patternFill>
    </fill>
    <fill>
      <patternFill patternType="solid">
        <fgColor theme="0" tint="-0.14999847407452621"/>
        <bgColor indexed="64"/>
      </patternFill>
    </fill>
    <fill>
      <patternFill patternType="solid">
        <fgColor indexed="65"/>
        <bgColor indexed="64"/>
      </patternFill>
    </fill>
    <fill>
      <patternFill patternType="solid">
        <fgColor indexed="43"/>
        <bgColor indexed="64"/>
      </patternFill>
    </fill>
    <fill>
      <patternFill patternType="solid">
        <fgColor indexed="23"/>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8" tint="0.59999389629810485"/>
        <bgColor indexed="64"/>
      </patternFill>
    </fill>
    <fill>
      <patternFill patternType="gray0625">
        <fgColor indexed="22"/>
        <bgColor theme="8" tint="0.79998168889431442"/>
      </patternFill>
    </fill>
    <fill>
      <patternFill patternType="solid">
        <fgColor indexed="9"/>
        <bgColor indexed="9"/>
      </patternFill>
    </fill>
    <fill>
      <patternFill patternType="solid">
        <fgColor theme="0" tint="-0.249977111117893"/>
        <bgColor indexed="64"/>
      </patternFill>
    </fill>
  </fills>
  <borders count="60">
    <border>
      <left/>
      <right/>
      <top/>
      <bottom/>
      <diagonal/>
    </border>
    <border>
      <left style="thin">
        <color rgb="FFB2B2B2"/>
      </left>
      <right style="thin">
        <color rgb="FFB2B2B2"/>
      </right>
      <top style="thin">
        <color rgb="FFB2B2B2"/>
      </top>
      <bottom style="thin">
        <color rgb="FFB2B2B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bottom/>
      <diagonal/>
    </border>
    <border>
      <left style="thin">
        <color indexed="64"/>
      </left>
      <right/>
      <top style="medium">
        <color indexed="64"/>
      </top>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s>
  <cellStyleXfs count="52">
    <xf numFmtId="0" fontId="0" fillId="0" borderId="0"/>
    <xf numFmtId="9" fontId="1" fillId="0" borderId="0" applyFont="0" applyFill="0" applyBorder="0" applyAlignment="0" applyProtection="0"/>
    <xf numFmtId="0" fontId="2" fillId="0" borderId="0"/>
    <xf numFmtId="9" fontId="2" fillId="0" borderId="0" applyFont="0" applyFill="0" applyBorder="0" applyAlignment="0" applyProtection="0"/>
    <xf numFmtId="38" fontId="5" fillId="0" borderId="0" applyFont="0" applyFill="0" applyBorder="0" applyAlignment="0" applyProtection="0"/>
    <xf numFmtId="40" fontId="5" fillId="0" borderId="0" applyFont="0" applyFill="0" applyBorder="0" applyAlignment="0" applyProtection="0"/>
    <xf numFmtId="0" fontId="2" fillId="0" borderId="0"/>
    <xf numFmtId="0" fontId="3" fillId="0" borderId="0"/>
    <xf numFmtId="0" fontId="3" fillId="0" borderId="0"/>
    <xf numFmtId="0" fontId="3" fillId="0" borderId="0"/>
    <xf numFmtId="166" fontId="6" fillId="0" borderId="0"/>
    <xf numFmtId="9" fontId="3"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167" fontId="7" fillId="5" borderId="0">
      <alignment horizontal="center" vertical="center"/>
    </xf>
    <xf numFmtId="168" fontId="5" fillId="0" borderId="0" applyFont="0" applyFill="0" applyBorder="0" applyAlignment="0" applyProtection="0"/>
    <xf numFmtId="168" fontId="5"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182" fontId="1"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0" fontId="3" fillId="0" borderId="0"/>
    <xf numFmtId="188" fontId="2" fillId="0" borderId="0" applyFont="0" applyFill="0" applyBorder="0" applyAlignment="0" applyProtection="0"/>
    <xf numFmtId="188" fontId="2"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2" fillId="0" borderId="0"/>
    <xf numFmtId="0" fontId="2" fillId="0" borderId="0"/>
    <xf numFmtId="0" fontId="3" fillId="0" borderId="0"/>
    <xf numFmtId="0" fontId="1" fillId="0" borderId="0"/>
    <xf numFmtId="0" fontId="3" fillId="0" borderId="0"/>
    <xf numFmtId="0" fontId="2" fillId="0" borderId="0"/>
    <xf numFmtId="0" fontId="2"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0" fontId="1" fillId="0" borderId="0"/>
    <xf numFmtId="9" fontId="3" fillId="0" borderId="0" applyFont="0" applyFill="0" applyBorder="0" applyAlignment="0" applyProtection="0"/>
    <xf numFmtId="9" fontId="2" fillId="0" borderId="0" applyFont="0" applyFill="0" applyBorder="0" applyAlignment="0" applyProtection="0"/>
    <xf numFmtId="0" fontId="2" fillId="2" borderId="1" applyNumberFormat="0" applyFont="0" applyAlignment="0" applyProtection="0"/>
  </cellStyleXfs>
  <cellXfs count="1679">
    <xf numFmtId="0" fontId="0" fillId="0" borderId="0" xfId="0"/>
    <xf numFmtId="0" fontId="2" fillId="0" borderId="0" xfId="2"/>
    <xf numFmtId="0" fontId="3" fillId="3" borderId="2" xfId="2" applyFont="1" applyFill="1" applyBorder="1" applyAlignment="1">
      <alignment horizontal="center"/>
    </xf>
    <xf numFmtId="0" fontId="3" fillId="3" borderId="3" xfId="2" applyFont="1" applyFill="1" applyBorder="1"/>
    <xf numFmtId="0" fontId="3" fillId="3" borderId="4" xfId="2" applyFont="1" applyFill="1" applyBorder="1"/>
    <xf numFmtId="0" fontId="3" fillId="3" borderId="5" xfId="2" applyFont="1" applyFill="1" applyBorder="1" applyAlignment="1">
      <alignment horizontal="center"/>
    </xf>
    <xf numFmtId="164" fontId="3" fillId="0" borderId="6" xfId="3" applyNumberFormat="1" applyFont="1" applyFill="1" applyBorder="1" applyAlignment="1">
      <alignment horizontal="center"/>
    </xf>
    <xf numFmtId="165" fontId="3" fillId="0" borderId="7" xfId="3" applyNumberFormat="1" applyFont="1" applyFill="1" applyBorder="1" applyAlignment="1">
      <alignment horizontal="center"/>
    </xf>
    <xf numFmtId="164" fontId="3" fillId="0" borderId="8" xfId="3" applyNumberFormat="1" applyFont="1" applyFill="1" applyBorder="1" applyAlignment="1"/>
    <xf numFmtId="0" fontId="3" fillId="3" borderId="0" xfId="2" applyFont="1" applyFill="1" applyBorder="1" applyAlignment="1">
      <alignment horizontal="center"/>
    </xf>
    <xf numFmtId="165" fontId="3" fillId="0" borderId="9" xfId="3" applyNumberFormat="1" applyFont="1" applyBorder="1"/>
    <xf numFmtId="165" fontId="3" fillId="0" borderId="6" xfId="3" applyNumberFormat="1" applyFont="1" applyFill="1" applyBorder="1" applyAlignment="1">
      <alignment horizontal="center"/>
    </xf>
    <xf numFmtId="0" fontId="3" fillId="0" borderId="7" xfId="3" applyNumberFormat="1" applyFont="1" applyFill="1" applyBorder="1" applyAlignment="1"/>
    <xf numFmtId="0" fontId="3" fillId="0" borderId="7" xfId="3" applyNumberFormat="1" applyFont="1" applyFill="1" applyBorder="1" applyAlignment="1">
      <alignment horizontal="center"/>
    </xf>
    <xf numFmtId="0" fontId="3" fillId="0" borderId="8" xfId="3" applyNumberFormat="1" applyFont="1" applyFill="1" applyBorder="1" applyAlignment="1">
      <alignment horizontal="center"/>
    </xf>
    <xf numFmtId="0" fontId="3" fillId="3" borderId="10" xfId="2" applyFont="1" applyFill="1" applyBorder="1" applyAlignment="1">
      <alignment horizontal="center"/>
    </xf>
    <xf numFmtId="164" fontId="3" fillId="0" borderId="11" xfId="3" applyNumberFormat="1" applyFont="1" applyFill="1" applyBorder="1" applyAlignment="1">
      <alignment horizontal="center"/>
    </xf>
    <xf numFmtId="165" fontId="3" fillId="0" borderId="0" xfId="3" applyNumberFormat="1" applyFont="1" applyFill="1" applyBorder="1" applyAlignment="1">
      <alignment horizontal="center"/>
    </xf>
    <xf numFmtId="164" fontId="3" fillId="0" borderId="12" xfId="3" applyNumberFormat="1" applyFont="1" applyFill="1" applyBorder="1" applyAlignment="1"/>
    <xf numFmtId="165" fontId="3" fillId="0" borderId="13" xfId="3" applyNumberFormat="1" applyFont="1" applyBorder="1"/>
    <xf numFmtId="165" fontId="3" fillId="0" borderId="11" xfId="3" applyNumberFormat="1" applyFont="1" applyFill="1" applyBorder="1" applyAlignment="1">
      <alignment horizontal="center"/>
    </xf>
    <xf numFmtId="0" fontId="3" fillId="0" borderId="0" xfId="3" applyNumberFormat="1" applyFont="1" applyFill="1" applyBorder="1" applyAlignment="1"/>
    <xf numFmtId="0" fontId="3" fillId="0" borderId="0" xfId="3" applyNumberFormat="1" applyFont="1" applyFill="1" applyBorder="1" applyAlignment="1">
      <alignment horizontal="center"/>
    </xf>
    <xf numFmtId="0" fontId="3" fillId="0" borderId="12" xfId="3" applyNumberFormat="1" applyFont="1" applyFill="1" applyBorder="1" applyAlignment="1">
      <alignment horizontal="center"/>
    </xf>
    <xf numFmtId="164" fontId="3" fillId="0" borderId="14" xfId="3" applyNumberFormat="1" applyFont="1" applyFill="1" applyBorder="1" applyAlignment="1">
      <alignment horizontal="center"/>
    </xf>
    <xf numFmtId="165" fontId="3" fillId="0" borderId="15" xfId="3" applyNumberFormat="1" applyFont="1" applyFill="1" applyBorder="1" applyAlignment="1">
      <alignment horizontal="center"/>
    </xf>
    <xf numFmtId="164" fontId="3" fillId="0" borderId="16" xfId="3" applyNumberFormat="1" applyFont="1" applyFill="1" applyBorder="1" applyAlignment="1"/>
    <xf numFmtId="165" fontId="3" fillId="0" borderId="17" xfId="3" applyNumberFormat="1" applyFont="1" applyBorder="1"/>
    <xf numFmtId="165" fontId="3" fillId="0" borderId="14" xfId="3" applyNumberFormat="1" applyFont="1" applyFill="1" applyBorder="1" applyAlignment="1">
      <alignment horizontal="center"/>
    </xf>
    <xf numFmtId="0" fontId="3" fillId="0" borderId="15" xfId="3" applyNumberFormat="1" applyFont="1" applyFill="1" applyBorder="1" applyAlignment="1"/>
    <xf numFmtId="0" fontId="3" fillId="0" borderId="15" xfId="3" applyNumberFormat="1" applyFont="1" applyFill="1" applyBorder="1" applyAlignment="1">
      <alignment horizontal="center"/>
    </xf>
    <xf numFmtId="0" fontId="3" fillId="0" borderId="16" xfId="3" applyNumberFormat="1" applyFont="1" applyFill="1" applyBorder="1" applyAlignment="1">
      <alignment horizontal="center"/>
    </xf>
    <xf numFmtId="0" fontId="4" fillId="3" borderId="18" xfId="2" applyFont="1" applyFill="1" applyBorder="1" applyAlignment="1">
      <alignment horizontal="center" vertical="center" wrapText="1"/>
    </xf>
    <xf numFmtId="0" fontId="4" fillId="0" borderId="19" xfId="2" applyFont="1" applyFill="1" applyBorder="1" applyAlignment="1">
      <alignment horizontal="center" vertical="center" wrapText="1"/>
    </xf>
    <xf numFmtId="164" fontId="4" fillId="0" borderId="20" xfId="3" applyNumberFormat="1" applyFont="1" applyFill="1" applyBorder="1" applyAlignment="1">
      <alignment horizontal="center" vertical="center" wrapText="1"/>
    </xf>
    <xf numFmtId="165" fontId="4" fillId="0" borderId="21" xfId="3" applyNumberFormat="1" applyFont="1" applyFill="1" applyBorder="1" applyAlignment="1">
      <alignment horizontal="center" vertical="center" wrapText="1"/>
    </xf>
    <xf numFmtId="164" fontId="4" fillId="0" borderId="18" xfId="3" applyNumberFormat="1" applyFont="1" applyFill="1" applyBorder="1" applyAlignment="1">
      <alignment horizontal="center" vertical="center" wrapText="1"/>
    </xf>
    <xf numFmtId="165" fontId="4" fillId="0" borderId="19" xfId="3" applyNumberFormat="1" applyFont="1" applyFill="1" applyBorder="1" applyAlignment="1">
      <alignment horizontal="center" vertical="center" wrapText="1"/>
    </xf>
    <xf numFmtId="0" fontId="4" fillId="0" borderId="19" xfId="2" applyFont="1" applyBorder="1" applyAlignment="1">
      <alignment horizontal="center" vertical="center" wrapText="1"/>
    </xf>
    <xf numFmtId="0" fontId="4" fillId="3" borderId="19" xfId="2" applyFont="1" applyFill="1" applyBorder="1" applyAlignment="1">
      <alignment horizontal="center" vertical="center" wrapText="1"/>
    </xf>
    <xf numFmtId="0" fontId="3" fillId="3" borderId="20" xfId="2" applyFont="1" applyFill="1" applyBorder="1" applyAlignment="1">
      <alignment horizontal="center"/>
    </xf>
    <xf numFmtId="0" fontId="3" fillId="0" borderId="0" xfId="2" applyFont="1" applyFill="1" applyBorder="1"/>
    <xf numFmtId="0" fontId="3" fillId="3" borderId="0" xfId="2" applyFont="1" applyFill="1" applyBorder="1"/>
    <xf numFmtId="0" fontId="3" fillId="3" borderId="5" xfId="2" applyFont="1" applyFill="1" applyBorder="1"/>
    <xf numFmtId="0" fontId="3" fillId="3" borderId="21" xfId="2" applyFont="1" applyFill="1" applyBorder="1" applyAlignment="1">
      <alignment horizontal="center"/>
    </xf>
    <xf numFmtId="0" fontId="4" fillId="4" borderId="21" xfId="2" applyFont="1" applyFill="1" applyBorder="1" applyAlignment="1">
      <alignment horizontal="center"/>
    </xf>
    <xf numFmtId="0" fontId="3" fillId="3" borderId="10" xfId="2" applyFont="1" applyFill="1" applyBorder="1"/>
    <xf numFmtId="0" fontId="3" fillId="3" borderId="22" xfId="2" applyFont="1" applyFill="1" applyBorder="1"/>
    <xf numFmtId="0" fontId="3" fillId="3" borderId="23" xfId="2" applyFont="1" applyFill="1" applyBorder="1"/>
    <xf numFmtId="0" fontId="3" fillId="0" borderId="24" xfId="2" applyFont="1" applyFill="1" applyBorder="1"/>
    <xf numFmtId="0" fontId="8" fillId="0" borderId="0" xfId="2" applyFont="1"/>
    <xf numFmtId="0" fontId="9" fillId="3" borderId="2" xfId="2" applyFont="1" applyFill="1" applyBorder="1" applyAlignment="1">
      <alignment horizontal="center"/>
    </xf>
    <xf numFmtId="0" fontId="9" fillId="3" borderId="25" xfId="2" applyFont="1" applyFill="1" applyBorder="1"/>
    <xf numFmtId="0" fontId="9" fillId="3" borderId="3" xfId="2" applyFont="1" applyFill="1" applyBorder="1"/>
    <xf numFmtId="0" fontId="9" fillId="3" borderId="4" xfId="2" applyFont="1" applyFill="1" applyBorder="1"/>
    <xf numFmtId="0" fontId="9" fillId="3" borderId="5" xfId="2" applyFont="1" applyFill="1" applyBorder="1" applyAlignment="1">
      <alignment horizontal="center"/>
    </xf>
    <xf numFmtId="164" fontId="9" fillId="0" borderId="11" xfId="3" applyNumberFormat="1" applyFont="1" applyFill="1" applyBorder="1" applyAlignment="1">
      <alignment horizontal="center"/>
    </xf>
    <xf numFmtId="165" fontId="9" fillId="0" borderId="0" xfId="3" applyNumberFormat="1" applyFont="1" applyFill="1" applyBorder="1" applyAlignment="1">
      <alignment horizontal="center"/>
    </xf>
    <xf numFmtId="164" fontId="9" fillId="0" borderId="12" xfId="3" applyNumberFormat="1" applyFont="1" applyFill="1" applyBorder="1" applyAlignment="1"/>
    <xf numFmtId="0" fontId="9" fillId="3" borderId="0" xfId="2" applyFont="1" applyFill="1" applyBorder="1" applyAlignment="1">
      <alignment horizontal="center"/>
    </xf>
    <xf numFmtId="165" fontId="9" fillId="0" borderId="13" xfId="3" applyNumberFormat="1" applyFont="1" applyBorder="1"/>
    <xf numFmtId="165" fontId="9" fillId="0" borderId="11" xfId="3" applyNumberFormat="1" applyFont="1" applyFill="1" applyBorder="1" applyAlignment="1">
      <alignment horizontal="center"/>
    </xf>
    <xf numFmtId="165" fontId="9" fillId="0" borderId="0" xfId="3" quotePrefix="1" applyNumberFormat="1" applyFont="1" applyFill="1" applyBorder="1" applyAlignment="1">
      <alignment horizontal="center"/>
    </xf>
    <xf numFmtId="0" fontId="9" fillId="0" borderId="0" xfId="3" applyNumberFormat="1" applyFont="1" applyFill="1" applyBorder="1" applyAlignment="1"/>
    <xf numFmtId="0" fontId="9" fillId="0" borderId="0" xfId="3" applyNumberFormat="1" applyFont="1" applyFill="1" applyBorder="1" applyAlignment="1">
      <alignment horizontal="center"/>
    </xf>
    <xf numFmtId="0" fontId="9" fillId="0" borderId="12" xfId="3" applyNumberFormat="1" applyFont="1" applyFill="1" applyBorder="1" applyAlignment="1">
      <alignment horizontal="center"/>
    </xf>
    <xf numFmtId="0" fontId="9" fillId="3" borderId="10" xfId="2" applyFont="1" applyFill="1" applyBorder="1" applyAlignment="1">
      <alignment horizontal="center"/>
    </xf>
    <xf numFmtId="164" fontId="9" fillId="0" borderId="16" xfId="3" applyNumberFormat="1" applyFont="1" applyFill="1" applyBorder="1" applyAlignment="1"/>
    <xf numFmtId="165" fontId="9" fillId="0" borderId="17" xfId="3" applyNumberFormat="1" applyFont="1" applyBorder="1"/>
    <xf numFmtId="165" fontId="9" fillId="0" borderId="14" xfId="3" applyNumberFormat="1" applyFont="1" applyFill="1" applyBorder="1" applyAlignment="1">
      <alignment horizontal="center"/>
    </xf>
    <xf numFmtId="165" fontId="9" fillId="0" borderId="15" xfId="3" quotePrefix="1" applyNumberFormat="1" applyFont="1" applyFill="1" applyBorder="1" applyAlignment="1">
      <alignment horizontal="center"/>
    </xf>
    <xf numFmtId="165" fontId="9" fillId="0" borderId="15" xfId="3" applyNumberFormat="1" applyFont="1" applyFill="1" applyBorder="1" applyAlignment="1">
      <alignment horizontal="center"/>
    </xf>
    <xf numFmtId="0" fontId="9" fillId="0" borderId="15" xfId="3" applyNumberFormat="1" applyFont="1" applyFill="1" applyBorder="1" applyAlignment="1"/>
    <xf numFmtId="0" fontId="9" fillId="0" borderId="15" xfId="3" applyNumberFormat="1" applyFont="1" applyFill="1" applyBorder="1" applyAlignment="1">
      <alignment horizontal="center"/>
    </xf>
    <xf numFmtId="0" fontId="9" fillId="0" borderId="16" xfId="3" applyNumberFormat="1" applyFont="1" applyFill="1" applyBorder="1" applyAlignment="1">
      <alignment horizontal="center"/>
    </xf>
    <xf numFmtId="0" fontId="10" fillId="3" borderId="18" xfId="2" applyFont="1" applyFill="1" applyBorder="1" applyAlignment="1">
      <alignment horizontal="center" vertical="center" wrapText="1"/>
    </xf>
    <xf numFmtId="0" fontId="10" fillId="0" borderId="19" xfId="2" applyFont="1" applyFill="1" applyBorder="1" applyAlignment="1">
      <alignment horizontal="center" vertical="center" wrapText="1"/>
    </xf>
    <xf numFmtId="164" fontId="10" fillId="0" borderId="20" xfId="3" applyNumberFormat="1" applyFont="1" applyFill="1" applyBorder="1" applyAlignment="1">
      <alignment horizontal="center" vertical="center" wrapText="1"/>
    </xf>
    <xf numFmtId="165" fontId="10" fillId="0" borderId="21" xfId="3" applyNumberFormat="1" applyFont="1" applyFill="1" applyBorder="1" applyAlignment="1">
      <alignment horizontal="center" vertical="center" wrapText="1"/>
    </xf>
    <xf numFmtId="164" fontId="10" fillId="0" borderId="18" xfId="3" applyNumberFormat="1" applyFont="1" applyFill="1" applyBorder="1" applyAlignment="1">
      <alignment horizontal="center" vertical="center" wrapText="1"/>
    </xf>
    <xf numFmtId="165" fontId="10" fillId="0" borderId="19" xfId="3" applyNumberFormat="1" applyFont="1" applyFill="1" applyBorder="1" applyAlignment="1">
      <alignment horizontal="center" vertical="center" wrapText="1"/>
    </xf>
    <xf numFmtId="0" fontId="10" fillId="0" borderId="19" xfId="2" applyFont="1" applyBorder="1" applyAlignment="1">
      <alignment horizontal="center" vertical="center" wrapText="1"/>
    </xf>
    <xf numFmtId="0" fontId="10" fillId="3" borderId="19" xfId="2" applyFont="1" applyFill="1" applyBorder="1" applyAlignment="1">
      <alignment horizontal="center" vertical="center" wrapText="1"/>
    </xf>
    <xf numFmtId="0" fontId="9" fillId="3" borderId="20" xfId="2" applyFont="1" applyFill="1" applyBorder="1" applyAlignment="1">
      <alignment horizontal="center"/>
    </xf>
    <xf numFmtId="0" fontId="9" fillId="0" borderId="0" xfId="2" applyFont="1" applyFill="1" applyBorder="1"/>
    <xf numFmtId="0" fontId="9" fillId="3" borderId="0" xfId="2" applyFont="1" applyFill="1" applyBorder="1"/>
    <xf numFmtId="0" fontId="9" fillId="3" borderId="5" xfId="2" applyFont="1" applyFill="1" applyBorder="1"/>
    <xf numFmtId="0" fontId="9" fillId="3" borderId="21" xfId="2" applyFont="1" applyFill="1" applyBorder="1" applyAlignment="1">
      <alignment horizontal="center"/>
    </xf>
    <xf numFmtId="0" fontId="10" fillId="4" borderId="21" xfId="2" applyFont="1" applyFill="1" applyBorder="1" applyAlignment="1">
      <alignment horizontal="center"/>
    </xf>
    <xf numFmtId="0" fontId="9" fillId="3" borderId="10" xfId="2" applyFont="1" applyFill="1" applyBorder="1"/>
    <xf numFmtId="0" fontId="9" fillId="3" borderId="22" xfId="2" applyFont="1" applyFill="1" applyBorder="1"/>
    <xf numFmtId="0" fontId="9" fillId="3" borderId="23" xfId="2" applyFont="1" applyFill="1" applyBorder="1"/>
    <xf numFmtId="0" fontId="9" fillId="0" borderId="24" xfId="2" applyFont="1" applyFill="1" applyBorder="1"/>
    <xf numFmtId="0" fontId="3" fillId="0" borderId="0" xfId="7"/>
    <xf numFmtId="0" fontId="3" fillId="3" borderId="0" xfId="7" applyFill="1"/>
    <xf numFmtId="0" fontId="3" fillId="3" borderId="2" xfId="7" applyFill="1" applyBorder="1"/>
    <xf numFmtId="0" fontId="3" fillId="3" borderId="3" xfId="7" applyFill="1" applyBorder="1"/>
    <xf numFmtId="0" fontId="3" fillId="3" borderId="4" xfId="7" applyFill="1" applyBorder="1"/>
    <xf numFmtId="0" fontId="3" fillId="3" borderId="5" xfId="7" applyFill="1" applyBorder="1"/>
    <xf numFmtId="0" fontId="3" fillId="3" borderId="0" xfId="7" applyFill="1" applyBorder="1"/>
    <xf numFmtId="0" fontId="3" fillId="3" borderId="10" xfId="7" applyFill="1" applyBorder="1"/>
    <xf numFmtId="0" fontId="3" fillId="3" borderId="22" xfId="7" applyFill="1" applyBorder="1"/>
    <xf numFmtId="0" fontId="3" fillId="3" borderId="23" xfId="7" applyFill="1" applyBorder="1"/>
    <xf numFmtId="0" fontId="3" fillId="3" borderId="24" xfId="7" applyFill="1" applyBorder="1"/>
    <xf numFmtId="165" fontId="11" fillId="3" borderId="0" xfId="11" applyNumberFormat="1" applyFont="1" applyFill="1"/>
    <xf numFmtId="0" fontId="11" fillId="3" borderId="0" xfId="7" applyFont="1" applyFill="1" applyAlignment="1">
      <alignment horizontal="left"/>
    </xf>
    <xf numFmtId="0" fontId="3" fillId="6" borderId="2" xfId="7" applyFill="1" applyBorder="1"/>
    <xf numFmtId="0" fontId="3" fillId="6" borderId="3" xfId="7" applyFill="1" applyBorder="1"/>
    <xf numFmtId="165" fontId="11" fillId="6" borderId="3" xfId="11" applyNumberFormat="1" applyFont="1" applyFill="1" applyBorder="1"/>
    <xf numFmtId="0" fontId="3" fillId="6" borderId="4" xfId="7" applyFill="1" applyBorder="1"/>
    <xf numFmtId="0" fontId="3" fillId="6" borderId="5" xfId="7" applyFill="1" applyBorder="1"/>
    <xf numFmtId="164" fontId="3" fillId="0" borderId="9" xfId="11" applyNumberFormat="1" applyFont="1" applyFill="1" applyBorder="1" applyAlignment="1"/>
    <xf numFmtId="164" fontId="3" fillId="0" borderId="6" xfId="11" applyNumberFormat="1" applyFont="1" applyFill="1" applyBorder="1" applyAlignment="1"/>
    <xf numFmtId="164" fontId="3" fillId="0" borderId="7" xfId="11" applyNumberFormat="1" applyFont="1" applyFill="1" applyBorder="1" applyAlignment="1"/>
    <xf numFmtId="164" fontId="3" fillId="0" borderId="8" xfId="11" applyNumberFormat="1" applyFont="1" applyFill="1" applyBorder="1" applyAlignment="1"/>
    <xf numFmtId="0" fontId="3" fillId="6" borderId="0" xfId="7" applyFill="1" applyBorder="1" applyAlignment="1"/>
    <xf numFmtId="0" fontId="3" fillId="0" borderId="6" xfId="7" applyBorder="1" applyAlignment="1"/>
    <xf numFmtId="165" fontId="3" fillId="0" borderId="7" xfId="11" applyNumberFormat="1" applyFont="1" applyFill="1" applyBorder="1" applyAlignment="1"/>
    <xf numFmtId="169" fontId="3" fillId="0" borderId="7" xfId="11" applyNumberFormat="1" applyFont="1" applyFill="1" applyBorder="1" applyAlignment="1"/>
    <xf numFmtId="164" fontId="4" fillId="0" borderId="8" xfId="11" applyNumberFormat="1" applyFont="1" applyFill="1" applyBorder="1" applyAlignment="1"/>
    <xf numFmtId="0" fontId="3" fillId="6" borderId="10" xfId="7" applyFill="1" applyBorder="1"/>
    <xf numFmtId="164" fontId="3" fillId="0" borderId="13" xfId="11" applyNumberFormat="1" applyFont="1" applyFill="1" applyBorder="1" applyAlignment="1"/>
    <xf numFmtId="164" fontId="3" fillId="0" borderId="11" xfId="11" applyNumberFormat="1" applyFont="1" applyFill="1" applyBorder="1" applyAlignment="1"/>
    <xf numFmtId="164" fontId="3" fillId="0" borderId="0" xfId="11" applyNumberFormat="1" applyFont="1" applyFill="1" applyBorder="1" applyAlignment="1"/>
    <xf numFmtId="164" fontId="3" fillId="0" borderId="12" xfId="11" applyNumberFormat="1" applyFont="1" applyFill="1" applyBorder="1" applyAlignment="1"/>
    <xf numFmtId="0" fontId="3" fillId="0" borderId="11" xfId="7" applyBorder="1" applyAlignment="1"/>
    <xf numFmtId="165" fontId="3" fillId="0" borderId="0" xfId="11" applyNumberFormat="1" applyFont="1" applyFill="1" applyBorder="1" applyAlignment="1"/>
    <xf numFmtId="169" fontId="3" fillId="0" borderId="0" xfId="11" applyNumberFormat="1" applyFont="1" applyFill="1" applyBorder="1" applyAlignment="1"/>
    <xf numFmtId="164" fontId="4" fillId="0" borderId="12" xfId="11" applyNumberFormat="1" applyFont="1" applyFill="1" applyBorder="1" applyAlignment="1"/>
    <xf numFmtId="164" fontId="3" fillId="0" borderId="14" xfId="11" applyNumberFormat="1" applyFont="1" applyFill="1" applyBorder="1" applyAlignment="1"/>
    <xf numFmtId="164" fontId="3" fillId="0" borderId="15" xfId="11" applyNumberFormat="1" applyFont="1" applyFill="1" applyBorder="1" applyAlignment="1"/>
    <xf numFmtId="164" fontId="3" fillId="0" borderId="16" xfId="11" applyNumberFormat="1" applyFont="1" applyFill="1" applyBorder="1" applyAlignment="1"/>
    <xf numFmtId="0" fontId="3" fillId="0" borderId="14" xfId="7" applyBorder="1" applyAlignment="1"/>
    <xf numFmtId="165" fontId="3" fillId="0" borderId="15" xfId="11" applyNumberFormat="1" applyFont="1" applyFill="1" applyBorder="1" applyAlignment="1"/>
    <xf numFmtId="169" fontId="3" fillId="0" borderId="15" xfId="11" applyNumberFormat="1" applyFont="1" applyFill="1" applyBorder="1" applyAlignment="1"/>
    <xf numFmtId="164" fontId="4" fillId="0" borderId="16" xfId="11" applyNumberFormat="1" applyFont="1" applyFill="1" applyBorder="1" applyAlignment="1"/>
    <xf numFmtId="164" fontId="4" fillId="0" borderId="21" xfId="11" applyNumberFormat="1" applyFont="1" applyFill="1" applyBorder="1" applyAlignment="1">
      <alignment horizontal="center" vertical="center" wrapText="1"/>
    </xf>
    <xf numFmtId="164" fontId="4" fillId="0" borderId="18" xfId="11" applyNumberFormat="1" applyFont="1" applyFill="1" applyBorder="1" applyAlignment="1">
      <alignment horizontal="center" vertical="center" wrapText="1"/>
    </xf>
    <xf numFmtId="164" fontId="4" fillId="0" borderId="19" xfId="11" applyNumberFormat="1" applyFont="1" applyFill="1" applyBorder="1" applyAlignment="1">
      <alignment horizontal="center" vertical="center" wrapText="1"/>
    </xf>
    <xf numFmtId="164" fontId="4" fillId="0" borderId="20" xfId="11" applyNumberFormat="1" applyFont="1" applyFill="1" applyBorder="1" applyAlignment="1">
      <alignment horizontal="center" vertical="center" wrapText="1"/>
    </xf>
    <xf numFmtId="0" fontId="3" fillId="6" borderId="0" xfId="7" applyFill="1" applyBorder="1"/>
    <xf numFmtId="0" fontId="3" fillId="6" borderId="22" xfId="7" applyFill="1" applyBorder="1"/>
    <xf numFmtId="0" fontId="3" fillId="6" borderId="23" xfId="7" applyFill="1" applyBorder="1"/>
    <xf numFmtId="164" fontId="3" fillId="6" borderId="23" xfId="7" applyNumberFormat="1" applyFill="1" applyBorder="1"/>
    <xf numFmtId="0" fontId="12" fillId="6" borderId="23" xfId="7" applyFont="1" applyFill="1" applyBorder="1"/>
    <xf numFmtId="0" fontId="11" fillId="6" borderId="23" xfId="7" applyFont="1" applyFill="1" applyBorder="1"/>
    <xf numFmtId="0" fontId="11" fillId="6" borderId="23" xfId="7" applyFont="1" applyFill="1" applyBorder="1" applyAlignment="1">
      <alignment horizontal="left"/>
    </xf>
    <xf numFmtId="0" fontId="12" fillId="6" borderId="23" xfId="7" applyFont="1" applyFill="1" applyBorder="1" applyAlignment="1">
      <alignment horizontal="center"/>
    </xf>
    <xf numFmtId="0" fontId="3" fillId="6" borderId="24" xfId="7" applyFill="1" applyBorder="1"/>
    <xf numFmtId="0" fontId="11" fillId="3" borderId="0" xfId="7" applyFont="1" applyFill="1"/>
    <xf numFmtId="0" fontId="3" fillId="3" borderId="5" xfId="7" quotePrefix="1" applyFill="1" applyBorder="1"/>
    <xf numFmtId="0" fontId="3" fillId="3" borderId="0" xfId="7" quotePrefix="1" applyFill="1" applyBorder="1"/>
    <xf numFmtId="0" fontId="3" fillId="3" borderId="22" xfId="7" quotePrefix="1" applyFill="1" applyBorder="1"/>
    <xf numFmtId="0" fontId="3" fillId="3" borderId="23" xfId="7" quotePrefix="1" applyFill="1" applyBorder="1"/>
    <xf numFmtId="0" fontId="3" fillId="3" borderId="2" xfId="7" quotePrefix="1" applyFill="1" applyBorder="1"/>
    <xf numFmtId="0" fontId="3" fillId="3" borderId="3" xfId="7" quotePrefix="1" applyFill="1" applyBorder="1"/>
    <xf numFmtId="14" fontId="3" fillId="3" borderId="0" xfId="7" applyNumberFormat="1" applyFill="1"/>
    <xf numFmtId="170" fontId="3" fillId="3" borderId="0" xfId="7" applyNumberFormat="1" applyFill="1"/>
    <xf numFmtId="0" fontId="11" fillId="6" borderId="3" xfId="7" applyFont="1" applyFill="1" applyBorder="1" applyAlignment="1">
      <alignment horizontal="left"/>
    </xf>
    <xf numFmtId="164" fontId="3" fillId="0" borderId="9" xfId="11" applyNumberFormat="1" applyFont="1" applyFill="1" applyBorder="1" applyAlignment="1">
      <alignment horizontal="center"/>
    </xf>
    <xf numFmtId="164" fontId="3" fillId="0" borderId="13" xfId="11" applyNumberFormat="1" applyFont="1" applyFill="1" applyBorder="1" applyAlignment="1">
      <alignment horizontal="center"/>
    </xf>
    <xf numFmtId="0" fontId="3" fillId="0" borderId="0" xfId="11" applyNumberFormat="1" applyFont="1" applyFill="1" applyBorder="1" applyAlignment="1"/>
    <xf numFmtId="164" fontId="3" fillId="0" borderId="17" xfId="11" applyNumberFormat="1" applyFont="1" applyFill="1" applyBorder="1" applyAlignment="1">
      <alignment horizontal="center"/>
    </xf>
    <xf numFmtId="0" fontId="3" fillId="0" borderId="15" xfId="11" applyNumberFormat="1" applyFont="1" applyFill="1" applyBorder="1" applyAlignment="1"/>
    <xf numFmtId="10" fontId="0" fillId="3" borderId="0" xfId="11" applyNumberFormat="1" applyFont="1" applyFill="1"/>
    <xf numFmtId="164" fontId="0" fillId="3" borderId="0" xfId="11" applyNumberFormat="1" applyFont="1" applyFill="1"/>
    <xf numFmtId="0" fontId="3" fillId="0" borderId="0" xfId="2" applyFont="1"/>
    <xf numFmtId="0" fontId="3" fillId="3" borderId="2" xfId="2" applyFont="1" applyFill="1" applyBorder="1"/>
    <xf numFmtId="0" fontId="3" fillId="3" borderId="3" xfId="2" applyFont="1" applyFill="1" applyBorder="1" applyAlignment="1">
      <alignment horizontal="left"/>
    </xf>
    <xf numFmtId="0" fontId="13" fillId="7" borderId="21" xfId="2" applyNumberFormat="1" applyFont="1" applyFill="1" applyBorder="1" applyAlignment="1" applyProtection="1"/>
    <xf numFmtId="0" fontId="3" fillId="3" borderId="21" xfId="2" applyNumberFormat="1" applyFont="1" applyFill="1" applyBorder="1" applyAlignment="1">
      <alignment horizontal="left"/>
    </xf>
    <xf numFmtId="0" fontId="3" fillId="3" borderId="21" xfId="2" applyNumberFormat="1" applyFont="1" applyFill="1" applyBorder="1" applyAlignment="1"/>
    <xf numFmtId="164" fontId="3" fillId="3" borderId="21" xfId="3" applyNumberFormat="1" applyFont="1" applyFill="1" applyBorder="1" applyAlignment="1">
      <alignment horizontal="left"/>
    </xf>
    <xf numFmtId="0" fontId="3" fillId="3" borderId="21" xfId="2" applyNumberFormat="1" applyFont="1" applyFill="1" applyBorder="1" applyAlignment="1">
      <alignment horizontal="center"/>
    </xf>
    <xf numFmtId="49" fontId="3" fillId="0" borderId="21" xfId="3" applyNumberFormat="1" applyFont="1" applyFill="1" applyBorder="1" applyAlignment="1">
      <alignment horizontal="center"/>
    </xf>
    <xf numFmtId="0" fontId="3" fillId="0" borderId="2" xfId="2" applyFont="1" applyBorder="1" applyAlignment="1">
      <alignment horizontal="center"/>
    </xf>
    <xf numFmtId="0" fontId="3" fillId="0" borderId="3" xfId="2" applyFont="1" applyBorder="1" applyAlignment="1">
      <alignment horizontal="center"/>
    </xf>
    <xf numFmtId="0" fontId="3" fillId="0" borderId="4" xfId="2" applyFont="1" applyBorder="1" applyAlignment="1">
      <alignment horizontal="center"/>
    </xf>
    <xf numFmtId="0" fontId="3" fillId="0" borderId="5" xfId="2" applyFont="1" applyBorder="1" applyAlignment="1">
      <alignment horizontal="center"/>
    </xf>
    <xf numFmtId="0" fontId="3" fillId="0" borderId="0" xfId="2" applyFont="1" applyBorder="1" applyAlignment="1">
      <alignment horizontal="center"/>
    </xf>
    <xf numFmtId="0" fontId="3" fillId="0" borderId="10" xfId="2" applyFont="1" applyBorder="1" applyAlignment="1">
      <alignment horizontal="center"/>
    </xf>
    <xf numFmtId="0" fontId="14" fillId="0" borderId="0" xfId="2" applyFont="1" applyBorder="1" applyAlignment="1">
      <alignment horizontal="center"/>
    </xf>
    <xf numFmtId="0" fontId="14" fillId="3" borderId="21" xfId="2" applyNumberFormat="1" applyFont="1" applyFill="1" applyBorder="1" applyAlignment="1"/>
    <xf numFmtId="0" fontId="3" fillId="0" borderId="26" xfId="2" applyFont="1" applyBorder="1" applyAlignment="1">
      <alignment horizontal="center" vertical="center"/>
    </xf>
    <xf numFmtId="0" fontId="3" fillId="0" borderId="27" xfId="2" applyFont="1" applyBorder="1" applyAlignment="1">
      <alignment horizontal="center" vertical="center"/>
    </xf>
    <xf numFmtId="0" fontId="3" fillId="0" borderId="28" xfId="2" applyFont="1" applyBorder="1" applyAlignment="1">
      <alignment horizontal="center" vertical="center"/>
    </xf>
    <xf numFmtId="0" fontId="15" fillId="7" borderId="21" xfId="2" applyNumberFormat="1" applyFont="1" applyFill="1" applyBorder="1" applyAlignment="1" applyProtection="1">
      <alignment vertical="center"/>
    </xf>
    <xf numFmtId="0" fontId="15" fillId="7" borderId="21" xfId="2" applyNumberFormat="1" applyFont="1" applyFill="1" applyBorder="1" applyAlignment="1" applyProtection="1">
      <alignment horizontal="center" vertical="center"/>
    </xf>
    <xf numFmtId="0" fontId="16" fillId="3" borderId="17" xfId="2" applyFont="1" applyFill="1" applyBorder="1" applyAlignment="1">
      <alignment vertical="center"/>
    </xf>
    <xf numFmtId="0" fontId="4" fillId="3" borderId="21" xfId="2" applyFont="1" applyFill="1" applyBorder="1" applyAlignment="1">
      <alignment horizontal="center" vertical="center" wrapText="1"/>
    </xf>
    <xf numFmtId="0" fontId="3" fillId="0" borderId="23" xfId="2" applyFont="1" applyBorder="1"/>
    <xf numFmtId="0" fontId="3" fillId="3" borderId="24" xfId="2" applyFont="1" applyFill="1" applyBorder="1" applyAlignment="1">
      <alignment horizontal="left"/>
    </xf>
    <xf numFmtId="0" fontId="14" fillId="0" borderId="3" xfId="2" applyFont="1" applyBorder="1" applyAlignment="1">
      <alignment horizontal="center"/>
    </xf>
    <xf numFmtId="0" fontId="3" fillId="0" borderId="0" xfId="2" applyFont="1" applyAlignment="1">
      <alignment horizontal="left"/>
    </xf>
    <xf numFmtId="0" fontId="3" fillId="0" borderId="21" xfId="3" applyNumberFormat="1" applyFont="1" applyFill="1" applyBorder="1" applyAlignment="1">
      <alignment horizontal="center"/>
    </xf>
    <xf numFmtId="0" fontId="15" fillId="7" borderId="17" xfId="2" applyNumberFormat="1" applyFont="1" applyFill="1" applyBorder="1" applyAlignment="1" applyProtection="1">
      <alignment vertical="center"/>
    </xf>
    <xf numFmtId="0" fontId="15" fillId="7" borderId="14" xfId="2" applyNumberFormat="1" applyFont="1" applyFill="1" applyBorder="1" applyAlignment="1" applyProtection="1">
      <alignment horizontal="center" vertical="center"/>
    </xf>
    <xf numFmtId="0" fontId="4" fillId="3" borderId="17" xfId="2" applyFont="1" applyFill="1" applyBorder="1" applyAlignment="1">
      <alignment horizontal="center" vertical="center" wrapText="1"/>
    </xf>
    <xf numFmtId="0" fontId="4" fillId="3" borderId="14" xfId="2" applyFont="1" applyFill="1" applyBorder="1" applyAlignment="1">
      <alignment horizontal="center" vertical="center" wrapText="1"/>
    </xf>
    <xf numFmtId="0" fontId="3" fillId="3" borderId="3" xfId="2" applyFont="1" applyFill="1" applyBorder="1" applyAlignment="1">
      <alignment horizontal="center"/>
    </xf>
    <xf numFmtId="0" fontId="3" fillId="3" borderId="4" xfId="2" applyFont="1" applyFill="1" applyBorder="1" applyAlignment="1">
      <alignment horizontal="center"/>
    </xf>
    <xf numFmtId="164" fontId="3" fillId="8" borderId="6" xfId="3" applyNumberFormat="1" applyFont="1" applyFill="1" applyBorder="1" applyAlignment="1">
      <alignment horizontal="center"/>
    </xf>
    <xf numFmtId="165" fontId="3" fillId="0" borderId="8" xfId="3" applyNumberFormat="1" applyFont="1" applyFill="1" applyBorder="1" applyAlignment="1">
      <alignment horizontal="center"/>
    </xf>
    <xf numFmtId="165" fontId="3" fillId="0" borderId="6" xfId="3" applyNumberFormat="1" applyFont="1" applyFill="1" applyBorder="1" applyAlignment="1"/>
    <xf numFmtId="165" fontId="3" fillId="0" borderId="7" xfId="3" applyNumberFormat="1" applyFont="1" applyFill="1" applyBorder="1" applyAlignment="1"/>
    <xf numFmtId="164" fontId="3" fillId="0" borderId="7" xfId="3" applyNumberFormat="1" applyFont="1" applyFill="1" applyBorder="1" applyAlignment="1"/>
    <xf numFmtId="0" fontId="3" fillId="0" borderId="8" xfId="3" applyNumberFormat="1" applyFont="1" applyFill="1" applyBorder="1" applyAlignment="1"/>
    <xf numFmtId="0" fontId="3" fillId="3" borderId="9" xfId="2" applyNumberFormat="1" applyFont="1" applyFill="1" applyBorder="1" applyAlignment="1">
      <alignment horizontal="left"/>
    </xf>
    <xf numFmtId="0" fontId="3" fillId="3" borderId="6" xfId="2" applyNumberFormat="1" applyFont="1" applyFill="1" applyBorder="1" applyAlignment="1">
      <alignment horizontal="center"/>
    </xf>
    <xf numFmtId="0" fontId="3" fillId="0" borderId="9" xfId="3" applyNumberFormat="1" applyFont="1" applyFill="1" applyBorder="1" applyAlignment="1">
      <alignment horizontal="center"/>
    </xf>
    <xf numFmtId="164" fontId="3" fillId="8" borderId="11" xfId="3" applyNumberFormat="1" applyFont="1" applyFill="1" applyBorder="1" applyAlignment="1">
      <alignment horizontal="center"/>
    </xf>
    <xf numFmtId="165" fontId="3" fillId="0" borderId="12" xfId="3" applyNumberFormat="1" applyFont="1" applyFill="1" applyBorder="1" applyAlignment="1">
      <alignment horizontal="center"/>
    </xf>
    <xf numFmtId="165" fontId="3" fillId="0" borderId="11" xfId="3" applyNumberFormat="1" applyFont="1" applyFill="1" applyBorder="1" applyAlignment="1"/>
    <xf numFmtId="165" fontId="3" fillId="0" borderId="0" xfId="3" applyNumberFormat="1" applyFont="1" applyFill="1" applyBorder="1" applyAlignment="1"/>
    <xf numFmtId="164" fontId="3" fillId="0" borderId="0" xfId="3" applyNumberFormat="1" applyFont="1" applyFill="1" applyBorder="1" applyAlignment="1"/>
    <xf numFmtId="0" fontId="3" fillId="0" borderId="12" xfId="3" applyNumberFormat="1" applyFont="1" applyFill="1" applyBorder="1" applyAlignment="1"/>
    <xf numFmtId="0" fontId="3" fillId="0" borderId="4" xfId="2" applyFont="1" applyBorder="1"/>
    <xf numFmtId="0" fontId="3" fillId="0" borderId="5" xfId="2" quotePrefix="1" applyFont="1" applyBorder="1" applyAlignment="1">
      <alignment horizontal="center"/>
    </xf>
    <xf numFmtId="0" fontId="3" fillId="0" borderId="0" xfId="2" quotePrefix="1" applyFont="1" applyBorder="1" applyAlignment="1">
      <alignment horizontal="center"/>
    </xf>
    <xf numFmtId="0" fontId="3" fillId="0" borderId="10" xfId="2" applyFont="1" applyBorder="1"/>
    <xf numFmtId="0" fontId="3" fillId="9" borderId="0" xfId="3" applyNumberFormat="1" applyFont="1" applyFill="1" applyBorder="1" applyAlignment="1"/>
    <xf numFmtId="0" fontId="3" fillId="0" borderId="22" xfId="2" applyFont="1" applyBorder="1" applyAlignment="1">
      <alignment horizontal="center"/>
    </xf>
    <xf numFmtId="0" fontId="3" fillId="0" borderId="23" xfId="2" applyFont="1" applyBorder="1" applyAlignment="1">
      <alignment horizontal="center"/>
    </xf>
    <xf numFmtId="0" fontId="3" fillId="0" borderId="24" xfId="2" applyFont="1" applyBorder="1"/>
    <xf numFmtId="164" fontId="3" fillId="8" borderId="14" xfId="3" applyNumberFormat="1" applyFont="1" applyFill="1" applyBorder="1" applyAlignment="1">
      <alignment horizontal="center"/>
    </xf>
    <xf numFmtId="165" fontId="3" fillId="0" borderId="16" xfId="3" applyNumberFormat="1" applyFont="1" applyFill="1" applyBorder="1" applyAlignment="1">
      <alignment horizontal="center"/>
    </xf>
    <xf numFmtId="0" fontId="4" fillId="0" borderId="20" xfId="2" applyFont="1" applyFill="1" applyBorder="1" applyAlignment="1">
      <alignment horizontal="center" vertical="center" wrapText="1"/>
    </xf>
    <xf numFmtId="0" fontId="3" fillId="3" borderId="20" xfId="2" applyFont="1" applyFill="1" applyBorder="1" applyAlignment="1">
      <alignment horizontal="center" wrapText="1"/>
    </xf>
    <xf numFmtId="0" fontId="15" fillId="7" borderId="18" xfId="2" applyNumberFormat="1" applyFont="1" applyFill="1" applyBorder="1" applyAlignment="1" applyProtection="1">
      <alignment horizontal="center" vertical="center"/>
    </xf>
    <xf numFmtId="0" fontId="16" fillId="3" borderId="21" xfId="2" applyFont="1" applyFill="1" applyBorder="1" applyAlignment="1">
      <alignment vertical="center"/>
    </xf>
    <xf numFmtId="0" fontId="9" fillId="3" borderId="10" xfId="2" applyFont="1" applyFill="1" applyBorder="1" applyAlignment="1">
      <alignment horizontal="left"/>
    </xf>
    <xf numFmtId="0" fontId="3" fillId="0" borderId="5" xfId="2" applyFont="1" applyBorder="1"/>
    <xf numFmtId="0" fontId="3" fillId="0" borderId="0" xfId="2" applyFont="1" applyBorder="1"/>
    <xf numFmtId="0" fontId="3" fillId="0" borderId="0" xfId="2" applyFont="1" applyBorder="1" applyAlignment="1">
      <alignment horizontal="left"/>
    </xf>
    <xf numFmtId="0" fontId="17" fillId="3" borderId="0" xfId="2" applyFont="1" applyFill="1" applyBorder="1"/>
    <xf numFmtId="0" fontId="3" fillId="0" borderId="22" xfId="2" applyFont="1" applyBorder="1"/>
    <xf numFmtId="0" fontId="3" fillId="0" borderId="23" xfId="2" applyFont="1" applyBorder="1" applyAlignment="1">
      <alignment horizontal="left"/>
    </xf>
    <xf numFmtId="0" fontId="2" fillId="0" borderId="0" xfId="2" applyAlignment="1">
      <alignment horizontal="left"/>
    </xf>
    <xf numFmtId="0" fontId="2" fillId="0" borderId="0" xfId="2" applyFont="1"/>
    <xf numFmtId="0" fontId="3" fillId="0" borderId="7" xfId="2" applyFont="1" applyBorder="1" applyAlignment="1"/>
    <xf numFmtId="0" fontId="15" fillId="7" borderId="21" xfId="2" applyNumberFormat="1" applyFont="1" applyFill="1" applyBorder="1" applyAlignment="1" applyProtection="1"/>
    <xf numFmtId="164" fontId="3" fillId="0" borderId="21" xfId="3" applyNumberFormat="1" applyFont="1" applyFill="1" applyBorder="1" applyAlignment="1">
      <alignment horizontal="center"/>
    </xf>
    <xf numFmtId="0" fontId="3" fillId="0" borderId="0" xfId="2" applyFont="1" applyBorder="1" applyAlignment="1"/>
    <xf numFmtId="0" fontId="3" fillId="3" borderId="0" xfId="2" applyFont="1" applyFill="1" applyBorder="1" applyAlignment="1"/>
    <xf numFmtId="0" fontId="15" fillId="7" borderId="9" xfId="2" applyNumberFormat="1" applyFont="1" applyFill="1" applyBorder="1" applyAlignment="1" applyProtection="1"/>
    <xf numFmtId="164" fontId="3" fillId="0" borderId="9" xfId="3" applyNumberFormat="1" applyFont="1" applyFill="1" applyBorder="1" applyAlignment="1">
      <alignment horizontal="center"/>
    </xf>
    <xf numFmtId="0" fontId="2" fillId="0" borderId="10" xfId="2" applyBorder="1"/>
    <xf numFmtId="0" fontId="2" fillId="0" borderId="5" xfId="2" applyBorder="1"/>
    <xf numFmtId="0" fontId="2" fillId="0" borderId="0" xfId="2" applyBorder="1"/>
    <xf numFmtId="0" fontId="2" fillId="0" borderId="0" xfId="2" applyBorder="1" applyAlignment="1">
      <alignment horizontal="left"/>
    </xf>
    <xf numFmtId="0" fontId="2" fillId="0" borderId="0" xfId="2" applyFont="1" applyBorder="1"/>
    <xf numFmtId="0" fontId="2" fillId="0" borderId="22" xfId="2" applyBorder="1"/>
    <xf numFmtId="0" fontId="2" fillId="0" borderId="23" xfId="2" applyBorder="1"/>
    <xf numFmtId="0" fontId="2" fillId="0" borderId="23" xfId="2" applyBorder="1" applyAlignment="1">
      <alignment horizontal="left"/>
    </xf>
    <xf numFmtId="0" fontId="2" fillId="0" borderId="23" xfId="2" applyFont="1" applyBorder="1"/>
    <xf numFmtId="0" fontId="2" fillId="0" borderId="24" xfId="2" applyBorder="1"/>
    <xf numFmtId="0" fontId="3" fillId="3" borderId="18" xfId="2" applyNumberFormat="1" applyFont="1" applyFill="1" applyBorder="1" applyAlignment="1">
      <alignment horizontal="center"/>
    </xf>
    <xf numFmtId="0" fontId="3" fillId="3" borderId="9" xfId="2" applyNumberFormat="1" applyFont="1" applyFill="1" applyBorder="1" applyAlignment="1">
      <alignment horizontal="center"/>
    </xf>
    <xf numFmtId="0" fontId="3" fillId="3" borderId="21" xfId="2" applyFont="1" applyFill="1" applyBorder="1" applyAlignment="1">
      <alignment horizontal="center" vertical="center" wrapText="1"/>
    </xf>
    <xf numFmtId="0" fontId="9" fillId="3" borderId="24" xfId="2" applyFont="1" applyFill="1" applyBorder="1" applyAlignment="1">
      <alignment horizontal="left"/>
    </xf>
    <xf numFmtId="0" fontId="3" fillId="3" borderId="21" xfId="2" applyFont="1" applyFill="1" applyBorder="1" applyAlignment="1">
      <alignment horizontal="center" vertical="center"/>
    </xf>
    <xf numFmtId="0" fontId="2" fillId="0" borderId="0" xfId="2" applyFont="1" applyAlignment="1">
      <alignment horizontal="left"/>
    </xf>
    <xf numFmtId="0" fontId="3" fillId="7" borderId="21" xfId="2" applyNumberFormat="1" applyFont="1" applyFill="1" applyBorder="1" applyAlignment="1" applyProtection="1"/>
    <xf numFmtId="0" fontId="3" fillId="7" borderId="9" xfId="2" applyNumberFormat="1" applyFont="1" applyFill="1" applyBorder="1" applyAlignment="1" applyProtection="1"/>
    <xf numFmtId="0" fontId="3" fillId="7" borderId="21" xfId="2" applyNumberFormat="1" applyFont="1" applyFill="1" applyBorder="1" applyAlignment="1" applyProtection="1">
      <alignment vertical="center"/>
    </xf>
    <xf numFmtId="0" fontId="3" fillId="7" borderId="18" xfId="2" applyNumberFormat="1" applyFont="1" applyFill="1" applyBorder="1" applyAlignment="1" applyProtection="1">
      <alignment horizontal="center" vertical="center"/>
    </xf>
    <xf numFmtId="0" fontId="18" fillId="3" borderId="21" xfId="2" applyFont="1" applyFill="1" applyBorder="1" applyAlignment="1">
      <alignment vertical="center"/>
    </xf>
    <xf numFmtId="0" fontId="2" fillId="0" borderId="23" xfId="2" applyFont="1" applyBorder="1" applyAlignment="1">
      <alignment horizontal="left"/>
    </xf>
    <xf numFmtId="0" fontId="8" fillId="0" borderId="0" xfId="2" applyFont="1" applyAlignment="1">
      <alignment horizontal="left"/>
    </xf>
    <xf numFmtId="0" fontId="8" fillId="0" borderId="10" xfId="2" applyFont="1" applyBorder="1"/>
    <xf numFmtId="0" fontId="9" fillId="3" borderId="3" xfId="2" applyFont="1" applyFill="1" applyBorder="1" applyAlignment="1">
      <alignment horizontal="left"/>
    </xf>
    <xf numFmtId="0" fontId="9" fillId="3" borderId="12" xfId="2" applyFont="1" applyFill="1" applyBorder="1" applyAlignment="1">
      <alignment horizontal="center"/>
    </xf>
    <xf numFmtId="0" fontId="9" fillId="7" borderId="20" xfId="2" applyNumberFormat="1" applyFont="1" applyFill="1" applyBorder="1" applyAlignment="1" applyProtection="1"/>
    <xf numFmtId="0" fontId="9" fillId="3" borderId="9" xfId="2" applyNumberFormat="1" applyFont="1" applyFill="1" applyBorder="1" applyAlignment="1">
      <alignment horizontal="left"/>
    </xf>
    <xf numFmtId="0" fontId="9" fillId="3" borderId="21" xfId="2" applyNumberFormat="1" applyFont="1" applyFill="1" applyBorder="1" applyAlignment="1">
      <alignment horizontal="center"/>
    </xf>
    <xf numFmtId="0" fontId="9" fillId="3" borderId="21" xfId="2" applyNumberFormat="1" applyFont="1" applyFill="1" applyBorder="1" applyAlignment="1">
      <alignment horizontal="right"/>
    </xf>
    <xf numFmtId="0" fontId="9" fillId="3" borderId="21" xfId="2" applyNumberFormat="1" applyFont="1" applyFill="1" applyBorder="1" applyAlignment="1">
      <alignment horizontal="left"/>
    </xf>
    <xf numFmtId="0" fontId="3" fillId="3" borderId="25" xfId="2" applyFont="1" applyFill="1" applyBorder="1"/>
    <xf numFmtId="0" fontId="9" fillId="3" borderId="0" xfId="2" applyNumberFormat="1" applyFont="1" applyFill="1" applyBorder="1" applyAlignment="1" applyProtection="1"/>
    <xf numFmtId="0" fontId="9" fillId="3" borderId="0" xfId="2" applyNumberFormat="1" applyFont="1" applyFill="1" applyBorder="1" applyAlignment="1">
      <alignment horizontal="left"/>
    </xf>
    <xf numFmtId="0" fontId="9" fillId="3" borderId="0" xfId="2" applyNumberFormat="1" applyFont="1" applyFill="1" applyBorder="1" applyAlignment="1">
      <alignment horizontal="center"/>
    </xf>
    <xf numFmtId="164" fontId="9" fillId="3" borderId="0" xfId="3" applyNumberFormat="1" applyFont="1" applyFill="1" applyBorder="1" applyAlignment="1">
      <alignment horizontal="center"/>
    </xf>
    <xf numFmtId="0" fontId="3" fillId="3" borderId="29" xfId="2" applyFont="1" applyFill="1" applyBorder="1" applyAlignment="1">
      <alignment horizontal="center"/>
    </xf>
    <xf numFmtId="164" fontId="3" fillId="0" borderId="0" xfId="3" applyNumberFormat="1" applyFont="1" applyFill="1" applyBorder="1" applyAlignment="1">
      <alignment horizontal="center"/>
    </xf>
    <xf numFmtId="0" fontId="3" fillId="3" borderId="12" xfId="2" applyFont="1" applyFill="1" applyBorder="1" applyAlignment="1">
      <alignment horizontal="center"/>
    </xf>
    <xf numFmtId="165" fontId="3" fillId="0" borderId="8" xfId="3" applyNumberFormat="1" applyFont="1" applyBorder="1" applyAlignment="1">
      <alignment horizontal="center"/>
    </xf>
    <xf numFmtId="0" fontId="9" fillId="3" borderId="9" xfId="2" applyNumberFormat="1" applyFont="1" applyFill="1" applyBorder="1" applyAlignment="1">
      <alignment horizontal="center"/>
    </xf>
    <xf numFmtId="164" fontId="9" fillId="0" borderId="21" xfId="3" applyNumberFormat="1" applyFont="1" applyFill="1" applyBorder="1" applyAlignment="1">
      <alignment horizontal="right"/>
    </xf>
    <xf numFmtId="165" fontId="3" fillId="0" borderId="12" xfId="3" applyNumberFormat="1" applyFont="1" applyBorder="1" applyAlignment="1">
      <alignment horizontal="center"/>
    </xf>
    <xf numFmtId="164" fontId="3" fillId="0" borderId="15" xfId="3" applyNumberFormat="1" applyFont="1" applyFill="1" applyBorder="1" applyAlignment="1">
      <alignment horizontal="center"/>
    </xf>
    <xf numFmtId="165" fontId="3" fillId="0" borderId="16" xfId="3" applyNumberFormat="1" applyFont="1" applyBorder="1" applyAlignment="1">
      <alignment horizontal="center"/>
    </xf>
    <xf numFmtId="0" fontId="9" fillId="7" borderId="8" xfId="2" applyNumberFormat="1" applyFont="1" applyFill="1" applyBorder="1" applyAlignment="1" applyProtection="1"/>
    <xf numFmtId="165" fontId="4" fillId="0" borderId="20" xfId="3" applyNumberFormat="1" applyFont="1" applyFill="1" applyBorder="1" applyAlignment="1">
      <alignment horizontal="center" vertical="center" wrapText="1"/>
    </xf>
    <xf numFmtId="164" fontId="4" fillId="0" borderId="19" xfId="3" applyNumberFormat="1" applyFont="1" applyFill="1" applyBorder="1" applyAlignment="1">
      <alignment horizontal="center" vertical="center" wrapText="1"/>
    </xf>
    <xf numFmtId="0" fontId="9" fillId="7" borderId="20" xfId="2" applyNumberFormat="1" applyFont="1" applyFill="1" applyBorder="1" applyAlignment="1" applyProtection="1">
      <alignment vertical="center"/>
    </xf>
    <xf numFmtId="0" fontId="9" fillId="7" borderId="18" xfId="2" applyNumberFormat="1" applyFont="1" applyFill="1" applyBorder="1" applyAlignment="1" applyProtection="1">
      <alignment horizontal="center" vertical="center"/>
    </xf>
    <xf numFmtId="0" fontId="19" fillId="3" borderId="21" xfId="2" applyFont="1" applyFill="1" applyBorder="1" applyAlignment="1">
      <alignment vertical="center"/>
    </xf>
    <xf numFmtId="0" fontId="10" fillId="3" borderId="21" xfId="2" applyFont="1" applyFill="1" applyBorder="1" applyAlignment="1">
      <alignment horizontal="center" vertical="center" wrapText="1"/>
    </xf>
    <xf numFmtId="0" fontId="9" fillId="3" borderId="21" xfId="2" applyFont="1" applyFill="1" applyBorder="1" applyAlignment="1">
      <alignment horizontal="center" vertical="center" wrapText="1"/>
    </xf>
    <xf numFmtId="0" fontId="9" fillId="3" borderId="0" xfId="2" applyFont="1" applyFill="1" applyBorder="1" applyAlignment="1">
      <alignment horizontal="left"/>
    </xf>
    <xf numFmtId="0" fontId="9" fillId="3" borderId="23" xfId="2" applyFont="1" applyFill="1" applyBorder="1" applyAlignment="1">
      <alignment horizontal="left"/>
    </xf>
    <xf numFmtId="0" fontId="3" fillId="0" borderId="2" xfId="2" applyFont="1" applyBorder="1"/>
    <xf numFmtId="0" fontId="3" fillId="0" borderId="3" xfId="2" applyFont="1" applyBorder="1"/>
    <xf numFmtId="171" fontId="3" fillId="0" borderId="6" xfId="3" applyNumberFormat="1" applyFont="1" applyFill="1" applyBorder="1" applyAlignment="1">
      <alignment horizontal="center" vertical="center"/>
    </xf>
    <xf numFmtId="171" fontId="3" fillId="0" borderId="8" xfId="3" applyNumberFormat="1" applyFont="1" applyFill="1" applyBorder="1" applyAlignment="1">
      <alignment horizontal="center" vertical="center"/>
    </xf>
    <xf numFmtId="165" fontId="3" fillId="3" borderId="0" xfId="3" applyNumberFormat="1" applyFont="1" applyFill="1" applyBorder="1" applyAlignment="1">
      <alignment horizontal="center"/>
    </xf>
    <xf numFmtId="171" fontId="3" fillId="0" borderId="9" xfId="3" applyNumberFormat="1" applyFont="1" applyFill="1" applyBorder="1" applyAlignment="1">
      <alignment horizontal="center"/>
    </xf>
    <xf numFmtId="172" fontId="3" fillId="3" borderId="0" xfId="3" applyNumberFormat="1" applyFont="1" applyFill="1" applyBorder="1" applyAlignment="1">
      <alignment horizontal="center"/>
    </xf>
    <xf numFmtId="173" fontId="3" fillId="0" borderId="8" xfId="3" applyNumberFormat="1" applyFont="1" applyFill="1" applyBorder="1" applyAlignment="1"/>
    <xf numFmtId="173" fontId="3" fillId="0" borderId="6" xfId="3" applyNumberFormat="1" applyFont="1" applyFill="1" applyBorder="1" applyAlignment="1">
      <alignment horizontal="center" vertical="center"/>
    </xf>
    <xf numFmtId="165" fontId="3" fillId="0" borderId="8" xfId="3" applyNumberFormat="1" applyFont="1" applyFill="1" applyBorder="1" applyAlignment="1">
      <alignment horizontal="center" vertical="center"/>
    </xf>
    <xf numFmtId="172" fontId="13" fillId="7" borderId="21" xfId="2" applyNumberFormat="1" applyFont="1" applyFill="1" applyBorder="1" applyAlignment="1" applyProtection="1">
      <alignment horizontal="left"/>
    </xf>
    <xf numFmtId="0" fontId="3" fillId="3" borderId="21" xfId="2" applyFont="1" applyFill="1" applyBorder="1"/>
    <xf numFmtId="0" fontId="3" fillId="0" borderId="24" xfId="2" applyFont="1" applyBorder="1" applyAlignment="1">
      <alignment horizontal="center"/>
    </xf>
    <xf numFmtId="174" fontId="3" fillId="0" borderId="14" xfId="3" applyNumberFormat="1" applyFont="1" applyFill="1" applyBorder="1" applyAlignment="1">
      <alignment horizontal="center" vertical="center"/>
    </xf>
    <xf numFmtId="174" fontId="3" fillId="0" borderId="16" xfId="3" applyNumberFormat="1" applyFont="1" applyFill="1" applyBorder="1" applyAlignment="1">
      <alignment horizontal="center" vertical="center"/>
    </xf>
    <xf numFmtId="174" fontId="3" fillId="0" borderId="17" xfId="3" applyNumberFormat="1" applyFont="1" applyFill="1" applyBorder="1" applyAlignment="1">
      <alignment horizontal="center"/>
    </xf>
    <xf numFmtId="0" fontId="3" fillId="0" borderId="16" xfId="3" applyNumberFormat="1" applyFont="1" applyFill="1" applyBorder="1" applyAlignment="1"/>
    <xf numFmtId="2" fontId="3" fillId="0" borderId="11" xfId="3" applyNumberFormat="1" applyFont="1" applyFill="1" applyBorder="1" applyAlignment="1">
      <alignment horizontal="center" vertical="center"/>
    </xf>
    <xf numFmtId="165" fontId="3" fillId="0" borderId="12" xfId="3" applyNumberFormat="1" applyFont="1" applyFill="1" applyBorder="1" applyAlignment="1">
      <alignment horizontal="center" vertical="center"/>
    </xf>
    <xf numFmtId="165" fontId="4" fillId="0" borderId="18" xfId="3" applyNumberFormat="1" applyFont="1" applyFill="1" applyBorder="1" applyAlignment="1">
      <alignment horizontal="center" vertical="center" wrapText="1"/>
    </xf>
    <xf numFmtId="173" fontId="4" fillId="0" borderId="18" xfId="3" applyNumberFormat="1" applyFont="1" applyFill="1" applyBorder="1" applyAlignment="1">
      <alignment horizontal="center" vertical="center" wrapText="1"/>
    </xf>
    <xf numFmtId="0" fontId="15" fillId="7" borderId="21" xfId="2" applyNumberFormat="1" applyFont="1" applyFill="1" applyBorder="1" applyAlignment="1" applyProtection="1">
      <alignment horizontal="center"/>
    </xf>
    <xf numFmtId="0" fontId="16" fillId="3" borderId="21" xfId="2" applyFont="1" applyFill="1" applyBorder="1" applyAlignment="1">
      <alignment horizontal="center"/>
    </xf>
    <xf numFmtId="0" fontId="3" fillId="3" borderId="24" xfId="2" applyFont="1" applyFill="1" applyBorder="1"/>
    <xf numFmtId="0" fontId="20" fillId="3" borderId="4" xfId="2" applyFont="1" applyFill="1" applyBorder="1"/>
    <xf numFmtId="175" fontId="3" fillId="3" borderId="20" xfId="3" applyNumberFormat="1" applyFont="1" applyFill="1" applyBorder="1" applyAlignment="1">
      <alignment horizontal="center"/>
    </xf>
    <xf numFmtId="0" fontId="3" fillId="3" borderId="8" xfId="2" applyFont="1" applyFill="1" applyBorder="1" applyAlignment="1">
      <alignment horizontal="left"/>
    </xf>
    <xf numFmtId="0" fontId="3" fillId="3" borderId="19" xfId="2" applyFont="1" applyFill="1" applyBorder="1" applyAlignment="1">
      <alignment horizontal="center"/>
    </xf>
    <xf numFmtId="0" fontId="4" fillId="3" borderId="21" xfId="2" applyFont="1" applyFill="1" applyBorder="1" applyAlignment="1">
      <alignment horizontal="center"/>
    </xf>
    <xf numFmtId="0" fontId="20" fillId="3" borderId="10" xfId="2" applyFont="1" applyFill="1" applyBorder="1"/>
    <xf numFmtId="165" fontId="3" fillId="0" borderId="9" xfId="2" applyNumberFormat="1" applyFont="1" applyFill="1" applyBorder="1" applyAlignment="1">
      <alignment horizontal="center"/>
    </xf>
    <xf numFmtId="172" fontId="3" fillId="0" borderId="7" xfId="3" applyNumberFormat="1" applyFont="1" applyFill="1" applyBorder="1" applyAlignment="1">
      <alignment horizontal="center"/>
    </xf>
    <xf numFmtId="173" fontId="3" fillId="0" borderId="7" xfId="3" applyNumberFormat="1" applyFont="1" applyFill="1" applyBorder="1" applyAlignment="1">
      <alignment horizontal="center"/>
    </xf>
    <xf numFmtId="1" fontId="3" fillId="0" borderId="7" xfId="3" applyNumberFormat="1" applyFont="1" applyFill="1" applyBorder="1" applyAlignment="1">
      <alignment horizontal="center"/>
    </xf>
    <xf numFmtId="1" fontId="3" fillId="0" borderId="8" xfId="3" applyNumberFormat="1" applyFont="1" applyFill="1" applyBorder="1" applyAlignment="1">
      <alignment horizontal="center"/>
    </xf>
    <xf numFmtId="165" fontId="3" fillId="0" borderId="13" xfId="2" applyNumberFormat="1" applyFont="1" applyFill="1" applyBorder="1" applyAlignment="1">
      <alignment horizontal="center"/>
    </xf>
    <xf numFmtId="172" fontId="3" fillId="0" borderId="0" xfId="3" applyNumberFormat="1" applyFont="1" applyFill="1" applyBorder="1" applyAlignment="1">
      <alignment horizontal="center"/>
    </xf>
    <xf numFmtId="173"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1" fontId="3" fillId="0" borderId="12" xfId="3" applyNumberFormat="1" applyFont="1" applyFill="1" applyBorder="1" applyAlignment="1">
      <alignment horizontal="center"/>
    </xf>
    <xf numFmtId="165" fontId="3" fillId="0" borderId="17" xfId="2" applyNumberFormat="1" applyFont="1" applyFill="1" applyBorder="1" applyAlignment="1">
      <alignment horizontal="center"/>
    </xf>
    <xf numFmtId="172" fontId="3" fillId="0" borderId="15" xfId="3" applyNumberFormat="1" applyFont="1" applyFill="1" applyBorder="1" applyAlignment="1">
      <alignment horizontal="center"/>
    </xf>
    <xf numFmtId="173" fontId="3" fillId="0" borderId="15" xfId="3" applyNumberFormat="1" applyFont="1" applyFill="1" applyBorder="1" applyAlignment="1">
      <alignment horizontal="center"/>
    </xf>
    <xf numFmtId="1" fontId="3" fillId="0" borderId="15" xfId="3" applyNumberFormat="1" applyFont="1" applyFill="1" applyBorder="1" applyAlignment="1">
      <alignment horizontal="center"/>
    </xf>
    <xf numFmtId="1" fontId="3" fillId="0" borderId="16" xfId="3" applyNumberFormat="1" applyFont="1" applyFill="1" applyBorder="1" applyAlignment="1">
      <alignment horizontal="center"/>
    </xf>
    <xf numFmtId="165" fontId="4" fillId="0" borderId="14" xfId="3" applyNumberFormat="1" applyFont="1" applyFill="1" applyBorder="1" applyAlignment="1">
      <alignment horizontal="center" vertical="center" wrapText="1"/>
    </xf>
    <xf numFmtId="165" fontId="4" fillId="0" borderId="16" xfId="3" applyNumberFormat="1" applyFont="1" applyFill="1" applyBorder="1" applyAlignment="1">
      <alignment horizontal="center" vertical="center" wrapText="1"/>
    </xf>
    <xf numFmtId="165" fontId="4" fillId="0" borderId="17" xfId="3" applyNumberFormat="1" applyFont="1" applyFill="1" applyBorder="1" applyAlignment="1">
      <alignment horizontal="center" vertical="center" wrapText="1"/>
    </xf>
    <xf numFmtId="164" fontId="4" fillId="0" borderId="14" xfId="3" applyNumberFormat="1" applyFont="1" applyFill="1" applyBorder="1" applyAlignment="1">
      <alignment horizontal="center" vertical="center" wrapText="1"/>
    </xf>
    <xf numFmtId="165" fontId="4" fillId="0" borderId="15" xfId="3" applyNumberFormat="1" applyFont="1" applyFill="1" applyBorder="1" applyAlignment="1">
      <alignment horizontal="center" vertical="center" wrapText="1"/>
    </xf>
    <xf numFmtId="0" fontId="4" fillId="0" borderId="15" xfId="2" applyFont="1" applyBorder="1" applyAlignment="1">
      <alignment horizontal="center" vertical="center" wrapText="1"/>
    </xf>
    <xf numFmtId="0" fontId="20" fillId="3" borderId="5" xfId="2" applyFont="1" applyFill="1" applyBorder="1"/>
    <xf numFmtId="176" fontId="3" fillId="0" borderId="0" xfId="2" applyNumberFormat="1" applyFont="1"/>
    <xf numFmtId="172" fontId="13" fillId="7" borderId="9" xfId="2" applyNumberFormat="1" applyFont="1" applyFill="1" applyBorder="1" applyAlignment="1" applyProtection="1">
      <alignment horizontal="left"/>
    </xf>
    <xf numFmtId="175" fontId="3" fillId="3" borderId="8" xfId="3" applyNumberFormat="1" applyFont="1" applyFill="1" applyBorder="1" applyAlignment="1">
      <alignment horizontal="center"/>
    </xf>
    <xf numFmtId="0" fontId="3" fillId="3" borderId="9" xfId="2" applyFont="1" applyFill="1" applyBorder="1" applyAlignment="1">
      <alignment horizontal="center"/>
    </xf>
    <xf numFmtId="0" fontId="3" fillId="3" borderId="7" xfId="2" applyFont="1" applyFill="1" applyBorder="1" applyAlignment="1">
      <alignment horizontal="center"/>
    </xf>
    <xf numFmtId="0" fontId="4" fillId="3" borderId="9" xfId="2" applyFont="1" applyFill="1" applyBorder="1" applyAlignment="1">
      <alignment horizontal="center"/>
    </xf>
    <xf numFmtId="0" fontId="13" fillId="7" borderId="21" xfId="2" applyNumberFormat="1" applyFont="1" applyFill="1" applyBorder="1" applyAlignment="1" applyProtection="1">
      <alignment vertical="center"/>
    </xf>
    <xf numFmtId="0" fontId="20" fillId="3" borderId="22" xfId="2" applyFont="1" applyFill="1" applyBorder="1"/>
    <xf numFmtId="0" fontId="3" fillId="3" borderId="23" xfId="2" applyFont="1" applyFill="1" applyBorder="1" applyAlignment="1">
      <alignment horizontal="center"/>
    </xf>
    <xf numFmtId="0" fontId="17" fillId="3" borderId="23" xfId="2" applyFont="1" applyFill="1" applyBorder="1"/>
    <xf numFmtId="0" fontId="3" fillId="3" borderId="30" xfId="2" applyFont="1" applyFill="1" applyBorder="1"/>
    <xf numFmtId="0" fontId="3" fillId="0" borderId="0" xfId="2" quotePrefix="1" applyFont="1"/>
    <xf numFmtId="0" fontId="3" fillId="8" borderId="2" xfId="2" applyFont="1" applyFill="1" applyBorder="1"/>
    <xf numFmtId="0" fontId="3" fillId="8" borderId="3" xfId="2" applyFont="1" applyFill="1" applyBorder="1"/>
    <xf numFmtId="0" fontId="3" fillId="8" borderId="4" xfId="2" applyFont="1" applyFill="1" applyBorder="1"/>
    <xf numFmtId="0" fontId="3" fillId="8" borderId="5" xfId="2" applyFont="1" applyFill="1" applyBorder="1"/>
    <xf numFmtId="175" fontId="3" fillId="8" borderId="9" xfId="3" applyNumberFormat="1" applyFont="1" applyFill="1" applyBorder="1" applyAlignment="1">
      <alignment horizontal="center"/>
    </xf>
    <xf numFmtId="175" fontId="3" fillId="8" borderId="9" xfId="3" applyNumberFormat="1" applyFont="1" applyFill="1" applyBorder="1" applyAlignment="1">
      <alignment horizontal="left"/>
    </xf>
    <xf numFmtId="0" fontId="3" fillId="8" borderId="21" xfId="2" applyFont="1" applyFill="1" applyBorder="1" applyAlignment="1">
      <alignment horizontal="center"/>
    </xf>
    <xf numFmtId="0" fontId="4" fillId="8" borderId="21" xfId="2" applyFont="1" applyFill="1" applyBorder="1" applyAlignment="1">
      <alignment horizontal="center"/>
    </xf>
    <xf numFmtId="0" fontId="20" fillId="8" borderId="10" xfId="2" applyFont="1" applyFill="1" applyBorder="1"/>
    <xf numFmtId="165" fontId="3" fillId="0" borderId="9" xfId="2" applyNumberFormat="1" applyFont="1" applyBorder="1"/>
    <xf numFmtId="10" fontId="3" fillId="0" borderId="0" xfId="3" applyNumberFormat="1" applyFont="1"/>
    <xf numFmtId="165" fontId="3" fillId="0" borderId="13" xfId="2" applyNumberFormat="1" applyFont="1" applyBorder="1"/>
    <xf numFmtId="165" fontId="3" fillId="10" borderId="11" xfId="3" applyNumberFormat="1" applyFont="1" applyFill="1" applyBorder="1" applyAlignment="1">
      <alignment horizontal="center"/>
    </xf>
    <xf numFmtId="165" fontId="3" fillId="0" borderId="13" xfId="2" applyNumberFormat="1" applyFont="1" applyFill="1" applyBorder="1"/>
    <xf numFmtId="0" fontId="3" fillId="8" borderId="9" xfId="2" applyFont="1" applyFill="1" applyBorder="1" applyAlignment="1">
      <alignment horizontal="center"/>
    </xf>
    <xf numFmtId="0" fontId="4" fillId="8" borderId="9" xfId="2" applyFont="1" applyFill="1" applyBorder="1" applyAlignment="1">
      <alignment horizontal="center"/>
    </xf>
    <xf numFmtId="165" fontId="3" fillId="0" borderId="17" xfId="2" applyNumberFormat="1" applyFont="1" applyFill="1" applyBorder="1"/>
    <xf numFmtId="0" fontId="16" fillId="8" borderId="21" xfId="2" applyFont="1" applyFill="1" applyBorder="1" applyAlignment="1">
      <alignment vertical="center"/>
    </xf>
    <xf numFmtId="0" fontId="3" fillId="8" borderId="21" xfId="2" applyFont="1" applyFill="1" applyBorder="1" applyAlignment="1">
      <alignment horizontal="center" vertical="center" wrapText="1"/>
    </xf>
    <xf numFmtId="0" fontId="4" fillId="8" borderId="21" xfId="2" applyFont="1" applyFill="1" applyBorder="1" applyAlignment="1">
      <alignment horizontal="center" vertical="center" wrapText="1"/>
    </xf>
    <xf numFmtId="0" fontId="3" fillId="8" borderId="10" xfId="2" applyFont="1" applyFill="1" applyBorder="1"/>
    <xf numFmtId="0" fontId="3" fillId="8" borderId="0" xfId="2" applyFont="1" applyFill="1" applyBorder="1"/>
    <xf numFmtId="0" fontId="3" fillId="0" borderId="0" xfId="2" applyFont="1" applyAlignment="1">
      <alignment horizontal="center" vertical="center"/>
    </xf>
    <xf numFmtId="0" fontId="3" fillId="8" borderId="0" xfId="2" applyFont="1" applyFill="1" applyBorder="1" applyAlignment="1">
      <alignment horizontal="center"/>
    </xf>
    <xf numFmtId="0" fontId="3" fillId="8" borderId="21" xfId="2" applyFont="1" applyFill="1" applyBorder="1"/>
    <xf numFmtId="0" fontId="3" fillId="8" borderId="22" xfId="2" applyFont="1" applyFill="1" applyBorder="1"/>
    <xf numFmtId="0" fontId="3" fillId="8" borderId="23" xfId="2" applyFont="1" applyFill="1" applyBorder="1"/>
    <xf numFmtId="0" fontId="3" fillId="8" borderId="24" xfId="2" applyFont="1" applyFill="1" applyBorder="1"/>
    <xf numFmtId="175" fontId="3" fillId="3" borderId="9" xfId="3" applyNumberFormat="1" applyFont="1" applyFill="1" applyBorder="1" applyAlignment="1">
      <alignment horizontal="center"/>
    </xf>
    <xf numFmtId="175" fontId="3" fillId="3" borderId="9" xfId="3" applyNumberFormat="1" applyFont="1" applyFill="1" applyBorder="1" applyAlignment="1">
      <alignment horizontal="left"/>
    </xf>
    <xf numFmtId="0" fontId="3" fillId="0" borderId="0" xfId="2" applyFont="1" applyAlignment="1">
      <alignment horizontal="center"/>
    </xf>
    <xf numFmtId="0" fontId="3" fillId="0" borderId="21" xfId="2" applyFont="1" applyFill="1" applyBorder="1"/>
    <xf numFmtId="0" fontId="3" fillId="0" borderId="21" xfId="2" applyFont="1" applyFill="1" applyBorder="1" applyAlignment="1">
      <alignment horizontal="center"/>
    </xf>
    <xf numFmtId="0" fontId="3" fillId="0" borderId="23" xfId="2" applyFont="1" applyFill="1" applyBorder="1"/>
    <xf numFmtId="0" fontId="9" fillId="0" borderId="0" xfId="2" applyFont="1"/>
    <xf numFmtId="0" fontId="9" fillId="0" borderId="0" xfId="2" applyFont="1" applyAlignment="1">
      <alignment horizontal="left"/>
    </xf>
    <xf numFmtId="0" fontId="9" fillId="8" borderId="2" xfId="2" applyFont="1" applyFill="1" applyBorder="1" applyAlignment="1">
      <alignment horizontal="center"/>
    </xf>
    <xf numFmtId="0" fontId="9" fillId="8" borderId="3" xfId="2" applyFont="1" applyFill="1" applyBorder="1"/>
    <xf numFmtId="0" fontId="9" fillId="8" borderId="4" xfId="2" applyFont="1" applyFill="1" applyBorder="1"/>
    <xf numFmtId="0" fontId="9" fillId="3" borderId="2" xfId="2" applyFont="1" applyFill="1" applyBorder="1"/>
    <xf numFmtId="0" fontId="9" fillId="8" borderId="5" xfId="2" applyFont="1" applyFill="1" applyBorder="1" applyAlignment="1">
      <alignment horizontal="center"/>
    </xf>
    <xf numFmtId="164" fontId="9" fillId="8" borderId="9" xfId="3" applyNumberFormat="1" applyFont="1" applyFill="1" applyBorder="1" applyAlignment="1">
      <alignment horizontal="center"/>
    </xf>
    <xf numFmtId="165" fontId="9" fillId="8" borderId="9" xfId="3" applyNumberFormat="1" applyFont="1" applyFill="1" applyBorder="1" applyAlignment="1">
      <alignment horizontal="center"/>
    </xf>
    <xf numFmtId="0" fontId="9" fillId="8" borderId="0" xfId="2" applyFont="1" applyFill="1" applyBorder="1" applyAlignment="1">
      <alignment horizontal="center"/>
    </xf>
    <xf numFmtId="165" fontId="9" fillId="8" borderId="21" xfId="3" applyNumberFormat="1" applyFont="1" applyFill="1" applyBorder="1" applyAlignment="1">
      <alignment horizontal="center"/>
    </xf>
    <xf numFmtId="0" fontId="9" fillId="8" borderId="9" xfId="3" applyNumberFormat="1" applyFont="1" applyFill="1" applyBorder="1" applyAlignment="1"/>
    <xf numFmtId="165" fontId="9" fillId="8" borderId="9" xfId="3" applyNumberFormat="1" applyFont="1" applyFill="1" applyBorder="1" applyAlignment="1"/>
    <xf numFmtId="0" fontId="9" fillId="8" borderId="9" xfId="3" applyNumberFormat="1" applyFont="1" applyFill="1" applyBorder="1" applyAlignment="1">
      <alignment horizontal="left"/>
    </xf>
    <xf numFmtId="0" fontId="9" fillId="8" borderId="9" xfId="3" applyNumberFormat="1" applyFont="1" applyFill="1" applyBorder="1" applyAlignment="1">
      <alignment horizontal="right"/>
    </xf>
    <xf numFmtId="0" fontId="9" fillId="8" borderId="10" xfId="2" applyFont="1" applyFill="1" applyBorder="1" applyAlignment="1">
      <alignment horizontal="center"/>
    </xf>
    <xf numFmtId="0" fontId="21" fillId="7" borderId="9" xfId="2" applyNumberFormat="1" applyFont="1" applyFill="1" applyBorder="1" applyAlignment="1" applyProtection="1"/>
    <xf numFmtId="0" fontId="9" fillId="3" borderId="9" xfId="2" applyNumberFormat="1" applyFont="1" applyFill="1" applyBorder="1" applyAlignment="1"/>
    <xf numFmtId="0" fontId="9" fillId="3" borderId="8" xfId="2" applyNumberFormat="1" applyFont="1" applyFill="1" applyBorder="1" applyAlignment="1"/>
    <xf numFmtId="0" fontId="9" fillId="3" borderId="7" xfId="2" applyNumberFormat="1" applyFont="1" applyFill="1" applyBorder="1" applyAlignment="1"/>
    <xf numFmtId="164" fontId="9" fillId="8" borderId="13" xfId="3" applyNumberFormat="1" applyFont="1" applyFill="1" applyBorder="1" applyAlignment="1">
      <alignment horizontal="center"/>
    </xf>
    <xf numFmtId="165" fontId="9" fillId="8" borderId="13" xfId="3" applyNumberFormat="1" applyFont="1" applyFill="1" applyBorder="1" applyAlignment="1">
      <alignment horizontal="center"/>
    </xf>
    <xf numFmtId="0" fontId="9" fillId="8" borderId="13" xfId="3" applyNumberFormat="1" applyFont="1" applyFill="1" applyBorder="1" applyAlignment="1"/>
    <xf numFmtId="165" fontId="9" fillId="8" borderId="13" xfId="3" applyNumberFormat="1" applyFont="1" applyFill="1" applyBorder="1" applyAlignment="1"/>
    <xf numFmtId="0" fontId="9" fillId="8" borderId="13" xfId="3" applyNumberFormat="1" applyFont="1" applyFill="1" applyBorder="1" applyAlignment="1">
      <alignment horizontal="left"/>
    </xf>
    <xf numFmtId="0" fontId="9" fillId="8" borderId="13" xfId="3" applyNumberFormat="1" applyFont="1" applyFill="1" applyBorder="1" applyAlignment="1">
      <alignment horizontal="right"/>
    </xf>
    <xf numFmtId="0" fontId="21" fillId="7" borderId="13" xfId="2" applyNumberFormat="1" applyFont="1" applyFill="1" applyBorder="1" applyAlignment="1" applyProtection="1"/>
    <xf numFmtId="0" fontId="9" fillId="3" borderId="13" xfId="2" applyNumberFormat="1" applyFont="1" applyFill="1" applyBorder="1" applyAlignment="1"/>
    <xf numFmtId="0" fontId="9" fillId="3" borderId="12" xfId="2" applyNumberFormat="1" applyFont="1" applyFill="1" applyBorder="1" applyAlignment="1"/>
    <xf numFmtId="0" fontId="9" fillId="3" borderId="0" xfId="2" applyNumberFormat="1" applyFont="1" applyFill="1" applyBorder="1" applyAlignment="1"/>
    <xf numFmtId="165" fontId="9" fillId="8" borderId="17" xfId="3" applyNumberFormat="1" applyFont="1" applyFill="1" applyBorder="1" applyAlignment="1">
      <alignment horizontal="center"/>
    </xf>
    <xf numFmtId="0" fontId="9" fillId="8" borderId="17" xfId="3" applyNumberFormat="1" applyFont="1" applyFill="1" applyBorder="1" applyAlignment="1"/>
    <xf numFmtId="165" fontId="9" fillId="8" borderId="17" xfId="3" applyNumberFormat="1" applyFont="1" applyFill="1" applyBorder="1" applyAlignment="1"/>
    <xf numFmtId="0" fontId="9" fillId="8" borderId="17" xfId="3" applyNumberFormat="1" applyFont="1" applyFill="1" applyBorder="1" applyAlignment="1">
      <alignment horizontal="left"/>
    </xf>
    <xf numFmtId="0" fontId="9" fillId="8" borderId="17" xfId="3" applyNumberFormat="1" applyFont="1" applyFill="1" applyBorder="1" applyAlignment="1">
      <alignment horizontal="right"/>
    </xf>
    <xf numFmtId="0" fontId="21" fillId="7" borderId="17" xfId="2" applyNumberFormat="1" applyFont="1" applyFill="1" applyBorder="1" applyAlignment="1" applyProtection="1"/>
    <xf numFmtId="0" fontId="9" fillId="3" borderId="17" xfId="2" applyNumberFormat="1" applyFont="1" applyFill="1" applyBorder="1" applyAlignment="1"/>
    <xf numFmtId="0" fontId="9" fillId="3" borderId="16" xfId="2" applyNumberFormat="1" applyFont="1" applyFill="1" applyBorder="1" applyAlignment="1"/>
    <xf numFmtId="0" fontId="9" fillId="3" borderId="15" xfId="2" applyNumberFormat="1" applyFont="1" applyFill="1" applyBorder="1" applyAlignment="1"/>
    <xf numFmtId="164" fontId="9" fillId="8" borderId="17" xfId="3" applyNumberFormat="1" applyFont="1" applyFill="1" applyBorder="1" applyAlignment="1">
      <alignment horizontal="center"/>
    </xf>
    <xf numFmtId="0" fontId="10" fillId="8" borderId="14" xfId="2" applyFont="1" applyFill="1" applyBorder="1" applyAlignment="1">
      <alignment horizontal="center" vertical="center" wrapText="1"/>
    </xf>
    <xf numFmtId="0" fontId="10" fillId="8" borderId="16" xfId="2" applyFont="1" applyFill="1" applyBorder="1" applyAlignment="1">
      <alignment horizontal="center" vertical="center" wrapText="1"/>
    </xf>
    <xf numFmtId="165" fontId="10" fillId="8" borderId="21" xfId="3" applyNumberFormat="1" applyFont="1" applyFill="1" applyBorder="1" applyAlignment="1">
      <alignment horizontal="center" vertical="center" wrapText="1"/>
    </xf>
    <xf numFmtId="164" fontId="10" fillId="8" borderId="21" xfId="3" applyNumberFormat="1" applyFont="1" applyFill="1" applyBorder="1" applyAlignment="1">
      <alignment horizontal="center" vertical="center" wrapText="1"/>
    </xf>
    <xf numFmtId="0" fontId="10" fillId="8" borderId="21" xfId="2" applyFont="1" applyFill="1" applyBorder="1" applyAlignment="1">
      <alignment horizontal="center" vertical="center" wrapText="1"/>
    </xf>
    <xf numFmtId="0" fontId="10" fillId="8" borderId="19" xfId="2" applyFont="1" applyFill="1" applyBorder="1" applyAlignment="1">
      <alignment horizontal="center" vertical="center" wrapText="1"/>
    </xf>
    <xf numFmtId="0" fontId="9" fillId="8" borderId="19" xfId="2" applyFont="1" applyFill="1" applyBorder="1" applyAlignment="1">
      <alignment horizontal="center"/>
    </xf>
    <xf numFmtId="0" fontId="10" fillId="8" borderId="20" xfId="2" applyFont="1" applyFill="1" applyBorder="1" applyAlignment="1">
      <alignment horizontal="center" vertical="center" wrapText="1"/>
    </xf>
    <xf numFmtId="0" fontId="21" fillId="7" borderId="17" xfId="2" applyNumberFormat="1" applyFont="1" applyFill="1" applyBorder="1" applyAlignment="1" applyProtection="1">
      <alignment vertical="center"/>
    </xf>
    <xf numFmtId="0" fontId="9" fillId="7" borderId="17" xfId="2" applyNumberFormat="1" applyFont="1" applyFill="1" applyBorder="1" applyAlignment="1" applyProtection="1">
      <alignment horizontal="center" vertical="center"/>
    </xf>
    <xf numFmtId="0" fontId="19" fillId="3" borderId="16" xfId="2" applyFont="1" applyFill="1" applyBorder="1" applyAlignment="1">
      <alignment vertical="center"/>
    </xf>
    <xf numFmtId="0" fontId="10" fillId="3" borderId="15" xfId="2" applyFont="1" applyFill="1" applyBorder="1" applyAlignment="1">
      <alignment horizontal="center" vertical="center" wrapText="1"/>
    </xf>
    <xf numFmtId="0" fontId="10" fillId="3" borderId="16" xfId="2" applyFont="1" applyFill="1" applyBorder="1" applyAlignment="1">
      <alignment horizontal="center" vertical="center" wrapText="1"/>
    </xf>
    <xf numFmtId="0" fontId="9" fillId="8" borderId="0" xfId="2" applyFont="1" applyFill="1" applyBorder="1"/>
    <xf numFmtId="0" fontId="9" fillId="8" borderId="10" xfId="2" applyFont="1" applyFill="1" applyBorder="1"/>
    <xf numFmtId="0" fontId="9" fillId="3" borderId="21" xfId="2" applyFont="1" applyFill="1" applyBorder="1" applyAlignment="1">
      <alignment horizontal="center" vertical="center"/>
    </xf>
    <xf numFmtId="0" fontId="3" fillId="3" borderId="6" xfId="2" applyFont="1" applyFill="1" applyBorder="1"/>
    <xf numFmtId="0" fontId="3" fillId="3" borderId="7" xfId="2" applyFont="1" applyFill="1" applyBorder="1"/>
    <xf numFmtId="0" fontId="3" fillId="3" borderId="8" xfId="2" applyFont="1" applyFill="1" applyBorder="1"/>
    <xf numFmtId="0" fontId="3" fillId="3" borderId="11" xfId="2" applyFont="1" applyFill="1" applyBorder="1" applyAlignment="1">
      <alignment horizontal="center"/>
    </xf>
    <xf numFmtId="0" fontId="4" fillId="3" borderId="21" xfId="2" applyFont="1" applyFill="1" applyBorder="1" applyAlignment="1"/>
    <xf numFmtId="0" fontId="3" fillId="0" borderId="6" xfId="2" applyFont="1" applyBorder="1" applyAlignment="1">
      <alignment horizontal="center"/>
    </xf>
    <xf numFmtId="0" fontId="3" fillId="0" borderId="7" xfId="2" applyFont="1" applyBorder="1" applyAlignment="1">
      <alignment horizontal="center"/>
    </xf>
    <xf numFmtId="0" fontId="3" fillId="0" borderId="8" xfId="2" applyFont="1" applyBorder="1" applyAlignment="1">
      <alignment horizontal="center"/>
    </xf>
    <xf numFmtId="0" fontId="3" fillId="0" borderId="11" xfId="2" applyFont="1" applyBorder="1" applyAlignment="1">
      <alignment horizontal="center"/>
    </xf>
    <xf numFmtId="0" fontId="3" fillId="0" borderId="12" xfId="2" applyFont="1" applyBorder="1" applyAlignment="1">
      <alignment horizontal="center"/>
    </xf>
    <xf numFmtId="0" fontId="3" fillId="0" borderId="18" xfId="2" applyFont="1" applyFill="1" applyBorder="1" applyAlignment="1">
      <alignment horizontal="center" vertical="center" wrapText="1"/>
    </xf>
    <xf numFmtId="0" fontId="3" fillId="0" borderId="19" xfId="2" applyFont="1" applyBorder="1" applyAlignment="1">
      <alignment horizontal="center" vertical="center" wrapText="1"/>
    </xf>
    <xf numFmtId="0" fontId="3" fillId="0" borderId="20" xfId="2" applyFont="1" applyBorder="1" applyAlignment="1">
      <alignment horizontal="center" vertical="center" wrapText="1"/>
    </xf>
    <xf numFmtId="0" fontId="3" fillId="3" borderId="21" xfId="2" applyFont="1" applyFill="1" applyBorder="1" applyAlignment="1">
      <alignment vertical="center"/>
    </xf>
    <xf numFmtId="0" fontId="3" fillId="0" borderId="0" xfId="2" applyFont="1" applyFill="1" applyBorder="1" applyAlignment="1">
      <alignment horizontal="center"/>
    </xf>
    <xf numFmtId="0" fontId="3" fillId="3" borderId="0" xfId="2" applyFont="1" applyFill="1"/>
    <xf numFmtId="0" fontId="3" fillId="3" borderId="14" xfId="2" applyFont="1" applyFill="1" applyBorder="1"/>
    <xf numFmtId="0" fontId="3" fillId="3" borderId="15" xfId="2" applyFont="1" applyFill="1" applyBorder="1"/>
    <xf numFmtId="0" fontId="3" fillId="3" borderId="16" xfId="2" applyFont="1" applyFill="1" applyBorder="1"/>
    <xf numFmtId="0" fontId="3" fillId="3" borderId="7" xfId="2" applyFont="1" applyFill="1" applyBorder="1" applyAlignment="1">
      <alignment horizontal="left"/>
    </xf>
    <xf numFmtId="2" fontId="3" fillId="0" borderId="8" xfId="3" applyNumberFormat="1" applyFont="1" applyFill="1" applyBorder="1" applyAlignment="1">
      <alignment horizontal="center"/>
    </xf>
    <xf numFmtId="2" fontId="3" fillId="0" borderId="9" xfId="3" applyNumberFormat="1" applyFont="1" applyBorder="1"/>
    <xf numFmtId="2" fontId="3" fillId="8" borderId="6" xfId="3" applyNumberFormat="1" applyFont="1" applyFill="1" applyBorder="1" applyAlignment="1">
      <alignment horizontal="center"/>
    </xf>
    <xf numFmtId="2" fontId="3" fillId="0" borderId="7" xfId="3" applyNumberFormat="1" applyFont="1" applyFill="1" applyBorder="1" applyAlignment="1"/>
    <xf numFmtId="0" fontId="3" fillId="3" borderId="11" xfId="2" applyFont="1" applyFill="1" applyBorder="1"/>
    <xf numFmtId="2" fontId="3" fillId="0" borderId="12" xfId="3" applyNumberFormat="1" applyFont="1" applyFill="1" applyBorder="1" applyAlignment="1">
      <alignment horizontal="center"/>
    </xf>
    <xf numFmtId="2" fontId="3" fillId="0" borderId="13" xfId="3" applyNumberFormat="1" applyFont="1" applyBorder="1"/>
    <xf numFmtId="2" fontId="3" fillId="8" borderId="11" xfId="3" applyNumberFormat="1" applyFont="1" applyFill="1" applyBorder="1" applyAlignment="1">
      <alignment horizontal="center"/>
    </xf>
    <xf numFmtId="2" fontId="3" fillId="0" borderId="0" xfId="3" applyNumberFormat="1" applyFont="1" applyFill="1" applyBorder="1" applyAlignment="1"/>
    <xf numFmtId="2" fontId="3" fillId="3" borderId="10" xfId="2" applyNumberFormat="1" applyFont="1" applyFill="1" applyBorder="1" applyAlignment="1">
      <alignment horizontal="center"/>
    </xf>
    <xf numFmtId="49" fontId="3" fillId="0" borderId="9" xfId="3" applyNumberFormat="1" applyFont="1" applyFill="1" applyBorder="1" applyAlignment="1">
      <alignment horizontal="center"/>
    </xf>
    <xf numFmtId="0" fontId="2" fillId="0" borderId="15" xfId="2" applyBorder="1"/>
    <xf numFmtId="0" fontId="2" fillId="0" borderId="15" xfId="2" applyBorder="1" applyAlignment="1">
      <alignment horizontal="left"/>
    </xf>
    <xf numFmtId="0" fontId="3" fillId="3" borderId="16" xfId="2" applyFont="1" applyFill="1" applyBorder="1" applyAlignment="1">
      <alignment horizontal="left"/>
    </xf>
    <xf numFmtId="164" fontId="3" fillId="0" borderId="0" xfId="3" applyNumberFormat="1" applyFont="1"/>
    <xf numFmtId="2" fontId="3" fillId="0" borderId="11" xfId="3" applyNumberFormat="1" applyFont="1" applyFill="1" applyBorder="1" applyAlignment="1">
      <alignment horizontal="center"/>
    </xf>
    <xf numFmtId="0" fontId="3" fillId="0" borderId="15" xfId="2" applyFont="1" applyBorder="1"/>
    <xf numFmtId="0" fontId="3" fillId="0" borderId="15" xfId="2" applyFont="1" applyBorder="1" applyAlignment="1">
      <alignment horizontal="left"/>
    </xf>
    <xf numFmtId="0" fontId="9" fillId="6" borderId="0" xfId="2" applyFont="1" applyFill="1"/>
    <xf numFmtId="0" fontId="9" fillId="6" borderId="0" xfId="9" applyFont="1" applyFill="1"/>
    <xf numFmtId="0" fontId="9" fillId="7" borderId="21" xfId="2" applyNumberFormat="1" applyFont="1" applyFill="1" applyBorder="1" applyAlignment="1" applyProtection="1"/>
    <xf numFmtId="0" fontId="9" fillId="7" borderId="18" xfId="2" applyNumberFormat="1" applyFont="1" applyFill="1" applyBorder="1" applyAlignment="1" applyProtection="1"/>
    <xf numFmtId="0" fontId="9" fillId="6" borderId="21" xfId="9" applyFont="1" applyFill="1" applyBorder="1" applyAlignment="1"/>
    <xf numFmtId="0" fontId="9" fillId="6" borderId="18" xfId="2" applyFont="1" applyFill="1" applyBorder="1" applyAlignment="1"/>
    <xf numFmtId="0" fontId="9" fillId="6" borderId="21" xfId="2" applyFont="1" applyFill="1" applyBorder="1" applyAlignment="1"/>
    <xf numFmtId="0" fontId="9" fillId="3" borderId="10" xfId="9" applyFont="1" applyFill="1" applyBorder="1"/>
    <xf numFmtId="0" fontId="9" fillId="3" borderId="0" xfId="7" applyFont="1" applyFill="1"/>
    <xf numFmtId="0" fontId="9" fillId="3" borderId="2" xfId="7" applyFont="1" applyFill="1" applyBorder="1"/>
    <xf numFmtId="0" fontId="9" fillId="3" borderId="3" xfId="7" applyFont="1" applyFill="1" applyBorder="1"/>
    <xf numFmtId="0" fontId="9" fillId="3" borderId="4" xfId="7" applyFont="1" applyFill="1" applyBorder="1"/>
    <xf numFmtId="0" fontId="9" fillId="3" borderId="5" xfId="7" applyFont="1" applyFill="1" applyBorder="1"/>
    <xf numFmtId="0" fontId="9" fillId="3" borderId="0" xfId="7" applyFont="1" applyFill="1" applyBorder="1"/>
    <xf numFmtId="0" fontId="9" fillId="3" borderId="10" xfId="7" applyFont="1" applyFill="1" applyBorder="1"/>
    <xf numFmtId="0" fontId="9" fillId="3" borderId="22" xfId="7" applyFont="1" applyFill="1" applyBorder="1"/>
    <xf numFmtId="0" fontId="9" fillId="3" borderId="23" xfId="7" applyFont="1" applyFill="1" applyBorder="1"/>
    <xf numFmtId="0" fontId="9" fillId="3" borderId="24" xfId="7" applyFont="1" applyFill="1" applyBorder="1"/>
    <xf numFmtId="165" fontId="22" fillId="3" borderId="0" xfId="11" applyNumberFormat="1" applyFont="1" applyFill="1"/>
    <xf numFmtId="0" fontId="22" fillId="3" borderId="0" xfId="7" applyFont="1" applyFill="1" applyAlignment="1">
      <alignment horizontal="left"/>
    </xf>
    <xf numFmtId="0" fontId="9" fillId="6" borderId="2" xfId="7" applyFont="1" applyFill="1" applyBorder="1"/>
    <xf numFmtId="0" fontId="9" fillId="6" borderId="3" xfId="7" applyFont="1" applyFill="1" applyBorder="1"/>
    <xf numFmtId="165" fontId="22" fillId="6" borderId="3" xfId="11" applyNumberFormat="1" applyFont="1" applyFill="1" applyBorder="1"/>
    <xf numFmtId="0" fontId="9" fillId="6" borderId="4" xfId="7" applyFont="1" applyFill="1" applyBorder="1"/>
    <xf numFmtId="0" fontId="9" fillId="6" borderId="5" xfId="7" applyFont="1" applyFill="1" applyBorder="1"/>
    <xf numFmtId="164" fontId="9" fillId="0" borderId="9" xfId="11" applyNumberFormat="1" applyFont="1" applyFill="1" applyBorder="1" applyAlignment="1"/>
    <xf numFmtId="164" fontId="9" fillId="0" borderId="6" xfId="11" applyNumberFormat="1" applyFont="1" applyFill="1" applyBorder="1" applyAlignment="1"/>
    <xf numFmtId="164" fontId="9" fillId="0" borderId="7" xfId="11" applyNumberFormat="1" applyFont="1" applyFill="1" applyBorder="1" applyAlignment="1"/>
    <xf numFmtId="164" fontId="9" fillId="0" borderId="8" xfId="11" applyNumberFormat="1" applyFont="1" applyFill="1" applyBorder="1" applyAlignment="1"/>
    <xf numFmtId="0" fontId="9" fillId="6" borderId="0" xfId="7" applyFont="1" applyFill="1" applyBorder="1" applyAlignment="1"/>
    <xf numFmtId="0" fontId="9" fillId="0" borderId="6" xfId="7" applyFont="1" applyBorder="1" applyAlignment="1"/>
    <xf numFmtId="165" fontId="9" fillId="0" borderId="7" xfId="11" applyNumberFormat="1" applyFont="1" applyFill="1" applyBorder="1" applyAlignment="1"/>
    <xf numFmtId="169" fontId="9" fillId="0" borderId="7" xfId="11" applyNumberFormat="1" applyFont="1" applyFill="1" applyBorder="1" applyAlignment="1"/>
    <xf numFmtId="164" fontId="10" fillId="0" borderId="8" xfId="11" applyNumberFormat="1" applyFont="1" applyFill="1" applyBorder="1" applyAlignment="1"/>
    <xf numFmtId="0" fontId="9" fillId="6" borderId="10" xfId="7" applyFont="1" applyFill="1" applyBorder="1"/>
    <xf numFmtId="164" fontId="9" fillId="0" borderId="13" xfId="11" applyNumberFormat="1" applyFont="1" applyFill="1" applyBorder="1" applyAlignment="1"/>
    <xf numFmtId="164" fontId="9" fillId="0" borderId="11" xfId="11" applyNumberFormat="1" applyFont="1" applyFill="1" applyBorder="1" applyAlignment="1"/>
    <xf numFmtId="164" fontId="9" fillId="0" borderId="0" xfId="11" applyNumberFormat="1" applyFont="1" applyFill="1" applyBorder="1" applyAlignment="1"/>
    <xf numFmtId="164" fontId="9" fillId="0" borderId="12" xfId="11" applyNumberFormat="1" applyFont="1" applyFill="1" applyBorder="1" applyAlignment="1"/>
    <xf numFmtId="0" fontId="9" fillId="0" borderId="11" xfId="7" applyFont="1" applyBorder="1" applyAlignment="1"/>
    <xf numFmtId="165" fontId="9" fillId="0" borderId="0" xfId="11" applyNumberFormat="1" applyFont="1" applyFill="1" applyBorder="1" applyAlignment="1"/>
    <xf numFmtId="169" fontId="9" fillId="0" borderId="0" xfId="11" applyNumberFormat="1" applyFont="1" applyFill="1" applyBorder="1" applyAlignment="1"/>
    <xf numFmtId="164" fontId="10" fillId="0" borderId="12" xfId="11" applyNumberFormat="1" applyFont="1" applyFill="1" applyBorder="1" applyAlignment="1"/>
    <xf numFmtId="164" fontId="9" fillId="0" borderId="14" xfId="11" applyNumberFormat="1" applyFont="1" applyFill="1" applyBorder="1" applyAlignment="1"/>
    <xf numFmtId="164" fontId="9" fillId="0" borderId="15" xfId="11" applyNumberFormat="1" applyFont="1" applyFill="1" applyBorder="1" applyAlignment="1"/>
    <xf numFmtId="164" fontId="9" fillId="0" borderId="16" xfId="11" applyNumberFormat="1" applyFont="1" applyFill="1" applyBorder="1" applyAlignment="1"/>
    <xf numFmtId="0" fontId="9" fillId="0" borderId="14" xfId="7" applyFont="1" applyBorder="1" applyAlignment="1"/>
    <xf numFmtId="165" fontId="9" fillId="0" borderId="15" xfId="11" applyNumberFormat="1" applyFont="1" applyFill="1" applyBorder="1" applyAlignment="1"/>
    <xf numFmtId="169" fontId="9" fillId="0" borderId="15" xfId="11" applyNumberFormat="1" applyFont="1" applyFill="1" applyBorder="1" applyAlignment="1"/>
    <xf numFmtId="164" fontId="10" fillId="0" borderId="16" xfId="11" applyNumberFormat="1" applyFont="1" applyFill="1" applyBorder="1" applyAlignment="1"/>
    <xf numFmtId="0" fontId="9" fillId="11" borderId="18" xfId="2" applyFont="1" applyFill="1" applyBorder="1" applyAlignment="1"/>
    <xf numFmtId="164" fontId="10" fillId="0" borderId="21" xfId="11" applyNumberFormat="1" applyFont="1" applyFill="1" applyBorder="1" applyAlignment="1">
      <alignment horizontal="center" vertical="center" wrapText="1"/>
    </xf>
    <xf numFmtId="164" fontId="10" fillId="0" borderId="18" xfId="11" applyNumberFormat="1" applyFont="1" applyFill="1" applyBorder="1" applyAlignment="1">
      <alignment horizontal="center" vertical="center" wrapText="1"/>
    </xf>
    <xf numFmtId="164" fontId="10" fillId="0" borderId="19" xfId="11" applyNumberFormat="1" applyFont="1" applyFill="1" applyBorder="1" applyAlignment="1">
      <alignment horizontal="center" vertical="center" wrapText="1"/>
    </xf>
    <xf numFmtId="164" fontId="10" fillId="0" borderId="20" xfId="11" applyNumberFormat="1" applyFont="1" applyFill="1" applyBorder="1" applyAlignment="1">
      <alignment horizontal="center" vertical="center" wrapText="1"/>
    </xf>
    <xf numFmtId="0" fontId="9" fillId="6" borderId="0" xfId="7" applyFont="1" applyFill="1" applyBorder="1"/>
    <xf numFmtId="0" fontId="9" fillId="3" borderId="5" xfId="9" applyFont="1" applyFill="1" applyBorder="1"/>
    <xf numFmtId="0" fontId="9" fillId="7" borderId="18" xfId="2" applyNumberFormat="1" applyFont="1" applyFill="1" applyBorder="1" applyAlignment="1" applyProtection="1">
      <alignment horizontal="center"/>
    </xf>
    <xf numFmtId="0" fontId="19" fillId="3" borderId="21" xfId="2" applyFont="1" applyFill="1" applyBorder="1" applyAlignment="1">
      <alignment horizontal="center"/>
    </xf>
    <xf numFmtId="0" fontId="9" fillId="3" borderId="0" xfId="9" applyFont="1" applyFill="1" applyBorder="1"/>
    <xf numFmtId="0" fontId="9" fillId="6" borderId="22" xfId="7" applyFont="1" applyFill="1" applyBorder="1"/>
    <xf numFmtId="0" fontId="9" fillId="6" borderId="23" xfId="7" applyFont="1" applyFill="1" applyBorder="1"/>
    <xf numFmtId="164" fontId="9" fillId="6" borderId="23" xfId="7" applyNumberFormat="1" applyFont="1" applyFill="1" applyBorder="1"/>
    <xf numFmtId="0" fontId="23" fillId="6" borderId="23" xfId="7" applyFont="1" applyFill="1" applyBorder="1"/>
    <xf numFmtId="0" fontId="22" fillId="6" borderId="23" xfId="7" applyFont="1" applyFill="1" applyBorder="1"/>
    <xf numFmtId="0" fontId="22" fillId="6" borderId="23" xfId="7" applyFont="1" applyFill="1" applyBorder="1" applyAlignment="1">
      <alignment horizontal="left"/>
    </xf>
    <xf numFmtId="0" fontId="23" fillId="6" borderId="23" xfId="7" applyFont="1" applyFill="1" applyBorder="1" applyAlignment="1">
      <alignment horizontal="center"/>
    </xf>
    <xf numFmtId="0" fontId="9" fillId="6" borderId="24" xfId="7" applyFont="1" applyFill="1" applyBorder="1"/>
    <xf numFmtId="0" fontId="22" fillId="3" borderId="0" xfId="7" applyFont="1" applyFill="1"/>
    <xf numFmtId="0" fontId="9" fillId="6" borderId="21" xfId="2" applyNumberFormat="1" applyFont="1" applyFill="1" applyBorder="1"/>
    <xf numFmtId="0" fontId="9" fillId="3" borderId="22" xfId="9" applyFont="1" applyFill="1" applyBorder="1"/>
    <xf numFmtId="0" fontId="9" fillId="3" borderId="23" xfId="9" applyFont="1" applyFill="1" applyBorder="1"/>
    <xf numFmtId="0" fontId="10" fillId="3" borderId="23" xfId="9" applyFont="1" applyFill="1" applyBorder="1"/>
    <xf numFmtId="0" fontId="9" fillId="3" borderId="24" xfId="9" applyFont="1" applyFill="1" applyBorder="1"/>
    <xf numFmtId="0" fontId="8" fillId="6" borderId="0" xfId="2" applyFont="1" applyFill="1"/>
    <xf numFmtId="0" fontId="9" fillId="8" borderId="2" xfId="2" applyFont="1" applyFill="1" applyBorder="1"/>
    <xf numFmtId="0" fontId="9" fillId="8" borderId="3" xfId="9" applyFont="1" applyFill="1" applyBorder="1"/>
    <xf numFmtId="0" fontId="9" fillId="8" borderId="4" xfId="9" applyFont="1" applyFill="1" applyBorder="1"/>
    <xf numFmtId="0" fontId="9" fillId="8" borderId="5" xfId="2" applyFont="1" applyFill="1" applyBorder="1"/>
    <xf numFmtId="165" fontId="9" fillId="8" borderId="31" xfId="13" applyNumberFormat="1" applyFont="1" applyFill="1" applyBorder="1" applyAlignment="1">
      <alignment vertical="center"/>
    </xf>
    <xf numFmtId="169" fontId="9" fillId="8" borderId="32" xfId="13" applyNumberFormat="1" applyFont="1" applyFill="1" applyBorder="1" applyAlignment="1">
      <alignment horizontal="center" vertical="center"/>
    </xf>
    <xf numFmtId="0" fontId="9" fillId="8" borderId="0" xfId="2" applyFont="1" applyFill="1"/>
    <xf numFmtId="0" fontId="9" fillId="8" borderId="0" xfId="9" applyFont="1" applyFill="1" applyBorder="1"/>
    <xf numFmtId="0" fontId="9" fillId="8" borderId="10" xfId="9" applyFont="1" applyFill="1" applyBorder="1"/>
    <xf numFmtId="165" fontId="9" fillId="8" borderId="33" xfId="13" applyNumberFormat="1" applyFont="1" applyFill="1" applyBorder="1" applyAlignment="1">
      <alignment horizontal="center" vertical="center" wrapText="1"/>
    </xf>
    <xf numFmtId="169" fontId="9" fillId="8" borderId="34" xfId="13" applyNumberFormat="1" applyFont="1" applyFill="1" applyBorder="1" applyAlignment="1">
      <alignment horizontal="center" vertical="center" wrapText="1"/>
    </xf>
    <xf numFmtId="165" fontId="9" fillId="8" borderId="35" xfId="13" applyNumberFormat="1" applyFont="1" applyFill="1" applyBorder="1" applyAlignment="1"/>
    <xf numFmtId="0" fontId="9" fillId="8" borderId="36" xfId="2" applyFont="1" applyFill="1" applyBorder="1"/>
    <xf numFmtId="0" fontId="9" fillId="8" borderId="26" xfId="2" applyFont="1" applyFill="1" applyBorder="1"/>
    <xf numFmtId="169" fontId="9" fillId="8" borderId="24" xfId="13" applyNumberFormat="1" applyFont="1" applyFill="1" applyBorder="1" applyAlignment="1"/>
    <xf numFmtId="0" fontId="9" fillId="7" borderId="9" xfId="2" applyNumberFormat="1" applyFont="1" applyFill="1" applyBorder="1" applyAlignment="1" applyProtection="1"/>
    <xf numFmtId="0" fontId="9" fillId="6" borderId="21" xfId="2" applyNumberFormat="1" applyFont="1" applyFill="1" applyBorder="1" applyAlignment="1"/>
    <xf numFmtId="0" fontId="9" fillId="8" borderId="23" xfId="9" applyFont="1" applyFill="1" applyBorder="1"/>
    <xf numFmtId="0" fontId="9" fillId="8" borderId="22" xfId="2" applyFont="1" applyFill="1" applyBorder="1"/>
    <xf numFmtId="0" fontId="9" fillId="8" borderId="23" xfId="2" applyFont="1" applyFill="1" applyBorder="1"/>
    <xf numFmtId="0" fontId="9" fillId="8" borderId="24" xfId="2" applyFont="1" applyFill="1" applyBorder="1"/>
    <xf numFmtId="0" fontId="22" fillId="3" borderId="15" xfId="7" applyFont="1" applyFill="1" applyBorder="1" applyAlignment="1">
      <alignment horizontal="left"/>
    </xf>
    <xf numFmtId="0" fontId="9" fillId="7" borderId="6" xfId="2" applyNumberFormat="1" applyFont="1" applyFill="1" applyBorder="1" applyAlignment="1" applyProtection="1"/>
    <xf numFmtId="0" fontId="9" fillId="6" borderId="20" xfId="2" applyFont="1" applyFill="1" applyBorder="1" applyAlignment="1"/>
    <xf numFmtId="0" fontId="8" fillId="3" borderId="10" xfId="9" applyFont="1" applyFill="1" applyBorder="1"/>
    <xf numFmtId="164" fontId="9" fillId="0" borderId="6" xfId="11" applyNumberFormat="1" applyFont="1" applyFill="1" applyBorder="1" applyAlignment="1">
      <alignment horizontal="center"/>
    </xf>
    <xf numFmtId="164" fontId="9" fillId="0" borderId="7" xfId="11" applyNumberFormat="1" applyFont="1" applyFill="1" applyBorder="1" applyAlignment="1">
      <alignment horizontal="center"/>
    </xf>
    <xf numFmtId="0" fontId="9" fillId="3" borderId="13" xfId="9" applyFont="1" applyFill="1" applyBorder="1"/>
    <xf numFmtId="177" fontId="9" fillId="0" borderId="6" xfId="11" applyNumberFormat="1" applyFont="1" applyFill="1" applyBorder="1" applyAlignment="1">
      <alignment horizontal="center"/>
    </xf>
    <xf numFmtId="0" fontId="9" fillId="0" borderId="7" xfId="7" applyFont="1" applyBorder="1" applyAlignment="1">
      <alignment horizontal="center"/>
    </xf>
    <xf numFmtId="165" fontId="9" fillId="0" borderId="7" xfId="11" applyNumberFormat="1" applyFont="1" applyFill="1" applyBorder="1" applyAlignment="1">
      <alignment horizontal="center"/>
    </xf>
    <xf numFmtId="169" fontId="9" fillId="0" borderId="7" xfId="11" applyNumberFormat="1" applyFont="1" applyFill="1" applyBorder="1" applyAlignment="1">
      <alignment horizontal="center"/>
    </xf>
    <xf numFmtId="169" fontId="9" fillId="0" borderId="8" xfId="11" applyNumberFormat="1" applyFont="1" applyFill="1" applyBorder="1" applyAlignment="1">
      <alignment horizontal="center"/>
    </xf>
    <xf numFmtId="164" fontId="9" fillId="0" borderId="11" xfId="11" applyNumberFormat="1" applyFont="1" applyFill="1" applyBorder="1" applyAlignment="1">
      <alignment horizontal="center"/>
    </xf>
    <xf numFmtId="164" fontId="9" fillId="0" borderId="0" xfId="11" applyNumberFormat="1" applyFont="1" applyFill="1" applyBorder="1" applyAlignment="1">
      <alignment horizontal="center"/>
    </xf>
    <xf numFmtId="177" fontId="9" fillId="0" borderId="11" xfId="11" applyNumberFormat="1" applyFont="1" applyFill="1" applyBorder="1" applyAlignment="1">
      <alignment horizontal="center"/>
    </xf>
    <xf numFmtId="0" fontId="9" fillId="0" borderId="0" xfId="7" applyFont="1" applyBorder="1" applyAlignment="1">
      <alignment horizontal="center"/>
    </xf>
    <xf numFmtId="165" fontId="9" fillId="0" borderId="0" xfId="11" applyNumberFormat="1" applyFont="1" applyFill="1" applyBorder="1" applyAlignment="1">
      <alignment horizontal="center"/>
    </xf>
    <xf numFmtId="169" fontId="9" fillId="0" borderId="0" xfId="11" applyNumberFormat="1" applyFont="1" applyFill="1" applyBorder="1" applyAlignment="1">
      <alignment horizontal="center"/>
    </xf>
    <xf numFmtId="169" fontId="9" fillId="0" borderId="12" xfId="11" applyNumberFormat="1" applyFont="1" applyFill="1" applyBorder="1" applyAlignment="1">
      <alignment horizontal="center"/>
    </xf>
    <xf numFmtId="164" fontId="9" fillId="0" borderId="14" xfId="11" applyNumberFormat="1" applyFont="1" applyFill="1" applyBorder="1" applyAlignment="1">
      <alignment horizontal="center"/>
    </xf>
    <xf numFmtId="164" fontId="9" fillId="0" borderId="15" xfId="11" applyNumberFormat="1" applyFont="1" applyFill="1" applyBorder="1" applyAlignment="1">
      <alignment horizontal="center"/>
    </xf>
    <xf numFmtId="177" fontId="9" fillId="0" borderId="14" xfId="11" applyNumberFormat="1" applyFont="1" applyFill="1" applyBorder="1" applyAlignment="1">
      <alignment horizontal="center"/>
    </xf>
    <xf numFmtId="0" fontId="9" fillId="0" borderId="15" xfId="7" applyFont="1" applyBorder="1" applyAlignment="1">
      <alignment horizontal="center"/>
    </xf>
    <xf numFmtId="165" fontId="9" fillId="0" borderId="15" xfId="11" applyNumberFormat="1" applyFont="1" applyFill="1" applyBorder="1" applyAlignment="1">
      <alignment horizontal="center"/>
    </xf>
    <xf numFmtId="169" fontId="9" fillId="0" borderId="15" xfId="11" applyNumberFormat="1" applyFont="1" applyFill="1" applyBorder="1" applyAlignment="1">
      <alignment horizontal="center"/>
    </xf>
    <xf numFmtId="169" fontId="9" fillId="0" borderId="16" xfId="11" applyNumberFormat="1" applyFont="1" applyFill="1" applyBorder="1" applyAlignment="1">
      <alignment horizontal="center"/>
    </xf>
    <xf numFmtId="0" fontId="19" fillId="3" borderId="18" xfId="2" applyFont="1" applyFill="1" applyBorder="1" applyAlignment="1">
      <alignment horizontal="center" vertical="center" wrapText="1"/>
    </xf>
    <xf numFmtId="0" fontId="19" fillId="3" borderId="21" xfId="2" applyFont="1" applyFill="1" applyBorder="1" applyAlignment="1">
      <alignment horizontal="center" vertical="center" wrapText="1"/>
    </xf>
    <xf numFmtId="0" fontId="19" fillId="3" borderId="20" xfId="2" applyFont="1" applyFill="1" applyBorder="1" applyAlignment="1">
      <alignment horizontal="center" vertical="center"/>
    </xf>
    <xf numFmtId="0" fontId="10" fillId="3" borderId="0" xfId="9" applyFont="1" applyFill="1" applyBorder="1" applyAlignment="1">
      <alignment horizontal="center" vertical="center"/>
    </xf>
    <xf numFmtId="0" fontId="9" fillId="7" borderId="21" xfId="2" applyNumberFormat="1" applyFont="1" applyFill="1" applyBorder="1" applyAlignment="1" applyProtection="1">
      <alignment horizontal="center"/>
    </xf>
    <xf numFmtId="0" fontId="19" fillId="3" borderId="21" xfId="2" applyFont="1" applyFill="1" applyBorder="1" applyAlignment="1">
      <alignment horizontal="center" vertical="center"/>
    </xf>
    <xf numFmtId="0" fontId="8" fillId="3" borderId="0" xfId="9" applyFont="1" applyFill="1" applyBorder="1"/>
    <xf numFmtId="0" fontId="9" fillId="6" borderId="0" xfId="9" applyFont="1" applyFill="1" applyAlignment="1">
      <alignment vertical="center"/>
    </xf>
    <xf numFmtId="0" fontId="9" fillId="3" borderId="0" xfId="9" applyFont="1" applyFill="1" applyBorder="1" applyAlignment="1">
      <alignment vertical="center"/>
    </xf>
    <xf numFmtId="0" fontId="9" fillId="6" borderId="21" xfId="2" applyNumberFormat="1" applyFont="1" applyFill="1" applyBorder="1" applyAlignment="1">
      <alignment vertical="center"/>
    </xf>
    <xf numFmtId="0" fontId="8" fillId="3" borderId="0" xfId="9" applyFont="1" applyFill="1" applyBorder="1" applyAlignment="1">
      <alignment vertical="center"/>
    </xf>
    <xf numFmtId="0" fontId="8" fillId="3" borderId="10" xfId="9" applyFont="1" applyFill="1" applyBorder="1" applyAlignment="1">
      <alignment vertical="center"/>
    </xf>
    <xf numFmtId="0" fontId="24" fillId="3" borderId="23" xfId="9" applyFont="1" applyFill="1" applyBorder="1"/>
    <xf numFmtId="0" fontId="8" fillId="3" borderId="23" xfId="9" applyFont="1" applyFill="1" applyBorder="1"/>
    <xf numFmtId="0" fontId="8" fillId="3" borderId="24" xfId="9" applyFont="1" applyFill="1" applyBorder="1"/>
    <xf numFmtId="0" fontId="2" fillId="12" borderId="0" xfId="2" applyFill="1"/>
    <xf numFmtId="0" fontId="2" fillId="12" borderId="23" xfId="2" applyFill="1" applyBorder="1"/>
    <xf numFmtId="0" fontId="26" fillId="3" borderId="5" xfId="2" applyFont="1" applyFill="1" applyBorder="1"/>
    <xf numFmtId="0" fontId="26" fillId="3" borderId="0" xfId="2" applyFont="1" applyFill="1" applyBorder="1"/>
    <xf numFmtId="0" fontId="26" fillId="3" borderId="10" xfId="2" applyFont="1" applyFill="1" applyBorder="1"/>
    <xf numFmtId="15" fontId="15" fillId="3" borderId="5" xfId="2" applyNumberFormat="1" applyFont="1" applyFill="1" applyBorder="1"/>
    <xf numFmtId="165" fontId="15" fillId="7" borderId="18" xfId="2" quotePrefix="1" applyNumberFormat="1" applyFont="1" applyFill="1" applyBorder="1" applyAlignment="1" applyProtection="1">
      <alignment horizontal="center"/>
    </xf>
    <xf numFmtId="0" fontId="15" fillId="6" borderId="21" xfId="2" applyNumberFormat="1" applyFont="1" applyFill="1" applyBorder="1"/>
    <xf numFmtId="0" fontId="15" fillId="3" borderId="10" xfId="2" applyFont="1" applyFill="1" applyBorder="1"/>
    <xf numFmtId="164" fontId="15" fillId="7" borderId="18" xfId="2" quotePrefix="1" applyNumberFormat="1" applyFont="1" applyFill="1" applyBorder="1" applyAlignment="1" applyProtection="1">
      <alignment horizontal="center"/>
    </xf>
    <xf numFmtId="178" fontId="15" fillId="7" borderId="18" xfId="2" quotePrefix="1" applyNumberFormat="1" applyFont="1" applyFill="1" applyBorder="1" applyAlignment="1" applyProtection="1">
      <alignment horizontal="center"/>
    </xf>
    <xf numFmtId="15" fontId="15" fillId="3" borderId="0" xfId="2" applyNumberFormat="1" applyFont="1" applyFill="1" applyBorder="1"/>
    <xf numFmtId="178" fontId="15" fillId="7" borderId="18" xfId="2" applyNumberFormat="1" applyFont="1" applyFill="1" applyBorder="1" applyAlignment="1" applyProtection="1">
      <alignment horizontal="center"/>
    </xf>
    <xf numFmtId="0" fontId="3" fillId="3" borderId="0" xfId="2" quotePrefix="1" applyFont="1" applyFill="1" applyBorder="1" applyAlignment="1">
      <alignment horizontal="center"/>
    </xf>
    <xf numFmtId="0" fontId="27" fillId="3" borderId="0" xfId="2" applyFont="1" applyFill="1" applyBorder="1" applyAlignment="1">
      <alignment horizontal="right"/>
    </xf>
    <xf numFmtId="179" fontId="28" fillId="3" borderId="0" xfId="2" applyNumberFormat="1" applyFont="1" applyFill="1" applyBorder="1" applyAlignment="1">
      <alignment horizontal="center"/>
    </xf>
    <xf numFmtId="0" fontId="15" fillId="3" borderId="22" xfId="2" applyFont="1" applyFill="1" applyBorder="1"/>
    <xf numFmtId="0" fontId="15" fillId="3" borderId="23" xfId="2" applyFont="1" applyFill="1" applyBorder="1"/>
    <xf numFmtId="0" fontId="15" fillId="3" borderId="24" xfId="2" applyFont="1" applyFill="1" applyBorder="1"/>
    <xf numFmtId="0" fontId="29" fillId="3" borderId="5" xfId="2" applyFont="1" applyFill="1" applyBorder="1"/>
    <xf numFmtId="0" fontId="29" fillId="3" borderId="15" xfId="2" applyFont="1" applyFill="1" applyBorder="1" applyAlignment="1">
      <alignment horizontal="center"/>
    </xf>
    <xf numFmtId="0" fontId="30" fillId="13" borderId="37" xfId="2" applyFont="1" applyFill="1" applyBorder="1" applyAlignment="1">
      <alignment horizontal="centerContinuous"/>
    </xf>
    <xf numFmtId="0" fontId="30" fillId="13" borderId="38" xfId="2" applyFont="1" applyFill="1" applyBorder="1" applyAlignment="1">
      <alignment horizontal="centerContinuous"/>
    </xf>
    <xf numFmtId="0" fontId="30" fillId="13" borderId="39" xfId="2" applyFont="1" applyFill="1" applyBorder="1" applyAlignment="1">
      <alignment horizontal="centerContinuous"/>
    </xf>
    <xf numFmtId="0" fontId="29" fillId="3" borderId="6" xfId="2" applyFont="1" applyFill="1" applyBorder="1" applyAlignment="1">
      <alignment horizontal="center"/>
    </xf>
    <xf numFmtId="0" fontId="29" fillId="3" borderId="9" xfId="2" applyFont="1" applyFill="1" applyBorder="1" applyAlignment="1">
      <alignment horizontal="center"/>
    </xf>
    <xf numFmtId="0" fontId="29" fillId="3" borderId="11" xfId="2" applyFont="1" applyFill="1" applyBorder="1" applyAlignment="1">
      <alignment horizontal="center"/>
    </xf>
    <xf numFmtId="0" fontId="29" fillId="3" borderId="13" xfId="2" applyFont="1" applyFill="1" applyBorder="1" applyAlignment="1">
      <alignment horizontal="center"/>
    </xf>
    <xf numFmtId="0" fontId="2" fillId="3" borderId="2" xfId="7" applyFont="1" applyFill="1" applyBorder="1"/>
    <xf numFmtId="0" fontId="2" fillId="3" borderId="25" xfId="7" applyFont="1" applyFill="1" applyBorder="1"/>
    <xf numFmtId="0" fontId="2" fillId="3" borderId="4" xfId="7" applyFont="1" applyFill="1" applyBorder="1"/>
    <xf numFmtId="0" fontId="3" fillId="3" borderId="5" xfId="7" applyFont="1" applyFill="1" applyBorder="1"/>
    <xf numFmtId="176" fontId="15" fillId="7" borderId="14" xfId="2" applyNumberFormat="1" applyFont="1" applyFill="1" applyBorder="1" applyAlignment="1" applyProtection="1">
      <alignment horizontal="center"/>
    </xf>
    <xf numFmtId="0" fontId="3" fillId="6" borderId="13" xfId="7" applyFont="1" applyFill="1" applyBorder="1"/>
    <xf numFmtId="0" fontId="2" fillId="3" borderId="10" xfId="7" applyFont="1" applyFill="1" applyBorder="1"/>
    <xf numFmtId="0" fontId="29" fillId="3" borderId="18" xfId="2" applyFont="1" applyFill="1" applyBorder="1" applyAlignment="1">
      <alignment horizontal="center"/>
    </xf>
    <xf numFmtId="0" fontId="29" fillId="3" borderId="21" xfId="2" applyFont="1" applyFill="1" applyBorder="1" applyAlignment="1">
      <alignment horizontal="center"/>
    </xf>
    <xf numFmtId="0" fontId="29" fillId="3" borderId="0" xfId="2" applyFont="1" applyFill="1" applyBorder="1"/>
    <xf numFmtId="178" fontId="15" fillId="7" borderId="18" xfId="2" quotePrefix="1" applyNumberFormat="1" applyFont="1" applyFill="1" applyBorder="1" applyAlignment="1" applyProtection="1">
      <alignment horizontal="left"/>
    </xf>
    <xf numFmtId="1" fontId="29" fillId="3" borderId="6" xfId="2" applyNumberFormat="1" applyFont="1" applyFill="1" applyBorder="1" applyAlignment="1">
      <alignment horizontal="center"/>
    </xf>
    <xf numFmtId="0" fontId="29" fillId="6" borderId="9" xfId="2" applyFont="1" applyFill="1" applyBorder="1"/>
    <xf numFmtId="1" fontId="29" fillId="3" borderId="11" xfId="2" applyNumberFormat="1" applyFont="1" applyFill="1" applyBorder="1" applyAlignment="1">
      <alignment horizontal="center"/>
    </xf>
    <xf numFmtId="0" fontId="29" fillId="6" borderId="13" xfId="2" applyFont="1" applyFill="1" applyBorder="1" applyAlignment="1"/>
    <xf numFmtId="1" fontId="29" fillId="3" borderId="14" xfId="2" applyNumberFormat="1" applyFont="1" applyFill="1" applyBorder="1" applyAlignment="1">
      <alignment horizontal="center"/>
    </xf>
    <xf numFmtId="0" fontId="29" fillId="6" borderId="17" xfId="2" applyFont="1" applyFill="1" applyBorder="1" applyAlignment="1"/>
    <xf numFmtId="0" fontId="15" fillId="3" borderId="5" xfId="2" applyFont="1" applyFill="1" applyBorder="1"/>
    <xf numFmtId="0" fontId="15" fillId="3" borderId="0" xfId="2" applyFont="1" applyFill="1" applyBorder="1"/>
    <xf numFmtId="0" fontId="9" fillId="0" borderId="0" xfId="6" applyFont="1"/>
    <xf numFmtId="0" fontId="9" fillId="0" borderId="0" xfId="6" applyFont="1" applyAlignment="1">
      <alignment horizontal="right"/>
    </xf>
    <xf numFmtId="0" fontId="31" fillId="0" borderId="0" xfId="17" applyFont="1"/>
    <xf numFmtId="164" fontId="9" fillId="0" borderId="0" xfId="18" applyNumberFormat="1" applyFont="1"/>
    <xf numFmtId="164" fontId="9" fillId="0" borderId="0" xfId="18" quotePrefix="1" applyNumberFormat="1" applyFont="1" applyBorder="1" applyAlignment="1"/>
    <xf numFmtId="173" fontId="9" fillId="0" borderId="0" xfId="6" applyNumberFormat="1" applyFont="1" applyBorder="1" applyAlignment="1"/>
    <xf numFmtId="173" fontId="9" fillId="0" borderId="0" xfId="6" applyNumberFormat="1" applyFont="1" applyBorder="1"/>
    <xf numFmtId="0" fontId="9" fillId="0" borderId="15" xfId="6" applyFont="1" applyBorder="1"/>
    <xf numFmtId="180" fontId="9" fillId="0" borderId="0" xfId="6" applyNumberFormat="1" applyFont="1"/>
    <xf numFmtId="0" fontId="9" fillId="0" borderId="12" xfId="6" applyFont="1" applyBorder="1"/>
    <xf numFmtId="0" fontId="9" fillId="0" borderId="0" xfId="6" applyFont="1" applyBorder="1"/>
    <xf numFmtId="0" fontId="9" fillId="0" borderId="11" xfId="6" applyFont="1" applyBorder="1"/>
    <xf numFmtId="0" fontId="9" fillId="0" borderId="23" xfId="6" applyFont="1" applyBorder="1" applyAlignment="1">
      <alignment horizontal="right"/>
    </xf>
    <xf numFmtId="0" fontId="9" fillId="0" borderId="23" xfId="6" applyFont="1" applyBorder="1"/>
    <xf numFmtId="164" fontId="9" fillId="0" borderId="5" xfId="6" applyNumberFormat="1" applyFont="1" applyBorder="1"/>
    <xf numFmtId="164" fontId="9" fillId="0" borderId="0" xfId="19" applyNumberFormat="1" applyFont="1" applyBorder="1"/>
    <xf numFmtId="0" fontId="9" fillId="0" borderId="0" xfId="6" applyFont="1" applyBorder="1" applyAlignment="1">
      <alignment horizontal="right"/>
    </xf>
    <xf numFmtId="164" fontId="9" fillId="0" borderId="0" xfId="18" applyNumberFormat="1" applyFont="1" applyBorder="1"/>
    <xf numFmtId="0" fontId="9" fillId="0" borderId="10" xfId="6" applyFont="1" applyBorder="1"/>
    <xf numFmtId="0" fontId="9" fillId="0" borderId="40" xfId="6" applyFont="1" applyBorder="1"/>
    <xf numFmtId="0" fontId="9" fillId="0" borderId="41" xfId="6" applyFont="1" applyBorder="1"/>
    <xf numFmtId="0" fontId="9" fillId="0" borderId="42" xfId="2" applyFont="1" applyBorder="1" applyAlignment="1">
      <alignment horizontal="center"/>
    </xf>
    <xf numFmtId="0" fontId="10" fillId="14" borderId="43" xfId="2" applyFont="1" applyFill="1" applyBorder="1" applyAlignment="1">
      <alignment horizontal="center" wrapText="1"/>
    </xf>
    <xf numFmtId="0" fontId="9" fillId="0" borderId="42" xfId="6" applyFont="1" applyBorder="1" applyAlignment="1">
      <alignment horizontal="center"/>
    </xf>
    <xf numFmtId="164" fontId="9" fillId="0" borderId="12" xfId="18" quotePrefix="1" applyNumberFormat="1" applyFont="1" applyBorder="1" applyAlignment="1"/>
    <xf numFmtId="164" fontId="32" fillId="0" borderId="21" xfId="18" applyNumberFormat="1" applyFont="1" applyBorder="1"/>
    <xf numFmtId="164" fontId="9" fillId="0" borderId="0" xfId="6" applyNumberFormat="1" applyFont="1" applyBorder="1"/>
    <xf numFmtId="0" fontId="10" fillId="14" borderId="42" xfId="6" applyFont="1" applyFill="1" applyBorder="1" applyAlignment="1">
      <alignment horizontal="center"/>
    </xf>
    <xf numFmtId="0" fontId="10" fillId="14" borderId="19" xfId="6" applyFont="1" applyFill="1" applyBorder="1" applyAlignment="1">
      <alignment horizontal="center" vertical="center" wrapText="1"/>
    </xf>
    <xf numFmtId="0" fontId="10" fillId="15" borderId="21" xfId="6" applyFont="1" applyFill="1" applyBorder="1" applyAlignment="1">
      <alignment horizontal="center" vertical="center"/>
    </xf>
    <xf numFmtId="0" fontId="10" fillId="14" borderId="23" xfId="6" applyFont="1" applyFill="1" applyBorder="1" applyAlignment="1">
      <alignment horizontal="center" vertical="center" wrapText="1"/>
    </xf>
    <xf numFmtId="0" fontId="10" fillId="14" borderId="24" xfId="6" applyFont="1" applyFill="1" applyBorder="1" applyAlignment="1">
      <alignment horizontal="center" vertical="center" wrapText="1"/>
    </xf>
    <xf numFmtId="0" fontId="10" fillId="14" borderId="43" xfId="6" applyFont="1" applyFill="1" applyBorder="1" applyAlignment="1">
      <alignment horizontal="center"/>
    </xf>
    <xf numFmtId="0" fontId="31" fillId="0" borderId="23" xfId="17" applyFont="1" applyBorder="1"/>
    <xf numFmtId="0" fontId="9" fillId="0" borderId="21" xfId="6" applyFont="1" applyBorder="1" applyAlignment="1">
      <alignment horizontal="center" vertical="center"/>
    </xf>
    <xf numFmtId="0" fontId="9" fillId="0" borderId="0" xfId="6" applyFont="1" applyAlignment="1"/>
    <xf numFmtId="164" fontId="31" fillId="0" borderId="0" xfId="17" applyNumberFormat="1" applyFont="1"/>
    <xf numFmtId="10" fontId="9" fillId="10" borderId="44" xfId="6" applyNumberFormat="1" applyFont="1" applyFill="1" applyBorder="1"/>
    <xf numFmtId="10" fontId="9" fillId="10" borderId="45" xfId="6" applyNumberFormat="1" applyFont="1" applyFill="1" applyBorder="1"/>
    <xf numFmtId="10" fontId="9" fillId="10" borderId="46" xfId="6" applyNumberFormat="1" applyFont="1" applyFill="1" applyBorder="1"/>
    <xf numFmtId="0" fontId="9" fillId="10" borderId="46" xfId="6" applyNumberFormat="1" applyFont="1" applyFill="1" applyBorder="1"/>
    <xf numFmtId="173" fontId="9" fillId="10" borderId="44" xfId="6" applyNumberFormat="1" applyFont="1" applyFill="1" applyBorder="1"/>
    <xf numFmtId="0" fontId="9" fillId="8" borderId="44" xfId="6" applyNumberFormat="1" applyFont="1" applyFill="1" applyBorder="1"/>
    <xf numFmtId="173" fontId="9" fillId="10" borderId="13" xfId="6" applyNumberFormat="1" applyFont="1" applyFill="1" applyBorder="1"/>
    <xf numFmtId="173" fontId="9" fillId="10" borderId="45" xfId="6" applyNumberFormat="1" applyFont="1" applyFill="1" applyBorder="1"/>
    <xf numFmtId="10" fontId="9" fillId="10" borderId="13" xfId="6" applyNumberFormat="1" applyFont="1" applyFill="1" applyBorder="1"/>
    <xf numFmtId="10" fontId="9" fillId="10" borderId="47" xfId="6" applyNumberFormat="1" applyFont="1" applyFill="1" applyBorder="1"/>
    <xf numFmtId="10" fontId="9" fillId="10" borderId="29" xfId="6" applyNumberFormat="1" applyFont="1" applyFill="1" applyBorder="1"/>
    <xf numFmtId="0" fontId="9" fillId="10" borderId="29" xfId="6" applyNumberFormat="1" applyFont="1" applyFill="1" applyBorder="1"/>
    <xf numFmtId="0" fontId="9" fillId="8" borderId="13" xfId="6" applyNumberFormat="1" applyFont="1" applyFill="1" applyBorder="1"/>
    <xf numFmtId="173" fontId="9" fillId="10" borderId="47" xfId="6" applyNumberFormat="1" applyFont="1" applyFill="1" applyBorder="1"/>
    <xf numFmtId="10" fontId="9" fillId="10" borderId="10" xfId="6" applyNumberFormat="1" applyFont="1" applyFill="1" applyBorder="1"/>
    <xf numFmtId="0" fontId="1" fillId="0" borderId="0" xfId="17"/>
    <xf numFmtId="10" fontId="9" fillId="0" borderId="0" xfId="19" applyNumberFormat="1" applyFont="1"/>
    <xf numFmtId="0" fontId="9" fillId="0" borderId="0" xfId="6" applyNumberFormat="1" applyFont="1"/>
    <xf numFmtId="10" fontId="9" fillId="10" borderId="11" xfId="6" applyNumberFormat="1" applyFont="1" applyFill="1" applyBorder="1"/>
    <xf numFmtId="181" fontId="9" fillId="0" borderId="0" xfId="6" applyNumberFormat="1" applyFont="1"/>
    <xf numFmtId="0" fontId="10" fillId="15" borderId="48" xfId="6" applyFont="1" applyFill="1" applyBorder="1" applyAlignment="1">
      <alignment horizontal="center" vertical="center"/>
    </xf>
    <xf numFmtId="0" fontId="10" fillId="15" borderId="49" xfId="6" applyFont="1" applyFill="1" applyBorder="1" applyAlignment="1">
      <alignment horizontal="center" vertical="center"/>
    </xf>
    <xf numFmtId="0" fontId="10" fillId="15" borderId="50" xfId="6" applyFont="1" applyFill="1" applyBorder="1" applyAlignment="1">
      <alignment horizontal="center" vertical="center"/>
    </xf>
    <xf numFmtId="0" fontId="10" fillId="15" borderId="49" xfId="6" applyFont="1" applyFill="1" applyBorder="1" applyAlignment="1">
      <alignment horizontal="center"/>
    </xf>
    <xf numFmtId="0" fontId="10" fillId="14" borderId="37" xfId="6" applyFont="1" applyFill="1" applyBorder="1" applyAlignment="1">
      <alignment horizontal="centerContinuous"/>
    </xf>
    <xf numFmtId="0" fontId="10" fillId="14" borderId="39" xfId="6" applyFont="1" applyFill="1" applyBorder="1" applyAlignment="1">
      <alignment horizontal="centerContinuous"/>
    </xf>
    <xf numFmtId="0" fontId="10" fillId="14" borderId="43" xfId="6" applyFont="1" applyFill="1" applyBorder="1" applyAlignment="1">
      <alignment horizontal="centerContinuous"/>
    </xf>
    <xf numFmtId="0" fontId="10" fillId="14" borderId="23" xfId="6" applyFont="1" applyFill="1" applyBorder="1" applyAlignment="1">
      <alignment horizontal="centerContinuous"/>
    </xf>
    <xf numFmtId="0" fontId="10" fillId="14" borderId="22" xfId="6" applyFont="1" applyFill="1" applyBorder="1" applyAlignment="1">
      <alignment horizontal="centerContinuous"/>
    </xf>
    <xf numFmtId="0" fontId="10" fillId="14" borderId="24" xfId="6" applyFont="1" applyFill="1" applyBorder="1" applyAlignment="1">
      <alignment horizontal="centerContinuous"/>
    </xf>
    <xf numFmtId="0" fontId="9" fillId="0" borderId="23" xfId="2" applyFont="1" applyBorder="1"/>
    <xf numFmtId="0" fontId="9" fillId="0" borderId="23" xfId="2" applyFont="1" applyBorder="1" applyAlignment="1">
      <alignment horizontal="left"/>
    </xf>
    <xf numFmtId="0" fontId="34" fillId="3" borderId="5" xfId="2" applyFont="1" applyFill="1" applyBorder="1"/>
    <xf numFmtId="0" fontId="9" fillId="3" borderId="0" xfId="2" applyFont="1" applyFill="1" applyBorder="1" applyAlignment="1"/>
    <xf numFmtId="0" fontId="21" fillId="7" borderId="9" xfId="2" applyNumberFormat="1" applyFont="1" applyFill="1" applyBorder="1" applyAlignment="1" applyProtection="1">
      <alignment horizontal="left" vertical="center"/>
    </xf>
    <xf numFmtId="0" fontId="9" fillId="3" borderId="9" xfId="2" applyFont="1" applyFill="1" applyBorder="1" applyAlignment="1"/>
    <xf numFmtId="0" fontId="9" fillId="3" borderId="9" xfId="2" applyNumberFormat="1" applyFont="1" applyFill="1" applyBorder="1" applyAlignment="1">
      <alignment horizontal="right"/>
    </xf>
    <xf numFmtId="0" fontId="21" fillId="7" borderId="13" xfId="2" applyNumberFormat="1" applyFont="1" applyFill="1" applyBorder="1" applyAlignment="1" applyProtection="1">
      <alignment horizontal="left" vertical="center"/>
    </xf>
    <xf numFmtId="0" fontId="9" fillId="3" borderId="13" xfId="2" applyFont="1" applyFill="1" applyBorder="1" applyAlignment="1"/>
    <xf numFmtId="0" fontId="9" fillId="3" borderId="13" xfId="2" applyNumberFormat="1" applyFont="1" applyFill="1" applyBorder="1" applyAlignment="1">
      <alignment horizontal="right"/>
    </xf>
    <xf numFmtId="0" fontId="9" fillId="3" borderId="13" xfId="2" applyNumberFormat="1" applyFont="1" applyFill="1" applyBorder="1" applyAlignment="1">
      <alignment horizontal="center"/>
    </xf>
    <xf numFmtId="0" fontId="21" fillId="7" borderId="17" xfId="2" applyNumberFormat="1" applyFont="1" applyFill="1" applyBorder="1" applyAlignment="1" applyProtection="1">
      <alignment horizontal="left" vertical="center"/>
    </xf>
    <xf numFmtId="0" fontId="9" fillId="3" borderId="17" xfId="2" applyFont="1" applyFill="1" applyBorder="1" applyAlignment="1"/>
    <xf numFmtId="0" fontId="9" fillId="3" borderId="17" xfId="2" applyNumberFormat="1" applyFont="1" applyFill="1" applyBorder="1" applyAlignment="1">
      <alignment horizontal="right"/>
    </xf>
    <xf numFmtId="0" fontId="9" fillId="3" borderId="17" xfId="2" applyNumberFormat="1" applyFont="1" applyFill="1" applyBorder="1" applyAlignment="1">
      <alignment horizontal="center"/>
    </xf>
    <xf numFmtId="172" fontId="21" fillId="7" borderId="21" xfId="2" applyNumberFormat="1" applyFont="1" applyFill="1" applyBorder="1" applyAlignment="1" applyProtection="1">
      <alignment horizontal="left"/>
    </xf>
    <xf numFmtId="0" fontId="9" fillId="3" borderId="21" xfId="2" applyFont="1" applyFill="1" applyBorder="1"/>
    <xf numFmtId="0" fontId="21" fillId="7" borderId="21" xfId="2" applyNumberFormat="1" applyFont="1" applyFill="1" applyBorder="1" applyAlignment="1" applyProtection="1">
      <alignment horizontal="left" vertical="center"/>
    </xf>
    <xf numFmtId="0" fontId="9" fillId="7" borderId="21" xfId="2" applyNumberFormat="1" applyFont="1" applyFill="1" applyBorder="1" applyAlignment="1" applyProtection="1">
      <alignment horizontal="center" vertical="center"/>
    </xf>
    <xf numFmtId="0" fontId="19" fillId="3" borderId="21" xfId="2" applyFont="1" applyFill="1" applyBorder="1" applyAlignment="1">
      <alignment horizontal="left" vertical="center"/>
    </xf>
    <xf numFmtId="0" fontId="34" fillId="3" borderId="22" xfId="2" applyFont="1" applyFill="1" applyBorder="1"/>
    <xf numFmtId="0" fontId="9" fillId="3" borderId="24" xfId="2" applyFont="1" applyFill="1" applyBorder="1" applyAlignment="1">
      <alignment horizontal="center"/>
    </xf>
    <xf numFmtId="0" fontId="21" fillId="7" borderId="18" xfId="2" applyNumberFormat="1" applyFont="1" applyFill="1" applyBorder="1" applyAlignment="1" applyProtection="1">
      <alignment horizontal="left" vertical="center"/>
    </xf>
    <xf numFmtId="0" fontId="9" fillId="3" borderId="6" xfId="2" applyNumberFormat="1" applyFont="1" applyFill="1" applyBorder="1" applyAlignment="1">
      <alignment horizontal="left"/>
    </xf>
    <xf numFmtId="175" fontId="9" fillId="11" borderId="9" xfId="2" applyNumberFormat="1" applyFont="1" applyFill="1" applyBorder="1" applyAlignment="1">
      <alignment horizontal="left"/>
    </xf>
    <xf numFmtId="0" fontId="9" fillId="3" borderId="9" xfId="2" applyFont="1" applyFill="1" applyBorder="1" applyAlignment="1">
      <alignment horizontal="center" vertical="center" wrapText="1"/>
    </xf>
    <xf numFmtId="0" fontId="10" fillId="3" borderId="20" xfId="2" applyFont="1" applyFill="1" applyBorder="1" applyAlignment="1">
      <alignment horizontal="center" vertical="center" wrapText="1"/>
    </xf>
    <xf numFmtId="0" fontId="9" fillId="0" borderId="0" xfId="2" applyFont="1" applyAlignment="1">
      <alignment horizontal="center"/>
    </xf>
    <xf numFmtId="183" fontId="9" fillId="0" borderId="0" xfId="2" applyNumberFormat="1" applyFont="1"/>
    <xf numFmtId="176" fontId="9" fillId="3" borderId="5" xfId="2" applyNumberFormat="1" applyFont="1" applyFill="1" applyBorder="1" applyAlignment="1"/>
    <xf numFmtId="176" fontId="9" fillId="3" borderId="0" xfId="2" applyNumberFormat="1" applyFont="1" applyFill="1" applyBorder="1" applyAlignment="1"/>
    <xf numFmtId="164" fontId="9" fillId="3" borderId="0" xfId="2" applyNumberFormat="1" applyFont="1" applyFill="1" applyBorder="1" applyAlignment="1"/>
    <xf numFmtId="0" fontId="9" fillId="3" borderId="10" xfId="2" applyFont="1" applyFill="1" applyBorder="1" applyAlignment="1"/>
    <xf numFmtId="183" fontId="9" fillId="0" borderId="0" xfId="3" applyNumberFormat="1" applyFont="1"/>
    <xf numFmtId="0" fontId="35" fillId="0" borderId="0" xfId="2" applyFont="1"/>
    <xf numFmtId="0" fontId="9" fillId="16" borderId="33" xfId="2" applyFont="1" applyFill="1" applyBorder="1" applyAlignment="1">
      <alignment horizontal="center"/>
    </xf>
    <xf numFmtId="0" fontId="10" fillId="6" borderId="34" xfId="2" applyFont="1" applyFill="1" applyBorder="1" applyAlignment="1">
      <alignment horizontal="right"/>
    </xf>
    <xf numFmtId="3" fontId="9" fillId="16" borderId="33" xfId="2" applyNumberFormat="1" applyFont="1" applyFill="1" applyBorder="1" applyAlignment="1">
      <alignment horizontal="center"/>
    </xf>
    <xf numFmtId="3" fontId="9" fillId="16" borderId="51" xfId="2" applyNumberFormat="1" applyFont="1" applyFill="1" applyBorder="1" applyAlignment="1">
      <alignment horizontal="center"/>
    </xf>
    <xf numFmtId="0" fontId="10" fillId="6" borderId="52" xfId="2" applyFont="1" applyFill="1" applyBorder="1" applyAlignment="1">
      <alignment horizontal="right"/>
    </xf>
    <xf numFmtId="0" fontId="10" fillId="17" borderId="53" xfId="2" applyFont="1" applyFill="1" applyBorder="1" applyAlignment="1">
      <alignment horizontal="center" vertical="center" wrapText="1"/>
    </xf>
    <xf numFmtId="0" fontId="10" fillId="17" borderId="54" xfId="2" applyFont="1" applyFill="1" applyBorder="1" applyAlignment="1">
      <alignment horizontal="center" vertical="center" wrapText="1"/>
    </xf>
    <xf numFmtId="0" fontId="10" fillId="17" borderId="55"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9" fillId="0" borderId="15" xfId="2" applyFont="1" applyBorder="1" applyAlignment="1">
      <alignment horizontal="left"/>
    </xf>
    <xf numFmtId="173" fontId="9" fillId="3" borderId="11" xfId="2" applyNumberFormat="1" applyFont="1" applyFill="1" applyBorder="1" applyAlignment="1">
      <alignment horizontal="right"/>
    </xf>
    <xf numFmtId="173" fontId="9" fillId="3" borderId="0" xfId="2" applyNumberFormat="1" applyFont="1" applyFill="1" applyBorder="1" applyAlignment="1">
      <alignment horizontal="right"/>
    </xf>
    <xf numFmtId="164" fontId="9" fillId="3" borderId="0" xfId="3" applyNumberFormat="1" applyFont="1" applyFill="1" applyBorder="1" applyAlignment="1">
      <alignment horizontal="right"/>
    </xf>
    <xf numFmtId="173" fontId="9" fillId="3" borderId="14" xfId="2" applyNumberFormat="1" applyFont="1" applyFill="1" applyBorder="1" applyAlignment="1">
      <alignment horizontal="right"/>
    </xf>
    <xf numFmtId="173" fontId="9" fillId="3" borderId="15" xfId="2" applyNumberFormat="1" applyFont="1" applyFill="1" applyBorder="1" applyAlignment="1">
      <alignment horizontal="right"/>
    </xf>
    <xf numFmtId="0" fontId="9" fillId="3" borderId="15" xfId="2" applyFont="1" applyFill="1" applyBorder="1" applyAlignment="1">
      <alignment horizontal="center"/>
    </xf>
    <xf numFmtId="164" fontId="9" fillId="3" borderId="15" xfId="3" applyNumberFormat="1" applyFont="1" applyFill="1" applyBorder="1" applyAlignment="1">
      <alignment horizontal="right"/>
    </xf>
    <xf numFmtId="0" fontId="9" fillId="3" borderId="15" xfId="2" applyFont="1" applyFill="1" applyBorder="1" applyAlignment="1">
      <alignment horizontal="left"/>
    </xf>
    <xf numFmtId="0" fontId="10" fillId="17" borderId="21" xfId="2" applyFont="1" applyFill="1" applyBorder="1" applyAlignment="1">
      <alignment horizontal="center" vertical="center" wrapText="1"/>
    </xf>
    <xf numFmtId="0" fontId="3" fillId="0" borderId="0" xfId="9" applyFont="1"/>
    <xf numFmtId="0" fontId="3" fillId="18" borderId="0" xfId="9" applyFont="1" applyFill="1"/>
    <xf numFmtId="0" fontId="3" fillId="3" borderId="2" xfId="9" applyFont="1" applyFill="1" applyBorder="1"/>
    <xf numFmtId="0" fontId="3" fillId="3" borderId="3" xfId="9" applyFont="1" applyFill="1" applyBorder="1"/>
    <xf numFmtId="15" fontId="3" fillId="3" borderId="3" xfId="9" applyNumberFormat="1" applyFont="1" applyFill="1" applyBorder="1"/>
    <xf numFmtId="0" fontId="3" fillId="3" borderId="4" xfId="9" applyFont="1" applyFill="1" applyBorder="1"/>
    <xf numFmtId="0" fontId="3" fillId="3" borderId="5" xfId="9" applyFont="1" applyFill="1" applyBorder="1"/>
    <xf numFmtId="0" fontId="3" fillId="3" borderId="0" xfId="9" applyFont="1" applyFill="1" applyBorder="1"/>
    <xf numFmtId="173" fontId="3" fillId="3" borderId="9" xfId="2" applyNumberFormat="1" applyFont="1" applyFill="1" applyBorder="1" applyAlignment="1">
      <alignment horizontal="right"/>
    </xf>
    <xf numFmtId="0" fontId="3" fillId="3" borderId="10" xfId="9" applyFont="1" applyFill="1" applyBorder="1"/>
    <xf numFmtId="0" fontId="3" fillId="3" borderId="13" xfId="2" applyFont="1" applyFill="1" applyBorder="1" applyAlignment="1">
      <alignment horizontal="center"/>
    </xf>
    <xf numFmtId="173" fontId="3" fillId="3" borderId="13" xfId="2" applyNumberFormat="1" applyFont="1" applyFill="1" applyBorder="1" applyAlignment="1">
      <alignment horizontal="right"/>
    </xf>
    <xf numFmtId="0" fontId="3" fillId="3" borderId="13" xfId="2" applyFont="1" applyFill="1" applyBorder="1" applyAlignment="1">
      <alignment horizontal="left"/>
    </xf>
    <xf numFmtId="176" fontId="3" fillId="3" borderId="13" xfId="2" applyNumberFormat="1" applyFont="1" applyFill="1" applyBorder="1" applyAlignment="1">
      <alignment horizontal="right"/>
    </xf>
    <xf numFmtId="183" fontId="3" fillId="3" borderId="14" xfId="2" applyNumberFormat="1" applyFont="1" applyFill="1" applyBorder="1" applyAlignment="1">
      <alignment horizontal="center"/>
    </xf>
    <xf numFmtId="176" fontId="3" fillId="3" borderId="17" xfId="2" applyNumberFormat="1" applyFont="1" applyFill="1" applyBorder="1" applyAlignment="1">
      <alignment horizontal="right"/>
    </xf>
    <xf numFmtId="170" fontId="3" fillId="3" borderId="0" xfId="9" applyNumberFormat="1" applyFont="1" applyFill="1" applyBorder="1" applyAlignment="1">
      <alignment horizontal="center"/>
    </xf>
    <xf numFmtId="0" fontId="3" fillId="16" borderId="6" xfId="2" applyFont="1" applyFill="1" applyBorder="1" applyAlignment="1">
      <alignment horizontal="center"/>
    </xf>
    <xf numFmtId="0" fontId="4" fillId="6" borderId="9" xfId="2" applyFont="1" applyFill="1" applyBorder="1" applyAlignment="1">
      <alignment horizontal="right"/>
    </xf>
    <xf numFmtId="0" fontId="3" fillId="16" borderId="11" xfId="2" applyFont="1" applyFill="1" applyBorder="1" applyAlignment="1">
      <alignment horizontal="center"/>
    </xf>
    <xf numFmtId="0" fontId="4" fillId="6" borderId="13" xfId="2" applyFont="1" applyFill="1" applyBorder="1" applyAlignment="1">
      <alignment horizontal="right"/>
    </xf>
    <xf numFmtId="11" fontId="3" fillId="16" borderId="11" xfId="2" applyNumberFormat="1" applyFont="1" applyFill="1" applyBorder="1" applyAlignment="1">
      <alignment horizontal="center"/>
    </xf>
    <xf numFmtId="164" fontId="3" fillId="3" borderId="6" xfId="9" applyNumberFormat="1" applyFont="1" applyFill="1" applyBorder="1" applyAlignment="1">
      <alignment horizontal="center"/>
    </xf>
    <xf numFmtId="164" fontId="3" fillId="16" borderId="12" xfId="2" applyNumberFormat="1" applyFont="1" applyFill="1" applyBorder="1" applyAlignment="1">
      <alignment horizontal="center"/>
    </xf>
    <xf numFmtId="176" fontId="3" fillId="3" borderId="11" xfId="9" applyNumberFormat="1" applyFont="1" applyFill="1" applyBorder="1" applyAlignment="1">
      <alignment horizontal="center"/>
    </xf>
    <xf numFmtId="176" fontId="3" fillId="16" borderId="12" xfId="2" applyNumberFormat="1" applyFont="1" applyFill="1" applyBorder="1" applyAlignment="1">
      <alignment horizontal="center"/>
    </xf>
    <xf numFmtId="0" fontId="3" fillId="3" borderId="14" xfId="9" applyFont="1" applyFill="1" applyBorder="1" applyAlignment="1">
      <alignment horizontal="center"/>
    </xf>
    <xf numFmtId="11" fontId="3" fillId="16" borderId="12" xfId="2" applyNumberFormat="1" applyFont="1" applyFill="1" applyBorder="1" applyAlignment="1">
      <alignment horizontal="center"/>
    </xf>
    <xf numFmtId="0" fontId="3" fillId="3" borderId="11" xfId="9" applyFont="1" applyFill="1" applyBorder="1" applyAlignment="1">
      <alignment horizontal="center"/>
    </xf>
    <xf numFmtId="3" fontId="3" fillId="16" borderId="11" xfId="2" applyNumberFormat="1" applyFont="1" applyFill="1" applyBorder="1" applyAlignment="1">
      <alignment horizontal="center"/>
    </xf>
    <xf numFmtId="184" fontId="3" fillId="16" borderId="14" xfId="2" applyNumberFormat="1" applyFont="1" applyFill="1" applyBorder="1" applyAlignment="1">
      <alignment horizontal="center"/>
    </xf>
    <xf numFmtId="0" fontId="4" fillId="6" borderId="17" xfId="2" applyFont="1" applyFill="1" applyBorder="1" applyAlignment="1">
      <alignment horizontal="right"/>
    </xf>
    <xf numFmtId="178" fontId="3" fillId="7" borderId="18" xfId="2" applyNumberFormat="1" applyFont="1" applyFill="1" applyBorder="1" applyAlignment="1" applyProtection="1">
      <alignment horizontal="center"/>
    </xf>
    <xf numFmtId="0" fontId="3" fillId="6" borderId="21" xfId="2" applyFont="1" applyFill="1" applyBorder="1"/>
    <xf numFmtId="1" fontId="14" fillId="7" borderId="6" xfId="2" applyNumberFormat="1" applyFont="1" applyFill="1" applyBorder="1" applyAlignment="1">
      <alignment horizontal="left"/>
    </xf>
    <xf numFmtId="184" fontId="3" fillId="7" borderId="14" xfId="2" quotePrefix="1" applyNumberFormat="1" applyFont="1" applyFill="1" applyBorder="1" applyAlignment="1">
      <alignment horizontal="center"/>
    </xf>
    <xf numFmtId="178" fontId="3" fillId="7" borderId="18" xfId="2" quotePrefix="1" applyNumberFormat="1" applyFont="1" applyFill="1" applyBorder="1" applyAlignment="1" applyProtection="1">
      <alignment horizontal="center"/>
    </xf>
    <xf numFmtId="0" fontId="3" fillId="3" borderId="6" xfId="2" applyFont="1" applyFill="1" applyBorder="1" applyAlignment="1">
      <alignment horizontal="center"/>
    </xf>
    <xf numFmtId="0" fontId="3" fillId="6" borderId="9" xfId="2" applyFont="1" applyFill="1" applyBorder="1"/>
    <xf numFmtId="178" fontId="3" fillId="3" borderId="11" xfId="2" applyNumberFormat="1" applyFont="1" applyFill="1" applyBorder="1" applyAlignment="1">
      <alignment horizontal="center"/>
    </xf>
    <xf numFmtId="0" fontId="3" fillId="6" borderId="13" xfId="2" applyFont="1" applyFill="1" applyBorder="1"/>
    <xf numFmtId="0" fontId="3" fillId="6" borderId="13" xfId="9" applyFont="1" applyFill="1" applyBorder="1"/>
    <xf numFmtId="0" fontId="3" fillId="8" borderId="2" xfId="9" applyFont="1" applyFill="1" applyBorder="1"/>
    <xf numFmtId="0" fontId="3" fillId="8" borderId="4" xfId="9" applyFont="1" applyFill="1" applyBorder="1"/>
    <xf numFmtId="0" fontId="3" fillId="3" borderId="11" xfId="2" quotePrefix="1" applyFont="1" applyFill="1" applyBorder="1" applyAlignment="1">
      <alignment horizontal="center"/>
    </xf>
    <xf numFmtId="0" fontId="3" fillId="8" borderId="5" xfId="9" applyFont="1" applyFill="1" applyBorder="1"/>
    <xf numFmtId="0" fontId="3" fillId="8" borderId="10" xfId="9" applyFont="1" applyFill="1" applyBorder="1"/>
    <xf numFmtId="15" fontId="3" fillId="3" borderId="5" xfId="2" applyNumberFormat="1" applyFont="1" applyFill="1" applyBorder="1"/>
    <xf numFmtId="0" fontId="3" fillId="6" borderId="21" xfId="2" applyNumberFormat="1" applyFont="1" applyFill="1" applyBorder="1"/>
    <xf numFmtId="178" fontId="3" fillId="7" borderId="18" xfId="2" quotePrefix="1" applyNumberFormat="1" applyFont="1" applyFill="1" applyBorder="1" applyAlignment="1" applyProtection="1">
      <alignment horizontal="left"/>
    </xf>
    <xf numFmtId="0" fontId="3" fillId="8" borderId="22" xfId="9" applyFont="1" applyFill="1" applyBorder="1"/>
    <xf numFmtId="0" fontId="3" fillId="8" borderId="24" xfId="9" applyFont="1" applyFill="1" applyBorder="1"/>
    <xf numFmtId="0" fontId="3" fillId="6" borderId="17" xfId="9" applyFont="1" applyFill="1" applyBorder="1"/>
    <xf numFmtId="0" fontId="4" fillId="3" borderId="0" xfId="9" applyFont="1" applyFill="1" applyBorder="1"/>
    <xf numFmtId="0" fontId="9" fillId="3" borderId="2" xfId="2" applyFont="1" applyFill="1" applyBorder="1" applyAlignment="1">
      <alignment horizontal="left"/>
    </xf>
    <xf numFmtId="0" fontId="9" fillId="7" borderId="9" xfId="2" applyNumberFormat="1" applyFont="1" applyFill="1" applyBorder="1" applyAlignment="1" applyProtection="1">
      <alignment horizontal="left" vertical="center"/>
    </xf>
    <xf numFmtId="164" fontId="9" fillId="3" borderId="9" xfId="2" applyNumberFormat="1" applyFont="1" applyFill="1" applyBorder="1" applyAlignment="1"/>
    <xf numFmtId="0" fontId="9" fillId="3" borderId="9" xfId="2" applyFont="1" applyFill="1" applyBorder="1" applyAlignment="1">
      <alignment horizontal="center"/>
    </xf>
    <xf numFmtId="0" fontId="9" fillId="7" borderId="13" xfId="2" applyNumberFormat="1" applyFont="1" applyFill="1" applyBorder="1" applyAlignment="1" applyProtection="1">
      <alignment horizontal="left" vertical="center"/>
    </xf>
    <xf numFmtId="164" fontId="9" fillId="3" borderId="13" xfId="2" applyNumberFormat="1" applyFont="1" applyFill="1" applyBorder="1" applyAlignment="1"/>
    <xf numFmtId="0" fontId="9" fillId="3" borderId="13" xfId="2" applyFont="1" applyFill="1" applyBorder="1" applyAlignment="1">
      <alignment horizontal="center"/>
    </xf>
    <xf numFmtId="0" fontId="9" fillId="0" borderId="2" xfId="2" applyFont="1" applyBorder="1" applyAlignment="1">
      <alignment horizontal="center"/>
    </xf>
    <xf numFmtId="0" fontId="9" fillId="0" borderId="3" xfId="2" applyFont="1" applyBorder="1" applyAlignment="1">
      <alignment horizontal="center"/>
    </xf>
    <xf numFmtId="0" fontId="9" fillId="0" borderId="4" xfId="2" applyFont="1" applyBorder="1"/>
    <xf numFmtId="0" fontId="9" fillId="0" borderId="5" xfId="2" applyFont="1" applyBorder="1" applyAlignment="1">
      <alignment horizontal="center"/>
    </xf>
    <xf numFmtId="0" fontId="9" fillId="0" borderId="0" xfId="2" applyFont="1" applyBorder="1" applyAlignment="1">
      <alignment horizontal="center"/>
    </xf>
    <xf numFmtId="0" fontId="9" fillId="0" borderId="10" xfId="2" applyFont="1" applyBorder="1"/>
    <xf numFmtId="0" fontId="9" fillId="0" borderId="22" xfId="2" applyFont="1" applyBorder="1" applyAlignment="1">
      <alignment horizontal="center"/>
    </xf>
    <xf numFmtId="0" fontId="9" fillId="0" borderId="23" xfId="2" applyFont="1" applyBorder="1" applyAlignment="1">
      <alignment horizontal="center"/>
    </xf>
    <xf numFmtId="0" fontId="9" fillId="0" borderId="24" xfId="2" applyFont="1" applyBorder="1"/>
    <xf numFmtId="0" fontId="9" fillId="7" borderId="17" xfId="2" applyNumberFormat="1" applyFont="1" applyFill="1" applyBorder="1" applyAlignment="1" applyProtection="1">
      <alignment horizontal="left" vertical="center"/>
    </xf>
    <xf numFmtId="164" fontId="9" fillId="3" borderId="17" xfId="2" applyNumberFormat="1" applyFont="1" applyFill="1" applyBorder="1" applyAlignment="1"/>
    <xf numFmtId="0" fontId="9" fillId="3" borderId="17" xfId="2" applyFont="1" applyFill="1" applyBorder="1" applyAlignment="1">
      <alignment horizontal="center"/>
    </xf>
    <xf numFmtId="0" fontId="9" fillId="7" borderId="21" xfId="2" applyNumberFormat="1" applyFont="1" applyFill="1" applyBorder="1" applyAlignment="1" applyProtection="1">
      <alignment horizontal="left" vertical="center"/>
    </xf>
    <xf numFmtId="0" fontId="9" fillId="3" borderId="8" xfId="2" applyNumberFormat="1" applyFont="1" applyFill="1" applyBorder="1" applyAlignment="1">
      <alignment horizontal="right"/>
    </xf>
    <xf numFmtId="0" fontId="9" fillId="3" borderId="13" xfId="2" applyNumberFormat="1" applyFont="1" applyFill="1" applyBorder="1" applyAlignment="1">
      <alignment horizontal="left"/>
    </xf>
    <xf numFmtId="0" fontId="9" fillId="3" borderId="11" xfId="2" applyNumberFormat="1" applyFont="1" applyFill="1" applyBorder="1" applyAlignment="1">
      <alignment horizontal="left"/>
    </xf>
    <xf numFmtId="0" fontId="9" fillId="3" borderId="12" xfId="2" applyNumberFormat="1" applyFont="1" applyFill="1" applyBorder="1" applyAlignment="1">
      <alignment horizontal="right"/>
    </xf>
    <xf numFmtId="0" fontId="9" fillId="3" borderId="17" xfId="2" applyNumberFormat="1" applyFont="1" applyFill="1" applyBorder="1" applyAlignment="1">
      <alignment horizontal="left"/>
    </xf>
    <xf numFmtId="0" fontId="9" fillId="3" borderId="14" xfId="2" applyNumberFormat="1" applyFont="1" applyFill="1" applyBorder="1" applyAlignment="1">
      <alignment horizontal="left"/>
    </xf>
    <xf numFmtId="0" fontId="9" fillId="3" borderId="16" xfId="2" applyNumberFormat="1" applyFont="1" applyFill="1" applyBorder="1" applyAlignment="1">
      <alignment horizontal="right"/>
    </xf>
    <xf numFmtId="0" fontId="21" fillId="7" borderId="14" xfId="2" applyNumberFormat="1" applyFont="1" applyFill="1" applyBorder="1" applyAlignment="1" applyProtection="1">
      <alignment vertical="center"/>
    </xf>
    <xf numFmtId="0" fontId="10" fillId="3" borderId="17" xfId="2" applyFont="1" applyFill="1" applyBorder="1" applyAlignment="1">
      <alignment horizontal="center" vertical="center" wrapText="1"/>
    </xf>
    <xf numFmtId="0" fontId="9" fillId="3" borderId="14" xfId="2" applyFont="1" applyFill="1" applyBorder="1" applyAlignment="1">
      <alignment horizontal="center" vertical="center" wrapText="1"/>
    </xf>
    <xf numFmtId="0" fontId="19" fillId="3" borderId="17" xfId="2" applyFont="1" applyFill="1" applyBorder="1" applyAlignment="1">
      <alignment horizontal="center" vertical="center"/>
    </xf>
    <xf numFmtId="0" fontId="9" fillId="3" borderId="23" xfId="2" applyFont="1" applyFill="1" applyBorder="1" applyAlignment="1">
      <alignment horizontal="center"/>
    </xf>
    <xf numFmtId="0" fontId="39" fillId="3" borderId="3" xfId="2" applyFont="1" applyFill="1" applyBorder="1"/>
    <xf numFmtId="0" fontId="39" fillId="3" borderId="4" xfId="2" applyFont="1" applyFill="1" applyBorder="1"/>
    <xf numFmtId="173" fontId="9" fillId="0" borderId="0" xfId="2" applyNumberFormat="1" applyFont="1"/>
    <xf numFmtId="172" fontId="21" fillId="7" borderId="6" xfId="2" applyNumberFormat="1" applyFont="1" applyFill="1" applyBorder="1" applyAlignment="1" applyProtection="1">
      <alignment horizontal="left"/>
    </xf>
    <xf numFmtId="175" fontId="9" fillId="3" borderId="9" xfId="3" applyNumberFormat="1" applyFont="1" applyFill="1" applyBorder="1" applyAlignment="1">
      <alignment horizontal="center"/>
    </xf>
    <xf numFmtId="164" fontId="9" fillId="3" borderId="8" xfId="3" applyNumberFormat="1" applyFont="1" applyFill="1" applyBorder="1" applyAlignment="1">
      <alignment horizontal="center"/>
    </xf>
    <xf numFmtId="0" fontId="9" fillId="3" borderId="8" xfId="3" applyNumberFormat="1" applyFont="1" applyFill="1" applyBorder="1" applyAlignment="1">
      <alignment horizontal="left"/>
    </xf>
    <xf numFmtId="185" fontId="9" fillId="3" borderId="9" xfId="2" quotePrefix="1" applyNumberFormat="1" applyFont="1" applyFill="1" applyBorder="1" applyAlignment="1">
      <alignment horizontal="center"/>
    </xf>
    <xf numFmtId="0" fontId="9" fillId="3" borderId="9" xfId="2" quotePrefix="1" applyFont="1" applyFill="1" applyBorder="1" applyAlignment="1">
      <alignment horizontal="center"/>
    </xf>
    <xf numFmtId="0" fontId="10" fillId="3" borderId="8" xfId="2" applyFont="1" applyFill="1" applyBorder="1" applyAlignment="1">
      <alignment horizontal="center"/>
    </xf>
    <xf numFmtId="0" fontId="39" fillId="3" borderId="10" xfId="2" applyFont="1" applyFill="1" applyBorder="1"/>
    <xf numFmtId="172" fontId="21" fillId="7" borderId="11" xfId="2" applyNumberFormat="1" applyFont="1" applyFill="1" applyBorder="1" applyAlignment="1" applyProtection="1">
      <alignment horizontal="left"/>
    </xf>
    <xf numFmtId="175" fontId="9" fillId="3" borderId="13" xfId="3" applyNumberFormat="1" applyFont="1" applyFill="1" applyBorder="1" applyAlignment="1">
      <alignment horizontal="center"/>
    </xf>
    <xf numFmtId="164" fontId="9" fillId="3" borderId="12" xfId="3" applyNumberFormat="1" applyFont="1" applyFill="1" applyBorder="1" applyAlignment="1">
      <alignment horizontal="center"/>
    </xf>
    <xf numFmtId="0" fontId="9" fillId="3" borderId="12" xfId="3" applyNumberFormat="1" applyFont="1" applyFill="1" applyBorder="1" applyAlignment="1">
      <alignment horizontal="left"/>
    </xf>
    <xf numFmtId="185" fontId="9" fillId="3" borderId="13" xfId="2" quotePrefix="1" applyNumberFormat="1" applyFont="1" applyFill="1" applyBorder="1" applyAlignment="1">
      <alignment horizontal="center"/>
    </xf>
    <xf numFmtId="0" fontId="9" fillId="3" borderId="13" xfId="2" quotePrefix="1" applyFont="1" applyFill="1" applyBorder="1" applyAlignment="1">
      <alignment horizontal="center"/>
    </xf>
    <xf numFmtId="0" fontId="10" fillId="3" borderId="12" xfId="2" applyFont="1" applyFill="1" applyBorder="1" applyAlignment="1">
      <alignment horizontal="center"/>
    </xf>
    <xf numFmtId="0" fontId="9" fillId="0" borderId="0" xfId="2" quotePrefix="1" applyFont="1"/>
    <xf numFmtId="186" fontId="9" fillId="0" borderId="0" xfId="2" applyNumberFormat="1" applyFont="1"/>
    <xf numFmtId="172" fontId="21" fillId="7" borderId="14" xfId="2" applyNumberFormat="1" applyFont="1" applyFill="1" applyBorder="1" applyAlignment="1" applyProtection="1">
      <alignment horizontal="left"/>
    </xf>
    <xf numFmtId="175" fontId="9" fillId="3" borderId="17" xfId="3" applyNumberFormat="1" applyFont="1" applyFill="1" applyBorder="1" applyAlignment="1">
      <alignment horizontal="center"/>
    </xf>
    <xf numFmtId="164" fontId="9" fillId="3" borderId="16" xfId="3" applyNumberFormat="1" applyFont="1" applyFill="1" applyBorder="1" applyAlignment="1">
      <alignment horizontal="center"/>
    </xf>
    <xf numFmtId="0" fontId="9" fillId="3" borderId="16" xfId="3" applyNumberFormat="1" applyFont="1" applyFill="1" applyBorder="1" applyAlignment="1">
      <alignment horizontal="left"/>
    </xf>
    <xf numFmtId="185" fontId="9" fillId="3" borderId="17" xfId="2" quotePrefix="1" applyNumberFormat="1" applyFont="1" applyFill="1" applyBorder="1" applyAlignment="1">
      <alignment horizontal="center"/>
    </xf>
    <xf numFmtId="0" fontId="9" fillId="3" borderId="17" xfId="2" quotePrefix="1" applyFont="1" applyFill="1" applyBorder="1" applyAlignment="1">
      <alignment horizontal="center"/>
    </xf>
    <xf numFmtId="0" fontId="10" fillId="3" borderId="16" xfId="2" applyFont="1" applyFill="1" applyBorder="1" applyAlignment="1">
      <alignment horizontal="center"/>
    </xf>
    <xf numFmtId="0" fontId="9" fillId="3" borderId="0" xfId="2" applyFont="1" applyFill="1"/>
    <xf numFmtId="0" fontId="9" fillId="3" borderId="0" xfId="2" applyFont="1" applyFill="1" applyAlignment="1">
      <alignment horizontal="center"/>
    </xf>
    <xf numFmtId="0" fontId="9" fillId="3" borderId="0" xfId="2" applyFont="1" applyFill="1" applyBorder="1" applyAlignment="1">
      <alignment horizontal="center" vertical="center"/>
    </xf>
    <xf numFmtId="0" fontId="34" fillId="3" borderId="0" xfId="2" applyFont="1" applyFill="1" applyBorder="1"/>
    <xf numFmtId="187" fontId="9" fillId="0" borderId="0" xfId="2" applyNumberFormat="1" applyFont="1"/>
    <xf numFmtId="0" fontId="9" fillId="0" borderId="3" xfId="2" applyFont="1" applyBorder="1"/>
    <xf numFmtId="0" fontId="19" fillId="3" borderId="25" xfId="2" applyFont="1" applyFill="1" applyBorder="1" applyAlignment="1">
      <alignment horizontal="center" vertical="center"/>
    </xf>
    <xf numFmtId="0" fontId="9" fillId="3" borderId="3" xfId="2" applyFont="1" applyFill="1" applyBorder="1" applyAlignment="1">
      <alignment horizontal="center"/>
    </xf>
    <xf numFmtId="172" fontId="21" fillId="7" borderId="9" xfId="2" applyNumberFormat="1" applyFont="1" applyFill="1" applyBorder="1" applyAlignment="1" applyProtection="1"/>
    <xf numFmtId="0" fontId="9" fillId="8" borderId="9" xfId="2" applyNumberFormat="1" applyFont="1" applyFill="1" applyBorder="1" applyAlignment="1"/>
    <xf numFmtId="175" fontId="9" fillId="8" borderId="9" xfId="2" applyNumberFormat="1" applyFont="1" applyFill="1" applyBorder="1" applyAlignment="1">
      <alignment horizontal="right"/>
    </xf>
    <xf numFmtId="0" fontId="9" fillId="8" borderId="9" xfId="2" applyFont="1" applyFill="1" applyBorder="1" applyAlignment="1">
      <alignment horizontal="right"/>
    </xf>
    <xf numFmtId="0" fontId="9" fillId="3" borderId="9" xfId="2" applyFont="1" applyFill="1" applyBorder="1" applyAlignment="1">
      <alignment horizontal="right"/>
    </xf>
    <xf numFmtId="172" fontId="21" fillId="7" borderId="13" xfId="2" applyNumberFormat="1" applyFont="1" applyFill="1" applyBorder="1" applyAlignment="1" applyProtection="1"/>
    <xf numFmtId="0" fontId="9" fillId="8" borderId="13" xfId="2" applyNumberFormat="1" applyFont="1" applyFill="1" applyBorder="1" applyAlignment="1"/>
    <xf numFmtId="175" fontId="9" fillId="8" borderId="13" xfId="2" applyNumberFormat="1" applyFont="1" applyFill="1" applyBorder="1" applyAlignment="1">
      <alignment horizontal="right"/>
    </xf>
    <xf numFmtId="0" fontId="9" fillId="8" borderId="13" xfId="2" applyFont="1" applyFill="1" applyBorder="1" applyAlignment="1">
      <alignment horizontal="right"/>
    </xf>
    <xf numFmtId="0" fontId="9" fillId="3" borderId="13" xfId="2" applyFont="1" applyFill="1" applyBorder="1" applyAlignment="1">
      <alignment horizontal="right"/>
    </xf>
    <xf numFmtId="172" fontId="21" fillId="7" borderId="17" xfId="2" applyNumberFormat="1" applyFont="1" applyFill="1" applyBorder="1" applyAlignment="1" applyProtection="1"/>
    <xf numFmtId="0" fontId="9" fillId="8" borderId="17" xfId="2" applyNumberFormat="1" applyFont="1" applyFill="1" applyBorder="1" applyAlignment="1"/>
    <xf numFmtId="175" fontId="9" fillId="8" borderId="17" xfId="2" applyNumberFormat="1" applyFont="1" applyFill="1" applyBorder="1" applyAlignment="1">
      <alignment horizontal="right"/>
    </xf>
    <xf numFmtId="0" fontId="9" fillId="8" borderId="17" xfId="2" applyFont="1" applyFill="1" applyBorder="1" applyAlignment="1">
      <alignment horizontal="right"/>
    </xf>
    <xf numFmtId="0" fontId="9" fillId="3" borderId="17" xfId="2" applyFont="1" applyFill="1" applyBorder="1" applyAlignment="1">
      <alignment horizontal="right"/>
    </xf>
    <xf numFmtId="0" fontId="21" fillId="7" borderId="21" xfId="2" applyNumberFormat="1" applyFont="1" applyFill="1" applyBorder="1" applyAlignment="1" applyProtection="1">
      <alignment vertical="center"/>
    </xf>
    <xf numFmtId="164" fontId="9" fillId="0" borderId="0" xfId="2" applyNumberFormat="1" applyFont="1"/>
    <xf numFmtId="176" fontId="9" fillId="3" borderId="2" xfId="2" applyNumberFormat="1" applyFont="1" applyFill="1" applyBorder="1" applyAlignment="1"/>
    <xf numFmtId="176" fontId="9" fillId="3" borderId="3" xfId="2" applyNumberFormat="1" applyFont="1" applyFill="1" applyBorder="1" applyAlignment="1"/>
    <xf numFmtId="164" fontId="9" fillId="3" borderId="3" xfId="2" applyNumberFormat="1" applyFont="1" applyFill="1" applyBorder="1" applyAlignment="1"/>
    <xf numFmtId="0" fontId="9" fillId="3" borderId="4" xfId="2" applyFont="1" applyFill="1" applyBorder="1" applyAlignment="1"/>
    <xf numFmtId="177" fontId="9" fillId="0" borderId="0" xfId="2" applyNumberFormat="1" applyFont="1"/>
    <xf numFmtId="16" fontId="9" fillId="0" borderId="0" xfId="2" applyNumberFormat="1" applyFont="1"/>
    <xf numFmtId="0" fontId="21" fillId="7" borderId="31" xfId="2" applyFont="1" applyFill="1" applyBorder="1" applyAlignment="1">
      <alignment horizontal="left"/>
    </xf>
    <xf numFmtId="0" fontId="10" fillId="6" borderId="32" xfId="2" applyFont="1" applyFill="1" applyBorder="1" applyAlignment="1">
      <alignment horizontal="right"/>
    </xf>
    <xf numFmtId="3" fontId="9" fillId="16" borderId="56" xfId="2" applyNumberFormat="1" applyFont="1" applyFill="1" applyBorder="1" applyAlignment="1">
      <alignment horizontal="center"/>
    </xf>
    <xf numFmtId="0" fontId="10" fillId="6" borderId="57" xfId="2" applyFont="1" applyFill="1" applyBorder="1" applyAlignment="1">
      <alignment horizontal="right"/>
    </xf>
    <xf numFmtId="176" fontId="9" fillId="3" borderId="11" xfId="2" applyNumberFormat="1" applyFont="1" applyFill="1" applyBorder="1" applyAlignment="1">
      <alignment horizontal="right"/>
    </xf>
    <xf numFmtId="176" fontId="9" fillId="3" borderId="0" xfId="2" applyNumberFormat="1" applyFont="1" applyFill="1" applyBorder="1" applyAlignment="1">
      <alignment horizontal="right"/>
    </xf>
    <xf numFmtId="0" fontId="9" fillId="3" borderId="8" xfId="2" applyFont="1" applyFill="1" applyBorder="1" applyAlignment="1">
      <alignment horizontal="left"/>
    </xf>
    <xf numFmtId="0" fontId="9" fillId="3" borderId="12" xfId="2" applyFont="1" applyFill="1" applyBorder="1" applyAlignment="1">
      <alignment horizontal="left"/>
    </xf>
    <xf numFmtId="165" fontId="9" fillId="0" borderId="0" xfId="2" applyNumberFormat="1" applyFont="1"/>
    <xf numFmtId="176" fontId="9" fillId="3" borderId="6" xfId="2" applyNumberFormat="1" applyFont="1" applyFill="1" applyBorder="1" applyAlignment="1">
      <alignment horizontal="right"/>
    </xf>
    <xf numFmtId="176" fontId="9" fillId="3" borderId="7" xfId="2" applyNumberFormat="1" applyFont="1" applyFill="1" applyBorder="1" applyAlignment="1">
      <alignment horizontal="right"/>
    </xf>
    <xf numFmtId="0" fontId="9" fillId="3" borderId="7" xfId="2" applyFont="1" applyFill="1" applyBorder="1" applyAlignment="1">
      <alignment horizontal="center"/>
    </xf>
    <xf numFmtId="164" fontId="9" fillId="3" borderId="7" xfId="3" applyNumberFormat="1" applyFont="1" applyFill="1" applyBorder="1" applyAlignment="1">
      <alignment horizontal="right"/>
    </xf>
    <xf numFmtId="165" fontId="9" fillId="3" borderId="7" xfId="2" applyNumberFormat="1" applyFont="1" applyFill="1" applyBorder="1" applyAlignment="1">
      <alignment horizontal="right"/>
    </xf>
    <xf numFmtId="0" fontId="9" fillId="3" borderId="7" xfId="2" applyFont="1" applyFill="1" applyBorder="1" applyAlignment="1">
      <alignment horizontal="left"/>
    </xf>
    <xf numFmtId="0" fontId="9" fillId="3" borderId="8" xfId="2" applyNumberFormat="1" applyFont="1" applyFill="1" applyBorder="1" applyAlignment="1">
      <alignment horizontal="center"/>
    </xf>
    <xf numFmtId="165" fontId="9" fillId="3" borderId="0" xfId="2" applyNumberFormat="1" applyFont="1" applyFill="1" applyBorder="1" applyAlignment="1">
      <alignment horizontal="right"/>
    </xf>
    <xf numFmtId="0" fontId="9" fillId="3" borderId="12" xfId="2" applyNumberFormat="1" applyFont="1" applyFill="1" applyBorder="1" applyAlignment="1">
      <alignment horizontal="center"/>
    </xf>
    <xf numFmtId="176" fontId="9" fillId="3" borderId="14" xfId="2" applyNumberFormat="1" applyFont="1" applyFill="1" applyBorder="1" applyAlignment="1">
      <alignment horizontal="right"/>
    </xf>
    <xf numFmtId="176" fontId="9" fillId="3" borderId="15" xfId="2" applyNumberFormat="1" applyFont="1" applyFill="1" applyBorder="1" applyAlignment="1">
      <alignment horizontal="right"/>
    </xf>
    <xf numFmtId="165" fontId="9" fillId="3" borderId="15" xfId="2" applyNumberFormat="1" applyFont="1" applyFill="1" applyBorder="1" applyAlignment="1">
      <alignment horizontal="right"/>
    </xf>
    <xf numFmtId="0" fontId="9" fillId="3" borderId="16" xfId="2" applyFont="1" applyFill="1" applyBorder="1" applyAlignment="1">
      <alignment horizontal="left"/>
    </xf>
    <xf numFmtId="0" fontId="9" fillId="3" borderId="16" xfId="2" applyNumberFormat="1" applyFont="1" applyFill="1" applyBorder="1" applyAlignment="1">
      <alignment horizontal="center"/>
    </xf>
    <xf numFmtId="0" fontId="9" fillId="3" borderId="15" xfId="2" applyNumberFormat="1" applyFont="1" applyFill="1" applyBorder="1" applyAlignment="1">
      <alignment horizontal="center"/>
    </xf>
    <xf numFmtId="0" fontId="3" fillId="12" borderId="0" xfId="9" applyFont="1" applyFill="1"/>
    <xf numFmtId="183" fontId="3" fillId="3" borderId="17" xfId="2" applyNumberFormat="1" applyFont="1" applyFill="1" applyBorder="1" applyAlignment="1">
      <alignment horizontal="center"/>
    </xf>
    <xf numFmtId="0" fontId="2" fillId="3" borderId="2" xfId="2" applyFill="1" applyBorder="1"/>
    <xf numFmtId="0" fontId="2" fillId="3" borderId="3" xfId="2" applyFill="1" applyBorder="1"/>
    <xf numFmtId="0" fontId="2" fillId="3" borderId="4" xfId="2" applyFill="1" applyBorder="1"/>
    <xf numFmtId="0" fontId="29" fillId="6" borderId="21" xfId="2" applyFont="1" applyFill="1" applyBorder="1"/>
    <xf numFmtId="0" fontId="3" fillId="12" borderId="0" xfId="24" applyFill="1"/>
    <xf numFmtId="0" fontId="3" fillId="6" borderId="9" xfId="9" applyFont="1" applyFill="1" applyBorder="1"/>
    <xf numFmtId="0" fontId="15" fillId="3" borderId="2" xfId="2" applyFont="1" applyFill="1" applyBorder="1"/>
    <xf numFmtId="0" fontId="15" fillId="3" borderId="3" xfId="2" applyFont="1" applyFill="1" applyBorder="1"/>
    <xf numFmtId="0" fontId="15" fillId="3" borderId="4" xfId="2" applyFont="1" applyFill="1" applyBorder="1"/>
    <xf numFmtId="0" fontId="3" fillId="11" borderId="14" xfId="2" applyFont="1" applyFill="1" applyBorder="1" applyAlignment="1">
      <alignment horizontal="center"/>
    </xf>
    <xf numFmtId="0" fontId="3" fillId="15" borderId="0" xfId="6" applyFont="1" applyFill="1"/>
    <xf numFmtId="0" fontId="3" fillId="3" borderId="2" xfId="6" applyFont="1" applyFill="1" applyBorder="1"/>
    <xf numFmtId="0" fontId="3" fillId="3" borderId="3" xfId="6" applyFont="1" applyFill="1" applyBorder="1" applyAlignment="1">
      <alignment horizontal="left"/>
    </xf>
    <xf numFmtId="0" fontId="3" fillId="3" borderId="3" xfId="6" applyFont="1" applyFill="1" applyBorder="1"/>
    <xf numFmtId="0" fontId="3" fillId="3" borderId="4" xfId="6" applyFont="1" applyFill="1" applyBorder="1"/>
    <xf numFmtId="0" fontId="3" fillId="3" borderId="5" xfId="6" applyFont="1" applyFill="1" applyBorder="1"/>
    <xf numFmtId="0" fontId="3" fillId="19" borderId="9" xfId="6" applyNumberFormat="1" applyFont="1" applyFill="1" applyBorder="1" applyAlignment="1">
      <alignment horizontal="left"/>
    </xf>
    <xf numFmtId="0" fontId="3" fillId="20" borderId="9" xfId="6" applyNumberFormat="1" applyFont="1" applyFill="1" applyBorder="1" applyAlignment="1">
      <alignment horizontal="left"/>
    </xf>
    <xf numFmtId="0" fontId="3" fillId="20" borderId="9" xfId="6" applyNumberFormat="1" applyFont="1" applyFill="1" applyBorder="1" applyAlignment="1"/>
    <xf numFmtId="164" fontId="3" fillId="20" borderId="9" xfId="18" applyNumberFormat="1" applyFont="1" applyFill="1" applyBorder="1" applyAlignment="1">
      <alignment horizontal="left"/>
    </xf>
    <xf numFmtId="0" fontId="3" fillId="20" borderId="9" xfId="6" applyNumberFormat="1" applyFont="1" applyFill="1" applyBorder="1" applyAlignment="1">
      <alignment horizontal="center"/>
    </xf>
    <xf numFmtId="49" fontId="3" fillId="20" borderId="9" xfId="18" applyNumberFormat="1" applyFont="1" applyFill="1" applyBorder="1" applyAlignment="1">
      <alignment horizontal="center"/>
    </xf>
    <xf numFmtId="0" fontId="3" fillId="3" borderId="10" xfId="6" applyFont="1" applyFill="1" applyBorder="1" applyAlignment="1">
      <alignment horizontal="center"/>
    </xf>
    <xf numFmtId="0" fontId="3" fillId="19" borderId="13" xfId="6" applyNumberFormat="1" applyFont="1" applyFill="1" applyBorder="1" applyAlignment="1">
      <alignment horizontal="left"/>
    </xf>
    <xf numFmtId="0" fontId="3" fillId="20" borderId="13" xfId="6" applyNumberFormat="1" applyFont="1" applyFill="1" applyBorder="1" applyAlignment="1">
      <alignment horizontal="left"/>
    </xf>
    <xf numFmtId="0" fontId="3" fillId="20" borderId="13" xfId="6" applyNumberFormat="1" applyFont="1" applyFill="1" applyBorder="1" applyAlignment="1"/>
    <xf numFmtId="164" fontId="3" fillId="20" borderId="13" xfId="18" applyNumberFormat="1" applyFont="1" applyFill="1" applyBorder="1" applyAlignment="1">
      <alignment horizontal="left"/>
    </xf>
    <xf numFmtId="0" fontId="3" fillId="20" borderId="13" xfId="6" applyNumberFormat="1" applyFont="1" applyFill="1" applyBorder="1" applyAlignment="1">
      <alignment horizontal="center"/>
    </xf>
    <xf numFmtId="49" fontId="3" fillId="20" borderId="13" xfId="18" applyNumberFormat="1" applyFont="1" applyFill="1" applyBorder="1" applyAlignment="1">
      <alignment horizontal="center"/>
    </xf>
    <xf numFmtId="0" fontId="3" fillId="19" borderId="17" xfId="6" applyNumberFormat="1" applyFont="1" applyFill="1" applyBorder="1" applyAlignment="1">
      <alignment horizontal="left"/>
    </xf>
    <xf numFmtId="0" fontId="3" fillId="20" borderId="17" xfId="6" applyNumberFormat="1" applyFont="1" applyFill="1" applyBorder="1" applyAlignment="1">
      <alignment horizontal="left"/>
    </xf>
    <xf numFmtId="0" fontId="14" fillId="20" borderId="17" xfId="6" applyNumberFormat="1" applyFont="1" applyFill="1" applyBorder="1" applyAlignment="1"/>
    <xf numFmtId="164" fontId="3" fillId="20" borderId="17" xfId="18" applyNumberFormat="1" applyFont="1" applyFill="1" applyBorder="1" applyAlignment="1">
      <alignment horizontal="left"/>
    </xf>
    <xf numFmtId="0" fontId="3" fillId="20" borderId="17" xfId="6" applyNumberFormat="1" applyFont="1" applyFill="1" applyBorder="1" applyAlignment="1">
      <alignment horizontal="center"/>
    </xf>
    <xf numFmtId="49" fontId="3" fillId="20" borderId="17" xfId="18" applyNumberFormat="1" applyFont="1" applyFill="1" applyBorder="1" applyAlignment="1">
      <alignment horizontal="center"/>
    </xf>
    <xf numFmtId="0" fontId="16" fillId="21" borderId="17" xfId="6" applyFont="1" applyFill="1" applyBorder="1" applyAlignment="1">
      <alignment vertical="center"/>
    </xf>
    <xf numFmtId="0" fontId="16" fillId="21" borderId="17" xfId="6" applyFont="1" applyFill="1" applyBorder="1" applyAlignment="1">
      <alignment horizontal="center" vertical="center"/>
    </xf>
    <xf numFmtId="0" fontId="4" fillId="21" borderId="21" xfId="6" applyFont="1" applyFill="1" applyBorder="1" applyAlignment="1">
      <alignment horizontal="center" vertical="center" wrapText="1"/>
    </xf>
    <xf numFmtId="0" fontId="3" fillId="3" borderId="22" xfId="6" applyFont="1" applyFill="1" applyBorder="1"/>
    <xf numFmtId="0" fontId="3" fillId="0" borderId="23" xfId="6" applyFont="1" applyBorder="1"/>
    <xf numFmtId="0" fontId="3" fillId="3" borderId="23" xfId="6" applyFont="1" applyFill="1" applyBorder="1"/>
    <xf numFmtId="0" fontId="3" fillId="3" borderId="24" xfId="6" applyFont="1" applyFill="1" applyBorder="1" applyAlignment="1">
      <alignment horizontal="left"/>
    </xf>
    <xf numFmtId="0" fontId="9" fillId="15" borderId="0" xfId="7" applyFont="1" applyFill="1"/>
    <xf numFmtId="0" fontId="9" fillId="0" borderId="0" xfId="7" applyFont="1"/>
    <xf numFmtId="0" fontId="9" fillId="0" borderId="0" xfId="7" applyNumberFormat="1" applyFont="1" applyBorder="1"/>
    <xf numFmtId="173" fontId="9" fillId="0" borderId="0" xfId="7" applyNumberFormat="1" applyFont="1" applyBorder="1"/>
    <xf numFmtId="0" fontId="9" fillId="0" borderId="9" xfId="7" applyNumberFormat="1" applyFont="1" applyBorder="1"/>
    <xf numFmtId="165" fontId="9" fillId="0" borderId="6" xfId="7" applyNumberFormat="1" applyFont="1" applyBorder="1"/>
    <xf numFmtId="173" fontId="9" fillId="0" borderId="6" xfId="7" applyNumberFormat="1" applyFont="1" applyBorder="1"/>
    <xf numFmtId="173" fontId="9" fillId="0" borderId="9" xfId="7" applyNumberFormat="1" applyFont="1" applyBorder="1"/>
    <xf numFmtId="0" fontId="9" fillId="0" borderId="13" xfId="7" applyNumberFormat="1" applyFont="1" applyBorder="1"/>
    <xf numFmtId="165" fontId="9" fillId="0" borderId="11" xfId="7" applyNumberFormat="1" applyFont="1" applyBorder="1"/>
    <xf numFmtId="173" fontId="9" fillId="0" borderId="11" xfId="7" applyNumberFormat="1" applyFont="1" applyBorder="1"/>
    <xf numFmtId="173" fontId="9" fillId="0" borderId="13" xfId="7" applyNumberFormat="1" applyFont="1" applyBorder="1"/>
    <xf numFmtId="164" fontId="9" fillId="15" borderId="0" xfId="7" applyNumberFormat="1" applyFont="1" applyFill="1"/>
    <xf numFmtId="173" fontId="9" fillId="15" borderId="0" xfId="7" applyNumberFormat="1" applyFont="1" applyFill="1"/>
    <xf numFmtId="0" fontId="9" fillId="15" borderId="0" xfId="7" applyFont="1" applyFill="1" applyBorder="1"/>
    <xf numFmtId="189" fontId="9" fillId="0" borderId="9" xfId="7" applyNumberFormat="1" applyFont="1" applyBorder="1"/>
    <xf numFmtId="2" fontId="9" fillId="0" borderId="9" xfId="7" applyNumberFormat="1" applyFont="1" applyBorder="1"/>
    <xf numFmtId="164" fontId="9" fillId="0" borderId="9" xfId="7" applyNumberFormat="1" applyFont="1" applyBorder="1"/>
    <xf numFmtId="0" fontId="9" fillId="10" borderId="9" xfId="7" applyFont="1" applyFill="1" applyBorder="1" applyAlignment="1">
      <alignment horizontal="center"/>
    </xf>
    <xf numFmtId="183" fontId="9" fillId="0" borderId="9" xfId="7" applyNumberFormat="1" applyFont="1" applyBorder="1"/>
    <xf numFmtId="165" fontId="9" fillId="0" borderId="9" xfId="7" applyNumberFormat="1" applyFont="1" applyBorder="1"/>
    <xf numFmtId="0" fontId="9" fillId="0" borderId="9" xfId="7" applyFont="1" applyBorder="1"/>
    <xf numFmtId="189" fontId="9" fillId="0" borderId="13" xfId="7" applyNumberFormat="1" applyFont="1" applyBorder="1"/>
    <xf numFmtId="2" fontId="9" fillId="0" borderId="13" xfId="7" applyNumberFormat="1" applyFont="1" applyBorder="1"/>
    <xf numFmtId="164" fontId="9" fillId="0" borderId="13" xfId="7" applyNumberFormat="1" applyFont="1" applyBorder="1"/>
    <xf numFmtId="0" fontId="9" fillId="10" borderId="13" xfId="7" applyFont="1" applyFill="1" applyBorder="1" applyAlignment="1">
      <alignment horizontal="center"/>
    </xf>
    <xf numFmtId="183" fontId="9" fillId="0" borderId="13" xfId="7" applyNumberFormat="1" applyFont="1" applyBorder="1"/>
    <xf numFmtId="165" fontId="9" fillId="0" borderId="13" xfId="7" applyNumberFormat="1" applyFont="1" applyBorder="1"/>
    <xf numFmtId="0" fontId="9" fillId="0" borderId="13" xfId="7" applyFont="1" applyBorder="1"/>
    <xf numFmtId="164" fontId="9" fillId="0" borderId="17" xfId="7" applyNumberFormat="1" applyFont="1" applyBorder="1"/>
    <xf numFmtId="183" fontId="9" fillId="0" borderId="17" xfId="7" applyNumberFormat="1" applyFont="1" applyBorder="1"/>
    <xf numFmtId="189" fontId="40" fillId="0" borderId="21" xfId="7" applyNumberFormat="1" applyFont="1" applyBorder="1"/>
    <xf numFmtId="2" fontId="40" fillId="0" borderId="21" xfId="7" applyNumberFormat="1" applyFont="1" applyBorder="1"/>
    <xf numFmtId="164" fontId="40" fillId="0" borderId="21" xfId="7" applyNumberFormat="1" applyFont="1" applyBorder="1"/>
    <xf numFmtId="0" fontId="9" fillId="10" borderId="21" xfId="7" applyFont="1" applyFill="1" applyBorder="1" applyAlignment="1">
      <alignment horizontal="center"/>
    </xf>
    <xf numFmtId="164" fontId="9" fillId="0" borderId="21" xfId="7" applyNumberFormat="1" applyFont="1" applyBorder="1"/>
    <xf numFmtId="183" fontId="9" fillId="0" borderId="21" xfId="7" applyNumberFormat="1" applyFont="1" applyBorder="1"/>
    <xf numFmtId="165" fontId="9" fillId="0" borderId="21" xfId="7" applyNumberFormat="1" applyFont="1" applyBorder="1"/>
    <xf numFmtId="173" fontId="9" fillId="0" borderId="21" xfId="7" applyNumberFormat="1" applyFont="1" applyBorder="1"/>
    <xf numFmtId="0" fontId="9" fillId="0" borderId="21" xfId="7" applyFont="1" applyBorder="1"/>
    <xf numFmtId="0" fontId="9" fillId="15" borderId="0" xfId="7" applyFont="1" applyFill="1" applyAlignment="1">
      <alignment horizontal="right"/>
    </xf>
    <xf numFmtId="189" fontId="40" fillId="0" borderId="9" xfId="7" applyNumberFormat="1" applyFont="1" applyBorder="1"/>
    <xf numFmtId="2" fontId="40" fillId="0" borderId="9" xfId="7" applyNumberFormat="1" applyFont="1" applyBorder="1"/>
    <xf numFmtId="164" fontId="40" fillId="0" borderId="9" xfId="7" applyNumberFormat="1" applyFont="1" applyBorder="1"/>
    <xf numFmtId="0" fontId="9" fillId="21" borderId="21" xfId="7" applyFont="1" applyFill="1" applyBorder="1" applyAlignment="1">
      <alignment horizontal="center" vertical="center" wrapText="1"/>
    </xf>
    <xf numFmtId="0" fontId="9" fillId="21" borderId="18" xfId="7" applyFont="1" applyFill="1" applyBorder="1" applyAlignment="1">
      <alignment horizontal="center" vertical="center" wrapText="1"/>
    </xf>
    <xf numFmtId="0" fontId="9" fillId="0" borderId="21" xfId="7" applyFont="1" applyBorder="1" applyAlignment="1">
      <alignment horizontal="center"/>
    </xf>
    <xf numFmtId="0" fontId="9" fillId="21" borderId="21" xfId="7" applyFont="1" applyFill="1" applyBorder="1"/>
    <xf numFmtId="173" fontId="9" fillId="15" borderId="0" xfId="7" applyNumberFormat="1" applyFont="1" applyFill="1" applyBorder="1"/>
    <xf numFmtId="190" fontId="9" fillId="15" borderId="0" xfId="7" applyNumberFormat="1" applyFont="1" applyFill="1"/>
    <xf numFmtId="0" fontId="40" fillId="0" borderId="21" xfId="7" applyNumberFormat="1" applyFont="1" applyBorder="1"/>
    <xf numFmtId="0" fontId="9" fillId="15" borderId="48" xfId="7" applyFont="1" applyFill="1" applyBorder="1" applyAlignment="1"/>
    <xf numFmtId="0" fontId="9" fillId="15" borderId="0" xfId="6" applyFont="1" applyFill="1"/>
    <xf numFmtId="0" fontId="9" fillId="15" borderId="0" xfId="6" applyFont="1" applyFill="1" applyAlignment="1">
      <alignment horizontal="left"/>
    </xf>
    <xf numFmtId="0" fontId="9" fillId="15" borderId="0" xfId="27" applyFont="1" applyFill="1"/>
    <xf numFmtId="164" fontId="9" fillId="15" borderId="0" xfId="47" applyNumberFormat="1" applyFont="1" applyFill="1"/>
    <xf numFmtId="186" fontId="9" fillId="0" borderId="9" xfId="7" applyNumberFormat="1" applyFont="1" applyBorder="1"/>
    <xf numFmtId="173" fontId="31" fillId="8" borderId="9" xfId="38" applyNumberFormat="1" applyFont="1" applyFill="1" applyBorder="1"/>
    <xf numFmtId="0" fontId="31" fillId="8" borderId="9" xfId="38" applyFont="1" applyFill="1" applyBorder="1"/>
    <xf numFmtId="186" fontId="9" fillId="0" borderId="13" xfId="7" applyNumberFormat="1" applyFont="1" applyBorder="1"/>
    <xf numFmtId="173" fontId="31" fillId="8" borderId="13" xfId="38" applyNumberFormat="1" applyFont="1" applyFill="1" applyBorder="1"/>
    <xf numFmtId="0" fontId="31" fillId="8" borderId="13" xfId="38" applyFont="1" applyFill="1" applyBorder="1"/>
    <xf numFmtId="0" fontId="9" fillId="21" borderId="14" xfId="6" applyFont="1" applyFill="1" applyBorder="1" applyAlignment="1">
      <alignment horizontal="centerContinuous" vertical="center"/>
    </xf>
    <xf numFmtId="0" fontId="9" fillId="21" borderId="58" xfId="6" applyFont="1" applyFill="1" applyBorder="1" applyAlignment="1">
      <alignment horizontal="centerContinuous" vertical="center"/>
    </xf>
    <xf numFmtId="0" fontId="9" fillId="21" borderId="15" xfId="6" applyFont="1" applyFill="1" applyBorder="1" applyAlignment="1">
      <alignment horizontal="centerContinuous" vertical="center"/>
    </xf>
    <xf numFmtId="0" fontId="9" fillId="21" borderId="59" xfId="6" applyFont="1" applyFill="1" applyBorder="1" applyAlignment="1">
      <alignment horizontal="centerContinuous" vertical="center"/>
    </xf>
    <xf numFmtId="0" fontId="9" fillId="21" borderId="16" xfId="6" applyFont="1" applyFill="1" applyBorder="1" applyAlignment="1">
      <alignment horizontal="centerContinuous" vertical="center"/>
    </xf>
    <xf numFmtId="0" fontId="9" fillId="15" borderId="15" xfId="6" applyFont="1" applyFill="1" applyBorder="1"/>
    <xf numFmtId="183" fontId="9" fillId="8" borderId="9" xfId="6" applyNumberFormat="1" applyFont="1" applyFill="1" applyBorder="1"/>
    <xf numFmtId="173" fontId="9" fillId="8" borderId="9" xfId="6" applyNumberFormat="1" applyFont="1" applyFill="1" applyBorder="1"/>
    <xf numFmtId="164" fontId="9" fillId="8" borderId="9" xfId="6" applyNumberFormat="1" applyFont="1" applyFill="1" applyBorder="1" applyAlignment="1">
      <alignment horizontal="center" vertical="center"/>
    </xf>
    <xf numFmtId="164" fontId="9" fillId="8" borderId="9" xfId="6" applyNumberFormat="1" applyFont="1" applyFill="1" applyBorder="1"/>
    <xf numFmtId="0" fontId="9" fillId="8" borderId="8" xfId="6" applyFont="1" applyFill="1" applyBorder="1"/>
    <xf numFmtId="0" fontId="9" fillId="0" borderId="9" xfId="6" applyFont="1" applyBorder="1"/>
    <xf numFmtId="183" fontId="9" fillId="8" borderId="13" xfId="6" applyNumberFormat="1" applyFont="1" applyFill="1" applyBorder="1"/>
    <xf numFmtId="173" fontId="9" fillId="8" borderId="13" xfId="6" applyNumberFormat="1" applyFont="1" applyFill="1" applyBorder="1"/>
    <xf numFmtId="164" fontId="9" fillId="8" borderId="13" xfId="6" applyNumberFormat="1" applyFont="1" applyFill="1" applyBorder="1" applyAlignment="1">
      <alignment horizontal="center" vertical="center"/>
    </xf>
    <xf numFmtId="164" fontId="9" fillId="8" borderId="13" xfId="6" applyNumberFormat="1" applyFont="1" applyFill="1" applyBorder="1"/>
    <xf numFmtId="0" fontId="9" fillId="8" borderId="12" xfId="6" applyFont="1" applyFill="1" applyBorder="1"/>
    <xf numFmtId="0" fontId="9" fillId="0" borderId="13" xfId="6" applyFont="1" applyBorder="1"/>
    <xf numFmtId="0" fontId="9" fillId="0" borderId="17" xfId="6" applyFont="1" applyBorder="1"/>
    <xf numFmtId="183" fontId="9" fillId="8" borderId="17" xfId="6" applyNumberFormat="1" applyFont="1" applyFill="1" applyBorder="1"/>
    <xf numFmtId="0" fontId="9" fillId="21" borderId="21" xfId="6" applyFont="1" applyFill="1" applyBorder="1" applyAlignment="1">
      <alignment horizontal="center" vertical="center" wrapText="1"/>
    </xf>
    <xf numFmtId="0" fontId="9" fillId="21" borderId="18" xfId="6" applyFont="1" applyFill="1" applyBorder="1" applyAlignment="1">
      <alignment horizontal="centerContinuous" vertical="center"/>
    </xf>
    <xf numFmtId="0" fontId="9" fillId="21" borderId="19" xfId="6" applyFont="1" applyFill="1" applyBorder="1" applyAlignment="1">
      <alignment horizontal="centerContinuous" vertical="center"/>
    </xf>
    <xf numFmtId="0" fontId="9" fillId="21" borderId="20" xfId="6" applyFont="1" applyFill="1" applyBorder="1" applyAlignment="1">
      <alignment horizontal="centerContinuous" vertical="center"/>
    </xf>
    <xf numFmtId="0" fontId="9" fillId="15" borderId="0" xfId="6" applyFont="1" applyFill="1" applyBorder="1"/>
    <xf numFmtId="0" fontId="9" fillId="8" borderId="9" xfId="6" applyFont="1" applyFill="1" applyBorder="1"/>
    <xf numFmtId="164" fontId="9" fillId="8" borderId="9" xfId="6" applyNumberFormat="1" applyFont="1" applyFill="1" applyBorder="1" applyAlignment="1">
      <alignment horizontal="center"/>
    </xf>
    <xf numFmtId="0" fontId="9" fillId="8" borderId="9" xfId="6" applyNumberFormat="1" applyFont="1" applyFill="1" applyBorder="1" applyAlignment="1"/>
    <xf numFmtId="0" fontId="9" fillId="8" borderId="9" xfId="6" applyNumberFormat="1" applyFont="1" applyFill="1" applyBorder="1" applyAlignment="1">
      <alignment horizontal="left"/>
    </xf>
    <xf numFmtId="164" fontId="9" fillId="8" borderId="9" xfId="6" applyNumberFormat="1" applyFont="1" applyFill="1" applyBorder="1" applyAlignment="1">
      <alignment horizontal="left"/>
    </xf>
    <xf numFmtId="0" fontId="9" fillId="8" borderId="9" xfId="6" applyFont="1" applyFill="1" applyBorder="1" applyAlignment="1">
      <alignment horizontal="center"/>
    </xf>
    <xf numFmtId="0" fontId="9" fillId="8" borderId="9" xfId="6" applyNumberFormat="1" applyFont="1" applyFill="1" applyBorder="1" applyAlignment="1">
      <alignment horizontal="center"/>
    </xf>
    <xf numFmtId="0" fontId="9" fillId="8" borderId="9" xfId="27" applyNumberFormat="1" applyFont="1" applyFill="1" applyBorder="1" applyAlignment="1">
      <alignment horizontal="center"/>
    </xf>
    <xf numFmtId="0" fontId="9" fillId="8" borderId="9" xfId="18" applyNumberFormat="1" applyFont="1" applyFill="1" applyBorder="1" applyAlignment="1">
      <alignment horizontal="center"/>
    </xf>
    <xf numFmtId="0" fontId="9" fillId="8" borderId="13" xfId="6" applyFont="1" applyFill="1" applyBorder="1"/>
    <xf numFmtId="164" fontId="9" fillId="8" borderId="13" xfId="6" applyNumberFormat="1" applyFont="1" applyFill="1" applyBorder="1" applyAlignment="1">
      <alignment horizontal="center"/>
    </xf>
    <xf numFmtId="0" fontId="9" fillId="8" borderId="13" xfId="6" applyNumberFormat="1" applyFont="1" applyFill="1" applyBorder="1" applyAlignment="1"/>
    <xf numFmtId="0" fontId="9" fillId="8" borderId="13" xfId="6" applyNumberFormat="1" applyFont="1" applyFill="1" applyBorder="1" applyAlignment="1">
      <alignment horizontal="left"/>
    </xf>
    <xf numFmtId="164" fontId="9" fillId="8" borderId="13" xfId="6" applyNumberFormat="1" applyFont="1" applyFill="1" applyBorder="1" applyAlignment="1">
      <alignment horizontal="left"/>
    </xf>
    <xf numFmtId="0" fontId="9" fillId="8" borderId="13" xfId="6" applyFont="1" applyFill="1" applyBorder="1" applyAlignment="1">
      <alignment horizontal="center"/>
    </xf>
    <xf numFmtId="0" fontId="9" fillId="8" borderId="13" xfId="6" applyNumberFormat="1" applyFont="1" applyFill="1" applyBorder="1" applyAlignment="1">
      <alignment horizontal="center"/>
    </xf>
    <xf numFmtId="0" fontId="9" fillId="8" borderId="13" xfId="27" applyNumberFormat="1" applyFont="1" applyFill="1" applyBorder="1" applyAlignment="1">
      <alignment horizontal="center"/>
    </xf>
    <xf numFmtId="0" fontId="9" fillId="8" borderId="13" xfId="18" applyNumberFormat="1" applyFont="1" applyFill="1" applyBorder="1" applyAlignment="1">
      <alignment horizontal="center"/>
    </xf>
    <xf numFmtId="0" fontId="9" fillId="15" borderId="10" xfId="6" applyFont="1" applyFill="1" applyBorder="1"/>
    <xf numFmtId="0" fontId="9" fillId="15" borderId="10" xfId="6" applyFont="1" applyFill="1" applyBorder="1" applyAlignment="1">
      <alignment horizontal="center"/>
    </xf>
    <xf numFmtId="0" fontId="9" fillId="8" borderId="17" xfId="6" applyFont="1" applyFill="1" applyBorder="1"/>
    <xf numFmtId="0" fontId="9" fillId="8" borderId="17" xfId="6" applyNumberFormat="1" applyFont="1" applyFill="1" applyBorder="1" applyAlignment="1"/>
    <xf numFmtId="0" fontId="9" fillId="8" borderId="17" xfId="6" applyNumberFormat="1" applyFont="1" applyFill="1" applyBorder="1" applyAlignment="1">
      <alignment horizontal="left"/>
    </xf>
    <xf numFmtId="164" fontId="9" fillId="8" borderId="17" xfId="6" applyNumberFormat="1" applyFont="1" applyFill="1" applyBorder="1" applyAlignment="1">
      <alignment horizontal="left"/>
    </xf>
    <xf numFmtId="0" fontId="9" fillId="8" borderId="17" xfId="6" applyFont="1" applyFill="1" applyBorder="1" applyAlignment="1">
      <alignment horizontal="center"/>
    </xf>
    <xf numFmtId="0" fontId="9" fillId="8" borderId="17" xfId="6" applyNumberFormat="1" applyFont="1" applyFill="1" applyBorder="1" applyAlignment="1">
      <alignment horizontal="center"/>
    </xf>
    <xf numFmtId="0" fontId="9" fillId="8" borderId="17" xfId="27" applyNumberFormat="1" applyFont="1" applyFill="1" applyBorder="1" applyAlignment="1">
      <alignment horizontal="center"/>
    </xf>
    <xf numFmtId="0" fontId="9" fillId="8" borderId="17" xfId="18" applyNumberFormat="1" applyFont="1" applyFill="1" applyBorder="1" applyAlignment="1">
      <alignment horizontal="center"/>
    </xf>
    <xf numFmtId="0" fontId="9" fillId="0" borderId="17" xfId="6" applyFont="1" applyBorder="1" applyAlignment="1">
      <alignment horizontal="left"/>
    </xf>
    <xf numFmtId="0" fontId="9" fillId="0" borderId="14" xfId="6" applyFont="1" applyBorder="1"/>
    <xf numFmtId="0" fontId="9" fillId="0" borderId="15" xfId="27" applyFont="1" applyBorder="1"/>
    <xf numFmtId="0" fontId="9" fillId="0" borderId="16" xfId="6" applyFont="1" applyBorder="1"/>
    <xf numFmtId="0" fontId="10" fillId="21" borderId="21" xfId="6" applyFont="1" applyFill="1" applyBorder="1" applyAlignment="1">
      <alignment horizontal="center" vertical="center" wrapText="1"/>
    </xf>
    <xf numFmtId="0" fontId="9" fillId="15" borderId="0" xfId="6" applyFont="1" applyFill="1" applyBorder="1" applyAlignment="1">
      <alignment horizontal="center" vertical="center"/>
    </xf>
    <xf numFmtId="0" fontId="9" fillId="21" borderId="21" xfId="6" applyFont="1" applyFill="1" applyBorder="1" applyAlignment="1">
      <alignment horizontal="center" vertical="center"/>
    </xf>
    <xf numFmtId="0" fontId="10" fillId="21" borderId="21" xfId="27" applyFont="1" applyFill="1" applyBorder="1" applyAlignment="1">
      <alignment horizontal="center" vertical="center" wrapText="1"/>
    </xf>
    <xf numFmtId="0" fontId="9" fillId="3" borderId="6" xfId="7" applyFont="1" applyFill="1" applyBorder="1"/>
    <xf numFmtId="0" fontId="9" fillId="3" borderId="7" xfId="7" applyFont="1" applyFill="1" applyBorder="1"/>
    <xf numFmtId="0" fontId="3" fillId="3" borderId="7" xfId="6" applyNumberFormat="1" applyFont="1" applyFill="1" applyBorder="1" applyAlignment="1"/>
    <xf numFmtId="0" fontId="4" fillId="3" borderId="7" xfId="6" applyFont="1" applyFill="1" applyBorder="1" applyAlignment="1"/>
    <xf numFmtId="0" fontId="3" fillId="3" borderId="8" xfId="6" applyFont="1" applyFill="1" applyBorder="1" applyAlignment="1">
      <alignment horizontal="center"/>
    </xf>
    <xf numFmtId="0" fontId="9" fillId="3" borderId="11" xfId="7" applyFont="1" applyFill="1" applyBorder="1"/>
    <xf numFmtId="164" fontId="9" fillId="0" borderId="6" xfId="3" applyNumberFormat="1" applyFont="1" applyFill="1" applyBorder="1" applyAlignment="1"/>
    <xf numFmtId="164" fontId="9" fillId="0" borderId="8" xfId="3" applyNumberFormat="1" applyFont="1" applyBorder="1"/>
    <xf numFmtId="0" fontId="9" fillId="3" borderId="0" xfId="39" applyFont="1" applyFill="1" applyBorder="1" applyAlignment="1">
      <alignment horizontal="center"/>
    </xf>
    <xf numFmtId="164" fontId="9" fillId="0" borderId="9" xfId="3" applyNumberFormat="1" applyFont="1" applyBorder="1" applyAlignment="1"/>
    <xf numFmtId="164" fontId="9" fillId="0" borderId="6" xfId="39" quotePrefix="1" applyNumberFormat="1" applyFont="1" applyFill="1" applyBorder="1"/>
    <xf numFmtId="0" fontId="9" fillId="0" borderId="8" xfId="39" applyFont="1" applyBorder="1" applyAlignment="1">
      <alignment horizontal="left"/>
    </xf>
    <xf numFmtId="0" fontId="9" fillId="19" borderId="9" xfId="6" applyNumberFormat="1" applyFont="1" applyFill="1" applyBorder="1" applyAlignment="1"/>
    <xf numFmtId="0" fontId="9" fillId="3" borderId="9" xfId="6" applyNumberFormat="1" applyFont="1" applyFill="1" applyBorder="1" applyAlignment="1"/>
    <xf numFmtId="0" fontId="10" fillId="3" borderId="8" xfId="6" applyFont="1" applyFill="1" applyBorder="1" applyAlignment="1"/>
    <xf numFmtId="0" fontId="3" fillId="21" borderId="8" xfId="6" applyFont="1" applyFill="1" applyBorder="1" applyAlignment="1">
      <alignment horizontal="center"/>
    </xf>
    <xf numFmtId="164" fontId="9" fillId="0" borderId="11" xfId="3" applyNumberFormat="1" applyFont="1" applyFill="1" applyBorder="1" applyAlignment="1"/>
    <xf numFmtId="164" fontId="9" fillId="0" borderId="12" xfId="3" applyNumberFormat="1" applyFont="1" applyBorder="1"/>
    <xf numFmtId="164" fontId="9" fillId="0" borderId="13" xfId="3" applyNumberFormat="1" applyFont="1" applyBorder="1" applyAlignment="1"/>
    <xf numFmtId="164" fontId="9" fillId="0" borderId="11" xfId="39" quotePrefix="1" applyNumberFormat="1" applyFont="1" applyFill="1" applyBorder="1"/>
    <xf numFmtId="0" fontId="9" fillId="0" borderId="12" xfId="39" applyFont="1" applyBorder="1" applyAlignment="1">
      <alignment horizontal="left"/>
    </xf>
    <xf numFmtId="0" fontId="9" fillId="19" borderId="13" xfId="6" applyNumberFormat="1" applyFont="1" applyFill="1" applyBorder="1" applyAlignment="1"/>
    <xf numFmtId="0" fontId="9" fillId="3" borderId="13" xfId="6" applyNumberFormat="1" applyFont="1" applyFill="1" applyBorder="1" applyAlignment="1"/>
    <xf numFmtId="0" fontId="10" fillId="3" borderId="12" xfId="6" applyFont="1" applyFill="1" applyBorder="1" applyAlignment="1"/>
    <xf numFmtId="0" fontId="3" fillId="21" borderId="12" xfId="6" applyFont="1" applyFill="1" applyBorder="1" applyAlignment="1">
      <alignment horizontal="center"/>
    </xf>
    <xf numFmtId="0" fontId="9" fillId="3" borderId="11" xfId="7" applyFont="1" applyFill="1" applyBorder="1" applyAlignment="1">
      <alignment horizontal="center"/>
    </xf>
    <xf numFmtId="164" fontId="9" fillId="0" borderId="14" xfId="3" applyNumberFormat="1" applyFont="1" applyFill="1" applyBorder="1" applyAlignment="1"/>
    <xf numFmtId="164" fontId="9" fillId="0" borderId="16" xfId="3" applyNumberFormat="1" applyFont="1" applyBorder="1"/>
    <xf numFmtId="164" fontId="9" fillId="0" borderId="17" xfId="3" applyNumberFormat="1" applyFont="1" applyBorder="1" applyAlignment="1"/>
    <xf numFmtId="0" fontId="9" fillId="3" borderId="0" xfId="39" quotePrefix="1" applyFont="1" applyFill="1" applyBorder="1" applyAlignment="1">
      <alignment horizontal="center"/>
    </xf>
    <xf numFmtId="164" fontId="9" fillId="0" borderId="14" xfId="39" quotePrefix="1" applyNumberFormat="1" applyFont="1" applyFill="1" applyBorder="1"/>
    <xf numFmtId="0" fontId="9" fillId="0" borderId="16" xfId="39" applyFont="1" applyBorder="1" applyAlignment="1">
      <alignment horizontal="left"/>
    </xf>
    <xf numFmtId="0" fontId="9" fillId="19" borderId="17" xfId="6" applyNumberFormat="1" applyFont="1" applyFill="1" applyBorder="1" applyAlignment="1"/>
    <xf numFmtId="0" fontId="9" fillId="3" borderId="17" xfId="6" applyNumberFormat="1" applyFont="1" applyFill="1" applyBorder="1" applyAlignment="1"/>
    <xf numFmtId="0" fontId="10" fillId="3" borderId="16" xfId="6" applyFont="1" applyFill="1" applyBorder="1" applyAlignment="1"/>
    <xf numFmtId="164" fontId="9" fillId="0" borderId="6" xfId="42" applyNumberFormat="1" applyFont="1" applyFill="1" applyBorder="1" applyAlignment="1"/>
    <xf numFmtId="164" fontId="9" fillId="0" borderId="8" xfId="42" applyNumberFormat="1" applyFont="1" applyFill="1" applyBorder="1" applyAlignment="1"/>
    <xf numFmtId="0" fontId="9" fillId="3" borderId="0" xfId="7" applyFont="1" applyFill="1" applyBorder="1" applyAlignment="1">
      <alignment horizontal="center"/>
    </xf>
    <xf numFmtId="164" fontId="9" fillId="0" borderId="9" xfId="42" applyNumberFormat="1" applyFont="1" applyBorder="1" applyAlignment="1"/>
    <xf numFmtId="0" fontId="9" fillId="3" borderId="0" xfId="7" quotePrefix="1" applyFont="1" applyFill="1" applyBorder="1" applyAlignment="1">
      <alignment horizontal="center"/>
    </xf>
    <xf numFmtId="164" fontId="9" fillId="0" borderId="6" xfId="42" quotePrefix="1" applyNumberFormat="1" applyFont="1" applyFill="1" applyBorder="1" applyAlignment="1"/>
    <xf numFmtId="0" fontId="9" fillId="0" borderId="8" xfId="42" applyNumberFormat="1" applyFont="1" applyFill="1" applyBorder="1" applyAlignment="1">
      <alignment horizontal="left"/>
    </xf>
    <xf numFmtId="0" fontId="10" fillId="3" borderId="9" xfId="6" applyFont="1" applyFill="1" applyBorder="1" applyAlignment="1"/>
    <xf numFmtId="164" fontId="9" fillId="0" borderId="11" xfId="42" applyNumberFormat="1" applyFont="1" applyFill="1" applyBorder="1" applyAlignment="1"/>
    <xf numFmtId="164" fontId="9" fillId="0" borderId="12" xfId="42" applyNumberFormat="1" applyFont="1" applyFill="1" applyBorder="1" applyAlignment="1"/>
    <xf numFmtId="164" fontId="9" fillId="0" borderId="13" xfId="42" applyNumberFormat="1" applyFont="1" applyBorder="1" applyAlignment="1"/>
    <xf numFmtId="164" fontId="9" fillId="0" borderId="11" xfId="42" quotePrefix="1" applyNumberFormat="1" applyFont="1" applyFill="1" applyBorder="1" applyAlignment="1"/>
    <xf numFmtId="0" fontId="9" fillId="0" borderId="12" xfId="42" applyNumberFormat="1" applyFont="1" applyFill="1" applyBorder="1" applyAlignment="1">
      <alignment horizontal="left"/>
    </xf>
    <xf numFmtId="0" fontId="3" fillId="3" borderId="12" xfId="6" applyFont="1" applyFill="1" applyBorder="1" applyAlignment="1">
      <alignment horizontal="center"/>
    </xf>
    <xf numFmtId="0" fontId="3" fillId="3" borderId="12" xfId="6" applyFont="1" applyFill="1" applyBorder="1"/>
    <xf numFmtId="0" fontId="9" fillId="21" borderId="20" xfId="6" applyFont="1" applyFill="1" applyBorder="1" applyAlignment="1">
      <alignment horizontal="left"/>
    </xf>
    <xf numFmtId="164" fontId="9" fillId="0" borderId="14" xfId="42" applyNumberFormat="1" applyFont="1" applyFill="1" applyBorder="1" applyAlignment="1"/>
    <xf numFmtId="164" fontId="9" fillId="0" borderId="16" xfId="42" applyNumberFormat="1" applyFont="1" applyFill="1" applyBorder="1" applyAlignment="1"/>
    <xf numFmtId="164" fontId="9" fillId="0" borderId="17" xfId="42" applyNumberFormat="1" applyFont="1" applyBorder="1" applyAlignment="1"/>
    <xf numFmtId="164" fontId="9" fillId="0" borderId="14" xfId="42" quotePrefix="1" applyNumberFormat="1" applyFont="1" applyFill="1" applyBorder="1" applyAlignment="1"/>
    <xf numFmtId="0" fontId="9" fillId="0" borderId="16" xfId="42" applyNumberFormat="1" applyFont="1" applyFill="1" applyBorder="1" applyAlignment="1">
      <alignment horizontal="left"/>
    </xf>
    <xf numFmtId="0" fontId="9" fillId="21" borderId="8" xfId="6" applyFont="1" applyFill="1" applyBorder="1" applyAlignment="1">
      <alignment horizontal="left"/>
    </xf>
    <xf numFmtId="0" fontId="9" fillId="0" borderId="8" xfId="42" applyNumberFormat="1" applyFont="1" applyFill="1" applyBorder="1" applyAlignment="1"/>
    <xf numFmtId="0" fontId="9" fillId="0" borderId="12" xfId="42" applyNumberFormat="1" applyFont="1" applyFill="1" applyBorder="1" applyAlignment="1"/>
    <xf numFmtId="0" fontId="10" fillId="3" borderId="13" xfId="6" applyFont="1" applyFill="1" applyBorder="1" applyAlignment="1"/>
    <xf numFmtId="0" fontId="9" fillId="3" borderId="15" xfId="7" applyFont="1" applyFill="1" applyBorder="1" applyAlignment="1">
      <alignment horizontal="center"/>
    </xf>
    <xf numFmtId="0" fontId="9" fillId="3" borderId="15" xfId="7" quotePrefix="1" applyFont="1" applyFill="1" applyBorder="1" applyAlignment="1">
      <alignment horizontal="center"/>
    </xf>
    <xf numFmtId="0" fontId="9" fillId="0" borderId="16" xfId="42" applyNumberFormat="1" applyFont="1" applyFill="1" applyBorder="1" applyAlignment="1"/>
    <xf numFmtId="0" fontId="3" fillId="0" borderId="12" xfId="6" applyFont="1" applyBorder="1"/>
    <xf numFmtId="0" fontId="10" fillId="3" borderId="17" xfId="6" applyFont="1" applyFill="1" applyBorder="1" applyAlignment="1"/>
    <xf numFmtId="0" fontId="9" fillId="3" borderId="11" xfId="41" applyFont="1" applyFill="1" applyBorder="1"/>
    <xf numFmtId="0" fontId="9" fillId="3" borderId="11" xfId="41" applyFont="1" applyFill="1" applyBorder="1" applyAlignment="1">
      <alignment horizontal="center"/>
    </xf>
    <xf numFmtId="0" fontId="9" fillId="21" borderId="21" xfId="6" applyFont="1" applyFill="1" applyBorder="1" applyAlignment="1">
      <alignment horizontal="left"/>
    </xf>
    <xf numFmtId="0" fontId="9" fillId="3" borderId="11" xfId="28" applyFont="1" applyFill="1" applyBorder="1" applyAlignment="1">
      <alignment horizontal="center"/>
    </xf>
    <xf numFmtId="164" fontId="9" fillId="0" borderId="18" xfId="42" applyNumberFormat="1" applyFont="1" applyFill="1" applyBorder="1" applyAlignment="1"/>
    <xf numFmtId="164" fontId="9" fillId="0" borderId="20" xfId="42" applyNumberFormat="1" applyFont="1" applyFill="1" applyBorder="1" applyAlignment="1"/>
    <xf numFmtId="0" fontId="9" fillId="3" borderId="0" xfId="28" applyFont="1" applyFill="1" applyBorder="1" applyAlignment="1">
      <alignment horizontal="center"/>
    </xf>
    <xf numFmtId="164" fontId="9" fillId="0" borderId="21" xfId="42" applyNumberFormat="1" applyFont="1" applyBorder="1" applyAlignment="1"/>
    <xf numFmtId="0" fontId="9" fillId="3" borderId="0" xfId="28" quotePrefix="1" applyFont="1" applyFill="1" applyBorder="1" applyAlignment="1">
      <alignment horizontal="center"/>
    </xf>
    <xf numFmtId="164" fontId="9" fillId="0" borderId="18" xfId="42" quotePrefix="1" applyNumberFormat="1" applyFont="1" applyFill="1" applyBorder="1" applyAlignment="1"/>
    <xf numFmtId="0" fontId="9" fillId="0" borderId="20" xfId="42" applyNumberFormat="1" applyFont="1" applyFill="1" applyBorder="1" applyAlignment="1">
      <alignment vertical="center"/>
    </xf>
    <xf numFmtId="0" fontId="9" fillId="3" borderId="12" xfId="6" applyFont="1" applyFill="1" applyBorder="1" applyAlignment="1">
      <alignment horizontal="center"/>
    </xf>
    <xf numFmtId="0" fontId="9" fillId="0" borderId="8" xfId="42" applyNumberFormat="1" applyFont="1" applyFill="1" applyBorder="1" applyAlignment="1">
      <alignment vertical="center"/>
    </xf>
    <xf numFmtId="0" fontId="9" fillId="0" borderId="12" xfId="42" applyNumberFormat="1" applyFont="1" applyFill="1" applyBorder="1" applyAlignment="1">
      <alignment vertical="center"/>
    </xf>
    <xf numFmtId="0" fontId="9" fillId="0" borderId="11" xfId="28" applyFont="1" applyFill="1" applyBorder="1" applyAlignment="1">
      <alignment horizontal="center"/>
    </xf>
    <xf numFmtId="164" fontId="10" fillId="21" borderId="18" xfId="42" applyNumberFormat="1" applyFont="1" applyFill="1" applyBorder="1" applyAlignment="1">
      <alignment horizontal="center" vertical="center" wrapText="1"/>
    </xf>
    <xf numFmtId="164" fontId="10" fillId="21" borderId="20" xfId="42" applyNumberFormat="1" applyFont="1" applyFill="1" applyBorder="1" applyAlignment="1">
      <alignment horizontal="center" vertical="center" wrapText="1"/>
    </xf>
    <xf numFmtId="164" fontId="10" fillId="21" borderId="21" xfId="42" applyNumberFormat="1" applyFont="1" applyFill="1" applyBorder="1" applyAlignment="1">
      <alignment horizontal="center" vertical="center" wrapText="1"/>
    </xf>
    <xf numFmtId="165" fontId="10" fillId="21" borderId="18" xfId="42" applyNumberFormat="1" applyFont="1" applyFill="1" applyBorder="1" applyAlignment="1">
      <alignment horizontal="center" vertical="center" wrapText="1"/>
    </xf>
    <xf numFmtId="0" fontId="19" fillId="21" borderId="17" xfId="6" applyFont="1" applyFill="1" applyBorder="1" applyAlignment="1">
      <alignment horizontal="center" vertical="center"/>
    </xf>
    <xf numFmtId="0" fontId="19" fillId="21" borderId="17" xfId="6" applyFont="1" applyFill="1" applyBorder="1" applyAlignment="1">
      <alignment horizontal="left"/>
    </xf>
    <xf numFmtId="0" fontId="9" fillId="21" borderId="17" xfId="6" applyFont="1" applyFill="1" applyBorder="1"/>
    <xf numFmtId="0" fontId="9" fillId="21" borderId="21" xfId="6" applyFont="1" applyFill="1" applyBorder="1"/>
    <xf numFmtId="0" fontId="9" fillId="3" borderId="14" xfId="41" applyFont="1" applyFill="1" applyBorder="1"/>
    <xf numFmtId="0" fontId="9" fillId="3" borderId="15" xfId="28" applyFont="1" applyFill="1" applyBorder="1"/>
    <xf numFmtId="0" fontId="9" fillId="3" borderId="15" xfId="28" applyFont="1" applyFill="1" applyBorder="1" applyAlignment="1">
      <alignment horizontal="center"/>
    </xf>
    <xf numFmtId="0" fontId="9" fillId="3" borderId="15" xfId="6" applyFont="1" applyFill="1" applyBorder="1"/>
    <xf numFmtId="0" fontId="9" fillId="3" borderId="16" xfId="6" applyFont="1" applyFill="1" applyBorder="1"/>
    <xf numFmtId="0" fontId="9" fillId="15" borderId="0" xfId="2" applyFont="1" applyFill="1"/>
    <xf numFmtId="0" fontId="3" fillId="15" borderId="0" xfId="7" applyFill="1"/>
    <xf numFmtId="191" fontId="9" fillId="15" borderId="0" xfId="2" applyNumberFormat="1" applyFont="1" applyFill="1"/>
    <xf numFmtId="164" fontId="9" fillId="15" borderId="0" xfId="2" applyNumberFormat="1" applyFont="1" applyFill="1"/>
    <xf numFmtId="164" fontId="9" fillId="8" borderId="9" xfId="3" applyNumberFormat="1" applyFont="1" applyFill="1" applyBorder="1"/>
    <xf numFmtId="164" fontId="9" fillId="8" borderId="9" xfId="2" applyNumberFormat="1" applyFont="1" applyFill="1" applyBorder="1"/>
    <xf numFmtId="173" fontId="9" fillId="8" borderId="9" xfId="2" applyNumberFormat="1" applyFont="1" applyFill="1" applyBorder="1"/>
    <xf numFmtId="0" fontId="9" fillId="8" borderId="9" xfId="2" applyFont="1" applyFill="1" applyBorder="1"/>
    <xf numFmtId="164" fontId="9" fillId="8" borderId="13" xfId="3" applyNumberFormat="1" applyFont="1" applyFill="1" applyBorder="1"/>
    <xf numFmtId="164" fontId="9" fillId="8" borderId="13" xfId="2" applyNumberFormat="1" applyFont="1" applyFill="1" applyBorder="1"/>
    <xf numFmtId="173" fontId="9" fillId="8" borderId="13" xfId="2" applyNumberFormat="1" applyFont="1" applyFill="1" applyBorder="1"/>
    <xf numFmtId="0" fontId="9" fillId="8" borderId="13" xfId="2" applyFont="1" applyFill="1" applyBorder="1"/>
    <xf numFmtId="164" fontId="9" fillId="8" borderId="17" xfId="3" applyNumberFormat="1" applyFont="1" applyFill="1" applyBorder="1"/>
    <xf numFmtId="164" fontId="9" fillId="8" borderId="17" xfId="2" applyNumberFormat="1" applyFont="1" applyFill="1" applyBorder="1"/>
    <xf numFmtId="173" fontId="9" fillId="8" borderId="17" xfId="2" applyNumberFormat="1" applyFont="1" applyFill="1" applyBorder="1"/>
    <xf numFmtId="0" fontId="9" fillId="8" borderId="17" xfId="2" applyFont="1" applyFill="1" applyBorder="1"/>
    <xf numFmtId="0" fontId="9" fillId="21" borderId="21" xfId="2" applyFont="1" applyFill="1" applyBorder="1" applyAlignment="1">
      <alignment horizontal="center" vertical="center" wrapText="1"/>
    </xf>
    <xf numFmtId="164" fontId="9" fillId="8" borderId="9" xfId="7" applyNumberFormat="1" applyFont="1" applyFill="1" applyBorder="1"/>
    <xf numFmtId="165" fontId="9" fillId="8" borderId="9" xfId="7" applyNumberFormat="1" applyFont="1" applyFill="1" applyBorder="1"/>
    <xf numFmtId="173" fontId="9" fillId="8" borderId="9" xfId="7" applyNumberFormat="1" applyFont="1" applyFill="1" applyBorder="1"/>
    <xf numFmtId="164" fontId="9" fillId="8" borderId="13" xfId="7" applyNumberFormat="1" applyFont="1" applyFill="1" applyBorder="1"/>
    <xf numFmtId="165" fontId="9" fillId="8" borderId="13" xfId="7" applyNumberFormat="1" applyFont="1" applyFill="1" applyBorder="1"/>
    <xf numFmtId="173" fontId="9" fillId="8" borderId="13" xfId="7" applyNumberFormat="1" applyFont="1" applyFill="1" applyBorder="1"/>
    <xf numFmtId="164" fontId="9" fillId="15" borderId="0" xfId="7" applyNumberFormat="1" applyFont="1" applyFill="1" applyBorder="1"/>
    <xf numFmtId="192" fontId="9" fillId="15" borderId="0" xfId="7" applyNumberFormat="1" applyFont="1" applyFill="1"/>
    <xf numFmtId="164" fontId="9" fillId="8" borderId="21" xfId="7" applyNumberFormat="1" applyFont="1" applyFill="1" applyBorder="1" applyAlignment="1">
      <alignment horizontal="center" vertical="center"/>
    </xf>
    <xf numFmtId="164" fontId="9" fillId="8" borderId="8" xfId="7" applyNumberFormat="1" applyFont="1" applyFill="1" applyBorder="1"/>
    <xf numFmtId="183" fontId="9" fillId="8" borderId="9" xfId="7" applyNumberFormat="1" applyFont="1" applyFill="1" applyBorder="1"/>
    <xf numFmtId="183" fontId="9" fillId="8" borderId="8" xfId="7" applyNumberFormat="1" applyFont="1" applyFill="1" applyBorder="1"/>
    <xf numFmtId="173" fontId="9" fillId="8" borderId="9" xfId="7" applyNumberFormat="1" applyFont="1" applyFill="1" applyBorder="1" applyAlignment="1"/>
    <xf numFmtId="0" fontId="9" fillId="8" borderId="9" xfId="7" applyFont="1" applyFill="1" applyBorder="1" applyAlignment="1">
      <alignment horizontal="center" vertical="center"/>
    </xf>
    <xf numFmtId="164" fontId="9" fillId="8" borderId="12" xfId="7" applyNumberFormat="1" applyFont="1" applyFill="1" applyBorder="1"/>
    <xf numFmtId="183" fontId="9" fillId="8" borderId="13" xfId="7" applyNumberFormat="1" applyFont="1" applyFill="1" applyBorder="1"/>
    <xf numFmtId="183" fontId="9" fillId="8" borderId="12" xfId="7" applyNumberFormat="1" applyFont="1" applyFill="1" applyBorder="1"/>
    <xf numFmtId="173" fontId="9" fillId="8" borderId="13" xfId="7" applyNumberFormat="1" applyFont="1" applyFill="1" applyBorder="1" applyAlignment="1"/>
    <xf numFmtId="0" fontId="9" fillId="8" borderId="13" xfId="7" applyFont="1" applyFill="1" applyBorder="1" applyAlignment="1">
      <alignment horizontal="center" vertical="center"/>
    </xf>
    <xf numFmtId="183" fontId="9" fillId="8" borderId="17" xfId="7" applyNumberFormat="1" applyFont="1" applyFill="1" applyBorder="1"/>
    <xf numFmtId="183" fontId="9" fillId="8" borderId="16" xfId="7" applyNumberFormat="1" applyFont="1" applyFill="1" applyBorder="1"/>
    <xf numFmtId="165" fontId="9" fillId="8" borderId="17" xfId="7" applyNumberFormat="1" applyFont="1" applyFill="1" applyBorder="1"/>
    <xf numFmtId="173" fontId="9" fillId="8" borderId="17" xfId="7" applyNumberFormat="1" applyFont="1" applyFill="1" applyBorder="1"/>
    <xf numFmtId="173" fontId="9" fillId="8" borderId="17" xfId="7" applyNumberFormat="1" applyFont="1" applyFill="1" applyBorder="1" applyAlignment="1"/>
    <xf numFmtId="0" fontId="9" fillId="8" borderId="17" xfId="7" applyFont="1" applyFill="1" applyBorder="1" applyAlignment="1">
      <alignment horizontal="center" vertical="center"/>
    </xf>
    <xf numFmtId="0" fontId="10" fillId="10" borderId="21" xfId="7" applyFont="1" applyFill="1" applyBorder="1" applyAlignment="1">
      <alignment horizontal="center" vertical="center" wrapText="1"/>
    </xf>
    <xf numFmtId="0" fontId="9" fillId="21" borderId="20" xfId="7" applyFont="1" applyFill="1" applyBorder="1" applyAlignment="1">
      <alignment horizontal="center" vertical="center" wrapText="1"/>
    </xf>
    <xf numFmtId="2" fontId="9" fillId="15" borderId="13" xfId="7" applyNumberFormat="1" applyFont="1" applyFill="1" applyBorder="1" applyAlignment="1">
      <alignment horizontal="center" vertical="center"/>
    </xf>
    <xf numFmtId="164" fontId="9" fillId="15" borderId="13" xfId="7" applyNumberFormat="1" applyFont="1" applyFill="1" applyBorder="1" applyAlignment="1"/>
    <xf numFmtId="0" fontId="9" fillId="15" borderId="0" xfId="7" applyFont="1" applyFill="1" applyAlignment="1">
      <alignment horizontal="center" vertical="center"/>
    </xf>
    <xf numFmtId="164" fontId="9" fillId="15" borderId="13" xfId="7" applyNumberFormat="1" applyFont="1" applyFill="1" applyBorder="1" applyAlignment="1">
      <alignment vertical="center"/>
    </xf>
    <xf numFmtId="0" fontId="10" fillId="10" borderId="17" xfId="7" applyFont="1" applyFill="1" applyBorder="1" applyAlignment="1">
      <alignment horizontal="centerContinuous" vertical="center" wrapText="1"/>
    </xf>
    <xf numFmtId="0" fontId="9" fillId="15" borderId="0" xfId="7" applyFont="1" applyFill="1" applyAlignment="1"/>
    <xf numFmtId="0" fontId="9" fillId="15" borderId="0" xfId="7" applyFont="1" applyFill="1" applyAlignment="1">
      <alignment horizontal="center"/>
    </xf>
    <xf numFmtId="0" fontId="41" fillId="15" borderId="0" xfId="7" applyFont="1" applyFill="1" applyAlignment="1">
      <alignment horizontal="center" vertical="center"/>
    </xf>
    <xf numFmtId="173" fontId="9" fillId="8" borderId="21" xfId="7" applyNumberFormat="1" applyFont="1" applyFill="1" applyBorder="1" applyAlignment="1">
      <alignment horizontal="center" vertical="center"/>
    </xf>
    <xf numFmtId="0" fontId="9" fillId="15" borderId="0" xfId="7" applyFont="1" applyFill="1" applyAlignment="1">
      <alignment vertical="center"/>
    </xf>
    <xf numFmtId="173" fontId="9" fillId="8" borderId="21" xfId="7" applyNumberFormat="1" applyFont="1" applyFill="1" applyBorder="1" applyAlignment="1">
      <alignment vertical="center"/>
    </xf>
    <xf numFmtId="2" fontId="9" fillId="15" borderId="11" xfId="7" applyNumberFormat="1" applyFont="1" applyFill="1" applyBorder="1" applyAlignment="1">
      <alignment horizontal="center" vertical="center"/>
    </xf>
    <xf numFmtId="2" fontId="9" fillId="15" borderId="12" xfId="7" applyNumberFormat="1" applyFont="1" applyFill="1" applyBorder="1" applyAlignment="1">
      <alignment horizontal="center" vertical="center"/>
    </xf>
    <xf numFmtId="2" fontId="9" fillId="15" borderId="0" xfId="7" applyNumberFormat="1" applyFont="1" applyFill="1"/>
    <xf numFmtId="0" fontId="8" fillId="15" borderId="0" xfId="7" applyFont="1" applyFill="1" applyAlignment="1">
      <alignment horizontal="center" vertical="center"/>
    </xf>
    <xf numFmtId="164" fontId="9" fillId="15" borderId="0" xfId="44" applyNumberFormat="1" applyFont="1" applyFill="1" applyBorder="1"/>
    <xf numFmtId="165" fontId="9" fillId="15" borderId="0" xfId="7" applyNumberFormat="1" applyFont="1" applyFill="1" applyBorder="1"/>
    <xf numFmtId="164" fontId="9" fillId="15" borderId="0" xfId="7" applyNumberFormat="1" applyFont="1" applyFill="1" applyBorder="1" applyAlignment="1"/>
    <xf numFmtId="173" fontId="9" fillId="15" borderId="0" xfId="7" applyNumberFormat="1" applyFont="1" applyFill="1" applyBorder="1" applyAlignment="1"/>
    <xf numFmtId="0" fontId="9" fillId="15" borderId="0" xfId="7" applyFont="1" applyFill="1" applyBorder="1" applyAlignment="1"/>
    <xf numFmtId="164" fontId="9" fillId="8" borderId="9" xfId="44" applyNumberFormat="1" applyFont="1" applyFill="1" applyBorder="1"/>
    <xf numFmtId="186" fontId="9" fillId="8" borderId="9" xfId="7" applyNumberFormat="1" applyFont="1" applyFill="1" applyBorder="1" applyAlignment="1"/>
    <xf numFmtId="164" fontId="9" fillId="8" borderId="9" xfId="7" applyNumberFormat="1" applyFont="1" applyFill="1" applyBorder="1" applyAlignment="1"/>
    <xf numFmtId="165" fontId="9" fillId="8" borderId="9" xfId="7" applyNumberFormat="1" applyFont="1" applyFill="1" applyBorder="1" applyAlignment="1"/>
    <xf numFmtId="183" fontId="9" fillId="8" borderId="9" xfId="7" applyNumberFormat="1" applyFont="1" applyFill="1" applyBorder="1" applyAlignment="1"/>
    <xf numFmtId="0" fontId="9" fillId="8" borderId="9" xfId="7" applyFont="1" applyFill="1" applyBorder="1" applyAlignment="1"/>
    <xf numFmtId="164" fontId="9" fillId="8" borderId="13" xfId="44" applyNumberFormat="1" applyFont="1" applyFill="1" applyBorder="1"/>
    <xf numFmtId="186" fontId="9" fillId="8" borderId="13" xfId="7" applyNumberFormat="1" applyFont="1" applyFill="1" applyBorder="1" applyAlignment="1"/>
    <xf numFmtId="164" fontId="9" fillId="8" borderId="13" xfId="7" applyNumberFormat="1" applyFont="1" applyFill="1" applyBorder="1" applyAlignment="1"/>
    <xf numFmtId="165" fontId="9" fillId="8" borderId="13" xfId="7" applyNumberFormat="1" applyFont="1" applyFill="1" applyBorder="1" applyAlignment="1"/>
    <xf numFmtId="183" fontId="9" fillId="8" borderId="13" xfId="7" applyNumberFormat="1" applyFont="1" applyFill="1" applyBorder="1" applyAlignment="1"/>
    <xf numFmtId="0" fontId="9" fillId="8" borderId="13" xfId="7" applyFont="1" applyFill="1" applyBorder="1" applyAlignment="1"/>
    <xf numFmtId="2" fontId="9" fillId="15" borderId="0" xfId="7" applyNumberFormat="1" applyFont="1" applyFill="1" applyBorder="1" applyAlignment="1">
      <alignment horizontal="center" vertical="center"/>
    </xf>
    <xf numFmtId="0" fontId="9" fillId="15" borderId="0" xfId="7" applyFont="1" applyFill="1" applyBorder="1" applyAlignment="1">
      <alignment horizontal="center"/>
    </xf>
    <xf numFmtId="164" fontId="9" fillId="8" borderId="17" xfId="7" applyNumberFormat="1" applyFont="1" applyFill="1" applyBorder="1"/>
    <xf numFmtId="2" fontId="9" fillId="15" borderId="0" xfId="7" applyNumberFormat="1" applyFont="1" applyFill="1" applyBorder="1" applyAlignment="1"/>
    <xf numFmtId="2" fontId="9" fillId="15" borderId="0" xfId="7" applyNumberFormat="1" applyFont="1" applyFill="1" applyBorder="1"/>
    <xf numFmtId="164" fontId="9" fillId="8" borderId="21" xfId="44" applyNumberFormat="1" applyFont="1" applyFill="1" applyBorder="1"/>
    <xf numFmtId="165" fontId="9" fillId="8" borderId="21" xfId="7" applyNumberFormat="1" applyFont="1" applyFill="1" applyBorder="1"/>
    <xf numFmtId="186" fontId="40" fillId="8" borderId="21" xfId="7" applyNumberFormat="1" applyFont="1" applyFill="1" applyBorder="1" applyAlignment="1"/>
    <xf numFmtId="164" fontId="9" fillId="8" borderId="21" xfId="7" applyNumberFormat="1" applyFont="1" applyFill="1" applyBorder="1" applyAlignment="1"/>
    <xf numFmtId="165" fontId="9" fillId="8" borderId="21" xfId="7" applyNumberFormat="1" applyFont="1" applyFill="1" applyBorder="1" applyAlignment="1"/>
    <xf numFmtId="183" fontId="9" fillId="8" borderId="21" xfId="7" applyNumberFormat="1" applyFont="1" applyFill="1" applyBorder="1" applyAlignment="1"/>
    <xf numFmtId="173" fontId="9" fillId="8" borderId="21" xfId="7" applyNumberFormat="1" applyFont="1" applyFill="1" applyBorder="1" applyAlignment="1"/>
    <xf numFmtId="0" fontId="9" fillId="8" borderId="21" xfId="7" applyFont="1" applyFill="1" applyBorder="1" applyAlignment="1"/>
    <xf numFmtId="0" fontId="9" fillId="8" borderId="7" xfId="7" applyFont="1" applyFill="1" applyBorder="1"/>
    <xf numFmtId="0" fontId="9" fillId="8" borderId="0" xfId="7" applyFont="1" applyFill="1" applyBorder="1"/>
    <xf numFmtId="164" fontId="9" fillId="8" borderId="17" xfId="44" applyNumberFormat="1" applyFont="1" applyFill="1" applyBorder="1"/>
    <xf numFmtId="0" fontId="9" fillId="21" borderId="15" xfId="7" applyFont="1" applyFill="1" applyBorder="1"/>
    <xf numFmtId="189" fontId="9" fillId="15" borderId="13" xfId="7" applyNumberFormat="1" applyFont="1" applyFill="1" applyBorder="1" applyAlignment="1"/>
    <xf numFmtId="0" fontId="10" fillId="10" borderId="21" xfId="7" applyFont="1" applyFill="1" applyBorder="1" applyAlignment="1">
      <alignment horizontal="centerContinuous" vertical="center" wrapText="1"/>
    </xf>
    <xf numFmtId="0" fontId="9" fillId="15" borderId="0" xfId="7" applyNumberFormat="1" applyFont="1" applyFill="1" applyBorder="1" applyAlignment="1"/>
    <xf numFmtId="0" fontId="9" fillId="8" borderId="0" xfId="7" applyFont="1" applyFill="1"/>
    <xf numFmtId="164" fontId="9" fillId="8" borderId="16" xfId="7" applyNumberFormat="1" applyFont="1" applyFill="1" applyBorder="1"/>
    <xf numFmtId="0" fontId="9" fillId="8" borderId="15" xfId="7" applyFont="1" applyFill="1" applyBorder="1"/>
    <xf numFmtId="0" fontId="10" fillId="10" borderId="17" xfId="7" applyFont="1" applyFill="1" applyBorder="1" applyAlignment="1">
      <alignment horizontal="center" vertical="center" wrapText="1"/>
    </xf>
    <xf numFmtId="0" fontId="9" fillId="21" borderId="19" xfId="7" applyFont="1" applyFill="1" applyBorder="1"/>
    <xf numFmtId="0" fontId="9" fillId="15" borderId="0" xfId="7" applyNumberFormat="1" applyFont="1" applyFill="1"/>
    <xf numFmtId="183" fontId="9" fillId="8" borderId="9" xfId="44" applyNumberFormat="1" applyFont="1" applyFill="1" applyBorder="1"/>
    <xf numFmtId="183" fontId="9" fillId="8" borderId="13" xfId="44" applyNumberFormat="1" applyFont="1" applyFill="1" applyBorder="1"/>
    <xf numFmtId="0" fontId="9" fillId="15" borderId="0" xfId="40" applyFont="1" applyFill="1"/>
    <xf numFmtId="0" fontId="9" fillId="3" borderId="6" xfId="40" applyFont="1" applyFill="1" applyBorder="1"/>
    <xf numFmtId="0" fontId="9" fillId="3" borderId="7" xfId="40" applyFont="1" applyFill="1" applyBorder="1"/>
    <xf numFmtId="0" fontId="9" fillId="3" borderId="8" xfId="40" applyFont="1" applyFill="1" applyBorder="1"/>
    <xf numFmtId="0" fontId="21" fillId="3" borderId="11" xfId="40" applyFont="1" applyFill="1" applyBorder="1" applyAlignment="1">
      <alignment horizontal="right"/>
    </xf>
    <xf numFmtId="183" fontId="9" fillId="3" borderId="9" xfId="7" applyNumberFormat="1" applyFont="1" applyFill="1" applyBorder="1" applyAlignment="1">
      <alignment horizontal="center"/>
    </xf>
    <xf numFmtId="176" fontId="9" fillId="3" borderId="9" xfId="7" applyNumberFormat="1" applyFont="1" applyFill="1" applyBorder="1" applyAlignment="1">
      <alignment horizontal="right"/>
    </xf>
    <xf numFmtId="0" fontId="9" fillId="3" borderId="12" xfId="40" applyFont="1" applyFill="1" applyBorder="1"/>
    <xf numFmtId="183" fontId="9" fillId="3" borderId="17" xfId="7" applyNumberFormat="1" applyFont="1" applyFill="1" applyBorder="1" applyAlignment="1">
      <alignment horizontal="center"/>
    </xf>
    <xf numFmtId="176" fontId="9" fillId="3" borderId="17" xfId="7" applyNumberFormat="1" applyFont="1" applyFill="1" applyBorder="1" applyAlignment="1">
      <alignment horizontal="right"/>
    </xf>
    <xf numFmtId="0" fontId="9" fillId="8" borderId="0" xfId="40" applyFont="1" applyFill="1" applyBorder="1"/>
    <xf numFmtId="0" fontId="9" fillId="8" borderId="12" xfId="40" applyFont="1" applyFill="1" applyBorder="1"/>
    <xf numFmtId="1" fontId="21" fillId="22" borderId="6" xfId="7" applyNumberFormat="1" applyFont="1" applyFill="1" applyBorder="1" applyAlignment="1">
      <alignment horizontal="left"/>
    </xf>
    <xf numFmtId="0" fontId="10" fillId="6" borderId="9" xfId="7" applyFont="1" applyFill="1" applyBorder="1" applyAlignment="1">
      <alignment horizontal="right"/>
    </xf>
    <xf numFmtId="0" fontId="9" fillId="3" borderId="11" xfId="40" applyFont="1" applyFill="1" applyBorder="1"/>
    <xf numFmtId="184" fontId="9" fillId="22" borderId="14" xfId="7" quotePrefix="1" applyNumberFormat="1" applyFont="1" applyFill="1" applyBorder="1" applyAlignment="1">
      <alignment horizontal="center"/>
    </xf>
    <xf numFmtId="0" fontId="10" fillId="6" borderId="17" xfId="7" applyFont="1" applyFill="1" applyBorder="1" applyAlignment="1">
      <alignment horizontal="right"/>
    </xf>
    <xf numFmtId="176" fontId="9" fillId="8" borderId="0" xfId="44" applyNumberFormat="1" applyFont="1" applyFill="1" applyBorder="1" applyAlignment="1">
      <alignment horizontal="center"/>
    </xf>
    <xf numFmtId="0" fontId="9" fillId="8" borderId="0" xfId="40" applyFont="1" applyFill="1" applyBorder="1" applyAlignment="1">
      <alignment horizontal="right" vertical="center"/>
    </xf>
    <xf numFmtId="176" fontId="9" fillId="3" borderId="18" xfId="44" applyNumberFormat="1" applyFont="1" applyFill="1" applyBorder="1" applyAlignment="1">
      <alignment horizontal="center"/>
    </xf>
    <xf numFmtId="0" fontId="9" fillId="6" borderId="21" xfId="40" applyFont="1" applyFill="1" applyBorder="1" applyAlignment="1">
      <alignment horizontal="right" vertical="center"/>
    </xf>
    <xf numFmtId="176" fontId="9" fillId="3" borderId="21" xfId="44" applyNumberFormat="1" applyFont="1" applyFill="1" applyBorder="1" applyAlignment="1">
      <alignment horizontal="center"/>
    </xf>
    <xf numFmtId="193" fontId="9" fillId="3" borderId="21" xfId="40" applyNumberFormat="1" applyFont="1" applyFill="1" applyBorder="1" applyAlignment="1">
      <alignment horizontal="center"/>
    </xf>
    <xf numFmtId="0" fontId="9" fillId="8" borderId="11" xfId="40" applyFont="1" applyFill="1" applyBorder="1"/>
    <xf numFmtId="0" fontId="9" fillId="23" borderId="21" xfId="3" applyNumberFormat="1" applyFont="1" applyFill="1" applyBorder="1" applyAlignment="1">
      <alignment horizontal="center"/>
    </xf>
    <xf numFmtId="0" fontId="9" fillId="6" borderId="21" xfId="40" applyFont="1" applyFill="1" applyBorder="1" applyAlignment="1">
      <alignment horizontal="right"/>
    </xf>
    <xf numFmtId="1" fontId="9" fillId="3" borderId="21" xfId="40" applyNumberFormat="1" applyFont="1" applyFill="1" applyBorder="1" applyAlignment="1">
      <alignment horizontal="center"/>
    </xf>
    <xf numFmtId="0" fontId="9" fillId="3" borderId="21" xfId="40" applyFont="1" applyFill="1" applyBorder="1" applyAlignment="1">
      <alignment horizontal="center"/>
    </xf>
    <xf numFmtId="0" fontId="9" fillId="3" borderId="14" xfId="40" applyFont="1" applyFill="1" applyBorder="1"/>
    <xf numFmtId="0" fontId="9" fillId="3" borderId="15" xfId="40" applyFont="1" applyFill="1" applyBorder="1"/>
    <xf numFmtId="0" fontId="9" fillId="3" borderId="16" xfId="40" applyFont="1" applyFill="1" applyBorder="1"/>
    <xf numFmtId="0" fontId="42" fillId="21" borderId="34" xfId="9" applyFont="1" applyFill="1" applyBorder="1" applyAlignment="1">
      <alignment horizontal="centerContinuous" vertical="center"/>
    </xf>
    <xf numFmtId="0" fontId="42" fillId="21" borderId="36" xfId="9" applyFont="1" applyFill="1" applyBorder="1" applyAlignment="1">
      <alignment horizontal="centerContinuous" vertical="center"/>
    </xf>
    <xf numFmtId="0" fontId="42" fillId="21" borderId="20" xfId="9" applyFont="1" applyFill="1" applyBorder="1" applyAlignment="1">
      <alignment horizontal="centerContinuous" vertical="center"/>
    </xf>
    <xf numFmtId="0" fontId="9" fillId="3" borderId="8" xfId="7" applyFont="1" applyFill="1" applyBorder="1"/>
    <xf numFmtId="0" fontId="9" fillId="3" borderId="12" xfId="7" applyFont="1" applyFill="1" applyBorder="1"/>
    <xf numFmtId="1" fontId="9" fillId="3" borderId="18" xfId="44" applyNumberFormat="1" applyFont="1" applyFill="1" applyBorder="1" applyAlignment="1">
      <alignment horizontal="center"/>
    </xf>
    <xf numFmtId="176" fontId="9" fillId="23" borderId="21" xfId="3" applyNumberFormat="1" applyFont="1" applyFill="1" applyBorder="1" applyAlignment="1">
      <alignment horizontal="center"/>
    </xf>
    <xf numFmtId="1" fontId="9" fillId="3" borderId="21" xfId="44" applyNumberFormat="1" applyFont="1" applyFill="1" applyBorder="1" applyAlignment="1">
      <alignment horizontal="center"/>
    </xf>
    <xf numFmtId="173" fontId="9" fillId="3" borderId="21" xfId="40" applyNumberFormat="1" applyFont="1" applyFill="1" applyBorder="1" applyAlignment="1">
      <alignment horizontal="center"/>
    </xf>
    <xf numFmtId="173" fontId="9" fillId="3" borderId="9" xfId="40" applyNumberFormat="1" applyFont="1" applyFill="1" applyBorder="1" applyAlignment="1">
      <alignment horizontal="center"/>
    </xf>
    <xf numFmtId="173" fontId="9" fillId="8" borderId="21" xfId="40" applyNumberFormat="1" applyFont="1" applyFill="1" applyBorder="1" applyAlignment="1">
      <alignment horizontal="center"/>
    </xf>
    <xf numFmtId="173" fontId="9" fillId="19" borderId="42" xfId="40" applyNumberFormat="1" applyFont="1" applyFill="1" applyBorder="1" applyAlignment="1">
      <alignment horizontal="center"/>
    </xf>
    <xf numFmtId="0" fontId="9" fillId="6" borderId="20" xfId="40" applyFont="1" applyFill="1" applyBorder="1" applyAlignment="1">
      <alignment horizontal="right"/>
    </xf>
    <xf numFmtId="173" fontId="9" fillId="3" borderId="18" xfId="44" applyNumberFormat="1" applyFont="1" applyFill="1" applyBorder="1" applyAlignment="1">
      <alignment horizontal="center"/>
    </xf>
    <xf numFmtId="173" fontId="9" fillId="3" borderId="14" xfId="44" applyNumberFormat="1" applyFont="1" applyFill="1" applyBorder="1" applyAlignment="1">
      <alignment horizontal="center"/>
    </xf>
    <xf numFmtId="0" fontId="42" fillId="21" borderId="18" xfId="9" applyFont="1" applyFill="1" applyBorder="1" applyAlignment="1">
      <alignment horizontal="centerContinuous" vertical="center"/>
    </xf>
    <xf numFmtId="0" fontId="42" fillId="21" borderId="19" xfId="9" applyFont="1" applyFill="1" applyBorder="1" applyAlignment="1">
      <alignment horizontal="centerContinuous" vertical="center"/>
    </xf>
    <xf numFmtId="0" fontId="9" fillId="15" borderId="0" xfId="40" applyFont="1" applyFill="1" applyBorder="1"/>
    <xf numFmtId="0" fontId="15" fillId="3" borderId="6" xfId="6" applyFont="1" applyFill="1" applyBorder="1"/>
    <xf numFmtId="0" fontId="15" fillId="3" borderId="7" xfId="6" applyFont="1" applyFill="1" applyBorder="1"/>
    <xf numFmtId="0" fontId="15" fillId="3" borderId="8" xfId="6" applyFont="1" applyFill="1" applyBorder="1"/>
    <xf numFmtId="0" fontId="25" fillId="3" borderId="7" xfId="40" applyFont="1" applyFill="1" applyBorder="1" applyAlignment="1">
      <alignment horizontal="right" vertical="center"/>
    </xf>
    <xf numFmtId="0" fontId="9" fillId="3" borderId="7" xfId="40" applyFont="1" applyFill="1" applyBorder="1" applyAlignment="1">
      <alignment horizontal="center"/>
    </xf>
    <xf numFmtId="15" fontId="15" fillId="3" borderId="11" xfId="6" applyNumberFormat="1" applyFont="1" applyFill="1" applyBorder="1"/>
    <xf numFmtId="165" fontId="15" fillId="22" borderId="18" xfId="6" quotePrefix="1" applyNumberFormat="1" applyFont="1" applyFill="1" applyBorder="1" applyAlignment="1" applyProtection="1">
      <alignment horizontal="center"/>
    </xf>
    <xf numFmtId="0" fontId="15" fillId="6" borderId="21" xfId="6" applyNumberFormat="1" applyFont="1" applyFill="1" applyBorder="1"/>
    <xf numFmtId="0" fontId="15" fillId="3" borderId="12" xfId="6" applyFont="1" applyFill="1" applyBorder="1"/>
    <xf numFmtId="0" fontId="21" fillId="3" borderId="0" xfId="40" quotePrefix="1" applyFont="1" applyFill="1" applyBorder="1" applyAlignment="1">
      <alignment horizontal="center" vertical="center"/>
    </xf>
    <xf numFmtId="0" fontId="25" fillId="3" borderId="0" xfId="40" applyFont="1" applyFill="1" applyBorder="1" applyAlignment="1">
      <alignment horizontal="right" vertical="center"/>
    </xf>
    <xf numFmtId="164" fontId="15" fillId="22" borderId="18" xfId="6" quotePrefix="1" applyNumberFormat="1" applyFont="1" applyFill="1" applyBorder="1" applyAlignment="1" applyProtection="1">
      <alignment horizontal="center"/>
    </xf>
    <xf numFmtId="179" fontId="21" fillId="3" borderId="0" xfId="40" applyNumberFormat="1" applyFont="1" applyFill="1" applyBorder="1" applyAlignment="1">
      <alignment horizontal="right" vertical="center"/>
    </xf>
    <xf numFmtId="178" fontId="15" fillId="22" borderId="18" xfId="6" quotePrefix="1" applyNumberFormat="1" applyFont="1" applyFill="1" applyBorder="1" applyAlignment="1" applyProtection="1">
      <alignment horizontal="center"/>
    </xf>
    <xf numFmtId="0" fontId="15" fillId="3" borderId="11" xfId="6" applyFont="1" applyFill="1" applyBorder="1"/>
    <xf numFmtId="0" fontId="15" fillId="3" borderId="0" xfId="6" applyFont="1" applyFill="1" applyBorder="1"/>
    <xf numFmtId="178" fontId="15" fillId="22" borderId="18" xfId="6" quotePrefix="1" applyNumberFormat="1" applyFont="1" applyFill="1" applyBorder="1" applyAlignment="1" applyProtection="1">
      <alignment horizontal="left"/>
    </xf>
    <xf numFmtId="0" fontId="9" fillId="15" borderId="0" xfId="9" applyFont="1" applyFill="1"/>
    <xf numFmtId="178" fontId="15" fillId="22" borderId="18" xfId="6" applyNumberFormat="1" applyFont="1" applyFill="1" applyBorder="1" applyAlignment="1" applyProtection="1">
      <alignment horizontal="center"/>
    </xf>
    <xf numFmtId="0" fontId="15" fillId="3" borderId="14" xfId="6" applyFont="1" applyFill="1" applyBorder="1"/>
    <xf numFmtId="0" fontId="15" fillId="3" borderId="15" xfId="6" applyFont="1" applyFill="1" applyBorder="1"/>
    <xf numFmtId="0" fontId="15" fillId="3" borderId="16" xfId="6" applyFont="1" applyFill="1" applyBorder="1"/>
    <xf numFmtId="0" fontId="9" fillId="0" borderId="0" xfId="2" applyFont="1" applyAlignment="1">
      <alignment horizontal="right"/>
    </xf>
    <xf numFmtId="0" fontId="31" fillId="0" borderId="0" xfId="0" applyFont="1"/>
    <xf numFmtId="164" fontId="9" fillId="0" borderId="0" xfId="3" quotePrefix="1" applyNumberFormat="1" applyFont="1" applyBorder="1" applyAlignment="1"/>
    <xf numFmtId="173" fontId="9" fillId="0" borderId="0" xfId="2" applyNumberFormat="1" applyFont="1" applyBorder="1" applyAlignment="1"/>
    <xf numFmtId="173" fontId="9" fillId="0" borderId="0" xfId="2" applyNumberFormat="1" applyFont="1" applyBorder="1"/>
    <xf numFmtId="164" fontId="9" fillId="0" borderId="0" xfId="3" applyNumberFormat="1" applyFont="1"/>
    <xf numFmtId="164" fontId="9" fillId="0" borderId="2" xfId="3" quotePrefix="1" applyNumberFormat="1" applyFont="1" applyBorder="1" applyAlignment="1"/>
    <xf numFmtId="164" fontId="9" fillId="0" borderId="3" xfId="3" quotePrefix="1" applyNumberFormat="1" applyFont="1" applyBorder="1" applyAlignment="1"/>
    <xf numFmtId="173" fontId="9" fillId="0" borderId="3" xfId="2" applyNumberFormat="1" applyFont="1" applyBorder="1" applyAlignment="1"/>
    <xf numFmtId="173" fontId="9" fillId="0" borderId="3" xfId="2" applyNumberFormat="1" applyFont="1" applyBorder="1"/>
    <xf numFmtId="164" fontId="9" fillId="0" borderId="5" xfId="3" quotePrefix="1" applyNumberFormat="1" applyFont="1" applyBorder="1" applyAlignment="1"/>
    <xf numFmtId="0" fontId="9" fillId="0" borderId="23" xfId="2" applyFont="1" applyBorder="1" applyAlignment="1">
      <alignment horizontal="right"/>
    </xf>
    <xf numFmtId="164" fontId="9" fillId="0" borderId="5" xfId="2" applyNumberFormat="1" applyFont="1" applyBorder="1" applyAlignment="1">
      <alignment horizontal="right"/>
    </xf>
    <xf numFmtId="164" fontId="9" fillId="0" borderId="0" xfId="1" applyNumberFormat="1" applyFont="1" applyBorder="1"/>
    <xf numFmtId="0" fontId="9" fillId="0" borderId="0" xfId="2" applyFont="1" applyBorder="1"/>
    <xf numFmtId="0" fontId="9" fillId="0" borderId="0" xfId="2" applyFont="1" applyBorder="1" applyAlignment="1">
      <alignment horizontal="right" vertical="center"/>
    </xf>
    <xf numFmtId="164" fontId="9" fillId="0" borderId="0" xfId="3" applyNumberFormat="1" applyFont="1" applyBorder="1"/>
    <xf numFmtId="0" fontId="31" fillId="10" borderId="0" xfId="0" applyFont="1" applyFill="1"/>
    <xf numFmtId="164" fontId="32" fillId="0" borderId="10" xfId="3" applyNumberFormat="1" applyFont="1" applyBorder="1"/>
    <xf numFmtId="0" fontId="10" fillId="15" borderId="0" xfId="2" applyFont="1" applyFill="1" applyBorder="1" applyAlignment="1">
      <alignment horizontal="center" vertical="center"/>
    </xf>
    <xf numFmtId="0" fontId="10" fillId="14" borderId="22" xfId="2" applyFont="1" applyFill="1" applyBorder="1" applyAlignment="1">
      <alignment horizontal="center"/>
    </xf>
    <xf numFmtId="0" fontId="10" fillId="14" borderId="23" xfId="2" applyFont="1" applyFill="1" applyBorder="1" applyAlignment="1">
      <alignment horizontal="center"/>
    </xf>
    <xf numFmtId="0" fontId="10" fillId="14" borderId="23" xfId="2" applyFont="1" applyFill="1" applyBorder="1" applyAlignment="1">
      <alignment horizontal="right"/>
    </xf>
    <xf numFmtId="0" fontId="10" fillId="14" borderId="24" xfId="2" applyFont="1" applyFill="1" applyBorder="1" applyAlignment="1">
      <alignment horizontal="center"/>
    </xf>
    <xf numFmtId="0" fontId="9" fillId="0" borderId="38" xfId="2" applyFont="1" applyBorder="1"/>
    <xf numFmtId="164" fontId="9" fillId="0" borderId="0" xfId="2" applyNumberFormat="1" applyFont="1" applyBorder="1"/>
    <xf numFmtId="0" fontId="9" fillId="0" borderId="0" xfId="2" applyFont="1" applyAlignment="1"/>
    <xf numFmtId="0" fontId="10" fillId="14" borderId="42" xfId="2" applyFont="1" applyFill="1" applyBorder="1" applyAlignment="1">
      <alignment horizontal="center"/>
    </xf>
    <xf numFmtId="0" fontId="10" fillId="14" borderId="2" xfId="2" applyFont="1" applyFill="1" applyBorder="1" applyAlignment="1">
      <alignment horizontal="center" vertical="center"/>
    </xf>
    <xf numFmtId="0" fontId="10" fillId="14" borderId="3" xfId="2" applyFont="1" applyFill="1" applyBorder="1" applyAlignment="1">
      <alignment horizontal="center" vertical="center"/>
    </xf>
    <xf numFmtId="0" fontId="10" fillId="14" borderId="38" xfId="2" applyFont="1" applyFill="1" applyBorder="1" applyAlignment="1">
      <alignment horizontal="center"/>
    </xf>
    <xf numFmtId="0" fontId="10" fillId="14" borderId="39" xfId="2" applyFont="1" applyFill="1" applyBorder="1" applyAlignment="1">
      <alignment horizontal="center"/>
    </xf>
    <xf numFmtId="0" fontId="10" fillId="14" borderId="23" xfId="2" applyFont="1" applyFill="1" applyBorder="1" applyAlignment="1">
      <alignment horizontal="center" vertical="center"/>
    </xf>
    <xf numFmtId="0" fontId="9" fillId="0" borderId="21" xfId="2" applyFont="1" applyBorder="1" applyAlignment="1">
      <alignment horizontal="center" vertical="center"/>
    </xf>
    <xf numFmtId="0" fontId="31" fillId="0" borderId="23" xfId="0" applyFont="1" applyBorder="1"/>
    <xf numFmtId="0" fontId="10" fillId="15" borderId="21" xfId="2" applyFont="1" applyFill="1" applyBorder="1" applyAlignment="1">
      <alignment horizontal="center" vertical="center"/>
    </xf>
    <xf numFmtId="10" fontId="9" fillId="10" borderId="29" xfId="2" applyNumberFormat="1" applyFont="1" applyFill="1" applyBorder="1"/>
    <xf numFmtId="10" fontId="9" fillId="10" borderId="13" xfId="2" applyNumberFormat="1" applyFont="1" applyFill="1" applyBorder="1"/>
    <xf numFmtId="9" fontId="9" fillId="10" borderId="47" xfId="2" applyNumberFormat="1" applyFont="1" applyFill="1" applyBorder="1"/>
    <xf numFmtId="0" fontId="9" fillId="10" borderId="29" xfId="2" applyNumberFormat="1" applyFont="1" applyFill="1" applyBorder="1"/>
    <xf numFmtId="173" fontId="9" fillId="10" borderId="13" xfId="2" applyNumberFormat="1" applyFont="1" applyFill="1" applyBorder="1"/>
    <xf numFmtId="0" fontId="9" fillId="10" borderId="47" xfId="2" applyFont="1" applyFill="1" applyBorder="1"/>
    <xf numFmtId="0" fontId="9" fillId="10" borderId="10" xfId="2" applyFont="1" applyFill="1" applyBorder="1"/>
    <xf numFmtId="0" fontId="9" fillId="10" borderId="10" xfId="2" applyFont="1" applyFill="1" applyBorder="1" applyAlignment="1">
      <alignment vertical="center"/>
    </xf>
    <xf numFmtId="10" fontId="9" fillId="10" borderId="50" xfId="2" applyNumberFormat="1" applyFont="1" applyFill="1" applyBorder="1"/>
    <xf numFmtId="10" fontId="9" fillId="10" borderId="48" xfId="2" applyNumberFormat="1" applyFont="1" applyFill="1" applyBorder="1"/>
    <xf numFmtId="9" fontId="9" fillId="10" borderId="49" xfId="2" applyNumberFormat="1" applyFont="1" applyFill="1" applyBorder="1"/>
    <xf numFmtId="0" fontId="9" fillId="10" borderId="50" xfId="2" applyFont="1" applyFill="1" applyBorder="1"/>
    <xf numFmtId="173" fontId="9" fillId="10" borderId="48" xfId="2" applyNumberFormat="1" applyFont="1" applyFill="1" applyBorder="1"/>
    <xf numFmtId="0" fontId="9" fillId="8" borderId="48" xfId="2" applyFont="1" applyFill="1" applyBorder="1"/>
    <xf numFmtId="0" fontId="9" fillId="10" borderId="49" xfId="2" applyFont="1" applyFill="1" applyBorder="1"/>
    <xf numFmtId="0" fontId="9" fillId="10" borderId="24" xfId="2" applyFont="1" applyFill="1" applyBorder="1"/>
    <xf numFmtId="181" fontId="9" fillId="0" borderId="0" xfId="2" applyNumberFormat="1" applyFont="1"/>
    <xf numFmtId="10" fontId="9" fillId="0" borderId="0" xfId="2" applyNumberFormat="1" applyFont="1"/>
    <xf numFmtId="0" fontId="10" fillId="15" borderId="50" xfId="2" applyFont="1" applyFill="1" applyBorder="1" applyAlignment="1">
      <alignment horizontal="center"/>
    </xf>
    <xf numFmtId="0" fontId="10" fillId="15" borderId="48" xfId="2" applyFont="1" applyFill="1" applyBorder="1" applyAlignment="1">
      <alignment horizontal="center"/>
    </xf>
    <xf numFmtId="0" fontId="10" fillId="15" borderId="49" xfId="2" applyFont="1" applyFill="1" applyBorder="1" applyAlignment="1">
      <alignment horizontal="center"/>
    </xf>
    <xf numFmtId="0" fontId="10" fillId="15" borderId="43" xfId="2" applyFont="1" applyFill="1" applyBorder="1" applyAlignment="1">
      <alignment horizontal="center"/>
    </xf>
    <xf numFmtId="0" fontId="10" fillId="14" borderId="43" xfId="2" applyFont="1" applyFill="1" applyBorder="1" applyAlignment="1">
      <alignment horizontal="centerContinuous"/>
    </xf>
    <xf numFmtId="0" fontId="10" fillId="14" borderId="38" xfId="2" applyFont="1" applyFill="1" applyBorder="1" applyAlignment="1">
      <alignment horizontal="centerContinuous"/>
    </xf>
    <xf numFmtId="0" fontId="10" fillId="14" borderId="39" xfId="2" applyFont="1" applyFill="1" applyBorder="1" applyAlignment="1">
      <alignment horizontal="centerContinuous"/>
    </xf>
    <xf numFmtId="0" fontId="10" fillId="14" borderId="23" xfId="2" applyFont="1" applyFill="1" applyBorder="1" applyAlignment="1">
      <alignment horizontal="centerContinuous"/>
    </xf>
    <xf numFmtId="0" fontId="10" fillId="14" borderId="24" xfId="2" applyFont="1" applyFill="1" applyBorder="1" applyAlignment="1">
      <alignment horizontal="centerContinuous"/>
    </xf>
    <xf numFmtId="0" fontId="10" fillId="14" borderId="22" xfId="2" applyFont="1" applyFill="1" applyBorder="1" applyAlignment="1">
      <alignment horizontal="centerContinuous"/>
    </xf>
    <xf numFmtId="0" fontId="44" fillId="3" borderId="5" xfId="2" applyFont="1" applyFill="1" applyBorder="1"/>
    <xf numFmtId="0" fontId="9" fillId="8" borderId="17" xfId="2" applyFont="1" applyFill="1" applyBorder="1" applyAlignment="1">
      <alignment horizontal="center"/>
    </xf>
    <xf numFmtId="0" fontId="8" fillId="0" borderId="23" xfId="2" applyFont="1" applyBorder="1"/>
    <xf numFmtId="175" fontId="9" fillId="8" borderId="9" xfId="2" applyNumberFormat="1" applyFont="1" applyFill="1" applyBorder="1" applyAlignment="1">
      <alignment horizontal="left"/>
    </xf>
    <xf numFmtId="175" fontId="9" fillId="3" borderId="9" xfId="2" applyNumberFormat="1" applyFont="1" applyFill="1" applyBorder="1" applyAlignment="1"/>
    <xf numFmtId="175" fontId="9" fillId="8" borderId="13" xfId="2" applyNumberFormat="1" applyFont="1" applyFill="1" applyBorder="1" applyAlignment="1">
      <alignment horizontal="left"/>
    </xf>
    <xf numFmtId="175" fontId="9" fillId="3" borderId="13" xfId="2" applyNumberFormat="1" applyFont="1" applyFill="1" applyBorder="1" applyAlignment="1"/>
    <xf numFmtId="175" fontId="9" fillId="8" borderId="17" xfId="2" applyNumberFormat="1" applyFont="1" applyFill="1" applyBorder="1" applyAlignment="1">
      <alignment horizontal="left"/>
    </xf>
    <xf numFmtId="175" fontId="9" fillId="3" borderId="17" xfId="2" applyNumberFormat="1" applyFont="1" applyFill="1" applyBorder="1" applyAlignment="1"/>
    <xf numFmtId="173" fontId="9" fillId="3" borderId="2" xfId="2" applyNumberFormat="1" applyFont="1" applyFill="1" applyBorder="1" applyAlignment="1"/>
    <xf numFmtId="173" fontId="9" fillId="3" borderId="3" xfId="2" applyNumberFormat="1" applyFont="1" applyFill="1" applyBorder="1" applyAlignment="1"/>
    <xf numFmtId="173" fontId="9" fillId="3" borderId="5" xfId="2" applyNumberFormat="1" applyFont="1" applyFill="1" applyBorder="1" applyAlignment="1"/>
    <xf numFmtId="173" fontId="9" fillId="3" borderId="0" xfId="2" applyNumberFormat="1" applyFont="1" applyFill="1" applyBorder="1" applyAlignment="1"/>
    <xf numFmtId="0" fontId="9" fillId="0" borderId="2" xfId="2" applyFont="1" applyBorder="1"/>
    <xf numFmtId="0" fontId="9" fillId="0" borderId="5" xfId="2" applyFont="1" applyBorder="1"/>
    <xf numFmtId="0" fontId="9" fillId="0" borderId="22" xfId="2" applyFont="1" applyBorder="1"/>
    <xf numFmtId="0" fontId="9" fillId="8" borderId="17" xfId="2" applyNumberFormat="1" applyFont="1" applyFill="1" applyBorder="1" applyAlignment="1">
      <alignment horizontal="center"/>
    </xf>
    <xf numFmtId="0" fontId="9" fillId="3" borderId="9" xfId="2" applyFont="1" applyFill="1" applyBorder="1" applyAlignment="1">
      <alignment horizontal="center" vertical="center"/>
    </xf>
    <xf numFmtId="0" fontId="9" fillId="3" borderId="13" xfId="2" applyFont="1" applyFill="1" applyBorder="1" applyAlignment="1">
      <alignment horizontal="center" vertical="center"/>
    </xf>
    <xf numFmtId="0" fontId="21" fillId="7" borderId="14" xfId="2" applyNumberFormat="1" applyFont="1" applyFill="1" applyBorder="1" applyAlignment="1" applyProtection="1">
      <alignment horizontal="left" vertical="center"/>
    </xf>
    <xf numFmtId="0" fontId="9" fillId="3" borderId="17" xfId="2" applyFont="1" applyFill="1" applyBorder="1" applyAlignment="1">
      <alignment horizontal="center" vertical="center"/>
    </xf>
    <xf numFmtId="0" fontId="3" fillId="3" borderId="16" xfId="9" applyFont="1" applyFill="1" applyBorder="1"/>
    <xf numFmtId="0" fontId="29" fillId="3" borderId="10" xfId="2" applyFont="1" applyFill="1" applyBorder="1"/>
    <xf numFmtId="0" fontId="3" fillId="12" borderId="0" xfId="9" applyFill="1"/>
    <xf numFmtId="164" fontId="9" fillId="0" borderId="2" xfId="2" applyNumberFormat="1" applyFont="1" applyBorder="1" applyAlignment="1">
      <alignment horizontal="right"/>
    </xf>
    <xf numFmtId="164" fontId="9" fillId="0" borderId="3" xfId="2" applyNumberFormat="1" applyFont="1" applyBorder="1"/>
    <xf numFmtId="0" fontId="9" fillId="0" borderId="3" xfId="2" applyFont="1" applyBorder="1" applyAlignment="1">
      <alignment horizontal="right" vertical="center"/>
    </xf>
    <xf numFmtId="0" fontId="9" fillId="0" borderId="40" xfId="2" applyFont="1" applyBorder="1"/>
    <xf numFmtId="0" fontId="9" fillId="0" borderId="41" xfId="2" applyFont="1" applyBorder="1"/>
    <xf numFmtId="164" fontId="9" fillId="0" borderId="5" xfId="2" applyNumberFormat="1" applyFont="1" applyFill="1" applyBorder="1" applyAlignment="1">
      <alignment horizontal="right"/>
    </xf>
    <xf numFmtId="164" fontId="9" fillId="0" borderId="22" xfId="2" applyNumberFormat="1" applyFont="1" applyFill="1" applyBorder="1" applyAlignment="1">
      <alignment horizontal="right"/>
    </xf>
    <xf numFmtId="164" fontId="9" fillId="0" borderId="23" xfId="2" applyNumberFormat="1" applyFont="1" applyBorder="1"/>
    <xf numFmtId="0" fontId="9" fillId="0" borderId="23" xfId="2" applyFont="1" applyBorder="1" applyAlignment="1">
      <alignment horizontal="right" vertical="center"/>
    </xf>
    <xf numFmtId="173" fontId="9" fillId="0" borderId="23" xfId="2" applyNumberFormat="1" applyFont="1" applyBorder="1"/>
    <xf numFmtId="0" fontId="9" fillId="0" borderId="43" xfId="2" applyFont="1" applyBorder="1"/>
    <xf numFmtId="0" fontId="10" fillId="14" borderId="43" xfId="2" applyFont="1" applyFill="1" applyBorder="1" applyAlignment="1">
      <alignment horizontal="center"/>
    </xf>
    <xf numFmtId="10" fontId="9" fillId="0" borderId="3" xfId="2" applyNumberFormat="1" applyFont="1" applyBorder="1"/>
    <xf numFmtId="10" fontId="9" fillId="0" borderId="0" xfId="2" applyNumberFormat="1" applyFont="1" applyBorder="1"/>
    <xf numFmtId="0" fontId="9" fillId="0" borderId="38" xfId="2" applyFont="1" applyBorder="1" applyAlignment="1">
      <alignment horizontal="right"/>
    </xf>
    <xf numFmtId="164" fontId="9" fillId="0" borderId="38" xfId="2" applyNumberFormat="1" applyFont="1" applyBorder="1"/>
    <xf numFmtId="164" fontId="9" fillId="0" borderId="38" xfId="3" quotePrefix="1" applyNumberFormat="1" applyFont="1" applyBorder="1" applyAlignment="1"/>
    <xf numFmtId="10" fontId="9" fillId="0" borderId="38" xfId="2" applyNumberFormat="1" applyFont="1" applyBorder="1"/>
    <xf numFmtId="173" fontId="9" fillId="0" borderId="38" xfId="2" applyNumberFormat="1" applyFont="1" applyBorder="1"/>
    <xf numFmtId="0" fontId="31" fillId="0" borderId="10" xfId="0" applyFont="1" applyBorder="1"/>
    <xf numFmtId="0" fontId="10" fillId="14" borderId="37" xfId="2" applyFont="1" applyFill="1" applyBorder="1" applyAlignment="1">
      <alignment horizontal="center" vertical="center"/>
    </xf>
    <xf numFmtId="0" fontId="10" fillId="14" borderId="38" xfId="2" applyFont="1" applyFill="1" applyBorder="1" applyAlignment="1">
      <alignment horizontal="center" vertical="center"/>
    </xf>
    <xf numFmtId="0" fontId="9" fillId="0" borderId="15" xfId="2" applyFont="1" applyBorder="1" applyAlignment="1">
      <alignment horizontal="center" vertical="center"/>
    </xf>
    <xf numFmtId="0" fontId="9" fillId="8" borderId="9" xfId="2" applyFont="1" applyFill="1" applyBorder="1" applyAlignment="1">
      <alignment horizontal="center"/>
    </xf>
    <xf numFmtId="0" fontId="9" fillId="8" borderId="13" xfId="2" applyFont="1" applyFill="1" applyBorder="1" applyAlignment="1">
      <alignment horizontal="center"/>
    </xf>
    <xf numFmtId="0" fontId="9" fillId="8" borderId="13" xfId="2" applyNumberFormat="1" applyFont="1" applyFill="1" applyBorder="1" applyAlignment="1">
      <alignment horizontal="center"/>
    </xf>
    <xf numFmtId="0" fontId="9" fillId="20" borderId="13" xfId="2" applyNumberFormat="1" applyFont="1" applyFill="1" applyBorder="1" applyAlignment="1">
      <alignment horizontal="center"/>
    </xf>
    <xf numFmtId="0" fontId="9" fillId="20" borderId="13" xfId="2" applyFont="1" applyFill="1" applyBorder="1" applyAlignment="1"/>
    <xf numFmtId="164" fontId="9" fillId="20" borderId="13" xfId="2" applyNumberFormat="1" applyFont="1" applyFill="1" applyBorder="1" applyAlignment="1"/>
    <xf numFmtId="0" fontId="9" fillId="20" borderId="13" xfId="2" applyFont="1" applyFill="1" applyBorder="1" applyAlignment="1">
      <alignment horizontal="center"/>
    </xf>
    <xf numFmtId="0" fontId="9" fillId="20" borderId="17" xfId="2" applyNumberFormat="1" applyFont="1" applyFill="1" applyBorder="1" applyAlignment="1">
      <alignment horizontal="center"/>
    </xf>
    <xf numFmtId="0" fontId="9" fillId="20" borderId="17" xfId="2" applyFont="1" applyFill="1" applyBorder="1" applyAlignment="1"/>
    <xf numFmtId="164" fontId="9" fillId="20" borderId="17" xfId="2" applyNumberFormat="1" applyFont="1" applyFill="1" applyBorder="1" applyAlignment="1"/>
    <xf numFmtId="0" fontId="9" fillId="20" borderId="17" xfId="2" applyFont="1" applyFill="1" applyBorder="1" applyAlignment="1">
      <alignment horizontal="center"/>
    </xf>
    <xf numFmtId="0" fontId="9" fillId="3" borderId="5" xfId="2" applyFont="1" applyFill="1" applyBorder="1" applyAlignment="1">
      <alignment horizontal="left"/>
    </xf>
    <xf numFmtId="0" fontId="9" fillId="3" borderId="8" xfId="3" applyNumberFormat="1" applyFont="1" applyFill="1" applyBorder="1" applyAlignment="1">
      <alignment horizontal="center"/>
    </xf>
    <xf numFmtId="185" fontId="9" fillId="3" borderId="9" xfId="2" applyNumberFormat="1" applyFont="1" applyFill="1" applyBorder="1" applyAlignment="1">
      <alignment horizontal="center"/>
    </xf>
    <xf numFmtId="0" fontId="9" fillId="3" borderId="12" xfId="3" applyNumberFormat="1" applyFont="1" applyFill="1" applyBorder="1" applyAlignment="1">
      <alignment horizontal="center"/>
    </xf>
    <xf numFmtId="185" fontId="9" fillId="3" borderId="13" xfId="2" applyNumberFormat="1" applyFont="1" applyFill="1" applyBorder="1" applyAlignment="1">
      <alignment horizontal="center"/>
    </xf>
    <xf numFmtId="172" fontId="8" fillId="0" borderId="0" xfId="2" applyNumberFormat="1" applyFont="1"/>
    <xf numFmtId="0" fontId="8" fillId="0" borderId="0" xfId="2" quotePrefix="1" applyFont="1"/>
    <xf numFmtId="0" fontId="9" fillId="3" borderId="16" xfId="3" applyNumberFormat="1" applyFont="1" applyFill="1" applyBorder="1" applyAlignment="1">
      <alignment horizontal="center"/>
    </xf>
    <xf numFmtId="185" fontId="9" fillId="3" borderId="17" xfId="2" applyNumberFormat="1" applyFont="1" applyFill="1" applyBorder="1" applyAlignment="1">
      <alignment horizontal="center"/>
    </xf>
    <xf numFmtId="173" fontId="8" fillId="0" borderId="0" xfId="2" applyNumberFormat="1" applyFont="1"/>
    <xf numFmtId="172" fontId="21" fillId="7" borderId="9" xfId="2" applyNumberFormat="1" applyFont="1" applyFill="1" applyBorder="1" applyAlignment="1" applyProtection="1">
      <alignment horizontal="left"/>
    </xf>
    <xf numFmtId="0" fontId="10" fillId="3" borderId="9" xfId="2" applyFont="1" applyFill="1" applyBorder="1" applyAlignment="1">
      <alignment horizontal="center"/>
    </xf>
    <xf numFmtId="172" fontId="21" fillId="7" borderId="13" xfId="2" applyNumberFormat="1" applyFont="1" applyFill="1" applyBorder="1" applyAlignment="1" applyProtection="1">
      <alignment horizontal="left"/>
    </xf>
    <xf numFmtId="175" fontId="9" fillId="11" borderId="13" xfId="2" applyNumberFormat="1" applyFont="1" applyFill="1" applyBorder="1" applyAlignment="1">
      <alignment horizontal="left"/>
    </xf>
    <xf numFmtId="0" fontId="9" fillId="3" borderId="13" xfId="2" applyFont="1" applyFill="1" applyBorder="1" applyAlignment="1">
      <alignment horizontal="center" vertical="center" wrapText="1"/>
    </xf>
    <xf numFmtId="0" fontId="10" fillId="3" borderId="13" xfId="2" applyFont="1" applyFill="1" applyBorder="1" applyAlignment="1">
      <alignment horizontal="center"/>
    </xf>
    <xf numFmtId="175" fontId="9" fillId="11" borderId="17" xfId="2" applyNumberFormat="1" applyFont="1" applyFill="1" applyBorder="1" applyAlignment="1">
      <alignment horizontal="left"/>
    </xf>
    <xf numFmtId="0" fontId="9" fillId="3" borderId="17" xfId="2" applyFont="1" applyFill="1" applyBorder="1" applyAlignment="1">
      <alignment horizontal="center" vertical="center" wrapText="1"/>
    </xf>
    <xf numFmtId="191" fontId="9" fillId="0" borderId="0" xfId="2" applyNumberFormat="1" applyFont="1"/>
    <xf numFmtId="14" fontId="9" fillId="0" borderId="0" xfId="2" applyNumberFormat="1" applyFont="1"/>
    <xf numFmtId="0" fontId="9" fillId="8" borderId="0" xfId="2" applyFont="1" applyFill="1" applyBorder="1" applyAlignment="1">
      <alignment horizontal="left"/>
    </xf>
    <xf numFmtId="0" fontId="9" fillId="0" borderId="31" xfId="2" applyFont="1" applyBorder="1"/>
    <xf numFmtId="0" fontId="9" fillId="0" borderId="32" xfId="2" applyFont="1" applyBorder="1"/>
    <xf numFmtId="0" fontId="9" fillId="8" borderId="7" xfId="2" applyFont="1" applyFill="1" applyBorder="1" applyAlignment="1">
      <alignment horizontal="center"/>
    </xf>
    <xf numFmtId="0" fontId="9" fillId="3" borderId="7" xfId="2" applyNumberFormat="1" applyFont="1" applyFill="1" applyBorder="1" applyAlignment="1">
      <alignment horizontal="center"/>
    </xf>
    <xf numFmtId="0" fontId="9" fillId="0" borderId="33" xfId="2" applyFont="1" applyBorder="1"/>
    <xf numFmtId="0" fontId="9" fillId="0" borderId="34" xfId="2" applyFont="1" applyBorder="1"/>
    <xf numFmtId="0" fontId="9" fillId="0" borderId="56" xfId="2" applyFont="1" applyBorder="1"/>
    <xf numFmtId="0" fontId="9" fillId="0" borderId="57" xfId="2" applyFont="1" applyBorder="1"/>
    <xf numFmtId="0" fontId="9" fillId="8" borderId="15" xfId="2" applyFont="1" applyFill="1" applyBorder="1" applyAlignment="1">
      <alignment horizontal="center"/>
    </xf>
    <xf numFmtId="173" fontId="3" fillId="3" borderId="8" xfId="2" applyNumberFormat="1" applyFont="1" applyFill="1" applyBorder="1" applyAlignment="1">
      <alignment horizontal="right"/>
    </xf>
    <xf numFmtId="173" fontId="3" fillId="3" borderId="12" xfId="2" applyNumberFormat="1" applyFont="1" applyFill="1" applyBorder="1" applyAlignment="1">
      <alignment horizontal="right"/>
    </xf>
    <xf numFmtId="0" fontId="31" fillId="0" borderId="0" xfId="28" applyFont="1"/>
    <xf numFmtId="0" fontId="31" fillId="10" borderId="0" xfId="28" applyFont="1" applyFill="1"/>
    <xf numFmtId="164" fontId="9" fillId="0" borderId="6" xfId="2" applyNumberFormat="1" applyFont="1" applyBorder="1" applyAlignment="1">
      <alignment horizontal="right"/>
    </xf>
    <xf numFmtId="164" fontId="9" fillId="0" borderId="7" xfId="2" applyNumberFormat="1" applyFont="1" applyBorder="1"/>
    <xf numFmtId="173" fontId="9" fillId="0" borderId="7" xfId="2" applyNumberFormat="1" applyFont="1" applyBorder="1"/>
    <xf numFmtId="0" fontId="9" fillId="0" borderId="7" xfId="2" applyFont="1" applyBorder="1"/>
    <xf numFmtId="0" fontId="9" fillId="0" borderId="8" xfId="2" applyFont="1" applyBorder="1"/>
    <xf numFmtId="164" fontId="9" fillId="0" borderId="11" xfId="2" applyNumberFormat="1" applyFont="1" applyBorder="1" applyAlignment="1">
      <alignment horizontal="right"/>
    </xf>
    <xf numFmtId="0" fontId="9" fillId="0" borderId="12" xfId="2" applyFont="1" applyBorder="1"/>
    <xf numFmtId="164" fontId="40" fillId="0" borderId="6" xfId="2" applyNumberFormat="1" applyFont="1" applyBorder="1" applyAlignment="1">
      <alignment horizontal="right"/>
    </xf>
    <xf numFmtId="164" fontId="40" fillId="0" borderId="7" xfId="2" applyNumberFormat="1" applyFont="1" applyBorder="1"/>
    <xf numFmtId="173" fontId="40" fillId="0" borderId="7" xfId="2" applyNumberFormat="1" applyFont="1" applyBorder="1"/>
    <xf numFmtId="0" fontId="40" fillId="0" borderId="7" xfId="2" applyFont="1" applyBorder="1"/>
    <xf numFmtId="0" fontId="40" fillId="0" borderId="8" xfId="2" applyFont="1" applyBorder="1"/>
    <xf numFmtId="164" fontId="40" fillId="0" borderId="14" xfId="2" applyNumberFormat="1" applyFont="1" applyBorder="1" applyAlignment="1">
      <alignment horizontal="right"/>
    </xf>
    <xf numFmtId="164" fontId="40" fillId="0" borderId="15" xfId="2" applyNumberFormat="1" applyFont="1" applyBorder="1"/>
    <xf numFmtId="173" fontId="40" fillId="0" borderId="15" xfId="2" applyNumberFormat="1" applyFont="1" applyBorder="1"/>
    <xf numFmtId="0" fontId="40" fillId="0" borderId="15" xfId="2" applyFont="1" applyBorder="1"/>
    <xf numFmtId="0" fontId="40" fillId="0" borderId="16" xfId="2" applyFont="1" applyBorder="1"/>
    <xf numFmtId="164" fontId="32" fillId="0" borderId="0" xfId="3" applyNumberFormat="1" applyFont="1" applyBorder="1"/>
    <xf numFmtId="164" fontId="9" fillId="0" borderId="14" xfId="2" applyNumberFormat="1" applyFont="1" applyBorder="1" applyAlignment="1">
      <alignment horizontal="right"/>
    </xf>
    <xf numFmtId="164" fontId="9" fillId="0" borderId="15" xfId="2" applyNumberFormat="1" applyFont="1" applyBorder="1"/>
    <xf numFmtId="173" fontId="9" fillId="0" borderId="15" xfId="2" applyNumberFormat="1" applyFont="1" applyBorder="1"/>
    <xf numFmtId="0" fontId="9" fillId="0" borderId="15" xfId="2" applyFont="1" applyBorder="1"/>
    <xf numFmtId="0" fontId="9" fillId="0" borderId="16" xfId="2" applyFont="1" applyBorder="1"/>
    <xf numFmtId="0" fontId="10" fillId="14" borderId="18" xfId="2" applyFont="1" applyFill="1" applyBorder="1" applyAlignment="1">
      <alignment horizontal="center"/>
    </xf>
    <xf numFmtId="0" fontId="10" fillId="14" borderId="19" xfId="2" applyFont="1" applyFill="1" applyBorder="1" applyAlignment="1">
      <alignment horizontal="center"/>
    </xf>
    <xf numFmtId="0" fontId="10" fillId="14" borderId="19" xfId="2" applyFont="1" applyFill="1" applyBorder="1" applyAlignment="1">
      <alignment horizontal="center" vertical="center"/>
    </xf>
    <xf numFmtId="0" fontId="10" fillId="14" borderId="20" xfId="2" applyFont="1" applyFill="1" applyBorder="1" applyAlignment="1">
      <alignment horizontal="center"/>
    </xf>
    <xf numFmtId="0" fontId="31" fillId="0" borderId="23" xfId="28" applyFont="1" applyBorder="1"/>
    <xf numFmtId="10" fontId="9" fillId="10" borderId="47" xfId="2" applyNumberFormat="1" applyFont="1" applyFill="1" applyBorder="1"/>
    <xf numFmtId="10" fontId="9" fillId="10" borderId="49" xfId="2" applyNumberFormat="1" applyFont="1" applyFill="1" applyBorder="1"/>
    <xf numFmtId="0" fontId="1" fillId="0" borderId="0" xfId="28"/>
    <xf numFmtId="0" fontId="9" fillId="10" borderId="17" xfId="2" applyFont="1" applyFill="1" applyBorder="1" applyAlignment="1">
      <alignment horizontal="center"/>
    </xf>
    <xf numFmtId="0" fontId="9" fillId="11" borderId="17" xfId="2" applyNumberFormat="1" applyFont="1" applyFill="1" applyBorder="1" applyAlignment="1">
      <alignment horizontal="center"/>
    </xf>
    <xf numFmtId="0" fontId="9" fillId="3" borderId="3" xfId="2" applyFont="1" applyFill="1" applyBorder="1" applyAlignment="1">
      <alignment horizontal="right"/>
    </xf>
    <xf numFmtId="0" fontId="21" fillId="7" borderId="21" xfId="2" applyNumberFormat="1" applyFont="1" applyFill="1" applyBorder="1" applyAlignment="1" applyProtection="1"/>
    <xf numFmtId="0" fontId="9" fillId="19" borderId="21" xfId="2" applyNumberFormat="1" applyFont="1" applyFill="1" applyBorder="1" applyAlignment="1">
      <alignment horizontal="left"/>
    </xf>
    <xf numFmtId="0" fontId="9" fillId="19" borderId="21" xfId="2" applyNumberFormat="1" applyFont="1" applyFill="1" applyBorder="1" applyAlignment="1">
      <alignment horizontal="center"/>
    </xf>
    <xf numFmtId="0" fontId="9" fillId="19" borderId="18" xfId="2" applyNumberFormat="1" applyFont="1" applyFill="1" applyBorder="1" applyAlignment="1">
      <alignment horizontal="left"/>
    </xf>
    <xf numFmtId="0" fontId="9" fillId="19" borderId="20" xfId="2" applyNumberFormat="1" applyFont="1" applyFill="1" applyBorder="1" applyAlignment="1">
      <alignment horizontal="right"/>
    </xf>
    <xf numFmtId="0" fontId="9" fillId="19" borderId="13" xfId="2" applyNumberFormat="1" applyFont="1" applyFill="1" applyBorder="1" applyAlignment="1">
      <alignment horizontal="left"/>
    </xf>
    <xf numFmtId="0" fontId="9" fillId="19" borderId="13" xfId="2" applyNumberFormat="1" applyFont="1" applyFill="1" applyBorder="1" applyAlignment="1">
      <alignment horizontal="center"/>
    </xf>
    <xf numFmtId="0" fontId="9" fillId="19" borderId="11" xfId="2" applyNumberFormat="1" applyFont="1" applyFill="1" applyBorder="1" applyAlignment="1">
      <alignment horizontal="left"/>
    </xf>
    <xf numFmtId="0" fontId="9" fillId="19" borderId="12" xfId="2" applyNumberFormat="1" applyFont="1" applyFill="1" applyBorder="1" applyAlignment="1">
      <alignment horizontal="right"/>
    </xf>
    <xf numFmtId="0" fontId="9" fillId="19" borderId="17" xfId="2" applyNumberFormat="1" applyFont="1" applyFill="1" applyBorder="1" applyAlignment="1">
      <alignment horizontal="left"/>
    </xf>
    <xf numFmtId="0" fontId="9" fillId="19" borderId="17" xfId="2" applyNumberFormat="1" applyFont="1" applyFill="1" applyBorder="1" applyAlignment="1">
      <alignment horizontal="center"/>
    </xf>
    <xf numFmtId="0" fontId="9" fillId="19" borderId="14" xfId="2" applyNumberFormat="1" applyFont="1" applyFill="1" applyBorder="1" applyAlignment="1">
      <alignment horizontal="left"/>
    </xf>
    <xf numFmtId="0" fontId="9" fillId="19" borderId="16" xfId="2" applyNumberFormat="1" applyFont="1" applyFill="1" applyBorder="1" applyAlignment="1">
      <alignment horizontal="right"/>
    </xf>
    <xf numFmtId="0" fontId="9" fillId="3" borderId="14" xfId="2" applyFont="1" applyFill="1" applyBorder="1" applyAlignment="1">
      <alignment horizontal="left" vertical="center" wrapText="1"/>
    </xf>
    <xf numFmtId="0" fontId="10" fillId="3" borderId="16" xfId="2" applyFont="1" applyFill="1" applyBorder="1" applyAlignment="1">
      <alignment horizontal="right" vertical="center" wrapText="1"/>
    </xf>
    <xf numFmtId="0" fontId="9" fillId="3" borderId="23" xfId="2" applyFont="1" applyFill="1" applyBorder="1" applyAlignment="1">
      <alignment horizontal="right"/>
    </xf>
    <xf numFmtId="0" fontId="8" fillId="0" borderId="0" xfId="2" applyFont="1" applyAlignment="1">
      <alignment horizontal="center"/>
    </xf>
    <xf numFmtId="0" fontId="9" fillId="3" borderId="6" xfId="2" applyNumberFormat="1" applyFont="1" applyFill="1" applyBorder="1" applyAlignment="1">
      <alignment horizontal="center"/>
    </xf>
    <xf numFmtId="0" fontId="9" fillId="3" borderId="11" xfId="2" applyNumberFormat="1" applyFont="1" applyFill="1" applyBorder="1" applyAlignment="1">
      <alignment horizontal="center"/>
    </xf>
    <xf numFmtId="0" fontId="9" fillId="3" borderId="14" xfId="2" applyNumberFormat="1" applyFont="1" applyFill="1" applyBorder="1" applyAlignment="1">
      <alignment horizontal="center"/>
    </xf>
    <xf numFmtId="0" fontId="10" fillId="3" borderId="12" xfId="2" applyFont="1" applyFill="1" applyBorder="1" applyAlignment="1">
      <alignment horizontal="center" vertical="center" textRotation="90"/>
    </xf>
    <xf numFmtId="0" fontId="9" fillId="0" borderId="0" xfId="2" applyFont="1" applyFill="1"/>
    <xf numFmtId="0" fontId="9" fillId="24" borderId="0" xfId="2" applyFont="1" applyFill="1"/>
    <xf numFmtId="0" fontId="9" fillId="0" borderId="2" xfId="2" applyFont="1" applyFill="1" applyBorder="1"/>
    <xf numFmtId="0" fontId="9" fillId="0" borderId="25" xfId="2" applyFont="1" applyFill="1" applyBorder="1"/>
    <xf numFmtId="0" fontId="9" fillId="0" borderId="4" xfId="2" applyFont="1" applyFill="1" applyBorder="1"/>
    <xf numFmtId="15" fontId="9" fillId="0" borderId="3" xfId="2" applyNumberFormat="1" applyFont="1" applyFill="1" applyBorder="1"/>
    <xf numFmtId="0" fontId="9" fillId="0" borderId="4" xfId="2" applyFont="1" applyFill="1" applyBorder="1" applyAlignment="1">
      <alignment horizontal="left"/>
    </xf>
    <xf numFmtId="0" fontId="9" fillId="0" borderId="5" xfId="2" applyFont="1" applyFill="1" applyBorder="1"/>
    <xf numFmtId="165" fontId="40" fillId="0" borderId="6" xfId="3" applyNumberFormat="1" applyFont="1" applyFill="1" applyBorder="1" applyAlignment="1">
      <alignment vertical="center"/>
    </xf>
    <xf numFmtId="183" fontId="9" fillId="0" borderId="7" xfId="2" applyNumberFormat="1" applyFont="1" applyFill="1" applyBorder="1" applyAlignment="1">
      <alignment vertical="center"/>
    </xf>
    <xf numFmtId="173" fontId="9" fillId="0" borderId="7" xfId="2" applyNumberFormat="1" applyFont="1" applyFill="1" applyBorder="1" applyAlignment="1">
      <alignment vertical="center"/>
    </xf>
    <xf numFmtId="0" fontId="9" fillId="15" borderId="8" xfId="2" applyFont="1" applyFill="1" applyBorder="1" applyAlignment="1">
      <alignment vertical="center"/>
    </xf>
    <xf numFmtId="0" fontId="9" fillId="0" borderId="10" xfId="2" applyFont="1" applyFill="1" applyBorder="1"/>
    <xf numFmtId="15" fontId="9" fillId="0" borderId="0" xfId="2" applyNumberFormat="1" applyFont="1" applyFill="1" applyBorder="1"/>
    <xf numFmtId="0" fontId="9" fillId="0" borderId="10" xfId="2" applyFont="1" applyFill="1" applyBorder="1" applyAlignment="1">
      <alignment horizontal="left"/>
    </xf>
    <xf numFmtId="165" fontId="40" fillId="0" borderId="11" xfId="3" applyNumberFormat="1" applyFont="1" applyFill="1" applyBorder="1" applyAlignment="1">
      <alignment vertical="center"/>
    </xf>
    <xf numFmtId="183" fontId="9" fillId="0" borderId="0" xfId="2" applyNumberFormat="1" applyFont="1" applyFill="1" applyBorder="1" applyAlignment="1">
      <alignment vertical="center"/>
    </xf>
    <xf numFmtId="173" fontId="9" fillId="0" borderId="0" xfId="2" applyNumberFormat="1" applyFont="1" applyFill="1" applyBorder="1" applyAlignment="1">
      <alignment vertical="center"/>
    </xf>
    <xf numFmtId="0" fontId="9" fillId="15" borderId="12" xfId="2" applyFont="1" applyFill="1" applyBorder="1" applyAlignment="1">
      <alignment vertical="center"/>
    </xf>
    <xf numFmtId="0" fontId="9" fillId="0" borderId="22" xfId="2" applyFont="1" applyFill="1" applyBorder="1"/>
    <xf numFmtId="15" fontId="9" fillId="0" borderId="23" xfId="2" applyNumberFormat="1" applyFont="1" applyFill="1" applyBorder="1"/>
    <xf numFmtId="165" fontId="40" fillId="0" borderId="11" xfId="2" applyNumberFormat="1" applyFont="1" applyFill="1" applyBorder="1" applyAlignment="1">
      <alignment vertical="center"/>
    </xf>
    <xf numFmtId="0" fontId="9" fillId="0" borderId="3" xfId="2" applyFont="1" applyFill="1" applyBorder="1"/>
    <xf numFmtId="0" fontId="9" fillId="0" borderId="3" xfId="2" applyFont="1" applyFill="1" applyBorder="1" applyAlignment="1">
      <alignment horizontal="left"/>
    </xf>
    <xf numFmtId="0" fontId="40" fillId="0" borderId="18" xfId="2" applyFont="1" applyFill="1" applyBorder="1" applyAlignment="1">
      <alignment vertical="center"/>
    </xf>
    <xf numFmtId="164" fontId="9" fillId="0" borderId="19" xfId="3" applyNumberFormat="1" applyFont="1" applyFill="1" applyBorder="1" applyAlignment="1">
      <alignment vertical="center"/>
    </xf>
    <xf numFmtId="173" fontId="9" fillId="0" borderId="19" xfId="2" applyNumberFormat="1" applyFont="1" applyFill="1" applyBorder="1" applyAlignment="1">
      <alignment vertical="center"/>
    </xf>
    <xf numFmtId="0" fontId="9" fillId="15" borderId="20" xfId="2" applyFont="1" applyFill="1" applyBorder="1" applyAlignment="1">
      <alignment vertical="center"/>
    </xf>
    <xf numFmtId="0" fontId="10" fillId="21" borderId="11" xfId="2" applyFont="1" applyFill="1" applyBorder="1" applyAlignment="1">
      <alignment horizontal="center"/>
    </xf>
    <xf numFmtId="0" fontId="10" fillId="21" borderId="0" xfId="2" applyFont="1" applyFill="1" applyBorder="1" applyAlignment="1">
      <alignment horizontal="center"/>
    </xf>
    <xf numFmtId="0" fontId="10" fillId="21" borderId="12" xfId="2" applyFont="1" applyFill="1" applyBorder="1" applyAlignment="1">
      <alignment horizontal="center"/>
    </xf>
    <xf numFmtId="0" fontId="45" fillId="21" borderId="14" xfId="2" applyFont="1" applyFill="1" applyBorder="1" applyAlignment="1">
      <alignment horizontal="centerContinuous" vertical="center"/>
    </xf>
    <xf numFmtId="0" fontId="45" fillId="21" borderId="15" xfId="2" applyFont="1" applyFill="1" applyBorder="1" applyAlignment="1">
      <alignment horizontal="centerContinuous" vertical="center"/>
    </xf>
    <xf numFmtId="0" fontId="45" fillId="21" borderId="16" xfId="2" applyFont="1" applyFill="1" applyBorder="1" applyAlignment="1">
      <alignment horizontal="centerContinuous" vertical="center"/>
    </xf>
    <xf numFmtId="0" fontId="9" fillId="0" borderId="11" xfId="2" applyFont="1" applyBorder="1" applyAlignment="1">
      <alignment vertical="center"/>
    </xf>
    <xf numFmtId="165" fontId="9" fillId="0" borderId="0" xfId="2" applyNumberFormat="1" applyFont="1" applyFill="1" applyBorder="1" applyAlignment="1">
      <alignment vertical="center"/>
    </xf>
    <xf numFmtId="165" fontId="9" fillId="0" borderId="0" xfId="2" applyNumberFormat="1" applyFont="1" applyFill="1" applyBorder="1" applyAlignment="1">
      <alignment horizontal="right" vertical="center"/>
    </xf>
    <xf numFmtId="0" fontId="9" fillId="0" borderId="10" xfId="2" applyFont="1" applyFill="1" applyBorder="1" applyAlignment="1">
      <alignment horizontal="centerContinuous" vertical="center"/>
    </xf>
    <xf numFmtId="0" fontId="9" fillId="0" borderId="21" xfId="2" applyNumberFormat="1" applyFont="1" applyFill="1" applyBorder="1" applyAlignment="1" applyProtection="1">
      <alignment horizontal="center"/>
    </xf>
    <xf numFmtId="0" fontId="9" fillId="21" borderId="21" xfId="51" applyNumberFormat="1" applyFont="1" applyFill="1" applyBorder="1" applyAlignment="1">
      <alignment horizontal="center"/>
    </xf>
    <xf numFmtId="0" fontId="9" fillId="0" borderId="14" xfId="2" applyFont="1" applyFill="1" applyBorder="1" applyAlignment="1">
      <alignment vertical="center"/>
    </xf>
    <xf numFmtId="165" fontId="9" fillId="0" borderId="15" xfId="2" applyNumberFormat="1" applyFont="1" applyFill="1" applyBorder="1" applyAlignment="1">
      <alignment vertical="center"/>
    </xf>
    <xf numFmtId="165" fontId="9" fillId="0" borderId="15" xfId="2" applyNumberFormat="1" applyFont="1" applyFill="1" applyBorder="1" applyAlignment="1">
      <alignment horizontal="right" vertical="center"/>
    </xf>
    <xf numFmtId="173" fontId="9" fillId="0" borderId="15" xfId="2" applyNumberFormat="1" applyFont="1" applyFill="1" applyBorder="1" applyAlignment="1">
      <alignment vertical="center"/>
    </xf>
    <xf numFmtId="0" fontId="9" fillId="15" borderId="16" xfId="2" applyFont="1" applyFill="1" applyBorder="1" applyAlignment="1">
      <alignment vertical="center"/>
    </xf>
    <xf numFmtId="0" fontId="9" fillId="0" borderId="23" xfId="2" applyFont="1" applyFill="1" applyBorder="1"/>
    <xf numFmtId="194" fontId="9" fillId="0" borderId="21" xfId="2" applyNumberFormat="1" applyFont="1" applyFill="1" applyBorder="1" applyAlignment="1" applyProtection="1">
      <alignment horizontal="center"/>
    </xf>
    <xf numFmtId="165" fontId="4" fillId="0" borderId="20" xfId="3" applyNumberFormat="1" applyFont="1" applyFill="1" applyBorder="1" applyAlignment="1">
      <alignment horizontal="center" vertical="center" wrapText="1"/>
    </xf>
    <xf numFmtId="0" fontId="2" fillId="0" borderId="18" xfId="2" applyBorder="1" applyAlignment="1">
      <alignment horizontal="center" vertical="center" wrapText="1"/>
    </xf>
    <xf numFmtId="0" fontId="30" fillId="13" borderId="39" xfId="2" applyFont="1" applyFill="1" applyBorder="1" applyAlignment="1">
      <alignment horizontal="center"/>
    </xf>
    <xf numFmtId="0" fontId="30" fillId="13" borderId="38" xfId="2" applyFont="1" applyFill="1" applyBorder="1" applyAlignment="1">
      <alignment horizontal="center"/>
    </xf>
    <xf numFmtId="0" fontId="30" fillId="13" borderId="37" xfId="2" applyFont="1" applyFill="1" applyBorder="1" applyAlignment="1">
      <alignment horizontal="center"/>
    </xf>
    <xf numFmtId="0" fontId="10" fillId="17" borderId="39" xfId="2" applyFont="1" applyFill="1" applyBorder="1" applyAlignment="1">
      <alignment horizontal="center" vertical="center" wrapText="1"/>
    </xf>
    <xf numFmtId="0" fontId="10" fillId="17" borderId="37" xfId="2" applyFont="1" applyFill="1" applyBorder="1" applyAlignment="1">
      <alignment horizontal="center" vertical="center" wrapText="1"/>
    </xf>
    <xf numFmtId="0" fontId="38" fillId="13" borderId="39" xfId="9" applyFont="1" applyFill="1" applyBorder="1" applyAlignment="1">
      <alignment horizontal="center"/>
    </xf>
    <xf numFmtId="0" fontId="38" fillId="13" borderId="38" xfId="9" applyFont="1" applyFill="1" applyBorder="1" applyAlignment="1">
      <alignment horizontal="center"/>
    </xf>
    <xf numFmtId="0" fontId="38" fillId="0" borderId="37" xfId="2" applyFont="1" applyBorder="1" applyAlignment="1"/>
    <xf numFmtId="0" fontId="38" fillId="13" borderId="28" xfId="2" applyFont="1" applyFill="1" applyBorder="1" applyAlignment="1">
      <alignment horizontal="center"/>
    </xf>
    <xf numFmtId="0" fontId="38" fillId="13" borderId="27" xfId="2" applyFont="1" applyFill="1" applyBorder="1" applyAlignment="1">
      <alignment horizontal="center"/>
    </xf>
    <xf numFmtId="0" fontId="38" fillId="13" borderId="26" xfId="2" applyFont="1" applyFill="1" applyBorder="1" applyAlignment="1">
      <alignment horizontal="center"/>
    </xf>
    <xf numFmtId="0" fontId="38" fillId="13" borderId="37" xfId="9" applyFont="1" applyFill="1" applyBorder="1" applyAlignment="1">
      <alignment horizontal="center"/>
    </xf>
    <xf numFmtId="0" fontId="9" fillId="15" borderId="0" xfId="7" applyFont="1" applyFill="1" applyAlignment="1">
      <alignment horizontal="center" vertical="center"/>
    </xf>
    <xf numFmtId="0" fontId="9" fillId="15" borderId="0" xfId="7" applyFont="1" applyFill="1" applyBorder="1" applyAlignment="1">
      <alignment horizontal="center" vertical="center"/>
    </xf>
    <xf numFmtId="0" fontId="9" fillId="15" borderId="13" xfId="7" applyFont="1" applyFill="1" applyBorder="1" applyAlignment="1">
      <alignment horizontal="center" vertical="center"/>
    </xf>
    <xf numFmtId="0" fontId="10" fillId="17" borderId="20" xfId="2" applyFont="1" applyFill="1" applyBorder="1" applyAlignment="1">
      <alignment horizontal="center" vertical="center" wrapText="1"/>
    </xf>
    <xf numFmtId="0" fontId="10" fillId="17" borderId="19" xfId="2" applyFont="1" applyFill="1" applyBorder="1" applyAlignment="1">
      <alignment horizontal="center" vertical="center" wrapText="1"/>
    </xf>
    <xf numFmtId="0" fontId="10" fillId="17" borderId="18" xfId="2" applyFont="1" applyFill="1" applyBorder="1" applyAlignment="1">
      <alignment horizontal="center" vertical="center" wrapText="1"/>
    </xf>
  </cellXfs>
  <cellStyles count="52">
    <cellStyle name="Comma 2" xfId="20"/>
    <cellStyle name="Euro" xfId="25"/>
    <cellStyle name="Euro 2" xfId="26"/>
    <cellStyle name="Migliaia (0)_AZIONI" xfId="4"/>
    <cellStyle name="Migliaia_AZIONI" xfId="5"/>
    <cellStyle name="Normal" xfId="0" builtinId="0"/>
    <cellStyle name="Normal 2" xfId="2"/>
    <cellStyle name="Normal 2 2" xfId="6"/>
    <cellStyle name="Normal 2 2 2" xfId="27"/>
    <cellStyle name="Normal 3" xfId="7"/>
    <cellStyle name="Normal 3 2" xfId="8"/>
    <cellStyle name="Normal 3 2 2" xfId="28"/>
    <cellStyle name="Normal 3 2 2 2" xfId="29"/>
    <cellStyle name="Normal 3 2 3" xfId="30"/>
    <cellStyle name="Normal 3 2 4" xfId="31"/>
    <cellStyle name="Normal 3 3" xfId="17"/>
    <cellStyle name="Normal 3 4" xfId="32"/>
    <cellStyle name="Normal 3 5" xfId="33"/>
    <cellStyle name="Normal 3 6" xfId="48"/>
    <cellStyle name="Normal 4" xfId="21"/>
    <cellStyle name="Normal 5" xfId="34"/>
    <cellStyle name="Normal 6" xfId="35"/>
    <cellStyle name="Normal 6 2" xfId="36"/>
    <cellStyle name="Normal 7" xfId="37"/>
    <cellStyle name="Normal 8" xfId="38"/>
    <cellStyle name="Normal_EUR_TurnOfYearQuotesFeed" xfId="39"/>
    <cellStyle name="Normal_InterestRateQuotesFeed" xfId="40"/>
    <cellStyle name="Normal_SwaptionATMVols" xfId="9"/>
    <cellStyle name="Normal_SwaptionATMVols 2" xfId="24"/>
    <cellStyle name="Normal_TestSyntDisc" xfId="41"/>
    <cellStyle name="Normale_AZIONI" xfId="10"/>
    <cellStyle name="Note 2" xfId="51"/>
    <cellStyle name="Percent" xfId="1" builtinId="5"/>
    <cellStyle name="Percent 2" xfId="3"/>
    <cellStyle name="Percent 2 2" xfId="18"/>
    <cellStyle name="Percent 2 2 2" xfId="22"/>
    <cellStyle name="Percent 2 2 3" xfId="23"/>
    <cellStyle name="Percent 2 3" xfId="19"/>
    <cellStyle name="Percent 3" xfId="11"/>
    <cellStyle name="Percent 3 2" xfId="12"/>
    <cellStyle name="Percent 3 2 2" xfId="42"/>
    <cellStyle name="Percent 3 3" xfId="43"/>
    <cellStyle name="Percent 3 4" xfId="49"/>
    <cellStyle name="Percent 4" xfId="13"/>
    <cellStyle name="Percent 4 2" xfId="50"/>
    <cellStyle name="Percent 5" xfId="44"/>
    <cellStyle name="Percent 5 2" xfId="45"/>
    <cellStyle name="Percent 6" xfId="46"/>
    <cellStyle name="Percent 7" xfId="47"/>
    <cellStyle name="result" xfId="14"/>
    <cellStyle name="Valuta (0)_AZIONI" xfId="15"/>
    <cellStyle name="Valuta_AZIONI" xfId="16"/>
  </cellStyles>
  <dxfs count="49">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ndense val="0"/>
        <extend val="0"/>
        <color indexed="57"/>
      </font>
    </dxf>
    <dxf>
      <font>
        <condense val="0"/>
        <extend val="0"/>
        <color indexed="57"/>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haredStrings" Target="sharedString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ON Fwd </a:t>
            </a:r>
          </a:p>
        </c:rich>
      </c:tx>
      <c:overlay val="1"/>
    </c:title>
    <c:autoTitleDeleted val="0"/>
    <c:plotArea>
      <c:layout/>
      <c:lineChart>
        <c:grouping val="standard"/>
        <c:varyColors val="0"/>
        <c:ser>
          <c:idx val="0"/>
          <c:order val="0"/>
          <c:marker>
            <c:symbol val="none"/>
          </c:marker>
          <c:cat>
            <c:numRef>
              <c:f>Monitor!$Y$11:$Y$3544</c:f>
              <c:numCache>
                <c:formatCode>ddd\,\ dd\-mmm\-yyyy</c:formatCode>
                <c:ptCount val="3534"/>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pt idx="260">
                  <c:v>42556</c:v>
                </c:pt>
                <c:pt idx="261">
                  <c:v>42557</c:v>
                </c:pt>
                <c:pt idx="262">
                  <c:v>42558</c:v>
                </c:pt>
                <c:pt idx="263">
                  <c:v>42559</c:v>
                </c:pt>
                <c:pt idx="264">
                  <c:v>42562</c:v>
                </c:pt>
                <c:pt idx="265">
                  <c:v>42563</c:v>
                </c:pt>
                <c:pt idx="266">
                  <c:v>42564</c:v>
                </c:pt>
                <c:pt idx="267">
                  <c:v>42565</c:v>
                </c:pt>
                <c:pt idx="268">
                  <c:v>42566</c:v>
                </c:pt>
                <c:pt idx="269">
                  <c:v>42569</c:v>
                </c:pt>
                <c:pt idx="270">
                  <c:v>42570</c:v>
                </c:pt>
                <c:pt idx="271">
                  <c:v>42571</c:v>
                </c:pt>
                <c:pt idx="272">
                  <c:v>42572</c:v>
                </c:pt>
                <c:pt idx="273">
                  <c:v>42573</c:v>
                </c:pt>
                <c:pt idx="274">
                  <c:v>42576</c:v>
                </c:pt>
                <c:pt idx="275">
                  <c:v>42577</c:v>
                </c:pt>
                <c:pt idx="276">
                  <c:v>42578</c:v>
                </c:pt>
                <c:pt idx="277">
                  <c:v>42579</c:v>
                </c:pt>
                <c:pt idx="278">
                  <c:v>42580</c:v>
                </c:pt>
                <c:pt idx="279">
                  <c:v>42583</c:v>
                </c:pt>
                <c:pt idx="280">
                  <c:v>42584</c:v>
                </c:pt>
                <c:pt idx="281">
                  <c:v>42585</c:v>
                </c:pt>
                <c:pt idx="282">
                  <c:v>42586</c:v>
                </c:pt>
                <c:pt idx="283">
                  <c:v>42587</c:v>
                </c:pt>
                <c:pt idx="284">
                  <c:v>42590</c:v>
                </c:pt>
                <c:pt idx="285">
                  <c:v>42591</c:v>
                </c:pt>
                <c:pt idx="286">
                  <c:v>42592</c:v>
                </c:pt>
                <c:pt idx="287">
                  <c:v>42593</c:v>
                </c:pt>
                <c:pt idx="288">
                  <c:v>42594</c:v>
                </c:pt>
                <c:pt idx="289">
                  <c:v>42597</c:v>
                </c:pt>
                <c:pt idx="290">
                  <c:v>42598</c:v>
                </c:pt>
                <c:pt idx="291">
                  <c:v>42599</c:v>
                </c:pt>
                <c:pt idx="292">
                  <c:v>42600</c:v>
                </c:pt>
                <c:pt idx="293">
                  <c:v>42601</c:v>
                </c:pt>
                <c:pt idx="294">
                  <c:v>42604</c:v>
                </c:pt>
                <c:pt idx="295">
                  <c:v>42605</c:v>
                </c:pt>
                <c:pt idx="296">
                  <c:v>42606</c:v>
                </c:pt>
                <c:pt idx="297">
                  <c:v>42607</c:v>
                </c:pt>
                <c:pt idx="298">
                  <c:v>42608</c:v>
                </c:pt>
                <c:pt idx="299">
                  <c:v>42612</c:v>
                </c:pt>
                <c:pt idx="300">
                  <c:v>42613</c:v>
                </c:pt>
                <c:pt idx="301">
                  <c:v>42614</c:v>
                </c:pt>
                <c:pt idx="302">
                  <c:v>42615</c:v>
                </c:pt>
                <c:pt idx="303">
                  <c:v>42618</c:v>
                </c:pt>
                <c:pt idx="304">
                  <c:v>42619</c:v>
                </c:pt>
                <c:pt idx="305">
                  <c:v>42620</c:v>
                </c:pt>
                <c:pt idx="306">
                  <c:v>42621</c:v>
                </c:pt>
                <c:pt idx="307">
                  <c:v>42622</c:v>
                </c:pt>
                <c:pt idx="308">
                  <c:v>42625</c:v>
                </c:pt>
                <c:pt idx="309">
                  <c:v>42626</c:v>
                </c:pt>
                <c:pt idx="310">
                  <c:v>42627</c:v>
                </c:pt>
                <c:pt idx="311">
                  <c:v>42628</c:v>
                </c:pt>
                <c:pt idx="312">
                  <c:v>42629</c:v>
                </c:pt>
                <c:pt idx="313">
                  <c:v>42632</c:v>
                </c:pt>
                <c:pt idx="314">
                  <c:v>42633</c:v>
                </c:pt>
                <c:pt idx="315">
                  <c:v>42634</c:v>
                </c:pt>
                <c:pt idx="316">
                  <c:v>42635</c:v>
                </c:pt>
                <c:pt idx="317">
                  <c:v>42636</c:v>
                </c:pt>
                <c:pt idx="318">
                  <c:v>42639</c:v>
                </c:pt>
                <c:pt idx="319">
                  <c:v>42640</c:v>
                </c:pt>
                <c:pt idx="320">
                  <c:v>42641</c:v>
                </c:pt>
                <c:pt idx="321">
                  <c:v>42642</c:v>
                </c:pt>
                <c:pt idx="322">
                  <c:v>42643</c:v>
                </c:pt>
                <c:pt idx="323">
                  <c:v>42646</c:v>
                </c:pt>
                <c:pt idx="324">
                  <c:v>42647</c:v>
                </c:pt>
                <c:pt idx="325">
                  <c:v>42648</c:v>
                </c:pt>
                <c:pt idx="326">
                  <c:v>42649</c:v>
                </c:pt>
                <c:pt idx="327">
                  <c:v>42650</c:v>
                </c:pt>
                <c:pt idx="328">
                  <c:v>42653</c:v>
                </c:pt>
                <c:pt idx="329">
                  <c:v>42654</c:v>
                </c:pt>
                <c:pt idx="330">
                  <c:v>42655</c:v>
                </c:pt>
                <c:pt idx="331">
                  <c:v>42656</c:v>
                </c:pt>
                <c:pt idx="332">
                  <c:v>42657</c:v>
                </c:pt>
                <c:pt idx="333">
                  <c:v>42660</c:v>
                </c:pt>
                <c:pt idx="334">
                  <c:v>42661</c:v>
                </c:pt>
                <c:pt idx="335">
                  <c:v>42662</c:v>
                </c:pt>
                <c:pt idx="336">
                  <c:v>42663</c:v>
                </c:pt>
                <c:pt idx="337">
                  <c:v>42664</c:v>
                </c:pt>
                <c:pt idx="338">
                  <c:v>42667</c:v>
                </c:pt>
                <c:pt idx="339">
                  <c:v>42668</c:v>
                </c:pt>
                <c:pt idx="340">
                  <c:v>42669</c:v>
                </c:pt>
                <c:pt idx="341">
                  <c:v>42670</c:v>
                </c:pt>
                <c:pt idx="342">
                  <c:v>42671</c:v>
                </c:pt>
                <c:pt idx="343">
                  <c:v>42674</c:v>
                </c:pt>
                <c:pt idx="344">
                  <c:v>42675</c:v>
                </c:pt>
                <c:pt idx="345">
                  <c:v>42676</c:v>
                </c:pt>
                <c:pt idx="346">
                  <c:v>42677</c:v>
                </c:pt>
                <c:pt idx="347">
                  <c:v>42678</c:v>
                </c:pt>
                <c:pt idx="348">
                  <c:v>42681</c:v>
                </c:pt>
                <c:pt idx="349">
                  <c:v>42682</c:v>
                </c:pt>
                <c:pt idx="350">
                  <c:v>42683</c:v>
                </c:pt>
                <c:pt idx="351">
                  <c:v>42684</c:v>
                </c:pt>
                <c:pt idx="352">
                  <c:v>42685</c:v>
                </c:pt>
                <c:pt idx="353">
                  <c:v>42688</c:v>
                </c:pt>
                <c:pt idx="354">
                  <c:v>42689</c:v>
                </c:pt>
                <c:pt idx="355">
                  <c:v>42690</c:v>
                </c:pt>
                <c:pt idx="356">
                  <c:v>42691</c:v>
                </c:pt>
                <c:pt idx="357">
                  <c:v>42692</c:v>
                </c:pt>
                <c:pt idx="358">
                  <c:v>42695</c:v>
                </c:pt>
                <c:pt idx="359">
                  <c:v>42696</c:v>
                </c:pt>
                <c:pt idx="360">
                  <c:v>42697</c:v>
                </c:pt>
                <c:pt idx="361">
                  <c:v>42698</c:v>
                </c:pt>
                <c:pt idx="362">
                  <c:v>42699</c:v>
                </c:pt>
                <c:pt idx="363">
                  <c:v>42702</c:v>
                </c:pt>
                <c:pt idx="364">
                  <c:v>42703</c:v>
                </c:pt>
                <c:pt idx="365">
                  <c:v>42704</c:v>
                </c:pt>
                <c:pt idx="366">
                  <c:v>42705</c:v>
                </c:pt>
                <c:pt idx="367">
                  <c:v>42706</c:v>
                </c:pt>
                <c:pt idx="368">
                  <c:v>42709</c:v>
                </c:pt>
                <c:pt idx="369">
                  <c:v>42710</c:v>
                </c:pt>
                <c:pt idx="370">
                  <c:v>42711</c:v>
                </c:pt>
                <c:pt idx="371">
                  <c:v>42712</c:v>
                </c:pt>
                <c:pt idx="372">
                  <c:v>42713</c:v>
                </c:pt>
                <c:pt idx="373">
                  <c:v>42716</c:v>
                </c:pt>
                <c:pt idx="374">
                  <c:v>42717</c:v>
                </c:pt>
                <c:pt idx="375">
                  <c:v>42718</c:v>
                </c:pt>
                <c:pt idx="376">
                  <c:v>42719</c:v>
                </c:pt>
                <c:pt idx="377">
                  <c:v>42720</c:v>
                </c:pt>
                <c:pt idx="378">
                  <c:v>42723</c:v>
                </c:pt>
                <c:pt idx="379">
                  <c:v>42724</c:v>
                </c:pt>
                <c:pt idx="380">
                  <c:v>42725</c:v>
                </c:pt>
                <c:pt idx="381">
                  <c:v>42726</c:v>
                </c:pt>
                <c:pt idx="382">
                  <c:v>42727</c:v>
                </c:pt>
                <c:pt idx="383">
                  <c:v>42732</c:v>
                </c:pt>
                <c:pt idx="384">
                  <c:v>42733</c:v>
                </c:pt>
                <c:pt idx="385">
                  <c:v>42734</c:v>
                </c:pt>
                <c:pt idx="386">
                  <c:v>42738</c:v>
                </c:pt>
                <c:pt idx="387">
                  <c:v>42739</c:v>
                </c:pt>
                <c:pt idx="388">
                  <c:v>42740</c:v>
                </c:pt>
                <c:pt idx="389">
                  <c:v>42741</c:v>
                </c:pt>
                <c:pt idx="390">
                  <c:v>42744</c:v>
                </c:pt>
                <c:pt idx="391">
                  <c:v>42745</c:v>
                </c:pt>
                <c:pt idx="392">
                  <c:v>42746</c:v>
                </c:pt>
                <c:pt idx="393">
                  <c:v>42747</c:v>
                </c:pt>
                <c:pt idx="394">
                  <c:v>42748</c:v>
                </c:pt>
                <c:pt idx="395">
                  <c:v>42751</c:v>
                </c:pt>
                <c:pt idx="396">
                  <c:v>42752</c:v>
                </c:pt>
                <c:pt idx="397">
                  <c:v>42753</c:v>
                </c:pt>
                <c:pt idx="398">
                  <c:v>42754</c:v>
                </c:pt>
                <c:pt idx="399">
                  <c:v>42755</c:v>
                </c:pt>
                <c:pt idx="400">
                  <c:v>42758</c:v>
                </c:pt>
                <c:pt idx="401">
                  <c:v>42759</c:v>
                </c:pt>
                <c:pt idx="402">
                  <c:v>42760</c:v>
                </c:pt>
                <c:pt idx="403">
                  <c:v>42761</c:v>
                </c:pt>
                <c:pt idx="404">
                  <c:v>42762</c:v>
                </c:pt>
                <c:pt idx="405">
                  <c:v>42765</c:v>
                </c:pt>
                <c:pt idx="406">
                  <c:v>42766</c:v>
                </c:pt>
                <c:pt idx="407">
                  <c:v>42767</c:v>
                </c:pt>
                <c:pt idx="408">
                  <c:v>42768</c:v>
                </c:pt>
                <c:pt idx="409">
                  <c:v>42769</c:v>
                </c:pt>
                <c:pt idx="410">
                  <c:v>42772</c:v>
                </c:pt>
                <c:pt idx="411">
                  <c:v>42773</c:v>
                </c:pt>
                <c:pt idx="412">
                  <c:v>42774</c:v>
                </c:pt>
                <c:pt idx="413">
                  <c:v>42775</c:v>
                </c:pt>
                <c:pt idx="414">
                  <c:v>42776</c:v>
                </c:pt>
                <c:pt idx="415">
                  <c:v>42779</c:v>
                </c:pt>
                <c:pt idx="416">
                  <c:v>42780</c:v>
                </c:pt>
                <c:pt idx="417">
                  <c:v>42781</c:v>
                </c:pt>
                <c:pt idx="418">
                  <c:v>42782</c:v>
                </c:pt>
                <c:pt idx="419">
                  <c:v>42783</c:v>
                </c:pt>
                <c:pt idx="420">
                  <c:v>42786</c:v>
                </c:pt>
                <c:pt idx="421">
                  <c:v>42787</c:v>
                </c:pt>
                <c:pt idx="422">
                  <c:v>42788</c:v>
                </c:pt>
                <c:pt idx="423">
                  <c:v>42789</c:v>
                </c:pt>
                <c:pt idx="424">
                  <c:v>42790</c:v>
                </c:pt>
                <c:pt idx="425">
                  <c:v>42793</c:v>
                </c:pt>
                <c:pt idx="426">
                  <c:v>42794</c:v>
                </c:pt>
                <c:pt idx="427">
                  <c:v>42795</c:v>
                </c:pt>
                <c:pt idx="428">
                  <c:v>42796</c:v>
                </c:pt>
                <c:pt idx="429">
                  <c:v>42797</c:v>
                </c:pt>
                <c:pt idx="430">
                  <c:v>42800</c:v>
                </c:pt>
                <c:pt idx="431">
                  <c:v>42801</c:v>
                </c:pt>
                <c:pt idx="432">
                  <c:v>42802</c:v>
                </c:pt>
                <c:pt idx="433">
                  <c:v>42803</c:v>
                </c:pt>
                <c:pt idx="434">
                  <c:v>42804</c:v>
                </c:pt>
                <c:pt idx="435">
                  <c:v>42807</c:v>
                </c:pt>
                <c:pt idx="436">
                  <c:v>42808</c:v>
                </c:pt>
                <c:pt idx="437">
                  <c:v>42809</c:v>
                </c:pt>
                <c:pt idx="438">
                  <c:v>42810</c:v>
                </c:pt>
                <c:pt idx="439">
                  <c:v>42811</c:v>
                </c:pt>
                <c:pt idx="440">
                  <c:v>42814</c:v>
                </c:pt>
                <c:pt idx="441">
                  <c:v>42815</c:v>
                </c:pt>
                <c:pt idx="442">
                  <c:v>42816</c:v>
                </c:pt>
                <c:pt idx="443">
                  <c:v>42817</c:v>
                </c:pt>
                <c:pt idx="444">
                  <c:v>42818</c:v>
                </c:pt>
                <c:pt idx="445">
                  <c:v>42821</c:v>
                </c:pt>
                <c:pt idx="446">
                  <c:v>42822</c:v>
                </c:pt>
                <c:pt idx="447">
                  <c:v>42823</c:v>
                </c:pt>
                <c:pt idx="448">
                  <c:v>42824</c:v>
                </c:pt>
                <c:pt idx="449">
                  <c:v>42825</c:v>
                </c:pt>
                <c:pt idx="450">
                  <c:v>42828</c:v>
                </c:pt>
                <c:pt idx="451">
                  <c:v>42829</c:v>
                </c:pt>
                <c:pt idx="452">
                  <c:v>42830</c:v>
                </c:pt>
                <c:pt idx="453">
                  <c:v>42831</c:v>
                </c:pt>
                <c:pt idx="454">
                  <c:v>42832</c:v>
                </c:pt>
                <c:pt idx="455">
                  <c:v>42835</c:v>
                </c:pt>
                <c:pt idx="456">
                  <c:v>42836</c:v>
                </c:pt>
                <c:pt idx="457">
                  <c:v>42837</c:v>
                </c:pt>
                <c:pt idx="458">
                  <c:v>42838</c:v>
                </c:pt>
                <c:pt idx="459">
                  <c:v>42843</c:v>
                </c:pt>
                <c:pt idx="460">
                  <c:v>42844</c:v>
                </c:pt>
                <c:pt idx="461">
                  <c:v>42845</c:v>
                </c:pt>
                <c:pt idx="462">
                  <c:v>42846</c:v>
                </c:pt>
                <c:pt idx="463">
                  <c:v>42849</c:v>
                </c:pt>
                <c:pt idx="464">
                  <c:v>42850</c:v>
                </c:pt>
                <c:pt idx="465">
                  <c:v>42851</c:v>
                </c:pt>
                <c:pt idx="466">
                  <c:v>42852</c:v>
                </c:pt>
                <c:pt idx="467">
                  <c:v>42853</c:v>
                </c:pt>
                <c:pt idx="468">
                  <c:v>42857</c:v>
                </c:pt>
                <c:pt idx="469">
                  <c:v>42858</c:v>
                </c:pt>
                <c:pt idx="470">
                  <c:v>42859</c:v>
                </c:pt>
                <c:pt idx="471">
                  <c:v>42860</c:v>
                </c:pt>
                <c:pt idx="472">
                  <c:v>42863</c:v>
                </c:pt>
                <c:pt idx="473">
                  <c:v>42864</c:v>
                </c:pt>
                <c:pt idx="474">
                  <c:v>42865</c:v>
                </c:pt>
                <c:pt idx="475">
                  <c:v>42866</c:v>
                </c:pt>
                <c:pt idx="476">
                  <c:v>42867</c:v>
                </c:pt>
                <c:pt idx="477">
                  <c:v>42870</c:v>
                </c:pt>
                <c:pt idx="478">
                  <c:v>42871</c:v>
                </c:pt>
                <c:pt idx="479">
                  <c:v>42872</c:v>
                </c:pt>
                <c:pt idx="480">
                  <c:v>42873</c:v>
                </c:pt>
                <c:pt idx="481">
                  <c:v>42874</c:v>
                </c:pt>
                <c:pt idx="482">
                  <c:v>42877</c:v>
                </c:pt>
                <c:pt idx="483">
                  <c:v>42878</c:v>
                </c:pt>
                <c:pt idx="484">
                  <c:v>42879</c:v>
                </c:pt>
                <c:pt idx="485">
                  <c:v>42880</c:v>
                </c:pt>
                <c:pt idx="486">
                  <c:v>42881</c:v>
                </c:pt>
                <c:pt idx="487">
                  <c:v>42885</c:v>
                </c:pt>
                <c:pt idx="488">
                  <c:v>42886</c:v>
                </c:pt>
                <c:pt idx="489">
                  <c:v>42887</c:v>
                </c:pt>
                <c:pt idx="490">
                  <c:v>42888</c:v>
                </c:pt>
                <c:pt idx="491">
                  <c:v>42891</c:v>
                </c:pt>
                <c:pt idx="492">
                  <c:v>42892</c:v>
                </c:pt>
                <c:pt idx="493">
                  <c:v>42893</c:v>
                </c:pt>
                <c:pt idx="494">
                  <c:v>42894</c:v>
                </c:pt>
                <c:pt idx="495">
                  <c:v>42895</c:v>
                </c:pt>
                <c:pt idx="496">
                  <c:v>42898</c:v>
                </c:pt>
                <c:pt idx="497">
                  <c:v>42899</c:v>
                </c:pt>
                <c:pt idx="498">
                  <c:v>42900</c:v>
                </c:pt>
                <c:pt idx="499">
                  <c:v>42901</c:v>
                </c:pt>
                <c:pt idx="500">
                  <c:v>42902</c:v>
                </c:pt>
                <c:pt idx="501">
                  <c:v>42905</c:v>
                </c:pt>
                <c:pt idx="502">
                  <c:v>42906</c:v>
                </c:pt>
                <c:pt idx="503">
                  <c:v>42907</c:v>
                </c:pt>
                <c:pt idx="504">
                  <c:v>42908</c:v>
                </c:pt>
                <c:pt idx="505">
                  <c:v>42909</c:v>
                </c:pt>
                <c:pt idx="506">
                  <c:v>42912</c:v>
                </c:pt>
                <c:pt idx="507">
                  <c:v>42913</c:v>
                </c:pt>
                <c:pt idx="508">
                  <c:v>42914</c:v>
                </c:pt>
                <c:pt idx="509">
                  <c:v>42915</c:v>
                </c:pt>
                <c:pt idx="510">
                  <c:v>42916</c:v>
                </c:pt>
                <c:pt idx="511">
                  <c:v>42919</c:v>
                </c:pt>
                <c:pt idx="512">
                  <c:v>42920</c:v>
                </c:pt>
                <c:pt idx="513">
                  <c:v>42921</c:v>
                </c:pt>
                <c:pt idx="514">
                  <c:v>42922</c:v>
                </c:pt>
                <c:pt idx="515">
                  <c:v>42923</c:v>
                </c:pt>
                <c:pt idx="516">
                  <c:v>42926</c:v>
                </c:pt>
                <c:pt idx="517">
                  <c:v>42927</c:v>
                </c:pt>
                <c:pt idx="518">
                  <c:v>42934</c:v>
                </c:pt>
                <c:pt idx="519">
                  <c:v>42941</c:v>
                </c:pt>
                <c:pt idx="520">
                  <c:v>42948</c:v>
                </c:pt>
                <c:pt idx="521">
                  <c:v>42955</c:v>
                </c:pt>
                <c:pt idx="522">
                  <c:v>42962</c:v>
                </c:pt>
                <c:pt idx="523">
                  <c:v>42969</c:v>
                </c:pt>
                <c:pt idx="524">
                  <c:v>42976</c:v>
                </c:pt>
                <c:pt idx="525">
                  <c:v>42983</c:v>
                </c:pt>
                <c:pt idx="526">
                  <c:v>42990</c:v>
                </c:pt>
                <c:pt idx="527">
                  <c:v>42997</c:v>
                </c:pt>
                <c:pt idx="528">
                  <c:v>43004</c:v>
                </c:pt>
                <c:pt idx="529">
                  <c:v>43011</c:v>
                </c:pt>
                <c:pt idx="530">
                  <c:v>43018</c:v>
                </c:pt>
                <c:pt idx="531">
                  <c:v>43025</c:v>
                </c:pt>
                <c:pt idx="532">
                  <c:v>43032</c:v>
                </c:pt>
                <c:pt idx="533">
                  <c:v>43039</c:v>
                </c:pt>
                <c:pt idx="534">
                  <c:v>43046</c:v>
                </c:pt>
                <c:pt idx="535">
                  <c:v>43053</c:v>
                </c:pt>
                <c:pt idx="536">
                  <c:v>43060</c:v>
                </c:pt>
                <c:pt idx="537">
                  <c:v>43067</c:v>
                </c:pt>
                <c:pt idx="538">
                  <c:v>43074</c:v>
                </c:pt>
                <c:pt idx="539">
                  <c:v>43081</c:v>
                </c:pt>
                <c:pt idx="540">
                  <c:v>43088</c:v>
                </c:pt>
                <c:pt idx="541">
                  <c:v>43096</c:v>
                </c:pt>
                <c:pt idx="542">
                  <c:v>43103</c:v>
                </c:pt>
                <c:pt idx="543">
                  <c:v>43110</c:v>
                </c:pt>
                <c:pt idx="544">
                  <c:v>43117</c:v>
                </c:pt>
                <c:pt idx="545">
                  <c:v>43124</c:v>
                </c:pt>
                <c:pt idx="546">
                  <c:v>43131</c:v>
                </c:pt>
                <c:pt idx="547">
                  <c:v>43138</c:v>
                </c:pt>
                <c:pt idx="548">
                  <c:v>43145</c:v>
                </c:pt>
                <c:pt idx="549">
                  <c:v>43152</c:v>
                </c:pt>
                <c:pt idx="550">
                  <c:v>43159</c:v>
                </c:pt>
                <c:pt idx="551">
                  <c:v>43166</c:v>
                </c:pt>
                <c:pt idx="552">
                  <c:v>43173</c:v>
                </c:pt>
                <c:pt idx="553">
                  <c:v>43180</c:v>
                </c:pt>
                <c:pt idx="554">
                  <c:v>43187</c:v>
                </c:pt>
                <c:pt idx="555">
                  <c:v>43194</c:v>
                </c:pt>
                <c:pt idx="556">
                  <c:v>43201</c:v>
                </c:pt>
                <c:pt idx="557">
                  <c:v>43208</c:v>
                </c:pt>
                <c:pt idx="558">
                  <c:v>43215</c:v>
                </c:pt>
                <c:pt idx="559">
                  <c:v>43222</c:v>
                </c:pt>
                <c:pt idx="560">
                  <c:v>43229</c:v>
                </c:pt>
                <c:pt idx="561">
                  <c:v>43236</c:v>
                </c:pt>
                <c:pt idx="562">
                  <c:v>43243</c:v>
                </c:pt>
                <c:pt idx="563">
                  <c:v>43250</c:v>
                </c:pt>
                <c:pt idx="564">
                  <c:v>43257</c:v>
                </c:pt>
                <c:pt idx="565">
                  <c:v>43264</c:v>
                </c:pt>
                <c:pt idx="566">
                  <c:v>43271</c:v>
                </c:pt>
                <c:pt idx="567">
                  <c:v>43278</c:v>
                </c:pt>
                <c:pt idx="568">
                  <c:v>43285</c:v>
                </c:pt>
                <c:pt idx="569">
                  <c:v>43292</c:v>
                </c:pt>
                <c:pt idx="570">
                  <c:v>43299</c:v>
                </c:pt>
                <c:pt idx="571">
                  <c:v>43306</c:v>
                </c:pt>
                <c:pt idx="572">
                  <c:v>43313</c:v>
                </c:pt>
                <c:pt idx="573">
                  <c:v>43320</c:v>
                </c:pt>
                <c:pt idx="574">
                  <c:v>43327</c:v>
                </c:pt>
                <c:pt idx="575">
                  <c:v>43334</c:v>
                </c:pt>
                <c:pt idx="576">
                  <c:v>43341</c:v>
                </c:pt>
                <c:pt idx="577">
                  <c:v>43348</c:v>
                </c:pt>
                <c:pt idx="578">
                  <c:v>43355</c:v>
                </c:pt>
                <c:pt idx="579">
                  <c:v>43362</c:v>
                </c:pt>
                <c:pt idx="580">
                  <c:v>43369</c:v>
                </c:pt>
                <c:pt idx="581">
                  <c:v>43376</c:v>
                </c:pt>
                <c:pt idx="582">
                  <c:v>43383</c:v>
                </c:pt>
                <c:pt idx="583">
                  <c:v>43390</c:v>
                </c:pt>
                <c:pt idx="584">
                  <c:v>43397</c:v>
                </c:pt>
                <c:pt idx="585">
                  <c:v>43404</c:v>
                </c:pt>
                <c:pt idx="586">
                  <c:v>43411</c:v>
                </c:pt>
                <c:pt idx="587">
                  <c:v>43418</c:v>
                </c:pt>
                <c:pt idx="588">
                  <c:v>43425</c:v>
                </c:pt>
                <c:pt idx="589">
                  <c:v>43432</c:v>
                </c:pt>
                <c:pt idx="590">
                  <c:v>43439</c:v>
                </c:pt>
                <c:pt idx="591">
                  <c:v>43446</c:v>
                </c:pt>
                <c:pt idx="592">
                  <c:v>43453</c:v>
                </c:pt>
                <c:pt idx="593">
                  <c:v>43461</c:v>
                </c:pt>
                <c:pt idx="594">
                  <c:v>43468</c:v>
                </c:pt>
                <c:pt idx="595">
                  <c:v>43475</c:v>
                </c:pt>
                <c:pt idx="596">
                  <c:v>43482</c:v>
                </c:pt>
                <c:pt idx="597">
                  <c:v>43489</c:v>
                </c:pt>
                <c:pt idx="598">
                  <c:v>43496</c:v>
                </c:pt>
                <c:pt idx="599">
                  <c:v>43503</c:v>
                </c:pt>
                <c:pt idx="600">
                  <c:v>43510</c:v>
                </c:pt>
                <c:pt idx="601">
                  <c:v>43517</c:v>
                </c:pt>
                <c:pt idx="602">
                  <c:v>43524</c:v>
                </c:pt>
                <c:pt idx="603">
                  <c:v>43531</c:v>
                </c:pt>
                <c:pt idx="604">
                  <c:v>43538</c:v>
                </c:pt>
                <c:pt idx="605">
                  <c:v>43545</c:v>
                </c:pt>
                <c:pt idx="606">
                  <c:v>43552</c:v>
                </c:pt>
                <c:pt idx="607">
                  <c:v>43559</c:v>
                </c:pt>
                <c:pt idx="608">
                  <c:v>43566</c:v>
                </c:pt>
                <c:pt idx="609">
                  <c:v>43573</c:v>
                </c:pt>
                <c:pt idx="610">
                  <c:v>43580</c:v>
                </c:pt>
                <c:pt idx="611">
                  <c:v>43587</c:v>
                </c:pt>
                <c:pt idx="612">
                  <c:v>43594</c:v>
                </c:pt>
                <c:pt idx="613">
                  <c:v>43601</c:v>
                </c:pt>
                <c:pt idx="614">
                  <c:v>43608</c:v>
                </c:pt>
                <c:pt idx="615">
                  <c:v>43615</c:v>
                </c:pt>
                <c:pt idx="616">
                  <c:v>43622</c:v>
                </c:pt>
                <c:pt idx="617">
                  <c:v>43629</c:v>
                </c:pt>
                <c:pt idx="618">
                  <c:v>43636</c:v>
                </c:pt>
                <c:pt idx="619">
                  <c:v>43643</c:v>
                </c:pt>
                <c:pt idx="620">
                  <c:v>43650</c:v>
                </c:pt>
                <c:pt idx="621">
                  <c:v>43657</c:v>
                </c:pt>
                <c:pt idx="622">
                  <c:v>43664</c:v>
                </c:pt>
                <c:pt idx="623">
                  <c:v>43671</c:v>
                </c:pt>
                <c:pt idx="624">
                  <c:v>43678</c:v>
                </c:pt>
                <c:pt idx="625">
                  <c:v>43685</c:v>
                </c:pt>
                <c:pt idx="626">
                  <c:v>43692</c:v>
                </c:pt>
                <c:pt idx="627">
                  <c:v>43699</c:v>
                </c:pt>
                <c:pt idx="628">
                  <c:v>43706</c:v>
                </c:pt>
                <c:pt idx="629">
                  <c:v>43713</c:v>
                </c:pt>
                <c:pt idx="630">
                  <c:v>43720</c:v>
                </c:pt>
                <c:pt idx="631">
                  <c:v>43727</c:v>
                </c:pt>
                <c:pt idx="632">
                  <c:v>43734</c:v>
                </c:pt>
                <c:pt idx="633">
                  <c:v>43741</c:v>
                </c:pt>
                <c:pt idx="634">
                  <c:v>43748</c:v>
                </c:pt>
                <c:pt idx="635">
                  <c:v>43755</c:v>
                </c:pt>
                <c:pt idx="636">
                  <c:v>43762</c:v>
                </c:pt>
                <c:pt idx="637">
                  <c:v>43769</c:v>
                </c:pt>
                <c:pt idx="638">
                  <c:v>43776</c:v>
                </c:pt>
                <c:pt idx="639">
                  <c:v>43783</c:v>
                </c:pt>
                <c:pt idx="640">
                  <c:v>43790</c:v>
                </c:pt>
                <c:pt idx="641">
                  <c:v>43797</c:v>
                </c:pt>
                <c:pt idx="642">
                  <c:v>43804</c:v>
                </c:pt>
                <c:pt idx="643">
                  <c:v>43811</c:v>
                </c:pt>
                <c:pt idx="644">
                  <c:v>43818</c:v>
                </c:pt>
                <c:pt idx="645">
                  <c:v>43826</c:v>
                </c:pt>
                <c:pt idx="646">
                  <c:v>43833</c:v>
                </c:pt>
                <c:pt idx="647">
                  <c:v>43840</c:v>
                </c:pt>
                <c:pt idx="648">
                  <c:v>43847</c:v>
                </c:pt>
                <c:pt idx="649">
                  <c:v>43854</c:v>
                </c:pt>
                <c:pt idx="650">
                  <c:v>43861</c:v>
                </c:pt>
                <c:pt idx="651">
                  <c:v>43868</c:v>
                </c:pt>
                <c:pt idx="652">
                  <c:v>43875</c:v>
                </c:pt>
                <c:pt idx="653">
                  <c:v>43882</c:v>
                </c:pt>
                <c:pt idx="654">
                  <c:v>43889</c:v>
                </c:pt>
                <c:pt idx="655">
                  <c:v>43896</c:v>
                </c:pt>
                <c:pt idx="656">
                  <c:v>43903</c:v>
                </c:pt>
                <c:pt idx="657">
                  <c:v>43910</c:v>
                </c:pt>
                <c:pt idx="658">
                  <c:v>43917</c:v>
                </c:pt>
                <c:pt idx="659">
                  <c:v>43924</c:v>
                </c:pt>
                <c:pt idx="660">
                  <c:v>43935</c:v>
                </c:pt>
                <c:pt idx="661">
                  <c:v>43942</c:v>
                </c:pt>
                <c:pt idx="662">
                  <c:v>43949</c:v>
                </c:pt>
                <c:pt idx="663">
                  <c:v>43956</c:v>
                </c:pt>
                <c:pt idx="664">
                  <c:v>43963</c:v>
                </c:pt>
                <c:pt idx="665">
                  <c:v>43970</c:v>
                </c:pt>
                <c:pt idx="666">
                  <c:v>43977</c:v>
                </c:pt>
                <c:pt idx="667">
                  <c:v>43984</c:v>
                </c:pt>
                <c:pt idx="668">
                  <c:v>43991</c:v>
                </c:pt>
                <c:pt idx="669">
                  <c:v>43998</c:v>
                </c:pt>
                <c:pt idx="670">
                  <c:v>44005</c:v>
                </c:pt>
                <c:pt idx="671">
                  <c:v>44012</c:v>
                </c:pt>
                <c:pt idx="672">
                  <c:v>44019</c:v>
                </c:pt>
                <c:pt idx="673">
                  <c:v>44026</c:v>
                </c:pt>
                <c:pt idx="674">
                  <c:v>44033</c:v>
                </c:pt>
                <c:pt idx="675">
                  <c:v>44040</c:v>
                </c:pt>
                <c:pt idx="676">
                  <c:v>44047</c:v>
                </c:pt>
                <c:pt idx="677">
                  <c:v>44054</c:v>
                </c:pt>
                <c:pt idx="678">
                  <c:v>44061</c:v>
                </c:pt>
                <c:pt idx="679">
                  <c:v>44068</c:v>
                </c:pt>
                <c:pt idx="680">
                  <c:v>44075</c:v>
                </c:pt>
                <c:pt idx="681">
                  <c:v>44082</c:v>
                </c:pt>
                <c:pt idx="682">
                  <c:v>44089</c:v>
                </c:pt>
                <c:pt idx="683">
                  <c:v>44096</c:v>
                </c:pt>
                <c:pt idx="684">
                  <c:v>44103</c:v>
                </c:pt>
                <c:pt idx="685">
                  <c:v>44110</c:v>
                </c:pt>
                <c:pt idx="686">
                  <c:v>44117</c:v>
                </c:pt>
                <c:pt idx="687">
                  <c:v>44124</c:v>
                </c:pt>
                <c:pt idx="688">
                  <c:v>44131</c:v>
                </c:pt>
                <c:pt idx="689">
                  <c:v>44138</c:v>
                </c:pt>
                <c:pt idx="690">
                  <c:v>44145</c:v>
                </c:pt>
                <c:pt idx="691">
                  <c:v>44152</c:v>
                </c:pt>
                <c:pt idx="692">
                  <c:v>44159</c:v>
                </c:pt>
                <c:pt idx="693">
                  <c:v>44166</c:v>
                </c:pt>
                <c:pt idx="694">
                  <c:v>44173</c:v>
                </c:pt>
                <c:pt idx="695">
                  <c:v>44180</c:v>
                </c:pt>
                <c:pt idx="696">
                  <c:v>44187</c:v>
                </c:pt>
                <c:pt idx="697">
                  <c:v>44194</c:v>
                </c:pt>
                <c:pt idx="698">
                  <c:v>44201</c:v>
                </c:pt>
                <c:pt idx="699">
                  <c:v>44208</c:v>
                </c:pt>
                <c:pt idx="700">
                  <c:v>44215</c:v>
                </c:pt>
                <c:pt idx="701">
                  <c:v>44222</c:v>
                </c:pt>
                <c:pt idx="702">
                  <c:v>44229</c:v>
                </c:pt>
                <c:pt idx="703">
                  <c:v>44236</c:v>
                </c:pt>
                <c:pt idx="704">
                  <c:v>44243</c:v>
                </c:pt>
                <c:pt idx="705">
                  <c:v>44250</c:v>
                </c:pt>
                <c:pt idx="706">
                  <c:v>44257</c:v>
                </c:pt>
                <c:pt idx="707">
                  <c:v>44264</c:v>
                </c:pt>
                <c:pt idx="708">
                  <c:v>44271</c:v>
                </c:pt>
                <c:pt idx="709">
                  <c:v>44278</c:v>
                </c:pt>
                <c:pt idx="710">
                  <c:v>44285</c:v>
                </c:pt>
                <c:pt idx="711">
                  <c:v>44292</c:v>
                </c:pt>
                <c:pt idx="712">
                  <c:v>44299</c:v>
                </c:pt>
                <c:pt idx="713">
                  <c:v>44306</c:v>
                </c:pt>
                <c:pt idx="714">
                  <c:v>44313</c:v>
                </c:pt>
                <c:pt idx="715">
                  <c:v>44320</c:v>
                </c:pt>
                <c:pt idx="716">
                  <c:v>44327</c:v>
                </c:pt>
                <c:pt idx="717">
                  <c:v>44334</c:v>
                </c:pt>
                <c:pt idx="718">
                  <c:v>44341</c:v>
                </c:pt>
                <c:pt idx="719">
                  <c:v>44348</c:v>
                </c:pt>
                <c:pt idx="720">
                  <c:v>44355</c:v>
                </c:pt>
                <c:pt idx="721">
                  <c:v>44362</c:v>
                </c:pt>
                <c:pt idx="722">
                  <c:v>44369</c:v>
                </c:pt>
                <c:pt idx="723">
                  <c:v>44376</c:v>
                </c:pt>
                <c:pt idx="724">
                  <c:v>44383</c:v>
                </c:pt>
                <c:pt idx="725">
                  <c:v>44390</c:v>
                </c:pt>
                <c:pt idx="726">
                  <c:v>44397</c:v>
                </c:pt>
                <c:pt idx="727">
                  <c:v>44404</c:v>
                </c:pt>
                <c:pt idx="728">
                  <c:v>44411</c:v>
                </c:pt>
                <c:pt idx="729">
                  <c:v>44418</c:v>
                </c:pt>
                <c:pt idx="730">
                  <c:v>44425</c:v>
                </c:pt>
                <c:pt idx="731">
                  <c:v>44432</c:v>
                </c:pt>
                <c:pt idx="732">
                  <c:v>44439</c:v>
                </c:pt>
                <c:pt idx="733">
                  <c:v>44446</c:v>
                </c:pt>
                <c:pt idx="734">
                  <c:v>44453</c:v>
                </c:pt>
                <c:pt idx="735">
                  <c:v>44460</c:v>
                </c:pt>
                <c:pt idx="736">
                  <c:v>44467</c:v>
                </c:pt>
                <c:pt idx="737">
                  <c:v>44474</c:v>
                </c:pt>
                <c:pt idx="738">
                  <c:v>44481</c:v>
                </c:pt>
                <c:pt idx="739">
                  <c:v>44488</c:v>
                </c:pt>
                <c:pt idx="740">
                  <c:v>44495</c:v>
                </c:pt>
                <c:pt idx="741">
                  <c:v>44502</c:v>
                </c:pt>
                <c:pt idx="742">
                  <c:v>44509</c:v>
                </c:pt>
                <c:pt idx="743">
                  <c:v>44516</c:v>
                </c:pt>
                <c:pt idx="744">
                  <c:v>44523</c:v>
                </c:pt>
                <c:pt idx="745">
                  <c:v>44530</c:v>
                </c:pt>
                <c:pt idx="746">
                  <c:v>44537</c:v>
                </c:pt>
                <c:pt idx="747">
                  <c:v>44544</c:v>
                </c:pt>
                <c:pt idx="748">
                  <c:v>44551</c:v>
                </c:pt>
                <c:pt idx="749">
                  <c:v>44559</c:v>
                </c:pt>
                <c:pt idx="750">
                  <c:v>44566</c:v>
                </c:pt>
                <c:pt idx="751">
                  <c:v>44573</c:v>
                </c:pt>
                <c:pt idx="752">
                  <c:v>44580</c:v>
                </c:pt>
                <c:pt idx="753">
                  <c:v>44587</c:v>
                </c:pt>
                <c:pt idx="754">
                  <c:v>44594</c:v>
                </c:pt>
                <c:pt idx="755">
                  <c:v>44601</c:v>
                </c:pt>
                <c:pt idx="756">
                  <c:v>44608</c:v>
                </c:pt>
                <c:pt idx="757">
                  <c:v>44615</c:v>
                </c:pt>
                <c:pt idx="758">
                  <c:v>44622</c:v>
                </c:pt>
                <c:pt idx="759">
                  <c:v>44629</c:v>
                </c:pt>
                <c:pt idx="760">
                  <c:v>44636</c:v>
                </c:pt>
                <c:pt idx="761">
                  <c:v>44643</c:v>
                </c:pt>
                <c:pt idx="762">
                  <c:v>44650</c:v>
                </c:pt>
                <c:pt idx="763">
                  <c:v>44657</c:v>
                </c:pt>
                <c:pt idx="764">
                  <c:v>44664</c:v>
                </c:pt>
                <c:pt idx="765">
                  <c:v>44671</c:v>
                </c:pt>
                <c:pt idx="766">
                  <c:v>44678</c:v>
                </c:pt>
                <c:pt idx="767">
                  <c:v>44685</c:v>
                </c:pt>
                <c:pt idx="768">
                  <c:v>44692</c:v>
                </c:pt>
                <c:pt idx="769">
                  <c:v>44699</c:v>
                </c:pt>
                <c:pt idx="770">
                  <c:v>44706</c:v>
                </c:pt>
                <c:pt idx="771">
                  <c:v>44713</c:v>
                </c:pt>
                <c:pt idx="772">
                  <c:v>44720</c:v>
                </c:pt>
                <c:pt idx="773">
                  <c:v>44727</c:v>
                </c:pt>
                <c:pt idx="774">
                  <c:v>44734</c:v>
                </c:pt>
                <c:pt idx="775">
                  <c:v>44741</c:v>
                </c:pt>
                <c:pt idx="776">
                  <c:v>44748</c:v>
                </c:pt>
                <c:pt idx="777">
                  <c:v>44755</c:v>
                </c:pt>
                <c:pt idx="778">
                  <c:v>44762</c:v>
                </c:pt>
                <c:pt idx="779">
                  <c:v>44769</c:v>
                </c:pt>
                <c:pt idx="780">
                  <c:v>44776</c:v>
                </c:pt>
                <c:pt idx="781">
                  <c:v>44783</c:v>
                </c:pt>
                <c:pt idx="782">
                  <c:v>44790</c:v>
                </c:pt>
                <c:pt idx="783">
                  <c:v>44797</c:v>
                </c:pt>
                <c:pt idx="784">
                  <c:v>44804</c:v>
                </c:pt>
                <c:pt idx="785">
                  <c:v>44811</c:v>
                </c:pt>
                <c:pt idx="786">
                  <c:v>44818</c:v>
                </c:pt>
                <c:pt idx="787">
                  <c:v>44825</c:v>
                </c:pt>
                <c:pt idx="788">
                  <c:v>44832</c:v>
                </c:pt>
                <c:pt idx="789">
                  <c:v>44839</c:v>
                </c:pt>
                <c:pt idx="790">
                  <c:v>44846</c:v>
                </c:pt>
                <c:pt idx="791">
                  <c:v>44853</c:v>
                </c:pt>
                <c:pt idx="792">
                  <c:v>44860</c:v>
                </c:pt>
                <c:pt idx="793">
                  <c:v>44867</c:v>
                </c:pt>
                <c:pt idx="794">
                  <c:v>44874</c:v>
                </c:pt>
                <c:pt idx="795">
                  <c:v>44881</c:v>
                </c:pt>
                <c:pt idx="796">
                  <c:v>44888</c:v>
                </c:pt>
                <c:pt idx="797">
                  <c:v>44895</c:v>
                </c:pt>
                <c:pt idx="798">
                  <c:v>44902</c:v>
                </c:pt>
                <c:pt idx="799">
                  <c:v>44909</c:v>
                </c:pt>
                <c:pt idx="800">
                  <c:v>44916</c:v>
                </c:pt>
                <c:pt idx="801">
                  <c:v>44923</c:v>
                </c:pt>
                <c:pt idx="802">
                  <c:v>44930</c:v>
                </c:pt>
                <c:pt idx="803">
                  <c:v>44937</c:v>
                </c:pt>
                <c:pt idx="804">
                  <c:v>44944</c:v>
                </c:pt>
                <c:pt idx="805">
                  <c:v>44951</c:v>
                </c:pt>
                <c:pt idx="806">
                  <c:v>44958</c:v>
                </c:pt>
                <c:pt idx="807">
                  <c:v>44965</c:v>
                </c:pt>
                <c:pt idx="808">
                  <c:v>44972</c:v>
                </c:pt>
                <c:pt idx="809">
                  <c:v>44979</c:v>
                </c:pt>
                <c:pt idx="810">
                  <c:v>44986</c:v>
                </c:pt>
                <c:pt idx="811">
                  <c:v>44993</c:v>
                </c:pt>
                <c:pt idx="812">
                  <c:v>45000</c:v>
                </c:pt>
                <c:pt idx="813">
                  <c:v>45007</c:v>
                </c:pt>
                <c:pt idx="814">
                  <c:v>45014</c:v>
                </c:pt>
                <c:pt idx="815">
                  <c:v>45021</c:v>
                </c:pt>
                <c:pt idx="816">
                  <c:v>45028</c:v>
                </c:pt>
                <c:pt idx="817">
                  <c:v>45035</c:v>
                </c:pt>
                <c:pt idx="818">
                  <c:v>45042</c:v>
                </c:pt>
                <c:pt idx="819">
                  <c:v>45049</c:v>
                </c:pt>
                <c:pt idx="820">
                  <c:v>45056</c:v>
                </c:pt>
                <c:pt idx="821">
                  <c:v>45063</c:v>
                </c:pt>
                <c:pt idx="822">
                  <c:v>45070</c:v>
                </c:pt>
                <c:pt idx="823">
                  <c:v>45077</c:v>
                </c:pt>
                <c:pt idx="824">
                  <c:v>45084</c:v>
                </c:pt>
                <c:pt idx="825">
                  <c:v>45091</c:v>
                </c:pt>
                <c:pt idx="826">
                  <c:v>45098</c:v>
                </c:pt>
                <c:pt idx="827">
                  <c:v>45105</c:v>
                </c:pt>
                <c:pt idx="828">
                  <c:v>45112</c:v>
                </c:pt>
                <c:pt idx="829">
                  <c:v>45119</c:v>
                </c:pt>
                <c:pt idx="830">
                  <c:v>45126</c:v>
                </c:pt>
                <c:pt idx="831">
                  <c:v>45133</c:v>
                </c:pt>
                <c:pt idx="832">
                  <c:v>45140</c:v>
                </c:pt>
                <c:pt idx="833">
                  <c:v>45147</c:v>
                </c:pt>
                <c:pt idx="834">
                  <c:v>45154</c:v>
                </c:pt>
                <c:pt idx="835">
                  <c:v>45161</c:v>
                </c:pt>
                <c:pt idx="836">
                  <c:v>45168</c:v>
                </c:pt>
                <c:pt idx="837">
                  <c:v>45175</c:v>
                </c:pt>
                <c:pt idx="838">
                  <c:v>45182</c:v>
                </c:pt>
                <c:pt idx="839">
                  <c:v>45189</c:v>
                </c:pt>
                <c:pt idx="840">
                  <c:v>45196</c:v>
                </c:pt>
                <c:pt idx="841">
                  <c:v>45203</c:v>
                </c:pt>
                <c:pt idx="842">
                  <c:v>45210</c:v>
                </c:pt>
                <c:pt idx="843">
                  <c:v>45217</c:v>
                </c:pt>
                <c:pt idx="844">
                  <c:v>45224</c:v>
                </c:pt>
                <c:pt idx="845">
                  <c:v>45231</c:v>
                </c:pt>
                <c:pt idx="846">
                  <c:v>45238</c:v>
                </c:pt>
                <c:pt idx="847">
                  <c:v>45245</c:v>
                </c:pt>
                <c:pt idx="848">
                  <c:v>45252</c:v>
                </c:pt>
                <c:pt idx="849">
                  <c:v>45259</c:v>
                </c:pt>
                <c:pt idx="850">
                  <c:v>45266</c:v>
                </c:pt>
                <c:pt idx="851">
                  <c:v>45273</c:v>
                </c:pt>
                <c:pt idx="852">
                  <c:v>45280</c:v>
                </c:pt>
                <c:pt idx="853">
                  <c:v>45287</c:v>
                </c:pt>
                <c:pt idx="854">
                  <c:v>45294</c:v>
                </c:pt>
                <c:pt idx="855">
                  <c:v>45301</c:v>
                </c:pt>
                <c:pt idx="856">
                  <c:v>45308</c:v>
                </c:pt>
                <c:pt idx="857">
                  <c:v>45315</c:v>
                </c:pt>
                <c:pt idx="858">
                  <c:v>45322</c:v>
                </c:pt>
                <c:pt idx="859">
                  <c:v>45329</c:v>
                </c:pt>
                <c:pt idx="860">
                  <c:v>45336</c:v>
                </c:pt>
                <c:pt idx="861">
                  <c:v>45343</c:v>
                </c:pt>
                <c:pt idx="862">
                  <c:v>45350</c:v>
                </c:pt>
                <c:pt idx="863">
                  <c:v>45357</c:v>
                </c:pt>
                <c:pt idx="864">
                  <c:v>45364</c:v>
                </c:pt>
                <c:pt idx="865">
                  <c:v>45371</c:v>
                </c:pt>
                <c:pt idx="866">
                  <c:v>45378</c:v>
                </c:pt>
                <c:pt idx="867">
                  <c:v>45385</c:v>
                </c:pt>
                <c:pt idx="868">
                  <c:v>45392</c:v>
                </c:pt>
                <c:pt idx="869">
                  <c:v>45399</c:v>
                </c:pt>
                <c:pt idx="870">
                  <c:v>45406</c:v>
                </c:pt>
                <c:pt idx="871">
                  <c:v>45413</c:v>
                </c:pt>
                <c:pt idx="872">
                  <c:v>45420</c:v>
                </c:pt>
                <c:pt idx="873">
                  <c:v>45427</c:v>
                </c:pt>
                <c:pt idx="874">
                  <c:v>45434</c:v>
                </c:pt>
                <c:pt idx="875">
                  <c:v>45441</c:v>
                </c:pt>
                <c:pt idx="876">
                  <c:v>45448</c:v>
                </c:pt>
                <c:pt idx="877">
                  <c:v>45455</c:v>
                </c:pt>
                <c:pt idx="878">
                  <c:v>45462</c:v>
                </c:pt>
                <c:pt idx="879">
                  <c:v>45469</c:v>
                </c:pt>
                <c:pt idx="880">
                  <c:v>45476</c:v>
                </c:pt>
                <c:pt idx="881">
                  <c:v>45483</c:v>
                </c:pt>
                <c:pt idx="882">
                  <c:v>45490</c:v>
                </c:pt>
                <c:pt idx="883">
                  <c:v>45497</c:v>
                </c:pt>
                <c:pt idx="884">
                  <c:v>45504</c:v>
                </c:pt>
                <c:pt idx="885">
                  <c:v>45511</c:v>
                </c:pt>
                <c:pt idx="886">
                  <c:v>45518</c:v>
                </c:pt>
                <c:pt idx="887">
                  <c:v>45525</c:v>
                </c:pt>
                <c:pt idx="888">
                  <c:v>45532</c:v>
                </c:pt>
                <c:pt idx="889">
                  <c:v>45539</c:v>
                </c:pt>
                <c:pt idx="890">
                  <c:v>45546</c:v>
                </c:pt>
                <c:pt idx="891">
                  <c:v>45553</c:v>
                </c:pt>
                <c:pt idx="892">
                  <c:v>45560</c:v>
                </c:pt>
                <c:pt idx="893">
                  <c:v>45567</c:v>
                </c:pt>
                <c:pt idx="894">
                  <c:v>45574</c:v>
                </c:pt>
                <c:pt idx="895">
                  <c:v>45581</c:v>
                </c:pt>
                <c:pt idx="896">
                  <c:v>45588</c:v>
                </c:pt>
                <c:pt idx="897">
                  <c:v>45595</c:v>
                </c:pt>
                <c:pt idx="898">
                  <c:v>45602</c:v>
                </c:pt>
                <c:pt idx="899">
                  <c:v>45609</c:v>
                </c:pt>
                <c:pt idx="900">
                  <c:v>45616</c:v>
                </c:pt>
                <c:pt idx="901">
                  <c:v>45623</c:v>
                </c:pt>
                <c:pt idx="902">
                  <c:v>45630</c:v>
                </c:pt>
                <c:pt idx="903">
                  <c:v>45637</c:v>
                </c:pt>
                <c:pt idx="904">
                  <c:v>45644</c:v>
                </c:pt>
                <c:pt idx="905">
                  <c:v>45653</c:v>
                </c:pt>
                <c:pt idx="906">
                  <c:v>45660</c:v>
                </c:pt>
                <c:pt idx="907">
                  <c:v>45667</c:v>
                </c:pt>
                <c:pt idx="908">
                  <c:v>45674</c:v>
                </c:pt>
                <c:pt idx="909">
                  <c:v>45681</c:v>
                </c:pt>
                <c:pt idx="910">
                  <c:v>45688</c:v>
                </c:pt>
                <c:pt idx="911">
                  <c:v>45695</c:v>
                </c:pt>
                <c:pt idx="912">
                  <c:v>45702</c:v>
                </c:pt>
                <c:pt idx="913">
                  <c:v>45709</c:v>
                </c:pt>
                <c:pt idx="914">
                  <c:v>45716</c:v>
                </c:pt>
                <c:pt idx="915">
                  <c:v>45723</c:v>
                </c:pt>
                <c:pt idx="916">
                  <c:v>45730</c:v>
                </c:pt>
                <c:pt idx="917">
                  <c:v>45737</c:v>
                </c:pt>
                <c:pt idx="918">
                  <c:v>45744</c:v>
                </c:pt>
                <c:pt idx="919">
                  <c:v>45751</c:v>
                </c:pt>
                <c:pt idx="920">
                  <c:v>45758</c:v>
                </c:pt>
                <c:pt idx="921">
                  <c:v>45769</c:v>
                </c:pt>
                <c:pt idx="922">
                  <c:v>45776</c:v>
                </c:pt>
                <c:pt idx="923">
                  <c:v>45783</c:v>
                </c:pt>
                <c:pt idx="924">
                  <c:v>45790</c:v>
                </c:pt>
                <c:pt idx="925">
                  <c:v>45797</c:v>
                </c:pt>
                <c:pt idx="926">
                  <c:v>45804</c:v>
                </c:pt>
                <c:pt idx="927">
                  <c:v>45811</c:v>
                </c:pt>
                <c:pt idx="928">
                  <c:v>45818</c:v>
                </c:pt>
                <c:pt idx="929">
                  <c:v>45825</c:v>
                </c:pt>
                <c:pt idx="930">
                  <c:v>45832</c:v>
                </c:pt>
                <c:pt idx="931">
                  <c:v>45839</c:v>
                </c:pt>
                <c:pt idx="932">
                  <c:v>45846</c:v>
                </c:pt>
                <c:pt idx="933">
                  <c:v>45853</c:v>
                </c:pt>
                <c:pt idx="934">
                  <c:v>45860</c:v>
                </c:pt>
                <c:pt idx="935">
                  <c:v>45867</c:v>
                </c:pt>
                <c:pt idx="936">
                  <c:v>45874</c:v>
                </c:pt>
                <c:pt idx="937">
                  <c:v>45881</c:v>
                </c:pt>
                <c:pt idx="938">
                  <c:v>45888</c:v>
                </c:pt>
                <c:pt idx="939">
                  <c:v>45895</c:v>
                </c:pt>
                <c:pt idx="940">
                  <c:v>45902</c:v>
                </c:pt>
                <c:pt idx="941">
                  <c:v>45909</c:v>
                </c:pt>
                <c:pt idx="942">
                  <c:v>45916</c:v>
                </c:pt>
                <c:pt idx="943">
                  <c:v>45923</c:v>
                </c:pt>
                <c:pt idx="944">
                  <c:v>45930</c:v>
                </c:pt>
                <c:pt idx="945">
                  <c:v>45937</c:v>
                </c:pt>
                <c:pt idx="946">
                  <c:v>45944</c:v>
                </c:pt>
                <c:pt idx="947">
                  <c:v>45951</c:v>
                </c:pt>
                <c:pt idx="948">
                  <c:v>45958</c:v>
                </c:pt>
                <c:pt idx="949">
                  <c:v>45965</c:v>
                </c:pt>
                <c:pt idx="950">
                  <c:v>45972</c:v>
                </c:pt>
                <c:pt idx="951">
                  <c:v>45979</c:v>
                </c:pt>
                <c:pt idx="952">
                  <c:v>45986</c:v>
                </c:pt>
                <c:pt idx="953">
                  <c:v>45993</c:v>
                </c:pt>
                <c:pt idx="954">
                  <c:v>46000</c:v>
                </c:pt>
                <c:pt idx="955">
                  <c:v>46007</c:v>
                </c:pt>
                <c:pt idx="956">
                  <c:v>46014</c:v>
                </c:pt>
                <c:pt idx="957">
                  <c:v>46021</c:v>
                </c:pt>
                <c:pt idx="958">
                  <c:v>46028</c:v>
                </c:pt>
                <c:pt idx="959">
                  <c:v>46035</c:v>
                </c:pt>
                <c:pt idx="960">
                  <c:v>46042</c:v>
                </c:pt>
                <c:pt idx="961">
                  <c:v>46049</c:v>
                </c:pt>
                <c:pt idx="962">
                  <c:v>46056</c:v>
                </c:pt>
                <c:pt idx="963">
                  <c:v>46063</c:v>
                </c:pt>
                <c:pt idx="964">
                  <c:v>46070</c:v>
                </c:pt>
                <c:pt idx="965">
                  <c:v>46077</c:v>
                </c:pt>
                <c:pt idx="966">
                  <c:v>46084</c:v>
                </c:pt>
                <c:pt idx="967">
                  <c:v>46091</c:v>
                </c:pt>
                <c:pt idx="968">
                  <c:v>46098</c:v>
                </c:pt>
                <c:pt idx="969">
                  <c:v>46105</c:v>
                </c:pt>
                <c:pt idx="970">
                  <c:v>46112</c:v>
                </c:pt>
                <c:pt idx="971">
                  <c:v>46119</c:v>
                </c:pt>
                <c:pt idx="972">
                  <c:v>46126</c:v>
                </c:pt>
                <c:pt idx="973">
                  <c:v>46133</c:v>
                </c:pt>
                <c:pt idx="974">
                  <c:v>46140</c:v>
                </c:pt>
                <c:pt idx="975">
                  <c:v>46147</c:v>
                </c:pt>
                <c:pt idx="976">
                  <c:v>46154</c:v>
                </c:pt>
                <c:pt idx="977">
                  <c:v>46161</c:v>
                </c:pt>
                <c:pt idx="978">
                  <c:v>46168</c:v>
                </c:pt>
                <c:pt idx="979">
                  <c:v>46175</c:v>
                </c:pt>
                <c:pt idx="980">
                  <c:v>46182</c:v>
                </c:pt>
                <c:pt idx="981">
                  <c:v>46189</c:v>
                </c:pt>
                <c:pt idx="982">
                  <c:v>46196</c:v>
                </c:pt>
                <c:pt idx="983">
                  <c:v>46203</c:v>
                </c:pt>
                <c:pt idx="984">
                  <c:v>46210</c:v>
                </c:pt>
                <c:pt idx="985">
                  <c:v>46217</c:v>
                </c:pt>
                <c:pt idx="986">
                  <c:v>46224</c:v>
                </c:pt>
                <c:pt idx="987">
                  <c:v>46231</c:v>
                </c:pt>
                <c:pt idx="988">
                  <c:v>46238</c:v>
                </c:pt>
                <c:pt idx="989">
                  <c:v>46245</c:v>
                </c:pt>
                <c:pt idx="990">
                  <c:v>46252</c:v>
                </c:pt>
                <c:pt idx="991">
                  <c:v>46259</c:v>
                </c:pt>
                <c:pt idx="992">
                  <c:v>46266</c:v>
                </c:pt>
                <c:pt idx="993">
                  <c:v>46273</c:v>
                </c:pt>
                <c:pt idx="994">
                  <c:v>46280</c:v>
                </c:pt>
                <c:pt idx="995">
                  <c:v>46287</c:v>
                </c:pt>
                <c:pt idx="996">
                  <c:v>46294</c:v>
                </c:pt>
                <c:pt idx="997">
                  <c:v>46301</c:v>
                </c:pt>
                <c:pt idx="998">
                  <c:v>46308</c:v>
                </c:pt>
                <c:pt idx="999">
                  <c:v>46315</c:v>
                </c:pt>
                <c:pt idx="1000">
                  <c:v>46322</c:v>
                </c:pt>
                <c:pt idx="1001">
                  <c:v>46329</c:v>
                </c:pt>
                <c:pt idx="1002">
                  <c:v>46336</c:v>
                </c:pt>
                <c:pt idx="1003">
                  <c:v>46343</c:v>
                </c:pt>
                <c:pt idx="1004">
                  <c:v>46350</c:v>
                </c:pt>
                <c:pt idx="1005">
                  <c:v>46357</c:v>
                </c:pt>
                <c:pt idx="1006">
                  <c:v>46364</c:v>
                </c:pt>
                <c:pt idx="1007">
                  <c:v>46371</c:v>
                </c:pt>
                <c:pt idx="1008">
                  <c:v>46378</c:v>
                </c:pt>
                <c:pt idx="1009">
                  <c:v>46385</c:v>
                </c:pt>
                <c:pt idx="1010">
                  <c:v>46392</c:v>
                </c:pt>
                <c:pt idx="1011">
                  <c:v>46399</c:v>
                </c:pt>
                <c:pt idx="1012">
                  <c:v>46406</c:v>
                </c:pt>
                <c:pt idx="1013">
                  <c:v>46413</c:v>
                </c:pt>
                <c:pt idx="1014">
                  <c:v>46420</c:v>
                </c:pt>
                <c:pt idx="1015">
                  <c:v>46427</c:v>
                </c:pt>
                <c:pt idx="1016">
                  <c:v>46434</c:v>
                </c:pt>
                <c:pt idx="1017">
                  <c:v>46441</c:v>
                </c:pt>
                <c:pt idx="1018">
                  <c:v>46448</c:v>
                </c:pt>
                <c:pt idx="1019">
                  <c:v>46455</c:v>
                </c:pt>
                <c:pt idx="1020">
                  <c:v>46462</c:v>
                </c:pt>
                <c:pt idx="1021">
                  <c:v>46469</c:v>
                </c:pt>
                <c:pt idx="1022">
                  <c:v>46476</c:v>
                </c:pt>
                <c:pt idx="1023">
                  <c:v>46483</c:v>
                </c:pt>
                <c:pt idx="1024">
                  <c:v>46490</c:v>
                </c:pt>
                <c:pt idx="1025">
                  <c:v>46497</c:v>
                </c:pt>
                <c:pt idx="1026">
                  <c:v>46504</c:v>
                </c:pt>
                <c:pt idx="1027">
                  <c:v>46511</c:v>
                </c:pt>
                <c:pt idx="1028">
                  <c:v>46518</c:v>
                </c:pt>
                <c:pt idx="1029">
                  <c:v>46525</c:v>
                </c:pt>
                <c:pt idx="1030">
                  <c:v>46532</c:v>
                </c:pt>
                <c:pt idx="1031">
                  <c:v>46539</c:v>
                </c:pt>
                <c:pt idx="1032">
                  <c:v>46546</c:v>
                </c:pt>
                <c:pt idx="1033">
                  <c:v>46553</c:v>
                </c:pt>
                <c:pt idx="1034">
                  <c:v>46560</c:v>
                </c:pt>
                <c:pt idx="1035">
                  <c:v>46567</c:v>
                </c:pt>
                <c:pt idx="1036">
                  <c:v>46574</c:v>
                </c:pt>
                <c:pt idx="1037">
                  <c:v>46581</c:v>
                </c:pt>
                <c:pt idx="1038">
                  <c:v>46588</c:v>
                </c:pt>
                <c:pt idx="1039">
                  <c:v>46595</c:v>
                </c:pt>
                <c:pt idx="1040">
                  <c:v>46602</c:v>
                </c:pt>
                <c:pt idx="1041">
                  <c:v>46609</c:v>
                </c:pt>
                <c:pt idx="1042">
                  <c:v>46616</c:v>
                </c:pt>
                <c:pt idx="1043">
                  <c:v>46623</c:v>
                </c:pt>
                <c:pt idx="1044">
                  <c:v>46630</c:v>
                </c:pt>
                <c:pt idx="1045">
                  <c:v>46637</c:v>
                </c:pt>
                <c:pt idx="1046">
                  <c:v>46644</c:v>
                </c:pt>
                <c:pt idx="1047">
                  <c:v>46651</c:v>
                </c:pt>
                <c:pt idx="1048">
                  <c:v>46658</c:v>
                </c:pt>
                <c:pt idx="1049">
                  <c:v>46665</c:v>
                </c:pt>
                <c:pt idx="1050">
                  <c:v>46672</c:v>
                </c:pt>
                <c:pt idx="1051">
                  <c:v>46679</c:v>
                </c:pt>
                <c:pt idx="1052">
                  <c:v>46686</c:v>
                </c:pt>
                <c:pt idx="1053">
                  <c:v>46693</c:v>
                </c:pt>
                <c:pt idx="1054">
                  <c:v>46700</c:v>
                </c:pt>
                <c:pt idx="1055">
                  <c:v>46707</c:v>
                </c:pt>
                <c:pt idx="1056">
                  <c:v>46714</c:v>
                </c:pt>
                <c:pt idx="1057">
                  <c:v>46721</c:v>
                </c:pt>
                <c:pt idx="1058">
                  <c:v>46728</c:v>
                </c:pt>
                <c:pt idx="1059">
                  <c:v>46735</c:v>
                </c:pt>
                <c:pt idx="1060">
                  <c:v>46742</c:v>
                </c:pt>
                <c:pt idx="1061">
                  <c:v>46750</c:v>
                </c:pt>
                <c:pt idx="1062">
                  <c:v>46757</c:v>
                </c:pt>
                <c:pt idx="1063">
                  <c:v>46764</c:v>
                </c:pt>
                <c:pt idx="1064">
                  <c:v>46771</c:v>
                </c:pt>
                <c:pt idx="1065">
                  <c:v>46778</c:v>
                </c:pt>
                <c:pt idx="1066">
                  <c:v>46785</c:v>
                </c:pt>
                <c:pt idx="1067">
                  <c:v>46792</c:v>
                </c:pt>
                <c:pt idx="1068">
                  <c:v>46799</c:v>
                </c:pt>
                <c:pt idx="1069">
                  <c:v>46806</c:v>
                </c:pt>
                <c:pt idx="1070">
                  <c:v>46813</c:v>
                </c:pt>
                <c:pt idx="1071">
                  <c:v>46820</c:v>
                </c:pt>
                <c:pt idx="1072">
                  <c:v>46827</c:v>
                </c:pt>
                <c:pt idx="1073">
                  <c:v>46834</c:v>
                </c:pt>
                <c:pt idx="1074">
                  <c:v>46841</c:v>
                </c:pt>
                <c:pt idx="1075">
                  <c:v>46848</c:v>
                </c:pt>
                <c:pt idx="1076">
                  <c:v>46855</c:v>
                </c:pt>
                <c:pt idx="1077">
                  <c:v>46862</c:v>
                </c:pt>
                <c:pt idx="1078">
                  <c:v>46869</c:v>
                </c:pt>
                <c:pt idx="1079">
                  <c:v>46876</c:v>
                </c:pt>
                <c:pt idx="1080">
                  <c:v>46883</c:v>
                </c:pt>
                <c:pt idx="1081">
                  <c:v>46890</c:v>
                </c:pt>
                <c:pt idx="1082">
                  <c:v>46897</c:v>
                </c:pt>
                <c:pt idx="1083">
                  <c:v>46904</c:v>
                </c:pt>
                <c:pt idx="1084">
                  <c:v>46911</c:v>
                </c:pt>
                <c:pt idx="1085">
                  <c:v>46918</c:v>
                </c:pt>
                <c:pt idx="1086">
                  <c:v>46925</c:v>
                </c:pt>
                <c:pt idx="1087">
                  <c:v>46932</c:v>
                </c:pt>
                <c:pt idx="1088">
                  <c:v>46939</c:v>
                </c:pt>
                <c:pt idx="1089">
                  <c:v>46946</c:v>
                </c:pt>
                <c:pt idx="1090">
                  <c:v>46953</c:v>
                </c:pt>
                <c:pt idx="1091">
                  <c:v>46960</c:v>
                </c:pt>
                <c:pt idx="1092">
                  <c:v>46967</c:v>
                </c:pt>
                <c:pt idx="1093">
                  <c:v>46974</c:v>
                </c:pt>
                <c:pt idx="1094">
                  <c:v>46981</c:v>
                </c:pt>
                <c:pt idx="1095">
                  <c:v>46988</c:v>
                </c:pt>
                <c:pt idx="1096">
                  <c:v>46995</c:v>
                </c:pt>
                <c:pt idx="1097">
                  <c:v>47002</c:v>
                </c:pt>
                <c:pt idx="1098">
                  <c:v>47009</c:v>
                </c:pt>
                <c:pt idx="1099">
                  <c:v>47016</c:v>
                </c:pt>
                <c:pt idx="1100">
                  <c:v>47023</c:v>
                </c:pt>
                <c:pt idx="1101">
                  <c:v>47030</c:v>
                </c:pt>
                <c:pt idx="1102">
                  <c:v>47037</c:v>
                </c:pt>
                <c:pt idx="1103">
                  <c:v>47044</c:v>
                </c:pt>
                <c:pt idx="1104">
                  <c:v>47051</c:v>
                </c:pt>
                <c:pt idx="1105">
                  <c:v>47058</c:v>
                </c:pt>
                <c:pt idx="1106">
                  <c:v>47065</c:v>
                </c:pt>
                <c:pt idx="1107">
                  <c:v>47072</c:v>
                </c:pt>
                <c:pt idx="1108">
                  <c:v>47079</c:v>
                </c:pt>
                <c:pt idx="1109">
                  <c:v>47086</c:v>
                </c:pt>
                <c:pt idx="1110">
                  <c:v>47093</c:v>
                </c:pt>
                <c:pt idx="1111">
                  <c:v>47100</c:v>
                </c:pt>
                <c:pt idx="1112">
                  <c:v>47107</c:v>
                </c:pt>
                <c:pt idx="1113">
                  <c:v>47114</c:v>
                </c:pt>
                <c:pt idx="1114">
                  <c:v>47121</c:v>
                </c:pt>
                <c:pt idx="1115">
                  <c:v>47128</c:v>
                </c:pt>
                <c:pt idx="1116">
                  <c:v>47135</c:v>
                </c:pt>
                <c:pt idx="1117">
                  <c:v>47142</c:v>
                </c:pt>
                <c:pt idx="1118">
                  <c:v>47149</c:v>
                </c:pt>
                <c:pt idx="1119">
                  <c:v>47156</c:v>
                </c:pt>
                <c:pt idx="1120">
                  <c:v>47163</c:v>
                </c:pt>
                <c:pt idx="1121">
                  <c:v>47170</c:v>
                </c:pt>
                <c:pt idx="1122">
                  <c:v>47177</c:v>
                </c:pt>
                <c:pt idx="1123">
                  <c:v>47184</c:v>
                </c:pt>
                <c:pt idx="1124">
                  <c:v>47191</c:v>
                </c:pt>
                <c:pt idx="1125">
                  <c:v>47198</c:v>
                </c:pt>
                <c:pt idx="1126">
                  <c:v>47205</c:v>
                </c:pt>
                <c:pt idx="1127">
                  <c:v>47212</c:v>
                </c:pt>
                <c:pt idx="1128">
                  <c:v>47219</c:v>
                </c:pt>
                <c:pt idx="1129">
                  <c:v>47226</c:v>
                </c:pt>
                <c:pt idx="1130">
                  <c:v>47233</c:v>
                </c:pt>
                <c:pt idx="1131">
                  <c:v>47240</c:v>
                </c:pt>
                <c:pt idx="1132">
                  <c:v>47247</c:v>
                </c:pt>
                <c:pt idx="1133">
                  <c:v>47254</c:v>
                </c:pt>
                <c:pt idx="1134">
                  <c:v>47261</c:v>
                </c:pt>
                <c:pt idx="1135">
                  <c:v>47268</c:v>
                </c:pt>
                <c:pt idx="1136">
                  <c:v>47275</c:v>
                </c:pt>
                <c:pt idx="1137">
                  <c:v>47282</c:v>
                </c:pt>
                <c:pt idx="1138">
                  <c:v>47289</c:v>
                </c:pt>
                <c:pt idx="1139">
                  <c:v>47296</c:v>
                </c:pt>
                <c:pt idx="1140">
                  <c:v>47303</c:v>
                </c:pt>
                <c:pt idx="1141">
                  <c:v>47310</c:v>
                </c:pt>
                <c:pt idx="1142">
                  <c:v>47317</c:v>
                </c:pt>
                <c:pt idx="1143">
                  <c:v>47324</c:v>
                </c:pt>
                <c:pt idx="1144">
                  <c:v>47331</c:v>
                </c:pt>
                <c:pt idx="1145">
                  <c:v>47338</c:v>
                </c:pt>
                <c:pt idx="1146">
                  <c:v>47345</c:v>
                </c:pt>
                <c:pt idx="1147">
                  <c:v>47352</c:v>
                </c:pt>
                <c:pt idx="1148">
                  <c:v>47359</c:v>
                </c:pt>
                <c:pt idx="1149">
                  <c:v>47366</c:v>
                </c:pt>
                <c:pt idx="1150">
                  <c:v>47373</c:v>
                </c:pt>
                <c:pt idx="1151">
                  <c:v>47380</c:v>
                </c:pt>
                <c:pt idx="1152">
                  <c:v>47387</c:v>
                </c:pt>
                <c:pt idx="1153">
                  <c:v>47394</c:v>
                </c:pt>
                <c:pt idx="1154">
                  <c:v>47401</c:v>
                </c:pt>
                <c:pt idx="1155">
                  <c:v>47408</c:v>
                </c:pt>
                <c:pt idx="1156">
                  <c:v>47415</c:v>
                </c:pt>
                <c:pt idx="1157">
                  <c:v>47422</c:v>
                </c:pt>
                <c:pt idx="1158">
                  <c:v>47429</c:v>
                </c:pt>
                <c:pt idx="1159">
                  <c:v>47436</c:v>
                </c:pt>
                <c:pt idx="1160">
                  <c:v>47443</c:v>
                </c:pt>
                <c:pt idx="1161">
                  <c:v>47450</c:v>
                </c:pt>
                <c:pt idx="1162">
                  <c:v>47457</c:v>
                </c:pt>
                <c:pt idx="1163">
                  <c:v>47464</c:v>
                </c:pt>
                <c:pt idx="1164">
                  <c:v>47471</c:v>
                </c:pt>
                <c:pt idx="1165">
                  <c:v>47479</c:v>
                </c:pt>
                <c:pt idx="1166">
                  <c:v>47486</c:v>
                </c:pt>
                <c:pt idx="1167">
                  <c:v>47493</c:v>
                </c:pt>
                <c:pt idx="1168">
                  <c:v>47500</c:v>
                </c:pt>
                <c:pt idx="1169">
                  <c:v>47507</c:v>
                </c:pt>
                <c:pt idx="1170">
                  <c:v>47514</c:v>
                </c:pt>
                <c:pt idx="1171">
                  <c:v>47521</c:v>
                </c:pt>
                <c:pt idx="1172">
                  <c:v>47528</c:v>
                </c:pt>
                <c:pt idx="1173">
                  <c:v>47535</c:v>
                </c:pt>
                <c:pt idx="1174">
                  <c:v>47542</c:v>
                </c:pt>
                <c:pt idx="1175">
                  <c:v>47549</c:v>
                </c:pt>
                <c:pt idx="1176">
                  <c:v>47556</c:v>
                </c:pt>
                <c:pt idx="1177">
                  <c:v>47563</c:v>
                </c:pt>
                <c:pt idx="1178">
                  <c:v>47570</c:v>
                </c:pt>
                <c:pt idx="1179">
                  <c:v>47577</c:v>
                </c:pt>
                <c:pt idx="1180">
                  <c:v>47584</c:v>
                </c:pt>
                <c:pt idx="1181">
                  <c:v>47591</c:v>
                </c:pt>
                <c:pt idx="1182">
                  <c:v>47598</c:v>
                </c:pt>
                <c:pt idx="1183">
                  <c:v>47605</c:v>
                </c:pt>
                <c:pt idx="1184">
                  <c:v>47612</c:v>
                </c:pt>
                <c:pt idx="1185">
                  <c:v>47619</c:v>
                </c:pt>
                <c:pt idx="1186">
                  <c:v>47626</c:v>
                </c:pt>
                <c:pt idx="1187">
                  <c:v>47633</c:v>
                </c:pt>
                <c:pt idx="1188">
                  <c:v>47640</c:v>
                </c:pt>
                <c:pt idx="1189">
                  <c:v>47647</c:v>
                </c:pt>
                <c:pt idx="1190">
                  <c:v>47654</c:v>
                </c:pt>
                <c:pt idx="1191">
                  <c:v>47661</c:v>
                </c:pt>
                <c:pt idx="1192">
                  <c:v>47668</c:v>
                </c:pt>
                <c:pt idx="1193">
                  <c:v>47675</c:v>
                </c:pt>
                <c:pt idx="1194">
                  <c:v>47682</c:v>
                </c:pt>
                <c:pt idx="1195">
                  <c:v>47689</c:v>
                </c:pt>
                <c:pt idx="1196">
                  <c:v>47696</c:v>
                </c:pt>
                <c:pt idx="1197">
                  <c:v>47703</c:v>
                </c:pt>
                <c:pt idx="1198">
                  <c:v>47710</c:v>
                </c:pt>
                <c:pt idx="1199">
                  <c:v>47717</c:v>
                </c:pt>
                <c:pt idx="1200">
                  <c:v>47724</c:v>
                </c:pt>
                <c:pt idx="1201">
                  <c:v>47731</c:v>
                </c:pt>
                <c:pt idx="1202">
                  <c:v>47738</c:v>
                </c:pt>
                <c:pt idx="1203">
                  <c:v>47745</c:v>
                </c:pt>
                <c:pt idx="1204">
                  <c:v>47752</c:v>
                </c:pt>
                <c:pt idx="1205">
                  <c:v>47759</c:v>
                </c:pt>
                <c:pt idx="1206">
                  <c:v>47766</c:v>
                </c:pt>
                <c:pt idx="1207">
                  <c:v>47773</c:v>
                </c:pt>
                <c:pt idx="1208">
                  <c:v>47780</c:v>
                </c:pt>
                <c:pt idx="1209">
                  <c:v>47787</c:v>
                </c:pt>
                <c:pt idx="1210">
                  <c:v>47794</c:v>
                </c:pt>
                <c:pt idx="1211">
                  <c:v>47801</c:v>
                </c:pt>
                <c:pt idx="1212">
                  <c:v>47808</c:v>
                </c:pt>
                <c:pt idx="1213">
                  <c:v>47815</c:v>
                </c:pt>
                <c:pt idx="1214">
                  <c:v>47822</c:v>
                </c:pt>
                <c:pt idx="1215">
                  <c:v>47829</c:v>
                </c:pt>
                <c:pt idx="1216">
                  <c:v>47836</c:v>
                </c:pt>
                <c:pt idx="1217">
                  <c:v>47844</c:v>
                </c:pt>
                <c:pt idx="1218">
                  <c:v>47851</c:v>
                </c:pt>
                <c:pt idx="1219">
                  <c:v>47858</c:v>
                </c:pt>
                <c:pt idx="1220">
                  <c:v>47865</c:v>
                </c:pt>
                <c:pt idx="1221">
                  <c:v>47872</c:v>
                </c:pt>
                <c:pt idx="1222">
                  <c:v>47879</c:v>
                </c:pt>
                <c:pt idx="1223">
                  <c:v>47886</c:v>
                </c:pt>
                <c:pt idx="1224">
                  <c:v>47893</c:v>
                </c:pt>
                <c:pt idx="1225">
                  <c:v>47900</c:v>
                </c:pt>
                <c:pt idx="1226">
                  <c:v>47907</c:v>
                </c:pt>
                <c:pt idx="1227">
                  <c:v>47914</c:v>
                </c:pt>
                <c:pt idx="1228">
                  <c:v>47921</c:v>
                </c:pt>
                <c:pt idx="1229">
                  <c:v>47928</c:v>
                </c:pt>
                <c:pt idx="1230">
                  <c:v>47935</c:v>
                </c:pt>
                <c:pt idx="1231">
                  <c:v>47942</c:v>
                </c:pt>
                <c:pt idx="1232">
                  <c:v>47953</c:v>
                </c:pt>
                <c:pt idx="1233">
                  <c:v>47960</c:v>
                </c:pt>
                <c:pt idx="1234">
                  <c:v>47967</c:v>
                </c:pt>
                <c:pt idx="1235">
                  <c:v>47974</c:v>
                </c:pt>
                <c:pt idx="1236">
                  <c:v>47981</c:v>
                </c:pt>
                <c:pt idx="1237">
                  <c:v>47988</c:v>
                </c:pt>
                <c:pt idx="1238">
                  <c:v>47995</c:v>
                </c:pt>
                <c:pt idx="1239">
                  <c:v>48002</c:v>
                </c:pt>
                <c:pt idx="1240">
                  <c:v>48009</c:v>
                </c:pt>
                <c:pt idx="1241">
                  <c:v>48016</c:v>
                </c:pt>
                <c:pt idx="1242">
                  <c:v>48023</c:v>
                </c:pt>
                <c:pt idx="1243">
                  <c:v>48030</c:v>
                </c:pt>
                <c:pt idx="1244">
                  <c:v>48037</c:v>
                </c:pt>
                <c:pt idx="1245">
                  <c:v>48044</c:v>
                </c:pt>
                <c:pt idx="1246">
                  <c:v>48051</c:v>
                </c:pt>
                <c:pt idx="1247">
                  <c:v>48058</c:v>
                </c:pt>
                <c:pt idx="1248">
                  <c:v>48065</c:v>
                </c:pt>
                <c:pt idx="1249">
                  <c:v>48072</c:v>
                </c:pt>
                <c:pt idx="1250">
                  <c:v>48079</c:v>
                </c:pt>
                <c:pt idx="1251">
                  <c:v>48086</c:v>
                </c:pt>
                <c:pt idx="1252">
                  <c:v>48093</c:v>
                </c:pt>
                <c:pt idx="1253">
                  <c:v>48100</c:v>
                </c:pt>
                <c:pt idx="1254">
                  <c:v>48107</c:v>
                </c:pt>
                <c:pt idx="1255">
                  <c:v>48114</c:v>
                </c:pt>
                <c:pt idx="1256">
                  <c:v>48121</c:v>
                </c:pt>
                <c:pt idx="1257">
                  <c:v>48128</c:v>
                </c:pt>
                <c:pt idx="1258">
                  <c:v>48135</c:v>
                </c:pt>
                <c:pt idx="1259">
                  <c:v>48142</c:v>
                </c:pt>
                <c:pt idx="1260">
                  <c:v>48149</c:v>
                </c:pt>
                <c:pt idx="1261">
                  <c:v>48156</c:v>
                </c:pt>
                <c:pt idx="1262">
                  <c:v>48163</c:v>
                </c:pt>
                <c:pt idx="1263">
                  <c:v>48170</c:v>
                </c:pt>
                <c:pt idx="1264">
                  <c:v>48177</c:v>
                </c:pt>
                <c:pt idx="1265">
                  <c:v>48184</c:v>
                </c:pt>
                <c:pt idx="1266">
                  <c:v>48191</c:v>
                </c:pt>
                <c:pt idx="1267">
                  <c:v>48198</c:v>
                </c:pt>
                <c:pt idx="1268">
                  <c:v>48205</c:v>
                </c:pt>
                <c:pt idx="1269">
                  <c:v>48212</c:v>
                </c:pt>
                <c:pt idx="1270">
                  <c:v>48219</c:v>
                </c:pt>
                <c:pt idx="1271">
                  <c:v>48226</c:v>
                </c:pt>
                <c:pt idx="1272">
                  <c:v>48233</c:v>
                </c:pt>
                <c:pt idx="1273">
                  <c:v>48240</c:v>
                </c:pt>
                <c:pt idx="1274">
                  <c:v>48247</c:v>
                </c:pt>
                <c:pt idx="1275">
                  <c:v>48254</c:v>
                </c:pt>
                <c:pt idx="1276">
                  <c:v>48261</c:v>
                </c:pt>
                <c:pt idx="1277">
                  <c:v>48268</c:v>
                </c:pt>
                <c:pt idx="1278">
                  <c:v>48275</c:v>
                </c:pt>
                <c:pt idx="1279">
                  <c:v>48282</c:v>
                </c:pt>
                <c:pt idx="1280">
                  <c:v>48289</c:v>
                </c:pt>
                <c:pt idx="1281">
                  <c:v>48296</c:v>
                </c:pt>
                <c:pt idx="1282">
                  <c:v>48303</c:v>
                </c:pt>
                <c:pt idx="1283">
                  <c:v>48310</c:v>
                </c:pt>
                <c:pt idx="1284">
                  <c:v>48317</c:v>
                </c:pt>
                <c:pt idx="1285">
                  <c:v>48324</c:v>
                </c:pt>
                <c:pt idx="1286">
                  <c:v>48331</c:v>
                </c:pt>
                <c:pt idx="1287">
                  <c:v>48338</c:v>
                </c:pt>
                <c:pt idx="1288">
                  <c:v>48345</c:v>
                </c:pt>
                <c:pt idx="1289">
                  <c:v>48352</c:v>
                </c:pt>
                <c:pt idx="1290">
                  <c:v>48359</c:v>
                </c:pt>
                <c:pt idx="1291">
                  <c:v>48366</c:v>
                </c:pt>
                <c:pt idx="1292">
                  <c:v>48373</c:v>
                </c:pt>
                <c:pt idx="1293">
                  <c:v>48380</c:v>
                </c:pt>
                <c:pt idx="1294">
                  <c:v>48387</c:v>
                </c:pt>
                <c:pt idx="1295">
                  <c:v>48394</c:v>
                </c:pt>
                <c:pt idx="1296">
                  <c:v>48401</c:v>
                </c:pt>
                <c:pt idx="1297">
                  <c:v>48408</c:v>
                </c:pt>
                <c:pt idx="1298">
                  <c:v>48415</c:v>
                </c:pt>
                <c:pt idx="1299">
                  <c:v>48422</c:v>
                </c:pt>
                <c:pt idx="1300">
                  <c:v>48429</c:v>
                </c:pt>
                <c:pt idx="1301">
                  <c:v>48436</c:v>
                </c:pt>
                <c:pt idx="1302">
                  <c:v>48443</c:v>
                </c:pt>
                <c:pt idx="1303">
                  <c:v>48450</c:v>
                </c:pt>
                <c:pt idx="1304">
                  <c:v>48457</c:v>
                </c:pt>
                <c:pt idx="1305">
                  <c:v>48464</c:v>
                </c:pt>
                <c:pt idx="1306">
                  <c:v>48471</c:v>
                </c:pt>
                <c:pt idx="1307">
                  <c:v>48478</c:v>
                </c:pt>
                <c:pt idx="1308">
                  <c:v>48485</c:v>
                </c:pt>
                <c:pt idx="1309">
                  <c:v>48492</c:v>
                </c:pt>
                <c:pt idx="1310">
                  <c:v>48499</c:v>
                </c:pt>
                <c:pt idx="1311">
                  <c:v>48506</c:v>
                </c:pt>
                <c:pt idx="1312">
                  <c:v>48513</c:v>
                </c:pt>
                <c:pt idx="1313">
                  <c:v>48520</c:v>
                </c:pt>
                <c:pt idx="1314">
                  <c:v>48527</c:v>
                </c:pt>
                <c:pt idx="1315">
                  <c:v>48534</c:v>
                </c:pt>
                <c:pt idx="1316">
                  <c:v>48541</c:v>
                </c:pt>
                <c:pt idx="1317">
                  <c:v>48548</c:v>
                </c:pt>
                <c:pt idx="1318">
                  <c:v>48555</c:v>
                </c:pt>
                <c:pt idx="1319">
                  <c:v>48562</c:v>
                </c:pt>
                <c:pt idx="1320">
                  <c:v>48569</c:v>
                </c:pt>
                <c:pt idx="1321">
                  <c:v>48577</c:v>
                </c:pt>
                <c:pt idx="1322">
                  <c:v>48584</c:v>
                </c:pt>
                <c:pt idx="1323">
                  <c:v>48591</c:v>
                </c:pt>
                <c:pt idx="1324">
                  <c:v>48598</c:v>
                </c:pt>
                <c:pt idx="1325">
                  <c:v>48605</c:v>
                </c:pt>
                <c:pt idx="1326">
                  <c:v>48612</c:v>
                </c:pt>
                <c:pt idx="1327">
                  <c:v>48619</c:v>
                </c:pt>
                <c:pt idx="1328">
                  <c:v>48626</c:v>
                </c:pt>
                <c:pt idx="1329">
                  <c:v>48633</c:v>
                </c:pt>
                <c:pt idx="1330">
                  <c:v>48640</c:v>
                </c:pt>
                <c:pt idx="1331">
                  <c:v>48647</c:v>
                </c:pt>
                <c:pt idx="1332">
                  <c:v>48654</c:v>
                </c:pt>
                <c:pt idx="1333">
                  <c:v>48661</c:v>
                </c:pt>
                <c:pt idx="1334">
                  <c:v>48668</c:v>
                </c:pt>
                <c:pt idx="1335">
                  <c:v>48675</c:v>
                </c:pt>
                <c:pt idx="1336">
                  <c:v>48682</c:v>
                </c:pt>
                <c:pt idx="1337">
                  <c:v>48689</c:v>
                </c:pt>
                <c:pt idx="1338">
                  <c:v>48696</c:v>
                </c:pt>
                <c:pt idx="1339">
                  <c:v>48703</c:v>
                </c:pt>
                <c:pt idx="1340">
                  <c:v>48710</c:v>
                </c:pt>
                <c:pt idx="1341">
                  <c:v>48717</c:v>
                </c:pt>
                <c:pt idx="1342">
                  <c:v>48724</c:v>
                </c:pt>
                <c:pt idx="1343">
                  <c:v>48731</c:v>
                </c:pt>
                <c:pt idx="1344">
                  <c:v>48738</c:v>
                </c:pt>
                <c:pt idx="1345">
                  <c:v>48745</c:v>
                </c:pt>
                <c:pt idx="1346">
                  <c:v>48752</c:v>
                </c:pt>
                <c:pt idx="1347">
                  <c:v>48759</c:v>
                </c:pt>
                <c:pt idx="1348">
                  <c:v>48766</c:v>
                </c:pt>
                <c:pt idx="1349">
                  <c:v>48773</c:v>
                </c:pt>
                <c:pt idx="1350">
                  <c:v>48780</c:v>
                </c:pt>
                <c:pt idx="1351">
                  <c:v>48787</c:v>
                </c:pt>
                <c:pt idx="1352">
                  <c:v>48794</c:v>
                </c:pt>
                <c:pt idx="1353">
                  <c:v>48801</c:v>
                </c:pt>
                <c:pt idx="1354">
                  <c:v>48808</c:v>
                </c:pt>
                <c:pt idx="1355">
                  <c:v>48815</c:v>
                </c:pt>
                <c:pt idx="1356">
                  <c:v>48822</c:v>
                </c:pt>
                <c:pt idx="1357">
                  <c:v>48829</c:v>
                </c:pt>
                <c:pt idx="1358">
                  <c:v>48836</c:v>
                </c:pt>
                <c:pt idx="1359">
                  <c:v>48843</c:v>
                </c:pt>
                <c:pt idx="1360">
                  <c:v>48850</c:v>
                </c:pt>
                <c:pt idx="1361">
                  <c:v>48857</c:v>
                </c:pt>
                <c:pt idx="1362">
                  <c:v>48864</c:v>
                </c:pt>
                <c:pt idx="1363">
                  <c:v>48871</c:v>
                </c:pt>
                <c:pt idx="1364">
                  <c:v>48878</c:v>
                </c:pt>
                <c:pt idx="1365">
                  <c:v>48885</c:v>
                </c:pt>
                <c:pt idx="1366">
                  <c:v>48892</c:v>
                </c:pt>
                <c:pt idx="1367">
                  <c:v>48899</c:v>
                </c:pt>
                <c:pt idx="1368">
                  <c:v>48906</c:v>
                </c:pt>
                <c:pt idx="1369">
                  <c:v>48913</c:v>
                </c:pt>
                <c:pt idx="1370">
                  <c:v>48920</c:v>
                </c:pt>
                <c:pt idx="1371">
                  <c:v>48927</c:v>
                </c:pt>
                <c:pt idx="1372">
                  <c:v>48934</c:v>
                </c:pt>
                <c:pt idx="1373">
                  <c:v>48941</c:v>
                </c:pt>
                <c:pt idx="1374">
                  <c:v>48948</c:v>
                </c:pt>
                <c:pt idx="1375">
                  <c:v>48955</c:v>
                </c:pt>
                <c:pt idx="1376">
                  <c:v>48962</c:v>
                </c:pt>
                <c:pt idx="1377">
                  <c:v>48969</c:v>
                </c:pt>
                <c:pt idx="1378">
                  <c:v>48976</c:v>
                </c:pt>
                <c:pt idx="1379">
                  <c:v>48983</c:v>
                </c:pt>
                <c:pt idx="1380">
                  <c:v>48990</c:v>
                </c:pt>
                <c:pt idx="1381">
                  <c:v>48997</c:v>
                </c:pt>
                <c:pt idx="1382">
                  <c:v>49004</c:v>
                </c:pt>
                <c:pt idx="1383">
                  <c:v>49011</c:v>
                </c:pt>
                <c:pt idx="1384">
                  <c:v>49018</c:v>
                </c:pt>
                <c:pt idx="1385">
                  <c:v>49025</c:v>
                </c:pt>
                <c:pt idx="1386">
                  <c:v>49032</c:v>
                </c:pt>
                <c:pt idx="1387">
                  <c:v>49039</c:v>
                </c:pt>
                <c:pt idx="1388">
                  <c:v>49046</c:v>
                </c:pt>
                <c:pt idx="1389">
                  <c:v>49053</c:v>
                </c:pt>
                <c:pt idx="1390">
                  <c:v>49060</c:v>
                </c:pt>
                <c:pt idx="1391">
                  <c:v>49067</c:v>
                </c:pt>
                <c:pt idx="1392">
                  <c:v>49074</c:v>
                </c:pt>
                <c:pt idx="1393">
                  <c:v>49081</c:v>
                </c:pt>
                <c:pt idx="1394">
                  <c:v>49088</c:v>
                </c:pt>
                <c:pt idx="1395">
                  <c:v>49095</c:v>
                </c:pt>
                <c:pt idx="1396">
                  <c:v>49102</c:v>
                </c:pt>
                <c:pt idx="1397">
                  <c:v>49109</c:v>
                </c:pt>
                <c:pt idx="1398">
                  <c:v>49116</c:v>
                </c:pt>
                <c:pt idx="1399">
                  <c:v>49123</c:v>
                </c:pt>
                <c:pt idx="1400">
                  <c:v>49130</c:v>
                </c:pt>
                <c:pt idx="1401">
                  <c:v>49137</c:v>
                </c:pt>
                <c:pt idx="1402">
                  <c:v>49144</c:v>
                </c:pt>
                <c:pt idx="1403">
                  <c:v>49151</c:v>
                </c:pt>
                <c:pt idx="1404">
                  <c:v>49158</c:v>
                </c:pt>
                <c:pt idx="1405">
                  <c:v>49165</c:v>
                </c:pt>
                <c:pt idx="1406">
                  <c:v>49172</c:v>
                </c:pt>
                <c:pt idx="1407">
                  <c:v>49179</c:v>
                </c:pt>
                <c:pt idx="1408">
                  <c:v>49186</c:v>
                </c:pt>
                <c:pt idx="1409">
                  <c:v>49193</c:v>
                </c:pt>
                <c:pt idx="1410">
                  <c:v>49200</c:v>
                </c:pt>
                <c:pt idx="1411">
                  <c:v>49207</c:v>
                </c:pt>
                <c:pt idx="1412">
                  <c:v>49214</c:v>
                </c:pt>
                <c:pt idx="1413">
                  <c:v>49221</c:v>
                </c:pt>
                <c:pt idx="1414">
                  <c:v>49228</c:v>
                </c:pt>
                <c:pt idx="1415">
                  <c:v>49235</c:v>
                </c:pt>
                <c:pt idx="1416">
                  <c:v>49242</c:v>
                </c:pt>
                <c:pt idx="1417">
                  <c:v>49249</c:v>
                </c:pt>
                <c:pt idx="1418">
                  <c:v>49256</c:v>
                </c:pt>
                <c:pt idx="1419">
                  <c:v>49263</c:v>
                </c:pt>
                <c:pt idx="1420">
                  <c:v>49270</c:v>
                </c:pt>
                <c:pt idx="1421">
                  <c:v>49277</c:v>
                </c:pt>
                <c:pt idx="1422">
                  <c:v>49284</c:v>
                </c:pt>
                <c:pt idx="1423">
                  <c:v>49291</c:v>
                </c:pt>
                <c:pt idx="1424">
                  <c:v>49298</c:v>
                </c:pt>
                <c:pt idx="1425">
                  <c:v>49305</c:v>
                </c:pt>
                <c:pt idx="1426">
                  <c:v>49312</c:v>
                </c:pt>
                <c:pt idx="1427">
                  <c:v>49319</c:v>
                </c:pt>
                <c:pt idx="1428">
                  <c:v>49326</c:v>
                </c:pt>
                <c:pt idx="1429">
                  <c:v>49333</c:v>
                </c:pt>
                <c:pt idx="1430">
                  <c:v>49340</c:v>
                </c:pt>
                <c:pt idx="1431">
                  <c:v>49347</c:v>
                </c:pt>
                <c:pt idx="1432">
                  <c:v>49354</c:v>
                </c:pt>
                <c:pt idx="1433">
                  <c:v>49361</c:v>
                </c:pt>
                <c:pt idx="1434">
                  <c:v>49368</c:v>
                </c:pt>
                <c:pt idx="1435">
                  <c:v>49375</c:v>
                </c:pt>
                <c:pt idx="1436">
                  <c:v>49382</c:v>
                </c:pt>
                <c:pt idx="1437">
                  <c:v>49389</c:v>
                </c:pt>
                <c:pt idx="1438">
                  <c:v>49396</c:v>
                </c:pt>
                <c:pt idx="1439">
                  <c:v>49403</c:v>
                </c:pt>
                <c:pt idx="1440">
                  <c:v>49410</c:v>
                </c:pt>
                <c:pt idx="1441">
                  <c:v>49417</c:v>
                </c:pt>
                <c:pt idx="1442">
                  <c:v>49424</c:v>
                </c:pt>
                <c:pt idx="1443">
                  <c:v>49431</c:v>
                </c:pt>
                <c:pt idx="1444">
                  <c:v>49438</c:v>
                </c:pt>
                <c:pt idx="1445">
                  <c:v>49445</c:v>
                </c:pt>
                <c:pt idx="1446">
                  <c:v>49452</c:v>
                </c:pt>
                <c:pt idx="1447">
                  <c:v>49459</c:v>
                </c:pt>
                <c:pt idx="1448">
                  <c:v>49466</c:v>
                </c:pt>
                <c:pt idx="1449">
                  <c:v>49473</c:v>
                </c:pt>
                <c:pt idx="1450">
                  <c:v>49480</c:v>
                </c:pt>
                <c:pt idx="1451">
                  <c:v>49487</c:v>
                </c:pt>
                <c:pt idx="1452">
                  <c:v>49494</c:v>
                </c:pt>
                <c:pt idx="1453">
                  <c:v>49501</c:v>
                </c:pt>
                <c:pt idx="1454">
                  <c:v>49508</c:v>
                </c:pt>
                <c:pt idx="1455">
                  <c:v>49515</c:v>
                </c:pt>
                <c:pt idx="1456">
                  <c:v>49522</c:v>
                </c:pt>
                <c:pt idx="1457">
                  <c:v>49529</c:v>
                </c:pt>
                <c:pt idx="1458">
                  <c:v>49536</c:v>
                </c:pt>
                <c:pt idx="1459">
                  <c:v>49543</c:v>
                </c:pt>
                <c:pt idx="1460">
                  <c:v>49550</c:v>
                </c:pt>
                <c:pt idx="1461">
                  <c:v>49557</c:v>
                </c:pt>
                <c:pt idx="1462">
                  <c:v>49564</c:v>
                </c:pt>
                <c:pt idx="1463">
                  <c:v>49571</c:v>
                </c:pt>
                <c:pt idx="1464">
                  <c:v>49578</c:v>
                </c:pt>
                <c:pt idx="1465">
                  <c:v>49585</c:v>
                </c:pt>
                <c:pt idx="1466">
                  <c:v>49592</c:v>
                </c:pt>
                <c:pt idx="1467">
                  <c:v>49599</c:v>
                </c:pt>
                <c:pt idx="1468">
                  <c:v>49606</c:v>
                </c:pt>
                <c:pt idx="1469">
                  <c:v>49613</c:v>
                </c:pt>
                <c:pt idx="1470">
                  <c:v>49620</c:v>
                </c:pt>
                <c:pt idx="1471">
                  <c:v>49627</c:v>
                </c:pt>
                <c:pt idx="1472">
                  <c:v>49634</c:v>
                </c:pt>
                <c:pt idx="1473">
                  <c:v>49641</c:v>
                </c:pt>
                <c:pt idx="1474">
                  <c:v>49648</c:v>
                </c:pt>
                <c:pt idx="1475">
                  <c:v>49655</c:v>
                </c:pt>
                <c:pt idx="1476">
                  <c:v>49662</c:v>
                </c:pt>
                <c:pt idx="1477">
                  <c:v>49670</c:v>
                </c:pt>
                <c:pt idx="1478">
                  <c:v>49677</c:v>
                </c:pt>
                <c:pt idx="1479">
                  <c:v>49684</c:v>
                </c:pt>
                <c:pt idx="1480">
                  <c:v>49691</c:v>
                </c:pt>
                <c:pt idx="1481">
                  <c:v>49698</c:v>
                </c:pt>
                <c:pt idx="1482">
                  <c:v>49705</c:v>
                </c:pt>
                <c:pt idx="1483">
                  <c:v>49712</c:v>
                </c:pt>
                <c:pt idx="1484">
                  <c:v>49719</c:v>
                </c:pt>
                <c:pt idx="1485">
                  <c:v>49726</c:v>
                </c:pt>
                <c:pt idx="1486">
                  <c:v>49733</c:v>
                </c:pt>
                <c:pt idx="1487">
                  <c:v>49740</c:v>
                </c:pt>
                <c:pt idx="1488">
                  <c:v>49747</c:v>
                </c:pt>
                <c:pt idx="1489">
                  <c:v>49754</c:v>
                </c:pt>
                <c:pt idx="1490">
                  <c:v>49761</c:v>
                </c:pt>
                <c:pt idx="1491">
                  <c:v>49768</c:v>
                </c:pt>
                <c:pt idx="1492">
                  <c:v>49775</c:v>
                </c:pt>
                <c:pt idx="1493">
                  <c:v>49782</c:v>
                </c:pt>
                <c:pt idx="1494">
                  <c:v>49789</c:v>
                </c:pt>
                <c:pt idx="1495">
                  <c:v>49796</c:v>
                </c:pt>
                <c:pt idx="1496">
                  <c:v>49803</c:v>
                </c:pt>
                <c:pt idx="1497">
                  <c:v>49810</c:v>
                </c:pt>
                <c:pt idx="1498">
                  <c:v>49817</c:v>
                </c:pt>
                <c:pt idx="1499">
                  <c:v>49824</c:v>
                </c:pt>
                <c:pt idx="1500">
                  <c:v>49831</c:v>
                </c:pt>
                <c:pt idx="1501">
                  <c:v>49838</c:v>
                </c:pt>
                <c:pt idx="1502">
                  <c:v>49845</c:v>
                </c:pt>
                <c:pt idx="1503">
                  <c:v>49852</c:v>
                </c:pt>
                <c:pt idx="1504">
                  <c:v>49859</c:v>
                </c:pt>
                <c:pt idx="1505">
                  <c:v>49866</c:v>
                </c:pt>
                <c:pt idx="1506">
                  <c:v>49873</c:v>
                </c:pt>
                <c:pt idx="1507">
                  <c:v>49880</c:v>
                </c:pt>
                <c:pt idx="1508">
                  <c:v>49887</c:v>
                </c:pt>
                <c:pt idx="1509">
                  <c:v>49894</c:v>
                </c:pt>
                <c:pt idx="1510">
                  <c:v>49901</c:v>
                </c:pt>
                <c:pt idx="1511">
                  <c:v>49908</c:v>
                </c:pt>
                <c:pt idx="1512">
                  <c:v>49915</c:v>
                </c:pt>
                <c:pt idx="1513">
                  <c:v>49922</c:v>
                </c:pt>
                <c:pt idx="1514">
                  <c:v>49929</c:v>
                </c:pt>
                <c:pt idx="1515">
                  <c:v>49936</c:v>
                </c:pt>
                <c:pt idx="1516">
                  <c:v>49943</c:v>
                </c:pt>
                <c:pt idx="1517">
                  <c:v>49950</c:v>
                </c:pt>
                <c:pt idx="1518">
                  <c:v>49957</c:v>
                </c:pt>
                <c:pt idx="1519">
                  <c:v>49964</c:v>
                </c:pt>
                <c:pt idx="1520">
                  <c:v>49971</c:v>
                </c:pt>
                <c:pt idx="1521">
                  <c:v>49978</c:v>
                </c:pt>
                <c:pt idx="1522">
                  <c:v>49985</c:v>
                </c:pt>
                <c:pt idx="1523">
                  <c:v>49992</c:v>
                </c:pt>
                <c:pt idx="1524">
                  <c:v>49999</c:v>
                </c:pt>
                <c:pt idx="1525">
                  <c:v>50006</c:v>
                </c:pt>
                <c:pt idx="1526">
                  <c:v>50013</c:v>
                </c:pt>
                <c:pt idx="1527">
                  <c:v>50020</c:v>
                </c:pt>
                <c:pt idx="1528">
                  <c:v>50027</c:v>
                </c:pt>
                <c:pt idx="1529">
                  <c:v>50038</c:v>
                </c:pt>
                <c:pt idx="1530">
                  <c:v>50045</c:v>
                </c:pt>
                <c:pt idx="1531">
                  <c:v>50052</c:v>
                </c:pt>
                <c:pt idx="1532">
                  <c:v>50059</c:v>
                </c:pt>
                <c:pt idx="1533">
                  <c:v>50066</c:v>
                </c:pt>
                <c:pt idx="1534">
                  <c:v>50073</c:v>
                </c:pt>
                <c:pt idx="1535">
                  <c:v>50080</c:v>
                </c:pt>
                <c:pt idx="1536">
                  <c:v>50087</c:v>
                </c:pt>
                <c:pt idx="1537">
                  <c:v>50094</c:v>
                </c:pt>
                <c:pt idx="1538">
                  <c:v>50101</c:v>
                </c:pt>
                <c:pt idx="1539">
                  <c:v>50108</c:v>
                </c:pt>
                <c:pt idx="1540">
                  <c:v>50115</c:v>
                </c:pt>
                <c:pt idx="1541">
                  <c:v>50122</c:v>
                </c:pt>
                <c:pt idx="1542">
                  <c:v>50129</c:v>
                </c:pt>
                <c:pt idx="1543">
                  <c:v>50137</c:v>
                </c:pt>
                <c:pt idx="1544">
                  <c:v>50144</c:v>
                </c:pt>
                <c:pt idx="1545">
                  <c:v>50151</c:v>
                </c:pt>
                <c:pt idx="1546">
                  <c:v>50158</c:v>
                </c:pt>
                <c:pt idx="1547">
                  <c:v>50165</c:v>
                </c:pt>
                <c:pt idx="1548">
                  <c:v>50172</c:v>
                </c:pt>
                <c:pt idx="1549">
                  <c:v>50179</c:v>
                </c:pt>
                <c:pt idx="1550">
                  <c:v>50186</c:v>
                </c:pt>
                <c:pt idx="1551">
                  <c:v>50193</c:v>
                </c:pt>
                <c:pt idx="1552">
                  <c:v>50200</c:v>
                </c:pt>
                <c:pt idx="1553">
                  <c:v>50207</c:v>
                </c:pt>
                <c:pt idx="1554">
                  <c:v>50214</c:v>
                </c:pt>
                <c:pt idx="1555">
                  <c:v>50221</c:v>
                </c:pt>
                <c:pt idx="1556">
                  <c:v>50228</c:v>
                </c:pt>
                <c:pt idx="1557">
                  <c:v>50235</c:v>
                </c:pt>
                <c:pt idx="1558">
                  <c:v>50242</c:v>
                </c:pt>
                <c:pt idx="1559">
                  <c:v>50249</c:v>
                </c:pt>
                <c:pt idx="1560">
                  <c:v>50256</c:v>
                </c:pt>
                <c:pt idx="1561">
                  <c:v>50263</c:v>
                </c:pt>
                <c:pt idx="1562">
                  <c:v>50270</c:v>
                </c:pt>
                <c:pt idx="1563">
                  <c:v>50277</c:v>
                </c:pt>
                <c:pt idx="1564">
                  <c:v>50284</c:v>
                </c:pt>
                <c:pt idx="1565">
                  <c:v>50291</c:v>
                </c:pt>
                <c:pt idx="1566">
                  <c:v>50298</c:v>
                </c:pt>
                <c:pt idx="1567">
                  <c:v>50305</c:v>
                </c:pt>
                <c:pt idx="1568">
                  <c:v>50312</c:v>
                </c:pt>
                <c:pt idx="1569">
                  <c:v>50319</c:v>
                </c:pt>
                <c:pt idx="1570">
                  <c:v>50326</c:v>
                </c:pt>
                <c:pt idx="1571">
                  <c:v>50333</c:v>
                </c:pt>
                <c:pt idx="1572">
                  <c:v>50340</c:v>
                </c:pt>
                <c:pt idx="1573">
                  <c:v>50347</c:v>
                </c:pt>
                <c:pt idx="1574">
                  <c:v>50354</c:v>
                </c:pt>
                <c:pt idx="1575">
                  <c:v>50361</c:v>
                </c:pt>
                <c:pt idx="1576">
                  <c:v>50368</c:v>
                </c:pt>
                <c:pt idx="1577">
                  <c:v>50375</c:v>
                </c:pt>
                <c:pt idx="1578">
                  <c:v>50382</c:v>
                </c:pt>
                <c:pt idx="1579">
                  <c:v>50389</c:v>
                </c:pt>
                <c:pt idx="1580">
                  <c:v>50396</c:v>
                </c:pt>
                <c:pt idx="1581">
                  <c:v>50403</c:v>
                </c:pt>
                <c:pt idx="1582">
                  <c:v>50410</c:v>
                </c:pt>
                <c:pt idx="1583">
                  <c:v>50417</c:v>
                </c:pt>
                <c:pt idx="1584">
                  <c:v>50424</c:v>
                </c:pt>
                <c:pt idx="1585">
                  <c:v>50431</c:v>
                </c:pt>
                <c:pt idx="1586">
                  <c:v>50438</c:v>
                </c:pt>
                <c:pt idx="1587">
                  <c:v>50445</c:v>
                </c:pt>
                <c:pt idx="1588">
                  <c:v>50452</c:v>
                </c:pt>
                <c:pt idx="1589">
                  <c:v>50459</c:v>
                </c:pt>
                <c:pt idx="1590">
                  <c:v>50466</c:v>
                </c:pt>
                <c:pt idx="1591">
                  <c:v>50473</c:v>
                </c:pt>
                <c:pt idx="1592">
                  <c:v>50480</c:v>
                </c:pt>
                <c:pt idx="1593">
                  <c:v>50487</c:v>
                </c:pt>
                <c:pt idx="1594">
                  <c:v>50494</c:v>
                </c:pt>
                <c:pt idx="1595">
                  <c:v>50501</c:v>
                </c:pt>
                <c:pt idx="1596">
                  <c:v>50508</c:v>
                </c:pt>
                <c:pt idx="1597">
                  <c:v>50515</c:v>
                </c:pt>
                <c:pt idx="1598">
                  <c:v>50522</c:v>
                </c:pt>
                <c:pt idx="1599">
                  <c:v>50529</c:v>
                </c:pt>
                <c:pt idx="1600">
                  <c:v>50536</c:v>
                </c:pt>
                <c:pt idx="1601">
                  <c:v>50543</c:v>
                </c:pt>
                <c:pt idx="1602">
                  <c:v>50550</c:v>
                </c:pt>
                <c:pt idx="1603">
                  <c:v>50557</c:v>
                </c:pt>
                <c:pt idx="1604">
                  <c:v>50564</c:v>
                </c:pt>
                <c:pt idx="1605">
                  <c:v>50571</c:v>
                </c:pt>
                <c:pt idx="1606">
                  <c:v>50578</c:v>
                </c:pt>
                <c:pt idx="1607">
                  <c:v>50585</c:v>
                </c:pt>
                <c:pt idx="1608">
                  <c:v>50592</c:v>
                </c:pt>
                <c:pt idx="1609">
                  <c:v>50599</c:v>
                </c:pt>
                <c:pt idx="1610">
                  <c:v>50606</c:v>
                </c:pt>
                <c:pt idx="1611">
                  <c:v>50613</c:v>
                </c:pt>
                <c:pt idx="1612">
                  <c:v>50620</c:v>
                </c:pt>
                <c:pt idx="1613">
                  <c:v>50627</c:v>
                </c:pt>
                <c:pt idx="1614">
                  <c:v>50634</c:v>
                </c:pt>
                <c:pt idx="1615">
                  <c:v>50641</c:v>
                </c:pt>
                <c:pt idx="1616">
                  <c:v>50648</c:v>
                </c:pt>
                <c:pt idx="1617">
                  <c:v>50655</c:v>
                </c:pt>
                <c:pt idx="1618">
                  <c:v>50662</c:v>
                </c:pt>
                <c:pt idx="1619">
                  <c:v>50669</c:v>
                </c:pt>
                <c:pt idx="1620">
                  <c:v>50676</c:v>
                </c:pt>
                <c:pt idx="1621">
                  <c:v>50683</c:v>
                </c:pt>
                <c:pt idx="1622">
                  <c:v>50690</c:v>
                </c:pt>
                <c:pt idx="1623">
                  <c:v>50697</c:v>
                </c:pt>
                <c:pt idx="1624">
                  <c:v>50704</c:v>
                </c:pt>
                <c:pt idx="1625">
                  <c:v>50711</c:v>
                </c:pt>
                <c:pt idx="1626">
                  <c:v>50718</c:v>
                </c:pt>
                <c:pt idx="1627">
                  <c:v>50725</c:v>
                </c:pt>
                <c:pt idx="1628">
                  <c:v>50732</c:v>
                </c:pt>
                <c:pt idx="1629">
                  <c:v>50739</c:v>
                </c:pt>
                <c:pt idx="1630">
                  <c:v>50746</c:v>
                </c:pt>
                <c:pt idx="1631">
                  <c:v>50753</c:v>
                </c:pt>
                <c:pt idx="1632">
                  <c:v>50760</c:v>
                </c:pt>
                <c:pt idx="1633">
                  <c:v>50768</c:v>
                </c:pt>
                <c:pt idx="1634">
                  <c:v>50775</c:v>
                </c:pt>
                <c:pt idx="1635">
                  <c:v>50782</c:v>
                </c:pt>
                <c:pt idx="1636">
                  <c:v>50789</c:v>
                </c:pt>
                <c:pt idx="1637">
                  <c:v>50796</c:v>
                </c:pt>
                <c:pt idx="1638">
                  <c:v>50803</c:v>
                </c:pt>
                <c:pt idx="1639">
                  <c:v>50810</c:v>
                </c:pt>
                <c:pt idx="1640">
                  <c:v>50817</c:v>
                </c:pt>
                <c:pt idx="1641">
                  <c:v>50824</c:v>
                </c:pt>
                <c:pt idx="1642">
                  <c:v>50831</c:v>
                </c:pt>
                <c:pt idx="1643">
                  <c:v>50838</c:v>
                </c:pt>
                <c:pt idx="1644">
                  <c:v>50845</c:v>
                </c:pt>
                <c:pt idx="1645">
                  <c:v>50852</c:v>
                </c:pt>
                <c:pt idx="1646">
                  <c:v>50859</c:v>
                </c:pt>
                <c:pt idx="1647">
                  <c:v>50866</c:v>
                </c:pt>
                <c:pt idx="1648">
                  <c:v>50873</c:v>
                </c:pt>
                <c:pt idx="1649">
                  <c:v>50880</c:v>
                </c:pt>
                <c:pt idx="1650">
                  <c:v>50887</c:v>
                </c:pt>
                <c:pt idx="1651">
                  <c:v>50894</c:v>
                </c:pt>
                <c:pt idx="1652">
                  <c:v>50901</c:v>
                </c:pt>
                <c:pt idx="1653">
                  <c:v>50908</c:v>
                </c:pt>
                <c:pt idx="1654">
                  <c:v>50915</c:v>
                </c:pt>
                <c:pt idx="1655">
                  <c:v>50922</c:v>
                </c:pt>
                <c:pt idx="1656">
                  <c:v>50929</c:v>
                </c:pt>
                <c:pt idx="1657">
                  <c:v>50936</c:v>
                </c:pt>
                <c:pt idx="1658">
                  <c:v>50943</c:v>
                </c:pt>
                <c:pt idx="1659">
                  <c:v>50950</c:v>
                </c:pt>
                <c:pt idx="1660">
                  <c:v>50957</c:v>
                </c:pt>
                <c:pt idx="1661">
                  <c:v>50964</c:v>
                </c:pt>
                <c:pt idx="1662">
                  <c:v>50971</c:v>
                </c:pt>
                <c:pt idx="1663">
                  <c:v>50978</c:v>
                </c:pt>
                <c:pt idx="1664">
                  <c:v>50985</c:v>
                </c:pt>
                <c:pt idx="1665">
                  <c:v>50992</c:v>
                </c:pt>
                <c:pt idx="1666">
                  <c:v>50999</c:v>
                </c:pt>
                <c:pt idx="1667">
                  <c:v>51006</c:v>
                </c:pt>
                <c:pt idx="1668">
                  <c:v>51013</c:v>
                </c:pt>
                <c:pt idx="1669">
                  <c:v>51020</c:v>
                </c:pt>
                <c:pt idx="1670">
                  <c:v>51027</c:v>
                </c:pt>
                <c:pt idx="1671">
                  <c:v>51034</c:v>
                </c:pt>
                <c:pt idx="1672">
                  <c:v>51041</c:v>
                </c:pt>
                <c:pt idx="1673">
                  <c:v>51048</c:v>
                </c:pt>
                <c:pt idx="1674">
                  <c:v>51055</c:v>
                </c:pt>
                <c:pt idx="1675">
                  <c:v>51062</c:v>
                </c:pt>
                <c:pt idx="1676">
                  <c:v>51069</c:v>
                </c:pt>
                <c:pt idx="1677">
                  <c:v>51076</c:v>
                </c:pt>
                <c:pt idx="1678">
                  <c:v>51083</c:v>
                </c:pt>
                <c:pt idx="1679">
                  <c:v>51090</c:v>
                </c:pt>
                <c:pt idx="1680">
                  <c:v>51097</c:v>
                </c:pt>
                <c:pt idx="1681">
                  <c:v>51104</c:v>
                </c:pt>
                <c:pt idx="1682">
                  <c:v>51111</c:v>
                </c:pt>
                <c:pt idx="1683">
                  <c:v>51118</c:v>
                </c:pt>
                <c:pt idx="1684">
                  <c:v>51125</c:v>
                </c:pt>
                <c:pt idx="1685">
                  <c:v>51132</c:v>
                </c:pt>
                <c:pt idx="1686">
                  <c:v>51139</c:v>
                </c:pt>
                <c:pt idx="1687">
                  <c:v>51146</c:v>
                </c:pt>
                <c:pt idx="1688">
                  <c:v>51153</c:v>
                </c:pt>
                <c:pt idx="1689">
                  <c:v>51160</c:v>
                </c:pt>
                <c:pt idx="1690">
                  <c:v>51167</c:v>
                </c:pt>
                <c:pt idx="1691">
                  <c:v>51174</c:v>
                </c:pt>
                <c:pt idx="1692">
                  <c:v>51181</c:v>
                </c:pt>
                <c:pt idx="1693">
                  <c:v>51188</c:v>
                </c:pt>
                <c:pt idx="1694">
                  <c:v>51195</c:v>
                </c:pt>
                <c:pt idx="1695">
                  <c:v>51202</c:v>
                </c:pt>
                <c:pt idx="1696">
                  <c:v>51209</c:v>
                </c:pt>
                <c:pt idx="1697">
                  <c:v>51216</c:v>
                </c:pt>
                <c:pt idx="1698">
                  <c:v>51223</c:v>
                </c:pt>
                <c:pt idx="1699">
                  <c:v>51230</c:v>
                </c:pt>
                <c:pt idx="1700">
                  <c:v>51237</c:v>
                </c:pt>
                <c:pt idx="1701">
                  <c:v>51244</c:v>
                </c:pt>
                <c:pt idx="1702">
                  <c:v>51251</c:v>
                </c:pt>
                <c:pt idx="1703">
                  <c:v>51258</c:v>
                </c:pt>
                <c:pt idx="1704">
                  <c:v>51265</c:v>
                </c:pt>
                <c:pt idx="1705">
                  <c:v>51272</c:v>
                </c:pt>
                <c:pt idx="1706">
                  <c:v>51279</c:v>
                </c:pt>
                <c:pt idx="1707">
                  <c:v>51286</c:v>
                </c:pt>
                <c:pt idx="1708">
                  <c:v>51293</c:v>
                </c:pt>
                <c:pt idx="1709">
                  <c:v>51300</c:v>
                </c:pt>
                <c:pt idx="1710">
                  <c:v>51307</c:v>
                </c:pt>
                <c:pt idx="1711">
                  <c:v>51314</c:v>
                </c:pt>
                <c:pt idx="1712">
                  <c:v>51321</c:v>
                </c:pt>
                <c:pt idx="1713">
                  <c:v>51328</c:v>
                </c:pt>
                <c:pt idx="1714">
                  <c:v>51335</c:v>
                </c:pt>
                <c:pt idx="1715">
                  <c:v>51342</c:v>
                </c:pt>
                <c:pt idx="1716">
                  <c:v>51349</c:v>
                </c:pt>
                <c:pt idx="1717">
                  <c:v>51356</c:v>
                </c:pt>
                <c:pt idx="1718">
                  <c:v>51363</c:v>
                </c:pt>
                <c:pt idx="1719">
                  <c:v>51370</c:v>
                </c:pt>
                <c:pt idx="1720">
                  <c:v>51377</c:v>
                </c:pt>
                <c:pt idx="1721">
                  <c:v>51384</c:v>
                </c:pt>
                <c:pt idx="1722">
                  <c:v>51391</c:v>
                </c:pt>
                <c:pt idx="1723">
                  <c:v>51398</c:v>
                </c:pt>
                <c:pt idx="1724">
                  <c:v>51405</c:v>
                </c:pt>
                <c:pt idx="1725">
                  <c:v>51412</c:v>
                </c:pt>
                <c:pt idx="1726">
                  <c:v>51419</c:v>
                </c:pt>
                <c:pt idx="1727">
                  <c:v>51426</c:v>
                </c:pt>
                <c:pt idx="1728">
                  <c:v>51433</c:v>
                </c:pt>
                <c:pt idx="1729">
                  <c:v>51440</c:v>
                </c:pt>
                <c:pt idx="1730">
                  <c:v>51447</c:v>
                </c:pt>
                <c:pt idx="1731">
                  <c:v>51454</c:v>
                </c:pt>
                <c:pt idx="1732">
                  <c:v>51461</c:v>
                </c:pt>
                <c:pt idx="1733">
                  <c:v>51468</c:v>
                </c:pt>
                <c:pt idx="1734">
                  <c:v>51475</c:v>
                </c:pt>
                <c:pt idx="1735">
                  <c:v>51482</c:v>
                </c:pt>
                <c:pt idx="1736">
                  <c:v>51489</c:v>
                </c:pt>
                <c:pt idx="1737">
                  <c:v>51497</c:v>
                </c:pt>
                <c:pt idx="1738">
                  <c:v>51504</c:v>
                </c:pt>
                <c:pt idx="1739">
                  <c:v>51511</c:v>
                </c:pt>
                <c:pt idx="1740">
                  <c:v>51518</c:v>
                </c:pt>
                <c:pt idx="1741">
                  <c:v>51525</c:v>
                </c:pt>
                <c:pt idx="1742">
                  <c:v>51532</c:v>
                </c:pt>
                <c:pt idx="1743">
                  <c:v>51539</c:v>
                </c:pt>
                <c:pt idx="1744">
                  <c:v>51546</c:v>
                </c:pt>
                <c:pt idx="1745">
                  <c:v>51553</c:v>
                </c:pt>
                <c:pt idx="1746">
                  <c:v>51560</c:v>
                </c:pt>
                <c:pt idx="1747">
                  <c:v>51567</c:v>
                </c:pt>
                <c:pt idx="1748">
                  <c:v>51574</c:v>
                </c:pt>
                <c:pt idx="1749">
                  <c:v>51581</c:v>
                </c:pt>
                <c:pt idx="1750">
                  <c:v>51588</c:v>
                </c:pt>
                <c:pt idx="1751">
                  <c:v>51595</c:v>
                </c:pt>
                <c:pt idx="1752">
                  <c:v>51602</c:v>
                </c:pt>
                <c:pt idx="1753">
                  <c:v>51609</c:v>
                </c:pt>
                <c:pt idx="1754">
                  <c:v>51616</c:v>
                </c:pt>
                <c:pt idx="1755">
                  <c:v>51623</c:v>
                </c:pt>
                <c:pt idx="1756">
                  <c:v>51630</c:v>
                </c:pt>
                <c:pt idx="1757">
                  <c:v>51637</c:v>
                </c:pt>
                <c:pt idx="1758">
                  <c:v>51644</c:v>
                </c:pt>
                <c:pt idx="1759">
                  <c:v>51651</c:v>
                </c:pt>
                <c:pt idx="1760">
                  <c:v>51658</c:v>
                </c:pt>
                <c:pt idx="1761">
                  <c:v>51665</c:v>
                </c:pt>
                <c:pt idx="1762">
                  <c:v>51672</c:v>
                </c:pt>
                <c:pt idx="1763">
                  <c:v>51679</c:v>
                </c:pt>
                <c:pt idx="1764">
                  <c:v>51686</c:v>
                </c:pt>
                <c:pt idx="1765">
                  <c:v>51693</c:v>
                </c:pt>
                <c:pt idx="1766">
                  <c:v>51700</c:v>
                </c:pt>
                <c:pt idx="1767">
                  <c:v>51707</c:v>
                </c:pt>
                <c:pt idx="1768">
                  <c:v>51714</c:v>
                </c:pt>
                <c:pt idx="1769">
                  <c:v>51721</c:v>
                </c:pt>
                <c:pt idx="1770">
                  <c:v>51728</c:v>
                </c:pt>
                <c:pt idx="1771">
                  <c:v>51735</c:v>
                </c:pt>
                <c:pt idx="1772">
                  <c:v>51742</c:v>
                </c:pt>
                <c:pt idx="1773">
                  <c:v>51749</c:v>
                </c:pt>
                <c:pt idx="1774">
                  <c:v>51756</c:v>
                </c:pt>
                <c:pt idx="1775">
                  <c:v>51763</c:v>
                </c:pt>
                <c:pt idx="1776">
                  <c:v>51770</c:v>
                </c:pt>
                <c:pt idx="1777">
                  <c:v>51777</c:v>
                </c:pt>
                <c:pt idx="1778">
                  <c:v>51784</c:v>
                </c:pt>
                <c:pt idx="1779">
                  <c:v>51791</c:v>
                </c:pt>
                <c:pt idx="1780">
                  <c:v>51798</c:v>
                </c:pt>
                <c:pt idx="1781">
                  <c:v>51805</c:v>
                </c:pt>
                <c:pt idx="1782">
                  <c:v>51812</c:v>
                </c:pt>
                <c:pt idx="1783">
                  <c:v>51819</c:v>
                </c:pt>
                <c:pt idx="1784">
                  <c:v>51826</c:v>
                </c:pt>
                <c:pt idx="1785">
                  <c:v>51833</c:v>
                </c:pt>
                <c:pt idx="1786">
                  <c:v>51840</c:v>
                </c:pt>
                <c:pt idx="1787">
                  <c:v>51847</c:v>
                </c:pt>
                <c:pt idx="1788">
                  <c:v>51854</c:v>
                </c:pt>
                <c:pt idx="1789">
                  <c:v>51862</c:v>
                </c:pt>
                <c:pt idx="1790">
                  <c:v>51869</c:v>
                </c:pt>
                <c:pt idx="1791">
                  <c:v>51876</c:v>
                </c:pt>
                <c:pt idx="1792">
                  <c:v>51883</c:v>
                </c:pt>
                <c:pt idx="1793">
                  <c:v>51890</c:v>
                </c:pt>
                <c:pt idx="1794">
                  <c:v>51897</c:v>
                </c:pt>
                <c:pt idx="1795">
                  <c:v>51904</c:v>
                </c:pt>
                <c:pt idx="1796">
                  <c:v>51911</c:v>
                </c:pt>
                <c:pt idx="1797">
                  <c:v>51918</c:v>
                </c:pt>
                <c:pt idx="1798">
                  <c:v>51925</c:v>
                </c:pt>
                <c:pt idx="1799">
                  <c:v>51932</c:v>
                </c:pt>
                <c:pt idx="1800">
                  <c:v>51939</c:v>
                </c:pt>
                <c:pt idx="1801">
                  <c:v>51946</c:v>
                </c:pt>
                <c:pt idx="1802">
                  <c:v>51953</c:v>
                </c:pt>
                <c:pt idx="1803">
                  <c:v>51964</c:v>
                </c:pt>
                <c:pt idx="1804">
                  <c:v>51971</c:v>
                </c:pt>
                <c:pt idx="1805">
                  <c:v>51978</c:v>
                </c:pt>
                <c:pt idx="1806">
                  <c:v>51985</c:v>
                </c:pt>
                <c:pt idx="1807">
                  <c:v>51992</c:v>
                </c:pt>
                <c:pt idx="1808">
                  <c:v>51999</c:v>
                </c:pt>
                <c:pt idx="1809">
                  <c:v>52006</c:v>
                </c:pt>
                <c:pt idx="1810">
                  <c:v>52013</c:v>
                </c:pt>
                <c:pt idx="1811">
                  <c:v>52020</c:v>
                </c:pt>
                <c:pt idx="1812">
                  <c:v>52027</c:v>
                </c:pt>
                <c:pt idx="1813">
                  <c:v>52034</c:v>
                </c:pt>
                <c:pt idx="1814">
                  <c:v>52041</c:v>
                </c:pt>
                <c:pt idx="1815">
                  <c:v>52048</c:v>
                </c:pt>
                <c:pt idx="1816">
                  <c:v>52055</c:v>
                </c:pt>
                <c:pt idx="1817">
                  <c:v>52062</c:v>
                </c:pt>
                <c:pt idx="1818">
                  <c:v>52069</c:v>
                </c:pt>
                <c:pt idx="1819">
                  <c:v>52076</c:v>
                </c:pt>
                <c:pt idx="1820">
                  <c:v>52083</c:v>
                </c:pt>
                <c:pt idx="1821">
                  <c:v>52090</c:v>
                </c:pt>
                <c:pt idx="1822">
                  <c:v>52097</c:v>
                </c:pt>
                <c:pt idx="1823">
                  <c:v>52104</c:v>
                </c:pt>
                <c:pt idx="1824">
                  <c:v>52111</c:v>
                </c:pt>
                <c:pt idx="1825">
                  <c:v>52118</c:v>
                </c:pt>
                <c:pt idx="1826">
                  <c:v>52125</c:v>
                </c:pt>
                <c:pt idx="1827">
                  <c:v>52132</c:v>
                </c:pt>
                <c:pt idx="1828">
                  <c:v>52139</c:v>
                </c:pt>
                <c:pt idx="1829">
                  <c:v>52146</c:v>
                </c:pt>
                <c:pt idx="1830">
                  <c:v>52153</c:v>
                </c:pt>
                <c:pt idx="1831">
                  <c:v>52160</c:v>
                </c:pt>
                <c:pt idx="1832">
                  <c:v>52167</c:v>
                </c:pt>
                <c:pt idx="1833">
                  <c:v>52174</c:v>
                </c:pt>
                <c:pt idx="1834">
                  <c:v>52181</c:v>
                </c:pt>
                <c:pt idx="1835">
                  <c:v>52188</c:v>
                </c:pt>
                <c:pt idx="1836">
                  <c:v>52195</c:v>
                </c:pt>
                <c:pt idx="1837">
                  <c:v>52202</c:v>
                </c:pt>
                <c:pt idx="1838">
                  <c:v>52209</c:v>
                </c:pt>
                <c:pt idx="1839">
                  <c:v>52216</c:v>
                </c:pt>
                <c:pt idx="1840">
                  <c:v>52223</c:v>
                </c:pt>
                <c:pt idx="1841">
                  <c:v>52230</c:v>
                </c:pt>
                <c:pt idx="1842">
                  <c:v>52237</c:v>
                </c:pt>
                <c:pt idx="1843">
                  <c:v>52244</c:v>
                </c:pt>
                <c:pt idx="1844">
                  <c:v>52251</c:v>
                </c:pt>
                <c:pt idx="1845">
                  <c:v>52258</c:v>
                </c:pt>
                <c:pt idx="1846">
                  <c:v>52265</c:v>
                </c:pt>
                <c:pt idx="1847">
                  <c:v>52272</c:v>
                </c:pt>
                <c:pt idx="1848">
                  <c:v>52279</c:v>
                </c:pt>
                <c:pt idx="1849">
                  <c:v>52286</c:v>
                </c:pt>
                <c:pt idx="1850">
                  <c:v>52293</c:v>
                </c:pt>
                <c:pt idx="1851">
                  <c:v>52300</c:v>
                </c:pt>
                <c:pt idx="1852">
                  <c:v>52307</c:v>
                </c:pt>
                <c:pt idx="1853">
                  <c:v>52314</c:v>
                </c:pt>
                <c:pt idx="1854">
                  <c:v>52321</c:v>
                </c:pt>
                <c:pt idx="1855">
                  <c:v>52328</c:v>
                </c:pt>
                <c:pt idx="1856">
                  <c:v>52335</c:v>
                </c:pt>
                <c:pt idx="1857">
                  <c:v>52342</c:v>
                </c:pt>
                <c:pt idx="1858">
                  <c:v>52349</c:v>
                </c:pt>
                <c:pt idx="1859">
                  <c:v>52356</c:v>
                </c:pt>
                <c:pt idx="1860">
                  <c:v>52363</c:v>
                </c:pt>
                <c:pt idx="1861">
                  <c:v>52370</c:v>
                </c:pt>
                <c:pt idx="1862">
                  <c:v>52377</c:v>
                </c:pt>
                <c:pt idx="1863">
                  <c:v>52384</c:v>
                </c:pt>
                <c:pt idx="1864">
                  <c:v>52391</c:v>
                </c:pt>
                <c:pt idx="1865">
                  <c:v>52398</c:v>
                </c:pt>
                <c:pt idx="1866">
                  <c:v>52405</c:v>
                </c:pt>
                <c:pt idx="1867">
                  <c:v>52412</c:v>
                </c:pt>
                <c:pt idx="1868">
                  <c:v>52419</c:v>
                </c:pt>
                <c:pt idx="1869">
                  <c:v>52426</c:v>
                </c:pt>
                <c:pt idx="1870">
                  <c:v>52433</c:v>
                </c:pt>
                <c:pt idx="1871">
                  <c:v>52440</c:v>
                </c:pt>
                <c:pt idx="1872">
                  <c:v>52447</c:v>
                </c:pt>
                <c:pt idx="1873">
                  <c:v>52454</c:v>
                </c:pt>
                <c:pt idx="1874">
                  <c:v>52461</c:v>
                </c:pt>
                <c:pt idx="1875">
                  <c:v>52468</c:v>
                </c:pt>
                <c:pt idx="1876">
                  <c:v>52475</c:v>
                </c:pt>
                <c:pt idx="1877">
                  <c:v>52482</c:v>
                </c:pt>
                <c:pt idx="1878">
                  <c:v>52489</c:v>
                </c:pt>
                <c:pt idx="1879">
                  <c:v>52496</c:v>
                </c:pt>
                <c:pt idx="1880">
                  <c:v>52503</c:v>
                </c:pt>
                <c:pt idx="1881">
                  <c:v>52510</c:v>
                </c:pt>
                <c:pt idx="1882">
                  <c:v>52517</c:v>
                </c:pt>
                <c:pt idx="1883">
                  <c:v>52524</c:v>
                </c:pt>
                <c:pt idx="1884">
                  <c:v>52531</c:v>
                </c:pt>
                <c:pt idx="1885">
                  <c:v>52538</c:v>
                </c:pt>
                <c:pt idx="1886">
                  <c:v>52545</c:v>
                </c:pt>
                <c:pt idx="1887">
                  <c:v>52552</c:v>
                </c:pt>
                <c:pt idx="1888">
                  <c:v>52559</c:v>
                </c:pt>
                <c:pt idx="1889">
                  <c:v>52566</c:v>
                </c:pt>
                <c:pt idx="1890">
                  <c:v>52573</c:v>
                </c:pt>
                <c:pt idx="1891">
                  <c:v>52580</c:v>
                </c:pt>
                <c:pt idx="1892">
                  <c:v>52587</c:v>
                </c:pt>
                <c:pt idx="1893">
                  <c:v>52594</c:v>
                </c:pt>
                <c:pt idx="1894">
                  <c:v>52601</c:v>
                </c:pt>
                <c:pt idx="1895">
                  <c:v>52608</c:v>
                </c:pt>
                <c:pt idx="1896">
                  <c:v>52615</c:v>
                </c:pt>
                <c:pt idx="1897">
                  <c:v>52622</c:v>
                </c:pt>
                <c:pt idx="1898">
                  <c:v>52629</c:v>
                </c:pt>
                <c:pt idx="1899">
                  <c:v>52636</c:v>
                </c:pt>
                <c:pt idx="1900">
                  <c:v>52643</c:v>
                </c:pt>
                <c:pt idx="1901">
                  <c:v>52650</c:v>
                </c:pt>
                <c:pt idx="1902">
                  <c:v>52657</c:v>
                </c:pt>
                <c:pt idx="1903">
                  <c:v>52664</c:v>
                </c:pt>
                <c:pt idx="1904">
                  <c:v>52671</c:v>
                </c:pt>
                <c:pt idx="1905">
                  <c:v>52678</c:v>
                </c:pt>
                <c:pt idx="1906">
                  <c:v>52685</c:v>
                </c:pt>
                <c:pt idx="1907">
                  <c:v>52692</c:v>
                </c:pt>
                <c:pt idx="1908">
                  <c:v>52699</c:v>
                </c:pt>
                <c:pt idx="1909">
                  <c:v>52706</c:v>
                </c:pt>
                <c:pt idx="1910">
                  <c:v>52713</c:v>
                </c:pt>
                <c:pt idx="1911">
                  <c:v>52720</c:v>
                </c:pt>
                <c:pt idx="1912">
                  <c:v>52727</c:v>
                </c:pt>
                <c:pt idx="1913">
                  <c:v>52734</c:v>
                </c:pt>
                <c:pt idx="1914">
                  <c:v>52741</c:v>
                </c:pt>
                <c:pt idx="1915">
                  <c:v>52748</c:v>
                </c:pt>
                <c:pt idx="1916">
                  <c:v>52755</c:v>
                </c:pt>
                <c:pt idx="1917">
                  <c:v>52762</c:v>
                </c:pt>
                <c:pt idx="1918">
                  <c:v>52769</c:v>
                </c:pt>
                <c:pt idx="1919">
                  <c:v>52776</c:v>
                </c:pt>
                <c:pt idx="1920">
                  <c:v>52783</c:v>
                </c:pt>
                <c:pt idx="1921">
                  <c:v>52790</c:v>
                </c:pt>
                <c:pt idx="1922">
                  <c:v>52797</c:v>
                </c:pt>
                <c:pt idx="1923">
                  <c:v>52804</c:v>
                </c:pt>
                <c:pt idx="1924">
                  <c:v>52811</c:v>
                </c:pt>
                <c:pt idx="1925">
                  <c:v>52818</c:v>
                </c:pt>
                <c:pt idx="1926">
                  <c:v>52825</c:v>
                </c:pt>
                <c:pt idx="1927">
                  <c:v>52832</c:v>
                </c:pt>
                <c:pt idx="1928">
                  <c:v>52839</c:v>
                </c:pt>
                <c:pt idx="1929">
                  <c:v>52846</c:v>
                </c:pt>
                <c:pt idx="1930">
                  <c:v>52853</c:v>
                </c:pt>
                <c:pt idx="1931">
                  <c:v>52860</c:v>
                </c:pt>
                <c:pt idx="1932">
                  <c:v>52867</c:v>
                </c:pt>
                <c:pt idx="1933">
                  <c:v>52874</c:v>
                </c:pt>
                <c:pt idx="1934">
                  <c:v>52881</c:v>
                </c:pt>
                <c:pt idx="1935">
                  <c:v>52888</c:v>
                </c:pt>
                <c:pt idx="1936">
                  <c:v>52895</c:v>
                </c:pt>
                <c:pt idx="1937">
                  <c:v>52902</c:v>
                </c:pt>
                <c:pt idx="1938">
                  <c:v>52909</c:v>
                </c:pt>
                <c:pt idx="1939">
                  <c:v>52916</c:v>
                </c:pt>
                <c:pt idx="1940">
                  <c:v>52923</c:v>
                </c:pt>
                <c:pt idx="1941">
                  <c:v>52930</c:v>
                </c:pt>
                <c:pt idx="1942">
                  <c:v>52937</c:v>
                </c:pt>
                <c:pt idx="1943">
                  <c:v>52944</c:v>
                </c:pt>
                <c:pt idx="1944">
                  <c:v>52951</c:v>
                </c:pt>
                <c:pt idx="1945">
                  <c:v>52959</c:v>
                </c:pt>
                <c:pt idx="1946">
                  <c:v>52966</c:v>
                </c:pt>
                <c:pt idx="1947">
                  <c:v>52973</c:v>
                </c:pt>
                <c:pt idx="1948">
                  <c:v>52980</c:v>
                </c:pt>
                <c:pt idx="1949">
                  <c:v>52987</c:v>
                </c:pt>
                <c:pt idx="1950">
                  <c:v>52994</c:v>
                </c:pt>
                <c:pt idx="1951">
                  <c:v>53001</c:v>
                </c:pt>
                <c:pt idx="1952">
                  <c:v>53008</c:v>
                </c:pt>
                <c:pt idx="1953">
                  <c:v>53015</c:v>
                </c:pt>
                <c:pt idx="1954">
                  <c:v>53022</c:v>
                </c:pt>
                <c:pt idx="1955">
                  <c:v>53029</c:v>
                </c:pt>
                <c:pt idx="1956">
                  <c:v>53036</c:v>
                </c:pt>
                <c:pt idx="1957">
                  <c:v>53043</c:v>
                </c:pt>
                <c:pt idx="1958">
                  <c:v>53050</c:v>
                </c:pt>
                <c:pt idx="1959">
                  <c:v>53057</c:v>
                </c:pt>
                <c:pt idx="1960">
                  <c:v>53064</c:v>
                </c:pt>
                <c:pt idx="1961">
                  <c:v>53071</c:v>
                </c:pt>
                <c:pt idx="1962">
                  <c:v>53078</c:v>
                </c:pt>
                <c:pt idx="1963">
                  <c:v>53085</c:v>
                </c:pt>
                <c:pt idx="1964">
                  <c:v>53092</c:v>
                </c:pt>
                <c:pt idx="1965">
                  <c:v>53099</c:v>
                </c:pt>
                <c:pt idx="1966">
                  <c:v>53106</c:v>
                </c:pt>
                <c:pt idx="1967">
                  <c:v>53113</c:v>
                </c:pt>
                <c:pt idx="1968">
                  <c:v>53120</c:v>
                </c:pt>
                <c:pt idx="1969">
                  <c:v>53127</c:v>
                </c:pt>
                <c:pt idx="1970">
                  <c:v>53134</c:v>
                </c:pt>
                <c:pt idx="1971">
                  <c:v>53141</c:v>
                </c:pt>
                <c:pt idx="1972">
                  <c:v>53148</c:v>
                </c:pt>
                <c:pt idx="1973">
                  <c:v>53155</c:v>
                </c:pt>
                <c:pt idx="1974">
                  <c:v>53162</c:v>
                </c:pt>
                <c:pt idx="1975">
                  <c:v>53169</c:v>
                </c:pt>
                <c:pt idx="1976">
                  <c:v>53176</c:v>
                </c:pt>
                <c:pt idx="1977">
                  <c:v>53183</c:v>
                </c:pt>
                <c:pt idx="1978">
                  <c:v>53190</c:v>
                </c:pt>
                <c:pt idx="1979">
                  <c:v>53197</c:v>
                </c:pt>
                <c:pt idx="1980">
                  <c:v>53204</c:v>
                </c:pt>
                <c:pt idx="1981">
                  <c:v>53211</c:v>
                </c:pt>
                <c:pt idx="1982">
                  <c:v>53218</c:v>
                </c:pt>
                <c:pt idx="1983">
                  <c:v>53225</c:v>
                </c:pt>
                <c:pt idx="1984">
                  <c:v>53232</c:v>
                </c:pt>
                <c:pt idx="1985">
                  <c:v>53239</c:v>
                </c:pt>
                <c:pt idx="1986">
                  <c:v>53246</c:v>
                </c:pt>
                <c:pt idx="1987">
                  <c:v>53253</c:v>
                </c:pt>
                <c:pt idx="1988">
                  <c:v>53260</c:v>
                </c:pt>
                <c:pt idx="1989">
                  <c:v>53267</c:v>
                </c:pt>
                <c:pt idx="1990">
                  <c:v>53274</c:v>
                </c:pt>
                <c:pt idx="1991">
                  <c:v>53281</c:v>
                </c:pt>
                <c:pt idx="1992">
                  <c:v>53288</c:v>
                </c:pt>
                <c:pt idx="1993">
                  <c:v>53295</c:v>
                </c:pt>
                <c:pt idx="1994">
                  <c:v>53302</c:v>
                </c:pt>
                <c:pt idx="1995">
                  <c:v>53309</c:v>
                </c:pt>
                <c:pt idx="1996">
                  <c:v>53316</c:v>
                </c:pt>
                <c:pt idx="1997">
                  <c:v>53323</c:v>
                </c:pt>
                <c:pt idx="1998">
                  <c:v>53330</c:v>
                </c:pt>
                <c:pt idx="1999">
                  <c:v>53337</c:v>
                </c:pt>
                <c:pt idx="2000">
                  <c:v>53344</c:v>
                </c:pt>
                <c:pt idx="2001">
                  <c:v>53351</c:v>
                </c:pt>
                <c:pt idx="2002">
                  <c:v>53358</c:v>
                </c:pt>
                <c:pt idx="2003">
                  <c:v>53365</c:v>
                </c:pt>
                <c:pt idx="2004">
                  <c:v>53372</c:v>
                </c:pt>
                <c:pt idx="2005">
                  <c:v>53379</c:v>
                </c:pt>
                <c:pt idx="2006">
                  <c:v>53386</c:v>
                </c:pt>
                <c:pt idx="2007">
                  <c:v>53393</c:v>
                </c:pt>
                <c:pt idx="2008">
                  <c:v>53400</c:v>
                </c:pt>
                <c:pt idx="2009">
                  <c:v>53407</c:v>
                </c:pt>
                <c:pt idx="2010">
                  <c:v>53414</c:v>
                </c:pt>
                <c:pt idx="2011">
                  <c:v>53421</c:v>
                </c:pt>
                <c:pt idx="2012">
                  <c:v>53428</c:v>
                </c:pt>
                <c:pt idx="2013">
                  <c:v>53435</c:v>
                </c:pt>
                <c:pt idx="2014">
                  <c:v>53442</c:v>
                </c:pt>
                <c:pt idx="2015">
                  <c:v>53449</c:v>
                </c:pt>
                <c:pt idx="2016">
                  <c:v>53456</c:v>
                </c:pt>
                <c:pt idx="2017">
                  <c:v>53463</c:v>
                </c:pt>
                <c:pt idx="2018">
                  <c:v>53470</c:v>
                </c:pt>
                <c:pt idx="2019">
                  <c:v>53477</c:v>
                </c:pt>
                <c:pt idx="2020">
                  <c:v>53484</c:v>
                </c:pt>
                <c:pt idx="2021">
                  <c:v>53491</c:v>
                </c:pt>
                <c:pt idx="2022">
                  <c:v>53498</c:v>
                </c:pt>
                <c:pt idx="2023">
                  <c:v>53505</c:v>
                </c:pt>
                <c:pt idx="2024">
                  <c:v>53512</c:v>
                </c:pt>
                <c:pt idx="2025">
                  <c:v>53519</c:v>
                </c:pt>
                <c:pt idx="2026">
                  <c:v>53526</c:v>
                </c:pt>
                <c:pt idx="2027">
                  <c:v>53533</c:v>
                </c:pt>
                <c:pt idx="2028">
                  <c:v>53540</c:v>
                </c:pt>
                <c:pt idx="2029">
                  <c:v>53547</c:v>
                </c:pt>
                <c:pt idx="2030">
                  <c:v>53554</c:v>
                </c:pt>
                <c:pt idx="2031">
                  <c:v>53561</c:v>
                </c:pt>
                <c:pt idx="2032">
                  <c:v>53568</c:v>
                </c:pt>
                <c:pt idx="2033">
                  <c:v>53575</c:v>
                </c:pt>
                <c:pt idx="2034">
                  <c:v>53582</c:v>
                </c:pt>
                <c:pt idx="2035">
                  <c:v>53589</c:v>
                </c:pt>
                <c:pt idx="2036">
                  <c:v>53596</c:v>
                </c:pt>
                <c:pt idx="2037">
                  <c:v>53603</c:v>
                </c:pt>
                <c:pt idx="2038">
                  <c:v>53610</c:v>
                </c:pt>
                <c:pt idx="2039">
                  <c:v>53617</c:v>
                </c:pt>
                <c:pt idx="2040">
                  <c:v>53624</c:v>
                </c:pt>
                <c:pt idx="2041">
                  <c:v>53631</c:v>
                </c:pt>
                <c:pt idx="2042">
                  <c:v>53638</c:v>
                </c:pt>
                <c:pt idx="2043">
                  <c:v>53645</c:v>
                </c:pt>
                <c:pt idx="2044">
                  <c:v>53652</c:v>
                </c:pt>
                <c:pt idx="2045">
                  <c:v>53659</c:v>
                </c:pt>
                <c:pt idx="2046">
                  <c:v>53666</c:v>
                </c:pt>
                <c:pt idx="2047">
                  <c:v>53673</c:v>
                </c:pt>
                <c:pt idx="2048">
                  <c:v>53680</c:v>
                </c:pt>
                <c:pt idx="2049">
                  <c:v>53688</c:v>
                </c:pt>
                <c:pt idx="2050">
                  <c:v>53695</c:v>
                </c:pt>
                <c:pt idx="2051">
                  <c:v>53702</c:v>
                </c:pt>
                <c:pt idx="2052">
                  <c:v>53709</c:v>
                </c:pt>
                <c:pt idx="2053">
                  <c:v>53716</c:v>
                </c:pt>
                <c:pt idx="2054">
                  <c:v>53723</c:v>
                </c:pt>
                <c:pt idx="2055">
                  <c:v>53730</c:v>
                </c:pt>
                <c:pt idx="2056">
                  <c:v>53737</c:v>
                </c:pt>
                <c:pt idx="2057">
                  <c:v>53744</c:v>
                </c:pt>
                <c:pt idx="2058">
                  <c:v>53751</c:v>
                </c:pt>
                <c:pt idx="2059">
                  <c:v>53758</c:v>
                </c:pt>
                <c:pt idx="2060">
                  <c:v>53765</c:v>
                </c:pt>
                <c:pt idx="2061">
                  <c:v>53772</c:v>
                </c:pt>
                <c:pt idx="2062">
                  <c:v>53779</c:v>
                </c:pt>
                <c:pt idx="2063">
                  <c:v>53786</c:v>
                </c:pt>
                <c:pt idx="2064">
                  <c:v>53793</c:v>
                </c:pt>
                <c:pt idx="2065">
                  <c:v>53800</c:v>
                </c:pt>
                <c:pt idx="2066">
                  <c:v>53807</c:v>
                </c:pt>
                <c:pt idx="2067">
                  <c:v>53814</c:v>
                </c:pt>
                <c:pt idx="2068">
                  <c:v>53821</c:v>
                </c:pt>
                <c:pt idx="2069">
                  <c:v>53828</c:v>
                </c:pt>
                <c:pt idx="2070">
                  <c:v>53835</c:v>
                </c:pt>
                <c:pt idx="2071">
                  <c:v>53842</c:v>
                </c:pt>
                <c:pt idx="2072">
                  <c:v>53849</c:v>
                </c:pt>
                <c:pt idx="2073">
                  <c:v>53856</c:v>
                </c:pt>
                <c:pt idx="2074">
                  <c:v>53863</c:v>
                </c:pt>
                <c:pt idx="2075">
                  <c:v>53870</c:v>
                </c:pt>
                <c:pt idx="2076">
                  <c:v>53877</c:v>
                </c:pt>
                <c:pt idx="2077">
                  <c:v>53884</c:v>
                </c:pt>
                <c:pt idx="2078">
                  <c:v>53891</c:v>
                </c:pt>
                <c:pt idx="2079">
                  <c:v>53898</c:v>
                </c:pt>
                <c:pt idx="2080">
                  <c:v>53905</c:v>
                </c:pt>
                <c:pt idx="2081">
                  <c:v>53912</c:v>
                </c:pt>
                <c:pt idx="2082">
                  <c:v>53919</c:v>
                </c:pt>
                <c:pt idx="2083">
                  <c:v>53926</c:v>
                </c:pt>
                <c:pt idx="2084">
                  <c:v>53933</c:v>
                </c:pt>
                <c:pt idx="2085">
                  <c:v>53940</c:v>
                </c:pt>
                <c:pt idx="2086">
                  <c:v>53947</c:v>
                </c:pt>
                <c:pt idx="2087">
                  <c:v>53954</c:v>
                </c:pt>
                <c:pt idx="2088">
                  <c:v>53961</c:v>
                </c:pt>
                <c:pt idx="2089">
                  <c:v>53968</c:v>
                </c:pt>
                <c:pt idx="2090">
                  <c:v>53975</c:v>
                </c:pt>
                <c:pt idx="2091">
                  <c:v>53982</c:v>
                </c:pt>
                <c:pt idx="2092">
                  <c:v>53989</c:v>
                </c:pt>
                <c:pt idx="2093">
                  <c:v>53996</c:v>
                </c:pt>
                <c:pt idx="2094">
                  <c:v>54003</c:v>
                </c:pt>
                <c:pt idx="2095">
                  <c:v>54010</c:v>
                </c:pt>
                <c:pt idx="2096">
                  <c:v>54017</c:v>
                </c:pt>
                <c:pt idx="2097">
                  <c:v>54024</c:v>
                </c:pt>
                <c:pt idx="2098">
                  <c:v>54031</c:v>
                </c:pt>
                <c:pt idx="2099">
                  <c:v>54038</c:v>
                </c:pt>
                <c:pt idx="2100">
                  <c:v>54045</c:v>
                </c:pt>
                <c:pt idx="2101">
                  <c:v>54053</c:v>
                </c:pt>
                <c:pt idx="2102">
                  <c:v>54060</c:v>
                </c:pt>
                <c:pt idx="2103">
                  <c:v>54067</c:v>
                </c:pt>
                <c:pt idx="2104">
                  <c:v>54074</c:v>
                </c:pt>
                <c:pt idx="2105">
                  <c:v>54081</c:v>
                </c:pt>
                <c:pt idx="2106">
                  <c:v>54088</c:v>
                </c:pt>
                <c:pt idx="2107">
                  <c:v>54095</c:v>
                </c:pt>
                <c:pt idx="2108">
                  <c:v>54102</c:v>
                </c:pt>
                <c:pt idx="2109">
                  <c:v>54109</c:v>
                </c:pt>
                <c:pt idx="2110">
                  <c:v>54116</c:v>
                </c:pt>
                <c:pt idx="2111">
                  <c:v>54123</c:v>
                </c:pt>
                <c:pt idx="2112">
                  <c:v>54130</c:v>
                </c:pt>
                <c:pt idx="2113">
                  <c:v>54137</c:v>
                </c:pt>
                <c:pt idx="2114">
                  <c:v>54144</c:v>
                </c:pt>
                <c:pt idx="2115">
                  <c:v>54155</c:v>
                </c:pt>
                <c:pt idx="2116">
                  <c:v>54162</c:v>
                </c:pt>
                <c:pt idx="2117">
                  <c:v>54169</c:v>
                </c:pt>
                <c:pt idx="2118">
                  <c:v>54176</c:v>
                </c:pt>
                <c:pt idx="2119">
                  <c:v>54183</c:v>
                </c:pt>
                <c:pt idx="2120">
                  <c:v>54190</c:v>
                </c:pt>
                <c:pt idx="2121">
                  <c:v>54197</c:v>
                </c:pt>
                <c:pt idx="2122">
                  <c:v>54204</c:v>
                </c:pt>
                <c:pt idx="2123">
                  <c:v>54211</c:v>
                </c:pt>
                <c:pt idx="2124">
                  <c:v>54218</c:v>
                </c:pt>
                <c:pt idx="2125">
                  <c:v>54225</c:v>
                </c:pt>
                <c:pt idx="2126">
                  <c:v>54232</c:v>
                </c:pt>
                <c:pt idx="2127">
                  <c:v>54239</c:v>
                </c:pt>
                <c:pt idx="2128">
                  <c:v>54246</c:v>
                </c:pt>
                <c:pt idx="2129">
                  <c:v>54253</c:v>
                </c:pt>
                <c:pt idx="2130">
                  <c:v>54260</c:v>
                </c:pt>
                <c:pt idx="2131">
                  <c:v>54267</c:v>
                </c:pt>
                <c:pt idx="2132">
                  <c:v>54274</c:v>
                </c:pt>
                <c:pt idx="2133">
                  <c:v>54281</c:v>
                </c:pt>
                <c:pt idx="2134">
                  <c:v>54288</c:v>
                </c:pt>
                <c:pt idx="2135">
                  <c:v>54295</c:v>
                </c:pt>
                <c:pt idx="2136">
                  <c:v>54302</c:v>
                </c:pt>
                <c:pt idx="2137">
                  <c:v>54309</c:v>
                </c:pt>
                <c:pt idx="2138">
                  <c:v>54316</c:v>
                </c:pt>
                <c:pt idx="2139">
                  <c:v>54323</c:v>
                </c:pt>
                <c:pt idx="2140">
                  <c:v>54330</c:v>
                </c:pt>
                <c:pt idx="2141">
                  <c:v>54337</c:v>
                </c:pt>
                <c:pt idx="2142">
                  <c:v>54344</c:v>
                </c:pt>
                <c:pt idx="2143">
                  <c:v>54351</c:v>
                </c:pt>
                <c:pt idx="2144">
                  <c:v>54358</c:v>
                </c:pt>
                <c:pt idx="2145">
                  <c:v>54365</c:v>
                </c:pt>
                <c:pt idx="2146">
                  <c:v>54372</c:v>
                </c:pt>
                <c:pt idx="2147">
                  <c:v>54379</c:v>
                </c:pt>
                <c:pt idx="2148">
                  <c:v>54386</c:v>
                </c:pt>
                <c:pt idx="2149">
                  <c:v>54393</c:v>
                </c:pt>
                <c:pt idx="2150">
                  <c:v>54400</c:v>
                </c:pt>
                <c:pt idx="2151">
                  <c:v>54407</c:v>
                </c:pt>
                <c:pt idx="2152">
                  <c:v>54414</c:v>
                </c:pt>
                <c:pt idx="2153">
                  <c:v>54421</c:v>
                </c:pt>
                <c:pt idx="2154">
                  <c:v>54428</c:v>
                </c:pt>
                <c:pt idx="2155">
                  <c:v>54435</c:v>
                </c:pt>
                <c:pt idx="2156">
                  <c:v>54442</c:v>
                </c:pt>
                <c:pt idx="2157">
                  <c:v>54449</c:v>
                </c:pt>
                <c:pt idx="2158">
                  <c:v>54456</c:v>
                </c:pt>
                <c:pt idx="2159">
                  <c:v>54463</c:v>
                </c:pt>
                <c:pt idx="2160">
                  <c:v>54470</c:v>
                </c:pt>
                <c:pt idx="2161">
                  <c:v>54477</c:v>
                </c:pt>
                <c:pt idx="2162">
                  <c:v>54484</c:v>
                </c:pt>
                <c:pt idx="2163">
                  <c:v>54491</c:v>
                </c:pt>
                <c:pt idx="2164">
                  <c:v>54498</c:v>
                </c:pt>
                <c:pt idx="2165">
                  <c:v>54505</c:v>
                </c:pt>
                <c:pt idx="2166">
                  <c:v>54512</c:v>
                </c:pt>
                <c:pt idx="2167">
                  <c:v>54519</c:v>
                </c:pt>
                <c:pt idx="2168">
                  <c:v>54526</c:v>
                </c:pt>
                <c:pt idx="2169">
                  <c:v>54533</c:v>
                </c:pt>
                <c:pt idx="2170">
                  <c:v>54540</c:v>
                </c:pt>
                <c:pt idx="2171">
                  <c:v>54547</c:v>
                </c:pt>
                <c:pt idx="2172">
                  <c:v>54554</c:v>
                </c:pt>
                <c:pt idx="2173">
                  <c:v>54561</c:v>
                </c:pt>
                <c:pt idx="2174">
                  <c:v>54568</c:v>
                </c:pt>
                <c:pt idx="2175">
                  <c:v>54575</c:v>
                </c:pt>
                <c:pt idx="2176">
                  <c:v>54582</c:v>
                </c:pt>
                <c:pt idx="2177">
                  <c:v>54589</c:v>
                </c:pt>
                <c:pt idx="2178">
                  <c:v>54596</c:v>
                </c:pt>
                <c:pt idx="2179">
                  <c:v>54603</c:v>
                </c:pt>
                <c:pt idx="2180">
                  <c:v>54610</c:v>
                </c:pt>
                <c:pt idx="2181">
                  <c:v>54617</c:v>
                </c:pt>
                <c:pt idx="2182">
                  <c:v>54624</c:v>
                </c:pt>
                <c:pt idx="2183">
                  <c:v>54631</c:v>
                </c:pt>
                <c:pt idx="2184">
                  <c:v>54638</c:v>
                </c:pt>
                <c:pt idx="2185">
                  <c:v>54645</c:v>
                </c:pt>
                <c:pt idx="2186">
                  <c:v>54652</c:v>
                </c:pt>
                <c:pt idx="2187">
                  <c:v>54659</c:v>
                </c:pt>
                <c:pt idx="2188">
                  <c:v>54666</c:v>
                </c:pt>
                <c:pt idx="2189">
                  <c:v>54673</c:v>
                </c:pt>
                <c:pt idx="2190">
                  <c:v>54680</c:v>
                </c:pt>
                <c:pt idx="2191">
                  <c:v>54687</c:v>
                </c:pt>
                <c:pt idx="2192">
                  <c:v>54694</c:v>
                </c:pt>
                <c:pt idx="2193">
                  <c:v>54701</c:v>
                </c:pt>
                <c:pt idx="2194">
                  <c:v>54708</c:v>
                </c:pt>
                <c:pt idx="2195">
                  <c:v>54715</c:v>
                </c:pt>
                <c:pt idx="2196">
                  <c:v>54722</c:v>
                </c:pt>
                <c:pt idx="2197">
                  <c:v>54729</c:v>
                </c:pt>
                <c:pt idx="2198">
                  <c:v>54736</c:v>
                </c:pt>
                <c:pt idx="2199">
                  <c:v>54743</c:v>
                </c:pt>
                <c:pt idx="2200">
                  <c:v>54750</c:v>
                </c:pt>
                <c:pt idx="2201">
                  <c:v>54757</c:v>
                </c:pt>
                <c:pt idx="2202">
                  <c:v>54764</c:v>
                </c:pt>
                <c:pt idx="2203">
                  <c:v>54771</c:v>
                </c:pt>
                <c:pt idx="2204">
                  <c:v>54778</c:v>
                </c:pt>
                <c:pt idx="2205">
                  <c:v>54786</c:v>
                </c:pt>
                <c:pt idx="2206">
                  <c:v>54793</c:v>
                </c:pt>
                <c:pt idx="2207">
                  <c:v>54800</c:v>
                </c:pt>
                <c:pt idx="2208">
                  <c:v>54807</c:v>
                </c:pt>
                <c:pt idx="2209">
                  <c:v>54814</c:v>
                </c:pt>
                <c:pt idx="2210">
                  <c:v>54821</c:v>
                </c:pt>
                <c:pt idx="2211">
                  <c:v>54828</c:v>
                </c:pt>
                <c:pt idx="2212">
                  <c:v>54835</c:v>
                </c:pt>
                <c:pt idx="2213">
                  <c:v>54842</c:v>
                </c:pt>
                <c:pt idx="2214">
                  <c:v>54849</c:v>
                </c:pt>
                <c:pt idx="2215">
                  <c:v>54856</c:v>
                </c:pt>
                <c:pt idx="2216">
                  <c:v>54863</c:v>
                </c:pt>
                <c:pt idx="2217">
                  <c:v>54870</c:v>
                </c:pt>
                <c:pt idx="2218">
                  <c:v>54877</c:v>
                </c:pt>
                <c:pt idx="2219">
                  <c:v>54884</c:v>
                </c:pt>
                <c:pt idx="2220">
                  <c:v>54891</c:v>
                </c:pt>
                <c:pt idx="2221">
                  <c:v>54898</c:v>
                </c:pt>
                <c:pt idx="2222">
                  <c:v>54905</c:v>
                </c:pt>
                <c:pt idx="2223">
                  <c:v>54912</c:v>
                </c:pt>
                <c:pt idx="2224">
                  <c:v>54919</c:v>
                </c:pt>
                <c:pt idx="2225">
                  <c:v>54926</c:v>
                </c:pt>
                <c:pt idx="2226">
                  <c:v>54933</c:v>
                </c:pt>
                <c:pt idx="2227">
                  <c:v>54940</c:v>
                </c:pt>
                <c:pt idx="2228">
                  <c:v>54947</c:v>
                </c:pt>
                <c:pt idx="2229">
                  <c:v>54954</c:v>
                </c:pt>
                <c:pt idx="2230">
                  <c:v>54961</c:v>
                </c:pt>
                <c:pt idx="2231">
                  <c:v>54968</c:v>
                </c:pt>
                <c:pt idx="2232">
                  <c:v>54975</c:v>
                </c:pt>
                <c:pt idx="2233">
                  <c:v>54982</c:v>
                </c:pt>
                <c:pt idx="2234">
                  <c:v>54989</c:v>
                </c:pt>
                <c:pt idx="2235">
                  <c:v>54996</c:v>
                </c:pt>
                <c:pt idx="2236">
                  <c:v>55003</c:v>
                </c:pt>
                <c:pt idx="2237">
                  <c:v>55010</c:v>
                </c:pt>
                <c:pt idx="2238">
                  <c:v>55017</c:v>
                </c:pt>
                <c:pt idx="2239">
                  <c:v>55024</c:v>
                </c:pt>
                <c:pt idx="2240">
                  <c:v>55031</c:v>
                </c:pt>
                <c:pt idx="2241">
                  <c:v>55038</c:v>
                </c:pt>
                <c:pt idx="2242">
                  <c:v>55045</c:v>
                </c:pt>
                <c:pt idx="2243">
                  <c:v>55052</c:v>
                </c:pt>
                <c:pt idx="2244">
                  <c:v>55059</c:v>
                </c:pt>
                <c:pt idx="2245">
                  <c:v>55066</c:v>
                </c:pt>
                <c:pt idx="2246">
                  <c:v>55073</c:v>
                </c:pt>
                <c:pt idx="2247">
                  <c:v>55080</c:v>
                </c:pt>
                <c:pt idx="2248">
                  <c:v>55087</c:v>
                </c:pt>
                <c:pt idx="2249">
                  <c:v>55094</c:v>
                </c:pt>
                <c:pt idx="2250">
                  <c:v>55101</c:v>
                </c:pt>
                <c:pt idx="2251">
                  <c:v>55108</c:v>
                </c:pt>
                <c:pt idx="2252">
                  <c:v>55115</c:v>
                </c:pt>
                <c:pt idx="2253">
                  <c:v>55122</c:v>
                </c:pt>
                <c:pt idx="2254">
                  <c:v>55129</c:v>
                </c:pt>
                <c:pt idx="2255">
                  <c:v>55136</c:v>
                </c:pt>
                <c:pt idx="2256">
                  <c:v>55143</c:v>
                </c:pt>
                <c:pt idx="2257">
                  <c:v>55150</c:v>
                </c:pt>
                <c:pt idx="2258">
                  <c:v>55157</c:v>
                </c:pt>
                <c:pt idx="2259">
                  <c:v>55164</c:v>
                </c:pt>
                <c:pt idx="2260">
                  <c:v>55171</c:v>
                </c:pt>
                <c:pt idx="2261">
                  <c:v>55178</c:v>
                </c:pt>
                <c:pt idx="2262">
                  <c:v>55185</c:v>
                </c:pt>
                <c:pt idx="2263">
                  <c:v>55192</c:v>
                </c:pt>
                <c:pt idx="2264">
                  <c:v>55199</c:v>
                </c:pt>
                <c:pt idx="2265">
                  <c:v>55206</c:v>
                </c:pt>
                <c:pt idx="2266">
                  <c:v>55213</c:v>
                </c:pt>
                <c:pt idx="2267">
                  <c:v>55220</c:v>
                </c:pt>
                <c:pt idx="2268">
                  <c:v>55227</c:v>
                </c:pt>
                <c:pt idx="2269">
                  <c:v>55234</c:v>
                </c:pt>
                <c:pt idx="2270">
                  <c:v>55241</c:v>
                </c:pt>
                <c:pt idx="2271">
                  <c:v>55248</c:v>
                </c:pt>
                <c:pt idx="2272">
                  <c:v>55255</c:v>
                </c:pt>
                <c:pt idx="2273">
                  <c:v>55262</c:v>
                </c:pt>
                <c:pt idx="2274">
                  <c:v>55269</c:v>
                </c:pt>
                <c:pt idx="2275">
                  <c:v>55276</c:v>
                </c:pt>
                <c:pt idx="2276">
                  <c:v>55283</c:v>
                </c:pt>
                <c:pt idx="2277">
                  <c:v>55290</c:v>
                </c:pt>
                <c:pt idx="2278">
                  <c:v>55297</c:v>
                </c:pt>
                <c:pt idx="2279">
                  <c:v>55304</c:v>
                </c:pt>
                <c:pt idx="2280">
                  <c:v>55311</c:v>
                </c:pt>
                <c:pt idx="2281">
                  <c:v>55318</c:v>
                </c:pt>
                <c:pt idx="2282">
                  <c:v>55325</c:v>
                </c:pt>
                <c:pt idx="2283">
                  <c:v>55332</c:v>
                </c:pt>
                <c:pt idx="2284">
                  <c:v>55339</c:v>
                </c:pt>
                <c:pt idx="2285">
                  <c:v>55346</c:v>
                </c:pt>
                <c:pt idx="2286">
                  <c:v>55353</c:v>
                </c:pt>
                <c:pt idx="2287">
                  <c:v>55360</c:v>
                </c:pt>
                <c:pt idx="2288">
                  <c:v>55367</c:v>
                </c:pt>
                <c:pt idx="2289">
                  <c:v>55374</c:v>
                </c:pt>
                <c:pt idx="2290">
                  <c:v>55381</c:v>
                </c:pt>
                <c:pt idx="2291">
                  <c:v>55388</c:v>
                </c:pt>
                <c:pt idx="2292">
                  <c:v>55395</c:v>
                </c:pt>
                <c:pt idx="2293">
                  <c:v>55402</c:v>
                </c:pt>
                <c:pt idx="2294">
                  <c:v>55409</c:v>
                </c:pt>
                <c:pt idx="2295">
                  <c:v>55416</c:v>
                </c:pt>
                <c:pt idx="2296">
                  <c:v>55423</c:v>
                </c:pt>
                <c:pt idx="2297">
                  <c:v>55430</c:v>
                </c:pt>
                <c:pt idx="2298">
                  <c:v>55437</c:v>
                </c:pt>
                <c:pt idx="2299">
                  <c:v>55444</c:v>
                </c:pt>
                <c:pt idx="2300">
                  <c:v>55451</c:v>
                </c:pt>
                <c:pt idx="2301">
                  <c:v>55458</c:v>
                </c:pt>
                <c:pt idx="2302">
                  <c:v>55465</c:v>
                </c:pt>
                <c:pt idx="2303">
                  <c:v>55472</c:v>
                </c:pt>
                <c:pt idx="2304">
                  <c:v>55479</c:v>
                </c:pt>
                <c:pt idx="2305">
                  <c:v>55486</c:v>
                </c:pt>
                <c:pt idx="2306">
                  <c:v>55493</c:v>
                </c:pt>
                <c:pt idx="2307">
                  <c:v>55500</c:v>
                </c:pt>
                <c:pt idx="2308">
                  <c:v>55507</c:v>
                </c:pt>
                <c:pt idx="2309">
                  <c:v>55514</c:v>
                </c:pt>
                <c:pt idx="2310">
                  <c:v>55521</c:v>
                </c:pt>
                <c:pt idx="2311">
                  <c:v>55528</c:v>
                </c:pt>
                <c:pt idx="2312">
                  <c:v>55535</c:v>
                </c:pt>
                <c:pt idx="2313">
                  <c:v>55542</c:v>
                </c:pt>
                <c:pt idx="2314">
                  <c:v>55549</c:v>
                </c:pt>
                <c:pt idx="2315">
                  <c:v>55556</c:v>
                </c:pt>
                <c:pt idx="2316">
                  <c:v>55563</c:v>
                </c:pt>
                <c:pt idx="2317">
                  <c:v>55570</c:v>
                </c:pt>
                <c:pt idx="2318">
                  <c:v>55577</c:v>
                </c:pt>
                <c:pt idx="2319">
                  <c:v>55584</c:v>
                </c:pt>
                <c:pt idx="2320">
                  <c:v>55591</c:v>
                </c:pt>
                <c:pt idx="2321">
                  <c:v>55598</c:v>
                </c:pt>
                <c:pt idx="2322">
                  <c:v>55605</c:v>
                </c:pt>
                <c:pt idx="2323">
                  <c:v>55612</c:v>
                </c:pt>
                <c:pt idx="2324">
                  <c:v>55619</c:v>
                </c:pt>
                <c:pt idx="2325">
                  <c:v>55626</c:v>
                </c:pt>
                <c:pt idx="2326">
                  <c:v>55633</c:v>
                </c:pt>
                <c:pt idx="2327">
                  <c:v>55640</c:v>
                </c:pt>
                <c:pt idx="2328">
                  <c:v>55647</c:v>
                </c:pt>
                <c:pt idx="2329">
                  <c:v>55654</c:v>
                </c:pt>
                <c:pt idx="2330">
                  <c:v>55661</c:v>
                </c:pt>
                <c:pt idx="2331">
                  <c:v>55668</c:v>
                </c:pt>
                <c:pt idx="2332">
                  <c:v>55675</c:v>
                </c:pt>
                <c:pt idx="2333">
                  <c:v>55682</c:v>
                </c:pt>
                <c:pt idx="2334">
                  <c:v>55689</c:v>
                </c:pt>
                <c:pt idx="2335">
                  <c:v>55696</c:v>
                </c:pt>
                <c:pt idx="2336">
                  <c:v>55703</c:v>
                </c:pt>
                <c:pt idx="2337">
                  <c:v>55710</c:v>
                </c:pt>
                <c:pt idx="2338">
                  <c:v>55717</c:v>
                </c:pt>
                <c:pt idx="2339">
                  <c:v>55724</c:v>
                </c:pt>
                <c:pt idx="2340">
                  <c:v>55731</c:v>
                </c:pt>
                <c:pt idx="2341">
                  <c:v>55738</c:v>
                </c:pt>
                <c:pt idx="2342">
                  <c:v>55745</c:v>
                </c:pt>
                <c:pt idx="2343">
                  <c:v>55752</c:v>
                </c:pt>
                <c:pt idx="2344">
                  <c:v>55759</c:v>
                </c:pt>
                <c:pt idx="2345">
                  <c:v>55766</c:v>
                </c:pt>
                <c:pt idx="2346">
                  <c:v>55773</c:v>
                </c:pt>
                <c:pt idx="2347">
                  <c:v>55780</c:v>
                </c:pt>
                <c:pt idx="2348">
                  <c:v>55787</c:v>
                </c:pt>
                <c:pt idx="2349">
                  <c:v>55794</c:v>
                </c:pt>
                <c:pt idx="2350">
                  <c:v>55801</c:v>
                </c:pt>
                <c:pt idx="2351">
                  <c:v>55808</c:v>
                </c:pt>
                <c:pt idx="2352">
                  <c:v>55815</c:v>
                </c:pt>
                <c:pt idx="2353">
                  <c:v>55822</c:v>
                </c:pt>
                <c:pt idx="2354">
                  <c:v>55829</c:v>
                </c:pt>
                <c:pt idx="2355">
                  <c:v>55836</c:v>
                </c:pt>
                <c:pt idx="2356">
                  <c:v>55843</c:v>
                </c:pt>
                <c:pt idx="2357">
                  <c:v>55850</c:v>
                </c:pt>
                <c:pt idx="2358">
                  <c:v>55857</c:v>
                </c:pt>
                <c:pt idx="2359">
                  <c:v>55864</c:v>
                </c:pt>
                <c:pt idx="2360">
                  <c:v>55871</c:v>
                </c:pt>
                <c:pt idx="2361">
                  <c:v>55880</c:v>
                </c:pt>
                <c:pt idx="2362">
                  <c:v>55887</c:v>
                </c:pt>
                <c:pt idx="2363">
                  <c:v>55894</c:v>
                </c:pt>
                <c:pt idx="2364">
                  <c:v>55901</c:v>
                </c:pt>
                <c:pt idx="2365">
                  <c:v>55908</c:v>
                </c:pt>
                <c:pt idx="2366">
                  <c:v>55915</c:v>
                </c:pt>
                <c:pt idx="2367">
                  <c:v>55922</c:v>
                </c:pt>
                <c:pt idx="2368">
                  <c:v>55929</c:v>
                </c:pt>
                <c:pt idx="2369">
                  <c:v>55936</c:v>
                </c:pt>
                <c:pt idx="2370">
                  <c:v>55943</c:v>
                </c:pt>
                <c:pt idx="2371">
                  <c:v>55950</c:v>
                </c:pt>
                <c:pt idx="2372">
                  <c:v>55957</c:v>
                </c:pt>
                <c:pt idx="2373">
                  <c:v>55964</c:v>
                </c:pt>
                <c:pt idx="2374">
                  <c:v>55971</c:v>
                </c:pt>
                <c:pt idx="2375">
                  <c:v>55982</c:v>
                </c:pt>
                <c:pt idx="2376">
                  <c:v>55989</c:v>
                </c:pt>
                <c:pt idx="2377">
                  <c:v>55996</c:v>
                </c:pt>
                <c:pt idx="2378">
                  <c:v>56003</c:v>
                </c:pt>
                <c:pt idx="2379">
                  <c:v>56010</c:v>
                </c:pt>
                <c:pt idx="2380">
                  <c:v>56017</c:v>
                </c:pt>
                <c:pt idx="2381">
                  <c:v>56024</c:v>
                </c:pt>
                <c:pt idx="2382">
                  <c:v>56031</c:v>
                </c:pt>
                <c:pt idx="2383">
                  <c:v>56038</c:v>
                </c:pt>
                <c:pt idx="2384">
                  <c:v>56045</c:v>
                </c:pt>
                <c:pt idx="2385">
                  <c:v>56052</c:v>
                </c:pt>
                <c:pt idx="2386">
                  <c:v>56059</c:v>
                </c:pt>
                <c:pt idx="2387">
                  <c:v>56066</c:v>
                </c:pt>
                <c:pt idx="2388">
                  <c:v>56073</c:v>
                </c:pt>
                <c:pt idx="2389">
                  <c:v>56080</c:v>
                </c:pt>
                <c:pt idx="2390">
                  <c:v>56087</c:v>
                </c:pt>
                <c:pt idx="2391">
                  <c:v>56094</c:v>
                </c:pt>
                <c:pt idx="2392">
                  <c:v>56101</c:v>
                </c:pt>
                <c:pt idx="2393">
                  <c:v>56108</c:v>
                </c:pt>
                <c:pt idx="2394">
                  <c:v>56115</c:v>
                </c:pt>
                <c:pt idx="2395">
                  <c:v>56122</c:v>
                </c:pt>
                <c:pt idx="2396">
                  <c:v>56129</c:v>
                </c:pt>
                <c:pt idx="2397">
                  <c:v>56136</c:v>
                </c:pt>
                <c:pt idx="2398">
                  <c:v>56143</c:v>
                </c:pt>
                <c:pt idx="2399">
                  <c:v>56150</c:v>
                </c:pt>
                <c:pt idx="2400">
                  <c:v>56157</c:v>
                </c:pt>
                <c:pt idx="2401">
                  <c:v>56164</c:v>
                </c:pt>
                <c:pt idx="2402">
                  <c:v>56171</c:v>
                </c:pt>
                <c:pt idx="2403">
                  <c:v>56178</c:v>
                </c:pt>
                <c:pt idx="2404">
                  <c:v>56185</c:v>
                </c:pt>
                <c:pt idx="2405">
                  <c:v>56192</c:v>
                </c:pt>
                <c:pt idx="2406">
                  <c:v>56199</c:v>
                </c:pt>
                <c:pt idx="2407">
                  <c:v>56206</c:v>
                </c:pt>
                <c:pt idx="2408">
                  <c:v>56213</c:v>
                </c:pt>
                <c:pt idx="2409">
                  <c:v>56220</c:v>
                </c:pt>
                <c:pt idx="2410">
                  <c:v>56227</c:v>
                </c:pt>
                <c:pt idx="2411">
                  <c:v>56234</c:v>
                </c:pt>
                <c:pt idx="2412">
                  <c:v>56241</c:v>
                </c:pt>
                <c:pt idx="2413">
                  <c:v>56248</c:v>
                </c:pt>
                <c:pt idx="2414">
                  <c:v>56255</c:v>
                </c:pt>
                <c:pt idx="2415">
                  <c:v>56262</c:v>
                </c:pt>
                <c:pt idx="2416">
                  <c:v>56269</c:v>
                </c:pt>
                <c:pt idx="2417">
                  <c:v>56276</c:v>
                </c:pt>
                <c:pt idx="2418">
                  <c:v>56283</c:v>
                </c:pt>
                <c:pt idx="2419">
                  <c:v>56290</c:v>
                </c:pt>
                <c:pt idx="2420">
                  <c:v>56297</c:v>
                </c:pt>
                <c:pt idx="2421">
                  <c:v>56304</c:v>
                </c:pt>
                <c:pt idx="2422">
                  <c:v>56311</c:v>
                </c:pt>
                <c:pt idx="2423">
                  <c:v>56318</c:v>
                </c:pt>
                <c:pt idx="2424">
                  <c:v>56325</c:v>
                </c:pt>
                <c:pt idx="2425">
                  <c:v>56332</c:v>
                </c:pt>
                <c:pt idx="2426">
                  <c:v>56339</c:v>
                </c:pt>
                <c:pt idx="2427">
                  <c:v>56346</c:v>
                </c:pt>
                <c:pt idx="2428">
                  <c:v>56353</c:v>
                </c:pt>
                <c:pt idx="2429">
                  <c:v>56360</c:v>
                </c:pt>
                <c:pt idx="2430">
                  <c:v>56367</c:v>
                </c:pt>
                <c:pt idx="2431">
                  <c:v>56374</c:v>
                </c:pt>
                <c:pt idx="2432">
                  <c:v>56381</c:v>
                </c:pt>
                <c:pt idx="2433">
                  <c:v>56388</c:v>
                </c:pt>
                <c:pt idx="2434">
                  <c:v>56395</c:v>
                </c:pt>
                <c:pt idx="2435">
                  <c:v>56402</c:v>
                </c:pt>
                <c:pt idx="2436">
                  <c:v>56409</c:v>
                </c:pt>
                <c:pt idx="2437">
                  <c:v>56416</c:v>
                </c:pt>
                <c:pt idx="2438">
                  <c:v>56423</c:v>
                </c:pt>
                <c:pt idx="2439">
                  <c:v>56430</c:v>
                </c:pt>
                <c:pt idx="2440">
                  <c:v>56437</c:v>
                </c:pt>
                <c:pt idx="2441">
                  <c:v>56444</c:v>
                </c:pt>
                <c:pt idx="2442">
                  <c:v>56451</c:v>
                </c:pt>
                <c:pt idx="2443">
                  <c:v>56458</c:v>
                </c:pt>
                <c:pt idx="2444">
                  <c:v>56465</c:v>
                </c:pt>
                <c:pt idx="2445">
                  <c:v>56472</c:v>
                </c:pt>
                <c:pt idx="2446">
                  <c:v>56479</c:v>
                </c:pt>
                <c:pt idx="2447">
                  <c:v>56486</c:v>
                </c:pt>
                <c:pt idx="2448">
                  <c:v>56493</c:v>
                </c:pt>
                <c:pt idx="2449">
                  <c:v>56500</c:v>
                </c:pt>
                <c:pt idx="2450">
                  <c:v>56507</c:v>
                </c:pt>
                <c:pt idx="2451">
                  <c:v>56514</c:v>
                </c:pt>
                <c:pt idx="2452">
                  <c:v>56521</c:v>
                </c:pt>
                <c:pt idx="2453">
                  <c:v>56528</c:v>
                </c:pt>
                <c:pt idx="2454">
                  <c:v>56535</c:v>
                </c:pt>
                <c:pt idx="2455">
                  <c:v>56542</c:v>
                </c:pt>
                <c:pt idx="2456">
                  <c:v>56549</c:v>
                </c:pt>
                <c:pt idx="2457">
                  <c:v>56556</c:v>
                </c:pt>
                <c:pt idx="2458">
                  <c:v>56563</c:v>
                </c:pt>
                <c:pt idx="2459">
                  <c:v>56570</c:v>
                </c:pt>
                <c:pt idx="2460">
                  <c:v>56577</c:v>
                </c:pt>
                <c:pt idx="2461">
                  <c:v>56584</c:v>
                </c:pt>
                <c:pt idx="2462">
                  <c:v>56591</c:v>
                </c:pt>
                <c:pt idx="2463">
                  <c:v>56598</c:v>
                </c:pt>
                <c:pt idx="2464">
                  <c:v>56605</c:v>
                </c:pt>
                <c:pt idx="2465">
                  <c:v>56612</c:v>
                </c:pt>
                <c:pt idx="2466">
                  <c:v>56619</c:v>
                </c:pt>
                <c:pt idx="2467">
                  <c:v>56626</c:v>
                </c:pt>
                <c:pt idx="2468">
                  <c:v>56633</c:v>
                </c:pt>
                <c:pt idx="2469">
                  <c:v>56640</c:v>
                </c:pt>
                <c:pt idx="2470">
                  <c:v>56647</c:v>
                </c:pt>
                <c:pt idx="2471">
                  <c:v>56654</c:v>
                </c:pt>
                <c:pt idx="2472">
                  <c:v>56661</c:v>
                </c:pt>
                <c:pt idx="2473">
                  <c:v>56668</c:v>
                </c:pt>
                <c:pt idx="2474">
                  <c:v>56675</c:v>
                </c:pt>
                <c:pt idx="2475">
                  <c:v>56682</c:v>
                </c:pt>
                <c:pt idx="2476">
                  <c:v>56689</c:v>
                </c:pt>
                <c:pt idx="2477">
                  <c:v>56696</c:v>
                </c:pt>
                <c:pt idx="2478">
                  <c:v>56703</c:v>
                </c:pt>
                <c:pt idx="2479">
                  <c:v>56710</c:v>
                </c:pt>
                <c:pt idx="2480">
                  <c:v>56717</c:v>
                </c:pt>
                <c:pt idx="2481">
                  <c:v>56724</c:v>
                </c:pt>
                <c:pt idx="2482">
                  <c:v>56731</c:v>
                </c:pt>
                <c:pt idx="2483">
                  <c:v>56738</c:v>
                </c:pt>
                <c:pt idx="2484">
                  <c:v>56745</c:v>
                </c:pt>
                <c:pt idx="2485">
                  <c:v>56752</c:v>
                </c:pt>
                <c:pt idx="2486">
                  <c:v>56759</c:v>
                </c:pt>
                <c:pt idx="2487">
                  <c:v>56766</c:v>
                </c:pt>
                <c:pt idx="2488">
                  <c:v>56773</c:v>
                </c:pt>
                <c:pt idx="2489">
                  <c:v>56780</c:v>
                </c:pt>
                <c:pt idx="2490">
                  <c:v>56787</c:v>
                </c:pt>
                <c:pt idx="2491">
                  <c:v>56794</c:v>
                </c:pt>
                <c:pt idx="2492">
                  <c:v>56801</c:v>
                </c:pt>
                <c:pt idx="2493">
                  <c:v>56808</c:v>
                </c:pt>
                <c:pt idx="2494">
                  <c:v>56815</c:v>
                </c:pt>
                <c:pt idx="2495">
                  <c:v>56822</c:v>
                </c:pt>
                <c:pt idx="2496">
                  <c:v>56829</c:v>
                </c:pt>
                <c:pt idx="2497">
                  <c:v>56836</c:v>
                </c:pt>
                <c:pt idx="2498">
                  <c:v>56843</c:v>
                </c:pt>
                <c:pt idx="2499">
                  <c:v>56850</c:v>
                </c:pt>
                <c:pt idx="2500">
                  <c:v>56857</c:v>
                </c:pt>
                <c:pt idx="2501">
                  <c:v>56864</c:v>
                </c:pt>
                <c:pt idx="2502">
                  <c:v>56871</c:v>
                </c:pt>
                <c:pt idx="2503">
                  <c:v>56878</c:v>
                </c:pt>
                <c:pt idx="2504">
                  <c:v>56885</c:v>
                </c:pt>
                <c:pt idx="2505">
                  <c:v>56892</c:v>
                </c:pt>
                <c:pt idx="2506">
                  <c:v>56899</c:v>
                </c:pt>
                <c:pt idx="2507">
                  <c:v>56906</c:v>
                </c:pt>
                <c:pt idx="2508">
                  <c:v>56913</c:v>
                </c:pt>
                <c:pt idx="2509">
                  <c:v>56920</c:v>
                </c:pt>
                <c:pt idx="2510">
                  <c:v>56927</c:v>
                </c:pt>
                <c:pt idx="2511">
                  <c:v>56934</c:v>
                </c:pt>
                <c:pt idx="2512">
                  <c:v>56941</c:v>
                </c:pt>
                <c:pt idx="2513">
                  <c:v>56948</c:v>
                </c:pt>
                <c:pt idx="2514">
                  <c:v>56955</c:v>
                </c:pt>
                <c:pt idx="2515">
                  <c:v>56962</c:v>
                </c:pt>
                <c:pt idx="2516">
                  <c:v>56969</c:v>
                </c:pt>
                <c:pt idx="2517">
                  <c:v>56977</c:v>
                </c:pt>
                <c:pt idx="2518">
                  <c:v>56984</c:v>
                </c:pt>
                <c:pt idx="2519">
                  <c:v>56991</c:v>
                </c:pt>
                <c:pt idx="2520">
                  <c:v>56998</c:v>
                </c:pt>
                <c:pt idx="2521">
                  <c:v>57005</c:v>
                </c:pt>
                <c:pt idx="2522">
                  <c:v>57012</c:v>
                </c:pt>
                <c:pt idx="2523">
                  <c:v>57019</c:v>
                </c:pt>
                <c:pt idx="2524">
                  <c:v>57026</c:v>
                </c:pt>
                <c:pt idx="2525">
                  <c:v>57033</c:v>
                </c:pt>
                <c:pt idx="2526">
                  <c:v>57040</c:v>
                </c:pt>
                <c:pt idx="2527">
                  <c:v>57047</c:v>
                </c:pt>
                <c:pt idx="2528">
                  <c:v>57054</c:v>
                </c:pt>
                <c:pt idx="2529">
                  <c:v>57061</c:v>
                </c:pt>
                <c:pt idx="2530">
                  <c:v>57068</c:v>
                </c:pt>
                <c:pt idx="2531">
                  <c:v>57075</c:v>
                </c:pt>
                <c:pt idx="2532">
                  <c:v>57082</c:v>
                </c:pt>
                <c:pt idx="2533">
                  <c:v>57089</c:v>
                </c:pt>
                <c:pt idx="2534">
                  <c:v>57096</c:v>
                </c:pt>
                <c:pt idx="2535">
                  <c:v>57103</c:v>
                </c:pt>
                <c:pt idx="2536">
                  <c:v>57110</c:v>
                </c:pt>
                <c:pt idx="2537">
                  <c:v>57117</c:v>
                </c:pt>
                <c:pt idx="2538">
                  <c:v>57124</c:v>
                </c:pt>
                <c:pt idx="2539">
                  <c:v>57131</c:v>
                </c:pt>
                <c:pt idx="2540">
                  <c:v>57138</c:v>
                </c:pt>
                <c:pt idx="2541">
                  <c:v>57145</c:v>
                </c:pt>
                <c:pt idx="2542">
                  <c:v>57152</c:v>
                </c:pt>
                <c:pt idx="2543">
                  <c:v>57159</c:v>
                </c:pt>
                <c:pt idx="2544">
                  <c:v>57166</c:v>
                </c:pt>
                <c:pt idx="2545">
                  <c:v>57173</c:v>
                </c:pt>
                <c:pt idx="2546">
                  <c:v>57180</c:v>
                </c:pt>
                <c:pt idx="2547">
                  <c:v>57187</c:v>
                </c:pt>
                <c:pt idx="2548">
                  <c:v>57194</c:v>
                </c:pt>
                <c:pt idx="2549">
                  <c:v>57201</c:v>
                </c:pt>
                <c:pt idx="2550">
                  <c:v>57208</c:v>
                </c:pt>
                <c:pt idx="2551">
                  <c:v>57215</c:v>
                </c:pt>
                <c:pt idx="2552">
                  <c:v>57222</c:v>
                </c:pt>
                <c:pt idx="2553">
                  <c:v>57229</c:v>
                </c:pt>
                <c:pt idx="2554">
                  <c:v>57236</c:v>
                </c:pt>
                <c:pt idx="2555">
                  <c:v>57243</c:v>
                </c:pt>
                <c:pt idx="2556">
                  <c:v>57250</c:v>
                </c:pt>
                <c:pt idx="2557">
                  <c:v>57257</c:v>
                </c:pt>
                <c:pt idx="2558">
                  <c:v>57264</c:v>
                </c:pt>
                <c:pt idx="2559">
                  <c:v>57271</c:v>
                </c:pt>
                <c:pt idx="2560">
                  <c:v>57278</c:v>
                </c:pt>
                <c:pt idx="2561">
                  <c:v>57285</c:v>
                </c:pt>
                <c:pt idx="2562">
                  <c:v>57292</c:v>
                </c:pt>
                <c:pt idx="2563">
                  <c:v>57299</c:v>
                </c:pt>
                <c:pt idx="2564">
                  <c:v>57306</c:v>
                </c:pt>
                <c:pt idx="2565">
                  <c:v>57313</c:v>
                </c:pt>
                <c:pt idx="2566">
                  <c:v>57320</c:v>
                </c:pt>
                <c:pt idx="2567">
                  <c:v>57327</c:v>
                </c:pt>
                <c:pt idx="2568">
                  <c:v>57334</c:v>
                </c:pt>
                <c:pt idx="2569">
                  <c:v>57341</c:v>
                </c:pt>
                <c:pt idx="2570">
                  <c:v>57348</c:v>
                </c:pt>
                <c:pt idx="2571">
                  <c:v>57355</c:v>
                </c:pt>
                <c:pt idx="2572">
                  <c:v>57362</c:v>
                </c:pt>
                <c:pt idx="2573">
                  <c:v>57369</c:v>
                </c:pt>
                <c:pt idx="2574">
                  <c:v>57376</c:v>
                </c:pt>
                <c:pt idx="2575">
                  <c:v>57383</c:v>
                </c:pt>
                <c:pt idx="2576">
                  <c:v>57390</c:v>
                </c:pt>
                <c:pt idx="2577">
                  <c:v>57397</c:v>
                </c:pt>
                <c:pt idx="2578">
                  <c:v>57404</c:v>
                </c:pt>
                <c:pt idx="2579">
                  <c:v>57411</c:v>
                </c:pt>
                <c:pt idx="2580">
                  <c:v>57418</c:v>
                </c:pt>
                <c:pt idx="2581">
                  <c:v>57425</c:v>
                </c:pt>
                <c:pt idx="2582">
                  <c:v>57432</c:v>
                </c:pt>
                <c:pt idx="2583">
                  <c:v>57439</c:v>
                </c:pt>
                <c:pt idx="2584">
                  <c:v>57446</c:v>
                </c:pt>
                <c:pt idx="2585">
                  <c:v>57453</c:v>
                </c:pt>
                <c:pt idx="2586">
                  <c:v>57460</c:v>
                </c:pt>
                <c:pt idx="2587">
                  <c:v>57467</c:v>
                </c:pt>
                <c:pt idx="2588">
                  <c:v>57474</c:v>
                </c:pt>
                <c:pt idx="2589">
                  <c:v>57481</c:v>
                </c:pt>
                <c:pt idx="2590">
                  <c:v>57488</c:v>
                </c:pt>
                <c:pt idx="2591">
                  <c:v>57495</c:v>
                </c:pt>
                <c:pt idx="2592">
                  <c:v>57502</c:v>
                </c:pt>
                <c:pt idx="2593">
                  <c:v>57509</c:v>
                </c:pt>
                <c:pt idx="2594">
                  <c:v>57516</c:v>
                </c:pt>
                <c:pt idx="2595">
                  <c:v>57523</c:v>
                </c:pt>
                <c:pt idx="2596">
                  <c:v>57530</c:v>
                </c:pt>
                <c:pt idx="2597">
                  <c:v>57537</c:v>
                </c:pt>
                <c:pt idx="2598">
                  <c:v>57544</c:v>
                </c:pt>
                <c:pt idx="2599">
                  <c:v>57551</c:v>
                </c:pt>
                <c:pt idx="2600">
                  <c:v>57558</c:v>
                </c:pt>
                <c:pt idx="2601">
                  <c:v>57565</c:v>
                </c:pt>
                <c:pt idx="2602">
                  <c:v>57572</c:v>
                </c:pt>
                <c:pt idx="2603">
                  <c:v>57579</c:v>
                </c:pt>
                <c:pt idx="2604">
                  <c:v>57586</c:v>
                </c:pt>
                <c:pt idx="2605">
                  <c:v>57593</c:v>
                </c:pt>
                <c:pt idx="2606">
                  <c:v>57600</c:v>
                </c:pt>
                <c:pt idx="2607">
                  <c:v>57607</c:v>
                </c:pt>
                <c:pt idx="2608">
                  <c:v>57614</c:v>
                </c:pt>
                <c:pt idx="2609">
                  <c:v>57621</c:v>
                </c:pt>
                <c:pt idx="2610">
                  <c:v>57628</c:v>
                </c:pt>
                <c:pt idx="2611">
                  <c:v>57635</c:v>
                </c:pt>
                <c:pt idx="2612">
                  <c:v>57642</c:v>
                </c:pt>
                <c:pt idx="2613">
                  <c:v>57649</c:v>
                </c:pt>
                <c:pt idx="2614">
                  <c:v>57656</c:v>
                </c:pt>
                <c:pt idx="2615">
                  <c:v>57663</c:v>
                </c:pt>
                <c:pt idx="2616">
                  <c:v>57670</c:v>
                </c:pt>
                <c:pt idx="2617">
                  <c:v>57677</c:v>
                </c:pt>
                <c:pt idx="2618">
                  <c:v>57684</c:v>
                </c:pt>
                <c:pt idx="2619">
                  <c:v>57691</c:v>
                </c:pt>
                <c:pt idx="2620">
                  <c:v>57698</c:v>
                </c:pt>
                <c:pt idx="2621">
                  <c:v>57706</c:v>
                </c:pt>
                <c:pt idx="2622">
                  <c:v>57713</c:v>
                </c:pt>
                <c:pt idx="2623">
                  <c:v>57720</c:v>
                </c:pt>
                <c:pt idx="2624">
                  <c:v>57727</c:v>
                </c:pt>
                <c:pt idx="2625">
                  <c:v>57734</c:v>
                </c:pt>
                <c:pt idx="2626">
                  <c:v>57741</c:v>
                </c:pt>
                <c:pt idx="2627">
                  <c:v>57748</c:v>
                </c:pt>
                <c:pt idx="2628">
                  <c:v>57755</c:v>
                </c:pt>
                <c:pt idx="2629">
                  <c:v>57762</c:v>
                </c:pt>
                <c:pt idx="2630">
                  <c:v>57769</c:v>
                </c:pt>
                <c:pt idx="2631">
                  <c:v>57776</c:v>
                </c:pt>
                <c:pt idx="2632">
                  <c:v>57783</c:v>
                </c:pt>
                <c:pt idx="2633">
                  <c:v>57790</c:v>
                </c:pt>
                <c:pt idx="2634">
                  <c:v>57797</c:v>
                </c:pt>
                <c:pt idx="2635">
                  <c:v>57804</c:v>
                </c:pt>
                <c:pt idx="2636">
                  <c:v>57811</c:v>
                </c:pt>
                <c:pt idx="2637">
                  <c:v>57818</c:v>
                </c:pt>
                <c:pt idx="2638">
                  <c:v>57825</c:v>
                </c:pt>
                <c:pt idx="2639">
                  <c:v>57832</c:v>
                </c:pt>
                <c:pt idx="2640">
                  <c:v>57839</c:v>
                </c:pt>
                <c:pt idx="2641">
                  <c:v>57846</c:v>
                </c:pt>
                <c:pt idx="2642">
                  <c:v>57853</c:v>
                </c:pt>
                <c:pt idx="2643">
                  <c:v>57860</c:v>
                </c:pt>
                <c:pt idx="2644">
                  <c:v>57867</c:v>
                </c:pt>
                <c:pt idx="2645">
                  <c:v>57874</c:v>
                </c:pt>
                <c:pt idx="2646">
                  <c:v>57881</c:v>
                </c:pt>
                <c:pt idx="2647">
                  <c:v>57888</c:v>
                </c:pt>
                <c:pt idx="2648">
                  <c:v>57895</c:v>
                </c:pt>
                <c:pt idx="2649">
                  <c:v>57902</c:v>
                </c:pt>
                <c:pt idx="2650">
                  <c:v>57909</c:v>
                </c:pt>
                <c:pt idx="2651">
                  <c:v>57916</c:v>
                </c:pt>
                <c:pt idx="2652">
                  <c:v>57923</c:v>
                </c:pt>
                <c:pt idx="2653">
                  <c:v>57930</c:v>
                </c:pt>
                <c:pt idx="2654">
                  <c:v>57937</c:v>
                </c:pt>
                <c:pt idx="2655">
                  <c:v>57944</c:v>
                </c:pt>
                <c:pt idx="2656">
                  <c:v>57951</c:v>
                </c:pt>
                <c:pt idx="2657">
                  <c:v>57958</c:v>
                </c:pt>
                <c:pt idx="2658">
                  <c:v>57965</c:v>
                </c:pt>
                <c:pt idx="2659">
                  <c:v>57972</c:v>
                </c:pt>
                <c:pt idx="2660">
                  <c:v>57979</c:v>
                </c:pt>
                <c:pt idx="2661">
                  <c:v>57986</c:v>
                </c:pt>
                <c:pt idx="2662">
                  <c:v>57993</c:v>
                </c:pt>
                <c:pt idx="2663">
                  <c:v>58000</c:v>
                </c:pt>
                <c:pt idx="2664">
                  <c:v>58007</c:v>
                </c:pt>
                <c:pt idx="2665">
                  <c:v>58014</c:v>
                </c:pt>
                <c:pt idx="2666">
                  <c:v>58021</c:v>
                </c:pt>
                <c:pt idx="2667">
                  <c:v>58028</c:v>
                </c:pt>
                <c:pt idx="2668">
                  <c:v>58035</c:v>
                </c:pt>
                <c:pt idx="2669">
                  <c:v>58042</c:v>
                </c:pt>
                <c:pt idx="2670">
                  <c:v>58049</c:v>
                </c:pt>
                <c:pt idx="2671">
                  <c:v>58056</c:v>
                </c:pt>
                <c:pt idx="2672">
                  <c:v>58063</c:v>
                </c:pt>
                <c:pt idx="2673">
                  <c:v>58071</c:v>
                </c:pt>
                <c:pt idx="2674">
                  <c:v>58078</c:v>
                </c:pt>
                <c:pt idx="2675">
                  <c:v>58085</c:v>
                </c:pt>
                <c:pt idx="2676">
                  <c:v>58092</c:v>
                </c:pt>
                <c:pt idx="2677">
                  <c:v>58099</c:v>
                </c:pt>
                <c:pt idx="2678">
                  <c:v>58106</c:v>
                </c:pt>
                <c:pt idx="2679">
                  <c:v>58113</c:v>
                </c:pt>
                <c:pt idx="2680">
                  <c:v>58120</c:v>
                </c:pt>
                <c:pt idx="2681">
                  <c:v>58127</c:v>
                </c:pt>
                <c:pt idx="2682">
                  <c:v>58134</c:v>
                </c:pt>
                <c:pt idx="2683">
                  <c:v>58141</c:v>
                </c:pt>
                <c:pt idx="2684">
                  <c:v>58148</c:v>
                </c:pt>
                <c:pt idx="2685">
                  <c:v>58155</c:v>
                </c:pt>
                <c:pt idx="2686">
                  <c:v>58166</c:v>
                </c:pt>
                <c:pt idx="2687">
                  <c:v>58173</c:v>
                </c:pt>
                <c:pt idx="2688">
                  <c:v>58180</c:v>
                </c:pt>
                <c:pt idx="2689">
                  <c:v>58187</c:v>
                </c:pt>
                <c:pt idx="2690">
                  <c:v>58194</c:v>
                </c:pt>
                <c:pt idx="2691">
                  <c:v>58201</c:v>
                </c:pt>
                <c:pt idx="2692">
                  <c:v>58208</c:v>
                </c:pt>
                <c:pt idx="2693">
                  <c:v>58215</c:v>
                </c:pt>
                <c:pt idx="2694">
                  <c:v>58222</c:v>
                </c:pt>
                <c:pt idx="2695">
                  <c:v>58229</c:v>
                </c:pt>
                <c:pt idx="2696">
                  <c:v>58236</c:v>
                </c:pt>
                <c:pt idx="2697">
                  <c:v>58243</c:v>
                </c:pt>
                <c:pt idx="2698">
                  <c:v>58250</c:v>
                </c:pt>
                <c:pt idx="2699">
                  <c:v>58257</c:v>
                </c:pt>
                <c:pt idx="2700">
                  <c:v>58264</c:v>
                </c:pt>
                <c:pt idx="2701">
                  <c:v>58271</c:v>
                </c:pt>
                <c:pt idx="2702">
                  <c:v>58278</c:v>
                </c:pt>
                <c:pt idx="2703">
                  <c:v>58285</c:v>
                </c:pt>
                <c:pt idx="2704">
                  <c:v>58292</c:v>
                </c:pt>
                <c:pt idx="2705">
                  <c:v>58299</c:v>
                </c:pt>
                <c:pt idx="2706">
                  <c:v>58306</c:v>
                </c:pt>
                <c:pt idx="2707">
                  <c:v>58313</c:v>
                </c:pt>
                <c:pt idx="2708">
                  <c:v>58320</c:v>
                </c:pt>
                <c:pt idx="2709">
                  <c:v>58327</c:v>
                </c:pt>
                <c:pt idx="2710">
                  <c:v>58334</c:v>
                </c:pt>
                <c:pt idx="2711">
                  <c:v>58341</c:v>
                </c:pt>
                <c:pt idx="2712">
                  <c:v>58348</c:v>
                </c:pt>
                <c:pt idx="2713">
                  <c:v>58355</c:v>
                </c:pt>
                <c:pt idx="2714">
                  <c:v>58362</c:v>
                </c:pt>
                <c:pt idx="2715">
                  <c:v>58369</c:v>
                </c:pt>
                <c:pt idx="2716">
                  <c:v>58376</c:v>
                </c:pt>
                <c:pt idx="2717">
                  <c:v>58383</c:v>
                </c:pt>
                <c:pt idx="2718">
                  <c:v>58390</c:v>
                </c:pt>
                <c:pt idx="2719">
                  <c:v>58397</c:v>
                </c:pt>
                <c:pt idx="2720">
                  <c:v>58404</c:v>
                </c:pt>
                <c:pt idx="2721">
                  <c:v>58411</c:v>
                </c:pt>
                <c:pt idx="2722">
                  <c:v>58418</c:v>
                </c:pt>
                <c:pt idx="2723">
                  <c:v>58425</c:v>
                </c:pt>
                <c:pt idx="2724">
                  <c:v>58432</c:v>
                </c:pt>
                <c:pt idx="2725">
                  <c:v>58439</c:v>
                </c:pt>
                <c:pt idx="2726">
                  <c:v>58446</c:v>
                </c:pt>
                <c:pt idx="2727">
                  <c:v>58453</c:v>
                </c:pt>
                <c:pt idx="2728">
                  <c:v>58460</c:v>
                </c:pt>
                <c:pt idx="2729">
                  <c:v>58467</c:v>
                </c:pt>
                <c:pt idx="2730">
                  <c:v>58474</c:v>
                </c:pt>
                <c:pt idx="2731">
                  <c:v>58481</c:v>
                </c:pt>
                <c:pt idx="2732">
                  <c:v>58488</c:v>
                </c:pt>
                <c:pt idx="2733">
                  <c:v>58495</c:v>
                </c:pt>
                <c:pt idx="2734">
                  <c:v>58502</c:v>
                </c:pt>
                <c:pt idx="2735">
                  <c:v>58509</c:v>
                </c:pt>
                <c:pt idx="2736">
                  <c:v>58516</c:v>
                </c:pt>
                <c:pt idx="2737">
                  <c:v>58523</c:v>
                </c:pt>
                <c:pt idx="2738">
                  <c:v>58530</c:v>
                </c:pt>
                <c:pt idx="2739">
                  <c:v>58537</c:v>
                </c:pt>
                <c:pt idx="2740">
                  <c:v>58544</c:v>
                </c:pt>
                <c:pt idx="2741">
                  <c:v>58551</c:v>
                </c:pt>
                <c:pt idx="2742">
                  <c:v>58558</c:v>
                </c:pt>
                <c:pt idx="2743">
                  <c:v>58565</c:v>
                </c:pt>
                <c:pt idx="2744">
                  <c:v>58572</c:v>
                </c:pt>
                <c:pt idx="2745">
                  <c:v>58579</c:v>
                </c:pt>
                <c:pt idx="2746">
                  <c:v>58586</c:v>
                </c:pt>
                <c:pt idx="2747">
                  <c:v>58593</c:v>
                </c:pt>
                <c:pt idx="2748">
                  <c:v>58600</c:v>
                </c:pt>
                <c:pt idx="2749">
                  <c:v>58607</c:v>
                </c:pt>
                <c:pt idx="2750">
                  <c:v>58614</c:v>
                </c:pt>
                <c:pt idx="2751">
                  <c:v>58621</c:v>
                </c:pt>
                <c:pt idx="2752">
                  <c:v>58628</c:v>
                </c:pt>
                <c:pt idx="2753">
                  <c:v>58635</c:v>
                </c:pt>
                <c:pt idx="2754">
                  <c:v>58642</c:v>
                </c:pt>
                <c:pt idx="2755">
                  <c:v>58649</c:v>
                </c:pt>
                <c:pt idx="2756">
                  <c:v>58656</c:v>
                </c:pt>
                <c:pt idx="2757">
                  <c:v>58663</c:v>
                </c:pt>
                <c:pt idx="2758">
                  <c:v>58670</c:v>
                </c:pt>
                <c:pt idx="2759">
                  <c:v>58677</c:v>
                </c:pt>
                <c:pt idx="2760">
                  <c:v>58684</c:v>
                </c:pt>
                <c:pt idx="2761">
                  <c:v>58691</c:v>
                </c:pt>
                <c:pt idx="2762">
                  <c:v>58698</c:v>
                </c:pt>
                <c:pt idx="2763">
                  <c:v>58705</c:v>
                </c:pt>
                <c:pt idx="2764">
                  <c:v>58712</c:v>
                </c:pt>
                <c:pt idx="2765">
                  <c:v>58719</c:v>
                </c:pt>
                <c:pt idx="2766">
                  <c:v>58726</c:v>
                </c:pt>
                <c:pt idx="2767">
                  <c:v>58733</c:v>
                </c:pt>
                <c:pt idx="2768">
                  <c:v>58740</c:v>
                </c:pt>
                <c:pt idx="2769">
                  <c:v>58747</c:v>
                </c:pt>
                <c:pt idx="2770">
                  <c:v>58754</c:v>
                </c:pt>
                <c:pt idx="2771">
                  <c:v>58761</c:v>
                </c:pt>
                <c:pt idx="2772">
                  <c:v>58768</c:v>
                </c:pt>
                <c:pt idx="2773">
                  <c:v>58775</c:v>
                </c:pt>
                <c:pt idx="2774">
                  <c:v>58782</c:v>
                </c:pt>
                <c:pt idx="2775">
                  <c:v>58789</c:v>
                </c:pt>
                <c:pt idx="2776">
                  <c:v>58796</c:v>
                </c:pt>
                <c:pt idx="2777">
                  <c:v>58804</c:v>
                </c:pt>
                <c:pt idx="2778">
                  <c:v>58811</c:v>
                </c:pt>
                <c:pt idx="2779">
                  <c:v>58818</c:v>
                </c:pt>
                <c:pt idx="2780">
                  <c:v>58825</c:v>
                </c:pt>
                <c:pt idx="2781">
                  <c:v>58832</c:v>
                </c:pt>
                <c:pt idx="2782">
                  <c:v>58839</c:v>
                </c:pt>
                <c:pt idx="2783">
                  <c:v>58846</c:v>
                </c:pt>
                <c:pt idx="2784">
                  <c:v>58853</c:v>
                </c:pt>
                <c:pt idx="2785">
                  <c:v>58860</c:v>
                </c:pt>
                <c:pt idx="2786">
                  <c:v>58867</c:v>
                </c:pt>
                <c:pt idx="2787">
                  <c:v>58874</c:v>
                </c:pt>
                <c:pt idx="2788">
                  <c:v>58881</c:v>
                </c:pt>
                <c:pt idx="2789">
                  <c:v>58888</c:v>
                </c:pt>
                <c:pt idx="2790">
                  <c:v>58895</c:v>
                </c:pt>
                <c:pt idx="2791">
                  <c:v>58902</c:v>
                </c:pt>
                <c:pt idx="2792">
                  <c:v>58909</c:v>
                </c:pt>
                <c:pt idx="2793">
                  <c:v>58916</c:v>
                </c:pt>
                <c:pt idx="2794">
                  <c:v>58923</c:v>
                </c:pt>
                <c:pt idx="2795">
                  <c:v>58930</c:v>
                </c:pt>
                <c:pt idx="2796">
                  <c:v>58937</c:v>
                </c:pt>
                <c:pt idx="2797">
                  <c:v>58944</c:v>
                </c:pt>
                <c:pt idx="2798">
                  <c:v>58951</c:v>
                </c:pt>
                <c:pt idx="2799">
                  <c:v>58958</c:v>
                </c:pt>
                <c:pt idx="2800">
                  <c:v>58965</c:v>
                </c:pt>
                <c:pt idx="2801">
                  <c:v>58972</c:v>
                </c:pt>
                <c:pt idx="2802">
                  <c:v>58979</c:v>
                </c:pt>
                <c:pt idx="2803">
                  <c:v>58986</c:v>
                </c:pt>
                <c:pt idx="2804">
                  <c:v>58993</c:v>
                </c:pt>
                <c:pt idx="2805">
                  <c:v>59000</c:v>
                </c:pt>
                <c:pt idx="2806">
                  <c:v>59007</c:v>
                </c:pt>
                <c:pt idx="2807">
                  <c:v>59014</c:v>
                </c:pt>
                <c:pt idx="2808">
                  <c:v>59021</c:v>
                </c:pt>
                <c:pt idx="2809">
                  <c:v>59028</c:v>
                </c:pt>
                <c:pt idx="2810">
                  <c:v>59035</c:v>
                </c:pt>
                <c:pt idx="2811">
                  <c:v>59042</c:v>
                </c:pt>
                <c:pt idx="2812">
                  <c:v>59049</c:v>
                </c:pt>
                <c:pt idx="2813">
                  <c:v>59056</c:v>
                </c:pt>
                <c:pt idx="2814">
                  <c:v>59063</c:v>
                </c:pt>
                <c:pt idx="2815">
                  <c:v>59070</c:v>
                </c:pt>
                <c:pt idx="2816">
                  <c:v>59077</c:v>
                </c:pt>
                <c:pt idx="2817">
                  <c:v>59084</c:v>
                </c:pt>
                <c:pt idx="2818">
                  <c:v>59091</c:v>
                </c:pt>
                <c:pt idx="2819">
                  <c:v>59098</c:v>
                </c:pt>
                <c:pt idx="2820">
                  <c:v>59105</c:v>
                </c:pt>
                <c:pt idx="2821">
                  <c:v>59112</c:v>
                </c:pt>
                <c:pt idx="2822">
                  <c:v>59119</c:v>
                </c:pt>
                <c:pt idx="2823">
                  <c:v>59126</c:v>
                </c:pt>
                <c:pt idx="2824">
                  <c:v>59133</c:v>
                </c:pt>
                <c:pt idx="2825">
                  <c:v>59140</c:v>
                </c:pt>
                <c:pt idx="2826">
                  <c:v>59147</c:v>
                </c:pt>
                <c:pt idx="2827">
                  <c:v>59154</c:v>
                </c:pt>
                <c:pt idx="2828">
                  <c:v>59161</c:v>
                </c:pt>
                <c:pt idx="2829">
                  <c:v>59168</c:v>
                </c:pt>
                <c:pt idx="2830">
                  <c:v>59175</c:v>
                </c:pt>
                <c:pt idx="2831">
                  <c:v>59182</c:v>
                </c:pt>
                <c:pt idx="2832">
                  <c:v>59189</c:v>
                </c:pt>
                <c:pt idx="2833">
                  <c:v>59196</c:v>
                </c:pt>
                <c:pt idx="2834">
                  <c:v>59203</c:v>
                </c:pt>
                <c:pt idx="2835">
                  <c:v>59210</c:v>
                </c:pt>
                <c:pt idx="2836">
                  <c:v>59217</c:v>
                </c:pt>
                <c:pt idx="2837">
                  <c:v>59224</c:v>
                </c:pt>
                <c:pt idx="2838">
                  <c:v>59231</c:v>
                </c:pt>
                <c:pt idx="2839">
                  <c:v>59238</c:v>
                </c:pt>
                <c:pt idx="2840">
                  <c:v>59245</c:v>
                </c:pt>
                <c:pt idx="2841">
                  <c:v>59252</c:v>
                </c:pt>
                <c:pt idx="2842">
                  <c:v>59259</c:v>
                </c:pt>
                <c:pt idx="2843">
                  <c:v>59266</c:v>
                </c:pt>
                <c:pt idx="2844">
                  <c:v>59273</c:v>
                </c:pt>
                <c:pt idx="2845">
                  <c:v>59280</c:v>
                </c:pt>
                <c:pt idx="2846">
                  <c:v>59287</c:v>
                </c:pt>
                <c:pt idx="2847">
                  <c:v>59294</c:v>
                </c:pt>
                <c:pt idx="2848">
                  <c:v>59301</c:v>
                </c:pt>
                <c:pt idx="2849">
                  <c:v>59308</c:v>
                </c:pt>
                <c:pt idx="2850">
                  <c:v>59315</c:v>
                </c:pt>
                <c:pt idx="2851">
                  <c:v>59322</c:v>
                </c:pt>
                <c:pt idx="2852">
                  <c:v>59329</c:v>
                </c:pt>
                <c:pt idx="2853">
                  <c:v>59336</c:v>
                </c:pt>
                <c:pt idx="2854">
                  <c:v>59343</c:v>
                </c:pt>
                <c:pt idx="2855">
                  <c:v>59350</c:v>
                </c:pt>
                <c:pt idx="2856">
                  <c:v>59357</c:v>
                </c:pt>
                <c:pt idx="2857">
                  <c:v>59364</c:v>
                </c:pt>
                <c:pt idx="2858">
                  <c:v>59371</c:v>
                </c:pt>
                <c:pt idx="2859">
                  <c:v>59378</c:v>
                </c:pt>
                <c:pt idx="2860">
                  <c:v>59385</c:v>
                </c:pt>
                <c:pt idx="2861">
                  <c:v>59392</c:v>
                </c:pt>
                <c:pt idx="2862">
                  <c:v>59399</c:v>
                </c:pt>
                <c:pt idx="2863">
                  <c:v>59406</c:v>
                </c:pt>
                <c:pt idx="2864">
                  <c:v>59413</c:v>
                </c:pt>
                <c:pt idx="2865">
                  <c:v>59420</c:v>
                </c:pt>
                <c:pt idx="2866">
                  <c:v>59427</c:v>
                </c:pt>
                <c:pt idx="2867">
                  <c:v>59434</c:v>
                </c:pt>
                <c:pt idx="2868">
                  <c:v>59441</c:v>
                </c:pt>
                <c:pt idx="2869">
                  <c:v>59448</c:v>
                </c:pt>
                <c:pt idx="2870">
                  <c:v>59455</c:v>
                </c:pt>
                <c:pt idx="2871">
                  <c:v>59462</c:v>
                </c:pt>
                <c:pt idx="2872">
                  <c:v>59469</c:v>
                </c:pt>
                <c:pt idx="2873">
                  <c:v>59476</c:v>
                </c:pt>
                <c:pt idx="2874">
                  <c:v>59483</c:v>
                </c:pt>
                <c:pt idx="2875">
                  <c:v>59490</c:v>
                </c:pt>
                <c:pt idx="2876">
                  <c:v>59497</c:v>
                </c:pt>
                <c:pt idx="2877">
                  <c:v>59504</c:v>
                </c:pt>
                <c:pt idx="2878">
                  <c:v>59511</c:v>
                </c:pt>
                <c:pt idx="2879">
                  <c:v>59518</c:v>
                </c:pt>
                <c:pt idx="2880">
                  <c:v>59525</c:v>
                </c:pt>
                <c:pt idx="2881">
                  <c:v>59532</c:v>
                </c:pt>
                <c:pt idx="2882">
                  <c:v>59539</c:v>
                </c:pt>
                <c:pt idx="2883">
                  <c:v>59546</c:v>
                </c:pt>
                <c:pt idx="2884">
                  <c:v>59553</c:v>
                </c:pt>
                <c:pt idx="2885">
                  <c:v>59560</c:v>
                </c:pt>
                <c:pt idx="2886">
                  <c:v>59567</c:v>
                </c:pt>
                <c:pt idx="2887">
                  <c:v>59574</c:v>
                </c:pt>
                <c:pt idx="2888">
                  <c:v>59581</c:v>
                </c:pt>
                <c:pt idx="2889">
                  <c:v>59588</c:v>
                </c:pt>
                <c:pt idx="2890">
                  <c:v>59595</c:v>
                </c:pt>
                <c:pt idx="2891">
                  <c:v>59602</c:v>
                </c:pt>
                <c:pt idx="2892">
                  <c:v>59609</c:v>
                </c:pt>
                <c:pt idx="2893">
                  <c:v>59616</c:v>
                </c:pt>
                <c:pt idx="2894">
                  <c:v>59623</c:v>
                </c:pt>
                <c:pt idx="2895">
                  <c:v>59630</c:v>
                </c:pt>
                <c:pt idx="2896">
                  <c:v>59637</c:v>
                </c:pt>
                <c:pt idx="2897">
                  <c:v>59644</c:v>
                </c:pt>
                <c:pt idx="2898">
                  <c:v>59651</c:v>
                </c:pt>
                <c:pt idx="2899">
                  <c:v>59658</c:v>
                </c:pt>
                <c:pt idx="2900">
                  <c:v>59665</c:v>
                </c:pt>
                <c:pt idx="2901">
                  <c:v>59672</c:v>
                </c:pt>
                <c:pt idx="2902">
                  <c:v>59679</c:v>
                </c:pt>
                <c:pt idx="2903">
                  <c:v>59686</c:v>
                </c:pt>
                <c:pt idx="2904">
                  <c:v>59693</c:v>
                </c:pt>
                <c:pt idx="2905">
                  <c:v>59700</c:v>
                </c:pt>
                <c:pt idx="2906">
                  <c:v>59707</c:v>
                </c:pt>
                <c:pt idx="2907">
                  <c:v>59714</c:v>
                </c:pt>
                <c:pt idx="2908">
                  <c:v>59721</c:v>
                </c:pt>
                <c:pt idx="2909">
                  <c:v>59728</c:v>
                </c:pt>
                <c:pt idx="2910">
                  <c:v>59735</c:v>
                </c:pt>
                <c:pt idx="2911">
                  <c:v>59742</c:v>
                </c:pt>
                <c:pt idx="2912">
                  <c:v>59749</c:v>
                </c:pt>
                <c:pt idx="2913">
                  <c:v>59756</c:v>
                </c:pt>
                <c:pt idx="2914">
                  <c:v>59763</c:v>
                </c:pt>
                <c:pt idx="2915">
                  <c:v>59770</c:v>
                </c:pt>
                <c:pt idx="2916">
                  <c:v>59777</c:v>
                </c:pt>
                <c:pt idx="2917">
                  <c:v>59784</c:v>
                </c:pt>
                <c:pt idx="2918">
                  <c:v>59791</c:v>
                </c:pt>
                <c:pt idx="2919">
                  <c:v>59798</c:v>
                </c:pt>
                <c:pt idx="2920">
                  <c:v>59805</c:v>
                </c:pt>
                <c:pt idx="2921">
                  <c:v>59812</c:v>
                </c:pt>
                <c:pt idx="2922">
                  <c:v>59819</c:v>
                </c:pt>
                <c:pt idx="2923">
                  <c:v>59826</c:v>
                </c:pt>
                <c:pt idx="2924">
                  <c:v>59833</c:v>
                </c:pt>
                <c:pt idx="2925">
                  <c:v>59840</c:v>
                </c:pt>
                <c:pt idx="2926">
                  <c:v>59847</c:v>
                </c:pt>
                <c:pt idx="2927">
                  <c:v>59854</c:v>
                </c:pt>
                <c:pt idx="2928">
                  <c:v>59861</c:v>
                </c:pt>
                <c:pt idx="2929">
                  <c:v>59868</c:v>
                </c:pt>
                <c:pt idx="2930">
                  <c:v>59875</c:v>
                </c:pt>
                <c:pt idx="2931">
                  <c:v>59882</c:v>
                </c:pt>
                <c:pt idx="2932">
                  <c:v>59889</c:v>
                </c:pt>
                <c:pt idx="2933">
                  <c:v>59897</c:v>
                </c:pt>
                <c:pt idx="2934">
                  <c:v>59904</c:v>
                </c:pt>
                <c:pt idx="2935">
                  <c:v>59911</c:v>
                </c:pt>
                <c:pt idx="2936">
                  <c:v>59918</c:v>
                </c:pt>
                <c:pt idx="2937">
                  <c:v>59925</c:v>
                </c:pt>
                <c:pt idx="2938">
                  <c:v>59932</c:v>
                </c:pt>
                <c:pt idx="2939">
                  <c:v>59939</c:v>
                </c:pt>
                <c:pt idx="2940">
                  <c:v>59946</c:v>
                </c:pt>
                <c:pt idx="2941">
                  <c:v>59953</c:v>
                </c:pt>
                <c:pt idx="2942">
                  <c:v>59960</c:v>
                </c:pt>
                <c:pt idx="2943">
                  <c:v>59967</c:v>
                </c:pt>
                <c:pt idx="2944">
                  <c:v>59974</c:v>
                </c:pt>
                <c:pt idx="2945">
                  <c:v>59981</c:v>
                </c:pt>
                <c:pt idx="2946">
                  <c:v>59988</c:v>
                </c:pt>
                <c:pt idx="2947">
                  <c:v>59995</c:v>
                </c:pt>
                <c:pt idx="2948">
                  <c:v>60002</c:v>
                </c:pt>
                <c:pt idx="2949">
                  <c:v>60009</c:v>
                </c:pt>
                <c:pt idx="2950">
                  <c:v>60016</c:v>
                </c:pt>
                <c:pt idx="2951">
                  <c:v>60023</c:v>
                </c:pt>
                <c:pt idx="2952">
                  <c:v>60030</c:v>
                </c:pt>
                <c:pt idx="2953">
                  <c:v>60037</c:v>
                </c:pt>
                <c:pt idx="2954">
                  <c:v>60044</c:v>
                </c:pt>
                <c:pt idx="2955">
                  <c:v>60051</c:v>
                </c:pt>
                <c:pt idx="2956">
                  <c:v>60058</c:v>
                </c:pt>
                <c:pt idx="2957">
                  <c:v>60065</c:v>
                </c:pt>
                <c:pt idx="2958">
                  <c:v>60072</c:v>
                </c:pt>
                <c:pt idx="2959">
                  <c:v>60079</c:v>
                </c:pt>
                <c:pt idx="2960">
                  <c:v>60086</c:v>
                </c:pt>
                <c:pt idx="2961">
                  <c:v>60093</c:v>
                </c:pt>
                <c:pt idx="2962">
                  <c:v>60100</c:v>
                </c:pt>
                <c:pt idx="2963">
                  <c:v>60107</c:v>
                </c:pt>
                <c:pt idx="2964">
                  <c:v>60114</c:v>
                </c:pt>
                <c:pt idx="2965">
                  <c:v>60121</c:v>
                </c:pt>
                <c:pt idx="2966">
                  <c:v>60128</c:v>
                </c:pt>
                <c:pt idx="2967">
                  <c:v>60135</c:v>
                </c:pt>
                <c:pt idx="2968">
                  <c:v>60142</c:v>
                </c:pt>
                <c:pt idx="2969">
                  <c:v>60149</c:v>
                </c:pt>
                <c:pt idx="2970">
                  <c:v>60156</c:v>
                </c:pt>
                <c:pt idx="2971">
                  <c:v>60163</c:v>
                </c:pt>
                <c:pt idx="2972">
                  <c:v>60170</c:v>
                </c:pt>
                <c:pt idx="2973">
                  <c:v>60177</c:v>
                </c:pt>
                <c:pt idx="2974">
                  <c:v>60184</c:v>
                </c:pt>
                <c:pt idx="2975">
                  <c:v>60191</c:v>
                </c:pt>
                <c:pt idx="2976">
                  <c:v>60198</c:v>
                </c:pt>
                <c:pt idx="2977">
                  <c:v>60205</c:v>
                </c:pt>
                <c:pt idx="2978">
                  <c:v>60212</c:v>
                </c:pt>
                <c:pt idx="2979">
                  <c:v>60219</c:v>
                </c:pt>
                <c:pt idx="2980">
                  <c:v>60226</c:v>
                </c:pt>
                <c:pt idx="2981">
                  <c:v>60233</c:v>
                </c:pt>
                <c:pt idx="2982">
                  <c:v>60240</c:v>
                </c:pt>
                <c:pt idx="2983">
                  <c:v>60247</c:v>
                </c:pt>
                <c:pt idx="2984">
                  <c:v>60254</c:v>
                </c:pt>
                <c:pt idx="2985">
                  <c:v>60265</c:v>
                </c:pt>
                <c:pt idx="2986">
                  <c:v>60272</c:v>
                </c:pt>
                <c:pt idx="2987">
                  <c:v>60279</c:v>
                </c:pt>
                <c:pt idx="2988">
                  <c:v>60286</c:v>
                </c:pt>
                <c:pt idx="2989">
                  <c:v>60293</c:v>
                </c:pt>
                <c:pt idx="2990">
                  <c:v>60300</c:v>
                </c:pt>
                <c:pt idx="2991">
                  <c:v>60307</c:v>
                </c:pt>
                <c:pt idx="2992">
                  <c:v>60314</c:v>
                </c:pt>
                <c:pt idx="2993">
                  <c:v>60321</c:v>
                </c:pt>
                <c:pt idx="2994">
                  <c:v>60328</c:v>
                </c:pt>
                <c:pt idx="2995">
                  <c:v>60335</c:v>
                </c:pt>
                <c:pt idx="2996">
                  <c:v>60342</c:v>
                </c:pt>
                <c:pt idx="2997">
                  <c:v>60349</c:v>
                </c:pt>
                <c:pt idx="2998">
                  <c:v>60357</c:v>
                </c:pt>
                <c:pt idx="2999">
                  <c:v>60364</c:v>
                </c:pt>
                <c:pt idx="3000">
                  <c:v>60371</c:v>
                </c:pt>
                <c:pt idx="3001">
                  <c:v>60378</c:v>
                </c:pt>
                <c:pt idx="3002">
                  <c:v>60385</c:v>
                </c:pt>
                <c:pt idx="3003">
                  <c:v>60392</c:v>
                </c:pt>
                <c:pt idx="3004">
                  <c:v>60399</c:v>
                </c:pt>
                <c:pt idx="3005">
                  <c:v>60406</c:v>
                </c:pt>
                <c:pt idx="3006">
                  <c:v>60413</c:v>
                </c:pt>
                <c:pt idx="3007">
                  <c:v>60420</c:v>
                </c:pt>
                <c:pt idx="3008">
                  <c:v>60427</c:v>
                </c:pt>
                <c:pt idx="3009">
                  <c:v>60434</c:v>
                </c:pt>
                <c:pt idx="3010">
                  <c:v>60441</c:v>
                </c:pt>
                <c:pt idx="3011">
                  <c:v>60448</c:v>
                </c:pt>
                <c:pt idx="3012">
                  <c:v>60455</c:v>
                </c:pt>
                <c:pt idx="3013">
                  <c:v>60462</c:v>
                </c:pt>
                <c:pt idx="3014">
                  <c:v>60469</c:v>
                </c:pt>
                <c:pt idx="3015">
                  <c:v>60476</c:v>
                </c:pt>
                <c:pt idx="3016">
                  <c:v>60483</c:v>
                </c:pt>
                <c:pt idx="3017">
                  <c:v>60490</c:v>
                </c:pt>
                <c:pt idx="3018">
                  <c:v>60497</c:v>
                </c:pt>
                <c:pt idx="3019">
                  <c:v>60504</c:v>
                </c:pt>
                <c:pt idx="3020">
                  <c:v>60511</c:v>
                </c:pt>
                <c:pt idx="3021">
                  <c:v>60518</c:v>
                </c:pt>
                <c:pt idx="3022">
                  <c:v>60525</c:v>
                </c:pt>
                <c:pt idx="3023">
                  <c:v>60532</c:v>
                </c:pt>
                <c:pt idx="3024">
                  <c:v>60539</c:v>
                </c:pt>
                <c:pt idx="3025">
                  <c:v>60546</c:v>
                </c:pt>
                <c:pt idx="3026">
                  <c:v>60553</c:v>
                </c:pt>
                <c:pt idx="3027">
                  <c:v>60560</c:v>
                </c:pt>
                <c:pt idx="3028">
                  <c:v>60567</c:v>
                </c:pt>
                <c:pt idx="3029">
                  <c:v>60574</c:v>
                </c:pt>
                <c:pt idx="3030">
                  <c:v>60581</c:v>
                </c:pt>
                <c:pt idx="3031">
                  <c:v>60588</c:v>
                </c:pt>
                <c:pt idx="3032">
                  <c:v>60595</c:v>
                </c:pt>
                <c:pt idx="3033">
                  <c:v>60602</c:v>
                </c:pt>
                <c:pt idx="3034">
                  <c:v>60609</c:v>
                </c:pt>
                <c:pt idx="3035">
                  <c:v>60616</c:v>
                </c:pt>
                <c:pt idx="3036">
                  <c:v>60623</c:v>
                </c:pt>
                <c:pt idx="3037">
                  <c:v>60630</c:v>
                </c:pt>
                <c:pt idx="3038">
                  <c:v>60637</c:v>
                </c:pt>
                <c:pt idx="3039">
                  <c:v>60644</c:v>
                </c:pt>
                <c:pt idx="3040">
                  <c:v>60651</c:v>
                </c:pt>
                <c:pt idx="3041">
                  <c:v>60658</c:v>
                </c:pt>
                <c:pt idx="3042">
                  <c:v>60665</c:v>
                </c:pt>
                <c:pt idx="3043">
                  <c:v>60672</c:v>
                </c:pt>
                <c:pt idx="3044">
                  <c:v>60679</c:v>
                </c:pt>
                <c:pt idx="3045">
                  <c:v>60686</c:v>
                </c:pt>
                <c:pt idx="3046">
                  <c:v>60693</c:v>
                </c:pt>
                <c:pt idx="3047">
                  <c:v>60700</c:v>
                </c:pt>
                <c:pt idx="3048">
                  <c:v>60707</c:v>
                </c:pt>
                <c:pt idx="3049">
                  <c:v>60714</c:v>
                </c:pt>
                <c:pt idx="3050">
                  <c:v>60721</c:v>
                </c:pt>
                <c:pt idx="3051">
                  <c:v>60728</c:v>
                </c:pt>
                <c:pt idx="3052">
                  <c:v>60735</c:v>
                </c:pt>
                <c:pt idx="3053">
                  <c:v>60742</c:v>
                </c:pt>
                <c:pt idx="3054">
                  <c:v>60749</c:v>
                </c:pt>
                <c:pt idx="3055">
                  <c:v>60756</c:v>
                </c:pt>
                <c:pt idx="3056">
                  <c:v>60763</c:v>
                </c:pt>
                <c:pt idx="3057">
                  <c:v>60770</c:v>
                </c:pt>
                <c:pt idx="3058">
                  <c:v>60777</c:v>
                </c:pt>
                <c:pt idx="3059">
                  <c:v>60784</c:v>
                </c:pt>
                <c:pt idx="3060">
                  <c:v>60791</c:v>
                </c:pt>
                <c:pt idx="3061">
                  <c:v>60798</c:v>
                </c:pt>
                <c:pt idx="3062">
                  <c:v>60805</c:v>
                </c:pt>
                <c:pt idx="3063">
                  <c:v>60812</c:v>
                </c:pt>
                <c:pt idx="3064">
                  <c:v>60819</c:v>
                </c:pt>
                <c:pt idx="3065">
                  <c:v>60826</c:v>
                </c:pt>
                <c:pt idx="3066">
                  <c:v>60833</c:v>
                </c:pt>
                <c:pt idx="3067">
                  <c:v>60840</c:v>
                </c:pt>
                <c:pt idx="3068">
                  <c:v>60847</c:v>
                </c:pt>
                <c:pt idx="3069">
                  <c:v>60854</c:v>
                </c:pt>
                <c:pt idx="3070">
                  <c:v>60861</c:v>
                </c:pt>
                <c:pt idx="3071">
                  <c:v>60868</c:v>
                </c:pt>
                <c:pt idx="3072">
                  <c:v>60875</c:v>
                </c:pt>
                <c:pt idx="3073">
                  <c:v>60882</c:v>
                </c:pt>
                <c:pt idx="3074">
                  <c:v>60889</c:v>
                </c:pt>
                <c:pt idx="3075">
                  <c:v>60896</c:v>
                </c:pt>
                <c:pt idx="3076">
                  <c:v>60903</c:v>
                </c:pt>
                <c:pt idx="3077">
                  <c:v>60910</c:v>
                </c:pt>
                <c:pt idx="3078">
                  <c:v>60917</c:v>
                </c:pt>
                <c:pt idx="3079">
                  <c:v>60924</c:v>
                </c:pt>
                <c:pt idx="3080">
                  <c:v>60931</c:v>
                </c:pt>
                <c:pt idx="3081">
                  <c:v>60938</c:v>
                </c:pt>
                <c:pt idx="3082">
                  <c:v>60945</c:v>
                </c:pt>
                <c:pt idx="3083">
                  <c:v>60952</c:v>
                </c:pt>
                <c:pt idx="3084">
                  <c:v>60959</c:v>
                </c:pt>
                <c:pt idx="3085">
                  <c:v>60966</c:v>
                </c:pt>
                <c:pt idx="3086">
                  <c:v>60973</c:v>
                </c:pt>
                <c:pt idx="3087">
                  <c:v>60980</c:v>
                </c:pt>
                <c:pt idx="3088">
                  <c:v>60987</c:v>
                </c:pt>
                <c:pt idx="3089">
                  <c:v>60995</c:v>
                </c:pt>
                <c:pt idx="3090">
                  <c:v>61002</c:v>
                </c:pt>
                <c:pt idx="3091">
                  <c:v>61009</c:v>
                </c:pt>
                <c:pt idx="3092">
                  <c:v>61016</c:v>
                </c:pt>
                <c:pt idx="3093">
                  <c:v>61023</c:v>
                </c:pt>
                <c:pt idx="3094">
                  <c:v>61030</c:v>
                </c:pt>
                <c:pt idx="3095">
                  <c:v>61037</c:v>
                </c:pt>
                <c:pt idx="3096">
                  <c:v>61044</c:v>
                </c:pt>
                <c:pt idx="3097">
                  <c:v>61051</c:v>
                </c:pt>
                <c:pt idx="3098">
                  <c:v>61058</c:v>
                </c:pt>
                <c:pt idx="3099">
                  <c:v>61065</c:v>
                </c:pt>
                <c:pt idx="3100">
                  <c:v>61072</c:v>
                </c:pt>
                <c:pt idx="3101">
                  <c:v>61079</c:v>
                </c:pt>
                <c:pt idx="3102">
                  <c:v>61086</c:v>
                </c:pt>
                <c:pt idx="3103">
                  <c:v>61093</c:v>
                </c:pt>
                <c:pt idx="3104">
                  <c:v>61100</c:v>
                </c:pt>
                <c:pt idx="3105">
                  <c:v>61107</c:v>
                </c:pt>
                <c:pt idx="3106">
                  <c:v>61114</c:v>
                </c:pt>
                <c:pt idx="3107">
                  <c:v>61121</c:v>
                </c:pt>
                <c:pt idx="3108">
                  <c:v>61128</c:v>
                </c:pt>
                <c:pt idx="3109">
                  <c:v>61135</c:v>
                </c:pt>
                <c:pt idx="3110">
                  <c:v>61142</c:v>
                </c:pt>
                <c:pt idx="3111">
                  <c:v>61149</c:v>
                </c:pt>
                <c:pt idx="3112">
                  <c:v>61156</c:v>
                </c:pt>
                <c:pt idx="3113">
                  <c:v>61163</c:v>
                </c:pt>
                <c:pt idx="3114">
                  <c:v>61170</c:v>
                </c:pt>
                <c:pt idx="3115">
                  <c:v>61177</c:v>
                </c:pt>
                <c:pt idx="3116">
                  <c:v>61184</c:v>
                </c:pt>
                <c:pt idx="3117">
                  <c:v>61191</c:v>
                </c:pt>
                <c:pt idx="3118">
                  <c:v>61198</c:v>
                </c:pt>
                <c:pt idx="3119">
                  <c:v>61205</c:v>
                </c:pt>
                <c:pt idx="3120">
                  <c:v>61212</c:v>
                </c:pt>
                <c:pt idx="3121">
                  <c:v>61219</c:v>
                </c:pt>
                <c:pt idx="3122">
                  <c:v>61226</c:v>
                </c:pt>
                <c:pt idx="3123">
                  <c:v>61233</c:v>
                </c:pt>
                <c:pt idx="3124">
                  <c:v>61240</c:v>
                </c:pt>
                <c:pt idx="3125">
                  <c:v>61247</c:v>
                </c:pt>
                <c:pt idx="3126">
                  <c:v>61254</c:v>
                </c:pt>
                <c:pt idx="3127">
                  <c:v>61261</c:v>
                </c:pt>
                <c:pt idx="3128">
                  <c:v>61268</c:v>
                </c:pt>
                <c:pt idx="3129">
                  <c:v>61275</c:v>
                </c:pt>
                <c:pt idx="3130">
                  <c:v>61282</c:v>
                </c:pt>
                <c:pt idx="3131">
                  <c:v>61289</c:v>
                </c:pt>
                <c:pt idx="3132">
                  <c:v>61296</c:v>
                </c:pt>
                <c:pt idx="3133">
                  <c:v>61303</c:v>
                </c:pt>
                <c:pt idx="3134">
                  <c:v>61310</c:v>
                </c:pt>
                <c:pt idx="3135">
                  <c:v>61317</c:v>
                </c:pt>
                <c:pt idx="3136">
                  <c:v>61324</c:v>
                </c:pt>
                <c:pt idx="3137">
                  <c:v>61331</c:v>
                </c:pt>
                <c:pt idx="3138">
                  <c:v>61338</c:v>
                </c:pt>
                <c:pt idx="3139">
                  <c:v>61345</c:v>
                </c:pt>
                <c:pt idx="3140">
                  <c:v>61352</c:v>
                </c:pt>
                <c:pt idx="3141">
                  <c:v>61359</c:v>
                </c:pt>
                <c:pt idx="3142">
                  <c:v>61366</c:v>
                </c:pt>
                <c:pt idx="3143">
                  <c:v>61373</c:v>
                </c:pt>
                <c:pt idx="3144">
                  <c:v>61380</c:v>
                </c:pt>
                <c:pt idx="3145">
                  <c:v>61387</c:v>
                </c:pt>
                <c:pt idx="3146">
                  <c:v>61394</c:v>
                </c:pt>
                <c:pt idx="3147">
                  <c:v>61401</c:v>
                </c:pt>
                <c:pt idx="3148">
                  <c:v>61408</c:v>
                </c:pt>
                <c:pt idx="3149">
                  <c:v>61415</c:v>
                </c:pt>
                <c:pt idx="3150">
                  <c:v>61422</c:v>
                </c:pt>
                <c:pt idx="3151">
                  <c:v>61429</c:v>
                </c:pt>
                <c:pt idx="3152">
                  <c:v>61436</c:v>
                </c:pt>
                <c:pt idx="3153">
                  <c:v>61443</c:v>
                </c:pt>
                <c:pt idx="3154">
                  <c:v>61450</c:v>
                </c:pt>
                <c:pt idx="3155">
                  <c:v>61457</c:v>
                </c:pt>
                <c:pt idx="3156">
                  <c:v>61464</c:v>
                </c:pt>
                <c:pt idx="3157">
                  <c:v>61471</c:v>
                </c:pt>
                <c:pt idx="3158">
                  <c:v>61478</c:v>
                </c:pt>
                <c:pt idx="3159">
                  <c:v>61485</c:v>
                </c:pt>
                <c:pt idx="3160">
                  <c:v>61492</c:v>
                </c:pt>
                <c:pt idx="3161">
                  <c:v>61499</c:v>
                </c:pt>
                <c:pt idx="3162">
                  <c:v>61506</c:v>
                </c:pt>
                <c:pt idx="3163">
                  <c:v>61513</c:v>
                </c:pt>
                <c:pt idx="3164">
                  <c:v>61520</c:v>
                </c:pt>
                <c:pt idx="3165">
                  <c:v>61527</c:v>
                </c:pt>
                <c:pt idx="3166">
                  <c:v>61534</c:v>
                </c:pt>
                <c:pt idx="3167">
                  <c:v>61541</c:v>
                </c:pt>
                <c:pt idx="3168">
                  <c:v>61548</c:v>
                </c:pt>
                <c:pt idx="3169">
                  <c:v>61555</c:v>
                </c:pt>
                <c:pt idx="3170">
                  <c:v>61562</c:v>
                </c:pt>
                <c:pt idx="3171">
                  <c:v>61569</c:v>
                </c:pt>
                <c:pt idx="3172">
                  <c:v>61576</c:v>
                </c:pt>
                <c:pt idx="3173">
                  <c:v>61583</c:v>
                </c:pt>
                <c:pt idx="3174">
                  <c:v>61590</c:v>
                </c:pt>
                <c:pt idx="3175">
                  <c:v>61597</c:v>
                </c:pt>
                <c:pt idx="3176">
                  <c:v>61604</c:v>
                </c:pt>
                <c:pt idx="3177">
                  <c:v>61611</c:v>
                </c:pt>
                <c:pt idx="3178">
                  <c:v>61618</c:v>
                </c:pt>
                <c:pt idx="3179">
                  <c:v>61625</c:v>
                </c:pt>
                <c:pt idx="3180">
                  <c:v>61632</c:v>
                </c:pt>
                <c:pt idx="3181">
                  <c:v>61639</c:v>
                </c:pt>
                <c:pt idx="3182">
                  <c:v>61646</c:v>
                </c:pt>
                <c:pt idx="3183">
                  <c:v>61653</c:v>
                </c:pt>
                <c:pt idx="3184">
                  <c:v>61660</c:v>
                </c:pt>
                <c:pt idx="3185">
                  <c:v>61667</c:v>
                </c:pt>
                <c:pt idx="3186">
                  <c:v>61674</c:v>
                </c:pt>
                <c:pt idx="3187">
                  <c:v>61681</c:v>
                </c:pt>
                <c:pt idx="3188">
                  <c:v>61688</c:v>
                </c:pt>
                <c:pt idx="3189">
                  <c:v>61695</c:v>
                </c:pt>
                <c:pt idx="3190">
                  <c:v>61702</c:v>
                </c:pt>
                <c:pt idx="3191">
                  <c:v>61709</c:v>
                </c:pt>
                <c:pt idx="3192">
                  <c:v>61716</c:v>
                </c:pt>
                <c:pt idx="3193">
                  <c:v>61724</c:v>
                </c:pt>
                <c:pt idx="3194">
                  <c:v>61731</c:v>
                </c:pt>
                <c:pt idx="3195">
                  <c:v>61738</c:v>
                </c:pt>
                <c:pt idx="3196">
                  <c:v>61745</c:v>
                </c:pt>
                <c:pt idx="3197">
                  <c:v>61752</c:v>
                </c:pt>
                <c:pt idx="3198">
                  <c:v>61759</c:v>
                </c:pt>
                <c:pt idx="3199">
                  <c:v>61766</c:v>
                </c:pt>
                <c:pt idx="3200">
                  <c:v>61773</c:v>
                </c:pt>
                <c:pt idx="3201">
                  <c:v>61780</c:v>
                </c:pt>
                <c:pt idx="3202">
                  <c:v>61787</c:v>
                </c:pt>
                <c:pt idx="3203">
                  <c:v>61794</c:v>
                </c:pt>
                <c:pt idx="3204">
                  <c:v>61801</c:v>
                </c:pt>
                <c:pt idx="3205">
                  <c:v>61808</c:v>
                </c:pt>
                <c:pt idx="3206">
                  <c:v>61815</c:v>
                </c:pt>
                <c:pt idx="3207">
                  <c:v>61822</c:v>
                </c:pt>
                <c:pt idx="3208">
                  <c:v>61829</c:v>
                </c:pt>
                <c:pt idx="3209">
                  <c:v>61836</c:v>
                </c:pt>
                <c:pt idx="3210">
                  <c:v>61843</c:v>
                </c:pt>
                <c:pt idx="3211">
                  <c:v>61850</c:v>
                </c:pt>
                <c:pt idx="3212">
                  <c:v>61857</c:v>
                </c:pt>
                <c:pt idx="3213">
                  <c:v>61864</c:v>
                </c:pt>
                <c:pt idx="3214">
                  <c:v>61871</c:v>
                </c:pt>
                <c:pt idx="3215">
                  <c:v>61878</c:v>
                </c:pt>
                <c:pt idx="3216">
                  <c:v>61885</c:v>
                </c:pt>
                <c:pt idx="3217">
                  <c:v>61892</c:v>
                </c:pt>
                <c:pt idx="3218">
                  <c:v>61899</c:v>
                </c:pt>
                <c:pt idx="3219">
                  <c:v>61906</c:v>
                </c:pt>
                <c:pt idx="3220">
                  <c:v>61913</c:v>
                </c:pt>
                <c:pt idx="3221">
                  <c:v>61920</c:v>
                </c:pt>
                <c:pt idx="3222">
                  <c:v>61927</c:v>
                </c:pt>
                <c:pt idx="3223">
                  <c:v>61934</c:v>
                </c:pt>
                <c:pt idx="3224">
                  <c:v>61941</c:v>
                </c:pt>
                <c:pt idx="3225">
                  <c:v>61948</c:v>
                </c:pt>
                <c:pt idx="3226">
                  <c:v>61955</c:v>
                </c:pt>
                <c:pt idx="3227">
                  <c:v>61962</c:v>
                </c:pt>
                <c:pt idx="3228">
                  <c:v>61969</c:v>
                </c:pt>
                <c:pt idx="3229">
                  <c:v>61976</c:v>
                </c:pt>
                <c:pt idx="3230">
                  <c:v>61983</c:v>
                </c:pt>
                <c:pt idx="3231">
                  <c:v>61990</c:v>
                </c:pt>
                <c:pt idx="3232">
                  <c:v>61997</c:v>
                </c:pt>
                <c:pt idx="3233">
                  <c:v>62004</c:v>
                </c:pt>
                <c:pt idx="3234">
                  <c:v>62011</c:v>
                </c:pt>
                <c:pt idx="3235">
                  <c:v>62018</c:v>
                </c:pt>
                <c:pt idx="3236">
                  <c:v>62025</c:v>
                </c:pt>
                <c:pt idx="3237">
                  <c:v>62032</c:v>
                </c:pt>
                <c:pt idx="3238">
                  <c:v>62039</c:v>
                </c:pt>
                <c:pt idx="3239">
                  <c:v>62046</c:v>
                </c:pt>
                <c:pt idx="3240">
                  <c:v>62053</c:v>
                </c:pt>
                <c:pt idx="3241">
                  <c:v>62060</c:v>
                </c:pt>
                <c:pt idx="3242">
                  <c:v>62067</c:v>
                </c:pt>
                <c:pt idx="3243">
                  <c:v>62074</c:v>
                </c:pt>
                <c:pt idx="3244">
                  <c:v>62081</c:v>
                </c:pt>
                <c:pt idx="3245">
                  <c:v>62089</c:v>
                </c:pt>
                <c:pt idx="3246">
                  <c:v>62096</c:v>
                </c:pt>
                <c:pt idx="3247">
                  <c:v>62103</c:v>
                </c:pt>
                <c:pt idx="3248">
                  <c:v>62110</c:v>
                </c:pt>
                <c:pt idx="3249">
                  <c:v>62117</c:v>
                </c:pt>
                <c:pt idx="3250">
                  <c:v>62124</c:v>
                </c:pt>
                <c:pt idx="3251">
                  <c:v>62131</c:v>
                </c:pt>
                <c:pt idx="3252">
                  <c:v>62138</c:v>
                </c:pt>
                <c:pt idx="3253">
                  <c:v>62145</c:v>
                </c:pt>
                <c:pt idx="3254">
                  <c:v>62152</c:v>
                </c:pt>
                <c:pt idx="3255">
                  <c:v>62159</c:v>
                </c:pt>
                <c:pt idx="3256">
                  <c:v>62166</c:v>
                </c:pt>
                <c:pt idx="3257">
                  <c:v>62173</c:v>
                </c:pt>
                <c:pt idx="3258">
                  <c:v>62184</c:v>
                </c:pt>
                <c:pt idx="3259">
                  <c:v>62191</c:v>
                </c:pt>
                <c:pt idx="3260">
                  <c:v>62198</c:v>
                </c:pt>
                <c:pt idx="3261">
                  <c:v>62205</c:v>
                </c:pt>
                <c:pt idx="3262">
                  <c:v>62212</c:v>
                </c:pt>
                <c:pt idx="3263">
                  <c:v>62219</c:v>
                </c:pt>
                <c:pt idx="3264">
                  <c:v>62226</c:v>
                </c:pt>
                <c:pt idx="3265">
                  <c:v>62233</c:v>
                </c:pt>
                <c:pt idx="3266">
                  <c:v>62240</c:v>
                </c:pt>
                <c:pt idx="3267">
                  <c:v>62247</c:v>
                </c:pt>
                <c:pt idx="3268">
                  <c:v>62254</c:v>
                </c:pt>
                <c:pt idx="3269">
                  <c:v>62261</c:v>
                </c:pt>
                <c:pt idx="3270">
                  <c:v>62268</c:v>
                </c:pt>
                <c:pt idx="3271">
                  <c:v>62275</c:v>
                </c:pt>
                <c:pt idx="3272">
                  <c:v>62282</c:v>
                </c:pt>
                <c:pt idx="3273">
                  <c:v>62289</c:v>
                </c:pt>
                <c:pt idx="3274">
                  <c:v>62296</c:v>
                </c:pt>
                <c:pt idx="3275">
                  <c:v>62303</c:v>
                </c:pt>
                <c:pt idx="3276">
                  <c:v>62310</c:v>
                </c:pt>
                <c:pt idx="3277">
                  <c:v>62317</c:v>
                </c:pt>
                <c:pt idx="3278">
                  <c:v>62324</c:v>
                </c:pt>
                <c:pt idx="3279">
                  <c:v>62331</c:v>
                </c:pt>
                <c:pt idx="3280">
                  <c:v>62338</c:v>
                </c:pt>
                <c:pt idx="3281">
                  <c:v>62345</c:v>
                </c:pt>
                <c:pt idx="3282">
                  <c:v>62352</c:v>
                </c:pt>
                <c:pt idx="3283">
                  <c:v>62359</c:v>
                </c:pt>
                <c:pt idx="3284">
                  <c:v>62366</c:v>
                </c:pt>
                <c:pt idx="3285">
                  <c:v>62373</c:v>
                </c:pt>
                <c:pt idx="3286">
                  <c:v>62380</c:v>
                </c:pt>
                <c:pt idx="3287">
                  <c:v>62387</c:v>
                </c:pt>
                <c:pt idx="3288">
                  <c:v>62394</c:v>
                </c:pt>
                <c:pt idx="3289">
                  <c:v>62401</c:v>
                </c:pt>
                <c:pt idx="3290">
                  <c:v>62408</c:v>
                </c:pt>
                <c:pt idx="3291">
                  <c:v>62415</c:v>
                </c:pt>
                <c:pt idx="3292">
                  <c:v>62422</c:v>
                </c:pt>
                <c:pt idx="3293">
                  <c:v>62429</c:v>
                </c:pt>
                <c:pt idx="3294">
                  <c:v>62436</c:v>
                </c:pt>
                <c:pt idx="3295">
                  <c:v>62443</c:v>
                </c:pt>
                <c:pt idx="3296">
                  <c:v>62450</c:v>
                </c:pt>
                <c:pt idx="3297">
                  <c:v>62457</c:v>
                </c:pt>
                <c:pt idx="3298">
                  <c:v>62464</c:v>
                </c:pt>
                <c:pt idx="3299">
                  <c:v>62471</c:v>
                </c:pt>
                <c:pt idx="3300">
                  <c:v>62478</c:v>
                </c:pt>
                <c:pt idx="3301">
                  <c:v>62485</c:v>
                </c:pt>
                <c:pt idx="3302">
                  <c:v>62492</c:v>
                </c:pt>
                <c:pt idx="3303">
                  <c:v>62499</c:v>
                </c:pt>
                <c:pt idx="3304">
                  <c:v>62506</c:v>
                </c:pt>
                <c:pt idx="3305">
                  <c:v>62513</c:v>
                </c:pt>
                <c:pt idx="3306">
                  <c:v>62520</c:v>
                </c:pt>
                <c:pt idx="3307">
                  <c:v>62527</c:v>
                </c:pt>
                <c:pt idx="3308">
                  <c:v>62534</c:v>
                </c:pt>
                <c:pt idx="3309">
                  <c:v>62541</c:v>
                </c:pt>
                <c:pt idx="3310">
                  <c:v>62548</c:v>
                </c:pt>
                <c:pt idx="3311">
                  <c:v>62555</c:v>
                </c:pt>
                <c:pt idx="3312">
                  <c:v>62562</c:v>
                </c:pt>
                <c:pt idx="3313">
                  <c:v>62569</c:v>
                </c:pt>
                <c:pt idx="3314">
                  <c:v>62576</c:v>
                </c:pt>
                <c:pt idx="3315">
                  <c:v>62583</c:v>
                </c:pt>
                <c:pt idx="3316">
                  <c:v>62590</c:v>
                </c:pt>
                <c:pt idx="3317">
                  <c:v>62597</c:v>
                </c:pt>
                <c:pt idx="3318">
                  <c:v>62604</c:v>
                </c:pt>
                <c:pt idx="3319">
                  <c:v>62611</c:v>
                </c:pt>
                <c:pt idx="3320">
                  <c:v>62618</c:v>
                </c:pt>
                <c:pt idx="3321">
                  <c:v>62625</c:v>
                </c:pt>
                <c:pt idx="3322">
                  <c:v>62632</c:v>
                </c:pt>
                <c:pt idx="3323">
                  <c:v>62639</c:v>
                </c:pt>
                <c:pt idx="3324">
                  <c:v>62646</c:v>
                </c:pt>
                <c:pt idx="3325">
                  <c:v>62653</c:v>
                </c:pt>
                <c:pt idx="3326">
                  <c:v>62660</c:v>
                </c:pt>
                <c:pt idx="3327">
                  <c:v>62667</c:v>
                </c:pt>
                <c:pt idx="3328">
                  <c:v>62674</c:v>
                </c:pt>
                <c:pt idx="3329">
                  <c:v>62681</c:v>
                </c:pt>
                <c:pt idx="3330">
                  <c:v>62688</c:v>
                </c:pt>
                <c:pt idx="3331">
                  <c:v>62695</c:v>
                </c:pt>
                <c:pt idx="3332">
                  <c:v>62702</c:v>
                </c:pt>
                <c:pt idx="3333">
                  <c:v>62709</c:v>
                </c:pt>
                <c:pt idx="3334">
                  <c:v>62716</c:v>
                </c:pt>
                <c:pt idx="3335">
                  <c:v>62723</c:v>
                </c:pt>
                <c:pt idx="3336">
                  <c:v>62730</c:v>
                </c:pt>
                <c:pt idx="3337">
                  <c:v>62737</c:v>
                </c:pt>
                <c:pt idx="3338">
                  <c:v>62744</c:v>
                </c:pt>
                <c:pt idx="3339">
                  <c:v>62751</c:v>
                </c:pt>
                <c:pt idx="3340">
                  <c:v>62758</c:v>
                </c:pt>
                <c:pt idx="3341">
                  <c:v>62765</c:v>
                </c:pt>
                <c:pt idx="3342">
                  <c:v>62772</c:v>
                </c:pt>
                <c:pt idx="3343">
                  <c:v>62779</c:v>
                </c:pt>
                <c:pt idx="3344">
                  <c:v>62786</c:v>
                </c:pt>
                <c:pt idx="3345">
                  <c:v>62793</c:v>
                </c:pt>
                <c:pt idx="3346">
                  <c:v>62800</c:v>
                </c:pt>
                <c:pt idx="3347">
                  <c:v>62807</c:v>
                </c:pt>
                <c:pt idx="3348">
                  <c:v>62814</c:v>
                </c:pt>
                <c:pt idx="3349">
                  <c:v>62821</c:v>
                </c:pt>
                <c:pt idx="3350">
                  <c:v>62828</c:v>
                </c:pt>
                <c:pt idx="3351">
                  <c:v>62835</c:v>
                </c:pt>
                <c:pt idx="3352">
                  <c:v>62842</c:v>
                </c:pt>
                <c:pt idx="3353">
                  <c:v>62849</c:v>
                </c:pt>
                <c:pt idx="3354">
                  <c:v>62856</c:v>
                </c:pt>
                <c:pt idx="3355">
                  <c:v>62863</c:v>
                </c:pt>
                <c:pt idx="3356">
                  <c:v>62870</c:v>
                </c:pt>
                <c:pt idx="3357">
                  <c:v>62877</c:v>
                </c:pt>
                <c:pt idx="3358">
                  <c:v>62884</c:v>
                </c:pt>
                <c:pt idx="3359">
                  <c:v>62891</c:v>
                </c:pt>
                <c:pt idx="3360">
                  <c:v>62898</c:v>
                </c:pt>
                <c:pt idx="3361">
                  <c:v>62905</c:v>
                </c:pt>
                <c:pt idx="3362">
                  <c:v>62912</c:v>
                </c:pt>
                <c:pt idx="3363">
                  <c:v>62919</c:v>
                </c:pt>
                <c:pt idx="3364">
                  <c:v>62926</c:v>
                </c:pt>
                <c:pt idx="3365">
                  <c:v>62933</c:v>
                </c:pt>
                <c:pt idx="3366">
                  <c:v>62940</c:v>
                </c:pt>
                <c:pt idx="3367">
                  <c:v>62947</c:v>
                </c:pt>
                <c:pt idx="3368">
                  <c:v>62954</c:v>
                </c:pt>
                <c:pt idx="3369">
                  <c:v>62961</c:v>
                </c:pt>
                <c:pt idx="3370">
                  <c:v>62968</c:v>
                </c:pt>
                <c:pt idx="3371">
                  <c:v>62975</c:v>
                </c:pt>
                <c:pt idx="3372">
                  <c:v>62982</c:v>
                </c:pt>
                <c:pt idx="3373">
                  <c:v>62989</c:v>
                </c:pt>
                <c:pt idx="3374">
                  <c:v>62996</c:v>
                </c:pt>
                <c:pt idx="3375">
                  <c:v>63003</c:v>
                </c:pt>
                <c:pt idx="3376">
                  <c:v>63010</c:v>
                </c:pt>
                <c:pt idx="3377">
                  <c:v>63017</c:v>
                </c:pt>
                <c:pt idx="3378">
                  <c:v>63024</c:v>
                </c:pt>
                <c:pt idx="3379">
                  <c:v>63031</c:v>
                </c:pt>
                <c:pt idx="3380">
                  <c:v>63038</c:v>
                </c:pt>
                <c:pt idx="3381">
                  <c:v>63045</c:v>
                </c:pt>
                <c:pt idx="3382">
                  <c:v>63052</c:v>
                </c:pt>
                <c:pt idx="3383">
                  <c:v>63059</c:v>
                </c:pt>
                <c:pt idx="3384">
                  <c:v>63066</c:v>
                </c:pt>
                <c:pt idx="3385">
                  <c:v>63073</c:v>
                </c:pt>
                <c:pt idx="3386">
                  <c:v>63080</c:v>
                </c:pt>
                <c:pt idx="3387">
                  <c:v>63087</c:v>
                </c:pt>
                <c:pt idx="3388">
                  <c:v>63094</c:v>
                </c:pt>
                <c:pt idx="3389">
                  <c:v>63101</c:v>
                </c:pt>
                <c:pt idx="3390">
                  <c:v>63108</c:v>
                </c:pt>
                <c:pt idx="3391">
                  <c:v>63115</c:v>
                </c:pt>
                <c:pt idx="3392">
                  <c:v>63122</c:v>
                </c:pt>
                <c:pt idx="3393">
                  <c:v>63129</c:v>
                </c:pt>
                <c:pt idx="3394">
                  <c:v>63136</c:v>
                </c:pt>
                <c:pt idx="3395">
                  <c:v>63143</c:v>
                </c:pt>
                <c:pt idx="3396">
                  <c:v>63150</c:v>
                </c:pt>
                <c:pt idx="3397">
                  <c:v>63157</c:v>
                </c:pt>
                <c:pt idx="3398">
                  <c:v>63164</c:v>
                </c:pt>
                <c:pt idx="3399">
                  <c:v>63171</c:v>
                </c:pt>
                <c:pt idx="3400">
                  <c:v>63178</c:v>
                </c:pt>
                <c:pt idx="3401">
                  <c:v>63186</c:v>
                </c:pt>
                <c:pt idx="3402">
                  <c:v>63193</c:v>
                </c:pt>
                <c:pt idx="3403">
                  <c:v>63200</c:v>
                </c:pt>
                <c:pt idx="3404">
                  <c:v>63207</c:v>
                </c:pt>
                <c:pt idx="3405">
                  <c:v>63214</c:v>
                </c:pt>
                <c:pt idx="3406">
                  <c:v>63221</c:v>
                </c:pt>
                <c:pt idx="3407">
                  <c:v>63228</c:v>
                </c:pt>
                <c:pt idx="3408">
                  <c:v>63235</c:v>
                </c:pt>
                <c:pt idx="3409">
                  <c:v>63242</c:v>
                </c:pt>
                <c:pt idx="3410">
                  <c:v>63249</c:v>
                </c:pt>
                <c:pt idx="3411">
                  <c:v>63256</c:v>
                </c:pt>
                <c:pt idx="3412">
                  <c:v>63263</c:v>
                </c:pt>
                <c:pt idx="3413">
                  <c:v>63270</c:v>
                </c:pt>
                <c:pt idx="3414">
                  <c:v>63277</c:v>
                </c:pt>
                <c:pt idx="3415">
                  <c:v>63284</c:v>
                </c:pt>
                <c:pt idx="3416">
                  <c:v>63291</c:v>
                </c:pt>
                <c:pt idx="3417">
                  <c:v>63298</c:v>
                </c:pt>
                <c:pt idx="3418">
                  <c:v>63305</c:v>
                </c:pt>
                <c:pt idx="3419">
                  <c:v>63312</c:v>
                </c:pt>
                <c:pt idx="3420">
                  <c:v>63319</c:v>
                </c:pt>
                <c:pt idx="3421">
                  <c:v>63326</c:v>
                </c:pt>
                <c:pt idx="3422">
                  <c:v>63333</c:v>
                </c:pt>
                <c:pt idx="3423">
                  <c:v>63340</c:v>
                </c:pt>
                <c:pt idx="3424">
                  <c:v>63347</c:v>
                </c:pt>
                <c:pt idx="3425">
                  <c:v>63354</c:v>
                </c:pt>
                <c:pt idx="3426">
                  <c:v>63361</c:v>
                </c:pt>
                <c:pt idx="3427">
                  <c:v>63368</c:v>
                </c:pt>
                <c:pt idx="3428">
                  <c:v>63375</c:v>
                </c:pt>
                <c:pt idx="3429">
                  <c:v>63382</c:v>
                </c:pt>
                <c:pt idx="3430">
                  <c:v>63389</c:v>
                </c:pt>
                <c:pt idx="3431">
                  <c:v>63396</c:v>
                </c:pt>
                <c:pt idx="3432">
                  <c:v>63403</c:v>
                </c:pt>
                <c:pt idx="3433">
                  <c:v>63410</c:v>
                </c:pt>
                <c:pt idx="3434">
                  <c:v>63417</c:v>
                </c:pt>
                <c:pt idx="3435">
                  <c:v>63424</c:v>
                </c:pt>
                <c:pt idx="3436">
                  <c:v>63431</c:v>
                </c:pt>
                <c:pt idx="3437">
                  <c:v>63438</c:v>
                </c:pt>
                <c:pt idx="3438">
                  <c:v>63445</c:v>
                </c:pt>
                <c:pt idx="3439">
                  <c:v>63452</c:v>
                </c:pt>
                <c:pt idx="3440">
                  <c:v>63459</c:v>
                </c:pt>
                <c:pt idx="3441">
                  <c:v>63466</c:v>
                </c:pt>
                <c:pt idx="3442">
                  <c:v>63473</c:v>
                </c:pt>
                <c:pt idx="3443">
                  <c:v>63480</c:v>
                </c:pt>
                <c:pt idx="3444">
                  <c:v>63487</c:v>
                </c:pt>
                <c:pt idx="3445">
                  <c:v>63494</c:v>
                </c:pt>
                <c:pt idx="3446">
                  <c:v>63501</c:v>
                </c:pt>
                <c:pt idx="3447">
                  <c:v>63508</c:v>
                </c:pt>
                <c:pt idx="3448">
                  <c:v>63515</c:v>
                </c:pt>
                <c:pt idx="3449">
                  <c:v>63522</c:v>
                </c:pt>
                <c:pt idx="3450">
                  <c:v>63529</c:v>
                </c:pt>
                <c:pt idx="3451">
                  <c:v>63536</c:v>
                </c:pt>
                <c:pt idx="3452">
                  <c:v>63543</c:v>
                </c:pt>
                <c:pt idx="3453">
                  <c:v>63550</c:v>
                </c:pt>
                <c:pt idx="3454">
                  <c:v>63557</c:v>
                </c:pt>
                <c:pt idx="3455">
                  <c:v>63564</c:v>
                </c:pt>
                <c:pt idx="3456">
                  <c:v>63571</c:v>
                </c:pt>
                <c:pt idx="3457">
                  <c:v>63578</c:v>
                </c:pt>
                <c:pt idx="3458">
                  <c:v>63585</c:v>
                </c:pt>
                <c:pt idx="3459">
                  <c:v>63592</c:v>
                </c:pt>
                <c:pt idx="3460">
                  <c:v>63599</c:v>
                </c:pt>
                <c:pt idx="3461">
                  <c:v>63606</c:v>
                </c:pt>
                <c:pt idx="3462">
                  <c:v>63613</c:v>
                </c:pt>
                <c:pt idx="3463">
                  <c:v>63620</c:v>
                </c:pt>
                <c:pt idx="3464">
                  <c:v>63627</c:v>
                </c:pt>
                <c:pt idx="3465">
                  <c:v>63634</c:v>
                </c:pt>
                <c:pt idx="3466">
                  <c:v>63641</c:v>
                </c:pt>
                <c:pt idx="3467">
                  <c:v>63648</c:v>
                </c:pt>
                <c:pt idx="3468">
                  <c:v>63655</c:v>
                </c:pt>
                <c:pt idx="3469">
                  <c:v>63662</c:v>
                </c:pt>
                <c:pt idx="3470">
                  <c:v>63669</c:v>
                </c:pt>
                <c:pt idx="3471">
                  <c:v>63676</c:v>
                </c:pt>
                <c:pt idx="3472">
                  <c:v>63683</c:v>
                </c:pt>
                <c:pt idx="3473">
                  <c:v>63690</c:v>
                </c:pt>
                <c:pt idx="3474">
                  <c:v>63697</c:v>
                </c:pt>
                <c:pt idx="3475">
                  <c:v>63704</c:v>
                </c:pt>
                <c:pt idx="3476">
                  <c:v>63711</c:v>
                </c:pt>
                <c:pt idx="3477">
                  <c:v>63718</c:v>
                </c:pt>
                <c:pt idx="3478">
                  <c:v>63725</c:v>
                </c:pt>
                <c:pt idx="3479">
                  <c:v>63732</c:v>
                </c:pt>
                <c:pt idx="3480">
                  <c:v>63739</c:v>
                </c:pt>
                <c:pt idx="3481">
                  <c:v>63746</c:v>
                </c:pt>
                <c:pt idx="3482">
                  <c:v>63753</c:v>
                </c:pt>
                <c:pt idx="3483">
                  <c:v>63760</c:v>
                </c:pt>
                <c:pt idx="3484">
                  <c:v>63767</c:v>
                </c:pt>
                <c:pt idx="3485">
                  <c:v>63774</c:v>
                </c:pt>
                <c:pt idx="3486">
                  <c:v>63781</c:v>
                </c:pt>
                <c:pt idx="3487">
                  <c:v>63788</c:v>
                </c:pt>
                <c:pt idx="3488">
                  <c:v>63795</c:v>
                </c:pt>
                <c:pt idx="3489">
                  <c:v>63802</c:v>
                </c:pt>
                <c:pt idx="3490">
                  <c:v>63809</c:v>
                </c:pt>
                <c:pt idx="3491">
                  <c:v>63816</c:v>
                </c:pt>
                <c:pt idx="3492">
                  <c:v>63823</c:v>
                </c:pt>
                <c:pt idx="3493">
                  <c:v>63830</c:v>
                </c:pt>
                <c:pt idx="3494">
                  <c:v>63837</c:v>
                </c:pt>
                <c:pt idx="3495">
                  <c:v>63844</c:v>
                </c:pt>
                <c:pt idx="3496">
                  <c:v>63851</c:v>
                </c:pt>
                <c:pt idx="3497">
                  <c:v>63858</c:v>
                </c:pt>
                <c:pt idx="3498">
                  <c:v>63865</c:v>
                </c:pt>
                <c:pt idx="3499">
                  <c:v>63872</c:v>
                </c:pt>
                <c:pt idx="3500">
                  <c:v>63879</c:v>
                </c:pt>
                <c:pt idx="3501">
                  <c:v>63886</c:v>
                </c:pt>
                <c:pt idx="3502">
                  <c:v>63893</c:v>
                </c:pt>
                <c:pt idx="3503">
                  <c:v>63900</c:v>
                </c:pt>
                <c:pt idx="3504">
                  <c:v>63907</c:v>
                </c:pt>
                <c:pt idx="3505">
                  <c:v>63915</c:v>
                </c:pt>
                <c:pt idx="3506">
                  <c:v>63922</c:v>
                </c:pt>
                <c:pt idx="3507">
                  <c:v>63929</c:v>
                </c:pt>
                <c:pt idx="3508">
                  <c:v>63936</c:v>
                </c:pt>
                <c:pt idx="3509">
                  <c:v>63943</c:v>
                </c:pt>
                <c:pt idx="3510">
                  <c:v>63950</c:v>
                </c:pt>
                <c:pt idx="3511">
                  <c:v>63957</c:v>
                </c:pt>
                <c:pt idx="3512">
                  <c:v>63964</c:v>
                </c:pt>
                <c:pt idx="3513">
                  <c:v>63971</c:v>
                </c:pt>
                <c:pt idx="3514">
                  <c:v>63978</c:v>
                </c:pt>
                <c:pt idx="3515">
                  <c:v>63985</c:v>
                </c:pt>
                <c:pt idx="3516">
                  <c:v>63992</c:v>
                </c:pt>
                <c:pt idx="3517">
                  <c:v>63999</c:v>
                </c:pt>
                <c:pt idx="3518">
                  <c:v>64006</c:v>
                </c:pt>
                <c:pt idx="3519">
                  <c:v>64013</c:v>
                </c:pt>
                <c:pt idx="3520">
                  <c:v>64020</c:v>
                </c:pt>
                <c:pt idx="3521">
                  <c:v>64027</c:v>
                </c:pt>
                <c:pt idx="3522">
                  <c:v>64034</c:v>
                </c:pt>
                <c:pt idx="3523">
                  <c:v>64041</c:v>
                </c:pt>
                <c:pt idx="3524">
                  <c:v>64048</c:v>
                </c:pt>
                <c:pt idx="3525">
                  <c:v>64055</c:v>
                </c:pt>
                <c:pt idx="3526">
                  <c:v>64062</c:v>
                </c:pt>
                <c:pt idx="3527">
                  <c:v>64069</c:v>
                </c:pt>
                <c:pt idx="3528">
                  <c:v>64076</c:v>
                </c:pt>
                <c:pt idx="3529">
                  <c:v>64083</c:v>
                </c:pt>
                <c:pt idx="3530">
                  <c:v>64090</c:v>
                </c:pt>
                <c:pt idx="3531">
                  <c:v>64097</c:v>
                </c:pt>
                <c:pt idx="3532">
                  <c:v>64104</c:v>
                </c:pt>
                <c:pt idx="3533">
                  <c:v>64111</c:v>
                </c:pt>
              </c:numCache>
            </c:numRef>
          </c:cat>
          <c:val>
            <c:numRef>
              <c:f>Monitor!$Z$11:$Z$3544</c:f>
              <c:numCache>
                <c:formatCode>0.0000%</c:formatCode>
                <c:ptCount val="3534"/>
                <c:pt idx="0">
                  <c:v>4.8188000000337627E-3</c:v>
                </c:pt>
                <c:pt idx="1">
                  <c:v>4.6289551369379147E-3</c:v>
                </c:pt>
                <c:pt idx="2">
                  <c:v>4.5048860472307606E-3</c:v>
                </c:pt>
                <c:pt idx="3">
                  <c:v>4.4886172358327148E-3</c:v>
                </c:pt>
                <c:pt idx="4">
                  <c:v>4.499790246116353E-3</c:v>
                </c:pt>
                <c:pt idx="5">
                  <c:v>4.532805818362462E-3</c:v>
                </c:pt>
                <c:pt idx="6">
                  <c:v>4.5895807067023826E-3</c:v>
                </c:pt>
                <c:pt idx="7">
                  <c:v>4.6257276826322524E-3</c:v>
                </c:pt>
                <c:pt idx="8">
                  <c:v>4.6335737747782435E-3</c:v>
                </c:pt>
                <c:pt idx="9">
                  <c:v>4.6352661161885855E-3</c:v>
                </c:pt>
                <c:pt idx="10">
                  <c:v>4.6319136688777185E-3</c:v>
                </c:pt>
                <c:pt idx="11">
                  <c:v>4.6247161859025452E-3</c:v>
                </c:pt>
                <c:pt idx="12">
                  <c:v>4.6190682509217318E-3</c:v>
                </c:pt>
                <c:pt idx="13">
                  <c:v>4.617106951431138E-3</c:v>
                </c:pt>
                <c:pt idx="14">
                  <c:v>4.6156456738588592E-3</c:v>
                </c:pt>
                <c:pt idx="15">
                  <c:v>4.6146844182048952E-3</c:v>
                </c:pt>
                <c:pt idx="16">
                  <c:v>4.6144869840077565E-3</c:v>
                </c:pt>
                <c:pt idx="17">
                  <c:v>4.615839615339512E-3</c:v>
                </c:pt>
                <c:pt idx="18">
                  <c:v>4.6173784696013076E-3</c:v>
                </c:pt>
                <c:pt idx="19">
                  <c:v>4.6194173457003718E-3</c:v>
                </c:pt>
                <c:pt idx="20">
                  <c:v>4.6219562437987971E-3</c:v>
                </c:pt>
                <c:pt idx="21">
                  <c:v>4.6287594784647874E-3</c:v>
                </c:pt>
                <c:pt idx="22">
                  <c:v>4.6370145278473718E-3</c:v>
                </c:pt>
                <c:pt idx="23">
                  <c:v>4.6414683663964507E-3</c:v>
                </c:pt>
                <c:pt idx="24">
                  <c:v>4.6458370573987384E-3</c:v>
                </c:pt>
                <c:pt idx="25">
                  <c:v>4.6501206007731888E-3</c:v>
                </c:pt>
                <c:pt idx="26">
                  <c:v>4.6584633165129103E-3</c:v>
                </c:pt>
                <c:pt idx="27">
                  <c:v>4.6664032983978476E-3</c:v>
                </c:pt>
                <c:pt idx="28">
                  <c:v>4.6702611037952035E-3</c:v>
                </c:pt>
                <c:pt idx="29">
                  <c:v>4.6740337616457683E-3</c:v>
                </c:pt>
                <c:pt idx="30">
                  <c:v>4.6777212718684957E-3</c:v>
                </c:pt>
                <c:pt idx="31">
                  <c:v>4.6848725972037384E-3</c:v>
                </c:pt>
                <c:pt idx="32">
                  <c:v>4.6916198366431239E-3</c:v>
                </c:pt>
                <c:pt idx="33">
                  <c:v>4.6948816088077105E-3</c:v>
                </c:pt>
                <c:pt idx="34">
                  <c:v>4.6980582332634135E-3</c:v>
                </c:pt>
                <c:pt idx="35">
                  <c:v>4.7011497102533717E-3</c:v>
                </c:pt>
                <c:pt idx="36">
                  <c:v>4.7071095411747406E-3</c:v>
                </c:pt>
                <c:pt idx="37">
                  <c:v>4.7126641416916915E-3</c:v>
                </c:pt>
                <c:pt idx="38">
                  <c:v>4.7153298804614163E-3</c:v>
                </c:pt>
                <c:pt idx="39">
                  <c:v>4.7179104716843501E-3</c:v>
                </c:pt>
                <c:pt idx="40">
                  <c:v>4.7204059151984001E-3</c:v>
                </c:pt>
                <c:pt idx="41">
                  <c:v>4.7251741461025922E-3</c:v>
                </c:pt>
                <c:pt idx="42">
                  <c:v>4.7295362129762264E-3</c:v>
                </c:pt>
                <c:pt idx="43">
                  <c:v>4.7316138633990423E-3</c:v>
                </c:pt>
                <c:pt idx="44">
                  <c:v>4.7336460919200629E-3</c:v>
                </c:pt>
                <c:pt idx="45">
                  <c:v>4.7356408433441022E-3</c:v>
                </c:pt>
                <c:pt idx="46">
                  <c:v>4.7405326882105081E-3</c:v>
                </c:pt>
                <c:pt idx="47">
                  <c:v>4.7450524473324762E-3</c:v>
                </c:pt>
                <c:pt idx="48">
                  <c:v>4.7468223373903218E-3</c:v>
                </c:pt>
                <c:pt idx="49">
                  <c:v>4.7485547505132786E-3</c:v>
                </c:pt>
                <c:pt idx="50">
                  <c:v>4.7519565184302639E-3</c:v>
                </c:pt>
                <c:pt idx="51">
                  <c:v>4.7551096339804033E-3</c:v>
                </c:pt>
                <c:pt idx="52">
                  <c:v>4.7566546625910089E-3</c:v>
                </c:pt>
                <c:pt idx="53">
                  <c:v>4.7581622141856794E-3</c:v>
                </c:pt>
                <c:pt idx="54">
                  <c:v>4.7596322889265075E-3</c:v>
                </c:pt>
                <c:pt idx="55">
                  <c:v>4.762509655069266E-3</c:v>
                </c:pt>
                <c:pt idx="56">
                  <c:v>4.7651378187030247E-3</c:v>
                </c:pt>
                <c:pt idx="57">
                  <c:v>4.7664205088504552E-3</c:v>
                </c:pt>
                <c:pt idx="58">
                  <c:v>4.767665722062997E-3</c:v>
                </c:pt>
                <c:pt idx="59">
                  <c:v>4.7688734584216963E-3</c:v>
                </c:pt>
                <c:pt idx="60">
                  <c:v>4.7712263753241233E-3</c:v>
                </c:pt>
                <c:pt idx="61">
                  <c:v>4.7733296344265597E-3</c:v>
                </c:pt>
                <c:pt idx="62">
                  <c:v>4.7743499861108152E-3</c:v>
                </c:pt>
                <c:pt idx="63">
                  <c:v>4.7753328609412282E-3</c:v>
                </c:pt>
                <c:pt idx="64">
                  <c:v>4.7762782587557062E-3</c:v>
                </c:pt>
                <c:pt idx="65">
                  <c:v>4.7789901633510387E-3</c:v>
                </c:pt>
                <c:pt idx="66">
                  <c:v>4.7833170889355348E-3</c:v>
                </c:pt>
                <c:pt idx="67">
                  <c:v>4.7864309992928789E-3</c:v>
                </c:pt>
                <c:pt idx="68">
                  <c:v>4.7900964069791385E-3</c:v>
                </c:pt>
                <c:pt idx="69">
                  <c:v>4.79431331207536E-3</c:v>
                </c:pt>
                <c:pt idx="70">
                  <c:v>4.8046486912708044E-3</c:v>
                </c:pt>
                <c:pt idx="71">
                  <c:v>4.8166959068840498E-3</c:v>
                </c:pt>
                <c:pt idx="72">
                  <c:v>4.8236702992732194E-3</c:v>
                </c:pt>
                <c:pt idx="73">
                  <c:v>4.8311961892344435E-3</c:v>
                </c:pt>
                <c:pt idx="74">
                  <c:v>4.8392735768487682E-3</c:v>
                </c:pt>
                <c:pt idx="75">
                  <c:v>4.8573313160219884E-3</c:v>
                </c:pt>
                <c:pt idx="76">
                  <c:v>4.8770981035128891E-3</c:v>
                </c:pt>
                <c:pt idx="77">
                  <c:v>4.8879329796358562E-3</c:v>
                </c:pt>
                <c:pt idx="78">
                  <c:v>4.8993193534119239E-3</c:v>
                </c:pt>
                <c:pt idx="79">
                  <c:v>4.9112572252463238E-3</c:v>
                </c:pt>
                <c:pt idx="80">
                  <c:v>4.9370380727246461E-3</c:v>
                </c:pt>
                <c:pt idx="81">
                  <c:v>4.9645236923567815E-3</c:v>
                </c:pt>
                <c:pt idx="82">
                  <c:v>4.9792190544017956E-3</c:v>
                </c:pt>
                <c:pt idx="83">
                  <c:v>4.9944659148293269E-3</c:v>
                </c:pt>
                <c:pt idx="84">
                  <c:v>5.0102642733962366E-3</c:v>
                </c:pt>
                <c:pt idx="85">
                  <c:v>5.0437690144911071E-3</c:v>
                </c:pt>
                <c:pt idx="86">
                  <c:v>5.0788382469746374E-3</c:v>
                </c:pt>
                <c:pt idx="87">
                  <c:v>5.0965874240460618E-3</c:v>
                </c:pt>
                <c:pt idx="88">
                  <c:v>5.1140814254435618E-3</c:v>
                </c:pt>
                <c:pt idx="89">
                  <c:v>5.1313202512481837E-3</c:v>
                </c:pt>
                <c:pt idx="90">
                  <c:v>5.1650204038141325E-3</c:v>
                </c:pt>
                <c:pt idx="91">
                  <c:v>5.1977237966738254E-3</c:v>
                </c:pt>
                <c:pt idx="92">
                  <c:v>5.213686743460455E-3</c:v>
                </c:pt>
                <c:pt idx="93">
                  <c:v>5.2293945144110676E-3</c:v>
                </c:pt>
                <c:pt idx="94">
                  <c:v>5.244847109444617E-3</c:v>
                </c:pt>
                <c:pt idx="95">
                  <c:v>5.2749779447939611E-3</c:v>
                </c:pt>
                <c:pt idx="96">
                  <c:v>5.304105729597719E-3</c:v>
                </c:pt>
                <c:pt idx="97">
                  <c:v>5.3182824445596744E-3</c:v>
                </c:pt>
                <c:pt idx="98">
                  <c:v>5.3322039832803814E-3</c:v>
                </c:pt>
                <c:pt idx="99">
                  <c:v>5.3458703460840251E-3</c:v>
                </c:pt>
                <c:pt idx="100">
                  <c:v>5.3724315588073637E-3</c:v>
                </c:pt>
                <c:pt idx="101">
                  <c:v>5.3979840348861163E-3</c:v>
                </c:pt>
                <c:pt idx="102">
                  <c:v>5.4103745164024719E-3</c:v>
                </c:pt>
                <c:pt idx="103">
                  <c:v>5.4225098216775791E-3</c:v>
                </c:pt>
                <c:pt idx="104">
                  <c:v>5.4343899506303917E-3</c:v>
                </c:pt>
                <c:pt idx="105">
                  <c:v>5.4573812158131849E-3</c:v>
                </c:pt>
                <c:pt idx="106">
                  <c:v>5.4793587027324175E-3</c:v>
                </c:pt>
                <c:pt idx="107">
                  <c:v>5.4899629496685254E-3</c:v>
                </c:pt>
                <c:pt idx="108">
                  <c:v>5.5002873754861348E-3</c:v>
                </c:pt>
                <c:pt idx="109">
                  <c:v>5.5102334017298471E-3</c:v>
                </c:pt>
                <c:pt idx="110">
                  <c:v>5.5288657198075226E-3</c:v>
                </c:pt>
                <c:pt idx="111">
                  <c:v>5.5459870631657804E-3</c:v>
                </c:pt>
                <c:pt idx="112">
                  <c:v>5.5539178675589884E-3</c:v>
                </c:pt>
                <c:pt idx="113">
                  <c:v>5.561445627420003E-3</c:v>
                </c:pt>
                <c:pt idx="114">
                  <c:v>5.5685703429109168E-3</c:v>
                </c:pt>
                <c:pt idx="115">
                  <c:v>5.5815616427405219E-3</c:v>
                </c:pt>
                <c:pt idx="116">
                  <c:v>5.5930387592284525E-3</c:v>
                </c:pt>
                <c:pt idx="117">
                  <c:v>5.5981482519773529E-3</c:v>
                </c:pt>
                <c:pt idx="118">
                  <c:v>5.6028547001130136E-3</c:v>
                </c:pt>
                <c:pt idx="119">
                  <c:v>5.6071581035543883E-3</c:v>
                </c:pt>
                <c:pt idx="120">
                  <c:v>5.6145077896618831E-3</c:v>
                </c:pt>
                <c:pt idx="121">
                  <c:v>5.6203412709443512E-3</c:v>
                </c:pt>
                <c:pt idx="122">
                  <c:v>5.6226294511574348E-3</c:v>
                </c:pt>
                <c:pt idx="123">
                  <c:v>5.6245145866762325E-3</c:v>
                </c:pt>
                <c:pt idx="124">
                  <c:v>5.6259966775007442E-3</c:v>
                </c:pt>
                <c:pt idx="125">
                  <c:v>5.6277041445784723E-3</c:v>
                </c:pt>
                <c:pt idx="126">
                  <c:v>5.6278945937748848E-3</c:v>
                </c:pt>
                <c:pt idx="127">
                  <c:v>5.6273614611279665E-3</c:v>
                </c:pt>
                <c:pt idx="128">
                  <c:v>5.6264252837867623E-3</c:v>
                </c:pt>
                <c:pt idx="129">
                  <c:v>5.6209685556392053E-3</c:v>
                </c:pt>
                <c:pt idx="130">
                  <c:v>5.6126794572119998E-3</c:v>
                </c:pt>
                <c:pt idx="131">
                  <c:v>5.6109330239739741E-3</c:v>
                </c:pt>
                <c:pt idx="132">
                  <c:v>5.6147365529607418E-3</c:v>
                </c:pt>
                <c:pt idx="133">
                  <c:v>5.6263210406015673E-3</c:v>
                </c:pt>
                <c:pt idx="134">
                  <c:v>5.6342226808148155E-3</c:v>
                </c:pt>
                <c:pt idx="135">
                  <c:v>5.6437323334590506E-3</c:v>
                </c:pt>
                <c:pt idx="136">
                  <c:v>5.6548499987774115E-3</c:v>
                </c:pt>
                <c:pt idx="137">
                  <c:v>5.682533838647549E-3</c:v>
                </c:pt>
                <c:pt idx="138">
                  <c:v>5.7154007892235015E-3</c:v>
                </c:pt>
                <c:pt idx="139">
                  <c:v>5.7345585201817872E-3</c:v>
                </c:pt>
                <c:pt idx="140">
                  <c:v>5.7553242649488467E-3</c:v>
                </c:pt>
                <c:pt idx="141">
                  <c:v>5.7776980237678188E-3</c:v>
                </c:pt>
                <c:pt idx="142">
                  <c:v>5.8278986400199058E-3</c:v>
                </c:pt>
                <c:pt idx="143">
                  <c:v>5.8832732062896742E-3</c:v>
                </c:pt>
                <c:pt idx="144">
                  <c:v>5.9136870403930786E-3</c:v>
                </c:pt>
                <c:pt idx="145">
                  <c:v>5.9457088907366451E-3</c:v>
                </c:pt>
                <c:pt idx="146">
                  <c:v>5.9793387576445589E-3</c:v>
                </c:pt>
                <c:pt idx="147">
                  <c:v>6.0520588940734168E-3</c:v>
                </c:pt>
                <c:pt idx="148">
                  <c:v>6.1294804457989738E-3</c:v>
                </c:pt>
                <c:pt idx="149">
                  <c:v>6.1684026743935583E-3</c:v>
                </c:pt>
                <c:pt idx="150">
                  <c:v>6.2061851933115086E-3</c:v>
                </c:pt>
                <c:pt idx="151">
                  <c:v>6.2428280021475935E-3</c:v>
                </c:pt>
                <c:pt idx="152">
                  <c:v>6.3124237496103861E-3</c:v>
                </c:pt>
                <c:pt idx="153">
                  <c:v>6.3780021305948065E-3</c:v>
                </c:pt>
                <c:pt idx="154">
                  <c:v>6.4089463843208794E-3</c:v>
                </c:pt>
                <c:pt idx="155">
                  <c:v>6.4387509261010223E-3</c:v>
                </c:pt>
                <c:pt idx="156">
                  <c:v>6.4674157556920964E-3</c:v>
                </c:pt>
                <c:pt idx="157">
                  <c:v>6.5210628735449623E-3</c:v>
                </c:pt>
                <c:pt idx="158">
                  <c:v>6.570677946573511E-3</c:v>
                </c:pt>
                <c:pt idx="159">
                  <c:v>6.5936442112479732E-3</c:v>
                </c:pt>
                <c:pt idx="160">
                  <c:v>6.6154707622745335E-3</c:v>
                </c:pt>
                <c:pt idx="161">
                  <c:v>6.636157599410053E-3</c:v>
                </c:pt>
                <c:pt idx="162">
                  <c:v>6.6738542507390388E-3</c:v>
                </c:pt>
                <c:pt idx="163">
                  <c:v>6.7075078054756876E-3</c:v>
                </c:pt>
                <c:pt idx="164">
                  <c:v>6.7224960705625225E-3</c:v>
                </c:pt>
                <c:pt idx="165">
                  <c:v>6.7363446207047151E-3</c:v>
                </c:pt>
                <c:pt idx="166">
                  <c:v>6.7490534559022652E-3</c:v>
                </c:pt>
                <c:pt idx="167">
                  <c:v>6.7707976708775161E-3</c:v>
                </c:pt>
                <c:pt idx="168">
                  <c:v>6.788491644328376E-3</c:v>
                </c:pt>
                <c:pt idx="169">
                  <c:v>6.7955019029386499E-3</c:v>
                </c:pt>
                <c:pt idx="170">
                  <c:v>6.8013724459559111E-3</c:v>
                </c:pt>
                <c:pt idx="171">
                  <c:v>6.8063402399809458E-3</c:v>
                </c:pt>
                <c:pt idx="172">
                  <c:v>6.8168694861214804E-3</c:v>
                </c:pt>
                <c:pt idx="173">
                  <c:v>6.8280843927126522E-3</c:v>
                </c:pt>
                <c:pt idx="174">
                  <c:v>6.8342256417353031E-3</c:v>
                </c:pt>
                <c:pt idx="175">
                  <c:v>6.8406489750938437E-3</c:v>
                </c:pt>
                <c:pt idx="176">
                  <c:v>6.8473543927882741E-3</c:v>
                </c:pt>
                <c:pt idx="177">
                  <c:v>6.861834504880612E-3</c:v>
                </c:pt>
                <c:pt idx="178">
                  <c:v>6.8769969078164017E-3</c:v>
                </c:pt>
                <c:pt idx="179">
                  <c:v>6.8851127476765583E-3</c:v>
                </c:pt>
                <c:pt idx="180">
                  <c:v>6.8935106720346973E-3</c:v>
                </c:pt>
                <c:pt idx="181">
                  <c:v>6.9021906808097722E-3</c:v>
                </c:pt>
                <c:pt idx="182">
                  <c:v>6.9206221952181997E-3</c:v>
                </c:pt>
                <c:pt idx="183">
                  <c:v>6.9397315614572186E-3</c:v>
                </c:pt>
                <c:pt idx="184">
                  <c:v>6.9498219931274363E-3</c:v>
                </c:pt>
                <c:pt idx="185">
                  <c:v>6.9601945093766826E-3</c:v>
                </c:pt>
                <c:pt idx="186">
                  <c:v>6.9708491102860037E-3</c:v>
                </c:pt>
                <c:pt idx="187">
                  <c:v>6.9932325770716295E-3</c:v>
                </c:pt>
                <c:pt idx="188">
                  <c:v>7.0162883608482218E-3</c:v>
                </c:pt>
                <c:pt idx="189">
                  <c:v>7.0283533853821023E-3</c:v>
                </c:pt>
                <c:pt idx="190">
                  <c:v>7.0407004947381502E-3</c:v>
                </c:pt>
                <c:pt idx="191">
                  <c:v>7.0799910649173015E-3</c:v>
                </c:pt>
                <c:pt idx="192">
                  <c:v>7.1206259375666825E-3</c:v>
                </c:pt>
                <c:pt idx="193">
                  <c:v>7.1344616658630677E-3</c:v>
                </c:pt>
                <c:pt idx="194">
                  <c:v>7.1480935037615545E-3</c:v>
                </c:pt>
                <c:pt idx="195">
                  <c:v>7.1748185750719626E-3</c:v>
                </c:pt>
                <c:pt idx="196">
                  <c:v>7.2005819494314061E-3</c:v>
                </c:pt>
                <c:pt idx="197">
                  <c:v>7.2131943342057525E-3</c:v>
                </c:pt>
                <c:pt idx="198">
                  <c:v>7.2256028285822005E-3</c:v>
                </c:pt>
                <c:pt idx="199">
                  <c:v>7.2378074321555186E-3</c:v>
                </c:pt>
                <c:pt idx="200">
                  <c:v>7.2616814699892158E-3</c:v>
                </c:pt>
                <c:pt idx="201">
                  <c:v>7.2845869393900475E-3</c:v>
                </c:pt>
                <c:pt idx="202">
                  <c:v>7.2957720893529476E-3</c:v>
                </c:pt>
                <c:pt idx="203">
                  <c:v>7.3067533485127178E-3</c:v>
                </c:pt>
                <c:pt idx="204">
                  <c:v>7.3175307168693582E-3</c:v>
                </c:pt>
                <c:pt idx="205">
                  <c:v>7.3385533586252851E-3</c:v>
                </c:pt>
                <c:pt idx="206">
                  <c:v>7.3586012819404356E-3</c:v>
                </c:pt>
                <c:pt idx="207">
                  <c:v>7.3683591959572414E-3</c:v>
                </c:pt>
                <c:pt idx="208">
                  <c:v>7.3779132191709174E-3</c:v>
                </c:pt>
                <c:pt idx="209">
                  <c:v>7.3872633513383246E-3</c:v>
                </c:pt>
                <c:pt idx="210">
                  <c:v>7.4054342220693705E-3</c:v>
                </c:pt>
                <c:pt idx="211">
                  <c:v>7.4228214403182502E-3</c:v>
                </c:pt>
                <c:pt idx="212">
                  <c:v>7.4323309346790989E-3</c:v>
                </c:pt>
                <c:pt idx="213">
                  <c:v>7.4428153552563714E-3</c:v>
                </c:pt>
                <c:pt idx="214">
                  <c:v>7.4542747018879751E-3</c:v>
                </c:pt>
                <c:pt idx="215">
                  <c:v>7.48802811578686E-3</c:v>
                </c:pt>
                <c:pt idx="216">
                  <c:v>7.5261953311289709E-3</c:v>
                </c:pt>
                <c:pt idx="217">
                  <c:v>7.5435042369231819E-3</c:v>
                </c:pt>
                <c:pt idx="218">
                  <c:v>7.5617880697442796E-3</c:v>
                </c:pt>
                <c:pt idx="219">
                  <c:v>7.6017638068670576E-3</c:v>
                </c:pt>
                <c:pt idx="220">
                  <c:v>7.6446726738099713E-3</c:v>
                </c:pt>
                <c:pt idx="221">
                  <c:v>7.6678311437916591E-3</c:v>
                </c:pt>
                <c:pt idx="222">
                  <c:v>7.6919645418538352E-3</c:v>
                </c:pt>
                <c:pt idx="223">
                  <c:v>7.7170728679154532E-3</c:v>
                </c:pt>
                <c:pt idx="224">
                  <c:v>7.7707047104624847E-3</c:v>
                </c:pt>
                <c:pt idx="225">
                  <c:v>7.8272554583158627E-3</c:v>
                </c:pt>
                <c:pt idx="226">
                  <c:v>7.857238428508051E-3</c:v>
                </c:pt>
                <c:pt idx="227">
                  <c:v>7.8881963280774681E-3</c:v>
                </c:pt>
                <c:pt idx="228">
                  <c:v>7.9201291574293453E-3</c:v>
                </c:pt>
                <c:pt idx="229">
                  <c:v>7.987419367213219E-3</c:v>
                </c:pt>
                <c:pt idx="230">
                  <c:v>8.0576097774431865E-3</c:v>
                </c:pt>
                <c:pt idx="231">
                  <c:v>8.0944172594354935E-3</c:v>
                </c:pt>
                <c:pt idx="232">
                  <c:v>8.1318786040185387E-3</c:v>
                </c:pt>
                <c:pt idx="233">
                  <c:v>8.1687095360227779E-3</c:v>
                </c:pt>
                <c:pt idx="234">
                  <c:v>8.2563095769455641E-3</c:v>
                </c:pt>
                <c:pt idx="235">
                  <c:v>8.3385919658518493E-3</c:v>
                </c:pt>
                <c:pt idx="236">
                  <c:v>8.3697140039151741E-3</c:v>
                </c:pt>
                <c:pt idx="237">
                  <c:v>8.3998845587229809E-3</c:v>
                </c:pt>
                <c:pt idx="238">
                  <c:v>8.4572500073213756E-3</c:v>
                </c:pt>
                <c:pt idx="239">
                  <c:v>8.5110519411846219E-3</c:v>
                </c:pt>
                <c:pt idx="240">
                  <c:v>8.536465076554034E-3</c:v>
                </c:pt>
                <c:pt idx="241">
                  <c:v>8.5609267273711875E-3</c:v>
                </c:pt>
                <c:pt idx="242">
                  <c:v>8.5844368934739901E-3</c:v>
                </c:pt>
                <c:pt idx="243">
                  <c:v>8.6284895754388628E-3</c:v>
                </c:pt>
                <c:pt idx="244">
                  <c:v>8.6689627070135611E-3</c:v>
                </c:pt>
                <c:pt idx="245">
                  <c:v>8.6877154469511275E-3</c:v>
                </c:pt>
                <c:pt idx="246">
                  <c:v>8.7055167011207413E-3</c:v>
                </c:pt>
                <c:pt idx="247">
                  <c:v>8.7223664694413561E-3</c:v>
                </c:pt>
                <c:pt idx="248">
                  <c:v>8.7531042865925581E-3</c:v>
                </c:pt>
                <c:pt idx="249">
                  <c:v>8.7802506818024373E-3</c:v>
                </c:pt>
                <c:pt idx="250">
                  <c:v>8.7923430190950391E-3</c:v>
                </c:pt>
                <c:pt idx="251">
                  <c:v>8.8034838698902718E-3</c:v>
                </c:pt>
                <c:pt idx="252">
                  <c:v>8.8136732340260426E-3</c:v>
                </c:pt>
                <c:pt idx="253">
                  <c:v>8.8310939975196536E-3</c:v>
                </c:pt>
                <c:pt idx="254">
                  <c:v>8.8450988864507973E-3</c:v>
                </c:pt>
                <c:pt idx="255">
                  <c:v>8.8516291979823247E-3</c:v>
                </c:pt>
                <c:pt idx="256">
                  <c:v>8.8583064039526871E-3</c:v>
                </c:pt>
                <c:pt idx="257">
                  <c:v>8.865130504523977E-3</c:v>
                </c:pt>
                <c:pt idx="258">
                  <c:v>8.8794843597213759E-3</c:v>
                </c:pt>
                <c:pt idx="259">
                  <c:v>8.8938958523321343E-3</c:v>
                </c:pt>
                <c:pt idx="260">
                  <c:v>8.9014544258270156E-3</c:v>
                </c:pt>
                <c:pt idx="261">
                  <c:v>8.9091598937607319E-3</c:v>
                </c:pt>
                <c:pt idx="262">
                  <c:v>8.9170122562953757E-3</c:v>
                </c:pt>
                <c:pt idx="263">
                  <c:v>8.9334252680998531E-3</c:v>
                </c:pt>
                <c:pt idx="264">
                  <c:v>8.9498906530105504E-3</c:v>
                </c:pt>
                <c:pt idx="265">
                  <c:v>8.9584774887119245E-3</c:v>
                </c:pt>
                <c:pt idx="266">
                  <c:v>8.9672112190952724E-3</c:v>
                </c:pt>
                <c:pt idx="267">
                  <c:v>8.9760918442416404E-3</c:v>
                </c:pt>
                <c:pt idx="268">
                  <c:v>8.9945643840342697E-3</c:v>
                </c:pt>
                <c:pt idx="269">
                  <c:v>9.0130832915658043E-3</c:v>
                </c:pt>
                <c:pt idx="270">
                  <c:v>9.0226983901220414E-3</c:v>
                </c:pt>
                <c:pt idx="271">
                  <c:v>9.0324603835223449E-3</c:v>
                </c:pt>
                <c:pt idx="272">
                  <c:v>9.0423692716856685E-3</c:v>
                </c:pt>
                <c:pt idx="273">
                  <c:v>9.0629017183578124E-3</c:v>
                </c:pt>
                <c:pt idx="274">
                  <c:v>9.0834737718881176E-3</c:v>
                </c:pt>
                <c:pt idx="275">
                  <c:v>9.0941171339475879E-3</c:v>
                </c:pt>
                <c:pt idx="276">
                  <c:v>9.1049073908511247E-3</c:v>
                </c:pt>
                <c:pt idx="277">
                  <c:v>9.1158445425987278E-3</c:v>
                </c:pt>
                <c:pt idx="278">
                  <c:v>9.1384372832544383E-3</c:v>
                </c:pt>
                <c:pt idx="279">
                  <c:v>9.1610620981918967E-3</c:v>
                </c:pt>
                <c:pt idx="280">
                  <c:v>9.1727337243219242E-3</c:v>
                </c:pt>
                <c:pt idx="281">
                  <c:v>9.1845522452960182E-3</c:v>
                </c:pt>
                <c:pt idx="282">
                  <c:v>9.1965176613573174E-3</c:v>
                </c:pt>
                <c:pt idx="283">
                  <c:v>9.2211710920967853E-3</c:v>
                </c:pt>
                <c:pt idx="284">
                  <c:v>9.2458482748536408E-3</c:v>
                </c:pt>
                <c:pt idx="285">
                  <c:v>9.2585481657836421E-3</c:v>
                </c:pt>
                <c:pt idx="286">
                  <c:v>9.2713949517198024E-3</c:v>
                </c:pt>
                <c:pt idx="287">
                  <c:v>9.2843886326621217E-3</c:v>
                </c:pt>
                <c:pt idx="288">
                  <c:v>9.3111031595542286E-3</c:v>
                </c:pt>
                <c:pt idx="289">
                  <c:v>9.3378323071413583E-3</c:v>
                </c:pt>
                <c:pt idx="290">
                  <c:v>9.3515604636007499E-3</c:v>
                </c:pt>
                <c:pt idx="291">
                  <c:v>9.3654355150663005E-3</c:v>
                </c:pt>
                <c:pt idx="292">
                  <c:v>9.3794574617811488E-3</c:v>
                </c:pt>
                <c:pt idx="293">
                  <c:v>9.4082335015928855E-3</c:v>
                </c:pt>
                <c:pt idx="294">
                  <c:v>9.4370142004041035E-3</c:v>
                </c:pt>
                <c:pt idx="295">
                  <c:v>9.451770623122302E-3</c:v>
                </c:pt>
                <c:pt idx="296">
                  <c:v>9.4666739410897982E-3</c:v>
                </c:pt>
                <c:pt idx="297">
                  <c:v>9.4817241543065922E-3</c:v>
                </c:pt>
                <c:pt idx="298">
                  <c:v>9.5204566303583316E-3</c:v>
                </c:pt>
                <c:pt idx="299">
                  <c:v>9.5591786503457232E-3</c:v>
                </c:pt>
                <c:pt idx="300">
                  <c:v>9.5751102356256279E-3</c:v>
                </c:pt>
                <c:pt idx="301">
                  <c:v>9.5911887163979692E-3</c:v>
                </c:pt>
                <c:pt idx="302">
                  <c:v>9.6240890797079839E-3</c:v>
                </c:pt>
                <c:pt idx="303">
                  <c:v>9.6569715936822842E-3</c:v>
                </c:pt>
                <c:pt idx="304">
                  <c:v>9.6737845516736698E-3</c:v>
                </c:pt>
                <c:pt idx="305">
                  <c:v>9.6907444052385383E-3</c:v>
                </c:pt>
                <c:pt idx="306">
                  <c:v>9.7078511543768897E-3</c:v>
                </c:pt>
                <c:pt idx="307">
                  <c:v>9.7428143540923013E-3</c:v>
                </c:pt>
                <c:pt idx="308">
                  <c:v>9.7777471066651245E-3</c:v>
                </c:pt>
                <c:pt idx="309">
                  <c:v>9.7955883337519367E-3</c:v>
                </c:pt>
                <c:pt idx="310">
                  <c:v>9.8135764566553707E-3</c:v>
                </c:pt>
                <c:pt idx="311">
                  <c:v>9.8317114752133339E-3</c:v>
                </c:pt>
                <c:pt idx="312">
                  <c:v>9.8687379796735825E-3</c:v>
                </c:pt>
                <c:pt idx="313">
                  <c:v>9.9057205066388487E-3</c:v>
                </c:pt>
                <c:pt idx="314">
                  <c:v>9.9245900040367818E-3</c:v>
                </c:pt>
                <c:pt idx="315">
                  <c:v>9.9436063971702904E-3</c:v>
                </c:pt>
                <c:pt idx="316">
                  <c:v>9.9627696861204207E-3</c:v>
                </c:pt>
                <c:pt idx="317">
                  <c:v>1.0001859978820601E-2</c:v>
                </c:pt>
                <c:pt idx="318">
                  <c:v>1.0040864846363462E-2</c:v>
                </c:pt>
                <c:pt idx="319">
                  <c:v>1.0060600885813953E-2</c:v>
                </c:pt>
                <c:pt idx="320">
                  <c:v>1.0080322092093086E-2</c:v>
                </c:pt>
                <c:pt idx="321">
                  <c:v>1.0100028465200861E-2</c:v>
                </c:pt>
                <c:pt idx="322">
                  <c:v>1.0139673433432844E-2</c:v>
                </c:pt>
                <c:pt idx="323">
                  <c:v>1.0178705625594198E-2</c:v>
                </c:pt>
                <c:pt idx="324">
                  <c:v>1.0198337832764137E-2</c:v>
                </c:pt>
                <c:pt idx="325">
                  <c:v>1.0217955206681673E-2</c:v>
                </c:pt>
                <c:pt idx="326">
                  <c:v>1.023755774742785E-2</c:v>
                </c:pt>
                <c:pt idx="327">
                  <c:v>1.0277002731935807E-2</c:v>
                </c:pt>
                <c:pt idx="328">
                  <c:v>1.0315819578131658E-2</c:v>
                </c:pt>
                <c:pt idx="329">
                  <c:v>1.0335347952777907E-2</c:v>
                </c:pt>
                <c:pt idx="330">
                  <c:v>1.0354861494252798E-2</c:v>
                </c:pt>
                <c:pt idx="331">
                  <c:v>1.0374360202475286E-2</c:v>
                </c:pt>
                <c:pt idx="332">
                  <c:v>1.0413605264908423E-2</c:v>
                </c:pt>
                <c:pt idx="333">
                  <c:v>1.0452206703003286E-2</c:v>
                </c:pt>
                <c:pt idx="334">
                  <c:v>1.0471631245044799E-2</c:v>
                </c:pt>
                <c:pt idx="335">
                  <c:v>1.0491040953914954E-2</c:v>
                </c:pt>
                <c:pt idx="336">
                  <c:v>1.0510435829532705E-2</c:v>
                </c:pt>
                <c:pt idx="337">
                  <c:v>1.0549481029865268E-2</c:v>
                </c:pt>
                <c:pt idx="338">
                  <c:v>1.0587866999479667E-2</c:v>
                </c:pt>
                <c:pt idx="339">
                  <c:v>1.0607187708835397E-2</c:v>
                </c:pt>
                <c:pt idx="340">
                  <c:v>1.0626493584938723E-2</c:v>
                </c:pt>
                <c:pt idx="341">
                  <c:v>1.0645784627789645E-2</c:v>
                </c:pt>
                <c:pt idx="342">
                  <c:v>1.0684630024428989E-2</c:v>
                </c:pt>
                <c:pt idx="343">
                  <c:v>1.0722800466588245E-2</c:v>
                </c:pt>
                <c:pt idx="344">
                  <c:v>1.0742017343177146E-2</c:v>
                </c:pt>
                <c:pt idx="345">
                  <c:v>1.0761219386432597E-2</c:v>
                </c:pt>
                <c:pt idx="346">
                  <c:v>1.0780406596435643E-2</c:v>
                </c:pt>
                <c:pt idx="347">
                  <c:v>1.0819052246114163E-2</c:v>
                </c:pt>
                <c:pt idx="348">
                  <c:v>1.0857007103680649E-2</c:v>
                </c:pt>
                <c:pt idx="349">
                  <c:v>1.0876120147340629E-2</c:v>
                </c:pt>
                <c:pt idx="350">
                  <c:v>1.0895218357586112E-2</c:v>
                </c:pt>
                <c:pt idx="351">
                  <c:v>1.0914301734741283E-2</c:v>
                </c:pt>
                <c:pt idx="352">
                  <c:v>1.0952747692570449E-2</c:v>
                </c:pt>
                <c:pt idx="353">
                  <c:v>1.0990486909865371E-2</c:v>
                </c:pt>
                <c:pt idx="354">
                  <c:v>1.1009496120515383E-2</c:v>
                </c:pt>
                <c:pt idx="355">
                  <c:v>1.1028490497750898E-2</c:v>
                </c:pt>
                <c:pt idx="356">
                  <c:v>1.1047470041652963E-2</c:v>
                </c:pt>
                <c:pt idx="357">
                  <c:v>1.1085716361339445E-2</c:v>
                </c:pt>
                <c:pt idx="358">
                  <c:v>1.1123239884494041E-2</c:v>
                </c:pt>
                <c:pt idx="359">
                  <c:v>1.1142145261890946E-2</c:v>
                </c:pt>
                <c:pt idx="360">
                  <c:v>1.11610358059544E-2</c:v>
                </c:pt>
                <c:pt idx="361">
                  <c:v>1.1179911516765451E-2</c:v>
                </c:pt>
                <c:pt idx="362">
                  <c:v>1.1217958250097823E-2</c:v>
                </c:pt>
                <c:pt idx="363">
                  <c:v>1.1255266026594102E-2</c:v>
                </c:pt>
                <c:pt idx="364">
                  <c:v>1.12740675707379E-2</c:v>
                </c:pt>
                <c:pt idx="365">
                  <c:v>1.1292854281467202E-2</c:v>
                </c:pt>
                <c:pt idx="366">
                  <c:v>1.1311626158944099E-2</c:v>
                </c:pt>
                <c:pt idx="367">
                  <c:v>1.1349473356414194E-2</c:v>
                </c:pt>
                <c:pt idx="368">
                  <c:v>1.1386565335436138E-2</c:v>
                </c:pt>
                <c:pt idx="369">
                  <c:v>1.1405263046164738E-2</c:v>
                </c:pt>
                <c:pt idx="370">
                  <c:v>1.1423945923559886E-2</c:v>
                </c:pt>
                <c:pt idx="371">
                  <c:v>1.1442613967621584E-2</c:v>
                </c:pt>
                <c:pt idx="372">
                  <c:v>1.1480261677992248E-2</c:v>
                </c:pt>
                <c:pt idx="373">
                  <c:v>1.1517137810209688E-2</c:v>
                </c:pt>
                <c:pt idx="374">
                  <c:v>1.1535731687523088E-2</c:v>
                </c:pt>
                <c:pt idx="375">
                  <c:v>1.1554310731340944E-2</c:v>
                </c:pt>
                <c:pt idx="376">
                  <c:v>1.1572874941906397E-2</c:v>
                </c:pt>
                <c:pt idx="377">
                  <c:v>1.161032321248164E-2</c:v>
                </c:pt>
                <c:pt idx="378">
                  <c:v>1.1646983450266379E-2</c:v>
                </c:pt>
                <c:pt idx="379">
                  <c:v>1.1665473493921441E-2</c:v>
                </c:pt>
                <c:pt idx="380">
                  <c:v>1.1683948704162006E-2</c:v>
                </c:pt>
                <c:pt idx="381">
                  <c:v>1.1702409081069121E-2</c:v>
                </c:pt>
                <c:pt idx="382">
                  <c:v>1.1758443898381099E-2</c:v>
                </c:pt>
                <c:pt idx="383">
                  <c:v>1.1812855478491313E-2</c:v>
                </c:pt>
                <c:pt idx="384">
                  <c:v>1.1831185845817549E-2</c:v>
                </c:pt>
                <c:pt idx="385">
                  <c:v>1.1877386422347314E-2</c:v>
                </c:pt>
                <c:pt idx="386">
                  <c:v>1.1922222543284677E-2</c:v>
                </c:pt>
                <c:pt idx="387">
                  <c:v>1.1940306854993921E-2</c:v>
                </c:pt>
                <c:pt idx="388">
                  <c:v>1.1958350157366127E-2</c:v>
                </c:pt>
                <c:pt idx="389">
                  <c:v>1.1994694214293446E-2</c:v>
                </c:pt>
                <c:pt idx="390">
                  <c:v>1.2030113273808762E-2</c:v>
                </c:pt>
                <c:pt idx="391">
                  <c:v>1.2047951529657874E-2</c:v>
                </c:pt>
                <c:pt idx="392">
                  <c:v>1.2065748776169949E-2</c:v>
                </c:pt>
                <c:pt idx="393">
                  <c:v>1.2083505013344986E-2</c:v>
                </c:pt>
                <c:pt idx="394">
                  <c:v>1.2119283170154798E-2</c:v>
                </c:pt>
                <c:pt idx="395">
                  <c:v>1.2154119868593716E-2</c:v>
                </c:pt>
                <c:pt idx="396">
                  <c:v>1.2171671059083566E-2</c:v>
                </c:pt>
                <c:pt idx="397">
                  <c:v>1.2189181240074287E-2</c:v>
                </c:pt>
                <c:pt idx="398">
                  <c:v>1.2206650411809017E-2</c:v>
                </c:pt>
                <c:pt idx="399">
                  <c:v>1.2241862618117551E-2</c:v>
                </c:pt>
                <c:pt idx="400">
                  <c:v>1.2276117004648146E-2</c:v>
                </c:pt>
                <c:pt idx="401">
                  <c:v>1.2293381129373504E-2</c:v>
                </c:pt>
                <c:pt idx="402">
                  <c:v>1.2310604244761825E-2</c:v>
                </c:pt>
                <c:pt idx="403">
                  <c:v>1.2327786350651015E-2</c:v>
                </c:pt>
                <c:pt idx="404">
                  <c:v>1.2362432552049201E-2</c:v>
                </c:pt>
                <c:pt idx="405">
                  <c:v>1.2396104679945896E-2</c:v>
                </c:pt>
                <c:pt idx="406">
                  <c:v>1.2413081738663623E-2</c:v>
                </c:pt>
                <c:pt idx="407">
                  <c:v>1.2430017788044312E-2</c:v>
                </c:pt>
                <c:pt idx="408">
                  <c:v>1.2446912827844825E-2</c:v>
                </c:pt>
                <c:pt idx="409">
                  <c:v>1.2480992966033371E-2</c:v>
                </c:pt>
                <c:pt idx="410">
                  <c:v>1.2514082892460809E-2</c:v>
                </c:pt>
                <c:pt idx="411">
                  <c:v>1.2530772885008812E-2</c:v>
                </c:pt>
                <c:pt idx="412">
                  <c:v>1.2547421867976638E-2</c:v>
                </c:pt>
                <c:pt idx="413">
                  <c:v>1.2564029841445334E-2</c:v>
                </c:pt>
                <c:pt idx="414">
                  <c:v>1.2597543854180698E-2</c:v>
                </c:pt>
                <c:pt idx="415">
                  <c:v>1.2630051640328821E-2</c:v>
                </c:pt>
                <c:pt idx="416">
                  <c:v>1.2646454566301868E-2</c:v>
                </c:pt>
                <c:pt idx="417">
                  <c:v>1.2662816482694739E-2</c:v>
                </c:pt>
                <c:pt idx="418">
                  <c:v>1.267913738958848E-2</c:v>
                </c:pt>
                <c:pt idx="419">
                  <c:v>1.2712085210682863E-2</c:v>
                </c:pt>
                <c:pt idx="420">
                  <c:v>1.274401092160482E-2</c:v>
                </c:pt>
                <c:pt idx="421">
                  <c:v>1.2760126780678727E-2</c:v>
                </c:pt>
                <c:pt idx="422">
                  <c:v>1.2776201630253503E-2</c:v>
                </c:pt>
                <c:pt idx="423">
                  <c:v>1.2792235470248103E-2</c:v>
                </c:pt>
                <c:pt idx="424">
                  <c:v>1.2824617029893645E-2</c:v>
                </c:pt>
                <c:pt idx="425">
                  <c:v>1.2855960734343697E-2</c:v>
                </c:pt>
                <c:pt idx="426">
                  <c:v>1.287178952635637E-2</c:v>
                </c:pt>
                <c:pt idx="427">
                  <c:v>1.2887577308788867E-2</c:v>
                </c:pt>
                <c:pt idx="428">
                  <c:v>1.2903324081641188E-2</c:v>
                </c:pt>
                <c:pt idx="429">
                  <c:v>1.2935139306247864E-2</c:v>
                </c:pt>
                <c:pt idx="430">
                  <c:v>1.2965901076762432E-2</c:v>
                </c:pt>
                <c:pt idx="431">
                  <c:v>1.2981442801389687E-2</c:v>
                </c:pt>
                <c:pt idx="432">
                  <c:v>1.2996943516436765E-2</c:v>
                </c:pt>
                <c:pt idx="433">
                  <c:v>1.3012403221903668E-2</c:v>
                </c:pt>
                <c:pt idx="434">
                  <c:v>1.3043652034288405E-2</c:v>
                </c:pt>
                <c:pt idx="435">
                  <c:v>1.3073831946915915E-2</c:v>
                </c:pt>
                <c:pt idx="436">
                  <c:v>1.3089086604076705E-2</c:v>
                </c:pt>
                <c:pt idx="437">
                  <c:v>1.3104300251495227E-2</c:v>
                </c:pt>
                <c:pt idx="438">
                  <c:v>1.3119472889252526E-2</c:v>
                </c:pt>
                <c:pt idx="439">
                  <c:v>1.315015520855815E-2</c:v>
                </c:pt>
                <c:pt idx="440">
                  <c:v>1.3179753343264267E-2</c:v>
                </c:pt>
                <c:pt idx="441">
                  <c:v>1.3194720932553361E-2</c:v>
                </c:pt>
                <c:pt idx="442">
                  <c:v>1.320964751201914E-2</c:v>
                </c:pt>
                <c:pt idx="443">
                  <c:v>1.3224533081904744E-2</c:v>
                </c:pt>
                <c:pt idx="444">
                  <c:v>1.3254648823843123E-2</c:v>
                </c:pt>
                <c:pt idx="445">
                  <c:v>1.3283665263862376E-2</c:v>
                </c:pt>
                <c:pt idx="446">
                  <c:v>1.3298345785036636E-2</c:v>
                </c:pt>
                <c:pt idx="447">
                  <c:v>1.3312985296468627E-2</c:v>
                </c:pt>
                <c:pt idx="448">
                  <c:v>1.3327583798077303E-2</c:v>
                </c:pt>
                <c:pt idx="449">
                  <c:v>1.3357132874956362E-2</c:v>
                </c:pt>
                <c:pt idx="450">
                  <c:v>1.3385567707089319E-2</c:v>
                </c:pt>
                <c:pt idx="451">
                  <c:v>1.3399961159905605E-2</c:v>
                </c:pt>
                <c:pt idx="452">
                  <c:v>1.3414313602979622E-2</c:v>
                </c:pt>
                <c:pt idx="453">
                  <c:v>1.3428625036149278E-2</c:v>
                </c:pt>
                <c:pt idx="454">
                  <c:v>1.3457607356818965E-2</c:v>
                </c:pt>
                <c:pt idx="455">
                  <c:v>1.3485460671243121E-2</c:v>
                </c:pt>
                <c:pt idx="456">
                  <c:v>1.3499567055539341E-2</c:v>
                </c:pt>
                <c:pt idx="457">
                  <c:v>1.3513632429850153E-2</c:v>
                </c:pt>
                <c:pt idx="458">
                  <c:v>1.3556548385392553E-2</c:v>
                </c:pt>
                <c:pt idx="459">
                  <c:v>1.3597163469992735E-2</c:v>
                </c:pt>
                <c:pt idx="460">
                  <c:v>1.3610941775621388E-2</c:v>
                </c:pt>
                <c:pt idx="461">
                  <c:v>1.362467907134568E-2</c:v>
                </c:pt>
                <c:pt idx="462">
                  <c:v>1.3652527592962945E-2</c:v>
                </c:pt>
                <c:pt idx="463">
                  <c:v>1.3679218155685513E-2</c:v>
                </c:pt>
                <c:pt idx="464">
                  <c:v>1.3692750402050091E-2</c:v>
                </c:pt>
                <c:pt idx="465">
                  <c:v>1.3706241638591354E-2</c:v>
                </c:pt>
                <c:pt idx="466">
                  <c:v>1.3719691865228256E-2</c:v>
                </c:pt>
                <c:pt idx="467">
                  <c:v>1.3753889722464274E-2</c:v>
                </c:pt>
                <c:pt idx="468">
                  <c:v>1.3786327849847346E-2</c:v>
                </c:pt>
                <c:pt idx="469">
                  <c:v>1.379953201705808E-2</c:v>
                </c:pt>
                <c:pt idx="470">
                  <c:v>1.3812695174364453E-2</c:v>
                </c:pt>
                <c:pt idx="471">
                  <c:v>1.3839409493643004E-2</c:v>
                </c:pt>
                <c:pt idx="472">
                  <c:v>1.3864937704384239E-2</c:v>
                </c:pt>
                <c:pt idx="473">
                  <c:v>1.3877895812006713E-2</c:v>
                </c:pt>
                <c:pt idx="474">
                  <c:v>1.3890812909724826E-2</c:v>
                </c:pt>
                <c:pt idx="475">
                  <c:v>1.3903688997457531E-2</c:v>
                </c:pt>
                <c:pt idx="476">
                  <c:v>1.3929836056526906E-2</c:v>
                </c:pt>
                <c:pt idx="477">
                  <c:v>1.3954783248939506E-2</c:v>
                </c:pt>
                <c:pt idx="478">
                  <c:v>1.3967454286907266E-2</c:v>
                </c:pt>
                <c:pt idx="479">
                  <c:v>1.3980084314889618E-2</c:v>
                </c:pt>
                <c:pt idx="480">
                  <c:v>1.3992673332886563E-2</c:v>
                </c:pt>
                <c:pt idx="481">
                  <c:v>1.4018253021820989E-2</c:v>
                </c:pt>
                <c:pt idx="482">
                  <c:v>1.4042619305020265E-2</c:v>
                </c:pt>
                <c:pt idx="483">
                  <c:v>1.4055003273090172E-2</c:v>
                </c:pt>
                <c:pt idx="484">
                  <c:v>1.4067346231174671E-2</c:v>
                </c:pt>
                <c:pt idx="485">
                  <c:v>1.4079648179192716E-2</c:v>
                </c:pt>
                <c:pt idx="486">
                  <c:v>1.4111016229776674E-2</c:v>
                </c:pt>
                <c:pt idx="487">
                  <c:v>1.4140542769177644E-2</c:v>
                </c:pt>
                <c:pt idx="488">
                  <c:v>1.4152598657121152E-2</c:v>
                </c:pt>
                <c:pt idx="489">
                  <c:v>1.4164613534998205E-2</c:v>
                </c:pt>
                <c:pt idx="490">
                  <c:v>1.4189058142052662E-2</c:v>
                </c:pt>
                <c:pt idx="491">
                  <c:v>1.4212262946085019E-2</c:v>
                </c:pt>
                <c:pt idx="492">
                  <c:v>1.422407277371085E-2</c:v>
                </c:pt>
                <c:pt idx="493">
                  <c:v>1.4235841591270226E-2</c:v>
                </c:pt>
                <c:pt idx="494">
                  <c:v>1.4247569398844195E-2</c:v>
                </c:pt>
                <c:pt idx="495">
                  <c:v>1.4271446288561437E-2</c:v>
                </c:pt>
                <c:pt idx="496">
                  <c:v>1.4294070528151348E-2</c:v>
                </c:pt>
                <c:pt idx="497">
                  <c:v>1.4305593285312002E-2</c:v>
                </c:pt>
                <c:pt idx="498">
                  <c:v>1.4317075032325155E-2</c:v>
                </c:pt>
                <c:pt idx="499">
                  <c:v>1.4328515769271855E-2</c:v>
                </c:pt>
                <c:pt idx="500">
                  <c:v>1.4351824820514707E-2</c:v>
                </c:pt>
                <c:pt idx="501">
                  <c:v>1.4373868616150975E-2</c:v>
                </c:pt>
                <c:pt idx="502">
                  <c:v>1.4385104302522267E-2</c:v>
                </c:pt>
                <c:pt idx="503">
                  <c:v>1.4396298978908151E-2</c:v>
                </c:pt>
                <c:pt idx="504">
                  <c:v>1.4407452645146535E-2</c:v>
                </c:pt>
                <c:pt idx="505">
                  <c:v>1.4430193733941204E-2</c:v>
                </c:pt>
                <c:pt idx="506">
                  <c:v>1.4451661841959895E-2</c:v>
                </c:pt>
                <c:pt idx="507">
                  <c:v>1.446263825682137E-2</c:v>
                </c:pt>
                <c:pt idx="508">
                  <c:v>1.4473601460976981E-2</c:v>
                </c:pt>
                <c:pt idx="509">
                  <c:v>1.4484551454345684E-2</c:v>
                </c:pt>
                <c:pt idx="510">
                  <c:v>1.4506983949160354E-2</c:v>
                </c:pt>
                <c:pt idx="511">
                  <c:v>1.4528219319789315E-2</c:v>
                </c:pt>
                <c:pt idx="512">
                  <c:v>1.4539103259142427E-2</c:v>
                </c:pt>
                <c:pt idx="513">
                  <c:v>1.4549973987789677E-2</c:v>
                </c:pt>
                <c:pt idx="514">
                  <c:v>1.4560831505568972E-2</c:v>
                </c:pt>
                <c:pt idx="515">
                  <c:v>1.4583085113843987E-2</c:v>
                </c:pt>
                <c:pt idx="516">
                  <c:v>1.4604129468736016E-2</c:v>
                </c:pt>
                <c:pt idx="517">
                  <c:v>1.4614920932580766E-2</c:v>
                </c:pt>
                <c:pt idx="518">
                  <c:v>1.4690091276569062E-2</c:v>
                </c:pt>
                <c:pt idx="519">
                  <c:v>1.4764614290783129E-2</c:v>
                </c:pt>
                <c:pt idx="520">
                  <c:v>1.4838489974898783E-2</c:v>
                </c:pt>
                <c:pt idx="521">
                  <c:v>1.4911718328510792E-2</c:v>
                </c:pt>
                <c:pt idx="522">
                  <c:v>1.4984299351132879E-2</c:v>
                </c:pt>
                <c:pt idx="523">
                  <c:v>1.5056233042440859E-2</c:v>
                </c:pt>
                <c:pt idx="524">
                  <c:v>1.5127519402029499E-2</c:v>
                </c:pt>
                <c:pt idx="525">
                  <c:v>1.5198158429574615E-2</c:v>
                </c:pt>
                <c:pt idx="526">
                  <c:v>1.5268150124670976E-2</c:v>
                </c:pt>
                <c:pt idx="527">
                  <c:v>1.533749448691335E-2</c:v>
                </c:pt>
                <c:pt idx="528">
                  <c:v>1.5406191515977552E-2</c:v>
                </c:pt>
                <c:pt idx="529">
                  <c:v>1.5474241211458351E-2</c:v>
                </c:pt>
                <c:pt idx="530">
                  <c:v>1.5541643573031561E-2</c:v>
                </c:pt>
                <c:pt idx="531">
                  <c:v>1.5608398600291951E-2</c:v>
                </c:pt>
                <c:pt idx="532">
                  <c:v>1.5674506292834289E-2</c:v>
                </c:pt>
                <c:pt idx="533">
                  <c:v>1.573996665057753E-2</c:v>
                </c:pt>
                <c:pt idx="534">
                  <c:v>1.5804779672792257E-2</c:v>
                </c:pt>
                <c:pt idx="535">
                  <c:v>1.5868945359397424E-2</c:v>
                </c:pt>
                <c:pt idx="536">
                  <c:v>1.5932463709987799E-2</c:v>
                </c:pt>
                <c:pt idx="537">
                  <c:v>1.5995334724239196E-2</c:v>
                </c:pt>
                <c:pt idx="538">
                  <c:v>1.6057558401746386E-2</c:v>
                </c:pt>
                <c:pt idx="539">
                  <c:v>1.6119134742185182E-2</c:v>
                </c:pt>
                <c:pt idx="540">
                  <c:v>1.6180063745393491E-2</c:v>
                </c:pt>
                <c:pt idx="541">
                  <c:v>1.6248904233425732E-2</c:v>
                </c:pt>
                <c:pt idx="542">
                  <c:v>1.6308446083909134E-2</c:v>
                </c:pt>
                <c:pt idx="543">
                  <c:v>1.6367340596108448E-2</c:v>
                </c:pt>
                <c:pt idx="544">
                  <c:v>1.642558776969949E-2</c:v>
                </c:pt>
                <c:pt idx="545">
                  <c:v>1.6483187604195981E-2</c:v>
                </c:pt>
                <c:pt idx="546">
                  <c:v>1.6540140099435829E-2</c:v>
                </c:pt>
                <c:pt idx="547">
                  <c:v>1.6596445255094849E-2</c:v>
                </c:pt>
                <c:pt idx="548">
                  <c:v>1.6652103070848856E-2</c:v>
                </c:pt>
                <c:pt idx="549">
                  <c:v>1.6707113546373664E-2</c:v>
                </c:pt>
                <c:pt idx="550">
                  <c:v>1.6761476681426135E-2</c:v>
                </c:pt>
                <c:pt idx="551">
                  <c:v>1.681519247576313E-2</c:v>
                </c:pt>
                <c:pt idx="552">
                  <c:v>1.6868260928979417E-2</c:v>
                </c:pt>
                <c:pt idx="553">
                  <c:v>1.6920682040831858E-2</c:v>
                </c:pt>
                <c:pt idx="554">
                  <c:v>1.6972455811077314E-2</c:v>
                </c:pt>
                <c:pt idx="555">
                  <c:v>1.7023582239472645E-2</c:v>
                </c:pt>
                <c:pt idx="556">
                  <c:v>1.7074061325693668E-2</c:v>
                </c:pt>
                <c:pt idx="557">
                  <c:v>1.7123893069416196E-2</c:v>
                </c:pt>
                <c:pt idx="558">
                  <c:v>1.7173077470478137E-2</c:v>
                </c:pt>
                <c:pt idx="559">
                  <c:v>1.7221614528555307E-2</c:v>
                </c:pt>
                <c:pt idx="560">
                  <c:v>1.7269504243485612E-2</c:v>
                </c:pt>
                <c:pt idx="561">
                  <c:v>1.7316746614782774E-2</c:v>
                </c:pt>
                <c:pt idx="562">
                  <c:v>1.7363341642446795E-2</c:v>
                </c:pt>
                <c:pt idx="563">
                  <c:v>1.7409289326153488E-2</c:v>
                </c:pt>
                <c:pt idx="564">
                  <c:v>1.7454589665578668E-2</c:v>
                </c:pt>
                <c:pt idx="565">
                  <c:v>1.749924266064129E-2</c:v>
                </c:pt>
                <c:pt idx="566">
                  <c:v>1.7543248310936121E-2</c:v>
                </c:pt>
                <c:pt idx="567">
                  <c:v>1.7586643943138247E-2</c:v>
                </c:pt>
                <c:pt idx="568">
                  <c:v>1.7629849975671075E-2</c:v>
                </c:pt>
                <c:pt idx="569">
                  <c:v>1.7672986247293521E-2</c:v>
                </c:pt>
                <c:pt idx="570">
                  <c:v>1.7716052758086631E-2</c:v>
                </c:pt>
                <c:pt idx="571">
                  <c:v>1.775904950796936E-2</c:v>
                </c:pt>
                <c:pt idx="572">
                  <c:v>1.7801976496860661E-2</c:v>
                </c:pt>
                <c:pt idx="573">
                  <c:v>1.7844833724922626E-2</c:v>
                </c:pt>
                <c:pt idx="574">
                  <c:v>1.7887621191912118E-2</c:v>
                </c:pt>
                <c:pt idx="575">
                  <c:v>1.7930338897910181E-2</c:v>
                </c:pt>
                <c:pt idx="576">
                  <c:v>1.7972986842916816E-2</c:v>
                </c:pt>
                <c:pt idx="577">
                  <c:v>1.8015565026850977E-2</c:v>
                </c:pt>
                <c:pt idx="578">
                  <c:v>1.805807344979371E-2</c:v>
                </c:pt>
                <c:pt idx="579">
                  <c:v>1.8100512111501876E-2</c:v>
                </c:pt>
                <c:pt idx="580">
                  <c:v>1.8142881012137568E-2</c:v>
                </c:pt>
                <c:pt idx="581">
                  <c:v>1.8185180151700786E-2</c:v>
                </c:pt>
                <c:pt idx="582">
                  <c:v>1.8227409530029437E-2</c:v>
                </c:pt>
                <c:pt idx="583">
                  <c:v>1.8269569147123521E-2</c:v>
                </c:pt>
                <c:pt idx="584">
                  <c:v>1.8311659003064085E-2</c:v>
                </c:pt>
                <c:pt idx="585">
                  <c:v>1.8353679097689035E-2</c:v>
                </c:pt>
                <c:pt idx="586">
                  <c:v>1.8395629431160465E-2</c:v>
                </c:pt>
                <c:pt idx="587">
                  <c:v>1.8437510003235236E-2</c:v>
                </c:pt>
                <c:pt idx="588">
                  <c:v>1.8479320813994393E-2</c:v>
                </c:pt>
                <c:pt idx="589">
                  <c:v>1.8521061863437938E-2</c:v>
                </c:pt>
                <c:pt idx="590">
                  <c:v>1.8562733151565869E-2</c:v>
                </c:pt>
                <c:pt idx="591">
                  <c:v>1.8604334678216095E-2</c:v>
                </c:pt>
                <c:pt idx="592">
                  <c:v>1.8645866443550707E-2</c:v>
                </c:pt>
                <c:pt idx="593">
                  <c:v>1.8693245896040933E-2</c:v>
                </c:pt>
                <c:pt idx="594">
                  <c:v>1.873462817248317E-2</c:v>
                </c:pt>
                <c:pt idx="595">
                  <c:v>1.8775940687447701E-2</c:v>
                </c:pt>
                <c:pt idx="596">
                  <c:v>1.8817183440934526E-2</c:v>
                </c:pt>
                <c:pt idx="597">
                  <c:v>1.88583564328626E-2</c:v>
                </c:pt>
                <c:pt idx="598">
                  <c:v>1.8899459663312967E-2</c:v>
                </c:pt>
                <c:pt idx="599">
                  <c:v>1.8940493132123537E-2</c:v>
                </c:pt>
                <c:pt idx="600">
                  <c:v>1.8981456839294308E-2</c:v>
                </c:pt>
                <c:pt idx="601">
                  <c:v>1.9022350784906328E-2</c:v>
                </c:pt>
                <c:pt idx="602">
                  <c:v>1.9063174968716456E-2</c:v>
                </c:pt>
                <c:pt idx="603">
                  <c:v>1.9103929390967833E-2</c:v>
                </c:pt>
                <c:pt idx="604">
                  <c:v>1.9144614051579412E-2</c:v>
                </c:pt>
                <c:pt idx="605">
                  <c:v>1.9185228950389099E-2</c:v>
                </c:pt>
                <c:pt idx="606">
                  <c:v>1.9225774087396896E-2</c:v>
                </c:pt>
                <c:pt idx="607">
                  <c:v>1.9266249462764895E-2</c:v>
                </c:pt>
                <c:pt idx="608">
                  <c:v>1.9306655076249957E-2</c:v>
                </c:pt>
                <c:pt idx="609">
                  <c:v>1.9360554762037019E-2</c:v>
                </c:pt>
                <c:pt idx="610">
                  <c:v>1.9387257017895454E-2</c:v>
                </c:pt>
                <c:pt idx="611">
                  <c:v>1.9427453345893797E-2</c:v>
                </c:pt>
                <c:pt idx="612">
                  <c:v>1.9467579912009203E-2</c:v>
                </c:pt>
                <c:pt idx="613">
                  <c:v>1.9507636716241672E-2</c:v>
                </c:pt>
                <c:pt idx="614">
                  <c:v>1.9547623758510158E-2</c:v>
                </c:pt>
                <c:pt idx="615">
                  <c:v>1.958754103881466E-2</c:v>
                </c:pt>
                <c:pt idx="616">
                  <c:v>1.9627388557236225E-2</c:v>
                </c:pt>
                <c:pt idx="617">
                  <c:v>1.9667166313612761E-2</c:v>
                </c:pt>
                <c:pt idx="618">
                  <c:v>1.9706874307944267E-2</c:v>
                </c:pt>
                <c:pt idx="619">
                  <c:v>1.9746497018328091E-2</c:v>
                </c:pt>
                <c:pt idx="620">
                  <c:v>1.9785859619912971E-2</c:v>
                </c:pt>
                <c:pt idx="621">
                  <c:v>1.9824912279123863E-2</c:v>
                </c:pt>
                <c:pt idx="622">
                  <c:v>1.986365499587972E-2</c:v>
                </c:pt>
                <c:pt idx="623">
                  <c:v>1.9902087770180543E-2</c:v>
                </c:pt>
                <c:pt idx="624">
                  <c:v>1.9940210601864239E-2</c:v>
                </c:pt>
                <c:pt idx="625">
                  <c:v>1.9978023490849761E-2</c:v>
                </c:pt>
                <c:pt idx="626">
                  <c:v>2.0015526436975017E-2</c:v>
                </c:pt>
                <c:pt idx="627">
                  <c:v>2.0052719440240008E-2</c:v>
                </c:pt>
                <c:pt idx="628">
                  <c:v>2.008960250048264E-2</c:v>
                </c:pt>
                <c:pt idx="629">
                  <c:v>2.0126175617702913E-2</c:v>
                </c:pt>
                <c:pt idx="630">
                  <c:v>2.0162438791657689E-2</c:v>
                </c:pt>
                <c:pt idx="631">
                  <c:v>2.0198392022346967E-2</c:v>
                </c:pt>
                <c:pt idx="632">
                  <c:v>2.0234035309689702E-2</c:v>
                </c:pt>
                <c:pt idx="633">
                  <c:v>2.0269368653685893E-2</c:v>
                </c:pt>
                <c:pt idx="634">
                  <c:v>2.0304392054011355E-2</c:v>
                </c:pt>
                <c:pt idx="635">
                  <c:v>2.0339105510747135E-2</c:v>
                </c:pt>
                <c:pt idx="636">
                  <c:v>2.037350902373114E-2</c:v>
                </c:pt>
                <c:pt idx="637">
                  <c:v>2.0407602592882323E-2</c:v>
                </c:pt>
                <c:pt idx="638">
                  <c:v>2.0441386218200686E-2</c:v>
                </c:pt>
                <c:pt idx="639">
                  <c:v>2.0474859899443087E-2</c:v>
                </c:pt>
                <c:pt idx="640">
                  <c:v>2.0508023636609529E-2</c:v>
                </c:pt>
                <c:pt idx="641">
                  <c:v>2.0540877429700011E-2</c:v>
                </c:pt>
                <c:pt idx="642">
                  <c:v>2.0573421278633486E-2</c:v>
                </c:pt>
                <c:pt idx="643">
                  <c:v>2.0605655183085769E-2</c:v>
                </c:pt>
                <c:pt idx="644">
                  <c:v>2.0637579143218954E-2</c:v>
                </c:pt>
                <c:pt idx="645">
                  <c:v>2.0679338189799615E-2</c:v>
                </c:pt>
                <c:pt idx="646">
                  <c:v>2.0710557244907706E-2</c:v>
                </c:pt>
                <c:pt idx="647">
                  <c:v>2.0741466325466439E-2</c:v>
                </c:pt>
                <c:pt idx="648">
                  <c:v>2.0772065431205654E-2</c:v>
                </c:pt>
                <c:pt idx="649">
                  <c:v>2.0802354561963259E-2</c:v>
                </c:pt>
                <c:pt idx="650">
                  <c:v>2.0832333717415073E-2</c:v>
                </c:pt>
                <c:pt idx="651">
                  <c:v>2.0862002897426016E-2</c:v>
                </c:pt>
                <c:pt idx="652">
                  <c:v>2.0891362101698917E-2</c:v>
                </c:pt>
                <c:pt idx="653">
                  <c:v>2.0920411330044669E-2</c:v>
                </c:pt>
                <c:pt idx="654">
                  <c:v>2.0949150582220136E-2</c:v>
                </c:pt>
                <c:pt idx="655">
                  <c:v>2.0977579858036204E-2</c:v>
                </c:pt>
                <c:pt idx="656">
                  <c:v>2.100569915724974E-2</c:v>
                </c:pt>
                <c:pt idx="657">
                  <c:v>2.1033508479671635E-2</c:v>
                </c:pt>
                <c:pt idx="658">
                  <c:v>2.1061007825058747E-2</c:v>
                </c:pt>
                <c:pt idx="659">
                  <c:v>2.1088197193221973E-2</c:v>
                </c:pt>
                <c:pt idx="660">
                  <c:v>2.1125280838795168E-2</c:v>
                </c:pt>
                <c:pt idx="661">
                  <c:v>2.1151714342463324E-2</c:v>
                </c:pt>
                <c:pt idx="662">
                  <c:v>2.11778379002725E-2</c:v>
                </c:pt>
                <c:pt idx="663">
                  <c:v>2.1203651512303745E-2</c:v>
                </c:pt>
                <c:pt idx="664">
                  <c:v>2.1229155178313919E-2</c:v>
                </c:pt>
                <c:pt idx="665">
                  <c:v>2.1254348898384068E-2</c:v>
                </c:pt>
                <c:pt idx="666">
                  <c:v>2.1279232672433146E-2</c:v>
                </c:pt>
                <c:pt idx="667">
                  <c:v>2.1303806500299061E-2</c:v>
                </c:pt>
                <c:pt idx="668">
                  <c:v>2.1328070381981812E-2</c:v>
                </c:pt>
                <c:pt idx="669">
                  <c:v>2.13520243174814E-2</c:v>
                </c:pt>
                <c:pt idx="670">
                  <c:v>2.1375668306635731E-2</c:v>
                </c:pt>
                <c:pt idx="671">
                  <c:v>2.1399125213175108E-2</c:v>
                </c:pt>
                <c:pt idx="672">
                  <c:v>2.1422659666578969E-2</c:v>
                </c:pt>
                <c:pt idx="673">
                  <c:v>2.1446281117978305E-2</c:v>
                </c:pt>
                <c:pt idx="674">
                  <c:v>2.1469989567454162E-2</c:v>
                </c:pt>
                <c:pt idx="675">
                  <c:v>2.1493785014925493E-2</c:v>
                </c:pt>
                <c:pt idx="676">
                  <c:v>2.1517667460473344E-2</c:v>
                </c:pt>
                <c:pt idx="677">
                  <c:v>2.154163690401667E-2</c:v>
                </c:pt>
                <c:pt idx="678">
                  <c:v>2.1565693345636516E-2</c:v>
                </c:pt>
                <c:pt idx="679">
                  <c:v>2.1589836785413929E-2</c:v>
                </c:pt>
                <c:pt idx="680">
                  <c:v>2.1614067223267863E-2</c:v>
                </c:pt>
                <c:pt idx="681">
                  <c:v>2.1638384659279364E-2</c:v>
                </c:pt>
                <c:pt idx="682">
                  <c:v>2.1662789093286339E-2</c:v>
                </c:pt>
                <c:pt idx="683">
                  <c:v>2.1687280525612973E-2</c:v>
                </c:pt>
                <c:pt idx="684">
                  <c:v>2.1711858956097174E-2</c:v>
                </c:pt>
                <c:pt idx="685">
                  <c:v>2.1736524384738942E-2</c:v>
                </c:pt>
                <c:pt idx="686">
                  <c:v>2.1761276811619323E-2</c:v>
                </c:pt>
                <c:pt idx="687">
                  <c:v>2.1786116236738318E-2</c:v>
                </c:pt>
                <c:pt idx="688">
                  <c:v>2.1811042660095925E-2</c:v>
                </c:pt>
                <c:pt idx="689">
                  <c:v>2.1836056081692146E-2</c:v>
                </c:pt>
                <c:pt idx="690">
                  <c:v>2.1861156501689072E-2</c:v>
                </c:pt>
                <c:pt idx="691">
                  <c:v>2.1886343919843565E-2</c:v>
                </c:pt>
                <c:pt idx="692">
                  <c:v>2.1911618336398764E-2</c:v>
                </c:pt>
                <c:pt idx="693">
                  <c:v>2.1936979751273622E-2</c:v>
                </c:pt>
                <c:pt idx="694">
                  <c:v>2.1962428164549186E-2</c:v>
                </c:pt>
                <c:pt idx="695">
                  <c:v>2.1987963576144409E-2</c:v>
                </c:pt>
                <c:pt idx="696">
                  <c:v>2.2013585986140338E-2</c:v>
                </c:pt>
                <c:pt idx="697">
                  <c:v>2.2039295394618019E-2</c:v>
                </c:pt>
                <c:pt idx="698">
                  <c:v>2.2065091801496406E-2</c:v>
                </c:pt>
                <c:pt idx="699">
                  <c:v>2.2090975206775498E-2</c:v>
                </c:pt>
                <c:pt idx="700">
                  <c:v>2.2116945610536343E-2</c:v>
                </c:pt>
                <c:pt idx="701">
                  <c:v>2.2143003012778939E-2</c:v>
                </c:pt>
                <c:pt idx="702">
                  <c:v>2.216914741366538E-2</c:v>
                </c:pt>
                <c:pt idx="703">
                  <c:v>2.2195378812952526E-2</c:v>
                </c:pt>
                <c:pt idx="704">
                  <c:v>2.2221697210802471E-2</c:v>
                </c:pt>
                <c:pt idx="705">
                  <c:v>2.2248102607215214E-2</c:v>
                </c:pt>
                <c:pt idx="706">
                  <c:v>2.2274595002190756E-2</c:v>
                </c:pt>
                <c:pt idx="707">
                  <c:v>2.2301174395729095E-2</c:v>
                </c:pt>
                <c:pt idx="708">
                  <c:v>2.2327840787992326E-2</c:v>
                </c:pt>
                <c:pt idx="709">
                  <c:v>2.2354594178818354E-2</c:v>
                </c:pt>
                <c:pt idx="710">
                  <c:v>2.2381434568288228E-2</c:v>
                </c:pt>
                <c:pt idx="711">
                  <c:v>2.2408361956482992E-2</c:v>
                </c:pt>
                <c:pt idx="712">
                  <c:v>2.24353763433216E-2</c:v>
                </c:pt>
                <c:pt idx="713">
                  <c:v>2.24624777288851E-2</c:v>
                </c:pt>
                <c:pt idx="714">
                  <c:v>2.2489666113254536E-2</c:v>
                </c:pt>
                <c:pt idx="715">
                  <c:v>2.2516941496348863E-2</c:v>
                </c:pt>
                <c:pt idx="716">
                  <c:v>2.2544303878168082E-2</c:v>
                </c:pt>
                <c:pt idx="717">
                  <c:v>2.2571753258874283E-2</c:v>
                </c:pt>
                <c:pt idx="718">
                  <c:v>2.2599289638305375E-2</c:v>
                </c:pt>
                <c:pt idx="719">
                  <c:v>2.2626913016542405E-2</c:v>
                </c:pt>
                <c:pt idx="720">
                  <c:v>2.2654623393747464E-2</c:v>
                </c:pt>
                <c:pt idx="721">
                  <c:v>2.268242076975846E-2</c:v>
                </c:pt>
                <c:pt idx="722">
                  <c:v>2.271030514465644E-2</c:v>
                </c:pt>
                <c:pt idx="723">
                  <c:v>2.2738214741967466E-2</c:v>
                </c:pt>
                <c:pt idx="724">
                  <c:v>2.2765932837858216E-2</c:v>
                </c:pt>
                <c:pt idx="725">
                  <c:v>2.2793440190239656E-2</c:v>
                </c:pt>
                <c:pt idx="726">
                  <c:v>2.2820736799192831E-2</c:v>
                </c:pt>
                <c:pt idx="727">
                  <c:v>2.2847822664636697E-2</c:v>
                </c:pt>
                <c:pt idx="728">
                  <c:v>2.2874697786490206E-2</c:v>
                </c:pt>
                <c:pt idx="729">
                  <c:v>2.2901362164834405E-2</c:v>
                </c:pt>
                <c:pt idx="730">
                  <c:v>2.2927815799426154E-2</c:v>
                </c:pt>
                <c:pt idx="731">
                  <c:v>2.2954058690427548E-2</c:v>
                </c:pt>
                <c:pt idx="732">
                  <c:v>2.2980090837595446E-2</c:v>
                </c:pt>
                <c:pt idx="733">
                  <c:v>2.3005912241010895E-2</c:v>
                </c:pt>
                <c:pt idx="734">
                  <c:v>2.3031522900592849E-2</c:v>
                </c:pt>
                <c:pt idx="735">
                  <c:v>2.3056922816260261E-2</c:v>
                </c:pt>
                <c:pt idx="736">
                  <c:v>2.3082111988013132E-2</c:v>
                </c:pt>
                <c:pt idx="737">
                  <c:v>2.3107090415851461E-2</c:v>
                </c:pt>
                <c:pt idx="738">
                  <c:v>2.3131858099694202E-2</c:v>
                </c:pt>
                <c:pt idx="739">
                  <c:v>2.315641503946031E-2</c:v>
                </c:pt>
                <c:pt idx="740">
                  <c:v>2.3180761235149783E-2</c:v>
                </c:pt>
                <c:pt idx="741">
                  <c:v>2.3204896686681575E-2</c:v>
                </c:pt>
                <c:pt idx="742">
                  <c:v>2.3228821393974641E-2</c:v>
                </c:pt>
                <c:pt idx="743">
                  <c:v>2.3252535357110027E-2</c:v>
                </c:pt>
                <c:pt idx="744">
                  <c:v>2.3276038576006686E-2</c:v>
                </c:pt>
                <c:pt idx="745">
                  <c:v>2.3299331050583572E-2</c:v>
                </c:pt>
                <c:pt idx="746">
                  <c:v>2.3322412780840684E-2</c:v>
                </c:pt>
                <c:pt idx="747">
                  <c:v>2.3345283766696978E-2</c:v>
                </c:pt>
                <c:pt idx="748">
                  <c:v>2.3367944008152453E-2</c:v>
                </c:pt>
                <c:pt idx="749">
                  <c:v>2.3393583372463E-2</c:v>
                </c:pt>
                <c:pt idx="750">
                  <c:v>2.341579201861177E-2</c:v>
                </c:pt>
                <c:pt idx="751">
                  <c:v>2.3437789920116581E-2</c:v>
                </c:pt>
                <c:pt idx="752">
                  <c:v>2.3459577077220573E-2</c:v>
                </c:pt>
                <c:pt idx="753">
                  <c:v>2.3481153489518514E-2</c:v>
                </c:pt>
                <c:pt idx="754">
                  <c:v>2.3502519157334589E-2</c:v>
                </c:pt>
                <c:pt idx="755">
                  <c:v>2.3523674080344614E-2</c:v>
                </c:pt>
                <c:pt idx="756">
                  <c:v>2.3544618258629635E-2</c:v>
                </c:pt>
                <c:pt idx="757">
                  <c:v>2.3565351692189651E-2</c:v>
                </c:pt>
                <c:pt idx="758">
                  <c:v>2.3585874380943617E-2</c:v>
                </c:pt>
                <c:pt idx="759">
                  <c:v>2.3606186324810485E-2</c:v>
                </c:pt>
                <c:pt idx="760">
                  <c:v>2.3626287523871303E-2</c:v>
                </c:pt>
                <c:pt idx="761">
                  <c:v>2.3646177977963978E-2</c:v>
                </c:pt>
                <c:pt idx="762">
                  <c:v>2.3665857687169556E-2</c:v>
                </c:pt>
                <c:pt idx="763">
                  <c:v>2.368532665140699E-2</c:v>
                </c:pt>
                <c:pt idx="764">
                  <c:v>2.3704584870595236E-2</c:v>
                </c:pt>
                <c:pt idx="765">
                  <c:v>2.3723632344734291E-2</c:v>
                </c:pt>
                <c:pt idx="766">
                  <c:v>2.3742469073824157E-2</c:v>
                </c:pt>
                <c:pt idx="767">
                  <c:v>2.3761095057783788E-2</c:v>
                </c:pt>
                <c:pt idx="768">
                  <c:v>2.3779510296694228E-2</c:v>
                </c:pt>
                <c:pt idx="769">
                  <c:v>2.3797714790393387E-2</c:v>
                </c:pt>
                <c:pt idx="770">
                  <c:v>2.3815708538800218E-2</c:v>
                </c:pt>
                <c:pt idx="771">
                  <c:v>2.3833491541995766E-2</c:v>
                </c:pt>
                <c:pt idx="772">
                  <c:v>2.3851063799980032E-2</c:v>
                </c:pt>
                <c:pt idx="773">
                  <c:v>2.386842531267197E-2</c:v>
                </c:pt>
                <c:pt idx="774">
                  <c:v>2.3885576079990534E-2</c:v>
                </c:pt>
                <c:pt idx="775">
                  <c:v>2.3902507116415617E-2</c:v>
                </c:pt>
                <c:pt idx="776">
                  <c:v>2.3919117215323027E-2</c:v>
                </c:pt>
                <c:pt idx="777">
                  <c:v>2.3935377528127022E-2</c:v>
                </c:pt>
                <c:pt idx="778">
                  <c:v>2.3951288054908648E-2</c:v>
                </c:pt>
                <c:pt idx="779">
                  <c:v>2.3966848795424767E-2</c:v>
                </c:pt>
                <c:pt idx="780">
                  <c:v>2.398205974983747E-2</c:v>
                </c:pt>
                <c:pt idx="781">
                  <c:v>2.3996920917984665E-2</c:v>
                </c:pt>
                <c:pt idx="782">
                  <c:v>2.4011432299866353E-2</c:v>
                </c:pt>
                <c:pt idx="783">
                  <c:v>2.4025593895401487E-2</c:v>
                </c:pt>
                <c:pt idx="784">
                  <c:v>2.403940570450902E-2</c:v>
                </c:pt>
                <c:pt idx="785">
                  <c:v>2.405286772727E-2</c:v>
                </c:pt>
                <c:pt idx="786">
                  <c:v>2.4065979963522333E-2</c:v>
                </c:pt>
                <c:pt idx="787">
                  <c:v>2.4078742413347065E-2</c:v>
                </c:pt>
                <c:pt idx="788">
                  <c:v>2.4091155076582105E-2</c:v>
                </c:pt>
                <c:pt idx="789">
                  <c:v>2.4103217953308498E-2</c:v>
                </c:pt>
                <c:pt idx="790">
                  <c:v>2.4114931043445198E-2</c:v>
                </c:pt>
                <c:pt idx="791">
                  <c:v>2.4126294346911159E-2</c:v>
                </c:pt>
                <c:pt idx="792">
                  <c:v>2.4137307863706381E-2</c:v>
                </c:pt>
                <c:pt idx="793">
                  <c:v>2.414797159391191E-2</c:v>
                </c:pt>
                <c:pt idx="794">
                  <c:v>2.4158285537284607E-2</c:v>
                </c:pt>
                <c:pt idx="795">
                  <c:v>2.4168249693905519E-2</c:v>
                </c:pt>
                <c:pt idx="796">
                  <c:v>2.4177864063855692E-2</c:v>
                </c:pt>
                <c:pt idx="797">
                  <c:v>2.4187128646891987E-2</c:v>
                </c:pt>
                <c:pt idx="798">
                  <c:v>2.4196043443176496E-2</c:v>
                </c:pt>
                <c:pt idx="799">
                  <c:v>2.4204608452547127E-2</c:v>
                </c:pt>
                <c:pt idx="800">
                  <c:v>2.4212823675003881E-2</c:v>
                </c:pt>
                <c:pt idx="801">
                  <c:v>2.4220689110627802E-2</c:v>
                </c:pt>
                <c:pt idx="802">
                  <c:v>2.42282047592568E-2</c:v>
                </c:pt>
                <c:pt idx="803">
                  <c:v>2.4235370620971919E-2</c:v>
                </c:pt>
                <c:pt idx="804">
                  <c:v>2.4242186695692114E-2</c:v>
                </c:pt>
                <c:pt idx="805">
                  <c:v>2.4248652983417385E-2</c:v>
                </c:pt>
                <c:pt idx="806">
                  <c:v>2.4254769484066685E-2</c:v>
                </c:pt>
                <c:pt idx="807">
                  <c:v>2.4260536197802107E-2</c:v>
                </c:pt>
                <c:pt idx="808">
                  <c:v>2.4265953124461559E-2</c:v>
                </c:pt>
                <c:pt idx="809">
                  <c:v>2.4271020263963994E-2</c:v>
                </c:pt>
                <c:pt idx="810">
                  <c:v>2.4275737616552551E-2</c:v>
                </c:pt>
                <c:pt idx="811">
                  <c:v>2.4280105181903044E-2</c:v>
                </c:pt>
                <c:pt idx="812">
                  <c:v>2.4284122960258614E-2</c:v>
                </c:pt>
                <c:pt idx="813">
                  <c:v>2.4287790951457167E-2</c:v>
                </c:pt>
                <c:pt idx="814">
                  <c:v>2.4291109155498702E-2</c:v>
                </c:pt>
                <c:pt idx="815">
                  <c:v>2.4294077572464268E-2</c:v>
                </c:pt>
                <c:pt idx="816">
                  <c:v>2.429669620219177E-2</c:v>
                </c:pt>
                <c:pt idx="817">
                  <c:v>2.4298965044843301E-2</c:v>
                </c:pt>
                <c:pt idx="818">
                  <c:v>2.4300884100337816E-2</c:v>
                </c:pt>
                <c:pt idx="819">
                  <c:v>2.4302453368675314E-2</c:v>
                </c:pt>
                <c:pt idx="820">
                  <c:v>2.4303672849774749E-2</c:v>
                </c:pt>
                <c:pt idx="821">
                  <c:v>2.4304542543798213E-2</c:v>
                </c:pt>
                <c:pt idx="822">
                  <c:v>2.4305062450583614E-2</c:v>
                </c:pt>
                <c:pt idx="823">
                  <c:v>2.4305232570211999E-2</c:v>
                </c:pt>
                <c:pt idx="824">
                  <c:v>2.4305052902683366E-2</c:v>
                </c:pt>
                <c:pt idx="825">
                  <c:v>2.4304523447916671E-2</c:v>
                </c:pt>
                <c:pt idx="826">
                  <c:v>2.4303644206074004E-2</c:v>
                </c:pt>
                <c:pt idx="827">
                  <c:v>2.4302451244533341E-2</c:v>
                </c:pt>
                <c:pt idx="828">
                  <c:v>2.4301350798375809E-2</c:v>
                </c:pt>
                <c:pt idx="829">
                  <c:v>2.4300458663285562E-2</c:v>
                </c:pt>
                <c:pt idx="830">
                  <c:v>2.4299774839343646E-2</c:v>
                </c:pt>
                <c:pt idx="831">
                  <c:v>2.4299299326631107E-2</c:v>
                </c:pt>
                <c:pt idx="832">
                  <c:v>2.4299032125066899E-2</c:v>
                </c:pt>
                <c:pt idx="833">
                  <c:v>2.4298973234569976E-2</c:v>
                </c:pt>
                <c:pt idx="834">
                  <c:v>2.429912265530243E-2</c:v>
                </c:pt>
                <c:pt idx="835">
                  <c:v>2.4299480387102168E-2</c:v>
                </c:pt>
                <c:pt idx="836">
                  <c:v>2.4300046430131284E-2</c:v>
                </c:pt>
                <c:pt idx="837">
                  <c:v>2.430082078430873E-2</c:v>
                </c:pt>
                <c:pt idx="838">
                  <c:v>2.4301803449634507E-2</c:v>
                </c:pt>
                <c:pt idx="839">
                  <c:v>2.4302994426108615E-2</c:v>
                </c:pt>
                <c:pt idx="840">
                  <c:v>2.43043937138121E-2</c:v>
                </c:pt>
                <c:pt idx="841">
                  <c:v>2.430600131258287E-2</c:v>
                </c:pt>
                <c:pt idx="842">
                  <c:v>2.4307817222583017E-2</c:v>
                </c:pt>
                <c:pt idx="843">
                  <c:v>2.4309841443731495E-2</c:v>
                </c:pt>
                <c:pt idx="844">
                  <c:v>2.4312073976028303E-2</c:v>
                </c:pt>
                <c:pt idx="845">
                  <c:v>2.4314514819554489E-2</c:v>
                </c:pt>
                <c:pt idx="846">
                  <c:v>2.4317163974229006E-2</c:v>
                </c:pt>
                <c:pt idx="847">
                  <c:v>2.43200214401329E-2</c:v>
                </c:pt>
                <c:pt idx="848">
                  <c:v>2.4323087217185124E-2</c:v>
                </c:pt>
                <c:pt idx="849">
                  <c:v>2.4326361305466726E-2</c:v>
                </c:pt>
                <c:pt idx="850">
                  <c:v>2.4329843704896659E-2</c:v>
                </c:pt>
                <c:pt idx="851">
                  <c:v>2.4333534415555969E-2</c:v>
                </c:pt>
                <c:pt idx="852">
                  <c:v>2.4337433437444655E-2</c:v>
                </c:pt>
                <c:pt idx="853">
                  <c:v>2.434154077056272E-2</c:v>
                </c:pt>
                <c:pt idx="854">
                  <c:v>2.4345856414910161E-2</c:v>
                </c:pt>
                <c:pt idx="855">
                  <c:v>2.4350380370486979E-2</c:v>
                </c:pt>
                <c:pt idx="856">
                  <c:v>2.4355112637212128E-2</c:v>
                </c:pt>
                <c:pt idx="857">
                  <c:v>2.4360053215328747E-2</c:v>
                </c:pt>
                <c:pt idx="858">
                  <c:v>2.4365202104674744E-2</c:v>
                </c:pt>
                <c:pt idx="859">
                  <c:v>2.4370559305169071E-2</c:v>
                </c:pt>
                <c:pt idx="860">
                  <c:v>2.4376124816973821E-2</c:v>
                </c:pt>
                <c:pt idx="861">
                  <c:v>2.4381898640170041E-2</c:v>
                </c:pt>
                <c:pt idx="862">
                  <c:v>2.4387880774676685E-2</c:v>
                </c:pt>
                <c:pt idx="863">
                  <c:v>2.4394071220412705E-2</c:v>
                </c:pt>
                <c:pt idx="864">
                  <c:v>2.4400469977459149E-2</c:v>
                </c:pt>
                <c:pt idx="865">
                  <c:v>2.4407077045816017E-2</c:v>
                </c:pt>
                <c:pt idx="866">
                  <c:v>2.44138924256454E-2</c:v>
                </c:pt>
                <c:pt idx="867">
                  <c:v>2.4420916116704161E-2</c:v>
                </c:pt>
                <c:pt idx="868">
                  <c:v>2.4428148119154391E-2</c:v>
                </c:pt>
                <c:pt idx="869">
                  <c:v>2.4435588432996092E-2</c:v>
                </c:pt>
                <c:pt idx="870">
                  <c:v>2.4443237058229261E-2</c:v>
                </c:pt>
                <c:pt idx="871">
                  <c:v>2.4451093994853901E-2</c:v>
                </c:pt>
                <c:pt idx="872">
                  <c:v>2.4459159242788964E-2</c:v>
                </c:pt>
                <c:pt idx="873">
                  <c:v>2.4467432802277589E-2</c:v>
                </c:pt>
                <c:pt idx="874">
                  <c:v>2.447591467323873E-2</c:v>
                </c:pt>
                <c:pt idx="875">
                  <c:v>2.4484604855591341E-2</c:v>
                </c:pt>
                <c:pt idx="876">
                  <c:v>2.4493503349416468E-2</c:v>
                </c:pt>
                <c:pt idx="877">
                  <c:v>2.4502610154714111E-2</c:v>
                </c:pt>
                <c:pt idx="878">
                  <c:v>2.4511925271565316E-2</c:v>
                </c:pt>
                <c:pt idx="879">
                  <c:v>2.4521446178296102E-2</c:v>
                </c:pt>
                <c:pt idx="880">
                  <c:v>2.4531102269088612E-2</c:v>
                </c:pt>
                <c:pt idx="881">
                  <c:v>2.4540860762991556E-2</c:v>
                </c:pt>
                <c:pt idx="882">
                  <c:v>2.4550721659842845E-2</c:v>
                </c:pt>
                <c:pt idx="883">
                  <c:v>2.4560684959642476E-2</c:v>
                </c:pt>
                <c:pt idx="884">
                  <c:v>2.4570750662309404E-2</c:v>
                </c:pt>
                <c:pt idx="885">
                  <c:v>2.4580918768005722E-2</c:v>
                </c:pt>
                <c:pt idx="886">
                  <c:v>2.4591189276812475E-2</c:v>
                </c:pt>
                <c:pt idx="887">
                  <c:v>2.4601562188486525E-2</c:v>
                </c:pt>
                <c:pt idx="888">
                  <c:v>2.4612037503271011E-2</c:v>
                </c:pt>
                <c:pt idx="889">
                  <c:v>2.4622615221084887E-2</c:v>
                </c:pt>
                <c:pt idx="890">
                  <c:v>2.4633295341847106E-2</c:v>
                </c:pt>
                <c:pt idx="891">
                  <c:v>2.464407786571976E-2</c:v>
                </c:pt>
                <c:pt idx="892">
                  <c:v>2.4654962792621804E-2</c:v>
                </c:pt>
                <c:pt idx="893">
                  <c:v>2.4665950122553237E-2</c:v>
                </c:pt>
                <c:pt idx="894">
                  <c:v>2.467703985551406E-2</c:v>
                </c:pt>
                <c:pt idx="895">
                  <c:v>2.4688231991666365E-2</c:v>
                </c:pt>
                <c:pt idx="896">
                  <c:v>2.4699526530767013E-2</c:v>
                </c:pt>
                <c:pt idx="897">
                  <c:v>2.4710923473059143E-2</c:v>
                </c:pt>
                <c:pt idx="898">
                  <c:v>2.4722422818461709E-2</c:v>
                </c:pt>
                <c:pt idx="899">
                  <c:v>2.4734024566974711E-2</c:v>
                </c:pt>
                <c:pt idx="900">
                  <c:v>2.4745728718598148E-2</c:v>
                </c:pt>
                <c:pt idx="901">
                  <c:v>2.4757535273332021E-2</c:v>
                </c:pt>
                <c:pt idx="902">
                  <c:v>2.4769444231257376E-2</c:v>
                </c:pt>
                <c:pt idx="903">
                  <c:v>2.4781455592293167E-2</c:v>
                </c:pt>
                <c:pt idx="904">
                  <c:v>2.479356935652044E-2</c:v>
                </c:pt>
                <c:pt idx="905">
                  <c:v>2.4812739650381669E-2</c:v>
                </c:pt>
                <c:pt idx="906">
                  <c:v>2.4825103789209251E-2</c:v>
                </c:pt>
                <c:pt idx="907">
                  <c:v>2.4837570345978742E-2</c:v>
                </c:pt>
                <c:pt idx="908">
                  <c:v>2.4850139320798197E-2</c:v>
                </c:pt>
                <c:pt idx="909">
                  <c:v>2.4862810713640607E-2</c:v>
                </c:pt>
                <c:pt idx="910">
                  <c:v>2.4875584524532982E-2</c:v>
                </c:pt>
                <c:pt idx="911">
                  <c:v>2.4888460753529355E-2</c:v>
                </c:pt>
                <c:pt idx="912">
                  <c:v>2.4901439400683754E-2</c:v>
                </c:pt>
                <c:pt idx="913">
                  <c:v>2.4914520465969169E-2</c:v>
                </c:pt>
                <c:pt idx="914">
                  <c:v>2.4927703949493656E-2</c:v>
                </c:pt>
                <c:pt idx="915">
                  <c:v>2.4940989851230205E-2</c:v>
                </c:pt>
                <c:pt idx="916">
                  <c:v>2.495437817120583E-2</c:v>
                </c:pt>
                <c:pt idx="917">
                  <c:v>2.4967868909501572E-2</c:v>
                </c:pt>
                <c:pt idx="918">
                  <c:v>2.4981462066144454E-2</c:v>
                </c:pt>
                <c:pt idx="919">
                  <c:v>2.4995157641161486E-2</c:v>
                </c:pt>
                <c:pt idx="920">
                  <c:v>2.500895563455267E-2</c:v>
                </c:pt>
                <c:pt idx="921">
                  <c:v>2.5027127935426385E-2</c:v>
                </c:pt>
                <c:pt idx="922">
                  <c:v>2.5041172732815919E-2</c:v>
                </c:pt>
                <c:pt idx="923">
                  <c:v>2.5055319933477982E-2</c:v>
                </c:pt>
                <c:pt idx="924">
                  <c:v>2.5069569537655711E-2</c:v>
                </c:pt>
                <c:pt idx="925">
                  <c:v>2.5083921545105969E-2</c:v>
                </c:pt>
                <c:pt idx="926">
                  <c:v>2.5098375955990848E-2</c:v>
                </c:pt>
                <c:pt idx="927">
                  <c:v>2.5112932770391394E-2</c:v>
                </c:pt>
                <c:pt idx="928">
                  <c:v>2.5127591988145515E-2</c:v>
                </c:pt>
                <c:pt idx="929">
                  <c:v>2.5142353609415302E-2</c:v>
                </c:pt>
                <c:pt idx="930">
                  <c:v>2.5157217634119711E-2</c:v>
                </c:pt>
                <c:pt idx="931">
                  <c:v>2.5172116786632559E-2</c:v>
                </c:pt>
                <c:pt idx="932">
                  <c:v>2.5186963131658135E-2</c:v>
                </c:pt>
                <c:pt idx="933">
                  <c:v>2.5201756139640041E-2</c:v>
                </c:pt>
                <c:pt idx="934">
                  <c:v>2.5216495810335138E-2</c:v>
                </c:pt>
                <c:pt idx="935">
                  <c:v>2.5231182143905517E-2</c:v>
                </c:pt>
                <c:pt idx="936">
                  <c:v>2.5245815140270134E-2</c:v>
                </c:pt>
                <c:pt idx="937">
                  <c:v>2.5260394799510033E-2</c:v>
                </c:pt>
                <c:pt idx="938">
                  <c:v>2.5274921121544169E-2</c:v>
                </c:pt>
                <c:pt idx="939">
                  <c:v>2.5289394106372542E-2</c:v>
                </c:pt>
                <c:pt idx="940">
                  <c:v>2.5303813753995152E-2</c:v>
                </c:pt>
                <c:pt idx="941">
                  <c:v>2.5318180064493045E-2</c:v>
                </c:pt>
                <c:pt idx="942">
                  <c:v>2.5332493037623083E-2</c:v>
                </c:pt>
                <c:pt idx="943">
                  <c:v>2.5346752673628403E-2</c:v>
                </c:pt>
                <c:pt idx="944">
                  <c:v>2.5360958972346914E-2</c:v>
                </c:pt>
                <c:pt idx="945">
                  <c:v>2.5375111933940708E-2</c:v>
                </c:pt>
                <c:pt idx="946">
                  <c:v>2.5389211558247693E-2</c:v>
                </c:pt>
                <c:pt idx="947">
                  <c:v>2.5403257845267868E-2</c:v>
                </c:pt>
                <c:pt idx="948">
                  <c:v>2.541725079508228E-2</c:v>
                </c:pt>
                <c:pt idx="949">
                  <c:v>2.5431190407609883E-2</c:v>
                </c:pt>
                <c:pt idx="950">
                  <c:v>2.5445076682850676E-2</c:v>
                </c:pt>
                <c:pt idx="951">
                  <c:v>2.5458909620804659E-2</c:v>
                </c:pt>
                <c:pt idx="952">
                  <c:v>2.547268922155288E-2</c:v>
                </c:pt>
                <c:pt idx="953">
                  <c:v>2.5486415485014291E-2</c:v>
                </c:pt>
                <c:pt idx="954">
                  <c:v>2.5500088411188893E-2</c:v>
                </c:pt>
                <c:pt idx="955">
                  <c:v>2.5513708000076685E-2</c:v>
                </c:pt>
                <c:pt idx="956">
                  <c:v>2.5527274251596621E-2</c:v>
                </c:pt>
                <c:pt idx="957">
                  <c:v>2.5540787165829748E-2</c:v>
                </c:pt>
                <c:pt idx="958">
                  <c:v>2.5554246742695019E-2</c:v>
                </c:pt>
                <c:pt idx="959">
                  <c:v>2.5567652982354527E-2</c:v>
                </c:pt>
                <c:pt idx="960">
                  <c:v>2.5581005884727226E-2</c:v>
                </c:pt>
                <c:pt idx="961">
                  <c:v>2.5594305449732069E-2</c:v>
                </c:pt>
                <c:pt idx="962">
                  <c:v>2.5607551677369056E-2</c:v>
                </c:pt>
                <c:pt idx="963">
                  <c:v>2.5620744567557141E-2</c:v>
                </c:pt>
                <c:pt idx="964">
                  <c:v>2.5633884120539463E-2</c:v>
                </c:pt>
                <c:pt idx="965">
                  <c:v>2.5646970336153929E-2</c:v>
                </c:pt>
                <c:pt idx="966">
                  <c:v>2.566000321440054E-2</c:v>
                </c:pt>
                <c:pt idx="967">
                  <c:v>2.5672982755198248E-2</c:v>
                </c:pt>
                <c:pt idx="968">
                  <c:v>2.5685908958709147E-2</c:v>
                </c:pt>
                <c:pt idx="969">
                  <c:v>2.569878182485219E-2</c:v>
                </c:pt>
                <c:pt idx="970">
                  <c:v>2.5711601353627378E-2</c:v>
                </c:pt>
                <c:pt idx="971">
                  <c:v>2.5724367544953664E-2</c:v>
                </c:pt>
                <c:pt idx="972">
                  <c:v>2.573708039899314E-2</c:v>
                </c:pt>
                <c:pt idx="973">
                  <c:v>2.5749739915502667E-2</c:v>
                </c:pt>
                <c:pt idx="974">
                  <c:v>2.5762346094725386E-2</c:v>
                </c:pt>
                <c:pt idx="975">
                  <c:v>2.5774898936418156E-2</c:v>
                </c:pt>
                <c:pt idx="976">
                  <c:v>2.578739844074307E-2</c:v>
                </c:pt>
                <c:pt idx="977">
                  <c:v>2.5799844607700129E-2</c:v>
                </c:pt>
                <c:pt idx="978">
                  <c:v>2.5812237437208285E-2</c:v>
                </c:pt>
                <c:pt idx="979">
                  <c:v>2.582457692926754E-2</c:v>
                </c:pt>
                <c:pt idx="980">
                  <c:v>2.5836863083958939E-2</c:v>
                </c:pt>
                <c:pt idx="981">
                  <c:v>2.5849095901039343E-2</c:v>
                </c:pt>
                <c:pt idx="982">
                  <c:v>2.5861275380832938E-2</c:v>
                </c:pt>
                <c:pt idx="983">
                  <c:v>2.5873401523096584E-2</c:v>
                </c:pt>
                <c:pt idx="984">
                  <c:v>2.5885474327911329E-2</c:v>
                </c:pt>
                <c:pt idx="985">
                  <c:v>2.5897493795277171E-2</c:v>
                </c:pt>
                <c:pt idx="986">
                  <c:v>2.5909459925194112E-2</c:v>
                </c:pt>
                <c:pt idx="987">
                  <c:v>2.5921372717581104E-2</c:v>
                </c:pt>
                <c:pt idx="988">
                  <c:v>2.5933232172519194E-2</c:v>
                </c:pt>
                <c:pt idx="989">
                  <c:v>2.5945038290008382E-2</c:v>
                </c:pt>
                <c:pt idx="990">
                  <c:v>2.5956791070048668E-2</c:v>
                </c:pt>
                <c:pt idx="991">
                  <c:v>2.596849051247796E-2</c:v>
                </c:pt>
                <c:pt idx="992">
                  <c:v>2.5980136617458349E-2</c:v>
                </c:pt>
                <c:pt idx="993">
                  <c:v>2.599172938490879E-2</c:v>
                </c:pt>
                <c:pt idx="994">
                  <c:v>2.600326881491033E-2</c:v>
                </c:pt>
                <c:pt idx="995">
                  <c:v>2.6014754907300874E-2</c:v>
                </c:pt>
                <c:pt idx="996">
                  <c:v>2.6026187662242517E-2</c:v>
                </c:pt>
                <c:pt idx="997">
                  <c:v>2.6037567079654211E-2</c:v>
                </c:pt>
                <c:pt idx="998">
                  <c:v>2.6048893159617004E-2</c:v>
                </c:pt>
                <c:pt idx="999">
                  <c:v>2.6060165901887755E-2</c:v>
                </c:pt>
                <c:pt idx="1000">
                  <c:v>2.6071385306709605E-2</c:v>
                </c:pt>
                <c:pt idx="1001">
                  <c:v>2.6082551374001506E-2</c:v>
                </c:pt>
                <c:pt idx="1002">
                  <c:v>2.6093664103682412E-2</c:v>
                </c:pt>
                <c:pt idx="1003">
                  <c:v>2.6104723495833371E-2</c:v>
                </c:pt>
                <c:pt idx="1004">
                  <c:v>2.6115729550454381E-2</c:v>
                </c:pt>
                <c:pt idx="1005">
                  <c:v>2.6126682267464396E-2</c:v>
                </c:pt>
                <c:pt idx="1006">
                  <c:v>2.6137581646944463E-2</c:v>
                </c:pt>
                <c:pt idx="1007">
                  <c:v>2.6148427688813536E-2</c:v>
                </c:pt>
                <c:pt idx="1008">
                  <c:v>2.615922039315266E-2</c:v>
                </c:pt>
                <c:pt idx="1009">
                  <c:v>2.616995975988079E-2</c:v>
                </c:pt>
                <c:pt idx="1010">
                  <c:v>2.6180645788997925E-2</c:v>
                </c:pt>
                <c:pt idx="1011">
                  <c:v>2.6191278480585112E-2</c:v>
                </c:pt>
                <c:pt idx="1012">
                  <c:v>2.6201857834480258E-2</c:v>
                </c:pt>
                <c:pt idx="1013">
                  <c:v>2.6212383850845455E-2</c:v>
                </c:pt>
                <c:pt idx="1014">
                  <c:v>2.6222856529599659E-2</c:v>
                </c:pt>
                <c:pt idx="1015">
                  <c:v>2.6233275870742867E-2</c:v>
                </c:pt>
                <c:pt idx="1016">
                  <c:v>2.6243641874275081E-2</c:v>
                </c:pt>
                <c:pt idx="1017">
                  <c:v>2.62539545401963E-2</c:v>
                </c:pt>
                <c:pt idx="1018">
                  <c:v>2.6264213868425479E-2</c:v>
                </c:pt>
                <c:pt idx="1019">
                  <c:v>2.6274419859124709E-2</c:v>
                </c:pt>
                <c:pt idx="1020">
                  <c:v>2.6284572512050852E-2</c:v>
                </c:pt>
                <c:pt idx="1021">
                  <c:v>2.6294671827447047E-2</c:v>
                </c:pt>
                <c:pt idx="1022">
                  <c:v>2.6304717805151201E-2</c:v>
                </c:pt>
                <c:pt idx="1023">
                  <c:v>2.631471044524436E-2</c:v>
                </c:pt>
                <c:pt idx="1024">
                  <c:v>2.6324649747645479E-2</c:v>
                </c:pt>
                <c:pt idx="1025">
                  <c:v>2.6334535712435603E-2</c:v>
                </c:pt>
                <c:pt idx="1026">
                  <c:v>2.6344368339614732E-2</c:v>
                </c:pt>
                <c:pt idx="1027">
                  <c:v>2.6354147629101821E-2</c:v>
                </c:pt>
                <c:pt idx="1028">
                  <c:v>2.6363873580815822E-2</c:v>
                </c:pt>
                <c:pt idx="1029">
                  <c:v>2.6373546194999875E-2</c:v>
                </c:pt>
                <c:pt idx="1030">
                  <c:v>2.6383165471329795E-2</c:v>
                </c:pt>
                <c:pt idx="1031">
                  <c:v>2.6392731410129766E-2</c:v>
                </c:pt>
                <c:pt idx="1032">
                  <c:v>2.640224401115665E-2</c:v>
                </c:pt>
                <c:pt idx="1033">
                  <c:v>2.641170327457254E-2</c:v>
                </c:pt>
                <c:pt idx="1034">
                  <c:v>2.6421109200296389E-2</c:v>
                </c:pt>
                <c:pt idx="1035">
                  <c:v>2.6430447804359769E-2</c:v>
                </c:pt>
                <c:pt idx="1036">
                  <c:v>2.6439670028557405E-2</c:v>
                </c:pt>
                <c:pt idx="1037">
                  <c:v>2.6448771517056935E-2</c:v>
                </c:pt>
                <c:pt idx="1038">
                  <c:v>2.6457752270101498E-2</c:v>
                </c:pt>
                <c:pt idx="1039">
                  <c:v>2.6466612287447955E-2</c:v>
                </c:pt>
                <c:pt idx="1040">
                  <c:v>2.6475351569258398E-2</c:v>
                </c:pt>
                <c:pt idx="1041">
                  <c:v>2.6483970115451783E-2</c:v>
                </c:pt>
                <c:pt idx="1042">
                  <c:v>2.6492467926028107E-2</c:v>
                </c:pt>
                <c:pt idx="1043">
                  <c:v>2.6500845000987372E-2</c:v>
                </c:pt>
                <c:pt idx="1044">
                  <c:v>2.6509101340329577E-2</c:v>
                </c:pt>
                <c:pt idx="1045">
                  <c:v>2.6517236943973677E-2</c:v>
                </c:pt>
                <c:pt idx="1046">
                  <c:v>2.6525251812000716E-2</c:v>
                </c:pt>
                <c:pt idx="1047">
                  <c:v>2.653314594432965E-2</c:v>
                </c:pt>
                <c:pt idx="1048">
                  <c:v>2.6540919341041525E-2</c:v>
                </c:pt>
                <c:pt idx="1049">
                  <c:v>2.6548572001974247E-2</c:v>
                </c:pt>
                <c:pt idx="1050">
                  <c:v>2.6556103927370955E-2</c:v>
                </c:pt>
                <c:pt idx="1051">
                  <c:v>2.6563515117069558E-2</c:v>
                </c:pt>
                <c:pt idx="1052">
                  <c:v>2.6570805570989009E-2</c:v>
                </c:pt>
                <c:pt idx="1053">
                  <c:v>2.6577975289129308E-2</c:v>
                </c:pt>
                <c:pt idx="1054">
                  <c:v>2.6585024271652546E-2</c:v>
                </c:pt>
                <c:pt idx="1055">
                  <c:v>2.6591952518558726E-2</c:v>
                </c:pt>
                <c:pt idx="1056">
                  <c:v>2.6598760029604707E-2</c:v>
                </c:pt>
                <c:pt idx="1057">
                  <c:v>2.6605446804952582E-2</c:v>
                </c:pt>
                <c:pt idx="1058">
                  <c:v>2.6612012844521304E-2</c:v>
                </c:pt>
                <c:pt idx="1059">
                  <c:v>2.6618458148391921E-2</c:v>
                </c:pt>
                <c:pt idx="1060">
                  <c:v>2.6624782716483386E-2</c:v>
                </c:pt>
                <c:pt idx="1061">
                  <c:v>2.6631862954666907E-2</c:v>
                </c:pt>
                <c:pt idx="1062">
                  <c:v>2.663792880333582E-2</c:v>
                </c:pt>
                <c:pt idx="1063">
                  <c:v>2.6643873916063487E-2</c:v>
                </c:pt>
                <c:pt idx="1064">
                  <c:v>2.6649698293174096E-2</c:v>
                </c:pt>
                <c:pt idx="1065">
                  <c:v>2.6655401934424505E-2</c:v>
                </c:pt>
                <c:pt idx="1066">
                  <c:v>2.6660984839976809E-2</c:v>
                </c:pt>
                <c:pt idx="1067">
                  <c:v>2.6666447009668914E-2</c:v>
                </c:pt>
                <c:pt idx="1068">
                  <c:v>2.6671788443500821E-2</c:v>
                </c:pt>
                <c:pt idx="1069">
                  <c:v>2.6677009141634622E-2</c:v>
                </c:pt>
                <c:pt idx="1070">
                  <c:v>2.6682109103908225E-2</c:v>
                </c:pt>
                <c:pt idx="1071">
                  <c:v>2.6687088330402675E-2</c:v>
                </c:pt>
                <c:pt idx="1072">
                  <c:v>2.6691946821036927E-2</c:v>
                </c:pt>
                <c:pt idx="1073">
                  <c:v>2.6696684575810981E-2</c:v>
                </c:pt>
                <c:pt idx="1074">
                  <c:v>2.6701301594805882E-2</c:v>
                </c:pt>
                <c:pt idx="1075">
                  <c:v>2.6705797878021631E-2</c:v>
                </c:pt>
                <c:pt idx="1076">
                  <c:v>2.6710173425296135E-2</c:v>
                </c:pt>
                <c:pt idx="1077">
                  <c:v>2.6714428236791488E-2</c:v>
                </c:pt>
                <c:pt idx="1078">
                  <c:v>2.6718562312426641E-2</c:v>
                </c:pt>
                <c:pt idx="1079">
                  <c:v>2.6722575652201597E-2</c:v>
                </c:pt>
                <c:pt idx="1080">
                  <c:v>2.6726468256116354E-2</c:v>
                </c:pt>
                <c:pt idx="1081">
                  <c:v>2.6730240124170912E-2</c:v>
                </c:pt>
                <c:pt idx="1082">
                  <c:v>2.6733891256365272E-2</c:v>
                </c:pt>
                <c:pt idx="1083">
                  <c:v>2.6737421652699433E-2</c:v>
                </c:pt>
                <c:pt idx="1084">
                  <c:v>2.6740831313173397E-2</c:v>
                </c:pt>
                <c:pt idx="1085">
                  <c:v>2.6744120237706115E-2</c:v>
                </c:pt>
                <c:pt idx="1086">
                  <c:v>2.6747288426459681E-2</c:v>
                </c:pt>
                <c:pt idx="1087">
                  <c:v>2.6750335879272003E-2</c:v>
                </c:pt>
                <c:pt idx="1088">
                  <c:v>2.6753262596224126E-2</c:v>
                </c:pt>
                <c:pt idx="1089">
                  <c:v>2.675606857731605E-2</c:v>
                </c:pt>
                <c:pt idx="1090">
                  <c:v>2.675875382246673E-2</c:v>
                </c:pt>
                <c:pt idx="1091">
                  <c:v>2.6761318331757211E-2</c:v>
                </c:pt>
                <c:pt idx="1092">
                  <c:v>2.6763762105106448E-2</c:v>
                </c:pt>
                <c:pt idx="1093">
                  <c:v>2.6766085142595486E-2</c:v>
                </c:pt>
                <c:pt idx="1094">
                  <c:v>2.6768287444143279E-2</c:v>
                </c:pt>
                <c:pt idx="1095">
                  <c:v>2.6770369009830874E-2</c:v>
                </c:pt>
                <c:pt idx="1096">
                  <c:v>2.6772329839658271E-2</c:v>
                </c:pt>
                <c:pt idx="1097">
                  <c:v>2.6774169933544423E-2</c:v>
                </c:pt>
                <c:pt idx="1098">
                  <c:v>2.6775889291570376E-2</c:v>
                </c:pt>
                <c:pt idx="1099">
                  <c:v>2.6777487913574038E-2</c:v>
                </c:pt>
                <c:pt idx="1100">
                  <c:v>2.6778965799717502E-2</c:v>
                </c:pt>
                <c:pt idx="1101">
                  <c:v>2.6780322950000768E-2</c:v>
                </c:pt>
                <c:pt idx="1102">
                  <c:v>2.6781559364342788E-2</c:v>
                </c:pt>
                <c:pt idx="1103">
                  <c:v>2.6782675042743564E-2</c:v>
                </c:pt>
                <c:pt idx="1104">
                  <c:v>2.6783669985284142E-2</c:v>
                </c:pt>
                <c:pt idx="1105">
                  <c:v>2.6784544191802429E-2</c:v>
                </c:pt>
                <c:pt idx="1106">
                  <c:v>2.6785297662541563E-2</c:v>
                </c:pt>
                <c:pt idx="1107">
                  <c:v>2.6785930397258406E-2</c:v>
                </c:pt>
                <c:pt idx="1108">
                  <c:v>2.6786442396115051E-2</c:v>
                </c:pt>
                <c:pt idx="1109">
                  <c:v>2.6786833659030451E-2</c:v>
                </c:pt>
                <c:pt idx="1110">
                  <c:v>2.6787104186004607E-2</c:v>
                </c:pt>
                <c:pt idx="1111">
                  <c:v>2.6787253977037517E-2</c:v>
                </c:pt>
                <c:pt idx="1112">
                  <c:v>2.678728303221023E-2</c:v>
                </c:pt>
                <c:pt idx="1113">
                  <c:v>2.6787191351441697E-2</c:v>
                </c:pt>
                <c:pt idx="1114">
                  <c:v>2.6786978934812966E-2</c:v>
                </c:pt>
                <c:pt idx="1115">
                  <c:v>2.6786645782161944E-2</c:v>
                </c:pt>
                <c:pt idx="1116">
                  <c:v>2.6786191893569677E-2</c:v>
                </c:pt>
                <c:pt idx="1117">
                  <c:v>2.6785617269198259E-2</c:v>
                </c:pt>
                <c:pt idx="1118">
                  <c:v>2.6784921908804549E-2</c:v>
                </c:pt>
                <c:pt idx="1119">
                  <c:v>2.6784105812469594E-2</c:v>
                </c:pt>
                <c:pt idx="1120">
                  <c:v>2.6783168980274441E-2</c:v>
                </c:pt>
                <c:pt idx="1121">
                  <c:v>2.678211141221909E-2</c:v>
                </c:pt>
                <c:pt idx="1122">
                  <c:v>2.6780933108222493E-2</c:v>
                </c:pt>
                <c:pt idx="1123">
                  <c:v>2.6779634068284652E-2</c:v>
                </c:pt>
                <c:pt idx="1124">
                  <c:v>2.6778214292405567E-2</c:v>
                </c:pt>
                <c:pt idx="1125">
                  <c:v>2.6776673780666282E-2</c:v>
                </c:pt>
                <c:pt idx="1126">
                  <c:v>2.6775012532985754E-2</c:v>
                </c:pt>
                <c:pt idx="1127">
                  <c:v>2.677323054936398E-2</c:v>
                </c:pt>
                <c:pt idx="1128">
                  <c:v>2.6771327829882008E-2</c:v>
                </c:pt>
                <c:pt idx="1129">
                  <c:v>2.6769304374539837E-2</c:v>
                </c:pt>
                <c:pt idx="1130">
                  <c:v>2.6767160183175376E-2</c:v>
                </c:pt>
                <c:pt idx="1131">
                  <c:v>2.6764895256031762E-2</c:v>
                </c:pt>
                <c:pt idx="1132">
                  <c:v>2.6762509592946904E-2</c:v>
                </c:pt>
                <c:pt idx="1133">
                  <c:v>2.6760003193920801E-2</c:v>
                </c:pt>
                <c:pt idx="1134">
                  <c:v>2.6757376059034499E-2</c:v>
                </c:pt>
                <c:pt idx="1135">
                  <c:v>2.6754628188287999E-2</c:v>
                </c:pt>
                <c:pt idx="1136">
                  <c:v>2.6751759581600254E-2</c:v>
                </c:pt>
                <c:pt idx="1137">
                  <c:v>2.6748770239133357E-2</c:v>
                </c:pt>
                <c:pt idx="1138">
                  <c:v>2.6745660160644169E-2</c:v>
                </c:pt>
                <c:pt idx="1139">
                  <c:v>2.6742429346294783E-2</c:v>
                </c:pt>
                <c:pt idx="1140">
                  <c:v>2.6739077796166244E-2</c:v>
                </c:pt>
                <c:pt idx="1141">
                  <c:v>2.6735605510096461E-2</c:v>
                </c:pt>
                <c:pt idx="1142">
                  <c:v>2.6732012488166479E-2</c:v>
                </c:pt>
                <c:pt idx="1143">
                  <c:v>2.6728298730376299E-2</c:v>
                </c:pt>
                <c:pt idx="1144">
                  <c:v>2.672446423672592E-2</c:v>
                </c:pt>
                <c:pt idx="1145">
                  <c:v>2.6720509007215343E-2</c:v>
                </c:pt>
                <c:pt idx="1146">
                  <c:v>2.6716433041925614E-2</c:v>
                </c:pt>
                <c:pt idx="1147">
                  <c:v>2.6712236340694639E-2</c:v>
                </c:pt>
                <c:pt idx="1148">
                  <c:v>2.6707918903603467E-2</c:v>
                </c:pt>
                <c:pt idx="1149">
                  <c:v>2.6703480730652096E-2</c:v>
                </c:pt>
                <c:pt idx="1150">
                  <c:v>2.6698921822002619E-2</c:v>
                </c:pt>
                <c:pt idx="1151">
                  <c:v>2.6694242177492944E-2</c:v>
                </c:pt>
                <c:pt idx="1152">
                  <c:v>2.6689441797042024E-2</c:v>
                </c:pt>
                <c:pt idx="1153">
                  <c:v>2.6684520680892998E-2</c:v>
                </c:pt>
                <c:pt idx="1154">
                  <c:v>2.6679478828802727E-2</c:v>
                </c:pt>
                <c:pt idx="1155">
                  <c:v>2.6674316241014351E-2</c:v>
                </c:pt>
                <c:pt idx="1156">
                  <c:v>2.6669032917365776E-2</c:v>
                </c:pt>
                <c:pt idx="1157">
                  <c:v>2.6663628857938049E-2</c:v>
                </c:pt>
                <c:pt idx="1158">
                  <c:v>2.6658104062650123E-2</c:v>
                </c:pt>
                <c:pt idx="1159">
                  <c:v>2.6652458531583045E-2</c:v>
                </c:pt>
                <c:pt idx="1160">
                  <c:v>2.6646692264736815E-2</c:v>
                </c:pt>
                <c:pt idx="1161">
                  <c:v>2.6640805262111433E-2</c:v>
                </c:pt>
                <c:pt idx="1162">
                  <c:v>2.6634797523787945E-2</c:v>
                </c:pt>
                <c:pt idx="1163">
                  <c:v>2.6628669049604259E-2</c:v>
                </c:pt>
                <c:pt idx="1164">
                  <c:v>2.6622419839722467E-2</c:v>
                </c:pt>
                <c:pt idx="1165">
                  <c:v>2.661513004576288E-2</c:v>
                </c:pt>
                <c:pt idx="1166">
                  <c:v>2.6608622116458536E-2</c:v>
                </c:pt>
                <c:pt idx="1167">
                  <c:v>2.6601993451375039E-2</c:v>
                </c:pt>
                <c:pt idx="1168">
                  <c:v>2.6595244050431344E-2</c:v>
                </c:pt>
                <c:pt idx="1169">
                  <c:v>2.6588373913870589E-2</c:v>
                </c:pt>
                <c:pt idx="1170">
                  <c:v>2.6581383041530682E-2</c:v>
                </c:pt>
                <c:pt idx="1171">
                  <c:v>2.6574271433492669E-2</c:v>
                </c:pt>
                <c:pt idx="1172">
                  <c:v>2.656703908975655E-2</c:v>
                </c:pt>
                <c:pt idx="1173">
                  <c:v>2.6559686010322325E-2</c:v>
                </c:pt>
                <c:pt idx="1174">
                  <c:v>2.6552212195108948E-2</c:v>
                </c:pt>
                <c:pt idx="1175">
                  <c:v>2.6544617644359558E-2</c:v>
                </c:pt>
                <c:pt idx="1176">
                  <c:v>2.6536902357912062E-2</c:v>
                </c:pt>
                <c:pt idx="1177">
                  <c:v>2.6529066335685414E-2</c:v>
                </c:pt>
                <c:pt idx="1178">
                  <c:v>2.6521109577841706E-2</c:v>
                </c:pt>
                <c:pt idx="1179">
                  <c:v>2.6513032084380939E-2</c:v>
                </c:pt>
                <c:pt idx="1180">
                  <c:v>2.6504833855222065E-2</c:v>
                </c:pt>
                <c:pt idx="1181">
                  <c:v>2.649795991848225E-2</c:v>
                </c:pt>
                <c:pt idx="1182">
                  <c:v>2.648807519005314E-2</c:v>
                </c:pt>
                <c:pt idx="1183">
                  <c:v>2.6479514753962041E-2</c:v>
                </c:pt>
                <c:pt idx="1184">
                  <c:v>2.6470833582334929E-2</c:v>
                </c:pt>
                <c:pt idx="1185">
                  <c:v>2.6462031675090758E-2</c:v>
                </c:pt>
                <c:pt idx="1186">
                  <c:v>2.6453109032229527E-2</c:v>
                </c:pt>
                <c:pt idx="1187">
                  <c:v>2.6444065653832283E-2</c:v>
                </c:pt>
                <c:pt idx="1188">
                  <c:v>2.6434901539817979E-2</c:v>
                </c:pt>
                <c:pt idx="1189">
                  <c:v>2.6425616690186615E-2</c:v>
                </c:pt>
                <c:pt idx="1190">
                  <c:v>2.6416211105019238E-2</c:v>
                </c:pt>
                <c:pt idx="1191">
                  <c:v>2.6406693237686074E-2</c:v>
                </c:pt>
                <c:pt idx="1192">
                  <c:v>2.6397158299817924E-2</c:v>
                </c:pt>
                <c:pt idx="1193">
                  <c:v>2.6387633431058655E-2</c:v>
                </c:pt>
                <c:pt idx="1194">
                  <c:v>2.6378118631489311E-2</c:v>
                </c:pt>
                <c:pt idx="1195">
                  <c:v>2.6368613901271987E-2</c:v>
                </c:pt>
                <c:pt idx="1196">
                  <c:v>2.6359119240082496E-2</c:v>
                </c:pt>
                <c:pt idx="1197">
                  <c:v>2.6349634648163978E-2</c:v>
                </c:pt>
                <c:pt idx="1198">
                  <c:v>2.6340160125354339E-2</c:v>
                </c:pt>
                <c:pt idx="1199">
                  <c:v>2.6330695671734627E-2</c:v>
                </c:pt>
                <c:pt idx="1200">
                  <c:v>2.6321241287385888E-2</c:v>
                </c:pt>
                <c:pt idx="1201">
                  <c:v>2.6311796972064982E-2</c:v>
                </c:pt>
                <c:pt idx="1202">
                  <c:v>2.6302362726015049E-2</c:v>
                </c:pt>
                <c:pt idx="1203">
                  <c:v>2.6292938549155043E-2</c:v>
                </c:pt>
                <c:pt idx="1204">
                  <c:v>2.6283524441484962E-2</c:v>
                </c:pt>
                <c:pt idx="1205">
                  <c:v>2.6274120403004808E-2</c:v>
                </c:pt>
                <c:pt idx="1206">
                  <c:v>2.6264726433633534E-2</c:v>
                </c:pt>
                <c:pt idx="1207">
                  <c:v>2.6255342533533232E-2</c:v>
                </c:pt>
                <c:pt idx="1208">
                  <c:v>2.6245968702541811E-2</c:v>
                </c:pt>
                <c:pt idx="1209">
                  <c:v>2.6236604940740316E-2</c:v>
                </c:pt>
                <c:pt idx="1210">
                  <c:v>2.6227251248128747E-2</c:v>
                </c:pt>
                <c:pt idx="1211">
                  <c:v>2.6217907624707104E-2</c:v>
                </c:pt>
                <c:pt idx="1212">
                  <c:v>2.6208574070475388E-2</c:v>
                </c:pt>
                <c:pt idx="1213">
                  <c:v>2.6199250585352551E-2</c:v>
                </c:pt>
                <c:pt idx="1214">
                  <c:v>2.6189937169419641E-2</c:v>
                </c:pt>
                <c:pt idx="1215">
                  <c:v>2.6180633822676658E-2</c:v>
                </c:pt>
                <c:pt idx="1216">
                  <c:v>2.6171340545042554E-2</c:v>
                </c:pt>
                <c:pt idx="1217">
                  <c:v>2.6161281788582201E-2</c:v>
                </c:pt>
                <c:pt idx="1218">
                  <c:v>2.6152010197636098E-2</c:v>
                </c:pt>
                <c:pt idx="1219">
                  <c:v>2.6142748677798016E-2</c:v>
                </c:pt>
                <c:pt idx="1220">
                  <c:v>2.6133497229040941E-2</c:v>
                </c:pt>
                <c:pt idx="1221">
                  <c:v>2.6124255851310844E-2</c:v>
                </c:pt>
                <c:pt idx="1222">
                  <c:v>2.6115024544688763E-2</c:v>
                </c:pt>
                <c:pt idx="1223">
                  <c:v>2.6105803309147694E-2</c:v>
                </c:pt>
                <c:pt idx="1224">
                  <c:v>2.6096592144660612E-2</c:v>
                </c:pt>
                <c:pt idx="1225">
                  <c:v>2.6087391051254537E-2</c:v>
                </c:pt>
                <c:pt idx="1226">
                  <c:v>2.6078200028902453E-2</c:v>
                </c:pt>
                <c:pt idx="1227">
                  <c:v>2.6069019077631376E-2</c:v>
                </c:pt>
                <c:pt idx="1228">
                  <c:v>2.6059848197387273E-2</c:v>
                </c:pt>
                <c:pt idx="1229">
                  <c:v>2.6050687388224174E-2</c:v>
                </c:pt>
                <c:pt idx="1230">
                  <c:v>2.6041536650142087E-2</c:v>
                </c:pt>
                <c:pt idx="1231">
                  <c:v>2.6032395983086969E-2</c:v>
                </c:pt>
                <c:pt idx="1232">
                  <c:v>2.6017500695968421E-2</c:v>
                </c:pt>
                <c:pt idx="1233">
                  <c:v>2.6008385786610022E-2</c:v>
                </c:pt>
                <c:pt idx="1234">
                  <c:v>2.5999280946117365E-2</c:v>
                </c:pt>
                <c:pt idx="1235">
                  <c:v>2.5990186174976726E-2</c:v>
                </c:pt>
                <c:pt idx="1236">
                  <c:v>2.5981101472863921E-2</c:v>
                </c:pt>
                <c:pt idx="1237">
                  <c:v>2.5972026839941043E-2</c:v>
                </c:pt>
                <c:pt idx="1238">
                  <c:v>2.5962962276127044E-2</c:v>
                </c:pt>
                <c:pt idx="1239">
                  <c:v>2.5953907781584018E-2</c:v>
                </c:pt>
                <c:pt idx="1240">
                  <c:v>2.5944863356149872E-2</c:v>
                </c:pt>
                <c:pt idx="1241">
                  <c:v>2.5935828999824606E-2</c:v>
                </c:pt>
                <c:pt idx="1242">
                  <c:v>2.5926804712689266E-2</c:v>
                </c:pt>
                <c:pt idx="1243">
                  <c:v>2.5917790494743853E-2</c:v>
                </c:pt>
                <c:pt idx="1244">
                  <c:v>2.590878634590732E-2</c:v>
                </c:pt>
                <c:pt idx="1245">
                  <c:v>2.5899792266260713E-2</c:v>
                </c:pt>
                <c:pt idx="1246">
                  <c:v>2.5890808255641939E-2</c:v>
                </c:pt>
                <c:pt idx="1247">
                  <c:v>2.5881834314294139E-2</c:v>
                </c:pt>
                <c:pt idx="1248">
                  <c:v>2.5872870441974172E-2</c:v>
                </c:pt>
                <c:pt idx="1249">
                  <c:v>2.5863916638844131E-2</c:v>
                </c:pt>
                <c:pt idx="1250">
                  <c:v>2.5854972904904017E-2</c:v>
                </c:pt>
                <c:pt idx="1251">
                  <c:v>2.5846039240072782E-2</c:v>
                </c:pt>
                <c:pt idx="1252">
                  <c:v>2.5837115644431474E-2</c:v>
                </c:pt>
                <c:pt idx="1253">
                  <c:v>2.5828202117899046E-2</c:v>
                </c:pt>
                <c:pt idx="1254">
                  <c:v>2.5819298660475498E-2</c:v>
                </c:pt>
                <c:pt idx="1255">
                  <c:v>2.5810405272241876E-2</c:v>
                </c:pt>
                <c:pt idx="1256">
                  <c:v>2.5801521953117135E-2</c:v>
                </c:pt>
                <c:pt idx="1257">
                  <c:v>2.5792648703182319E-2</c:v>
                </c:pt>
                <c:pt idx="1258">
                  <c:v>2.578378552243743E-2</c:v>
                </c:pt>
                <c:pt idx="1259">
                  <c:v>2.5774932410720375E-2</c:v>
                </c:pt>
                <c:pt idx="1260">
                  <c:v>2.5766089368112199E-2</c:v>
                </c:pt>
                <c:pt idx="1261">
                  <c:v>2.575725639469395E-2</c:v>
                </c:pt>
                <c:pt idx="1262">
                  <c:v>2.5748433490384581E-2</c:v>
                </c:pt>
                <c:pt idx="1263">
                  <c:v>2.5739620655346185E-2</c:v>
                </c:pt>
                <c:pt idx="1264">
                  <c:v>2.5730817889254576E-2</c:v>
                </c:pt>
                <c:pt idx="1265">
                  <c:v>2.5722025192433939E-2</c:v>
                </c:pt>
                <c:pt idx="1266">
                  <c:v>2.5713242564641137E-2</c:v>
                </c:pt>
                <c:pt idx="1267">
                  <c:v>2.570447000603826E-2</c:v>
                </c:pt>
                <c:pt idx="1268">
                  <c:v>2.5695707516544264E-2</c:v>
                </c:pt>
                <c:pt idx="1269">
                  <c:v>2.5686955096240194E-2</c:v>
                </c:pt>
                <c:pt idx="1270">
                  <c:v>2.5678212744963957E-2</c:v>
                </c:pt>
                <c:pt idx="1271">
                  <c:v>2.5669480462877647E-2</c:v>
                </c:pt>
                <c:pt idx="1272">
                  <c:v>2.5660758249981264E-2</c:v>
                </c:pt>
                <c:pt idx="1273">
                  <c:v>2.5652046106112714E-2</c:v>
                </c:pt>
                <c:pt idx="1274">
                  <c:v>2.5643344031515136E-2</c:v>
                </c:pt>
                <c:pt idx="1275">
                  <c:v>2.5634652025864346E-2</c:v>
                </c:pt>
                <c:pt idx="1276">
                  <c:v>2.5625970089484529E-2</c:v>
                </c:pt>
                <c:pt idx="1277">
                  <c:v>2.5617298222051499E-2</c:v>
                </c:pt>
                <c:pt idx="1278">
                  <c:v>2.5608636423889442E-2</c:v>
                </c:pt>
                <c:pt idx="1279">
                  <c:v>2.5599984694755218E-2</c:v>
                </c:pt>
                <c:pt idx="1280">
                  <c:v>2.5591343034810921E-2</c:v>
                </c:pt>
                <c:pt idx="1281">
                  <c:v>2.558271144405655E-2</c:v>
                </c:pt>
                <c:pt idx="1282">
                  <c:v>2.5574089922330012E-2</c:v>
                </c:pt>
                <c:pt idx="1283">
                  <c:v>2.5565478469793401E-2</c:v>
                </c:pt>
                <c:pt idx="1284">
                  <c:v>2.5556877086284624E-2</c:v>
                </c:pt>
                <c:pt idx="1285">
                  <c:v>2.5548285771965773E-2</c:v>
                </c:pt>
                <c:pt idx="1286">
                  <c:v>2.5539704526674756E-2</c:v>
                </c:pt>
                <c:pt idx="1287">
                  <c:v>2.5531133350654711E-2</c:v>
                </c:pt>
                <c:pt idx="1288">
                  <c:v>2.5522572243581454E-2</c:v>
                </c:pt>
                <c:pt idx="1289">
                  <c:v>2.5514021205698123E-2</c:v>
                </c:pt>
                <c:pt idx="1290">
                  <c:v>2.5505480237004718E-2</c:v>
                </c:pt>
                <c:pt idx="1291">
                  <c:v>2.5496949337258101E-2</c:v>
                </c:pt>
                <c:pt idx="1292">
                  <c:v>2.5488428506863503E-2</c:v>
                </c:pt>
                <c:pt idx="1293">
                  <c:v>2.5479917745415692E-2</c:v>
                </c:pt>
                <c:pt idx="1294">
                  <c:v>2.5471417053157808E-2</c:v>
                </c:pt>
                <c:pt idx="1295">
                  <c:v>2.5462926429927757E-2</c:v>
                </c:pt>
                <c:pt idx="1296">
                  <c:v>2.5454445875806586E-2</c:v>
                </c:pt>
                <c:pt idx="1297">
                  <c:v>2.5445975390875342E-2</c:v>
                </c:pt>
                <c:pt idx="1298">
                  <c:v>2.5437514974971931E-2</c:v>
                </c:pt>
                <c:pt idx="1299">
                  <c:v>2.5429064628258446E-2</c:v>
                </c:pt>
                <c:pt idx="1300">
                  <c:v>2.5420624350653842E-2</c:v>
                </c:pt>
                <c:pt idx="1301">
                  <c:v>2.5412194142158118E-2</c:v>
                </c:pt>
                <c:pt idx="1302">
                  <c:v>2.5403774002690227E-2</c:v>
                </c:pt>
                <c:pt idx="1303">
                  <c:v>2.5395363932412263E-2</c:v>
                </c:pt>
                <c:pt idx="1304">
                  <c:v>2.5386963931162132E-2</c:v>
                </c:pt>
                <c:pt idx="1305">
                  <c:v>2.5378573999101928E-2</c:v>
                </c:pt>
                <c:pt idx="1306">
                  <c:v>2.5370194136069557E-2</c:v>
                </c:pt>
                <c:pt idx="1307">
                  <c:v>2.5361824342146067E-2</c:v>
                </c:pt>
                <c:pt idx="1308">
                  <c:v>2.5353464617331456E-2</c:v>
                </c:pt>
                <c:pt idx="1309">
                  <c:v>2.5345114961706772E-2</c:v>
                </c:pt>
                <c:pt idx="1310">
                  <c:v>2.5336775375109921E-2</c:v>
                </c:pt>
                <c:pt idx="1311">
                  <c:v>2.5328445857540904E-2</c:v>
                </c:pt>
                <c:pt idx="1312">
                  <c:v>2.532012640924286E-2</c:v>
                </c:pt>
                <c:pt idx="1313">
                  <c:v>2.5311817029891603E-2</c:v>
                </c:pt>
                <c:pt idx="1314">
                  <c:v>2.5303517719811319E-2</c:v>
                </c:pt>
                <c:pt idx="1315">
                  <c:v>2.5295228478677823E-2</c:v>
                </c:pt>
                <c:pt idx="1316">
                  <c:v>2.5286949306734252E-2</c:v>
                </c:pt>
                <c:pt idx="1317">
                  <c:v>2.5278680203818515E-2</c:v>
                </c:pt>
                <c:pt idx="1318">
                  <c:v>2.5270421170011659E-2</c:v>
                </c:pt>
                <c:pt idx="1319">
                  <c:v>2.5262172205313682E-2</c:v>
                </c:pt>
                <c:pt idx="1320">
                  <c:v>2.5253933309724585E-2</c:v>
                </c:pt>
                <c:pt idx="1321">
                  <c:v>2.5244529758575718E-2</c:v>
                </c:pt>
                <c:pt idx="1322">
                  <c:v>2.5236312439613773E-2</c:v>
                </c:pt>
                <c:pt idx="1323">
                  <c:v>2.5228105189679662E-2</c:v>
                </c:pt>
                <c:pt idx="1324">
                  <c:v>2.521990800885443E-2</c:v>
                </c:pt>
                <c:pt idx="1325">
                  <c:v>2.5211720897138079E-2</c:v>
                </c:pt>
                <c:pt idx="1326">
                  <c:v>2.52035438546927E-2</c:v>
                </c:pt>
                <c:pt idx="1327">
                  <c:v>2.5195376881113063E-2</c:v>
                </c:pt>
                <c:pt idx="1328">
                  <c:v>2.5187219976723352E-2</c:v>
                </c:pt>
                <c:pt idx="1329">
                  <c:v>2.5179073141361474E-2</c:v>
                </c:pt>
                <c:pt idx="1330">
                  <c:v>2.5170936375108477E-2</c:v>
                </c:pt>
                <c:pt idx="1331">
                  <c:v>2.516280967796436E-2</c:v>
                </c:pt>
                <c:pt idx="1332">
                  <c:v>2.5154693049848076E-2</c:v>
                </c:pt>
                <c:pt idx="1333">
                  <c:v>2.5146586490921718E-2</c:v>
                </c:pt>
                <c:pt idx="1334">
                  <c:v>2.5138490001023195E-2</c:v>
                </c:pt>
                <c:pt idx="1335">
                  <c:v>2.5130403580233551E-2</c:v>
                </c:pt>
                <c:pt idx="1336">
                  <c:v>2.5122327228390695E-2</c:v>
                </c:pt>
                <c:pt idx="1337">
                  <c:v>2.5114260945899858E-2</c:v>
                </c:pt>
                <c:pt idx="1338">
                  <c:v>2.5106204732274762E-2</c:v>
                </c:pt>
                <c:pt idx="1339">
                  <c:v>2.5098158587758546E-2</c:v>
                </c:pt>
                <c:pt idx="1340">
                  <c:v>2.5090122512351209E-2</c:v>
                </c:pt>
                <c:pt idx="1341">
                  <c:v>2.5082096505971707E-2</c:v>
                </c:pt>
                <c:pt idx="1342">
                  <c:v>2.5074080568863177E-2</c:v>
                </c:pt>
                <c:pt idx="1343">
                  <c:v>2.5066074700701435E-2</c:v>
                </c:pt>
                <c:pt idx="1344">
                  <c:v>2.5058078901648573E-2</c:v>
                </c:pt>
                <c:pt idx="1345">
                  <c:v>2.5050093171542498E-2</c:v>
                </c:pt>
                <c:pt idx="1346">
                  <c:v>2.5042117510707396E-2</c:v>
                </c:pt>
                <c:pt idx="1347">
                  <c:v>2.5034151918819081E-2</c:v>
                </c:pt>
                <c:pt idx="1348">
                  <c:v>2.5026196396039646E-2</c:v>
                </c:pt>
                <c:pt idx="1349">
                  <c:v>2.5018250942369091E-2</c:v>
                </c:pt>
                <c:pt idx="1350">
                  <c:v>2.501031555772637E-2</c:v>
                </c:pt>
                <c:pt idx="1351">
                  <c:v>2.5002390242273576E-2</c:v>
                </c:pt>
                <c:pt idx="1352">
                  <c:v>2.4994474995767568E-2</c:v>
                </c:pt>
                <c:pt idx="1353">
                  <c:v>2.4986569818370441E-2</c:v>
                </c:pt>
                <c:pt idx="1354">
                  <c:v>2.4978674710001147E-2</c:v>
                </c:pt>
                <c:pt idx="1355">
                  <c:v>2.497078967082178E-2</c:v>
                </c:pt>
                <c:pt idx="1356">
                  <c:v>2.49629147005892E-2</c:v>
                </c:pt>
                <c:pt idx="1357">
                  <c:v>2.4955049799465501E-2</c:v>
                </c:pt>
                <c:pt idx="1358">
                  <c:v>2.4947194967369635E-2</c:v>
                </c:pt>
                <c:pt idx="1359">
                  <c:v>2.4939350204463695E-2</c:v>
                </c:pt>
                <c:pt idx="1360">
                  <c:v>2.4931515510585589E-2</c:v>
                </c:pt>
                <c:pt idx="1361">
                  <c:v>2.4923690885735317E-2</c:v>
                </c:pt>
                <c:pt idx="1362">
                  <c:v>2.4915876329912878E-2</c:v>
                </c:pt>
                <c:pt idx="1363">
                  <c:v>2.4908071843280366E-2</c:v>
                </c:pt>
                <c:pt idx="1364">
                  <c:v>2.4900277425675688E-2</c:v>
                </c:pt>
                <c:pt idx="1365">
                  <c:v>2.4892493077098843E-2</c:v>
                </c:pt>
                <c:pt idx="1366">
                  <c:v>2.4884718797549832E-2</c:v>
                </c:pt>
                <c:pt idx="1367">
                  <c:v>2.4876954587109701E-2</c:v>
                </c:pt>
                <c:pt idx="1368">
                  <c:v>2.486920044577845E-2</c:v>
                </c:pt>
                <c:pt idx="1369">
                  <c:v>2.4861456373475033E-2</c:v>
                </c:pt>
                <c:pt idx="1370">
                  <c:v>2.4853722370118403E-2</c:v>
                </c:pt>
                <c:pt idx="1371">
                  <c:v>2.4845998435951699E-2</c:v>
                </c:pt>
                <c:pt idx="1372">
                  <c:v>2.4838284570893876E-2</c:v>
                </c:pt>
                <c:pt idx="1373">
                  <c:v>2.483058077478284E-2</c:v>
                </c:pt>
                <c:pt idx="1374">
                  <c:v>2.4822887047780684E-2</c:v>
                </c:pt>
                <c:pt idx="1375">
                  <c:v>2.4815203389887408E-2</c:v>
                </c:pt>
                <c:pt idx="1376">
                  <c:v>2.480752980094092E-2</c:v>
                </c:pt>
                <c:pt idx="1377">
                  <c:v>2.4799866281103311E-2</c:v>
                </c:pt>
                <c:pt idx="1378">
                  <c:v>2.4792212830293536E-2</c:v>
                </c:pt>
                <c:pt idx="1379">
                  <c:v>2.4784569448592642E-2</c:v>
                </c:pt>
                <c:pt idx="1380">
                  <c:v>2.4776936135919581E-2</c:v>
                </c:pt>
                <c:pt idx="1381">
                  <c:v>2.4769312892274353E-2</c:v>
                </c:pt>
                <c:pt idx="1382">
                  <c:v>2.4761699717738006E-2</c:v>
                </c:pt>
                <c:pt idx="1383">
                  <c:v>2.4754096612148446E-2</c:v>
                </c:pt>
                <c:pt idx="1384">
                  <c:v>2.4746503575829859E-2</c:v>
                </c:pt>
                <c:pt idx="1385">
                  <c:v>2.4738920608377013E-2</c:v>
                </c:pt>
                <c:pt idx="1386">
                  <c:v>2.4731347710033047E-2</c:v>
                </c:pt>
                <c:pt idx="1387">
                  <c:v>2.4723784880716915E-2</c:v>
                </c:pt>
                <c:pt idx="1388">
                  <c:v>2.4716232120509662E-2</c:v>
                </c:pt>
                <c:pt idx="1389">
                  <c:v>2.4708689429330244E-2</c:v>
                </c:pt>
                <c:pt idx="1390">
                  <c:v>2.4701156807097613E-2</c:v>
                </c:pt>
                <c:pt idx="1391">
                  <c:v>2.4693634254054908E-2</c:v>
                </c:pt>
                <c:pt idx="1392">
                  <c:v>2.4686121769958991E-2</c:v>
                </c:pt>
                <c:pt idx="1393">
                  <c:v>2.4678619354971953E-2</c:v>
                </c:pt>
                <c:pt idx="1394">
                  <c:v>2.4671127009093796E-2</c:v>
                </c:pt>
                <c:pt idx="1395">
                  <c:v>2.4663644732162426E-2</c:v>
                </c:pt>
                <c:pt idx="1396">
                  <c:v>2.4656172524339937E-2</c:v>
                </c:pt>
                <c:pt idx="1397">
                  <c:v>2.4648710385464234E-2</c:v>
                </c:pt>
                <c:pt idx="1398">
                  <c:v>2.4641258315778458E-2</c:v>
                </c:pt>
                <c:pt idx="1399">
                  <c:v>2.463381631503947E-2</c:v>
                </c:pt>
                <c:pt idx="1400">
                  <c:v>2.4626384383328315E-2</c:v>
                </c:pt>
                <c:pt idx="1401">
                  <c:v>2.4618962520563947E-2</c:v>
                </c:pt>
                <c:pt idx="1402">
                  <c:v>2.4611550727070552E-2</c:v>
                </c:pt>
                <c:pt idx="1403">
                  <c:v>2.4604149002442899E-2</c:v>
                </c:pt>
                <c:pt idx="1404">
                  <c:v>2.4596757347005171E-2</c:v>
                </c:pt>
                <c:pt idx="1405">
                  <c:v>2.4589375760433185E-2</c:v>
                </c:pt>
                <c:pt idx="1406">
                  <c:v>2.4582004243051125E-2</c:v>
                </c:pt>
                <c:pt idx="1407">
                  <c:v>2.4574642794696899E-2</c:v>
                </c:pt>
                <c:pt idx="1408">
                  <c:v>2.4567291415289461E-2</c:v>
                </c:pt>
                <c:pt idx="1409">
                  <c:v>2.4559950104990902E-2</c:v>
                </c:pt>
                <c:pt idx="1410">
                  <c:v>2.4552618863720177E-2</c:v>
                </c:pt>
                <c:pt idx="1411">
                  <c:v>2.4545297691477286E-2</c:v>
                </c:pt>
                <c:pt idx="1412">
                  <c:v>2.4537986588262228E-2</c:v>
                </c:pt>
                <c:pt idx="1413">
                  <c:v>2.4530685554075005E-2</c:v>
                </c:pt>
                <c:pt idx="1414">
                  <c:v>2.4523394588915615E-2</c:v>
                </c:pt>
                <c:pt idx="1415">
                  <c:v>2.4516113692784058E-2</c:v>
                </c:pt>
                <c:pt idx="1416">
                  <c:v>2.4508842865680336E-2</c:v>
                </c:pt>
                <c:pt idx="1417">
                  <c:v>2.450158210776654E-2</c:v>
                </c:pt>
                <c:pt idx="1418">
                  <c:v>2.4494331418718485E-2</c:v>
                </c:pt>
                <c:pt idx="1419">
                  <c:v>2.4487090798698263E-2</c:v>
                </c:pt>
                <c:pt idx="1420">
                  <c:v>2.4479860247786922E-2</c:v>
                </c:pt>
                <c:pt idx="1421">
                  <c:v>2.4472639765903414E-2</c:v>
                </c:pt>
                <c:pt idx="1422">
                  <c:v>2.4465429352966694E-2</c:v>
                </c:pt>
                <c:pt idx="1423">
                  <c:v>2.4458229009057808E-2</c:v>
                </c:pt>
                <c:pt idx="1424">
                  <c:v>2.4451038734257802E-2</c:v>
                </c:pt>
                <c:pt idx="1425">
                  <c:v>2.4443858528485629E-2</c:v>
                </c:pt>
                <c:pt idx="1426">
                  <c:v>2.443668839174129E-2</c:v>
                </c:pt>
                <c:pt idx="1427">
                  <c:v>2.4429528323943739E-2</c:v>
                </c:pt>
                <c:pt idx="1428">
                  <c:v>2.4422378325255067E-2</c:v>
                </c:pt>
                <c:pt idx="1429">
                  <c:v>2.441523839559423E-2</c:v>
                </c:pt>
                <c:pt idx="1430">
                  <c:v>2.440810853488018E-2</c:v>
                </c:pt>
                <c:pt idx="1431">
                  <c:v>2.4400988743275009E-2</c:v>
                </c:pt>
                <c:pt idx="1432">
                  <c:v>2.4393879020616627E-2</c:v>
                </c:pt>
                <c:pt idx="1433">
                  <c:v>2.4386779366986078E-2</c:v>
                </c:pt>
                <c:pt idx="1434">
                  <c:v>2.4379689782464409E-2</c:v>
                </c:pt>
                <c:pt idx="1435">
                  <c:v>2.4372610266889527E-2</c:v>
                </c:pt>
                <c:pt idx="1436">
                  <c:v>2.4365540820342479E-2</c:v>
                </c:pt>
                <c:pt idx="1437">
                  <c:v>2.4358481442742219E-2</c:v>
                </c:pt>
                <c:pt idx="1438">
                  <c:v>2.4351432134412931E-2</c:v>
                </c:pt>
                <c:pt idx="1439">
                  <c:v>2.4344392894949385E-2</c:v>
                </c:pt>
                <c:pt idx="1440">
                  <c:v>2.4337363724432626E-2</c:v>
                </c:pt>
                <c:pt idx="1441">
                  <c:v>2.43303446229437E-2</c:v>
                </c:pt>
                <c:pt idx="1442">
                  <c:v>2.4323335590644701E-2</c:v>
                </c:pt>
                <c:pt idx="1443">
                  <c:v>2.4316336627211443E-2</c:v>
                </c:pt>
                <c:pt idx="1444">
                  <c:v>2.4309347732806019E-2</c:v>
                </c:pt>
                <c:pt idx="1445">
                  <c:v>2.4302368907428429E-2</c:v>
                </c:pt>
                <c:pt idx="1446">
                  <c:v>2.4295400151078672E-2</c:v>
                </c:pt>
                <c:pt idx="1447">
                  <c:v>2.4288441463837795E-2</c:v>
                </c:pt>
                <c:pt idx="1448">
                  <c:v>2.428149284546266E-2</c:v>
                </c:pt>
                <c:pt idx="1449">
                  <c:v>2.4274554296196404E-2</c:v>
                </c:pt>
                <c:pt idx="1450">
                  <c:v>2.4267625815876936E-2</c:v>
                </c:pt>
                <c:pt idx="1451">
                  <c:v>2.4260707662150383E-2</c:v>
                </c:pt>
                <c:pt idx="1452">
                  <c:v>2.425380273614941E-2</c:v>
                </c:pt>
                <c:pt idx="1453">
                  <c:v>2.4246911864870269E-2</c:v>
                </c:pt>
                <c:pt idx="1454">
                  <c:v>2.4240035048231912E-2</c:v>
                </c:pt>
                <c:pt idx="1455">
                  <c:v>2.4233172286315385E-2</c:v>
                </c:pt>
                <c:pt idx="1456">
                  <c:v>2.4226323579039644E-2</c:v>
                </c:pt>
                <c:pt idx="1457">
                  <c:v>2.4219488926404686E-2</c:v>
                </c:pt>
                <c:pt idx="1458">
                  <c:v>2.4212668328410514E-2</c:v>
                </c:pt>
                <c:pt idx="1459">
                  <c:v>2.4205861785138172E-2</c:v>
                </c:pt>
                <c:pt idx="1460">
                  <c:v>2.4199069296506615E-2</c:v>
                </c:pt>
                <c:pt idx="1461">
                  <c:v>2.4192290862596888E-2</c:v>
                </c:pt>
                <c:pt idx="1462">
                  <c:v>2.41855264832469E-2</c:v>
                </c:pt>
                <c:pt idx="1463">
                  <c:v>2.4178776158699788E-2</c:v>
                </c:pt>
                <c:pt idx="1464">
                  <c:v>2.4172039888712415E-2</c:v>
                </c:pt>
                <c:pt idx="1465">
                  <c:v>2.4165317673446873E-2</c:v>
                </c:pt>
                <c:pt idx="1466">
                  <c:v>2.4158609512741069E-2</c:v>
                </c:pt>
                <c:pt idx="1467">
                  <c:v>2.4151915406838143E-2</c:v>
                </c:pt>
                <c:pt idx="1468">
                  <c:v>2.4145235355413908E-2</c:v>
                </c:pt>
                <c:pt idx="1469">
                  <c:v>2.4138569358873596E-2</c:v>
                </c:pt>
                <c:pt idx="1470">
                  <c:v>2.4131917416893023E-2</c:v>
                </c:pt>
                <c:pt idx="1471">
                  <c:v>2.4125279529553234E-2</c:v>
                </c:pt>
                <c:pt idx="1472">
                  <c:v>2.411865569685423E-2</c:v>
                </c:pt>
                <c:pt idx="1473">
                  <c:v>2.411204591879601E-2</c:v>
                </c:pt>
                <c:pt idx="1474">
                  <c:v>2.4105450195540667E-2</c:v>
                </c:pt>
                <c:pt idx="1475">
                  <c:v>2.4098868526764017E-2</c:v>
                </c:pt>
                <c:pt idx="1476">
                  <c:v>2.4092300912790243E-2</c:v>
                </c:pt>
                <c:pt idx="1477">
                  <c:v>2.4084812277940237E-2</c:v>
                </c:pt>
                <c:pt idx="1478">
                  <c:v>2.4078274781007547E-2</c:v>
                </c:pt>
                <c:pt idx="1479">
                  <c:v>2.4071751338715641E-2</c:v>
                </c:pt>
                <c:pt idx="1480">
                  <c:v>2.4065241951145566E-2</c:v>
                </c:pt>
                <c:pt idx="1481">
                  <c:v>2.4058746618216276E-2</c:v>
                </c:pt>
                <c:pt idx="1482">
                  <c:v>2.4052265339846723E-2</c:v>
                </c:pt>
                <c:pt idx="1483">
                  <c:v>2.4045798116117956E-2</c:v>
                </c:pt>
                <c:pt idx="1484">
                  <c:v>2.4039344947111019E-2</c:v>
                </c:pt>
                <c:pt idx="1485">
                  <c:v>2.4032905832825913E-2</c:v>
                </c:pt>
                <c:pt idx="1486">
                  <c:v>2.4026480773019498E-2</c:v>
                </c:pt>
                <c:pt idx="1487">
                  <c:v>2.4020069767934915E-2</c:v>
                </c:pt>
                <c:pt idx="1488">
                  <c:v>2.4013672817491116E-2</c:v>
                </c:pt>
                <c:pt idx="1489">
                  <c:v>2.4007289921769148E-2</c:v>
                </c:pt>
                <c:pt idx="1490">
                  <c:v>2.4000921080687965E-2</c:v>
                </c:pt>
                <c:pt idx="1491">
                  <c:v>2.3994566294085473E-2</c:v>
                </c:pt>
                <c:pt idx="1492">
                  <c:v>2.3989569592894444E-2</c:v>
                </c:pt>
                <c:pt idx="1493">
                  <c:v>2.3981898885045982E-2</c:v>
                </c:pt>
                <c:pt idx="1494">
                  <c:v>2.3975586262446891E-2</c:v>
                </c:pt>
                <c:pt idx="1495">
                  <c:v>2.3969287694488584E-2</c:v>
                </c:pt>
                <c:pt idx="1496">
                  <c:v>2.3963003181252107E-2</c:v>
                </c:pt>
                <c:pt idx="1497">
                  <c:v>2.3956732722575369E-2</c:v>
                </c:pt>
                <c:pt idx="1498">
                  <c:v>2.3950476318620462E-2</c:v>
                </c:pt>
                <c:pt idx="1499">
                  <c:v>2.3944233969225293E-2</c:v>
                </c:pt>
                <c:pt idx="1500">
                  <c:v>2.3938005674470908E-2</c:v>
                </c:pt>
                <c:pt idx="1501">
                  <c:v>2.3931791434438354E-2</c:v>
                </c:pt>
                <c:pt idx="1502">
                  <c:v>2.3925591248884492E-2</c:v>
                </c:pt>
                <c:pt idx="1503">
                  <c:v>2.3919405118052461E-2</c:v>
                </c:pt>
                <c:pt idx="1504">
                  <c:v>2.3913233041861215E-2</c:v>
                </c:pt>
                <c:pt idx="1505">
                  <c:v>2.3907075020391799E-2</c:v>
                </c:pt>
                <c:pt idx="1506">
                  <c:v>2.3900931053401075E-2</c:v>
                </c:pt>
                <c:pt idx="1507">
                  <c:v>2.3894801141132183E-2</c:v>
                </c:pt>
                <c:pt idx="1508">
                  <c:v>2.388868528358512E-2</c:v>
                </c:pt>
                <c:pt idx="1509">
                  <c:v>2.3882583480354658E-2</c:v>
                </c:pt>
                <c:pt idx="1510">
                  <c:v>2.3876495732089165E-2</c:v>
                </c:pt>
                <c:pt idx="1511">
                  <c:v>2.3870422038302364E-2</c:v>
                </c:pt>
                <c:pt idx="1512">
                  <c:v>2.3864362399156347E-2</c:v>
                </c:pt>
                <c:pt idx="1513">
                  <c:v>2.3858316814651115E-2</c:v>
                </c:pt>
                <c:pt idx="1514">
                  <c:v>2.3852285284705621E-2</c:v>
                </c:pt>
                <c:pt idx="1515">
                  <c:v>2.3846267809481958E-2</c:v>
                </c:pt>
                <c:pt idx="1516">
                  <c:v>2.3840264388818033E-2</c:v>
                </c:pt>
                <c:pt idx="1517">
                  <c:v>2.3834275022875939E-2</c:v>
                </c:pt>
                <c:pt idx="1518">
                  <c:v>2.3828299711493584E-2</c:v>
                </c:pt>
                <c:pt idx="1519">
                  <c:v>2.3822338454752012E-2</c:v>
                </c:pt>
                <c:pt idx="1520">
                  <c:v>2.3816391252570179E-2</c:v>
                </c:pt>
                <c:pt idx="1521">
                  <c:v>2.3810458105029131E-2</c:v>
                </c:pt>
                <c:pt idx="1522">
                  <c:v>2.3804539012209913E-2</c:v>
                </c:pt>
                <c:pt idx="1523">
                  <c:v>2.3798633973869388E-2</c:v>
                </c:pt>
                <c:pt idx="1524">
                  <c:v>2.3792742990169646E-2</c:v>
                </c:pt>
                <c:pt idx="1525">
                  <c:v>2.3786866061191736E-2</c:v>
                </c:pt>
                <c:pt idx="1526">
                  <c:v>2.378100318685461E-2</c:v>
                </c:pt>
                <c:pt idx="1527">
                  <c:v>2.3775154366996176E-2</c:v>
                </c:pt>
                <c:pt idx="1528">
                  <c:v>2.3769319601940619E-2</c:v>
                </c:pt>
                <c:pt idx="1529">
                  <c:v>2.3760179081147026E-2</c:v>
                </c:pt>
                <c:pt idx="1530">
                  <c:v>2.3754380456492141E-2</c:v>
                </c:pt>
                <c:pt idx="1531">
                  <c:v>2.3748595886396995E-2</c:v>
                </c:pt>
                <c:pt idx="1532">
                  <c:v>2.3742825370942633E-2</c:v>
                </c:pt>
                <c:pt idx="1533">
                  <c:v>2.3737068909966963E-2</c:v>
                </c:pt>
                <c:pt idx="1534">
                  <c:v>2.3731326503632078E-2</c:v>
                </c:pt>
                <c:pt idx="1535">
                  <c:v>2.3725598152100069E-2</c:v>
                </c:pt>
                <c:pt idx="1536">
                  <c:v>2.3719883854965707E-2</c:v>
                </c:pt>
                <c:pt idx="1537">
                  <c:v>2.3714183612553175E-2</c:v>
                </c:pt>
                <c:pt idx="1538">
                  <c:v>2.3708497424781427E-2</c:v>
                </c:pt>
                <c:pt idx="1539">
                  <c:v>2.3702825291569418E-2</c:v>
                </c:pt>
                <c:pt idx="1540">
                  <c:v>2.3697167212917147E-2</c:v>
                </c:pt>
                <c:pt idx="1541">
                  <c:v>2.3691523188986707E-2</c:v>
                </c:pt>
                <c:pt idx="1542">
                  <c:v>2.3685893219534959E-2</c:v>
                </c:pt>
                <c:pt idx="1543">
                  <c:v>2.3679476178528613E-2</c:v>
                </c:pt>
                <c:pt idx="1544">
                  <c:v>2.3673876326198995E-2</c:v>
                </c:pt>
                <c:pt idx="1545">
                  <c:v>2.3668290528429115E-2</c:v>
                </c:pt>
                <c:pt idx="1546">
                  <c:v>2.3662718785218972E-2</c:v>
                </c:pt>
                <c:pt idx="1547">
                  <c:v>2.3657161096649615E-2</c:v>
                </c:pt>
                <c:pt idx="1548">
                  <c:v>2.3651617462721042E-2</c:v>
                </c:pt>
                <c:pt idx="1549">
                  <c:v>2.3646087883352207E-2</c:v>
                </c:pt>
                <c:pt idx="1550">
                  <c:v>2.3640572358705203E-2</c:v>
                </c:pt>
                <c:pt idx="1551">
                  <c:v>2.3635070888536891E-2</c:v>
                </c:pt>
                <c:pt idx="1552">
                  <c:v>2.3629583472928317E-2</c:v>
                </c:pt>
                <c:pt idx="1553">
                  <c:v>2.3624110112041574E-2</c:v>
                </c:pt>
                <c:pt idx="1554">
                  <c:v>2.3618650805633523E-2</c:v>
                </c:pt>
                <c:pt idx="1555">
                  <c:v>2.3613205553947303E-2</c:v>
                </c:pt>
                <c:pt idx="1556">
                  <c:v>2.3607774356739775E-2</c:v>
                </c:pt>
                <c:pt idx="1557">
                  <c:v>2.3602357214254077E-2</c:v>
                </c:pt>
                <c:pt idx="1558">
                  <c:v>2.3596954126247072E-2</c:v>
                </c:pt>
                <c:pt idx="1559">
                  <c:v>2.3591565092961897E-2</c:v>
                </c:pt>
                <c:pt idx="1560">
                  <c:v>2.3586190114236461E-2</c:v>
                </c:pt>
                <c:pt idx="1561">
                  <c:v>2.3580829190070762E-2</c:v>
                </c:pt>
                <c:pt idx="1562">
                  <c:v>2.3575482320545849E-2</c:v>
                </c:pt>
                <c:pt idx="1563">
                  <c:v>2.3570149505580673E-2</c:v>
                </c:pt>
                <c:pt idx="1564">
                  <c:v>2.3564830745175236E-2</c:v>
                </c:pt>
                <c:pt idx="1565">
                  <c:v>2.3559526039410583E-2</c:v>
                </c:pt>
                <c:pt idx="1566">
                  <c:v>2.3554235388205669E-2</c:v>
                </c:pt>
                <c:pt idx="1567">
                  <c:v>2.3548958791560493E-2</c:v>
                </c:pt>
                <c:pt idx="1568">
                  <c:v>2.3543696249556101E-2</c:v>
                </c:pt>
                <c:pt idx="1569">
                  <c:v>2.3538447762192494E-2</c:v>
                </c:pt>
                <c:pt idx="1570">
                  <c:v>2.3533213329388625E-2</c:v>
                </c:pt>
                <c:pt idx="1571">
                  <c:v>2.352799295122554E-2</c:v>
                </c:pt>
                <c:pt idx="1572">
                  <c:v>2.3522786627541148E-2</c:v>
                </c:pt>
                <c:pt idx="1573">
                  <c:v>2.351759435849754E-2</c:v>
                </c:pt>
                <c:pt idx="1574">
                  <c:v>2.351241614401367E-2</c:v>
                </c:pt>
                <c:pt idx="1575">
                  <c:v>2.3507251984170585E-2</c:v>
                </c:pt>
                <c:pt idx="1576">
                  <c:v>2.3502101878887238E-2</c:v>
                </c:pt>
                <c:pt idx="1577">
                  <c:v>2.3496965828082583E-2</c:v>
                </c:pt>
                <c:pt idx="1578">
                  <c:v>2.3491843832080805E-2</c:v>
                </c:pt>
                <c:pt idx="1579">
                  <c:v>2.3486735890476673E-2</c:v>
                </c:pt>
                <c:pt idx="1580">
                  <c:v>2.3481642003513326E-2</c:v>
                </c:pt>
                <c:pt idx="1581">
                  <c:v>2.3476562171190762E-2</c:v>
                </c:pt>
                <c:pt idx="1582">
                  <c:v>2.3471496393508984E-2</c:v>
                </c:pt>
                <c:pt idx="1583">
                  <c:v>2.3466444670224851E-2</c:v>
                </c:pt>
                <c:pt idx="1584">
                  <c:v>2.3461407001662549E-2</c:v>
                </c:pt>
                <c:pt idx="1585">
                  <c:v>2.3456383387578938E-2</c:v>
                </c:pt>
                <c:pt idx="1586">
                  <c:v>2.3451373828217159E-2</c:v>
                </c:pt>
                <c:pt idx="1587">
                  <c:v>2.3446378323253025E-2</c:v>
                </c:pt>
                <c:pt idx="1588">
                  <c:v>2.3441396872929676E-2</c:v>
                </c:pt>
                <c:pt idx="1589">
                  <c:v>2.3436429477247112E-2</c:v>
                </c:pt>
                <c:pt idx="1590">
                  <c:v>2.3431476136124285E-2</c:v>
                </c:pt>
                <c:pt idx="1591">
                  <c:v>2.3426536849642243E-2</c:v>
                </c:pt>
                <c:pt idx="1592">
                  <c:v>2.3421611617638893E-2</c:v>
                </c:pt>
                <c:pt idx="1593">
                  <c:v>2.3416700440276328E-2</c:v>
                </c:pt>
                <c:pt idx="1594">
                  <c:v>2.3411803317392454E-2</c:v>
                </c:pt>
                <c:pt idx="1595">
                  <c:v>2.3406920249149366E-2</c:v>
                </c:pt>
                <c:pt idx="1596">
                  <c:v>2.3402051235547061E-2</c:v>
                </c:pt>
                <c:pt idx="1597">
                  <c:v>2.3397196276342402E-2</c:v>
                </c:pt>
                <c:pt idx="1598">
                  <c:v>2.3392355371859574E-2</c:v>
                </c:pt>
                <c:pt idx="1599">
                  <c:v>2.3387528521855439E-2</c:v>
                </c:pt>
                <c:pt idx="1600">
                  <c:v>2.3382715726573133E-2</c:v>
                </c:pt>
                <c:pt idx="1601">
                  <c:v>2.337791698576952E-2</c:v>
                </c:pt>
                <c:pt idx="1602">
                  <c:v>2.3373132299525645E-2</c:v>
                </c:pt>
                <c:pt idx="1603">
                  <c:v>2.3368361667922555E-2</c:v>
                </c:pt>
                <c:pt idx="1604">
                  <c:v>2.3363605090798156E-2</c:v>
                </c:pt>
                <c:pt idx="1605">
                  <c:v>2.3358862568233496E-2</c:v>
                </c:pt>
                <c:pt idx="1606">
                  <c:v>2.335413410030962E-2</c:v>
                </c:pt>
                <c:pt idx="1607">
                  <c:v>2.3349419686945483E-2</c:v>
                </c:pt>
                <c:pt idx="1608">
                  <c:v>2.3344719328060037E-2</c:v>
                </c:pt>
                <c:pt idx="1609">
                  <c:v>2.3340033023896423E-2</c:v>
                </c:pt>
                <c:pt idx="1610">
                  <c:v>2.33353607742115E-2</c:v>
                </c:pt>
                <c:pt idx="1611">
                  <c:v>2.3330702579167362E-2</c:v>
                </c:pt>
                <c:pt idx="1612">
                  <c:v>2.3326058438520869E-2</c:v>
                </c:pt>
                <c:pt idx="1613">
                  <c:v>2.3321428352596207E-2</c:v>
                </c:pt>
                <c:pt idx="1614">
                  <c:v>2.3316812321150238E-2</c:v>
                </c:pt>
                <c:pt idx="1615">
                  <c:v>2.3312210344264006E-2</c:v>
                </c:pt>
                <c:pt idx="1616">
                  <c:v>2.3307622422018559E-2</c:v>
                </c:pt>
                <c:pt idx="1617">
                  <c:v>2.330304855433285E-2</c:v>
                </c:pt>
                <c:pt idx="1618">
                  <c:v>2.329848874120688E-2</c:v>
                </c:pt>
                <c:pt idx="1619">
                  <c:v>2.3293942982640647E-2</c:v>
                </c:pt>
                <c:pt idx="1620">
                  <c:v>2.3289411278553107E-2</c:v>
                </c:pt>
                <c:pt idx="1621">
                  <c:v>2.3284893629025305E-2</c:v>
                </c:pt>
                <c:pt idx="1622">
                  <c:v>2.3280390034138287E-2</c:v>
                </c:pt>
                <c:pt idx="1623">
                  <c:v>2.3275900493892054E-2</c:v>
                </c:pt>
                <c:pt idx="1624">
                  <c:v>2.3271425008043467E-2</c:v>
                </c:pt>
                <c:pt idx="1625">
                  <c:v>2.326696357691671E-2</c:v>
                </c:pt>
                <c:pt idx="1626">
                  <c:v>2.32625162001876E-2</c:v>
                </c:pt>
                <c:pt idx="1627">
                  <c:v>2.3258082878099273E-2</c:v>
                </c:pt>
                <c:pt idx="1628">
                  <c:v>2.3253663610489639E-2</c:v>
                </c:pt>
                <c:pt idx="1629">
                  <c:v>2.3249258397601835E-2</c:v>
                </c:pt>
                <c:pt idx="1630">
                  <c:v>2.3244867239111677E-2</c:v>
                </c:pt>
                <c:pt idx="1631">
                  <c:v>2.3240490135181258E-2</c:v>
                </c:pt>
                <c:pt idx="1632">
                  <c:v>2.3236127085891622E-2</c:v>
                </c:pt>
                <c:pt idx="1633">
                  <c:v>2.3231157953468307E-2</c:v>
                </c:pt>
                <c:pt idx="1634">
                  <c:v>2.3226825021138708E-2</c:v>
                </c:pt>
                <c:pt idx="1635">
                  <c:v>2.3222506143206756E-2</c:v>
                </c:pt>
                <c:pt idx="1636">
                  <c:v>2.3218201319915588E-2</c:v>
                </c:pt>
                <c:pt idx="1637">
                  <c:v>2.3213910551103112E-2</c:v>
                </c:pt>
                <c:pt idx="1638">
                  <c:v>2.320963383693142E-2</c:v>
                </c:pt>
                <c:pt idx="1639">
                  <c:v>2.3205371177238421E-2</c:v>
                </c:pt>
                <c:pt idx="1640">
                  <c:v>2.3201122572186206E-2</c:v>
                </c:pt>
                <c:pt idx="1641">
                  <c:v>2.3196888021612683E-2</c:v>
                </c:pt>
                <c:pt idx="1642">
                  <c:v>2.3192667525598898E-2</c:v>
                </c:pt>
                <c:pt idx="1643">
                  <c:v>2.3188461084306944E-2</c:v>
                </c:pt>
                <c:pt idx="1644">
                  <c:v>2.3184268697331589E-2</c:v>
                </c:pt>
                <c:pt idx="1645">
                  <c:v>2.3180090365078065E-2</c:v>
                </c:pt>
                <c:pt idx="1646">
                  <c:v>2.3175926087222187E-2</c:v>
                </c:pt>
                <c:pt idx="1647">
                  <c:v>2.3171775863926047E-2</c:v>
                </c:pt>
                <c:pt idx="1648">
                  <c:v>2.3167639695189646E-2</c:v>
                </c:pt>
                <c:pt idx="1649">
                  <c:v>2.3163517581094029E-2</c:v>
                </c:pt>
                <c:pt idx="1650">
                  <c:v>2.3159409521477103E-2</c:v>
                </c:pt>
                <c:pt idx="1651">
                  <c:v>2.3155315516419916E-2</c:v>
                </c:pt>
                <c:pt idx="1652">
                  <c:v>2.3151235565922468E-2</c:v>
                </c:pt>
                <c:pt idx="1653">
                  <c:v>2.3147169669984757E-2</c:v>
                </c:pt>
                <c:pt idx="1654">
                  <c:v>2.3143117828525739E-2</c:v>
                </c:pt>
                <c:pt idx="1655">
                  <c:v>2.3139080041626459E-2</c:v>
                </c:pt>
                <c:pt idx="1656">
                  <c:v>2.3135056309367963E-2</c:v>
                </c:pt>
                <c:pt idx="1657">
                  <c:v>2.3131046631588159E-2</c:v>
                </c:pt>
                <c:pt idx="1658">
                  <c:v>2.3127051008368094E-2</c:v>
                </c:pt>
                <c:pt idx="1659">
                  <c:v>2.312306943962672E-2</c:v>
                </c:pt>
                <c:pt idx="1660">
                  <c:v>2.3119101925445085E-2</c:v>
                </c:pt>
                <c:pt idx="1661">
                  <c:v>2.311514846598528E-2</c:v>
                </c:pt>
                <c:pt idx="1662">
                  <c:v>2.3111209060761029E-2</c:v>
                </c:pt>
                <c:pt idx="1663">
                  <c:v>2.3107283710177562E-2</c:v>
                </c:pt>
                <c:pt idx="1664">
                  <c:v>2.310337241423488E-2</c:v>
                </c:pt>
                <c:pt idx="1665">
                  <c:v>2.3099475172851935E-2</c:v>
                </c:pt>
                <c:pt idx="1666">
                  <c:v>2.3095591985866637E-2</c:v>
                </c:pt>
                <c:pt idx="1667">
                  <c:v>2.3091722853522123E-2</c:v>
                </c:pt>
                <c:pt idx="1668">
                  <c:v>2.3087867775656301E-2</c:v>
                </c:pt>
                <c:pt idx="1669">
                  <c:v>2.3084026752350217E-2</c:v>
                </c:pt>
                <c:pt idx="1670">
                  <c:v>2.3080199783684918E-2</c:v>
                </c:pt>
                <c:pt idx="1671">
                  <c:v>2.3076386869498311E-2</c:v>
                </c:pt>
                <c:pt idx="1672">
                  <c:v>2.3072588009790396E-2</c:v>
                </c:pt>
                <c:pt idx="1673">
                  <c:v>2.3068803204561172E-2</c:v>
                </c:pt>
                <c:pt idx="1674">
                  <c:v>2.306503245405378E-2</c:v>
                </c:pt>
                <c:pt idx="1675">
                  <c:v>2.3061275757944033E-2</c:v>
                </c:pt>
                <c:pt idx="1676">
                  <c:v>2.3057533116394024E-2</c:v>
                </c:pt>
                <c:pt idx="1677">
                  <c:v>2.3053804529403754E-2</c:v>
                </c:pt>
                <c:pt idx="1678">
                  <c:v>2.3050089996892176E-2</c:v>
                </c:pt>
                <c:pt idx="1679">
                  <c:v>2.3046389519021382E-2</c:v>
                </c:pt>
                <c:pt idx="1680">
                  <c:v>2.304270309562928E-2</c:v>
                </c:pt>
                <c:pt idx="1681">
                  <c:v>2.3039030726796916E-2</c:v>
                </c:pt>
                <c:pt idx="1682">
                  <c:v>2.3035372412362198E-2</c:v>
                </c:pt>
                <c:pt idx="1683">
                  <c:v>2.3031728152568265E-2</c:v>
                </c:pt>
                <c:pt idx="1684">
                  <c:v>2.302809794733407E-2</c:v>
                </c:pt>
                <c:pt idx="1685">
                  <c:v>2.3024481796578566E-2</c:v>
                </c:pt>
                <c:pt idx="1686">
                  <c:v>2.3020879700382801E-2</c:v>
                </c:pt>
                <c:pt idx="1687">
                  <c:v>2.3017291658665728E-2</c:v>
                </c:pt>
                <c:pt idx="1688">
                  <c:v>2.301371767158944E-2</c:v>
                </c:pt>
                <c:pt idx="1689">
                  <c:v>2.3010157738910797E-2</c:v>
                </c:pt>
                <c:pt idx="1690">
                  <c:v>2.3006611860872939E-2</c:v>
                </c:pt>
                <c:pt idx="1691">
                  <c:v>2.3003080037313772E-2</c:v>
                </c:pt>
                <c:pt idx="1692">
                  <c:v>2.2999562268314344E-2</c:v>
                </c:pt>
                <c:pt idx="1693">
                  <c:v>2.2996058553793608E-2</c:v>
                </c:pt>
                <c:pt idx="1694">
                  <c:v>2.299256889383261E-2</c:v>
                </c:pt>
                <c:pt idx="1695">
                  <c:v>2.2989093288350304E-2</c:v>
                </c:pt>
                <c:pt idx="1696">
                  <c:v>2.2985631737508783E-2</c:v>
                </c:pt>
                <c:pt idx="1697">
                  <c:v>2.2982184241064907E-2</c:v>
                </c:pt>
                <c:pt idx="1698">
                  <c:v>2.2978750799180769E-2</c:v>
                </c:pt>
                <c:pt idx="1699">
                  <c:v>2.2975331411937416E-2</c:v>
                </c:pt>
                <c:pt idx="1700">
                  <c:v>2.2971926079010663E-2</c:v>
                </c:pt>
                <c:pt idx="1701">
                  <c:v>2.296853480080574E-2</c:v>
                </c:pt>
                <c:pt idx="1702">
                  <c:v>2.2965157577079509E-2</c:v>
                </c:pt>
                <c:pt idx="1703">
                  <c:v>2.296179440783197E-2</c:v>
                </c:pt>
                <c:pt idx="1704">
                  <c:v>2.2958445293063123E-2</c:v>
                </c:pt>
                <c:pt idx="1705">
                  <c:v>2.2955110232854015E-2</c:v>
                </c:pt>
                <c:pt idx="1706">
                  <c:v>2.295178922728569E-2</c:v>
                </c:pt>
                <c:pt idx="1707">
                  <c:v>2.2948482276115012E-2</c:v>
                </c:pt>
                <c:pt idx="1708">
                  <c:v>2.2945189379423025E-2</c:v>
                </c:pt>
                <c:pt idx="1709">
                  <c:v>2.2941910537371824E-2</c:v>
                </c:pt>
                <c:pt idx="1710">
                  <c:v>2.2938645749799313E-2</c:v>
                </c:pt>
                <c:pt idx="1711">
                  <c:v>2.2935392768967944E-2</c:v>
                </c:pt>
                <c:pt idx="1712">
                  <c:v>2.293212627804575E-2</c:v>
                </c:pt>
                <c:pt idx="1713">
                  <c:v>2.2928839060752937E-2</c:v>
                </c:pt>
                <c:pt idx="1714">
                  <c:v>2.2925531116927411E-2</c:v>
                </c:pt>
                <c:pt idx="1715">
                  <c:v>2.2922202446650219E-2</c:v>
                </c:pt>
                <c:pt idx="1716">
                  <c:v>2.2918853049840315E-2</c:v>
                </c:pt>
                <c:pt idx="1717">
                  <c:v>2.2915482926578745E-2</c:v>
                </c:pt>
                <c:pt idx="1718">
                  <c:v>2.2912092076865509E-2</c:v>
                </c:pt>
                <c:pt idx="1719">
                  <c:v>2.290868050061956E-2</c:v>
                </c:pt>
                <c:pt idx="1720">
                  <c:v>2.2905248197759853E-2</c:v>
                </c:pt>
                <c:pt idx="1721">
                  <c:v>2.2901795168610573E-2</c:v>
                </c:pt>
                <c:pt idx="1722">
                  <c:v>2.2898321412847533E-2</c:v>
                </c:pt>
                <c:pt idx="1723">
                  <c:v>2.2894826930551782E-2</c:v>
                </c:pt>
                <c:pt idx="1724">
                  <c:v>2.289131172188541E-2</c:v>
                </c:pt>
                <c:pt idx="1725">
                  <c:v>2.2887775786767373E-2</c:v>
                </c:pt>
                <c:pt idx="1726">
                  <c:v>2.288421912495453E-2</c:v>
                </c:pt>
                <c:pt idx="1727">
                  <c:v>2.2880641736852114E-2</c:v>
                </c:pt>
                <c:pt idx="1728">
                  <c:v>2.2877043622216986E-2</c:v>
                </c:pt>
                <c:pt idx="1729">
                  <c:v>2.2873424781049145E-2</c:v>
                </c:pt>
                <c:pt idx="1730">
                  <c:v>2.2869785213429639E-2</c:v>
                </c:pt>
                <c:pt idx="1731">
                  <c:v>2.2866124919358466E-2</c:v>
                </c:pt>
                <c:pt idx="1732">
                  <c:v>2.2862443898835627E-2</c:v>
                </c:pt>
                <c:pt idx="1733">
                  <c:v>2.285874215169903E-2</c:v>
                </c:pt>
                <c:pt idx="1734">
                  <c:v>2.2855019678191812E-2</c:v>
                </c:pt>
                <c:pt idx="1735">
                  <c:v>2.2851276478232929E-2</c:v>
                </c:pt>
                <c:pt idx="1736">
                  <c:v>2.2847512551741334E-2</c:v>
                </c:pt>
                <c:pt idx="1737">
                  <c:v>2.2843185542111843E-2</c:v>
                </c:pt>
                <c:pt idx="1738">
                  <c:v>2.2839377201772093E-2</c:v>
                </c:pt>
                <c:pt idx="1739">
                  <c:v>2.2835548134818584E-2</c:v>
                </c:pt>
                <c:pt idx="1740">
                  <c:v>2.2831698341575501E-2</c:v>
                </c:pt>
                <c:pt idx="1741">
                  <c:v>2.282782782171866E-2</c:v>
                </c:pt>
                <c:pt idx="1742">
                  <c:v>2.2823936575491199E-2</c:v>
                </c:pt>
                <c:pt idx="1743">
                  <c:v>2.2820024602731026E-2</c:v>
                </c:pt>
                <c:pt idx="1744">
                  <c:v>2.281609190343814E-2</c:v>
                </c:pt>
                <c:pt idx="1745">
                  <c:v>2.2812138477774635E-2</c:v>
                </c:pt>
                <c:pt idx="1746">
                  <c:v>2.2808164325659464E-2</c:v>
                </c:pt>
                <c:pt idx="1747">
                  <c:v>2.2804169446930533E-2</c:v>
                </c:pt>
                <c:pt idx="1748">
                  <c:v>2.280015384191203E-2</c:v>
                </c:pt>
                <c:pt idx="1749">
                  <c:v>2.2796117510279768E-2</c:v>
                </c:pt>
                <c:pt idx="1750">
                  <c:v>2.2792060452195839E-2</c:v>
                </c:pt>
                <c:pt idx="1751">
                  <c:v>2.2787982667741291E-2</c:v>
                </c:pt>
                <c:pt idx="1752">
                  <c:v>2.2783884156754031E-2</c:v>
                </c:pt>
                <c:pt idx="1753">
                  <c:v>2.2781427031613566E-2</c:v>
                </c:pt>
                <c:pt idx="1754">
                  <c:v>2.2775624955343465E-2</c:v>
                </c:pt>
                <c:pt idx="1755">
                  <c:v>2.2771464265001207E-2</c:v>
                </c:pt>
                <c:pt idx="1756">
                  <c:v>2.2767282848207282E-2</c:v>
                </c:pt>
                <c:pt idx="1757">
                  <c:v>2.2763080704799599E-2</c:v>
                </c:pt>
                <c:pt idx="1758">
                  <c:v>2.2758857835021296E-2</c:v>
                </c:pt>
                <c:pt idx="1759">
                  <c:v>2.2754614238872373E-2</c:v>
                </c:pt>
                <c:pt idx="1760">
                  <c:v>2.2750349916109691E-2</c:v>
                </c:pt>
                <c:pt idx="1761">
                  <c:v>2.274606486697639E-2</c:v>
                </c:pt>
                <c:pt idx="1762">
                  <c:v>2.2741759091391422E-2</c:v>
                </c:pt>
                <c:pt idx="1763">
                  <c:v>2.2737432589192696E-2</c:v>
                </c:pt>
                <c:pt idx="1764">
                  <c:v>2.2733085360704397E-2</c:v>
                </c:pt>
                <c:pt idx="1765">
                  <c:v>2.2728717405683385E-2</c:v>
                </c:pt>
                <c:pt idx="1766">
                  <c:v>2.2724328724291754E-2</c:v>
                </c:pt>
                <c:pt idx="1767">
                  <c:v>2.2719919316286363E-2</c:v>
                </c:pt>
                <c:pt idx="1768">
                  <c:v>2.2715489181910353E-2</c:v>
                </c:pt>
                <c:pt idx="1769">
                  <c:v>2.2711038321163723E-2</c:v>
                </c:pt>
                <c:pt idx="1770">
                  <c:v>2.2706566733884381E-2</c:v>
                </c:pt>
                <c:pt idx="1771">
                  <c:v>2.2702074420072327E-2</c:v>
                </c:pt>
                <c:pt idx="1772">
                  <c:v>2.2697561379970699E-2</c:v>
                </c:pt>
                <c:pt idx="1773">
                  <c:v>2.2693027613255312E-2</c:v>
                </c:pt>
                <c:pt idx="1774">
                  <c:v>2.2688473120169306E-2</c:v>
                </c:pt>
                <c:pt idx="1775">
                  <c:v>2.2683897900631633E-2</c:v>
                </c:pt>
                <c:pt idx="1776">
                  <c:v>2.2679301954561248E-2</c:v>
                </c:pt>
                <c:pt idx="1777">
                  <c:v>2.2674685282120244E-2</c:v>
                </c:pt>
                <c:pt idx="1778">
                  <c:v>2.2670047883308619E-2</c:v>
                </c:pt>
                <c:pt idx="1779">
                  <c:v>2.2665389757883236E-2</c:v>
                </c:pt>
                <c:pt idx="1780">
                  <c:v>2.2660710906087234E-2</c:v>
                </c:pt>
                <c:pt idx="1781">
                  <c:v>2.2656011327920611E-2</c:v>
                </c:pt>
                <c:pt idx="1782">
                  <c:v>2.2651291023221276E-2</c:v>
                </c:pt>
                <c:pt idx="1783">
                  <c:v>2.2646549991989229E-2</c:v>
                </c:pt>
                <c:pt idx="1784">
                  <c:v>2.2641788234467608E-2</c:v>
                </c:pt>
                <c:pt idx="1785">
                  <c:v>2.2637005750413275E-2</c:v>
                </c:pt>
                <c:pt idx="1786">
                  <c:v>2.2632202540069368E-2</c:v>
                </c:pt>
                <c:pt idx="1787">
                  <c:v>2.2627378603111703E-2</c:v>
                </c:pt>
                <c:pt idx="1788">
                  <c:v>2.2622533939783418E-2</c:v>
                </c:pt>
                <c:pt idx="1789">
                  <c:v>2.261767587826221E-2</c:v>
                </c:pt>
                <c:pt idx="1790">
                  <c:v>2.261278323402283E-2</c:v>
                </c:pt>
                <c:pt idx="1791">
                  <c:v>2.2607869860873379E-2</c:v>
                </c:pt>
                <c:pt idx="1792">
                  <c:v>2.2602935758894903E-2</c:v>
                </c:pt>
                <c:pt idx="1793">
                  <c:v>2.2597980928006359E-2</c:v>
                </c:pt>
                <c:pt idx="1794">
                  <c:v>2.2593005368288791E-2</c:v>
                </c:pt>
                <c:pt idx="1795">
                  <c:v>2.2588009079688168E-2</c:v>
                </c:pt>
                <c:pt idx="1796">
                  <c:v>2.2582992062231504E-2</c:v>
                </c:pt>
                <c:pt idx="1797">
                  <c:v>2.2577954315918806E-2</c:v>
                </c:pt>
                <c:pt idx="1798">
                  <c:v>2.2572895840723049E-2</c:v>
                </c:pt>
                <c:pt idx="1799">
                  <c:v>2.2567816636698271E-2</c:v>
                </c:pt>
                <c:pt idx="1800">
                  <c:v>2.2562716703817452E-2</c:v>
                </c:pt>
                <c:pt idx="1801">
                  <c:v>2.2557596042080595E-2</c:v>
                </c:pt>
                <c:pt idx="1802">
                  <c:v>2.25524546514877E-2</c:v>
                </c:pt>
                <c:pt idx="1803">
                  <c:v>2.2543681585048825E-2</c:v>
                </c:pt>
                <c:pt idx="1804">
                  <c:v>2.2538490494175001E-2</c:v>
                </c:pt>
                <c:pt idx="1805">
                  <c:v>2.2533278676930557E-2</c:v>
                </c:pt>
                <c:pt idx="1806">
                  <c:v>2.2528046133234447E-2</c:v>
                </c:pt>
                <c:pt idx="1807">
                  <c:v>2.2522792863086671E-2</c:v>
                </c:pt>
                <c:pt idx="1808">
                  <c:v>2.2517518866568276E-2</c:v>
                </c:pt>
                <c:pt idx="1809">
                  <c:v>2.2512224143598214E-2</c:v>
                </c:pt>
                <c:pt idx="1810">
                  <c:v>2.2506908694176486E-2</c:v>
                </c:pt>
                <c:pt idx="1811">
                  <c:v>2.2501572518222046E-2</c:v>
                </c:pt>
                <c:pt idx="1812">
                  <c:v>2.2496215615978032E-2</c:v>
                </c:pt>
                <c:pt idx="1813">
                  <c:v>2.2490837987444445E-2</c:v>
                </c:pt>
                <c:pt idx="1814">
                  <c:v>2.2485439632378146E-2</c:v>
                </c:pt>
                <c:pt idx="1815">
                  <c:v>2.248002055086018E-2</c:v>
                </c:pt>
                <c:pt idx="1816">
                  <c:v>2.2474580742890549E-2</c:v>
                </c:pt>
                <c:pt idx="1817">
                  <c:v>2.2469120208631344E-2</c:v>
                </c:pt>
                <c:pt idx="1818">
                  <c:v>2.2463638947839426E-2</c:v>
                </c:pt>
                <c:pt idx="1819">
                  <c:v>2.2458136960676889E-2</c:v>
                </c:pt>
                <c:pt idx="1820">
                  <c:v>2.2452614247062685E-2</c:v>
                </c:pt>
                <c:pt idx="1821">
                  <c:v>2.2447070807158909E-2</c:v>
                </c:pt>
                <c:pt idx="1822">
                  <c:v>2.2441506640803466E-2</c:v>
                </c:pt>
                <c:pt idx="1823">
                  <c:v>2.2435921748077403E-2</c:v>
                </c:pt>
                <c:pt idx="1824">
                  <c:v>2.2430316128818628E-2</c:v>
                </c:pt>
                <c:pt idx="1825">
                  <c:v>2.242468978327028E-2</c:v>
                </c:pt>
                <c:pt idx="1826">
                  <c:v>2.2419042711189219E-2</c:v>
                </c:pt>
                <c:pt idx="1827">
                  <c:v>2.2413374912818584E-2</c:v>
                </c:pt>
                <c:pt idx="1828">
                  <c:v>2.2407686387915238E-2</c:v>
                </c:pt>
                <c:pt idx="1829">
                  <c:v>2.2401977136722317E-2</c:v>
                </c:pt>
                <c:pt idx="1830">
                  <c:v>2.2396247159077731E-2</c:v>
                </c:pt>
                <c:pt idx="1831">
                  <c:v>2.2390496455062525E-2</c:v>
                </c:pt>
                <c:pt idx="1832">
                  <c:v>2.2384725024676699E-2</c:v>
                </c:pt>
                <c:pt idx="1833">
                  <c:v>2.2378932867758161E-2</c:v>
                </c:pt>
                <c:pt idx="1834">
                  <c:v>2.2373119984550049E-2</c:v>
                </c:pt>
                <c:pt idx="1835">
                  <c:v>2.2367286374971318E-2</c:v>
                </c:pt>
                <c:pt idx="1836">
                  <c:v>2.236143203894092E-2</c:v>
                </c:pt>
                <c:pt idx="1837">
                  <c:v>2.2355556976539903E-2</c:v>
                </c:pt>
                <c:pt idx="1838">
                  <c:v>2.234966118768722E-2</c:v>
                </c:pt>
                <c:pt idx="1839">
                  <c:v>2.2343744672544963E-2</c:v>
                </c:pt>
                <c:pt idx="1840">
                  <c:v>2.2337807430869994E-2</c:v>
                </c:pt>
                <c:pt idx="1841">
                  <c:v>2.2331849462986497E-2</c:v>
                </c:pt>
                <c:pt idx="1842">
                  <c:v>2.2325870768651335E-2</c:v>
                </c:pt>
                <c:pt idx="1843">
                  <c:v>2.2319871347864506E-2</c:v>
                </c:pt>
                <c:pt idx="1844">
                  <c:v>2.2313851200707058E-2</c:v>
                </c:pt>
                <c:pt idx="1845">
                  <c:v>2.230781032717899E-2</c:v>
                </c:pt>
                <c:pt idx="1846">
                  <c:v>2.2301748727199255E-2</c:v>
                </c:pt>
                <c:pt idx="1847">
                  <c:v>2.2295666400929948E-2</c:v>
                </c:pt>
                <c:pt idx="1848">
                  <c:v>2.2289563348208974E-2</c:v>
                </c:pt>
                <c:pt idx="1849">
                  <c:v>2.228343956911738E-2</c:v>
                </c:pt>
                <c:pt idx="1850">
                  <c:v>2.2277295063736213E-2</c:v>
                </c:pt>
                <c:pt idx="1851">
                  <c:v>2.2271129831822334E-2</c:v>
                </c:pt>
                <c:pt idx="1852">
                  <c:v>2.2264943873618881E-2</c:v>
                </c:pt>
                <c:pt idx="1853">
                  <c:v>2.2258737188963762E-2</c:v>
                </c:pt>
                <c:pt idx="1854">
                  <c:v>2.2252509778019069E-2</c:v>
                </c:pt>
                <c:pt idx="1855">
                  <c:v>2.2246261640703757E-2</c:v>
                </c:pt>
                <c:pt idx="1856">
                  <c:v>2.2239992776855733E-2</c:v>
                </c:pt>
                <c:pt idx="1857">
                  <c:v>2.2233703186880227E-2</c:v>
                </c:pt>
                <c:pt idx="1858">
                  <c:v>2.2227392870372009E-2</c:v>
                </c:pt>
                <c:pt idx="1859">
                  <c:v>2.2221061827493171E-2</c:v>
                </c:pt>
                <c:pt idx="1860">
                  <c:v>2.221471005832476E-2</c:v>
                </c:pt>
                <c:pt idx="1861">
                  <c:v>2.2208337562785729E-2</c:v>
                </c:pt>
                <c:pt idx="1862">
                  <c:v>2.2201944340795032E-2</c:v>
                </c:pt>
                <c:pt idx="1863">
                  <c:v>2.2195530392433716E-2</c:v>
                </c:pt>
                <c:pt idx="1864">
                  <c:v>2.2189095717782825E-2</c:v>
                </c:pt>
                <c:pt idx="1865">
                  <c:v>2.2182640316680269E-2</c:v>
                </c:pt>
                <c:pt idx="1866">
                  <c:v>2.2176164189288139E-2</c:v>
                </c:pt>
                <c:pt idx="1867">
                  <c:v>2.2169667335444343E-2</c:v>
                </c:pt>
                <c:pt idx="1868">
                  <c:v>2.2163149755310974E-2</c:v>
                </c:pt>
                <c:pt idx="1869">
                  <c:v>2.2156611448806984E-2</c:v>
                </c:pt>
                <c:pt idx="1870">
                  <c:v>2.2150052415932375E-2</c:v>
                </c:pt>
                <c:pt idx="1871">
                  <c:v>2.2143472656687146E-2</c:v>
                </c:pt>
                <c:pt idx="1872">
                  <c:v>2.2136872171071298E-2</c:v>
                </c:pt>
                <c:pt idx="1873">
                  <c:v>2.2130250959165876E-2</c:v>
                </c:pt>
                <c:pt idx="1874">
                  <c:v>2.2123609020808788E-2</c:v>
                </c:pt>
                <c:pt idx="1875">
                  <c:v>2.2116946356162126E-2</c:v>
                </c:pt>
                <c:pt idx="1876">
                  <c:v>2.2110262965144845E-2</c:v>
                </c:pt>
                <c:pt idx="1877">
                  <c:v>2.210355884783799E-2</c:v>
                </c:pt>
                <c:pt idx="1878">
                  <c:v>2.2096834003998422E-2</c:v>
                </c:pt>
                <c:pt idx="1879">
                  <c:v>2.2090088434031374E-2</c:v>
                </c:pt>
                <c:pt idx="1880">
                  <c:v>2.208332213761266E-2</c:v>
                </c:pt>
                <c:pt idx="1881">
                  <c:v>2.2076535114904372E-2</c:v>
                </c:pt>
                <c:pt idx="1882">
                  <c:v>2.2069727365744418E-2</c:v>
                </c:pt>
                <c:pt idx="1883">
                  <c:v>2.2062898890213845E-2</c:v>
                </c:pt>
                <c:pt idx="1884">
                  <c:v>2.2056049688474744E-2</c:v>
                </c:pt>
                <c:pt idx="1885">
                  <c:v>2.2049179760283977E-2</c:v>
                </c:pt>
                <c:pt idx="1886">
                  <c:v>2.2042289105803636E-2</c:v>
                </c:pt>
                <c:pt idx="1887">
                  <c:v>2.2035377724952676E-2</c:v>
                </c:pt>
                <c:pt idx="1888">
                  <c:v>2.2028445617893189E-2</c:v>
                </c:pt>
                <c:pt idx="1889">
                  <c:v>2.2021492784382035E-2</c:v>
                </c:pt>
                <c:pt idx="1890">
                  <c:v>2.2014519224581308E-2</c:v>
                </c:pt>
                <c:pt idx="1891">
                  <c:v>2.2007524938328915E-2</c:v>
                </c:pt>
                <c:pt idx="1892">
                  <c:v>2.2000509925786949E-2</c:v>
                </c:pt>
                <c:pt idx="1893">
                  <c:v>2.1993474186874362E-2</c:v>
                </c:pt>
                <c:pt idx="1894">
                  <c:v>2.1986417721753249E-2</c:v>
                </c:pt>
                <c:pt idx="1895">
                  <c:v>2.1979340530180469E-2</c:v>
                </c:pt>
                <c:pt idx="1896">
                  <c:v>2.1972242612399162E-2</c:v>
                </c:pt>
                <c:pt idx="1897">
                  <c:v>2.1965123968166189E-2</c:v>
                </c:pt>
                <c:pt idx="1898">
                  <c:v>2.1957984597724689E-2</c:v>
                </c:pt>
                <c:pt idx="1899">
                  <c:v>2.1950824500912569E-2</c:v>
                </c:pt>
                <c:pt idx="1900">
                  <c:v>2.1943643677729829E-2</c:v>
                </c:pt>
                <c:pt idx="1901">
                  <c:v>2.1936442128257516E-2</c:v>
                </c:pt>
                <c:pt idx="1902">
                  <c:v>2.1929219852414583E-2</c:v>
                </c:pt>
                <c:pt idx="1903">
                  <c:v>2.1921976850363123E-2</c:v>
                </c:pt>
                <c:pt idx="1904">
                  <c:v>2.1914713121941043E-2</c:v>
                </c:pt>
                <c:pt idx="1905">
                  <c:v>2.1907428667229389E-2</c:v>
                </c:pt>
                <c:pt idx="1906">
                  <c:v>2.1900123486147116E-2</c:v>
                </c:pt>
                <c:pt idx="1907">
                  <c:v>2.1892797578694223E-2</c:v>
                </c:pt>
                <c:pt idx="1908">
                  <c:v>2.1885450944951756E-2</c:v>
                </c:pt>
                <c:pt idx="1909">
                  <c:v>2.1878083584919716E-2</c:v>
                </c:pt>
                <c:pt idx="1910">
                  <c:v>2.1870695498679149E-2</c:v>
                </c:pt>
                <c:pt idx="1911">
                  <c:v>2.1863286685986916E-2</c:v>
                </c:pt>
                <c:pt idx="1912">
                  <c:v>2.1855857147086155E-2</c:v>
                </c:pt>
                <c:pt idx="1913">
                  <c:v>2.1848406881814775E-2</c:v>
                </c:pt>
                <c:pt idx="1914">
                  <c:v>2.1840935890172775E-2</c:v>
                </c:pt>
                <c:pt idx="1915">
                  <c:v>2.1833444172322247E-2</c:v>
                </c:pt>
                <c:pt idx="1916">
                  <c:v>2.18259317281011E-2</c:v>
                </c:pt>
                <c:pt idx="1917">
                  <c:v>2.1818398557590379E-2</c:v>
                </c:pt>
                <c:pt idx="1918">
                  <c:v>2.1810844660790085E-2</c:v>
                </c:pt>
                <c:pt idx="1919">
                  <c:v>2.1803270037781264E-2</c:v>
                </c:pt>
                <c:pt idx="1920">
                  <c:v>2.1795674688320776E-2</c:v>
                </c:pt>
                <c:pt idx="1921">
                  <c:v>2.1788058612651762E-2</c:v>
                </c:pt>
                <c:pt idx="1922">
                  <c:v>2.1780421810612127E-2</c:v>
                </c:pt>
                <c:pt idx="1923">
                  <c:v>2.1772764282282919E-2</c:v>
                </c:pt>
                <c:pt idx="1924">
                  <c:v>2.176508602782623E-2</c:v>
                </c:pt>
                <c:pt idx="1925">
                  <c:v>2.1757387046917875E-2</c:v>
                </c:pt>
                <c:pt idx="1926">
                  <c:v>2.1749667339719947E-2</c:v>
                </c:pt>
                <c:pt idx="1927">
                  <c:v>2.1741926906313491E-2</c:v>
                </c:pt>
                <c:pt idx="1928">
                  <c:v>2.1734165746617462E-2</c:v>
                </c:pt>
                <c:pt idx="1929">
                  <c:v>2.1726383860469767E-2</c:v>
                </c:pt>
                <c:pt idx="1930">
                  <c:v>2.1718581248113544E-2</c:v>
                </c:pt>
                <c:pt idx="1931">
                  <c:v>2.1710757909548795E-2</c:v>
                </c:pt>
                <c:pt idx="1932">
                  <c:v>2.1702913844694471E-2</c:v>
                </c:pt>
                <c:pt idx="1933">
                  <c:v>2.1695049053469528E-2</c:v>
                </c:pt>
                <c:pt idx="1934">
                  <c:v>2.1687163536036058E-2</c:v>
                </c:pt>
                <c:pt idx="1935">
                  <c:v>2.1679257292394061E-2</c:v>
                </c:pt>
                <c:pt idx="1936">
                  <c:v>2.1671330322300397E-2</c:v>
                </c:pt>
                <c:pt idx="1937">
                  <c:v>2.1663382625998207E-2</c:v>
                </c:pt>
                <c:pt idx="1938">
                  <c:v>2.1655414203406442E-2</c:v>
                </c:pt>
                <c:pt idx="1939">
                  <c:v>2.1647425054606151E-2</c:v>
                </c:pt>
                <c:pt idx="1940">
                  <c:v>2.1639415179354193E-2</c:v>
                </c:pt>
                <c:pt idx="1941">
                  <c:v>2.1631384578055801E-2</c:v>
                </c:pt>
                <c:pt idx="1942">
                  <c:v>2.1623333250386789E-2</c:v>
                </c:pt>
                <c:pt idx="1943">
                  <c:v>2.161526119650925E-2</c:v>
                </c:pt>
                <c:pt idx="1944">
                  <c:v>2.1607168416261091E-2</c:v>
                </c:pt>
                <c:pt idx="1945">
                  <c:v>2.1597894145438667E-2</c:v>
                </c:pt>
                <c:pt idx="1946">
                  <c:v>2.1589756951828631E-2</c:v>
                </c:pt>
                <c:pt idx="1947">
                  <c:v>2.1581599032010068E-2</c:v>
                </c:pt>
                <c:pt idx="1948">
                  <c:v>2.1573420385820885E-2</c:v>
                </c:pt>
                <c:pt idx="1949">
                  <c:v>2.1565221013342128E-2</c:v>
                </c:pt>
                <c:pt idx="1950">
                  <c:v>2.1557000914654845E-2</c:v>
                </c:pt>
                <c:pt idx="1951">
                  <c:v>2.1548760089759034E-2</c:v>
                </c:pt>
                <c:pt idx="1952">
                  <c:v>2.1540498538573649E-2</c:v>
                </c:pt>
                <c:pt idx="1953">
                  <c:v>2.1532216261098691E-2</c:v>
                </c:pt>
                <c:pt idx="1954">
                  <c:v>2.1523913257415206E-2</c:v>
                </c:pt>
                <c:pt idx="1955">
                  <c:v>2.1515589527523193E-2</c:v>
                </c:pt>
                <c:pt idx="1956">
                  <c:v>2.1507245071260561E-2</c:v>
                </c:pt>
                <c:pt idx="1957">
                  <c:v>2.1498879888789402E-2</c:v>
                </c:pt>
                <c:pt idx="1958">
                  <c:v>2.1490493980109715E-2</c:v>
                </c:pt>
                <c:pt idx="1959">
                  <c:v>2.1482087345140455E-2</c:v>
                </c:pt>
                <c:pt idx="1960">
                  <c:v>2.1473659983962667E-2</c:v>
                </c:pt>
                <c:pt idx="1961">
                  <c:v>2.1465211896495306E-2</c:v>
                </c:pt>
                <c:pt idx="1962">
                  <c:v>2.1456743082819418E-2</c:v>
                </c:pt>
                <c:pt idx="1963">
                  <c:v>2.1448253542853957E-2</c:v>
                </c:pt>
                <c:pt idx="1964">
                  <c:v>2.1439743276761014E-2</c:v>
                </c:pt>
                <c:pt idx="1965">
                  <c:v>2.1431212284297452E-2</c:v>
                </c:pt>
                <c:pt idx="1966">
                  <c:v>2.1422660565706408E-2</c:v>
                </c:pt>
                <c:pt idx="1967">
                  <c:v>2.1414088120744745E-2</c:v>
                </c:pt>
                <c:pt idx="1968">
                  <c:v>2.1405494949736648E-2</c:v>
                </c:pt>
                <c:pt idx="1969">
                  <c:v>2.139688105235793E-2</c:v>
                </c:pt>
                <c:pt idx="1970">
                  <c:v>2.1388246428770685E-2</c:v>
                </c:pt>
                <c:pt idx="1971">
                  <c:v>2.1379593495288729E-2</c:v>
                </c:pt>
                <c:pt idx="1972">
                  <c:v>2.1370949466685829E-2</c:v>
                </c:pt>
                <c:pt idx="1973">
                  <c:v>2.1362322100468845E-2</c:v>
                </c:pt>
                <c:pt idx="1974">
                  <c:v>2.1353711396718822E-2</c:v>
                </c:pt>
                <c:pt idx="1975">
                  <c:v>2.1345117355273668E-2</c:v>
                </c:pt>
                <c:pt idx="1976">
                  <c:v>2.1336539976295477E-2</c:v>
                </c:pt>
                <c:pt idx="1977">
                  <c:v>2.13279792597032E-2</c:v>
                </c:pt>
                <c:pt idx="1978">
                  <c:v>2.1319435205658932E-2</c:v>
                </c:pt>
                <c:pt idx="1979">
                  <c:v>2.131090781375744E-2</c:v>
                </c:pt>
                <c:pt idx="1980">
                  <c:v>2.1302397084485003E-2</c:v>
                </c:pt>
                <c:pt idx="1981">
                  <c:v>2.1293903017517435E-2</c:v>
                </c:pt>
                <c:pt idx="1982">
                  <c:v>2.1285425612935782E-2</c:v>
                </c:pt>
                <c:pt idx="1983">
                  <c:v>2.1276964870821091E-2</c:v>
                </c:pt>
                <c:pt idx="1984">
                  <c:v>2.1268520791173362E-2</c:v>
                </c:pt>
                <c:pt idx="1985">
                  <c:v>2.1260093373749456E-2</c:v>
                </c:pt>
                <c:pt idx="1986">
                  <c:v>2.1251682618792511E-2</c:v>
                </c:pt>
                <c:pt idx="1987">
                  <c:v>2.1243288526302528E-2</c:v>
                </c:pt>
                <c:pt idx="1988">
                  <c:v>2.1234911096036369E-2</c:v>
                </c:pt>
                <c:pt idx="1989">
                  <c:v>2.1226550328318217E-2</c:v>
                </c:pt>
                <c:pt idx="1990">
                  <c:v>2.121820622298598E-2</c:v>
                </c:pt>
                <c:pt idx="1991">
                  <c:v>2.1209878779958613E-2</c:v>
                </c:pt>
                <c:pt idx="1992">
                  <c:v>2.1201567999398208E-2</c:v>
                </c:pt>
                <c:pt idx="1993">
                  <c:v>2.1193273881142671E-2</c:v>
                </c:pt>
                <c:pt idx="1994">
                  <c:v>2.1184996425354097E-2</c:v>
                </c:pt>
                <c:pt idx="1995">
                  <c:v>2.1176735632032484E-2</c:v>
                </c:pt>
                <c:pt idx="1996">
                  <c:v>2.116849150101574E-2</c:v>
                </c:pt>
                <c:pt idx="1997">
                  <c:v>2.1160264032384912E-2</c:v>
                </c:pt>
                <c:pt idx="1998">
                  <c:v>2.115205322614E-2</c:v>
                </c:pt>
                <c:pt idx="1999">
                  <c:v>2.1143859082199956E-2</c:v>
                </c:pt>
                <c:pt idx="2000">
                  <c:v>2.1135681600726874E-2</c:v>
                </c:pt>
                <c:pt idx="2001">
                  <c:v>2.1127520781558662E-2</c:v>
                </c:pt>
                <c:pt idx="2002">
                  <c:v>2.1119376624857411E-2</c:v>
                </c:pt>
                <c:pt idx="2003">
                  <c:v>2.1111249130542076E-2</c:v>
                </c:pt>
                <c:pt idx="2004">
                  <c:v>2.1103138298450563E-2</c:v>
                </c:pt>
                <c:pt idx="2005">
                  <c:v>2.1095044128907059E-2</c:v>
                </c:pt>
                <c:pt idx="2006">
                  <c:v>2.1086966621587377E-2</c:v>
                </c:pt>
                <c:pt idx="2007">
                  <c:v>2.1078905776815704E-2</c:v>
                </c:pt>
                <c:pt idx="2008">
                  <c:v>2.10708615943489E-2</c:v>
                </c:pt>
                <c:pt idx="2009">
                  <c:v>2.1062834074268011E-2</c:v>
                </c:pt>
                <c:pt idx="2010">
                  <c:v>2.1054823216410945E-2</c:v>
                </c:pt>
                <c:pt idx="2011">
                  <c:v>2.1046829021101887E-2</c:v>
                </c:pt>
                <c:pt idx="2012">
                  <c:v>2.1038851488097698E-2</c:v>
                </c:pt>
                <c:pt idx="2013">
                  <c:v>2.1030890617479425E-2</c:v>
                </c:pt>
                <c:pt idx="2014">
                  <c:v>2.1022946409166021E-2</c:v>
                </c:pt>
                <c:pt idx="2015">
                  <c:v>2.1015018863319579E-2</c:v>
                </c:pt>
                <c:pt idx="2016">
                  <c:v>2.1007107979778006E-2</c:v>
                </c:pt>
                <c:pt idx="2017">
                  <c:v>2.0999213758622348E-2</c:v>
                </c:pt>
                <c:pt idx="2018">
                  <c:v>2.0991336199852606E-2</c:v>
                </c:pt>
                <c:pt idx="2019">
                  <c:v>2.0983475303306687E-2</c:v>
                </c:pt>
                <c:pt idx="2020">
                  <c:v>2.0975631069227729E-2</c:v>
                </c:pt>
                <c:pt idx="2021">
                  <c:v>2.0967803497534687E-2</c:v>
                </c:pt>
                <c:pt idx="2022">
                  <c:v>2.0959992588146514E-2</c:v>
                </c:pt>
                <c:pt idx="2023">
                  <c:v>2.0952198341144257E-2</c:v>
                </c:pt>
                <c:pt idx="2024">
                  <c:v>2.0944420756446869E-2</c:v>
                </c:pt>
                <c:pt idx="2025">
                  <c:v>2.0936659834216442E-2</c:v>
                </c:pt>
                <c:pt idx="2026">
                  <c:v>2.0928915574209839E-2</c:v>
                </c:pt>
                <c:pt idx="2027">
                  <c:v>2.0921187976670197E-2</c:v>
                </c:pt>
                <c:pt idx="2028">
                  <c:v>2.0913477041354378E-2</c:v>
                </c:pt>
                <c:pt idx="2029">
                  <c:v>2.0905782768424475E-2</c:v>
                </c:pt>
                <c:pt idx="2030">
                  <c:v>2.0898105157880487E-2</c:v>
                </c:pt>
                <c:pt idx="2031">
                  <c:v>2.0890444209722414E-2</c:v>
                </c:pt>
                <c:pt idx="2032">
                  <c:v>2.0882799923869211E-2</c:v>
                </c:pt>
                <c:pt idx="2033">
                  <c:v>2.0875172300320877E-2</c:v>
                </c:pt>
                <c:pt idx="2034">
                  <c:v>2.0867561339239504E-2</c:v>
                </c:pt>
                <c:pt idx="2035">
                  <c:v>2.0859967040381955E-2</c:v>
                </c:pt>
                <c:pt idx="2036">
                  <c:v>2.0852389403991367E-2</c:v>
                </c:pt>
                <c:pt idx="2037">
                  <c:v>2.0844828429824602E-2</c:v>
                </c:pt>
                <c:pt idx="2038">
                  <c:v>2.0837284117962707E-2</c:v>
                </c:pt>
                <c:pt idx="2039">
                  <c:v>2.0829756468567773E-2</c:v>
                </c:pt>
                <c:pt idx="2040">
                  <c:v>2.0822245481396662E-2</c:v>
                </c:pt>
                <c:pt idx="2041">
                  <c:v>2.0814751156611466E-2</c:v>
                </c:pt>
                <c:pt idx="2042">
                  <c:v>2.0807273494212186E-2</c:v>
                </c:pt>
                <c:pt idx="2043">
                  <c:v>2.0799812494117775E-2</c:v>
                </c:pt>
                <c:pt idx="2044">
                  <c:v>2.079236815640928E-2</c:v>
                </c:pt>
                <c:pt idx="2045">
                  <c:v>2.0784940480924607E-2</c:v>
                </c:pt>
                <c:pt idx="2046">
                  <c:v>2.0777529467744804E-2</c:v>
                </c:pt>
                <c:pt idx="2047">
                  <c:v>2.0770135117031963E-2</c:v>
                </c:pt>
                <c:pt idx="2048">
                  <c:v>2.076275742862399E-2</c:v>
                </c:pt>
                <c:pt idx="2049">
                  <c:v>2.0754346187551453E-2</c:v>
                </c:pt>
                <c:pt idx="2050">
                  <c:v>2.0747004204082486E-2</c:v>
                </c:pt>
                <c:pt idx="2051">
                  <c:v>2.0739678882918389E-2</c:v>
                </c:pt>
                <c:pt idx="2052">
                  <c:v>2.0732370224221253E-2</c:v>
                </c:pt>
                <c:pt idx="2053">
                  <c:v>2.0725078227666893E-2</c:v>
                </c:pt>
                <c:pt idx="2054">
                  <c:v>2.0717802893579496E-2</c:v>
                </c:pt>
                <c:pt idx="2055">
                  <c:v>2.0710544221715921E-2</c:v>
                </c:pt>
                <c:pt idx="2056">
                  <c:v>2.0703302212238262E-2</c:v>
                </c:pt>
                <c:pt idx="2057">
                  <c:v>2.0696076865065471E-2</c:v>
                </c:pt>
                <c:pt idx="2058">
                  <c:v>2.068886818019755E-2</c:v>
                </c:pt>
                <c:pt idx="2059">
                  <c:v>2.0681676157715545E-2</c:v>
                </c:pt>
                <c:pt idx="2060">
                  <c:v>2.0674500797457362E-2</c:v>
                </c:pt>
                <c:pt idx="2061">
                  <c:v>2.0667342099585095E-2</c:v>
                </c:pt>
                <c:pt idx="2062">
                  <c:v>2.0660200064017697E-2</c:v>
                </c:pt>
                <c:pt idx="2063">
                  <c:v>2.0653074690674122E-2</c:v>
                </c:pt>
                <c:pt idx="2064">
                  <c:v>2.0646273642112689E-2</c:v>
                </c:pt>
                <c:pt idx="2065">
                  <c:v>2.0638873931144719E-2</c:v>
                </c:pt>
                <c:pt idx="2066">
                  <c:v>2.0631798544796798E-2</c:v>
                </c:pt>
                <c:pt idx="2067">
                  <c:v>2.0624739820753746E-2</c:v>
                </c:pt>
                <c:pt idx="2068">
                  <c:v>2.0617697759096609E-2</c:v>
                </c:pt>
                <c:pt idx="2069">
                  <c:v>2.0610672359744342E-2</c:v>
                </c:pt>
                <c:pt idx="2070">
                  <c:v>2.0603663622615898E-2</c:v>
                </c:pt>
                <c:pt idx="2071">
                  <c:v>2.0596671547873369E-2</c:v>
                </c:pt>
                <c:pt idx="2072">
                  <c:v>2.0589696135354663E-2</c:v>
                </c:pt>
                <c:pt idx="2073">
                  <c:v>2.0582737385221872E-2</c:v>
                </c:pt>
                <c:pt idx="2074">
                  <c:v>2.0575795297312904E-2</c:v>
                </c:pt>
                <c:pt idx="2075">
                  <c:v>2.0568869871789852E-2</c:v>
                </c:pt>
                <c:pt idx="2076">
                  <c:v>2.0561961108490623E-2</c:v>
                </c:pt>
                <c:pt idx="2077">
                  <c:v>2.0555069007577309E-2</c:v>
                </c:pt>
                <c:pt idx="2078">
                  <c:v>2.0548193568968864E-2</c:v>
                </c:pt>
                <c:pt idx="2079">
                  <c:v>2.0541334792665289E-2</c:v>
                </c:pt>
                <c:pt idx="2080">
                  <c:v>2.0534492678585536E-2</c:v>
                </c:pt>
                <c:pt idx="2081">
                  <c:v>2.0527667226810653E-2</c:v>
                </c:pt>
                <c:pt idx="2082">
                  <c:v>2.0520858437340639E-2</c:v>
                </c:pt>
                <c:pt idx="2083">
                  <c:v>2.051406631025654E-2</c:v>
                </c:pt>
                <c:pt idx="2084">
                  <c:v>2.0507290845234172E-2</c:v>
                </c:pt>
                <c:pt idx="2085">
                  <c:v>2.0500532042759811E-2</c:v>
                </c:pt>
                <c:pt idx="2086">
                  <c:v>2.0493789902509274E-2</c:v>
                </c:pt>
                <c:pt idx="2087">
                  <c:v>2.0487064424563606E-2</c:v>
                </c:pt>
                <c:pt idx="2088">
                  <c:v>2.0480355608760714E-2</c:v>
                </c:pt>
                <c:pt idx="2089">
                  <c:v>2.0473663455424784E-2</c:v>
                </c:pt>
                <c:pt idx="2090">
                  <c:v>2.0466987964393724E-2</c:v>
                </c:pt>
                <c:pt idx="2091">
                  <c:v>2.046032913550544E-2</c:v>
                </c:pt>
                <c:pt idx="2092">
                  <c:v>2.0453686969003071E-2</c:v>
                </c:pt>
                <c:pt idx="2093">
                  <c:v>2.0447061464805572E-2</c:v>
                </c:pt>
                <c:pt idx="2094">
                  <c:v>2.0440452622831895E-2</c:v>
                </c:pt>
                <c:pt idx="2095">
                  <c:v>2.0433860443082041E-2</c:v>
                </c:pt>
                <c:pt idx="2096">
                  <c:v>2.0427284925718103E-2</c:v>
                </c:pt>
                <c:pt idx="2097">
                  <c:v>2.0420726070659034E-2</c:v>
                </c:pt>
                <c:pt idx="2098">
                  <c:v>2.0414183877823788E-2</c:v>
                </c:pt>
                <c:pt idx="2099">
                  <c:v>2.0407658347293411E-2</c:v>
                </c:pt>
                <c:pt idx="2100">
                  <c:v>2.0401149479067904E-2</c:v>
                </c:pt>
                <c:pt idx="2101">
                  <c:v>2.0393944912404652E-2</c:v>
                </c:pt>
                <c:pt idx="2102">
                  <c:v>2.038747340640653E-2</c:v>
                </c:pt>
                <c:pt idx="2103">
                  <c:v>2.038101856476645E-2</c:v>
                </c:pt>
                <c:pt idx="2104">
                  <c:v>2.0374580387511425E-2</c:v>
                </c:pt>
                <c:pt idx="2105">
                  <c:v>2.0368158874587431E-2</c:v>
                </c:pt>
                <c:pt idx="2106">
                  <c:v>2.0361754026048489E-2</c:v>
                </c:pt>
                <c:pt idx="2107">
                  <c:v>2.0355365841867593E-2</c:v>
                </c:pt>
                <c:pt idx="2108">
                  <c:v>2.034899432201772E-2</c:v>
                </c:pt>
                <c:pt idx="2109">
                  <c:v>2.0342639466552907E-2</c:v>
                </c:pt>
                <c:pt idx="2110">
                  <c:v>2.0336301275419116E-2</c:v>
                </c:pt>
                <c:pt idx="2111">
                  <c:v>2.0329979748643371E-2</c:v>
                </c:pt>
                <c:pt idx="2112">
                  <c:v>2.0323674886198649E-2</c:v>
                </c:pt>
                <c:pt idx="2113">
                  <c:v>2.031738668811197E-2</c:v>
                </c:pt>
                <c:pt idx="2114">
                  <c:v>2.03111151543293E-2</c:v>
                </c:pt>
                <c:pt idx="2115">
                  <c:v>2.0301055462594864E-2</c:v>
                </c:pt>
                <c:pt idx="2116">
                  <c:v>2.0294825092326274E-2</c:v>
                </c:pt>
                <c:pt idx="2117">
                  <c:v>2.0288611384281507E-2</c:v>
                </c:pt>
                <c:pt idx="2118">
                  <c:v>2.028241433854161E-2</c:v>
                </c:pt>
                <c:pt idx="2119">
                  <c:v>2.0276233955106582E-2</c:v>
                </c:pt>
                <c:pt idx="2120">
                  <c:v>2.0270070233895376E-2</c:v>
                </c:pt>
                <c:pt idx="2121">
                  <c:v>2.026392317498904E-2</c:v>
                </c:pt>
                <c:pt idx="2122">
                  <c:v>2.0257792778306527E-2</c:v>
                </c:pt>
                <c:pt idx="2123">
                  <c:v>2.0251679043928883E-2</c:v>
                </c:pt>
                <c:pt idx="2124">
                  <c:v>2.0245581971694016E-2</c:v>
                </c:pt>
                <c:pt idx="2125">
                  <c:v>2.0239501561845064E-2</c:v>
                </c:pt>
                <c:pt idx="2126">
                  <c:v>2.0233437814219934E-2</c:v>
                </c:pt>
                <c:pt idx="2127">
                  <c:v>2.0227390728818628E-2</c:v>
                </c:pt>
                <c:pt idx="2128">
                  <c:v>2.0221360305722191E-2</c:v>
                </c:pt>
                <c:pt idx="2129">
                  <c:v>2.0215346544849577E-2</c:v>
                </c:pt>
                <c:pt idx="2130">
                  <c:v>2.0209349446200786E-2</c:v>
                </c:pt>
                <c:pt idx="2131">
                  <c:v>2.0203369009775818E-2</c:v>
                </c:pt>
                <c:pt idx="2132">
                  <c:v>2.0197405235736765E-2</c:v>
                </c:pt>
                <c:pt idx="2133">
                  <c:v>2.0191458123921535E-2</c:v>
                </c:pt>
                <c:pt idx="2134">
                  <c:v>2.0185527674330128E-2</c:v>
                </c:pt>
                <c:pt idx="2135">
                  <c:v>2.0179613886962544E-2</c:v>
                </c:pt>
                <c:pt idx="2136">
                  <c:v>2.0173716761899829E-2</c:v>
                </c:pt>
                <c:pt idx="2137">
                  <c:v>2.0167836299060937E-2</c:v>
                </c:pt>
                <c:pt idx="2138">
                  <c:v>2.0161972498364822E-2</c:v>
                </c:pt>
                <c:pt idx="2139">
                  <c:v>2.0156125359973576E-2</c:v>
                </c:pt>
                <c:pt idx="2140">
                  <c:v>2.0150294883887199E-2</c:v>
                </c:pt>
                <c:pt idx="2141">
                  <c:v>2.0144481070105691E-2</c:v>
                </c:pt>
                <c:pt idx="2142">
                  <c:v>2.0138683918385913E-2</c:v>
                </c:pt>
                <c:pt idx="2143">
                  <c:v>2.0132903429052051E-2</c:v>
                </c:pt>
                <c:pt idx="2144">
                  <c:v>2.0127139602023059E-2</c:v>
                </c:pt>
                <c:pt idx="2145">
                  <c:v>2.012139243697475E-2</c:v>
                </c:pt>
                <c:pt idx="2146">
                  <c:v>2.0115661934393403E-2</c:v>
                </c:pt>
                <c:pt idx="2147">
                  <c:v>2.0109948094035879E-2</c:v>
                </c:pt>
                <c:pt idx="2148">
                  <c:v>2.0104250915821131E-2</c:v>
                </c:pt>
                <c:pt idx="2149">
                  <c:v>2.0098570399830207E-2</c:v>
                </c:pt>
                <c:pt idx="2150">
                  <c:v>2.0092906546225198E-2</c:v>
                </c:pt>
                <c:pt idx="2151">
                  <c:v>2.0087259354844011E-2</c:v>
                </c:pt>
                <c:pt idx="2152">
                  <c:v>2.0081628825605602E-2</c:v>
                </c:pt>
                <c:pt idx="2153">
                  <c:v>2.0076014958591015E-2</c:v>
                </c:pt>
                <c:pt idx="2154">
                  <c:v>2.0070417753800252E-2</c:v>
                </c:pt>
                <c:pt idx="2155">
                  <c:v>2.0064837211395403E-2</c:v>
                </c:pt>
                <c:pt idx="2156">
                  <c:v>2.0059273331052285E-2</c:v>
                </c:pt>
                <c:pt idx="2157">
                  <c:v>2.0053726113014037E-2</c:v>
                </c:pt>
                <c:pt idx="2158">
                  <c:v>2.0048195557280657E-2</c:v>
                </c:pt>
                <c:pt idx="2159">
                  <c:v>2.0042681663690054E-2</c:v>
                </c:pt>
                <c:pt idx="2160">
                  <c:v>2.0037184432323274E-2</c:v>
                </c:pt>
                <c:pt idx="2161">
                  <c:v>2.0031703863180317E-2</c:v>
                </c:pt>
                <c:pt idx="2162">
                  <c:v>2.0026239956342229E-2</c:v>
                </c:pt>
                <c:pt idx="2163">
                  <c:v>2.0020792711646918E-2</c:v>
                </c:pt>
                <c:pt idx="2164">
                  <c:v>2.0015362129175429E-2</c:v>
                </c:pt>
                <c:pt idx="2165">
                  <c:v>2.000994820900881E-2</c:v>
                </c:pt>
                <c:pt idx="2166">
                  <c:v>2.0004550951066014E-2</c:v>
                </c:pt>
                <c:pt idx="2167">
                  <c:v>1.9999170355265994E-2</c:v>
                </c:pt>
                <c:pt idx="2168">
                  <c:v>1.999380642185189E-2</c:v>
                </c:pt>
                <c:pt idx="2169">
                  <c:v>1.9988459150580562E-2</c:v>
                </c:pt>
                <c:pt idx="2170">
                  <c:v>1.9983128541452011E-2</c:v>
                </c:pt>
                <c:pt idx="2171">
                  <c:v>1.9977814594547283E-2</c:v>
                </c:pt>
                <c:pt idx="2172">
                  <c:v>1.9972517309947424E-2</c:v>
                </c:pt>
                <c:pt idx="2173">
                  <c:v>1.9967236687571388E-2</c:v>
                </c:pt>
                <c:pt idx="2174">
                  <c:v>1.9961972727338129E-2</c:v>
                </c:pt>
                <c:pt idx="2175">
                  <c:v>1.9956725429409738E-2</c:v>
                </c:pt>
                <c:pt idx="2176">
                  <c:v>1.9951494793624125E-2</c:v>
                </c:pt>
                <c:pt idx="2177">
                  <c:v>1.9946280820224427E-2</c:v>
                </c:pt>
                <c:pt idx="2178">
                  <c:v>1.9941083508805413E-2</c:v>
                </c:pt>
                <c:pt idx="2179">
                  <c:v>1.9935902859691268E-2</c:v>
                </c:pt>
                <c:pt idx="2180">
                  <c:v>1.9930738872881992E-2</c:v>
                </c:pt>
                <c:pt idx="2181">
                  <c:v>1.9925591548215493E-2</c:v>
                </c:pt>
                <c:pt idx="2182">
                  <c:v>1.9920460885772817E-2</c:v>
                </c:pt>
                <c:pt idx="2183">
                  <c:v>1.9915346885553964E-2</c:v>
                </c:pt>
                <c:pt idx="2184">
                  <c:v>1.9910249547558934E-2</c:v>
                </c:pt>
                <c:pt idx="2185">
                  <c:v>1.990516887170668E-2</c:v>
                </c:pt>
                <c:pt idx="2186">
                  <c:v>1.9900104858078249E-2</c:v>
                </c:pt>
                <c:pt idx="2187">
                  <c:v>1.9895057506754688E-2</c:v>
                </c:pt>
                <c:pt idx="2188">
                  <c:v>1.9890026817654949E-2</c:v>
                </c:pt>
                <c:pt idx="2189">
                  <c:v>1.988501279061694E-2</c:v>
                </c:pt>
                <c:pt idx="2190">
                  <c:v>1.9880015425883801E-2</c:v>
                </c:pt>
                <c:pt idx="2191">
                  <c:v>1.9875034723374485E-2</c:v>
                </c:pt>
                <c:pt idx="2192">
                  <c:v>1.9870070683007945E-2</c:v>
                </c:pt>
                <c:pt idx="2193">
                  <c:v>1.9865123304946275E-2</c:v>
                </c:pt>
                <c:pt idx="2194">
                  <c:v>1.9860192588946335E-2</c:v>
                </c:pt>
                <c:pt idx="2195">
                  <c:v>1.985527853533231E-2</c:v>
                </c:pt>
                <c:pt idx="2196">
                  <c:v>1.9850381143780016E-2</c:v>
                </c:pt>
                <c:pt idx="2197">
                  <c:v>1.9845500414451545E-2</c:v>
                </c:pt>
                <c:pt idx="2198">
                  <c:v>1.9840636347346896E-2</c:v>
                </c:pt>
                <c:pt idx="2199">
                  <c:v>1.983578894246607E-2</c:v>
                </c:pt>
                <c:pt idx="2200">
                  <c:v>1.9830958199809068E-2</c:v>
                </c:pt>
                <c:pt idx="2201">
                  <c:v>1.9826144119294842E-2</c:v>
                </c:pt>
                <c:pt idx="2202">
                  <c:v>1.9821346701004439E-2</c:v>
                </c:pt>
                <c:pt idx="2203">
                  <c:v>1.9816565944856812E-2</c:v>
                </c:pt>
                <c:pt idx="2204">
                  <c:v>1.9811801851014055E-2</c:v>
                </c:pt>
                <c:pt idx="2205">
                  <c:v>1.9806377574996814E-2</c:v>
                </c:pt>
                <c:pt idx="2206">
                  <c:v>1.9801649185849923E-2</c:v>
                </c:pt>
                <c:pt idx="2207">
                  <c:v>1.9796937458926855E-2</c:v>
                </c:pt>
                <c:pt idx="2208">
                  <c:v>1.9792242394065518E-2</c:v>
                </c:pt>
                <c:pt idx="2209">
                  <c:v>1.978756399150905E-2</c:v>
                </c:pt>
                <c:pt idx="2210">
                  <c:v>1.9782902251176404E-2</c:v>
                </c:pt>
                <c:pt idx="2211">
                  <c:v>1.9778257172986535E-2</c:v>
                </c:pt>
                <c:pt idx="2212">
                  <c:v>1.9773628756939443E-2</c:v>
                </c:pt>
                <c:pt idx="2213">
                  <c:v>1.976901700319722E-2</c:v>
                </c:pt>
                <c:pt idx="2214">
                  <c:v>1.9764421911516727E-2</c:v>
                </c:pt>
                <c:pt idx="2215">
                  <c:v>1.9759843482060058E-2</c:v>
                </c:pt>
                <c:pt idx="2216">
                  <c:v>1.9755281714827211E-2</c:v>
                </c:pt>
                <c:pt idx="2217">
                  <c:v>1.9750736609899233E-2</c:v>
                </c:pt>
                <c:pt idx="2218">
                  <c:v>1.9746208167114032E-2</c:v>
                </c:pt>
                <c:pt idx="2219">
                  <c:v>1.9741696386309515E-2</c:v>
                </c:pt>
                <c:pt idx="2220">
                  <c:v>1.973720126797196E-2</c:v>
                </c:pt>
                <c:pt idx="2221">
                  <c:v>1.9732722811696135E-2</c:v>
                </c:pt>
                <c:pt idx="2222">
                  <c:v>1.9728261017563087E-2</c:v>
                </c:pt>
                <c:pt idx="2223">
                  <c:v>1.9723815885734908E-2</c:v>
                </c:pt>
                <c:pt idx="2224">
                  <c:v>1.9719387416049505E-2</c:v>
                </c:pt>
                <c:pt idx="2225">
                  <c:v>1.9714975608506879E-2</c:v>
                </c:pt>
                <c:pt idx="2226">
                  <c:v>1.971058046310703E-2</c:v>
                </c:pt>
                <c:pt idx="2227">
                  <c:v>1.9706201979931004E-2</c:v>
                </c:pt>
                <c:pt idx="2228">
                  <c:v>1.9701840159059847E-2</c:v>
                </c:pt>
                <c:pt idx="2229">
                  <c:v>1.9697495000331466E-2</c:v>
                </c:pt>
                <c:pt idx="2230">
                  <c:v>1.969316650358377E-2</c:v>
                </c:pt>
                <c:pt idx="2231">
                  <c:v>1.9688854669303035E-2</c:v>
                </c:pt>
                <c:pt idx="2232">
                  <c:v>1.9684559497084031E-2</c:v>
                </c:pt>
                <c:pt idx="2233">
                  <c:v>1.968028098708885E-2</c:v>
                </c:pt>
                <c:pt idx="2234">
                  <c:v>1.9676019139155398E-2</c:v>
                </c:pt>
                <c:pt idx="2235">
                  <c:v>1.967177395344577E-2</c:v>
                </c:pt>
                <c:pt idx="2236">
                  <c:v>1.9667545429959965E-2</c:v>
                </c:pt>
                <c:pt idx="2237">
                  <c:v>1.9663333568616936E-2</c:v>
                </c:pt>
                <c:pt idx="2238">
                  <c:v>1.9659138369416684E-2</c:v>
                </c:pt>
                <c:pt idx="2239">
                  <c:v>1.9654959832602348E-2</c:v>
                </c:pt>
                <c:pt idx="2240">
                  <c:v>1.9650797957768695E-2</c:v>
                </c:pt>
                <c:pt idx="2241">
                  <c:v>1.9646652745077819E-2</c:v>
                </c:pt>
                <c:pt idx="2242">
                  <c:v>1.9642524194691813E-2</c:v>
                </c:pt>
                <c:pt idx="2243">
                  <c:v>1.9638412306529629E-2</c:v>
                </c:pt>
                <c:pt idx="2244">
                  <c:v>1.9634317080348129E-2</c:v>
                </c:pt>
                <c:pt idx="2245">
                  <c:v>1.9630238516471499E-2</c:v>
                </c:pt>
                <c:pt idx="2246">
                  <c:v>1.9626176614818691E-2</c:v>
                </c:pt>
                <c:pt idx="2247">
                  <c:v>1.9622131375227614E-2</c:v>
                </c:pt>
                <c:pt idx="2248">
                  <c:v>1.9618102797779313E-2</c:v>
                </c:pt>
                <c:pt idx="2249">
                  <c:v>1.9614090882635882E-2</c:v>
                </c:pt>
                <c:pt idx="2250">
                  <c:v>1.9610095629554181E-2</c:v>
                </c:pt>
                <c:pt idx="2251">
                  <c:v>1.9606117038777349E-2</c:v>
                </c:pt>
                <c:pt idx="2252">
                  <c:v>1.9602155109981201E-2</c:v>
                </c:pt>
                <c:pt idx="2253">
                  <c:v>1.9598209843489922E-2</c:v>
                </c:pt>
                <c:pt idx="2254">
                  <c:v>1.959428123914142E-2</c:v>
                </c:pt>
                <c:pt idx="2255">
                  <c:v>1.9590369296935695E-2</c:v>
                </c:pt>
                <c:pt idx="2256">
                  <c:v>1.9586474016953792E-2</c:v>
                </c:pt>
                <c:pt idx="2257">
                  <c:v>1.9582595399195712E-2</c:v>
                </c:pt>
                <c:pt idx="2258">
                  <c:v>1.9578733443499363E-2</c:v>
                </c:pt>
                <c:pt idx="2259">
                  <c:v>1.9574888149945791E-2</c:v>
                </c:pt>
                <c:pt idx="2260">
                  <c:v>1.9571059518616041E-2</c:v>
                </c:pt>
                <c:pt idx="2261">
                  <c:v>1.9567247549429068E-2</c:v>
                </c:pt>
                <c:pt idx="2262">
                  <c:v>1.9563452242384871E-2</c:v>
                </c:pt>
                <c:pt idx="2263">
                  <c:v>1.9559673597564498E-2</c:v>
                </c:pt>
                <c:pt idx="2264">
                  <c:v>1.9555911614967947E-2</c:v>
                </c:pt>
                <c:pt idx="2265">
                  <c:v>1.9552166294433126E-2</c:v>
                </c:pt>
                <c:pt idx="2266">
                  <c:v>1.9548437635960036E-2</c:v>
                </c:pt>
                <c:pt idx="2267">
                  <c:v>1.9544725639872862E-2</c:v>
                </c:pt>
                <c:pt idx="2268">
                  <c:v>1.9541030305766371E-2</c:v>
                </c:pt>
                <c:pt idx="2269">
                  <c:v>1.953735163396475E-2</c:v>
                </c:pt>
                <c:pt idx="2270">
                  <c:v>1.9533689624224859E-2</c:v>
                </c:pt>
                <c:pt idx="2271">
                  <c:v>1.9530044276708791E-2</c:v>
                </c:pt>
                <c:pt idx="2272">
                  <c:v>1.9526415591416546E-2</c:v>
                </c:pt>
                <c:pt idx="2273">
                  <c:v>1.9522803568023939E-2</c:v>
                </c:pt>
                <c:pt idx="2274">
                  <c:v>1.9519208207098293E-2</c:v>
                </c:pt>
                <c:pt idx="2275">
                  <c:v>1.9515629508153332E-2</c:v>
                </c:pt>
                <c:pt idx="2276">
                  <c:v>1.9512067471513239E-2</c:v>
                </c:pt>
                <c:pt idx="2277">
                  <c:v>1.9508522096853831E-2</c:v>
                </c:pt>
                <c:pt idx="2278">
                  <c:v>1.9504993384418245E-2</c:v>
                </c:pt>
                <c:pt idx="2279">
                  <c:v>1.9501481334206483E-2</c:v>
                </c:pt>
                <c:pt idx="2280">
                  <c:v>1.9497985946056451E-2</c:v>
                </c:pt>
                <c:pt idx="2281">
                  <c:v>1.9494507220130242E-2</c:v>
                </c:pt>
                <c:pt idx="2282">
                  <c:v>1.9491045156346809E-2</c:v>
                </c:pt>
                <c:pt idx="2283">
                  <c:v>1.9487599754625107E-2</c:v>
                </c:pt>
                <c:pt idx="2284">
                  <c:v>1.9484171015208274E-2</c:v>
                </c:pt>
                <c:pt idx="2285">
                  <c:v>1.9480758937853171E-2</c:v>
                </c:pt>
                <c:pt idx="2286">
                  <c:v>1.9477363522721891E-2</c:v>
                </c:pt>
                <c:pt idx="2287">
                  <c:v>1.9473984769733388E-2</c:v>
                </c:pt>
                <c:pt idx="2288">
                  <c:v>1.9470622678806615E-2</c:v>
                </c:pt>
                <c:pt idx="2289">
                  <c:v>1.9467277250103665E-2</c:v>
                </c:pt>
                <c:pt idx="2290">
                  <c:v>1.9463948483543492E-2</c:v>
                </c:pt>
                <c:pt idx="2291">
                  <c:v>1.9460636379126095E-2</c:v>
                </c:pt>
                <c:pt idx="2292">
                  <c:v>1.9457340936851475E-2</c:v>
                </c:pt>
                <c:pt idx="2293">
                  <c:v>1.9454062156719631E-2</c:v>
                </c:pt>
                <c:pt idx="2294">
                  <c:v>1.9450800038811611E-2</c:v>
                </c:pt>
                <c:pt idx="2295">
                  <c:v>1.9447554582884274E-2</c:v>
                </c:pt>
                <c:pt idx="2296">
                  <c:v>1.9444325789342853E-2</c:v>
                </c:pt>
                <c:pt idx="2297">
                  <c:v>1.9441113657863163E-2</c:v>
                </c:pt>
                <c:pt idx="2298">
                  <c:v>1.9437918188526249E-2</c:v>
                </c:pt>
                <c:pt idx="2299">
                  <c:v>1.9434739381251065E-2</c:v>
                </c:pt>
                <c:pt idx="2300">
                  <c:v>1.9431577236199704E-2</c:v>
                </c:pt>
                <c:pt idx="2301">
                  <c:v>1.942843175329112E-2</c:v>
                </c:pt>
                <c:pt idx="2302">
                  <c:v>1.9425302932525312E-2</c:v>
                </c:pt>
                <c:pt idx="2303">
                  <c:v>1.9422190773821235E-2</c:v>
                </c:pt>
                <c:pt idx="2304">
                  <c:v>1.9419095277422027E-2</c:v>
                </c:pt>
                <c:pt idx="2305">
                  <c:v>1.9416016443084549E-2</c:v>
                </c:pt>
                <c:pt idx="2306">
                  <c:v>1.9412954270889848E-2</c:v>
                </c:pt>
                <c:pt idx="2307">
                  <c:v>1.9409908760837924E-2</c:v>
                </c:pt>
                <c:pt idx="2308">
                  <c:v>1.9406879913009822E-2</c:v>
                </c:pt>
                <c:pt idx="2309">
                  <c:v>1.9403867727162405E-2</c:v>
                </c:pt>
                <c:pt idx="2310">
                  <c:v>1.940087220353881E-2</c:v>
                </c:pt>
                <c:pt idx="2311">
                  <c:v>1.9397893342139039E-2</c:v>
                </c:pt>
                <c:pt idx="2312">
                  <c:v>1.9394931142882044E-2</c:v>
                </c:pt>
                <c:pt idx="2313">
                  <c:v>1.9391985605605733E-2</c:v>
                </c:pt>
                <c:pt idx="2314">
                  <c:v>1.9389056730634291E-2</c:v>
                </c:pt>
                <c:pt idx="2315">
                  <c:v>1.9386144517724579E-2</c:v>
                </c:pt>
                <c:pt idx="2316">
                  <c:v>1.9383248966957645E-2</c:v>
                </c:pt>
                <c:pt idx="2317">
                  <c:v>1.938037007825244E-2</c:v>
                </c:pt>
                <c:pt idx="2318">
                  <c:v>1.9377507851852105E-2</c:v>
                </c:pt>
                <c:pt idx="2319">
                  <c:v>1.9374662287594546E-2</c:v>
                </c:pt>
                <c:pt idx="2320">
                  <c:v>1.9371833385236625E-2</c:v>
                </c:pt>
                <c:pt idx="2321">
                  <c:v>1.936902114526462E-2</c:v>
                </c:pt>
                <c:pt idx="2322">
                  <c:v>1.9366225567435391E-2</c:v>
                </c:pt>
                <c:pt idx="2323">
                  <c:v>1.9363446651586846E-2</c:v>
                </c:pt>
                <c:pt idx="2324">
                  <c:v>1.9360684397881078E-2</c:v>
                </c:pt>
                <c:pt idx="2325">
                  <c:v>1.9357938806480179E-2</c:v>
                </c:pt>
                <c:pt idx="2326">
                  <c:v>1.9355209877141011E-2</c:v>
                </c:pt>
                <c:pt idx="2327">
                  <c:v>1.9352497609782526E-2</c:v>
                </c:pt>
                <c:pt idx="2328">
                  <c:v>1.9349802004809957E-2</c:v>
                </c:pt>
                <c:pt idx="2329">
                  <c:v>1.9347123061818072E-2</c:v>
                </c:pt>
                <c:pt idx="2330">
                  <c:v>1.9344460780968964E-2</c:v>
                </c:pt>
                <c:pt idx="2331">
                  <c:v>1.9341815162181586E-2</c:v>
                </c:pt>
                <c:pt idx="2332">
                  <c:v>1.9339186205780123E-2</c:v>
                </c:pt>
                <c:pt idx="2333">
                  <c:v>1.9336573911359345E-2</c:v>
                </c:pt>
                <c:pt idx="2334">
                  <c:v>1.9333978279081343E-2</c:v>
                </c:pt>
                <c:pt idx="2335">
                  <c:v>1.9331399308865072E-2</c:v>
                </c:pt>
                <c:pt idx="2336">
                  <c:v>1.9328837000953669E-2</c:v>
                </c:pt>
                <c:pt idx="2337">
                  <c:v>1.9326291355022951E-2</c:v>
                </c:pt>
                <c:pt idx="2338">
                  <c:v>1.9323762371316056E-2</c:v>
                </c:pt>
                <c:pt idx="2339">
                  <c:v>1.9321250049670891E-2</c:v>
                </c:pt>
                <c:pt idx="2340">
                  <c:v>1.9318754390168502E-2</c:v>
                </c:pt>
                <c:pt idx="2341">
                  <c:v>1.9316275392889937E-2</c:v>
                </c:pt>
                <c:pt idx="2342">
                  <c:v>1.9313813057592055E-2</c:v>
                </c:pt>
                <c:pt idx="2343">
                  <c:v>1.9311367384599043E-2</c:v>
                </c:pt>
                <c:pt idx="2344">
                  <c:v>1.9308938373586715E-2</c:v>
                </c:pt>
                <c:pt idx="2345">
                  <c:v>1.930652602479821E-2</c:v>
                </c:pt>
                <c:pt idx="2346">
                  <c:v>1.9304130337990388E-2</c:v>
                </c:pt>
                <c:pt idx="2347">
                  <c:v>1.9301751313487436E-2</c:v>
                </c:pt>
                <c:pt idx="2348">
                  <c:v>1.9299388951127261E-2</c:v>
                </c:pt>
                <c:pt idx="2349">
                  <c:v>1.929704325074777E-2</c:v>
                </c:pt>
                <c:pt idx="2350">
                  <c:v>1.9294714212592101E-2</c:v>
                </c:pt>
                <c:pt idx="2351">
                  <c:v>1.9292401836579209E-2</c:v>
                </c:pt>
                <c:pt idx="2352">
                  <c:v>1.9290106122628048E-2</c:v>
                </c:pt>
                <c:pt idx="2353">
                  <c:v>1.9287827070819663E-2</c:v>
                </c:pt>
                <c:pt idx="2354">
                  <c:v>1.9285564681154055E-2</c:v>
                </c:pt>
                <c:pt idx="2355">
                  <c:v>1.9283318953631223E-2</c:v>
                </c:pt>
                <c:pt idx="2356">
                  <c:v>1.9281089888251168E-2</c:v>
                </c:pt>
                <c:pt idx="2357">
                  <c:v>1.927887748501389E-2</c:v>
                </c:pt>
                <c:pt idx="2358">
                  <c:v>1.9276681743838342E-2</c:v>
                </c:pt>
                <c:pt idx="2359">
                  <c:v>1.9274502664805571E-2</c:v>
                </c:pt>
                <c:pt idx="2360">
                  <c:v>1.927234024783453E-2</c:v>
                </c:pt>
                <c:pt idx="2361">
                  <c:v>1.9270297390228862E-2</c:v>
                </c:pt>
                <c:pt idx="2362">
                  <c:v>1.9268175214438209E-2</c:v>
                </c:pt>
                <c:pt idx="2363">
                  <c:v>1.9266069702546334E-2</c:v>
                </c:pt>
                <c:pt idx="2364">
                  <c:v>1.926398085460727E-2</c:v>
                </c:pt>
                <c:pt idx="2365">
                  <c:v>1.9261908670539972E-2</c:v>
                </c:pt>
                <c:pt idx="2366">
                  <c:v>1.9259853150398468E-2</c:v>
                </c:pt>
                <c:pt idx="2367">
                  <c:v>1.9257814294155743E-2</c:v>
                </c:pt>
                <c:pt idx="2368">
                  <c:v>1.9255792101811796E-2</c:v>
                </c:pt>
                <c:pt idx="2369">
                  <c:v>1.925378657336663E-2</c:v>
                </c:pt>
                <c:pt idx="2370">
                  <c:v>1.9251797708820243E-2</c:v>
                </c:pt>
                <c:pt idx="2371">
                  <c:v>1.9249825508199651E-2</c:v>
                </c:pt>
                <c:pt idx="2372">
                  <c:v>1.924786997145082E-2</c:v>
                </c:pt>
                <c:pt idx="2373">
                  <c:v>1.9245931098627787E-2</c:v>
                </c:pt>
                <c:pt idx="2374">
                  <c:v>1.9244008889703533E-2</c:v>
                </c:pt>
                <c:pt idx="2375">
                  <c:v>1.9240277438078435E-2</c:v>
                </c:pt>
                <c:pt idx="2376">
                  <c:v>1.9238395896881144E-2</c:v>
                </c:pt>
                <c:pt idx="2377">
                  <c:v>1.9236531017988723E-2</c:v>
                </c:pt>
                <c:pt idx="2378">
                  <c:v>1.9234682801076985E-2</c:v>
                </c:pt>
                <c:pt idx="2379">
                  <c:v>1.9232851246308025E-2</c:v>
                </c:pt>
                <c:pt idx="2380">
                  <c:v>1.9231036353762887E-2</c:v>
                </c:pt>
                <c:pt idx="2381">
                  <c:v>1.922923812327948E-2</c:v>
                </c:pt>
                <c:pt idx="2382">
                  <c:v>1.9227456554857802E-2</c:v>
                </c:pt>
                <c:pt idx="2383">
                  <c:v>1.9225691648497856E-2</c:v>
                </c:pt>
                <c:pt idx="2384">
                  <c:v>1.9223943404442778E-2</c:v>
                </c:pt>
                <c:pt idx="2385">
                  <c:v>1.9222211822449431E-2</c:v>
                </c:pt>
                <c:pt idx="2386">
                  <c:v>1.9220496902517814E-2</c:v>
                </c:pt>
                <c:pt idx="2387">
                  <c:v>1.9218798644728974E-2</c:v>
                </c:pt>
                <c:pt idx="2388">
                  <c:v>1.921711704908291E-2</c:v>
                </c:pt>
                <c:pt idx="2389">
                  <c:v>1.9215452115498577E-2</c:v>
                </c:pt>
                <c:pt idx="2390">
                  <c:v>1.921380384405702E-2</c:v>
                </c:pt>
                <c:pt idx="2391">
                  <c:v>1.9212172234677194E-2</c:v>
                </c:pt>
                <c:pt idx="2392">
                  <c:v>1.9210557287521191E-2</c:v>
                </c:pt>
                <c:pt idx="2393">
                  <c:v>1.9208959002507964E-2</c:v>
                </c:pt>
                <c:pt idx="2394">
                  <c:v>1.9207377379394375E-2</c:v>
                </c:pt>
                <c:pt idx="2395">
                  <c:v>1.9205812418585655E-2</c:v>
                </c:pt>
                <c:pt idx="2396">
                  <c:v>1.9204264119919712E-2</c:v>
                </c:pt>
                <c:pt idx="2397">
                  <c:v>1.9202732483234453E-2</c:v>
                </c:pt>
                <c:pt idx="2398">
                  <c:v>1.9201217508773016E-2</c:v>
                </c:pt>
                <c:pt idx="2399">
                  <c:v>1.9199719196454357E-2</c:v>
                </c:pt>
                <c:pt idx="2400">
                  <c:v>1.9198237546116381E-2</c:v>
                </c:pt>
                <c:pt idx="2401">
                  <c:v>1.9196772557921182E-2</c:v>
                </c:pt>
                <c:pt idx="2402">
                  <c:v>1.9195324231949806E-2</c:v>
                </c:pt>
                <c:pt idx="2403">
                  <c:v>1.9193892568040161E-2</c:v>
                </c:pt>
                <c:pt idx="2404">
                  <c:v>1.9192477566192245E-2</c:v>
                </c:pt>
                <c:pt idx="2405">
                  <c:v>1.9191079226487107E-2</c:v>
                </c:pt>
                <c:pt idx="2406">
                  <c:v>1.9189697548924745E-2</c:v>
                </c:pt>
                <c:pt idx="2407">
                  <c:v>1.9188332533505159E-2</c:v>
                </c:pt>
                <c:pt idx="2408">
                  <c:v>1.9186984180147304E-2</c:v>
                </c:pt>
                <c:pt idx="2409">
                  <c:v>1.9185652488851179E-2</c:v>
                </c:pt>
                <c:pt idx="2410">
                  <c:v>1.9184337459697831E-2</c:v>
                </c:pt>
                <c:pt idx="2411">
                  <c:v>1.9183039092768306E-2</c:v>
                </c:pt>
                <c:pt idx="2412">
                  <c:v>1.9181757387819465E-2</c:v>
                </c:pt>
                <c:pt idx="2413">
                  <c:v>1.9180492345094446E-2</c:v>
                </c:pt>
                <c:pt idx="2414">
                  <c:v>1.9179243964431159E-2</c:v>
                </c:pt>
                <c:pt idx="2415">
                  <c:v>1.9178012245829601E-2</c:v>
                </c:pt>
                <c:pt idx="2416">
                  <c:v>1.917679718937082E-2</c:v>
                </c:pt>
                <c:pt idx="2417">
                  <c:v>1.9175598795054816E-2</c:v>
                </c:pt>
                <c:pt idx="2418">
                  <c:v>1.9174417062800542E-2</c:v>
                </c:pt>
                <c:pt idx="2419">
                  <c:v>1.9173251992689044E-2</c:v>
                </c:pt>
                <c:pt idx="2420">
                  <c:v>1.917210358480137E-2</c:v>
                </c:pt>
                <c:pt idx="2421">
                  <c:v>1.917097183889438E-2</c:v>
                </c:pt>
                <c:pt idx="2422">
                  <c:v>1.9169856755130166E-2</c:v>
                </c:pt>
                <c:pt idx="2423">
                  <c:v>1.9168758333346636E-2</c:v>
                </c:pt>
                <c:pt idx="2424">
                  <c:v>1.9167676573949022E-2</c:v>
                </c:pt>
                <c:pt idx="2425">
                  <c:v>1.9166611476451045E-2</c:v>
                </c:pt>
                <c:pt idx="2426">
                  <c:v>1.9165563041095846E-2</c:v>
                </c:pt>
                <c:pt idx="2427">
                  <c:v>1.9164531267883422E-2</c:v>
                </c:pt>
                <c:pt idx="2428">
                  <c:v>1.9163516156813776E-2</c:v>
                </c:pt>
                <c:pt idx="2429">
                  <c:v>1.916251770780586E-2</c:v>
                </c:pt>
                <c:pt idx="2430">
                  <c:v>1.9161535920859674E-2</c:v>
                </c:pt>
                <c:pt idx="2431">
                  <c:v>1.9160570796137311E-2</c:v>
                </c:pt>
                <c:pt idx="2432">
                  <c:v>1.9159622333476678E-2</c:v>
                </c:pt>
                <c:pt idx="2433">
                  <c:v>1.9158690532877776E-2</c:v>
                </c:pt>
                <c:pt idx="2434">
                  <c:v>1.9157775394502696E-2</c:v>
                </c:pt>
                <c:pt idx="2435">
                  <c:v>1.9156876918189347E-2</c:v>
                </c:pt>
                <c:pt idx="2436">
                  <c:v>1.9155995103937729E-2</c:v>
                </c:pt>
                <c:pt idx="2437">
                  <c:v>1.915512995174784E-2</c:v>
                </c:pt>
                <c:pt idx="2438">
                  <c:v>1.9154281461862821E-2</c:v>
                </c:pt>
                <c:pt idx="2439">
                  <c:v>1.9153449633958486E-2</c:v>
                </c:pt>
                <c:pt idx="2440">
                  <c:v>1.9152634468196927E-2</c:v>
                </c:pt>
                <c:pt idx="2441">
                  <c:v>1.9151835964497099E-2</c:v>
                </c:pt>
                <c:pt idx="2442">
                  <c:v>1.9151054122940048E-2</c:v>
                </c:pt>
                <c:pt idx="2443">
                  <c:v>1.9150288943525773E-2</c:v>
                </c:pt>
                <c:pt idx="2444">
                  <c:v>1.9149540426092182E-2</c:v>
                </c:pt>
                <c:pt idx="2445">
                  <c:v>1.9148808570882414E-2</c:v>
                </c:pt>
                <c:pt idx="2446">
                  <c:v>1.9148093377734376E-2</c:v>
                </c:pt>
                <c:pt idx="2447">
                  <c:v>1.9147394846648069E-2</c:v>
                </c:pt>
                <c:pt idx="2448">
                  <c:v>1.9146712977785585E-2</c:v>
                </c:pt>
                <c:pt idx="2449">
                  <c:v>1.9146047770984831E-2</c:v>
                </c:pt>
                <c:pt idx="2450">
                  <c:v>1.9145399226245807E-2</c:v>
                </c:pt>
                <c:pt idx="2451">
                  <c:v>1.9144767343730607E-2</c:v>
                </c:pt>
                <c:pt idx="2452">
                  <c:v>1.914415212319609E-2</c:v>
                </c:pt>
                <c:pt idx="2453">
                  <c:v>1.9143553564885396E-2</c:v>
                </c:pt>
                <c:pt idx="2454">
                  <c:v>1.9142971668636433E-2</c:v>
                </c:pt>
                <c:pt idx="2455">
                  <c:v>1.91424064344492E-2</c:v>
                </c:pt>
                <c:pt idx="2456">
                  <c:v>1.9141857862323697E-2</c:v>
                </c:pt>
                <c:pt idx="2457">
                  <c:v>1.9141325952422017E-2</c:v>
                </c:pt>
                <c:pt idx="2458">
                  <c:v>1.9140810704663114E-2</c:v>
                </c:pt>
                <c:pt idx="2459">
                  <c:v>1.9140312118884895E-2</c:v>
                </c:pt>
                <c:pt idx="2460">
                  <c:v>1.9139830195411545E-2</c:v>
                </c:pt>
                <c:pt idx="2461">
                  <c:v>1.9139364933756786E-2</c:v>
                </c:pt>
                <c:pt idx="2462">
                  <c:v>1.9138916334406897E-2</c:v>
                </c:pt>
                <c:pt idx="2463">
                  <c:v>1.9138484397118738E-2</c:v>
                </c:pt>
                <c:pt idx="2464">
                  <c:v>1.9138069121892309E-2</c:v>
                </c:pt>
                <c:pt idx="2465">
                  <c:v>1.9137670508808657E-2</c:v>
                </c:pt>
                <c:pt idx="2466">
                  <c:v>1.9137288557867782E-2</c:v>
                </c:pt>
                <c:pt idx="2467">
                  <c:v>1.9136923268988637E-2</c:v>
                </c:pt>
                <c:pt idx="2468">
                  <c:v>1.9136574642171222E-2</c:v>
                </c:pt>
                <c:pt idx="2469">
                  <c:v>1.9136242677577631E-2</c:v>
                </c:pt>
                <c:pt idx="2470">
                  <c:v>1.9135927374883677E-2</c:v>
                </c:pt>
                <c:pt idx="2471">
                  <c:v>1.9135628734656684E-2</c:v>
                </c:pt>
                <c:pt idx="2472">
                  <c:v>1.9135346756248284E-2</c:v>
                </c:pt>
                <c:pt idx="2473">
                  <c:v>1.913508143998266E-2</c:v>
                </c:pt>
                <c:pt idx="2474">
                  <c:v>1.9134832785859812E-2</c:v>
                </c:pt>
                <c:pt idx="2475">
                  <c:v>1.9134600793879741E-2</c:v>
                </c:pt>
                <c:pt idx="2476">
                  <c:v>1.9134385463961401E-2</c:v>
                </c:pt>
                <c:pt idx="2477">
                  <c:v>1.9134186796104791E-2</c:v>
                </c:pt>
                <c:pt idx="2478">
                  <c:v>1.913400479055305E-2</c:v>
                </c:pt>
                <c:pt idx="2479">
                  <c:v>1.9133839446981993E-2</c:v>
                </c:pt>
                <c:pt idx="2480">
                  <c:v>1.9133690765472666E-2</c:v>
                </c:pt>
                <c:pt idx="2481">
                  <c:v>1.913355874602507E-2</c:v>
                </c:pt>
                <c:pt idx="2482">
                  <c:v>1.9133443388882343E-2</c:v>
                </c:pt>
                <c:pt idx="2483">
                  <c:v>1.9133344693639254E-2</c:v>
                </c:pt>
                <c:pt idx="2484">
                  <c:v>1.9133262660538941E-2</c:v>
                </c:pt>
                <c:pt idx="2485">
                  <c:v>1.9133197289662451E-2</c:v>
                </c:pt>
                <c:pt idx="2486">
                  <c:v>1.9133148580847692E-2</c:v>
                </c:pt>
                <c:pt idx="2487">
                  <c:v>1.9133116534175709E-2</c:v>
                </c:pt>
                <c:pt idx="2488">
                  <c:v>1.9133101149484411E-2</c:v>
                </c:pt>
                <c:pt idx="2489">
                  <c:v>1.9133102426935888E-2</c:v>
                </c:pt>
                <c:pt idx="2490">
                  <c:v>1.9133120366530143E-2</c:v>
                </c:pt>
                <c:pt idx="2491">
                  <c:v>1.9133154350046144E-2</c:v>
                </c:pt>
                <c:pt idx="2492">
                  <c:v>1.9133202209009603E-2</c:v>
                </c:pt>
                <c:pt idx="2493">
                  <c:v>1.9133263750854557E-2</c:v>
                </c:pt>
                <c:pt idx="2494">
                  <c:v>1.9133338975581005E-2</c:v>
                </c:pt>
                <c:pt idx="2495">
                  <c:v>1.9133427883026854E-2</c:v>
                </c:pt>
                <c:pt idx="2496">
                  <c:v>1.9133530473516291E-2</c:v>
                </c:pt>
                <c:pt idx="2497">
                  <c:v>1.9133646746806177E-2</c:v>
                </c:pt>
                <c:pt idx="2498">
                  <c:v>1.913377670289651E-2</c:v>
                </c:pt>
                <c:pt idx="2499">
                  <c:v>1.9133920341868338E-2</c:v>
                </c:pt>
                <c:pt idx="2500">
                  <c:v>1.9134077663802707E-2</c:v>
                </c:pt>
                <c:pt idx="2501">
                  <c:v>1.9134248668537523E-2</c:v>
                </c:pt>
                <c:pt idx="2502">
                  <c:v>1.9134433356153835E-2</c:v>
                </c:pt>
                <c:pt idx="2503">
                  <c:v>1.9134631726651641E-2</c:v>
                </c:pt>
                <c:pt idx="2504">
                  <c:v>1.9134843780030941E-2</c:v>
                </c:pt>
                <c:pt idx="2505">
                  <c:v>1.913506951621069E-2</c:v>
                </c:pt>
                <c:pt idx="2506">
                  <c:v>1.9135308935190887E-2</c:v>
                </c:pt>
                <c:pt idx="2507">
                  <c:v>1.9135562037214671E-2</c:v>
                </c:pt>
                <c:pt idx="2508">
                  <c:v>1.9135828821957857E-2</c:v>
                </c:pt>
                <c:pt idx="2509">
                  <c:v>1.9136109289582537E-2</c:v>
                </c:pt>
                <c:pt idx="2510">
                  <c:v>1.9136403440088712E-2</c:v>
                </c:pt>
                <c:pt idx="2511">
                  <c:v>1.9136711273557427E-2</c:v>
                </c:pt>
                <c:pt idx="2512">
                  <c:v>1.9137032789745545E-2</c:v>
                </c:pt>
                <c:pt idx="2513">
                  <c:v>1.9137367988896203E-2</c:v>
                </c:pt>
                <c:pt idx="2514">
                  <c:v>1.9137716870928356E-2</c:v>
                </c:pt>
                <c:pt idx="2515">
                  <c:v>1.9138079435760957E-2</c:v>
                </c:pt>
                <c:pt idx="2516">
                  <c:v>1.9138455683475053E-2</c:v>
                </c:pt>
                <c:pt idx="2517">
                  <c:v>1.9138902435374971E-2</c:v>
                </c:pt>
                <c:pt idx="2518">
                  <c:v>1.9139308003526256E-2</c:v>
                </c:pt>
                <c:pt idx="2519">
                  <c:v>1.9139727254559036E-2</c:v>
                </c:pt>
                <c:pt idx="2520">
                  <c:v>1.914016018847331E-2</c:v>
                </c:pt>
                <c:pt idx="2521">
                  <c:v>1.9140606805188032E-2</c:v>
                </c:pt>
                <c:pt idx="2522">
                  <c:v>1.9141067104703202E-2</c:v>
                </c:pt>
                <c:pt idx="2523">
                  <c:v>1.914154108726196E-2</c:v>
                </c:pt>
                <c:pt idx="2524">
                  <c:v>1.9142028752621165E-2</c:v>
                </c:pt>
                <c:pt idx="2525">
                  <c:v>1.9142530100780819E-2</c:v>
                </c:pt>
                <c:pt idx="2526">
                  <c:v>1.9143045131821967E-2</c:v>
                </c:pt>
                <c:pt idx="2527">
                  <c:v>1.9143573845825657E-2</c:v>
                </c:pt>
                <c:pt idx="2528">
                  <c:v>1.9144116242629794E-2</c:v>
                </c:pt>
                <c:pt idx="2529">
                  <c:v>1.914467232223438E-2</c:v>
                </c:pt>
                <c:pt idx="2530">
                  <c:v>1.9145242084882552E-2</c:v>
                </c:pt>
                <c:pt idx="2531">
                  <c:v>1.9145825530250127E-2</c:v>
                </c:pt>
                <c:pt idx="2532">
                  <c:v>1.9146422658499196E-2</c:v>
                </c:pt>
                <c:pt idx="2533">
                  <c:v>1.9147033469629759E-2</c:v>
                </c:pt>
                <c:pt idx="2534">
                  <c:v>1.9147657963641818E-2</c:v>
                </c:pt>
                <c:pt idx="2535">
                  <c:v>1.914829614053537E-2</c:v>
                </c:pt>
                <c:pt idx="2536">
                  <c:v>1.9148948000229371E-2</c:v>
                </c:pt>
                <c:pt idx="2537">
                  <c:v>1.9149613542885913E-2</c:v>
                </c:pt>
                <c:pt idx="2538">
                  <c:v>1.9150292768342903E-2</c:v>
                </c:pt>
                <c:pt idx="2539">
                  <c:v>1.9150985676681387E-2</c:v>
                </c:pt>
                <c:pt idx="2540">
                  <c:v>1.9151692267739273E-2</c:v>
                </c:pt>
                <c:pt idx="2541">
                  <c:v>1.9152412542002839E-2</c:v>
                </c:pt>
                <c:pt idx="2542">
                  <c:v>1.9153146498904761E-2</c:v>
                </c:pt>
                <c:pt idx="2543">
                  <c:v>1.9153894138688177E-2</c:v>
                </c:pt>
                <c:pt idx="2544">
                  <c:v>1.9154655461353087E-2</c:v>
                </c:pt>
                <c:pt idx="2545">
                  <c:v>1.9155430466899492E-2</c:v>
                </c:pt>
                <c:pt idx="2546">
                  <c:v>1.9156219155246346E-2</c:v>
                </c:pt>
                <c:pt idx="2547">
                  <c:v>1.9157021526474693E-2</c:v>
                </c:pt>
                <c:pt idx="2548">
                  <c:v>1.9157837580746628E-2</c:v>
                </c:pt>
                <c:pt idx="2549">
                  <c:v>1.9158667317737965E-2</c:v>
                </c:pt>
                <c:pt idx="2550">
                  <c:v>1.9159510737610796E-2</c:v>
                </c:pt>
                <c:pt idx="2551">
                  <c:v>1.9160367840284076E-2</c:v>
                </c:pt>
                <c:pt idx="2552">
                  <c:v>1.9161238626000943E-2</c:v>
                </c:pt>
                <c:pt idx="2553">
                  <c:v>1.9162123094518257E-2</c:v>
                </c:pt>
                <c:pt idx="2554">
                  <c:v>1.9163021245754974E-2</c:v>
                </c:pt>
                <c:pt idx="2555">
                  <c:v>1.9163933079873186E-2</c:v>
                </c:pt>
                <c:pt idx="2556">
                  <c:v>1.916485859711603E-2</c:v>
                </c:pt>
                <c:pt idx="2557">
                  <c:v>1.9165797797078277E-2</c:v>
                </c:pt>
                <c:pt idx="2558">
                  <c:v>1.9166750679840971E-2</c:v>
                </c:pt>
                <c:pt idx="2559">
                  <c:v>1.9167717245647253E-2</c:v>
                </c:pt>
                <c:pt idx="2560">
                  <c:v>1.9168697494091891E-2</c:v>
                </c:pt>
                <c:pt idx="2561">
                  <c:v>1.9169691425499069E-2</c:v>
                </c:pt>
                <c:pt idx="2562">
                  <c:v>1.9170699039868788E-2</c:v>
                </c:pt>
                <c:pt idx="2563">
                  <c:v>1.9171720337038956E-2</c:v>
                </c:pt>
                <c:pt idx="2564">
                  <c:v>1.9172755317090617E-2</c:v>
                </c:pt>
                <c:pt idx="2565">
                  <c:v>1.9173803979942727E-2</c:v>
                </c:pt>
                <c:pt idx="2566">
                  <c:v>1.9174866325757378E-2</c:v>
                </c:pt>
                <c:pt idx="2567">
                  <c:v>1.9175942354453523E-2</c:v>
                </c:pt>
                <c:pt idx="2568">
                  <c:v>1.9177032065950117E-2</c:v>
                </c:pt>
                <c:pt idx="2569">
                  <c:v>1.9178135460247159E-2</c:v>
                </c:pt>
                <c:pt idx="2570">
                  <c:v>1.9179252537587788E-2</c:v>
                </c:pt>
                <c:pt idx="2571">
                  <c:v>1.9180383297728865E-2</c:v>
                </c:pt>
                <c:pt idx="2572">
                  <c:v>1.918152774067039E-2</c:v>
                </c:pt>
                <c:pt idx="2573">
                  <c:v>1.9182685866574456E-2</c:v>
                </c:pt>
                <c:pt idx="2574">
                  <c:v>1.918385767527897E-2</c:v>
                </c:pt>
                <c:pt idx="2575">
                  <c:v>1.9185043166946025E-2</c:v>
                </c:pt>
                <c:pt idx="2576">
                  <c:v>1.9186242341332482E-2</c:v>
                </c:pt>
                <c:pt idx="2577">
                  <c:v>1.9187455198762526E-2</c:v>
                </c:pt>
                <c:pt idx="2578">
                  <c:v>1.9188681738993019E-2</c:v>
                </c:pt>
                <c:pt idx="2579">
                  <c:v>1.9189921962023959E-2</c:v>
                </c:pt>
                <c:pt idx="2580">
                  <c:v>1.919117586801744E-2</c:v>
                </c:pt>
                <c:pt idx="2581">
                  <c:v>1.9192443456892416E-2</c:v>
                </c:pt>
                <c:pt idx="2582">
                  <c:v>1.919372472856784E-2</c:v>
                </c:pt>
                <c:pt idx="2583">
                  <c:v>1.9195019683124759E-2</c:v>
                </c:pt>
                <c:pt idx="2584">
                  <c:v>1.9196328320563172E-2</c:v>
                </c:pt>
                <c:pt idx="2585">
                  <c:v>1.9197650640883079E-2</c:v>
                </c:pt>
                <c:pt idx="2586">
                  <c:v>1.9198986644165528E-2</c:v>
                </c:pt>
                <c:pt idx="2587">
                  <c:v>1.9200336330086332E-2</c:v>
                </c:pt>
                <c:pt idx="2588">
                  <c:v>1.9201699699131769E-2</c:v>
                </c:pt>
                <c:pt idx="2589">
                  <c:v>1.9203076750896608E-2</c:v>
                </c:pt>
                <c:pt idx="2590">
                  <c:v>1.9204467485542942E-2</c:v>
                </c:pt>
                <c:pt idx="2591">
                  <c:v>1.9205871903151817E-2</c:v>
                </c:pt>
                <c:pt idx="2592">
                  <c:v>1.9207290003642186E-2</c:v>
                </c:pt>
                <c:pt idx="2593">
                  <c:v>1.9208721786933003E-2</c:v>
                </c:pt>
                <c:pt idx="2594">
                  <c:v>1.9210167253024268E-2</c:v>
                </c:pt>
                <c:pt idx="2595">
                  <c:v>1.9211626402078075E-2</c:v>
                </c:pt>
                <c:pt idx="2596">
                  <c:v>1.9213099234013375E-2</c:v>
                </c:pt>
                <c:pt idx="2597">
                  <c:v>1.9214585748830171E-2</c:v>
                </c:pt>
                <c:pt idx="2598">
                  <c:v>1.9216085946528461E-2</c:v>
                </c:pt>
                <c:pt idx="2599">
                  <c:v>1.9217599827108245E-2</c:v>
                </c:pt>
                <c:pt idx="2600">
                  <c:v>1.9219127390569524E-2</c:v>
                </c:pt>
                <c:pt idx="2601">
                  <c:v>1.9220668636831251E-2</c:v>
                </c:pt>
                <c:pt idx="2602">
                  <c:v>1.9222223565974472E-2</c:v>
                </c:pt>
                <c:pt idx="2603">
                  <c:v>1.9223792178080235E-2</c:v>
                </c:pt>
                <c:pt idx="2604">
                  <c:v>1.9225374472986445E-2</c:v>
                </c:pt>
                <c:pt idx="2605">
                  <c:v>1.9226970450693104E-2</c:v>
                </c:pt>
                <c:pt idx="2606">
                  <c:v>1.922858011144335E-2</c:v>
                </c:pt>
                <c:pt idx="2607">
                  <c:v>1.9230203454994044E-2</c:v>
                </c:pt>
                <c:pt idx="2608">
                  <c:v>1.9231840481345186E-2</c:v>
                </c:pt>
                <c:pt idx="2609">
                  <c:v>1.9233491190658869E-2</c:v>
                </c:pt>
                <c:pt idx="2610">
                  <c:v>1.9235155582854047E-2</c:v>
                </c:pt>
                <c:pt idx="2611">
                  <c:v>1.9236833657930719E-2</c:v>
                </c:pt>
                <c:pt idx="2612">
                  <c:v>1.9238525415807839E-2</c:v>
                </c:pt>
                <c:pt idx="2613">
                  <c:v>1.92402308566475E-2</c:v>
                </c:pt>
                <c:pt idx="2614">
                  <c:v>1.9241949980449702E-2</c:v>
                </c:pt>
                <c:pt idx="2615">
                  <c:v>1.9243682786890259E-2</c:v>
                </c:pt>
                <c:pt idx="2616">
                  <c:v>1.9245429276293358E-2</c:v>
                </c:pt>
                <c:pt idx="2617">
                  <c:v>1.9247189448658997E-2</c:v>
                </c:pt>
                <c:pt idx="2618">
                  <c:v>1.9248963303825084E-2</c:v>
                </c:pt>
                <c:pt idx="2619">
                  <c:v>1.9250750841953712E-2</c:v>
                </c:pt>
                <c:pt idx="2620">
                  <c:v>1.9252552062882788E-2</c:v>
                </c:pt>
                <c:pt idx="2621">
                  <c:v>1.9254627355669296E-2</c:v>
                </c:pt>
                <c:pt idx="2622">
                  <c:v>1.9256457897035562E-2</c:v>
                </c:pt>
                <c:pt idx="2623">
                  <c:v>1.9258302121364368E-2</c:v>
                </c:pt>
                <c:pt idx="2624">
                  <c:v>1.9260160028412576E-2</c:v>
                </c:pt>
                <c:pt idx="2625">
                  <c:v>1.9262031618504372E-2</c:v>
                </c:pt>
                <c:pt idx="2626">
                  <c:v>1.9263916891477662E-2</c:v>
                </c:pt>
                <c:pt idx="2627">
                  <c:v>1.92658158472514E-2</c:v>
                </c:pt>
                <c:pt idx="2628">
                  <c:v>1.9267728485906632E-2</c:v>
                </c:pt>
                <c:pt idx="2629">
                  <c:v>1.9269654807524406E-2</c:v>
                </c:pt>
                <c:pt idx="2630">
                  <c:v>1.9271594811942627E-2</c:v>
                </c:pt>
                <c:pt idx="2631">
                  <c:v>1.9273548499242343E-2</c:v>
                </c:pt>
                <c:pt idx="2632">
                  <c:v>1.92755158695046E-2</c:v>
                </c:pt>
                <c:pt idx="2633">
                  <c:v>1.9277496922567305E-2</c:v>
                </c:pt>
                <c:pt idx="2634">
                  <c:v>1.9279491658511505E-2</c:v>
                </c:pt>
                <c:pt idx="2635">
                  <c:v>1.9281500077337199E-2</c:v>
                </c:pt>
                <c:pt idx="2636">
                  <c:v>1.928614050261146E-2</c:v>
                </c:pt>
                <c:pt idx="2637">
                  <c:v>1.9285557963714117E-2</c:v>
                </c:pt>
                <c:pt idx="2638">
                  <c:v>1.9287607431184295E-2</c:v>
                </c:pt>
                <c:pt idx="2639">
                  <c:v>1.9289670581454921E-2</c:v>
                </c:pt>
                <c:pt idx="2640">
                  <c:v>1.9291747414769134E-2</c:v>
                </c:pt>
                <c:pt idx="2641">
                  <c:v>1.9293837930964841E-2</c:v>
                </c:pt>
                <c:pt idx="2642">
                  <c:v>1.9295942129960997E-2</c:v>
                </c:pt>
                <c:pt idx="2643">
                  <c:v>1.9298060011838647E-2</c:v>
                </c:pt>
                <c:pt idx="2644">
                  <c:v>1.9300191576678838E-2</c:v>
                </c:pt>
                <c:pt idx="2645">
                  <c:v>1.9302336824400523E-2</c:v>
                </c:pt>
                <c:pt idx="2646">
                  <c:v>1.9304495754922657E-2</c:v>
                </c:pt>
                <c:pt idx="2647">
                  <c:v>1.9306668368326285E-2</c:v>
                </c:pt>
                <c:pt idx="2648">
                  <c:v>1.9308854664692454E-2</c:v>
                </c:pt>
                <c:pt idx="2649">
                  <c:v>1.9311054643940118E-2</c:v>
                </c:pt>
                <c:pt idx="2650">
                  <c:v>1.9313268305988229E-2</c:v>
                </c:pt>
                <c:pt idx="2651">
                  <c:v>1.9315495650998882E-2</c:v>
                </c:pt>
                <c:pt idx="2652">
                  <c:v>1.9317736678809982E-2</c:v>
                </c:pt>
                <c:pt idx="2653">
                  <c:v>1.9319991389583624E-2</c:v>
                </c:pt>
                <c:pt idx="2654">
                  <c:v>1.932225978323876E-2</c:v>
                </c:pt>
                <c:pt idx="2655">
                  <c:v>1.932454185977539E-2</c:v>
                </c:pt>
                <c:pt idx="2656">
                  <c:v>1.9326837619193515E-2</c:v>
                </c:pt>
                <c:pt idx="2657">
                  <c:v>1.9329147061412089E-2</c:v>
                </c:pt>
                <c:pt idx="2658">
                  <c:v>1.9331470186674249E-2</c:v>
                </c:pt>
                <c:pt idx="2659">
                  <c:v>1.9333806994736857E-2</c:v>
                </c:pt>
                <c:pt idx="2660">
                  <c:v>1.9336157485599914E-2</c:v>
                </c:pt>
                <c:pt idx="2661">
                  <c:v>1.9338521659506558E-2</c:v>
                </c:pt>
                <c:pt idx="2662">
                  <c:v>1.9340899516294696E-2</c:v>
                </c:pt>
                <c:pt idx="2663">
                  <c:v>1.9343291055964329E-2</c:v>
                </c:pt>
                <c:pt idx="2664">
                  <c:v>1.9345696278353364E-2</c:v>
                </c:pt>
                <c:pt idx="2665">
                  <c:v>1.9348115183785985E-2</c:v>
                </c:pt>
                <c:pt idx="2666">
                  <c:v>1.9350547772100102E-2</c:v>
                </c:pt>
                <c:pt idx="2667">
                  <c:v>1.9352994043295713E-2</c:v>
                </c:pt>
                <c:pt idx="2668">
                  <c:v>1.9355453997291772E-2</c:v>
                </c:pt>
                <c:pt idx="2669">
                  <c:v>1.9357927634331418E-2</c:v>
                </c:pt>
                <c:pt idx="2670">
                  <c:v>1.9360414954171512E-2</c:v>
                </c:pt>
                <c:pt idx="2671">
                  <c:v>1.9362915956812055E-2</c:v>
                </c:pt>
                <c:pt idx="2672">
                  <c:v>1.9365430642496184E-2</c:v>
                </c:pt>
                <c:pt idx="2673">
                  <c:v>1.9369711823506629E-2</c:v>
                </c:pt>
                <c:pt idx="2674">
                  <c:v>1.9372258054537465E-2</c:v>
                </c:pt>
                <c:pt idx="2675">
                  <c:v>1.9374817969962658E-2</c:v>
                </c:pt>
                <c:pt idx="2676">
                  <c:v>1.9377391569755192E-2</c:v>
                </c:pt>
                <c:pt idx="2677">
                  <c:v>1.9379978853942086E-2</c:v>
                </c:pt>
                <c:pt idx="2678">
                  <c:v>1.9382579822523342E-2</c:v>
                </c:pt>
                <c:pt idx="2679">
                  <c:v>1.9385194475471938E-2</c:v>
                </c:pt>
                <c:pt idx="2680">
                  <c:v>1.9387822812787874E-2</c:v>
                </c:pt>
                <c:pt idx="2681">
                  <c:v>1.9390464834498172E-2</c:v>
                </c:pt>
                <c:pt idx="2682">
                  <c:v>1.939312054060283E-2</c:v>
                </c:pt>
                <c:pt idx="2683">
                  <c:v>1.9395789931074828E-2</c:v>
                </c:pt>
                <c:pt idx="2684">
                  <c:v>1.9398473005968201E-2</c:v>
                </c:pt>
                <c:pt idx="2685">
                  <c:v>1.9401169765228914E-2</c:v>
                </c:pt>
                <c:pt idx="2686">
                  <c:v>1.9404014355283161E-2</c:v>
                </c:pt>
                <c:pt idx="2687">
                  <c:v>1.9406744057803849E-2</c:v>
                </c:pt>
                <c:pt idx="2688">
                  <c:v>1.940948744320603E-2</c:v>
                </c:pt>
                <c:pt idx="2689">
                  <c:v>1.9412244511489707E-2</c:v>
                </c:pt>
                <c:pt idx="2690">
                  <c:v>1.9415015262735924E-2</c:v>
                </c:pt>
                <c:pt idx="2691">
                  <c:v>1.9417799696863636E-2</c:v>
                </c:pt>
                <c:pt idx="2692">
                  <c:v>1.9420597813791796E-2</c:v>
                </c:pt>
                <c:pt idx="2693">
                  <c:v>1.9423409613763543E-2</c:v>
                </c:pt>
                <c:pt idx="2694">
                  <c:v>1.9426235096535738E-2</c:v>
                </c:pt>
                <c:pt idx="2695">
                  <c:v>1.9429074262270474E-2</c:v>
                </c:pt>
                <c:pt idx="2696">
                  <c:v>1.9431927110805658E-2</c:v>
                </c:pt>
                <c:pt idx="2697">
                  <c:v>1.9434793642303383E-2</c:v>
                </c:pt>
                <c:pt idx="2698">
                  <c:v>1.9437673856763649E-2</c:v>
                </c:pt>
                <c:pt idx="2699">
                  <c:v>1.9440567754024363E-2</c:v>
                </c:pt>
                <c:pt idx="2700">
                  <c:v>1.9443475334166571E-2</c:v>
                </c:pt>
                <c:pt idx="2701">
                  <c:v>1.9446396597352367E-2</c:v>
                </c:pt>
                <c:pt idx="2702">
                  <c:v>1.944933154333861E-2</c:v>
                </c:pt>
                <c:pt idx="2703">
                  <c:v>1.9452280172206349E-2</c:v>
                </c:pt>
                <c:pt idx="2704">
                  <c:v>1.9455242483955582E-2</c:v>
                </c:pt>
                <c:pt idx="2705">
                  <c:v>1.9458218478667355E-2</c:v>
                </c:pt>
                <c:pt idx="2706">
                  <c:v>1.9461208156341669E-2</c:v>
                </c:pt>
                <c:pt idx="2707">
                  <c:v>1.9464211516735386E-2</c:v>
                </c:pt>
                <c:pt idx="2708">
                  <c:v>1.9467228560172689E-2</c:v>
                </c:pt>
                <c:pt idx="2709">
                  <c:v>1.9470259286491487E-2</c:v>
                </c:pt>
                <c:pt idx="2710">
                  <c:v>1.9473303695691779E-2</c:v>
                </c:pt>
                <c:pt idx="2711">
                  <c:v>1.9476361787854612E-2</c:v>
                </c:pt>
                <c:pt idx="2712">
                  <c:v>1.9479433562817894E-2</c:v>
                </c:pt>
                <c:pt idx="2713">
                  <c:v>1.9482519020743716E-2</c:v>
                </c:pt>
                <c:pt idx="2714">
                  <c:v>1.9485618161551033E-2</c:v>
                </c:pt>
                <c:pt idx="2715">
                  <c:v>1.948873098532089E-2</c:v>
                </c:pt>
                <c:pt idx="2716">
                  <c:v>1.9491857491891196E-2</c:v>
                </c:pt>
                <c:pt idx="2717">
                  <c:v>1.9494997681505088E-2</c:v>
                </c:pt>
                <c:pt idx="2718">
                  <c:v>1.9498151553838383E-2</c:v>
                </c:pt>
                <c:pt idx="2719">
                  <c:v>1.9501319109296311E-2</c:v>
                </c:pt>
                <c:pt idx="2720">
                  <c:v>1.9504500347554687E-2</c:v>
                </c:pt>
                <c:pt idx="2721">
                  <c:v>1.9507695268613512E-2</c:v>
                </c:pt>
                <c:pt idx="2722">
                  <c:v>1.9510903872715923E-2</c:v>
                </c:pt>
                <c:pt idx="2723">
                  <c:v>1.9514126159780876E-2</c:v>
                </c:pt>
                <c:pt idx="2724">
                  <c:v>1.951736212956523E-2</c:v>
                </c:pt>
                <c:pt idx="2725">
                  <c:v>1.9520611782393171E-2</c:v>
                </c:pt>
                <c:pt idx="2726">
                  <c:v>1.9523875118102607E-2</c:v>
                </c:pt>
                <c:pt idx="2727">
                  <c:v>1.9527152136693537E-2</c:v>
                </c:pt>
                <c:pt idx="2728">
                  <c:v>1.9530442838247009E-2</c:v>
                </c:pt>
                <c:pt idx="2729">
                  <c:v>1.9533747222600928E-2</c:v>
                </c:pt>
                <c:pt idx="2730">
                  <c:v>1.9537065289998434E-2</c:v>
                </c:pt>
                <c:pt idx="2731">
                  <c:v>1.9540397040277435E-2</c:v>
                </c:pt>
                <c:pt idx="2732">
                  <c:v>1.9543742473437931E-2</c:v>
                </c:pt>
                <c:pt idx="2733">
                  <c:v>1.954710158947992E-2</c:v>
                </c:pt>
                <c:pt idx="2734">
                  <c:v>1.9550474388565497E-2</c:v>
                </c:pt>
                <c:pt idx="2735">
                  <c:v>1.9553860870370476E-2</c:v>
                </c:pt>
                <c:pt idx="2736">
                  <c:v>1.9557261035137996E-2</c:v>
                </c:pt>
                <c:pt idx="2737">
                  <c:v>1.9560674882949103E-2</c:v>
                </c:pt>
                <c:pt idx="2738">
                  <c:v>1.9564102413560658E-2</c:v>
                </c:pt>
                <c:pt idx="2739">
                  <c:v>1.9567543627134754E-2</c:v>
                </c:pt>
                <c:pt idx="2740">
                  <c:v>1.9570998523509298E-2</c:v>
                </c:pt>
                <c:pt idx="2741">
                  <c:v>1.9574467102927429E-2</c:v>
                </c:pt>
                <c:pt idx="2742">
                  <c:v>1.9577949365227054E-2</c:v>
                </c:pt>
                <c:pt idx="2743">
                  <c:v>1.9581445310327128E-2</c:v>
                </c:pt>
                <c:pt idx="2744">
                  <c:v>1.9584954938470789E-2</c:v>
                </c:pt>
                <c:pt idx="2745">
                  <c:v>1.958847824957699E-2</c:v>
                </c:pt>
                <c:pt idx="2746">
                  <c:v>1.9592015243564687E-2</c:v>
                </c:pt>
                <c:pt idx="2747">
                  <c:v>1.9595565920271785E-2</c:v>
                </c:pt>
                <c:pt idx="2748">
                  <c:v>1.9599130280184562E-2</c:v>
                </c:pt>
                <c:pt idx="2749">
                  <c:v>1.9602708322897788E-2</c:v>
                </c:pt>
                <c:pt idx="2750">
                  <c:v>1.9606300048492509E-2</c:v>
                </c:pt>
                <c:pt idx="2751">
                  <c:v>1.9609905456968724E-2</c:v>
                </c:pt>
                <c:pt idx="2752">
                  <c:v>1.9613524548407479E-2</c:v>
                </c:pt>
                <c:pt idx="2753">
                  <c:v>1.9617157322889822E-2</c:v>
                </c:pt>
                <c:pt idx="2754">
                  <c:v>1.9620803780091567E-2</c:v>
                </c:pt>
                <c:pt idx="2755">
                  <c:v>1.9624463920336899E-2</c:v>
                </c:pt>
                <c:pt idx="2756">
                  <c:v>1.9628137743544771E-2</c:v>
                </c:pt>
                <c:pt idx="2757">
                  <c:v>1.9631825249553092E-2</c:v>
                </c:pt>
                <c:pt idx="2758">
                  <c:v>1.9635526438442907E-2</c:v>
                </c:pt>
                <c:pt idx="2759">
                  <c:v>1.963924131037631E-2</c:v>
                </c:pt>
                <c:pt idx="2760">
                  <c:v>1.9642969865272253E-2</c:v>
                </c:pt>
                <c:pt idx="2761">
                  <c:v>1.9646712103049691E-2</c:v>
                </c:pt>
                <c:pt idx="2762">
                  <c:v>1.965046802354653E-2</c:v>
                </c:pt>
                <c:pt idx="2763">
                  <c:v>1.9654237627249049E-2</c:v>
                </c:pt>
                <c:pt idx="2764">
                  <c:v>1.9658020913752017E-2</c:v>
                </c:pt>
                <c:pt idx="2765">
                  <c:v>1.9661817883055432E-2</c:v>
                </c:pt>
                <c:pt idx="2766">
                  <c:v>1.9665628535483481E-2</c:v>
                </c:pt>
                <c:pt idx="2767">
                  <c:v>1.9669452870874071E-2</c:v>
                </c:pt>
                <c:pt idx="2768">
                  <c:v>1.9673290889065109E-2</c:v>
                </c:pt>
                <c:pt idx="2769">
                  <c:v>1.9677142590137642E-2</c:v>
                </c:pt>
                <c:pt idx="2770">
                  <c:v>1.9681007974172715E-2</c:v>
                </c:pt>
                <c:pt idx="2771">
                  <c:v>1.9684887041251375E-2</c:v>
                </c:pt>
                <c:pt idx="2772">
                  <c:v>1.9688779791130484E-2</c:v>
                </c:pt>
                <c:pt idx="2773">
                  <c:v>1.9692686223972133E-2</c:v>
                </c:pt>
                <c:pt idx="2774">
                  <c:v>1.9696606339776324E-2</c:v>
                </c:pt>
                <c:pt idx="2775">
                  <c:v>1.9700540138462008E-2</c:v>
                </c:pt>
                <c:pt idx="2776">
                  <c:v>1.9704487620029187E-2</c:v>
                </c:pt>
                <c:pt idx="2777">
                  <c:v>1.9709015782313211E-2</c:v>
                </c:pt>
                <c:pt idx="2778">
                  <c:v>1.9712992584398625E-2</c:v>
                </c:pt>
                <c:pt idx="2779">
                  <c:v>1.9716983069608673E-2</c:v>
                </c:pt>
                <c:pt idx="2780">
                  <c:v>1.972098723761917E-2</c:v>
                </c:pt>
                <c:pt idx="2781">
                  <c:v>1.9725005088511161E-2</c:v>
                </c:pt>
                <c:pt idx="2782">
                  <c:v>1.9729036622527785E-2</c:v>
                </c:pt>
                <c:pt idx="2783">
                  <c:v>1.9733081839344857E-2</c:v>
                </c:pt>
                <c:pt idx="2784">
                  <c:v>1.973714073912447E-2</c:v>
                </c:pt>
                <c:pt idx="2785">
                  <c:v>1.9741213321785578E-2</c:v>
                </c:pt>
                <c:pt idx="2786">
                  <c:v>1.9745299587490273E-2</c:v>
                </c:pt>
                <c:pt idx="2787">
                  <c:v>1.9749399536076462E-2</c:v>
                </c:pt>
                <c:pt idx="2788">
                  <c:v>1.9753513167544146E-2</c:v>
                </c:pt>
                <c:pt idx="2789">
                  <c:v>1.9757640482055416E-2</c:v>
                </c:pt>
                <c:pt idx="2790">
                  <c:v>1.9761781479448182E-2</c:v>
                </c:pt>
                <c:pt idx="2791">
                  <c:v>1.9765936159722441E-2</c:v>
                </c:pt>
                <c:pt idx="2792">
                  <c:v>1.9770104522959242E-2</c:v>
                </c:pt>
                <c:pt idx="2793">
                  <c:v>1.977428656923963E-2</c:v>
                </c:pt>
                <c:pt idx="2794">
                  <c:v>1.9778482298320466E-2</c:v>
                </c:pt>
                <c:pt idx="2795">
                  <c:v>1.9782691710363842E-2</c:v>
                </c:pt>
                <c:pt idx="2796">
                  <c:v>1.978691480536976E-2</c:v>
                </c:pt>
                <c:pt idx="2797">
                  <c:v>1.9791151583338218E-2</c:v>
                </c:pt>
                <c:pt idx="2798">
                  <c:v>1.9795402044188171E-2</c:v>
                </c:pt>
                <c:pt idx="2799">
                  <c:v>1.9799666188000664E-2</c:v>
                </c:pt>
                <c:pt idx="2800">
                  <c:v>1.9803944014775698E-2</c:v>
                </c:pt>
                <c:pt idx="2801">
                  <c:v>1.9808235524513274E-2</c:v>
                </c:pt>
                <c:pt idx="2802">
                  <c:v>1.9812540717213389E-2</c:v>
                </c:pt>
                <c:pt idx="2803">
                  <c:v>1.9816859592713953E-2</c:v>
                </c:pt>
                <c:pt idx="2804">
                  <c:v>1.9821192151258105E-2</c:v>
                </c:pt>
                <c:pt idx="2805">
                  <c:v>1.982553839268375E-2</c:v>
                </c:pt>
                <c:pt idx="2806">
                  <c:v>1.9829898317152983E-2</c:v>
                </c:pt>
                <c:pt idx="2807">
                  <c:v>1.9834271924422664E-2</c:v>
                </c:pt>
                <c:pt idx="2808">
                  <c:v>1.9838659214816978E-2</c:v>
                </c:pt>
                <c:pt idx="2809">
                  <c:v>1.9843060188092787E-2</c:v>
                </c:pt>
                <c:pt idx="2810">
                  <c:v>1.9847474844169044E-2</c:v>
                </c:pt>
                <c:pt idx="2811">
                  <c:v>1.9851903183369934E-2</c:v>
                </c:pt>
                <c:pt idx="2812">
                  <c:v>1.9856345205452319E-2</c:v>
                </c:pt>
                <c:pt idx="2813">
                  <c:v>1.9860800910416199E-2</c:v>
                </c:pt>
                <c:pt idx="2814">
                  <c:v>1.9865270298342619E-2</c:v>
                </c:pt>
                <c:pt idx="2815">
                  <c:v>1.9869753369393672E-2</c:v>
                </c:pt>
                <c:pt idx="2816">
                  <c:v>1.9874250123245174E-2</c:v>
                </c:pt>
                <c:pt idx="2817">
                  <c:v>1.9878760560059217E-2</c:v>
                </c:pt>
                <c:pt idx="2818">
                  <c:v>1.98832846798358E-2</c:v>
                </c:pt>
                <c:pt idx="2819">
                  <c:v>1.9887822482493878E-2</c:v>
                </c:pt>
                <c:pt idx="2820">
                  <c:v>1.9892373968195542E-2</c:v>
                </c:pt>
                <c:pt idx="2821">
                  <c:v>1.9896939136859748E-2</c:v>
                </c:pt>
                <c:pt idx="2822">
                  <c:v>1.9901517988324402E-2</c:v>
                </c:pt>
                <c:pt idx="2823">
                  <c:v>1.9906110522832643E-2</c:v>
                </c:pt>
                <c:pt idx="2824">
                  <c:v>1.9910716740222378E-2</c:v>
                </c:pt>
                <c:pt idx="2825">
                  <c:v>1.9915336640736747E-2</c:v>
                </c:pt>
                <c:pt idx="2826">
                  <c:v>1.9919970224051564E-2</c:v>
                </c:pt>
                <c:pt idx="2827">
                  <c:v>1.9924617490409968E-2</c:v>
                </c:pt>
                <c:pt idx="2828">
                  <c:v>1.9929278439730913E-2</c:v>
                </c:pt>
                <c:pt idx="2829">
                  <c:v>1.9933953071933352E-2</c:v>
                </c:pt>
                <c:pt idx="2830">
                  <c:v>1.9938641387179379E-2</c:v>
                </c:pt>
                <c:pt idx="2831">
                  <c:v>1.9943343385225853E-2</c:v>
                </c:pt>
                <c:pt idx="2832">
                  <c:v>1.9948059066396961E-2</c:v>
                </c:pt>
                <c:pt idx="2833">
                  <c:v>1.995278843053061E-2</c:v>
                </c:pt>
                <c:pt idx="2834">
                  <c:v>1.9957531477464707E-2</c:v>
                </c:pt>
                <c:pt idx="2835">
                  <c:v>1.9962288207442391E-2</c:v>
                </c:pt>
                <c:pt idx="2836">
                  <c:v>1.996705862030157E-2</c:v>
                </c:pt>
                <c:pt idx="2837">
                  <c:v>1.9971842716285382E-2</c:v>
                </c:pt>
                <c:pt idx="2838">
                  <c:v>1.9976640495150688E-2</c:v>
                </c:pt>
                <c:pt idx="2839">
                  <c:v>1.9981451956897489E-2</c:v>
                </c:pt>
                <c:pt idx="2840">
                  <c:v>1.9986277101768923E-2</c:v>
                </c:pt>
                <c:pt idx="2841">
                  <c:v>1.9991115929440806E-2</c:v>
                </c:pt>
                <c:pt idx="2842">
                  <c:v>1.9995968440075229E-2</c:v>
                </c:pt>
                <c:pt idx="2843">
                  <c:v>2.0000834633672193E-2</c:v>
                </c:pt>
                <c:pt idx="2844">
                  <c:v>2.0005714510312744E-2</c:v>
                </c:pt>
                <c:pt idx="2845">
                  <c:v>2.0010608069915836E-2</c:v>
                </c:pt>
                <c:pt idx="2846">
                  <c:v>2.0015515312481469E-2</c:v>
                </c:pt>
                <c:pt idx="2847">
                  <c:v>2.0020436238009642E-2</c:v>
                </c:pt>
                <c:pt idx="2848">
                  <c:v>2.002537084641931E-2</c:v>
                </c:pt>
                <c:pt idx="2849">
                  <c:v>2.0030319137872565E-2</c:v>
                </c:pt>
                <c:pt idx="2850">
                  <c:v>2.0035281112369407E-2</c:v>
                </c:pt>
                <c:pt idx="2851">
                  <c:v>2.0040256769747744E-2</c:v>
                </c:pt>
                <c:pt idx="2852">
                  <c:v>2.0045246110007575E-2</c:v>
                </c:pt>
                <c:pt idx="2853">
                  <c:v>2.0050249133310993E-2</c:v>
                </c:pt>
                <c:pt idx="2854">
                  <c:v>2.0055265839657999E-2</c:v>
                </c:pt>
                <c:pt idx="2855">
                  <c:v>2.0060296228805452E-2</c:v>
                </c:pt>
                <c:pt idx="2856">
                  <c:v>2.0065340301077539E-2</c:v>
                </c:pt>
                <c:pt idx="2857">
                  <c:v>2.0070398056150074E-2</c:v>
                </c:pt>
                <c:pt idx="2858">
                  <c:v>2.0075469494347242E-2</c:v>
                </c:pt>
                <c:pt idx="2859">
                  <c:v>2.0080554615587998E-2</c:v>
                </c:pt>
                <c:pt idx="2860">
                  <c:v>2.0085653419548155E-2</c:v>
                </c:pt>
                <c:pt idx="2861">
                  <c:v>2.0090765906632946E-2</c:v>
                </c:pt>
                <c:pt idx="2862">
                  <c:v>2.0095892076680277E-2</c:v>
                </c:pt>
                <c:pt idx="2863">
                  <c:v>2.010103192969015E-2</c:v>
                </c:pt>
                <c:pt idx="2864">
                  <c:v>2.0106185465662563E-2</c:v>
                </c:pt>
                <c:pt idx="2865">
                  <c:v>2.0111352684597517E-2</c:v>
                </c:pt>
                <c:pt idx="2866">
                  <c:v>2.0116533586657104E-2</c:v>
                </c:pt>
                <c:pt idx="2867">
                  <c:v>2.0121728171517139E-2</c:v>
                </c:pt>
                <c:pt idx="2868">
                  <c:v>2.0126936439339715E-2</c:v>
                </c:pt>
                <c:pt idx="2869">
                  <c:v>2.0132158390286925E-2</c:v>
                </c:pt>
                <c:pt idx="2870">
                  <c:v>2.0137394024034583E-2</c:v>
                </c:pt>
                <c:pt idx="2871">
                  <c:v>2.0142643340906874E-2</c:v>
                </c:pt>
                <c:pt idx="2872">
                  <c:v>2.014790634066066E-2</c:v>
                </c:pt>
                <c:pt idx="2873">
                  <c:v>2.0153183023539079E-2</c:v>
                </c:pt>
                <c:pt idx="2874">
                  <c:v>2.0158473389298992E-2</c:v>
                </c:pt>
                <c:pt idx="2875">
                  <c:v>2.0163777437859354E-2</c:v>
                </c:pt>
                <c:pt idx="2876">
                  <c:v>2.0169095169706441E-2</c:v>
                </c:pt>
                <c:pt idx="2877">
                  <c:v>2.0174426584353977E-2</c:v>
                </c:pt>
                <c:pt idx="2878">
                  <c:v>2.01797716820451E-2</c:v>
                </c:pt>
                <c:pt idx="2879">
                  <c:v>2.0185130462698764E-2</c:v>
                </c:pt>
                <c:pt idx="2880">
                  <c:v>2.0190502926477061E-2</c:v>
                </c:pt>
                <c:pt idx="2881">
                  <c:v>2.019588907297476E-2</c:v>
                </c:pt>
                <c:pt idx="2882">
                  <c:v>2.0201288902597092E-2</c:v>
                </c:pt>
                <c:pt idx="2883">
                  <c:v>2.0206702415263011E-2</c:v>
                </c:pt>
                <c:pt idx="2884">
                  <c:v>2.0212129610810425E-2</c:v>
                </c:pt>
                <c:pt idx="2885">
                  <c:v>2.0217570489401426E-2</c:v>
                </c:pt>
                <c:pt idx="2886">
                  <c:v>2.0223025050873922E-2</c:v>
                </c:pt>
                <c:pt idx="2887">
                  <c:v>2.0228493295471051E-2</c:v>
                </c:pt>
                <c:pt idx="2888">
                  <c:v>2.023397522303072E-2</c:v>
                </c:pt>
                <c:pt idx="2889">
                  <c:v>2.0239470833552931E-2</c:v>
                </c:pt>
                <c:pt idx="2890">
                  <c:v>2.0244980126956635E-2</c:v>
                </c:pt>
                <c:pt idx="2891">
                  <c:v>2.025050310356602E-2</c:v>
                </c:pt>
                <c:pt idx="2892">
                  <c:v>2.0256039763056899E-2</c:v>
                </c:pt>
                <c:pt idx="2893">
                  <c:v>2.0261590105510319E-2</c:v>
                </c:pt>
                <c:pt idx="2894">
                  <c:v>2.0267154131007326E-2</c:v>
                </c:pt>
                <c:pt idx="2895">
                  <c:v>2.0272731839547919E-2</c:v>
                </c:pt>
                <c:pt idx="2896">
                  <c:v>2.0278323230888962E-2</c:v>
                </c:pt>
                <c:pt idx="2897">
                  <c:v>2.0283928305354637E-2</c:v>
                </c:pt>
                <c:pt idx="2898">
                  <c:v>2.0289547062944946E-2</c:v>
                </c:pt>
                <c:pt idx="2899">
                  <c:v>2.0295179503254657E-2</c:v>
                </c:pt>
                <c:pt idx="2900">
                  <c:v>2.0300825626689001E-2</c:v>
                </c:pt>
                <c:pt idx="2901">
                  <c:v>2.0306485433085886E-2</c:v>
                </c:pt>
                <c:pt idx="2902">
                  <c:v>2.0312158922526358E-2</c:v>
                </c:pt>
                <c:pt idx="2903">
                  <c:v>2.031784609492937E-2</c:v>
                </c:pt>
                <c:pt idx="2904">
                  <c:v>2.0323546950457017E-2</c:v>
                </c:pt>
                <c:pt idx="2905">
                  <c:v>2.0329261488947203E-2</c:v>
                </c:pt>
                <c:pt idx="2906">
                  <c:v>2.0334989710318885E-2</c:v>
                </c:pt>
                <c:pt idx="2907">
                  <c:v>2.0340731614734153E-2</c:v>
                </c:pt>
                <c:pt idx="2908">
                  <c:v>2.0346487202111962E-2</c:v>
                </c:pt>
                <c:pt idx="2909">
                  <c:v>2.0352256472614405E-2</c:v>
                </c:pt>
                <c:pt idx="2910">
                  <c:v>2.0358039426079388E-2</c:v>
                </c:pt>
                <c:pt idx="2911">
                  <c:v>2.0363836062506913E-2</c:v>
                </c:pt>
                <c:pt idx="2912">
                  <c:v>2.0369646381896978E-2</c:v>
                </c:pt>
                <c:pt idx="2913">
                  <c:v>2.037547038433063E-2</c:v>
                </c:pt>
                <c:pt idx="2914">
                  <c:v>2.0381308069726822E-2</c:v>
                </c:pt>
                <c:pt idx="2915">
                  <c:v>2.0387159438166602E-2</c:v>
                </c:pt>
                <c:pt idx="2916">
                  <c:v>2.0393024489812062E-2</c:v>
                </c:pt>
                <c:pt idx="2917">
                  <c:v>2.0398903224176923E-2</c:v>
                </c:pt>
                <c:pt idx="2918">
                  <c:v>2.0404795641585372E-2</c:v>
                </c:pt>
                <c:pt idx="2919">
                  <c:v>2.0410701742037407E-2</c:v>
                </c:pt>
                <c:pt idx="2920">
                  <c:v>2.0416621525695122E-2</c:v>
                </c:pt>
                <c:pt idx="2921">
                  <c:v>2.0422554992072239E-2</c:v>
                </c:pt>
                <c:pt idx="2922">
                  <c:v>2.0428502141492944E-2</c:v>
                </c:pt>
                <c:pt idx="2923">
                  <c:v>2.0434462974119327E-2</c:v>
                </c:pt>
                <c:pt idx="2924">
                  <c:v>2.0440437489627206E-2</c:v>
                </c:pt>
                <c:pt idx="2925">
                  <c:v>2.0446425688178671E-2</c:v>
                </c:pt>
                <c:pt idx="2926">
                  <c:v>2.0452427569692677E-2</c:v>
                </c:pt>
                <c:pt idx="2927">
                  <c:v>2.0458443134412363E-2</c:v>
                </c:pt>
                <c:pt idx="2928">
                  <c:v>2.0464472381851451E-2</c:v>
                </c:pt>
                <c:pt idx="2929">
                  <c:v>2.0470515312415172E-2</c:v>
                </c:pt>
                <c:pt idx="2930">
                  <c:v>2.0476571926103526E-2</c:v>
                </c:pt>
                <c:pt idx="2931">
                  <c:v>2.0482642222835468E-2</c:v>
                </c:pt>
                <c:pt idx="2932">
                  <c:v>2.0488726202448904E-2</c:v>
                </c:pt>
                <c:pt idx="2933">
                  <c:v>2.0495696076670011E-2</c:v>
                </c:pt>
                <c:pt idx="2934">
                  <c:v>2.0501809376963775E-2</c:v>
                </c:pt>
                <c:pt idx="2935">
                  <c:v>2.0507936360544265E-2</c:v>
                </c:pt>
                <c:pt idx="2936">
                  <c:v>2.0514077026925204E-2</c:v>
                </c:pt>
                <c:pt idx="2937">
                  <c:v>2.0520231376349729E-2</c:v>
                </c:pt>
                <c:pt idx="2938">
                  <c:v>2.0526399408817841E-2</c:v>
                </c:pt>
                <c:pt idx="2939">
                  <c:v>2.0532581124329541E-2</c:v>
                </c:pt>
                <c:pt idx="2940">
                  <c:v>2.0538776522965874E-2</c:v>
                </c:pt>
                <c:pt idx="2941">
                  <c:v>2.0544985604402655E-2</c:v>
                </c:pt>
                <c:pt idx="2942">
                  <c:v>2.0551208368883023E-2</c:v>
                </c:pt>
                <c:pt idx="2943">
                  <c:v>2.055744481656907E-2</c:v>
                </c:pt>
                <c:pt idx="2944">
                  <c:v>2.0563694947217659E-2</c:v>
                </c:pt>
                <c:pt idx="2945">
                  <c:v>2.0569958760828788E-2</c:v>
                </c:pt>
                <c:pt idx="2946">
                  <c:v>2.0576236257564551E-2</c:v>
                </c:pt>
                <c:pt idx="2947">
                  <c:v>2.0586649564050319E-2</c:v>
                </c:pt>
                <c:pt idx="2948">
                  <c:v>2.0588832299923698E-2</c:v>
                </c:pt>
                <c:pt idx="2949">
                  <c:v>2.059515084562813E-2</c:v>
                </c:pt>
                <c:pt idx="2950">
                  <c:v>2.060148307453824E-2</c:v>
                </c:pt>
                <c:pt idx="2951">
                  <c:v>2.06078289862488E-2</c:v>
                </c:pt>
                <c:pt idx="2952">
                  <c:v>2.0614188581083992E-2</c:v>
                </c:pt>
                <c:pt idx="2953">
                  <c:v>2.0620561859043818E-2</c:v>
                </c:pt>
                <c:pt idx="2954">
                  <c:v>2.0626948819804092E-2</c:v>
                </c:pt>
                <c:pt idx="2955">
                  <c:v>2.0633349463932138E-2</c:v>
                </c:pt>
                <c:pt idx="2956">
                  <c:v>2.063976379069854E-2</c:v>
                </c:pt>
                <c:pt idx="2957">
                  <c:v>2.0646191800832714E-2</c:v>
                </c:pt>
                <c:pt idx="2958">
                  <c:v>2.0652633493848382E-2</c:v>
                </c:pt>
                <c:pt idx="2959">
                  <c:v>2.0659088869907638E-2</c:v>
                </c:pt>
                <c:pt idx="2960">
                  <c:v>2.0665557929010481E-2</c:v>
                </c:pt>
                <c:pt idx="2961">
                  <c:v>2.067204067115691E-2</c:v>
                </c:pt>
                <c:pt idx="2962">
                  <c:v>2.0678537096427974E-2</c:v>
                </c:pt>
                <c:pt idx="2963">
                  <c:v>2.0685047204499485E-2</c:v>
                </c:pt>
                <c:pt idx="2964">
                  <c:v>2.0691570995938768E-2</c:v>
                </c:pt>
                <c:pt idx="2965">
                  <c:v>2.0698108470259546E-2</c:v>
                </c:pt>
                <c:pt idx="2966">
                  <c:v>2.0704659627623911E-2</c:v>
                </c:pt>
                <c:pt idx="2967">
                  <c:v>2.0711224467950817E-2</c:v>
                </c:pt>
                <c:pt idx="2968">
                  <c:v>2.0717802991402356E-2</c:v>
                </c:pt>
                <c:pt idx="2969">
                  <c:v>2.0724395197816436E-2</c:v>
                </c:pt>
                <c:pt idx="2970">
                  <c:v>2.073100108735515E-2</c:v>
                </c:pt>
                <c:pt idx="2971">
                  <c:v>2.073762065993745E-2</c:v>
                </c:pt>
                <c:pt idx="2972">
                  <c:v>2.0744253915563338E-2</c:v>
                </c:pt>
                <c:pt idx="2973">
                  <c:v>2.0750900854151766E-2</c:v>
                </c:pt>
                <c:pt idx="2974">
                  <c:v>2.0757561475864827E-2</c:v>
                </c:pt>
                <c:pt idx="2975">
                  <c:v>2.0764235780702522E-2</c:v>
                </c:pt>
                <c:pt idx="2976">
                  <c:v>2.0770923768421712E-2</c:v>
                </c:pt>
                <c:pt idx="2977">
                  <c:v>2.0777625439346581E-2</c:v>
                </c:pt>
                <c:pt idx="2978">
                  <c:v>2.0784340793233991E-2</c:v>
                </c:pt>
                <c:pt idx="2979">
                  <c:v>2.0791069830164988E-2</c:v>
                </c:pt>
                <c:pt idx="2980">
                  <c:v>2.0797812550220618E-2</c:v>
                </c:pt>
                <c:pt idx="2981">
                  <c:v>2.0804568953157743E-2</c:v>
                </c:pt>
                <c:pt idx="2982">
                  <c:v>2.0811339039300547E-2</c:v>
                </c:pt>
                <c:pt idx="2983">
                  <c:v>2.0818122808649031E-2</c:v>
                </c:pt>
                <c:pt idx="2984">
                  <c:v>2.0824920260716917E-2</c:v>
                </c:pt>
                <c:pt idx="2985">
                  <c:v>2.0835629616655638E-2</c:v>
                </c:pt>
                <c:pt idx="2986">
                  <c:v>2.0842462253993776E-2</c:v>
                </c:pt>
                <c:pt idx="2987">
                  <c:v>2.084930857421341E-2</c:v>
                </c:pt>
                <c:pt idx="2988">
                  <c:v>2.085616857747663E-2</c:v>
                </c:pt>
                <c:pt idx="2989">
                  <c:v>2.0863042263864484E-2</c:v>
                </c:pt>
                <c:pt idx="2990">
                  <c:v>2.0869929633295925E-2</c:v>
                </c:pt>
                <c:pt idx="2991">
                  <c:v>2.0876830685770953E-2</c:v>
                </c:pt>
                <c:pt idx="2992">
                  <c:v>2.088374542145166E-2</c:v>
                </c:pt>
                <c:pt idx="2993">
                  <c:v>2.0890673840013863E-2</c:v>
                </c:pt>
                <c:pt idx="2994">
                  <c:v>2.0897615941781744E-2</c:v>
                </c:pt>
                <c:pt idx="2995">
                  <c:v>2.0904571726593213E-2</c:v>
                </c:pt>
                <c:pt idx="2996">
                  <c:v>2.0911541194367222E-2</c:v>
                </c:pt>
                <c:pt idx="2997">
                  <c:v>2.0918524345184819E-2</c:v>
                </c:pt>
                <c:pt idx="2998">
                  <c:v>2.0926521843940282E-2</c:v>
                </c:pt>
                <c:pt idx="2999">
                  <c:v>2.09335343156003E-2</c:v>
                </c:pt>
                <c:pt idx="3000">
                  <c:v>2.094056047038495E-2</c:v>
                </c:pt>
                <c:pt idx="3001">
                  <c:v>2.0947600308294234E-2</c:v>
                </c:pt>
                <c:pt idx="3002">
                  <c:v>2.0954653829247105E-2</c:v>
                </c:pt>
                <c:pt idx="3003">
                  <c:v>2.096172103332461E-2</c:v>
                </c:pt>
                <c:pt idx="3004">
                  <c:v>2.0968801920283608E-2</c:v>
                </c:pt>
                <c:pt idx="3005">
                  <c:v>2.0975896490529333E-2</c:v>
                </c:pt>
                <c:pt idx="3006">
                  <c:v>2.0983004743737599E-2</c:v>
                </c:pt>
                <c:pt idx="3007">
                  <c:v>2.0990126680070498E-2</c:v>
                </c:pt>
                <c:pt idx="3008">
                  <c:v>2.0997262299446984E-2</c:v>
                </c:pt>
                <c:pt idx="3009">
                  <c:v>2.1004411601948103E-2</c:v>
                </c:pt>
                <c:pt idx="3010">
                  <c:v>2.1011574587492809E-2</c:v>
                </c:pt>
                <c:pt idx="3011">
                  <c:v>2.1018742765429588E-2</c:v>
                </c:pt>
                <c:pt idx="3012">
                  <c:v>2.1025897848151454E-2</c:v>
                </c:pt>
                <c:pt idx="3013">
                  <c:v>2.1033039182587476E-2</c:v>
                </c:pt>
                <c:pt idx="3014">
                  <c:v>2.1040166768737656E-2</c:v>
                </c:pt>
                <c:pt idx="3015">
                  <c:v>2.1047280606601992E-2</c:v>
                </c:pt>
                <c:pt idx="3016">
                  <c:v>2.1054380696180486E-2</c:v>
                </c:pt>
                <c:pt idx="3017">
                  <c:v>2.106146703739209E-2</c:v>
                </c:pt>
                <c:pt idx="3018">
                  <c:v>2.1068539630317851E-2</c:v>
                </c:pt>
                <c:pt idx="3019">
                  <c:v>2.1075598475038815E-2</c:v>
                </c:pt>
                <c:pt idx="3020">
                  <c:v>2.1082643571311843E-2</c:v>
                </c:pt>
                <c:pt idx="3021">
                  <c:v>2.1089674919217982E-2</c:v>
                </c:pt>
                <c:pt idx="3022">
                  <c:v>2.1096692519000371E-2</c:v>
                </c:pt>
                <c:pt idx="3023">
                  <c:v>2.1103696370334823E-2</c:v>
                </c:pt>
                <c:pt idx="3024">
                  <c:v>2.1110686473464479E-2</c:v>
                </c:pt>
                <c:pt idx="3025">
                  <c:v>2.1117662828065153E-2</c:v>
                </c:pt>
                <c:pt idx="3026">
                  <c:v>2.112462543470417E-2</c:v>
                </c:pt>
                <c:pt idx="3027">
                  <c:v>2.1131574292733157E-2</c:v>
                </c:pt>
                <c:pt idx="3028">
                  <c:v>2.1138509402476302E-2</c:v>
                </c:pt>
                <c:pt idx="3029">
                  <c:v>2.114543076401465E-2</c:v>
                </c:pt>
                <c:pt idx="3030">
                  <c:v>2.1152338377267155E-2</c:v>
                </c:pt>
                <c:pt idx="3031">
                  <c:v>2.1159232242071724E-2</c:v>
                </c:pt>
                <c:pt idx="3032">
                  <c:v>2.1166112358671496E-2</c:v>
                </c:pt>
                <c:pt idx="3033">
                  <c:v>2.1172978726904379E-2</c:v>
                </c:pt>
                <c:pt idx="3034">
                  <c:v>2.1179831346770372E-2</c:v>
                </c:pt>
                <c:pt idx="3035">
                  <c:v>2.1186670218350523E-2</c:v>
                </c:pt>
                <c:pt idx="3036">
                  <c:v>2.119349534164483E-2</c:v>
                </c:pt>
                <c:pt idx="3037">
                  <c:v>2.1200306716653294E-2</c:v>
                </c:pt>
                <c:pt idx="3038">
                  <c:v>2.1207104343213823E-2</c:v>
                </c:pt>
                <c:pt idx="3039">
                  <c:v>2.1213888221488508E-2</c:v>
                </c:pt>
                <c:pt idx="3040">
                  <c:v>2.1220658351396304E-2</c:v>
                </c:pt>
                <c:pt idx="3041">
                  <c:v>2.122741473318035E-2</c:v>
                </c:pt>
                <c:pt idx="3042">
                  <c:v>2.1234157366354367E-2</c:v>
                </c:pt>
                <c:pt idx="3043">
                  <c:v>2.1240886251323587E-2</c:v>
                </c:pt>
                <c:pt idx="3044">
                  <c:v>2.1247601388088011E-2</c:v>
                </c:pt>
                <c:pt idx="3045">
                  <c:v>2.1254302776404499E-2</c:v>
                </c:pt>
                <c:pt idx="3046">
                  <c:v>2.1260990416435144E-2</c:v>
                </c:pt>
                <c:pt idx="3047">
                  <c:v>2.1267664308098899E-2</c:v>
                </c:pt>
                <c:pt idx="3048">
                  <c:v>2.1274324451395765E-2</c:v>
                </c:pt>
                <c:pt idx="3049">
                  <c:v>2.1280970846325742E-2</c:v>
                </c:pt>
                <c:pt idx="3050">
                  <c:v>2.1287603493050922E-2</c:v>
                </c:pt>
                <c:pt idx="3051">
                  <c:v>2.1294222391409212E-2</c:v>
                </c:pt>
                <c:pt idx="3052">
                  <c:v>2.1300827541400613E-2</c:v>
                </c:pt>
                <c:pt idx="3053">
                  <c:v>2.1307418943106171E-2</c:v>
                </c:pt>
                <c:pt idx="3054">
                  <c:v>2.1313996596525886E-2</c:v>
                </c:pt>
                <c:pt idx="3055">
                  <c:v>2.1320560501335573E-2</c:v>
                </c:pt>
                <c:pt idx="3056">
                  <c:v>2.1327110658183601E-2</c:v>
                </c:pt>
                <c:pt idx="3057">
                  <c:v>2.1333647066421602E-2</c:v>
                </c:pt>
                <c:pt idx="3058">
                  <c:v>2.1340169726373759E-2</c:v>
                </c:pt>
                <c:pt idx="3059">
                  <c:v>2.1346678638040073E-2</c:v>
                </c:pt>
                <c:pt idx="3060">
                  <c:v>2.1353173801339498E-2</c:v>
                </c:pt>
                <c:pt idx="3061">
                  <c:v>2.135965521635308E-2</c:v>
                </c:pt>
                <c:pt idx="3062">
                  <c:v>2.1366122882999772E-2</c:v>
                </c:pt>
                <c:pt idx="3063">
                  <c:v>2.1372576801279575E-2</c:v>
                </c:pt>
                <c:pt idx="3064">
                  <c:v>2.1379016971192488E-2</c:v>
                </c:pt>
                <c:pt idx="3065">
                  <c:v>2.1385443392900605E-2</c:v>
                </c:pt>
                <c:pt idx="3066">
                  <c:v>2.1391856066160786E-2</c:v>
                </c:pt>
                <c:pt idx="3067">
                  <c:v>2.1398254991054078E-2</c:v>
                </c:pt>
                <c:pt idx="3068">
                  <c:v>2.1404640167499434E-2</c:v>
                </c:pt>
                <c:pt idx="3069">
                  <c:v>2.1411011595821039E-2</c:v>
                </c:pt>
                <c:pt idx="3070">
                  <c:v>2.1417369275694709E-2</c:v>
                </c:pt>
                <c:pt idx="3071">
                  <c:v>2.1423713207201489E-2</c:v>
                </c:pt>
                <c:pt idx="3072">
                  <c:v>2.143004339034138E-2</c:v>
                </c:pt>
                <c:pt idx="3073">
                  <c:v>2.1436359825195428E-2</c:v>
                </c:pt>
                <c:pt idx="3074">
                  <c:v>2.1442662511682586E-2</c:v>
                </c:pt>
                <c:pt idx="3075">
                  <c:v>2.1448951449721809E-2</c:v>
                </c:pt>
                <c:pt idx="3076">
                  <c:v>2.1455226639637281E-2</c:v>
                </c:pt>
                <c:pt idx="3077">
                  <c:v>2.1461488080942726E-2</c:v>
                </c:pt>
                <c:pt idx="3078">
                  <c:v>2.1467735774043373E-2</c:v>
                </c:pt>
                <c:pt idx="3079">
                  <c:v>2.1473969718777131E-2</c:v>
                </c:pt>
                <c:pt idx="3080">
                  <c:v>2.1480189915143999E-2</c:v>
                </c:pt>
                <c:pt idx="3081">
                  <c:v>2.1486396363143978E-2</c:v>
                </c:pt>
                <c:pt idx="3082">
                  <c:v>2.1492589062777068E-2</c:v>
                </c:pt>
                <c:pt idx="3083">
                  <c:v>2.1498768014043268E-2</c:v>
                </c:pt>
                <c:pt idx="3084">
                  <c:v>2.1504933217023625E-2</c:v>
                </c:pt>
                <c:pt idx="3085">
                  <c:v>2.1511084671718139E-2</c:v>
                </c:pt>
                <c:pt idx="3086">
                  <c:v>2.1517222377883671E-2</c:v>
                </c:pt>
                <c:pt idx="3087">
                  <c:v>2.152334633576336E-2</c:v>
                </c:pt>
                <c:pt idx="3088">
                  <c:v>2.152945654527616E-2</c:v>
                </c:pt>
                <c:pt idx="3089">
                  <c:v>2.1536422807021394E-2</c:v>
                </c:pt>
                <c:pt idx="3090">
                  <c:v>2.1542503555805892E-2</c:v>
                </c:pt>
                <c:pt idx="3091">
                  <c:v>2.1548570556061408E-2</c:v>
                </c:pt>
                <c:pt idx="3092">
                  <c:v>2.1554623808112128E-2</c:v>
                </c:pt>
                <c:pt idx="3093">
                  <c:v>2.1560663311795958E-2</c:v>
                </c:pt>
                <c:pt idx="3094">
                  <c:v>2.1566689067031852E-2</c:v>
                </c:pt>
                <c:pt idx="3095">
                  <c:v>2.1572701073981904E-2</c:v>
                </c:pt>
                <c:pt idx="3096">
                  <c:v>2.1578699332646112E-2</c:v>
                </c:pt>
                <c:pt idx="3097">
                  <c:v>2.1584683842862384E-2</c:v>
                </c:pt>
                <c:pt idx="3098">
                  <c:v>2.1590654604549675E-2</c:v>
                </c:pt>
                <c:pt idx="3099">
                  <c:v>2.1596611618032169E-2</c:v>
                </c:pt>
                <c:pt idx="3100">
                  <c:v>2.1602554883066727E-2</c:v>
                </c:pt>
                <c:pt idx="3101">
                  <c:v>2.1608484399815442E-2</c:v>
                </c:pt>
                <c:pt idx="3102">
                  <c:v>2.1614400168116221E-2</c:v>
                </c:pt>
                <c:pt idx="3103">
                  <c:v>2.1620302188212204E-2</c:v>
                </c:pt>
                <c:pt idx="3104">
                  <c:v>2.1626190459698158E-2</c:v>
                </c:pt>
                <c:pt idx="3105">
                  <c:v>2.1632064982979315E-2</c:v>
                </c:pt>
                <c:pt idx="3106">
                  <c:v>2.1637925757731491E-2</c:v>
                </c:pt>
                <c:pt idx="3107">
                  <c:v>2.164377278427887E-2</c:v>
                </c:pt>
                <c:pt idx="3108">
                  <c:v>2.1649606062459359E-2</c:v>
                </c:pt>
                <c:pt idx="3109">
                  <c:v>2.165542559202982E-2</c:v>
                </c:pt>
                <c:pt idx="3110">
                  <c:v>2.1661231373557577E-2</c:v>
                </c:pt>
                <c:pt idx="3111">
                  <c:v>2.1667023406556352E-2</c:v>
                </c:pt>
                <c:pt idx="3112">
                  <c:v>2.1672801691107191E-2</c:v>
                </c:pt>
                <c:pt idx="3113">
                  <c:v>2.1678566227291141E-2</c:v>
                </c:pt>
                <c:pt idx="3114">
                  <c:v>2.1684317015189247E-2</c:v>
                </c:pt>
                <c:pt idx="3115">
                  <c:v>2.1690054054720465E-2</c:v>
                </c:pt>
                <c:pt idx="3116">
                  <c:v>2.16957773457227E-2</c:v>
                </c:pt>
                <c:pt idx="3117">
                  <c:v>2.1701486888520138E-2</c:v>
                </c:pt>
                <c:pt idx="3118">
                  <c:v>2.1707182682950688E-2</c:v>
                </c:pt>
                <c:pt idx="3119">
                  <c:v>2.1712864728852255E-2</c:v>
                </c:pt>
                <c:pt idx="3120">
                  <c:v>2.1718533026305886E-2</c:v>
                </c:pt>
                <c:pt idx="3121">
                  <c:v>2.1724187575635767E-2</c:v>
                </c:pt>
                <c:pt idx="3122">
                  <c:v>2.1729828376436666E-2</c:v>
                </c:pt>
                <c:pt idx="3123">
                  <c:v>2.1735455428870676E-2</c:v>
                </c:pt>
                <c:pt idx="3124">
                  <c:v>2.174106873285675E-2</c:v>
                </c:pt>
                <c:pt idx="3125">
                  <c:v>2.1746668288556981E-2</c:v>
                </c:pt>
                <c:pt idx="3126">
                  <c:v>2.1752254095809276E-2</c:v>
                </c:pt>
                <c:pt idx="3127">
                  <c:v>2.1757826154694682E-2</c:v>
                </c:pt>
                <c:pt idx="3128">
                  <c:v>2.1763384465375291E-2</c:v>
                </c:pt>
                <c:pt idx="3129">
                  <c:v>2.1768929027364825E-2</c:v>
                </c:pt>
                <c:pt idx="3130">
                  <c:v>2.1774459841068516E-2</c:v>
                </c:pt>
                <c:pt idx="3131">
                  <c:v>2.1779976906486365E-2</c:v>
                </c:pt>
                <c:pt idx="3132">
                  <c:v>2.1785480223456277E-2</c:v>
                </c:pt>
                <c:pt idx="3133">
                  <c:v>2.17909697920593E-2</c:v>
                </c:pt>
                <c:pt idx="3134">
                  <c:v>2.1796445612133342E-2</c:v>
                </c:pt>
                <c:pt idx="3135">
                  <c:v>2.180190768392154E-2</c:v>
                </c:pt>
                <c:pt idx="3136">
                  <c:v>2.1807356007342849E-2</c:v>
                </c:pt>
                <c:pt idx="3137">
                  <c:v>2.1812790582316222E-2</c:v>
                </c:pt>
                <c:pt idx="3138">
                  <c:v>2.1818211408922705E-2</c:v>
                </c:pt>
                <c:pt idx="3139">
                  <c:v>2.18236184871623E-2</c:v>
                </c:pt>
                <c:pt idx="3140">
                  <c:v>2.1829011817035004E-2</c:v>
                </c:pt>
                <c:pt idx="3141">
                  <c:v>2.1834391398297681E-2</c:v>
                </c:pt>
                <c:pt idx="3142">
                  <c:v>2.1839757231517654E-2</c:v>
                </c:pt>
                <c:pt idx="3143">
                  <c:v>2.1845109316127598E-2</c:v>
                </c:pt>
                <c:pt idx="3144">
                  <c:v>2.1850447652370653E-2</c:v>
                </c:pt>
                <c:pt idx="3145">
                  <c:v>2.1855772240165772E-2</c:v>
                </c:pt>
                <c:pt idx="3146">
                  <c:v>2.1861083079675048E-2</c:v>
                </c:pt>
                <c:pt idx="3147">
                  <c:v>2.1866380170736388E-2</c:v>
                </c:pt>
                <c:pt idx="3148">
                  <c:v>2.1871663513268746E-2</c:v>
                </c:pt>
                <c:pt idx="3149">
                  <c:v>2.1876933107515262E-2</c:v>
                </c:pt>
                <c:pt idx="3150">
                  <c:v>2.1882188953475934E-2</c:v>
                </c:pt>
                <c:pt idx="3151">
                  <c:v>2.1887431050907624E-2</c:v>
                </c:pt>
                <c:pt idx="3152">
                  <c:v>2.1892659399891379E-2</c:v>
                </c:pt>
                <c:pt idx="3153">
                  <c:v>2.189787400058929E-2</c:v>
                </c:pt>
                <c:pt idx="3154">
                  <c:v>2.1903074852920312E-2</c:v>
                </c:pt>
                <c:pt idx="3155">
                  <c:v>2.1908261956722352E-2</c:v>
                </c:pt>
                <c:pt idx="3156">
                  <c:v>2.1913435312076457E-2</c:v>
                </c:pt>
                <c:pt idx="3157">
                  <c:v>2.1918594919144718E-2</c:v>
                </c:pt>
                <c:pt idx="3158">
                  <c:v>2.1923740777765044E-2</c:v>
                </c:pt>
                <c:pt idx="3159">
                  <c:v>2.192887288801848E-2</c:v>
                </c:pt>
                <c:pt idx="3160">
                  <c:v>2.1933991249905027E-2</c:v>
                </c:pt>
                <c:pt idx="3161">
                  <c:v>2.1939095863343638E-2</c:v>
                </c:pt>
                <c:pt idx="3162">
                  <c:v>2.194418672841536E-2</c:v>
                </c:pt>
                <c:pt idx="3163">
                  <c:v>2.1949263844877054E-2</c:v>
                </c:pt>
                <c:pt idx="3164">
                  <c:v>2.1954327213214997E-2</c:v>
                </c:pt>
                <c:pt idx="3165">
                  <c:v>2.1959376832861865E-2</c:v>
                </c:pt>
                <c:pt idx="3166">
                  <c:v>2.1964412704303937E-2</c:v>
                </c:pt>
                <c:pt idx="3167">
                  <c:v>2.1969434827298073E-2</c:v>
                </c:pt>
                <c:pt idx="3168">
                  <c:v>2.1974443201844274E-2</c:v>
                </c:pt>
                <c:pt idx="3169">
                  <c:v>2.1979437828023585E-2</c:v>
                </c:pt>
                <c:pt idx="3170">
                  <c:v>2.1984418705673914E-2</c:v>
                </c:pt>
                <c:pt idx="3171">
                  <c:v>2.1989385834957353E-2</c:v>
                </c:pt>
                <c:pt idx="3172">
                  <c:v>2.199433921595495E-2</c:v>
                </c:pt>
                <c:pt idx="3173">
                  <c:v>2.1999278848504611E-2</c:v>
                </c:pt>
                <c:pt idx="3174">
                  <c:v>2.2004204732444244E-2</c:v>
                </c:pt>
                <c:pt idx="3175">
                  <c:v>2.2009116868260126E-2</c:v>
                </c:pt>
                <c:pt idx="3176">
                  <c:v>2.201401525546598E-2</c:v>
                </c:pt>
                <c:pt idx="3177">
                  <c:v>2.2018899894223898E-2</c:v>
                </c:pt>
                <c:pt idx="3178">
                  <c:v>2.2023770784695973E-2</c:v>
                </c:pt>
                <c:pt idx="3179">
                  <c:v>2.2028627926720112E-2</c:v>
                </c:pt>
                <c:pt idx="3180">
                  <c:v>2.2033471320296316E-2</c:v>
                </c:pt>
                <c:pt idx="3181">
                  <c:v>2.2038300965343538E-2</c:v>
                </c:pt>
                <c:pt idx="3182">
                  <c:v>2.2043116862348056E-2</c:v>
                </c:pt>
                <c:pt idx="3183">
                  <c:v>2.2047919010661499E-2</c:v>
                </c:pt>
                <c:pt idx="3184">
                  <c:v>2.2052707410527006E-2</c:v>
                </c:pt>
                <c:pt idx="3185">
                  <c:v>2.2057482062025624E-2</c:v>
                </c:pt>
                <c:pt idx="3186">
                  <c:v>2.2062242965076306E-2</c:v>
                </c:pt>
                <c:pt idx="3187">
                  <c:v>2.2066990119760099E-2</c:v>
                </c:pt>
                <c:pt idx="3188">
                  <c:v>2.207172352591491E-2</c:v>
                </c:pt>
                <c:pt idx="3189">
                  <c:v>2.2076443183702832E-2</c:v>
                </c:pt>
                <c:pt idx="3190">
                  <c:v>2.208114909320491E-2</c:v>
                </c:pt>
                <c:pt idx="3191">
                  <c:v>2.2085841254259053E-2</c:v>
                </c:pt>
                <c:pt idx="3192">
                  <c:v>2.2090519666703168E-2</c:v>
                </c:pt>
                <c:pt idx="3193">
                  <c:v>2.2095849589126582E-2</c:v>
                </c:pt>
                <c:pt idx="3194">
                  <c:v>2.2100498540680302E-2</c:v>
                </c:pt>
                <c:pt idx="3195">
                  <c:v>2.210513374394818E-2</c:v>
                </c:pt>
                <c:pt idx="3196">
                  <c:v>2.2109755198849168E-2</c:v>
                </c:pt>
                <c:pt idx="3197">
                  <c:v>2.2114362905059082E-2</c:v>
                </c:pt>
                <c:pt idx="3198">
                  <c:v>2.2118956863064199E-2</c:v>
                </c:pt>
                <c:pt idx="3199">
                  <c:v>2.2123537072540334E-2</c:v>
                </c:pt>
                <c:pt idx="3200">
                  <c:v>2.2128103533649579E-2</c:v>
                </c:pt>
                <c:pt idx="3201">
                  <c:v>2.2132656246310889E-2</c:v>
                </c:pt>
                <c:pt idx="3202">
                  <c:v>2.2137195210605309E-2</c:v>
                </c:pt>
                <c:pt idx="3203">
                  <c:v>2.2141720426289702E-2</c:v>
                </c:pt>
                <c:pt idx="3204">
                  <c:v>2.2146231893769297E-2</c:v>
                </c:pt>
                <c:pt idx="3205">
                  <c:v>2.215072961271991E-2</c:v>
                </c:pt>
                <c:pt idx="3206">
                  <c:v>2.2155213583222588E-2</c:v>
                </c:pt>
                <c:pt idx="3207">
                  <c:v>2.2159683805196284E-2</c:v>
                </c:pt>
                <c:pt idx="3208">
                  <c:v>2.2168102999307937E-2</c:v>
                </c:pt>
                <c:pt idx="3209">
                  <c:v>2.2168583004124054E-2</c:v>
                </c:pt>
                <c:pt idx="3210">
                  <c:v>2.2173011980834989E-2</c:v>
                </c:pt>
                <c:pt idx="3211">
                  <c:v>2.2177427209179035E-2</c:v>
                </c:pt>
                <c:pt idx="3212">
                  <c:v>2.2181828688994099E-2</c:v>
                </c:pt>
                <c:pt idx="3213">
                  <c:v>2.2186216420604365E-2</c:v>
                </c:pt>
                <c:pt idx="3214">
                  <c:v>2.2190590403685651E-2</c:v>
                </c:pt>
                <c:pt idx="3215">
                  <c:v>2.2194950638156907E-2</c:v>
                </c:pt>
                <c:pt idx="3216">
                  <c:v>2.2199297124423367E-2</c:v>
                </c:pt>
                <c:pt idx="3217">
                  <c:v>2.2203629862241892E-2</c:v>
                </c:pt>
                <c:pt idx="3218">
                  <c:v>2.2207948851531434E-2</c:v>
                </c:pt>
                <c:pt idx="3219">
                  <c:v>2.2212254092291994E-2</c:v>
                </c:pt>
                <c:pt idx="3220">
                  <c:v>2.2216545584766711E-2</c:v>
                </c:pt>
                <c:pt idx="3221">
                  <c:v>2.2220823328712447E-2</c:v>
                </c:pt>
                <c:pt idx="3222">
                  <c:v>2.2225087324210246E-2</c:v>
                </c:pt>
                <c:pt idx="3223">
                  <c:v>2.2229337571341157E-2</c:v>
                </c:pt>
                <c:pt idx="3224">
                  <c:v>2.2233574070105178E-2</c:v>
                </c:pt>
                <c:pt idx="3225">
                  <c:v>2.223779682025917E-2</c:v>
                </c:pt>
                <c:pt idx="3226">
                  <c:v>2.2242005822046274E-2</c:v>
                </c:pt>
                <c:pt idx="3227">
                  <c:v>2.2246201075466487E-2</c:v>
                </c:pt>
                <c:pt idx="3228">
                  <c:v>2.2250382580357719E-2</c:v>
                </c:pt>
                <c:pt idx="3229">
                  <c:v>2.2254550336719969E-2</c:v>
                </c:pt>
                <c:pt idx="3230">
                  <c:v>2.225870434471533E-2</c:v>
                </c:pt>
                <c:pt idx="3231">
                  <c:v>2.2262844604424847E-2</c:v>
                </c:pt>
                <c:pt idx="3232">
                  <c:v>2.2266971115524337E-2</c:v>
                </c:pt>
                <c:pt idx="3233">
                  <c:v>2.2271083878094844E-2</c:v>
                </c:pt>
                <c:pt idx="3234">
                  <c:v>2.2275182892460554E-2</c:v>
                </c:pt>
                <c:pt idx="3235">
                  <c:v>2.227926815813519E-2</c:v>
                </c:pt>
                <c:pt idx="3236">
                  <c:v>2.2283339675686076E-2</c:v>
                </c:pt>
                <c:pt idx="3237">
                  <c:v>2.228739744446484E-2</c:v>
                </c:pt>
                <c:pt idx="3238">
                  <c:v>2.2291441465038808E-2</c:v>
                </c:pt>
                <c:pt idx="3239">
                  <c:v>2.2295471737002748E-2</c:v>
                </c:pt>
                <c:pt idx="3240">
                  <c:v>2.2299488260437705E-2</c:v>
                </c:pt>
                <c:pt idx="3241">
                  <c:v>2.230349103558682E-2</c:v>
                </c:pt>
                <c:pt idx="3242">
                  <c:v>2.2307480062450091E-2</c:v>
                </c:pt>
                <c:pt idx="3243">
                  <c:v>2.2311455340703334E-2</c:v>
                </c:pt>
                <c:pt idx="3244">
                  <c:v>2.2315416870346549E-2</c:v>
                </c:pt>
                <c:pt idx="3245">
                  <c:v>2.2321854941539009E-2</c:v>
                </c:pt>
                <c:pt idx="3246">
                  <c:v>2.2325785527009815E-2</c:v>
                </c:pt>
                <c:pt idx="3247">
                  <c:v>2.2329702362411757E-2</c:v>
                </c:pt>
                <c:pt idx="3248">
                  <c:v>2.233360544779887E-2</c:v>
                </c:pt>
                <c:pt idx="3249">
                  <c:v>2.2337494783144139E-2</c:v>
                </c:pt>
                <c:pt idx="3250">
                  <c:v>2.2341370368420547E-2</c:v>
                </c:pt>
                <c:pt idx="3251">
                  <c:v>2.2345232203655106E-2</c:v>
                </c:pt>
                <c:pt idx="3252">
                  <c:v>2.2349080288793791E-2</c:v>
                </c:pt>
                <c:pt idx="3253">
                  <c:v>2.2352914623917645E-2</c:v>
                </c:pt>
                <c:pt idx="3254">
                  <c:v>2.2356735208972637E-2</c:v>
                </c:pt>
                <c:pt idx="3255">
                  <c:v>2.2360542043985781E-2</c:v>
                </c:pt>
                <c:pt idx="3256">
                  <c:v>2.2364335128903051E-2</c:v>
                </c:pt>
                <c:pt idx="3257">
                  <c:v>2.2368114463805492E-2</c:v>
                </c:pt>
                <c:pt idx="3258">
                  <c:v>2.2372118462105073E-2</c:v>
                </c:pt>
                <c:pt idx="3259">
                  <c:v>2.2375863944732455E-2</c:v>
                </c:pt>
                <c:pt idx="3260">
                  <c:v>2.2379595678992947E-2</c:v>
                </c:pt>
                <c:pt idx="3261">
                  <c:v>2.2383313664724458E-2</c:v>
                </c:pt>
                <c:pt idx="3262">
                  <c:v>2.2387017902089079E-2</c:v>
                </c:pt>
                <c:pt idx="3263">
                  <c:v>2.2390708390924718E-2</c:v>
                </c:pt>
                <c:pt idx="3264">
                  <c:v>2.2394385131312422E-2</c:v>
                </c:pt>
                <c:pt idx="3265">
                  <c:v>2.2398048123171144E-2</c:v>
                </c:pt>
                <c:pt idx="3266">
                  <c:v>2.240169736658193E-2</c:v>
                </c:pt>
                <c:pt idx="3267">
                  <c:v>2.2405332861706873E-2</c:v>
                </c:pt>
                <c:pt idx="3268">
                  <c:v>2.2408954608221787E-2</c:v>
                </c:pt>
                <c:pt idx="3269">
                  <c:v>2.2412562606369812E-2</c:v>
                </c:pt>
                <c:pt idx="3270">
                  <c:v>2.2416156855907809E-2</c:v>
                </c:pt>
                <c:pt idx="3271">
                  <c:v>2.2419737357159963E-2</c:v>
                </c:pt>
                <c:pt idx="3272">
                  <c:v>2.2423304109802089E-2</c:v>
                </c:pt>
                <c:pt idx="3273">
                  <c:v>2.2426857113996279E-2</c:v>
                </c:pt>
                <c:pt idx="3274">
                  <c:v>2.2430396369904626E-2</c:v>
                </c:pt>
                <c:pt idx="3275">
                  <c:v>2.2433921877202945E-2</c:v>
                </c:pt>
                <c:pt idx="3276">
                  <c:v>2.2437433635972281E-2</c:v>
                </c:pt>
                <c:pt idx="3277">
                  <c:v>2.2440931646374729E-2</c:v>
                </c:pt>
                <c:pt idx="3278">
                  <c:v>2.244441590832924E-2</c:v>
                </c:pt>
                <c:pt idx="3279">
                  <c:v>2.244788642175477E-2</c:v>
                </c:pt>
                <c:pt idx="3280">
                  <c:v>2.2451343186813411E-2</c:v>
                </c:pt>
                <c:pt idx="3281">
                  <c:v>2.2454786203343069E-2</c:v>
                </c:pt>
                <c:pt idx="3282">
                  <c:v>2.2458215471424792E-2</c:v>
                </c:pt>
                <c:pt idx="3283">
                  <c:v>2.2461630990977532E-2</c:v>
                </c:pt>
                <c:pt idx="3284">
                  <c:v>2.2465032762163384E-2</c:v>
                </c:pt>
                <c:pt idx="3285">
                  <c:v>2.24684207849013E-2</c:v>
                </c:pt>
                <c:pt idx="3286">
                  <c:v>2.2471795059029187E-2</c:v>
                </c:pt>
                <c:pt idx="3287">
                  <c:v>2.2475155584790185E-2</c:v>
                </c:pt>
                <c:pt idx="3288">
                  <c:v>2.2478502362022201E-2</c:v>
                </c:pt>
                <c:pt idx="3289">
                  <c:v>2.2481835390887328E-2</c:v>
                </c:pt>
                <c:pt idx="3290">
                  <c:v>2.2485154671223473E-2</c:v>
                </c:pt>
                <c:pt idx="3291">
                  <c:v>2.2488460203111682E-2</c:v>
                </c:pt>
                <c:pt idx="3292">
                  <c:v>2.2491751986470909E-2</c:v>
                </c:pt>
                <c:pt idx="3293">
                  <c:v>2.2495030021382201E-2</c:v>
                </c:pt>
                <c:pt idx="3294">
                  <c:v>2.2498294307845557E-2</c:v>
                </c:pt>
                <c:pt idx="3295">
                  <c:v>2.2501544845860977E-2</c:v>
                </c:pt>
                <c:pt idx="3296">
                  <c:v>2.2504781635428461E-2</c:v>
                </c:pt>
                <c:pt idx="3297">
                  <c:v>2.250800467654801E-2</c:v>
                </c:pt>
                <c:pt idx="3298">
                  <c:v>2.2511213969057531E-2</c:v>
                </c:pt>
                <c:pt idx="3299">
                  <c:v>2.2514409513119116E-2</c:v>
                </c:pt>
                <c:pt idx="3300">
                  <c:v>2.2517591308894858E-2</c:v>
                </c:pt>
                <c:pt idx="3301">
                  <c:v>2.2520759355898479E-2</c:v>
                </c:pt>
                <c:pt idx="3302">
                  <c:v>2.2523913654616257E-2</c:v>
                </c:pt>
                <c:pt idx="3303">
                  <c:v>2.2527054204886099E-2</c:v>
                </c:pt>
                <c:pt idx="3304">
                  <c:v>2.2530181006708005E-2</c:v>
                </c:pt>
                <c:pt idx="3305">
                  <c:v>2.2533294059838838E-2</c:v>
                </c:pt>
                <c:pt idx="3306">
                  <c:v>2.2536393364764873E-2</c:v>
                </c:pt>
                <c:pt idx="3307">
                  <c:v>2.2539478921161926E-2</c:v>
                </c:pt>
                <c:pt idx="3308">
                  <c:v>2.2542550728948951E-2</c:v>
                </c:pt>
                <c:pt idx="3309">
                  <c:v>2.2545608788206994E-2</c:v>
                </c:pt>
                <c:pt idx="3310">
                  <c:v>2.2548653099179194E-2</c:v>
                </c:pt>
                <c:pt idx="3311">
                  <c:v>2.2551683661703459E-2</c:v>
                </c:pt>
                <c:pt idx="3312">
                  <c:v>2.2554700475455602E-2</c:v>
                </c:pt>
                <c:pt idx="3313">
                  <c:v>2.2557703541002949E-2</c:v>
                </c:pt>
                <c:pt idx="3314">
                  <c:v>2.256069285810236E-2</c:v>
                </c:pt>
                <c:pt idx="3315">
                  <c:v>2.2563668426510697E-2</c:v>
                </c:pt>
                <c:pt idx="3316">
                  <c:v>2.2566630246552144E-2</c:v>
                </c:pt>
                <c:pt idx="3317">
                  <c:v>2.2569578318145656E-2</c:v>
                </c:pt>
                <c:pt idx="3318">
                  <c:v>2.2572512641210185E-2</c:v>
                </c:pt>
                <c:pt idx="3319">
                  <c:v>2.2575433215745733E-2</c:v>
                </c:pt>
                <c:pt idx="3320">
                  <c:v>2.2578340041995437E-2</c:v>
                </c:pt>
                <c:pt idx="3321">
                  <c:v>2.2581233119797206E-2</c:v>
                </c:pt>
                <c:pt idx="3322">
                  <c:v>2.2584112448826854E-2</c:v>
                </c:pt>
                <c:pt idx="3323">
                  <c:v>2.2586978029489613E-2</c:v>
                </c:pt>
                <c:pt idx="3324">
                  <c:v>2.2589829861704436E-2</c:v>
                </c:pt>
                <c:pt idx="3325">
                  <c:v>2.2592667945471323E-2</c:v>
                </c:pt>
                <c:pt idx="3326">
                  <c:v>2.2595492280709228E-2</c:v>
                </c:pt>
                <c:pt idx="3327">
                  <c:v>2.2598302867418152E-2</c:v>
                </c:pt>
                <c:pt idx="3328">
                  <c:v>2.2601099705841232E-2</c:v>
                </c:pt>
                <c:pt idx="3329">
                  <c:v>2.2603882795573238E-2</c:v>
                </c:pt>
                <c:pt idx="3330">
                  <c:v>2.2606652136857308E-2</c:v>
                </c:pt>
                <c:pt idx="3331">
                  <c:v>2.2609407729693443E-2</c:v>
                </c:pt>
                <c:pt idx="3332">
                  <c:v>2.2612149574162688E-2</c:v>
                </c:pt>
                <c:pt idx="3333">
                  <c:v>2.2614877670021905E-2</c:v>
                </c:pt>
                <c:pt idx="3334">
                  <c:v>2.2617592017352139E-2</c:v>
                </c:pt>
                <c:pt idx="3335">
                  <c:v>2.2620292616396531E-2</c:v>
                </c:pt>
                <c:pt idx="3336">
                  <c:v>2.2622979466830895E-2</c:v>
                </c:pt>
                <c:pt idx="3337">
                  <c:v>2.2625652568736276E-2</c:v>
                </c:pt>
                <c:pt idx="3338">
                  <c:v>2.262831192203163E-2</c:v>
                </c:pt>
                <c:pt idx="3339">
                  <c:v>2.2630957527122186E-2</c:v>
                </c:pt>
                <c:pt idx="3340">
                  <c:v>2.2633589383602715E-2</c:v>
                </c:pt>
                <c:pt idx="3341">
                  <c:v>2.2636207491473215E-2</c:v>
                </c:pt>
                <c:pt idx="3342">
                  <c:v>2.2638811850976825E-2</c:v>
                </c:pt>
                <c:pt idx="3343">
                  <c:v>2.2641402462194593E-2</c:v>
                </c:pt>
                <c:pt idx="3344">
                  <c:v>2.264397932464024E-2</c:v>
                </c:pt>
                <c:pt idx="3345">
                  <c:v>2.2646542438718997E-2</c:v>
                </c:pt>
                <c:pt idx="3346">
                  <c:v>2.2649091804349819E-2</c:v>
                </c:pt>
                <c:pt idx="3347">
                  <c:v>2.2651627421370613E-2</c:v>
                </c:pt>
                <c:pt idx="3348">
                  <c:v>2.265414928994347E-2</c:v>
                </c:pt>
                <c:pt idx="3349">
                  <c:v>2.2656657410068393E-2</c:v>
                </c:pt>
                <c:pt idx="3350">
                  <c:v>2.2659151781745379E-2</c:v>
                </c:pt>
                <c:pt idx="3351">
                  <c:v>2.266163240497443E-2</c:v>
                </c:pt>
                <c:pt idx="3352">
                  <c:v>2.266409927943136E-2</c:v>
                </c:pt>
                <c:pt idx="3353">
                  <c:v>2.266655240576454E-2</c:v>
                </c:pt>
                <c:pt idx="3354">
                  <c:v>2.2668991783406645E-2</c:v>
                </c:pt>
                <c:pt idx="3355">
                  <c:v>2.2671417412600814E-2</c:v>
                </c:pt>
                <c:pt idx="3356">
                  <c:v>2.2673829293184955E-2</c:v>
                </c:pt>
                <c:pt idx="3357">
                  <c:v>2.2676227425483253E-2</c:v>
                </c:pt>
                <c:pt idx="3358">
                  <c:v>2.2678611809171523E-2</c:v>
                </c:pt>
                <c:pt idx="3359">
                  <c:v>2.2680982444411857E-2</c:v>
                </c:pt>
                <c:pt idx="3360">
                  <c:v>2.2683339331042163E-2</c:v>
                </c:pt>
                <c:pt idx="3361">
                  <c:v>2.2685682469386625E-2</c:v>
                </c:pt>
                <c:pt idx="3362">
                  <c:v>2.268801185912106E-2</c:v>
                </c:pt>
                <c:pt idx="3363">
                  <c:v>2.2690327500326513E-2</c:v>
                </c:pt>
                <c:pt idx="3364">
                  <c:v>2.2692629393165076E-2</c:v>
                </c:pt>
                <c:pt idx="3365">
                  <c:v>2.2694917537393611E-2</c:v>
                </c:pt>
                <c:pt idx="3366">
                  <c:v>2.269719193317421E-2</c:v>
                </c:pt>
                <c:pt idx="3367">
                  <c:v>2.2699452580425827E-2</c:v>
                </c:pt>
                <c:pt idx="3368">
                  <c:v>2.2701699479310555E-2</c:v>
                </c:pt>
                <c:pt idx="3369">
                  <c:v>2.2703932629504209E-2</c:v>
                </c:pt>
                <c:pt idx="3370">
                  <c:v>2.2706152031330973E-2</c:v>
                </c:pt>
                <c:pt idx="3371">
                  <c:v>2.2708357684709801E-2</c:v>
                </c:pt>
                <c:pt idx="3372">
                  <c:v>2.2710549589640694E-2</c:v>
                </c:pt>
                <c:pt idx="3373">
                  <c:v>2.2712727745880512E-2</c:v>
                </c:pt>
                <c:pt idx="3374">
                  <c:v>2.2714892153672395E-2</c:v>
                </c:pt>
                <c:pt idx="3375">
                  <c:v>2.2717042813097388E-2</c:v>
                </c:pt>
                <c:pt idx="3376">
                  <c:v>2.2719179723912353E-2</c:v>
                </c:pt>
                <c:pt idx="3377">
                  <c:v>2.2721302886117289E-2</c:v>
                </c:pt>
                <c:pt idx="3378">
                  <c:v>2.2723412300117429E-2</c:v>
                </c:pt>
                <c:pt idx="3379">
                  <c:v>2.2725507965507541E-2</c:v>
                </c:pt>
                <c:pt idx="3380">
                  <c:v>2.2727589882287624E-2</c:v>
                </c:pt>
                <c:pt idx="3381">
                  <c:v>2.2729658050619772E-2</c:v>
                </c:pt>
                <c:pt idx="3382">
                  <c:v>2.273171247058503E-2</c:v>
                </c:pt>
                <c:pt idx="3383">
                  <c:v>2.2733753142021307E-2</c:v>
                </c:pt>
                <c:pt idx="3384">
                  <c:v>2.2735780064847555E-2</c:v>
                </c:pt>
                <c:pt idx="3385">
                  <c:v>2.2737793239144821E-2</c:v>
                </c:pt>
                <c:pt idx="3386">
                  <c:v>2.2739792665075198E-2</c:v>
                </c:pt>
                <c:pt idx="3387">
                  <c:v>2.2741778342557639E-2</c:v>
                </c:pt>
                <c:pt idx="3388">
                  <c:v>2.2743750271349006E-2</c:v>
                </c:pt>
                <c:pt idx="3389">
                  <c:v>2.2745708451692437E-2</c:v>
                </c:pt>
                <c:pt idx="3390">
                  <c:v>2.2747652883750025E-2</c:v>
                </c:pt>
                <c:pt idx="3391">
                  <c:v>2.2749583567116538E-2</c:v>
                </c:pt>
                <c:pt idx="3392">
                  <c:v>2.2751500502035116E-2</c:v>
                </c:pt>
                <c:pt idx="3393">
                  <c:v>2.2753403688424712E-2</c:v>
                </c:pt>
                <c:pt idx="3394">
                  <c:v>2.2755293126285325E-2</c:v>
                </c:pt>
                <c:pt idx="3395">
                  <c:v>2.2757168815698003E-2</c:v>
                </c:pt>
                <c:pt idx="3396">
                  <c:v>2.2759030756419607E-2</c:v>
                </c:pt>
                <c:pt idx="3397">
                  <c:v>2.276087894901746E-2</c:v>
                </c:pt>
                <c:pt idx="3398">
                  <c:v>2.2762713393005285E-2</c:v>
                </c:pt>
                <c:pt idx="3399">
                  <c:v>2.2764534088220989E-2</c:v>
                </c:pt>
                <c:pt idx="3400">
                  <c:v>2.2766341035231896E-2</c:v>
                </c:pt>
                <c:pt idx="3401">
                  <c:v>2.276838928246927E-2</c:v>
                </c:pt>
                <c:pt idx="3402">
                  <c:v>2.2770166768346645E-2</c:v>
                </c:pt>
                <c:pt idx="3403">
                  <c:v>2.2771930505695037E-2</c:v>
                </c:pt>
                <c:pt idx="3404">
                  <c:v>2.2773680494514448E-2</c:v>
                </c:pt>
                <c:pt idx="3405">
                  <c:v>2.2775416734885923E-2</c:v>
                </c:pt>
                <c:pt idx="3406">
                  <c:v>2.2777139226647369E-2</c:v>
                </c:pt>
                <c:pt idx="3407">
                  <c:v>2.2778847970041927E-2</c:v>
                </c:pt>
                <c:pt idx="3408">
                  <c:v>2.2780542964826456E-2</c:v>
                </c:pt>
                <c:pt idx="3409">
                  <c:v>2.2782224211163049E-2</c:v>
                </c:pt>
                <c:pt idx="3410">
                  <c:v>2.2783891709051707E-2</c:v>
                </c:pt>
                <c:pt idx="3411">
                  <c:v>2.278554545824929E-2</c:v>
                </c:pt>
                <c:pt idx="3412">
                  <c:v>2.2787185458998938E-2</c:v>
                </c:pt>
                <c:pt idx="3413">
                  <c:v>2.2788811711462742E-2</c:v>
                </c:pt>
                <c:pt idx="3414">
                  <c:v>2.2790424215154426E-2</c:v>
                </c:pt>
                <c:pt idx="3415">
                  <c:v>2.279202297047922E-2</c:v>
                </c:pt>
                <c:pt idx="3416">
                  <c:v>2.2793607977356078E-2</c:v>
                </c:pt>
                <c:pt idx="3417">
                  <c:v>2.2795179235785001E-2</c:v>
                </c:pt>
                <c:pt idx="3418">
                  <c:v>2.2796736745360757E-2</c:v>
                </c:pt>
                <c:pt idx="3419">
                  <c:v>2.2798280506569624E-2</c:v>
                </c:pt>
                <c:pt idx="3420">
                  <c:v>2.2799810519573693E-2</c:v>
                </c:pt>
                <c:pt idx="3421">
                  <c:v>2.2801326783886688E-2</c:v>
                </c:pt>
                <c:pt idx="3422">
                  <c:v>2.2802829299589655E-2</c:v>
                </c:pt>
                <c:pt idx="3423">
                  <c:v>2.2804318066844687E-2</c:v>
                </c:pt>
                <c:pt idx="3424">
                  <c:v>2.2805793085732828E-2</c:v>
                </c:pt>
                <c:pt idx="3425">
                  <c:v>2.2807254355929896E-2</c:v>
                </c:pt>
                <c:pt idx="3426">
                  <c:v>2.2808701877679027E-2</c:v>
                </c:pt>
                <c:pt idx="3427">
                  <c:v>2.281013565106127E-2</c:v>
                </c:pt>
                <c:pt idx="3428">
                  <c:v>2.2811555675671391E-2</c:v>
                </c:pt>
                <c:pt idx="3429">
                  <c:v>2.2812961951914623E-2</c:v>
                </c:pt>
                <c:pt idx="3430">
                  <c:v>2.281435447970992E-2</c:v>
                </c:pt>
                <c:pt idx="3431">
                  <c:v>2.2815733258976234E-2</c:v>
                </c:pt>
                <c:pt idx="3432">
                  <c:v>2.281709828963252E-2</c:v>
                </c:pt>
                <c:pt idx="3433">
                  <c:v>2.2818449571840871E-2</c:v>
                </c:pt>
                <c:pt idx="3434">
                  <c:v>2.2819787105763378E-2</c:v>
                </c:pt>
                <c:pt idx="3435">
                  <c:v>2.2821110890832719E-2</c:v>
                </c:pt>
                <c:pt idx="3436">
                  <c:v>2.282242092753517E-2</c:v>
                </c:pt>
                <c:pt idx="3437">
                  <c:v>2.2823717215708639E-2</c:v>
                </c:pt>
                <c:pt idx="3438">
                  <c:v>2.2824999755515218E-2</c:v>
                </c:pt>
                <c:pt idx="3439">
                  <c:v>2.2826268546630724E-2</c:v>
                </c:pt>
                <c:pt idx="3440">
                  <c:v>2.2827523589217247E-2</c:v>
                </c:pt>
                <c:pt idx="3441">
                  <c:v>2.2828764883436881E-2</c:v>
                </c:pt>
                <c:pt idx="3442">
                  <c:v>2.2829992429208579E-2</c:v>
                </c:pt>
                <c:pt idx="3443">
                  <c:v>2.2831206226289202E-2</c:v>
                </c:pt>
                <c:pt idx="3444">
                  <c:v>2.283240627492189E-2</c:v>
                </c:pt>
                <c:pt idx="3445">
                  <c:v>2.2833592575106643E-2</c:v>
                </c:pt>
                <c:pt idx="3446">
                  <c:v>2.2834765126762413E-2</c:v>
                </c:pt>
                <c:pt idx="3447">
                  <c:v>2.2835923929889201E-2</c:v>
                </c:pt>
                <c:pt idx="3448">
                  <c:v>2.2837068984568054E-2</c:v>
                </c:pt>
                <c:pt idx="3449">
                  <c:v>2.2838200290636879E-2</c:v>
                </c:pt>
                <c:pt idx="3450">
                  <c:v>2.2839317848257767E-2</c:v>
                </c:pt>
                <c:pt idx="3451">
                  <c:v>2.2840421657349674E-2</c:v>
                </c:pt>
                <c:pt idx="3452">
                  <c:v>2.2841511717912599E-2</c:v>
                </c:pt>
                <c:pt idx="3453">
                  <c:v>2.2842588030027589E-2</c:v>
                </c:pt>
                <c:pt idx="3454">
                  <c:v>2.2843650593613596E-2</c:v>
                </c:pt>
                <c:pt idx="3455">
                  <c:v>2.2844699408670621E-2</c:v>
                </c:pt>
                <c:pt idx="3456">
                  <c:v>2.2845734475198665E-2</c:v>
                </c:pt>
                <c:pt idx="3457">
                  <c:v>2.2846755793359819E-2</c:v>
                </c:pt>
                <c:pt idx="3458">
                  <c:v>2.2847763362667806E-2</c:v>
                </c:pt>
                <c:pt idx="3459">
                  <c:v>2.2848757183608903E-2</c:v>
                </c:pt>
                <c:pt idx="3460">
                  <c:v>2.2849737256264158E-2</c:v>
                </c:pt>
                <c:pt idx="3461">
                  <c:v>2.285070358039043E-2</c:v>
                </c:pt>
                <c:pt idx="3462">
                  <c:v>2.2851656155744582E-2</c:v>
                </c:pt>
                <c:pt idx="3463">
                  <c:v>2.285259498281289E-2</c:v>
                </c:pt>
                <c:pt idx="3464">
                  <c:v>2.2853520061352217E-2</c:v>
                </c:pt>
                <c:pt idx="3465">
                  <c:v>2.2854431391119423E-2</c:v>
                </c:pt>
                <c:pt idx="3466">
                  <c:v>2.2855328972681832E-2</c:v>
                </c:pt>
                <c:pt idx="3467">
                  <c:v>2.2856212805715259E-2</c:v>
                </c:pt>
                <c:pt idx="3468">
                  <c:v>2.2857082890057612E-2</c:v>
                </c:pt>
                <c:pt idx="3469">
                  <c:v>2.2857939226033075E-2</c:v>
                </c:pt>
                <c:pt idx="3470">
                  <c:v>2.285878181339851E-2</c:v>
                </c:pt>
                <c:pt idx="3471">
                  <c:v>2.2859610652316009E-2</c:v>
                </c:pt>
                <c:pt idx="3472">
                  <c:v>2.2860425742704527E-2</c:v>
                </c:pt>
                <c:pt idx="3473">
                  <c:v>2.2861227084564062E-2</c:v>
                </c:pt>
                <c:pt idx="3474">
                  <c:v>2.2862014677975662E-2</c:v>
                </c:pt>
                <c:pt idx="3475">
                  <c:v>2.2862788522858279E-2</c:v>
                </c:pt>
                <c:pt idx="3476">
                  <c:v>2.2863548619130869E-2</c:v>
                </c:pt>
                <c:pt idx="3477">
                  <c:v>2.2864294966955523E-2</c:v>
                </c:pt>
                <c:pt idx="3478">
                  <c:v>2.2865027566413287E-2</c:v>
                </c:pt>
                <c:pt idx="3479">
                  <c:v>2.2865746417179977E-2</c:v>
                </c:pt>
                <c:pt idx="3480">
                  <c:v>2.2866451519336639E-2</c:v>
                </c:pt>
                <c:pt idx="3481">
                  <c:v>2.2867142873207458E-2</c:v>
                </c:pt>
                <c:pt idx="3482">
                  <c:v>2.2867820478468248E-2</c:v>
                </c:pt>
                <c:pt idx="3483">
                  <c:v>2.2868484335281103E-2</c:v>
                </c:pt>
                <c:pt idx="3484">
                  <c:v>2.2869134443483929E-2</c:v>
                </c:pt>
                <c:pt idx="3485">
                  <c:v>2.2869770803319867E-2</c:v>
                </c:pt>
                <c:pt idx="3486">
                  <c:v>2.2870393414464729E-2</c:v>
                </c:pt>
                <c:pt idx="3487">
                  <c:v>2.2871002277161656E-2</c:v>
                </c:pt>
                <c:pt idx="3488">
                  <c:v>2.2871597391329601E-2</c:v>
                </c:pt>
                <c:pt idx="3489">
                  <c:v>2.2872178757130657E-2</c:v>
                </c:pt>
                <c:pt idx="3490">
                  <c:v>2.2872746374321684E-2</c:v>
                </c:pt>
                <c:pt idx="3491">
                  <c:v>2.2873300243064776E-2</c:v>
                </c:pt>
                <c:pt idx="3492">
                  <c:v>2.2873840363116793E-2</c:v>
                </c:pt>
                <c:pt idx="3493">
                  <c:v>2.2874366734801921E-2</c:v>
                </c:pt>
                <c:pt idx="3494">
                  <c:v>2.2874879357958067E-2</c:v>
                </c:pt>
                <c:pt idx="3495">
                  <c:v>2.2875378232504184E-2</c:v>
                </c:pt>
                <c:pt idx="3496">
                  <c:v>2.2875863358683413E-2</c:v>
                </c:pt>
                <c:pt idx="3497">
                  <c:v>2.2876334736252613E-2</c:v>
                </c:pt>
                <c:pt idx="3498">
                  <c:v>2.2876792365292831E-2</c:v>
                </c:pt>
                <c:pt idx="3499">
                  <c:v>2.2877236245885113E-2</c:v>
                </c:pt>
                <c:pt idx="3500">
                  <c:v>2.287766637802946E-2</c:v>
                </c:pt>
                <c:pt idx="3501">
                  <c:v>2.2878082761563778E-2</c:v>
                </c:pt>
                <c:pt idx="3502">
                  <c:v>2.2878485396488069E-2</c:v>
                </c:pt>
                <c:pt idx="3503">
                  <c:v>2.2878874283126516E-2</c:v>
                </c:pt>
                <c:pt idx="3504">
                  <c:v>2.2879249421154935E-2</c:v>
                </c:pt>
                <c:pt idx="3505">
                  <c:v>2.2879661315373667E-2</c:v>
                </c:pt>
                <c:pt idx="3506">
                  <c:v>2.2880006992268553E-2</c:v>
                </c:pt>
                <c:pt idx="3507">
                  <c:v>2.2880338920553411E-2</c:v>
                </c:pt>
                <c:pt idx="3508">
                  <c:v>2.288065710047138E-2</c:v>
                </c:pt>
                <c:pt idx="3509">
                  <c:v>2.2880961531860367E-2</c:v>
                </c:pt>
                <c:pt idx="3510">
                  <c:v>2.2881252214720371E-2</c:v>
                </c:pt>
                <c:pt idx="3511">
                  <c:v>2.2881529149051394E-2</c:v>
                </c:pt>
                <c:pt idx="3512">
                  <c:v>2.2881792334934481E-2</c:v>
                </c:pt>
                <c:pt idx="3513">
                  <c:v>2.2882041772369632E-2</c:v>
                </c:pt>
                <c:pt idx="3514">
                  <c:v>2.2882277460951617E-2</c:v>
                </c:pt>
                <c:pt idx="3515">
                  <c:v>2.2882499401328804E-2</c:v>
                </c:pt>
                <c:pt idx="3516">
                  <c:v>2.2882707593014917E-2</c:v>
                </c:pt>
                <c:pt idx="3517">
                  <c:v>2.2882902036334141E-2</c:v>
                </c:pt>
                <c:pt idx="3518">
                  <c:v>2.2883082731043336E-2</c:v>
                </c:pt>
                <c:pt idx="3519">
                  <c:v>2.2886164038897094E-2</c:v>
                </c:pt>
                <c:pt idx="3520">
                  <c:v>2.2883402874955827E-2</c:v>
                </c:pt>
                <c:pt idx="3521">
                  <c:v>2.2883542324240169E-2</c:v>
                </c:pt>
                <c:pt idx="3522">
                  <c:v>2.2883668024995529E-2</c:v>
                </c:pt>
                <c:pt idx="3523">
                  <c:v>2.2883779977221907E-2</c:v>
                </c:pt>
                <c:pt idx="3524">
                  <c:v>2.2883878180757211E-2</c:v>
                </c:pt>
                <c:pt idx="3525">
                  <c:v>2.2883962635925625E-2</c:v>
                </c:pt>
                <c:pt idx="3526">
                  <c:v>2.2884033342646104E-2</c:v>
                </c:pt>
                <c:pt idx="3527">
                  <c:v>2.2884090300756554E-2</c:v>
                </c:pt>
                <c:pt idx="3528">
                  <c:v>2.2884133510338023E-2</c:v>
                </c:pt>
                <c:pt idx="3529">
                  <c:v>2.2884162971390509E-2</c:v>
                </c:pt>
                <c:pt idx="3530">
                  <c:v>2.2884178684076106E-2</c:v>
                </c:pt>
                <c:pt idx="3531">
                  <c:v>#N/A</c:v>
                </c:pt>
                <c:pt idx="3532">
                  <c:v>#N/A</c:v>
                </c:pt>
                <c:pt idx="3533">
                  <c:v>#N/A</c:v>
                </c:pt>
              </c:numCache>
            </c:numRef>
          </c:val>
          <c:smooth val="0"/>
        </c:ser>
        <c:dLbls>
          <c:showLegendKey val="0"/>
          <c:showVal val="0"/>
          <c:showCatName val="0"/>
          <c:showSerName val="0"/>
          <c:showPercent val="0"/>
          <c:showBubbleSize val="0"/>
        </c:dLbls>
        <c:marker val="1"/>
        <c:smooth val="0"/>
        <c:axId val="170438016"/>
        <c:axId val="173081728"/>
      </c:lineChart>
      <c:dateAx>
        <c:axId val="170438016"/>
        <c:scaling>
          <c:orientation val="minMax"/>
          <c:max val="42867"/>
          <c:min val="42094"/>
        </c:scaling>
        <c:delete val="0"/>
        <c:axPos val="b"/>
        <c:numFmt formatCode="[$-409]mmm\-yy;@" sourceLinked="0"/>
        <c:majorTickMark val="out"/>
        <c:minorTickMark val="none"/>
        <c:tickLblPos val="nextTo"/>
        <c:txPr>
          <a:bodyPr rot="-2700000"/>
          <a:lstStyle/>
          <a:p>
            <a:pPr>
              <a:defRPr/>
            </a:pPr>
            <a:endParaRPr lang="en-US"/>
          </a:p>
        </c:txPr>
        <c:crossAx val="173081728"/>
        <c:crosses val="autoZero"/>
        <c:auto val="1"/>
        <c:lblOffset val="100"/>
        <c:baseTimeUnit val="days"/>
        <c:majorUnit val="3"/>
        <c:majorTimeUnit val="months"/>
        <c:minorUnit val="1"/>
        <c:minorTimeUnit val="years"/>
      </c:dateAx>
      <c:valAx>
        <c:axId val="173081728"/>
        <c:scaling>
          <c:orientation val="minMax"/>
          <c:max val="1.3000000000000001E-2"/>
          <c:min val="4.0000000000000001E-3"/>
        </c:scaling>
        <c:delete val="0"/>
        <c:axPos val="l"/>
        <c:majorGridlines/>
        <c:numFmt formatCode="0.00%" sourceLinked="0"/>
        <c:majorTickMark val="out"/>
        <c:minorTickMark val="none"/>
        <c:tickLblPos val="nextTo"/>
        <c:crossAx val="170438016"/>
        <c:crosses val="autoZero"/>
        <c:crossBetween val="between"/>
        <c:majorUnit val="1E-3"/>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12M'!$E$4</c:f>
              <c:numCache>
                <c:formatCode>ddd\,\ dd\-mmm\-yyyy</c:formatCode>
                <c:ptCount val="1"/>
                <c:pt idx="0">
                  <c:v>42180</c:v>
                </c:pt>
              </c:numCache>
            </c:numRef>
          </c:xVal>
          <c:yVal>
            <c:numRef>
              <c:f>'Delta 12M'!$L$4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12M'!$E$5:$E$16</c:f>
              <c:numCache>
                <c:formatCode>ddd\,\ dd\-mmm\-yyyy</c:formatCode>
                <c:ptCount val="12"/>
                <c:pt idx="0">
                  <c:v>42212</c:v>
                </c:pt>
                <c:pt idx="1">
                  <c:v>42241</c:v>
                </c:pt>
                <c:pt idx="2">
                  <c:v>42272</c:v>
                </c:pt>
                <c:pt idx="3">
                  <c:v>42303</c:v>
                </c:pt>
                <c:pt idx="4">
                  <c:v>42333</c:v>
                </c:pt>
                <c:pt idx="5">
                  <c:v>42366</c:v>
                </c:pt>
                <c:pt idx="6">
                  <c:v>42394</c:v>
                </c:pt>
                <c:pt idx="7">
                  <c:v>42425</c:v>
                </c:pt>
                <c:pt idx="8">
                  <c:v>42458</c:v>
                </c:pt>
                <c:pt idx="9">
                  <c:v>42485</c:v>
                </c:pt>
                <c:pt idx="10">
                  <c:v>42515</c:v>
                </c:pt>
                <c:pt idx="11">
                  <c:v>42548</c:v>
                </c:pt>
              </c:numCache>
            </c:numRef>
          </c:xVal>
          <c:yVal>
            <c:numRef>
              <c:f>'Delta 12M'!$L$5:$L$22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numCache>
            </c:numRef>
          </c:xVal>
          <c:yVal>
            <c:numRef>
              <c:f>'Delta 12M'!$U$3:$U$262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76875776"/>
        <c:axId val="177143808"/>
      </c:scatterChart>
      <c:valAx>
        <c:axId val="176875776"/>
        <c:scaling>
          <c:orientation val="minMax"/>
        </c:scaling>
        <c:delete val="0"/>
        <c:axPos val="b"/>
        <c:numFmt formatCode="[$-409]mmm\-yy;@" sourceLinked="0"/>
        <c:majorTickMark val="out"/>
        <c:minorTickMark val="none"/>
        <c:tickLblPos val="low"/>
        <c:txPr>
          <a:bodyPr rot="-2700000"/>
          <a:lstStyle/>
          <a:p>
            <a:pPr>
              <a:defRPr/>
            </a:pPr>
            <a:endParaRPr lang="en-US"/>
          </a:p>
        </c:txPr>
        <c:crossAx val="177143808"/>
        <c:crosses val="autoZero"/>
        <c:crossBetween val="midCat"/>
      </c:valAx>
      <c:valAx>
        <c:axId val="177143808"/>
        <c:scaling>
          <c:orientation val="minMax"/>
        </c:scaling>
        <c:delete val="0"/>
        <c:axPos val="l"/>
        <c:majorGridlines/>
        <c:numFmt formatCode="0.00%" sourceLinked="0"/>
        <c:majorTickMark val="out"/>
        <c:minorTickMark val="none"/>
        <c:tickLblPos val="nextTo"/>
        <c:crossAx val="176875776"/>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'!$E$4</c:f>
              <c:numCache>
                <c:formatCode>ddd\,\ dd\-mmm\-yyyy</c:formatCode>
                <c:ptCount val="1"/>
                <c:pt idx="0">
                  <c:v>42180</c:v>
                </c:pt>
              </c:numCache>
            </c:numRef>
          </c:xVal>
          <c:yVal>
            <c:numRef>
              <c:f>'Delta 6M '!$L$4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'!$E$5:$E$16</c:f>
              <c:numCache>
                <c:formatCode>ddd\,\ dd\-mmm\-yyyy</c:formatCode>
                <c:ptCount val="12"/>
                <c:pt idx="0">
                  <c:v>42212</c:v>
                </c:pt>
                <c:pt idx="1">
                  <c:v>42241</c:v>
                </c:pt>
                <c:pt idx="2">
                  <c:v>42272</c:v>
                </c:pt>
                <c:pt idx="3">
                  <c:v>42303</c:v>
                </c:pt>
                <c:pt idx="4">
                  <c:v>42333</c:v>
                </c:pt>
                <c:pt idx="5">
                  <c:v>42366</c:v>
                </c:pt>
                <c:pt idx="6">
                  <c:v>42394</c:v>
                </c:pt>
                <c:pt idx="7">
                  <c:v>42425</c:v>
                </c:pt>
                <c:pt idx="8">
                  <c:v>42458</c:v>
                </c:pt>
                <c:pt idx="9">
                  <c:v>42485</c:v>
                </c:pt>
                <c:pt idx="10">
                  <c:v>42515</c:v>
                </c:pt>
                <c:pt idx="11">
                  <c:v>42548</c:v>
                </c:pt>
              </c:numCache>
            </c:numRef>
          </c:xVal>
          <c:yVal>
            <c:numRef>
              <c:f>'Delta 6M '!$L$5:$L$22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numCache>
            </c:numRef>
          </c:xVal>
          <c:yVal>
            <c:numRef>
              <c:f>'Delta 6M '!$U$3:$U$262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77239936"/>
        <c:axId val="177241472"/>
      </c:scatterChart>
      <c:valAx>
        <c:axId val="177239936"/>
        <c:scaling>
          <c:orientation val="minMax"/>
        </c:scaling>
        <c:delete val="0"/>
        <c:axPos val="b"/>
        <c:numFmt formatCode="[$-409]mmm\-yy;@" sourceLinked="0"/>
        <c:majorTickMark val="out"/>
        <c:minorTickMark val="none"/>
        <c:tickLblPos val="low"/>
        <c:txPr>
          <a:bodyPr rot="-2700000"/>
          <a:lstStyle/>
          <a:p>
            <a:pPr>
              <a:defRPr/>
            </a:pPr>
            <a:endParaRPr lang="en-US"/>
          </a:p>
        </c:txPr>
        <c:crossAx val="177241472"/>
        <c:crosses val="autoZero"/>
        <c:crossBetween val="midCat"/>
      </c:valAx>
      <c:valAx>
        <c:axId val="177241472"/>
        <c:scaling>
          <c:orientation val="minMax"/>
        </c:scaling>
        <c:delete val="0"/>
        <c:axPos val="l"/>
        <c:majorGridlines/>
        <c:numFmt formatCode="0.00%" sourceLinked="0"/>
        <c:majorTickMark val="out"/>
        <c:minorTickMark val="none"/>
        <c:tickLblPos val="nextTo"/>
        <c:crossAx val="177239936"/>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3M'!$F$4</c:f>
              <c:numCache>
                <c:formatCode>ddd\,\ dd\-mmm\-yyyy</c:formatCode>
                <c:ptCount val="1"/>
                <c:pt idx="0">
                  <c:v>42180</c:v>
                </c:pt>
              </c:numCache>
            </c:numRef>
          </c:xVal>
          <c:yVal>
            <c:numRef>
              <c:f>'Delta 3M'!$M$4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3M'!$F$5:$F$7</c:f>
              <c:numCache>
                <c:formatCode>ddd\,\ dd\-mmm\-yyyy</c:formatCode>
                <c:ptCount val="3"/>
                <c:pt idx="0">
                  <c:v>42212</c:v>
                </c:pt>
                <c:pt idx="1">
                  <c:v>42241</c:v>
                </c:pt>
                <c:pt idx="2">
                  <c:v>42272</c:v>
                </c:pt>
              </c:numCache>
            </c:numRef>
          </c:xVal>
          <c:yVal>
            <c:numRef>
              <c:f>'Delta 3M'!$M$5:$M$7</c:f>
              <c:numCache>
                <c:formatCode>0.0000%</c:formatCode>
                <c:ptCount val="3"/>
                <c:pt idx="0">
                  <c:v>0</c:v>
                </c:pt>
                <c:pt idx="1">
                  <c:v>0</c:v>
                </c:pt>
                <c:pt idx="2">
                  <c:v>0</c:v>
                </c:pt>
              </c:numCache>
            </c:numRef>
          </c:yVal>
          <c:smooth val="0"/>
        </c:ser>
        <c:ser>
          <c:idx val="2"/>
          <c:order val="2"/>
          <c:tx>
            <c:v>Basis Fut</c:v>
          </c:tx>
          <c:spPr>
            <a:ln w="28575">
              <a:noFill/>
            </a:ln>
          </c:spPr>
          <c:marker>
            <c:symbol val="circle"/>
            <c:size val="5"/>
            <c:spPr>
              <a:solidFill>
                <a:srgbClr val="00B050"/>
              </a:solidFill>
              <a:ln>
                <a:noFill/>
              </a:ln>
            </c:spPr>
          </c:marker>
          <c:xVal>
            <c:numRef>
              <c:f>'Delta 3M'!$F$8:$F$12</c:f>
              <c:numCache>
                <c:formatCode>ddd\,\ dd\-mmm\-yyyy</c:formatCode>
                <c:ptCount val="5"/>
                <c:pt idx="0">
                  <c:v>42263</c:v>
                </c:pt>
                <c:pt idx="1">
                  <c:v>42354</c:v>
                </c:pt>
                <c:pt idx="2">
                  <c:v>42445</c:v>
                </c:pt>
                <c:pt idx="3">
                  <c:v>42536</c:v>
                </c:pt>
                <c:pt idx="4">
                  <c:v>42634</c:v>
                </c:pt>
              </c:numCache>
            </c:numRef>
          </c:xVal>
          <c:yVal>
            <c:numRef>
              <c:f>'Delta 3M'!$M$8:$M$12</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3M'!$S$3:$S$261</c:f>
              <c:numCache>
                <c:formatCode>ddd\,\ dd\-mmm\-yyyy</c:formatCode>
                <c:ptCount val="259"/>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numCache>
            </c:numRef>
          </c:xVal>
          <c:yVal>
            <c:numRef>
              <c:f>'Delta 3M'!$V$3:$V$261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177586176"/>
        <c:axId val="177587712"/>
      </c:scatterChart>
      <c:valAx>
        <c:axId val="177586176"/>
        <c:scaling>
          <c:orientation val="minMax"/>
        </c:scaling>
        <c:delete val="0"/>
        <c:axPos val="b"/>
        <c:numFmt formatCode="[$-409]mmm\-yy;@" sourceLinked="0"/>
        <c:majorTickMark val="out"/>
        <c:minorTickMark val="none"/>
        <c:tickLblPos val="low"/>
        <c:txPr>
          <a:bodyPr rot="-2700000"/>
          <a:lstStyle/>
          <a:p>
            <a:pPr>
              <a:defRPr/>
            </a:pPr>
            <a:endParaRPr lang="en-US"/>
          </a:p>
        </c:txPr>
        <c:crossAx val="177587712"/>
        <c:crosses val="autoZero"/>
        <c:crossBetween val="midCat"/>
      </c:valAx>
      <c:valAx>
        <c:axId val="177587712"/>
        <c:scaling>
          <c:orientation val="minMax"/>
        </c:scaling>
        <c:delete val="0"/>
        <c:axPos val="l"/>
        <c:majorGridlines/>
        <c:numFmt formatCode="0.0000%" sourceLinked="0"/>
        <c:majorTickMark val="out"/>
        <c:minorTickMark val="none"/>
        <c:tickLblPos val="nextTo"/>
        <c:crossAx val="177586176"/>
        <c:crosses val="autoZero"/>
        <c:crossBetween val="midCat"/>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'1YSynthDepo'!$AH$2</c:f>
              <c:strCache>
                <c:ptCount val="1"/>
                <c:pt idx="0">
                  <c:v>Flat</c:v>
                </c:pt>
              </c:strCache>
            </c:strRef>
          </c:tx>
          <c:marker>
            <c:symbol val="none"/>
          </c:marker>
          <c:cat>
            <c:numRef>
              <c:f>'1YSynthDepo'!$AF$3:$AF$257</c:f>
              <c:numCache>
                <c:formatCode>ddd\,\ dd\-mmm\-yyyy</c:formatCode>
                <c:ptCount val="255"/>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numCache>
            </c:numRef>
          </c:cat>
          <c:val>
            <c:numRef>
              <c:f>'1YSynthDepo'!$AH$3:$AH$257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1"/>
          <c:order val="1"/>
          <c:tx>
            <c:strRef>
              <c:f>'1YSynthDepo'!$AI$2</c:f>
              <c:strCache>
                <c:ptCount val="1"/>
                <c:pt idx="0">
                  <c:v>Linear</c:v>
                </c:pt>
              </c:strCache>
            </c:strRef>
          </c:tx>
          <c:spPr>
            <a:ln>
              <a:prstDash val="sysDot"/>
            </a:ln>
          </c:spPr>
          <c:marker>
            <c:symbol val="none"/>
          </c:marker>
          <c:cat>
            <c:numRef>
              <c:f>'1YSynthDepo'!$AF$3:$AF$257</c:f>
              <c:numCache>
                <c:formatCode>ddd\,\ dd\-mmm\-yyyy</c:formatCode>
                <c:ptCount val="255"/>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numCache>
            </c:numRef>
          </c:cat>
          <c:val>
            <c:numRef>
              <c:f>'1YSynthDepo'!$AI$3:$AI$257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2"/>
          <c:order val="2"/>
          <c:tx>
            <c:strRef>
              <c:f>'1YSynthDepo'!$AJ$2</c:f>
              <c:strCache>
                <c:ptCount val="1"/>
                <c:pt idx="0">
                  <c:v>Quadratic</c:v>
                </c:pt>
              </c:strCache>
            </c:strRef>
          </c:tx>
          <c:spPr>
            <a:ln>
              <a:prstDash val="dash"/>
            </a:ln>
          </c:spPr>
          <c:marker>
            <c:symbol val="none"/>
          </c:marker>
          <c:cat>
            <c:numRef>
              <c:f>'1YSynthDepo'!$AF$3:$AF$257</c:f>
              <c:numCache>
                <c:formatCode>ddd\,\ dd\-mmm\-yyyy</c:formatCode>
                <c:ptCount val="255"/>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numCache>
            </c:numRef>
          </c:cat>
          <c:val>
            <c:numRef>
              <c:f>'1YSynthDepo'!$AJ$3:$AJ$257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dLbls>
          <c:showLegendKey val="0"/>
          <c:showVal val="0"/>
          <c:showCatName val="0"/>
          <c:showSerName val="0"/>
          <c:showPercent val="0"/>
          <c:showBubbleSize val="0"/>
        </c:dLbls>
        <c:marker val="1"/>
        <c:smooth val="0"/>
        <c:axId val="69770624"/>
        <c:axId val="69805184"/>
      </c:lineChart>
      <c:dateAx>
        <c:axId val="69770624"/>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69805184"/>
        <c:crosses val="autoZero"/>
        <c:auto val="1"/>
        <c:lblOffset val="100"/>
        <c:baseTimeUnit val="days"/>
      </c:dateAx>
      <c:valAx>
        <c:axId val="69805184"/>
        <c:scaling>
          <c:orientation val="minMax"/>
        </c:scaling>
        <c:delete val="0"/>
        <c:axPos val="l"/>
        <c:majorGridlines/>
        <c:numFmt formatCode="0.00%" sourceLinked="0"/>
        <c:majorTickMark val="out"/>
        <c:minorTickMark val="none"/>
        <c:tickLblPos val="nextTo"/>
        <c:crossAx val="6977062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'6MSynthDepo'!$AH$2</c:f>
              <c:strCache>
                <c:ptCount val="1"/>
                <c:pt idx="0">
                  <c:v>Flat</c:v>
                </c:pt>
              </c:strCache>
            </c:strRef>
          </c:tx>
          <c:marker>
            <c:symbol val="none"/>
          </c:marker>
          <c:cat>
            <c:numRef>
              <c:f>'6MSynthDepo'!$AF$3:$AF$132</c:f>
              <c:numCache>
                <c:formatCode>ddd\,\ dd\-mmm\-yyyy</c:formatCode>
                <c:ptCount val="130"/>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numCache>
            </c:numRef>
          </c:cat>
          <c:val>
            <c:numRef>
              <c:f>'6MSynthDepo'!$AH$3:$AH$132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'6MSynthDepo'!$AI$2</c:f>
              <c:strCache>
                <c:ptCount val="1"/>
                <c:pt idx="0">
                  <c:v>Linear</c:v>
                </c:pt>
              </c:strCache>
            </c:strRef>
          </c:tx>
          <c:spPr>
            <a:ln>
              <a:prstDash val="sysDot"/>
            </a:ln>
          </c:spPr>
          <c:marker>
            <c:symbol val="none"/>
          </c:marker>
          <c:cat>
            <c:numRef>
              <c:f>'6MSynthDepo'!$AF$3:$AF$132</c:f>
              <c:numCache>
                <c:formatCode>ddd\,\ dd\-mmm\-yyyy</c:formatCode>
                <c:ptCount val="130"/>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numCache>
            </c:numRef>
          </c:cat>
          <c:val>
            <c:numRef>
              <c:f>'6MSynthDepo'!$AI$3:$AI$132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'6MSynthDepo'!$AJ$2</c:f>
              <c:strCache>
                <c:ptCount val="1"/>
                <c:pt idx="0">
                  <c:v>Quadratic</c:v>
                </c:pt>
              </c:strCache>
            </c:strRef>
          </c:tx>
          <c:spPr>
            <a:ln>
              <a:prstDash val="dash"/>
            </a:ln>
          </c:spPr>
          <c:marker>
            <c:symbol val="none"/>
          </c:marker>
          <c:cat>
            <c:numRef>
              <c:f>'6MSynthDepo'!$AF$3:$AF$132</c:f>
              <c:numCache>
                <c:formatCode>ddd\,\ dd\-mmm\-yyyy</c:formatCode>
                <c:ptCount val="130"/>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numCache>
            </c:numRef>
          </c:cat>
          <c:val>
            <c:numRef>
              <c:f>'6MSynthDepo'!$AJ$3:$AJ$132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70867968"/>
        <c:axId val="70869760"/>
      </c:lineChart>
      <c:dateAx>
        <c:axId val="70867968"/>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70869760"/>
        <c:crosses val="autoZero"/>
        <c:auto val="1"/>
        <c:lblOffset val="100"/>
        <c:baseTimeUnit val="days"/>
      </c:dateAx>
      <c:valAx>
        <c:axId val="70869760"/>
        <c:scaling>
          <c:orientation val="minMax"/>
        </c:scaling>
        <c:delete val="0"/>
        <c:axPos val="l"/>
        <c:majorGridlines/>
        <c:numFmt formatCode="0.00%" sourceLinked="0"/>
        <c:majorTickMark val="out"/>
        <c:minorTickMark val="none"/>
        <c:tickLblPos val="nextTo"/>
        <c:crossAx val="70867968"/>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'3MSynthDepo'!$AH$2</c:f>
              <c:strCache>
                <c:ptCount val="1"/>
                <c:pt idx="0">
                  <c:v>Flat</c:v>
                </c:pt>
              </c:strCache>
            </c:strRef>
          </c:tx>
          <c:marker>
            <c:symbol val="none"/>
          </c:marker>
          <c:cat>
            <c:numRef>
              <c:f>'3MSynthDepo'!$AF$3:$AF$132</c:f>
              <c:numCache>
                <c:formatCode>ddd\,\ dd\-mmm\-yyyy</c:formatCode>
                <c:ptCount val="130"/>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numCache>
            </c:numRef>
          </c:cat>
          <c:val>
            <c:numRef>
              <c:f>'3MSynthDepo'!$AH$3:$AH$132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'3MSynthDepo'!$AI$2</c:f>
              <c:strCache>
                <c:ptCount val="1"/>
                <c:pt idx="0">
                  <c:v>Linear</c:v>
                </c:pt>
              </c:strCache>
            </c:strRef>
          </c:tx>
          <c:spPr>
            <a:ln>
              <a:prstDash val="sysDot"/>
            </a:ln>
          </c:spPr>
          <c:marker>
            <c:symbol val="none"/>
          </c:marker>
          <c:cat>
            <c:numRef>
              <c:f>'3MSynthDepo'!$AF$3:$AF$132</c:f>
              <c:numCache>
                <c:formatCode>ddd\,\ dd\-mmm\-yyyy</c:formatCode>
                <c:ptCount val="130"/>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numCache>
            </c:numRef>
          </c:cat>
          <c:val>
            <c:numRef>
              <c:f>'3MSynthDepo'!$AI$3:$AI$132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'3MSynthDepo'!$AJ$2</c:f>
              <c:strCache>
                <c:ptCount val="1"/>
                <c:pt idx="0">
                  <c:v>Quadratic</c:v>
                </c:pt>
              </c:strCache>
            </c:strRef>
          </c:tx>
          <c:spPr>
            <a:ln>
              <a:prstDash val="dash"/>
            </a:ln>
          </c:spPr>
          <c:marker>
            <c:symbol val="none"/>
          </c:marker>
          <c:cat>
            <c:numRef>
              <c:f>'3MSynthDepo'!$AF$3:$AF$132</c:f>
              <c:numCache>
                <c:formatCode>ddd\,\ dd\-mmm\-yyyy</c:formatCode>
                <c:ptCount val="130"/>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numCache>
            </c:numRef>
          </c:cat>
          <c:val>
            <c:numRef>
              <c:f>'3MSynthDepo'!$AJ$3:$AJ$132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70965504"/>
        <c:axId val="70979584"/>
      </c:lineChart>
      <c:dateAx>
        <c:axId val="70965504"/>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70979584"/>
        <c:crosses val="autoZero"/>
        <c:auto val="1"/>
        <c:lblOffset val="100"/>
        <c:baseTimeUnit val="days"/>
      </c:dateAx>
      <c:valAx>
        <c:axId val="70979584"/>
        <c:scaling>
          <c:orientation val="minMax"/>
        </c:scaling>
        <c:delete val="0"/>
        <c:axPos val="l"/>
        <c:majorGridlines/>
        <c:numFmt formatCode="0.00%" sourceLinked="0"/>
        <c:majorTickMark val="out"/>
        <c:minorTickMark val="none"/>
        <c:tickLblPos val="nextTo"/>
        <c:crossAx val="7096550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'1MSynthDepo'!$AD$2</c:f>
              <c:strCache>
                <c:ptCount val="1"/>
                <c:pt idx="0">
                  <c:v>Flat</c:v>
                </c:pt>
              </c:strCache>
            </c:strRef>
          </c:tx>
          <c:marker>
            <c:symbol val="none"/>
          </c:marker>
          <c:cat>
            <c:numRef>
              <c:f>'1MSynthDepo'!$AB$3:$AB$90</c:f>
              <c:numCache>
                <c:formatCode>ddd\,\ dd\-mmm\-yyyy</c:formatCode>
                <c:ptCount val="88"/>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numCache>
            </c:numRef>
          </c:cat>
          <c:val>
            <c:numRef>
              <c:f>'1MSynthDepo'!$AD$3:$AD$90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'1MSynthDepo'!$AE$2</c:f>
              <c:strCache>
                <c:ptCount val="1"/>
                <c:pt idx="0">
                  <c:v>Linear</c:v>
                </c:pt>
              </c:strCache>
            </c:strRef>
          </c:tx>
          <c:spPr>
            <a:ln>
              <a:prstDash val="sysDot"/>
            </a:ln>
          </c:spPr>
          <c:marker>
            <c:symbol val="none"/>
          </c:marker>
          <c:cat>
            <c:numRef>
              <c:f>'1MSynthDepo'!$AB$3:$AB$90</c:f>
              <c:numCache>
                <c:formatCode>ddd\,\ dd\-mmm\-yyyy</c:formatCode>
                <c:ptCount val="88"/>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numCache>
            </c:numRef>
          </c:cat>
          <c:val>
            <c:numRef>
              <c:f>'1MSynthDepo'!$AE$3:$AE$90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'1MSynthDepo'!$AF$2</c:f>
              <c:strCache>
                <c:ptCount val="1"/>
                <c:pt idx="0">
                  <c:v>Quadratic</c:v>
                </c:pt>
              </c:strCache>
            </c:strRef>
          </c:tx>
          <c:spPr>
            <a:ln>
              <a:prstDash val="dash"/>
            </a:ln>
          </c:spPr>
          <c:marker>
            <c:symbol val="none"/>
          </c:marker>
          <c:cat>
            <c:numRef>
              <c:f>'1MSynthDepo'!$AB$3:$AB$90</c:f>
              <c:numCache>
                <c:formatCode>ddd\,\ dd\-mmm\-yyyy</c:formatCode>
                <c:ptCount val="88"/>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numCache>
            </c:numRef>
          </c:cat>
          <c:val>
            <c:numRef>
              <c:f>'1MSynthDepo'!$AF$3:$AF$90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71031040"/>
        <c:axId val="70524928"/>
      </c:lineChart>
      <c:dateAx>
        <c:axId val="71031040"/>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70524928"/>
        <c:crosses val="autoZero"/>
        <c:auto val="1"/>
        <c:lblOffset val="100"/>
        <c:baseTimeUnit val="days"/>
      </c:dateAx>
      <c:valAx>
        <c:axId val="70524928"/>
        <c:scaling>
          <c:orientation val="minMax"/>
        </c:scaling>
        <c:delete val="0"/>
        <c:axPos val="l"/>
        <c:majorGridlines/>
        <c:numFmt formatCode="0.00%" sourceLinked="0"/>
        <c:majorTickMark val="out"/>
        <c:minorTickMark val="none"/>
        <c:tickLblPos val="nextTo"/>
        <c:crossAx val="71031040"/>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(2)'!$Z$18</c:f>
              <c:strCache>
                <c:ptCount val="1"/>
                <c:pt idx="0">
                  <c:v>3M Fwd</c:v>
                </c:pt>
              </c:strCache>
            </c:strRef>
          </c:tx>
          <c:marker>
            <c:symbol val="none"/>
          </c:marker>
          <c:cat>
            <c:numRef>
              <c:f>'Monitor (2)'!$Y$19:$Y$3552</c:f>
              <c:numCache>
                <c:formatCode>ddd\,\ dd\-mmm\-yyyy</c:formatCode>
                <c:ptCount val="3534"/>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pt idx="260">
                  <c:v>42556</c:v>
                </c:pt>
                <c:pt idx="261">
                  <c:v>42557</c:v>
                </c:pt>
                <c:pt idx="262">
                  <c:v>42558</c:v>
                </c:pt>
                <c:pt idx="263">
                  <c:v>42559</c:v>
                </c:pt>
                <c:pt idx="264">
                  <c:v>42562</c:v>
                </c:pt>
                <c:pt idx="265">
                  <c:v>42563</c:v>
                </c:pt>
                <c:pt idx="266">
                  <c:v>42564</c:v>
                </c:pt>
                <c:pt idx="267">
                  <c:v>42565</c:v>
                </c:pt>
                <c:pt idx="268">
                  <c:v>42566</c:v>
                </c:pt>
                <c:pt idx="269">
                  <c:v>42569</c:v>
                </c:pt>
                <c:pt idx="270">
                  <c:v>42570</c:v>
                </c:pt>
                <c:pt idx="271">
                  <c:v>42571</c:v>
                </c:pt>
                <c:pt idx="272">
                  <c:v>42572</c:v>
                </c:pt>
                <c:pt idx="273">
                  <c:v>42573</c:v>
                </c:pt>
                <c:pt idx="274">
                  <c:v>42576</c:v>
                </c:pt>
                <c:pt idx="275">
                  <c:v>42577</c:v>
                </c:pt>
                <c:pt idx="276">
                  <c:v>42578</c:v>
                </c:pt>
                <c:pt idx="277">
                  <c:v>42579</c:v>
                </c:pt>
                <c:pt idx="278">
                  <c:v>42580</c:v>
                </c:pt>
                <c:pt idx="279">
                  <c:v>42583</c:v>
                </c:pt>
                <c:pt idx="280">
                  <c:v>42584</c:v>
                </c:pt>
                <c:pt idx="281">
                  <c:v>42585</c:v>
                </c:pt>
                <c:pt idx="282">
                  <c:v>42586</c:v>
                </c:pt>
                <c:pt idx="283">
                  <c:v>42587</c:v>
                </c:pt>
                <c:pt idx="284">
                  <c:v>42590</c:v>
                </c:pt>
                <c:pt idx="285">
                  <c:v>42591</c:v>
                </c:pt>
                <c:pt idx="286">
                  <c:v>42592</c:v>
                </c:pt>
                <c:pt idx="287">
                  <c:v>42593</c:v>
                </c:pt>
                <c:pt idx="288">
                  <c:v>42594</c:v>
                </c:pt>
                <c:pt idx="289">
                  <c:v>42597</c:v>
                </c:pt>
                <c:pt idx="290">
                  <c:v>42598</c:v>
                </c:pt>
                <c:pt idx="291">
                  <c:v>42599</c:v>
                </c:pt>
                <c:pt idx="292">
                  <c:v>42600</c:v>
                </c:pt>
                <c:pt idx="293">
                  <c:v>42601</c:v>
                </c:pt>
                <c:pt idx="294">
                  <c:v>42604</c:v>
                </c:pt>
                <c:pt idx="295">
                  <c:v>42605</c:v>
                </c:pt>
                <c:pt idx="296">
                  <c:v>42606</c:v>
                </c:pt>
                <c:pt idx="297">
                  <c:v>42607</c:v>
                </c:pt>
                <c:pt idx="298">
                  <c:v>42608</c:v>
                </c:pt>
                <c:pt idx="299">
                  <c:v>42612</c:v>
                </c:pt>
                <c:pt idx="300">
                  <c:v>42613</c:v>
                </c:pt>
                <c:pt idx="301">
                  <c:v>42614</c:v>
                </c:pt>
                <c:pt idx="302">
                  <c:v>42615</c:v>
                </c:pt>
                <c:pt idx="303">
                  <c:v>42618</c:v>
                </c:pt>
                <c:pt idx="304">
                  <c:v>42619</c:v>
                </c:pt>
                <c:pt idx="305">
                  <c:v>42620</c:v>
                </c:pt>
                <c:pt idx="306">
                  <c:v>42621</c:v>
                </c:pt>
                <c:pt idx="307">
                  <c:v>42622</c:v>
                </c:pt>
                <c:pt idx="308">
                  <c:v>42625</c:v>
                </c:pt>
                <c:pt idx="309">
                  <c:v>42626</c:v>
                </c:pt>
                <c:pt idx="310">
                  <c:v>42627</c:v>
                </c:pt>
                <c:pt idx="311">
                  <c:v>42628</c:v>
                </c:pt>
                <c:pt idx="312">
                  <c:v>42629</c:v>
                </c:pt>
                <c:pt idx="313">
                  <c:v>42632</c:v>
                </c:pt>
                <c:pt idx="314">
                  <c:v>42633</c:v>
                </c:pt>
                <c:pt idx="315">
                  <c:v>42634</c:v>
                </c:pt>
                <c:pt idx="316">
                  <c:v>42635</c:v>
                </c:pt>
                <c:pt idx="317">
                  <c:v>42636</c:v>
                </c:pt>
                <c:pt idx="318">
                  <c:v>42639</c:v>
                </c:pt>
                <c:pt idx="319">
                  <c:v>42640</c:v>
                </c:pt>
                <c:pt idx="320">
                  <c:v>42641</c:v>
                </c:pt>
                <c:pt idx="321">
                  <c:v>42642</c:v>
                </c:pt>
                <c:pt idx="322">
                  <c:v>42643</c:v>
                </c:pt>
                <c:pt idx="323">
                  <c:v>42646</c:v>
                </c:pt>
                <c:pt idx="324">
                  <c:v>42647</c:v>
                </c:pt>
                <c:pt idx="325">
                  <c:v>42648</c:v>
                </c:pt>
                <c:pt idx="326">
                  <c:v>42649</c:v>
                </c:pt>
                <c:pt idx="327">
                  <c:v>42650</c:v>
                </c:pt>
                <c:pt idx="328">
                  <c:v>42653</c:v>
                </c:pt>
                <c:pt idx="329">
                  <c:v>42654</c:v>
                </c:pt>
                <c:pt idx="330">
                  <c:v>42655</c:v>
                </c:pt>
                <c:pt idx="331">
                  <c:v>42656</c:v>
                </c:pt>
                <c:pt idx="332">
                  <c:v>42657</c:v>
                </c:pt>
                <c:pt idx="333">
                  <c:v>42660</c:v>
                </c:pt>
                <c:pt idx="334">
                  <c:v>42661</c:v>
                </c:pt>
                <c:pt idx="335">
                  <c:v>42662</c:v>
                </c:pt>
                <c:pt idx="336">
                  <c:v>42663</c:v>
                </c:pt>
                <c:pt idx="337">
                  <c:v>42664</c:v>
                </c:pt>
                <c:pt idx="338">
                  <c:v>42667</c:v>
                </c:pt>
                <c:pt idx="339">
                  <c:v>42668</c:v>
                </c:pt>
                <c:pt idx="340">
                  <c:v>42669</c:v>
                </c:pt>
                <c:pt idx="341">
                  <c:v>42670</c:v>
                </c:pt>
                <c:pt idx="342">
                  <c:v>42671</c:v>
                </c:pt>
                <c:pt idx="343">
                  <c:v>42674</c:v>
                </c:pt>
                <c:pt idx="344">
                  <c:v>42675</c:v>
                </c:pt>
                <c:pt idx="345">
                  <c:v>42676</c:v>
                </c:pt>
                <c:pt idx="346">
                  <c:v>42677</c:v>
                </c:pt>
                <c:pt idx="347">
                  <c:v>42678</c:v>
                </c:pt>
                <c:pt idx="348">
                  <c:v>42681</c:v>
                </c:pt>
                <c:pt idx="349">
                  <c:v>42682</c:v>
                </c:pt>
                <c:pt idx="350">
                  <c:v>42683</c:v>
                </c:pt>
                <c:pt idx="351">
                  <c:v>42684</c:v>
                </c:pt>
                <c:pt idx="352">
                  <c:v>42685</c:v>
                </c:pt>
                <c:pt idx="353">
                  <c:v>42688</c:v>
                </c:pt>
                <c:pt idx="354">
                  <c:v>42689</c:v>
                </c:pt>
                <c:pt idx="355">
                  <c:v>42690</c:v>
                </c:pt>
                <c:pt idx="356">
                  <c:v>42691</c:v>
                </c:pt>
                <c:pt idx="357">
                  <c:v>42692</c:v>
                </c:pt>
                <c:pt idx="358">
                  <c:v>42695</c:v>
                </c:pt>
                <c:pt idx="359">
                  <c:v>42696</c:v>
                </c:pt>
                <c:pt idx="360">
                  <c:v>42697</c:v>
                </c:pt>
                <c:pt idx="361">
                  <c:v>42698</c:v>
                </c:pt>
                <c:pt idx="362">
                  <c:v>42699</c:v>
                </c:pt>
                <c:pt idx="363">
                  <c:v>42702</c:v>
                </c:pt>
                <c:pt idx="364">
                  <c:v>42703</c:v>
                </c:pt>
                <c:pt idx="365">
                  <c:v>42704</c:v>
                </c:pt>
                <c:pt idx="366">
                  <c:v>42705</c:v>
                </c:pt>
                <c:pt idx="367">
                  <c:v>42706</c:v>
                </c:pt>
                <c:pt idx="368">
                  <c:v>42709</c:v>
                </c:pt>
                <c:pt idx="369">
                  <c:v>42710</c:v>
                </c:pt>
                <c:pt idx="370">
                  <c:v>42711</c:v>
                </c:pt>
                <c:pt idx="371">
                  <c:v>42712</c:v>
                </c:pt>
                <c:pt idx="372">
                  <c:v>42713</c:v>
                </c:pt>
                <c:pt idx="373">
                  <c:v>42716</c:v>
                </c:pt>
                <c:pt idx="374">
                  <c:v>42717</c:v>
                </c:pt>
                <c:pt idx="375">
                  <c:v>42718</c:v>
                </c:pt>
                <c:pt idx="376">
                  <c:v>42719</c:v>
                </c:pt>
                <c:pt idx="377">
                  <c:v>42720</c:v>
                </c:pt>
                <c:pt idx="378">
                  <c:v>42723</c:v>
                </c:pt>
                <c:pt idx="379">
                  <c:v>42724</c:v>
                </c:pt>
                <c:pt idx="380">
                  <c:v>42725</c:v>
                </c:pt>
                <c:pt idx="381">
                  <c:v>42726</c:v>
                </c:pt>
                <c:pt idx="382">
                  <c:v>42727</c:v>
                </c:pt>
                <c:pt idx="383">
                  <c:v>42732</c:v>
                </c:pt>
                <c:pt idx="384">
                  <c:v>42733</c:v>
                </c:pt>
                <c:pt idx="385">
                  <c:v>42734</c:v>
                </c:pt>
                <c:pt idx="386">
                  <c:v>42738</c:v>
                </c:pt>
                <c:pt idx="387">
                  <c:v>42739</c:v>
                </c:pt>
                <c:pt idx="388">
                  <c:v>42740</c:v>
                </c:pt>
                <c:pt idx="389">
                  <c:v>42741</c:v>
                </c:pt>
                <c:pt idx="390">
                  <c:v>42744</c:v>
                </c:pt>
                <c:pt idx="391">
                  <c:v>42745</c:v>
                </c:pt>
                <c:pt idx="392">
                  <c:v>42746</c:v>
                </c:pt>
                <c:pt idx="393">
                  <c:v>42747</c:v>
                </c:pt>
                <c:pt idx="394">
                  <c:v>42748</c:v>
                </c:pt>
                <c:pt idx="395">
                  <c:v>42751</c:v>
                </c:pt>
                <c:pt idx="396">
                  <c:v>42752</c:v>
                </c:pt>
                <c:pt idx="397">
                  <c:v>42753</c:v>
                </c:pt>
                <c:pt idx="398">
                  <c:v>42754</c:v>
                </c:pt>
                <c:pt idx="399">
                  <c:v>42755</c:v>
                </c:pt>
                <c:pt idx="400">
                  <c:v>42758</c:v>
                </c:pt>
                <c:pt idx="401">
                  <c:v>42759</c:v>
                </c:pt>
                <c:pt idx="402">
                  <c:v>42760</c:v>
                </c:pt>
                <c:pt idx="403">
                  <c:v>42761</c:v>
                </c:pt>
                <c:pt idx="404">
                  <c:v>42762</c:v>
                </c:pt>
                <c:pt idx="405">
                  <c:v>42765</c:v>
                </c:pt>
                <c:pt idx="406">
                  <c:v>42766</c:v>
                </c:pt>
                <c:pt idx="407">
                  <c:v>42767</c:v>
                </c:pt>
                <c:pt idx="408">
                  <c:v>42768</c:v>
                </c:pt>
                <c:pt idx="409">
                  <c:v>42769</c:v>
                </c:pt>
                <c:pt idx="410">
                  <c:v>42772</c:v>
                </c:pt>
                <c:pt idx="411">
                  <c:v>42773</c:v>
                </c:pt>
                <c:pt idx="412">
                  <c:v>42774</c:v>
                </c:pt>
                <c:pt idx="413">
                  <c:v>42775</c:v>
                </c:pt>
                <c:pt idx="414">
                  <c:v>42776</c:v>
                </c:pt>
                <c:pt idx="415">
                  <c:v>42779</c:v>
                </c:pt>
                <c:pt idx="416">
                  <c:v>42780</c:v>
                </c:pt>
                <c:pt idx="417">
                  <c:v>42781</c:v>
                </c:pt>
                <c:pt idx="418">
                  <c:v>42782</c:v>
                </c:pt>
                <c:pt idx="419">
                  <c:v>42783</c:v>
                </c:pt>
                <c:pt idx="420">
                  <c:v>42786</c:v>
                </c:pt>
                <c:pt idx="421">
                  <c:v>42787</c:v>
                </c:pt>
                <c:pt idx="422">
                  <c:v>42788</c:v>
                </c:pt>
                <c:pt idx="423">
                  <c:v>42789</c:v>
                </c:pt>
                <c:pt idx="424">
                  <c:v>42790</c:v>
                </c:pt>
                <c:pt idx="425">
                  <c:v>42793</c:v>
                </c:pt>
                <c:pt idx="426">
                  <c:v>42794</c:v>
                </c:pt>
                <c:pt idx="427">
                  <c:v>42795</c:v>
                </c:pt>
                <c:pt idx="428">
                  <c:v>42796</c:v>
                </c:pt>
                <c:pt idx="429">
                  <c:v>42797</c:v>
                </c:pt>
                <c:pt idx="430">
                  <c:v>42800</c:v>
                </c:pt>
                <c:pt idx="431">
                  <c:v>42801</c:v>
                </c:pt>
                <c:pt idx="432">
                  <c:v>42802</c:v>
                </c:pt>
                <c:pt idx="433">
                  <c:v>42803</c:v>
                </c:pt>
                <c:pt idx="434">
                  <c:v>42804</c:v>
                </c:pt>
                <c:pt idx="435">
                  <c:v>42807</c:v>
                </c:pt>
                <c:pt idx="436">
                  <c:v>42808</c:v>
                </c:pt>
                <c:pt idx="437">
                  <c:v>42809</c:v>
                </c:pt>
                <c:pt idx="438">
                  <c:v>42810</c:v>
                </c:pt>
                <c:pt idx="439">
                  <c:v>42811</c:v>
                </c:pt>
                <c:pt idx="440">
                  <c:v>42814</c:v>
                </c:pt>
                <c:pt idx="441">
                  <c:v>42815</c:v>
                </c:pt>
                <c:pt idx="442">
                  <c:v>42816</c:v>
                </c:pt>
                <c:pt idx="443">
                  <c:v>42817</c:v>
                </c:pt>
                <c:pt idx="444">
                  <c:v>42818</c:v>
                </c:pt>
                <c:pt idx="445">
                  <c:v>42821</c:v>
                </c:pt>
                <c:pt idx="446">
                  <c:v>42822</c:v>
                </c:pt>
                <c:pt idx="447">
                  <c:v>42823</c:v>
                </c:pt>
                <c:pt idx="448">
                  <c:v>42824</c:v>
                </c:pt>
                <c:pt idx="449">
                  <c:v>42825</c:v>
                </c:pt>
                <c:pt idx="450">
                  <c:v>42828</c:v>
                </c:pt>
                <c:pt idx="451">
                  <c:v>42829</c:v>
                </c:pt>
                <c:pt idx="452">
                  <c:v>42830</c:v>
                </c:pt>
                <c:pt idx="453">
                  <c:v>42831</c:v>
                </c:pt>
                <c:pt idx="454">
                  <c:v>42832</c:v>
                </c:pt>
                <c:pt idx="455">
                  <c:v>42835</c:v>
                </c:pt>
                <c:pt idx="456">
                  <c:v>42836</c:v>
                </c:pt>
                <c:pt idx="457">
                  <c:v>42837</c:v>
                </c:pt>
                <c:pt idx="458">
                  <c:v>42838</c:v>
                </c:pt>
                <c:pt idx="459">
                  <c:v>42843</c:v>
                </c:pt>
                <c:pt idx="460">
                  <c:v>42844</c:v>
                </c:pt>
                <c:pt idx="461">
                  <c:v>42845</c:v>
                </c:pt>
                <c:pt idx="462">
                  <c:v>42846</c:v>
                </c:pt>
                <c:pt idx="463">
                  <c:v>42849</c:v>
                </c:pt>
                <c:pt idx="464">
                  <c:v>42850</c:v>
                </c:pt>
                <c:pt idx="465">
                  <c:v>42851</c:v>
                </c:pt>
                <c:pt idx="466">
                  <c:v>42852</c:v>
                </c:pt>
                <c:pt idx="467">
                  <c:v>42853</c:v>
                </c:pt>
                <c:pt idx="468">
                  <c:v>42857</c:v>
                </c:pt>
                <c:pt idx="469">
                  <c:v>42858</c:v>
                </c:pt>
                <c:pt idx="470">
                  <c:v>42859</c:v>
                </c:pt>
                <c:pt idx="471">
                  <c:v>42860</c:v>
                </c:pt>
                <c:pt idx="472">
                  <c:v>42863</c:v>
                </c:pt>
                <c:pt idx="473">
                  <c:v>42864</c:v>
                </c:pt>
                <c:pt idx="474">
                  <c:v>42865</c:v>
                </c:pt>
                <c:pt idx="475">
                  <c:v>42866</c:v>
                </c:pt>
                <c:pt idx="476">
                  <c:v>42867</c:v>
                </c:pt>
                <c:pt idx="477">
                  <c:v>42870</c:v>
                </c:pt>
                <c:pt idx="478">
                  <c:v>42871</c:v>
                </c:pt>
                <c:pt idx="479">
                  <c:v>42872</c:v>
                </c:pt>
                <c:pt idx="480">
                  <c:v>42873</c:v>
                </c:pt>
                <c:pt idx="481">
                  <c:v>42874</c:v>
                </c:pt>
                <c:pt idx="482">
                  <c:v>42877</c:v>
                </c:pt>
                <c:pt idx="483">
                  <c:v>42878</c:v>
                </c:pt>
                <c:pt idx="484">
                  <c:v>42879</c:v>
                </c:pt>
                <c:pt idx="485">
                  <c:v>42880</c:v>
                </c:pt>
                <c:pt idx="486">
                  <c:v>42881</c:v>
                </c:pt>
                <c:pt idx="487">
                  <c:v>42885</c:v>
                </c:pt>
                <c:pt idx="488">
                  <c:v>42886</c:v>
                </c:pt>
                <c:pt idx="489">
                  <c:v>42887</c:v>
                </c:pt>
                <c:pt idx="490">
                  <c:v>42888</c:v>
                </c:pt>
                <c:pt idx="491">
                  <c:v>42891</c:v>
                </c:pt>
                <c:pt idx="492">
                  <c:v>42892</c:v>
                </c:pt>
                <c:pt idx="493">
                  <c:v>42893</c:v>
                </c:pt>
                <c:pt idx="494">
                  <c:v>42894</c:v>
                </c:pt>
                <c:pt idx="495">
                  <c:v>42895</c:v>
                </c:pt>
                <c:pt idx="496">
                  <c:v>42898</c:v>
                </c:pt>
                <c:pt idx="497">
                  <c:v>42899</c:v>
                </c:pt>
                <c:pt idx="498">
                  <c:v>42900</c:v>
                </c:pt>
                <c:pt idx="499">
                  <c:v>42901</c:v>
                </c:pt>
                <c:pt idx="500">
                  <c:v>42902</c:v>
                </c:pt>
                <c:pt idx="501">
                  <c:v>42905</c:v>
                </c:pt>
                <c:pt idx="502">
                  <c:v>42906</c:v>
                </c:pt>
                <c:pt idx="503">
                  <c:v>42907</c:v>
                </c:pt>
                <c:pt idx="504">
                  <c:v>42908</c:v>
                </c:pt>
                <c:pt idx="505">
                  <c:v>42909</c:v>
                </c:pt>
                <c:pt idx="506">
                  <c:v>42912</c:v>
                </c:pt>
                <c:pt idx="507">
                  <c:v>42913</c:v>
                </c:pt>
                <c:pt idx="508">
                  <c:v>42914</c:v>
                </c:pt>
                <c:pt idx="509">
                  <c:v>42915</c:v>
                </c:pt>
                <c:pt idx="510">
                  <c:v>42916</c:v>
                </c:pt>
                <c:pt idx="511">
                  <c:v>42919</c:v>
                </c:pt>
                <c:pt idx="512">
                  <c:v>42920</c:v>
                </c:pt>
                <c:pt idx="513">
                  <c:v>42921</c:v>
                </c:pt>
                <c:pt idx="514">
                  <c:v>42922</c:v>
                </c:pt>
                <c:pt idx="515">
                  <c:v>42923</c:v>
                </c:pt>
                <c:pt idx="516">
                  <c:v>42926</c:v>
                </c:pt>
                <c:pt idx="517">
                  <c:v>42927</c:v>
                </c:pt>
                <c:pt idx="518">
                  <c:v>42934</c:v>
                </c:pt>
                <c:pt idx="519">
                  <c:v>42941</c:v>
                </c:pt>
                <c:pt idx="520">
                  <c:v>42948</c:v>
                </c:pt>
                <c:pt idx="521">
                  <c:v>42955</c:v>
                </c:pt>
                <c:pt idx="522">
                  <c:v>42962</c:v>
                </c:pt>
                <c:pt idx="523">
                  <c:v>42969</c:v>
                </c:pt>
                <c:pt idx="524">
                  <c:v>42976</c:v>
                </c:pt>
                <c:pt idx="525">
                  <c:v>42983</c:v>
                </c:pt>
                <c:pt idx="526">
                  <c:v>42990</c:v>
                </c:pt>
                <c:pt idx="527">
                  <c:v>42997</c:v>
                </c:pt>
                <c:pt idx="528">
                  <c:v>43004</c:v>
                </c:pt>
                <c:pt idx="529">
                  <c:v>43011</c:v>
                </c:pt>
                <c:pt idx="530">
                  <c:v>43018</c:v>
                </c:pt>
                <c:pt idx="531">
                  <c:v>43025</c:v>
                </c:pt>
                <c:pt idx="532">
                  <c:v>43032</c:v>
                </c:pt>
                <c:pt idx="533">
                  <c:v>43039</c:v>
                </c:pt>
                <c:pt idx="534">
                  <c:v>43046</c:v>
                </c:pt>
                <c:pt idx="535">
                  <c:v>43053</c:v>
                </c:pt>
                <c:pt idx="536">
                  <c:v>43060</c:v>
                </c:pt>
                <c:pt idx="537">
                  <c:v>43067</c:v>
                </c:pt>
                <c:pt idx="538">
                  <c:v>43074</c:v>
                </c:pt>
                <c:pt idx="539">
                  <c:v>43081</c:v>
                </c:pt>
                <c:pt idx="540">
                  <c:v>43088</c:v>
                </c:pt>
                <c:pt idx="541">
                  <c:v>43096</c:v>
                </c:pt>
                <c:pt idx="542">
                  <c:v>43103</c:v>
                </c:pt>
                <c:pt idx="543">
                  <c:v>43110</c:v>
                </c:pt>
                <c:pt idx="544">
                  <c:v>43117</c:v>
                </c:pt>
                <c:pt idx="545">
                  <c:v>43124</c:v>
                </c:pt>
                <c:pt idx="546">
                  <c:v>43131</c:v>
                </c:pt>
                <c:pt idx="547">
                  <c:v>43138</c:v>
                </c:pt>
                <c:pt idx="548">
                  <c:v>43145</c:v>
                </c:pt>
                <c:pt idx="549">
                  <c:v>43152</c:v>
                </c:pt>
                <c:pt idx="550">
                  <c:v>43159</c:v>
                </c:pt>
                <c:pt idx="551">
                  <c:v>43166</c:v>
                </c:pt>
                <c:pt idx="552">
                  <c:v>43173</c:v>
                </c:pt>
                <c:pt idx="553">
                  <c:v>43180</c:v>
                </c:pt>
                <c:pt idx="554">
                  <c:v>43187</c:v>
                </c:pt>
                <c:pt idx="555">
                  <c:v>43194</c:v>
                </c:pt>
                <c:pt idx="556">
                  <c:v>43201</c:v>
                </c:pt>
                <c:pt idx="557">
                  <c:v>43208</c:v>
                </c:pt>
                <c:pt idx="558">
                  <c:v>43215</c:v>
                </c:pt>
                <c:pt idx="559">
                  <c:v>43222</c:v>
                </c:pt>
                <c:pt idx="560">
                  <c:v>43229</c:v>
                </c:pt>
                <c:pt idx="561">
                  <c:v>43236</c:v>
                </c:pt>
                <c:pt idx="562">
                  <c:v>43243</c:v>
                </c:pt>
                <c:pt idx="563">
                  <c:v>43250</c:v>
                </c:pt>
                <c:pt idx="564">
                  <c:v>43257</c:v>
                </c:pt>
                <c:pt idx="565">
                  <c:v>43264</c:v>
                </c:pt>
                <c:pt idx="566">
                  <c:v>43271</c:v>
                </c:pt>
                <c:pt idx="567">
                  <c:v>43278</c:v>
                </c:pt>
                <c:pt idx="568">
                  <c:v>43285</c:v>
                </c:pt>
                <c:pt idx="569">
                  <c:v>43292</c:v>
                </c:pt>
                <c:pt idx="570">
                  <c:v>43299</c:v>
                </c:pt>
                <c:pt idx="571">
                  <c:v>43306</c:v>
                </c:pt>
                <c:pt idx="572">
                  <c:v>43313</c:v>
                </c:pt>
                <c:pt idx="573">
                  <c:v>43320</c:v>
                </c:pt>
                <c:pt idx="574">
                  <c:v>43327</c:v>
                </c:pt>
                <c:pt idx="575">
                  <c:v>43334</c:v>
                </c:pt>
                <c:pt idx="576">
                  <c:v>43341</c:v>
                </c:pt>
                <c:pt idx="577">
                  <c:v>43348</c:v>
                </c:pt>
                <c:pt idx="578">
                  <c:v>43355</c:v>
                </c:pt>
                <c:pt idx="579">
                  <c:v>43362</c:v>
                </c:pt>
                <c:pt idx="580">
                  <c:v>43369</c:v>
                </c:pt>
                <c:pt idx="581">
                  <c:v>43376</c:v>
                </c:pt>
                <c:pt idx="582">
                  <c:v>43383</c:v>
                </c:pt>
                <c:pt idx="583">
                  <c:v>43390</c:v>
                </c:pt>
                <c:pt idx="584">
                  <c:v>43397</c:v>
                </c:pt>
                <c:pt idx="585">
                  <c:v>43404</c:v>
                </c:pt>
                <c:pt idx="586">
                  <c:v>43411</c:v>
                </c:pt>
                <c:pt idx="587">
                  <c:v>43418</c:v>
                </c:pt>
                <c:pt idx="588">
                  <c:v>43425</c:v>
                </c:pt>
                <c:pt idx="589">
                  <c:v>43432</c:v>
                </c:pt>
                <c:pt idx="590">
                  <c:v>43439</c:v>
                </c:pt>
                <c:pt idx="591">
                  <c:v>43446</c:v>
                </c:pt>
                <c:pt idx="592">
                  <c:v>43453</c:v>
                </c:pt>
                <c:pt idx="593">
                  <c:v>43461</c:v>
                </c:pt>
                <c:pt idx="594">
                  <c:v>43468</c:v>
                </c:pt>
                <c:pt idx="595">
                  <c:v>43475</c:v>
                </c:pt>
                <c:pt idx="596">
                  <c:v>43482</c:v>
                </c:pt>
                <c:pt idx="597">
                  <c:v>43489</c:v>
                </c:pt>
                <c:pt idx="598">
                  <c:v>43496</c:v>
                </c:pt>
                <c:pt idx="599">
                  <c:v>43503</c:v>
                </c:pt>
                <c:pt idx="600">
                  <c:v>43510</c:v>
                </c:pt>
                <c:pt idx="601">
                  <c:v>43517</c:v>
                </c:pt>
                <c:pt idx="602">
                  <c:v>43524</c:v>
                </c:pt>
                <c:pt idx="603">
                  <c:v>43531</c:v>
                </c:pt>
                <c:pt idx="604">
                  <c:v>43538</c:v>
                </c:pt>
                <c:pt idx="605">
                  <c:v>43545</c:v>
                </c:pt>
                <c:pt idx="606">
                  <c:v>43552</c:v>
                </c:pt>
                <c:pt idx="607">
                  <c:v>43559</c:v>
                </c:pt>
                <c:pt idx="608">
                  <c:v>43566</c:v>
                </c:pt>
                <c:pt idx="609">
                  <c:v>43573</c:v>
                </c:pt>
                <c:pt idx="610">
                  <c:v>43580</c:v>
                </c:pt>
                <c:pt idx="611">
                  <c:v>43587</c:v>
                </c:pt>
                <c:pt idx="612">
                  <c:v>43594</c:v>
                </c:pt>
                <c:pt idx="613">
                  <c:v>43601</c:v>
                </c:pt>
                <c:pt idx="614">
                  <c:v>43608</c:v>
                </c:pt>
                <c:pt idx="615">
                  <c:v>43615</c:v>
                </c:pt>
                <c:pt idx="616">
                  <c:v>43622</c:v>
                </c:pt>
                <c:pt idx="617">
                  <c:v>43629</c:v>
                </c:pt>
                <c:pt idx="618">
                  <c:v>43636</c:v>
                </c:pt>
                <c:pt idx="619">
                  <c:v>43643</c:v>
                </c:pt>
                <c:pt idx="620">
                  <c:v>43650</c:v>
                </c:pt>
                <c:pt idx="621">
                  <c:v>43657</c:v>
                </c:pt>
                <c:pt idx="622">
                  <c:v>43664</c:v>
                </c:pt>
                <c:pt idx="623">
                  <c:v>43671</c:v>
                </c:pt>
                <c:pt idx="624">
                  <c:v>43678</c:v>
                </c:pt>
                <c:pt idx="625">
                  <c:v>43685</c:v>
                </c:pt>
                <c:pt idx="626">
                  <c:v>43692</c:v>
                </c:pt>
                <c:pt idx="627">
                  <c:v>43699</c:v>
                </c:pt>
                <c:pt idx="628">
                  <c:v>43706</c:v>
                </c:pt>
                <c:pt idx="629">
                  <c:v>43713</c:v>
                </c:pt>
                <c:pt idx="630">
                  <c:v>43720</c:v>
                </c:pt>
                <c:pt idx="631">
                  <c:v>43727</c:v>
                </c:pt>
                <c:pt idx="632">
                  <c:v>43734</c:v>
                </c:pt>
                <c:pt idx="633">
                  <c:v>43741</c:v>
                </c:pt>
                <c:pt idx="634">
                  <c:v>43748</c:v>
                </c:pt>
                <c:pt idx="635">
                  <c:v>43755</c:v>
                </c:pt>
                <c:pt idx="636">
                  <c:v>43762</c:v>
                </c:pt>
                <c:pt idx="637">
                  <c:v>43769</c:v>
                </c:pt>
                <c:pt idx="638">
                  <c:v>43776</c:v>
                </c:pt>
                <c:pt idx="639">
                  <c:v>43783</c:v>
                </c:pt>
                <c:pt idx="640">
                  <c:v>43790</c:v>
                </c:pt>
                <c:pt idx="641">
                  <c:v>43797</c:v>
                </c:pt>
                <c:pt idx="642">
                  <c:v>43804</c:v>
                </c:pt>
                <c:pt idx="643">
                  <c:v>43811</c:v>
                </c:pt>
                <c:pt idx="644">
                  <c:v>43818</c:v>
                </c:pt>
                <c:pt idx="645">
                  <c:v>43826</c:v>
                </c:pt>
                <c:pt idx="646">
                  <c:v>43833</c:v>
                </c:pt>
                <c:pt idx="647">
                  <c:v>43840</c:v>
                </c:pt>
                <c:pt idx="648">
                  <c:v>43847</c:v>
                </c:pt>
                <c:pt idx="649">
                  <c:v>43854</c:v>
                </c:pt>
                <c:pt idx="650">
                  <c:v>43861</c:v>
                </c:pt>
                <c:pt idx="651">
                  <c:v>43868</c:v>
                </c:pt>
                <c:pt idx="652">
                  <c:v>43875</c:v>
                </c:pt>
                <c:pt idx="653">
                  <c:v>43882</c:v>
                </c:pt>
                <c:pt idx="654">
                  <c:v>43889</c:v>
                </c:pt>
                <c:pt idx="655">
                  <c:v>43896</c:v>
                </c:pt>
                <c:pt idx="656">
                  <c:v>43903</c:v>
                </c:pt>
                <c:pt idx="657">
                  <c:v>43910</c:v>
                </c:pt>
                <c:pt idx="658">
                  <c:v>43917</c:v>
                </c:pt>
                <c:pt idx="659">
                  <c:v>43924</c:v>
                </c:pt>
                <c:pt idx="660">
                  <c:v>43935</c:v>
                </c:pt>
                <c:pt idx="661">
                  <c:v>43942</c:v>
                </c:pt>
                <c:pt idx="662">
                  <c:v>43949</c:v>
                </c:pt>
                <c:pt idx="663">
                  <c:v>43956</c:v>
                </c:pt>
                <c:pt idx="664">
                  <c:v>43963</c:v>
                </c:pt>
                <c:pt idx="665">
                  <c:v>43970</c:v>
                </c:pt>
                <c:pt idx="666">
                  <c:v>43977</c:v>
                </c:pt>
                <c:pt idx="667">
                  <c:v>43984</c:v>
                </c:pt>
                <c:pt idx="668">
                  <c:v>43991</c:v>
                </c:pt>
                <c:pt idx="669">
                  <c:v>43998</c:v>
                </c:pt>
                <c:pt idx="670">
                  <c:v>44005</c:v>
                </c:pt>
                <c:pt idx="671">
                  <c:v>44012</c:v>
                </c:pt>
                <c:pt idx="672">
                  <c:v>44019</c:v>
                </c:pt>
                <c:pt idx="673">
                  <c:v>44026</c:v>
                </c:pt>
                <c:pt idx="674">
                  <c:v>44033</c:v>
                </c:pt>
                <c:pt idx="675">
                  <c:v>44040</c:v>
                </c:pt>
                <c:pt idx="676">
                  <c:v>44047</c:v>
                </c:pt>
                <c:pt idx="677">
                  <c:v>44054</c:v>
                </c:pt>
                <c:pt idx="678">
                  <c:v>44061</c:v>
                </c:pt>
                <c:pt idx="679">
                  <c:v>44068</c:v>
                </c:pt>
                <c:pt idx="680">
                  <c:v>44075</c:v>
                </c:pt>
                <c:pt idx="681">
                  <c:v>44082</c:v>
                </c:pt>
                <c:pt idx="682">
                  <c:v>44089</c:v>
                </c:pt>
                <c:pt idx="683">
                  <c:v>44096</c:v>
                </c:pt>
                <c:pt idx="684">
                  <c:v>44103</c:v>
                </c:pt>
                <c:pt idx="685">
                  <c:v>44110</c:v>
                </c:pt>
                <c:pt idx="686">
                  <c:v>44117</c:v>
                </c:pt>
                <c:pt idx="687">
                  <c:v>44124</c:v>
                </c:pt>
                <c:pt idx="688">
                  <c:v>44131</c:v>
                </c:pt>
                <c:pt idx="689">
                  <c:v>44138</c:v>
                </c:pt>
                <c:pt idx="690">
                  <c:v>44145</c:v>
                </c:pt>
                <c:pt idx="691">
                  <c:v>44152</c:v>
                </c:pt>
                <c:pt idx="692">
                  <c:v>44159</c:v>
                </c:pt>
                <c:pt idx="693">
                  <c:v>44166</c:v>
                </c:pt>
                <c:pt idx="694">
                  <c:v>44173</c:v>
                </c:pt>
                <c:pt idx="695">
                  <c:v>44180</c:v>
                </c:pt>
                <c:pt idx="696">
                  <c:v>44187</c:v>
                </c:pt>
                <c:pt idx="697">
                  <c:v>44194</c:v>
                </c:pt>
                <c:pt idx="698">
                  <c:v>44201</c:v>
                </c:pt>
                <c:pt idx="699">
                  <c:v>44208</c:v>
                </c:pt>
                <c:pt idx="700">
                  <c:v>44215</c:v>
                </c:pt>
                <c:pt idx="701">
                  <c:v>44222</c:v>
                </c:pt>
                <c:pt idx="702">
                  <c:v>44229</c:v>
                </c:pt>
                <c:pt idx="703">
                  <c:v>44236</c:v>
                </c:pt>
                <c:pt idx="704">
                  <c:v>44243</c:v>
                </c:pt>
                <c:pt idx="705">
                  <c:v>44250</c:v>
                </c:pt>
                <c:pt idx="706">
                  <c:v>44257</c:v>
                </c:pt>
                <c:pt idx="707">
                  <c:v>44264</c:v>
                </c:pt>
                <c:pt idx="708">
                  <c:v>44271</c:v>
                </c:pt>
                <c:pt idx="709">
                  <c:v>44278</c:v>
                </c:pt>
                <c:pt idx="710">
                  <c:v>44285</c:v>
                </c:pt>
                <c:pt idx="711">
                  <c:v>44292</c:v>
                </c:pt>
                <c:pt idx="712">
                  <c:v>44299</c:v>
                </c:pt>
                <c:pt idx="713">
                  <c:v>44306</c:v>
                </c:pt>
                <c:pt idx="714">
                  <c:v>44313</c:v>
                </c:pt>
                <c:pt idx="715">
                  <c:v>44320</c:v>
                </c:pt>
                <c:pt idx="716">
                  <c:v>44327</c:v>
                </c:pt>
                <c:pt idx="717">
                  <c:v>44334</c:v>
                </c:pt>
                <c:pt idx="718">
                  <c:v>44341</c:v>
                </c:pt>
                <c:pt idx="719">
                  <c:v>44348</c:v>
                </c:pt>
                <c:pt idx="720">
                  <c:v>44355</c:v>
                </c:pt>
                <c:pt idx="721">
                  <c:v>44362</c:v>
                </c:pt>
                <c:pt idx="722">
                  <c:v>44369</c:v>
                </c:pt>
                <c:pt idx="723">
                  <c:v>44376</c:v>
                </c:pt>
                <c:pt idx="724">
                  <c:v>44383</c:v>
                </c:pt>
                <c:pt idx="725">
                  <c:v>44390</c:v>
                </c:pt>
                <c:pt idx="726">
                  <c:v>44397</c:v>
                </c:pt>
                <c:pt idx="727">
                  <c:v>44404</c:v>
                </c:pt>
                <c:pt idx="728">
                  <c:v>44411</c:v>
                </c:pt>
                <c:pt idx="729">
                  <c:v>44418</c:v>
                </c:pt>
                <c:pt idx="730">
                  <c:v>44425</c:v>
                </c:pt>
                <c:pt idx="731">
                  <c:v>44432</c:v>
                </c:pt>
                <c:pt idx="732">
                  <c:v>44439</c:v>
                </c:pt>
                <c:pt idx="733">
                  <c:v>44446</c:v>
                </c:pt>
                <c:pt idx="734">
                  <c:v>44453</c:v>
                </c:pt>
                <c:pt idx="735">
                  <c:v>44460</c:v>
                </c:pt>
                <c:pt idx="736">
                  <c:v>44467</c:v>
                </c:pt>
                <c:pt idx="737">
                  <c:v>44474</c:v>
                </c:pt>
                <c:pt idx="738">
                  <c:v>44481</c:v>
                </c:pt>
                <c:pt idx="739">
                  <c:v>44488</c:v>
                </c:pt>
                <c:pt idx="740">
                  <c:v>44495</c:v>
                </c:pt>
                <c:pt idx="741">
                  <c:v>44502</c:v>
                </c:pt>
                <c:pt idx="742">
                  <c:v>44509</c:v>
                </c:pt>
                <c:pt idx="743">
                  <c:v>44516</c:v>
                </c:pt>
                <c:pt idx="744">
                  <c:v>44523</c:v>
                </c:pt>
                <c:pt idx="745">
                  <c:v>44530</c:v>
                </c:pt>
                <c:pt idx="746">
                  <c:v>44537</c:v>
                </c:pt>
                <c:pt idx="747">
                  <c:v>44544</c:v>
                </c:pt>
                <c:pt idx="748">
                  <c:v>44551</c:v>
                </c:pt>
                <c:pt idx="749">
                  <c:v>44559</c:v>
                </c:pt>
                <c:pt idx="750">
                  <c:v>44566</c:v>
                </c:pt>
                <c:pt idx="751">
                  <c:v>44573</c:v>
                </c:pt>
                <c:pt idx="752">
                  <c:v>44580</c:v>
                </c:pt>
                <c:pt idx="753">
                  <c:v>44587</c:v>
                </c:pt>
                <c:pt idx="754">
                  <c:v>44594</c:v>
                </c:pt>
                <c:pt idx="755">
                  <c:v>44601</c:v>
                </c:pt>
                <c:pt idx="756">
                  <c:v>44608</c:v>
                </c:pt>
                <c:pt idx="757">
                  <c:v>44615</c:v>
                </c:pt>
                <c:pt idx="758">
                  <c:v>44622</c:v>
                </c:pt>
                <c:pt idx="759">
                  <c:v>44629</c:v>
                </c:pt>
                <c:pt idx="760">
                  <c:v>44636</c:v>
                </c:pt>
                <c:pt idx="761">
                  <c:v>44643</c:v>
                </c:pt>
                <c:pt idx="762">
                  <c:v>44650</c:v>
                </c:pt>
                <c:pt idx="763">
                  <c:v>44657</c:v>
                </c:pt>
                <c:pt idx="764">
                  <c:v>44664</c:v>
                </c:pt>
                <c:pt idx="765">
                  <c:v>44671</c:v>
                </c:pt>
                <c:pt idx="766">
                  <c:v>44678</c:v>
                </c:pt>
                <c:pt idx="767">
                  <c:v>44685</c:v>
                </c:pt>
                <c:pt idx="768">
                  <c:v>44692</c:v>
                </c:pt>
                <c:pt idx="769">
                  <c:v>44699</c:v>
                </c:pt>
                <c:pt idx="770">
                  <c:v>44706</c:v>
                </c:pt>
                <c:pt idx="771">
                  <c:v>44713</c:v>
                </c:pt>
                <c:pt idx="772">
                  <c:v>44720</c:v>
                </c:pt>
                <c:pt idx="773">
                  <c:v>44727</c:v>
                </c:pt>
                <c:pt idx="774">
                  <c:v>44734</c:v>
                </c:pt>
                <c:pt idx="775">
                  <c:v>44741</c:v>
                </c:pt>
                <c:pt idx="776">
                  <c:v>44748</c:v>
                </c:pt>
                <c:pt idx="777">
                  <c:v>44755</c:v>
                </c:pt>
                <c:pt idx="778">
                  <c:v>44762</c:v>
                </c:pt>
                <c:pt idx="779">
                  <c:v>44769</c:v>
                </c:pt>
                <c:pt idx="780">
                  <c:v>44776</c:v>
                </c:pt>
                <c:pt idx="781">
                  <c:v>44783</c:v>
                </c:pt>
                <c:pt idx="782">
                  <c:v>44790</c:v>
                </c:pt>
                <c:pt idx="783">
                  <c:v>44797</c:v>
                </c:pt>
                <c:pt idx="784">
                  <c:v>44804</c:v>
                </c:pt>
                <c:pt idx="785">
                  <c:v>44811</c:v>
                </c:pt>
                <c:pt idx="786">
                  <c:v>44818</c:v>
                </c:pt>
                <c:pt idx="787">
                  <c:v>44825</c:v>
                </c:pt>
                <c:pt idx="788">
                  <c:v>44832</c:v>
                </c:pt>
                <c:pt idx="789">
                  <c:v>44839</c:v>
                </c:pt>
                <c:pt idx="790">
                  <c:v>44846</c:v>
                </c:pt>
                <c:pt idx="791">
                  <c:v>44853</c:v>
                </c:pt>
                <c:pt idx="792">
                  <c:v>44860</c:v>
                </c:pt>
                <c:pt idx="793">
                  <c:v>44867</c:v>
                </c:pt>
                <c:pt idx="794">
                  <c:v>44874</c:v>
                </c:pt>
                <c:pt idx="795">
                  <c:v>44881</c:v>
                </c:pt>
                <c:pt idx="796">
                  <c:v>44888</c:v>
                </c:pt>
                <c:pt idx="797">
                  <c:v>44895</c:v>
                </c:pt>
                <c:pt idx="798">
                  <c:v>44902</c:v>
                </c:pt>
                <c:pt idx="799">
                  <c:v>44909</c:v>
                </c:pt>
                <c:pt idx="800">
                  <c:v>44916</c:v>
                </c:pt>
                <c:pt idx="801">
                  <c:v>44923</c:v>
                </c:pt>
                <c:pt idx="802">
                  <c:v>44930</c:v>
                </c:pt>
                <c:pt idx="803">
                  <c:v>44937</c:v>
                </c:pt>
                <c:pt idx="804">
                  <c:v>44944</c:v>
                </c:pt>
                <c:pt idx="805">
                  <c:v>44951</c:v>
                </c:pt>
                <c:pt idx="806">
                  <c:v>44958</c:v>
                </c:pt>
                <c:pt idx="807">
                  <c:v>44965</c:v>
                </c:pt>
                <c:pt idx="808">
                  <c:v>44972</c:v>
                </c:pt>
                <c:pt idx="809">
                  <c:v>44979</c:v>
                </c:pt>
                <c:pt idx="810">
                  <c:v>44986</c:v>
                </c:pt>
                <c:pt idx="811">
                  <c:v>44993</c:v>
                </c:pt>
                <c:pt idx="812">
                  <c:v>45000</c:v>
                </c:pt>
                <c:pt idx="813">
                  <c:v>45007</c:v>
                </c:pt>
                <c:pt idx="814">
                  <c:v>45014</c:v>
                </c:pt>
                <c:pt idx="815">
                  <c:v>45021</c:v>
                </c:pt>
                <c:pt idx="816">
                  <c:v>45028</c:v>
                </c:pt>
                <c:pt idx="817">
                  <c:v>45035</c:v>
                </c:pt>
                <c:pt idx="818">
                  <c:v>45042</c:v>
                </c:pt>
                <c:pt idx="819">
                  <c:v>45049</c:v>
                </c:pt>
                <c:pt idx="820">
                  <c:v>45056</c:v>
                </c:pt>
                <c:pt idx="821">
                  <c:v>45063</c:v>
                </c:pt>
                <c:pt idx="822">
                  <c:v>45070</c:v>
                </c:pt>
                <c:pt idx="823">
                  <c:v>45077</c:v>
                </c:pt>
                <c:pt idx="824">
                  <c:v>45084</c:v>
                </c:pt>
                <c:pt idx="825">
                  <c:v>45091</c:v>
                </c:pt>
                <c:pt idx="826">
                  <c:v>45098</c:v>
                </c:pt>
                <c:pt idx="827">
                  <c:v>45105</c:v>
                </c:pt>
                <c:pt idx="828">
                  <c:v>45112</c:v>
                </c:pt>
                <c:pt idx="829">
                  <c:v>45119</c:v>
                </c:pt>
                <c:pt idx="830">
                  <c:v>45126</c:v>
                </c:pt>
                <c:pt idx="831">
                  <c:v>45133</c:v>
                </c:pt>
                <c:pt idx="832">
                  <c:v>45140</c:v>
                </c:pt>
                <c:pt idx="833">
                  <c:v>45147</c:v>
                </c:pt>
                <c:pt idx="834">
                  <c:v>45154</c:v>
                </c:pt>
                <c:pt idx="835">
                  <c:v>45161</c:v>
                </c:pt>
                <c:pt idx="836">
                  <c:v>45168</c:v>
                </c:pt>
                <c:pt idx="837">
                  <c:v>45175</c:v>
                </c:pt>
                <c:pt idx="838">
                  <c:v>45182</c:v>
                </c:pt>
                <c:pt idx="839">
                  <c:v>45189</c:v>
                </c:pt>
                <c:pt idx="840">
                  <c:v>45196</c:v>
                </c:pt>
                <c:pt idx="841">
                  <c:v>45203</c:v>
                </c:pt>
                <c:pt idx="842">
                  <c:v>45210</c:v>
                </c:pt>
                <c:pt idx="843">
                  <c:v>45217</c:v>
                </c:pt>
                <c:pt idx="844">
                  <c:v>45224</c:v>
                </c:pt>
                <c:pt idx="845">
                  <c:v>45231</c:v>
                </c:pt>
                <c:pt idx="846">
                  <c:v>45238</c:v>
                </c:pt>
                <c:pt idx="847">
                  <c:v>45245</c:v>
                </c:pt>
                <c:pt idx="848">
                  <c:v>45252</c:v>
                </c:pt>
                <c:pt idx="849">
                  <c:v>45259</c:v>
                </c:pt>
                <c:pt idx="850">
                  <c:v>45266</c:v>
                </c:pt>
                <c:pt idx="851">
                  <c:v>45273</c:v>
                </c:pt>
                <c:pt idx="852">
                  <c:v>45280</c:v>
                </c:pt>
                <c:pt idx="853">
                  <c:v>45287</c:v>
                </c:pt>
                <c:pt idx="854">
                  <c:v>45294</c:v>
                </c:pt>
                <c:pt idx="855">
                  <c:v>45301</c:v>
                </c:pt>
                <c:pt idx="856">
                  <c:v>45308</c:v>
                </c:pt>
                <c:pt idx="857">
                  <c:v>45315</c:v>
                </c:pt>
                <c:pt idx="858">
                  <c:v>45322</c:v>
                </c:pt>
                <c:pt idx="859">
                  <c:v>45329</c:v>
                </c:pt>
                <c:pt idx="860">
                  <c:v>45336</c:v>
                </c:pt>
                <c:pt idx="861">
                  <c:v>45343</c:v>
                </c:pt>
                <c:pt idx="862">
                  <c:v>45350</c:v>
                </c:pt>
                <c:pt idx="863">
                  <c:v>45357</c:v>
                </c:pt>
                <c:pt idx="864">
                  <c:v>45364</c:v>
                </c:pt>
                <c:pt idx="865">
                  <c:v>45371</c:v>
                </c:pt>
                <c:pt idx="866">
                  <c:v>45378</c:v>
                </c:pt>
                <c:pt idx="867">
                  <c:v>45385</c:v>
                </c:pt>
                <c:pt idx="868">
                  <c:v>45392</c:v>
                </c:pt>
                <c:pt idx="869">
                  <c:v>45399</c:v>
                </c:pt>
                <c:pt idx="870">
                  <c:v>45406</c:v>
                </c:pt>
                <c:pt idx="871">
                  <c:v>45413</c:v>
                </c:pt>
                <c:pt idx="872">
                  <c:v>45420</c:v>
                </c:pt>
                <c:pt idx="873">
                  <c:v>45427</c:v>
                </c:pt>
                <c:pt idx="874">
                  <c:v>45434</c:v>
                </c:pt>
                <c:pt idx="875">
                  <c:v>45441</c:v>
                </c:pt>
                <c:pt idx="876">
                  <c:v>45448</c:v>
                </c:pt>
                <c:pt idx="877">
                  <c:v>45455</c:v>
                </c:pt>
                <c:pt idx="878">
                  <c:v>45462</c:v>
                </c:pt>
                <c:pt idx="879">
                  <c:v>45469</c:v>
                </c:pt>
                <c:pt idx="880">
                  <c:v>45476</c:v>
                </c:pt>
                <c:pt idx="881">
                  <c:v>45483</c:v>
                </c:pt>
                <c:pt idx="882">
                  <c:v>45490</c:v>
                </c:pt>
                <c:pt idx="883">
                  <c:v>45497</c:v>
                </c:pt>
                <c:pt idx="884">
                  <c:v>45504</c:v>
                </c:pt>
                <c:pt idx="885">
                  <c:v>45511</c:v>
                </c:pt>
                <c:pt idx="886">
                  <c:v>45518</c:v>
                </c:pt>
                <c:pt idx="887">
                  <c:v>45525</c:v>
                </c:pt>
                <c:pt idx="888">
                  <c:v>45532</c:v>
                </c:pt>
                <c:pt idx="889">
                  <c:v>45539</c:v>
                </c:pt>
                <c:pt idx="890">
                  <c:v>45546</c:v>
                </c:pt>
                <c:pt idx="891">
                  <c:v>45553</c:v>
                </c:pt>
                <c:pt idx="892">
                  <c:v>45560</c:v>
                </c:pt>
                <c:pt idx="893">
                  <c:v>45567</c:v>
                </c:pt>
                <c:pt idx="894">
                  <c:v>45574</c:v>
                </c:pt>
                <c:pt idx="895">
                  <c:v>45581</c:v>
                </c:pt>
                <c:pt idx="896">
                  <c:v>45588</c:v>
                </c:pt>
                <c:pt idx="897">
                  <c:v>45595</c:v>
                </c:pt>
                <c:pt idx="898">
                  <c:v>45602</c:v>
                </c:pt>
                <c:pt idx="899">
                  <c:v>45609</c:v>
                </c:pt>
                <c:pt idx="900">
                  <c:v>45616</c:v>
                </c:pt>
                <c:pt idx="901">
                  <c:v>45623</c:v>
                </c:pt>
                <c:pt idx="902">
                  <c:v>45630</c:v>
                </c:pt>
                <c:pt idx="903">
                  <c:v>45637</c:v>
                </c:pt>
                <c:pt idx="904">
                  <c:v>45644</c:v>
                </c:pt>
                <c:pt idx="905">
                  <c:v>45653</c:v>
                </c:pt>
                <c:pt idx="906">
                  <c:v>45660</c:v>
                </c:pt>
                <c:pt idx="907">
                  <c:v>45667</c:v>
                </c:pt>
                <c:pt idx="908">
                  <c:v>45674</c:v>
                </c:pt>
                <c:pt idx="909">
                  <c:v>45681</c:v>
                </c:pt>
                <c:pt idx="910">
                  <c:v>45688</c:v>
                </c:pt>
                <c:pt idx="911">
                  <c:v>45695</c:v>
                </c:pt>
                <c:pt idx="912">
                  <c:v>45702</c:v>
                </c:pt>
                <c:pt idx="913">
                  <c:v>45709</c:v>
                </c:pt>
                <c:pt idx="914">
                  <c:v>45716</c:v>
                </c:pt>
                <c:pt idx="915">
                  <c:v>45723</c:v>
                </c:pt>
                <c:pt idx="916">
                  <c:v>45730</c:v>
                </c:pt>
                <c:pt idx="917">
                  <c:v>45737</c:v>
                </c:pt>
                <c:pt idx="918">
                  <c:v>45744</c:v>
                </c:pt>
                <c:pt idx="919">
                  <c:v>45751</c:v>
                </c:pt>
                <c:pt idx="920">
                  <c:v>45758</c:v>
                </c:pt>
                <c:pt idx="921">
                  <c:v>45769</c:v>
                </c:pt>
                <c:pt idx="922">
                  <c:v>45776</c:v>
                </c:pt>
                <c:pt idx="923">
                  <c:v>45783</c:v>
                </c:pt>
                <c:pt idx="924">
                  <c:v>45790</c:v>
                </c:pt>
                <c:pt idx="925">
                  <c:v>45797</c:v>
                </c:pt>
                <c:pt idx="926">
                  <c:v>45804</c:v>
                </c:pt>
                <c:pt idx="927">
                  <c:v>45811</c:v>
                </c:pt>
                <c:pt idx="928">
                  <c:v>45818</c:v>
                </c:pt>
                <c:pt idx="929">
                  <c:v>45825</c:v>
                </c:pt>
                <c:pt idx="930">
                  <c:v>45832</c:v>
                </c:pt>
                <c:pt idx="931">
                  <c:v>45839</c:v>
                </c:pt>
                <c:pt idx="932">
                  <c:v>45846</c:v>
                </c:pt>
                <c:pt idx="933">
                  <c:v>45853</c:v>
                </c:pt>
                <c:pt idx="934">
                  <c:v>45860</c:v>
                </c:pt>
                <c:pt idx="935">
                  <c:v>45867</c:v>
                </c:pt>
                <c:pt idx="936">
                  <c:v>45874</c:v>
                </c:pt>
                <c:pt idx="937">
                  <c:v>45881</c:v>
                </c:pt>
                <c:pt idx="938">
                  <c:v>45888</c:v>
                </c:pt>
                <c:pt idx="939">
                  <c:v>45895</c:v>
                </c:pt>
                <c:pt idx="940">
                  <c:v>45902</c:v>
                </c:pt>
                <c:pt idx="941">
                  <c:v>45909</c:v>
                </c:pt>
                <c:pt idx="942">
                  <c:v>45916</c:v>
                </c:pt>
                <c:pt idx="943">
                  <c:v>45923</c:v>
                </c:pt>
                <c:pt idx="944">
                  <c:v>45930</c:v>
                </c:pt>
                <c:pt idx="945">
                  <c:v>45937</c:v>
                </c:pt>
                <c:pt idx="946">
                  <c:v>45944</c:v>
                </c:pt>
                <c:pt idx="947">
                  <c:v>45951</c:v>
                </c:pt>
                <c:pt idx="948">
                  <c:v>45958</c:v>
                </c:pt>
                <c:pt idx="949">
                  <c:v>45965</c:v>
                </c:pt>
                <c:pt idx="950">
                  <c:v>45972</c:v>
                </c:pt>
                <c:pt idx="951">
                  <c:v>45979</c:v>
                </c:pt>
                <c:pt idx="952">
                  <c:v>45986</c:v>
                </c:pt>
                <c:pt idx="953">
                  <c:v>45993</c:v>
                </c:pt>
                <c:pt idx="954">
                  <c:v>46000</c:v>
                </c:pt>
                <c:pt idx="955">
                  <c:v>46007</c:v>
                </c:pt>
                <c:pt idx="956">
                  <c:v>46014</c:v>
                </c:pt>
                <c:pt idx="957">
                  <c:v>46021</c:v>
                </c:pt>
                <c:pt idx="958">
                  <c:v>46028</c:v>
                </c:pt>
                <c:pt idx="959">
                  <c:v>46035</c:v>
                </c:pt>
                <c:pt idx="960">
                  <c:v>46042</c:v>
                </c:pt>
                <c:pt idx="961">
                  <c:v>46049</c:v>
                </c:pt>
                <c:pt idx="962">
                  <c:v>46056</c:v>
                </c:pt>
                <c:pt idx="963">
                  <c:v>46063</c:v>
                </c:pt>
                <c:pt idx="964">
                  <c:v>46070</c:v>
                </c:pt>
                <c:pt idx="965">
                  <c:v>46077</c:v>
                </c:pt>
                <c:pt idx="966">
                  <c:v>46084</c:v>
                </c:pt>
                <c:pt idx="967">
                  <c:v>46091</c:v>
                </c:pt>
                <c:pt idx="968">
                  <c:v>46098</c:v>
                </c:pt>
                <c:pt idx="969">
                  <c:v>46105</c:v>
                </c:pt>
                <c:pt idx="970">
                  <c:v>46112</c:v>
                </c:pt>
                <c:pt idx="971">
                  <c:v>46119</c:v>
                </c:pt>
                <c:pt idx="972">
                  <c:v>46126</c:v>
                </c:pt>
                <c:pt idx="973">
                  <c:v>46133</c:v>
                </c:pt>
                <c:pt idx="974">
                  <c:v>46140</c:v>
                </c:pt>
                <c:pt idx="975">
                  <c:v>46147</c:v>
                </c:pt>
                <c:pt idx="976">
                  <c:v>46154</c:v>
                </c:pt>
                <c:pt idx="977">
                  <c:v>46161</c:v>
                </c:pt>
                <c:pt idx="978">
                  <c:v>46168</c:v>
                </c:pt>
                <c:pt idx="979">
                  <c:v>46175</c:v>
                </c:pt>
                <c:pt idx="980">
                  <c:v>46182</c:v>
                </c:pt>
                <c:pt idx="981">
                  <c:v>46189</c:v>
                </c:pt>
                <c:pt idx="982">
                  <c:v>46196</c:v>
                </c:pt>
                <c:pt idx="983">
                  <c:v>46203</c:v>
                </c:pt>
                <c:pt idx="984">
                  <c:v>46210</c:v>
                </c:pt>
                <c:pt idx="985">
                  <c:v>46217</c:v>
                </c:pt>
                <c:pt idx="986">
                  <c:v>46224</c:v>
                </c:pt>
                <c:pt idx="987">
                  <c:v>46231</c:v>
                </c:pt>
                <c:pt idx="988">
                  <c:v>46238</c:v>
                </c:pt>
                <c:pt idx="989">
                  <c:v>46245</c:v>
                </c:pt>
                <c:pt idx="990">
                  <c:v>46252</c:v>
                </c:pt>
                <c:pt idx="991">
                  <c:v>46259</c:v>
                </c:pt>
                <c:pt idx="992">
                  <c:v>46266</c:v>
                </c:pt>
                <c:pt idx="993">
                  <c:v>46273</c:v>
                </c:pt>
                <c:pt idx="994">
                  <c:v>46280</c:v>
                </c:pt>
                <c:pt idx="995">
                  <c:v>46287</c:v>
                </c:pt>
                <c:pt idx="996">
                  <c:v>46294</c:v>
                </c:pt>
                <c:pt idx="997">
                  <c:v>46301</c:v>
                </c:pt>
                <c:pt idx="998">
                  <c:v>46308</c:v>
                </c:pt>
                <c:pt idx="999">
                  <c:v>46315</c:v>
                </c:pt>
                <c:pt idx="1000">
                  <c:v>46322</c:v>
                </c:pt>
                <c:pt idx="1001">
                  <c:v>46329</c:v>
                </c:pt>
                <c:pt idx="1002">
                  <c:v>46336</c:v>
                </c:pt>
                <c:pt idx="1003">
                  <c:v>46343</c:v>
                </c:pt>
                <c:pt idx="1004">
                  <c:v>46350</c:v>
                </c:pt>
                <c:pt idx="1005">
                  <c:v>46357</c:v>
                </c:pt>
                <c:pt idx="1006">
                  <c:v>46364</c:v>
                </c:pt>
                <c:pt idx="1007">
                  <c:v>46371</c:v>
                </c:pt>
                <c:pt idx="1008">
                  <c:v>46378</c:v>
                </c:pt>
                <c:pt idx="1009">
                  <c:v>46385</c:v>
                </c:pt>
                <c:pt idx="1010">
                  <c:v>46392</c:v>
                </c:pt>
                <c:pt idx="1011">
                  <c:v>46399</c:v>
                </c:pt>
                <c:pt idx="1012">
                  <c:v>46406</c:v>
                </c:pt>
                <c:pt idx="1013">
                  <c:v>46413</c:v>
                </c:pt>
                <c:pt idx="1014">
                  <c:v>46420</c:v>
                </c:pt>
                <c:pt idx="1015">
                  <c:v>46427</c:v>
                </c:pt>
                <c:pt idx="1016">
                  <c:v>46434</c:v>
                </c:pt>
                <c:pt idx="1017">
                  <c:v>46441</c:v>
                </c:pt>
                <c:pt idx="1018">
                  <c:v>46448</c:v>
                </c:pt>
                <c:pt idx="1019">
                  <c:v>46455</c:v>
                </c:pt>
                <c:pt idx="1020">
                  <c:v>46462</c:v>
                </c:pt>
                <c:pt idx="1021">
                  <c:v>46469</c:v>
                </c:pt>
                <c:pt idx="1022">
                  <c:v>46476</c:v>
                </c:pt>
                <c:pt idx="1023">
                  <c:v>46483</c:v>
                </c:pt>
                <c:pt idx="1024">
                  <c:v>46490</c:v>
                </c:pt>
                <c:pt idx="1025">
                  <c:v>46497</c:v>
                </c:pt>
                <c:pt idx="1026">
                  <c:v>46504</c:v>
                </c:pt>
                <c:pt idx="1027">
                  <c:v>46511</c:v>
                </c:pt>
                <c:pt idx="1028">
                  <c:v>46518</c:v>
                </c:pt>
                <c:pt idx="1029">
                  <c:v>46525</c:v>
                </c:pt>
                <c:pt idx="1030">
                  <c:v>46532</c:v>
                </c:pt>
                <c:pt idx="1031">
                  <c:v>46539</c:v>
                </c:pt>
                <c:pt idx="1032">
                  <c:v>46546</c:v>
                </c:pt>
                <c:pt idx="1033">
                  <c:v>46553</c:v>
                </c:pt>
                <c:pt idx="1034">
                  <c:v>46560</c:v>
                </c:pt>
                <c:pt idx="1035">
                  <c:v>46567</c:v>
                </c:pt>
                <c:pt idx="1036">
                  <c:v>46574</c:v>
                </c:pt>
                <c:pt idx="1037">
                  <c:v>46581</c:v>
                </c:pt>
                <c:pt idx="1038">
                  <c:v>46588</c:v>
                </c:pt>
                <c:pt idx="1039">
                  <c:v>46595</c:v>
                </c:pt>
                <c:pt idx="1040">
                  <c:v>46602</c:v>
                </c:pt>
                <c:pt idx="1041">
                  <c:v>46609</c:v>
                </c:pt>
                <c:pt idx="1042">
                  <c:v>46616</c:v>
                </c:pt>
                <c:pt idx="1043">
                  <c:v>46623</c:v>
                </c:pt>
                <c:pt idx="1044">
                  <c:v>46630</c:v>
                </c:pt>
                <c:pt idx="1045">
                  <c:v>46637</c:v>
                </c:pt>
                <c:pt idx="1046">
                  <c:v>46644</c:v>
                </c:pt>
                <c:pt idx="1047">
                  <c:v>46651</c:v>
                </c:pt>
                <c:pt idx="1048">
                  <c:v>46658</c:v>
                </c:pt>
                <c:pt idx="1049">
                  <c:v>46665</c:v>
                </c:pt>
                <c:pt idx="1050">
                  <c:v>46672</c:v>
                </c:pt>
                <c:pt idx="1051">
                  <c:v>46679</c:v>
                </c:pt>
                <c:pt idx="1052">
                  <c:v>46686</c:v>
                </c:pt>
                <c:pt idx="1053">
                  <c:v>46693</c:v>
                </c:pt>
                <c:pt idx="1054">
                  <c:v>46700</c:v>
                </c:pt>
                <c:pt idx="1055">
                  <c:v>46707</c:v>
                </c:pt>
                <c:pt idx="1056">
                  <c:v>46714</c:v>
                </c:pt>
                <c:pt idx="1057">
                  <c:v>46721</c:v>
                </c:pt>
                <c:pt idx="1058">
                  <c:v>46728</c:v>
                </c:pt>
                <c:pt idx="1059">
                  <c:v>46735</c:v>
                </c:pt>
                <c:pt idx="1060">
                  <c:v>46742</c:v>
                </c:pt>
                <c:pt idx="1061">
                  <c:v>46750</c:v>
                </c:pt>
                <c:pt idx="1062">
                  <c:v>46757</c:v>
                </c:pt>
                <c:pt idx="1063">
                  <c:v>46764</c:v>
                </c:pt>
                <c:pt idx="1064">
                  <c:v>46771</c:v>
                </c:pt>
                <c:pt idx="1065">
                  <c:v>46778</c:v>
                </c:pt>
                <c:pt idx="1066">
                  <c:v>46785</c:v>
                </c:pt>
                <c:pt idx="1067">
                  <c:v>46792</c:v>
                </c:pt>
                <c:pt idx="1068">
                  <c:v>46799</c:v>
                </c:pt>
                <c:pt idx="1069">
                  <c:v>46806</c:v>
                </c:pt>
                <c:pt idx="1070">
                  <c:v>46813</c:v>
                </c:pt>
                <c:pt idx="1071">
                  <c:v>46820</c:v>
                </c:pt>
                <c:pt idx="1072">
                  <c:v>46827</c:v>
                </c:pt>
                <c:pt idx="1073">
                  <c:v>46834</c:v>
                </c:pt>
                <c:pt idx="1074">
                  <c:v>46841</c:v>
                </c:pt>
                <c:pt idx="1075">
                  <c:v>46848</c:v>
                </c:pt>
                <c:pt idx="1076">
                  <c:v>46855</c:v>
                </c:pt>
                <c:pt idx="1077">
                  <c:v>46862</c:v>
                </c:pt>
                <c:pt idx="1078">
                  <c:v>46869</c:v>
                </c:pt>
                <c:pt idx="1079">
                  <c:v>46876</c:v>
                </c:pt>
                <c:pt idx="1080">
                  <c:v>46883</c:v>
                </c:pt>
                <c:pt idx="1081">
                  <c:v>46890</c:v>
                </c:pt>
                <c:pt idx="1082">
                  <c:v>46897</c:v>
                </c:pt>
                <c:pt idx="1083">
                  <c:v>46904</c:v>
                </c:pt>
                <c:pt idx="1084">
                  <c:v>46911</c:v>
                </c:pt>
                <c:pt idx="1085">
                  <c:v>46918</c:v>
                </c:pt>
                <c:pt idx="1086">
                  <c:v>46925</c:v>
                </c:pt>
                <c:pt idx="1087">
                  <c:v>46932</c:v>
                </c:pt>
                <c:pt idx="1088">
                  <c:v>46939</c:v>
                </c:pt>
                <c:pt idx="1089">
                  <c:v>46946</c:v>
                </c:pt>
                <c:pt idx="1090">
                  <c:v>46953</c:v>
                </c:pt>
                <c:pt idx="1091">
                  <c:v>46960</c:v>
                </c:pt>
                <c:pt idx="1092">
                  <c:v>46967</c:v>
                </c:pt>
                <c:pt idx="1093">
                  <c:v>46974</c:v>
                </c:pt>
                <c:pt idx="1094">
                  <c:v>46981</c:v>
                </c:pt>
                <c:pt idx="1095">
                  <c:v>46988</c:v>
                </c:pt>
                <c:pt idx="1096">
                  <c:v>46995</c:v>
                </c:pt>
                <c:pt idx="1097">
                  <c:v>47002</c:v>
                </c:pt>
                <c:pt idx="1098">
                  <c:v>47009</c:v>
                </c:pt>
                <c:pt idx="1099">
                  <c:v>47016</c:v>
                </c:pt>
                <c:pt idx="1100">
                  <c:v>47023</c:v>
                </c:pt>
                <c:pt idx="1101">
                  <c:v>47030</c:v>
                </c:pt>
                <c:pt idx="1102">
                  <c:v>47037</c:v>
                </c:pt>
                <c:pt idx="1103">
                  <c:v>47044</c:v>
                </c:pt>
                <c:pt idx="1104">
                  <c:v>47051</c:v>
                </c:pt>
                <c:pt idx="1105">
                  <c:v>47058</c:v>
                </c:pt>
                <c:pt idx="1106">
                  <c:v>47065</c:v>
                </c:pt>
                <c:pt idx="1107">
                  <c:v>47072</c:v>
                </c:pt>
                <c:pt idx="1108">
                  <c:v>47079</c:v>
                </c:pt>
                <c:pt idx="1109">
                  <c:v>47086</c:v>
                </c:pt>
                <c:pt idx="1110">
                  <c:v>47093</c:v>
                </c:pt>
                <c:pt idx="1111">
                  <c:v>47100</c:v>
                </c:pt>
                <c:pt idx="1112">
                  <c:v>47107</c:v>
                </c:pt>
                <c:pt idx="1113">
                  <c:v>47114</c:v>
                </c:pt>
                <c:pt idx="1114">
                  <c:v>47121</c:v>
                </c:pt>
                <c:pt idx="1115">
                  <c:v>47128</c:v>
                </c:pt>
                <c:pt idx="1116">
                  <c:v>47135</c:v>
                </c:pt>
                <c:pt idx="1117">
                  <c:v>47142</c:v>
                </c:pt>
                <c:pt idx="1118">
                  <c:v>47149</c:v>
                </c:pt>
                <c:pt idx="1119">
                  <c:v>47156</c:v>
                </c:pt>
                <c:pt idx="1120">
                  <c:v>47163</c:v>
                </c:pt>
                <c:pt idx="1121">
                  <c:v>47170</c:v>
                </c:pt>
                <c:pt idx="1122">
                  <c:v>47177</c:v>
                </c:pt>
                <c:pt idx="1123">
                  <c:v>47184</c:v>
                </c:pt>
                <c:pt idx="1124">
                  <c:v>47191</c:v>
                </c:pt>
                <c:pt idx="1125">
                  <c:v>47198</c:v>
                </c:pt>
                <c:pt idx="1126">
                  <c:v>47205</c:v>
                </c:pt>
                <c:pt idx="1127">
                  <c:v>47212</c:v>
                </c:pt>
                <c:pt idx="1128">
                  <c:v>47219</c:v>
                </c:pt>
                <c:pt idx="1129">
                  <c:v>47226</c:v>
                </c:pt>
                <c:pt idx="1130">
                  <c:v>47233</c:v>
                </c:pt>
                <c:pt idx="1131">
                  <c:v>47240</c:v>
                </c:pt>
                <c:pt idx="1132">
                  <c:v>47247</c:v>
                </c:pt>
                <c:pt idx="1133">
                  <c:v>47254</c:v>
                </c:pt>
                <c:pt idx="1134">
                  <c:v>47261</c:v>
                </c:pt>
                <c:pt idx="1135">
                  <c:v>47268</c:v>
                </c:pt>
                <c:pt idx="1136">
                  <c:v>47275</c:v>
                </c:pt>
                <c:pt idx="1137">
                  <c:v>47282</c:v>
                </c:pt>
                <c:pt idx="1138">
                  <c:v>47289</c:v>
                </c:pt>
                <c:pt idx="1139">
                  <c:v>47296</c:v>
                </c:pt>
                <c:pt idx="1140">
                  <c:v>47303</c:v>
                </c:pt>
                <c:pt idx="1141">
                  <c:v>47310</c:v>
                </c:pt>
                <c:pt idx="1142">
                  <c:v>47317</c:v>
                </c:pt>
                <c:pt idx="1143">
                  <c:v>47324</c:v>
                </c:pt>
                <c:pt idx="1144">
                  <c:v>47331</c:v>
                </c:pt>
                <c:pt idx="1145">
                  <c:v>47338</c:v>
                </c:pt>
                <c:pt idx="1146">
                  <c:v>47345</c:v>
                </c:pt>
                <c:pt idx="1147">
                  <c:v>47352</c:v>
                </c:pt>
                <c:pt idx="1148">
                  <c:v>47359</c:v>
                </c:pt>
                <c:pt idx="1149">
                  <c:v>47366</c:v>
                </c:pt>
                <c:pt idx="1150">
                  <c:v>47373</c:v>
                </c:pt>
                <c:pt idx="1151">
                  <c:v>47380</c:v>
                </c:pt>
                <c:pt idx="1152">
                  <c:v>47387</c:v>
                </c:pt>
                <c:pt idx="1153">
                  <c:v>47394</c:v>
                </c:pt>
                <c:pt idx="1154">
                  <c:v>47401</c:v>
                </c:pt>
                <c:pt idx="1155">
                  <c:v>47408</c:v>
                </c:pt>
                <c:pt idx="1156">
                  <c:v>47415</c:v>
                </c:pt>
                <c:pt idx="1157">
                  <c:v>47422</c:v>
                </c:pt>
                <c:pt idx="1158">
                  <c:v>47429</c:v>
                </c:pt>
                <c:pt idx="1159">
                  <c:v>47436</c:v>
                </c:pt>
                <c:pt idx="1160">
                  <c:v>47443</c:v>
                </c:pt>
                <c:pt idx="1161">
                  <c:v>47450</c:v>
                </c:pt>
                <c:pt idx="1162">
                  <c:v>47457</c:v>
                </c:pt>
                <c:pt idx="1163">
                  <c:v>47464</c:v>
                </c:pt>
                <c:pt idx="1164">
                  <c:v>47471</c:v>
                </c:pt>
                <c:pt idx="1165">
                  <c:v>47479</c:v>
                </c:pt>
                <c:pt idx="1166">
                  <c:v>47486</c:v>
                </c:pt>
                <c:pt idx="1167">
                  <c:v>47493</c:v>
                </c:pt>
                <c:pt idx="1168">
                  <c:v>47500</c:v>
                </c:pt>
                <c:pt idx="1169">
                  <c:v>47507</c:v>
                </c:pt>
                <c:pt idx="1170">
                  <c:v>47514</c:v>
                </c:pt>
                <c:pt idx="1171">
                  <c:v>47521</c:v>
                </c:pt>
                <c:pt idx="1172">
                  <c:v>47528</c:v>
                </c:pt>
                <c:pt idx="1173">
                  <c:v>47535</c:v>
                </c:pt>
                <c:pt idx="1174">
                  <c:v>47542</c:v>
                </c:pt>
                <c:pt idx="1175">
                  <c:v>47549</c:v>
                </c:pt>
                <c:pt idx="1176">
                  <c:v>47556</c:v>
                </c:pt>
                <c:pt idx="1177">
                  <c:v>47563</c:v>
                </c:pt>
                <c:pt idx="1178">
                  <c:v>47570</c:v>
                </c:pt>
                <c:pt idx="1179">
                  <c:v>47577</c:v>
                </c:pt>
                <c:pt idx="1180">
                  <c:v>47584</c:v>
                </c:pt>
                <c:pt idx="1181">
                  <c:v>47591</c:v>
                </c:pt>
                <c:pt idx="1182">
                  <c:v>47598</c:v>
                </c:pt>
                <c:pt idx="1183">
                  <c:v>47605</c:v>
                </c:pt>
                <c:pt idx="1184">
                  <c:v>47612</c:v>
                </c:pt>
                <c:pt idx="1185">
                  <c:v>47619</c:v>
                </c:pt>
                <c:pt idx="1186">
                  <c:v>47626</c:v>
                </c:pt>
                <c:pt idx="1187">
                  <c:v>47633</c:v>
                </c:pt>
                <c:pt idx="1188">
                  <c:v>47640</c:v>
                </c:pt>
                <c:pt idx="1189">
                  <c:v>47647</c:v>
                </c:pt>
                <c:pt idx="1190">
                  <c:v>47654</c:v>
                </c:pt>
                <c:pt idx="1191">
                  <c:v>47661</c:v>
                </c:pt>
                <c:pt idx="1192">
                  <c:v>47668</c:v>
                </c:pt>
                <c:pt idx="1193">
                  <c:v>47675</c:v>
                </c:pt>
                <c:pt idx="1194">
                  <c:v>47682</c:v>
                </c:pt>
                <c:pt idx="1195">
                  <c:v>47689</c:v>
                </c:pt>
                <c:pt idx="1196">
                  <c:v>47696</c:v>
                </c:pt>
                <c:pt idx="1197">
                  <c:v>47703</c:v>
                </c:pt>
                <c:pt idx="1198">
                  <c:v>47710</c:v>
                </c:pt>
                <c:pt idx="1199">
                  <c:v>47717</c:v>
                </c:pt>
                <c:pt idx="1200">
                  <c:v>47724</c:v>
                </c:pt>
                <c:pt idx="1201">
                  <c:v>47731</c:v>
                </c:pt>
                <c:pt idx="1202">
                  <c:v>47738</c:v>
                </c:pt>
                <c:pt idx="1203">
                  <c:v>47745</c:v>
                </c:pt>
                <c:pt idx="1204">
                  <c:v>47752</c:v>
                </c:pt>
                <c:pt idx="1205">
                  <c:v>47759</c:v>
                </c:pt>
                <c:pt idx="1206">
                  <c:v>47766</c:v>
                </c:pt>
                <c:pt idx="1207">
                  <c:v>47773</c:v>
                </c:pt>
                <c:pt idx="1208">
                  <c:v>47780</c:v>
                </c:pt>
                <c:pt idx="1209">
                  <c:v>47787</c:v>
                </c:pt>
                <c:pt idx="1210">
                  <c:v>47794</c:v>
                </c:pt>
                <c:pt idx="1211">
                  <c:v>47801</c:v>
                </c:pt>
                <c:pt idx="1212">
                  <c:v>47808</c:v>
                </c:pt>
                <c:pt idx="1213">
                  <c:v>47815</c:v>
                </c:pt>
                <c:pt idx="1214">
                  <c:v>47822</c:v>
                </c:pt>
                <c:pt idx="1215">
                  <c:v>47829</c:v>
                </c:pt>
                <c:pt idx="1216">
                  <c:v>47836</c:v>
                </c:pt>
                <c:pt idx="1217">
                  <c:v>47844</c:v>
                </c:pt>
                <c:pt idx="1218">
                  <c:v>47851</c:v>
                </c:pt>
                <c:pt idx="1219">
                  <c:v>47858</c:v>
                </c:pt>
                <c:pt idx="1220">
                  <c:v>47865</c:v>
                </c:pt>
                <c:pt idx="1221">
                  <c:v>47872</c:v>
                </c:pt>
                <c:pt idx="1222">
                  <c:v>47879</c:v>
                </c:pt>
                <c:pt idx="1223">
                  <c:v>47886</c:v>
                </c:pt>
                <c:pt idx="1224">
                  <c:v>47893</c:v>
                </c:pt>
                <c:pt idx="1225">
                  <c:v>47900</c:v>
                </c:pt>
                <c:pt idx="1226">
                  <c:v>47907</c:v>
                </c:pt>
                <c:pt idx="1227">
                  <c:v>47914</c:v>
                </c:pt>
                <c:pt idx="1228">
                  <c:v>47921</c:v>
                </c:pt>
                <c:pt idx="1229">
                  <c:v>47928</c:v>
                </c:pt>
                <c:pt idx="1230">
                  <c:v>47935</c:v>
                </c:pt>
                <c:pt idx="1231">
                  <c:v>47942</c:v>
                </c:pt>
                <c:pt idx="1232">
                  <c:v>47953</c:v>
                </c:pt>
                <c:pt idx="1233">
                  <c:v>47960</c:v>
                </c:pt>
                <c:pt idx="1234">
                  <c:v>47967</c:v>
                </c:pt>
                <c:pt idx="1235">
                  <c:v>47974</c:v>
                </c:pt>
                <c:pt idx="1236">
                  <c:v>47981</c:v>
                </c:pt>
                <c:pt idx="1237">
                  <c:v>47988</c:v>
                </c:pt>
                <c:pt idx="1238">
                  <c:v>47995</c:v>
                </c:pt>
                <c:pt idx="1239">
                  <c:v>48002</c:v>
                </c:pt>
                <c:pt idx="1240">
                  <c:v>48009</c:v>
                </c:pt>
                <c:pt idx="1241">
                  <c:v>48016</c:v>
                </c:pt>
                <c:pt idx="1242">
                  <c:v>48023</c:v>
                </c:pt>
                <c:pt idx="1243">
                  <c:v>48030</c:v>
                </c:pt>
                <c:pt idx="1244">
                  <c:v>48037</c:v>
                </c:pt>
                <c:pt idx="1245">
                  <c:v>48044</c:v>
                </c:pt>
                <c:pt idx="1246">
                  <c:v>48051</c:v>
                </c:pt>
                <c:pt idx="1247">
                  <c:v>48058</c:v>
                </c:pt>
                <c:pt idx="1248">
                  <c:v>48065</c:v>
                </c:pt>
                <c:pt idx="1249">
                  <c:v>48072</c:v>
                </c:pt>
                <c:pt idx="1250">
                  <c:v>48079</c:v>
                </c:pt>
                <c:pt idx="1251">
                  <c:v>48086</c:v>
                </c:pt>
                <c:pt idx="1252">
                  <c:v>48093</c:v>
                </c:pt>
                <c:pt idx="1253">
                  <c:v>48100</c:v>
                </c:pt>
                <c:pt idx="1254">
                  <c:v>48107</c:v>
                </c:pt>
                <c:pt idx="1255">
                  <c:v>48114</c:v>
                </c:pt>
                <c:pt idx="1256">
                  <c:v>48121</c:v>
                </c:pt>
                <c:pt idx="1257">
                  <c:v>48128</c:v>
                </c:pt>
                <c:pt idx="1258">
                  <c:v>48135</c:v>
                </c:pt>
                <c:pt idx="1259">
                  <c:v>48142</c:v>
                </c:pt>
                <c:pt idx="1260">
                  <c:v>48149</c:v>
                </c:pt>
                <c:pt idx="1261">
                  <c:v>48156</c:v>
                </c:pt>
                <c:pt idx="1262">
                  <c:v>48163</c:v>
                </c:pt>
                <c:pt idx="1263">
                  <c:v>48170</c:v>
                </c:pt>
                <c:pt idx="1264">
                  <c:v>48177</c:v>
                </c:pt>
                <c:pt idx="1265">
                  <c:v>48184</c:v>
                </c:pt>
                <c:pt idx="1266">
                  <c:v>48191</c:v>
                </c:pt>
                <c:pt idx="1267">
                  <c:v>48198</c:v>
                </c:pt>
                <c:pt idx="1268">
                  <c:v>48205</c:v>
                </c:pt>
                <c:pt idx="1269">
                  <c:v>48212</c:v>
                </c:pt>
                <c:pt idx="1270">
                  <c:v>48219</c:v>
                </c:pt>
                <c:pt idx="1271">
                  <c:v>48226</c:v>
                </c:pt>
                <c:pt idx="1272">
                  <c:v>48233</c:v>
                </c:pt>
                <c:pt idx="1273">
                  <c:v>48240</c:v>
                </c:pt>
                <c:pt idx="1274">
                  <c:v>48247</c:v>
                </c:pt>
                <c:pt idx="1275">
                  <c:v>48254</c:v>
                </c:pt>
                <c:pt idx="1276">
                  <c:v>48261</c:v>
                </c:pt>
                <c:pt idx="1277">
                  <c:v>48268</c:v>
                </c:pt>
                <c:pt idx="1278">
                  <c:v>48275</c:v>
                </c:pt>
                <c:pt idx="1279">
                  <c:v>48282</c:v>
                </c:pt>
                <c:pt idx="1280">
                  <c:v>48289</c:v>
                </c:pt>
                <c:pt idx="1281">
                  <c:v>48296</c:v>
                </c:pt>
                <c:pt idx="1282">
                  <c:v>48303</c:v>
                </c:pt>
                <c:pt idx="1283">
                  <c:v>48310</c:v>
                </c:pt>
                <c:pt idx="1284">
                  <c:v>48317</c:v>
                </c:pt>
                <c:pt idx="1285">
                  <c:v>48324</c:v>
                </c:pt>
                <c:pt idx="1286">
                  <c:v>48331</c:v>
                </c:pt>
                <c:pt idx="1287">
                  <c:v>48338</c:v>
                </c:pt>
                <c:pt idx="1288">
                  <c:v>48345</c:v>
                </c:pt>
                <c:pt idx="1289">
                  <c:v>48352</c:v>
                </c:pt>
                <c:pt idx="1290">
                  <c:v>48359</c:v>
                </c:pt>
                <c:pt idx="1291">
                  <c:v>48366</c:v>
                </c:pt>
                <c:pt idx="1292">
                  <c:v>48373</c:v>
                </c:pt>
                <c:pt idx="1293">
                  <c:v>48380</c:v>
                </c:pt>
                <c:pt idx="1294">
                  <c:v>48387</c:v>
                </c:pt>
                <c:pt idx="1295">
                  <c:v>48394</c:v>
                </c:pt>
                <c:pt idx="1296">
                  <c:v>48401</c:v>
                </c:pt>
                <c:pt idx="1297">
                  <c:v>48408</c:v>
                </c:pt>
                <c:pt idx="1298">
                  <c:v>48415</c:v>
                </c:pt>
                <c:pt idx="1299">
                  <c:v>48422</c:v>
                </c:pt>
                <c:pt idx="1300">
                  <c:v>48429</c:v>
                </c:pt>
                <c:pt idx="1301">
                  <c:v>48436</c:v>
                </c:pt>
                <c:pt idx="1302">
                  <c:v>48443</c:v>
                </c:pt>
                <c:pt idx="1303">
                  <c:v>48450</c:v>
                </c:pt>
                <c:pt idx="1304">
                  <c:v>48457</c:v>
                </c:pt>
                <c:pt idx="1305">
                  <c:v>48464</c:v>
                </c:pt>
                <c:pt idx="1306">
                  <c:v>48471</c:v>
                </c:pt>
                <c:pt idx="1307">
                  <c:v>48478</c:v>
                </c:pt>
                <c:pt idx="1308">
                  <c:v>48485</c:v>
                </c:pt>
                <c:pt idx="1309">
                  <c:v>48492</c:v>
                </c:pt>
                <c:pt idx="1310">
                  <c:v>48499</c:v>
                </c:pt>
                <c:pt idx="1311">
                  <c:v>48506</c:v>
                </c:pt>
                <c:pt idx="1312">
                  <c:v>48513</c:v>
                </c:pt>
                <c:pt idx="1313">
                  <c:v>48520</c:v>
                </c:pt>
                <c:pt idx="1314">
                  <c:v>48527</c:v>
                </c:pt>
                <c:pt idx="1315">
                  <c:v>48534</c:v>
                </c:pt>
                <c:pt idx="1316">
                  <c:v>48541</c:v>
                </c:pt>
                <c:pt idx="1317">
                  <c:v>48548</c:v>
                </c:pt>
                <c:pt idx="1318">
                  <c:v>48555</c:v>
                </c:pt>
                <c:pt idx="1319">
                  <c:v>48562</c:v>
                </c:pt>
                <c:pt idx="1320">
                  <c:v>48569</c:v>
                </c:pt>
                <c:pt idx="1321">
                  <c:v>48577</c:v>
                </c:pt>
                <c:pt idx="1322">
                  <c:v>48584</c:v>
                </c:pt>
                <c:pt idx="1323">
                  <c:v>48591</c:v>
                </c:pt>
                <c:pt idx="1324">
                  <c:v>48598</c:v>
                </c:pt>
                <c:pt idx="1325">
                  <c:v>48605</c:v>
                </c:pt>
                <c:pt idx="1326">
                  <c:v>48612</c:v>
                </c:pt>
                <c:pt idx="1327">
                  <c:v>48619</c:v>
                </c:pt>
                <c:pt idx="1328">
                  <c:v>48626</c:v>
                </c:pt>
                <c:pt idx="1329">
                  <c:v>48633</c:v>
                </c:pt>
                <c:pt idx="1330">
                  <c:v>48640</c:v>
                </c:pt>
                <c:pt idx="1331">
                  <c:v>48647</c:v>
                </c:pt>
                <c:pt idx="1332">
                  <c:v>48654</c:v>
                </c:pt>
                <c:pt idx="1333">
                  <c:v>48661</c:v>
                </c:pt>
                <c:pt idx="1334">
                  <c:v>48668</c:v>
                </c:pt>
                <c:pt idx="1335">
                  <c:v>48675</c:v>
                </c:pt>
                <c:pt idx="1336">
                  <c:v>48682</c:v>
                </c:pt>
                <c:pt idx="1337">
                  <c:v>48689</c:v>
                </c:pt>
                <c:pt idx="1338">
                  <c:v>48696</c:v>
                </c:pt>
                <c:pt idx="1339">
                  <c:v>48703</c:v>
                </c:pt>
                <c:pt idx="1340">
                  <c:v>48710</c:v>
                </c:pt>
                <c:pt idx="1341">
                  <c:v>48717</c:v>
                </c:pt>
                <c:pt idx="1342">
                  <c:v>48724</c:v>
                </c:pt>
                <c:pt idx="1343">
                  <c:v>48731</c:v>
                </c:pt>
                <c:pt idx="1344">
                  <c:v>48738</c:v>
                </c:pt>
                <c:pt idx="1345">
                  <c:v>48745</c:v>
                </c:pt>
                <c:pt idx="1346">
                  <c:v>48752</c:v>
                </c:pt>
                <c:pt idx="1347">
                  <c:v>48759</c:v>
                </c:pt>
                <c:pt idx="1348">
                  <c:v>48766</c:v>
                </c:pt>
                <c:pt idx="1349">
                  <c:v>48773</c:v>
                </c:pt>
                <c:pt idx="1350">
                  <c:v>48780</c:v>
                </c:pt>
                <c:pt idx="1351">
                  <c:v>48787</c:v>
                </c:pt>
                <c:pt idx="1352">
                  <c:v>48794</c:v>
                </c:pt>
                <c:pt idx="1353">
                  <c:v>48801</c:v>
                </c:pt>
                <c:pt idx="1354">
                  <c:v>48808</c:v>
                </c:pt>
                <c:pt idx="1355">
                  <c:v>48815</c:v>
                </c:pt>
                <c:pt idx="1356">
                  <c:v>48822</c:v>
                </c:pt>
                <c:pt idx="1357">
                  <c:v>48829</c:v>
                </c:pt>
                <c:pt idx="1358">
                  <c:v>48836</c:v>
                </c:pt>
                <c:pt idx="1359">
                  <c:v>48843</c:v>
                </c:pt>
                <c:pt idx="1360">
                  <c:v>48850</c:v>
                </c:pt>
                <c:pt idx="1361">
                  <c:v>48857</c:v>
                </c:pt>
                <c:pt idx="1362">
                  <c:v>48864</c:v>
                </c:pt>
                <c:pt idx="1363">
                  <c:v>48871</c:v>
                </c:pt>
                <c:pt idx="1364">
                  <c:v>48878</c:v>
                </c:pt>
                <c:pt idx="1365">
                  <c:v>48885</c:v>
                </c:pt>
                <c:pt idx="1366">
                  <c:v>48892</c:v>
                </c:pt>
                <c:pt idx="1367">
                  <c:v>48899</c:v>
                </c:pt>
                <c:pt idx="1368">
                  <c:v>48906</c:v>
                </c:pt>
                <c:pt idx="1369">
                  <c:v>48913</c:v>
                </c:pt>
                <c:pt idx="1370">
                  <c:v>48920</c:v>
                </c:pt>
                <c:pt idx="1371">
                  <c:v>48927</c:v>
                </c:pt>
                <c:pt idx="1372">
                  <c:v>48934</c:v>
                </c:pt>
                <c:pt idx="1373">
                  <c:v>48941</c:v>
                </c:pt>
                <c:pt idx="1374">
                  <c:v>48948</c:v>
                </c:pt>
                <c:pt idx="1375">
                  <c:v>48955</c:v>
                </c:pt>
                <c:pt idx="1376">
                  <c:v>48962</c:v>
                </c:pt>
                <c:pt idx="1377">
                  <c:v>48969</c:v>
                </c:pt>
                <c:pt idx="1378">
                  <c:v>48976</c:v>
                </c:pt>
                <c:pt idx="1379">
                  <c:v>48983</c:v>
                </c:pt>
                <c:pt idx="1380">
                  <c:v>48990</c:v>
                </c:pt>
                <c:pt idx="1381">
                  <c:v>48997</c:v>
                </c:pt>
                <c:pt idx="1382">
                  <c:v>49004</c:v>
                </c:pt>
                <c:pt idx="1383">
                  <c:v>49011</c:v>
                </c:pt>
                <c:pt idx="1384">
                  <c:v>49018</c:v>
                </c:pt>
                <c:pt idx="1385">
                  <c:v>49025</c:v>
                </c:pt>
                <c:pt idx="1386">
                  <c:v>49032</c:v>
                </c:pt>
                <c:pt idx="1387">
                  <c:v>49039</c:v>
                </c:pt>
                <c:pt idx="1388">
                  <c:v>49046</c:v>
                </c:pt>
                <c:pt idx="1389">
                  <c:v>49053</c:v>
                </c:pt>
                <c:pt idx="1390">
                  <c:v>49060</c:v>
                </c:pt>
                <c:pt idx="1391">
                  <c:v>49067</c:v>
                </c:pt>
                <c:pt idx="1392">
                  <c:v>49074</c:v>
                </c:pt>
                <c:pt idx="1393">
                  <c:v>49081</c:v>
                </c:pt>
                <c:pt idx="1394">
                  <c:v>49088</c:v>
                </c:pt>
                <c:pt idx="1395">
                  <c:v>49095</c:v>
                </c:pt>
                <c:pt idx="1396">
                  <c:v>49102</c:v>
                </c:pt>
                <c:pt idx="1397">
                  <c:v>49109</c:v>
                </c:pt>
                <c:pt idx="1398">
                  <c:v>49116</c:v>
                </c:pt>
                <c:pt idx="1399">
                  <c:v>49123</c:v>
                </c:pt>
                <c:pt idx="1400">
                  <c:v>49130</c:v>
                </c:pt>
                <c:pt idx="1401">
                  <c:v>49137</c:v>
                </c:pt>
                <c:pt idx="1402">
                  <c:v>49144</c:v>
                </c:pt>
                <c:pt idx="1403">
                  <c:v>49151</c:v>
                </c:pt>
                <c:pt idx="1404">
                  <c:v>49158</c:v>
                </c:pt>
                <c:pt idx="1405">
                  <c:v>49165</c:v>
                </c:pt>
                <c:pt idx="1406">
                  <c:v>49172</c:v>
                </c:pt>
                <c:pt idx="1407">
                  <c:v>49179</c:v>
                </c:pt>
                <c:pt idx="1408">
                  <c:v>49186</c:v>
                </c:pt>
                <c:pt idx="1409">
                  <c:v>49193</c:v>
                </c:pt>
                <c:pt idx="1410">
                  <c:v>49200</c:v>
                </c:pt>
                <c:pt idx="1411">
                  <c:v>49207</c:v>
                </c:pt>
                <c:pt idx="1412">
                  <c:v>49214</c:v>
                </c:pt>
                <c:pt idx="1413">
                  <c:v>49221</c:v>
                </c:pt>
                <c:pt idx="1414">
                  <c:v>49228</c:v>
                </c:pt>
                <c:pt idx="1415">
                  <c:v>49235</c:v>
                </c:pt>
                <c:pt idx="1416">
                  <c:v>49242</c:v>
                </c:pt>
                <c:pt idx="1417">
                  <c:v>49249</c:v>
                </c:pt>
                <c:pt idx="1418">
                  <c:v>49256</c:v>
                </c:pt>
                <c:pt idx="1419">
                  <c:v>49263</c:v>
                </c:pt>
                <c:pt idx="1420">
                  <c:v>49270</c:v>
                </c:pt>
                <c:pt idx="1421">
                  <c:v>49277</c:v>
                </c:pt>
                <c:pt idx="1422">
                  <c:v>49284</c:v>
                </c:pt>
                <c:pt idx="1423">
                  <c:v>49291</c:v>
                </c:pt>
                <c:pt idx="1424">
                  <c:v>49298</c:v>
                </c:pt>
                <c:pt idx="1425">
                  <c:v>49305</c:v>
                </c:pt>
                <c:pt idx="1426">
                  <c:v>49312</c:v>
                </c:pt>
                <c:pt idx="1427">
                  <c:v>49319</c:v>
                </c:pt>
                <c:pt idx="1428">
                  <c:v>49326</c:v>
                </c:pt>
                <c:pt idx="1429">
                  <c:v>49333</c:v>
                </c:pt>
                <c:pt idx="1430">
                  <c:v>49340</c:v>
                </c:pt>
                <c:pt idx="1431">
                  <c:v>49347</c:v>
                </c:pt>
                <c:pt idx="1432">
                  <c:v>49354</c:v>
                </c:pt>
                <c:pt idx="1433">
                  <c:v>49361</c:v>
                </c:pt>
                <c:pt idx="1434">
                  <c:v>49368</c:v>
                </c:pt>
                <c:pt idx="1435">
                  <c:v>49375</c:v>
                </c:pt>
                <c:pt idx="1436">
                  <c:v>49382</c:v>
                </c:pt>
                <c:pt idx="1437">
                  <c:v>49389</c:v>
                </c:pt>
                <c:pt idx="1438">
                  <c:v>49396</c:v>
                </c:pt>
                <c:pt idx="1439">
                  <c:v>49403</c:v>
                </c:pt>
                <c:pt idx="1440">
                  <c:v>49410</c:v>
                </c:pt>
                <c:pt idx="1441">
                  <c:v>49417</c:v>
                </c:pt>
                <c:pt idx="1442">
                  <c:v>49424</c:v>
                </c:pt>
                <c:pt idx="1443">
                  <c:v>49431</c:v>
                </c:pt>
                <c:pt idx="1444">
                  <c:v>49438</c:v>
                </c:pt>
                <c:pt idx="1445">
                  <c:v>49445</c:v>
                </c:pt>
                <c:pt idx="1446">
                  <c:v>49452</c:v>
                </c:pt>
                <c:pt idx="1447">
                  <c:v>49459</c:v>
                </c:pt>
                <c:pt idx="1448">
                  <c:v>49466</c:v>
                </c:pt>
                <c:pt idx="1449">
                  <c:v>49473</c:v>
                </c:pt>
                <c:pt idx="1450">
                  <c:v>49480</c:v>
                </c:pt>
                <c:pt idx="1451">
                  <c:v>49487</c:v>
                </c:pt>
                <c:pt idx="1452">
                  <c:v>49494</c:v>
                </c:pt>
                <c:pt idx="1453">
                  <c:v>49501</c:v>
                </c:pt>
                <c:pt idx="1454">
                  <c:v>49508</c:v>
                </c:pt>
                <c:pt idx="1455">
                  <c:v>49515</c:v>
                </c:pt>
                <c:pt idx="1456">
                  <c:v>49522</c:v>
                </c:pt>
                <c:pt idx="1457">
                  <c:v>49529</c:v>
                </c:pt>
                <c:pt idx="1458">
                  <c:v>49536</c:v>
                </c:pt>
                <c:pt idx="1459">
                  <c:v>49543</c:v>
                </c:pt>
                <c:pt idx="1460">
                  <c:v>49550</c:v>
                </c:pt>
                <c:pt idx="1461">
                  <c:v>49557</c:v>
                </c:pt>
                <c:pt idx="1462">
                  <c:v>49564</c:v>
                </c:pt>
                <c:pt idx="1463">
                  <c:v>49571</c:v>
                </c:pt>
                <c:pt idx="1464">
                  <c:v>49578</c:v>
                </c:pt>
                <c:pt idx="1465">
                  <c:v>49585</c:v>
                </c:pt>
                <c:pt idx="1466">
                  <c:v>49592</c:v>
                </c:pt>
                <c:pt idx="1467">
                  <c:v>49599</c:v>
                </c:pt>
                <c:pt idx="1468">
                  <c:v>49606</c:v>
                </c:pt>
                <c:pt idx="1469">
                  <c:v>49613</c:v>
                </c:pt>
                <c:pt idx="1470">
                  <c:v>49620</c:v>
                </c:pt>
                <c:pt idx="1471">
                  <c:v>49627</c:v>
                </c:pt>
                <c:pt idx="1472">
                  <c:v>49634</c:v>
                </c:pt>
                <c:pt idx="1473">
                  <c:v>49641</c:v>
                </c:pt>
                <c:pt idx="1474">
                  <c:v>49648</c:v>
                </c:pt>
                <c:pt idx="1475">
                  <c:v>49655</c:v>
                </c:pt>
                <c:pt idx="1476">
                  <c:v>49662</c:v>
                </c:pt>
                <c:pt idx="1477">
                  <c:v>49670</c:v>
                </c:pt>
                <c:pt idx="1478">
                  <c:v>49677</c:v>
                </c:pt>
                <c:pt idx="1479">
                  <c:v>49684</c:v>
                </c:pt>
                <c:pt idx="1480">
                  <c:v>49691</c:v>
                </c:pt>
                <c:pt idx="1481">
                  <c:v>49698</c:v>
                </c:pt>
                <c:pt idx="1482">
                  <c:v>49705</c:v>
                </c:pt>
                <c:pt idx="1483">
                  <c:v>49712</c:v>
                </c:pt>
                <c:pt idx="1484">
                  <c:v>49719</c:v>
                </c:pt>
                <c:pt idx="1485">
                  <c:v>49726</c:v>
                </c:pt>
                <c:pt idx="1486">
                  <c:v>49733</c:v>
                </c:pt>
                <c:pt idx="1487">
                  <c:v>49740</c:v>
                </c:pt>
                <c:pt idx="1488">
                  <c:v>49747</c:v>
                </c:pt>
                <c:pt idx="1489">
                  <c:v>49754</c:v>
                </c:pt>
                <c:pt idx="1490">
                  <c:v>49761</c:v>
                </c:pt>
                <c:pt idx="1491">
                  <c:v>49768</c:v>
                </c:pt>
                <c:pt idx="1492">
                  <c:v>49775</c:v>
                </c:pt>
                <c:pt idx="1493">
                  <c:v>49782</c:v>
                </c:pt>
                <c:pt idx="1494">
                  <c:v>49789</c:v>
                </c:pt>
                <c:pt idx="1495">
                  <c:v>49796</c:v>
                </c:pt>
                <c:pt idx="1496">
                  <c:v>49803</c:v>
                </c:pt>
                <c:pt idx="1497">
                  <c:v>49810</c:v>
                </c:pt>
                <c:pt idx="1498">
                  <c:v>49817</c:v>
                </c:pt>
                <c:pt idx="1499">
                  <c:v>49824</c:v>
                </c:pt>
                <c:pt idx="1500">
                  <c:v>49831</c:v>
                </c:pt>
                <c:pt idx="1501">
                  <c:v>49838</c:v>
                </c:pt>
                <c:pt idx="1502">
                  <c:v>49845</c:v>
                </c:pt>
                <c:pt idx="1503">
                  <c:v>49852</c:v>
                </c:pt>
                <c:pt idx="1504">
                  <c:v>49859</c:v>
                </c:pt>
                <c:pt idx="1505">
                  <c:v>49866</c:v>
                </c:pt>
                <c:pt idx="1506">
                  <c:v>49873</c:v>
                </c:pt>
                <c:pt idx="1507">
                  <c:v>49880</c:v>
                </c:pt>
                <c:pt idx="1508">
                  <c:v>49887</c:v>
                </c:pt>
                <c:pt idx="1509">
                  <c:v>49894</c:v>
                </c:pt>
                <c:pt idx="1510">
                  <c:v>49901</c:v>
                </c:pt>
                <c:pt idx="1511">
                  <c:v>49908</c:v>
                </c:pt>
                <c:pt idx="1512">
                  <c:v>49915</c:v>
                </c:pt>
                <c:pt idx="1513">
                  <c:v>49922</c:v>
                </c:pt>
                <c:pt idx="1514">
                  <c:v>49929</c:v>
                </c:pt>
                <c:pt idx="1515">
                  <c:v>49936</c:v>
                </c:pt>
                <c:pt idx="1516">
                  <c:v>49943</c:v>
                </c:pt>
                <c:pt idx="1517">
                  <c:v>49950</c:v>
                </c:pt>
                <c:pt idx="1518">
                  <c:v>49957</c:v>
                </c:pt>
                <c:pt idx="1519">
                  <c:v>49964</c:v>
                </c:pt>
                <c:pt idx="1520">
                  <c:v>49971</c:v>
                </c:pt>
                <c:pt idx="1521">
                  <c:v>49978</c:v>
                </c:pt>
                <c:pt idx="1522">
                  <c:v>49985</c:v>
                </c:pt>
                <c:pt idx="1523">
                  <c:v>49992</c:v>
                </c:pt>
                <c:pt idx="1524">
                  <c:v>49999</c:v>
                </c:pt>
                <c:pt idx="1525">
                  <c:v>50006</c:v>
                </c:pt>
                <c:pt idx="1526">
                  <c:v>50013</c:v>
                </c:pt>
                <c:pt idx="1527">
                  <c:v>50020</c:v>
                </c:pt>
                <c:pt idx="1528">
                  <c:v>50027</c:v>
                </c:pt>
                <c:pt idx="1529">
                  <c:v>50038</c:v>
                </c:pt>
                <c:pt idx="1530">
                  <c:v>50045</c:v>
                </c:pt>
                <c:pt idx="1531">
                  <c:v>50052</c:v>
                </c:pt>
                <c:pt idx="1532">
                  <c:v>50059</c:v>
                </c:pt>
                <c:pt idx="1533">
                  <c:v>50066</c:v>
                </c:pt>
                <c:pt idx="1534">
                  <c:v>50073</c:v>
                </c:pt>
                <c:pt idx="1535">
                  <c:v>50080</c:v>
                </c:pt>
                <c:pt idx="1536">
                  <c:v>50087</c:v>
                </c:pt>
                <c:pt idx="1537">
                  <c:v>50094</c:v>
                </c:pt>
                <c:pt idx="1538">
                  <c:v>50101</c:v>
                </c:pt>
                <c:pt idx="1539">
                  <c:v>50108</c:v>
                </c:pt>
                <c:pt idx="1540">
                  <c:v>50115</c:v>
                </c:pt>
                <c:pt idx="1541">
                  <c:v>50122</c:v>
                </c:pt>
                <c:pt idx="1542">
                  <c:v>50129</c:v>
                </c:pt>
                <c:pt idx="1543">
                  <c:v>50137</c:v>
                </c:pt>
                <c:pt idx="1544">
                  <c:v>50144</c:v>
                </c:pt>
                <c:pt idx="1545">
                  <c:v>50151</c:v>
                </c:pt>
                <c:pt idx="1546">
                  <c:v>50158</c:v>
                </c:pt>
                <c:pt idx="1547">
                  <c:v>50165</c:v>
                </c:pt>
                <c:pt idx="1548">
                  <c:v>50172</c:v>
                </c:pt>
                <c:pt idx="1549">
                  <c:v>50179</c:v>
                </c:pt>
                <c:pt idx="1550">
                  <c:v>50186</c:v>
                </c:pt>
                <c:pt idx="1551">
                  <c:v>50193</c:v>
                </c:pt>
                <c:pt idx="1552">
                  <c:v>50200</c:v>
                </c:pt>
                <c:pt idx="1553">
                  <c:v>50207</c:v>
                </c:pt>
                <c:pt idx="1554">
                  <c:v>50214</c:v>
                </c:pt>
                <c:pt idx="1555">
                  <c:v>50221</c:v>
                </c:pt>
                <c:pt idx="1556">
                  <c:v>50228</c:v>
                </c:pt>
                <c:pt idx="1557">
                  <c:v>50235</c:v>
                </c:pt>
                <c:pt idx="1558">
                  <c:v>50242</c:v>
                </c:pt>
                <c:pt idx="1559">
                  <c:v>50249</c:v>
                </c:pt>
                <c:pt idx="1560">
                  <c:v>50256</c:v>
                </c:pt>
                <c:pt idx="1561">
                  <c:v>50263</c:v>
                </c:pt>
                <c:pt idx="1562">
                  <c:v>50270</c:v>
                </c:pt>
                <c:pt idx="1563">
                  <c:v>50277</c:v>
                </c:pt>
                <c:pt idx="1564">
                  <c:v>50284</c:v>
                </c:pt>
                <c:pt idx="1565">
                  <c:v>50291</c:v>
                </c:pt>
                <c:pt idx="1566">
                  <c:v>50298</c:v>
                </c:pt>
                <c:pt idx="1567">
                  <c:v>50305</c:v>
                </c:pt>
                <c:pt idx="1568">
                  <c:v>50312</c:v>
                </c:pt>
                <c:pt idx="1569">
                  <c:v>50319</c:v>
                </c:pt>
                <c:pt idx="1570">
                  <c:v>50326</c:v>
                </c:pt>
                <c:pt idx="1571">
                  <c:v>50333</c:v>
                </c:pt>
                <c:pt idx="1572">
                  <c:v>50340</c:v>
                </c:pt>
                <c:pt idx="1573">
                  <c:v>50347</c:v>
                </c:pt>
                <c:pt idx="1574">
                  <c:v>50354</c:v>
                </c:pt>
                <c:pt idx="1575">
                  <c:v>50361</c:v>
                </c:pt>
                <c:pt idx="1576">
                  <c:v>50368</c:v>
                </c:pt>
                <c:pt idx="1577">
                  <c:v>50375</c:v>
                </c:pt>
                <c:pt idx="1578">
                  <c:v>50382</c:v>
                </c:pt>
                <c:pt idx="1579">
                  <c:v>50389</c:v>
                </c:pt>
                <c:pt idx="1580">
                  <c:v>50396</c:v>
                </c:pt>
                <c:pt idx="1581">
                  <c:v>50403</c:v>
                </c:pt>
                <c:pt idx="1582">
                  <c:v>50410</c:v>
                </c:pt>
                <c:pt idx="1583">
                  <c:v>50417</c:v>
                </c:pt>
                <c:pt idx="1584">
                  <c:v>50424</c:v>
                </c:pt>
                <c:pt idx="1585">
                  <c:v>50431</c:v>
                </c:pt>
                <c:pt idx="1586">
                  <c:v>50438</c:v>
                </c:pt>
                <c:pt idx="1587">
                  <c:v>50445</c:v>
                </c:pt>
                <c:pt idx="1588">
                  <c:v>50452</c:v>
                </c:pt>
                <c:pt idx="1589">
                  <c:v>50459</c:v>
                </c:pt>
                <c:pt idx="1590">
                  <c:v>50466</c:v>
                </c:pt>
                <c:pt idx="1591">
                  <c:v>50473</c:v>
                </c:pt>
                <c:pt idx="1592">
                  <c:v>50480</c:v>
                </c:pt>
                <c:pt idx="1593">
                  <c:v>50487</c:v>
                </c:pt>
                <c:pt idx="1594">
                  <c:v>50494</c:v>
                </c:pt>
                <c:pt idx="1595">
                  <c:v>50501</c:v>
                </c:pt>
                <c:pt idx="1596">
                  <c:v>50508</c:v>
                </c:pt>
                <c:pt idx="1597">
                  <c:v>50515</c:v>
                </c:pt>
                <c:pt idx="1598">
                  <c:v>50522</c:v>
                </c:pt>
                <c:pt idx="1599">
                  <c:v>50529</c:v>
                </c:pt>
                <c:pt idx="1600">
                  <c:v>50536</c:v>
                </c:pt>
                <c:pt idx="1601">
                  <c:v>50543</c:v>
                </c:pt>
                <c:pt idx="1602">
                  <c:v>50550</c:v>
                </c:pt>
                <c:pt idx="1603">
                  <c:v>50557</c:v>
                </c:pt>
                <c:pt idx="1604">
                  <c:v>50564</c:v>
                </c:pt>
                <c:pt idx="1605">
                  <c:v>50571</c:v>
                </c:pt>
                <c:pt idx="1606">
                  <c:v>50578</c:v>
                </c:pt>
                <c:pt idx="1607">
                  <c:v>50585</c:v>
                </c:pt>
                <c:pt idx="1608">
                  <c:v>50592</c:v>
                </c:pt>
                <c:pt idx="1609">
                  <c:v>50599</c:v>
                </c:pt>
                <c:pt idx="1610">
                  <c:v>50606</c:v>
                </c:pt>
                <c:pt idx="1611">
                  <c:v>50613</c:v>
                </c:pt>
                <c:pt idx="1612">
                  <c:v>50620</c:v>
                </c:pt>
                <c:pt idx="1613">
                  <c:v>50627</c:v>
                </c:pt>
                <c:pt idx="1614">
                  <c:v>50634</c:v>
                </c:pt>
                <c:pt idx="1615">
                  <c:v>50641</c:v>
                </c:pt>
                <c:pt idx="1616">
                  <c:v>50648</c:v>
                </c:pt>
                <c:pt idx="1617">
                  <c:v>50655</c:v>
                </c:pt>
                <c:pt idx="1618">
                  <c:v>50662</c:v>
                </c:pt>
                <c:pt idx="1619">
                  <c:v>50669</c:v>
                </c:pt>
                <c:pt idx="1620">
                  <c:v>50676</c:v>
                </c:pt>
                <c:pt idx="1621">
                  <c:v>50683</c:v>
                </c:pt>
                <c:pt idx="1622">
                  <c:v>50690</c:v>
                </c:pt>
                <c:pt idx="1623">
                  <c:v>50697</c:v>
                </c:pt>
                <c:pt idx="1624">
                  <c:v>50704</c:v>
                </c:pt>
                <c:pt idx="1625">
                  <c:v>50711</c:v>
                </c:pt>
                <c:pt idx="1626">
                  <c:v>50718</c:v>
                </c:pt>
                <c:pt idx="1627">
                  <c:v>50725</c:v>
                </c:pt>
                <c:pt idx="1628">
                  <c:v>50732</c:v>
                </c:pt>
                <c:pt idx="1629">
                  <c:v>50739</c:v>
                </c:pt>
                <c:pt idx="1630">
                  <c:v>50746</c:v>
                </c:pt>
                <c:pt idx="1631">
                  <c:v>50753</c:v>
                </c:pt>
                <c:pt idx="1632">
                  <c:v>50760</c:v>
                </c:pt>
                <c:pt idx="1633">
                  <c:v>50768</c:v>
                </c:pt>
                <c:pt idx="1634">
                  <c:v>50775</c:v>
                </c:pt>
                <c:pt idx="1635">
                  <c:v>50782</c:v>
                </c:pt>
                <c:pt idx="1636">
                  <c:v>50789</c:v>
                </c:pt>
                <c:pt idx="1637">
                  <c:v>50796</c:v>
                </c:pt>
                <c:pt idx="1638">
                  <c:v>50803</c:v>
                </c:pt>
                <c:pt idx="1639">
                  <c:v>50810</c:v>
                </c:pt>
                <c:pt idx="1640">
                  <c:v>50817</c:v>
                </c:pt>
                <c:pt idx="1641">
                  <c:v>50824</c:v>
                </c:pt>
                <c:pt idx="1642">
                  <c:v>50831</c:v>
                </c:pt>
                <c:pt idx="1643">
                  <c:v>50838</c:v>
                </c:pt>
                <c:pt idx="1644">
                  <c:v>50845</c:v>
                </c:pt>
                <c:pt idx="1645">
                  <c:v>50852</c:v>
                </c:pt>
                <c:pt idx="1646">
                  <c:v>50859</c:v>
                </c:pt>
                <c:pt idx="1647">
                  <c:v>50866</c:v>
                </c:pt>
                <c:pt idx="1648">
                  <c:v>50873</c:v>
                </c:pt>
                <c:pt idx="1649">
                  <c:v>50880</c:v>
                </c:pt>
                <c:pt idx="1650">
                  <c:v>50887</c:v>
                </c:pt>
                <c:pt idx="1651">
                  <c:v>50894</c:v>
                </c:pt>
                <c:pt idx="1652">
                  <c:v>50901</c:v>
                </c:pt>
                <c:pt idx="1653">
                  <c:v>50908</c:v>
                </c:pt>
                <c:pt idx="1654">
                  <c:v>50915</c:v>
                </c:pt>
                <c:pt idx="1655">
                  <c:v>50922</c:v>
                </c:pt>
                <c:pt idx="1656">
                  <c:v>50929</c:v>
                </c:pt>
                <c:pt idx="1657">
                  <c:v>50936</c:v>
                </c:pt>
                <c:pt idx="1658">
                  <c:v>50943</c:v>
                </c:pt>
                <c:pt idx="1659">
                  <c:v>50950</c:v>
                </c:pt>
                <c:pt idx="1660">
                  <c:v>50957</c:v>
                </c:pt>
                <c:pt idx="1661">
                  <c:v>50964</c:v>
                </c:pt>
                <c:pt idx="1662">
                  <c:v>50971</c:v>
                </c:pt>
                <c:pt idx="1663">
                  <c:v>50978</c:v>
                </c:pt>
                <c:pt idx="1664">
                  <c:v>50985</c:v>
                </c:pt>
                <c:pt idx="1665">
                  <c:v>50992</c:v>
                </c:pt>
                <c:pt idx="1666">
                  <c:v>50999</c:v>
                </c:pt>
                <c:pt idx="1667">
                  <c:v>51006</c:v>
                </c:pt>
                <c:pt idx="1668">
                  <c:v>51013</c:v>
                </c:pt>
                <c:pt idx="1669">
                  <c:v>51020</c:v>
                </c:pt>
                <c:pt idx="1670">
                  <c:v>51027</c:v>
                </c:pt>
                <c:pt idx="1671">
                  <c:v>51034</c:v>
                </c:pt>
                <c:pt idx="1672">
                  <c:v>51041</c:v>
                </c:pt>
                <c:pt idx="1673">
                  <c:v>51048</c:v>
                </c:pt>
                <c:pt idx="1674">
                  <c:v>51055</c:v>
                </c:pt>
                <c:pt idx="1675">
                  <c:v>51062</c:v>
                </c:pt>
                <c:pt idx="1676">
                  <c:v>51069</c:v>
                </c:pt>
                <c:pt idx="1677">
                  <c:v>51076</c:v>
                </c:pt>
                <c:pt idx="1678">
                  <c:v>51083</c:v>
                </c:pt>
                <c:pt idx="1679">
                  <c:v>51090</c:v>
                </c:pt>
                <c:pt idx="1680">
                  <c:v>51097</c:v>
                </c:pt>
                <c:pt idx="1681">
                  <c:v>51104</c:v>
                </c:pt>
                <c:pt idx="1682">
                  <c:v>51111</c:v>
                </c:pt>
                <c:pt idx="1683">
                  <c:v>51118</c:v>
                </c:pt>
                <c:pt idx="1684">
                  <c:v>51125</c:v>
                </c:pt>
                <c:pt idx="1685">
                  <c:v>51132</c:v>
                </c:pt>
                <c:pt idx="1686">
                  <c:v>51139</c:v>
                </c:pt>
                <c:pt idx="1687">
                  <c:v>51146</c:v>
                </c:pt>
                <c:pt idx="1688">
                  <c:v>51153</c:v>
                </c:pt>
                <c:pt idx="1689">
                  <c:v>51160</c:v>
                </c:pt>
                <c:pt idx="1690">
                  <c:v>51167</c:v>
                </c:pt>
                <c:pt idx="1691">
                  <c:v>51174</c:v>
                </c:pt>
                <c:pt idx="1692">
                  <c:v>51181</c:v>
                </c:pt>
                <c:pt idx="1693">
                  <c:v>51188</c:v>
                </c:pt>
                <c:pt idx="1694">
                  <c:v>51195</c:v>
                </c:pt>
                <c:pt idx="1695">
                  <c:v>51202</c:v>
                </c:pt>
                <c:pt idx="1696">
                  <c:v>51209</c:v>
                </c:pt>
                <c:pt idx="1697">
                  <c:v>51216</c:v>
                </c:pt>
                <c:pt idx="1698">
                  <c:v>51223</c:v>
                </c:pt>
                <c:pt idx="1699">
                  <c:v>51230</c:v>
                </c:pt>
                <c:pt idx="1700">
                  <c:v>51237</c:v>
                </c:pt>
                <c:pt idx="1701">
                  <c:v>51244</c:v>
                </c:pt>
                <c:pt idx="1702">
                  <c:v>51251</c:v>
                </c:pt>
                <c:pt idx="1703">
                  <c:v>51258</c:v>
                </c:pt>
                <c:pt idx="1704">
                  <c:v>51265</c:v>
                </c:pt>
                <c:pt idx="1705">
                  <c:v>51272</c:v>
                </c:pt>
                <c:pt idx="1706">
                  <c:v>51279</c:v>
                </c:pt>
                <c:pt idx="1707">
                  <c:v>51286</c:v>
                </c:pt>
                <c:pt idx="1708">
                  <c:v>51293</c:v>
                </c:pt>
                <c:pt idx="1709">
                  <c:v>51300</c:v>
                </c:pt>
                <c:pt idx="1710">
                  <c:v>51307</c:v>
                </c:pt>
                <c:pt idx="1711">
                  <c:v>51314</c:v>
                </c:pt>
                <c:pt idx="1712">
                  <c:v>51321</c:v>
                </c:pt>
                <c:pt idx="1713">
                  <c:v>51328</c:v>
                </c:pt>
                <c:pt idx="1714">
                  <c:v>51335</c:v>
                </c:pt>
                <c:pt idx="1715">
                  <c:v>51342</c:v>
                </c:pt>
                <c:pt idx="1716">
                  <c:v>51349</c:v>
                </c:pt>
                <c:pt idx="1717">
                  <c:v>51356</c:v>
                </c:pt>
                <c:pt idx="1718">
                  <c:v>51363</c:v>
                </c:pt>
                <c:pt idx="1719">
                  <c:v>51370</c:v>
                </c:pt>
                <c:pt idx="1720">
                  <c:v>51377</c:v>
                </c:pt>
                <c:pt idx="1721">
                  <c:v>51384</c:v>
                </c:pt>
                <c:pt idx="1722">
                  <c:v>51391</c:v>
                </c:pt>
                <c:pt idx="1723">
                  <c:v>51398</c:v>
                </c:pt>
                <c:pt idx="1724">
                  <c:v>51405</c:v>
                </c:pt>
                <c:pt idx="1725">
                  <c:v>51412</c:v>
                </c:pt>
                <c:pt idx="1726">
                  <c:v>51419</c:v>
                </c:pt>
                <c:pt idx="1727">
                  <c:v>51426</c:v>
                </c:pt>
                <c:pt idx="1728">
                  <c:v>51433</c:v>
                </c:pt>
                <c:pt idx="1729">
                  <c:v>51440</c:v>
                </c:pt>
                <c:pt idx="1730">
                  <c:v>51447</c:v>
                </c:pt>
                <c:pt idx="1731">
                  <c:v>51454</c:v>
                </c:pt>
                <c:pt idx="1732">
                  <c:v>51461</c:v>
                </c:pt>
                <c:pt idx="1733">
                  <c:v>51468</c:v>
                </c:pt>
                <c:pt idx="1734">
                  <c:v>51475</c:v>
                </c:pt>
                <c:pt idx="1735">
                  <c:v>51482</c:v>
                </c:pt>
                <c:pt idx="1736">
                  <c:v>51489</c:v>
                </c:pt>
                <c:pt idx="1737">
                  <c:v>51497</c:v>
                </c:pt>
                <c:pt idx="1738">
                  <c:v>51504</c:v>
                </c:pt>
                <c:pt idx="1739">
                  <c:v>51511</c:v>
                </c:pt>
                <c:pt idx="1740">
                  <c:v>51518</c:v>
                </c:pt>
                <c:pt idx="1741">
                  <c:v>51525</c:v>
                </c:pt>
                <c:pt idx="1742">
                  <c:v>51532</c:v>
                </c:pt>
                <c:pt idx="1743">
                  <c:v>51539</c:v>
                </c:pt>
                <c:pt idx="1744">
                  <c:v>51546</c:v>
                </c:pt>
                <c:pt idx="1745">
                  <c:v>51553</c:v>
                </c:pt>
                <c:pt idx="1746">
                  <c:v>51560</c:v>
                </c:pt>
                <c:pt idx="1747">
                  <c:v>51567</c:v>
                </c:pt>
                <c:pt idx="1748">
                  <c:v>51574</c:v>
                </c:pt>
                <c:pt idx="1749">
                  <c:v>51581</c:v>
                </c:pt>
                <c:pt idx="1750">
                  <c:v>51588</c:v>
                </c:pt>
                <c:pt idx="1751">
                  <c:v>51595</c:v>
                </c:pt>
                <c:pt idx="1752">
                  <c:v>51602</c:v>
                </c:pt>
                <c:pt idx="1753">
                  <c:v>51609</c:v>
                </c:pt>
                <c:pt idx="1754">
                  <c:v>51616</c:v>
                </c:pt>
                <c:pt idx="1755">
                  <c:v>51623</c:v>
                </c:pt>
                <c:pt idx="1756">
                  <c:v>51630</c:v>
                </c:pt>
                <c:pt idx="1757">
                  <c:v>51637</c:v>
                </c:pt>
                <c:pt idx="1758">
                  <c:v>51644</c:v>
                </c:pt>
                <c:pt idx="1759">
                  <c:v>51651</c:v>
                </c:pt>
                <c:pt idx="1760">
                  <c:v>51658</c:v>
                </c:pt>
                <c:pt idx="1761">
                  <c:v>51665</c:v>
                </c:pt>
                <c:pt idx="1762">
                  <c:v>51672</c:v>
                </c:pt>
                <c:pt idx="1763">
                  <c:v>51679</c:v>
                </c:pt>
                <c:pt idx="1764">
                  <c:v>51686</c:v>
                </c:pt>
                <c:pt idx="1765">
                  <c:v>51693</c:v>
                </c:pt>
                <c:pt idx="1766">
                  <c:v>51700</c:v>
                </c:pt>
                <c:pt idx="1767">
                  <c:v>51707</c:v>
                </c:pt>
                <c:pt idx="1768">
                  <c:v>51714</c:v>
                </c:pt>
                <c:pt idx="1769">
                  <c:v>51721</c:v>
                </c:pt>
                <c:pt idx="1770">
                  <c:v>51728</c:v>
                </c:pt>
                <c:pt idx="1771">
                  <c:v>51735</c:v>
                </c:pt>
                <c:pt idx="1772">
                  <c:v>51742</c:v>
                </c:pt>
                <c:pt idx="1773">
                  <c:v>51749</c:v>
                </c:pt>
                <c:pt idx="1774">
                  <c:v>51756</c:v>
                </c:pt>
                <c:pt idx="1775">
                  <c:v>51763</c:v>
                </c:pt>
                <c:pt idx="1776">
                  <c:v>51770</c:v>
                </c:pt>
                <c:pt idx="1777">
                  <c:v>51777</c:v>
                </c:pt>
                <c:pt idx="1778">
                  <c:v>51784</c:v>
                </c:pt>
                <c:pt idx="1779">
                  <c:v>51791</c:v>
                </c:pt>
                <c:pt idx="1780">
                  <c:v>51798</c:v>
                </c:pt>
                <c:pt idx="1781">
                  <c:v>51805</c:v>
                </c:pt>
                <c:pt idx="1782">
                  <c:v>51812</c:v>
                </c:pt>
                <c:pt idx="1783">
                  <c:v>51819</c:v>
                </c:pt>
                <c:pt idx="1784">
                  <c:v>51826</c:v>
                </c:pt>
                <c:pt idx="1785">
                  <c:v>51833</c:v>
                </c:pt>
                <c:pt idx="1786">
                  <c:v>51840</c:v>
                </c:pt>
                <c:pt idx="1787">
                  <c:v>51847</c:v>
                </c:pt>
                <c:pt idx="1788">
                  <c:v>51854</c:v>
                </c:pt>
                <c:pt idx="1789">
                  <c:v>51862</c:v>
                </c:pt>
                <c:pt idx="1790">
                  <c:v>51869</c:v>
                </c:pt>
                <c:pt idx="1791">
                  <c:v>51876</c:v>
                </c:pt>
                <c:pt idx="1792">
                  <c:v>51883</c:v>
                </c:pt>
                <c:pt idx="1793">
                  <c:v>51890</c:v>
                </c:pt>
                <c:pt idx="1794">
                  <c:v>51897</c:v>
                </c:pt>
                <c:pt idx="1795">
                  <c:v>51904</c:v>
                </c:pt>
                <c:pt idx="1796">
                  <c:v>51911</c:v>
                </c:pt>
                <c:pt idx="1797">
                  <c:v>51918</c:v>
                </c:pt>
                <c:pt idx="1798">
                  <c:v>51925</c:v>
                </c:pt>
                <c:pt idx="1799">
                  <c:v>51932</c:v>
                </c:pt>
                <c:pt idx="1800">
                  <c:v>51939</c:v>
                </c:pt>
                <c:pt idx="1801">
                  <c:v>51946</c:v>
                </c:pt>
                <c:pt idx="1802">
                  <c:v>51953</c:v>
                </c:pt>
                <c:pt idx="1803">
                  <c:v>51964</c:v>
                </c:pt>
                <c:pt idx="1804">
                  <c:v>51971</c:v>
                </c:pt>
                <c:pt idx="1805">
                  <c:v>51978</c:v>
                </c:pt>
                <c:pt idx="1806">
                  <c:v>51985</c:v>
                </c:pt>
                <c:pt idx="1807">
                  <c:v>51992</c:v>
                </c:pt>
                <c:pt idx="1808">
                  <c:v>51999</c:v>
                </c:pt>
                <c:pt idx="1809">
                  <c:v>52006</c:v>
                </c:pt>
                <c:pt idx="1810">
                  <c:v>52013</c:v>
                </c:pt>
                <c:pt idx="1811">
                  <c:v>52020</c:v>
                </c:pt>
                <c:pt idx="1812">
                  <c:v>52027</c:v>
                </c:pt>
                <c:pt idx="1813">
                  <c:v>52034</c:v>
                </c:pt>
                <c:pt idx="1814">
                  <c:v>52041</c:v>
                </c:pt>
                <c:pt idx="1815">
                  <c:v>52048</c:v>
                </c:pt>
                <c:pt idx="1816">
                  <c:v>52055</c:v>
                </c:pt>
                <c:pt idx="1817">
                  <c:v>52062</c:v>
                </c:pt>
                <c:pt idx="1818">
                  <c:v>52069</c:v>
                </c:pt>
                <c:pt idx="1819">
                  <c:v>52076</c:v>
                </c:pt>
                <c:pt idx="1820">
                  <c:v>52083</c:v>
                </c:pt>
                <c:pt idx="1821">
                  <c:v>52090</c:v>
                </c:pt>
                <c:pt idx="1822">
                  <c:v>52097</c:v>
                </c:pt>
                <c:pt idx="1823">
                  <c:v>52104</c:v>
                </c:pt>
                <c:pt idx="1824">
                  <c:v>52111</c:v>
                </c:pt>
                <c:pt idx="1825">
                  <c:v>52118</c:v>
                </c:pt>
                <c:pt idx="1826">
                  <c:v>52125</c:v>
                </c:pt>
                <c:pt idx="1827">
                  <c:v>52132</c:v>
                </c:pt>
                <c:pt idx="1828">
                  <c:v>52139</c:v>
                </c:pt>
                <c:pt idx="1829">
                  <c:v>52146</c:v>
                </c:pt>
                <c:pt idx="1830">
                  <c:v>52153</c:v>
                </c:pt>
                <c:pt idx="1831">
                  <c:v>52160</c:v>
                </c:pt>
                <c:pt idx="1832">
                  <c:v>52167</c:v>
                </c:pt>
                <c:pt idx="1833">
                  <c:v>52174</c:v>
                </c:pt>
                <c:pt idx="1834">
                  <c:v>52181</c:v>
                </c:pt>
                <c:pt idx="1835">
                  <c:v>52188</c:v>
                </c:pt>
                <c:pt idx="1836">
                  <c:v>52195</c:v>
                </c:pt>
                <c:pt idx="1837">
                  <c:v>52202</c:v>
                </c:pt>
                <c:pt idx="1838">
                  <c:v>52209</c:v>
                </c:pt>
                <c:pt idx="1839">
                  <c:v>52216</c:v>
                </c:pt>
                <c:pt idx="1840">
                  <c:v>52223</c:v>
                </c:pt>
                <c:pt idx="1841">
                  <c:v>52230</c:v>
                </c:pt>
                <c:pt idx="1842">
                  <c:v>52237</c:v>
                </c:pt>
                <c:pt idx="1843">
                  <c:v>52244</c:v>
                </c:pt>
                <c:pt idx="1844">
                  <c:v>52251</c:v>
                </c:pt>
                <c:pt idx="1845">
                  <c:v>52258</c:v>
                </c:pt>
                <c:pt idx="1846">
                  <c:v>52265</c:v>
                </c:pt>
                <c:pt idx="1847">
                  <c:v>52272</c:v>
                </c:pt>
                <c:pt idx="1848">
                  <c:v>52279</c:v>
                </c:pt>
                <c:pt idx="1849">
                  <c:v>52286</c:v>
                </c:pt>
                <c:pt idx="1850">
                  <c:v>52293</c:v>
                </c:pt>
                <c:pt idx="1851">
                  <c:v>52300</c:v>
                </c:pt>
                <c:pt idx="1852">
                  <c:v>52307</c:v>
                </c:pt>
                <c:pt idx="1853">
                  <c:v>52314</c:v>
                </c:pt>
                <c:pt idx="1854">
                  <c:v>52321</c:v>
                </c:pt>
                <c:pt idx="1855">
                  <c:v>52328</c:v>
                </c:pt>
                <c:pt idx="1856">
                  <c:v>52335</c:v>
                </c:pt>
                <c:pt idx="1857">
                  <c:v>52342</c:v>
                </c:pt>
                <c:pt idx="1858">
                  <c:v>52349</c:v>
                </c:pt>
                <c:pt idx="1859">
                  <c:v>52356</c:v>
                </c:pt>
                <c:pt idx="1860">
                  <c:v>52363</c:v>
                </c:pt>
                <c:pt idx="1861">
                  <c:v>52370</c:v>
                </c:pt>
                <c:pt idx="1862">
                  <c:v>52377</c:v>
                </c:pt>
                <c:pt idx="1863">
                  <c:v>52384</c:v>
                </c:pt>
                <c:pt idx="1864">
                  <c:v>52391</c:v>
                </c:pt>
                <c:pt idx="1865">
                  <c:v>52398</c:v>
                </c:pt>
                <c:pt idx="1866">
                  <c:v>52405</c:v>
                </c:pt>
                <c:pt idx="1867">
                  <c:v>52412</c:v>
                </c:pt>
                <c:pt idx="1868">
                  <c:v>52419</c:v>
                </c:pt>
                <c:pt idx="1869">
                  <c:v>52426</c:v>
                </c:pt>
                <c:pt idx="1870">
                  <c:v>52433</c:v>
                </c:pt>
                <c:pt idx="1871">
                  <c:v>52440</c:v>
                </c:pt>
                <c:pt idx="1872">
                  <c:v>52447</c:v>
                </c:pt>
                <c:pt idx="1873">
                  <c:v>52454</c:v>
                </c:pt>
                <c:pt idx="1874">
                  <c:v>52461</c:v>
                </c:pt>
                <c:pt idx="1875">
                  <c:v>52468</c:v>
                </c:pt>
                <c:pt idx="1876">
                  <c:v>52475</c:v>
                </c:pt>
                <c:pt idx="1877">
                  <c:v>52482</c:v>
                </c:pt>
                <c:pt idx="1878">
                  <c:v>52489</c:v>
                </c:pt>
                <c:pt idx="1879">
                  <c:v>52496</c:v>
                </c:pt>
                <c:pt idx="1880">
                  <c:v>52503</c:v>
                </c:pt>
                <c:pt idx="1881">
                  <c:v>52510</c:v>
                </c:pt>
                <c:pt idx="1882">
                  <c:v>52517</c:v>
                </c:pt>
                <c:pt idx="1883">
                  <c:v>52524</c:v>
                </c:pt>
                <c:pt idx="1884">
                  <c:v>52531</c:v>
                </c:pt>
                <c:pt idx="1885">
                  <c:v>52538</c:v>
                </c:pt>
                <c:pt idx="1886">
                  <c:v>52545</c:v>
                </c:pt>
                <c:pt idx="1887">
                  <c:v>52552</c:v>
                </c:pt>
                <c:pt idx="1888">
                  <c:v>52559</c:v>
                </c:pt>
                <c:pt idx="1889">
                  <c:v>52566</c:v>
                </c:pt>
                <c:pt idx="1890">
                  <c:v>52573</c:v>
                </c:pt>
                <c:pt idx="1891">
                  <c:v>52580</c:v>
                </c:pt>
                <c:pt idx="1892">
                  <c:v>52587</c:v>
                </c:pt>
                <c:pt idx="1893">
                  <c:v>52594</c:v>
                </c:pt>
                <c:pt idx="1894">
                  <c:v>52601</c:v>
                </c:pt>
                <c:pt idx="1895">
                  <c:v>52608</c:v>
                </c:pt>
                <c:pt idx="1896">
                  <c:v>52615</c:v>
                </c:pt>
                <c:pt idx="1897">
                  <c:v>52622</c:v>
                </c:pt>
                <c:pt idx="1898">
                  <c:v>52629</c:v>
                </c:pt>
                <c:pt idx="1899">
                  <c:v>52636</c:v>
                </c:pt>
                <c:pt idx="1900">
                  <c:v>52643</c:v>
                </c:pt>
                <c:pt idx="1901">
                  <c:v>52650</c:v>
                </c:pt>
                <c:pt idx="1902">
                  <c:v>52657</c:v>
                </c:pt>
                <c:pt idx="1903">
                  <c:v>52664</c:v>
                </c:pt>
                <c:pt idx="1904">
                  <c:v>52671</c:v>
                </c:pt>
                <c:pt idx="1905">
                  <c:v>52678</c:v>
                </c:pt>
                <c:pt idx="1906">
                  <c:v>52685</c:v>
                </c:pt>
                <c:pt idx="1907">
                  <c:v>52692</c:v>
                </c:pt>
                <c:pt idx="1908">
                  <c:v>52699</c:v>
                </c:pt>
                <c:pt idx="1909">
                  <c:v>52706</c:v>
                </c:pt>
                <c:pt idx="1910">
                  <c:v>52713</c:v>
                </c:pt>
                <c:pt idx="1911">
                  <c:v>52720</c:v>
                </c:pt>
                <c:pt idx="1912">
                  <c:v>52727</c:v>
                </c:pt>
                <c:pt idx="1913">
                  <c:v>52734</c:v>
                </c:pt>
                <c:pt idx="1914">
                  <c:v>52741</c:v>
                </c:pt>
                <c:pt idx="1915">
                  <c:v>52748</c:v>
                </c:pt>
                <c:pt idx="1916">
                  <c:v>52755</c:v>
                </c:pt>
                <c:pt idx="1917">
                  <c:v>52762</c:v>
                </c:pt>
                <c:pt idx="1918">
                  <c:v>52769</c:v>
                </c:pt>
                <c:pt idx="1919">
                  <c:v>52776</c:v>
                </c:pt>
                <c:pt idx="1920">
                  <c:v>52783</c:v>
                </c:pt>
                <c:pt idx="1921">
                  <c:v>52790</c:v>
                </c:pt>
                <c:pt idx="1922">
                  <c:v>52797</c:v>
                </c:pt>
                <c:pt idx="1923">
                  <c:v>52804</c:v>
                </c:pt>
                <c:pt idx="1924">
                  <c:v>52811</c:v>
                </c:pt>
                <c:pt idx="1925">
                  <c:v>52818</c:v>
                </c:pt>
                <c:pt idx="1926">
                  <c:v>52825</c:v>
                </c:pt>
                <c:pt idx="1927">
                  <c:v>52832</c:v>
                </c:pt>
                <c:pt idx="1928">
                  <c:v>52839</c:v>
                </c:pt>
                <c:pt idx="1929">
                  <c:v>52846</c:v>
                </c:pt>
                <c:pt idx="1930">
                  <c:v>52853</c:v>
                </c:pt>
                <c:pt idx="1931">
                  <c:v>52860</c:v>
                </c:pt>
                <c:pt idx="1932">
                  <c:v>52867</c:v>
                </c:pt>
                <c:pt idx="1933">
                  <c:v>52874</c:v>
                </c:pt>
                <c:pt idx="1934">
                  <c:v>52881</c:v>
                </c:pt>
                <c:pt idx="1935">
                  <c:v>52888</c:v>
                </c:pt>
                <c:pt idx="1936">
                  <c:v>52895</c:v>
                </c:pt>
                <c:pt idx="1937">
                  <c:v>52902</c:v>
                </c:pt>
                <c:pt idx="1938">
                  <c:v>52909</c:v>
                </c:pt>
                <c:pt idx="1939">
                  <c:v>52916</c:v>
                </c:pt>
                <c:pt idx="1940">
                  <c:v>52923</c:v>
                </c:pt>
                <c:pt idx="1941">
                  <c:v>52930</c:v>
                </c:pt>
                <c:pt idx="1942">
                  <c:v>52937</c:v>
                </c:pt>
                <c:pt idx="1943">
                  <c:v>52944</c:v>
                </c:pt>
                <c:pt idx="1944">
                  <c:v>52951</c:v>
                </c:pt>
                <c:pt idx="1945">
                  <c:v>52959</c:v>
                </c:pt>
                <c:pt idx="1946">
                  <c:v>52966</c:v>
                </c:pt>
                <c:pt idx="1947">
                  <c:v>52973</c:v>
                </c:pt>
                <c:pt idx="1948">
                  <c:v>52980</c:v>
                </c:pt>
                <c:pt idx="1949">
                  <c:v>52987</c:v>
                </c:pt>
                <c:pt idx="1950">
                  <c:v>52994</c:v>
                </c:pt>
                <c:pt idx="1951">
                  <c:v>53001</c:v>
                </c:pt>
                <c:pt idx="1952">
                  <c:v>53008</c:v>
                </c:pt>
                <c:pt idx="1953">
                  <c:v>53015</c:v>
                </c:pt>
                <c:pt idx="1954">
                  <c:v>53022</c:v>
                </c:pt>
                <c:pt idx="1955">
                  <c:v>53029</c:v>
                </c:pt>
                <c:pt idx="1956">
                  <c:v>53036</c:v>
                </c:pt>
                <c:pt idx="1957">
                  <c:v>53043</c:v>
                </c:pt>
                <c:pt idx="1958">
                  <c:v>53050</c:v>
                </c:pt>
                <c:pt idx="1959">
                  <c:v>53057</c:v>
                </c:pt>
                <c:pt idx="1960">
                  <c:v>53064</c:v>
                </c:pt>
                <c:pt idx="1961">
                  <c:v>53071</c:v>
                </c:pt>
                <c:pt idx="1962">
                  <c:v>53078</c:v>
                </c:pt>
                <c:pt idx="1963">
                  <c:v>53085</c:v>
                </c:pt>
                <c:pt idx="1964">
                  <c:v>53092</c:v>
                </c:pt>
                <c:pt idx="1965">
                  <c:v>53099</c:v>
                </c:pt>
                <c:pt idx="1966">
                  <c:v>53106</c:v>
                </c:pt>
                <c:pt idx="1967">
                  <c:v>53113</c:v>
                </c:pt>
                <c:pt idx="1968">
                  <c:v>53120</c:v>
                </c:pt>
                <c:pt idx="1969">
                  <c:v>53127</c:v>
                </c:pt>
                <c:pt idx="1970">
                  <c:v>53134</c:v>
                </c:pt>
                <c:pt idx="1971">
                  <c:v>53141</c:v>
                </c:pt>
                <c:pt idx="1972">
                  <c:v>53148</c:v>
                </c:pt>
                <c:pt idx="1973">
                  <c:v>53155</c:v>
                </c:pt>
                <c:pt idx="1974">
                  <c:v>53162</c:v>
                </c:pt>
                <c:pt idx="1975">
                  <c:v>53169</c:v>
                </c:pt>
                <c:pt idx="1976">
                  <c:v>53176</c:v>
                </c:pt>
                <c:pt idx="1977">
                  <c:v>53183</c:v>
                </c:pt>
                <c:pt idx="1978">
                  <c:v>53190</c:v>
                </c:pt>
                <c:pt idx="1979">
                  <c:v>53197</c:v>
                </c:pt>
                <c:pt idx="1980">
                  <c:v>53204</c:v>
                </c:pt>
                <c:pt idx="1981">
                  <c:v>53211</c:v>
                </c:pt>
                <c:pt idx="1982">
                  <c:v>53218</c:v>
                </c:pt>
                <c:pt idx="1983">
                  <c:v>53225</c:v>
                </c:pt>
                <c:pt idx="1984">
                  <c:v>53232</c:v>
                </c:pt>
                <c:pt idx="1985">
                  <c:v>53239</c:v>
                </c:pt>
                <c:pt idx="1986">
                  <c:v>53246</c:v>
                </c:pt>
                <c:pt idx="1987">
                  <c:v>53253</c:v>
                </c:pt>
                <c:pt idx="1988">
                  <c:v>53260</c:v>
                </c:pt>
                <c:pt idx="1989">
                  <c:v>53267</c:v>
                </c:pt>
                <c:pt idx="1990">
                  <c:v>53274</c:v>
                </c:pt>
                <c:pt idx="1991">
                  <c:v>53281</c:v>
                </c:pt>
                <c:pt idx="1992">
                  <c:v>53288</c:v>
                </c:pt>
                <c:pt idx="1993">
                  <c:v>53295</c:v>
                </c:pt>
                <c:pt idx="1994">
                  <c:v>53302</c:v>
                </c:pt>
                <c:pt idx="1995">
                  <c:v>53309</c:v>
                </c:pt>
                <c:pt idx="1996">
                  <c:v>53316</c:v>
                </c:pt>
                <c:pt idx="1997">
                  <c:v>53323</c:v>
                </c:pt>
                <c:pt idx="1998">
                  <c:v>53330</c:v>
                </c:pt>
                <c:pt idx="1999">
                  <c:v>53337</c:v>
                </c:pt>
                <c:pt idx="2000">
                  <c:v>53344</c:v>
                </c:pt>
                <c:pt idx="2001">
                  <c:v>53351</c:v>
                </c:pt>
                <c:pt idx="2002">
                  <c:v>53358</c:v>
                </c:pt>
                <c:pt idx="2003">
                  <c:v>53365</c:v>
                </c:pt>
                <c:pt idx="2004">
                  <c:v>53372</c:v>
                </c:pt>
                <c:pt idx="2005">
                  <c:v>53379</c:v>
                </c:pt>
                <c:pt idx="2006">
                  <c:v>53386</c:v>
                </c:pt>
                <c:pt idx="2007">
                  <c:v>53393</c:v>
                </c:pt>
                <c:pt idx="2008">
                  <c:v>53400</c:v>
                </c:pt>
                <c:pt idx="2009">
                  <c:v>53407</c:v>
                </c:pt>
                <c:pt idx="2010">
                  <c:v>53414</c:v>
                </c:pt>
                <c:pt idx="2011">
                  <c:v>53421</c:v>
                </c:pt>
                <c:pt idx="2012">
                  <c:v>53428</c:v>
                </c:pt>
                <c:pt idx="2013">
                  <c:v>53435</c:v>
                </c:pt>
                <c:pt idx="2014">
                  <c:v>53442</c:v>
                </c:pt>
                <c:pt idx="2015">
                  <c:v>53449</c:v>
                </c:pt>
                <c:pt idx="2016">
                  <c:v>53456</c:v>
                </c:pt>
                <c:pt idx="2017">
                  <c:v>53463</c:v>
                </c:pt>
                <c:pt idx="2018">
                  <c:v>53470</c:v>
                </c:pt>
                <c:pt idx="2019">
                  <c:v>53477</c:v>
                </c:pt>
                <c:pt idx="2020">
                  <c:v>53484</c:v>
                </c:pt>
                <c:pt idx="2021">
                  <c:v>53491</c:v>
                </c:pt>
                <c:pt idx="2022">
                  <c:v>53498</c:v>
                </c:pt>
                <c:pt idx="2023">
                  <c:v>53505</c:v>
                </c:pt>
                <c:pt idx="2024">
                  <c:v>53512</c:v>
                </c:pt>
                <c:pt idx="2025">
                  <c:v>53519</c:v>
                </c:pt>
                <c:pt idx="2026">
                  <c:v>53526</c:v>
                </c:pt>
                <c:pt idx="2027">
                  <c:v>53533</c:v>
                </c:pt>
                <c:pt idx="2028">
                  <c:v>53540</c:v>
                </c:pt>
                <c:pt idx="2029">
                  <c:v>53547</c:v>
                </c:pt>
                <c:pt idx="2030">
                  <c:v>53554</c:v>
                </c:pt>
                <c:pt idx="2031">
                  <c:v>53561</c:v>
                </c:pt>
                <c:pt idx="2032">
                  <c:v>53568</c:v>
                </c:pt>
                <c:pt idx="2033">
                  <c:v>53575</c:v>
                </c:pt>
                <c:pt idx="2034">
                  <c:v>53582</c:v>
                </c:pt>
                <c:pt idx="2035">
                  <c:v>53589</c:v>
                </c:pt>
                <c:pt idx="2036">
                  <c:v>53596</c:v>
                </c:pt>
                <c:pt idx="2037">
                  <c:v>53603</c:v>
                </c:pt>
                <c:pt idx="2038">
                  <c:v>53610</c:v>
                </c:pt>
                <c:pt idx="2039">
                  <c:v>53617</c:v>
                </c:pt>
                <c:pt idx="2040">
                  <c:v>53624</c:v>
                </c:pt>
                <c:pt idx="2041">
                  <c:v>53631</c:v>
                </c:pt>
                <c:pt idx="2042">
                  <c:v>53638</c:v>
                </c:pt>
                <c:pt idx="2043">
                  <c:v>53645</c:v>
                </c:pt>
                <c:pt idx="2044">
                  <c:v>53652</c:v>
                </c:pt>
                <c:pt idx="2045">
                  <c:v>53659</c:v>
                </c:pt>
                <c:pt idx="2046">
                  <c:v>53666</c:v>
                </c:pt>
                <c:pt idx="2047">
                  <c:v>53673</c:v>
                </c:pt>
                <c:pt idx="2048">
                  <c:v>53680</c:v>
                </c:pt>
                <c:pt idx="2049">
                  <c:v>53688</c:v>
                </c:pt>
                <c:pt idx="2050">
                  <c:v>53695</c:v>
                </c:pt>
                <c:pt idx="2051">
                  <c:v>53702</c:v>
                </c:pt>
                <c:pt idx="2052">
                  <c:v>53709</c:v>
                </c:pt>
                <c:pt idx="2053">
                  <c:v>53716</c:v>
                </c:pt>
                <c:pt idx="2054">
                  <c:v>53723</c:v>
                </c:pt>
                <c:pt idx="2055">
                  <c:v>53730</c:v>
                </c:pt>
                <c:pt idx="2056">
                  <c:v>53737</c:v>
                </c:pt>
                <c:pt idx="2057">
                  <c:v>53744</c:v>
                </c:pt>
                <c:pt idx="2058">
                  <c:v>53751</c:v>
                </c:pt>
                <c:pt idx="2059">
                  <c:v>53758</c:v>
                </c:pt>
                <c:pt idx="2060">
                  <c:v>53765</c:v>
                </c:pt>
                <c:pt idx="2061">
                  <c:v>53772</c:v>
                </c:pt>
                <c:pt idx="2062">
                  <c:v>53779</c:v>
                </c:pt>
                <c:pt idx="2063">
                  <c:v>53786</c:v>
                </c:pt>
                <c:pt idx="2064">
                  <c:v>53793</c:v>
                </c:pt>
                <c:pt idx="2065">
                  <c:v>53800</c:v>
                </c:pt>
                <c:pt idx="2066">
                  <c:v>53807</c:v>
                </c:pt>
                <c:pt idx="2067">
                  <c:v>53814</c:v>
                </c:pt>
                <c:pt idx="2068">
                  <c:v>53821</c:v>
                </c:pt>
                <c:pt idx="2069">
                  <c:v>53828</c:v>
                </c:pt>
                <c:pt idx="2070">
                  <c:v>53835</c:v>
                </c:pt>
                <c:pt idx="2071">
                  <c:v>53842</c:v>
                </c:pt>
                <c:pt idx="2072">
                  <c:v>53849</c:v>
                </c:pt>
                <c:pt idx="2073">
                  <c:v>53856</c:v>
                </c:pt>
                <c:pt idx="2074">
                  <c:v>53863</c:v>
                </c:pt>
                <c:pt idx="2075">
                  <c:v>53870</c:v>
                </c:pt>
                <c:pt idx="2076">
                  <c:v>53877</c:v>
                </c:pt>
                <c:pt idx="2077">
                  <c:v>53884</c:v>
                </c:pt>
                <c:pt idx="2078">
                  <c:v>53891</c:v>
                </c:pt>
                <c:pt idx="2079">
                  <c:v>53898</c:v>
                </c:pt>
                <c:pt idx="2080">
                  <c:v>53905</c:v>
                </c:pt>
                <c:pt idx="2081">
                  <c:v>53912</c:v>
                </c:pt>
                <c:pt idx="2082">
                  <c:v>53919</c:v>
                </c:pt>
                <c:pt idx="2083">
                  <c:v>53926</c:v>
                </c:pt>
                <c:pt idx="2084">
                  <c:v>53933</c:v>
                </c:pt>
                <c:pt idx="2085">
                  <c:v>53940</c:v>
                </c:pt>
                <c:pt idx="2086">
                  <c:v>53947</c:v>
                </c:pt>
                <c:pt idx="2087">
                  <c:v>53954</c:v>
                </c:pt>
                <c:pt idx="2088">
                  <c:v>53961</c:v>
                </c:pt>
                <c:pt idx="2089">
                  <c:v>53968</c:v>
                </c:pt>
                <c:pt idx="2090">
                  <c:v>53975</c:v>
                </c:pt>
                <c:pt idx="2091">
                  <c:v>53982</c:v>
                </c:pt>
                <c:pt idx="2092">
                  <c:v>53989</c:v>
                </c:pt>
                <c:pt idx="2093">
                  <c:v>53996</c:v>
                </c:pt>
                <c:pt idx="2094">
                  <c:v>54003</c:v>
                </c:pt>
                <c:pt idx="2095">
                  <c:v>54010</c:v>
                </c:pt>
                <c:pt idx="2096">
                  <c:v>54017</c:v>
                </c:pt>
                <c:pt idx="2097">
                  <c:v>54024</c:v>
                </c:pt>
                <c:pt idx="2098">
                  <c:v>54031</c:v>
                </c:pt>
                <c:pt idx="2099">
                  <c:v>54038</c:v>
                </c:pt>
                <c:pt idx="2100">
                  <c:v>54045</c:v>
                </c:pt>
                <c:pt idx="2101">
                  <c:v>54053</c:v>
                </c:pt>
                <c:pt idx="2102">
                  <c:v>54060</c:v>
                </c:pt>
                <c:pt idx="2103">
                  <c:v>54067</c:v>
                </c:pt>
                <c:pt idx="2104">
                  <c:v>54074</c:v>
                </c:pt>
                <c:pt idx="2105">
                  <c:v>54081</c:v>
                </c:pt>
                <c:pt idx="2106">
                  <c:v>54088</c:v>
                </c:pt>
                <c:pt idx="2107">
                  <c:v>54095</c:v>
                </c:pt>
                <c:pt idx="2108">
                  <c:v>54102</c:v>
                </c:pt>
                <c:pt idx="2109">
                  <c:v>54109</c:v>
                </c:pt>
                <c:pt idx="2110">
                  <c:v>54116</c:v>
                </c:pt>
                <c:pt idx="2111">
                  <c:v>54123</c:v>
                </c:pt>
                <c:pt idx="2112">
                  <c:v>54130</c:v>
                </c:pt>
                <c:pt idx="2113">
                  <c:v>54137</c:v>
                </c:pt>
                <c:pt idx="2114">
                  <c:v>54144</c:v>
                </c:pt>
                <c:pt idx="2115">
                  <c:v>54155</c:v>
                </c:pt>
                <c:pt idx="2116">
                  <c:v>54162</c:v>
                </c:pt>
                <c:pt idx="2117">
                  <c:v>54169</c:v>
                </c:pt>
                <c:pt idx="2118">
                  <c:v>54176</c:v>
                </c:pt>
                <c:pt idx="2119">
                  <c:v>54183</c:v>
                </c:pt>
                <c:pt idx="2120">
                  <c:v>54190</c:v>
                </c:pt>
                <c:pt idx="2121">
                  <c:v>54197</c:v>
                </c:pt>
                <c:pt idx="2122">
                  <c:v>54204</c:v>
                </c:pt>
                <c:pt idx="2123">
                  <c:v>54211</c:v>
                </c:pt>
                <c:pt idx="2124">
                  <c:v>54218</c:v>
                </c:pt>
                <c:pt idx="2125">
                  <c:v>54225</c:v>
                </c:pt>
                <c:pt idx="2126">
                  <c:v>54232</c:v>
                </c:pt>
                <c:pt idx="2127">
                  <c:v>54239</c:v>
                </c:pt>
                <c:pt idx="2128">
                  <c:v>54246</c:v>
                </c:pt>
                <c:pt idx="2129">
                  <c:v>54253</c:v>
                </c:pt>
                <c:pt idx="2130">
                  <c:v>54260</c:v>
                </c:pt>
                <c:pt idx="2131">
                  <c:v>54267</c:v>
                </c:pt>
                <c:pt idx="2132">
                  <c:v>54274</c:v>
                </c:pt>
                <c:pt idx="2133">
                  <c:v>54281</c:v>
                </c:pt>
                <c:pt idx="2134">
                  <c:v>54288</c:v>
                </c:pt>
                <c:pt idx="2135">
                  <c:v>54295</c:v>
                </c:pt>
                <c:pt idx="2136">
                  <c:v>54302</c:v>
                </c:pt>
                <c:pt idx="2137">
                  <c:v>54309</c:v>
                </c:pt>
                <c:pt idx="2138">
                  <c:v>54316</c:v>
                </c:pt>
                <c:pt idx="2139">
                  <c:v>54323</c:v>
                </c:pt>
                <c:pt idx="2140">
                  <c:v>54330</c:v>
                </c:pt>
                <c:pt idx="2141">
                  <c:v>54337</c:v>
                </c:pt>
                <c:pt idx="2142">
                  <c:v>54344</c:v>
                </c:pt>
                <c:pt idx="2143">
                  <c:v>54351</c:v>
                </c:pt>
                <c:pt idx="2144">
                  <c:v>54358</c:v>
                </c:pt>
                <c:pt idx="2145">
                  <c:v>54365</c:v>
                </c:pt>
                <c:pt idx="2146">
                  <c:v>54372</c:v>
                </c:pt>
                <c:pt idx="2147">
                  <c:v>54379</c:v>
                </c:pt>
                <c:pt idx="2148">
                  <c:v>54386</c:v>
                </c:pt>
                <c:pt idx="2149">
                  <c:v>54393</c:v>
                </c:pt>
                <c:pt idx="2150">
                  <c:v>54400</c:v>
                </c:pt>
                <c:pt idx="2151">
                  <c:v>54407</c:v>
                </c:pt>
                <c:pt idx="2152">
                  <c:v>54414</c:v>
                </c:pt>
                <c:pt idx="2153">
                  <c:v>54421</c:v>
                </c:pt>
                <c:pt idx="2154">
                  <c:v>54428</c:v>
                </c:pt>
                <c:pt idx="2155">
                  <c:v>54435</c:v>
                </c:pt>
                <c:pt idx="2156">
                  <c:v>54442</c:v>
                </c:pt>
                <c:pt idx="2157">
                  <c:v>54449</c:v>
                </c:pt>
                <c:pt idx="2158">
                  <c:v>54456</c:v>
                </c:pt>
                <c:pt idx="2159">
                  <c:v>54463</c:v>
                </c:pt>
                <c:pt idx="2160">
                  <c:v>54470</c:v>
                </c:pt>
                <c:pt idx="2161">
                  <c:v>54477</c:v>
                </c:pt>
                <c:pt idx="2162">
                  <c:v>54484</c:v>
                </c:pt>
                <c:pt idx="2163">
                  <c:v>54491</c:v>
                </c:pt>
                <c:pt idx="2164">
                  <c:v>54498</c:v>
                </c:pt>
                <c:pt idx="2165">
                  <c:v>54505</c:v>
                </c:pt>
                <c:pt idx="2166">
                  <c:v>54512</c:v>
                </c:pt>
                <c:pt idx="2167">
                  <c:v>54519</c:v>
                </c:pt>
                <c:pt idx="2168">
                  <c:v>54526</c:v>
                </c:pt>
                <c:pt idx="2169">
                  <c:v>54533</c:v>
                </c:pt>
                <c:pt idx="2170">
                  <c:v>54540</c:v>
                </c:pt>
                <c:pt idx="2171">
                  <c:v>54547</c:v>
                </c:pt>
                <c:pt idx="2172">
                  <c:v>54554</c:v>
                </c:pt>
                <c:pt idx="2173">
                  <c:v>54561</c:v>
                </c:pt>
                <c:pt idx="2174">
                  <c:v>54568</c:v>
                </c:pt>
                <c:pt idx="2175">
                  <c:v>54575</c:v>
                </c:pt>
                <c:pt idx="2176">
                  <c:v>54582</c:v>
                </c:pt>
                <c:pt idx="2177">
                  <c:v>54589</c:v>
                </c:pt>
                <c:pt idx="2178">
                  <c:v>54596</c:v>
                </c:pt>
                <c:pt idx="2179">
                  <c:v>54603</c:v>
                </c:pt>
                <c:pt idx="2180">
                  <c:v>54610</c:v>
                </c:pt>
                <c:pt idx="2181">
                  <c:v>54617</c:v>
                </c:pt>
                <c:pt idx="2182">
                  <c:v>54624</c:v>
                </c:pt>
                <c:pt idx="2183">
                  <c:v>54631</c:v>
                </c:pt>
                <c:pt idx="2184">
                  <c:v>54638</c:v>
                </c:pt>
                <c:pt idx="2185">
                  <c:v>54645</c:v>
                </c:pt>
                <c:pt idx="2186">
                  <c:v>54652</c:v>
                </c:pt>
                <c:pt idx="2187">
                  <c:v>54659</c:v>
                </c:pt>
                <c:pt idx="2188">
                  <c:v>54666</c:v>
                </c:pt>
                <c:pt idx="2189">
                  <c:v>54673</c:v>
                </c:pt>
                <c:pt idx="2190">
                  <c:v>54680</c:v>
                </c:pt>
                <c:pt idx="2191">
                  <c:v>54687</c:v>
                </c:pt>
                <c:pt idx="2192">
                  <c:v>54694</c:v>
                </c:pt>
                <c:pt idx="2193">
                  <c:v>54701</c:v>
                </c:pt>
                <c:pt idx="2194">
                  <c:v>54708</c:v>
                </c:pt>
                <c:pt idx="2195">
                  <c:v>54715</c:v>
                </c:pt>
                <c:pt idx="2196">
                  <c:v>54722</c:v>
                </c:pt>
                <c:pt idx="2197">
                  <c:v>54729</c:v>
                </c:pt>
                <c:pt idx="2198">
                  <c:v>54736</c:v>
                </c:pt>
                <c:pt idx="2199">
                  <c:v>54743</c:v>
                </c:pt>
                <c:pt idx="2200">
                  <c:v>54750</c:v>
                </c:pt>
                <c:pt idx="2201">
                  <c:v>54757</c:v>
                </c:pt>
                <c:pt idx="2202">
                  <c:v>54764</c:v>
                </c:pt>
                <c:pt idx="2203">
                  <c:v>54771</c:v>
                </c:pt>
                <c:pt idx="2204">
                  <c:v>54778</c:v>
                </c:pt>
                <c:pt idx="2205">
                  <c:v>54786</c:v>
                </c:pt>
                <c:pt idx="2206">
                  <c:v>54793</c:v>
                </c:pt>
                <c:pt idx="2207">
                  <c:v>54800</c:v>
                </c:pt>
                <c:pt idx="2208">
                  <c:v>54807</c:v>
                </c:pt>
                <c:pt idx="2209">
                  <c:v>54814</c:v>
                </c:pt>
                <c:pt idx="2210">
                  <c:v>54821</c:v>
                </c:pt>
                <c:pt idx="2211">
                  <c:v>54828</c:v>
                </c:pt>
                <c:pt idx="2212">
                  <c:v>54835</c:v>
                </c:pt>
                <c:pt idx="2213">
                  <c:v>54842</c:v>
                </c:pt>
                <c:pt idx="2214">
                  <c:v>54849</c:v>
                </c:pt>
                <c:pt idx="2215">
                  <c:v>54856</c:v>
                </c:pt>
                <c:pt idx="2216">
                  <c:v>54863</c:v>
                </c:pt>
                <c:pt idx="2217">
                  <c:v>54870</c:v>
                </c:pt>
                <c:pt idx="2218">
                  <c:v>54877</c:v>
                </c:pt>
                <c:pt idx="2219">
                  <c:v>54884</c:v>
                </c:pt>
                <c:pt idx="2220">
                  <c:v>54891</c:v>
                </c:pt>
                <c:pt idx="2221">
                  <c:v>54898</c:v>
                </c:pt>
                <c:pt idx="2222">
                  <c:v>54905</c:v>
                </c:pt>
                <c:pt idx="2223">
                  <c:v>54912</c:v>
                </c:pt>
                <c:pt idx="2224">
                  <c:v>54919</c:v>
                </c:pt>
                <c:pt idx="2225">
                  <c:v>54926</c:v>
                </c:pt>
                <c:pt idx="2226">
                  <c:v>54933</c:v>
                </c:pt>
                <c:pt idx="2227">
                  <c:v>54940</c:v>
                </c:pt>
                <c:pt idx="2228">
                  <c:v>54947</c:v>
                </c:pt>
                <c:pt idx="2229">
                  <c:v>54954</c:v>
                </c:pt>
                <c:pt idx="2230">
                  <c:v>54961</c:v>
                </c:pt>
                <c:pt idx="2231">
                  <c:v>54968</c:v>
                </c:pt>
                <c:pt idx="2232">
                  <c:v>54975</c:v>
                </c:pt>
                <c:pt idx="2233">
                  <c:v>54982</c:v>
                </c:pt>
                <c:pt idx="2234">
                  <c:v>54989</c:v>
                </c:pt>
                <c:pt idx="2235">
                  <c:v>54996</c:v>
                </c:pt>
                <c:pt idx="2236">
                  <c:v>55003</c:v>
                </c:pt>
                <c:pt idx="2237">
                  <c:v>55010</c:v>
                </c:pt>
                <c:pt idx="2238">
                  <c:v>55017</c:v>
                </c:pt>
                <c:pt idx="2239">
                  <c:v>55024</c:v>
                </c:pt>
                <c:pt idx="2240">
                  <c:v>55031</c:v>
                </c:pt>
                <c:pt idx="2241">
                  <c:v>55038</c:v>
                </c:pt>
                <c:pt idx="2242">
                  <c:v>55045</c:v>
                </c:pt>
                <c:pt idx="2243">
                  <c:v>55052</c:v>
                </c:pt>
                <c:pt idx="2244">
                  <c:v>55059</c:v>
                </c:pt>
                <c:pt idx="2245">
                  <c:v>55066</c:v>
                </c:pt>
                <c:pt idx="2246">
                  <c:v>55073</c:v>
                </c:pt>
                <c:pt idx="2247">
                  <c:v>55080</c:v>
                </c:pt>
                <c:pt idx="2248">
                  <c:v>55087</c:v>
                </c:pt>
                <c:pt idx="2249">
                  <c:v>55094</c:v>
                </c:pt>
                <c:pt idx="2250">
                  <c:v>55101</c:v>
                </c:pt>
                <c:pt idx="2251">
                  <c:v>55108</c:v>
                </c:pt>
                <c:pt idx="2252">
                  <c:v>55115</c:v>
                </c:pt>
                <c:pt idx="2253">
                  <c:v>55122</c:v>
                </c:pt>
                <c:pt idx="2254">
                  <c:v>55129</c:v>
                </c:pt>
                <c:pt idx="2255">
                  <c:v>55136</c:v>
                </c:pt>
                <c:pt idx="2256">
                  <c:v>55143</c:v>
                </c:pt>
                <c:pt idx="2257">
                  <c:v>55150</c:v>
                </c:pt>
                <c:pt idx="2258">
                  <c:v>55157</c:v>
                </c:pt>
                <c:pt idx="2259">
                  <c:v>55164</c:v>
                </c:pt>
                <c:pt idx="2260">
                  <c:v>55171</c:v>
                </c:pt>
                <c:pt idx="2261">
                  <c:v>55178</c:v>
                </c:pt>
                <c:pt idx="2262">
                  <c:v>55185</c:v>
                </c:pt>
                <c:pt idx="2263">
                  <c:v>55192</c:v>
                </c:pt>
                <c:pt idx="2264">
                  <c:v>55199</c:v>
                </c:pt>
                <c:pt idx="2265">
                  <c:v>55206</c:v>
                </c:pt>
                <c:pt idx="2266">
                  <c:v>55213</c:v>
                </c:pt>
                <c:pt idx="2267">
                  <c:v>55220</c:v>
                </c:pt>
                <c:pt idx="2268">
                  <c:v>55227</c:v>
                </c:pt>
                <c:pt idx="2269">
                  <c:v>55234</c:v>
                </c:pt>
                <c:pt idx="2270">
                  <c:v>55241</c:v>
                </c:pt>
                <c:pt idx="2271">
                  <c:v>55248</c:v>
                </c:pt>
                <c:pt idx="2272">
                  <c:v>55255</c:v>
                </c:pt>
                <c:pt idx="2273">
                  <c:v>55262</c:v>
                </c:pt>
                <c:pt idx="2274">
                  <c:v>55269</c:v>
                </c:pt>
                <c:pt idx="2275">
                  <c:v>55276</c:v>
                </c:pt>
                <c:pt idx="2276">
                  <c:v>55283</c:v>
                </c:pt>
                <c:pt idx="2277">
                  <c:v>55290</c:v>
                </c:pt>
                <c:pt idx="2278">
                  <c:v>55297</c:v>
                </c:pt>
                <c:pt idx="2279">
                  <c:v>55304</c:v>
                </c:pt>
                <c:pt idx="2280">
                  <c:v>55311</c:v>
                </c:pt>
                <c:pt idx="2281">
                  <c:v>55318</c:v>
                </c:pt>
                <c:pt idx="2282">
                  <c:v>55325</c:v>
                </c:pt>
                <c:pt idx="2283">
                  <c:v>55332</c:v>
                </c:pt>
                <c:pt idx="2284">
                  <c:v>55339</c:v>
                </c:pt>
                <c:pt idx="2285">
                  <c:v>55346</c:v>
                </c:pt>
                <c:pt idx="2286">
                  <c:v>55353</c:v>
                </c:pt>
                <c:pt idx="2287">
                  <c:v>55360</c:v>
                </c:pt>
                <c:pt idx="2288">
                  <c:v>55367</c:v>
                </c:pt>
                <c:pt idx="2289">
                  <c:v>55374</c:v>
                </c:pt>
                <c:pt idx="2290">
                  <c:v>55381</c:v>
                </c:pt>
                <c:pt idx="2291">
                  <c:v>55388</c:v>
                </c:pt>
                <c:pt idx="2292">
                  <c:v>55395</c:v>
                </c:pt>
                <c:pt idx="2293">
                  <c:v>55402</c:v>
                </c:pt>
                <c:pt idx="2294">
                  <c:v>55409</c:v>
                </c:pt>
                <c:pt idx="2295">
                  <c:v>55416</c:v>
                </c:pt>
                <c:pt idx="2296">
                  <c:v>55423</c:v>
                </c:pt>
                <c:pt idx="2297">
                  <c:v>55430</c:v>
                </c:pt>
                <c:pt idx="2298">
                  <c:v>55437</c:v>
                </c:pt>
                <c:pt idx="2299">
                  <c:v>55444</c:v>
                </c:pt>
                <c:pt idx="2300">
                  <c:v>55451</c:v>
                </c:pt>
                <c:pt idx="2301">
                  <c:v>55458</c:v>
                </c:pt>
                <c:pt idx="2302">
                  <c:v>55465</c:v>
                </c:pt>
                <c:pt idx="2303">
                  <c:v>55472</c:v>
                </c:pt>
                <c:pt idx="2304">
                  <c:v>55479</c:v>
                </c:pt>
                <c:pt idx="2305">
                  <c:v>55486</c:v>
                </c:pt>
                <c:pt idx="2306">
                  <c:v>55493</c:v>
                </c:pt>
                <c:pt idx="2307">
                  <c:v>55500</c:v>
                </c:pt>
                <c:pt idx="2308">
                  <c:v>55507</c:v>
                </c:pt>
                <c:pt idx="2309">
                  <c:v>55514</c:v>
                </c:pt>
                <c:pt idx="2310">
                  <c:v>55521</c:v>
                </c:pt>
                <c:pt idx="2311">
                  <c:v>55528</c:v>
                </c:pt>
                <c:pt idx="2312">
                  <c:v>55535</c:v>
                </c:pt>
                <c:pt idx="2313">
                  <c:v>55542</c:v>
                </c:pt>
                <c:pt idx="2314">
                  <c:v>55549</c:v>
                </c:pt>
                <c:pt idx="2315">
                  <c:v>55556</c:v>
                </c:pt>
                <c:pt idx="2316">
                  <c:v>55563</c:v>
                </c:pt>
                <c:pt idx="2317">
                  <c:v>55570</c:v>
                </c:pt>
                <c:pt idx="2318">
                  <c:v>55577</c:v>
                </c:pt>
                <c:pt idx="2319">
                  <c:v>55584</c:v>
                </c:pt>
                <c:pt idx="2320">
                  <c:v>55591</c:v>
                </c:pt>
                <c:pt idx="2321">
                  <c:v>55598</c:v>
                </c:pt>
                <c:pt idx="2322">
                  <c:v>55605</c:v>
                </c:pt>
                <c:pt idx="2323">
                  <c:v>55612</c:v>
                </c:pt>
                <c:pt idx="2324">
                  <c:v>55619</c:v>
                </c:pt>
                <c:pt idx="2325">
                  <c:v>55626</c:v>
                </c:pt>
                <c:pt idx="2326">
                  <c:v>55633</c:v>
                </c:pt>
                <c:pt idx="2327">
                  <c:v>55640</c:v>
                </c:pt>
                <c:pt idx="2328">
                  <c:v>55647</c:v>
                </c:pt>
                <c:pt idx="2329">
                  <c:v>55654</c:v>
                </c:pt>
                <c:pt idx="2330">
                  <c:v>55661</c:v>
                </c:pt>
                <c:pt idx="2331">
                  <c:v>55668</c:v>
                </c:pt>
                <c:pt idx="2332">
                  <c:v>55675</c:v>
                </c:pt>
                <c:pt idx="2333">
                  <c:v>55682</c:v>
                </c:pt>
                <c:pt idx="2334">
                  <c:v>55689</c:v>
                </c:pt>
                <c:pt idx="2335">
                  <c:v>55696</c:v>
                </c:pt>
                <c:pt idx="2336">
                  <c:v>55703</c:v>
                </c:pt>
                <c:pt idx="2337">
                  <c:v>55710</c:v>
                </c:pt>
                <c:pt idx="2338">
                  <c:v>55717</c:v>
                </c:pt>
                <c:pt idx="2339">
                  <c:v>55724</c:v>
                </c:pt>
                <c:pt idx="2340">
                  <c:v>55731</c:v>
                </c:pt>
                <c:pt idx="2341">
                  <c:v>55738</c:v>
                </c:pt>
                <c:pt idx="2342">
                  <c:v>55745</c:v>
                </c:pt>
                <c:pt idx="2343">
                  <c:v>55752</c:v>
                </c:pt>
                <c:pt idx="2344">
                  <c:v>55759</c:v>
                </c:pt>
                <c:pt idx="2345">
                  <c:v>55766</c:v>
                </c:pt>
                <c:pt idx="2346">
                  <c:v>55773</c:v>
                </c:pt>
                <c:pt idx="2347">
                  <c:v>55780</c:v>
                </c:pt>
                <c:pt idx="2348">
                  <c:v>55787</c:v>
                </c:pt>
                <c:pt idx="2349">
                  <c:v>55794</c:v>
                </c:pt>
                <c:pt idx="2350">
                  <c:v>55801</c:v>
                </c:pt>
                <c:pt idx="2351">
                  <c:v>55808</c:v>
                </c:pt>
                <c:pt idx="2352">
                  <c:v>55815</c:v>
                </c:pt>
                <c:pt idx="2353">
                  <c:v>55822</c:v>
                </c:pt>
                <c:pt idx="2354">
                  <c:v>55829</c:v>
                </c:pt>
                <c:pt idx="2355">
                  <c:v>55836</c:v>
                </c:pt>
                <c:pt idx="2356">
                  <c:v>55843</c:v>
                </c:pt>
                <c:pt idx="2357">
                  <c:v>55850</c:v>
                </c:pt>
                <c:pt idx="2358">
                  <c:v>55857</c:v>
                </c:pt>
                <c:pt idx="2359">
                  <c:v>55864</c:v>
                </c:pt>
                <c:pt idx="2360">
                  <c:v>55871</c:v>
                </c:pt>
                <c:pt idx="2361">
                  <c:v>55880</c:v>
                </c:pt>
                <c:pt idx="2362">
                  <c:v>55887</c:v>
                </c:pt>
                <c:pt idx="2363">
                  <c:v>55894</c:v>
                </c:pt>
                <c:pt idx="2364">
                  <c:v>55901</c:v>
                </c:pt>
                <c:pt idx="2365">
                  <c:v>55908</c:v>
                </c:pt>
                <c:pt idx="2366">
                  <c:v>55915</c:v>
                </c:pt>
                <c:pt idx="2367">
                  <c:v>55922</c:v>
                </c:pt>
                <c:pt idx="2368">
                  <c:v>55929</c:v>
                </c:pt>
                <c:pt idx="2369">
                  <c:v>55936</c:v>
                </c:pt>
                <c:pt idx="2370">
                  <c:v>55943</c:v>
                </c:pt>
                <c:pt idx="2371">
                  <c:v>55950</c:v>
                </c:pt>
                <c:pt idx="2372">
                  <c:v>55957</c:v>
                </c:pt>
                <c:pt idx="2373">
                  <c:v>55964</c:v>
                </c:pt>
                <c:pt idx="2374">
                  <c:v>55971</c:v>
                </c:pt>
                <c:pt idx="2375">
                  <c:v>55982</c:v>
                </c:pt>
                <c:pt idx="2376">
                  <c:v>55989</c:v>
                </c:pt>
                <c:pt idx="2377">
                  <c:v>55996</c:v>
                </c:pt>
                <c:pt idx="2378">
                  <c:v>56003</c:v>
                </c:pt>
                <c:pt idx="2379">
                  <c:v>56010</c:v>
                </c:pt>
                <c:pt idx="2380">
                  <c:v>56017</c:v>
                </c:pt>
                <c:pt idx="2381">
                  <c:v>56024</c:v>
                </c:pt>
                <c:pt idx="2382">
                  <c:v>56031</c:v>
                </c:pt>
                <c:pt idx="2383">
                  <c:v>56038</c:v>
                </c:pt>
                <c:pt idx="2384">
                  <c:v>56045</c:v>
                </c:pt>
                <c:pt idx="2385">
                  <c:v>56052</c:v>
                </c:pt>
                <c:pt idx="2386">
                  <c:v>56059</c:v>
                </c:pt>
                <c:pt idx="2387">
                  <c:v>56066</c:v>
                </c:pt>
                <c:pt idx="2388">
                  <c:v>56073</c:v>
                </c:pt>
                <c:pt idx="2389">
                  <c:v>56080</c:v>
                </c:pt>
                <c:pt idx="2390">
                  <c:v>56087</c:v>
                </c:pt>
                <c:pt idx="2391">
                  <c:v>56094</c:v>
                </c:pt>
                <c:pt idx="2392">
                  <c:v>56101</c:v>
                </c:pt>
                <c:pt idx="2393">
                  <c:v>56108</c:v>
                </c:pt>
                <c:pt idx="2394">
                  <c:v>56115</c:v>
                </c:pt>
                <c:pt idx="2395">
                  <c:v>56122</c:v>
                </c:pt>
                <c:pt idx="2396">
                  <c:v>56129</c:v>
                </c:pt>
                <c:pt idx="2397">
                  <c:v>56136</c:v>
                </c:pt>
                <c:pt idx="2398">
                  <c:v>56143</c:v>
                </c:pt>
                <c:pt idx="2399">
                  <c:v>56150</c:v>
                </c:pt>
                <c:pt idx="2400">
                  <c:v>56157</c:v>
                </c:pt>
                <c:pt idx="2401">
                  <c:v>56164</c:v>
                </c:pt>
                <c:pt idx="2402">
                  <c:v>56171</c:v>
                </c:pt>
                <c:pt idx="2403">
                  <c:v>56178</c:v>
                </c:pt>
                <c:pt idx="2404">
                  <c:v>56185</c:v>
                </c:pt>
                <c:pt idx="2405">
                  <c:v>56192</c:v>
                </c:pt>
                <c:pt idx="2406">
                  <c:v>56199</c:v>
                </c:pt>
                <c:pt idx="2407">
                  <c:v>56206</c:v>
                </c:pt>
                <c:pt idx="2408">
                  <c:v>56213</c:v>
                </c:pt>
                <c:pt idx="2409">
                  <c:v>56220</c:v>
                </c:pt>
                <c:pt idx="2410">
                  <c:v>56227</c:v>
                </c:pt>
                <c:pt idx="2411">
                  <c:v>56234</c:v>
                </c:pt>
                <c:pt idx="2412">
                  <c:v>56241</c:v>
                </c:pt>
                <c:pt idx="2413">
                  <c:v>56248</c:v>
                </c:pt>
                <c:pt idx="2414">
                  <c:v>56255</c:v>
                </c:pt>
                <c:pt idx="2415">
                  <c:v>56262</c:v>
                </c:pt>
                <c:pt idx="2416">
                  <c:v>56269</c:v>
                </c:pt>
                <c:pt idx="2417">
                  <c:v>56276</c:v>
                </c:pt>
                <c:pt idx="2418">
                  <c:v>56283</c:v>
                </c:pt>
                <c:pt idx="2419">
                  <c:v>56290</c:v>
                </c:pt>
                <c:pt idx="2420">
                  <c:v>56297</c:v>
                </c:pt>
                <c:pt idx="2421">
                  <c:v>56304</c:v>
                </c:pt>
                <c:pt idx="2422">
                  <c:v>56311</c:v>
                </c:pt>
                <c:pt idx="2423">
                  <c:v>56318</c:v>
                </c:pt>
                <c:pt idx="2424">
                  <c:v>56325</c:v>
                </c:pt>
                <c:pt idx="2425">
                  <c:v>56332</c:v>
                </c:pt>
                <c:pt idx="2426">
                  <c:v>56339</c:v>
                </c:pt>
                <c:pt idx="2427">
                  <c:v>56346</c:v>
                </c:pt>
                <c:pt idx="2428">
                  <c:v>56353</c:v>
                </c:pt>
                <c:pt idx="2429">
                  <c:v>56360</c:v>
                </c:pt>
                <c:pt idx="2430">
                  <c:v>56367</c:v>
                </c:pt>
                <c:pt idx="2431">
                  <c:v>56374</c:v>
                </c:pt>
                <c:pt idx="2432">
                  <c:v>56381</c:v>
                </c:pt>
                <c:pt idx="2433">
                  <c:v>56388</c:v>
                </c:pt>
                <c:pt idx="2434">
                  <c:v>56395</c:v>
                </c:pt>
                <c:pt idx="2435">
                  <c:v>56402</c:v>
                </c:pt>
                <c:pt idx="2436">
                  <c:v>56409</c:v>
                </c:pt>
                <c:pt idx="2437">
                  <c:v>56416</c:v>
                </c:pt>
                <c:pt idx="2438">
                  <c:v>56423</c:v>
                </c:pt>
                <c:pt idx="2439">
                  <c:v>56430</c:v>
                </c:pt>
                <c:pt idx="2440">
                  <c:v>56437</c:v>
                </c:pt>
                <c:pt idx="2441">
                  <c:v>56444</c:v>
                </c:pt>
                <c:pt idx="2442">
                  <c:v>56451</c:v>
                </c:pt>
                <c:pt idx="2443">
                  <c:v>56458</c:v>
                </c:pt>
                <c:pt idx="2444">
                  <c:v>56465</c:v>
                </c:pt>
                <c:pt idx="2445">
                  <c:v>56472</c:v>
                </c:pt>
                <c:pt idx="2446">
                  <c:v>56479</c:v>
                </c:pt>
                <c:pt idx="2447">
                  <c:v>56486</c:v>
                </c:pt>
                <c:pt idx="2448">
                  <c:v>56493</c:v>
                </c:pt>
                <c:pt idx="2449">
                  <c:v>56500</c:v>
                </c:pt>
                <c:pt idx="2450">
                  <c:v>56507</c:v>
                </c:pt>
                <c:pt idx="2451">
                  <c:v>56514</c:v>
                </c:pt>
                <c:pt idx="2452">
                  <c:v>56521</c:v>
                </c:pt>
                <c:pt idx="2453">
                  <c:v>56528</c:v>
                </c:pt>
                <c:pt idx="2454">
                  <c:v>56535</c:v>
                </c:pt>
                <c:pt idx="2455">
                  <c:v>56542</c:v>
                </c:pt>
                <c:pt idx="2456">
                  <c:v>56549</c:v>
                </c:pt>
                <c:pt idx="2457">
                  <c:v>56556</c:v>
                </c:pt>
                <c:pt idx="2458">
                  <c:v>56563</c:v>
                </c:pt>
                <c:pt idx="2459">
                  <c:v>56570</c:v>
                </c:pt>
                <c:pt idx="2460">
                  <c:v>56577</c:v>
                </c:pt>
                <c:pt idx="2461">
                  <c:v>56584</c:v>
                </c:pt>
                <c:pt idx="2462">
                  <c:v>56591</c:v>
                </c:pt>
                <c:pt idx="2463">
                  <c:v>56598</c:v>
                </c:pt>
                <c:pt idx="2464">
                  <c:v>56605</c:v>
                </c:pt>
                <c:pt idx="2465">
                  <c:v>56612</c:v>
                </c:pt>
                <c:pt idx="2466">
                  <c:v>56619</c:v>
                </c:pt>
                <c:pt idx="2467">
                  <c:v>56626</c:v>
                </c:pt>
                <c:pt idx="2468">
                  <c:v>56633</c:v>
                </c:pt>
                <c:pt idx="2469">
                  <c:v>56640</c:v>
                </c:pt>
                <c:pt idx="2470">
                  <c:v>56647</c:v>
                </c:pt>
                <c:pt idx="2471">
                  <c:v>56654</c:v>
                </c:pt>
                <c:pt idx="2472">
                  <c:v>56661</c:v>
                </c:pt>
                <c:pt idx="2473">
                  <c:v>56668</c:v>
                </c:pt>
                <c:pt idx="2474">
                  <c:v>56675</c:v>
                </c:pt>
                <c:pt idx="2475">
                  <c:v>56682</c:v>
                </c:pt>
                <c:pt idx="2476">
                  <c:v>56689</c:v>
                </c:pt>
                <c:pt idx="2477">
                  <c:v>56696</c:v>
                </c:pt>
                <c:pt idx="2478">
                  <c:v>56703</c:v>
                </c:pt>
                <c:pt idx="2479">
                  <c:v>56710</c:v>
                </c:pt>
                <c:pt idx="2480">
                  <c:v>56717</c:v>
                </c:pt>
                <c:pt idx="2481">
                  <c:v>56724</c:v>
                </c:pt>
                <c:pt idx="2482">
                  <c:v>56731</c:v>
                </c:pt>
                <c:pt idx="2483">
                  <c:v>56738</c:v>
                </c:pt>
                <c:pt idx="2484">
                  <c:v>56745</c:v>
                </c:pt>
                <c:pt idx="2485">
                  <c:v>56752</c:v>
                </c:pt>
                <c:pt idx="2486">
                  <c:v>56759</c:v>
                </c:pt>
                <c:pt idx="2487">
                  <c:v>56766</c:v>
                </c:pt>
                <c:pt idx="2488">
                  <c:v>56773</c:v>
                </c:pt>
                <c:pt idx="2489">
                  <c:v>56780</c:v>
                </c:pt>
                <c:pt idx="2490">
                  <c:v>56787</c:v>
                </c:pt>
                <c:pt idx="2491">
                  <c:v>56794</c:v>
                </c:pt>
                <c:pt idx="2492">
                  <c:v>56801</c:v>
                </c:pt>
                <c:pt idx="2493">
                  <c:v>56808</c:v>
                </c:pt>
                <c:pt idx="2494">
                  <c:v>56815</c:v>
                </c:pt>
                <c:pt idx="2495">
                  <c:v>56822</c:v>
                </c:pt>
                <c:pt idx="2496">
                  <c:v>56829</c:v>
                </c:pt>
                <c:pt idx="2497">
                  <c:v>56836</c:v>
                </c:pt>
                <c:pt idx="2498">
                  <c:v>56843</c:v>
                </c:pt>
                <c:pt idx="2499">
                  <c:v>56850</c:v>
                </c:pt>
                <c:pt idx="2500">
                  <c:v>56857</c:v>
                </c:pt>
                <c:pt idx="2501">
                  <c:v>56864</c:v>
                </c:pt>
                <c:pt idx="2502">
                  <c:v>56871</c:v>
                </c:pt>
                <c:pt idx="2503">
                  <c:v>56878</c:v>
                </c:pt>
                <c:pt idx="2504">
                  <c:v>56885</c:v>
                </c:pt>
                <c:pt idx="2505">
                  <c:v>56892</c:v>
                </c:pt>
                <c:pt idx="2506">
                  <c:v>56899</c:v>
                </c:pt>
                <c:pt idx="2507">
                  <c:v>56906</c:v>
                </c:pt>
                <c:pt idx="2508">
                  <c:v>56913</c:v>
                </c:pt>
                <c:pt idx="2509">
                  <c:v>56920</c:v>
                </c:pt>
                <c:pt idx="2510">
                  <c:v>56927</c:v>
                </c:pt>
                <c:pt idx="2511">
                  <c:v>56934</c:v>
                </c:pt>
                <c:pt idx="2512">
                  <c:v>56941</c:v>
                </c:pt>
                <c:pt idx="2513">
                  <c:v>56948</c:v>
                </c:pt>
                <c:pt idx="2514">
                  <c:v>56955</c:v>
                </c:pt>
                <c:pt idx="2515">
                  <c:v>56962</c:v>
                </c:pt>
                <c:pt idx="2516">
                  <c:v>56969</c:v>
                </c:pt>
                <c:pt idx="2517">
                  <c:v>56977</c:v>
                </c:pt>
                <c:pt idx="2518">
                  <c:v>56984</c:v>
                </c:pt>
                <c:pt idx="2519">
                  <c:v>56991</c:v>
                </c:pt>
                <c:pt idx="2520">
                  <c:v>56998</c:v>
                </c:pt>
                <c:pt idx="2521">
                  <c:v>57005</c:v>
                </c:pt>
                <c:pt idx="2522">
                  <c:v>57012</c:v>
                </c:pt>
                <c:pt idx="2523">
                  <c:v>57019</c:v>
                </c:pt>
                <c:pt idx="2524">
                  <c:v>57026</c:v>
                </c:pt>
                <c:pt idx="2525">
                  <c:v>57033</c:v>
                </c:pt>
                <c:pt idx="2526">
                  <c:v>57040</c:v>
                </c:pt>
                <c:pt idx="2527">
                  <c:v>57047</c:v>
                </c:pt>
                <c:pt idx="2528">
                  <c:v>57054</c:v>
                </c:pt>
                <c:pt idx="2529">
                  <c:v>57061</c:v>
                </c:pt>
                <c:pt idx="2530">
                  <c:v>57068</c:v>
                </c:pt>
                <c:pt idx="2531">
                  <c:v>57075</c:v>
                </c:pt>
                <c:pt idx="2532">
                  <c:v>57082</c:v>
                </c:pt>
                <c:pt idx="2533">
                  <c:v>57089</c:v>
                </c:pt>
                <c:pt idx="2534">
                  <c:v>57096</c:v>
                </c:pt>
                <c:pt idx="2535">
                  <c:v>57103</c:v>
                </c:pt>
                <c:pt idx="2536">
                  <c:v>57110</c:v>
                </c:pt>
                <c:pt idx="2537">
                  <c:v>57117</c:v>
                </c:pt>
                <c:pt idx="2538">
                  <c:v>57124</c:v>
                </c:pt>
                <c:pt idx="2539">
                  <c:v>57131</c:v>
                </c:pt>
                <c:pt idx="2540">
                  <c:v>57138</c:v>
                </c:pt>
                <c:pt idx="2541">
                  <c:v>57145</c:v>
                </c:pt>
                <c:pt idx="2542">
                  <c:v>57152</c:v>
                </c:pt>
                <c:pt idx="2543">
                  <c:v>57159</c:v>
                </c:pt>
                <c:pt idx="2544">
                  <c:v>57166</c:v>
                </c:pt>
                <c:pt idx="2545">
                  <c:v>57173</c:v>
                </c:pt>
                <c:pt idx="2546">
                  <c:v>57180</c:v>
                </c:pt>
                <c:pt idx="2547">
                  <c:v>57187</c:v>
                </c:pt>
                <c:pt idx="2548">
                  <c:v>57194</c:v>
                </c:pt>
                <c:pt idx="2549">
                  <c:v>57201</c:v>
                </c:pt>
                <c:pt idx="2550">
                  <c:v>57208</c:v>
                </c:pt>
                <c:pt idx="2551">
                  <c:v>57215</c:v>
                </c:pt>
                <c:pt idx="2552">
                  <c:v>57222</c:v>
                </c:pt>
                <c:pt idx="2553">
                  <c:v>57229</c:v>
                </c:pt>
                <c:pt idx="2554">
                  <c:v>57236</c:v>
                </c:pt>
                <c:pt idx="2555">
                  <c:v>57243</c:v>
                </c:pt>
                <c:pt idx="2556">
                  <c:v>57250</c:v>
                </c:pt>
                <c:pt idx="2557">
                  <c:v>57257</c:v>
                </c:pt>
                <c:pt idx="2558">
                  <c:v>57264</c:v>
                </c:pt>
                <c:pt idx="2559">
                  <c:v>57271</c:v>
                </c:pt>
                <c:pt idx="2560">
                  <c:v>57278</c:v>
                </c:pt>
                <c:pt idx="2561">
                  <c:v>57285</c:v>
                </c:pt>
                <c:pt idx="2562">
                  <c:v>57292</c:v>
                </c:pt>
                <c:pt idx="2563">
                  <c:v>57299</c:v>
                </c:pt>
                <c:pt idx="2564">
                  <c:v>57306</c:v>
                </c:pt>
                <c:pt idx="2565">
                  <c:v>57313</c:v>
                </c:pt>
                <c:pt idx="2566">
                  <c:v>57320</c:v>
                </c:pt>
                <c:pt idx="2567">
                  <c:v>57327</c:v>
                </c:pt>
                <c:pt idx="2568">
                  <c:v>57334</c:v>
                </c:pt>
                <c:pt idx="2569">
                  <c:v>57341</c:v>
                </c:pt>
                <c:pt idx="2570">
                  <c:v>57348</c:v>
                </c:pt>
                <c:pt idx="2571">
                  <c:v>57355</c:v>
                </c:pt>
                <c:pt idx="2572">
                  <c:v>57362</c:v>
                </c:pt>
                <c:pt idx="2573">
                  <c:v>57369</c:v>
                </c:pt>
                <c:pt idx="2574">
                  <c:v>57376</c:v>
                </c:pt>
                <c:pt idx="2575">
                  <c:v>57383</c:v>
                </c:pt>
                <c:pt idx="2576">
                  <c:v>57390</c:v>
                </c:pt>
                <c:pt idx="2577">
                  <c:v>57397</c:v>
                </c:pt>
                <c:pt idx="2578">
                  <c:v>57404</c:v>
                </c:pt>
                <c:pt idx="2579">
                  <c:v>57411</c:v>
                </c:pt>
                <c:pt idx="2580">
                  <c:v>57418</c:v>
                </c:pt>
                <c:pt idx="2581">
                  <c:v>57425</c:v>
                </c:pt>
                <c:pt idx="2582">
                  <c:v>57432</c:v>
                </c:pt>
                <c:pt idx="2583">
                  <c:v>57439</c:v>
                </c:pt>
                <c:pt idx="2584">
                  <c:v>57446</c:v>
                </c:pt>
                <c:pt idx="2585">
                  <c:v>57453</c:v>
                </c:pt>
                <c:pt idx="2586">
                  <c:v>57460</c:v>
                </c:pt>
                <c:pt idx="2587">
                  <c:v>57467</c:v>
                </c:pt>
                <c:pt idx="2588">
                  <c:v>57474</c:v>
                </c:pt>
                <c:pt idx="2589">
                  <c:v>57481</c:v>
                </c:pt>
                <c:pt idx="2590">
                  <c:v>57488</c:v>
                </c:pt>
                <c:pt idx="2591">
                  <c:v>57495</c:v>
                </c:pt>
                <c:pt idx="2592">
                  <c:v>57502</c:v>
                </c:pt>
                <c:pt idx="2593">
                  <c:v>57509</c:v>
                </c:pt>
                <c:pt idx="2594">
                  <c:v>57516</c:v>
                </c:pt>
                <c:pt idx="2595">
                  <c:v>57523</c:v>
                </c:pt>
                <c:pt idx="2596">
                  <c:v>57530</c:v>
                </c:pt>
                <c:pt idx="2597">
                  <c:v>57537</c:v>
                </c:pt>
                <c:pt idx="2598">
                  <c:v>57544</c:v>
                </c:pt>
                <c:pt idx="2599">
                  <c:v>57551</c:v>
                </c:pt>
                <c:pt idx="2600">
                  <c:v>57558</c:v>
                </c:pt>
                <c:pt idx="2601">
                  <c:v>57565</c:v>
                </c:pt>
                <c:pt idx="2602">
                  <c:v>57572</c:v>
                </c:pt>
                <c:pt idx="2603">
                  <c:v>57579</c:v>
                </c:pt>
                <c:pt idx="2604">
                  <c:v>57586</c:v>
                </c:pt>
                <c:pt idx="2605">
                  <c:v>57593</c:v>
                </c:pt>
                <c:pt idx="2606">
                  <c:v>57600</c:v>
                </c:pt>
                <c:pt idx="2607">
                  <c:v>57607</c:v>
                </c:pt>
                <c:pt idx="2608">
                  <c:v>57614</c:v>
                </c:pt>
                <c:pt idx="2609">
                  <c:v>57621</c:v>
                </c:pt>
                <c:pt idx="2610">
                  <c:v>57628</c:v>
                </c:pt>
                <c:pt idx="2611">
                  <c:v>57635</c:v>
                </c:pt>
                <c:pt idx="2612">
                  <c:v>57642</c:v>
                </c:pt>
                <c:pt idx="2613">
                  <c:v>57649</c:v>
                </c:pt>
                <c:pt idx="2614">
                  <c:v>57656</c:v>
                </c:pt>
                <c:pt idx="2615">
                  <c:v>57663</c:v>
                </c:pt>
                <c:pt idx="2616">
                  <c:v>57670</c:v>
                </c:pt>
                <c:pt idx="2617">
                  <c:v>57677</c:v>
                </c:pt>
                <c:pt idx="2618">
                  <c:v>57684</c:v>
                </c:pt>
                <c:pt idx="2619">
                  <c:v>57691</c:v>
                </c:pt>
                <c:pt idx="2620">
                  <c:v>57698</c:v>
                </c:pt>
                <c:pt idx="2621">
                  <c:v>57706</c:v>
                </c:pt>
                <c:pt idx="2622">
                  <c:v>57713</c:v>
                </c:pt>
                <c:pt idx="2623">
                  <c:v>57720</c:v>
                </c:pt>
                <c:pt idx="2624">
                  <c:v>57727</c:v>
                </c:pt>
                <c:pt idx="2625">
                  <c:v>57734</c:v>
                </c:pt>
                <c:pt idx="2626">
                  <c:v>57741</c:v>
                </c:pt>
                <c:pt idx="2627">
                  <c:v>57748</c:v>
                </c:pt>
                <c:pt idx="2628">
                  <c:v>57755</c:v>
                </c:pt>
                <c:pt idx="2629">
                  <c:v>57762</c:v>
                </c:pt>
                <c:pt idx="2630">
                  <c:v>57769</c:v>
                </c:pt>
                <c:pt idx="2631">
                  <c:v>57776</c:v>
                </c:pt>
                <c:pt idx="2632">
                  <c:v>57783</c:v>
                </c:pt>
                <c:pt idx="2633">
                  <c:v>57790</c:v>
                </c:pt>
                <c:pt idx="2634">
                  <c:v>57797</c:v>
                </c:pt>
                <c:pt idx="2635">
                  <c:v>57804</c:v>
                </c:pt>
                <c:pt idx="2636">
                  <c:v>57811</c:v>
                </c:pt>
                <c:pt idx="2637">
                  <c:v>57818</c:v>
                </c:pt>
                <c:pt idx="2638">
                  <c:v>57825</c:v>
                </c:pt>
                <c:pt idx="2639">
                  <c:v>57832</c:v>
                </c:pt>
                <c:pt idx="2640">
                  <c:v>57839</c:v>
                </c:pt>
                <c:pt idx="2641">
                  <c:v>57846</c:v>
                </c:pt>
                <c:pt idx="2642">
                  <c:v>57853</c:v>
                </c:pt>
                <c:pt idx="2643">
                  <c:v>57860</c:v>
                </c:pt>
                <c:pt idx="2644">
                  <c:v>57867</c:v>
                </c:pt>
                <c:pt idx="2645">
                  <c:v>57874</c:v>
                </c:pt>
                <c:pt idx="2646">
                  <c:v>57881</c:v>
                </c:pt>
                <c:pt idx="2647">
                  <c:v>57888</c:v>
                </c:pt>
                <c:pt idx="2648">
                  <c:v>57895</c:v>
                </c:pt>
                <c:pt idx="2649">
                  <c:v>57902</c:v>
                </c:pt>
                <c:pt idx="2650">
                  <c:v>57909</c:v>
                </c:pt>
                <c:pt idx="2651">
                  <c:v>57916</c:v>
                </c:pt>
                <c:pt idx="2652">
                  <c:v>57923</c:v>
                </c:pt>
                <c:pt idx="2653">
                  <c:v>57930</c:v>
                </c:pt>
                <c:pt idx="2654">
                  <c:v>57937</c:v>
                </c:pt>
                <c:pt idx="2655">
                  <c:v>57944</c:v>
                </c:pt>
                <c:pt idx="2656">
                  <c:v>57951</c:v>
                </c:pt>
                <c:pt idx="2657">
                  <c:v>57958</c:v>
                </c:pt>
                <c:pt idx="2658">
                  <c:v>57965</c:v>
                </c:pt>
                <c:pt idx="2659">
                  <c:v>57972</c:v>
                </c:pt>
                <c:pt idx="2660">
                  <c:v>57979</c:v>
                </c:pt>
                <c:pt idx="2661">
                  <c:v>57986</c:v>
                </c:pt>
                <c:pt idx="2662">
                  <c:v>57993</c:v>
                </c:pt>
                <c:pt idx="2663">
                  <c:v>58000</c:v>
                </c:pt>
                <c:pt idx="2664">
                  <c:v>58007</c:v>
                </c:pt>
                <c:pt idx="2665">
                  <c:v>58014</c:v>
                </c:pt>
                <c:pt idx="2666">
                  <c:v>58021</c:v>
                </c:pt>
                <c:pt idx="2667">
                  <c:v>58028</c:v>
                </c:pt>
                <c:pt idx="2668">
                  <c:v>58035</c:v>
                </c:pt>
                <c:pt idx="2669">
                  <c:v>58042</c:v>
                </c:pt>
                <c:pt idx="2670">
                  <c:v>58049</c:v>
                </c:pt>
                <c:pt idx="2671">
                  <c:v>58056</c:v>
                </c:pt>
                <c:pt idx="2672">
                  <c:v>58063</c:v>
                </c:pt>
                <c:pt idx="2673">
                  <c:v>58071</c:v>
                </c:pt>
                <c:pt idx="2674">
                  <c:v>58078</c:v>
                </c:pt>
                <c:pt idx="2675">
                  <c:v>58085</c:v>
                </c:pt>
                <c:pt idx="2676">
                  <c:v>58092</c:v>
                </c:pt>
                <c:pt idx="2677">
                  <c:v>58099</c:v>
                </c:pt>
                <c:pt idx="2678">
                  <c:v>58106</c:v>
                </c:pt>
                <c:pt idx="2679">
                  <c:v>58113</c:v>
                </c:pt>
                <c:pt idx="2680">
                  <c:v>58120</c:v>
                </c:pt>
                <c:pt idx="2681">
                  <c:v>58127</c:v>
                </c:pt>
                <c:pt idx="2682">
                  <c:v>58134</c:v>
                </c:pt>
                <c:pt idx="2683">
                  <c:v>58141</c:v>
                </c:pt>
                <c:pt idx="2684">
                  <c:v>58148</c:v>
                </c:pt>
                <c:pt idx="2685">
                  <c:v>58155</c:v>
                </c:pt>
                <c:pt idx="2686">
                  <c:v>58166</c:v>
                </c:pt>
                <c:pt idx="2687">
                  <c:v>58173</c:v>
                </c:pt>
                <c:pt idx="2688">
                  <c:v>58180</c:v>
                </c:pt>
                <c:pt idx="2689">
                  <c:v>58187</c:v>
                </c:pt>
                <c:pt idx="2690">
                  <c:v>58194</c:v>
                </c:pt>
                <c:pt idx="2691">
                  <c:v>58201</c:v>
                </c:pt>
                <c:pt idx="2692">
                  <c:v>58208</c:v>
                </c:pt>
                <c:pt idx="2693">
                  <c:v>58215</c:v>
                </c:pt>
                <c:pt idx="2694">
                  <c:v>58222</c:v>
                </c:pt>
                <c:pt idx="2695">
                  <c:v>58229</c:v>
                </c:pt>
                <c:pt idx="2696">
                  <c:v>58236</c:v>
                </c:pt>
                <c:pt idx="2697">
                  <c:v>58243</c:v>
                </c:pt>
                <c:pt idx="2698">
                  <c:v>58250</c:v>
                </c:pt>
                <c:pt idx="2699">
                  <c:v>58257</c:v>
                </c:pt>
                <c:pt idx="2700">
                  <c:v>58264</c:v>
                </c:pt>
                <c:pt idx="2701">
                  <c:v>58271</c:v>
                </c:pt>
                <c:pt idx="2702">
                  <c:v>58278</c:v>
                </c:pt>
                <c:pt idx="2703">
                  <c:v>58285</c:v>
                </c:pt>
                <c:pt idx="2704">
                  <c:v>58292</c:v>
                </c:pt>
                <c:pt idx="2705">
                  <c:v>58299</c:v>
                </c:pt>
                <c:pt idx="2706">
                  <c:v>58306</c:v>
                </c:pt>
                <c:pt idx="2707">
                  <c:v>58313</c:v>
                </c:pt>
                <c:pt idx="2708">
                  <c:v>58320</c:v>
                </c:pt>
                <c:pt idx="2709">
                  <c:v>58327</c:v>
                </c:pt>
                <c:pt idx="2710">
                  <c:v>58334</c:v>
                </c:pt>
                <c:pt idx="2711">
                  <c:v>58341</c:v>
                </c:pt>
                <c:pt idx="2712">
                  <c:v>58348</c:v>
                </c:pt>
                <c:pt idx="2713">
                  <c:v>58355</c:v>
                </c:pt>
                <c:pt idx="2714">
                  <c:v>58362</c:v>
                </c:pt>
                <c:pt idx="2715">
                  <c:v>58369</c:v>
                </c:pt>
                <c:pt idx="2716">
                  <c:v>58376</c:v>
                </c:pt>
                <c:pt idx="2717">
                  <c:v>58383</c:v>
                </c:pt>
                <c:pt idx="2718">
                  <c:v>58390</c:v>
                </c:pt>
                <c:pt idx="2719">
                  <c:v>58397</c:v>
                </c:pt>
                <c:pt idx="2720">
                  <c:v>58404</c:v>
                </c:pt>
                <c:pt idx="2721">
                  <c:v>58411</c:v>
                </c:pt>
                <c:pt idx="2722">
                  <c:v>58418</c:v>
                </c:pt>
                <c:pt idx="2723">
                  <c:v>58425</c:v>
                </c:pt>
                <c:pt idx="2724">
                  <c:v>58432</c:v>
                </c:pt>
                <c:pt idx="2725">
                  <c:v>58439</c:v>
                </c:pt>
                <c:pt idx="2726">
                  <c:v>58446</c:v>
                </c:pt>
                <c:pt idx="2727">
                  <c:v>58453</c:v>
                </c:pt>
                <c:pt idx="2728">
                  <c:v>58460</c:v>
                </c:pt>
                <c:pt idx="2729">
                  <c:v>58467</c:v>
                </c:pt>
                <c:pt idx="2730">
                  <c:v>58474</c:v>
                </c:pt>
                <c:pt idx="2731">
                  <c:v>58481</c:v>
                </c:pt>
                <c:pt idx="2732">
                  <c:v>58488</c:v>
                </c:pt>
                <c:pt idx="2733">
                  <c:v>58495</c:v>
                </c:pt>
                <c:pt idx="2734">
                  <c:v>58502</c:v>
                </c:pt>
                <c:pt idx="2735">
                  <c:v>58509</c:v>
                </c:pt>
                <c:pt idx="2736">
                  <c:v>58516</c:v>
                </c:pt>
                <c:pt idx="2737">
                  <c:v>58523</c:v>
                </c:pt>
                <c:pt idx="2738">
                  <c:v>58530</c:v>
                </c:pt>
                <c:pt idx="2739">
                  <c:v>58537</c:v>
                </c:pt>
                <c:pt idx="2740">
                  <c:v>58544</c:v>
                </c:pt>
                <c:pt idx="2741">
                  <c:v>58551</c:v>
                </c:pt>
                <c:pt idx="2742">
                  <c:v>58558</c:v>
                </c:pt>
                <c:pt idx="2743">
                  <c:v>58565</c:v>
                </c:pt>
                <c:pt idx="2744">
                  <c:v>58572</c:v>
                </c:pt>
                <c:pt idx="2745">
                  <c:v>58579</c:v>
                </c:pt>
                <c:pt idx="2746">
                  <c:v>58586</c:v>
                </c:pt>
                <c:pt idx="2747">
                  <c:v>58593</c:v>
                </c:pt>
                <c:pt idx="2748">
                  <c:v>58600</c:v>
                </c:pt>
                <c:pt idx="2749">
                  <c:v>58607</c:v>
                </c:pt>
                <c:pt idx="2750">
                  <c:v>58614</c:v>
                </c:pt>
                <c:pt idx="2751">
                  <c:v>58621</c:v>
                </c:pt>
                <c:pt idx="2752">
                  <c:v>58628</c:v>
                </c:pt>
                <c:pt idx="2753">
                  <c:v>58635</c:v>
                </c:pt>
                <c:pt idx="2754">
                  <c:v>58642</c:v>
                </c:pt>
                <c:pt idx="2755">
                  <c:v>58649</c:v>
                </c:pt>
                <c:pt idx="2756">
                  <c:v>58656</c:v>
                </c:pt>
                <c:pt idx="2757">
                  <c:v>58663</c:v>
                </c:pt>
                <c:pt idx="2758">
                  <c:v>58670</c:v>
                </c:pt>
                <c:pt idx="2759">
                  <c:v>58677</c:v>
                </c:pt>
                <c:pt idx="2760">
                  <c:v>58684</c:v>
                </c:pt>
                <c:pt idx="2761">
                  <c:v>58691</c:v>
                </c:pt>
                <c:pt idx="2762">
                  <c:v>58698</c:v>
                </c:pt>
                <c:pt idx="2763">
                  <c:v>58705</c:v>
                </c:pt>
                <c:pt idx="2764">
                  <c:v>58712</c:v>
                </c:pt>
                <c:pt idx="2765">
                  <c:v>58719</c:v>
                </c:pt>
                <c:pt idx="2766">
                  <c:v>58726</c:v>
                </c:pt>
                <c:pt idx="2767">
                  <c:v>58733</c:v>
                </c:pt>
                <c:pt idx="2768">
                  <c:v>58740</c:v>
                </c:pt>
                <c:pt idx="2769">
                  <c:v>58747</c:v>
                </c:pt>
                <c:pt idx="2770">
                  <c:v>58754</c:v>
                </c:pt>
                <c:pt idx="2771">
                  <c:v>58761</c:v>
                </c:pt>
                <c:pt idx="2772">
                  <c:v>58768</c:v>
                </c:pt>
                <c:pt idx="2773">
                  <c:v>58775</c:v>
                </c:pt>
                <c:pt idx="2774">
                  <c:v>58782</c:v>
                </c:pt>
                <c:pt idx="2775">
                  <c:v>58789</c:v>
                </c:pt>
                <c:pt idx="2776">
                  <c:v>58796</c:v>
                </c:pt>
                <c:pt idx="2777">
                  <c:v>58804</c:v>
                </c:pt>
                <c:pt idx="2778">
                  <c:v>58811</c:v>
                </c:pt>
                <c:pt idx="2779">
                  <c:v>58818</c:v>
                </c:pt>
                <c:pt idx="2780">
                  <c:v>58825</c:v>
                </c:pt>
                <c:pt idx="2781">
                  <c:v>58832</c:v>
                </c:pt>
                <c:pt idx="2782">
                  <c:v>58839</c:v>
                </c:pt>
                <c:pt idx="2783">
                  <c:v>58846</c:v>
                </c:pt>
                <c:pt idx="2784">
                  <c:v>58853</c:v>
                </c:pt>
                <c:pt idx="2785">
                  <c:v>58860</c:v>
                </c:pt>
                <c:pt idx="2786">
                  <c:v>58867</c:v>
                </c:pt>
                <c:pt idx="2787">
                  <c:v>58874</c:v>
                </c:pt>
                <c:pt idx="2788">
                  <c:v>58881</c:v>
                </c:pt>
                <c:pt idx="2789">
                  <c:v>58888</c:v>
                </c:pt>
                <c:pt idx="2790">
                  <c:v>58895</c:v>
                </c:pt>
                <c:pt idx="2791">
                  <c:v>58902</c:v>
                </c:pt>
                <c:pt idx="2792">
                  <c:v>58909</c:v>
                </c:pt>
                <c:pt idx="2793">
                  <c:v>58916</c:v>
                </c:pt>
                <c:pt idx="2794">
                  <c:v>58923</c:v>
                </c:pt>
                <c:pt idx="2795">
                  <c:v>58930</c:v>
                </c:pt>
                <c:pt idx="2796">
                  <c:v>58937</c:v>
                </c:pt>
                <c:pt idx="2797">
                  <c:v>58944</c:v>
                </c:pt>
                <c:pt idx="2798">
                  <c:v>58951</c:v>
                </c:pt>
                <c:pt idx="2799">
                  <c:v>58958</c:v>
                </c:pt>
                <c:pt idx="2800">
                  <c:v>58965</c:v>
                </c:pt>
                <c:pt idx="2801">
                  <c:v>58972</c:v>
                </c:pt>
                <c:pt idx="2802">
                  <c:v>58979</c:v>
                </c:pt>
                <c:pt idx="2803">
                  <c:v>58986</c:v>
                </c:pt>
                <c:pt idx="2804">
                  <c:v>58993</c:v>
                </c:pt>
                <c:pt idx="2805">
                  <c:v>59000</c:v>
                </c:pt>
                <c:pt idx="2806">
                  <c:v>59007</c:v>
                </c:pt>
                <c:pt idx="2807">
                  <c:v>59014</c:v>
                </c:pt>
                <c:pt idx="2808">
                  <c:v>59021</c:v>
                </c:pt>
                <c:pt idx="2809">
                  <c:v>59028</c:v>
                </c:pt>
                <c:pt idx="2810">
                  <c:v>59035</c:v>
                </c:pt>
                <c:pt idx="2811">
                  <c:v>59042</c:v>
                </c:pt>
                <c:pt idx="2812">
                  <c:v>59049</c:v>
                </c:pt>
                <c:pt idx="2813">
                  <c:v>59056</c:v>
                </c:pt>
                <c:pt idx="2814">
                  <c:v>59063</c:v>
                </c:pt>
                <c:pt idx="2815">
                  <c:v>59070</c:v>
                </c:pt>
                <c:pt idx="2816">
                  <c:v>59077</c:v>
                </c:pt>
                <c:pt idx="2817">
                  <c:v>59084</c:v>
                </c:pt>
                <c:pt idx="2818">
                  <c:v>59091</c:v>
                </c:pt>
                <c:pt idx="2819">
                  <c:v>59098</c:v>
                </c:pt>
                <c:pt idx="2820">
                  <c:v>59105</c:v>
                </c:pt>
                <c:pt idx="2821">
                  <c:v>59112</c:v>
                </c:pt>
                <c:pt idx="2822">
                  <c:v>59119</c:v>
                </c:pt>
                <c:pt idx="2823">
                  <c:v>59126</c:v>
                </c:pt>
                <c:pt idx="2824">
                  <c:v>59133</c:v>
                </c:pt>
                <c:pt idx="2825">
                  <c:v>59140</c:v>
                </c:pt>
                <c:pt idx="2826">
                  <c:v>59147</c:v>
                </c:pt>
                <c:pt idx="2827">
                  <c:v>59154</c:v>
                </c:pt>
                <c:pt idx="2828">
                  <c:v>59161</c:v>
                </c:pt>
                <c:pt idx="2829">
                  <c:v>59168</c:v>
                </c:pt>
                <c:pt idx="2830">
                  <c:v>59175</c:v>
                </c:pt>
                <c:pt idx="2831">
                  <c:v>59182</c:v>
                </c:pt>
                <c:pt idx="2832">
                  <c:v>59189</c:v>
                </c:pt>
                <c:pt idx="2833">
                  <c:v>59196</c:v>
                </c:pt>
                <c:pt idx="2834">
                  <c:v>59203</c:v>
                </c:pt>
                <c:pt idx="2835">
                  <c:v>59210</c:v>
                </c:pt>
                <c:pt idx="2836">
                  <c:v>59217</c:v>
                </c:pt>
                <c:pt idx="2837">
                  <c:v>59224</c:v>
                </c:pt>
                <c:pt idx="2838">
                  <c:v>59231</c:v>
                </c:pt>
                <c:pt idx="2839">
                  <c:v>59238</c:v>
                </c:pt>
                <c:pt idx="2840">
                  <c:v>59245</c:v>
                </c:pt>
                <c:pt idx="2841">
                  <c:v>59252</c:v>
                </c:pt>
                <c:pt idx="2842">
                  <c:v>59259</c:v>
                </c:pt>
                <c:pt idx="2843">
                  <c:v>59266</c:v>
                </c:pt>
                <c:pt idx="2844">
                  <c:v>59273</c:v>
                </c:pt>
                <c:pt idx="2845">
                  <c:v>59280</c:v>
                </c:pt>
                <c:pt idx="2846">
                  <c:v>59287</c:v>
                </c:pt>
                <c:pt idx="2847">
                  <c:v>59294</c:v>
                </c:pt>
                <c:pt idx="2848">
                  <c:v>59301</c:v>
                </c:pt>
                <c:pt idx="2849">
                  <c:v>59308</c:v>
                </c:pt>
                <c:pt idx="2850">
                  <c:v>59315</c:v>
                </c:pt>
                <c:pt idx="2851">
                  <c:v>59322</c:v>
                </c:pt>
                <c:pt idx="2852">
                  <c:v>59329</c:v>
                </c:pt>
                <c:pt idx="2853">
                  <c:v>59336</c:v>
                </c:pt>
                <c:pt idx="2854">
                  <c:v>59343</c:v>
                </c:pt>
                <c:pt idx="2855">
                  <c:v>59350</c:v>
                </c:pt>
                <c:pt idx="2856">
                  <c:v>59357</c:v>
                </c:pt>
                <c:pt idx="2857">
                  <c:v>59364</c:v>
                </c:pt>
                <c:pt idx="2858">
                  <c:v>59371</c:v>
                </c:pt>
                <c:pt idx="2859">
                  <c:v>59378</c:v>
                </c:pt>
                <c:pt idx="2860">
                  <c:v>59385</c:v>
                </c:pt>
                <c:pt idx="2861">
                  <c:v>59392</c:v>
                </c:pt>
                <c:pt idx="2862">
                  <c:v>59399</c:v>
                </c:pt>
                <c:pt idx="2863">
                  <c:v>59406</c:v>
                </c:pt>
                <c:pt idx="2864">
                  <c:v>59413</c:v>
                </c:pt>
                <c:pt idx="2865">
                  <c:v>59420</c:v>
                </c:pt>
                <c:pt idx="2866">
                  <c:v>59427</c:v>
                </c:pt>
                <c:pt idx="2867">
                  <c:v>59434</c:v>
                </c:pt>
                <c:pt idx="2868">
                  <c:v>59441</c:v>
                </c:pt>
                <c:pt idx="2869">
                  <c:v>59448</c:v>
                </c:pt>
                <c:pt idx="2870">
                  <c:v>59455</c:v>
                </c:pt>
                <c:pt idx="2871">
                  <c:v>59462</c:v>
                </c:pt>
                <c:pt idx="2872">
                  <c:v>59469</c:v>
                </c:pt>
                <c:pt idx="2873">
                  <c:v>59476</c:v>
                </c:pt>
                <c:pt idx="2874">
                  <c:v>59483</c:v>
                </c:pt>
                <c:pt idx="2875">
                  <c:v>59490</c:v>
                </c:pt>
                <c:pt idx="2876">
                  <c:v>59497</c:v>
                </c:pt>
                <c:pt idx="2877">
                  <c:v>59504</c:v>
                </c:pt>
                <c:pt idx="2878">
                  <c:v>59511</c:v>
                </c:pt>
                <c:pt idx="2879">
                  <c:v>59518</c:v>
                </c:pt>
                <c:pt idx="2880">
                  <c:v>59525</c:v>
                </c:pt>
                <c:pt idx="2881">
                  <c:v>59532</c:v>
                </c:pt>
                <c:pt idx="2882">
                  <c:v>59539</c:v>
                </c:pt>
                <c:pt idx="2883">
                  <c:v>59546</c:v>
                </c:pt>
                <c:pt idx="2884">
                  <c:v>59553</c:v>
                </c:pt>
                <c:pt idx="2885">
                  <c:v>59560</c:v>
                </c:pt>
                <c:pt idx="2886">
                  <c:v>59567</c:v>
                </c:pt>
                <c:pt idx="2887">
                  <c:v>59574</c:v>
                </c:pt>
                <c:pt idx="2888">
                  <c:v>59581</c:v>
                </c:pt>
                <c:pt idx="2889">
                  <c:v>59588</c:v>
                </c:pt>
                <c:pt idx="2890">
                  <c:v>59595</c:v>
                </c:pt>
                <c:pt idx="2891">
                  <c:v>59602</c:v>
                </c:pt>
                <c:pt idx="2892">
                  <c:v>59609</c:v>
                </c:pt>
                <c:pt idx="2893">
                  <c:v>59616</c:v>
                </c:pt>
                <c:pt idx="2894">
                  <c:v>59623</c:v>
                </c:pt>
                <c:pt idx="2895">
                  <c:v>59630</c:v>
                </c:pt>
                <c:pt idx="2896">
                  <c:v>59637</c:v>
                </c:pt>
                <c:pt idx="2897">
                  <c:v>59644</c:v>
                </c:pt>
                <c:pt idx="2898">
                  <c:v>59651</c:v>
                </c:pt>
                <c:pt idx="2899">
                  <c:v>59658</c:v>
                </c:pt>
                <c:pt idx="2900">
                  <c:v>59665</c:v>
                </c:pt>
                <c:pt idx="2901">
                  <c:v>59672</c:v>
                </c:pt>
                <c:pt idx="2902">
                  <c:v>59679</c:v>
                </c:pt>
                <c:pt idx="2903">
                  <c:v>59686</c:v>
                </c:pt>
                <c:pt idx="2904">
                  <c:v>59693</c:v>
                </c:pt>
                <c:pt idx="2905">
                  <c:v>59700</c:v>
                </c:pt>
                <c:pt idx="2906">
                  <c:v>59707</c:v>
                </c:pt>
                <c:pt idx="2907">
                  <c:v>59714</c:v>
                </c:pt>
                <c:pt idx="2908">
                  <c:v>59721</c:v>
                </c:pt>
                <c:pt idx="2909">
                  <c:v>59728</c:v>
                </c:pt>
                <c:pt idx="2910">
                  <c:v>59735</c:v>
                </c:pt>
                <c:pt idx="2911">
                  <c:v>59742</c:v>
                </c:pt>
                <c:pt idx="2912">
                  <c:v>59749</c:v>
                </c:pt>
                <c:pt idx="2913">
                  <c:v>59756</c:v>
                </c:pt>
                <c:pt idx="2914">
                  <c:v>59763</c:v>
                </c:pt>
                <c:pt idx="2915">
                  <c:v>59770</c:v>
                </c:pt>
                <c:pt idx="2916">
                  <c:v>59777</c:v>
                </c:pt>
                <c:pt idx="2917">
                  <c:v>59784</c:v>
                </c:pt>
                <c:pt idx="2918">
                  <c:v>59791</c:v>
                </c:pt>
                <c:pt idx="2919">
                  <c:v>59798</c:v>
                </c:pt>
                <c:pt idx="2920">
                  <c:v>59805</c:v>
                </c:pt>
                <c:pt idx="2921">
                  <c:v>59812</c:v>
                </c:pt>
                <c:pt idx="2922">
                  <c:v>59819</c:v>
                </c:pt>
                <c:pt idx="2923">
                  <c:v>59826</c:v>
                </c:pt>
                <c:pt idx="2924">
                  <c:v>59833</c:v>
                </c:pt>
                <c:pt idx="2925">
                  <c:v>59840</c:v>
                </c:pt>
                <c:pt idx="2926">
                  <c:v>59847</c:v>
                </c:pt>
                <c:pt idx="2927">
                  <c:v>59854</c:v>
                </c:pt>
                <c:pt idx="2928">
                  <c:v>59861</c:v>
                </c:pt>
                <c:pt idx="2929">
                  <c:v>59868</c:v>
                </c:pt>
                <c:pt idx="2930">
                  <c:v>59875</c:v>
                </c:pt>
                <c:pt idx="2931">
                  <c:v>59882</c:v>
                </c:pt>
                <c:pt idx="2932">
                  <c:v>59889</c:v>
                </c:pt>
                <c:pt idx="2933">
                  <c:v>59897</c:v>
                </c:pt>
                <c:pt idx="2934">
                  <c:v>59904</c:v>
                </c:pt>
                <c:pt idx="2935">
                  <c:v>59911</c:v>
                </c:pt>
                <c:pt idx="2936">
                  <c:v>59918</c:v>
                </c:pt>
                <c:pt idx="2937">
                  <c:v>59925</c:v>
                </c:pt>
                <c:pt idx="2938">
                  <c:v>59932</c:v>
                </c:pt>
                <c:pt idx="2939">
                  <c:v>59939</c:v>
                </c:pt>
                <c:pt idx="2940">
                  <c:v>59946</c:v>
                </c:pt>
                <c:pt idx="2941">
                  <c:v>59953</c:v>
                </c:pt>
                <c:pt idx="2942">
                  <c:v>59960</c:v>
                </c:pt>
                <c:pt idx="2943">
                  <c:v>59967</c:v>
                </c:pt>
                <c:pt idx="2944">
                  <c:v>59974</c:v>
                </c:pt>
                <c:pt idx="2945">
                  <c:v>59981</c:v>
                </c:pt>
                <c:pt idx="2946">
                  <c:v>59988</c:v>
                </c:pt>
                <c:pt idx="2947">
                  <c:v>59995</c:v>
                </c:pt>
                <c:pt idx="2948">
                  <c:v>60002</c:v>
                </c:pt>
                <c:pt idx="2949">
                  <c:v>60009</c:v>
                </c:pt>
                <c:pt idx="2950">
                  <c:v>60016</c:v>
                </c:pt>
                <c:pt idx="2951">
                  <c:v>60023</c:v>
                </c:pt>
                <c:pt idx="2952">
                  <c:v>60030</c:v>
                </c:pt>
                <c:pt idx="2953">
                  <c:v>60037</c:v>
                </c:pt>
                <c:pt idx="2954">
                  <c:v>60044</c:v>
                </c:pt>
                <c:pt idx="2955">
                  <c:v>60051</c:v>
                </c:pt>
                <c:pt idx="2956">
                  <c:v>60058</c:v>
                </c:pt>
                <c:pt idx="2957">
                  <c:v>60065</c:v>
                </c:pt>
                <c:pt idx="2958">
                  <c:v>60072</c:v>
                </c:pt>
                <c:pt idx="2959">
                  <c:v>60079</c:v>
                </c:pt>
                <c:pt idx="2960">
                  <c:v>60086</c:v>
                </c:pt>
                <c:pt idx="2961">
                  <c:v>60093</c:v>
                </c:pt>
                <c:pt idx="2962">
                  <c:v>60100</c:v>
                </c:pt>
                <c:pt idx="2963">
                  <c:v>60107</c:v>
                </c:pt>
                <c:pt idx="2964">
                  <c:v>60114</c:v>
                </c:pt>
                <c:pt idx="2965">
                  <c:v>60121</c:v>
                </c:pt>
                <c:pt idx="2966">
                  <c:v>60128</c:v>
                </c:pt>
                <c:pt idx="2967">
                  <c:v>60135</c:v>
                </c:pt>
                <c:pt idx="2968">
                  <c:v>60142</c:v>
                </c:pt>
                <c:pt idx="2969">
                  <c:v>60149</c:v>
                </c:pt>
                <c:pt idx="2970">
                  <c:v>60156</c:v>
                </c:pt>
                <c:pt idx="2971">
                  <c:v>60163</c:v>
                </c:pt>
                <c:pt idx="2972">
                  <c:v>60170</c:v>
                </c:pt>
                <c:pt idx="2973">
                  <c:v>60177</c:v>
                </c:pt>
                <c:pt idx="2974">
                  <c:v>60184</c:v>
                </c:pt>
                <c:pt idx="2975">
                  <c:v>60191</c:v>
                </c:pt>
                <c:pt idx="2976">
                  <c:v>60198</c:v>
                </c:pt>
                <c:pt idx="2977">
                  <c:v>60205</c:v>
                </c:pt>
                <c:pt idx="2978">
                  <c:v>60212</c:v>
                </c:pt>
                <c:pt idx="2979">
                  <c:v>60219</c:v>
                </c:pt>
                <c:pt idx="2980">
                  <c:v>60226</c:v>
                </c:pt>
                <c:pt idx="2981">
                  <c:v>60233</c:v>
                </c:pt>
                <c:pt idx="2982">
                  <c:v>60240</c:v>
                </c:pt>
                <c:pt idx="2983">
                  <c:v>60247</c:v>
                </c:pt>
                <c:pt idx="2984">
                  <c:v>60254</c:v>
                </c:pt>
                <c:pt idx="2985">
                  <c:v>60265</c:v>
                </c:pt>
                <c:pt idx="2986">
                  <c:v>60272</c:v>
                </c:pt>
                <c:pt idx="2987">
                  <c:v>60279</c:v>
                </c:pt>
                <c:pt idx="2988">
                  <c:v>60286</c:v>
                </c:pt>
                <c:pt idx="2989">
                  <c:v>60293</c:v>
                </c:pt>
                <c:pt idx="2990">
                  <c:v>60300</c:v>
                </c:pt>
                <c:pt idx="2991">
                  <c:v>60307</c:v>
                </c:pt>
                <c:pt idx="2992">
                  <c:v>60314</c:v>
                </c:pt>
                <c:pt idx="2993">
                  <c:v>60321</c:v>
                </c:pt>
                <c:pt idx="2994">
                  <c:v>60328</c:v>
                </c:pt>
                <c:pt idx="2995">
                  <c:v>60335</c:v>
                </c:pt>
                <c:pt idx="2996">
                  <c:v>60342</c:v>
                </c:pt>
                <c:pt idx="2997">
                  <c:v>60349</c:v>
                </c:pt>
                <c:pt idx="2998">
                  <c:v>60357</c:v>
                </c:pt>
                <c:pt idx="2999">
                  <c:v>60364</c:v>
                </c:pt>
                <c:pt idx="3000">
                  <c:v>60371</c:v>
                </c:pt>
                <c:pt idx="3001">
                  <c:v>60378</c:v>
                </c:pt>
                <c:pt idx="3002">
                  <c:v>60385</c:v>
                </c:pt>
                <c:pt idx="3003">
                  <c:v>60392</c:v>
                </c:pt>
                <c:pt idx="3004">
                  <c:v>60399</c:v>
                </c:pt>
                <c:pt idx="3005">
                  <c:v>60406</c:v>
                </c:pt>
                <c:pt idx="3006">
                  <c:v>60413</c:v>
                </c:pt>
                <c:pt idx="3007">
                  <c:v>60420</c:v>
                </c:pt>
                <c:pt idx="3008">
                  <c:v>60427</c:v>
                </c:pt>
                <c:pt idx="3009">
                  <c:v>60434</c:v>
                </c:pt>
                <c:pt idx="3010">
                  <c:v>60441</c:v>
                </c:pt>
                <c:pt idx="3011">
                  <c:v>60448</c:v>
                </c:pt>
                <c:pt idx="3012">
                  <c:v>60455</c:v>
                </c:pt>
                <c:pt idx="3013">
                  <c:v>60462</c:v>
                </c:pt>
                <c:pt idx="3014">
                  <c:v>60469</c:v>
                </c:pt>
                <c:pt idx="3015">
                  <c:v>60476</c:v>
                </c:pt>
                <c:pt idx="3016">
                  <c:v>60483</c:v>
                </c:pt>
                <c:pt idx="3017">
                  <c:v>60490</c:v>
                </c:pt>
                <c:pt idx="3018">
                  <c:v>60497</c:v>
                </c:pt>
                <c:pt idx="3019">
                  <c:v>60504</c:v>
                </c:pt>
                <c:pt idx="3020">
                  <c:v>60511</c:v>
                </c:pt>
                <c:pt idx="3021">
                  <c:v>60518</c:v>
                </c:pt>
                <c:pt idx="3022">
                  <c:v>60525</c:v>
                </c:pt>
                <c:pt idx="3023">
                  <c:v>60532</c:v>
                </c:pt>
                <c:pt idx="3024">
                  <c:v>60539</c:v>
                </c:pt>
                <c:pt idx="3025">
                  <c:v>60546</c:v>
                </c:pt>
                <c:pt idx="3026">
                  <c:v>60553</c:v>
                </c:pt>
                <c:pt idx="3027">
                  <c:v>60560</c:v>
                </c:pt>
                <c:pt idx="3028">
                  <c:v>60567</c:v>
                </c:pt>
                <c:pt idx="3029">
                  <c:v>60574</c:v>
                </c:pt>
                <c:pt idx="3030">
                  <c:v>60581</c:v>
                </c:pt>
                <c:pt idx="3031">
                  <c:v>60588</c:v>
                </c:pt>
                <c:pt idx="3032">
                  <c:v>60595</c:v>
                </c:pt>
                <c:pt idx="3033">
                  <c:v>60602</c:v>
                </c:pt>
                <c:pt idx="3034">
                  <c:v>60609</c:v>
                </c:pt>
                <c:pt idx="3035">
                  <c:v>60616</c:v>
                </c:pt>
                <c:pt idx="3036">
                  <c:v>60623</c:v>
                </c:pt>
                <c:pt idx="3037">
                  <c:v>60630</c:v>
                </c:pt>
                <c:pt idx="3038">
                  <c:v>60637</c:v>
                </c:pt>
                <c:pt idx="3039">
                  <c:v>60644</c:v>
                </c:pt>
                <c:pt idx="3040">
                  <c:v>60651</c:v>
                </c:pt>
                <c:pt idx="3041">
                  <c:v>60658</c:v>
                </c:pt>
                <c:pt idx="3042">
                  <c:v>60665</c:v>
                </c:pt>
                <c:pt idx="3043">
                  <c:v>60672</c:v>
                </c:pt>
                <c:pt idx="3044">
                  <c:v>60679</c:v>
                </c:pt>
                <c:pt idx="3045">
                  <c:v>60686</c:v>
                </c:pt>
                <c:pt idx="3046">
                  <c:v>60693</c:v>
                </c:pt>
                <c:pt idx="3047">
                  <c:v>60700</c:v>
                </c:pt>
                <c:pt idx="3048">
                  <c:v>60707</c:v>
                </c:pt>
                <c:pt idx="3049">
                  <c:v>60714</c:v>
                </c:pt>
                <c:pt idx="3050">
                  <c:v>60721</c:v>
                </c:pt>
                <c:pt idx="3051">
                  <c:v>60728</c:v>
                </c:pt>
                <c:pt idx="3052">
                  <c:v>60735</c:v>
                </c:pt>
                <c:pt idx="3053">
                  <c:v>60742</c:v>
                </c:pt>
                <c:pt idx="3054">
                  <c:v>60749</c:v>
                </c:pt>
                <c:pt idx="3055">
                  <c:v>60756</c:v>
                </c:pt>
                <c:pt idx="3056">
                  <c:v>60763</c:v>
                </c:pt>
                <c:pt idx="3057">
                  <c:v>60770</c:v>
                </c:pt>
                <c:pt idx="3058">
                  <c:v>60777</c:v>
                </c:pt>
                <c:pt idx="3059">
                  <c:v>60784</c:v>
                </c:pt>
                <c:pt idx="3060">
                  <c:v>60791</c:v>
                </c:pt>
                <c:pt idx="3061">
                  <c:v>60798</c:v>
                </c:pt>
                <c:pt idx="3062">
                  <c:v>60805</c:v>
                </c:pt>
                <c:pt idx="3063">
                  <c:v>60812</c:v>
                </c:pt>
                <c:pt idx="3064">
                  <c:v>60819</c:v>
                </c:pt>
                <c:pt idx="3065">
                  <c:v>60826</c:v>
                </c:pt>
                <c:pt idx="3066">
                  <c:v>60833</c:v>
                </c:pt>
                <c:pt idx="3067">
                  <c:v>60840</c:v>
                </c:pt>
                <c:pt idx="3068">
                  <c:v>60847</c:v>
                </c:pt>
                <c:pt idx="3069">
                  <c:v>60854</c:v>
                </c:pt>
                <c:pt idx="3070">
                  <c:v>60861</c:v>
                </c:pt>
                <c:pt idx="3071">
                  <c:v>60868</c:v>
                </c:pt>
                <c:pt idx="3072">
                  <c:v>60875</c:v>
                </c:pt>
                <c:pt idx="3073">
                  <c:v>60882</c:v>
                </c:pt>
                <c:pt idx="3074">
                  <c:v>60889</c:v>
                </c:pt>
                <c:pt idx="3075">
                  <c:v>60896</c:v>
                </c:pt>
                <c:pt idx="3076">
                  <c:v>60903</c:v>
                </c:pt>
                <c:pt idx="3077">
                  <c:v>60910</c:v>
                </c:pt>
                <c:pt idx="3078">
                  <c:v>60917</c:v>
                </c:pt>
                <c:pt idx="3079">
                  <c:v>60924</c:v>
                </c:pt>
                <c:pt idx="3080">
                  <c:v>60931</c:v>
                </c:pt>
                <c:pt idx="3081">
                  <c:v>60938</c:v>
                </c:pt>
                <c:pt idx="3082">
                  <c:v>60945</c:v>
                </c:pt>
                <c:pt idx="3083">
                  <c:v>60952</c:v>
                </c:pt>
                <c:pt idx="3084">
                  <c:v>60959</c:v>
                </c:pt>
                <c:pt idx="3085">
                  <c:v>60966</c:v>
                </c:pt>
                <c:pt idx="3086">
                  <c:v>60973</c:v>
                </c:pt>
                <c:pt idx="3087">
                  <c:v>60980</c:v>
                </c:pt>
                <c:pt idx="3088">
                  <c:v>60987</c:v>
                </c:pt>
                <c:pt idx="3089">
                  <c:v>60995</c:v>
                </c:pt>
                <c:pt idx="3090">
                  <c:v>61002</c:v>
                </c:pt>
                <c:pt idx="3091">
                  <c:v>61009</c:v>
                </c:pt>
                <c:pt idx="3092">
                  <c:v>61016</c:v>
                </c:pt>
                <c:pt idx="3093">
                  <c:v>61023</c:v>
                </c:pt>
                <c:pt idx="3094">
                  <c:v>61030</c:v>
                </c:pt>
                <c:pt idx="3095">
                  <c:v>61037</c:v>
                </c:pt>
                <c:pt idx="3096">
                  <c:v>61044</c:v>
                </c:pt>
                <c:pt idx="3097">
                  <c:v>61051</c:v>
                </c:pt>
                <c:pt idx="3098">
                  <c:v>61058</c:v>
                </c:pt>
                <c:pt idx="3099">
                  <c:v>61065</c:v>
                </c:pt>
                <c:pt idx="3100">
                  <c:v>61072</c:v>
                </c:pt>
                <c:pt idx="3101">
                  <c:v>61079</c:v>
                </c:pt>
                <c:pt idx="3102">
                  <c:v>61086</c:v>
                </c:pt>
                <c:pt idx="3103">
                  <c:v>61093</c:v>
                </c:pt>
                <c:pt idx="3104">
                  <c:v>61100</c:v>
                </c:pt>
                <c:pt idx="3105">
                  <c:v>61107</c:v>
                </c:pt>
                <c:pt idx="3106">
                  <c:v>61114</c:v>
                </c:pt>
                <c:pt idx="3107">
                  <c:v>61121</c:v>
                </c:pt>
                <c:pt idx="3108">
                  <c:v>61128</c:v>
                </c:pt>
                <c:pt idx="3109">
                  <c:v>61135</c:v>
                </c:pt>
                <c:pt idx="3110">
                  <c:v>61142</c:v>
                </c:pt>
                <c:pt idx="3111">
                  <c:v>61149</c:v>
                </c:pt>
                <c:pt idx="3112">
                  <c:v>61156</c:v>
                </c:pt>
                <c:pt idx="3113">
                  <c:v>61163</c:v>
                </c:pt>
                <c:pt idx="3114">
                  <c:v>61170</c:v>
                </c:pt>
                <c:pt idx="3115">
                  <c:v>61177</c:v>
                </c:pt>
                <c:pt idx="3116">
                  <c:v>61184</c:v>
                </c:pt>
                <c:pt idx="3117">
                  <c:v>61191</c:v>
                </c:pt>
                <c:pt idx="3118">
                  <c:v>61198</c:v>
                </c:pt>
                <c:pt idx="3119">
                  <c:v>61205</c:v>
                </c:pt>
                <c:pt idx="3120">
                  <c:v>61212</c:v>
                </c:pt>
                <c:pt idx="3121">
                  <c:v>61219</c:v>
                </c:pt>
                <c:pt idx="3122">
                  <c:v>61226</c:v>
                </c:pt>
                <c:pt idx="3123">
                  <c:v>61233</c:v>
                </c:pt>
                <c:pt idx="3124">
                  <c:v>61240</c:v>
                </c:pt>
                <c:pt idx="3125">
                  <c:v>61247</c:v>
                </c:pt>
                <c:pt idx="3126">
                  <c:v>61254</c:v>
                </c:pt>
                <c:pt idx="3127">
                  <c:v>61261</c:v>
                </c:pt>
                <c:pt idx="3128">
                  <c:v>61268</c:v>
                </c:pt>
                <c:pt idx="3129">
                  <c:v>61275</c:v>
                </c:pt>
                <c:pt idx="3130">
                  <c:v>61282</c:v>
                </c:pt>
                <c:pt idx="3131">
                  <c:v>61289</c:v>
                </c:pt>
                <c:pt idx="3132">
                  <c:v>61296</c:v>
                </c:pt>
                <c:pt idx="3133">
                  <c:v>61303</c:v>
                </c:pt>
                <c:pt idx="3134">
                  <c:v>61310</c:v>
                </c:pt>
                <c:pt idx="3135">
                  <c:v>61317</c:v>
                </c:pt>
                <c:pt idx="3136">
                  <c:v>61324</c:v>
                </c:pt>
                <c:pt idx="3137">
                  <c:v>61331</c:v>
                </c:pt>
                <c:pt idx="3138">
                  <c:v>61338</c:v>
                </c:pt>
                <c:pt idx="3139">
                  <c:v>61345</c:v>
                </c:pt>
                <c:pt idx="3140">
                  <c:v>61352</c:v>
                </c:pt>
                <c:pt idx="3141">
                  <c:v>61359</c:v>
                </c:pt>
                <c:pt idx="3142">
                  <c:v>61366</c:v>
                </c:pt>
                <c:pt idx="3143">
                  <c:v>61373</c:v>
                </c:pt>
                <c:pt idx="3144">
                  <c:v>61380</c:v>
                </c:pt>
                <c:pt idx="3145">
                  <c:v>61387</c:v>
                </c:pt>
                <c:pt idx="3146">
                  <c:v>61394</c:v>
                </c:pt>
                <c:pt idx="3147">
                  <c:v>61401</c:v>
                </c:pt>
                <c:pt idx="3148">
                  <c:v>61408</c:v>
                </c:pt>
                <c:pt idx="3149">
                  <c:v>61415</c:v>
                </c:pt>
                <c:pt idx="3150">
                  <c:v>61422</c:v>
                </c:pt>
                <c:pt idx="3151">
                  <c:v>61429</c:v>
                </c:pt>
                <c:pt idx="3152">
                  <c:v>61436</c:v>
                </c:pt>
                <c:pt idx="3153">
                  <c:v>61443</c:v>
                </c:pt>
                <c:pt idx="3154">
                  <c:v>61450</c:v>
                </c:pt>
                <c:pt idx="3155">
                  <c:v>61457</c:v>
                </c:pt>
                <c:pt idx="3156">
                  <c:v>61464</c:v>
                </c:pt>
                <c:pt idx="3157">
                  <c:v>61471</c:v>
                </c:pt>
                <c:pt idx="3158">
                  <c:v>61478</c:v>
                </c:pt>
                <c:pt idx="3159">
                  <c:v>61485</c:v>
                </c:pt>
                <c:pt idx="3160">
                  <c:v>61492</c:v>
                </c:pt>
                <c:pt idx="3161">
                  <c:v>61499</c:v>
                </c:pt>
                <c:pt idx="3162">
                  <c:v>61506</c:v>
                </c:pt>
                <c:pt idx="3163">
                  <c:v>61513</c:v>
                </c:pt>
                <c:pt idx="3164">
                  <c:v>61520</c:v>
                </c:pt>
                <c:pt idx="3165">
                  <c:v>61527</c:v>
                </c:pt>
                <c:pt idx="3166">
                  <c:v>61534</c:v>
                </c:pt>
                <c:pt idx="3167">
                  <c:v>61541</c:v>
                </c:pt>
                <c:pt idx="3168">
                  <c:v>61548</c:v>
                </c:pt>
                <c:pt idx="3169">
                  <c:v>61555</c:v>
                </c:pt>
                <c:pt idx="3170">
                  <c:v>61562</c:v>
                </c:pt>
                <c:pt idx="3171">
                  <c:v>61569</c:v>
                </c:pt>
                <c:pt idx="3172">
                  <c:v>61576</c:v>
                </c:pt>
                <c:pt idx="3173">
                  <c:v>61583</c:v>
                </c:pt>
                <c:pt idx="3174">
                  <c:v>61590</c:v>
                </c:pt>
                <c:pt idx="3175">
                  <c:v>61597</c:v>
                </c:pt>
                <c:pt idx="3176">
                  <c:v>61604</c:v>
                </c:pt>
                <c:pt idx="3177">
                  <c:v>61611</c:v>
                </c:pt>
                <c:pt idx="3178">
                  <c:v>61618</c:v>
                </c:pt>
                <c:pt idx="3179">
                  <c:v>61625</c:v>
                </c:pt>
                <c:pt idx="3180">
                  <c:v>61632</c:v>
                </c:pt>
                <c:pt idx="3181">
                  <c:v>61639</c:v>
                </c:pt>
                <c:pt idx="3182">
                  <c:v>61646</c:v>
                </c:pt>
                <c:pt idx="3183">
                  <c:v>61653</c:v>
                </c:pt>
                <c:pt idx="3184">
                  <c:v>61660</c:v>
                </c:pt>
                <c:pt idx="3185">
                  <c:v>61667</c:v>
                </c:pt>
                <c:pt idx="3186">
                  <c:v>61674</c:v>
                </c:pt>
                <c:pt idx="3187">
                  <c:v>61681</c:v>
                </c:pt>
                <c:pt idx="3188">
                  <c:v>61688</c:v>
                </c:pt>
                <c:pt idx="3189">
                  <c:v>61695</c:v>
                </c:pt>
                <c:pt idx="3190">
                  <c:v>61702</c:v>
                </c:pt>
                <c:pt idx="3191">
                  <c:v>61709</c:v>
                </c:pt>
                <c:pt idx="3192">
                  <c:v>61716</c:v>
                </c:pt>
                <c:pt idx="3193">
                  <c:v>61724</c:v>
                </c:pt>
                <c:pt idx="3194">
                  <c:v>61731</c:v>
                </c:pt>
                <c:pt idx="3195">
                  <c:v>61738</c:v>
                </c:pt>
                <c:pt idx="3196">
                  <c:v>61745</c:v>
                </c:pt>
                <c:pt idx="3197">
                  <c:v>61752</c:v>
                </c:pt>
                <c:pt idx="3198">
                  <c:v>61759</c:v>
                </c:pt>
                <c:pt idx="3199">
                  <c:v>61766</c:v>
                </c:pt>
                <c:pt idx="3200">
                  <c:v>61773</c:v>
                </c:pt>
                <c:pt idx="3201">
                  <c:v>61780</c:v>
                </c:pt>
                <c:pt idx="3202">
                  <c:v>61787</c:v>
                </c:pt>
                <c:pt idx="3203">
                  <c:v>61794</c:v>
                </c:pt>
                <c:pt idx="3204">
                  <c:v>61801</c:v>
                </c:pt>
                <c:pt idx="3205">
                  <c:v>61808</c:v>
                </c:pt>
                <c:pt idx="3206">
                  <c:v>61815</c:v>
                </c:pt>
                <c:pt idx="3207">
                  <c:v>61822</c:v>
                </c:pt>
                <c:pt idx="3208">
                  <c:v>61829</c:v>
                </c:pt>
                <c:pt idx="3209">
                  <c:v>61836</c:v>
                </c:pt>
                <c:pt idx="3210">
                  <c:v>61843</c:v>
                </c:pt>
                <c:pt idx="3211">
                  <c:v>61850</c:v>
                </c:pt>
                <c:pt idx="3212">
                  <c:v>61857</c:v>
                </c:pt>
                <c:pt idx="3213">
                  <c:v>61864</c:v>
                </c:pt>
                <c:pt idx="3214">
                  <c:v>61871</c:v>
                </c:pt>
                <c:pt idx="3215">
                  <c:v>61878</c:v>
                </c:pt>
                <c:pt idx="3216">
                  <c:v>61885</c:v>
                </c:pt>
                <c:pt idx="3217">
                  <c:v>61892</c:v>
                </c:pt>
                <c:pt idx="3218">
                  <c:v>61899</c:v>
                </c:pt>
                <c:pt idx="3219">
                  <c:v>61906</c:v>
                </c:pt>
                <c:pt idx="3220">
                  <c:v>61913</c:v>
                </c:pt>
                <c:pt idx="3221">
                  <c:v>61920</c:v>
                </c:pt>
                <c:pt idx="3222">
                  <c:v>61927</c:v>
                </c:pt>
                <c:pt idx="3223">
                  <c:v>61934</c:v>
                </c:pt>
                <c:pt idx="3224">
                  <c:v>61941</c:v>
                </c:pt>
                <c:pt idx="3225">
                  <c:v>61948</c:v>
                </c:pt>
                <c:pt idx="3226">
                  <c:v>61955</c:v>
                </c:pt>
                <c:pt idx="3227">
                  <c:v>61962</c:v>
                </c:pt>
                <c:pt idx="3228">
                  <c:v>61969</c:v>
                </c:pt>
                <c:pt idx="3229">
                  <c:v>61976</c:v>
                </c:pt>
                <c:pt idx="3230">
                  <c:v>61983</c:v>
                </c:pt>
                <c:pt idx="3231">
                  <c:v>61990</c:v>
                </c:pt>
                <c:pt idx="3232">
                  <c:v>61997</c:v>
                </c:pt>
                <c:pt idx="3233">
                  <c:v>62004</c:v>
                </c:pt>
                <c:pt idx="3234">
                  <c:v>62011</c:v>
                </c:pt>
                <c:pt idx="3235">
                  <c:v>62018</c:v>
                </c:pt>
                <c:pt idx="3236">
                  <c:v>62025</c:v>
                </c:pt>
                <c:pt idx="3237">
                  <c:v>62032</c:v>
                </c:pt>
                <c:pt idx="3238">
                  <c:v>62039</c:v>
                </c:pt>
                <c:pt idx="3239">
                  <c:v>62046</c:v>
                </c:pt>
                <c:pt idx="3240">
                  <c:v>62053</c:v>
                </c:pt>
                <c:pt idx="3241">
                  <c:v>62060</c:v>
                </c:pt>
                <c:pt idx="3242">
                  <c:v>62067</c:v>
                </c:pt>
                <c:pt idx="3243">
                  <c:v>62074</c:v>
                </c:pt>
                <c:pt idx="3244">
                  <c:v>62081</c:v>
                </c:pt>
                <c:pt idx="3245">
                  <c:v>62089</c:v>
                </c:pt>
                <c:pt idx="3246">
                  <c:v>62096</c:v>
                </c:pt>
                <c:pt idx="3247">
                  <c:v>62103</c:v>
                </c:pt>
                <c:pt idx="3248">
                  <c:v>62110</c:v>
                </c:pt>
                <c:pt idx="3249">
                  <c:v>62117</c:v>
                </c:pt>
                <c:pt idx="3250">
                  <c:v>62124</c:v>
                </c:pt>
                <c:pt idx="3251">
                  <c:v>62131</c:v>
                </c:pt>
                <c:pt idx="3252">
                  <c:v>62138</c:v>
                </c:pt>
                <c:pt idx="3253">
                  <c:v>62145</c:v>
                </c:pt>
                <c:pt idx="3254">
                  <c:v>62152</c:v>
                </c:pt>
                <c:pt idx="3255">
                  <c:v>62159</c:v>
                </c:pt>
                <c:pt idx="3256">
                  <c:v>62166</c:v>
                </c:pt>
                <c:pt idx="3257">
                  <c:v>62173</c:v>
                </c:pt>
                <c:pt idx="3258">
                  <c:v>62184</c:v>
                </c:pt>
                <c:pt idx="3259">
                  <c:v>62191</c:v>
                </c:pt>
                <c:pt idx="3260">
                  <c:v>62198</c:v>
                </c:pt>
                <c:pt idx="3261">
                  <c:v>62205</c:v>
                </c:pt>
                <c:pt idx="3262">
                  <c:v>62212</c:v>
                </c:pt>
                <c:pt idx="3263">
                  <c:v>62219</c:v>
                </c:pt>
                <c:pt idx="3264">
                  <c:v>62226</c:v>
                </c:pt>
                <c:pt idx="3265">
                  <c:v>62233</c:v>
                </c:pt>
                <c:pt idx="3266">
                  <c:v>62240</c:v>
                </c:pt>
                <c:pt idx="3267">
                  <c:v>62247</c:v>
                </c:pt>
                <c:pt idx="3268">
                  <c:v>62254</c:v>
                </c:pt>
                <c:pt idx="3269">
                  <c:v>62261</c:v>
                </c:pt>
                <c:pt idx="3270">
                  <c:v>62268</c:v>
                </c:pt>
                <c:pt idx="3271">
                  <c:v>62275</c:v>
                </c:pt>
                <c:pt idx="3272">
                  <c:v>62282</c:v>
                </c:pt>
                <c:pt idx="3273">
                  <c:v>62289</c:v>
                </c:pt>
                <c:pt idx="3274">
                  <c:v>62296</c:v>
                </c:pt>
                <c:pt idx="3275">
                  <c:v>62303</c:v>
                </c:pt>
                <c:pt idx="3276">
                  <c:v>62310</c:v>
                </c:pt>
                <c:pt idx="3277">
                  <c:v>62317</c:v>
                </c:pt>
                <c:pt idx="3278">
                  <c:v>62324</c:v>
                </c:pt>
                <c:pt idx="3279">
                  <c:v>62331</c:v>
                </c:pt>
                <c:pt idx="3280">
                  <c:v>62338</c:v>
                </c:pt>
                <c:pt idx="3281">
                  <c:v>62345</c:v>
                </c:pt>
                <c:pt idx="3282">
                  <c:v>62352</c:v>
                </c:pt>
                <c:pt idx="3283">
                  <c:v>62359</c:v>
                </c:pt>
                <c:pt idx="3284">
                  <c:v>62366</c:v>
                </c:pt>
                <c:pt idx="3285">
                  <c:v>62373</c:v>
                </c:pt>
                <c:pt idx="3286">
                  <c:v>62380</c:v>
                </c:pt>
                <c:pt idx="3287">
                  <c:v>62387</c:v>
                </c:pt>
                <c:pt idx="3288">
                  <c:v>62394</c:v>
                </c:pt>
                <c:pt idx="3289">
                  <c:v>62401</c:v>
                </c:pt>
                <c:pt idx="3290">
                  <c:v>62408</c:v>
                </c:pt>
                <c:pt idx="3291">
                  <c:v>62415</c:v>
                </c:pt>
                <c:pt idx="3292">
                  <c:v>62422</c:v>
                </c:pt>
                <c:pt idx="3293">
                  <c:v>62429</c:v>
                </c:pt>
                <c:pt idx="3294">
                  <c:v>62436</c:v>
                </c:pt>
                <c:pt idx="3295">
                  <c:v>62443</c:v>
                </c:pt>
                <c:pt idx="3296">
                  <c:v>62450</c:v>
                </c:pt>
                <c:pt idx="3297">
                  <c:v>62457</c:v>
                </c:pt>
                <c:pt idx="3298">
                  <c:v>62464</c:v>
                </c:pt>
                <c:pt idx="3299">
                  <c:v>62471</c:v>
                </c:pt>
                <c:pt idx="3300">
                  <c:v>62478</c:v>
                </c:pt>
                <c:pt idx="3301">
                  <c:v>62485</c:v>
                </c:pt>
                <c:pt idx="3302">
                  <c:v>62492</c:v>
                </c:pt>
                <c:pt idx="3303">
                  <c:v>62499</c:v>
                </c:pt>
                <c:pt idx="3304">
                  <c:v>62506</c:v>
                </c:pt>
                <c:pt idx="3305">
                  <c:v>62513</c:v>
                </c:pt>
                <c:pt idx="3306">
                  <c:v>62520</c:v>
                </c:pt>
                <c:pt idx="3307">
                  <c:v>62527</c:v>
                </c:pt>
                <c:pt idx="3308">
                  <c:v>62534</c:v>
                </c:pt>
                <c:pt idx="3309">
                  <c:v>62541</c:v>
                </c:pt>
                <c:pt idx="3310">
                  <c:v>62548</c:v>
                </c:pt>
                <c:pt idx="3311">
                  <c:v>62555</c:v>
                </c:pt>
                <c:pt idx="3312">
                  <c:v>62562</c:v>
                </c:pt>
                <c:pt idx="3313">
                  <c:v>62569</c:v>
                </c:pt>
                <c:pt idx="3314">
                  <c:v>62576</c:v>
                </c:pt>
                <c:pt idx="3315">
                  <c:v>62583</c:v>
                </c:pt>
                <c:pt idx="3316">
                  <c:v>62590</c:v>
                </c:pt>
                <c:pt idx="3317">
                  <c:v>62597</c:v>
                </c:pt>
                <c:pt idx="3318">
                  <c:v>62604</c:v>
                </c:pt>
                <c:pt idx="3319">
                  <c:v>62611</c:v>
                </c:pt>
                <c:pt idx="3320">
                  <c:v>62618</c:v>
                </c:pt>
                <c:pt idx="3321">
                  <c:v>62625</c:v>
                </c:pt>
                <c:pt idx="3322">
                  <c:v>62632</c:v>
                </c:pt>
                <c:pt idx="3323">
                  <c:v>62639</c:v>
                </c:pt>
                <c:pt idx="3324">
                  <c:v>62646</c:v>
                </c:pt>
                <c:pt idx="3325">
                  <c:v>62653</c:v>
                </c:pt>
                <c:pt idx="3326">
                  <c:v>62660</c:v>
                </c:pt>
                <c:pt idx="3327">
                  <c:v>62667</c:v>
                </c:pt>
                <c:pt idx="3328">
                  <c:v>62674</c:v>
                </c:pt>
                <c:pt idx="3329">
                  <c:v>62681</c:v>
                </c:pt>
                <c:pt idx="3330">
                  <c:v>62688</c:v>
                </c:pt>
                <c:pt idx="3331">
                  <c:v>62695</c:v>
                </c:pt>
                <c:pt idx="3332">
                  <c:v>62702</c:v>
                </c:pt>
                <c:pt idx="3333">
                  <c:v>62709</c:v>
                </c:pt>
                <c:pt idx="3334">
                  <c:v>62716</c:v>
                </c:pt>
                <c:pt idx="3335">
                  <c:v>62723</c:v>
                </c:pt>
                <c:pt idx="3336">
                  <c:v>62730</c:v>
                </c:pt>
                <c:pt idx="3337">
                  <c:v>62737</c:v>
                </c:pt>
                <c:pt idx="3338">
                  <c:v>62744</c:v>
                </c:pt>
                <c:pt idx="3339">
                  <c:v>62751</c:v>
                </c:pt>
                <c:pt idx="3340">
                  <c:v>62758</c:v>
                </c:pt>
                <c:pt idx="3341">
                  <c:v>62765</c:v>
                </c:pt>
                <c:pt idx="3342">
                  <c:v>62772</c:v>
                </c:pt>
                <c:pt idx="3343">
                  <c:v>62779</c:v>
                </c:pt>
                <c:pt idx="3344">
                  <c:v>62786</c:v>
                </c:pt>
                <c:pt idx="3345">
                  <c:v>62793</c:v>
                </c:pt>
                <c:pt idx="3346">
                  <c:v>62800</c:v>
                </c:pt>
                <c:pt idx="3347">
                  <c:v>62807</c:v>
                </c:pt>
                <c:pt idx="3348">
                  <c:v>62814</c:v>
                </c:pt>
                <c:pt idx="3349">
                  <c:v>62821</c:v>
                </c:pt>
                <c:pt idx="3350">
                  <c:v>62828</c:v>
                </c:pt>
                <c:pt idx="3351">
                  <c:v>62835</c:v>
                </c:pt>
                <c:pt idx="3352">
                  <c:v>62842</c:v>
                </c:pt>
                <c:pt idx="3353">
                  <c:v>62849</c:v>
                </c:pt>
                <c:pt idx="3354">
                  <c:v>62856</c:v>
                </c:pt>
                <c:pt idx="3355">
                  <c:v>62863</c:v>
                </c:pt>
                <c:pt idx="3356">
                  <c:v>62870</c:v>
                </c:pt>
                <c:pt idx="3357">
                  <c:v>62877</c:v>
                </c:pt>
                <c:pt idx="3358">
                  <c:v>62884</c:v>
                </c:pt>
                <c:pt idx="3359">
                  <c:v>62891</c:v>
                </c:pt>
                <c:pt idx="3360">
                  <c:v>62898</c:v>
                </c:pt>
                <c:pt idx="3361">
                  <c:v>62905</c:v>
                </c:pt>
                <c:pt idx="3362">
                  <c:v>62912</c:v>
                </c:pt>
                <c:pt idx="3363">
                  <c:v>62919</c:v>
                </c:pt>
                <c:pt idx="3364">
                  <c:v>62926</c:v>
                </c:pt>
                <c:pt idx="3365">
                  <c:v>62933</c:v>
                </c:pt>
                <c:pt idx="3366">
                  <c:v>62940</c:v>
                </c:pt>
                <c:pt idx="3367">
                  <c:v>62947</c:v>
                </c:pt>
                <c:pt idx="3368">
                  <c:v>62954</c:v>
                </c:pt>
                <c:pt idx="3369">
                  <c:v>62961</c:v>
                </c:pt>
                <c:pt idx="3370">
                  <c:v>62968</c:v>
                </c:pt>
                <c:pt idx="3371">
                  <c:v>62975</c:v>
                </c:pt>
                <c:pt idx="3372">
                  <c:v>62982</c:v>
                </c:pt>
                <c:pt idx="3373">
                  <c:v>62989</c:v>
                </c:pt>
                <c:pt idx="3374">
                  <c:v>62996</c:v>
                </c:pt>
                <c:pt idx="3375">
                  <c:v>63003</c:v>
                </c:pt>
                <c:pt idx="3376">
                  <c:v>63010</c:v>
                </c:pt>
                <c:pt idx="3377">
                  <c:v>63017</c:v>
                </c:pt>
                <c:pt idx="3378">
                  <c:v>63024</c:v>
                </c:pt>
                <c:pt idx="3379">
                  <c:v>63031</c:v>
                </c:pt>
                <c:pt idx="3380">
                  <c:v>63038</c:v>
                </c:pt>
                <c:pt idx="3381">
                  <c:v>63045</c:v>
                </c:pt>
                <c:pt idx="3382">
                  <c:v>63052</c:v>
                </c:pt>
                <c:pt idx="3383">
                  <c:v>63059</c:v>
                </c:pt>
                <c:pt idx="3384">
                  <c:v>63066</c:v>
                </c:pt>
                <c:pt idx="3385">
                  <c:v>63073</c:v>
                </c:pt>
                <c:pt idx="3386">
                  <c:v>63080</c:v>
                </c:pt>
                <c:pt idx="3387">
                  <c:v>63087</c:v>
                </c:pt>
                <c:pt idx="3388">
                  <c:v>63094</c:v>
                </c:pt>
                <c:pt idx="3389">
                  <c:v>63101</c:v>
                </c:pt>
                <c:pt idx="3390">
                  <c:v>63108</c:v>
                </c:pt>
                <c:pt idx="3391">
                  <c:v>63115</c:v>
                </c:pt>
                <c:pt idx="3392">
                  <c:v>63122</c:v>
                </c:pt>
                <c:pt idx="3393">
                  <c:v>63129</c:v>
                </c:pt>
                <c:pt idx="3394">
                  <c:v>63136</c:v>
                </c:pt>
                <c:pt idx="3395">
                  <c:v>63143</c:v>
                </c:pt>
                <c:pt idx="3396">
                  <c:v>63150</c:v>
                </c:pt>
                <c:pt idx="3397">
                  <c:v>63157</c:v>
                </c:pt>
                <c:pt idx="3398">
                  <c:v>63164</c:v>
                </c:pt>
                <c:pt idx="3399">
                  <c:v>63171</c:v>
                </c:pt>
                <c:pt idx="3400">
                  <c:v>63178</c:v>
                </c:pt>
                <c:pt idx="3401">
                  <c:v>63186</c:v>
                </c:pt>
                <c:pt idx="3402">
                  <c:v>63193</c:v>
                </c:pt>
                <c:pt idx="3403">
                  <c:v>63200</c:v>
                </c:pt>
                <c:pt idx="3404">
                  <c:v>63207</c:v>
                </c:pt>
                <c:pt idx="3405">
                  <c:v>63214</c:v>
                </c:pt>
                <c:pt idx="3406">
                  <c:v>63221</c:v>
                </c:pt>
                <c:pt idx="3407">
                  <c:v>63228</c:v>
                </c:pt>
                <c:pt idx="3408">
                  <c:v>63235</c:v>
                </c:pt>
                <c:pt idx="3409">
                  <c:v>63242</c:v>
                </c:pt>
                <c:pt idx="3410">
                  <c:v>63249</c:v>
                </c:pt>
                <c:pt idx="3411">
                  <c:v>63256</c:v>
                </c:pt>
                <c:pt idx="3412">
                  <c:v>63263</c:v>
                </c:pt>
                <c:pt idx="3413">
                  <c:v>63270</c:v>
                </c:pt>
                <c:pt idx="3414">
                  <c:v>63277</c:v>
                </c:pt>
                <c:pt idx="3415">
                  <c:v>63284</c:v>
                </c:pt>
                <c:pt idx="3416">
                  <c:v>63291</c:v>
                </c:pt>
                <c:pt idx="3417">
                  <c:v>63298</c:v>
                </c:pt>
                <c:pt idx="3418">
                  <c:v>63305</c:v>
                </c:pt>
                <c:pt idx="3419">
                  <c:v>63312</c:v>
                </c:pt>
                <c:pt idx="3420">
                  <c:v>63319</c:v>
                </c:pt>
                <c:pt idx="3421">
                  <c:v>63326</c:v>
                </c:pt>
                <c:pt idx="3422">
                  <c:v>63333</c:v>
                </c:pt>
                <c:pt idx="3423">
                  <c:v>63340</c:v>
                </c:pt>
                <c:pt idx="3424">
                  <c:v>63347</c:v>
                </c:pt>
                <c:pt idx="3425">
                  <c:v>63354</c:v>
                </c:pt>
                <c:pt idx="3426">
                  <c:v>63361</c:v>
                </c:pt>
                <c:pt idx="3427">
                  <c:v>63368</c:v>
                </c:pt>
                <c:pt idx="3428">
                  <c:v>63375</c:v>
                </c:pt>
                <c:pt idx="3429">
                  <c:v>63382</c:v>
                </c:pt>
                <c:pt idx="3430">
                  <c:v>63389</c:v>
                </c:pt>
                <c:pt idx="3431">
                  <c:v>63396</c:v>
                </c:pt>
                <c:pt idx="3432">
                  <c:v>63403</c:v>
                </c:pt>
                <c:pt idx="3433">
                  <c:v>63410</c:v>
                </c:pt>
                <c:pt idx="3434">
                  <c:v>63417</c:v>
                </c:pt>
                <c:pt idx="3435">
                  <c:v>63424</c:v>
                </c:pt>
                <c:pt idx="3436">
                  <c:v>63431</c:v>
                </c:pt>
                <c:pt idx="3437">
                  <c:v>63438</c:v>
                </c:pt>
                <c:pt idx="3438">
                  <c:v>63445</c:v>
                </c:pt>
                <c:pt idx="3439">
                  <c:v>63452</c:v>
                </c:pt>
                <c:pt idx="3440">
                  <c:v>63459</c:v>
                </c:pt>
                <c:pt idx="3441">
                  <c:v>63466</c:v>
                </c:pt>
                <c:pt idx="3442">
                  <c:v>63473</c:v>
                </c:pt>
                <c:pt idx="3443">
                  <c:v>63480</c:v>
                </c:pt>
                <c:pt idx="3444">
                  <c:v>63487</c:v>
                </c:pt>
                <c:pt idx="3445">
                  <c:v>63494</c:v>
                </c:pt>
                <c:pt idx="3446">
                  <c:v>63501</c:v>
                </c:pt>
                <c:pt idx="3447">
                  <c:v>63508</c:v>
                </c:pt>
                <c:pt idx="3448">
                  <c:v>63515</c:v>
                </c:pt>
                <c:pt idx="3449">
                  <c:v>63522</c:v>
                </c:pt>
                <c:pt idx="3450">
                  <c:v>63529</c:v>
                </c:pt>
                <c:pt idx="3451">
                  <c:v>63536</c:v>
                </c:pt>
                <c:pt idx="3452">
                  <c:v>63543</c:v>
                </c:pt>
                <c:pt idx="3453">
                  <c:v>63550</c:v>
                </c:pt>
                <c:pt idx="3454">
                  <c:v>63557</c:v>
                </c:pt>
                <c:pt idx="3455">
                  <c:v>63564</c:v>
                </c:pt>
                <c:pt idx="3456">
                  <c:v>63571</c:v>
                </c:pt>
                <c:pt idx="3457">
                  <c:v>63578</c:v>
                </c:pt>
                <c:pt idx="3458">
                  <c:v>63585</c:v>
                </c:pt>
                <c:pt idx="3459">
                  <c:v>63592</c:v>
                </c:pt>
                <c:pt idx="3460">
                  <c:v>63599</c:v>
                </c:pt>
                <c:pt idx="3461">
                  <c:v>63606</c:v>
                </c:pt>
                <c:pt idx="3462">
                  <c:v>63613</c:v>
                </c:pt>
                <c:pt idx="3463">
                  <c:v>63620</c:v>
                </c:pt>
                <c:pt idx="3464">
                  <c:v>63627</c:v>
                </c:pt>
                <c:pt idx="3465">
                  <c:v>63634</c:v>
                </c:pt>
                <c:pt idx="3466">
                  <c:v>63641</c:v>
                </c:pt>
                <c:pt idx="3467">
                  <c:v>63648</c:v>
                </c:pt>
                <c:pt idx="3468">
                  <c:v>63655</c:v>
                </c:pt>
                <c:pt idx="3469">
                  <c:v>63662</c:v>
                </c:pt>
                <c:pt idx="3470">
                  <c:v>63669</c:v>
                </c:pt>
                <c:pt idx="3471">
                  <c:v>63676</c:v>
                </c:pt>
                <c:pt idx="3472">
                  <c:v>63683</c:v>
                </c:pt>
                <c:pt idx="3473">
                  <c:v>63690</c:v>
                </c:pt>
                <c:pt idx="3474">
                  <c:v>63697</c:v>
                </c:pt>
                <c:pt idx="3475">
                  <c:v>63704</c:v>
                </c:pt>
                <c:pt idx="3476">
                  <c:v>63711</c:v>
                </c:pt>
                <c:pt idx="3477">
                  <c:v>63718</c:v>
                </c:pt>
                <c:pt idx="3478">
                  <c:v>63725</c:v>
                </c:pt>
                <c:pt idx="3479">
                  <c:v>63732</c:v>
                </c:pt>
                <c:pt idx="3480">
                  <c:v>63739</c:v>
                </c:pt>
                <c:pt idx="3481">
                  <c:v>63746</c:v>
                </c:pt>
                <c:pt idx="3482">
                  <c:v>63753</c:v>
                </c:pt>
                <c:pt idx="3483">
                  <c:v>63760</c:v>
                </c:pt>
                <c:pt idx="3484">
                  <c:v>63767</c:v>
                </c:pt>
                <c:pt idx="3485">
                  <c:v>63774</c:v>
                </c:pt>
                <c:pt idx="3486">
                  <c:v>63781</c:v>
                </c:pt>
                <c:pt idx="3487">
                  <c:v>63788</c:v>
                </c:pt>
                <c:pt idx="3488">
                  <c:v>63795</c:v>
                </c:pt>
                <c:pt idx="3489">
                  <c:v>63802</c:v>
                </c:pt>
                <c:pt idx="3490">
                  <c:v>63809</c:v>
                </c:pt>
                <c:pt idx="3491">
                  <c:v>63816</c:v>
                </c:pt>
                <c:pt idx="3492">
                  <c:v>63823</c:v>
                </c:pt>
                <c:pt idx="3493">
                  <c:v>63830</c:v>
                </c:pt>
                <c:pt idx="3494">
                  <c:v>63837</c:v>
                </c:pt>
                <c:pt idx="3495">
                  <c:v>63844</c:v>
                </c:pt>
                <c:pt idx="3496">
                  <c:v>63851</c:v>
                </c:pt>
                <c:pt idx="3497">
                  <c:v>63858</c:v>
                </c:pt>
                <c:pt idx="3498">
                  <c:v>63865</c:v>
                </c:pt>
                <c:pt idx="3499">
                  <c:v>63872</c:v>
                </c:pt>
                <c:pt idx="3500">
                  <c:v>63879</c:v>
                </c:pt>
                <c:pt idx="3501">
                  <c:v>63886</c:v>
                </c:pt>
                <c:pt idx="3502">
                  <c:v>63893</c:v>
                </c:pt>
                <c:pt idx="3503">
                  <c:v>63900</c:v>
                </c:pt>
                <c:pt idx="3504">
                  <c:v>63907</c:v>
                </c:pt>
                <c:pt idx="3505">
                  <c:v>63915</c:v>
                </c:pt>
                <c:pt idx="3506">
                  <c:v>63922</c:v>
                </c:pt>
                <c:pt idx="3507">
                  <c:v>63929</c:v>
                </c:pt>
                <c:pt idx="3508">
                  <c:v>63936</c:v>
                </c:pt>
                <c:pt idx="3509">
                  <c:v>63943</c:v>
                </c:pt>
                <c:pt idx="3510">
                  <c:v>63950</c:v>
                </c:pt>
                <c:pt idx="3511">
                  <c:v>63957</c:v>
                </c:pt>
                <c:pt idx="3512">
                  <c:v>63964</c:v>
                </c:pt>
                <c:pt idx="3513">
                  <c:v>63971</c:v>
                </c:pt>
                <c:pt idx="3514">
                  <c:v>63978</c:v>
                </c:pt>
                <c:pt idx="3515">
                  <c:v>63985</c:v>
                </c:pt>
                <c:pt idx="3516">
                  <c:v>63992</c:v>
                </c:pt>
                <c:pt idx="3517">
                  <c:v>63999</c:v>
                </c:pt>
                <c:pt idx="3518">
                  <c:v>64006</c:v>
                </c:pt>
                <c:pt idx="3519">
                  <c:v>64013</c:v>
                </c:pt>
                <c:pt idx="3520">
                  <c:v>64020</c:v>
                </c:pt>
                <c:pt idx="3521">
                  <c:v>64027</c:v>
                </c:pt>
                <c:pt idx="3522">
                  <c:v>64034</c:v>
                </c:pt>
                <c:pt idx="3523">
                  <c:v>64041</c:v>
                </c:pt>
                <c:pt idx="3524">
                  <c:v>64048</c:v>
                </c:pt>
                <c:pt idx="3525">
                  <c:v>64055</c:v>
                </c:pt>
                <c:pt idx="3526">
                  <c:v>64062</c:v>
                </c:pt>
                <c:pt idx="3527">
                  <c:v>64069</c:v>
                </c:pt>
                <c:pt idx="3528">
                  <c:v>64076</c:v>
                </c:pt>
                <c:pt idx="3529">
                  <c:v>64083</c:v>
                </c:pt>
                <c:pt idx="3530">
                  <c:v>64090</c:v>
                </c:pt>
                <c:pt idx="3531">
                  <c:v>64097</c:v>
                </c:pt>
                <c:pt idx="3532">
                  <c:v>64104</c:v>
                </c:pt>
                <c:pt idx="3533">
                  <c:v>64111</c:v>
                </c:pt>
              </c:numCache>
            </c:numRef>
          </c:cat>
          <c:val>
            <c:numRef>
              <c:f>'Monitor (2)'!$Z$19:$Z$3552</c:f>
              <c:numCache>
                <c:formatCode>0.0000%</c:formatCode>
                <c:ptCount val="3534"/>
                <c:pt idx="0">
                  <c:v>7.3809999999987115E-3</c:v>
                </c:pt>
                <c:pt idx="1">
                  <c:v>7.387146106398958E-3</c:v>
                </c:pt>
                <c:pt idx="2">
                  <c:v>7.4059530154967669E-3</c:v>
                </c:pt>
                <c:pt idx="3">
                  <c:v>7.4214073728247152E-3</c:v>
                </c:pt>
                <c:pt idx="4">
                  <c:v>7.445145921720393E-3</c:v>
                </c:pt>
                <c:pt idx="5">
                  <c:v>7.4515574558399033E-3</c:v>
                </c:pt>
                <c:pt idx="6">
                  <c:v>7.4580126249546193E-3</c:v>
                </c:pt>
                <c:pt idx="7">
                  <c:v>7.4858254628364877E-3</c:v>
                </c:pt>
                <c:pt idx="8">
                  <c:v>7.4964252380211481E-3</c:v>
                </c:pt>
                <c:pt idx="9">
                  <c:v>7.5069856729380801E-3</c:v>
                </c:pt>
                <c:pt idx="10">
                  <c:v>7.5252871352493285E-3</c:v>
                </c:pt>
                <c:pt idx="11">
                  <c:v>7.5318507541351299E-3</c:v>
                </c:pt>
                <c:pt idx="12">
                  <c:v>7.5591935517975795E-3</c:v>
                </c:pt>
                <c:pt idx="13">
                  <c:v>7.569515430079516E-3</c:v>
                </c:pt>
                <c:pt idx="14">
                  <c:v>7.5797971297483537E-3</c:v>
                </c:pt>
                <c:pt idx="15">
                  <c:v>7.5974522619028078E-3</c:v>
                </c:pt>
                <c:pt idx="16">
                  <c:v>7.6039320761046069E-3</c:v>
                </c:pt>
                <c:pt idx="17">
                  <c:v>7.6305987571735918E-3</c:v>
                </c:pt>
                <c:pt idx="18">
                  <c:v>7.6406368701272768E-3</c:v>
                </c:pt>
                <c:pt idx="19">
                  <c:v>7.6506339661224906E-3</c:v>
                </c:pt>
                <c:pt idx="20">
                  <c:v>7.6680122344376439E-3</c:v>
                </c:pt>
                <c:pt idx="21">
                  <c:v>7.6742157518173912E-3</c:v>
                </c:pt>
                <c:pt idx="22">
                  <c:v>7.6999999999994824E-3</c:v>
                </c:pt>
                <c:pt idx="23">
                  <c:v>7.7097499028156297E-3</c:v>
                </c:pt>
                <c:pt idx="24">
                  <c:v>7.7194664919923578E-3</c:v>
                </c:pt>
                <c:pt idx="25">
                  <c:v>7.7253212326269267E-3</c:v>
                </c:pt>
                <c:pt idx="26">
                  <c:v>7.7311250494142636E-3</c:v>
                </c:pt>
                <c:pt idx="27">
                  <c:v>7.7678445107715157E-3</c:v>
                </c:pt>
                <c:pt idx="28">
                  <c:v>7.777538086903942E-3</c:v>
                </c:pt>
                <c:pt idx="29">
                  <c:v>7.787257307191796E-3</c:v>
                </c:pt>
                <c:pt idx="30">
                  <c:v>7.8058943117759296E-3</c:v>
                </c:pt>
                <c:pt idx="31">
                  <c:v>7.8112933087249835E-3</c:v>
                </c:pt>
                <c:pt idx="32">
                  <c:v>7.8365328888138752E-3</c:v>
                </c:pt>
                <c:pt idx="33">
                  <c:v>7.8465828671166124E-3</c:v>
                </c:pt>
                <c:pt idx="34">
                  <c:v>7.8567174555372425E-3</c:v>
                </c:pt>
                <c:pt idx="35">
                  <c:v>7.8774613906728106E-3</c:v>
                </c:pt>
                <c:pt idx="36">
                  <c:v>7.8826012489983475E-3</c:v>
                </c:pt>
                <c:pt idx="37">
                  <c:v>7.9089544103802898E-3</c:v>
                </c:pt>
                <c:pt idx="38">
                  <c:v>7.9197735787843865E-3</c:v>
                </c:pt>
                <c:pt idx="39">
                  <c:v>7.9307363322337031E-3</c:v>
                </c:pt>
                <c:pt idx="40">
                  <c:v>7.9545689518929381E-3</c:v>
                </c:pt>
                <c:pt idx="41">
                  <c:v>7.9595773253227677E-3</c:v>
                </c:pt>
                <c:pt idx="42">
                  <c:v>7.9879987863246005E-3</c:v>
                </c:pt>
                <c:pt idx="43">
                  <c:v>7.9999999999995648E-3</c:v>
                </c:pt>
                <c:pt idx="44">
                  <c:v>8.0122010439136367E-3</c:v>
                </c:pt>
                <c:pt idx="45">
                  <c:v>8.0399140118355261E-3</c:v>
                </c:pt>
                <c:pt idx="46">
                  <c:v>8.0449291854485169E-3</c:v>
                </c:pt>
                <c:pt idx="47">
                  <c:v>8.0729030573676204E-3</c:v>
                </c:pt>
                <c:pt idx="48">
                  <c:v>8.0860238837580055E-3</c:v>
                </c:pt>
                <c:pt idx="49">
                  <c:v>8.099302435624213E-3</c:v>
                </c:pt>
                <c:pt idx="50">
                  <c:v>8.1127306095186806E-3</c:v>
                </c:pt>
                <c:pt idx="51">
                  <c:v>8.1538318261484312E-3</c:v>
                </c:pt>
                <c:pt idx="52">
                  <c:v>8.1677774499726401E-3</c:v>
                </c:pt>
                <c:pt idx="53">
                  <c:v>8.1818321757560087E-3</c:v>
                </c:pt>
                <c:pt idx="54">
                  <c:v>8.1959878988802515E-3</c:v>
                </c:pt>
                <c:pt idx="55">
                  <c:v>8.2102365145164547E-3</c:v>
                </c:pt>
                <c:pt idx="56">
                  <c:v>8.2534586649364479E-3</c:v>
                </c:pt>
                <c:pt idx="57">
                  <c:v>8.2679977979526267E-3</c:v>
                </c:pt>
                <c:pt idx="58">
                  <c:v>8.2825892960279937E-3</c:v>
                </c:pt>
                <c:pt idx="59">
                  <c:v>8.2972250529901367E-3</c:v>
                </c:pt>
                <c:pt idx="60">
                  <c:v>8.3118969624355263E-3</c:v>
                </c:pt>
                <c:pt idx="61">
                  <c:v>8.3560485381121725E-3</c:v>
                </c:pt>
                <c:pt idx="62">
                  <c:v>8.3707839887519203E-3</c:v>
                </c:pt>
                <c:pt idx="63">
                  <c:v>8.3855150563228575E-3</c:v>
                </c:pt>
                <c:pt idx="64">
                  <c:v>8.4002336330044822E-3</c:v>
                </c:pt>
                <c:pt idx="65">
                  <c:v>8.4499999999910601E-3</c:v>
                </c:pt>
                <c:pt idx="66">
                  <c:v>8.4674612119856017E-3</c:v>
                </c:pt>
                <c:pt idx="67">
                  <c:v>8.4733221539364835E-3</c:v>
                </c:pt>
                <c:pt idx="68">
                  <c:v>8.4962185856834061E-3</c:v>
                </c:pt>
                <c:pt idx="69">
                  <c:v>8.5104949007710623E-3</c:v>
                </c:pt>
                <c:pt idx="70">
                  <c:v>8.5409486285144415E-3</c:v>
                </c:pt>
                <c:pt idx="71">
                  <c:v>8.5669544287873649E-3</c:v>
                </c:pt>
                <c:pt idx="72">
                  <c:v>8.580915752373984E-3</c:v>
                </c:pt>
                <c:pt idx="73">
                  <c:v>8.5948188026359791E-3</c:v>
                </c:pt>
                <c:pt idx="74">
                  <c:v>8.6086651546790315E-3</c:v>
                </c:pt>
                <c:pt idx="75">
                  <c:v>8.6377589760037923E-3</c:v>
                </c:pt>
                <c:pt idx="76">
                  <c:v>8.6635150844973172E-3</c:v>
                </c:pt>
                <c:pt idx="77">
                  <c:v>8.6771015737359316E-3</c:v>
                </c:pt>
                <c:pt idx="78">
                  <c:v>8.6906408164012117E-3</c:v>
                </c:pt>
                <c:pt idx="79">
                  <c:v>8.7041343879305563E-3</c:v>
                </c:pt>
                <c:pt idx="80">
                  <c:v>8.7323517496004054E-3</c:v>
                </c:pt>
                <c:pt idx="81">
                  <c:v>8.7576834730352174E-3</c:v>
                </c:pt>
                <c:pt idx="82">
                  <c:v>8.7709723220361548E-3</c:v>
                </c:pt>
                <c:pt idx="83">
                  <c:v>8.7842249534746016E-3</c:v>
                </c:pt>
                <c:pt idx="84">
                  <c:v>8.7974429431001821E-3</c:v>
                </c:pt>
                <c:pt idx="85">
                  <c:v>8.825261547964515E-3</c:v>
                </c:pt>
                <c:pt idx="86">
                  <c:v>8.8499999999968482E-3</c:v>
                </c:pt>
                <c:pt idx="87">
                  <c:v>8.863069230663859E-3</c:v>
                </c:pt>
                <c:pt idx="88">
                  <c:v>8.8761181490000108E-3</c:v>
                </c:pt>
                <c:pt idx="89">
                  <c:v>8.8891532052462838E-3</c:v>
                </c:pt>
                <c:pt idx="90">
                  <c:v>8.894764554283216E-3</c:v>
                </c:pt>
                <c:pt idx="91">
                  <c:v>8.941283820049056E-3</c:v>
                </c:pt>
                <c:pt idx="92">
                  <c:v>8.9467863134312167E-3</c:v>
                </c:pt>
                <c:pt idx="93">
                  <c:v>8.959827647848603E-3</c:v>
                </c:pt>
                <c:pt idx="94">
                  <c:v>8.9728963130641867E-3</c:v>
                </c:pt>
                <c:pt idx="95">
                  <c:v>8.9859987958446075E-3</c:v>
                </c:pt>
                <c:pt idx="96">
                  <c:v>9.0255740198200308E-3</c:v>
                </c:pt>
                <c:pt idx="97">
                  <c:v>9.0388766439666174E-3</c:v>
                </c:pt>
                <c:pt idx="98">
                  <c:v>9.052245522099359E-3</c:v>
                </c:pt>
                <c:pt idx="99">
                  <c:v>9.0656871420304787E-3</c:v>
                </c:pt>
                <c:pt idx="100">
                  <c:v>9.0792079917512147E-3</c:v>
                </c:pt>
                <c:pt idx="101">
                  <c:v>9.1203108023373176E-3</c:v>
                </c:pt>
                <c:pt idx="102">
                  <c:v>9.1342134548418746E-3</c:v>
                </c:pt>
                <c:pt idx="103">
                  <c:v>9.1482277798976795E-3</c:v>
                </c:pt>
                <c:pt idx="104">
                  <c:v>9.1623602666404159E-3</c:v>
                </c:pt>
                <c:pt idx="105">
                  <c:v>9.1766174044057083E-3</c:v>
                </c:pt>
                <c:pt idx="106">
                  <c:v>9.2202016203139087E-3</c:v>
                </c:pt>
                <c:pt idx="107">
                  <c:v>9.235022259714263E-3</c:v>
                </c:pt>
                <c:pt idx="108">
                  <c:v>9.2499999999939176E-3</c:v>
                </c:pt>
                <c:pt idx="109">
                  <c:v>9.2651398185011093E-3</c:v>
                </c:pt>
                <c:pt idx="110">
                  <c:v>9.2804406395700055E-3</c:v>
                </c:pt>
                <c:pt idx="111">
                  <c:v>9.337243232127283E-3</c:v>
                </c:pt>
                <c:pt idx="112">
                  <c:v>9.3532514923390254E-3</c:v>
                </c:pt>
                <c:pt idx="113">
                  <c:v>9.3694024335861156E-3</c:v>
                </c:pt>
                <c:pt idx="114">
                  <c:v>9.3856934806646093E-3</c:v>
                </c:pt>
                <c:pt idx="115">
                  <c:v>9.4228272582715534E-3</c:v>
                </c:pt>
                <c:pt idx="116">
                  <c:v>9.4522072212678068E-3</c:v>
                </c:pt>
                <c:pt idx="117">
                  <c:v>9.4691601674778293E-3</c:v>
                </c:pt>
                <c:pt idx="118">
                  <c:v>9.4862377670945248E-3</c:v>
                </c:pt>
                <c:pt idx="119">
                  <c:v>9.5034374444972081E-3</c:v>
                </c:pt>
                <c:pt idx="120">
                  <c:v>9.5420832939452707E-3</c:v>
                </c:pt>
                <c:pt idx="121">
                  <c:v>9.573405417243103E-3</c:v>
                </c:pt>
                <c:pt idx="122">
                  <c:v>9.5911768469239059E-3</c:v>
                </c:pt>
                <c:pt idx="123">
                  <c:v>9.6090548992360768E-3</c:v>
                </c:pt>
                <c:pt idx="124">
                  <c:v>9.627036998067778E-3</c:v>
                </c:pt>
                <c:pt idx="125">
                  <c:v>9.6665638146074036E-3</c:v>
                </c:pt>
                <c:pt idx="126">
                  <c:v>9.699954333646274E-3</c:v>
                </c:pt>
                <c:pt idx="127">
                  <c:v>9.7184180206788037E-3</c:v>
                </c:pt>
                <c:pt idx="128">
                  <c:v>9.7369702959127849E-3</c:v>
                </c:pt>
                <c:pt idx="129">
                  <c:v>9.7556085826774677E-3</c:v>
                </c:pt>
                <c:pt idx="130">
                  <c:v>9.849999999961289E-3</c:v>
                </c:pt>
                <c:pt idx="131">
                  <c:v>9.8691001842067458E-3</c:v>
                </c:pt>
                <c:pt idx="132">
                  <c:v>9.8779699457259024E-3</c:v>
                </c:pt>
                <c:pt idx="133">
                  <c:v>9.9554970222301021E-3</c:v>
                </c:pt>
                <c:pt idx="134">
                  <c:v>9.9750175486898376E-3</c:v>
                </c:pt>
                <c:pt idx="135">
                  <c:v>9.9945877090617599E-3</c:v>
                </c:pt>
                <c:pt idx="136">
                  <c:v>1.0014204568643565E-2</c:v>
                </c:pt>
                <c:pt idx="137">
                  <c:v>1.0033865192621625E-2</c:v>
                </c:pt>
                <c:pt idx="138">
                  <c:v>1.0093080301120411E-2</c:v>
                </c:pt>
                <c:pt idx="139">
                  <c:v>1.0112886632307704E-2</c:v>
                </c:pt>
                <c:pt idx="140">
                  <c:v>1.0132722052138042E-2</c:v>
                </c:pt>
                <c:pt idx="141">
                  <c:v>1.0152583625120478E-2</c:v>
                </c:pt>
                <c:pt idx="142">
                  <c:v>1.0172468415648731E-2</c:v>
                </c:pt>
                <c:pt idx="143">
                  <c:v>1.023223273472133E-2</c:v>
                </c:pt>
                <c:pt idx="144">
                  <c:v>1.025218103706778E-2</c:v>
                </c:pt>
                <c:pt idx="145">
                  <c:v>1.0272137877199503E-2</c:v>
                </c:pt>
                <c:pt idx="146">
                  <c:v>1.0292100318816421E-2</c:v>
                </c:pt>
                <c:pt idx="147">
                  <c:v>1.031206542550224E-2</c:v>
                </c:pt>
                <c:pt idx="148">
                  <c:v>1.0371947370067146E-2</c:v>
                </c:pt>
                <c:pt idx="149">
                  <c:v>1.0391893770540603E-2</c:v>
                </c:pt>
                <c:pt idx="150">
                  <c:v>1.041182815225763E-2</c:v>
                </c:pt>
                <c:pt idx="151">
                  <c:v>1.0431747112047937E-2</c:v>
                </c:pt>
                <c:pt idx="152">
                  <c:v>1.0451645382356595E-2</c:v>
                </c:pt>
                <c:pt idx="153">
                  <c:v>1.0511158716995995E-2</c:v>
                </c:pt>
                <c:pt idx="154">
                  <c:v>1.0530916888856968E-2</c:v>
                </c:pt>
                <c:pt idx="155">
                  <c:v>1.0550625699856018E-2</c:v>
                </c:pt>
                <c:pt idx="156">
                  <c:v>1.057027941504966E-2</c:v>
                </c:pt>
                <c:pt idx="157">
                  <c:v>1.0589872299274869E-2</c:v>
                </c:pt>
                <c:pt idx="158">
                  <c:v>1.0648228611257599E-2</c:v>
                </c:pt>
                <c:pt idx="159">
                  <c:v>1.0667520815655356E-2</c:v>
                </c:pt>
                <c:pt idx="160">
                  <c:v>1.0686723510043752E-2</c:v>
                </c:pt>
                <c:pt idx="161">
                  <c:v>1.0705830957983508E-2</c:v>
                </c:pt>
                <c:pt idx="162">
                  <c:v>1.0724837422832728E-2</c:v>
                </c:pt>
                <c:pt idx="163">
                  <c:v>1.0781193549395931E-2</c:v>
                </c:pt>
                <c:pt idx="164">
                  <c:v>1.0799738711463416E-2</c:v>
                </c:pt>
                <c:pt idx="165">
                  <c:v>1.0818154204262019E-2</c:v>
                </c:pt>
                <c:pt idx="166">
                  <c:v>1.0836434289987143E-2</c:v>
                </c:pt>
                <c:pt idx="167">
                  <c:v>1.0854573230652061E-2</c:v>
                </c:pt>
                <c:pt idx="168">
                  <c:v>1.090808579978296E-2</c:v>
                </c:pt>
                <c:pt idx="169">
                  <c:v>1.0925602776855229E-2</c:v>
                </c:pt>
                <c:pt idx="170">
                  <c:v>1.0942949916357539E-2</c:v>
                </c:pt>
                <c:pt idx="171">
                  <c:v>1.0960121479302105E-2</c:v>
                </c:pt>
                <c:pt idx="172">
                  <c:v>1.0977114291974907E-2</c:v>
                </c:pt>
                <c:pt idx="173">
                  <c:v>1.10432611589942E-2</c:v>
                </c:pt>
                <c:pt idx="174">
                  <c:v>1.1059628506867434E-2</c:v>
                </c:pt>
                <c:pt idx="175">
                  <c:v>1.107586575502355E-2</c:v>
                </c:pt>
                <c:pt idx="176">
                  <c:v>1.1108188722185211E-2</c:v>
                </c:pt>
                <c:pt idx="177">
                  <c:v>1.1116094401459681E-2</c:v>
                </c:pt>
                <c:pt idx="178">
                  <c:v>1.1155434791222022E-2</c:v>
                </c:pt>
                <c:pt idx="179">
                  <c:v>1.1171092020308596E-2</c:v>
                </c:pt>
                <c:pt idx="180">
                  <c:v>1.1186686012403385E-2</c:v>
                </c:pt>
                <c:pt idx="181">
                  <c:v>1.1218584877379582E-2</c:v>
                </c:pt>
                <c:pt idx="182">
                  <c:v>1.1225910641660185E-2</c:v>
                </c:pt>
                <c:pt idx="183">
                  <c:v>1.1264041785993422E-2</c:v>
                </c:pt>
                <c:pt idx="184">
                  <c:v>1.1279456981126134E-2</c:v>
                </c:pt>
                <c:pt idx="185">
                  <c:v>1.1294875817047178E-2</c:v>
                </c:pt>
                <c:pt idx="186">
                  <c:v>1.1326914927293619E-2</c:v>
                </c:pt>
                <c:pt idx="187">
                  <c:v>1.1334078534495851E-2</c:v>
                </c:pt>
                <c:pt idx="188">
                  <c:v>1.1372359049271872E-2</c:v>
                </c:pt>
                <c:pt idx="189">
                  <c:v>1.1388000398571274E-2</c:v>
                </c:pt>
                <c:pt idx="190">
                  <c:v>1.1403712281004116E-2</c:v>
                </c:pt>
                <c:pt idx="191">
                  <c:v>1.1436421084518887E-2</c:v>
                </c:pt>
                <c:pt idx="192">
                  <c:v>1.150000000000009E-2</c:v>
                </c:pt>
                <c:pt idx="193">
                  <c:v>1.1516470989141886E-2</c:v>
                </c:pt>
                <c:pt idx="194">
                  <c:v>1.1524484290108597E-2</c:v>
                </c:pt>
                <c:pt idx="195">
                  <c:v>1.155844371472501E-2</c:v>
                </c:pt>
                <c:pt idx="196">
                  <c:v>1.1592075677341485E-2</c:v>
                </c:pt>
                <c:pt idx="197">
                  <c:v>1.1609269835964109E-2</c:v>
                </c:pt>
                <c:pt idx="198">
                  <c:v>1.1626574639365207E-2</c:v>
                </c:pt>
                <c:pt idx="199">
                  <c:v>1.1643986147367349E-2</c:v>
                </c:pt>
                <c:pt idx="200">
                  <c:v>1.1679015267002083E-2</c:v>
                </c:pt>
                <c:pt idx="201">
                  <c:v>1.1714620417628203E-2</c:v>
                </c:pt>
                <c:pt idx="202">
                  <c:v>1.1732506341732233E-2</c:v>
                </c:pt>
                <c:pt idx="203">
                  <c:v>1.1750475326799166E-2</c:v>
                </c:pt>
                <c:pt idx="204">
                  <c:v>1.176852343177512E-2</c:v>
                </c:pt>
                <c:pt idx="205">
                  <c:v>1.1804373672794332E-2</c:v>
                </c:pt>
                <c:pt idx="206">
                  <c:v>1.1841428225043074E-2</c:v>
                </c:pt>
                <c:pt idx="207">
                  <c:v>1.1859812809084441E-2</c:v>
                </c:pt>
                <c:pt idx="208">
                  <c:v>1.1878252863887757E-2</c:v>
                </c:pt>
                <c:pt idx="209">
                  <c:v>1.189674444744474E-2</c:v>
                </c:pt>
                <c:pt idx="210">
                  <c:v>1.1933181717279921E-2</c:v>
                </c:pt>
                <c:pt idx="211">
                  <c:v>1.1971147224089745E-2</c:v>
                </c:pt>
                <c:pt idx="212">
                  <c:v>1.1989837316321798E-2</c:v>
                </c:pt>
                <c:pt idx="213">
                  <c:v>1.2008555247094786E-2</c:v>
                </c:pt>
                <c:pt idx="214">
                  <c:v>1.2027296897551684E-2</c:v>
                </c:pt>
                <c:pt idx="215">
                  <c:v>1.2064100922474218E-2</c:v>
                </c:pt>
                <c:pt idx="216">
                  <c:v>1.2130267559490484E-2</c:v>
                </c:pt>
                <c:pt idx="217">
                  <c:v>1.2149073787222648E-2</c:v>
                </c:pt>
                <c:pt idx="218">
                  <c:v>1.2186061515305558E-2</c:v>
                </c:pt>
                <c:pt idx="219">
                  <c:v>1.2195761431834163E-2</c:v>
                </c:pt>
                <c:pt idx="220">
                  <c:v>1.2242941723084731E-2</c:v>
                </c:pt>
                <c:pt idx="221">
                  <c:v>1.2261653737632668E-2</c:v>
                </c:pt>
                <c:pt idx="222">
                  <c:v>1.2280335583229817E-2</c:v>
                </c:pt>
                <c:pt idx="223">
                  <c:v>1.2317303536895998E-2</c:v>
                </c:pt>
                <c:pt idx="224">
                  <c:v>1.2326755622666189E-2</c:v>
                </c:pt>
                <c:pt idx="225">
                  <c:v>1.2373147589681348E-2</c:v>
                </c:pt>
                <c:pt idx="226">
                  <c:v>1.2391561607092197E-2</c:v>
                </c:pt>
                <c:pt idx="227">
                  <c:v>1.2409916515986781E-2</c:v>
                </c:pt>
                <c:pt idx="228">
                  <c:v>1.2446678780997743E-2</c:v>
                </c:pt>
                <c:pt idx="229">
                  <c:v>1.2455673274379374E-2</c:v>
                </c:pt>
                <c:pt idx="230">
                  <c:v>1.2500659708929759E-2</c:v>
                </c:pt>
                <c:pt idx="231">
                  <c:v>1.2518573130448128E-2</c:v>
                </c:pt>
                <c:pt idx="232">
                  <c:v>1.2536398496698062E-2</c:v>
                </c:pt>
                <c:pt idx="233">
                  <c:v>1.2572785669115879E-2</c:v>
                </c:pt>
                <c:pt idx="234">
                  <c:v>1.2581115279768183E-2</c:v>
                </c:pt>
                <c:pt idx="235">
                  <c:v>1.2632194123901996E-2</c:v>
                </c:pt>
                <c:pt idx="236">
                  <c:v>1.2649453657158466E-2</c:v>
                </c:pt>
                <c:pt idx="237">
                  <c:v>1.2666652327893267E-2</c:v>
                </c:pt>
                <c:pt idx="238">
                  <c:v>1.2702682017777247E-2</c:v>
                </c:pt>
                <c:pt idx="239">
                  <c:v>1.2734929237439831E-2</c:v>
                </c:pt>
                <c:pt idx="240">
                  <c:v>1.2751891735825182E-2</c:v>
                </c:pt>
                <c:pt idx="241">
                  <c:v>1.2768820628898109E-2</c:v>
                </c:pt>
                <c:pt idx="242">
                  <c:v>1.278572046007591E-2</c:v>
                </c:pt>
                <c:pt idx="243">
                  <c:v>1.2821735424739071E-2</c:v>
                </c:pt>
                <c:pt idx="244">
                  <c:v>1.2853120039559268E-2</c:v>
                </c:pt>
                <c:pt idx="245">
                  <c:v>1.2869942717896571E-2</c:v>
                </c:pt>
                <c:pt idx="246">
                  <c:v>1.288676359806403E-2</c:v>
                </c:pt>
                <c:pt idx="247">
                  <c:v>1.2903587224550258E-2</c:v>
                </c:pt>
                <c:pt idx="248">
                  <c:v>1.2939817107834622E-2</c:v>
                </c:pt>
                <c:pt idx="249">
                  <c:v>1.2971000088790978E-2</c:v>
                </c:pt>
                <c:pt idx="250">
                  <c:v>1.2987905619539176E-2</c:v>
                </c:pt>
                <c:pt idx="251">
                  <c:v>1.3004841166745152E-2</c:v>
                </c:pt>
                <c:pt idx="252">
                  <c:v>1.302181127596928E-2</c:v>
                </c:pt>
                <c:pt idx="253">
                  <c:v>1.3078139229083631E-2</c:v>
                </c:pt>
                <c:pt idx="254">
                  <c:v>1.3099999999983795E-2</c:v>
                </c:pt>
                <c:pt idx="255">
                  <c:v>1.3107339357928597E-2</c:v>
                </c:pt>
                <c:pt idx="256">
                  <c:v>1.3124612269351148E-2</c:v>
                </c:pt>
                <c:pt idx="257">
                  <c:v>1.3141950463274312E-2</c:v>
                </c:pt>
                <c:pt idx="258">
                  <c:v>1.3189160959883687E-2</c:v>
                </c:pt>
                <c:pt idx="259">
                  <c:v>1.3221916740439254E-2</c:v>
                </c:pt>
                <c:pt idx="260">
                  <c:v>1.3239582663923851E-2</c:v>
                </c:pt>
                <c:pt idx="261">
                  <c:v>1.3257308148125081E-2</c:v>
                </c:pt>
                <c:pt idx="262">
                  <c:v>1.3295107308022839E-2</c:v>
                </c:pt>
                <c:pt idx="263">
                  <c:v>1.3302950865106978E-2</c:v>
                </c:pt>
                <c:pt idx="264">
                  <c:v>1.3346793931976384E-2</c:v>
                </c:pt>
                <c:pt idx="265">
                  <c:v>1.3364855751301573E-2</c:v>
                </c:pt>
                <c:pt idx="266">
                  <c:v>1.3382970121326823E-2</c:v>
                </c:pt>
                <c:pt idx="267">
                  <c:v>1.3421265010855759E-2</c:v>
                </c:pt>
                <c:pt idx="268">
                  <c:v>1.3429423914116449E-2</c:v>
                </c:pt>
                <c:pt idx="269">
                  <c:v>1.3474295176300935E-2</c:v>
                </c:pt>
                <c:pt idx="270">
                  <c:v>1.3492703816674702E-2</c:v>
                </c:pt>
                <c:pt idx="271">
                  <c:v>1.3511157996155517E-2</c:v>
                </c:pt>
                <c:pt idx="272">
                  <c:v>1.3549849111298322E-2</c:v>
                </c:pt>
                <c:pt idx="273">
                  <c:v>1.3558299621514225E-2</c:v>
                </c:pt>
                <c:pt idx="274">
                  <c:v>1.3604076916326219E-2</c:v>
                </c:pt>
                <c:pt idx="275">
                  <c:v>1.3622783291662045E-2</c:v>
                </c:pt>
                <c:pt idx="276">
                  <c:v>1.3641528192851783E-2</c:v>
                </c:pt>
                <c:pt idx="277">
                  <c:v>1.3680519684532414E-2</c:v>
                </c:pt>
                <c:pt idx="278">
                  <c:v>1.369933740914177E-2</c:v>
                </c:pt>
                <c:pt idx="279">
                  <c:v>1.3735795514196325E-2</c:v>
                </c:pt>
                <c:pt idx="280">
                  <c:v>1.3754750526559077E-2</c:v>
                </c:pt>
                <c:pt idx="281">
                  <c:v>1.3773737049789802E-2</c:v>
                </c:pt>
                <c:pt idx="282">
                  <c:v>1.3812936723089709E-2</c:v>
                </c:pt>
                <c:pt idx="283">
                  <c:v>1.3821891889846264E-2</c:v>
                </c:pt>
                <c:pt idx="284">
                  <c:v>1.3869107247654446E-2</c:v>
                </c:pt>
                <c:pt idx="285">
                  <c:v>1.3888261786791282E-2</c:v>
                </c:pt>
                <c:pt idx="286">
                  <c:v>1.3907440820015679E-2</c:v>
                </c:pt>
                <c:pt idx="287">
                  <c:v>1.3946760133549249E-2</c:v>
                </c:pt>
                <c:pt idx="288">
                  <c:v>1.3955924679116969E-2</c:v>
                </c:pt>
                <c:pt idx="289">
                  <c:v>1.4003668307008499E-2</c:v>
                </c:pt>
                <c:pt idx="290">
                  <c:v>1.4022973249960805E-2</c:v>
                </c:pt>
                <c:pt idx="291">
                  <c:v>1.40422956683791E-2</c:v>
                </c:pt>
                <c:pt idx="292">
                  <c:v>1.408164973382588E-2</c:v>
                </c:pt>
                <c:pt idx="293">
                  <c:v>1.4090992577527222E-2</c:v>
                </c:pt>
                <c:pt idx="294">
                  <c:v>1.4139134792679022E-2</c:v>
                </c:pt>
                <c:pt idx="295">
                  <c:v>1.415854100348158E-2</c:v>
                </c:pt>
                <c:pt idx="296">
                  <c:v>1.4177957669252159E-2</c:v>
                </c:pt>
                <c:pt idx="297">
                  <c:v>1.4217265251040391E-2</c:v>
                </c:pt>
                <c:pt idx="298">
                  <c:v>1.4226753476106654E-2</c:v>
                </c:pt>
                <c:pt idx="299">
                  <c:v>1.4274809954188351E-2</c:v>
                </c:pt>
                <c:pt idx="300">
                  <c:v>1.4284385844091269E-2</c:v>
                </c:pt>
                <c:pt idx="301">
                  <c:v>1.430388637503073E-2</c:v>
                </c:pt>
                <c:pt idx="302">
                  <c:v>1.4323389110675303E-2</c:v>
                </c:pt>
                <c:pt idx="303">
                  <c:v>1.4391747442244852E-2</c:v>
                </c:pt>
                <c:pt idx="304">
                  <c:v>1.4401401701517328E-2</c:v>
                </c:pt>
                <c:pt idx="305">
                  <c:v>1.4420900161252815E-2</c:v>
                </c:pt>
                <c:pt idx="306">
                  <c:v>1.4440394705646058E-2</c:v>
                </c:pt>
                <c:pt idx="307">
                  <c:v>1.4459884314550954E-2</c:v>
                </c:pt>
                <c:pt idx="308">
                  <c:v>1.452806286705048E-2</c:v>
                </c:pt>
                <c:pt idx="309">
                  <c:v>1.4537772991020784E-2</c:v>
                </c:pt>
                <c:pt idx="310">
                  <c:v>1.4557222618941913E-2</c:v>
                </c:pt>
                <c:pt idx="311">
                  <c:v>1.4576661189683581E-2</c:v>
                </c:pt>
                <c:pt idx="312">
                  <c:v>1.4596087682828331E-2</c:v>
                </c:pt>
                <c:pt idx="313">
                  <c:v>1.4663926609745274E-2</c:v>
                </c:pt>
                <c:pt idx="314">
                  <c:v>1.467365246971628E-2</c:v>
                </c:pt>
                <c:pt idx="315">
                  <c:v>1.4693003267246737E-2</c:v>
                </c:pt>
                <c:pt idx="316">
                  <c:v>1.4712335863858386E-2</c:v>
                </c:pt>
                <c:pt idx="317">
                  <c:v>1.4731649238862426E-2</c:v>
                </c:pt>
                <c:pt idx="318">
                  <c:v>1.479899055832759E-2</c:v>
                </c:pt>
                <c:pt idx="319">
                  <c:v>1.4808690107699755E-2</c:v>
                </c:pt>
                <c:pt idx="320">
                  <c:v>1.4827892063004767E-2</c:v>
                </c:pt>
                <c:pt idx="321">
                  <c:v>1.484706867177189E-2</c:v>
                </c:pt>
                <c:pt idx="322">
                  <c:v>1.4875677000641645E-2</c:v>
                </c:pt>
                <c:pt idx="323">
                  <c:v>1.4932915048275465E-2</c:v>
                </c:pt>
                <c:pt idx="324">
                  <c:v>1.4951940016171832E-2</c:v>
                </c:pt>
                <c:pt idx="325">
                  <c:v>1.4970937435294249E-2</c:v>
                </c:pt>
                <c:pt idx="326">
                  <c:v>1.4989907090761413E-2</c:v>
                </c:pt>
                <c:pt idx="327">
                  <c:v>1.5008848767685792E-2</c:v>
                </c:pt>
                <c:pt idx="328">
                  <c:v>1.5065503778221341E-2</c:v>
                </c:pt>
                <c:pt idx="329">
                  <c:v>1.5084331391960748E-2</c:v>
                </c:pt>
                <c:pt idx="330">
                  <c:v>1.5103129952616388E-2</c:v>
                </c:pt>
                <c:pt idx="331">
                  <c:v>1.5121899245259762E-2</c:v>
                </c:pt>
                <c:pt idx="332">
                  <c:v>1.517731997619296E-2</c:v>
                </c:pt>
                <c:pt idx="333">
                  <c:v>1.5205813286358881E-2</c:v>
                </c:pt>
                <c:pt idx="334">
                  <c:v>1.5215299165334555E-2</c:v>
                </c:pt>
                <c:pt idx="335">
                  <c:v>1.5233888336036156E-2</c:v>
                </c:pt>
                <c:pt idx="336">
                  <c:v>1.5252446734041171E-2</c:v>
                </c:pt>
                <c:pt idx="337">
                  <c:v>1.5270974144368546E-2</c:v>
                </c:pt>
                <c:pt idx="338">
                  <c:v>1.5326368299377283E-2</c:v>
                </c:pt>
                <c:pt idx="339">
                  <c:v>1.5344769609054482E-2</c:v>
                </c:pt>
                <c:pt idx="340">
                  <c:v>1.5363138856053055E-2</c:v>
                </c:pt>
                <c:pt idx="341">
                  <c:v>1.5381475825353663E-2</c:v>
                </c:pt>
                <c:pt idx="342">
                  <c:v>1.539978030193072E-2</c:v>
                </c:pt>
                <c:pt idx="343">
                  <c:v>1.5427835099859078E-2</c:v>
                </c:pt>
                <c:pt idx="344">
                  <c:v>1.5472668980280348E-2</c:v>
                </c:pt>
                <c:pt idx="345">
                  <c:v>1.5481975113185182E-2</c:v>
                </c:pt>
                <c:pt idx="346">
                  <c:v>1.5500100421883323E-2</c:v>
                </c:pt>
                <c:pt idx="347">
                  <c:v>1.5518191798649406E-2</c:v>
                </c:pt>
                <c:pt idx="348">
                  <c:v>1.5580990657935039E-2</c:v>
                </c:pt>
                <c:pt idx="349">
                  <c:v>1.5590213661472558E-2</c:v>
                </c:pt>
                <c:pt idx="350">
                  <c:v>1.5608132134836632E-2</c:v>
                </c:pt>
                <c:pt idx="351">
                  <c:v>1.5626015378731126E-2</c:v>
                </c:pt>
                <c:pt idx="352">
                  <c:v>1.5643863176880234E-2</c:v>
                </c:pt>
                <c:pt idx="353">
                  <c:v>1.5705776627948767E-2</c:v>
                </c:pt>
                <c:pt idx="354">
                  <c:v>1.5714895586285912E-2</c:v>
                </c:pt>
                <c:pt idx="355">
                  <c:v>1.5732562911358296E-2</c:v>
                </c:pt>
                <c:pt idx="356">
                  <c:v>1.5750193492907318E-2</c:v>
                </c:pt>
                <c:pt idx="357">
                  <c:v>1.5767787114615978E-2</c:v>
                </c:pt>
                <c:pt idx="358">
                  <c:v>1.5828780750772785E-2</c:v>
                </c:pt>
                <c:pt idx="359">
                  <c:v>1.5837787676551137E-2</c:v>
                </c:pt>
                <c:pt idx="360">
                  <c:v>1.5855193254136393E-2</c:v>
                </c:pt>
                <c:pt idx="361">
                  <c:v>1.5872560573874501E-2</c:v>
                </c:pt>
                <c:pt idx="362">
                  <c:v>1.5889889419412637E-2</c:v>
                </c:pt>
                <c:pt idx="363">
                  <c:v>1.59582009841981E-2</c:v>
                </c:pt>
                <c:pt idx="364">
                  <c:v>1.5967080369459697E-2</c:v>
                </c:pt>
                <c:pt idx="365">
                  <c:v>1.5984191918230493E-2</c:v>
                </c:pt>
                <c:pt idx="366">
                  <c:v>1.6001263659964897E-2</c:v>
                </c:pt>
                <c:pt idx="367">
                  <c:v>1.6018295379442285E-2</c:v>
                </c:pt>
                <c:pt idx="368">
                  <c:v>1.6069148252058855E-2</c:v>
                </c:pt>
                <c:pt idx="369">
                  <c:v>1.6086017730210636E-2</c:v>
                </c:pt>
                <c:pt idx="370">
                  <c:v>1.6102846109932362E-2</c:v>
                </c:pt>
                <c:pt idx="371">
                  <c:v>1.6119633175974906E-2</c:v>
                </c:pt>
                <c:pt idx="372">
                  <c:v>1.6136378713086028E-2</c:v>
                </c:pt>
                <c:pt idx="373">
                  <c:v>1.6186363998226493E-2</c:v>
                </c:pt>
                <c:pt idx="374">
                  <c:v>1.6202941266986633E-2</c:v>
                </c:pt>
                <c:pt idx="375">
                  <c:v>1.6219475930481109E-2</c:v>
                </c:pt>
                <c:pt idx="376">
                  <c:v>1.6235967773430067E-2</c:v>
                </c:pt>
                <c:pt idx="377">
                  <c:v>1.6252416580549208E-2</c:v>
                </c:pt>
                <c:pt idx="378">
                  <c:v>1.6301502634022316E-2</c:v>
                </c:pt>
                <c:pt idx="379">
                  <c:v>1.6317777144896302E-2</c:v>
                </c:pt>
                <c:pt idx="380">
                  <c:v>1.6334007543457048E-2</c:v>
                </c:pt>
                <c:pt idx="381">
                  <c:v>1.6350193614395755E-2</c:v>
                </c:pt>
                <c:pt idx="382">
                  <c:v>1.6366335142399178E-2</c:v>
                </c:pt>
                <c:pt idx="383">
                  <c:v>1.6446367351825371E-2</c:v>
                </c:pt>
                <c:pt idx="384">
                  <c:v>1.6462237729080158E-2</c:v>
                </c:pt>
                <c:pt idx="385">
                  <c:v>1.6478062832103922E-2</c:v>
                </c:pt>
                <c:pt idx="386">
                  <c:v>1.6533416172087756E-2</c:v>
                </c:pt>
                <c:pt idx="387">
                  <c:v>1.6549038448976636E-2</c:v>
                </c:pt>
                <c:pt idx="388">
                  <c:v>1.6564616391702421E-2</c:v>
                </c:pt>
                <c:pt idx="389">
                  <c:v>1.6580150187524564E-2</c:v>
                </c:pt>
                <c:pt idx="390">
                  <c:v>1.6633864743762133E-2</c:v>
                </c:pt>
                <c:pt idx="391">
                  <c:v>1.664184764725396E-2</c:v>
                </c:pt>
                <c:pt idx="392">
                  <c:v>1.665716351774062E-2</c:v>
                </c:pt>
                <c:pt idx="393">
                  <c:v>1.6672436365057181E-2</c:v>
                </c:pt>
                <c:pt idx="394">
                  <c:v>1.6687666376521752E-2</c:v>
                </c:pt>
                <c:pt idx="395">
                  <c:v>1.6740343069224374E-2</c:v>
                </c:pt>
                <c:pt idx="396">
                  <c:v>1.6748161810521307E-2</c:v>
                </c:pt>
                <c:pt idx="397">
                  <c:v>1.6763180452794801E-2</c:v>
                </c:pt>
                <c:pt idx="398">
                  <c:v>1.6778157383301351E-2</c:v>
                </c:pt>
                <c:pt idx="399">
                  <c:v>1.679309278941727E-2</c:v>
                </c:pt>
                <c:pt idx="400">
                  <c:v>1.6844767235267781E-2</c:v>
                </c:pt>
                <c:pt idx="401">
                  <c:v>1.6852422917779462E-2</c:v>
                </c:pt>
                <c:pt idx="402">
                  <c:v>1.6867153512866363E-2</c:v>
                </c:pt>
                <c:pt idx="403">
                  <c:v>1.6881843707987988E-2</c:v>
                </c:pt>
                <c:pt idx="404">
                  <c:v>1.689649369057707E-2</c:v>
                </c:pt>
                <c:pt idx="405">
                  <c:v>1.6947201162790321E-2</c:v>
                </c:pt>
                <c:pt idx="406">
                  <c:v>1.6954695244513391E-2</c:v>
                </c:pt>
                <c:pt idx="407">
                  <c:v>1.6969146976188676E-2</c:v>
                </c:pt>
                <c:pt idx="408">
                  <c:v>1.6983559620085437E-2</c:v>
                </c:pt>
                <c:pt idx="409">
                  <c:v>1.6997933363690137E-2</c:v>
                </c:pt>
                <c:pt idx="410">
                  <c:v>1.7047708791710005E-2</c:v>
                </c:pt>
                <c:pt idx="411">
                  <c:v>1.7055043085167504E-2</c:v>
                </c:pt>
                <c:pt idx="412">
                  <c:v>1.7069225139862771E-2</c:v>
                </c:pt>
                <c:pt idx="413">
                  <c:v>1.7083369419338811E-2</c:v>
                </c:pt>
                <c:pt idx="414">
                  <c:v>1.709747611113447E-2</c:v>
                </c:pt>
                <c:pt idx="415">
                  <c:v>1.7146354080343242E-2</c:v>
                </c:pt>
                <c:pt idx="416">
                  <c:v>1.7153530752523721E-2</c:v>
                </c:pt>
                <c:pt idx="417">
                  <c:v>1.7167452319240769E-2</c:v>
                </c:pt>
                <c:pt idx="418">
                  <c:v>1.7181337423658332E-2</c:v>
                </c:pt>
                <c:pt idx="419">
                  <c:v>1.7195186253364969E-2</c:v>
                </c:pt>
                <c:pt idx="420">
                  <c:v>1.7243201004803664E-2</c:v>
                </c:pt>
                <c:pt idx="421">
                  <c:v>1.7250222577100561E-2</c:v>
                </c:pt>
                <c:pt idx="422">
                  <c:v>1.7263892847328093E-2</c:v>
                </c:pt>
                <c:pt idx="423">
                  <c:v>1.7277527968523804E-2</c:v>
                </c:pt>
                <c:pt idx="424">
                  <c:v>1.7291128128325509E-2</c:v>
                </c:pt>
                <c:pt idx="425">
                  <c:v>1.734489987821488E-2</c:v>
                </c:pt>
                <c:pt idx="426">
                  <c:v>1.7364904554687876E-2</c:v>
                </c:pt>
                <c:pt idx="427">
                  <c:v>1.7378295718206323E-2</c:v>
                </c:pt>
                <c:pt idx="428">
                  <c:v>1.7404720997941419E-2</c:v>
                </c:pt>
                <c:pt idx="429">
                  <c:v>1.7411502710581724E-2</c:v>
                </c:pt>
                <c:pt idx="430">
                  <c:v>1.7444753025032639E-2</c:v>
                </c:pt>
                <c:pt idx="431">
                  <c:v>1.7457946076815556E-2</c:v>
                </c:pt>
                <c:pt idx="432">
                  <c:v>1.7471106756291346E-2</c:v>
                </c:pt>
                <c:pt idx="433">
                  <c:v>1.7497140686138526E-2</c:v>
                </c:pt>
                <c:pt idx="434">
                  <c:v>1.7503776119462293E-2</c:v>
                </c:pt>
                <c:pt idx="435">
                  <c:v>1.7536431033057017E-2</c:v>
                </c:pt>
                <c:pt idx="436">
                  <c:v>1.754940135717389E-2</c:v>
                </c:pt>
                <c:pt idx="437">
                  <c:v>1.7562340601870462E-2</c:v>
                </c:pt>
                <c:pt idx="438">
                  <c:v>1.7588002746593525E-2</c:v>
                </c:pt>
                <c:pt idx="439">
                  <c:v>1.7594495672772846E-2</c:v>
                </c:pt>
                <c:pt idx="440">
                  <c:v>1.7626577099579314E-2</c:v>
                </c:pt>
                <c:pt idx="441">
                  <c:v>1.7639333747159411E-2</c:v>
                </c:pt>
                <c:pt idx="442">
                  <c:v>1.7652060608511287E-2</c:v>
                </c:pt>
                <c:pt idx="443">
                  <c:v>1.7677369857420234E-2</c:v>
                </c:pt>
                <c:pt idx="444">
                  <c:v>1.7683724387757251E-2</c:v>
                </c:pt>
                <c:pt idx="445">
                  <c:v>1.7715254588884184E-2</c:v>
                </c:pt>
                <c:pt idx="446">
                  <c:v>1.7727806613170152E-2</c:v>
                </c:pt>
                <c:pt idx="447">
                  <c:v>1.7740330144717289E-2</c:v>
                </c:pt>
                <c:pt idx="448">
                  <c:v>1.7746578786478624E-2</c:v>
                </c:pt>
                <c:pt idx="449">
                  <c:v>1.7752813078147339E-2</c:v>
                </c:pt>
                <c:pt idx="450">
                  <c:v>1.7796316508957306E-2</c:v>
                </c:pt>
                <c:pt idx="451">
                  <c:v>1.7808681805560684E-2</c:v>
                </c:pt>
                <c:pt idx="452">
                  <c:v>1.7821019820242343E-2</c:v>
                </c:pt>
                <c:pt idx="453">
                  <c:v>1.7833330738853809E-2</c:v>
                </c:pt>
                <c:pt idx="454">
                  <c:v>1.7857961445172484E-2</c:v>
                </c:pt>
                <c:pt idx="455">
                  <c:v>1.7882307169843382E-2</c:v>
                </c:pt>
                <c:pt idx="456">
                  <c:v>1.7894485396085739E-2</c:v>
                </c:pt>
                <c:pt idx="457">
                  <c:v>1.7906637641489268E-2</c:v>
                </c:pt>
                <c:pt idx="458">
                  <c:v>1.7918764091945788E-2</c:v>
                </c:pt>
                <c:pt idx="459">
                  <c:v>1.7979015926595027E-2</c:v>
                </c:pt>
                <c:pt idx="460">
                  <c:v>1.7990991511389685E-2</c:v>
                </c:pt>
                <c:pt idx="461">
                  <c:v>1.8002942602628916E-2</c:v>
                </c:pt>
                <c:pt idx="462">
                  <c:v>1.8026991717128779E-2</c:v>
                </c:pt>
                <c:pt idx="463">
                  <c:v>1.8050505750794966E-2</c:v>
                </c:pt>
                <c:pt idx="464">
                  <c:v>1.8062337163378E-2</c:v>
                </c:pt>
                <c:pt idx="465">
                  <c:v>1.8074145198091363E-2</c:v>
                </c:pt>
                <c:pt idx="466">
                  <c:v>1.8085930040901282E-2</c:v>
                </c:pt>
                <c:pt idx="467">
                  <c:v>1.8115716428463834E-2</c:v>
                </c:pt>
                <c:pt idx="468">
                  <c:v>1.8150496899745294E-2</c:v>
                </c:pt>
                <c:pt idx="469">
                  <c:v>1.8162139654545086E-2</c:v>
                </c:pt>
                <c:pt idx="470">
                  <c:v>1.8185690367344479E-2</c:v>
                </c:pt>
                <c:pt idx="471">
                  <c:v>1.8191319844479324E-2</c:v>
                </c:pt>
                <c:pt idx="472">
                  <c:v>1.8220029586305204E-2</c:v>
                </c:pt>
                <c:pt idx="473">
                  <c:v>1.8231544099297666E-2</c:v>
                </c:pt>
                <c:pt idx="474">
                  <c:v>1.824303788622255E-2</c:v>
                </c:pt>
                <c:pt idx="475">
                  <c:v>1.8266349008365407E-2</c:v>
                </c:pt>
                <c:pt idx="476">
                  <c:v>1.8271878359981557E-2</c:v>
                </c:pt>
                <c:pt idx="477">
                  <c:v>1.8300202406139863E-2</c:v>
                </c:pt>
                <c:pt idx="478">
                  <c:v>1.831157572251043E-2</c:v>
                </c:pt>
                <c:pt idx="479">
                  <c:v>1.8322929608142649E-2</c:v>
                </c:pt>
                <c:pt idx="480">
                  <c:v>1.8346014622343226E-2</c:v>
                </c:pt>
                <c:pt idx="481">
                  <c:v>1.8351450670939653E-2</c:v>
                </c:pt>
                <c:pt idx="482">
                  <c:v>1.8379414052701899E-2</c:v>
                </c:pt>
                <c:pt idx="483">
                  <c:v>1.8390655240456411E-2</c:v>
                </c:pt>
                <c:pt idx="484">
                  <c:v>1.8401878293034371E-2</c:v>
                </c:pt>
                <c:pt idx="485">
                  <c:v>1.8424750005888387E-2</c:v>
                </c:pt>
                <c:pt idx="486">
                  <c:v>1.8430099912660446E-2</c:v>
                </c:pt>
                <c:pt idx="487">
                  <c:v>1.8468846135674719E-2</c:v>
                </c:pt>
                <c:pt idx="488">
                  <c:v>1.8474143643919399E-2</c:v>
                </c:pt>
                <c:pt idx="489">
                  <c:v>1.8485233967550387E-2</c:v>
                </c:pt>
                <c:pt idx="490">
                  <c:v>1.8507889231790236E-2</c:v>
                </c:pt>
                <c:pt idx="491">
                  <c:v>1.8529432185173781E-2</c:v>
                </c:pt>
                <c:pt idx="492">
                  <c:v>1.8540441901110129E-2</c:v>
                </c:pt>
                <c:pt idx="493">
                  <c:v>1.8551436053976741E-2</c:v>
                </c:pt>
                <c:pt idx="494">
                  <c:v>1.856241482994047E-2</c:v>
                </c:pt>
                <c:pt idx="495">
                  <c:v>1.858488178602697E-2</c:v>
                </c:pt>
                <c:pt idx="496">
                  <c:v>1.8606179888257225E-2</c:v>
                </c:pt>
                <c:pt idx="497">
                  <c:v>1.8617084572362962E-2</c:v>
                </c:pt>
                <c:pt idx="498">
                  <c:v>1.8627974996659032E-2</c:v>
                </c:pt>
                <c:pt idx="499">
                  <c:v>1.8638851347342847E-2</c:v>
                </c:pt>
                <c:pt idx="500">
                  <c:v>1.8661140743862652E-2</c:v>
                </c:pt>
                <c:pt idx="501">
                  <c:v>1.8682219738056491E-2</c:v>
                </c:pt>
                <c:pt idx="502">
                  <c:v>1.8693028513792051E-2</c:v>
                </c:pt>
                <c:pt idx="503">
                  <c:v>1.8703824333191038E-2</c:v>
                </c:pt>
                <c:pt idx="504">
                  <c:v>1.8714607382480087E-2</c:v>
                </c:pt>
                <c:pt idx="505">
                  <c:v>1.8748067099731248E-2</c:v>
                </c:pt>
                <c:pt idx="506">
                  <c:v>1.8763276905587375E-2</c:v>
                </c:pt>
                <c:pt idx="507">
                  <c:v>1.8768337564469061E-2</c:v>
                </c:pt>
                <c:pt idx="508">
                  <c:v>1.8779047686598507E-2</c:v>
                </c:pt>
                <c:pt idx="509">
                  <c:v>1.8789745969440306E-2</c:v>
                </c:pt>
                <c:pt idx="510">
                  <c:v>1.8794789194199125E-2</c:v>
                </c:pt>
                <c:pt idx="511">
                  <c:v>1.8838044394003762E-2</c:v>
                </c:pt>
                <c:pt idx="512">
                  <c:v>1.8848678102786964E-2</c:v>
                </c:pt>
                <c:pt idx="513">
                  <c:v>1.8859299970753907E-2</c:v>
                </c:pt>
                <c:pt idx="514">
                  <c:v>1.888111489855155E-2</c:v>
                </c:pt>
                <c:pt idx="515">
                  <c:v>1.8886106962362179E-2</c:v>
                </c:pt>
                <c:pt idx="516">
                  <c:v>1.8912231691737308E-2</c:v>
                </c:pt>
                <c:pt idx="517">
                  <c:v>1.8922782510844699E-2</c:v>
                </c:pt>
                <c:pt idx="518">
                  <c:v>1.8996306654330931E-2</c:v>
                </c:pt>
                <c:pt idx="519">
                  <c:v>1.9069250469134092E-2</c:v>
                </c:pt>
                <c:pt idx="520">
                  <c:v>1.914161389164562E-2</c:v>
                </c:pt>
                <c:pt idx="521">
                  <c:v>1.9213396858763502E-2</c:v>
                </c:pt>
                <c:pt idx="522">
                  <c:v>1.9284599307888294E-2</c:v>
                </c:pt>
                <c:pt idx="523">
                  <c:v>1.9355221176927975E-2</c:v>
                </c:pt>
                <c:pt idx="524">
                  <c:v>1.9419945734192218E-2</c:v>
                </c:pt>
                <c:pt idx="525">
                  <c:v>1.9478876027726882E-2</c:v>
                </c:pt>
                <c:pt idx="526">
                  <c:v>1.9547869248975315E-2</c:v>
                </c:pt>
                <c:pt idx="527">
                  <c:v>1.9616281713923409E-2</c:v>
                </c:pt>
                <c:pt idx="528">
                  <c:v>1.9684113363874853E-2</c:v>
                </c:pt>
                <c:pt idx="529">
                  <c:v>1.9756498467832687E-2</c:v>
                </c:pt>
                <c:pt idx="530">
                  <c:v>1.9823130405433799E-2</c:v>
                </c:pt>
                <c:pt idx="531">
                  <c:v>1.9889181331459987E-2</c:v>
                </c:pt>
                <c:pt idx="532">
                  <c:v>1.9954651188922798E-2</c:v>
                </c:pt>
                <c:pt idx="533">
                  <c:v>2.0014557369136612E-2</c:v>
                </c:pt>
                <c:pt idx="534">
                  <c:v>2.0083847472710695E-2</c:v>
                </c:pt>
                <c:pt idx="535">
                  <c:v>2.0142667267601236E-2</c:v>
                </c:pt>
                <c:pt idx="536">
                  <c:v>2.0205850344199864E-2</c:v>
                </c:pt>
                <c:pt idx="537">
                  <c:v>2.0273282488248355E-2</c:v>
                </c:pt>
                <c:pt idx="538">
                  <c:v>2.0335264765611927E-2</c:v>
                </c:pt>
                <c:pt idx="539">
                  <c:v>2.0396665589508641E-2</c:v>
                </c:pt>
                <c:pt idx="540">
                  <c:v>2.0457484906954714E-2</c:v>
                </c:pt>
                <c:pt idx="541">
                  <c:v>2.0526280625711671E-2</c:v>
                </c:pt>
                <c:pt idx="542">
                  <c:v>2.0581222281601769E-2</c:v>
                </c:pt>
                <c:pt idx="543">
                  <c:v>2.0640267526794168E-2</c:v>
                </c:pt>
                <c:pt idx="544">
                  <c:v>2.06987551406278E-2</c:v>
                </c:pt>
                <c:pt idx="545">
                  <c:v>2.075669630396278E-2</c:v>
                </c:pt>
                <c:pt idx="546">
                  <c:v>2.0814102199383143E-2</c:v>
                </c:pt>
                <c:pt idx="547">
                  <c:v>2.0870984011164585E-2</c:v>
                </c:pt>
                <c:pt idx="548">
                  <c:v>2.0927352925249859E-2</c:v>
                </c:pt>
                <c:pt idx="549">
                  <c:v>2.0983220129214733E-2</c:v>
                </c:pt>
                <c:pt idx="550">
                  <c:v>2.1051752971940604E-2</c:v>
                </c:pt>
                <c:pt idx="551">
                  <c:v>2.1106573187471982E-2</c:v>
                </c:pt>
                <c:pt idx="552">
                  <c:v>2.1160928079409422E-2</c:v>
                </c:pt>
                <c:pt idx="553">
                  <c:v>2.1214828660118503E-2</c:v>
                </c:pt>
                <c:pt idx="554">
                  <c:v>2.1268285943468121E-2</c:v>
                </c:pt>
                <c:pt idx="555">
                  <c:v>2.131704706360971E-2</c:v>
                </c:pt>
                <c:pt idx="556">
                  <c:v>2.136967238650438E-2</c:v>
                </c:pt>
                <c:pt idx="557">
                  <c:v>2.1421886833887779E-2</c:v>
                </c:pt>
                <c:pt idx="558">
                  <c:v>2.1473701485229812E-2</c:v>
                </c:pt>
                <c:pt idx="559">
                  <c:v>2.1529308487315334E-2</c:v>
                </c:pt>
                <c:pt idx="560">
                  <c:v>2.1580337358834828E-2</c:v>
                </c:pt>
                <c:pt idx="561">
                  <c:v>2.1631000070138681E-2</c:v>
                </c:pt>
                <c:pt idx="562">
                  <c:v>2.1681307646274458E-2</c:v>
                </c:pt>
                <c:pt idx="563">
                  <c:v>2.1731271113592181E-2</c:v>
                </c:pt>
                <c:pt idx="564">
                  <c:v>2.1776814298498644E-2</c:v>
                </c:pt>
                <c:pt idx="565">
                  <c:v>2.1826140716356562E-2</c:v>
                </c:pt>
                <c:pt idx="566">
                  <c:v>2.1875156022032199E-2</c:v>
                </c:pt>
                <c:pt idx="567">
                  <c:v>2.1923871263524266E-2</c:v>
                </c:pt>
                <c:pt idx="568">
                  <c:v>2.1976308913099617E-2</c:v>
                </c:pt>
                <c:pt idx="569">
                  <c:v>2.2024421265126746E-2</c:v>
                </c:pt>
                <c:pt idx="570">
                  <c:v>2.2072241458211614E-2</c:v>
                </c:pt>
                <c:pt idx="571">
                  <c:v>2.2119769471401995E-2</c:v>
                </c:pt>
                <c:pt idx="572">
                  <c:v>2.2167005283875163E-2</c:v>
                </c:pt>
                <c:pt idx="573">
                  <c:v>2.2213948874933477E-2</c:v>
                </c:pt>
                <c:pt idx="574">
                  <c:v>2.2260600224008366E-2</c:v>
                </c:pt>
                <c:pt idx="575">
                  <c:v>2.2306959310659426E-2</c:v>
                </c:pt>
                <c:pt idx="576">
                  <c:v>2.2349155172234788E-2</c:v>
                </c:pt>
                <c:pt idx="577">
                  <c:v>2.2387237331840549E-2</c:v>
                </c:pt>
                <c:pt idx="578">
                  <c:v>2.2432773816423952E-2</c:v>
                </c:pt>
                <c:pt idx="579">
                  <c:v>2.2478017999168189E-2</c:v>
                </c:pt>
                <c:pt idx="580">
                  <c:v>2.2522969860570209E-2</c:v>
                </c:pt>
                <c:pt idx="581">
                  <c:v>2.2571412900577004E-2</c:v>
                </c:pt>
                <c:pt idx="582">
                  <c:v>2.261576190551335E-2</c:v>
                </c:pt>
                <c:pt idx="583">
                  <c:v>2.265981851728294E-2</c:v>
                </c:pt>
                <c:pt idx="584">
                  <c:v>2.2703582716789135E-2</c:v>
                </c:pt>
                <c:pt idx="585">
                  <c:v>2.2743343673649798E-2</c:v>
                </c:pt>
                <c:pt idx="586">
                  <c:v>2.2786541204480162E-2</c:v>
                </c:pt>
                <c:pt idx="587">
                  <c:v>2.2829446280969123E-2</c:v>
                </c:pt>
                <c:pt idx="588">
                  <c:v>2.2872058884619323E-2</c:v>
                </c:pt>
                <c:pt idx="589">
                  <c:v>2.2914378997060572E-2</c:v>
                </c:pt>
                <c:pt idx="590">
                  <c:v>2.2960026202801558E-2</c:v>
                </c:pt>
                <c:pt idx="591">
                  <c:v>2.3001742992374202E-2</c:v>
                </c:pt>
                <c:pt idx="592">
                  <c:v>2.3043167221461828E-2</c:v>
                </c:pt>
                <c:pt idx="593">
                  <c:v>2.3090150936394896E-2</c:v>
                </c:pt>
                <c:pt idx="594">
                  <c:v>2.3127404389077795E-2</c:v>
                </c:pt>
                <c:pt idx="595">
                  <c:v>2.3167927083526843E-2</c:v>
                </c:pt>
                <c:pt idx="596">
                  <c:v>2.3208156711351329E-2</c:v>
                </c:pt>
                <c:pt idx="597">
                  <c:v>2.324809304618183E-2</c:v>
                </c:pt>
                <c:pt idx="598">
                  <c:v>2.3287735861758176E-2</c:v>
                </c:pt>
                <c:pt idx="599">
                  <c:v>2.3327084931931686E-2</c:v>
                </c:pt>
                <c:pt idx="600">
                  <c:v>2.3366140030664288E-2</c:v>
                </c:pt>
                <c:pt idx="601">
                  <c:v>2.3404900932027604E-2</c:v>
                </c:pt>
                <c:pt idx="602">
                  <c:v>2.3450156589151918E-2</c:v>
                </c:pt>
                <c:pt idx="603">
                  <c:v>2.3498406224776915E-2</c:v>
                </c:pt>
                <c:pt idx="604">
                  <c:v>2.3536189429936818E-2</c:v>
                </c:pt>
                <c:pt idx="605">
                  <c:v>2.3573677371207243E-2</c:v>
                </c:pt>
                <c:pt idx="606">
                  <c:v>2.3610869828358864E-2</c:v>
                </c:pt>
                <c:pt idx="607">
                  <c:v>2.3637876970410969E-2</c:v>
                </c:pt>
                <c:pt idx="608">
                  <c:v>2.3674534432650676E-2</c:v>
                </c:pt>
                <c:pt idx="609">
                  <c:v>2.3710895836444038E-2</c:v>
                </c:pt>
                <c:pt idx="610">
                  <c:v>2.37469609589749E-2</c:v>
                </c:pt>
                <c:pt idx="611">
                  <c:v>2.3792392152511218E-2</c:v>
                </c:pt>
                <c:pt idx="612">
                  <c:v>2.3827807086698075E-2</c:v>
                </c:pt>
                <c:pt idx="613">
                  <c:v>2.3862924998447152E-2</c:v>
                </c:pt>
                <c:pt idx="614">
                  <c:v>2.3897745668470746E-2</c:v>
                </c:pt>
                <c:pt idx="615">
                  <c:v>2.3922834562219848E-2</c:v>
                </c:pt>
                <c:pt idx="616">
                  <c:v>2.3957117324524144E-2</c:v>
                </c:pt>
                <c:pt idx="617">
                  <c:v>2.3991102249105774E-2</c:v>
                </c:pt>
                <c:pt idx="618">
                  <c:v>2.4024789114081728E-2</c:v>
                </c:pt>
                <c:pt idx="619">
                  <c:v>2.4058177698491938E-2</c:v>
                </c:pt>
                <c:pt idx="620">
                  <c:v>2.4100415419439081E-2</c:v>
                </c:pt>
                <c:pt idx="621">
                  <c:v>2.4133149600382146E-2</c:v>
                </c:pt>
                <c:pt idx="622">
                  <c:v>2.4165585254856261E-2</c:v>
                </c:pt>
                <c:pt idx="623">
                  <c:v>2.4197722368219935E-2</c:v>
                </c:pt>
                <c:pt idx="624">
                  <c:v>2.4229560925968063E-2</c:v>
                </c:pt>
                <c:pt idx="625">
                  <c:v>2.4261100913728875E-2</c:v>
                </c:pt>
                <c:pt idx="626">
                  <c:v>2.4292342317265674E-2</c:v>
                </c:pt>
                <c:pt idx="627">
                  <c:v>2.4323285122476408E-2</c:v>
                </c:pt>
                <c:pt idx="628">
                  <c:v>2.4345243359148373E-2</c:v>
                </c:pt>
                <c:pt idx="629">
                  <c:v>2.4372767424063486E-2</c:v>
                </c:pt>
                <c:pt idx="630">
                  <c:v>2.4402891680132013E-2</c:v>
                </c:pt>
                <c:pt idx="631">
                  <c:v>2.4432717356264854E-2</c:v>
                </c:pt>
                <c:pt idx="632">
                  <c:v>2.4462244439286646E-2</c:v>
                </c:pt>
                <c:pt idx="633">
                  <c:v>2.4494274938805891E-2</c:v>
                </c:pt>
                <c:pt idx="634">
                  <c:v>2.4534298531594272E-2</c:v>
                </c:pt>
                <c:pt idx="635">
                  <c:v>2.4551797199205902E-2</c:v>
                </c:pt>
                <c:pt idx="636">
                  <c:v>2.4580110341036472E-2</c:v>
                </c:pt>
                <c:pt idx="637">
                  <c:v>2.460540050585501E-2</c:v>
                </c:pt>
                <c:pt idx="638">
                  <c:v>2.4633135760930236E-2</c:v>
                </c:pt>
                <c:pt idx="639">
                  <c:v>2.4660572334364264E-2</c:v>
                </c:pt>
                <c:pt idx="640">
                  <c:v>2.4687710214036672E-2</c:v>
                </c:pt>
                <c:pt idx="641">
                  <c:v>2.4714549387960177E-2</c:v>
                </c:pt>
                <c:pt idx="642">
                  <c:v>2.4743716570938032E-2</c:v>
                </c:pt>
                <c:pt idx="643">
                  <c:v>2.476993872603369E-2</c:v>
                </c:pt>
                <c:pt idx="644">
                  <c:v>2.4795862121086722E-2</c:v>
                </c:pt>
                <c:pt idx="645">
                  <c:v>2.4830248429138547E-2</c:v>
                </c:pt>
                <c:pt idx="646">
                  <c:v>2.4847863909026022E-2</c:v>
                </c:pt>
                <c:pt idx="647">
                  <c:v>2.4872886129039883E-2</c:v>
                </c:pt>
                <c:pt idx="648">
                  <c:v>2.4897637608769341E-2</c:v>
                </c:pt>
                <c:pt idx="649">
                  <c:v>2.4922131426978252E-2</c:v>
                </c:pt>
                <c:pt idx="650">
                  <c:v>2.4946380663163438E-2</c:v>
                </c:pt>
                <c:pt idx="651">
                  <c:v>2.4970398397537355E-2</c:v>
                </c:pt>
                <c:pt idx="652">
                  <c:v>2.4994197711015582E-2</c:v>
                </c:pt>
                <c:pt idx="653">
                  <c:v>2.501779168520038E-2</c:v>
                </c:pt>
                <c:pt idx="654">
                  <c:v>2.5041193402367306E-2</c:v>
                </c:pt>
                <c:pt idx="655">
                  <c:v>2.5071774100539308E-2</c:v>
                </c:pt>
                <c:pt idx="656">
                  <c:v>2.5094819119272683E-2</c:v>
                </c:pt>
                <c:pt idx="657">
                  <c:v>2.5117714258279602E-2</c:v>
                </c:pt>
                <c:pt idx="658">
                  <c:v>2.5140472392838592E-2</c:v>
                </c:pt>
                <c:pt idx="659">
                  <c:v>2.5163106398844566E-2</c:v>
                </c:pt>
                <c:pt idx="660">
                  <c:v>2.5193566512426054E-2</c:v>
                </c:pt>
                <c:pt idx="661">
                  <c:v>2.5215938210568934E-2</c:v>
                </c:pt>
                <c:pt idx="662">
                  <c:v>2.5238230471551774E-2</c:v>
                </c:pt>
                <c:pt idx="663">
                  <c:v>2.5262905215247954E-2</c:v>
                </c:pt>
                <c:pt idx="664">
                  <c:v>2.5285080510211732E-2</c:v>
                </c:pt>
                <c:pt idx="665">
                  <c:v>2.5307215865847152E-2</c:v>
                </c:pt>
                <c:pt idx="666">
                  <c:v>2.5329324231605183E-2</c:v>
                </c:pt>
                <c:pt idx="667">
                  <c:v>2.534895585436979E-2</c:v>
                </c:pt>
                <c:pt idx="668">
                  <c:v>2.5371044881628904E-2</c:v>
                </c:pt>
                <c:pt idx="669">
                  <c:v>2.5393145606824302E-2</c:v>
                </c:pt>
                <c:pt idx="670">
                  <c:v>2.5415271051541906E-2</c:v>
                </c:pt>
                <c:pt idx="671">
                  <c:v>2.5439913696285083E-2</c:v>
                </c:pt>
                <c:pt idx="672">
                  <c:v>2.5462122005004272E-2</c:v>
                </c:pt>
                <c:pt idx="673">
                  <c:v>2.548437178271756E-2</c:v>
                </c:pt>
                <c:pt idx="674">
                  <c:v>2.550666303079701E-2</c:v>
                </c:pt>
                <c:pt idx="675">
                  <c:v>2.5528995750617327E-2</c:v>
                </c:pt>
                <c:pt idx="676">
                  <c:v>2.5551369943555856E-2</c:v>
                </c:pt>
                <c:pt idx="677">
                  <c:v>2.5573785610993029E-2</c:v>
                </c:pt>
                <c:pt idx="678">
                  <c:v>2.5596242754310595E-2</c:v>
                </c:pt>
                <c:pt idx="679">
                  <c:v>2.5618741374894269E-2</c:v>
                </c:pt>
                <c:pt idx="680">
                  <c:v>2.5633720395697265E-2</c:v>
                </c:pt>
                <c:pt idx="681">
                  <c:v>2.5656288358452954E-2</c:v>
                </c:pt>
                <c:pt idx="682">
                  <c:v>2.5678897789513013E-2</c:v>
                </c:pt>
                <c:pt idx="683">
                  <c:v>2.5701548690249845E-2</c:v>
                </c:pt>
                <c:pt idx="684">
                  <c:v>2.5724241062037662E-2</c:v>
                </c:pt>
                <c:pt idx="685">
                  <c:v>2.5749517449997681E-2</c:v>
                </c:pt>
                <c:pt idx="686">
                  <c:v>2.5772297328089326E-2</c:v>
                </c:pt>
                <c:pt idx="687">
                  <c:v>2.5795118685785493E-2</c:v>
                </c:pt>
                <c:pt idx="688">
                  <c:v>2.5817981524478215E-2</c:v>
                </c:pt>
                <c:pt idx="689">
                  <c:v>2.5840885845562198E-2</c:v>
                </c:pt>
                <c:pt idx="690">
                  <c:v>2.5861266262110359E-2</c:v>
                </c:pt>
                <c:pt idx="691">
                  <c:v>2.5884248969946368E-2</c:v>
                </c:pt>
                <c:pt idx="692">
                  <c:v>2.590727315991834E-2</c:v>
                </c:pt>
                <c:pt idx="693">
                  <c:v>2.5932917981797133E-2</c:v>
                </c:pt>
                <c:pt idx="694">
                  <c:v>2.5956029735850247E-2</c:v>
                </c:pt>
                <c:pt idx="695">
                  <c:v>2.5979182980716761E-2</c:v>
                </c:pt>
                <c:pt idx="696">
                  <c:v>2.6002377717810082E-2</c:v>
                </c:pt>
                <c:pt idx="697">
                  <c:v>2.6025613723176182E-2</c:v>
                </c:pt>
                <c:pt idx="698">
                  <c:v>2.6046285962391603E-2</c:v>
                </c:pt>
                <c:pt idx="699">
                  <c:v>2.6069586711902567E-2</c:v>
                </c:pt>
                <c:pt idx="700">
                  <c:v>2.6092911258022346E-2</c:v>
                </c:pt>
                <c:pt idx="701">
                  <c:v>2.6116252314699249E-2</c:v>
                </c:pt>
                <c:pt idx="702">
                  <c:v>2.6139602595551138E-2</c:v>
                </c:pt>
                <c:pt idx="703">
                  <c:v>2.6162954813860939E-2</c:v>
                </c:pt>
                <c:pt idx="704">
                  <c:v>2.6186301682578433E-2</c:v>
                </c:pt>
                <c:pt idx="705">
                  <c:v>2.6209635914322956E-2</c:v>
                </c:pt>
                <c:pt idx="706">
                  <c:v>2.6240743152098903E-2</c:v>
                </c:pt>
                <c:pt idx="707">
                  <c:v>2.6264018826951226E-2</c:v>
                </c:pt>
                <c:pt idx="708">
                  <c:v>2.6287258163643343E-2</c:v>
                </c:pt>
                <c:pt idx="709">
                  <c:v>2.6310453990643579E-2</c:v>
                </c:pt>
                <c:pt idx="710">
                  <c:v>2.6333599136092983E-2</c:v>
                </c:pt>
                <c:pt idx="711">
                  <c:v>2.6354114163534441E-2</c:v>
                </c:pt>
                <c:pt idx="712">
                  <c:v>2.6377142933373492E-2</c:v>
                </c:pt>
                <c:pt idx="713">
                  <c:v>2.6400099916728852E-2</c:v>
                </c:pt>
                <c:pt idx="714">
                  <c:v>2.6422977901814589E-2</c:v>
                </c:pt>
                <c:pt idx="715">
                  <c:v>2.6448313602244446E-2</c:v>
                </c:pt>
                <c:pt idx="716">
                  <c:v>2.6471004031194886E-2</c:v>
                </c:pt>
                <c:pt idx="717">
                  <c:v>2.6493593566556228E-2</c:v>
                </c:pt>
                <c:pt idx="718">
                  <c:v>2.6516075033924058E-2</c:v>
                </c:pt>
                <c:pt idx="719">
                  <c:v>2.6535930418574383E-2</c:v>
                </c:pt>
                <c:pt idx="720">
                  <c:v>2.6558182948940506E-2</c:v>
                </c:pt>
                <c:pt idx="721">
                  <c:v>2.6580305989815232E-2</c:v>
                </c:pt>
                <c:pt idx="722">
                  <c:v>2.6602292326966627E-2</c:v>
                </c:pt>
                <c:pt idx="723">
                  <c:v>2.6624134970095401E-2</c:v>
                </c:pt>
                <c:pt idx="724">
                  <c:v>2.6648297243899742E-2</c:v>
                </c:pt>
                <c:pt idx="725">
                  <c:v>2.6669837011721299E-2</c:v>
                </c:pt>
                <c:pt idx="726">
                  <c:v>2.669122974737732E-2</c:v>
                </c:pt>
                <c:pt idx="727">
                  <c:v>2.6712475446168879E-2</c:v>
                </c:pt>
                <c:pt idx="728">
                  <c:v>2.6733574103429213E-2</c:v>
                </c:pt>
                <c:pt idx="729">
                  <c:v>2.6754525714525024E-2</c:v>
                </c:pt>
                <c:pt idx="730">
                  <c:v>2.6775330274853418E-2</c:v>
                </c:pt>
                <c:pt idx="731">
                  <c:v>2.6795987779845844E-2</c:v>
                </c:pt>
                <c:pt idx="732">
                  <c:v>2.6809311703480929E-2</c:v>
                </c:pt>
                <c:pt idx="733">
                  <c:v>2.6829702134171823E-2</c:v>
                </c:pt>
                <c:pt idx="734">
                  <c:v>2.6849945525822094E-2</c:v>
                </c:pt>
                <c:pt idx="735">
                  <c:v>2.687004187405748E-2</c:v>
                </c:pt>
                <c:pt idx="736">
                  <c:v>2.6889991174536408E-2</c:v>
                </c:pt>
                <c:pt idx="737">
                  <c:v>2.6912144500230002E-2</c:v>
                </c:pt>
                <c:pt idx="738">
                  <c:v>2.6931790627052803E-2</c:v>
                </c:pt>
                <c:pt idx="739">
                  <c:v>2.6951289683239482E-2</c:v>
                </c:pt>
                <c:pt idx="740">
                  <c:v>2.6970641664554703E-2</c:v>
                </c:pt>
                <c:pt idx="741">
                  <c:v>2.6989846566792521E-2</c:v>
                </c:pt>
                <c:pt idx="742">
                  <c:v>2.7006598735346048E-2</c:v>
                </c:pt>
                <c:pt idx="743">
                  <c:v>2.7025518582609806E-2</c:v>
                </c:pt>
                <c:pt idx="744">
                  <c:v>2.7044291348520509E-2</c:v>
                </c:pt>
                <c:pt idx="745">
                  <c:v>2.7065195301998853E-2</c:v>
                </c:pt>
                <c:pt idx="746">
                  <c:v>2.7083664746899123E-2</c:v>
                </c:pt>
                <c:pt idx="747">
                  <c:v>2.7101987088165413E-2</c:v>
                </c:pt>
                <c:pt idx="748">
                  <c:v>2.7120162321816216E-2</c:v>
                </c:pt>
                <c:pt idx="749">
                  <c:v>2.7140753866612195E-2</c:v>
                </c:pt>
                <c:pt idx="750">
                  <c:v>2.7156381845113663E-2</c:v>
                </c:pt>
                <c:pt idx="751">
                  <c:v>2.7174098888572387E-2</c:v>
                </c:pt>
                <c:pt idx="752">
                  <c:v>2.719166107776972E-2</c:v>
                </c:pt>
                <c:pt idx="753">
                  <c:v>2.720906479634673E-2</c:v>
                </c:pt>
                <c:pt idx="754">
                  <c:v>2.7226306427858071E-2</c:v>
                </c:pt>
                <c:pt idx="755">
                  <c:v>2.7243382355774205E-2</c:v>
                </c:pt>
                <c:pt idx="756">
                  <c:v>2.7260288963483214E-2</c:v>
                </c:pt>
                <c:pt idx="757">
                  <c:v>2.7277022634297956E-2</c:v>
                </c:pt>
                <c:pt idx="758">
                  <c:v>2.7299989845802262E-2</c:v>
                </c:pt>
                <c:pt idx="759">
                  <c:v>2.73163266301782E-2</c:v>
                </c:pt>
                <c:pt idx="760">
                  <c:v>2.7332478661524228E-2</c:v>
                </c:pt>
                <c:pt idx="761">
                  <c:v>2.7348442380888054E-2</c:v>
                </c:pt>
                <c:pt idx="762">
                  <c:v>2.7364214229258797E-2</c:v>
                </c:pt>
                <c:pt idx="763">
                  <c:v>2.737772528507585E-2</c:v>
                </c:pt>
                <c:pt idx="764">
                  <c:v>2.7393117533350317E-2</c:v>
                </c:pt>
                <c:pt idx="765">
                  <c:v>2.7408307456176537E-2</c:v>
                </c:pt>
                <c:pt idx="766">
                  <c:v>2.7423291475203549E-2</c:v>
                </c:pt>
                <c:pt idx="767">
                  <c:v>2.7440070836974095E-2</c:v>
                </c:pt>
                <c:pt idx="768">
                  <c:v>2.7454616717168947E-2</c:v>
                </c:pt>
                <c:pt idx="769">
                  <c:v>2.7468945811879367E-2</c:v>
                </c:pt>
                <c:pt idx="770">
                  <c:v>2.7483054561735491E-2</c:v>
                </c:pt>
                <c:pt idx="771">
                  <c:v>2.7494997768218708E-2</c:v>
                </c:pt>
                <c:pt idx="772">
                  <c:v>2.7508671216894695E-2</c:v>
                </c:pt>
                <c:pt idx="773">
                  <c:v>2.7522113712300119E-2</c:v>
                </c:pt>
                <c:pt idx="774">
                  <c:v>2.753532167584221E-2</c:v>
                </c:pt>
                <c:pt idx="775">
                  <c:v>2.7548291542805706E-2</c:v>
                </c:pt>
                <c:pt idx="776">
                  <c:v>2.7562881750363782E-2</c:v>
                </c:pt>
                <c:pt idx="777">
                  <c:v>2.7575354238018466E-2</c:v>
                </c:pt>
                <c:pt idx="778">
                  <c:v>2.7587586030782235E-2</c:v>
                </c:pt>
                <c:pt idx="779">
                  <c:v>2.7599577124263617E-2</c:v>
                </c:pt>
                <c:pt idx="780">
                  <c:v>2.7611327514155702E-2</c:v>
                </c:pt>
                <c:pt idx="781">
                  <c:v>2.7622837196239685E-2</c:v>
                </c:pt>
                <c:pt idx="782">
                  <c:v>2.7634106166381758E-2</c:v>
                </c:pt>
                <c:pt idx="783">
                  <c:v>2.7645134420535775E-2</c:v>
                </c:pt>
                <c:pt idx="784">
                  <c:v>2.7650726790146084E-2</c:v>
                </c:pt>
                <c:pt idx="785">
                  <c:v>2.7661322793229588E-2</c:v>
                </c:pt>
                <c:pt idx="786">
                  <c:v>2.767167812294289E-2</c:v>
                </c:pt>
                <c:pt idx="787">
                  <c:v>2.7681792775627712E-2</c:v>
                </c:pt>
                <c:pt idx="788">
                  <c:v>2.7691666747711303E-2</c:v>
                </c:pt>
                <c:pt idx="789">
                  <c:v>2.7702951082480384E-2</c:v>
                </c:pt>
                <c:pt idx="790">
                  <c:v>2.771232719740498E-2</c:v>
                </c:pt>
                <c:pt idx="791">
                  <c:v>2.7721462603375362E-2</c:v>
                </c:pt>
                <c:pt idx="792">
                  <c:v>2.7730357297147453E-2</c:v>
                </c:pt>
                <c:pt idx="793">
                  <c:v>2.7737426280004092E-2</c:v>
                </c:pt>
                <c:pt idx="794">
                  <c:v>2.77458560982069E-2</c:v>
                </c:pt>
                <c:pt idx="795">
                  <c:v>2.7754045213177755E-2</c:v>
                </c:pt>
                <c:pt idx="796">
                  <c:v>2.7761993622023622E-2</c:v>
                </c:pt>
                <c:pt idx="797">
                  <c:v>2.7771219975439212E-2</c:v>
                </c:pt>
                <c:pt idx="798">
                  <c:v>2.7778670332662944E-2</c:v>
                </c:pt>
                <c:pt idx="799">
                  <c:v>2.7785879957367584E-2</c:v>
                </c:pt>
                <c:pt idx="800">
                  <c:v>2.7792848846991267E-2</c:v>
                </c:pt>
                <c:pt idx="801">
                  <c:v>2.7799577046669209E-2</c:v>
                </c:pt>
                <c:pt idx="802">
                  <c:v>2.7804632158839916E-2</c:v>
                </c:pt>
                <c:pt idx="803">
                  <c:v>2.7810912682359187E-2</c:v>
                </c:pt>
                <c:pt idx="804">
                  <c:v>2.7816978868066448E-2</c:v>
                </c:pt>
                <c:pt idx="805">
                  <c:v>2.7822843028626854E-2</c:v>
                </c:pt>
                <c:pt idx="806">
                  <c:v>2.7828517476909308E-2</c:v>
                </c:pt>
                <c:pt idx="807">
                  <c:v>2.7834014525973897E-2</c:v>
                </c:pt>
                <c:pt idx="808">
                  <c:v>2.7839346489062063E-2</c:v>
                </c:pt>
                <c:pt idx="809">
                  <c:v>2.7844525679585397E-2</c:v>
                </c:pt>
                <c:pt idx="810">
                  <c:v>2.7853664997050057E-2</c:v>
                </c:pt>
                <c:pt idx="811">
                  <c:v>2.7858566942769499E-2</c:v>
                </c:pt>
                <c:pt idx="812">
                  <c:v>2.7863356186748317E-2</c:v>
                </c:pt>
                <c:pt idx="813">
                  <c:v>2.7868044844978242E-2</c:v>
                </c:pt>
                <c:pt idx="814">
                  <c:v>2.787264503358005E-2</c:v>
                </c:pt>
                <c:pt idx="815">
                  <c:v>2.7875806203500091E-2</c:v>
                </c:pt>
                <c:pt idx="816">
                  <c:v>2.7880264079563628E-2</c:v>
                </c:pt>
                <c:pt idx="817">
                  <c:v>2.7884669129619712E-2</c:v>
                </c:pt>
                <c:pt idx="818">
                  <c:v>2.7889033535542156E-2</c:v>
                </c:pt>
                <c:pt idx="819">
                  <c:v>2.7894743004797991E-2</c:v>
                </c:pt>
                <c:pt idx="820">
                  <c:v>2.7899066820788656E-2</c:v>
                </c:pt>
                <c:pt idx="821">
                  <c:v>2.7903386983233244E-2</c:v>
                </c:pt>
                <c:pt idx="822">
                  <c:v>2.7907715609143166E-2</c:v>
                </c:pt>
                <c:pt idx="823">
                  <c:v>2.7910672276149302E-2</c:v>
                </c:pt>
                <c:pt idx="824">
                  <c:v>2.7915048642540408E-2</c:v>
                </c:pt>
                <c:pt idx="825">
                  <c:v>2.7919469640868569E-2</c:v>
                </c:pt>
                <c:pt idx="826">
                  <c:v>2.7923947453854375E-2</c:v>
                </c:pt>
                <c:pt idx="827">
                  <c:v>2.7928494216973312E-2</c:v>
                </c:pt>
                <c:pt idx="828">
                  <c:v>2.7934539371136047E-2</c:v>
                </c:pt>
                <c:pt idx="829">
                  <c:v>2.7939246702161701E-2</c:v>
                </c:pt>
                <c:pt idx="830">
                  <c:v>2.794403173999491E-2</c:v>
                </c:pt>
                <c:pt idx="831">
                  <c:v>2.7948894485190234E-2</c:v>
                </c:pt>
                <c:pt idx="832">
                  <c:v>2.7953834938311904E-2</c:v>
                </c:pt>
                <c:pt idx="833">
                  <c:v>2.7958853099931652E-2</c:v>
                </c:pt>
                <c:pt idx="834">
                  <c:v>2.796394897063046E-2</c:v>
                </c:pt>
                <c:pt idx="835">
                  <c:v>2.7969122550999873E-2</c:v>
                </c:pt>
                <c:pt idx="836">
                  <c:v>2.7972904979045608E-2</c:v>
                </c:pt>
                <c:pt idx="837">
                  <c:v>2.7976753850719401E-2</c:v>
                </c:pt>
                <c:pt idx="838">
                  <c:v>2.7982148640489451E-2</c:v>
                </c:pt>
                <c:pt idx="839">
                  <c:v>2.7987621130298339E-2</c:v>
                </c:pt>
                <c:pt idx="840">
                  <c:v>2.7993171320773506E-2</c:v>
                </c:pt>
                <c:pt idx="841">
                  <c:v>2.8000297267330401E-2</c:v>
                </c:pt>
                <c:pt idx="842">
                  <c:v>2.8006008846419187E-2</c:v>
                </c:pt>
                <c:pt idx="843">
                  <c:v>2.8011798134167851E-2</c:v>
                </c:pt>
                <c:pt idx="844">
                  <c:v>2.801766513124292E-2</c:v>
                </c:pt>
                <c:pt idx="845">
                  <c:v>2.8022087805712696E-2</c:v>
                </c:pt>
                <c:pt idx="846">
                  <c:v>2.8028104213853416E-2</c:v>
                </c:pt>
                <c:pt idx="847">
                  <c:v>2.8034198327300541E-2</c:v>
                </c:pt>
                <c:pt idx="848">
                  <c:v>2.8040370146751863E-2</c:v>
                </c:pt>
                <c:pt idx="849">
                  <c:v>2.8046619672914538E-2</c:v>
                </c:pt>
                <c:pt idx="850">
                  <c:v>2.8054499048036859E-2</c:v>
                </c:pt>
                <c:pt idx="851">
                  <c:v>2.8060910029829716E-2</c:v>
                </c:pt>
                <c:pt idx="852">
                  <c:v>2.8067398726609377E-2</c:v>
                </c:pt>
                <c:pt idx="853">
                  <c:v>2.8073965095602001E-2</c:v>
                </c:pt>
                <c:pt idx="854">
                  <c:v>2.8079030129304978E-2</c:v>
                </c:pt>
                <c:pt idx="855">
                  <c:v>2.8085730251280455E-2</c:v>
                </c:pt>
                <c:pt idx="856">
                  <c:v>2.8092483963526031E-2</c:v>
                </c:pt>
                <c:pt idx="857">
                  <c:v>2.8099280009818567E-2</c:v>
                </c:pt>
                <c:pt idx="858">
                  <c:v>2.8106107133789745E-2</c:v>
                </c:pt>
                <c:pt idx="859">
                  <c:v>2.8112954078920289E-2</c:v>
                </c:pt>
                <c:pt idx="860">
                  <c:v>2.8119809588541746E-2</c:v>
                </c:pt>
                <c:pt idx="861">
                  <c:v>2.812666240583336E-2</c:v>
                </c:pt>
                <c:pt idx="862">
                  <c:v>2.8133501273821204E-2</c:v>
                </c:pt>
                <c:pt idx="863">
                  <c:v>2.8143430542218333E-2</c:v>
                </c:pt>
                <c:pt idx="864">
                  <c:v>2.8150192499554399E-2</c:v>
                </c:pt>
                <c:pt idx="865">
                  <c:v>2.8156904910383987E-2</c:v>
                </c:pt>
                <c:pt idx="866">
                  <c:v>2.816355663776458E-2</c:v>
                </c:pt>
                <c:pt idx="867">
                  <c:v>2.8168615034120988E-2</c:v>
                </c:pt>
                <c:pt idx="868">
                  <c:v>2.8175122914789151E-2</c:v>
                </c:pt>
                <c:pt idx="869">
                  <c:v>2.8181537368201216E-2</c:v>
                </c:pt>
                <c:pt idx="870">
                  <c:v>2.8187847196885225E-2</c:v>
                </c:pt>
                <c:pt idx="871">
                  <c:v>2.8195515220209539E-2</c:v>
                </c:pt>
                <c:pt idx="872">
                  <c:v>2.8201568963426266E-2</c:v>
                </c:pt>
                <c:pt idx="873">
                  <c:v>2.8207484060859409E-2</c:v>
                </c:pt>
                <c:pt idx="874">
                  <c:v>2.8213249374565701E-2</c:v>
                </c:pt>
                <c:pt idx="875">
                  <c:v>2.8218853766504085E-2</c:v>
                </c:pt>
                <c:pt idx="876">
                  <c:v>2.8222881976347224E-2</c:v>
                </c:pt>
                <c:pt idx="877">
                  <c:v>2.822814589308166E-2</c:v>
                </c:pt>
                <c:pt idx="878">
                  <c:v>2.8233215601412395E-2</c:v>
                </c:pt>
                <c:pt idx="879">
                  <c:v>2.8239439358339159E-2</c:v>
                </c:pt>
                <c:pt idx="880">
                  <c:v>2.824407483340631E-2</c:v>
                </c:pt>
                <c:pt idx="881">
                  <c:v>2.8248495284895085E-2</c:v>
                </c:pt>
                <c:pt idx="882">
                  <c:v>2.8252700711388499E-2</c:v>
                </c:pt>
                <c:pt idx="883">
                  <c:v>2.8256691111537832E-2</c:v>
                </c:pt>
                <c:pt idx="884">
                  <c:v>2.8260466484063964E-2</c:v>
                </c:pt>
                <c:pt idx="885">
                  <c:v>2.8264026827756049E-2</c:v>
                </c:pt>
                <c:pt idx="886">
                  <c:v>2.8267372141472825E-2</c:v>
                </c:pt>
                <c:pt idx="887">
                  <c:v>2.8270502424141315E-2</c:v>
                </c:pt>
                <c:pt idx="888">
                  <c:v>2.827341767475813E-2</c:v>
                </c:pt>
                <c:pt idx="889">
                  <c:v>2.8272487663234331E-2</c:v>
                </c:pt>
                <c:pt idx="890">
                  <c:v>2.8275018341936877E-2</c:v>
                </c:pt>
                <c:pt idx="891">
                  <c:v>2.8277334035706887E-2</c:v>
                </c:pt>
                <c:pt idx="892">
                  <c:v>2.8279434743814499E-2</c:v>
                </c:pt>
                <c:pt idx="893">
                  <c:v>2.8282471180231906E-2</c:v>
                </c:pt>
                <c:pt idx="894">
                  <c:v>2.8284126686191787E-2</c:v>
                </c:pt>
                <c:pt idx="895">
                  <c:v>2.8285567188138683E-2</c:v>
                </c:pt>
                <c:pt idx="896">
                  <c:v>2.8286792685616149E-2</c:v>
                </c:pt>
                <c:pt idx="897">
                  <c:v>2.828780317823543E-2</c:v>
                </c:pt>
                <c:pt idx="898">
                  <c:v>2.8287524261177453E-2</c:v>
                </c:pt>
                <c:pt idx="899">
                  <c:v>2.8288120054888909E-2</c:v>
                </c:pt>
                <c:pt idx="900">
                  <c:v>2.8288500859535371E-2</c:v>
                </c:pt>
                <c:pt idx="901">
                  <c:v>2.828866667499683E-2</c:v>
                </c:pt>
                <c:pt idx="902">
                  <c:v>2.8289630559629918E-2</c:v>
                </c:pt>
                <c:pt idx="903">
                  <c:v>2.828935101875699E-2</c:v>
                </c:pt>
                <c:pt idx="904">
                  <c:v>2.8288856472214522E-2</c:v>
                </c:pt>
                <c:pt idx="905">
                  <c:v>2.8287904757953505E-2</c:v>
                </c:pt>
                <c:pt idx="906">
                  <c:v>2.8285975390899703E-2</c:v>
                </c:pt>
                <c:pt idx="907">
                  <c:v>2.8284810620375113E-2</c:v>
                </c:pt>
                <c:pt idx="908">
                  <c:v>2.8283462859426168E-2</c:v>
                </c:pt>
                <c:pt idx="909">
                  <c:v>2.828194704062368E-2</c:v>
                </c:pt>
                <c:pt idx="910">
                  <c:v>2.8280278096540264E-2</c:v>
                </c:pt>
                <c:pt idx="911">
                  <c:v>2.8278470959735534E-2</c:v>
                </c:pt>
                <c:pt idx="912">
                  <c:v>2.8276540562746727E-2</c:v>
                </c:pt>
                <c:pt idx="913">
                  <c:v>2.8274501838078833E-2</c:v>
                </c:pt>
                <c:pt idx="914">
                  <c:v>2.8273272465704727E-2</c:v>
                </c:pt>
                <c:pt idx="915">
                  <c:v>2.8273778891182155E-2</c:v>
                </c:pt>
                <c:pt idx="916">
                  <c:v>2.8271515592632888E-2</c:v>
                </c:pt>
                <c:pt idx="917">
                  <c:v>2.8269208433101212E-2</c:v>
                </c:pt>
                <c:pt idx="918">
                  <c:v>2.82668720264455E-2</c:v>
                </c:pt>
                <c:pt idx="919">
                  <c:v>2.8264520986457969E-2</c:v>
                </c:pt>
                <c:pt idx="920">
                  <c:v>2.8262169926863367E-2</c:v>
                </c:pt>
                <c:pt idx="921">
                  <c:v>2.825662401386227E-2</c:v>
                </c:pt>
                <c:pt idx="922">
                  <c:v>2.8254321880368069E-2</c:v>
                </c:pt>
                <c:pt idx="923">
                  <c:v>2.8253032067566779E-2</c:v>
                </c:pt>
                <c:pt idx="924">
                  <c:v>2.8250856714363237E-2</c:v>
                </c:pt>
                <c:pt idx="925">
                  <c:v>2.824876226558087E-2</c:v>
                </c:pt>
                <c:pt idx="926">
                  <c:v>2.8246763412826087E-2</c:v>
                </c:pt>
                <c:pt idx="927">
                  <c:v>2.8243869580508077E-2</c:v>
                </c:pt>
                <c:pt idx="928">
                  <c:v>2.8242094189405136E-2</c:v>
                </c:pt>
                <c:pt idx="929">
                  <c:v>2.8240458286172537E-2</c:v>
                </c:pt>
                <c:pt idx="930">
                  <c:v>2.8238976641433398E-2</c:v>
                </c:pt>
                <c:pt idx="931">
                  <c:v>2.8239770241401379E-2</c:v>
                </c:pt>
                <c:pt idx="932">
                  <c:v>2.8237584854078953E-2</c:v>
                </c:pt>
                <c:pt idx="933">
                  <c:v>2.823662510892681E-2</c:v>
                </c:pt>
                <c:pt idx="934">
                  <c:v>2.8235836515286498E-2</c:v>
                </c:pt>
                <c:pt idx="935">
                  <c:v>2.823521907295717E-2</c:v>
                </c:pt>
                <c:pt idx="936">
                  <c:v>2.8234772781780691E-2</c:v>
                </c:pt>
                <c:pt idx="937">
                  <c:v>2.8234497641643864E-2</c:v>
                </c:pt>
                <c:pt idx="938">
                  <c:v>2.8234393652476212E-2</c:v>
                </c:pt>
                <c:pt idx="939">
                  <c:v>2.8234460814250427E-2</c:v>
                </c:pt>
                <c:pt idx="940">
                  <c:v>2.8231213868683894E-2</c:v>
                </c:pt>
                <c:pt idx="941">
                  <c:v>2.8231586571291725E-2</c:v>
                </c:pt>
                <c:pt idx="942">
                  <c:v>2.8232130385548747E-2</c:v>
                </c:pt>
                <c:pt idx="943">
                  <c:v>2.8232845311591974E-2</c:v>
                </c:pt>
                <c:pt idx="944">
                  <c:v>2.8234940957319238E-2</c:v>
                </c:pt>
                <c:pt idx="945">
                  <c:v>2.8236010412002872E-2</c:v>
                </c:pt>
                <c:pt idx="946">
                  <c:v>2.8237250992314316E-2</c:v>
                </c:pt>
                <c:pt idx="947">
                  <c:v>2.8238662698565294E-2</c:v>
                </c:pt>
                <c:pt idx="948">
                  <c:v>2.8240245531113827E-2</c:v>
                </c:pt>
                <c:pt idx="949">
                  <c:v>2.8241999490358917E-2</c:v>
                </c:pt>
                <c:pt idx="950">
                  <c:v>2.8242640944396519E-2</c:v>
                </c:pt>
                <c:pt idx="951">
                  <c:v>2.8244724774798398E-2</c:v>
                </c:pt>
                <c:pt idx="952">
                  <c:v>2.8248288132915425E-2</c:v>
                </c:pt>
                <c:pt idx="953">
                  <c:v>2.8250726603805058E-2</c:v>
                </c:pt>
                <c:pt idx="954">
                  <c:v>2.8253336204037277E-2</c:v>
                </c:pt>
                <c:pt idx="955">
                  <c:v>2.8256116934270246E-2</c:v>
                </c:pt>
                <c:pt idx="956">
                  <c:v>2.8259068795206219E-2</c:v>
                </c:pt>
                <c:pt idx="957">
                  <c:v>2.8262191172740158E-2</c:v>
                </c:pt>
                <c:pt idx="958">
                  <c:v>2.8264096258263649E-2</c:v>
                </c:pt>
                <c:pt idx="959">
                  <c:v>2.8267526766297048E-2</c:v>
                </c:pt>
                <c:pt idx="960">
                  <c:v>2.8271102222709722E-2</c:v>
                </c:pt>
                <c:pt idx="961">
                  <c:v>2.8274812450157043E-2</c:v>
                </c:pt>
                <c:pt idx="962">
                  <c:v>2.8278647271248725E-2</c:v>
                </c:pt>
                <c:pt idx="963">
                  <c:v>2.8282596508543426E-2</c:v>
                </c:pt>
                <c:pt idx="964">
                  <c:v>2.8286649984540703E-2</c:v>
                </c:pt>
                <c:pt idx="965">
                  <c:v>2.8290797521675182E-2</c:v>
                </c:pt>
                <c:pt idx="966">
                  <c:v>2.8299301242207746E-2</c:v>
                </c:pt>
                <c:pt idx="967">
                  <c:v>2.8303608321004134E-2</c:v>
                </c:pt>
                <c:pt idx="968">
                  <c:v>2.8307976405433154E-2</c:v>
                </c:pt>
                <c:pt idx="969">
                  <c:v>2.8312395481254693E-2</c:v>
                </c:pt>
                <c:pt idx="970">
                  <c:v>2.8315433990235731E-2</c:v>
                </c:pt>
                <c:pt idx="971">
                  <c:v>2.8319927433336035E-2</c:v>
                </c:pt>
                <c:pt idx="972">
                  <c:v>2.8324442440498657E-2</c:v>
                </c:pt>
                <c:pt idx="973">
                  <c:v>2.8328968943192232E-2</c:v>
                </c:pt>
                <c:pt idx="974">
                  <c:v>2.8333496872795481E-2</c:v>
                </c:pt>
                <c:pt idx="975">
                  <c:v>2.833941994711053E-2</c:v>
                </c:pt>
                <c:pt idx="976">
                  <c:v>2.8343915556668271E-2</c:v>
                </c:pt>
                <c:pt idx="977">
                  <c:v>2.8348382040548761E-2</c:v>
                </c:pt>
                <c:pt idx="978">
                  <c:v>2.8352809383717731E-2</c:v>
                </c:pt>
                <c:pt idx="979">
                  <c:v>2.8355805516423482E-2</c:v>
                </c:pt>
                <c:pt idx="980">
                  <c:v>2.8360130561430007E-2</c:v>
                </c:pt>
                <c:pt idx="981">
                  <c:v>2.8364386550518962E-2</c:v>
                </c:pt>
                <c:pt idx="982">
                  <c:v>2.8368563414381726E-2</c:v>
                </c:pt>
                <c:pt idx="983">
                  <c:v>2.8374009065101447E-2</c:v>
                </c:pt>
                <c:pt idx="984">
                  <c:v>2.8377999044417526E-2</c:v>
                </c:pt>
                <c:pt idx="985">
                  <c:v>2.8381896944104174E-2</c:v>
                </c:pt>
                <c:pt idx="986">
                  <c:v>2.8385702763625772E-2</c:v>
                </c:pt>
                <c:pt idx="987">
                  <c:v>2.8389416502460373E-2</c:v>
                </c:pt>
                <c:pt idx="988">
                  <c:v>2.839303816009791E-2</c:v>
                </c:pt>
                <c:pt idx="989">
                  <c:v>2.8396567736040653E-2</c:v>
                </c:pt>
                <c:pt idx="990">
                  <c:v>2.8400005229804529E-2</c:v>
                </c:pt>
                <c:pt idx="991">
                  <c:v>2.8403350640917795E-2</c:v>
                </c:pt>
                <c:pt idx="992">
                  <c:v>2.8402700265192871E-2</c:v>
                </c:pt>
                <c:pt idx="993">
                  <c:v>2.8405880504638225E-2</c:v>
                </c:pt>
                <c:pt idx="994">
                  <c:v>2.8408968681447811E-2</c:v>
                </c:pt>
                <c:pt idx="995">
                  <c:v>2.8411964795203852E-2</c:v>
                </c:pt>
                <c:pt idx="996">
                  <c:v>2.8416145253195232E-2</c:v>
                </c:pt>
                <c:pt idx="997">
                  <c:v>2.8418950880495203E-2</c:v>
                </c:pt>
                <c:pt idx="998">
                  <c:v>2.842166443644235E-2</c:v>
                </c:pt>
                <c:pt idx="999">
                  <c:v>2.84242859206684E-2</c:v>
                </c:pt>
                <c:pt idx="1000">
                  <c:v>2.8426815332817108E-2</c:v>
                </c:pt>
                <c:pt idx="1001">
                  <c:v>2.8429252672545136E-2</c:v>
                </c:pt>
                <c:pt idx="1002">
                  <c:v>2.8430359793587021E-2</c:v>
                </c:pt>
                <c:pt idx="1003">
                  <c:v>2.8432619389395238E-2</c:v>
                </c:pt>
                <c:pt idx="1004">
                  <c:v>2.8434786918956421E-2</c:v>
                </c:pt>
                <c:pt idx="1005">
                  <c:v>2.8438081300818003E-2</c:v>
                </c:pt>
                <c:pt idx="1006">
                  <c:v>2.8440058273727271E-2</c:v>
                </c:pt>
                <c:pt idx="1007">
                  <c:v>2.8441943172417258E-2</c:v>
                </c:pt>
                <c:pt idx="1008">
                  <c:v>2.8443735996632354E-2</c:v>
                </c:pt>
                <c:pt idx="1009">
                  <c:v>2.8445436765398402E-2</c:v>
                </c:pt>
                <c:pt idx="1010">
                  <c:v>2.8445858992331621E-2</c:v>
                </c:pt>
                <c:pt idx="1011">
                  <c:v>2.8447383235241701E-2</c:v>
                </c:pt>
                <c:pt idx="1012">
                  <c:v>2.8448816922956234E-2</c:v>
                </c:pt>
                <c:pt idx="1013">
                  <c:v>2.845016067830335E-2</c:v>
                </c:pt>
                <c:pt idx="1014">
                  <c:v>2.8451415124125062E-2</c:v>
                </c:pt>
                <c:pt idx="1015">
                  <c:v>2.8452580883276367E-2</c:v>
                </c:pt>
                <c:pt idx="1016">
                  <c:v>2.8453658578625245E-2</c:v>
                </c:pt>
                <c:pt idx="1017">
                  <c:v>2.8454648833052217E-2</c:v>
                </c:pt>
                <c:pt idx="1018">
                  <c:v>2.8458965971916293E-2</c:v>
                </c:pt>
                <c:pt idx="1019">
                  <c:v>2.8459765832738734E-2</c:v>
                </c:pt>
                <c:pt idx="1020">
                  <c:v>2.846048025822653E-2</c:v>
                </c:pt>
                <c:pt idx="1021">
                  <c:v>2.8461109861292622E-2</c:v>
                </c:pt>
                <c:pt idx="1022">
                  <c:v>2.8461655254864038E-2</c:v>
                </c:pt>
                <c:pt idx="1023">
                  <c:v>2.8461008163804584E-2</c:v>
                </c:pt>
                <c:pt idx="1024">
                  <c:v>2.8461392574614788E-2</c:v>
                </c:pt>
                <c:pt idx="1025">
                  <c:v>2.8461694586222684E-2</c:v>
                </c:pt>
                <c:pt idx="1026">
                  <c:v>2.8461914814899764E-2</c:v>
                </c:pt>
                <c:pt idx="1027">
                  <c:v>2.8463140533474863E-2</c:v>
                </c:pt>
                <c:pt idx="1028">
                  <c:v>2.84631935421331E-2</c:v>
                </c:pt>
                <c:pt idx="1029">
                  <c:v>2.8463166632079252E-2</c:v>
                </c:pt>
                <c:pt idx="1030">
                  <c:v>2.8463060416323165E-2</c:v>
                </c:pt>
                <c:pt idx="1031">
                  <c:v>2.846181078450313E-2</c:v>
                </c:pt>
                <c:pt idx="1032">
                  <c:v>2.8461553257840905E-2</c:v>
                </c:pt>
                <c:pt idx="1033">
                  <c:v>2.8461218262417126E-2</c:v>
                </c:pt>
                <c:pt idx="1034">
                  <c:v>2.8460806414578564E-2</c:v>
                </c:pt>
                <c:pt idx="1035">
                  <c:v>2.8460318311514084E-2</c:v>
                </c:pt>
                <c:pt idx="1036">
                  <c:v>2.8460791635222759E-2</c:v>
                </c:pt>
                <c:pt idx="1037">
                  <c:v>2.8460146103866824E-2</c:v>
                </c:pt>
                <c:pt idx="1038">
                  <c:v>2.8459424594897968E-2</c:v>
                </c:pt>
                <c:pt idx="1039">
                  <c:v>2.8458627108398998E-2</c:v>
                </c:pt>
                <c:pt idx="1040">
                  <c:v>2.845775364446021E-2</c:v>
                </c:pt>
                <c:pt idx="1041">
                  <c:v>2.8456804203180273E-2</c:v>
                </c:pt>
                <c:pt idx="1042">
                  <c:v>2.8455778784666659E-2</c:v>
                </c:pt>
                <c:pt idx="1043">
                  <c:v>2.8454677389036089E-2</c:v>
                </c:pt>
                <c:pt idx="1044">
                  <c:v>2.8451512679314919E-2</c:v>
                </c:pt>
                <c:pt idx="1045">
                  <c:v>2.8450270375954646E-2</c:v>
                </c:pt>
                <c:pt idx="1046">
                  <c:v>2.8448952107605889E-2</c:v>
                </c:pt>
                <c:pt idx="1047">
                  <c:v>2.8447557874416496E-2</c:v>
                </c:pt>
                <c:pt idx="1048">
                  <c:v>2.8446087676542321E-2</c:v>
                </c:pt>
                <c:pt idx="1049">
                  <c:v>2.8445507749290846E-2</c:v>
                </c:pt>
                <c:pt idx="1050">
                  <c:v>2.8443880070605151E-2</c:v>
                </c:pt>
                <c:pt idx="1051">
                  <c:v>2.8442176421898495E-2</c:v>
                </c:pt>
                <c:pt idx="1052">
                  <c:v>2.8440396803362199E-2</c:v>
                </c:pt>
                <c:pt idx="1053">
                  <c:v>2.8437597222962619E-2</c:v>
                </c:pt>
                <c:pt idx="1054">
                  <c:v>2.843567124073728E-2</c:v>
                </c:pt>
                <c:pt idx="1055">
                  <c:v>2.8433669295159079E-2</c:v>
                </c:pt>
                <c:pt idx="1056">
                  <c:v>2.8431591386452008E-2</c:v>
                </c:pt>
                <c:pt idx="1057">
                  <c:v>2.8430359170552918E-2</c:v>
                </c:pt>
                <c:pt idx="1058">
                  <c:v>2.8428123737549046E-2</c:v>
                </c:pt>
                <c:pt idx="1059">
                  <c:v>2.8425812336298817E-2</c:v>
                </c:pt>
                <c:pt idx="1060">
                  <c:v>2.8423424967062644E-2</c:v>
                </c:pt>
                <c:pt idx="1061">
                  <c:v>2.8420603523400145E-2</c:v>
                </c:pt>
                <c:pt idx="1062">
                  <c:v>2.8417160566600482E-2</c:v>
                </c:pt>
                <c:pt idx="1063">
                  <c:v>2.8414540071395107E-2</c:v>
                </c:pt>
                <c:pt idx="1064">
                  <c:v>2.8411843615205032E-2</c:v>
                </c:pt>
                <c:pt idx="1065">
                  <c:v>2.8409071198332164E-2</c:v>
                </c:pt>
                <c:pt idx="1066">
                  <c:v>2.8406222821086451E-2</c:v>
                </c:pt>
                <c:pt idx="1067">
                  <c:v>2.8403298483787615E-2</c:v>
                </c:pt>
                <c:pt idx="1068">
                  <c:v>2.8400298186762516E-2</c:v>
                </c:pt>
                <c:pt idx="1069">
                  <c:v>2.8397221930348701E-2</c:v>
                </c:pt>
                <c:pt idx="1070">
                  <c:v>2.839576442921184E-2</c:v>
                </c:pt>
                <c:pt idx="1071">
                  <c:v>2.8392524903516628E-2</c:v>
                </c:pt>
                <c:pt idx="1072">
                  <c:v>2.8389209407869133E-2</c:v>
                </c:pt>
                <c:pt idx="1073">
                  <c:v>2.8385817942645074E-2</c:v>
                </c:pt>
                <c:pt idx="1074">
                  <c:v>2.8382350508228536E-2</c:v>
                </c:pt>
                <c:pt idx="1075">
                  <c:v>2.8377988436430437E-2</c:v>
                </c:pt>
                <c:pt idx="1076">
                  <c:v>2.8374374770042825E-2</c:v>
                </c:pt>
                <c:pt idx="1077">
                  <c:v>2.8370685141463854E-2</c:v>
                </c:pt>
                <c:pt idx="1078">
                  <c:v>2.8366919551109385E-2</c:v>
                </c:pt>
                <c:pt idx="1079">
                  <c:v>2.8363873812308777E-2</c:v>
                </c:pt>
                <c:pt idx="1080">
                  <c:v>2.8359950571287321E-2</c:v>
                </c:pt>
                <c:pt idx="1081">
                  <c:v>2.8355951364003828E-2</c:v>
                </c:pt>
                <c:pt idx="1082">
                  <c:v>2.835187619091066E-2</c:v>
                </c:pt>
                <c:pt idx="1083">
                  <c:v>2.8346952187855365E-2</c:v>
                </c:pt>
                <c:pt idx="1084">
                  <c:v>2.8342730836057515E-2</c:v>
                </c:pt>
                <c:pt idx="1085">
                  <c:v>2.8338433525633457E-2</c:v>
                </c:pt>
                <c:pt idx="1086">
                  <c:v>2.8334060257067698E-2</c:v>
                </c:pt>
                <c:pt idx="1087">
                  <c:v>2.8329611030852273E-2</c:v>
                </c:pt>
                <c:pt idx="1088">
                  <c:v>2.8325829896810525E-2</c:v>
                </c:pt>
                <c:pt idx="1089">
                  <c:v>2.8321222976459268E-2</c:v>
                </c:pt>
                <c:pt idx="1090">
                  <c:v>2.8316540094233043E-2</c:v>
                </c:pt>
                <c:pt idx="1091">
                  <c:v>2.8311781250661295E-2</c:v>
                </c:pt>
                <c:pt idx="1092">
                  <c:v>2.8306946446284037E-2</c:v>
                </c:pt>
                <c:pt idx="1093">
                  <c:v>2.8302035681647894E-2</c:v>
                </c:pt>
                <c:pt idx="1094">
                  <c:v>2.82970489573105E-2</c:v>
                </c:pt>
                <c:pt idx="1095">
                  <c:v>2.8291986273835654E-2</c:v>
                </c:pt>
                <c:pt idx="1096">
                  <c:v>2.8285451819514994E-2</c:v>
                </c:pt>
                <c:pt idx="1097">
                  <c:v>2.8279556008079434E-2</c:v>
                </c:pt>
                <c:pt idx="1098">
                  <c:v>2.8274282944172682E-2</c:v>
                </c:pt>
                <c:pt idx="1099">
                  <c:v>2.8268933940640537E-2</c:v>
                </c:pt>
                <c:pt idx="1100">
                  <c:v>2.8263508998079428E-2</c:v>
                </c:pt>
                <c:pt idx="1101">
                  <c:v>2.825867762465686E-2</c:v>
                </c:pt>
                <c:pt idx="1102">
                  <c:v>2.8253094952676819E-2</c:v>
                </c:pt>
                <c:pt idx="1103">
                  <c:v>2.8247436337800091E-2</c:v>
                </c:pt>
                <c:pt idx="1104">
                  <c:v>2.8241701780661682E-2</c:v>
                </c:pt>
                <c:pt idx="1105">
                  <c:v>2.8235245221290287E-2</c:v>
                </c:pt>
                <c:pt idx="1106">
                  <c:v>2.8229364657544297E-2</c:v>
                </c:pt>
                <c:pt idx="1107">
                  <c:v>2.822340815917853E-2</c:v>
                </c:pt>
                <c:pt idx="1108">
                  <c:v>2.8217375726856134E-2</c:v>
                </c:pt>
                <c:pt idx="1109">
                  <c:v>2.8211267361249657E-2</c:v>
                </c:pt>
                <c:pt idx="1110">
                  <c:v>2.8205699686888273E-2</c:v>
                </c:pt>
                <c:pt idx="1111">
                  <c:v>2.8199433552377511E-2</c:v>
                </c:pt>
                <c:pt idx="1112">
                  <c:v>2.8193091480982181E-2</c:v>
                </c:pt>
                <c:pt idx="1113">
                  <c:v>2.8186673473413436E-2</c:v>
                </c:pt>
                <c:pt idx="1114">
                  <c:v>2.8179586558069798E-2</c:v>
                </c:pt>
                <c:pt idx="1115">
                  <c:v>2.8173022607346276E-2</c:v>
                </c:pt>
                <c:pt idx="1116">
                  <c:v>2.8166382728280256E-2</c:v>
                </c:pt>
                <c:pt idx="1117">
                  <c:v>2.8159666921612349E-2</c:v>
                </c:pt>
                <c:pt idx="1118">
                  <c:v>2.8152875188089437E-2</c:v>
                </c:pt>
                <c:pt idx="1119">
                  <c:v>2.8146007528469148E-2</c:v>
                </c:pt>
                <c:pt idx="1120">
                  <c:v>2.8139063943516267E-2</c:v>
                </c:pt>
                <c:pt idx="1121">
                  <c:v>2.813204443400499E-2</c:v>
                </c:pt>
                <c:pt idx="1122">
                  <c:v>2.8126583565881307E-2</c:v>
                </c:pt>
                <c:pt idx="1123">
                  <c:v>2.8119394290821529E-2</c:v>
                </c:pt>
                <c:pt idx="1124">
                  <c:v>2.8112129076747126E-2</c:v>
                </c:pt>
                <c:pt idx="1125">
                  <c:v>2.8104787924481765E-2</c:v>
                </c:pt>
                <c:pt idx="1126">
                  <c:v>2.8097370834855299E-2</c:v>
                </c:pt>
                <c:pt idx="1127">
                  <c:v>2.8089363421755401E-2</c:v>
                </c:pt>
                <c:pt idx="1128">
                  <c:v>2.8081800461705862E-2</c:v>
                </c:pt>
                <c:pt idx="1129">
                  <c:v>2.8074161572424226E-2</c:v>
                </c:pt>
                <c:pt idx="1130">
                  <c:v>2.8066446754771889E-2</c:v>
                </c:pt>
                <c:pt idx="1131">
                  <c:v>2.805914635602828E-2</c:v>
                </c:pt>
                <c:pt idx="1132">
                  <c:v>2.8051273660184263E-2</c:v>
                </c:pt>
                <c:pt idx="1133">
                  <c:v>2.8043325033041754E-2</c:v>
                </c:pt>
                <c:pt idx="1134">
                  <c:v>2.8035300475501065E-2</c:v>
                </c:pt>
                <c:pt idx="1135">
                  <c:v>2.8027199988469566E-2</c:v>
                </c:pt>
                <c:pt idx="1136">
                  <c:v>2.8018563402338673E-2</c:v>
                </c:pt>
                <c:pt idx="1137">
                  <c:v>2.801031711090355E-2</c:v>
                </c:pt>
                <c:pt idx="1138">
                  <c:v>2.8001994898289147E-2</c:v>
                </c:pt>
                <c:pt idx="1139">
                  <c:v>2.7993596765433473E-2</c:v>
                </c:pt>
                <c:pt idx="1140">
                  <c:v>2.7985558643382081E-2</c:v>
                </c:pt>
                <c:pt idx="1141">
                  <c:v>2.7977002598981036E-2</c:v>
                </c:pt>
                <c:pt idx="1142">
                  <c:v>2.7968370631692691E-2</c:v>
                </c:pt>
                <c:pt idx="1143">
                  <c:v>2.7959662742495329E-2</c:v>
                </c:pt>
                <c:pt idx="1144">
                  <c:v>2.7950878932375595E-2</c:v>
                </c:pt>
                <c:pt idx="1145">
                  <c:v>2.7942019202327192E-2</c:v>
                </c:pt>
                <c:pt idx="1146">
                  <c:v>2.7933083553354388E-2</c:v>
                </c:pt>
                <c:pt idx="1147">
                  <c:v>2.7924071986468939E-2</c:v>
                </c:pt>
                <c:pt idx="1148">
                  <c:v>2.7914597317777703E-2</c:v>
                </c:pt>
                <c:pt idx="1149">
                  <c:v>2.7904676203975357E-2</c:v>
                </c:pt>
                <c:pt idx="1150">
                  <c:v>2.789545525681322E-2</c:v>
                </c:pt>
                <c:pt idx="1151">
                  <c:v>2.788615841223379E-2</c:v>
                </c:pt>
                <c:pt idx="1152">
                  <c:v>2.7876785671273201E-2</c:v>
                </c:pt>
                <c:pt idx="1153">
                  <c:v>2.7867694714790232E-2</c:v>
                </c:pt>
                <c:pt idx="1154">
                  <c:v>2.7858164040831933E-2</c:v>
                </c:pt>
                <c:pt idx="1155">
                  <c:v>2.784855746822153E-2</c:v>
                </c:pt>
                <c:pt idx="1156">
                  <c:v>2.783887499803623E-2</c:v>
                </c:pt>
                <c:pt idx="1157">
                  <c:v>2.7828783557595393E-2</c:v>
                </c:pt>
                <c:pt idx="1158">
                  <c:v>2.7818955460571563E-2</c:v>
                </c:pt>
                <c:pt idx="1159">
                  <c:v>2.7809051474654178E-2</c:v>
                </c:pt>
                <c:pt idx="1160">
                  <c:v>2.7799071600945646E-2</c:v>
                </c:pt>
                <c:pt idx="1161">
                  <c:v>2.7789015840558231E-2</c:v>
                </c:pt>
                <c:pt idx="1162">
                  <c:v>2.7779186389175113E-2</c:v>
                </c:pt>
                <c:pt idx="1163">
                  <c:v>2.7768972666808091E-2</c:v>
                </c:pt>
                <c:pt idx="1164">
                  <c:v>2.7758683055780817E-2</c:v>
                </c:pt>
                <c:pt idx="1165">
                  <c:v>2.7746830590180915E-2</c:v>
                </c:pt>
                <c:pt idx="1166">
                  <c:v>2.7736102698025091E-2</c:v>
                </c:pt>
                <c:pt idx="1167">
                  <c:v>2.772558557645876E-2</c:v>
                </c:pt>
                <c:pt idx="1168">
                  <c:v>2.771499993138413E-2</c:v>
                </c:pt>
                <c:pt idx="1169">
                  <c:v>2.7704349196195681E-2</c:v>
                </c:pt>
                <c:pt idx="1170">
                  <c:v>2.7693636804223879E-2</c:v>
                </c:pt>
                <c:pt idx="1171">
                  <c:v>2.7682866188733803E-2</c:v>
                </c:pt>
                <c:pt idx="1172">
                  <c:v>2.7672040782922031E-2</c:v>
                </c:pt>
                <c:pt idx="1173">
                  <c:v>2.766116401991708E-2</c:v>
                </c:pt>
                <c:pt idx="1174">
                  <c:v>2.7650729147078425E-2</c:v>
                </c:pt>
                <c:pt idx="1175">
                  <c:v>2.7640481999914729E-2</c:v>
                </c:pt>
                <c:pt idx="1176">
                  <c:v>2.7629461538428848E-2</c:v>
                </c:pt>
                <c:pt idx="1177">
                  <c:v>2.761840479730043E-2</c:v>
                </c:pt>
                <c:pt idx="1178">
                  <c:v>2.7607315118288105E-2</c:v>
                </c:pt>
                <c:pt idx="1179">
                  <c:v>2.7595488754615202E-2</c:v>
                </c:pt>
                <c:pt idx="1180">
                  <c:v>2.7584346419791263E-2</c:v>
                </c:pt>
                <c:pt idx="1181">
                  <c:v>2.7573180589316154E-2</c:v>
                </c:pt>
                <c:pt idx="1182">
                  <c:v>2.7561994658667203E-2</c:v>
                </c:pt>
                <c:pt idx="1183">
                  <c:v>2.7551489611310678E-2</c:v>
                </c:pt>
                <c:pt idx="1184">
                  <c:v>2.7540272477767708E-2</c:v>
                </c:pt>
                <c:pt idx="1185">
                  <c:v>2.752904579657417E-2</c:v>
                </c:pt>
                <c:pt idx="1186">
                  <c:v>2.7517812908891302E-2</c:v>
                </c:pt>
                <c:pt idx="1187">
                  <c:v>2.750588233932005E-2</c:v>
                </c:pt>
                <c:pt idx="1188">
                  <c:v>2.7494647108478459E-2</c:v>
                </c:pt>
                <c:pt idx="1189">
                  <c:v>2.7483415543710907E-2</c:v>
                </c:pt>
                <c:pt idx="1190">
                  <c:v>2.7472191039894629E-2</c:v>
                </c:pt>
                <c:pt idx="1191">
                  <c:v>2.7460976978632552E-2</c:v>
                </c:pt>
                <c:pt idx="1192">
                  <c:v>2.7450471158731261E-2</c:v>
                </c:pt>
                <c:pt idx="1193">
                  <c:v>2.7439282906024359E-2</c:v>
                </c:pt>
                <c:pt idx="1194">
                  <c:v>2.742810753725386E-2</c:v>
                </c:pt>
                <c:pt idx="1195">
                  <c:v>2.7416945052202778E-2</c:v>
                </c:pt>
                <c:pt idx="1196">
                  <c:v>2.7405795450655857E-2</c:v>
                </c:pt>
                <c:pt idx="1197">
                  <c:v>2.7394658732396101E-2</c:v>
                </c:pt>
                <c:pt idx="1198">
                  <c:v>2.7383534897208701E-2</c:v>
                </c:pt>
                <c:pt idx="1199">
                  <c:v>2.737242394487796E-2</c:v>
                </c:pt>
                <c:pt idx="1200">
                  <c:v>2.7360628168827398E-2</c:v>
                </c:pt>
                <c:pt idx="1201">
                  <c:v>2.7349077474407232E-2</c:v>
                </c:pt>
                <c:pt idx="1202">
                  <c:v>2.7338004689125082E-2</c:v>
                </c:pt>
                <c:pt idx="1203">
                  <c:v>2.7326944779470785E-2</c:v>
                </c:pt>
                <c:pt idx="1204">
                  <c:v>2.7315897745236125E-2</c:v>
                </c:pt>
                <c:pt idx="1205">
                  <c:v>2.7305096577827349E-2</c:v>
                </c:pt>
                <c:pt idx="1206">
                  <c:v>2.7294075394700551E-2</c:v>
                </c:pt>
                <c:pt idx="1207">
                  <c:v>2.7283067087639081E-2</c:v>
                </c:pt>
                <c:pt idx="1208">
                  <c:v>2.7272071656434971E-2</c:v>
                </c:pt>
                <c:pt idx="1209">
                  <c:v>2.7260855698082037E-2</c:v>
                </c:pt>
                <c:pt idx="1210">
                  <c:v>2.7249885912003481E-2</c:v>
                </c:pt>
                <c:pt idx="1211">
                  <c:v>2.7238928999892893E-2</c:v>
                </c:pt>
                <c:pt idx="1212">
                  <c:v>2.7227984961543404E-2</c:v>
                </c:pt>
                <c:pt idx="1213">
                  <c:v>2.7217053796749491E-2</c:v>
                </c:pt>
                <c:pt idx="1214">
                  <c:v>2.720636945055678E-2</c:v>
                </c:pt>
                <c:pt idx="1215">
                  <c:v>2.719546414453225E-2</c:v>
                </c:pt>
                <c:pt idx="1216">
                  <c:v>2.7184571712705417E-2</c:v>
                </c:pt>
                <c:pt idx="1217">
                  <c:v>2.7172138983247544E-2</c:v>
                </c:pt>
                <c:pt idx="1218">
                  <c:v>2.7161039719703049E-2</c:v>
                </c:pt>
                <c:pt idx="1219">
                  <c:v>2.7150187630811111E-2</c:v>
                </c:pt>
                <c:pt idx="1220">
                  <c:v>2.7139348414009647E-2</c:v>
                </c:pt>
                <c:pt idx="1221">
                  <c:v>2.7128522069093573E-2</c:v>
                </c:pt>
                <c:pt idx="1222">
                  <c:v>2.711770859585871E-2</c:v>
                </c:pt>
                <c:pt idx="1223">
                  <c:v>2.7106907994101773E-2</c:v>
                </c:pt>
                <c:pt idx="1224">
                  <c:v>2.7096120263619468E-2</c:v>
                </c:pt>
                <c:pt idx="1225">
                  <c:v>2.7085345404208514E-2</c:v>
                </c:pt>
                <c:pt idx="1226">
                  <c:v>2.7074818809202018E-2</c:v>
                </c:pt>
                <c:pt idx="1227">
                  <c:v>2.7064776526664724E-2</c:v>
                </c:pt>
                <c:pt idx="1228">
                  <c:v>2.705404079491442E-2</c:v>
                </c:pt>
                <c:pt idx="1229">
                  <c:v>2.7043317938401461E-2</c:v>
                </c:pt>
                <c:pt idx="1230">
                  <c:v>2.7032607956920383E-2</c:v>
                </c:pt>
                <c:pt idx="1231">
                  <c:v>2.7021910850264848E-2</c:v>
                </c:pt>
                <c:pt idx="1232">
                  <c:v>2.7004654490945298E-2</c:v>
                </c:pt>
                <c:pt idx="1233">
                  <c:v>2.6993990218128719E-2</c:v>
                </c:pt>
                <c:pt idx="1234">
                  <c:v>2.6983338816927008E-2</c:v>
                </c:pt>
                <c:pt idx="1235">
                  <c:v>2.6972937002222752E-2</c:v>
                </c:pt>
                <c:pt idx="1236">
                  <c:v>2.6962311483247712E-2</c:v>
                </c:pt>
                <c:pt idx="1237">
                  <c:v>2.695169883651341E-2</c:v>
                </c:pt>
                <c:pt idx="1238">
                  <c:v>2.6941099061818113E-2</c:v>
                </c:pt>
                <c:pt idx="1239">
                  <c:v>2.6930274878045689E-2</c:v>
                </c:pt>
                <c:pt idx="1240">
                  <c:v>2.6919700702279798E-2</c:v>
                </c:pt>
                <c:pt idx="1241">
                  <c:v>2.6909139396713785E-2</c:v>
                </c:pt>
                <c:pt idx="1242">
                  <c:v>2.6898590961146586E-2</c:v>
                </c:pt>
                <c:pt idx="1243">
                  <c:v>2.6888531154396975E-2</c:v>
                </c:pt>
                <c:pt idx="1244">
                  <c:v>2.6877770715099943E-2</c:v>
                </c:pt>
                <c:pt idx="1245">
                  <c:v>2.6867261039003099E-2</c:v>
                </c:pt>
                <c:pt idx="1246">
                  <c:v>2.6856764233326974E-2</c:v>
                </c:pt>
                <c:pt idx="1247">
                  <c:v>2.6846280297872036E-2</c:v>
                </c:pt>
                <c:pt idx="1248">
                  <c:v>2.6835809232436111E-2</c:v>
                </c:pt>
                <c:pt idx="1249">
                  <c:v>2.6825351036819666E-2</c:v>
                </c:pt>
                <c:pt idx="1250">
                  <c:v>2.6814905710822286E-2</c:v>
                </c:pt>
                <c:pt idx="1251">
                  <c:v>2.6804473254242678E-2</c:v>
                </c:pt>
                <c:pt idx="1252">
                  <c:v>2.6793575182952077E-2</c:v>
                </c:pt>
                <c:pt idx="1253">
                  <c:v>2.6783168143835408E-2</c:v>
                </c:pt>
                <c:pt idx="1254">
                  <c:v>2.677277397110616E-2</c:v>
                </c:pt>
                <c:pt idx="1255">
                  <c:v>2.6762392664567945E-2</c:v>
                </c:pt>
                <c:pt idx="1256">
                  <c:v>2.6752264100999013E-2</c:v>
                </c:pt>
                <c:pt idx="1257">
                  <c:v>2.6741908691440691E-2</c:v>
                </c:pt>
                <c:pt idx="1258">
                  <c:v>2.6731566148694694E-2</c:v>
                </c:pt>
                <c:pt idx="1259">
                  <c:v>2.6721236472566152E-2</c:v>
                </c:pt>
                <c:pt idx="1260">
                  <c:v>2.6710919662857543E-2</c:v>
                </c:pt>
                <c:pt idx="1261">
                  <c:v>2.6700375004353086E-2</c:v>
                </c:pt>
                <c:pt idx="1262">
                  <c:v>2.6690083755658796E-2</c:v>
                </c:pt>
                <c:pt idx="1263">
                  <c:v>2.6679805371589836E-2</c:v>
                </c:pt>
                <c:pt idx="1264">
                  <c:v>2.6669539851950714E-2</c:v>
                </c:pt>
                <c:pt idx="1265">
                  <c:v>2.6659528603745375E-2</c:v>
                </c:pt>
                <c:pt idx="1266">
                  <c:v>2.6649288988439393E-2</c:v>
                </c:pt>
                <c:pt idx="1267">
                  <c:v>2.6639062238182638E-2</c:v>
                </c:pt>
                <c:pt idx="1268">
                  <c:v>2.6628848352781582E-2</c:v>
                </c:pt>
                <c:pt idx="1269">
                  <c:v>2.661864733204003E-2</c:v>
                </c:pt>
                <c:pt idx="1270">
                  <c:v>2.6608216876273939E-2</c:v>
                </c:pt>
                <c:pt idx="1271">
                  <c:v>2.6598041402213588E-2</c:v>
                </c:pt>
                <c:pt idx="1272">
                  <c:v>2.6587878791036076E-2</c:v>
                </c:pt>
                <c:pt idx="1273">
                  <c:v>2.6577729042546346E-2</c:v>
                </c:pt>
                <c:pt idx="1274">
                  <c:v>2.656759215655382E-2</c:v>
                </c:pt>
                <c:pt idx="1275">
                  <c:v>2.6557468132866111E-2</c:v>
                </c:pt>
                <c:pt idx="1276">
                  <c:v>2.6547356971291299E-2</c:v>
                </c:pt>
                <c:pt idx="1277">
                  <c:v>2.6537258671638347E-2</c:v>
                </c:pt>
                <c:pt idx="1278">
                  <c:v>2.6527660842806017E-2</c:v>
                </c:pt>
                <c:pt idx="1279">
                  <c:v>2.6517588649748108E-2</c:v>
                </c:pt>
                <c:pt idx="1280">
                  <c:v>2.6507529320415786E-2</c:v>
                </c:pt>
                <c:pt idx="1281">
                  <c:v>2.6497482854616131E-2</c:v>
                </c:pt>
                <c:pt idx="1282">
                  <c:v>2.64874492521571E-2</c:v>
                </c:pt>
                <c:pt idx="1283">
                  <c:v>2.6477183722676375E-2</c:v>
                </c:pt>
                <c:pt idx="1284">
                  <c:v>2.6467175648668479E-2</c:v>
                </c:pt>
                <c:pt idx="1285">
                  <c:v>2.6457180436242542E-2</c:v>
                </c:pt>
                <c:pt idx="1286">
                  <c:v>2.6447198085207239E-2</c:v>
                </c:pt>
                <c:pt idx="1287">
                  <c:v>2.6437474183257204E-2</c:v>
                </c:pt>
                <c:pt idx="1288">
                  <c:v>2.6427517756816902E-2</c:v>
                </c:pt>
                <c:pt idx="1289">
                  <c:v>2.6417574192377315E-2</c:v>
                </c:pt>
                <c:pt idx="1290">
                  <c:v>2.6407643489748157E-2</c:v>
                </c:pt>
                <c:pt idx="1291">
                  <c:v>2.6397479244258629E-2</c:v>
                </c:pt>
                <c:pt idx="1292">
                  <c:v>2.6387574057588785E-2</c:v>
                </c:pt>
                <c:pt idx="1293">
                  <c:v>2.6377681730985373E-2</c:v>
                </c:pt>
                <c:pt idx="1294">
                  <c:v>2.6367802264258847E-2</c:v>
                </c:pt>
                <c:pt idx="1295">
                  <c:v>2.6357935657220985E-2</c:v>
                </c:pt>
                <c:pt idx="1296">
                  <c:v>2.6348329361368213E-2</c:v>
                </c:pt>
                <c:pt idx="1297">
                  <c:v>2.6338488686103997E-2</c:v>
                </c:pt>
                <c:pt idx="1298">
                  <c:v>2.6328660871136327E-2</c:v>
                </c:pt>
                <c:pt idx="1299">
                  <c:v>2.6318845916276673E-2</c:v>
                </c:pt>
                <c:pt idx="1300">
                  <c:v>2.6309043821337402E-2</c:v>
                </c:pt>
                <c:pt idx="1301">
                  <c:v>2.6299254586130874E-2</c:v>
                </c:pt>
                <c:pt idx="1302">
                  <c:v>2.6289478210469886E-2</c:v>
                </c:pt>
                <c:pt idx="1303">
                  <c:v>2.6279714694166359E-2</c:v>
                </c:pt>
                <c:pt idx="1304">
                  <c:v>2.6269216572888349E-2</c:v>
                </c:pt>
                <c:pt idx="1305">
                  <c:v>2.6259478108225022E-2</c:v>
                </c:pt>
                <c:pt idx="1306">
                  <c:v>2.6249752498873794E-2</c:v>
                </c:pt>
                <c:pt idx="1307">
                  <c:v>2.6240039744651531E-2</c:v>
                </c:pt>
                <c:pt idx="1308">
                  <c:v>2.6230339845375539E-2</c:v>
                </c:pt>
                <c:pt idx="1309">
                  <c:v>2.6220903044138134E-2</c:v>
                </c:pt>
                <c:pt idx="1310">
                  <c:v>2.6211229082061808E-2</c:v>
                </c:pt>
                <c:pt idx="1311">
                  <c:v>2.6201567975541195E-2</c:v>
                </c:pt>
                <c:pt idx="1312">
                  <c:v>2.6191919724393727E-2</c:v>
                </c:pt>
                <c:pt idx="1313">
                  <c:v>2.6182284328435928E-2</c:v>
                </c:pt>
                <c:pt idx="1314">
                  <c:v>2.6172410393377688E-2</c:v>
                </c:pt>
                <c:pt idx="1315">
                  <c:v>2.6162800473624164E-2</c:v>
                </c:pt>
                <c:pt idx="1316">
                  <c:v>2.6153203407362113E-2</c:v>
                </c:pt>
                <c:pt idx="1317">
                  <c:v>2.6143871292861942E-2</c:v>
                </c:pt>
                <c:pt idx="1318">
                  <c:v>2.6134300170123203E-2</c:v>
                </c:pt>
                <c:pt idx="1319">
                  <c:v>2.6124741901483575E-2</c:v>
                </c:pt>
                <c:pt idx="1320">
                  <c:v>2.6115196486761815E-2</c:v>
                </c:pt>
                <c:pt idx="1321">
                  <c:v>2.6104303180625073E-2</c:v>
                </c:pt>
                <c:pt idx="1322">
                  <c:v>2.6094531979446001E-2</c:v>
                </c:pt>
                <c:pt idx="1323">
                  <c:v>2.6085026718596287E-2</c:v>
                </c:pt>
                <c:pt idx="1324">
                  <c:v>2.6075534309773388E-2</c:v>
                </c:pt>
                <c:pt idx="1325">
                  <c:v>2.6066054752798645E-2</c:v>
                </c:pt>
                <c:pt idx="1326">
                  <c:v>2.6056588047494292E-2</c:v>
                </c:pt>
                <c:pt idx="1327">
                  <c:v>2.6047134193680328E-2</c:v>
                </c:pt>
                <c:pt idx="1328">
                  <c:v>2.6037693191180333E-2</c:v>
                </c:pt>
                <c:pt idx="1329">
                  <c:v>2.6028265039815639E-2</c:v>
                </c:pt>
                <c:pt idx="1330">
                  <c:v>2.6019615765842729E-2</c:v>
                </c:pt>
                <c:pt idx="1331">
                  <c:v>2.6010214072875414E-2</c:v>
                </c:pt>
                <c:pt idx="1332">
                  <c:v>2.6000825233920475E-2</c:v>
                </c:pt>
                <c:pt idx="1333">
                  <c:v>2.5991449248797312E-2</c:v>
                </c:pt>
                <c:pt idx="1334">
                  <c:v>2.5982086117325779E-2</c:v>
                </c:pt>
                <c:pt idx="1335">
                  <c:v>2.5972479187782834E-2</c:v>
                </c:pt>
                <c:pt idx="1336">
                  <c:v>2.5963141505073062E-2</c:v>
                </c:pt>
                <c:pt idx="1337">
                  <c:v>2.5953816674347683E-2</c:v>
                </c:pt>
                <c:pt idx="1338">
                  <c:v>2.5944504695429103E-2</c:v>
                </c:pt>
                <c:pt idx="1339">
                  <c:v>2.593546325848918E-2</c:v>
                </c:pt>
                <c:pt idx="1340">
                  <c:v>2.5926177245176818E-2</c:v>
                </c:pt>
                <c:pt idx="1341">
                  <c:v>2.591690408426691E-2</c:v>
                </c:pt>
                <c:pt idx="1342">
                  <c:v>2.5907643775581954E-2</c:v>
                </c:pt>
                <c:pt idx="1343">
                  <c:v>2.5898137571739307E-2</c:v>
                </c:pt>
                <c:pt idx="1344">
                  <c:v>2.5888902699946696E-2</c:v>
                </c:pt>
                <c:pt idx="1345">
                  <c:v>2.5879680678724377E-2</c:v>
                </c:pt>
                <c:pt idx="1346">
                  <c:v>2.5870471507896974E-2</c:v>
                </c:pt>
                <c:pt idx="1347">
                  <c:v>2.5861275187289545E-2</c:v>
                </c:pt>
                <c:pt idx="1348">
                  <c:v>2.5852351810293071E-2</c:v>
                </c:pt>
                <c:pt idx="1349">
                  <c:v>2.5843181462234965E-2</c:v>
                </c:pt>
                <c:pt idx="1350">
                  <c:v>2.5834023964990988E-2</c:v>
                </c:pt>
                <c:pt idx="1351">
                  <c:v>2.582487931838583E-2</c:v>
                </c:pt>
                <c:pt idx="1352">
                  <c:v>2.5815747522243745E-2</c:v>
                </c:pt>
                <c:pt idx="1353">
                  <c:v>2.5806628576390749E-2</c:v>
                </c:pt>
                <c:pt idx="1354">
                  <c:v>2.5797522480651973E-2</c:v>
                </c:pt>
                <c:pt idx="1355">
                  <c:v>2.5788429234853433E-2</c:v>
                </c:pt>
                <c:pt idx="1356">
                  <c:v>2.5778562039193414E-2</c:v>
                </c:pt>
                <c:pt idx="1357">
                  <c:v>2.5769493648424634E-2</c:v>
                </c:pt>
                <c:pt idx="1358">
                  <c:v>2.5760438103740766E-2</c:v>
                </c:pt>
                <c:pt idx="1359">
                  <c:v>2.5751395404971664E-2</c:v>
                </c:pt>
                <c:pt idx="1360">
                  <c:v>2.5742365551946721E-2</c:v>
                </c:pt>
                <c:pt idx="1361">
                  <c:v>2.5733612189413679E-2</c:v>
                </c:pt>
                <c:pt idx="1362">
                  <c:v>2.5724608314241938E-2</c:v>
                </c:pt>
                <c:pt idx="1363">
                  <c:v>2.5715617285411125E-2</c:v>
                </c:pt>
                <c:pt idx="1364">
                  <c:v>2.5706639102751585E-2</c:v>
                </c:pt>
                <c:pt idx="1365">
                  <c:v>2.5697408967042975E-2</c:v>
                </c:pt>
                <c:pt idx="1366">
                  <c:v>2.5688456184921441E-2</c:v>
                </c:pt>
                <c:pt idx="1367">
                  <c:v>2.5679516247359271E-2</c:v>
                </c:pt>
                <c:pt idx="1368">
                  <c:v>2.5670589154187656E-2</c:v>
                </c:pt>
                <c:pt idx="1369">
                  <c:v>2.5661940876080272E-2</c:v>
                </c:pt>
                <c:pt idx="1370">
                  <c:v>2.5653039766886321E-2</c:v>
                </c:pt>
                <c:pt idx="1371">
                  <c:v>2.564415150267867E-2</c:v>
                </c:pt>
                <c:pt idx="1372">
                  <c:v>2.5635276083288552E-2</c:v>
                </c:pt>
                <c:pt idx="1373">
                  <c:v>2.5626413508548967E-2</c:v>
                </c:pt>
                <c:pt idx="1374">
                  <c:v>2.5617296317966744E-2</c:v>
                </c:pt>
                <c:pt idx="1375">
                  <c:v>2.5608459130837279E-2</c:v>
                </c:pt>
                <c:pt idx="1376">
                  <c:v>2.5599634786760882E-2</c:v>
                </c:pt>
                <c:pt idx="1377">
                  <c:v>2.5590823285570982E-2</c:v>
                </c:pt>
                <c:pt idx="1378">
                  <c:v>2.5582024627101452E-2</c:v>
                </c:pt>
                <c:pt idx="1379">
                  <c:v>2.5573238811187522E-2</c:v>
                </c:pt>
                <c:pt idx="1380">
                  <c:v>2.5564465837663509E-2</c:v>
                </c:pt>
                <c:pt idx="1381">
                  <c:v>2.555570570636374E-2</c:v>
                </c:pt>
                <c:pt idx="1382">
                  <c:v>2.5547768245365605E-2</c:v>
                </c:pt>
                <c:pt idx="1383">
                  <c:v>2.5539034728111951E-2</c:v>
                </c:pt>
                <c:pt idx="1384">
                  <c:v>2.5530314055850305E-2</c:v>
                </c:pt>
                <c:pt idx="1385">
                  <c:v>2.5521606228413731E-2</c:v>
                </c:pt>
                <c:pt idx="1386">
                  <c:v>2.5512911245635293E-2</c:v>
                </c:pt>
                <c:pt idx="1387">
                  <c:v>2.5503957560675798E-2</c:v>
                </c:pt>
                <c:pt idx="1388">
                  <c:v>2.5495287951143437E-2</c:v>
                </c:pt>
                <c:pt idx="1389">
                  <c:v>2.5486631184688791E-2</c:v>
                </c:pt>
                <c:pt idx="1390">
                  <c:v>2.547798726114623E-2</c:v>
                </c:pt>
                <c:pt idx="1391">
                  <c:v>2.5469628995801335E-2</c:v>
                </c:pt>
                <c:pt idx="1392">
                  <c:v>2.5461011077486263E-2</c:v>
                </c:pt>
                <c:pt idx="1393">
                  <c:v>2.5452406002669566E-2</c:v>
                </c:pt>
                <c:pt idx="1394">
                  <c:v>2.5443813771186954E-2</c:v>
                </c:pt>
                <c:pt idx="1395">
                  <c:v>2.5434960281367464E-2</c:v>
                </c:pt>
                <c:pt idx="1396">
                  <c:v>2.5426393411851825E-2</c:v>
                </c:pt>
                <c:pt idx="1397">
                  <c:v>2.5417839384101665E-2</c:v>
                </c:pt>
                <c:pt idx="1398">
                  <c:v>2.5409298197954445E-2</c:v>
                </c:pt>
                <c:pt idx="1399">
                  <c:v>2.5400769853247192E-2</c:v>
                </c:pt>
                <c:pt idx="1400">
                  <c:v>2.5392530083106966E-2</c:v>
                </c:pt>
                <c:pt idx="1401">
                  <c:v>2.5384027750370169E-2</c:v>
                </c:pt>
                <c:pt idx="1402">
                  <c:v>2.53755382596575E-2</c:v>
                </c:pt>
                <c:pt idx="1403">
                  <c:v>2.5367061610807311E-2</c:v>
                </c:pt>
                <c:pt idx="1404">
                  <c:v>2.5358597803657502E-2</c:v>
                </c:pt>
                <c:pt idx="1405">
                  <c:v>2.5350146838045987E-2</c:v>
                </c:pt>
                <c:pt idx="1406">
                  <c:v>2.5341708713811112E-2</c:v>
                </c:pt>
                <c:pt idx="1407">
                  <c:v>2.5333283430790783E-2</c:v>
                </c:pt>
                <c:pt idx="1408">
                  <c:v>2.5324314234431669E-2</c:v>
                </c:pt>
                <c:pt idx="1409">
                  <c:v>2.5315635310057535E-2</c:v>
                </c:pt>
                <c:pt idx="1410">
                  <c:v>2.5307247532499418E-2</c:v>
                </c:pt>
                <c:pt idx="1411">
                  <c:v>2.5298872592322923E-2</c:v>
                </c:pt>
                <c:pt idx="1412">
                  <c:v>2.5290510489369981E-2</c:v>
                </c:pt>
                <c:pt idx="1413">
                  <c:v>2.5282441232870392E-2</c:v>
                </c:pt>
                <c:pt idx="1414">
                  <c:v>2.5274105147100594E-2</c:v>
                </c:pt>
                <c:pt idx="1415">
                  <c:v>2.5265781899143611E-2</c:v>
                </c:pt>
                <c:pt idx="1416">
                  <c:v>2.5257471488840468E-2</c:v>
                </c:pt>
                <c:pt idx="1417">
                  <c:v>2.5248892527461788E-2</c:v>
                </c:pt>
                <c:pt idx="1418">
                  <c:v>2.5240607444554149E-2</c:v>
                </c:pt>
                <c:pt idx="1419">
                  <c:v>2.5232335197773476E-2</c:v>
                </c:pt>
                <c:pt idx="1420">
                  <c:v>2.5224075786964395E-2</c:v>
                </c:pt>
                <c:pt idx="1421">
                  <c:v>2.5215829211969742E-2</c:v>
                </c:pt>
                <c:pt idx="1422">
                  <c:v>2.5207878608976088E-2</c:v>
                </c:pt>
                <c:pt idx="1423">
                  <c:v>2.5199658057864418E-2</c:v>
                </c:pt>
                <c:pt idx="1424">
                  <c:v>2.5191450343154381E-2</c:v>
                </c:pt>
                <c:pt idx="1425">
                  <c:v>2.5183255465580284E-2</c:v>
                </c:pt>
                <c:pt idx="1426">
                  <c:v>2.5174788925938277E-2</c:v>
                </c:pt>
                <c:pt idx="1427">
                  <c:v>2.5166619682038281E-2</c:v>
                </c:pt>
                <c:pt idx="1428">
                  <c:v>2.5158463764933317E-2</c:v>
                </c:pt>
                <c:pt idx="1429">
                  <c:v>2.5150321404093168E-2</c:v>
                </c:pt>
                <c:pt idx="1430">
                  <c:v>2.5142192828983587E-2</c:v>
                </c:pt>
                <c:pt idx="1431">
                  <c:v>2.5134078269067196E-2</c:v>
                </c:pt>
                <c:pt idx="1432">
                  <c:v>2.5125977953803919E-2</c:v>
                </c:pt>
                <c:pt idx="1433">
                  <c:v>2.5117892112649216E-2</c:v>
                </c:pt>
                <c:pt idx="1434">
                  <c:v>2.5110687202791814E-2</c:v>
                </c:pt>
                <c:pt idx="1435">
                  <c:v>2.5102632876737679E-2</c:v>
                </c:pt>
                <c:pt idx="1436">
                  <c:v>2.5094593775578447E-2</c:v>
                </c:pt>
                <c:pt idx="1437">
                  <c:v>2.5086570125054879E-2</c:v>
                </c:pt>
                <c:pt idx="1438">
                  <c:v>2.507856215090597E-2</c:v>
                </c:pt>
                <c:pt idx="1439">
                  <c:v>2.5070277923742123E-2</c:v>
                </c:pt>
                <c:pt idx="1440">
                  <c:v>2.5062301260624052E-2</c:v>
                </c:pt>
                <c:pt idx="1441">
                  <c:v>2.5054340936575697E-2</c:v>
                </c:pt>
                <c:pt idx="1442">
                  <c:v>2.5046397178543029E-2</c:v>
                </c:pt>
                <c:pt idx="1443">
                  <c:v>2.5038765326378935E-2</c:v>
                </c:pt>
                <c:pt idx="1444">
                  <c:v>2.503085615079479E-2</c:v>
                </c:pt>
                <c:pt idx="1445">
                  <c:v>2.5022964231660515E-2</c:v>
                </c:pt>
                <c:pt idx="1446">
                  <c:v>2.501508979469132E-2</c:v>
                </c:pt>
                <c:pt idx="1447">
                  <c:v>2.5007233065595814E-2</c:v>
                </c:pt>
                <c:pt idx="1448">
                  <c:v>2.4999095225220001E-2</c:v>
                </c:pt>
                <c:pt idx="1449">
                  <c:v>2.4991273783505366E-2</c:v>
                </c:pt>
                <c:pt idx="1450">
                  <c:v>2.498347072325861E-2</c:v>
                </c:pt>
                <c:pt idx="1451">
                  <c:v>2.497568627051382E-2</c:v>
                </c:pt>
                <c:pt idx="1452">
                  <c:v>2.4968222857818516E-2</c:v>
                </c:pt>
                <c:pt idx="1453">
                  <c:v>2.4960476746095119E-2</c:v>
                </c:pt>
                <c:pt idx="1454">
                  <c:v>2.4952749405767301E-2</c:v>
                </c:pt>
                <c:pt idx="1455">
                  <c:v>2.4945040836619234E-2</c:v>
                </c:pt>
                <c:pt idx="1456">
                  <c:v>2.4937351038434644E-2</c:v>
                </c:pt>
                <c:pt idx="1457">
                  <c:v>2.4929680010997705E-2</c:v>
                </c:pt>
                <c:pt idx="1458">
                  <c:v>2.4922027754094345E-2</c:v>
                </c:pt>
                <c:pt idx="1459">
                  <c:v>2.4914394267509622E-2</c:v>
                </c:pt>
                <c:pt idx="1460">
                  <c:v>2.4906779551030784E-2</c:v>
                </c:pt>
                <c:pt idx="1461">
                  <c:v>2.4898564372557424E-2</c:v>
                </c:pt>
                <c:pt idx="1462">
                  <c:v>2.4890985541855482E-2</c:v>
                </c:pt>
                <c:pt idx="1463">
                  <c:v>2.4883425477797483E-2</c:v>
                </c:pt>
                <c:pt idx="1464">
                  <c:v>2.4875884180172347E-2</c:v>
                </c:pt>
                <c:pt idx="1465">
                  <c:v>2.4868674533837426E-2</c:v>
                </c:pt>
                <c:pt idx="1466">
                  <c:v>2.4861171600907967E-2</c:v>
                </c:pt>
                <c:pt idx="1467">
                  <c:v>2.4853687435194793E-2</c:v>
                </c:pt>
                <c:pt idx="1468">
                  <c:v>2.4846222036488428E-2</c:v>
                </c:pt>
                <c:pt idx="1469">
                  <c:v>2.4838459181259272E-2</c:v>
                </c:pt>
                <c:pt idx="1470">
                  <c:v>2.4831030477867739E-2</c:v>
                </c:pt>
                <c:pt idx="1471">
                  <c:v>2.482362053945825E-2</c:v>
                </c:pt>
                <c:pt idx="1472">
                  <c:v>2.4816229365825969E-2</c:v>
                </c:pt>
                <c:pt idx="1473">
                  <c:v>2.4808856956766493E-2</c:v>
                </c:pt>
                <c:pt idx="1474">
                  <c:v>2.4801823739805339E-2</c:v>
                </c:pt>
                <c:pt idx="1475">
                  <c:v>2.4794489704360011E-2</c:v>
                </c:pt>
                <c:pt idx="1476">
                  <c:v>2.4787174434273543E-2</c:v>
                </c:pt>
                <c:pt idx="1477">
                  <c:v>2.4778837103331536E-2</c:v>
                </c:pt>
                <c:pt idx="1478">
                  <c:v>2.4771238106163582E-2</c:v>
                </c:pt>
                <c:pt idx="1479">
                  <c:v>2.4763980960730115E-2</c:v>
                </c:pt>
                <c:pt idx="1480">
                  <c:v>2.4756742578421309E-2</c:v>
                </c:pt>
                <c:pt idx="1481">
                  <c:v>2.4749522959037217E-2</c:v>
                </c:pt>
                <c:pt idx="1482">
                  <c:v>2.4742322102377458E-2</c:v>
                </c:pt>
                <c:pt idx="1483">
                  <c:v>2.4735140008243419E-2</c:v>
                </c:pt>
                <c:pt idx="1484">
                  <c:v>2.4727976676434268E-2</c:v>
                </c:pt>
                <c:pt idx="1485">
                  <c:v>2.4720832106753621E-2</c:v>
                </c:pt>
                <c:pt idx="1486">
                  <c:v>2.4713706299002873E-2</c:v>
                </c:pt>
                <c:pt idx="1487">
                  <c:v>2.4707926421334066E-2</c:v>
                </c:pt>
                <c:pt idx="1488">
                  <c:v>2.4700841591304444E-2</c:v>
                </c:pt>
                <c:pt idx="1489">
                  <c:v>2.469377552814768E-2</c:v>
                </c:pt>
                <c:pt idx="1490">
                  <c:v>2.4686728231663336E-2</c:v>
                </c:pt>
                <c:pt idx="1491">
                  <c:v>2.4678693789779715E-2</c:v>
                </c:pt>
                <c:pt idx="1492">
                  <c:v>2.4671681418372619E-2</c:v>
                </c:pt>
                <c:pt idx="1493">
                  <c:v>2.4664687808903615E-2</c:v>
                </c:pt>
                <c:pt idx="1494">
                  <c:v>2.4657712961177396E-2</c:v>
                </c:pt>
                <c:pt idx="1495">
                  <c:v>2.4651773242371031E-2</c:v>
                </c:pt>
                <c:pt idx="1496">
                  <c:v>2.4644838541752995E-2</c:v>
                </c:pt>
                <c:pt idx="1497">
                  <c:v>2.463792260642219E-2</c:v>
                </c:pt>
                <c:pt idx="1498">
                  <c:v>2.4631025436183403E-2</c:v>
                </c:pt>
                <c:pt idx="1499">
                  <c:v>2.462312014192403E-2</c:v>
                </c:pt>
                <c:pt idx="1500">
                  <c:v>2.4616257860598664E-2</c:v>
                </c:pt>
                <c:pt idx="1501">
                  <c:v>2.4609414339667967E-2</c:v>
                </c:pt>
                <c:pt idx="1502">
                  <c:v>2.4602589578941948E-2</c:v>
                </c:pt>
                <c:pt idx="1503">
                  <c:v>2.4596821054548797E-2</c:v>
                </c:pt>
                <c:pt idx="1504">
                  <c:v>2.4590036470778873E-2</c:v>
                </c:pt>
                <c:pt idx="1505">
                  <c:v>2.4583270650744532E-2</c:v>
                </c:pt>
                <c:pt idx="1506">
                  <c:v>2.457652359425536E-2</c:v>
                </c:pt>
                <c:pt idx="1507">
                  <c:v>2.4569795301119635E-2</c:v>
                </c:pt>
                <c:pt idx="1508">
                  <c:v>2.4562034968264767E-2</c:v>
                </c:pt>
                <c:pt idx="1509">
                  <c:v>2.4556395004147729E-2</c:v>
                </c:pt>
                <c:pt idx="1510">
                  <c:v>2.4549722999932896E-2</c:v>
                </c:pt>
                <c:pt idx="1511">
                  <c:v>2.4543069758312028E-2</c:v>
                </c:pt>
                <c:pt idx="1512">
                  <c:v>2.4535373741351608E-2</c:v>
                </c:pt>
                <c:pt idx="1513">
                  <c:v>2.452804635205616E-2</c:v>
                </c:pt>
                <c:pt idx="1514">
                  <c:v>2.4521444901269555E-2</c:v>
                </c:pt>
                <c:pt idx="1515">
                  <c:v>2.4514862205542946E-2</c:v>
                </c:pt>
                <c:pt idx="1516">
                  <c:v>2.4508298264694976E-2</c:v>
                </c:pt>
                <c:pt idx="1517">
                  <c:v>2.4502111120289955E-2</c:v>
                </c:pt>
                <c:pt idx="1518">
                  <c:v>2.4495585592913701E-2</c:v>
                </c:pt>
                <c:pt idx="1519">
                  <c:v>2.4489078821229013E-2</c:v>
                </c:pt>
                <c:pt idx="1520">
                  <c:v>2.4482590805054195E-2</c:v>
                </c:pt>
                <c:pt idx="1521">
                  <c:v>2.4476121544210683E-2</c:v>
                </c:pt>
                <c:pt idx="1522">
                  <c:v>2.4469308461967328E-2</c:v>
                </c:pt>
                <c:pt idx="1523">
                  <c:v>2.4462875800235599E-2</c:v>
                </c:pt>
                <c:pt idx="1524">
                  <c:v>2.4456461891950099E-2</c:v>
                </c:pt>
                <c:pt idx="1525">
                  <c:v>2.4450066736934412E-2</c:v>
                </c:pt>
                <c:pt idx="1526">
                  <c:v>2.4444056563705213E-2</c:v>
                </c:pt>
                <c:pt idx="1527">
                  <c:v>2.4437699831102701E-2</c:v>
                </c:pt>
                <c:pt idx="1528">
                  <c:v>2.4431361852587742E-2</c:v>
                </c:pt>
                <c:pt idx="1529">
                  <c:v>2.4421440062554315E-2</c:v>
                </c:pt>
                <c:pt idx="1530">
                  <c:v>2.4415150308031704E-2</c:v>
                </c:pt>
                <c:pt idx="1531">
                  <c:v>2.4408879306971436E-2</c:v>
                </c:pt>
                <c:pt idx="1532">
                  <c:v>2.4402627059201619E-2</c:v>
                </c:pt>
                <c:pt idx="1533">
                  <c:v>2.4396393564546804E-2</c:v>
                </c:pt>
                <c:pt idx="1534">
                  <c:v>2.4390178822836436E-2</c:v>
                </c:pt>
                <c:pt idx="1535">
                  <c:v>2.438398283389729E-2</c:v>
                </c:pt>
                <c:pt idx="1536">
                  <c:v>2.4377805597557031E-2</c:v>
                </c:pt>
                <c:pt idx="1537">
                  <c:v>2.437164711364689E-2</c:v>
                </c:pt>
                <c:pt idx="1538">
                  <c:v>2.4366263393639283E-2</c:v>
                </c:pt>
                <c:pt idx="1539">
                  <c:v>2.4360144281041898E-2</c:v>
                </c:pt>
                <c:pt idx="1540">
                  <c:v>2.4354043923029596E-2</c:v>
                </c:pt>
                <c:pt idx="1541">
                  <c:v>2.4347962319430594E-2</c:v>
                </c:pt>
                <c:pt idx="1542">
                  <c:v>2.4341899470074872E-2</c:v>
                </c:pt>
                <c:pt idx="1543">
                  <c:v>2.4334610589297052E-2</c:v>
                </c:pt>
                <c:pt idx="1544">
                  <c:v>2.4328586986624247E-2</c:v>
                </c:pt>
                <c:pt idx="1545">
                  <c:v>2.4322582136334044E-2</c:v>
                </c:pt>
                <c:pt idx="1546">
                  <c:v>2.4316596038260366E-2</c:v>
                </c:pt>
                <c:pt idx="1547">
                  <c:v>2.4311015336093603E-2</c:v>
                </c:pt>
                <c:pt idx="1548">
                  <c:v>2.4305067687671388E-2</c:v>
                </c:pt>
                <c:pt idx="1549">
                  <c:v>2.4299138792291734E-2</c:v>
                </c:pt>
                <c:pt idx="1550">
                  <c:v>2.4293228649788584E-2</c:v>
                </c:pt>
                <c:pt idx="1551">
                  <c:v>2.4286946825316041E-2</c:v>
                </c:pt>
                <c:pt idx="1552">
                  <c:v>2.428107323705608E-2</c:v>
                </c:pt>
                <c:pt idx="1553">
                  <c:v>2.4275218399856299E-2</c:v>
                </c:pt>
                <c:pt idx="1554">
                  <c:v>2.4269382313553713E-2</c:v>
                </c:pt>
                <c:pt idx="1555">
                  <c:v>2.4263959224642764E-2</c:v>
                </c:pt>
                <c:pt idx="1556">
                  <c:v>2.425816159594096E-2</c:v>
                </c:pt>
                <c:pt idx="1557">
                  <c:v>2.4252382718967354E-2</c:v>
                </c:pt>
                <c:pt idx="1558">
                  <c:v>2.4246622593562063E-2</c:v>
                </c:pt>
                <c:pt idx="1559">
                  <c:v>2.4240881219561666E-2</c:v>
                </c:pt>
                <c:pt idx="1560">
                  <c:v>2.4235158596807159E-2</c:v>
                </c:pt>
                <c:pt idx="1561">
                  <c:v>2.4229454725136886E-2</c:v>
                </c:pt>
                <c:pt idx="1562">
                  <c:v>2.4223769604392723E-2</c:v>
                </c:pt>
                <c:pt idx="1563">
                  <c:v>2.4218103234413896E-2</c:v>
                </c:pt>
                <c:pt idx="1564">
                  <c:v>2.4211247244097883E-2</c:v>
                </c:pt>
                <c:pt idx="1565">
                  <c:v>2.420561547129519E-2</c:v>
                </c:pt>
                <c:pt idx="1566">
                  <c:v>2.4200002444852778E-2</c:v>
                </c:pt>
                <c:pt idx="1567">
                  <c:v>2.4194408164617057E-2</c:v>
                </c:pt>
                <c:pt idx="1568">
                  <c:v>2.4188832630433098E-2</c:v>
                </c:pt>
                <c:pt idx="1569">
                  <c:v>2.4183683374198191E-2</c:v>
                </c:pt>
                <c:pt idx="1570">
                  <c:v>2.4178146305998488E-2</c:v>
                </c:pt>
                <c:pt idx="1571">
                  <c:v>2.4172627984698158E-2</c:v>
                </c:pt>
                <c:pt idx="1572">
                  <c:v>2.4167128410144019E-2</c:v>
                </c:pt>
                <c:pt idx="1573">
                  <c:v>2.4161647582183771E-2</c:v>
                </c:pt>
                <c:pt idx="1574">
                  <c:v>2.4155773083858637E-2</c:v>
                </c:pt>
                <c:pt idx="1575">
                  <c:v>2.4150328767767546E-2</c:v>
                </c:pt>
                <c:pt idx="1576">
                  <c:v>2.4144903196515216E-2</c:v>
                </c:pt>
                <c:pt idx="1577">
                  <c:v>2.4139911733254051E-2</c:v>
                </c:pt>
                <c:pt idx="1578">
                  <c:v>2.4134524635997533E-2</c:v>
                </c:pt>
                <c:pt idx="1579">
                  <c:v>2.4129156284431824E-2</c:v>
                </c:pt>
                <c:pt idx="1580">
                  <c:v>2.4123806678409073E-2</c:v>
                </c:pt>
                <c:pt idx="1581">
                  <c:v>2.411847581777922E-2</c:v>
                </c:pt>
                <c:pt idx="1582">
                  <c:v>2.4112743402264211E-2</c:v>
                </c:pt>
                <c:pt idx="1583">
                  <c:v>2.4107449040721606E-2</c:v>
                </c:pt>
                <c:pt idx="1584">
                  <c:v>2.4102173422836989E-2</c:v>
                </c:pt>
                <c:pt idx="1585">
                  <c:v>2.4096916548463493E-2</c:v>
                </c:pt>
                <c:pt idx="1586">
                  <c:v>2.4091678417456484E-2</c:v>
                </c:pt>
                <c:pt idx="1587">
                  <c:v>2.408645902967313E-2</c:v>
                </c:pt>
                <c:pt idx="1588">
                  <c:v>2.4081258384967903E-2</c:v>
                </c:pt>
                <c:pt idx="1589">
                  <c:v>2.4076076483198414E-2</c:v>
                </c:pt>
                <c:pt idx="1590">
                  <c:v>2.4072198467311623E-2</c:v>
                </c:pt>
                <c:pt idx="1591">
                  <c:v>2.406705705628831E-2</c:v>
                </c:pt>
                <c:pt idx="1592">
                  <c:v>2.4061934391643263E-2</c:v>
                </c:pt>
                <c:pt idx="1593">
                  <c:v>2.4056830473233332E-2</c:v>
                </c:pt>
                <c:pt idx="1594">
                  <c:v>2.4051745300914921E-2</c:v>
                </c:pt>
                <c:pt idx="1595">
                  <c:v>2.4046245356385932E-2</c:v>
                </c:pt>
                <c:pt idx="1596">
                  <c:v>2.4041196667453735E-2</c:v>
                </c:pt>
                <c:pt idx="1597">
                  <c:v>2.4036166722901819E-2</c:v>
                </c:pt>
                <c:pt idx="1598">
                  <c:v>2.4031155522590678E-2</c:v>
                </c:pt>
                <c:pt idx="1599">
                  <c:v>2.4026600625739074E-2</c:v>
                </c:pt>
                <c:pt idx="1600">
                  <c:v>2.4021627927001469E-2</c:v>
                </c:pt>
                <c:pt idx="1601">
                  <c:v>2.4016673973370053E-2</c:v>
                </c:pt>
                <c:pt idx="1602">
                  <c:v>2.4011738764706962E-2</c:v>
                </c:pt>
                <c:pt idx="1603">
                  <c:v>2.4006380679774949E-2</c:v>
                </c:pt>
                <c:pt idx="1604">
                  <c:v>2.4001481941993443E-2</c:v>
                </c:pt>
                <c:pt idx="1605">
                  <c:v>2.3996601947487241E-2</c:v>
                </c:pt>
                <c:pt idx="1606">
                  <c:v>2.3991740696119937E-2</c:v>
                </c:pt>
                <c:pt idx="1607">
                  <c:v>2.3986898187755571E-2</c:v>
                </c:pt>
                <c:pt idx="1608">
                  <c:v>2.3982521149347558E-2</c:v>
                </c:pt>
                <c:pt idx="1609">
                  <c:v>2.3977717151618332E-2</c:v>
                </c:pt>
                <c:pt idx="1610">
                  <c:v>2.3972931897766829E-2</c:v>
                </c:pt>
                <c:pt idx="1611">
                  <c:v>2.3968165387657826E-2</c:v>
                </c:pt>
                <c:pt idx="1612">
                  <c:v>2.3963417621159184E-2</c:v>
                </c:pt>
                <c:pt idx="1613">
                  <c:v>2.3958688598136116E-2</c:v>
                </c:pt>
                <c:pt idx="1614">
                  <c:v>2.3953978318458247E-2</c:v>
                </c:pt>
                <c:pt idx="1615">
                  <c:v>2.3949286781992554E-2</c:v>
                </c:pt>
                <c:pt idx="1616">
                  <c:v>2.3943249455882668E-2</c:v>
                </c:pt>
                <c:pt idx="1617">
                  <c:v>2.3938592300255739E-2</c:v>
                </c:pt>
                <c:pt idx="1618">
                  <c:v>2.3933953883635367E-2</c:v>
                </c:pt>
                <c:pt idx="1619">
                  <c:v>2.392933420589349E-2</c:v>
                </c:pt>
                <c:pt idx="1620">
                  <c:v>2.3924733266903843E-2</c:v>
                </c:pt>
                <c:pt idx="1621">
                  <c:v>2.3920610979187698E-2</c:v>
                </c:pt>
                <c:pt idx="1622">
                  <c:v>2.3916048558571757E-2</c:v>
                </c:pt>
                <c:pt idx="1623">
                  <c:v>2.3911504877597099E-2</c:v>
                </c:pt>
                <c:pt idx="1624">
                  <c:v>2.3906979936137249E-2</c:v>
                </c:pt>
                <c:pt idx="1625">
                  <c:v>2.3902473734067529E-2</c:v>
                </c:pt>
                <c:pt idx="1626">
                  <c:v>2.3897521139686143E-2</c:v>
                </c:pt>
                <c:pt idx="1627">
                  <c:v>2.3893051368438126E-2</c:v>
                </c:pt>
                <c:pt idx="1628">
                  <c:v>2.3888600334942021E-2</c:v>
                </c:pt>
                <c:pt idx="1629">
                  <c:v>2.3884636317195264E-2</c:v>
                </c:pt>
                <c:pt idx="1630">
                  <c:v>2.3880223810211657E-2</c:v>
                </c:pt>
                <c:pt idx="1631">
                  <c:v>2.3875830041877179E-2</c:v>
                </c:pt>
                <c:pt idx="1632">
                  <c:v>2.3871455012069377E-2</c:v>
                </c:pt>
                <c:pt idx="1633">
                  <c:v>2.3866477922983551E-2</c:v>
                </c:pt>
                <c:pt idx="1634">
                  <c:v>2.386166934812179E-2</c:v>
                </c:pt>
                <c:pt idx="1635">
                  <c:v>2.385735215218002E-2</c:v>
                </c:pt>
                <c:pt idx="1636">
                  <c:v>2.3853053693007751E-2</c:v>
                </c:pt>
                <c:pt idx="1637">
                  <c:v>2.3848773970485879E-2</c:v>
                </c:pt>
                <c:pt idx="1638">
                  <c:v>2.384451298449709E-2</c:v>
                </c:pt>
                <c:pt idx="1639">
                  <c:v>2.3840270734924063E-2</c:v>
                </c:pt>
                <c:pt idx="1640">
                  <c:v>2.3836047221649035E-2</c:v>
                </c:pt>
                <c:pt idx="1641">
                  <c:v>2.3831842444557379E-2</c:v>
                </c:pt>
                <c:pt idx="1642">
                  <c:v>2.3829103362927661E-2</c:v>
                </c:pt>
                <c:pt idx="1643">
                  <c:v>2.382493926209624E-2</c:v>
                </c:pt>
                <c:pt idx="1644">
                  <c:v>2.382079390086515E-2</c:v>
                </c:pt>
                <c:pt idx="1645">
                  <c:v>2.3816667279117666E-2</c:v>
                </c:pt>
                <c:pt idx="1646">
                  <c:v>2.3812559396737945E-2</c:v>
                </c:pt>
                <c:pt idx="1647">
                  <c:v>2.3807982457006275E-2</c:v>
                </c:pt>
                <c:pt idx="1648">
                  <c:v>2.3803910978509955E-2</c:v>
                </c:pt>
                <c:pt idx="1649">
                  <c:v>2.3799858237787089E-2</c:v>
                </c:pt>
                <c:pt idx="1650">
                  <c:v>2.3795824234725194E-2</c:v>
                </c:pt>
                <c:pt idx="1651">
                  <c:v>2.3792301071358088E-2</c:v>
                </c:pt>
                <c:pt idx="1652">
                  <c:v>2.3788305622791436E-2</c:v>
                </c:pt>
                <c:pt idx="1653">
                  <c:v>2.3784328912799704E-2</c:v>
                </c:pt>
                <c:pt idx="1654">
                  <c:v>2.378037094127013E-2</c:v>
                </c:pt>
                <c:pt idx="1655">
                  <c:v>2.3775935280409003E-2</c:v>
                </c:pt>
                <c:pt idx="1656">
                  <c:v>2.3772013700969215E-2</c:v>
                </c:pt>
                <c:pt idx="1657">
                  <c:v>2.3768110858415799E-2</c:v>
                </c:pt>
                <c:pt idx="1658">
                  <c:v>2.3764226752638045E-2</c:v>
                </c:pt>
                <c:pt idx="1659">
                  <c:v>2.3760361383529219E-2</c:v>
                </c:pt>
                <c:pt idx="1660">
                  <c:v>2.375701661364775E-2</c:v>
                </c:pt>
                <c:pt idx="1661">
                  <c:v>2.3753189808285422E-2</c:v>
                </c:pt>
                <c:pt idx="1662">
                  <c:v>2.3749381740515323E-2</c:v>
                </c:pt>
                <c:pt idx="1663">
                  <c:v>2.3745592410229104E-2</c:v>
                </c:pt>
                <c:pt idx="1664">
                  <c:v>2.3741821817321491E-2</c:v>
                </c:pt>
                <c:pt idx="1665">
                  <c:v>2.3738069961686769E-2</c:v>
                </c:pt>
                <c:pt idx="1666">
                  <c:v>2.3734336843220551E-2</c:v>
                </c:pt>
                <c:pt idx="1667">
                  <c:v>2.3730622461816678E-2</c:v>
                </c:pt>
                <c:pt idx="1668">
                  <c:v>2.3725905697992978E-2</c:v>
                </c:pt>
                <c:pt idx="1669">
                  <c:v>2.3722226589228998E-2</c:v>
                </c:pt>
                <c:pt idx="1670">
                  <c:v>2.3718566214738095E-2</c:v>
                </c:pt>
                <c:pt idx="1671">
                  <c:v>2.3714924574419628E-2</c:v>
                </c:pt>
                <c:pt idx="1672">
                  <c:v>2.3711301668172514E-2</c:v>
                </c:pt>
                <c:pt idx="1673">
                  <c:v>2.3708213506875738E-2</c:v>
                </c:pt>
                <c:pt idx="1674">
                  <c:v>2.3704629175171743E-2</c:v>
                </c:pt>
                <c:pt idx="1675">
                  <c:v>2.3701063578476334E-2</c:v>
                </c:pt>
                <c:pt idx="1676">
                  <c:v>2.3697516716691191E-2</c:v>
                </c:pt>
                <c:pt idx="1677">
                  <c:v>2.3693468144514652E-2</c:v>
                </c:pt>
                <c:pt idx="1678">
                  <c:v>2.3689957640607592E-2</c:v>
                </c:pt>
                <c:pt idx="1679">
                  <c:v>2.3686465870081209E-2</c:v>
                </c:pt>
                <c:pt idx="1680">
                  <c:v>2.3682992832837087E-2</c:v>
                </c:pt>
                <c:pt idx="1681">
                  <c:v>2.3680063427975212E-2</c:v>
                </c:pt>
                <c:pt idx="1682">
                  <c:v>2.3676628973594058E-2</c:v>
                </c:pt>
                <c:pt idx="1683">
                  <c:v>2.367321325344203E-2</c:v>
                </c:pt>
                <c:pt idx="1684">
                  <c:v>2.366981626742435E-2</c:v>
                </c:pt>
                <c:pt idx="1685">
                  <c:v>2.3666437995410978E-2</c:v>
                </c:pt>
                <c:pt idx="1686">
                  <c:v>2.3662547459079988E-2</c:v>
                </c:pt>
                <c:pt idx="1687">
                  <c:v>2.3659203040083222E-2</c:v>
                </c:pt>
                <c:pt idx="1688">
                  <c:v>2.3655873844036987E-2</c:v>
                </c:pt>
                <c:pt idx="1689">
                  <c:v>2.3652558335425088E-2</c:v>
                </c:pt>
                <c:pt idx="1690">
                  <c:v>2.3649254978741124E-2</c:v>
                </c:pt>
                <c:pt idx="1691">
                  <c:v>2.3645962238489391E-2</c:v>
                </c:pt>
                <c:pt idx="1692">
                  <c:v>2.3642678579183968E-2</c:v>
                </c:pt>
                <c:pt idx="1693">
                  <c:v>2.3639402465348739E-2</c:v>
                </c:pt>
                <c:pt idx="1694">
                  <c:v>2.3637194424180625E-2</c:v>
                </c:pt>
                <c:pt idx="1695">
                  <c:v>2.3633927541870083E-2</c:v>
                </c:pt>
                <c:pt idx="1696">
                  <c:v>2.3630663336806263E-2</c:v>
                </c:pt>
                <c:pt idx="1697">
                  <c:v>2.3627400290048402E-2</c:v>
                </c:pt>
                <c:pt idx="1698">
                  <c:v>2.3624136882665424E-2</c:v>
                </c:pt>
                <c:pt idx="1699">
                  <c:v>2.362034498240731E-2</c:v>
                </c:pt>
                <c:pt idx="1700">
                  <c:v>2.3617077498642489E-2</c:v>
                </c:pt>
                <c:pt idx="1701">
                  <c:v>2.3613805186727514E-2</c:v>
                </c:pt>
                <c:pt idx="1702">
                  <c:v>2.3610526519569311E-2</c:v>
                </c:pt>
                <c:pt idx="1703">
                  <c:v>2.3607761274502394E-2</c:v>
                </c:pt>
                <c:pt idx="1704">
                  <c:v>2.3604463806383931E-2</c:v>
                </c:pt>
                <c:pt idx="1705">
                  <c:v>2.3601155345403406E-2</c:v>
                </c:pt>
                <c:pt idx="1706">
                  <c:v>2.3597834372711683E-2</c:v>
                </c:pt>
                <c:pt idx="1707">
                  <c:v>2.3594499369468419E-2</c:v>
                </c:pt>
                <c:pt idx="1708">
                  <c:v>2.3590635540531906E-2</c:v>
                </c:pt>
                <c:pt idx="1709">
                  <c:v>2.3587269628895676E-2</c:v>
                </c:pt>
                <c:pt idx="1710">
                  <c:v>2.3583885145631752E-2</c:v>
                </c:pt>
                <c:pt idx="1711">
                  <c:v>2.3580480569676373E-2</c:v>
                </c:pt>
                <c:pt idx="1712">
                  <c:v>2.3577561274317069E-2</c:v>
                </c:pt>
                <c:pt idx="1713">
                  <c:v>2.3574112677682266E-2</c:v>
                </c:pt>
                <c:pt idx="1714">
                  <c:v>2.3570642890636671E-2</c:v>
                </c:pt>
                <c:pt idx="1715">
                  <c:v>2.3567151913291281E-2</c:v>
                </c:pt>
                <c:pt idx="1716">
                  <c:v>2.3563639745755777E-2</c:v>
                </c:pt>
                <c:pt idx="1717">
                  <c:v>2.3560106388141596E-2</c:v>
                </c:pt>
                <c:pt idx="1718">
                  <c:v>2.355655184056106E-2</c:v>
                </c:pt>
                <c:pt idx="1719">
                  <c:v>2.3552976103126042E-2</c:v>
                </c:pt>
                <c:pt idx="1720">
                  <c:v>2.3548886715152553E-2</c:v>
                </c:pt>
                <c:pt idx="1721">
                  <c:v>2.3544288475652816E-2</c:v>
                </c:pt>
                <c:pt idx="1722">
                  <c:v>2.3540654409087678E-2</c:v>
                </c:pt>
                <c:pt idx="1723">
                  <c:v>2.3536999157068621E-2</c:v>
                </c:pt>
                <c:pt idx="1724">
                  <c:v>2.3533322719709378E-2</c:v>
                </c:pt>
                <c:pt idx="1725">
                  <c:v>2.3530109110715645E-2</c:v>
                </c:pt>
                <c:pt idx="1726">
                  <c:v>2.3526388551387098E-2</c:v>
                </c:pt>
                <c:pt idx="1727">
                  <c:v>2.3522646805752515E-2</c:v>
                </c:pt>
                <c:pt idx="1728">
                  <c:v>2.3518883873928562E-2</c:v>
                </c:pt>
                <c:pt idx="1729">
                  <c:v>2.3514622756841654E-2</c:v>
                </c:pt>
                <c:pt idx="1730">
                  <c:v>2.3510819209869551E-2</c:v>
                </c:pt>
                <c:pt idx="1731">
                  <c:v>2.3506994478372654E-2</c:v>
                </c:pt>
                <c:pt idx="1732">
                  <c:v>2.3503148562471408E-2</c:v>
                </c:pt>
                <c:pt idx="1733">
                  <c:v>2.3499281462284024E-2</c:v>
                </c:pt>
                <c:pt idx="1734">
                  <c:v>2.349586137966956E-2</c:v>
                </c:pt>
                <c:pt idx="1735">
                  <c:v>2.3491950147862095E-2</c:v>
                </c:pt>
                <c:pt idx="1736">
                  <c:v>2.3488017730827575E-2</c:v>
                </c:pt>
                <c:pt idx="1737">
                  <c:v>2.3483497598994693E-2</c:v>
                </c:pt>
                <c:pt idx="1738">
                  <c:v>2.3479058897776694E-2</c:v>
                </c:pt>
                <c:pt idx="1739">
                  <c:v>2.3475061668218444E-2</c:v>
                </c:pt>
                <c:pt idx="1740">
                  <c:v>2.3471043255250349E-2</c:v>
                </c:pt>
                <c:pt idx="1741">
                  <c:v>2.3467003658996878E-2</c:v>
                </c:pt>
                <c:pt idx="1742">
                  <c:v>2.3462942879583861E-2</c:v>
                </c:pt>
                <c:pt idx="1743">
                  <c:v>2.3458860917138016E-2</c:v>
                </c:pt>
                <c:pt idx="1744">
                  <c:v>2.3454757771786953E-2</c:v>
                </c:pt>
                <c:pt idx="1745">
                  <c:v>2.3450633443657842E-2</c:v>
                </c:pt>
                <c:pt idx="1746">
                  <c:v>2.3447381183480682E-2</c:v>
                </c:pt>
                <c:pt idx="1747">
                  <c:v>2.3444544335811099E-2</c:v>
                </c:pt>
                <c:pt idx="1748">
                  <c:v>2.3440347555573511E-2</c:v>
                </c:pt>
                <c:pt idx="1749">
                  <c:v>2.3436129586601063E-2</c:v>
                </c:pt>
                <c:pt idx="1750">
                  <c:v>2.343189042902883E-2</c:v>
                </c:pt>
                <c:pt idx="1751">
                  <c:v>2.3426318075395143E-2</c:v>
                </c:pt>
                <c:pt idx="1752">
                  <c:v>2.3422041899894237E-2</c:v>
                </c:pt>
                <c:pt idx="1753">
                  <c:v>2.3417744540078007E-2</c:v>
                </c:pt>
                <c:pt idx="1754">
                  <c:v>2.3413425996081531E-2</c:v>
                </c:pt>
                <c:pt idx="1755">
                  <c:v>2.3410376816935259E-2</c:v>
                </c:pt>
                <c:pt idx="1756">
                  <c:v>2.3406010530634944E-2</c:v>
                </c:pt>
                <c:pt idx="1757">
                  <c:v>2.3401623056698257E-2</c:v>
                </c:pt>
                <c:pt idx="1758">
                  <c:v>2.3397214395267239E-2</c:v>
                </c:pt>
                <c:pt idx="1759">
                  <c:v>2.3391515518190058E-2</c:v>
                </c:pt>
                <c:pt idx="1760">
                  <c:v>2.338706987199568E-2</c:v>
                </c:pt>
                <c:pt idx="1761">
                  <c:v>2.3382603042587411E-2</c:v>
                </c:pt>
                <c:pt idx="1762">
                  <c:v>2.3378115030106974E-2</c:v>
                </c:pt>
                <c:pt idx="1763">
                  <c:v>2.337360583469476E-2</c:v>
                </c:pt>
                <c:pt idx="1764">
                  <c:v>2.3370317497226671E-2</c:v>
                </c:pt>
                <c:pt idx="1765">
                  <c:v>2.3365760527317956E-2</c:v>
                </c:pt>
                <c:pt idx="1766">
                  <c:v>2.3361182371062199E-2</c:v>
                </c:pt>
                <c:pt idx="1767">
                  <c:v>2.3356583028604931E-2</c:v>
                </c:pt>
                <c:pt idx="1768">
                  <c:v>2.3351962500095615E-2</c:v>
                </c:pt>
                <c:pt idx="1769">
                  <c:v>2.3347320785680213E-2</c:v>
                </c:pt>
                <c:pt idx="1770">
                  <c:v>2.3342657885508187E-2</c:v>
                </c:pt>
                <c:pt idx="1771">
                  <c:v>2.3337973799728989E-2</c:v>
                </c:pt>
                <c:pt idx="1772">
                  <c:v>2.3332069867733611E-2</c:v>
                </c:pt>
                <c:pt idx="1773">
                  <c:v>2.3326552588150758E-2</c:v>
                </c:pt>
                <c:pt idx="1774">
                  <c:v>2.3321814018050224E-2</c:v>
                </c:pt>
                <c:pt idx="1775">
                  <c:v>2.3317054269313957E-2</c:v>
                </c:pt>
                <c:pt idx="1776">
                  <c:v>2.3312273342091513E-2</c:v>
                </c:pt>
                <c:pt idx="1777">
                  <c:v>2.3307862182806102E-2</c:v>
                </c:pt>
                <c:pt idx="1778">
                  <c:v>2.330303708005068E-2</c:v>
                </c:pt>
                <c:pt idx="1779">
                  <c:v>2.3298190797986364E-2</c:v>
                </c:pt>
                <c:pt idx="1780">
                  <c:v>2.3293323336765894E-2</c:v>
                </c:pt>
                <c:pt idx="1781">
                  <c:v>2.3288051033906274E-2</c:v>
                </c:pt>
                <c:pt idx="1782">
                  <c:v>2.3283143038911894E-2</c:v>
                </c:pt>
                <c:pt idx="1783">
                  <c:v>2.3278213866486732E-2</c:v>
                </c:pt>
                <c:pt idx="1784">
                  <c:v>2.3273263516785263E-2</c:v>
                </c:pt>
                <c:pt idx="1785">
                  <c:v>2.3268291989960627E-2</c:v>
                </c:pt>
                <c:pt idx="1786">
                  <c:v>2.3263673815740564E-2</c:v>
                </c:pt>
                <c:pt idx="1787">
                  <c:v>2.3258658104730948E-2</c:v>
                </c:pt>
                <c:pt idx="1788">
                  <c:v>2.3253621215803141E-2</c:v>
                </c:pt>
                <c:pt idx="1789">
                  <c:v>2.3247838839372093E-2</c:v>
                </c:pt>
                <c:pt idx="1790">
                  <c:v>2.3242389631471447E-2</c:v>
                </c:pt>
                <c:pt idx="1791">
                  <c:v>2.323728802003051E-2</c:v>
                </c:pt>
                <c:pt idx="1792">
                  <c:v>2.3232165232588069E-2</c:v>
                </c:pt>
                <c:pt idx="1793">
                  <c:v>2.3227021269303528E-2</c:v>
                </c:pt>
                <c:pt idx="1794">
                  <c:v>2.3221856130337191E-2</c:v>
                </c:pt>
                <c:pt idx="1795">
                  <c:v>2.3216669815849356E-2</c:v>
                </c:pt>
                <c:pt idx="1796">
                  <c:v>2.3211462326002567E-2</c:v>
                </c:pt>
                <c:pt idx="1797">
                  <c:v>2.3206233660958021E-2</c:v>
                </c:pt>
                <c:pt idx="1798">
                  <c:v>2.3201336038936496E-2</c:v>
                </c:pt>
                <c:pt idx="1799">
                  <c:v>2.3197113325555092E-2</c:v>
                </c:pt>
                <c:pt idx="1800">
                  <c:v>2.3191813747030061E-2</c:v>
                </c:pt>
                <c:pt idx="1801">
                  <c:v>2.3186492988965229E-2</c:v>
                </c:pt>
                <c:pt idx="1802">
                  <c:v>2.3181151051530135E-2</c:v>
                </c:pt>
                <c:pt idx="1803">
                  <c:v>2.3172030762436305E-2</c:v>
                </c:pt>
                <c:pt idx="1804">
                  <c:v>2.3166638070789333E-2</c:v>
                </c:pt>
                <c:pt idx="1805">
                  <c:v>2.3161224202873205E-2</c:v>
                </c:pt>
                <c:pt idx="1806">
                  <c:v>2.3155789158857104E-2</c:v>
                </c:pt>
                <c:pt idx="1807">
                  <c:v>2.3150667113376853E-2</c:v>
                </c:pt>
                <c:pt idx="1808">
                  <c:v>2.3145187859682424E-2</c:v>
                </c:pt>
                <c:pt idx="1809">
                  <c:v>2.3139687429162146E-2</c:v>
                </c:pt>
                <c:pt idx="1810">
                  <c:v>2.313416582199353E-2</c:v>
                </c:pt>
                <c:pt idx="1811">
                  <c:v>2.3128296303309384E-2</c:v>
                </c:pt>
                <c:pt idx="1812">
                  <c:v>2.3122734206318375E-2</c:v>
                </c:pt>
                <c:pt idx="1813">
                  <c:v>2.3117150934440424E-2</c:v>
                </c:pt>
                <c:pt idx="1814">
                  <c:v>2.3111546487851801E-2</c:v>
                </c:pt>
                <c:pt idx="1815">
                  <c:v>2.3106559253339307E-2</c:v>
                </c:pt>
                <c:pt idx="1816">
                  <c:v>2.3100591479161853E-2</c:v>
                </c:pt>
                <c:pt idx="1817">
                  <c:v>2.30949216403749E-2</c:v>
                </c:pt>
                <c:pt idx="1818">
                  <c:v>2.3089230626354831E-2</c:v>
                </c:pt>
                <c:pt idx="1819">
                  <c:v>2.3083518437284005E-2</c:v>
                </c:pt>
                <c:pt idx="1820">
                  <c:v>2.3077785073340809E-2</c:v>
                </c:pt>
                <c:pt idx="1821">
                  <c:v>2.3072030534708042E-2</c:v>
                </c:pt>
                <c:pt idx="1822">
                  <c:v>2.3066254821568051E-2</c:v>
                </c:pt>
                <c:pt idx="1823">
                  <c:v>2.3060457934103197E-2</c:v>
                </c:pt>
                <c:pt idx="1824">
                  <c:v>2.305373211086045E-2</c:v>
                </c:pt>
                <c:pt idx="1825">
                  <c:v>2.3047898511562952E-2</c:v>
                </c:pt>
                <c:pt idx="1826">
                  <c:v>2.3042043742163763E-2</c:v>
                </c:pt>
                <c:pt idx="1827">
                  <c:v>2.3036167802845571E-2</c:v>
                </c:pt>
                <c:pt idx="1828">
                  <c:v>2.3030565926189073E-2</c:v>
                </c:pt>
                <c:pt idx="1829">
                  <c:v>2.3024645764139189E-2</c:v>
                </c:pt>
                <c:pt idx="1830">
                  <c:v>2.3018704431502234E-2</c:v>
                </c:pt>
                <c:pt idx="1831">
                  <c:v>2.3012741928464357E-2</c:v>
                </c:pt>
                <c:pt idx="1832">
                  <c:v>2.3006758255213026E-2</c:v>
                </c:pt>
                <c:pt idx="1833">
                  <c:v>2.3000753411934381E-2</c:v>
                </c:pt>
                <c:pt idx="1834">
                  <c:v>2.2994443485353861E-2</c:v>
                </c:pt>
                <c:pt idx="1835">
                  <c:v>2.2988398193331223E-2</c:v>
                </c:pt>
                <c:pt idx="1836">
                  <c:v>2.2982611863824026E-2</c:v>
                </c:pt>
                <c:pt idx="1837">
                  <c:v>2.2976522342326916E-2</c:v>
                </c:pt>
                <c:pt idx="1838">
                  <c:v>2.2970411651750559E-2</c:v>
                </c:pt>
                <c:pt idx="1839">
                  <c:v>2.2964279792285987E-2</c:v>
                </c:pt>
                <c:pt idx="1840">
                  <c:v>2.2958126764125581E-2</c:v>
                </c:pt>
                <c:pt idx="1841">
                  <c:v>2.2951952567462155E-2</c:v>
                </c:pt>
                <c:pt idx="1842">
                  <c:v>2.294548844886888E-2</c:v>
                </c:pt>
                <c:pt idx="1843">
                  <c:v>2.2939273816194858E-2</c:v>
                </c:pt>
                <c:pt idx="1844">
                  <c:v>2.2933038016802489E-2</c:v>
                </c:pt>
                <c:pt idx="1845">
                  <c:v>2.2926781050888342E-2</c:v>
                </c:pt>
                <c:pt idx="1846">
                  <c:v>2.2920502918645409E-2</c:v>
                </c:pt>
                <c:pt idx="1847">
                  <c:v>2.2914203620270704E-2</c:v>
                </c:pt>
                <c:pt idx="1848">
                  <c:v>2.2907883155959458E-2</c:v>
                </c:pt>
                <c:pt idx="1849">
                  <c:v>2.2901541525909137E-2</c:v>
                </c:pt>
                <c:pt idx="1850">
                  <c:v>2.2895938764657009E-2</c:v>
                </c:pt>
                <c:pt idx="1851">
                  <c:v>2.2889549073093398E-2</c:v>
                </c:pt>
                <c:pt idx="1852">
                  <c:v>2.2883138212801961E-2</c:v>
                </c:pt>
                <c:pt idx="1853">
                  <c:v>2.287670618398531E-2</c:v>
                </c:pt>
                <c:pt idx="1854">
                  <c:v>2.2870007462741961E-2</c:v>
                </c:pt>
                <c:pt idx="1855">
                  <c:v>2.2863535012662285E-2</c:v>
                </c:pt>
                <c:pt idx="1856">
                  <c:v>2.2857041395861418E-2</c:v>
                </c:pt>
                <c:pt idx="1857">
                  <c:v>2.2850526612542638E-2</c:v>
                </c:pt>
                <c:pt idx="1858">
                  <c:v>2.284399066291011E-2</c:v>
                </c:pt>
                <c:pt idx="1859">
                  <c:v>2.2837669483508596E-2</c:v>
                </c:pt>
                <c:pt idx="1860">
                  <c:v>2.2831089280756094E-2</c:v>
                </c:pt>
                <c:pt idx="1861">
                  <c:v>2.2824487911127057E-2</c:v>
                </c:pt>
                <c:pt idx="1862">
                  <c:v>2.2817865374830264E-2</c:v>
                </c:pt>
                <c:pt idx="1863">
                  <c:v>2.281099342729203E-2</c:v>
                </c:pt>
                <c:pt idx="1864">
                  <c:v>2.2804330484130931E-2</c:v>
                </c:pt>
                <c:pt idx="1865">
                  <c:v>2.2797646376112261E-2</c:v>
                </c:pt>
                <c:pt idx="1866">
                  <c:v>2.279094110344727E-2</c:v>
                </c:pt>
                <c:pt idx="1867">
                  <c:v>2.2784435200691549E-2</c:v>
                </c:pt>
                <c:pt idx="1868">
                  <c:v>2.2777685668815825E-2</c:v>
                </c:pt>
                <c:pt idx="1869">
                  <c:v>2.2770914971754087E-2</c:v>
                </c:pt>
                <c:pt idx="1870">
                  <c:v>2.2764123109720837E-2</c:v>
                </c:pt>
                <c:pt idx="1871">
                  <c:v>2.2757310082931907E-2</c:v>
                </c:pt>
                <c:pt idx="1872">
                  <c:v>2.275047589160225E-2</c:v>
                </c:pt>
                <c:pt idx="1873">
                  <c:v>2.2743620535948573E-2</c:v>
                </c:pt>
                <c:pt idx="1874">
                  <c:v>2.273674401618803E-2</c:v>
                </c:pt>
                <c:pt idx="1875">
                  <c:v>2.2729846332539088E-2</c:v>
                </c:pt>
                <c:pt idx="1876">
                  <c:v>2.2722521073805364E-2</c:v>
                </c:pt>
                <c:pt idx="1877">
                  <c:v>2.2715584944988956E-2</c:v>
                </c:pt>
                <c:pt idx="1878">
                  <c:v>2.2708627655265167E-2</c:v>
                </c:pt>
                <c:pt idx="1879">
                  <c:v>2.2701649204854877E-2</c:v>
                </c:pt>
                <c:pt idx="1880">
                  <c:v>2.2694649593975387E-2</c:v>
                </c:pt>
                <c:pt idx="1881">
                  <c:v>2.2687822401015256E-2</c:v>
                </c:pt>
                <c:pt idx="1882">
                  <c:v>2.2680778523172081E-2</c:v>
                </c:pt>
                <c:pt idx="1883">
                  <c:v>2.2673713484362003E-2</c:v>
                </c:pt>
                <c:pt idx="1884">
                  <c:v>2.2666627284809112E-2</c:v>
                </c:pt>
                <c:pt idx="1885">
                  <c:v>2.2659334140236305E-2</c:v>
                </c:pt>
                <c:pt idx="1886">
                  <c:v>2.2652207571168856E-2</c:v>
                </c:pt>
                <c:pt idx="1887">
                  <c:v>2.2645059843181443E-2</c:v>
                </c:pt>
                <c:pt idx="1888">
                  <c:v>2.2637890956496719E-2</c:v>
                </c:pt>
                <c:pt idx="1889">
                  <c:v>2.2630878883721891E-2</c:v>
                </c:pt>
                <c:pt idx="1890">
                  <c:v>2.2623665724416799E-2</c:v>
                </c:pt>
                <c:pt idx="1891">
                  <c:v>2.2616431405943761E-2</c:v>
                </c:pt>
                <c:pt idx="1892">
                  <c:v>2.2609175928531303E-2</c:v>
                </c:pt>
                <c:pt idx="1893">
                  <c:v>2.2601899292407943E-2</c:v>
                </c:pt>
                <c:pt idx="1894">
                  <c:v>2.2594433316383208E-2</c:v>
                </c:pt>
                <c:pt idx="1895">
                  <c:v>2.2587116325147389E-2</c:v>
                </c:pt>
                <c:pt idx="1896">
                  <c:v>2.2579778177029341E-2</c:v>
                </c:pt>
                <c:pt idx="1897">
                  <c:v>2.2572418872260181E-2</c:v>
                </c:pt>
                <c:pt idx="1898">
                  <c:v>2.2565038411068796E-2</c:v>
                </c:pt>
                <c:pt idx="1899">
                  <c:v>2.2557636793688083E-2</c:v>
                </c:pt>
                <c:pt idx="1900">
                  <c:v>2.2550214020348267E-2</c:v>
                </c:pt>
                <c:pt idx="1901">
                  <c:v>2.2542770091283134E-2</c:v>
                </c:pt>
                <c:pt idx="1902">
                  <c:v>2.2535609737966596E-2</c:v>
                </c:pt>
                <c:pt idx="1903">
                  <c:v>2.2528119556551377E-2</c:v>
                </c:pt>
                <c:pt idx="1904">
                  <c:v>2.2520608217854357E-2</c:v>
                </c:pt>
                <c:pt idx="1905">
                  <c:v>2.2513075722112065E-2</c:v>
                </c:pt>
                <c:pt idx="1906">
                  <c:v>2.2505522069563678E-2</c:v>
                </c:pt>
                <c:pt idx="1907">
                  <c:v>2.2497804851557522E-2</c:v>
                </c:pt>
                <c:pt idx="1908">
                  <c:v>2.2490210862640879E-2</c:v>
                </c:pt>
                <c:pt idx="1909">
                  <c:v>2.2482595718759185E-2</c:v>
                </c:pt>
                <c:pt idx="1910">
                  <c:v>2.2474959420153359E-2</c:v>
                </c:pt>
                <c:pt idx="1911">
                  <c:v>2.2467436463120362E-2</c:v>
                </c:pt>
                <c:pt idx="1912">
                  <c:v>2.2459755874779649E-2</c:v>
                </c:pt>
                <c:pt idx="1913">
                  <c:v>2.2452054131321602E-2</c:v>
                </c:pt>
                <c:pt idx="1914">
                  <c:v>2.2444331232989351E-2</c:v>
                </c:pt>
                <c:pt idx="1915">
                  <c:v>2.2436460614693326E-2</c:v>
                </c:pt>
                <c:pt idx="1916">
                  <c:v>2.2428697392812769E-2</c:v>
                </c:pt>
                <c:pt idx="1917">
                  <c:v>2.2420913017905185E-2</c:v>
                </c:pt>
                <c:pt idx="1918">
                  <c:v>2.2413107490215481E-2</c:v>
                </c:pt>
                <c:pt idx="1919">
                  <c:v>2.2405280809989454E-2</c:v>
                </c:pt>
                <c:pt idx="1920">
                  <c:v>2.2397549604380316E-2</c:v>
                </c:pt>
                <c:pt idx="1921">
                  <c:v>2.2389678628813206E-2</c:v>
                </c:pt>
                <c:pt idx="1922">
                  <c:v>2.2381786500348277E-2</c:v>
                </c:pt>
                <c:pt idx="1923">
                  <c:v>2.2373873219233079E-2</c:v>
                </c:pt>
                <c:pt idx="1924">
                  <c:v>2.2365938785719998E-2</c:v>
                </c:pt>
                <c:pt idx="1925">
                  <c:v>2.2357983200059661E-2</c:v>
                </c:pt>
                <c:pt idx="1926">
                  <c:v>2.2350006462503576E-2</c:v>
                </c:pt>
                <c:pt idx="1927">
                  <c:v>2.2342008573305015E-2</c:v>
                </c:pt>
                <c:pt idx="1928">
                  <c:v>2.2333788009832333E-2</c:v>
                </c:pt>
                <c:pt idx="1929">
                  <c:v>2.2325652775231603E-2</c:v>
                </c:pt>
                <c:pt idx="1930">
                  <c:v>2.231759743474809E-2</c:v>
                </c:pt>
                <c:pt idx="1931">
                  <c:v>2.2309520946913606E-2</c:v>
                </c:pt>
                <c:pt idx="1932">
                  <c:v>2.2301423311978003E-2</c:v>
                </c:pt>
                <c:pt idx="1933">
                  <c:v>2.2293395563861701E-2</c:v>
                </c:pt>
                <c:pt idx="1934">
                  <c:v>2.2285253630605493E-2</c:v>
                </c:pt>
                <c:pt idx="1935">
                  <c:v>2.2277090549922308E-2</c:v>
                </c:pt>
                <c:pt idx="1936">
                  <c:v>2.2268906322067305E-2</c:v>
                </c:pt>
                <c:pt idx="1937">
                  <c:v>2.2260700947297429E-2</c:v>
                </c:pt>
                <c:pt idx="1938">
                  <c:v>2.2252393427435211E-2</c:v>
                </c:pt>
                <c:pt idx="1939">
                  <c:v>2.2244147769898782E-2</c:v>
                </c:pt>
                <c:pt idx="1940">
                  <c:v>2.2235880967297693E-2</c:v>
                </c:pt>
                <c:pt idx="1941">
                  <c:v>2.2227667984214307E-2</c:v>
                </c:pt>
                <c:pt idx="1942">
                  <c:v>2.2219356878736246E-2</c:v>
                </c:pt>
                <c:pt idx="1943">
                  <c:v>2.2211024627894323E-2</c:v>
                </c:pt>
                <c:pt idx="1944">
                  <c:v>2.2202671231950383E-2</c:v>
                </c:pt>
                <c:pt idx="1945">
                  <c:v>2.2193098607561662E-2</c:v>
                </c:pt>
                <c:pt idx="1946">
                  <c:v>2.2184635649793616E-2</c:v>
                </c:pt>
                <c:pt idx="1947">
                  <c:v>2.2176219783097736E-2</c:v>
                </c:pt>
                <c:pt idx="1948">
                  <c:v>2.216778579950476E-2</c:v>
                </c:pt>
                <c:pt idx="1949">
                  <c:v>2.2159335111398372E-2</c:v>
                </c:pt>
                <c:pt idx="1950">
                  <c:v>2.2150869131140311E-2</c:v>
                </c:pt>
                <c:pt idx="1951">
                  <c:v>2.214238927106725E-2</c:v>
                </c:pt>
                <c:pt idx="1952">
                  <c:v>2.2133896943495258E-2</c:v>
                </c:pt>
                <c:pt idx="1953">
                  <c:v>2.2125393560714884E-2</c:v>
                </c:pt>
                <c:pt idx="1954">
                  <c:v>2.2117048377624304E-2</c:v>
                </c:pt>
                <c:pt idx="1955">
                  <c:v>2.2108525847528426E-2</c:v>
                </c:pt>
                <c:pt idx="1956">
                  <c:v>2.2099996860186849E-2</c:v>
                </c:pt>
                <c:pt idx="1957">
                  <c:v>2.2091462805019571E-2</c:v>
                </c:pt>
                <c:pt idx="1958">
                  <c:v>2.2082925071423249E-2</c:v>
                </c:pt>
                <c:pt idx="1959">
                  <c:v>2.2074330060506717E-2</c:v>
                </c:pt>
                <c:pt idx="1960">
                  <c:v>2.2065789031237196E-2</c:v>
                </c:pt>
                <c:pt idx="1961">
                  <c:v>2.2057248410028613E-2</c:v>
                </c:pt>
                <c:pt idx="1962">
                  <c:v>2.2048709593692803E-2</c:v>
                </c:pt>
                <c:pt idx="1963">
                  <c:v>2.2040229854240562E-2</c:v>
                </c:pt>
                <c:pt idx="1964">
                  <c:v>2.2031699226079591E-2</c:v>
                </c:pt>
                <c:pt idx="1965">
                  <c:v>2.2023174644606323E-2</c:v>
                </c:pt>
                <c:pt idx="1966">
                  <c:v>2.2014657499027573E-2</c:v>
                </c:pt>
                <c:pt idx="1967">
                  <c:v>2.2006091471864064E-2</c:v>
                </c:pt>
                <c:pt idx="1968">
                  <c:v>2.1997592816488769E-2</c:v>
                </c:pt>
                <c:pt idx="1969">
                  <c:v>2.1989105743007869E-2</c:v>
                </c:pt>
                <c:pt idx="1970">
                  <c:v>2.1980631648044098E-2</c:v>
                </c:pt>
                <c:pt idx="1971">
                  <c:v>2.1972171922768818E-2</c:v>
                </c:pt>
                <c:pt idx="1972">
                  <c:v>2.1963788079913078E-2</c:v>
                </c:pt>
                <c:pt idx="1973">
                  <c:v>2.1955359608571264E-2</c:v>
                </c:pt>
                <c:pt idx="1974">
                  <c:v>2.1946946510564579E-2</c:v>
                </c:pt>
                <c:pt idx="1975">
                  <c:v>2.193854878569922E-2</c:v>
                </c:pt>
                <c:pt idx="1976">
                  <c:v>2.1930166433782695E-2</c:v>
                </c:pt>
                <c:pt idx="1977">
                  <c:v>2.1921799454622526E-2</c:v>
                </c:pt>
                <c:pt idx="1978">
                  <c:v>2.1913447848025781E-2</c:v>
                </c:pt>
                <c:pt idx="1979">
                  <c:v>2.1905111613802184E-2</c:v>
                </c:pt>
                <c:pt idx="1980">
                  <c:v>2.1896660061847782E-2</c:v>
                </c:pt>
                <c:pt idx="1981">
                  <c:v>2.18882875101706E-2</c:v>
                </c:pt>
                <c:pt idx="1982">
                  <c:v>2.1879995581600194E-2</c:v>
                </c:pt>
                <c:pt idx="1983">
                  <c:v>2.187171902137168E-2</c:v>
                </c:pt>
                <c:pt idx="1984">
                  <c:v>2.1863457829297887E-2</c:v>
                </c:pt>
                <c:pt idx="1985">
                  <c:v>2.1855280281771267E-2</c:v>
                </c:pt>
                <c:pt idx="1986">
                  <c:v>2.1847050433111755E-2</c:v>
                </c:pt>
                <c:pt idx="1987">
                  <c:v>2.1838835953133785E-2</c:v>
                </c:pt>
                <c:pt idx="1988">
                  <c:v>2.1830636841650326E-2</c:v>
                </c:pt>
                <c:pt idx="1989">
                  <c:v>2.1822382384745473E-2</c:v>
                </c:pt>
                <c:pt idx="1990">
                  <c:v>2.1814213397698602E-2</c:v>
                </c:pt>
                <c:pt idx="1991">
                  <c:v>2.180605977750882E-2</c:v>
                </c:pt>
                <c:pt idx="1992">
                  <c:v>2.1797921523992091E-2</c:v>
                </c:pt>
                <c:pt idx="1993">
                  <c:v>2.178979863696304E-2</c:v>
                </c:pt>
                <c:pt idx="1994">
                  <c:v>2.1781764900747468E-2</c:v>
                </c:pt>
                <c:pt idx="1995">
                  <c:v>2.1773673363535508E-2</c:v>
                </c:pt>
                <c:pt idx="1996">
                  <c:v>2.1765597193339634E-2</c:v>
                </c:pt>
                <c:pt idx="1997">
                  <c:v>2.1757536389975483E-2</c:v>
                </c:pt>
                <c:pt idx="1998">
                  <c:v>2.1749414692744162E-2</c:v>
                </c:pt>
                <c:pt idx="1999">
                  <c:v>2.1741384000807818E-2</c:v>
                </c:pt>
                <c:pt idx="2000">
                  <c:v>2.1733368674083906E-2</c:v>
                </c:pt>
                <c:pt idx="2001">
                  <c:v>2.172536871239018E-2</c:v>
                </c:pt>
                <c:pt idx="2002">
                  <c:v>2.1717384115547533E-2</c:v>
                </c:pt>
                <c:pt idx="2003">
                  <c:v>2.1709414883374616E-2</c:v>
                </c:pt>
                <c:pt idx="2004">
                  <c:v>2.1701461015691433E-2</c:v>
                </c:pt>
                <c:pt idx="2005">
                  <c:v>2.1693522512318871E-2</c:v>
                </c:pt>
                <c:pt idx="2006">
                  <c:v>2.1685843355573171E-2</c:v>
                </c:pt>
                <c:pt idx="2007">
                  <c:v>2.167793747136218E-2</c:v>
                </c:pt>
                <c:pt idx="2008">
                  <c:v>2.1670046954116257E-2</c:v>
                </c:pt>
                <c:pt idx="2009">
                  <c:v>2.1662171803655247E-2</c:v>
                </c:pt>
                <c:pt idx="2010">
                  <c:v>2.1654312019797683E-2</c:v>
                </c:pt>
                <c:pt idx="2011">
                  <c:v>2.1646383048277731E-2</c:v>
                </c:pt>
                <c:pt idx="2012">
                  <c:v>2.1638553361291817E-2</c:v>
                </c:pt>
                <c:pt idx="2013">
                  <c:v>2.16307390393096E-2</c:v>
                </c:pt>
                <c:pt idx="2014">
                  <c:v>2.162294008215393E-2</c:v>
                </c:pt>
                <c:pt idx="2015">
                  <c:v>2.1615243593258379E-2</c:v>
                </c:pt>
                <c:pt idx="2016">
                  <c:v>2.1607476005244888E-2</c:v>
                </c:pt>
                <c:pt idx="2017">
                  <c:v>2.1599723782579065E-2</c:v>
                </c:pt>
                <c:pt idx="2018">
                  <c:v>2.1591986925082955E-2</c:v>
                </c:pt>
                <c:pt idx="2019">
                  <c:v>2.1584265432579495E-2</c:v>
                </c:pt>
                <c:pt idx="2020">
                  <c:v>2.1576468990610425E-2</c:v>
                </c:pt>
                <c:pt idx="2021">
                  <c:v>2.1568777582268401E-2</c:v>
                </c:pt>
                <c:pt idx="2022">
                  <c:v>2.1561101537337493E-2</c:v>
                </c:pt>
                <c:pt idx="2023">
                  <c:v>2.1553440855641877E-2</c:v>
                </c:pt>
                <c:pt idx="2024">
                  <c:v>2.1545888438753186E-2</c:v>
                </c:pt>
                <c:pt idx="2025">
                  <c:v>2.1538259132492899E-2</c:v>
                </c:pt>
                <c:pt idx="2026">
                  <c:v>2.1530645189991066E-2</c:v>
                </c:pt>
                <c:pt idx="2027">
                  <c:v>2.1523046611073703E-2</c:v>
                </c:pt>
                <c:pt idx="2028">
                  <c:v>2.151546339556594E-2</c:v>
                </c:pt>
                <c:pt idx="2029">
                  <c:v>2.1507895543293354E-2</c:v>
                </c:pt>
                <c:pt idx="2030">
                  <c:v>2.1500343054083281E-2</c:v>
                </c:pt>
                <c:pt idx="2031">
                  <c:v>2.1492805927760858E-2</c:v>
                </c:pt>
                <c:pt idx="2032">
                  <c:v>2.1485186037250314E-2</c:v>
                </c:pt>
                <c:pt idx="2033">
                  <c:v>2.1477481609536827E-2</c:v>
                </c:pt>
                <c:pt idx="2034">
                  <c:v>2.1469988594588488E-2</c:v>
                </c:pt>
                <c:pt idx="2035">
                  <c:v>2.1462510938723957E-2</c:v>
                </c:pt>
                <c:pt idx="2036">
                  <c:v>2.1455048641773528E-2</c:v>
                </c:pt>
                <c:pt idx="2037">
                  <c:v>2.1447702995276569E-2</c:v>
                </c:pt>
                <c:pt idx="2038">
                  <c:v>2.1440272078426054E-2</c:v>
                </c:pt>
                <c:pt idx="2039">
                  <c:v>2.1432856521020026E-2</c:v>
                </c:pt>
                <c:pt idx="2040">
                  <c:v>2.1425456322890165E-2</c:v>
                </c:pt>
                <c:pt idx="2041">
                  <c:v>2.1417967534848804E-2</c:v>
                </c:pt>
                <c:pt idx="2042">
                  <c:v>2.141059738785726E-2</c:v>
                </c:pt>
                <c:pt idx="2043">
                  <c:v>2.1403242598607559E-2</c:v>
                </c:pt>
                <c:pt idx="2044">
                  <c:v>2.139590316693403E-2</c:v>
                </c:pt>
                <c:pt idx="2045">
                  <c:v>2.138857909267099E-2</c:v>
                </c:pt>
                <c:pt idx="2046">
                  <c:v>2.1381377669526903E-2</c:v>
                </c:pt>
                <c:pt idx="2047">
                  <c:v>2.1374084981645988E-2</c:v>
                </c:pt>
                <c:pt idx="2048">
                  <c:v>2.1366807651706198E-2</c:v>
                </c:pt>
                <c:pt idx="2049">
                  <c:v>2.1358509508635357E-2</c:v>
                </c:pt>
                <c:pt idx="2050">
                  <c:v>2.1351155003221999E-2</c:v>
                </c:pt>
                <c:pt idx="2051">
                  <c:v>2.1343925263719605E-2</c:v>
                </c:pt>
                <c:pt idx="2052">
                  <c:v>2.1336710880454544E-2</c:v>
                </c:pt>
                <c:pt idx="2053">
                  <c:v>2.1329511853262491E-2</c:v>
                </c:pt>
                <c:pt idx="2054">
                  <c:v>2.132232818198225E-2</c:v>
                </c:pt>
                <c:pt idx="2055">
                  <c:v>2.1315159866449929E-2</c:v>
                </c:pt>
                <c:pt idx="2056">
                  <c:v>2.1308006906504789E-2</c:v>
                </c:pt>
                <c:pt idx="2057">
                  <c:v>2.1300869301985628E-2</c:v>
                </c:pt>
                <c:pt idx="2058">
                  <c:v>2.1293978170350072E-2</c:v>
                </c:pt>
                <c:pt idx="2059">
                  <c:v>2.1287221901032216E-2</c:v>
                </c:pt>
                <c:pt idx="2060">
                  <c:v>2.1280133790444352E-2</c:v>
                </c:pt>
                <c:pt idx="2061">
                  <c:v>2.1273061039714512E-2</c:v>
                </c:pt>
                <c:pt idx="2062">
                  <c:v>2.1266003648677985E-2</c:v>
                </c:pt>
                <c:pt idx="2063">
                  <c:v>2.1258604112977933E-2</c:v>
                </c:pt>
                <c:pt idx="2064">
                  <c:v>2.1251575371137095E-2</c:v>
                </c:pt>
                <c:pt idx="2065">
                  <c:v>2.1244561985464584E-2</c:v>
                </c:pt>
                <c:pt idx="2066">
                  <c:v>2.1237563955800957E-2</c:v>
                </c:pt>
                <c:pt idx="2067">
                  <c:v>2.1230947083183474E-2</c:v>
                </c:pt>
                <c:pt idx="2068">
                  <c:v>2.1223981846883282E-2</c:v>
                </c:pt>
                <c:pt idx="2069">
                  <c:v>2.1217031969137396E-2</c:v>
                </c:pt>
                <c:pt idx="2070">
                  <c:v>2.1210097449785907E-2</c:v>
                </c:pt>
                <c:pt idx="2071">
                  <c:v>2.120280414203899E-2</c:v>
                </c:pt>
                <c:pt idx="2072">
                  <c:v>2.1195898245086303E-2</c:v>
                </c:pt>
                <c:pt idx="2073">
                  <c:v>2.1189007703031327E-2</c:v>
                </c:pt>
                <c:pt idx="2074">
                  <c:v>2.1182132515717725E-2</c:v>
                </c:pt>
                <c:pt idx="2075">
                  <c:v>2.1175272682987838E-2</c:v>
                </c:pt>
                <c:pt idx="2076">
                  <c:v>2.1168812850956585E-2</c:v>
                </c:pt>
                <c:pt idx="2077">
                  <c:v>2.1161985835874763E-2</c:v>
                </c:pt>
                <c:pt idx="2078">
                  <c:v>2.1155174177909766E-2</c:v>
                </c:pt>
                <c:pt idx="2079">
                  <c:v>2.1148377876902991E-2</c:v>
                </c:pt>
                <c:pt idx="2080">
                  <c:v>2.11415969326967E-2</c:v>
                </c:pt>
                <c:pt idx="2081">
                  <c:v>2.1134831345133595E-2</c:v>
                </c:pt>
                <c:pt idx="2082">
                  <c:v>2.112808111405768E-2</c:v>
                </c:pt>
                <c:pt idx="2083">
                  <c:v>2.1121346239310355E-2</c:v>
                </c:pt>
                <c:pt idx="2084">
                  <c:v>2.1114225118961025E-2</c:v>
                </c:pt>
                <c:pt idx="2085">
                  <c:v>2.1107384391803281E-2</c:v>
                </c:pt>
                <c:pt idx="2086">
                  <c:v>2.1100692737518283E-2</c:v>
                </c:pt>
                <c:pt idx="2087">
                  <c:v>2.1094016434967697E-2</c:v>
                </c:pt>
                <c:pt idx="2088">
                  <c:v>2.1087355484000113E-2</c:v>
                </c:pt>
                <c:pt idx="2089">
                  <c:v>2.1081397044564024E-2</c:v>
                </c:pt>
                <c:pt idx="2090">
                  <c:v>2.1074217636428576E-2</c:v>
                </c:pt>
                <c:pt idx="2091">
                  <c:v>2.1067603455978457E-2</c:v>
                </c:pt>
                <c:pt idx="2092">
                  <c:v>2.1061004627498197E-2</c:v>
                </c:pt>
                <c:pt idx="2093">
                  <c:v>2.1054280997624963E-2</c:v>
                </c:pt>
                <c:pt idx="2094">
                  <c:v>2.1047712152991914E-2</c:v>
                </c:pt>
                <c:pt idx="2095">
                  <c:v>2.1041158658889603E-2</c:v>
                </c:pt>
                <c:pt idx="2096">
                  <c:v>2.1034620515170632E-2</c:v>
                </c:pt>
                <c:pt idx="2097">
                  <c:v>2.1028097721685821E-2</c:v>
                </c:pt>
                <c:pt idx="2098">
                  <c:v>2.1021734039555311E-2</c:v>
                </c:pt>
                <c:pt idx="2099">
                  <c:v>2.1015242670660288E-2</c:v>
                </c:pt>
                <c:pt idx="2100">
                  <c:v>2.1008766652539802E-2</c:v>
                </c:pt>
                <c:pt idx="2101">
                  <c:v>2.1001676594769158E-2</c:v>
                </c:pt>
                <c:pt idx="2102">
                  <c:v>2.0994794392116212E-2</c:v>
                </c:pt>
                <c:pt idx="2103">
                  <c:v>2.0988365889693123E-2</c:v>
                </c:pt>
                <c:pt idx="2104">
                  <c:v>2.0981952736454156E-2</c:v>
                </c:pt>
                <c:pt idx="2105">
                  <c:v>2.0975554932254142E-2</c:v>
                </c:pt>
                <c:pt idx="2106">
                  <c:v>2.0969172476947014E-2</c:v>
                </c:pt>
                <c:pt idx="2107">
                  <c:v>2.0962805370389387E-2</c:v>
                </c:pt>
                <c:pt idx="2108">
                  <c:v>2.09564536124352E-2</c:v>
                </c:pt>
                <c:pt idx="2109">
                  <c:v>2.0950117202941061E-2</c:v>
                </c:pt>
                <c:pt idx="2110">
                  <c:v>2.0943796141762689E-2</c:v>
                </c:pt>
                <c:pt idx="2111">
                  <c:v>2.0937950744800517E-2</c:v>
                </c:pt>
                <c:pt idx="2112">
                  <c:v>2.0931662592433578E-2</c:v>
                </c:pt>
                <c:pt idx="2113">
                  <c:v>2.0925389790870514E-2</c:v>
                </c:pt>
                <c:pt idx="2114">
                  <c:v>2.0919132339965885E-2</c:v>
                </c:pt>
                <c:pt idx="2115">
                  <c:v>2.0909016503738508E-2</c:v>
                </c:pt>
                <c:pt idx="2116">
                  <c:v>2.0902797041224896E-2</c:v>
                </c:pt>
                <c:pt idx="2117">
                  <c:v>2.0896592926918471E-2</c:v>
                </c:pt>
                <c:pt idx="2118">
                  <c:v>2.0890404160677511E-2</c:v>
                </c:pt>
                <c:pt idx="2119">
                  <c:v>2.0884390534277111E-2</c:v>
                </c:pt>
                <c:pt idx="2120">
                  <c:v>2.0878233209589883E-2</c:v>
                </c:pt>
                <c:pt idx="2121">
                  <c:v>2.0872091233511178E-2</c:v>
                </c:pt>
                <c:pt idx="2122">
                  <c:v>2.0865964605900046E-2</c:v>
                </c:pt>
                <c:pt idx="2123">
                  <c:v>2.0859690545522395E-2</c:v>
                </c:pt>
                <c:pt idx="2124">
                  <c:v>2.0853593864719806E-2</c:v>
                </c:pt>
                <c:pt idx="2125">
                  <c:v>2.0847512531000825E-2</c:v>
                </c:pt>
                <c:pt idx="2126">
                  <c:v>2.0841446544226393E-2</c:v>
                </c:pt>
                <c:pt idx="2127">
                  <c:v>2.0835561689949444E-2</c:v>
                </c:pt>
                <c:pt idx="2128">
                  <c:v>2.0829527150203635E-2</c:v>
                </c:pt>
                <c:pt idx="2129">
                  <c:v>2.0823507957948444E-2</c:v>
                </c:pt>
                <c:pt idx="2130">
                  <c:v>2.081750411304556E-2</c:v>
                </c:pt>
                <c:pt idx="2131">
                  <c:v>2.0811515615357119E-2</c:v>
                </c:pt>
                <c:pt idx="2132">
                  <c:v>2.080554246474613E-2</c:v>
                </c:pt>
                <c:pt idx="2133">
                  <c:v>2.0799584661076054E-2</c:v>
                </c:pt>
                <c:pt idx="2134">
                  <c:v>2.0793642204208578E-2</c:v>
                </c:pt>
                <c:pt idx="2135">
                  <c:v>2.0787715094008483E-2</c:v>
                </c:pt>
                <c:pt idx="2136">
                  <c:v>2.0781285762050374E-2</c:v>
                </c:pt>
                <c:pt idx="2137">
                  <c:v>2.0775387058633282E-2</c:v>
                </c:pt>
                <c:pt idx="2138">
                  <c:v>2.0769503698615081E-2</c:v>
                </c:pt>
                <c:pt idx="2139">
                  <c:v>2.0763635681864571E-2</c:v>
                </c:pt>
                <c:pt idx="2140">
                  <c:v>2.0757783008247873E-2</c:v>
                </c:pt>
                <c:pt idx="2141">
                  <c:v>2.0752121940183981E-2</c:v>
                </c:pt>
                <c:pt idx="2142">
                  <c:v>2.0746300719130882E-2</c:v>
                </c:pt>
                <c:pt idx="2143">
                  <c:v>2.0740494841766342E-2</c:v>
                </c:pt>
                <c:pt idx="2144">
                  <c:v>2.0734704307958998E-2</c:v>
                </c:pt>
                <c:pt idx="2145">
                  <c:v>2.0728929117577483E-2</c:v>
                </c:pt>
                <c:pt idx="2146">
                  <c:v>2.0722989164996378E-2</c:v>
                </c:pt>
                <c:pt idx="2147">
                  <c:v>2.0717243889641065E-2</c:v>
                </c:pt>
                <c:pt idx="2148">
                  <c:v>2.0711513956372229E-2</c:v>
                </c:pt>
                <c:pt idx="2149">
                  <c:v>2.0705981787692611E-2</c:v>
                </c:pt>
                <c:pt idx="2150">
                  <c:v>2.0700283312480427E-2</c:v>
                </c:pt>
                <c:pt idx="2151">
                  <c:v>2.069460017991211E-2</c:v>
                </c:pt>
                <c:pt idx="2152">
                  <c:v>2.0688932389860297E-2</c:v>
                </c:pt>
                <c:pt idx="2153">
                  <c:v>2.0683279942193624E-2</c:v>
                </c:pt>
                <c:pt idx="2154">
                  <c:v>2.0677456533367944E-2</c:v>
                </c:pt>
                <c:pt idx="2155">
                  <c:v>2.0671833991105726E-2</c:v>
                </c:pt>
                <c:pt idx="2156">
                  <c:v>2.0666226789905491E-2</c:v>
                </c:pt>
                <c:pt idx="2157">
                  <c:v>2.0660634929640521E-2</c:v>
                </c:pt>
                <c:pt idx="2158">
                  <c:v>2.0655058410184987E-2</c:v>
                </c:pt>
                <c:pt idx="2159">
                  <c:v>2.0649497231412624E-2</c:v>
                </c:pt>
                <c:pt idx="2160">
                  <c:v>2.0643951393197156E-2</c:v>
                </c:pt>
                <c:pt idx="2161">
                  <c:v>2.0638420895415E-2</c:v>
                </c:pt>
                <c:pt idx="2162">
                  <c:v>2.0633483670069175E-2</c:v>
                </c:pt>
                <c:pt idx="2163">
                  <c:v>2.0627986212605292E-2</c:v>
                </c:pt>
                <c:pt idx="2164">
                  <c:v>2.0622504098007546E-2</c:v>
                </c:pt>
                <c:pt idx="2165">
                  <c:v>2.0617037326149074E-2</c:v>
                </c:pt>
                <c:pt idx="2166">
                  <c:v>2.0611585896904348E-2</c:v>
                </c:pt>
                <c:pt idx="2167">
                  <c:v>2.0605953140681196E-2</c:v>
                </c:pt>
                <c:pt idx="2168">
                  <c:v>2.0600531604893182E-2</c:v>
                </c:pt>
                <c:pt idx="2169">
                  <c:v>2.0595125410412349E-2</c:v>
                </c:pt>
                <c:pt idx="2170">
                  <c:v>2.0589734557115578E-2</c:v>
                </c:pt>
                <c:pt idx="2171">
                  <c:v>2.0584558885523577E-2</c:v>
                </c:pt>
                <c:pt idx="2172">
                  <c:v>2.057919950934757E-2</c:v>
                </c:pt>
                <c:pt idx="2173">
                  <c:v>2.057385547491802E-2</c:v>
                </c:pt>
                <c:pt idx="2174">
                  <c:v>2.0568526782110279E-2</c:v>
                </c:pt>
                <c:pt idx="2175">
                  <c:v>2.0563010404101602E-2</c:v>
                </c:pt>
                <c:pt idx="2176">
                  <c:v>2.0557711595338746E-2</c:v>
                </c:pt>
                <c:pt idx="2177">
                  <c:v>2.055242812690564E-2</c:v>
                </c:pt>
                <c:pt idx="2178">
                  <c:v>2.0547159998682268E-2</c:v>
                </c:pt>
                <c:pt idx="2179">
                  <c:v>2.0541907210549055E-2</c:v>
                </c:pt>
                <c:pt idx="2180">
                  <c:v>2.0536876792524913E-2</c:v>
                </c:pt>
                <c:pt idx="2181">
                  <c:v>2.053165548767381E-2</c:v>
                </c:pt>
                <c:pt idx="2182">
                  <c:v>2.0526449523476802E-2</c:v>
                </c:pt>
                <c:pt idx="2183">
                  <c:v>2.0521258899815407E-2</c:v>
                </c:pt>
                <c:pt idx="2184">
                  <c:v>2.0516083616570254E-2</c:v>
                </c:pt>
                <c:pt idx="2185">
                  <c:v>2.0510923673621541E-2</c:v>
                </c:pt>
                <c:pt idx="2186">
                  <c:v>2.0505779070851656E-2</c:v>
                </c:pt>
                <c:pt idx="2187">
                  <c:v>2.0500649808142996E-2</c:v>
                </c:pt>
                <c:pt idx="2188">
                  <c:v>2.049489569075897E-2</c:v>
                </c:pt>
                <c:pt idx="2189">
                  <c:v>2.04897946756597E-2</c:v>
                </c:pt>
                <c:pt idx="2190">
                  <c:v>2.0484708997513233E-2</c:v>
                </c:pt>
                <c:pt idx="2191">
                  <c:v>2.047963865620404E-2</c:v>
                </c:pt>
                <c:pt idx="2192">
                  <c:v>2.0474583651617945E-2</c:v>
                </c:pt>
                <c:pt idx="2193">
                  <c:v>2.046976135858454E-2</c:v>
                </c:pt>
                <c:pt idx="2194">
                  <c:v>2.0464737842294401E-2</c:v>
                </c:pt>
                <c:pt idx="2195">
                  <c:v>2.0459729663301743E-2</c:v>
                </c:pt>
                <c:pt idx="2196">
                  <c:v>2.045473682149257E-2</c:v>
                </c:pt>
                <c:pt idx="2197">
                  <c:v>2.0449759316753767E-2</c:v>
                </c:pt>
                <c:pt idx="2198">
                  <c:v>2.0444575688920857E-2</c:v>
                </c:pt>
                <c:pt idx="2199">
                  <c:v>2.0439628038220841E-2</c:v>
                </c:pt>
                <c:pt idx="2200">
                  <c:v>2.0434695723339873E-2</c:v>
                </c:pt>
                <c:pt idx="2201">
                  <c:v>2.0430002666250828E-2</c:v>
                </c:pt>
                <c:pt idx="2202">
                  <c:v>2.0425101845177068E-2</c:v>
                </c:pt>
                <c:pt idx="2203">
                  <c:v>2.0420216360501266E-2</c:v>
                </c:pt>
                <c:pt idx="2204">
                  <c:v>2.0415346212111649E-2</c:v>
                </c:pt>
                <c:pt idx="2205">
                  <c:v>2.0409799107223806E-2</c:v>
                </c:pt>
                <c:pt idx="2206">
                  <c:v>2.0404733660153003E-2</c:v>
                </c:pt>
                <c:pt idx="2207">
                  <c:v>2.0399910883625836E-2</c:v>
                </c:pt>
                <c:pt idx="2208">
                  <c:v>2.0395103442022181E-2</c:v>
                </c:pt>
                <c:pt idx="2209">
                  <c:v>2.0390311335232777E-2</c:v>
                </c:pt>
                <c:pt idx="2210">
                  <c:v>2.038553456315061E-2</c:v>
                </c:pt>
                <c:pt idx="2211">
                  <c:v>2.0380773125667318E-2</c:v>
                </c:pt>
                <c:pt idx="2212">
                  <c:v>2.0376027022674544E-2</c:v>
                </c:pt>
                <c:pt idx="2213">
                  <c:v>2.037129625406706E-2</c:v>
                </c:pt>
                <c:pt idx="2214">
                  <c:v>2.0367285498979395E-2</c:v>
                </c:pt>
                <c:pt idx="2215">
                  <c:v>2.0362587902442348E-2</c:v>
                </c:pt>
                <c:pt idx="2216">
                  <c:v>2.0357905642679752E-2</c:v>
                </c:pt>
                <c:pt idx="2217">
                  <c:v>2.0353238719585005E-2</c:v>
                </c:pt>
                <c:pt idx="2218">
                  <c:v>2.0348587133050638E-2</c:v>
                </c:pt>
                <c:pt idx="2219">
                  <c:v>2.0343711719097331E-2</c:v>
                </c:pt>
                <c:pt idx="2220">
                  <c:v>2.0339089966196697E-2</c:v>
                </c:pt>
                <c:pt idx="2221">
                  <c:v>2.0334483548636376E-2</c:v>
                </c:pt>
                <c:pt idx="2222">
                  <c:v>2.0329892466310964E-2</c:v>
                </c:pt>
                <c:pt idx="2223">
                  <c:v>2.0325559245055486E-2</c:v>
                </c:pt>
                <c:pt idx="2224">
                  <c:v>2.0320999675651978E-2</c:v>
                </c:pt>
                <c:pt idx="2225">
                  <c:v>2.0316455442069743E-2</c:v>
                </c:pt>
                <c:pt idx="2226">
                  <c:v>2.0311926544202628E-2</c:v>
                </c:pt>
                <c:pt idx="2227">
                  <c:v>2.0307167079562247E-2</c:v>
                </c:pt>
                <c:pt idx="2228">
                  <c:v>2.0302668006461144E-2</c:v>
                </c:pt>
                <c:pt idx="2229">
                  <c:v>2.0298184267869963E-2</c:v>
                </c:pt>
                <c:pt idx="2230">
                  <c:v>2.0293715863685068E-2</c:v>
                </c:pt>
                <c:pt idx="2231">
                  <c:v>2.0289262793805933E-2</c:v>
                </c:pt>
                <c:pt idx="2232">
                  <c:v>2.0285075201245537E-2</c:v>
                </c:pt>
                <c:pt idx="2233">
                  <c:v>2.0280653650500947E-2</c:v>
                </c:pt>
                <c:pt idx="2234">
                  <c:v>2.0276247434650885E-2</c:v>
                </c:pt>
                <c:pt idx="2235">
                  <c:v>2.0271856553594481E-2</c:v>
                </c:pt>
                <c:pt idx="2236">
                  <c:v>2.0267481007230866E-2</c:v>
                </c:pt>
                <c:pt idx="2237">
                  <c:v>2.0263120795459173E-2</c:v>
                </c:pt>
                <c:pt idx="2238">
                  <c:v>2.0258775918179858E-2</c:v>
                </c:pt>
                <c:pt idx="2239">
                  <c:v>2.0254446375293379E-2</c:v>
                </c:pt>
                <c:pt idx="2240">
                  <c:v>2.0249361516878568E-2</c:v>
                </c:pt>
                <c:pt idx="2241">
                  <c:v>2.0245060068935738E-2</c:v>
                </c:pt>
                <c:pt idx="2242">
                  <c:v>2.0240773952421125E-2</c:v>
                </c:pt>
                <c:pt idx="2243">
                  <c:v>2.0236503167237123E-2</c:v>
                </c:pt>
                <c:pt idx="2244">
                  <c:v>2.0232247713287903E-2</c:v>
                </c:pt>
                <c:pt idx="2245">
                  <c:v>2.022826867984653E-2</c:v>
                </c:pt>
                <c:pt idx="2246">
                  <c:v>2.0224044750253623E-2</c:v>
                </c:pt>
                <c:pt idx="2247">
                  <c:v>2.0219836152495143E-2</c:v>
                </c:pt>
                <c:pt idx="2248">
                  <c:v>2.0215642886474462E-2</c:v>
                </c:pt>
                <c:pt idx="2249">
                  <c:v>2.0211200408713794E-2</c:v>
                </c:pt>
                <c:pt idx="2250">
                  <c:v>2.0207036940167719E-2</c:v>
                </c:pt>
                <c:pt idx="2251">
                  <c:v>2.0202888802191489E-2</c:v>
                </c:pt>
                <c:pt idx="2252">
                  <c:v>2.0198755994690624E-2</c:v>
                </c:pt>
                <c:pt idx="2253">
                  <c:v>2.0194906529136913E-2</c:v>
                </c:pt>
                <c:pt idx="2254">
                  <c:v>2.0190805251563162E-2</c:v>
                </c:pt>
                <c:pt idx="2255">
                  <c:v>2.018671930506815E-2</c:v>
                </c:pt>
                <c:pt idx="2256">
                  <c:v>2.0182648689561478E-2</c:v>
                </c:pt>
                <c:pt idx="2257">
                  <c:v>2.017859340494919E-2</c:v>
                </c:pt>
                <c:pt idx="2258">
                  <c:v>2.0174281084482971E-2</c:v>
                </c:pt>
                <c:pt idx="2259">
                  <c:v>2.0170255587721567E-2</c:v>
                </c:pt>
                <c:pt idx="2260">
                  <c:v>2.0166245420699846E-2</c:v>
                </c:pt>
                <c:pt idx="2261">
                  <c:v>2.016225058332646E-2</c:v>
                </c:pt>
                <c:pt idx="2262">
                  <c:v>2.0158271075511856E-2</c:v>
                </c:pt>
                <c:pt idx="2263">
                  <c:v>2.0154306897165585E-2</c:v>
                </c:pt>
                <c:pt idx="2264">
                  <c:v>2.0150358048199438E-2</c:v>
                </c:pt>
                <c:pt idx="2265">
                  <c:v>2.0146424528523412E-2</c:v>
                </c:pt>
                <c:pt idx="2266">
                  <c:v>2.0143344763052764E-2</c:v>
                </c:pt>
                <c:pt idx="2267">
                  <c:v>2.0139444544106103E-2</c:v>
                </c:pt>
                <c:pt idx="2268">
                  <c:v>2.0135559656813882E-2</c:v>
                </c:pt>
                <c:pt idx="2269">
                  <c:v>2.0131690101087122E-2</c:v>
                </c:pt>
                <c:pt idx="2270">
                  <c:v>2.0127835876836406E-2</c:v>
                </c:pt>
                <c:pt idx="2271">
                  <c:v>2.0123713001188606E-2</c:v>
                </c:pt>
                <c:pt idx="2272">
                  <c:v>2.0119888554328821E-2</c:v>
                </c:pt>
                <c:pt idx="2273">
                  <c:v>2.011607943780707E-2</c:v>
                </c:pt>
                <c:pt idx="2274">
                  <c:v>2.0112285651536988E-2</c:v>
                </c:pt>
                <c:pt idx="2275">
                  <c:v>2.0108794724645093E-2</c:v>
                </c:pt>
                <c:pt idx="2276">
                  <c:v>2.0105032487408175E-2</c:v>
                </c:pt>
                <c:pt idx="2277">
                  <c:v>2.0101285581035053E-2</c:v>
                </c:pt>
                <c:pt idx="2278">
                  <c:v>2.0097554005440273E-2</c:v>
                </c:pt>
                <c:pt idx="2279">
                  <c:v>2.0093546670931915E-2</c:v>
                </c:pt>
                <c:pt idx="2280">
                  <c:v>2.0089844864360936E-2</c:v>
                </c:pt>
                <c:pt idx="2281">
                  <c:v>2.0086158387443744E-2</c:v>
                </c:pt>
                <c:pt idx="2282">
                  <c:v>2.0082487240093979E-2</c:v>
                </c:pt>
                <c:pt idx="2283">
                  <c:v>2.0078831422228383E-2</c:v>
                </c:pt>
                <c:pt idx="2284">
                  <c:v>2.007548649345799E-2</c:v>
                </c:pt>
                <c:pt idx="2285">
                  <c:v>2.0071862230937047E-2</c:v>
                </c:pt>
                <c:pt idx="2286">
                  <c:v>2.0068253298519651E-2</c:v>
                </c:pt>
                <c:pt idx="2287">
                  <c:v>2.0064659696122991E-2</c:v>
                </c:pt>
                <c:pt idx="2288">
                  <c:v>2.0061081423664261E-2</c:v>
                </c:pt>
                <c:pt idx="2289">
                  <c:v>2.0057518481061975E-2</c:v>
                </c:pt>
                <c:pt idx="2290">
                  <c:v>2.0053970868234641E-2</c:v>
                </c:pt>
                <c:pt idx="2291">
                  <c:v>2.0050438585099459E-2</c:v>
                </c:pt>
                <c:pt idx="2292">
                  <c:v>2.0046618874588907E-2</c:v>
                </c:pt>
                <c:pt idx="2293">
                  <c:v>2.0042812783990172E-2</c:v>
                </c:pt>
                <c:pt idx="2294">
                  <c:v>2.0039324680712255E-2</c:v>
                </c:pt>
                <c:pt idx="2295">
                  <c:v>2.003585190507573E-2</c:v>
                </c:pt>
                <c:pt idx="2296">
                  <c:v>2.0032394457001786E-2</c:v>
                </c:pt>
                <c:pt idx="2297">
                  <c:v>2.0029259521894171E-2</c:v>
                </c:pt>
                <c:pt idx="2298">
                  <c:v>2.0025833636479157E-2</c:v>
                </c:pt>
                <c:pt idx="2299">
                  <c:v>2.0022423079255999E-2</c:v>
                </c:pt>
                <c:pt idx="2300">
                  <c:v>2.001902785014675E-2</c:v>
                </c:pt>
                <c:pt idx="2301">
                  <c:v>2.0015337127344976E-2</c:v>
                </c:pt>
                <c:pt idx="2302">
                  <c:v>2.0011971643013098E-2</c:v>
                </c:pt>
                <c:pt idx="2303">
                  <c:v>2.0008621485702302E-2</c:v>
                </c:pt>
                <c:pt idx="2304">
                  <c:v>2.0005286655336883E-2</c:v>
                </c:pt>
                <c:pt idx="2305">
                  <c:v>2.0001967151841139E-2</c:v>
                </c:pt>
                <c:pt idx="2306">
                  <c:v>1.9998978361564404E-2</c:v>
                </c:pt>
                <c:pt idx="2307">
                  <c:v>1.9995690427101025E-2</c:v>
                </c:pt>
                <c:pt idx="2308">
                  <c:v>1.9992417820141713E-2</c:v>
                </c:pt>
                <c:pt idx="2309">
                  <c:v>1.9989160540610739E-2</c:v>
                </c:pt>
                <c:pt idx="2310">
                  <c:v>1.9985599534773999E-2</c:v>
                </c:pt>
                <c:pt idx="2311">
                  <c:v>1.9982371990923033E-2</c:v>
                </c:pt>
                <c:pt idx="2312">
                  <c:v>1.9979159773421622E-2</c:v>
                </c:pt>
                <c:pt idx="2313">
                  <c:v>1.9975962882196736E-2</c:v>
                </c:pt>
                <c:pt idx="2314">
                  <c:v>1.997278131717534E-2</c:v>
                </c:pt>
                <c:pt idx="2315">
                  <c:v>1.9969615078285746E-2</c:v>
                </c:pt>
                <c:pt idx="2316">
                  <c:v>1.9966464165455805E-2</c:v>
                </c:pt>
                <c:pt idx="2317">
                  <c:v>1.9963328578612941E-2</c:v>
                </c:pt>
                <c:pt idx="2318">
                  <c:v>1.9960208317688126E-2</c:v>
                </c:pt>
                <c:pt idx="2319">
                  <c:v>1.9957758193279041E-2</c:v>
                </c:pt>
                <c:pt idx="2320">
                  <c:v>1.9954670437413662E-2</c:v>
                </c:pt>
                <c:pt idx="2321">
                  <c:v>1.9951598008963206E-2</c:v>
                </c:pt>
                <c:pt idx="2322">
                  <c:v>1.994854090785764E-2</c:v>
                </c:pt>
                <c:pt idx="2323">
                  <c:v>1.9945167966238263E-2</c:v>
                </c:pt>
                <c:pt idx="2324">
                  <c:v>1.9942140589418757E-2</c:v>
                </c:pt>
                <c:pt idx="2325">
                  <c:v>1.9939128538881426E-2</c:v>
                </c:pt>
                <c:pt idx="2326">
                  <c:v>1.9936131814556297E-2</c:v>
                </c:pt>
                <c:pt idx="2327">
                  <c:v>1.9933485310045317E-2</c:v>
                </c:pt>
                <c:pt idx="2328">
                  <c:v>1.9930520171542759E-2</c:v>
                </c:pt>
                <c:pt idx="2329">
                  <c:v>1.9927570359901458E-2</c:v>
                </c:pt>
                <c:pt idx="2330">
                  <c:v>1.9924635875052252E-2</c:v>
                </c:pt>
                <c:pt idx="2331">
                  <c:v>1.992171671692864E-2</c:v>
                </c:pt>
                <c:pt idx="2332">
                  <c:v>1.9918473315273348E-2</c:v>
                </c:pt>
                <c:pt idx="2333">
                  <c:v>1.9915583872543868E-2</c:v>
                </c:pt>
                <c:pt idx="2334">
                  <c:v>1.9912709755489817E-2</c:v>
                </c:pt>
                <c:pt idx="2335">
                  <c:v>1.9910193350355453E-2</c:v>
                </c:pt>
                <c:pt idx="2336">
                  <c:v>1.9907350824861243E-2</c:v>
                </c:pt>
                <c:pt idx="2337">
                  <c:v>1.9904523625697078E-2</c:v>
                </c:pt>
                <c:pt idx="2338">
                  <c:v>1.9901711752795571E-2</c:v>
                </c:pt>
                <c:pt idx="2339">
                  <c:v>1.9898915206094173E-2</c:v>
                </c:pt>
                <c:pt idx="2340">
                  <c:v>1.9896133985528138E-2</c:v>
                </c:pt>
                <c:pt idx="2341">
                  <c:v>1.9893368091033595E-2</c:v>
                </c:pt>
                <c:pt idx="2342">
                  <c:v>1.9890617522546675E-2</c:v>
                </c:pt>
                <c:pt idx="2343">
                  <c:v>1.9887882280005716E-2</c:v>
                </c:pt>
                <c:pt idx="2344">
                  <c:v>1.9885162363346406E-2</c:v>
                </c:pt>
                <c:pt idx="2345">
                  <c:v>1.9881402597085918E-2</c:v>
                </c:pt>
                <c:pt idx="2346">
                  <c:v>1.9878710485703732E-2</c:v>
                </c:pt>
                <c:pt idx="2347">
                  <c:v>1.9876033697480807E-2</c:v>
                </c:pt>
                <c:pt idx="2348">
                  <c:v>1.9873372232356246E-2</c:v>
                </c:pt>
                <c:pt idx="2349">
                  <c:v>1.9871081511719027E-2</c:v>
                </c:pt>
                <c:pt idx="2350">
                  <c:v>1.9868451644645929E-2</c:v>
                </c:pt>
                <c:pt idx="2351">
                  <c:v>1.9865837101336919E-2</c:v>
                </c:pt>
                <c:pt idx="2352">
                  <c:v>1.9863237881732328E-2</c:v>
                </c:pt>
                <c:pt idx="2353">
                  <c:v>1.9860653985772928E-2</c:v>
                </c:pt>
                <c:pt idx="2354">
                  <c:v>1.9857725223336852E-2</c:v>
                </c:pt>
                <c:pt idx="2355">
                  <c:v>1.9855171018239168E-2</c:v>
                </c:pt>
                <c:pt idx="2356">
                  <c:v>1.9852632135768794E-2</c:v>
                </c:pt>
                <c:pt idx="2357">
                  <c:v>1.9850108575868865E-2</c:v>
                </c:pt>
                <c:pt idx="2358">
                  <c:v>1.9847964358618294E-2</c:v>
                </c:pt>
                <c:pt idx="2359">
                  <c:v>1.9845472403313014E-2</c:v>
                </c:pt>
                <c:pt idx="2360">
                  <c:v>1.9842995771249473E-2</c:v>
                </c:pt>
                <c:pt idx="2361">
                  <c:v>1.9839834045719047E-2</c:v>
                </c:pt>
                <c:pt idx="2362">
                  <c:v>1.9837024299263831E-2</c:v>
                </c:pt>
                <c:pt idx="2363">
                  <c:v>1.9834597051372593E-2</c:v>
                </c:pt>
                <c:pt idx="2364">
                  <c:v>1.9832185125645673E-2</c:v>
                </c:pt>
                <c:pt idx="2365">
                  <c:v>1.9829788522026652E-2</c:v>
                </c:pt>
                <c:pt idx="2366">
                  <c:v>1.9827407240462693E-2</c:v>
                </c:pt>
                <c:pt idx="2367">
                  <c:v>1.9825041280899614E-2</c:v>
                </c:pt>
                <c:pt idx="2368">
                  <c:v>1.9822690643284579E-2</c:v>
                </c:pt>
                <c:pt idx="2369">
                  <c:v>1.9820355327563856E-2</c:v>
                </c:pt>
                <c:pt idx="2370">
                  <c:v>1.981841120177847E-2</c:v>
                </c:pt>
                <c:pt idx="2371">
                  <c:v>1.9817238651909073E-2</c:v>
                </c:pt>
                <c:pt idx="2372">
                  <c:v>1.9814953185376932E-2</c:v>
                </c:pt>
                <c:pt idx="2373">
                  <c:v>1.9812683043882961E-2</c:v>
                </c:pt>
                <c:pt idx="2374">
                  <c:v>1.9810428227375027E-2</c:v>
                </c:pt>
                <c:pt idx="2375">
                  <c:v>1.9806152806988848E-2</c:v>
                </c:pt>
                <c:pt idx="2376">
                  <c:v>1.9803935447554932E-2</c:v>
                </c:pt>
                <c:pt idx="2377">
                  <c:v>1.9801733411248586E-2</c:v>
                </c:pt>
                <c:pt idx="2378">
                  <c:v>1.9799546698020209E-2</c:v>
                </c:pt>
                <c:pt idx="2379">
                  <c:v>1.9797760708706511E-2</c:v>
                </c:pt>
                <c:pt idx="2380">
                  <c:v>1.9795605619671492E-2</c:v>
                </c:pt>
                <c:pt idx="2381">
                  <c:v>1.9793465854401233E-2</c:v>
                </c:pt>
                <c:pt idx="2382">
                  <c:v>1.9791341412847278E-2</c:v>
                </c:pt>
                <c:pt idx="2383">
                  <c:v>1.9788842976308653E-2</c:v>
                </c:pt>
                <c:pt idx="2384">
                  <c:v>1.9786748200510421E-2</c:v>
                </c:pt>
                <c:pt idx="2385">
                  <c:v>1.9784668747448254E-2</c:v>
                </c:pt>
                <c:pt idx="2386">
                  <c:v>1.9782604617074324E-2</c:v>
                </c:pt>
                <c:pt idx="2387">
                  <c:v>1.9781342417160896E-2</c:v>
                </c:pt>
                <c:pt idx="2388">
                  <c:v>1.9778916558851795E-2</c:v>
                </c:pt>
                <c:pt idx="2389">
                  <c:v>1.9776899381964586E-2</c:v>
                </c:pt>
                <c:pt idx="2390">
                  <c:v>1.9774897528412234E-2</c:v>
                </c:pt>
                <c:pt idx="2391">
                  <c:v>1.9772910998150258E-2</c:v>
                </c:pt>
                <c:pt idx="2392">
                  <c:v>1.9770939791132841E-2</c:v>
                </c:pt>
                <c:pt idx="2393">
                  <c:v>1.976898390731462E-2</c:v>
                </c:pt>
                <c:pt idx="2394">
                  <c:v>1.9767043346650227E-2</c:v>
                </c:pt>
                <c:pt idx="2395">
                  <c:v>1.9765118109095172E-2</c:v>
                </c:pt>
                <c:pt idx="2396">
                  <c:v>1.9762002091569066E-2</c:v>
                </c:pt>
                <c:pt idx="2397">
                  <c:v>1.9760104523340791E-2</c:v>
                </c:pt>
                <c:pt idx="2398">
                  <c:v>1.9758222275595459E-2</c:v>
                </c:pt>
                <c:pt idx="2399">
                  <c:v>1.9756355348289185E-2</c:v>
                </c:pt>
                <c:pt idx="2400">
                  <c:v>1.9754909640024913E-2</c:v>
                </c:pt>
                <c:pt idx="2401">
                  <c:v>1.9753074348938242E-2</c:v>
                </c:pt>
                <c:pt idx="2402">
                  <c:v>1.9751254378997243E-2</c:v>
                </c:pt>
                <c:pt idx="2403">
                  <c:v>1.9749449730160948E-2</c:v>
                </c:pt>
                <c:pt idx="2404">
                  <c:v>1.9747660402387495E-2</c:v>
                </c:pt>
                <c:pt idx="2405">
                  <c:v>1.9745886395636365E-2</c:v>
                </c:pt>
                <c:pt idx="2406">
                  <c:v>1.9743715825956683E-2</c:v>
                </c:pt>
                <c:pt idx="2407">
                  <c:v>1.9741971460678992E-2</c:v>
                </c:pt>
                <c:pt idx="2408">
                  <c:v>1.9740656301118337E-2</c:v>
                </c:pt>
                <c:pt idx="2409">
                  <c:v>1.9738943578058377E-2</c:v>
                </c:pt>
                <c:pt idx="2410">
                  <c:v>1.9737246175823023E-2</c:v>
                </c:pt>
                <c:pt idx="2411">
                  <c:v>1.9735564094374422E-2</c:v>
                </c:pt>
                <c:pt idx="2412">
                  <c:v>1.9733897333672937E-2</c:v>
                </c:pt>
                <c:pt idx="2413">
                  <c:v>1.9732245893682502E-2</c:v>
                </c:pt>
                <c:pt idx="2414">
                  <c:v>1.97301898636131E-2</c:v>
                </c:pt>
                <c:pt idx="2415">
                  <c:v>1.9728568057844391E-2</c:v>
                </c:pt>
                <c:pt idx="2416">
                  <c:v>1.9726961571846668E-2</c:v>
                </c:pt>
                <c:pt idx="2417">
                  <c:v>1.9725370405582768E-2</c:v>
                </c:pt>
                <c:pt idx="2418">
                  <c:v>1.9723794559016874E-2</c:v>
                </c:pt>
                <c:pt idx="2419">
                  <c:v>1.9722234032113158E-2</c:v>
                </c:pt>
                <c:pt idx="2420">
                  <c:v>1.9720688824836699E-2</c:v>
                </c:pt>
                <c:pt idx="2421">
                  <c:v>1.9719158937153463E-2</c:v>
                </c:pt>
                <c:pt idx="2422">
                  <c:v>1.9718928677546928E-2</c:v>
                </c:pt>
                <c:pt idx="2423">
                  <c:v>1.971743247041598E-2</c:v>
                </c:pt>
                <c:pt idx="2424">
                  <c:v>1.9715951585255766E-2</c:v>
                </c:pt>
                <c:pt idx="2425">
                  <c:v>1.9714486022034561E-2</c:v>
                </c:pt>
                <c:pt idx="2426">
                  <c:v>1.9712603504948419E-2</c:v>
                </c:pt>
                <c:pt idx="2427">
                  <c:v>1.9711167568255375E-2</c:v>
                </c:pt>
                <c:pt idx="2428">
                  <c:v>1.9709746952573843E-2</c:v>
                </c:pt>
                <c:pt idx="2429">
                  <c:v>1.9708341657870158E-2</c:v>
                </c:pt>
                <c:pt idx="2430">
                  <c:v>1.9706951684113769E-2</c:v>
                </c:pt>
                <c:pt idx="2431">
                  <c:v>1.9706014401531281E-2</c:v>
                </c:pt>
                <c:pt idx="2432">
                  <c:v>1.9704656090950259E-2</c:v>
                </c:pt>
                <c:pt idx="2433">
                  <c:v>1.9703313102047051E-2</c:v>
                </c:pt>
                <c:pt idx="2434">
                  <c:v>1.9701985434791708E-2</c:v>
                </c:pt>
                <c:pt idx="2435">
                  <c:v>1.9700231628433554E-2</c:v>
                </c:pt>
                <c:pt idx="2436">
                  <c:v>1.9698933579702798E-2</c:v>
                </c:pt>
                <c:pt idx="2437">
                  <c:v>1.9697650851704097E-2</c:v>
                </c:pt>
                <c:pt idx="2438">
                  <c:v>1.9696383444408664E-2</c:v>
                </c:pt>
                <c:pt idx="2439">
                  <c:v>1.969557692217537E-2</c:v>
                </c:pt>
                <c:pt idx="2440">
                  <c:v>1.9694341184178659E-2</c:v>
                </c:pt>
                <c:pt idx="2441">
                  <c:v>1.9693120767622349E-2</c:v>
                </c:pt>
                <c:pt idx="2442">
                  <c:v>1.9691915672480454E-2</c:v>
                </c:pt>
                <c:pt idx="2443">
                  <c:v>1.9690725898725225E-2</c:v>
                </c:pt>
                <c:pt idx="2444">
                  <c:v>1.968955144632803E-2</c:v>
                </c:pt>
                <c:pt idx="2445">
                  <c:v>1.9688392315262884E-2</c:v>
                </c:pt>
                <c:pt idx="2446">
                  <c:v>1.9687248505503355E-2</c:v>
                </c:pt>
                <c:pt idx="2447">
                  <c:v>1.9686120017022579E-2</c:v>
                </c:pt>
                <c:pt idx="2448">
                  <c:v>1.9683642657701551E-2</c:v>
                </c:pt>
                <c:pt idx="2449">
                  <c:v>1.9682541705852392E-2</c:v>
                </c:pt>
                <c:pt idx="2450">
                  <c:v>1.9681456072734946E-2</c:v>
                </c:pt>
                <c:pt idx="2451">
                  <c:v>1.9680385758325491E-2</c:v>
                </c:pt>
                <c:pt idx="2452">
                  <c:v>1.9679330762597147E-2</c:v>
                </c:pt>
                <c:pt idx="2453">
                  <c:v>1.9678750885123573E-2</c:v>
                </c:pt>
                <c:pt idx="2454">
                  <c:v>1.9677727565976057E-2</c:v>
                </c:pt>
                <c:pt idx="2455">
                  <c:v>1.9676719566263781E-2</c:v>
                </c:pt>
                <c:pt idx="2456">
                  <c:v>1.9675726885964476E-2</c:v>
                </c:pt>
                <c:pt idx="2457">
                  <c:v>1.9674749525054991E-2</c:v>
                </c:pt>
                <c:pt idx="2458">
                  <c:v>1.9673322479264736E-2</c:v>
                </c:pt>
                <c:pt idx="2459">
                  <c:v>1.967237471366973E-2</c:v>
                </c:pt>
                <c:pt idx="2460">
                  <c:v>1.9671442266577185E-2</c:v>
                </c:pt>
                <c:pt idx="2461">
                  <c:v>1.9670993274881473E-2</c:v>
                </c:pt>
                <c:pt idx="2462">
                  <c:v>1.9670092510596884E-2</c:v>
                </c:pt>
                <c:pt idx="2463">
                  <c:v>1.9669207065575643E-2</c:v>
                </c:pt>
                <c:pt idx="2464">
                  <c:v>1.9668336939795483E-2</c:v>
                </c:pt>
                <c:pt idx="2465">
                  <c:v>1.9667482134018779E-2</c:v>
                </c:pt>
                <c:pt idx="2466">
                  <c:v>1.9666169283672832E-2</c:v>
                </c:pt>
                <c:pt idx="2467">
                  <c:v>1.9665344113500162E-2</c:v>
                </c:pt>
                <c:pt idx="2468">
                  <c:v>1.9664534322948249E-2</c:v>
                </c:pt>
                <c:pt idx="2469">
                  <c:v>1.9663739937229648E-2</c:v>
                </c:pt>
                <c:pt idx="2470">
                  <c:v>1.9662960981557818E-2</c:v>
                </c:pt>
                <c:pt idx="2471">
                  <c:v>1.9662197481149342E-2</c:v>
                </c:pt>
                <c:pt idx="2472">
                  <c:v>1.9661449461215882E-2</c:v>
                </c:pt>
                <c:pt idx="2473">
                  <c:v>1.9660716946973134E-2</c:v>
                </c:pt>
                <c:pt idx="2474">
                  <c:v>1.9661446147836159E-2</c:v>
                </c:pt>
                <c:pt idx="2475">
                  <c:v>1.9660747978429888E-2</c:v>
                </c:pt>
                <c:pt idx="2476">
                  <c:v>1.9660065399213493E-2</c:v>
                </c:pt>
                <c:pt idx="2477">
                  <c:v>1.9659398434995937E-2</c:v>
                </c:pt>
                <c:pt idx="2478">
                  <c:v>1.965874711058619E-2</c:v>
                </c:pt>
                <c:pt idx="2479">
                  <c:v>1.9657623808704481E-2</c:v>
                </c:pt>
                <c:pt idx="2480">
                  <c:v>1.9657002738793269E-2</c:v>
                </c:pt>
                <c:pt idx="2481">
                  <c:v>1.9656397380861265E-2</c:v>
                </c:pt>
                <c:pt idx="2482">
                  <c:v>1.9655807759852571E-2</c:v>
                </c:pt>
                <c:pt idx="2483">
                  <c:v>1.9655725953982305E-2</c:v>
                </c:pt>
                <c:pt idx="2484">
                  <c:v>1.9655168989420164E-2</c:v>
                </c:pt>
                <c:pt idx="2485">
                  <c:v>1.9654627838335686E-2</c:v>
                </c:pt>
                <c:pt idx="2486">
                  <c:v>1.9654102525540479E-2</c:v>
                </c:pt>
                <c:pt idx="2487">
                  <c:v>1.9653096581738385E-2</c:v>
                </c:pt>
                <c:pt idx="2488">
                  <c:v>1.9652601906121683E-2</c:v>
                </c:pt>
                <c:pt idx="2489">
                  <c:v>1.9652123142048485E-2</c:v>
                </c:pt>
                <c:pt idx="2490">
                  <c:v>1.965166031446642E-2</c:v>
                </c:pt>
                <c:pt idx="2491">
                  <c:v>1.9651213447545886E-2</c:v>
                </c:pt>
                <c:pt idx="2492">
                  <c:v>1.9651284626272299E-2</c:v>
                </c:pt>
                <c:pt idx="2493">
                  <c:v>1.9650870821958346E-2</c:v>
                </c:pt>
                <c:pt idx="2494">
                  <c:v>1.9650472990604392E-2</c:v>
                </c:pt>
                <c:pt idx="2495">
                  <c:v>1.9650091132199871E-2</c:v>
                </c:pt>
                <c:pt idx="2496">
                  <c:v>1.9649725246736409E-2</c:v>
                </c:pt>
                <c:pt idx="2497">
                  <c:v>1.9649375334205202E-2</c:v>
                </c:pt>
                <c:pt idx="2498">
                  <c:v>1.9649041394597874E-2</c:v>
                </c:pt>
                <c:pt idx="2499">
                  <c:v>1.9648723427906505E-2</c:v>
                </c:pt>
                <c:pt idx="2500">
                  <c:v>1.9647399465156947E-2</c:v>
                </c:pt>
                <c:pt idx="2501">
                  <c:v>1.9647111193318703E-2</c:v>
                </c:pt>
                <c:pt idx="2502">
                  <c:v>1.9646838892663169E-2</c:v>
                </c:pt>
                <c:pt idx="2503">
                  <c:v>1.9646582563185445E-2</c:v>
                </c:pt>
                <c:pt idx="2504">
                  <c:v>1.9646342204877962E-2</c:v>
                </c:pt>
                <c:pt idx="2505">
                  <c:v>1.9646634374977233E-2</c:v>
                </c:pt>
                <c:pt idx="2506">
                  <c:v>1.9646427088689241E-2</c:v>
                </c:pt>
                <c:pt idx="2507">
                  <c:v>1.9646235774411911E-2</c:v>
                </c:pt>
                <c:pt idx="2508">
                  <c:v>1.9646060432140375E-2</c:v>
                </c:pt>
                <c:pt idx="2509">
                  <c:v>1.9645379980722279E-2</c:v>
                </c:pt>
                <c:pt idx="2510">
                  <c:v>1.9645235449334716E-2</c:v>
                </c:pt>
                <c:pt idx="2511">
                  <c:v>1.9645106889086661E-2</c:v>
                </c:pt>
                <c:pt idx="2512">
                  <c:v>1.9644994299975009E-2</c:v>
                </c:pt>
                <c:pt idx="2513">
                  <c:v>1.9645423300735876E-2</c:v>
                </c:pt>
                <c:pt idx="2514">
                  <c:v>1.9645343790425148E-2</c:v>
                </c:pt>
                <c:pt idx="2515">
                  <c:v>1.9645280252098513E-2</c:v>
                </c:pt>
                <c:pt idx="2516">
                  <c:v>1.9645232685755087E-2</c:v>
                </c:pt>
                <c:pt idx="2517">
                  <c:v>1.9645197881748684E-2</c:v>
                </c:pt>
                <c:pt idx="2518">
                  <c:v>1.9644653068182735E-2</c:v>
                </c:pt>
                <c:pt idx="2519">
                  <c:v>1.9644654558559269E-2</c:v>
                </c:pt>
                <c:pt idx="2520">
                  <c:v>1.9644672020061069E-2</c:v>
                </c:pt>
                <c:pt idx="2521">
                  <c:v>1.9644705452689024E-2</c:v>
                </c:pt>
                <c:pt idx="2522">
                  <c:v>1.9644754856442688E-2</c:v>
                </c:pt>
                <c:pt idx="2523">
                  <c:v>1.9644820231324734E-2</c:v>
                </c:pt>
                <c:pt idx="2524">
                  <c:v>1.9644901577336053E-2</c:v>
                </c:pt>
                <c:pt idx="2525">
                  <c:v>1.9644998894478426E-2</c:v>
                </c:pt>
                <c:pt idx="2526">
                  <c:v>1.964619356038199E-2</c:v>
                </c:pt>
                <c:pt idx="2527">
                  <c:v>1.9646325115477564E-2</c:v>
                </c:pt>
                <c:pt idx="2528">
                  <c:v>1.9646472643423903E-2</c:v>
                </c:pt>
                <c:pt idx="2529">
                  <c:v>1.964663614422453E-2</c:v>
                </c:pt>
                <c:pt idx="2530">
                  <c:v>1.964681561788385E-2</c:v>
                </c:pt>
                <c:pt idx="2531">
                  <c:v>1.9646464563040391E-2</c:v>
                </c:pt>
                <c:pt idx="2532">
                  <c:v>1.9646674830246909E-2</c:v>
                </c:pt>
                <c:pt idx="2533">
                  <c:v>1.9646901069469851E-2</c:v>
                </c:pt>
                <c:pt idx="2534">
                  <c:v>1.9647143280713646E-2</c:v>
                </c:pt>
                <c:pt idx="2535">
                  <c:v>1.9647952579217236E-2</c:v>
                </c:pt>
                <c:pt idx="2536">
                  <c:v>1.9648227890129148E-2</c:v>
                </c:pt>
                <c:pt idx="2537">
                  <c:v>1.9648519173938075E-2</c:v>
                </c:pt>
                <c:pt idx="2538">
                  <c:v>1.9648826430650183E-2</c:v>
                </c:pt>
                <c:pt idx="2539">
                  <c:v>1.9648593917474363E-2</c:v>
                </c:pt>
                <c:pt idx="2540">
                  <c:v>1.9648931960982333E-2</c:v>
                </c:pt>
                <c:pt idx="2541">
                  <c:v>1.9649285976560318E-2</c:v>
                </c:pt>
                <c:pt idx="2542">
                  <c:v>1.9649655964217166E-2</c:v>
                </c:pt>
                <c:pt idx="2543">
                  <c:v>1.9650041923960415E-2</c:v>
                </c:pt>
                <c:pt idx="2544">
                  <c:v>1.9651005402330987E-2</c:v>
                </c:pt>
                <c:pt idx="2545">
                  <c:v>1.9651424469593969E-2</c:v>
                </c:pt>
                <c:pt idx="2546">
                  <c:v>1.9651859509829284E-2</c:v>
                </c:pt>
                <c:pt idx="2547">
                  <c:v>1.9652310523047948E-2</c:v>
                </c:pt>
                <c:pt idx="2548">
                  <c:v>1.9652777509260526E-2</c:v>
                </c:pt>
                <c:pt idx="2549">
                  <c:v>1.9653260468478477E-2</c:v>
                </c:pt>
                <c:pt idx="2550">
                  <c:v>1.9653759400713247E-2</c:v>
                </c:pt>
                <c:pt idx="2551">
                  <c:v>1.9654274305976296E-2</c:v>
                </c:pt>
                <c:pt idx="2552">
                  <c:v>1.9653663562313389E-2</c:v>
                </c:pt>
                <c:pt idx="2553">
                  <c:v>1.9653636290755581E-2</c:v>
                </c:pt>
                <c:pt idx="2554">
                  <c:v>1.9654195602454055E-2</c:v>
                </c:pt>
                <c:pt idx="2555">
                  <c:v>1.9654770884660222E-2</c:v>
                </c:pt>
                <c:pt idx="2556">
                  <c:v>1.9655362137387077E-2</c:v>
                </c:pt>
                <c:pt idx="2557">
                  <c:v>1.9656545831622838E-2</c:v>
                </c:pt>
                <c:pt idx="2558">
                  <c:v>1.9657170199647564E-2</c:v>
                </c:pt>
                <c:pt idx="2559">
                  <c:v>1.9657810539095016E-2</c:v>
                </c:pt>
                <c:pt idx="2560">
                  <c:v>1.965846684997901E-2</c:v>
                </c:pt>
                <c:pt idx="2561">
                  <c:v>1.9658557959327253E-2</c:v>
                </c:pt>
                <c:pt idx="2562">
                  <c:v>1.9659245035482234E-2</c:v>
                </c:pt>
                <c:pt idx="2563">
                  <c:v>1.9659948082263123E-2</c:v>
                </c:pt>
                <c:pt idx="2564">
                  <c:v>1.9660667099686044E-2</c:v>
                </c:pt>
                <c:pt idx="2565">
                  <c:v>1.9661402087768006E-2</c:v>
                </c:pt>
                <c:pt idx="2566">
                  <c:v>1.9662740116346174E-2</c:v>
                </c:pt>
                <c:pt idx="2567">
                  <c:v>1.9663508227742359E-2</c:v>
                </c:pt>
                <c:pt idx="2568">
                  <c:v>1.9664292310710454E-2</c:v>
                </c:pt>
                <c:pt idx="2569">
                  <c:v>1.9665092365267381E-2</c:v>
                </c:pt>
                <c:pt idx="2570">
                  <c:v>1.966531658868631E-2</c:v>
                </c:pt>
                <c:pt idx="2571">
                  <c:v>1.9666147401099999E-2</c:v>
                </c:pt>
                <c:pt idx="2572">
                  <c:v>1.9666994184301692E-2</c:v>
                </c:pt>
                <c:pt idx="2573">
                  <c:v>1.9667856938312876E-2</c:v>
                </c:pt>
                <c:pt idx="2574">
                  <c:v>1.9668735663151467E-2</c:v>
                </c:pt>
                <c:pt idx="2575">
                  <c:v>1.9669630358839403E-2</c:v>
                </c:pt>
                <c:pt idx="2576">
                  <c:v>1.9670541025397281E-2</c:v>
                </c:pt>
                <c:pt idx="2577">
                  <c:v>1.9671467662846595E-2</c:v>
                </c:pt>
                <c:pt idx="2578">
                  <c:v>1.967421460700652E-2</c:v>
                </c:pt>
                <c:pt idx="2579">
                  <c:v>1.9675176763468753E-2</c:v>
                </c:pt>
                <c:pt idx="2580">
                  <c:v>1.9676154893472846E-2</c:v>
                </c:pt>
                <c:pt idx="2581">
                  <c:v>1.9677148997040823E-2</c:v>
                </c:pt>
                <c:pt idx="2582">
                  <c:v>1.9678159074197794E-2</c:v>
                </c:pt>
                <c:pt idx="2583">
                  <c:v>1.9678577573121008E-2</c:v>
                </c:pt>
                <c:pt idx="2584">
                  <c:v>1.9679618400707002E-2</c:v>
                </c:pt>
                <c:pt idx="2585">
                  <c:v>1.9680675201091541E-2</c:v>
                </c:pt>
                <c:pt idx="2586">
                  <c:v>1.9681747974301635E-2</c:v>
                </c:pt>
                <c:pt idx="2587">
                  <c:v>1.9683449064660571E-2</c:v>
                </c:pt>
                <c:pt idx="2588">
                  <c:v>1.9684554983866839E-2</c:v>
                </c:pt>
                <c:pt idx="2589">
                  <c:v>1.9685676876838285E-2</c:v>
                </c:pt>
                <c:pt idx="2590">
                  <c:v>1.9686814743601337E-2</c:v>
                </c:pt>
                <c:pt idx="2591">
                  <c:v>1.9687968584184187E-2</c:v>
                </c:pt>
                <c:pt idx="2592">
                  <c:v>1.9688520044344904E-2</c:v>
                </c:pt>
                <c:pt idx="2593">
                  <c:v>1.9689704628066417E-2</c:v>
                </c:pt>
                <c:pt idx="2594">
                  <c:v>1.9690905184827842E-2</c:v>
                </c:pt>
                <c:pt idx="2595">
                  <c:v>1.9692121714657961E-2</c:v>
                </c:pt>
                <c:pt idx="2596">
                  <c:v>1.9693977395367948E-2</c:v>
                </c:pt>
                <c:pt idx="2597">
                  <c:v>1.9695227079459809E-2</c:v>
                </c:pt>
                <c:pt idx="2598">
                  <c:v>1.9696492737571878E-2</c:v>
                </c:pt>
                <c:pt idx="2599">
                  <c:v>1.9697774369734994E-2</c:v>
                </c:pt>
                <c:pt idx="2600">
                  <c:v>1.9699071975979983E-2</c:v>
                </c:pt>
                <c:pt idx="2601">
                  <c:v>1.9700385556337244E-2</c:v>
                </c:pt>
                <c:pt idx="2602">
                  <c:v>1.9701715110838486E-2</c:v>
                </c:pt>
                <c:pt idx="2603">
                  <c:v>1.9703060639515862E-2</c:v>
                </c:pt>
                <c:pt idx="2604">
                  <c:v>1.9703789276109742E-2</c:v>
                </c:pt>
                <c:pt idx="2605">
                  <c:v>1.9703897792230283E-2</c:v>
                </c:pt>
                <c:pt idx="2606">
                  <c:v>1.9705287596545912E-2</c:v>
                </c:pt>
                <c:pt idx="2607">
                  <c:v>1.9706693372570156E-2</c:v>
                </c:pt>
                <c:pt idx="2608">
                  <c:v>1.9708115120336149E-2</c:v>
                </c:pt>
                <c:pt idx="2609">
                  <c:v>1.9710191510964932E-2</c:v>
                </c:pt>
                <c:pt idx="2610">
                  <c:v>1.9711646421348126E-2</c:v>
                </c:pt>
                <c:pt idx="2611">
                  <c:v>1.9713117304442331E-2</c:v>
                </c:pt>
                <c:pt idx="2612">
                  <c:v>1.9714604160280501E-2</c:v>
                </c:pt>
                <c:pt idx="2613">
                  <c:v>1.9715463436487016E-2</c:v>
                </c:pt>
                <c:pt idx="2614">
                  <c:v>1.9716981015422626E-2</c:v>
                </c:pt>
                <c:pt idx="2615">
                  <c:v>1.971851456634223E-2</c:v>
                </c:pt>
                <c:pt idx="2616">
                  <c:v>1.9720064089282542E-2</c:v>
                </c:pt>
                <c:pt idx="2617">
                  <c:v>1.9721629584279837E-2</c:v>
                </c:pt>
                <c:pt idx="2618">
                  <c:v>1.9723860724959366E-2</c:v>
                </c:pt>
                <c:pt idx="2619">
                  <c:v>1.9725459391020141E-2</c:v>
                </c:pt>
                <c:pt idx="2620">
                  <c:v>1.9727074030118343E-2</c:v>
                </c:pt>
                <c:pt idx="2621">
                  <c:v>1.9728938890815426E-2</c:v>
                </c:pt>
                <c:pt idx="2622">
                  <c:v>1.9729932996113735E-2</c:v>
                </c:pt>
                <c:pt idx="2623">
                  <c:v>1.9731596605996479E-2</c:v>
                </c:pt>
                <c:pt idx="2624">
                  <c:v>1.9733276188207104E-2</c:v>
                </c:pt>
                <c:pt idx="2625">
                  <c:v>1.9734971742785459E-2</c:v>
                </c:pt>
                <c:pt idx="2626">
                  <c:v>1.9736683269772289E-2</c:v>
                </c:pt>
                <c:pt idx="2627">
                  <c:v>1.9738410769206557E-2</c:v>
                </c:pt>
                <c:pt idx="2628">
                  <c:v>1.9740154241129008E-2</c:v>
                </c:pt>
                <c:pt idx="2629">
                  <c:v>1.9741913685581283E-2</c:v>
                </c:pt>
                <c:pt idx="2630">
                  <c:v>1.9745018504145482E-2</c:v>
                </c:pt>
                <c:pt idx="2631">
                  <c:v>1.9748811249867694E-2</c:v>
                </c:pt>
                <c:pt idx="2632">
                  <c:v>1.975062480483852E-2</c:v>
                </c:pt>
                <c:pt idx="2633">
                  <c:v>1.9752454336868348E-2</c:v>
                </c:pt>
                <c:pt idx="2634">
                  <c:v>1.9754299846001185E-2</c:v>
                </c:pt>
                <c:pt idx="2635">
                  <c:v>1.9754147571439697E-2</c:v>
                </c:pt>
                <c:pt idx="2636">
                  <c:v>1.9756021308442156E-2</c:v>
                </c:pt>
                <c:pt idx="2637">
                  <c:v>1.9757911020061608E-2</c:v>
                </c:pt>
                <c:pt idx="2638">
                  <c:v>1.9759816706344548E-2</c:v>
                </c:pt>
                <c:pt idx="2639">
                  <c:v>1.9763767049775675E-2</c:v>
                </c:pt>
                <c:pt idx="2640">
                  <c:v>1.9765708422474725E-2</c:v>
                </c:pt>
                <c:pt idx="2641">
                  <c:v>1.9767665772596612E-2</c:v>
                </c:pt>
                <c:pt idx="2642">
                  <c:v>1.9769639100188398E-2</c:v>
                </c:pt>
                <c:pt idx="2643">
                  <c:v>1.9769584759294041E-2</c:v>
                </c:pt>
                <c:pt idx="2644">
                  <c:v>1.9771586294516766E-2</c:v>
                </c:pt>
                <c:pt idx="2645">
                  <c:v>1.9773603804727608E-2</c:v>
                </c:pt>
                <c:pt idx="2646">
                  <c:v>1.9775637289973516E-2</c:v>
                </c:pt>
                <c:pt idx="2647">
                  <c:v>1.9777686750304536E-2</c:v>
                </c:pt>
                <c:pt idx="2648">
                  <c:v>1.9781814595319375E-2</c:v>
                </c:pt>
                <c:pt idx="2649">
                  <c:v>1.9783899766562103E-2</c:v>
                </c:pt>
                <c:pt idx="2650">
                  <c:v>1.9786000915667321E-2</c:v>
                </c:pt>
                <c:pt idx="2651">
                  <c:v>1.9788118042686882E-2</c:v>
                </c:pt>
                <c:pt idx="2652">
                  <c:v>1.9790251147671769E-2</c:v>
                </c:pt>
                <c:pt idx="2653">
                  <c:v>1.9792400230672528E-2</c:v>
                </c:pt>
                <c:pt idx="2654">
                  <c:v>1.9794565291742314E-2</c:v>
                </c:pt>
                <c:pt idx="2655">
                  <c:v>1.9796746330932983E-2</c:v>
                </c:pt>
                <c:pt idx="2656">
                  <c:v>1.9796850780243538E-2</c:v>
                </c:pt>
                <c:pt idx="2657">
                  <c:v>1.9797663155625866E-2</c:v>
                </c:pt>
                <c:pt idx="2658">
                  <c:v>1.9799885822970275E-2</c:v>
                </c:pt>
                <c:pt idx="2659">
                  <c:v>1.9802124464249605E-2</c:v>
                </c:pt>
                <c:pt idx="2660">
                  <c:v>1.9804379079516696E-2</c:v>
                </c:pt>
                <c:pt idx="2661">
                  <c:v>1.9807353064754746E-2</c:v>
                </c:pt>
                <c:pt idx="2662">
                  <c:v>1.9809640892718427E-2</c:v>
                </c:pt>
                <c:pt idx="2663">
                  <c:v>1.9811944695711847E-2</c:v>
                </c:pt>
                <c:pt idx="2664">
                  <c:v>1.9814264473787993E-2</c:v>
                </c:pt>
                <c:pt idx="2665">
                  <c:v>1.9815891767537126E-2</c:v>
                </c:pt>
                <c:pt idx="2666">
                  <c:v>1.9818242227857823E-2</c:v>
                </c:pt>
                <c:pt idx="2667">
                  <c:v>1.9820608662545546E-2</c:v>
                </c:pt>
                <c:pt idx="2668">
                  <c:v>1.9822991071655811E-2</c:v>
                </c:pt>
                <c:pt idx="2669">
                  <c:v>1.9825389455245045E-2</c:v>
                </c:pt>
                <c:pt idx="2670">
                  <c:v>1.9828518622098428E-2</c:v>
                </c:pt>
                <c:pt idx="2671">
                  <c:v>1.983095022731626E-2</c:v>
                </c:pt>
                <c:pt idx="2672">
                  <c:v>1.9833397808068365E-2</c:v>
                </c:pt>
                <c:pt idx="2673">
                  <c:v>1.9836214605164975E-2</c:v>
                </c:pt>
                <c:pt idx="2674">
                  <c:v>1.9837976333115986E-2</c:v>
                </c:pt>
                <c:pt idx="2675">
                  <c:v>1.9840472846898563E-2</c:v>
                </c:pt>
                <c:pt idx="2676">
                  <c:v>1.9842985335570711E-2</c:v>
                </c:pt>
                <c:pt idx="2677">
                  <c:v>1.9845513799191535E-2</c:v>
                </c:pt>
                <c:pt idx="2678">
                  <c:v>1.9848058237822375E-2</c:v>
                </c:pt>
                <c:pt idx="2679">
                  <c:v>1.9850618651521445E-2</c:v>
                </c:pt>
                <c:pt idx="2680">
                  <c:v>1.9853195040348298E-2</c:v>
                </c:pt>
                <c:pt idx="2681">
                  <c:v>1.9855787404365624E-2</c:v>
                </c:pt>
                <c:pt idx="2682">
                  <c:v>1.9859126064059481E-2</c:v>
                </c:pt>
                <c:pt idx="2683">
                  <c:v>1.9863947367307441E-2</c:v>
                </c:pt>
                <c:pt idx="2684">
                  <c:v>1.9866592794660878E-2</c:v>
                </c:pt>
                <c:pt idx="2685">
                  <c:v>1.9869254201006159E-2</c:v>
                </c:pt>
                <c:pt idx="2686">
                  <c:v>1.9871995559482398E-2</c:v>
                </c:pt>
                <c:pt idx="2687">
                  <c:v>1.9874695479634424E-2</c:v>
                </c:pt>
                <c:pt idx="2688">
                  <c:v>1.9877411377226335E-2</c:v>
                </c:pt>
                <c:pt idx="2689">
                  <c:v>1.9880143252324997E-2</c:v>
                </c:pt>
                <c:pt idx="2690">
                  <c:v>1.988289110499375E-2</c:v>
                </c:pt>
                <c:pt idx="2691">
                  <c:v>1.9886397875258793E-2</c:v>
                </c:pt>
                <c:pt idx="2692">
                  <c:v>1.9889178975314295E-2</c:v>
                </c:pt>
                <c:pt idx="2693">
                  <c:v>1.9891976054029467E-2</c:v>
                </c:pt>
                <c:pt idx="2694">
                  <c:v>1.9894789111471699E-2</c:v>
                </c:pt>
                <c:pt idx="2695">
                  <c:v>1.9896870034196185E-2</c:v>
                </c:pt>
                <c:pt idx="2696">
                  <c:v>1.9899713753674757E-2</c:v>
                </c:pt>
                <c:pt idx="2697">
                  <c:v>1.9902573451188437E-2</c:v>
                </c:pt>
                <c:pt idx="2698">
                  <c:v>1.9905449126806311E-2</c:v>
                </c:pt>
                <c:pt idx="2699">
                  <c:v>1.990984753464119E-2</c:v>
                </c:pt>
                <c:pt idx="2700">
                  <c:v>1.9912003013185825E-2</c:v>
                </c:pt>
                <c:pt idx="2701">
                  <c:v>1.9914927923622077E-2</c:v>
                </c:pt>
                <c:pt idx="2702">
                  <c:v>1.9917868813334651E-2</c:v>
                </c:pt>
                <c:pt idx="2703">
                  <c:v>1.9920825682392708E-2</c:v>
                </c:pt>
                <c:pt idx="2704">
                  <c:v>1.992379853086804E-2</c:v>
                </c:pt>
                <c:pt idx="2705">
                  <c:v>1.9926787358831563E-2</c:v>
                </c:pt>
                <c:pt idx="2706">
                  <c:v>1.9929792166355074E-2</c:v>
                </c:pt>
                <c:pt idx="2707">
                  <c:v>1.9932812953509491E-2</c:v>
                </c:pt>
                <c:pt idx="2708">
                  <c:v>1.99343198200824E-2</c:v>
                </c:pt>
                <c:pt idx="2709">
                  <c:v>1.9937369952311039E-2</c:v>
                </c:pt>
                <c:pt idx="2710">
                  <c:v>1.9940436062590834E-2</c:v>
                </c:pt>
                <c:pt idx="2711">
                  <c:v>1.9943518150993933E-2</c:v>
                </c:pt>
                <c:pt idx="2712">
                  <c:v>1.9947386325403296E-2</c:v>
                </c:pt>
                <c:pt idx="2713">
                  <c:v>1.9950501681006705E-2</c:v>
                </c:pt>
                <c:pt idx="2714">
                  <c:v>1.9953633015853831E-2</c:v>
                </c:pt>
                <c:pt idx="2715">
                  <c:v>1.9956780330022173E-2</c:v>
                </c:pt>
                <c:pt idx="2716">
                  <c:v>1.9959943623582149E-2</c:v>
                </c:pt>
                <c:pt idx="2717">
                  <c:v>1.9962346226121801E-2</c:v>
                </c:pt>
                <c:pt idx="2718">
                  <c:v>1.9965540163453782E-2</c:v>
                </c:pt>
                <c:pt idx="2719">
                  <c:v>1.9968750079503998E-2</c:v>
                </c:pt>
                <c:pt idx="2720">
                  <c:v>1.9971975974347703E-2</c:v>
                </c:pt>
                <c:pt idx="2721">
                  <c:v>1.9975999784939504E-2</c:v>
                </c:pt>
                <c:pt idx="2722">
                  <c:v>1.9979258956456931E-2</c:v>
                </c:pt>
                <c:pt idx="2723">
                  <c:v>1.99825341079032E-2</c:v>
                </c:pt>
                <c:pt idx="2724">
                  <c:v>1.9985825239355819E-2</c:v>
                </c:pt>
                <c:pt idx="2725">
                  <c:v>1.9989132350892728E-2</c:v>
                </c:pt>
                <c:pt idx="2726">
                  <c:v>1.999166690237713E-2</c:v>
                </c:pt>
                <c:pt idx="2727">
                  <c:v>1.9995004650935011E-2</c:v>
                </c:pt>
                <c:pt idx="2728">
                  <c:v>1.999835837890759E-2</c:v>
                </c:pt>
                <c:pt idx="2729">
                  <c:v>2.000172808637413E-2</c:v>
                </c:pt>
                <c:pt idx="2730">
                  <c:v>2.000511377341568E-2</c:v>
                </c:pt>
                <c:pt idx="2731">
                  <c:v>2.0008515440110609E-2</c:v>
                </c:pt>
                <c:pt idx="2732">
                  <c:v>2.0011933086539969E-2</c:v>
                </c:pt>
                <c:pt idx="2733">
                  <c:v>2.00153667127848E-2</c:v>
                </c:pt>
                <c:pt idx="2734">
                  <c:v>2.0020414780524486E-2</c:v>
                </c:pt>
                <c:pt idx="2735">
                  <c:v>2.0023883028097298E-2</c:v>
                </c:pt>
                <c:pt idx="2736">
                  <c:v>2.002736725755137E-2</c:v>
                </c:pt>
                <c:pt idx="2737">
                  <c:v>2.0030867468971713E-2</c:v>
                </c:pt>
                <c:pt idx="2738">
                  <c:v>2.0034383662442454E-2</c:v>
                </c:pt>
                <c:pt idx="2739">
                  <c:v>2.0037109866080139E-2</c:v>
                </c:pt>
                <c:pt idx="2740">
                  <c:v>2.0040656688544996E-2</c:v>
                </c:pt>
                <c:pt idx="2741">
                  <c:v>2.0044219492399738E-2</c:v>
                </c:pt>
                <c:pt idx="2742">
                  <c:v>2.0047798277728079E-2</c:v>
                </c:pt>
                <c:pt idx="2743">
                  <c:v>2.0052204363491397E-2</c:v>
                </c:pt>
                <c:pt idx="2744">
                  <c:v>2.0055816451036983E-2</c:v>
                </c:pt>
                <c:pt idx="2745">
                  <c:v>2.0059444521230242E-2</c:v>
                </c:pt>
                <c:pt idx="2746">
                  <c:v>2.0063088574155744E-2</c:v>
                </c:pt>
                <c:pt idx="2747">
                  <c:v>2.0065931929477275E-2</c:v>
                </c:pt>
                <c:pt idx="2748">
                  <c:v>2.0069606605452341E-2</c:v>
                </c:pt>
                <c:pt idx="2749">
                  <c:v>2.007329726350553E-2</c:v>
                </c:pt>
                <c:pt idx="2750">
                  <c:v>2.0077003903724969E-2</c:v>
                </c:pt>
                <c:pt idx="2751">
                  <c:v>2.0080726526199237E-2</c:v>
                </c:pt>
                <c:pt idx="2752">
                  <c:v>2.0085288534012122E-2</c:v>
                </c:pt>
                <c:pt idx="2753">
                  <c:v>2.0089044468532612E-2</c:v>
                </c:pt>
                <c:pt idx="2754">
                  <c:v>2.0092816386493181E-2</c:v>
                </c:pt>
                <c:pt idx="2755">
                  <c:v>2.0096604287985442E-2</c:v>
                </c:pt>
                <c:pt idx="2756">
                  <c:v>2.0100408173099257E-2</c:v>
                </c:pt>
                <c:pt idx="2757">
                  <c:v>2.0104228041926686E-2</c:v>
                </c:pt>
                <c:pt idx="2758">
                  <c:v>2.0108063894557576E-2</c:v>
                </c:pt>
                <c:pt idx="2759">
                  <c:v>2.0111915731085752E-2</c:v>
                </c:pt>
                <c:pt idx="2760">
                  <c:v>2.0113281410164847E-2</c:v>
                </c:pt>
                <c:pt idx="2761">
                  <c:v>2.0117161151250347E-2</c:v>
                </c:pt>
                <c:pt idx="2762">
                  <c:v>2.0121056873736883E-2</c:v>
                </c:pt>
                <c:pt idx="2763">
                  <c:v>2.0124968577716694E-2</c:v>
                </c:pt>
                <c:pt idx="2764">
                  <c:v>2.012889626328157E-2</c:v>
                </c:pt>
                <c:pt idx="2765">
                  <c:v>2.0133680598908212E-2</c:v>
                </c:pt>
                <c:pt idx="2766">
                  <c:v>2.0137641606905947E-2</c:v>
                </c:pt>
                <c:pt idx="2767">
                  <c:v>2.0141618597694269E-2</c:v>
                </c:pt>
                <c:pt idx="2768">
                  <c:v>2.0145611571366691E-2</c:v>
                </c:pt>
                <c:pt idx="2769">
                  <c:v>2.0149620528017172E-2</c:v>
                </c:pt>
                <c:pt idx="2770">
                  <c:v>2.0152797995151368E-2</c:v>
                </c:pt>
                <c:pt idx="2771">
                  <c:v>2.0156837554419521E-2</c:v>
                </c:pt>
                <c:pt idx="2772">
                  <c:v>2.0160893096020968E-2</c:v>
                </c:pt>
                <c:pt idx="2773">
                  <c:v>2.0165816186310082E-2</c:v>
                </c:pt>
                <c:pt idx="2774">
                  <c:v>2.0169905059284315E-2</c:v>
                </c:pt>
                <c:pt idx="2775">
                  <c:v>2.0174009915813286E-2</c:v>
                </c:pt>
                <c:pt idx="2776">
                  <c:v>2.0178130755990956E-2</c:v>
                </c:pt>
                <c:pt idx="2777">
                  <c:v>2.0182859859566599E-2</c:v>
                </c:pt>
                <c:pt idx="2778">
                  <c:v>2.0186156347286786E-2</c:v>
                </c:pt>
                <c:pt idx="2779">
                  <c:v>2.0190326051221164E-2</c:v>
                </c:pt>
                <c:pt idx="2780">
                  <c:v>2.0194511738278697E-2</c:v>
                </c:pt>
                <c:pt idx="2781">
                  <c:v>2.0198713408557001E-2</c:v>
                </c:pt>
                <c:pt idx="2782">
                  <c:v>2.0202931062155923E-2</c:v>
                </c:pt>
                <c:pt idx="2783">
                  <c:v>2.0207164699174426E-2</c:v>
                </c:pt>
                <c:pt idx="2784">
                  <c:v>2.0211414319711463E-2</c:v>
                </c:pt>
                <c:pt idx="2785">
                  <c:v>2.0215679923868683E-2</c:v>
                </c:pt>
                <c:pt idx="2786">
                  <c:v>2.0222570800594124E-2</c:v>
                </c:pt>
                <c:pt idx="2787">
                  <c:v>2.0226872508836254E-2</c:v>
                </c:pt>
                <c:pt idx="2788">
                  <c:v>2.0231190203815811E-2</c:v>
                </c:pt>
                <c:pt idx="2789">
                  <c:v>2.0235523885637187E-2</c:v>
                </c:pt>
                <c:pt idx="2790">
                  <c:v>2.0239873554405218E-2</c:v>
                </c:pt>
                <c:pt idx="2791">
                  <c:v>2.0243362379292012E-2</c:v>
                </c:pt>
                <c:pt idx="2792">
                  <c:v>2.0247742638566726E-2</c:v>
                </c:pt>
                <c:pt idx="2793">
                  <c:v>2.0252138884156549E-2</c:v>
                </c:pt>
                <c:pt idx="2794">
                  <c:v>2.0256551116168663E-2</c:v>
                </c:pt>
                <c:pt idx="2795">
                  <c:v>2.0261861706078566E-2</c:v>
                </c:pt>
                <c:pt idx="2796">
                  <c:v>2.0266307298717399E-2</c:v>
                </c:pt>
                <c:pt idx="2797">
                  <c:v>2.0270768879038465E-2</c:v>
                </c:pt>
                <c:pt idx="2798">
                  <c:v>2.027524644714792E-2</c:v>
                </c:pt>
                <c:pt idx="2799">
                  <c:v>2.0278852076234567E-2</c:v>
                </c:pt>
                <c:pt idx="2800">
                  <c:v>2.0283360228992582E-2</c:v>
                </c:pt>
                <c:pt idx="2801">
                  <c:v>2.0287884368913815E-2</c:v>
                </c:pt>
                <c:pt idx="2802">
                  <c:v>2.0292424496107662E-2</c:v>
                </c:pt>
                <c:pt idx="2803">
                  <c:v>2.0296980610680849E-2</c:v>
                </c:pt>
                <c:pt idx="2804">
                  <c:v>2.0302447605391252E-2</c:v>
                </c:pt>
                <c:pt idx="2805">
                  <c:v>2.0307037091042361E-2</c:v>
                </c:pt>
                <c:pt idx="2806">
                  <c:v>2.031164256534914E-2</c:v>
                </c:pt>
                <c:pt idx="2807">
                  <c:v>2.0316264028423028E-2</c:v>
                </c:pt>
                <c:pt idx="2808">
                  <c:v>2.0320901480374146E-2</c:v>
                </c:pt>
                <c:pt idx="2809">
                  <c:v>2.0325554921313486E-2</c:v>
                </c:pt>
                <c:pt idx="2810">
                  <c:v>2.0330224351351171E-2</c:v>
                </c:pt>
                <c:pt idx="2811">
                  <c:v>2.0334909770600838E-2</c:v>
                </c:pt>
                <c:pt idx="2812">
                  <c:v>2.0336893419897598E-2</c:v>
                </c:pt>
                <c:pt idx="2813">
                  <c:v>2.0341606607523155E-2</c:v>
                </c:pt>
                <c:pt idx="2814">
                  <c:v>2.034633578183119E-2</c:v>
                </c:pt>
                <c:pt idx="2815">
                  <c:v>2.0351080942934092E-2</c:v>
                </c:pt>
                <c:pt idx="2816">
                  <c:v>2.03558420909438E-2</c:v>
                </c:pt>
                <c:pt idx="2817">
                  <c:v>2.0361532004375793E-2</c:v>
                </c:pt>
                <c:pt idx="2818">
                  <c:v>2.0366326534625622E-2</c:v>
                </c:pt>
                <c:pt idx="2819">
                  <c:v>2.0371137053076988E-2</c:v>
                </c:pt>
                <c:pt idx="2820">
                  <c:v>2.037596355984389E-2</c:v>
                </c:pt>
                <c:pt idx="2821">
                  <c:v>2.0379887638516017E-2</c:v>
                </c:pt>
                <c:pt idx="2822">
                  <c:v>2.0384744710327658E-2</c:v>
                </c:pt>
                <c:pt idx="2823">
                  <c:v>2.038961776983866E-2</c:v>
                </c:pt>
                <c:pt idx="2824">
                  <c:v>2.0394506817161411E-2</c:v>
                </c:pt>
                <c:pt idx="2825">
                  <c:v>2.0400335922422359E-2</c:v>
                </c:pt>
                <c:pt idx="2826">
                  <c:v>2.0405258361493834E-2</c:v>
                </c:pt>
                <c:pt idx="2827">
                  <c:v>2.0410196789688639E-2</c:v>
                </c:pt>
                <c:pt idx="2828">
                  <c:v>2.0415151207122995E-2</c:v>
                </c:pt>
                <c:pt idx="2829">
                  <c:v>2.0420121613914915E-2</c:v>
                </c:pt>
                <c:pt idx="2830">
                  <c:v>2.0424176851648514E-2</c:v>
                </c:pt>
                <c:pt idx="2831">
                  <c:v>2.0429177816905217E-2</c:v>
                </c:pt>
                <c:pt idx="2832">
                  <c:v>2.0434194770907268E-2</c:v>
                </c:pt>
                <c:pt idx="2833">
                  <c:v>2.0439227713771983E-2</c:v>
                </c:pt>
                <c:pt idx="2834">
                  <c:v>2.0444276645617127E-2</c:v>
                </c:pt>
                <c:pt idx="2835">
                  <c:v>2.0449341566561807E-2</c:v>
                </c:pt>
                <c:pt idx="2836">
                  <c:v>2.0454422476725128E-2</c:v>
                </c:pt>
                <c:pt idx="2837">
                  <c:v>2.0459519376226643E-2</c:v>
                </c:pt>
                <c:pt idx="2838">
                  <c:v>2.0467460430830715E-2</c:v>
                </c:pt>
                <c:pt idx="2839">
                  <c:v>2.0472593594900751E-2</c:v>
                </c:pt>
                <c:pt idx="2840">
                  <c:v>2.0477742751589357E-2</c:v>
                </c:pt>
                <c:pt idx="2841">
                  <c:v>2.0482907901017661E-2</c:v>
                </c:pt>
                <c:pt idx="2842">
                  <c:v>2.0488089043310759E-2</c:v>
                </c:pt>
                <c:pt idx="2843">
                  <c:v>2.0492336132215894E-2</c:v>
                </c:pt>
                <c:pt idx="2844">
                  <c:v>2.0497547827072485E-2</c:v>
                </c:pt>
                <c:pt idx="2845">
                  <c:v>2.0502775514189792E-2</c:v>
                </c:pt>
                <c:pt idx="2846">
                  <c:v>2.0508019193692273E-2</c:v>
                </c:pt>
                <c:pt idx="2847">
                  <c:v>2.0514234652088063E-2</c:v>
                </c:pt>
                <c:pt idx="2848">
                  <c:v>2.0519511754181895E-2</c:v>
                </c:pt>
                <c:pt idx="2849">
                  <c:v>2.0524804850015288E-2</c:v>
                </c:pt>
                <c:pt idx="2850">
                  <c:v>2.0530113939715541E-2</c:v>
                </c:pt>
                <c:pt idx="2851">
                  <c:v>2.0534477481363583E-2</c:v>
                </c:pt>
                <c:pt idx="2852">
                  <c:v>2.0539817117810864E-2</c:v>
                </c:pt>
                <c:pt idx="2853">
                  <c:v>2.0545172747524636E-2</c:v>
                </c:pt>
                <c:pt idx="2854">
                  <c:v>2.0550544370632893E-2</c:v>
                </c:pt>
                <c:pt idx="2855">
                  <c:v>2.0555931987262736E-2</c:v>
                </c:pt>
                <c:pt idx="2856">
                  <c:v>2.0562304356257128E-2</c:v>
                </c:pt>
                <c:pt idx="2857">
                  <c:v>2.0567725406601123E-2</c:v>
                </c:pt>
                <c:pt idx="2858">
                  <c:v>2.0573162451838704E-2</c:v>
                </c:pt>
                <c:pt idx="2859">
                  <c:v>2.0578615492100698E-2</c:v>
                </c:pt>
                <c:pt idx="2860">
                  <c:v>2.0584084527516162E-2</c:v>
                </c:pt>
                <c:pt idx="2861">
                  <c:v>2.0589569558216354E-2</c:v>
                </c:pt>
                <c:pt idx="2862">
                  <c:v>2.0595070584333415E-2</c:v>
                </c:pt>
                <c:pt idx="2863">
                  <c:v>2.0600587605997284E-2</c:v>
                </c:pt>
                <c:pt idx="2864">
                  <c:v>2.0604160085560461E-2</c:v>
                </c:pt>
                <c:pt idx="2865">
                  <c:v>2.0608724730960835E-2</c:v>
                </c:pt>
                <c:pt idx="2866">
                  <c:v>2.0614285374982676E-2</c:v>
                </c:pt>
                <c:pt idx="2867">
                  <c:v>2.0619862012106662E-2</c:v>
                </c:pt>
                <c:pt idx="2868">
                  <c:v>2.0625454642461752E-2</c:v>
                </c:pt>
                <c:pt idx="2869">
                  <c:v>2.063205055113498E-2</c:v>
                </c:pt>
                <c:pt idx="2870">
                  <c:v>2.0637676627191088E-2</c:v>
                </c:pt>
                <c:pt idx="2871">
                  <c:v>2.0643318697870089E-2</c:v>
                </c:pt>
                <c:pt idx="2872">
                  <c:v>2.0648976763306473E-2</c:v>
                </c:pt>
                <c:pt idx="2873">
                  <c:v>2.0653657697339522E-2</c:v>
                </c:pt>
                <c:pt idx="2874">
                  <c:v>2.0659346289865467E-2</c:v>
                </c:pt>
                <c:pt idx="2875">
                  <c:v>2.066505087655119E-2</c:v>
                </c:pt>
                <c:pt idx="2876">
                  <c:v>2.0670771457534605E-2</c:v>
                </c:pt>
                <c:pt idx="2877">
                  <c:v>2.0676508032947356E-2</c:v>
                </c:pt>
                <c:pt idx="2878">
                  <c:v>2.0683261053344806E-2</c:v>
                </c:pt>
                <c:pt idx="2879">
                  <c:v>2.0689031085850167E-2</c:v>
                </c:pt>
                <c:pt idx="2880">
                  <c:v>2.0694817114194568E-2</c:v>
                </c:pt>
                <c:pt idx="2881">
                  <c:v>2.0700619138515161E-2</c:v>
                </c:pt>
                <c:pt idx="2882">
                  <c:v>2.0705430831205549E-2</c:v>
                </c:pt>
                <c:pt idx="2883">
                  <c:v>2.071126337604929E-2</c:v>
                </c:pt>
                <c:pt idx="2884">
                  <c:v>2.0717111916276114E-2</c:v>
                </c:pt>
                <c:pt idx="2885">
                  <c:v>2.0722976452024384E-2</c:v>
                </c:pt>
                <c:pt idx="2886">
                  <c:v>2.0728856983432013E-2</c:v>
                </c:pt>
                <c:pt idx="2887">
                  <c:v>2.0734753510636913E-2</c:v>
                </c:pt>
                <c:pt idx="2888">
                  <c:v>2.0740666033777892E-2</c:v>
                </c:pt>
                <c:pt idx="2889">
                  <c:v>2.0746594552993755E-2</c:v>
                </c:pt>
                <c:pt idx="2890">
                  <c:v>2.0755593999435024E-2</c:v>
                </c:pt>
                <c:pt idx="2891">
                  <c:v>2.0761558951430673E-2</c:v>
                </c:pt>
                <c:pt idx="2892">
                  <c:v>2.0767539902958054E-2</c:v>
                </c:pt>
                <c:pt idx="2893">
                  <c:v>2.0773536854158552E-2</c:v>
                </c:pt>
                <c:pt idx="2894">
                  <c:v>2.0779549805177967E-2</c:v>
                </c:pt>
                <c:pt idx="2895">
                  <c:v>2.078455285484768E-2</c:v>
                </c:pt>
                <c:pt idx="2896">
                  <c:v>2.0790596320632626E-2</c:v>
                </c:pt>
                <c:pt idx="2897">
                  <c:v>2.0796655785653585E-2</c:v>
                </c:pt>
                <c:pt idx="2898">
                  <c:v>2.0802731250051842E-2</c:v>
                </c:pt>
                <c:pt idx="2899">
                  <c:v>2.0809854562595098E-2</c:v>
                </c:pt>
                <c:pt idx="2900">
                  <c:v>2.0815963515557107E-2</c:v>
                </c:pt>
                <c:pt idx="2901">
                  <c:v>2.0822088469352878E-2</c:v>
                </c:pt>
                <c:pt idx="2902">
                  <c:v>2.0828229424128635E-2</c:v>
                </c:pt>
                <c:pt idx="2903">
                  <c:v>2.0834386380031062E-2</c:v>
                </c:pt>
                <c:pt idx="2904">
                  <c:v>2.0839520031520092E-2</c:v>
                </c:pt>
                <c:pt idx="2905">
                  <c:v>2.0845707495639174E-2</c:v>
                </c:pt>
                <c:pt idx="2906">
                  <c:v>2.0851910960303855E-2</c:v>
                </c:pt>
                <c:pt idx="2907">
                  <c:v>2.0858130425662945E-2</c:v>
                </c:pt>
                <c:pt idx="2908">
                  <c:v>2.0865411181612118E-2</c:v>
                </c:pt>
                <c:pt idx="2909">
                  <c:v>2.0871664147382497E-2</c:v>
                </c:pt>
                <c:pt idx="2910">
                  <c:v>2.0877933115318173E-2</c:v>
                </c:pt>
                <c:pt idx="2911">
                  <c:v>2.0884218085570221E-2</c:v>
                </c:pt>
                <c:pt idx="2912">
                  <c:v>2.0890519058288846E-2</c:v>
                </c:pt>
                <c:pt idx="2913">
                  <c:v>2.0896836033625563E-2</c:v>
                </c:pt>
                <c:pt idx="2914">
                  <c:v>2.0903169011729696E-2</c:v>
                </c:pt>
                <c:pt idx="2915">
                  <c:v>2.0909517992753646E-2</c:v>
                </c:pt>
                <c:pt idx="2916">
                  <c:v>2.0915882976849376E-2</c:v>
                </c:pt>
                <c:pt idx="2917">
                  <c:v>2.0920146520307315E-2</c:v>
                </c:pt>
                <c:pt idx="2918">
                  <c:v>2.0926540495462879E-2</c:v>
                </c:pt>
                <c:pt idx="2919">
                  <c:v>2.0932950472079066E-2</c:v>
                </c:pt>
                <c:pt idx="2920">
                  <c:v>2.0939376450308168E-2</c:v>
                </c:pt>
                <c:pt idx="2921">
                  <c:v>2.0946883097111076E-2</c:v>
                </c:pt>
                <c:pt idx="2922">
                  <c:v>2.0953342590850632E-2</c:v>
                </c:pt>
                <c:pt idx="2923">
                  <c:v>2.0959818087698711E-2</c:v>
                </c:pt>
                <c:pt idx="2924">
                  <c:v>2.0966309587808107E-2</c:v>
                </c:pt>
                <c:pt idx="2925">
                  <c:v>2.097174637096709E-2</c:v>
                </c:pt>
                <c:pt idx="2926">
                  <c:v>2.0978268362074573E-2</c:v>
                </c:pt>
                <c:pt idx="2927">
                  <c:v>2.0984806355866831E-2</c:v>
                </c:pt>
                <c:pt idx="2928">
                  <c:v>2.0991360352499277E-2</c:v>
                </c:pt>
                <c:pt idx="2929">
                  <c:v>2.099793035212599E-2</c:v>
                </c:pt>
                <c:pt idx="2930">
                  <c:v>2.1005594665639976E-2</c:v>
                </c:pt>
                <c:pt idx="2931">
                  <c:v>2.1012198192929828E-2</c:v>
                </c:pt>
                <c:pt idx="2932">
                  <c:v>2.1018817724726805E-2</c:v>
                </c:pt>
                <c:pt idx="2933">
                  <c:v>2.1026402501484284E-2</c:v>
                </c:pt>
                <c:pt idx="2934">
                  <c:v>2.103197170949209E-2</c:v>
                </c:pt>
                <c:pt idx="2935">
                  <c:v>2.1038640016654297E-2</c:v>
                </c:pt>
                <c:pt idx="2936">
                  <c:v>2.104532432792983E-2</c:v>
                </c:pt>
                <c:pt idx="2937">
                  <c:v>2.1052024643477222E-2</c:v>
                </c:pt>
                <c:pt idx="2938">
                  <c:v>2.1058740963455003E-2</c:v>
                </c:pt>
                <c:pt idx="2939">
                  <c:v>2.1065473288022146E-2</c:v>
                </c:pt>
                <c:pt idx="2940">
                  <c:v>2.1072221617338072E-2</c:v>
                </c:pt>
                <c:pt idx="2941">
                  <c:v>2.1078985951563541E-2</c:v>
                </c:pt>
                <c:pt idx="2942">
                  <c:v>2.1085766290856633E-2</c:v>
                </c:pt>
                <c:pt idx="2943">
                  <c:v>2.1096957317135377E-2</c:v>
                </c:pt>
                <c:pt idx="2944">
                  <c:v>2.1103775808203811E-2</c:v>
                </c:pt>
                <c:pt idx="2945">
                  <c:v>2.1110610309056515E-2</c:v>
                </c:pt>
                <c:pt idx="2946">
                  <c:v>2.1117460819860809E-2</c:v>
                </c:pt>
                <c:pt idx="2947">
                  <c:v>2.1121012602945327E-2</c:v>
                </c:pt>
                <c:pt idx="2948">
                  <c:v>2.1127890515301499E-2</c:v>
                </c:pt>
                <c:pt idx="2949">
                  <c:v>2.1134784434920811E-2</c:v>
                </c:pt>
                <c:pt idx="2950">
                  <c:v>2.1141694361964915E-2</c:v>
                </c:pt>
                <c:pt idx="2951">
                  <c:v>2.1151953528950933E-2</c:v>
                </c:pt>
                <c:pt idx="2952">
                  <c:v>2.1158900102951066E-2</c:v>
                </c:pt>
                <c:pt idx="2953">
                  <c:v>2.1165862688070986E-2</c:v>
                </c:pt>
                <c:pt idx="2954">
                  <c:v>2.1172841284477148E-2</c:v>
                </c:pt>
                <c:pt idx="2955">
                  <c:v>2.1176484114347898E-2</c:v>
                </c:pt>
                <c:pt idx="2956">
                  <c:v>2.1183490089416435E-2</c:v>
                </c:pt>
                <c:pt idx="2957">
                  <c:v>2.1190512073069212E-2</c:v>
                </c:pt>
                <c:pt idx="2958">
                  <c:v>2.1197550065475409E-2</c:v>
                </c:pt>
                <c:pt idx="2959">
                  <c:v>2.1207974441739708E-2</c:v>
                </c:pt>
                <c:pt idx="2960">
                  <c:v>2.1215049109428036E-2</c:v>
                </c:pt>
                <c:pt idx="2961">
                  <c:v>2.1222139789593895E-2</c:v>
                </c:pt>
                <c:pt idx="2962">
                  <c:v>2.1229246482407226E-2</c:v>
                </c:pt>
                <c:pt idx="2963">
                  <c:v>2.1236369188042312E-2</c:v>
                </c:pt>
                <c:pt idx="2964">
                  <c:v>2.1240114213118458E-2</c:v>
                </c:pt>
                <c:pt idx="2965">
                  <c:v>2.1250662638462314E-2</c:v>
                </c:pt>
                <c:pt idx="2966">
                  <c:v>2.1257833383594504E-2</c:v>
                </c:pt>
                <c:pt idx="2967">
                  <c:v>2.1265020142237346E-2</c:v>
                </c:pt>
                <c:pt idx="2968">
                  <c:v>2.1268810507959927E-2</c:v>
                </c:pt>
                <c:pt idx="2969">
                  <c:v>2.1273747511743001E-2</c:v>
                </c:pt>
                <c:pt idx="2970">
                  <c:v>2.1280974496835157E-2</c:v>
                </c:pt>
                <c:pt idx="2971">
                  <c:v>2.1288217490722437E-2</c:v>
                </c:pt>
                <c:pt idx="2972">
                  <c:v>2.1295476493574095E-2</c:v>
                </c:pt>
                <c:pt idx="2973">
                  <c:v>2.130389621418435E-2</c:v>
                </c:pt>
                <c:pt idx="2974">
                  <c:v>2.1311188802484768E-2</c:v>
                </c:pt>
                <c:pt idx="2975">
                  <c:v>2.1318497401350157E-2</c:v>
                </c:pt>
                <c:pt idx="2976">
                  <c:v>2.1325822010954627E-2</c:v>
                </c:pt>
                <c:pt idx="2977">
                  <c:v>2.133316263147007E-2</c:v>
                </c:pt>
                <c:pt idx="2978">
                  <c:v>2.1339366708540718E-2</c:v>
                </c:pt>
                <c:pt idx="2979">
                  <c:v>2.1346737778952539E-2</c:v>
                </c:pt>
                <c:pt idx="2980">
                  <c:v>2.135412485970653E-2</c:v>
                </c:pt>
                <c:pt idx="2981">
                  <c:v>2.1361527950975973E-2</c:v>
                </c:pt>
                <c:pt idx="2982">
                  <c:v>2.1370105903819304E-2</c:v>
                </c:pt>
                <c:pt idx="2983">
                  <c:v>2.1377542593467264E-2</c:v>
                </c:pt>
                <c:pt idx="2984">
                  <c:v>2.1384995295251685E-2</c:v>
                </c:pt>
                <c:pt idx="2985">
                  <c:v>2.139673899850663E-2</c:v>
                </c:pt>
                <c:pt idx="2986">
                  <c:v>2.1404232147887409E-2</c:v>
                </c:pt>
                <c:pt idx="2987">
                  <c:v>2.141173945365412E-2</c:v>
                </c:pt>
                <c:pt idx="2988">
                  <c:v>2.1419259734632032E-2</c:v>
                </c:pt>
                <c:pt idx="2989">
                  <c:v>2.1426791809625034E-2</c:v>
                </c:pt>
                <c:pt idx="2990">
                  <c:v>2.1434334497422328E-2</c:v>
                </c:pt>
                <c:pt idx="2991">
                  <c:v>2.1441886616794411E-2</c:v>
                </c:pt>
                <c:pt idx="2992">
                  <c:v>2.1449446986494859E-2</c:v>
                </c:pt>
                <c:pt idx="2993">
                  <c:v>2.145701442526032E-2</c:v>
                </c:pt>
                <c:pt idx="2994">
                  <c:v>2.1466931953318148E-2</c:v>
                </c:pt>
                <c:pt idx="2995">
                  <c:v>2.1474510402406922E-2</c:v>
                </c:pt>
                <c:pt idx="2996">
                  <c:v>2.1482092179244537E-2</c:v>
                </c:pt>
                <c:pt idx="2997">
                  <c:v>2.1489676115196032E-2</c:v>
                </c:pt>
                <c:pt idx="2998">
                  <c:v>2.1497172260872006E-2</c:v>
                </c:pt>
                <c:pt idx="2999">
                  <c:v>2.150475705023993E-2</c:v>
                </c:pt>
                <c:pt idx="3000">
                  <c:v>2.1512340397769718E-2</c:v>
                </c:pt>
                <c:pt idx="3001">
                  <c:v>2.151992112843866E-2</c:v>
                </c:pt>
                <c:pt idx="3002">
                  <c:v>2.1527498067205893E-2</c:v>
                </c:pt>
                <c:pt idx="3003">
                  <c:v>2.1536240926404254E-2</c:v>
                </c:pt>
                <c:pt idx="3004">
                  <c:v>2.1543806297292991E-2</c:v>
                </c:pt>
                <c:pt idx="3005">
                  <c:v>2.1551364310630337E-2</c:v>
                </c:pt>
                <c:pt idx="3006">
                  <c:v>2.1558913797620566E-2</c:v>
                </c:pt>
                <c:pt idx="3007">
                  <c:v>2.1565284754908917E-2</c:v>
                </c:pt>
                <c:pt idx="3008">
                  <c:v>2.1572814265450643E-2</c:v>
                </c:pt>
                <c:pt idx="3009">
                  <c:v>2.1580331758321417E-2</c:v>
                </c:pt>
                <c:pt idx="3010">
                  <c:v>2.1587836058339985E-2</c:v>
                </c:pt>
                <c:pt idx="3011">
                  <c:v>2.1596492499353599E-2</c:v>
                </c:pt>
                <c:pt idx="3012">
                  <c:v>2.1603967192959341E-2</c:v>
                </c:pt>
                <c:pt idx="3013">
                  <c:v>2.1611427181736236E-2</c:v>
                </c:pt>
                <c:pt idx="3014">
                  <c:v>2.1618872465521754E-2</c:v>
                </c:pt>
                <c:pt idx="3015">
                  <c:v>2.1626303044150714E-2</c:v>
                </c:pt>
                <c:pt idx="3016">
                  <c:v>2.1633718917459705E-2</c:v>
                </c:pt>
                <c:pt idx="3017">
                  <c:v>2.1641120085285317E-2</c:v>
                </c:pt>
                <c:pt idx="3018">
                  <c:v>2.1648506547465009E-2</c:v>
                </c:pt>
                <c:pt idx="3019">
                  <c:v>2.1655878303835373E-2</c:v>
                </c:pt>
                <c:pt idx="3020">
                  <c:v>2.165975255950002E-2</c:v>
                </c:pt>
                <c:pt idx="3021">
                  <c:v>2.1667096754327504E-2</c:v>
                </c:pt>
                <c:pt idx="3022">
                  <c:v>2.1674426245062595E-2</c:v>
                </c:pt>
                <c:pt idx="3023">
                  <c:v>2.1681741031544542E-2</c:v>
                </c:pt>
                <c:pt idx="3024">
                  <c:v>2.1689041113614835E-2</c:v>
                </c:pt>
                <c:pt idx="3025">
                  <c:v>2.1697484344882396E-2</c:v>
                </c:pt>
                <c:pt idx="3026">
                  <c:v>2.1704754397205494E-2</c:v>
                </c:pt>
                <c:pt idx="3027">
                  <c:v>2.1712009743905823E-2</c:v>
                </c:pt>
                <c:pt idx="3028">
                  <c:v>2.1719250384824852E-2</c:v>
                </c:pt>
                <c:pt idx="3029">
                  <c:v>2.1726476319805833E-2</c:v>
                </c:pt>
                <c:pt idx="3030">
                  <c:v>2.1732532804577074E-2</c:v>
                </c:pt>
                <c:pt idx="3031">
                  <c:v>2.1739729951360632E-2</c:v>
                </c:pt>
                <c:pt idx="3032">
                  <c:v>2.1746912392476545E-2</c:v>
                </c:pt>
                <c:pt idx="3033">
                  <c:v>2.1755232997202716E-2</c:v>
                </c:pt>
                <c:pt idx="3034">
                  <c:v>2.1762385400137321E-2</c:v>
                </c:pt>
                <c:pt idx="3035">
                  <c:v>2.1769523096192941E-2</c:v>
                </c:pt>
                <c:pt idx="3036">
                  <c:v>2.1776646085215054E-2</c:v>
                </c:pt>
                <c:pt idx="3037">
                  <c:v>2.1783754367048241E-2</c:v>
                </c:pt>
                <c:pt idx="3038">
                  <c:v>2.1789698211464693E-2</c:v>
                </c:pt>
                <c:pt idx="3039">
                  <c:v>2.1796777708567739E-2</c:v>
                </c:pt>
                <c:pt idx="3040">
                  <c:v>2.1803842498769085E-2</c:v>
                </c:pt>
                <c:pt idx="3041">
                  <c:v>2.1810892581912458E-2</c:v>
                </c:pt>
                <c:pt idx="3042">
                  <c:v>2.1817927957846962E-2</c:v>
                </c:pt>
                <c:pt idx="3043">
                  <c:v>2.1824948626418563E-2</c:v>
                </c:pt>
                <c:pt idx="3044">
                  <c:v>2.1831954587477709E-2</c:v>
                </c:pt>
                <c:pt idx="3045">
                  <c:v>2.1838945840869914E-2</c:v>
                </c:pt>
                <c:pt idx="3046">
                  <c:v>2.1849356344390503E-2</c:v>
                </c:pt>
                <c:pt idx="3047">
                  <c:v>2.1856316273365234E-2</c:v>
                </c:pt>
                <c:pt idx="3048">
                  <c:v>2.186326149195416E-2</c:v>
                </c:pt>
                <c:pt idx="3049">
                  <c:v>2.1870192000003563E-2</c:v>
                </c:pt>
                <c:pt idx="3050">
                  <c:v>2.1877107797359716E-2</c:v>
                </c:pt>
                <c:pt idx="3051">
                  <c:v>2.1882867435765986E-2</c:v>
                </c:pt>
                <c:pt idx="3052">
                  <c:v>2.1889754451362649E-2</c:v>
                </c:pt>
                <c:pt idx="3053">
                  <c:v>2.1896626756570416E-2</c:v>
                </c:pt>
                <c:pt idx="3054">
                  <c:v>2.1903484351240031E-2</c:v>
                </c:pt>
                <c:pt idx="3055">
                  <c:v>2.1911466118439818E-2</c:v>
                </c:pt>
                <c:pt idx="3056">
                  <c:v>2.191829364845585E-2</c:v>
                </c:pt>
                <c:pt idx="3057">
                  <c:v>2.1925106466718865E-2</c:v>
                </c:pt>
                <c:pt idx="3058">
                  <c:v>2.1931904573081303E-2</c:v>
                </c:pt>
                <c:pt idx="3059">
                  <c:v>2.1937551661254516E-2</c:v>
                </c:pt>
                <c:pt idx="3060">
                  <c:v>2.1944320989545508E-2</c:v>
                </c:pt>
                <c:pt idx="3061">
                  <c:v>2.1951075606253603E-2</c:v>
                </c:pt>
                <c:pt idx="3062">
                  <c:v>2.1957815511229561E-2</c:v>
                </c:pt>
                <c:pt idx="3063">
                  <c:v>2.1964540704326338E-2</c:v>
                </c:pt>
                <c:pt idx="3064">
                  <c:v>2.1972384252946332E-2</c:v>
                </c:pt>
                <c:pt idx="3065">
                  <c:v>2.1979079371819414E-2</c:v>
                </c:pt>
                <c:pt idx="3066">
                  <c:v>2.1985759777602212E-2</c:v>
                </c:pt>
                <c:pt idx="3067">
                  <c:v>2.1992425470145856E-2</c:v>
                </c:pt>
                <c:pt idx="3068">
                  <c:v>2.1999076449304981E-2</c:v>
                </c:pt>
                <c:pt idx="3069">
                  <c:v>2.2005712714931597E-2</c:v>
                </c:pt>
                <c:pt idx="3070">
                  <c:v>2.2012334266882545E-2</c:v>
                </c:pt>
                <c:pt idx="3071">
                  <c:v>2.2018941105008513E-2</c:v>
                </c:pt>
                <c:pt idx="3072">
                  <c:v>2.2022149638765781E-2</c:v>
                </c:pt>
                <c:pt idx="3073">
                  <c:v>2.2028729017170057E-2</c:v>
                </c:pt>
                <c:pt idx="3074">
                  <c:v>2.2035293683643736E-2</c:v>
                </c:pt>
                <c:pt idx="3075">
                  <c:v>2.2041843638046215E-2</c:v>
                </c:pt>
                <c:pt idx="3076">
                  <c:v>2.2048378880233761E-2</c:v>
                </c:pt>
                <c:pt idx="3077">
                  <c:v>2.2056024003299902E-2</c:v>
                </c:pt>
                <c:pt idx="3078">
                  <c:v>2.2062529160712344E-2</c:v>
                </c:pt>
                <c:pt idx="3079">
                  <c:v>2.206901960470643E-2</c:v>
                </c:pt>
                <c:pt idx="3080">
                  <c:v>2.2075495335141002E-2</c:v>
                </c:pt>
                <c:pt idx="3081">
                  <c:v>2.2081956351874002E-2</c:v>
                </c:pt>
                <c:pt idx="3082">
                  <c:v>2.2087281368953951E-2</c:v>
                </c:pt>
                <c:pt idx="3083">
                  <c:v>2.2093713621694801E-2</c:v>
                </c:pt>
                <c:pt idx="3084">
                  <c:v>2.2100131161097714E-2</c:v>
                </c:pt>
                <c:pt idx="3085">
                  <c:v>2.2107653278990655E-2</c:v>
                </c:pt>
                <c:pt idx="3086">
                  <c:v>2.2114040725114394E-2</c:v>
                </c:pt>
                <c:pt idx="3087">
                  <c:v>2.212041345669849E-2</c:v>
                </c:pt>
                <c:pt idx="3088">
                  <c:v>2.2126771473603118E-2</c:v>
                </c:pt>
                <c:pt idx="3089">
                  <c:v>2.2134019760483941E-2</c:v>
                </c:pt>
                <c:pt idx="3090">
                  <c:v>2.2139230387972868E-2</c:v>
                </c:pt>
                <c:pt idx="3091">
                  <c:v>2.2145542828076334E-2</c:v>
                </c:pt>
                <c:pt idx="3092">
                  <c:v>2.2151840553719299E-2</c:v>
                </c:pt>
                <c:pt idx="3093">
                  <c:v>2.2158123564763408E-2</c:v>
                </c:pt>
                <c:pt idx="3094">
                  <c:v>2.2164391861072986E-2</c:v>
                </c:pt>
                <c:pt idx="3095">
                  <c:v>2.2170645442512359E-2</c:v>
                </c:pt>
                <c:pt idx="3096">
                  <c:v>2.2176884308947192E-2</c:v>
                </c:pt>
                <c:pt idx="3097">
                  <c:v>2.2183108460241813E-2</c:v>
                </c:pt>
                <c:pt idx="3098">
                  <c:v>2.21926492565389E-2</c:v>
                </c:pt>
                <c:pt idx="3099">
                  <c:v>2.2198841947147222E-2</c:v>
                </c:pt>
                <c:pt idx="3100">
                  <c:v>2.2205019919824071E-2</c:v>
                </c:pt>
                <c:pt idx="3101">
                  <c:v>2.2211183174431576E-2</c:v>
                </c:pt>
                <c:pt idx="3102">
                  <c:v>2.2217331710834957E-2</c:v>
                </c:pt>
                <c:pt idx="3103">
                  <c:v>2.2222358487251435E-2</c:v>
                </c:pt>
                <c:pt idx="3104">
                  <c:v>2.2228478267585079E-2</c:v>
                </c:pt>
                <c:pt idx="3105">
                  <c:v>2.2234583330108554E-2</c:v>
                </c:pt>
                <c:pt idx="3106">
                  <c:v>2.2240673674689439E-2</c:v>
                </c:pt>
                <c:pt idx="3107">
                  <c:v>2.2247853615060219E-2</c:v>
                </c:pt>
                <c:pt idx="3108">
                  <c:v>2.2253913839405313E-2</c:v>
                </c:pt>
                <c:pt idx="3109">
                  <c:v>2.2259959344603675E-2</c:v>
                </c:pt>
                <c:pt idx="3110">
                  <c:v>2.226599013052449E-2</c:v>
                </c:pt>
                <c:pt idx="3111">
                  <c:v>2.2270904623776466E-2</c:v>
                </c:pt>
                <c:pt idx="3112">
                  <c:v>2.2276906657903276E-2</c:v>
                </c:pt>
                <c:pt idx="3113">
                  <c:v>2.2282893973159669E-2</c:v>
                </c:pt>
                <c:pt idx="3114">
                  <c:v>2.2288866569413229E-2</c:v>
                </c:pt>
                <c:pt idx="3115">
                  <c:v>2.2294824446533749E-2</c:v>
                </c:pt>
                <c:pt idx="3116">
                  <c:v>2.2301865733772984E-2</c:v>
                </c:pt>
                <c:pt idx="3117">
                  <c:v>2.2307793481039132E-2</c:v>
                </c:pt>
                <c:pt idx="3118">
                  <c:v>2.2313706507973687E-2</c:v>
                </c:pt>
                <c:pt idx="3119">
                  <c:v>2.2319604814443634E-2</c:v>
                </c:pt>
                <c:pt idx="3120">
                  <c:v>2.2325488400321232E-2</c:v>
                </c:pt>
                <c:pt idx="3121">
                  <c:v>2.2331357265476543E-2</c:v>
                </c:pt>
                <c:pt idx="3122">
                  <c:v>2.2337211409780511E-2</c:v>
                </c:pt>
                <c:pt idx="3123">
                  <c:v>2.2343050833101875E-2</c:v>
                </c:pt>
                <c:pt idx="3124">
                  <c:v>2.2346690358642729E-2</c:v>
                </c:pt>
                <c:pt idx="3125">
                  <c:v>2.2352501734897671E-2</c:v>
                </c:pt>
                <c:pt idx="3126">
                  <c:v>2.2358298391415767E-2</c:v>
                </c:pt>
                <c:pt idx="3127">
                  <c:v>2.2364080328069656E-2</c:v>
                </c:pt>
                <c:pt idx="3128">
                  <c:v>2.2369847544734214E-2</c:v>
                </c:pt>
                <c:pt idx="3129">
                  <c:v>2.237668914472199E-2</c:v>
                </c:pt>
                <c:pt idx="3130">
                  <c:v>2.2382426219359975E-2</c:v>
                </c:pt>
                <c:pt idx="3131">
                  <c:v>2.2388148572814848E-2</c:v>
                </c:pt>
                <c:pt idx="3132">
                  <c:v>2.2393856204961274E-2</c:v>
                </c:pt>
                <c:pt idx="3133">
                  <c:v>2.2398462823827979E-2</c:v>
                </c:pt>
                <c:pt idx="3134">
                  <c:v>2.2404141717926967E-2</c:v>
                </c:pt>
                <c:pt idx="3135">
                  <c:v>2.2409805891163367E-2</c:v>
                </c:pt>
                <c:pt idx="3136">
                  <c:v>2.2415455343414274E-2</c:v>
                </c:pt>
                <c:pt idx="3137">
                  <c:v>2.2422173541696851E-2</c:v>
                </c:pt>
                <c:pt idx="3138">
                  <c:v>2.242779284337653E-2</c:v>
                </c:pt>
                <c:pt idx="3139">
                  <c:v>2.2433397422877952E-2</c:v>
                </c:pt>
                <c:pt idx="3140">
                  <c:v>2.2438987280079332E-2</c:v>
                </c:pt>
                <c:pt idx="3141">
                  <c:v>2.244456241485843E-2</c:v>
                </c:pt>
                <c:pt idx="3142">
                  <c:v>2.2449042909339443E-2</c:v>
                </c:pt>
                <c:pt idx="3143">
                  <c:v>2.2454589311259009E-2</c:v>
                </c:pt>
                <c:pt idx="3144">
                  <c:v>2.2460120991216522E-2</c:v>
                </c:pt>
                <c:pt idx="3145">
                  <c:v>2.2465637949090407E-2</c:v>
                </c:pt>
                <c:pt idx="3146">
                  <c:v>2.2471140184762217E-2</c:v>
                </c:pt>
                <c:pt idx="3147">
                  <c:v>2.2476627698111269E-2</c:v>
                </c:pt>
                <c:pt idx="3148">
                  <c:v>2.2482100489017779E-2</c:v>
                </c:pt>
                <c:pt idx="3149">
                  <c:v>2.2487558557362845E-2</c:v>
                </c:pt>
                <c:pt idx="3150">
                  <c:v>2.2495150269642425E-2</c:v>
                </c:pt>
                <c:pt idx="3151">
                  <c:v>2.2500577454452088E-2</c:v>
                </c:pt>
                <c:pt idx="3152">
                  <c:v>2.2505989914680957E-2</c:v>
                </c:pt>
                <c:pt idx="3153">
                  <c:v>2.2511387650210546E-2</c:v>
                </c:pt>
                <c:pt idx="3154">
                  <c:v>2.2516770660921927E-2</c:v>
                </c:pt>
                <c:pt idx="3155">
                  <c:v>2.2521068379557956E-2</c:v>
                </c:pt>
                <c:pt idx="3156">
                  <c:v>2.2526422663516836E-2</c:v>
                </c:pt>
                <c:pt idx="3157">
                  <c:v>2.2531762223137998E-2</c:v>
                </c:pt>
                <c:pt idx="3158">
                  <c:v>2.2537087058303196E-2</c:v>
                </c:pt>
                <c:pt idx="3159">
                  <c:v>2.2543464838061369E-2</c:v>
                </c:pt>
                <c:pt idx="3160">
                  <c:v>2.2548759497382793E-2</c:v>
                </c:pt>
                <c:pt idx="3161">
                  <c:v>2.255403943106277E-2</c:v>
                </c:pt>
                <c:pt idx="3162">
                  <c:v>2.2559304638984142E-2</c:v>
                </c:pt>
                <c:pt idx="3163">
                  <c:v>2.2564555121031064E-2</c:v>
                </c:pt>
                <c:pt idx="3164">
                  <c:v>2.2568726849211931E-2</c:v>
                </c:pt>
                <c:pt idx="3165">
                  <c:v>2.2573948609938208E-2</c:v>
                </c:pt>
                <c:pt idx="3166">
                  <c:v>2.2579155645283792E-2</c:v>
                </c:pt>
                <c:pt idx="3167">
                  <c:v>2.2584347955135749E-2</c:v>
                </c:pt>
                <c:pt idx="3168">
                  <c:v>2.2590586639116408E-2</c:v>
                </c:pt>
                <c:pt idx="3169">
                  <c:v>2.2595748763499329E-2</c:v>
                </c:pt>
                <c:pt idx="3170">
                  <c:v>2.2600896161206148E-2</c:v>
                </c:pt>
                <c:pt idx="3171">
                  <c:v>2.2606028832122337E-2</c:v>
                </c:pt>
                <c:pt idx="3172">
                  <c:v>2.26111467761347E-2</c:v>
                </c:pt>
                <c:pt idx="3173">
                  <c:v>2.2616249993130919E-2</c:v>
                </c:pt>
                <c:pt idx="3174">
                  <c:v>2.2621338482997789E-2</c:v>
                </c:pt>
                <c:pt idx="3175">
                  <c:v>2.2626412245623433E-2</c:v>
                </c:pt>
                <c:pt idx="3176">
                  <c:v>2.2630416077890788E-2</c:v>
                </c:pt>
                <c:pt idx="3177">
                  <c:v>2.2633352119530284E-2</c:v>
                </c:pt>
                <c:pt idx="3178">
                  <c:v>2.2638383924687012E-2</c:v>
                </c:pt>
                <c:pt idx="3179">
                  <c:v>2.2643401004700806E-2</c:v>
                </c:pt>
                <c:pt idx="3180">
                  <c:v>2.2648403359462409E-2</c:v>
                </c:pt>
                <c:pt idx="3181">
                  <c:v>2.2654442534953839E-2</c:v>
                </c:pt>
                <c:pt idx="3182">
                  <c:v>2.265941469395388E-2</c:v>
                </c:pt>
                <c:pt idx="3183">
                  <c:v>2.2664372126527194E-2</c:v>
                </c:pt>
                <c:pt idx="3184">
                  <c:v>2.2669314832566907E-2</c:v>
                </c:pt>
                <c:pt idx="3185">
                  <c:v>2.2673194250711536E-2</c:v>
                </c:pt>
                <c:pt idx="3186">
                  <c:v>2.2678108251697419E-2</c:v>
                </c:pt>
                <c:pt idx="3187">
                  <c:v>2.2683007526678411E-2</c:v>
                </c:pt>
                <c:pt idx="3188">
                  <c:v>2.2687892075549734E-2</c:v>
                </c:pt>
                <c:pt idx="3189">
                  <c:v>2.2692761898205269E-2</c:v>
                </c:pt>
                <c:pt idx="3190">
                  <c:v>2.2698661805579435E-2</c:v>
                </c:pt>
                <c:pt idx="3191">
                  <c:v>2.2703501422883004E-2</c:v>
                </c:pt>
                <c:pt idx="3192">
                  <c:v>2.2708326312798427E-2</c:v>
                </c:pt>
                <c:pt idx="3193">
                  <c:v>2.2713822439032371E-2</c:v>
                </c:pt>
                <c:pt idx="3194">
                  <c:v>2.2717574082366725E-2</c:v>
                </c:pt>
                <c:pt idx="3195">
                  <c:v>2.2722353441676328E-2</c:v>
                </c:pt>
                <c:pt idx="3196">
                  <c:v>2.2727118074022817E-2</c:v>
                </c:pt>
                <c:pt idx="3197">
                  <c:v>2.2731867979302302E-2</c:v>
                </c:pt>
                <c:pt idx="3198">
                  <c:v>2.2736603157413594E-2</c:v>
                </c:pt>
                <c:pt idx="3199">
                  <c:v>2.2741323608252356E-2</c:v>
                </c:pt>
                <c:pt idx="3200">
                  <c:v>2.2746029331716502E-2</c:v>
                </c:pt>
                <c:pt idx="3201">
                  <c:v>2.2750720327704838E-2</c:v>
                </c:pt>
                <c:pt idx="3202">
                  <c:v>2.2757467794524838E-2</c:v>
                </c:pt>
                <c:pt idx="3203">
                  <c:v>2.2765232090072904E-2</c:v>
                </c:pt>
                <c:pt idx="3204">
                  <c:v>2.2769875082541965E-2</c:v>
                </c:pt>
                <c:pt idx="3205">
                  <c:v>2.2774503342818105E-2</c:v>
                </c:pt>
                <c:pt idx="3206">
                  <c:v>2.2779116870796749E-2</c:v>
                </c:pt>
                <c:pt idx="3207">
                  <c:v>2.2780620571353404E-2</c:v>
                </c:pt>
                <c:pt idx="3208">
                  <c:v>2.2785206937395996E-2</c:v>
                </c:pt>
                <c:pt idx="3209">
                  <c:v>2.2789778573428076E-2</c:v>
                </c:pt>
                <c:pt idx="3210">
                  <c:v>2.2794335479349993E-2</c:v>
                </c:pt>
                <c:pt idx="3211">
                  <c:v>2.2801963522647975E-2</c:v>
                </c:pt>
                <c:pt idx="3212">
                  <c:v>2.2806488654697397E-2</c:v>
                </c:pt>
                <c:pt idx="3213">
                  <c:v>2.281099905373821E-2</c:v>
                </c:pt>
                <c:pt idx="3214">
                  <c:v>2.2815494719668011E-2</c:v>
                </c:pt>
                <c:pt idx="3215">
                  <c:v>2.2816899053826601E-2</c:v>
                </c:pt>
                <c:pt idx="3216">
                  <c:v>2.2821367577002493E-2</c:v>
                </c:pt>
                <c:pt idx="3217">
                  <c:v>2.2825821369376005E-2</c:v>
                </c:pt>
                <c:pt idx="3218">
                  <c:v>2.2830260430850152E-2</c:v>
                </c:pt>
                <c:pt idx="3219">
                  <c:v>2.2834684761326173E-2</c:v>
                </c:pt>
                <c:pt idx="3220">
                  <c:v>2.2842159314353929E-2</c:v>
                </c:pt>
                <c:pt idx="3221">
                  <c:v>2.2846551845728431E-2</c:v>
                </c:pt>
                <c:pt idx="3222">
                  <c:v>2.2850929643201068E-2</c:v>
                </c:pt>
                <c:pt idx="3223">
                  <c:v>2.2855292706673802E-2</c:v>
                </c:pt>
                <c:pt idx="3224">
                  <c:v>2.2859641036051207E-2</c:v>
                </c:pt>
                <c:pt idx="3225">
                  <c:v>2.2863974631233935E-2</c:v>
                </c:pt>
                <c:pt idx="3226">
                  <c:v>2.2868293492126997E-2</c:v>
                </c:pt>
                <c:pt idx="3227">
                  <c:v>2.2872597618634093E-2</c:v>
                </c:pt>
                <c:pt idx="3228">
                  <c:v>2.2873840824848082E-2</c:v>
                </c:pt>
                <c:pt idx="3229">
                  <c:v>2.2876088455924284E-2</c:v>
                </c:pt>
                <c:pt idx="3230">
                  <c:v>2.2880352312164422E-2</c:v>
                </c:pt>
                <c:pt idx="3231">
                  <c:v>2.2884601438016905E-2</c:v>
                </c:pt>
                <c:pt idx="3232">
                  <c:v>2.2888835833389486E-2</c:v>
                </c:pt>
                <c:pt idx="3233">
                  <c:v>2.2894067055637068E-2</c:v>
                </c:pt>
                <c:pt idx="3234">
                  <c:v>2.2898271199791983E-2</c:v>
                </c:pt>
                <c:pt idx="3235">
                  <c:v>2.2902460612314504E-2</c:v>
                </c:pt>
                <c:pt idx="3236">
                  <c:v>2.2906635293113792E-2</c:v>
                </c:pt>
                <c:pt idx="3237">
                  <c:v>2.2909786849848776E-2</c:v>
                </c:pt>
                <c:pt idx="3238">
                  <c:v>2.2913932860424615E-2</c:v>
                </c:pt>
                <c:pt idx="3239">
                  <c:v>2.2918064139884273E-2</c:v>
                </c:pt>
                <c:pt idx="3240">
                  <c:v>2.2922180688138647E-2</c:v>
                </c:pt>
                <c:pt idx="3241">
                  <c:v>2.2926282505098625E-2</c:v>
                </c:pt>
                <c:pt idx="3242">
                  <c:v>2.2931374006642836E-2</c:v>
                </c:pt>
                <c:pt idx="3243">
                  <c:v>2.2935445562847902E-2</c:v>
                </c:pt>
                <c:pt idx="3244">
                  <c:v>2.2939502386610557E-2</c:v>
                </c:pt>
                <c:pt idx="3245">
                  <c:v>2.294412071678599E-2</c:v>
                </c:pt>
                <c:pt idx="3246">
                  <c:v>2.2947144866090775E-2</c:v>
                </c:pt>
                <c:pt idx="3247">
                  <c:v>2.2951156188874104E-2</c:v>
                </c:pt>
                <c:pt idx="3248">
                  <c:v>2.2955152779734374E-2</c:v>
                </c:pt>
                <c:pt idx="3249">
                  <c:v>2.2959134638584268E-2</c:v>
                </c:pt>
                <c:pt idx="3250">
                  <c:v>2.2963101765340051E-2</c:v>
                </c:pt>
                <c:pt idx="3251">
                  <c:v>2.2967054159912625E-2</c:v>
                </c:pt>
                <c:pt idx="3252">
                  <c:v>2.2970991822218696E-2</c:v>
                </c:pt>
                <c:pt idx="3253">
                  <c:v>2.2974914752172296E-2</c:v>
                </c:pt>
                <c:pt idx="3254">
                  <c:v>2.2979817617106039E-2</c:v>
                </c:pt>
                <c:pt idx="3255">
                  <c:v>2.2986691634082047E-2</c:v>
                </c:pt>
                <c:pt idx="3256">
                  <c:v>2.299056712768956E-2</c:v>
                </c:pt>
                <c:pt idx="3257">
                  <c:v>2.2994427885053563E-2</c:v>
                </c:pt>
                <c:pt idx="3258">
                  <c:v>2.2998483270750325E-2</c:v>
                </c:pt>
                <c:pt idx="3259">
                  <c:v>2.3002307760485362E-2</c:v>
                </c:pt>
                <c:pt idx="3260">
                  <c:v>2.3006117515452958E-2</c:v>
                </c:pt>
                <c:pt idx="3261">
                  <c:v>2.3009912535568076E-2</c:v>
                </c:pt>
                <c:pt idx="3262">
                  <c:v>2.3013692820748787E-2</c:v>
                </c:pt>
                <c:pt idx="3263">
                  <c:v>2.3018445188220701E-2</c:v>
                </c:pt>
                <c:pt idx="3264">
                  <c:v>2.3022195185906875E-2</c:v>
                </c:pt>
                <c:pt idx="3265">
                  <c:v>2.3025930447517776E-2</c:v>
                </c:pt>
                <c:pt idx="3266">
                  <c:v>2.3029650972972365E-2</c:v>
                </c:pt>
                <c:pt idx="3267">
                  <c:v>2.3032373219746455E-2</c:v>
                </c:pt>
                <c:pt idx="3268">
                  <c:v>2.303606509359173E-2</c:v>
                </c:pt>
                <c:pt idx="3269">
                  <c:v>2.3039742231928631E-2</c:v>
                </c:pt>
                <c:pt idx="3270">
                  <c:v>2.3043404634676995E-2</c:v>
                </c:pt>
                <c:pt idx="3271">
                  <c:v>2.3049012770496282E-2</c:v>
                </c:pt>
                <c:pt idx="3272">
                  <c:v>2.3051664661847802E-2</c:v>
                </c:pt>
                <c:pt idx="3273">
                  <c:v>2.3055282031930503E-2</c:v>
                </c:pt>
                <c:pt idx="3274">
                  <c:v>2.3058884665208518E-2</c:v>
                </c:pt>
                <c:pt idx="3275">
                  <c:v>2.3062472561604767E-2</c:v>
                </c:pt>
                <c:pt idx="3276">
                  <c:v>2.3066045721039076E-2</c:v>
                </c:pt>
                <c:pt idx="3277">
                  <c:v>2.306960414343261E-2</c:v>
                </c:pt>
                <c:pt idx="3278">
                  <c:v>2.3073147828708722E-2</c:v>
                </c:pt>
                <c:pt idx="3279">
                  <c:v>2.3076676776786369E-2</c:v>
                </c:pt>
                <c:pt idx="3280">
                  <c:v>2.3077272470227242E-2</c:v>
                </c:pt>
                <c:pt idx="3281">
                  <c:v>2.3080774441132622E-2</c:v>
                </c:pt>
                <c:pt idx="3282">
                  <c:v>2.3084261677304291E-2</c:v>
                </c:pt>
                <c:pt idx="3283">
                  <c:v>2.3087734178667923E-2</c:v>
                </c:pt>
                <c:pt idx="3284">
                  <c:v>2.3092161488224218E-2</c:v>
                </c:pt>
                <c:pt idx="3285">
                  <c:v>2.3095603683778654E-2</c:v>
                </c:pt>
                <c:pt idx="3286">
                  <c:v>2.3099031143399455E-2</c:v>
                </c:pt>
                <c:pt idx="3287">
                  <c:v>2.3102443867011813E-2</c:v>
                </c:pt>
                <c:pt idx="3288">
                  <c:v>2.3105841854541356E-2</c:v>
                </c:pt>
                <c:pt idx="3289">
                  <c:v>2.3109225105915059E-2</c:v>
                </c:pt>
                <c:pt idx="3290">
                  <c:v>2.3111629107303352E-2</c:v>
                </c:pt>
                <c:pt idx="3291">
                  <c:v>2.3114983727518291E-2</c:v>
                </c:pt>
                <c:pt idx="3292">
                  <c:v>2.3119286442359225E-2</c:v>
                </c:pt>
                <c:pt idx="3293">
                  <c:v>2.3122610748372126E-2</c:v>
                </c:pt>
                <c:pt idx="3294">
                  <c:v>2.3125920317862692E-2</c:v>
                </c:pt>
                <c:pt idx="3295">
                  <c:v>2.3129215150758345E-2</c:v>
                </c:pt>
                <c:pt idx="3296">
                  <c:v>2.3132495246988717E-2</c:v>
                </c:pt>
                <c:pt idx="3297">
                  <c:v>2.3135760606480784E-2</c:v>
                </c:pt>
                <c:pt idx="3298">
                  <c:v>2.3138053471716907E-2</c:v>
                </c:pt>
                <c:pt idx="3299">
                  <c:v>2.3141290206129934E-2</c:v>
                </c:pt>
                <c:pt idx="3300">
                  <c:v>2.3144512204498181E-2</c:v>
                </c:pt>
                <c:pt idx="3301">
                  <c:v>2.3147719466751801E-2</c:v>
                </c:pt>
                <c:pt idx="3302">
                  <c:v>2.3150911992821384E-2</c:v>
                </c:pt>
                <c:pt idx="3303">
                  <c:v>2.3154089782637978E-2</c:v>
                </c:pt>
                <c:pt idx="3304">
                  <c:v>2.3157252836133069E-2</c:v>
                </c:pt>
                <c:pt idx="3305">
                  <c:v>2.3160401153237257E-2</c:v>
                </c:pt>
                <c:pt idx="3306">
                  <c:v>2.3166387437959856E-2</c:v>
                </c:pt>
                <c:pt idx="3307">
                  <c:v>2.3169503714133455E-2</c:v>
                </c:pt>
                <c:pt idx="3308">
                  <c:v>2.3172605250986411E-2</c:v>
                </c:pt>
                <c:pt idx="3309">
                  <c:v>2.3175692048450006E-2</c:v>
                </c:pt>
                <c:pt idx="3310">
                  <c:v>2.3177816676792966E-2</c:v>
                </c:pt>
                <c:pt idx="3311">
                  <c:v>2.3180874855011892E-2</c:v>
                </c:pt>
                <c:pt idx="3312">
                  <c:v>2.3183918294549237E-2</c:v>
                </c:pt>
                <c:pt idx="3313">
                  <c:v>2.3186946995338568E-2</c:v>
                </c:pt>
                <c:pt idx="3314">
                  <c:v>2.3189960957313016E-2</c:v>
                </c:pt>
                <c:pt idx="3315">
                  <c:v>2.3193903302283755E-2</c:v>
                </c:pt>
                <c:pt idx="3316">
                  <c:v>2.3196886922139275E-2</c:v>
                </c:pt>
                <c:pt idx="3317">
                  <c:v>2.319985580207071E-2</c:v>
                </c:pt>
                <c:pt idx="3318">
                  <c:v>2.3202809942013746E-2</c:v>
                </c:pt>
                <c:pt idx="3319">
                  <c:v>2.3204809682660331E-2</c:v>
                </c:pt>
                <c:pt idx="3320">
                  <c:v>2.3207735210370329E-2</c:v>
                </c:pt>
                <c:pt idx="3321">
                  <c:v>2.321064599880928E-2</c:v>
                </c:pt>
                <c:pt idx="3322">
                  <c:v>2.3213542047913854E-2</c:v>
                </c:pt>
                <c:pt idx="3323">
                  <c:v>2.3217359539617385E-2</c:v>
                </c:pt>
                <c:pt idx="3324">
                  <c:v>2.3220225238267229E-2</c:v>
                </c:pt>
                <c:pt idx="3325">
                  <c:v>2.3223076196479401E-2</c:v>
                </c:pt>
                <c:pt idx="3326">
                  <c:v>2.3225912414190471E-2</c:v>
                </c:pt>
                <c:pt idx="3327">
                  <c:v>2.3228733891337009E-2</c:v>
                </c:pt>
                <c:pt idx="3328">
                  <c:v>2.3231540627858236E-2</c:v>
                </c:pt>
                <c:pt idx="3329">
                  <c:v>2.323433262369248E-2</c:v>
                </c:pt>
                <c:pt idx="3330">
                  <c:v>2.3237109878776755E-2</c:v>
                </c:pt>
                <c:pt idx="3331">
                  <c:v>2.3239872393050722E-2</c:v>
                </c:pt>
                <c:pt idx="3332">
                  <c:v>2.3240763512161682E-2</c:v>
                </c:pt>
                <c:pt idx="3333">
                  <c:v>2.3243498304190195E-2</c:v>
                </c:pt>
                <c:pt idx="3334">
                  <c:v>2.3246218357060592E-2</c:v>
                </c:pt>
                <c:pt idx="3335">
                  <c:v>2.3248923670714534E-2</c:v>
                </c:pt>
                <c:pt idx="3336">
                  <c:v>2.3251614245092797E-2</c:v>
                </c:pt>
                <c:pt idx="3337">
                  <c:v>2.3255214021977645E-2</c:v>
                </c:pt>
                <c:pt idx="3338">
                  <c:v>2.3257874233320604E-2</c:v>
                </c:pt>
                <c:pt idx="3339">
                  <c:v>2.3260519704294623E-2</c:v>
                </c:pt>
                <c:pt idx="3340">
                  <c:v>2.3263150434840802E-2</c:v>
                </c:pt>
                <c:pt idx="3341">
                  <c:v>2.3264846025810308E-2</c:v>
                </c:pt>
                <c:pt idx="3342">
                  <c:v>2.3267448163313904E-2</c:v>
                </c:pt>
                <c:pt idx="3343">
                  <c:v>2.3270035561138817E-2</c:v>
                </c:pt>
                <c:pt idx="3344">
                  <c:v>2.3272608219228046E-2</c:v>
                </c:pt>
                <c:pt idx="3345">
                  <c:v>2.3276082979154959E-2</c:v>
                </c:pt>
                <c:pt idx="3346">
                  <c:v>2.3278625265937002E-2</c:v>
                </c:pt>
                <c:pt idx="3347">
                  <c:v>2.3281152811894391E-2</c:v>
                </c:pt>
                <c:pt idx="3348">
                  <c:v>2.3283665616972208E-2</c:v>
                </c:pt>
                <c:pt idx="3349">
                  <c:v>2.3286163681116863E-2</c:v>
                </c:pt>
                <c:pt idx="3350">
                  <c:v>2.3287734630192007E-2</c:v>
                </c:pt>
                <c:pt idx="3351">
                  <c:v>2.3290204108578658E-2</c:v>
                </c:pt>
                <c:pt idx="3352">
                  <c:v>2.3292658846788324E-2</c:v>
                </c:pt>
                <c:pt idx="3353">
                  <c:v>2.3295098844769796E-2</c:v>
                </c:pt>
                <c:pt idx="3354">
                  <c:v>2.3297524102468742E-2</c:v>
                </c:pt>
                <c:pt idx="3355">
                  <c:v>2.3299934619833512E-2</c:v>
                </c:pt>
                <c:pt idx="3356">
                  <c:v>2.330233039680888E-2</c:v>
                </c:pt>
                <c:pt idx="3357">
                  <c:v>2.3304711433346316E-2</c:v>
                </c:pt>
                <c:pt idx="3358">
                  <c:v>2.3308888037360215E-2</c:v>
                </c:pt>
                <c:pt idx="3359">
                  <c:v>2.3311237785411203E-2</c:v>
                </c:pt>
                <c:pt idx="3360">
                  <c:v>2.3313572791017742E-2</c:v>
                </c:pt>
                <c:pt idx="3361">
                  <c:v>2.3315893054129615E-2</c:v>
                </c:pt>
                <c:pt idx="3362">
                  <c:v>2.3318198574694408E-2</c:v>
                </c:pt>
                <c:pt idx="3363">
                  <c:v>2.331958875089836E-2</c:v>
                </c:pt>
                <c:pt idx="3364">
                  <c:v>2.3321865694630534E-2</c:v>
                </c:pt>
                <c:pt idx="3365">
                  <c:v>2.3324127896590299E-2</c:v>
                </c:pt>
                <c:pt idx="3366">
                  <c:v>2.332637535672805E-2</c:v>
                </c:pt>
                <c:pt idx="3367">
                  <c:v>2.3329505037548968E-2</c:v>
                </c:pt>
                <c:pt idx="3368">
                  <c:v>2.3331722101777676E-2</c:v>
                </c:pt>
                <c:pt idx="3369">
                  <c:v>2.3333924423110892E-2</c:v>
                </c:pt>
                <c:pt idx="3370">
                  <c:v>2.3336112001499723E-2</c:v>
                </c:pt>
                <c:pt idx="3371">
                  <c:v>2.3337391528382864E-2</c:v>
                </c:pt>
                <c:pt idx="3372">
                  <c:v>2.3339550536567267E-2</c:v>
                </c:pt>
                <c:pt idx="3373">
                  <c:v>2.334169480259218E-2</c:v>
                </c:pt>
                <c:pt idx="3374">
                  <c:v>2.3343824326411109E-2</c:v>
                </c:pt>
                <c:pt idx="3375">
                  <c:v>2.3345939107976221E-2</c:v>
                </c:pt>
                <c:pt idx="3376">
                  <c:v>2.3348927867328787E-2</c:v>
                </c:pt>
                <c:pt idx="3377">
                  <c:v>2.3351012243776722E-2</c:v>
                </c:pt>
                <c:pt idx="3378">
                  <c:v>2.335308187690455E-2</c:v>
                </c:pt>
                <c:pt idx="3379">
                  <c:v>2.3355136766666028E-2</c:v>
                </c:pt>
                <c:pt idx="3380">
                  <c:v>2.3357176913015785E-2</c:v>
                </c:pt>
                <c:pt idx="3381">
                  <c:v>2.3359202315908011E-2</c:v>
                </c:pt>
                <c:pt idx="3382">
                  <c:v>2.3361212975300423E-2</c:v>
                </c:pt>
                <c:pt idx="3383">
                  <c:v>2.336320889114633E-2</c:v>
                </c:pt>
                <c:pt idx="3384">
                  <c:v>2.3363427351538669E-2</c:v>
                </c:pt>
                <c:pt idx="3385">
                  <c:v>2.3364515130666785E-2</c:v>
                </c:pt>
                <c:pt idx="3386">
                  <c:v>2.3366469601765982E-2</c:v>
                </c:pt>
                <c:pt idx="3387">
                  <c:v>2.3368409331938365E-2</c:v>
                </c:pt>
                <c:pt idx="3388">
                  <c:v>2.3371212037765005E-2</c:v>
                </c:pt>
                <c:pt idx="3389">
                  <c:v>2.3373121354572764E-2</c:v>
                </c:pt>
                <c:pt idx="3390">
                  <c:v>2.3375015929398255E-2</c:v>
                </c:pt>
                <c:pt idx="3391">
                  <c:v>2.3376895762199618E-2</c:v>
                </c:pt>
                <c:pt idx="3392">
                  <c:v>2.3378760852934995E-2</c:v>
                </c:pt>
                <c:pt idx="3393">
                  <c:v>2.3380611201564306E-2</c:v>
                </c:pt>
                <c:pt idx="3394">
                  <c:v>2.3381574693719695E-2</c:v>
                </c:pt>
                <c:pt idx="3395">
                  <c:v>2.3383396494995039E-2</c:v>
                </c:pt>
                <c:pt idx="3396">
                  <c:v>2.3385203554977297E-2</c:v>
                </c:pt>
                <c:pt idx="3397">
                  <c:v>2.3387865174218904E-2</c:v>
                </c:pt>
                <c:pt idx="3398">
                  <c:v>2.338964181171984E-2</c:v>
                </c:pt>
                <c:pt idx="3399">
                  <c:v>2.3391403706877364E-2</c:v>
                </c:pt>
                <c:pt idx="3400">
                  <c:v>2.3393150859652288E-2</c:v>
                </c:pt>
                <c:pt idx="3401">
                  <c:v>2.3395129553737414E-2</c:v>
                </c:pt>
                <c:pt idx="3402">
                  <c:v>2.3395980658067219E-2</c:v>
                </c:pt>
                <c:pt idx="3403">
                  <c:v>2.3397682421977272E-2</c:v>
                </c:pt>
                <c:pt idx="3404">
                  <c:v>2.3399369444284383E-2</c:v>
                </c:pt>
                <c:pt idx="3405">
                  <c:v>2.3401041724952734E-2</c:v>
                </c:pt>
                <c:pt idx="3406">
                  <c:v>2.3402699263945153E-2</c:v>
                </c:pt>
                <c:pt idx="3407">
                  <c:v>2.3404342061225377E-2</c:v>
                </c:pt>
                <c:pt idx="3408">
                  <c:v>2.3405970116758927E-2</c:v>
                </c:pt>
                <c:pt idx="3409">
                  <c:v>2.340758343050953E-2</c:v>
                </c:pt>
                <c:pt idx="3410">
                  <c:v>2.3411752462767291E-2</c:v>
                </c:pt>
                <c:pt idx="3411">
                  <c:v>2.3413333436283927E-2</c:v>
                </c:pt>
                <c:pt idx="3412">
                  <c:v>2.3414899665105758E-2</c:v>
                </c:pt>
                <c:pt idx="3413">
                  <c:v>2.3416451149200188E-2</c:v>
                </c:pt>
                <c:pt idx="3414">
                  <c:v>2.3417987888530653E-2</c:v>
                </c:pt>
                <c:pt idx="3415">
                  <c:v>2.3418657888472458E-2</c:v>
                </c:pt>
                <c:pt idx="3416">
                  <c:v>2.3420166095173073E-2</c:v>
                </c:pt>
                <c:pt idx="3417">
                  <c:v>2.3421659557946686E-2</c:v>
                </c:pt>
                <c:pt idx="3418">
                  <c:v>2.3423138276759639E-2</c:v>
                </c:pt>
                <c:pt idx="3419">
                  <c:v>2.3425450412565153E-2</c:v>
                </c:pt>
                <c:pt idx="3420">
                  <c:v>2.3426898682618557E-2</c:v>
                </c:pt>
                <c:pt idx="3421">
                  <c:v>2.342833220767852E-2</c:v>
                </c:pt>
                <c:pt idx="3422">
                  <c:v>2.3429750987712442E-2</c:v>
                </c:pt>
                <c:pt idx="3423">
                  <c:v>2.3430310710311732E-2</c:v>
                </c:pt>
                <c:pt idx="3424">
                  <c:v>2.3431700964699504E-2</c:v>
                </c:pt>
                <c:pt idx="3425">
                  <c:v>2.3433076474906511E-2</c:v>
                </c:pt>
                <c:pt idx="3426">
                  <c:v>2.3434437240903959E-2</c:v>
                </c:pt>
                <c:pt idx="3427">
                  <c:v>2.3435783262662175E-2</c:v>
                </c:pt>
                <c:pt idx="3428">
                  <c:v>2.3437954020672017E-2</c:v>
                </c:pt>
                <c:pt idx="3429">
                  <c:v>2.3439269584675321E-2</c:v>
                </c:pt>
                <c:pt idx="3430">
                  <c:v>2.3440570403413408E-2</c:v>
                </c:pt>
                <c:pt idx="3431">
                  <c:v>2.344185647685721E-2</c:v>
                </c:pt>
                <c:pt idx="3432">
                  <c:v>2.3443127804977218E-2</c:v>
                </c:pt>
                <c:pt idx="3433">
                  <c:v>2.3444384387746119E-2</c:v>
                </c:pt>
                <c:pt idx="3434">
                  <c:v>2.3445626225137045E-2</c:v>
                </c:pt>
                <c:pt idx="3435">
                  <c:v>2.3446853317122249E-2</c:v>
                </c:pt>
                <c:pt idx="3436">
                  <c:v>2.3446402204281992E-2</c:v>
                </c:pt>
                <c:pt idx="3437">
                  <c:v>2.3446770918531222E-2</c:v>
                </c:pt>
                <c:pt idx="3438">
                  <c:v>2.3447956706668258E-2</c:v>
                </c:pt>
                <c:pt idx="3439">
                  <c:v>2.3449127752112484E-2</c:v>
                </c:pt>
                <c:pt idx="3440">
                  <c:v>2.3450284054837477E-2</c:v>
                </c:pt>
                <c:pt idx="3441">
                  <c:v>2.3452252539770003E-2</c:v>
                </c:pt>
                <c:pt idx="3442">
                  <c:v>2.345337837584454E-2</c:v>
                </c:pt>
                <c:pt idx="3443">
                  <c:v>2.3454489468184962E-2</c:v>
                </c:pt>
                <c:pt idx="3444">
                  <c:v>2.3455585816769004E-2</c:v>
                </c:pt>
                <c:pt idx="3445">
                  <c:v>2.3455844426825457E-2</c:v>
                </c:pt>
                <c:pt idx="3446">
                  <c:v>2.3456912272725953E-2</c:v>
                </c:pt>
                <c:pt idx="3447">
                  <c:v>2.3457965375738857E-2</c:v>
                </c:pt>
                <c:pt idx="3448">
                  <c:v>2.3459003735842227E-2</c:v>
                </c:pt>
                <c:pt idx="3449">
                  <c:v>2.3460027353013675E-2</c:v>
                </c:pt>
                <c:pt idx="3450">
                  <c:v>2.3461854288060909E-2</c:v>
                </c:pt>
                <c:pt idx="3451">
                  <c:v>2.3462847429694789E-2</c:v>
                </c:pt>
                <c:pt idx="3452">
                  <c:v>2.3463825827390161E-2</c:v>
                </c:pt>
                <c:pt idx="3453">
                  <c:v>2.3464789481124754E-2</c:v>
                </c:pt>
                <c:pt idx="3454">
                  <c:v>2.3464924294116563E-2</c:v>
                </c:pt>
                <c:pt idx="3455">
                  <c:v>2.3465859453238414E-2</c:v>
                </c:pt>
                <c:pt idx="3456">
                  <c:v>2.3466779869278791E-2</c:v>
                </c:pt>
                <c:pt idx="3457">
                  <c:v>2.3467685542218883E-2</c:v>
                </c:pt>
                <c:pt idx="3458">
                  <c:v>2.346857647203765E-2</c:v>
                </c:pt>
                <c:pt idx="3459">
                  <c:v>2.3469452658715834E-2</c:v>
                </c:pt>
                <c:pt idx="3460">
                  <c:v>2.3470314102235972E-2</c:v>
                </c:pt>
                <c:pt idx="3461">
                  <c:v>2.3471160802577915E-2</c:v>
                </c:pt>
                <c:pt idx="3462">
                  <c:v>2.3474410946136285E-2</c:v>
                </c:pt>
                <c:pt idx="3463">
                  <c:v>2.3475225156959909E-2</c:v>
                </c:pt>
                <c:pt idx="3464">
                  <c:v>2.3476024621726356E-2</c:v>
                </c:pt>
                <c:pt idx="3465">
                  <c:v>2.3476809340415364E-2</c:v>
                </c:pt>
                <c:pt idx="3466">
                  <c:v>2.3477579313011077E-2</c:v>
                </c:pt>
                <c:pt idx="3467">
                  <c:v>2.3477533553917195E-2</c:v>
                </c:pt>
                <c:pt idx="3468">
                  <c:v>2.3478275040155452E-2</c:v>
                </c:pt>
                <c:pt idx="3469">
                  <c:v>2.3479001781193439E-2</c:v>
                </c:pt>
                <c:pt idx="3470">
                  <c:v>2.3479713777014768E-2</c:v>
                </c:pt>
                <c:pt idx="3471">
                  <c:v>2.3481207984010988E-2</c:v>
                </c:pt>
                <c:pt idx="3472">
                  <c:v>2.3481889479702478E-2</c:v>
                </c:pt>
                <c:pt idx="3473">
                  <c:v>2.3482556229188354E-2</c:v>
                </c:pt>
                <c:pt idx="3474">
                  <c:v>2.348320823245496E-2</c:v>
                </c:pt>
                <c:pt idx="3475">
                  <c:v>2.3483845489486881E-2</c:v>
                </c:pt>
                <c:pt idx="3476">
                  <c:v>2.3483676101544847E-2</c:v>
                </c:pt>
                <c:pt idx="3477">
                  <c:v>2.3484284880431503E-2</c:v>
                </c:pt>
                <c:pt idx="3478">
                  <c:v>2.3484878913985915E-2</c:v>
                </c:pt>
                <c:pt idx="3479">
                  <c:v>2.3485458202194349E-2</c:v>
                </c:pt>
                <c:pt idx="3480">
                  <c:v>2.3486810580652683E-2</c:v>
                </c:pt>
                <c:pt idx="3481">
                  <c:v>2.3487359359995026E-2</c:v>
                </c:pt>
                <c:pt idx="3482">
                  <c:v>2.3487893393011067E-2</c:v>
                </c:pt>
                <c:pt idx="3483">
                  <c:v>2.3488412679690672E-2</c:v>
                </c:pt>
                <c:pt idx="3484">
                  <c:v>2.3488917220020628E-2</c:v>
                </c:pt>
                <c:pt idx="3485">
                  <c:v>2.3489407013990365E-2</c:v>
                </c:pt>
                <c:pt idx="3486">
                  <c:v>2.348988206158931E-2</c:v>
                </c:pt>
                <c:pt idx="3487">
                  <c:v>2.349034236280689E-2</c:v>
                </c:pt>
                <c:pt idx="3488">
                  <c:v>2.3490008253546909E-2</c:v>
                </c:pt>
                <c:pt idx="3489">
                  <c:v>2.3488882616264008E-2</c:v>
                </c:pt>
                <c:pt idx="3490">
                  <c:v>2.348930175776744E-2</c:v>
                </c:pt>
                <c:pt idx="3491">
                  <c:v>2.3489706155679389E-2</c:v>
                </c:pt>
                <c:pt idx="3492">
                  <c:v>2.3490095809995372E-2</c:v>
                </c:pt>
                <c:pt idx="3493">
                  <c:v>2.3491245377712858E-2</c:v>
                </c:pt>
                <c:pt idx="3494">
                  <c:v>2.3491604514669411E-2</c:v>
                </c:pt>
                <c:pt idx="3495">
                  <c:v>2.3491948907060457E-2</c:v>
                </c:pt>
                <c:pt idx="3496">
                  <c:v>2.3492278554876643E-2</c:v>
                </c:pt>
                <c:pt idx="3497">
                  <c:v>2.3491822927315678E-2</c:v>
                </c:pt>
                <c:pt idx="3498">
                  <c:v>2.3492124119875876E-2</c:v>
                </c:pt>
                <c:pt idx="3499">
                  <c:v>2.3492410568785486E-2</c:v>
                </c:pt>
                <c:pt idx="3500">
                  <c:v>2.3492682274039577E-2</c:v>
                </c:pt>
                <c:pt idx="3501">
                  <c:v>2.3492939235630537E-2</c:v>
                </c:pt>
                <c:pt idx="3502">
                  <c:v>2.3493946805353494E-2</c:v>
                </c:pt>
                <c:pt idx="3503">
                  <c:v>2.3494173240971552E-2</c:v>
                </c:pt>
                <c:pt idx="3504">
                  <c:v>2.3494384931967992E-2</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76838784"/>
        <c:axId val="76845056"/>
      </c:lineChart>
      <c:scatterChart>
        <c:scatterStyle val="lineMarker"/>
        <c:varyColors val="0"/>
        <c:ser>
          <c:idx val="1"/>
          <c:order val="1"/>
          <c:tx>
            <c:v>FRAs</c:v>
          </c:tx>
          <c:spPr>
            <a:ln w="28575">
              <a:noFill/>
            </a:ln>
          </c:spPr>
          <c:marker>
            <c:symbol val="diamond"/>
            <c:size val="7"/>
            <c:spPr>
              <a:solidFill>
                <a:srgbClr val="00B050"/>
              </a:solidFill>
              <a:ln>
                <a:noFill/>
              </a:ln>
            </c:spPr>
          </c:marker>
          <c:xVal>
            <c:numLit>
              <c:formatCode>ddd\,\ dd\-mmm\-yyyy</c:formatCode>
              <c:ptCount val="9"/>
              <c:pt idx="0">
                <c:v>42212</c:v>
              </c:pt>
              <c:pt idx="1">
                <c:v>42241</c:v>
              </c:pt>
              <c:pt idx="2">
                <c:v>42272</c:v>
              </c:pt>
              <c:pt idx="3">
                <c:v>42303</c:v>
              </c:pt>
              <c:pt idx="4">
                <c:v>42333</c:v>
              </c:pt>
              <c:pt idx="5">
                <c:v>42367</c:v>
              </c:pt>
              <c:pt idx="6">
                <c:v>42458</c:v>
              </c:pt>
              <c:pt idx="7">
                <c:v>42548</c:v>
              </c:pt>
              <c:pt idx="8">
                <c:v>0</c:v>
              </c:pt>
            </c:numLit>
          </c:xVal>
          <c:yVal>
            <c:numLit>
              <c:formatCode>0.0000%</c:formatCode>
              <c:ptCount val="9"/>
              <c:pt idx="0">
                <c:v>7.7000000000000002E-3</c:v>
              </c:pt>
              <c:pt idx="1">
                <c:v>8.0000000000000002E-3</c:v>
              </c:pt>
              <c:pt idx="2">
                <c:v>8.4499999999999992E-3</c:v>
              </c:pt>
              <c:pt idx="3">
                <c:v>8.8500000000000002E-3</c:v>
              </c:pt>
              <c:pt idx="4">
                <c:v>9.2500000000000013E-3</c:v>
              </c:pt>
              <c:pt idx="5">
                <c:v>9.8499999999999994E-3</c:v>
              </c:pt>
              <c:pt idx="6">
                <c:v>1.15E-2</c:v>
              </c:pt>
              <c:pt idx="7">
                <c:v>1.3100000000000001E-2</c:v>
              </c:pt>
              <c:pt idx="8">
                <c:v>0</c:v>
              </c:pt>
            </c:numLit>
          </c:yVal>
          <c:smooth val="0"/>
        </c:ser>
        <c:dLbls>
          <c:showLegendKey val="0"/>
          <c:showVal val="0"/>
          <c:showCatName val="0"/>
          <c:showSerName val="0"/>
          <c:showPercent val="0"/>
          <c:showBubbleSize val="0"/>
        </c:dLbls>
        <c:axId val="76838784"/>
        <c:axId val="76845056"/>
      </c:scatterChart>
      <c:dateAx>
        <c:axId val="76838784"/>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76845056"/>
        <c:crosses val="autoZero"/>
        <c:auto val="1"/>
        <c:lblOffset val="100"/>
        <c:baseTimeUnit val="days"/>
        <c:majorUnit val="3"/>
        <c:majorTimeUnit val="months"/>
        <c:minorUnit val="1"/>
        <c:minorTimeUnit val="years"/>
      </c:dateAx>
      <c:valAx>
        <c:axId val="76845056"/>
        <c:scaling>
          <c:orientation val="minMax"/>
          <c:max val="0.02"/>
          <c:min val="7.000000000000001E-3"/>
        </c:scaling>
        <c:delete val="0"/>
        <c:axPos val="l"/>
        <c:majorGridlines/>
        <c:numFmt formatCode="0.00%" sourceLinked="0"/>
        <c:majorTickMark val="out"/>
        <c:minorTickMark val="none"/>
        <c:tickLblPos val="nextTo"/>
        <c:crossAx val="76838784"/>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(2)'!$Y$19:$Y$3552</c:f>
              <c:numCache>
                <c:formatCode>ddd\,\ dd\-mmm\-yyyy</c:formatCode>
                <c:ptCount val="3534"/>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pt idx="260">
                  <c:v>42556</c:v>
                </c:pt>
                <c:pt idx="261">
                  <c:v>42557</c:v>
                </c:pt>
                <c:pt idx="262">
                  <c:v>42558</c:v>
                </c:pt>
                <c:pt idx="263">
                  <c:v>42559</c:v>
                </c:pt>
                <c:pt idx="264">
                  <c:v>42562</c:v>
                </c:pt>
                <c:pt idx="265">
                  <c:v>42563</c:v>
                </c:pt>
                <c:pt idx="266">
                  <c:v>42564</c:v>
                </c:pt>
                <c:pt idx="267">
                  <c:v>42565</c:v>
                </c:pt>
                <c:pt idx="268">
                  <c:v>42566</c:v>
                </c:pt>
                <c:pt idx="269">
                  <c:v>42569</c:v>
                </c:pt>
                <c:pt idx="270">
                  <c:v>42570</c:v>
                </c:pt>
                <c:pt idx="271">
                  <c:v>42571</c:v>
                </c:pt>
                <c:pt idx="272">
                  <c:v>42572</c:v>
                </c:pt>
                <c:pt idx="273">
                  <c:v>42573</c:v>
                </c:pt>
                <c:pt idx="274">
                  <c:v>42576</c:v>
                </c:pt>
                <c:pt idx="275">
                  <c:v>42577</c:v>
                </c:pt>
                <c:pt idx="276">
                  <c:v>42578</c:v>
                </c:pt>
                <c:pt idx="277">
                  <c:v>42579</c:v>
                </c:pt>
                <c:pt idx="278">
                  <c:v>42580</c:v>
                </c:pt>
                <c:pt idx="279">
                  <c:v>42583</c:v>
                </c:pt>
                <c:pt idx="280">
                  <c:v>42584</c:v>
                </c:pt>
                <c:pt idx="281">
                  <c:v>42585</c:v>
                </c:pt>
                <c:pt idx="282">
                  <c:v>42586</c:v>
                </c:pt>
                <c:pt idx="283">
                  <c:v>42587</c:v>
                </c:pt>
                <c:pt idx="284">
                  <c:v>42590</c:v>
                </c:pt>
                <c:pt idx="285">
                  <c:v>42591</c:v>
                </c:pt>
                <c:pt idx="286">
                  <c:v>42592</c:v>
                </c:pt>
                <c:pt idx="287">
                  <c:v>42593</c:v>
                </c:pt>
                <c:pt idx="288">
                  <c:v>42594</c:v>
                </c:pt>
                <c:pt idx="289">
                  <c:v>42597</c:v>
                </c:pt>
                <c:pt idx="290">
                  <c:v>42598</c:v>
                </c:pt>
                <c:pt idx="291">
                  <c:v>42599</c:v>
                </c:pt>
                <c:pt idx="292">
                  <c:v>42600</c:v>
                </c:pt>
                <c:pt idx="293">
                  <c:v>42601</c:v>
                </c:pt>
                <c:pt idx="294">
                  <c:v>42604</c:v>
                </c:pt>
                <c:pt idx="295">
                  <c:v>42605</c:v>
                </c:pt>
                <c:pt idx="296">
                  <c:v>42606</c:v>
                </c:pt>
                <c:pt idx="297">
                  <c:v>42607</c:v>
                </c:pt>
                <c:pt idx="298">
                  <c:v>42608</c:v>
                </c:pt>
                <c:pt idx="299">
                  <c:v>42612</c:v>
                </c:pt>
                <c:pt idx="300">
                  <c:v>42613</c:v>
                </c:pt>
                <c:pt idx="301">
                  <c:v>42614</c:v>
                </c:pt>
                <c:pt idx="302">
                  <c:v>42615</c:v>
                </c:pt>
                <c:pt idx="303">
                  <c:v>42618</c:v>
                </c:pt>
                <c:pt idx="304">
                  <c:v>42619</c:v>
                </c:pt>
                <c:pt idx="305">
                  <c:v>42620</c:v>
                </c:pt>
                <c:pt idx="306">
                  <c:v>42621</c:v>
                </c:pt>
                <c:pt idx="307">
                  <c:v>42622</c:v>
                </c:pt>
                <c:pt idx="308">
                  <c:v>42625</c:v>
                </c:pt>
                <c:pt idx="309">
                  <c:v>42626</c:v>
                </c:pt>
                <c:pt idx="310">
                  <c:v>42627</c:v>
                </c:pt>
                <c:pt idx="311">
                  <c:v>42628</c:v>
                </c:pt>
                <c:pt idx="312">
                  <c:v>42629</c:v>
                </c:pt>
                <c:pt idx="313">
                  <c:v>42632</c:v>
                </c:pt>
                <c:pt idx="314">
                  <c:v>42633</c:v>
                </c:pt>
                <c:pt idx="315">
                  <c:v>42634</c:v>
                </c:pt>
                <c:pt idx="316">
                  <c:v>42635</c:v>
                </c:pt>
                <c:pt idx="317">
                  <c:v>42636</c:v>
                </c:pt>
                <c:pt idx="318">
                  <c:v>42639</c:v>
                </c:pt>
                <c:pt idx="319">
                  <c:v>42640</c:v>
                </c:pt>
                <c:pt idx="320">
                  <c:v>42641</c:v>
                </c:pt>
                <c:pt idx="321">
                  <c:v>42642</c:v>
                </c:pt>
                <c:pt idx="322">
                  <c:v>42643</c:v>
                </c:pt>
                <c:pt idx="323">
                  <c:v>42646</c:v>
                </c:pt>
                <c:pt idx="324">
                  <c:v>42647</c:v>
                </c:pt>
                <c:pt idx="325">
                  <c:v>42648</c:v>
                </c:pt>
                <c:pt idx="326">
                  <c:v>42649</c:v>
                </c:pt>
                <c:pt idx="327">
                  <c:v>42650</c:v>
                </c:pt>
                <c:pt idx="328">
                  <c:v>42653</c:v>
                </c:pt>
                <c:pt idx="329">
                  <c:v>42654</c:v>
                </c:pt>
                <c:pt idx="330">
                  <c:v>42655</c:v>
                </c:pt>
                <c:pt idx="331">
                  <c:v>42656</c:v>
                </c:pt>
                <c:pt idx="332">
                  <c:v>42657</c:v>
                </c:pt>
                <c:pt idx="333">
                  <c:v>42660</c:v>
                </c:pt>
                <c:pt idx="334">
                  <c:v>42661</c:v>
                </c:pt>
                <c:pt idx="335">
                  <c:v>42662</c:v>
                </c:pt>
                <c:pt idx="336">
                  <c:v>42663</c:v>
                </c:pt>
                <c:pt idx="337">
                  <c:v>42664</c:v>
                </c:pt>
                <c:pt idx="338">
                  <c:v>42667</c:v>
                </c:pt>
                <c:pt idx="339">
                  <c:v>42668</c:v>
                </c:pt>
                <c:pt idx="340">
                  <c:v>42669</c:v>
                </c:pt>
                <c:pt idx="341">
                  <c:v>42670</c:v>
                </c:pt>
                <c:pt idx="342">
                  <c:v>42671</c:v>
                </c:pt>
                <c:pt idx="343">
                  <c:v>42674</c:v>
                </c:pt>
                <c:pt idx="344">
                  <c:v>42675</c:v>
                </c:pt>
                <c:pt idx="345">
                  <c:v>42676</c:v>
                </c:pt>
                <c:pt idx="346">
                  <c:v>42677</c:v>
                </c:pt>
                <c:pt idx="347">
                  <c:v>42678</c:v>
                </c:pt>
                <c:pt idx="348">
                  <c:v>42681</c:v>
                </c:pt>
                <c:pt idx="349">
                  <c:v>42682</c:v>
                </c:pt>
                <c:pt idx="350">
                  <c:v>42683</c:v>
                </c:pt>
                <c:pt idx="351">
                  <c:v>42684</c:v>
                </c:pt>
                <c:pt idx="352">
                  <c:v>42685</c:v>
                </c:pt>
                <c:pt idx="353">
                  <c:v>42688</c:v>
                </c:pt>
                <c:pt idx="354">
                  <c:v>42689</c:v>
                </c:pt>
                <c:pt idx="355">
                  <c:v>42690</c:v>
                </c:pt>
                <c:pt idx="356">
                  <c:v>42691</c:v>
                </c:pt>
                <c:pt idx="357">
                  <c:v>42692</c:v>
                </c:pt>
                <c:pt idx="358">
                  <c:v>42695</c:v>
                </c:pt>
                <c:pt idx="359">
                  <c:v>42696</c:v>
                </c:pt>
                <c:pt idx="360">
                  <c:v>42697</c:v>
                </c:pt>
                <c:pt idx="361">
                  <c:v>42698</c:v>
                </c:pt>
                <c:pt idx="362">
                  <c:v>42699</c:v>
                </c:pt>
                <c:pt idx="363">
                  <c:v>42702</c:v>
                </c:pt>
                <c:pt idx="364">
                  <c:v>42703</c:v>
                </c:pt>
                <c:pt idx="365">
                  <c:v>42704</c:v>
                </c:pt>
                <c:pt idx="366">
                  <c:v>42705</c:v>
                </c:pt>
                <c:pt idx="367">
                  <c:v>42706</c:v>
                </c:pt>
                <c:pt idx="368">
                  <c:v>42709</c:v>
                </c:pt>
                <c:pt idx="369">
                  <c:v>42710</c:v>
                </c:pt>
                <c:pt idx="370">
                  <c:v>42711</c:v>
                </c:pt>
                <c:pt idx="371">
                  <c:v>42712</c:v>
                </c:pt>
                <c:pt idx="372">
                  <c:v>42713</c:v>
                </c:pt>
                <c:pt idx="373">
                  <c:v>42716</c:v>
                </c:pt>
                <c:pt idx="374">
                  <c:v>42717</c:v>
                </c:pt>
                <c:pt idx="375">
                  <c:v>42718</c:v>
                </c:pt>
                <c:pt idx="376">
                  <c:v>42719</c:v>
                </c:pt>
                <c:pt idx="377">
                  <c:v>42720</c:v>
                </c:pt>
                <c:pt idx="378">
                  <c:v>42723</c:v>
                </c:pt>
                <c:pt idx="379">
                  <c:v>42724</c:v>
                </c:pt>
                <c:pt idx="380">
                  <c:v>42725</c:v>
                </c:pt>
                <c:pt idx="381">
                  <c:v>42726</c:v>
                </c:pt>
                <c:pt idx="382">
                  <c:v>42727</c:v>
                </c:pt>
                <c:pt idx="383">
                  <c:v>42732</c:v>
                </c:pt>
                <c:pt idx="384">
                  <c:v>42733</c:v>
                </c:pt>
                <c:pt idx="385">
                  <c:v>42734</c:v>
                </c:pt>
                <c:pt idx="386">
                  <c:v>42738</c:v>
                </c:pt>
                <c:pt idx="387">
                  <c:v>42739</c:v>
                </c:pt>
                <c:pt idx="388">
                  <c:v>42740</c:v>
                </c:pt>
                <c:pt idx="389">
                  <c:v>42741</c:v>
                </c:pt>
                <c:pt idx="390">
                  <c:v>42744</c:v>
                </c:pt>
                <c:pt idx="391">
                  <c:v>42745</c:v>
                </c:pt>
                <c:pt idx="392">
                  <c:v>42746</c:v>
                </c:pt>
                <c:pt idx="393">
                  <c:v>42747</c:v>
                </c:pt>
                <c:pt idx="394">
                  <c:v>42748</c:v>
                </c:pt>
                <c:pt idx="395">
                  <c:v>42751</c:v>
                </c:pt>
                <c:pt idx="396">
                  <c:v>42752</c:v>
                </c:pt>
                <c:pt idx="397">
                  <c:v>42753</c:v>
                </c:pt>
                <c:pt idx="398">
                  <c:v>42754</c:v>
                </c:pt>
                <c:pt idx="399">
                  <c:v>42755</c:v>
                </c:pt>
                <c:pt idx="400">
                  <c:v>42758</c:v>
                </c:pt>
                <c:pt idx="401">
                  <c:v>42759</c:v>
                </c:pt>
                <c:pt idx="402">
                  <c:v>42760</c:v>
                </c:pt>
                <c:pt idx="403">
                  <c:v>42761</c:v>
                </c:pt>
                <c:pt idx="404">
                  <c:v>42762</c:v>
                </c:pt>
                <c:pt idx="405">
                  <c:v>42765</c:v>
                </c:pt>
                <c:pt idx="406">
                  <c:v>42766</c:v>
                </c:pt>
                <c:pt idx="407">
                  <c:v>42767</c:v>
                </c:pt>
                <c:pt idx="408">
                  <c:v>42768</c:v>
                </c:pt>
                <c:pt idx="409">
                  <c:v>42769</c:v>
                </c:pt>
                <c:pt idx="410">
                  <c:v>42772</c:v>
                </c:pt>
                <c:pt idx="411">
                  <c:v>42773</c:v>
                </c:pt>
                <c:pt idx="412">
                  <c:v>42774</c:v>
                </c:pt>
                <c:pt idx="413">
                  <c:v>42775</c:v>
                </c:pt>
                <c:pt idx="414">
                  <c:v>42776</c:v>
                </c:pt>
                <c:pt idx="415">
                  <c:v>42779</c:v>
                </c:pt>
                <c:pt idx="416">
                  <c:v>42780</c:v>
                </c:pt>
                <c:pt idx="417">
                  <c:v>42781</c:v>
                </c:pt>
                <c:pt idx="418">
                  <c:v>42782</c:v>
                </c:pt>
                <c:pt idx="419">
                  <c:v>42783</c:v>
                </c:pt>
                <c:pt idx="420">
                  <c:v>42786</c:v>
                </c:pt>
                <c:pt idx="421">
                  <c:v>42787</c:v>
                </c:pt>
                <c:pt idx="422">
                  <c:v>42788</c:v>
                </c:pt>
                <c:pt idx="423">
                  <c:v>42789</c:v>
                </c:pt>
                <c:pt idx="424">
                  <c:v>42790</c:v>
                </c:pt>
                <c:pt idx="425">
                  <c:v>42793</c:v>
                </c:pt>
                <c:pt idx="426">
                  <c:v>42794</c:v>
                </c:pt>
                <c:pt idx="427">
                  <c:v>42795</c:v>
                </c:pt>
                <c:pt idx="428">
                  <c:v>42796</c:v>
                </c:pt>
                <c:pt idx="429">
                  <c:v>42797</c:v>
                </c:pt>
                <c:pt idx="430">
                  <c:v>42800</c:v>
                </c:pt>
                <c:pt idx="431">
                  <c:v>42801</c:v>
                </c:pt>
                <c:pt idx="432">
                  <c:v>42802</c:v>
                </c:pt>
                <c:pt idx="433">
                  <c:v>42803</c:v>
                </c:pt>
                <c:pt idx="434">
                  <c:v>42804</c:v>
                </c:pt>
                <c:pt idx="435">
                  <c:v>42807</c:v>
                </c:pt>
                <c:pt idx="436">
                  <c:v>42808</c:v>
                </c:pt>
                <c:pt idx="437">
                  <c:v>42809</c:v>
                </c:pt>
                <c:pt idx="438">
                  <c:v>42810</c:v>
                </c:pt>
                <c:pt idx="439">
                  <c:v>42811</c:v>
                </c:pt>
                <c:pt idx="440">
                  <c:v>42814</c:v>
                </c:pt>
                <c:pt idx="441">
                  <c:v>42815</c:v>
                </c:pt>
                <c:pt idx="442">
                  <c:v>42816</c:v>
                </c:pt>
                <c:pt idx="443">
                  <c:v>42817</c:v>
                </c:pt>
                <c:pt idx="444">
                  <c:v>42818</c:v>
                </c:pt>
                <c:pt idx="445">
                  <c:v>42821</c:v>
                </c:pt>
                <c:pt idx="446">
                  <c:v>42822</c:v>
                </c:pt>
                <c:pt idx="447">
                  <c:v>42823</c:v>
                </c:pt>
                <c:pt idx="448">
                  <c:v>42824</c:v>
                </c:pt>
                <c:pt idx="449">
                  <c:v>42825</c:v>
                </c:pt>
                <c:pt idx="450">
                  <c:v>42828</c:v>
                </c:pt>
                <c:pt idx="451">
                  <c:v>42829</c:v>
                </c:pt>
                <c:pt idx="452">
                  <c:v>42830</c:v>
                </c:pt>
                <c:pt idx="453">
                  <c:v>42831</c:v>
                </c:pt>
                <c:pt idx="454">
                  <c:v>42832</c:v>
                </c:pt>
                <c:pt idx="455">
                  <c:v>42835</c:v>
                </c:pt>
                <c:pt idx="456">
                  <c:v>42836</c:v>
                </c:pt>
                <c:pt idx="457">
                  <c:v>42837</c:v>
                </c:pt>
                <c:pt idx="458">
                  <c:v>42838</c:v>
                </c:pt>
                <c:pt idx="459">
                  <c:v>42843</c:v>
                </c:pt>
                <c:pt idx="460">
                  <c:v>42844</c:v>
                </c:pt>
                <c:pt idx="461">
                  <c:v>42845</c:v>
                </c:pt>
                <c:pt idx="462">
                  <c:v>42846</c:v>
                </c:pt>
                <c:pt idx="463">
                  <c:v>42849</c:v>
                </c:pt>
                <c:pt idx="464">
                  <c:v>42850</c:v>
                </c:pt>
                <c:pt idx="465">
                  <c:v>42851</c:v>
                </c:pt>
                <c:pt idx="466">
                  <c:v>42852</c:v>
                </c:pt>
                <c:pt idx="467">
                  <c:v>42853</c:v>
                </c:pt>
                <c:pt idx="468">
                  <c:v>42857</c:v>
                </c:pt>
                <c:pt idx="469">
                  <c:v>42858</c:v>
                </c:pt>
                <c:pt idx="470">
                  <c:v>42859</c:v>
                </c:pt>
                <c:pt idx="471">
                  <c:v>42860</c:v>
                </c:pt>
                <c:pt idx="472">
                  <c:v>42863</c:v>
                </c:pt>
                <c:pt idx="473">
                  <c:v>42864</c:v>
                </c:pt>
                <c:pt idx="474">
                  <c:v>42865</c:v>
                </c:pt>
                <c:pt idx="475">
                  <c:v>42866</c:v>
                </c:pt>
                <c:pt idx="476">
                  <c:v>42867</c:v>
                </c:pt>
                <c:pt idx="477">
                  <c:v>42870</c:v>
                </c:pt>
                <c:pt idx="478">
                  <c:v>42871</c:v>
                </c:pt>
                <c:pt idx="479">
                  <c:v>42872</c:v>
                </c:pt>
                <c:pt idx="480">
                  <c:v>42873</c:v>
                </c:pt>
                <c:pt idx="481">
                  <c:v>42874</c:v>
                </c:pt>
                <c:pt idx="482">
                  <c:v>42877</c:v>
                </c:pt>
                <c:pt idx="483">
                  <c:v>42878</c:v>
                </c:pt>
                <c:pt idx="484">
                  <c:v>42879</c:v>
                </c:pt>
                <c:pt idx="485">
                  <c:v>42880</c:v>
                </c:pt>
                <c:pt idx="486">
                  <c:v>42881</c:v>
                </c:pt>
                <c:pt idx="487">
                  <c:v>42885</c:v>
                </c:pt>
                <c:pt idx="488">
                  <c:v>42886</c:v>
                </c:pt>
                <c:pt idx="489">
                  <c:v>42887</c:v>
                </c:pt>
                <c:pt idx="490">
                  <c:v>42888</c:v>
                </c:pt>
                <c:pt idx="491">
                  <c:v>42891</c:v>
                </c:pt>
                <c:pt idx="492">
                  <c:v>42892</c:v>
                </c:pt>
                <c:pt idx="493">
                  <c:v>42893</c:v>
                </c:pt>
                <c:pt idx="494">
                  <c:v>42894</c:v>
                </c:pt>
                <c:pt idx="495">
                  <c:v>42895</c:v>
                </c:pt>
                <c:pt idx="496">
                  <c:v>42898</c:v>
                </c:pt>
                <c:pt idx="497">
                  <c:v>42899</c:v>
                </c:pt>
                <c:pt idx="498">
                  <c:v>42900</c:v>
                </c:pt>
                <c:pt idx="499">
                  <c:v>42901</c:v>
                </c:pt>
                <c:pt idx="500">
                  <c:v>42902</c:v>
                </c:pt>
                <c:pt idx="501">
                  <c:v>42905</c:v>
                </c:pt>
                <c:pt idx="502">
                  <c:v>42906</c:v>
                </c:pt>
                <c:pt idx="503">
                  <c:v>42907</c:v>
                </c:pt>
                <c:pt idx="504">
                  <c:v>42908</c:v>
                </c:pt>
                <c:pt idx="505">
                  <c:v>42909</c:v>
                </c:pt>
                <c:pt idx="506">
                  <c:v>42912</c:v>
                </c:pt>
                <c:pt idx="507">
                  <c:v>42913</c:v>
                </c:pt>
                <c:pt idx="508">
                  <c:v>42914</c:v>
                </c:pt>
                <c:pt idx="509">
                  <c:v>42915</c:v>
                </c:pt>
                <c:pt idx="510">
                  <c:v>42916</c:v>
                </c:pt>
                <c:pt idx="511">
                  <c:v>42919</c:v>
                </c:pt>
                <c:pt idx="512">
                  <c:v>42920</c:v>
                </c:pt>
                <c:pt idx="513">
                  <c:v>42921</c:v>
                </c:pt>
                <c:pt idx="514">
                  <c:v>42922</c:v>
                </c:pt>
                <c:pt idx="515">
                  <c:v>42923</c:v>
                </c:pt>
                <c:pt idx="516">
                  <c:v>42926</c:v>
                </c:pt>
                <c:pt idx="517">
                  <c:v>42927</c:v>
                </c:pt>
                <c:pt idx="518">
                  <c:v>42934</c:v>
                </c:pt>
                <c:pt idx="519">
                  <c:v>42941</c:v>
                </c:pt>
                <c:pt idx="520">
                  <c:v>42948</c:v>
                </c:pt>
                <c:pt idx="521">
                  <c:v>42955</c:v>
                </c:pt>
                <c:pt idx="522">
                  <c:v>42962</c:v>
                </c:pt>
                <c:pt idx="523">
                  <c:v>42969</c:v>
                </c:pt>
                <c:pt idx="524">
                  <c:v>42976</c:v>
                </c:pt>
                <c:pt idx="525">
                  <c:v>42983</c:v>
                </c:pt>
                <c:pt idx="526">
                  <c:v>42990</c:v>
                </c:pt>
                <c:pt idx="527">
                  <c:v>42997</c:v>
                </c:pt>
                <c:pt idx="528">
                  <c:v>43004</c:v>
                </c:pt>
                <c:pt idx="529">
                  <c:v>43011</c:v>
                </c:pt>
                <c:pt idx="530">
                  <c:v>43018</c:v>
                </c:pt>
                <c:pt idx="531">
                  <c:v>43025</c:v>
                </c:pt>
                <c:pt idx="532">
                  <c:v>43032</c:v>
                </c:pt>
                <c:pt idx="533">
                  <c:v>43039</c:v>
                </c:pt>
                <c:pt idx="534">
                  <c:v>43046</c:v>
                </c:pt>
                <c:pt idx="535">
                  <c:v>43053</c:v>
                </c:pt>
                <c:pt idx="536">
                  <c:v>43060</c:v>
                </c:pt>
                <c:pt idx="537">
                  <c:v>43067</c:v>
                </c:pt>
                <c:pt idx="538">
                  <c:v>43074</c:v>
                </c:pt>
                <c:pt idx="539">
                  <c:v>43081</c:v>
                </c:pt>
                <c:pt idx="540">
                  <c:v>43088</c:v>
                </c:pt>
                <c:pt idx="541">
                  <c:v>43096</c:v>
                </c:pt>
                <c:pt idx="542">
                  <c:v>43103</c:v>
                </c:pt>
                <c:pt idx="543">
                  <c:v>43110</c:v>
                </c:pt>
                <c:pt idx="544">
                  <c:v>43117</c:v>
                </c:pt>
                <c:pt idx="545">
                  <c:v>43124</c:v>
                </c:pt>
                <c:pt idx="546">
                  <c:v>43131</c:v>
                </c:pt>
                <c:pt idx="547">
                  <c:v>43138</c:v>
                </c:pt>
                <c:pt idx="548">
                  <c:v>43145</c:v>
                </c:pt>
                <c:pt idx="549">
                  <c:v>43152</c:v>
                </c:pt>
                <c:pt idx="550">
                  <c:v>43159</c:v>
                </c:pt>
                <c:pt idx="551">
                  <c:v>43166</c:v>
                </c:pt>
                <c:pt idx="552">
                  <c:v>43173</c:v>
                </c:pt>
                <c:pt idx="553">
                  <c:v>43180</c:v>
                </c:pt>
                <c:pt idx="554">
                  <c:v>43187</c:v>
                </c:pt>
                <c:pt idx="555">
                  <c:v>43194</c:v>
                </c:pt>
                <c:pt idx="556">
                  <c:v>43201</c:v>
                </c:pt>
                <c:pt idx="557">
                  <c:v>43208</c:v>
                </c:pt>
                <c:pt idx="558">
                  <c:v>43215</c:v>
                </c:pt>
                <c:pt idx="559">
                  <c:v>43222</c:v>
                </c:pt>
                <c:pt idx="560">
                  <c:v>43229</c:v>
                </c:pt>
                <c:pt idx="561">
                  <c:v>43236</c:v>
                </c:pt>
                <c:pt idx="562">
                  <c:v>43243</c:v>
                </c:pt>
                <c:pt idx="563">
                  <c:v>43250</c:v>
                </c:pt>
                <c:pt idx="564">
                  <c:v>43257</c:v>
                </c:pt>
                <c:pt idx="565">
                  <c:v>43264</c:v>
                </c:pt>
                <c:pt idx="566">
                  <c:v>43271</c:v>
                </c:pt>
                <c:pt idx="567">
                  <c:v>43278</c:v>
                </c:pt>
                <c:pt idx="568">
                  <c:v>43285</c:v>
                </c:pt>
                <c:pt idx="569">
                  <c:v>43292</c:v>
                </c:pt>
                <c:pt idx="570">
                  <c:v>43299</c:v>
                </c:pt>
                <c:pt idx="571">
                  <c:v>43306</c:v>
                </c:pt>
                <c:pt idx="572">
                  <c:v>43313</c:v>
                </c:pt>
                <c:pt idx="573">
                  <c:v>43320</c:v>
                </c:pt>
                <c:pt idx="574">
                  <c:v>43327</c:v>
                </c:pt>
                <c:pt idx="575">
                  <c:v>43334</c:v>
                </c:pt>
                <c:pt idx="576">
                  <c:v>43341</c:v>
                </c:pt>
                <c:pt idx="577">
                  <c:v>43348</c:v>
                </c:pt>
                <c:pt idx="578">
                  <c:v>43355</c:v>
                </c:pt>
                <c:pt idx="579">
                  <c:v>43362</c:v>
                </c:pt>
                <c:pt idx="580">
                  <c:v>43369</c:v>
                </c:pt>
                <c:pt idx="581">
                  <c:v>43376</c:v>
                </c:pt>
                <c:pt idx="582">
                  <c:v>43383</c:v>
                </c:pt>
                <c:pt idx="583">
                  <c:v>43390</c:v>
                </c:pt>
                <c:pt idx="584">
                  <c:v>43397</c:v>
                </c:pt>
                <c:pt idx="585">
                  <c:v>43404</c:v>
                </c:pt>
                <c:pt idx="586">
                  <c:v>43411</c:v>
                </c:pt>
                <c:pt idx="587">
                  <c:v>43418</c:v>
                </c:pt>
                <c:pt idx="588">
                  <c:v>43425</c:v>
                </c:pt>
                <c:pt idx="589">
                  <c:v>43432</c:v>
                </c:pt>
                <c:pt idx="590">
                  <c:v>43439</c:v>
                </c:pt>
                <c:pt idx="591">
                  <c:v>43446</c:v>
                </c:pt>
                <c:pt idx="592">
                  <c:v>43453</c:v>
                </c:pt>
                <c:pt idx="593">
                  <c:v>43461</c:v>
                </c:pt>
                <c:pt idx="594">
                  <c:v>43468</c:v>
                </c:pt>
                <c:pt idx="595">
                  <c:v>43475</c:v>
                </c:pt>
                <c:pt idx="596">
                  <c:v>43482</c:v>
                </c:pt>
                <c:pt idx="597">
                  <c:v>43489</c:v>
                </c:pt>
                <c:pt idx="598">
                  <c:v>43496</c:v>
                </c:pt>
                <c:pt idx="599">
                  <c:v>43503</c:v>
                </c:pt>
                <c:pt idx="600">
                  <c:v>43510</c:v>
                </c:pt>
                <c:pt idx="601">
                  <c:v>43517</c:v>
                </c:pt>
                <c:pt idx="602">
                  <c:v>43524</c:v>
                </c:pt>
                <c:pt idx="603">
                  <c:v>43531</c:v>
                </c:pt>
                <c:pt idx="604">
                  <c:v>43538</c:v>
                </c:pt>
                <c:pt idx="605">
                  <c:v>43545</c:v>
                </c:pt>
                <c:pt idx="606">
                  <c:v>43552</c:v>
                </c:pt>
                <c:pt idx="607">
                  <c:v>43559</c:v>
                </c:pt>
                <c:pt idx="608">
                  <c:v>43566</c:v>
                </c:pt>
                <c:pt idx="609">
                  <c:v>43573</c:v>
                </c:pt>
                <c:pt idx="610">
                  <c:v>43580</c:v>
                </c:pt>
                <c:pt idx="611">
                  <c:v>43587</c:v>
                </c:pt>
                <c:pt idx="612">
                  <c:v>43594</c:v>
                </c:pt>
                <c:pt idx="613">
                  <c:v>43601</c:v>
                </c:pt>
                <c:pt idx="614">
                  <c:v>43608</c:v>
                </c:pt>
                <c:pt idx="615">
                  <c:v>43615</c:v>
                </c:pt>
                <c:pt idx="616">
                  <c:v>43622</c:v>
                </c:pt>
                <c:pt idx="617">
                  <c:v>43629</c:v>
                </c:pt>
                <c:pt idx="618">
                  <c:v>43636</c:v>
                </c:pt>
                <c:pt idx="619">
                  <c:v>43643</c:v>
                </c:pt>
                <c:pt idx="620">
                  <c:v>43650</c:v>
                </c:pt>
                <c:pt idx="621">
                  <c:v>43657</c:v>
                </c:pt>
                <c:pt idx="622">
                  <c:v>43664</c:v>
                </c:pt>
                <c:pt idx="623">
                  <c:v>43671</c:v>
                </c:pt>
                <c:pt idx="624">
                  <c:v>43678</c:v>
                </c:pt>
                <c:pt idx="625">
                  <c:v>43685</c:v>
                </c:pt>
                <c:pt idx="626">
                  <c:v>43692</c:v>
                </c:pt>
                <c:pt idx="627">
                  <c:v>43699</c:v>
                </c:pt>
                <c:pt idx="628">
                  <c:v>43706</c:v>
                </c:pt>
                <c:pt idx="629">
                  <c:v>43713</c:v>
                </c:pt>
                <c:pt idx="630">
                  <c:v>43720</c:v>
                </c:pt>
                <c:pt idx="631">
                  <c:v>43727</c:v>
                </c:pt>
                <c:pt idx="632">
                  <c:v>43734</c:v>
                </c:pt>
                <c:pt idx="633">
                  <c:v>43741</c:v>
                </c:pt>
                <c:pt idx="634">
                  <c:v>43748</c:v>
                </c:pt>
                <c:pt idx="635">
                  <c:v>43755</c:v>
                </c:pt>
                <c:pt idx="636">
                  <c:v>43762</c:v>
                </c:pt>
                <c:pt idx="637">
                  <c:v>43769</c:v>
                </c:pt>
                <c:pt idx="638">
                  <c:v>43776</c:v>
                </c:pt>
                <c:pt idx="639">
                  <c:v>43783</c:v>
                </c:pt>
                <c:pt idx="640">
                  <c:v>43790</c:v>
                </c:pt>
                <c:pt idx="641">
                  <c:v>43797</c:v>
                </c:pt>
                <c:pt idx="642">
                  <c:v>43804</c:v>
                </c:pt>
                <c:pt idx="643">
                  <c:v>43811</c:v>
                </c:pt>
                <c:pt idx="644">
                  <c:v>43818</c:v>
                </c:pt>
                <c:pt idx="645">
                  <c:v>43826</c:v>
                </c:pt>
                <c:pt idx="646">
                  <c:v>43833</c:v>
                </c:pt>
                <c:pt idx="647">
                  <c:v>43840</c:v>
                </c:pt>
                <c:pt idx="648">
                  <c:v>43847</c:v>
                </c:pt>
                <c:pt idx="649">
                  <c:v>43854</c:v>
                </c:pt>
                <c:pt idx="650">
                  <c:v>43861</c:v>
                </c:pt>
                <c:pt idx="651">
                  <c:v>43868</c:v>
                </c:pt>
                <c:pt idx="652">
                  <c:v>43875</c:v>
                </c:pt>
                <c:pt idx="653">
                  <c:v>43882</c:v>
                </c:pt>
                <c:pt idx="654">
                  <c:v>43889</c:v>
                </c:pt>
                <c:pt idx="655">
                  <c:v>43896</c:v>
                </c:pt>
                <c:pt idx="656">
                  <c:v>43903</c:v>
                </c:pt>
                <c:pt idx="657">
                  <c:v>43910</c:v>
                </c:pt>
                <c:pt idx="658">
                  <c:v>43917</c:v>
                </c:pt>
                <c:pt idx="659">
                  <c:v>43924</c:v>
                </c:pt>
                <c:pt idx="660">
                  <c:v>43935</c:v>
                </c:pt>
                <c:pt idx="661">
                  <c:v>43942</c:v>
                </c:pt>
                <c:pt idx="662">
                  <c:v>43949</c:v>
                </c:pt>
                <c:pt idx="663">
                  <c:v>43956</c:v>
                </c:pt>
                <c:pt idx="664">
                  <c:v>43963</c:v>
                </c:pt>
                <c:pt idx="665">
                  <c:v>43970</c:v>
                </c:pt>
                <c:pt idx="666">
                  <c:v>43977</c:v>
                </c:pt>
                <c:pt idx="667">
                  <c:v>43984</c:v>
                </c:pt>
                <c:pt idx="668">
                  <c:v>43991</c:v>
                </c:pt>
                <c:pt idx="669">
                  <c:v>43998</c:v>
                </c:pt>
                <c:pt idx="670">
                  <c:v>44005</c:v>
                </c:pt>
                <c:pt idx="671">
                  <c:v>44012</c:v>
                </c:pt>
                <c:pt idx="672">
                  <c:v>44019</c:v>
                </c:pt>
                <c:pt idx="673">
                  <c:v>44026</c:v>
                </c:pt>
                <c:pt idx="674">
                  <c:v>44033</c:v>
                </c:pt>
                <c:pt idx="675">
                  <c:v>44040</c:v>
                </c:pt>
                <c:pt idx="676">
                  <c:v>44047</c:v>
                </c:pt>
                <c:pt idx="677">
                  <c:v>44054</c:v>
                </c:pt>
                <c:pt idx="678">
                  <c:v>44061</c:v>
                </c:pt>
                <c:pt idx="679">
                  <c:v>44068</c:v>
                </c:pt>
                <c:pt idx="680">
                  <c:v>44075</c:v>
                </c:pt>
                <c:pt idx="681">
                  <c:v>44082</c:v>
                </c:pt>
                <c:pt idx="682">
                  <c:v>44089</c:v>
                </c:pt>
                <c:pt idx="683">
                  <c:v>44096</c:v>
                </c:pt>
                <c:pt idx="684">
                  <c:v>44103</c:v>
                </c:pt>
                <c:pt idx="685">
                  <c:v>44110</c:v>
                </c:pt>
                <c:pt idx="686">
                  <c:v>44117</c:v>
                </c:pt>
                <c:pt idx="687">
                  <c:v>44124</c:v>
                </c:pt>
                <c:pt idx="688">
                  <c:v>44131</c:v>
                </c:pt>
                <c:pt idx="689">
                  <c:v>44138</c:v>
                </c:pt>
                <c:pt idx="690">
                  <c:v>44145</c:v>
                </c:pt>
                <c:pt idx="691">
                  <c:v>44152</c:v>
                </c:pt>
                <c:pt idx="692">
                  <c:v>44159</c:v>
                </c:pt>
                <c:pt idx="693">
                  <c:v>44166</c:v>
                </c:pt>
                <c:pt idx="694">
                  <c:v>44173</c:v>
                </c:pt>
                <c:pt idx="695">
                  <c:v>44180</c:v>
                </c:pt>
                <c:pt idx="696">
                  <c:v>44187</c:v>
                </c:pt>
                <c:pt idx="697">
                  <c:v>44194</c:v>
                </c:pt>
                <c:pt idx="698">
                  <c:v>44201</c:v>
                </c:pt>
                <c:pt idx="699">
                  <c:v>44208</c:v>
                </c:pt>
                <c:pt idx="700">
                  <c:v>44215</c:v>
                </c:pt>
                <c:pt idx="701">
                  <c:v>44222</c:v>
                </c:pt>
                <c:pt idx="702">
                  <c:v>44229</c:v>
                </c:pt>
                <c:pt idx="703">
                  <c:v>44236</c:v>
                </c:pt>
                <c:pt idx="704">
                  <c:v>44243</c:v>
                </c:pt>
                <c:pt idx="705">
                  <c:v>44250</c:v>
                </c:pt>
                <c:pt idx="706">
                  <c:v>44257</c:v>
                </c:pt>
                <c:pt idx="707">
                  <c:v>44264</c:v>
                </c:pt>
                <c:pt idx="708">
                  <c:v>44271</c:v>
                </c:pt>
                <c:pt idx="709">
                  <c:v>44278</c:v>
                </c:pt>
                <c:pt idx="710">
                  <c:v>44285</c:v>
                </c:pt>
                <c:pt idx="711">
                  <c:v>44292</c:v>
                </c:pt>
                <c:pt idx="712">
                  <c:v>44299</c:v>
                </c:pt>
                <c:pt idx="713">
                  <c:v>44306</c:v>
                </c:pt>
                <c:pt idx="714">
                  <c:v>44313</c:v>
                </c:pt>
                <c:pt idx="715">
                  <c:v>44320</c:v>
                </c:pt>
                <c:pt idx="716">
                  <c:v>44327</c:v>
                </c:pt>
                <c:pt idx="717">
                  <c:v>44334</c:v>
                </c:pt>
                <c:pt idx="718">
                  <c:v>44341</c:v>
                </c:pt>
                <c:pt idx="719">
                  <c:v>44348</c:v>
                </c:pt>
                <c:pt idx="720">
                  <c:v>44355</c:v>
                </c:pt>
                <c:pt idx="721">
                  <c:v>44362</c:v>
                </c:pt>
                <c:pt idx="722">
                  <c:v>44369</c:v>
                </c:pt>
                <c:pt idx="723">
                  <c:v>44376</c:v>
                </c:pt>
                <c:pt idx="724">
                  <c:v>44383</c:v>
                </c:pt>
                <c:pt idx="725">
                  <c:v>44390</c:v>
                </c:pt>
                <c:pt idx="726">
                  <c:v>44397</c:v>
                </c:pt>
                <c:pt idx="727">
                  <c:v>44404</c:v>
                </c:pt>
                <c:pt idx="728">
                  <c:v>44411</c:v>
                </c:pt>
                <c:pt idx="729">
                  <c:v>44418</c:v>
                </c:pt>
                <c:pt idx="730">
                  <c:v>44425</c:v>
                </c:pt>
                <c:pt idx="731">
                  <c:v>44432</c:v>
                </c:pt>
                <c:pt idx="732">
                  <c:v>44439</c:v>
                </c:pt>
                <c:pt idx="733">
                  <c:v>44446</c:v>
                </c:pt>
                <c:pt idx="734">
                  <c:v>44453</c:v>
                </c:pt>
                <c:pt idx="735">
                  <c:v>44460</c:v>
                </c:pt>
                <c:pt idx="736">
                  <c:v>44467</c:v>
                </c:pt>
                <c:pt idx="737">
                  <c:v>44474</c:v>
                </c:pt>
                <c:pt idx="738">
                  <c:v>44481</c:v>
                </c:pt>
                <c:pt idx="739">
                  <c:v>44488</c:v>
                </c:pt>
                <c:pt idx="740">
                  <c:v>44495</c:v>
                </c:pt>
                <c:pt idx="741">
                  <c:v>44502</c:v>
                </c:pt>
                <c:pt idx="742">
                  <c:v>44509</c:v>
                </c:pt>
                <c:pt idx="743">
                  <c:v>44516</c:v>
                </c:pt>
                <c:pt idx="744">
                  <c:v>44523</c:v>
                </c:pt>
                <c:pt idx="745">
                  <c:v>44530</c:v>
                </c:pt>
                <c:pt idx="746">
                  <c:v>44537</c:v>
                </c:pt>
                <c:pt idx="747">
                  <c:v>44544</c:v>
                </c:pt>
                <c:pt idx="748">
                  <c:v>44551</c:v>
                </c:pt>
                <c:pt idx="749">
                  <c:v>44559</c:v>
                </c:pt>
                <c:pt idx="750">
                  <c:v>44566</c:v>
                </c:pt>
                <c:pt idx="751">
                  <c:v>44573</c:v>
                </c:pt>
                <c:pt idx="752">
                  <c:v>44580</c:v>
                </c:pt>
                <c:pt idx="753">
                  <c:v>44587</c:v>
                </c:pt>
                <c:pt idx="754">
                  <c:v>44594</c:v>
                </c:pt>
                <c:pt idx="755">
                  <c:v>44601</c:v>
                </c:pt>
                <c:pt idx="756">
                  <c:v>44608</c:v>
                </c:pt>
                <c:pt idx="757">
                  <c:v>44615</c:v>
                </c:pt>
                <c:pt idx="758">
                  <c:v>44622</c:v>
                </c:pt>
                <c:pt idx="759">
                  <c:v>44629</c:v>
                </c:pt>
                <c:pt idx="760">
                  <c:v>44636</c:v>
                </c:pt>
                <c:pt idx="761">
                  <c:v>44643</c:v>
                </c:pt>
                <c:pt idx="762">
                  <c:v>44650</c:v>
                </c:pt>
                <c:pt idx="763">
                  <c:v>44657</c:v>
                </c:pt>
                <c:pt idx="764">
                  <c:v>44664</c:v>
                </c:pt>
                <c:pt idx="765">
                  <c:v>44671</c:v>
                </c:pt>
                <c:pt idx="766">
                  <c:v>44678</c:v>
                </c:pt>
                <c:pt idx="767">
                  <c:v>44685</c:v>
                </c:pt>
                <c:pt idx="768">
                  <c:v>44692</c:v>
                </c:pt>
                <c:pt idx="769">
                  <c:v>44699</c:v>
                </c:pt>
                <c:pt idx="770">
                  <c:v>44706</c:v>
                </c:pt>
                <c:pt idx="771">
                  <c:v>44713</c:v>
                </c:pt>
                <c:pt idx="772">
                  <c:v>44720</c:v>
                </c:pt>
                <c:pt idx="773">
                  <c:v>44727</c:v>
                </c:pt>
                <c:pt idx="774">
                  <c:v>44734</c:v>
                </c:pt>
                <c:pt idx="775">
                  <c:v>44741</c:v>
                </c:pt>
                <c:pt idx="776">
                  <c:v>44748</c:v>
                </c:pt>
                <c:pt idx="777">
                  <c:v>44755</c:v>
                </c:pt>
                <c:pt idx="778">
                  <c:v>44762</c:v>
                </c:pt>
                <c:pt idx="779">
                  <c:v>44769</c:v>
                </c:pt>
                <c:pt idx="780">
                  <c:v>44776</c:v>
                </c:pt>
                <c:pt idx="781">
                  <c:v>44783</c:v>
                </c:pt>
                <c:pt idx="782">
                  <c:v>44790</c:v>
                </c:pt>
                <c:pt idx="783">
                  <c:v>44797</c:v>
                </c:pt>
                <c:pt idx="784">
                  <c:v>44804</c:v>
                </c:pt>
                <c:pt idx="785">
                  <c:v>44811</c:v>
                </c:pt>
                <c:pt idx="786">
                  <c:v>44818</c:v>
                </c:pt>
                <c:pt idx="787">
                  <c:v>44825</c:v>
                </c:pt>
                <c:pt idx="788">
                  <c:v>44832</c:v>
                </c:pt>
                <c:pt idx="789">
                  <c:v>44839</c:v>
                </c:pt>
                <c:pt idx="790">
                  <c:v>44846</c:v>
                </c:pt>
                <c:pt idx="791">
                  <c:v>44853</c:v>
                </c:pt>
                <c:pt idx="792">
                  <c:v>44860</c:v>
                </c:pt>
                <c:pt idx="793">
                  <c:v>44867</c:v>
                </c:pt>
                <c:pt idx="794">
                  <c:v>44874</c:v>
                </c:pt>
                <c:pt idx="795">
                  <c:v>44881</c:v>
                </c:pt>
                <c:pt idx="796">
                  <c:v>44888</c:v>
                </c:pt>
                <c:pt idx="797">
                  <c:v>44895</c:v>
                </c:pt>
                <c:pt idx="798">
                  <c:v>44902</c:v>
                </c:pt>
                <c:pt idx="799">
                  <c:v>44909</c:v>
                </c:pt>
                <c:pt idx="800">
                  <c:v>44916</c:v>
                </c:pt>
                <c:pt idx="801">
                  <c:v>44923</c:v>
                </c:pt>
                <c:pt idx="802">
                  <c:v>44930</c:v>
                </c:pt>
                <c:pt idx="803">
                  <c:v>44937</c:v>
                </c:pt>
                <c:pt idx="804">
                  <c:v>44944</c:v>
                </c:pt>
                <c:pt idx="805">
                  <c:v>44951</c:v>
                </c:pt>
                <c:pt idx="806">
                  <c:v>44958</c:v>
                </c:pt>
                <c:pt idx="807">
                  <c:v>44965</c:v>
                </c:pt>
                <c:pt idx="808">
                  <c:v>44972</c:v>
                </c:pt>
                <c:pt idx="809">
                  <c:v>44979</c:v>
                </c:pt>
                <c:pt idx="810">
                  <c:v>44986</c:v>
                </c:pt>
                <c:pt idx="811">
                  <c:v>44993</c:v>
                </c:pt>
                <c:pt idx="812">
                  <c:v>45000</c:v>
                </c:pt>
                <c:pt idx="813">
                  <c:v>45007</c:v>
                </c:pt>
                <c:pt idx="814">
                  <c:v>45014</c:v>
                </c:pt>
                <c:pt idx="815">
                  <c:v>45021</c:v>
                </c:pt>
                <c:pt idx="816">
                  <c:v>45028</c:v>
                </c:pt>
                <c:pt idx="817">
                  <c:v>45035</c:v>
                </c:pt>
                <c:pt idx="818">
                  <c:v>45042</c:v>
                </c:pt>
                <c:pt idx="819">
                  <c:v>45049</c:v>
                </c:pt>
                <c:pt idx="820">
                  <c:v>45056</c:v>
                </c:pt>
                <c:pt idx="821">
                  <c:v>45063</c:v>
                </c:pt>
                <c:pt idx="822">
                  <c:v>45070</c:v>
                </c:pt>
                <c:pt idx="823">
                  <c:v>45077</c:v>
                </c:pt>
                <c:pt idx="824">
                  <c:v>45084</c:v>
                </c:pt>
                <c:pt idx="825">
                  <c:v>45091</c:v>
                </c:pt>
                <c:pt idx="826">
                  <c:v>45098</c:v>
                </c:pt>
                <c:pt idx="827">
                  <c:v>45105</c:v>
                </c:pt>
                <c:pt idx="828">
                  <c:v>45112</c:v>
                </c:pt>
                <c:pt idx="829">
                  <c:v>45119</c:v>
                </c:pt>
                <c:pt idx="830">
                  <c:v>45126</c:v>
                </c:pt>
                <c:pt idx="831">
                  <c:v>45133</c:v>
                </c:pt>
                <c:pt idx="832">
                  <c:v>45140</c:v>
                </c:pt>
                <c:pt idx="833">
                  <c:v>45147</c:v>
                </c:pt>
                <c:pt idx="834">
                  <c:v>45154</c:v>
                </c:pt>
                <c:pt idx="835">
                  <c:v>45161</c:v>
                </c:pt>
                <c:pt idx="836">
                  <c:v>45168</c:v>
                </c:pt>
                <c:pt idx="837">
                  <c:v>45175</c:v>
                </c:pt>
                <c:pt idx="838">
                  <c:v>45182</c:v>
                </c:pt>
                <c:pt idx="839">
                  <c:v>45189</c:v>
                </c:pt>
                <c:pt idx="840">
                  <c:v>45196</c:v>
                </c:pt>
                <c:pt idx="841">
                  <c:v>45203</c:v>
                </c:pt>
                <c:pt idx="842">
                  <c:v>45210</c:v>
                </c:pt>
                <c:pt idx="843">
                  <c:v>45217</c:v>
                </c:pt>
                <c:pt idx="844">
                  <c:v>45224</c:v>
                </c:pt>
                <c:pt idx="845">
                  <c:v>45231</c:v>
                </c:pt>
                <c:pt idx="846">
                  <c:v>45238</c:v>
                </c:pt>
                <c:pt idx="847">
                  <c:v>45245</c:v>
                </c:pt>
                <c:pt idx="848">
                  <c:v>45252</c:v>
                </c:pt>
                <c:pt idx="849">
                  <c:v>45259</c:v>
                </c:pt>
                <c:pt idx="850">
                  <c:v>45266</c:v>
                </c:pt>
                <c:pt idx="851">
                  <c:v>45273</c:v>
                </c:pt>
                <c:pt idx="852">
                  <c:v>45280</c:v>
                </c:pt>
                <c:pt idx="853">
                  <c:v>45287</c:v>
                </c:pt>
                <c:pt idx="854">
                  <c:v>45294</c:v>
                </c:pt>
                <c:pt idx="855">
                  <c:v>45301</c:v>
                </c:pt>
                <c:pt idx="856">
                  <c:v>45308</c:v>
                </c:pt>
                <c:pt idx="857">
                  <c:v>45315</c:v>
                </c:pt>
                <c:pt idx="858">
                  <c:v>45322</c:v>
                </c:pt>
                <c:pt idx="859">
                  <c:v>45329</c:v>
                </c:pt>
                <c:pt idx="860">
                  <c:v>45336</c:v>
                </c:pt>
                <c:pt idx="861">
                  <c:v>45343</c:v>
                </c:pt>
                <c:pt idx="862">
                  <c:v>45350</c:v>
                </c:pt>
                <c:pt idx="863">
                  <c:v>45357</c:v>
                </c:pt>
                <c:pt idx="864">
                  <c:v>45364</c:v>
                </c:pt>
                <c:pt idx="865">
                  <c:v>45371</c:v>
                </c:pt>
                <c:pt idx="866">
                  <c:v>45378</c:v>
                </c:pt>
                <c:pt idx="867">
                  <c:v>45385</c:v>
                </c:pt>
                <c:pt idx="868">
                  <c:v>45392</c:v>
                </c:pt>
                <c:pt idx="869">
                  <c:v>45399</c:v>
                </c:pt>
                <c:pt idx="870">
                  <c:v>45406</c:v>
                </c:pt>
                <c:pt idx="871">
                  <c:v>45413</c:v>
                </c:pt>
                <c:pt idx="872">
                  <c:v>45420</c:v>
                </c:pt>
                <c:pt idx="873">
                  <c:v>45427</c:v>
                </c:pt>
                <c:pt idx="874">
                  <c:v>45434</c:v>
                </c:pt>
                <c:pt idx="875">
                  <c:v>45441</c:v>
                </c:pt>
                <c:pt idx="876">
                  <c:v>45448</c:v>
                </c:pt>
                <c:pt idx="877">
                  <c:v>45455</c:v>
                </c:pt>
                <c:pt idx="878">
                  <c:v>45462</c:v>
                </c:pt>
                <c:pt idx="879">
                  <c:v>45469</c:v>
                </c:pt>
                <c:pt idx="880">
                  <c:v>45476</c:v>
                </c:pt>
                <c:pt idx="881">
                  <c:v>45483</c:v>
                </c:pt>
                <c:pt idx="882">
                  <c:v>45490</c:v>
                </c:pt>
                <c:pt idx="883">
                  <c:v>45497</c:v>
                </c:pt>
                <c:pt idx="884">
                  <c:v>45504</c:v>
                </c:pt>
                <c:pt idx="885">
                  <c:v>45511</c:v>
                </c:pt>
                <c:pt idx="886">
                  <c:v>45518</c:v>
                </c:pt>
                <c:pt idx="887">
                  <c:v>45525</c:v>
                </c:pt>
                <c:pt idx="888">
                  <c:v>45532</c:v>
                </c:pt>
                <c:pt idx="889">
                  <c:v>45539</c:v>
                </c:pt>
                <c:pt idx="890">
                  <c:v>45546</c:v>
                </c:pt>
                <c:pt idx="891">
                  <c:v>45553</c:v>
                </c:pt>
                <c:pt idx="892">
                  <c:v>45560</c:v>
                </c:pt>
                <c:pt idx="893">
                  <c:v>45567</c:v>
                </c:pt>
                <c:pt idx="894">
                  <c:v>45574</c:v>
                </c:pt>
                <c:pt idx="895">
                  <c:v>45581</c:v>
                </c:pt>
                <c:pt idx="896">
                  <c:v>45588</c:v>
                </c:pt>
                <c:pt idx="897">
                  <c:v>45595</c:v>
                </c:pt>
                <c:pt idx="898">
                  <c:v>45602</c:v>
                </c:pt>
                <c:pt idx="899">
                  <c:v>45609</c:v>
                </c:pt>
                <c:pt idx="900">
                  <c:v>45616</c:v>
                </c:pt>
                <c:pt idx="901">
                  <c:v>45623</c:v>
                </c:pt>
                <c:pt idx="902">
                  <c:v>45630</c:v>
                </c:pt>
                <c:pt idx="903">
                  <c:v>45637</c:v>
                </c:pt>
                <c:pt idx="904">
                  <c:v>45644</c:v>
                </c:pt>
                <c:pt idx="905">
                  <c:v>45653</c:v>
                </c:pt>
                <c:pt idx="906">
                  <c:v>45660</c:v>
                </c:pt>
                <c:pt idx="907">
                  <c:v>45667</c:v>
                </c:pt>
                <c:pt idx="908">
                  <c:v>45674</c:v>
                </c:pt>
                <c:pt idx="909">
                  <c:v>45681</c:v>
                </c:pt>
                <c:pt idx="910">
                  <c:v>45688</c:v>
                </c:pt>
                <c:pt idx="911">
                  <c:v>45695</c:v>
                </c:pt>
                <c:pt idx="912">
                  <c:v>45702</c:v>
                </c:pt>
                <c:pt idx="913">
                  <c:v>45709</c:v>
                </c:pt>
                <c:pt idx="914">
                  <c:v>45716</c:v>
                </c:pt>
                <c:pt idx="915">
                  <c:v>45723</c:v>
                </c:pt>
                <c:pt idx="916">
                  <c:v>45730</c:v>
                </c:pt>
                <c:pt idx="917">
                  <c:v>45737</c:v>
                </c:pt>
                <c:pt idx="918">
                  <c:v>45744</c:v>
                </c:pt>
                <c:pt idx="919">
                  <c:v>45751</c:v>
                </c:pt>
                <c:pt idx="920">
                  <c:v>45758</c:v>
                </c:pt>
                <c:pt idx="921">
                  <c:v>45769</c:v>
                </c:pt>
                <c:pt idx="922">
                  <c:v>45776</c:v>
                </c:pt>
                <c:pt idx="923">
                  <c:v>45783</c:v>
                </c:pt>
                <c:pt idx="924">
                  <c:v>45790</c:v>
                </c:pt>
                <c:pt idx="925">
                  <c:v>45797</c:v>
                </c:pt>
                <c:pt idx="926">
                  <c:v>45804</c:v>
                </c:pt>
                <c:pt idx="927">
                  <c:v>45811</c:v>
                </c:pt>
                <c:pt idx="928">
                  <c:v>45818</c:v>
                </c:pt>
                <c:pt idx="929">
                  <c:v>45825</c:v>
                </c:pt>
                <c:pt idx="930">
                  <c:v>45832</c:v>
                </c:pt>
                <c:pt idx="931">
                  <c:v>45839</c:v>
                </c:pt>
                <c:pt idx="932">
                  <c:v>45846</c:v>
                </c:pt>
                <c:pt idx="933">
                  <c:v>45853</c:v>
                </c:pt>
                <c:pt idx="934">
                  <c:v>45860</c:v>
                </c:pt>
                <c:pt idx="935">
                  <c:v>45867</c:v>
                </c:pt>
                <c:pt idx="936">
                  <c:v>45874</c:v>
                </c:pt>
                <c:pt idx="937">
                  <c:v>45881</c:v>
                </c:pt>
                <c:pt idx="938">
                  <c:v>45888</c:v>
                </c:pt>
                <c:pt idx="939">
                  <c:v>45895</c:v>
                </c:pt>
                <c:pt idx="940">
                  <c:v>45902</c:v>
                </c:pt>
                <c:pt idx="941">
                  <c:v>45909</c:v>
                </c:pt>
                <c:pt idx="942">
                  <c:v>45916</c:v>
                </c:pt>
                <c:pt idx="943">
                  <c:v>45923</c:v>
                </c:pt>
                <c:pt idx="944">
                  <c:v>45930</c:v>
                </c:pt>
                <c:pt idx="945">
                  <c:v>45937</c:v>
                </c:pt>
                <c:pt idx="946">
                  <c:v>45944</c:v>
                </c:pt>
                <c:pt idx="947">
                  <c:v>45951</c:v>
                </c:pt>
                <c:pt idx="948">
                  <c:v>45958</c:v>
                </c:pt>
                <c:pt idx="949">
                  <c:v>45965</c:v>
                </c:pt>
                <c:pt idx="950">
                  <c:v>45972</c:v>
                </c:pt>
                <c:pt idx="951">
                  <c:v>45979</c:v>
                </c:pt>
                <c:pt idx="952">
                  <c:v>45986</c:v>
                </c:pt>
                <c:pt idx="953">
                  <c:v>45993</c:v>
                </c:pt>
                <c:pt idx="954">
                  <c:v>46000</c:v>
                </c:pt>
                <c:pt idx="955">
                  <c:v>46007</c:v>
                </c:pt>
                <c:pt idx="956">
                  <c:v>46014</c:v>
                </c:pt>
                <c:pt idx="957">
                  <c:v>46021</c:v>
                </c:pt>
                <c:pt idx="958">
                  <c:v>46028</c:v>
                </c:pt>
                <c:pt idx="959">
                  <c:v>46035</c:v>
                </c:pt>
                <c:pt idx="960">
                  <c:v>46042</c:v>
                </c:pt>
                <c:pt idx="961">
                  <c:v>46049</c:v>
                </c:pt>
                <c:pt idx="962">
                  <c:v>46056</c:v>
                </c:pt>
                <c:pt idx="963">
                  <c:v>46063</c:v>
                </c:pt>
                <c:pt idx="964">
                  <c:v>46070</c:v>
                </c:pt>
                <c:pt idx="965">
                  <c:v>46077</c:v>
                </c:pt>
                <c:pt idx="966">
                  <c:v>46084</c:v>
                </c:pt>
                <c:pt idx="967">
                  <c:v>46091</c:v>
                </c:pt>
                <c:pt idx="968">
                  <c:v>46098</c:v>
                </c:pt>
                <c:pt idx="969">
                  <c:v>46105</c:v>
                </c:pt>
                <c:pt idx="970">
                  <c:v>46112</c:v>
                </c:pt>
                <c:pt idx="971">
                  <c:v>46119</c:v>
                </c:pt>
                <c:pt idx="972">
                  <c:v>46126</c:v>
                </c:pt>
                <c:pt idx="973">
                  <c:v>46133</c:v>
                </c:pt>
                <c:pt idx="974">
                  <c:v>46140</c:v>
                </c:pt>
                <c:pt idx="975">
                  <c:v>46147</c:v>
                </c:pt>
                <c:pt idx="976">
                  <c:v>46154</c:v>
                </c:pt>
                <c:pt idx="977">
                  <c:v>46161</c:v>
                </c:pt>
                <c:pt idx="978">
                  <c:v>46168</c:v>
                </c:pt>
                <c:pt idx="979">
                  <c:v>46175</c:v>
                </c:pt>
                <c:pt idx="980">
                  <c:v>46182</c:v>
                </c:pt>
                <c:pt idx="981">
                  <c:v>46189</c:v>
                </c:pt>
                <c:pt idx="982">
                  <c:v>46196</c:v>
                </c:pt>
                <c:pt idx="983">
                  <c:v>46203</c:v>
                </c:pt>
                <c:pt idx="984">
                  <c:v>46210</c:v>
                </c:pt>
                <c:pt idx="985">
                  <c:v>46217</c:v>
                </c:pt>
                <c:pt idx="986">
                  <c:v>46224</c:v>
                </c:pt>
                <c:pt idx="987">
                  <c:v>46231</c:v>
                </c:pt>
                <c:pt idx="988">
                  <c:v>46238</c:v>
                </c:pt>
                <c:pt idx="989">
                  <c:v>46245</c:v>
                </c:pt>
                <c:pt idx="990">
                  <c:v>46252</c:v>
                </c:pt>
                <c:pt idx="991">
                  <c:v>46259</c:v>
                </c:pt>
                <c:pt idx="992">
                  <c:v>46266</c:v>
                </c:pt>
                <c:pt idx="993">
                  <c:v>46273</c:v>
                </c:pt>
                <c:pt idx="994">
                  <c:v>46280</c:v>
                </c:pt>
                <c:pt idx="995">
                  <c:v>46287</c:v>
                </c:pt>
                <c:pt idx="996">
                  <c:v>46294</c:v>
                </c:pt>
                <c:pt idx="997">
                  <c:v>46301</c:v>
                </c:pt>
                <c:pt idx="998">
                  <c:v>46308</c:v>
                </c:pt>
                <c:pt idx="999">
                  <c:v>46315</c:v>
                </c:pt>
                <c:pt idx="1000">
                  <c:v>46322</c:v>
                </c:pt>
                <c:pt idx="1001">
                  <c:v>46329</c:v>
                </c:pt>
                <c:pt idx="1002">
                  <c:v>46336</c:v>
                </c:pt>
                <c:pt idx="1003">
                  <c:v>46343</c:v>
                </c:pt>
                <c:pt idx="1004">
                  <c:v>46350</c:v>
                </c:pt>
                <c:pt idx="1005">
                  <c:v>46357</c:v>
                </c:pt>
                <c:pt idx="1006">
                  <c:v>46364</c:v>
                </c:pt>
                <c:pt idx="1007">
                  <c:v>46371</c:v>
                </c:pt>
                <c:pt idx="1008">
                  <c:v>46378</c:v>
                </c:pt>
                <c:pt idx="1009">
                  <c:v>46385</c:v>
                </c:pt>
                <c:pt idx="1010">
                  <c:v>46392</c:v>
                </c:pt>
                <c:pt idx="1011">
                  <c:v>46399</c:v>
                </c:pt>
                <c:pt idx="1012">
                  <c:v>46406</c:v>
                </c:pt>
                <c:pt idx="1013">
                  <c:v>46413</c:v>
                </c:pt>
                <c:pt idx="1014">
                  <c:v>46420</c:v>
                </c:pt>
                <c:pt idx="1015">
                  <c:v>46427</c:v>
                </c:pt>
                <c:pt idx="1016">
                  <c:v>46434</c:v>
                </c:pt>
                <c:pt idx="1017">
                  <c:v>46441</c:v>
                </c:pt>
                <c:pt idx="1018">
                  <c:v>46448</c:v>
                </c:pt>
                <c:pt idx="1019">
                  <c:v>46455</c:v>
                </c:pt>
                <c:pt idx="1020">
                  <c:v>46462</c:v>
                </c:pt>
                <c:pt idx="1021">
                  <c:v>46469</c:v>
                </c:pt>
                <c:pt idx="1022">
                  <c:v>46476</c:v>
                </c:pt>
                <c:pt idx="1023">
                  <c:v>46483</c:v>
                </c:pt>
                <c:pt idx="1024">
                  <c:v>46490</c:v>
                </c:pt>
                <c:pt idx="1025">
                  <c:v>46497</c:v>
                </c:pt>
                <c:pt idx="1026">
                  <c:v>46504</c:v>
                </c:pt>
                <c:pt idx="1027">
                  <c:v>46511</c:v>
                </c:pt>
                <c:pt idx="1028">
                  <c:v>46518</c:v>
                </c:pt>
                <c:pt idx="1029">
                  <c:v>46525</c:v>
                </c:pt>
                <c:pt idx="1030">
                  <c:v>46532</c:v>
                </c:pt>
                <c:pt idx="1031">
                  <c:v>46539</c:v>
                </c:pt>
                <c:pt idx="1032">
                  <c:v>46546</c:v>
                </c:pt>
                <c:pt idx="1033">
                  <c:v>46553</c:v>
                </c:pt>
                <c:pt idx="1034">
                  <c:v>46560</c:v>
                </c:pt>
                <c:pt idx="1035">
                  <c:v>46567</c:v>
                </c:pt>
                <c:pt idx="1036">
                  <c:v>46574</c:v>
                </c:pt>
                <c:pt idx="1037">
                  <c:v>46581</c:v>
                </c:pt>
                <c:pt idx="1038">
                  <c:v>46588</c:v>
                </c:pt>
                <c:pt idx="1039">
                  <c:v>46595</c:v>
                </c:pt>
                <c:pt idx="1040">
                  <c:v>46602</c:v>
                </c:pt>
                <c:pt idx="1041">
                  <c:v>46609</c:v>
                </c:pt>
                <c:pt idx="1042">
                  <c:v>46616</c:v>
                </c:pt>
                <c:pt idx="1043">
                  <c:v>46623</c:v>
                </c:pt>
                <c:pt idx="1044">
                  <c:v>46630</c:v>
                </c:pt>
                <c:pt idx="1045">
                  <c:v>46637</c:v>
                </c:pt>
                <c:pt idx="1046">
                  <c:v>46644</c:v>
                </c:pt>
                <c:pt idx="1047">
                  <c:v>46651</c:v>
                </c:pt>
                <c:pt idx="1048">
                  <c:v>46658</c:v>
                </c:pt>
                <c:pt idx="1049">
                  <c:v>46665</c:v>
                </c:pt>
                <c:pt idx="1050">
                  <c:v>46672</c:v>
                </c:pt>
                <c:pt idx="1051">
                  <c:v>46679</c:v>
                </c:pt>
                <c:pt idx="1052">
                  <c:v>46686</c:v>
                </c:pt>
                <c:pt idx="1053">
                  <c:v>46693</c:v>
                </c:pt>
                <c:pt idx="1054">
                  <c:v>46700</c:v>
                </c:pt>
                <c:pt idx="1055">
                  <c:v>46707</c:v>
                </c:pt>
                <c:pt idx="1056">
                  <c:v>46714</c:v>
                </c:pt>
                <c:pt idx="1057">
                  <c:v>46721</c:v>
                </c:pt>
                <c:pt idx="1058">
                  <c:v>46728</c:v>
                </c:pt>
                <c:pt idx="1059">
                  <c:v>46735</c:v>
                </c:pt>
                <c:pt idx="1060">
                  <c:v>46742</c:v>
                </c:pt>
                <c:pt idx="1061">
                  <c:v>46750</c:v>
                </c:pt>
                <c:pt idx="1062">
                  <c:v>46757</c:v>
                </c:pt>
                <c:pt idx="1063">
                  <c:v>46764</c:v>
                </c:pt>
                <c:pt idx="1064">
                  <c:v>46771</c:v>
                </c:pt>
                <c:pt idx="1065">
                  <c:v>46778</c:v>
                </c:pt>
                <c:pt idx="1066">
                  <c:v>46785</c:v>
                </c:pt>
                <c:pt idx="1067">
                  <c:v>46792</c:v>
                </c:pt>
                <c:pt idx="1068">
                  <c:v>46799</c:v>
                </c:pt>
                <c:pt idx="1069">
                  <c:v>46806</c:v>
                </c:pt>
                <c:pt idx="1070">
                  <c:v>46813</c:v>
                </c:pt>
                <c:pt idx="1071">
                  <c:v>46820</c:v>
                </c:pt>
                <c:pt idx="1072">
                  <c:v>46827</c:v>
                </c:pt>
                <c:pt idx="1073">
                  <c:v>46834</c:v>
                </c:pt>
                <c:pt idx="1074">
                  <c:v>46841</c:v>
                </c:pt>
                <c:pt idx="1075">
                  <c:v>46848</c:v>
                </c:pt>
                <c:pt idx="1076">
                  <c:v>46855</c:v>
                </c:pt>
                <c:pt idx="1077">
                  <c:v>46862</c:v>
                </c:pt>
                <c:pt idx="1078">
                  <c:v>46869</c:v>
                </c:pt>
                <c:pt idx="1079">
                  <c:v>46876</c:v>
                </c:pt>
                <c:pt idx="1080">
                  <c:v>46883</c:v>
                </c:pt>
                <c:pt idx="1081">
                  <c:v>46890</c:v>
                </c:pt>
                <c:pt idx="1082">
                  <c:v>46897</c:v>
                </c:pt>
                <c:pt idx="1083">
                  <c:v>46904</c:v>
                </c:pt>
                <c:pt idx="1084">
                  <c:v>46911</c:v>
                </c:pt>
                <c:pt idx="1085">
                  <c:v>46918</c:v>
                </c:pt>
                <c:pt idx="1086">
                  <c:v>46925</c:v>
                </c:pt>
                <c:pt idx="1087">
                  <c:v>46932</c:v>
                </c:pt>
                <c:pt idx="1088">
                  <c:v>46939</c:v>
                </c:pt>
                <c:pt idx="1089">
                  <c:v>46946</c:v>
                </c:pt>
                <c:pt idx="1090">
                  <c:v>46953</c:v>
                </c:pt>
                <c:pt idx="1091">
                  <c:v>46960</c:v>
                </c:pt>
                <c:pt idx="1092">
                  <c:v>46967</c:v>
                </c:pt>
                <c:pt idx="1093">
                  <c:v>46974</c:v>
                </c:pt>
                <c:pt idx="1094">
                  <c:v>46981</c:v>
                </c:pt>
                <c:pt idx="1095">
                  <c:v>46988</c:v>
                </c:pt>
                <c:pt idx="1096">
                  <c:v>46995</c:v>
                </c:pt>
                <c:pt idx="1097">
                  <c:v>47002</c:v>
                </c:pt>
                <c:pt idx="1098">
                  <c:v>47009</c:v>
                </c:pt>
                <c:pt idx="1099">
                  <c:v>47016</c:v>
                </c:pt>
                <c:pt idx="1100">
                  <c:v>47023</c:v>
                </c:pt>
                <c:pt idx="1101">
                  <c:v>47030</c:v>
                </c:pt>
                <c:pt idx="1102">
                  <c:v>47037</c:v>
                </c:pt>
                <c:pt idx="1103">
                  <c:v>47044</c:v>
                </c:pt>
                <c:pt idx="1104">
                  <c:v>47051</c:v>
                </c:pt>
                <c:pt idx="1105">
                  <c:v>47058</c:v>
                </c:pt>
                <c:pt idx="1106">
                  <c:v>47065</c:v>
                </c:pt>
                <c:pt idx="1107">
                  <c:v>47072</c:v>
                </c:pt>
                <c:pt idx="1108">
                  <c:v>47079</c:v>
                </c:pt>
                <c:pt idx="1109">
                  <c:v>47086</c:v>
                </c:pt>
                <c:pt idx="1110">
                  <c:v>47093</c:v>
                </c:pt>
                <c:pt idx="1111">
                  <c:v>47100</c:v>
                </c:pt>
                <c:pt idx="1112">
                  <c:v>47107</c:v>
                </c:pt>
                <c:pt idx="1113">
                  <c:v>47114</c:v>
                </c:pt>
                <c:pt idx="1114">
                  <c:v>47121</c:v>
                </c:pt>
                <c:pt idx="1115">
                  <c:v>47128</c:v>
                </c:pt>
                <c:pt idx="1116">
                  <c:v>47135</c:v>
                </c:pt>
                <c:pt idx="1117">
                  <c:v>47142</c:v>
                </c:pt>
                <c:pt idx="1118">
                  <c:v>47149</c:v>
                </c:pt>
                <c:pt idx="1119">
                  <c:v>47156</c:v>
                </c:pt>
                <c:pt idx="1120">
                  <c:v>47163</c:v>
                </c:pt>
                <c:pt idx="1121">
                  <c:v>47170</c:v>
                </c:pt>
                <c:pt idx="1122">
                  <c:v>47177</c:v>
                </c:pt>
                <c:pt idx="1123">
                  <c:v>47184</c:v>
                </c:pt>
                <c:pt idx="1124">
                  <c:v>47191</c:v>
                </c:pt>
                <c:pt idx="1125">
                  <c:v>47198</c:v>
                </c:pt>
                <c:pt idx="1126">
                  <c:v>47205</c:v>
                </c:pt>
                <c:pt idx="1127">
                  <c:v>47212</c:v>
                </c:pt>
                <c:pt idx="1128">
                  <c:v>47219</c:v>
                </c:pt>
                <c:pt idx="1129">
                  <c:v>47226</c:v>
                </c:pt>
                <c:pt idx="1130">
                  <c:v>47233</c:v>
                </c:pt>
                <c:pt idx="1131">
                  <c:v>47240</c:v>
                </c:pt>
                <c:pt idx="1132">
                  <c:v>47247</c:v>
                </c:pt>
                <c:pt idx="1133">
                  <c:v>47254</c:v>
                </c:pt>
                <c:pt idx="1134">
                  <c:v>47261</c:v>
                </c:pt>
                <c:pt idx="1135">
                  <c:v>47268</c:v>
                </c:pt>
                <c:pt idx="1136">
                  <c:v>47275</c:v>
                </c:pt>
                <c:pt idx="1137">
                  <c:v>47282</c:v>
                </c:pt>
                <c:pt idx="1138">
                  <c:v>47289</c:v>
                </c:pt>
                <c:pt idx="1139">
                  <c:v>47296</c:v>
                </c:pt>
                <c:pt idx="1140">
                  <c:v>47303</c:v>
                </c:pt>
                <c:pt idx="1141">
                  <c:v>47310</c:v>
                </c:pt>
                <c:pt idx="1142">
                  <c:v>47317</c:v>
                </c:pt>
                <c:pt idx="1143">
                  <c:v>47324</c:v>
                </c:pt>
                <c:pt idx="1144">
                  <c:v>47331</c:v>
                </c:pt>
                <c:pt idx="1145">
                  <c:v>47338</c:v>
                </c:pt>
                <c:pt idx="1146">
                  <c:v>47345</c:v>
                </c:pt>
                <c:pt idx="1147">
                  <c:v>47352</c:v>
                </c:pt>
                <c:pt idx="1148">
                  <c:v>47359</c:v>
                </c:pt>
                <c:pt idx="1149">
                  <c:v>47366</c:v>
                </c:pt>
                <c:pt idx="1150">
                  <c:v>47373</c:v>
                </c:pt>
                <c:pt idx="1151">
                  <c:v>47380</c:v>
                </c:pt>
                <c:pt idx="1152">
                  <c:v>47387</c:v>
                </c:pt>
                <c:pt idx="1153">
                  <c:v>47394</c:v>
                </c:pt>
                <c:pt idx="1154">
                  <c:v>47401</c:v>
                </c:pt>
                <c:pt idx="1155">
                  <c:v>47408</c:v>
                </c:pt>
                <c:pt idx="1156">
                  <c:v>47415</c:v>
                </c:pt>
                <c:pt idx="1157">
                  <c:v>47422</c:v>
                </c:pt>
                <c:pt idx="1158">
                  <c:v>47429</c:v>
                </c:pt>
                <c:pt idx="1159">
                  <c:v>47436</c:v>
                </c:pt>
                <c:pt idx="1160">
                  <c:v>47443</c:v>
                </c:pt>
                <c:pt idx="1161">
                  <c:v>47450</c:v>
                </c:pt>
                <c:pt idx="1162">
                  <c:v>47457</c:v>
                </c:pt>
                <c:pt idx="1163">
                  <c:v>47464</c:v>
                </c:pt>
                <c:pt idx="1164">
                  <c:v>47471</c:v>
                </c:pt>
                <c:pt idx="1165">
                  <c:v>47479</c:v>
                </c:pt>
                <c:pt idx="1166">
                  <c:v>47486</c:v>
                </c:pt>
                <c:pt idx="1167">
                  <c:v>47493</c:v>
                </c:pt>
                <c:pt idx="1168">
                  <c:v>47500</c:v>
                </c:pt>
                <c:pt idx="1169">
                  <c:v>47507</c:v>
                </c:pt>
                <c:pt idx="1170">
                  <c:v>47514</c:v>
                </c:pt>
                <c:pt idx="1171">
                  <c:v>47521</c:v>
                </c:pt>
                <c:pt idx="1172">
                  <c:v>47528</c:v>
                </c:pt>
                <c:pt idx="1173">
                  <c:v>47535</c:v>
                </c:pt>
                <c:pt idx="1174">
                  <c:v>47542</c:v>
                </c:pt>
                <c:pt idx="1175">
                  <c:v>47549</c:v>
                </c:pt>
                <c:pt idx="1176">
                  <c:v>47556</c:v>
                </c:pt>
                <c:pt idx="1177">
                  <c:v>47563</c:v>
                </c:pt>
                <c:pt idx="1178">
                  <c:v>47570</c:v>
                </c:pt>
                <c:pt idx="1179">
                  <c:v>47577</c:v>
                </c:pt>
                <c:pt idx="1180">
                  <c:v>47584</c:v>
                </c:pt>
                <c:pt idx="1181">
                  <c:v>47591</c:v>
                </c:pt>
                <c:pt idx="1182">
                  <c:v>47598</c:v>
                </c:pt>
                <c:pt idx="1183">
                  <c:v>47605</c:v>
                </c:pt>
                <c:pt idx="1184">
                  <c:v>47612</c:v>
                </c:pt>
                <c:pt idx="1185">
                  <c:v>47619</c:v>
                </c:pt>
                <c:pt idx="1186">
                  <c:v>47626</c:v>
                </c:pt>
                <c:pt idx="1187">
                  <c:v>47633</c:v>
                </c:pt>
                <c:pt idx="1188">
                  <c:v>47640</c:v>
                </c:pt>
                <c:pt idx="1189">
                  <c:v>47647</c:v>
                </c:pt>
                <c:pt idx="1190">
                  <c:v>47654</c:v>
                </c:pt>
                <c:pt idx="1191">
                  <c:v>47661</c:v>
                </c:pt>
                <c:pt idx="1192">
                  <c:v>47668</c:v>
                </c:pt>
                <c:pt idx="1193">
                  <c:v>47675</c:v>
                </c:pt>
                <c:pt idx="1194">
                  <c:v>47682</c:v>
                </c:pt>
                <c:pt idx="1195">
                  <c:v>47689</c:v>
                </c:pt>
                <c:pt idx="1196">
                  <c:v>47696</c:v>
                </c:pt>
                <c:pt idx="1197">
                  <c:v>47703</c:v>
                </c:pt>
                <c:pt idx="1198">
                  <c:v>47710</c:v>
                </c:pt>
                <c:pt idx="1199">
                  <c:v>47717</c:v>
                </c:pt>
                <c:pt idx="1200">
                  <c:v>47724</c:v>
                </c:pt>
                <c:pt idx="1201">
                  <c:v>47731</c:v>
                </c:pt>
                <c:pt idx="1202">
                  <c:v>47738</c:v>
                </c:pt>
                <c:pt idx="1203">
                  <c:v>47745</c:v>
                </c:pt>
                <c:pt idx="1204">
                  <c:v>47752</c:v>
                </c:pt>
                <c:pt idx="1205">
                  <c:v>47759</c:v>
                </c:pt>
                <c:pt idx="1206">
                  <c:v>47766</c:v>
                </c:pt>
                <c:pt idx="1207">
                  <c:v>47773</c:v>
                </c:pt>
                <c:pt idx="1208">
                  <c:v>47780</c:v>
                </c:pt>
                <c:pt idx="1209">
                  <c:v>47787</c:v>
                </c:pt>
                <c:pt idx="1210">
                  <c:v>47794</c:v>
                </c:pt>
                <c:pt idx="1211">
                  <c:v>47801</c:v>
                </c:pt>
                <c:pt idx="1212">
                  <c:v>47808</c:v>
                </c:pt>
                <c:pt idx="1213">
                  <c:v>47815</c:v>
                </c:pt>
                <c:pt idx="1214">
                  <c:v>47822</c:v>
                </c:pt>
                <c:pt idx="1215">
                  <c:v>47829</c:v>
                </c:pt>
                <c:pt idx="1216">
                  <c:v>47836</c:v>
                </c:pt>
                <c:pt idx="1217">
                  <c:v>47844</c:v>
                </c:pt>
                <c:pt idx="1218">
                  <c:v>47851</c:v>
                </c:pt>
                <c:pt idx="1219">
                  <c:v>47858</c:v>
                </c:pt>
                <c:pt idx="1220">
                  <c:v>47865</c:v>
                </c:pt>
                <c:pt idx="1221">
                  <c:v>47872</c:v>
                </c:pt>
                <c:pt idx="1222">
                  <c:v>47879</c:v>
                </c:pt>
                <c:pt idx="1223">
                  <c:v>47886</c:v>
                </c:pt>
                <c:pt idx="1224">
                  <c:v>47893</c:v>
                </c:pt>
                <c:pt idx="1225">
                  <c:v>47900</c:v>
                </c:pt>
                <c:pt idx="1226">
                  <c:v>47907</c:v>
                </c:pt>
                <c:pt idx="1227">
                  <c:v>47914</c:v>
                </c:pt>
                <c:pt idx="1228">
                  <c:v>47921</c:v>
                </c:pt>
                <c:pt idx="1229">
                  <c:v>47928</c:v>
                </c:pt>
                <c:pt idx="1230">
                  <c:v>47935</c:v>
                </c:pt>
                <c:pt idx="1231">
                  <c:v>47942</c:v>
                </c:pt>
                <c:pt idx="1232">
                  <c:v>47953</c:v>
                </c:pt>
                <c:pt idx="1233">
                  <c:v>47960</c:v>
                </c:pt>
                <c:pt idx="1234">
                  <c:v>47967</c:v>
                </c:pt>
                <c:pt idx="1235">
                  <c:v>47974</c:v>
                </c:pt>
                <c:pt idx="1236">
                  <c:v>47981</c:v>
                </c:pt>
                <c:pt idx="1237">
                  <c:v>47988</c:v>
                </c:pt>
                <c:pt idx="1238">
                  <c:v>47995</c:v>
                </c:pt>
                <c:pt idx="1239">
                  <c:v>48002</c:v>
                </c:pt>
                <c:pt idx="1240">
                  <c:v>48009</c:v>
                </c:pt>
                <c:pt idx="1241">
                  <c:v>48016</c:v>
                </c:pt>
                <c:pt idx="1242">
                  <c:v>48023</c:v>
                </c:pt>
                <c:pt idx="1243">
                  <c:v>48030</c:v>
                </c:pt>
                <c:pt idx="1244">
                  <c:v>48037</c:v>
                </c:pt>
                <c:pt idx="1245">
                  <c:v>48044</c:v>
                </c:pt>
                <c:pt idx="1246">
                  <c:v>48051</c:v>
                </c:pt>
                <c:pt idx="1247">
                  <c:v>48058</c:v>
                </c:pt>
                <c:pt idx="1248">
                  <c:v>48065</c:v>
                </c:pt>
                <c:pt idx="1249">
                  <c:v>48072</c:v>
                </c:pt>
                <c:pt idx="1250">
                  <c:v>48079</c:v>
                </c:pt>
                <c:pt idx="1251">
                  <c:v>48086</c:v>
                </c:pt>
                <c:pt idx="1252">
                  <c:v>48093</c:v>
                </c:pt>
                <c:pt idx="1253">
                  <c:v>48100</c:v>
                </c:pt>
                <c:pt idx="1254">
                  <c:v>48107</c:v>
                </c:pt>
                <c:pt idx="1255">
                  <c:v>48114</c:v>
                </c:pt>
                <c:pt idx="1256">
                  <c:v>48121</c:v>
                </c:pt>
                <c:pt idx="1257">
                  <c:v>48128</c:v>
                </c:pt>
                <c:pt idx="1258">
                  <c:v>48135</c:v>
                </c:pt>
                <c:pt idx="1259">
                  <c:v>48142</c:v>
                </c:pt>
                <c:pt idx="1260">
                  <c:v>48149</c:v>
                </c:pt>
                <c:pt idx="1261">
                  <c:v>48156</c:v>
                </c:pt>
                <c:pt idx="1262">
                  <c:v>48163</c:v>
                </c:pt>
                <c:pt idx="1263">
                  <c:v>48170</c:v>
                </c:pt>
                <c:pt idx="1264">
                  <c:v>48177</c:v>
                </c:pt>
                <c:pt idx="1265">
                  <c:v>48184</c:v>
                </c:pt>
                <c:pt idx="1266">
                  <c:v>48191</c:v>
                </c:pt>
                <c:pt idx="1267">
                  <c:v>48198</c:v>
                </c:pt>
                <c:pt idx="1268">
                  <c:v>48205</c:v>
                </c:pt>
                <c:pt idx="1269">
                  <c:v>48212</c:v>
                </c:pt>
                <c:pt idx="1270">
                  <c:v>48219</c:v>
                </c:pt>
                <c:pt idx="1271">
                  <c:v>48226</c:v>
                </c:pt>
                <c:pt idx="1272">
                  <c:v>48233</c:v>
                </c:pt>
                <c:pt idx="1273">
                  <c:v>48240</c:v>
                </c:pt>
                <c:pt idx="1274">
                  <c:v>48247</c:v>
                </c:pt>
                <c:pt idx="1275">
                  <c:v>48254</c:v>
                </c:pt>
                <c:pt idx="1276">
                  <c:v>48261</c:v>
                </c:pt>
                <c:pt idx="1277">
                  <c:v>48268</c:v>
                </c:pt>
                <c:pt idx="1278">
                  <c:v>48275</c:v>
                </c:pt>
                <c:pt idx="1279">
                  <c:v>48282</c:v>
                </c:pt>
                <c:pt idx="1280">
                  <c:v>48289</c:v>
                </c:pt>
                <c:pt idx="1281">
                  <c:v>48296</c:v>
                </c:pt>
                <c:pt idx="1282">
                  <c:v>48303</c:v>
                </c:pt>
                <c:pt idx="1283">
                  <c:v>48310</c:v>
                </c:pt>
                <c:pt idx="1284">
                  <c:v>48317</c:v>
                </c:pt>
                <c:pt idx="1285">
                  <c:v>48324</c:v>
                </c:pt>
                <c:pt idx="1286">
                  <c:v>48331</c:v>
                </c:pt>
                <c:pt idx="1287">
                  <c:v>48338</c:v>
                </c:pt>
                <c:pt idx="1288">
                  <c:v>48345</c:v>
                </c:pt>
                <c:pt idx="1289">
                  <c:v>48352</c:v>
                </c:pt>
                <c:pt idx="1290">
                  <c:v>48359</c:v>
                </c:pt>
                <c:pt idx="1291">
                  <c:v>48366</c:v>
                </c:pt>
                <c:pt idx="1292">
                  <c:v>48373</c:v>
                </c:pt>
                <c:pt idx="1293">
                  <c:v>48380</c:v>
                </c:pt>
                <c:pt idx="1294">
                  <c:v>48387</c:v>
                </c:pt>
                <c:pt idx="1295">
                  <c:v>48394</c:v>
                </c:pt>
                <c:pt idx="1296">
                  <c:v>48401</c:v>
                </c:pt>
                <c:pt idx="1297">
                  <c:v>48408</c:v>
                </c:pt>
                <c:pt idx="1298">
                  <c:v>48415</c:v>
                </c:pt>
                <c:pt idx="1299">
                  <c:v>48422</c:v>
                </c:pt>
                <c:pt idx="1300">
                  <c:v>48429</c:v>
                </c:pt>
                <c:pt idx="1301">
                  <c:v>48436</c:v>
                </c:pt>
                <c:pt idx="1302">
                  <c:v>48443</c:v>
                </c:pt>
                <c:pt idx="1303">
                  <c:v>48450</c:v>
                </c:pt>
                <c:pt idx="1304">
                  <c:v>48457</c:v>
                </c:pt>
                <c:pt idx="1305">
                  <c:v>48464</c:v>
                </c:pt>
                <c:pt idx="1306">
                  <c:v>48471</c:v>
                </c:pt>
                <c:pt idx="1307">
                  <c:v>48478</c:v>
                </c:pt>
                <c:pt idx="1308">
                  <c:v>48485</c:v>
                </c:pt>
                <c:pt idx="1309">
                  <c:v>48492</c:v>
                </c:pt>
                <c:pt idx="1310">
                  <c:v>48499</c:v>
                </c:pt>
                <c:pt idx="1311">
                  <c:v>48506</c:v>
                </c:pt>
                <c:pt idx="1312">
                  <c:v>48513</c:v>
                </c:pt>
                <c:pt idx="1313">
                  <c:v>48520</c:v>
                </c:pt>
                <c:pt idx="1314">
                  <c:v>48527</c:v>
                </c:pt>
                <c:pt idx="1315">
                  <c:v>48534</c:v>
                </c:pt>
                <c:pt idx="1316">
                  <c:v>48541</c:v>
                </c:pt>
                <c:pt idx="1317">
                  <c:v>48548</c:v>
                </c:pt>
                <c:pt idx="1318">
                  <c:v>48555</c:v>
                </c:pt>
                <c:pt idx="1319">
                  <c:v>48562</c:v>
                </c:pt>
                <c:pt idx="1320">
                  <c:v>48569</c:v>
                </c:pt>
                <c:pt idx="1321">
                  <c:v>48577</c:v>
                </c:pt>
                <c:pt idx="1322">
                  <c:v>48584</c:v>
                </c:pt>
                <c:pt idx="1323">
                  <c:v>48591</c:v>
                </c:pt>
                <c:pt idx="1324">
                  <c:v>48598</c:v>
                </c:pt>
                <c:pt idx="1325">
                  <c:v>48605</c:v>
                </c:pt>
                <c:pt idx="1326">
                  <c:v>48612</c:v>
                </c:pt>
                <c:pt idx="1327">
                  <c:v>48619</c:v>
                </c:pt>
                <c:pt idx="1328">
                  <c:v>48626</c:v>
                </c:pt>
                <c:pt idx="1329">
                  <c:v>48633</c:v>
                </c:pt>
                <c:pt idx="1330">
                  <c:v>48640</c:v>
                </c:pt>
                <c:pt idx="1331">
                  <c:v>48647</c:v>
                </c:pt>
                <c:pt idx="1332">
                  <c:v>48654</c:v>
                </c:pt>
                <c:pt idx="1333">
                  <c:v>48661</c:v>
                </c:pt>
                <c:pt idx="1334">
                  <c:v>48668</c:v>
                </c:pt>
                <c:pt idx="1335">
                  <c:v>48675</c:v>
                </c:pt>
                <c:pt idx="1336">
                  <c:v>48682</c:v>
                </c:pt>
                <c:pt idx="1337">
                  <c:v>48689</c:v>
                </c:pt>
                <c:pt idx="1338">
                  <c:v>48696</c:v>
                </c:pt>
                <c:pt idx="1339">
                  <c:v>48703</c:v>
                </c:pt>
                <c:pt idx="1340">
                  <c:v>48710</c:v>
                </c:pt>
                <c:pt idx="1341">
                  <c:v>48717</c:v>
                </c:pt>
                <c:pt idx="1342">
                  <c:v>48724</c:v>
                </c:pt>
                <c:pt idx="1343">
                  <c:v>48731</c:v>
                </c:pt>
                <c:pt idx="1344">
                  <c:v>48738</c:v>
                </c:pt>
                <c:pt idx="1345">
                  <c:v>48745</c:v>
                </c:pt>
                <c:pt idx="1346">
                  <c:v>48752</c:v>
                </c:pt>
                <c:pt idx="1347">
                  <c:v>48759</c:v>
                </c:pt>
                <c:pt idx="1348">
                  <c:v>48766</c:v>
                </c:pt>
                <c:pt idx="1349">
                  <c:v>48773</c:v>
                </c:pt>
                <c:pt idx="1350">
                  <c:v>48780</c:v>
                </c:pt>
                <c:pt idx="1351">
                  <c:v>48787</c:v>
                </c:pt>
                <c:pt idx="1352">
                  <c:v>48794</c:v>
                </c:pt>
                <c:pt idx="1353">
                  <c:v>48801</c:v>
                </c:pt>
                <c:pt idx="1354">
                  <c:v>48808</c:v>
                </c:pt>
                <c:pt idx="1355">
                  <c:v>48815</c:v>
                </c:pt>
                <c:pt idx="1356">
                  <c:v>48822</c:v>
                </c:pt>
                <c:pt idx="1357">
                  <c:v>48829</c:v>
                </c:pt>
                <c:pt idx="1358">
                  <c:v>48836</c:v>
                </c:pt>
                <c:pt idx="1359">
                  <c:v>48843</c:v>
                </c:pt>
                <c:pt idx="1360">
                  <c:v>48850</c:v>
                </c:pt>
                <c:pt idx="1361">
                  <c:v>48857</c:v>
                </c:pt>
                <c:pt idx="1362">
                  <c:v>48864</c:v>
                </c:pt>
                <c:pt idx="1363">
                  <c:v>48871</c:v>
                </c:pt>
                <c:pt idx="1364">
                  <c:v>48878</c:v>
                </c:pt>
                <c:pt idx="1365">
                  <c:v>48885</c:v>
                </c:pt>
                <c:pt idx="1366">
                  <c:v>48892</c:v>
                </c:pt>
                <c:pt idx="1367">
                  <c:v>48899</c:v>
                </c:pt>
                <c:pt idx="1368">
                  <c:v>48906</c:v>
                </c:pt>
                <c:pt idx="1369">
                  <c:v>48913</c:v>
                </c:pt>
                <c:pt idx="1370">
                  <c:v>48920</c:v>
                </c:pt>
                <c:pt idx="1371">
                  <c:v>48927</c:v>
                </c:pt>
                <c:pt idx="1372">
                  <c:v>48934</c:v>
                </c:pt>
                <c:pt idx="1373">
                  <c:v>48941</c:v>
                </c:pt>
                <c:pt idx="1374">
                  <c:v>48948</c:v>
                </c:pt>
                <c:pt idx="1375">
                  <c:v>48955</c:v>
                </c:pt>
                <c:pt idx="1376">
                  <c:v>48962</c:v>
                </c:pt>
                <c:pt idx="1377">
                  <c:v>48969</c:v>
                </c:pt>
                <c:pt idx="1378">
                  <c:v>48976</c:v>
                </c:pt>
                <c:pt idx="1379">
                  <c:v>48983</c:v>
                </c:pt>
                <c:pt idx="1380">
                  <c:v>48990</c:v>
                </c:pt>
                <c:pt idx="1381">
                  <c:v>48997</c:v>
                </c:pt>
                <c:pt idx="1382">
                  <c:v>49004</c:v>
                </c:pt>
                <c:pt idx="1383">
                  <c:v>49011</c:v>
                </c:pt>
                <c:pt idx="1384">
                  <c:v>49018</c:v>
                </c:pt>
                <c:pt idx="1385">
                  <c:v>49025</c:v>
                </c:pt>
                <c:pt idx="1386">
                  <c:v>49032</c:v>
                </c:pt>
                <c:pt idx="1387">
                  <c:v>49039</c:v>
                </c:pt>
                <c:pt idx="1388">
                  <c:v>49046</c:v>
                </c:pt>
                <c:pt idx="1389">
                  <c:v>49053</c:v>
                </c:pt>
                <c:pt idx="1390">
                  <c:v>49060</c:v>
                </c:pt>
                <c:pt idx="1391">
                  <c:v>49067</c:v>
                </c:pt>
                <c:pt idx="1392">
                  <c:v>49074</c:v>
                </c:pt>
                <c:pt idx="1393">
                  <c:v>49081</c:v>
                </c:pt>
                <c:pt idx="1394">
                  <c:v>49088</c:v>
                </c:pt>
                <c:pt idx="1395">
                  <c:v>49095</c:v>
                </c:pt>
                <c:pt idx="1396">
                  <c:v>49102</c:v>
                </c:pt>
                <c:pt idx="1397">
                  <c:v>49109</c:v>
                </c:pt>
                <c:pt idx="1398">
                  <c:v>49116</c:v>
                </c:pt>
                <c:pt idx="1399">
                  <c:v>49123</c:v>
                </c:pt>
                <c:pt idx="1400">
                  <c:v>49130</c:v>
                </c:pt>
                <c:pt idx="1401">
                  <c:v>49137</c:v>
                </c:pt>
                <c:pt idx="1402">
                  <c:v>49144</c:v>
                </c:pt>
                <c:pt idx="1403">
                  <c:v>49151</c:v>
                </c:pt>
                <c:pt idx="1404">
                  <c:v>49158</c:v>
                </c:pt>
                <c:pt idx="1405">
                  <c:v>49165</c:v>
                </c:pt>
                <c:pt idx="1406">
                  <c:v>49172</c:v>
                </c:pt>
                <c:pt idx="1407">
                  <c:v>49179</c:v>
                </c:pt>
                <c:pt idx="1408">
                  <c:v>49186</c:v>
                </c:pt>
                <c:pt idx="1409">
                  <c:v>49193</c:v>
                </c:pt>
                <c:pt idx="1410">
                  <c:v>49200</c:v>
                </c:pt>
                <c:pt idx="1411">
                  <c:v>49207</c:v>
                </c:pt>
                <c:pt idx="1412">
                  <c:v>49214</c:v>
                </c:pt>
                <c:pt idx="1413">
                  <c:v>49221</c:v>
                </c:pt>
                <c:pt idx="1414">
                  <c:v>49228</c:v>
                </c:pt>
                <c:pt idx="1415">
                  <c:v>49235</c:v>
                </c:pt>
                <c:pt idx="1416">
                  <c:v>49242</c:v>
                </c:pt>
                <c:pt idx="1417">
                  <c:v>49249</c:v>
                </c:pt>
                <c:pt idx="1418">
                  <c:v>49256</c:v>
                </c:pt>
                <c:pt idx="1419">
                  <c:v>49263</c:v>
                </c:pt>
                <c:pt idx="1420">
                  <c:v>49270</c:v>
                </c:pt>
                <c:pt idx="1421">
                  <c:v>49277</c:v>
                </c:pt>
                <c:pt idx="1422">
                  <c:v>49284</c:v>
                </c:pt>
                <c:pt idx="1423">
                  <c:v>49291</c:v>
                </c:pt>
                <c:pt idx="1424">
                  <c:v>49298</c:v>
                </c:pt>
                <c:pt idx="1425">
                  <c:v>49305</c:v>
                </c:pt>
                <c:pt idx="1426">
                  <c:v>49312</c:v>
                </c:pt>
                <c:pt idx="1427">
                  <c:v>49319</c:v>
                </c:pt>
                <c:pt idx="1428">
                  <c:v>49326</c:v>
                </c:pt>
                <c:pt idx="1429">
                  <c:v>49333</c:v>
                </c:pt>
                <c:pt idx="1430">
                  <c:v>49340</c:v>
                </c:pt>
                <c:pt idx="1431">
                  <c:v>49347</c:v>
                </c:pt>
                <c:pt idx="1432">
                  <c:v>49354</c:v>
                </c:pt>
                <c:pt idx="1433">
                  <c:v>49361</c:v>
                </c:pt>
                <c:pt idx="1434">
                  <c:v>49368</c:v>
                </c:pt>
                <c:pt idx="1435">
                  <c:v>49375</c:v>
                </c:pt>
                <c:pt idx="1436">
                  <c:v>49382</c:v>
                </c:pt>
                <c:pt idx="1437">
                  <c:v>49389</c:v>
                </c:pt>
                <c:pt idx="1438">
                  <c:v>49396</c:v>
                </c:pt>
                <c:pt idx="1439">
                  <c:v>49403</c:v>
                </c:pt>
                <c:pt idx="1440">
                  <c:v>49410</c:v>
                </c:pt>
                <c:pt idx="1441">
                  <c:v>49417</c:v>
                </c:pt>
                <c:pt idx="1442">
                  <c:v>49424</c:v>
                </c:pt>
                <c:pt idx="1443">
                  <c:v>49431</c:v>
                </c:pt>
                <c:pt idx="1444">
                  <c:v>49438</c:v>
                </c:pt>
                <c:pt idx="1445">
                  <c:v>49445</c:v>
                </c:pt>
                <c:pt idx="1446">
                  <c:v>49452</c:v>
                </c:pt>
                <c:pt idx="1447">
                  <c:v>49459</c:v>
                </c:pt>
                <c:pt idx="1448">
                  <c:v>49466</c:v>
                </c:pt>
                <c:pt idx="1449">
                  <c:v>49473</c:v>
                </c:pt>
                <c:pt idx="1450">
                  <c:v>49480</c:v>
                </c:pt>
                <c:pt idx="1451">
                  <c:v>49487</c:v>
                </c:pt>
                <c:pt idx="1452">
                  <c:v>49494</c:v>
                </c:pt>
                <c:pt idx="1453">
                  <c:v>49501</c:v>
                </c:pt>
                <c:pt idx="1454">
                  <c:v>49508</c:v>
                </c:pt>
                <c:pt idx="1455">
                  <c:v>49515</c:v>
                </c:pt>
                <c:pt idx="1456">
                  <c:v>49522</c:v>
                </c:pt>
                <c:pt idx="1457">
                  <c:v>49529</c:v>
                </c:pt>
                <c:pt idx="1458">
                  <c:v>49536</c:v>
                </c:pt>
                <c:pt idx="1459">
                  <c:v>49543</c:v>
                </c:pt>
                <c:pt idx="1460">
                  <c:v>49550</c:v>
                </c:pt>
                <c:pt idx="1461">
                  <c:v>49557</c:v>
                </c:pt>
                <c:pt idx="1462">
                  <c:v>49564</c:v>
                </c:pt>
                <c:pt idx="1463">
                  <c:v>49571</c:v>
                </c:pt>
                <c:pt idx="1464">
                  <c:v>49578</c:v>
                </c:pt>
                <c:pt idx="1465">
                  <c:v>49585</c:v>
                </c:pt>
                <c:pt idx="1466">
                  <c:v>49592</c:v>
                </c:pt>
                <c:pt idx="1467">
                  <c:v>49599</c:v>
                </c:pt>
                <c:pt idx="1468">
                  <c:v>49606</c:v>
                </c:pt>
                <c:pt idx="1469">
                  <c:v>49613</c:v>
                </c:pt>
                <c:pt idx="1470">
                  <c:v>49620</c:v>
                </c:pt>
                <c:pt idx="1471">
                  <c:v>49627</c:v>
                </c:pt>
                <c:pt idx="1472">
                  <c:v>49634</c:v>
                </c:pt>
                <c:pt idx="1473">
                  <c:v>49641</c:v>
                </c:pt>
                <c:pt idx="1474">
                  <c:v>49648</c:v>
                </c:pt>
                <c:pt idx="1475">
                  <c:v>49655</c:v>
                </c:pt>
                <c:pt idx="1476">
                  <c:v>49662</c:v>
                </c:pt>
                <c:pt idx="1477">
                  <c:v>49670</c:v>
                </c:pt>
                <c:pt idx="1478">
                  <c:v>49677</c:v>
                </c:pt>
                <c:pt idx="1479">
                  <c:v>49684</c:v>
                </c:pt>
                <c:pt idx="1480">
                  <c:v>49691</c:v>
                </c:pt>
                <c:pt idx="1481">
                  <c:v>49698</c:v>
                </c:pt>
                <c:pt idx="1482">
                  <c:v>49705</c:v>
                </c:pt>
                <c:pt idx="1483">
                  <c:v>49712</c:v>
                </c:pt>
                <c:pt idx="1484">
                  <c:v>49719</c:v>
                </c:pt>
                <c:pt idx="1485">
                  <c:v>49726</c:v>
                </c:pt>
                <c:pt idx="1486">
                  <c:v>49733</c:v>
                </c:pt>
                <c:pt idx="1487">
                  <c:v>49740</c:v>
                </c:pt>
                <c:pt idx="1488">
                  <c:v>49747</c:v>
                </c:pt>
                <c:pt idx="1489">
                  <c:v>49754</c:v>
                </c:pt>
                <c:pt idx="1490">
                  <c:v>49761</c:v>
                </c:pt>
                <c:pt idx="1491">
                  <c:v>49768</c:v>
                </c:pt>
                <c:pt idx="1492">
                  <c:v>49775</c:v>
                </c:pt>
                <c:pt idx="1493">
                  <c:v>49782</c:v>
                </c:pt>
                <c:pt idx="1494">
                  <c:v>49789</c:v>
                </c:pt>
                <c:pt idx="1495">
                  <c:v>49796</c:v>
                </c:pt>
                <c:pt idx="1496">
                  <c:v>49803</c:v>
                </c:pt>
                <c:pt idx="1497">
                  <c:v>49810</c:v>
                </c:pt>
                <c:pt idx="1498">
                  <c:v>49817</c:v>
                </c:pt>
                <c:pt idx="1499">
                  <c:v>49824</c:v>
                </c:pt>
                <c:pt idx="1500">
                  <c:v>49831</c:v>
                </c:pt>
                <c:pt idx="1501">
                  <c:v>49838</c:v>
                </c:pt>
                <c:pt idx="1502">
                  <c:v>49845</c:v>
                </c:pt>
                <c:pt idx="1503">
                  <c:v>49852</c:v>
                </c:pt>
                <c:pt idx="1504">
                  <c:v>49859</c:v>
                </c:pt>
                <c:pt idx="1505">
                  <c:v>49866</c:v>
                </c:pt>
                <c:pt idx="1506">
                  <c:v>49873</c:v>
                </c:pt>
                <c:pt idx="1507">
                  <c:v>49880</c:v>
                </c:pt>
                <c:pt idx="1508">
                  <c:v>49887</c:v>
                </c:pt>
                <c:pt idx="1509">
                  <c:v>49894</c:v>
                </c:pt>
                <c:pt idx="1510">
                  <c:v>49901</c:v>
                </c:pt>
                <c:pt idx="1511">
                  <c:v>49908</c:v>
                </c:pt>
                <c:pt idx="1512">
                  <c:v>49915</c:v>
                </c:pt>
                <c:pt idx="1513">
                  <c:v>49922</c:v>
                </c:pt>
                <c:pt idx="1514">
                  <c:v>49929</c:v>
                </c:pt>
                <c:pt idx="1515">
                  <c:v>49936</c:v>
                </c:pt>
                <c:pt idx="1516">
                  <c:v>49943</c:v>
                </c:pt>
                <c:pt idx="1517">
                  <c:v>49950</c:v>
                </c:pt>
                <c:pt idx="1518">
                  <c:v>49957</c:v>
                </c:pt>
                <c:pt idx="1519">
                  <c:v>49964</c:v>
                </c:pt>
                <c:pt idx="1520">
                  <c:v>49971</c:v>
                </c:pt>
                <c:pt idx="1521">
                  <c:v>49978</c:v>
                </c:pt>
                <c:pt idx="1522">
                  <c:v>49985</c:v>
                </c:pt>
                <c:pt idx="1523">
                  <c:v>49992</c:v>
                </c:pt>
                <c:pt idx="1524">
                  <c:v>49999</c:v>
                </c:pt>
                <c:pt idx="1525">
                  <c:v>50006</c:v>
                </c:pt>
                <c:pt idx="1526">
                  <c:v>50013</c:v>
                </c:pt>
                <c:pt idx="1527">
                  <c:v>50020</c:v>
                </c:pt>
                <c:pt idx="1528">
                  <c:v>50027</c:v>
                </c:pt>
                <c:pt idx="1529">
                  <c:v>50038</c:v>
                </c:pt>
                <c:pt idx="1530">
                  <c:v>50045</c:v>
                </c:pt>
                <c:pt idx="1531">
                  <c:v>50052</c:v>
                </c:pt>
                <c:pt idx="1532">
                  <c:v>50059</c:v>
                </c:pt>
                <c:pt idx="1533">
                  <c:v>50066</c:v>
                </c:pt>
                <c:pt idx="1534">
                  <c:v>50073</c:v>
                </c:pt>
                <c:pt idx="1535">
                  <c:v>50080</c:v>
                </c:pt>
                <c:pt idx="1536">
                  <c:v>50087</c:v>
                </c:pt>
                <c:pt idx="1537">
                  <c:v>50094</c:v>
                </c:pt>
                <c:pt idx="1538">
                  <c:v>50101</c:v>
                </c:pt>
                <c:pt idx="1539">
                  <c:v>50108</c:v>
                </c:pt>
                <c:pt idx="1540">
                  <c:v>50115</c:v>
                </c:pt>
                <c:pt idx="1541">
                  <c:v>50122</c:v>
                </c:pt>
                <c:pt idx="1542">
                  <c:v>50129</c:v>
                </c:pt>
                <c:pt idx="1543">
                  <c:v>50137</c:v>
                </c:pt>
                <c:pt idx="1544">
                  <c:v>50144</c:v>
                </c:pt>
                <c:pt idx="1545">
                  <c:v>50151</c:v>
                </c:pt>
                <c:pt idx="1546">
                  <c:v>50158</c:v>
                </c:pt>
                <c:pt idx="1547">
                  <c:v>50165</c:v>
                </c:pt>
                <c:pt idx="1548">
                  <c:v>50172</c:v>
                </c:pt>
                <c:pt idx="1549">
                  <c:v>50179</c:v>
                </c:pt>
                <c:pt idx="1550">
                  <c:v>50186</c:v>
                </c:pt>
                <c:pt idx="1551">
                  <c:v>50193</c:v>
                </c:pt>
                <c:pt idx="1552">
                  <c:v>50200</c:v>
                </c:pt>
                <c:pt idx="1553">
                  <c:v>50207</c:v>
                </c:pt>
                <c:pt idx="1554">
                  <c:v>50214</c:v>
                </c:pt>
                <c:pt idx="1555">
                  <c:v>50221</c:v>
                </c:pt>
                <c:pt idx="1556">
                  <c:v>50228</c:v>
                </c:pt>
                <c:pt idx="1557">
                  <c:v>50235</c:v>
                </c:pt>
                <c:pt idx="1558">
                  <c:v>50242</c:v>
                </c:pt>
                <c:pt idx="1559">
                  <c:v>50249</c:v>
                </c:pt>
                <c:pt idx="1560">
                  <c:v>50256</c:v>
                </c:pt>
                <c:pt idx="1561">
                  <c:v>50263</c:v>
                </c:pt>
                <c:pt idx="1562">
                  <c:v>50270</c:v>
                </c:pt>
                <c:pt idx="1563">
                  <c:v>50277</c:v>
                </c:pt>
                <c:pt idx="1564">
                  <c:v>50284</c:v>
                </c:pt>
                <c:pt idx="1565">
                  <c:v>50291</c:v>
                </c:pt>
                <c:pt idx="1566">
                  <c:v>50298</c:v>
                </c:pt>
                <c:pt idx="1567">
                  <c:v>50305</c:v>
                </c:pt>
                <c:pt idx="1568">
                  <c:v>50312</c:v>
                </c:pt>
                <c:pt idx="1569">
                  <c:v>50319</c:v>
                </c:pt>
                <c:pt idx="1570">
                  <c:v>50326</c:v>
                </c:pt>
                <c:pt idx="1571">
                  <c:v>50333</c:v>
                </c:pt>
                <c:pt idx="1572">
                  <c:v>50340</c:v>
                </c:pt>
                <c:pt idx="1573">
                  <c:v>50347</c:v>
                </c:pt>
                <c:pt idx="1574">
                  <c:v>50354</c:v>
                </c:pt>
                <c:pt idx="1575">
                  <c:v>50361</c:v>
                </c:pt>
                <c:pt idx="1576">
                  <c:v>50368</c:v>
                </c:pt>
                <c:pt idx="1577">
                  <c:v>50375</c:v>
                </c:pt>
                <c:pt idx="1578">
                  <c:v>50382</c:v>
                </c:pt>
                <c:pt idx="1579">
                  <c:v>50389</c:v>
                </c:pt>
                <c:pt idx="1580">
                  <c:v>50396</c:v>
                </c:pt>
                <c:pt idx="1581">
                  <c:v>50403</c:v>
                </c:pt>
                <c:pt idx="1582">
                  <c:v>50410</c:v>
                </c:pt>
                <c:pt idx="1583">
                  <c:v>50417</c:v>
                </c:pt>
                <c:pt idx="1584">
                  <c:v>50424</c:v>
                </c:pt>
                <c:pt idx="1585">
                  <c:v>50431</c:v>
                </c:pt>
                <c:pt idx="1586">
                  <c:v>50438</c:v>
                </c:pt>
                <c:pt idx="1587">
                  <c:v>50445</c:v>
                </c:pt>
                <c:pt idx="1588">
                  <c:v>50452</c:v>
                </c:pt>
                <c:pt idx="1589">
                  <c:v>50459</c:v>
                </c:pt>
                <c:pt idx="1590">
                  <c:v>50466</c:v>
                </c:pt>
                <c:pt idx="1591">
                  <c:v>50473</c:v>
                </c:pt>
                <c:pt idx="1592">
                  <c:v>50480</c:v>
                </c:pt>
                <c:pt idx="1593">
                  <c:v>50487</c:v>
                </c:pt>
                <c:pt idx="1594">
                  <c:v>50494</c:v>
                </c:pt>
                <c:pt idx="1595">
                  <c:v>50501</c:v>
                </c:pt>
                <c:pt idx="1596">
                  <c:v>50508</c:v>
                </c:pt>
                <c:pt idx="1597">
                  <c:v>50515</c:v>
                </c:pt>
                <c:pt idx="1598">
                  <c:v>50522</c:v>
                </c:pt>
                <c:pt idx="1599">
                  <c:v>50529</c:v>
                </c:pt>
                <c:pt idx="1600">
                  <c:v>50536</c:v>
                </c:pt>
                <c:pt idx="1601">
                  <c:v>50543</c:v>
                </c:pt>
                <c:pt idx="1602">
                  <c:v>50550</c:v>
                </c:pt>
                <c:pt idx="1603">
                  <c:v>50557</c:v>
                </c:pt>
                <c:pt idx="1604">
                  <c:v>50564</c:v>
                </c:pt>
                <c:pt idx="1605">
                  <c:v>50571</c:v>
                </c:pt>
                <c:pt idx="1606">
                  <c:v>50578</c:v>
                </c:pt>
                <c:pt idx="1607">
                  <c:v>50585</c:v>
                </c:pt>
                <c:pt idx="1608">
                  <c:v>50592</c:v>
                </c:pt>
                <c:pt idx="1609">
                  <c:v>50599</c:v>
                </c:pt>
                <c:pt idx="1610">
                  <c:v>50606</c:v>
                </c:pt>
                <c:pt idx="1611">
                  <c:v>50613</c:v>
                </c:pt>
                <c:pt idx="1612">
                  <c:v>50620</c:v>
                </c:pt>
                <c:pt idx="1613">
                  <c:v>50627</c:v>
                </c:pt>
                <c:pt idx="1614">
                  <c:v>50634</c:v>
                </c:pt>
                <c:pt idx="1615">
                  <c:v>50641</c:v>
                </c:pt>
                <c:pt idx="1616">
                  <c:v>50648</c:v>
                </c:pt>
                <c:pt idx="1617">
                  <c:v>50655</c:v>
                </c:pt>
                <c:pt idx="1618">
                  <c:v>50662</c:v>
                </c:pt>
                <c:pt idx="1619">
                  <c:v>50669</c:v>
                </c:pt>
                <c:pt idx="1620">
                  <c:v>50676</c:v>
                </c:pt>
                <c:pt idx="1621">
                  <c:v>50683</c:v>
                </c:pt>
                <c:pt idx="1622">
                  <c:v>50690</c:v>
                </c:pt>
                <c:pt idx="1623">
                  <c:v>50697</c:v>
                </c:pt>
                <c:pt idx="1624">
                  <c:v>50704</c:v>
                </c:pt>
                <c:pt idx="1625">
                  <c:v>50711</c:v>
                </c:pt>
                <c:pt idx="1626">
                  <c:v>50718</c:v>
                </c:pt>
                <c:pt idx="1627">
                  <c:v>50725</c:v>
                </c:pt>
                <c:pt idx="1628">
                  <c:v>50732</c:v>
                </c:pt>
                <c:pt idx="1629">
                  <c:v>50739</c:v>
                </c:pt>
                <c:pt idx="1630">
                  <c:v>50746</c:v>
                </c:pt>
                <c:pt idx="1631">
                  <c:v>50753</c:v>
                </c:pt>
                <c:pt idx="1632">
                  <c:v>50760</c:v>
                </c:pt>
                <c:pt idx="1633">
                  <c:v>50768</c:v>
                </c:pt>
                <c:pt idx="1634">
                  <c:v>50775</c:v>
                </c:pt>
                <c:pt idx="1635">
                  <c:v>50782</c:v>
                </c:pt>
                <c:pt idx="1636">
                  <c:v>50789</c:v>
                </c:pt>
                <c:pt idx="1637">
                  <c:v>50796</c:v>
                </c:pt>
                <c:pt idx="1638">
                  <c:v>50803</c:v>
                </c:pt>
                <c:pt idx="1639">
                  <c:v>50810</c:v>
                </c:pt>
                <c:pt idx="1640">
                  <c:v>50817</c:v>
                </c:pt>
                <c:pt idx="1641">
                  <c:v>50824</c:v>
                </c:pt>
                <c:pt idx="1642">
                  <c:v>50831</c:v>
                </c:pt>
                <c:pt idx="1643">
                  <c:v>50838</c:v>
                </c:pt>
                <c:pt idx="1644">
                  <c:v>50845</c:v>
                </c:pt>
                <c:pt idx="1645">
                  <c:v>50852</c:v>
                </c:pt>
                <c:pt idx="1646">
                  <c:v>50859</c:v>
                </c:pt>
                <c:pt idx="1647">
                  <c:v>50866</c:v>
                </c:pt>
                <c:pt idx="1648">
                  <c:v>50873</c:v>
                </c:pt>
                <c:pt idx="1649">
                  <c:v>50880</c:v>
                </c:pt>
                <c:pt idx="1650">
                  <c:v>50887</c:v>
                </c:pt>
                <c:pt idx="1651">
                  <c:v>50894</c:v>
                </c:pt>
                <c:pt idx="1652">
                  <c:v>50901</c:v>
                </c:pt>
                <c:pt idx="1653">
                  <c:v>50908</c:v>
                </c:pt>
                <c:pt idx="1654">
                  <c:v>50915</c:v>
                </c:pt>
                <c:pt idx="1655">
                  <c:v>50922</c:v>
                </c:pt>
                <c:pt idx="1656">
                  <c:v>50929</c:v>
                </c:pt>
                <c:pt idx="1657">
                  <c:v>50936</c:v>
                </c:pt>
                <c:pt idx="1658">
                  <c:v>50943</c:v>
                </c:pt>
                <c:pt idx="1659">
                  <c:v>50950</c:v>
                </c:pt>
                <c:pt idx="1660">
                  <c:v>50957</c:v>
                </c:pt>
                <c:pt idx="1661">
                  <c:v>50964</c:v>
                </c:pt>
                <c:pt idx="1662">
                  <c:v>50971</c:v>
                </c:pt>
                <c:pt idx="1663">
                  <c:v>50978</c:v>
                </c:pt>
                <c:pt idx="1664">
                  <c:v>50985</c:v>
                </c:pt>
                <c:pt idx="1665">
                  <c:v>50992</c:v>
                </c:pt>
                <c:pt idx="1666">
                  <c:v>50999</c:v>
                </c:pt>
                <c:pt idx="1667">
                  <c:v>51006</c:v>
                </c:pt>
                <c:pt idx="1668">
                  <c:v>51013</c:v>
                </c:pt>
                <c:pt idx="1669">
                  <c:v>51020</c:v>
                </c:pt>
                <c:pt idx="1670">
                  <c:v>51027</c:v>
                </c:pt>
                <c:pt idx="1671">
                  <c:v>51034</c:v>
                </c:pt>
                <c:pt idx="1672">
                  <c:v>51041</c:v>
                </c:pt>
                <c:pt idx="1673">
                  <c:v>51048</c:v>
                </c:pt>
                <c:pt idx="1674">
                  <c:v>51055</c:v>
                </c:pt>
                <c:pt idx="1675">
                  <c:v>51062</c:v>
                </c:pt>
                <c:pt idx="1676">
                  <c:v>51069</c:v>
                </c:pt>
                <c:pt idx="1677">
                  <c:v>51076</c:v>
                </c:pt>
                <c:pt idx="1678">
                  <c:v>51083</c:v>
                </c:pt>
                <c:pt idx="1679">
                  <c:v>51090</c:v>
                </c:pt>
                <c:pt idx="1680">
                  <c:v>51097</c:v>
                </c:pt>
                <c:pt idx="1681">
                  <c:v>51104</c:v>
                </c:pt>
                <c:pt idx="1682">
                  <c:v>51111</c:v>
                </c:pt>
                <c:pt idx="1683">
                  <c:v>51118</c:v>
                </c:pt>
                <c:pt idx="1684">
                  <c:v>51125</c:v>
                </c:pt>
                <c:pt idx="1685">
                  <c:v>51132</c:v>
                </c:pt>
                <c:pt idx="1686">
                  <c:v>51139</c:v>
                </c:pt>
                <c:pt idx="1687">
                  <c:v>51146</c:v>
                </c:pt>
                <c:pt idx="1688">
                  <c:v>51153</c:v>
                </c:pt>
                <c:pt idx="1689">
                  <c:v>51160</c:v>
                </c:pt>
                <c:pt idx="1690">
                  <c:v>51167</c:v>
                </c:pt>
                <c:pt idx="1691">
                  <c:v>51174</c:v>
                </c:pt>
                <c:pt idx="1692">
                  <c:v>51181</c:v>
                </c:pt>
                <c:pt idx="1693">
                  <c:v>51188</c:v>
                </c:pt>
                <c:pt idx="1694">
                  <c:v>51195</c:v>
                </c:pt>
                <c:pt idx="1695">
                  <c:v>51202</c:v>
                </c:pt>
                <c:pt idx="1696">
                  <c:v>51209</c:v>
                </c:pt>
                <c:pt idx="1697">
                  <c:v>51216</c:v>
                </c:pt>
                <c:pt idx="1698">
                  <c:v>51223</c:v>
                </c:pt>
                <c:pt idx="1699">
                  <c:v>51230</c:v>
                </c:pt>
                <c:pt idx="1700">
                  <c:v>51237</c:v>
                </c:pt>
                <c:pt idx="1701">
                  <c:v>51244</c:v>
                </c:pt>
                <c:pt idx="1702">
                  <c:v>51251</c:v>
                </c:pt>
                <c:pt idx="1703">
                  <c:v>51258</c:v>
                </c:pt>
                <c:pt idx="1704">
                  <c:v>51265</c:v>
                </c:pt>
                <c:pt idx="1705">
                  <c:v>51272</c:v>
                </c:pt>
                <c:pt idx="1706">
                  <c:v>51279</c:v>
                </c:pt>
                <c:pt idx="1707">
                  <c:v>51286</c:v>
                </c:pt>
                <c:pt idx="1708">
                  <c:v>51293</c:v>
                </c:pt>
                <c:pt idx="1709">
                  <c:v>51300</c:v>
                </c:pt>
                <c:pt idx="1710">
                  <c:v>51307</c:v>
                </c:pt>
                <c:pt idx="1711">
                  <c:v>51314</c:v>
                </c:pt>
                <c:pt idx="1712">
                  <c:v>51321</c:v>
                </c:pt>
                <c:pt idx="1713">
                  <c:v>51328</c:v>
                </c:pt>
                <c:pt idx="1714">
                  <c:v>51335</c:v>
                </c:pt>
                <c:pt idx="1715">
                  <c:v>51342</c:v>
                </c:pt>
                <c:pt idx="1716">
                  <c:v>51349</c:v>
                </c:pt>
                <c:pt idx="1717">
                  <c:v>51356</c:v>
                </c:pt>
                <c:pt idx="1718">
                  <c:v>51363</c:v>
                </c:pt>
                <c:pt idx="1719">
                  <c:v>51370</c:v>
                </c:pt>
                <c:pt idx="1720">
                  <c:v>51377</c:v>
                </c:pt>
                <c:pt idx="1721">
                  <c:v>51384</c:v>
                </c:pt>
                <c:pt idx="1722">
                  <c:v>51391</c:v>
                </c:pt>
                <c:pt idx="1723">
                  <c:v>51398</c:v>
                </c:pt>
                <c:pt idx="1724">
                  <c:v>51405</c:v>
                </c:pt>
                <c:pt idx="1725">
                  <c:v>51412</c:v>
                </c:pt>
                <c:pt idx="1726">
                  <c:v>51419</c:v>
                </c:pt>
                <c:pt idx="1727">
                  <c:v>51426</c:v>
                </c:pt>
                <c:pt idx="1728">
                  <c:v>51433</c:v>
                </c:pt>
                <c:pt idx="1729">
                  <c:v>51440</c:v>
                </c:pt>
                <c:pt idx="1730">
                  <c:v>51447</c:v>
                </c:pt>
                <c:pt idx="1731">
                  <c:v>51454</c:v>
                </c:pt>
                <c:pt idx="1732">
                  <c:v>51461</c:v>
                </c:pt>
                <c:pt idx="1733">
                  <c:v>51468</c:v>
                </c:pt>
                <c:pt idx="1734">
                  <c:v>51475</c:v>
                </c:pt>
                <c:pt idx="1735">
                  <c:v>51482</c:v>
                </c:pt>
                <c:pt idx="1736">
                  <c:v>51489</c:v>
                </c:pt>
                <c:pt idx="1737">
                  <c:v>51497</c:v>
                </c:pt>
                <c:pt idx="1738">
                  <c:v>51504</c:v>
                </c:pt>
                <c:pt idx="1739">
                  <c:v>51511</c:v>
                </c:pt>
                <c:pt idx="1740">
                  <c:v>51518</c:v>
                </c:pt>
                <c:pt idx="1741">
                  <c:v>51525</c:v>
                </c:pt>
                <c:pt idx="1742">
                  <c:v>51532</c:v>
                </c:pt>
                <c:pt idx="1743">
                  <c:v>51539</c:v>
                </c:pt>
                <c:pt idx="1744">
                  <c:v>51546</c:v>
                </c:pt>
                <c:pt idx="1745">
                  <c:v>51553</c:v>
                </c:pt>
                <c:pt idx="1746">
                  <c:v>51560</c:v>
                </c:pt>
                <c:pt idx="1747">
                  <c:v>51567</c:v>
                </c:pt>
                <c:pt idx="1748">
                  <c:v>51574</c:v>
                </c:pt>
                <c:pt idx="1749">
                  <c:v>51581</c:v>
                </c:pt>
                <c:pt idx="1750">
                  <c:v>51588</c:v>
                </c:pt>
                <c:pt idx="1751">
                  <c:v>51595</c:v>
                </c:pt>
                <c:pt idx="1752">
                  <c:v>51602</c:v>
                </c:pt>
                <c:pt idx="1753">
                  <c:v>51609</c:v>
                </c:pt>
                <c:pt idx="1754">
                  <c:v>51616</c:v>
                </c:pt>
                <c:pt idx="1755">
                  <c:v>51623</c:v>
                </c:pt>
                <c:pt idx="1756">
                  <c:v>51630</c:v>
                </c:pt>
                <c:pt idx="1757">
                  <c:v>51637</c:v>
                </c:pt>
                <c:pt idx="1758">
                  <c:v>51644</c:v>
                </c:pt>
                <c:pt idx="1759">
                  <c:v>51651</c:v>
                </c:pt>
                <c:pt idx="1760">
                  <c:v>51658</c:v>
                </c:pt>
                <c:pt idx="1761">
                  <c:v>51665</c:v>
                </c:pt>
                <c:pt idx="1762">
                  <c:v>51672</c:v>
                </c:pt>
                <c:pt idx="1763">
                  <c:v>51679</c:v>
                </c:pt>
                <c:pt idx="1764">
                  <c:v>51686</c:v>
                </c:pt>
                <c:pt idx="1765">
                  <c:v>51693</c:v>
                </c:pt>
                <c:pt idx="1766">
                  <c:v>51700</c:v>
                </c:pt>
                <c:pt idx="1767">
                  <c:v>51707</c:v>
                </c:pt>
                <c:pt idx="1768">
                  <c:v>51714</c:v>
                </c:pt>
                <c:pt idx="1769">
                  <c:v>51721</c:v>
                </c:pt>
                <c:pt idx="1770">
                  <c:v>51728</c:v>
                </c:pt>
                <c:pt idx="1771">
                  <c:v>51735</c:v>
                </c:pt>
                <c:pt idx="1772">
                  <c:v>51742</c:v>
                </c:pt>
                <c:pt idx="1773">
                  <c:v>51749</c:v>
                </c:pt>
                <c:pt idx="1774">
                  <c:v>51756</c:v>
                </c:pt>
                <c:pt idx="1775">
                  <c:v>51763</c:v>
                </c:pt>
                <c:pt idx="1776">
                  <c:v>51770</c:v>
                </c:pt>
                <c:pt idx="1777">
                  <c:v>51777</c:v>
                </c:pt>
                <c:pt idx="1778">
                  <c:v>51784</c:v>
                </c:pt>
                <c:pt idx="1779">
                  <c:v>51791</c:v>
                </c:pt>
                <c:pt idx="1780">
                  <c:v>51798</c:v>
                </c:pt>
                <c:pt idx="1781">
                  <c:v>51805</c:v>
                </c:pt>
                <c:pt idx="1782">
                  <c:v>51812</c:v>
                </c:pt>
                <c:pt idx="1783">
                  <c:v>51819</c:v>
                </c:pt>
                <c:pt idx="1784">
                  <c:v>51826</c:v>
                </c:pt>
                <c:pt idx="1785">
                  <c:v>51833</c:v>
                </c:pt>
                <c:pt idx="1786">
                  <c:v>51840</c:v>
                </c:pt>
                <c:pt idx="1787">
                  <c:v>51847</c:v>
                </c:pt>
                <c:pt idx="1788">
                  <c:v>51854</c:v>
                </c:pt>
                <c:pt idx="1789">
                  <c:v>51862</c:v>
                </c:pt>
                <c:pt idx="1790">
                  <c:v>51869</c:v>
                </c:pt>
                <c:pt idx="1791">
                  <c:v>51876</c:v>
                </c:pt>
                <c:pt idx="1792">
                  <c:v>51883</c:v>
                </c:pt>
                <c:pt idx="1793">
                  <c:v>51890</c:v>
                </c:pt>
                <c:pt idx="1794">
                  <c:v>51897</c:v>
                </c:pt>
                <c:pt idx="1795">
                  <c:v>51904</c:v>
                </c:pt>
                <c:pt idx="1796">
                  <c:v>51911</c:v>
                </c:pt>
                <c:pt idx="1797">
                  <c:v>51918</c:v>
                </c:pt>
                <c:pt idx="1798">
                  <c:v>51925</c:v>
                </c:pt>
                <c:pt idx="1799">
                  <c:v>51932</c:v>
                </c:pt>
                <c:pt idx="1800">
                  <c:v>51939</c:v>
                </c:pt>
                <c:pt idx="1801">
                  <c:v>51946</c:v>
                </c:pt>
                <c:pt idx="1802">
                  <c:v>51953</c:v>
                </c:pt>
                <c:pt idx="1803">
                  <c:v>51964</c:v>
                </c:pt>
                <c:pt idx="1804">
                  <c:v>51971</c:v>
                </c:pt>
                <c:pt idx="1805">
                  <c:v>51978</c:v>
                </c:pt>
                <c:pt idx="1806">
                  <c:v>51985</c:v>
                </c:pt>
                <c:pt idx="1807">
                  <c:v>51992</c:v>
                </c:pt>
                <c:pt idx="1808">
                  <c:v>51999</c:v>
                </c:pt>
                <c:pt idx="1809">
                  <c:v>52006</c:v>
                </c:pt>
                <c:pt idx="1810">
                  <c:v>52013</c:v>
                </c:pt>
                <c:pt idx="1811">
                  <c:v>52020</c:v>
                </c:pt>
                <c:pt idx="1812">
                  <c:v>52027</c:v>
                </c:pt>
                <c:pt idx="1813">
                  <c:v>52034</c:v>
                </c:pt>
                <c:pt idx="1814">
                  <c:v>52041</c:v>
                </c:pt>
                <c:pt idx="1815">
                  <c:v>52048</c:v>
                </c:pt>
                <c:pt idx="1816">
                  <c:v>52055</c:v>
                </c:pt>
                <c:pt idx="1817">
                  <c:v>52062</c:v>
                </c:pt>
                <c:pt idx="1818">
                  <c:v>52069</c:v>
                </c:pt>
                <c:pt idx="1819">
                  <c:v>52076</c:v>
                </c:pt>
                <c:pt idx="1820">
                  <c:v>52083</c:v>
                </c:pt>
                <c:pt idx="1821">
                  <c:v>52090</c:v>
                </c:pt>
                <c:pt idx="1822">
                  <c:v>52097</c:v>
                </c:pt>
                <c:pt idx="1823">
                  <c:v>52104</c:v>
                </c:pt>
                <c:pt idx="1824">
                  <c:v>52111</c:v>
                </c:pt>
                <c:pt idx="1825">
                  <c:v>52118</c:v>
                </c:pt>
                <c:pt idx="1826">
                  <c:v>52125</c:v>
                </c:pt>
                <c:pt idx="1827">
                  <c:v>52132</c:v>
                </c:pt>
                <c:pt idx="1828">
                  <c:v>52139</c:v>
                </c:pt>
                <c:pt idx="1829">
                  <c:v>52146</c:v>
                </c:pt>
                <c:pt idx="1830">
                  <c:v>52153</c:v>
                </c:pt>
                <c:pt idx="1831">
                  <c:v>52160</c:v>
                </c:pt>
                <c:pt idx="1832">
                  <c:v>52167</c:v>
                </c:pt>
                <c:pt idx="1833">
                  <c:v>52174</c:v>
                </c:pt>
                <c:pt idx="1834">
                  <c:v>52181</c:v>
                </c:pt>
                <c:pt idx="1835">
                  <c:v>52188</c:v>
                </c:pt>
                <c:pt idx="1836">
                  <c:v>52195</c:v>
                </c:pt>
                <c:pt idx="1837">
                  <c:v>52202</c:v>
                </c:pt>
                <c:pt idx="1838">
                  <c:v>52209</c:v>
                </c:pt>
                <c:pt idx="1839">
                  <c:v>52216</c:v>
                </c:pt>
                <c:pt idx="1840">
                  <c:v>52223</c:v>
                </c:pt>
                <c:pt idx="1841">
                  <c:v>52230</c:v>
                </c:pt>
                <c:pt idx="1842">
                  <c:v>52237</c:v>
                </c:pt>
                <c:pt idx="1843">
                  <c:v>52244</c:v>
                </c:pt>
                <c:pt idx="1844">
                  <c:v>52251</c:v>
                </c:pt>
                <c:pt idx="1845">
                  <c:v>52258</c:v>
                </c:pt>
                <c:pt idx="1846">
                  <c:v>52265</c:v>
                </c:pt>
                <c:pt idx="1847">
                  <c:v>52272</c:v>
                </c:pt>
                <c:pt idx="1848">
                  <c:v>52279</c:v>
                </c:pt>
                <c:pt idx="1849">
                  <c:v>52286</c:v>
                </c:pt>
                <c:pt idx="1850">
                  <c:v>52293</c:v>
                </c:pt>
                <c:pt idx="1851">
                  <c:v>52300</c:v>
                </c:pt>
                <c:pt idx="1852">
                  <c:v>52307</c:v>
                </c:pt>
                <c:pt idx="1853">
                  <c:v>52314</c:v>
                </c:pt>
                <c:pt idx="1854">
                  <c:v>52321</c:v>
                </c:pt>
                <c:pt idx="1855">
                  <c:v>52328</c:v>
                </c:pt>
                <c:pt idx="1856">
                  <c:v>52335</c:v>
                </c:pt>
                <c:pt idx="1857">
                  <c:v>52342</c:v>
                </c:pt>
                <c:pt idx="1858">
                  <c:v>52349</c:v>
                </c:pt>
                <c:pt idx="1859">
                  <c:v>52356</c:v>
                </c:pt>
                <c:pt idx="1860">
                  <c:v>52363</c:v>
                </c:pt>
                <c:pt idx="1861">
                  <c:v>52370</c:v>
                </c:pt>
                <c:pt idx="1862">
                  <c:v>52377</c:v>
                </c:pt>
                <c:pt idx="1863">
                  <c:v>52384</c:v>
                </c:pt>
                <c:pt idx="1864">
                  <c:v>52391</c:v>
                </c:pt>
                <c:pt idx="1865">
                  <c:v>52398</c:v>
                </c:pt>
                <c:pt idx="1866">
                  <c:v>52405</c:v>
                </c:pt>
                <c:pt idx="1867">
                  <c:v>52412</c:v>
                </c:pt>
                <c:pt idx="1868">
                  <c:v>52419</c:v>
                </c:pt>
                <c:pt idx="1869">
                  <c:v>52426</c:v>
                </c:pt>
                <c:pt idx="1870">
                  <c:v>52433</c:v>
                </c:pt>
                <c:pt idx="1871">
                  <c:v>52440</c:v>
                </c:pt>
                <c:pt idx="1872">
                  <c:v>52447</c:v>
                </c:pt>
                <c:pt idx="1873">
                  <c:v>52454</c:v>
                </c:pt>
                <c:pt idx="1874">
                  <c:v>52461</c:v>
                </c:pt>
                <c:pt idx="1875">
                  <c:v>52468</c:v>
                </c:pt>
                <c:pt idx="1876">
                  <c:v>52475</c:v>
                </c:pt>
                <c:pt idx="1877">
                  <c:v>52482</c:v>
                </c:pt>
                <c:pt idx="1878">
                  <c:v>52489</c:v>
                </c:pt>
                <c:pt idx="1879">
                  <c:v>52496</c:v>
                </c:pt>
                <c:pt idx="1880">
                  <c:v>52503</c:v>
                </c:pt>
                <c:pt idx="1881">
                  <c:v>52510</c:v>
                </c:pt>
                <c:pt idx="1882">
                  <c:v>52517</c:v>
                </c:pt>
                <c:pt idx="1883">
                  <c:v>52524</c:v>
                </c:pt>
                <c:pt idx="1884">
                  <c:v>52531</c:v>
                </c:pt>
                <c:pt idx="1885">
                  <c:v>52538</c:v>
                </c:pt>
                <c:pt idx="1886">
                  <c:v>52545</c:v>
                </c:pt>
                <c:pt idx="1887">
                  <c:v>52552</c:v>
                </c:pt>
                <c:pt idx="1888">
                  <c:v>52559</c:v>
                </c:pt>
                <c:pt idx="1889">
                  <c:v>52566</c:v>
                </c:pt>
                <c:pt idx="1890">
                  <c:v>52573</c:v>
                </c:pt>
                <c:pt idx="1891">
                  <c:v>52580</c:v>
                </c:pt>
                <c:pt idx="1892">
                  <c:v>52587</c:v>
                </c:pt>
                <c:pt idx="1893">
                  <c:v>52594</c:v>
                </c:pt>
                <c:pt idx="1894">
                  <c:v>52601</c:v>
                </c:pt>
                <c:pt idx="1895">
                  <c:v>52608</c:v>
                </c:pt>
                <c:pt idx="1896">
                  <c:v>52615</c:v>
                </c:pt>
                <c:pt idx="1897">
                  <c:v>52622</c:v>
                </c:pt>
                <c:pt idx="1898">
                  <c:v>52629</c:v>
                </c:pt>
                <c:pt idx="1899">
                  <c:v>52636</c:v>
                </c:pt>
                <c:pt idx="1900">
                  <c:v>52643</c:v>
                </c:pt>
                <c:pt idx="1901">
                  <c:v>52650</c:v>
                </c:pt>
                <c:pt idx="1902">
                  <c:v>52657</c:v>
                </c:pt>
                <c:pt idx="1903">
                  <c:v>52664</c:v>
                </c:pt>
                <c:pt idx="1904">
                  <c:v>52671</c:v>
                </c:pt>
                <c:pt idx="1905">
                  <c:v>52678</c:v>
                </c:pt>
                <c:pt idx="1906">
                  <c:v>52685</c:v>
                </c:pt>
                <c:pt idx="1907">
                  <c:v>52692</c:v>
                </c:pt>
                <c:pt idx="1908">
                  <c:v>52699</c:v>
                </c:pt>
                <c:pt idx="1909">
                  <c:v>52706</c:v>
                </c:pt>
                <c:pt idx="1910">
                  <c:v>52713</c:v>
                </c:pt>
                <c:pt idx="1911">
                  <c:v>52720</c:v>
                </c:pt>
                <c:pt idx="1912">
                  <c:v>52727</c:v>
                </c:pt>
                <c:pt idx="1913">
                  <c:v>52734</c:v>
                </c:pt>
                <c:pt idx="1914">
                  <c:v>52741</c:v>
                </c:pt>
                <c:pt idx="1915">
                  <c:v>52748</c:v>
                </c:pt>
                <c:pt idx="1916">
                  <c:v>52755</c:v>
                </c:pt>
                <c:pt idx="1917">
                  <c:v>52762</c:v>
                </c:pt>
                <c:pt idx="1918">
                  <c:v>52769</c:v>
                </c:pt>
                <c:pt idx="1919">
                  <c:v>52776</c:v>
                </c:pt>
                <c:pt idx="1920">
                  <c:v>52783</c:v>
                </c:pt>
                <c:pt idx="1921">
                  <c:v>52790</c:v>
                </c:pt>
                <c:pt idx="1922">
                  <c:v>52797</c:v>
                </c:pt>
                <c:pt idx="1923">
                  <c:v>52804</c:v>
                </c:pt>
                <c:pt idx="1924">
                  <c:v>52811</c:v>
                </c:pt>
                <c:pt idx="1925">
                  <c:v>52818</c:v>
                </c:pt>
                <c:pt idx="1926">
                  <c:v>52825</c:v>
                </c:pt>
                <c:pt idx="1927">
                  <c:v>52832</c:v>
                </c:pt>
                <c:pt idx="1928">
                  <c:v>52839</c:v>
                </c:pt>
                <c:pt idx="1929">
                  <c:v>52846</c:v>
                </c:pt>
                <c:pt idx="1930">
                  <c:v>52853</c:v>
                </c:pt>
                <c:pt idx="1931">
                  <c:v>52860</c:v>
                </c:pt>
                <c:pt idx="1932">
                  <c:v>52867</c:v>
                </c:pt>
                <c:pt idx="1933">
                  <c:v>52874</c:v>
                </c:pt>
                <c:pt idx="1934">
                  <c:v>52881</c:v>
                </c:pt>
                <c:pt idx="1935">
                  <c:v>52888</c:v>
                </c:pt>
                <c:pt idx="1936">
                  <c:v>52895</c:v>
                </c:pt>
                <c:pt idx="1937">
                  <c:v>52902</c:v>
                </c:pt>
                <c:pt idx="1938">
                  <c:v>52909</c:v>
                </c:pt>
                <c:pt idx="1939">
                  <c:v>52916</c:v>
                </c:pt>
                <c:pt idx="1940">
                  <c:v>52923</c:v>
                </c:pt>
                <c:pt idx="1941">
                  <c:v>52930</c:v>
                </c:pt>
                <c:pt idx="1942">
                  <c:v>52937</c:v>
                </c:pt>
                <c:pt idx="1943">
                  <c:v>52944</c:v>
                </c:pt>
                <c:pt idx="1944">
                  <c:v>52951</c:v>
                </c:pt>
                <c:pt idx="1945">
                  <c:v>52959</c:v>
                </c:pt>
                <c:pt idx="1946">
                  <c:v>52966</c:v>
                </c:pt>
                <c:pt idx="1947">
                  <c:v>52973</c:v>
                </c:pt>
                <c:pt idx="1948">
                  <c:v>52980</c:v>
                </c:pt>
                <c:pt idx="1949">
                  <c:v>52987</c:v>
                </c:pt>
                <c:pt idx="1950">
                  <c:v>52994</c:v>
                </c:pt>
                <c:pt idx="1951">
                  <c:v>53001</c:v>
                </c:pt>
                <c:pt idx="1952">
                  <c:v>53008</c:v>
                </c:pt>
                <c:pt idx="1953">
                  <c:v>53015</c:v>
                </c:pt>
                <c:pt idx="1954">
                  <c:v>53022</c:v>
                </c:pt>
                <c:pt idx="1955">
                  <c:v>53029</c:v>
                </c:pt>
                <c:pt idx="1956">
                  <c:v>53036</c:v>
                </c:pt>
                <c:pt idx="1957">
                  <c:v>53043</c:v>
                </c:pt>
                <c:pt idx="1958">
                  <c:v>53050</c:v>
                </c:pt>
                <c:pt idx="1959">
                  <c:v>53057</c:v>
                </c:pt>
                <c:pt idx="1960">
                  <c:v>53064</c:v>
                </c:pt>
                <c:pt idx="1961">
                  <c:v>53071</c:v>
                </c:pt>
                <c:pt idx="1962">
                  <c:v>53078</c:v>
                </c:pt>
                <c:pt idx="1963">
                  <c:v>53085</c:v>
                </c:pt>
                <c:pt idx="1964">
                  <c:v>53092</c:v>
                </c:pt>
                <c:pt idx="1965">
                  <c:v>53099</c:v>
                </c:pt>
                <c:pt idx="1966">
                  <c:v>53106</c:v>
                </c:pt>
                <c:pt idx="1967">
                  <c:v>53113</c:v>
                </c:pt>
                <c:pt idx="1968">
                  <c:v>53120</c:v>
                </c:pt>
                <c:pt idx="1969">
                  <c:v>53127</c:v>
                </c:pt>
                <c:pt idx="1970">
                  <c:v>53134</c:v>
                </c:pt>
                <c:pt idx="1971">
                  <c:v>53141</c:v>
                </c:pt>
                <c:pt idx="1972">
                  <c:v>53148</c:v>
                </c:pt>
                <c:pt idx="1973">
                  <c:v>53155</c:v>
                </c:pt>
                <c:pt idx="1974">
                  <c:v>53162</c:v>
                </c:pt>
                <c:pt idx="1975">
                  <c:v>53169</c:v>
                </c:pt>
                <c:pt idx="1976">
                  <c:v>53176</c:v>
                </c:pt>
                <c:pt idx="1977">
                  <c:v>53183</c:v>
                </c:pt>
                <c:pt idx="1978">
                  <c:v>53190</c:v>
                </c:pt>
                <c:pt idx="1979">
                  <c:v>53197</c:v>
                </c:pt>
                <c:pt idx="1980">
                  <c:v>53204</c:v>
                </c:pt>
                <c:pt idx="1981">
                  <c:v>53211</c:v>
                </c:pt>
                <c:pt idx="1982">
                  <c:v>53218</c:v>
                </c:pt>
                <c:pt idx="1983">
                  <c:v>53225</c:v>
                </c:pt>
                <c:pt idx="1984">
                  <c:v>53232</c:v>
                </c:pt>
                <c:pt idx="1985">
                  <c:v>53239</c:v>
                </c:pt>
                <c:pt idx="1986">
                  <c:v>53246</c:v>
                </c:pt>
                <c:pt idx="1987">
                  <c:v>53253</c:v>
                </c:pt>
                <c:pt idx="1988">
                  <c:v>53260</c:v>
                </c:pt>
                <c:pt idx="1989">
                  <c:v>53267</c:v>
                </c:pt>
                <c:pt idx="1990">
                  <c:v>53274</c:v>
                </c:pt>
                <c:pt idx="1991">
                  <c:v>53281</c:v>
                </c:pt>
                <c:pt idx="1992">
                  <c:v>53288</c:v>
                </c:pt>
                <c:pt idx="1993">
                  <c:v>53295</c:v>
                </c:pt>
                <c:pt idx="1994">
                  <c:v>53302</c:v>
                </c:pt>
                <c:pt idx="1995">
                  <c:v>53309</c:v>
                </c:pt>
                <c:pt idx="1996">
                  <c:v>53316</c:v>
                </c:pt>
                <c:pt idx="1997">
                  <c:v>53323</c:v>
                </c:pt>
                <c:pt idx="1998">
                  <c:v>53330</c:v>
                </c:pt>
                <c:pt idx="1999">
                  <c:v>53337</c:v>
                </c:pt>
                <c:pt idx="2000">
                  <c:v>53344</c:v>
                </c:pt>
                <c:pt idx="2001">
                  <c:v>53351</c:v>
                </c:pt>
                <c:pt idx="2002">
                  <c:v>53358</c:v>
                </c:pt>
                <c:pt idx="2003">
                  <c:v>53365</c:v>
                </c:pt>
                <c:pt idx="2004">
                  <c:v>53372</c:v>
                </c:pt>
                <c:pt idx="2005">
                  <c:v>53379</c:v>
                </c:pt>
                <c:pt idx="2006">
                  <c:v>53386</c:v>
                </c:pt>
                <c:pt idx="2007">
                  <c:v>53393</c:v>
                </c:pt>
                <c:pt idx="2008">
                  <c:v>53400</c:v>
                </c:pt>
                <c:pt idx="2009">
                  <c:v>53407</c:v>
                </c:pt>
                <c:pt idx="2010">
                  <c:v>53414</c:v>
                </c:pt>
                <c:pt idx="2011">
                  <c:v>53421</c:v>
                </c:pt>
                <c:pt idx="2012">
                  <c:v>53428</c:v>
                </c:pt>
                <c:pt idx="2013">
                  <c:v>53435</c:v>
                </c:pt>
                <c:pt idx="2014">
                  <c:v>53442</c:v>
                </c:pt>
                <c:pt idx="2015">
                  <c:v>53449</c:v>
                </c:pt>
                <c:pt idx="2016">
                  <c:v>53456</c:v>
                </c:pt>
                <c:pt idx="2017">
                  <c:v>53463</c:v>
                </c:pt>
                <c:pt idx="2018">
                  <c:v>53470</c:v>
                </c:pt>
                <c:pt idx="2019">
                  <c:v>53477</c:v>
                </c:pt>
                <c:pt idx="2020">
                  <c:v>53484</c:v>
                </c:pt>
                <c:pt idx="2021">
                  <c:v>53491</c:v>
                </c:pt>
                <c:pt idx="2022">
                  <c:v>53498</c:v>
                </c:pt>
                <c:pt idx="2023">
                  <c:v>53505</c:v>
                </c:pt>
                <c:pt idx="2024">
                  <c:v>53512</c:v>
                </c:pt>
                <c:pt idx="2025">
                  <c:v>53519</c:v>
                </c:pt>
                <c:pt idx="2026">
                  <c:v>53526</c:v>
                </c:pt>
                <c:pt idx="2027">
                  <c:v>53533</c:v>
                </c:pt>
                <c:pt idx="2028">
                  <c:v>53540</c:v>
                </c:pt>
                <c:pt idx="2029">
                  <c:v>53547</c:v>
                </c:pt>
                <c:pt idx="2030">
                  <c:v>53554</c:v>
                </c:pt>
                <c:pt idx="2031">
                  <c:v>53561</c:v>
                </c:pt>
                <c:pt idx="2032">
                  <c:v>53568</c:v>
                </c:pt>
                <c:pt idx="2033">
                  <c:v>53575</c:v>
                </c:pt>
                <c:pt idx="2034">
                  <c:v>53582</c:v>
                </c:pt>
                <c:pt idx="2035">
                  <c:v>53589</c:v>
                </c:pt>
                <c:pt idx="2036">
                  <c:v>53596</c:v>
                </c:pt>
                <c:pt idx="2037">
                  <c:v>53603</c:v>
                </c:pt>
                <c:pt idx="2038">
                  <c:v>53610</c:v>
                </c:pt>
                <c:pt idx="2039">
                  <c:v>53617</c:v>
                </c:pt>
                <c:pt idx="2040">
                  <c:v>53624</c:v>
                </c:pt>
                <c:pt idx="2041">
                  <c:v>53631</c:v>
                </c:pt>
                <c:pt idx="2042">
                  <c:v>53638</c:v>
                </c:pt>
                <c:pt idx="2043">
                  <c:v>53645</c:v>
                </c:pt>
                <c:pt idx="2044">
                  <c:v>53652</c:v>
                </c:pt>
                <c:pt idx="2045">
                  <c:v>53659</c:v>
                </c:pt>
                <c:pt idx="2046">
                  <c:v>53666</c:v>
                </c:pt>
                <c:pt idx="2047">
                  <c:v>53673</c:v>
                </c:pt>
                <c:pt idx="2048">
                  <c:v>53680</c:v>
                </c:pt>
                <c:pt idx="2049">
                  <c:v>53688</c:v>
                </c:pt>
                <c:pt idx="2050">
                  <c:v>53695</c:v>
                </c:pt>
                <c:pt idx="2051">
                  <c:v>53702</c:v>
                </c:pt>
                <c:pt idx="2052">
                  <c:v>53709</c:v>
                </c:pt>
                <c:pt idx="2053">
                  <c:v>53716</c:v>
                </c:pt>
                <c:pt idx="2054">
                  <c:v>53723</c:v>
                </c:pt>
                <c:pt idx="2055">
                  <c:v>53730</c:v>
                </c:pt>
                <c:pt idx="2056">
                  <c:v>53737</c:v>
                </c:pt>
                <c:pt idx="2057">
                  <c:v>53744</c:v>
                </c:pt>
                <c:pt idx="2058">
                  <c:v>53751</c:v>
                </c:pt>
                <c:pt idx="2059">
                  <c:v>53758</c:v>
                </c:pt>
                <c:pt idx="2060">
                  <c:v>53765</c:v>
                </c:pt>
                <c:pt idx="2061">
                  <c:v>53772</c:v>
                </c:pt>
                <c:pt idx="2062">
                  <c:v>53779</c:v>
                </c:pt>
                <c:pt idx="2063">
                  <c:v>53786</c:v>
                </c:pt>
                <c:pt idx="2064">
                  <c:v>53793</c:v>
                </c:pt>
                <c:pt idx="2065">
                  <c:v>53800</c:v>
                </c:pt>
                <c:pt idx="2066">
                  <c:v>53807</c:v>
                </c:pt>
                <c:pt idx="2067">
                  <c:v>53814</c:v>
                </c:pt>
                <c:pt idx="2068">
                  <c:v>53821</c:v>
                </c:pt>
                <c:pt idx="2069">
                  <c:v>53828</c:v>
                </c:pt>
                <c:pt idx="2070">
                  <c:v>53835</c:v>
                </c:pt>
                <c:pt idx="2071">
                  <c:v>53842</c:v>
                </c:pt>
                <c:pt idx="2072">
                  <c:v>53849</c:v>
                </c:pt>
                <c:pt idx="2073">
                  <c:v>53856</c:v>
                </c:pt>
                <c:pt idx="2074">
                  <c:v>53863</c:v>
                </c:pt>
                <c:pt idx="2075">
                  <c:v>53870</c:v>
                </c:pt>
                <c:pt idx="2076">
                  <c:v>53877</c:v>
                </c:pt>
                <c:pt idx="2077">
                  <c:v>53884</c:v>
                </c:pt>
                <c:pt idx="2078">
                  <c:v>53891</c:v>
                </c:pt>
                <c:pt idx="2079">
                  <c:v>53898</c:v>
                </c:pt>
                <c:pt idx="2080">
                  <c:v>53905</c:v>
                </c:pt>
                <c:pt idx="2081">
                  <c:v>53912</c:v>
                </c:pt>
                <c:pt idx="2082">
                  <c:v>53919</c:v>
                </c:pt>
                <c:pt idx="2083">
                  <c:v>53926</c:v>
                </c:pt>
                <c:pt idx="2084">
                  <c:v>53933</c:v>
                </c:pt>
                <c:pt idx="2085">
                  <c:v>53940</c:v>
                </c:pt>
                <c:pt idx="2086">
                  <c:v>53947</c:v>
                </c:pt>
                <c:pt idx="2087">
                  <c:v>53954</c:v>
                </c:pt>
                <c:pt idx="2088">
                  <c:v>53961</c:v>
                </c:pt>
                <c:pt idx="2089">
                  <c:v>53968</c:v>
                </c:pt>
                <c:pt idx="2090">
                  <c:v>53975</c:v>
                </c:pt>
                <c:pt idx="2091">
                  <c:v>53982</c:v>
                </c:pt>
                <c:pt idx="2092">
                  <c:v>53989</c:v>
                </c:pt>
                <c:pt idx="2093">
                  <c:v>53996</c:v>
                </c:pt>
                <c:pt idx="2094">
                  <c:v>54003</c:v>
                </c:pt>
                <c:pt idx="2095">
                  <c:v>54010</c:v>
                </c:pt>
                <c:pt idx="2096">
                  <c:v>54017</c:v>
                </c:pt>
                <c:pt idx="2097">
                  <c:v>54024</c:v>
                </c:pt>
                <c:pt idx="2098">
                  <c:v>54031</c:v>
                </c:pt>
                <c:pt idx="2099">
                  <c:v>54038</c:v>
                </c:pt>
                <c:pt idx="2100">
                  <c:v>54045</c:v>
                </c:pt>
                <c:pt idx="2101">
                  <c:v>54053</c:v>
                </c:pt>
                <c:pt idx="2102">
                  <c:v>54060</c:v>
                </c:pt>
                <c:pt idx="2103">
                  <c:v>54067</c:v>
                </c:pt>
                <c:pt idx="2104">
                  <c:v>54074</c:v>
                </c:pt>
                <c:pt idx="2105">
                  <c:v>54081</c:v>
                </c:pt>
                <c:pt idx="2106">
                  <c:v>54088</c:v>
                </c:pt>
                <c:pt idx="2107">
                  <c:v>54095</c:v>
                </c:pt>
                <c:pt idx="2108">
                  <c:v>54102</c:v>
                </c:pt>
                <c:pt idx="2109">
                  <c:v>54109</c:v>
                </c:pt>
                <c:pt idx="2110">
                  <c:v>54116</c:v>
                </c:pt>
                <c:pt idx="2111">
                  <c:v>54123</c:v>
                </c:pt>
                <c:pt idx="2112">
                  <c:v>54130</c:v>
                </c:pt>
                <c:pt idx="2113">
                  <c:v>54137</c:v>
                </c:pt>
                <c:pt idx="2114">
                  <c:v>54144</c:v>
                </c:pt>
                <c:pt idx="2115">
                  <c:v>54155</c:v>
                </c:pt>
                <c:pt idx="2116">
                  <c:v>54162</c:v>
                </c:pt>
                <c:pt idx="2117">
                  <c:v>54169</c:v>
                </c:pt>
                <c:pt idx="2118">
                  <c:v>54176</c:v>
                </c:pt>
                <c:pt idx="2119">
                  <c:v>54183</c:v>
                </c:pt>
                <c:pt idx="2120">
                  <c:v>54190</c:v>
                </c:pt>
                <c:pt idx="2121">
                  <c:v>54197</c:v>
                </c:pt>
                <c:pt idx="2122">
                  <c:v>54204</c:v>
                </c:pt>
                <c:pt idx="2123">
                  <c:v>54211</c:v>
                </c:pt>
                <c:pt idx="2124">
                  <c:v>54218</c:v>
                </c:pt>
                <c:pt idx="2125">
                  <c:v>54225</c:v>
                </c:pt>
                <c:pt idx="2126">
                  <c:v>54232</c:v>
                </c:pt>
                <c:pt idx="2127">
                  <c:v>54239</c:v>
                </c:pt>
                <c:pt idx="2128">
                  <c:v>54246</c:v>
                </c:pt>
                <c:pt idx="2129">
                  <c:v>54253</c:v>
                </c:pt>
                <c:pt idx="2130">
                  <c:v>54260</c:v>
                </c:pt>
                <c:pt idx="2131">
                  <c:v>54267</c:v>
                </c:pt>
                <c:pt idx="2132">
                  <c:v>54274</c:v>
                </c:pt>
                <c:pt idx="2133">
                  <c:v>54281</c:v>
                </c:pt>
                <c:pt idx="2134">
                  <c:v>54288</c:v>
                </c:pt>
                <c:pt idx="2135">
                  <c:v>54295</c:v>
                </c:pt>
                <c:pt idx="2136">
                  <c:v>54302</c:v>
                </c:pt>
                <c:pt idx="2137">
                  <c:v>54309</c:v>
                </c:pt>
                <c:pt idx="2138">
                  <c:v>54316</c:v>
                </c:pt>
                <c:pt idx="2139">
                  <c:v>54323</c:v>
                </c:pt>
                <c:pt idx="2140">
                  <c:v>54330</c:v>
                </c:pt>
                <c:pt idx="2141">
                  <c:v>54337</c:v>
                </c:pt>
                <c:pt idx="2142">
                  <c:v>54344</c:v>
                </c:pt>
                <c:pt idx="2143">
                  <c:v>54351</c:v>
                </c:pt>
                <c:pt idx="2144">
                  <c:v>54358</c:v>
                </c:pt>
                <c:pt idx="2145">
                  <c:v>54365</c:v>
                </c:pt>
                <c:pt idx="2146">
                  <c:v>54372</c:v>
                </c:pt>
                <c:pt idx="2147">
                  <c:v>54379</c:v>
                </c:pt>
                <c:pt idx="2148">
                  <c:v>54386</c:v>
                </c:pt>
                <c:pt idx="2149">
                  <c:v>54393</c:v>
                </c:pt>
                <c:pt idx="2150">
                  <c:v>54400</c:v>
                </c:pt>
                <c:pt idx="2151">
                  <c:v>54407</c:v>
                </c:pt>
                <c:pt idx="2152">
                  <c:v>54414</c:v>
                </c:pt>
                <c:pt idx="2153">
                  <c:v>54421</c:v>
                </c:pt>
                <c:pt idx="2154">
                  <c:v>54428</c:v>
                </c:pt>
                <c:pt idx="2155">
                  <c:v>54435</c:v>
                </c:pt>
                <c:pt idx="2156">
                  <c:v>54442</c:v>
                </c:pt>
                <c:pt idx="2157">
                  <c:v>54449</c:v>
                </c:pt>
                <c:pt idx="2158">
                  <c:v>54456</c:v>
                </c:pt>
                <c:pt idx="2159">
                  <c:v>54463</c:v>
                </c:pt>
                <c:pt idx="2160">
                  <c:v>54470</c:v>
                </c:pt>
                <c:pt idx="2161">
                  <c:v>54477</c:v>
                </c:pt>
                <c:pt idx="2162">
                  <c:v>54484</c:v>
                </c:pt>
                <c:pt idx="2163">
                  <c:v>54491</c:v>
                </c:pt>
                <c:pt idx="2164">
                  <c:v>54498</c:v>
                </c:pt>
                <c:pt idx="2165">
                  <c:v>54505</c:v>
                </c:pt>
                <c:pt idx="2166">
                  <c:v>54512</c:v>
                </c:pt>
                <c:pt idx="2167">
                  <c:v>54519</c:v>
                </c:pt>
                <c:pt idx="2168">
                  <c:v>54526</c:v>
                </c:pt>
                <c:pt idx="2169">
                  <c:v>54533</c:v>
                </c:pt>
                <c:pt idx="2170">
                  <c:v>54540</c:v>
                </c:pt>
                <c:pt idx="2171">
                  <c:v>54547</c:v>
                </c:pt>
                <c:pt idx="2172">
                  <c:v>54554</c:v>
                </c:pt>
                <c:pt idx="2173">
                  <c:v>54561</c:v>
                </c:pt>
                <c:pt idx="2174">
                  <c:v>54568</c:v>
                </c:pt>
                <c:pt idx="2175">
                  <c:v>54575</c:v>
                </c:pt>
                <c:pt idx="2176">
                  <c:v>54582</c:v>
                </c:pt>
                <c:pt idx="2177">
                  <c:v>54589</c:v>
                </c:pt>
                <c:pt idx="2178">
                  <c:v>54596</c:v>
                </c:pt>
                <c:pt idx="2179">
                  <c:v>54603</c:v>
                </c:pt>
                <c:pt idx="2180">
                  <c:v>54610</c:v>
                </c:pt>
                <c:pt idx="2181">
                  <c:v>54617</c:v>
                </c:pt>
                <c:pt idx="2182">
                  <c:v>54624</c:v>
                </c:pt>
                <c:pt idx="2183">
                  <c:v>54631</c:v>
                </c:pt>
                <c:pt idx="2184">
                  <c:v>54638</c:v>
                </c:pt>
                <c:pt idx="2185">
                  <c:v>54645</c:v>
                </c:pt>
                <c:pt idx="2186">
                  <c:v>54652</c:v>
                </c:pt>
                <c:pt idx="2187">
                  <c:v>54659</c:v>
                </c:pt>
                <c:pt idx="2188">
                  <c:v>54666</c:v>
                </c:pt>
                <c:pt idx="2189">
                  <c:v>54673</c:v>
                </c:pt>
                <c:pt idx="2190">
                  <c:v>54680</c:v>
                </c:pt>
                <c:pt idx="2191">
                  <c:v>54687</c:v>
                </c:pt>
                <c:pt idx="2192">
                  <c:v>54694</c:v>
                </c:pt>
                <c:pt idx="2193">
                  <c:v>54701</c:v>
                </c:pt>
                <c:pt idx="2194">
                  <c:v>54708</c:v>
                </c:pt>
                <c:pt idx="2195">
                  <c:v>54715</c:v>
                </c:pt>
                <c:pt idx="2196">
                  <c:v>54722</c:v>
                </c:pt>
                <c:pt idx="2197">
                  <c:v>54729</c:v>
                </c:pt>
                <c:pt idx="2198">
                  <c:v>54736</c:v>
                </c:pt>
                <c:pt idx="2199">
                  <c:v>54743</c:v>
                </c:pt>
                <c:pt idx="2200">
                  <c:v>54750</c:v>
                </c:pt>
                <c:pt idx="2201">
                  <c:v>54757</c:v>
                </c:pt>
                <c:pt idx="2202">
                  <c:v>54764</c:v>
                </c:pt>
                <c:pt idx="2203">
                  <c:v>54771</c:v>
                </c:pt>
                <c:pt idx="2204">
                  <c:v>54778</c:v>
                </c:pt>
                <c:pt idx="2205">
                  <c:v>54786</c:v>
                </c:pt>
                <c:pt idx="2206">
                  <c:v>54793</c:v>
                </c:pt>
                <c:pt idx="2207">
                  <c:v>54800</c:v>
                </c:pt>
                <c:pt idx="2208">
                  <c:v>54807</c:v>
                </c:pt>
                <c:pt idx="2209">
                  <c:v>54814</c:v>
                </c:pt>
                <c:pt idx="2210">
                  <c:v>54821</c:v>
                </c:pt>
                <c:pt idx="2211">
                  <c:v>54828</c:v>
                </c:pt>
                <c:pt idx="2212">
                  <c:v>54835</c:v>
                </c:pt>
                <c:pt idx="2213">
                  <c:v>54842</c:v>
                </c:pt>
                <c:pt idx="2214">
                  <c:v>54849</c:v>
                </c:pt>
                <c:pt idx="2215">
                  <c:v>54856</c:v>
                </c:pt>
                <c:pt idx="2216">
                  <c:v>54863</c:v>
                </c:pt>
                <c:pt idx="2217">
                  <c:v>54870</c:v>
                </c:pt>
                <c:pt idx="2218">
                  <c:v>54877</c:v>
                </c:pt>
                <c:pt idx="2219">
                  <c:v>54884</c:v>
                </c:pt>
                <c:pt idx="2220">
                  <c:v>54891</c:v>
                </c:pt>
                <c:pt idx="2221">
                  <c:v>54898</c:v>
                </c:pt>
                <c:pt idx="2222">
                  <c:v>54905</c:v>
                </c:pt>
                <c:pt idx="2223">
                  <c:v>54912</c:v>
                </c:pt>
                <c:pt idx="2224">
                  <c:v>54919</c:v>
                </c:pt>
                <c:pt idx="2225">
                  <c:v>54926</c:v>
                </c:pt>
                <c:pt idx="2226">
                  <c:v>54933</c:v>
                </c:pt>
                <c:pt idx="2227">
                  <c:v>54940</c:v>
                </c:pt>
                <c:pt idx="2228">
                  <c:v>54947</c:v>
                </c:pt>
                <c:pt idx="2229">
                  <c:v>54954</c:v>
                </c:pt>
                <c:pt idx="2230">
                  <c:v>54961</c:v>
                </c:pt>
                <c:pt idx="2231">
                  <c:v>54968</c:v>
                </c:pt>
                <c:pt idx="2232">
                  <c:v>54975</c:v>
                </c:pt>
                <c:pt idx="2233">
                  <c:v>54982</c:v>
                </c:pt>
                <c:pt idx="2234">
                  <c:v>54989</c:v>
                </c:pt>
                <c:pt idx="2235">
                  <c:v>54996</c:v>
                </c:pt>
                <c:pt idx="2236">
                  <c:v>55003</c:v>
                </c:pt>
                <c:pt idx="2237">
                  <c:v>55010</c:v>
                </c:pt>
                <c:pt idx="2238">
                  <c:v>55017</c:v>
                </c:pt>
                <c:pt idx="2239">
                  <c:v>55024</c:v>
                </c:pt>
                <c:pt idx="2240">
                  <c:v>55031</c:v>
                </c:pt>
                <c:pt idx="2241">
                  <c:v>55038</c:v>
                </c:pt>
                <c:pt idx="2242">
                  <c:v>55045</c:v>
                </c:pt>
                <c:pt idx="2243">
                  <c:v>55052</c:v>
                </c:pt>
                <c:pt idx="2244">
                  <c:v>55059</c:v>
                </c:pt>
                <c:pt idx="2245">
                  <c:v>55066</c:v>
                </c:pt>
                <c:pt idx="2246">
                  <c:v>55073</c:v>
                </c:pt>
                <c:pt idx="2247">
                  <c:v>55080</c:v>
                </c:pt>
                <c:pt idx="2248">
                  <c:v>55087</c:v>
                </c:pt>
                <c:pt idx="2249">
                  <c:v>55094</c:v>
                </c:pt>
                <c:pt idx="2250">
                  <c:v>55101</c:v>
                </c:pt>
                <c:pt idx="2251">
                  <c:v>55108</c:v>
                </c:pt>
                <c:pt idx="2252">
                  <c:v>55115</c:v>
                </c:pt>
                <c:pt idx="2253">
                  <c:v>55122</c:v>
                </c:pt>
                <c:pt idx="2254">
                  <c:v>55129</c:v>
                </c:pt>
                <c:pt idx="2255">
                  <c:v>55136</c:v>
                </c:pt>
                <c:pt idx="2256">
                  <c:v>55143</c:v>
                </c:pt>
                <c:pt idx="2257">
                  <c:v>55150</c:v>
                </c:pt>
                <c:pt idx="2258">
                  <c:v>55157</c:v>
                </c:pt>
                <c:pt idx="2259">
                  <c:v>55164</c:v>
                </c:pt>
                <c:pt idx="2260">
                  <c:v>55171</c:v>
                </c:pt>
                <c:pt idx="2261">
                  <c:v>55178</c:v>
                </c:pt>
                <c:pt idx="2262">
                  <c:v>55185</c:v>
                </c:pt>
                <c:pt idx="2263">
                  <c:v>55192</c:v>
                </c:pt>
                <c:pt idx="2264">
                  <c:v>55199</c:v>
                </c:pt>
                <c:pt idx="2265">
                  <c:v>55206</c:v>
                </c:pt>
                <c:pt idx="2266">
                  <c:v>55213</c:v>
                </c:pt>
                <c:pt idx="2267">
                  <c:v>55220</c:v>
                </c:pt>
                <c:pt idx="2268">
                  <c:v>55227</c:v>
                </c:pt>
                <c:pt idx="2269">
                  <c:v>55234</c:v>
                </c:pt>
                <c:pt idx="2270">
                  <c:v>55241</c:v>
                </c:pt>
                <c:pt idx="2271">
                  <c:v>55248</c:v>
                </c:pt>
                <c:pt idx="2272">
                  <c:v>55255</c:v>
                </c:pt>
                <c:pt idx="2273">
                  <c:v>55262</c:v>
                </c:pt>
                <c:pt idx="2274">
                  <c:v>55269</c:v>
                </c:pt>
                <c:pt idx="2275">
                  <c:v>55276</c:v>
                </c:pt>
                <c:pt idx="2276">
                  <c:v>55283</c:v>
                </c:pt>
                <c:pt idx="2277">
                  <c:v>55290</c:v>
                </c:pt>
                <c:pt idx="2278">
                  <c:v>55297</c:v>
                </c:pt>
                <c:pt idx="2279">
                  <c:v>55304</c:v>
                </c:pt>
                <c:pt idx="2280">
                  <c:v>55311</c:v>
                </c:pt>
                <c:pt idx="2281">
                  <c:v>55318</c:v>
                </c:pt>
                <c:pt idx="2282">
                  <c:v>55325</c:v>
                </c:pt>
                <c:pt idx="2283">
                  <c:v>55332</c:v>
                </c:pt>
                <c:pt idx="2284">
                  <c:v>55339</c:v>
                </c:pt>
                <c:pt idx="2285">
                  <c:v>55346</c:v>
                </c:pt>
                <c:pt idx="2286">
                  <c:v>55353</c:v>
                </c:pt>
                <c:pt idx="2287">
                  <c:v>55360</c:v>
                </c:pt>
                <c:pt idx="2288">
                  <c:v>55367</c:v>
                </c:pt>
                <c:pt idx="2289">
                  <c:v>55374</c:v>
                </c:pt>
                <c:pt idx="2290">
                  <c:v>55381</c:v>
                </c:pt>
                <c:pt idx="2291">
                  <c:v>55388</c:v>
                </c:pt>
                <c:pt idx="2292">
                  <c:v>55395</c:v>
                </c:pt>
                <c:pt idx="2293">
                  <c:v>55402</c:v>
                </c:pt>
                <c:pt idx="2294">
                  <c:v>55409</c:v>
                </c:pt>
                <c:pt idx="2295">
                  <c:v>55416</c:v>
                </c:pt>
                <c:pt idx="2296">
                  <c:v>55423</c:v>
                </c:pt>
                <c:pt idx="2297">
                  <c:v>55430</c:v>
                </c:pt>
                <c:pt idx="2298">
                  <c:v>55437</c:v>
                </c:pt>
                <c:pt idx="2299">
                  <c:v>55444</c:v>
                </c:pt>
                <c:pt idx="2300">
                  <c:v>55451</c:v>
                </c:pt>
                <c:pt idx="2301">
                  <c:v>55458</c:v>
                </c:pt>
                <c:pt idx="2302">
                  <c:v>55465</c:v>
                </c:pt>
                <c:pt idx="2303">
                  <c:v>55472</c:v>
                </c:pt>
                <c:pt idx="2304">
                  <c:v>55479</c:v>
                </c:pt>
                <c:pt idx="2305">
                  <c:v>55486</c:v>
                </c:pt>
                <c:pt idx="2306">
                  <c:v>55493</c:v>
                </c:pt>
                <c:pt idx="2307">
                  <c:v>55500</c:v>
                </c:pt>
                <c:pt idx="2308">
                  <c:v>55507</c:v>
                </c:pt>
                <c:pt idx="2309">
                  <c:v>55514</c:v>
                </c:pt>
                <c:pt idx="2310">
                  <c:v>55521</c:v>
                </c:pt>
                <c:pt idx="2311">
                  <c:v>55528</c:v>
                </c:pt>
                <c:pt idx="2312">
                  <c:v>55535</c:v>
                </c:pt>
                <c:pt idx="2313">
                  <c:v>55542</c:v>
                </c:pt>
                <c:pt idx="2314">
                  <c:v>55549</c:v>
                </c:pt>
                <c:pt idx="2315">
                  <c:v>55556</c:v>
                </c:pt>
                <c:pt idx="2316">
                  <c:v>55563</c:v>
                </c:pt>
                <c:pt idx="2317">
                  <c:v>55570</c:v>
                </c:pt>
                <c:pt idx="2318">
                  <c:v>55577</c:v>
                </c:pt>
                <c:pt idx="2319">
                  <c:v>55584</c:v>
                </c:pt>
                <c:pt idx="2320">
                  <c:v>55591</c:v>
                </c:pt>
                <c:pt idx="2321">
                  <c:v>55598</c:v>
                </c:pt>
                <c:pt idx="2322">
                  <c:v>55605</c:v>
                </c:pt>
                <c:pt idx="2323">
                  <c:v>55612</c:v>
                </c:pt>
                <c:pt idx="2324">
                  <c:v>55619</c:v>
                </c:pt>
                <c:pt idx="2325">
                  <c:v>55626</c:v>
                </c:pt>
                <c:pt idx="2326">
                  <c:v>55633</c:v>
                </c:pt>
                <c:pt idx="2327">
                  <c:v>55640</c:v>
                </c:pt>
                <c:pt idx="2328">
                  <c:v>55647</c:v>
                </c:pt>
                <c:pt idx="2329">
                  <c:v>55654</c:v>
                </c:pt>
                <c:pt idx="2330">
                  <c:v>55661</c:v>
                </c:pt>
                <c:pt idx="2331">
                  <c:v>55668</c:v>
                </c:pt>
                <c:pt idx="2332">
                  <c:v>55675</c:v>
                </c:pt>
                <c:pt idx="2333">
                  <c:v>55682</c:v>
                </c:pt>
                <c:pt idx="2334">
                  <c:v>55689</c:v>
                </c:pt>
                <c:pt idx="2335">
                  <c:v>55696</c:v>
                </c:pt>
                <c:pt idx="2336">
                  <c:v>55703</c:v>
                </c:pt>
                <c:pt idx="2337">
                  <c:v>55710</c:v>
                </c:pt>
                <c:pt idx="2338">
                  <c:v>55717</c:v>
                </c:pt>
                <c:pt idx="2339">
                  <c:v>55724</c:v>
                </c:pt>
                <c:pt idx="2340">
                  <c:v>55731</c:v>
                </c:pt>
                <c:pt idx="2341">
                  <c:v>55738</c:v>
                </c:pt>
                <c:pt idx="2342">
                  <c:v>55745</c:v>
                </c:pt>
                <c:pt idx="2343">
                  <c:v>55752</c:v>
                </c:pt>
                <c:pt idx="2344">
                  <c:v>55759</c:v>
                </c:pt>
                <c:pt idx="2345">
                  <c:v>55766</c:v>
                </c:pt>
                <c:pt idx="2346">
                  <c:v>55773</c:v>
                </c:pt>
                <c:pt idx="2347">
                  <c:v>55780</c:v>
                </c:pt>
                <c:pt idx="2348">
                  <c:v>55787</c:v>
                </c:pt>
                <c:pt idx="2349">
                  <c:v>55794</c:v>
                </c:pt>
                <c:pt idx="2350">
                  <c:v>55801</c:v>
                </c:pt>
                <c:pt idx="2351">
                  <c:v>55808</c:v>
                </c:pt>
                <c:pt idx="2352">
                  <c:v>55815</c:v>
                </c:pt>
                <c:pt idx="2353">
                  <c:v>55822</c:v>
                </c:pt>
                <c:pt idx="2354">
                  <c:v>55829</c:v>
                </c:pt>
                <c:pt idx="2355">
                  <c:v>55836</c:v>
                </c:pt>
                <c:pt idx="2356">
                  <c:v>55843</c:v>
                </c:pt>
                <c:pt idx="2357">
                  <c:v>55850</c:v>
                </c:pt>
                <c:pt idx="2358">
                  <c:v>55857</c:v>
                </c:pt>
                <c:pt idx="2359">
                  <c:v>55864</c:v>
                </c:pt>
                <c:pt idx="2360">
                  <c:v>55871</c:v>
                </c:pt>
                <c:pt idx="2361">
                  <c:v>55880</c:v>
                </c:pt>
                <c:pt idx="2362">
                  <c:v>55887</c:v>
                </c:pt>
                <c:pt idx="2363">
                  <c:v>55894</c:v>
                </c:pt>
                <c:pt idx="2364">
                  <c:v>55901</c:v>
                </c:pt>
                <c:pt idx="2365">
                  <c:v>55908</c:v>
                </c:pt>
                <c:pt idx="2366">
                  <c:v>55915</c:v>
                </c:pt>
                <c:pt idx="2367">
                  <c:v>55922</c:v>
                </c:pt>
                <c:pt idx="2368">
                  <c:v>55929</c:v>
                </c:pt>
                <c:pt idx="2369">
                  <c:v>55936</c:v>
                </c:pt>
                <c:pt idx="2370">
                  <c:v>55943</c:v>
                </c:pt>
                <c:pt idx="2371">
                  <c:v>55950</c:v>
                </c:pt>
                <c:pt idx="2372">
                  <c:v>55957</c:v>
                </c:pt>
                <c:pt idx="2373">
                  <c:v>55964</c:v>
                </c:pt>
                <c:pt idx="2374">
                  <c:v>55971</c:v>
                </c:pt>
                <c:pt idx="2375">
                  <c:v>55982</c:v>
                </c:pt>
                <c:pt idx="2376">
                  <c:v>55989</c:v>
                </c:pt>
                <c:pt idx="2377">
                  <c:v>55996</c:v>
                </c:pt>
                <c:pt idx="2378">
                  <c:v>56003</c:v>
                </c:pt>
                <c:pt idx="2379">
                  <c:v>56010</c:v>
                </c:pt>
                <c:pt idx="2380">
                  <c:v>56017</c:v>
                </c:pt>
                <c:pt idx="2381">
                  <c:v>56024</c:v>
                </c:pt>
                <c:pt idx="2382">
                  <c:v>56031</c:v>
                </c:pt>
                <c:pt idx="2383">
                  <c:v>56038</c:v>
                </c:pt>
                <c:pt idx="2384">
                  <c:v>56045</c:v>
                </c:pt>
                <c:pt idx="2385">
                  <c:v>56052</c:v>
                </c:pt>
                <c:pt idx="2386">
                  <c:v>56059</c:v>
                </c:pt>
                <c:pt idx="2387">
                  <c:v>56066</c:v>
                </c:pt>
                <c:pt idx="2388">
                  <c:v>56073</c:v>
                </c:pt>
                <c:pt idx="2389">
                  <c:v>56080</c:v>
                </c:pt>
                <c:pt idx="2390">
                  <c:v>56087</c:v>
                </c:pt>
                <c:pt idx="2391">
                  <c:v>56094</c:v>
                </c:pt>
                <c:pt idx="2392">
                  <c:v>56101</c:v>
                </c:pt>
                <c:pt idx="2393">
                  <c:v>56108</c:v>
                </c:pt>
                <c:pt idx="2394">
                  <c:v>56115</c:v>
                </c:pt>
                <c:pt idx="2395">
                  <c:v>56122</c:v>
                </c:pt>
                <c:pt idx="2396">
                  <c:v>56129</c:v>
                </c:pt>
                <c:pt idx="2397">
                  <c:v>56136</c:v>
                </c:pt>
                <c:pt idx="2398">
                  <c:v>56143</c:v>
                </c:pt>
                <c:pt idx="2399">
                  <c:v>56150</c:v>
                </c:pt>
                <c:pt idx="2400">
                  <c:v>56157</c:v>
                </c:pt>
                <c:pt idx="2401">
                  <c:v>56164</c:v>
                </c:pt>
                <c:pt idx="2402">
                  <c:v>56171</c:v>
                </c:pt>
                <c:pt idx="2403">
                  <c:v>56178</c:v>
                </c:pt>
                <c:pt idx="2404">
                  <c:v>56185</c:v>
                </c:pt>
                <c:pt idx="2405">
                  <c:v>56192</c:v>
                </c:pt>
                <c:pt idx="2406">
                  <c:v>56199</c:v>
                </c:pt>
                <c:pt idx="2407">
                  <c:v>56206</c:v>
                </c:pt>
                <c:pt idx="2408">
                  <c:v>56213</c:v>
                </c:pt>
                <c:pt idx="2409">
                  <c:v>56220</c:v>
                </c:pt>
                <c:pt idx="2410">
                  <c:v>56227</c:v>
                </c:pt>
                <c:pt idx="2411">
                  <c:v>56234</c:v>
                </c:pt>
                <c:pt idx="2412">
                  <c:v>56241</c:v>
                </c:pt>
                <c:pt idx="2413">
                  <c:v>56248</c:v>
                </c:pt>
                <c:pt idx="2414">
                  <c:v>56255</c:v>
                </c:pt>
                <c:pt idx="2415">
                  <c:v>56262</c:v>
                </c:pt>
                <c:pt idx="2416">
                  <c:v>56269</c:v>
                </c:pt>
                <c:pt idx="2417">
                  <c:v>56276</c:v>
                </c:pt>
                <c:pt idx="2418">
                  <c:v>56283</c:v>
                </c:pt>
                <c:pt idx="2419">
                  <c:v>56290</c:v>
                </c:pt>
                <c:pt idx="2420">
                  <c:v>56297</c:v>
                </c:pt>
                <c:pt idx="2421">
                  <c:v>56304</c:v>
                </c:pt>
                <c:pt idx="2422">
                  <c:v>56311</c:v>
                </c:pt>
                <c:pt idx="2423">
                  <c:v>56318</c:v>
                </c:pt>
                <c:pt idx="2424">
                  <c:v>56325</c:v>
                </c:pt>
                <c:pt idx="2425">
                  <c:v>56332</c:v>
                </c:pt>
                <c:pt idx="2426">
                  <c:v>56339</c:v>
                </c:pt>
                <c:pt idx="2427">
                  <c:v>56346</c:v>
                </c:pt>
                <c:pt idx="2428">
                  <c:v>56353</c:v>
                </c:pt>
                <c:pt idx="2429">
                  <c:v>56360</c:v>
                </c:pt>
                <c:pt idx="2430">
                  <c:v>56367</c:v>
                </c:pt>
                <c:pt idx="2431">
                  <c:v>56374</c:v>
                </c:pt>
                <c:pt idx="2432">
                  <c:v>56381</c:v>
                </c:pt>
                <c:pt idx="2433">
                  <c:v>56388</c:v>
                </c:pt>
                <c:pt idx="2434">
                  <c:v>56395</c:v>
                </c:pt>
                <c:pt idx="2435">
                  <c:v>56402</c:v>
                </c:pt>
                <c:pt idx="2436">
                  <c:v>56409</c:v>
                </c:pt>
                <c:pt idx="2437">
                  <c:v>56416</c:v>
                </c:pt>
                <c:pt idx="2438">
                  <c:v>56423</c:v>
                </c:pt>
                <c:pt idx="2439">
                  <c:v>56430</c:v>
                </c:pt>
                <c:pt idx="2440">
                  <c:v>56437</c:v>
                </c:pt>
                <c:pt idx="2441">
                  <c:v>56444</c:v>
                </c:pt>
                <c:pt idx="2442">
                  <c:v>56451</c:v>
                </c:pt>
                <c:pt idx="2443">
                  <c:v>56458</c:v>
                </c:pt>
                <c:pt idx="2444">
                  <c:v>56465</c:v>
                </c:pt>
                <c:pt idx="2445">
                  <c:v>56472</c:v>
                </c:pt>
                <c:pt idx="2446">
                  <c:v>56479</c:v>
                </c:pt>
                <c:pt idx="2447">
                  <c:v>56486</c:v>
                </c:pt>
                <c:pt idx="2448">
                  <c:v>56493</c:v>
                </c:pt>
                <c:pt idx="2449">
                  <c:v>56500</c:v>
                </c:pt>
                <c:pt idx="2450">
                  <c:v>56507</c:v>
                </c:pt>
                <c:pt idx="2451">
                  <c:v>56514</c:v>
                </c:pt>
                <c:pt idx="2452">
                  <c:v>56521</c:v>
                </c:pt>
                <c:pt idx="2453">
                  <c:v>56528</c:v>
                </c:pt>
                <c:pt idx="2454">
                  <c:v>56535</c:v>
                </c:pt>
                <c:pt idx="2455">
                  <c:v>56542</c:v>
                </c:pt>
                <c:pt idx="2456">
                  <c:v>56549</c:v>
                </c:pt>
                <c:pt idx="2457">
                  <c:v>56556</c:v>
                </c:pt>
                <c:pt idx="2458">
                  <c:v>56563</c:v>
                </c:pt>
                <c:pt idx="2459">
                  <c:v>56570</c:v>
                </c:pt>
                <c:pt idx="2460">
                  <c:v>56577</c:v>
                </c:pt>
                <c:pt idx="2461">
                  <c:v>56584</c:v>
                </c:pt>
                <c:pt idx="2462">
                  <c:v>56591</c:v>
                </c:pt>
                <c:pt idx="2463">
                  <c:v>56598</c:v>
                </c:pt>
                <c:pt idx="2464">
                  <c:v>56605</c:v>
                </c:pt>
                <c:pt idx="2465">
                  <c:v>56612</c:v>
                </c:pt>
                <c:pt idx="2466">
                  <c:v>56619</c:v>
                </c:pt>
                <c:pt idx="2467">
                  <c:v>56626</c:v>
                </c:pt>
                <c:pt idx="2468">
                  <c:v>56633</c:v>
                </c:pt>
                <c:pt idx="2469">
                  <c:v>56640</c:v>
                </c:pt>
                <c:pt idx="2470">
                  <c:v>56647</c:v>
                </c:pt>
                <c:pt idx="2471">
                  <c:v>56654</c:v>
                </c:pt>
                <c:pt idx="2472">
                  <c:v>56661</c:v>
                </c:pt>
                <c:pt idx="2473">
                  <c:v>56668</c:v>
                </c:pt>
                <c:pt idx="2474">
                  <c:v>56675</c:v>
                </c:pt>
                <c:pt idx="2475">
                  <c:v>56682</c:v>
                </c:pt>
                <c:pt idx="2476">
                  <c:v>56689</c:v>
                </c:pt>
                <c:pt idx="2477">
                  <c:v>56696</c:v>
                </c:pt>
                <c:pt idx="2478">
                  <c:v>56703</c:v>
                </c:pt>
                <c:pt idx="2479">
                  <c:v>56710</c:v>
                </c:pt>
                <c:pt idx="2480">
                  <c:v>56717</c:v>
                </c:pt>
                <c:pt idx="2481">
                  <c:v>56724</c:v>
                </c:pt>
                <c:pt idx="2482">
                  <c:v>56731</c:v>
                </c:pt>
                <c:pt idx="2483">
                  <c:v>56738</c:v>
                </c:pt>
                <c:pt idx="2484">
                  <c:v>56745</c:v>
                </c:pt>
                <c:pt idx="2485">
                  <c:v>56752</c:v>
                </c:pt>
                <c:pt idx="2486">
                  <c:v>56759</c:v>
                </c:pt>
                <c:pt idx="2487">
                  <c:v>56766</c:v>
                </c:pt>
                <c:pt idx="2488">
                  <c:v>56773</c:v>
                </c:pt>
                <c:pt idx="2489">
                  <c:v>56780</c:v>
                </c:pt>
                <c:pt idx="2490">
                  <c:v>56787</c:v>
                </c:pt>
                <c:pt idx="2491">
                  <c:v>56794</c:v>
                </c:pt>
                <c:pt idx="2492">
                  <c:v>56801</c:v>
                </c:pt>
                <c:pt idx="2493">
                  <c:v>56808</c:v>
                </c:pt>
                <c:pt idx="2494">
                  <c:v>56815</c:v>
                </c:pt>
                <c:pt idx="2495">
                  <c:v>56822</c:v>
                </c:pt>
                <c:pt idx="2496">
                  <c:v>56829</c:v>
                </c:pt>
                <c:pt idx="2497">
                  <c:v>56836</c:v>
                </c:pt>
                <c:pt idx="2498">
                  <c:v>56843</c:v>
                </c:pt>
                <c:pt idx="2499">
                  <c:v>56850</c:v>
                </c:pt>
                <c:pt idx="2500">
                  <c:v>56857</c:v>
                </c:pt>
                <c:pt idx="2501">
                  <c:v>56864</c:v>
                </c:pt>
                <c:pt idx="2502">
                  <c:v>56871</c:v>
                </c:pt>
                <c:pt idx="2503">
                  <c:v>56878</c:v>
                </c:pt>
                <c:pt idx="2504">
                  <c:v>56885</c:v>
                </c:pt>
                <c:pt idx="2505">
                  <c:v>56892</c:v>
                </c:pt>
                <c:pt idx="2506">
                  <c:v>56899</c:v>
                </c:pt>
                <c:pt idx="2507">
                  <c:v>56906</c:v>
                </c:pt>
                <c:pt idx="2508">
                  <c:v>56913</c:v>
                </c:pt>
                <c:pt idx="2509">
                  <c:v>56920</c:v>
                </c:pt>
                <c:pt idx="2510">
                  <c:v>56927</c:v>
                </c:pt>
                <c:pt idx="2511">
                  <c:v>56934</c:v>
                </c:pt>
                <c:pt idx="2512">
                  <c:v>56941</c:v>
                </c:pt>
                <c:pt idx="2513">
                  <c:v>56948</c:v>
                </c:pt>
                <c:pt idx="2514">
                  <c:v>56955</c:v>
                </c:pt>
                <c:pt idx="2515">
                  <c:v>56962</c:v>
                </c:pt>
                <c:pt idx="2516">
                  <c:v>56969</c:v>
                </c:pt>
                <c:pt idx="2517">
                  <c:v>56977</c:v>
                </c:pt>
                <c:pt idx="2518">
                  <c:v>56984</c:v>
                </c:pt>
                <c:pt idx="2519">
                  <c:v>56991</c:v>
                </c:pt>
                <c:pt idx="2520">
                  <c:v>56998</c:v>
                </c:pt>
                <c:pt idx="2521">
                  <c:v>57005</c:v>
                </c:pt>
                <c:pt idx="2522">
                  <c:v>57012</c:v>
                </c:pt>
                <c:pt idx="2523">
                  <c:v>57019</c:v>
                </c:pt>
                <c:pt idx="2524">
                  <c:v>57026</c:v>
                </c:pt>
                <c:pt idx="2525">
                  <c:v>57033</c:v>
                </c:pt>
                <c:pt idx="2526">
                  <c:v>57040</c:v>
                </c:pt>
                <c:pt idx="2527">
                  <c:v>57047</c:v>
                </c:pt>
                <c:pt idx="2528">
                  <c:v>57054</c:v>
                </c:pt>
                <c:pt idx="2529">
                  <c:v>57061</c:v>
                </c:pt>
                <c:pt idx="2530">
                  <c:v>57068</c:v>
                </c:pt>
                <c:pt idx="2531">
                  <c:v>57075</c:v>
                </c:pt>
                <c:pt idx="2532">
                  <c:v>57082</c:v>
                </c:pt>
                <c:pt idx="2533">
                  <c:v>57089</c:v>
                </c:pt>
                <c:pt idx="2534">
                  <c:v>57096</c:v>
                </c:pt>
                <c:pt idx="2535">
                  <c:v>57103</c:v>
                </c:pt>
                <c:pt idx="2536">
                  <c:v>57110</c:v>
                </c:pt>
                <c:pt idx="2537">
                  <c:v>57117</c:v>
                </c:pt>
                <c:pt idx="2538">
                  <c:v>57124</c:v>
                </c:pt>
                <c:pt idx="2539">
                  <c:v>57131</c:v>
                </c:pt>
                <c:pt idx="2540">
                  <c:v>57138</c:v>
                </c:pt>
                <c:pt idx="2541">
                  <c:v>57145</c:v>
                </c:pt>
                <c:pt idx="2542">
                  <c:v>57152</c:v>
                </c:pt>
                <c:pt idx="2543">
                  <c:v>57159</c:v>
                </c:pt>
                <c:pt idx="2544">
                  <c:v>57166</c:v>
                </c:pt>
                <c:pt idx="2545">
                  <c:v>57173</c:v>
                </c:pt>
                <c:pt idx="2546">
                  <c:v>57180</c:v>
                </c:pt>
                <c:pt idx="2547">
                  <c:v>57187</c:v>
                </c:pt>
                <c:pt idx="2548">
                  <c:v>57194</c:v>
                </c:pt>
                <c:pt idx="2549">
                  <c:v>57201</c:v>
                </c:pt>
                <c:pt idx="2550">
                  <c:v>57208</c:v>
                </c:pt>
                <c:pt idx="2551">
                  <c:v>57215</c:v>
                </c:pt>
                <c:pt idx="2552">
                  <c:v>57222</c:v>
                </c:pt>
                <c:pt idx="2553">
                  <c:v>57229</c:v>
                </c:pt>
                <c:pt idx="2554">
                  <c:v>57236</c:v>
                </c:pt>
                <c:pt idx="2555">
                  <c:v>57243</c:v>
                </c:pt>
                <c:pt idx="2556">
                  <c:v>57250</c:v>
                </c:pt>
                <c:pt idx="2557">
                  <c:v>57257</c:v>
                </c:pt>
                <c:pt idx="2558">
                  <c:v>57264</c:v>
                </c:pt>
                <c:pt idx="2559">
                  <c:v>57271</c:v>
                </c:pt>
                <c:pt idx="2560">
                  <c:v>57278</c:v>
                </c:pt>
                <c:pt idx="2561">
                  <c:v>57285</c:v>
                </c:pt>
                <c:pt idx="2562">
                  <c:v>57292</c:v>
                </c:pt>
                <c:pt idx="2563">
                  <c:v>57299</c:v>
                </c:pt>
                <c:pt idx="2564">
                  <c:v>57306</c:v>
                </c:pt>
                <c:pt idx="2565">
                  <c:v>57313</c:v>
                </c:pt>
                <c:pt idx="2566">
                  <c:v>57320</c:v>
                </c:pt>
                <c:pt idx="2567">
                  <c:v>57327</c:v>
                </c:pt>
                <c:pt idx="2568">
                  <c:v>57334</c:v>
                </c:pt>
                <c:pt idx="2569">
                  <c:v>57341</c:v>
                </c:pt>
                <c:pt idx="2570">
                  <c:v>57348</c:v>
                </c:pt>
                <c:pt idx="2571">
                  <c:v>57355</c:v>
                </c:pt>
                <c:pt idx="2572">
                  <c:v>57362</c:v>
                </c:pt>
                <c:pt idx="2573">
                  <c:v>57369</c:v>
                </c:pt>
                <c:pt idx="2574">
                  <c:v>57376</c:v>
                </c:pt>
                <c:pt idx="2575">
                  <c:v>57383</c:v>
                </c:pt>
                <c:pt idx="2576">
                  <c:v>57390</c:v>
                </c:pt>
                <c:pt idx="2577">
                  <c:v>57397</c:v>
                </c:pt>
                <c:pt idx="2578">
                  <c:v>57404</c:v>
                </c:pt>
                <c:pt idx="2579">
                  <c:v>57411</c:v>
                </c:pt>
                <c:pt idx="2580">
                  <c:v>57418</c:v>
                </c:pt>
                <c:pt idx="2581">
                  <c:v>57425</c:v>
                </c:pt>
                <c:pt idx="2582">
                  <c:v>57432</c:v>
                </c:pt>
                <c:pt idx="2583">
                  <c:v>57439</c:v>
                </c:pt>
                <c:pt idx="2584">
                  <c:v>57446</c:v>
                </c:pt>
                <c:pt idx="2585">
                  <c:v>57453</c:v>
                </c:pt>
                <c:pt idx="2586">
                  <c:v>57460</c:v>
                </c:pt>
                <c:pt idx="2587">
                  <c:v>57467</c:v>
                </c:pt>
                <c:pt idx="2588">
                  <c:v>57474</c:v>
                </c:pt>
                <c:pt idx="2589">
                  <c:v>57481</c:v>
                </c:pt>
                <c:pt idx="2590">
                  <c:v>57488</c:v>
                </c:pt>
                <c:pt idx="2591">
                  <c:v>57495</c:v>
                </c:pt>
                <c:pt idx="2592">
                  <c:v>57502</c:v>
                </c:pt>
                <c:pt idx="2593">
                  <c:v>57509</c:v>
                </c:pt>
                <c:pt idx="2594">
                  <c:v>57516</c:v>
                </c:pt>
                <c:pt idx="2595">
                  <c:v>57523</c:v>
                </c:pt>
                <c:pt idx="2596">
                  <c:v>57530</c:v>
                </c:pt>
                <c:pt idx="2597">
                  <c:v>57537</c:v>
                </c:pt>
                <c:pt idx="2598">
                  <c:v>57544</c:v>
                </c:pt>
                <c:pt idx="2599">
                  <c:v>57551</c:v>
                </c:pt>
                <c:pt idx="2600">
                  <c:v>57558</c:v>
                </c:pt>
                <c:pt idx="2601">
                  <c:v>57565</c:v>
                </c:pt>
                <c:pt idx="2602">
                  <c:v>57572</c:v>
                </c:pt>
                <c:pt idx="2603">
                  <c:v>57579</c:v>
                </c:pt>
                <c:pt idx="2604">
                  <c:v>57586</c:v>
                </c:pt>
                <c:pt idx="2605">
                  <c:v>57593</c:v>
                </c:pt>
                <c:pt idx="2606">
                  <c:v>57600</c:v>
                </c:pt>
                <c:pt idx="2607">
                  <c:v>57607</c:v>
                </c:pt>
                <c:pt idx="2608">
                  <c:v>57614</c:v>
                </c:pt>
                <c:pt idx="2609">
                  <c:v>57621</c:v>
                </c:pt>
                <c:pt idx="2610">
                  <c:v>57628</c:v>
                </c:pt>
                <c:pt idx="2611">
                  <c:v>57635</c:v>
                </c:pt>
                <c:pt idx="2612">
                  <c:v>57642</c:v>
                </c:pt>
                <c:pt idx="2613">
                  <c:v>57649</c:v>
                </c:pt>
                <c:pt idx="2614">
                  <c:v>57656</c:v>
                </c:pt>
                <c:pt idx="2615">
                  <c:v>57663</c:v>
                </c:pt>
                <c:pt idx="2616">
                  <c:v>57670</c:v>
                </c:pt>
                <c:pt idx="2617">
                  <c:v>57677</c:v>
                </c:pt>
                <c:pt idx="2618">
                  <c:v>57684</c:v>
                </c:pt>
                <c:pt idx="2619">
                  <c:v>57691</c:v>
                </c:pt>
                <c:pt idx="2620">
                  <c:v>57698</c:v>
                </c:pt>
                <c:pt idx="2621">
                  <c:v>57706</c:v>
                </c:pt>
                <c:pt idx="2622">
                  <c:v>57713</c:v>
                </c:pt>
                <c:pt idx="2623">
                  <c:v>57720</c:v>
                </c:pt>
                <c:pt idx="2624">
                  <c:v>57727</c:v>
                </c:pt>
                <c:pt idx="2625">
                  <c:v>57734</c:v>
                </c:pt>
                <c:pt idx="2626">
                  <c:v>57741</c:v>
                </c:pt>
                <c:pt idx="2627">
                  <c:v>57748</c:v>
                </c:pt>
                <c:pt idx="2628">
                  <c:v>57755</c:v>
                </c:pt>
                <c:pt idx="2629">
                  <c:v>57762</c:v>
                </c:pt>
                <c:pt idx="2630">
                  <c:v>57769</c:v>
                </c:pt>
                <c:pt idx="2631">
                  <c:v>57776</c:v>
                </c:pt>
                <c:pt idx="2632">
                  <c:v>57783</c:v>
                </c:pt>
                <c:pt idx="2633">
                  <c:v>57790</c:v>
                </c:pt>
                <c:pt idx="2634">
                  <c:v>57797</c:v>
                </c:pt>
                <c:pt idx="2635">
                  <c:v>57804</c:v>
                </c:pt>
                <c:pt idx="2636">
                  <c:v>57811</c:v>
                </c:pt>
                <c:pt idx="2637">
                  <c:v>57818</c:v>
                </c:pt>
                <c:pt idx="2638">
                  <c:v>57825</c:v>
                </c:pt>
                <c:pt idx="2639">
                  <c:v>57832</c:v>
                </c:pt>
                <c:pt idx="2640">
                  <c:v>57839</c:v>
                </c:pt>
                <c:pt idx="2641">
                  <c:v>57846</c:v>
                </c:pt>
                <c:pt idx="2642">
                  <c:v>57853</c:v>
                </c:pt>
                <c:pt idx="2643">
                  <c:v>57860</c:v>
                </c:pt>
                <c:pt idx="2644">
                  <c:v>57867</c:v>
                </c:pt>
                <c:pt idx="2645">
                  <c:v>57874</c:v>
                </c:pt>
                <c:pt idx="2646">
                  <c:v>57881</c:v>
                </c:pt>
                <c:pt idx="2647">
                  <c:v>57888</c:v>
                </c:pt>
                <c:pt idx="2648">
                  <c:v>57895</c:v>
                </c:pt>
                <c:pt idx="2649">
                  <c:v>57902</c:v>
                </c:pt>
                <c:pt idx="2650">
                  <c:v>57909</c:v>
                </c:pt>
                <c:pt idx="2651">
                  <c:v>57916</c:v>
                </c:pt>
                <c:pt idx="2652">
                  <c:v>57923</c:v>
                </c:pt>
                <c:pt idx="2653">
                  <c:v>57930</c:v>
                </c:pt>
                <c:pt idx="2654">
                  <c:v>57937</c:v>
                </c:pt>
                <c:pt idx="2655">
                  <c:v>57944</c:v>
                </c:pt>
                <c:pt idx="2656">
                  <c:v>57951</c:v>
                </c:pt>
                <c:pt idx="2657">
                  <c:v>57958</c:v>
                </c:pt>
                <c:pt idx="2658">
                  <c:v>57965</c:v>
                </c:pt>
                <c:pt idx="2659">
                  <c:v>57972</c:v>
                </c:pt>
                <c:pt idx="2660">
                  <c:v>57979</c:v>
                </c:pt>
                <c:pt idx="2661">
                  <c:v>57986</c:v>
                </c:pt>
                <c:pt idx="2662">
                  <c:v>57993</c:v>
                </c:pt>
                <c:pt idx="2663">
                  <c:v>58000</c:v>
                </c:pt>
                <c:pt idx="2664">
                  <c:v>58007</c:v>
                </c:pt>
                <c:pt idx="2665">
                  <c:v>58014</c:v>
                </c:pt>
                <c:pt idx="2666">
                  <c:v>58021</c:v>
                </c:pt>
                <c:pt idx="2667">
                  <c:v>58028</c:v>
                </c:pt>
                <c:pt idx="2668">
                  <c:v>58035</c:v>
                </c:pt>
                <c:pt idx="2669">
                  <c:v>58042</c:v>
                </c:pt>
                <c:pt idx="2670">
                  <c:v>58049</c:v>
                </c:pt>
                <c:pt idx="2671">
                  <c:v>58056</c:v>
                </c:pt>
                <c:pt idx="2672">
                  <c:v>58063</c:v>
                </c:pt>
                <c:pt idx="2673">
                  <c:v>58071</c:v>
                </c:pt>
                <c:pt idx="2674">
                  <c:v>58078</c:v>
                </c:pt>
                <c:pt idx="2675">
                  <c:v>58085</c:v>
                </c:pt>
                <c:pt idx="2676">
                  <c:v>58092</c:v>
                </c:pt>
                <c:pt idx="2677">
                  <c:v>58099</c:v>
                </c:pt>
                <c:pt idx="2678">
                  <c:v>58106</c:v>
                </c:pt>
                <c:pt idx="2679">
                  <c:v>58113</c:v>
                </c:pt>
                <c:pt idx="2680">
                  <c:v>58120</c:v>
                </c:pt>
                <c:pt idx="2681">
                  <c:v>58127</c:v>
                </c:pt>
                <c:pt idx="2682">
                  <c:v>58134</c:v>
                </c:pt>
                <c:pt idx="2683">
                  <c:v>58141</c:v>
                </c:pt>
                <c:pt idx="2684">
                  <c:v>58148</c:v>
                </c:pt>
                <c:pt idx="2685">
                  <c:v>58155</c:v>
                </c:pt>
                <c:pt idx="2686">
                  <c:v>58166</c:v>
                </c:pt>
                <c:pt idx="2687">
                  <c:v>58173</c:v>
                </c:pt>
                <c:pt idx="2688">
                  <c:v>58180</c:v>
                </c:pt>
                <c:pt idx="2689">
                  <c:v>58187</c:v>
                </c:pt>
                <c:pt idx="2690">
                  <c:v>58194</c:v>
                </c:pt>
                <c:pt idx="2691">
                  <c:v>58201</c:v>
                </c:pt>
                <c:pt idx="2692">
                  <c:v>58208</c:v>
                </c:pt>
                <c:pt idx="2693">
                  <c:v>58215</c:v>
                </c:pt>
                <c:pt idx="2694">
                  <c:v>58222</c:v>
                </c:pt>
                <c:pt idx="2695">
                  <c:v>58229</c:v>
                </c:pt>
                <c:pt idx="2696">
                  <c:v>58236</c:v>
                </c:pt>
                <c:pt idx="2697">
                  <c:v>58243</c:v>
                </c:pt>
                <c:pt idx="2698">
                  <c:v>58250</c:v>
                </c:pt>
                <c:pt idx="2699">
                  <c:v>58257</c:v>
                </c:pt>
                <c:pt idx="2700">
                  <c:v>58264</c:v>
                </c:pt>
                <c:pt idx="2701">
                  <c:v>58271</c:v>
                </c:pt>
                <c:pt idx="2702">
                  <c:v>58278</c:v>
                </c:pt>
                <c:pt idx="2703">
                  <c:v>58285</c:v>
                </c:pt>
                <c:pt idx="2704">
                  <c:v>58292</c:v>
                </c:pt>
                <c:pt idx="2705">
                  <c:v>58299</c:v>
                </c:pt>
                <c:pt idx="2706">
                  <c:v>58306</c:v>
                </c:pt>
                <c:pt idx="2707">
                  <c:v>58313</c:v>
                </c:pt>
                <c:pt idx="2708">
                  <c:v>58320</c:v>
                </c:pt>
                <c:pt idx="2709">
                  <c:v>58327</c:v>
                </c:pt>
                <c:pt idx="2710">
                  <c:v>58334</c:v>
                </c:pt>
                <c:pt idx="2711">
                  <c:v>58341</c:v>
                </c:pt>
                <c:pt idx="2712">
                  <c:v>58348</c:v>
                </c:pt>
                <c:pt idx="2713">
                  <c:v>58355</c:v>
                </c:pt>
                <c:pt idx="2714">
                  <c:v>58362</c:v>
                </c:pt>
                <c:pt idx="2715">
                  <c:v>58369</c:v>
                </c:pt>
                <c:pt idx="2716">
                  <c:v>58376</c:v>
                </c:pt>
                <c:pt idx="2717">
                  <c:v>58383</c:v>
                </c:pt>
                <c:pt idx="2718">
                  <c:v>58390</c:v>
                </c:pt>
                <c:pt idx="2719">
                  <c:v>58397</c:v>
                </c:pt>
                <c:pt idx="2720">
                  <c:v>58404</c:v>
                </c:pt>
                <c:pt idx="2721">
                  <c:v>58411</c:v>
                </c:pt>
                <c:pt idx="2722">
                  <c:v>58418</c:v>
                </c:pt>
                <c:pt idx="2723">
                  <c:v>58425</c:v>
                </c:pt>
                <c:pt idx="2724">
                  <c:v>58432</c:v>
                </c:pt>
                <c:pt idx="2725">
                  <c:v>58439</c:v>
                </c:pt>
                <c:pt idx="2726">
                  <c:v>58446</c:v>
                </c:pt>
                <c:pt idx="2727">
                  <c:v>58453</c:v>
                </c:pt>
                <c:pt idx="2728">
                  <c:v>58460</c:v>
                </c:pt>
                <c:pt idx="2729">
                  <c:v>58467</c:v>
                </c:pt>
                <c:pt idx="2730">
                  <c:v>58474</c:v>
                </c:pt>
                <c:pt idx="2731">
                  <c:v>58481</c:v>
                </c:pt>
                <c:pt idx="2732">
                  <c:v>58488</c:v>
                </c:pt>
                <c:pt idx="2733">
                  <c:v>58495</c:v>
                </c:pt>
                <c:pt idx="2734">
                  <c:v>58502</c:v>
                </c:pt>
                <c:pt idx="2735">
                  <c:v>58509</c:v>
                </c:pt>
                <c:pt idx="2736">
                  <c:v>58516</c:v>
                </c:pt>
                <c:pt idx="2737">
                  <c:v>58523</c:v>
                </c:pt>
                <c:pt idx="2738">
                  <c:v>58530</c:v>
                </c:pt>
                <c:pt idx="2739">
                  <c:v>58537</c:v>
                </c:pt>
                <c:pt idx="2740">
                  <c:v>58544</c:v>
                </c:pt>
                <c:pt idx="2741">
                  <c:v>58551</c:v>
                </c:pt>
                <c:pt idx="2742">
                  <c:v>58558</c:v>
                </c:pt>
                <c:pt idx="2743">
                  <c:v>58565</c:v>
                </c:pt>
                <c:pt idx="2744">
                  <c:v>58572</c:v>
                </c:pt>
                <c:pt idx="2745">
                  <c:v>58579</c:v>
                </c:pt>
                <c:pt idx="2746">
                  <c:v>58586</c:v>
                </c:pt>
                <c:pt idx="2747">
                  <c:v>58593</c:v>
                </c:pt>
                <c:pt idx="2748">
                  <c:v>58600</c:v>
                </c:pt>
                <c:pt idx="2749">
                  <c:v>58607</c:v>
                </c:pt>
                <c:pt idx="2750">
                  <c:v>58614</c:v>
                </c:pt>
                <c:pt idx="2751">
                  <c:v>58621</c:v>
                </c:pt>
                <c:pt idx="2752">
                  <c:v>58628</c:v>
                </c:pt>
                <c:pt idx="2753">
                  <c:v>58635</c:v>
                </c:pt>
                <c:pt idx="2754">
                  <c:v>58642</c:v>
                </c:pt>
                <c:pt idx="2755">
                  <c:v>58649</c:v>
                </c:pt>
                <c:pt idx="2756">
                  <c:v>58656</c:v>
                </c:pt>
                <c:pt idx="2757">
                  <c:v>58663</c:v>
                </c:pt>
                <c:pt idx="2758">
                  <c:v>58670</c:v>
                </c:pt>
                <c:pt idx="2759">
                  <c:v>58677</c:v>
                </c:pt>
                <c:pt idx="2760">
                  <c:v>58684</c:v>
                </c:pt>
                <c:pt idx="2761">
                  <c:v>58691</c:v>
                </c:pt>
                <c:pt idx="2762">
                  <c:v>58698</c:v>
                </c:pt>
                <c:pt idx="2763">
                  <c:v>58705</c:v>
                </c:pt>
                <c:pt idx="2764">
                  <c:v>58712</c:v>
                </c:pt>
                <c:pt idx="2765">
                  <c:v>58719</c:v>
                </c:pt>
                <c:pt idx="2766">
                  <c:v>58726</c:v>
                </c:pt>
                <c:pt idx="2767">
                  <c:v>58733</c:v>
                </c:pt>
                <c:pt idx="2768">
                  <c:v>58740</c:v>
                </c:pt>
                <c:pt idx="2769">
                  <c:v>58747</c:v>
                </c:pt>
                <c:pt idx="2770">
                  <c:v>58754</c:v>
                </c:pt>
                <c:pt idx="2771">
                  <c:v>58761</c:v>
                </c:pt>
                <c:pt idx="2772">
                  <c:v>58768</c:v>
                </c:pt>
                <c:pt idx="2773">
                  <c:v>58775</c:v>
                </c:pt>
                <c:pt idx="2774">
                  <c:v>58782</c:v>
                </c:pt>
                <c:pt idx="2775">
                  <c:v>58789</c:v>
                </c:pt>
                <c:pt idx="2776">
                  <c:v>58796</c:v>
                </c:pt>
                <c:pt idx="2777">
                  <c:v>58804</c:v>
                </c:pt>
                <c:pt idx="2778">
                  <c:v>58811</c:v>
                </c:pt>
                <c:pt idx="2779">
                  <c:v>58818</c:v>
                </c:pt>
                <c:pt idx="2780">
                  <c:v>58825</c:v>
                </c:pt>
                <c:pt idx="2781">
                  <c:v>58832</c:v>
                </c:pt>
                <c:pt idx="2782">
                  <c:v>58839</c:v>
                </c:pt>
                <c:pt idx="2783">
                  <c:v>58846</c:v>
                </c:pt>
                <c:pt idx="2784">
                  <c:v>58853</c:v>
                </c:pt>
                <c:pt idx="2785">
                  <c:v>58860</c:v>
                </c:pt>
                <c:pt idx="2786">
                  <c:v>58867</c:v>
                </c:pt>
                <c:pt idx="2787">
                  <c:v>58874</c:v>
                </c:pt>
                <c:pt idx="2788">
                  <c:v>58881</c:v>
                </c:pt>
                <c:pt idx="2789">
                  <c:v>58888</c:v>
                </c:pt>
                <c:pt idx="2790">
                  <c:v>58895</c:v>
                </c:pt>
                <c:pt idx="2791">
                  <c:v>58902</c:v>
                </c:pt>
                <c:pt idx="2792">
                  <c:v>58909</c:v>
                </c:pt>
                <c:pt idx="2793">
                  <c:v>58916</c:v>
                </c:pt>
                <c:pt idx="2794">
                  <c:v>58923</c:v>
                </c:pt>
                <c:pt idx="2795">
                  <c:v>58930</c:v>
                </c:pt>
                <c:pt idx="2796">
                  <c:v>58937</c:v>
                </c:pt>
                <c:pt idx="2797">
                  <c:v>58944</c:v>
                </c:pt>
                <c:pt idx="2798">
                  <c:v>58951</c:v>
                </c:pt>
                <c:pt idx="2799">
                  <c:v>58958</c:v>
                </c:pt>
                <c:pt idx="2800">
                  <c:v>58965</c:v>
                </c:pt>
                <c:pt idx="2801">
                  <c:v>58972</c:v>
                </c:pt>
                <c:pt idx="2802">
                  <c:v>58979</c:v>
                </c:pt>
                <c:pt idx="2803">
                  <c:v>58986</c:v>
                </c:pt>
                <c:pt idx="2804">
                  <c:v>58993</c:v>
                </c:pt>
                <c:pt idx="2805">
                  <c:v>59000</c:v>
                </c:pt>
                <c:pt idx="2806">
                  <c:v>59007</c:v>
                </c:pt>
                <c:pt idx="2807">
                  <c:v>59014</c:v>
                </c:pt>
                <c:pt idx="2808">
                  <c:v>59021</c:v>
                </c:pt>
                <c:pt idx="2809">
                  <c:v>59028</c:v>
                </c:pt>
                <c:pt idx="2810">
                  <c:v>59035</c:v>
                </c:pt>
                <c:pt idx="2811">
                  <c:v>59042</c:v>
                </c:pt>
                <c:pt idx="2812">
                  <c:v>59049</c:v>
                </c:pt>
                <c:pt idx="2813">
                  <c:v>59056</c:v>
                </c:pt>
                <c:pt idx="2814">
                  <c:v>59063</c:v>
                </c:pt>
                <c:pt idx="2815">
                  <c:v>59070</c:v>
                </c:pt>
                <c:pt idx="2816">
                  <c:v>59077</c:v>
                </c:pt>
                <c:pt idx="2817">
                  <c:v>59084</c:v>
                </c:pt>
                <c:pt idx="2818">
                  <c:v>59091</c:v>
                </c:pt>
                <c:pt idx="2819">
                  <c:v>59098</c:v>
                </c:pt>
                <c:pt idx="2820">
                  <c:v>59105</c:v>
                </c:pt>
                <c:pt idx="2821">
                  <c:v>59112</c:v>
                </c:pt>
                <c:pt idx="2822">
                  <c:v>59119</c:v>
                </c:pt>
                <c:pt idx="2823">
                  <c:v>59126</c:v>
                </c:pt>
                <c:pt idx="2824">
                  <c:v>59133</c:v>
                </c:pt>
                <c:pt idx="2825">
                  <c:v>59140</c:v>
                </c:pt>
                <c:pt idx="2826">
                  <c:v>59147</c:v>
                </c:pt>
                <c:pt idx="2827">
                  <c:v>59154</c:v>
                </c:pt>
                <c:pt idx="2828">
                  <c:v>59161</c:v>
                </c:pt>
                <c:pt idx="2829">
                  <c:v>59168</c:v>
                </c:pt>
                <c:pt idx="2830">
                  <c:v>59175</c:v>
                </c:pt>
                <c:pt idx="2831">
                  <c:v>59182</c:v>
                </c:pt>
                <c:pt idx="2832">
                  <c:v>59189</c:v>
                </c:pt>
                <c:pt idx="2833">
                  <c:v>59196</c:v>
                </c:pt>
                <c:pt idx="2834">
                  <c:v>59203</c:v>
                </c:pt>
                <c:pt idx="2835">
                  <c:v>59210</c:v>
                </c:pt>
                <c:pt idx="2836">
                  <c:v>59217</c:v>
                </c:pt>
                <c:pt idx="2837">
                  <c:v>59224</c:v>
                </c:pt>
                <c:pt idx="2838">
                  <c:v>59231</c:v>
                </c:pt>
                <c:pt idx="2839">
                  <c:v>59238</c:v>
                </c:pt>
                <c:pt idx="2840">
                  <c:v>59245</c:v>
                </c:pt>
                <c:pt idx="2841">
                  <c:v>59252</c:v>
                </c:pt>
                <c:pt idx="2842">
                  <c:v>59259</c:v>
                </c:pt>
                <c:pt idx="2843">
                  <c:v>59266</c:v>
                </c:pt>
                <c:pt idx="2844">
                  <c:v>59273</c:v>
                </c:pt>
                <c:pt idx="2845">
                  <c:v>59280</c:v>
                </c:pt>
                <c:pt idx="2846">
                  <c:v>59287</c:v>
                </c:pt>
                <c:pt idx="2847">
                  <c:v>59294</c:v>
                </c:pt>
                <c:pt idx="2848">
                  <c:v>59301</c:v>
                </c:pt>
                <c:pt idx="2849">
                  <c:v>59308</c:v>
                </c:pt>
                <c:pt idx="2850">
                  <c:v>59315</c:v>
                </c:pt>
                <c:pt idx="2851">
                  <c:v>59322</c:v>
                </c:pt>
                <c:pt idx="2852">
                  <c:v>59329</c:v>
                </c:pt>
                <c:pt idx="2853">
                  <c:v>59336</c:v>
                </c:pt>
                <c:pt idx="2854">
                  <c:v>59343</c:v>
                </c:pt>
                <c:pt idx="2855">
                  <c:v>59350</c:v>
                </c:pt>
                <c:pt idx="2856">
                  <c:v>59357</c:v>
                </c:pt>
                <c:pt idx="2857">
                  <c:v>59364</c:v>
                </c:pt>
                <c:pt idx="2858">
                  <c:v>59371</c:v>
                </c:pt>
                <c:pt idx="2859">
                  <c:v>59378</c:v>
                </c:pt>
                <c:pt idx="2860">
                  <c:v>59385</c:v>
                </c:pt>
                <c:pt idx="2861">
                  <c:v>59392</c:v>
                </c:pt>
                <c:pt idx="2862">
                  <c:v>59399</c:v>
                </c:pt>
                <c:pt idx="2863">
                  <c:v>59406</c:v>
                </c:pt>
                <c:pt idx="2864">
                  <c:v>59413</c:v>
                </c:pt>
                <c:pt idx="2865">
                  <c:v>59420</c:v>
                </c:pt>
                <c:pt idx="2866">
                  <c:v>59427</c:v>
                </c:pt>
                <c:pt idx="2867">
                  <c:v>59434</c:v>
                </c:pt>
                <c:pt idx="2868">
                  <c:v>59441</c:v>
                </c:pt>
                <c:pt idx="2869">
                  <c:v>59448</c:v>
                </c:pt>
                <c:pt idx="2870">
                  <c:v>59455</c:v>
                </c:pt>
                <c:pt idx="2871">
                  <c:v>59462</c:v>
                </c:pt>
                <c:pt idx="2872">
                  <c:v>59469</c:v>
                </c:pt>
                <c:pt idx="2873">
                  <c:v>59476</c:v>
                </c:pt>
                <c:pt idx="2874">
                  <c:v>59483</c:v>
                </c:pt>
                <c:pt idx="2875">
                  <c:v>59490</c:v>
                </c:pt>
                <c:pt idx="2876">
                  <c:v>59497</c:v>
                </c:pt>
                <c:pt idx="2877">
                  <c:v>59504</c:v>
                </c:pt>
                <c:pt idx="2878">
                  <c:v>59511</c:v>
                </c:pt>
                <c:pt idx="2879">
                  <c:v>59518</c:v>
                </c:pt>
                <c:pt idx="2880">
                  <c:v>59525</c:v>
                </c:pt>
                <c:pt idx="2881">
                  <c:v>59532</c:v>
                </c:pt>
                <c:pt idx="2882">
                  <c:v>59539</c:v>
                </c:pt>
                <c:pt idx="2883">
                  <c:v>59546</c:v>
                </c:pt>
                <c:pt idx="2884">
                  <c:v>59553</c:v>
                </c:pt>
                <c:pt idx="2885">
                  <c:v>59560</c:v>
                </c:pt>
                <c:pt idx="2886">
                  <c:v>59567</c:v>
                </c:pt>
                <c:pt idx="2887">
                  <c:v>59574</c:v>
                </c:pt>
                <c:pt idx="2888">
                  <c:v>59581</c:v>
                </c:pt>
                <c:pt idx="2889">
                  <c:v>59588</c:v>
                </c:pt>
                <c:pt idx="2890">
                  <c:v>59595</c:v>
                </c:pt>
                <c:pt idx="2891">
                  <c:v>59602</c:v>
                </c:pt>
                <c:pt idx="2892">
                  <c:v>59609</c:v>
                </c:pt>
                <c:pt idx="2893">
                  <c:v>59616</c:v>
                </c:pt>
                <c:pt idx="2894">
                  <c:v>59623</c:v>
                </c:pt>
                <c:pt idx="2895">
                  <c:v>59630</c:v>
                </c:pt>
                <c:pt idx="2896">
                  <c:v>59637</c:v>
                </c:pt>
                <c:pt idx="2897">
                  <c:v>59644</c:v>
                </c:pt>
                <c:pt idx="2898">
                  <c:v>59651</c:v>
                </c:pt>
                <c:pt idx="2899">
                  <c:v>59658</c:v>
                </c:pt>
                <c:pt idx="2900">
                  <c:v>59665</c:v>
                </c:pt>
                <c:pt idx="2901">
                  <c:v>59672</c:v>
                </c:pt>
                <c:pt idx="2902">
                  <c:v>59679</c:v>
                </c:pt>
                <c:pt idx="2903">
                  <c:v>59686</c:v>
                </c:pt>
                <c:pt idx="2904">
                  <c:v>59693</c:v>
                </c:pt>
                <c:pt idx="2905">
                  <c:v>59700</c:v>
                </c:pt>
                <c:pt idx="2906">
                  <c:v>59707</c:v>
                </c:pt>
                <c:pt idx="2907">
                  <c:v>59714</c:v>
                </c:pt>
                <c:pt idx="2908">
                  <c:v>59721</c:v>
                </c:pt>
                <c:pt idx="2909">
                  <c:v>59728</c:v>
                </c:pt>
                <c:pt idx="2910">
                  <c:v>59735</c:v>
                </c:pt>
                <c:pt idx="2911">
                  <c:v>59742</c:v>
                </c:pt>
                <c:pt idx="2912">
                  <c:v>59749</c:v>
                </c:pt>
                <c:pt idx="2913">
                  <c:v>59756</c:v>
                </c:pt>
                <c:pt idx="2914">
                  <c:v>59763</c:v>
                </c:pt>
                <c:pt idx="2915">
                  <c:v>59770</c:v>
                </c:pt>
                <c:pt idx="2916">
                  <c:v>59777</c:v>
                </c:pt>
                <c:pt idx="2917">
                  <c:v>59784</c:v>
                </c:pt>
                <c:pt idx="2918">
                  <c:v>59791</c:v>
                </c:pt>
                <c:pt idx="2919">
                  <c:v>59798</c:v>
                </c:pt>
                <c:pt idx="2920">
                  <c:v>59805</c:v>
                </c:pt>
                <c:pt idx="2921">
                  <c:v>59812</c:v>
                </c:pt>
                <c:pt idx="2922">
                  <c:v>59819</c:v>
                </c:pt>
                <c:pt idx="2923">
                  <c:v>59826</c:v>
                </c:pt>
                <c:pt idx="2924">
                  <c:v>59833</c:v>
                </c:pt>
                <c:pt idx="2925">
                  <c:v>59840</c:v>
                </c:pt>
                <c:pt idx="2926">
                  <c:v>59847</c:v>
                </c:pt>
                <c:pt idx="2927">
                  <c:v>59854</c:v>
                </c:pt>
                <c:pt idx="2928">
                  <c:v>59861</c:v>
                </c:pt>
                <c:pt idx="2929">
                  <c:v>59868</c:v>
                </c:pt>
                <c:pt idx="2930">
                  <c:v>59875</c:v>
                </c:pt>
                <c:pt idx="2931">
                  <c:v>59882</c:v>
                </c:pt>
                <c:pt idx="2932">
                  <c:v>59889</c:v>
                </c:pt>
                <c:pt idx="2933">
                  <c:v>59897</c:v>
                </c:pt>
                <c:pt idx="2934">
                  <c:v>59904</c:v>
                </c:pt>
                <c:pt idx="2935">
                  <c:v>59911</c:v>
                </c:pt>
                <c:pt idx="2936">
                  <c:v>59918</c:v>
                </c:pt>
                <c:pt idx="2937">
                  <c:v>59925</c:v>
                </c:pt>
                <c:pt idx="2938">
                  <c:v>59932</c:v>
                </c:pt>
                <c:pt idx="2939">
                  <c:v>59939</c:v>
                </c:pt>
                <c:pt idx="2940">
                  <c:v>59946</c:v>
                </c:pt>
                <c:pt idx="2941">
                  <c:v>59953</c:v>
                </c:pt>
                <c:pt idx="2942">
                  <c:v>59960</c:v>
                </c:pt>
                <c:pt idx="2943">
                  <c:v>59967</c:v>
                </c:pt>
                <c:pt idx="2944">
                  <c:v>59974</c:v>
                </c:pt>
                <c:pt idx="2945">
                  <c:v>59981</c:v>
                </c:pt>
                <c:pt idx="2946">
                  <c:v>59988</c:v>
                </c:pt>
                <c:pt idx="2947">
                  <c:v>59995</c:v>
                </c:pt>
                <c:pt idx="2948">
                  <c:v>60002</c:v>
                </c:pt>
                <c:pt idx="2949">
                  <c:v>60009</c:v>
                </c:pt>
                <c:pt idx="2950">
                  <c:v>60016</c:v>
                </c:pt>
                <c:pt idx="2951">
                  <c:v>60023</c:v>
                </c:pt>
                <c:pt idx="2952">
                  <c:v>60030</c:v>
                </c:pt>
                <c:pt idx="2953">
                  <c:v>60037</c:v>
                </c:pt>
                <c:pt idx="2954">
                  <c:v>60044</c:v>
                </c:pt>
                <c:pt idx="2955">
                  <c:v>60051</c:v>
                </c:pt>
                <c:pt idx="2956">
                  <c:v>60058</c:v>
                </c:pt>
                <c:pt idx="2957">
                  <c:v>60065</c:v>
                </c:pt>
                <c:pt idx="2958">
                  <c:v>60072</c:v>
                </c:pt>
                <c:pt idx="2959">
                  <c:v>60079</c:v>
                </c:pt>
                <c:pt idx="2960">
                  <c:v>60086</c:v>
                </c:pt>
                <c:pt idx="2961">
                  <c:v>60093</c:v>
                </c:pt>
                <c:pt idx="2962">
                  <c:v>60100</c:v>
                </c:pt>
                <c:pt idx="2963">
                  <c:v>60107</c:v>
                </c:pt>
                <c:pt idx="2964">
                  <c:v>60114</c:v>
                </c:pt>
                <c:pt idx="2965">
                  <c:v>60121</c:v>
                </c:pt>
                <c:pt idx="2966">
                  <c:v>60128</c:v>
                </c:pt>
                <c:pt idx="2967">
                  <c:v>60135</c:v>
                </c:pt>
                <c:pt idx="2968">
                  <c:v>60142</c:v>
                </c:pt>
                <c:pt idx="2969">
                  <c:v>60149</c:v>
                </c:pt>
                <c:pt idx="2970">
                  <c:v>60156</c:v>
                </c:pt>
                <c:pt idx="2971">
                  <c:v>60163</c:v>
                </c:pt>
                <c:pt idx="2972">
                  <c:v>60170</c:v>
                </c:pt>
                <c:pt idx="2973">
                  <c:v>60177</c:v>
                </c:pt>
                <c:pt idx="2974">
                  <c:v>60184</c:v>
                </c:pt>
                <c:pt idx="2975">
                  <c:v>60191</c:v>
                </c:pt>
                <c:pt idx="2976">
                  <c:v>60198</c:v>
                </c:pt>
                <c:pt idx="2977">
                  <c:v>60205</c:v>
                </c:pt>
                <c:pt idx="2978">
                  <c:v>60212</c:v>
                </c:pt>
                <c:pt idx="2979">
                  <c:v>60219</c:v>
                </c:pt>
                <c:pt idx="2980">
                  <c:v>60226</c:v>
                </c:pt>
                <c:pt idx="2981">
                  <c:v>60233</c:v>
                </c:pt>
                <c:pt idx="2982">
                  <c:v>60240</c:v>
                </c:pt>
                <c:pt idx="2983">
                  <c:v>60247</c:v>
                </c:pt>
                <c:pt idx="2984">
                  <c:v>60254</c:v>
                </c:pt>
                <c:pt idx="2985">
                  <c:v>60265</c:v>
                </c:pt>
                <c:pt idx="2986">
                  <c:v>60272</c:v>
                </c:pt>
                <c:pt idx="2987">
                  <c:v>60279</c:v>
                </c:pt>
                <c:pt idx="2988">
                  <c:v>60286</c:v>
                </c:pt>
                <c:pt idx="2989">
                  <c:v>60293</c:v>
                </c:pt>
                <c:pt idx="2990">
                  <c:v>60300</c:v>
                </c:pt>
                <c:pt idx="2991">
                  <c:v>60307</c:v>
                </c:pt>
                <c:pt idx="2992">
                  <c:v>60314</c:v>
                </c:pt>
                <c:pt idx="2993">
                  <c:v>60321</c:v>
                </c:pt>
                <c:pt idx="2994">
                  <c:v>60328</c:v>
                </c:pt>
                <c:pt idx="2995">
                  <c:v>60335</c:v>
                </c:pt>
                <c:pt idx="2996">
                  <c:v>60342</c:v>
                </c:pt>
                <c:pt idx="2997">
                  <c:v>60349</c:v>
                </c:pt>
                <c:pt idx="2998">
                  <c:v>60357</c:v>
                </c:pt>
                <c:pt idx="2999">
                  <c:v>60364</c:v>
                </c:pt>
                <c:pt idx="3000">
                  <c:v>60371</c:v>
                </c:pt>
                <c:pt idx="3001">
                  <c:v>60378</c:v>
                </c:pt>
                <c:pt idx="3002">
                  <c:v>60385</c:v>
                </c:pt>
                <c:pt idx="3003">
                  <c:v>60392</c:v>
                </c:pt>
                <c:pt idx="3004">
                  <c:v>60399</c:v>
                </c:pt>
                <c:pt idx="3005">
                  <c:v>60406</c:v>
                </c:pt>
                <c:pt idx="3006">
                  <c:v>60413</c:v>
                </c:pt>
                <c:pt idx="3007">
                  <c:v>60420</c:v>
                </c:pt>
                <c:pt idx="3008">
                  <c:v>60427</c:v>
                </c:pt>
                <c:pt idx="3009">
                  <c:v>60434</c:v>
                </c:pt>
                <c:pt idx="3010">
                  <c:v>60441</c:v>
                </c:pt>
                <c:pt idx="3011">
                  <c:v>60448</c:v>
                </c:pt>
                <c:pt idx="3012">
                  <c:v>60455</c:v>
                </c:pt>
                <c:pt idx="3013">
                  <c:v>60462</c:v>
                </c:pt>
                <c:pt idx="3014">
                  <c:v>60469</c:v>
                </c:pt>
                <c:pt idx="3015">
                  <c:v>60476</c:v>
                </c:pt>
                <c:pt idx="3016">
                  <c:v>60483</c:v>
                </c:pt>
                <c:pt idx="3017">
                  <c:v>60490</c:v>
                </c:pt>
                <c:pt idx="3018">
                  <c:v>60497</c:v>
                </c:pt>
                <c:pt idx="3019">
                  <c:v>60504</c:v>
                </c:pt>
                <c:pt idx="3020">
                  <c:v>60511</c:v>
                </c:pt>
                <c:pt idx="3021">
                  <c:v>60518</c:v>
                </c:pt>
                <c:pt idx="3022">
                  <c:v>60525</c:v>
                </c:pt>
                <c:pt idx="3023">
                  <c:v>60532</c:v>
                </c:pt>
                <c:pt idx="3024">
                  <c:v>60539</c:v>
                </c:pt>
                <c:pt idx="3025">
                  <c:v>60546</c:v>
                </c:pt>
                <c:pt idx="3026">
                  <c:v>60553</c:v>
                </c:pt>
                <c:pt idx="3027">
                  <c:v>60560</c:v>
                </c:pt>
                <c:pt idx="3028">
                  <c:v>60567</c:v>
                </c:pt>
                <c:pt idx="3029">
                  <c:v>60574</c:v>
                </c:pt>
                <c:pt idx="3030">
                  <c:v>60581</c:v>
                </c:pt>
                <c:pt idx="3031">
                  <c:v>60588</c:v>
                </c:pt>
                <c:pt idx="3032">
                  <c:v>60595</c:v>
                </c:pt>
                <c:pt idx="3033">
                  <c:v>60602</c:v>
                </c:pt>
                <c:pt idx="3034">
                  <c:v>60609</c:v>
                </c:pt>
                <c:pt idx="3035">
                  <c:v>60616</c:v>
                </c:pt>
                <c:pt idx="3036">
                  <c:v>60623</c:v>
                </c:pt>
                <c:pt idx="3037">
                  <c:v>60630</c:v>
                </c:pt>
                <c:pt idx="3038">
                  <c:v>60637</c:v>
                </c:pt>
                <c:pt idx="3039">
                  <c:v>60644</c:v>
                </c:pt>
                <c:pt idx="3040">
                  <c:v>60651</c:v>
                </c:pt>
                <c:pt idx="3041">
                  <c:v>60658</c:v>
                </c:pt>
                <c:pt idx="3042">
                  <c:v>60665</c:v>
                </c:pt>
                <c:pt idx="3043">
                  <c:v>60672</c:v>
                </c:pt>
                <c:pt idx="3044">
                  <c:v>60679</c:v>
                </c:pt>
                <c:pt idx="3045">
                  <c:v>60686</c:v>
                </c:pt>
                <c:pt idx="3046">
                  <c:v>60693</c:v>
                </c:pt>
                <c:pt idx="3047">
                  <c:v>60700</c:v>
                </c:pt>
                <c:pt idx="3048">
                  <c:v>60707</c:v>
                </c:pt>
                <c:pt idx="3049">
                  <c:v>60714</c:v>
                </c:pt>
                <c:pt idx="3050">
                  <c:v>60721</c:v>
                </c:pt>
                <c:pt idx="3051">
                  <c:v>60728</c:v>
                </c:pt>
                <c:pt idx="3052">
                  <c:v>60735</c:v>
                </c:pt>
                <c:pt idx="3053">
                  <c:v>60742</c:v>
                </c:pt>
                <c:pt idx="3054">
                  <c:v>60749</c:v>
                </c:pt>
                <c:pt idx="3055">
                  <c:v>60756</c:v>
                </c:pt>
                <c:pt idx="3056">
                  <c:v>60763</c:v>
                </c:pt>
                <c:pt idx="3057">
                  <c:v>60770</c:v>
                </c:pt>
                <c:pt idx="3058">
                  <c:v>60777</c:v>
                </c:pt>
                <c:pt idx="3059">
                  <c:v>60784</c:v>
                </c:pt>
                <c:pt idx="3060">
                  <c:v>60791</c:v>
                </c:pt>
                <c:pt idx="3061">
                  <c:v>60798</c:v>
                </c:pt>
                <c:pt idx="3062">
                  <c:v>60805</c:v>
                </c:pt>
                <c:pt idx="3063">
                  <c:v>60812</c:v>
                </c:pt>
                <c:pt idx="3064">
                  <c:v>60819</c:v>
                </c:pt>
                <c:pt idx="3065">
                  <c:v>60826</c:v>
                </c:pt>
                <c:pt idx="3066">
                  <c:v>60833</c:v>
                </c:pt>
                <c:pt idx="3067">
                  <c:v>60840</c:v>
                </c:pt>
                <c:pt idx="3068">
                  <c:v>60847</c:v>
                </c:pt>
                <c:pt idx="3069">
                  <c:v>60854</c:v>
                </c:pt>
                <c:pt idx="3070">
                  <c:v>60861</c:v>
                </c:pt>
                <c:pt idx="3071">
                  <c:v>60868</c:v>
                </c:pt>
                <c:pt idx="3072">
                  <c:v>60875</c:v>
                </c:pt>
                <c:pt idx="3073">
                  <c:v>60882</c:v>
                </c:pt>
                <c:pt idx="3074">
                  <c:v>60889</c:v>
                </c:pt>
                <c:pt idx="3075">
                  <c:v>60896</c:v>
                </c:pt>
                <c:pt idx="3076">
                  <c:v>60903</c:v>
                </c:pt>
                <c:pt idx="3077">
                  <c:v>60910</c:v>
                </c:pt>
                <c:pt idx="3078">
                  <c:v>60917</c:v>
                </c:pt>
                <c:pt idx="3079">
                  <c:v>60924</c:v>
                </c:pt>
                <c:pt idx="3080">
                  <c:v>60931</c:v>
                </c:pt>
                <c:pt idx="3081">
                  <c:v>60938</c:v>
                </c:pt>
                <c:pt idx="3082">
                  <c:v>60945</c:v>
                </c:pt>
                <c:pt idx="3083">
                  <c:v>60952</c:v>
                </c:pt>
                <c:pt idx="3084">
                  <c:v>60959</c:v>
                </c:pt>
                <c:pt idx="3085">
                  <c:v>60966</c:v>
                </c:pt>
                <c:pt idx="3086">
                  <c:v>60973</c:v>
                </c:pt>
                <c:pt idx="3087">
                  <c:v>60980</c:v>
                </c:pt>
                <c:pt idx="3088">
                  <c:v>60987</c:v>
                </c:pt>
                <c:pt idx="3089">
                  <c:v>60995</c:v>
                </c:pt>
                <c:pt idx="3090">
                  <c:v>61002</c:v>
                </c:pt>
                <c:pt idx="3091">
                  <c:v>61009</c:v>
                </c:pt>
                <c:pt idx="3092">
                  <c:v>61016</c:v>
                </c:pt>
                <c:pt idx="3093">
                  <c:v>61023</c:v>
                </c:pt>
                <c:pt idx="3094">
                  <c:v>61030</c:v>
                </c:pt>
                <c:pt idx="3095">
                  <c:v>61037</c:v>
                </c:pt>
                <c:pt idx="3096">
                  <c:v>61044</c:v>
                </c:pt>
                <c:pt idx="3097">
                  <c:v>61051</c:v>
                </c:pt>
                <c:pt idx="3098">
                  <c:v>61058</c:v>
                </c:pt>
                <c:pt idx="3099">
                  <c:v>61065</c:v>
                </c:pt>
                <c:pt idx="3100">
                  <c:v>61072</c:v>
                </c:pt>
                <c:pt idx="3101">
                  <c:v>61079</c:v>
                </c:pt>
                <c:pt idx="3102">
                  <c:v>61086</c:v>
                </c:pt>
                <c:pt idx="3103">
                  <c:v>61093</c:v>
                </c:pt>
                <c:pt idx="3104">
                  <c:v>61100</c:v>
                </c:pt>
                <c:pt idx="3105">
                  <c:v>61107</c:v>
                </c:pt>
                <c:pt idx="3106">
                  <c:v>61114</c:v>
                </c:pt>
                <c:pt idx="3107">
                  <c:v>61121</c:v>
                </c:pt>
                <c:pt idx="3108">
                  <c:v>61128</c:v>
                </c:pt>
                <c:pt idx="3109">
                  <c:v>61135</c:v>
                </c:pt>
                <c:pt idx="3110">
                  <c:v>61142</c:v>
                </c:pt>
                <c:pt idx="3111">
                  <c:v>61149</c:v>
                </c:pt>
                <c:pt idx="3112">
                  <c:v>61156</c:v>
                </c:pt>
                <c:pt idx="3113">
                  <c:v>61163</c:v>
                </c:pt>
                <c:pt idx="3114">
                  <c:v>61170</c:v>
                </c:pt>
                <c:pt idx="3115">
                  <c:v>61177</c:v>
                </c:pt>
                <c:pt idx="3116">
                  <c:v>61184</c:v>
                </c:pt>
                <c:pt idx="3117">
                  <c:v>61191</c:v>
                </c:pt>
                <c:pt idx="3118">
                  <c:v>61198</c:v>
                </c:pt>
                <c:pt idx="3119">
                  <c:v>61205</c:v>
                </c:pt>
                <c:pt idx="3120">
                  <c:v>61212</c:v>
                </c:pt>
                <c:pt idx="3121">
                  <c:v>61219</c:v>
                </c:pt>
                <c:pt idx="3122">
                  <c:v>61226</c:v>
                </c:pt>
                <c:pt idx="3123">
                  <c:v>61233</c:v>
                </c:pt>
                <c:pt idx="3124">
                  <c:v>61240</c:v>
                </c:pt>
                <c:pt idx="3125">
                  <c:v>61247</c:v>
                </c:pt>
                <c:pt idx="3126">
                  <c:v>61254</c:v>
                </c:pt>
                <c:pt idx="3127">
                  <c:v>61261</c:v>
                </c:pt>
                <c:pt idx="3128">
                  <c:v>61268</c:v>
                </c:pt>
                <c:pt idx="3129">
                  <c:v>61275</c:v>
                </c:pt>
                <c:pt idx="3130">
                  <c:v>61282</c:v>
                </c:pt>
                <c:pt idx="3131">
                  <c:v>61289</c:v>
                </c:pt>
                <c:pt idx="3132">
                  <c:v>61296</c:v>
                </c:pt>
                <c:pt idx="3133">
                  <c:v>61303</c:v>
                </c:pt>
                <c:pt idx="3134">
                  <c:v>61310</c:v>
                </c:pt>
                <c:pt idx="3135">
                  <c:v>61317</c:v>
                </c:pt>
                <c:pt idx="3136">
                  <c:v>61324</c:v>
                </c:pt>
                <c:pt idx="3137">
                  <c:v>61331</c:v>
                </c:pt>
                <c:pt idx="3138">
                  <c:v>61338</c:v>
                </c:pt>
                <c:pt idx="3139">
                  <c:v>61345</c:v>
                </c:pt>
                <c:pt idx="3140">
                  <c:v>61352</c:v>
                </c:pt>
                <c:pt idx="3141">
                  <c:v>61359</c:v>
                </c:pt>
                <c:pt idx="3142">
                  <c:v>61366</c:v>
                </c:pt>
                <c:pt idx="3143">
                  <c:v>61373</c:v>
                </c:pt>
                <c:pt idx="3144">
                  <c:v>61380</c:v>
                </c:pt>
                <c:pt idx="3145">
                  <c:v>61387</c:v>
                </c:pt>
                <c:pt idx="3146">
                  <c:v>61394</c:v>
                </c:pt>
                <c:pt idx="3147">
                  <c:v>61401</c:v>
                </c:pt>
                <c:pt idx="3148">
                  <c:v>61408</c:v>
                </c:pt>
                <c:pt idx="3149">
                  <c:v>61415</c:v>
                </c:pt>
                <c:pt idx="3150">
                  <c:v>61422</c:v>
                </c:pt>
                <c:pt idx="3151">
                  <c:v>61429</c:v>
                </c:pt>
                <c:pt idx="3152">
                  <c:v>61436</c:v>
                </c:pt>
                <c:pt idx="3153">
                  <c:v>61443</c:v>
                </c:pt>
                <c:pt idx="3154">
                  <c:v>61450</c:v>
                </c:pt>
                <c:pt idx="3155">
                  <c:v>61457</c:v>
                </c:pt>
                <c:pt idx="3156">
                  <c:v>61464</c:v>
                </c:pt>
                <c:pt idx="3157">
                  <c:v>61471</c:v>
                </c:pt>
                <c:pt idx="3158">
                  <c:v>61478</c:v>
                </c:pt>
                <c:pt idx="3159">
                  <c:v>61485</c:v>
                </c:pt>
                <c:pt idx="3160">
                  <c:v>61492</c:v>
                </c:pt>
                <c:pt idx="3161">
                  <c:v>61499</c:v>
                </c:pt>
                <c:pt idx="3162">
                  <c:v>61506</c:v>
                </c:pt>
                <c:pt idx="3163">
                  <c:v>61513</c:v>
                </c:pt>
                <c:pt idx="3164">
                  <c:v>61520</c:v>
                </c:pt>
                <c:pt idx="3165">
                  <c:v>61527</c:v>
                </c:pt>
                <c:pt idx="3166">
                  <c:v>61534</c:v>
                </c:pt>
                <c:pt idx="3167">
                  <c:v>61541</c:v>
                </c:pt>
                <c:pt idx="3168">
                  <c:v>61548</c:v>
                </c:pt>
                <c:pt idx="3169">
                  <c:v>61555</c:v>
                </c:pt>
                <c:pt idx="3170">
                  <c:v>61562</c:v>
                </c:pt>
                <c:pt idx="3171">
                  <c:v>61569</c:v>
                </c:pt>
                <c:pt idx="3172">
                  <c:v>61576</c:v>
                </c:pt>
                <c:pt idx="3173">
                  <c:v>61583</c:v>
                </c:pt>
                <c:pt idx="3174">
                  <c:v>61590</c:v>
                </c:pt>
                <c:pt idx="3175">
                  <c:v>61597</c:v>
                </c:pt>
                <c:pt idx="3176">
                  <c:v>61604</c:v>
                </c:pt>
                <c:pt idx="3177">
                  <c:v>61611</c:v>
                </c:pt>
                <c:pt idx="3178">
                  <c:v>61618</c:v>
                </c:pt>
                <c:pt idx="3179">
                  <c:v>61625</c:v>
                </c:pt>
                <c:pt idx="3180">
                  <c:v>61632</c:v>
                </c:pt>
                <c:pt idx="3181">
                  <c:v>61639</c:v>
                </c:pt>
                <c:pt idx="3182">
                  <c:v>61646</c:v>
                </c:pt>
                <c:pt idx="3183">
                  <c:v>61653</c:v>
                </c:pt>
                <c:pt idx="3184">
                  <c:v>61660</c:v>
                </c:pt>
                <c:pt idx="3185">
                  <c:v>61667</c:v>
                </c:pt>
                <c:pt idx="3186">
                  <c:v>61674</c:v>
                </c:pt>
                <c:pt idx="3187">
                  <c:v>61681</c:v>
                </c:pt>
                <c:pt idx="3188">
                  <c:v>61688</c:v>
                </c:pt>
                <c:pt idx="3189">
                  <c:v>61695</c:v>
                </c:pt>
                <c:pt idx="3190">
                  <c:v>61702</c:v>
                </c:pt>
                <c:pt idx="3191">
                  <c:v>61709</c:v>
                </c:pt>
                <c:pt idx="3192">
                  <c:v>61716</c:v>
                </c:pt>
                <c:pt idx="3193">
                  <c:v>61724</c:v>
                </c:pt>
                <c:pt idx="3194">
                  <c:v>61731</c:v>
                </c:pt>
                <c:pt idx="3195">
                  <c:v>61738</c:v>
                </c:pt>
                <c:pt idx="3196">
                  <c:v>61745</c:v>
                </c:pt>
                <c:pt idx="3197">
                  <c:v>61752</c:v>
                </c:pt>
                <c:pt idx="3198">
                  <c:v>61759</c:v>
                </c:pt>
                <c:pt idx="3199">
                  <c:v>61766</c:v>
                </c:pt>
                <c:pt idx="3200">
                  <c:v>61773</c:v>
                </c:pt>
                <c:pt idx="3201">
                  <c:v>61780</c:v>
                </c:pt>
                <c:pt idx="3202">
                  <c:v>61787</c:v>
                </c:pt>
                <c:pt idx="3203">
                  <c:v>61794</c:v>
                </c:pt>
                <c:pt idx="3204">
                  <c:v>61801</c:v>
                </c:pt>
                <c:pt idx="3205">
                  <c:v>61808</c:v>
                </c:pt>
                <c:pt idx="3206">
                  <c:v>61815</c:v>
                </c:pt>
                <c:pt idx="3207">
                  <c:v>61822</c:v>
                </c:pt>
                <c:pt idx="3208">
                  <c:v>61829</c:v>
                </c:pt>
                <c:pt idx="3209">
                  <c:v>61836</c:v>
                </c:pt>
                <c:pt idx="3210">
                  <c:v>61843</c:v>
                </c:pt>
                <c:pt idx="3211">
                  <c:v>61850</c:v>
                </c:pt>
                <c:pt idx="3212">
                  <c:v>61857</c:v>
                </c:pt>
                <c:pt idx="3213">
                  <c:v>61864</c:v>
                </c:pt>
                <c:pt idx="3214">
                  <c:v>61871</c:v>
                </c:pt>
                <c:pt idx="3215">
                  <c:v>61878</c:v>
                </c:pt>
                <c:pt idx="3216">
                  <c:v>61885</c:v>
                </c:pt>
                <c:pt idx="3217">
                  <c:v>61892</c:v>
                </c:pt>
                <c:pt idx="3218">
                  <c:v>61899</c:v>
                </c:pt>
                <c:pt idx="3219">
                  <c:v>61906</c:v>
                </c:pt>
                <c:pt idx="3220">
                  <c:v>61913</c:v>
                </c:pt>
                <c:pt idx="3221">
                  <c:v>61920</c:v>
                </c:pt>
                <c:pt idx="3222">
                  <c:v>61927</c:v>
                </c:pt>
                <c:pt idx="3223">
                  <c:v>61934</c:v>
                </c:pt>
                <c:pt idx="3224">
                  <c:v>61941</c:v>
                </c:pt>
                <c:pt idx="3225">
                  <c:v>61948</c:v>
                </c:pt>
                <c:pt idx="3226">
                  <c:v>61955</c:v>
                </c:pt>
                <c:pt idx="3227">
                  <c:v>61962</c:v>
                </c:pt>
                <c:pt idx="3228">
                  <c:v>61969</c:v>
                </c:pt>
                <c:pt idx="3229">
                  <c:v>61976</c:v>
                </c:pt>
                <c:pt idx="3230">
                  <c:v>61983</c:v>
                </c:pt>
                <c:pt idx="3231">
                  <c:v>61990</c:v>
                </c:pt>
                <c:pt idx="3232">
                  <c:v>61997</c:v>
                </c:pt>
                <c:pt idx="3233">
                  <c:v>62004</c:v>
                </c:pt>
                <c:pt idx="3234">
                  <c:v>62011</c:v>
                </c:pt>
                <c:pt idx="3235">
                  <c:v>62018</c:v>
                </c:pt>
                <c:pt idx="3236">
                  <c:v>62025</c:v>
                </c:pt>
                <c:pt idx="3237">
                  <c:v>62032</c:v>
                </c:pt>
                <c:pt idx="3238">
                  <c:v>62039</c:v>
                </c:pt>
                <c:pt idx="3239">
                  <c:v>62046</c:v>
                </c:pt>
                <c:pt idx="3240">
                  <c:v>62053</c:v>
                </c:pt>
                <c:pt idx="3241">
                  <c:v>62060</c:v>
                </c:pt>
                <c:pt idx="3242">
                  <c:v>62067</c:v>
                </c:pt>
                <c:pt idx="3243">
                  <c:v>62074</c:v>
                </c:pt>
                <c:pt idx="3244">
                  <c:v>62081</c:v>
                </c:pt>
                <c:pt idx="3245">
                  <c:v>62089</c:v>
                </c:pt>
                <c:pt idx="3246">
                  <c:v>62096</c:v>
                </c:pt>
                <c:pt idx="3247">
                  <c:v>62103</c:v>
                </c:pt>
                <c:pt idx="3248">
                  <c:v>62110</c:v>
                </c:pt>
                <c:pt idx="3249">
                  <c:v>62117</c:v>
                </c:pt>
                <c:pt idx="3250">
                  <c:v>62124</c:v>
                </c:pt>
                <c:pt idx="3251">
                  <c:v>62131</c:v>
                </c:pt>
                <c:pt idx="3252">
                  <c:v>62138</c:v>
                </c:pt>
                <c:pt idx="3253">
                  <c:v>62145</c:v>
                </c:pt>
                <c:pt idx="3254">
                  <c:v>62152</c:v>
                </c:pt>
                <c:pt idx="3255">
                  <c:v>62159</c:v>
                </c:pt>
                <c:pt idx="3256">
                  <c:v>62166</c:v>
                </c:pt>
                <c:pt idx="3257">
                  <c:v>62173</c:v>
                </c:pt>
                <c:pt idx="3258">
                  <c:v>62184</c:v>
                </c:pt>
                <c:pt idx="3259">
                  <c:v>62191</c:v>
                </c:pt>
                <c:pt idx="3260">
                  <c:v>62198</c:v>
                </c:pt>
                <c:pt idx="3261">
                  <c:v>62205</c:v>
                </c:pt>
                <c:pt idx="3262">
                  <c:v>62212</c:v>
                </c:pt>
                <c:pt idx="3263">
                  <c:v>62219</c:v>
                </c:pt>
                <c:pt idx="3264">
                  <c:v>62226</c:v>
                </c:pt>
                <c:pt idx="3265">
                  <c:v>62233</c:v>
                </c:pt>
                <c:pt idx="3266">
                  <c:v>62240</c:v>
                </c:pt>
                <c:pt idx="3267">
                  <c:v>62247</c:v>
                </c:pt>
                <c:pt idx="3268">
                  <c:v>62254</c:v>
                </c:pt>
                <c:pt idx="3269">
                  <c:v>62261</c:v>
                </c:pt>
                <c:pt idx="3270">
                  <c:v>62268</c:v>
                </c:pt>
                <c:pt idx="3271">
                  <c:v>62275</c:v>
                </c:pt>
                <c:pt idx="3272">
                  <c:v>62282</c:v>
                </c:pt>
                <c:pt idx="3273">
                  <c:v>62289</c:v>
                </c:pt>
                <c:pt idx="3274">
                  <c:v>62296</c:v>
                </c:pt>
                <c:pt idx="3275">
                  <c:v>62303</c:v>
                </c:pt>
                <c:pt idx="3276">
                  <c:v>62310</c:v>
                </c:pt>
                <c:pt idx="3277">
                  <c:v>62317</c:v>
                </c:pt>
                <c:pt idx="3278">
                  <c:v>62324</c:v>
                </c:pt>
                <c:pt idx="3279">
                  <c:v>62331</c:v>
                </c:pt>
                <c:pt idx="3280">
                  <c:v>62338</c:v>
                </c:pt>
                <c:pt idx="3281">
                  <c:v>62345</c:v>
                </c:pt>
                <c:pt idx="3282">
                  <c:v>62352</c:v>
                </c:pt>
                <c:pt idx="3283">
                  <c:v>62359</c:v>
                </c:pt>
                <c:pt idx="3284">
                  <c:v>62366</c:v>
                </c:pt>
                <c:pt idx="3285">
                  <c:v>62373</c:v>
                </c:pt>
                <c:pt idx="3286">
                  <c:v>62380</c:v>
                </c:pt>
                <c:pt idx="3287">
                  <c:v>62387</c:v>
                </c:pt>
                <c:pt idx="3288">
                  <c:v>62394</c:v>
                </c:pt>
                <c:pt idx="3289">
                  <c:v>62401</c:v>
                </c:pt>
                <c:pt idx="3290">
                  <c:v>62408</c:v>
                </c:pt>
                <c:pt idx="3291">
                  <c:v>62415</c:v>
                </c:pt>
                <c:pt idx="3292">
                  <c:v>62422</c:v>
                </c:pt>
                <c:pt idx="3293">
                  <c:v>62429</c:v>
                </c:pt>
                <c:pt idx="3294">
                  <c:v>62436</c:v>
                </c:pt>
                <c:pt idx="3295">
                  <c:v>62443</c:v>
                </c:pt>
                <c:pt idx="3296">
                  <c:v>62450</c:v>
                </c:pt>
                <c:pt idx="3297">
                  <c:v>62457</c:v>
                </c:pt>
                <c:pt idx="3298">
                  <c:v>62464</c:v>
                </c:pt>
                <c:pt idx="3299">
                  <c:v>62471</c:v>
                </c:pt>
                <c:pt idx="3300">
                  <c:v>62478</c:v>
                </c:pt>
                <c:pt idx="3301">
                  <c:v>62485</c:v>
                </c:pt>
                <c:pt idx="3302">
                  <c:v>62492</c:v>
                </c:pt>
                <c:pt idx="3303">
                  <c:v>62499</c:v>
                </c:pt>
                <c:pt idx="3304">
                  <c:v>62506</c:v>
                </c:pt>
                <c:pt idx="3305">
                  <c:v>62513</c:v>
                </c:pt>
                <c:pt idx="3306">
                  <c:v>62520</c:v>
                </c:pt>
                <c:pt idx="3307">
                  <c:v>62527</c:v>
                </c:pt>
                <c:pt idx="3308">
                  <c:v>62534</c:v>
                </c:pt>
                <c:pt idx="3309">
                  <c:v>62541</c:v>
                </c:pt>
                <c:pt idx="3310">
                  <c:v>62548</c:v>
                </c:pt>
                <c:pt idx="3311">
                  <c:v>62555</c:v>
                </c:pt>
                <c:pt idx="3312">
                  <c:v>62562</c:v>
                </c:pt>
                <c:pt idx="3313">
                  <c:v>62569</c:v>
                </c:pt>
                <c:pt idx="3314">
                  <c:v>62576</c:v>
                </c:pt>
                <c:pt idx="3315">
                  <c:v>62583</c:v>
                </c:pt>
                <c:pt idx="3316">
                  <c:v>62590</c:v>
                </c:pt>
                <c:pt idx="3317">
                  <c:v>62597</c:v>
                </c:pt>
                <c:pt idx="3318">
                  <c:v>62604</c:v>
                </c:pt>
                <c:pt idx="3319">
                  <c:v>62611</c:v>
                </c:pt>
                <c:pt idx="3320">
                  <c:v>62618</c:v>
                </c:pt>
                <c:pt idx="3321">
                  <c:v>62625</c:v>
                </c:pt>
                <c:pt idx="3322">
                  <c:v>62632</c:v>
                </c:pt>
                <c:pt idx="3323">
                  <c:v>62639</c:v>
                </c:pt>
                <c:pt idx="3324">
                  <c:v>62646</c:v>
                </c:pt>
                <c:pt idx="3325">
                  <c:v>62653</c:v>
                </c:pt>
                <c:pt idx="3326">
                  <c:v>62660</c:v>
                </c:pt>
                <c:pt idx="3327">
                  <c:v>62667</c:v>
                </c:pt>
                <c:pt idx="3328">
                  <c:v>62674</c:v>
                </c:pt>
                <c:pt idx="3329">
                  <c:v>62681</c:v>
                </c:pt>
                <c:pt idx="3330">
                  <c:v>62688</c:v>
                </c:pt>
                <c:pt idx="3331">
                  <c:v>62695</c:v>
                </c:pt>
                <c:pt idx="3332">
                  <c:v>62702</c:v>
                </c:pt>
                <c:pt idx="3333">
                  <c:v>62709</c:v>
                </c:pt>
                <c:pt idx="3334">
                  <c:v>62716</c:v>
                </c:pt>
                <c:pt idx="3335">
                  <c:v>62723</c:v>
                </c:pt>
                <c:pt idx="3336">
                  <c:v>62730</c:v>
                </c:pt>
                <c:pt idx="3337">
                  <c:v>62737</c:v>
                </c:pt>
                <c:pt idx="3338">
                  <c:v>62744</c:v>
                </c:pt>
                <c:pt idx="3339">
                  <c:v>62751</c:v>
                </c:pt>
                <c:pt idx="3340">
                  <c:v>62758</c:v>
                </c:pt>
                <c:pt idx="3341">
                  <c:v>62765</c:v>
                </c:pt>
                <c:pt idx="3342">
                  <c:v>62772</c:v>
                </c:pt>
                <c:pt idx="3343">
                  <c:v>62779</c:v>
                </c:pt>
                <c:pt idx="3344">
                  <c:v>62786</c:v>
                </c:pt>
                <c:pt idx="3345">
                  <c:v>62793</c:v>
                </c:pt>
                <c:pt idx="3346">
                  <c:v>62800</c:v>
                </c:pt>
                <c:pt idx="3347">
                  <c:v>62807</c:v>
                </c:pt>
                <c:pt idx="3348">
                  <c:v>62814</c:v>
                </c:pt>
                <c:pt idx="3349">
                  <c:v>62821</c:v>
                </c:pt>
                <c:pt idx="3350">
                  <c:v>62828</c:v>
                </c:pt>
                <c:pt idx="3351">
                  <c:v>62835</c:v>
                </c:pt>
                <c:pt idx="3352">
                  <c:v>62842</c:v>
                </c:pt>
                <c:pt idx="3353">
                  <c:v>62849</c:v>
                </c:pt>
                <c:pt idx="3354">
                  <c:v>62856</c:v>
                </c:pt>
                <c:pt idx="3355">
                  <c:v>62863</c:v>
                </c:pt>
                <c:pt idx="3356">
                  <c:v>62870</c:v>
                </c:pt>
                <c:pt idx="3357">
                  <c:v>62877</c:v>
                </c:pt>
                <c:pt idx="3358">
                  <c:v>62884</c:v>
                </c:pt>
                <c:pt idx="3359">
                  <c:v>62891</c:v>
                </c:pt>
                <c:pt idx="3360">
                  <c:v>62898</c:v>
                </c:pt>
                <c:pt idx="3361">
                  <c:v>62905</c:v>
                </c:pt>
                <c:pt idx="3362">
                  <c:v>62912</c:v>
                </c:pt>
                <c:pt idx="3363">
                  <c:v>62919</c:v>
                </c:pt>
                <c:pt idx="3364">
                  <c:v>62926</c:v>
                </c:pt>
                <c:pt idx="3365">
                  <c:v>62933</c:v>
                </c:pt>
                <c:pt idx="3366">
                  <c:v>62940</c:v>
                </c:pt>
                <c:pt idx="3367">
                  <c:v>62947</c:v>
                </c:pt>
                <c:pt idx="3368">
                  <c:v>62954</c:v>
                </c:pt>
                <c:pt idx="3369">
                  <c:v>62961</c:v>
                </c:pt>
                <c:pt idx="3370">
                  <c:v>62968</c:v>
                </c:pt>
                <c:pt idx="3371">
                  <c:v>62975</c:v>
                </c:pt>
                <c:pt idx="3372">
                  <c:v>62982</c:v>
                </c:pt>
                <c:pt idx="3373">
                  <c:v>62989</c:v>
                </c:pt>
                <c:pt idx="3374">
                  <c:v>62996</c:v>
                </c:pt>
                <c:pt idx="3375">
                  <c:v>63003</c:v>
                </c:pt>
                <c:pt idx="3376">
                  <c:v>63010</c:v>
                </c:pt>
                <c:pt idx="3377">
                  <c:v>63017</c:v>
                </c:pt>
                <c:pt idx="3378">
                  <c:v>63024</c:v>
                </c:pt>
                <c:pt idx="3379">
                  <c:v>63031</c:v>
                </c:pt>
                <c:pt idx="3380">
                  <c:v>63038</c:v>
                </c:pt>
                <c:pt idx="3381">
                  <c:v>63045</c:v>
                </c:pt>
                <c:pt idx="3382">
                  <c:v>63052</c:v>
                </c:pt>
                <c:pt idx="3383">
                  <c:v>63059</c:v>
                </c:pt>
                <c:pt idx="3384">
                  <c:v>63066</c:v>
                </c:pt>
                <c:pt idx="3385">
                  <c:v>63073</c:v>
                </c:pt>
                <c:pt idx="3386">
                  <c:v>63080</c:v>
                </c:pt>
                <c:pt idx="3387">
                  <c:v>63087</c:v>
                </c:pt>
                <c:pt idx="3388">
                  <c:v>63094</c:v>
                </c:pt>
                <c:pt idx="3389">
                  <c:v>63101</c:v>
                </c:pt>
                <c:pt idx="3390">
                  <c:v>63108</c:v>
                </c:pt>
                <c:pt idx="3391">
                  <c:v>63115</c:v>
                </c:pt>
                <c:pt idx="3392">
                  <c:v>63122</c:v>
                </c:pt>
                <c:pt idx="3393">
                  <c:v>63129</c:v>
                </c:pt>
                <c:pt idx="3394">
                  <c:v>63136</c:v>
                </c:pt>
                <c:pt idx="3395">
                  <c:v>63143</c:v>
                </c:pt>
                <c:pt idx="3396">
                  <c:v>63150</c:v>
                </c:pt>
                <c:pt idx="3397">
                  <c:v>63157</c:v>
                </c:pt>
                <c:pt idx="3398">
                  <c:v>63164</c:v>
                </c:pt>
                <c:pt idx="3399">
                  <c:v>63171</c:v>
                </c:pt>
                <c:pt idx="3400">
                  <c:v>63178</c:v>
                </c:pt>
                <c:pt idx="3401">
                  <c:v>63186</c:v>
                </c:pt>
                <c:pt idx="3402">
                  <c:v>63193</c:v>
                </c:pt>
                <c:pt idx="3403">
                  <c:v>63200</c:v>
                </c:pt>
                <c:pt idx="3404">
                  <c:v>63207</c:v>
                </c:pt>
                <c:pt idx="3405">
                  <c:v>63214</c:v>
                </c:pt>
                <c:pt idx="3406">
                  <c:v>63221</c:v>
                </c:pt>
                <c:pt idx="3407">
                  <c:v>63228</c:v>
                </c:pt>
                <c:pt idx="3408">
                  <c:v>63235</c:v>
                </c:pt>
                <c:pt idx="3409">
                  <c:v>63242</c:v>
                </c:pt>
                <c:pt idx="3410">
                  <c:v>63249</c:v>
                </c:pt>
                <c:pt idx="3411">
                  <c:v>63256</c:v>
                </c:pt>
                <c:pt idx="3412">
                  <c:v>63263</c:v>
                </c:pt>
                <c:pt idx="3413">
                  <c:v>63270</c:v>
                </c:pt>
                <c:pt idx="3414">
                  <c:v>63277</c:v>
                </c:pt>
                <c:pt idx="3415">
                  <c:v>63284</c:v>
                </c:pt>
                <c:pt idx="3416">
                  <c:v>63291</c:v>
                </c:pt>
                <c:pt idx="3417">
                  <c:v>63298</c:v>
                </c:pt>
                <c:pt idx="3418">
                  <c:v>63305</c:v>
                </c:pt>
                <c:pt idx="3419">
                  <c:v>63312</c:v>
                </c:pt>
                <c:pt idx="3420">
                  <c:v>63319</c:v>
                </c:pt>
                <c:pt idx="3421">
                  <c:v>63326</c:v>
                </c:pt>
                <c:pt idx="3422">
                  <c:v>63333</c:v>
                </c:pt>
                <c:pt idx="3423">
                  <c:v>63340</c:v>
                </c:pt>
                <c:pt idx="3424">
                  <c:v>63347</c:v>
                </c:pt>
                <c:pt idx="3425">
                  <c:v>63354</c:v>
                </c:pt>
                <c:pt idx="3426">
                  <c:v>63361</c:v>
                </c:pt>
                <c:pt idx="3427">
                  <c:v>63368</c:v>
                </c:pt>
                <c:pt idx="3428">
                  <c:v>63375</c:v>
                </c:pt>
                <c:pt idx="3429">
                  <c:v>63382</c:v>
                </c:pt>
                <c:pt idx="3430">
                  <c:v>63389</c:v>
                </c:pt>
                <c:pt idx="3431">
                  <c:v>63396</c:v>
                </c:pt>
                <c:pt idx="3432">
                  <c:v>63403</c:v>
                </c:pt>
                <c:pt idx="3433">
                  <c:v>63410</c:v>
                </c:pt>
                <c:pt idx="3434">
                  <c:v>63417</c:v>
                </c:pt>
                <c:pt idx="3435">
                  <c:v>63424</c:v>
                </c:pt>
                <c:pt idx="3436">
                  <c:v>63431</c:v>
                </c:pt>
                <c:pt idx="3437">
                  <c:v>63438</c:v>
                </c:pt>
                <c:pt idx="3438">
                  <c:v>63445</c:v>
                </c:pt>
                <c:pt idx="3439">
                  <c:v>63452</c:v>
                </c:pt>
                <c:pt idx="3440">
                  <c:v>63459</c:v>
                </c:pt>
                <c:pt idx="3441">
                  <c:v>63466</c:v>
                </c:pt>
                <c:pt idx="3442">
                  <c:v>63473</c:v>
                </c:pt>
                <c:pt idx="3443">
                  <c:v>63480</c:v>
                </c:pt>
                <c:pt idx="3444">
                  <c:v>63487</c:v>
                </c:pt>
                <c:pt idx="3445">
                  <c:v>63494</c:v>
                </c:pt>
                <c:pt idx="3446">
                  <c:v>63501</c:v>
                </c:pt>
                <c:pt idx="3447">
                  <c:v>63508</c:v>
                </c:pt>
                <c:pt idx="3448">
                  <c:v>63515</c:v>
                </c:pt>
                <c:pt idx="3449">
                  <c:v>63522</c:v>
                </c:pt>
                <c:pt idx="3450">
                  <c:v>63529</c:v>
                </c:pt>
                <c:pt idx="3451">
                  <c:v>63536</c:v>
                </c:pt>
                <c:pt idx="3452">
                  <c:v>63543</c:v>
                </c:pt>
                <c:pt idx="3453">
                  <c:v>63550</c:v>
                </c:pt>
                <c:pt idx="3454">
                  <c:v>63557</c:v>
                </c:pt>
                <c:pt idx="3455">
                  <c:v>63564</c:v>
                </c:pt>
                <c:pt idx="3456">
                  <c:v>63571</c:v>
                </c:pt>
                <c:pt idx="3457">
                  <c:v>63578</c:v>
                </c:pt>
                <c:pt idx="3458">
                  <c:v>63585</c:v>
                </c:pt>
                <c:pt idx="3459">
                  <c:v>63592</c:v>
                </c:pt>
                <c:pt idx="3460">
                  <c:v>63599</c:v>
                </c:pt>
                <c:pt idx="3461">
                  <c:v>63606</c:v>
                </c:pt>
                <c:pt idx="3462">
                  <c:v>63613</c:v>
                </c:pt>
                <c:pt idx="3463">
                  <c:v>63620</c:v>
                </c:pt>
                <c:pt idx="3464">
                  <c:v>63627</c:v>
                </c:pt>
                <c:pt idx="3465">
                  <c:v>63634</c:v>
                </c:pt>
                <c:pt idx="3466">
                  <c:v>63641</c:v>
                </c:pt>
                <c:pt idx="3467">
                  <c:v>63648</c:v>
                </c:pt>
                <c:pt idx="3468">
                  <c:v>63655</c:v>
                </c:pt>
                <c:pt idx="3469">
                  <c:v>63662</c:v>
                </c:pt>
                <c:pt idx="3470">
                  <c:v>63669</c:v>
                </c:pt>
                <c:pt idx="3471">
                  <c:v>63676</c:v>
                </c:pt>
                <c:pt idx="3472">
                  <c:v>63683</c:v>
                </c:pt>
                <c:pt idx="3473">
                  <c:v>63690</c:v>
                </c:pt>
                <c:pt idx="3474">
                  <c:v>63697</c:v>
                </c:pt>
                <c:pt idx="3475">
                  <c:v>63704</c:v>
                </c:pt>
                <c:pt idx="3476">
                  <c:v>63711</c:v>
                </c:pt>
                <c:pt idx="3477">
                  <c:v>63718</c:v>
                </c:pt>
                <c:pt idx="3478">
                  <c:v>63725</c:v>
                </c:pt>
                <c:pt idx="3479">
                  <c:v>63732</c:v>
                </c:pt>
                <c:pt idx="3480">
                  <c:v>63739</c:v>
                </c:pt>
                <c:pt idx="3481">
                  <c:v>63746</c:v>
                </c:pt>
                <c:pt idx="3482">
                  <c:v>63753</c:v>
                </c:pt>
                <c:pt idx="3483">
                  <c:v>63760</c:v>
                </c:pt>
                <c:pt idx="3484">
                  <c:v>63767</c:v>
                </c:pt>
                <c:pt idx="3485">
                  <c:v>63774</c:v>
                </c:pt>
                <c:pt idx="3486">
                  <c:v>63781</c:v>
                </c:pt>
                <c:pt idx="3487">
                  <c:v>63788</c:v>
                </c:pt>
                <c:pt idx="3488">
                  <c:v>63795</c:v>
                </c:pt>
                <c:pt idx="3489">
                  <c:v>63802</c:v>
                </c:pt>
                <c:pt idx="3490">
                  <c:v>63809</c:v>
                </c:pt>
                <c:pt idx="3491">
                  <c:v>63816</c:v>
                </c:pt>
                <c:pt idx="3492">
                  <c:v>63823</c:v>
                </c:pt>
                <c:pt idx="3493">
                  <c:v>63830</c:v>
                </c:pt>
                <c:pt idx="3494">
                  <c:v>63837</c:v>
                </c:pt>
                <c:pt idx="3495">
                  <c:v>63844</c:v>
                </c:pt>
                <c:pt idx="3496">
                  <c:v>63851</c:v>
                </c:pt>
                <c:pt idx="3497">
                  <c:v>63858</c:v>
                </c:pt>
                <c:pt idx="3498">
                  <c:v>63865</c:v>
                </c:pt>
                <c:pt idx="3499">
                  <c:v>63872</c:v>
                </c:pt>
                <c:pt idx="3500">
                  <c:v>63879</c:v>
                </c:pt>
                <c:pt idx="3501">
                  <c:v>63886</c:v>
                </c:pt>
                <c:pt idx="3502">
                  <c:v>63893</c:v>
                </c:pt>
                <c:pt idx="3503">
                  <c:v>63900</c:v>
                </c:pt>
                <c:pt idx="3504">
                  <c:v>63907</c:v>
                </c:pt>
                <c:pt idx="3505">
                  <c:v>63915</c:v>
                </c:pt>
                <c:pt idx="3506">
                  <c:v>63922</c:v>
                </c:pt>
                <c:pt idx="3507">
                  <c:v>63929</c:v>
                </c:pt>
                <c:pt idx="3508">
                  <c:v>63936</c:v>
                </c:pt>
                <c:pt idx="3509">
                  <c:v>63943</c:v>
                </c:pt>
                <c:pt idx="3510">
                  <c:v>63950</c:v>
                </c:pt>
                <c:pt idx="3511">
                  <c:v>63957</c:v>
                </c:pt>
                <c:pt idx="3512">
                  <c:v>63964</c:v>
                </c:pt>
                <c:pt idx="3513">
                  <c:v>63971</c:v>
                </c:pt>
                <c:pt idx="3514">
                  <c:v>63978</c:v>
                </c:pt>
                <c:pt idx="3515">
                  <c:v>63985</c:v>
                </c:pt>
                <c:pt idx="3516">
                  <c:v>63992</c:v>
                </c:pt>
                <c:pt idx="3517">
                  <c:v>63999</c:v>
                </c:pt>
                <c:pt idx="3518">
                  <c:v>64006</c:v>
                </c:pt>
                <c:pt idx="3519">
                  <c:v>64013</c:v>
                </c:pt>
                <c:pt idx="3520">
                  <c:v>64020</c:v>
                </c:pt>
                <c:pt idx="3521">
                  <c:v>64027</c:v>
                </c:pt>
                <c:pt idx="3522">
                  <c:v>64034</c:v>
                </c:pt>
                <c:pt idx="3523">
                  <c:v>64041</c:v>
                </c:pt>
                <c:pt idx="3524">
                  <c:v>64048</c:v>
                </c:pt>
                <c:pt idx="3525">
                  <c:v>64055</c:v>
                </c:pt>
                <c:pt idx="3526">
                  <c:v>64062</c:v>
                </c:pt>
                <c:pt idx="3527">
                  <c:v>64069</c:v>
                </c:pt>
                <c:pt idx="3528">
                  <c:v>64076</c:v>
                </c:pt>
                <c:pt idx="3529">
                  <c:v>64083</c:v>
                </c:pt>
                <c:pt idx="3530">
                  <c:v>64090</c:v>
                </c:pt>
                <c:pt idx="3531">
                  <c:v>64097</c:v>
                </c:pt>
                <c:pt idx="3532">
                  <c:v>64104</c:v>
                </c:pt>
                <c:pt idx="3533">
                  <c:v>64111</c:v>
                </c:pt>
              </c:numCache>
            </c:numRef>
          </c:cat>
          <c:val>
            <c:numRef>
              <c:f>'Monitor (2)'!$AA$19:$AA$3552</c:f>
              <c:numCache>
                <c:formatCode>0.0000%</c:formatCode>
                <c:ptCount val="3534"/>
                <c:pt idx="0">
                  <c:v>6.2144305531519617E-3</c:v>
                </c:pt>
                <c:pt idx="1">
                  <c:v>6.2168407653713977E-3</c:v>
                </c:pt>
                <c:pt idx="2">
                  <c:v>6.2213435351532453E-3</c:v>
                </c:pt>
                <c:pt idx="3">
                  <c:v>6.224800026113364E-3</c:v>
                </c:pt>
                <c:pt idx="4">
                  <c:v>6.228947815427599E-3</c:v>
                </c:pt>
                <c:pt idx="5">
                  <c:v>6.2337869029338577E-3</c:v>
                </c:pt>
                <c:pt idx="6">
                  <c:v>6.2458762820372113E-3</c:v>
                </c:pt>
                <c:pt idx="7">
                  <c:v>6.2600562365000556E-3</c:v>
                </c:pt>
                <c:pt idx="8">
                  <c:v>6.2683518158579421E-3</c:v>
                </c:pt>
                <c:pt idx="9">
                  <c:v>6.2773386937320375E-3</c:v>
                </c:pt>
                <c:pt idx="10">
                  <c:v>6.287016870203388E-3</c:v>
                </c:pt>
                <c:pt idx="11">
                  <c:v>6.3087865918750232E-3</c:v>
                </c:pt>
                <c:pt idx="12">
                  <c:v>6.3326425626286653E-3</c:v>
                </c:pt>
                <c:pt idx="13">
                  <c:v>6.3457772327346618E-3</c:v>
                </c:pt>
                <c:pt idx="14">
                  <c:v>6.3596032017620985E-3</c:v>
                </c:pt>
                <c:pt idx="15">
                  <c:v>6.3741204697920217E-3</c:v>
                </c:pt>
                <c:pt idx="16">
                  <c:v>6.4055717474568548E-3</c:v>
                </c:pt>
                <c:pt idx="17">
                  <c:v>6.4391025338006447E-3</c:v>
                </c:pt>
                <c:pt idx="18">
                  <c:v>6.4570762982207874E-3</c:v>
                </c:pt>
                <c:pt idx="19">
                  <c:v>6.4757413622107407E-3</c:v>
                </c:pt>
                <c:pt idx="20">
                  <c:v>6.495097725932597E-3</c:v>
                </c:pt>
                <c:pt idx="21">
                  <c:v>6.5362318296128636E-3</c:v>
                </c:pt>
                <c:pt idx="22">
                  <c:v>6.5792596315406016E-3</c:v>
                </c:pt>
                <c:pt idx="23">
                  <c:v>6.6010132070370986E-3</c:v>
                </c:pt>
                <c:pt idx="24">
                  <c:v>6.6223987944080687E-3</c:v>
                </c:pt>
                <c:pt idx="25">
                  <c:v>6.6434163935724655E-3</c:v>
                </c:pt>
                <c:pt idx="26">
                  <c:v>6.6843473727151723E-3</c:v>
                </c:pt>
                <c:pt idx="27">
                  <c:v>6.7238069075159501E-3</c:v>
                </c:pt>
                <c:pt idx="28">
                  <c:v>6.7429845649991105E-3</c:v>
                </c:pt>
                <c:pt idx="29">
                  <c:v>6.7617942338704662E-3</c:v>
                </c:pt>
                <c:pt idx="30">
                  <c:v>6.7802359142110635E-3</c:v>
                </c:pt>
                <c:pt idx="31">
                  <c:v>6.8160199242913357E-3</c:v>
                </c:pt>
                <c:pt idx="32">
                  <c:v>6.8503227486449436E-3</c:v>
                </c:pt>
                <c:pt idx="33">
                  <c:v>6.8669244851971012E-3</c:v>
                </c:pt>
                <c:pt idx="34">
                  <c:v>6.8831582328943153E-3</c:v>
                </c:pt>
                <c:pt idx="35">
                  <c:v>6.8990239916555396E-3</c:v>
                </c:pt>
                <c:pt idx="36">
                  <c:v>6.9296604368481365E-3</c:v>
                </c:pt>
                <c:pt idx="37">
                  <c:v>6.9588071361248449E-3</c:v>
                </c:pt>
                <c:pt idx="38">
                  <c:v>6.9728329493956576E-3</c:v>
                </c:pt>
                <c:pt idx="39">
                  <c:v>6.9864907734062953E-3</c:v>
                </c:pt>
                <c:pt idx="40">
                  <c:v>6.9997806082378045E-3</c:v>
                </c:pt>
                <c:pt idx="41">
                  <c:v>7.0252688597856796E-3</c:v>
                </c:pt>
                <c:pt idx="42">
                  <c:v>7.0492600539895367E-3</c:v>
                </c:pt>
                <c:pt idx="43">
                  <c:v>7.0607477745998626E-3</c:v>
                </c:pt>
                <c:pt idx="44">
                  <c:v>7.0720566696713671E-3</c:v>
                </c:pt>
                <c:pt idx="45">
                  <c:v>7.083224571688973E-3</c:v>
                </c:pt>
                <c:pt idx="46">
                  <c:v>7.1106471388612813E-3</c:v>
                </c:pt>
                <c:pt idx="47">
                  <c:v>7.1369491882378178E-3</c:v>
                </c:pt>
                <c:pt idx="48">
                  <c:v>7.147271132661448E-3</c:v>
                </c:pt>
                <c:pt idx="49">
                  <c:v>7.1574520841122258E-3</c:v>
                </c:pt>
                <c:pt idx="50">
                  <c:v>7.1774851461329598E-3</c:v>
                </c:pt>
                <c:pt idx="51">
                  <c:v>7.1967659597815814E-3</c:v>
                </c:pt>
                <c:pt idx="52">
                  <c:v>7.2062419461249583E-3</c:v>
                </c:pt>
                <c:pt idx="53">
                  <c:v>7.2155769394144365E-3</c:v>
                </c:pt>
                <c:pt idx="54">
                  <c:v>7.2247709395689697E-3</c:v>
                </c:pt>
                <c:pt idx="55">
                  <c:v>7.2428326805103662E-3</c:v>
                </c:pt>
                <c:pt idx="56">
                  <c:v>7.2601370095670692E-3</c:v>
                </c:pt>
                <c:pt idx="57">
                  <c:v>7.2686260442900164E-3</c:v>
                </c:pt>
                <c:pt idx="58">
                  <c:v>7.2769740858780185E-3</c:v>
                </c:pt>
                <c:pt idx="59">
                  <c:v>7.2851811343310757E-3</c:v>
                </c:pt>
                <c:pt idx="60">
                  <c:v>7.3012713000049825E-3</c:v>
                </c:pt>
                <c:pt idx="61">
                  <c:v>7.3165993966317622E-3</c:v>
                </c:pt>
                <c:pt idx="62">
                  <c:v>7.3241014792480019E-3</c:v>
                </c:pt>
                <c:pt idx="63">
                  <c:v>7.3314625687292967E-3</c:v>
                </c:pt>
                <c:pt idx="64">
                  <c:v>7.3386826649135539E-3</c:v>
                </c:pt>
                <c:pt idx="65">
                  <c:v>7.3536474093431154E-3</c:v>
                </c:pt>
                <c:pt idx="66">
                  <c:v>7.3696326824079783E-3</c:v>
                </c:pt>
                <c:pt idx="67">
                  <c:v>7.3784048275937764E-3</c:v>
                </c:pt>
                <c:pt idx="68">
                  <c:v>7.3876002334150037E-3</c:v>
                </c:pt>
                <c:pt idx="69">
                  <c:v>7.3972188997906141E-3</c:v>
                </c:pt>
                <c:pt idx="70">
                  <c:v>7.4180178552973883E-3</c:v>
                </c:pt>
                <c:pt idx="71">
                  <c:v>7.4399261727009502E-3</c:v>
                </c:pt>
                <c:pt idx="72">
                  <c:v>7.4516611428210311E-3</c:v>
                </c:pt>
                <c:pt idx="73">
                  <c:v>7.4638193739007264E-3</c:v>
                </c:pt>
                <c:pt idx="74">
                  <c:v>7.4764008657779435E-3</c:v>
                </c:pt>
                <c:pt idx="75">
                  <c:v>7.503128952388213E-3</c:v>
                </c:pt>
                <c:pt idx="76">
                  <c:v>7.5309594436123728E-3</c:v>
                </c:pt>
                <c:pt idx="77">
                  <c:v>7.5456572407739397E-3</c:v>
                </c:pt>
                <c:pt idx="78">
                  <c:v>7.5607782991382599E-3</c:v>
                </c:pt>
                <c:pt idx="79">
                  <c:v>7.5763226187053334E-3</c:v>
                </c:pt>
                <c:pt idx="80">
                  <c:v>7.6089807440563977E-3</c:v>
                </c:pt>
                <c:pt idx="81">
                  <c:v>7.6427325107031319E-3</c:v>
                </c:pt>
                <c:pt idx="82">
                  <c:v>7.6603931374186196E-3</c:v>
                </c:pt>
                <c:pt idx="83">
                  <c:v>7.6784770256610457E-3</c:v>
                </c:pt>
                <c:pt idx="84">
                  <c:v>7.6969841755925028E-3</c:v>
                </c:pt>
                <c:pt idx="85">
                  <c:v>7.7355732844948868E-3</c:v>
                </c:pt>
                <c:pt idx="86">
                  <c:v>7.7751037869311368E-3</c:v>
                </c:pt>
                <c:pt idx="87">
                  <c:v>7.7948776092662264E-3</c:v>
                </c:pt>
                <c:pt idx="88">
                  <c:v>7.8142250566815008E-3</c:v>
                </c:pt>
                <c:pt idx="89">
                  <c:v>7.8331461290959137E-3</c:v>
                </c:pt>
                <c:pt idx="90">
                  <c:v>7.869736695985674E-3</c:v>
                </c:pt>
                <c:pt idx="91">
                  <c:v>7.9045666674482096E-3</c:v>
                </c:pt>
                <c:pt idx="92">
                  <c:v>7.9213558639668058E-3</c:v>
                </c:pt>
                <c:pt idx="93">
                  <c:v>7.9377186849982628E-3</c:v>
                </c:pt>
                <c:pt idx="94">
                  <c:v>7.9536551307046732E-3</c:v>
                </c:pt>
                <c:pt idx="95">
                  <c:v>7.9842814179076349E-3</c:v>
                </c:pt>
                <c:pt idx="96">
                  <c:v>8.0131371580915989E-3</c:v>
                </c:pt>
                <c:pt idx="97">
                  <c:v>8.0269417257949893E-3</c:v>
                </c:pt>
                <c:pt idx="98">
                  <c:v>8.0403199177681017E-3</c:v>
                </c:pt>
                <c:pt idx="99">
                  <c:v>8.0532717340109361E-3</c:v>
                </c:pt>
                <c:pt idx="100">
                  <c:v>8.0779328821933838E-3</c:v>
                </c:pt>
                <c:pt idx="101">
                  <c:v>8.1008152400585676E-3</c:v>
                </c:pt>
                <c:pt idx="102">
                  <c:v>8.1116351766774564E-3</c:v>
                </c:pt>
                <c:pt idx="103">
                  <c:v>8.1220287373229283E-3</c:v>
                </c:pt>
                <c:pt idx="104">
                  <c:v>8.1319959217518445E-3</c:v>
                </c:pt>
                <c:pt idx="105">
                  <c:v>8.1506910405663539E-3</c:v>
                </c:pt>
                <c:pt idx="106">
                  <c:v>8.1676008984366E-3</c:v>
                </c:pt>
                <c:pt idx="107">
                  <c:v>8.175436202187969E-3</c:v>
                </c:pt>
                <c:pt idx="108">
                  <c:v>8.1828556026042332E-3</c:v>
                </c:pt>
                <c:pt idx="109">
                  <c:v>8.1899009920216592E-3</c:v>
                </c:pt>
                <c:pt idx="110">
                  <c:v>8.2029643229220017E-3</c:v>
                </c:pt>
                <c:pt idx="111">
                  <c:v>8.2144471694900467E-3</c:v>
                </c:pt>
                <c:pt idx="112">
                  <c:v>8.2196748687257681E-3</c:v>
                </c:pt>
                <c:pt idx="113">
                  <c:v>8.2245390299251486E-3</c:v>
                </c:pt>
                <c:pt idx="114">
                  <c:v>8.2290396529260956E-3</c:v>
                </c:pt>
                <c:pt idx="115">
                  <c:v>8.2370149843620979E-3</c:v>
                </c:pt>
                <c:pt idx="116">
                  <c:v>8.2434067638370578E-3</c:v>
                </c:pt>
                <c:pt idx="117">
                  <c:v>8.2460896961700225E-3</c:v>
                </c:pt>
                <c:pt idx="118">
                  <c:v>8.2484090903856E-3</c:v>
                </c:pt>
                <c:pt idx="119">
                  <c:v>8.250364946402744E-3</c:v>
                </c:pt>
                <c:pt idx="120">
                  <c:v>8.2532514770698277E-3</c:v>
                </c:pt>
                <c:pt idx="121">
                  <c:v>8.2545529885680313E-3</c:v>
                </c:pt>
                <c:pt idx="122">
                  <c:v>8.2546911536740541E-3</c:v>
                </c:pt>
                <c:pt idx="123">
                  <c:v>8.2544657805816435E-3</c:v>
                </c:pt>
                <c:pt idx="124">
                  <c:v>8.2538768692097531E-3</c:v>
                </c:pt>
                <c:pt idx="125">
                  <c:v>8.2516737939401334E-3</c:v>
                </c:pt>
                <c:pt idx="126">
                  <c:v>8.2478858421430878E-3</c:v>
                </c:pt>
                <c:pt idx="127">
                  <c:v>8.2454792399411225E-3</c:v>
                </c:pt>
                <c:pt idx="128">
                  <c:v>8.2427090995407237E-3</c:v>
                </c:pt>
                <c:pt idx="129">
                  <c:v>8.2322252260906836E-3</c:v>
                </c:pt>
                <c:pt idx="130">
                  <c:v>8.2186261232064517E-3</c:v>
                </c:pt>
                <c:pt idx="131">
                  <c:v>8.2143442172100123E-3</c:v>
                </c:pt>
                <c:pt idx="132">
                  <c:v>8.207263571870238E-3</c:v>
                </c:pt>
                <c:pt idx="133">
                  <c:v>8.2029766340951937E-3</c:v>
                </c:pt>
                <c:pt idx="134">
                  <c:v>8.2027115067484502E-3</c:v>
                </c:pt>
                <c:pt idx="135">
                  <c:v>8.2031158425099893E-3</c:v>
                </c:pt>
                <c:pt idx="136">
                  <c:v>8.204189641379811E-3</c:v>
                </c:pt>
                <c:pt idx="137">
                  <c:v>8.2087533884922514E-3</c:v>
                </c:pt>
                <c:pt idx="138">
                  <c:v>8.2151794677798318E-3</c:v>
                </c:pt>
                <c:pt idx="139">
                  <c:v>8.2196005821910667E-3</c:v>
                </c:pt>
                <c:pt idx="140">
                  <c:v>8.2246911598726768E-3</c:v>
                </c:pt>
                <c:pt idx="141">
                  <c:v>8.2304512006625696E-3</c:v>
                </c:pt>
                <c:pt idx="142">
                  <c:v>8.2443890384657319E-3</c:v>
                </c:pt>
                <c:pt idx="143">
                  <c:v>8.2601859966879854E-3</c:v>
                </c:pt>
                <c:pt idx="144">
                  <c:v>8.269293354072893E-3</c:v>
                </c:pt>
                <c:pt idx="145">
                  <c:v>8.2790701749713147E-3</c:v>
                </c:pt>
                <c:pt idx="146">
                  <c:v>8.2895164593022042E-3</c:v>
                </c:pt>
                <c:pt idx="147">
                  <c:v>8.3128298896647159E-3</c:v>
                </c:pt>
                <c:pt idx="148">
                  <c:v>8.3379962329765966E-3</c:v>
                </c:pt>
                <c:pt idx="149">
                  <c:v>8.3517898357665654E-3</c:v>
                </c:pt>
                <c:pt idx="150">
                  <c:v>8.3663372879438924E-3</c:v>
                </c:pt>
                <c:pt idx="151">
                  <c:v>8.3819761315451213E-3</c:v>
                </c:pt>
                <c:pt idx="152">
                  <c:v>8.4173671830867214E-3</c:v>
                </c:pt>
                <c:pt idx="153">
                  <c:v>8.4562892774686649E-3</c:v>
                </c:pt>
                <c:pt idx="154">
                  <c:v>8.4778070077207168E-3</c:v>
                </c:pt>
                <c:pt idx="155">
                  <c:v>8.5005005159188851E-3</c:v>
                </c:pt>
                <c:pt idx="156">
                  <c:v>8.5243698023063086E-3</c:v>
                </c:pt>
                <c:pt idx="157">
                  <c:v>8.5762291396211214E-3</c:v>
                </c:pt>
                <c:pt idx="158">
                  <c:v>8.6316047338819146E-3</c:v>
                </c:pt>
                <c:pt idx="159">
                  <c:v>8.6613529146195578E-3</c:v>
                </c:pt>
                <c:pt idx="160">
                  <c:v>8.6922768750052892E-3</c:v>
                </c:pt>
                <c:pt idx="161">
                  <c:v>8.7243766155253866E-3</c:v>
                </c:pt>
                <c:pt idx="162">
                  <c:v>8.7927071678151059E-3</c:v>
                </c:pt>
                <c:pt idx="163">
                  <c:v>8.8645333835690732E-3</c:v>
                </c:pt>
                <c:pt idx="164">
                  <c:v>8.9025120288133142E-3</c:v>
                </c:pt>
                <c:pt idx="165">
                  <c:v>8.9416664561370318E-3</c:v>
                </c:pt>
                <c:pt idx="166">
                  <c:v>8.9819966658644113E-3</c:v>
                </c:pt>
                <c:pt idx="167">
                  <c:v>9.0668015752663304E-3</c:v>
                </c:pt>
                <c:pt idx="168">
                  <c:v>9.1550753367530824E-3</c:v>
                </c:pt>
                <c:pt idx="169">
                  <c:v>9.2012844644961955E-3</c:v>
                </c:pt>
                <c:pt idx="170">
                  <c:v>9.2486693772364514E-3</c:v>
                </c:pt>
                <c:pt idx="171">
                  <c:v>9.2967656984255242E-3</c:v>
                </c:pt>
                <c:pt idx="172">
                  <c:v>9.388760331782894E-3</c:v>
                </c:pt>
                <c:pt idx="173">
                  <c:v>9.4749037249697299E-3</c:v>
                </c:pt>
                <c:pt idx="174">
                  <c:v>9.5154120373031059E-3</c:v>
                </c:pt>
                <c:pt idx="175">
                  <c:v>9.5543098707240315E-3</c:v>
                </c:pt>
                <c:pt idx="176">
                  <c:v>9.5915972248272752E-3</c:v>
                </c:pt>
                <c:pt idx="177">
                  <c:v>9.6610593690360531E-3</c:v>
                </c:pt>
                <c:pt idx="178">
                  <c:v>9.7246418380947386E-3</c:v>
                </c:pt>
                <c:pt idx="179">
                  <c:v>9.7538767883964539E-3</c:v>
                </c:pt>
                <c:pt idx="180">
                  <c:v>9.78150125670596E-3</c:v>
                </c:pt>
                <c:pt idx="181">
                  <c:v>9.8075152426990719E-3</c:v>
                </c:pt>
                <c:pt idx="182">
                  <c:v>9.8544409808195201E-3</c:v>
                </c:pt>
                <c:pt idx="183">
                  <c:v>9.8954663563755041E-3</c:v>
                </c:pt>
                <c:pt idx="184">
                  <c:v>9.9134279257617752E-3</c:v>
                </c:pt>
                <c:pt idx="185">
                  <c:v>9.9297790110486339E-3</c:v>
                </c:pt>
                <c:pt idx="186">
                  <c:v>9.9445196120739876E-3</c:v>
                </c:pt>
                <c:pt idx="187">
                  <c:v>9.9689047908624335E-3</c:v>
                </c:pt>
                <c:pt idx="188">
                  <c:v>9.9873771691028068E-3</c:v>
                </c:pt>
                <c:pt idx="189">
                  <c:v>9.9940653458219231E-3</c:v>
                </c:pt>
                <c:pt idx="190">
                  <c:v>9.9991430375501178E-3</c:v>
                </c:pt>
                <c:pt idx="191">
                  <c:v>1.000365101587386E-2</c:v>
                </c:pt>
                <c:pt idx="192">
                  <c:v>9.9961758271205348E-3</c:v>
                </c:pt>
                <c:pt idx="193">
                  <c:v>9.9923011055003119E-3</c:v>
                </c:pt>
                <c:pt idx="194">
                  <c:v>9.9891368823412652E-3</c:v>
                </c:pt>
                <c:pt idx="195">
                  <c:v>9.9854499277988555E-3</c:v>
                </c:pt>
                <c:pt idx="196">
                  <c:v>9.9835849743978855E-3</c:v>
                </c:pt>
                <c:pt idx="197">
                  <c:v>9.9839732435447193E-3</c:v>
                </c:pt>
                <c:pt idx="198">
                  <c:v>9.9850720109906366E-3</c:v>
                </c:pt>
                <c:pt idx="199">
                  <c:v>9.9868812769787763E-3</c:v>
                </c:pt>
                <c:pt idx="200">
                  <c:v>9.9931417214419831E-3</c:v>
                </c:pt>
                <c:pt idx="201">
                  <c:v>1.0001223325381003E-2</c:v>
                </c:pt>
                <c:pt idx="202">
                  <c:v>1.0006585083675024E-2</c:v>
                </c:pt>
                <c:pt idx="203">
                  <c:v>1.0012657340592312E-2</c:v>
                </c:pt>
                <c:pt idx="204">
                  <c:v>1.001944009613287E-2</c:v>
                </c:pt>
                <c:pt idx="205">
                  <c:v>1.0035649852780198E-2</c:v>
                </c:pt>
                <c:pt idx="206">
                  <c:v>1.0053676105014064E-2</c:v>
                </c:pt>
                <c:pt idx="207">
                  <c:v>1.0064011354076197E-2</c:v>
                </c:pt>
                <c:pt idx="208">
                  <c:v>1.0075057102247875E-2</c:v>
                </c:pt>
                <c:pt idx="209">
                  <c:v>1.0086813349204915E-2</c:v>
                </c:pt>
                <c:pt idx="210">
                  <c:v>1.0112974358311341E-2</c:v>
                </c:pt>
                <c:pt idx="211">
                  <c:v>1.014094332829063E-2</c:v>
                </c:pt>
                <c:pt idx="212">
                  <c:v>1.0156258468669854E-2</c:v>
                </c:pt>
                <c:pt idx="213">
                  <c:v>1.0172316095585776E-2</c:v>
                </c:pt>
                <c:pt idx="214">
                  <c:v>1.0189122606507617E-2</c:v>
                </c:pt>
                <c:pt idx="215">
                  <c:v>1.0235313803834967E-2</c:v>
                </c:pt>
                <c:pt idx="216">
                  <c:v>1.0284388426311519E-2</c:v>
                </c:pt>
                <c:pt idx="217">
                  <c:v>1.0305688244105493E-2</c:v>
                </c:pt>
                <c:pt idx="218">
                  <c:v>1.0327736946715849E-2</c:v>
                </c:pt>
                <c:pt idx="219">
                  <c:v>1.037462550569246E-2</c:v>
                </c:pt>
                <c:pt idx="220">
                  <c:v>1.0423420609049217E-2</c:v>
                </c:pt>
                <c:pt idx="221">
                  <c:v>1.0449213738253915E-2</c:v>
                </c:pt>
                <c:pt idx="222">
                  <c:v>1.0475755753247551E-2</c:v>
                </c:pt>
                <c:pt idx="223">
                  <c:v>1.0503046654273263E-2</c:v>
                </c:pt>
                <c:pt idx="224">
                  <c:v>1.0560430269557591E-2</c:v>
                </c:pt>
                <c:pt idx="225">
                  <c:v>1.0619699120885118E-2</c:v>
                </c:pt>
                <c:pt idx="226">
                  <c:v>1.0650734454178412E-2</c:v>
                </c:pt>
                <c:pt idx="227">
                  <c:v>1.0682518674476338E-2</c:v>
                </c:pt>
                <c:pt idx="228">
                  <c:v>1.0715051781940987E-2</c:v>
                </c:pt>
                <c:pt idx="229">
                  <c:v>1.0782932824352869E-2</c:v>
                </c:pt>
                <c:pt idx="230">
                  <c:v>1.0852673088167508E-2</c:v>
                </c:pt>
                <c:pt idx="231">
                  <c:v>1.0888950634869721E-2</c:v>
                </c:pt>
                <c:pt idx="232">
                  <c:v>1.0925713382800017E-2</c:v>
                </c:pt>
                <c:pt idx="233">
                  <c:v>1.0961906583503156E-2</c:v>
                </c:pt>
                <c:pt idx="234">
                  <c:v>1.1048725048741215E-2</c:v>
                </c:pt>
                <c:pt idx="235">
                  <c:v>1.113037406165196E-2</c:v>
                </c:pt>
                <c:pt idx="236">
                  <c:v>1.1161567850636045E-2</c:v>
                </c:pt>
                <c:pt idx="237">
                  <c:v>1.1191928403536666E-2</c:v>
                </c:pt>
                <c:pt idx="238">
                  <c:v>1.1250218796272639E-2</c:v>
                </c:pt>
                <c:pt idx="239">
                  <c:v>1.130503825041429E-2</c:v>
                </c:pt>
                <c:pt idx="240">
                  <c:v>1.1331232619979925E-2</c:v>
                </c:pt>
                <c:pt idx="241">
                  <c:v>1.1356593752327448E-2</c:v>
                </c:pt>
                <c:pt idx="242">
                  <c:v>1.1381121647213721E-2</c:v>
                </c:pt>
                <c:pt idx="243">
                  <c:v>1.1427757749997344E-2</c:v>
                </c:pt>
                <c:pt idx="244">
                  <c:v>1.1470900849795962E-2</c:v>
                </c:pt>
                <c:pt idx="245">
                  <c:v>1.1491262555268777E-2</c:v>
                </c:pt>
                <c:pt idx="246">
                  <c:v>1.151079102246988E-2</c:v>
                </c:pt>
                <c:pt idx="247">
                  <c:v>1.1529486251237175E-2</c:v>
                </c:pt>
                <c:pt idx="248">
                  <c:v>1.1564465629384143E-2</c:v>
                </c:pt>
                <c:pt idx="249">
                  <c:v>1.1595934779212724E-2</c:v>
                </c:pt>
                <c:pt idx="250">
                  <c:v>1.1610463813865879E-2</c:v>
                </c:pt>
                <c:pt idx="251">
                  <c:v>1.1624159609436857E-2</c:v>
                </c:pt>
                <c:pt idx="252">
                  <c:v>1.163702216568252E-2</c:v>
                </c:pt>
                <c:pt idx="253">
                  <c:v>1.1660342296762421E-2</c:v>
                </c:pt>
                <c:pt idx="254">
                  <c:v>1.1680139996844696E-2</c:v>
                </c:pt>
                <c:pt idx="255">
                  <c:v>1.1688836355734367E-2</c:v>
                </c:pt>
                <c:pt idx="256">
                  <c:v>1.1696861303163164E-2</c:v>
                </c:pt>
                <c:pt idx="257">
                  <c:v>1.1704862151804551E-2</c:v>
                </c:pt>
                <c:pt idx="258">
                  <c:v>1.1721699360356016E-2</c:v>
                </c:pt>
                <c:pt idx="259">
                  <c:v>1.1738242840301227E-2</c:v>
                </c:pt>
                <c:pt idx="260">
                  <c:v>1.1746932335948701E-2</c:v>
                </c:pt>
                <c:pt idx="261">
                  <c:v>1.1755759561078438E-2</c:v>
                </c:pt>
                <c:pt idx="262">
                  <c:v>1.1764724515609393E-2</c:v>
                </c:pt>
                <c:pt idx="263">
                  <c:v>1.1783493915285364E-2</c:v>
                </c:pt>
                <c:pt idx="264">
                  <c:v>1.1801961628393753E-2</c:v>
                </c:pt>
                <c:pt idx="265">
                  <c:v>1.1811615230336026E-2</c:v>
                </c:pt>
                <c:pt idx="266">
                  <c:v>1.1821406561760561E-2</c:v>
                </c:pt>
                <c:pt idx="267">
                  <c:v>1.183133562266736E-2</c:v>
                </c:pt>
                <c:pt idx="268">
                  <c:v>1.1852037673675635E-2</c:v>
                </c:pt>
                <c:pt idx="269">
                  <c:v>1.1872429162008702E-2</c:v>
                </c:pt>
                <c:pt idx="270">
                  <c:v>1.188304687073205E-2</c:v>
                </c:pt>
                <c:pt idx="271">
                  <c:v>1.1893802309018708E-2</c:v>
                </c:pt>
                <c:pt idx="272">
                  <c:v>1.1904695476949723E-2</c:v>
                </c:pt>
                <c:pt idx="273">
                  <c:v>1.1927330646954356E-2</c:v>
                </c:pt>
                <c:pt idx="274">
                  <c:v>1.1949645444874202E-2</c:v>
                </c:pt>
                <c:pt idx="275">
                  <c:v>1.1961227261026997E-2</c:v>
                </c:pt>
                <c:pt idx="276">
                  <c:v>1.1972946806824147E-2</c:v>
                </c:pt>
                <c:pt idx="277">
                  <c:v>1.1984804082346701E-2</c:v>
                </c:pt>
                <c:pt idx="278">
                  <c:v>1.200937284762967E-2</c:v>
                </c:pt>
                <c:pt idx="279">
                  <c:v>1.2033610481447798E-2</c:v>
                </c:pt>
                <c:pt idx="280">
                  <c:v>1.204615640567841E-2</c:v>
                </c:pt>
                <c:pt idx="281">
                  <c:v>1.2058840059553377E-2</c:v>
                </c:pt>
                <c:pt idx="282">
                  <c:v>1.2071661443234794E-2</c:v>
                </c:pt>
                <c:pt idx="283">
                  <c:v>1.2098164289371384E-2</c:v>
                </c:pt>
                <c:pt idx="284">
                  <c:v>1.212432427634913E-2</c:v>
                </c:pt>
                <c:pt idx="285">
                  <c:v>1.2137834309224882E-2</c:v>
                </c:pt>
                <c:pt idx="286">
                  <c:v>1.2151482071988129E-2</c:v>
                </c:pt>
                <c:pt idx="287">
                  <c:v>1.2165267564719917E-2</c:v>
                </c:pt>
                <c:pt idx="288">
                  <c:v>1.2193704986929918E-2</c:v>
                </c:pt>
                <c:pt idx="289">
                  <c:v>1.2221786834522019E-2</c:v>
                </c:pt>
                <c:pt idx="290">
                  <c:v>1.2236260976934421E-2</c:v>
                </c:pt>
                <c:pt idx="291">
                  <c:v>1.2250872849315364E-2</c:v>
                </c:pt>
                <c:pt idx="292">
                  <c:v>1.2265622451583802E-2</c:v>
                </c:pt>
                <c:pt idx="293">
                  <c:v>1.2295994956271391E-2</c:v>
                </c:pt>
                <c:pt idx="294">
                  <c:v>1.2325998161477614E-2</c:v>
                </c:pt>
                <c:pt idx="295">
                  <c:v>1.2341436414156082E-2</c:v>
                </c:pt>
                <c:pt idx="296">
                  <c:v>1.2357012396884137E-2</c:v>
                </c:pt>
                <c:pt idx="297">
                  <c:v>1.2372726109742826E-2</c:v>
                </c:pt>
                <c:pt idx="298">
                  <c:v>1.2413332241999198E-2</c:v>
                </c:pt>
                <c:pt idx="299">
                  <c:v>1.2453360626725196E-2</c:v>
                </c:pt>
                <c:pt idx="300">
                  <c:v>1.2469900720691873E-2</c:v>
                </c:pt>
                <c:pt idx="301">
                  <c:v>1.2486578545032323E-2</c:v>
                </c:pt>
                <c:pt idx="302">
                  <c:v>1.2520822779273541E-2</c:v>
                </c:pt>
                <c:pt idx="303">
                  <c:v>1.25546671449972E-2</c:v>
                </c:pt>
                <c:pt idx="304">
                  <c:v>1.2572033620882328E-2</c:v>
                </c:pt>
                <c:pt idx="305">
                  <c:v>1.2589537827060182E-2</c:v>
                </c:pt>
                <c:pt idx="306">
                  <c:v>1.2607179763611809E-2</c:v>
                </c:pt>
                <c:pt idx="307">
                  <c:v>1.2643360670404615E-2</c:v>
                </c:pt>
                <c:pt idx="308">
                  <c:v>1.2679124814366505E-2</c:v>
                </c:pt>
                <c:pt idx="309">
                  <c:v>1.2697455403192226E-2</c:v>
                </c:pt>
                <c:pt idx="310">
                  <c:v>1.2715923722553812E-2</c:v>
                </c:pt>
                <c:pt idx="311">
                  <c:v>1.2734529772451264E-2</c:v>
                </c:pt>
                <c:pt idx="312">
                  <c:v>1.2772647908097328E-2</c:v>
                </c:pt>
                <c:pt idx="313">
                  <c:v>1.2810331277804954E-2</c:v>
                </c:pt>
                <c:pt idx="314">
                  <c:v>1.282962598062487E-2</c:v>
                </c:pt>
                <c:pt idx="315">
                  <c:v>1.2849058414223791E-2</c:v>
                </c:pt>
                <c:pt idx="316">
                  <c:v>1.2868628578439623E-2</c:v>
                </c:pt>
                <c:pt idx="317">
                  <c:v>1.2908684513855963E-2</c:v>
                </c:pt>
                <c:pt idx="318">
                  <c:v>1.2948286542606713E-2</c:v>
                </c:pt>
                <c:pt idx="319">
                  <c:v>1.2968545360555472E-2</c:v>
                </c:pt>
                <c:pt idx="320">
                  <c:v>1.2988941909364282E-2</c:v>
                </c:pt>
                <c:pt idx="321">
                  <c:v>1.3009452082465289E-2</c:v>
                </c:pt>
                <c:pt idx="322">
                  <c:v>1.3050964238382109E-2</c:v>
                </c:pt>
                <c:pt idx="323">
                  <c:v>1.3091520122072708E-2</c:v>
                </c:pt>
                <c:pt idx="324">
                  <c:v>1.3112019862085988E-2</c:v>
                </c:pt>
                <c:pt idx="325">
                  <c:v>1.3132512694281617E-2</c:v>
                </c:pt>
                <c:pt idx="326">
                  <c:v>1.3152998618578549E-2</c:v>
                </c:pt>
                <c:pt idx="327">
                  <c:v>1.3194424378376592E-2</c:v>
                </c:pt>
                <c:pt idx="328">
                  <c:v>1.3234873236617206E-2</c:v>
                </c:pt>
                <c:pt idx="329">
                  <c:v>1.3255324621339604E-2</c:v>
                </c:pt>
                <c:pt idx="330">
                  <c:v>1.3275769098163304E-2</c:v>
                </c:pt>
                <c:pt idx="331">
                  <c:v>1.329620666700726E-2</c:v>
                </c:pt>
                <c:pt idx="332">
                  <c:v>1.3337546118594725E-2</c:v>
                </c:pt>
                <c:pt idx="333">
                  <c:v>1.3377887863315063E-2</c:v>
                </c:pt>
                <c:pt idx="334">
                  <c:v>1.3398290892665532E-2</c:v>
                </c:pt>
                <c:pt idx="335">
                  <c:v>1.3418687014036257E-2</c:v>
                </c:pt>
                <c:pt idx="336">
                  <c:v>1.3439076227427238E-2</c:v>
                </c:pt>
                <c:pt idx="337">
                  <c:v>1.3480329457874845E-2</c:v>
                </c:pt>
                <c:pt idx="338">
                  <c:v>1.3520564001842095E-2</c:v>
                </c:pt>
                <c:pt idx="339">
                  <c:v>1.3540918675577496E-2</c:v>
                </c:pt>
                <c:pt idx="340">
                  <c:v>1.3561266441495246E-2</c:v>
                </c:pt>
                <c:pt idx="341">
                  <c:v>1.3581607299352205E-2</c:v>
                </c:pt>
                <c:pt idx="342">
                  <c:v>1.3622774395028275E-2</c:v>
                </c:pt>
                <c:pt idx="343">
                  <c:v>1.3662901651630976E-2</c:v>
                </c:pt>
                <c:pt idx="344">
                  <c:v>1.3683207969913402E-2</c:v>
                </c:pt>
                <c:pt idx="345">
                  <c:v>1.3703507380135038E-2</c:v>
                </c:pt>
                <c:pt idx="346">
                  <c:v>1.3723799882457977E-2</c:v>
                </c:pt>
                <c:pt idx="347">
                  <c:v>1.376488092889335E-2</c:v>
                </c:pt>
                <c:pt idx="348">
                  <c:v>1.3804900812357523E-2</c:v>
                </c:pt>
                <c:pt idx="349">
                  <c:v>1.3825158775024882E-2</c:v>
                </c:pt>
                <c:pt idx="350">
                  <c:v>1.384540982963145E-2</c:v>
                </c:pt>
                <c:pt idx="351">
                  <c:v>1.3865653976339321E-2</c:v>
                </c:pt>
                <c:pt idx="352">
                  <c:v>1.3906649058254377E-2</c:v>
                </c:pt>
                <c:pt idx="353">
                  <c:v>1.3946561483616504E-2</c:v>
                </c:pt>
                <c:pt idx="354">
                  <c:v>1.3966771090587748E-2</c:v>
                </c:pt>
                <c:pt idx="355">
                  <c:v>1.3986973789579249E-2</c:v>
                </c:pt>
                <c:pt idx="356">
                  <c:v>1.4007169580591006E-2</c:v>
                </c:pt>
                <c:pt idx="357">
                  <c:v>1.4048078781895661E-2</c:v>
                </c:pt>
                <c:pt idx="358">
                  <c:v>1.4087883665083734E-2</c:v>
                </c:pt>
                <c:pt idx="359">
                  <c:v>1.4108044916277818E-2</c:v>
                </c:pt>
                <c:pt idx="360">
                  <c:v>1.4128199259573204E-2</c:v>
                </c:pt>
                <c:pt idx="361">
                  <c:v>1.4148346694726754E-2</c:v>
                </c:pt>
                <c:pt idx="362">
                  <c:v>1.4189170098709571E-2</c:v>
                </c:pt>
                <c:pt idx="363">
                  <c:v>1.4228867356191888E-2</c:v>
                </c:pt>
                <c:pt idx="364">
                  <c:v>1.4248980251608812E-2</c:v>
                </c:pt>
                <c:pt idx="365">
                  <c:v>1.4269086239127038E-2</c:v>
                </c:pt>
                <c:pt idx="366">
                  <c:v>1.4289185318584474E-2</c:v>
                </c:pt>
                <c:pt idx="367">
                  <c:v>1.4329923007453395E-2</c:v>
                </c:pt>
                <c:pt idx="368">
                  <c:v>1.4369512556697828E-2</c:v>
                </c:pt>
                <c:pt idx="369">
                  <c:v>1.4389577096337591E-2</c:v>
                </c:pt>
                <c:pt idx="370">
                  <c:v>1.4409634727916565E-2</c:v>
                </c:pt>
                <c:pt idx="371">
                  <c:v>1.4429685451596841E-2</c:v>
                </c:pt>
                <c:pt idx="372">
                  <c:v>1.4470337506992486E-2</c:v>
                </c:pt>
                <c:pt idx="373">
                  <c:v>1.4509819266196322E-2</c:v>
                </c:pt>
                <c:pt idx="374">
                  <c:v>1.4529835449896833E-2</c:v>
                </c:pt>
                <c:pt idx="375">
                  <c:v>1.45498447256176E-2</c:v>
                </c:pt>
                <c:pt idx="376">
                  <c:v>1.4569847093358623E-2</c:v>
                </c:pt>
                <c:pt idx="377">
                  <c:v>1.4610413596138166E-2</c:v>
                </c:pt>
                <c:pt idx="378">
                  <c:v>1.464978748428214E-2</c:v>
                </c:pt>
                <c:pt idx="379">
                  <c:v>1.4669755312043398E-2</c:v>
                </c:pt>
                <c:pt idx="380">
                  <c:v>1.4689716231743866E-2</c:v>
                </c:pt>
                <c:pt idx="381">
                  <c:v>1.4709670243545636E-2</c:v>
                </c:pt>
                <c:pt idx="382">
                  <c:v>1.4770679244879403E-2</c:v>
                </c:pt>
                <c:pt idx="383">
                  <c:v>1.4829242799550002E-2</c:v>
                </c:pt>
                <c:pt idx="384">
                  <c:v>1.4849109776561287E-2</c:v>
                </c:pt>
                <c:pt idx="385">
                  <c:v>1.4899461501611533E-2</c:v>
                </c:pt>
                <c:pt idx="386">
                  <c:v>1.4947760860125614E-2</c:v>
                </c:pt>
                <c:pt idx="387">
                  <c:v>1.4967354316475223E-2</c:v>
                </c:pt>
                <c:pt idx="388">
                  <c:v>1.4986902186074902E-2</c:v>
                </c:pt>
                <c:pt idx="389">
                  <c:v>1.502646454180671E-2</c:v>
                </c:pt>
                <c:pt idx="390">
                  <c:v>1.5064637796244895E-2</c:v>
                </c:pt>
                <c:pt idx="391">
                  <c:v>1.508395773168969E-2</c:v>
                </c:pt>
                <c:pt idx="392">
                  <c:v>1.5103232080384554E-2</c:v>
                </c:pt>
                <c:pt idx="393">
                  <c:v>1.5122460842167396E-2</c:v>
                </c:pt>
                <c:pt idx="394">
                  <c:v>1.5161396140798516E-2</c:v>
                </c:pt>
                <c:pt idx="395">
                  <c:v>1.5198920020745854E-2</c:v>
                </c:pt>
                <c:pt idx="396">
                  <c:v>1.5217920848211719E-2</c:v>
                </c:pt>
                <c:pt idx="397">
                  <c:v>1.5236876088765561E-2</c:v>
                </c:pt>
                <c:pt idx="398">
                  <c:v>1.525578574240738E-2</c:v>
                </c:pt>
                <c:pt idx="399">
                  <c:v>1.5294093895786474E-2</c:v>
                </c:pt>
                <c:pt idx="400">
                  <c:v>1.5330968488016516E-2</c:v>
                </c:pt>
                <c:pt idx="401">
                  <c:v>1.534965020709822E-2</c:v>
                </c:pt>
                <c:pt idx="402">
                  <c:v>1.53682863392679E-2</c:v>
                </c:pt>
                <c:pt idx="403">
                  <c:v>1.5386876884444511E-2</c:v>
                </c:pt>
                <c:pt idx="404">
                  <c:v>1.5424557799422388E-2</c:v>
                </c:pt>
                <c:pt idx="405">
                  <c:v>1.5460783195625494E-2</c:v>
                </c:pt>
                <c:pt idx="406">
                  <c:v>1.5479145805998851E-2</c:v>
                </c:pt>
                <c:pt idx="407">
                  <c:v>1.5497462829379138E-2</c:v>
                </c:pt>
                <c:pt idx="408">
                  <c:v>1.5515734265766357E-2</c:v>
                </c:pt>
                <c:pt idx="409">
                  <c:v>1.55527878446012E-2</c:v>
                </c:pt>
                <c:pt idx="410">
                  <c:v>1.5588364141141398E-2</c:v>
                </c:pt>
                <c:pt idx="411">
                  <c:v>1.5606407642401177E-2</c:v>
                </c:pt>
                <c:pt idx="412">
                  <c:v>1.5624405556748933E-2</c:v>
                </c:pt>
                <c:pt idx="413">
                  <c:v>1.5642357883941527E-2</c:v>
                </c:pt>
                <c:pt idx="414">
                  <c:v>1.5678784024190838E-2</c:v>
                </c:pt>
                <c:pt idx="415">
                  <c:v>1.5713711322294932E-2</c:v>
                </c:pt>
                <c:pt idx="416">
                  <c:v>1.5731435714197994E-2</c:v>
                </c:pt>
                <c:pt idx="417">
                  <c:v>1.5749114519026941E-2</c:v>
                </c:pt>
                <c:pt idx="418">
                  <c:v>1.5766747736700726E-2</c:v>
                </c:pt>
                <c:pt idx="419">
                  <c:v>1.5802546331275352E-2</c:v>
                </c:pt>
                <c:pt idx="420">
                  <c:v>1.5836824736735755E-2</c:v>
                </c:pt>
                <c:pt idx="421">
                  <c:v>1.5854230018876869E-2</c:v>
                </c:pt>
                <c:pt idx="422">
                  <c:v>1.5871589713943868E-2</c:v>
                </c:pt>
                <c:pt idx="423">
                  <c:v>1.5888903821936751E-2</c:v>
                </c:pt>
                <c:pt idx="424">
                  <c:v>1.5924074759046856E-2</c:v>
                </c:pt>
                <c:pt idx="425">
                  <c:v>1.5957704382194571E-2</c:v>
                </c:pt>
                <c:pt idx="426">
                  <c:v>1.5974790554330598E-2</c:v>
                </c:pt>
                <c:pt idx="427">
                  <c:v>1.5991831139311463E-2</c:v>
                </c:pt>
                <c:pt idx="428">
                  <c:v>1.6008826137137167E-2</c:v>
                </c:pt>
                <c:pt idx="429">
                  <c:v>1.6043369300805521E-2</c:v>
                </c:pt>
                <c:pt idx="430">
                  <c:v>1.6076350256402083E-2</c:v>
                </c:pt>
                <c:pt idx="431">
                  <c:v>1.6093117318289885E-2</c:v>
                </c:pt>
                <c:pt idx="432">
                  <c:v>1.6109838792860431E-2</c:v>
                </c:pt>
                <c:pt idx="433">
                  <c:v>1.6126514680275816E-2</c:v>
                </c:pt>
                <c:pt idx="434">
                  <c:v>1.6160429949986604E-2</c:v>
                </c:pt>
                <c:pt idx="435">
                  <c:v>1.6192762357413182E-2</c:v>
                </c:pt>
                <c:pt idx="436">
                  <c:v>1.620921030856648E-2</c:v>
                </c:pt>
                <c:pt idx="437">
                  <c:v>1.6225612672483569E-2</c:v>
                </c:pt>
                <c:pt idx="438">
                  <c:v>1.6241969449083404E-2</c:v>
                </c:pt>
                <c:pt idx="439">
                  <c:v>1.6275256700133411E-2</c:v>
                </c:pt>
                <c:pt idx="440">
                  <c:v>1.6306940682796478E-2</c:v>
                </c:pt>
                <c:pt idx="441">
                  <c:v>1.632306952305318E-2</c:v>
                </c:pt>
                <c:pt idx="442">
                  <c:v>1.6339152775911581E-2</c:v>
                </c:pt>
                <c:pt idx="443">
                  <c:v>1.6355190441533773E-2</c:v>
                </c:pt>
                <c:pt idx="444">
                  <c:v>1.6387849544951354E-2</c:v>
                </c:pt>
                <c:pt idx="445">
                  <c:v>1.6418885230606861E-2</c:v>
                </c:pt>
                <c:pt idx="446">
                  <c:v>1.6434694959642782E-2</c:v>
                </c:pt>
                <c:pt idx="447">
                  <c:v>1.6450459101199355E-2</c:v>
                </c:pt>
                <c:pt idx="448">
                  <c:v>1.646617765551972E-2</c:v>
                </c:pt>
                <c:pt idx="449">
                  <c:v>1.6498208478172849E-2</c:v>
                </c:pt>
                <c:pt idx="450">
                  <c:v>1.652859599889922E-2</c:v>
                </c:pt>
                <c:pt idx="451">
                  <c:v>1.6544086616228082E-2</c:v>
                </c:pt>
                <c:pt idx="452">
                  <c:v>1.6559531646320735E-2</c:v>
                </c:pt>
                <c:pt idx="453">
                  <c:v>1.6574931088934042E-2</c:v>
                </c:pt>
                <c:pt idx="454">
                  <c:v>1.6606333493773461E-2</c:v>
                </c:pt>
                <c:pt idx="455">
                  <c:v>1.663607298540426E-2</c:v>
                </c:pt>
                <c:pt idx="456">
                  <c:v>1.6651244490945016E-2</c:v>
                </c:pt>
                <c:pt idx="457">
                  <c:v>1.6666370409087472E-2</c:v>
                </c:pt>
                <c:pt idx="458">
                  <c:v>1.671295937773154E-2</c:v>
                </c:pt>
                <c:pt idx="459">
                  <c:v>1.6756168581767428E-2</c:v>
                </c:pt>
                <c:pt idx="460">
                  <c:v>1.6770975387797593E-2</c:v>
                </c:pt>
                <c:pt idx="461">
                  <c:v>1.6785736606267365E-2</c:v>
                </c:pt>
                <c:pt idx="462">
                  <c:v>1.6815881748392474E-2</c:v>
                </c:pt>
                <c:pt idx="463">
                  <c:v>1.6844325605596122E-2</c:v>
                </c:pt>
                <c:pt idx="464">
                  <c:v>1.6858858886669159E-2</c:v>
                </c:pt>
                <c:pt idx="465">
                  <c:v>1.6873346580262849E-2</c:v>
                </c:pt>
                <c:pt idx="466">
                  <c:v>1.6887788686377192E-2</c:v>
                </c:pt>
                <c:pt idx="467">
                  <c:v>1.6924843079328677E-2</c:v>
                </c:pt>
                <c:pt idx="468">
                  <c:v>1.6959315403948239E-2</c:v>
                </c:pt>
                <c:pt idx="469">
                  <c:v>1.6973483984781268E-2</c:v>
                </c:pt>
                <c:pt idx="470">
                  <c:v>1.6987606978215997E-2</c:v>
                </c:pt>
                <c:pt idx="471">
                  <c:v>1.7016494262585002E-2</c:v>
                </c:pt>
                <c:pt idx="472">
                  <c:v>1.7043643076026793E-2</c:v>
                </c:pt>
                <c:pt idx="473">
                  <c:v>1.7057538131578509E-2</c:v>
                </c:pt>
                <c:pt idx="474">
                  <c:v>1.7071387599569832E-2</c:v>
                </c:pt>
                <c:pt idx="475">
                  <c:v>1.7085191479919715E-2</c:v>
                </c:pt>
                <c:pt idx="476">
                  <c:v>1.7113449603145536E-2</c:v>
                </c:pt>
                <c:pt idx="477">
                  <c:v>1.7139951125472175E-2</c:v>
                </c:pt>
                <c:pt idx="478">
                  <c:v>1.7153527067857999E-2</c:v>
                </c:pt>
                <c:pt idx="479">
                  <c:v>1.7167057422602383E-2</c:v>
                </c:pt>
                <c:pt idx="480">
                  <c:v>1.7180542189786374E-2</c:v>
                </c:pt>
                <c:pt idx="481">
                  <c:v>1.7208170992180825E-2</c:v>
                </c:pt>
                <c:pt idx="482">
                  <c:v>1.7234025382026896E-2</c:v>
                </c:pt>
                <c:pt idx="483">
                  <c:v>1.7247282211003689E-2</c:v>
                </c:pt>
                <c:pt idx="484">
                  <c:v>1.7260493452257997E-2</c:v>
                </c:pt>
                <c:pt idx="485">
                  <c:v>1.7273659105951911E-2</c:v>
                </c:pt>
                <c:pt idx="486">
                  <c:v>1.7307576201729957E-2</c:v>
                </c:pt>
                <c:pt idx="487">
                  <c:v>1.7338803559232563E-2</c:v>
                </c:pt>
                <c:pt idx="488">
                  <c:v>1.7351695686915747E-2</c:v>
                </c:pt>
                <c:pt idx="489">
                  <c:v>1.7364542226795399E-2</c:v>
                </c:pt>
                <c:pt idx="490">
                  <c:v>1.7390911894954824E-2</c:v>
                </c:pt>
                <c:pt idx="491">
                  <c:v>1.7415472509575425E-2</c:v>
                </c:pt>
                <c:pt idx="492">
                  <c:v>1.742809111100474E-2</c:v>
                </c:pt>
                <c:pt idx="493">
                  <c:v>1.7440664124711569E-2</c:v>
                </c:pt>
                <c:pt idx="494">
                  <c:v>1.7453191550695912E-2</c:v>
                </c:pt>
                <c:pt idx="495">
                  <c:v>1.7478931398643798E-2</c:v>
                </c:pt>
                <c:pt idx="496">
                  <c:v>1.7502845377327381E-2</c:v>
                </c:pt>
                <c:pt idx="497">
                  <c:v>1.7515144864537202E-2</c:v>
                </c:pt>
                <c:pt idx="498">
                  <c:v>1.752739876418663E-2</c:v>
                </c:pt>
                <c:pt idx="499">
                  <c:v>1.7539607075870434E-2</c:v>
                </c:pt>
                <c:pt idx="500">
                  <c:v>1.7564716930654017E-2</c:v>
                </c:pt>
                <c:pt idx="501">
                  <c:v>1.7587984445461835E-2</c:v>
                </c:pt>
                <c:pt idx="502">
                  <c:v>1.7599964818371117E-2</c:v>
                </c:pt>
                <c:pt idx="503">
                  <c:v>1.7611899603557912E-2</c:v>
                </c:pt>
                <c:pt idx="504">
                  <c:v>1.7623788800941176E-2</c:v>
                </c:pt>
                <c:pt idx="505">
                  <c:v>1.7648268486311812E-2</c:v>
                </c:pt>
                <c:pt idx="506">
                  <c:v>1.7670895346209026E-2</c:v>
                </c:pt>
                <c:pt idx="507">
                  <c:v>1.7682590406952192E-2</c:v>
                </c:pt>
                <c:pt idx="508">
                  <c:v>1.7694273682188344E-2</c:v>
                </c:pt>
                <c:pt idx="509">
                  <c:v>1.770594517216062E-2</c:v>
                </c:pt>
                <c:pt idx="510">
                  <c:v>1.773011004876035E-2</c:v>
                </c:pt>
                <c:pt idx="511">
                  <c:v>1.7752513277303761E-2</c:v>
                </c:pt>
                <c:pt idx="512">
                  <c:v>1.7764125839984102E-2</c:v>
                </c:pt>
                <c:pt idx="513">
                  <c:v>1.7775726617157428E-2</c:v>
                </c:pt>
                <c:pt idx="514">
                  <c:v>1.7787315608985832E-2</c:v>
                </c:pt>
                <c:pt idx="515">
                  <c:v>1.7811323396524175E-2</c:v>
                </c:pt>
                <c:pt idx="516">
                  <c:v>1.7833553721715578E-2</c:v>
                </c:pt>
                <c:pt idx="517">
                  <c:v>1.7845083786252047E-2</c:v>
                </c:pt>
                <c:pt idx="518">
                  <c:v>1.7925464245431844E-2</c:v>
                </c:pt>
                <c:pt idx="519">
                  <c:v>1.8005267217199306E-2</c:v>
                </c:pt>
                <c:pt idx="520">
                  <c:v>1.8084492701068156E-2</c:v>
                </c:pt>
                <c:pt idx="521">
                  <c:v>1.8163140696795255E-2</c:v>
                </c:pt>
                <c:pt idx="522">
                  <c:v>1.8241211203813279E-2</c:v>
                </c:pt>
                <c:pt idx="523">
                  <c:v>1.8318704221960136E-2</c:v>
                </c:pt>
                <c:pt idx="524">
                  <c:v>1.8395619750668502E-2</c:v>
                </c:pt>
                <c:pt idx="525">
                  <c:v>1.8471957789695237E-2</c:v>
                </c:pt>
                <c:pt idx="526">
                  <c:v>1.8547718338716157E-2</c:v>
                </c:pt>
                <c:pt idx="527">
                  <c:v>1.8622901397244984E-2</c:v>
                </c:pt>
                <c:pt idx="528">
                  <c:v>1.8697506965038579E-2</c:v>
                </c:pt>
                <c:pt idx="529">
                  <c:v>1.8771535041691711E-2</c:v>
                </c:pt>
                <c:pt idx="530">
                  <c:v>1.8844985626799149E-2</c:v>
                </c:pt>
                <c:pt idx="531">
                  <c:v>1.8917858720198799E-2</c:v>
                </c:pt>
                <c:pt idx="532">
                  <c:v>1.8990154321323338E-2</c:v>
                </c:pt>
                <c:pt idx="533">
                  <c:v>1.9061872429929627E-2</c:v>
                </c:pt>
                <c:pt idx="534">
                  <c:v>1.9133013045612435E-2</c:v>
                </c:pt>
                <c:pt idx="535">
                  <c:v>1.9203576168128622E-2</c:v>
                </c:pt>
                <c:pt idx="536">
                  <c:v>1.9273561797154004E-2</c:v>
                </c:pt>
                <c:pt idx="537">
                  <c:v>1.9342969932283349E-2</c:v>
                </c:pt>
                <c:pt idx="538">
                  <c:v>1.9411800573192473E-2</c:v>
                </c:pt>
                <c:pt idx="539">
                  <c:v>1.9480053719638235E-2</c:v>
                </c:pt>
                <c:pt idx="540">
                  <c:v>1.9547729371134359E-2</c:v>
                </c:pt>
                <c:pt idx="541">
                  <c:v>1.9624365835939628E-2</c:v>
                </c:pt>
                <c:pt idx="542">
                  <c:v>1.9690803997447492E-2</c:v>
                </c:pt>
                <c:pt idx="543">
                  <c:v>1.9756664663195256E-2</c:v>
                </c:pt>
                <c:pt idx="544">
                  <c:v>1.9821947832615594E-2</c:v>
                </c:pt>
                <c:pt idx="545">
                  <c:v>1.9886653505627461E-2</c:v>
                </c:pt>
                <c:pt idx="546">
                  <c:v>1.9950781681906671E-2</c:v>
                </c:pt>
                <c:pt idx="547">
                  <c:v>2.0014332361047993E-2</c:v>
                </c:pt>
                <c:pt idx="548">
                  <c:v>2.0077305542808288E-2</c:v>
                </c:pt>
                <c:pt idx="549">
                  <c:v>2.0139701226863371E-2</c:v>
                </c:pt>
                <c:pt idx="550">
                  <c:v>2.0201519412970104E-2</c:v>
                </c:pt>
                <c:pt idx="551">
                  <c:v>2.02627601008043E-2</c:v>
                </c:pt>
                <c:pt idx="552">
                  <c:v>2.0323423290041776E-2</c:v>
                </c:pt>
                <c:pt idx="553">
                  <c:v>2.0383508980439391E-2</c:v>
                </c:pt>
                <c:pt idx="554">
                  <c:v>2.0443017171672961E-2</c:v>
                </c:pt>
                <c:pt idx="555">
                  <c:v>2.0501947863499348E-2</c:v>
                </c:pt>
                <c:pt idx="556">
                  <c:v>2.0560301055675412E-2</c:v>
                </c:pt>
                <c:pt idx="557">
                  <c:v>2.0618076747876968E-2</c:v>
                </c:pt>
                <c:pt idx="558">
                  <c:v>2.0675274939779831E-2</c:v>
                </c:pt>
                <c:pt idx="559">
                  <c:v>2.0731895631140862E-2</c:v>
                </c:pt>
                <c:pt idx="560">
                  <c:v>2.0787938821716923E-2</c:v>
                </c:pt>
                <c:pt idx="561">
                  <c:v>2.084340451134592E-2</c:v>
                </c:pt>
                <c:pt idx="562">
                  <c:v>2.0898292699541576E-2</c:v>
                </c:pt>
                <c:pt idx="563">
                  <c:v>2.0952603386141799E-2</c:v>
                </c:pt>
                <c:pt idx="564">
                  <c:v>2.1006336570984496E-2</c:v>
                </c:pt>
                <c:pt idx="565">
                  <c:v>2.1059492253664436E-2</c:v>
                </c:pt>
                <c:pt idx="566">
                  <c:v>2.1112070433938479E-2</c:v>
                </c:pt>
                <c:pt idx="567">
                  <c:v>2.116408968575012E-2</c:v>
                </c:pt>
                <c:pt idx="568">
                  <c:v>2.1215759210378993E-2</c:v>
                </c:pt>
                <c:pt idx="569">
                  <c:v>2.1267138640219674E-2</c:v>
                </c:pt>
                <c:pt idx="570">
                  <c:v>2.1318227974947979E-2</c:v>
                </c:pt>
                <c:pt idx="571">
                  <c:v>2.1369027214563907E-2</c:v>
                </c:pt>
                <c:pt idx="572">
                  <c:v>2.1419536358905367E-2</c:v>
                </c:pt>
                <c:pt idx="573">
                  <c:v>2.1469755407810265E-2</c:v>
                </c:pt>
                <c:pt idx="574">
                  <c:v>2.1519684361278602E-2</c:v>
                </c:pt>
                <c:pt idx="575">
                  <c:v>2.1569323219067238E-2</c:v>
                </c:pt>
                <c:pt idx="576">
                  <c:v>2.1618671981095128E-2</c:v>
                </c:pt>
                <c:pt idx="577">
                  <c:v>2.1667730647281225E-2</c:v>
                </c:pt>
                <c:pt idx="578">
                  <c:v>2.1716499217544483E-2</c:v>
                </c:pt>
                <c:pt idx="579">
                  <c:v>2.1764977691641763E-2</c:v>
                </c:pt>
                <c:pt idx="580">
                  <c:v>2.1813166069492018E-2</c:v>
                </c:pt>
                <c:pt idx="581">
                  <c:v>2.186106435109525E-2</c:v>
                </c:pt>
                <c:pt idx="582">
                  <c:v>2.1908672536208318E-2</c:v>
                </c:pt>
                <c:pt idx="583">
                  <c:v>2.1955990624750177E-2</c:v>
                </c:pt>
                <c:pt idx="584">
                  <c:v>2.200301861663978E-2</c:v>
                </c:pt>
                <c:pt idx="585">
                  <c:v>2.2049756511715035E-2</c:v>
                </c:pt>
                <c:pt idx="586">
                  <c:v>2.2096204309975942E-2</c:v>
                </c:pt>
                <c:pt idx="587">
                  <c:v>2.2142362011098315E-2</c:v>
                </c:pt>
                <c:pt idx="588">
                  <c:v>2.2188229615244248E-2</c:v>
                </c:pt>
                <c:pt idx="589">
                  <c:v>2.2233807122008509E-2</c:v>
                </c:pt>
                <c:pt idx="590">
                  <c:v>2.2279094531634236E-2</c:v>
                </c:pt>
                <c:pt idx="591">
                  <c:v>2.2324091843716198E-2</c:v>
                </c:pt>
                <c:pt idx="592">
                  <c:v>2.2368799058254396E-2</c:v>
                </c:pt>
                <c:pt idx="593">
                  <c:v>2.2419537796092293E-2</c:v>
                </c:pt>
                <c:pt idx="594">
                  <c:v>2.2463623372689367E-2</c:v>
                </c:pt>
                <c:pt idx="595">
                  <c:v>2.2507418851337446E-2</c:v>
                </c:pt>
                <c:pt idx="596">
                  <c:v>2.2550924232117575E-2</c:v>
                </c:pt>
                <c:pt idx="597">
                  <c:v>2.2594139514705569E-2</c:v>
                </c:pt>
                <c:pt idx="598">
                  <c:v>2.2637064699101428E-2</c:v>
                </c:pt>
                <c:pt idx="599">
                  <c:v>2.2679699785305152E-2</c:v>
                </c:pt>
                <c:pt idx="600">
                  <c:v>2.2722044772992556E-2</c:v>
                </c:pt>
                <c:pt idx="601">
                  <c:v>2.2764099662325732E-2</c:v>
                </c:pt>
                <c:pt idx="602">
                  <c:v>2.2805864452899449E-2</c:v>
                </c:pt>
                <c:pt idx="603">
                  <c:v>2.28473391448758E-2</c:v>
                </c:pt>
                <c:pt idx="604">
                  <c:v>2.2888523738092692E-2</c:v>
                </c:pt>
                <c:pt idx="605">
                  <c:v>2.2929418232306986E-2</c:v>
                </c:pt>
                <c:pt idx="606">
                  <c:v>2.2970022627518683E-2</c:v>
                </c:pt>
                <c:pt idx="607">
                  <c:v>2.3010336923727781E-2</c:v>
                </c:pt>
                <c:pt idx="608">
                  <c:v>2.3050361120772189E-2</c:v>
                </c:pt>
                <c:pt idx="609">
                  <c:v>2.310431304078997E-2</c:v>
                </c:pt>
                <c:pt idx="610">
                  <c:v>2.3129539216799611E-2</c:v>
                </c:pt>
                <c:pt idx="611">
                  <c:v>2.3168693115701577E-2</c:v>
                </c:pt>
                <c:pt idx="612">
                  <c:v>2.3207556914952576E-2</c:v>
                </c:pt>
                <c:pt idx="613">
                  <c:v>2.3246130614633653E-2</c:v>
                </c:pt>
                <c:pt idx="614">
                  <c:v>2.328441421450167E-2</c:v>
                </c:pt>
                <c:pt idx="615">
                  <c:v>2.3322407714637672E-2</c:v>
                </c:pt>
                <c:pt idx="616">
                  <c:v>2.3360111114798521E-2</c:v>
                </c:pt>
                <c:pt idx="617">
                  <c:v>2.339752441490317E-2</c:v>
                </c:pt>
                <c:pt idx="618">
                  <c:v>2.343464761495162E-2</c:v>
                </c:pt>
                <c:pt idx="619">
                  <c:v>2.3471480369443576E-2</c:v>
                </c:pt>
                <c:pt idx="620">
                  <c:v>2.3508018789454299E-2</c:v>
                </c:pt>
                <c:pt idx="621">
                  <c:v>2.3544261766189623E-2</c:v>
                </c:pt>
                <c:pt idx="622">
                  <c:v>2.3580209299649546E-2</c:v>
                </c:pt>
                <c:pt idx="623">
                  <c:v>2.3615861389671977E-2</c:v>
                </c:pt>
                <c:pt idx="624">
                  <c:v>2.3651218036337962E-2</c:v>
                </c:pt>
                <c:pt idx="625">
                  <c:v>2.3686279239323316E-2</c:v>
                </c:pt>
                <c:pt idx="626">
                  <c:v>2.3721044998790131E-2</c:v>
                </c:pt>
                <c:pt idx="627">
                  <c:v>2.3755515314414222E-2</c:v>
                </c:pt>
                <c:pt idx="628">
                  <c:v>2.3789690186276635E-2</c:v>
                </c:pt>
                <c:pt idx="629">
                  <c:v>2.3823569614296325E-2</c:v>
                </c:pt>
                <c:pt idx="630">
                  <c:v>2.3857153598311198E-2</c:v>
                </c:pt>
                <c:pt idx="631">
                  <c:v>2.3890442138321255E-2</c:v>
                </c:pt>
                <c:pt idx="632">
                  <c:v>2.3923435234083357E-2</c:v>
                </c:pt>
                <c:pt idx="633">
                  <c:v>2.3956132885678549E-2</c:v>
                </c:pt>
                <c:pt idx="634">
                  <c:v>2.3988535093025787E-2</c:v>
                </c:pt>
                <c:pt idx="635">
                  <c:v>2.402064185588193E-2</c:v>
                </c:pt>
                <c:pt idx="636">
                  <c:v>2.4052453174409072E-2</c:v>
                </c:pt>
                <c:pt idx="637">
                  <c:v>2.4083969048283027E-2</c:v>
                </c:pt>
                <c:pt idx="638">
                  <c:v>2.4115189477665888E-2</c:v>
                </c:pt>
                <c:pt idx="639">
                  <c:v>2.414611446223347E-2</c:v>
                </c:pt>
                <c:pt idx="640">
                  <c:v>2.4176744002147865E-2</c:v>
                </c:pt>
                <c:pt idx="641">
                  <c:v>2.4207078097246981E-2</c:v>
                </c:pt>
                <c:pt idx="642">
                  <c:v>2.4237116747368725E-2</c:v>
                </c:pt>
                <c:pt idx="643">
                  <c:v>2.4266859952594144E-2</c:v>
                </c:pt>
                <c:pt idx="644">
                  <c:v>2.4296307712680099E-2</c:v>
                </c:pt>
                <c:pt idx="645">
                  <c:v>2.433535529682692E-2</c:v>
                </c:pt>
                <c:pt idx="646">
                  <c:v>2.436413159247475E-2</c:v>
                </c:pt>
                <c:pt idx="647">
                  <c:v>2.439261240791709E-2</c:v>
                </c:pt>
                <c:pt idx="648">
                  <c:v>2.4420797742910803E-2</c:v>
                </c:pt>
                <c:pt idx="649">
                  <c:v>2.4448687597239765E-2</c:v>
                </c:pt>
                <c:pt idx="650">
                  <c:v>2.4476281970741885E-2</c:v>
                </c:pt>
                <c:pt idx="651">
                  <c:v>2.4503580863201039E-2</c:v>
                </c:pt>
                <c:pt idx="652">
                  <c:v>2.4530584274374084E-2</c:v>
                </c:pt>
                <c:pt idx="653">
                  <c:v>2.455729220412595E-2</c:v>
                </c:pt>
                <c:pt idx="654">
                  <c:v>2.4583704652240506E-2</c:v>
                </c:pt>
                <c:pt idx="655">
                  <c:v>2.4609821618501636E-2</c:v>
                </c:pt>
                <c:pt idx="656">
                  <c:v>2.4635643102747243E-2</c:v>
                </c:pt>
                <c:pt idx="657">
                  <c:v>2.466116910478822E-2</c:v>
                </c:pt>
                <c:pt idx="658">
                  <c:v>2.4686399624408443E-2</c:v>
                </c:pt>
                <c:pt idx="659">
                  <c:v>2.4711334661472833E-2</c:v>
                </c:pt>
                <c:pt idx="660">
                  <c:v>2.4744767999065331E-2</c:v>
                </c:pt>
                <c:pt idx="661">
                  <c:v>2.4768982149939722E-2</c:v>
                </c:pt>
                <c:pt idx="662">
                  <c:v>2.4792900854540001E-2</c:v>
                </c:pt>
                <c:pt idx="663">
                  <c:v>2.4816524112866167E-2</c:v>
                </c:pt>
                <c:pt idx="664">
                  <c:v>2.4839851924756129E-2</c:v>
                </c:pt>
                <c:pt idx="665">
                  <c:v>2.4862884290209886E-2</c:v>
                </c:pt>
                <c:pt idx="666">
                  <c:v>2.4885621209146391E-2</c:v>
                </c:pt>
                <c:pt idx="667">
                  <c:v>2.4908062681565646E-2</c:v>
                </c:pt>
                <c:pt idx="668">
                  <c:v>2.4930208707386603E-2</c:v>
                </c:pt>
                <c:pt idx="669">
                  <c:v>2.4952059286528216E-2</c:v>
                </c:pt>
                <c:pt idx="670">
                  <c:v>2.497361441890944E-2</c:v>
                </c:pt>
                <c:pt idx="671">
                  <c:v>2.4994978151502423E-2</c:v>
                </c:pt>
                <c:pt idx="672">
                  <c:v>2.5016374585054013E-2</c:v>
                </c:pt>
                <c:pt idx="673">
                  <c:v>2.5037811723370718E-2</c:v>
                </c:pt>
                <c:pt idx="674">
                  <c:v>2.5059289566290444E-2</c:v>
                </c:pt>
                <c:pt idx="675">
                  <c:v>2.5080808113975284E-2</c:v>
                </c:pt>
                <c:pt idx="676">
                  <c:v>2.5102367366344192E-2</c:v>
                </c:pt>
                <c:pt idx="677">
                  <c:v>2.5123967323397167E-2</c:v>
                </c:pt>
                <c:pt idx="678">
                  <c:v>2.5145607985134211E-2</c:v>
                </c:pt>
                <c:pt idx="679">
                  <c:v>2.5167289351717415E-2</c:v>
                </c:pt>
                <c:pt idx="680">
                  <c:v>2.5189011422984686E-2</c:v>
                </c:pt>
                <c:pt idx="681">
                  <c:v>2.5210774198936026E-2</c:v>
                </c:pt>
                <c:pt idx="682">
                  <c:v>2.5232577679652479E-2</c:v>
                </c:pt>
                <c:pt idx="683">
                  <c:v>2.5254421865134047E-2</c:v>
                </c:pt>
                <c:pt idx="684">
                  <c:v>2.5276306755380729E-2</c:v>
                </c:pt>
                <c:pt idx="685">
                  <c:v>2.5298232350392524E-2</c:v>
                </c:pt>
                <c:pt idx="686">
                  <c:v>2.5320198650169434E-2</c:v>
                </c:pt>
                <c:pt idx="687">
                  <c:v>2.5342205654711458E-2</c:v>
                </c:pt>
                <c:pt idx="688">
                  <c:v>2.5364253364018596E-2</c:v>
                </c:pt>
                <c:pt idx="689">
                  <c:v>2.5386341778171895E-2</c:v>
                </c:pt>
                <c:pt idx="690">
                  <c:v>2.5408470897090307E-2</c:v>
                </c:pt>
                <c:pt idx="691">
                  <c:v>2.5430640720935926E-2</c:v>
                </c:pt>
                <c:pt idx="692">
                  <c:v>2.5452851249384567E-2</c:v>
                </c:pt>
                <c:pt idx="693">
                  <c:v>2.5475102482841461E-2</c:v>
                </c:pt>
                <c:pt idx="694">
                  <c:v>2.5497394421144515E-2</c:v>
                </c:pt>
                <c:pt idx="695">
                  <c:v>2.5519727064131636E-2</c:v>
                </c:pt>
                <c:pt idx="696">
                  <c:v>2.5542100412045965E-2</c:v>
                </c:pt>
                <c:pt idx="697">
                  <c:v>2.55645144648875E-2</c:v>
                </c:pt>
                <c:pt idx="698">
                  <c:v>2.5586969222494149E-2</c:v>
                </c:pt>
                <c:pt idx="699">
                  <c:v>2.5609464685028005E-2</c:v>
                </c:pt>
                <c:pt idx="700">
                  <c:v>2.5632000852408021E-2</c:v>
                </c:pt>
                <c:pt idx="701">
                  <c:v>2.5654577724634198E-2</c:v>
                </c:pt>
                <c:pt idx="702">
                  <c:v>2.5677195301787581E-2</c:v>
                </c:pt>
                <c:pt idx="703">
                  <c:v>2.5699853583868171E-2</c:v>
                </c:pt>
                <c:pt idx="704">
                  <c:v>2.5722552570794921E-2</c:v>
                </c:pt>
                <c:pt idx="705">
                  <c:v>2.5745292262729924E-2</c:v>
                </c:pt>
                <c:pt idx="706">
                  <c:v>2.5768072659511088E-2</c:v>
                </c:pt>
                <c:pt idx="707">
                  <c:v>2.5790893761300504E-2</c:v>
                </c:pt>
                <c:pt idx="708">
                  <c:v>2.5813755568017127E-2</c:v>
                </c:pt>
                <c:pt idx="709">
                  <c:v>2.5836658079660957E-2</c:v>
                </c:pt>
                <c:pt idx="710">
                  <c:v>2.5859601296231993E-2</c:v>
                </c:pt>
                <c:pt idx="711">
                  <c:v>2.5882585217730236E-2</c:v>
                </c:pt>
                <c:pt idx="712">
                  <c:v>2.5905609844236732E-2</c:v>
                </c:pt>
                <c:pt idx="713">
                  <c:v>2.5928675175751481E-2</c:v>
                </c:pt>
                <c:pt idx="714">
                  <c:v>2.5951781212274483E-2</c:v>
                </c:pt>
                <c:pt idx="715">
                  <c:v>2.5974927953724691E-2</c:v>
                </c:pt>
                <c:pt idx="716">
                  <c:v>2.5998115400183153E-2</c:v>
                </c:pt>
                <c:pt idx="717">
                  <c:v>2.6021343551649867E-2</c:v>
                </c:pt>
                <c:pt idx="718">
                  <c:v>2.6044612408124834E-2</c:v>
                </c:pt>
                <c:pt idx="719">
                  <c:v>2.6067921969608054E-2</c:v>
                </c:pt>
                <c:pt idx="720">
                  <c:v>2.6091272236180574E-2</c:v>
                </c:pt>
                <c:pt idx="721">
                  <c:v>2.6114663207842392E-2</c:v>
                </c:pt>
                <c:pt idx="722">
                  <c:v>2.6138094884350371E-2</c:v>
                </c:pt>
                <c:pt idx="723">
                  <c:v>2.6161528669763623E-2</c:v>
                </c:pt>
                <c:pt idx="724">
                  <c:v>2.6184829160222911E-2</c:v>
                </c:pt>
                <c:pt idx="725">
                  <c:v>2.6207984333890266E-2</c:v>
                </c:pt>
                <c:pt idx="726">
                  <c:v>2.6230994190846735E-2</c:v>
                </c:pt>
                <c:pt idx="727">
                  <c:v>2.625385873101127E-2</c:v>
                </c:pt>
                <c:pt idx="728">
                  <c:v>2.6276577954383873E-2</c:v>
                </c:pt>
                <c:pt idx="729">
                  <c:v>2.629915186080245E-2</c:v>
                </c:pt>
                <c:pt idx="730">
                  <c:v>2.6321580450429094E-2</c:v>
                </c:pt>
                <c:pt idx="731">
                  <c:v>2.6343863723263805E-2</c:v>
                </c:pt>
                <c:pt idx="732">
                  <c:v>2.6366001679063444E-2</c:v>
                </c:pt>
                <c:pt idx="733">
                  <c:v>2.6387994317990104E-2</c:v>
                </c:pt>
                <c:pt idx="734">
                  <c:v>2.6409841639800646E-2</c:v>
                </c:pt>
                <c:pt idx="735">
                  <c:v>2.6431543644738209E-2</c:v>
                </c:pt>
                <c:pt idx="736">
                  <c:v>2.6453100332559654E-2</c:v>
                </c:pt>
                <c:pt idx="737">
                  <c:v>2.6474511703346026E-2</c:v>
                </c:pt>
                <c:pt idx="738">
                  <c:v>2.6495777757097327E-2</c:v>
                </c:pt>
                <c:pt idx="739">
                  <c:v>2.651689849373251E-2</c:v>
                </c:pt>
                <c:pt idx="740">
                  <c:v>2.6537873913251575E-2</c:v>
                </c:pt>
                <c:pt idx="741">
                  <c:v>2.6558704015573475E-2</c:v>
                </c:pt>
                <c:pt idx="742">
                  <c:v>2.6579388800698212E-2</c:v>
                </c:pt>
                <c:pt idx="743">
                  <c:v>2.6599928268706829E-2</c:v>
                </c:pt>
                <c:pt idx="744">
                  <c:v>2.6620322419437237E-2</c:v>
                </c:pt>
                <c:pt idx="745">
                  <c:v>2.6640571252889433E-2</c:v>
                </c:pt>
                <c:pt idx="746">
                  <c:v>2.6660674769063419E-2</c:v>
                </c:pt>
                <c:pt idx="747">
                  <c:v>2.6680632967959195E-2</c:v>
                </c:pt>
                <c:pt idx="748">
                  <c:v>2.6700445849576759E-2</c:v>
                </c:pt>
                <c:pt idx="749">
                  <c:v>2.6722911203093114E-2</c:v>
                </c:pt>
                <c:pt idx="750">
                  <c:v>2.674241269039257E-2</c:v>
                </c:pt>
                <c:pt idx="751">
                  <c:v>2.6761768860170676E-2</c:v>
                </c:pt>
                <c:pt idx="752">
                  <c:v>2.6780979712589525E-2</c:v>
                </c:pt>
                <c:pt idx="753">
                  <c:v>2.6800045247568072E-2</c:v>
                </c:pt>
                <c:pt idx="754">
                  <c:v>2.6818965465025268E-2</c:v>
                </c:pt>
                <c:pt idx="755">
                  <c:v>2.6837740365042162E-2</c:v>
                </c:pt>
                <c:pt idx="756">
                  <c:v>2.6856369947537706E-2</c:v>
                </c:pt>
                <c:pt idx="757">
                  <c:v>2.6874854212511901E-2</c:v>
                </c:pt>
                <c:pt idx="758">
                  <c:v>2.6893193159883699E-2</c:v>
                </c:pt>
                <c:pt idx="759">
                  <c:v>2.6911386789653102E-2</c:v>
                </c:pt>
                <c:pt idx="760">
                  <c:v>2.6929435101901156E-2</c:v>
                </c:pt>
                <c:pt idx="761">
                  <c:v>2.6947338096465767E-2</c:v>
                </c:pt>
                <c:pt idx="762">
                  <c:v>2.6965095773427983E-2</c:v>
                </c:pt>
                <c:pt idx="763">
                  <c:v>2.6982708132706756E-2</c:v>
                </c:pt>
                <c:pt idx="764">
                  <c:v>2.7000175174302088E-2</c:v>
                </c:pt>
                <c:pt idx="765">
                  <c:v>2.7017496898213977E-2</c:v>
                </c:pt>
                <c:pt idx="766">
                  <c:v>2.7034673304361378E-2</c:v>
                </c:pt>
                <c:pt idx="767">
                  <c:v>2.7051704392825338E-2</c:v>
                </c:pt>
                <c:pt idx="768">
                  <c:v>2.7068590163443762E-2</c:v>
                </c:pt>
                <c:pt idx="769">
                  <c:v>2.7085330616216652E-2</c:v>
                </c:pt>
                <c:pt idx="770">
                  <c:v>2.71019257513061E-2</c:v>
                </c:pt>
                <c:pt idx="771">
                  <c:v>2.7118375568550013E-2</c:v>
                </c:pt>
                <c:pt idx="772">
                  <c:v>2.7134680067948391E-2</c:v>
                </c:pt>
                <c:pt idx="773">
                  <c:v>2.7150839249420189E-2</c:v>
                </c:pt>
                <c:pt idx="774">
                  <c:v>2.7166853113046452E-2</c:v>
                </c:pt>
                <c:pt idx="775">
                  <c:v>2.7182715702249727E-2</c:v>
                </c:pt>
                <c:pt idx="776">
                  <c:v>2.719835992821551E-2</c:v>
                </c:pt>
                <c:pt idx="777">
                  <c:v>2.7213766667506523E-2</c:v>
                </c:pt>
                <c:pt idx="778">
                  <c:v>2.7228935919960673E-2</c:v>
                </c:pt>
                <c:pt idx="779">
                  <c:v>2.7243867685659007E-2</c:v>
                </c:pt>
                <c:pt idx="780">
                  <c:v>2.7258561964520478E-2</c:v>
                </c:pt>
                <c:pt idx="781">
                  <c:v>2.7273018756707179E-2</c:v>
                </c:pt>
                <c:pt idx="782">
                  <c:v>2.7287238061813879E-2</c:v>
                </c:pt>
                <c:pt idx="783">
                  <c:v>2.7301219880083716E-2</c:v>
                </c:pt>
                <c:pt idx="784">
                  <c:v>2.7314964211435644E-2</c:v>
                </c:pt>
                <c:pt idx="785">
                  <c:v>2.7328471055788617E-2</c:v>
                </c:pt>
                <c:pt idx="786">
                  <c:v>2.7341740413304727E-2</c:v>
                </c:pt>
                <c:pt idx="787">
                  <c:v>2.735477228365979E-2</c:v>
                </c:pt>
                <c:pt idx="788">
                  <c:v>2.7367566667096943E-2</c:v>
                </c:pt>
                <c:pt idx="789">
                  <c:v>2.7380123563373049E-2</c:v>
                </c:pt>
                <c:pt idx="790">
                  <c:v>2.7392442972650199E-2</c:v>
                </c:pt>
                <c:pt idx="791">
                  <c:v>2.7404524894766302E-2</c:v>
                </c:pt>
                <c:pt idx="792">
                  <c:v>2.7416369329721357E-2</c:v>
                </c:pt>
                <c:pt idx="793">
                  <c:v>2.7427976277596411E-2</c:v>
                </c:pt>
                <c:pt idx="794">
                  <c:v>2.7439345738310417E-2</c:v>
                </c:pt>
                <c:pt idx="795">
                  <c:v>2.7450477711782328E-2</c:v>
                </c:pt>
                <c:pt idx="796">
                  <c:v>2.7461372198093192E-2</c:v>
                </c:pt>
                <c:pt idx="797">
                  <c:v>2.7472029197080916E-2</c:v>
                </c:pt>
                <c:pt idx="798">
                  <c:v>2.7482448708826546E-2</c:v>
                </c:pt>
                <c:pt idx="799">
                  <c:v>2.7492630733330081E-2</c:v>
                </c:pt>
                <c:pt idx="800">
                  <c:v>2.7502575270510476E-2</c:v>
                </c:pt>
                <c:pt idx="801">
                  <c:v>2.7512282320367731E-2</c:v>
                </c:pt>
                <c:pt idx="802">
                  <c:v>2.7521751882901846E-2</c:v>
                </c:pt>
                <c:pt idx="803">
                  <c:v>2.753098395811282E-2</c:v>
                </c:pt>
                <c:pt idx="804">
                  <c:v>2.7539978545838562E-2</c:v>
                </c:pt>
                <c:pt idx="805">
                  <c:v>2.7548735646241163E-2</c:v>
                </c:pt>
                <c:pt idx="806">
                  <c:v>2.7557255259158531E-2</c:v>
                </c:pt>
                <c:pt idx="807">
                  <c:v>2.7565537384752758E-2</c:v>
                </c:pt>
                <c:pt idx="808">
                  <c:v>2.7573582022861753E-2</c:v>
                </c:pt>
                <c:pt idx="809">
                  <c:v>2.7581389173485515E-2</c:v>
                </c:pt>
                <c:pt idx="810">
                  <c:v>2.7588958836705091E-2</c:v>
                </c:pt>
                <c:pt idx="811">
                  <c:v>2.7596291012439433E-2</c:v>
                </c:pt>
                <c:pt idx="812">
                  <c:v>2.760338570052645E-2</c:v>
                </c:pt>
                <c:pt idx="813">
                  <c:v>2.7610242901209281E-2</c:v>
                </c:pt>
                <c:pt idx="814">
                  <c:v>2.7616862614406879E-2</c:v>
                </c:pt>
                <c:pt idx="815">
                  <c:v>2.7623244839957151E-2</c:v>
                </c:pt>
                <c:pt idx="816">
                  <c:v>2.762938957802219E-2</c:v>
                </c:pt>
                <c:pt idx="817">
                  <c:v>2.763529682852095E-2</c:v>
                </c:pt>
                <c:pt idx="818">
                  <c:v>2.7640966591453431E-2</c:v>
                </c:pt>
                <c:pt idx="819">
                  <c:v>2.764639886665754E-2</c:v>
                </c:pt>
                <c:pt idx="820">
                  <c:v>2.7651593654376416E-2</c:v>
                </c:pt>
                <c:pt idx="821">
                  <c:v>2.7656550954529013E-2</c:v>
                </c:pt>
                <c:pt idx="822">
                  <c:v>2.7661270766953239E-2</c:v>
                </c:pt>
                <c:pt idx="823">
                  <c:v>2.7665753091730139E-2</c:v>
                </c:pt>
                <c:pt idx="824">
                  <c:v>2.7669997929021806E-2</c:v>
                </c:pt>
                <c:pt idx="825">
                  <c:v>2.7674005278585101E-2</c:v>
                </c:pt>
                <c:pt idx="826">
                  <c:v>2.7677775140420025E-2</c:v>
                </c:pt>
                <c:pt idx="827">
                  <c:v>2.7681327814269574E-2</c:v>
                </c:pt>
                <c:pt idx="828">
                  <c:v>2.7684891938013489E-2</c:v>
                </c:pt>
                <c:pt idx="829">
                  <c:v>2.7688532684126965E-2</c:v>
                </c:pt>
                <c:pt idx="830">
                  <c:v>2.7692250052528955E-2</c:v>
                </c:pt>
                <c:pt idx="831">
                  <c:v>2.7696044043381551E-2</c:v>
                </c:pt>
                <c:pt idx="832">
                  <c:v>2.7699914656603708E-2</c:v>
                </c:pt>
                <c:pt idx="833">
                  <c:v>2.7703861892114379E-2</c:v>
                </c:pt>
                <c:pt idx="834">
                  <c:v>2.770788574999461E-2</c:v>
                </c:pt>
                <c:pt idx="835">
                  <c:v>2.7711986230244401E-2</c:v>
                </c:pt>
                <c:pt idx="836">
                  <c:v>2.7716163332863752E-2</c:v>
                </c:pt>
                <c:pt idx="837">
                  <c:v>2.7720417057852664E-2</c:v>
                </c:pt>
                <c:pt idx="838">
                  <c:v>2.7724747405292183E-2</c:v>
                </c:pt>
                <c:pt idx="839">
                  <c:v>2.7729154375020215E-2</c:v>
                </c:pt>
                <c:pt idx="840">
                  <c:v>2.7733637967198854E-2</c:v>
                </c:pt>
                <c:pt idx="841">
                  <c:v>2.7738198181747054E-2</c:v>
                </c:pt>
                <c:pt idx="842">
                  <c:v>2.7742835018664813E-2</c:v>
                </c:pt>
                <c:pt idx="843">
                  <c:v>2.7747548477952133E-2</c:v>
                </c:pt>
                <c:pt idx="844">
                  <c:v>2.775233855969006E-2</c:v>
                </c:pt>
                <c:pt idx="845">
                  <c:v>2.7757205263797546E-2</c:v>
                </c:pt>
                <c:pt idx="846">
                  <c:v>2.776214859035564E-2</c:v>
                </c:pt>
                <c:pt idx="847">
                  <c:v>2.7767168539202247E-2</c:v>
                </c:pt>
                <c:pt idx="848">
                  <c:v>2.7772265110580507E-2</c:v>
                </c:pt>
                <c:pt idx="849">
                  <c:v>2.7777438304328328E-2</c:v>
                </c:pt>
                <c:pt idx="850">
                  <c:v>2.7782688120445709E-2</c:v>
                </c:pt>
                <c:pt idx="851">
                  <c:v>2.7788014559013696E-2</c:v>
                </c:pt>
                <c:pt idx="852">
                  <c:v>2.7793417619951244E-2</c:v>
                </c:pt>
                <c:pt idx="853">
                  <c:v>2.7798897303339398E-2</c:v>
                </c:pt>
                <c:pt idx="854">
                  <c:v>2.7804453609178159E-2</c:v>
                </c:pt>
                <c:pt idx="855">
                  <c:v>2.7810086537467527E-2</c:v>
                </c:pt>
                <c:pt idx="856">
                  <c:v>2.7815796088207501E-2</c:v>
                </c:pt>
                <c:pt idx="857">
                  <c:v>2.7821582261317035E-2</c:v>
                </c:pt>
                <c:pt idx="858">
                  <c:v>2.7827445056877176E-2</c:v>
                </c:pt>
                <c:pt idx="859">
                  <c:v>2.7833384474887923E-2</c:v>
                </c:pt>
                <c:pt idx="860">
                  <c:v>2.7839400515349277E-2</c:v>
                </c:pt>
                <c:pt idx="861">
                  <c:v>2.7845493178261238E-2</c:v>
                </c:pt>
                <c:pt idx="862">
                  <c:v>2.7851662463623805E-2</c:v>
                </c:pt>
                <c:pt idx="863">
                  <c:v>2.7857908371599072E-2</c:v>
                </c:pt>
                <c:pt idx="864">
                  <c:v>2.7864230901862852E-2</c:v>
                </c:pt>
                <c:pt idx="865">
                  <c:v>2.7870630054658285E-2</c:v>
                </c:pt>
                <c:pt idx="866">
                  <c:v>2.7877105829823279E-2</c:v>
                </c:pt>
                <c:pt idx="867">
                  <c:v>2.7883658227600971E-2</c:v>
                </c:pt>
                <c:pt idx="868">
                  <c:v>2.7890287247748224E-2</c:v>
                </c:pt>
                <c:pt idx="869">
                  <c:v>2.789699289042713E-2</c:v>
                </c:pt>
                <c:pt idx="870">
                  <c:v>2.7903775155637689E-2</c:v>
                </c:pt>
                <c:pt idx="871">
                  <c:v>2.7910634043298854E-2</c:v>
                </c:pt>
                <c:pt idx="872">
                  <c:v>2.7917569553410626E-2</c:v>
                </c:pt>
                <c:pt idx="873">
                  <c:v>2.7924581686135097E-2</c:v>
                </c:pt>
                <c:pt idx="874">
                  <c:v>2.7931670441310175E-2</c:v>
                </c:pt>
                <c:pt idx="875">
                  <c:v>2.7938835819016905E-2</c:v>
                </c:pt>
                <c:pt idx="876">
                  <c:v>2.7946077819174242E-2</c:v>
                </c:pt>
                <c:pt idx="877">
                  <c:v>2.7953396441863232E-2</c:v>
                </c:pt>
                <c:pt idx="878">
                  <c:v>2.7960791687083875E-2</c:v>
                </c:pt>
                <c:pt idx="879">
                  <c:v>2.7968256682192605E-2</c:v>
                </c:pt>
                <c:pt idx="880">
                  <c:v>2.7975598991305528E-2</c:v>
                </c:pt>
                <c:pt idx="881">
                  <c:v>2.7982729269164786E-2</c:v>
                </c:pt>
                <c:pt idx="882">
                  <c:v>2.7989647515851424E-2</c:v>
                </c:pt>
                <c:pt idx="883">
                  <c:v>2.7996353731284396E-2</c:v>
                </c:pt>
                <c:pt idx="884">
                  <c:v>2.8002847915625795E-2</c:v>
                </c:pt>
                <c:pt idx="885">
                  <c:v>2.8009130068632482E-2</c:v>
                </c:pt>
                <c:pt idx="886">
                  <c:v>2.8015200190385503E-2</c:v>
                </c:pt>
                <c:pt idx="887">
                  <c:v>2.8021058280884859E-2</c:v>
                </c:pt>
                <c:pt idx="888">
                  <c:v>2.8026704340130548E-2</c:v>
                </c:pt>
                <c:pt idx="889">
                  <c:v>2.8032138368122572E-2</c:v>
                </c:pt>
                <c:pt idx="890">
                  <c:v>2.803736036486093E-2</c:v>
                </c:pt>
                <c:pt idx="891">
                  <c:v>2.804237033018353E-2</c:v>
                </c:pt>
                <c:pt idx="892">
                  <c:v>2.8047168264333511E-2</c:v>
                </c:pt>
                <c:pt idx="893">
                  <c:v>2.8051754167148779E-2</c:v>
                </c:pt>
                <c:pt idx="894">
                  <c:v>2.8056128038629335E-2</c:v>
                </c:pt>
                <c:pt idx="895">
                  <c:v>2.8060289878694133E-2</c:v>
                </c:pt>
                <c:pt idx="896">
                  <c:v>2.8064239687505266E-2</c:v>
                </c:pt>
                <c:pt idx="897">
                  <c:v>2.8067977464981686E-2</c:v>
                </c:pt>
                <c:pt idx="898">
                  <c:v>2.8071503211123394E-2</c:v>
                </c:pt>
                <c:pt idx="899">
                  <c:v>2.8074816925849344E-2</c:v>
                </c:pt>
                <c:pt idx="900">
                  <c:v>2.8077918609240582E-2</c:v>
                </c:pt>
                <c:pt idx="901">
                  <c:v>2.8080808261297108E-2</c:v>
                </c:pt>
                <c:pt idx="902">
                  <c:v>2.8083485881937875E-2</c:v>
                </c:pt>
                <c:pt idx="903">
                  <c:v>2.8085951471243931E-2</c:v>
                </c:pt>
                <c:pt idx="904">
                  <c:v>2.8088205029215274E-2</c:v>
                </c:pt>
                <c:pt idx="905">
                  <c:v>2.809321713918456E-2</c:v>
                </c:pt>
                <c:pt idx="906">
                  <c:v>2.8094956031363326E-2</c:v>
                </c:pt>
                <c:pt idx="907">
                  <c:v>2.8096482859518716E-2</c:v>
                </c:pt>
                <c:pt idx="908">
                  <c:v>2.8097797623650726E-2</c:v>
                </c:pt>
                <c:pt idx="909">
                  <c:v>2.8098900323759356E-2</c:v>
                </c:pt>
                <c:pt idx="910">
                  <c:v>2.8099790959817593E-2</c:v>
                </c:pt>
                <c:pt idx="911">
                  <c:v>2.8100469531879467E-2</c:v>
                </c:pt>
                <c:pt idx="912">
                  <c:v>2.8100936039863932E-2</c:v>
                </c:pt>
                <c:pt idx="913">
                  <c:v>2.8101190483770987E-2</c:v>
                </c:pt>
                <c:pt idx="914">
                  <c:v>2.8101232863681679E-2</c:v>
                </c:pt>
                <c:pt idx="915">
                  <c:v>2.8101063179514961E-2</c:v>
                </c:pt>
                <c:pt idx="916">
                  <c:v>2.810068143129785E-2</c:v>
                </c:pt>
                <c:pt idx="917">
                  <c:v>2.810008761905736E-2</c:v>
                </c:pt>
                <c:pt idx="918">
                  <c:v>2.809928174273946E-2</c:v>
                </c:pt>
                <c:pt idx="919">
                  <c:v>2.8098263802398181E-2</c:v>
                </c:pt>
                <c:pt idx="920">
                  <c:v>2.8097033798006509E-2</c:v>
                </c:pt>
                <c:pt idx="921">
                  <c:v>2.8092747971261156E-2</c:v>
                </c:pt>
                <c:pt idx="922">
                  <c:v>2.8091003222894262E-2</c:v>
                </c:pt>
                <c:pt idx="923">
                  <c:v>2.8089046443111609E-2</c:v>
                </c:pt>
                <c:pt idx="924">
                  <c:v>2.8086877631913199E-2</c:v>
                </c:pt>
                <c:pt idx="925">
                  <c:v>2.8084496789299029E-2</c:v>
                </c:pt>
                <c:pt idx="926">
                  <c:v>2.8081903915350148E-2</c:v>
                </c:pt>
                <c:pt idx="927">
                  <c:v>2.8079099010066555E-2</c:v>
                </c:pt>
                <c:pt idx="928">
                  <c:v>2.8076082073367203E-2</c:v>
                </c:pt>
                <c:pt idx="929">
                  <c:v>2.8072853105252094E-2</c:v>
                </c:pt>
                <c:pt idx="930">
                  <c:v>2.8069412105883318E-2</c:v>
                </c:pt>
                <c:pt idx="931">
                  <c:v>2.80659235675218E-2</c:v>
                </c:pt>
                <c:pt idx="932">
                  <c:v>2.806260249606285E-2</c:v>
                </c:pt>
                <c:pt idx="933">
                  <c:v>2.8059450186626034E-2</c:v>
                </c:pt>
                <c:pt idx="934">
                  <c:v>2.8056466639454491E-2</c:v>
                </c:pt>
                <c:pt idx="935">
                  <c:v>2.8053651854224038E-2</c:v>
                </c:pt>
                <c:pt idx="936">
                  <c:v>2.8051005831096765E-2</c:v>
                </c:pt>
                <c:pt idx="937">
                  <c:v>2.8048528570072673E-2</c:v>
                </c:pt>
                <c:pt idx="938">
                  <c:v>2.8046220071151762E-2</c:v>
                </c:pt>
                <c:pt idx="939">
                  <c:v>2.8044080334252985E-2</c:v>
                </c:pt>
                <c:pt idx="940">
                  <c:v>2.804210935945739E-2</c:v>
                </c:pt>
                <c:pt idx="941">
                  <c:v>2.8040307146764976E-2</c:v>
                </c:pt>
                <c:pt idx="942">
                  <c:v>2.8038673696094696E-2</c:v>
                </c:pt>
                <c:pt idx="943">
                  <c:v>2.8037209007446551E-2</c:v>
                </c:pt>
                <c:pt idx="944">
                  <c:v>2.8035913080901587E-2</c:v>
                </c:pt>
                <c:pt idx="945">
                  <c:v>2.8034785916459803E-2</c:v>
                </c:pt>
                <c:pt idx="946">
                  <c:v>2.8033827514121201E-2</c:v>
                </c:pt>
                <c:pt idx="947">
                  <c:v>2.8033037873642641E-2</c:v>
                </c:pt>
                <c:pt idx="948">
                  <c:v>2.8032416995348308E-2</c:v>
                </c:pt>
                <c:pt idx="949">
                  <c:v>2.8031964879157156E-2</c:v>
                </c:pt>
                <c:pt idx="950">
                  <c:v>2.8031681524907093E-2</c:v>
                </c:pt>
                <c:pt idx="951">
                  <c:v>2.803156693276021E-2</c:v>
                </c:pt>
                <c:pt idx="952">
                  <c:v>2.8031621102716509E-2</c:v>
                </c:pt>
                <c:pt idx="953">
                  <c:v>2.8031844034694942E-2</c:v>
                </c:pt>
                <c:pt idx="954">
                  <c:v>2.8032235728695509E-2</c:v>
                </c:pt>
                <c:pt idx="955">
                  <c:v>2.8032796184718212E-2</c:v>
                </c:pt>
                <c:pt idx="956">
                  <c:v>2.8033525402844095E-2</c:v>
                </c:pt>
                <c:pt idx="957">
                  <c:v>2.8034423383154206E-2</c:v>
                </c:pt>
                <c:pt idx="958">
                  <c:v>2.8035490125324358E-2</c:v>
                </c:pt>
                <c:pt idx="959">
                  <c:v>2.8036725629597692E-2</c:v>
                </c:pt>
                <c:pt idx="960">
                  <c:v>2.8038129896055253E-2</c:v>
                </c:pt>
                <c:pt idx="961">
                  <c:v>2.8039702924534948E-2</c:v>
                </c:pt>
                <c:pt idx="962">
                  <c:v>2.8041444714955732E-2</c:v>
                </c:pt>
                <c:pt idx="963">
                  <c:v>2.8043355267560743E-2</c:v>
                </c:pt>
                <c:pt idx="964">
                  <c:v>2.8045434582187889E-2</c:v>
                </c:pt>
                <c:pt idx="965">
                  <c:v>2.804768265883717E-2</c:v>
                </c:pt>
                <c:pt idx="966">
                  <c:v>2.8050099497589631E-2</c:v>
                </c:pt>
                <c:pt idx="967">
                  <c:v>2.805268509852632E-2</c:v>
                </c:pt>
                <c:pt idx="968">
                  <c:v>2.8055439461404097E-2</c:v>
                </c:pt>
                <c:pt idx="969">
                  <c:v>2.8058362586466101E-2</c:v>
                </c:pt>
                <c:pt idx="970">
                  <c:v>2.8061454473631287E-2</c:v>
                </c:pt>
                <c:pt idx="971">
                  <c:v>2.8064715122899653E-2</c:v>
                </c:pt>
                <c:pt idx="972">
                  <c:v>2.8068144534109107E-2</c:v>
                </c:pt>
                <c:pt idx="973">
                  <c:v>2.8071742707583835E-2</c:v>
                </c:pt>
                <c:pt idx="974">
                  <c:v>2.8075509643080698E-2</c:v>
                </c:pt>
                <c:pt idx="975">
                  <c:v>2.8079445340761788E-2</c:v>
                </c:pt>
                <c:pt idx="976">
                  <c:v>2.8083549800465013E-2</c:v>
                </c:pt>
                <c:pt idx="977">
                  <c:v>2.8087823022433511E-2</c:v>
                </c:pt>
                <c:pt idx="978">
                  <c:v>2.8092265006424144E-2</c:v>
                </c:pt>
                <c:pt idx="979">
                  <c:v>2.8096875752680051E-2</c:v>
                </c:pt>
                <c:pt idx="980">
                  <c:v>2.8101655260958092E-2</c:v>
                </c:pt>
                <c:pt idx="981">
                  <c:v>2.810660353142036E-2</c:v>
                </c:pt>
                <c:pt idx="982">
                  <c:v>2.8111720563985809E-2</c:v>
                </c:pt>
                <c:pt idx="983">
                  <c:v>2.8116926019502442E-2</c:v>
                </c:pt>
                <c:pt idx="984">
                  <c:v>2.8122046859541117E-2</c:v>
                </c:pt>
                <c:pt idx="985">
                  <c:v>2.8127076903917692E-2</c:v>
                </c:pt>
                <c:pt idx="986">
                  <c:v>2.8132016152956352E-2</c:v>
                </c:pt>
                <c:pt idx="987">
                  <c:v>2.8136864606332912E-2</c:v>
                </c:pt>
                <c:pt idx="988">
                  <c:v>2.8141622264290511E-2</c:v>
                </c:pt>
                <c:pt idx="989">
                  <c:v>2.8146289126748103E-2</c:v>
                </c:pt>
                <c:pt idx="990">
                  <c:v>2.8150865193624641E-2</c:v>
                </c:pt>
                <c:pt idx="991">
                  <c:v>2.8155350465082218E-2</c:v>
                </c:pt>
                <c:pt idx="992">
                  <c:v>2.8159744940877696E-2</c:v>
                </c:pt>
                <c:pt idx="993">
                  <c:v>2.8164048621254212E-2</c:v>
                </c:pt>
                <c:pt idx="994">
                  <c:v>2.8168261506049674E-2</c:v>
                </c:pt>
                <c:pt idx="995">
                  <c:v>2.8172383595264083E-2</c:v>
                </c:pt>
                <c:pt idx="996">
                  <c:v>2.8176414889059531E-2</c:v>
                </c:pt>
                <c:pt idx="997">
                  <c:v>2.8180355387273925E-2</c:v>
                </c:pt>
                <c:pt idx="998">
                  <c:v>2.8184205089907266E-2</c:v>
                </c:pt>
                <c:pt idx="999">
                  <c:v>2.8187963997040599E-2</c:v>
                </c:pt>
                <c:pt idx="1000">
                  <c:v>2.8191632108673925E-2</c:v>
                </c:pt>
                <c:pt idx="1001">
                  <c:v>2.8195209424726198E-2</c:v>
                </c:pt>
                <c:pt idx="1002">
                  <c:v>2.819869594511637E-2</c:v>
                </c:pt>
                <c:pt idx="1003">
                  <c:v>2.8202091670006535E-2</c:v>
                </c:pt>
                <c:pt idx="1004">
                  <c:v>2.8205396599396693E-2</c:v>
                </c:pt>
                <c:pt idx="1005">
                  <c:v>2.8208610733205797E-2</c:v>
                </c:pt>
                <c:pt idx="1006">
                  <c:v>2.8211734071433847E-2</c:v>
                </c:pt>
                <c:pt idx="1007">
                  <c:v>2.8214766614080844E-2</c:v>
                </c:pt>
                <c:pt idx="1008">
                  <c:v>2.8217708361146787E-2</c:v>
                </c:pt>
                <c:pt idx="1009">
                  <c:v>2.8220559312712723E-2</c:v>
                </c:pt>
                <c:pt idx="1010">
                  <c:v>2.8223319468616559E-2</c:v>
                </c:pt>
                <c:pt idx="1011">
                  <c:v>2.8225988829020388E-2</c:v>
                </c:pt>
                <c:pt idx="1012">
                  <c:v>2.8228567393843162E-2</c:v>
                </c:pt>
                <c:pt idx="1013">
                  <c:v>2.8231055163003838E-2</c:v>
                </c:pt>
                <c:pt idx="1014">
                  <c:v>2.8233452136664505E-2</c:v>
                </c:pt>
                <c:pt idx="1015">
                  <c:v>2.8235758314744119E-2</c:v>
                </c:pt>
                <c:pt idx="1016">
                  <c:v>2.823797369724268E-2</c:v>
                </c:pt>
                <c:pt idx="1017">
                  <c:v>2.824009828407914E-2</c:v>
                </c:pt>
                <c:pt idx="1018">
                  <c:v>2.8242132075415594E-2</c:v>
                </c:pt>
                <c:pt idx="1019">
                  <c:v>2.8244075071089947E-2</c:v>
                </c:pt>
                <c:pt idx="1020">
                  <c:v>2.8245927271264293E-2</c:v>
                </c:pt>
                <c:pt idx="1021">
                  <c:v>2.8247688675857585E-2</c:v>
                </c:pt>
                <c:pt idx="1022">
                  <c:v>2.8249359284788778E-2</c:v>
                </c:pt>
                <c:pt idx="1023">
                  <c:v>2.825093909805787E-2</c:v>
                </c:pt>
                <c:pt idx="1024">
                  <c:v>2.8252428115745909E-2</c:v>
                </c:pt>
                <c:pt idx="1025">
                  <c:v>2.825382633793394E-2</c:v>
                </c:pt>
                <c:pt idx="1026">
                  <c:v>2.8255133764621965E-2</c:v>
                </c:pt>
                <c:pt idx="1027">
                  <c:v>2.8256350395566843E-2</c:v>
                </c:pt>
                <c:pt idx="1028">
                  <c:v>2.8257476230849621E-2</c:v>
                </c:pt>
                <c:pt idx="1029">
                  <c:v>2.8258511270632392E-2</c:v>
                </c:pt>
                <c:pt idx="1030">
                  <c:v>2.8259455514753062E-2</c:v>
                </c:pt>
                <c:pt idx="1031">
                  <c:v>2.8260308963373726E-2</c:v>
                </c:pt>
                <c:pt idx="1032">
                  <c:v>2.8261071616332289E-2</c:v>
                </c:pt>
                <c:pt idx="1033">
                  <c:v>2.8261743473709799E-2</c:v>
                </c:pt>
                <c:pt idx="1034">
                  <c:v>2.826232453542521E-2</c:v>
                </c:pt>
                <c:pt idx="1035">
                  <c:v>2.8262818097792852E-2</c:v>
                </c:pt>
                <c:pt idx="1036">
                  <c:v>2.8263235724496072E-2</c:v>
                </c:pt>
                <c:pt idx="1037">
                  <c:v>2.8263578442148107E-2</c:v>
                </c:pt>
                <c:pt idx="1038">
                  <c:v>2.8263846250830005E-2</c:v>
                </c:pt>
                <c:pt idx="1039">
                  <c:v>2.8264039150379672E-2</c:v>
                </c:pt>
                <c:pt idx="1040">
                  <c:v>2.8264157141040247E-2</c:v>
                </c:pt>
                <c:pt idx="1041">
                  <c:v>2.8264200222649638E-2</c:v>
                </c:pt>
                <c:pt idx="1042">
                  <c:v>2.8264168395288891E-2</c:v>
                </c:pt>
                <c:pt idx="1043">
                  <c:v>2.826406165887696E-2</c:v>
                </c:pt>
                <c:pt idx="1044">
                  <c:v>2.8263880013575937E-2</c:v>
                </c:pt>
                <c:pt idx="1045">
                  <c:v>2.8263623459061638E-2</c:v>
                </c:pt>
                <c:pt idx="1046">
                  <c:v>2.8263291995739293E-2</c:v>
                </c:pt>
                <c:pt idx="1047">
                  <c:v>2.8262885623365763E-2</c:v>
                </c:pt>
                <c:pt idx="1048">
                  <c:v>2.826240434194105E-2</c:v>
                </c:pt>
                <c:pt idx="1049">
                  <c:v>2.8261848151465152E-2</c:v>
                </c:pt>
                <c:pt idx="1050">
                  <c:v>2.8261217052100163E-2</c:v>
                </c:pt>
                <c:pt idx="1051">
                  <c:v>2.8260511043602943E-2</c:v>
                </c:pt>
                <c:pt idx="1052">
                  <c:v>2.8259730126216631E-2</c:v>
                </c:pt>
                <c:pt idx="1053">
                  <c:v>2.8258874299779135E-2</c:v>
                </c:pt>
                <c:pt idx="1054">
                  <c:v>2.8257943564371502E-2</c:v>
                </c:pt>
                <c:pt idx="1055">
                  <c:v>2.8256937919912684E-2</c:v>
                </c:pt>
                <c:pt idx="1056">
                  <c:v>2.8255857366402681E-2</c:v>
                </c:pt>
                <c:pt idx="1057">
                  <c:v>2.8254701904003587E-2</c:v>
                </c:pt>
                <c:pt idx="1058">
                  <c:v>2.8253471532553309E-2</c:v>
                </c:pt>
                <c:pt idx="1059">
                  <c:v>2.8252166252132893E-2</c:v>
                </c:pt>
                <c:pt idx="1060">
                  <c:v>2.8250786062661293E-2</c:v>
                </c:pt>
                <c:pt idx="1061">
                  <c:v>2.824911697804855E-2</c:v>
                </c:pt>
                <c:pt idx="1062">
                  <c:v>2.8247576269285757E-2</c:v>
                </c:pt>
                <c:pt idx="1063">
                  <c:v>2.8245960651552826E-2</c:v>
                </c:pt>
                <c:pt idx="1064">
                  <c:v>2.8244270124849757E-2</c:v>
                </c:pt>
                <c:pt idx="1065">
                  <c:v>2.8242504689176551E-2</c:v>
                </c:pt>
                <c:pt idx="1066">
                  <c:v>2.824066434445216E-2</c:v>
                </c:pt>
                <c:pt idx="1067">
                  <c:v>2.8238749090757631E-2</c:v>
                </c:pt>
                <c:pt idx="1068">
                  <c:v>2.8236758928011918E-2</c:v>
                </c:pt>
                <c:pt idx="1069">
                  <c:v>2.823469385645816E-2</c:v>
                </c:pt>
                <c:pt idx="1070">
                  <c:v>2.8232553875691124E-2</c:v>
                </c:pt>
                <c:pt idx="1071">
                  <c:v>2.8230338986116044E-2</c:v>
                </c:pt>
                <c:pt idx="1072">
                  <c:v>2.8228049187408732E-2</c:v>
                </c:pt>
                <c:pt idx="1073">
                  <c:v>2.822568447981233E-2</c:v>
                </c:pt>
                <c:pt idx="1074">
                  <c:v>2.8223244863164743E-2</c:v>
                </c:pt>
                <c:pt idx="1075">
                  <c:v>2.8220730337628064E-2</c:v>
                </c:pt>
                <c:pt idx="1076">
                  <c:v>2.8218140903121247E-2</c:v>
                </c:pt>
                <c:pt idx="1077">
                  <c:v>2.82154765594822E-2</c:v>
                </c:pt>
                <c:pt idx="1078">
                  <c:v>2.8212737307035107E-2</c:v>
                </c:pt>
                <c:pt idx="1079">
                  <c:v>2.820992314553683E-2</c:v>
                </c:pt>
                <c:pt idx="1080">
                  <c:v>2.8207034075068416E-2</c:v>
                </c:pt>
                <c:pt idx="1081">
                  <c:v>2.8204070095629863E-2</c:v>
                </c:pt>
                <c:pt idx="1082">
                  <c:v>2.8201031207221172E-2</c:v>
                </c:pt>
                <c:pt idx="1083">
                  <c:v>2.8197917409842344E-2</c:v>
                </c:pt>
                <c:pt idx="1084">
                  <c:v>2.8194728703493377E-2</c:v>
                </c:pt>
                <c:pt idx="1085">
                  <c:v>2.8191465088174272E-2</c:v>
                </c:pt>
                <c:pt idx="1086">
                  <c:v>2.818812656388503E-2</c:v>
                </c:pt>
                <c:pt idx="1087">
                  <c:v>2.8184713130706696E-2</c:v>
                </c:pt>
                <c:pt idx="1088">
                  <c:v>2.8181224788558223E-2</c:v>
                </c:pt>
                <c:pt idx="1089">
                  <c:v>2.8177661537358567E-2</c:v>
                </c:pt>
                <c:pt idx="1090">
                  <c:v>2.8174023377350865E-2</c:v>
                </c:pt>
                <c:pt idx="1091">
                  <c:v>2.8170310308210933E-2</c:v>
                </c:pt>
                <c:pt idx="1092">
                  <c:v>2.8166522330262955E-2</c:v>
                </c:pt>
                <c:pt idx="1093">
                  <c:v>2.8162659443263793E-2</c:v>
                </c:pt>
                <c:pt idx="1094">
                  <c:v>2.815872164737554E-2</c:v>
                </c:pt>
                <c:pt idx="1095">
                  <c:v>2.8154708942679241E-2</c:v>
                </c:pt>
                <c:pt idx="1096">
                  <c:v>2.8150621328931758E-2</c:v>
                </c:pt>
                <c:pt idx="1097">
                  <c:v>2.814645880613309E-2</c:v>
                </c:pt>
                <c:pt idx="1098">
                  <c:v>2.8142221374526377E-2</c:v>
                </c:pt>
                <c:pt idx="1099">
                  <c:v>2.8137909034030573E-2</c:v>
                </c:pt>
                <c:pt idx="1100">
                  <c:v>2.8133521784483584E-2</c:v>
                </c:pt>
                <c:pt idx="1101">
                  <c:v>2.8129059626047503E-2</c:v>
                </c:pt>
                <c:pt idx="1102">
                  <c:v>2.8124522558722331E-2</c:v>
                </c:pt>
                <c:pt idx="1103">
                  <c:v>2.8119910582427021E-2</c:v>
                </c:pt>
                <c:pt idx="1104">
                  <c:v>2.8115223697242619E-2</c:v>
                </c:pt>
                <c:pt idx="1105">
                  <c:v>2.8110461903169126E-2</c:v>
                </c:pt>
                <c:pt idx="1106">
                  <c:v>2.8105625200206541E-2</c:v>
                </c:pt>
                <c:pt idx="1107">
                  <c:v>2.8100713588273818E-2</c:v>
                </c:pt>
                <c:pt idx="1108">
                  <c:v>2.8095727067452003E-2</c:v>
                </c:pt>
                <c:pt idx="1109">
                  <c:v>2.8090665637741097E-2</c:v>
                </c:pt>
                <c:pt idx="1110">
                  <c:v>2.8085529299141099E-2</c:v>
                </c:pt>
                <c:pt idx="1111">
                  <c:v>2.8080318051570963E-2</c:v>
                </c:pt>
                <c:pt idx="1112">
                  <c:v>2.8075031895192781E-2</c:v>
                </c:pt>
                <c:pt idx="1113">
                  <c:v>2.8069670829844462E-2</c:v>
                </c:pt>
                <c:pt idx="1114">
                  <c:v>2.8064234855607051E-2</c:v>
                </c:pt>
                <c:pt idx="1115">
                  <c:v>2.8058723972642641E-2</c:v>
                </c:pt>
                <c:pt idx="1116">
                  <c:v>2.8053138180627046E-2</c:v>
                </c:pt>
                <c:pt idx="1117">
                  <c:v>2.8047477479884453E-2</c:v>
                </c:pt>
                <c:pt idx="1118">
                  <c:v>2.8041741870171721E-2</c:v>
                </c:pt>
                <c:pt idx="1119">
                  <c:v>2.8035931351569898E-2</c:v>
                </c:pt>
                <c:pt idx="1120">
                  <c:v>2.8030045924078983E-2</c:v>
                </c:pt>
                <c:pt idx="1121">
                  <c:v>2.8024085587780023E-2</c:v>
                </c:pt>
                <c:pt idx="1122">
                  <c:v>2.8018050342673018E-2</c:v>
                </c:pt>
                <c:pt idx="1123">
                  <c:v>2.8011940188595874E-2</c:v>
                </c:pt>
                <c:pt idx="1124">
                  <c:v>2.8005755125791731E-2</c:v>
                </c:pt>
                <c:pt idx="1125">
                  <c:v>2.7999495154098497E-2</c:v>
                </c:pt>
                <c:pt idx="1126">
                  <c:v>2.7993160273516171E-2</c:v>
                </c:pt>
                <c:pt idx="1127">
                  <c:v>2.7986750484044753E-2</c:v>
                </c:pt>
                <c:pt idx="1128">
                  <c:v>2.7980265785927383E-2</c:v>
                </c:pt>
                <c:pt idx="1129">
                  <c:v>2.7973706178839874E-2</c:v>
                </c:pt>
                <c:pt idx="1130">
                  <c:v>2.7967071662944321E-2</c:v>
                </c:pt>
                <c:pt idx="1131">
                  <c:v>2.7960362238240721E-2</c:v>
                </c:pt>
                <c:pt idx="1132">
                  <c:v>2.795357790464803E-2</c:v>
                </c:pt>
                <c:pt idx="1133">
                  <c:v>2.794671866232834E-2</c:v>
                </c:pt>
                <c:pt idx="1134">
                  <c:v>2.7939784511200605E-2</c:v>
                </c:pt>
                <c:pt idx="1135">
                  <c:v>2.7932775451183778E-2</c:v>
                </c:pt>
                <c:pt idx="1136">
                  <c:v>2.7925691482439952E-2</c:v>
                </c:pt>
                <c:pt idx="1137">
                  <c:v>2.791853260488808E-2</c:v>
                </c:pt>
                <c:pt idx="1138">
                  <c:v>2.7911298818528163E-2</c:v>
                </c:pt>
                <c:pt idx="1139">
                  <c:v>2.7903990123441247E-2</c:v>
                </c:pt>
                <c:pt idx="1140">
                  <c:v>2.7896606519384193E-2</c:v>
                </c:pt>
                <c:pt idx="1141">
                  <c:v>2.7889148006762232E-2</c:v>
                </c:pt>
                <c:pt idx="1142">
                  <c:v>2.7881614585170134E-2</c:v>
                </c:pt>
                <c:pt idx="1143">
                  <c:v>2.7874006255013128E-2</c:v>
                </c:pt>
                <c:pt idx="1144">
                  <c:v>2.7866323015967032E-2</c:v>
                </c:pt>
                <c:pt idx="1145">
                  <c:v>2.7858564868193936E-2</c:v>
                </c:pt>
                <c:pt idx="1146">
                  <c:v>2.7850731811612794E-2</c:v>
                </c:pt>
                <c:pt idx="1147">
                  <c:v>2.78428238463857E-2</c:v>
                </c:pt>
                <c:pt idx="1148">
                  <c:v>2.7834840972269514E-2</c:v>
                </c:pt>
                <c:pt idx="1149">
                  <c:v>2.782678318942633E-2</c:v>
                </c:pt>
                <c:pt idx="1150">
                  <c:v>2.7818650497937192E-2</c:v>
                </c:pt>
                <c:pt idx="1151">
                  <c:v>2.7810442897721055E-2</c:v>
                </c:pt>
                <c:pt idx="1152">
                  <c:v>2.7802160388777919E-2</c:v>
                </c:pt>
                <c:pt idx="1153">
                  <c:v>2.7793802971026738E-2</c:v>
                </c:pt>
                <c:pt idx="1154">
                  <c:v>2.7785370644629603E-2</c:v>
                </c:pt>
                <c:pt idx="1155">
                  <c:v>2.777686340950547E-2</c:v>
                </c:pt>
                <c:pt idx="1156">
                  <c:v>2.7768281265654338E-2</c:v>
                </c:pt>
                <c:pt idx="1157">
                  <c:v>2.7759624213157252E-2</c:v>
                </c:pt>
                <c:pt idx="1158">
                  <c:v>2.7750892251852122E-2</c:v>
                </c:pt>
                <c:pt idx="1159">
                  <c:v>2.7742085381901038E-2</c:v>
                </c:pt>
                <c:pt idx="1160">
                  <c:v>2.7733203603385048E-2</c:v>
                </c:pt>
                <c:pt idx="1161">
                  <c:v>2.7724246916061013E-2</c:v>
                </c:pt>
                <c:pt idx="1162">
                  <c:v>2.7715215320091025E-2</c:v>
                </c:pt>
                <c:pt idx="1163">
                  <c:v>2.7706108815475083E-2</c:v>
                </c:pt>
                <c:pt idx="1164">
                  <c:v>2.7696927402213189E-2</c:v>
                </c:pt>
                <c:pt idx="1165">
                  <c:v>2.7686342633453931E-2</c:v>
                </c:pt>
                <c:pt idx="1166">
                  <c:v>2.7677000701711307E-2</c:v>
                </c:pt>
                <c:pt idx="1167">
                  <c:v>2.7667583861160638E-2</c:v>
                </c:pt>
                <c:pt idx="1168">
                  <c:v>2.7658092112045063E-2</c:v>
                </c:pt>
                <c:pt idx="1169">
                  <c:v>2.7648525454283535E-2</c:v>
                </c:pt>
                <c:pt idx="1170">
                  <c:v>2.76388838879571E-2</c:v>
                </c:pt>
                <c:pt idx="1171">
                  <c:v>2.7629167412903666E-2</c:v>
                </c:pt>
                <c:pt idx="1172">
                  <c:v>2.7619376029366371E-2</c:v>
                </c:pt>
                <c:pt idx="1173">
                  <c:v>2.7609509737102078E-2</c:v>
                </c:pt>
                <c:pt idx="1174">
                  <c:v>2.7599568536191832E-2</c:v>
                </c:pt>
                <c:pt idx="1175">
                  <c:v>2.7589552426797725E-2</c:v>
                </c:pt>
                <c:pt idx="1176">
                  <c:v>2.7579461408838712E-2</c:v>
                </c:pt>
                <c:pt idx="1177">
                  <c:v>2.75692954821527E-2</c:v>
                </c:pt>
                <c:pt idx="1178">
                  <c:v>2.7559054646982828E-2</c:v>
                </c:pt>
                <c:pt idx="1179">
                  <c:v>2.7548738903248049E-2</c:v>
                </c:pt>
                <c:pt idx="1180">
                  <c:v>2.7538348250867317E-2</c:v>
                </c:pt>
                <c:pt idx="1181">
                  <c:v>2.7529028891599916E-2</c:v>
                </c:pt>
                <c:pt idx="1182">
                  <c:v>2.751734222049218E-2</c:v>
                </c:pt>
                <c:pt idx="1183">
                  <c:v>2.7506726842578821E-2</c:v>
                </c:pt>
                <c:pt idx="1184">
                  <c:v>2.749603655601951E-2</c:v>
                </c:pt>
                <c:pt idx="1185">
                  <c:v>2.7485271360976338E-2</c:v>
                </c:pt>
                <c:pt idx="1186">
                  <c:v>2.7474431257449305E-2</c:v>
                </c:pt>
                <c:pt idx="1187">
                  <c:v>2.7463516245357367E-2</c:v>
                </c:pt>
                <c:pt idx="1188">
                  <c:v>2.7452526324700521E-2</c:v>
                </c:pt>
                <c:pt idx="1189">
                  <c:v>2.7441461495559816E-2</c:v>
                </c:pt>
                <c:pt idx="1190">
                  <c:v>2.7430321758016296E-2</c:v>
                </c:pt>
                <c:pt idx="1191">
                  <c:v>2.7419112770072918E-2</c:v>
                </c:pt>
                <c:pt idx="1192">
                  <c:v>2.7407898261824215E-2</c:v>
                </c:pt>
                <c:pt idx="1193">
                  <c:v>2.7396696399145659E-2</c:v>
                </c:pt>
                <c:pt idx="1194">
                  <c:v>2.738550718203725E-2</c:v>
                </c:pt>
                <c:pt idx="1195">
                  <c:v>2.7374330610580033E-2</c:v>
                </c:pt>
                <c:pt idx="1196">
                  <c:v>2.736316668477401E-2</c:v>
                </c:pt>
                <c:pt idx="1197">
                  <c:v>2.7352015404457086E-2</c:v>
                </c:pt>
                <c:pt idx="1198">
                  <c:v>2.7340876769629263E-2</c:v>
                </c:pt>
                <c:pt idx="1199">
                  <c:v>2.7329750780533679E-2</c:v>
                </c:pt>
                <c:pt idx="1200">
                  <c:v>2.7318637437008242E-2</c:v>
                </c:pt>
                <c:pt idx="1201">
                  <c:v>2.7307536738971905E-2</c:v>
                </c:pt>
                <c:pt idx="1202">
                  <c:v>2.7296448686586761E-2</c:v>
                </c:pt>
                <c:pt idx="1203">
                  <c:v>2.7285373279771763E-2</c:v>
                </c:pt>
                <c:pt idx="1204">
                  <c:v>2.7274310518526912E-2</c:v>
                </c:pt>
                <c:pt idx="1205">
                  <c:v>2.7263260402933254E-2</c:v>
                </c:pt>
                <c:pt idx="1206">
                  <c:v>2.7252222932828696E-2</c:v>
                </c:pt>
                <c:pt idx="1207">
                  <c:v>2.7241198108294284E-2</c:v>
                </c:pt>
                <c:pt idx="1208">
                  <c:v>2.7230185929411066E-2</c:v>
                </c:pt>
                <c:pt idx="1209">
                  <c:v>2.7219186396016948E-2</c:v>
                </c:pt>
                <c:pt idx="1210">
                  <c:v>2.7208199508192976E-2</c:v>
                </c:pt>
                <c:pt idx="1211">
                  <c:v>2.7197225266020197E-2</c:v>
                </c:pt>
                <c:pt idx="1212">
                  <c:v>2.7186263669336519E-2</c:v>
                </c:pt>
                <c:pt idx="1213">
                  <c:v>2.7175314718222987E-2</c:v>
                </c:pt>
                <c:pt idx="1214">
                  <c:v>2.7164378412760648E-2</c:v>
                </c:pt>
                <c:pt idx="1215">
                  <c:v>2.7153454752787409E-2</c:v>
                </c:pt>
                <c:pt idx="1216">
                  <c:v>2.7142543738384317E-2</c:v>
                </c:pt>
                <c:pt idx="1217">
                  <c:v>2.7130550330018249E-2</c:v>
                </c:pt>
                <c:pt idx="1218">
                  <c:v>2.7119666602412055E-2</c:v>
                </c:pt>
                <c:pt idx="1219">
                  <c:v>2.7108795522888439E-2</c:v>
                </c:pt>
                <c:pt idx="1220">
                  <c:v>2.7097937091447404E-2</c:v>
                </c:pt>
                <c:pt idx="1221">
                  <c:v>2.7087091308142984E-2</c:v>
                </c:pt>
                <c:pt idx="1222">
                  <c:v>2.7076258172840099E-2</c:v>
                </c:pt>
                <c:pt idx="1223">
                  <c:v>2.7065437685646808E-2</c:v>
                </c:pt>
                <c:pt idx="1224">
                  <c:v>2.7054629846509085E-2</c:v>
                </c:pt>
                <c:pt idx="1225">
                  <c:v>2.704383465545394E-2</c:v>
                </c:pt>
                <c:pt idx="1226">
                  <c:v>2.7033052112454364E-2</c:v>
                </c:pt>
                <c:pt idx="1227">
                  <c:v>2.7022282217510355E-2</c:v>
                </c:pt>
                <c:pt idx="1228">
                  <c:v>2.7011524970648924E-2</c:v>
                </c:pt>
                <c:pt idx="1229">
                  <c:v>2.7000780371816045E-2</c:v>
                </c:pt>
                <c:pt idx="1230">
                  <c:v>2.6990048421038731E-2</c:v>
                </c:pt>
                <c:pt idx="1231">
                  <c:v>2.6979329118316984E-2</c:v>
                </c:pt>
                <c:pt idx="1232">
                  <c:v>2.6962045985023941E-2</c:v>
                </c:pt>
                <c:pt idx="1233">
                  <c:v>2.6951358977516104E-2</c:v>
                </c:pt>
                <c:pt idx="1234">
                  <c:v>2.694068461565946E-2</c:v>
                </c:pt>
                <c:pt idx="1235">
                  <c:v>2.6930022899291917E-2</c:v>
                </c:pt>
                <c:pt idx="1236">
                  <c:v>2.6919373828575566E-2</c:v>
                </c:pt>
                <c:pt idx="1237">
                  <c:v>2.6908737403267269E-2</c:v>
                </c:pt>
                <c:pt idx="1238">
                  <c:v>2.6898113623529118E-2</c:v>
                </c:pt>
                <c:pt idx="1239">
                  <c:v>2.6887502489280068E-2</c:v>
                </c:pt>
                <c:pt idx="1240">
                  <c:v>2.6876904000601165E-2</c:v>
                </c:pt>
                <c:pt idx="1241">
                  <c:v>2.6866318157492408E-2</c:v>
                </c:pt>
                <c:pt idx="1242">
                  <c:v>2.6855744959953798E-2</c:v>
                </c:pt>
                <c:pt idx="1243">
                  <c:v>2.6845184407904288E-2</c:v>
                </c:pt>
                <c:pt idx="1244">
                  <c:v>2.6834636501424924E-2</c:v>
                </c:pt>
                <c:pt idx="1245">
                  <c:v>2.6824101240434661E-2</c:v>
                </c:pt>
                <c:pt idx="1246">
                  <c:v>2.6813578624933498E-2</c:v>
                </c:pt>
                <c:pt idx="1247">
                  <c:v>2.6803068655002482E-2</c:v>
                </c:pt>
                <c:pt idx="1248">
                  <c:v>2.6792571330560566E-2</c:v>
                </c:pt>
                <c:pt idx="1249">
                  <c:v>2.6782086651688797E-2</c:v>
                </c:pt>
                <c:pt idx="1250">
                  <c:v>2.6771614618306128E-2</c:v>
                </c:pt>
                <c:pt idx="1251">
                  <c:v>2.6761155230493605E-2</c:v>
                </c:pt>
                <c:pt idx="1252">
                  <c:v>2.6750708488251229E-2</c:v>
                </c:pt>
                <c:pt idx="1253">
                  <c:v>2.6740274391416907E-2</c:v>
                </c:pt>
                <c:pt idx="1254">
                  <c:v>2.6729852940233778E-2</c:v>
                </c:pt>
                <c:pt idx="1255">
                  <c:v>2.6719444134458703E-2</c:v>
                </c:pt>
                <c:pt idx="1256">
                  <c:v>2.6709047974172728E-2</c:v>
                </c:pt>
                <c:pt idx="1257">
                  <c:v>2.6698664459537946E-2</c:v>
                </c:pt>
                <c:pt idx="1258">
                  <c:v>2.6688293590311218E-2</c:v>
                </c:pt>
                <c:pt idx="1259">
                  <c:v>2.6677935366654637E-2</c:v>
                </c:pt>
                <c:pt idx="1260">
                  <c:v>2.6667589788487156E-2</c:v>
                </c:pt>
                <c:pt idx="1261">
                  <c:v>2.6657256855889822E-2</c:v>
                </c:pt>
                <c:pt idx="1262">
                  <c:v>2.6646936568781587E-2</c:v>
                </c:pt>
                <c:pt idx="1263">
                  <c:v>2.6636628927162453E-2</c:v>
                </c:pt>
                <c:pt idx="1264">
                  <c:v>2.662633393103242E-2</c:v>
                </c:pt>
                <c:pt idx="1265">
                  <c:v>2.6616051580391487E-2</c:v>
                </c:pt>
                <c:pt idx="1266">
                  <c:v>2.66057818753207E-2</c:v>
                </c:pt>
                <c:pt idx="1267">
                  <c:v>2.6595524815739013E-2</c:v>
                </c:pt>
                <c:pt idx="1268">
                  <c:v>2.6585280401646427E-2</c:v>
                </c:pt>
                <c:pt idx="1269">
                  <c:v>2.6575048633123988E-2</c:v>
                </c:pt>
                <c:pt idx="1270">
                  <c:v>2.6564829510009602E-2</c:v>
                </c:pt>
                <c:pt idx="1271">
                  <c:v>2.6554623032465363E-2</c:v>
                </c:pt>
                <c:pt idx="1272">
                  <c:v>2.6544429200410224E-2</c:v>
                </c:pt>
                <c:pt idx="1273">
                  <c:v>2.6534248013844186E-2</c:v>
                </c:pt>
                <c:pt idx="1274">
                  <c:v>2.6524079472848294E-2</c:v>
                </c:pt>
                <c:pt idx="1275">
                  <c:v>2.6513923577260456E-2</c:v>
                </c:pt>
                <c:pt idx="1276">
                  <c:v>2.6503780327242765E-2</c:v>
                </c:pt>
                <c:pt idx="1277">
                  <c:v>2.6493649722633128E-2</c:v>
                </c:pt>
                <c:pt idx="1278">
                  <c:v>2.6483531763593637E-2</c:v>
                </c:pt>
                <c:pt idx="1279">
                  <c:v>2.6473426449962201E-2</c:v>
                </c:pt>
                <c:pt idx="1280">
                  <c:v>2.6463333781900911E-2</c:v>
                </c:pt>
                <c:pt idx="1281">
                  <c:v>2.6453253759328721E-2</c:v>
                </c:pt>
                <c:pt idx="1282">
                  <c:v>2.6443186382164585E-2</c:v>
                </c:pt>
                <c:pt idx="1283">
                  <c:v>2.6433131650651642E-2</c:v>
                </c:pt>
                <c:pt idx="1284">
                  <c:v>2.6423089564546753E-2</c:v>
                </c:pt>
                <c:pt idx="1285">
                  <c:v>2.6413060123930965E-2</c:v>
                </c:pt>
                <c:pt idx="1286">
                  <c:v>2.640304332872323E-2</c:v>
                </c:pt>
                <c:pt idx="1287">
                  <c:v>2.6393039179085642E-2</c:v>
                </c:pt>
                <c:pt idx="1288">
                  <c:v>2.6383047674937155E-2</c:v>
                </c:pt>
                <c:pt idx="1289">
                  <c:v>2.6373068816277767E-2</c:v>
                </c:pt>
                <c:pt idx="1290">
                  <c:v>2.6363102603026434E-2</c:v>
                </c:pt>
                <c:pt idx="1291">
                  <c:v>2.6353149035264201E-2</c:v>
                </c:pt>
                <c:pt idx="1292">
                  <c:v>2.634320811315316E-2</c:v>
                </c:pt>
                <c:pt idx="1293">
                  <c:v>2.6333279836369128E-2</c:v>
                </c:pt>
                <c:pt idx="1294">
                  <c:v>2.6323364205155242E-2</c:v>
                </c:pt>
                <c:pt idx="1295">
                  <c:v>2.6313461219268364E-2</c:v>
                </c:pt>
                <c:pt idx="1296">
                  <c:v>2.6303570878870586E-2</c:v>
                </c:pt>
                <c:pt idx="1297">
                  <c:v>2.6293693184124001E-2</c:v>
                </c:pt>
                <c:pt idx="1298">
                  <c:v>2.6283828134704423E-2</c:v>
                </c:pt>
                <c:pt idx="1299">
                  <c:v>2.6273975730854993E-2</c:v>
                </c:pt>
                <c:pt idx="1300">
                  <c:v>2.6264135972413616E-2</c:v>
                </c:pt>
                <c:pt idx="1301">
                  <c:v>2.6254308859461339E-2</c:v>
                </c:pt>
                <c:pt idx="1302">
                  <c:v>2.6244494391917117E-2</c:v>
                </c:pt>
                <c:pt idx="1303">
                  <c:v>2.6234692569943041E-2</c:v>
                </c:pt>
                <c:pt idx="1304">
                  <c:v>2.6224903393377019E-2</c:v>
                </c:pt>
                <c:pt idx="1305">
                  <c:v>2.6215126862381144E-2</c:v>
                </c:pt>
                <c:pt idx="1306">
                  <c:v>2.6205362976712276E-2</c:v>
                </c:pt>
                <c:pt idx="1307">
                  <c:v>2.6195611736613555E-2</c:v>
                </c:pt>
                <c:pt idx="1308">
                  <c:v>2.6185873141922889E-2</c:v>
                </c:pt>
                <c:pt idx="1309">
                  <c:v>2.6176147192640276E-2</c:v>
                </c:pt>
                <c:pt idx="1310">
                  <c:v>2.6166433889008855E-2</c:v>
                </c:pt>
                <c:pt idx="1311">
                  <c:v>2.6156733230704443E-2</c:v>
                </c:pt>
                <c:pt idx="1312">
                  <c:v>2.6147045217889131E-2</c:v>
                </c:pt>
                <c:pt idx="1313">
                  <c:v>2.6137369850481873E-2</c:v>
                </c:pt>
                <c:pt idx="1314">
                  <c:v>2.6127707128482669E-2</c:v>
                </c:pt>
                <c:pt idx="1315">
                  <c:v>2.6118057052053611E-2</c:v>
                </c:pt>
                <c:pt idx="1316">
                  <c:v>2.6108419621032608E-2</c:v>
                </c:pt>
                <c:pt idx="1317">
                  <c:v>2.6098794835500705E-2</c:v>
                </c:pt>
                <c:pt idx="1318">
                  <c:v>2.6089182695457902E-2</c:v>
                </c:pt>
                <c:pt idx="1319">
                  <c:v>2.6079583200904199E-2</c:v>
                </c:pt>
                <c:pt idx="1320">
                  <c:v>2.6069996351677505E-2</c:v>
                </c:pt>
                <c:pt idx="1321">
                  <c:v>2.6059055436870038E-2</c:v>
                </c:pt>
                <c:pt idx="1322">
                  <c:v>2.6049495685062096E-2</c:v>
                </c:pt>
                <c:pt idx="1323">
                  <c:v>2.6039948578662209E-2</c:v>
                </c:pt>
                <c:pt idx="1324">
                  <c:v>2.6030414117832468E-2</c:v>
                </c:pt>
                <c:pt idx="1325">
                  <c:v>2.6020892302410781E-2</c:v>
                </c:pt>
                <c:pt idx="1326">
                  <c:v>2.6011383132397148E-2</c:v>
                </c:pt>
                <c:pt idx="1327">
                  <c:v>2.6001886607872615E-2</c:v>
                </c:pt>
                <c:pt idx="1328">
                  <c:v>2.5992402728756137E-2</c:v>
                </c:pt>
                <c:pt idx="1329">
                  <c:v>2.5982931495128758E-2</c:v>
                </c:pt>
                <c:pt idx="1330">
                  <c:v>2.5973472906828388E-2</c:v>
                </c:pt>
                <c:pt idx="1331">
                  <c:v>2.5964026964098164E-2</c:v>
                </c:pt>
                <c:pt idx="1332">
                  <c:v>2.5954593666694947E-2</c:v>
                </c:pt>
                <c:pt idx="1333">
                  <c:v>2.5945173014942924E-2</c:v>
                </c:pt>
                <c:pt idx="1334">
                  <c:v>2.5935765008436862E-2</c:v>
                </c:pt>
                <c:pt idx="1335">
                  <c:v>2.59263696474199E-2</c:v>
                </c:pt>
                <c:pt idx="1336">
                  <c:v>2.5916986931810992E-2</c:v>
                </c:pt>
                <c:pt idx="1337">
                  <c:v>2.5907616861691185E-2</c:v>
                </c:pt>
                <c:pt idx="1338">
                  <c:v>2.5898259436979432E-2</c:v>
                </c:pt>
                <c:pt idx="1339">
                  <c:v>2.5888914657675732E-2</c:v>
                </c:pt>
                <c:pt idx="1340">
                  <c:v>2.5879582523861133E-2</c:v>
                </c:pt>
                <c:pt idx="1341">
                  <c:v>2.5870263035454588E-2</c:v>
                </c:pt>
                <c:pt idx="1342">
                  <c:v>2.5860956192456097E-2</c:v>
                </c:pt>
                <c:pt idx="1343">
                  <c:v>2.5851661994946706E-2</c:v>
                </c:pt>
                <c:pt idx="1344">
                  <c:v>2.5842380442926416E-2</c:v>
                </c:pt>
                <c:pt idx="1345">
                  <c:v>2.5833111536152087E-2</c:v>
                </c:pt>
                <c:pt idx="1346">
                  <c:v>2.5823855274947904E-2</c:v>
                </c:pt>
                <c:pt idx="1347">
                  <c:v>2.581461165907073E-2</c:v>
                </c:pt>
                <c:pt idx="1348">
                  <c:v>2.5805380688601609E-2</c:v>
                </c:pt>
                <c:pt idx="1349">
                  <c:v>2.5796162363621589E-2</c:v>
                </c:pt>
                <c:pt idx="1350">
                  <c:v>2.5786956684049622E-2</c:v>
                </c:pt>
                <c:pt idx="1351">
                  <c:v>2.577776364988571E-2</c:v>
                </c:pt>
                <c:pt idx="1352">
                  <c:v>2.5768583261210898E-2</c:v>
                </c:pt>
                <c:pt idx="1353">
                  <c:v>2.5759415517863093E-2</c:v>
                </c:pt>
                <c:pt idx="1354">
                  <c:v>2.5750260420004389E-2</c:v>
                </c:pt>
                <c:pt idx="1355">
                  <c:v>2.5741117967634786E-2</c:v>
                </c:pt>
                <c:pt idx="1356">
                  <c:v>2.5731988160511143E-2</c:v>
                </c:pt>
                <c:pt idx="1357">
                  <c:v>2.5722870998795555E-2</c:v>
                </c:pt>
                <c:pt idx="1358">
                  <c:v>2.5713766482650113E-2</c:v>
                </c:pt>
                <c:pt idx="1359">
                  <c:v>2.5704674611831679E-2</c:v>
                </c:pt>
                <c:pt idx="1360">
                  <c:v>2.5695595386502346E-2</c:v>
                </c:pt>
                <c:pt idx="1361">
                  <c:v>2.568652880650002E-2</c:v>
                </c:pt>
                <c:pt idx="1362">
                  <c:v>2.5677474871905748E-2</c:v>
                </c:pt>
                <c:pt idx="1363">
                  <c:v>2.5668433582800576E-2</c:v>
                </c:pt>
                <c:pt idx="1364">
                  <c:v>2.5659404939103458E-2</c:v>
                </c:pt>
                <c:pt idx="1365">
                  <c:v>2.5650388940733349E-2</c:v>
                </c:pt>
                <c:pt idx="1366">
                  <c:v>2.5641385587852339E-2</c:v>
                </c:pt>
                <c:pt idx="1367">
                  <c:v>2.5632394880298337E-2</c:v>
                </c:pt>
                <c:pt idx="1368">
                  <c:v>2.5623416818233435E-2</c:v>
                </c:pt>
                <c:pt idx="1369">
                  <c:v>2.5614451401495542E-2</c:v>
                </c:pt>
                <c:pt idx="1370">
                  <c:v>2.5605498630246748E-2</c:v>
                </c:pt>
                <c:pt idx="1371">
                  <c:v>2.5596558504324962E-2</c:v>
                </c:pt>
                <c:pt idx="1372">
                  <c:v>2.5587631023730184E-2</c:v>
                </c:pt>
                <c:pt idx="1373">
                  <c:v>2.5578716188705553E-2</c:v>
                </c:pt>
                <c:pt idx="1374">
                  <c:v>2.5569813999007929E-2</c:v>
                </c:pt>
                <c:pt idx="1375">
                  <c:v>2.5560924454718359E-2</c:v>
                </c:pt>
                <c:pt idx="1376">
                  <c:v>2.5552047555836843E-2</c:v>
                </c:pt>
                <c:pt idx="1377">
                  <c:v>2.5543183302363381E-2</c:v>
                </c:pt>
                <c:pt idx="1378">
                  <c:v>2.5534331694216927E-2</c:v>
                </c:pt>
                <c:pt idx="1379">
                  <c:v>2.5525492731559574E-2</c:v>
                </c:pt>
                <c:pt idx="1380">
                  <c:v>2.5516666414229228E-2</c:v>
                </c:pt>
                <c:pt idx="1381">
                  <c:v>2.5507852742387982E-2</c:v>
                </c:pt>
                <c:pt idx="1382">
                  <c:v>2.5499051715873744E-2</c:v>
                </c:pt>
                <c:pt idx="1383">
                  <c:v>2.5490263334686514E-2</c:v>
                </c:pt>
                <c:pt idx="1384">
                  <c:v>2.5481487598988384E-2</c:v>
                </c:pt>
                <c:pt idx="1385">
                  <c:v>2.5472724508617262E-2</c:v>
                </c:pt>
                <c:pt idx="1386">
                  <c:v>2.5463974063654193E-2</c:v>
                </c:pt>
                <c:pt idx="1387">
                  <c:v>2.5455236264099179E-2</c:v>
                </c:pt>
                <c:pt idx="1388">
                  <c:v>2.5446511109871173E-2</c:v>
                </c:pt>
                <c:pt idx="1389">
                  <c:v>2.5437798601132267E-2</c:v>
                </c:pt>
                <c:pt idx="1390">
                  <c:v>2.5429098737801414E-2</c:v>
                </c:pt>
                <c:pt idx="1391">
                  <c:v>2.542041151979757E-2</c:v>
                </c:pt>
                <c:pt idx="1392">
                  <c:v>2.5411736947120733E-2</c:v>
                </c:pt>
                <c:pt idx="1393">
                  <c:v>2.5403075019851951E-2</c:v>
                </c:pt>
                <c:pt idx="1394">
                  <c:v>2.5394425737910176E-2</c:v>
                </c:pt>
                <c:pt idx="1395">
                  <c:v>2.5385789101457501E-2</c:v>
                </c:pt>
                <c:pt idx="1396">
                  <c:v>2.5377165110331834E-2</c:v>
                </c:pt>
                <c:pt idx="1397">
                  <c:v>2.5368553764695267E-2</c:v>
                </c:pt>
                <c:pt idx="1398">
                  <c:v>2.5359955064304662E-2</c:v>
                </c:pt>
                <c:pt idx="1399">
                  <c:v>2.5351369009322111E-2</c:v>
                </c:pt>
                <c:pt idx="1400">
                  <c:v>2.5342795599747614E-2</c:v>
                </c:pt>
                <c:pt idx="1401">
                  <c:v>2.5334234835581171E-2</c:v>
                </c:pt>
                <c:pt idx="1402">
                  <c:v>2.5325686716741735E-2</c:v>
                </c:pt>
                <c:pt idx="1403">
                  <c:v>2.5317151243229308E-2</c:v>
                </c:pt>
                <c:pt idx="1404">
                  <c:v>2.5308628415124934E-2</c:v>
                </c:pt>
                <c:pt idx="1405">
                  <c:v>2.5300118232347568E-2</c:v>
                </c:pt>
                <c:pt idx="1406">
                  <c:v>2.5291620695059303E-2</c:v>
                </c:pt>
                <c:pt idx="1407">
                  <c:v>2.5283135803016998E-2</c:v>
                </c:pt>
                <c:pt idx="1408">
                  <c:v>2.5274663556463794E-2</c:v>
                </c:pt>
                <c:pt idx="1409">
                  <c:v>2.5266203955318645E-2</c:v>
                </c:pt>
                <c:pt idx="1410">
                  <c:v>2.5257756999419456E-2</c:v>
                </c:pt>
                <c:pt idx="1411">
                  <c:v>2.5249322688847275E-2</c:v>
                </c:pt>
                <c:pt idx="1412">
                  <c:v>2.5240901023764195E-2</c:v>
                </c:pt>
                <c:pt idx="1413">
                  <c:v>2.5232492003927076E-2</c:v>
                </c:pt>
                <c:pt idx="1414">
                  <c:v>2.5224095629498011E-2</c:v>
                </c:pt>
                <c:pt idx="1415">
                  <c:v>2.5215711900477E-2</c:v>
                </c:pt>
                <c:pt idx="1416">
                  <c:v>2.5207340816782997E-2</c:v>
                </c:pt>
                <c:pt idx="1417">
                  <c:v>2.5198982378416002E-2</c:v>
                </c:pt>
                <c:pt idx="1418">
                  <c:v>2.5190636585619153E-2</c:v>
                </c:pt>
                <c:pt idx="1419">
                  <c:v>2.5182303437987219E-2</c:v>
                </c:pt>
                <c:pt idx="1420">
                  <c:v>2.5173982935763339E-2</c:v>
                </c:pt>
                <c:pt idx="1421">
                  <c:v>2.5165675078785421E-2</c:v>
                </c:pt>
                <c:pt idx="1422">
                  <c:v>2.5157379867215557E-2</c:v>
                </c:pt>
                <c:pt idx="1423">
                  <c:v>2.5149097301134793E-2</c:v>
                </c:pt>
                <c:pt idx="1424">
                  <c:v>2.5140827380381037E-2</c:v>
                </c:pt>
                <c:pt idx="1425">
                  <c:v>2.5132570104873242E-2</c:v>
                </c:pt>
                <c:pt idx="1426">
                  <c:v>2.5124325474692455E-2</c:v>
                </c:pt>
                <c:pt idx="1427">
                  <c:v>2.5116093490081814E-2</c:v>
                </c:pt>
                <c:pt idx="1428">
                  <c:v>2.5107874150636089E-2</c:v>
                </c:pt>
                <c:pt idx="1429">
                  <c:v>2.5099667456598418E-2</c:v>
                </c:pt>
                <c:pt idx="1430">
                  <c:v>2.5091473407887754E-2</c:v>
                </c:pt>
                <c:pt idx="1431">
                  <c:v>2.5083292004585145E-2</c:v>
                </c:pt>
                <c:pt idx="1432">
                  <c:v>2.5075123246528497E-2</c:v>
                </c:pt>
                <c:pt idx="1433">
                  <c:v>2.5066967133879903E-2</c:v>
                </c:pt>
                <c:pt idx="1434">
                  <c:v>2.5058823666720409E-2</c:v>
                </c:pt>
                <c:pt idx="1435">
                  <c:v>2.5050692844644784E-2</c:v>
                </c:pt>
                <c:pt idx="1436">
                  <c:v>2.5042574668139306E-2</c:v>
                </c:pt>
                <c:pt idx="1437">
                  <c:v>2.5034469136879789E-2</c:v>
                </c:pt>
                <c:pt idx="1438">
                  <c:v>2.502637625094728E-2</c:v>
                </c:pt>
                <c:pt idx="1439">
                  <c:v>2.5018296010341778E-2</c:v>
                </c:pt>
                <c:pt idx="1440">
                  <c:v>2.5010228415225377E-2</c:v>
                </c:pt>
                <c:pt idx="1441">
                  <c:v>2.5002173465273891E-2</c:v>
                </c:pt>
                <c:pt idx="1442">
                  <c:v>2.4994131160811506E-2</c:v>
                </c:pt>
                <c:pt idx="1443">
                  <c:v>2.4986101501432989E-2</c:v>
                </c:pt>
                <c:pt idx="1444">
                  <c:v>2.4978084487705665E-2</c:v>
                </c:pt>
                <c:pt idx="1445">
                  <c:v>2.497008011906221E-2</c:v>
                </c:pt>
                <c:pt idx="1446">
                  <c:v>2.4962088395907855E-2</c:v>
                </c:pt>
                <c:pt idx="1447">
                  <c:v>2.4954109318080508E-2</c:v>
                </c:pt>
                <c:pt idx="1448">
                  <c:v>2.4946142885580169E-2</c:v>
                </c:pt>
                <c:pt idx="1449">
                  <c:v>2.4938189098406838E-2</c:v>
                </c:pt>
                <c:pt idx="1450">
                  <c:v>2.4930247956560514E-2</c:v>
                </c:pt>
                <c:pt idx="1451">
                  <c:v>2.4922319839013607E-2</c:v>
                </c:pt>
                <c:pt idx="1452">
                  <c:v>2.4914409014797911E-2</c:v>
                </c:pt>
                <c:pt idx="1453">
                  <c:v>2.4906516700742287E-2</c:v>
                </c:pt>
                <c:pt idx="1454">
                  <c:v>2.4898642896846734E-2</c:v>
                </c:pt>
                <c:pt idx="1455">
                  <c:v>2.4890787603030207E-2</c:v>
                </c:pt>
                <c:pt idx="1456">
                  <c:v>2.4882950819454797E-2</c:v>
                </c:pt>
                <c:pt idx="1457">
                  <c:v>2.4875132545877365E-2</c:v>
                </c:pt>
                <c:pt idx="1458">
                  <c:v>2.4867332782541052E-2</c:v>
                </c:pt>
                <c:pt idx="1459">
                  <c:v>2.4859551529202717E-2</c:v>
                </c:pt>
                <c:pt idx="1460">
                  <c:v>2.48517887861055E-2</c:v>
                </c:pt>
                <c:pt idx="1461">
                  <c:v>2.4844044553087308E-2</c:v>
                </c:pt>
                <c:pt idx="1462">
                  <c:v>2.4836318830310233E-2</c:v>
                </c:pt>
                <c:pt idx="1463">
                  <c:v>2.4828611617531138E-2</c:v>
                </c:pt>
                <c:pt idx="1464">
                  <c:v>2.4820922914912114E-2</c:v>
                </c:pt>
                <c:pt idx="1465">
                  <c:v>2.4813252722372114E-2</c:v>
                </c:pt>
                <c:pt idx="1466">
                  <c:v>2.480560103991114E-2</c:v>
                </c:pt>
                <c:pt idx="1467">
                  <c:v>2.4797967867853377E-2</c:v>
                </c:pt>
                <c:pt idx="1468">
                  <c:v>2.4790353205631499E-2</c:v>
                </c:pt>
                <c:pt idx="1469">
                  <c:v>2.4782757053650739E-2</c:v>
                </c:pt>
                <c:pt idx="1470">
                  <c:v>2.4775179411749004E-2</c:v>
                </c:pt>
                <c:pt idx="1471">
                  <c:v>2.4767620280007341E-2</c:v>
                </c:pt>
                <c:pt idx="1472">
                  <c:v>2.4760079658344702E-2</c:v>
                </c:pt>
                <c:pt idx="1473">
                  <c:v>2.4752557546842135E-2</c:v>
                </c:pt>
                <c:pt idx="1474">
                  <c:v>2.4745053945418594E-2</c:v>
                </c:pt>
                <c:pt idx="1475">
                  <c:v>2.4737568854074077E-2</c:v>
                </c:pt>
                <c:pt idx="1476">
                  <c:v>2.4730102272970678E-2</c:v>
                </c:pt>
                <c:pt idx="1477">
                  <c:v>2.4721591702711043E-2</c:v>
                </c:pt>
                <c:pt idx="1478">
                  <c:v>2.4714164785981652E-2</c:v>
                </c:pt>
                <c:pt idx="1479">
                  <c:v>2.4706756379493378E-2</c:v>
                </c:pt>
                <c:pt idx="1480">
                  <c:v>2.4699366483003082E-2</c:v>
                </c:pt>
                <c:pt idx="1481">
                  <c:v>2.4691995096753905E-2</c:v>
                </c:pt>
                <c:pt idx="1482">
                  <c:v>2.4684642220502706E-2</c:v>
                </c:pt>
                <c:pt idx="1483">
                  <c:v>2.4677307854330532E-2</c:v>
                </c:pt>
                <c:pt idx="1484">
                  <c:v>2.4669991998237384E-2</c:v>
                </c:pt>
                <c:pt idx="1485">
                  <c:v>2.4662694652304307E-2</c:v>
                </c:pt>
                <c:pt idx="1486">
                  <c:v>2.4655415816450255E-2</c:v>
                </c:pt>
                <c:pt idx="1487">
                  <c:v>2.4648155490756274E-2</c:v>
                </c:pt>
                <c:pt idx="1488">
                  <c:v>2.4640913675141318E-2</c:v>
                </c:pt>
                <c:pt idx="1489">
                  <c:v>2.4633690369605388E-2</c:v>
                </c:pt>
                <c:pt idx="1490">
                  <c:v>2.4626485574229529E-2</c:v>
                </c:pt>
                <c:pt idx="1491">
                  <c:v>2.4619299288770602E-2</c:v>
                </c:pt>
                <c:pt idx="1492">
                  <c:v>2.4613406244323288E-2</c:v>
                </c:pt>
                <c:pt idx="1493">
                  <c:v>2.4604982248414009E-2</c:v>
                </c:pt>
                <c:pt idx="1494">
                  <c:v>2.459785149335425E-2</c:v>
                </c:pt>
                <c:pt idx="1495">
                  <c:v>2.4590739248373517E-2</c:v>
                </c:pt>
                <c:pt idx="1496">
                  <c:v>2.4583645513471808E-2</c:v>
                </c:pt>
                <c:pt idx="1497">
                  <c:v>2.4576570288649124E-2</c:v>
                </c:pt>
                <c:pt idx="1498">
                  <c:v>2.4569513573905466E-2</c:v>
                </c:pt>
                <c:pt idx="1499">
                  <c:v>2.4562475369483971E-2</c:v>
                </c:pt>
                <c:pt idx="1500">
                  <c:v>2.4555455674817317E-2</c:v>
                </c:pt>
                <c:pt idx="1501">
                  <c:v>2.454845449039178E-2</c:v>
                </c:pt>
                <c:pt idx="1502">
                  <c:v>2.4541471816045268E-2</c:v>
                </c:pt>
                <c:pt idx="1503">
                  <c:v>2.4534507651696735E-2</c:v>
                </c:pt>
                <c:pt idx="1504">
                  <c:v>2.4527561997508274E-2</c:v>
                </c:pt>
                <c:pt idx="1505">
                  <c:v>2.4520634853398837E-2</c:v>
                </c:pt>
                <c:pt idx="1506">
                  <c:v>2.4513726219368426E-2</c:v>
                </c:pt>
                <c:pt idx="1507">
                  <c:v>2.4506836095417039E-2</c:v>
                </c:pt>
                <c:pt idx="1508">
                  <c:v>2.4499964481463632E-2</c:v>
                </c:pt>
                <c:pt idx="1509">
                  <c:v>2.4493111377670296E-2</c:v>
                </c:pt>
                <c:pt idx="1510">
                  <c:v>2.4486276783955985E-2</c:v>
                </c:pt>
                <c:pt idx="1511">
                  <c:v>2.4479460700239652E-2</c:v>
                </c:pt>
                <c:pt idx="1512">
                  <c:v>2.4472663126683392E-2</c:v>
                </c:pt>
                <c:pt idx="1513">
                  <c:v>2.4465884063206156E-2</c:v>
                </c:pt>
                <c:pt idx="1514">
                  <c:v>2.4459123509726899E-2</c:v>
                </c:pt>
                <c:pt idx="1515">
                  <c:v>2.4452381466326667E-2</c:v>
                </c:pt>
                <c:pt idx="1516">
                  <c:v>2.444565793300546E-2</c:v>
                </c:pt>
                <c:pt idx="1517">
                  <c:v>2.4438952909763278E-2</c:v>
                </c:pt>
                <c:pt idx="1518">
                  <c:v>2.4432266396600122E-2</c:v>
                </c:pt>
                <c:pt idx="1519">
                  <c:v>2.442559839351599E-2</c:v>
                </c:pt>
                <c:pt idx="1520">
                  <c:v>2.4418948900348791E-2</c:v>
                </c:pt>
                <c:pt idx="1521">
                  <c:v>2.441231791742271E-2</c:v>
                </c:pt>
                <c:pt idx="1522">
                  <c:v>2.4405705444575654E-2</c:v>
                </c:pt>
                <c:pt idx="1523">
                  <c:v>2.4399111481726576E-2</c:v>
                </c:pt>
                <c:pt idx="1524">
                  <c:v>2.4392536028794432E-2</c:v>
                </c:pt>
                <c:pt idx="1525">
                  <c:v>2.4385979086103404E-2</c:v>
                </c:pt>
                <c:pt idx="1526">
                  <c:v>2.4379440653410356E-2</c:v>
                </c:pt>
                <c:pt idx="1527">
                  <c:v>2.4372920730796332E-2</c:v>
                </c:pt>
                <c:pt idx="1528">
                  <c:v>2.4366419318261334E-2</c:v>
                </c:pt>
                <c:pt idx="1529">
                  <c:v>2.4356240210694491E-2</c:v>
                </c:pt>
                <c:pt idx="1530">
                  <c:v>2.4349786395424511E-2</c:v>
                </c:pt>
                <c:pt idx="1531">
                  <c:v>2.434335109015251E-2</c:v>
                </c:pt>
                <c:pt idx="1532">
                  <c:v>2.433693429504058E-2</c:v>
                </c:pt>
                <c:pt idx="1533">
                  <c:v>2.4330536009926629E-2</c:v>
                </c:pt>
                <c:pt idx="1534">
                  <c:v>2.4324156234891703E-2</c:v>
                </c:pt>
                <c:pt idx="1535">
                  <c:v>2.4317794969773709E-2</c:v>
                </c:pt>
                <c:pt idx="1536">
                  <c:v>2.4311452214815787E-2</c:v>
                </c:pt>
                <c:pt idx="1537">
                  <c:v>2.4305127969936891E-2</c:v>
                </c:pt>
                <c:pt idx="1538">
                  <c:v>2.4298822234974926E-2</c:v>
                </c:pt>
                <c:pt idx="1539">
                  <c:v>2.4292535010091987E-2</c:v>
                </c:pt>
                <c:pt idx="1540">
                  <c:v>2.4286266295369119E-2</c:v>
                </c:pt>
                <c:pt idx="1541">
                  <c:v>2.428001609064423E-2</c:v>
                </c:pt>
                <c:pt idx="1542">
                  <c:v>2.4273784395917319E-2</c:v>
                </c:pt>
                <c:pt idx="1543">
                  <c:v>2.4266685124501031E-2</c:v>
                </c:pt>
                <c:pt idx="1544">
                  <c:v>2.4260493094148128E-2</c:v>
                </c:pt>
                <c:pt idx="1545">
                  <c:v>2.425431957387425E-2</c:v>
                </c:pt>
                <c:pt idx="1546">
                  <c:v>2.4248164563598351E-2</c:v>
                </c:pt>
                <c:pt idx="1547">
                  <c:v>2.4242028063401477E-2</c:v>
                </c:pt>
                <c:pt idx="1548">
                  <c:v>2.4235910073202582E-2</c:v>
                </c:pt>
                <c:pt idx="1549">
                  <c:v>2.4229810593082712E-2</c:v>
                </c:pt>
                <c:pt idx="1550">
                  <c:v>2.4223729622960821E-2</c:v>
                </c:pt>
                <c:pt idx="1551">
                  <c:v>2.4217667162917955E-2</c:v>
                </c:pt>
                <c:pt idx="1552">
                  <c:v>2.4211623212792022E-2</c:v>
                </c:pt>
                <c:pt idx="1553">
                  <c:v>2.420559777282616E-2</c:v>
                </c:pt>
                <c:pt idx="1554">
                  <c:v>2.4199590842858276E-2</c:v>
                </c:pt>
                <c:pt idx="1555">
                  <c:v>2.4193602422969418E-2</c:v>
                </c:pt>
                <c:pt idx="1556">
                  <c:v>2.4187632512916446E-2</c:v>
                </c:pt>
                <c:pt idx="1557">
                  <c:v>2.4181681113023545E-2</c:v>
                </c:pt>
                <c:pt idx="1558">
                  <c:v>2.417574822320967E-2</c:v>
                </c:pt>
                <c:pt idx="1559">
                  <c:v>2.4169833843393773E-2</c:v>
                </c:pt>
                <c:pt idx="1560">
                  <c:v>2.4163937973575855E-2</c:v>
                </c:pt>
                <c:pt idx="1561">
                  <c:v>2.4158060613755916E-2</c:v>
                </c:pt>
                <c:pt idx="1562">
                  <c:v>2.4152201764015002E-2</c:v>
                </c:pt>
                <c:pt idx="1563">
                  <c:v>2.4146361424272067E-2</c:v>
                </c:pt>
                <c:pt idx="1564">
                  <c:v>2.4140539594608157E-2</c:v>
                </c:pt>
                <c:pt idx="1565">
                  <c:v>2.4134736274780133E-2</c:v>
                </c:pt>
                <c:pt idx="1566">
                  <c:v>2.4128951465193227E-2</c:v>
                </c:pt>
                <c:pt idx="1567">
                  <c:v>2.4123185165604299E-2</c:v>
                </c:pt>
                <c:pt idx="1568">
                  <c:v>2.4117437375932305E-2</c:v>
                </c:pt>
                <c:pt idx="1569">
                  <c:v>2.4111708096258289E-2</c:v>
                </c:pt>
                <c:pt idx="1570">
                  <c:v>2.4105997326663298E-2</c:v>
                </c:pt>
                <c:pt idx="1571">
                  <c:v>2.4100305067147332E-2</c:v>
                </c:pt>
                <c:pt idx="1572">
                  <c:v>2.4094631317548298E-2</c:v>
                </c:pt>
                <c:pt idx="1573">
                  <c:v>2.408897607802829E-2</c:v>
                </c:pt>
                <c:pt idx="1574">
                  <c:v>2.4083339348425215E-2</c:v>
                </c:pt>
                <c:pt idx="1575">
                  <c:v>2.4077721128901164E-2</c:v>
                </c:pt>
                <c:pt idx="1576">
                  <c:v>2.4072121419294046E-2</c:v>
                </c:pt>
                <c:pt idx="1577">
                  <c:v>2.4066540219846999E-2</c:v>
                </c:pt>
                <c:pt idx="1578">
                  <c:v>2.4060977530316885E-2</c:v>
                </c:pt>
                <c:pt idx="1579">
                  <c:v>2.4055433350865796E-2</c:v>
                </c:pt>
                <c:pt idx="1580">
                  <c:v>2.4049907681493732E-2</c:v>
                </c:pt>
                <c:pt idx="1581">
                  <c:v>2.4044400521876508E-2</c:v>
                </c:pt>
                <c:pt idx="1582">
                  <c:v>2.4038911872500401E-2</c:v>
                </c:pt>
                <c:pt idx="1583">
                  <c:v>2.4033441732960181E-2</c:v>
                </c:pt>
                <c:pt idx="1584">
                  <c:v>2.4027990103661079E-2</c:v>
                </c:pt>
                <c:pt idx="1585">
                  <c:v>2.4022556984116816E-2</c:v>
                </c:pt>
                <c:pt idx="1586">
                  <c:v>2.4017142374651579E-2</c:v>
                </c:pt>
                <c:pt idx="1587">
                  <c:v>2.4011746275265367E-2</c:v>
                </c:pt>
                <c:pt idx="1588">
                  <c:v>2.4006368685796087E-2</c:v>
                </c:pt>
                <c:pt idx="1589">
                  <c:v>2.4001009606324786E-2</c:v>
                </c:pt>
                <c:pt idx="1590">
                  <c:v>2.3995669036851464E-2</c:v>
                </c:pt>
                <c:pt idx="1591">
                  <c:v>2.3990346977457166E-2</c:v>
                </c:pt>
                <c:pt idx="1592">
                  <c:v>2.3985043427979802E-2</c:v>
                </c:pt>
                <c:pt idx="1593">
                  <c:v>2.3979758388662509E-2</c:v>
                </c:pt>
                <c:pt idx="1594">
                  <c:v>2.3974491859181102E-2</c:v>
                </c:pt>
                <c:pt idx="1595">
                  <c:v>2.3969243839697674E-2</c:v>
                </c:pt>
                <c:pt idx="1596">
                  <c:v>2.3964014330212224E-2</c:v>
                </c:pt>
                <c:pt idx="1597">
                  <c:v>2.3958803330724754E-2</c:v>
                </c:pt>
                <c:pt idx="1598">
                  <c:v>2.3953610841235262E-2</c:v>
                </c:pt>
                <c:pt idx="1599">
                  <c:v>2.3948436861743749E-2</c:v>
                </c:pt>
                <c:pt idx="1600">
                  <c:v>2.3943281392331262E-2</c:v>
                </c:pt>
                <c:pt idx="1601">
                  <c:v>2.3938144432835706E-2</c:v>
                </c:pt>
                <c:pt idx="1602">
                  <c:v>2.393302598333813E-2</c:v>
                </c:pt>
                <c:pt idx="1603">
                  <c:v>2.3927926043838532E-2</c:v>
                </c:pt>
                <c:pt idx="1604">
                  <c:v>2.3922844614255867E-2</c:v>
                </c:pt>
                <c:pt idx="1605">
                  <c:v>2.3917781694752227E-2</c:v>
                </c:pt>
                <c:pt idx="1606">
                  <c:v>2.3912737285246566E-2</c:v>
                </c:pt>
                <c:pt idx="1607">
                  <c:v>2.3907711385657837E-2</c:v>
                </c:pt>
                <c:pt idx="1608">
                  <c:v>2.3902703996067087E-2</c:v>
                </c:pt>
                <c:pt idx="1609">
                  <c:v>2.3897715116474316E-2</c:v>
                </c:pt>
                <c:pt idx="1610">
                  <c:v>2.3892744746879524E-2</c:v>
                </c:pt>
                <c:pt idx="1611">
                  <c:v>2.3887792887282711E-2</c:v>
                </c:pt>
                <c:pt idx="1612">
                  <c:v>2.3882859537683876E-2</c:v>
                </c:pt>
                <c:pt idx="1613">
                  <c:v>2.3877944697920928E-2</c:v>
                </c:pt>
                <c:pt idx="1614">
                  <c:v>2.3873048368237004E-2</c:v>
                </c:pt>
                <c:pt idx="1615">
                  <c:v>2.386817054855106E-2</c:v>
                </c:pt>
                <c:pt idx="1616">
                  <c:v>2.3863311238863094E-2</c:v>
                </c:pt>
                <c:pt idx="1617">
                  <c:v>2.3858470439173107E-2</c:v>
                </c:pt>
                <c:pt idx="1618">
                  <c:v>2.3853648149481099E-2</c:v>
                </c:pt>
                <c:pt idx="1619">
                  <c:v>2.3848844369624977E-2</c:v>
                </c:pt>
                <c:pt idx="1620">
                  <c:v>2.3844059099847881E-2</c:v>
                </c:pt>
                <c:pt idx="1621">
                  <c:v>2.3839292339987717E-2</c:v>
                </c:pt>
                <c:pt idx="1622">
                  <c:v>2.3834544090206577E-2</c:v>
                </c:pt>
                <c:pt idx="1623">
                  <c:v>2.3829814350261325E-2</c:v>
                </c:pt>
                <c:pt idx="1624">
                  <c:v>2.3825103120395097E-2</c:v>
                </c:pt>
                <c:pt idx="1625">
                  <c:v>2.3820410400526848E-2</c:v>
                </c:pt>
                <c:pt idx="1626">
                  <c:v>2.3815736190494485E-2</c:v>
                </c:pt>
                <c:pt idx="1627">
                  <c:v>2.3811080490541148E-2</c:v>
                </c:pt>
                <c:pt idx="1628">
                  <c:v>2.3806443300504743E-2</c:v>
                </c:pt>
                <c:pt idx="1629">
                  <c:v>2.3801824620547363E-2</c:v>
                </c:pt>
                <c:pt idx="1630">
                  <c:v>2.3797224450425869E-2</c:v>
                </c:pt>
                <c:pt idx="1631">
                  <c:v>2.3792642790221308E-2</c:v>
                </c:pt>
                <c:pt idx="1632">
                  <c:v>2.3788079640095772E-2</c:v>
                </c:pt>
                <c:pt idx="1633">
                  <c:v>2.3782887276633247E-2</c:v>
                </c:pt>
                <c:pt idx="1634">
                  <c:v>2.3778363790800672E-2</c:v>
                </c:pt>
                <c:pt idx="1635">
                  <c:v>2.3773858814803983E-2</c:v>
                </c:pt>
                <c:pt idx="1636">
                  <c:v>2.376937234888632E-2</c:v>
                </c:pt>
                <c:pt idx="1637">
                  <c:v>2.3764904392804542E-2</c:v>
                </c:pt>
                <c:pt idx="1638">
                  <c:v>2.3760454946720744E-2</c:v>
                </c:pt>
                <c:pt idx="1639">
                  <c:v>2.3756024010634924E-2</c:v>
                </c:pt>
                <c:pt idx="1640">
                  <c:v>2.3751611584466037E-2</c:v>
                </c:pt>
                <c:pt idx="1641">
                  <c:v>2.3747217668295129E-2</c:v>
                </c:pt>
                <c:pt idx="1642">
                  <c:v>2.3742842262122199E-2</c:v>
                </c:pt>
                <c:pt idx="1643">
                  <c:v>2.3738485365866202E-2</c:v>
                </c:pt>
                <c:pt idx="1644">
                  <c:v>2.3734146979527138E-2</c:v>
                </c:pt>
                <c:pt idx="1645">
                  <c:v>2.3729827103348144E-2</c:v>
                </c:pt>
                <c:pt idx="1646">
                  <c:v>2.3725525736923991E-2</c:v>
                </c:pt>
                <c:pt idx="1647">
                  <c:v>2.3721242880497817E-2</c:v>
                </c:pt>
                <c:pt idx="1648">
                  <c:v>2.3716978534069622E-2</c:v>
                </c:pt>
                <c:pt idx="1649">
                  <c:v>2.3712732697558359E-2</c:v>
                </c:pt>
                <c:pt idx="1650">
                  <c:v>2.3708505371045074E-2</c:v>
                </c:pt>
                <c:pt idx="1651">
                  <c:v>2.3704296554448723E-2</c:v>
                </c:pt>
                <c:pt idx="1652">
                  <c:v>2.370010624785035E-2</c:v>
                </c:pt>
                <c:pt idx="1653">
                  <c:v>2.3695934451249956E-2</c:v>
                </c:pt>
                <c:pt idx="1654">
                  <c:v>2.3691781164404402E-2</c:v>
                </c:pt>
                <c:pt idx="1655">
                  <c:v>2.3687646387637873E-2</c:v>
                </c:pt>
                <c:pt idx="1656">
                  <c:v>2.3683530120788276E-2</c:v>
                </c:pt>
                <c:pt idx="1657">
                  <c:v>2.3679432363936659E-2</c:v>
                </c:pt>
                <c:pt idx="1658">
                  <c:v>2.3675353117001974E-2</c:v>
                </c:pt>
                <c:pt idx="1659">
                  <c:v>2.3671292380146314E-2</c:v>
                </c:pt>
                <c:pt idx="1660">
                  <c:v>2.3667250153045494E-2</c:v>
                </c:pt>
                <c:pt idx="1661">
                  <c:v>2.3663226436023699E-2</c:v>
                </c:pt>
                <c:pt idx="1662">
                  <c:v>2.3659221228918836E-2</c:v>
                </c:pt>
                <c:pt idx="1663">
                  <c:v>2.3655234531730907E-2</c:v>
                </c:pt>
                <c:pt idx="1664">
                  <c:v>2.3651266344540955E-2</c:v>
                </c:pt>
                <c:pt idx="1665">
                  <c:v>2.3647316667267937E-2</c:v>
                </c:pt>
                <c:pt idx="1666">
                  <c:v>2.3643385499992897E-2</c:v>
                </c:pt>
                <c:pt idx="1667">
                  <c:v>2.3639472842553744E-2</c:v>
                </c:pt>
                <c:pt idx="1668">
                  <c:v>2.3635578695112569E-2</c:v>
                </c:pt>
                <c:pt idx="1669">
                  <c:v>2.3631703057588327E-2</c:v>
                </c:pt>
                <c:pt idx="1670">
                  <c:v>2.3627845930062064E-2</c:v>
                </c:pt>
                <c:pt idx="1671">
                  <c:v>2.3624007312452733E-2</c:v>
                </c:pt>
                <c:pt idx="1672">
                  <c:v>2.3620187204841381E-2</c:v>
                </c:pt>
                <c:pt idx="1673">
                  <c:v>2.3616385607146961E-2</c:v>
                </c:pt>
                <c:pt idx="1674">
                  <c:v>2.3612602519369474E-2</c:v>
                </c:pt>
                <c:pt idx="1675">
                  <c:v>2.360883794150892E-2</c:v>
                </c:pt>
                <c:pt idx="1676">
                  <c:v>2.3605091873646344E-2</c:v>
                </c:pt>
                <c:pt idx="1677">
                  <c:v>2.3601364315619655E-2</c:v>
                </c:pt>
                <c:pt idx="1678">
                  <c:v>2.3597655267590945E-2</c:v>
                </c:pt>
                <c:pt idx="1679">
                  <c:v>2.3593964729641259E-2</c:v>
                </c:pt>
                <c:pt idx="1680">
                  <c:v>2.3590292701446414E-2</c:v>
                </c:pt>
                <c:pt idx="1681">
                  <c:v>2.3586639183249547E-2</c:v>
                </c:pt>
                <c:pt idx="1682">
                  <c:v>2.3583004174969613E-2</c:v>
                </c:pt>
                <c:pt idx="1683">
                  <c:v>2.3579387676687658E-2</c:v>
                </c:pt>
                <c:pt idx="1684">
                  <c:v>2.3575789688322635E-2</c:v>
                </c:pt>
                <c:pt idx="1685">
                  <c:v>2.3572210209793498E-2</c:v>
                </c:pt>
                <c:pt idx="1686">
                  <c:v>2.3568649241262341E-2</c:v>
                </c:pt>
                <c:pt idx="1687">
                  <c:v>2.3565106782648115E-2</c:v>
                </c:pt>
                <c:pt idx="1688">
                  <c:v>2.3561582834031869E-2</c:v>
                </c:pt>
                <c:pt idx="1689">
                  <c:v>2.3558077395332555E-2</c:v>
                </c:pt>
                <c:pt idx="1690">
                  <c:v>2.3554590466550174E-2</c:v>
                </c:pt>
                <c:pt idx="1691">
                  <c:v>2.3551122047765771E-2</c:v>
                </c:pt>
                <c:pt idx="1692">
                  <c:v>2.3547672138817255E-2</c:v>
                </c:pt>
                <c:pt idx="1693">
                  <c:v>2.3544240739785671E-2</c:v>
                </c:pt>
                <c:pt idx="1694">
                  <c:v>2.3540827850752066E-2</c:v>
                </c:pt>
                <c:pt idx="1695">
                  <c:v>2.3537433471554348E-2</c:v>
                </c:pt>
                <c:pt idx="1696">
                  <c:v>2.3534057602354608E-2</c:v>
                </c:pt>
                <c:pt idx="1697">
                  <c:v>2.35307002430718E-2</c:v>
                </c:pt>
                <c:pt idx="1698">
                  <c:v>2.3527361393786972E-2</c:v>
                </c:pt>
                <c:pt idx="1699">
                  <c:v>2.352404105433803E-2</c:v>
                </c:pt>
                <c:pt idx="1700">
                  <c:v>2.3520739224887066E-2</c:v>
                </c:pt>
                <c:pt idx="1701">
                  <c:v>2.3517455905353035E-2</c:v>
                </c:pt>
                <c:pt idx="1702">
                  <c:v>2.3514191095735937E-2</c:v>
                </c:pt>
                <c:pt idx="1703">
                  <c:v>2.3510944795954725E-2</c:v>
                </c:pt>
                <c:pt idx="1704">
                  <c:v>2.3507717006171491E-2</c:v>
                </c:pt>
                <c:pt idx="1705">
                  <c:v>2.350450772630519E-2</c:v>
                </c:pt>
                <c:pt idx="1706">
                  <c:v>2.3501316956436868E-2</c:v>
                </c:pt>
                <c:pt idx="1707">
                  <c:v>2.3498144696485479E-2</c:v>
                </c:pt>
                <c:pt idx="1708">
                  <c:v>2.3494990946369976E-2</c:v>
                </c:pt>
                <c:pt idx="1709">
                  <c:v>2.3491855706171405E-2</c:v>
                </c:pt>
                <c:pt idx="1710">
                  <c:v>2.3488738975970813E-2</c:v>
                </c:pt>
                <c:pt idx="1711">
                  <c:v>2.3485638205646975E-2</c:v>
                </c:pt>
                <c:pt idx="1712">
                  <c:v>2.3482524673370531E-2</c:v>
                </c:pt>
                <c:pt idx="1713">
                  <c:v>2.3479390192494565E-2</c:v>
                </c:pt>
                <c:pt idx="1714">
                  <c:v>2.3476234762856985E-2</c:v>
                </c:pt>
                <c:pt idx="1715">
                  <c:v>2.3473058384619883E-2</c:v>
                </c:pt>
                <c:pt idx="1716">
                  <c:v>2.3469861057378028E-2</c:v>
                </c:pt>
                <c:pt idx="1717">
                  <c:v>2.3466642781536651E-2</c:v>
                </c:pt>
                <c:pt idx="1718">
                  <c:v>2.3463403556852613E-2</c:v>
                </c:pt>
                <c:pt idx="1719">
                  <c:v>2.3460143383569054E-2</c:v>
                </c:pt>
                <c:pt idx="1720">
                  <c:v>2.3456862261280742E-2</c:v>
                </c:pt>
                <c:pt idx="1721">
                  <c:v>2.3453560190473954E-2</c:v>
                </c:pt>
                <c:pt idx="1722">
                  <c:v>2.345023717074346E-2</c:v>
                </c:pt>
                <c:pt idx="1723">
                  <c:v>2.3446893202413444E-2</c:v>
                </c:pt>
                <c:pt idx="1724">
                  <c:v>2.3443528285321813E-2</c:v>
                </c:pt>
                <c:pt idx="1725">
                  <c:v>2.3440142419468568E-2</c:v>
                </c:pt>
                <c:pt idx="1726">
                  <c:v>2.3436735604772663E-2</c:v>
                </c:pt>
                <c:pt idx="1727">
                  <c:v>2.3433307841477236E-2</c:v>
                </c:pt>
                <c:pt idx="1728">
                  <c:v>2.3429859129258102E-2</c:v>
                </c:pt>
                <c:pt idx="1729">
                  <c:v>2.34263894683584E-2</c:v>
                </c:pt>
                <c:pt idx="1730">
                  <c:v>2.3422898858778129E-2</c:v>
                </c:pt>
                <c:pt idx="1731">
                  <c:v>2.3419387300436245E-2</c:v>
                </c:pt>
                <c:pt idx="1732">
                  <c:v>2.3415854793332747E-2</c:v>
                </c:pt>
                <c:pt idx="1733">
                  <c:v>2.3412301337467634E-2</c:v>
                </c:pt>
                <c:pt idx="1734">
                  <c:v>2.3408726932840906E-2</c:v>
                </c:pt>
                <c:pt idx="1735">
                  <c:v>2.3405131579614658E-2</c:v>
                </c:pt>
                <c:pt idx="1736">
                  <c:v>2.3401515277464702E-2</c:v>
                </c:pt>
                <c:pt idx="1737">
                  <c:v>2.3397356709238259E-2</c:v>
                </c:pt>
                <c:pt idx="1738">
                  <c:v>2.3393695517093249E-2</c:v>
                </c:pt>
                <c:pt idx="1739">
                  <c:v>2.3390013376105578E-2</c:v>
                </c:pt>
                <c:pt idx="1740">
                  <c:v>2.338631028643734E-2</c:v>
                </c:pt>
                <c:pt idx="1741">
                  <c:v>2.3382586248007486E-2</c:v>
                </c:pt>
                <c:pt idx="1742">
                  <c:v>2.3378841260816019E-2</c:v>
                </c:pt>
                <c:pt idx="1743">
                  <c:v>2.3375075324781891E-2</c:v>
                </c:pt>
                <c:pt idx="1744">
                  <c:v>2.3371288440310334E-2</c:v>
                </c:pt>
                <c:pt idx="1745">
                  <c:v>2.3367480606752977E-2</c:v>
                </c:pt>
                <c:pt idx="1746">
                  <c:v>2.3363651824677145E-2</c:v>
                </c:pt>
                <c:pt idx="1747">
                  <c:v>2.3359802093839699E-2</c:v>
                </c:pt>
                <c:pt idx="1748">
                  <c:v>2.3355931414159592E-2</c:v>
                </c:pt>
                <c:pt idx="1749">
                  <c:v>2.335203978596101E-2</c:v>
                </c:pt>
                <c:pt idx="1750">
                  <c:v>2.3348127208919767E-2</c:v>
                </c:pt>
                <c:pt idx="1751">
                  <c:v>2.3344193683035863E-2</c:v>
                </c:pt>
                <c:pt idx="1752">
                  <c:v>2.3340239208552438E-2</c:v>
                </c:pt>
                <c:pt idx="1753">
                  <c:v>2.3338107580642031E-2</c:v>
                </c:pt>
                <c:pt idx="1754">
                  <c:v>2.3332267413219698E-2</c:v>
                </c:pt>
                <c:pt idx="1755">
                  <c:v>2.3328250092613523E-2</c:v>
                </c:pt>
                <c:pt idx="1756">
                  <c:v>2.3324211823164687E-2</c:v>
                </c:pt>
                <c:pt idx="1757">
                  <c:v>2.3320152604954236E-2</c:v>
                </c:pt>
                <c:pt idx="1758">
                  <c:v>2.3316072438144264E-2</c:v>
                </c:pt>
                <c:pt idx="1759">
                  <c:v>2.3311971322410585E-2</c:v>
                </c:pt>
                <c:pt idx="1760">
                  <c:v>2.3307849258158431E-2</c:v>
                </c:pt>
                <c:pt idx="1761">
                  <c:v>2.3303706244982569E-2</c:v>
                </c:pt>
                <c:pt idx="1762">
                  <c:v>2.3299542283288233E-2</c:v>
                </c:pt>
                <c:pt idx="1763">
                  <c:v>2.3295357372670189E-2</c:v>
                </c:pt>
                <c:pt idx="1764">
                  <c:v>2.3291151513452624E-2</c:v>
                </c:pt>
                <c:pt idx="1765">
                  <c:v>2.3286924705473444E-2</c:v>
                </c:pt>
                <c:pt idx="1766">
                  <c:v>2.3282676948894743E-2</c:v>
                </c:pt>
                <c:pt idx="1767">
                  <c:v>2.3278408243473381E-2</c:v>
                </c:pt>
                <c:pt idx="1768">
                  <c:v>2.3274118589290405E-2</c:v>
                </c:pt>
                <c:pt idx="1769">
                  <c:v>2.3269807986507907E-2</c:v>
                </c:pt>
                <c:pt idx="1770">
                  <c:v>2.3265476434963794E-2</c:v>
                </c:pt>
                <c:pt idx="1771">
                  <c:v>2.3261123934739114E-2</c:v>
                </c:pt>
                <c:pt idx="1772">
                  <c:v>2.3256750485671773E-2</c:v>
                </c:pt>
                <c:pt idx="1773">
                  <c:v>2.3252356088004911E-2</c:v>
                </c:pt>
                <c:pt idx="1774">
                  <c:v>2.3247940741576434E-2</c:v>
                </c:pt>
                <c:pt idx="1775">
                  <c:v>2.3243504446386343E-2</c:v>
                </c:pt>
                <c:pt idx="1776">
                  <c:v>2.323904720259673E-2</c:v>
                </c:pt>
                <c:pt idx="1777">
                  <c:v>2.3234569010045503E-2</c:v>
                </c:pt>
                <c:pt idx="1778">
                  <c:v>2.3230069868813708E-2</c:v>
                </c:pt>
                <c:pt idx="1779">
                  <c:v>2.3225549778739252E-2</c:v>
                </c:pt>
                <c:pt idx="1780">
                  <c:v>2.3221008740065274E-2</c:v>
                </c:pt>
                <c:pt idx="1781">
                  <c:v>2.3216446752629682E-2</c:v>
                </c:pt>
                <c:pt idx="1782">
                  <c:v>2.3211863816513523E-2</c:v>
                </c:pt>
                <c:pt idx="1783">
                  <c:v>2.3207259931635749E-2</c:v>
                </c:pt>
                <c:pt idx="1784">
                  <c:v>2.3202635098158453E-2</c:v>
                </c:pt>
                <c:pt idx="1785">
                  <c:v>2.3197989315919543E-2</c:v>
                </c:pt>
                <c:pt idx="1786">
                  <c:v>2.3193322585000065E-2</c:v>
                </c:pt>
                <c:pt idx="1787">
                  <c:v>2.3188634905400018E-2</c:v>
                </c:pt>
                <c:pt idx="1788">
                  <c:v>2.3183926276957312E-2</c:v>
                </c:pt>
                <c:pt idx="1789">
                  <c:v>2.3179313247735738E-2</c:v>
                </c:pt>
                <c:pt idx="1790">
                  <c:v>2.3174556132599115E-2</c:v>
                </c:pt>
                <c:pt idx="1791">
                  <c:v>2.3169778066188439E-2</c:v>
                </c:pt>
                <c:pt idx="1792">
                  <c:v>2.3164979048611777E-2</c:v>
                </c:pt>
                <c:pt idx="1793">
                  <c:v>2.3160159079734049E-2</c:v>
                </c:pt>
                <c:pt idx="1794">
                  <c:v>2.3155318159690335E-2</c:v>
                </c:pt>
                <c:pt idx="1795">
                  <c:v>2.3150456288399589E-2</c:v>
                </c:pt>
                <c:pt idx="1796">
                  <c:v>2.3145573465834793E-2</c:v>
                </c:pt>
                <c:pt idx="1797">
                  <c:v>2.3140669692104009E-2</c:v>
                </c:pt>
                <c:pt idx="1798">
                  <c:v>2.3135744967126191E-2</c:v>
                </c:pt>
                <c:pt idx="1799">
                  <c:v>2.3130799290928355E-2</c:v>
                </c:pt>
                <c:pt idx="1800">
                  <c:v>2.3125832663537519E-2</c:v>
                </c:pt>
                <c:pt idx="1801">
                  <c:v>2.3120845084953677E-2</c:v>
                </c:pt>
                <c:pt idx="1802">
                  <c:v>2.3115836555095786E-2</c:v>
                </c:pt>
                <c:pt idx="1803">
                  <c:v>2.3107182425829986E-2</c:v>
                </c:pt>
                <c:pt idx="1804">
                  <c:v>2.3102123654923368E-2</c:v>
                </c:pt>
                <c:pt idx="1805">
                  <c:v>2.3097043935417227E-2</c:v>
                </c:pt>
                <c:pt idx="1806">
                  <c:v>2.3091943267149473E-2</c:v>
                </c:pt>
                <c:pt idx="1807">
                  <c:v>2.3086821650282197E-2</c:v>
                </c:pt>
                <c:pt idx="1808">
                  <c:v>2.3081679084653306E-2</c:v>
                </c:pt>
                <c:pt idx="1809">
                  <c:v>2.3076515570262801E-2</c:v>
                </c:pt>
                <c:pt idx="1810">
                  <c:v>2.3071331107353821E-2</c:v>
                </c:pt>
                <c:pt idx="1811">
                  <c:v>2.3066125695683226E-2</c:v>
                </c:pt>
                <c:pt idx="1812">
                  <c:v>2.3060899335332063E-2</c:v>
                </c:pt>
                <c:pt idx="1813">
                  <c:v>2.3055652026381379E-2</c:v>
                </c:pt>
                <c:pt idx="1814">
                  <c:v>2.305038376866908E-2</c:v>
                </c:pt>
                <c:pt idx="1815">
                  <c:v>2.3045094562276214E-2</c:v>
                </c:pt>
                <c:pt idx="1816">
                  <c:v>2.3039784407202779E-2</c:v>
                </c:pt>
                <c:pt idx="1817">
                  <c:v>2.3034453303448776E-2</c:v>
                </c:pt>
                <c:pt idx="1818">
                  <c:v>2.3029101251014206E-2</c:v>
                </c:pt>
                <c:pt idx="1819">
                  <c:v>2.3023728249899067E-2</c:v>
                </c:pt>
                <c:pt idx="1820">
                  <c:v>2.3018334300184407E-2</c:v>
                </c:pt>
                <c:pt idx="1821">
                  <c:v>2.3012919401708132E-2</c:v>
                </c:pt>
                <c:pt idx="1822">
                  <c:v>2.3007483554551289E-2</c:v>
                </c:pt>
                <c:pt idx="1823">
                  <c:v>2.3002026758794925E-2</c:v>
                </c:pt>
                <c:pt idx="1824">
                  <c:v>2.2996549014276946E-2</c:v>
                </c:pt>
                <c:pt idx="1825">
                  <c:v>2.2991050321159445E-2</c:v>
                </c:pt>
                <c:pt idx="1826">
                  <c:v>2.2985530679361377E-2</c:v>
                </c:pt>
                <c:pt idx="1827">
                  <c:v>2.297999008888274E-2</c:v>
                </c:pt>
                <c:pt idx="1828">
                  <c:v>2.2974428549804582E-2</c:v>
                </c:pt>
                <c:pt idx="1829">
                  <c:v>2.2968846061964809E-2</c:v>
                </c:pt>
                <c:pt idx="1830">
                  <c:v>2.2963242625444469E-2</c:v>
                </c:pt>
                <c:pt idx="1831">
                  <c:v>2.2957618240405653E-2</c:v>
                </c:pt>
                <c:pt idx="1832">
                  <c:v>2.295197290644313E-2</c:v>
                </c:pt>
                <c:pt idx="1833">
                  <c:v>2.2946306623962132E-2</c:v>
                </c:pt>
                <c:pt idx="1834">
                  <c:v>2.2940619392881612E-2</c:v>
                </c:pt>
                <c:pt idx="1835">
                  <c:v>2.2934911213120523E-2</c:v>
                </c:pt>
                <c:pt idx="1836">
                  <c:v>2.2929182084678867E-2</c:v>
                </c:pt>
                <c:pt idx="1837">
                  <c:v>2.2923432007556643E-2</c:v>
                </c:pt>
                <c:pt idx="1838">
                  <c:v>2.2917660981834898E-2</c:v>
                </c:pt>
                <c:pt idx="1839">
                  <c:v>2.2911869007351537E-2</c:v>
                </c:pt>
                <c:pt idx="1840">
                  <c:v>2.2906056084268656E-2</c:v>
                </c:pt>
                <c:pt idx="1841">
                  <c:v>2.2900222212505206E-2</c:v>
                </c:pt>
                <c:pt idx="1842">
                  <c:v>2.2894367392142234E-2</c:v>
                </c:pt>
                <c:pt idx="1843">
                  <c:v>2.2888491623179741E-2</c:v>
                </c:pt>
                <c:pt idx="1844">
                  <c:v>2.2882594905293541E-2</c:v>
                </c:pt>
                <c:pt idx="1845">
                  <c:v>2.2876677239050958E-2</c:v>
                </c:pt>
                <c:pt idx="1846">
                  <c:v>2.2870738623884668E-2</c:v>
                </c:pt>
                <c:pt idx="1847">
                  <c:v>2.2864779060280949E-2</c:v>
                </c:pt>
                <c:pt idx="1848">
                  <c:v>2.2858798548077708E-2</c:v>
                </c:pt>
                <c:pt idx="1849">
                  <c:v>2.2852797087112853E-2</c:v>
                </c:pt>
                <c:pt idx="1850">
                  <c:v>2.2846774677548476E-2</c:v>
                </c:pt>
                <c:pt idx="1851">
                  <c:v>2.2840731319222485E-2</c:v>
                </c:pt>
                <c:pt idx="1852">
                  <c:v>2.2834667012459064E-2</c:v>
                </c:pt>
                <c:pt idx="1853">
                  <c:v>2.282858175693403E-2</c:v>
                </c:pt>
                <c:pt idx="1854">
                  <c:v>2.2822475552728427E-2</c:v>
                </c:pt>
                <c:pt idx="1855">
                  <c:v>2.2816348399923303E-2</c:v>
                </c:pt>
                <c:pt idx="1856">
                  <c:v>2.2810200298437611E-2</c:v>
                </c:pt>
                <c:pt idx="1857">
                  <c:v>2.2804031248352397E-2</c:v>
                </c:pt>
                <c:pt idx="1858">
                  <c:v>2.2797841249586615E-2</c:v>
                </c:pt>
                <c:pt idx="1859">
                  <c:v>2.2791630302302357E-2</c:v>
                </c:pt>
                <c:pt idx="1860">
                  <c:v>2.2785398406175439E-2</c:v>
                </c:pt>
                <c:pt idx="1861">
                  <c:v>2.2779145561611092E-2</c:v>
                </c:pt>
                <c:pt idx="1862">
                  <c:v>2.2772871768366176E-2</c:v>
                </c:pt>
                <c:pt idx="1863">
                  <c:v>2.2766577026521739E-2</c:v>
                </c:pt>
                <c:pt idx="1864">
                  <c:v>2.2760261335915688E-2</c:v>
                </c:pt>
                <c:pt idx="1865">
                  <c:v>2.2753924696791161E-2</c:v>
                </c:pt>
                <c:pt idx="1866">
                  <c:v>2.274756710890502E-2</c:v>
                </c:pt>
                <c:pt idx="1867">
                  <c:v>2.2741188572500404E-2</c:v>
                </c:pt>
                <c:pt idx="1868">
                  <c:v>2.2734789087496265E-2</c:v>
                </c:pt>
                <c:pt idx="1869">
                  <c:v>2.2728368653730513E-2</c:v>
                </c:pt>
                <c:pt idx="1870">
                  <c:v>2.2721927271608378E-2</c:v>
                </c:pt>
                <c:pt idx="1871">
                  <c:v>2.2715464940643582E-2</c:v>
                </c:pt>
                <c:pt idx="1872">
                  <c:v>2.2708981660998218E-2</c:v>
                </c:pt>
                <c:pt idx="1873">
                  <c:v>2.2702477432834378E-2</c:v>
                </c:pt>
                <c:pt idx="1874">
                  <c:v>2.2695952256152063E-2</c:v>
                </c:pt>
                <c:pt idx="1875">
                  <c:v>2.268940613078918E-2</c:v>
                </c:pt>
                <c:pt idx="1876">
                  <c:v>2.2682839056664683E-2</c:v>
                </c:pt>
                <c:pt idx="1877">
                  <c:v>2.267625103402171E-2</c:v>
                </c:pt>
                <c:pt idx="1878">
                  <c:v>2.2669642062779216E-2</c:v>
                </c:pt>
                <c:pt idx="1879">
                  <c:v>2.2663012143018246E-2</c:v>
                </c:pt>
                <c:pt idx="1880">
                  <c:v>2.2656361274495662E-2</c:v>
                </c:pt>
                <c:pt idx="1881">
                  <c:v>2.264968945729251E-2</c:v>
                </c:pt>
                <c:pt idx="1882">
                  <c:v>2.2642996691651929E-2</c:v>
                </c:pt>
                <c:pt idx="1883">
                  <c:v>2.2636282977330779E-2</c:v>
                </c:pt>
                <c:pt idx="1884">
                  <c:v>2.2629548314410108E-2</c:v>
                </c:pt>
                <c:pt idx="1885">
                  <c:v>2.2622792702889916E-2</c:v>
                </c:pt>
                <c:pt idx="1886">
                  <c:v>2.2616016142689155E-2</c:v>
                </c:pt>
                <c:pt idx="1887">
                  <c:v>2.2609218633969919E-2</c:v>
                </c:pt>
                <c:pt idx="1888">
                  <c:v>2.2602400176651161E-2</c:v>
                </c:pt>
                <c:pt idx="1889">
                  <c:v>2.2595560770732881E-2</c:v>
                </c:pt>
                <c:pt idx="1890">
                  <c:v>2.2588700416134033E-2</c:v>
                </c:pt>
                <c:pt idx="1891">
                  <c:v>2.258181911301671E-2</c:v>
                </c:pt>
                <c:pt idx="1892">
                  <c:v>2.2574916861218819E-2</c:v>
                </c:pt>
                <c:pt idx="1893">
                  <c:v>2.2567993660902452E-2</c:v>
                </c:pt>
                <c:pt idx="1894">
                  <c:v>2.2561049511905518E-2</c:v>
                </c:pt>
                <c:pt idx="1895">
                  <c:v>2.2554084414390108E-2</c:v>
                </c:pt>
                <c:pt idx="1896">
                  <c:v>2.2547098368194129E-2</c:v>
                </c:pt>
                <c:pt idx="1897">
                  <c:v>2.2540091373560722E-2</c:v>
                </c:pt>
                <c:pt idx="1898">
                  <c:v>2.2533063430165701E-2</c:v>
                </c:pt>
                <c:pt idx="1899">
                  <c:v>2.2526014538252204E-2</c:v>
                </c:pt>
                <c:pt idx="1900">
                  <c:v>2.2518944697658139E-2</c:v>
                </c:pt>
                <c:pt idx="1901">
                  <c:v>2.2511853908707691E-2</c:v>
                </c:pt>
                <c:pt idx="1902">
                  <c:v>2.2504742170995629E-2</c:v>
                </c:pt>
                <c:pt idx="1903">
                  <c:v>2.2497609484602998E-2</c:v>
                </c:pt>
                <c:pt idx="1904">
                  <c:v>2.2490455849853985E-2</c:v>
                </c:pt>
                <c:pt idx="1905">
                  <c:v>2.2483281266343358E-2</c:v>
                </c:pt>
                <c:pt idx="1906">
                  <c:v>2.2476085734314255E-2</c:v>
                </c:pt>
                <c:pt idx="1907">
                  <c:v>2.2468869253766677E-2</c:v>
                </c:pt>
                <c:pt idx="1908">
                  <c:v>2.2461631824619577E-2</c:v>
                </c:pt>
                <c:pt idx="1909">
                  <c:v>2.2454373446791909E-2</c:v>
                </c:pt>
                <c:pt idx="1910">
                  <c:v>2.2447094120526812E-2</c:v>
                </c:pt>
                <c:pt idx="1911">
                  <c:v>2.24397938455001E-2</c:v>
                </c:pt>
                <c:pt idx="1912">
                  <c:v>2.2432472622035959E-2</c:v>
                </c:pt>
                <c:pt idx="1913">
                  <c:v>2.2425130449891251E-2</c:v>
                </c:pt>
                <c:pt idx="1914">
                  <c:v>2.2417767329390159E-2</c:v>
                </c:pt>
                <c:pt idx="1915">
                  <c:v>2.2410383260127453E-2</c:v>
                </c:pt>
                <c:pt idx="1916">
                  <c:v>2.2402978242346272E-2</c:v>
                </c:pt>
                <c:pt idx="1917">
                  <c:v>2.2395552276046615E-2</c:v>
                </c:pt>
                <c:pt idx="1918">
                  <c:v>2.238810536106639E-2</c:v>
                </c:pt>
                <c:pt idx="1919">
                  <c:v>2.2380637497648737E-2</c:v>
                </c:pt>
                <c:pt idx="1920">
                  <c:v>2.2373148685550515E-2</c:v>
                </c:pt>
                <c:pt idx="1921">
                  <c:v>2.2365638924933817E-2</c:v>
                </c:pt>
                <c:pt idx="1922">
                  <c:v>2.2358108215798644E-2</c:v>
                </c:pt>
                <c:pt idx="1923">
                  <c:v>2.235055655806395E-2</c:v>
                </c:pt>
                <c:pt idx="1924">
                  <c:v>2.2342983951729734E-2</c:v>
                </c:pt>
                <c:pt idx="1925">
                  <c:v>2.2335390396877042E-2</c:v>
                </c:pt>
                <c:pt idx="1926">
                  <c:v>2.2327775893505875E-2</c:v>
                </c:pt>
                <c:pt idx="1927">
                  <c:v>2.2320140441535186E-2</c:v>
                </c:pt>
                <c:pt idx="1928">
                  <c:v>2.2312484041046021E-2</c:v>
                </c:pt>
                <c:pt idx="1929">
                  <c:v>2.2304806691957335E-2</c:v>
                </c:pt>
                <c:pt idx="1930">
                  <c:v>2.2297108394350174E-2</c:v>
                </c:pt>
                <c:pt idx="1931">
                  <c:v>2.228938914814349E-2</c:v>
                </c:pt>
                <c:pt idx="1932">
                  <c:v>2.2281648953337285E-2</c:v>
                </c:pt>
                <c:pt idx="1933">
                  <c:v>2.2273887810093651E-2</c:v>
                </c:pt>
                <c:pt idx="1934">
                  <c:v>2.2266105718331541E-2</c:v>
                </c:pt>
                <c:pt idx="1935">
                  <c:v>2.225830267796991E-2</c:v>
                </c:pt>
                <c:pt idx="1936">
                  <c:v>2.2250478689008757E-2</c:v>
                </c:pt>
                <c:pt idx="1937">
                  <c:v>2.2242633751610175E-2</c:v>
                </c:pt>
                <c:pt idx="1938">
                  <c:v>2.2234767865531024E-2</c:v>
                </c:pt>
                <c:pt idx="1939">
                  <c:v>2.2226881031014445E-2</c:v>
                </c:pt>
                <c:pt idx="1940">
                  <c:v>2.221897324797939E-2</c:v>
                </c:pt>
                <c:pt idx="1941">
                  <c:v>2.2211044516344813E-2</c:v>
                </c:pt>
                <c:pt idx="1942">
                  <c:v>2.2203094836272808E-2</c:v>
                </c:pt>
                <c:pt idx="1943">
                  <c:v>2.2195124207520234E-2</c:v>
                </c:pt>
                <c:pt idx="1944">
                  <c:v>2.2187132630330231E-2</c:v>
                </c:pt>
                <c:pt idx="1945">
                  <c:v>2.2177973747934399E-2</c:v>
                </c:pt>
                <c:pt idx="1946">
                  <c:v>2.2169937281073526E-2</c:v>
                </c:pt>
                <c:pt idx="1947">
                  <c:v>2.2161879865613132E-2</c:v>
                </c:pt>
                <c:pt idx="1948">
                  <c:v>2.2153801501634263E-2</c:v>
                </c:pt>
                <c:pt idx="1949">
                  <c:v>2.2145702189055871E-2</c:v>
                </c:pt>
                <c:pt idx="1950">
                  <c:v>2.2137581928121097E-2</c:v>
                </c:pt>
                <c:pt idx="1951">
                  <c:v>2.2129440718586801E-2</c:v>
                </c:pt>
                <c:pt idx="1952">
                  <c:v>2.212127856053403E-2</c:v>
                </c:pt>
                <c:pt idx="1953">
                  <c:v>2.2113095453962783E-2</c:v>
                </c:pt>
                <c:pt idx="1954">
                  <c:v>2.2104891398792015E-2</c:v>
                </c:pt>
                <c:pt idx="1955">
                  <c:v>2.2096666395183817E-2</c:v>
                </c:pt>
                <c:pt idx="1956">
                  <c:v>2.2088420442976098E-2</c:v>
                </c:pt>
                <c:pt idx="1957">
                  <c:v>2.2080153542330949E-2</c:v>
                </c:pt>
                <c:pt idx="1958">
                  <c:v>2.2071865693167325E-2</c:v>
                </c:pt>
                <c:pt idx="1959">
                  <c:v>2.2063556895485226E-2</c:v>
                </c:pt>
                <c:pt idx="1960">
                  <c:v>2.2055227149284651E-2</c:v>
                </c:pt>
                <c:pt idx="1961">
                  <c:v>2.2046876454646647E-2</c:v>
                </c:pt>
                <c:pt idx="1962">
                  <c:v>2.2038504811409121E-2</c:v>
                </c:pt>
                <c:pt idx="1963">
                  <c:v>2.2030112219572073E-2</c:v>
                </c:pt>
                <c:pt idx="1964">
                  <c:v>2.2021698679459689E-2</c:v>
                </c:pt>
                <c:pt idx="1965">
                  <c:v>2.2013264190747783E-2</c:v>
                </c:pt>
                <c:pt idx="1966">
                  <c:v>2.2004808753436356E-2</c:v>
                </c:pt>
                <c:pt idx="1967">
                  <c:v>2.1996332367768545E-2</c:v>
                </c:pt>
                <c:pt idx="1968">
                  <c:v>2.1987835033582259E-2</c:v>
                </c:pt>
                <c:pt idx="1969">
                  <c:v>2.1979316750877498E-2</c:v>
                </c:pt>
                <c:pt idx="1970">
                  <c:v>2.1970777519573215E-2</c:v>
                </c:pt>
                <c:pt idx="1971">
                  <c:v>2.1962219674126482E-2</c:v>
                </c:pt>
                <c:pt idx="1972">
                  <c:v>2.1953669505626605E-2</c:v>
                </c:pt>
                <c:pt idx="1973">
                  <c:v>2.1945134508342123E-2</c:v>
                </c:pt>
                <c:pt idx="1974">
                  <c:v>2.1936614682273037E-2</c:v>
                </c:pt>
                <c:pt idx="1975">
                  <c:v>2.1928110027419345E-2</c:v>
                </c:pt>
                <c:pt idx="1976">
                  <c:v>2.1919620543700002E-2</c:v>
                </c:pt>
                <c:pt idx="1977">
                  <c:v>2.1911146231196055E-2</c:v>
                </c:pt>
                <c:pt idx="1978">
                  <c:v>2.1902687089826456E-2</c:v>
                </c:pt>
                <c:pt idx="1979">
                  <c:v>2.1894243119672252E-2</c:v>
                </c:pt>
                <c:pt idx="1980">
                  <c:v>2.1885814320652397E-2</c:v>
                </c:pt>
                <c:pt idx="1981">
                  <c:v>2.1877400692928983E-2</c:v>
                </c:pt>
                <c:pt idx="1982">
                  <c:v>2.1869002236258872E-2</c:v>
                </c:pt>
                <c:pt idx="1983">
                  <c:v>2.1860618950885202E-2</c:v>
                </c:pt>
                <c:pt idx="1984">
                  <c:v>2.1852250836564835E-2</c:v>
                </c:pt>
                <c:pt idx="1985">
                  <c:v>2.1843897893459863E-2</c:v>
                </c:pt>
                <c:pt idx="1986">
                  <c:v>2.1835560121651332E-2</c:v>
                </c:pt>
                <c:pt idx="1987">
                  <c:v>2.1827237520896103E-2</c:v>
                </c:pt>
                <c:pt idx="1988">
                  <c:v>2.181893009135627E-2</c:v>
                </c:pt>
                <c:pt idx="1989">
                  <c:v>2.1810637833031832E-2</c:v>
                </c:pt>
                <c:pt idx="1990">
                  <c:v>2.1802360745760696E-2</c:v>
                </c:pt>
                <c:pt idx="1991">
                  <c:v>2.1794098829786002E-2</c:v>
                </c:pt>
                <c:pt idx="1992">
                  <c:v>2.1785852084945656E-2</c:v>
                </c:pt>
                <c:pt idx="1993">
                  <c:v>2.1777620511158613E-2</c:v>
                </c:pt>
                <c:pt idx="1994">
                  <c:v>2.1769404108749058E-2</c:v>
                </c:pt>
                <c:pt idx="1995">
                  <c:v>2.1761202877311758E-2</c:v>
                </c:pt>
                <c:pt idx="1996">
                  <c:v>2.17530168171709E-2</c:v>
                </c:pt>
                <c:pt idx="1997">
                  <c:v>2.1744845928164391E-2</c:v>
                </c:pt>
                <c:pt idx="1998">
                  <c:v>2.1736690210373277E-2</c:v>
                </c:pt>
                <c:pt idx="1999">
                  <c:v>2.1728549663635466E-2</c:v>
                </c:pt>
                <c:pt idx="2000">
                  <c:v>2.1720424288113049E-2</c:v>
                </c:pt>
                <c:pt idx="2001">
                  <c:v>2.1712314083724982E-2</c:v>
                </c:pt>
                <c:pt idx="2002">
                  <c:v>2.1704219050552309E-2</c:v>
                </c:pt>
                <c:pt idx="2003">
                  <c:v>2.1696139188432939E-2</c:v>
                </c:pt>
                <c:pt idx="2004">
                  <c:v>2.168807449761001E-2</c:v>
                </c:pt>
                <c:pt idx="2005">
                  <c:v>2.168002497792143E-2</c:v>
                </c:pt>
                <c:pt idx="2006">
                  <c:v>2.1671990629367199E-2</c:v>
                </c:pt>
                <c:pt idx="2007">
                  <c:v>2.1663971451947317E-2</c:v>
                </c:pt>
                <c:pt idx="2008">
                  <c:v>2.1655967445661783E-2</c:v>
                </c:pt>
                <c:pt idx="2009">
                  <c:v>2.1647978610591645E-2</c:v>
                </c:pt>
                <c:pt idx="2010">
                  <c:v>2.1640004946574809E-2</c:v>
                </c:pt>
                <c:pt idx="2011">
                  <c:v>2.1632046453935461E-2</c:v>
                </c:pt>
                <c:pt idx="2012">
                  <c:v>2.1624103132187322E-2</c:v>
                </c:pt>
                <c:pt idx="2013">
                  <c:v>2.1616174981735625E-2</c:v>
                </c:pt>
                <c:pt idx="2014">
                  <c:v>2.1608262002337231E-2</c:v>
                </c:pt>
                <c:pt idx="2015">
                  <c:v>2.1600364194154231E-2</c:v>
                </c:pt>
                <c:pt idx="2016">
                  <c:v>2.1592481557105581E-2</c:v>
                </c:pt>
                <c:pt idx="2017">
                  <c:v>2.1584614091191279E-2</c:v>
                </c:pt>
                <c:pt idx="2018">
                  <c:v>2.1576761796492372E-2</c:v>
                </c:pt>
                <c:pt idx="2019">
                  <c:v>2.1568924672846768E-2</c:v>
                </c:pt>
                <c:pt idx="2020">
                  <c:v>2.1561102720416558E-2</c:v>
                </c:pt>
                <c:pt idx="2021">
                  <c:v>2.1553295939039652E-2</c:v>
                </c:pt>
                <c:pt idx="2022">
                  <c:v>2.154550432887814E-2</c:v>
                </c:pt>
                <c:pt idx="2023">
                  <c:v>2.1537727889850977E-2</c:v>
                </c:pt>
                <c:pt idx="2024">
                  <c:v>2.1529966621877117E-2</c:v>
                </c:pt>
                <c:pt idx="2025">
                  <c:v>2.1522220525199698E-2</c:v>
                </c:pt>
                <c:pt idx="2026">
                  <c:v>2.1514489599494535E-2</c:v>
                </c:pt>
                <c:pt idx="2027">
                  <c:v>2.1506773845004767E-2</c:v>
                </c:pt>
                <c:pt idx="2028">
                  <c:v>2.1499073261649349E-2</c:v>
                </c:pt>
                <c:pt idx="2029">
                  <c:v>2.1491387849428278E-2</c:v>
                </c:pt>
                <c:pt idx="2030">
                  <c:v>2.1483717608341557E-2</c:v>
                </c:pt>
                <c:pt idx="2031">
                  <c:v>2.1476062538308138E-2</c:v>
                </c:pt>
                <c:pt idx="2032">
                  <c:v>2.1468422639571161E-2</c:v>
                </c:pt>
                <c:pt idx="2033">
                  <c:v>2.1460797911887486E-2</c:v>
                </c:pt>
                <c:pt idx="2034">
                  <c:v>2.1453188355257113E-2</c:v>
                </c:pt>
                <c:pt idx="2035">
                  <c:v>2.144559396976109E-2</c:v>
                </c:pt>
                <c:pt idx="2036">
                  <c:v>2.1438014755561507E-2</c:v>
                </c:pt>
                <c:pt idx="2037">
                  <c:v>2.1430450712334181E-2</c:v>
                </c:pt>
                <c:pt idx="2038">
                  <c:v>2.1422901840241204E-2</c:v>
                </c:pt>
                <c:pt idx="2039">
                  <c:v>2.1415368139282576E-2</c:v>
                </c:pt>
                <c:pt idx="2040">
                  <c:v>2.1407849609539342E-2</c:v>
                </c:pt>
                <c:pt idx="2041">
                  <c:v>2.1400346250849411E-2</c:v>
                </c:pt>
                <c:pt idx="2042">
                  <c:v>2.1392858063293829E-2</c:v>
                </c:pt>
                <c:pt idx="2043">
                  <c:v>2.138538504679155E-2</c:v>
                </c:pt>
                <c:pt idx="2044">
                  <c:v>2.1377927201504665E-2</c:v>
                </c:pt>
                <c:pt idx="2045">
                  <c:v>2.1370484527352129E-2</c:v>
                </c:pt>
                <c:pt idx="2046">
                  <c:v>2.136305702417185E-2</c:v>
                </c:pt>
                <c:pt idx="2047">
                  <c:v>2.1355644692206965E-2</c:v>
                </c:pt>
                <c:pt idx="2048">
                  <c:v>2.134824753137643E-2</c:v>
                </c:pt>
                <c:pt idx="2049">
                  <c:v>2.1339812210157127E-2</c:v>
                </c:pt>
                <c:pt idx="2050">
                  <c:v>2.1332447558853884E-2</c:v>
                </c:pt>
                <c:pt idx="2051">
                  <c:v>2.1325098078603943E-2</c:v>
                </c:pt>
                <c:pt idx="2052">
                  <c:v>2.1317763769569398E-2</c:v>
                </c:pt>
                <c:pt idx="2053">
                  <c:v>2.1310444631507108E-2</c:v>
                </c:pt>
                <c:pt idx="2054">
                  <c:v>2.1303140664660214E-2</c:v>
                </c:pt>
                <c:pt idx="2055">
                  <c:v>2.1295851868866622E-2</c:v>
                </c:pt>
                <c:pt idx="2056">
                  <c:v>2.1288578244288425E-2</c:v>
                </c:pt>
                <c:pt idx="2057">
                  <c:v>2.1281319790763531E-2</c:v>
                </c:pt>
                <c:pt idx="2058">
                  <c:v>2.1274076508291939E-2</c:v>
                </c:pt>
                <c:pt idx="2059">
                  <c:v>2.1266848396954696E-2</c:v>
                </c:pt>
                <c:pt idx="2060">
                  <c:v>2.1259635456670756E-2</c:v>
                </c:pt>
                <c:pt idx="2061">
                  <c:v>2.1252437687683257E-2</c:v>
                </c:pt>
                <c:pt idx="2062">
                  <c:v>2.1245255089586967E-2</c:v>
                </c:pt>
                <c:pt idx="2063">
                  <c:v>2.1238087662625027E-2</c:v>
                </c:pt>
                <c:pt idx="2064">
                  <c:v>2.1231364547632303E-2</c:v>
                </c:pt>
                <c:pt idx="2065">
                  <c:v>2.1223798322104193E-2</c:v>
                </c:pt>
                <c:pt idx="2066">
                  <c:v>2.1216676408545299E-2</c:v>
                </c:pt>
                <c:pt idx="2067">
                  <c:v>2.1209569666039707E-2</c:v>
                </c:pt>
                <c:pt idx="2068">
                  <c:v>2.1202478094587418E-2</c:v>
                </c:pt>
                <c:pt idx="2069">
                  <c:v>2.1195401694269478E-2</c:v>
                </c:pt>
                <c:pt idx="2070">
                  <c:v>2.1188340465085886E-2</c:v>
                </c:pt>
                <c:pt idx="2071">
                  <c:v>2.1181294406955598E-2</c:v>
                </c:pt>
                <c:pt idx="2072">
                  <c:v>2.1174263519959657E-2</c:v>
                </c:pt>
                <c:pt idx="2073">
                  <c:v>2.1167247803935973E-2</c:v>
                </c:pt>
                <c:pt idx="2074">
                  <c:v>2.1160247259127685E-2</c:v>
                </c:pt>
                <c:pt idx="2075">
                  <c:v>2.1153261885372698E-2</c:v>
                </c:pt>
                <c:pt idx="2076">
                  <c:v>2.1146291682752061E-2</c:v>
                </c:pt>
                <c:pt idx="2077">
                  <c:v>2.113933665110368E-2</c:v>
                </c:pt>
                <c:pt idx="2078">
                  <c:v>2.113239679075174E-2</c:v>
                </c:pt>
                <c:pt idx="2079">
                  <c:v>2.112547210129101E-2</c:v>
                </c:pt>
                <c:pt idx="2080">
                  <c:v>2.1118562583045675E-2</c:v>
                </c:pt>
                <c:pt idx="2081">
                  <c:v>2.1111668235772596E-2</c:v>
                </c:pt>
                <c:pt idx="2082">
                  <c:v>2.1104789059714912E-2</c:v>
                </c:pt>
                <c:pt idx="2083">
                  <c:v>2.1097925054629485E-2</c:v>
                </c:pt>
                <c:pt idx="2084">
                  <c:v>2.1091076220678406E-2</c:v>
                </c:pt>
                <c:pt idx="2085">
                  <c:v>2.108424255778063E-2</c:v>
                </c:pt>
                <c:pt idx="2086">
                  <c:v>2.1077424066017203E-2</c:v>
                </c:pt>
                <c:pt idx="2087">
                  <c:v>2.1070620745307078E-2</c:v>
                </c:pt>
                <c:pt idx="2088">
                  <c:v>2.1063832595650256E-2</c:v>
                </c:pt>
                <c:pt idx="2089">
                  <c:v>2.1057059617046736E-2</c:v>
                </c:pt>
                <c:pt idx="2090">
                  <c:v>2.1050301809658611E-2</c:v>
                </c:pt>
                <c:pt idx="2091">
                  <c:v>2.1043559173161697E-2</c:v>
                </c:pt>
                <c:pt idx="2092">
                  <c:v>2.1036831707880177E-2</c:v>
                </c:pt>
                <c:pt idx="2093">
                  <c:v>2.103011941365196E-2</c:v>
                </c:pt>
                <c:pt idx="2094">
                  <c:v>2.1023422290558091E-2</c:v>
                </c:pt>
                <c:pt idx="2095">
                  <c:v>2.1016740338355433E-2</c:v>
                </c:pt>
                <c:pt idx="2096">
                  <c:v>2.1010073557449216E-2</c:v>
                </c:pt>
                <c:pt idx="2097">
                  <c:v>2.1003421947515255E-2</c:v>
                </c:pt>
                <c:pt idx="2098">
                  <c:v>2.0996785508634597E-2</c:v>
                </c:pt>
                <c:pt idx="2099">
                  <c:v>2.0990164240726195E-2</c:v>
                </c:pt>
                <c:pt idx="2100">
                  <c:v>2.0983558144114234E-2</c:v>
                </c:pt>
                <c:pt idx="2101">
                  <c:v>2.097629236381645E-2</c:v>
                </c:pt>
                <c:pt idx="2102">
                  <c:v>2.0969720188666056E-2</c:v>
                </c:pt>
                <c:pt idx="2103">
                  <c:v>2.0963163186541088E-2</c:v>
                </c:pt>
                <c:pt idx="2104">
                  <c:v>2.0956621357468567E-2</c:v>
                </c:pt>
                <c:pt idx="2105">
                  <c:v>2.0950094701448489E-2</c:v>
                </c:pt>
                <c:pt idx="2106">
                  <c:v>2.0943583218426823E-2</c:v>
                </c:pt>
                <c:pt idx="2107">
                  <c:v>2.0937086908457601E-2</c:v>
                </c:pt>
                <c:pt idx="2108">
                  <c:v>2.0930605771594855E-2</c:v>
                </c:pt>
                <c:pt idx="2109">
                  <c:v>2.0924139807703506E-2</c:v>
                </c:pt>
                <c:pt idx="2110">
                  <c:v>2.0917689016837587E-2</c:v>
                </c:pt>
                <c:pt idx="2111">
                  <c:v>2.0911253399051127E-2</c:v>
                </c:pt>
                <c:pt idx="2112">
                  <c:v>2.0904832954236067E-2</c:v>
                </c:pt>
                <c:pt idx="2113">
                  <c:v>2.0898427682446433E-2</c:v>
                </c:pt>
                <c:pt idx="2114">
                  <c:v>2.0892037583682226E-2</c:v>
                </c:pt>
                <c:pt idx="2115">
                  <c:v>2.0881740416214267E-2</c:v>
                </c:pt>
                <c:pt idx="2116">
                  <c:v>2.0875387892910213E-2</c:v>
                </c:pt>
                <c:pt idx="2117">
                  <c:v>2.0869050540740508E-2</c:v>
                </c:pt>
                <c:pt idx="2118">
                  <c:v>2.0862728359705152E-2</c:v>
                </c:pt>
                <c:pt idx="2119">
                  <c:v>2.0856421349642051E-2</c:v>
                </c:pt>
                <c:pt idx="2120">
                  <c:v>2.0850129510632254E-2</c:v>
                </c:pt>
                <c:pt idx="2121">
                  <c:v>2.0843852842675759E-2</c:v>
                </c:pt>
                <c:pt idx="2122">
                  <c:v>2.0837591345772566E-2</c:v>
                </c:pt>
                <c:pt idx="2123">
                  <c:v>2.0831345019922676E-2</c:v>
                </c:pt>
                <c:pt idx="2124">
                  <c:v>2.0825113865045042E-2</c:v>
                </c:pt>
                <c:pt idx="2125">
                  <c:v>2.0818897881382803E-2</c:v>
                </c:pt>
                <c:pt idx="2126">
                  <c:v>2.081269706869282E-2</c:v>
                </c:pt>
                <c:pt idx="2127">
                  <c:v>2.0806511426975094E-2</c:v>
                </c:pt>
                <c:pt idx="2128">
                  <c:v>2.080034095631067E-2</c:v>
                </c:pt>
                <c:pt idx="2129">
                  <c:v>2.0794185656861641E-2</c:v>
                </c:pt>
                <c:pt idx="2130">
                  <c:v>2.0788045528384869E-2</c:v>
                </c:pt>
                <c:pt idx="2131">
                  <c:v>2.0781920570799306E-2</c:v>
                </c:pt>
                <c:pt idx="2132">
                  <c:v>2.0775810784510185E-2</c:v>
                </c:pt>
                <c:pt idx="2133">
                  <c:v>2.0769716169112273E-2</c:v>
                </c:pt>
                <c:pt idx="2134">
                  <c:v>2.0763636724767665E-2</c:v>
                </c:pt>
                <c:pt idx="2135">
                  <c:v>2.0757572451395312E-2</c:v>
                </c:pt>
                <c:pt idx="2136">
                  <c:v>2.0751523349238354E-2</c:v>
                </c:pt>
                <c:pt idx="2137">
                  <c:v>2.0745489418053653E-2</c:v>
                </c:pt>
                <c:pt idx="2138">
                  <c:v>2.0739470657841208E-2</c:v>
                </c:pt>
                <c:pt idx="2139">
                  <c:v>2.0733467068682065E-2</c:v>
                </c:pt>
                <c:pt idx="2140">
                  <c:v>2.0727478650657272E-2</c:v>
                </c:pt>
                <c:pt idx="2141">
                  <c:v>2.0721505403604734E-2</c:v>
                </c:pt>
                <c:pt idx="2142">
                  <c:v>2.0715547327605499E-2</c:v>
                </c:pt>
                <c:pt idx="2143">
                  <c:v>2.070960442257852E-2</c:v>
                </c:pt>
                <c:pt idx="2144">
                  <c:v>2.070367668868589E-2</c:v>
                </c:pt>
                <c:pt idx="2145">
                  <c:v>2.069776412568447E-2</c:v>
                </c:pt>
                <c:pt idx="2146">
                  <c:v>2.0691866733817399E-2</c:v>
                </c:pt>
                <c:pt idx="2147">
                  <c:v>2.0685984513084676E-2</c:v>
                </c:pt>
                <c:pt idx="2148">
                  <c:v>2.068011746332421E-2</c:v>
                </c:pt>
                <c:pt idx="2149">
                  <c:v>2.0674265584454954E-2</c:v>
                </c:pt>
                <c:pt idx="2150">
                  <c:v>2.0668428876801093E-2</c:v>
                </c:pt>
                <c:pt idx="2151">
                  <c:v>2.0662607340119488E-2</c:v>
                </c:pt>
                <c:pt idx="2152">
                  <c:v>2.0656800974410139E-2</c:v>
                </c:pt>
                <c:pt idx="2153">
                  <c:v>2.0651009779673046E-2</c:v>
                </c:pt>
                <c:pt idx="2154">
                  <c:v>2.0645233756151349E-2</c:v>
                </c:pt>
                <c:pt idx="2155">
                  <c:v>2.0639472903601908E-2</c:v>
                </c:pt>
                <c:pt idx="2156">
                  <c:v>2.0633727221943676E-2</c:v>
                </c:pt>
                <c:pt idx="2157">
                  <c:v>2.0627996711419794E-2</c:v>
                </c:pt>
                <c:pt idx="2158">
                  <c:v>2.0622281371949214E-2</c:v>
                </c:pt>
                <c:pt idx="2159">
                  <c:v>2.0616581203531936E-2</c:v>
                </c:pt>
                <c:pt idx="2160">
                  <c:v>2.0610896205924822E-2</c:v>
                </c:pt>
                <c:pt idx="2161">
                  <c:v>2.060522637961415E-2</c:v>
                </c:pt>
                <c:pt idx="2162">
                  <c:v>2.0599571724194687E-2</c:v>
                </c:pt>
                <c:pt idx="2163">
                  <c:v>2.0593932239747481E-2</c:v>
                </c:pt>
                <c:pt idx="2164">
                  <c:v>2.0588307926353577E-2</c:v>
                </c:pt>
                <c:pt idx="2165">
                  <c:v>2.0582698784094022E-2</c:v>
                </c:pt>
                <c:pt idx="2166">
                  <c:v>2.0577104812725677E-2</c:v>
                </c:pt>
                <c:pt idx="2167">
                  <c:v>2.0571526012329588E-2</c:v>
                </c:pt>
                <c:pt idx="2168">
                  <c:v>2.0565962383148895E-2</c:v>
                </c:pt>
                <c:pt idx="2169">
                  <c:v>2.0560413924859411E-2</c:v>
                </c:pt>
                <c:pt idx="2170">
                  <c:v>2.0554880637542183E-2</c:v>
                </c:pt>
                <c:pt idx="2171">
                  <c:v>2.0549362521278258E-2</c:v>
                </c:pt>
                <c:pt idx="2172">
                  <c:v>2.0543859576148682E-2</c:v>
                </c:pt>
                <c:pt idx="2173">
                  <c:v>2.0538371801910316E-2</c:v>
                </c:pt>
                <c:pt idx="2174">
                  <c:v>2.0532899198725252E-2</c:v>
                </c:pt>
                <c:pt idx="2175">
                  <c:v>2.0527441766431398E-2</c:v>
                </c:pt>
                <c:pt idx="2176">
                  <c:v>2.0521999505433985E-2</c:v>
                </c:pt>
                <c:pt idx="2177">
                  <c:v>2.0516572415246737E-2</c:v>
                </c:pt>
                <c:pt idx="2178">
                  <c:v>2.0511160496031744E-2</c:v>
                </c:pt>
                <c:pt idx="2179">
                  <c:v>2.0505763748032146E-2</c:v>
                </c:pt>
                <c:pt idx="2180">
                  <c:v>2.0500382170842713E-2</c:v>
                </c:pt>
                <c:pt idx="2181">
                  <c:v>2.0495015764706581E-2</c:v>
                </c:pt>
                <c:pt idx="2182">
                  <c:v>2.0489664529542706E-2</c:v>
                </c:pt>
                <c:pt idx="2183">
                  <c:v>2.048432846551318E-2</c:v>
                </c:pt>
                <c:pt idx="2184">
                  <c:v>2.047900757245591E-2</c:v>
                </c:pt>
                <c:pt idx="2185">
                  <c:v>2.0473701850289849E-2</c:v>
                </c:pt>
                <c:pt idx="2186">
                  <c:v>2.0468411299258138E-2</c:v>
                </c:pt>
                <c:pt idx="2187">
                  <c:v>2.0463135919198683E-2</c:v>
                </c:pt>
                <c:pt idx="2188">
                  <c:v>2.045787571019253E-2</c:v>
                </c:pt>
                <c:pt idx="2189">
                  <c:v>2.0452630671996541E-2</c:v>
                </c:pt>
                <c:pt idx="2190">
                  <c:v>2.0447400805015947E-2</c:v>
                </c:pt>
                <c:pt idx="2191">
                  <c:v>2.0442186109088656E-2</c:v>
                </c:pt>
                <c:pt idx="2192">
                  <c:v>2.0436986583971528E-2</c:v>
                </c:pt>
                <c:pt idx="2193">
                  <c:v>2.0431802229907703E-2</c:v>
                </c:pt>
                <c:pt idx="2194">
                  <c:v>2.042663304689718E-2</c:v>
                </c:pt>
                <c:pt idx="2195">
                  <c:v>2.0421479034858914E-2</c:v>
                </c:pt>
                <c:pt idx="2196">
                  <c:v>2.0416340193792903E-2</c:v>
                </c:pt>
                <c:pt idx="2197">
                  <c:v>2.0411216523780196E-2</c:v>
                </c:pt>
                <c:pt idx="2198">
                  <c:v>2.0406108024739744E-2</c:v>
                </c:pt>
                <c:pt idx="2199">
                  <c:v>2.0401014696752595E-2</c:v>
                </c:pt>
                <c:pt idx="2200">
                  <c:v>2.039593653957561E-2</c:v>
                </c:pt>
                <c:pt idx="2201">
                  <c:v>2.039087355361402E-2</c:v>
                </c:pt>
                <c:pt idx="2202">
                  <c:v>2.0385825738543639E-2</c:v>
                </c:pt>
                <c:pt idx="2203">
                  <c:v>2.0380793094445515E-2</c:v>
                </c:pt>
                <c:pt idx="2204">
                  <c:v>2.0375775621400694E-2</c:v>
                </c:pt>
                <c:pt idx="2205">
                  <c:v>2.037005994315666E-2</c:v>
                </c:pt>
                <c:pt idx="2206">
                  <c:v>2.0365074979477038E-2</c:v>
                </c:pt>
                <c:pt idx="2207">
                  <c:v>2.036010518660758E-2</c:v>
                </c:pt>
                <c:pt idx="2208">
                  <c:v>2.0355150564791424E-2</c:v>
                </c:pt>
                <c:pt idx="2209">
                  <c:v>2.0350211114028571E-2</c:v>
                </c:pt>
                <c:pt idx="2210">
                  <c:v>2.0345286834237974E-2</c:v>
                </c:pt>
                <c:pt idx="2211">
                  <c:v>2.0340377725338588E-2</c:v>
                </c:pt>
                <c:pt idx="2212">
                  <c:v>2.0335483787492503E-2</c:v>
                </c:pt>
                <c:pt idx="2213">
                  <c:v>2.0330605020699721E-2</c:v>
                </c:pt>
                <c:pt idx="2214">
                  <c:v>2.0325741424798149E-2</c:v>
                </c:pt>
                <c:pt idx="2215">
                  <c:v>2.0320892999868834E-2</c:v>
                </c:pt>
                <c:pt idx="2216">
                  <c:v>2.031605974599282E-2</c:v>
                </c:pt>
                <c:pt idx="2217">
                  <c:v>2.031124166317011E-2</c:v>
                </c:pt>
                <c:pt idx="2218">
                  <c:v>2.0306438751238609E-2</c:v>
                </c:pt>
                <c:pt idx="2219">
                  <c:v>2.0301651010279365E-2</c:v>
                </c:pt>
                <c:pt idx="2220">
                  <c:v>2.0296878440373423E-2</c:v>
                </c:pt>
                <c:pt idx="2221">
                  <c:v>2.0292121041439737E-2</c:v>
                </c:pt>
                <c:pt idx="2222">
                  <c:v>2.0287378813478307E-2</c:v>
                </c:pt>
                <c:pt idx="2223">
                  <c:v>2.0282651756408088E-2</c:v>
                </c:pt>
                <c:pt idx="2224">
                  <c:v>2.0277939870472217E-2</c:v>
                </c:pt>
                <c:pt idx="2225">
                  <c:v>2.0273243155427556E-2</c:v>
                </c:pt>
                <c:pt idx="2226">
                  <c:v>2.0268561611274105E-2</c:v>
                </c:pt>
                <c:pt idx="2227">
                  <c:v>2.0263895238255003E-2</c:v>
                </c:pt>
                <c:pt idx="2228">
                  <c:v>2.0259244036289203E-2</c:v>
                </c:pt>
                <c:pt idx="2229">
                  <c:v>2.0254608005133568E-2</c:v>
                </c:pt>
                <c:pt idx="2230">
                  <c:v>2.0249987144950188E-2</c:v>
                </c:pt>
                <c:pt idx="2231">
                  <c:v>2.0245381455820111E-2</c:v>
                </c:pt>
                <c:pt idx="2232">
                  <c:v>2.024079093766229E-2</c:v>
                </c:pt>
                <c:pt idx="2233">
                  <c:v>2.0236215590476725E-2</c:v>
                </c:pt>
                <c:pt idx="2234">
                  <c:v>2.0231655414263416E-2</c:v>
                </c:pt>
                <c:pt idx="2235">
                  <c:v>2.0227110409022364E-2</c:v>
                </c:pt>
                <c:pt idx="2236">
                  <c:v>2.0222580574834614E-2</c:v>
                </c:pt>
                <c:pt idx="2237">
                  <c:v>2.0218065911457028E-2</c:v>
                </c:pt>
                <c:pt idx="2238">
                  <c:v>2.0213566419132745E-2</c:v>
                </c:pt>
                <c:pt idx="2239">
                  <c:v>2.0209082097861764E-2</c:v>
                </c:pt>
                <c:pt idx="2240">
                  <c:v>2.0204612947481992E-2</c:v>
                </c:pt>
                <c:pt idx="2241">
                  <c:v>2.0200158967993431E-2</c:v>
                </c:pt>
                <c:pt idx="2242">
                  <c:v>2.0195720159639219E-2</c:v>
                </c:pt>
                <c:pt idx="2243">
                  <c:v>2.0191296522176216E-2</c:v>
                </c:pt>
                <c:pt idx="2244">
                  <c:v>2.0186888055766516E-2</c:v>
                </c:pt>
                <c:pt idx="2245">
                  <c:v>2.0182494760248026E-2</c:v>
                </c:pt>
                <c:pt idx="2246">
                  <c:v>2.0178116635701793E-2</c:v>
                </c:pt>
                <c:pt idx="2247">
                  <c:v>2.0173753682127815E-2</c:v>
                </c:pt>
                <c:pt idx="2248">
                  <c:v>2.0169405899445048E-2</c:v>
                </c:pt>
                <c:pt idx="2249">
                  <c:v>2.0165073287896629E-2</c:v>
                </c:pt>
                <c:pt idx="2250">
                  <c:v>2.0160755847320466E-2</c:v>
                </c:pt>
                <c:pt idx="2251">
                  <c:v>2.0156453577554467E-2</c:v>
                </c:pt>
                <c:pt idx="2252">
                  <c:v>2.0152166478841771E-2</c:v>
                </c:pt>
                <c:pt idx="2253">
                  <c:v>2.0147894551101331E-2</c:v>
                </c:pt>
                <c:pt idx="2254">
                  <c:v>2.0143637794252101E-2</c:v>
                </c:pt>
                <c:pt idx="2255">
                  <c:v>2.0139396208456173E-2</c:v>
                </c:pt>
                <c:pt idx="2256">
                  <c:v>2.0135169793551455E-2</c:v>
                </c:pt>
                <c:pt idx="2257">
                  <c:v>2.0130958549781086E-2</c:v>
                </c:pt>
                <c:pt idx="2258">
                  <c:v>2.0126762476739835E-2</c:v>
                </c:pt>
                <c:pt idx="2259">
                  <c:v>2.0122581574751885E-2</c:v>
                </c:pt>
                <c:pt idx="2260">
                  <c:v>2.0118415843817239E-2</c:v>
                </c:pt>
                <c:pt idx="2261">
                  <c:v>2.0114265283773802E-2</c:v>
                </c:pt>
                <c:pt idx="2262">
                  <c:v>2.0110129894702622E-2</c:v>
                </c:pt>
                <c:pt idx="2263">
                  <c:v>2.0106009676441605E-2</c:v>
                </c:pt>
                <c:pt idx="2264">
                  <c:v>2.0101904629395984E-2</c:v>
                </c:pt>
                <c:pt idx="2265">
                  <c:v>2.0097814753241572E-2</c:v>
                </c:pt>
                <c:pt idx="2266">
                  <c:v>2.009374004797837E-2</c:v>
                </c:pt>
                <c:pt idx="2267">
                  <c:v>2.0089680513687425E-2</c:v>
                </c:pt>
                <c:pt idx="2268">
                  <c:v>2.0085636150368735E-2</c:v>
                </c:pt>
                <c:pt idx="2269">
                  <c:v>2.0081606957941256E-2</c:v>
                </c:pt>
                <c:pt idx="2270">
                  <c:v>2.0077592936567079E-2</c:v>
                </c:pt>
                <c:pt idx="2271">
                  <c:v>2.0073594086165159E-2</c:v>
                </c:pt>
                <c:pt idx="2272">
                  <c:v>2.0069610406654448E-2</c:v>
                </c:pt>
                <c:pt idx="2273">
                  <c:v>2.0065641898034947E-2</c:v>
                </c:pt>
                <c:pt idx="2274">
                  <c:v>2.0061688560468749E-2</c:v>
                </c:pt>
                <c:pt idx="2275">
                  <c:v>2.0057750393874807E-2</c:v>
                </c:pt>
                <c:pt idx="2276">
                  <c:v>2.0053827398253121E-2</c:v>
                </c:pt>
                <c:pt idx="2277">
                  <c:v>2.0049919573441599E-2</c:v>
                </c:pt>
                <c:pt idx="2278">
                  <c:v>2.004602691968338E-2</c:v>
                </c:pt>
                <c:pt idx="2279">
                  <c:v>2.0042149436978463E-2</c:v>
                </c:pt>
                <c:pt idx="2280">
                  <c:v>2.0038287125002663E-2</c:v>
                </c:pt>
                <c:pt idx="2281">
                  <c:v>2.0034439984161212E-2</c:v>
                </c:pt>
                <c:pt idx="2282">
                  <c:v>2.0030608014210971E-2</c:v>
                </c:pt>
                <c:pt idx="2283">
                  <c:v>2.0026791215232986E-2</c:v>
                </c:pt>
                <c:pt idx="2284">
                  <c:v>2.0022989587065165E-2</c:v>
                </c:pt>
                <c:pt idx="2285">
                  <c:v>2.0019203130031693E-2</c:v>
                </c:pt>
                <c:pt idx="2286">
                  <c:v>2.0015431843970477E-2</c:v>
                </c:pt>
                <c:pt idx="2287">
                  <c:v>2.0011675728638378E-2</c:v>
                </c:pt>
                <c:pt idx="2288">
                  <c:v>2.0007934784440629E-2</c:v>
                </c:pt>
                <c:pt idx="2289">
                  <c:v>2.0004209011134089E-2</c:v>
                </c:pt>
                <c:pt idx="2290">
                  <c:v>2.0000498408799805E-2</c:v>
                </c:pt>
                <c:pt idx="2291">
                  <c:v>1.9996802977356731E-2</c:v>
                </c:pt>
                <c:pt idx="2292">
                  <c:v>1.9993122716885914E-2</c:v>
                </c:pt>
                <c:pt idx="2293">
                  <c:v>1.9989457627468399E-2</c:v>
                </c:pt>
                <c:pt idx="2294">
                  <c:v>1.9985807708861048E-2</c:v>
                </c:pt>
                <c:pt idx="2295">
                  <c:v>1.9982172961144906E-2</c:v>
                </c:pt>
                <c:pt idx="2296">
                  <c:v>1.9978553384563114E-2</c:v>
                </c:pt>
                <c:pt idx="2297">
                  <c:v>1.9974948978791485E-2</c:v>
                </c:pt>
                <c:pt idx="2298">
                  <c:v>1.9971359743992112E-2</c:v>
                </c:pt>
                <c:pt idx="2299">
                  <c:v>1.9967785680083949E-2</c:v>
                </c:pt>
                <c:pt idx="2300">
                  <c:v>1.9964226787229089E-2</c:v>
                </c:pt>
                <c:pt idx="2301">
                  <c:v>1.9960683065265439E-2</c:v>
                </c:pt>
                <c:pt idx="2302">
                  <c:v>1.9957154514274045E-2</c:v>
                </c:pt>
                <c:pt idx="2303">
                  <c:v>1.9953641134173861E-2</c:v>
                </c:pt>
                <c:pt idx="2304">
                  <c:v>1.9950142925045933E-2</c:v>
                </c:pt>
                <c:pt idx="2305">
                  <c:v>1.9946659886890261E-2</c:v>
                </c:pt>
                <c:pt idx="2306">
                  <c:v>1.9943192019625799E-2</c:v>
                </c:pt>
                <c:pt idx="2307">
                  <c:v>1.9939739323333594E-2</c:v>
                </c:pt>
                <c:pt idx="2308">
                  <c:v>1.9936301797932598E-2</c:v>
                </c:pt>
                <c:pt idx="2309">
                  <c:v>1.9932879443422813E-2</c:v>
                </c:pt>
                <c:pt idx="2310">
                  <c:v>1.9929472260047376E-2</c:v>
                </c:pt>
                <c:pt idx="2311">
                  <c:v>1.9926080247563149E-2</c:v>
                </c:pt>
                <c:pt idx="2312">
                  <c:v>1.992270340580804E-2</c:v>
                </c:pt>
                <c:pt idx="2313">
                  <c:v>1.9919341735187279E-2</c:v>
                </c:pt>
                <c:pt idx="2314">
                  <c:v>1.9915995235457729E-2</c:v>
                </c:pt>
                <c:pt idx="2315">
                  <c:v>1.9912663906700434E-2</c:v>
                </c:pt>
                <c:pt idx="2316">
                  <c:v>1.9909347748753303E-2</c:v>
                </c:pt>
                <c:pt idx="2317">
                  <c:v>1.9906046761778429E-2</c:v>
                </c:pt>
                <c:pt idx="2318">
                  <c:v>1.9902760945856857E-2</c:v>
                </c:pt>
                <c:pt idx="2319">
                  <c:v>1.9899490300826495E-2</c:v>
                </c:pt>
                <c:pt idx="2320">
                  <c:v>1.9896234826606296E-2</c:v>
                </c:pt>
                <c:pt idx="2321">
                  <c:v>1.9892994523520446E-2</c:v>
                </c:pt>
                <c:pt idx="2322">
                  <c:v>1.988976939124476E-2</c:v>
                </c:pt>
                <c:pt idx="2323">
                  <c:v>1.9886559429941331E-2</c:v>
                </c:pt>
                <c:pt idx="2324">
                  <c:v>1.9883364639448065E-2</c:v>
                </c:pt>
                <c:pt idx="2325">
                  <c:v>1.9880185020089147E-2</c:v>
                </c:pt>
                <c:pt idx="2326">
                  <c:v>1.9877020571540394E-2</c:v>
                </c:pt>
                <c:pt idx="2327">
                  <c:v>1.987387129388285E-2</c:v>
                </c:pt>
                <c:pt idx="2328">
                  <c:v>1.9870737187278609E-2</c:v>
                </c:pt>
                <c:pt idx="2329">
                  <c:v>1.9867618251646624E-2</c:v>
                </c:pt>
                <c:pt idx="2330">
                  <c:v>1.9864514486824802E-2</c:v>
                </c:pt>
                <c:pt idx="2331">
                  <c:v>1.9861425892894191E-2</c:v>
                </c:pt>
                <c:pt idx="2332">
                  <c:v>1.9858352469935836E-2</c:v>
                </c:pt>
                <c:pt idx="2333">
                  <c:v>1.9855294218030783E-2</c:v>
                </c:pt>
                <c:pt idx="2334">
                  <c:v>1.9852251136935894E-2</c:v>
                </c:pt>
                <c:pt idx="2335">
                  <c:v>1.9849223226732216E-2</c:v>
                </c:pt>
                <c:pt idx="2336">
                  <c:v>1.9846210487581839E-2</c:v>
                </c:pt>
                <c:pt idx="2337">
                  <c:v>1.9843212919322673E-2</c:v>
                </c:pt>
                <c:pt idx="2338">
                  <c:v>1.984023052187367E-2</c:v>
                </c:pt>
                <c:pt idx="2339">
                  <c:v>1.9837263295396923E-2</c:v>
                </c:pt>
                <c:pt idx="2340">
                  <c:v>1.9834311239973479E-2</c:v>
                </c:pt>
                <c:pt idx="2341">
                  <c:v>1.9831374355360198E-2</c:v>
                </c:pt>
                <c:pt idx="2342">
                  <c:v>1.9828452641638128E-2</c:v>
                </c:pt>
                <c:pt idx="2343">
                  <c:v>1.9825546099050406E-2</c:v>
                </c:pt>
                <c:pt idx="2344">
                  <c:v>1.9822654727272848E-2</c:v>
                </c:pt>
                <c:pt idx="2345">
                  <c:v>1.9819778526305454E-2</c:v>
                </c:pt>
                <c:pt idx="2346">
                  <c:v>1.9816917496391362E-2</c:v>
                </c:pt>
                <c:pt idx="2347">
                  <c:v>1.981407163736848E-2</c:v>
                </c:pt>
                <c:pt idx="2348">
                  <c:v>1.9811240949317854E-2</c:v>
                </c:pt>
                <c:pt idx="2349">
                  <c:v>1.9808425432077392E-2</c:v>
                </c:pt>
                <c:pt idx="2350">
                  <c:v>1.980562508572814E-2</c:v>
                </c:pt>
                <c:pt idx="2351">
                  <c:v>1.9802839910513237E-2</c:v>
                </c:pt>
                <c:pt idx="2352">
                  <c:v>1.9800069906108497E-2</c:v>
                </c:pt>
                <c:pt idx="2353">
                  <c:v>1.9797315072513921E-2</c:v>
                </c:pt>
                <c:pt idx="2354">
                  <c:v>1.9794575410053694E-2</c:v>
                </c:pt>
                <c:pt idx="2355">
                  <c:v>1.9791850918484677E-2</c:v>
                </c:pt>
                <c:pt idx="2356">
                  <c:v>1.9789141597644777E-2</c:v>
                </c:pt>
                <c:pt idx="2357">
                  <c:v>1.978644744785818E-2</c:v>
                </c:pt>
                <c:pt idx="2358">
                  <c:v>1.9783768469043839E-2</c:v>
                </c:pt>
                <c:pt idx="2359">
                  <c:v>1.9781104661120708E-2</c:v>
                </c:pt>
                <c:pt idx="2360">
                  <c:v>1.9778456023926694E-2</c:v>
                </c:pt>
                <c:pt idx="2361">
                  <c:v>1.9775770035176391E-2</c:v>
                </c:pt>
                <c:pt idx="2362">
                  <c:v>1.9773157958824138E-2</c:v>
                </c:pt>
                <c:pt idx="2363">
                  <c:v>1.9770561055065066E-2</c:v>
                </c:pt>
                <c:pt idx="2364">
                  <c:v>1.976797932389918E-2</c:v>
                </c:pt>
                <c:pt idx="2365">
                  <c:v>1.9765412765353488E-2</c:v>
                </c:pt>
                <c:pt idx="2366">
                  <c:v>1.9762861379373962E-2</c:v>
                </c:pt>
                <c:pt idx="2367">
                  <c:v>1.9760325165987618E-2</c:v>
                </c:pt>
                <c:pt idx="2368">
                  <c:v>1.9757804125221472E-2</c:v>
                </c:pt>
                <c:pt idx="2369">
                  <c:v>1.9755298257048508E-2</c:v>
                </c:pt>
                <c:pt idx="2370">
                  <c:v>1.9752807561414697E-2</c:v>
                </c:pt>
                <c:pt idx="2371">
                  <c:v>1.9750332038455113E-2</c:v>
                </c:pt>
                <c:pt idx="2372">
                  <c:v>1.9747871688034678E-2</c:v>
                </c:pt>
                <c:pt idx="2373">
                  <c:v>1.9745426510234441E-2</c:v>
                </c:pt>
                <c:pt idx="2374">
                  <c:v>1.974299650500037E-2</c:v>
                </c:pt>
                <c:pt idx="2375">
                  <c:v>1.9738483847815402E-2</c:v>
                </c:pt>
                <c:pt idx="2376">
                  <c:v>1.9736090948999641E-2</c:v>
                </c:pt>
                <c:pt idx="2377">
                  <c:v>1.9733713221318228E-2</c:v>
                </c:pt>
                <c:pt idx="2378">
                  <c:v>1.9731350664446978E-2</c:v>
                </c:pt>
                <c:pt idx="2379">
                  <c:v>1.9729003278385893E-2</c:v>
                </c:pt>
                <c:pt idx="2380">
                  <c:v>1.9726671063378109E-2</c:v>
                </c:pt>
                <c:pt idx="2381">
                  <c:v>1.9724354019261536E-2</c:v>
                </c:pt>
                <c:pt idx="2382">
                  <c:v>1.9722052146036173E-2</c:v>
                </c:pt>
                <c:pt idx="2383">
                  <c:v>1.9719765443620973E-2</c:v>
                </c:pt>
                <c:pt idx="2384">
                  <c:v>1.9717493912259076E-2</c:v>
                </c:pt>
                <c:pt idx="2385">
                  <c:v>1.9715237551869436E-2</c:v>
                </c:pt>
                <c:pt idx="2386">
                  <c:v>1.9712996362208912E-2</c:v>
                </c:pt>
                <c:pt idx="2387">
                  <c:v>1.9710770343520645E-2</c:v>
                </c:pt>
                <c:pt idx="2388">
                  <c:v>1.9708559495804634E-2</c:v>
                </c:pt>
                <c:pt idx="2389">
                  <c:v>1.9706363818898787E-2</c:v>
                </c:pt>
                <c:pt idx="2390">
                  <c:v>1.9704183312965196E-2</c:v>
                </c:pt>
                <c:pt idx="2391">
                  <c:v>1.9702017977922814E-2</c:v>
                </c:pt>
                <c:pt idx="2392">
                  <c:v>1.9699867813852689E-2</c:v>
                </c:pt>
                <c:pt idx="2393">
                  <c:v>1.9697732820592728E-2</c:v>
                </c:pt>
                <c:pt idx="2394">
                  <c:v>1.9695612998305023E-2</c:v>
                </c:pt>
                <c:pt idx="2395">
                  <c:v>1.9693508346908528E-2</c:v>
                </c:pt>
                <c:pt idx="2396">
                  <c:v>1.9691418866484289E-2</c:v>
                </c:pt>
                <c:pt idx="2397">
                  <c:v>1.9689344556870214E-2</c:v>
                </c:pt>
                <c:pt idx="2398">
                  <c:v>1.9687285418228395E-2</c:v>
                </c:pt>
                <c:pt idx="2399">
                  <c:v>1.9685241450477786E-2</c:v>
                </c:pt>
                <c:pt idx="2400">
                  <c:v>1.9683212653618387E-2</c:v>
                </c:pt>
                <c:pt idx="2401">
                  <c:v>1.9681199027650198E-2</c:v>
                </c:pt>
                <c:pt idx="2402">
                  <c:v>1.9679200572654265E-2</c:v>
                </c:pt>
                <c:pt idx="2403">
                  <c:v>1.9677217288549542E-2</c:v>
                </c:pt>
                <c:pt idx="2404">
                  <c:v>1.9675249175336029E-2</c:v>
                </c:pt>
                <c:pt idx="2405">
                  <c:v>1.9673296233013726E-2</c:v>
                </c:pt>
                <c:pt idx="2406">
                  <c:v>1.9671358461582633E-2</c:v>
                </c:pt>
                <c:pt idx="2407">
                  <c:v>1.9669435861123796E-2</c:v>
                </c:pt>
                <c:pt idx="2408">
                  <c:v>1.9667528431556169E-2</c:v>
                </c:pt>
                <c:pt idx="2409">
                  <c:v>1.9665636172879752E-2</c:v>
                </c:pt>
                <c:pt idx="2410">
                  <c:v>1.9663759085094545E-2</c:v>
                </c:pt>
                <c:pt idx="2411">
                  <c:v>1.9661897168200548E-2</c:v>
                </c:pt>
                <c:pt idx="2412">
                  <c:v>1.9660050422197761E-2</c:v>
                </c:pt>
                <c:pt idx="2413">
                  <c:v>1.9658218847248277E-2</c:v>
                </c:pt>
                <c:pt idx="2414">
                  <c:v>1.9656402443027909E-2</c:v>
                </c:pt>
                <c:pt idx="2415">
                  <c:v>1.9654601209779798E-2</c:v>
                </c:pt>
                <c:pt idx="2416">
                  <c:v>1.9652815147422897E-2</c:v>
                </c:pt>
                <c:pt idx="2417">
                  <c:v>1.9651044256119299E-2</c:v>
                </c:pt>
                <c:pt idx="2418">
                  <c:v>1.9649288535463771E-2</c:v>
                </c:pt>
                <c:pt idx="2419">
                  <c:v>1.9647547985861546E-2</c:v>
                </c:pt>
                <c:pt idx="2420">
                  <c:v>1.9645822607150532E-2</c:v>
                </c:pt>
                <c:pt idx="2421">
                  <c:v>1.9644112399330727E-2</c:v>
                </c:pt>
                <c:pt idx="2422">
                  <c:v>1.9642417362321085E-2</c:v>
                </c:pt>
                <c:pt idx="2423">
                  <c:v>1.9640737496364746E-2</c:v>
                </c:pt>
                <c:pt idx="2424">
                  <c:v>1.9639072801299617E-2</c:v>
                </c:pt>
                <c:pt idx="2425">
                  <c:v>1.9637423277044652E-2</c:v>
                </c:pt>
                <c:pt idx="2426">
                  <c:v>1.9635788923680897E-2</c:v>
                </c:pt>
                <c:pt idx="2427">
                  <c:v>1.9634169741289398E-2</c:v>
                </c:pt>
                <c:pt idx="2428">
                  <c:v>1.9632565729870155E-2</c:v>
                </c:pt>
                <c:pt idx="2429">
                  <c:v>1.963097688918003E-2</c:v>
                </c:pt>
                <c:pt idx="2430">
                  <c:v>1.962940321946216E-2</c:v>
                </c:pt>
                <c:pt idx="2431">
                  <c:v>1.9627844720716547E-2</c:v>
                </c:pt>
                <c:pt idx="2432">
                  <c:v>1.9626301392781098E-2</c:v>
                </c:pt>
                <c:pt idx="2433">
                  <c:v>1.9624773235736859E-2</c:v>
                </c:pt>
                <c:pt idx="2434">
                  <c:v>1.9623260249583829E-2</c:v>
                </c:pt>
                <c:pt idx="2435">
                  <c:v>1.9621762434484102E-2</c:v>
                </c:pt>
                <c:pt idx="2436">
                  <c:v>1.9620279790194539E-2</c:v>
                </c:pt>
                <c:pt idx="2437">
                  <c:v>1.9618812316796186E-2</c:v>
                </c:pt>
                <c:pt idx="2438">
                  <c:v>1.9617360014207996E-2</c:v>
                </c:pt>
                <c:pt idx="2439">
                  <c:v>1.9615922882673109E-2</c:v>
                </c:pt>
                <c:pt idx="2440">
                  <c:v>1.9614500922029432E-2</c:v>
                </c:pt>
                <c:pt idx="2441">
                  <c:v>1.9613094132195918E-2</c:v>
                </c:pt>
                <c:pt idx="2442">
                  <c:v>1.9611702513253615E-2</c:v>
                </c:pt>
                <c:pt idx="2443">
                  <c:v>1.9610326065283568E-2</c:v>
                </c:pt>
                <c:pt idx="2444">
                  <c:v>1.9608964788123684E-2</c:v>
                </c:pt>
                <c:pt idx="2445">
                  <c:v>1.960761868185501E-2</c:v>
                </c:pt>
                <c:pt idx="2446">
                  <c:v>1.9606287746639639E-2</c:v>
                </c:pt>
                <c:pt idx="2447">
                  <c:v>1.9604971982234431E-2</c:v>
                </c:pt>
                <c:pt idx="2448">
                  <c:v>1.9603671388720434E-2</c:v>
                </c:pt>
                <c:pt idx="2449">
                  <c:v>1.9602385966097646E-2</c:v>
                </c:pt>
                <c:pt idx="2450">
                  <c:v>1.9601115714366069E-2</c:v>
                </c:pt>
                <c:pt idx="2451">
                  <c:v>1.9599860633606747E-2</c:v>
                </c:pt>
                <c:pt idx="2452">
                  <c:v>1.9598620723657589E-2</c:v>
                </c:pt>
                <c:pt idx="2453">
                  <c:v>1.9597395984680688E-2</c:v>
                </c:pt>
                <c:pt idx="2454">
                  <c:v>1.9596186416594996E-2</c:v>
                </c:pt>
                <c:pt idx="2455">
                  <c:v>1.9594992019238422E-2</c:v>
                </c:pt>
                <c:pt idx="2456">
                  <c:v>1.959381279293515E-2</c:v>
                </c:pt>
                <c:pt idx="2457">
                  <c:v>1.9592648737604135E-2</c:v>
                </c:pt>
                <c:pt idx="2458">
                  <c:v>1.9591499853002237E-2</c:v>
                </c:pt>
                <c:pt idx="2459">
                  <c:v>1.9590366139291548E-2</c:v>
                </c:pt>
                <c:pt idx="2460">
                  <c:v>1.9589247596634163E-2</c:v>
                </c:pt>
                <c:pt idx="2461">
                  <c:v>1.9588144224867987E-2</c:v>
                </c:pt>
                <c:pt idx="2462">
                  <c:v>1.9587056023749883E-2</c:v>
                </c:pt>
                <c:pt idx="2463">
                  <c:v>1.958598299368508E-2</c:v>
                </c:pt>
                <c:pt idx="2464">
                  <c:v>1.9584925134592535E-2</c:v>
                </c:pt>
                <c:pt idx="2465">
                  <c:v>1.9583882446310152E-2</c:v>
                </c:pt>
                <c:pt idx="2466">
                  <c:v>1.958285492891898E-2</c:v>
                </c:pt>
                <c:pt idx="2467">
                  <c:v>1.958184258258111E-2</c:v>
                </c:pt>
                <c:pt idx="2468">
                  <c:v>1.9580845406972358E-2</c:v>
                </c:pt>
                <c:pt idx="2469">
                  <c:v>1.9579863402254816E-2</c:v>
                </c:pt>
                <c:pt idx="2470">
                  <c:v>1.9578896568428483E-2</c:v>
                </c:pt>
                <c:pt idx="2471">
                  <c:v>1.9577944905574407E-2</c:v>
                </c:pt>
                <c:pt idx="2472">
                  <c:v>1.9577008413611541E-2</c:v>
                </c:pt>
                <c:pt idx="2473">
                  <c:v>1.9576087092458838E-2</c:v>
                </c:pt>
                <c:pt idx="2474">
                  <c:v>1.9575180942197346E-2</c:v>
                </c:pt>
                <c:pt idx="2475">
                  <c:v>1.9574289962989155E-2</c:v>
                </c:pt>
                <c:pt idx="2476">
                  <c:v>1.9573414154591129E-2</c:v>
                </c:pt>
                <c:pt idx="2477">
                  <c:v>1.957255351692222E-2</c:v>
                </c:pt>
                <c:pt idx="2478">
                  <c:v>1.9571708050387659E-2</c:v>
                </c:pt>
                <c:pt idx="2479">
                  <c:v>1.9570877754663263E-2</c:v>
                </c:pt>
                <c:pt idx="2480">
                  <c:v>1.9570062629830076E-2</c:v>
                </c:pt>
                <c:pt idx="2481">
                  <c:v>1.9569262675807053E-2</c:v>
                </c:pt>
                <c:pt idx="2482">
                  <c:v>1.9568477892837333E-2</c:v>
                </c:pt>
                <c:pt idx="2483">
                  <c:v>1.9567708280677776E-2</c:v>
                </c:pt>
                <c:pt idx="2484">
                  <c:v>1.9566953839409429E-2</c:v>
                </c:pt>
                <c:pt idx="2485">
                  <c:v>1.9566214569032292E-2</c:v>
                </c:pt>
                <c:pt idx="2486">
                  <c:v>1.9565490469465319E-2</c:v>
                </c:pt>
                <c:pt idx="2487">
                  <c:v>1.9564781540951648E-2</c:v>
                </c:pt>
                <c:pt idx="2488">
                  <c:v>1.9564087783248141E-2</c:v>
                </c:pt>
                <c:pt idx="2489">
                  <c:v>1.9563409196435844E-2</c:v>
                </c:pt>
                <c:pt idx="2490">
                  <c:v>1.9562745780595803E-2</c:v>
                </c:pt>
                <c:pt idx="2491">
                  <c:v>1.9562097669535428E-2</c:v>
                </c:pt>
                <c:pt idx="2492">
                  <c:v>1.9561465333890471E-2</c:v>
                </c:pt>
                <c:pt idx="2493">
                  <c:v>1.9560848815318721E-2</c:v>
                </c:pt>
                <c:pt idx="2494">
                  <c:v>1.9560248113739132E-2</c:v>
                </c:pt>
                <c:pt idx="2495">
                  <c:v>1.9559663229232749E-2</c:v>
                </c:pt>
                <c:pt idx="2496">
                  <c:v>1.9559094161799573E-2</c:v>
                </c:pt>
                <c:pt idx="2497">
                  <c:v>1.9558540911358557E-2</c:v>
                </c:pt>
                <c:pt idx="2498">
                  <c:v>1.9558003477990749E-2</c:v>
                </c:pt>
                <c:pt idx="2499">
                  <c:v>1.95574818616151E-2</c:v>
                </c:pt>
                <c:pt idx="2500">
                  <c:v>1.9556976062474751E-2</c:v>
                </c:pt>
                <c:pt idx="2501">
                  <c:v>1.955648608016447E-2</c:v>
                </c:pt>
                <c:pt idx="2502">
                  <c:v>1.9556011914927396E-2</c:v>
                </c:pt>
                <c:pt idx="2503">
                  <c:v>1.9555553566763528E-2</c:v>
                </c:pt>
                <c:pt idx="2504">
                  <c:v>1.9555111035753914E-2</c:v>
                </c:pt>
                <c:pt idx="2505">
                  <c:v>1.955468432173646E-2</c:v>
                </c:pt>
                <c:pt idx="2506">
                  <c:v>1.955427342463012E-2</c:v>
                </c:pt>
                <c:pt idx="2507">
                  <c:v>1.9553878344759079E-2</c:v>
                </c:pt>
                <c:pt idx="2508">
                  <c:v>1.9553499081880199E-2</c:v>
                </c:pt>
                <c:pt idx="2509">
                  <c:v>1.9553135635912433E-2</c:v>
                </c:pt>
                <c:pt idx="2510">
                  <c:v>1.9552788007179966E-2</c:v>
                </c:pt>
                <c:pt idx="2511">
                  <c:v>1.955245619543966E-2</c:v>
                </c:pt>
                <c:pt idx="2512">
                  <c:v>1.9552140200691515E-2</c:v>
                </c:pt>
                <c:pt idx="2513">
                  <c:v>1.9551840023016576E-2</c:v>
                </c:pt>
                <c:pt idx="2514">
                  <c:v>1.9551555662414843E-2</c:v>
                </c:pt>
                <c:pt idx="2515">
                  <c:v>1.9551287118805272E-2</c:v>
                </c:pt>
                <c:pt idx="2516">
                  <c:v>1.9551034392268907E-2</c:v>
                </c:pt>
                <c:pt idx="2517">
                  <c:v>1.9550764929756603E-2</c:v>
                </c:pt>
                <c:pt idx="2518">
                  <c:v>1.9550546096855914E-2</c:v>
                </c:pt>
                <c:pt idx="2519">
                  <c:v>1.9550343081109478E-2</c:v>
                </c:pt>
                <c:pt idx="2520">
                  <c:v>1.9550155882355202E-2</c:v>
                </c:pt>
                <c:pt idx="2521">
                  <c:v>1.9549984500674134E-2</c:v>
                </c:pt>
                <c:pt idx="2522">
                  <c:v>1.9549828935904179E-2</c:v>
                </c:pt>
                <c:pt idx="2523">
                  <c:v>1.9549689188288477E-2</c:v>
                </c:pt>
                <c:pt idx="2524">
                  <c:v>1.9549565257745982E-2</c:v>
                </c:pt>
                <c:pt idx="2525">
                  <c:v>1.9549457144114601E-2</c:v>
                </c:pt>
                <c:pt idx="2526">
                  <c:v>1.9549364847637474E-2</c:v>
                </c:pt>
                <c:pt idx="2527">
                  <c:v>1.9549288368233553E-2</c:v>
                </c:pt>
                <c:pt idx="2528">
                  <c:v>1.9549227705902839E-2</c:v>
                </c:pt>
                <c:pt idx="2529">
                  <c:v>1.9549182860564285E-2</c:v>
                </c:pt>
                <c:pt idx="2530">
                  <c:v>1.9549153832217891E-2</c:v>
                </c:pt>
                <c:pt idx="2531">
                  <c:v>1.9549140620944705E-2</c:v>
                </c:pt>
                <c:pt idx="2532">
                  <c:v>1.9549143226663679E-2</c:v>
                </c:pt>
                <c:pt idx="2533">
                  <c:v>1.9549161649536906E-2</c:v>
                </c:pt>
                <c:pt idx="2534">
                  <c:v>1.9549195889402293E-2</c:v>
                </c:pt>
                <c:pt idx="2535">
                  <c:v>1.9549245946421934E-2</c:v>
                </c:pt>
                <c:pt idx="2536">
                  <c:v>1.9549311820352688E-2</c:v>
                </c:pt>
                <c:pt idx="2537">
                  <c:v>1.954939351135665E-2</c:v>
                </c:pt>
                <c:pt idx="2538">
                  <c:v>1.9549491019433818E-2</c:v>
                </c:pt>
                <c:pt idx="2539">
                  <c:v>1.9549604344584193E-2</c:v>
                </c:pt>
                <c:pt idx="2540">
                  <c:v>1.9549733486726728E-2</c:v>
                </c:pt>
                <c:pt idx="2541">
                  <c:v>1.9549878445861424E-2</c:v>
                </c:pt>
                <c:pt idx="2542">
                  <c:v>1.9550039222150373E-2</c:v>
                </c:pt>
                <c:pt idx="2543">
                  <c:v>1.9550215815431482E-2</c:v>
                </c:pt>
                <c:pt idx="2544">
                  <c:v>1.9550408225785798E-2</c:v>
                </c:pt>
                <c:pt idx="2545">
                  <c:v>1.9550616453213321E-2</c:v>
                </c:pt>
                <c:pt idx="2546">
                  <c:v>1.9550840497633004E-2</c:v>
                </c:pt>
                <c:pt idx="2547">
                  <c:v>1.9551080359044848E-2</c:v>
                </c:pt>
                <c:pt idx="2548">
                  <c:v>1.9551336037691991E-2</c:v>
                </c:pt>
                <c:pt idx="2549">
                  <c:v>1.9551607533250248E-2</c:v>
                </c:pt>
                <c:pt idx="2550">
                  <c:v>1.9551894845800666E-2</c:v>
                </c:pt>
                <c:pt idx="2551">
                  <c:v>1.955219797542429E-2</c:v>
                </c:pt>
                <c:pt idx="2552">
                  <c:v>1.9552516922202168E-2</c:v>
                </c:pt>
                <c:pt idx="2553">
                  <c:v>1.9552851685972206E-2</c:v>
                </c:pt>
                <c:pt idx="2554">
                  <c:v>1.9553202266734404E-2</c:v>
                </c:pt>
                <c:pt idx="2555">
                  <c:v>1.9553568664569809E-2</c:v>
                </c:pt>
                <c:pt idx="2556">
                  <c:v>1.9553950879478421E-2</c:v>
                </c:pt>
                <c:pt idx="2557">
                  <c:v>1.955434891146024E-2</c:v>
                </c:pt>
                <c:pt idx="2558">
                  <c:v>1.9554762760353173E-2</c:v>
                </c:pt>
                <c:pt idx="2559">
                  <c:v>1.9555192426481405E-2</c:v>
                </c:pt>
                <c:pt idx="2560">
                  <c:v>1.9555637909601797E-2</c:v>
                </c:pt>
                <c:pt idx="2561">
                  <c:v>1.9556099209633304E-2</c:v>
                </c:pt>
                <c:pt idx="2562">
                  <c:v>1.955657632690011E-2</c:v>
                </c:pt>
                <c:pt idx="2563">
                  <c:v>1.9557069261078031E-2</c:v>
                </c:pt>
                <c:pt idx="2564">
                  <c:v>1.9557578012410204E-2</c:v>
                </c:pt>
                <c:pt idx="2565">
                  <c:v>1.9558102580734538E-2</c:v>
                </c:pt>
                <c:pt idx="2566">
                  <c:v>1.9558642966051032E-2</c:v>
                </c:pt>
                <c:pt idx="2567">
                  <c:v>1.9559199168521779E-2</c:v>
                </c:pt>
                <c:pt idx="2568">
                  <c:v>1.9559771187984687E-2</c:v>
                </c:pt>
                <c:pt idx="2569">
                  <c:v>1.9560359024439755E-2</c:v>
                </c:pt>
                <c:pt idx="2570">
                  <c:v>1.9560962678049076E-2</c:v>
                </c:pt>
                <c:pt idx="2571">
                  <c:v>1.9561582148650558E-2</c:v>
                </c:pt>
                <c:pt idx="2572">
                  <c:v>1.95622174362442E-2</c:v>
                </c:pt>
                <c:pt idx="2573">
                  <c:v>1.9562868540992095E-2</c:v>
                </c:pt>
                <c:pt idx="2574">
                  <c:v>1.9563535462732151E-2</c:v>
                </c:pt>
                <c:pt idx="2575">
                  <c:v>1.9564218201545414E-2</c:v>
                </c:pt>
                <c:pt idx="2576">
                  <c:v>1.9564916757350836E-2</c:v>
                </c:pt>
                <c:pt idx="2577">
                  <c:v>1.9565631130310512E-2</c:v>
                </c:pt>
                <c:pt idx="2578">
                  <c:v>1.9566361320262349E-2</c:v>
                </c:pt>
                <c:pt idx="2579">
                  <c:v>1.9567107327206346E-2</c:v>
                </c:pt>
                <c:pt idx="2580">
                  <c:v>1.9567869151223549E-2</c:v>
                </c:pt>
                <c:pt idx="2581">
                  <c:v>1.9568646792395006E-2</c:v>
                </c:pt>
                <c:pt idx="2582">
                  <c:v>1.9569440250477577E-2</c:v>
                </c:pt>
                <c:pt idx="2583">
                  <c:v>1.9570249525633354E-2</c:v>
                </c:pt>
                <c:pt idx="2584">
                  <c:v>1.9571074617943385E-2</c:v>
                </c:pt>
                <c:pt idx="2585">
                  <c:v>1.957191552716453E-2</c:v>
                </c:pt>
                <c:pt idx="2586">
                  <c:v>1.9572772253539927E-2</c:v>
                </c:pt>
                <c:pt idx="2587">
                  <c:v>1.9573644796907486E-2</c:v>
                </c:pt>
                <c:pt idx="2588">
                  <c:v>1.9574533157348251E-2</c:v>
                </c:pt>
                <c:pt idx="2589">
                  <c:v>1.9575437334862222E-2</c:v>
                </c:pt>
                <c:pt idx="2590">
                  <c:v>1.9576357329287308E-2</c:v>
                </c:pt>
                <c:pt idx="2591">
                  <c:v>1.9577293140947694E-2</c:v>
                </c:pt>
                <c:pt idx="2592">
                  <c:v>1.9578244769600239E-2</c:v>
                </c:pt>
                <c:pt idx="2593">
                  <c:v>1.9579212215325992E-2</c:v>
                </c:pt>
                <c:pt idx="2594">
                  <c:v>1.9580195477962858E-2</c:v>
                </c:pt>
                <c:pt idx="2595">
                  <c:v>1.9581194557835024E-2</c:v>
                </c:pt>
                <c:pt idx="2596">
                  <c:v>1.9582209454537258E-2</c:v>
                </c:pt>
                <c:pt idx="2597">
                  <c:v>1.9583240168474791E-2</c:v>
                </c:pt>
                <c:pt idx="2598">
                  <c:v>1.9584286699404485E-2</c:v>
                </c:pt>
                <c:pt idx="2599">
                  <c:v>1.9585349047407385E-2</c:v>
                </c:pt>
                <c:pt idx="2600">
                  <c:v>1.9586427212402446E-2</c:v>
                </c:pt>
                <c:pt idx="2601">
                  <c:v>1.9587521194470714E-2</c:v>
                </c:pt>
                <c:pt idx="2602">
                  <c:v>1.9588630993612188E-2</c:v>
                </c:pt>
                <c:pt idx="2603">
                  <c:v>1.9589756609826869E-2</c:v>
                </c:pt>
                <c:pt idx="2604">
                  <c:v>1.9590898043114757E-2</c:v>
                </c:pt>
                <c:pt idx="2605">
                  <c:v>1.9592055293313759E-2</c:v>
                </c:pt>
                <c:pt idx="2606">
                  <c:v>1.9593228360748061E-2</c:v>
                </c:pt>
                <c:pt idx="2607">
                  <c:v>1.9594417245093476E-2</c:v>
                </c:pt>
                <c:pt idx="2608">
                  <c:v>1.9595621946512098E-2</c:v>
                </c:pt>
                <c:pt idx="2609">
                  <c:v>1.9596842465003927E-2</c:v>
                </c:pt>
                <c:pt idx="2610">
                  <c:v>1.959807880065001E-2</c:v>
                </c:pt>
                <c:pt idx="2611">
                  <c:v>1.9599330953207206E-2</c:v>
                </c:pt>
                <c:pt idx="2612">
                  <c:v>1.9600598922837609E-2</c:v>
                </c:pt>
                <c:pt idx="2613">
                  <c:v>1.9601882709541218E-2</c:v>
                </c:pt>
                <c:pt idx="2614">
                  <c:v>1.9603182313399081E-2</c:v>
                </c:pt>
                <c:pt idx="2615">
                  <c:v>1.9604497734087012E-2</c:v>
                </c:pt>
                <c:pt idx="2616">
                  <c:v>1.9605828972010242E-2</c:v>
                </c:pt>
                <c:pt idx="2617">
                  <c:v>1.9607176026925632E-2</c:v>
                </c:pt>
                <c:pt idx="2618">
                  <c:v>1.960853889891423E-2</c:v>
                </c:pt>
                <c:pt idx="2619">
                  <c:v>1.9609917587894987E-2</c:v>
                </c:pt>
                <c:pt idx="2620">
                  <c:v>1.9611312093948952E-2</c:v>
                </c:pt>
                <c:pt idx="2621">
                  <c:v>1.9612925183037921E-2</c:v>
                </c:pt>
                <c:pt idx="2622">
                  <c:v>1.9614353582889654E-2</c:v>
                </c:pt>
                <c:pt idx="2623">
                  <c:v>1.9615797799652501E-2</c:v>
                </c:pt>
                <c:pt idx="2624">
                  <c:v>1.9617257833488555E-2</c:v>
                </c:pt>
                <c:pt idx="2625">
                  <c:v>1.9618733684397816E-2</c:v>
                </c:pt>
                <c:pt idx="2626">
                  <c:v>1.9620225352461329E-2</c:v>
                </c:pt>
                <c:pt idx="2627">
                  <c:v>1.9621732837517003E-2</c:v>
                </c:pt>
                <c:pt idx="2628">
                  <c:v>1.9623256139564837E-2</c:v>
                </c:pt>
                <c:pt idx="2629">
                  <c:v>1.9624795258766925E-2</c:v>
                </c:pt>
                <c:pt idx="2630">
                  <c:v>1.9626350194961173E-2</c:v>
                </c:pt>
                <c:pt idx="2631">
                  <c:v>1.9627920948228628E-2</c:v>
                </c:pt>
                <c:pt idx="2632">
                  <c:v>1.9629507518488243E-2</c:v>
                </c:pt>
                <c:pt idx="2633">
                  <c:v>1.9631109905983157E-2</c:v>
                </c:pt>
                <c:pt idx="2634">
                  <c:v>1.9632728110389186E-2</c:v>
                </c:pt>
                <c:pt idx="2635">
                  <c:v>1.9634362131868421E-2</c:v>
                </c:pt>
                <c:pt idx="2636">
                  <c:v>1.9638599525237499E-2</c:v>
                </c:pt>
                <c:pt idx="2637">
                  <c:v>1.9637677626127559E-2</c:v>
                </c:pt>
                <c:pt idx="2638">
                  <c:v>1.9639359098745368E-2</c:v>
                </c:pt>
                <c:pt idx="2639">
                  <c:v>1.9641056388355338E-2</c:v>
                </c:pt>
                <c:pt idx="2640">
                  <c:v>1.9642769495281653E-2</c:v>
                </c:pt>
                <c:pt idx="2641">
                  <c:v>1.9644498419038037E-2</c:v>
                </c:pt>
                <c:pt idx="2642">
                  <c:v>1.9646243159948673E-2</c:v>
                </c:pt>
                <c:pt idx="2643">
                  <c:v>1.964800371785147E-2</c:v>
                </c:pt>
                <c:pt idx="2644">
                  <c:v>1.9649780092989566E-2</c:v>
                </c:pt>
                <c:pt idx="2645">
                  <c:v>1.9651572285119823E-2</c:v>
                </c:pt>
                <c:pt idx="2646">
                  <c:v>1.9653380294161193E-2</c:v>
                </c:pt>
                <c:pt idx="2647">
                  <c:v>1.9655204120437864E-2</c:v>
                </c:pt>
                <c:pt idx="2648">
                  <c:v>1.9657043763706694E-2</c:v>
                </c:pt>
                <c:pt idx="2649">
                  <c:v>1.9658899223967685E-2</c:v>
                </c:pt>
                <c:pt idx="2650">
                  <c:v>1.9660770501220837E-2</c:v>
                </c:pt>
                <c:pt idx="2651">
                  <c:v>1.9662657595790334E-2</c:v>
                </c:pt>
                <c:pt idx="2652">
                  <c:v>1.9664560507270945E-2</c:v>
                </c:pt>
                <c:pt idx="2653">
                  <c:v>1.9666479235743717E-2</c:v>
                </c:pt>
                <c:pt idx="2654">
                  <c:v>1.9668413781370742E-2</c:v>
                </c:pt>
                <c:pt idx="2655">
                  <c:v>1.9670364144152019E-2</c:v>
                </c:pt>
                <c:pt idx="2656">
                  <c:v>1.9672330323925458E-2</c:v>
                </c:pt>
                <c:pt idx="2657">
                  <c:v>1.967431232061001E-2</c:v>
                </c:pt>
                <c:pt idx="2658">
                  <c:v>1.9676310134610908E-2</c:v>
                </c:pt>
                <c:pt idx="2659">
                  <c:v>1.9678323765441874E-2</c:v>
                </c:pt>
                <c:pt idx="2660">
                  <c:v>1.9680353213427093E-2</c:v>
                </c:pt>
                <c:pt idx="2661">
                  <c:v>1.9682398478485519E-2</c:v>
                </c:pt>
                <c:pt idx="2662">
                  <c:v>1.9684459560698198E-2</c:v>
                </c:pt>
                <c:pt idx="2663">
                  <c:v>1.9686536459821991E-2</c:v>
                </c:pt>
                <c:pt idx="2664">
                  <c:v>1.9688629176100036E-2</c:v>
                </c:pt>
                <c:pt idx="2665">
                  <c:v>1.9690737709370243E-2</c:v>
                </c:pt>
                <c:pt idx="2666">
                  <c:v>1.9692862059794702E-2</c:v>
                </c:pt>
                <c:pt idx="2667">
                  <c:v>1.9695002227211322E-2</c:v>
                </c:pt>
                <c:pt idx="2668">
                  <c:v>1.9697158211782195E-2</c:v>
                </c:pt>
                <c:pt idx="2669">
                  <c:v>1.9699330013345229E-2</c:v>
                </c:pt>
                <c:pt idx="2670">
                  <c:v>1.9701517631981469E-2</c:v>
                </c:pt>
                <c:pt idx="2671">
                  <c:v>1.970372106760987E-2</c:v>
                </c:pt>
                <c:pt idx="2672">
                  <c:v>1.9705940320311477E-2</c:v>
                </c:pt>
                <c:pt idx="2673">
                  <c:v>1.9709881225837465E-2</c:v>
                </c:pt>
                <c:pt idx="2674">
                  <c:v>1.9712136875451224E-2</c:v>
                </c:pt>
                <c:pt idx="2675">
                  <c:v>1.9714408343921207E-2</c:v>
                </c:pt>
                <c:pt idx="2676">
                  <c:v>1.9716695631193385E-2</c:v>
                </c:pt>
                <c:pt idx="2677">
                  <c:v>1.9718998737240739E-2</c:v>
                </c:pt>
                <c:pt idx="2678">
                  <c:v>1.9721317662144321E-2</c:v>
                </c:pt>
                <c:pt idx="2679">
                  <c:v>1.9723652405823081E-2</c:v>
                </c:pt>
                <c:pt idx="2680">
                  <c:v>1.972600296833105E-2</c:v>
                </c:pt>
                <c:pt idx="2681">
                  <c:v>1.9728369349641211E-2</c:v>
                </c:pt>
                <c:pt idx="2682">
                  <c:v>1.9730751549726554E-2</c:v>
                </c:pt>
                <c:pt idx="2683">
                  <c:v>1.9733149568641105E-2</c:v>
                </c:pt>
                <c:pt idx="2684">
                  <c:v>1.9735563406384864E-2</c:v>
                </c:pt>
                <c:pt idx="2685">
                  <c:v>1.9737993062957836E-2</c:v>
                </c:pt>
                <c:pt idx="2686">
                  <c:v>1.974042368649398E-2</c:v>
                </c:pt>
                <c:pt idx="2687">
                  <c:v>1.9742891493307324E-2</c:v>
                </c:pt>
                <c:pt idx="2688">
                  <c:v>1.9745375116950736E-2</c:v>
                </c:pt>
                <c:pt idx="2689">
                  <c:v>1.9747874557829448E-2</c:v>
                </c:pt>
                <c:pt idx="2690">
                  <c:v>1.9750389815781366E-2</c:v>
                </c:pt>
                <c:pt idx="2691">
                  <c:v>1.9752920890806491E-2</c:v>
                </c:pt>
                <c:pt idx="2692">
                  <c:v>1.9755467782823777E-2</c:v>
                </c:pt>
                <c:pt idx="2693">
                  <c:v>1.9758030491914269E-2</c:v>
                </c:pt>
                <c:pt idx="2694">
                  <c:v>1.9760609018159014E-2</c:v>
                </c:pt>
                <c:pt idx="2695">
                  <c:v>1.9763203361476966E-2</c:v>
                </c:pt>
                <c:pt idx="2696">
                  <c:v>1.9765813521868125E-2</c:v>
                </c:pt>
                <c:pt idx="2697">
                  <c:v>1.9768439499170398E-2</c:v>
                </c:pt>
                <c:pt idx="2698">
                  <c:v>1.9771081293789017E-2</c:v>
                </c:pt>
                <c:pt idx="2699">
                  <c:v>1.9773738905399796E-2</c:v>
                </c:pt>
                <c:pt idx="2700">
                  <c:v>1.9776412334002735E-2</c:v>
                </c:pt>
                <c:pt idx="2701">
                  <c:v>1.9779101579840974E-2</c:v>
                </c:pt>
                <c:pt idx="2702">
                  <c:v>1.9781806642671373E-2</c:v>
                </c:pt>
                <c:pt idx="2703">
                  <c:v>1.9784527522493933E-2</c:v>
                </c:pt>
                <c:pt idx="2704">
                  <c:v>1.97872642193897E-2</c:v>
                </c:pt>
                <c:pt idx="2705">
                  <c:v>1.9790016733520766E-2</c:v>
                </c:pt>
                <c:pt idx="2706">
                  <c:v>1.9792785064643992E-2</c:v>
                </c:pt>
                <c:pt idx="2707">
                  <c:v>1.9795569212759379E-2</c:v>
                </c:pt>
                <c:pt idx="2708">
                  <c:v>1.9798369178029018E-2</c:v>
                </c:pt>
                <c:pt idx="2709">
                  <c:v>1.9801184960533957E-2</c:v>
                </c:pt>
                <c:pt idx="2710">
                  <c:v>1.9804016559950011E-2</c:v>
                </c:pt>
                <c:pt idx="2711">
                  <c:v>1.9806863976358224E-2</c:v>
                </c:pt>
                <c:pt idx="2712">
                  <c:v>1.9809727210001737E-2</c:v>
                </c:pt>
                <c:pt idx="2713">
                  <c:v>1.9812606260718457E-2</c:v>
                </c:pt>
                <c:pt idx="2714">
                  <c:v>1.9815501128346291E-2</c:v>
                </c:pt>
                <c:pt idx="2715">
                  <c:v>1.9818411813290471E-2</c:v>
                </c:pt>
                <c:pt idx="2716">
                  <c:v>1.9821338315145764E-2</c:v>
                </c:pt>
                <c:pt idx="2717">
                  <c:v>1.9824280634236358E-2</c:v>
                </c:pt>
                <c:pt idx="2718">
                  <c:v>1.9827238770157019E-2</c:v>
                </c:pt>
                <c:pt idx="2719">
                  <c:v>1.9830212723475071E-2</c:v>
                </c:pt>
                <c:pt idx="2720">
                  <c:v>1.9833202493704238E-2</c:v>
                </c:pt>
                <c:pt idx="2721">
                  <c:v>1.9836208081087658E-2</c:v>
                </c:pt>
                <c:pt idx="2722">
                  <c:v>1.9839229485382193E-2</c:v>
                </c:pt>
                <c:pt idx="2723">
                  <c:v>1.9842266706993072E-2</c:v>
                </c:pt>
                <c:pt idx="2724">
                  <c:v>1.9845319745515067E-2</c:v>
                </c:pt>
                <c:pt idx="2725">
                  <c:v>1.9848388601110267E-2</c:v>
                </c:pt>
                <c:pt idx="2726">
                  <c:v>1.9851473273859721E-2</c:v>
                </c:pt>
                <c:pt idx="2727">
                  <c:v>1.9854573763682382E-2</c:v>
                </c:pt>
                <c:pt idx="2728">
                  <c:v>1.9857690070659295E-2</c:v>
                </c:pt>
                <c:pt idx="2729">
                  <c:v>1.9860822194547323E-2</c:v>
                </c:pt>
                <c:pt idx="2730">
                  <c:v>1.9863970135832743E-2</c:v>
                </c:pt>
                <c:pt idx="2731">
                  <c:v>1.9867133894029276E-2</c:v>
                </c:pt>
                <c:pt idx="2732">
                  <c:v>1.9870313469217971E-2</c:v>
                </c:pt>
                <c:pt idx="2733">
                  <c:v>1.9873508861560918E-2</c:v>
                </c:pt>
                <c:pt idx="2734">
                  <c:v>1.9876720071058118E-2</c:v>
                </c:pt>
                <c:pt idx="2735">
                  <c:v>1.9879947097628525E-2</c:v>
                </c:pt>
                <c:pt idx="2736">
                  <c:v>1.9883189941110047E-2</c:v>
                </c:pt>
                <c:pt idx="2737">
                  <c:v>1.9886448601826867E-2</c:v>
                </c:pt>
                <c:pt idx="2738">
                  <c:v>1.9889723079697941E-2</c:v>
                </c:pt>
                <c:pt idx="2739">
                  <c:v>1.9893013374642221E-2</c:v>
                </c:pt>
                <c:pt idx="2740">
                  <c:v>1.9896319486497616E-2</c:v>
                </c:pt>
                <c:pt idx="2741">
                  <c:v>1.9899641415750402E-2</c:v>
                </c:pt>
                <c:pt idx="2742">
                  <c:v>1.9902979161833256E-2</c:v>
                </c:pt>
                <c:pt idx="2743">
                  <c:v>1.9906332725070364E-2</c:v>
                </c:pt>
                <c:pt idx="2744">
                  <c:v>1.9909702105380678E-2</c:v>
                </c:pt>
                <c:pt idx="2745">
                  <c:v>1.9913087302764199E-2</c:v>
                </c:pt>
                <c:pt idx="2746">
                  <c:v>1.9916488317383019E-2</c:v>
                </c:pt>
                <c:pt idx="2747">
                  <c:v>1.9919905148993999E-2</c:v>
                </c:pt>
                <c:pt idx="2748">
                  <c:v>1.9923337797678187E-2</c:v>
                </c:pt>
                <c:pt idx="2749">
                  <c:v>1.9926786263516627E-2</c:v>
                </c:pt>
                <c:pt idx="2750">
                  <c:v>1.9930250546428274E-2</c:v>
                </c:pt>
                <c:pt idx="2751">
                  <c:v>1.9933730646494174E-2</c:v>
                </c:pt>
                <c:pt idx="2752">
                  <c:v>1.9937226563552235E-2</c:v>
                </c:pt>
                <c:pt idx="2753">
                  <c:v>1.9940738297764549E-2</c:v>
                </c:pt>
                <c:pt idx="2754">
                  <c:v>1.9944265849050069E-2</c:v>
                </c:pt>
                <c:pt idx="2755">
                  <c:v>1.9947809217570889E-2</c:v>
                </c:pt>
                <c:pt idx="2756">
                  <c:v>1.9951368403002823E-2</c:v>
                </c:pt>
                <c:pt idx="2757">
                  <c:v>1.995494340558901E-2</c:v>
                </c:pt>
                <c:pt idx="2758">
                  <c:v>1.9958534225248403E-2</c:v>
                </c:pt>
                <c:pt idx="2759">
                  <c:v>1.996214086206205E-2</c:v>
                </c:pt>
                <c:pt idx="2760">
                  <c:v>1.996576331602995E-2</c:v>
                </c:pt>
                <c:pt idx="2761">
                  <c:v>1.9969401586827917E-2</c:v>
                </c:pt>
                <c:pt idx="2762">
                  <c:v>1.9973055674942231E-2</c:v>
                </c:pt>
                <c:pt idx="2763">
                  <c:v>1.9976725580210797E-2</c:v>
                </c:pt>
                <c:pt idx="2764">
                  <c:v>1.9980411302471524E-2</c:v>
                </c:pt>
                <c:pt idx="2765">
                  <c:v>1.9984112841886503E-2</c:v>
                </c:pt>
                <c:pt idx="2766">
                  <c:v>1.998783019837469E-2</c:v>
                </c:pt>
                <c:pt idx="2767">
                  <c:v>1.9991563372098176E-2</c:v>
                </c:pt>
                <c:pt idx="2768">
                  <c:v>1.9995312362813822E-2</c:v>
                </c:pt>
                <c:pt idx="2769">
                  <c:v>1.9999077170440582E-2</c:v>
                </c:pt>
                <c:pt idx="2770">
                  <c:v>2.0002857795545781E-2</c:v>
                </c:pt>
                <c:pt idx="2771">
                  <c:v>2.000665423764314E-2</c:v>
                </c:pt>
                <c:pt idx="2772">
                  <c:v>2.0010466496570567E-2</c:v>
                </c:pt>
                <c:pt idx="2773">
                  <c:v>2.001429457281434E-2</c:v>
                </c:pt>
                <c:pt idx="2774">
                  <c:v>2.0018138466212365E-2</c:v>
                </c:pt>
                <c:pt idx="2775">
                  <c:v>2.0021998176683597E-2</c:v>
                </c:pt>
                <c:pt idx="2776">
                  <c:v>2.002587370414699E-2</c:v>
                </c:pt>
                <c:pt idx="2777">
                  <c:v>2.0030322246321619E-2</c:v>
                </c:pt>
                <c:pt idx="2778">
                  <c:v>2.0034231667744873E-2</c:v>
                </c:pt>
                <c:pt idx="2779">
                  <c:v>2.0038156906241333E-2</c:v>
                </c:pt>
                <c:pt idx="2780">
                  <c:v>2.0042097961892047E-2</c:v>
                </c:pt>
                <c:pt idx="2781">
                  <c:v>2.0046054834534921E-2</c:v>
                </c:pt>
                <c:pt idx="2782">
                  <c:v>2.0050027524332048E-2</c:v>
                </c:pt>
                <c:pt idx="2783">
                  <c:v>2.0054016031283428E-2</c:v>
                </c:pt>
                <c:pt idx="2784">
                  <c:v>2.0058020355226969E-2</c:v>
                </c:pt>
                <c:pt idx="2785">
                  <c:v>2.0062040496405809E-2</c:v>
                </c:pt>
                <c:pt idx="2786">
                  <c:v>2.0066076454657855E-2</c:v>
                </c:pt>
                <c:pt idx="2787">
                  <c:v>2.0070128230064155E-2</c:v>
                </c:pt>
                <c:pt idx="2788">
                  <c:v>2.0074195822462615E-2</c:v>
                </c:pt>
                <c:pt idx="2789">
                  <c:v>2.0078279232015328E-2</c:v>
                </c:pt>
                <c:pt idx="2790">
                  <c:v>2.008237845880334E-2</c:v>
                </c:pt>
                <c:pt idx="2791">
                  <c:v>2.0086493502583513E-2</c:v>
                </c:pt>
                <c:pt idx="2792">
                  <c:v>2.0090624363598986E-2</c:v>
                </c:pt>
                <c:pt idx="2793">
                  <c:v>2.0094771041525572E-2</c:v>
                </c:pt>
                <c:pt idx="2794">
                  <c:v>2.0098933536687458E-2</c:v>
                </c:pt>
                <c:pt idx="2795">
                  <c:v>2.0103111849003596E-2</c:v>
                </c:pt>
                <c:pt idx="2796">
                  <c:v>2.0107305978473988E-2</c:v>
                </c:pt>
                <c:pt idx="2797">
                  <c:v>2.0111515924936541E-2</c:v>
                </c:pt>
                <c:pt idx="2798">
                  <c:v>2.0115741688634392E-2</c:v>
                </c:pt>
                <c:pt idx="2799">
                  <c:v>2.0119983269324404E-2</c:v>
                </c:pt>
                <c:pt idx="2800">
                  <c:v>2.0124240667249715E-2</c:v>
                </c:pt>
                <c:pt idx="2801">
                  <c:v>2.0128513882248233E-2</c:v>
                </c:pt>
                <c:pt idx="2802">
                  <c:v>2.0132802914401005E-2</c:v>
                </c:pt>
                <c:pt idx="2803">
                  <c:v>2.0137107763545936E-2</c:v>
                </c:pt>
                <c:pt idx="2804">
                  <c:v>2.0141428430007213E-2</c:v>
                </c:pt>
                <c:pt idx="2805">
                  <c:v>2.0145764913460651E-2</c:v>
                </c:pt>
                <c:pt idx="2806">
                  <c:v>2.0150117214149388E-2</c:v>
                </c:pt>
                <c:pt idx="2807">
                  <c:v>2.0154485331830285E-2</c:v>
                </c:pt>
                <c:pt idx="2808">
                  <c:v>2.0158869266665436E-2</c:v>
                </c:pt>
                <c:pt idx="2809">
                  <c:v>2.0163269018654839E-2</c:v>
                </c:pt>
                <c:pt idx="2810">
                  <c:v>2.0167684587798496E-2</c:v>
                </c:pt>
                <c:pt idx="2811">
                  <c:v>2.0172115974096405E-2</c:v>
                </c:pt>
                <c:pt idx="2812">
                  <c:v>2.0176563177386475E-2</c:v>
                </c:pt>
                <c:pt idx="2813">
                  <c:v>2.0181026197992891E-2</c:v>
                </c:pt>
                <c:pt idx="2814">
                  <c:v>2.018550503551042E-2</c:v>
                </c:pt>
                <c:pt idx="2815">
                  <c:v>2.0189999690263249E-2</c:v>
                </c:pt>
                <c:pt idx="2816">
                  <c:v>2.0194510162170332E-2</c:v>
                </c:pt>
                <c:pt idx="2817">
                  <c:v>2.019903645115062E-2</c:v>
                </c:pt>
                <c:pt idx="2818">
                  <c:v>2.0203578557366209E-2</c:v>
                </c:pt>
                <c:pt idx="2819">
                  <c:v>2.0208136480655003E-2</c:v>
                </c:pt>
                <c:pt idx="2820">
                  <c:v>2.0212710221098051E-2</c:v>
                </c:pt>
                <c:pt idx="2821">
                  <c:v>2.0217299778614306E-2</c:v>
                </c:pt>
                <c:pt idx="2822">
                  <c:v>2.0221905153284814E-2</c:v>
                </c:pt>
                <c:pt idx="2823">
                  <c:v>2.0226526345109574E-2</c:v>
                </c:pt>
                <c:pt idx="2824">
                  <c:v>2.0231163353926496E-2</c:v>
                </c:pt>
                <c:pt idx="2825">
                  <c:v>2.0235816180140809E-2</c:v>
                </c:pt>
                <c:pt idx="2826">
                  <c:v>2.0240484823428329E-2</c:v>
                </c:pt>
                <c:pt idx="2827">
                  <c:v>2.0245169283626963E-2</c:v>
                </c:pt>
                <c:pt idx="2828">
                  <c:v>2.0249869561141942E-2</c:v>
                </c:pt>
                <c:pt idx="2829">
                  <c:v>2.0254585655811175E-2</c:v>
                </c:pt>
                <c:pt idx="2830">
                  <c:v>2.0259317567553614E-2</c:v>
                </c:pt>
                <c:pt idx="2831">
                  <c:v>2.0264065296450307E-2</c:v>
                </c:pt>
                <c:pt idx="2832">
                  <c:v>2.0268828842339159E-2</c:v>
                </c:pt>
                <c:pt idx="2833">
                  <c:v>2.0273608205625404E-2</c:v>
                </c:pt>
                <c:pt idx="2834">
                  <c:v>2.0278403385903809E-2</c:v>
                </c:pt>
                <c:pt idx="2835">
                  <c:v>2.0283214383417514E-2</c:v>
                </c:pt>
                <c:pt idx="2836">
                  <c:v>2.0288041198085471E-2</c:v>
                </c:pt>
                <c:pt idx="2837">
                  <c:v>2.0292883829745589E-2</c:v>
                </c:pt>
                <c:pt idx="2838">
                  <c:v>2.0297742278641007E-2</c:v>
                </c:pt>
                <c:pt idx="2839">
                  <c:v>2.0302616544609631E-2</c:v>
                </c:pt>
                <c:pt idx="2840">
                  <c:v>2.03075066278946E-2</c:v>
                </c:pt>
                <c:pt idx="2841">
                  <c:v>2.031241252817173E-2</c:v>
                </c:pt>
                <c:pt idx="2842">
                  <c:v>2.0317334245603114E-2</c:v>
                </c:pt>
                <c:pt idx="2843">
                  <c:v>2.032227178018875E-2</c:v>
                </c:pt>
                <c:pt idx="2844">
                  <c:v>2.0327225132090732E-2</c:v>
                </c:pt>
                <c:pt idx="2845">
                  <c:v>2.0332194300903828E-2</c:v>
                </c:pt>
                <c:pt idx="2846">
                  <c:v>2.0337179286952223E-2</c:v>
                </c:pt>
                <c:pt idx="2847">
                  <c:v>2.0342180090154871E-2</c:v>
                </c:pt>
                <c:pt idx="2848">
                  <c:v>2.0347196710511772E-2</c:v>
                </c:pt>
                <c:pt idx="2849">
                  <c:v>2.035222914794188E-2</c:v>
                </c:pt>
                <c:pt idx="2850">
                  <c:v>2.0357277402607288E-2</c:v>
                </c:pt>
                <c:pt idx="2851">
                  <c:v>2.0362341474507994E-2</c:v>
                </c:pt>
                <c:pt idx="2852">
                  <c:v>2.0367421363400862E-2</c:v>
                </c:pt>
                <c:pt idx="2853">
                  <c:v>2.0372517069447982E-2</c:v>
                </c:pt>
                <c:pt idx="2854">
                  <c:v>2.0377628592730401E-2</c:v>
                </c:pt>
                <c:pt idx="2855">
                  <c:v>2.0382755933167074E-2</c:v>
                </c:pt>
                <c:pt idx="2856">
                  <c:v>2.0387899090839046E-2</c:v>
                </c:pt>
                <c:pt idx="2857">
                  <c:v>2.0393058065503178E-2</c:v>
                </c:pt>
                <c:pt idx="2858">
                  <c:v>2.0398232857321563E-2</c:v>
                </c:pt>
                <c:pt idx="2859">
                  <c:v>2.0403423466375248E-2</c:v>
                </c:pt>
                <c:pt idx="2860">
                  <c:v>2.0408629892502139E-2</c:v>
                </c:pt>
                <c:pt idx="2861">
                  <c:v>2.041385213586433E-2</c:v>
                </c:pt>
                <c:pt idx="2862">
                  <c:v>2.041909019646182E-2</c:v>
                </c:pt>
                <c:pt idx="2863">
                  <c:v>2.0424344073970424E-2</c:v>
                </c:pt>
                <c:pt idx="2864">
                  <c:v>2.042961376887642E-2</c:v>
                </c:pt>
                <c:pt idx="2865">
                  <c:v>2.0434899280936669E-2</c:v>
                </c:pt>
                <c:pt idx="2866">
                  <c:v>2.0440200610070125E-2</c:v>
                </c:pt>
                <c:pt idx="2867">
                  <c:v>2.0445517756357834E-2</c:v>
                </c:pt>
                <c:pt idx="2868">
                  <c:v>2.0450850719799796E-2</c:v>
                </c:pt>
                <c:pt idx="2869">
                  <c:v>2.0456199500477057E-2</c:v>
                </c:pt>
                <c:pt idx="2870">
                  <c:v>2.0461564098308571E-2</c:v>
                </c:pt>
                <c:pt idx="2871">
                  <c:v>2.0466944513213292E-2</c:v>
                </c:pt>
                <c:pt idx="2872">
                  <c:v>2.0472340745353312E-2</c:v>
                </c:pt>
                <c:pt idx="2873">
                  <c:v>2.0477752794647586E-2</c:v>
                </c:pt>
                <c:pt idx="2874">
                  <c:v>2.0483180661177158E-2</c:v>
                </c:pt>
                <c:pt idx="2875">
                  <c:v>2.0488624344698891E-2</c:v>
                </c:pt>
                <c:pt idx="2876">
                  <c:v>2.049408384553697E-2</c:v>
                </c:pt>
                <c:pt idx="2877">
                  <c:v>2.0499559163610348E-2</c:v>
                </c:pt>
                <c:pt idx="2878">
                  <c:v>2.0505050298675886E-2</c:v>
                </c:pt>
                <c:pt idx="2879">
                  <c:v>2.0510557250895678E-2</c:v>
                </c:pt>
                <c:pt idx="2880">
                  <c:v>2.0516080020431815E-2</c:v>
                </c:pt>
                <c:pt idx="2881">
                  <c:v>2.0521618607122205E-2</c:v>
                </c:pt>
                <c:pt idx="2882">
                  <c:v>2.0527173010885802E-2</c:v>
                </c:pt>
                <c:pt idx="2883">
                  <c:v>2.0532743231884698E-2</c:v>
                </c:pt>
                <c:pt idx="2884">
                  <c:v>2.0538329270118894E-2</c:v>
                </c:pt>
                <c:pt idx="2885">
                  <c:v>2.0543931125426296E-2</c:v>
                </c:pt>
                <c:pt idx="2886">
                  <c:v>2.0549548797968997E-2</c:v>
                </c:pt>
                <c:pt idx="2887">
                  <c:v>2.0555182287584906E-2</c:v>
                </c:pt>
                <c:pt idx="2888">
                  <c:v>2.0560831594598206E-2</c:v>
                </c:pt>
                <c:pt idx="2889">
                  <c:v>2.0566496718441574E-2</c:v>
                </c:pt>
                <c:pt idx="2890">
                  <c:v>2.057217765976338E-2</c:v>
                </c:pt>
                <c:pt idx="2891">
                  <c:v>2.0577874418320485E-2</c:v>
                </c:pt>
                <c:pt idx="2892">
                  <c:v>2.0583586993869751E-2</c:v>
                </c:pt>
                <c:pt idx="2893">
                  <c:v>2.0589315386492224E-2</c:v>
                </c:pt>
                <c:pt idx="2894">
                  <c:v>2.0595059596593135E-2</c:v>
                </c:pt>
                <c:pt idx="2895">
                  <c:v>2.0600819623686206E-2</c:v>
                </c:pt>
                <c:pt idx="2896">
                  <c:v>2.0606595467933531E-2</c:v>
                </c:pt>
                <c:pt idx="2897">
                  <c:v>2.0612387129416154E-2</c:v>
                </c:pt>
                <c:pt idx="2898">
                  <c:v>2.0618194608134077E-2</c:v>
                </c:pt>
                <c:pt idx="2899">
                  <c:v>2.0624017904006253E-2</c:v>
                </c:pt>
                <c:pt idx="2900">
                  <c:v>2.0629857017032682E-2</c:v>
                </c:pt>
                <c:pt idx="2901">
                  <c:v>2.0635711947375457E-2</c:v>
                </c:pt>
                <c:pt idx="2902">
                  <c:v>2.0641582694791438E-2</c:v>
                </c:pt>
                <c:pt idx="2903">
                  <c:v>2.0647469259442719E-2</c:v>
                </c:pt>
                <c:pt idx="2904">
                  <c:v>2.0653371641167206E-2</c:v>
                </c:pt>
                <c:pt idx="2905">
                  <c:v>2.0659289840208039E-2</c:v>
                </c:pt>
                <c:pt idx="2906">
                  <c:v>2.0665223856322079E-2</c:v>
                </c:pt>
                <c:pt idx="2907">
                  <c:v>2.0671173689671418E-2</c:v>
                </c:pt>
                <c:pt idx="2908">
                  <c:v>2.0677139340256057E-2</c:v>
                </c:pt>
                <c:pt idx="2909">
                  <c:v>2.0683120808075994E-2</c:v>
                </c:pt>
                <c:pt idx="2910">
                  <c:v>2.0689118093050185E-2</c:v>
                </c:pt>
                <c:pt idx="2911">
                  <c:v>2.0695131195097582E-2</c:v>
                </c:pt>
                <c:pt idx="2912">
                  <c:v>2.0701160114542372E-2</c:v>
                </c:pt>
                <c:pt idx="2913">
                  <c:v>2.0707204851141414E-2</c:v>
                </c:pt>
                <c:pt idx="2914">
                  <c:v>2.0713265404813663E-2</c:v>
                </c:pt>
                <c:pt idx="2915">
                  <c:v>2.0719341775802258E-2</c:v>
                </c:pt>
                <c:pt idx="2916">
                  <c:v>2.0725433963945106E-2</c:v>
                </c:pt>
                <c:pt idx="2917">
                  <c:v>2.0731541969242206E-2</c:v>
                </c:pt>
                <c:pt idx="2918">
                  <c:v>2.073766579169356E-2</c:v>
                </c:pt>
                <c:pt idx="2919">
                  <c:v>2.074380543146126E-2</c:v>
                </c:pt>
                <c:pt idx="2920">
                  <c:v>2.0749960888464258E-2</c:v>
                </c:pt>
                <c:pt idx="2921">
                  <c:v>2.0756132162540464E-2</c:v>
                </c:pt>
                <c:pt idx="2922">
                  <c:v>2.0762319253770922E-2</c:v>
                </c:pt>
                <c:pt idx="2923">
                  <c:v>2.0768522162479819E-2</c:v>
                </c:pt>
                <c:pt idx="2924">
                  <c:v>2.0774740888180876E-2</c:v>
                </c:pt>
                <c:pt idx="2925">
                  <c:v>2.0780975431117232E-2</c:v>
                </c:pt>
                <c:pt idx="2926">
                  <c:v>2.0787225791288888E-2</c:v>
                </c:pt>
                <c:pt idx="2927">
                  <c:v>2.0793491968695843E-2</c:v>
                </c:pt>
                <c:pt idx="2928">
                  <c:v>2.0799773963257051E-2</c:v>
                </c:pt>
                <c:pt idx="2929">
                  <c:v>2.0806071774972512E-2</c:v>
                </c:pt>
                <c:pt idx="2930">
                  <c:v>2.0812385404004319E-2</c:v>
                </c:pt>
                <c:pt idx="2931">
                  <c:v>2.0818714850190378E-2</c:v>
                </c:pt>
                <c:pt idx="2932">
                  <c:v>2.0825060113530691E-2</c:v>
                </c:pt>
                <c:pt idx="2933">
                  <c:v>2.0832331211328992E-2</c:v>
                </c:pt>
                <c:pt idx="2934">
                  <c:v>2.0838710368629165E-2</c:v>
                </c:pt>
                <c:pt idx="2935">
                  <c:v>2.0845105343407777E-2</c:v>
                </c:pt>
                <c:pt idx="2936">
                  <c:v>2.0851516135259596E-2</c:v>
                </c:pt>
                <c:pt idx="2937">
                  <c:v>2.0857942744265667E-2</c:v>
                </c:pt>
                <c:pt idx="2938">
                  <c:v>2.0864385170507038E-2</c:v>
                </c:pt>
                <c:pt idx="2939">
                  <c:v>2.0870843414145801E-2</c:v>
                </c:pt>
                <c:pt idx="2940">
                  <c:v>2.0877317474857771E-2</c:v>
                </c:pt>
                <c:pt idx="2941">
                  <c:v>2.0883807352805039E-2</c:v>
                </c:pt>
                <c:pt idx="2942">
                  <c:v>2.0890313047987608E-2</c:v>
                </c:pt>
                <c:pt idx="2943">
                  <c:v>2.0896834560324429E-2</c:v>
                </c:pt>
                <c:pt idx="2944">
                  <c:v>2.0903371889977596E-2</c:v>
                </c:pt>
                <c:pt idx="2945">
                  <c:v>2.0909925036785015E-2</c:v>
                </c:pt>
                <c:pt idx="2946">
                  <c:v>2.0916494000908781E-2</c:v>
                </c:pt>
                <c:pt idx="2947">
                  <c:v>2.0927362714340259E-2</c:v>
                </c:pt>
                <c:pt idx="2948">
                  <c:v>2.0929679380619071E-2</c:v>
                </c:pt>
                <c:pt idx="2949">
                  <c:v>2.0936295796448734E-2</c:v>
                </c:pt>
                <c:pt idx="2950">
                  <c:v>2.094292802943265E-2</c:v>
                </c:pt>
                <c:pt idx="2951">
                  <c:v>2.0949576079651866E-2</c:v>
                </c:pt>
                <c:pt idx="2952">
                  <c:v>2.0956239946944288E-2</c:v>
                </c:pt>
                <c:pt idx="2953">
                  <c:v>2.0962919631715149E-2</c:v>
                </c:pt>
                <c:pt idx="2954">
                  <c:v>2.0969615133559216E-2</c:v>
                </c:pt>
                <c:pt idx="2955">
                  <c:v>2.0976326452719629E-2</c:v>
                </c:pt>
                <c:pt idx="2956">
                  <c:v>2.0983053589034295E-2</c:v>
                </c:pt>
                <c:pt idx="2957">
                  <c:v>2.098979654258426E-2</c:v>
                </c:pt>
                <c:pt idx="2958">
                  <c:v>2.0996555313450571E-2</c:v>
                </c:pt>
                <c:pt idx="2959">
                  <c:v>2.1003329901390089E-2</c:v>
                </c:pt>
                <c:pt idx="2960">
                  <c:v>2.1010120306726998E-2</c:v>
                </c:pt>
                <c:pt idx="2961">
                  <c:v>2.1016926529218161E-2</c:v>
                </c:pt>
                <c:pt idx="2962">
                  <c:v>2.1023748568944622E-2</c:v>
                </c:pt>
                <c:pt idx="2963">
                  <c:v>2.103058642598743E-2</c:v>
                </c:pt>
                <c:pt idx="2964">
                  <c:v>2.103744010018449E-2</c:v>
                </c:pt>
                <c:pt idx="2965">
                  <c:v>2.1044309591697896E-2</c:v>
                </c:pt>
                <c:pt idx="2966">
                  <c:v>2.1051194900446601E-2</c:v>
                </c:pt>
                <c:pt idx="2967">
                  <c:v>2.1058096026268514E-2</c:v>
                </c:pt>
                <c:pt idx="2968">
                  <c:v>2.1065012969487817E-2</c:v>
                </c:pt>
                <c:pt idx="2969">
                  <c:v>2.1071945729861374E-2</c:v>
                </c:pt>
                <c:pt idx="2970">
                  <c:v>2.1078894307551277E-2</c:v>
                </c:pt>
                <c:pt idx="2971">
                  <c:v>2.1085858702476479E-2</c:v>
                </c:pt>
                <c:pt idx="2972">
                  <c:v>2.1092838914718026E-2</c:v>
                </c:pt>
                <c:pt idx="2973">
                  <c:v>2.1099834944113827E-2</c:v>
                </c:pt>
                <c:pt idx="2974">
                  <c:v>2.110684679066388E-2</c:v>
                </c:pt>
                <c:pt idx="2975">
                  <c:v>2.1113874454692372E-2</c:v>
                </c:pt>
                <c:pt idx="2976">
                  <c:v>2.112091793579407E-2</c:v>
                </c:pt>
                <c:pt idx="2977">
                  <c:v>2.1127977234212114E-2</c:v>
                </c:pt>
                <c:pt idx="2978">
                  <c:v>2.1135052349865457E-2</c:v>
                </c:pt>
                <c:pt idx="2979">
                  <c:v>2.1142143282835146E-2</c:v>
                </c:pt>
                <c:pt idx="2980">
                  <c:v>2.1149250033040135E-2</c:v>
                </c:pt>
                <c:pt idx="2981">
                  <c:v>2.1156372600318329E-2</c:v>
                </c:pt>
                <c:pt idx="2982">
                  <c:v>2.1163510985074963E-2</c:v>
                </c:pt>
                <c:pt idx="2983">
                  <c:v>2.1170665187066895E-2</c:v>
                </c:pt>
                <c:pt idx="2984">
                  <c:v>2.117783520621308E-2</c:v>
                </c:pt>
                <c:pt idx="2985">
                  <c:v>2.1189134336504489E-2</c:v>
                </c:pt>
                <c:pt idx="2986">
                  <c:v>2.1196345028726693E-2</c:v>
                </c:pt>
                <c:pt idx="2987">
                  <c:v>2.1203571538022103E-2</c:v>
                </c:pt>
                <c:pt idx="2988">
                  <c:v>2.1210813864795952E-2</c:v>
                </c:pt>
                <c:pt idx="2989">
                  <c:v>2.1218072008643007E-2</c:v>
                </c:pt>
                <c:pt idx="2990">
                  <c:v>2.1225345969887455E-2</c:v>
                </c:pt>
                <c:pt idx="2991">
                  <c:v>2.1232635748286155E-2</c:v>
                </c:pt>
                <c:pt idx="2992">
                  <c:v>2.1239941344001201E-2</c:v>
                </c:pt>
                <c:pt idx="2993">
                  <c:v>2.1247262757113639E-2</c:v>
                </c:pt>
                <c:pt idx="2994">
                  <c:v>2.1254599987218237E-2</c:v>
                </c:pt>
                <c:pt idx="2995">
                  <c:v>2.1261953034801273E-2</c:v>
                </c:pt>
                <c:pt idx="2996">
                  <c:v>2.1269321899619609E-2</c:v>
                </c:pt>
                <c:pt idx="2997">
                  <c:v>2.1276706581511151E-2</c:v>
                </c:pt>
                <c:pt idx="2998">
                  <c:v>2.1285165586317767E-2</c:v>
                </c:pt>
                <c:pt idx="2999">
                  <c:v>2.1292584162574402E-2</c:v>
                </c:pt>
                <c:pt idx="3000">
                  <c:v>2.1300018556147382E-2</c:v>
                </c:pt>
                <c:pt idx="3001">
                  <c:v>2.1307468766793569E-2</c:v>
                </c:pt>
                <c:pt idx="3002">
                  <c:v>2.1314934794837148E-2</c:v>
                </c:pt>
                <c:pt idx="3003">
                  <c:v>2.132241664003498E-2</c:v>
                </c:pt>
                <c:pt idx="3004">
                  <c:v>2.132991430271125E-2</c:v>
                </c:pt>
                <c:pt idx="3005">
                  <c:v>2.133742778262282E-2</c:v>
                </c:pt>
                <c:pt idx="3006">
                  <c:v>2.1344957079688642E-2</c:v>
                </c:pt>
                <c:pt idx="3007">
                  <c:v>2.1352502194151857E-2</c:v>
                </c:pt>
                <c:pt idx="3008">
                  <c:v>2.1360063125769324E-2</c:v>
                </c:pt>
                <c:pt idx="3009">
                  <c:v>2.136763987486523E-2</c:v>
                </c:pt>
                <c:pt idx="3010">
                  <c:v>2.1375232441034342E-2</c:v>
                </c:pt>
                <c:pt idx="3011">
                  <c:v>2.138283141764008E-2</c:v>
                </c:pt>
                <c:pt idx="3012">
                  <c:v>2.1390416543112245E-2</c:v>
                </c:pt>
                <c:pt idx="3013">
                  <c:v>2.1397987093950688E-2</c:v>
                </c:pt>
                <c:pt idx="3014">
                  <c:v>2.1405543070317501E-2</c:v>
                </c:pt>
                <c:pt idx="3015">
                  <c:v>2.1413084472212685E-2</c:v>
                </c:pt>
                <c:pt idx="3016">
                  <c:v>2.1420611299231007E-2</c:v>
                </c:pt>
                <c:pt idx="3017">
                  <c:v>2.1428123551534561E-2</c:v>
                </c:pt>
                <c:pt idx="3018">
                  <c:v>2.1435621229609625E-2</c:v>
                </c:pt>
                <c:pt idx="3019">
                  <c:v>2.1443104332726781E-2</c:v>
                </c:pt>
                <c:pt idx="3020">
                  <c:v>2.1450572861372308E-2</c:v>
                </c:pt>
                <c:pt idx="3021">
                  <c:v>2.1458026815384112E-2</c:v>
                </c:pt>
                <c:pt idx="3022">
                  <c:v>2.1465466194843241E-2</c:v>
                </c:pt>
                <c:pt idx="3023">
                  <c:v>2.1472890999587602E-2</c:v>
                </c:pt>
                <c:pt idx="3024">
                  <c:v>2.148030122969824E-2</c:v>
                </c:pt>
                <c:pt idx="3025">
                  <c:v>2.148769688509411E-2</c:v>
                </c:pt>
                <c:pt idx="3026">
                  <c:v>2.1495077966180443E-2</c:v>
                </c:pt>
                <c:pt idx="3027">
                  <c:v>2.1502444472552007E-2</c:v>
                </c:pt>
                <c:pt idx="3028">
                  <c:v>2.150979640404671E-2</c:v>
                </c:pt>
                <c:pt idx="3029">
                  <c:v>2.1517133761150831E-2</c:v>
                </c:pt>
                <c:pt idx="3030">
                  <c:v>2.1524456543540182E-2</c:v>
                </c:pt>
                <c:pt idx="3031">
                  <c:v>2.1531764751295812E-2</c:v>
                </c:pt>
                <c:pt idx="3032">
                  <c:v>2.153905838441772E-2</c:v>
                </c:pt>
                <c:pt idx="3033">
                  <c:v>2.1546337443067998E-2</c:v>
                </c:pt>
                <c:pt idx="3034">
                  <c:v>2.1553601927003507E-2</c:v>
                </c:pt>
                <c:pt idx="3035">
                  <c:v>2.1560851836224249E-2</c:v>
                </c:pt>
                <c:pt idx="3036">
                  <c:v>2.1568087170730221E-2</c:v>
                </c:pt>
                <c:pt idx="3037">
                  <c:v>2.1575307930845611E-2</c:v>
                </c:pt>
                <c:pt idx="3038">
                  <c:v>2.1582514116246232E-2</c:v>
                </c:pt>
                <c:pt idx="3039">
                  <c:v>2.1589705726851038E-2</c:v>
                </c:pt>
                <c:pt idx="3040">
                  <c:v>2.1596882763065262E-2</c:v>
                </c:pt>
                <c:pt idx="3041">
                  <c:v>2.1604045224564716E-2</c:v>
                </c:pt>
                <c:pt idx="3042">
                  <c:v>2.1611193111349403E-2</c:v>
                </c:pt>
                <c:pt idx="3043">
                  <c:v>2.1618326423581413E-2</c:v>
                </c:pt>
                <c:pt idx="3044">
                  <c:v>2.1625445161179702E-2</c:v>
                </c:pt>
                <c:pt idx="3045">
                  <c:v>2.1632549324144268E-2</c:v>
                </c:pt>
                <c:pt idx="3046">
                  <c:v>2.163963891231302E-2</c:v>
                </c:pt>
                <c:pt idx="3047">
                  <c:v>2.1646713926010142E-2</c:v>
                </c:pt>
                <c:pt idx="3048">
                  <c:v>2.1653774364911449E-2</c:v>
                </c:pt>
                <c:pt idx="3049">
                  <c:v>2.166082022926008E-2</c:v>
                </c:pt>
                <c:pt idx="3050">
                  <c:v>2.166785151897499E-2</c:v>
                </c:pt>
                <c:pt idx="3051">
                  <c:v>2.1674868234137223E-2</c:v>
                </c:pt>
                <c:pt idx="3052">
                  <c:v>2.1681870374503642E-2</c:v>
                </c:pt>
                <c:pt idx="3053">
                  <c:v>2.1688857940317385E-2</c:v>
                </c:pt>
                <c:pt idx="3054">
                  <c:v>2.169583093141636E-2</c:v>
                </c:pt>
                <c:pt idx="3055">
                  <c:v>2.1702789347962659E-2</c:v>
                </c:pt>
                <c:pt idx="3056">
                  <c:v>2.1709733189875235E-2</c:v>
                </c:pt>
                <c:pt idx="3057">
                  <c:v>2.1716662456910951E-2</c:v>
                </c:pt>
                <c:pt idx="3058">
                  <c:v>2.1723577149556084E-2</c:v>
                </c:pt>
                <c:pt idx="3059">
                  <c:v>2.1730477267486448E-2</c:v>
                </c:pt>
                <c:pt idx="3060">
                  <c:v>2.1737362810620997E-2</c:v>
                </c:pt>
                <c:pt idx="3061">
                  <c:v>2.1744233779202871E-2</c:v>
                </c:pt>
                <c:pt idx="3062">
                  <c:v>2.1751090173151022E-2</c:v>
                </c:pt>
                <c:pt idx="3063">
                  <c:v>2.1757931992465451E-2</c:v>
                </c:pt>
                <c:pt idx="3064">
                  <c:v>2.1764759236984066E-2</c:v>
                </c:pt>
                <c:pt idx="3065">
                  <c:v>2.1771571907031051E-2</c:v>
                </c:pt>
                <c:pt idx="3066">
                  <c:v>2.1778370002444314E-2</c:v>
                </c:pt>
                <c:pt idx="3067">
                  <c:v>2.1785153523061762E-2</c:v>
                </c:pt>
                <c:pt idx="3068">
                  <c:v>2.1791922469045488E-2</c:v>
                </c:pt>
                <c:pt idx="3069">
                  <c:v>2.1798676840395492E-2</c:v>
                </c:pt>
                <c:pt idx="3070">
                  <c:v>2.1805416637030728E-2</c:v>
                </c:pt>
                <c:pt idx="3071">
                  <c:v>2.1812141859032241E-2</c:v>
                </c:pt>
                <c:pt idx="3072">
                  <c:v>2.1818852506481079E-2</c:v>
                </c:pt>
                <c:pt idx="3073">
                  <c:v>2.1825548579215148E-2</c:v>
                </c:pt>
                <c:pt idx="3074">
                  <c:v>2.1832230077234449E-2</c:v>
                </c:pt>
                <c:pt idx="3075">
                  <c:v>2.1838897000538982E-2</c:v>
                </c:pt>
                <c:pt idx="3076">
                  <c:v>2.1845549349290838E-2</c:v>
                </c:pt>
                <c:pt idx="3077">
                  <c:v>2.185218712324688E-2</c:v>
                </c:pt>
                <c:pt idx="3078">
                  <c:v>2.1858810322731292E-2</c:v>
                </c:pt>
                <c:pt idx="3079">
                  <c:v>2.1865418947338844E-2</c:v>
                </c:pt>
                <c:pt idx="3080">
                  <c:v>2.1872012997393719E-2</c:v>
                </c:pt>
                <c:pt idx="3081">
                  <c:v>2.1878592472733827E-2</c:v>
                </c:pt>
                <c:pt idx="3082">
                  <c:v>2.1885157373440212E-2</c:v>
                </c:pt>
                <c:pt idx="3083">
                  <c:v>2.1891707699512875E-2</c:v>
                </c:pt>
                <c:pt idx="3084">
                  <c:v>2.1898243450951815E-2</c:v>
                </c:pt>
                <c:pt idx="3085">
                  <c:v>2.1904764627594941E-2</c:v>
                </c:pt>
                <c:pt idx="3086">
                  <c:v>2.1911271229523299E-2</c:v>
                </c:pt>
                <c:pt idx="3087">
                  <c:v>2.1917763256980027E-2</c:v>
                </c:pt>
                <c:pt idx="3088">
                  <c:v>2.1924240709640941E-2</c:v>
                </c:pt>
                <c:pt idx="3089">
                  <c:v>2.1931625666198329E-2</c:v>
                </c:pt>
                <c:pt idx="3090">
                  <c:v>2.1938071887350752E-2</c:v>
                </c:pt>
                <c:pt idx="3091">
                  <c:v>2.1944503533869453E-2</c:v>
                </c:pt>
                <c:pt idx="3092">
                  <c:v>2.1950920605835478E-2</c:v>
                </c:pt>
                <c:pt idx="3093">
                  <c:v>2.1957323103005688E-2</c:v>
                </c:pt>
                <c:pt idx="3094">
                  <c:v>2.1963711025542176E-2</c:v>
                </c:pt>
                <c:pt idx="3095">
                  <c:v>2.197008437328285E-2</c:v>
                </c:pt>
                <c:pt idx="3096">
                  <c:v>2.1976443146470848E-2</c:v>
                </c:pt>
                <c:pt idx="3097">
                  <c:v>2.1982787345025123E-2</c:v>
                </c:pt>
                <c:pt idx="3098">
                  <c:v>2.198911696886463E-2</c:v>
                </c:pt>
                <c:pt idx="3099">
                  <c:v>2.1995432017908323E-2</c:v>
                </c:pt>
                <c:pt idx="3100">
                  <c:v>2.200173249239934E-2</c:v>
                </c:pt>
                <c:pt idx="3101">
                  <c:v>2.2008018392013495E-2</c:v>
                </c:pt>
                <c:pt idx="3102">
                  <c:v>2.2014289717156021E-2</c:v>
                </c:pt>
                <c:pt idx="3103">
                  <c:v>2.2020546467583779E-2</c:v>
                </c:pt>
                <c:pt idx="3104">
                  <c:v>2.2026788643215722E-2</c:v>
                </c:pt>
                <c:pt idx="3105">
                  <c:v>2.2033016244213943E-2</c:v>
                </c:pt>
                <c:pt idx="3106">
                  <c:v>2.2039229270578442E-2</c:v>
                </c:pt>
                <c:pt idx="3107">
                  <c:v>2.2045427722228172E-2</c:v>
                </c:pt>
                <c:pt idx="3108">
                  <c:v>2.2051611599082088E-2</c:v>
                </c:pt>
                <c:pt idx="3109">
                  <c:v>2.2057780901383328E-2</c:v>
                </c:pt>
                <c:pt idx="3110">
                  <c:v>2.20639356289698E-2</c:v>
                </c:pt>
                <c:pt idx="3111">
                  <c:v>2.2070075781760456E-2</c:v>
                </c:pt>
                <c:pt idx="3112">
                  <c:v>2.2076201359917391E-2</c:v>
                </c:pt>
                <c:pt idx="3113">
                  <c:v>2.2082312363440604E-2</c:v>
                </c:pt>
                <c:pt idx="3114">
                  <c:v>2.2088408792249048E-2</c:v>
                </c:pt>
                <c:pt idx="3115">
                  <c:v>2.209449064642377E-2</c:v>
                </c:pt>
                <c:pt idx="3116">
                  <c:v>2.2100557925802677E-2</c:v>
                </c:pt>
                <c:pt idx="3117">
                  <c:v>2.2106610630466816E-2</c:v>
                </c:pt>
                <c:pt idx="3118">
                  <c:v>2.211264876057828E-2</c:v>
                </c:pt>
                <c:pt idx="3119">
                  <c:v>2.2118672315812882E-2</c:v>
                </c:pt>
                <c:pt idx="3120">
                  <c:v>2.2124681296332716E-2</c:v>
                </c:pt>
                <c:pt idx="3121">
                  <c:v>2.213067570238092E-2</c:v>
                </c:pt>
                <c:pt idx="3122">
                  <c:v>2.2136655533633309E-2</c:v>
                </c:pt>
                <c:pt idx="3123">
                  <c:v>2.2142620790089884E-2</c:v>
                </c:pt>
                <c:pt idx="3124">
                  <c:v>2.2148571471912737E-2</c:v>
                </c:pt>
                <c:pt idx="3125">
                  <c:v>2.2154507579020821E-2</c:v>
                </c:pt>
                <c:pt idx="3126">
                  <c:v>2.2160429111414137E-2</c:v>
                </c:pt>
                <c:pt idx="3127">
                  <c:v>2.2166336069092685E-2</c:v>
                </c:pt>
                <c:pt idx="3128">
                  <c:v>2.2172228452218556E-2</c:v>
                </c:pt>
                <c:pt idx="3129">
                  <c:v>2.2178106260467567E-2</c:v>
                </c:pt>
                <c:pt idx="3130">
                  <c:v>2.218396949400181E-2</c:v>
                </c:pt>
                <c:pt idx="3131">
                  <c:v>2.2189818152821283E-2</c:v>
                </c:pt>
                <c:pt idx="3132">
                  <c:v>2.2195652237088082E-2</c:v>
                </c:pt>
                <c:pt idx="3133">
                  <c:v>2.2201471746721158E-2</c:v>
                </c:pt>
                <c:pt idx="3134">
                  <c:v>2.220727668131528E-2</c:v>
                </c:pt>
                <c:pt idx="3135">
                  <c:v>2.2213067041437773E-2</c:v>
                </c:pt>
                <c:pt idx="3136">
                  <c:v>2.2218842826845497E-2</c:v>
                </c:pt>
                <c:pt idx="3137">
                  <c:v>2.2224604037457407E-2</c:v>
                </c:pt>
                <c:pt idx="3138">
                  <c:v>2.2230350673354549E-2</c:v>
                </c:pt>
                <c:pt idx="3139">
                  <c:v>2.2236082734617968E-2</c:v>
                </c:pt>
                <c:pt idx="3140">
                  <c:v>2.2241800221085573E-2</c:v>
                </c:pt>
                <c:pt idx="3141">
                  <c:v>2.2247503132919455E-2</c:v>
                </c:pt>
                <c:pt idx="3142">
                  <c:v>2.2253191469876477E-2</c:v>
                </c:pt>
                <c:pt idx="3143">
                  <c:v>2.2258865232361869E-2</c:v>
                </c:pt>
                <c:pt idx="3144">
                  <c:v>2.2264524420132492E-2</c:v>
                </c:pt>
                <c:pt idx="3145">
                  <c:v>2.2270169032945208E-2</c:v>
                </c:pt>
                <c:pt idx="3146">
                  <c:v>2.2275799071205249E-2</c:v>
                </c:pt>
                <c:pt idx="3147">
                  <c:v>2.2281414534831567E-2</c:v>
                </c:pt>
                <c:pt idx="3148">
                  <c:v>2.2287015423499978E-2</c:v>
                </c:pt>
                <c:pt idx="3149">
                  <c:v>2.2292601737615714E-2</c:v>
                </c:pt>
                <c:pt idx="3150">
                  <c:v>2.2298173476935634E-2</c:v>
                </c:pt>
                <c:pt idx="3151">
                  <c:v>2.2303730641621833E-2</c:v>
                </c:pt>
                <c:pt idx="3152">
                  <c:v>2.230927323143117E-2</c:v>
                </c:pt>
                <c:pt idx="3153">
                  <c:v>2.2314801246687832E-2</c:v>
                </c:pt>
                <c:pt idx="3154">
                  <c:v>2.2320314687148679E-2</c:v>
                </c:pt>
                <c:pt idx="3155">
                  <c:v>2.2325813552975804E-2</c:v>
                </c:pt>
                <c:pt idx="3156">
                  <c:v>2.2331297844007114E-2</c:v>
                </c:pt>
                <c:pt idx="3157">
                  <c:v>2.233676756024261E-2</c:v>
                </c:pt>
                <c:pt idx="3158">
                  <c:v>2.2342222701844383E-2</c:v>
                </c:pt>
                <c:pt idx="3159">
                  <c:v>2.2347663268650342E-2</c:v>
                </c:pt>
                <c:pt idx="3160">
                  <c:v>2.2353089260822578E-2</c:v>
                </c:pt>
                <c:pt idx="3161">
                  <c:v>2.2358500678280047E-2</c:v>
                </c:pt>
                <c:pt idx="3162">
                  <c:v>2.23638975209417E-2</c:v>
                </c:pt>
                <c:pt idx="3163">
                  <c:v>2.2369279788807539E-2</c:v>
                </c:pt>
                <c:pt idx="3164">
                  <c:v>2.2374647482120702E-2</c:v>
                </c:pt>
                <c:pt idx="3165">
                  <c:v>2.2380000600557004E-2</c:v>
                </c:pt>
                <c:pt idx="3166">
                  <c:v>2.2385339144359584E-2</c:v>
                </c:pt>
                <c:pt idx="3167">
                  <c:v>2.2390663113366349E-2</c:v>
                </c:pt>
                <c:pt idx="3168">
                  <c:v>2.2395972507820439E-2</c:v>
                </c:pt>
                <c:pt idx="3169">
                  <c:v>2.2401267327235574E-2</c:v>
                </c:pt>
                <c:pt idx="3170">
                  <c:v>2.2406547572098034E-2</c:v>
                </c:pt>
                <c:pt idx="3171">
                  <c:v>2.2411813242245726E-2</c:v>
                </c:pt>
                <c:pt idx="3172">
                  <c:v>2.2417064337597603E-2</c:v>
                </c:pt>
                <c:pt idx="3173">
                  <c:v>2.2422300858234712E-2</c:v>
                </c:pt>
                <c:pt idx="3174">
                  <c:v>2.2427522804238098E-2</c:v>
                </c:pt>
                <c:pt idx="3175">
                  <c:v>2.2432730175364624E-2</c:v>
                </c:pt>
                <c:pt idx="3176">
                  <c:v>2.2437922971857427E-2</c:v>
                </c:pt>
                <c:pt idx="3177">
                  <c:v>2.2443101193554416E-2</c:v>
                </c:pt>
                <c:pt idx="3178">
                  <c:v>2.2448264840536636E-2</c:v>
                </c:pt>
                <c:pt idx="3179">
                  <c:v>2.2453413912723041E-2</c:v>
                </c:pt>
                <c:pt idx="3180">
                  <c:v>2.2458548410194679E-2</c:v>
                </c:pt>
                <c:pt idx="3181">
                  <c:v>2.2463668332951547E-2</c:v>
                </c:pt>
                <c:pt idx="3182">
                  <c:v>2.2468773680993648E-2</c:v>
                </c:pt>
                <c:pt idx="3183">
                  <c:v>2.2473864454239934E-2</c:v>
                </c:pt>
                <c:pt idx="3184">
                  <c:v>2.2478940652852497E-2</c:v>
                </c:pt>
                <c:pt idx="3185">
                  <c:v>2.2484002276507153E-2</c:v>
                </c:pt>
                <c:pt idx="3186">
                  <c:v>2.2489049325771227E-2</c:v>
                </c:pt>
                <c:pt idx="3187">
                  <c:v>2.2494081799996346E-2</c:v>
                </c:pt>
                <c:pt idx="3188">
                  <c:v>2.2499099699425651E-2</c:v>
                </c:pt>
                <c:pt idx="3189">
                  <c:v>2.2504103024383326E-2</c:v>
                </c:pt>
                <c:pt idx="3190">
                  <c:v>2.2509091774464141E-2</c:v>
                </c:pt>
                <c:pt idx="3191">
                  <c:v>2.2514065949830186E-2</c:v>
                </c:pt>
                <c:pt idx="3192">
                  <c:v>2.2519025550319371E-2</c:v>
                </c:pt>
                <c:pt idx="3193">
                  <c:v>2.2524675818703654E-2</c:v>
                </c:pt>
                <c:pt idx="3194">
                  <c:v>2.2529604187765395E-2</c:v>
                </c:pt>
                <c:pt idx="3195">
                  <c:v>2.2534517981950275E-2</c:v>
                </c:pt>
                <c:pt idx="3196">
                  <c:v>2.2539417201501433E-2</c:v>
                </c:pt>
                <c:pt idx="3197">
                  <c:v>2.2544301846175729E-2</c:v>
                </c:pt>
                <c:pt idx="3198">
                  <c:v>2.2549171916216304E-2</c:v>
                </c:pt>
                <c:pt idx="3199">
                  <c:v>2.255402741154211E-2</c:v>
                </c:pt>
                <c:pt idx="3200">
                  <c:v>2.2558868332072102E-2</c:v>
                </c:pt>
                <c:pt idx="3201">
                  <c:v>2.2563694677725232E-2</c:v>
                </c:pt>
                <c:pt idx="3202">
                  <c:v>2.2568506448744641E-2</c:v>
                </c:pt>
                <c:pt idx="3203">
                  <c:v>2.2573303645049281E-2</c:v>
                </c:pt>
                <c:pt idx="3204">
                  <c:v>2.257808626647706E-2</c:v>
                </c:pt>
                <c:pt idx="3205">
                  <c:v>2.2582854313271117E-2</c:v>
                </c:pt>
                <c:pt idx="3206">
                  <c:v>2.2587607785188313E-2</c:v>
                </c:pt>
                <c:pt idx="3207">
                  <c:v>2.2592346682471787E-2</c:v>
                </c:pt>
                <c:pt idx="3208">
                  <c:v>2.2601216303283822E-2</c:v>
                </c:pt>
                <c:pt idx="3209">
                  <c:v>2.2601780752732337E-2</c:v>
                </c:pt>
                <c:pt idx="3210">
                  <c:v>2.2606475925709413E-2</c:v>
                </c:pt>
                <c:pt idx="3211">
                  <c:v>2.2611156523890674E-2</c:v>
                </c:pt>
                <c:pt idx="3212">
                  <c:v>2.2615822547276121E-2</c:v>
                </c:pt>
                <c:pt idx="3213">
                  <c:v>2.2620473996108892E-2</c:v>
                </c:pt>
                <c:pt idx="3214">
                  <c:v>2.2625110869983756E-2</c:v>
                </c:pt>
                <c:pt idx="3215">
                  <c:v>2.2629733169143851E-2</c:v>
                </c:pt>
                <c:pt idx="3216">
                  <c:v>2.2634340893670224E-2</c:v>
                </c:pt>
                <c:pt idx="3217">
                  <c:v>2.263893404323869E-2</c:v>
                </c:pt>
                <c:pt idx="3218">
                  <c:v>2.2643512618173434E-2</c:v>
                </c:pt>
                <c:pt idx="3219">
                  <c:v>2.2648076618231316E-2</c:v>
                </c:pt>
                <c:pt idx="3220">
                  <c:v>2.2652626043736523E-2</c:v>
                </c:pt>
                <c:pt idx="3221">
                  <c:v>2.2657160894364869E-2</c:v>
                </c:pt>
                <c:pt idx="3222">
                  <c:v>2.2661681170116355E-2</c:v>
                </c:pt>
                <c:pt idx="3223">
                  <c:v>2.2666186871234117E-2</c:v>
                </c:pt>
                <c:pt idx="3224">
                  <c:v>2.2670677997637112E-2</c:v>
                </c:pt>
                <c:pt idx="3225">
                  <c:v>2.2675154549244292E-2</c:v>
                </c:pt>
                <c:pt idx="3226">
                  <c:v>2.2679616526055657E-2</c:v>
                </c:pt>
                <c:pt idx="3227">
                  <c:v>2.2684063928071208E-2</c:v>
                </c:pt>
                <c:pt idx="3228">
                  <c:v>2.268849675537199E-2</c:v>
                </c:pt>
                <c:pt idx="3229">
                  <c:v>2.2692915007795911E-2</c:v>
                </c:pt>
                <c:pt idx="3230">
                  <c:v>2.269731868558611E-2</c:v>
                </c:pt>
                <c:pt idx="3231">
                  <c:v>2.2701707788499448E-2</c:v>
                </c:pt>
                <c:pt idx="3232">
                  <c:v>2.270608231686011E-2</c:v>
                </c:pt>
                <c:pt idx="3233">
                  <c:v>2.2710442270181819E-2</c:v>
                </c:pt>
                <c:pt idx="3234">
                  <c:v>2.2714787648869805E-2</c:v>
                </c:pt>
                <c:pt idx="3235">
                  <c:v>2.2719118452843023E-2</c:v>
                </c:pt>
                <c:pt idx="3236">
                  <c:v>2.2723434681939381E-2</c:v>
                </c:pt>
                <c:pt idx="3237">
                  <c:v>2.2727736336239923E-2</c:v>
                </c:pt>
                <c:pt idx="3238">
                  <c:v>2.2732023415825697E-2</c:v>
                </c:pt>
                <c:pt idx="3239">
                  <c:v>2.2736295920696703E-2</c:v>
                </c:pt>
                <c:pt idx="3240">
                  <c:v>2.2740553850690848E-2</c:v>
                </c:pt>
                <c:pt idx="3241">
                  <c:v>2.2744797205970224E-2</c:v>
                </c:pt>
                <c:pt idx="3242">
                  <c:v>2.2749025986534832E-2</c:v>
                </c:pt>
                <c:pt idx="3243">
                  <c:v>2.2753240192303625E-2</c:v>
                </c:pt>
                <c:pt idx="3244">
                  <c:v>2.2757439823195558E-2</c:v>
                </c:pt>
                <c:pt idx="3245">
                  <c:v>2.2764237440813982E-2</c:v>
                </c:pt>
                <c:pt idx="3246">
                  <c:v>2.2768404277733193E-2</c:v>
                </c:pt>
                <c:pt idx="3247">
                  <c:v>2.2772556538154614E-2</c:v>
                </c:pt>
                <c:pt idx="3248">
                  <c:v>2.2776694222078252E-2</c:v>
                </c:pt>
                <c:pt idx="3249">
                  <c:v>2.278081732945007E-2</c:v>
                </c:pt>
                <c:pt idx="3250">
                  <c:v>2.2784925860378134E-2</c:v>
                </c:pt>
                <c:pt idx="3251">
                  <c:v>2.2789019814727366E-2</c:v>
                </c:pt>
                <c:pt idx="3252">
                  <c:v>2.2793099192605824E-2</c:v>
                </c:pt>
                <c:pt idx="3253">
                  <c:v>2.2797163994013513E-2</c:v>
                </c:pt>
                <c:pt idx="3254">
                  <c:v>2.2801214218923414E-2</c:v>
                </c:pt>
                <c:pt idx="3255">
                  <c:v>2.2805249867254483E-2</c:v>
                </c:pt>
                <c:pt idx="3256">
                  <c:v>2.2809270939087765E-2</c:v>
                </c:pt>
                <c:pt idx="3257">
                  <c:v>2.2813277434450278E-2</c:v>
                </c:pt>
                <c:pt idx="3258">
                  <c:v>2.2817549370376389E-2</c:v>
                </c:pt>
                <c:pt idx="3259">
                  <c:v>2.2821519969017379E-2</c:v>
                </c:pt>
                <c:pt idx="3260">
                  <c:v>2.2825475993186739E-2</c:v>
                </c:pt>
                <c:pt idx="3261">
                  <c:v>2.28294174422361E-2</c:v>
                </c:pt>
                <c:pt idx="3262">
                  <c:v>2.2833344316570692E-2</c:v>
                </c:pt>
                <c:pt idx="3263">
                  <c:v>2.2837256616271562E-2</c:v>
                </c:pt>
                <c:pt idx="3264">
                  <c:v>2.2841154341014525E-2</c:v>
                </c:pt>
                <c:pt idx="3265">
                  <c:v>2.2845037491042719E-2</c:v>
                </c:pt>
                <c:pt idx="3266">
                  <c:v>2.2848906066275099E-2</c:v>
                </c:pt>
                <c:pt idx="3267">
                  <c:v>2.285276006679271E-2</c:v>
                </c:pt>
                <c:pt idx="3268">
                  <c:v>2.2856599492595553E-2</c:v>
                </c:pt>
                <c:pt idx="3269">
                  <c:v>2.2860424343359442E-2</c:v>
                </c:pt>
                <c:pt idx="3270">
                  <c:v>2.2864234619408563E-2</c:v>
                </c:pt>
                <c:pt idx="3271">
                  <c:v>2.2868030320823962E-2</c:v>
                </c:pt>
                <c:pt idx="3272">
                  <c:v>2.2871811447281454E-2</c:v>
                </c:pt>
                <c:pt idx="3273">
                  <c:v>2.2875577999024177E-2</c:v>
                </c:pt>
                <c:pt idx="3274">
                  <c:v>2.2879329975971086E-2</c:v>
                </c:pt>
                <c:pt idx="3275">
                  <c:v>2.2883067378122179E-2</c:v>
                </c:pt>
                <c:pt idx="3276">
                  <c:v>2.2886790205477459E-2</c:v>
                </c:pt>
                <c:pt idx="3277">
                  <c:v>2.2890498458036923E-2</c:v>
                </c:pt>
                <c:pt idx="3278">
                  <c:v>2.2894192136043712E-2</c:v>
                </c:pt>
                <c:pt idx="3279">
                  <c:v>2.2897871239011547E-2</c:v>
                </c:pt>
                <c:pt idx="3280">
                  <c:v>2.2901535767102521E-2</c:v>
                </c:pt>
                <c:pt idx="3281">
                  <c:v>2.2905185720640819E-2</c:v>
                </c:pt>
                <c:pt idx="3282">
                  <c:v>2.290882109922121E-2</c:v>
                </c:pt>
                <c:pt idx="3283">
                  <c:v>2.2912441903005787E-2</c:v>
                </c:pt>
                <c:pt idx="3284">
                  <c:v>2.2916048131994549E-2</c:v>
                </c:pt>
                <c:pt idx="3285">
                  <c:v>2.2919639786349588E-2</c:v>
                </c:pt>
                <c:pt idx="3286">
                  <c:v>2.2923216865908813E-2</c:v>
                </c:pt>
                <c:pt idx="3287">
                  <c:v>2.2926779370429085E-2</c:v>
                </c:pt>
                <c:pt idx="3288">
                  <c:v>2.2930327300315634E-2</c:v>
                </c:pt>
                <c:pt idx="3289">
                  <c:v>2.2933860655487415E-2</c:v>
                </c:pt>
                <c:pt idx="3290">
                  <c:v>2.2937379435701288E-2</c:v>
                </c:pt>
                <c:pt idx="3291">
                  <c:v>2.2940883641119347E-2</c:v>
                </c:pt>
                <c:pt idx="3292">
                  <c:v>2.2944373271903684E-2</c:v>
                </c:pt>
                <c:pt idx="3293">
                  <c:v>2.2947848327730114E-2</c:v>
                </c:pt>
                <c:pt idx="3294">
                  <c:v>2.2951308808841775E-2</c:v>
                </c:pt>
                <c:pt idx="3295">
                  <c:v>2.2954754715157621E-2</c:v>
                </c:pt>
                <c:pt idx="3296">
                  <c:v>2.2958186046677653E-2</c:v>
                </c:pt>
                <c:pt idx="3297">
                  <c:v>2.2961602803320824E-2</c:v>
                </c:pt>
                <c:pt idx="3298">
                  <c:v>2.2965004985249227E-2</c:v>
                </c:pt>
                <c:pt idx="3299">
                  <c:v>2.2968392592300768E-2</c:v>
                </c:pt>
                <c:pt idx="3300">
                  <c:v>2.2971765624637541E-2</c:v>
                </c:pt>
                <c:pt idx="3301">
                  <c:v>2.29751240821785E-2</c:v>
                </c:pt>
                <c:pt idx="3302">
                  <c:v>2.2978467964842597E-2</c:v>
                </c:pt>
                <c:pt idx="3303">
                  <c:v>2.298179727271088E-2</c:v>
                </c:pt>
                <c:pt idx="3304">
                  <c:v>2.2985112005864394E-2</c:v>
                </c:pt>
                <c:pt idx="3305">
                  <c:v>2.2988412164060001E-2</c:v>
                </c:pt>
                <c:pt idx="3306">
                  <c:v>2.2991697747621886E-2</c:v>
                </c:pt>
                <c:pt idx="3307">
                  <c:v>2.2994968756387957E-2</c:v>
                </c:pt>
                <c:pt idx="3308">
                  <c:v>2.2998225190277166E-2</c:v>
                </c:pt>
                <c:pt idx="3309">
                  <c:v>2.3001467049289515E-2</c:v>
                </c:pt>
                <c:pt idx="3310">
                  <c:v>2.3004694333587095E-2</c:v>
                </c:pt>
                <c:pt idx="3311">
                  <c:v>2.3007907043007814E-2</c:v>
                </c:pt>
                <c:pt idx="3312">
                  <c:v>2.3011105177713764E-2</c:v>
                </c:pt>
                <c:pt idx="3313">
                  <c:v>2.3014288737542854E-2</c:v>
                </c:pt>
                <c:pt idx="3314">
                  <c:v>2.3017457722657175E-2</c:v>
                </c:pt>
                <c:pt idx="3315">
                  <c:v>2.3020612132975682E-2</c:v>
                </c:pt>
                <c:pt idx="3316">
                  <c:v>2.3023751968336281E-2</c:v>
                </c:pt>
                <c:pt idx="3317">
                  <c:v>2.3026877229063158E-2</c:v>
                </c:pt>
                <c:pt idx="3318">
                  <c:v>2.3029987914913175E-2</c:v>
                </c:pt>
                <c:pt idx="3319">
                  <c:v>2.303308402588633E-2</c:v>
                </c:pt>
                <c:pt idx="3320">
                  <c:v>2.3036165562144717E-2</c:v>
                </c:pt>
                <c:pt idx="3321">
                  <c:v>2.3039232523607289E-2</c:v>
                </c:pt>
                <c:pt idx="3322">
                  <c:v>2.3042284910274047E-2</c:v>
                </c:pt>
                <c:pt idx="3323">
                  <c:v>2.3045322721901851E-2</c:v>
                </c:pt>
                <c:pt idx="3324">
                  <c:v>2.3048345958895933E-2</c:v>
                </c:pt>
                <c:pt idx="3325">
                  <c:v>2.3051354621175246E-2</c:v>
                </c:pt>
                <c:pt idx="3326">
                  <c:v>2.3054348708496653E-2</c:v>
                </c:pt>
                <c:pt idx="3327">
                  <c:v>2.3057328221022244E-2</c:v>
                </c:pt>
                <c:pt idx="3328">
                  <c:v>2.3060293158914114E-2</c:v>
                </c:pt>
                <c:pt idx="3329">
                  <c:v>2.3063243521848076E-2</c:v>
                </c:pt>
                <c:pt idx="3330">
                  <c:v>2.3066179309905177E-2</c:v>
                </c:pt>
                <c:pt idx="3331">
                  <c:v>2.3069100523328556E-2</c:v>
                </c:pt>
                <c:pt idx="3332">
                  <c:v>2.3072007161794028E-2</c:v>
                </c:pt>
                <c:pt idx="3333">
                  <c:v>2.3074899225544732E-2</c:v>
                </c:pt>
                <c:pt idx="3334">
                  <c:v>2.3077776714418574E-2</c:v>
                </c:pt>
                <c:pt idx="3335">
                  <c:v>2.3080639628496602E-2</c:v>
                </c:pt>
                <c:pt idx="3336">
                  <c:v>2.3083487967778815E-2</c:v>
                </c:pt>
                <c:pt idx="3337">
                  <c:v>2.3086321732265214E-2</c:v>
                </c:pt>
                <c:pt idx="3338">
                  <c:v>2.3089140921712659E-2</c:v>
                </c:pt>
                <c:pt idx="3339">
                  <c:v>2.3091945536607428E-2</c:v>
                </c:pt>
                <c:pt idx="3340">
                  <c:v>2.3094735576625336E-2</c:v>
                </c:pt>
                <c:pt idx="3341">
                  <c:v>2.3097511041766383E-2</c:v>
                </c:pt>
                <c:pt idx="3342">
                  <c:v>2.3100271932111616E-2</c:v>
                </c:pt>
                <c:pt idx="3343">
                  <c:v>2.310301824774208E-2</c:v>
                </c:pt>
                <c:pt idx="3344">
                  <c:v>2.3105749988576729E-2</c:v>
                </c:pt>
                <c:pt idx="3345">
                  <c:v>2.3108467154372425E-2</c:v>
                </c:pt>
                <c:pt idx="3346">
                  <c:v>2.3111169745615445E-2</c:v>
                </c:pt>
                <c:pt idx="3347">
                  <c:v>2.3113857761819512E-2</c:v>
                </c:pt>
                <c:pt idx="3348">
                  <c:v>2.3116531203227764E-2</c:v>
                </c:pt>
                <c:pt idx="3349">
                  <c:v>2.3119190070002293E-2</c:v>
                </c:pt>
                <c:pt idx="3350">
                  <c:v>2.3121834361899962E-2</c:v>
                </c:pt>
                <c:pt idx="3351">
                  <c:v>2.3124464079001816E-2</c:v>
                </c:pt>
                <c:pt idx="3352">
                  <c:v>2.3127079221145763E-2</c:v>
                </c:pt>
                <c:pt idx="3353">
                  <c:v>2.3129679788493895E-2</c:v>
                </c:pt>
                <c:pt idx="3354">
                  <c:v>2.3132265781127259E-2</c:v>
                </c:pt>
                <c:pt idx="3355">
                  <c:v>2.3134837198883762E-2</c:v>
                </c:pt>
                <c:pt idx="3356">
                  <c:v>2.3137394041682358E-2</c:v>
                </c:pt>
                <c:pt idx="3357">
                  <c:v>2.3139936309847231E-2</c:v>
                </c:pt>
                <c:pt idx="3358">
                  <c:v>2.3142464003054197E-2</c:v>
                </c:pt>
                <c:pt idx="3359">
                  <c:v>2.3144977121546395E-2</c:v>
                </c:pt>
                <c:pt idx="3360">
                  <c:v>2.3147475665161732E-2</c:v>
                </c:pt>
                <c:pt idx="3361">
                  <c:v>2.31499596340623E-2</c:v>
                </c:pt>
                <c:pt idx="3362">
                  <c:v>2.3152429028167054E-2</c:v>
                </c:pt>
                <c:pt idx="3363">
                  <c:v>2.3154883847313901E-2</c:v>
                </c:pt>
                <c:pt idx="3364">
                  <c:v>2.3157324091583886E-2</c:v>
                </c:pt>
                <c:pt idx="3365">
                  <c:v>2.3159749761139103E-2</c:v>
                </c:pt>
                <c:pt idx="3366">
                  <c:v>2.3162160855898506E-2</c:v>
                </c:pt>
                <c:pt idx="3367">
                  <c:v>2.3164557375781047E-2</c:v>
                </c:pt>
                <c:pt idx="3368">
                  <c:v>2.3166939320948821E-2</c:v>
                </c:pt>
                <c:pt idx="3369">
                  <c:v>2.316930669107764E-2</c:v>
                </c:pt>
                <c:pt idx="3370">
                  <c:v>2.3171659486572738E-2</c:v>
                </c:pt>
                <c:pt idx="3371">
                  <c:v>2.317399770727202E-2</c:v>
                </c:pt>
                <c:pt idx="3372">
                  <c:v>2.3176321353013396E-2</c:v>
                </c:pt>
                <c:pt idx="3373">
                  <c:v>2.3178630423877911E-2</c:v>
                </c:pt>
                <c:pt idx="3374">
                  <c:v>2.3180924919865564E-2</c:v>
                </c:pt>
                <c:pt idx="3375">
                  <c:v>2.3183204841381588E-2</c:v>
                </c:pt>
                <c:pt idx="3376">
                  <c:v>2.3185470187858659E-2</c:v>
                </c:pt>
                <c:pt idx="3377">
                  <c:v>2.3187720959539915E-2</c:v>
                </c:pt>
                <c:pt idx="3378">
                  <c:v>2.3189957156263263E-2</c:v>
                </c:pt>
                <c:pt idx="3379">
                  <c:v>2.319217877835289E-2</c:v>
                </c:pt>
                <c:pt idx="3380">
                  <c:v>2.3194385825484609E-2</c:v>
                </c:pt>
                <c:pt idx="3381">
                  <c:v>2.3196578297739467E-2</c:v>
                </c:pt>
                <c:pt idx="3382">
                  <c:v>2.319875619544165E-2</c:v>
                </c:pt>
                <c:pt idx="3383">
                  <c:v>2.3200919518023833E-2</c:v>
                </c:pt>
                <c:pt idx="3384">
                  <c:v>2.3203068265972293E-2</c:v>
                </c:pt>
                <c:pt idx="3385">
                  <c:v>2.3205202438962846E-2</c:v>
                </c:pt>
                <c:pt idx="3386">
                  <c:v>2.3207322037238631E-2</c:v>
                </c:pt>
                <c:pt idx="3387">
                  <c:v>2.3209427060637555E-2</c:v>
                </c:pt>
                <c:pt idx="3388">
                  <c:v>2.3211517509078572E-2</c:v>
                </c:pt>
                <c:pt idx="3389">
                  <c:v>2.321359338280482E-2</c:v>
                </c:pt>
                <c:pt idx="3390">
                  <c:v>2.32156546818163E-2</c:v>
                </c:pt>
                <c:pt idx="3391">
                  <c:v>2.3217701405869873E-2</c:v>
                </c:pt>
                <c:pt idx="3392">
                  <c:v>2.3219733555046584E-2</c:v>
                </c:pt>
                <c:pt idx="3393">
                  <c:v>2.3221751129589574E-2</c:v>
                </c:pt>
                <c:pt idx="3394">
                  <c:v>2.3223754129174656E-2</c:v>
                </c:pt>
                <c:pt idx="3395">
                  <c:v>2.3225742553720785E-2</c:v>
                </c:pt>
                <c:pt idx="3396">
                  <c:v>2.3227716403633192E-2</c:v>
                </c:pt>
                <c:pt idx="3397">
                  <c:v>2.3229675678911876E-2</c:v>
                </c:pt>
                <c:pt idx="3398">
                  <c:v>2.3231620378989515E-2</c:v>
                </c:pt>
                <c:pt idx="3399">
                  <c:v>2.3233550504433431E-2</c:v>
                </c:pt>
                <c:pt idx="3400">
                  <c:v>2.3235466055162579E-2</c:v>
                </c:pt>
                <c:pt idx="3401">
                  <c:v>2.3237637409025957E-2</c:v>
                </c:pt>
                <c:pt idx="3402">
                  <c:v>2.3239521727841383E-2</c:v>
                </c:pt>
                <c:pt idx="3403">
                  <c:v>2.3241391471860995E-2</c:v>
                </c:pt>
                <c:pt idx="3404">
                  <c:v>2.3243246641003745E-2</c:v>
                </c:pt>
                <c:pt idx="3405">
                  <c:v>2.3245087235350681E-2</c:v>
                </c:pt>
                <c:pt idx="3406">
                  <c:v>2.3246913254820756E-2</c:v>
                </c:pt>
                <c:pt idx="3407">
                  <c:v>2.324872469941397E-2</c:v>
                </c:pt>
                <c:pt idx="3408">
                  <c:v>2.3250521569211369E-2</c:v>
                </c:pt>
                <c:pt idx="3409">
                  <c:v>2.3252303864293999E-2</c:v>
                </c:pt>
                <c:pt idx="3410">
                  <c:v>2.3254071584337677E-2</c:v>
                </c:pt>
                <c:pt idx="3411">
                  <c:v>2.3255824729747632E-2</c:v>
                </c:pt>
                <c:pt idx="3412">
                  <c:v>2.3257563300037587E-2</c:v>
                </c:pt>
                <c:pt idx="3413">
                  <c:v>2.3259287295936959E-2</c:v>
                </c:pt>
                <c:pt idx="3414">
                  <c:v>2.3260996716716331E-2</c:v>
                </c:pt>
                <c:pt idx="3415">
                  <c:v>2.3262691562618842E-2</c:v>
                </c:pt>
                <c:pt idx="3416">
                  <c:v>2.3264371833725539E-2</c:v>
                </c:pt>
                <c:pt idx="3417">
                  <c:v>2.326603753027956E-2</c:v>
                </c:pt>
                <c:pt idx="3418">
                  <c:v>2.3267688651470442E-2</c:v>
                </c:pt>
                <c:pt idx="3419">
                  <c:v>2.3269325198108648E-2</c:v>
                </c:pt>
                <c:pt idx="3420">
                  <c:v>2.3270947170032086E-2</c:v>
                </c:pt>
                <c:pt idx="3421">
                  <c:v>2.3272554566997616E-2</c:v>
                </c:pt>
                <c:pt idx="3422">
                  <c:v>2.3274147389086286E-2</c:v>
                </c:pt>
                <c:pt idx="3423">
                  <c:v>2.3275725636460187E-2</c:v>
                </c:pt>
                <c:pt idx="3424">
                  <c:v>2.3277289308957227E-2</c:v>
                </c:pt>
                <c:pt idx="3425">
                  <c:v>2.3278838406577407E-2</c:v>
                </c:pt>
                <c:pt idx="3426">
                  <c:v>2.3280372929320725E-2</c:v>
                </c:pt>
                <c:pt idx="3427">
                  <c:v>2.3281892877349275E-2</c:v>
                </c:pt>
                <c:pt idx="3428">
                  <c:v>2.3283398250257825E-2</c:v>
                </c:pt>
                <c:pt idx="3429">
                  <c:v>2.3284889048532653E-2</c:v>
                </c:pt>
                <c:pt idx="3430">
                  <c:v>2.3286365272011667E-2</c:v>
                </c:pt>
                <c:pt idx="3431">
                  <c:v>2.3287826920694865E-2</c:v>
                </c:pt>
                <c:pt idx="3432">
                  <c:v>2.3289273994501203E-2</c:v>
                </c:pt>
                <c:pt idx="3433">
                  <c:v>2.329070649343068E-2</c:v>
                </c:pt>
                <c:pt idx="3434">
                  <c:v>2.3292124417564342E-2</c:v>
                </c:pt>
                <c:pt idx="3435">
                  <c:v>2.329352776665905E-2</c:v>
                </c:pt>
                <c:pt idx="3436">
                  <c:v>2.329491654103899E-2</c:v>
                </c:pt>
                <c:pt idx="3437">
                  <c:v>2.3296290740704162E-2</c:v>
                </c:pt>
                <c:pt idx="3438">
                  <c:v>2.3297650365411426E-2</c:v>
                </c:pt>
                <c:pt idx="3439">
                  <c:v>2.3298995415322876E-2</c:v>
                </c:pt>
                <c:pt idx="3440">
                  <c:v>2.3300325890438511E-2</c:v>
                </c:pt>
                <c:pt idx="3441">
                  <c:v>2.3301641790515193E-2</c:v>
                </c:pt>
                <c:pt idx="3442">
                  <c:v>2.3302943116039199E-2</c:v>
                </c:pt>
                <c:pt idx="3443">
                  <c:v>2.3304229866443205E-2</c:v>
                </c:pt>
                <c:pt idx="3444">
                  <c:v>2.3305502042051396E-2</c:v>
                </c:pt>
                <c:pt idx="3445">
                  <c:v>2.3306759643025865E-2</c:v>
                </c:pt>
                <c:pt idx="3446">
                  <c:v>2.3308002669042427E-2</c:v>
                </c:pt>
                <c:pt idx="3447">
                  <c:v>2.3309231120182128E-2</c:v>
                </c:pt>
                <c:pt idx="3448">
                  <c:v>2.331044499660706E-2</c:v>
                </c:pt>
                <c:pt idx="3449">
                  <c:v>2.3311644297993039E-2</c:v>
                </c:pt>
                <c:pt idx="3450">
                  <c:v>2.3312829024745296E-2</c:v>
                </c:pt>
                <c:pt idx="3451">
                  <c:v>2.33139991764586E-2</c:v>
                </c:pt>
                <c:pt idx="3452">
                  <c:v>2.3315154753538181E-2</c:v>
                </c:pt>
                <c:pt idx="3453">
                  <c:v>2.3316295755740901E-2</c:v>
                </c:pt>
                <c:pt idx="3454">
                  <c:v>2.3317422182823622E-2</c:v>
                </c:pt>
                <c:pt idx="3455">
                  <c:v>2.3318534035353666E-2</c:v>
                </c:pt>
                <c:pt idx="3456">
                  <c:v>2.331963131300685E-2</c:v>
                </c:pt>
                <c:pt idx="3457">
                  <c:v>2.3320714015783173E-2</c:v>
                </c:pt>
                <c:pt idx="3458">
                  <c:v>2.3321782143682634E-2</c:v>
                </c:pt>
                <c:pt idx="3459">
                  <c:v>2.3322835696705235E-2</c:v>
                </c:pt>
                <c:pt idx="3460">
                  <c:v>2.3323874674932021E-2</c:v>
                </c:pt>
                <c:pt idx="3461">
                  <c:v>2.3324899078281947E-2</c:v>
                </c:pt>
                <c:pt idx="3462">
                  <c:v>2.3325908906917103E-2</c:v>
                </c:pt>
                <c:pt idx="3463">
                  <c:v>2.3326904160675399E-2</c:v>
                </c:pt>
                <c:pt idx="3464">
                  <c:v>2.3327884839556834E-2</c:v>
                </c:pt>
                <c:pt idx="3465">
                  <c:v>2.3328850943561408E-2</c:v>
                </c:pt>
                <c:pt idx="3466">
                  <c:v>2.3329802472608074E-2</c:v>
                </c:pt>
                <c:pt idx="3467">
                  <c:v>2.3330739427102065E-2</c:v>
                </c:pt>
                <c:pt idx="3468">
                  <c:v>2.3331661806557102E-2</c:v>
                </c:pt>
                <c:pt idx="3469">
                  <c:v>2.3332569611135279E-2</c:v>
                </c:pt>
                <c:pt idx="3470">
                  <c:v>2.3333462841079733E-2</c:v>
                </c:pt>
                <c:pt idx="3471">
                  <c:v>2.3334341495985234E-2</c:v>
                </c:pt>
                <c:pt idx="3472">
                  <c:v>2.3335205576175966E-2</c:v>
                </c:pt>
                <c:pt idx="3473">
                  <c:v>2.3336055081408791E-2</c:v>
                </c:pt>
                <c:pt idx="3474">
                  <c:v>2.3336890011926847E-2</c:v>
                </c:pt>
                <c:pt idx="3475">
                  <c:v>2.3337710367405951E-2</c:v>
                </c:pt>
                <c:pt idx="3476">
                  <c:v>2.3338516148089239E-2</c:v>
                </c:pt>
                <c:pt idx="3477">
                  <c:v>2.3339307354057759E-2</c:v>
                </c:pt>
                <c:pt idx="3478">
                  <c:v>2.3340083985149418E-2</c:v>
                </c:pt>
                <c:pt idx="3479">
                  <c:v>2.3340846041364216E-2</c:v>
                </c:pt>
                <c:pt idx="3480">
                  <c:v>2.3341593522864246E-2</c:v>
                </c:pt>
                <c:pt idx="3481">
                  <c:v>2.3342326429244276E-2</c:v>
                </c:pt>
                <c:pt idx="3482">
                  <c:v>2.3343044760909537E-2</c:v>
                </c:pt>
                <c:pt idx="3483">
                  <c:v>2.3343748517778984E-2</c:v>
                </c:pt>
                <c:pt idx="3484">
                  <c:v>2.334443769977157E-2</c:v>
                </c:pt>
                <c:pt idx="3485">
                  <c:v>2.3345112306968341E-2</c:v>
                </c:pt>
                <c:pt idx="3486">
                  <c:v>2.3345772339207205E-2</c:v>
                </c:pt>
                <c:pt idx="3487">
                  <c:v>2.33464177967313E-2</c:v>
                </c:pt>
                <c:pt idx="3488">
                  <c:v>2.3347048679378535E-2</c:v>
                </c:pt>
                <c:pt idx="3489">
                  <c:v>2.3347664987148908E-2</c:v>
                </c:pt>
                <c:pt idx="3490">
                  <c:v>2.3348266720123467E-2</c:v>
                </c:pt>
                <c:pt idx="3491">
                  <c:v>2.3348853878059073E-2</c:v>
                </c:pt>
                <c:pt idx="3492">
                  <c:v>2.3349426461442002E-2</c:v>
                </c:pt>
                <c:pt idx="3493">
                  <c:v>2.3349984469785978E-2</c:v>
                </c:pt>
                <c:pt idx="3494">
                  <c:v>2.3350527903253093E-2</c:v>
                </c:pt>
                <c:pt idx="3495">
                  <c:v>2.3351056762086486E-2</c:v>
                </c:pt>
                <c:pt idx="3496">
                  <c:v>2.3351571045961972E-2</c:v>
                </c:pt>
                <c:pt idx="3497">
                  <c:v>2.3352070754960597E-2</c:v>
                </c:pt>
                <c:pt idx="3498">
                  <c:v>2.3352555889001314E-2</c:v>
                </c:pt>
                <c:pt idx="3499">
                  <c:v>2.3353026448408309E-2</c:v>
                </c:pt>
                <c:pt idx="3500">
                  <c:v>2.3353482432857398E-2</c:v>
                </c:pt>
                <c:pt idx="3501">
                  <c:v>2.3353923842510671E-2</c:v>
                </c:pt>
                <c:pt idx="3502">
                  <c:v>2.3354350677287083E-2</c:v>
                </c:pt>
                <c:pt idx="3503">
                  <c:v>2.3354762937267681E-2</c:v>
                </c:pt>
                <c:pt idx="3504">
                  <c:v>2.3355160622290372E-2</c:v>
                </c:pt>
                <c:pt idx="3505">
                  <c:v>2.3355597272906037E-2</c:v>
                </c:pt>
                <c:pt idx="3506">
                  <c:v>2.3355963726177098E-2</c:v>
                </c:pt>
                <c:pt idx="3507">
                  <c:v>2.3356315604571298E-2</c:v>
                </c:pt>
                <c:pt idx="3508">
                  <c:v>2.3356652908088638E-2</c:v>
                </c:pt>
                <c:pt idx="3509">
                  <c:v>2.3356975636891208E-2</c:v>
                </c:pt>
                <c:pt idx="3510">
                  <c:v>2.3357283790735872E-2</c:v>
                </c:pt>
                <c:pt idx="3511">
                  <c:v>2.3357577369703675E-2</c:v>
                </c:pt>
                <c:pt idx="3512">
                  <c:v>2.3357856373956709E-2</c:v>
                </c:pt>
                <c:pt idx="3513">
                  <c:v>2.3358120803332882E-2</c:v>
                </c:pt>
                <c:pt idx="3514">
                  <c:v>2.3358370657832195E-2</c:v>
                </c:pt>
                <c:pt idx="3515">
                  <c:v>2.3358605937616739E-2</c:v>
                </c:pt>
                <c:pt idx="3516">
                  <c:v>2.3358826642362329E-2</c:v>
                </c:pt>
                <c:pt idx="3517">
                  <c:v>2.3359032772231059E-2</c:v>
                </c:pt>
                <c:pt idx="3518">
                  <c:v>2.3359224327466066E-2</c:v>
                </c:pt>
                <c:pt idx="3519">
                  <c:v>2.3362439029312343E-2</c:v>
                </c:pt>
                <c:pt idx="3520">
                  <c:v>2.3359563713143405E-2</c:v>
                </c:pt>
                <c:pt idx="3521">
                  <c:v>2.335971154374783E-2</c:v>
                </c:pt>
                <c:pt idx="3522">
                  <c:v>2.3359844799475393E-2</c:v>
                </c:pt>
                <c:pt idx="3523">
                  <c:v>2.3359963480326096E-2</c:v>
                </c:pt>
                <c:pt idx="3524">
                  <c:v>2.336006758646203E-2</c:v>
                </c:pt>
                <c:pt idx="3525">
                  <c:v>2.3360157117559011E-2</c:v>
                </c:pt>
                <c:pt idx="3526">
                  <c:v>2.3360232074022269E-2</c:v>
                </c:pt>
                <c:pt idx="3527">
                  <c:v>2.3360292455446574E-2</c:v>
                </c:pt>
                <c:pt idx="3528">
                  <c:v>2.3360338261994018E-2</c:v>
                </c:pt>
                <c:pt idx="3529">
                  <c:v>2.336036949390774E-2</c:v>
                </c:pt>
                <c:pt idx="3530">
                  <c:v>2.3360386151025647E-2</c:v>
                </c:pt>
                <c:pt idx="3531">
                  <c:v>#N/A</c:v>
                </c:pt>
                <c:pt idx="3532">
                  <c:v>#N/A</c:v>
                </c:pt>
                <c:pt idx="3533">
                  <c:v>#N/A</c:v>
                </c:pt>
              </c:numCache>
            </c:numRef>
          </c:val>
          <c:smooth val="0"/>
        </c:ser>
        <c:dLbls>
          <c:showLegendKey val="0"/>
          <c:showVal val="0"/>
          <c:showCatName val="0"/>
          <c:showSerName val="0"/>
          <c:showPercent val="0"/>
          <c:showBubbleSize val="0"/>
        </c:dLbls>
        <c:marker val="1"/>
        <c:smooth val="0"/>
        <c:axId val="71122304"/>
        <c:axId val="71157248"/>
      </c:lineChart>
      <c:dateAx>
        <c:axId val="71122304"/>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71157248"/>
        <c:crosses val="autoZero"/>
        <c:auto val="1"/>
        <c:lblOffset val="100"/>
        <c:baseTimeUnit val="days"/>
        <c:majorUnit val="3"/>
        <c:majorTimeUnit val="months"/>
      </c:dateAx>
      <c:valAx>
        <c:axId val="71157248"/>
        <c:scaling>
          <c:orientation val="minMax"/>
          <c:max val="1.7000000000000001E-2"/>
          <c:min val="6.0000000000000001E-3"/>
        </c:scaling>
        <c:delete val="0"/>
        <c:axPos val="l"/>
        <c:majorGridlines/>
        <c:numFmt formatCode="0.00%" sourceLinked="0"/>
        <c:majorTickMark val="out"/>
        <c:minorTickMark val="none"/>
        <c:tickLblPos val="nextTo"/>
        <c:crossAx val="71122304"/>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(3)'!$Z$18</c:f>
              <c:strCache>
                <c:ptCount val="1"/>
                <c:pt idx="0">
                  <c:v>3M Fwd</c:v>
                </c:pt>
              </c:strCache>
            </c:strRef>
          </c:tx>
          <c:marker>
            <c:symbol val="none"/>
          </c:marker>
          <c:cat>
            <c:numRef>
              <c:f>'Monitor (3)'!$Y$19:$Y$3552</c:f>
              <c:numCache>
                <c:formatCode>ddd\,\ dd\-mmm\-yyyy</c:formatCode>
                <c:ptCount val="3534"/>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pt idx="260">
                  <c:v>42556</c:v>
                </c:pt>
                <c:pt idx="261">
                  <c:v>42557</c:v>
                </c:pt>
                <c:pt idx="262">
                  <c:v>42558</c:v>
                </c:pt>
                <c:pt idx="263">
                  <c:v>42559</c:v>
                </c:pt>
                <c:pt idx="264">
                  <c:v>42562</c:v>
                </c:pt>
                <c:pt idx="265">
                  <c:v>42563</c:v>
                </c:pt>
                <c:pt idx="266">
                  <c:v>42564</c:v>
                </c:pt>
                <c:pt idx="267">
                  <c:v>42565</c:v>
                </c:pt>
                <c:pt idx="268">
                  <c:v>42566</c:v>
                </c:pt>
                <c:pt idx="269">
                  <c:v>42569</c:v>
                </c:pt>
                <c:pt idx="270">
                  <c:v>42570</c:v>
                </c:pt>
                <c:pt idx="271">
                  <c:v>42571</c:v>
                </c:pt>
                <c:pt idx="272">
                  <c:v>42572</c:v>
                </c:pt>
                <c:pt idx="273">
                  <c:v>42573</c:v>
                </c:pt>
                <c:pt idx="274">
                  <c:v>42576</c:v>
                </c:pt>
                <c:pt idx="275">
                  <c:v>42577</c:v>
                </c:pt>
                <c:pt idx="276">
                  <c:v>42578</c:v>
                </c:pt>
                <c:pt idx="277">
                  <c:v>42579</c:v>
                </c:pt>
                <c:pt idx="278">
                  <c:v>42580</c:v>
                </c:pt>
                <c:pt idx="279">
                  <c:v>42583</c:v>
                </c:pt>
                <c:pt idx="280">
                  <c:v>42584</c:v>
                </c:pt>
                <c:pt idx="281">
                  <c:v>42585</c:v>
                </c:pt>
                <c:pt idx="282">
                  <c:v>42586</c:v>
                </c:pt>
                <c:pt idx="283">
                  <c:v>42587</c:v>
                </c:pt>
                <c:pt idx="284">
                  <c:v>42590</c:v>
                </c:pt>
                <c:pt idx="285">
                  <c:v>42591</c:v>
                </c:pt>
                <c:pt idx="286">
                  <c:v>42592</c:v>
                </c:pt>
                <c:pt idx="287">
                  <c:v>42593</c:v>
                </c:pt>
                <c:pt idx="288">
                  <c:v>42594</c:v>
                </c:pt>
                <c:pt idx="289">
                  <c:v>42597</c:v>
                </c:pt>
                <c:pt idx="290">
                  <c:v>42598</c:v>
                </c:pt>
                <c:pt idx="291">
                  <c:v>42599</c:v>
                </c:pt>
                <c:pt idx="292">
                  <c:v>42600</c:v>
                </c:pt>
                <c:pt idx="293">
                  <c:v>42601</c:v>
                </c:pt>
                <c:pt idx="294">
                  <c:v>42604</c:v>
                </c:pt>
                <c:pt idx="295">
                  <c:v>42605</c:v>
                </c:pt>
                <c:pt idx="296">
                  <c:v>42606</c:v>
                </c:pt>
                <c:pt idx="297">
                  <c:v>42607</c:v>
                </c:pt>
                <c:pt idx="298">
                  <c:v>42608</c:v>
                </c:pt>
                <c:pt idx="299">
                  <c:v>42612</c:v>
                </c:pt>
                <c:pt idx="300">
                  <c:v>42613</c:v>
                </c:pt>
                <c:pt idx="301">
                  <c:v>42614</c:v>
                </c:pt>
                <c:pt idx="302">
                  <c:v>42615</c:v>
                </c:pt>
                <c:pt idx="303">
                  <c:v>42618</c:v>
                </c:pt>
                <c:pt idx="304">
                  <c:v>42619</c:v>
                </c:pt>
                <c:pt idx="305">
                  <c:v>42620</c:v>
                </c:pt>
                <c:pt idx="306">
                  <c:v>42621</c:v>
                </c:pt>
                <c:pt idx="307">
                  <c:v>42622</c:v>
                </c:pt>
                <c:pt idx="308">
                  <c:v>42625</c:v>
                </c:pt>
                <c:pt idx="309">
                  <c:v>42626</c:v>
                </c:pt>
                <c:pt idx="310">
                  <c:v>42627</c:v>
                </c:pt>
                <c:pt idx="311">
                  <c:v>42628</c:v>
                </c:pt>
                <c:pt idx="312">
                  <c:v>42629</c:v>
                </c:pt>
                <c:pt idx="313">
                  <c:v>42632</c:v>
                </c:pt>
                <c:pt idx="314">
                  <c:v>42633</c:v>
                </c:pt>
                <c:pt idx="315">
                  <c:v>42634</c:v>
                </c:pt>
                <c:pt idx="316">
                  <c:v>42635</c:v>
                </c:pt>
                <c:pt idx="317">
                  <c:v>42636</c:v>
                </c:pt>
                <c:pt idx="318">
                  <c:v>42639</c:v>
                </c:pt>
                <c:pt idx="319">
                  <c:v>42640</c:v>
                </c:pt>
                <c:pt idx="320">
                  <c:v>42641</c:v>
                </c:pt>
                <c:pt idx="321">
                  <c:v>42642</c:v>
                </c:pt>
                <c:pt idx="322">
                  <c:v>42643</c:v>
                </c:pt>
                <c:pt idx="323">
                  <c:v>42646</c:v>
                </c:pt>
                <c:pt idx="324">
                  <c:v>42647</c:v>
                </c:pt>
                <c:pt idx="325">
                  <c:v>42648</c:v>
                </c:pt>
                <c:pt idx="326">
                  <c:v>42649</c:v>
                </c:pt>
                <c:pt idx="327">
                  <c:v>42650</c:v>
                </c:pt>
                <c:pt idx="328">
                  <c:v>42653</c:v>
                </c:pt>
                <c:pt idx="329">
                  <c:v>42654</c:v>
                </c:pt>
                <c:pt idx="330">
                  <c:v>42655</c:v>
                </c:pt>
                <c:pt idx="331">
                  <c:v>42656</c:v>
                </c:pt>
                <c:pt idx="332">
                  <c:v>42657</c:v>
                </c:pt>
                <c:pt idx="333">
                  <c:v>42660</c:v>
                </c:pt>
                <c:pt idx="334">
                  <c:v>42661</c:v>
                </c:pt>
                <c:pt idx="335">
                  <c:v>42662</c:v>
                </c:pt>
                <c:pt idx="336">
                  <c:v>42663</c:v>
                </c:pt>
                <c:pt idx="337">
                  <c:v>42664</c:v>
                </c:pt>
                <c:pt idx="338">
                  <c:v>42667</c:v>
                </c:pt>
                <c:pt idx="339">
                  <c:v>42668</c:v>
                </c:pt>
                <c:pt idx="340">
                  <c:v>42669</c:v>
                </c:pt>
                <c:pt idx="341">
                  <c:v>42670</c:v>
                </c:pt>
                <c:pt idx="342">
                  <c:v>42671</c:v>
                </c:pt>
                <c:pt idx="343">
                  <c:v>42674</c:v>
                </c:pt>
                <c:pt idx="344">
                  <c:v>42675</c:v>
                </c:pt>
                <c:pt idx="345">
                  <c:v>42676</c:v>
                </c:pt>
                <c:pt idx="346">
                  <c:v>42677</c:v>
                </c:pt>
                <c:pt idx="347">
                  <c:v>42678</c:v>
                </c:pt>
                <c:pt idx="348">
                  <c:v>42681</c:v>
                </c:pt>
                <c:pt idx="349">
                  <c:v>42682</c:v>
                </c:pt>
                <c:pt idx="350">
                  <c:v>42683</c:v>
                </c:pt>
                <c:pt idx="351">
                  <c:v>42684</c:v>
                </c:pt>
                <c:pt idx="352">
                  <c:v>42685</c:v>
                </c:pt>
                <c:pt idx="353">
                  <c:v>42688</c:v>
                </c:pt>
                <c:pt idx="354">
                  <c:v>42689</c:v>
                </c:pt>
                <c:pt idx="355">
                  <c:v>42690</c:v>
                </c:pt>
                <c:pt idx="356">
                  <c:v>42691</c:v>
                </c:pt>
                <c:pt idx="357">
                  <c:v>42692</c:v>
                </c:pt>
                <c:pt idx="358">
                  <c:v>42695</c:v>
                </c:pt>
                <c:pt idx="359">
                  <c:v>42696</c:v>
                </c:pt>
                <c:pt idx="360">
                  <c:v>42697</c:v>
                </c:pt>
                <c:pt idx="361">
                  <c:v>42698</c:v>
                </c:pt>
                <c:pt idx="362">
                  <c:v>42699</c:v>
                </c:pt>
                <c:pt idx="363">
                  <c:v>42702</c:v>
                </c:pt>
                <c:pt idx="364">
                  <c:v>42703</c:v>
                </c:pt>
                <c:pt idx="365">
                  <c:v>42704</c:v>
                </c:pt>
                <c:pt idx="366">
                  <c:v>42705</c:v>
                </c:pt>
                <c:pt idx="367">
                  <c:v>42706</c:v>
                </c:pt>
                <c:pt idx="368">
                  <c:v>42709</c:v>
                </c:pt>
                <c:pt idx="369">
                  <c:v>42710</c:v>
                </c:pt>
                <c:pt idx="370">
                  <c:v>42711</c:v>
                </c:pt>
                <c:pt idx="371">
                  <c:v>42712</c:v>
                </c:pt>
                <c:pt idx="372">
                  <c:v>42713</c:v>
                </c:pt>
                <c:pt idx="373">
                  <c:v>42716</c:v>
                </c:pt>
                <c:pt idx="374">
                  <c:v>42717</c:v>
                </c:pt>
                <c:pt idx="375">
                  <c:v>42718</c:v>
                </c:pt>
                <c:pt idx="376">
                  <c:v>42719</c:v>
                </c:pt>
                <c:pt idx="377">
                  <c:v>42720</c:v>
                </c:pt>
                <c:pt idx="378">
                  <c:v>42723</c:v>
                </c:pt>
                <c:pt idx="379">
                  <c:v>42724</c:v>
                </c:pt>
                <c:pt idx="380">
                  <c:v>42725</c:v>
                </c:pt>
                <c:pt idx="381">
                  <c:v>42726</c:v>
                </c:pt>
                <c:pt idx="382">
                  <c:v>42727</c:v>
                </c:pt>
                <c:pt idx="383">
                  <c:v>42732</c:v>
                </c:pt>
                <c:pt idx="384">
                  <c:v>42733</c:v>
                </c:pt>
                <c:pt idx="385">
                  <c:v>42734</c:v>
                </c:pt>
                <c:pt idx="386">
                  <c:v>42738</c:v>
                </c:pt>
                <c:pt idx="387">
                  <c:v>42739</c:v>
                </c:pt>
                <c:pt idx="388">
                  <c:v>42740</c:v>
                </c:pt>
                <c:pt idx="389">
                  <c:v>42741</c:v>
                </c:pt>
                <c:pt idx="390">
                  <c:v>42744</c:v>
                </c:pt>
                <c:pt idx="391">
                  <c:v>42745</c:v>
                </c:pt>
                <c:pt idx="392">
                  <c:v>42746</c:v>
                </c:pt>
                <c:pt idx="393">
                  <c:v>42747</c:v>
                </c:pt>
                <c:pt idx="394">
                  <c:v>42748</c:v>
                </c:pt>
                <c:pt idx="395">
                  <c:v>42751</c:v>
                </c:pt>
                <c:pt idx="396">
                  <c:v>42752</c:v>
                </c:pt>
                <c:pt idx="397">
                  <c:v>42753</c:v>
                </c:pt>
                <c:pt idx="398">
                  <c:v>42754</c:v>
                </c:pt>
                <c:pt idx="399">
                  <c:v>42755</c:v>
                </c:pt>
                <c:pt idx="400">
                  <c:v>42758</c:v>
                </c:pt>
                <c:pt idx="401">
                  <c:v>42759</c:v>
                </c:pt>
                <c:pt idx="402">
                  <c:v>42760</c:v>
                </c:pt>
                <c:pt idx="403">
                  <c:v>42761</c:v>
                </c:pt>
                <c:pt idx="404">
                  <c:v>42762</c:v>
                </c:pt>
                <c:pt idx="405">
                  <c:v>42765</c:v>
                </c:pt>
                <c:pt idx="406">
                  <c:v>42766</c:v>
                </c:pt>
                <c:pt idx="407">
                  <c:v>42767</c:v>
                </c:pt>
                <c:pt idx="408">
                  <c:v>42768</c:v>
                </c:pt>
                <c:pt idx="409">
                  <c:v>42769</c:v>
                </c:pt>
                <c:pt idx="410">
                  <c:v>42772</c:v>
                </c:pt>
                <c:pt idx="411">
                  <c:v>42773</c:v>
                </c:pt>
                <c:pt idx="412">
                  <c:v>42774</c:v>
                </c:pt>
                <c:pt idx="413">
                  <c:v>42775</c:v>
                </c:pt>
                <c:pt idx="414">
                  <c:v>42776</c:v>
                </c:pt>
                <c:pt idx="415">
                  <c:v>42779</c:v>
                </c:pt>
                <c:pt idx="416">
                  <c:v>42780</c:v>
                </c:pt>
                <c:pt idx="417">
                  <c:v>42781</c:v>
                </c:pt>
                <c:pt idx="418">
                  <c:v>42782</c:v>
                </c:pt>
                <c:pt idx="419">
                  <c:v>42783</c:v>
                </c:pt>
                <c:pt idx="420">
                  <c:v>42786</c:v>
                </c:pt>
                <c:pt idx="421">
                  <c:v>42787</c:v>
                </c:pt>
                <c:pt idx="422">
                  <c:v>42788</c:v>
                </c:pt>
                <c:pt idx="423">
                  <c:v>42789</c:v>
                </c:pt>
                <c:pt idx="424">
                  <c:v>42790</c:v>
                </c:pt>
                <c:pt idx="425">
                  <c:v>42793</c:v>
                </c:pt>
                <c:pt idx="426">
                  <c:v>42794</c:v>
                </c:pt>
                <c:pt idx="427">
                  <c:v>42795</c:v>
                </c:pt>
                <c:pt idx="428">
                  <c:v>42796</c:v>
                </c:pt>
                <c:pt idx="429">
                  <c:v>42797</c:v>
                </c:pt>
                <c:pt idx="430">
                  <c:v>42800</c:v>
                </c:pt>
                <c:pt idx="431">
                  <c:v>42801</c:v>
                </c:pt>
                <c:pt idx="432">
                  <c:v>42802</c:v>
                </c:pt>
                <c:pt idx="433">
                  <c:v>42803</c:v>
                </c:pt>
                <c:pt idx="434">
                  <c:v>42804</c:v>
                </c:pt>
                <c:pt idx="435">
                  <c:v>42807</c:v>
                </c:pt>
                <c:pt idx="436">
                  <c:v>42808</c:v>
                </c:pt>
                <c:pt idx="437">
                  <c:v>42809</c:v>
                </c:pt>
                <c:pt idx="438">
                  <c:v>42810</c:v>
                </c:pt>
                <c:pt idx="439">
                  <c:v>42811</c:v>
                </c:pt>
                <c:pt idx="440">
                  <c:v>42814</c:v>
                </c:pt>
                <c:pt idx="441">
                  <c:v>42815</c:v>
                </c:pt>
                <c:pt idx="442">
                  <c:v>42816</c:v>
                </c:pt>
                <c:pt idx="443">
                  <c:v>42817</c:v>
                </c:pt>
                <c:pt idx="444">
                  <c:v>42818</c:v>
                </c:pt>
                <c:pt idx="445">
                  <c:v>42821</c:v>
                </c:pt>
                <c:pt idx="446">
                  <c:v>42822</c:v>
                </c:pt>
                <c:pt idx="447">
                  <c:v>42823</c:v>
                </c:pt>
                <c:pt idx="448">
                  <c:v>42824</c:v>
                </c:pt>
                <c:pt idx="449">
                  <c:v>42825</c:v>
                </c:pt>
                <c:pt idx="450">
                  <c:v>42828</c:v>
                </c:pt>
                <c:pt idx="451">
                  <c:v>42829</c:v>
                </c:pt>
                <c:pt idx="452">
                  <c:v>42830</c:v>
                </c:pt>
                <c:pt idx="453">
                  <c:v>42831</c:v>
                </c:pt>
                <c:pt idx="454">
                  <c:v>42832</c:v>
                </c:pt>
                <c:pt idx="455">
                  <c:v>42835</c:v>
                </c:pt>
                <c:pt idx="456">
                  <c:v>42836</c:v>
                </c:pt>
                <c:pt idx="457">
                  <c:v>42837</c:v>
                </c:pt>
                <c:pt idx="458">
                  <c:v>42838</c:v>
                </c:pt>
                <c:pt idx="459">
                  <c:v>42843</c:v>
                </c:pt>
                <c:pt idx="460">
                  <c:v>42844</c:v>
                </c:pt>
                <c:pt idx="461">
                  <c:v>42845</c:v>
                </c:pt>
                <c:pt idx="462">
                  <c:v>42846</c:v>
                </c:pt>
                <c:pt idx="463">
                  <c:v>42849</c:v>
                </c:pt>
                <c:pt idx="464">
                  <c:v>42850</c:v>
                </c:pt>
                <c:pt idx="465">
                  <c:v>42851</c:v>
                </c:pt>
                <c:pt idx="466">
                  <c:v>42852</c:v>
                </c:pt>
                <c:pt idx="467">
                  <c:v>42853</c:v>
                </c:pt>
                <c:pt idx="468">
                  <c:v>42857</c:v>
                </c:pt>
                <c:pt idx="469">
                  <c:v>42858</c:v>
                </c:pt>
                <c:pt idx="470">
                  <c:v>42859</c:v>
                </c:pt>
                <c:pt idx="471">
                  <c:v>42860</c:v>
                </c:pt>
                <c:pt idx="472">
                  <c:v>42863</c:v>
                </c:pt>
                <c:pt idx="473">
                  <c:v>42864</c:v>
                </c:pt>
                <c:pt idx="474">
                  <c:v>42865</c:v>
                </c:pt>
                <c:pt idx="475">
                  <c:v>42866</c:v>
                </c:pt>
                <c:pt idx="476">
                  <c:v>42867</c:v>
                </c:pt>
                <c:pt idx="477">
                  <c:v>42870</c:v>
                </c:pt>
                <c:pt idx="478">
                  <c:v>42871</c:v>
                </c:pt>
                <c:pt idx="479">
                  <c:v>42872</c:v>
                </c:pt>
                <c:pt idx="480">
                  <c:v>42873</c:v>
                </c:pt>
                <c:pt idx="481">
                  <c:v>42874</c:v>
                </c:pt>
                <c:pt idx="482">
                  <c:v>42877</c:v>
                </c:pt>
                <c:pt idx="483">
                  <c:v>42878</c:v>
                </c:pt>
                <c:pt idx="484">
                  <c:v>42879</c:v>
                </c:pt>
                <c:pt idx="485">
                  <c:v>42880</c:v>
                </c:pt>
                <c:pt idx="486">
                  <c:v>42881</c:v>
                </c:pt>
                <c:pt idx="487">
                  <c:v>42885</c:v>
                </c:pt>
                <c:pt idx="488">
                  <c:v>42886</c:v>
                </c:pt>
                <c:pt idx="489">
                  <c:v>42887</c:v>
                </c:pt>
                <c:pt idx="490">
                  <c:v>42888</c:v>
                </c:pt>
                <c:pt idx="491">
                  <c:v>42891</c:v>
                </c:pt>
                <c:pt idx="492">
                  <c:v>42892</c:v>
                </c:pt>
                <c:pt idx="493">
                  <c:v>42893</c:v>
                </c:pt>
                <c:pt idx="494">
                  <c:v>42894</c:v>
                </c:pt>
                <c:pt idx="495">
                  <c:v>42895</c:v>
                </c:pt>
                <c:pt idx="496">
                  <c:v>42898</c:v>
                </c:pt>
                <c:pt idx="497">
                  <c:v>42899</c:v>
                </c:pt>
                <c:pt idx="498">
                  <c:v>42900</c:v>
                </c:pt>
                <c:pt idx="499">
                  <c:v>42901</c:v>
                </c:pt>
                <c:pt idx="500">
                  <c:v>42902</c:v>
                </c:pt>
                <c:pt idx="501">
                  <c:v>42905</c:v>
                </c:pt>
                <c:pt idx="502">
                  <c:v>42906</c:v>
                </c:pt>
                <c:pt idx="503">
                  <c:v>42907</c:v>
                </c:pt>
                <c:pt idx="504">
                  <c:v>42908</c:v>
                </c:pt>
                <c:pt idx="505">
                  <c:v>42909</c:v>
                </c:pt>
                <c:pt idx="506">
                  <c:v>42912</c:v>
                </c:pt>
                <c:pt idx="507">
                  <c:v>42913</c:v>
                </c:pt>
                <c:pt idx="508">
                  <c:v>42914</c:v>
                </c:pt>
                <c:pt idx="509">
                  <c:v>42915</c:v>
                </c:pt>
                <c:pt idx="510">
                  <c:v>42916</c:v>
                </c:pt>
                <c:pt idx="511">
                  <c:v>42919</c:v>
                </c:pt>
                <c:pt idx="512">
                  <c:v>42920</c:v>
                </c:pt>
                <c:pt idx="513">
                  <c:v>42921</c:v>
                </c:pt>
                <c:pt idx="514">
                  <c:v>42922</c:v>
                </c:pt>
                <c:pt idx="515">
                  <c:v>42923</c:v>
                </c:pt>
                <c:pt idx="516">
                  <c:v>42926</c:v>
                </c:pt>
                <c:pt idx="517">
                  <c:v>42927</c:v>
                </c:pt>
                <c:pt idx="518">
                  <c:v>42934</c:v>
                </c:pt>
                <c:pt idx="519">
                  <c:v>42941</c:v>
                </c:pt>
                <c:pt idx="520">
                  <c:v>42948</c:v>
                </c:pt>
                <c:pt idx="521">
                  <c:v>42955</c:v>
                </c:pt>
                <c:pt idx="522">
                  <c:v>42962</c:v>
                </c:pt>
                <c:pt idx="523">
                  <c:v>42969</c:v>
                </c:pt>
                <c:pt idx="524">
                  <c:v>42976</c:v>
                </c:pt>
                <c:pt idx="525">
                  <c:v>42983</c:v>
                </c:pt>
                <c:pt idx="526">
                  <c:v>42990</c:v>
                </c:pt>
                <c:pt idx="527">
                  <c:v>42997</c:v>
                </c:pt>
                <c:pt idx="528">
                  <c:v>43004</c:v>
                </c:pt>
                <c:pt idx="529">
                  <c:v>43011</c:v>
                </c:pt>
                <c:pt idx="530">
                  <c:v>43018</c:v>
                </c:pt>
                <c:pt idx="531">
                  <c:v>43025</c:v>
                </c:pt>
                <c:pt idx="532">
                  <c:v>43032</c:v>
                </c:pt>
                <c:pt idx="533">
                  <c:v>43039</c:v>
                </c:pt>
                <c:pt idx="534">
                  <c:v>43046</c:v>
                </c:pt>
                <c:pt idx="535">
                  <c:v>43053</c:v>
                </c:pt>
                <c:pt idx="536">
                  <c:v>43060</c:v>
                </c:pt>
                <c:pt idx="537">
                  <c:v>43067</c:v>
                </c:pt>
                <c:pt idx="538">
                  <c:v>43074</c:v>
                </c:pt>
                <c:pt idx="539">
                  <c:v>43081</c:v>
                </c:pt>
                <c:pt idx="540">
                  <c:v>43088</c:v>
                </c:pt>
                <c:pt idx="541">
                  <c:v>43096</c:v>
                </c:pt>
                <c:pt idx="542">
                  <c:v>43103</c:v>
                </c:pt>
                <c:pt idx="543">
                  <c:v>43110</c:v>
                </c:pt>
                <c:pt idx="544">
                  <c:v>43117</c:v>
                </c:pt>
                <c:pt idx="545">
                  <c:v>43124</c:v>
                </c:pt>
                <c:pt idx="546">
                  <c:v>43131</c:v>
                </c:pt>
                <c:pt idx="547">
                  <c:v>43138</c:v>
                </c:pt>
                <c:pt idx="548">
                  <c:v>43145</c:v>
                </c:pt>
                <c:pt idx="549">
                  <c:v>43152</c:v>
                </c:pt>
                <c:pt idx="550">
                  <c:v>43159</c:v>
                </c:pt>
                <c:pt idx="551">
                  <c:v>43166</c:v>
                </c:pt>
                <c:pt idx="552">
                  <c:v>43173</c:v>
                </c:pt>
                <c:pt idx="553">
                  <c:v>43180</c:v>
                </c:pt>
                <c:pt idx="554">
                  <c:v>43187</c:v>
                </c:pt>
                <c:pt idx="555">
                  <c:v>43194</c:v>
                </c:pt>
                <c:pt idx="556">
                  <c:v>43201</c:v>
                </c:pt>
                <c:pt idx="557">
                  <c:v>43208</c:v>
                </c:pt>
                <c:pt idx="558">
                  <c:v>43215</c:v>
                </c:pt>
                <c:pt idx="559">
                  <c:v>43222</c:v>
                </c:pt>
                <c:pt idx="560">
                  <c:v>43229</c:v>
                </c:pt>
                <c:pt idx="561">
                  <c:v>43236</c:v>
                </c:pt>
                <c:pt idx="562">
                  <c:v>43243</c:v>
                </c:pt>
                <c:pt idx="563">
                  <c:v>43250</c:v>
                </c:pt>
                <c:pt idx="564">
                  <c:v>43257</c:v>
                </c:pt>
                <c:pt idx="565">
                  <c:v>43264</c:v>
                </c:pt>
                <c:pt idx="566">
                  <c:v>43271</c:v>
                </c:pt>
                <c:pt idx="567">
                  <c:v>43278</c:v>
                </c:pt>
                <c:pt idx="568">
                  <c:v>43285</c:v>
                </c:pt>
                <c:pt idx="569">
                  <c:v>43292</c:v>
                </c:pt>
                <c:pt idx="570">
                  <c:v>43299</c:v>
                </c:pt>
                <c:pt idx="571">
                  <c:v>43306</c:v>
                </c:pt>
                <c:pt idx="572">
                  <c:v>43313</c:v>
                </c:pt>
                <c:pt idx="573">
                  <c:v>43320</c:v>
                </c:pt>
                <c:pt idx="574">
                  <c:v>43327</c:v>
                </c:pt>
                <c:pt idx="575">
                  <c:v>43334</c:v>
                </c:pt>
                <c:pt idx="576">
                  <c:v>43341</c:v>
                </c:pt>
                <c:pt idx="577">
                  <c:v>43348</c:v>
                </c:pt>
                <c:pt idx="578">
                  <c:v>43355</c:v>
                </c:pt>
                <c:pt idx="579">
                  <c:v>43362</c:v>
                </c:pt>
                <c:pt idx="580">
                  <c:v>43369</c:v>
                </c:pt>
                <c:pt idx="581">
                  <c:v>43376</c:v>
                </c:pt>
                <c:pt idx="582">
                  <c:v>43383</c:v>
                </c:pt>
                <c:pt idx="583">
                  <c:v>43390</c:v>
                </c:pt>
                <c:pt idx="584">
                  <c:v>43397</c:v>
                </c:pt>
                <c:pt idx="585">
                  <c:v>43404</c:v>
                </c:pt>
                <c:pt idx="586">
                  <c:v>43411</c:v>
                </c:pt>
                <c:pt idx="587">
                  <c:v>43418</c:v>
                </c:pt>
                <c:pt idx="588">
                  <c:v>43425</c:v>
                </c:pt>
                <c:pt idx="589">
                  <c:v>43432</c:v>
                </c:pt>
                <c:pt idx="590">
                  <c:v>43439</c:v>
                </c:pt>
                <c:pt idx="591">
                  <c:v>43446</c:v>
                </c:pt>
                <c:pt idx="592">
                  <c:v>43453</c:v>
                </c:pt>
                <c:pt idx="593">
                  <c:v>43461</c:v>
                </c:pt>
                <c:pt idx="594">
                  <c:v>43468</c:v>
                </c:pt>
                <c:pt idx="595">
                  <c:v>43475</c:v>
                </c:pt>
                <c:pt idx="596">
                  <c:v>43482</c:v>
                </c:pt>
                <c:pt idx="597">
                  <c:v>43489</c:v>
                </c:pt>
                <c:pt idx="598">
                  <c:v>43496</c:v>
                </c:pt>
                <c:pt idx="599">
                  <c:v>43503</c:v>
                </c:pt>
                <c:pt idx="600">
                  <c:v>43510</c:v>
                </c:pt>
                <c:pt idx="601">
                  <c:v>43517</c:v>
                </c:pt>
                <c:pt idx="602">
                  <c:v>43524</c:v>
                </c:pt>
                <c:pt idx="603">
                  <c:v>43531</c:v>
                </c:pt>
                <c:pt idx="604">
                  <c:v>43538</c:v>
                </c:pt>
                <c:pt idx="605">
                  <c:v>43545</c:v>
                </c:pt>
                <c:pt idx="606">
                  <c:v>43552</c:v>
                </c:pt>
                <c:pt idx="607">
                  <c:v>43559</c:v>
                </c:pt>
                <c:pt idx="608">
                  <c:v>43566</c:v>
                </c:pt>
                <c:pt idx="609">
                  <c:v>43573</c:v>
                </c:pt>
                <c:pt idx="610">
                  <c:v>43580</c:v>
                </c:pt>
                <c:pt idx="611">
                  <c:v>43587</c:v>
                </c:pt>
                <c:pt idx="612">
                  <c:v>43594</c:v>
                </c:pt>
                <c:pt idx="613">
                  <c:v>43601</c:v>
                </c:pt>
                <c:pt idx="614">
                  <c:v>43608</c:v>
                </c:pt>
                <c:pt idx="615">
                  <c:v>43615</c:v>
                </c:pt>
                <c:pt idx="616">
                  <c:v>43622</c:v>
                </c:pt>
                <c:pt idx="617">
                  <c:v>43629</c:v>
                </c:pt>
                <c:pt idx="618">
                  <c:v>43636</c:v>
                </c:pt>
                <c:pt idx="619">
                  <c:v>43643</c:v>
                </c:pt>
                <c:pt idx="620">
                  <c:v>43650</c:v>
                </c:pt>
                <c:pt idx="621">
                  <c:v>43657</c:v>
                </c:pt>
                <c:pt idx="622">
                  <c:v>43664</c:v>
                </c:pt>
                <c:pt idx="623">
                  <c:v>43671</c:v>
                </c:pt>
                <c:pt idx="624">
                  <c:v>43678</c:v>
                </c:pt>
                <c:pt idx="625">
                  <c:v>43685</c:v>
                </c:pt>
                <c:pt idx="626">
                  <c:v>43692</c:v>
                </c:pt>
                <c:pt idx="627">
                  <c:v>43699</c:v>
                </c:pt>
                <c:pt idx="628">
                  <c:v>43706</c:v>
                </c:pt>
                <c:pt idx="629">
                  <c:v>43713</c:v>
                </c:pt>
                <c:pt idx="630">
                  <c:v>43720</c:v>
                </c:pt>
                <c:pt idx="631">
                  <c:v>43727</c:v>
                </c:pt>
                <c:pt idx="632">
                  <c:v>43734</c:v>
                </c:pt>
                <c:pt idx="633">
                  <c:v>43741</c:v>
                </c:pt>
                <c:pt idx="634">
                  <c:v>43748</c:v>
                </c:pt>
                <c:pt idx="635">
                  <c:v>43755</c:v>
                </c:pt>
                <c:pt idx="636">
                  <c:v>43762</c:v>
                </c:pt>
                <c:pt idx="637">
                  <c:v>43769</c:v>
                </c:pt>
                <c:pt idx="638">
                  <c:v>43776</c:v>
                </c:pt>
                <c:pt idx="639">
                  <c:v>43783</c:v>
                </c:pt>
                <c:pt idx="640">
                  <c:v>43790</c:v>
                </c:pt>
                <c:pt idx="641">
                  <c:v>43797</c:v>
                </c:pt>
                <c:pt idx="642">
                  <c:v>43804</c:v>
                </c:pt>
                <c:pt idx="643">
                  <c:v>43811</c:v>
                </c:pt>
                <c:pt idx="644">
                  <c:v>43818</c:v>
                </c:pt>
                <c:pt idx="645">
                  <c:v>43826</c:v>
                </c:pt>
                <c:pt idx="646">
                  <c:v>43833</c:v>
                </c:pt>
                <c:pt idx="647">
                  <c:v>43840</c:v>
                </c:pt>
                <c:pt idx="648">
                  <c:v>43847</c:v>
                </c:pt>
                <c:pt idx="649">
                  <c:v>43854</c:v>
                </c:pt>
                <c:pt idx="650">
                  <c:v>43861</c:v>
                </c:pt>
                <c:pt idx="651">
                  <c:v>43868</c:v>
                </c:pt>
                <c:pt idx="652">
                  <c:v>43875</c:v>
                </c:pt>
                <c:pt idx="653">
                  <c:v>43882</c:v>
                </c:pt>
                <c:pt idx="654">
                  <c:v>43889</c:v>
                </c:pt>
                <c:pt idx="655">
                  <c:v>43896</c:v>
                </c:pt>
                <c:pt idx="656">
                  <c:v>43903</c:v>
                </c:pt>
                <c:pt idx="657">
                  <c:v>43910</c:v>
                </c:pt>
                <c:pt idx="658">
                  <c:v>43917</c:v>
                </c:pt>
                <c:pt idx="659">
                  <c:v>43924</c:v>
                </c:pt>
                <c:pt idx="660">
                  <c:v>43935</c:v>
                </c:pt>
                <c:pt idx="661">
                  <c:v>43942</c:v>
                </c:pt>
                <c:pt idx="662">
                  <c:v>43949</c:v>
                </c:pt>
                <c:pt idx="663">
                  <c:v>43956</c:v>
                </c:pt>
                <c:pt idx="664">
                  <c:v>43963</c:v>
                </c:pt>
                <c:pt idx="665">
                  <c:v>43970</c:v>
                </c:pt>
                <c:pt idx="666">
                  <c:v>43977</c:v>
                </c:pt>
                <c:pt idx="667">
                  <c:v>43984</c:v>
                </c:pt>
                <c:pt idx="668">
                  <c:v>43991</c:v>
                </c:pt>
                <c:pt idx="669">
                  <c:v>43998</c:v>
                </c:pt>
                <c:pt idx="670">
                  <c:v>44005</c:v>
                </c:pt>
                <c:pt idx="671">
                  <c:v>44012</c:v>
                </c:pt>
                <c:pt idx="672">
                  <c:v>44019</c:v>
                </c:pt>
                <c:pt idx="673">
                  <c:v>44026</c:v>
                </c:pt>
                <c:pt idx="674">
                  <c:v>44033</c:v>
                </c:pt>
                <c:pt idx="675">
                  <c:v>44040</c:v>
                </c:pt>
                <c:pt idx="676">
                  <c:v>44047</c:v>
                </c:pt>
                <c:pt idx="677">
                  <c:v>44054</c:v>
                </c:pt>
                <c:pt idx="678">
                  <c:v>44061</c:v>
                </c:pt>
                <c:pt idx="679">
                  <c:v>44068</c:v>
                </c:pt>
                <c:pt idx="680">
                  <c:v>44075</c:v>
                </c:pt>
                <c:pt idx="681">
                  <c:v>44082</c:v>
                </c:pt>
                <c:pt idx="682">
                  <c:v>44089</c:v>
                </c:pt>
                <c:pt idx="683">
                  <c:v>44096</c:v>
                </c:pt>
                <c:pt idx="684">
                  <c:v>44103</c:v>
                </c:pt>
                <c:pt idx="685">
                  <c:v>44110</c:v>
                </c:pt>
                <c:pt idx="686">
                  <c:v>44117</c:v>
                </c:pt>
                <c:pt idx="687">
                  <c:v>44124</c:v>
                </c:pt>
                <c:pt idx="688">
                  <c:v>44131</c:v>
                </c:pt>
                <c:pt idx="689">
                  <c:v>44138</c:v>
                </c:pt>
                <c:pt idx="690">
                  <c:v>44145</c:v>
                </c:pt>
                <c:pt idx="691">
                  <c:v>44152</c:v>
                </c:pt>
                <c:pt idx="692">
                  <c:v>44159</c:v>
                </c:pt>
                <c:pt idx="693">
                  <c:v>44166</c:v>
                </c:pt>
                <c:pt idx="694">
                  <c:v>44173</c:v>
                </c:pt>
                <c:pt idx="695">
                  <c:v>44180</c:v>
                </c:pt>
                <c:pt idx="696">
                  <c:v>44187</c:v>
                </c:pt>
                <c:pt idx="697">
                  <c:v>44194</c:v>
                </c:pt>
                <c:pt idx="698">
                  <c:v>44201</c:v>
                </c:pt>
                <c:pt idx="699">
                  <c:v>44208</c:v>
                </c:pt>
                <c:pt idx="700">
                  <c:v>44215</c:v>
                </c:pt>
                <c:pt idx="701">
                  <c:v>44222</c:v>
                </c:pt>
                <c:pt idx="702">
                  <c:v>44229</c:v>
                </c:pt>
                <c:pt idx="703">
                  <c:v>44236</c:v>
                </c:pt>
                <c:pt idx="704">
                  <c:v>44243</c:v>
                </c:pt>
                <c:pt idx="705">
                  <c:v>44250</c:v>
                </c:pt>
                <c:pt idx="706">
                  <c:v>44257</c:v>
                </c:pt>
                <c:pt idx="707">
                  <c:v>44264</c:v>
                </c:pt>
                <c:pt idx="708">
                  <c:v>44271</c:v>
                </c:pt>
                <c:pt idx="709">
                  <c:v>44278</c:v>
                </c:pt>
                <c:pt idx="710">
                  <c:v>44285</c:v>
                </c:pt>
                <c:pt idx="711">
                  <c:v>44292</c:v>
                </c:pt>
                <c:pt idx="712">
                  <c:v>44299</c:v>
                </c:pt>
                <c:pt idx="713">
                  <c:v>44306</c:v>
                </c:pt>
                <c:pt idx="714">
                  <c:v>44313</c:v>
                </c:pt>
                <c:pt idx="715">
                  <c:v>44320</c:v>
                </c:pt>
                <c:pt idx="716">
                  <c:v>44327</c:v>
                </c:pt>
                <c:pt idx="717">
                  <c:v>44334</c:v>
                </c:pt>
                <c:pt idx="718">
                  <c:v>44341</c:v>
                </c:pt>
                <c:pt idx="719">
                  <c:v>44348</c:v>
                </c:pt>
                <c:pt idx="720">
                  <c:v>44355</c:v>
                </c:pt>
                <c:pt idx="721">
                  <c:v>44362</c:v>
                </c:pt>
                <c:pt idx="722">
                  <c:v>44369</c:v>
                </c:pt>
                <c:pt idx="723">
                  <c:v>44376</c:v>
                </c:pt>
                <c:pt idx="724">
                  <c:v>44383</c:v>
                </c:pt>
                <c:pt idx="725">
                  <c:v>44390</c:v>
                </c:pt>
                <c:pt idx="726">
                  <c:v>44397</c:v>
                </c:pt>
                <c:pt idx="727">
                  <c:v>44404</c:v>
                </c:pt>
                <c:pt idx="728">
                  <c:v>44411</c:v>
                </c:pt>
                <c:pt idx="729">
                  <c:v>44418</c:v>
                </c:pt>
                <c:pt idx="730">
                  <c:v>44425</c:v>
                </c:pt>
                <c:pt idx="731">
                  <c:v>44432</c:v>
                </c:pt>
                <c:pt idx="732">
                  <c:v>44439</c:v>
                </c:pt>
                <c:pt idx="733">
                  <c:v>44446</c:v>
                </c:pt>
                <c:pt idx="734">
                  <c:v>44453</c:v>
                </c:pt>
                <c:pt idx="735">
                  <c:v>44460</c:v>
                </c:pt>
                <c:pt idx="736">
                  <c:v>44467</c:v>
                </c:pt>
                <c:pt idx="737">
                  <c:v>44474</c:v>
                </c:pt>
                <c:pt idx="738">
                  <c:v>44481</c:v>
                </c:pt>
                <c:pt idx="739">
                  <c:v>44488</c:v>
                </c:pt>
                <c:pt idx="740">
                  <c:v>44495</c:v>
                </c:pt>
                <c:pt idx="741">
                  <c:v>44502</c:v>
                </c:pt>
                <c:pt idx="742">
                  <c:v>44509</c:v>
                </c:pt>
                <c:pt idx="743">
                  <c:v>44516</c:v>
                </c:pt>
                <c:pt idx="744">
                  <c:v>44523</c:v>
                </c:pt>
                <c:pt idx="745">
                  <c:v>44530</c:v>
                </c:pt>
                <c:pt idx="746">
                  <c:v>44537</c:v>
                </c:pt>
                <c:pt idx="747">
                  <c:v>44544</c:v>
                </c:pt>
                <c:pt idx="748">
                  <c:v>44551</c:v>
                </c:pt>
                <c:pt idx="749">
                  <c:v>44559</c:v>
                </c:pt>
                <c:pt idx="750">
                  <c:v>44566</c:v>
                </c:pt>
                <c:pt idx="751">
                  <c:v>44573</c:v>
                </c:pt>
                <c:pt idx="752">
                  <c:v>44580</c:v>
                </c:pt>
                <c:pt idx="753">
                  <c:v>44587</c:v>
                </c:pt>
                <c:pt idx="754">
                  <c:v>44594</c:v>
                </c:pt>
                <c:pt idx="755">
                  <c:v>44601</c:v>
                </c:pt>
                <c:pt idx="756">
                  <c:v>44608</c:v>
                </c:pt>
                <c:pt idx="757">
                  <c:v>44615</c:v>
                </c:pt>
                <c:pt idx="758">
                  <c:v>44622</c:v>
                </c:pt>
                <c:pt idx="759">
                  <c:v>44629</c:v>
                </c:pt>
                <c:pt idx="760">
                  <c:v>44636</c:v>
                </c:pt>
                <c:pt idx="761">
                  <c:v>44643</c:v>
                </c:pt>
                <c:pt idx="762">
                  <c:v>44650</c:v>
                </c:pt>
                <c:pt idx="763">
                  <c:v>44657</c:v>
                </c:pt>
                <c:pt idx="764">
                  <c:v>44664</c:v>
                </c:pt>
                <c:pt idx="765">
                  <c:v>44671</c:v>
                </c:pt>
                <c:pt idx="766">
                  <c:v>44678</c:v>
                </c:pt>
                <c:pt idx="767">
                  <c:v>44685</c:v>
                </c:pt>
                <c:pt idx="768">
                  <c:v>44692</c:v>
                </c:pt>
                <c:pt idx="769">
                  <c:v>44699</c:v>
                </c:pt>
                <c:pt idx="770">
                  <c:v>44706</c:v>
                </c:pt>
                <c:pt idx="771">
                  <c:v>44713</c:v>
                </c:pt>
                <c:pt idx="772">
                  <c:v>44720</c:v>
                </c:pt>
                <c:pt idx="773">
                  <c:v>44727</c:v>
                </c:pt>
                <c:pt idx="774">
                  <c:v>44734</c:v>
                </c:pt>
                <c:pt idx="775">
                  <c:v>44741</c:v>
                </c:pt>
                <c:pt idx="776">
                  <c:v>44748</c:v>
                </c:pt>
                <c:pt idx="777">
                  <c:v>44755</c:v>
                </c:pt>
                <c:pt idx="778">
                  <c:v>44762</c:v>
                </c:pt>
                <c:pt idx="779">
                  <c:v>44769</c:v>
                </c:pt>
                <c:pt idx="780">
                  <c:v>44776</c:v>
                </c:pt>
                <c:pt idx="781">
                  <c:v>44783</c:v>
                </c:pt>
                <c:pt idx="782">
                  <c:v>44790</c:v>
                </c:pt>
                <c:pt idx="783">
                  <c:v>44797</c:v>
                </c:pt>
                <c:pt idx="784">
                  <c:v>44804</c:v>
                </c:pt>
                <c:pt idx="785">
                  <c:v>44811</c:v>
                </c:pt>
                <c:pt idx="786">
                  <c:v>44818</c:v>
                </c:pt>
                <c:pt idx="787">
                  <c:v>44825</c:v>
                </c:pt>
                <c:pt idx="788">
                  <c:v>44832</c:v>
                </c:pt>
                <c:pt idx="789">
                  <c:v>44839</c:v>
                </c:pt>
                <c:pt idx="790">
                  <c:v>44846</c:v>
                </c:pt>
                <c:pt idx="791">
                  <c:v>44853</c:v>
                </c:pt>
                <c:pt idx="792">
                  <c:v>44860</c:v>
                </c:pt>
                <c:pt idx="793">
                  <c:v>44867</c:v>
                </c:pt>
                <c:pt idx="794">
                  <c:v>44874</c:v>
                </c:pt>
                <c:pt idx="795">
                  <c:v>44881</c:v>
                </c:pt>
                <c:pt idx="796">
                  <c:v>44888</c:v>
                </c:pt>
                <c:pt idx="797">
                  <c:v>44895</c:v>
                </c:pt>
                <c:pt idx="798">
                  <c:v>44902</c:v>
                </c:pt>
                <c:pt idx="799">
                  <c:v>44909</c:v>
                </c:pt>
                <c:pt idx="800">
                  <c:v>44916</c:v>
                </c:pt>
                <c:pt idx="801">
                  <c:v>44923</c:v>
                </c:pt>
                <c:pt idx="802">
                  <c:v>44930</c:v>
                </c:pt>
                <c:pt idx="803">
                  <c:v>44937</c:v>
                </c:pt>
                <c:pt idx="804">
                  <c:v>44944</c:v>
                </c:pt>
                <c:pt idx="805">
                  <c:v>44951</c:v>
                </c:pt>
                <c:pt idx="806">
                  <c:v>44958</c:v>
                </c:pt>
                <c:pt idx="807">
                  <c:v>44965</c:v>
                </c:pt>
                <c:pt idx="808">
                  <c:v>44972</c:v>
                </c:pt>
                <c:pt idx="809">
                  <c:v>44979</c:v>
                </c:pt>
                <c:pt idx="810">
                  <c:v>44986</c:v>
                </c:pt>
                <c:pt idx="811">
                  <c:v>44993</c:v>
                </c:pt>
                <c:pt idx="812">
                  <c:v>45000</c:v>
                </c:pt>
                <c:pt idx="813">
                  <c:v>45007</c:v>
                </c:pt>
                <c:pt idx="814">
                  <c:v>45014</c:v>
                </c:pt>
                <c:pt idx="815">
                  <c:v>45021</c:v>
                </c:pt>
                <c:pt idx="816">
                  <c:v>45028</c:v>
                </c:pt>
                <c:pt idx="817">
                  <c:v>45035</c:v>
                </c:pt>
                <c:pt idx="818">
                  <c:v>45042</c:v>
                </c:pt>
                <c:pt idx="819">
                  <c:v>45049</c:v>
                </c:pt>
                <c:pt idx="820">
                  <c:v>45056</c:v>
                </c:pt>
                <c:pt idx="821">
                  <c:v>45063</c:v>
                </c:pt>
                <c:pt idx="822">
                  <c:v>45070</c:v>
                </c:pt>
                <c:pt idx="823">
                  <c:v>45077</c:v>
                </c:pt>
                <c:pt idx="824">
                  <c:v>45084</c:v>
                </c:pt>
                <c:pt idx="825">
                  <c:v>45091</c:v>
                </c:pt>
                <c:pt idx="826">
                  <c:v>45098</c:v>
                </c:pt>
                <c:pt idx="827">
                  <c:v>45105</c:v>
                </c:pt>
                <c:pt idx="828">
                  <c:v>45112</c:v>
                </c:pt>
                <c:pt idx="829">
                  <c:v>45119</c:v>
                </c:pt>
                <c:pt idx="830">
                  <c:v>45126</c:v>
                </c:pt>
                <c:pt idx="831">
                  <c:v>45133</c:v>
                </c:pt>
                <c:pt idx="832">
                  <c:v>45140</c:v>
                </c:pt>
                <c:pt idx="833">
                  <c:v>45147</c:v>
                </c:pt>
                <c:pt idx="834">
                  <c:v>45154</c:v>
                </c:pt>
                <c:pt idx="835">
                  <c:v>45161</c:v>
                </c:pt>
                <c:pt idx="836">
                  <c:v>45168</c:v>
                </c:pt>
                <c:pt idx="837">
                  <c:v>45175</c:v>
                </c:pt>
                <c:pt idx="838">
                  <c:v>45182</c:v>
                </c:pt>
                <c:pt idx="839">
                  <c:v>45189</c:v>
                </c:pt>
                <c:pt idx="840">
                  <c:v>45196</c:v>
                </c:pt>
                <c:pt idx="841">
                  <c:v>45203</c:v>
                </c:pt>
                <c:pt idx="842">
                  <c:v>45210</c:v>
                </c:pt>
                <c:pt idx="843">
                  <c:v>45217</c:v>
                </c:pt>
                <c:pt idx="844">
                  <c:v>45224</c:v>
                </c:pt>
                <c:pt idx="845">
                  <c:v>45231</c:v>
                </c:pt>
                <c:pt idx="846">
                  <c:v>45238</c:v>
                </c:pt>
                <c:pt idx="847">
                  <c:v>45245</c:v>
                </c:pt>
                <c:pt idx="848">
                  <c:v>45252</c:v>
                </c:pt>
                <c:pt idx="849">
                  <c:v>45259</c:v>
                </c:pt>
                <c:pt idx="850">
                  <c:v>45266</c:v>
                </c:pt>
                <c:pt idx="851">
                  <c:v>45273</c:v>
                </c:pt>
                <c:pt idx="852">
                  <c:v>45280</c:v>
                </c:pt>
                <c:pt idx="853">
                  <c:v>45287</c:v>
                </c:pt>
                <c:pt idx="854">
                  <c:v>45294</c:v>
                </c:pt>
                <c:pt idx="855">
                  <c:v>45301</c:v>
                </c:pt>
                <c:pt idx="856">
                  <c:v>45308</c:v>
                </c:pt>
                <c:pt idx="857">
                  <c:v>45315</c:v>
                </c:pt>
                <c:pt idx="858">
                  <c:v>45322</c:v>
                </c:pt>
                <c:pt idx="859">
                  <c:v>45329</c:v>
                </c:pt>
                <c:pt idx="860">
                  <c:v>45336</c:v>
                </c:pt>
                <c:pt idx="861">
                  <c:v>45343</c:v>
                </c:pt>
                <c:pt idx="862">
                  <c:v>45350</c:v>
                </c:pt>
                <c:pt idx="863">
                  <c:v>45357</c:v>
                </c:pt>
                <c:pt idx="864">
                  <c:v>45364</c:v>
                </c:pt>
                <c:pt idx="865">
                  <c:v>45371</c:v>
                </c:pt>
                <c:pt idx="866">
                  <c:v>45378</c:v>
                </c:pt>
                <c:pt idx="867">
                  <c:v>45385</c:v>
                </c:pt>
                <c:pt idx="868">
                  <c:v>45392</c:v>
                </c:pt>
                <c:pt idx="869">
                  <c:v>45399</c:v>
                </c:pt>
                <c:pt idx="870">
                  <c:v>45406</c:v>
                </c:pt>
                <c:pt idx="871">
                  <c:v>45413</c:v>
                </c:pt>
                <c:pt idx="872">
                  <c:v>45420</c:v>
                </c:pt>
                <c:pt idx="873">
                  <c:v>45427</c:v>
                </c:pt>
                <c:pt idx="874">
                  <c:v>45434</c:v>
                </c:pt>
                <c:pt idx="875">
                  <c:v>45441</c:v>
                </c:pt>
                <c:pt idx="876">
                  <c:v>45448</c:v>
                </c:pt>
                <c:pt idx="877">
                  <c:v>45455</c:v>
                </c:pt>
                <c:pt idx="878">
                  <c:v>45462</c:v>
                </c:pt>
                <c:pt idx="879">
                  <c:v>45469</c:v>
                </c:pt>
                <c:pt idx="880">
                  <c:v>45476</c:v>
                </c:pt>
                <c:pt idx="881">
                  <c:v>45483</c:v>
                </c:pt>
                <c:pt idx="882">
                  <c:v>45490</c:v>
                </c:pt>
                <c:pt idx="883">
                  <c:v>45497</c:v>
                </c:pt>
                <c:pt idx="884">
                  <c:v>45504</c:v>
                </c:pt>
                <c:pt idx="885">
                  <c:v>45511</c:v>
                </c:pt>
                <c:pt idx="886">
                  <c:v>45518</c:v>
                </c:pt>
                <c:pt idx="887">
                  <c:v>45525</c:v>
                </c:pt>
                <c:pt idx="888">
                  <c:v>45532</c:v>
                </c:pt>
                <c:pt idx="889">
                  <c:v>45539</c:v>
                </c:pt>
                <c:pt idx="890">
                  <c:v>45546</c:v>
                </c:pt>
                <c:pt idx="891">
                  <c:v>45553</c:v>
                </c:pt>
                <c:pt idx="892">
                  <c:v>45560</c:v>
                </c:pt>
                <c:pt idx="893">
                  <c:v>45567</c:v>
                </c:pt>
                <c:pt idx="894">
                  <c:v>45574</c:v>
                </c:pt>
                <c:pt idx="895">
                  <c:v>45581</c:v>
                </c:pt>
                <c:pt idx="896">
                  <c:v>45588</c:v>
                </c:pt>
                <c:pt idx="897">
                  <c:v>45595</c:v>
                </c:pt>
                <c:pt idx="898">
                  <c:v>45602</c:v>
                </c:pt>
                <c:pt idx="899">
                  <c:v>45609</c:v>
                </c:pt>
                <c:pt idx="900">
                  <c:v>45616</c:v>
                </c:pt>
                <c:pt idx="901">
                  <c:v>45623</c:v>
                </c:pt>
                <c:pt idx="902">
                  <c:v>45630</c:v>
                </c:pt>
                <c:pt idx="903">
                  <c:v>45637</c:v>
                </c:pt>
                <c:pt idx="904">
                  <c:v>45644</c:v>
                </c:pt>
                <c:pt idx="905">
                  <c:v>45653</c:v>
                </c:pt>
                <c:pt idx="906">
                  <c:v>45660</c:v>
                </c:pt>
                <c:pt idx="907">
                  <c:v>45667</c:v>
                </c:pt>
                <c:pt idx="908">
                  <c:v>45674</c:v>
                </c:pt>
                <c:pt idx="909">
                  <c:v>45681</c:v>
                </c:pt>
                <c:pt idx="910">
                  <c:v>45688</c:v>
                </c:pt>
                <c:pt idx="911">
                  <c:v>45695</c:v>
                </c:pt>
                <c:pt idx="912">
                  <c:v>45702</c:v>
                </c:pt>
                <c:pt idx="913">
                  <c:v>45709</c:v>
                </c:pt>
                <c:pt idx="914">
                  <c:v>45716</c:v>
                </c:pt>
                <c:pt idx="915">
                  <c:v>45723</c:v>
                </c:pt>
                <c:pt idx="916">
                  <c:v>45730</c:v>
                </c:pt>
                <c:pt idx="917">
                  <c:v>45737</c:v>
                </c:pt>
                <c:pt idx="918">
                  <c:v>45744</c:v>
                </c:pt>
                <c:pt idx="919">
                  <c:v>45751</c:v>
                </c:pt>
                <c:pt idx="920">
                  <c:v>45758</c:v>
                </c:pt>
                <c:pt idx="921">
                  <c:v>45769</c:v>
                </c:pt>
                <c:pt idx="922">
                  <c:v>45776</c:v>
                </c:pt>
                <c:pt idx="923">
                  <c:v>45783</c:v>
                </c:pt>
                <c:pt idx="924">
                  <c:v>45790</c:v>
                </c:pt>
                <c:pt idx="925">
                  <c:v>45797</c:v>
                </c:pt>
                <c:pt idx="926">
                  <c:v>45804</c:v>
                </c:pt>
                <c:pt idx="927">
                  <c:v>45811</c:v>
                </c:pt>
                <c:pt idx="928">
                  <c:v>45818</c:v>
                </c:pt>
                <c:pt idx="929">
                  <c:v>45825</c:v>
                </c:pt>
                <c:pt idx="930">
                  <c:v>45832</c:v>
                </c:pt>
                <c:pt idx="931">
                  <c:v>45839</c:v>
                </c:pt>
                <c:pt idx="932">
                  <c:v>45846</c:v>
                </c:pt>
                <c:pt idx="933">
                  <c:v>45853</c:v>
                </c:pt>
                <c:pt idx="934">
                  <c:v>45860</c:v>
                </c:pt>
                <c:pt idx="935">
                  <c:v>45867</c:v>
                </c:pt>
                <c:pt idx="936">
                  <c:v>45874</c:v>
                </c:pt>
                <c:pt idx="937">
                  <c:v>45881</c:v>
                </c:pt>
                <c:pt idx="938">
                  <c:v>45888</c:v>
                </c:pt>
                <c:pt idx="939">
                  <c:v>45895</c:v>
                </c:pt>
                <c:pt idx="940">
                  <c:v>45902</c:v>
                </c:pt>
                <c:pt idx="941">
                  <c:v>45909</c:v>
                </c:pt>
                <c:pt idx="942">
                  <c:v>45916</c:v>
                </c:pt>
                <c:pt idx="943">
                  <c:v>45923</c:v>
                </c:pt>
                <c:pt idx="944">
                  <c:v>45930</c:v>
                </c:pt>
                <c:pt idx="945">
                  <c:v>45937</c:v>
                </c:pt>
                <c:pt idx="946">
                  <c:v>45944</c:v>
                </c:pt>
                <c:pt idx="947">
                  <c:v>45951</c:v>
                </c:pt>
                <c:pt idx="948">
                  <c:v>45958</c:v>
                </c:pt>
                <c:pt idx="949">
                  <c:v>45965</c:v>
                </c:pt>
                <c:pt idx="950">
                  <c:v>45972</c:v>
                </c:pt>
                <c:pt idx="951">
                  <c:v>45979</c:v>
                </c:pt>
                <c:pt idx="952">
                  <c:v>45986</c:v>
                </c:pt>
                <c:pt idx="953">
                  <c:v>45993</c:v>
                </c:pt>
                <c:pt idx="954">
                  <c:v>46000</c:v>
                </c:pt>
                <c:pt idx="955">
                  <c:v>46007</c:v>
                </c:pt>
                <c:pt idx="956">
                  <c:v>46014</c:v>
                </c:pt>
                <c:pt idx="957">
                  <c:v>46021</c:v>
                </c:pt>
                <c:pt idx="958">
                  <c:v>46028</c:v>
                </c:pt>
                <c:pt idx="959">
                  <c:v>46035</c:v>
                </c:pt>
                <c:pt idx="960">
                  <c:v>46042</c:v>
                </c:pt>
                <c:pt idx="961">
                  <c:v>46049</c:v>
                </c:pt>
                <c:pt idx="962">
                  <c:v>46056</c:v>
                </c:pt>
                <c:pt idx="963">
                  <c:v>46063</c:v>
                </c:pt>
                <c:pt idx="964">
                  <c:v>46070</c:v>
                </c:pt>
                <c:pt idx="965">
                  <c:v>46077</c:v>
                </c:pt>
                <c:pt idx="966">
                  <c:v>46084</c:v>
                </c:pt>
                <c:pt idx="967">
                  <c:v>46091</c:v>
                </c:pt>
                <c:pt idx="968">
                  <c:v>46098</c:v>
                </c:pt>
                <c:pt idx="969">
                  <c:v>46105</c:v>
                </c:pt>
                <c:pt idx="970">
                  <c:v>46112</c:v>
                </c:pt>
                <c:pt idx="971">
                  <c:v>46119</c:v>
                </c:pt>
                <c:pt idx="972">
                  <c:v>46126</c:v>
                </c:pt>
                <c:pt idx="973">
                  <c:v>46133</c:v>
                </c:pt>
                <c:pt idx="974">
                  <c:v>46140</c:v>
                </c:pt>
                <c:pt idx="975">
                  <c:v>46147</c:v>
                </c:pt>
                <c:pt idx="976">
                  <c:v>46154</c:v>
                </c:pt>
                <c:pt idx="977">
                  <c:v>46161</c:v>
                </c:pt>
                <c:pt idx="978">
                  <c:v>46168</c:v>
                </c:pt>
                <c:pt idx="979">
                  <c:v>46175</c:v>
                </c:pt>
                <c:pt idx="980">
                  <c:v>46182</c:v>
                </c:pt>
                <c:pt idx="981">
                  <c:v>46189</c:v>
                </c:pt>
                <c:pt idx="982">
                  <c:v>46196</c:v>
                </c:pt>
                <c:pt idx="983">
                  <c:v>46203</c:v>
                </c:pt>
                <c:pt idx="984">
                  <c:v>46210</c:v>
                </c:pt>
                <c:pt idx="985">
                  <c:v>46217</c:v>
                </c:pt>
                <c:pt idx="986">
                  <c:v>46224</c:v>
                </c:pt>
                <c:pt idx="987">
                  <c:v>46231</c:v>
                </c:pt>
                <c:pt idx="988">
                  <c:v>46238</c:v>
                </c:pt>
                <c:pt idx="989">
                  <c:v>46245</c:v>
                </c:pt>
                <c:pt idx="990">
                  <c:v>46252</c:v>
                </c:pt>
                <c:pt idx="991">
                  <c:v>46259</c:v>
                </c:pt>
                <c:pt idx="992">
                  <c:v>46266</c:v>
                </c:pt>
                <c:pt idx="993">
                  <c:v>46273</c:v>
                </c:pt>
                <c:pt idx="994">
                  <c:v>46280</c:v>
                </c:pt>
                <c:pt idx="995">
                  <c:v>46287</c:v>
                </c:pt>
                <c:pt idx="996">
                  <c:v>46294</c:v>
                </c:pt>
                <c:pt idx="997">
                  <c:v>46301</c:v>
                </c:pt>
                <c:pt idx="998">
                  <c:v>46308</c:v>
                </c:pt>
                <c:pt idx="999">
                  <c:v>46315</c:v>
                </c:pt>
                <c:pt idx="1000">
                  <c:v>46322</c:v>
                </c:pt>
                <c:pt idx="1001">
                  <c:v>46329</c:v>
                </c:pt>
                <c:pt idx="1002">
                  <c:v>46336</c:v>
                </c:pt>
                <c:pt idx="1003">
                  <c:v>46343</c:v>
                </c:pt>
                <c:pt idx="1004">
                  <c:v>46350</c:v>
                </c:pt>
                <c:pt idx="1005">
                  <c:v>46357</c:v>
                </c:pt>
                <c:pt idx="1006">
                  <c:v>46364</c:v>
                </c:pt>
                <c:pt idx="1007">
                  <c:v>46371</c:v>
                </c:pt>
                <c:pt idx="1008">
                  <c:v>46378</c:v>
                </c:pt>
                <c:pt idx="1009">
                  <c:v>46385</c:v>
                </c:pt>
                <c:pt idx="1010">
                  <c:v>46392</c:v>
                </c:pt>
                <c:pt idx="1011">
                  <c:v>46399</c:v>
                </c:pt>
                <c:pt idx="1012">
                  <c:v>46406</c:v>
                </c:pt>
                <c:pt idx="1013">
                  <c:v>46413</c:v>
                </c:pt>
                <c:pt idx="1014">
                  <c:v>46420</c:v>
                </c:pt>
                <c:pt idx="1015">
                  <c:v>46427</c:v>
                </c:pt>
                <c:pt idx="1016">
                  <c:v>46434</c:v>
                </c:pt>
                <c:pt idx="1017">
                  <c:v>46441</c:v>
                </c:pt>
                <c:pt idx="1018">
                  <c:v>46448</c:v>
                </c:pt>
                <c:pt idx="1019">
                  <c:v>46455</c:v>
                </c:pt>
                <c:pt idx="1020">
                  <c:v>46462</c:v>
                </c:pt>
                <c:pt idx="1021">
                  <c:v>46469</c:v>
                </c:pt>
                <c:pt idx="1022">
                  <c:v>46476</c:v>
                </c:pt>
                <c:pt idx="1023">
                  <c:v>46483</c:v>
                </c:pt>
                <c:pt idx="1024">
                  <c:v>46490</c:v>
                </c:pt>
                <c:pt idx="1025">
                  <c:v>46497</c:v>
                </c:pt>
                <c:pt idx="1026">
                  <c:v>46504</c:v>
                </c:pt>
                <c:pt idx="1027">
                  <c:v>46511</c:v>
                </c:pt>
                <c:pt idx="1028">
                  <c:v>46518</c:v>
                </c:pt>
                <c:pt idx="1029">
                  <c:v>46525</c:v>
                </c:pt>
                <c:pt idx="1030">
                  <c:v>46532</c:v>
                </c:pt>
                <c:pt idx="1031">
                  <c:v>46539</c:v>
                </c:pt>
                <c:pt idx="1032">
                  <c:v>46546</c:v>
                </c:pt>
                <c:pt idx="1033">
                  <c:v>46553</c:v>
                </c:pt>
                <c:pt idx="1034">
                  <c:v>46560</c:v>
                </c:pt>
                <c:pt idx="1035">
                  <c:v>46567</c:v>
                </c:pt>
                <c:pt idx="1036">
                  <c:v>46574</c:v>
                </c:pt>
                <c:pt idx="1037">
                  <c:v>46581</c:v>
                </c:pt>
                <c:pt idx="1038">
                  <c:v>46588</c:v>
                </c:pt>
                <c:pt idx="1039">
                  <c:v>46595</c:v>
                </c:pt>
                <c:pt idx="1040">
                  <c:v>46602</c:v>
                </c:pt>
                <c:pt idx="1041">
                  <c:v>46609</c:v>
                </c:pt>
                <c:pt idx="1042">
                  <c:v>46616</c:v>
                </c:pt>
                <c:pt idx="1043">
                  <c:v>46623</c:v>
                </c:pt>
                <c:pt idx="1044">
                  <c:v>46630</c:v>
                </c:pt>
                <c:pt idx="1045">
                  <c:v>46637</c:v>
                </c:pt>
                <c:pt idx="1046">
                  <c:v>46644</c:v>
                </c:pt>
                <c:pt idx="1047">
                  <c:v>46651</c:v>
                </c:pt>
                <c:pt idx="1048">
                  <c:v>46658</c:v>
                </c:pt>
                <c:pt idx="1049">
                  <c:v>46665</c:v>
                </c:pt>
                <c:pt idx="1050">
                  <c:v>46672</c:v>
                </c:pt>
                <c:pt idx="1051">
                  <c:v>46679</c:v>
                </c:pt>
                <c:pt idx="1052">
                  <c:v>46686</c:v>
                </c:pt>
                <c:pt idx="1053">
                  <c:v>46693</c:v>
                </c:pt>
                <c:pt idx="1054">
                  <c:v>46700</c:v>
                </c:pt>
                <c:pt idx="1055">
                  <c:v>46707</c:v>
                </c:pt>
                <c:pt idx="1056">
                  <c:v>46714</c:v>
                </c:pt>
                <c:pt idx="1057">
                  <c:v>46721</c:v>
                </c:pt>
                <c:pt idx="1058">
                  <c:v>46728</c:v>
                </c:pt>
                <c:pt idx="1059">
                  <c:v>46735</c:v>
                </c:pt>
                <c:pt idx="1060">
                  <c:v>46742</c:v>
                </c:pt>
                <c:pt idx="1061">
                  <c:v>46750</c:v>
                </c:pt>
                <c:pt idx="1062">
                  <c:v>46757</c:v>
                </c:pt>
                <c:pt idx="1063">
                  <c:v>46764</c:v>
                </c:pt>
                <c:pt idx="1064">
                  <c:v>46771</c:v>
                </c:pt>
                <c:pt idx="1065">
                  <c:v>46778</c:v>
                </c:pt>
                <c:pt idx="1066">
                  <c:v>46785</c:v>
                </c:pt>
                <c:pt idx="1067">
                  <c:v>46792</c:v>
                </c:pt>
                <c:pt idx="1068">
                  <c:v>46799</c:v>
                </c:pt>
                <c:pt idx="1069">
                  <c:v>46806</c:v>
                </c:pt>
                <c:pt idx="1070">
                  <c:v>46813</c:v>
                </c:pt>
                <c:pt idx="1071">
                  <c:v>46820</c:v>
                </c:pt>
                <c:pt idx="1072">
                  <c:v>46827</c:v>
                </c:pt>
                <c:pt idx="1073">
                  <c:v>46834</c:v>
                </c:pt>
                <c:pt idx="1074">
                  <c:v>46841</c:v>
                </c:pt>
                <c:pt idx="1075">
                  <c:v>46848</c:v>
                </c:pt>
                <c:pt idx="1076">
                  <c:v>46855</c:v>
                </c:pt>
                <c:pt idx="1077">
                  <c:v>46862</c:v>
                </c:pt>
                <c:pt idx="1078">
                  <c:v>46869</c:v>
                </c:pt>
                <c:pt idx="1079">
                  <c:v>46876</c:v>
                </c:pt>
                <c:pt idx="1080">
                  <c:v>46883</c:v>
                </c:pt>
                <c:pt idx="1081">
                  <c:v>46890</c:v>
                </c:pt>
                <c:pt idx="1082">
                  <c:v>46897</c:v>
                </c:pt>
                <c:pt idx="1083">
                  <c:v>46904</c:v>
                </c:pt>
                <c:pt idx="1084">
                  <c:v>46911</c:v>
                </c:pt>
                <c:pt idx="1085">
                  <c:v>46918</c:v>
                </c:pt>
                <c:pt idx="1086">
                  <c:v>46925</c:v>
                </c:pt>
                <c:pt idx="1087">
                  <c:v>46932</c:v>
                </c:pt>
                <c:pt idx="1088">
                  <c:v>46939</c:v>
                </c:pt>
                <c:pt idx="1089">
                  <c:v>46946</c:v>
                </c:pt>
                <c:pt idx="1090">
                  <c:v>46953</c:v>
                </c:pt>
                <c:pt idx="1091">
                  <c:v>46960</c:v>
                </c:pt>
                <c:pt idx="1092">
                  <c:v>46967</c:v>
                </c:pt>
                <c:pt idx="1093">
                  <c:v>46974</c:v>
                </c:pt>
                <c:pt idx="1094">
                  <c:v>46981</c:v>
                </c:pt>
                <c:pt idx="1095">
                  <c:v>46988</c:v>
                </c:pt>
                <c:pt idx="1096">
                  <c:v>46995</c:v>
                </c:pt>
                <c:pt idx="1097">
                  <c:v>47002</c:v>
                </c:pt>
                <c:pt idx="1098">
                  <c:v>47009</c:v>
                </c:pt>
                <c:pt idx="1099">
                  <c:v>47016</c:v>
                </c:pt>
                <c:pt idx="1100">
                  <c:v>47023</c:v>
                </c:pt>
                <c:pt idx="1101">
                  <c:v>47030</c:v>
                </c:pt>
                <c:pt idx="1102">
                  <c:v>47037</c:v>
                </c:pt>
                <c:pt idx="1103">
                  <c:v>47044</c:v>
                </c:pt>
                <c:pt idx="1104">
                  <c:v>47051</c:v>
                </c:pt>
                <c:pt idx="1105">
                  <c:v>47058</c:v>
                </c:pt>
                <c:pt idx="1106">
                  <c:v>47065</c:v>
                </c:pt>
                <c:pt idx="1107">
                  <c:v>47072</c:v>
                </c:pt>
                <c:pt idx="1108">
                  <c:v>47079</c:v>
                </c:pt>
                <c:pt idx="1109">
                  <c:v>47086</c:v>
                </c:pt>
                <c:pt idx="1110">
                  <c:v>47093</c:v>
                </c:pt>
                <c:pt idx="1111">
                  <c:v>47100</c:v>
                </c:pt>
                <c:pt idx="1112">
                  <c:v>47107</c:v>
                </c:pt>
                <c:pt idx="1113">
                  <c:v>47114</c:v>
                </c:pt>
                <c:pt idx="1114">
                  <c:v>47121</c:v>
                </c:pt>
                <c:pt idx="1115">
                  <c:v>47128</c:v>
                </c:pt>
                <c:pt idx="1116">
                  <c:v>47135</c:v>
                </c:pt>
                <c:pt idx="1117">
                  <c:v>47142</c:v>
                </c:pt>
                <c:pt idx="1118">
                  <c:v>47149</c:v>
                </c:pt>
                <c:pt idx="1119">
                  <c:v>47156</c:v>
                </c:pt>
                <c:pt idx="1120">
                  <c:v>47163</c:v>
                </c:pt>
                <c:pt idx="1121">
                  <c:v>47170</c:v>
                </c:pt>
                <c:pt idx="1122">
                  <c:v>47177</c:v>
                </c:pt>
                <c:pt idx="1123">
                  <c:v>47184</c:v>
                </c:pt>
                <c:pt idx="1124">
                  <c:v>47191</c:v>
                </c:pt>
                <c:pt idx="1125">
                  <c:v>47198</c:v>
                </c:pt>
                <c:pt idx="1126">
                  <c:v>47205</c:v>
                </c:pt>
                <c:pt idx="1127">
                  <c:v>47212</c:v>
                </c:pt>
                <c:pt idx="1128">
                  <c:v>47219</c:v>
                </c:pt>
                <c:pt idx="1129">
                  <c:v>47226</c:v>
                </c:pt>
                <c:pt idx="1130">
                  <c:v>47233</c:v>
                </c:pt>
                <c:pt idx="1131">
                  <c:v>47240</c:v>
                </c:pt>
                <c:pt idx="1132">
                  <c:v>47247</c:v>
                </c:pt>
                <c:pt idx="1133">
                  <c:v>47254</c:v>
                </c:pt>
                <c:pt idx="1134">
                  <c:v>47261</c:v>
                </c:pt>
                <c:pt idx="1135">
                  <c:v>47268</c:v>
                </c:pt>
                <c:pt idx="1136">
                  <c:v>47275</c:v>
                </c:pt>
                <c:pt idx="1137">
                  <c:v>47282</c:v>
                </c:pt>
                <c:pt idx="1138">
                  <c:v>47289</c:v>
                </c:pt>
                <c:pt idx="1139">
                  <c:v>47296</c:v>
                </c:pt>
                <c:pt idx="1140">
                  <c:v>47303</c:v>
                </c:pt>
                <c:pt idx="1141">
                  <c:v>47310</c:v>
                </c:pt>
                <c:pt idx="1142">
                  <c:v>47317</c:v>
                </c:pt>
                <c:pt idx="1143">
                  <c:v>47324</c:v>
                </c:pt>
                <c:pt idx="1144">
                  <c:v>47331</c:v>
                </c:pt>
                <c:pt idx="1145">
                  <c:v>47338</c:v>
                </c:pt>
                <c:pt idx="1146">
                  <c:v>47345</c:v>
                </c:pt>
                <c:pt idx="1147">
                  <c:v>47352</c:v>
                </c:pt>
                <c:pt idx="1148">
                  <c:v>47359</c:v>
                </c:pt>
                <c:pt idx="1149">
                  <c:v>47366</c:v>
                </c:pt>
                <c:pt idx="1150">
                  <c:v>47373</c:v>
                </c:pt>
                <c:pt idx="1151">
                  <c:v>47380</c:v>
                </c:pt>
                <c:pt idx="1152">
                  <c:v>47387</c:v>
                </c:pt>
                <c:pt idx="1153">
                  <c:v>47394</c:v>
                </c:pt>
                <c:pt idx="1154">
                  <c:v>47401</c:v>
                </c:pt>
                <c:pt idx="1155">
                  <c:v>47408</c:v>
                </c:pt>
                <c:pt idx="1156">
                  <c:v>47415</c:v>
                </c:pt>
                <c:pt idx="1157">
                  <c:v>47422</c:v>
                </c:pt>
                <c:pt idx="1158">
                  <c:v>47429</c:v>
                </c:pt>
                <c:pt idx="1159">
                  <c:v>47436</c:v>
                </c:pt>
                <c:pt idx="1160">
                  <c:v>47443</c:v>
                </c:pt>
                <c:pt idx="1161">
                  <c:v>47450</c:v>
                </c:pt>
                <c:pt idx="1162">
                  <c:v>47457</c:v>
                </c:pt>
                <c:pt idx="1163">
                  <c:v>47464</c:v>
                </c:pt>
                <c:pt idx="1164">
                  <c:v>47471</c:v>
                </c:pt>
                <c:pt idx="1165">
                  <c:v>47479</c:v>
                </c:pt>
                <c:pt idx="1166">
                  <c:v>47486</c:v>
                </c:pt>
                <c:pt idx="1167">
                  <c:v>47493</c:v>
                </c:pt>
                <c:pt idx="1168">
                  <c:v>47500</c:v>
                </c:pt>
                <c:pt idx="1169">
                  <c:v>47507</c:v>
                </c:pt>
                <c:pt idx="1170">
                  <c:v>47514</c:v>
                </c:pt>
                <c:pt idx="1171">
                  <c:v>47521</c:v>
                </c:pt>
                <c:pt idx="1172">
                  <c:v>47528</c:v>
                </c:pt>
                <c:pt idx="1173">
                  <c:v>47535</c:v>
                </c:pt>
                <c:pt idx="1174">
                  <c:v>47542</c:v>
                </c:pt>
                <c:pt idx="1175">
                  <c:v>47549</c:v>
                </c:pt>
                <c:pt idx="1176">
                  <c:v>47556</c:v>
                </c:pt>
                <c:pt idx="1177">
                  <c:v>47563</c:v>
                </c:pt>
                <c:pt idx="1178">
                  <c:v>47570</c:v>
                </c:pt>
                <c:pt idx="1179">
                  <c:v>47577</c:v>
                </c:pt>
                <c:pt idx="1180">
                  <c:v>47584</c:v>
                </c:pt>
                <c:pt idx="1181">
                  <c:v>47591</c:v>
                </c:pt>
                <c:pt idx="1182">
                  <c:v>47598</c:v>
                </c:pt>
                <c:pt idx="1183">
                  <c:v>47605</c:v>
                </c:pt>
                <c:pt idx="1184">
                  <c:v>47612</c:v>
                </c:pt>
                <c:pt idx="1185">
                  <c:v>47619</c:v>
                </c:pt>
                <c:pt idx="1186">
                  <c:v>47626</c:v>
                </c:pt>
                <c:pt idx="1187">
                  <c:v>47633</c:v>
                </c:pt>
                <c:pt idx="1188">
                  <c:v>47640</c:v>
                </c:pt>
                <c:pt idx="1189">
                  <c:v>47647</c:v>
                </c:pt>
                <c:pt idx="1190">
                  <c:v>47654</c:v>
                </c:pt>
                <c:pt idx="1191">
                  <c:v>47661</c:v>
                </c:pt>
                <c:pt idx="1192">
                  <c:v>47668</c:v>
                </c:pt>
                <c:pt idx="1193">
                  <c:v>47675</c:v>
                </c:pt>
                <c:pt idx="1194">
                  <c:v>47682</c:v>
                </c:pt>
                <c:pt idx="1195">
                  <c:v>47689</c:v>
                </c:pt>
                <c:pt idx="1196">
                  <c:v>47696</c:v>
                </c:pt>
                <c:pt idx="1197">
                  <c:v>47703</c:v>
                </c:pt>
                <c:pt idx="1198">
                  <c:v>47710</c:v>
                </c:pt>
                <c:pt idx="1199">
                  <c:v>47717</c:v>
                </c:pt>
                <c:pt idx="1200">
                  <c:v>47724</c:v>
                </c:pt>
                <c:pt idx="1201">
                  <c:v>47731</c:v>
                </c:pt>
                <c:pt idx="1202">
                  <c:v>47738</c:v>
                </c:pt>
                <c:pt idx="1203">
                  <c:v>47745</c:v>
                </c:pt>
                <c:pt idx="1204">
                  <c:v>47752</c:v>
                </c:pt>
                <c:pt idx="1205">
                  <c:v>47759</c:v>
                </c:pt>
                <c:pt idx="1206">
                  <c:v>47766</c:v>
                </c:pt>
                <c:pt idx="1207">
                  <c:v>47773</c:v>
                </c:pt>
                <c:pt idx="1208">
                  <c:v>47780</c:v>
                </c:pt>
                <c:pt idx="1209">
                  <c:v>47787</c:v>
                </c:pt>
                <c:pt idx="1210">
                  <c:v>47794</c:v>
                </c:pt>
                <c:pt idx="1211">
                  <c:v>47801</c:v>
                </c:pt>
                <c:pt idx="1212">
                  <c:v>47808</c:v>
                </c:pt>
                <c:pt idx="1213">
                  <c:v>47815</c:v>
                </c:pt>
                <c:pt idx="1214">
                  <c:v>47822</c:v>
                </c:pt>
                <c:pt idx="1215">
                  <c:v>47829</c:v>
                </c:pt>
                <c:pt idx="1216">
                  <c:v>47836</c:v>
                </c:pt>
                <c:pt idx="1217">
                  <c:v>47844</c:v>
                </c:pt>
                <c:pt idx="1218">
                  <c:v>47851</c:v>
                </c:pt>
                <c:pt idx="1219">
                  <c:v>47858</c:v>
                </c:pt>
                <c:pt idx="1220">
                  <c:v>47865</c:v>
                </c:pt>
                <c:pt idx="1221">
                  <c:v>47872</c:v>
                </c:pt>
                <c:pt idx="1222">
                  <c:v>47879</c:v>
                </c:pt>
                <c:pt idx="1223">
                  <c:v>47886</c:v>
                </c:pt>
                <c:pt idx="1224">
                  <c:v>47893</c:v>
                </c:pt>
                <c:pt idx="1225">
                  <c:v>47900</c:v>
                </c:pt>
                <c:pt idx="1226">
                  <c:v>47907</c:v>
                </c:pt>
                <c:pt idx="1227">
                  <c:v>47914</c:v>
                </c:pt>
                <c:pt idx="1228">
                  <c:v>47921</c:v>
                </c:pt>
                <c:pt idx="1229">
                  <c:v>47928</c:v>
                </c:pt>
                <c:pt idx="1230">
                  <c:v>47935</c:v>
                </c:pt>
                <c:pt idx="1231">
                  <c:v>47942</c:v>
                </c:pt>
                <c:pt idx="1232">
                  <c:v>47953</c:v>
                </c:pt>
                <c:pt idx="1233">
                  <c:v>47960</c:v>
                </c:pt>
                <c:pt idx="1234">
                  <c:v>47967</c:v>
                </c:pt>
                <c:pt idx="1235">
                  <c:v>47974</c:v>
                </c:pt>
                <c:pt idx="1236">
                  <c:v>47981</c:v>
                </c:pt>
                <c:pt idx="1237">
                  <c:v>47988</c:v>
                </c:pt>
                <c:pt idx="1238">
                  <c:v>47995</c:v>
                </c:pt>
                <c:pt idx="1239">
                  <c:v>48002</c:v>
                </c:pt>
                <c:pt idx="1240">
                  <c:v>48009</c:v>
                </c:pt>
                <c:pt idx="1241">
                  <c:v>48016</c:v>
                </c:pt>
                <c:pt idx="1242">
                  <c:v>48023</c:v>
                </c:pt>
                <c:pt idx="1243">
                  <c:v>48030</c:v>
                </c:pt>
                <c:pt idx="1244">
                  <c:v>48037</c:v>
                </c:pt>
                <c:pt idx="1245">
                  <c:v>48044</c:v>
                </c:pt>
                <c:pt idx="1246">
                  <c:v>48051</c:v>
                </c:pt>
                <c:pt idx="1247">
                  <c:v>48058</c:v>
                </c:pt>
                <c:pt idx="1248">
                  <c:v>48065</c:v>
                </c:pt>
                <c:pt idx="1249">
                  <c:v>48072</c:v>
                </c:pt>
                <c:pt idx="1250">
                  <c:v>48079</c:v>
                </c:pt>
                <c:pt idx="1251">
                  <c:v>48086</c:v>
                </c:pt>
                <c:pt idx="1252">
                  <c:v>48093</c:v>
                </c:pt>
                <c:pt idx="1253">
                  <c:v>48100</c:v>
                </c:pt>
                <c:pt idx="1254">
                  <c:v>48107</c:v>
                </c:pt>
                <c:pt idx="1255">
                  <c:v>48114</c:v>
                </c:pt>
                <c:pt idx="1256">
                  <c:v>48121</c:v>
                </c:pt>
                <c:pt idx="1257">
                  <c:v>48128</c:v>
                </c:pt>
                <c:pt idx="1258">
                  <c:v>48135</c:v>
                </c:pt>
                <c:pt idx="1259">
                  <c:v>48142</c:v>
                </c:pt>
                <c:pt idx="1260">
                  <c:v>48149</c:v>
                </c:pt>
                <c:pt idx="1261">
                  <c:v>48156</c:v>
                </c:pt>
                <c:pt idx="1262">
                  <c:v>48163</c:v>
                </c:pt>
                <c:pt idx="1263">
                  <c:v>48170</c:v>
                </c:pt>
                <c:pt idx="1264">
                  <c:v>48177</c:v>
                </c:pt>
                <c:pt idx="1265">
                  <c:v>48184</c:v>
                </c:pt>
                <c:pt idx="1266">
                  <c:v>48191</c:v>
                </c:pt>
                <c:pt idx="1267">
                  <c:v>48198</c:v>
                </c:pt>
                <c:pt idx="1268">
                  <c:v>48205</c:v>
                </c:pt>
                <c:pt idx="1269">
                  <c:v>48212</c:v>
                </c:pt>
                <c:pt idx="1270">
                  <c:v>48219</c:v>
                </c:pt>
                <c:pt idx="1271">
                  <c:v>48226</c:v>
                </c:pt>
                <c:pt idx="1272">
                  <c:v>48233</c:v>
                </c:pt>
                <c:pt idx="1273">
                  <c:v>48240</c:v>
                </c:pt>
                <c:pt idx="1274">
                  <c:v>48247</c:v>
                </c:pt>
                <c:pt idx="1275">
                  <c:v>48254</c:v>
                </c:pt>
                <c:pt idx="1276">
                  <c:v>48261</c:v>
                </c:pt>
                <c:pt idx="1277">
                  <c:v>48268</c:v>
                </c:pt>
                <c:pt idx="1278">
                  <c:v>48275</c:v>
                </c:pt>
                <c:pt idx="1279">
                  <c:v>48282</c:v>
                </c:pt>
                <c:pt idx="1280">
                  <c:v>48289</c:v>
                </c:pt>
                <c:pt idx="1281">
                  <c:v>48296</c:v>
                </c:pt>
                <c:pt idx="1282">
                  <c:v>48303</c:v>
                </c:pt>
                <c:pt idx="1283">
                  <c:v>48310</c:v>
                </c:pt>
                <c:pt idx="1284">
                  <c:v>48317</c:v>
                </c:pt>
                <c:pt idx="1285">
                  <c:v>48324</c:v>
                </c:pt>
                <c:pt idx="1286">
                  <c:v>48331</c:v>
                </c:pt>
                <c:pt idx="1287">
                  <c:v>48338</c:v>
                </c:pt>
                <c:pt idx="1288">
                  <c:v>48345</c:v>
                </c:pt>
                <c:pt idx="1289">
                  <c:v>48352</c:v>
                </c:pt>
                <c:pt idx="1290">
                  <c:v>48359</c:v>
                </c:pt>
                <c:pt idx="1291">
                  <c:v>48366</c:v>
                </c:pt>
                <c:pt idx="1292">
                  <c:v>48373</c:v>
                </c:pt>
                <c:pt idx="1293">
                  <c:v>48380</c:v>
                </c:pt>
                <c:pt idx="1294">
                  <c:v>48387</c:v>
                </c:pt>
                <c:pt idx="1295">
                  <c:v>48394</c:v>
                </c:pt>
                <c:pt idx="1296">
                  <c:v>48401</c:v>
                </c:pt>
                <c:pt idx="1297">
                  <c:v>48408</c:v>
                </c:pt>
                <c:pt idx="1298">
                  <c:v>48415</c:v>
                </c:pt>
                <c:pt idx="1299">
                  <c:v>48422</c:v>
                </c:pt>
                <c:pt idx="1300">
                  <c:v>48429</c:v>
                </c:pt>
                <c:pt idx="1301">
                  <c:v>48436</c:v>
                </c:pt>
                <c:pt idx="1302">
                  <c:v>48443</c:v>
                </c:pt>
                <c:pt idx="1303">
                  <c:v>48450</c:v>
                </c:pt>
                <c:pt idx="1304">
                  <c:v>48457</c:v>
                </c:pt>
                <c:pt idx="1305">
                  <c:v>48464</c:v>
                </c:pt>
                <c:pt idx="1306">
                  <c:v>48471</c:v>
                </c:pt>
                <c:pt idx="1307">
                  <c:v>48478</c:v>
                </c:pt>
                <c:pt idx="1308">
                  <c:v>48485</c:v>
                </c:pt>
                <c:pt idx="1309">
                  <c:v>48492</c:v>
                </c:pt>
                <c:pt idx="1310">
                  <c:v>48499</c:v>
                </c:pt>
                <c:pt idx="1311">
                  <c:v>48506</c:v>
                </c:pt>
                <c:pt idx="1312">
                  <c:v>48513</c:v>
                </c:pt>
                <c:pt idx="1313">
                  <c:v>48520</c:v>
                </c:pt>
                <c:pt idx="1314">
                  <c:v>48527</c:v>
                </c:pt>
                <c:pt idx="1315">
                  <c:v>48534</c:v>
                </c:pt>
                <c:pt idx="1316">
                  <c:v>48541</c:v>
                </c:pt>
                <c:pt idx="1317">
                  <c:v>48548</c:v>
                </c:pt>
                <c:pt idx="1318">
                  <c:v>48555</c:v>
                </c:pt>
                <c:pt idx="1319">
                  <c:v>48562</c:v>
                </c:pt>
                <c:pt idx="1320">
                  <c:v>48569</c:v>
                </c:pt>
                <c:pt idx="1321">
                  <c:v>48577</c:v>
                </c:pt>
                <c:pt idx="1322">
                  <c:v>48584</c:v>
                </c:pt>
                <c:pt idx="1323">
                  <c:v>48591</c:v>
                </c:pt>
                <c:pt idx="1324">
                  <c:v>48598</c:v>
                </c:pt>
                <c:pt idx="1325">
                  <c:v>48605</c:v>
                </c:pt>
                <c:pt idx="1326">
                  <c:v>48612</c:v>
                </c:pt>
                <c:pt idx="1327">
                  <c:v>48619</c:v>
                </c:pt>
                <c:pt idx="1328">
                  <c:v>48626</c:v>
                </c:pt>
                <c:pt idx="1329">
                  <c:v>48633</c:v>
                </c:pt>
                <c:pt idx="1330">
                  <c:v>48640</c:v>
                </c:pt>
                <c:pt idx="1331">
                  <c:v>48647</c:v>
                </c:pt>
                <c:pt idx="1332">
                  <c:v>48654</c:v>
                </c:pt>
                <c:pt idx="1333">
                  <c:v>48661</c:v>
                </c:pt>
                <c:pt idx="1334">
                  <c:v>48668</c:v>
                </c:pt>
                <c:pt idx="1335">
                  <c:v>48675</c:v>
                </c:pt>
                <c:pt idx="1336">
                  <c:v>48682</c:v>
                </c:pt>
                <c:pt idx="1337">
                  <c:v>48689</c:v>
                </c:pt>
                <c:pt idx="1338">
                  <c:v>48696</c:v>
                </c:pt>
                <c:pt idx="1339">
                  <c:v>48703</c:v>
                </c:pt>
                <c:pt idx="1340">
                  <c:v>48710</c:v>
                </c:pt>
                <c:pt idx="1341">
                  <c:v>48717</c:v>
                </c:pt>
                <c:pt idx="1342">
                  <c:v>48724</c:v>
                </c:pt>
                <c:pt idx="1343">
                  <c:v>48731</c:v>
                </c:pt>
                <c:pt idx="1344">
                  <c:v>48738</c:v>
                </c:pt>
                <c:pt idx="1345">
                  <c:v>48745</c:v>
                </c:pt>
                <c:pt idx="1346">
                  <c:v>48752</c:v>
                </c:pt>
                <c:pt idx="1347">
                  <c:v>48759</c:v>
                </c:pt>
                <c:pt idx="1348">
                  <c:v>48766</c:v>
                </c:pt>
                <c:pt idx="1349">
                  <c:v>48773</c:v>
                </c:pt>
                <c:pt idx="1350">
                  <c:v>48780</c:v>
                </c:pt>
                <c:pt idx="1351">
                  <c:v>48787</c:v>
                </c:pt>
                <c:pt idx="1352">
                  <c:v>48794</c:v>
                </c:pt>
                <c:pt idx="1353">
                  <c:v>48801</c:v>
                </c:pt>
                <c:pt idx="1354">
                  <c:v>48808</c:v>
                </c:pt>
                <c:pt idx="1355">
                  <c:v>48815</c:v>
                </c:pt>
                <c:pt idx="1356">
                  <c:v>48822</c:v>
                </c:pt>
                <c:pt idx="1357">
                  <c:v>48829</c:v>
                </c:pt>
                <c:pt idx="1358">
                  <c:v>48836</c:v>
                </c:pt>
                <c:pt idx="1359">
                  <c:v>48843</c:v>
                </c:pt>
                <c:pt idx="1360">
                  <c:v>48850</c:v>
                </c:pt>
                <c:pt idx="1361">
                  <c:v>48857</c:v>
                </c:pt>
                <c:pt idx="1362">
                  <c:v>48864</c:v>
                </c:pt>
                <c:pt idx="1363">
                  <c:v>48871</c:v>
                </c:pt>
                <c:pt idx="1364">
                  <c:v>48878</c:v>
                </c:pt>
                <c:pt idx="1365">
                  <c:v>48885</c:v>
                </c:pt>
                <c:pt idx="1366">
                  <c:v>48892</c:v>
                </c:pt>
                <c:pt idx="1367">
                  <c:v>48899</c:v>
                </c:pt>
                <c:pt idx="1368">
                  <c:v>48906</c:v>
                </c:pt>
                <c:pt idx="1369">
                  <c:v>48913</c:v>
                </c:pt>
                <c:pt idx="1370">
                  <c:v>48920</c:v>
                </c:pt>
                <c:pt idx="1371">
                  <c:v>48927</c:v>
                </c:pt>
                <c:pt idx="1372">
                  <c:v>48934</c:v>
                </c:pt>
                <c:pt idx="1373">
                  <c:v>48941</c:v>
                </c:pt>
                <c:pt idx="1374">
                  <c:v>48948</c:v>
                </c:pt>
                <c:pt idx="1375">
                  <c:v>48955</c:v>
                </c:pt>
                <c:pt idx="1376">
                  <c:v>48962</c:v>
                </c:pt>
                <c:pt idx="1377">
                  <c:v>48969</c:v>
                </c:pt>
                <c:pt idx="1378">
                  <c:v>48976</c:v>
                </c:pt>
                <c:pt idx="1379">
                  <c:v>48983</c:v>
                </c:pt>
                <c:pt idx="1380">
                  <c:v>48990</c:v>
                </c:pt>
                <c:pt idx="1381">
                  <c:v>48997</c:v>
                </c:pt>
                <c:pt idx="1382">
                  <c:v>49004</c:v>
                </c:pt>
                <c:pt idx="1383">
                  <c:v>49011</c:v>
                </c:pt>
                <c:pt idx="1384">
                  <c:v>49018</c:v>
                </c:pt>
                <c:pt idx="1385">
                  <c:v>49025</c:v>
                </c:pt>
                <c:pt idx="1386">
                  <c:v>49032</c:v>
                </c:pt>
                <c:pt idx="1387">
                  <c:v>49039</c:v>
                </c:pt>
                <c:pt idx="1388">
                  <c:v>49046</c:v>
                </c:pt>
                <c:pt idx="1389">
                  <c:v>49053</c:v>
                </c:pt>
                <c:pt idx="1390">
                  <c:v>49060</c:v>
                </c:pt>
                <c:pt idx="1391">
                  <c:v>49067</c:v>
                </c:pt>
                <c:pt idx="1392">
                  <c:v>49074</c:v>
                </c:pt>
                <c:pt idx="1393">
                  <c:v>49081</c:v>
                </c:pt>
                <c:pt idx="1394">
                  <c:v>49088</c:v>
                </c:pt>
                <c:pt idx="1395">
                  <c:v>49095</c:v>
                </c:pt>
                <c:pt idx="1396">
                  <c:v>49102</c:v>
                </c:pt>
                <c:pt idx="1397">
                  <c:v>49109</c:v>
                </c:pt>
                <c:pt idx="1398">
                  <c:v>49116</c:v>
                </c:pt>
                <c:pt idx="1399">
                  <c:v>49123</c:v>
                </c:pt>
                <c:pt idx="1400">
                  <c:v>49130</c:v>
                </c:pt>
                <c:pt idx="1401">
                  <c:v>49137</c:v>
                </c:pt>
                <c:pt idx="1402">
                  <c:v>49144</c:v>
                </c:pt>
                <c:pt idx="1403">
                  <c:v>49151</c:v>
                </c:pt>
                <c:pt idx="1404">
                  <c:v>49158</c:v>
                </c:pt>
                <c:pt idx="1405">
                  <c:v>49165</c:v>
                </c:pt>
                <c:pt idx="1406">
                  <c:v>49172</c:v>
                </c:pt>
                <c:pt idx="1407">
                  <c:v>49179</c:v>
                </c:pt>
                <c:pt idx="1408">
                  <c:v>49186</c:v>
                </c:pt>
                <c:pt idx="1409">
                  <c:v>49193</c:v>
                </c:pt>
                <c:pt idx="1410">
                  <c:v>49200</c:v>
                </c:pt>
                <c:pt idx="1411">
                  <c:v>49207</c:v>
                </c:pt>
                <c:pt idx="1412">
                  <c:v>49214</c:v>
                </c:pt>
                <c:pt idx="1413">
                  <c:v>49221</c:v>
                </c:pt>
                <c:pt idx="1414">
                  <c:v>49228</c:v>
                </c:pt>
                <c:pt idx="1415">
                  <c:v>49235</c:v>
                </c:pt>
                <c:pt idx="1416">
                  <c:v>49242</c:v>
                </c:pt>
                <c:pt idx="1417">
                  <c:v>49249</c:v>
                </c:pt>
                <c:pt idx="1418">
                  <c:v>49256</c:v>
                </c:pt>
                <c:pt idx="1419">
                  <c:v>49263</c:v>
                </c:pt>
                <c:pt idx="1420">
                  <c:v>49270</c:v>
                </c:pt>
                <c:pt idx="1421">
                  <c:v>49277</c:v>
                </c:pt>
                <c:pt idx="1422">
                  <c:v>49284</c:v>
                </c:pt>
                <c:pt idx="1423">
                  <c:v>49291</c:v>
                </c:pt>
                <c:pt idx="1424">
                  <c:v>49298</c:v>
                </c:pt>
                <c:pt idx="1425">
                  <c:v>49305</c:v>
                </c:pt>
                <c:pt idx="1426">
                  <c:v>49312</c:v>
                </c:pt>
                <c:pt idx="1427">
                  <c:v>49319</c:v>
                </c:pt>
                <c:pt idx="1428">
                  <c:v>49326</c:v>
                </c:pt>
                <c:pt idx="1429">
                  <c:v>49333</c:v>
                </c:pt>
                <c:pt idx="1430">
                  <c:v>49340</c:v>
                </c:pt>
                <c:pt idx="1431">
                  <c:v>49347</c:v>
                </c:pt>
                <c:pt idx="1432">
                  <c:v>49354</c:v>
                </c:pt>
                <c:pt idx="1433">
                  <c:v>49361</c:v>
                </c:pt>
                <c:pt idx="1434">
                  <c:v>49368</c:v>
                </c:pt>
                <c:pt idx="1435">
                  <c:v>49375</c:v>
                </c:pt>
                <c:pt idx="1436">
                  <c:v>49382</c:v>
                </c:pt>
                <c:pt idx="1437">
                  <c:v>49389</c:v>
                </c:pt>
                <c:pt idx="1438">
                  <c:v>49396</c:v>
                </c:pt>
                <c:pt idx="1439">
                  <c:v>49403</c:v>
                </c:pt>
                <c:pt idx="1440">
                  <c:v>49410</c:v>
                </c:pt>
                <c:pt idx="1441">
                  <c:v>49417</c:v>
                </c:pt>
                <c:pt idx="1442">
                  <c:v>49424</c:v>
                </c:pt>
                <c:pt idx="1443">
                  <c:v>49431</c:v>
                </c:pt>
                <c:pt idx="1444">
                  <c:v>49438</c:v>
                </c:pt>
                <c:pt idx="1445">
                  <c:v>49445</c:v>
                </c:pt>
                <c:pt idx="1446">
                  <c:v>49452</c:v>
                </c:pt>
                <c:pt idx="1447">
                  <c:v>49459</c:v>
                </c:pt>
                <c:pt idx="1448">
                  <c:v>49466</c:v>
                </c:pt>
                <c:pt idx="1449">
                  <c:v>49473</c:v>
                </c:pt>
                <c:pt idx="1450">
                  <c:v>49480</c:v>
                </c:pt>
                <c:pt idx="1451">
                  <c:v>49487</c:v>
                </c:pt>
                <c:pt idx="1452">
                  <c:v>49494</c:v>
                </c:pt>
                <c:pt idx="1453">
                  <c:v>49501</c:v>
                </c:pt>
                <c:pt idx="1454">
                  <c:v>49508</c:v>
                </c:pt>
                <c:pt idx="1455">
                  <c:v>49515</c:v>
                </c:pt>
                <c:pt idx="1456">
                  <c:v>49522</c:v>
                </c:pt>
                <c:pt idx="1457">
                  <c:v>49529</c:v>
                </c:pt>
                <c:pt idx="1458">
                  <c:v>49536</c:v>
                </c:pt>
                <c:pt idx="1459">
                  <c:v>49543</c:v>
                </c:pt>
                <c:pt idx="1460">
                  <c:v>49550</c:v>
                </c:pt>
                <c:pt idx="1461">
                  <c:v>49557</c:v>
                </c:pt>
                <c:pt idx="1462">
                  <c:v>49564</c:v>
                </c:pt>
                <c:pt idx="1463">
                  <c:v>49571</c:v>
                </c:pt>
                <c:pt idx="1464">
                  <c:v>49578</c:v>
                </c:pt>
                <c:pt idx="1465">
                  <c:v>49585</c:v>
                </c:pt>
                <c:pt idx="1466">
                  <c:v>49592</c:v>
                </c:pt>
                <c:pt idx="1467">
                  <c:v>49599</c:v>
                </c:pt>
                <c:pt idx="1468">
                  <c:v>49606</c:v>
                </c:pt>
                <c:pt idx="1469">
                  <c:v>49613</c:v>
                </c:pt>
                <c:pt idx="1470">
                  <c:v>49620</c:v>
                </c:pt>
                <c:pt idx="1471">
                  <c:v>49627</c:v>
                </c:pt>
                <c:pt idx="1472">
                  <c:v>49634</c:v>
                </c:pt>
                <c:pt idx="1473">
                  <c:v>49641</c:v>
                </c:pt>
                <c:pt idx="1474">
                  <c:v>49648</c:v>
                </c:pt>
                <c:pt idx="1475">
                  <c:v>49655</c:v>
                </c:pt>
                <c:pt idx="1476">
                  <c:v>49662</c:v>
                </c:pt>
                <c:pt idx="1477">
                  <c:v>49670</c:v>
                </c:pt>
                <c:pt idx="1478">
                  <c:v>49677</c:v>
                </c:pt>
                <c:pt idx="1479">
                  <c:v>49684</c:v>
                </c:pt>
                <c:pt idx="1480">
                  <c:v>49691</c:v>
                </c:pt>
                <c:pt idx="1481">
                  <c:v>49698</c:v>
                </c:pt>
                <c:pt idx="1482">
                  <c:v>49705</c:v>
                </c:pt>
                <c:pt idx="1483">
                  <c:v>49712</c:v>
                </c:pt>
                <c:pt idx="1484">
                  <c:v>49719</c:v>
                </c:pt>
                <c:pt idx="1485">
                  <c:v>49726</c:v>
                </c:pt>
                <c:pt idx="1486">
                  <c:v>49733</c:v>
                </c:pt>
                <c:pt idx="1487">
                  <c:v>49740</c:v>
                </c:pt>
                <c:pt idx="1488">
                  <c:v>49747</c:v>
                </c:pt>
                <c:pt idx="1489">
                  <c:v>49754</c:v>
                </c:pt>
                <c:pt idx="1490">
                  <c:v>49761</c:v>
                </c:pt>
                <c:pt idx="1491">
                  <c:v>49768</c:v>
                </c:pt>
                <c:pt idx="1492">
                  <c:v>49775</c:v>
                </c:pt>
                <c:pt idx="1493">
                  <c:v>49782</c:v>
                </c:pt>
                <c:pt idx="1494">
                  <c:v>49789</c:v>
                </c:pt>
                <c:pt idx="1495">
                  <c:v>49796</c:v>
                </c:pt>
                <c:pt idx="1496">
                  <c:v>49803</c:v>
                </c:pt>
                <c:pt idx="1497">
                  <c:v>49810</c:v>
                </c:pt>
                <c:pt idx="1498">
                  <c:v>49817</c:v>
                </c:pt>
                <c:pt idx="1499">
                  <c:v>49824</c:v>
                </c:pt>
                <c:pt idx="1500">
                  <c:v>49831</c:v>
                </c:pt>
                <c:pt idx="1501">
                  <c:v>49838</c:v>
                </c:pt>
                <c:pt idx="1502">
                  <c:v>49845</c:v>
                </c:pt>
                <c:pt idx="1503">
                  <c:v>49852</c:v>
                </c:pt>
                <c:pt idx="1504">
                  <c:v>49859</c:v>
                </c:pt>
                <c:pt idx="1505">
                  <c:v>49866</c:v>
                </c:pt>
                <c:pt idx="1506">
                  <c:v>49873</c:v>
                </c:pt>
                <c:pt idx="1507">
                  <c:v>49880</c:v>
                </c:pt>
                <c:pt idx="1508">
                  <c:v>49887</c:v>
                </c:pt>
                <c:pt idx="1509">
                  <c:v>49894</c:v>
                </c:pt>
                <c:pt idx="1510">
                  <c:v>49901</c:v>
                </c:pt>
                <c:pt idx="1511">
                  <c:v>49908</c:v>
                </c:pt>
                <c:pt idx="1512">
                  <c:v>49915</c:v>
                </c:pt>
                <c:pt idx="1513">
                  <c:v>49922</c:v>
                </c:pt>
                <c:pt idx="1514">
                  <c:v>49929</c:v>
                </c:pt>
                <c:pt idx="1515">
                  <c:v>49936</c:v>
                </c:pt>
                <c:pt idx="1516">
                  <c:v>49943</c:v>
                </c:pt>
                <c:pt idx="1517">
                  <c:v>49950</c:v>
                </c:pt>
                <c:pt idx="1518">
                  <c:v>49957</c:v>
                </c:pt>
                <c:pt idx="1519">
                  <c:v>49964</c:v>
                </c:pt>
                <c:pt idx="1520">
                  <c:v>49971</c:v>
                </c:pt>
                <c:pt idx="1521">
                  <c:v>49978</c:v>
                </c:pt>
                <c:pt idx="1522">
                  <c:v>49985</c:v>
                </c:pt>
                <c:pt idx="1523">
                  <c:v>49992</c:v>
                </c:pt>
                <c:pt idx="1524">
                  <c:v>49999</c:v>
                </c:pt>
                <c:pt idx="1525">
                  <c:v>50006</c:v>
                </c:pt>
                <c:pt idx="1526">
                  <c:v>50013</c:v>
                </c:pt>
                <c:pt idx="1527">
                  <c:v>50020</c:v>
                </c:pt>
                <c:pt idx="1528">
                  <c:v>50027</c:v>
                </c:pt>
                <c:pt idx="1529">
                  <c:v>50038</c:v>
                </c:pt>
                <c:pt idx="1530">
                  <c:v>50045</c:v>
                </c:pt>
                <c:pt idx="1531">
                  <c:v>50052</c:v>
                </c:pt>
                <c:pt idx="1532">
                  <c:v>50059</c:v>
                </c:pt>
                <c:pt idx="1533">
                  <c:v>50066</c:v>
                </c:pt>
                <c:pt idx="1534">
                  <c:v>50073</c:v>
                </c:pt>
                <c:pt idx="1535">
                  <c:v>50080</c:v>
                </c:pt>
                <c:pt idx="1536">
                  <c:v>50087</c:v>
                </c:pt>
                <c:pt idx="1537">
                  <c:v>50094</c:v>
                </c:pt>
                <c:pt idx="1538">
                  <c:v>50101</c:v>
                </c:pt>
                <c:pt idx="1539">
                  <c:v>50108</c:v>
                </c:pt>
                <c:pt idx="1540">
                  <c:v>50115</c:v>
                </c:pt>
                <c:pt idx="1541">
                  <c:v>50122</c:v>
                </c:pt>
                <c:pt idx="1542">
                  <c:v>50129</c:v>
                </c:pt>
                <c:pt idx="1543">
                  <c:v>50137</c:v>
                </c:pt>
                <c:pt idx="1544">
                  <c:v>50144</c:v>
                </c:pt>
                <c:pt idx="1545">
                  <c:v>50151</c:v>
                </c:pt>
                <c:pt idx="1546">
                  <c:v>50158</c:v>
                </c:pt>
                <c:pt idx="1547">
                  <c:v>50165</c:v>
                </c:pt>
                <c:pt idx="1548">
                  <c:v>50172</c:v>
                </c:pt>
                <c:pt idx="1549">
                  <c:v>50179</c:v>
                </c:pt>
                <c:pt idx="1550">
                  <c:v>50186</c:v>
                </c:pt>
                <c:pt idx="1551">
                  <c:v>50193</c:v>
                </c:pt>
                <c:pt idx="1552">
                  <c:v>50200</c:v>
                </c:pt>
                <c:pt idx="1553">
                  <c:v>50207</c:v>
                </c:pt>
                <c:pt idx="1554">
                  <c:v>50214</c:v>
                </c:pt>
                <c:pt idx="1555">
                  <c:v>50221</c:v>
                </c:pt>
                <c:pt idx="1556">
                  <c:v>50228</c:v>
                </c:pt>
                <c:pt idx="1557">
                  <c:v>50235</c:v>
                </c:pt>
                <c:pt idx="1558">
                  <c:v>50242</c:v>
                </c:pt>
                <c:pt idx="1559">
                  <c:v>50249</c:v>
                </c:pt>
                <c:pt idx="1560">
                  <c:v>50256</c:v>
                </c:pt>
                <c:pt idx="1561">
                  <c:v>50263</c:v>
                </c:pt>
                <c:pt idx="1562">
                  <c:v>50270</c:v>
                </c:pt>
                <c:pt idx="1563">
                  <c:v>50277</c:v>
                </c:pt>
                <c:pt idx="1564">
                  <c:v>50284</c:v>
                </c:pt>
                <c:pt idx="1565">
                  <c:v>50291</c:v>
                </c:pt>
                <c:pt idx="1566">
                  <c:v>50298</c:v>
                </c:pt>
                <c:pt idx="1567">
                  <c:v>50305</c:v>
                </c:pt>
                <c:pt idx="1568">
                  <c:v>50312</c:v>
                </c:pt>
                <c:pt idx="1569">
                  <c:v>50319</c:v>
                </c:pt>
                <c:pt idx="1570">
                  <c:v>50326</c:v>
                </c:pt>
                <c:pt idx="1571">
                  <c:v>50333</c:v>
                </c:pt>
                <c:pt idx="1572">
                  <c:v>50340</c:v>
                </c:pt>
                <c:pt idx="1573">
                  <c:v>50347</c:v>
                </c:pt>
                <c:pt idx="1574">
                  <c:v>50354</c:v>
                </c:pt>
                <c:pt idx="1575">
                  <c:v>50361</c:v>
                </c:pt>
                <c:pt idx="1576">
                  <c:v>50368</c:v>
                </c:pt>
                <c:pt idx="1577">
                  <c:v>50375</c:v>
                </c:pt>
                <c:pt idx="1578">
                  <c:v>50382</c:v>
                </c:pt>
                <c:pt idx="1579">
                  <c:v>50389</c:v>
                </c:pt>
                <c:pt idx="1580">
                  <c:v>50396</c:v>
                </c:pt>
                <c:pt idx="1581">
                  <c:v>50403</c:v>
                </c:pt>
                <c:pt idx="1582">
                  <c:v>50410</c:v>
                </c:pt>
                <c:pt idx="1583">
                  <c:v>50417</c:v>
                </c:pt>
                <c:pt idx="1584">
                  <c:v>50424</c:v>
                </c:pt>
                <c:pt idx="1585">
                  <c:v>50431</c:v>
                </c:pt>
                <c:pt idx="1586">
                  <c:v>50438</c:v>
                </c:pt>
                <c:pt idx="1587">
                  <c:v>50445</c:v>
                </c:pt>
                <c:pt idx="1588">
                  <c:v>50452</c:v>
                </c:pt>
                <c:pt idx="1589">
                  <c:v>50459</c:v>
                </c:pt>
                <c:pt idx="1590">
                  <c:v>50466</c:v>
                </c:pt>
                <c:pt idx="1591">
                  <c:v>50473</c:v>
                </c:pt>
                <c:pt idx="1592">
                  <c:v>50480</c:v>
                </c:pt>
                <c:pt idx="1593">
                  <c:v>50487</c:v>
                </c:pt>
                <c:pt idx="1594">
                  <c:v>50494</c:v>
                </c:pt>
                <c:pt idx="1595">
                  <c:v>50501</c:v>
                </c:pt>
                <c:pt idx="1596">
                  <c:v>50508</c:v>
                </c:pt>
                <c:pt idx="1597">
                  <c:v>50515</c:v>
                </c:pt>
                <c:pt idx="1598">
                  <c:v>50522</c:v>
                </c:pt>
                <c:pt idx="1599">
                  <c:v>50529</c:v>
                </c:pt>
                <c:pt idx="1600">
                  <c:v>50536</c:v>
                </c:pt>
                <c:pt idx="1601">
                  <c:v>50543</c:v>
                </c:pt>
                <c:pt idx="1602">
                  <c:v>50550</c:v>
                </c:pt>
                <c:pt idx="1603">
                  <c:v>50557</c:v>
                </c:pt>
                <c:pt idx="1604">
                  <c:v>50564</c:v>
                </c:pt>
                <c:pt idx="1605">
                  <c:v>50571</c:v>
                </c:pt>
                <c:pt idx="1606">
                  <c:v>50578</c:v>
                </c:pt>
                <c:pt idx="1607">
                  <c:v>50585</c:v>
                </c:pt>
                <c:pt idx="1608">
                  <c:v>50592</c:v>
                </c:pt>
                <c:pt idx="1609">
                  <c:v>50599</c:v>
                </c:pt>
                <c:pt idx="1610">
                  <c:v>50606</c:v>
                </c:pt>
                <c:pt idx="1611">
                  <c:v>50613</c:v>
                </c:pt>
                <c:pt idx="1612">
                  <c:v>50620</c:v>
                </c:pt>
                <c:pt idx="1613">
                  <c:v>50627</c:v>
                </c:pt>
                <c:pt idx="1614">
                  <c:v>50634</c:v>
                </c:pt>
                <c:pt idx="1615">
                  <c:v>50641</c:v>
                </c:pt>
                <c:pt idx="1616">
                  <c:v>50648</c:v>
                </c:pt>
                <c:pt idx="1617">
                  <c:v>50655</c:v>
                </c:pt>
                <c:pt idx="1618">
                  <c:v>50662</c:v>
                </c:pt>
                <c:pt idx="1619">
                  <c:v>50669</c:v>
                </c:pt>
                <c:pt idx="1620">
                  <c:v>50676</c:v>
                </c:pt>
                <c:pt idx="1621">
                  <c:v>50683</c:v>
                </c:pt>
                <c:pt idx="1622">
                  <c:v>50690</c:v>
                </c:pt>
                <c:pt idx="1623">
                  <c:v>50697</c:v>
                </c:pt>
                <c:pt idx="1624">
                  <c:v>50704</c:v>
                </c:pt>
                <c:pt idx="1625">
                  <c:v>50711</c:v>
                </c:pt>
                <c:pt idx="1626">
                  <c:v>50718</c:v>
                </c:pt>
                <c:pt idx="1627">
                  <c:v>50725</c:v>
                </c:pt>
                <c:pt idx="1628">
                  <c:v>50732</c:v>
                </c:pt>
                <c:pt idx="1629">
                  <c:v>50739</c:v>
                </c:pt>
                <c:pt idx="1630">
                  <c:v>50746</c:v>
                </c:pt>
                <c:pt idx="1631">
                  <c:v>50753</c:v>
                </c:pt>
                <c:pt idx="1632">
                  <c:v>50760</c:v>
                </c:pt>
                <c:pt idx="1633">
                  <c:v>50768</c:v>
                </c:pt>
                <c:pt idx="1634">
                  <c:v>50775</c:v>
                </c:pt>
                <c:pt idx="1635">
                  <c:v>50782</c:v>
                </c:pt>
                <c:pt idx="1636">
                  <c:v>50789</c:v>
                </c:pt>
                <c:pt idx="1637">
                  <c:v>50796</c:v>
                </c:pt>
                <c:pt idx="1638">
                  <c:v>50803</c:v>
                </c:pt>
                <c:pt idx="1639">
                  <c:v>50810</c:v>
                </c:pt>
                <c:pt idx="1640">
                  <c:v>50817</c:v>
                </c:pt>
                <c:pt idx="1641">
                  <c:v>50824</c:v>
                </c:pt>
                <c:pt idx="1642">
                  <c:v>50831</c:v>
                </c:pt>
                <c:pt idx="1643">
                  <c:v>50838</c:v>
                </c:pt>
                <c:pt idx="1644">
                  <c:v>50845</c:v>
                </c:pt>
                <c:pt idx="1645">
                  <c:v>50852</c:v>
                </c:pt>
                <c:pt idx="1646">
                  <c:v>50859</c:v>
                </c:pt>
                <c:pt idx="1647">
                  <c:v>50866</c:v>
                </c:pt>
                <c:pt idx="1648">
                  <c:v>50873</c:v>
                </c:pt>
                <c:pt idx="1649">
                  <c:v>50880</c:v>
                </c:pt>
                <c:pt idx="1650">
                  <c:v>50887</c:v>
                </c:pt>
                <c:pt idx="1651">
                  <c:v>50894</c:v>
                </c:pt>
                <c:pt idx="1652">
                  <c:v>50901</c:v>
                </c:pt>
                <c:pt idx="1653">
                  <c:v>50908</c:v>
                </c:pt>
                <c:pt idx="1654">
                  <c:v>50915</c:v>
                </c:pt>
                <c:pt idx="1655">
                  <c:v>50922</c:v>
                </c:pt>
                <c:pt idx="1656">
                  <c:v>50929</c:v>
                </c:pt>
                <c:pt idx="1657">
                  <c:v>50936</c:v>
                </c:pt>
                <c:pt idx="1658">
                  <c:v>50943</c:v>
                </c:pt>
                <c:pt idx="1659">
                  <c:v>50950</c:v>
                </c:pt>
                <c:pt idx="1660">
                  <c:v>50957</c:v>
                </c:pt>
                <c:pt idx="1661">
                  <c:v>50964</c:v>
                </c:pt>
                <c:pt idx="1662">
                  <c:v>50971</c:v>
                </c:pt>
                <c:pt idx="1663">
                  <c:v>50978</c:v>
                </c:pt>
                <c:pt idx="1664">
                  <c:v>50985</c:v>
                </c:pt>
                <c:pt idx="1665">
                  <c:v>50992</c:v>
                </c:pt>
                <c:pt idx="1666">
                  <c:v>50999</c:v>
                </c:pt>
                <c:pt idx="1667">
                  <c:v>51006</c:v>
                </c:pt>
                <c:pt idx="1668">
                  <c:v>51013</c:v>
                </c:pt>
                <c:pt idx="1669">
                  <c:v>51020</c:v>
                </c:pt>
                <c:pt idx="1670">
                  <c:v>51027</c:v>
                </c:pt>
                <c:pt idx="1671">
                  <c:v>51034</c:v>
                </c:pt>
                <c:pt idx="1672">
                  <c:v>51041</c:v>
                </c:pt>
                <c:pt idx="1673">
                  <c:v>51048</c:v>
                </c:pt>
                <c:pt idx="1674">
                  <c:v>51055</c:v>
                </c:pt>
                <c:pt idx="1675">
                  <c:v>51062</c:v>
                </c:pt>
                <c:pt idx="1676">
                  <c:v>51069</c:v>
                </c:pt>
                <c:pt idx="1677">
                  <c:v>51076</c:v>
                </c:pt>
                <c:pt idx="1678">
                  <c:v>51083</c:v>
                </c:pt>
                <c:pt idx="1679">
                  <c:v>51090</c:v>
                </c:pt>
                <c:pt idx="1680">
                  <c:v>51097</c:v>
                </c:pt>
                <c:pt idx="1681">
                  <c:v>51104</c:v>
                </c:pt>
                <c:pt idx="1682">
                  <c:v>51111</c:v>
                </c:pt>
                <c:pt idx="1683">
                  <c:v>51118</c:v>
                </c:pt>
                <c:pt idx="1684">
                  <c:v>51125</c:v>
                </c:pt>
                <c:pt idx="1685">
                  <c:v>51132</c:v>
                </c:pt>
                <c:pt idx="1686">
                  <c:v>51139</c:v>
                </c:pt>
                <c:pt idx="1687">
                  <c:v>51146</c:v>
                </c:pt>
                <c:pt idx="1688">
                  <c:v>51153</c:v>
                </c:pt>
                <c:pt idx="1689">
                  <c:v>51160</c:v>
                </c:pt>
                <c:pt idx="1690">
                  <c:v>51167</c:v>
                </c:pt>
                <c:pt idx="1691">
                  <c:v>51174</c:v>
                </c:pt>
                <c:pt idx="1692">
                  <c:v>51181</c:v>
                </c:pt>
                <c:pt idx="1693">
                  <c:v>51188</c:v>
                </c:pt>
                <c:pt idx="1694">
                  <c:v>51195</c:v>
                </c:pt>
                <c:pt idx="1695">
                  <c:v>51202</c:v>
                </c:pt>
                <c:pt idx="1696">
                  <c:v>51209</c:v>
                </c:pt>
                <c:pt idx="1697">
                  <c:v>51216</c:v>
                </c:pt>
                <c:pt idx="1698">
                  <c:v>51223</c:v>
                </c:pt>
                <c:pt idx="1699">
                  <c:v>51230</c:v>
                </c:pt>
                <c:pt idx="1700">
                  <c:v>51237</c:v>
                </c:pt>
                <c:pt idx="1701">
                  <c:v>51244</c:v>
                </c:pt>
                <c:pt idx="1702">
                  <c:v>51251</c:v>
                </c:pt>
                <c:pt idx="1703">
                  <c:v>51258</c:v>
                </c:pt>
                <c:pt idx="1704">
                  <c:v>51265</c:v>
                </c:pt>
                <c:pt idx="1705">
                  <c:v>51272</c:v>
                </c:pt>
                <c:pt idx="1706">
                  <c:v>51279</c:v>
                </c:pt>
                <c:pt idx="1707">
                  <c:v>51286</c:v>
                </c:pt>
                <c:pt idx="1708">
                  <c:v>51293</c:v>
                </c:pt>
                <c:pt idx="1709">
                  <c:v>51300</c:v>
                </c:pt>
                <c:pt idx="1710">
                  <c:v>51307</c:v>
                </c:pt>
                <c:pt idx="1711">
                  <c:v>51314</c:v>
                </c:pt>
                <c:pt idx="1712">
                  <c:v>51321</c:v>
                </c:pt>
                <c:pt idx="1713">
                  <c:v>51328</c:v>
                </c:pt>
                <c:pt idx="1714">
                  <c:v>51335</c:v>
                </c:pt>
                <c:pt idx="1715">
                  <c:v>51342</c:v>
                </c:pt>
                <c:pt idx="1716">
                  <c:v>51349</c:v>
                </c:pt>
                <c:pt idx="1717">
                  <c:v>51356</c:v>
                </c:pt>
                <c:pt idx="1718">
                  <c:v>51363</c:v>
                </c:pt>
                <c:pt idx="1719">
                  <c:v>51370</c:v>
                </c:pt>
                <c:pt idx="1720">
                  <c:v>51377</c:v>
                </c:pt>
                <c:pt idx="1721">
                  <c:v>51384</c:v>
                </c:pt>
                <c:pt idx="1722">
                  <c:v>51391</c:v>
                </c:pt>
                <c:pt idx="1723">
                  <c:v>51398</c:v>
                </c:pt>
                <c:pt idx="1724">
                  <c:v>51405</c:v>
                </c:pt>
                <c:pt idx="1725">
                  <c:v>51412</c:v>
                </c:pt>
                <c:pt idx="1726">
                  <c:v>51419</c:v>
                </c:pt>
                <c:pt idx="1727">
                  <c:v>51426</c:v>
                </c:pt>
                <c:pt idx="1728">
                  <c:v>51433</c:v>
                </c:pt>
                <c:pt idx="1729">
                  <c:v>51440</c:v>
                </c:pt>
                <c:pt idx="1730">
                  <c:v>51447</c:v>
                </c:pt>
                <c:pt idx="1731">
                  <c:v>51454</c:v>
                </c:pt>
                <c:pt idx="1732">
                  <c:v>51461</c:v>
                </c:pt>
                <c:pt idx="1733">
                  <c:v>51468</c:v>
                </c:pt>
                <c:pt idx="1734">
                  <c:v>51475</c:v>
                </c:pt>
                <c:pt idx="1735">
                  <c:v>51482</c:v>
                </c:pt>
                <c:pt idx="1736">
                  <c:v>51489</c:v>
                </c:pt>
                <c:pt idx="1737">
                  <c:v>51497</c:v>
                </c:pt>
                <c:pt idx="1738">
                  <c:v>51504</c:v>
                </c:pt>
                <c:pt idx="1739">
                  <c:v>51511</c:v>
                </c:pt>
                <c:pt idx="1740">
                  <c:v>51518</c:v>
                </c:pt>
                <c:pt idx="1741">
                  <c:v>51525</c:v>
                </c:pt>
                <c:pt idx="1742">
                  <c:v>51532</c:v>
                </c:pt>
                <c:pt idx="1743">
                  <c:v>51539</c:v>
                </c:pt>
                <c:pt idx="1744">
                  <c:v>51546</c:v>
                </c:pt>
                <c:pt idx="1745">
                  <c:v>51553</c:v>
                </c:pt>
                <c:pt idx="1746">
                  <c:v>51560</c:v>
                </c:pt>
                <c:pt idx="1747">
                  <c:v>51567</c:v>
                </c:pt>
                <c:pt idx="1748">
                  <c:v>51574</c:v>
                </c:pt>
                <c:pt idx="1749">
                  <c:v>51581</c:v>
                </c:pt>
                <c:pt idx="1750">
                  <c:v>51588</c:v>
                </c:pt>
                <c:pt idx="1751">
                  <c:v>51595</c:v>
                </c:pt>
                <c:pt idx="1752">
                  <c:v>51602</c:v>
                </c:pt>
                <c:pt idx="1753">
                  <c:v>51609</c:v>
                </c:pt>
                <c:pt idx="1754">
                  <c:v>51616</c:v>
                </c:pt>
                <c:pt idx="1755">
                  <c:v>51623</c:v>
                </c:pt>
                <c:pt idx="1756">
                  <c:v>51630</c:v>
                </c:pt>
                <c:pt idx="1757">
                  <c:v>51637</c:v>
                </c:pt>
                <c:pt idx="1758">
                  <c:v>51644</c:v>
                </c:pt>
                <c:pt idx="1759">
                  <c:v>51651</c:v>
                </c:pt>
                <c:pt idx="1760">
                  <c:v>51658</c:v>
                </c:pt>
                <c:pt idx="1761">
                  <c:v>51665</c:v>
                </c:pt>
                <c:pt idx="1762">
                  <c:v>51672</c:v>
                </c:pt>
                <c:pt idx="1763">
                  <c:v>51679</c:v>
                </c:pt>
                <c:pt idx="1764">
                  <c:v>51686</c:v>
                </c:pt>
                <c:pt idx="1765">
                  <c:v>51693</c:v>
                </c:pt>
                <c:pt idx="1766">
                  <c:v>51700</c:v>
                </c:pt>
                <c:pt idx="1767">
                  <c:v>51707</c:v>
                </c:pt>
                <c:pt idx="1768">
                  <c:v>51714</c:v>
                </c:pt>
                <c:pt idx="1769">
                  <c:v>51721</c:v>
                </c:pt>
                <c:pt idx="1770">
                  <c:v>51728</c:v>
                </c:pt>
                <c:pt idx="1771">
                  <c:v>51735</c:v>
                </c:pt>
                <c:pt idx="1772">
                  <c:v>51742</c:v>
                </c:pt>
                <c:pt idx="1773">
                  <c:v>51749</c:v>
                </c:pt>
                <c:pt idx="1774">
                  <c:v>51756</c:v>
                </c:pt>
                <c:pt idx="1775">
                  <c:v>51763</c:v>
                </c:pt>
                <c:pt idx="1776">
                  <c:v>51770</c:v>
                </c:pt>
                <c:pt idx="1777">
                  <c:v>51777</c:v>
                </c:pt>
                <c:pt idx="1778">
                  <c:v>51784</c:v>
                </c:pt>
                <c:pt idx="1779">
                  <c:v>51791</c:v>
                </c:pt>
                <c:pt idx="1780">
                  <c:v>51798</c:v>
                </c:pt>
                <c:pt idx="1781">
                  <c:v>51805</c:v>
                </c:pt>
                <c:pt idx="1782">
                  <c:v>51812</c:v>
                </c:pt>
                <c:pt idx="1783">
                  <c:v>51819</c:v>
                </c:pt>
                <c:pt idx="1784">
                  <c:v>51826</c:v>
                </c:pt>
                <c:pt idx="1785">
                  <c:v>51833</c:v>
                </c:pt>
                <c:pt idx="1786">
                  <c:v>51840</c:v>
                </c:pt>
                <c:pt idx="1787">
                  <c:v>51847</c:v>
                </c:pt>
                <c:pt idx="1788">
                  <c:v>51854</c:v>
                </c:pt>
                <c:pt idx="1789">
                  <c:v>51862</c:v>
                </c:pt>
                <c:pt idx="1790">
                  <c:v>51869</c:v>
                </c:pt>
                <c:pt idx="1791">
                  <c:v>51876</c:v>
                </c:pt>
                <c:pt idx="1792">
                  <c:v>51883</c:v>
                </c:pt>
                <c:pt idx="1793">
                  <c:v>51890</c:v>
                </c:pt>
                <c:pt idx="1794">
                  <c:v>51897</c:v>
                </c:pt>
                <c:pt idx="1795">
                  <c:v>51904</c:v>
                </c:pt>
                <c:pt idx="1796">
                  <c:v>51911</c:v>
                </c:pt>
                <c:pt idx="1797">
                  <c:v>51918</c:v>
                </c:pt>
                <c:pt idx="1798">
                  <c:v>51925</c:v>
                </c:pt>
                <c:pt idx="1799">
                  <c:v>51932</c:v>
                </c:pt>
                <c:pt idx="1800">
                  <c:v>51939</c:v>
                </c:pt>
                <c:pt idx="1801">
                  <c:v>51946</c:v>
                </c:pt>
                <c:pt idx="1802">
                  <c:v>51953</c:v>
                </c:pt>
                <c:pt idx="1803">
                  <c:v>51964</c:v>
                </c:pt>
                <c:pt idx="1804">
                  <c:v>51971</c:v>
                </c:pt>
                <c:pt idx="1805">
                  <c:v>51978</c:v>
                </c:pt>
                <c:pt idx="1806">
                  <c:v>51985</c:v>
                </c:pt>
                <c:pt idx="1807">
                  <c:v>51992</c:v>
                </c:pt>
                <c:pt idx="1808">
                  <c:v>51999</c:v>
                </c:pt>
                <c:pt idx="1809">
                  <c:v>52006</c:v>
                </c:pt>
                <c:pt idx="1810">
                  <c:v>52013</c:v>
                </c:pt>
                <c:pt idx="1811">
                  <c:v>52020</c:v>
                </c:pt>
                <c:pt idx="1812">
                  <c:v>52027</c:v>
                </c:pt>
                <c:pt idx="1813">
                  <c:v>52034</c:v>
                </c:pt>
                <c:pt idx="1814">
                  <c:v>52041</c:v>
                </c:pt>
                <c:pt idx="1815">
                  <c:v>52048</c:v>
                </c:pt>
                <c:pt idx="1816">
                  <c:v>52055</c:v>
                </c:pt>
                <c:pt idx="1817">
                  <c:v>52062</c:v>
                </c:pt>
                <c:pt idx="1818">
                  <c:v>52069</c:v>
                </c:pt>
                <c:pt idx="1819">
                  <c:v>52076</c:v>
                </c:pt>
                <c:pt idx="1820">
                  <c:v>52083</c:v>
                </c:pt>
                <c:pt idx="1821">
                  <c:v>52090</c:v>
                </c:pt>
                <c:pt idx="1822">
                  <c:v>52097</c:v>
                </c:pt>
                <c:pt idx="1823">
                  <c:v>52104</c:v>
                </c:pt>
                <c:pt idx="1824">
                  <c:v>52111</c:v>
                </c:pt>
                <c:pt idx="1825">
                  <c:v>52118</c:v>
                </c:pt>
                <c:pt idx="1826">
                  <c:v>52125</c:v>
                </c:pt>
                <c:pt idx="1827">
                  <c:v>52132</c:v>
                </c:pt>
                <c:pt idx="1828">
                  <c:v>52139</c:v>
                </c:pt>
                <c:pt idx="1829">
                  <c:v>52146</c:v>
                </c:pt>
                <c:pt idx="1830">
                  <c:v>52153</c:v>
                </c:pt>
                <c:pt idx="1831">
                  <c:v>52160</c:v>
                </c:pt>
                <c:pt idx="1832">
                  <c:v>52167</c:v>
                </c:pt>
                <c:pt idx="1833">
                  <c:v>52174</c:v>
                </c:pt>
                <c:pt idx="1834">
                  <c:v>52181</c:v>
                </c:pt>
                <c:pt idx="1835">
                  <c:v>52188</c:v>
                </c:pt>
                <c:pt idx="1836">
                  <c:v>52195</c:v>
                </c:pt>
                <c:pt idx="1837">
                  <c:v>52202</c:v>
                </c:pt>
                <c:pt idx="1838">
                  <c:v>52209</c:v>
                </c:pt>
                <c:pt idx="1839">
                  <c:v>52216</c:v>
                </c:pt>
                <c:pt idx="1840">
                  <c:v>52223</c:v>
                </c:pt>
                <c:pt idx="1841">
                  <c:v>52230</c:v>
                </c:pt>
                <c:pt idx="1842">
                  <c:v>52237</c:v>
                </c:pt>
                <c:pt idx="1843">
                  <c:v>52244</c:v>
                </c:pt>
                <c:pt idx="1844">
                  <c:v>52251</c:v>
                </c:pt>
                <c:pt idx="1845">
                  <c:v>52258</c:v>
                </c:pt>
                <c:pt idx="1846">
                  <c:v>52265</c:v>
                </c:pt>
                <c:pt idx="1847">
                  <c:v>52272</c:v>
                </c:pt>
                <c:pt idx="1848">
                  <c:v>52279</c:v>
                </c:pt>
                <c:pt idx="1849">
                  <c:v>52286</c:v>
                </c:pt>
                <c:pt idx="1850">
                  <c:v>52293</c:v>
                </c:pt>
                <c:pt idx="1851">
                  <c:v>52300</c:v>
                </c:pt>
                <c:pt idx="1852">
                  <c:v>52307</c:v>
                </c:pt>
                <c:pt idx="1853">
                  <c:v>52314</c:v>
                </c:pt>
                <c:pt idx="1854">
                  <c:v>52321</c:v>
                </c:pt>
                <c:pt idx="1855">
                  <c:v>52328</c:v>
                </c:pt>
                <c:pt idx="1856">
                  <c:v>52335</c:v>
                </c:pt>
                <c:pt idx="1857">
                  <c:v>52342</c:v>
                </c:pt>
                <c:pt idx="1858">
                  <c:v>52349</c:v>
                </c:pt>
                <c:pt idx="1859">
                  <c:v>52356</c:v>
                </c:pt>
                <c:pt idx="1860">
                  <c:v>52363</c:v>
                </c:pt>
                <c:pt idx="1861">
                  <c:v>52370</c:v>
                </c:pt>
                <c:pt idx="1862">
                  <c:v>52377</c:v>
                </c:pt>
                <c:pt idx="1863">
                  <c:v>52384</c:v>
                </c:pt>
                <c:pt idx="1864">
                  <c:v>52391</c:v>
                </c:pt>
                <c:pt idx="1865">
                  <c:v>52398</c:v>
                </c:pt>
                <c:pt idx="1866">
                  <c:v>52405</c:v>
                </c:pt>
                <c:pt idx="1867">
                  <c:v>52412</c:v>
                </c:pt>
                <c:pt idx="1868">
                  <c:v>52419</c:v>
                </c:pt>
                <c:pt idx="1869">
                  <c:v>52426</c:v>
                </c:pt>
                <c:pt idx="1870">
                  <c:v>52433</c:v>
                </c:pt>
                <c:pt idx="1871">
                  <c:v>52440</c:v>
                </c:pt>
                <c:pt idx="1872">
                  <c:v>52447</c:v>
                </c:pt>
                <c:pt idx="1873">
                  <c:v>52454</c:v>
                </c:pt>
                <c:pt idx="1874">
                  <c:v>52461</c:v>
                </c:pt>
                <c:pt idx="1875">
                  <c:v>52468</c:v>
                </c:pt>
                <c:pt idx="1876">
                  <c:v>52475</c:v>
                </c:pt>
                <c:pt idx="1877">
                  <c:v>52482</c:v>
                </c:pt>
                <c:pt idx="1878">
                  <c:v>52489</c:v>
                </c:pt>
                <c:pt idx="1879">
                  <c:v>52496</c:v>
                </c:pt>
                <c:pt idx="1880">
                  <c:v>52503</c:v>
                </c:pt>
                <c:pt idx="1881">
                  <c:v>52510</c:v>
                </c:pt>
                <c:pt idx="1882">
                  <c:v>52517</c:v>
                </c:pt>
                <c:pt idx="1883">
                  <c:v>52524</c:v>
                </c:pt>
                <c:pt idx="1884">
                  <c:v>52531</c:v>
                </c:pt>
                <c:pt idx="1885">
                  <c:v>52538</c:v>
                </c:pt>
                <c:pt idx="1886">
                  <c:v>52545</c:v>
                </c:pt>
                <c:pt idx="1887">
                  <c:v>52552</c:v>
                </c:pt>
                <c:pt idx="1888">
                  <c:v>52559</c:v>
                </c:pt>
                <c:pt idx="1889">
                  <c:v>52566</c:v>
                </c:pt>
                <c:pt idx="1890">
                  <c:v>52573</c:v>
                </c:pt>
                <c:pt idx="1891">
                  <c:v>52580</c:v>
                </c:pt>
                <c:pt idx="1892">
                  <c:v>52587</c:v>
                </c:pt>
                <c:pt idx="1893">
                  <c:v>52594</c:v>
                </c:pt>
                <c:pt idx="1894">
                  <c:v>52601</c:v>
                </c:pt>
                <c:pt idx="1895">
                  <c:v>52608</c:v>
                </c:pt>
                <c:pt idx="1896">
                  <c:v>52615</c:v>
                </c:pt>
                <c:pt idx="1897">
                  <c:v>52622</c:v>
                </c:pt>
                <c:pt idx="1898">
                  <c:v>52629</c:v>
                </c:pt>
                <c:pt idx="1899">
                  <c:v>52636</c:v>
                </c:pt>
                <c:pt idx="1900">
                  <c:v>52643</c:v>
                </c:pt>
                <c:pt idx="1901">
                  <c:v>52650</c:v>
                </c:pt>
                <c:pt idx="1902">
                  <c:v>52657</c:v>
                </c:pt>
                <c:pt idx="1903">
                  <c:v>52664</c:v>
                </c:pt>
                <c:pt idx="1904">
                  <c:v>52671</c:v>
                </c:pt>
                <c:pt idx="1905">
                  <c:v>52678</c:v>
                </c:pt>
                <c:pt idx="1906">
                  <c:v>52685</c:v>
                </c:pt>
                <c:pt idx="1907">
                  <c:v>52692</c:v>
                </c:pt>
                <c:pt idx="1908">
                  <c:v>52699</c:v>
                </c:pt>
                <c:pt idx="1909">
                  <c:v>52706</c:v>
                </c:pt>
                <c:pt idx="1910">
                  <c:v>52713</c:v>
                </c:pt>
                <c:pt idx="1911">
                  <c:v>52720</c:v>
                </c:pt>
                <c:pt idx="1912">
                  <c:v>52727</c:v>
                </c:pt>
                <c:pt idx="1913">
                  <c:v>52734</c:v>
                </c:pt>
                <c:pt idx="1914">
                  <c:v>52741</c:v>
                </c:pt>
                <c:pt idx="1915">
                  <c:v>52748</c:v>
                </c:pt>
                <c:pt idx="1916">
                  <c:v>52755</c:v>
                </c:pt>
                <c:pt idx="1917">
                  <c:v>52762</c:v>
                </c:pt>
                <c:pt idx="1918">
                  <c:v>52769</c:v>
                </c:pt>
                <c:pt idx="1919">
                  <c:v>52776</c:v>
                </c:pt>
                <c:pt idx="1920">
                  <c:v>52783</c:v>
                </c:pt>
                <c:pt idx="1921">
                  <c:v>52790</c:v>
                </c:pt>
                <c:pt idx="1922">
                  <c:v>52797</c:v>
                </c:pt>
                <c:pt idx="1923">
                  <c:v>52804</c:v>
                </c:pt>
                <c:pt idx="1924">
                  <c:v>52811</c:v>
                </c:pt>
                <c:pt idx="1925">
                  <c:v>52818</c:v>
                </c:pt>
                <c:pt idx="1926">
                  <c:v>52825</c:v>
                </c:pt>
                <c:pt idx="1927">
                  <c:v>52832</c:v>
                </c:pt>
                <c:pt idx="1928">
                  <c:v>52839</c:v>
                </c:pt>
                <c:pt idx="1929">
                  <c:v>52846</c:v>
                </c:pt>
                <c:pt idx="1930">
                  <c:v>52853</c:v>
                </c:pt>
                <c:pt idx="1931">
                  <c:v>52860</c:v>
                </c:pt>
                <c:pt idx="1932">
                  <c:v>52867</c:v>
                </c:pt>
                <c:pt idx="1933">
                  <c:v>52874</c:v>
                </c:pt>
                <c:pt idx="1934">
                  <c:v>52881</c:v>
                </c:pt>
                <c:pt idx="1935">
                  <c:v>52888</c:v>
                </c:pt>
                <c:pt idx="1936">
                  <c:v>52895</c:v>
                </c:pt>
                <c:pt idx="1937">
                  <c:v>52902</c:v>
                </c:pt>
                <c:pt idx="1938">
                  <c:v>52909</c:v>
                </c:pt>
                <c:pt idx="1939">
                  <c:v>52916</c:v>
                </c:pt>
                <c:pt idx="1940">
                  <c:v>52923</c:v>
                </c:pt>
                <c:pt idx="1941">
                  <c:v>52930</c:v>
                </c:pt>
                <c:pt idx="1942">
                  <c:v>52937</c:v>
                </c:pt>
                <c:pt idx="1943">
                  <c:v>52944</c:v>
                </c:pt>
                <c:pt idx="1944">
                  <c:v>52951</c:v>
                </c:pt>
                <c:pt idx="1945">
                  <c:v>52959</c:v>
                </c:pt>
                <c:pt idx="1946">
                  <c:v>52966</c:v>
                </c:pt>
                <c:pt idx="1947">
                  <c:v>52973</c:v>
                </c:pt>
                <c:pt idx="1948">
                  <c:v>52980</c:v>
                </c:pt>
                <c:pt idx="1949">
                  <c:v>52987</c:v>
                </c:pt>
                <c:pt idx="1950">
                  <c:v>52994</c:v>
                </c:pt>
                <c:pt idx="1951">
                  <c:v>53001</c:v>
                </c:pt>
                <c:pt idx="1952">
                  <c:v>53008</c:v>
                </c:pt>
                <c:pt idx="1953">
                  <c:v>53015</c:v>
                </c:pt>
                <c:pt idx="1954">
                  <c:v>53022</c:v>
                </c:pt>
                <c:pt idx="1955">
                  <c:v>53029</c:v>
                </c:pt>
                <c:pt idx="1956">
                  <c:v>53036</c:v>
                </c:pt>
                <c:pt idx="1957">
                  <c:v>53043</c:v>
                </c:pt>
                <c:pt idx="1958">
                  <c:v>53050</c:v>
                </c:pt>
                <c:pt idx="1959">
                  <c:v>53057</c:v>
                </c:pt>
                <c:pt idx="1960">
                  <c:v>53064</c:v>
                </c:pt>
                <c:pt idx="1961">
                  <c:v>53071</c:v>
                </c:pt>
                <c:pt idx="1962">
                  <c:v>53078</c:v>
                </c:pt>
                <c:pt idx="1963">
                  <c:v>53085</c:v>
                </c:pt>
                <c:pt idx="1964">
                  <c:v>53092</c:v>
                </c:pt>
                <c:pt idx="1965">
                  <c:v>53099</c:v>
                </c:pt>
                <c:pt idx="1966">
                  <c:v>53106</c:v>
                </c:pt>
                <c:pt idx="1967">
                  <c:v>53113</c:v>
                </c:pt>
                <c:pt idx="1968">
                  <c:v>53120</c:v>
                </c:pt>
                <c:pt idx="1969">
                  <c:v>53127</c:v>
                </c:pt>
                <c:pt idx="1970">
                  <c:v>53134</c:v>
                </c:pt>
                <c:pt idx="1971">
                  <c:v>53141</c:v>
                </c:pt>
                <c:pt idx="1972">
                  <c:v>53148</c:v>
                </c:pt>
                <c:pt idx="1973">
                  <c:v>53155</c:v>
                </c:pt>
                <c:pt idx="1974">
                  <c:v>53162</c:v>
                </c:pt>
                <c:pt idx="1975">
                  <c:v>53169</c:v>
                </c:pt>
                <c:pt idx="1976">
                  <c:v>53176</c:v>
                </c:pt>
                <c:pt idx="1977">
                  <c:v>53183</c:v>
                </c:pt>
                <c:pt idx="1978">
                  <c:v>53190</c:v>
                </c:pt>
                <c:pt idx="1979">
                  <c:v>53197</c:v>
                </c:pt>
                <c:pt idx="1980">
                  <c:v>53204</c:v>
                </c:pt>
                <c:pt idx="1981">
                  <c:v>53211</c:v>
                </c:pt>
                <c:pt idx="1982">
                  <c:v>53218</c:v>
                </c:pt>
                <c:pt idx="1983">
                  <c:v>53225</c:v>
                </c:pt>
                <c:pt idx="1984">
                  <c:v>53232</c:v>
                </c:pt>
                <c:pt idx="1985">
                  <c:v>53239</c:v>
                </c:pt>
                <c:pt idx="1986">
                  <c:v>53246</c:v>
                </c:pt>
                <c:pt idx="1987">
                  <c:v>53253</c:v>
                </c:pt>
                <c:pt idx="1988">
                  <c:v>53260</c:v>
                </c:pt>
                <c:pt idx="1989">
                  <c:v>53267</c:v>
                </c:pt>
                <c:pt idx="1990">
                  <c:v>53274</c:v>
                </c:pt>
                <c:pt idx="1991">
                  <c:v>53281</c:v>
                </c:pt>
                <c:pt idx="1992">
                  <c:v>53288</c:v>
                </c:pt>
                <c:pt idx="1993">
                  <c:v>53295</c:v>
                </c:pt>
                <c:pt idx="1994">
                  <c:v>53302</c:v>
                </c:pt>
                <c:pt idx="1995">
                  <c:v>53309</c:v>
                </c:pt>
                <c:pt idx="1996">
                  <c:v>53316</c:v>
                </c:pt>
                <c:pt idx="1997">
                  <c:v>53323</c:v>
                </c:pt>
                <c:pt idx="1998">
                  <c:v>53330</c:v>
                </c:pt>
                <c:pt idx="1999">
                  <c:v>53337</c:v>
                </c:pt>
                <c:pt idx="2000">
                  <c:v>53344</c:v>
                </c:pt>
                <c:pt idx="2001">
                  <c:v>53351</c:v>
                </c:pt>
                <c:pt idx="2002">
                  <c:v>53358</c:v>
                </c:pt>
                <c:pt idx="2003">
                  <c:v>53365</c:v>
                </c:pt>
                <c:pt idx="2004">
                  <c:v>53372</c:v>
                </c:pt>
                <c:pt idx="2005">
                  <c:v>53379</c:v>
                </c:pt>
                <c:pt idx="2006">
                  <c:v>53386</c:v>
                </c:pt>
                <c:pt idx="2007">
                  <c:v>53393</c:v>
                </c:pt>
                <c:pt idx="2008">
                  <c:v>53400</c:v>
                </c:pt>
                <c:pt idx="2009">
                  <c:v>53407</c:v>
                </c:pt>
                <c:pt idx="2010">
                  <c:v>53414</c:v>
                </c:pt>
                <c:pt idx="2011">
                  <c:v>53421</c:v>
                </c:pt>
                <c:pt idx="2012">
                  <c:v>53428</c:v>
                </c:pt>
                <c:pt idx="2013">
                  <c:v>53435</c:v>
                </c:pt>
                <c:pt idx="2014">
                  <c:v>53442</c:v>
                </c:pt>
                <c:pt idx="2015">
                  <c:v>53449</c:v>
                </c:pt>
                <c:pt idx="2016">
                  <c:v>53456</c:v>
                </c:pt>
                <c:pt idx="2017">
                  <c:v>53463</c:v>
                </c:pt>
                <c:pt idx="2018">
                  <c:v>53470</c:v>
                </c:pt>
                <c:pt idx="2019">
                  <c:v>53477</c:v>
                </c:pt>
                <c:pt idx="2020">
                  <c:v>53484</c:v>
                </c:pt>
                <c:pt idx="2021">
                  <c:v>53491</c:v>
                </c:pt>
                <c:pt idx="2022">
                  <c:v>53498</c:v>
                </c:pt>
                <c:pt idx="2023">
                  <c:v>53505</c:v>
                </c:pt>
                <c:pt idx="2024">
                  <c:v>53512</c:v>
                </c:pt>
                <c:pt idx="2025">
                  <c:v>53519</c:v>
                </c:pt>
                <c:pt idx="2026">
                  <c:v>53526</c:v>
                </c:pt>
                <c:pt idx="2027">
                  <c:v>53533</c:v>
                </c:pt>
                <c:pt idx="2028">
                  <c:v>53540</c:v>
                </c:pt>
                <c:pt idx="2029">
                  <c:v>53547</c:v>
                </c:pt>
                <c:pt idx="2030">
                  <c:v>53554</c:v>
                </c:pt>
                <c:pt idx="2031">
                  <c:v>53561</c:v>
                </c:pt>
                <c:pt idx="2032">
                  <c:v>53568</c:v>
                </c:pt>
                <c:pt idx="2033">
                  <c:v>53575</c:v>
                </c:pt>
                <c:pt idx="2034">
                  <c:v>53582</c:v>
                </c:pt>
                <c:pt idx="2035">
                  <c:v>53589</c:v>
                </c:pt>
                <c:pt idx="2036">
                  <c:v>53596</c:v>
                </c:pt>
                <c:pt idx="2037">
                  <c:v>53603</c:v>
                </c:pt>
                <c:pt idx="2038">
                  <c:v>53610</c:v>
                </c:pt>
                <c:pt idx="2039">
                  <c:v>53617</c:v>
                </c:pt>
                <c:pt idx="2040">
                  <c:v>53624</c:v>
                </c:pt>
                <c:pt idx="2041">
                  <c:v>53631</c:v>
                </c:pt>
                <c:pt idx="2042">
                  <c:v>53638</c:v>
                </c:pt>
                <c:pt idx="2043">
                  <c:v>53645</c:v>
                </c:pt>
                <c:pt idx="2044">
                  <c:v>53652</c:v>
                </c:pt>
                <c:pt idx="2045">
                  <c:v>53659</c:v>
                </c:pt>
                <c:pt idx="2046">
                  <c:v>53666</c:v>
                </c:pt>
                <c:pt idx="2047">
                  <c:v>53673</c:v>
                </c:pt>
                <c:pt idx="2048">
                  <c:v>53680</c:v>
                </c:pt>
                <c:pt idx="2049">
                  <c:v>53688</c:v>
                </c:pt>
                <c:pt idx="2050">
                  <c:v>53695</c:v>
                </c:pt>
                <c:pt idx="2051">
                  <c:v>53702</c:v>
                </c:pt>
                <c:pt idx="2052">
                  <c:v>53709</c:v>
                </c:pt>
                <c:pt idx="2053">
                  <c:v>53716</c:v>
                </c:pt>
                <c:pt idx="2054">
                  <c:v>53723</c:v>
                </c:pt>
                <c:pt idx="2055">
                  <c:v>53730</c:v>
                </c:pt>
                <c:pt idx="2056">
                  <c:v>53737</c:v>
                </c:pt>
                <c:pt idx="2057">
                  <c:v>53744</c:v>
                </c:pt>
                <c:pt idx="2058">
                  <c:v>53751</c:v>
                </c:pt>
                <c:pt idx="2059">
                  <c:v>53758</c:v>
                </c:pt>
                <c:pt idx="2060">
                  <c:v>53765</c:v>
                </c:pt>
                <c:pt idx="2061">
                  <c:v>53772</c:v>
                </c:pt>
                <c:pt idx="2062">
                  <c:v>53779</c:v>
                </c:pt>
                <c:pt idx="2063">
                  <c:v>53786</c:v>
                </c:pt>
                <c:pt idx="2064">
                  <c:v>53793</c:v>
                </c:pt>
                <c:pt idx="2065">
                  <c:v>53800</c:v>
                </c:pt>
                <c:pt idx="2066">
                  <c:v>53807</c:v>
                </c:pt>
                <c:pt idx="2067">
                  <c:v>53814</c:v>
                </c:pt>
                <c:pt idx="2068">
                  <c:v>53821</c:v>
                </c:pt>
                <c:pt idx="2069">
                  <c:v>53828</c:v>
                </c:pt>
                <c:pt idx="2070">
                  <c:v>53835</c:v>
                </c:pt>
                <c:pt idx="2071">
                  <c:v>53842</c:v>
                </c:pt>
                <c:pt idx="2072">
                  <c:v>53849</c:v>
                </c:pt>
                <c:pt idx="2073">
                  <c:v>53856</c:v>
                </c:pt>
                <c:pt idx="2074">
                  <c:v>53863</c:v>
                </c:pt>
                <c:pt idx="2075">
                  <c:v>53870</c:v>
                </c:pt>
                <c:pt idx="2076">
                  <c:v>53877</c:v>
                </c:pt>
                <c:pt idx="2077">
                  <c:v>53884</c:v>
                </c:pt>
                <c:pt idx="2078">
                  <c:v>53891</c:v>
                </c:pt>
                <c:pt idx="2079">
                  <c:v>53898</c:v>
                </c:pt>
                <c:pt idx="2080">
                  <c:v>53905</c:v>
                </c:pt>
                <c:pt idx="2081">
                  <c:v>53912</c:v>
                </c:pt>
                <c:pt idx="2082">
                  <c:v>53919</c:v>
                </c:pt>
                <c:pt idx="2083">
                  <c:v>53926</c:v>
                </c:pt>
                <c:pt idx="2084">
                  <c:v>53933</c:v>
                </c:pt>
                <c:pt idx="2085">
                  <c:v>53940</c:v>
                </c:pt>
                <c:pt idx="2086">
                  <c:v>53947</c:v>
                </c:pt>
                <c:pt idx="2087">
                  <c:v>53954</c:v>
                </c:pt>
                <c:pt idx="2088">
                  <c:v>53961</c:v>
                </c:pt>
                <c:pt idx="2089">
                  <c:v>53968</c:v>
                </c:pt>
                <c:pt idx="2090">
                  <c:v>53975</c:v>
                </c:pt>
                <c:pt idx="2091">
                  <c:v>53982</c:v>
                </c:pt>
                <c:pt idx="2092">
                  <c:v>53989</c:v>
                </c:pt>
                <c:pt idx="2093">
                  <c:v>53996</c:v>
                </c:pt>
                <c:pt idx="2094">
                  <c:v>54003</c:v>
                </c:pt>
                <c:pt idx="2095">
                  <c:v>54010</c:v>
                </c:pt>
                <c:pt idx="2096">
                  <c:v>54017</c:v>
                </c:pt>
                <c:pt idx="2097">
                  <c:v>54024</c:v>
                </c:pt>
                <c:pt idx="2098">
                  <c:v>54031</c:v>
                </c:pt>
                <c:pt idx="2099">
                  <c:v>54038</c:v>
                </c:pt>
                <c:pt idx="2100">
                  <c:v>54045</c:v>
                </c:pt>
                <c:pt idx="2101">
                  <c:v>54053</c:v>
                </c:pt>
                <c:pt idx="2102">
                  <c:v>54060</c:v>
                </c:pt>
                <c:pt idx="2103">
                  <c:v>54067</c:v>
                </c:pt>
                <c:pt idx="2104">
                  <c:v>54074</c:v>
                </c:pt>
                <c:pt idx="2105">
                  <c:v>54081</c:v>
                </c:pt>
                <c:pt idx="2106">
                  <c:v>54088</c:v>
                </c:pt>
                <c:pt idx="2107">
                  <c:v>54095</c:v>
                </c:pt>
                <c:pt idx="2108">
                  <c:v>54102</c:v>
                </c:pt>
                <c:pt idx="2109">
                  <c:v>54109</c:v>
                </c:pt>
                <c:pt idx="2110">
                  <c:v>54116</c:v>
                </c:pt>
                <c:pt idx="2111">
                  <c:v>54123</c:v>
                </c:pt>
                <c:pt idx="2112">
                  <c:v>54130</c:v>
                </c:pt>
                <c:pt idx="2113">
                  <c:v>54137</c:v>
                </c:pt>
                <c:pt idx="2114">
                  <c:v>54144</c:v>
                </c:pt>
                <c:pt idx="2115">
                  <c:v>54155</c:v>
                </c:pt>
                <c:pt idx="2116">
                  <c:v>54162</c:v>
                </c:pt>
                <c:pt idx="2117">
                  <c:v>54169</c:v>
                </c:pt>
                <c:pt idx="2118">
                  <c:v>54176</c:v>
                </c:pt>
                <c:pt idx="2119">
                  <c:v>54183</c:v>
                </c:pt>
                <c:pt idx="2120">
                  <c:v>54190</c:v>
                </c:pt>
                <c:pt idx="2121">
                  <c:v>54197</c:v>
                </c:pt>
                <c:pt idx="2122">
                  <c:v>54204</c:v>
                </c:pt>
                <c:pt idx="2123">
                  <c:v>54211</c:v>
                </c:pt>
                <c:pt idx="2124">
                  <c:v>54218</c:v>
                </c:pt>
                <c:pt idx="2125">
                  <c:v>54225</c:v>
                </c:pt>
                <c:pt idx="2126">
                  <c:v>54232</c:v>
                </c:pt>
                <c:pt idx="2127">
                  <c:v>54239</c:v>
                </c:pt>
                <c:pt idx="2128">
                  <c:v>54246</c:v>
                </c:pt>
                <c:pt idx="2129">
                  <c:v>54253</c:v>
                </c:pt>
                <c:pt idx="2130">
                  <c:v>54260</c:v>
                </c:pt>
                <c:pt idx="2131">
                  <c:v>54267</c:v>
                </c:pt>
                <c:pt idx="2132">
                  <c:v>54274</c:v>
                </c:pt>
                <c:pt idx="2133">
                  <c:v>54281</c:v>
                </c:pt>
                <c:pt idx="2134">
                  <c:v>54288</c:v>
                </c:pt>
                <c:pt idx="2135">
                  <c:v>54295</c:v>
                </c:pt>
                <c:pt idx="2136">
                  <c:v>54302</c:v>
                </c:pt>
                <c:pt idx="2137">
                  <c:v>54309</c:v>
                </c:pt>
                <c:pt idx="2138">
                  <c:v>54316</c:v>
                </c:pt>
                <c:pt idx="2139">
                  <c:v>54323</c:v>
                </c:pt>
                <c:pt idx="2140">
                  <c:v>54330</c:v>
                </c:pt>
                <c:pt idx="2141">
                  <c:v>54337</c:v>
                </c:pt>
                <c:pt idx="2142">
                  <c:v>54344</c:v>
                </c:pt>
                <c:pt idx="2143">
                  <c:v>54351</c:v>
                </c:pt>
                <c:pt idx="2144">
                  <c:v>54358</c:v>
                </c:pt>
                <c:pt idx="2145">
                  <c:v>54365</c:v>
                </c:pt>
                <c:pt idx="2146">
                  <c:v>54372</c:v>
                </c:pt>
                <c:pt idx="2147">
                  <c:v>54379</c:v>
                </c:pt>
                <c:pt idx="2148">
                  <c:v>54386</c:v>
                </c:pt>
                <c:pt idx="2149">
                  <c:v>54393</c:v>
                </c:pt>
                <c:pt idx="2150">
                  <c:v>54400</c:v>
                </c:pt>
                <c:pt idx="2151">
                  <c:v>54407</c:v>
                </c:pt>
                <c:pt idx="2152">
                  <c:v>54414</c:v>
                </c:pt>
                <c:pt idx="2153">
                  <c:v>54421</c:v>
                </c:pt>
                <c:pt idx="2154">
                  <c:v>54428</c:v>
                </c:pt>
                <c:pt idx="2155">
                  <c:v>54435</c:v>
                </c:pt>
                <c:pt idx="2156">
                  <c:v>54442</c:v>
                </c:pt>
                <c:pt idx="2157">
                  <c:v>54449</c:v>
                </c:pt>
                <c:pt idx="2158">
                  <c:v>54456</c:v>
                </c:pt>
                <c:pt idx="2159">
                  <c:v>54463</c:v>
                </c:pt>
                <c:pt idx="2160">
                  <c:v>54470</c:v>
                </c:pt>
                <c:pt idx="2161">
                  <c:v>54477</c:v>
                </c:pt>
                <c:pt idx="2162">
                  <c:v>54484</c:v>
                </c:pt>
                <c:pt idx="2163">
                  <c:v>54491</c:v>
                </c:pt>
                <c:pt idx="2164">
                  <c:v>54498</c:v>
                </c:pt>
                <c:pt idx="2165">
                  <c:v>54505</c:v>
                </c:pt>
                <c:pt idx="2166">
                  <c:v>54512</c:v>
                </c:pt>
                <c:pt idx="2167">
                  <c:v>54519</c:v>
                </c:pt>
                <c:pt idx="2168">
                  <c:v>54526</c:v>
                </c:pt>
                <c:pt idx="2169">
                  <c:v>54533</c:v>
                </c:pt>
                <c:pt idx="2170">
                  <c:v>54540</c:v>
                </c:pt>
                <c:pt idx="2171">
                  <c:v>54547</c:v>
                </c:pt>
                <c:pt idx="2172">
                  <c:v>54554</c:v>
                </c:pt>
                <c:pt idx="2173">
                  <c:v>54561</c:v>
                </c:pt>
                <c:pt idx="2174">
                  <c:v>54568</c:v>
                </c:pt>
                <c:pt idx="2175">
                  <c:v>54575</c:v>
                </c:pt>
                <c:pt idx="2176">
                  <c:v>54582</c:v>
                </c:pt>
                <c:pt idx="2177">
                  <c:v>54589</c:v>
                </c:pt>
                <c:pt idx="2178">
                  <c:v>54596</c:v>
                </c:pt>
                <c:pt idx="2179">
                  <c:v>54603</c:v>
                </c:pt>
                <c:pt idx="2180">
                  <c:v>54610</c:v>
                </c:pt>
                <c:pt idx="2181">
                  <c:v>54617</c:v>
                </c:pt>
                <c:pt idx="2182">
                  <c:v>54624</c:v>
                </c:pt>
                <c:pt idx="2183">
                  <c:v>54631</c:v>
                </c:pt>
                <c:pt idx="2184">
                  <c:v>54638</c:v>
                </c:pt>
                <c:pt idx="2185">
                  <c:v>54645</c:v>
                </c:pt>
                <c:pt idx="2186">
                  <c:v>54652</c:v>
                </c:pt>
                <c:pt idx="2187">
                  <c:v>54659</c:v>
                </c:pt>
                <c:pt idx="2188">
                  <c:v>54666</c:v>
                </c:pt>
                <c:pt idx="2189">
                  <c:v>54673</c:v>
                </c:pt>
                <c:pt idx="2190">
                  <c:v>54680</c:v>
                </c:pt>
                <c:pt idx="2191">
                  <c:v>54687</c:v>
                </c:pt>
                <c:pt idx="2192">
                  <c:v>54694</c:v>
                </c:pt>
                <c:pt idx="2193">
                  <c:v>54701</c:v>
                </c:pt>
                <c:pt idx="2194">
                  <c:v>54708</c:v>
                </c:pt>
                <c:pt idx="2195">
                  <c:v>54715</c:v>
                </c:pt>
                <c:pt idx="2196">
                  <c:v>54722</c:v>
                </c:pt>
                <c:pt idx="2197">
                  <c:v>54729</c:v>
                </c:pt>
                <c:pt idx="2198">
                  <c:v>54736</c:v>
                </c:pt>
                <c:pt idx="2199">
                  <c:v>54743</c:v>
                </c:pt>
                <c:pt idx="2200">
                  <c:v>54750</c:v>
                </c:pt>
                <c:pt idx="2201">
                  <c:v>54757</c:v>
                </c:pt>
                <c:pt idx="2202">
                  <c:v>54764</c:v>
                </c:pt>
                <c:pt idx="2203">
                  <c:v>54771</c:v>
                </c:pt>
                <c:pt idx="2204">
                  <c:v>54778</c:v>
                </c:pt>
                <c:pt idx="2205">
                  <c:v>54786</c:v>
                </c:pt>
                <c:pt idx="2206">
                  <c:v>54793</c:v>
                </c:pt>
                <c:pt idx="2207">
                  <c:v>54800</c:v>
                </c:pt>
                <c:pt idx="2208">
                  <c:v>54807</c:v>
                </c:pt>
                <c:pt idx="2209">
                  <c:v>54814</c:v>
                </c:pt>
                <c:pt idx="2210">
                  <c:v>54821</c:v>
                </c:pt>
                <c:pt idx="2211">
                  <c:v>54828</c:v>
                </c:pt>
                <c:pt idx="2212">
                  <c:v>54835</c:v>
                </c:pt>
                <c:pt idx="2213">
                  <c:v>54842</c:v>
                </c:pt>
                <c:pt idx="2214">
                  <c:v>54849</c:v>
                </c:pt>
                <c:pt idx="2215">
                  <c:v>54856</c:v>
                </c:pt>
                <c:pt idx="2216">
                  <c:v>54863</c:v>
                </c:pt>
                <c:pt idx="2217">
                  <c:v>54870</c:v>
                </c:pt>
                <c:pt idx="2218">
                  <c:v>54877</c:v>
                </c:pt>
                <c:pt idx="2219">
                  <c:v>54884</c:v>
                </c:pt>
                <c:pt idx="2220">
                  <c:v>54891</c:v>
                </c:pt>
                <c:pt idx="2221">
                  <c:v>54898</c:v>
                </c:pt>
                <c:pt idx="2222">
                  <c:v>54905</c:v>
                </c:pt>
                <c:pt idx="2223">
                  <c:v>54912</c:v>
                </c:pt>
                <c:pt idx="2224">
                  <c:v>54919</c:v>
                </c:pt>
                <c:pt idx="2225">
                  <c:v>54926</c:v>
                </c:pt>
                <c:pt idx="2226">
                  <c:v>54933</c:v>
                </c:pt>
                <c:pt idx="2227">
                  <c:v>54940</c:v>
                </c:pt>
                <c:pt idx="2228">
                  <c:v>54947</c:v>
                </c:pt>
                <c:pt idx="2229">
                  <c:v>54954</c:v>
                </c:pt>
                <c:pt idx="2230">
                  <c:v>54961</c:v>
                </c:pt>
                <c:pt idx="2231">
                  <c:v>54968</c:v>
                </c:pt>
                <c:pt idx="2232">
                  <c:v>54975</c:v>
                </c:pt>
                <c:pt idx="2233">
                  <c:v>54982</c:v>
                </c:pt>
                <c:pt idx="2234">
                  <c:v>54989</c:v>
                </c:pt>
                <c:pt idx="2235">
                  <c:v>54996</c:v>
                </c:pt>
                <c:pt idx="2236">
                  <c:v>55003</c:v>
                </c:pt>
                <c:pt idx="2237">
                  <c:v>55010</c:v>
                </c:pt>
                <c:pt idx="2238">
                  <c:v>55017</c:v>
                </c:pt>
                <c:pt idx="2239">
                  <c:v>55024</c:v>
                </c:pt>
                <c:pt idx="2240">
                  <c:v>55031</c:v>
                </c:pt>
                <c:pt idx="2241">
                  <c:v>55038</c:v>
                </c:pt>
                <c:pt idx="2242">
                  <c:v>55045</c:v>
                </c:pt>
                <c:pt idx="2243">
                  <c:v>55052</c:v>
                </c:pt>
                <c:pt idx="2244">
                  <c:v>55059</c:v>
                </c:pt>
                <c:pt idx="2245">
                  <c:v>55066</c:v>
                </c:pt>
                <c:pt idx="2246">
                  <c:v>55073</c:v>
                </c:pt>
                <c:pt idx="2247">
                  <c:v>55080</c:v>
                </c:pt>
                <c:pt idx="2248">
                  <c:v>55087</c:v>
                </c:pt>
                <c:pt idx="2249">
                  <c:v>55094</c:v>
                </c:pt>
                <c:pt idx="2250">
                  <c:v>55101</c:v>
                </c:pt>
                <c:pt idx="2251">
                  <c:v>55108</c:v>
                </c:pt>
                <c:pt idx="2252">
                  <c:v>55115</c:v>
                </c:pt>
                <c:pt idx="2253">
                  <c:v>55122</c:v>
                </c:pt>
                <c:pt idx="2254">
                  <c:v>55129</c:v>
                </c:pt>
                <c:pt idx="2255">
                  <c:v>55136</c:v>
                </c:pt>
                <c:pt idx="2256">
                  <c:v>55143</c:v>
                </c:pt>
                <c:pt idx="2257">
                  <c:v>55150</c:v>
                </c:pt>
                <c:pt idx="2258">
                  <c:v>55157</c:v>
                </c:pt>
                <c:pt idx="2259">
                  <c:v>55164</c:v>
                </c:pt>
                <c:pt idx="2260">
                  <c:v>55171</c:v>
                </c:pt>
                <c:pt idx="2261">
                  <c:v>55178</c:v>
                </c:pt>
                <c:pt idx="2262">
                  <c:v>55185</c:v>
                </c:pt>
                <c:pt idx="2263">
                  <c:v>55192</c:v>
                </c:pt>
                <c:pt idx="2264">
                  <c:v>55199</c:v>
                </c:pt>
                <c:pt idx="2265">
                  <c:v>55206</c:v>
                </c:pt>
                <c:pt idx="2266">
                  <c:v>55213</c:v>
                </c:pt>
                <c:pt idx="2267">
                  <c:v>55220</c:v>
                </c:pt>
                <c:pt idx="2268">
                  <c:v>55227</c:v>
                </c:pt>
                <c:pt idx="2269">
                  <c:v>55234</c:v>
                </c:pt>
                <c:pt idx="2270">
                  <c:v>55241</c:v>
                </c:pt>
                <c:pt idx="2271">
                  <c:v>55248</c:v>
                </c:pt>
                <c:pt idx="2272">
                  <c:v>55255</c:v>
                </c:pt>
                <c:pt idx="2273">
                  <c:v>55262</c:v>
                </c:pt>
                <c:pt idx="2274">
                  <c:v>55269</c:v>
                </c:pt>
                <c:pt idx="2275">
                  <c:v>55276</c:v>
                </c:pt>
                <c:pt idx="2276">
                  <c:v>55283</c:v>
                </c:pt>
                <c:pt idx="2277">
                  <c:v>55290</c:v>
                </c:pt>
                <c:pt idx="2278">
                  <c:v>55297</c:v>
                </c:pt>
                <c:pt idx="2279">
                  <c:v>55304</c:v>
                </c:pt>
                <c:pt idx="2280">
                  <c:v>55311</c:v>
                </c:pt>
                <c:pt idx="2281">
                  <c:v>55318</c:v>
                </c:pt>
                <c:pt idx="2282">
                  <c:v>55325</c:v>
                </c:pt>
                <c:pt idx="2283">
                  <c:v>55332</c:v>
                </c:pt>
                <c:pt idx="2284">
                  <c:v>55339</c:v>
                </c:pt>
                <c:pt idx="2285">
                  <c:v>55346</c:v>
                </c:pt>
                <c:pt idx="2286">
                  <c:v>55353</c:v>
                </c:pt>
                <c:pt idx="2287">
                  <c:v>55360</c:v>
                </c:pt>
                <c:pt idx="2288">
                  <c:v>55367</c:v>
                </c:pt>
                <c:pt idx="2289">
                  <c:v>55374</c:v>
                </c:pt>
                <c:pt idx="2290">
                  <c:v>55381</c:v>
                </c:pt>
                <c:pt idx="2291">
                  <c:v>55388</c:v>
                </c:pt>
                <c:pt idx="2292">
                  <c:v>55395</c:v>
                </c:pt>
                <c:pt idx="2293">
                  <c:v>55402</c:v>
                </c:pt>
                <c:pt idx="2294">
                  <c:v>55409</c:v>
                </c:pt>
                <c:pt idx="2295">
                  <c:v>55416</c:v>
                </c:pt>
                <c:pt idx="2296">
                  <c:v>55423</c:v>
                </c:pt>
                <c:pt idx="2297">
                  <c:v>55430</c:v>
                </c:pt>
                <c:pt idx="2298">
                  <c:v>55437</c:v>
                </c:pt>
                <c:pt idx="2299">
                  <c:v>55444</c:v>
                </c:pt>
                <c:pt idx="2300">
                  <c:v>55451</c:v>
                </c:pt>
                <c:pt idx="2301">
                  <c:v>55458</c:v>
                </c:pt>
                <c:pt idx="2302">
                  <c:v>55465</c:v>
                </c:pt>
                <c:pt idx="2303">
                  <c:v>55472</c:v>
                </c:pt>
                <c:pt idx="2304">
                  <c:v>55479</c:v>
                </c:pt>
                <c:pt idx="2305">
                  <c:v>55486</c:v>
                </c:pt>
                <c:pt idx="2306">
                  <c:v>55493</c:v>
                </c:pt>
                <c:pt idx="2307">
                  <c:v>55500</c:v>
                </c:pt>
                <c:pt idx="2308">
                  <c:v>55507</c:v>
                </c:pt>
                <c:pt idx="2309">
                  <c:v>55514</c:v>
                </c:pt>
                <c:pt idx="2310">
                  <c:v>55521</c:v>
                </c:pt>
                <c:pt idx="2311">
                  <c:v>55528</c:v>
                </c:pt>
                <c:pt idx="2312">
                  <c:v>55535</c:v>
                </c:pt>
                <c:pt idx="2313">
                  <c:v>55542</c:v>
                </c:pt>
                <c:pt idx="2314">
                  <c:v>55549</c:v>
                </c:pt>
                <c:pt idx="2315">
                  <c:v>55556</c:v>
                </c:pt>
                <c:pt idx="2316">
                  <c:v>55563</c:v>
                </c:pt>
                <c:pt idx="2317">
                  <c:v>55570</c:v>
                </c:pt>
                <c:pt idx="2318">
                  <c:v>55577</c:v>
                </c:pt>
                <c:pt idx="2319">
                  <c:v>55584</c:v>
                </c:pt>
                <c:pt idx="2320">
                  <c:v>55591</c:v>
                </c:pt>
                <c:pt idx="2321">
                  <c:v>55598</c:v>
                </c:pt>
                <c:pt idx="2322">
                  <c:v>55605</c:v>
                </c:pt>
                <c:pt idx="2323">
                  <c:v>55612</c:v>
                </c:pt>
                <c:pt idx="2324">
                  <c:v>55619</c:v>
                </c:pt>
                <c:pt idx="2325">
                  <c:v>55626</c:v>
                </c:pt>
                <c:pt idx="2326">
                  <c:v>55633</c:v>
                </c:pt>
                <c:pt idx="2327">
                  <c:v>55640</c:v>
                </c:pt>
                <c:pt idx="2328">
                  <c:v>55647</c:v>
                </c:pt>
                <c:pt idx="2329">
                  <c:v>55654</c:v>
                </c:pt>
                <c:pt idx="2330">
                  <c:v>55661</c:v>
                </c:pt>
                <c:pt idx="2331">
                  <c:v>55668</c:v>
                </c:pt>
                <c:pt idx="2332">
                  <c:v>55675</c:v>
                </c:pt>
                <c:pt idx="2333">
                  <c:v>55682</c:v>
                </c:pt>
                <c:pt idx="2334">
                  <c:v>55689</c:v>
                </c:pt>
                <c:pt idx="2335">
                  <c:v>55696</c:v>
                </c:pt>
                <c:pt idx="2336">
                  <c:v>55703</c:v>
                </c:pt>
                <c:pt idx="2337">
                  <c:v>55710</c:v>
                </c:pt>
                <c:pt idx="2338">
                  <c:v>55717</c:v>
                </c:pt>
                <c:pt idx="2339">
                  <c:v>55724</c:v>
                </c:pt>
                <c:pt idx="2340">
                  <c:v>55731</c:v>
                </c:pt>
                <c:pt idx="2341">
                  <c:v>55738</c:v>
                </c:pt>
                <c:pt idx="2342">
                  <c:v>55745</c:v>
                </c:pt>
                <c:pt idx="2343">
                  <c:v>55752</c:v>
                </c:pt>
                <c:pt idx="2344">
                  <c:v>55759</c:v>
                </c:pt>
                <c:pt idx="2345">
                  <c:v>55766</c:v>
                </c:pt>
                <c:pt idx="2346">
                  <c:v>55773</c:v>
                </c:pt>
                <c:pt idx="2347">
                  <c:v>55780</c:v>
                </c:pt>
                <c:pt idx="2348">
                  <c:v>55787</c:v>
                </c:pt>
                <c:pt idx="2349">
                  <c:v>55794</c:v>
                </c:pt>
                <c:pt idx="2350">
                  <c:v>55801</c:v>
                </c:pt>
                <c:pt idx="2351">
                  <c:v>55808</c:v>
                </c:pt>
                <c:pt idx="2352">
                  <c:v>55815</c:v>
                </c:pt>
                <c:pt idx="2353">
                  <c:v>55822</c:v>
                </c:pt>
                <c:pt idx="2354">
                  <c:v>55829</c:v>
                </c:pt>
                <c:pt idx="2355">
                  <c:v>55836</c:v>
                </c:pt>
                <c:pt idx="2356">
                  <c:v>55843</c:v>
                </c:pt>
                <c:pt idx="2357">
                  <c:v>55850</c:v>
                </c:pt>
                <c:pt idx="2358">
                  <c:v>55857</c:v>
                </c:pt>
                <c:pt idx="2359">
                  <c:v>55864</c:v>
                </c:pt>
                <c:pt idx="2360">
                  <c:v>55871</c:v>
                </c:pt>
                <c:pt idx="2361">
                  <c:v>55880</c:v>
                </c:pt>
                <c:pt idx="2362">
                  <c:v>55887</c:v>
                </c:pt>
                <c:pt idx="2363">
                  <c:v>55894</c:v>
                </c:pt>
                <c:pt idx="2364">
                  <c:v>55901</c:v>
                </c:pt>
                <c:pt idx="2365">
                  <c:v>55908</c:v>
                </c:pt>
                <c:pt idx="2366">
                  <c:v>55915</c:v>
                </c:pt>
                <c:pt idx="2367">
                  <c:v>55922</c:v>
                </c:pt>
                <c:pt idx="2368">
                  <c:v>55929</c:v>
                </c:pt>
                <c:pt idx="2369">
                  <c:v>55936</c:v>
                </c:pt>
                <c:pt idx="2370">
                  <c:v>55943</c:v>
                </c:pt>
                <c:pt idx="2371">
                  <c:v>55950</c:v>
                </c:pt>
                <c:pt idx="2372">
                  <c:v>55957</c:v>
                </c:pt>
                <c:pt idx="2373">
                  <c:v>55964</c:v>
                </c:pt>
                <c:pt idx="2374">
                  <c:v>55971</c:v>
                </c:pt>
                <c:pt idx="2375">
                  <c:v>55982</c:v>
                </c:pt>
                <c:pt idx="2376">
                  <c:v>55989</c:v>
                </c:pt>
                <c:pt idx="2377">
                  <c:v>55996</c:v>
                </c:pt>
                <c:pt idx="2378">
                  <c:v>56003</c:v>
                </c:pt>
                <c:pt idx="2379">
                  <c:v>56010</c:v>
                </c:pt>
                <c:pt idx="2380">
                  <c:v>56017</c:v>
                </c:pt>
                <c:pt idx="2381">
                  <c:v>56024</c:v>
                </c:pt>
                <c:pt idx="2382">
                  <c:v>56031</c:v>
                </c:pt>
                <c:pt idx="2383">
                  <c:v>56038</c:v>
                </c:pt>
                <c:pt idx="2384">
                  <c:v>56045</c:v>
                </c:pt>
                <c:pt idx="2385">
                  <c:v>56052</c:v>
                </c:pt>
                <c:pt idx="2386">
                  <c:v>56059</c:v>
                </c:pt>
                <c:pt idx="2387">
                  <c:v>56066</c:v>
                </c:pt>
                <c:pt idx="2388">
                  <c:v>56073</c:v>
                </c:pt>
                <c:pt idx="2389">
                  <c:v>56080</c:v>
                </c:pt>
                <c:pt idx="2390">
                  <c:v>56087</c:v>
                </c:pt>
                <c:pt idx="2391">
                  <c:v>56094</c:v>
                </c:pt>
                <c:pt idx="2392">
                  <c:v>56101</c:v>
                </c:pt>
                <c:pt idx="2393">
                  <c:v>56108</c:v>
                </c:pt>
                <c:pt idx="2394">
                  <c:v>56115</c:v>
                </c:pt>
                <c:pt idx="2395">
                  <c:v>56122</c:v>
                </c:pt>
                <c:pt idx="2396">
                  <c:v>56129</c:v>
                </c:pt>
                <c:pt idx="2397">
                  <c:v>56136</c:v>
                </c:pt>
                <c:pt idx="2398">
                  <c:v>56143</c:v>
                </c:pt>
                <c:pt idx="2399">
                  <c:v>56150</c:v>
                </c:pt>
                <c:pt idx="2400">
                  <c:v>56157</c:v>
                </c:pt>
                <c:pt idx="2401">
                  <c:v>56164</c:v>
                </c:pt>
                <c:pt idx="2402">
                  <c:v>56171</c:v>
                </c:pt>
                <c:pt idx="2403">
                  <c:v>56178</c:v>
                </c:pt>
                <c:pt idx="2404">
                  <c:v>56185</c:v>
                </c:pt>
                <c:pt idx="2405">
                  <c:v>56192</c:v>
                </c:pt>
                <c:pt idx="2406">
                  <c:v>56199</c:v>
                </c:pt>
                <c:pt idx="2407">
                  <c:v>56206</c:v>
                </c:pt>
                <c:pt idx="2408">
                  <c:v>56213</c:v>
                </c:pt>
                <c:pt idx="2409">
                  <c:v>56220</c:v>
                </c:pt>
                <c:pt idx="2410">
                  <c:v>56227</c:v>
                </c:pt>
                <c:pt idx="2411">
                  <c:v>56234</c:v>
                </c:pt>
                <c:pt idx="2412">
                  <c:v>56241</c:v>
                </c:pt>
                <c:pt idx="2413">
                  <c:v>56248</c:v>
                </c:pt>
                <c:pt idx="2414">
                  <c:v>56255</c:v>
                </c:pt>
                <c:pt idx="2415">
                  <c:v>56262</c:v>
                </c:pt>
                <c:pt idx="2416">
                  <c:v>56269</c:v>
                </c:pt>
                <c:pt idx="2417">
                  <c:v>56276</c:v>
                </c:pt>
                <c:pt idx="2418">
                  <c:v>56283</c:v>
                </c:pt>
                <c:pt idx="2419">
                  <c:v>56290</c:v>
                </c:pt>
                <c:pt idx="2420">
                  <c:v>56297</c:v>
                </c:pt>
                <c:pt idx="2421">
                  <c:v>56304</c:v>
                </c:pt>
                <c:pt idx="2422">
                  <c:v>56311</c:v>
                </c:pt>
                <c:pt idx="2423">
                  <c:v>56318</c:v>
                </c:pt>
                <c:pt idx="2424">
                  <c:v>56325</c:v>
                </c:pt>
                <c:pt idx="2425">
                  <c:v>56332</c:v>
                </c:pt>
                <c:pt idx="2426">
                  <c:v>56339</c:v>
                </c:pt>
                <c:pt idx="2427">
                  <c:v>56346</c:v>
                </c:pt>
                <c:pt idx="2428">
                  <c:v>56353</c:v>
                </c:pt>
                <c:pt idx="2429">
                  <c:v>56360</c:v>
                </c:pt>
                <c:pt idx="2430">
                  <c:v>56367</c:v>
                </c:pt>
                <c:pt idx="2431">
                  <c:v>56374</c:v>
                </c:pt>
                <c:pt idx="2432">
                  <c:v>56381</c:v>
                </c:pt>
                <c:pt idx="2433">
                  <c:v>56388</c:v>
                </c:pt>
                <c:pt idx="2434">
                  <c:v>56395</c:v>
                </c:pt>
                <c:pt idx="2435">
                  <c:v>56402</c:v>
                </c:pt>
                <c:pt idx="2436">
                  <c:v>56409</c:v>
                </c:pt>
                <c:pt idx="2437">
                  <c:v>56416</c:v>
                </c:pt>
                <c:pt idx="2438">
                  <c:v>56423</c:v>
                </c:pt>
                <c:pt idx="2439">
                  <c:v>56430</c:v>
                </c:pt>
                <c:pt idx="2440">
                  <c:v>56437</c:v>
                </c:pt>
                <c:pt idx="2441">
                  <c:v>56444</c:v>
                </c:pt>
                <c:pt idx="2442">
                  <c:v>56451</c:v>
                </c:pt>
                <c:pt idx="2443">
                  <c:v>56458</c:v>
                </c:pt>
                <c:pt idx="2444">
                  <c:v>56465</c:v>
                </c:pt>
                <c:pt idx="2445">
                  <c:v>56472</c:v>
                </c:pt>
                <c:pt idx="2446">
                  <c:v>56479</c:v>
                </c:pt>
                <c:pt idx="2447">
                  <c:v>56486</c:v>
                </c:pt>
                <c:pt idx="2448">
                  <c:v>56493</c:v>
                </c:pt>
                <c:pt idx="2449">
                  <c:v>56500</c:v>
                </c:pt>
                <c:pt idx="2450">
                  <c:v>56507</c:v>
                </c:pt>
                <c:pt idx="2451">
                  <c:v>56514</c:v>
                </c:pt>
                <c:pt idx="2452">
                  <c:v>56521</c:v>
                </c:pt>
                <c:pt idx="2453">
                  <c:v>56528</c:v>
                </c:pt>
                <c:pt idx="2454">
                  <c:v>56535</c:v>
                </c:pt>
                <c:pt idx="2455">
                  <c:v>56542</c:v>
                </c:pt>
                <c:pt idx="2456">
                  <c:v>56549</c:v>
                </c:pt>
                <c:pt idx="2457">
                  <c:v>56556</c:v>
                </c:pt>
                <c:pt idx="2458">
                  <c:v>56563</c:v>
                </c:pt>
                <c:pt idx="2459">
                  <c:v>56570</c:v>
                </c:pt>
                <c:pt idx="2460">
                  <c:v>56577</c:v>
                </c:pt>
                <c:pt idx="2461">
                  <c:v>56584</c:v>
                </c:pt>
                <c:pt idx="2462">
                  <c:v>56591</c:v>
                </c:pt>
                <c:pt idx="2463">
                  <c:v>56598</c:v>
                </c:pt>
                <c:pt idx="2464">
                  <c:v>56605</c:v>
                </c:pt>
                <c:pt idx="2465">
                  <c:v>56612</c:v>
                </c:pt>
                <c:pt idx="2466">
                  <c:v>56619</c:v>
                </c:pt>
                <c:pt idx="2467">
                  <c:v>56626</c:v>
                </c:pt>
                <c:pt idx="2468">
                  <c:v>56633</c:v>
                </c:pt>
                <c:pt idx="2469">
                  <c:v>56640</c:v>
                </c:pt>
                <c:pt idx="2470">
                  <c:v>56647</c:v>
                </c:pt>
                <c:pt idx="2471">
                  <c:v>56654</c:v>
                </c:pt>
                <c:pt idx="2472">
                  <c:v>56661</c:v>
                </c:pt>
                <c:pt idx="2473">
                  <c:v>56668</c:v>
                </c:pt>
                <c:pt idx="2474">
                  <c:v>56675</c:v>
                </c:pt>
                <c:pt idx="2475">
                  <c:v>56682</c:v>
                </c:pt>
                <c:pt idx="2476">
                  <c:v>56689</c:v>
                </c:pt>
                <c:pt idx="2477">
                  <c:v>56696</c:v>
                </c:pt>
                <c:pt idx="2478">
                  <c:v>56703</c:v>
                </c:pt>
                <c:pt idx="2479">
                  <c:v>56710</c:v>
                </c:pt>
                <c:pt idx="2480">
                  <c:v>56717</c:v>
                </c:pt>
                <c:pt idx="2481">
                  <c:v>56724</c:v>
                </c:pt>
                <c:pt idx="2482">
                  <c:v>56731</c:v>
                </c:pt>
                <c:pt idx="2483">
                  <c:v>56738</c:v>
                </c:pt>
                <c:pt idx="2484">
                  <c:v>56745</c:v>
                </c:pt>
                <c:pt idx="2485">
                  <c:v>56752</c:v>
                </c:pt>
                <c:pt idx="2486">
                  <c:v>56759</c:v>
                </c:pt>
                <c:pt idx="2487">
                  <c:v>56766</c:v>
                </c:pt>
                <c:pt idx="2488">
                  <c:v>56773</c:v>
                </c:pt>
                <c:pt idx="2489">
                  <c:v>56780</c:v>
                </c:pt>
                <c:pt idx="2490">
                  <c:v>56787</c:v>
                </c:pt>
                <c:pt idx="2491">
                  <c:v>56794</c:v>
                </c:pt>
                <c:pt idx="2492">
                  <c:v>56801</c:v>
                </c:pt>
                <c:pt idx="2493">
                  <c:v>56808</c:v>
                </c:pt>
                <c:pt idx="2494">
                  <c:v>56815</c:v>
                </c:pt>
                <c:pt idx="2495">
                  <c:v>56822</c:v>
                </c:pt>
                <c:pt idx="2496">
                  <c:v>56829</c:v>
                </c:pt>
                <c:pt idx="2497">
                  <c:v>56836</c:v>
                </c:pt>
                <c:pt idx="2498">
                  <c:v>56843</c:v>
                </c:pt>
                <c:pt idx="2499">
                  <c:v>56850</c:v>
                </c:pt>
                <c:pt idx="2500">
                  <c:v>56857</c:v>
                </c:pt>
                <c:pt idx="2501">
                  <c:v>56864</c:v>
                </c:pt>
                <c:pt idx="2502">
                  <c:v>56871</c:v>
                </c:pt>
                <c:pt idx="2503">
                  <c:v>56878</c:v>
                </c:pt>
                <c:pt idx="2504">
                  <c:v>56885</c:v>
                </c:pt>
                <c:pt idx="2505">
                  <c:v>56892</c:v>
                </c:pt>
                <c:pt idx="2506">
                  <c:v>56899</c:v>
                </c:pt>
                <c:pt idx="2507">
                  <c:v>56906</c:v>
                </c:pt>
                <c:pt idx="2508">
                  <c:v>56913</c:v>
                </c:pt>
                <c:pt idx="2509">
                  <c:v>56920</c:v>
                </c:pt>
                <c:pt idx="2510">
                  <c:v>56927</c:v>
                </c:pt>
                <c:pt idx="2511">
                  <c:v>56934</c:v>
                </c:pt>
                <c:pt idx="2512">
                  <c:v>56941</c:v>
                </c:pt>
                <c:pt idx="2513">
                  <c:v>56948</c:v>
                </c:pt>
                <c:pt idx="2514">
                  <c:v>56955</c:v>
                </c:pt>
                <c:pt idx="2515">
                  <c:v>56962</c:v>
                </c:pt>
                <c:pt idx="2516">
                  <c:v>56969</c:v>
                </c:pt>
                <c:pt idx="2517">
                  <c:v>56977</c:v>
                </c:pt>
                <c:pt idx="2518">
                  <c:v>56984</c:v>
                </c:pt>
                <c:pt idx="2519">
                  <c:v>56991</c:v>
                </c:pt>
                <c:pt idx="2520">
                  <c:v>56998</c:v>
                </c:pt>
                <c:pt idx="2521">
                  <c:v>57005</c:v>
                </c:pt>
                <c:pt idx="2522">
                  <c:v>57012</c:v>
                </c:pt>
                <c:pt idx="2523">
                  <c:v>57019</c:v>
                </c:pt>
                <c:pt idx="2524">
                  <c:v>57026</c:v>
                </c:pt>
                <c:pt idx="2525">
                  <c:v>57033</c:v>
                </c:pt>
                <c:pt idx="2526">
                  <c:v>57040</c:v>
                </c:pt>
                <c:pt idx="2527">
                  <c:v>57047</c:v>
                </c:pt>
                <c:pt idx="2528">
                  <c:v>57054</c:v>
                </c:pt>
                <c:pt idx="2529">
                  <c:v>57061</c:v>
                </c:pt>
                <c:pt idx="2530">
                  <c:v>57068</c:v>
                </c:pt>
                <c:pt idx="2531">
                  <c:v>57075</c:v>
                </c:pt>
                <c:pt idx="2532">
                  <c:v>57082</c:v>
                </c:pt>
                <c:pt idx="2533">
                  <c:v>57089</c:v>
                </c:pt>
                <c:pt idx="2534">
                  <c:v>57096</c:v>
                </c:pt>
                <c:pt idx="2535">
                  <c:v>57103</c:v>
                </c:pt>
                <c:pt idx="2536">
                  <c:v>57110</c:v>
                </c:pt>
                <c:pt idx="2537">
                  <c:v>57117</c:v>
                </c:pt>
                <c:pt idx="2538">
                  <c:v>57124</c:v>
                </c:pt>
                <c:pt idx="2539">
                  <c:v>57131</c:v>
                </c:pt>
                <c:pt idx="2540">
                  <c:v>57138</c:v>
                </c:pt>
                <c:pt idx="2541">
                  <c:v>57145</c:v>
                </c:pt>
                <c:pt idx="2542">
                  <c:v>57152</c:v>
                </c:pt>
                <c:pt idx="2543">
                  <c:v>57159</c:v>
                </c:pt>
                <c:pt idx="2544">
                  <c:v>57166</c:v>
                </c:pt>
                <c:pt idx="2545">
                  <c:v>57173</c:v>
                </c:pt>
                <c:pt idx="2546">
                  <c:v>57180</c:v>
                </c:pt>
                <c:pt idx="2547">
                  <c:v>57187</c:v>
                </c:pt>
                <c:pt idx="2548">
                  <c:v>57194</c:v>
                </c:pt>
                <c:pt idx="2549">
                  <c:v>57201</c:v>
                </c:pt>
                <c:pt idx="2550">
                  <c:v>57208</c:v>
                </c:pt>
                <c:pt idx="2551">
                  <c:v>57215</c:v>
                </c:pt>
                <c:pt idx="2552">
                  <c:v>57222</c:v>
                </c:pt>
                <c:pt idx="2553">
                  <c:v>57229</c:v>
                </c:pt>
                <c:pt idx="2554">
                  <c:v>57236</c:v>
                </c:pt>
                <c:pt idx="2555">
                  <c:v>57243</c:v>
                </c:pt>
                <c:pt idx="2556">
                  <c:v>57250</c:v>
                </c:pt>
                <c:pt idx="2557">
                  <c:v>57257</c:v>
                </c:pt>
                <c:pt idx="2558">
                  <c:v>57264</c:v>
                </c:pt>
                <c:pt idx="2559">
                  <c:v>57271</c:v>
                </c:pt>
                <c:pt idx="2560">
                  <c:v>57278</c:v>
                </c:pt>
                <c:pt idx="2561">
                  <c:v>57285</c:v>
                </c:pt>
                <c:pt idx="2562">
                  <c:v>57292</c:v>
                </c:pt>
                <c:pt idx="2563">
                  <c:v>57299</c:v>
                </c:pt>
                <c:pt idx="2564">
                  <c:v>57306</c:v>
                </c:pt>
                <c:pt idx="2565">
                  <c:v>57313</c:v>
                </c:pt>
                <c:pt idx="2566">
                  <c:v>57320</c:v>
                </c:pt>
                <c:pt idx="2567">
                  <c:v>57327</c:v>
                </c:pt>
                <c:pt idx="2568">
                  <c:v>57334</c:v>
                </c:pt>
                <c:pt idx="2569">
                  <c:v>57341</c:v>
                </c:pt>
                <c:pt idx="2570">
                  <c:v>57348</c:v>
                </c:pt>
                <c:pt idx="2571">
                  <c:v>57355</c:v>
                </c:pt>
                <c:pt idx="2572">
                  <c:v>57362</c:v>
                </c:pt>
                <c:pt idx="2573">
                  <c:v>57369</c:v>
                </c:pt>
                <c:pt idx="2574">
                  <c:v>57376</c:v>
                </c:pt>
                <c:pt idx="2575">
                  <c:v>57383</c:v>
                </c:pt>
                <c:pt idx="2576">
                  <c:v>57390</c:v>
                </c:pt>
                <c:pt idx="2577">
                  <c:v>57397</c:v>
                </c:pt>
                <c:pt idx="2578">
                  <c:v>57404</c:v>
                </c:pt>
                <c:pt idx="2579">
                  <c:v>57411</c:v>
                </c:pt>
                <c:pt idx="2580">
                  <c:v>57418</c:v>
                </c:pt>
                <c:pt idx="2581">
                  <c:v>57425</c:v>
                </c:pt>
                <c:pt idx="2582">
                  <c:v>57432</c:v>
                </c:pt>
                <c:pt idx="2583">
                  <c:v>57439</c:v>
                </c:pt>
                <c:pt idx="2584">
                  <c:v>57446</c:v>
                </c:pt>
                <c:pt idx="2585">
                  <c:v>57453</c:v>
                </c:pt>
                <c:pt idx="2586">
                  <c:v>57460</c:v>
                </c:pt>
                <c:pt idx="2587">
                  <c:v>57467</c:v>
                </c:pt>
                <c:pt idx="2588">
                  <c:v>57474</c:v>
                </c:pt>
                <c:pt idx="2589">
                  <c:v>57481</c:v>
                </c:pt>
                <c:pt idx="2590">
                  <c:v>57488</c:v>
                </c:pt>
                <c:pt idx="2591">
                  <c:v>57495</c:v>
                </c:pt>
                <c:pt idx="2592">
                  <c:v>57502</c:v>
                </c:pt>
                <c:pt idx="2593">
                  <c:v>57509</c:v>
                </c:pt>
                <c:pt idx="2594">
                  <c:v>57516</c:v>
                </c:pt>
                <c:pt idx="2595">
                  <c:v>57523</c:v>
                </c:pt>
                <c:pt idx="2596">
                  <c:v>57530</c:v>
                </c:pt>
                <c:pt idx="2597">
                  <c:v>57537</c:v>
                </c:pt>
                <c:pt idx="2598">
                  <c:v>57544</c:v>
                </c:pt>
                <c:pt idx="2599">
                  <c:v>57551</c:v>
                </c:pt>
                <c:pt idx="2600">
                  <c:v>57558</c:v>
                </c:pt>
                <c:pt idx="2601">
                  <c:v>57565</c:v>
                </c:pt>
                <c:pt idx="2602">
                  <c:v>57572</c:v>
                </c:pt>
                <c:pt idx="2603">
                  <c:v>57579</c:v>
                </c:pt>
                <c:pt idx="2604">
                  <c:v>57586</c:v>
                </c:pt>
                <c:pt idx="2605">
                  <c:v>57593</c:v>
                </c:pt>
                <c:pt idx="2606">
                  <c:v>57600</c:v>
                </c:pt>
                <c:pt idx="2607">
                  <c:v>57607</c:v>
                </c:pt>
                <c:pt idx="2608">
                  <c:v>57614</c:v>
                </c:pt>
                <c:pt idx="2609">
                  <c:v>57621</c:v>
                </c:pt>
                <c:pt idx="2610">
                  <c:v>57628</c:v>
                </c:pt>
                <c:pt idx="2611">
                  <c:v>57635</c:v>
                </c:pt>
                <c:pt idx="2612">
                  <c:v>57642</c:v>
                </c:pt>
                <c:pt idx="2613">
                  <c:v>57649</c:v>
                </c:pt>
                <c:pt idx="2614">
                  <c:v>57656</c:v>
                </c:pt>
                <c:pt idx="2615">
                  <c:v>57663</c:v>
                </c:pt>
                <c:pt idx="2616">
                  <c:v>57670</c:v>
                </c:pt>
                <c:pt idx="2617">
                  <c:v>57677</c:v>
                </c:pt>
                <c:pt idx="2618">
                  <c:v>57684</c:v>
                </c:pt>
                <c:pt idx="2619">
                  <c:v>57691</c:v>
                </c:pt>
                <c:pt idx="2620">
                  <c:v>57698</c:v>
                </c:pt>
                <c:pt idx="2621">
                  <c:v>57706</c:v>
                </c:pt>
                <c:pt idx="2622">
                  <c:v>57713</c:v>
                </c:pt>
                <c:pt idx="2623">
                  <c:v>57720</c:v>
                </c:pt>
                <c:pt idx="2624">
                  <c:v>57727</c:v>
                </c:pt>
                <c:pt idx="2625">
                  <c:v>57734</c:v>
                </c:pt>
                <c:pt idx="2626">
                  <c:v>57741</c:v>
                </c:pt>
                <c:pt idx="2627">
                  <c:v>57748</c:v>
                </c:pt>
                <c:pt idx="2628">
                  <c:v>57755</c:v>
                </c:pt>
                <c:pt idx="2629">
                  <c:v>57762</c:v>
                </c:pt>
                <c:pt idx="2630">
                  <c:v>57769</c:v>
                </c:pt>
                <c:pt idx="2631">
                  <c:v>57776</c:v>
                </c:pt>
                <c:pt idx="2632">
                  <c:v>57783</c:v>
                </c:pt>
                <c:pt idx="2633">
                  <c:v>57790</c:v>
                </c:pt>
                <c:pt idx="2634">
                  <c:v>57797</c:v>
                </c:pt>
                <c:pt idx="2635">
                  <c:v>57804</c:v>
                </c:pt>
                <c:pt idx="2636">
                  <c:v>57811</c:v>
                </c:pt>
                <c:pt idx="2637">
                  <c:v>57818</c:v>
                </c:pt>
                <c:pt idx="2638">
                  <c:v>57825</c:v>
                </c:pt>
                <c:pt idx="2639">
                  <c:v>57832</c:v>
                </c:pt>
                <c:pt idx="2640">
                  <c:v>57839</c:v>
                </c:pt>
                <c:pt idx="2641">
                  <c:v>57846</c:v>
                </c:pt>
                <c:pt idx="2642">
                  <c:v>57853</c:v>
                </c:pt>
                <c:pt idx="2643">
                  <c:v>57860</c:v>
                </c:pt>
                <c:pt idx="2644">
                  <c:v>57867</c:v>
                </c:pt>
                <c:pt idx="2645">
                  <c:v>57874</c:v>
                </c:pt>
                <c:pt idx="2646">
                  <c:v>57881</c:v>
                </c:pt>
                <c:pt idx="2647">
                  <c:v>57888</c:v>
                </c:pt>
                <c:pt idx="2648">
                  <c:v>57895</c:v>
                </c:pt>
                <c:pt idx="2649">
                  <c:v>57902</c:v>
                </c:pt>
                <c:pt idx="2650">
                  <c:v>57909</c:v>
                </c:pt>
                <c:pt idx="2651">
                  <c:v>57916</c:v>
                </c:pt>
                <c:pt idx="2652">
                  <c:v>57923</c:v>
                </c:pt>
                <c:pt idx="2653">
                  <c:v>57930</c:v>
                </c:pt>
                <c:pt idx="2654">
                  <c:v>57937</c:v>
                </c:pt>
                <c:pt idx="2655">
                  <c:v>57944</c:v>
                </c:pt>
                <c:pt idx="2656">
                  <c:v>57951</c:v>
                </c:pt>
                <c:pt idx="2657">
                  <c:v>57958</c:v>
                </c:pt>
                <c:pt idx="2658">
                  <c:v>57965</c:v>
                </c:pt>
                <c:pt idx="2659">
                  <c:v>57972</c:v>
                </c:pt>
                <c:pt idx="2660">
                  <c:v>57979</c:v>
                </c:pt>
                <c:pt idx="2661">
                  <c:v>57986</c:v>
                </c:pt>
                <c:pt idx="2662">
                  <c:v>57993</c:v>
                </c:pt>
                <c:pt idx="2663">
                  <c:v>58000</c:v>
                </c:pt>
                <c:pt idx="2664">
                  <c:v>58007</c:v>
                </c:pt>
                <c:pt idx="2665">
                  <c:v>58014</c:v>
                </c:pt>
                <c:pt idx="2666">
                  <c:v>58021</c:v>
                </c:pt>
                <c:pt idx="2667">
                  <c:v>58028</c:v>
                </c:pt>
                <c:pt idx="2668">
                  <c:v>58035</c:v>
                </c:pt>
                <c:pt idx="2669">
                  <c:v>58042</c:v>
                </c:pt>
                <c:pt idx="2670">
                  <c:v>58049</c:v>
                </c:pt>
                <c:pt idx="2671">
                  <c:v>58056</c:v>
                </c:pt>
                <c:pt idx="2672">
                  <c:v>58063</c:v>
                </c:pt>
                <c:pt idx="2673">
                  <c:v>58071</c:v>
                </c:pt>
                <c:pt idx="2674">
                  <c:v>58078</c:v>
                </c:pt>
                <c:pt idx="2675">
                  <c:v>58085</c:v>
                </c:pt>
                <c:pt idx="2676">
                  <c:v>58092</c:v>
                </c:pt>
                <c:pt idx="2677">
                  <c:v>58099</c:v>
                </c:pt>
                <c:pt idx="2678">
                  <c:v>58106</c:v>
                </c:pt>
                <c:pt idx="2679">
                  <c:v>58113</c:v>
                </c:pt>
                <c:pt idx="2680">
                  <c:v>58120</c:v>
                </c:pt>
                <c:pt idx="2681">
                  <c:v>58127</c:v>
                </c:pt>
                <c:pt idx="2682">
                  <c:v>58134</c:v>
                </c:pt>
                <c:pt idx="2683">
                  <c:v>58141</c:v>
                </c:pt>
                <c:pt idx="2684">
                  <c:v>58148</c:v>
                </c:pt>
                <c:pt idx="2685">
                  <c:v>58155</c:v>
                </c:pt>
                <c:pt idx="2686">
                  <c:v>58166</c:v>
                </c:pt>
                <c:pt idx="2687">
                  <c:v>58173</c:v>
                </c:pt>
                <c:pt idx="2688">
                  <c:v>58180</c:v>
                </c:pt>
                <c:pt idx="2689">
                  <c:v>58187</c:v>
                </c:pt>
                <c:pt idx="2690">
                  <c:v>58194</c:v>
                </c:pt>
                <c:pt idx="2691">
                  <c:v>58201</c:v>
                </c:pt>
                <c:pt idx="2692">
                  <c:v>58208</c:v>
                </c:pt>
                <c:pt idx="2693">
                  <c:v>58215</c:v>
                </c:pt>
                <c:pt idx="2694">
                  <c:v>58222</c:v>
                </c:pt>
                <c:pt idx="2695">
                  <c:v>58229</c:v>
                </c:pt>
                <c:pt idx="2696">
                  <c:v>58236</c:v>
                </c:pt>
                <c:pt idx="2697">
                  <c:v>58243</c:v>
                </c:pt>
                <c:pt idx="2698">
                  <c:v>58250</c:v>
                </c:pt>
                <c:pt idx="2699">
                  <c:v>58257</c:v>
                </c:pt>
                <c:pt idx="2700">
                  <c:v>58264</c:v>
                </c:pt>
                <c:pt idx="2701">
                  <c:v>58271</c:v>
                </c:pt>
                <c:pt idx="2702">
                  <c:v>58278</c:v>
                </c:pt>
                <c:pt idx="2703">
                  <c:v>58285</c:v>
                </c:pt>
                <c:pt idx="2704">
                  <c:v>58292</c:v>
                </c:pt>
                <c:pt idx="2705">
                  <c:v>58299</c:v>
                </c:pt>
                <c:pt idx="2706">
                  <c:v>58306</c:v>
                </c:pt>
                <c:pt idx="2707">
                  <c:v>58313</c:v>
                </c:pt>
                <c:pt idx="2708">
                  <c:v>58320</c:v>
                </c:pt>
                <c:pt idx="2709">
                  <c:v>58327</c:v>
                </c:pt>
                <c:pt idx="2710">
                  <c:v>58334</c:v>
                </c:pt>
                <c:pt idx="2711">
                  <c:v>58341</c:v>
                </c:pt>
                <c:pt idx="2712">
                  <c:v>58348</c:v>
                </c:pt>
                <c:pt idx="2713">
                  <c:v>58355</c:v>
                </c:pt>
                <c:pt idx="2714">
                  <c:v>58362</c:v>
                </c:pt>
                <c:pt idx="2715">
                  <c:v>58369</c:v>
                </c:pt>
                <c:pt idx="2716">
                  <c:v>58376</c:v>
                </c:pt>
                <c:pt idx="2717">
                  <c:v>58383</c:v>
                </c:pt>
                <c:pt idx="2718">
                  <c:v>58390</c:v>
                </c:pt>
                <c:pt idx="2719">
                  <c:v>58397</c:v>
                </c:pt>
                <c:pt idx="2720">
                  <c:v>58404</c:v>
                </c:pt>
                <c:pt idx="2721">
                  <c:v>58411</c:v>
                </c:pt>
                <c:pt idx="2722">
                  <c:v>58418</c:v>
                </c:pt>
                <c:pt idx="2723">
                  <c:v>58425</c:v>
                </c:pt>
                <c:pt idx="2724">
                  <c:v>58432</c:v>
                </c:pt>
                <c:pt idx="2725">
                  <c:v>58439</c:v>
                </c:pt>
                <c:pt idx="2726">
                  <c:v>58446</c:v>
                </c:pt>
                <c:pt idx="2727">
                  <c:v>58453</c:v>
                </c:pt>
                <c:pt idx="2728">
                  <c:v>58460</c:v>
                </c:pt>
                <c:pt idx="2729">
                  <c:v>58467</c:v>
                </c:pt>
                <c:pt idx="2730">
                  <c:v>58474</c:v>
                </c:pt>
                <c:pt idx="2731">
                  <c:v>58481</c:v>
                </c:pt>
                <c:pt idx="2732">
                  <c:v>58488</c:v>
                </c:pt>
                <c:pt idx="2733">
                  <c:v>58495</c:v>
                </c:pt>
                <c:pt idx="2734">
                  <c:v>58502</c:v>
                </c:pt>
                <c:pt idx="2735">
                  <c:v>58509</c:v>
                </c:pt>
                <c:pt idx="2736">
                  <c:v>58516</c:v>
                </c:pt>
                <c:pt idx="2737">
                  <c:v>58523</c:v>
                </c:pt>
                <c:pt idx="2738">
                  <c:v>58530</c:v>
                </c:pt>
                <c:pt idx="2739">
                  <c:v>58537</c:v>
                </c:pt>
                <c:pt idx="2740">
                  <c:v>58544</c:v>
                </c:pt>
                <c:pt idx="2741">
                  <c:v>58551</c:v>
                </c:pt>
                <c:pt idx="2742">
                  <c:v>58558</c:v>
                </c:pt>
                <c:pt idx="2743">
                  <c:v>58565</c:v>
                </c:pt>
                <c:pt idx="2744">
                  <c:v>58572</c:v>
                </c:pt>
                <c:pt idx="2745">
                  <c:v>58579</c:v>
                </c:pt>
                <c:pt idx="2746">
                  <c:v>58586</c:v>
                </c:pt>
                <c:pt idx="2747">
                  <c:v>58593</c:v>
                </c:pt>
                <c:pt idx="2748">
                  <c:v>58600</c:v>
                </c:pt>
                <c:pt idx="2749">
                  <c:v>58607</c:v>
                </c:pt>
                <c:pt idx="2750">
                  <c:v>58614</c:v>
                </c:pt>
                <c:pt idx="2751">
                  <c:v>58621</c:v>
                </c:pt>
                <c:pt idx="2752">
                  <c:v>58628</c:v>
                </c:pt>
                <c:pt idx="2753">
                  <c:v>58635</c:v>
                </c:pt>
                <c:pt idx="2754">
                  <c:v>58642</c:v>
                </c:pt>
                <c:pt idx="2755">
                  <c:v>58649</c:v>
                </c:pt>
                <c:pt idx="2756">
                  <c:v>58656</c:v>
                </c:pt>
                <c:pt idx="2757">
                  <c:v>58663</c:v>
                </c:pt>
                <c:pt idx="2758">
                  <c:v>58670</c:v>
                </c:pt>
                <c:pt idx="2759">
                  <c:v>58677</c:v>
                </c:pt>
                <c:pt idx="2760">
                  <c:v>58684</c:v>
                </c:pt>
                <c:pt idx="2761">
                  <c:v>58691</c:v>
                </c:pt>
                <c:pt idx="2762">
                  <c:v>58698</c:v>
                </c:pt>
                <c:pt idx="2763">
                  <c:v>58705</c:v>
                </c:pt>
                <c:pt idx="2764">
                  <c:v>58712</c:v>
                </c:pt>
                <c:pt idx="2765">
                  <c:v>58719</c:v>
                </c:pt>
                <c:pt idx="2766">
                  <c:v>58726</c:v>
                </c:pt>
                <c:pt idx="2767">
                  <c:v>58733</c:v>
                </c:pt>
                <c:pt idx="2768">
                  <c:v>58740</c:v>
                </c:pt>
                <c:pt idx="2769">
                  <c:v>58747</c:v>
                </c:pt>
                <c:pt idx="2770">
                  <c:v>58754</c:v>
                </c:pt>
                <c:pt idx="2771">
                  <c:v>58761</c:v>
                </c:pt>
                <c:pt idx="2772">
                  <c:v>58768</c:v>
                </c:pt>
                <c:pt idx="2773">
                  <c:v>58775</c:v>
                </c:pt>
                <c:pt idx="2774">
                  <c:v>58782</c:v>
                </c:pt>
                <c:pt idx="2775">
                  <c:v>58789</c:v>
                </c:pt>
                <c:pt idx="2776">
                  <c:v>58796</c:v>
                </c:pt>
                <c:pt idx="2777">
                  <c:v>58804</c:v>
                </c:pt>
                <c:pt idx="2778">
                  <c:v>58811</c:v>
                </c:pt>
                <c:pt idx="2779">
                  <c:v>58818</c:v>
                </c:pt>
                <c:pt idx="2780">
                  <c:v>58825</c:v>
                </c:pt>
                <c:pt idx="2781">
                  <c:v>58832</c:v>
                </c:pt>
                <c:pt idx="2782">
                  <c:v>58839</c:v>
                </c:pt>
                <c:pt idx="2783">
                  <c:v>58846</c:v>
                </c:pt>
                <c:pt idx="2784">
                  <c:v>58853</c:v>
                </c:pt>
                <c:pt idx="2785">
                  <c:v>58860</c:v>
                </c:pt>
                <c:pt idx="2786">
                  <c:v>58867</c:v>
                </c:pt>
                <c:pt idx="2787">
                  <c:v>58874</c:v>
                </c:pt>
                <c:pt idx="2788">
                  <c:v>58881</c:v>
                </c:pt>
                <c:pt idx="2789">
                  <c:v>58888</c:v>
                </c:pt>
                <c:pt idx="2790">
                  <c:v>58895</c:v>
                </c:pt>
                <c:pt idx="2791">
                  <c:v>58902</c:v>
                </c:pt>
                <c:pt idx="2792">
                  <c:v>58909</c:v>
                </c:pt>
                <c:pt idx="2793">
                  <c:v>58916</c:v>
                </c:pt>
                <c:pt idx="2794">
                  <c:v>58923</c:v>
                </c:pt>
                <c:pt idx="2795">
                  <c:v>58930</c:v>
                </c:pt>
                <c:pt idx="2796">
                  <c:v>58937</c:v>
                </c:pt>
                <c:pt idx="2797">
                  <c:v>58944</c:v>
                </c:pt>
                <c:pt idx="2798">
                  <c:v>58951</c:v>
                </c:pt>
                <c:pt idx="2799">
                  <c:v>58958</c:v>
                </c:pt>
                <c:pt idx="2800">
                  <c:v>58965</c:v>
                </c:pt>
                <c:pt idx="2801">
                  <c:v>58972</c:v>
                </c:pt>
                <c:pt idx="2802">
                  <c:v>58979</c:v>
                </c:pt>
                <c:pt idx="2803">
                  <c:v>58986</c:v>
                </c:pt>
                <c:pt idx="2804">
                  <c:v>58993</c:v>
                </c:pt>
                <c:pt idx="2805">
                  <c:v>59000</c:v>
                </c:pt>
                <c:pt idx="2806">
                  <c:v>59007</c:v>
                </c:pt>
                <c:pt idx="2807">
                  <c:v>59014</c:v>
                </c:pt>
                <c:pt idx="2808">
                  <c:v>59021</c:v>
                </c:pt>
                <c:pt idx="2809">
                  <c:v>59028</c:v>
                </c:pt>
                <c:pt idx="2810">
                  <c:v>59035</c:v>
                </c:pt>
                <c:pt idx="2811">
                  <c:v>59042</c:v>
                </c:pt>
                <c:pt idx="2812">
                  <c:v>59049</c:v>
                </c:pt>
                <c:pt idx="2813">
                  <c:v>59056</c:v>
                </c:pt>
                <c:pt idx="2814">
                  <c:v>59063</c:v>
                </c:pt>
                <c:pt idx="2815">
                  <c:v>59070</c:v>
                </c:pt>
                <c:pt idx="2816">
                  <c:v>59077</c:v>
                </c:pt>
                <c:pt idx="2817">
                  <c:v>59084</c:v>
                </c:pt>
                <c:pt idx="2818">
                  <c:v>59091</c:v>
                </c:pt>
                <c:pt idx="2819">
                  <c:v>59098</c:v>
                </c:pt>
                <c:pt idx="2820">
                  <c:v>59105</c:v>
                </c:pt>
                <c:pt idx="2821">
                  <c:v>59112</c:v>
                </c:pt>
                <c:pt idx="2822">
                  <c:v>59119</c:v>
                </c:pt>
                <c:pt idx="2823">
                  <c:v>59126</c:v>
                </c:pt>
                <c:pt idx="2824">
                  <c:v>59133</c:v>
                </c:pt>
                <c:pt idx="2825">
                  <c:v>59140</c:v>
                </c:pt>
                <c:pt idx="2826">
                  <c:v>59147</c:v>
                </c:pt>
                <c:pt idx="2827">
                  <c:v>59154</c:v>
                </c:pt>
                <c:pt idx="2828">
                  <c:v>59161</c:v>
                </c:pt>
                <c:pt idx="2829">
                  <c:v>59168</c:v>
                </c:pt>
                <c:pt idx="2830">
                  <c:v>59175</c:v>
                </c:pt>
                <c:pt idx="2831">
                  <c:v>59182</c:v>
                </c:pt>
                <c:pt idx="2832">
                  <c:v>59189</c:v>
                </c:pt>
                <c:pt idx="2833">
                  <c:v>59196</c:v>
                </c:pt>
                <c:pt idx="2834">
                  <c:v>59203</c:v>
                </c:pt>
                <c:pt idx="2835">
                  <c:v>59210</c:v>
                </c:pt>
                <c:pt idx="2836">
                  <c:v>59217</c:v>
                </c:pt>
                <c:pt idx="2837">
                  <c:v>59224</c:v>
                </c:pt>
                <c:pt idx="2838">
                  <c:v>59231</c:v>
                </c:pt>
                <c:pt idx="2839">
                  <c:v>59238</c:v>
                </c:pt>
                <c:pt idx="2840">
                  <c:v>59245</c:v>
                </c:pt>
                <c:pt idx="2841">
                  <c:v>59252</c:v>
                </c:pt>
                <c:pt idx="2842">
                  <c:v>59259</c:v>
                </c:pt>
                <c:pt idx="2843">
                  <c:v>59266</c:v>
                </c:pt>
                <c:pt idx="2844">
                  <c:v>59273</c:v>
                </c:pt>
                <c:pt idx="2845">
                  <c:v>59280</c:v>
                </c:pt>
                <c:pt idx="2846">
                  <c:v>59287</c:v>
                </c:pt>
                <c:pt idx="2847">
                  <c:v>59294</c:v>
                </c:pt>
                <c:pt idx="2848">
                  <c:v>59301</c:v>
                </c:pt>
                <c:pt idx="2849">
                  <c:v>59308</c:v>
                </c:pt>
                <c:pt idx="2850">
                  <c:v>59315</c:v>
                </c:pt>
                <c:pt idx="2851">
                  <c:v>59322</c:v>
                </c:pt>
                <c:pt idx="2852">
                  <c:v>59329</c:v>
                </c:pt>
                <c:pt idx="2853">
                  <c:v>59336</c:v>
                </c:pt>
                <c:pt idx="2854">
                  <c:v>59343</c:v>
                </c:pt>
                <c:pt idx="2855">
                  <c:v>59350</c:v>
                </c:pt>
                <c:pt idx="2856">
                  <c:v>59357</c:v>
                </c:pt>
                <c:pt idx="2857">
                  <c:v>59364</c:v>
                </c:pt>
                <c:pt idx="2858">
                  <c:v>59371</c:v>
                </c:pt>
                <c:pt idx="2859">
                  <c:v>59378</c:v>
                </c:pt>
                <c:pt idx="2860">
                  <c:v>59385</c:v>
                </c:pt>
                <c:pt idx="2861">
                  <c:v>59392</c:v>
                </c:pt>
                <c:pt idx="2862">
                  <c:v>59399</c:v>
                </c:pt>
                <c:pt idx="2863">
                  <c:v>59406</c:v>
                </c:pt>
                <c:pt idx="2864">
                  <c:v>59413</c:v>
                </c:pt>
                <c:pt idx="2865">
                  <c:v>59420</c:v>
                </c:pt>
                <c:pt idx="2866">
                  <c:v>59427</c:v>
                </c:pt>
                <c:pt idx="2867">
                  <c:v>59434</c:v>
                </c:pt>
                <c:pt idx="2868">
                  <c:v>59441</c:v>
                </c:pt>
                <c:pt idx="2869">
                  <c:v>59448</c:v>
                </c:pt>
                <c:pt idx="2870">
                  <c:v>59455</c:v>
                </c:pt>
                <c:pt idx="2871">
                  <c:v>59462</c:v>
                </c:pt>
                <c:pt idx="2872">
                  <c:v>59469</c:v>
                </c:pt>
                <c:pt idx="2873">
                  <c:v>59476</c:v>
                </c:pt>
                <c:pt idx="2874">
                  <c:v>59483</c:v>
                </c:pt>
                <c:pt idx="2875">
                  <c:v>59490</c:v>
                </c:pt>
                <c:pt idx="2876">
                  <c:v>59497</c:v>
                </c:pt>
                <c:pt idx="2877">
                  <c:v>59504</c:v>
                </c:pt>
                <c:pt idx="2878">
                  <c:v>59511</c:v>
                </c:pt>
                <c:pt idx="2879">
                  <c:v>59518</c:v>
                </c:pt>
                <c:pt idx="2880">
                  <c:v>59525</c:v>
                </c:pt>
                <c:pt idx="2881">
                  <c:v>59532</c:v>
                </c:pt>
                <c:pt idx="2882">
                  <c:v>59539</c:v>
                </c:pt>
                <c:pt idx="2883">
                  <c:v>59546</c:v>
                </c:pt>
                <c:pt idx="2884">
                  <c:v>59553</c:v>
                </c:pt>
                <c:pt idx="2885">
                  <c:v>59560</c:v>
                </c:pt>
                <c:pt idx="2886">
                  <c:v>59567</c:v>
                </c:pt>
                <c:pt idx="2887">
                  <c:v>59574</c:v>
                </c:pt>
                <c:pt idx="2888">
                  <c:v>59581</c:v>
                </c:pt>
                <c:pt idx="2889">
                  <c:v>59588</c:v>
                </c:pt>
                <c:pt idx="2890">
                  <c:v>59595</c:v>
                </c:pt>
                <c:pt idx="2891">
                  <c:v>59602</c:v>
                </c:pt>
                <c:pt idx="2892">
                  <c:v>59609</c:v>
                </c:pt>
                <c:pt idx="2893">
                  <c:v>59616</c:v>
                </c:pt>
                <c:pt idx="2894">
                  <c:v>59623</c:v>
                </c:pt>
                <c:pt idx="2895">
                  <c:v>59630</c:v>
                </c:pt>
                <c:pt idx="2896">
                  <c:v>59637</c:v>
                </c:pt>
                <c:pt idx="2897">
                  <c:v>59644</c:v>
                </c:pt>
                <c:pt idx="2898">
                  <c:v>59651</c:v>
                </c:pt>
                <c:pt idx="2899">
                  <c:v>59658</c:v>
                </c:pt>
                <c:pt idx="2900">
                  <c:v>59665</c:v>
                </c:pt>
                <c:pt idx="2901">
                  <c:v>59672</c:v>
                </c:pt>
                <c:pt idx="2902">
                  <c:v>59679</c:v>
                </c:pt>
                <c:pt idx="2903">
                  <c:v>59686</c:v>
                </c:pt>
                <c:pt idx="2904">
                  <c:v>59693</c:v>
                </c:pt>
                <c:pt idx="2905">
                  <c:v>59700</c:v>
                </c:pt>
                <c:pt idx="2906">
                  <c:v>59707</c:v>
                </c:pt>
                <c:pt idx="2907">
                  <c:v>59714</c:v>
                </c:pt>
                <c:pt idx="2908">
                  <c:v>59721</c:v>
                </c:pt>
                <c:pt idx="2909">
                  <c:v>59728</c:v>
                </c:pt>
                <c:pt idx="2910">
                  <c:v>59735</c:v>
                </c:pt>
                <c:pt idx="2911">
                  <c:v>59742</c:v>
                </c:pt>
                <c:pt idx="2912">
                  <c:v>59749</c:v>
                </c:pt>
                <c:pt idx="2913">
                  <c:v>59756</c:v>
                </c:pt>
                <c:pt idx="2914">
                  <c:v>59763</c:v>
                </c:pt>
                <c:pt idx="2915">
                  <c:v>59770</c:v>
                </c:pt>
                <c:pt idx="2916">
                  <c:v>59777</c:v>
                </c:pt>
                <c:pt idx="2917">
                  <c:v>59784</c:v>
                </c:pt>
                <c:pt idx="2918">
                  <c:v>59791</c:v>
                </c:pt>
                <c:pt idx="2919">
                  <c:v>59798</c:v>
                </c:pt>
                <c:pt idx="2920">
                  <c:v>59805</c:v>
                </c:pt>
                <c:pt idx="2921">
                  <c:v>59812</c:v>
                </c:pt>
                <c:pt idx="2922">
                  <c:v>59819</c:v>
                </c:pt>
                <c:pt idx="2923">
                  <c:v>59826</c:v>
                </c:pt>
                <c:pt idx="2924">
                  <c:v>59833</c:v>
                </c:pt>
                <c:pt idx="2925">
                  <c:v>59840</c:v>
                </c:pt>
                <c:pt idx="2926">
                  <c:v>59847</c:v>
                </c:pt>
                <c:pt idx="2927">
                  <c:v>59854</c:v>
                </c:pt>
                <c:pt idx="2928">
                  <c:v>59861</c:v>
                </c:pt>
                <c:pt idx="2929">
                  <c:v>59868</c:v>
                </c:pt>
                <c:pt idx="2930">
                  <c:v>59875</c:v>
                </c:pt>
                <c:pt idx="2931">
                  <c:v>59882</c:v>
                </c:pt>
                <c:pt idx="2932">
                  <c:v>59889</c:v>
                </c:pt>
                <c:pt idx="2933">
                  <c:v>59897</c:v>
                </c:pt>
                <c:pt idx="2934">
                  <c:v>59904</c:v>
                </c:pt>
                <c:pt idx="2935">
                  <c:v>59911</c:v>
                </c:pt>
                <c:pt idx="2936">
                  <c:v>59918</c:v>
                </c:pt>
                <c:pt idx="2937">
                  <c:v>59925</c:v>
                </c:pt>
                <c:pt idx="2938">
                  <c:v>59932</c:v>
                </c:pt>
                <c:pt idx="2939">
                  <c:v>59939</c:v>
                </c:pt>
                <c:pt idx="2940">
                  <c:v>59946</c:v>
                </c:pt>
                <c:pt idx="2941">
                  <c:v>59953</c:v>
                </c:pt>
                <c:pt idx="2942">
                  <c:v>59960</c:v>
                </c:pt>
                <c:pt idx="2943">
                  <c:v>59967</c:v>
                </c:pt>
                <c:pt idx="2944">
                  <c:v>59974</c:v>
                </c:pt>
                <c:pt idx="2945">
                  <c:v>59981</c:v>
                </c:pt>
                <c:pt idx="2946">
                  <c:v>59988</c:v>
                </c:pt>
                <c:pt idx="2947">
                  <c:v>59995</c:v>
                </c:pt>
                <c:pt idx="2948">
                  <c:v>60002</c:v>
                </c:pt>
                <c:pt idx="2949">
                  <c:v>60009</c:v>
                </c:pt>
                <c:pt idx="2950">
                  <c:v>60016</c:v>
                </c:pt>
                <c:pt idx="2951">
                  <c:v>60023</c:v>
                </c:pt>
                <c:pt idx="2952">
                  <c:v>60030</c:v>
                </c:pt>
                <c:pt idx="2953">
                  <c:v>60037</c:v>
                </c:pt>
                <c:pt idx="2954">
                  <c:v>60044</c:v>
                </c:pt>
                <c:pt idx="2955">
                  <c:v>60051</c:v>
                </c:pt>
                <c:pt idx="2956">
                  <c:v>60058</c:v>
                </c:pt>
                <c:pt idx="2957">
                  <c:v>60065</c:v>
                </c:pt>
                <c:pt idx="2958">
                  <c:v>60072</c:v>
                </c:pt>
                <c:pt idx="2959">
                  <c:v>60079</c:v>
                </c:pt>
                <c:pt idx="2960">
                  <c:v>60086</c:v>
                </c:pt>
                <c:pt idx="2961">
                  <c:v>60093</c:v>
                </c:pt>
                <c:pt idx="2962">
                  <c:v>60100</c:v>
                </c:pt>
                <c:pt idx="2963">
                  <c:v>60107</c:v>
                </c:pt>
                <c:pt idx="2964">
                  <c:v>60114</c:v>
                </c:pt>
                <c:pt idx="2965">
                  <c:v>60121</c:v>
                </c:pt>
                <c:pt idx="2966">
                  <c:v>60128</c:v>
                </c:pt>
                <c:pt idx="2967">
                  <c:v>60135</c:v>
                </c:pt>
                <c:pt idx="2968">
                  <c:v>60142</c:v>
                </c:pt>
                <c:pt idx="2969">
                  <c:v>60149</c:v>
                </c:pt>
                <c:pt idx="2970">
                  <c:v>60156</c:v>
                </c:pt>
                <c:pt idx="2971">
                  <c:v>60163</c:v>
                </c:pt>
                <c:pt idx="2972">
                  <c:v>60170</c:v>
                </c:pt>
                <c:pt idx="2973">
                  <c:v>60177</c:v>
                </c:pt>
                <c:pt idx="2974">
                  <c:v>60184</c:v>
                </c:pt>
                <c:pt idx="2975">
                  <c:v>60191</c:v>
                </c:pt>
                <c:pt idx="2976">
                  <c:v>60198</c:v>
                </c:pt>
                <c:pt idx="2977">
                  <c:v>60205</c:v>
                </c:pt>
                <c:pt idx="2978">
                  <c:v>60212</c:v>
                </c:pt>
                <c:pt idx="2979">
                  <c:v>60219</c:v>
                </c:pt>
                <c:pt idx="2980">
                  <c:v>60226</c:v>
                </c:pt>
                <c:pt idx="2981">
                  <c:v>60233</c:v>
                </c:pt>
                <c:pt idx="2982">
                  <c:v>60240</c:v>
                </c:pt>
                <c:pt idx="2983">
                  <c:v>60247</c:v>
                </c:pt>
                <c:pt idx="2984">
                  <c:v>60254</c:v>
                </c:pt>
                <c:pt idx="2985">
                  <c:v>60265</c:v>
                </c:pt>
                <c:pt idx="2986">
                  <c:v>60272</c:v>
                </c:pt>
                <c:pt idx="2987">
                  <c:v>60279</c:v>
                </c:pt>
                <c:pt idx="2988">
                  <c:v>60286</c:v>
                </c:pt>
                <c:pt idx="2989">
                  <c:v>60293</c:v>
                </c:pt>
                <c:pt idx="2990">
                  <c:v>60300</c:v>
                </c:pt>
                <c:pt idx="2991">
                  <c:v>60307</c:v>
                </c:pt>
                <c:pt idx="2992">
                  <c:v>60314</c:v>
                </c:pt>
                <c:pt idx="2993">
                  <c:v>60321</c:v>
                </c:pt>
                <c:pt idx="2994">
                  <c:v>60328</c:v>
                </c:pt>
                <c:pt idx="2995">
                  <c:v>60335</c:v>
                </c:pt>
                <c:pt idx="2996">
                  <c:v>60342</c:v>
                </c:pt>
                <c:pt idx="2997">
                  <c:v>60349</c:v>
                </c:pt>
                <c:pt idx="2998">
                  <c:v>60357</c:v>
                </c:pt>
                <c:pt idx="2999">
                  <c:v>60364</c:v>
                </c:pt>
                <c:pt idx="3000">
                  <c:v>60371</c:v>
                </c:pt>
                <c:pt idx="3001">
                  <c:v>60378</c:v>
                </c:pt>
                <c:pt idx="3002">
                  <c:v>60385</c:v>
                </c:pt>
                <c:pt idx="3003">
                  <c:v>60392</c:v>
                </c:pt>
                <c:pt idx="3004">
                  <c:v>60399</c:v>
                </c:pt>
                <c:pt idx="3005">
                  <c:v>60406</c:v>
                </c:pt>
                <c:pt idx="3006">
                  <c:v>60413</c:v>
                </c:pt>
                <c:pt idx="3007">
                  <c:v>60420</c:v>
                </c:pt>
                <c:pt idx="3008">
                  <c:v>60427</c:v>
                </c:pt>
                <c:pt idx="3009">
                  <c:v>60434</c:v>
                </c:pt>
                <c:pt idx="3010">
                  <c:v>60441</c:v>
                </c:pt>
                <c:pt idx="3011">
                  <c:v>60448</c:v>
                </c:pt>
                <c:pt idx="3012">
                  <c:v>60455</c:v>
                </c:pt>
                <c:pt idx="3013">
                  <c:v>60462</c:v>
                </c:pt>
                <c:pt idx="3014">
                  <c:v>60469</c:v>
                </c:pt>
                <c:pt idx="3015">
                  <c:v>60476</c:v>
                </c:pt>
                <c:pt idx="3016">
                  <c:v>60483</c:v>
                </c:pt>
                <c:pt idx="3017">
                  <c:v>60490</c:v>
                </c:pt>
                <c:pt idx="3018">
                  <c:v>60497</c:v>
                </c:pt>
                <c:pt idx="3019">
                  <c:v>60504</c:v>
                </c:pt>
                <c:pt idx="3020">
                  <c:v>60511</c:v>
                </c:pt>
                <c:pt idx="3021">
                  <c:v>60518</c:v>
                </c:pt>
                <c:pt idx="3022">
                  <c:v>60525</c:v>
                </c:pt>
                <c:pt idx="3023">
                  <c:v>60532</c:v>
                </c:pt>
                <c:pt idx="3024">
                  <c:v>60539</c:v>
                </c:pt>
                <c:pt idx="3025">
                  <c:v>60546</c:v>
                </c:pt>
                <c:pt idx="3026">
                  <c:v>60553</c:v>
                </c:pt>
                <c:pt idx="3027">
                  <c:v>60560</c:v>
                </c:pt>
                <c:pt idx="3028">
                  <c:v>60567</c:v>
                </c:pt>
                <c:pt idx="3029">
                  <c:v>60574</c:v>
                </c:pt>
                <c:pt idx="3030">
                  <c:v>60581</c:v>
                </c:pt>
                <c:pt idx="3031">
                  <c:v>60588</c:v>
                </c:pt>
                <c:pt idx="3032">
                  <c:v>60595</c:v>
                </c:pt>
                <c:pt idx="3033">
                  <c:v>60602</c:v>
                </c:pt>
                <c:pt idx="3034">
                  <c:v>60609</c:v>
                </c:pt>
                <c:pt idx="3035">
                  <c:v>60616</c:v>
                </c:pt>
                <c:pt idx="3036">
                  <c:v>60623</c:v>
                </c:pt>
                <c:pt idx="3037">
                  <c:v>60630</c:v>
                </c:pt>
                <c:pt idx="3038">
                  <c:v>60637</c:v>
                </c:pt>
                <c:pt idx="3039">
                  <c:v>60644</c:v>
                </c:pt>
                <c:pt idx="3040">
                  <c:v>60651</c:v>
                </c:pt>
                <c:pt idx="3041">
                  <c:v>60658</c:v>
                </c:pt>
                <c:pt idx="3042">
                  <c:v>60665</c:v>
                </c:pt>
                <c:pt idx="3043">
                  <c:v>60672</c:v>
                </c:pt>
                <c:pt idx="3044">
                  <c:v>60679</c:v>
                </c:pt>
                <c:pt idx="3045">
                  <c:v>60686</c:v>
                </c:pt>
                <c:pt idx="3046">
                  <c:v>60693</c:v>
                </c:pt>
                <c:pt idx="3047">
                  <c:v>60700</c:v>
                </c:pt>
                <c:pt idx="3048">
                  <c:v>60707</c:v>
                </c:pt>
                <c:pt idx="3049">
                  <c:v>60714</c:v>
                </c:pt>
                <c:pt idx="3050">
                  <c:v>60721</c:v>
                </c:pt>
                <c:pt idx="3051">
                  <c:v>60728</c:v>
                </c:pt>
                <c:pt idx="3052">
                  <c:v>60735</c:v>
                </c:pt>
                <c:pt idx="3053">
                  <c:v>60742</c:v>
                </c:pt>
                <c:pt idx="3054">
                  <c:v>60749</c:v>
                </c:pt>
                <c:pt idx="3055">
                  <c:v>60756</c:v>
                </c:pt>
                <c:pt idx="3056">
                  <c:v>60763</c:v>
                </c:pt>
                <c:pt idx="3057">
                  <c:v>60770</c:v>
                </c:pt>
                <c:pt idx="3058">
                  <c:v>60777</c:v>
                </c:pt>
                <c:pt idx="3059">
                  <c:v>60784</c:v>
                </c:pt>
                <c:pt idx="3060">
                  <c:v>60791</c:v>
                </c:pt>
                <c:pt idx="3061">
                  <c:v>60798</c:v>
                </c:pt>
                <c:pt idx="3062">
                  <c:v>60805</c:v>
                </c:pt>
                <c:pt idx="3063">
                  <c:v>60812</c:v>
                </c:pt>
                <c:pt idx="3064">
                  <c:v>60819</c:v>
                </c:pt>
                <c:pt idx="3065">
                  <c:v>60826</c:v>
                </c:pt>
                <c:pt idx="3066">
                  <c:v>60833</c:v>
                </c:pt>
                <c:pt idx="3067">
                  <c:v>60840</c:v>
                </c:pt>
                <c:pt idx="3068">
                  <c:v>60847</c:v>
                </c:pt>
                <c:pt idx="3069">
                  <c:v>60854</c:v>
                </c:pt>
                <c:pt idx="3070">
                  <c:v>60861</c:v>
                </c:pt>
                <c:pt idx="3071">
                  <c:v>60868</c:v>
                </c:pt>
                <c:pt idx="3072">
                  <c:v>60875</c:v>
                </c:pt>
                <c:pt idx="3073">
                  <c:v>60882</c:v>
                </c:pt>
                <c:pt idx="3074">
                  <c:v>60889</c:v>
                </c:pt>
                <c:pt idx="3075">
                  <c:v>60896</c:v>
                </c:pt>
                <c:pt idx="3076">
                  <c:v>60903</c:v>
                </c:pt>
                <c:pt idx="3077">
                  <c:v>60910</c:v>
                </c:pt>
                <c:pt idx="3078">
                  <c:v>60917</c:v>
                </c:pt>
                <c:pt idx="3079">
                  <c:v>60924</c:v>
                </c:pt>
                <c:pt idx="3080">
                  <c:v>60931</c:v>
                </c:pt>
                <c:pt idx="3081">
                  <c:v>60938</c:v>
                </c:pt>
                <c:pt idx="3082">
                  <c:v>60945</c:v>
                </c:pt>
                <c:pt idx="3083">
                  <c:v>60952</c:v>
                </c:pt>
                <c:pt idx="3084">
                  <c:v>60959</c:v>
                </c:pt>
                <c:pt idx="3085">
                  <c:v>60966</c:v>
                </c:pt>
                <c:pt idx="3086">
                  <c:v>60973</c:v>
                </c:pt>
                <c:pt idx="3087">
                  <c:v>60980</c:v>
                </c:pt>
                <c:pt idx="3088">
                  <c:v>60987</c:v>
                </c:pt>
                <c:pt idx="3089">
                  <c:v>60995</c:v>
                </c:pt>
                <c:pt idx="3090">
                  <c:v>61002</c:v>
                </c:pt>
                <c:pt idx="3091">
                  <c:v>61009</c:v>
                </c:pt>
                <c:pt idx="3092">
                  <c:v>61016</c:v>
                </c:pt>
                <c:pt idx="3093">
                  <c:v>61023</c:v>
                </c:pt>
                <c:pt idx="3094">
                  <c:v>61030</c:v>
                </c:pt>
                <c:pt idx="3095">
                  <c:v>61037</c:v>
                </c:pt>
                <c:pt idx="3096">
                  <c:v>61044</c:v>
                </c:pt>
                <c:pt idx="3097">
                  <c:v>61051</c:v>
                </c:pt>
                <c:pt idx="3098">
                  <c:v>61058</c:v>
                </c:pt>
                <c:pt idx="3099">
                  <c:v>61065</c:v>
                </c:pt>
                <c:pt idx="3100">
                  <c:v>61072</c:v>
                </c:pt>
                <c:pt idx="3101">
                  <c:v>61079</c:v>
                </c:pt>
                <c:pt idx="3102">
                  <c:v>61086</c:v>
                </c:pt>
                <c:pt idx="3103">
                  <c:v>61093</c:v>
                </c:pt>
                <c:pt idx="3104">
                  <c:v>61100</c:v>
                </c:pt>
                <c:pt idx="3105">
                  <c:v>61107</c:v>
                </c:pt>
                <c:pt idx="3106">
                  <c:v>61114</c:v>
                </c:pt>
                <c:pt idx="3107">
                  <c:v>61121</c:v>
                </c:pt>
                <c:pt idx="3108">
                  <c:v>61128</c:v>
                </c:pt>
                <c:pt idx="3109">
                  <c:v>61135</c:v>
                </c:pt>
                <c:pt idx="3110">
                  <c:v>61142</c:v>
                </c:pt>
                <c:pt idx="3111">
                  <c:v>61149</c:v>
                </c:pt>
                <c:pt idx="3112">
                  <c:v>61156</c:v>
                </c:pt>
                <c:pt idx="3113">
                  <c:v>61163</c:v>
                </c:pt>
                <c:pt idx="3114">
                  <c:v>61170</c:v>
                </c:pt>
                <c:pt idx="3115">
                  <c:v>61177</c:v>
                </c:pt>
                <c:pt idx="3116">
                  <c:v>61184</c:v>
                </c:pt>
                <c:pt idx="3117">
                  <c:v>61191</c:v>
                </c:pt>
                <c:pt idx="3118">
                  <c:v>61198</c:v>
                </c:pt>
                <c:pt idx="3119">
                  <c:v>61205</c:v>
                </c:pt>
                <c:pt idx="3120">
                  <c:v>61212</c:v>
                </c:pt>
                <c:pt idx="3121">
                  <c:v>61219</c:v>
                </c:pt>
                <c:pt idx="3122">
                  <c:v>61226</c:v>
                </c:pt>
                <c:pt idx="3123">
                  <c:v>61233</c:v>
                </c:pt>
                <c:pt idx="3124">
                  <c:v>61240</c:v>
                </c:pt>
                <c:pt idx="3125">
                  <c:v>61247</c:v>
                </c:pt>
                <c:pt idx="3126">
                  <c:v>61254</c:v>
                </c:pt>
                <c:pt idx="3127">
                  <c:v>61261</c:v>
                </c:pt>
                <c:pt idx="3128">
                  <c:v>61268</c:v>
                </c:pt>
                <c:pt idx="3129">
                  <c:v>61275</c:v>
                </c:pt>
                <c:pt idx="3130">
                  <c:v>61282</c:v>
                </c:pt>
                <c:pt idx="3131">
                  <c:v>61289</c:v>
                </c:pt>
                <c:pt idx="3132">
                  <c:v>61296</c:v>
                </c:pt>
                <c:pt idx="3133">
                  <c:v>61303</c:v>
                </c:pt>
                <c:pt idx="3134">
                  <c:v>61310</c:v>
                </c:pt>
                <c:pt idx="3135">
                  <c:v>61317</c:v>
                </c:pt>
                <c:pt idx="3136">
                  <c:v>61324</c:v>
                </c:pt>
                <c:pt idx="3137">
                  <c:v>61331</c:v>
                </c:pt>
                <c:pt idx="3138">
                  <c:v>61338</c:v>
                </c:pt>
                <c:pt idx="3139">
                  <c:v>61345</c:v>
                </c:pt>
                <c:pt idx="3140">
                  <c:v>61352</c:v>
                </c:pt>
                <c:pt idx="3141">
                  <c:v>61359</c:v>
                </c:pt>
                <c:pt idx="3142">
                  <c:v>61366</c:v>
                </c:pt>
                <c:pt idx="3143">
                  <c:v>61373</c:v>
                </c:pt>
                <c:pt idx="3144">
                  <c:v>61380</c:v>
                </c:pt>
                <c:pt idx="3145">
                  <c:v>61387</c:v>
                </c:pt>
                <c:pt idx="3146">
                  <c:v>61394</c:v>
                </c:pt>
                <c:pt idx="3147">
                  <c:v>61401</c:v>
                </c:pt>
                <c:pt idx="3148">
                  <c:v>61408</c:v>
                </c:pt>
                <c:pt idx="3149">
                  <c:v>61415</c:v>
                </c:pt>
                <c:pt idx="3150">
                  <c:v>61422</c:v>
                </c:pt>
                <c:pt idx="3151">
                  <c:v>61429</c:v>
                </c:pt>
                <c:pt idx="3152">
                  <c:v>61436</c:v>
                </c:pt>
                <c:pt idx="3153">
                  <c:v>61443</c:v>
                </c:pt>
                <c:pt idx="3154">
                  <c:v>61450</c:v>
                </c:pt>
                <c:pt idx="3155">
                  <c:v>61457</c:v>
                </c:pt>
                <c:pt idx="3156">
                  <c:v>61464</c:v>
                </c:pt>
                <c:pt idx="3157">
                  <c:v>61471</c:v>
                </c:pt>
                <c:pt idx="3158">
                  <c:v>61478</c:v>
                </c:pt>
                <c:pt idx="3159">
                  <c:v>61485</c:v>
                </c:pt>
                <c:pt idx="3160">
                  <c:v>61492</c:v>
                </c:pt>
                <c:pt idx="3161">
                  <c:v>61499</c:v>
                </c:pt>
                <c:pt idx="3162">
                  <c:v>61506</c:v>
                </c:pt>
                <c:pt idx="3163">
                  <c:v>61513</c:v>
                </c:pt>
                <c:pt idx="3164">
                  <c:v>61520</c:v>
                </c:pt>
                <c:pt idx="3165">
                  <c:v>61527</c:v>
                </c:pt>
                <c:pt idx="3166">
                  <c:v>61534</c:v>
                </c:pt>
                <c:pt idx="3167">
                  <c:v>61541</c:v>
                </c:pt>
                <c:pt idx="3168">
                  <c:v>61548</c:v>
                </c:pt>
                <c:pt idx="3169">
                  <c:v>61555</c:v>
                </c:pt>
                <c:pt idx="3170">
                  <c:v>61562</c:v>
                </c:pt>
                <c:pt idx="3171">
                  <c:v>61569</c:v>
                </c:pt>
                <c:pt idx="3172">
                  <c:v>61576</c:v>
                </c:pt>
                <c:pt idx="3173">
                  <c:v>61583</c:v>
                </c:pt>
                <c:pt idx="3174">
                  <c:v>61590</c:v>
                </c:pt>
                <c:pt idx="3175">
                  <c:v>61597</c:v>
                </c:pt>
                <c:pt idx="3176">
                  <c:v>61604</c:v>
                </c:pt>
                <c:pt idx="3177">
                  <c:v>61611</c:v>
                </c:pt>
                <c:pt idx="3178">
                  <c:v>61618</c:v>
                </c:pt>
                <c:pt idx="3179">
                  <c:v>61625</c:v>
                </c:pt>
                <c:pt idx="3180">
                  <c:v>61632</c:v>
                </c:pt>
                <c:pt idx="3181">
                  <c:v>61639</c:v>
                </c:pt>
                <c:pt idx="3182">
                  <c:v>61646</c:v>
                </c:pt>
                <c:pt idx="3183">
                  <c:v>61653</c:v>
                </c:pt>
                <c:pt idx="3184">
                  <c:v>61660</c:v>
                </c:pt>
                <c:pt idx="3185">
                  <c:v>61667</c:v>
                </c:pt>
                <c:pt idx="3186">
                  <c:v>61674</c:v>
                </c:pt>
                <c:pt idx="3187">
                  <c:v>61681</c:v>
                </c:pt>
                <c:pt idx="3188">
                  <c:v>61688</c:v>
                </c:pt>
                <c:pt idx="3189">
                  <c:v>61695</c:v>
                </c:pt>
                <c:pt idx="3190">
                  <c:v>61702</c:v>
                </c:pt>
                <c:pt idx="3191">
                  <c:v>61709</c:v>
                </c:pt>
                <c:pt idx="3192">
                  <c:v>61716</c:v>
                </c:pt>
                <c:pt idx="3193">
                  <c:v>61724</c:v>
                </c:pt>
                <c:pt idx="3194">
                  <c:v>61731</c:v>
                </c:pt>
                <c:pt idx="3195">
                  <c:v>61738</c:v>
                </c:pt>
                <c:pt idx="3196">
                  <c:v>61745</c:v>
                </c:pt>
                <c:pt idx="3197">
                  <c:v>61752</c:v>
                </c:pt>
                <c:pt idx="3198">
                  <c:v>61759</c:v>
                </c:pt>
                <c:pt idx="3199">
                  <c:v>61766</c:v>
                </c:pt>
                <c:pt idx="3200">
                  <c:v>61773</c:v>
                </c:pt>
                <c:pt idx="3201">
                  <c:v>61780</c:v>
                </c:pt>
                <c:pt idx="3202">
                  <c:v>61787</c:v>
                </c:pt>
                <c:pt idx="3203">
                  <c:v>61794</c:v>
                </c:pt>
                <c:pt idx="3204">
                  <c:v>61801</c:v>
                </c:pt>
                <c:pt idx="3205">
                  <c:v>61808</c:v>
                </c:pt>
                <c:pt idx="3206">
                  <c:v>61815</c:v>
                </c:pt>
                <c:pt idx="3207">
                  <c:v>61822</c:v>
                </c:pt>
                <c:pt idx="3208">
                  <c:v>61829</c:v>
                </c:pt>
                <c:pt idx="3209">
                  <c:v>61836</c:v>
                </c:pt>
                <c:pt idx="3210">
                  <c:v>61843</c:v>
                </c:pt>
                <c:pt idx="3211">
                  <c:v>61850</c:v>
                </c:pt>
                <c:pt idx="3212">
                  <c:v>61857</c:v>
                </c:pt>
                <c:pt idx="3213">
                  <c:v>61864</c:v>
                </c:pt>
                <c:pt idx="3214">
                  <c:v>61871</c:v>
                </c:pt>
                <c:pt idx="3215">
                  <c:v>61878</c:v>
                </c:pt>
                <c:pt idx="3216">
                  <c:v>61885</c:v>
                </c:pt>
                <c:pt idx="3217">
                  <c:v>61892</c:v>
                </c:pt>
                <c:pt idx="3218">
                  <c:v>61899</c:v>
                </c:pt>
                <c:pt idx="3219">
                  <c:v>61906</c:v>
                </c:pt>
                <c:pt idx="3220">
                  <c:v>61913</c:v>
                </c:pt>
                <c:pt idx="3221">
                  <c:v>61920</c:v>
                </c:pt>
                <c:pt idx="3222">
                  <c:v>61927</c:v>
                </c:pt>
                <c:pt idx="3223">
                  <c:v>61934</c:v>
                </c:pt>
                <c:pt idx="3224">
                  <c:v>61941</c:v>
                </c:pt>
                <c:pt idx="3225">
                  <c:v>61948</c:v>
                </c:pt>
                <c:pt idx="3226">
                  <c:v>61955</c:v>
                </c:pt>
                <c:pt idx="3227">
                  <c:v>61962</c:v>
                </c:pt>
                <c:pt idx="3228">
                  <c:v>61969</c:v>
                </c:pt>
                <c:pt idx="3229">
                  <c:v>61976</c:v>
                </c:pt>
                <c:pt idx="3230">
                  <c:v>61983</c:v>
                </c:pt>
                <c:pt idx="3231">
                  <c:v>61990</c:v>
                </c:pt>
                <c:pt idx="3232">
                  <c:v>61997</c:v>
                </c:pt>
                <c:pt idx="3233">
                  <c:v>62004</c:v>
                </c:pt>
                <c:pt idx="3234">
                  <c:v>62011</c:v>
                </c:pt>
                <c:pt idx="3235">
                  <c:v>62018</c:v>
                </c:pt>
                <c:pt idx="3236">
                  <c:v>62025</c:v>
                </c:pt>
                <c:pt idx="3237">
                  <c:v>62032</c:v>
                </c:pt>
                <c:pt idx="3238">
                  <c:v>62039</c:v>
                </c:pt>
                <c:pt idx="3239">
                  <c:v>62046</c:v>
                </c:pt>
                <c:pt idx="3240">
                  <c:v>62053</c:v>
                </c:pt>
                <c:pt idx="3241">
                  <c:v>62060</c:v>
                </c:pt>
                <c:pt idx="3242">
                  <c:v>62067</c:v>
                </c:pt>
                <c:pt idx="3243">
                  <c:v>62074</c:v>
                </c:pt>
                <c:pt idx="3244">
                  <c:v>62081</c:v>
                </c:pt>
                <c:pt idx="3245">
                  <c:v>62089</c:v>
                </c:pt>
                <c:pt idx="3246">
                  <c:v>62096</c:v>
                </c:pt>
                <c:pt idx="3247">
                  <c:v>62103</c:v>
                </c:pt>
                <c:pt idx="3248">
                  <c:v>62110</c:v>
                </c:pt>
                <c:pt idx="3249">
                  <c:v>62117</c:v>
                </c:pt>
                <c:pt idx="3250">
                  <c:v>62124</c:v>
                </c:pt>
                <c:pt idx="3251">
                  <c:v>62131</c:v>
                </c:pt>
                <c:pt idx="3252">
                  <c:v>62138</c:v>
                </c:pt>
                <c:pt idx="3253">
                  <c:v>62145</c:v>
                </c:pt>
                <c:pt idx="3254">
                  <c:v>62152</c:v>
                </c:pt>
                <c:pt idx="3255">
                  <c:v>62159</c:v>
                </c:pt>
                <c:pt idx="3256">
                  <c:v>62166</c:v>
                </c:pt>
                <c:pt idx="3257">
                  <c:v>62173</c:v>
                </c:pt>
                <c:pt idx="3258">
                  <c:v>62184</c:v>
                </c:pt>
                <c:pt idx="3259">
                  <c:v>62191</c:v>
                </c:pt>
                <c:pt idx="3260">
                  <c:v>62198</c:v>
                </c:pt>
                <c:pt idx="3261">
                  <c:v>62205</c:v>
                </c:pt>
                <c:pt idx="3262">
                  <c:v>62212</c:v>
                </c:pt>
                <c:pt idx="3263">
                  <c:v>62219</c:v>
                </c:pt>
                <c:pt idx="3264">
                  <c:v>62226</c:v>
                </c:pt>
                <c:pt idx="3265">
                  <c:v>62233</c:v>
                </c:pt>
                <c:pt idx="3266">
                  <c:v>62240</c:v>
                </c:pt>
                <c:pt idx="3267">
                  <c:v>62247</c:v>
                </c:pt>
                <c:pt idx="3268">
                  <c:v>62254</c:v>
                </c:pt>
                <c:pt idx="3269">
                  <c:v>62261</c:v>
                </c:pt>
                <c:pt idx="3270">
                  <c:v>62268</c:v>
                </c:pt>
                <c:pt idx="3271">
                  <c:v>62275</c:v>
                </c:pt>
                <c:pt idx="3272">
                  <c:v>62282</c:v>
                </c:pt>
                <c:pt idx="3273">
                  <c:v>62289</c:v>
                </c:pt>
                <c:pt idx="3274">
                  <c:v>62296</c:v>
                </c:pt>
                <c:pt idx="3275">
                  <c:v>62303</c:v>
                </c:pt>
                <c:pt idx="3276">
                  <c:v>62310</c:v>
                </c:pt>
                <c:pt idx="3277">
                  <c:v>62317</c:v>
                </c:pt>
                <c:pt idx="3278">
                  <c:v>62324</c:v>
                </c:pt>
                <c:pt idx="3279">
                  <c:v>62331</c:v>
                </c:pt>
                <c:pt idx="3280">
                  <c:v>62338</c:v>
                </c:pt>
                <c:pt idx="3281">
                  <c:v>62345</c:v>
                </c:pt>
                <c:pt idx="3282">
                  <c:v>62352</c:v>
                </c:pt>
                <c:pt idx="3283">
                  <c:v>62359</c:v>
                </c:pt>
                <c:pt idx="3284">
                  <c:v>62366</c:v>
                </c:pt>
                <c:pt idx="3285">
                  <c:v>62373</c:v>
                </c:pt>
                <c:pt idx="3286">
                  <c:v>62380</c:v>
                </c:pt>
                <c:pt idx="3287">
                  <c:v>62387</c:v>
                </c:pt>
                <c:pt idx="3288">
                  <c:v>62394</c:v>
                </c:pt>
                <c:pt idx="3289">
                  <c:v>62401</c:v>
                </c:pt>
                <c:pt idx="3290">
                  <c:v>62408</c:v>
                </c:pt>
                <c:pt idx="3291">
                  <c:v>62415</c:v>
                </c:pt>
                <c:pt idx="3292">
                  <c:v>62422</c:v>
                </c:pt>
                <c:pt idx="3293">
                  <c:v>62429</c:v>
                </c:pt>
                <c:pt idx="3294">
                  <c:v>62436</c:v>
                </c:pt>
                <c:pt idx="3295">
                  <c:v>62443</c:v>
                </c:pt>
                <c:pt idx="3296">
                  <c:v>62450</c:v>
                </c:pt>
                <c:pt idx="3297">
                  <c:v>62457</c:v>
                </c:pt>
                <c:pt idx="3298">
                  <c:v>62464</c:v>
                </c:pt>
                <c:pt idx="3299">
                  <c:v>62471</c:v>
                </c:pt>
                <c:pt idx="3300">
                  <c:v>62478</c:v>
                </c:pt>
                <c:pt idx="3301">
                  <c:v>62485</c:v>
                </c:pt>
                <c:pt idx="3302">
                  <c:v>62492</c:v>
                </c:pt>
                <c:pt idx="3303">
                  <c:v>62499</c:v>
                </c:pt>
                <c:pt idx="3304">
                  <c:v>62506</c:v>
                </c:pt>
                <c:pt idx="3305">
                  <c:v>62513</c:v>
                </c:pt>
                <c:pt idx="3306">
                  <c:v>62520</c:v>
                </c:pt>
                <c:pt idx="3307">
                  <c:v>62527</c:v>
                </c:pt>
                <c:pt idx="3308">
                  <c:v>62534</c:v>
                </c:pt>
                <c:pt idx="3309">
                  <c:v>62541</c:v>
                </c:pt>
                <c:pt idx="3310">
                  <c:v>62548</c:v>
                </c:pt>
                <c:pt idx="3311">
                  <c:v>62555</c:v>
                </c:pt>
                <c:pt idx="3312">
                  <c:v>62562</c:v>
                </c:pt>
                <c:pt idx="3313">
                  <c:v>62569</c:v>
                </c:pt>
                <c:pt idx="3314">
                  <c:v>62576</c:v>
                </c:pt>
                <c:pt idx="3315">
                  <c:v>62583</c:v>
                </c:pt>
                <c:pt idx="3316">
                  <c:v>62590</c:v>
                </c:pt>
                <c:pt idx="3317">
                  <c:v>62597</c:v>
                </c:pt>
                <c:pt idx="3318">
                  <c:v>62604</c:v>
                </c:pt>
                <c:pt idx="3319">
                  <c:v>62611</c:v>
                </c:pt>
                <c:pt idx="3320">
                  <c:v>62618</c:v>
                </c:pt>
                <c:pt idx="3321">
                  <c:v>62625</c:v>
                </c:pt>
                <c:pt idx="3322">
                  <c:v>62632</c:v>
                </c:pt>
                <c:pt idx="3323">
                  <c:v>62639</c:v>
                </c:pt>
                <c:pt idx="3324">
                  <c:v>62646</c:v>
                </c:pt>
                <c:pt idx="3325">
                  <c:v>62653</c:v>
                </c:pt>
                <c:pt idx="3326">
                  <c:v>62660</c:v>
                </c:pt>
                <c:pt idx="3327">
                  <c:v>62667</c:v>
                </c:pt>
                <c:pt idx="3328">
                  <c:v>62674</c:v>
                </c:pt>
                <c:pt idx="3329">
                  <c:v>62681</c:v>
                </c:pt>
                <c:pt idx="3330">
                  <c:v>62688</c:v>
                </c:pt>
                <c:pt idx="3331">
                  <c:v>62695</c:v>
                </c:pt>
                <c:pt idx="3332">
                  <c:v>62702</c:v>
                </c:pt>
                <c:pt idx="3333">
                  <c:v>62709</c:v>
                </c:pt>
                <c:pt idx="3334">
                  <c:v>62716</c:v>
                </c:pt>
                <c:pt idx="3335">
                  <c:v>62723</c:v>
                </c:pt>
                <c:pt idx="3336">
                  <c:v>62730</c:v>
                </c:pt>
                <c:pt idx="3337">
                  <c:v>62737</c:v>
                </c:pt>
                <c:pt idx="3338">
                  <c:v>62744</c:v>
                </c:pt>
                <c:pt idx="3339">
                  <c:v>62751</c:v>
                </c:pt>
                <c:pt idx="3340">
                  <c:v>62758</c:v>
                </c:pt>
                <c:pt idx="3341">
                  <c:v>62765</c:v>
                </c:pt>
                <c:pt idx="3342">
                  <c:v>62772</c:v>
                </c:pt>
                <c:pt idx="3343">
                  <c:v>62779</c:v>
                </c:pt>
                <c:pt idx="3344">
                  <c:v>62786</c:v>
                </c:pt>
                <c:pt idx="3345">
                  <c:v>62793</c:v>
                </c:pt>
                <c:pt idx="3346">
                  <c:v>62800</c:v>
                </c:pt>
                <c:pt idx="3347">
                  <c:v>62807</c:v>
                </c:pt>
                <c:pt idx="3348">
                  <c:v>62814</c:v>
                </c:pt>
                <c:pt idx="3349">
                  <c:v>62821</c:v>
                </c:pt>
                <c:pt idx="3350">
                  <c:v>62828</c:v>
                </c:pt>
                <c:pt idx="3351">
                  <c:v>62835</c:v>
                </c:pt>
                <c:pt idx="3352">
                  <c:v>62842</c:v>
                </c:pt>
                <c:pt idx="3353">
                  <c:v>62849</c:v>
                </c:pt>
                <c:pt idx="3354">
                  <c:v>62856</c:v>
                </c:pt>
                <c:pt idx="3355">
                  <c:v>62863</c:v>
                </c:pt>
                <c:pt idx="3356">
                  <c:v>62870</c:v>
                </c:pt>
                <c:pt idx="3357">
                  <c:v>62877</c:v>
                </c:pt>
                <c:pt idx="3358">
                  <c:v>62884</c:v>
                </c:pt>
                <c:pt idx="3359">
                  <c:v>62891</c:v>
                </c:pt>
                <c:pt idx="3360">
                  <c:v>62898</c:v>
                </c:pt>
                <c:pt idx="3361">
                  <c:v>62905</c:v>
                </c:pt>
                <c:pt idx="3362">
                  <c:v>62912</c:v>
                </c:pt>
                <c:pt idx="3363">
                  <c:v>62919</c:v>
                </c:pt>
                <c:pt idx="3364">
                  <c:v>62926</c:v>
                </c:pt>
                <c:pt idx="3365">
                  <c:v>62933</c:v>
                </c:pt>
                <c:pt idx="3366">
                  <c:v>62940</c:v>
                </c:pt>
                <c:pt idx="3367">
                  <c:v>62947</c:v>
                </c:pt>
                <c:pt idx="3368">
                  <c:v>62954</c:v>
                </c:pt>
                <c:pt idx="3369">
                  <c:v>62961</c:v>
                </c:pt>
                <c:pt idx="3370">
                  <c:v>62968</c:v>
                </c:pt>
                <c:pt idx="3371">
                  <c:v>62975</c:v>
                </c:pt>
                <c:pt idx="3372">
                  <c:v>62982</c:v>
                </c:pt>
                <c:pt idx="3373">
                  <c:v>62989</c:v>
                </c:pt>
                <c:pt idx="3374">
                  <c:v>62996</c:v>
                </c:pt>
                <c:pt idx="3375">
                  <c:v>63003</c:v>
                </c:pt>
                <c:pt idx="3376">
                  <c:v>63010</c:v>
                </c:pt>
                <c:pt idx="3377">
                  <c:v>63017</c:v>
                </c:pt>
                <c:pt idx="3378">
                  <c:v>63024</c:v>
                </c:pt>
                <c:pt idx="3379">
                  <c:v>63031</c:v>
                </c:pt>
                <c:pt idx="3380">
                  <c:v>63038</c:v>
                </c:pt>
                <c:pt idx="3381">
                  <c:v>63045</c:v>
                </c:pt>
                <c:pt idx="3382">
                  <c:v>63052</c:v>
                </c:pt>
                <c:pt idx="3383">
                  <c:v>63059</c:v>
                </c:pt>
                <c:pt idx="3384">
                  <c:v>63066</c:v>
                </c:pt>
                <c:pt idx="3385">
                  <c:v>63073</c:v>
                </c:pt>
                <c:pt idx="3386">
                  <c:v>63080</c:v>
                </c:pt>
                <c:pt idx="3387">
                  <c:v>63087</c:v>
                </c:pt>
                <c:pt idx="3388">
                  <c:v>63094</c:v>
                </c:pt>
                <c:pt idx="3389">
                  <c:v>63101</c:v>
                </c:pt>
                <c:pt idx="3390">
                  <c:v>63108</c:v>
                </c:pt>
                <c:pt idx="3391">
                  <c:v>63115</c:v>
                </c:pt>
                <c:pt idx="3392">
                  <c:v>63122</c:v>
                </c:pt>
                <c:pt idx="3393">
                  <c:v>63129</c:v>
                </c:pt>
                <c:pt idx="3394">
                  <c:v>63136</c:v>
                </c:pt>
                <c:pt idx="3395">
                  <c:v>63143</c:v>
                </c:pt>
                <c:pt idx="3396">
                  <c:v>63150</c:v>
                </c:pt>
                <c:pt idx="3397">
                  <c:v>63157</c:v>
                </c:pt>
                <c:pt idx="3398">
                  <c:v>63164</c:v>
                </c:pt>
                <c:pt idx="3399">
                  <c:v>63171</c:v>
                </c:pt>
                <c:pt idx="3400">
                  <c:v>63178</c:v>
                </c:pt>
                <c:pt idx="3401">
                  <c:v>63186</c:v>
                </c:pt>
                <c:pt idx="3402">
                  <c:v>63193</c:v>
                </c:pt>
                <c:pt idx="3403">
                  <c:v>63200</c:v>
                </c:pt>
                <c:pt idx="3404">
                  <c:v>63207</c:v>
                </c:pt>
                <c:pt idx="3405">
                  <c:v>63214</c:v>
                </c:pt>
                <c:pt idx="3406">
                  <c:v>63221</c:v>
                </c:pt>
                <c:pt idx="3407">
                  <c:v>63228</c:v>
                </c:pt>
                <c:pt idx="3408">
                  <c:v>63235</c:v>
                </c:pt>
                <c:pt idx="3409">
                  <c:v>63242</c:v>
                </c:pt>
                <c:pt idx="3410">
                  <c:v>63249</c:v>
                </c:pt>
                <c:pt idx="3411">
                  <c:v>63256</c:v>
                </c:pt>
                <c:pt idx="3412">
                  <c:v>63263</c:v>
                </c:pt>
                <c:pt idx="3413">
                  <c:v>63270</c:v>
                </c:pt>
                <c:pt idx="3414">
                  <c:v>63277</c:v>
                </c:pt>
                <c:pt idx="3415">
                  <c:v>63284</c:v>
                </c:pt>
                <c:pt idx="3416">
                  <c:v>63291</c:v>
                </c:pt>
                <c:pt idx="3417">
                  <c:v>63298</c:v>
                </c:pt>
                <c:pt idx="3418">
                  <c:v>63305</c:v>
                </c:pt>
                <c:pt idx="3419">
                  <c:v>63312</c:v>
                </c:pt>
                <c:pt idx="3420">
                  <c:v>63319</c:v>
                </c:pt>
                <c:pt idx="3421">
                  <c:v>63326</c:v>
                </c:pt>
                <c:pt idx="3422">
                  <c:v>63333</c:v>
                </c:pt>
                <c:pt idx="3423">
                  <c:v>63340</c:v>
                </c:pt>
                <c:pt idx="3424">
                  <c:v>63347</c:v>
                </c:pt>
                <c:pt idx="3425">
                  <c:v>63354</c:v>
                </c:pt>
                <c:pt idx="3426">
                  <c:v>63361</c:v>
                </c:pt>
                <c:pt idx="3427">
                  <c:v>63368</c:v>
                </c:pt>
                <c:pt idx="3428">
                  <c:v>63375</c:v>
                </c:pt>
                <c:pt idx="3429">
                  <c:v>63382</c:v>
                </c:pt>
                <c:pt idx="3430">
                  <c:v>63389</c:v>
                </c:pt>
                <c:pt idx="3431">
                  <c:v>63396</c:v>
                </c:pt>
                <c:pt idx="3432">
                  <c:v>63403</c:v>
                </c:pt>
                <c:pt idx="3433">
                  <c:v>63410</c:v>
                </c:pt>
                <c:pt idx="3434">
                  <c:v>63417</c:v>
                </c:pt>
                <c:pt idx="3435">
                  <c:v>63424</c:v>
                </c:pt>
                <c:pt idx="3436">
                  <c:v>63431</c:v>
                </c:pt>
                <c:pt idx="3437">
                  <c:v>63438</c:v>
                </c:pt>
                <c:pt idx="3438">
                  <c:v>63445</c:v>
                </c:pt>
                <c:pt idx="3439">
                  <c:v>63452</c:v>
                </c:pt>
                <c:pt idx="3440">
                  <c:v>63459</c:v>
                </c:pt>
                <c:pt idx="3441">
                  <c:v>63466</c:v>
                </c:pt>
                <c:pt idx="3442">
                  <c:v>63473</c:v>
                </c:pt>
                <c:pt idx="3443">
                  <c:v>63480</c:v>
                </c:pt>
                <c:pt idx="3444">
                  <c:v>63487</c:v>
                </c:pt>
                <c:pt idx="3445">
                  <c:v>63494</c:v>
                </c:pt>
                <c:pt idx="3446">
                  <c:v>63501</c:v>
                </c:pt>
                <c:pt idx="3447">
                  <c:v>63508</c:v>
                </c:pt>
                <c:pt idx="3448">
                  <c:v>63515</c:v>
                </c:pt>
                <c:pt idx="3449">
                  <c:v>63522</c:v>
                </c:pt>
                <c:pt idx="3450">
                  <c:v>63529</c:v>
                </c:pt>
                <c:pt idx="3451">
                  <c:v>63536</c:v>
                </c:pt>
                <c:pt idx="3452">
                  <c:v>63543</c:v>
                </c:pt>
                <c:pt idx="3453">
                  <c:v>63550</c:v>
                </c:pt>
                <c:pt idx="3454">
                  <c:v>63557</c:v>
                </c:pt>
                <c:pt idx="3455">
                  <c:v>63564</c:v>
                </c:pt>
                <c:pt idx="3456">
                  <c:v>63571</c:v>
                </c:pt>
                <c:pt idx="3457">
                  <c:v>63578</c:v>
                </c:pt>
                <c:pt idx="3458">
                  <c:v>63585</c:v>
                </c:pt>
                <c:pt idx="3459">
                  <c:v>63592</c:v>
                </c:pt>
                <c:pt idx="3460">
                  <c:v>63599</c:v>
                </c:pt>
                <c:pt idx="3461">
                  <c:v>63606</c:v>
                </c:pt>
                <c:pt idx="3462">
                  <c:v>63613</c:v>
                </c:pt>
                <c:pt idx="3463">
                  <c:v>63620</c:v>
                </c:pt>
                <c:pt idx="3464">
                  <c:v>63627</c:v>
                </c:pt>
                <c:pt idx="3465">
                  <c:v>63634</c:v>
                </c:pt>
                <c:pt idx="3466">
                  <c:v>63641</c:v>
                </c:pt>
                <c:pt idx="3467">
                  <c:v>63648</c:v>
                </c:pt>
                <c:pt idx="3468">
                  <c:v>63655</c:v>
                </c:pt>
                <c:pt idx="3469">
                  <c:v>63662</c:v>
                </c:pt>
                <c:pt idx="3470">
                  <c:v>63669</c:v>
                </c:pt>
                <c:pt idx="3471">
                  <c:v>63676</c:v>
                </c:pt>
                <c:pt idx="3472">
                  <c:v>63683</c:v>
                </c:pt>
                <c:pt idx="3473">
                  <c:v>63690</c:v>
                </c:pt>
                <c:pt idx="3474">
                  <c:v>63697</c:v>
                </c:pt>
                <c:pt idx="3475">
                  <c:v>63704</c:v>
                </c:pt>
                <c:pt idx="3476">
                  <c:v>63711</c:v>
                </c:pt>
                <c:pt idx="3477">
                  <c:v>63718</c:v>
                </c:pt>
                <c:pt idx="3478">
                  <c:v>63725</c:v>
                </c:pt>
                <c:pt idx="3479">
                  <c:v>63732</c:v>
                </c:pt>
                <c:pt idx="3480">
                  <c:v>63739</c:v>
                </c:pt>
                <c:pt idx="3481">
                  <c:v>63746</c:v>
                </c:pt>
                <c:pt idx="3482">
                  <c:v>63753</c:v>
                </c:pt>
                <c:pt idx="3483">
                  <c:v>63760</c:v>
                </c:pt>
                <c:pt idx="3484">
                  <c:v>63767</c:v>
                </c:pt>
                <c:pt idx="3485">
                  <c:v>63774</c:v>
                </c:pt>
                <c:pt idx="3486">
                  <c:v>63781</c:v>
                </c:pt>
                <c:pt idx="3487">
                  <c:v>63788</c:v>
                </c:pt>
                <c:pt idx="3488">
                  <c:v>63795</c:v>
                </c:pt>
                <c:pt idx="3489">
                  <c:v>63802</c:v>
                </c:pt>
                <c:pt idx="3490">
                  <c:v>63809</c:v>
                </c:pt>
                <c:pt idx="3491">
                  <c:v>63816</c:v>
                </c:pt>
                <c:pt idx="3492">
                  <c:v>63823</c:v>
                </c:pt>
                <c:pt idx="3493">
                  <c:v>63830</c:v>
                </c:pt>
                <c:pt idx="3494">
                  <c:v>63837</c:v>
                </c:pt>
                <c:pt idx="3495">
                  <c:v>63844</c:v>
                </c:pt>
                <c:pt idx="3496">
                  <c:v>63851</c:v>
                </c:pt>
                <c:pt idx="3497">
                  <c:v>63858</c:v>
                </c:pt>
                <c:pt idx="3498">
                  <c:v>63865</c:v>
                </c:pt>
                <c:pt idx="3499">
                  <c:v>63872</c:v>
                </c:pt>
                <c:pt idx="3500">
                  <c:v>63879</c:v>
                </c:pt>
                <c:pt idx="3501">
                  <c:v>63886</c:v>
                </c:pt>
                <c:pt idx="3502">
                  <c:v>63893</c:v>
                </c:pt>
                <c:pt idx="3503">
                  <c:v>63900</c:v>
                </c:pt>
                <c:pt idx="3504">
                  <c:v>63907</c:v>
                </c:pt>
                <c:pt idx="3505">
                  <c:v>63915</c:v>
                </c:pt>
                <c:pt idx="3506">
                  <c:v>63922</c:v>
                </c:pt>
                <c:pt idx="3507">
                  <c:v>63929</c:v>
                </c:pt>
                <c:pt idx="3508">
                  <c:v>63936</c:v>
                </c:pt>
                <c:pt idx="3509">
                  <c:v>63943</c:v>
                </c:pt>
                <c:pt idx="3510">
                  <c:v>63950</c:v>
                </c:pt>
                <c:pt idx="3511">
                  <c:v>63957</c:v>
                </c:pt>
                <c:pt idx="3512">
                  <c:v>63964</c:v>
                </c:pt>
                <c:pt idx="3513">
                  <c:v>63971</c:v>
                </c:pt>
                <c:pt idx="3514">
                  <c:v>63978</c:v>
                </c:pt>
                <c:pt idx="3515">
                  <c:v>63985</c:v>
                </c:pt>
                <c:pt idx="3516">
                  <c:v>63992</c:v>
                </c:pt>
                <c:pt idx="3517">
                  <c:v>63999</c:v>
                </c:pt>
                <c:pt idx="3518">
                  <c:v>64006</c:v>
                </c:pt>
                <c:pt idx="3519">
                  <c:v>64013</c:v>
                </c:pt>
                <c:pt idx="3520">
                  <c:v>64020</c:v>
                </c:pt>
                <c:pt idx="3521">
                  <c:v>64027</c:v>
                </c:pt>
                <c:pt idx="3522">
                  <c:v>64034</c:v>
                </c:pt>
                <c:pt idx="3523">
                  <c:v>64041</c:v>
                </c:pt>
                <c:pt idx="3524">
                  <c:v>64048</c:v>
                </c:pt>
                <c:pt idx="3525">
                  <c:v>64055</c:v>
                </c:pt>
                <c:pt idx="3526">
                  <c:v>64062</c:v>
                </c:pt>
                <c:pt idx="3527">
                  <c:v>64069</c:v>
                </c:pt>
                <c:pt idx="3528">
                  <c:v>64076</c:v>
                </c:pt>
                <c:pt idx="3529">
                  <c:v>64083</c:v>
                </c:pt>
                <c:pt idx="3530">
                  <c:v>64090</c:v>
                </c:pt>
                <c:pt idx="3531">
                  <c:v>64097</c:v>
                </c:pt>
                <c:pt idx="3532">
                  <c:v>64104</c:v>
                </c:pt>
                <c:pt idx="3533">
                  <c:v>64111</c:v>
                </c:pt>
              </c:numCache>
            </c:numRef>
          </c:cat>
          <c:val>
            <c:numRef>
              <c:f>'Monitor (3)'!$Z$19:$Z$3552</c:f>
              <c:numCache>
                <c:formatCode>0.0000%</c:formatCode>
                <c:ptCount val="3534"/>
                <c:pt idx="0">
                  <c:v>5.0970000000007815E-3</c:v>
                </c:pt>
                <c:pt idx="1">
                  <c:v>5.0969856609076498E-3</c:v>
                </c:pt>
                <c:pt idx="2">
                  <c:v>5.0971200311186555E-3</c:v>
                </c:pt>
                <c:pt idx="3">
                  <c:v>5.0973363208651366E-3</c:v>
                </c:pt>
                <c:pt idx="4">
                  <c:v>5.0978557814313433E-3</c:v>
                </c:pt>
                <c:pt idx="5">
                  <c:v>5.0978638630280043E-3</c:v>
                </c:pt>
                <c:pt idx="6">
                  <c:v>5.0978738893397097E-3</c:v>
                </c:pt>
                <c:pt idx="7">
                  <c:v>5.0988291577964123E-3</c:v>
                </c:pt>
                <c:pt idx="8">
                  <c:v>5.0992687685961109E-3</c:v>
                </c:pt>
                <c:pt idx="9">
                  <c:v>5.1008437844782852E-3</c:v>
                </c:pt>
                <c:pt idx="10">
                  <c:v>5.100936748847068E-3</c:v>
                </c:pt>
                <c:pt idx="11">
                  <c:v>5.1010362623088983E-3</c:v>
                </c:pt>
                <c:pt idx="12">
                  <c:v>5.103604394132836E-3</c:v>
                </c:pt>
                <c:pt idx="13">
                  <c:v>5.1046667235029345E-3</c:v>
                </c:pt>
                <c:pt idx="14">
                  <c:v>5.1079382192907629E-3</c:v>
                </c:pt>
                <c:pt idx="15">
                  <c:v>5.1082384187765145E-3</c:v>
                </c:pt>
                <c:pt idx="16">
                  <c:v>5.1085576656003055E-3</c:v>
                </c:pt>
                <c:pt idx="17">
                  <c:v>5.1136321855535429E-3</c:v>
                </c:pt>
                <c:pt idx="18">
                  <c:v>5.1156150755485028E-3</c:v>
                </c:pt>
                <c:pt idx="19">
                  <c:v>5.1210976781360697E-3</c:v>
                </c:pt>
                <c:pt idx="20">
                  <c:v>5.121788642862557E-3</c:v>
                </c:pt>
                <c:pt idx="21">
                  <c:v>5.1225229939977713E-3</c:v>
                </c:pt>
                <c:pt idx="22">
                  <c:v>5.1309952962088554E-3</c:v>
                </c:pt>
                <c:pt idx="23">
                  <c:v>5.134190502610719E-3</c:v>
                </c:pt>
                <c:pt idx="24">
                  <c:v>5.1353376487564741E-3</c:v>
                </c:pt>
                <c:pt idx="25">
                  <c:v>5.1365488412551926E-3</c:v>
                </c:pt>
                <c:pt idx="26">
                  <c:v>5.1378240756278738E-3</c:v>
                </c:pt>
                <c:pt idx="27">
                  <c:v>5.157242828573886E-3</c:v>
                </c:pt>
                <c:pt idx="28">
                  <c:v>5.1617167721326653E-3</c:v>
                </c:pt>
                <c:pt idx="29">
                  <c:v>5.1722009766399981E-3</c:v>
                </c:pt>
                <c:pt idx="30">
                  <c:v>5.1741639169520723E-3</c:v>
                </c:pt>
                <c:pt idx="31">
                  <c:v>5.1761897874631983E-3</c:v>
                </c:pt>
                <c:pt idx="32">
                  <c:v>5.1922059234310947E-3</c:v>
                </c:pt>
                <c:pt idx="33">
                  <c:v>5.1978800719739097E-3</c:v>
                </c:pt>
                <c:pt idx="34">
                  <c:v>5.2106465574688812E-3</c:v>
                </c:pt>
                <c:pt idx="35">
                  <c:v>5.213236485625064E-3</c:v>
                </c:pt>
                <c:pt idx="36">
                  <c:v>5.2158863899713056E-3</c:v>
                </c:pt>
                <c:pt idx="37">
                  <c:v>5.2353348607860469E-3</c:v>
                </c:pt>
                <c:pt idx="38">
                  <c:v>5.2421306837687866E-3</c:v>
                </c:pt>
                <c:pt idx="39">
                  <c:v>5.2570392870218106E-3</c:v>
                </c:pt>
                <c:pt idx="40">
                  <c:v>5.2602099764159291E-3</c:v>
                </c:pt>
                <c:pt idx="41">
                  <c:v>5.2634347138752298E-3</c:v>
                </c:pt>
                <c:pt idx="42">
                  <c:v>5.2860799303646308E-3</c:v>
                </c:pt>
                <c:pt idx="43">
                  <c:v>5.2939188983255449E-3</c:v>
                </c:pt>
                <c:pt idx="44">
                  <c:v>5.3108270391759851E-3</c:v>
                </c:pt>
                <c:pt idx="45">
                  <c:v>5.3145168235169821E-3</c:v>
                </c:pt>
                <c:pt idx="46">
                  <c:v>5.3273736681474218E-3</c:v>
                </c:pt>
                <c:pt idx="47">
                  <c:v>5.3476318037275119E-3</c:v>
                </c:pt>
                <c:pt idx="48">
                  <c:v>5.3563543244025498E-3</c:v>
                </c:pt>
                <c:pt idx="49">
                  <c:v>5.3745439740162868E-3</c:v>
                </c:pt>
                <c:pt idx="50">
                  <c:v>5.3787362401685485E-3</c:v>
                </c:pt>
                <c:pt idx="51">
                  <c:v>5.4010066669696695E-3</c:v>
                </c:pt>
                <c:pt idx="52">
                  <c:v>5.4100835170810546E-3</c:v>
                </c:pt>
                <c:pt idx="53">
                  <c:v>5.4191886388664425E-3</c:v>
                </c:pt>
                <c:pt idx="54">
                  <c:v>5.4375187837861494E-3</c:v>
                </c:pt>
                <c:pt idx="55">
                  <c:v>5.4420357919708756E-3</c:v>
                </c:pt>
                <c:pt idx="56">
                  <c:v>5.46483048710326E-3</c:v>
                </c:pt>
                <c:pt idx="57">
                  <c:v>5.4739205371089339E-3</c:v>
                </c:pt>
                <c:pt idx="58">
                  <c:v>5.4829772912735981E-3</c:v>
                </c:pt>
                <c:pt idx="59">
                  <c:v>5.5006129468527717E-3</c:v>
                </c:pt>
                <c:pt idx="60">
                  <c:v>5.5052331150508326E-3</c:v>
                </c:pt>
                <c:pt idx="61">
                  <c:v>5.527453782414038E-3</c:v>
                </c:pt>
                <c:pt idx="62">
                  <c:v>5.5361260559321597E-3</c:v>
                </c:pt>
                <c:pt idx="63">
                  <c:v>5.5447034648461457E-3</c:v>
                </c:pt>
                <c:pt idx="64">
                  <c:v>5.5609980954724261E-3</c:v>
                </c:pt>
                <c:pt idx="65">
                  <c:v>5.5654086436716169E-3</c:v>
                </c:pt>
                <c:pt idx="66">
                  <c:v>5.5859036960536814E-3</c:v>
                </c:pt>
                <c:pt idx="67">
                  <c:v>5.5937919542670507E-3</c:v>
                </c:pt>
                <c:pt idx="68">
                  <c:v>5.6015689142245861E-3</c:v>
                </c:pt>
                <c:pt idx="69">
                  <c:v>5.6163204943094833E-3</c:v>
                </c:pt>
                <c:pt idx="70">
                  <c:v>5.6203129184925673E-3</c:v>
                </c:pt>
                <c:pt idx="71">
                  <c:v>5.6422974461924113E-3</c:v>
                </c:pt>
                <c:pt idx="72">
                  <c:v>5.6494430520602447E-3</c:v>
                </c:pt>
                <c:pt idx="73">
                  <c:v>5.6631245474629086E-3</c:v>
                </c:pt>
                <c:pt idx="74">
                  <c:v>5.6667697059925581E-3</c:v>
                </c:pt>
                <c:pt idx="75">
                  <c:v>5.6703771129275734E-3</c:v>
                </c:pt>
                <c:pt idx="76">
                  <c:v>5.6906244692511709E-3</c:v>
                </c:pt>
                <c:pt idx="77">
                  <c:v>5.6972359716631329E-3</c:v>
                </c:pt>
                <c:pt idx="78">
                  <c:v>5.7100888936689066E-3</c:v>
                </c:pt>
                <c:pt idx="79">
                  <c:v>5.7134113073982473E-3</c:v>
                </c:pt>
                <c:pt idx="80">
                  <c:v>5.7167025840708331E-3</c:v>
                </c:pt>
                <c:pt idx="81">
                  <c:v>5.7356847860268534E-3</c:v>
                </c:pt>
                <c:pt idx="82">
                  <c:v>5.7419195248259274E-3</c:v>
                </c:pt>
                <c:pt idx="83">
                  <c:v>5.7542155657527598E-3</c:v>
                </c:pt>
                <c:pt idx="84">
                  <c:v>5.7573122718001732E-3</c:v>
                </c:pt>
                <c:pt idx="85">
                  <c:v>5.7603907106846602E-3</c:v>
                </c:pt>
                <c:pt idx="86">
                  <c:v>5.7785823593326313E-3</c:v>
                </c:pt>
                <c:pt idx="87">
                  <c:v>5.7846151718851926E-3</c:v>
                </c:pt>
                <c:pt idx="88">
                  <c:v>5.7968376755799782E-3</c:v>
                </c:pt>
                <c:pt idx="89">
                  <c:v>5.7998375016773962E-3</c:v>
                </c:pt>
                <c:pt idx="90">
                  <c:v>5.8028306035198193E-3</c:v>
                </c:pt>
                <c:pt idx="91">
                  <c:v>5.8182095095061417E-3</c:v>
                </c:pt>
                <c:pt idx="92">
                  <c:v>5.8245328674415564E-3</c:v>
                </c:pt>
                <c:pt idx="93">
                  <c:v>5.8309622674870276E-3</c:v>
                </c:pt>
                <c:pt idx="94">
                  <c:v>5.8449536447533618E-3</c:v>
                </c:pt>
                <c:pt idx="95">
                  <c:v>5.8479990617466724E-3</c:v>
                </c:pt>
                <c:pt idx="96">
                  <c:v>5.8652588316124854E-3</c:v>
                </c:pt>
                <c:pt idx="97">
                  <c:v>5.8726598442404576E-3</c:v>
                </c:pt>
                <c:pt idx="98">
                  <c:v>5.8802786860190359E-3</c:v>
                </c:pt>
                <c:pt idx="99">
                  <c:v>5.8978092659610001E-3</c:v>
                </c:pt>
                <c:pt idx="100">
                  <c:v>5.9011908461028481E-3</c:v>
                </c:pt>
                <c:pt idx="101">
                  <c:v>5.9221992757863742E-3</c:v>
                </c:pt>
                <c:pt idx="102">
                  <c:v>5.9314604594714977E-3</c:v>
                </c:pt>
                <c:pt idx="103">
                  <c:v>5.9410512618953328E-3</c:v>
                </c:pt>
                <c:pt idx="104">
                  <c:v>5.9635398162181247E-3</c:v>
                </c:pt>
                <c:pt idx="105">
                  <c:v>5.9677069802060827E-3</c:v>
                </c:pt>
                <c:pt idx="106">
                  <c:v>5.9945085154790023E-3</c:v>
                </c:pt>
                <c:pt idx="107">
                  <c:v>6.0064124078145955E-3</c:v>
                </c:pt>
                <c:pt idx="108">
                  <c:v>6.0498942855497602E-3</c:v>
                </c:pt>
                <c:pt idx="109">
                  <c:v>6.0553678303131063E-3</c:v>
                </c:pt>
                <c:pt idx="110">
                  <c:v>6.0609936574152271E-3</c:v>
                </c:pt>
                <c:pt idx="111">
                  <c:v>6.0959988684893308E-3</c:v>
                </c:pt>
                <c:pt idx="112">
                  <c:v>6.1382491211217473E-3</c:v>
                </c:pt>
                <c:pt idx="113">
                  <c:v>6.1450691631326554E-3</c:v>
                </c:pt>
                <c:pt idx="114">
                  <c:v>6.1520399255794028E-3</c:v>
                </c:pt>
                <c:pt idx="115">
                  <c:v>6.1591612539477116E-3</c:v>
                </c:pt>
                <c:pt idx="116">
                  <c:v>6.2098842879575854E-3</c:v>
                </c:pt>
                <c:pt idx="117">
                  <c:v>6.2273001972242949E-3</c:v>
                </c:pt>
                <c:pt idx="118">
                  <c:v>6.2639293456185638E-3</c:v>
                </c:pt>
                <c:pt idx="119">
                  <c:v>6.2722625906502447E-3</c:v>
                </c:pt>
                <c:pt idx="120">
                  <c:v>6.2807310986972582E-3</c:v>
                </c:pt>
                <c:pt idx="121">
                  <c:v>6.3354244733150643E-3</c:v>
                </c:pt>
                <c:pt idx="122">
                  <c:v>6.3538223047968165E-3</c:v>
                </c:pt>
                <c:pt idx="123">
                  <c:v>6.39060507338657E-3</c:v>
                </c:pt>
                <c:pt idx="124">
                  <c:v>6.3998444584905528E-3</c:v>
                </c:pt>
                <c:pt idx="125">
                  <c:v>6.4091743849075695E-3</c:v>
                </c:pt>
                <c:pt idx="126">
                  <c:v>6.4642520342827314E-3</c:v>
                </c:pt>
                <c:pt idx="127">
                  <c:v>6.4824364182166031E-3</c:v>
                </c:pt>
                <c:pt idx="128">
                  <c:v>6.5172356731585217E-3</c:v>
                </c:pt>
                <c:pt idx="129">
                  <c:v>6.526679317784001E-3</c:v>
                </c:pt>
                <c:pt idx="130">
                  <c:v>6.6048908832256319E-3</c:v>
                </c:pt>
                <c:pt idx="131">
                  <c:v>6.6138722132017182E-3</c:v>
                </c:pt>
                <c:pt idx="132">
                  <c:v>6.6227538673001149E-3</c:v>
                </c:pt>
                <c:pt idx="133">
                  <c:v>6.7009909323482416E-3</c:v>
                </c:pt>
                <c:pt idx="134">
                  <c:v>6.7162791715714319E-3</c:v>
                </c:pt>
                <c:pt idx="135">
                  <c:v>6.7455507165230114E-3</c:v>
                </c:pt>
                <c:pt idx="136">
                  <c:v>6.7533770449861377E-3</c:v>
                </c:pt>
                <c:pt idx="137">
                  <c:v>6.7611128913199151E-3</c:v>
                </c:pt>
                <c:pt idx="138">
                  <c:v>6.8046287548900568E-3</c:v>
                </c:pt>
                <c:pt idx="139">
                  <c:v>6.8188919954208721E-3</c:v>
                </c:pt>
                <c:pt idx="140">
                  <c:v>6.8469249039573767E-3</c:v>
                </c:pt>
                <c:pt idx="141">
                  <c:v>6.8540504864525453E-3</c:v>
                </c:pt>
                <c:pt idx="142">
                  <c:v>6.861108005855706E-3</c:v>
                </c:pt>
                <c:pt idx="143">
                  <c:v>6.9026920986352408E-3</c:v>
                </c:pt>
                <c:pt idx="144">
                  <c:v>6.916463848153114E-3</c:v>
                </c:pt>
                <c:pt idx="145">
                  <c:v>6.9441795440956921E-3</c:v>
                </c:pt>
                <c:pt idx="146">
                  <c:v>6.950933333647602E-3</c:v>
                </c:pt>
                <c:pt idx="147">
                  <c:v>6.9576626884852496E-3</c:v>
                </c:pt>
                <c:pt idx="148">
                  <c:v>6.9989155731990079E-3</c:v>
                </c:pt>
                <c:pt idx="149">
                  <c:v>7.0127278347565545E-3</c:v>
                </c:pt>
                <c:pt idx="150">
                  <c:v>7.0408269818069821E-3</c:v>
                </c:pt>
                <c:pt idx="151">
                  <c:v>7.047614236550849E-3</c:v>
                </c:pt>
                <c:pt idx="152">
                  <c:v>7.0544141518636581E-3</c:v>
                </c:pt>
                <c:pt idx="153">
                  <c:v>7.0820757824422154E-3</c:v>
                </c:pt>
                <c:pt idx="154">
                  <c:v>7.0961476166586266E-3</c:v>
                </c:pt>
                <c:pt idx="155">
                  <c:v>7.1102693486862463E-3</c:v>
                </c:pt>
                <c:pt idx="156">
                  <c:v>7.1244428501771413E-3</c:v>
                </c:pt>
                <c:pt idx="157">
                  <c:v>7.153362537314213E-3</c:v>
                </c:pt>
                <c:pt idx="158">
                  <c:v>7.1816919839936804E-3</c:v>
                </c:pt>
                <c:pt idx="159">
                  <c:v>7.1961524078083304E-3</c:v>
                </c:pt>
                <c:pt idx="160">
                  <c:v>7.2106758311523663E-3</c:v>
                </c:pt>
                <c:pt idx="161">
                  <c:v>7.2252641257449287E-3</c:v>
                </c:pt>
                <c:pt idx="162">
                  <c:v>7.2551495539914393E-3</c:v>
                </c:pt>
                <c:pt idx="163">
                  <c:v>7.2843034511369444E-3</c:v>
                </c:pt>
                <c:pt idx="164">
                  <c:v>7.299244177971633E-3</c:v>
                </c:pt>
                <c:pt idx="165">
                  <c:v>7.3142610065289838E-3</c:v>
                </c:pt>
                <c:pt idx="166">
                  <c:v>7.329355808586826E-3</c:v>
                </c:pt>
                <c:pt idx="167">
                  <c:v>7.3603758141017927E-3</c:v>
                </c:pt>
                <c:pt idx="168">
                  <c:v>7.3905521878547811E-3</c:v>
                </c:pt>
                <c:pt idx="169">
                  <c:v>7.406064934518483E-3</c:v>
                </c:pt>
                <c:pt idx="170">
                  <c:v>7.4216668855983745E-3</c:v>
                </c:pt>
                <c:pt idx="171">
                  <c:v>7.4702901568186658E-3</c:v>
                </c:pt>
                <c:pt idx="172">
                  <c:v>7.4779366836256328E-3</c:v>
                </c:pt>
                <c:pt idx="173">
                  <c:v>7.5178258499866077E-3</c:v>
                </c:pt>
                <c:pt idx="174">
                  <c:v>7.5340500380344771E-3</c:v>
                </c:pt>
                <c:pt idx="175">
                  <c:v>7.5672345793498241E-3</c:v>
                </c:pt>
                <c:pt idx="176">
                  <c:v>7.5751490063133073E-3</c:v>
                </c:pt>
                <c:pt idx="177">
                  <c:v>7.5830935070886696E-3</c:v>
                </c:pt>
                <c:pt idx="178">
                  <c:v>7.6325150008907834E-3</c:v>
                </c:pt>
                <c:pt idx="179">
                  <c:v>7.6490332077446214E-3</c:v>
                </c:pt>
                <c:pt idx="180">
                  <c:v>7.6822671761282582E-3</c:v>
                </c:pt>
                <c:pt idx="181">
                  <c:v>7.6904222454931767E-3</c:v>
                </c:pt>
                <c:pt idx="182">
                  <c:v>7.6986020636879695E-3</c:v>
                </c:pt>
                <c:pt idx="183">
                  <c:v>7.7480139331135185E-3</c:v>
                </c:pt>
                <c:pt idx="184">
                  <c:v>7.7644100389034736E-3</c:v>
                </c:pt>
                <c:pt idx="185">
                  <c:v>7.796772960914313E-3</c:v>
                </c:pt>
                <c:pt idx="186">
                  <c:v>7.8050098423210548E-3</c:v>
                </c:pt>
                <c:pt idx="187">
                  <c:v>7.8132559081812315E-3</c:v>
                </c:pt>
                <c:pt idx="188">
                  <c:v>7.86140975885442E-3</c:v>
                </c:pt>
                <c:pt idx="189">
                  <c:v>7.8772676275275285E-3</c:v>
                </c:pt>
                <c:pt idx="190">
                  <c:v>7.9080154165090174E-3</c:v>
                </c:pt>
                <c:pt idx="191">
                  <c:v>7.9160898187546555E-3</c:v>
                </c:pt>
                <c:pt idx="192">
                  <c:v>7.9848376948756013E-3</c:v>
                </c:pt>
                <c:pt idx="193">
                  <c:v>7.992576537652063E-3</c:v>
                </c:pt>
                <c:pt idx="194">
                  <c:v>8.0002586018177359E-3</c:v>
                </c:pt>
                <c:pt idx="195">
                  <c:v>8.0362818999097155E-3</c:v>
                </c:pt>
                <c:pt idx="196">
                  <c:v>8.0656729425266551E-3</c:v>
                </c:pt>
                <c:pt idx="197">
                  <c:v>8.0801037715183925E-3</c:v>
                </c:pt>
                <c:pt idx="198">
                  <c:v>8.0945044985544605E-3</c:v>
                </c:pt>
                <c:pt idx="199">
                  <c:v>8.1234499294376497E-3</c:v>
                </c:pt>
                <c:pt idx="200">
                  <c:v>8.1305801861579624E-3</c:v>
                </c:pt>
                <c:pt idx="201">
                  <c:v>8.1665473418749794E-3</c:v>
                </c:pt>
                <c:pt idx="202">
                  <c:v>8.1810619006033782E-3</c:v>
                </c:pt>
                <c:pt idx="203">
                  <c:v>8.1956445058134486E-3</c:v>
                </c:pt>
                <c:pt idx="204">
                  <c:v>8.2259694208256656E-3</c:v>
                </c:pt>
                <c:pt idx="205">
                  <c:v>8.232961847371309E-3</c:v>
                </c:pt>
                <c:pt idx="206">
                  <c:v>8.270068983092127E-3</c:v>
                </c:pt>
                <c:pt idx="207">
                  <c:v>8.2853543205926687E-3</c:v>
                </c:pt>
                <c:pt idx="208">
                  <c:v>8.3008058563837465E-3</c:v>
                </c:pt>
                <c:pt idx="209">
                  <c:v>8.3336699750057724E-3</c:v>
                </c:pt>
                <c:pt idx="210">
                  <c:v>8.3409607656945786E-3</c:v>
                </c:pt>
                <c:pt idx="211">
                  <c:v>8.3810472819925898E-3</c:v>
                </c:pt>
                <c:pt idx="212">
                  <c:v>8.3977867521387584E-3</c:v>
                </c:pt>
                <c:pt idx="213">
                  <c:v>8.4147682565691717E-3</c:v>
                </c:pt>
                <c:pt idx="214">
                  <c:v>8.4603461851036794E-3</c:v>
                </c:pt>
                <c:pt idx="215">
                  <c:v>8.4684645171994449E-3</c:v>
                </c:pt>
                <c:pt idx="216">
                  <c:v>8.5310841237634487E-3</c:v>
                </c:pt>
                <c:pt idx="217">
                  <c:v>8.5694119985676408E-3</c:v>
                </c:pt>
                <c:pt idx="218">
                  <c:v>8.5782194285744656E-3</c:v>
                </c:pt>
                <c:pt idx="219">
                  <c:v>8.5871055077500723E-3</c:v>
                </c:pt>
                <c:pt idx="220">
                  <c:v>8.6445127093417746E-3</c:v>
                </c:pt>
                <c:pt idx="221">
                  <c:v>8.6639189288976442E-3</c:v>
                </c:pt>
                <c:pt idx="222">
                  <c:v>8.7038132407009812E-3</c:v>
                </c:pt>
                <c:pt idx="223">
                  <c:v>8.7132921284775733E-3</c:v>
                </c:pt>
                <c:pt idx="224">
                  <c:v>8.7228366216273914E-3</c:v>
                </c:pt>
                <c:pt idx="225">
                  <c:v>8.7826342283427571E-3</c:v>
                </c:pt>
                <c:pt idx="226">
                  <c:v>8.8027248249604954E-3</c:v>
                </c:pt>
                <c:pt idx="227">
                  <c:v>8.8434585721527369E-3</c:v>
                </c:pt>
                <c:pt idx="228">
                  <c:v>8.8533892661933622E-3</c:v>
                </c:pt>
                <c:pt idx="229">
                  <c:v>8.8633583699103003E-3</c:v>
                </c:pt>
                <c:pt idx="230">
                  <c:v>8.9243659026169622E-3</c:v>
                </c:pt>
                <c:pt idx="231">
                  <c:v>8.9447473780881401E-3</c:v>
                </c:pt>
                <c:pt idx="232">
                  <c:v>8.985760358350834E-3</c:v>
                </c:pt>
                <c:pt idx="233">
                  <c:v>8.9958436839026462E-3</c:v>
                </c:pt>
                <c:pt idx="234">
                  <c:v>9.0059269729090719E-3</c:v>
                </c:pt>
                <c:pt idx="235">
                  <c:v>9.0772011648797939E-3</c:v>
                </c:pt>
                <c:pt idx="236">
                  <c:v>9.0975976505427436E-3</c:v>
                </c:pt>
                <c:pt idx="237">
                  <c:v>9.1386090288071362E-3</c:v>
                </c:pt>
                <c:pt idx="238">
                  <c:v>9.1486924523645225E-3</c:v>
                </c:pt>
                <c:pt idx="239">
                  <c:v>9.1995446292710108E-3</c:v>
                </c:pt>
                <c:pt idx="240">
                  <c:v>9.2199219975130191E-3</c:v>
                </c:pt>
                <c:pt idx="241">
                  <c:v>9.2402937107075589E-3</c:v>
                </c:pt>
                <c:pt idx="242">
                  <c:v>9.2812161908150184E-3</c:v>
                </c:pt>
                <c:pt idx="243">
                  <c:v>9.2912923802083418E-3</c:v>
                </c:pt>
                <c:pt idx="244">
                  <c:v>9.3420427621531132E-3</c:v>
                </c:pt>
                <c:pt idx="245">
                  <c:v>9.3623657317235178E-3</c:v>
                </c:pt>
                <c:pt idx="246">
                  <c:v>9.3826781084234527E-3</c:v>
                </c:pt>
                <c:pt idx="247">
                  <c:v>9.4234383319755435E-3</c:v>
                </c:pt>
                <c:pt idx="248">
                  <c:v>9.4334926070921248E-3</c:v>
                </c:pt>
                <c:pt idx="249">
                  <c:v>9.4840564090189483E-3</c:v>
                </c:pt>
                <c:pt idx="250">
                  <c:v>9.504290414508362E-3</c:v>
                </c:pt>
                <c:pt idx="251">
                  <c:v>9.5245088890854781E-3</c:v>
                </c:pt>
                <c:pt idx="252">
                  <c:v>9.5650486030623982E-3</c:v>
                </c:pt>
                <c:pt idx="253">
                  <c:v>9.5750589723915761E-3</c:v>
                </c:pt>
                <c:pt idx="254">
                  <c:v>9.625343607237288E-3</c:v>
                </c:pt>
                <c:pt idx="255">
                  <c:v>9.6454541992108504E-3</c:v>
                </c:pt>
                <c:pt idx="256">
                  <c:v>9.6655450273842591E-3</c:v>
                </c:pt>
                <c:pt idx="257">
                  <c:v>9.6755034892063649E-3</c:v>
                </c:pt>
                <c:pt idx="258">
                  <c:v>9.7157645859141835E-3</c:v>
                </c:pt>
                <c:pt idx="259">
                  <c:v>9.7757718566834455E-3</c:v>
                </c:pt>
                <c:pt idx="260">
                  <c:v>9.7957347526582556E-3</c:v>
                </c:pt>
                <c:pt idx="261">
                  <c:v>9.8357606279816344E-3</c:v>
                </c:pt>
                <c:pt idx="262">
                  <c:v>9.8456363060719573E-3</c:v>
                </c:pt>
                <c:pt idx="263">
                  <c:v>9.8555048563417624E-3</c:v>
                </c:pt>
                <c:pt idx="264">
                  <c:v>9.9150970815436116E-3</c:v>
                </c:pt>
                <c:pt idx="265">
                  <c:v>9.9349216275955044E-3</c:v>
                </c:pt>
                <c:pt idx="266">
                  <c:v>9.9746783359200963E-3</c:v>
                </c:pt>
                <c:pt idx="267">
                  <c:v>9.9844810724765073E-3</c:v>
                </c:pt>
                <c:pt idx="268">
                  <c:v>9.9942766772932422E-3</c:v>
                </c:pt>
                <c:pt idx="269">
                  <c:v>1.0053453842221701E-2</c:v>
                </c:pt>
                <c:pt idx="270">
                  <c:v>1.00731400334513E-2</c:v>
                </c:pt>
                <c:pt idx="271">
                  <c:v>1.0112627617020913E-2</c:v>
                </c:pt>
                <c:pt idx="272">
                  <c:v>1.0122357383518729E-2</c:v>
                </c:pt>
                <c:pt idx="273">
                  <c:v>1.0132080014514808E-2</c:v>
                </c:pt>
                <c:pt idx="274">
                  <c:v>1.0190842104560628E-2</c:v>
                </c:pt>
                <c:pt idx="275">
                  <c:v>1.0210389936113E-2</c:v>
                </c:pt>
                <c:pt idx="276">
                  <c:v>1.0259444584987822E-2</c:v>
                </c:pt>
                <c:pt idx="277">
                  <c:v>1.026909806301322E-2</c:v>
                </c:pt>
                <c:pt idx="278">
                  <c:v>1.0288567925597103E-2</c:v>
                </c:pt>
                <c:pt idx="279">
                  <c:v>1.0327261834654293E-2</c:v>
                </c:pt>
                <c:pt idx="280">
                  <c:v>1.034667130170326E-2</c:v>
                </c:pt>
                <c:pt idx="281">
                  <c:v>1.0385620753978147E-2</c:v>
                </c:pt>
                <c:pt idx="282">
                  <c:v>1.039520449923774E-2</c:v>
                </c:pt>
                <c:pt idx="283">
                  <c:v>1.040478110195554E-2</c:v>
                </c:pt>
                <c:pt idx="284">
                  <c:v>1.0462712998829268E-2</c:v>
                </c:pt>
                <c:pt idx="285">
                  <c:v>1.048198409658003E-2</c:v>
                </c:pt>
                <c:pt idx="286">
                  <c:v>1.0520664538108605E-2</c:v>
                </c:pt>
                <c:pt idx="287">
                  <c:v>1.0530175234397081E-2</c:v>
                </c:pt>
                <c:pt idx="288">
                  <c:v>1.0539678784861849E-2</c:v>
                </c:pt>
                <c:pt idx="289">
                  <c:v>1.0597195563647429E-2</c:v>
                </c:pt>
                <c:pt idx="290">
                  <c:v>1.0616328287347016E-2</c:v>
                </c:pt>
                <c:pt idx="291">
                  <c:v>1.0654739751942135E-2</c:v>
                </c:pt>
                <c:pt idx="292">
                  <c:v>1.0664177375154134E-2</c:v>
                </c:pt>
                <c:pt idx="293">
                  <c:v>1.0673607849415142E-2</c:v>
                </c:pt>
                <c:pt idx="294">
                  <c:v>1.0730709495916405E-2</c:v>
                </c:pt>
                <c:pt idx="295">
                  <c:v>1.0749703840840598E-2</c:v>
                </c:pt>
                <c:pt idx="296">
                  <c:v>1.0787846360253074E-2</c:v>
                </c:pt>
                <c:pt idx="297">
                  <c:v>1.079721088736562E-2</c:v>
                </c:pt>
                <c:pt idx="298">
                  <c:v>1.080656826255638E-2</c:v>
                </c:pt>
                <c:pt idx="299">
                  <c:v>1.0882110724140302E-2</c:v>
                </c:pt>
                <c:pt idx="300">
                  <c:v>1.089141916489415E-2</c:v>
                </c:pt>
                <c:pt idx="301">
                  <c:v>1.0929275737133932E-2</c:v>
                </c:pt>
                <c:pt idx="302">
                  <c:v>1.0938559991467046E-2</c:v>
                </c:pt>
                <c:pt idx="303">
                  <c:v>1.098535019102324E-2</c:v>
                </c:pt>
                <c:pt idx="304">
                  <c:v>1.1004077085612537E-2</c:v>
                </c:pt>
                <c:pt idx="305">
                  <c:v>1.10227842097775E-2</c:v>
                </c:pt>
                <c:pt idx="306">
                  <c:v>1.1060371890809668E-2</c:v>
                </c:pt>
                <c:pt idx="307">
                  <c:v>1.1069583003563923E-2</c:v>
                </c:pt>
                <c:pt idx="308">
                  <c:v>1.1116023271035965E-2</c:v>
                </c:pt>
                <c:pt idx="309">
                  <c:v>1.1134611770736824E-2</c:v>
                </c:pt>
                <c:pt idx="310">
                  <c:v>1.1153180499375786E-2</c:v>
                </c:pt>
                <c:pt idx="311">
                  <c:v>1.1190499314989097E-2</c:v>
                </c:pt>
                <c:pt idx="312">
                  <c:v>1.1199637266506928E-2</c:v>
                </c:pt>
                <c:pt idx="313">
                  <c:v>1.1245727573489406E-2</c:v>
                </c:pt>
                <c:pt idx="314">
                  <c:v>1.1264177673863193E-2</c:v>
                </c:pt>
                <c:pt idx="315">
                  <c:v>1.128260800254292E-2</c:v>
                </c:pt>
                <c:pt idx="316">
                  <c:v>1.1319657976514158E-2</c:v>
                </c:pt>
                <c:pt idx="317">
                  <c:v>1.1328722748193893E-2</c:v>
                </c:pt>
                <c:pt idx="318">
                  <c:v>1.1374463067402271E-2</c:v>
                </c:pt>
                <c:pt idx="319">
                  <c:v>1.1392774764040067E-2</c:v>
                </c:pt>
                <c:pt idx="320">
                  <c:v>1.1411066688357046E-2</c:v>
                </c:pt>
                <c:pt idx="321">
                  <c:v>1.1447847842474997E-2</c:v>
                </c:pt>
                <c:pt idx="322">
                  <c:v>1.1456839416752714E-2</c:v>
                </c:pt>
                <c:pt idx="323">
                  <c:v>1.1511449977130467E-2</c:v>
                </c:pt>
                <c:pt idx="324">
                  <c:v>1.1529613952144158E-2</c:v>
                </c:pt>
                <c:pt idx="325">
                  <c:v>1.1566143353309383E-2</c:v>
                </c:pt>
                <c:pt idx="326">
                  <c:v>1.1575068880204896E-2</c:v>
                </c:pt>
                <c:pt idx="327">
                  <c:v>1.1583987240564881E-2</c:v>
                </c:pt>
                <c:pt idx="328">
                  <c:v>1.1638182572142653E-2</c:v>
                </c:pt>
                <c:pt idx="329">
                  <c:v>1.1656208136278781E-2</c:v>
                </c:pt>
                <c:pt idx="330">
                  <c:v>1.1692468757895006E-2</c:v>
                </c:pt>
                <c:pt idx="331">
                  <c:v>1.1701321057292942E-2</c:v>
                </c:pt>
                <c:pt idx="332">
                  <c:v>1.1710166188241958E-2</c:v>
                </c:pt>
                <c:pt idx="333">
                  <c:v>1.1763946277641883E-2</c:v>
                </c:pt>
                <c:pt idx="334">
                  <c:v>1.1781833426450748E-2</c:v>
                </c:pt>
                <c:pt idx="335">
                  <c:v>1.1817825284276601E-2</c:v>
                </c:pt>
                <c:pt idx="336">
                  <c:v>1.1826604341563761E-2</c:v>
                </c:pt>
                <c:pt idx="337">
                  <c:v>1.1835376228636028E-2</c:v>
                </c:pt>
                <c:pt idx="338">
                  <c:v>1.1888741062582201E-2</c:v>
                </c:pt>
                <c:pt idx="339">
                  <c:v>1.1906489791648087E-2</c:v>
                </c:pt>
                <c:pt idx="340">
                  <c:v>1.1942212899517447E-2</c:v>
                </c:pt>
                <c:pt idx="341">
                  <c:v>1.1950918701095249E-2</c:v>
                </c:pt>
                <c:pt idx="342">
                  <c:v>1.1959617330839698E-2</c:v>
                </c:pt>
                <c:pt idx="343">
                  <c:v>1.2003607340562605E-2</c:v>
                </c:pt>
                <c:pt idx="344">
                  <c:v>1.2021226953564557E-2</c:v>
                </c:pt>
                <c:pt idx="345">
                  <c:v>1.203882679117944E-2</c:v>
                </c:pt>
                <c:pt idx="346">
                  <c:v>1.2074264104208442E-2</c:v>
                </c:pt>
                <c:pt idx="347">
                  <c:v>1.208288946417826E-2</c:v>
                </c:pt>
                <c:pt idx="348">
                  <c:v>1.2126529345495038E-2</c:v>
                </c:pt>
                <c:pt idx="349">
                  <c:v>1.2144010529007192E-2</c:v>
                </c:pt>
                <c:pt idx="350">
                  <c:v>1.2161471936537938E-2</c:v>
                </c:pt>
                <c:pt idx="351">
                  <c:v>1.2196640519477643E-2</c:v>
                </c:pt>
                <c:pt idx="352">
                  <c:v>1.2205192598227983E-2</c:v>
                </c:pt>
                <c:pt idx="353">
                  <c:v>1.2248482331466434E-2</c:v>
                </c:pt>
                <c:pt idx="354">
                  <c:v>1.2265825081314907E-2</c:v>
                </c:pt>
                <c:pt idx="355">
                  <c:v>1.2283148054587634E-2</c:v>
                </c:pt>
                <c:pt idx="356">
                  <c:v>1.2318047915710166E-2</c:v>
                </c:pt>
                <c:pt idx="357">
                  <c:v>1.232652670278998E-2</c:v>
                </c:pt>
                <c:pt idx="358">
                  <c:v>1.2369466269343359E-2</c:v>
                </c:pt>
                <c:pt idx="359">
                  <c:v>1.2386670581383985E-2</c:v>
                </c:pt>
                <c:pt idx="360">
                  <c:v>1.2403855116259929E-2</c:v>
                </c:pt>
                <c:pt idx="361">
                  <c:v>1.24559286110895E-2</c:v>
                </c:pt>
                <c:pt idx="362">
                  <c:v>1.2464327506656282E-2</c:v>
                </c:pt>
                <c:pt idx="363">
                  <c:v>1.2489481130222007E-2</c:v>
                </c:pt>
                <c:pt idx="364">
                  <c:v>1.2506547000345741E-2</c:v>
                </c:pt>
                <c:pt idx="365">
                  <c:v>1.2523593092721257E-2</c:v>
                </c:pt>
                <c:pt idx="366">
                  <c:v>1.2566614574324781E-2</c:v>
                </c:pt>
                <c:pt idx="367">
                  <c:v>1.2574943455116623E-2</c:v>
                </c:pt>
                <c:pt idx="368">
                  <c:v>1.2617160732054907E-2</c:v>
                </c:pt>
                <c:pt idx="369">
                  <c:v>1.2634078851846635E-2</c:v>
                </c:pt>
                <c:pt idx="370">
                  <c:v>1.2668189644345367E-2</c:v>
                </c:pt>
                <c:pt idx="371">
                  <c:v>1.2676455682080097E-2</c:v>
                </c:pt>
                <c:pt idx="372">
                  <c:v>1.2684714541244393E-2</c:v>
                </c:pt>
                <c:pt idx="373">
                  <c:v>1.2735172223887758E-2</c:v>
                </c:pt>
                <c:pt idx="374">
                  <c:v>1.2751951893983371E-2</c:v>
                </c:pt>
                <c:pt idx="375">
                  <c:v>1.2785793980619305E-2</c:v>
                </c:pt>
                <c:pt idx="376">
                  <c:v>1.2793986695279098E-2</c:v>
                </c:pt>
                <c:pt idx="377">
                  <c:v>1.2802172230731972E-2</c:v>
                </c:pt>
                <c:pt idx="378">
                  <c:v>1.2852214555403273E-2</c:v>
                </c:pt>
                <c:pt idx="379">
                  <c:v>1.2868855771661565E-2</c:v>
                </c:pt>
                <c:pt idx="380">
                  <c:v>1.2902429151389968E-2</c:v>
                </c:pt>
                <c:pt idx="381">
                  <c:v>1.2910548537226375E-2</c:v>
                </c:pt>
                <c:pt idx="382">
                  <c:v>1.2918660743363543E-2</c:v>
                </c:pt>
                <c:pt idx="383">
                  <c:v>1.3018095125999765E-2</c:v>
                </c:pt>
                <c:pt idx="384">
                  <c:v>1.3026141178220998E-2</c:v>
                </c:pt>
                <c:pt idx="385">
                  <c:v>1.3042575292482074E-2</c:v>
                </c:pt>
                <c:pt idx="386">
                  <c:v>1.3099755918433726E-2</c:v>
                </c:pt>
                <c:pt idx="387">
                  <c:v>1.3132791874056336E-2</c:v>
                </c:pt>
                <c:pt idx="388">
                  <c:v>1.3140764588805177E-2</c:v>
                </c:pt>
                <c:pt idx="389">
                  <c:v>1.3148730123260519E-2</c:v>
                </c:pt>
                <c:pt idx="390">
                  <c:v>1.3197526300294875E-2</c:v>
                </c:pt>
                <c:pt idx="391">
                  <c:v>1.3213752130526016E-2</c:v>
                </c:pt>
                <c:pt idx="392">
                  <c:v>1.3246519365417833E-2</c:v>
                </c:pt>
                <c:pt idx="393">
                  <c:v>1.3254418739766793E-2</c:v>
                </c:pt>
                <c:pt idx="394">
                  <c:v>1.3262310933730785E-2</c:v>
                </c:pt>
                <c:pt idx="395">
                  <c:v>1.331069170399014E-2</c:v>
                </c:pt>
                <c:pt idx="396">
                  <c:v>1.3326779064151176E-2</c:v>
                </c:pt>
                <c:pt idx="397">
                  <c:v>1.3359277570192916E-2</c:v>
                </c:pt>
                <c:pt idx="398">
                  <c:v>1.3367103602141932E-2</c:v>
                </c:pt>
                <c:pt idx="399">
                  <c:v>1.3374922453741682E-2</c:v>
                </c:pt>
                <c:pt idx="400">
                  <c:v>1.3422887805286093E-2</c:v>
                </c:pt>
                <c:pt idx="401">
                  <c:v>1.3438836691410983E-2</c:v>
                </c:pt>
                <c:pt idx="402">
                  <c:v>1.3471066458753029E-2</c:v>
                </c:pt>
                <c:pt idx="403">
                  <c:v>1.3478819147219948E-2</c:v>
                </c:pt>
                <c:pt idx="404">
                  <c:v>1.3486564655502185E-2</c:v>
                </c:pt>
                <c:pt idx="405">
                  <c:v>1.3517882933584765E-2</c:v>
                </c:pt>
                <c:pt idx="406">
                  <c:v>1.3525596425152782E-2</c:v>
                </c:pt>
                <c:pt idx="407">
                  <c:v>1.3541414966162671E-2</c:v>
                </c:pt>
                <c:pt idx="408">
                  <c:v>1.3557213724475888E-2</c:v>
                </c:pt>
                <c:pt idx="409">
                  <c:v>1.3572992700017177E-2</c:v>
                </c:pt>
                <c:pt idx="410">
                  <c:v>1.3620210929297421E-2</c:v>
                </c:pt>
                <c:pt idx="411">
                  <c:v>1.3635910773036053E-2</c:v>
                </c:pt>
                <c:pt idx="412">
                  <c:v>1.3651590833649623E-2</c:v>
                </c:pt>
                <c:pt idx="413">
                  <c:v>1.3667251111059986E-2</c:v>
                </c:pt>
                <c:pt idx="414">
                  <c:v>1.3682891605197667E-2</c:v>
                </c:pt>
                <c:pt idx="415">
                  <c:v>1.3729694387268381E-2</c:v>
                </c:pt>
                <c:pt idx="416">
                  <c:v>1.3745255747611984E-2</c:v>
                </c:pt>
                <c:pt idx="417">
                  <c:v>1.3760797324323986E-2</c:v>
                </c:pt>
                <c:pt idx="418">
                  <c:v>1.3776319117337819E-2</c:v>
                </c:pt>
                <c:pt idx="419">
                  <c:v>1.3791821126586905E-2</c:v>
                </c:pt>
                <c:pt idx="420">
                  <c:v>1.3838208451016274E-2</c:v>
                </c:pt>
                <c:pt idx="421">
                  <c:v>1.385363132448854E-2</c:v>
                </c:pt>
                <c:pt idx="422">
                  <c:v>1.386903441383714E-2</c:v>
                </c:pt>
                <c:pt idx="423">
                  <c:v>1.3884417718998399E-2</c:v>
                </c:pt>
                <c:pt idx="424">
                  <c:v>1.3899781239897054E-2</c:v>
                </c:pt>
                <c:pt idx="425">
                  <c:v>1.3945753096337204E-2</c:v>
                </c:pt>
                <c:pt idx="426">
                  <c:v>1.398458427226792E-2</c:v>
                </c:pt>
                <c:pt idx="427">
                  <c:v>1.4015470138995225E-2</c:v>
                </c:pt>
                <c:pt idx="428">
                  <c:v>1.40228561252978E-2</c:v>
                </c:pt>
                <c:pt idx="429">
                  <c:v>1.4030234934173873E-2</c:v>
                </c:pt>
                <c:pt idx="430">
                  <c:v>1.4075707528315887E-2</c:v>
                </c:pt>
                <c:pt idx="431">
                  <c:v>1.4090825488725341E-2</c:v>
                </c:pt>
                <c:pt idx="432">
                  <c:v>1.4121442522229301E-2</c:v>
                </c:pt>
                <c:pt idx="433">
                  <c:v>1.4128755177351161E-2</c:v>
                </c:pt>
                <c:pt idx="434">
                  <c:v>1.4136060655970754E-2</c:v>
                </c:pt>
                <c:pt idx="435">
                  <c:v>1.4181117750654811E-2</c:v>
                </c:pt>
                <c:pt idx="436">
                  <c:v>1.4226887416730553E-2</c:v>
                </c:pt>
                <c:pt idx="437">
                  <c:v>1.4234130622671367E-2</c:v>
                </c:pt>
                <c:pt idx="438">
                  <c:v>1.4241366652660107E-2</c:v>
                </c:pt>
                <c:pt idx="439">
                  <c:v>1.4248595507027964E-2</c:v>
                </c:pt>
                <c:pt idx="440">
                  <c:v>1.4285558455701513E-2</c:v>
                </c:pt>
                <c:pt idx="441">
                  <c:v>1.4300399410647454E-2</c:v>
                </c:pt>
                <c:pt idx="442">
                  <c:v>1.4330478711550913E-2</c:v>
                </c:pt>
                <c:pt idx="443">
                  <c:v>1.4337644720503716E-2</c:v>
                </c:pt>
                <c:pt idx="444">
                  <c:v>1.4344803555175487E-2</c:v>
                </c:pt>
                <c:pt idx="445">
                  <c:v>1.4389029617675438E-2</c:v>
                </c:pt>
                <c:pt idx="446">
                  <c:v>1.4403732064375859E-2</c:v>
                </c:pt>
                <c:pt idx="447">
                  <c:v>1.4410841832370921E-2</c:v>
                </c:pt>
                <c:pt idx="448">
                  <c:v>1.4417944427518007E-2</c:v>
                </c:pt>
                <c:pt idx="449">
                  <c:v>1.4425039850169288E-2</c:v>
                </c:pt>
                <c:pt idx="450">
                  <c:v>1.4484004894115759E-2</c:v>
                </c:pt>
                <c:pt idx="451">
                  <c:v>1.4498578144572376E-2</c:v>
                </c:pt>
                <c:pt idx="452">
                  <c:v>1.4513131607566029E-2</c:v>
                </c:pt>
                <c:pt idx="453">
                  <c:v>1.4542656005348577E-2</c:v>
                </c:pt>
                <c:pt idx="454">
                  <c:v>1.4549668223806369E-2</c:v>
                </c:pt>
                <c:pt idx="455">
                  <c:v>1.4585602108104409E-2</c:v>
                </c:pt>
                <c:pt idx="456">
                  <c:v>1.4600036844831726E-2</c:v>
                </c:pt>
                <c:pt idx="457">
                  <c:v>1.4614451793601695E-2</c:v>
                </c:pt>
                <c:pt idx="458">
                  <c:v>1.4643707235441755E-2</c:v>
                </c:pt>
                <c:pt idx="459">
                  <c:v>1.4700525935170277E-2</c:v>
                </c:pt>
                <c:pt idx="460">
                  <c:v>1.4714802366269394E-2</c:v>
                </c:pt>
                <c:pt idx="461">
                  <c:v>1.4743788822892713E-2</c:v>
                </c:pt>
                <c:pt idx="462">
                  <c:v>1.4750654459543124E-2</c:v>
                </c:pt>
                <c:pt idx="463">
                  <c:v>1.4785887692619792E-2</c:v>
                </c:pt>
                <c:pt idx="464">
                  <c:v>1.4800045391574018E-2</c:v>
                </c:pt>
                <c:pt idx="465">
                  <c:v>1.4814183301595637E-2</c:v>
                </c:pt>
                <c:pt idx="466">
                  <c:v>1.4850191369782098E-2</c:v>
                </c:pt>
                <c:pt idx="467">
                  <c:v>1.4864261734748509E-2</c:v>
                </c:pt>
                <c:pt idx="468">
                  <c:v>1.4905851247356657E-2</c:v>
                </c:pt>
                <c:pt idx="469">
                  <c:v>1.4934316707529241E-2</c:v>
                </c:pt>
                <c:pt idx="470">
                  <c:v>1.4941042968099165E-2</c:v>
                </c:pt>
                <c:pt idx="471">
                  <c:v>1.494776206389818E-2</c:v>
                </c:pt>
                <c:pt idx="472">
                  <c:v>1.498949477106242E-2</c:v>
                </c:pt>
                <c:pt idx="473">
                  <c:v>1.5003366093264405E-2</c:v>
                </c:pt>
                <c:pt idx="474">
                  <c:v>1.5031562470049522E-2</c:v>
                </c:pt>
                <c:pt idx="475">
                  <c:v>1.5038215475575573E-2</c:v>
                </c:pt>
                <c:pt idx="476">
                  <c:v>1.5044861318323839E-2</c:v>
                </c:pt>
                <c:pt idx="477">
                  <c:v>1.5086178429605962E-2</c:v>
                </c:pt>
                <c:pt idx="478">
                  <c:v>1.5099911218869458E-2</c:v>
                </c:pt>
                <c:pt idx="479">
                  <c:v>1.51278384768605E-2</c:v>
                </c:pt>
                <c:pt idx="480">
                  <c:v>1.5134418239869316E-2</c:v>
                </c:pt>
                <c:pt idx="481">
                  <c:v>1.51409908422036E-2</c:v>
                </c:pt>
                <c:pt idx="482">
                  <c:v>1.5181892347402233E-2</c:v>
                </c:pt>
                <c:pt idx="483">
                  <c:v>1.5195486600338981E-2</c:v>
                </c:pt>
                <c:pt idx="484">
                  <c:v>1.5223144702651174E-2</c:v>
                </c:pt>
                <c:pt idx="485">
                  <c:v>1.5229651236461361E-2</c:v>
                </c:pt>
                <c:pt idx="486">
                  <c:v>1.5236150611806588E-2</c:v>
                </c:pt>
                <c:pt idx="487">
                  <c:v>1.5290092813412681E-2</c:v>
                </c:pt>
                <c:pt idx="488">
                  <c:v>1.5296543214368168E-2</c:v>
                </c:pt>
                <c:pt idx="489">
                  <c:v>1.5323917552923748E-2</c:v>
                </c:pt>
                <c:pt idx="490">
                  <c:v>1.5330343815728785E-2</c:v>
                </c:pt>
                <c:pt idx="491">
                  <c:v>1.5363479050683249E-2</c:v>
                </c:pt>
                <c:pt idx="492">
                  <c:v>1.5376808178529305E-2</c:v>
                </c:pt>
                <c:pt idx="493">
                  <c:v>1.5390118095227095E-2</c:v>
                </c:pt>
                <c:pt idx="494">
                  <c:v>1.5417232724676128E-2</c:v>
                </c:pt>
                <c:pt idx="495">
                  <c:v>1.5423586491408235E-2</c:v>
                </c:pt>
                <c:pt idx="496">
                  <c:v>1.545638154135561E-2</c:v>
                </c:pt>
                <c:pt idx="497">
                  <c:v>1.5469577409089497E-2</c:v>
                </c:pt>
                <c:pt idx="498">
                  <c:v>1.5482754471652149E-2</c:v>
                </c:pt>
                <c:pt idx="499">
                  <c:v>1.5509615399783884E-2</c:v>
                </c:pt>
                <c:pt idx="500">
                  <c:v>1.5515897889161476E-2</c:v>
                </c:pt>
                <c:pt idx="501">
                  <c:v>1.5548359736900904E-2</c:v>
                </c:pt>
                <c:pt idx="502">
                  <c:v>1.5561425186432073E-2</c:v>
                </c:pt>
                <c:pt idx="503">
                  <c:v>1.5574472236790649E-2</c:v>
                </c:pt>
                <c:pt idx="504">
                  <c:v>1.5601084227145658E-2</c:v>
                </c:pt>
                <c:pt idx="505">
                  <c:v>1.5607297260136425E-2</c:v>
                </c:pt>
                <c:pt idx="506">
                  <c:v>1.5639433531044578E-2</c:v>
                </c:pt>
                <c:pt idx="507">
                  <c:v>1.5652371394721719E-2</c:v>
                </c:pt>
                <c:pt idx="508">
                  <c:v>1.5665291207182262E-2</c:v>
                </c:pt>
                <c:pt idx="509">
                  <c:v>1.5691657611520832E-2</c:v>
                </c:pt>
                <c:pt idx="510">
                  <c:v>1.5697803256935913E-2</c:v>
                </c:pt>
                <c:pt idx="511">
                  <c:v>1.5736320657951369E-2</c:v>
                </c:pt>
                <c:pt idx="512">
                  <c:v>1.5749123687860661E-2</c:v>
                </c:pt>
                <c:pt idx="513">
                  <c:v>1.5775260701742882E-2</c:v>
                </c:pt>
                <c:pt idx="514">
                  <c:v>1.5781345865519304E-2</c:v>
                </c:pt>
                <c:pt idx="515">
                  <c:v>1.5787424465480052E-2</c:v>
                </c:pt>
                <c:pt idx="516">
                  <c:v>1.5825562773701396E-2</c:v>
                </c:pt>
                <c:pt idx="517">
                  <c:v>1.5838239438526809E-2</c:v>
                </c:pt>
                <c:pt idx="518">
                  <c:v>1.5926470622167808E-2</c:v>
                </c:pt>
                <c:pt idx="519">
                  <c:v>1.6013817218909022E-2</c:v>
                </c:pt>
                <c:pt idx="520">
                  <c:v>1.6100279209082344E-2</c:v>
                </c:pt>
                <c:pt idx="521">
                  <c:v>1.6185856573218371E-2</c:v>
                </c:pt>
                <c:pt idx="522">
                  <c:v>1.627054929204377E-2</c:v>
                </c:pt>
                <c:pt idx="523">
                  <c:v>1.6354357346489139E-2</c:v>
                </c:pt>
                <c:pt idx="524">
                  <c:v>1.6437280717675921E-2</c:v>
                </c:pt>
                <c:pt idx="525">
                  <c:v>1.6513161365210048E-2</c:v>
                </c:pt>
                <c:pt idx="526">
                  <c:v>1.659437482846212E-2</c:v>
                </c:pt>
                <c:pt idx="527">
                  <c:v>1.6674703576673E-2</c:v>
                </c:pt>
                <c:pt idx="528">
                  <c:v>1.6754147592336698E-2</c:v>
                </c:pt>
                <c:pt idx="529">
                  <c:v>1.6838626678138582E-2</c:v>
                </c:pt>
                <c:pt idx="530">
                  <c:v>1.6916241564597475E-2</c:v>
                </c:pt>
                <c:pt idx="531">
                  <c:v>1.6992971641261009E-2</c:v>
                </c:pt>
                <c:pt idx="532">
                  <c:v>1.7068816890853253E-2</c:v>
                </c:pt>
                <c:pt idx="533">
                  <c:v>1.713809608319387E-2</c:v>
                </c:pt>
                <c:pt idx="534">
                  <c:v>1.7212231346719564E-2</c:v>
                </c:pt>
                <c:pt idx="535">
                  <c:v>1.7285481760551079E-2</c:v>
                </c:pt>
                <c:pt idx="536">
                  <c:v>1.7357847308714185E-2</c:v>
                </c:pt>
                <c:pt idx="537">
                  <c:v>1.7429327975445386E-2</c:v>
                </c:pt>
                <c:pt idx="538">
                  <c:v>1.7505306077242037E-2</c:v>
                </c:pt>
                <c:pt idx="539">
                  <c:v>1.7574957070197562E-2</c:v>
                </c:pt>
                <c:pt idx="540">
                  <c:v>1.7643723105009043E-2</c:v>
                </c:pt>
                <c:pt idx="541">
                  <c:v>1.7731600747854178E-2</c:v>
                </c:pt>
                <c:pt idx="542">
                  <c:v>1.7798350454856025E-2</c:v>
                </c:pt>
                <c:pt idx="543">
                  <c:v>1.7864215091390179E-2</c:v>
                </c:pt>
                <c:pt idx="544">
                  <c:v>1.7929194641669813E-2</c:v>
                </c:pt>
                <c:pt idx="545">
                  <c:v>1.7993289090109478E-2</c:v>
                </c:pt>
                <c:pt idx="546">
                  <c:v>1.8032028683543325E-2</c:v>
                </c:pt>
                <c:pt idx="547">
                  <c:v>1.809465351688018E-2</c:v>
                </c:pt>
                <c:pt idx="548">
                  <c:v>1.8156393374538147E-2</c:v>
                </c:pt>
                <c:pt idx="549">
                  <c:v>1.8217248243952155E-2</c:v>
                </c:pt>
                <c:pt idx="550">
                  <c:v>1.8281882516826237E-2</c:v>
                </c:pt>
                <c:pt idx="551">
                  <c:v>1.8359267796503168E-2</c:v>
                </c:pt>
                <c:pt idx="552">
                  <c:v>1.841716611370461E-2</c:v>
                </c:pt>
                <c:pt idx="553">
                  <c:v>1.8474179212074546E-2</c:v>
                </c:pt>
                <c:pt idx="554">
                  <c:v>1.8530307077948088E-2</c:v>
                </c:pt>
                <c:pt idx="555">
                  <c:v>1.8572511929194367E-2</c:v>
                </c:pt>
                <c:pt idx="556">
                  <c:v>1.8627050658246214E-2</c:v>
                </c:pt>
                <c:pt idx="557">
                  <c:v>1.8680704229228184E-2</c:v>
                </c:pt>
                <c:pt idx="558">
                  <c:v>1.8733472630450703E-2</c:v>
                </c:pt>
                <c:pt idx="559">
                  <c:v>1.8797667456277749E-2</c:v>
                </c:pt>
                <c:pt idx="560">
                  <c:v>1.8848483651993771E-2</c:v>
                </c:pt>
                <c:pt idx="561">
                  <c:v>1.8898414525468147E-2</c:v>
                </c:pt>
                <c:pt idx="562">
                  <c:v>1.8947460064730588E-2</c:v>
                </c:pt>
                <c:pt idx="563">
                  <c:v>1.8984041791104321E-2</c:v>
                </c:pt>
                <c:pt idx="564">
                  <c:v>1.9031599839313129E-2</c:v>
                </c:pt>
                <c:pt idx="565">
                  <c:v>1.9078530189726089E-2</c:v>
                </c:pt>
                <c:pt idx="566">
                  <c:v>1.9124996729669275E-2</c:v>
                </c:pt>
                <c:pt idx="567">
                  <c:v>1.917116271194123E-2</c:v>
                </c:pt>
                <c:pt idx="568">
                  <c:v>1.9228452564745969E-2</c:v>
                </c:pt>
                <c:pt idx="569">
                  <c:v>1.9274210928319355E-2</c:v>
                </c:pt>
                <c:pt idx="570">
                  <c:v>1.9319786419872757E-2</c:v>
                </c:pt>
                <c:pt idx="571">
                  <c:v>1.9368917532652859E-2</c:v>
                </c:pt>
                <c:pt idx="572">
                  <c:v>1.9410388777896449E-2</c:v>
                </c:pt>
                <c:pt idx="573">
                  <c:v>1.9455415639874813E-2</c:v>
                </c:pt>
                <c:pt idx="574">
                  <c:v>1.9500259620859158E-2</c:v>
                </c:pt>
                <c:pt idx="575">
                  <c:v>1.954492071862194E-2</c:v>
                </c:pt>
                <c:pt idx="576">
                  <c:v>1.9578338210588631E-2</c:v>
                </c:pt>
                <c:pt idx="577">
                  <c:v>1.9622665589823472E-2</c:v>
                </c:pt>
                <c:pt idx="578">
                  <c:v>1.9666810093107334E-2</c:v>
                </c:pt>
                <c:pt idx="579">
                  <c:v>1.9710771718454589E-2</c:v>
                </c:pt>
                <c:pt idx="580">
                  <c:v>1.9754550463882303E-2</c:v>
                </c:pt>
                <c:pt idx="581">
                  <c:v>1.9809046634294062E-2</c:v>
                </c:pt>
                <c:pt idx="582">
                  <c:v>1.9852427488062995E-2</c:v>
                </c:pt>
                <c:pt idx="583">
                  <c:v>1.9895625441163314E-2</c:v>
                </c:pt>
                <c:pt idx="584">
                  <c:v>1.9938640491450971E-2</c:v>
                </c:pt>
                <c:pt idx="585">
                  <c:v>1.9970700923519418E-2</c:v>
                </c:pt>
                <c:pt idx="586">
                  <c:v>2.0013382348312403E-2</c:v>
                </c:pt>
                <c:pt idx="587">
                  <c:v>2.0055880879556565E-2</c:v>
                </c:pt>
                <c:pt idx="588">
                  <c:v>2.0098196515336508E-2</c:v>
                </c:pt>
                <c:pt idx="589">
                  <c:v>2.0140329253742244E-2</c:v>
                </c:pt>
                <c:pt idx="590">
                  <c:v>2.019288971544457E-2</c:v>
                </c:pt>
                <c:pt idx="591">
                  <c:v>2.0234624386889648E-2</c:v>
                </c:pt>
                <c:pt idx="592">
                  <c:v>2.0276176138728296E-2</c:v>
                </c:pt>
                <c:pt idx="593">
                  <c:v>2.0319937713648289E-2</c:v>
                </c:pt>
                <c:pt idx="594">
                  <c:v>2.0361108261729606E-2</c:v>
                </c:pt>
                <c:pt idx="595">
                  <c:v>2.040209588948981E-2</c:v>
                </c:pt>
                <c:pt idx="596">
                  <c:v>2.0442900594955932E-2</c:v>
                </c:pt>
                <c:pt idx="597">
                  <c:v>2.0483522376167664E-2</c:v>
                </c:pt>
                <c:pt idx="598">
                  <c:v>2.0510159312745191E-2</c:v>
                </c:pt>
                <c:pt idx="599">
                  <c:v>2.0550458444344166E-2</c:v>
                </c:pt>
                <c:pt idx="600">
                  <c:v>2.0590574669883278E-2</c:v>
                </c:pt>
                <c:pt idx="601">
                  <c:v>2.0630507987675031E-2</c:v>
                </c:pt>
                <c:pt idx="602">
                  <c:v>2.0673666989170385E-2</c:v>
                </c:pt>
                <c:pt idx="603">
                  <c:v>2.0723411545425473E-2</c:v>
                </c:pt>
                <c:pt idx="604">
                  <c:v>2.0762752802702365E-2</c:v>
                </c:pt>
                <c:pt idx="605">
                  <c:v>2.0805283599781236E-2</c:v>
                </c:pt>
                <c:pt idx="606">
                  <c:v>2.0840886496503452E-2</c:v>
                </c:pt>
                <c:pt idx="607">
                  <c:v>2.0883029709418317E-2</c:v>
                </c:pt>
                <c:pt idx="608">
                  <c:v>2.0918288416804619E-2</c:v>
                </c:pt>
                <c:pt idx="609">
                  <c:v>2.0956714957238269E-2</c:v>
                </c:pt>
                <c:pt idx="610">
                  <c:v>2.0998276731081098E-2</c:v>
                </c:pt>
                <c:pt idx="611">
                  <c:v>2.1033019189437493E-2</c:v>
                </c:pt>
                <c:pt idx="612">
                  <c:v>2.1070896877540789E-2</c:v>
                </c:pt>
                <c:pt idx="613">
                  <c:v>2.1108591611207553E-2</c:v>
                </c:pt>
                <c:pt idx="614">
                  <c:v>2.1146103388637039E-2</c:v>
                </c:pt>
                <c:pt idx="615">
                  <c:v>2.11736354314109E-2</c:v>
                </c:pt>
                <c:pt idx="616">
                  <c:v>2.1220567844307085E-2</c:v>
                </c:pt>
                <c:pt idx="617">
                  <c:v>2.125750373911911E-2</c:v>
                </c:pt>
                <c:pt idx="618">
                  <c:v>2.1294229308884034E-2</c:v>
                </c:pt>
                <c:pt idx="619">
                  <c:v>2.1330735012256227E-2</c:v>
                </c:pt>
                <c:pt idx="620">
                  <c:v>2.1367014551157068E-2</c:v>
                </c:pt>
                <c:pt idx="621">
                  <c:v>2.1403067341762075E-2</c:v>
                </c:pt>
                <c:pt idx="622">
                  <c:v>2.1438893381923521E-2</c:v>
                </c:pt>
                <c:pt idx="623">
                  <c:v>2.1477645741760348E-2</c:v>
                </c:pt>
                <c:pt idx="624">
                  <c:v>2.1509865202395742E-2</c:v>
                </c:pt>
                <c:pt idx="625">
                  <c:v>2.1545010978481979E-2</c:v>
                </c:pt>
                <c:pt idx="626">
                  <c:v>2.1579929995673049E-2</c:v>
                </c:pt>
                <c:pt idx="627">
                  <c:v>2.1614622251889606E-2</c:v>
                </c:pt>
                <c:pt idx="628">
                  <c:v>2.1649087745064972E-2</c:v>
                </c:pt>
                <c:pt idx="629">
                  <c:v>2.1683326473150195E-2</c:v>
                </c:pt>
                <c:pt idx="630">
                  <c:v>2.1717338434098857E-2</c:v>
                </c:pt>
                <c:pt idx="631">
                  <c:v>2.175112362589493E-2</c:v>
                </c:pt>
                <c:pt idx="632">
                  <c:v>2.178468204652239E-2</c:v>
                </c:pt>
                <c:pt idx="633">
                  <c:v>2.1818013693980405E-2</c:v>
                </c:pt>
                <c:pt idx="634">
                  <c:v>2.1851118566285875E-2</c:v>
                </c:pt>
                <c:pt idx="635">
                  <c:v>2.1883996661470895E-2</c:v>
                </c:pt>
                <c:pt idx="636">
                  <c:v>2.1916647977572624E-2</c:v>
                </c:pt>
                <c:pt idx="637">
                  <c:v>2.1940201580544463E-2</c:v>
                </c:pt>
                <c:pt idx="638">
                  <c:v>2.1981270264771098E-2</c:v>
                </c:pt>
                <c:pt idx="639">
                  <c:v>2.2013241232018144E-2</c:v>
                </c:pt>
                <c:pt idx="640">
                  <c:v>2.2044985412490101E-2</c:v>
                </c:pt>
                <c:pt idx="641">
                  <c:v>2.207650280428998E-2</c:v>
                </c:pt>
                <c:pt idx="642">
                  <c:v>2.2107793405548651E-2</c:v>
                </c:pt>
                <c:pt idx="643">
                  <c:v>2.2138857214399517E-2</c:v>
                </c:pt>
                <c:pt idx="644">
                  <c:v>2.2169694228991177E-2</c:v>
                </c:pt>
                <c:pt idx="645">
                  <c:v>2.2201819543831193E-2</c:v>
                </c:pt>
                <c:pt idx="646">
                  <c:v>2.2232184917913622E-2</c:v>
                </c:pt>
                <c:pt idx="647">
                  <c:v>2.22623235034408E-2</c:v>
                </c:pt>
                <c:pt idx="648">
                  <c:v>2.2292235298671543E-2</c:v>
                </c:pt>
                <c:pt idx="649">
                  <c:v>2.2321920301882965E-2</c:v>
                </c:pt>
                <c:pt idx="650">
                  <c:v>2.2343068762864991E-2</c:v>
                </c:pt>
                <c:pt idx="651">
                  <c:v>2.238060992540597E-2</c:v>
                </c:pt>
                <c:pt idx="652">
                  <c:v>2.240961454232929E-2</c:v>
                </c:pt>
                <c:pt idx="653">
                  <c:v>2.2438392360462009E-2</c:v>
                </c:pt>
                <c:pt idx="654">
                  <c:v>2.2469653059961556E-2</c:v>
                </c:pt>
                <c:pt idx="655">
                  <c:v>2.249526759372289E-2</c:v>
                </c:pt>
                <c:pt idx="656">
                  <c:v>2.2526045759186687E-2</c:v>
                </c:pt>
                <c:pt idx="657">
                  <c:v>2.2551235612059121E-2</c:v>
                </c:pt>
                <c:pt idx="658">
                  <c:v>2.2578879411587652E-2</c:v>
                </c:pt>
                <c:pt idx="659">
                  <c:v>2.2608933674051201E-2</c:v>
                </c:pt>
                <c:pt idx="660">
                  <c:v>2.2646306267265975E-2</c:v>
                </c:pt>
                <c:pt idx="661">
                  <c:v>2.2673154564697023E-2</c:v>
                </c:pt>
                <c:pt idx="662">
                  <c:v>2.2699776060211341E-2</c:v>
                </c:pt>
                <c:pt idx="663">
                  <c:v>2.272874283708342E-2</c:v>
                </c:pt>
                <c:pt idx="664">
                  <c:v>2.275489615179015E-2</c:v>
                </c:pt>
                <c:pt idx="665">
                  <c:v>2.2780822647781963E-2</c:v>
                </c:pt>
                <c:pt idx="666">
                  <c:v>2.2806522357806776E-2</c:v>
                </c:pt>
                <c:pt idx="667">
                  <c:v>2.2829493591846495E-2</c:v>
                </c:pt>
                <c:pt idx="668">
                  <c:v>2.2854839185820063E-2</c:v>
                </c:pt>
                <c:pt idx="669">
                  <c:v>2.2880103581008043E-2</c:v>
                </c:pt>
                <c:pt idx="670">
                  <c:v>2.2905359583515954E-2</c:v>
                </c:pt>
                <c:pt idx="671">
                  <c:v>2.2933211493980966E-2</c:v>
                </c:pt>
                <c:pt idx="672">
                  <c:v>2.2958620104337826E-2</c:v>
                </c:pt>
                <c:pt idx="673">
                  <c:v>2.2984113938775311E-2</c:v>
                </c:pt>
                <c:pt idx="674">
                  <c:v>2.3009692997847674E-2</c:v>
                </c:pt>
                <c:pt idx="675">
                  <c:v>2.3035357282106549E-2</c:v>
                </c:pt>
                <c:pt idx="676">
                  <c:v>2.3061106792111419E-2</c:v>
                </c:pt>
                <c:pt idx="677">
                  <c:v>2.3086941528416532E-2</c:v>
                </c:pt>
                <c:pt idx="678">
                  <c:v>2.3112861491583991E-2</c:v>
                </c:pt>
                <c:pt idx="679">
                  <c:v>2.313886668217327E-2</c:v>
                </c:pt>
                <c:pt idx="680">
                  <c:v>2.316235178148766E-2</c:v>
                </c:pt>
                <c:pt idx="681">
                  <c:v>2.3188519680846308E-2</c:v>
                </c:pt>
                <c:pt idx="682">
                  <c:v>2.3214772801995541E-2</c:v>
                </c:pt>
                <c:pt idx="683">
                  <c:v>2.3241111145486475E-2</c:v>
                </c:pt>
                <c:pt idx="684">
                  <c:v>2.3267534711870229E-2</c:v>
                </c:pt>
                <c:pt idx="685">
                  <c:v>2.3296687633277236E-2</c:v>
                </c:pt>
                <c:pt idx="686">
                  <c:v>2.3323289431704343E-2</c:v>
                </c:pt>
                <c:pt idx="687">
                  <c:v>2.3349976462115396E-2</c:v>
                </c:pt>
                <c:pt idx="688">
                  <c:v>2.3376748725085557E-2</c:v>
                </c:pt>
                <c:pt idx="689">
                  <c:v>2.3400930906626947E-2</c:v>
                </c:pt>
                <c:pt idx="690">
                  <c:v>2.3427865822062577E-2</c:v>
                </c:pt>
                <c:pt idx="691">
                  <c:v>2.3454885964305561E-2</c:v>
                </c:pt>
                <c:pt idx="692">
                  <c:v>2.348199133392052E-2</c:v>
                </c:pt>
                <c:pt idx="693">
                  <c:v>2.3520013580275247E-2</c:v>
                </c:pt>
                <c:pt idx="694">
                  <c:v>2.3539172219265068E-2</c:v>
                </c:pt>
                <c:pt idx="695">
                  <c:v>2.3566541126494214E-2</c:v>
                </c:pt>
                <c:pt idx="696">
                  <c:v>2.3593995270977924E-2</c:v>
                </c:pt>
                <c:pt idx="697">
                  <c:v>2.3621534653304438E-2</c:v>
                </c:pt>
                <c:pt idx="698">
                  <c:v>2.3649159274075071E-2</c:v>
                </c:pt>
                <c:pt idx="699">
                  <c:v>2.3676869133885902E-2</c:v>
                </c:pt>
                <c:pt idx="700">
                  <c:v>2.3704664233338245E-2</c:v>
                </c:pt>
                <c:pt idx="701">
                  <c:v>2.3732544573036023E-2</c:v>
                </c:pt>
                <c:pt idx="702">
                  <c:v>2.375218029907291E-2</c:v>
                </c:pt>
                <c:pt idx="703">
                  <c:v>2.3780207384644408E-2</c:v>
                </c:pt>
                <c:pt idx="704">
                  <c:v>2.380831968903711E-2</c:v>
                </c:pt>
                <c:pt idx="705">
                  <c:v>2.3836517212800976E-2</c:v>
                </c:pt>
                <c:pt idx="706">
                  <c:v>2.3884470455994528E-2</c:v>
                </c:pt>
                <c:pt idx="707">
                  <c:v>2.3901616690282932E-2</c:v>
                </c:pt>
                <c:pt idx="708">
                  <c:v>2.3930093728697564E-2</c:v>
                </c:pt>
                <c:pt idx="709">
                  <c:v>2.3958656012243937E-2</c:v>
                </c:pt>
                <c:pt idx="710">
                  <c:v>2.3987303541531203E-2</c:v>
                </c:pt>
                <c:pt idx="711">
                  <c:v>2.4013187324245178E-2</c:v>
                </c:pt>
                <c:pt idx="712">
                  <c:v>2.4041997363060862E-2</c:v>
                </c:pt>
                <c:pt idx="713">
                  <c:v>2.4070892641559448E-2</c:v>
                </c:pt>
                <c:pt idx="714">
                  <c:v>2.4099873160346084E-2</c:v>
                </c:pt>
                <c:pt idx="715">
                  <c:v>2.4131819895958254E-2</c:v>
                </c:pt>
                <c:pt idx="716">
                  <c:v>2.4160978912823011E-2</c:v>
                </c:pt>
                <c:pt idx="717">
                  <c:v>2.4190223179815624E-2</c:v>
                </c:pt>
                <c:pt idx="718">
                  <c:v>2.4219552697571384E-2</c:v>
                </c:pt>
                <c:pt idx="719">
                  <c:v>2.4246044192397696E-2</c:v>
                </c:pt>
                <c:pt idx="720">
                  <c:v>2.4275442732469475E-2</c:v>
                </c:pt>
                <c:pt idx="721">
                  <c:v>2.4304746252806431E-2</c:v>
                </c:pt>
                <c:pt idx="722">
                  <c:v>2.4333857687333503E-2</c:v>
                </c:pt>
                <c:pt idx="723">
                  <c:v>2.4362682987615014E-2</c:v>
                </c:pt>
                <c:pt idx="724">
                  <c:v>2.4393998986043039E-2</c:v>
                </c:pt>
                <c:pt idx="725">
                  <c:v>2.4422142302843453E-2</c:v>
                </c:pt>
                <c:pt idx="726">
                  <c:v>2.4449954840414879E-2</c:v>
                </c:pt>
                <c:pt idx="727">
                  <c:v>2.4477436596417431E-2</c:v>
                </c:pt>
                <c:pt idx="728">
                  <c:v>2.4504587568539984E-2</c:v>
                </c:pt>
                <c:pt idx="729">
                  <c:v>2.4531407754497553E-2</c:v>
                </c:pt>
                <c:pt idx="730">
                  <c:v>2.4557897152033915E-2</c:v>
                </c:pt>
                <c:pt idx="731">
                  <c:v>2.4584055758921607E-2</c:v>
                </c:pt>
                <c:pt idx="732">
                  <c:v>2.4607237926639807E-2</c:v>
                </c:pt>
                <c:pt idx="733">
                  <c:v>2.463275685435895E-2</c:v>
                </c:pt>
                <c:pt idx="734">
                  <c:v>2.4657945005606773E-2</c:v>
                </c:pt>
                <c:pt idx="735">
                  <c:v>2.4682802378335499E-2</c:v>
                </c:pt>
                <c:pt idx="736">
                  <c:v>2.4707328970516272E-2</c:v>
                </c:pt>
                <c:pt idx="737">
                  <c:v>2.4734060675356873E-2</c:v>
                </c:pt>
                <c:pt idx="738">
                  <c:v>2.475790368765118E-2</c:v>
                </c:pt>
                <c:pt idx="739">
                  <c:v>2.4781415892473176E-2</c:v>
                </c:pt>
                <c:pt idx="740">
                  <c:v>2.4804597287843764E-2</c:v>
                </c:pt>
                <c:pt idx="741">
                  <c:v>2.4825000154314214E-2</c:v>
                </c:pt>
                <c:pt idx="742">
                  <c:v>2.4847542022238378E-2</c:v>
                </c:pt>
                <c:pt idx="743">
                  <c:v>2.4869753096206836E-2</c:v>
                </c:pt>
                <c:pt idx="744">
                  <c:v>2.4891633374412248E-2</c:v>
                </c:pt>
                <c:pt idx="745">
                  <c:v>2.4915542055659764E-2</c:v>
                </c:pt>
                <c:pt idx="746">
                  <c:v>2.4936738554350392E-2</c:v>
                </c:pt>
                <c:pt idx="747">
                  <c:v>2.4957604230522859E-2</c:v>
                </c:pt>
                <c:pt idx="748">
                  <c:v>2.4978139082425521E-2</c:v>
                </c:pt>
                <c:pt idx="749">
                  <c:v>2.5005730657011525E-2</c:v>
                </c:pt>
                <c:pt idx="750">
                  <c:v>2.5025512040871285E-2</c:v>
                </c:pt>
                <c:pt idx="751">
                  <c:v>2.5044962551676132E-2</c:v>
                </c:pt>
                <c:pt idx="752">
                  <c:v>2.50640821876848E-2</c:v>
                </c:pt>
                <c:pt idx="753">
                  <c:v>2.5082870947183034E-2</c:v>
                </c:pt>
                <c:pt idx="754">
                  <c:v>2.509055091607652E-2</c:v>
                </c:pt>
                <c:pt idx="755">
                  <c:v>2.5108789823091685E-2</c:v>
                </c:pt>
                <c:pt idx="756">
                  <c:v>2.512669795842478E-2</c:v>
                </c:pt>
                <c:pt idx="757">
                  <c:v>2.5144275320718286E-2</c:v>
                </c:pt>
                <c:pt idx="758">
                  <c:v>2.5171851539189962E-2</c:v>
                </c:pt>
                <c:pt idx="759">
                  <c:v>2.5188655005335653E-2</c:v>
                </c:pt>
                <c:pt idx="760">
                  <c:v>2.5207142392501446E-2</c:v>
                </c:pt>
                <c:pt idx="761">
                  <c:v>2.5221269273164794E-2</c:v>
                </c:pt>
                <c:pt idx="762">
                  <c:v>2.523115849685657E-2</c:v>
                </c:pt>
                <c:pt idx="763">
                  <c:v>2.524670608700038E-2</c:v>
                </c:pt>
                <c:pt idx="764">
                  <c:v>2.5261922850694323E-2</c:v>
                </c:pt>
                <c:pt idx="765">
                  <c:v>2.5276808786698395E-2</c:v>
                </c:pt>
                <c:pt idx="766">
                  <c:v>2.5291363893799601E-2</c:v>
                </c:pt>
                <c:pt idx="767">
                  <c:v>2.5311170658428247E-2</c:v>
                </c:pt>
                <c:pt idx="768">
                  <c:v>2.5324996084983453E-2</c:v>
                </c:pt>
                <c:pt idx="769">
                  <c:v>2.5338490611659884E-2</c:v>
                </c:pt>
                <c:pt idx="770">
                  <c:v>2.5351654237261493E-2</c:v>
                </c:pt>
                <c:pt idx="771">
                  <c:v>2.535917896411477E-2</c:v>
                </c:pt>
                <c:pt idx="772">
                  <c:v>2.5371788842938114E-2</c:v>
                </c:pt>
                <c:pt idx="773">
                  <c:v>2.538416939529901E-2</c:v>
                </c:pt>
                <c:pt idx="774">
                  <c:v>2.5396385217898259E-2</c:v>
                </c:pt>
                <c:pt idx="775">
                  <c:v>2.5408500656590321E-2</c:v>
                </c:pt>
                <c:pt idx="776">
                  <c:v>2.5425780740184756E-2</c:v>
                </c:pt>
                <c:pt idx="777">
                  <c:v>2.5437775205386957E-2</c:v>
                </c:pt>
                <c:pt idx="778">
                  <c:v>2.5449715668118687E-2</c:v>
                </c:pt>
                <c:pt idx="779">
                  <c:v>2.5463333488820492E-2</c:v>
                </c:pt>
                <c:pt idx="780">
                  <c:v>2.5473434585458494E-2</c:v>
                </c:pt>
                <c:pt idx="781">
                  <c:v>2.5485213039725195E-2</c:v>
                </c:pt>
                <c:pt idx="782">
                  <c:v>2.5496937490821475E-2</c:v>
                </c:pt>
                <c:pt idx="783">
                  <c:v>2.5508607938577874E-2</c:v>
                </c:pt>
                <c:pt idx="784">
                  <c:v>2.5515074632955808E-2</c:v>
                </c:pt>
                <c:pt idx="785">
                  <c:v>2.5526646220792409E-2</c:v>
                </c:pt>
                <c:pt idx="786">
                  <c:v>2.5538163815042925E-2</c:v>
                </c:pt>
                <c:pt idx="787">
                  <c:v>2.5549627415550669E-2</c:v>
                </c:pt>
                <c:pt idx="788">
                  <c:v>2.5561037022169757E-2</c:v>
                </c:pt>
                <c:pt idx="789">
                  <c:v>2.5577496545525834E-2</c:v>
                </c:pt>
                <c:pt idx="790">
                  <c:v>2.5588788965182737E-2</c:v>
                </c:pt>
                <c:pt idx="791">
                  <c:v>2.5600027380158812E-2</c:v>
                </c:pt>
                <c:pt idx="792">
                  <c:v>2.5611211790289509E-2</c:v>
                </c:pt>
                <c:pt idx="793">
                  <c:v>2.5617275141572787E-2</c:v>
                </c:pt>
                <c:pt idx="794">
                  <c:v>2.5628360781674818E-2</c:v>
                </c:pt>
                <c:pt idx="795">
                  <c:v>2.5639392426834589E-2</c:v>
                </c:pt>
                <c:pt idx="796">
                  <c:v>2.5650370076908922E-2</c:v>
                </c:pt>
                <c:pt idx="797">
                  <c:v>2.5661293731754631E-2</c:v>
                </c:pt>
                <c:pt idx="798">
                  <c:v>2.5677184140223953E-2</c:v>
                </c:pt>
                <c:pt idx="799">
                  <c:v>2.5687990511905789E-2</c:v>
                </c:pt>
                <c:pt idx="800">
                  <c:v>2.5698742877455334E-2</c:v>
                </c:pt>
                <c:pt idx="801">
                  <c:v>2.57094412367154E-2</c:v>
                </c:pt>
                <c:pt idx="802">
                  <c:v>2.5720085589533728E-2</c:v>
                </c:pt>
                <c:pt idx="803">
                  <c:v>2.5730675935750673E-2</c:v>
                </c:pt>
                <c:pt idx="804">
                  <c:v>2.5741212275213973E-2</c:v>
                </c:pt>
                <c:pt idx="805">
                  <c:v>2.575169460776644E-2</c:v>
                </c:pt>
                <c:pt idx="806">
                  <c:v>2.5753878303752253E-2</c:v>
                </c:pt>
                <c:pt idx="807">
                  <c:v>2.5764268247085123E-2</c:v>
                </c:pt>
                <c:pt idx="808">
                  <c:v>2.5774604200676787E-2</c:v>
                </c:pt>
                <c:pt idx="809">
                  <c:v>2.5784886164396986E-2</c:v>
                </c:pt>
                <c:pt idx="810">
                  <c:v>2.580329616156396E-2</c:v>
                </c:pt>
                <c:pt idx="811">
                  <c:v>2.5815087047327167E-2</c:v>
                </c:pt>
                <c:pt idx="812">
                  <c:v>2.5823558729418526E-2</c:v>
                </c:pt>
                <c:pt idx="813">
                  <c:v>2.5833609001251805E-2</c:v>
                </c:pt>
                <c:pt idx="814">
                  <c:v>2.5838734455803907E-2</c:v>
                </c:pt>
                <c:pt idx="815">
                  <c:v>2.5848686172355622E-2</c:v>
                </c:pt>
                <c:pt idx="816">
                  <c:v>2.5858583891042008E-2</c:v>
                </c:pt>
                <c:pt idx="817">
                  <c:v>2.5868427611727994E-2</c:v>
                </c:pt>
                <c:pt idx="818">
                  <c:v>2.5878217334283898E-2</c:v>
                </c:pt>
                <c:pt idx="819">
                  <c:v>2.5892776453715818E-2</c:v>
                </c:pt>
                <c:pt idx="820">
                  <c:v>2.5902448664692171E-2</c:v>
                </c:pt>
                <c:pt idx="821">
                  <c:v>2.5912066866402437E-2</c:v>
                </c:pt>
                <c:pt idx="822">
                  <c:v>2.5921631058709087E-2</c:v>
                </c:pt>
                <c:pt idx="823">
                  <c:v>2.5926354211753194E-2</c:v>
                </c:pt>
                <c:pt idx="824">
                  <c:v>2.5935785122926974E-2</c:v>
                </c:pt>
                <c:pt idx="825">
                  <c:v>2.5945073157639352E-2</c:v>
                </c:pt>
                <c:pt idx="826">
                  <c:v>2.5954161757181349E-2</c:v>
                </c:pt>
                <c:pt idx="827">
                  <c:v>2.5962994582552357E-2</c:v>
                </c:pt>
                <c:pt idx="828">
                  <c:v>2.5976048825072581E-2</c:v>
                </c:pt>
                <c:pt idx="829">
                  <c:v>2.5984230529847708E-2</c:v>
                </c:pt>
                <c:pt idx="830">
                  <c:v>2.5992115777082703E-2</c:v>
                </c:pt>
                <c:pt idx="831">
                  <c:v>2.6001143728206628E-2</c:v>
                </c:pt>
                <c:pt idx="832">
                  <c:v>2.6006996896444416E-2</c:v>
                </c:pt>
                <c:pt idx="833">
                  <c:v>2.6013992767380003E-2</c:v>
                </c:pt>
                <c:pt idx="834">
                  <c:v>2.6020692178388274E-2</c:v>
                </c:pt>
                <c:pt idx="835">
                  <c:v>2.6027095128936292E-2</c:v>
                </c:pt>
                <c:pt idx="836">
                  <c:v>2.6029183151448459E-2</c:v>
                </c:pt>
                <c:pt idx="837">
                  <c:v>2.6035055451838152E-2</c:v>
                </c:pt>
                <c:pt idx="838">
                  <c:v>2.6040631353489739E-2</c:v>
                </c:pt>
                <c:pt idx="839">
                  <c:v>2.604591085599528E-2</c:v>
                </c:pt>
                <c:pt idx="840">
                  <c:v>2.6050893958971165E-2</c:v>
                </c:pt>
                <c:pt idx="841">
                  <c:v>2.6059287135467481E-2</c:v>
                </c:pt>
                <c:pt idx="842">
                  <c:v>2.6063614849745266E-2</c:v>
                </c:pt>
                <c:pt idx="843">
                  <c:v>2.6067646100119555E-2</c:v>
                </c:pt>
                <c:pt idx="844">
                  <c:v>2.6071380886268619E-2</c:v>
                </c:pt>
                <c:pt idx="845">
                  <c:v>2.6071363468954039E-2</c:v>
                </c:pt>
                <c:pt idx="846">
                  <c:v>2.6074568167881933E-2</c:v>
                </c:pt>
                <c:pt idx="847">
                  <c:v>2.6077476465189174E-2</c:v>
                </c:pt>
                <c:pt idx="848">
                  <c:v>2.6080088360662335E-2</c:v>
                </c:pt>
                <c:pt idx="849">
                  <c:v>2.6082403854115015E-2</c:v>
                </c:pt>
                <c:pt idx="850">
                  <c:v>2.6087563839275227E-2</c:v>
                </c:pt>
                <c:pt idx="851">
                  <c:v>2.6089223368777059E-2</c:v>
                </c:pt>
                <c:pt idx="852">
                  <c:v>2.6090586432319769E-2</c:v>
                </c:pt>
                <c:pt idx="853">
                  <c:v>2.609165302979775E-2</c:v>
                </c:pt>
                <c:pt idx="854">
                  <c:v>2.6092423161120135E-2</c:v>
                </c:pt>
                <c:pt idx="855">
                  <c:v>2.6092896826230432E-2</c:v>
                </c:pt>
                <c:pt idx="856">
                  <c:v>2.6093074025089352E-2</c:v>
                </c:pt>
                <c:pt idx="857">
                  <c:v>2.6092954757677245E-2</c:v>
                </c:pt>
                <c:pt idx="858">
                  <c:v>2.6089023277568894E-2</c:v>
                </c:pt>
                <c:pt idx="859">
                  <c:v>2.6088395961497392E-2</c:v>
                </c:pt>
                <c:pt idx="860">
                  <c:v>2.6087472263894466E-2</c:v>
                </c:pt>
                <c:pt idx="861">
                  <c:v>2.6086252184818803E-2</c:v>
                </c:pt>
                <c:pt idx="862">
                  <c:v>2.6084735724359834E-2</c:v>
                </c:pt>
                <c:pt idx="863">
                  <c:v>2.6086013363819154E-2</c:v>
                </c:pt>
                <c:pt idx="864">
                  <c:v>2.6083818834140602E-2</c:v>
                </c:pt>
                <c:pt idx="865">
                  <c:v>2.6081327838942545E-2</c:v>
                </c:pt>
                <c:pt idx="866">
                  <c:v>2.6078540378414086E-2</c:v>
                </c:pt>
                <c:pt idx="867">
                  <c:v>2.6073397902749762E-2</c:v>
                </c:pt>
                <c:pt idx="868">
                  <c:v>2.6070081750343498E-2</c:v>
                </c:pt>
                <c:pt idx="869">
                  <c:v>2.6066469196648866E-2</c:v>
                </c:pt>
                <c:pt idx="870">
                  <c:v>2.6062560241922515E-2</c:v>
                </c:pt>
                <c:pt idx="871">
                  <c:v>2.6060156104578628E-2</c:v>
                </c:pt>
                <c:pt idx="872">
                  <c:v>2.6055589857635408E-2</c:v>
                </c:pt>
                <c:pt idx="873">
                  <c:v>2.6050727147432153E-2</c:v>
                </c:pt>
                <c:pt idx="874">
                  <c:v>2.6045567974356899E-2</c:v>
                </c:pt>
                <c:pt idx="875">
                  <c:v>2.6038571859954361E-2</c:v>
                </c:pt>
                <c:pt idx="876">
                  <c:v>2.6032970863440363E-2</c:v>
                </c:pt>
                <c:pt idx="877">
                  <c:v>2.6027334404893875E-2</c:v>
                </c:pt>
                <c:pt idx="878">
                  <c:v>2.6021845139930742E-2</c:v>
                </c:pt>
                <c:pt idx="879">
                  <c:v>2.601668563508075E-2</c:v>
                </c:pt>
                <c:pt idx="880">
                  <c:v>2.601390801933489E-2</c:v>
                </c:pt>
                <c:pt idx="881">
                  <c:v>2.6009805518149423E-2</c:v>
                </c:pt>
                <c:pt idx="882">
                  <c:v>2.6006189530046436E-2</c:v>
                </c:pt>
                <c:pt idx="883">
                  <c:v>2.6003808384770132E-2</c:v>
                </c:pt>
                <c:pt idx="884">
                  <c:v>2.5998088399955099E-2</c:v>
                </c:pt>
                <c:pt idx="885">
                  <c:v>2.5998260639787097E-2</c:v>
                </c:pt>
                <c:pt idx="886">
                  <c:v>2.5996590699888043E-2</c:v>
                </c:pt>
                <c:pt idx="887">
                  <c:v>2.5995407271332656E-2</c:v>
                </c:pt>
                <c:pt idx="888">
                  <c:v>2.5994710353961302E-2</c:v>
                </c:pt>
                <c:pt idx="889">
                  <c:v>2.5991651368291957E-2</c:v>
                </c:pt>
                <c:pt idx="890">
                  <c:v>2.5991823184040697E-2</c:v>
                </c:pt>
                <c:pt idx="891">
                  <c:v>2.5992481407061823E-2</c:v>
                </c:pt>
                <c:pt idx="892">
                  <c:v>2.5993626037430977E-2</c:v>
                </c:pt>
                <c:pt idx="893">
                  <c:v>2.5998523433939127E-2</c:v>
                </c:pt>
                <c:pt idx="894">
                  <c:v>2.6000745584001065E-2</c:v>
                </c:pt>
                <c:pt idx="895">
                  <c:v>2.6003454245951893E-2</c:v>
                </c:pt>
                <c:pt idx="896">
                  <c:v>2.6006649420147725E-2</c:v>
                </c:pt>
                <c:pt idx="897">
                  <c:v>2.6006645306391518E-2</c:v>
                </c:pt>
                <c:pt idx="898">
                  <c:v>2.6010708385784564E-2</c:v>
                </c:pt>
                <c:pt idx="899">
                  <c:v>2.6015257874708486E-2</c:v>
                </c:pt>
                <c:pt idx="900">
                  <c:v>2.6020293773711699E-2</c:v>
                </c:pt>
                <c:pt idx="901">
                  <c:v>2.6025816083393938E-2</c:v>
                </c:pt>
                <c:pt idx="902">
                  <c:v>2.6036037250519593E-2</c:v>
                </c:pt>
                <c:pt idx="903">
                  <c:v>2.6042638025799762E-2</c:v>
                </c:pt>
                <c:pt idx="904">
                  <c:v>2.604972531848242E-2</c:v>
                </c:pt>
                <c:pt idx="905">
                  <c:v>2.605650903256574E-2</c:v>
                </c:pt>
                <c:pt idx="906">
                  <c:v>2.6064637706172435E-2</c:v>
                </c:pt>
                <c:pt idx="907">
                  <c:v>2.6073252830542171E-2</c:v>
                </c:pt>
                <c:pt idx="908">
                  <c:v>2.6082354406741622E-2</c:v>
                </c:pt>
                <c:pt idx="909">
                  <c:v>2.6091942435894973E-2</c:v>
                </c:pt>
                <c:pt idx="910">
                  <c:v>2.6096946762472165E-2</c:v>
                </c:pt>
                <c:pt idx="911">
                  <c:v>2.6107401219657631E-2</c:v>
                </c:pt>
                <c:pt idx="912">
                  <c:v>2.6118342028039754E-2</c:v>
                </c:pt>
                <c:pt idx="913">
                  <c:v>2.612976918883712E-2</c:v>
                </c:pt>
                <c:pt idx="914">
                  <c:v>2.6147179419575811E-2</c:v>
                </c:pt>
                <c:pt idx="915">
                  <c:v>2.6159686193456686E-2</c:v>
                </c:pt>
                <c:pt idx="916">
                  <c:v>2.6172679429857543E-2</c:v>
                </c:pt>
                <c:pt idx="917">
                  <c:v>2.6188105375250098E-2</c:v>
                </c:pt>
                <c:pt idx="918">
                  <c:v>2.6200125296702893E-2</c:v>
                </c:pt>
                <c:pt idx="919">
                  <c:v>2.6216595713659981E-2</c:v>
                </c:pt>
                <c:pt idx="920">
                  <c:v>2.622951703368058E-2</c:v>
                </c:pt>
                <c:pt idx="921">
                  <c:v>2.6251869189741948E-2</c:v>
                </c:pt>
                <c:pt idx="922">
                  <c:v>2.6268023313331484E-2</c:v>
                </c:pt>
                <c:pt idx="923">
                  <c:v>2.6286842180082936E-2</c:v>
                </c:pt>
                <c:pt idx="924">
                  <c:v>2.6304005167350566E-2</c:v>
                </c:pt>
                <c:pt idx="925">
                  <c:v>2.632165463498666E-2</c:v>
                </c:pt>
                <c:pt idx="926">
                  <c:v>2.633979001301625E-2</c:v>
                </c:pt>
                <c:pt idx="927">
                  <c:v>2.6356052741296931E-2</c:v>
                </c:pt>
                <c:pt idx="928">
                  <c:v>2.6374913968451413E-2</c:v>
                </c:pt>
                <c:pt idx="929">
                  <c:v>2.6393935758300069E-2</c:v>
                </c:pt>
                <c:pt idx="930">
                  <c:v>2.6412966029452905E-2</c:v>
                </c:pt>
                <c:pt idx="931">
                  <c:v>2.6434160424885007E-2</c:v>
                </c:pt>
                <c:pt idx="932">
                  <c:v>2.6452887349182126E-2</c:v>
                </c:pt>
                <c:pt idx="933">
                  <c:v>2.6471448933916054E-2</c:v>
                </c:pt>
                <c:pt idx="934">
                  <c:v>2.6489845178310319E-2</c:v>
                </c:pt>
                <c:pt idx="935">
                  <c:v>2.6508076081593675E-2</c:v>
                </c:pt>
                <c:pt idx="936">
                  <c:v>2.652614164299226E-2</c:v>
                </c:pt>
                <c:pt idx="937">
                  <c:v>2.6544041861750512E-2</c:v>
                </c:pt>
                <c:pt idx="938">
                  <c:v>2.6561776737120714E-2</c:v>
                </c:pt>
                <c:pt idx="939">
                  <c:v>2.6579346268349922E-2</c:v>
                </c:pt>
                <c:pt idx="940">
                  <c:v>2.6594553178142931E-2</c:v>
                </c:pt>
                <c:pt idx="941">
                  <c:v>2.6611802573419961E-2</c:v>
                </c:pt>
                <c:pt idx="942">
                  <c:v>2.6628886633652003E-2</c:v>
                </c:pt>
                <c:pt idx="943">
                  <c:v>2.6645805358144758E-2</c:v>
                </c:pt>
                <c:pt idx="944">
                  <c:v>2.6664713736809627E-2</c:v>
                </c:pt>
                <c:pt idx="945">
                  <c:v>2.6681291187943091E-2</c:v>
                </c:pt>
                <c:pt idx="946">
                  <c:v>2.6697703289910689E-2</c:v>
                </c:pt>
                <c:pt idx="947">
                  <c:v>2.6713950042030064E-2</c:v>
                </c:pt>
                <c:pt idx="948">
                  <c:v>2.6730031443613633E-2</c:v>
                </c:pt>
                <c:pt idx="949">
                  <c:v>2.6743845616462963E-2</c:v>
                </c:pt>
                <c:pt idx="950">
                  <c:v>2.6759606971872629E-2</c:v>
                </c:pt>
                <c:pt idx="951">
                  <c:v>2.6775202986223677E-2</c:v>
                </c:pt>
                <c:pt idx="952">
                  <c:v>2.6798907642274803E-2</c:v>
                </c:pt>
                <c:pt idx="953">
                  <c:v>2.6807958170071977E-2</c:v>
                </c:pt>
                <c:pt idx="954">
                  <c:v>2.6823047454487665E-2</c:v>
                </c:pt>
                <c:pt idx="955">
                  <c:v>2.683797138378189E-2</c:v>
                </c:pt>
                <c:pt idx="956">
                  <c:v>2.6852729957327206E-2</c:v>
                </c:pt>
                <c:pt idx="957">
                  <c:v>2.6867323174501377E-2</c:v>
                </c:pt>
                <c:pt idx="958">
                  <c:v>2.6881751034692643E-2</c:v>
                </c:pt>
                <c:pt idx="959">
                  <c:v>2.6896013537297071E-2</c:v>
                </c:pt>
                <c:pt idx="960">
                  <c:v>2.6910110681710741E-2</c:v>
                </c:pt>
                <c:pt idx="961">
                  <c:v>2.6924042467342795E-2</c:v>
                </c:pt>
                <c:pt idx="962">
                  <c:v>2.6931918786482687E-2</c:v>
                </c:pt>
                <c:pt idx="963">
                  <c:v>2.6945552271285016E-2</c:v>
                </c:pt>
                <c:pt idx="964">
                  <c:v>2.6959020430766176E-2</c:v>
                </c:pt>
                <c:pt idx="965">
                  <c:v>2.6972323264413834E-2</c:v>
                </c:pt>
                <c:pt idx="966">
                  <c:v>2.6998888132390819E-2</c:v>
                </c:pt>
                <c:pt idx="967">
                  <c:v>2.7004160614404686E-2</c:v>
                </c:pt>
                <c:pt idx="968">
                  <c:v>2.7016934872552269E-2</c:v>
                </c:pt>
                <c:pt idx="969">
                  <c:v>2.7029543767429321E-2</c:v>
                </c:pt>
                <c:pt idx="970">
                  <c:v>2.7040111654100401E-2</c:v>
                </c:pt>
                <c:pt idx="971">
                  <c:v>2.7052400722981023E-2</c:v>
                </c:pt>
                <c:pt idx="972">
                  <c:v>2.7064524438883818E-2</c:v>
                </c:pt>
                <c:pt idx="973">
                  <c:v>2.7076482801327906E-2</c:v>
                </c:pt>
                <c:pt idx="974">
                  <c:v>2.7088275809818912E-2</c:v>
                </c:pt>
                <c:pt idx="975">
                  <c:v>2.7101724478768432E-2</c:v>
                </c:pt>
                <c:pt idx="976">
                  <c:v>2.7113175816281077E-2</c:v>
                </c:pt>
                <c:pt idx="977">
                  <c:v>2.712446178648133E-2</c:v>
                </c:pt>
                <c:pt idx="978">
                  <c:v>2.7135582388882921E-2</c:v>
                </c:pt>
                <c:pt idx="979">
                  <c:v>2.7144760526468525E-2</c:v>
                </c:pt>
                <c:pt idx="980">
                  <c:v>2.7155561401420912E-2</c:v>
                </c:pt>
                <c:pt idx="981">
                  <c:v>2.716619691919997E-2</c:v>
                </c:pt>
                <c:pt idx="982">
                  <c:v>2.7176667079384265E-2</c:v>
                </c:pt>
                <c:pt idx="983">
                  <c:v>2.7188704867887246E-2</c:v>
                </c:pt>
                <c:pt idx="984">
                  <c:v>2.7198833253959522E-2</c:v>
                </c:pt>
                <c:pt idx="985">
                  <c:v>2.7208796269114158E-2</c:v>
                </c:pt>
                <c:pt idx="986">
                  <c:v>2.7218593912925006E-2</c:v>
                </c:pt>
                <c:pt idx="987">
                  <c:v>2.7228226184989449E-2</c:v>
                </c:pt>
                <c:pt idx="988">
                  <c:v>2.7237693084897031E-2</c:v>
                </c:pt>
                <c:pt idx="989">
                  <c:v>2.7246994612252971E-2</c:v>
                </c:pt>
                <c:pt idx="990">
                  <c:v>2.7256130766662501E-2</c:v>
                </c:pt>
                <c:pt idx="991">
                  <c:v>2.7265101547743916E-2</c:v>
                </c:pt>
                <c:pt idx="992">
                  <c:v>2.7272273922805439E-2</c:v>
                </c:pt>
                <c:pt idx="993">
                  <c:v>2.7280925122747973E-2</c:v>
                </c:pt>
                <c:pt idx="994">
                  <c:v>2.7289410960424774E-2</c:v>
                </c:pt>
                <c:pt idx="995">
                  <c:v>2.7297731435490045E-2</c:v>
                </c:pt>
                <c:pt idx="996">
                  <c:v>2.7305886547603391E-2</c:v>
                </c:pt>
                <c:pt idx="997">
                  <c:v>2.7315453373709199E-2</c:v>
                </c:pt>
                <c:pt idx="998">
                  <c:v>2.7323266531321201E-2</c:v>
                </c:pt>
                <c:pt idx="999">
                  <c:v>2.7330914312784158E-2</c:v>
                </c:pt>
                <c:pt idx="1000">
                  <c:v>2.7338396717776492E-2</c:v>
                </c:pt>
                <c:pt idx="1001">
                  <c:v>2.7344181652515065E-2</c:v>
                </c:pt>
                <c:pt idx="1002">
                  <c:v>2.7351344580184622E-2</c:v>
                </c:pt>
                <c:pt idx="1003">
                  <c:v>2.7358342142722113E-2</c:v>
                </c:pt>
                <c:pt idx="1004">
                  <c:v>2.7365174339843867E-2</c:v>
                </c:pt>
                <c:pt idx="1005">
                  <c:v>2.7377782796118574E-2</c:v>
                </c:pt>
                <c:pt idx="1006">
                  <c:v>2.7379818224668336E-2</c:v>
                </c:pt>
                <c:pt idx="1007">
                  <c:v>2.7386142985932303E-2</c:v>
                </c:pt>
                <c:pt idx="1008">
                  <c:v>2.7392302368404068E-2</c:v>
                </c:pt>
                <c:pt idx="1009">
                  <c:v>2.7398296371822194E-2</c:v>
                </c:pt>
                <c:pt idx="1010">
                  <c:v>2.7404124995935693E-2</c:v>
                </c:pt>
                <c:pt idx="1011">
                  <c:v>2.740978824049882E-2</c:v>
                </c:pt>
                <c:pt idx="1012">
                  <c:v>2.7415286105273655E-2</c:v>
                </c:pt>
                <c:pt idx="1013">
                  <c:v>2.742061859003014E-2</c:v>
                </c:pt>
                <c:pt idx="1014">
                  <c:v>2.7421629016734464E-2</c:v>
                </c:pt>
                <c:pt idx="1015">
                  <c:v>2.742666504540632E-2</c:v>
                </c:pt>
                <c:pt idx="1016">
                  <c:v>2.7431535730489752E-2</c:v>
                </c:pt>
                <c:pt idx="1017">
                  <c:v>2.7436241071799514E-2</c:v>
                </c:pt>
                <c:pt idx="1018">
                  <c:v>2.7444800305916287E-2</c:v>
                </c:pt>
                <c:pt idx="1019">
                  <c:v>2.744914050609203E-2</c:v>
                </c:pt>
                <c:pt idx="1020">
                  <c:v>2.7453315324827188E-2</c:v>
                </c:pt>
                <c:pt idx="1021">
                  <c:v>2.7457324761938753E-2</c:v>
                </c:pt>
                <c:pt idx="1022">
                  <c:v>2.7461168817269864E-2</c:v>
                </c:pt>
                <c:pt idx="1023">
                  <c:v>2.7463566326374811E-2</c:v>
                </c:pt>
                <c:pt idx="1024">
                  <c:v>2.7467091165722102E-2</c:v>
                </c:pt>
                <c:pt idx="1025">
                  <c:v>2.7470450635225834E-2</c:v>
                </c:pt>
                <c:pt idx="1026">
                  <c:v>2.7473644734753631E-2</c:v>
                </c:pt>
                <c:pt idx="1027">
                  <c:v>2.7477908361699568E-2</c:v>
                </c:pt>
                <c:pt idx="1028">
                  <c:v>2.7480760123158372E-2</c:v>
                </c:pt>
                <c:pt idx="1029">
                  <c:v>2.7483446501843253E-2</c:v>
                </c:pt>
                <c:pt idx="1030">
                  <c:v>2.7485967497641782E-2</c:v>
                </c:pt>
                <c:pt idx="1031">
                  <c:v>2.748713667087288E-2</c:v>
                </c:pt>
                <c:pt idx="1032">
                  <c:v>2.748935682172397E-2</c:v>
                </c:pt>
                <c:pt idx="1033">
                  <c:v>2.7491446857790702E-2</c:v>
                </c:pt>
                <c:pt idx="1034">
                  <c:v>2.7493425762989188E-2</c:v>
                </c:pt>
                <c:pt idx="1035">
                  <c:v>2.7495311930880915E-2</c:v>
                </c:pt>
                <c:pt idx="1036">
                  <c:v>2.7498269971148227E-2</c:v>
                </c:pt>
                <c:pt idx="1037">
                  <c:v>2.7499981996004733E-2</c:v>
                </c:pt>
                <c:pt idx="1038">
                  <c:v>2.7501610003481301E-2</c:v>
                </c:pt>
                <c:pt idx="1039">
                  <c:v>2.7503153993546567E-2</c:v>
                </c:pt>
                <c:pt idx="1040">
                  <c:v>2.7504613966166533E-2</c:v>
                </c:pt>
                <c:pt idx="1041">
                  <c:v>2.7505989921304604E-2</c:v>
                </c:pt>
                <c:pt idx="1042">
                  <c:v>2.7507281858939865E-2</c:v>
                </c:pt>
                <c:pt idx="1043">
                  <c:v>2.7508489779038324E-2</c:v>
                </c:pt>
                <c:pt idx="1044">
                  <c:v>2.7508504701774277E-2</c:v>
                </c:pt>
                <c:pt idx="1045">
                  <c:v>2.7509550509255153E-2</c:v>
                </c:pt>
                <c:pt idx="1046">
                  <c:v>2.7510512305449986E-2</c:v>
                </c:pt>
                <c:pt idx="1047">
                  <c:v>2.7511390090345277E-2</c:v>
                </c:pt>
                <c:pt idx="1048">
                  <c:v>2.7512183863916705E-2</c:v>
                </c:pt>
                <c:pt idx="1049">
                  <c:v>2.7513972930096178E-2</c:v>
                </c:pt>
                <c:pt idx="1050">
                  <c:v>2.7514592726833122E-2</c:v>
                </c:pt>
                <c:pt idx="1051">
                  <c:v>2.7515128505879019E-2</c:v>
                </c:pt>
                <c:pt idx="1052">
                  <c:v>2.7515580267223411E-2</c:v>
                </c:pt>
                <c:pt idx="1053">
                  <c:v>2.7514892561456672E-2</c:v>
                </c:pt>
                <c:pt idx="1054">
                  <c:v>2.7515182266820187E-2</c:v>
                </c:pt>
                <c:pt idx="1055">
                  <c:v>2.7515387960786897E-2</c:v>
                </c:pt>
                <c:pt idx="1056">
                  <c:v>2.7515509643348701E-2</c:v>
                </c:pt>
                <c:pt idx="1057">
                  <c:v>2.7516578808143038E-2</c:v>
                </c:pt>
                <c:pt idx="1058">
                  <c:v>2.7516526463134603E-2</c:v>
                </c:pt>
                <c:pt idx="1059">
                  <c:v>2.7516390100395905E-2</c:v>
                </c:pt>
                <c:pt idx="1060">
                  <c:v>2.7516169719929554E-2</c:v>
                </c:pt>
                <c:pt idx="1061">
                  <c:v>2.7517826556671558E-2</c:v>
                </c:pt>
                <c:pt idx="1062">
                  <c:v>2.7517414073587741E-2</c:v>
                </c:pt>
                <c:pt idx="1063">
                  <c:v>2.751691756014573E-2</c:v>
                </c:pt>
                <c:pt idx="1064">
                  <c:v>2.7516337016355349E-2</c:v>
                </c:pt>
                <c:pt idx="1065">
                  <c:v>2.7515672442231333E-2</c:v>
                </c:pt>
                <c:pt idx="1066">
                  <c:v>2.7511019464970043E-2</c:v>
                </c:pt>
                <c:pt idx="1067">
                  <c:v>2.7510211082365777E-2</c:v>
                </c:pt>
                <c:pt idx="1068">
                  <c:v>2.7509318694768855E-2</c:v>
                </c:pt>
                <c:pt idx="1069">
                  <c:v>2.7508342302190455E-2</c:v>
                </c:pt>
                <c:pt idx="1070">
                  <c:v>2.7511089117191266E-2</c:v>
                </c:pt>
                <c:pt idx="1071">
                  <c:v>2.7509920361446116E-2</c:v>
                </c:pt>
                <c:pt idx="1072">
                  <c:v>2.7509605860302551E-2</c:v>
                </c:pt>
                <c:pt idx="1073">
                  <c:v>2.7507330759411724E-2</c:v>
                </c:pt>
                <c:pt idx="1074">
                  <c:v>2.7503128481047006E-2</c:v>
                </c:pt>
                <c:pt idx="1075">
                  <c:v>2.7501641946854748E-2</c:v>
                </c:pt>
                <c:pt idx="1076">
                  <c:v>2.7500071401546644E-2</c:v>
                </c:pt>
                <c:pt idx="1077">
                  <c:v>2.7498416845147016E-2</c:v>
                </c:pt>
                <c:pt idx="1078">
                  <c:v>2.7496678277693681E-2</c:v>
                </c:pt>
                <c:pt idx="1079">
                  <c:v>2.7497545231313494E-2</c:v>
                </c:pt>
                <c:pt idx="1080">
                  <c:v>2.7495620205058427E-2</c:v>
                </c:pt>
                <c:pt idx="1081">
                  <c:v>2.7493611148936357E-2</c:v>
                </c:pt>
                <c:pt idx="1082">
                  <c:v>2.7491518062996399E-2</c:v>
                </c:pt>
                <c:pt idx="1083">
                  <c:v>2.748672527596948E-2</c:v>
                </c:pt>
                <c:pt idx="1084">
                  <c:v>2.7484482643017876E-2</c:v>
                </c:pt>
                <c:pt idx="1085">
                  <c:v>2.7482155999298929E-2</c:v>
                </c:pt>
                <c:pt idx="1086">
                  <c:v>2.7479745344869376E-2</c:v>
                </c:pt>
                <c:pt idx="1087">
                  <c:v>2.7477250679769732E-2</c:v>
                </c:pt>
                <c:pt idx="1088">
                  <c:v>2.7477194923985766E-2</c:v>
                </c:pt>
                <c:pt idx="1089">
                  <c:v>2.7474513630762257E-2</c:v>
                </c:pt>
                <c:pt idx="1090">
                  <c:v>2.7471748308155564E-2</c:v>
                </c:pt>
                <c:pt idx="1091">
                  <c:v>2.7469720200640722E-2</c:v>
                </c:pt>
                <c:pt idx="1092">
                  <c:v>2.7465965575040684E-2</c:v>
                </c:pt>
                <c:pt idx="1093">
                  <c:v>2.7462948164667569E-2</c:v>
                </c:pt>
                <c:pt idx="1094">
                  <c:v>2.7459846725171606E-2</c:v>
                </c:pt>
                <c:pt idx="1095">
                  <c:v>2.7456661256628927E-2</c:v>
                </c:pt>
                <c:pt idx="1096">
                  <c:v>2.745101822295019E-2</c:v>
                </c:pt>
                <c:pt idx="1097">
                  <c:v>2.7447683454305077E-2</c:v>
                </c:pt>
                <c:pt idx="1098">
                  <c:v>2.7444264675659857E-2</c:v>
                </c:pt>
                <c:pt idx="1099">
                  <c:v>2.744076188707667E-2</c:v>
                </c:pt>
                <c:pt idx="1100">
                  <c:v>2.7437175088633858E-2</c:v>
                </c:pt>
                <c:pt idx="1101">
                  <c:v>2.7435783839498119E-2</c:v>
                </c:pt>
                <c:pt idx="1102">
                  <c:v>2.7432010169735621E-2</c:v>
                </c:pt>
                <c:pt idx="1103">
                  <c:v>2.7428152471557582E-2</c:v>
                </c:pt>
                <c:pt idx="1104">
                  <c:v>2.7424210745049964E-2</c:v>
                </c:pt>
                <c:pt idx="1105">
                  <c:v>2.7417980951156738E-2</c:v>
                </c:pt>
                <c:pt idx="1106">
                  <c:v>2.7413890095166298E-2</c:v>
                </c:pt>
                <c:pt idx="1107">
                  <c:v>2.7409715229870051E-2</c:v>
                </c:pt>
                <c:pt idx="1108">
                  <c:v>2.7405456355354445E-2</c:v>
                </c:pt>
                <c:pt idx="1109">
                  <c:v>2.7401113471708632E-2</c:v>
                </c:pt>
                <c:pt idx="1110">
                  <c:v>2.7398795796238089E-2</c:v>
                </c:pt>
                <c:pt idx="1111">
                  <c:v>2.7394265874038991E-2</c:v>
                </c:pt>
                <c:pt idx="1112">
                  <c:v>2.7389651924279022E-2</c:v>
                </c:pt>
                <c:pt idx="1113">
                  <c:v>2.7384953947068705E-2</c:v>
                </c:pt>
                <c:pt idx="1114">
                  <c:v>2.7380171942508729E-2</c:v>
                </c:pt>
                <c:pt idx="1115">
                  <c:v>2.7375305910712067E-2</c:v>
                </c:pt>
                <c:pt idx="1116">
                  <c:v>2.7370355851786786E-2</c:v>
                </c:pt>
                <c:pt idx="1117">
                  <c:v>2.7365321765843401E-2</c:v>
                </c:pt>
                <c:pt idx="1118">
                  <c:v>2.7356939890194963E-2</c:v>
                </c:pt>
                <c:pt idx="1119">
                  <c:v>2.7351769695802115E-2</c:v>
                </c:pt>
                <c:pt idx="1120">
                  <c:v>2.7346515505776159E-2</c:v>
                </c:pt>
                <c:pt idx="1121">
                  <c:v>2.7341177320212611E-2</c:v>
                </c:pt>
                <c:pt idx="1122">
                  <c:v>2.7336383457634443E-2</c:v>
                </c:pt>
                <c:pt idx="1123">
                  <c:v>2.7333352689409385E-2</c:v>
                </c:pt>
                <c:pt idx="1124">
                  <c:v>2.7327730417669532E-2</c:v>
                </c:pt>
                <c:pt idx="1125">
                  <c:v>2.7322024119886587E-2</c:v>
                </c:pt>
                <c:pt idx="1126">
                  <c:v>2.7316233796183344E-2</c:v>
                </c:pt>
                <c:pt idx="1127">
                  <c:v>2.7308576115333143E-2</c:v>
                </c:pt>
                <c:pt idx="1128">
                  <c:v>2.7302637077224134E-2</c:v>
                </c:pt>
                <c:pt idx="1129">
                  <c:v>2.7296614032111033E-2</c:v>
                </c:pt>
                <c:pt idx="1130">
                  <c:v>2.7290506980112705E-2</c:v>
                </c:pt>
                <c:pt idx="1131">
                  <c:v>2.7286021793595315E-2</c:v>
                </c:pt>
                <c:pt idx="1132">
                  <c:v>2.7279727317224108E-2</c:v>
                </c:pt>
                <c:pt idx="1133">
                  <c:v>2.7273348815897797E-2</c:v>
                </c:pt>
                <c:pt idx="1134">
                  <c:v>2.7266886289761278E-2</c:v>
                </c:pt>
                <c:pt idx="1135">
                  <c:v>2.7258711621381271E-2</c:v>
                </c:pt>
                <c:pt idx="1136">
                  <c:v>2.7252100530808253E-2</c:v>
                </c:pt>
                <c:pt idx="1137">
                  <c:v>2.724540543427123E-2</c:v>
                </c:pt>
                <c:pt idx="1138">
                  <c:v>2.7238626331910692E-2</c:v>
                </c:pt>
                <c:pt idx="1139">
                  <c:v>2.7231763223867111E-2</c:v>
                </c:pt>
                <c:pt idx="1140">
                  <c:v>2.7226346620290307E-2</c:v>
                </c:pt>
                <c:pt idx="1141">
                  <c:v>2.7219295924706566E-2</c:v>
                </c:pt>
                <c:pt idx="1142">
                  <c:v>2.7212161205538137E-2</c:v>
                </c:pt>
                <c:pt idx="1143">
                  <c:v>2.7205431839747048E-2</c:v>
                </c:pt>
                <c:pt idx="1144">
                  <c:v>2.7197639697110317E-2</c:v>
                </c:pt>
                <c:pt idx="1145">
                  <c:v>2.7190252908180022E-2</c:v>
                </c:pt>
                <c:pt idx="1146">
                  <c:v>2.7182782096328142E-2</c:v>
                </c:pt>
                <c:pt idx="1147">
                  <c:v>2.7175227261724142E-2</c:v>
                </c:pt>
                <c:pt idx="1148">
                  <c:v>2.716621501970351E-2</c:v>
                </c:pt>
                <c:pt idx="1149">
                  <c:v>2.7158511862915256E-2</c:v>
                </c:pt>
                <c:pt idx="1150">
                  <c:v>2.7150724702100004E-2</c:v>
                </c:pt>
                <c:pt idx="1151">
                  <c:v>2.7142853537419853E-2</c:v>
                </c:pt>
                <c:pt idx="1152">
                  <c:v>2.7134898369034193E-2</c:v>
                </c:pt>
                <c:pt idx="1153">
                  <c:v>2.7128133786090049E-2</c:v>
                </c:pt>
                <c:pt idx="1154">
                  <c:v>2.7119990797145364E-2</c:v>
                </c:pt>
                <c:pt idx="1155">
                  <c:v>2.7111763786877918E-2</c:v>
                </c:pt>
                <c:pt idx="1156">
                  <c:v>2.710345275547436E-2</c:v>
                </c:pt>
                <c:pt idx="1157">
                  <c:v>2.7093862477361268E-2</c:v>
                </c:pt>
                <c:pt idx="1158">
                  <c:v>2.7085403290265358E-2</c:v>
                </c:pt>
                <c:pt idx="1159">
                  <c:v>2.7076860100655319E-2</c:v>
                </c:pt>
                <c:pt idx="1160">
                  <c:v>2.7068232908704047E-2</c:v>
                </c:pt>
                <c:pt idx="1161">
                  <c:v>2.7059521714592548E-2</c:v>
                </c:pt>
                <c:pt idx="1162">
                  <c:v>2.7051822133900207E-2</c:v>
                </c:pt>
                <c:pt idx="1163">
                  <c:v>2.7042922959939604E-2</c:v>
                </c:pt>
                <c:pt idx="1164">
                  <c:v>2.7033939766404873E-2</c:v>
                </c:pt>
                <c:pt idx="1165">
                  <c:v>2.7023226740146566E-2</c:v>
                </c:pt>
                <c:pt idx="1166">
                  <c:v>2.7014070183746068E-2</c:v>
                </c:pt>
                <c:pt idx="1167">
                  <c:v>2.7004829614385925E-2</c:v>
                </c:pt>
                <c:pt idx="1168">
                  <c:v>2.6995505032273819E-2</c:v>
                </c:pt>
                <c:pt idx="1169">
                  <c:v>2.6986096437609831E-2</c:v>
                </c:pt>
                <c:pt idx="1170">
                  <c:v>2.6975356846621213E-2</c:v>
                </c:pt>
                <c:pt idx="1171">
                  <c:v>2.6965807051024682E-2</c:v>
                </c:pt>
                <c:pt idx="1172">
                  <c:v>2.695617326724262E-2</c:v>
                </c:pt>
                <c:pt idx="1173">
                  <c:v>2.6946455495454481E-2</c:v>
                </c:pt>
                <c:pt idx="1174">
                  <c:v>2.6936939563248091E-2</c:v>
                </c:pt>
                <c:pt idx="1175">
                  <c:v>2.6927880617838781E-2</c:v>
                </c:pt>
                <c:pt idx="1176">
                  <c:v>2.6917883941240672E-2</c:v>
                </c:pt>
                <c:pt idx="1177">
                  <c:v>2.690806635955021E-2</c:v>
                </c:pt>
                <c:pt idx="1178">
                  <c:v>2.6897638555753063E-2</c:v>
                </c:pt>
                <c:pt idx="1179">
                  <c:v>2.6887639448147278E-2</c:v>
                </c:pt>
                <c:pt idx="1180">
                  <c:v>2.6877057128702024E-2</c:v>
                </c:pt>
                <c:pt idx="1181">
                  <c:v>2.6866640400156593E-2</c:v>
                </c:pt>
                <c:pt idx="1182">
                  <c:v>2.6856368961327266E-2</c:v>
                </c:pt>
                <c:pt idx="1183">
                  <c:v>2.6845554914165619E-2</c:v>
                </c:pt>
                <c:pt idx="1184">
                  <c:v>2.6834886157188625E-2</c:v>
                </c:pt>
                <c:pt idx="1185">
                  <c:v>2.6824133391205526E-2</c:v>
                </c:pt>
                <c:pt idx="1186">
                  <c:v>2.6813296616446797E-2</c:v>
                </c:pt>
                <c:pt idx="1187">
                  <c:v>2.6801786265039294E-2</c:v>
                </c:pt>
                <c:pt idx="1188">
                  <c:v>2.6791393568543244E-2</c:v>
                </c:pt>
                <c:pt idx="1189">
                  <c:v>2.6780364269957807E-2</c:v>
                </c:pt>
                <c:pt idx="1190">
                  <c:v>2.676931125398116E-2</c:v>
                </c:pt>
                <c:pt idx="1191">
                  <c:v>2.6758255540315738E-2</c:v>
                </c:pt>
                <c:pt idx="1192">
                  <c:v>2.6747211001916828E-2</c:v>
                </c:pt>
                <c:pt idx="1193">
                  <c:v>2.6736178920437649E-2</c:v>
                </c:pt>
                <c:pt idx="1194">
                  <c:v>2.6725159295842744E-2</c:v>
                </c:pt>
                <c:pt idx="1195">
                  <c:v>2.6714343867679485E-2</c:v>
                </c:pt>
                <c:pt idx="1196">
                  <c:v>2.6703157417146198E-2</c:v>
                </c:pt>
                <c:pt idx="1197">
                  <c:v>2.6692175162978705E-2</c:v>
                </c:pt>
                <c:pt idx="1198">
                  <c:v>2.6681205365548591E-2</c:v>
                </c:pt>
                <c:pt idx="1199">
                  <c:v>2.6670248024817864E-2</c:v>
                </c:pt>
                <c:pt idx="1200">
                  <c:v>2.6659303140756131E-2</c:v>
                </c:pt>
                <c:pt idx="1201">
                  <c:v>2.6648370713325403E-2</c:v>
                </c:pt>
                <c:pt idx="1202">
                  <c:v>2.6637450742487689E-2</c:v>
                </c:pt>
                <c:pt idx="1203">
                  <c:v>2.6626543228210064E-2</c:v>
                </c:pt>
                <c:pt idx="1204">
                  <c:v>2.6615648170454538E-2</c:v>
                </c:pt>
                <c:pt idx="1205">
                  <c:v>2.6604765569188185E-2</c:v>
                </c:pt>
                <c:pt idx="1206">
                  <c:v>2.6593895424375548E-2</c:v>
                </c:pt>
                <c:pt idx="1207">
                  <c:v>2.6583037735978636E-2</c:v>
                </c:pt>
                <c:pt idx="1208">
                  <c:v>2.6572192503961992E-2</c:v>
                </c:pt>
                <c:pt idx="1209">
                  <c:v>2.6560780665980204E-2</c:v>
                </c:pt>
                <c:pt idx="1210">
                  <c:v>2.655053940893274E-2</c:v>
                </c:pt>
                <c:pt idx="1211">
                  <c:v>2.6539731545849217E-2</c:v>
                </c:pt>
                <c:pt idx="1212">
                  <c:v>2.6528936139004131E-2</c:v>
                </c:pt>
                <c:pt idx="1213">
                  <c:v>2.6518153188364556E-2</c:v>
                </c:pt>
                <c:pt idx="1214">
                  <c:v>2.6507382693895035E-2</c:v>
                </c:pt>
                <c:pt idx="1215">
                  <c:v>2.6496624655557577E-2</c:v>
                </c:pt>
                <c:pt idx="1216">
                  <c:v>2.648587907332179E-2</c:v>
                </c:pt>
                <c:pt idx="1217">
                  <c:v>2.6473419743254359E-2</c:v>
                </c:pt>
                <c:pt idx="1218">
                  <c:v>2.6462700739273561E-2</c:v>
                </c:pt>
                <c:pt idx="1219">
                  <c:v>2.6451994190069505E-2</c:v>
                </c:pt>
                <c:pt idx="1220">
                  <c:v>2.6441300095605594E-2</c:v>
                </c:pt>
                <c:pt idx="1221">
                  <c:v>2.6430618455847835E-2</c:v>
                </c:pt>
                <c:pt idx="1222">
                  <c:v>2.641936590880007E-2</c:v>
                </c:pt>
                <c:pt idx="1223">
                  <c:v>2.6408708821092718E-2</c:v>
                </c:pt>
                <c:pt idx="1224">
                  <c:v>2.6398064184366288E-2</c:v>
                </c:pt>
                <c:pt idx="1225">
                  <c:v>2.6387431998597624E-2</c:v>
                </c:pt>
                <c:pt idx="1226">
                  <c:v>2.6377397076503658E-2</c:v>
                </c:pt>
                <c:pt idx="1227">
                  <c:v>2.6366790164287404E-2</c:v>
                </c:pt>
                <c:pt idx="1228">
                  <c:v>2.6356390936005253E-2</c:v>
                </c:pt>
                <c:pt idx="1229">
                  <c:v>2.6345613703238714E-2</c:v>
                </c:pt>
                <c:pt idx="1230">
                  <c:v>2.6335044154335692E-2</c:v>
                </c:pt>
                <c:pt idx="1231">
                  <c:v>2.6324682672532428E-2</c:v>
                </c:pt>
                <c:pt idx="1232">
                  <c:v>2.6307726706841228E-2</c:v>
                </c:pt>
                <c:pt idx="1233">
                  <c:v>2.6297201505766497E-2</c:v>
                </c:pt>
                <c:pt idx="1234">
                  <c:v>2.6286688757747277E-2</c:v>
                </c:pt>
                <c:pt idx="1235">
                  <c:v>2.6276384657921811E-2</c:v>
                </c:pt>
                <c:pt idx="1236">
                  <c:v>2.6265896951425047E-2</c:v>
                </c:pt>
                <c:pt idx="1237">
                  <c:v>2.6255421699080184E-2</c:v>
                </c:pt>
                <c:pt idx="1238">
                  <c:v>2.6244958900855851E-2</c:v>
                </c:pt>
                <c:pt idx="1239">
                  <c:v>2.623431181237083E-2</c:v>
                </c:pt>
                <c:pt idx="1240">
                  <c:v>2.6223873782012002E-2</c:v>
                </c:pt>
                <c:pt idx="1241">
                  <c:v>2.6213448204489863E-2</c:v>
                </c:pt>
                <c:pt idx="1242">
                  <c:v>2.6203035079763886E-2</c:v>
                </c:pt>
                <c:pt idx="1243">
                  <c:v>2.6192831720370898E-2</c:v>
                </c:pt>
                <c:pt idx="1244">
                  <c:v>2.6182443646166478E-2</c:v>
                </c:pt>
                <c:pt idx="1245">
                  <c:v>2.6172068025855134E-2</c:v>
                </c:pt>
                <c:pt idx="1246">
                  <c:v>2.6161704859397651E-2</c:v>
                </c:pt>
                <c:pt idx="1247">
                  <c:v>2.6151354146765275E-2</c:v>
                </c:pt>
                <c:pt idx="1248">
                  <c:v>2.6141015887924016E-2</c:v>
                </c:pt>
                <c:pt idx="1249">
                  <c:v>2.613069008283727E-2</c:v>
                </c:pt>
                <c:pt idx="1250">
                  <c:v>2.6120376731478896E-2</c:v>
                </c:pt>
                <c:pt idx="1251">
                  <c:v>2.6110075833809674E-2</c:v>
                </c:pt>
                <c:pt idx="1252">
                  <c:v>2.60995887294934E-2</c:v>
                </c:pt>
                <c:pt idx="1253">
                  <c:v>2.6089312583463958E-2</c:v>
                </c:pt>
                <c:pt idx="1254">
                  <c:v>2.6079048889857868E-2</c:v>
                </c:pt>
                <c:pt idx="1255">
                  <c:v>2.606879764864271E-2</c:v>
                </c:pt>
                <c:pt idx="1256">
                  <c:v>2.6058758149718548E-2</c:v>
                </c:pt>
                <c:pt idx="1257">
                  <c:v>2.6048531973522818E-2</c:v>
                </c:pt>
                <c:pt idx="1258">
                  <c:v>2.6038318250786174E-2</c:v>
                </c:pt>
                <c:pt idx="1259">
                  <c:v>2.602811698149032E-2</c:v>
                </c:pt>
                <c:pt idx="1260">
                  <c:v>2.6017928165593424E-2</c:v>
                </c:pt>
                <c:pt idx="1261">
                  <c:v>2.6007551699727016E-2</c:v>
                </c:pt>
                <c:pt idx="1262">
                  <c:v>2.5997387624343376E-2</c:v>
                </c:pt>
                <c:pt idx="1263">
                  <c:v>2.5987236001104828E-2</c:v>
                </c:pt>
                <c:pt idx="1264">
                  <c:v>2.5977899405606495E-2</c:v>
                </c:pt>
                <c:pt idx="1265">
                  <c:v>2.5967170885976949E-2</c:v>
                </c:pt>
                <c:pt idx="1266">
                  <c:v>2.5957056789801893E-2</c:v>
                </c:pt>
                <c:pt idx="1267">
                  <c:v>2.5946955146806189E-2</c:v>
                </c:pt>
                <c:pt idx="1268">
                  <c:v>2.5936865956955844E-2</c:v>
                </c:pt>
                <c:pt idx="1269">
                  <c:v>2.5926789220211643E-2</c:v>
                </c:pt>
                <c:pt idx="1270">
                  <c:v>2.5916724936550058E-2</c:v>
                </c:pt>
                <c:pt idx="1271">
                  <c:v>2.5906673105937101E-2</c:v>
                </c:pt>
                <c:pt idx="1272">
                  <c:v>2.5896633728338787E-2</c:v>
                </c:pt>
                <c:pt idx="1273">
                  <c:v>2.588660680372374E-2</c:v>
                </c:pt>
                <c:pt idx="1274">
                  <c:v>2.587618765013857E-2</c:v>
                </c:pt>
                <c:pt idx="1275">
                  <c:v>2.5866185268992311E-2</c:v>
                </c:pt>
                <c:pt idx="1276">
                  <c:v>2.5856195338432822E-2</c:v>
                </c:pt>
                <c:pt idx="1277">
                  <c:v>2.5846217858426567E-2</c:v>
                </c:pt>
                <c:pt idx="1278">
                  <c:v>2.5836658974312549E-2</c:v>
                </c:pt>
                <c:pt idx="1279">
                  <c:v>2.5826706766938285E-2</c:v>
                </c:pt>
                <c:pt idx="1280">
                  <c:v>2.581676701233029E-2</c:v>
                </c:pt>
                <c:pt idx="1281">
                  <c:v>2.580683971045197E-2</c:v>
                </c:pt>
                <c:pt idx="1282">
                  <c:v>2.5796924861274564E-2</c:v>
                </c:pt>
                <c:pt idx="1283">
                  <c:v>2.5786818437659585E-2</c:v>
                </c:pt>
                <c:pt idx="1284">
                  <c:v>2.577692830219273E-2</c:v>
                </c:pt>
                <c:pt idx="1285">
                  <c:v>2.5767050618190179E-2</c:v>
                </c:pt>
                <c:pt idx="1286">
                  <c:v>2.5757185385616815E-2</c:v>
                </c:pt>
                <c:pt idx="1287">
                  <c:v>2.5747537404787496E-2</c:v>
                </c:pt>
                <c:pt idx="1288">
                  <c:v>2.5737697271151511E-2</c:v>
                </c:pt>
                <c:pt idx="1289">
                  <c:v>2.5727869589996833E-2</c:v>
                </c:pt>
                <c:pt idx="1290">
                  <c:v>2.5718054361297316E-2</c:v>
                </c:pt>
                <c:pt idx="1291">
                  <c:v>2.5708045993193578E-2</c:v>
                </c:pt>
                <c:pt idx="1292">
                  <c:v>2.5698255468587471E-2</c:v>
                </c:pt>
                <c:pt idx="1293">
                  <c:v>2.5688477395199825E-2</c:v>
                </c:pt>
                <c:pt idx="1294">
                  <c:v>2.5678711773003626E-2</c:v>
                </c:pt>
                <c:pt idx="1295">
                  <c:v>2.5668958601969161E-2</c:v>
                </c:pt>
                <c:pt idx="1296">
                  <c:v>2.5659424488791886E-2</c:v>
                </c:pt>
                <c:pt idx="1297">
                  <c:v>2.5649696426373908E-2</c:v>
                </c:pt>
                <c:pt idx="1298">
                  <c:v>2.5639980816160108E-2</c:v>
                </c:pt>
                <c:pt idx="1299">
                  <c:v>2.5630277658113883E-2</c:v>
                </c:pt>
                <c:pt idx="1300">
                  <c:v>2.5620586952211706E-2</c:v>
                </c:pt>
                <c:pt idx="1301">
                  <c:v>2.5610908698419591E-2</c:v>
                </c:pt>
                <c:pt idx="1302">
                  <c:v>2.5601242896708776E-2</c:v>
                </c:pt>
                <c:pt idx="1303">
                  <c:v>2.5591589547045275E-2</c:v>
                </c:pt>
                <c:pt idx="1304">
                  <c:v>2.5581740360049787E-2</c:v>
                </c:pt>
                <c:pt idx="1305">
                  <c:v>2.5572111698998201E-2</c:v>
                </c:pt>
                <c:pt idx="1306">
                  <c:v>2.5562495488786863E-2</c:v>
                </c:pt>
                <c:pt idx="1307">
                  <c:v>2.5552891729377952E-2</c:v>
                </c:pt>
                <c:pt idx="1308">
                  <c:v>2.554330042074715E-2</c:v>
                </c:pt>
                <c:pt idx="1309">
                  <c:v>2.553393094040296E-2</c:v>
                </c:pt>
                <c:pt idx="1310">
                  <c:v>2.5524364754234051E-2</c:v>
                </c:pt>
                <c:pt idx="1311">
                  <c:v>2.5514811019871936E-2</c:v>
                </c:pt>
                <c:pt idx="1312">
                  <c:v>2.5505269737285237E-2</c:v>
                </c:pt>
                <c:pt idx="1313">
                  <c:v>2.5495530638216635E-2</c:v>
                </c:pt>
                <c:pt idx="1314">
                  <c:v>2.5486014033630454E-2</c:v>
                </c:pt>
                <c:pt idx="1315">
                  <c:v>2.5476509879617065E-2</c:v>
                </c:pt>
                <c:pt idx="1316">
                  <c:v>2.5467018176146754E-2</c:v>
                </c:pt>
                <c:pt idx="1317">
                  <c:v>2.5457750099934624E-2</c:v>
                </c:pt>
                <c:pt idx="1318">
                  <c:v>2.544828352737297E-2</c:v>
                </c:pt>
                <c:pt idx="1319">
                  <c:v>2.5438829406374971E-2</c:v>
                </c:pt>
                <c:pt idx="1320">
                  <c:v>2.5429387736911863E-2</c:v>
                </c:pt>
                <c:pt idx="1321">
                  <c:v>2.5419036873724571E-2</c:v>
                </c:pt>
                <c:pt idx="1322">
                  <c:v>2.5409622355363513E-2</c:v>
                </c:pt>
                <c:pt idx="1323">
                  <c:v>2.5400220290655012E-2</c:v>
                </c:pt>
                <c:pt idx="1324">
                  <c:v>2.5390830679567135E-2</c:v>
                </c:pt>
                <c:pt idx="1325">
                  <c:v>2.5381453522070413E-2</c:v>
                </c:pt>
                <c:pt idx="1326">
                  <c:v>2.537102221805242E-2</c:v>
                </c:pt>
                <c:pt idx="1327">
                  <c:v>2.5361668767540566E-2</c:v>
                </c:pt>
                <c:pt idx="1328">
                  <c:v>2.5352327765019601E-2</c:v>
                </c:pt>
                <c:pt idx="1329">
                  <c:v>2.5342999210460584E-2</c:v>
                </c:pt>
                <c:pt idx="1330">
                  <c:v>2.533475453733176E-2</c:v>
                </c:pt>
                <c:pt idx="1331">
                  <c:v>2.5325452100711493E-2</c:v>
                </c:pt>
                <c:pt idx="1332">
                  <c:v>2.5316376994371503E-2</c:v>
                </c:pt>
                <c:pt idx="1333">
                  <c:v>2.5306884587551849E-2</c:v>
                </c:pt>
                <c:pt idx="1334">
                  <c:v>2.529697359719929E-2</c:v>
                </c:pt>
                <c:pt idx="1335">
                  <c:v>2.528772022713207E-2</c:v>
                </c:pt>
                <c:pt idx="1336">
                  <c:v>2.5278479307027091E-2</c:v>
                </c:pt>
                <c:pt idx="1337">
                  <c:v>2.5269250836862749E-2</c:v>
                </c:pt>
                <c:pt idx="1338">
                  <c:v>2.5260034816601218E-2</c:v>
                </c:pt>
                <c:pt idx="1339">
                  <c:v>2.5251480926440899E-2</c:v>
                </c:pt>
                <c:pt idx="1340">
                  <c:v>2.5242290569026885E-2</c:v>
                </c:pt>
                <c:pt idx="1341">
                  <c:v>2.5233112664700557E-2</c:v>
                </c:pt>
                <c:pt idx="1342">
                  <c:v>2.5223947213434902E-2</c:v>
                </c:pt>
                <c:pt idx="1343">
                  <c:v>2.5214141462941542E-2</c:v>
                </c:pt>
                <c:pt idx="1344">
                  <c:v>2.5205000141540368E-2</c:v>
                </c:pt>
                <c:pt idx="1345">
                  <c:v>2.5195871269850199E-2</c:v>
                </c:pt>
                <c:pt idx="1346">
                  <c:v>2.5186754847841313E-2</c:v>
                </c:pt>
                <c:pt idx="1347">
                  <c:v>2.5177650875492102E-2</c:v>
                </c:pt>
                <c:pt idx="1348">
                  <c:v>2.5169216018336923E-2</c:v>
                </c:pt>
                <c:pt idx="1349">
                  <c:v>2.5160137737616731E-2</c:v>
                </c:pt>
                <c:pt idx="1350">
                  <c:v>2.5151071909709152E-2</c:v>
                </c:pt>
                <c:pt idx="1351">
                  <c:v>2.5142238289870895E-2</c:v>
                </c:pt>
                <c:pt idx="1352">
                  <c:v>2.5132977612213975E-2</c:v>
                </c:pt>
                <c:pt idx="1353">
                  <c:v>2.5123949142564973E-2</c:v>
                </c:pt>
                <c:pt idx="1354">
                  <c:v>2.5114933125603336E-2</c:v>
                </c:pt>
                <c:pt idx="1355">
                  <c:v>2.5105929561304509E-2</c:v>
                </c:pt>
                <c:pt idx="1356">
                  <c:v>2.5096275354239271E-2</c:v>
                </c:pt>
                <c:pt idx="1357">
                  <c:v>2.5087295876911796E-2</c:v>
                </c:pt>
                <c:pt idx="1358">
                  <c:v>2.5078328848941421E-2</c:v>
                </c:pt>
                <c:pt idx="1359">
                  <c:v>2.5069374270290323E-2</c:v>
                </c:pt>
                <c:pt idx="1360">
                  <c:v>2.5060432140936895E-2</c:v>
                </c:pt>
                <c:pt idx="1361">
                  <c:v>2.5052169679679385E-2</c:v>
                </c:pt>
                <c:pt idx="1362">
                  <c:v>2.5043253283160618E-2</c:v>
                </c:pt>
                <c:pt idx="1363">
                  <c:v>2.5034349339054154E-2</c:v>
                </c:pt>
                <c:pt idx="1364">
                  <c:v>2.5025457847340345E-2</c:v>
                </c:pt>
                <c:pt idx="1365">
                  <c:v>2.5015908232654094E-2</c:v>
                </c:pt>
                <c:pt idx="1366">
                  <c:v>2.5007040798503133E-2</c:v>
                </c:pt>
                <c:pt idx="1367">
                  <c:v>2.4998185813458029E-2</c:v>
                </c:pt>
                <c:pt idx="1368">
                  <c:v>2.4989343277489067E-2</c:v>
                </c:pt>
                <c:pt idx="1369">
                  <c:v>2.4980513190574632E-2</c:v>
                </c:pt>
                <c:pt idx="1370">
                  <c:v>2.4972370395549625E-2</c:v>
                </c:pt>
                <c:pt idx="1371">
                  <c:v>2.4963566069722342E-2</c:v>
                </c:pt>
                <c:pt idx="1372">
                  <c:v>2.4954774196044572E-2</c:v>
                </c:pt>
                <c:pt idx="1373">
                  <c:v>2.4945994774489302E-2</c:v>
                </c:pt>
                <c:pt idx="1374">
                  <c:v>2.4937227805022145E-2</c:v>
                </c:pt>
                <c:pt idx="1375">
                  <c:v>2.4928473287621E-2</c:v>
                </c:pt>
                <c:pt idx="1376">
                  <c:v>2.4919731222251482E-2</c:v>
                </c:pt>
                <c:pt idx="1377">
                  <c:v>2.4911001608884122E-2</c:v>
                </c:pt>
                <c:pt idx="1378">
                  <c:v>2.4901148246222193E-2</c:v>
                </c:pt>
                <c:pt idx="1379">
                  <c:v>2.4892442056592332E-2</c:v>
                </c:pt>
                <c:pt idx="1380">
                  <c:v>2.4883748313613206E-2</c:v>
                </c:pt>
                <c:pt idx="1381">
                  <c:v>2.4875067017255868E-2</c:v>
                </c:pt>
                <c:pt idx="1382">
                  <c:v>2.4867540321065362E-2</c:v>
                </c:pt>
                <c:pt idx="1383">
                  <c:v>2.4859114267321698E-2</c:v>
                </c:pt>
                <c:pt idx="1384">
                  <c:v>2.4850242968931773E-2</c:v>
                </c:pt>
                <c:pt idx="1385">
                  <c:v>2.484161297053052E-2</c:v>
                </c:pt>
                <c:pt idx="1386">
                  <c:v>2.4832306391729397E-2</c:v>
                </c:pt>
                <c:pt idx="1387">
                  <c:v>2.4823700383147112E-2</c:v>
                </c:pt>
                <c:pt idx="1388">
                  <c:v>2.4815106823100657E-2</c:v>
                </c:pt>
                <c:pt idx="1389">
                  <c:v>2.4806525711576526E-2</c:v>
                </c:pt>
                <c:pt idx="1390">
                  <c:v>2.4797957048542301E-2</c:v>
                </c:pt>
                <c:pt idx="1391">
                  <c:v>2.4790094465662486E-2</c:v>
                </c:pt>
                <c:pt idx="1392">
                  <c:v>2.4781551628835118E-2</c:v>
                </c:pt>
                <c:pt idx="1393">
                  <c:v>2.4773021243543275E-2</c:v>
                </c:pt>
                <c:pt idx="1394">
                  <c:v>2.47645033097624E-2</c:v>
                </c:pt>
                <c:pt idx="1395">
                  <c:v>2.4755300459817442E-2</c:v>
                </c:pt>
                <c:pt idx="1396">
                  <c:v>2.4746806487182343E-2</c:v>
                </c:pt>
                <c:pt idx="1397">
                  <c:v>2.4738324962853442E-2</c:v>
                </c:pt>
                <c:pt idx="1398">
                  <c:v>2.4729855886806429E-2</c:v>
                </c:pt>
                <c:pt idx="1399">
                  <c:v>2.472139925901699E-2</c:v>
                </c:pt>
                <c:pt idx="1400">
                  <c:v>2.4713657187152151E-2</c:v>
                </c:pt>
                <c:pt idx="1401">
                  <c:v>2.4705226413130214E-2</c:v>
                </c:pt>
                <c:pt idx="1402">
                  <c:v>2.4696808090390841E-2</c:v>
                </c:pt>
                <c:pt idx="1403">
                  <c:v>2.4688637297814092E-2</c:v>
                </c:pt>
                <c:pt idx="1404">
                  <c:v>2.4680008798634537E-2</c:v>
                </c:pt>
                <c:pt idx="1405">
                  <c:v>2.4671627829563572E-2</c:v>
                </c:pt>
                <c:pt idx="1406">
                  <c:v>2.4663259311662196E-2</c:v>
                </c:pt>
                <c:pt idx="1407">
                  <c:v>2.4654903244898486E-2</c:v>
                </c:pt>
                <c:pt idx="1408">
                  <c:v>2.4645849776174938E-2</c:v>
                </c:pt>
                <c:pt idx="1409">
                  <c:v>2.4637517629532112E-2</c:v>
                </c:pt>
                <c:pt idx="1410">
                  <c:v>2.4629197930860491E-2</c:v>
                </c:pt>
                <c:pt idx="1411">
                  <c:v>2.4620890680138473E-2</c:v>
                </c:pt>
                <c:pt idx="1412">
                  <c:v>2.461259587733633E-2</c:v>
                </c:pt>
                <c:pt idx="1413">
                  <c:v>2.4605028316664803E-2</c:v>
                </c:pt>
                <c:pt idx="1414">
                  <c:v>2.4596759407088654E-2</c:v>
                </c:pt>
                <c:pt idx="1415">
                  <c:v>2.4588502948424219E-2</c:v>
                </c:pt>
                <c:pt idx="1416">
                  <c:v>2.4580258940651856E-2</c:v>
                </c:pt>
                <c:pt idx="1417">
                  <c:v>2.4571308581283646E-2</c:v>
                </c:pt>
                <c:pt idx="1418">
                  <c:v>2.4563088465484793E-2</c:v>
                </c:pt>
                <c:pt idx="1419">
                  <c:v>2.4554880797435619E-2</c:v>
                </c:pt>
                <c:pt idx="1420">
                  <c:v>2.4546685577103711E-2</c:v>
                </c:pt>
                <c:pt idx="1421">
                  <c:v>2.4538502804470157E-2</c:v>
                </c:pt>
                <c:pt idx="1422">
                  <c:v>2.4531056361085959E-2</c:v>
                </c:pt>
                <c:pt idx="1423">
                  <c:v>2.4522899508747607E-2</c:v>
                </c:pt>
                <c:pt idx="1424">
                  <c:v>2.4514755107075376E-2</c:v>
                </c:pt>
                <c:pt idx="1425">
                  <c:v>2.4506623156042254E-2</c:v>
                </c:pt>
                <c:pt idx="1426">
                  <c:v>2.4498503655621218E-2</c:v>
                </c:pt>
                <c:pt idx="1427">
                  <c:v>2.4490396605782803E-2</c:v>
                </c:pt>
                <c:pt idx="1428">
                  <c:v>2.4482302006499989E-2</c:v>
                </c:pt>
                <c:pt idx="1429">
                  <c:v>2.4474219857748222E-2</c:v>
                </c:pt>
                <c:pt idx="1430">
                  <c:v>2.4464930102857899E-2</c:v>
                </c:pt>
                <c:pt idx="1431">
                  <c:v>2.4456871106827149E-2</c:v>
                </c:pt>
                <c:pt idx="1432">
                  <c:v>2.4448824556199598E-2</c:v>
                </c:pt>
                <c:pt idx="1433">
                  <c:v>2.4440790450954986E-2</c:v>
                </c:pt>
                <c:pt idx="1434">
                  <c:v>2.4433259489143176E-2</c:v>
                </c:pt>
                <c:pt idx="1435">
                  <c:v>2.442598842483246E-2</c:v>
                </c:pt>
                <c:pt idx="1436">
                  <c:v>2.441799342902683E-2</c:v>
                </c:pt>
                <c:pt idx="1437">
                  <c:v>2.4410010883533666E-2</c:v>
                </c:pt>
                <c:pt idx="1438">
                  <c:v>2.4402040788328406E-2</c:v>
                </c:pt>
                <c:pt idx="1439">
                  <c:v>2.4393341424567321E-2</c:v>
                </c:pt>
                <c:pt idx="1440">
                  <c:v>2.4385395153428857E-2</c:v>
                </c:pt>
                <c:pt idx="1441">
                  <c:v>2.4377461329491666E-2</c:v>
                </c:pt>
                <c:pt idx="1442">
                  <c:v>2.4369539952731428E-2</c:v>
                </c:pt>
                <c:pt idx="1443">
                  <c:v>2.4362377065643214E-2</c:v>
                </c:pt>
                <c:pt idx="1444">
                  <c:v>2.4354481671590694E-2</c:v>
                </c:pt>
                <c:pt idx="1445">
                  <c:v>2.4346598727639425E-2</c:v>
                </c:pt>
                <c:pt idx="1446">
                  <c:v>2.433872823375257E-2</c:v>
                </c:pt>
                <c:pt idx="1447">
                  <c:v>2.4330119845473917E-2</c:v>
                </c:pt>
                <c:pt idx="1448">
                  <c:v>2.4322274531834186E-2</c:v>
                </c:pt>
                <c:pt idx="1449">
                  <c:v>2.4314445189079992E-2</c:v>
                </c:pt>
                <c:pt idx="1450">
                  <c:v>2.4306634059651167E-2</c:v>
                </c:pt>
                <c:pt idx="1451">
                  <c:v>2.4298843377250745E-2</c:v>
                </c:pt>
                <c:pt idx="1452">
                  <c:v>2.4291839402580798E-2</c:v>
                </c:pt>
                <c:pt idx="1453">
                  <c:v>2.4284095881497696E-2</c:v>
                </c:pt>
                <c:pt idx="1454">
                  <c:v>2.427637442268334E-2</c:v>
                </c:pt>
                <c:pt idx="1455">
                  <c:v>2.4268933368353555E-2</c:v>
                </c:pt>
                <c:pt idx="1456">
                  <c:v>2.4260997691669301E-2</c:v>
                </c:pt>
                <c:pt idx="1457">
                  <c:v>2.4253342419378748E-2</c:v>
                </c:pt>
                <c:pt idx="1458">
                  <c:v>2.4245709209172746E-2</c:v>
                </c:pt>
                <c:pt idx="1459">
                  <c:v>2.4238098061004631E-2</c:v>
                </c:pt>
                <c:pt idx="1460">
                  <c:v>2.4229718591046723E-2</c:v>
                </c:pt>
                <c:pt idx="1461">
                  <c:v>2.4222148345285393E-2</c:v>
                </c:pt>
                <c:pt idx="1462">
                  <c:v>2.4214600156577358E-2</c:v>
                </c:pt>
                <c:pt idx="1463">
                  <c:v>2.4207074024884794E-2</c:v>
                </c:pt>
                <c:pt idx="1464">
                  <c:v>2.4199569950167182E-2</c:v>
                </c:pt>
                <c:pt idx="1465">
                  <c:v>2.4192894472271756E-2</c:v>
                </c:pt>
                <c:pt idx="1466">
                  <c:v>2.4185437757106493E-2</c:v>
                </c:pt>
                <c:pt idx="1467">
                  <c:v>2.4178003103620543E-2</c:v>
                </c:pt>
                <c:pt idx="1468">
                  <c:v>2.4170590511769709E-2</c:v>
                </c:pt>
                <c:pt idx="1469">
                  <c:v>2.416238042976615E-2</c:v>
                </c:pt>
                <c:pt idx="1470">
                  <c:v>2.4155008696041851E-2</c:v>
                </c:pt>
                <c:pt idx="1471">
                  <c:v>2.4147659019006139E-2</c:v>
                </c:pt>
                <c:pt idx="1472">
                  <c:v>2.4140331398626591E-2</c:v>
                </c:pt>
                <c:pt idx="1473">
                  <c:v>2.4133025834854587E-2</c:v>
                </c:pt>
                <c:pt idx="1474">
                  <c:v>2.4126578252509245E-2</c:v>
                </c:pt>
                <c:pt idx="1475">
                  <c:v>2.4119320090863938E-2</c:v>
                </c:pt>
                <c:pt idx="1476">
                  <c:v>2.4112083990504993E-2</c:v>
                </c:pt>
                <c:pt idx="1477">
                  <c:v>2.4103558965321292E-2</c:v>
                </c:pt>
                <c:pt idx="1478">
                  <c:v>2.4096369037442424E-2</c:v>
                </c:pt>
                <c:pt idx="1479">
                  <c:v>2.4089201169125232E-2</c:v>
                </c:pt>
                <c:pt idx="1480">
                  <c:v>2.4082055360316532E-2</c:v>
                </c:pt>
                <c:pt idx="1481">
                  <c:v>2.4074931610983397E-2</c:v>
                </c:pt>
                <c:pt idx="1482">
                  <c:v>2.4066967429999041E-2</c:v>
                </c:pt>
                <c:pt idx="1483">
                  <c:v>2.4059884472162243E-2</c:v>
                </c:pt>
                <c:pt idx="1484">
                  <c:v>2.4052823568910461E-2</c:v>
                </c:pt>
                <c:pt idx="1485">
                  <c:v>2.4045784720215749E-2</c:v>
                </c:pt>
                <c:pt idx="1486">
                  <c:v>2.4038767926038981E-2</c:v>
                </c:pt>
                <c:pt idx="1487">
                  <c:v>2.403265236160846E-2</c:v>
                </c:pt>
                <c:pt idx="1488">
                  <c:v>2.402597744184155E-2</c:v>
                </c:pt>
                <c:pt idx="1489">
                  <c:v>2.4018735752413811E-2</c:v>
                </c:pt>
                <c:pt idx="1490">
                  <c:v>2.401181053649417E-2</c:v>
                </c:pt>
                <c:pt idx="1491">
                  <c:v>2.4005205155780047E-2</c:v>
                </c:pt>
                <c:pt idx="1492">
                  <c:v>2.3998026281817769E-2</c:v>
                </c:pt>
                <c:pt idx="1493">
                  <c:v>2.3991167242977431E-2</c:v>
                </c:pt>
                <c:pt idx="1494">
                  <c:v>2.3984631415146153E-2</c:v>
                </c:pt>
                <c:pt idx="1495">
                  <c:v>2.3977515342102525E-2</c:v>
                </c:pt>
                <c:pt idx="1496">
                  <c:v>2.3970722479981846E-2</c:v>
                </c:pt>
                <c:pt idx="1497">
                  <c:v>2.396395167669596E-2</c:v>
                </c:pt>
                <c:pt idx="1498">
                  <c:v>2.3957202932194215E-2</c:v>
                </c:pt>
                <c:pt idx="1499">
                  <c:v>2.3950476246443683E-2</c:v>
                </c:pt>
                <c:pt idx="1500">
                  <c:v>2.3943771619406376E-2</c:v>
                </c:pt>
                <c:pt idx="1501">
                  <c:v>2.393708905104177E-2</c:v>
                </c:pt>
                <c:pt idx="1502">
                  <c:v>2.3930428541309341E-2</c:v>
                </c:pt>
                <c:pt idx="1503">
                  <c:v>2.3923790090173633E-2</c:v>
                </c:pt>
                <c:pt idx="1504">
                  <c:v>2.3917173697591589E-2</c:v>
                </c:pt>
                <c:pt idx="1505">
                  <c:v>2.3910579363530284E-2</c:v>
                </c:pt>
                <c:pt idx="1506">
                  <c:v>2.3904007087946662E-2</c:v>
                </c:pt>
                <c:pt idx="1507">
                  <c:v>2.389777281497938E-2</c:v>
                </c:pt>
                <c:pt idx="1508">
                  <c:v>2.388997817347965E-2</c:v>
                </c:pt>
                <c:pt idx="1509">
                  <c:v>2.3884422611704786E-2</c:v>
                </c:pt>
                <c:pt idx="1510">
                  <c:v>2.387793856966719E-2</c:v>
                </c:pt>
                <c:pt idx="1511">
                  <c:v>2.3871476585917324E-2</c:v>
                </c:pt>
                <c:pt idx="1512">
                  <c:v>2.3865036660422265E-2</c:v>
                </c:pt>
                <c:pt idx="1513">
                  <c:v>2.3858618793144021E-2</c:v>
                </c:pt>
                <c:pt idx="1514">
                  <c:v>2.3852222984047135E-2</c:v>
                </c:pt>
                <c:pt idx="1515">
                  <c:v>2.3845849233091083E-2</c:v>
                </c:pt>
                <c:pt idx="1516">
                  <c:v>2.3839497540240409E-2</c:v>
                </c:pt>
                <c:pt idx="1517">
                  <c:v>2.3833167905462187E-2</c:v>
                </c:pt>
                <c:pt idx="1518">
                  <c:v>2.3826860328708295E-2</c:v>
                </c:pt>
                <c:pt idx="1519">
                  <c:v>2.382057480995594E-2</c:v>
                </c:pt>
                <c:pt idx="1520">
                  <c:v>2.3814311349162065E-2</c:v>
                </c:pt>
                <c:pt idx="1521">
                  <c:v>2.3807074196734213E-2</c:v>
                </c:pt>
                <c:pt idx="1522">
                  <c:v>2.3801850601302861E-2</c:v>
                </c:pt>
                <c:pt idx="1523">
                  <c:v>2.3795653314171682E-2</c:v>
                </c:pt>
                <c:pt idx="1524">
                  <c:v>2.3789478084852086E-2</c:v>
                </c:pt>
                <c:pt idx="1525">
                  <c:v>2.378332491331115E-2</c:v>
                </c:pt>
                <c:pt idx="1526">
                  <c:v>2.3777193799515949E-2</c:v>
                </c:pt>
                <c:pt idx="1527">
                  <c:v>2.377108474342849E-2</c:v>
                </c:pt>
                <c:pt idx="1528">
                  <c:v>2.3764997745013318E-2</c:v>
                </c:pt>
                <c:pt idx="1529">
                  <c:v>2.3755134904055956E-2</c:v>
                </c:pt>
                <c:pt idx="1530">
                  <c:v>2.374910344178149E-2</c:v>
                </c:pt>
                <c:pt idx="1531">
                  <c:v>2.3743094035522931E-2</c:v>
                </c:pt>
                <c:pt idx="1532">
                  <c:v>2.3737106685243668E-2</c:v>
                </c:pt>
                <c:pt idx="1533">
                  <c:v>2.3731141390920182E-2</c:v>
                </c:pt>
                <c:pt idx="1534">
                  <c:v>2.3724154756752856E-2</c:v>
                </c:pt>
                <c:pt idx="1535">
                  <c:v>2.3718230002170715E-2</c:v>
                </c:pt>
                <c:pt idx="1536">
                  <c:v>2.3712327298869056E-2</c:v>
                </c:pt>
                <c:pt idx="1537">
                  <c:v>2.3706446646810254E-2</c:v>
                </c:pt>
                <c:pt idx="1538">
                  <c:v>2.3701645757376554E-2</c:v>
                </c:pt>
                <c:pt idx="1539">
                  <c:v>2.3695812798053051E-2</c:v>
                </c:pt>
                <c:pt idx="1540">
                  <c:v>2.3690001894444791E-2</c:v>
                </c:pt>
                <c:pt idx="1541">
                  <c:v>2.3684213046525637E-2</c:v>
                </c:pt>
                <c:pt idx="1542">
                  <c:v>2.3678446254258981E-2</c:v>
                </c:pt>
                <c:pt idx="1543">
                  <c:v>2.3671523769644542E-2</c:v>
                </c:pt>
                <c:pt idx="1544">
                  <c:v>2.3665803034601567E-2</c:v>
                </c:pt>
                <c:pt idx="1545">
                  <c:v>2.3660104353596965E-2</c:v>
                </c:pt>
                <c:pt idx="1546">
                  <c:v>2.3654427726595616E-2</c:v>
                </c:pt>
                <c:pt idx="1547">
                  <c:v>2.3649136853541756E-2</c:v>
                </c:pt>
                <c:pt idx="1548">
                  <c:v>2.3643505545299568E-2</c:v>
                </c:pt>
                <c:pt idx="1549">
                  <c:v>2.3637896292479813E-2</c:v>
                </c:pt>
                <c:pt idx="1550">
                  <c:v>2.3632309095053736E-2</c:v>
                </c:pt>
                <c:pt idx="1551">
                  <c:v>2.3626375400605675E-2</c:v>
                </c:pt>
                <c:pt idx="1552">
                  <c:v>2.3620831096997086E-2</c:v>
                </c:pt>
                <c:pt idx="1553">
                  <c:v>2.3615308847178329E-2</c:v>
                </c:pt>
                <c:pt idx="1554">
                  <c:v>2.3609808651127794E-2</c:v>
                </c:pt>
                <c:pt idx="1555">
                  <c:v>2.3604703937733059E-2</c:v>
                </c:pt>
                <c:pt idx="1556">
                  <c:v>2.3599249072015441E-2</c:v>
                </c:pt>
                <c:pt idx="1557">
                  <c:v>2.3593816261471889E-2</c:v>
                </c:pt>
                <c:pt idx="1558">
                  <c:v>2.3588405506078873E-2</c:v>
                </c:pt>
                <c:pt idx="1559">
                  <c:v>2.3583016805799793E-2</c:v>
                </c:pt>
                <c:pt idx="1560">
                  <c:v>2.3577650160605892E-2</c:v>
                </c:pt>
                <c:pt idx="1561">
                  <c:v>2.357230557046841E-2</c:v>
                </c:pt>
                <c:pt idx="1562">
                  <c:v>2.3566983035355975E-2</c:v>
                </c:pt>
                <c:pt idx="1563">
                  <c:v>2.3561682555239827E-2</c:v>
                </c:pt>
                <c:pt idx="1564">
                  <c:v>2.3556019641020647E-2</c:v>
                </c:pt>
                <c:pt idx="1565">
                  <c:v>2.3550762034413274E-2</c:v>
                </c:pt>
                <c:pt idx="1566">
                  <c:v>2.3545526481217514E-2</c:v>
                </c:pt>
                <c:pt idx="1567">
                  <c:v>2.3540312981403654E-2</c:v>
                </c:pt>
                <c:pt idx="1568">
                  <c:v>2.3535121534944674E-2</c:v>
                </c:pt>
                <c:pt idx="1569">
                  <c:v>2.353034282779962E-2</c:v>
                </c:pt>
                <c:pt idx="1570">
                  <c:v>2.352519673183134E-2</c:v>
                </c:pt>
                <c:pt idx="1571">
                  <c:v>2.3520072690618822E-2</c:v>
                </c:pt>
                <c:pt idx="1572">
                  <c:v>2.3514970704141155E-2</c:v>
                </c:pt>
                <c:pt idx="1573">
                  <c:v>2.350949510200858E-2</c:v>
                </c:pt>
                <c:pt idx="1574">
                  <c:v>2.3504435975095366E-2</c:v>
                </c:pt>
                <c:pt idx="1575">
                  <c:v>2.3499398901347928E-2</c:v>
                </c:pt>
                <c:pt idx="1576">
                  <c:v>2.3494383880728442E-2</c:v>
                </c:pt>
                <c:pt idx="1577">
                  <c:v>2.349099444835304E-2</c:v>
                </c:pt>
                <c:pt idx="1578">
                  <c:v>2.3484821933080803E-2</c:v>
                </c:pt>
                <c:pt idx="1579">
                  <c:v>2.3479874328939228E-2</c:v>
                </c:pt>
                <c:pt idx="1580">
                  <c:v>2.3474948779305047E-2</c:v>
                </c:pt>
                <c:pt idx="1581">
                  <c:v>2.3470045284152113E-2</c:v>
                </c:pt>
                <c:pt idx="1582">
                  <c:v>2.3465163843451677E-2</c:v>
                </c:pt>
                <c:pt idx="1583">
                  <c:v>2.3460304457172364E-2</c:v>
                </c:pt>
                <c:pt idx="1584">
                  <c:v>2.3455467125295868E-2</c:v>
                </c:pt>
                <c:pt idx="1585">
                  <c:v>2.3450651847788207E-2</c:v>
                </c:pt>
                <c:pt idx="1586">
                  <c:v>2.3444622939165334E-2</c:v>
                </c:pt>
                <c:pt idx="1587">
                  <c:v>2.3439847963678418E-2</c:v>
                </c:pt>
                <c:pt idx="1588">
                  <c:v>2.3435095038059468E-2</c:v>
                </c:pt>
                <c:pt idx="1589">
                  <c:v>2.3430364162276639E-2</c:v>
                </c:pt>
                <c:pt idx="1590">
                  <c:v>2.3426906274859507E-2</c:v>
                </c:pt>
                <c:pt idx="1591">
                  <c:v>2.3422223323013205E-2</c:v>
                </c:pt>
                <c:pt idx="1592">
                  <c:v>2.34175624253475E-2</c:v>
                </c:pt>
                <c:pt idx="1593">
                  <c:v>2.3414608773181755E-2</c:v>
                </c:pt>
                <c:pt idx="1594">
                  <c:v>2.3408306792463758E-2</c:v>
                </c:pt>
                <c:pt idx="1595">
                  <c:v>2.3403288548886847E-2</c:v>
                </c:pt>
                <c:pt idx="1596">
                  <c:v>2.3398714585385526E-2</c:v>
                </c:pt>
                <c:pt idx="1597">
                  <c:v>2.3394162674469143E-2</c:v>
                </c:pt>
                <c:pt idx="1598">
                  <c:v>2.3389632816116095E-2</c:v>
                </c:pt>
                <c:pt idx="1599">
                  <c:v>2.3385553656671044E-2</c:v>
                </c:pt>
                <c:pt idx="1600">
                  <c:v>2.3381069191548143E-2</c:v>
                </c:pt>
                <c:pt idx="1601">
                  <c:v>2.3376606780381001E-2</c:v>
                </c:pt>
                <c:pt idx="1602">
                  <c:v>2.3372166423140859E-2</c:v>
                </c:pt>
                <c:pt idx="1603">
                  <c:v>2.3367314311925513E-2</c:v>
                </c:pt>
                <c:pt idx="1604">
                  <c:v>2.3362916768436458E-2</c:v>
                </c:pt>
                <c:pt idx="1605">
                  <c:v>2.3358541277340533E-2</c:v>
                </c:pt>
                <c:pt idx="1606">
                  <c:v>2.3354187838610728E-2</c:v>
                </c:pt>
                <c:pt idx="1607">
                  <c:v>2.3349856452225426E-2</c:v>
                </c:pt>
                <c:pt idx="1608">
                  <c:v>2.334598741080229E-2</c:v>
                </c:pt>
                <c:pt idx="1609">
                  <c:v>2.3341701430368792E-2</c:v>
                </c:pt>
                <c:pt idx="1610">
                  <c:v>2.3337437503668824E-2</c:v>
                </c:pt>
                <c:pt idx="1611">
                  <c:v>2.3333195630676252E-2</c:v>
                </c:pt>
                <c:pt idx="1612">
                  <c:v>2.3328975811370153E-2</c:v>
                </c:pt>
                <c:pt idx="1613">
                  <c:v>2.3324778045721771E-2</c:v>
                </c:pt>
                <c:pt idx="1614">
                  <c:v>2.3320602333715423E-2</c:v>
                </c:pt>
                <c:pt idx="1615">
                  <c:v>2.3316448675319731E-2</c:v>
                </c:pt>
                <c:pt idx="1616">
                  <c:v>2.3311866326478341E-2</c:v>
                </c:pt>
                <c:pt idx="1617">
                  <c:v>2.330775546227648E-2</c:v>
                </c:pt>
                <c:pt idx="1618">
                  <c:v>2.3303666650170585E-2</c:v>
                </c:pt>
                <c:pt idx="1619">
                  <c:v>2.3299599890130938E-2</c:v>
                </c:pt>
                <c:pt idx="1620">
                  <c:v>2.3295555182141325E-2</c:v>
                </c:pt>
                <c:pt idx="1621">
                  <c:v>2.3291989849558929E-2</c:v>
                </c:pt>
                <c:pt idx="1622">
                  <c:v>2.3287990565815618E-2</c:v>
                </c:pt>
                <c:pt idx="1623">
                  <c:v>2.3284013335510414E-2</c:v>
                </c:pt>
                <c:pt idx="1624">
                  <c:v>2.3280058158611946E-2</c:v>
                </c:pt>
                <c:pt idx="1625">
                  <c:v>2.3275662422179304E-2</c:v>
                </c:pt>
                <c:pt idx="1626">
                  <c:v>2.3271750026027958E-2</c:v>
                </c:pt>
                <c:pt idx="1627">
                  <c:v>2.3267859681778063E-2</c:v>
                </c:pt>
                <c:pt idx="1628">
                  <c:v>2.3263991389399906E-2</c:v>
                </c:pt>
                <c:pt idx="1629">
                  <c:v>2.326061307447291E-2</c:v>
                </c:pt>
                <c:pt idx="1630">
                  <c:v>2.3256790217565177E-2</c:v>
                </c:pt>
                <c:pt idx="1631">
                  <c:v>2.3252989413915157E-2</c:v>
                </c:pt>
                <c:pt idx="1632">
                  <c:v>2.3249210663501937E-2</c:v>
                </c:pt>
                <c:pt idx="1633">
                  <c:v>2.3245866442815191E-2</c:v>
                </c:pt>
                <c:pt idx="1634">
                  <c:v>2.3242137625321929E-2</c:v>
                </c:pt>
                <c:pt idx="1635">
                  <c:v>2.3238430863881412E-2</c:v>
                </c:pt>
                <c:pt idx="1636">
                  <c:v>2.3234746158461706E-2</c:v>
                </c:pt>
                <c:pt idx="1637">
                  <c:v>2.3231083509043168E-2</c:v>
                </c:pt>
                <c:pt idx="1638">
                  <c:v>2.3225042138241874E-2</c:v>
                </c:pt>
                <c:pt idx="1639">
                  <c:v>2.3221416876095604E-2</c:v>
                </c:pt>
                <c:pt idx="1640">
                  <c:v>2.3217813662702907E-2</c:v>
                </c:pt>
                <c:pt idx="1641">
                  <c:v>2.3214232498052212E-2</c:v>
                </c:pt>
                <c:pt idx="1642">
                  <c:v>2.3213101101250848E-2</c:v>
                </c:pt>
                <c:pt idx="1643">
                  <c:v>2.3210058130268094E-2</c:v>
                </c:pt>
                <c:pt idx="1644">
                  <c:v>2.3206062529399898E-2</c:v>
                </c:pt>
                <c:pt idx="1645">
                  <c:v>2.3202576327231807E-2</c:v>
                </c:pt>
                <c:pt idx="1646">
                  <c:v>2.3197638865533797E-2</c:v>
                </c:pt>
                <c:pt idx="1647">
                  <c:v>2.3194192705183785E-2</c:v>
                </c:pt>
                <c:pt idx="1648">
                  <c:v>2.3190768596311084E-2</c:v>
                </c:pt>
                <c:pt idx="1649">
                  <c:v>2.3187366538894083E-2</c:v>
                </c:pt>
                <c:pt idx="1650">
                  <c:v>2.3183986532919275E-2</c:v>
                </c:pt>
                <c:pt idx="1651">
                  <c:v>2.3182122285544629E-2</c:v>
                </c:pt>
                <c:pt idx="1652">
                  <c:v>2.3178790473626247E-2</c:v>
                </c:pt>
                <c:pt idx="1653">
                  <c:v>2.3175480717375022E-2</c:v>
                </c:pt>
                <c:pt idx="1654">
                  <c:v>2.3172193016776223E-2</c:v>
                </c:pt>
                <c:pt idx="1655">
                  <c:v>2.31674172740081E-2</c:v>
                </c:pt>
                <c:pt idx="1656">
                  <c:v>2.3164169576289306E-2</c:v>
                </c:pt>
                <c:pt idx="1657">
                  <c:v>2.3160943929888433E-2</c:v>
                </c:pt>
                <c:pt idx="1658">
                  <c:v>2.315774033478657E-2</c:v>
                </c:pt>
                <c:pt idx="1659">
                  <c:v>2.3154558790964806E-2</c:v>
                </c:pt>
                <c:pt idx="1660">
                  <c:v>2.3152929980717708E-2</c:v>
                </c:pt>
                <c:pt idx="1661">
                  <c:v>2.3149796669120995E-2</c:v>
                </c:pt>
                <c:pt idx="1662">
                  <c:v>2.3146685413019522E-2</c:v>
                </c:pt>
                <c:pt idx="1663">
                  <c:v>2.314411088040199E-2</c:v>
                </c:pt>
                <c:pt idx="1664">
                  <c:v>2.3140529067233538E-2</c:v>
                </c:pt>
                <c:pt idx="1665">
                  <c:v>2.3137483977509726E-2</c:v>
                </c:pt>
                <c:pt idx="1666">
                  <c:v>2.3134460943205027E-2</c:v>
                </c:pt>
                <c:pt idx="1667">
                  <c:v>2.3131459964309608E-2</c:v>
                </c:pt>
                <c:pt idx="1668">
                  <c:v>2.3126917201301594E-2</c:v>
                </c:pt>
                <c:pt idx="1669">
                  <c:v>2.3123956169337972E-2</c:v>
                </c:pt>
                <c:pt idx="1670">
                  <c:v>2.3121017188476145E-2</c:v>
                </c:pt>
                <c:pt idx="1671">
                  <c:v>2.31181002586891E-2</c:v>
                </c:pt>
                <c:pt idx="1672">
                  <c:v>2.3115205379968733E-2</c:v>
                </c:pt>
                <c:pt idx="1673">
                  <c:v>2.3113917253426874E-2</c:v>
                </c:pt>
                <c:pt idx="1674">
                  <c:v>2.3111070661865955E-2</c:v>
                </c:pt>
                <c:pt idx="1675">
                  <c:v>2.3108246125571875E-2</c:v>
                </c:pt>
                <c:pt idx="1676">
                  <c:v>2.3105443644524985E-2</c:v>
                </c:pt>
                <c:pt idx="1677">
                  <c:v>2.3101061751786205E-2</c:v>
                </c:pt>
                <c:pt idx="1678">
                  <c:v>2.3098299179122799E-2</c:v>
                </c:pt>
                <c:pt idx="1679">
                  <c:v>2.3095558657418008E-2</c:v>
                </c:pt>
                <c:pt idx="1680">
                  <c:v>2.3092840186658324E-2</c:v>
                </c:pt>
                <c:pt idx="1681">
                  <c:v>2.3090143766822134E-2</c:v>
                </c:pt>
                <c:pt idx="1682">
                  <c:v>2.3089091917523501E-2</c:v>
                </c:pt>
                <c:pt idx="1683">
                  <c:v>2.3086443822752597E-2</c:v>
                </c:pt>
                <c:pt idx="1684">
                  <c:v>2.3083817783098717E-2</c:v>
                </c:pt>
                <c:pt idx="1685">
                  <c:v>2.3081213798544675E-2</c:v>
                </c:pt>
                <c:pt idx="1686">
                  <c:v>2.307863186908064E-2</c:v>
                </c:pt>
                <c:pt idx="1687">
                  <c:v>2.3076071994684512E-2</c:v>
                </c:pt>
                <c:pt idx="1688">
                  <c:v>2.3073534175346466E-2</c:v>
                </c:pt>
                <c:pt idx="1689">
                  <c:v>2.3071018411051771E-2</c:v>
                </c:pt>
                <c:pt idx="1690">
                  <c:v>2.306631645308467E-2</c:v>
                </c:pt>
                <c:pt idx="1691">
                  <c:v>2.3063839123087397E-2</c:v>
                </c:pt>
                <c:pt idx="1692">
                  <c:v>2.3061383842457438E-2</c:v>
                </c:pt>
                <c:pt idx="1693">
                  <c:v>2.3058950611180819E-2</c:v>
                </c:pt>
                <c:pt idx="1694">
                  <c:v>2.3056539429240772E-2</c:v>
                </c:pt>
                <c:pt idx="1695">
                  <c:v>2.305638698028763E-2</c:v>
                </c:pt>
                <c:pt idx="1696">
                  <c:v>2.3054025600864118E-2</c:v>
                </c:pt>
                <c:pt idx="1697">
                  <c:v>2.3051686276363607E-2</c:v>
                </c:pt>
                <c:pt idx="1698">
                  <c:v>2.3049369006771372E-2</c:v>
                </c:pt>
                <c:pt idx="1699">
                  <c:v>2.3045378902243563E-2</c:v>
                </c:pt>
                <c:pt idx="1700">
                  <c:v>2.30431014473792E-2</c:v>
                </c:pt>
                <c:pt idx="1701">
                  <c:v>2.3040846043176282E-2</c:v>
                </c:pt>
                <c:pt idx="1702">
                  <c:v>2.3038612689615899E-2</c:v>
                </c:pt>
                <c:pt idx="1703">
                  <c:v>2.303811348199216E-2</c:v>
                </c:pt>
                <c:pt idx="1704">
                  <c:v>2.303592854157693E-2</c:v>
                </c:pt>
                <c:pt idx="1705">
                  <c:v>2.3033765655984015E-2</c:v>
                </c:pt>
                <c:pt idx="1706">
                  <c:v>2.3031624825188852E-2</c:v>
                </c:pt>
                <c:pt idx="1707">
                  <c:v>2.3027776335816617E-2</c:v>
                </c:pt>
                <c:pt idx="1708">
                  <c:v>2.3025668450927461E-2</c:v>
                </c:pt>
                <c:pt idx="1709">
                  <c:v>2.3023565170496346E-2</c:v>
                </c:pt>
                <c:pt idx="1710">
                  <c:v>2.3021455392452522E-2</c:v>
                </c:pt>
                <c:pt idx="1711">
                  <c:v>2.3019328057898601E-2</c:v>
                </c:pt>
                <c:pt idx="1712">
                  <c:v>2.3018883157497033E-2</c:v>
                </c:pt>
                <c:pt idx="1713">
                  <c:v>2.3016699554573843E-2</c:v>
                </c:pt>
                <c:pt idx="1714">
                  <c:v>2.3014490417184865E-2</c:v>
                </c:pt>
                <c:pt idx="1715">
                  <c:v>2.301281862651236E-2</c:v>
                </c:pt>
                <c:pt idx="1716">
                  <c:v>2.3009995539075852E-2</c:v>
                </c:pt>
                <c:pt idx="1717">
                  <c:v>2.3007709798387749E-2</c:v>
                </c:pt>
                <c:pt idx="1718">
                  <c:v>2.3005398523297711E-2</c:v>
                </c:pt>
                <c:pt idx="1719">
                  <c:v>2.3003061713822933E-2</c:v>
                </c:pt>
                <c:pt idx="1720">
                  <c:v>2.299903928057349E-2</c:v>
                </c:pt>
                <c:pt idx="1721">
                  <c:v>2.2996657323880936E-2</c:v>
                </c:pt>
                <c:pt idx="1722">
                  <c:v>2.2994249837623437E-2</c:v>
                </c:pt>
                <c:pt idx="1723">
                  <c:v>2.2991816821817206E-2</c:v>
                </c:pt>
                <c:pt idx="1724">
                  <c:v>2.2989358276478449E-2</c:v>
                </c:pt>
                <c:pt idx="1725">
                  <c:v>2.298850463579357E-2</c:v>
                </c:pt>
                <c:pt idx="1726">
                  <c:v>2.298598908608241E-2</c:v>
                </c:pt>
                <c:pt idx="1727">
                  <c:v>2.2983448002116671E-2</c:v>
                </c:pt>
                <c:pt idx="1728">
                  <c:v>2.2980881383920918E-2</c:v>
                </c:pt>
                <c:pt idx="1729">
                  <c:v>2.2976682607283066E-2</c:v>
                </c:pt>
                <c:pt idx="1730">
                  <c:v>2.2974070885054432E-2</c:v>
                </c:pt>
                <c:pt idx="1731">
                  <c:v>2.297143363340674E-2</c:v>
                </c:pt>
                <c:pt idx="1732">
                  <c:v>2.2968770852350794E-2</c:v>
                </c:pt>
                <c:pt idx="1733">
                  <c:v>2.2966082541902799E-2</c:v>
                </c:pt>
                <c:pt idx="1734">
                  <c:v>2.2964945456829658E-2</c:v>
                </c:pt>
                <c:pt idx="1735">
                  <c:v>2.2962200099500243E-2</c:v>
                </c:pt>
                <c:pt idx="1736">
                  <c:v>2.2959429208083255E-2</c:v>
                </c:pt>
                <c:pt idx="1737">
                  <c:v>2.2955712071414149E-2</c:v>
                </c:pt>
                <c:pt idx="1738">
                  <c:v>2.2952888465418014E-2</c:v>
                </c:pt>
                <c:pt idx="1739">
                  <c:v>2.2950039326981482E-2</c:v>
                </c:pt>
                <c:pt idx="1740">
                  <c:v>2.2947164656117215E-2</c:v>
                </c:pt>
                <c:pt idx="1741">
                  <c:v>2.2944264452845475E-2</c:v>
                </c:pt>
                <c:pt idx="1742">
                  <c:v>2.2939300555612455E-2</c:v>
                </c:pt>
                <c:pt idx="1743">
                  <c:v>2.2936357321839327E-2</c:v>
                </c:pt>
                <c:pt idx="1744">
                  <c:v>2.2933388562024839E-2</c:v>
                </c:pt>
                <c:pt idx="1745">
                  <c:v>2.2930394276189248E-2</c:v>
                </c:pt>
                <c:pt idx="1746">
                  <c:v>2.2927876217421893E-2</c:v>
                </c:pt>
                <c:pt idx="1747">
                  <c:v>2.2926327053764892E-2</c:v>
                </c:pt>
                <c:pt idx="1748">
                  <c:v>2.2923248124195501E-2</c:v>
                </c:pt>
                <c:pt idx="1749">
                  <c:v>2.2920638680512796E-2</c:v>
                </c:pt>
                <c:pt idx="1750">
                  <c:v>2.2917013668338308E-2</c:v>
                </c:pt>
                <c:pt idx="1751">
                  <c:v>2.2914349118279678E-2</c:v>
                </c:pt>
                <c:pt idx="1752">
                  <c:v>2.2910677083659153E-2</c:v>
                </c:pt>
                <c:pt idx="1753">
                  <c:v>2.2907470493065477E-2</c:v>
                </c:pt>
                <c:pt idx="1754">
                  <c:v>2.2904723271815121E-2</c:v>
                </c:pt>
                <c:pt idx="1755">
                  <c:v>2.2900980715476298E-2</c:v>
                </c:pt>
                <c:pt idx="1756">
                  <c:v>2.2897697528523851E-2</c:v>
                </c:pt>
                <c:pt idx="1757">
                  <c:v>2.2894388809493182E-2</c:v>
                </c:pt>
                <c:pt idx="1758">
                  <c:v>2.2891054558414684E-2</c:v>
                </c:pt>
                <c:pt idx="1759">
                  <c:v>2.2886269494148421E-2</c:v>
                </c:pt>
                <c:pt idx="1760">
                  <c:v>2.2884309460177513E-2</c:v>
                </c:pt>
                <c:pt idx="1761">
                  <c:v>2.2880898613072027E-2</c:v>
                </c:pt>
                <c:pt idx="1762">
                  <c:v>2.2877462234002291E-2</c:v>
                </c:pt>
                <c:pt idx="1763">
                  <c:v>2.2874000322991098E-2</c:v>
                </c:pt>
                <c:pt idx="1764">
                  <c:v>2.2870512880063774E-2</c:v>
                </c:pt>
                <c:pt idx="1765">
                  <c:v>2.2866999905240583E-2</c:v>
                </c:pt>
                <c:pt idx="1766">
                  <c:v>2.2863461398551915E-2</c:v>
                </c:pt>
                <c:pt idx="1767">
                  <c:v>2.2860355774723354E-2</c:v>
                </c:pt>
                <c:pt idx="1768">
                  <c:v>2.2856307789656666E-2</c:v>
                </c:pt>
                <c:pt idx="1769">
                  <c:v>2.2852692687498205E-2</c:v>
                </c:pt>
                <c:pt idx="1770">
                  <c:v>2.2849052053562913E-2</c:v>
                </c:pt>
                <c:pt idx="1771">
                  <c:v>2.2845385887883714E-2</c:v>
                </c:pt>
                <c:pt idx="1772">
                  <c:v>2.2841694190478337E-2</c:v>
                </c:pt>
                <c:pt idx="1773">
                  <c:v>2.2837976961369577E-2</c:v>
                </c:pt>
                <c:pt idx="1774">
                  <c:v>2.2834234200587826E-2</c:v>
                </c:pt>
                <c:pt idx="1775">
                  <c:v>2.2830465908150813E-2</c:v>
                </c:pt>
                <c:pt idx="1776">
                  <c:v>2.2826672084093995E-2</c:v>
                </c:pt>
                <c:pt idx="1777">
                  <c:v>2.2822852728437634E-2</c:v>
                </c:pt>
                <c:pt idx="1778">
                  <c:v>2.2819007841204525E-2</c:v>
                </c:pt>
                <c:pt idx="1779">
                  <c:v>2.2815137422422527E-2</c:v>
                </c:pt>
                <c:pt idx="1780">
                  <c:v>2.2811241472122032E-2</c:v>
                </c:pt>
                <c:pt idx="1781">
                  <c:v>2.2806030127927434E-2</c:v>
                </c:pt>
                <c:pt idx="1782">
                  <c:v>2.2803372977051664E-2</c:v>
                </c:pt>
                <c:pt idx="1783">
                  <c:v>2.2799400432340043E-2</c:v>
                </c:pt>
                <c:pt idx="1784">
                  <c:v>2.2795402356208701E-2</c:v>
                </c:pt>
                <c:pt idx="1785">
                  <c:v>2.2791378748690562E-2</c:v>
                </c:pt>
                <c:pt idx="1786">
                  <c:v>2.2787329609805888E-2</c:v>
                </c:pt>
                <c:pt idx="1787">
                  <c:v>2.2783254939590138E-2</c:v>
                </c:pt>
                <c:pt idx="1788">
                  <c:v>2.2779154738058506E-2</c:v>
                </c:pt>
                <c:pt idx="1789">
                  <c:v>2.2774024655856956E-2</c:v>
                </c:pt>
                <c:pt idx="1790">
                  <c:v>2.2769871826980405E-2</c:v>
                </c:pt>
                <c:pt idx="1791">
                  <c:v>2.2765693468426055E-2</c:v>
                </c:pt>
                <c:pt idx="1792">
                  <c:v>2.2761489580220052E-2</c:v>
                </c:pt>
                <c:pt idx="1793">
                  <c:v>2.2757260162385926E-2</c:v>
                </c:pt>
                <c:pt idx="1794">
                  <c:v>2.2751796780217461E-2</c:v>
                </c:pt>
                <c:pt idx="1795">
                  <c:v>2.2747522572416475E-2</c:v>
                </c:pt>
                <c:pt idx="1796">
                  <c:v>2.2743222839688517E-2</c:v>
                </c:pt>
                <c:pt idx="1797">
                  <c:v>2.2738897582053844E-2</c:v>
                </c:pt>
                <c:pt idx="1798">
                  <c:v>2.2735730129797339E-2</c:v>
                </c:pt>
                <c:pt idx="1799">
                  <c:v>2.2731739515257851E-2</c:v>
                </c:pt>
                <c:pt idx="1800">
                  <c:v>2.2726939410356934E-2</c:v>
                </c:pt>
                <c:pt idx="1801">
                  <c:v>2.2722505756522651E-2</c:v>
                </c:pt>
                <c:pt idx="1802">
                  <c:v>2.271804657331384E-2</c:v>
                </c:pt>
                <c:pt idx="1803">
                  <c:v>2.2710605143454132E-2</c:v>
                </c:pt>
                <c:pt idx="1804">
                  <c:v>2.2706082418062601E-2</c:v>
                </c:pt>
                <c:pt idx="1805">
                  <c:v>2.2701534164935071E-2</c:v>
                </c:pt>
                <c:pt idx="1806">
                  <c:v>2.2696960384098557E-2</c:v>
                </c:pt>
                <c:pt idx="1807">
                  <c:v>2.2692735210101723E-2</c:v>
                </c:pt>
                <c:pt idx="1808">
                  <c:v>2.2688108263170106E-2</c:v>
                </c:pt>
                <c:pt idx="1809">
                  <c:v>2.2683455787091411E-2</c:v>
                </c:pt>
                <c:pt idx="1810">
                  <c:v>2.2678777781894401E-2</c:v>
                </c:pt>
                <c:pt idx="1811">
                  <c:v>2.2673708565234874E-2</c:v>
                </c:pt>
                <c:pt idx="1812">
                  <c:v>2.2668981618736095E-2</c:v>
                </c:pt>
                <c:pt idx="1813">
                  <c:v>2.2664229144728248E-2</c:v>
                </c:pt>
                <c:pt idx="1814">
                  <c:v>2.2659451143243747E-2</c:v>
                </c:pt>
                <c:pt idx="1815">
                  <c:v>2.2655004820188184E-2</c:v>
                </c:pt>
                <c:pt idx="1816">
                  <c:v>2.2650173640921794E-2</c:v>
                </c:pt>
                <c:pt idx="1817">
                  <c:v>2.264531693274624E-2</c:v>
                </c:pt>
                <c:pt idx="1818">
                  <c:v>2.2640434695703347E-2</c:v>
                </c:pt>
                <c:pt idx="1819">
                  <c:v>2.2635526929821879E-2</c:v>
                </c:pt>
                <c:pt idx="1820">
                  <c:v>2.2630593635133207E-2</c:v>
                </c:pt>
                <c:pt idx="1821">
                  <c:v>2.2625634811666091E-2</c:v>
                </c:pt>
                <c:pt idx="1822">
                  <c:v>2.2620650459454512E-2</c:v>
                </c:pt>
                <c:pt idx="1823">
                  <c:v>2.2615640578532464E-2</c:v>
                </c:pt>
                <c:pt idx="1824">
                  <c:v>2.2610267123834148E-2</c:v>
                </c:pt>
                <c:pt idx="1825">
                  <c:v>2.2605208322121838E-2</c:v>
                </c:pt>
                <c:pt idx="1826">
                  <c:v>2.2600123993294884E-2</c:v>
                </c:pt>
                <c:pt idx="1827">
                  <c:v>2.2595014137396507E-2</c:v>
                </c:pt>
                <c:pt idx="1828">
                  <c:v>2.2590208244402405E-2</c:v>
                </c:pt>
                <c:pt idx="1829">
                  <c:v>2.258504519189727E-2</c:v>
                </c:pt>
                <c:pt idx="1830">
                  <c:v>2.2579856610919571E-2</c:v>
                </c:pt>
                <c:pt idx="1831">
                  <c:v>2.2574642501492843E-2</c:v>
                </c:pt>
                <c:pt idx="1832">
                  <c:v>2.2569402863653682E-2</c:v>
                </c:pt>
                <c:pt idx="1833">
                  <c:v>2.2563818935254353E-2</c:v>
                </c:pt>
                <c:pt idx="1834">
                  <c:v>2.2558530390742147E-2</c:v>
                </c:pt>
                <c:pt idx="1835">
                  <c:v>2.2553216319420571E-2</c:v>
                </c:pt>
                <c:pt idx="1836">
                  <c:v>2.2549124796928877E-2</c:v>
                </c:pt>
                <c:pt idx="1837">
                  <c:v>2.254282174946097E-2</c:v>
                </c:pt>
                <c:pt idx="1838">
                  <c:v>2.25374289418688E-2</c:v>
                </c:pt>
                <c:pt idx="1839">
                  <c:v>2.2532010606104724E-2</c:v>
                </c:pt>
                <c:pt idx="1840">
                  <c:v>2.2526566742200112E-2</c:v>
                </c:pt>
                <c:pt idx="1841">
                  <c:v>2.2521097350199415E-2</c:v>
                </c:pt>
                <c:pt idx="1842">
                  <c:v>2.2515602430131385E-2</c:v>
                </c:pt>
                <c:pt idx="1843">
                  <c:v>2.2510081982035243E-2</c:v>
                </c:pt>
                <c:pt idx="1844">
                  <c:v>2.2504536005947585E-2</c:v>
                </c:pt>
                <c:pt idx="1845">
                  <c:v>2.2498964501899789E-2</c:v>
                </c:pt>
                <c:pt idx="1846">
                  <c:v>2.2492494800631407E-2</c:v>
                </c:pt>
                <c:pt idx="1847">
                  <c:v>2.2486878748342796E-2</c:v>
                </c:pt>
                <c:pt idx="1848">
                  <c:v>2.2481237172652616E-2</c:v>
                </c:pt>
                <c:pt idx="1849">
                  <c:v>2.2475570073592712E-2</c:v>
                </c:pt>
                <c:pt idx="1850">
                  <c:v>2.2470724063573748E-2</c:v>
                </c:pt>
                <c:pt idx="1851">
                  <c:v>2.2464999392546817E-2</c:v>
                </c:pt>
                <c:pt idx="1852">
                  <c:v>2.2459249193821185E-2</c:v>
                </c:pt>
                <c:pt idx="1853">
                  <c:v>2.2453473467428223E-2</c:v>
                </c:pt>
                <c:pt idx="1854">
                  <c:v>2.2447398915138216E-2</c:v>
                </c:pt>
                <c:pt idx="1855">
                  <c:v>2.244157431477482E-2</c:v>
                </c:pt>
                <c:pt idx="1856">
                  <c:v>2.2435724188336875E-2</c:v>
                </c:pt>
                <c:pt idx="1857">
                  <c:v>2.2429848535856799E-2</c:v>
                </c:pt>
                <c:pt idx="1858">
                  <c:v>2.2423947357367007E-2</c:v>
                </c:pt>
                <c:pt idx="1859">
                  <c:v>2.2418283030268361E-2</c:v>
                </c:pt>
                <c:pt idx="1860">
                  <c:v>2.2412328611294309E-2</c:v>
                </c:pt>
                <c:pt idx="1861">
                  <c:v>2.2406348664958817E-2</c:v>
                </c:pt>
                <c:pt idx="1862">
                  <c:v>2.2400343191306325E-2</c:v>
                </c:pt>
                <c:pt idx="1863">
                  <c:v>2.2394058576174457E-2</c:v>
                </c:pt>
                <c:pt idx="1864">
                  <c:v>2.2388004242444953E-2</c:v>
                </c:pt>
                <c:pt idx="1865">
                  <c:v>2.2381924382975892E-2</c:v>
                </c:pt>
                <c:pt idx="1866">
                  <c:v>2.2375818997802388E-2</c:v>
                </c:pt>
                <c:pt idx="1867">
                  <c:v>2.2369932914609154E-2</c:v>
                </c:pt>
                <c:pt idx="1868">
                  <c:v>2.2363774277862517E-2</c:v>
                </c:pt>
                <c:pt idx="1869">
                  <c:v>2.2357590114068168E-2</c:v>
                </c:pt>
                <c:pt idx="1870">
                  <c:v>2.235138042327316E-2</c:v>
                </c:pt>
                <c:pt idx="1871">
                  <c:v>2.2345145205514096E-2</c:v>
                </c:pt>
                <c:pt idx="1872">
                  <c:v>2.2338884460832809E-2</c:v>
                </c:pt>
                <c:pt idx="1873">
                  <c:v>2.2332598189268513E-2</c:v>
                </c:pt>
                <c:pt idx="1874">
                  <c:v>2.232628639086565E-2</c:v>
                </c:pt>
                <c:pt idx="1875">
                  <c:v>2.2319949065658214E-2</c:v>
                </c:pt>
                <c:pt idx="1876">
                  <c:v>2.231336124088442E-2</c:v>
                </c:pt>
                <c:pt idx="1877">
                  <c:v>2.2306975075539359E-2</c:v>
                </c:pt>
                <c:pt idx="1878">
                  <c:v>2.2300563384959931E-2</c:v>
                </c:pt>
                <c:pt idx="1879">
                  <c:v>2.229412616919476E-2</c:v>
                </c:pt>
                <c:pt idx="1880">
                  <c:v>2.2287663428268156E-2</c:v>
                </c:pt>
                <c:pt idx="1881">
                  <c:v>2.2281389053946245E-2</c:v>
                </c:pt>
                <c:pt idx="1882">
                  <c:v>2.2274873042301548E-2</c:v>
                </c:pt>
                <c:pt idx="1883">
                  <c:v>2.2268331504189529E-2</c:v>
                </c:pt>
                <c:pt idx="1884">
                  <c:v>2.2261764439654639E-2</c:v>
                </c:pt>
                <c:pt idx="1885">
                  <c:v>2.2254966847807627E-2</c:v>
                </c:pt>
                <c:pt idx="1886">
                  <c:v>2.2248350956830976E-2</c:v>
                </c:pt>
                <c:pt idx="1887">
                  <c:v>2.224170954099277E-2</c:v>
                </c:pt>
                <c:pt idx="1888">
                  <c:v>2.2235042600330823E-2</c:v>
                </c:pt>
                <c:pt idx="1889">
                  <c:v>2.2229133255636212E-2</c:v>
                </c:pt>
                <c:pt idx="1890">
                  <c:v>2.2221825999946623E-2</c:v>
                </c:pt>
                <c:pt idx="1891">
                  <c:v>2.2215080251646386E-2</c:v>
                </c:pt>
                <c:pt idx="1892">
                  <c:v>2.2208308977268373E-2</c:v>
                </c:pt>
                <c:pt idx="1893">
                  <c:v>2.2201512176857029E-2</c:v>
                </c:pt>
                <c:pt idx="1894">
                  <c:v>2.2194689850454186E-2</c:v>
                </c:pt>
                <c:pt idx="1895">
                  <c:v>2.2187841998109515E-2</c:v>
                </c:pt>
                <c:pt idx="1896">
                  <c:v>2.2180968619862237E-2</c:v>
                </c:pt>
                <c:pt idx="1897">
                  <c:v>2.2174069715754176E-2</c:v>
                </c:pt>
                <c:pt idx="1898">
                  <c:v>2.2166793182997149E-2</c:v>
                </c:pt>
                <c:pt idx="1899">
                  <c:v>2.2159847716632049E-2</c:v>
                </c:pt>
                <c:pt idx="1900">
                  <c:v>2.215287672737062E-2</c:v>
                </c:pt>
                <c:pt idx="1901">
                  <c:v>2.2145880215257582E-2</c:v>
                </c:pt>
                <c:pt idx="1902">
                  <c:v>2.2139192308954475E-2</c:v>
                </c:pt>
                <c:pt idx="1903">
                  <c:v>2.2132140250654294E-2</c:v>
                </c:pt>
                <c:pt idx="1904">
                  <c:v>2.2125710418620867E-2</c:v>
                </c:pt>
                <c:pt idx="1905">
                  <c:v>2.2117959557483358E-2</c:v>
                </c:pt>
                <c:pt idx="1906">
                  <c:v>2.2110830922701493E-2</c:v>
                </c:pt>
                <c:pt idx="1907">
                  <c:v>2.2103521068141212E-2</c:v>
                </c:pt>
                <c:pt idx="1908">
                  <c:v>2.2096343640038506E-2</c:v>
                </c:pt>
                <c:pt idx="1909">
                  <c:v>2.2089140688025182E-2</c:v>
                </c:pt>
                <c:pt idx="1910">
                  <c:v>2.2081912212149873E-2</c:v>
                </c:pt>
                <c:pt idx="1911">
                  <c:v>2.2074804868710596E-2</c:v>
                </c:pt>
                <c:pt idx="1912">
                  <c:v>2.2067523082222901E-2</c:v>
                </c:pt>
                <c:pt idx="1913">
                  <c:v>2.2060215770616912E-2</c:v>
                </c:pt>
                <c:pt idx="1914">
                  <c:v>2.205288293393708E-2</c:v>
                </c:pt>
                <c:pt idx="1915">
                  <c:v>2.2045386976407715E-2</c:v>
                </c:pt>
                <c:pt idx="1916">
                  <c:v>2.2038005358306023E-2</c:v>
                </c:pt>
                <c:pt idx="1917">
                  <c:v>2.2030598216661128E-2</c:v>
                </c:pt>
                <c:pt idx="1918">
                  <c:v>2.2023165551524358E-2</c:v>
                </c:pt>
                <c:pt idx="1919">
                  <c:v>2.2015707362936232E-2</c:v>
                </c:pt>
                <c:pt idx="1920">
                  <c:v>2.2008349890000119E-2</c:v>
                </c:pt>
                <c:pt idx="1921">
                  <c:v>2.2000838379149772E-2</c:v>
                </c:pt>
                <c:pt idx="1922">
                  <c:v>2.1993301343617738E-2</c:v>
                </c:pt>
                <c:pt idx="1923">
                  <c:v>2.1985738783443232E-2</c:v>
                </c:pt>
                <c:pt idx="1924">
                  <c:v>2.1978150698678544E-2</c:v>
                </c:pt>
                <c:pt idx="1925">
                  <c:v>2.1970537089378572E-2</c:v>
                </c:pt>
                <c:pt idx="1926">
                  <c:v>2.1962897955582539E-2</c:v>
                </c:pt>
                <c:pt idx="1927">
                  <c:v>2.1955233297350569E-2</c:v>
                </c:pt>
                <c:pt idx="1928">
                  <c:v>2.1947543114724494E-2</c:v>
                </c:pt>
                <c:pt idx="1929">
                  <c:v>2.1939721697712598E-2</c:v>
                </c:pt>
                <c:pt idx="1930">
                  <c:v>2.1931982754309597E-2</c:v>
                </c:pt>
                <c:pt idx="1931">
                  <c:v>2.1924218288030671E-2</c:v>
                </c:pt>
                <c:pt idx="1932">
                  <c:v>2.1916428298921747E-2</c:v>
                </c:pt>
                <c:pt idx="1933">
                  <c:v>2.1908709337483893E-2</c:v>
                </c:pt>
                <c:pt idx="1934">
                  <c:v>2.1900866009567716E-2</c:v>
                </c:pt>
                <c:pt idx="1935">
                  <c:v>2.1892997157605149E-2</c:v>
                </c:pt>
                <c:pt idx="1936">
                  <c:v>2.1885102781664167E-2</c:v>
                </c:pt>
                <c:pt idx="1937">
                  <c:v>2.1877095512675065E-2</c:v>
                </c:pt>
                <c:pt idx="1938">
                  <c:v>2.1869152387637057E-2</c:v>
                </c:pt>
                <c:pt idx="1939">
                  <c:v>2.1861183740109445E-2</c:v>
                </c:pt>
                <c:pt idx="1940">
                  <c:v>2.1853189570154363E-2</c:v>
                </c:pt>
                <c:pt idx="1941">
                  <c:v>2.184516987781504E-2</c:v>
                </c:pt>
                <c:pt idx="1942">
                  <c:v>2.1837200525153935E-2</c:v>
                </c:pt>
                <c:pt idx="1943">
                  <c:v>2.1829127482747068E-2</c:v>
                </c:pt>
                <c:pt idx="1944">
                  <c:v>2.18210289167644E-2</c:v>
                </c:pt>
                <c:pt idx="1945">
                  <c:v>2.1811878731077598E-2</c:v>
                </c:pt>
                <c:pt idx="1946">
                  <c:v>2.1803720851897603E-2</c:v>
                </c:pt>
                <c:pt idx="1947">
                  <c:v>2.1795537446631517E-2</c:v>
                </c:pt>
                <c:pt idx="1948">
                  <c:v>2.1787328515345646E-2</c:v>
                </c:pt>
                <c:pt idx="1949">
                  <c:v>2.1779094058094025E-2</c:v>
                </c:pt>
                <c:pt idx="1950">
                  <c:v>2.1770548824917857E-2</c:v>
                </c:pt>
                <c:pt idx="1951">
                  <c:v>2.1762274897612264E-2</c:v>
                </c:pt>
                <c:pt idx="1952">
                  <c:v>2.1753975451154244E-2</c:v>
                </c:pt>
                <c:pt idx="1953">
                  <c:v>2.1745650485590112E-2</c:v>
                </c:pt>
                <c:pt idx="1954">
                  <c:v>2.1737538884311944E-2</c:v>
                </c:pt>
                <c:pt idx="1955">
                  <c:v>2.1729196068919536E-2</c:v>
                </c:pt>
                <c:pt idx="1956">
                  <c:v>2.1720738135031604E-2</c:v>
                </c:pt>
                <c:pt idx="1957">
                  <c:v>2.1712299472104683E-2</c:v>
                </c:pt>
                <c:pt idx="1958">
                  <c:v>2.1703720497627553E-2</c:v>
                </c:pt>
                <c:pt idx="1959">
                  <c:v>2.169523776527682E-2</c:v>
                </c:pt>
                <c:pt idx="1960">
                  <c:v>2.1686729511538716E-2</c:v>
                </c:pt>
                <c:pt idx="1961">
                  <c:v>2.1678195736461868E-2</c:v>
                </c:pt>
                <c:pt idx="1962">
                  <c:v>2.1669636440105704E-2</c:v>
                </c:pt>
                <c:pt idx="1963">
                  <c:v>2.1661131462163467E-2</c:v>
                </c:pt>
                <c:pt idx="1964">
                  <c:v>2.1652514122329238E-2</c:v>
                </c:pt>
                <c:pt idx="1965">
                  <c:v>2.1643871257457606E-2</c:v>
                </c:pt>
                <c:pt idx="1966">
                  <c:v>2.1635202867612422E-2</c:v>
                </c:pt>
                <c:pt idx="1967">
                  <c:v>2.1626457435245904E-2</c:v>
                </c:pt>
                <c:pt idx="1968">
                  <c:v>2.1617750838036225E-2</c:v>
                </c:pt>
                <c:pt idx="1969">
                  <c:v>2.1609033589932346E-2</c:v>
                </c:pt>
                <c:pt idx="1970">
                  <c:v>2.1600315153692689E-2</c:v>
                </c:pt>
                <c:pt idx="1971">
                  <c:v>2.159160495525636E-2</c:v>
                </c:pt>
                <c:pt idx="1972">
                  <c:v>2.158296320345298E-2</c:v>
                </c:pt>
                <c:pt idx="1973">
                  <c:v>2.1574284181372166E-2</c:v>
                </c:pt>
                <c:pt idx="1974">
                  <c:v>2.1565620196161487E-2</c:v>
                </c:pt>
                <c:pt idx="1975">
                  <c:v>2.1556991039899713E-2</c:v>
                </c:pt>
                <c:pt idx="1976">
                  <c:v>2.1548337336203167E-2</c:v>
                </c:pt>
                <c:pt idx="1977">
                  <c:v>2.1539718461384305E-2</c:v>
                </c:pt>
                <c:pt idx="1978">
                  <c:v>2.1531114623293133E-2</c:v>
                </c:pt>
                <c:pt idx="1979">
                  <c:v>2.1522525821892808E-2</c:v>
                </c:pt>
                <c:pt idx="1980">
                  <c:v>2.1513884507370462E-2</c:v>
                </c:pt>
                <c:pt idx="1981">
                  <c:v>2.1505324069331554E-2</c:v>
                </c:pt>
                <c:pt idx="1982">
                  <c:v>2.1496778664629401E-2</c:v>
                </c:pt>
                <c:pt idx="1983">
                  <c:v>2.1488248293236999E-2</c:v>
                </c:pt>
                <c:pt idx="1984">
                  <c:v>2.147973295512192E-2</c:v>
                </c:pt>
                <c:pt idx="1985">
                  <c:v>2.1471308782083046E-2</c:v>
                </c:pt>
                <c:pt idx="1986">
                  <c:v>2.1462825236551016E-2</c:v>
                </c:pt>
                <c:pt idx="1987">
                  <c:v>2.1454356727437229E-2</c:v>
                </c:pt>
                <c:pt idx="1988">
                  <c:v>2.1445903254702383E-2</c:v>
                </c:pt>
                <c:pt idx="1989">
                  <c:v>2.1437381762587991E-2</c:v>
                </c:pt>
                <c:pt idx="1990">
                  <c:v>2.1428956623472294E-2</c:v>
                </c:pt>
                <c:pt idx="1991">
                  <c:v>2.1420546517409694E-2</c:v>
                </c:pt>
                <c:pt idx="1992">
                  <c:v>2.1412151444375881E-2</c:v>
                </c:pt>
                <c:pt idx="1993">
                  <c:v>2.140377140433573E-2</c:v>
                </c:pt>
                <c:pt idx="1994">
                  <c:v>2.1395498180352673E-2</c:v>
                </c:pt>
                <c:pt idx="1995">
                  <c:v>2.1387149961315067E-2</c:v>
                </c:pt>
                <c:pt idx="1996">
                  <c:v>2.1378816778388706E-2</c:v>
                </c:pt>
                <c:pt idx="1997">
                  <c:v>2.1370498631529383E-2</c:v>
                </c:pt>
                <c:pt idx="1998">
                  <c:v>2.1362195520714992E-2</c:v>
                </c:pt>
                <c:pt idx="1999">
                  <c:v>2.1353907445901332E-2</c:v>
                </c:pt>
                <c:pt idx="2000">
                  <c:v>2.1345634407061383E-2</c:v>
                </c:pt>
                <c:pt idx="2001">
                  <c:v>2.1337376404153393E-2</c:v>
                </c:pt>
                <c:pt idx="2002">
                  <c:v>2.132895720411496E-2</c:v>
                </c:pt>
                <c:pt idx="2003">
                  <c:v>2.1320726305842877E-2</c:v>
                </c:pt>
                <c:pt idx="2004">
                  <c:v>2.131251043811011E-2</c:v>
                </c:pt>
                <c:pt idx="2005">
                  <c:v>2.1304309600884815E-2</c:v>
                </c:pt>
                <c:pt idx="2006">
                  <c:v>2.129619887233784E-2</c:v>
                </c:pt>
                <c:pt idx="2007">
                  <c:v>2.1288144139537828E-2</c:v>
                </c:pt>
                <c:pt idx="2008">
                  <c:v>2.1279991387257145E-2</c:v>
                </c:pt>
                <c:pt idx="2009">
                  <c:v>2.1271853670648089E-2</c:v>
                </c:pt>
                <c:pt idx="2010">
                  <c:v>2.1263730989676283E-2</c:v>
                </c:pt>
                <c:pt idx="2011">
                  <c:v>2.1255501290693313E-2</c:v>
                </c:pt>
                <c:pt idx="2012">
                  <c:v>2.1247406871729879E-2</c:v>
                </c:pt>
                <c:pt idx="2013">
                  <c:v>2.1239327485152264E-2</c:v>
                </c:pt>
                <c:pt idx="2014">
                  <c:v>2.1231263130933452E-2</c:v>
                </c:pt>
                <c:pt idx="2015">
                  <c:v>2.1223343118221657E-2</c:v>
                </c:pt>
                <c:pt idx="2016">
                  <c:v>2.1215310650380757E-2</c:v>
                </c:pt>
                <c:pt idx="2017">
                  <c:v>2.1207293217946243E-2</c:v>
                </c:pt>
                <c:pt idx="2018">
                  <c:v>2.1199290820891101E-2</c:v>
                </c:pt>
                <c:pt idx="2019">
                  <c:v>2.1191166844119185E-2</c:v>
                </c:pt>
                <c:pt idx="2020">
                  <c:v>2.1183192683404815E-2</c:v>
                </c:pt>
                <c:pt idx="2021">
                  <c:v>2.1175233554843929E-2</c:v>
                </c:pt>
                <c:pt idx="2022">
                  <c:v>2.1167289458396004E-2</c:v>
                </c:pt>
                <c:pt idx="2023">
                  <c:v>2.1159360394042131E-2</c:v>
                </c:pt>
                <c:pt idx="2024">
                  <c:v>2.1151592179579508E-2</c:v>
                </c:pt>
                <c:pt idx="2025">
                  <c:v>2.1143695029234435E-2</c:v>
                </c:pt>
                <c:pt idx="2026">
                  <c:v>2.1135812914003491E-2</c:v>
                </c:pt>
                <c:pt idx="2027">
                  <c:v>2.1127996414815622E-2</c:v>
                </c:pt>
                <c:pt idx="2028">
                  <c:v>2.1120093788763651E-2</c:v>
                </c:pt>
                <c:pt idx="2029">
                  <c:v>2.1112256778688446E-2</c:v>
                </c:pt>
                <c:pt idx="2030">
                  <c:v>2.1104434803599661E-2</c:v>
                </c:pt>
                <c:pt idx="2031">
                  <c:v>2.1096627863467825E-2</c:v>
                </c:pt>
                <c:pt idx="2032">
                  <c:v>2.1088675254018772E-2</c:v>
                </c:pt>
                <c:pt idx="2033">
                  <c:v>2.1080896508946661E-2</c:v>
                </c:pt>
                <c:pt idx="2034">
                  <c:v>2.1073132795649818E-2</c:v>
                </c:pt>
                <c:pt idx="2035">
                  <c:v>2.1065384114090424E-2</c:v>
                </c:pt>
                <c:pt idx="2036">
                  <c:v>2.1057650464244165E-2</c:v>
                </c:pt>
                <c:pt idx="2037">
                  <c:v>2.1050101954979913E-2</c:v>
                </c:pt>
                <c:pt idx="2038">
                  <c:v>2.1042400258655215E-2</c:v>
                </c:pt>
                <c:pt idx="2039">
                  <c:v>2.1034713597032049E-2</c:v>
                </c:pt>
                <c:pt idx="2040">
                  <c:v>2.1027041970083395E-2</c:v>
                </c:pt>
                <c:pt idx="2041">
                  <c:v>2.1019207689688679E-2</c:v>
                </c:pt>
                <c:pt idx="2042">
                  <c:v>2.1011564229513374E-2</c:v>
                </c:pt>
                <c:pt idx="2043">
                  <c:v>2.1003935800853989E-2</c:v>
                </c:pt>
                <c:pt idx="2044">
                  <c:v>2.0996322403678103E-2</c:v>
                </c:pt>
                <c:pt idx="2045">
                  <c:v>2.0988724037964111E-2</c:v>
                </c:pt>
                <c:pt idx="2046">
                  <c:v>2.09813279347561E-2</c:v>
                </c:pt>
                <c:pt idx="2047">
                  <c:v>2.0973761549642461E-2</c:v>
                </c:pt>
                <c:pt idx="2048">
                  <c:v>2.0966210198950373E-2</c:v>
                </c:pt>
                <c:pt idx="2049">
                  <c:v>2.0957534006793323E-2</c:v>
                </c:pt>
                <c:pt idx="2050">
                  <c:v>2.0950014230049219E-2</c:v>
                </c:pt>
                <c:pt idx="2051">
                  <c:v>2.094250948661773E-2</c:v>
                </c:pt>
                <c:pt idx="2052">
                  <c:v>2.093501977647353E-2</c:v>
                </c:pt>
                <c:pt idx="2053">
                  <c:v>2.0927545099583694E-2</c:v>
                </c:pt>
                <c:pt idx="2054">
                  <c:v>2.0919815260267743E-2</c:v>
                </c:pt>
                <c:pt idx="2055">
                  <c:v>2.0912368060459048E-2</c:v>
                </c:pt>
                <c:pt idx="2056">
                  <c:v>2.0904935889777144E-2</c:v>
                </c:pt>
                <c:pt idx="2057">
                  <c:v>2.0897518748195985E-2</c:v>
                </c:pt>
                <c:pt idx="2058">
                  <c:v>2.0890186682929419E-2</c:v>
                </c:pt>
                <c:pt idx="2059">
                  <c:v>2.0883012734929929E-2</c:v>
                </c:pt>
                <c:pt idx="2060">
                  <c:v>2.0875714900470133E-2</c:v>
                </c:pt>
                <c:pt idx="2061">
                  <c:v>2.086828887808645E-2</c:v>
                </c:pt>
                <c:pt idx="2062">
                  <c:v>2.0860949499161285E-2</c:v>
                </c:pt>
                <c:pt idx="2063">
                  <c:v>2.0853698727724773E-2</c:v>
                </c:pt>
                <c:pt idx="2064">
                  <c:v>2.0846315840177473E-2</c:v>
                </c:pt>
                <c:pt idx="2065">
                  <c:v>2.0839021560052975E-2</c:v>
                </c:pt>
                <c:pt idx="2066">
                  <c:v>2.0831817860401804E-2</c:v>
                </c:pt>
                <c:pt idx="2067">
                  <c:v>2.0824478098409628E-2</c:v>
                </c:pt>
                <c:pt idx="2068">
                  <c:v>2.0817228916827461E-2</c:v>
                </c:pt>
                <c:pt idx="2069">
                  <c:v>2.0809994768036175E-2</c:v>
                </c:pt>
                <c:pt idx="2070">
                  <c:v>2.0802775652007909E-2</c:v>
                </c:pt>
                <c:pt idx="2071">
                  <c:v>2.0795335398360273E-2</c:v>
                </c:pt>
                <c:pt idx="2072">
                  <c:v>2.0788382518116336E-2</c:v>
                </c:pt>
                <c:pt idx="2073">
                  <c:v>2.0781208500199842E-2</c:v>
                </c:pt>
                <c:pt idx="2074">
                  <c:v>2.0774049514927333E-2</c:v>
                </c:pt>
                <c:pt idx="2075">
                  <c:v>2.0766905562278545E-2</c:v>
                </c:pt>
                <c:pt idx="2076">
                  <c:v>2.0759776642218022E-2</c:v>
                </c:pt>
                <c:pt idx="2077">
                  <c:v>2.0752662754720437E-2</c:v>
                </c:pt>
                <c:pt idx="2078">
                  <c:v>2.0745563899757929E-2</c:v>
                </c:pt>
                <c:pt idx="2079">
                  <c:v>2.0738564278530644E-2</c:v>
                </c:pt>
                <c:pt idx="2080">
                  <c:v>2.0731411287329242E-2</c:v>
                </c:pt>
                <c:pt idx="2081">
                  <c:v>2.0724357529802277E-2</c:v>
                </c:pt>
                <c:pt idx="2082">
                  <c:v>2.0717318804701484E-2</c:v>
                </c:pt>
                <c:pt idx="2083">
                  <c:v>2.0710295111996471E-2</c:v>
                </c:pt>
                <c:pt idx="2084">
                  <c:v>2.0703286451656845E-2</c:v>
                </c:pt>
                <c:pt idx="2085">
                  <c:v>2.0696292823657279E-2</c:v>
                </c:pt>
                <c:pt idx="2086">
                  <c:v>2.0689314227972447E-2</c:v>
                </c:pt>
                <c:pt idx="2087">
                  <c:v>2.0682350664571955E-2</c:v>
                </c:pt>
                <c:pt idx="2088">
                  <c:v>2.0675402133425412E-2</c:v>
                </c:pt>
                <c:pt idx="2089">
                  <c:v>2.0668468634512556E-2</c:v>
                </c:pt>
                <c:pt idx="2090">
                  <c:v>2.0661550167800462E-2</c:v>
                </c:pt>
                <c:pt idx="2091">
                  <c:v>2.0654646733263803E-2</c:v>
                </c:pt>
                <c:pt idx="2092">
                  <c:v>2.0647758330877251E-2</c:v>
                </c:pt>
                <c:pt idx="2093">
                  <c:v>2.0640604252189287E-2</c:v>
                </c:pt>
                <c:pt idx="2094">
                  <c:v>2.0634026622437969E-2</c:v>
                </c:pt>
                <c:pt idx="2095">
                  <c:v>2.0627183316332051E-2</c:v>
                </c:pt>
                <c:pt idx="2096">
                  <c:v>2.0620355042264803E-2</c:v>
                </c:pt>
                <c:pt idx="2097">
                  <c:v>2.0613541800213429E-2</c:v>
                </c:pt>
                <c:pt idx="2098">
                  <c:v>2.0606743590145006E-2</c:v>
                </c:pt>
                <c:pt idx="2099">
                  <c:v>2.0599960412034206E-2</c:v>
                </c:pt>
                <c:pt idx="2100">
                  <c:v>2.0593192265860767E-2</c:v>
                </c:pt>
                <c:pt idx="2101">
                  <c:v>2.0585376393492887E-2</c:v>
                </c:pt>
                <c:pt idx="2102">
                  <c:v>2.0578639764358069E-2</c:v>
                </c:pt>
                <c:pt idx="2103">
                  <c:v>2.0571918166103095E-2</c:v>
                </c:pt>
                <c:pt idx="2104">
                  <c:v>2.056521159870181E-2</c:v>
                </c:pt>
                <c:pt idx="2105">
                  <c:v>2.0558520062128077E-2</c:v>
                </c:pt>
                <c:pt idx="2106">
                  <c:v>2.0551535773798382E-2</c:v>
                </c:pt>
                <c:pt idx="2107">
                  <c:v>2.054518208136653E-2</c:v>
                </c:pt>
                <c:pt idx="2108">
                  <c:v>2.0538535637129041E-2</c:v>
                </c:pt>
                <c:pt idx="2109">
                  <c:v>2.0531904223614526E-2</c:v>
                </c:pt>
                <c:pt idx="2110">
                  <c:v>2.0525393377560583E-2</c:v>
                </c:pt>
                <c:pt idx="2111">
                  <c:v>2.0518792728264172E-2</c:v>
                </c:pt>
                <c:pt idx="2112">
                  <c:v>2.0512100167181382E-2</c:v>
                </c:pt>
                <c:pt idx="2113">
                  <c:v>2.0505528876323471E-2</c:v>
                </c:pt>
                <c:pt idx="2114">
                  <c:v>2.0498972616060429E-2</c:v>
                </c:pt>
                <c:pt idx="2115">
                  <c:v>2.0488590895985686E-2</c:v>
                </c:pt>
                <c:pt idx="2116">
                  <c:v>2.0482072577655774E-2</c:v>
                </c:pt>
                <c:pt idx="2117">
                  <c:v>2.0475569288880467E-2</c:v>
                </c:pt>
                <c:pt idx="2118">
                  <c:v>2.0469081029638146E-2</c:v>
                </c:pt>
                <c:pt idx="2119">
                  <c:v>2.0462720031191782E-2</c:v>
                </c:pt>
                <c:pt idx="2120">
                  <c:v>2.0456262542828538E-2</c:v>
                </c:pt>
                <c:pt idx="2121">
                  <c:v>2.0449820084879774E-2</c:v>
                </c:pt>
                <c:pt idx="2122">
                  <c:v>2.0443392657316723E-2</c:v>
                </c:pt>
                <c:pt idx="2123">
                  <c:v>2.0436865175532559E-2</c:v>
                </c:pt>
                <c:pt idx="2124">
                  <c:v>2.0430467092966774E-2</c:v>
                </c:pt>
                <c:pt idx="2125">
                  <c:v>2.0424084039766477E-2</c:v>
                </c:pt>
                <c:pt idx="2126">
                  <c:v>2.0417716015907361E-2</c:v>
                </c:pt>
                <c:pt idx="2127">
                  <c:v>2.0411480974455855E-2</c:v>
                </c:pt>
                <c:pt idx="2128">
                  <c:v>2.0405143728705145E-2</c:v>
                </c:pt>
                <c:pt idx="2129">
                  <c:v>2.0398821513170216E-2</c:v>
                </c:pt>
                <c:pt idx="2130">
                  <c:v>2.039251432782754E-2</c:v>
                </c:pt>
                <c:pt idx="2131">
                  <c:v>2.0386222172653588E-2</c:v>
                </c:pt>
                <c:pt idx="2132">
                  <c:v>2.037994504762744E-2</c:v>
                </c:pt>
                <c:pt idx="2133">
                  <c:v>2.0373682952715116E-2</c:v>
                </c:pt>
                <c:pt idx="2134">
                  <c:v>2.0367435887903539E-2</c:v>
                </c:pt>
                <c:pt idx="2135">
                  <c:v>2.0361203853163951E-2</c:v>
                </c:pt>
                <c:pt idx="2136">
                  <c:v>2.0354862385829252E-2</c:v>
                </c:pt>
                <c:pt idx="2137">
                  <c:v>2.0348659683164315E-2</c:v>
                </c:pt>
                <c:pt idx="2138">
                  <c:v>2.0342472009559597E-2</c:v>
                </c:pt>
                <c:pt idx="2139">
                  <c:v>2.0336299364993482E-2</c:v>
                </c:pt>
                <c:pt idx="2140">
                  <c:v>2.0330141749441664E-2</c:v>
                </c:pt>
                <c:pt idx="2141">
                  <c:v>2.0324127274923168E-2</c:v>
                </c:pt>
                <c:pt idx="2142">
                  <c:v>2.0318000450028684E-2</c:v>
                </c:pt>
                <c:pt idx="2143">
                  <c:v>2.0311888655015334E-2</c:v>
                </c:pt>
                <c:pt idx="2144">
                  <c:v>2.0305791889864824E-2</c:v>
                </c:pt>
                <c:pt idx="2145">
                  <c:v>2.0299579106116204E-2</c:v>
                </c:pt>
                <c:pt idx="2146">
                  <c:v>2.0293511664180069E-2</c:v>
                </c:pt>
                <c:pt idx="2147">
                  <c:v>2.0287459251098837E-2</c:v>
                </c:pt>
                <c:pt idx="2148">
                  <c:v>2.0281421866856296E-2</c:v>
                </c:pt>
                <c:pt idx="2149">
                  <c:v>2.0275935963411928E-2</c:v>
                </c:pt>
                <c:pt idx="2150">
                  <c:v>2.0269526924721885E-2</c:v>
                </c:pt>
                <c:pt idx="2151">
                  <c:v>2.026353536794457E-2</c:v>
                </c:pt>
                <c:pt idx="2152">
                  <c:v>2.025755884084186E-2</c:v>
                </c:pt>
                <c:pt idx="2153">
                  <c:v>2.0251597343392835E-2</c:v>
                </c:pt>
                <c:pt idx="2154">
                  <c:v>2.0245650875571352E-2</c:v>
                </c:pt>
                <c:pt idx="2155">
                  <c:v>2.0239719437356495E-2</c:v>
                </c:pt>
                <c:pt idx="2156">
                  <c:v>2.0233803028727352E-2</c:v>
                </c:pt>
                <c:pt idx="2157">
                  <c:v>2.0227901649660391E-2</c:v>
                </c:pt>
                <c:pt idx="2158">
                  <c:v>2.0221593445389961E-2</c:v>
                </c:pt>
                <c:pt idx="2159">
                  <c:v>2.0215719880171359E-2</c:v>
                </c:pt>
                <c:pt idx="2160">
                  <c:v>2.0209861341671322E-2</c:v>
                </c:pt>
                <c:pt idx="2161">
                  <c:v>2.0204017829869581E-2</c:v>
                </c:pt>
                <c:pt idx="2162">
                  <c:v>2.0198620196968782E-2</c:v>
                </c:pt>
                <c:pt idx="2163">
                  <c:v>2.0192808994799097E-2</c:v>
                </c:pt>
                <c:pt idx="2164">
                  <c:v>2.0187594392737367E-2</c:v>
                </c:pt>
                <c:pt idx="2165">
                  <c:v>2.0181231678657381E-2</c:v>
                </c:pt>
                <c:pt idx="2166">
                  <c:v>2.0175465564638295E-2</c:v>
                </c:pt>
                <c:pt idx="2167">
                  <c:v>2.0169567015363842E-2</c:v>
                </c:pt>
                <c:pt idx="2168">
                  <c:v>2.0163830203194455E-2</c:v>
                </c:pt>
                <c:pt idx="2169">
                  <c:v>2.0158108419401799E-2</c:v>
                </c:pt>
                <c:pt idx="2170">
                  <c:v>2.015240166396156E-2</c:v>
                </c:pt>
                <c:pt idx="2171">
                  <c:v>2.0146860434189947E-2</c:v>
                </c:pt>
                <c:pt idx="2172">
                  <c:v>2.0141184495875968E-2</c:v>
                </c:pt>
                <c:pt idx="2173">
                  <c:v>2.0135523586768615E-2</c:v>
                </c:pt>
                <c:pt idx="2174">
                  <c:v>2.0129877706846971E-2</c:v>
                </c:pt>
                <c:pt idx="2175">
                  <c:v>2.0124093311365776E-2</c:v>
                </c:pt>
                <c:pt idx="2176">
                  <c:v>2.0118476725621282E-2</c:v>
                </c:pt>
                <c:pt idx="2177">
                  <c:v>2.011287516808602E-2</c:v>
                </c:pt>
                <c:pt idx="2178">
                  <c:v>2.0107288638741082E-2</c:v>
                </c:pt>
                <c:pt idx="2179">
                  <c:v>2.0101717137559448E-2</c:v>
                </c:pt>
                <c:pt idx="2180">
                  <c:v>2.009631803903008E-2</c:v>
                </c:pt>
                <c:pt idx="2181">
                  <c:v>2.0090777362814935E-2</c:v>
                </c:pt>
                <c:pt idx="2182">
                  <c:v>2.0085251715612949E-2</c:v>
                </c:pt>
                <c:pt idx="2183">
                  <c:v>2.0079741097403209E-2</c:v>
                </c:pt>
                <c:pt idx="2184">
                  <c:v>2.0074245508164799E-2</c:v>
                </c:pt>
                <c:pt idx="2185">
                  <c:v>2.0068764947882029E-2</c:v>
                </c:pt>
                <c:pt idx="2186">
                  <c:v>2.0063299416528759E-2</c:v>
                </c:pt>
                <c:pt idx="2187">
                  <c:v>2.0057848914084075E-2</c:v>
                </c:pt>
                <c:pt idx="2188">
                  <c:v>2.0052249891134338E-2</c:v>
                </c:pt>
                <c:pt idx="2189">
                  <c:v>2.0046828670510553E-2</c:v>
                </c:pt>
                <c:pt idx="2190">
                  <c:v>2.004142247783125E-2</c:v>
                </c:pt>
                <c:pt idx="2191">
                  <c:v>2.0036031313077518E-2</c:v>
                </c:pt>
                <c:pt idx="2192">
                  <c:v>2.0030655176227746E-2</c:v>
                </c:pt>
                <c:pt idx="2193">
                  <c:v>2.0025461505374636E-2</c:v>
                </c:pt>
                <c:pt idx="2194">
                  <c:v>2.0020116204722712E-2</c:v>
                </c:pt>
                <c:pt idx="2195">
                  <c:v>2.0014785932817275E-2</c:v>
                </c:pt>
                <c:pt idx="2196">
                  <c:v>2.0009470689634802E-2</c:v>
                </c:pt>
                <c:pt idx="2197">
                  <c:v>2.000399990985206E-2</c:v>
                </c:pt>
                <c:pt idx="2198">
                  <c:v>1.99987139400154E-2</c:v>
                </c:pt>
                <c:pt idx="2199">
                  <c:v>1.9993442997942222E-2</c:v>
                </c:pt>
                <c:pt idx="2200">
                  <c:v>1.9988187083616309E-2</c:v>
                </c:pt>
                <c:pt idx="2201">
                  <c:v>1.998311990388189E-2</c:v>
                </c:pt>
                <c:pt idx="2202">
                  <c:v>1.9977894832621496E-2</c:v>
                </c:pt>
                <c:pt idx="2203">
                  <c:v>1.9972684789945502E-2</c:v>
                </c:pt>
                <c:pt idx="2204">
                  <c:v>1.9967489775835606E-2</c:v>
                </c:pt>
                <c:pt idx="2205">
                  <c:v>1.9961925216117244E-2</c:v>
                </c:pt>
                <c:pt idx="2206">
                  <c:v>1.9956763989009963E-2</c:v>
                </c:pt>
                <c:pt idx="2207">
                  <c:v>1.9951617792185964E-2</c:v>
                </c:pt>
                <c:pt idx="2208">
                  <c:v>1.9946486625628056E-2</c:v>
                </c:pt>
                <c:pt idx="2209">
                  <c:v>1.9941370489311674E-2</c:v>
                </c:pt>
                <c:pt idx="2210">
                  <c:v>1.9935364676573E-2</c:v>
                </c:pt>
                <c:pt idx="2211">
                  <c:v>1.9930274621741208E-2</c:v>
                </c:pt>
                <c:pt idx="2212">
                  <c:v>1.9925199592640948E-2</c:v>
                </c:pt>
                <c:pt idx="2213">
                  <c:v>1.9920139589263537E-2</c:v>
                </c:pt>
                <c:pt idx="2214">
                  <c:v>1.9916015260682238E-2</c:v>
                </c:pt>
                <c:pt idx="2215">
                  <c:v>1.9911174483449652E-2</c:v>
                </c:pt>
                <c:pt idx="2216">
                  <c:v>1.9905978380214347E-2</c:v>
                </c:pt>
                <c:pt idx="2217">
                  <c:v>1.9900982485108153E-2</c:v>
                </c:pt>
                <c:pt idx="2218">
                  <c:v>1.9895439372713136E-2</c:v>
                </c:pt>
                <c:pt idx="2219">
                  <c:v>1.9890471128713748E-2</c:v>
                </c:pt>
                <c:pt idx="2220">
                  <c:v>1.9885517912083411E-2</c:v>
                </c:pt>
                <c:pt idx="2221">
                  <c:v>1.9880579722803216E-2</c:v>
                </c:pt>
                <c:pt idx="2222">
                  <c:v>1.9875656560846149E-2</c:v>
                </c:pt>
                <c:pt idx="2223">
                  <c:v>1.9871322745011886E-2</c:v>
                </c:pt>
                <c:pt idx="2224">
                  <c:v>1.9866432059899339E-2</c:v>
                </c:pt>
                <c:pt idx="2225">
                  <c:v>1.9861556404704137E-2</c:v>
                </c:pt>
                <c:pt idx="2226">
                  <c:v>1.9856695779404174E-2</c:v>
                </c:pt>
                <c:pt idx="2227">
                  <c:v>1.9851266160380909E-2</c:v>
                </c:pt>
                <c:pt idx="2228">
                  <c:v>1.9846433162022208E-2</c:v>
                </c:pt>
                <c:pt idx="2229">
                  <c:v>1.9841615190870465E-2</c:v>
                </c:pt>
                <c:pt idx="2230">
                  <c:v>1.983681224689867E-2</c:v>
                </c:pt>
                <c:pt idx="2231">
                  <c:v>1.983202433009601E-2</c:v>
                </c:pt>
                <c:pt idx="2232">
                  <c:v>1.982784765438524E-2</c:v>
                </c:pt>
                <c:pt idx="2233">
                  <c:v>1.9823092237828847E-2</c:v>
                </c:pt>
                <c:pt idx="2234">
                  <c:v>1.981835185101297E-2</c:v>
                </c:pt>
                <c:pt idx="2235">
                  <c:v>1.9813827850897175E-2</c:v>
                </c:pt>
                <c:pt idx="2236">
                  <c:v>1.9808916166529085E-2</c:v>
                </c:pt>
                <c:pt idx="2237">
                  <c:v>1.9804220868824239E-2</c:v>
                </c:pt>
                <c:pt idx="2238">
                  <c:v>1.9799540600786231E-2</c:v>
                </c:pt>
                <c:pt idx="2239">
                  <c:v>1.97948753623905E-2</c:v>
                </c:pt>
                <c:pt idx="2240">
                  <c:v>1.9789609298511628E-2</c:v>
                </c:pt>
                <c:pt idx="2241">
                  <c:v>1.9784971652419697E-2</c:v>
                </c:pt>
                <c:pt idx="2242">
                  <c:v>1.9780349033302391E-2</c:v>
                </c:pt>
                <c:pt idx="2243">
                  <c:v>1.9775741441146209E-2</c:v>
                </c:pt>
                <c:pt idx="2244">
                  <c:v>1.9771148875929533E-2</c:v>
                </c:pt>
                <c:pt idx="2245">
                  <c:v>1.9767199553543686E-2</c:v>
                </c:pt>
                <c:pt idx="2246">
                  <c:v>1.9762639522145343E-2</c:v>
                </c:pt>
                <c:pt idx="2247">
                  <c:v>1.9758094520246836E-2</c:v>
                </c:pt>
                <c:pt idx="2248">
                  <c:v>1.9753564547821147E-2</c:v>
                </c:pt>
                <c:pt idx="2249">
                  <c:v>1.974841145337684E-2</c:v>
                </c:pt>
                <c:pt idx="2250">
                  <c:v>1.9743909049459517E-2</c:v>
                </c:pt>
                <c:pt idx="2251">
                  <c:v>1.9739421672362832E-2</c:v>
                </c:pt>
                <c:pt idx="2252">
                  <c:v>1.9734949322070577E-2</c:v>
                </c:pt>
                <c:pt idx="2253">
                  <c:v>1.9730491998571947E-2</c:v>
                </c:pt>
                <c:pt idx="2254">
                  <c:v>1.9726700331282574E-2</c:v>
                </c:pt>
                <c:pt idx="2255">
                  <c:v>1.9722275564687697E-2</c:v>
                </c:pt>
                <c:pt idx="2256">
                  <c:v>1.9717865827428106E-2</c:v>
                </c:pt>
                <c:pt idx="2257">
                  <c:v>1.9713471119479242E-2</c:v>
                </c:pt>
                <c:pt idx="2258">
                  <c:v>1.9709091440831279E-2</c:v>
                </c:pt>
                <c:pt idx="2259">
                  <c:v>1.9704726791457204E-2</c:v>
                </c:pt>
                <c:pt idx="2260">
                  <c:v>1.9700377171344732E-2</c:v>
                </c:pt>
                <c:pt idx="2261">
                  <c:v>1.9696042580474221E-2</c:v>
                </c:pt>
                <c:pt idx="2262">
                  <c:v>1.9690605578185874E-2</c:v>
                </c:pt>
                <c:pt idx="2263">
                  <c:v>1.9686296839543094E-2</c:v>
                </c:pt>
                <c:pt idx="2264">
                  <c:v>1.9682003125795329E-2</c:v>
                </c:pt>
                <c:pt idx="2265">
                  <c:v>1.9677724436931006E-2</c:v>
                </c:pt>
                <c:pt idx="2266">
                  <c:v>1.9674822188266501E-2</c:v>
                </c:pt>
                <c:pt idx="2267">
                  <c:v>1.9670350648372002E-2</c:v>
                </c:pt>
                <c:pt idx="2268">
                  <c:v>1.966612126171138E-2</c:v>
                </c:pt>
                <c:pt idx="2269">
                  <c:v>1.9661906904155181E-2</c:v>
                </c:pt>
                <c:pt idx="2270">
                  <c:v>1.965701658229968E-2</c:v>
                </c:pt>
                <c:pt idx="2271">
                  <c:v>1.9652829738268578E-2</c:v>
                </c:pt>
                <c:pt idx="2272">
                  <c:v>1.9648657920723123E-2</c:v>
                </c:pt>
                <c:pt idx="2273">
                  <c:v>1.964450112964981E-2</c:v>
                </c:pt>
                <c:pt idx="2274">
                  <c:v>1.9640359365032427E-2</c:v>
                </c:pt>
                <c:pt idx="2275">
                  <c:v>1.9636936369028555E-2</c:v>
                </c:pt>
                <c:pt idx="2276">
                  <c:v>1.9632827214719515E-2</c:v>
                </c:pt>
                <c:pt idx="2277">
                  <c:v>1.9628733089374913E-2</c:v>
                </c:pt>
                <c:pt idx="2278">
                  <c:v>1.9624653992984922E-2</c:v>
                </c:pt>
                <c:pt idx="2279">
                  <c:v>1.9619875938254983E-2</c:v>
                </c:pt>
                <c:pt idx="2280">
                  <c:v>1.9615824332057108E-2</c:v>
                </c:pt>
                <c:pt idx="2281">
                  <c:v>1.9611787752204402E-2</c:v>
                </c:pt>
                <c:pt idx="2282">
                  <c:v>1.9607766198691461E-2</c:v>
                </c:pt>
                <c:pt idx="2283">
                  <c:v>1.9603759671496673E-2</c:v>
                </c:pt>
                <c:pt idx="2284">
                  <c:v>1.9600495021692279E-2</c:v>
                </c:pt>
                <c:pt idx="2285">
                  <c:v>1.9596521127498299E-2</c:v>
                </c:pt>
                <c:pt idx="2286">
                  <c:v>1.9592562262126311E-2</c:v>
                </c:pt>
                <c:pt idx="2287">
                  <c:v>1.9588863474089179E-2</c:v>
                </c:pt>
                <c:pt idx="2288">
                  <c:v>1.9584689617774632E-2</c:v>
                </c:pt>
                <c:pt idx="2289">
                  <c:v>1.9580775838767928E-2</c:v>
                </c:pt>
                <c:pt idx="2290">
                  <c:v>1.9576877088516902E-2</c:v>
                </c:pt>
                <c:pt idx="2291">
                  <c:v>1.9572993367004368E-2</c:v>
                </c:pt>
                <c:pt idx="2292">
                  <c:v>1.9568377108729017E-2</c:v>
                </c:pt>
                <c:pt idx="2293">
                  <c:v>1.9564520843932308E-2</c:v>
                </c:pt>
                <c:pt idx="2294">
                  <c:v>1.9560679605294361E-2</c:v>
                </c:pt>
                <c:pt idx="2295">
                  <c:v>1.9556853392801665E-2</c:v>
                </c:pt>
                <c:pt idx="2296">
                  <c:v>1.9553042206443421E-2</c:v>
                </c:pt>
                <c:pt idx="2297">
                  <c:v>1.9550006640595041E-2</c:v>
                </c:pt>
                <c:pt idx="2298">
                  <c:v>1.954622811982705E-2</c:v>
                </c:pt>
                <c:pt idx="2299">
                  <c:v>1.9542464627669842E-2</c:v>
                </c:pt>
                <c:pt idx="2300">
                  <c:v>1.9538716164118501E-2</c:v>
                </c:pt>
                <c:pt idx="2301">
                  <c:v>1.9534211666134005E-2</c:v>
                </c:pt>
                <c:pt idx="2302">
                  <c:v>1.9530490636271769E-2</c:v>
                </c:pt>
                <c:pt idx="2303">
                  <c:v>1.9526784632444026E-2</c:v>
                </c:pt>
                <c:pt idx="2304">
                  <c:v>1.9523093654637263E-2</c:v>
                </c:pt>
                <c:pt idx="2305">
                  <c:v>1.9519417702840679E-2</c:v>
                </c:pt>
                <c:pt idx="2306">
                  <c:v>1.9516540982553763E-2</c:v>
                </c:pt>
                <c:pt idx="2307">
                  <c:v>1.9512897718776873E-2</c:v>
                </c:pt>
                <c:pt idx="2308">
                  <c:v>1.9509269483480592E-2</c:v>
                </c:pt>
                <c:pt idx="2309">
                  <c:v>1.9505656276652648E-2</c:v>
                </c:pt>
                <c:pt idx="2310">
                  <c:v>1.9502058098273392E-2</c:v>
                </c:pt>
                <c:pt idx="2311">
                  <c:v>1.9498474948330544E-2</c:v>
                </c:pt>
                <c:pt idx="2312">
                  <c:v>1.949490682680691E-2</c:v>
                </c:pt>
                <c:pt idx="2313">
                  <c:v>1.9491353733690216E-2</c:v>
                </c:pt>
                <c:pt idx="2314">
                  <c:v>1.9486742037738394E-2</c:v>
                </c:pt>
                <c:pt idx="2315">
                  <c:v>1.9483215460114944E-2</c:v>
                </c:pt>
                <c:pt idx="2316">
                  <c:v>1.9479703907518964E-2</c:v>
                </c:pt>
                <c:pt idx="2317">
                  <c:v>1.9476207379933677E-2</c:v>
                </c:pt>
                <c:pt idx="2318">
                  <c:v>1.9472725877353506E-2</c:v>
                </c:pt>
                <c:pt idx="2319">
                  <c:v>1.9470350770732611E-2</c:v>
                </c:pt>
                <c:pt idx="2320">
                  <c:v>1.946690287606415E-2</c:v>
                </c:pt>
                <c:pt idx="2321">
                  <c:v>1.9463744868884109E-2</c:v>
                </c:pt>
                <c:pt idx="2322">
                  <c:v>1.946005217158947E-2</c:v>
                </c:pt>
                <c:pt idx="2323">
                  <c:v>1.9455820002427553E-2</c:v>
                </c:pt>
                <c:pt idx="2324">
                  <c:v>1.9452429542238952E-2</c:v>
                </c:pt>
                <c:pt idx="2325">
                  <c:v>1.9449054107798479E-2</c:v>
                </c:pt>
                <c:pt idx="2326">
                  <c:v>1.9445693699095323E-2</c:v>
                </c:pt>
                <c:pt idx="2327">
                  <c:v>1.94431884047956E-2</c:v>
                </c:pt>
                <c:pt idx="2328">
                  <c:v>1.9439860736080981E-2</c:v>
                </c:pt>
                <c:pt idx="2329">
                  <c:v>1.9436548095549802E-2</c:v>
                </c:pt>
                <c:pt idx="2330">
                  <c:v>1.9433250483187336E-2</c:v>
                </c:pt>
                <c:pt idx="2331">
                  <c:v>1.9429117041128784E-2</c:v>
                </c:pt>
                <c:pt idx="2332">
                  <c:v>1.942584678656049E-2</c:v>
                </c:pt>
                <c:pt idx="2333">
                  <c:v>1.9422591557640367E-2</c:v>
                </c:pt>
                <c:pt idx="2334">
                  <c:v>1.9419351354360313E-2</c:v>
                </c:pt>
                <c:pt idx="2335">
                  <c:v>1.941612617669871E-2</c:v>
                </c:pt>
                <c:pt idx="2336">
                  <c:v>1.9413780399818649E-2</c:v>
                </c:pt>
                <c:pt idx="2337">
                  <c:v>1.9410587984268757E-2</c:v>
                </c:pt>
                <c:pt idx="2338">
                  <c:v>1.9407410596781968E-2</c:v>
                </c:pt>
                <c:pt idx="2339">
                  <c:v>1.9404539269033894E-2</c:v>
                </c:pt>
                <c:pt idx="2340">
                  <c:v>1.9400225672332499E-2</c:v>
                </c:pt>
                <c:pt idx="2341">
                  <c:v>1.939796860257988E-2</c:v>
                </c:pt>
                <c:pt idx="2342">
                  <c:v>1.9394851327217796E-2</c:v>
                </c:pt>
                <c:pt idx="2343">
                  <c:v>1.9391749079857419E-2</c:v>
                </c:pt>
                <c:pt idx="2344">
                  <c:v>1.9388661860484008E-2</c:v>
                </c:pt>
                <c:pt idx="2345">
                  <c:v>1.938470080678778E-2</c:v>
                </c:pt>
                <c:pt idx="2346">
                  <c:v>1.9381640910207852E-2</c:v>
                </c:pt>
                <c:pt idx="2347">
                  <c:v>1.9378596039108596E-2</c:v>
                </c:pt>
                <c:pt idx="2348">
                  <c:v>1.9375566193492715E-2</c:v>
                </c:pt>
                <c:pt idx="2349">
                  <c:v>1.9373451182984343E-2</c:v>
                </c:pt>
                <c:pt idx="2350">
                  <c:v>1.9370454131272419E-2</c:v>
                </c:pt>
                <c:pt idx="2351">
                  <c:v>1.9367472107459052E-2</c:v>
                </c:pt>
                <c:pt idx="2352">
                  <c:v>1.9364505111536871E-2</c:v>
                </c:pt>
                <c:pt idx="2353">
                  <c:v>1.9360642347077722E-2</c:v>
                </c:pt>
                <c:pt idx="2354">
                  <c:v>1.9357702654059526E-2</c:v>
                </c:pt>
                <c:pt idx="2355">
                  <c:v>1.9354777986435555E-2</c:v>
                </c:pt>
                <c:pt idx="2356">
                  <c:v>1.9351868344195E-2</c:v>
                </c:pt>
                <c:pt idx="2357">
                  <c:v>1.9348973727327062E-2</c:v>
                </c:pt>
                <c:pt idx="2358">
                  <c:v>1.9347018720972109E-2</c:v>
                </c:pt>
                <c:pt idx="2359">
                  <c:v>1.9344156919932125E-2</c:v>
                </c:pt>
                <c:pt idx="2360">
                  <c:v>1.9341310146682639E-2</c:v>
                </c:pt>
                <c:pt idx="2361">
                  <c:v>1.9337049539110543E-2</c:v>
                </c:pt>
                <c:pt idx="2362">
                  <c:v>1.9334235266178858E-2</c:v>
                </c:pt>
                <c:pt idx="2363">
                  <c:v>1.9331436019368813E-2</c:v>
                </c:pt>
                <c:pt idx="2364">
                  <c:v>1.9328651798672561E-2</c:v>
                </c:pt>
                <c:pt idx="2365">
                  <c:v>1.9325882604079643E-2</c:v>
                </c:pt>
                <c:pt idx="2366">
                  <c:v>1.932218146299014E-2</c:v>
                </c:pt>
                <c:pt idx="2367">
                  <c:v>1.9319439535833427E-2</c:v>
                </c:pt>
                <c:pt idx="2368">
                  <c:v>1.9316712632298148E-2</c:v>
                </c:pt>
                <c:pt idx="2369">
                  <c:v>1.9314000752381408E-2</c:v>
                </c:pt>
                <c:pt idx="2370">
                  <c:v>1.9312262022272951E-2</c:v>
                </c:pt>
                <c:pt idx="2371">
                  <c:v>1.9309903491189669E-2</c:v>
                </c:pt>
                <c:pt idx="2372">
                  <c:v>1.9306918971899768E-2</c:v>
                </c:pt>
                <c:pt idx="2373">
                  <c:v>1.9304269985746615E-2</c:v>
                </c:pt>
                <c:pt idx="2374">
                  <c:v>1.9301636025602677E-2</c:v>
                </c:pt>
                <c:pt idx="2375">
                  <c:v>1.9297202627883446E-2</c:v>
                </c:pt>
                <c:pt idx="2376">
                  <c:v>1.9294606369863319E-2</c:v>
                </c:pt>
                <c:pt idx="2377">
                  <c:v>1.9292025137005085E-2</c:v>
                </c:pt>
                <c:pt idx="2378">
                  <c:v>1.9289458929303338E-2</c:v>
                </c:pt>
                <c:pt idx="2379">
                  <c:v>1.9287236172294931E-2</c:v>
                </c:pt>
                <c:pt idx="2380">
                  <c:v>1.9284700954246677E-2</c:v>
                </c:pt>
                <c:pt idx="2381">
                  <c:v>1.9282180762134438E-2</c:v>
                </c:pt>
                <c:pt idx="2382">
                  <c:v>1.927967559594514E-2</c:v>
                </c:pt>
                <c:pt idx="2383">
                  <c:v>1.9276853267736725E-2</c:v>
                </c:pt>
                <c:pt idx="2384">
                  <c:v>1.9274377210746985E-2</c:v>
                </c:pt>
                <c:pt idx="2385">
                  <c:v>1.92719161788516E-2</c:v>
                </c:pt>
                <c:pt idx="2386">
                  <c:v>1.9269470172028957E-2</c:v>
                </c:pt>
                <c:pt idx="2387">
                  <c:v>1.9267375153531698E-2</c:v>
                </c:pt>
                <c:pt idx="2388">
                  <c:v>1.9264960142689209E-2</c:v>
                </c:pt>
                <c:pt idx="2389">
                  <c:v>1.9262560157704306E-2</c:v>
                </c:pt>
                <c:pt idx="2390">
                  <c:v>1.926017519857437E-2</c:v>
                </c:pt>
                <c:pt idx="2391">
                  <c:v>1.925780526527849E-2</c:v>
                </c:pt>
                <c:pt idx="2392">
                  <c:v>1.9255450357816662E-2</c:v>
                </c:pt>
                <c:pt idx="2393">
                  <c:v>1.9253110476175814E-2</c:v>
                </c:pt>
                <c:pt idx="2394">
                  <c:v>1.9250785620350722E-2</c:v>
                </c:pt>
                <c:pt idx="2395">
                  <c:v>1.9248475790330923E-2</c:v>
                </c:pt>
                <c:pt idx="2396">
                  <c:v>1.924583648113376E-2</c:v>
                </c:pt>
                <c:pt idx="2397">
                  <c:v>1.9243555749579071E-2</c:v>
                </c:pt>
                <c:pt idx="2398">
                  <c:v>1.9241290043002568E-2</c:v>
                </c:pt>
                <c:pt idx="2399">
                  <c:v>1.9239039361393449E-2</c:v>
                </c:pt>
                <c:pt idx="2400">
                  <c:v>1.9237152026979336E-2</c:v>
                </c:pt>
                <c:pt idx="2401">
                  <c:v>1.9234932351603073E-2</c:v>
                </c:pt>
                <c:pt idx="2402">
                  <c:v>1.9232727701966743E-2</c:v>
                </c:pt>
                <c:pt idx="2403">
                  <c:v>1.9230538078070354E-2</c:v>
                </c:pt>
                <c:pt idx="2404">
                  <c:v>1.922836347989821E-2</c:v>
                </c:pt>
                <c:pt idx="2405">
                  <c:v>1.9225850795524229E-2</c:v>
                </c:pt>
                <c:pt idx="2406">
                  <c:v>1.9223705288435533E-2</c:v>
                </c:pt>
                <c:pt idx="2407">
                  <c:v>1.9221574806246682E-2</c:v>
                </c:pt>
                <c:pt idx="2408">
                  <c:v>1.9220883955693924E-2</c:v>
                </c:pt>
                <c:pt idx="2409">
                  <c:v>1.921771587465548E-2</c:v>
                </c:pt>
                <c:pt idx="2410">
                  <c:v>1.9215631430671967E-2</c:v>
                </c:pt>
                <c:pt idx="2411">
                  <c:v>1.9213562012363031E-2</c:v>
                </c:pt>
                <c:pt idx="2412">
                  <c:v>1.9211507619710369E-2</c:v>
                </c:pt>
                <c:pt idx="2413">
                  <c:v>1.9209468252713982E-2</c:v>
                </c:pt>
                <c:pt idx="2414">
                  <c:v>1.9207443911366029E-2</c:v>
                </c:pt>
                <c:pt idx="2415">
                  <c:v>1.9205434595656046E-2</c:v>
                </c:pt>
                <c:pt idx="2416">
                  <c:v>1.9203440305576195E-2</c:v>
                </c:pt>
                <c:pt idx="2417">
                  <c:v>1.9201461041121248E-2</c:v>
                </c:pt>
                <c:pt idx="2418">
                  <c:v>1.9198400141254648E-2</c:v>
                </c:pt>
                <c:pt idx="2419">
                  <c:v>1.919644801606989E-2</c:v>
                </c:pt>
                <c:pt idx="2420">
                  <c:v>1.9194510914086867E-2</c:v>
                </c:pt>
                <c:pt idx="2421">
                  <c:v>1.9192588835299784E-2</c:v>
                </c:pt>
                <c:pt idx="2422">
                  <c:v>1.9191790102935063E-2</c:v>
                </c:pt>
                <c:pt idx="2423">
                  <c:v>1.9189900992064822E-2</c:v>
                </c:pt>
                <c:pt idx="2424">
                  <c:v>1.9188026906764577E-2</c:v>
                </c:pt>
                <c:pt idx="2425">
                  <c:v>1.9186167847029104E-2</c:v>
                </c:pt>
                <c:pt idx="2426">
                  <c:v>1.9183950365451917E-2</c:v>
                </c:pt>
                <c:pt idx="2427">
                  <c:v>1.9182120379674115E-2</c:v>
                </c:pt>
                <c:pt idx="2428">
                  <c:v>1.918030541864487E-2</c:v>
                </c:pt>
                <c:pt idx="2429">
                  <c:v>1.9178505482353374E-2</c:v>
                </c:pt>
                <c:pt idx="2430">
                  <c:v>1.9176720570794226E-2</c:v>
                </c:pt>
                <c:pt idx="2431">
                  <c:v>1.9175329025084297E-2</c:v>
                </c:pt>
                <c:pt idx="2432">
                  <c:v>1.9173575144103526E-2</c:v>
                </c:pt>
                <c:pt idx="2433">
                  <c:v>1.9171836288632622E-2</c:v>
                </c:pt>
                <c:pt idx="2434">
                  <c:v>1.9170112458668974E-2</c:v>
                </c:pt>
                <c:pt idx="2435">
                  <c:v>1.9168021383756766E-2</c:v>
                </c:pt>
                <c:pt idx="2436">
                  <c:v>1.9166326620459327E-2</c:v>
                </c:pt>
                <c:pt idx="2437">
                  <c:v>1.9164646881845604E-2</c:v>
                </c:pt>
                <c:pt idx="2438">
                  <c:v>1.9162982167912901E-2</c:v>
                </c:pt>
                <c:pt idx="2439">
                  <c:v>1.9161718691148435E-2</c:v>
                </c:pt>
                <c:pt idx="2440">
                  <c:v>1.9160085014063605E-2</c:v>
                </c:pt>
                <c:pt idx="2441">
                  <c:v>1.9158466362433742E-2</c:v>
                </c:pt>
                <c:pt idx="2442">
                  <c:v>1.915686273625623E-2</c:v>
                </c:pt>
                <c:pt idx="2443">
                  <c:v>1.9155274135523224E-2</c:v>
                </c:pt>
                <c:pt idx="2444">
                  <c:v>1.9153700560229501E-2</c:v>
                </c:pt>
                <c:pt idx="2445">
                  <c:v>1.9152142010372443E-2</c:v>
                </c:pt>
                <c:pt idx="2446">
                  <c:v>1.915059848594421E-2</c:v>
                </c:pt>
                <c:pt idx="2447">
                  <c:v>1.9149069986934338E-2</c:v>
                </c:pt>
                <c:pt idx="2448">
                  <c:v>1.9147161384734306E-2</c:v>
                </c:pt>
                <c:pt idx="2449">
                  <c:v>1.9145661941901076E-2</c:v>
                </c:pt>
                <c:pt idx="2450">
                  <c:v>1.9144177523681326E-2</c:v>
                </c:pt>
                <c:pt idx="2451">
                  <c:v>1.9142708130066948E-2</c:v>
                </c:pt>
                <c:pt idx="2452">
                  <c:v>1.9141253761047139E-2</c:v>
                </c:pt>
                <c:pt idx="2453">
                  <c:v>1.9140214526404561E-2</c:v>
                </c:pt>
                <c:pt idx="2454">
                  <c:v>1.913879120518468E-2</c:v>
                </c:pt>
                <c:pt idx="2455">
                  <c:v>1.9137382909341333E-2</c:v>
                </c:pt>
                <c:pt idx="2456">
                  <c:v>1.9135989638869293E-2</c:v>
                </c:pt>
                <c:pt idx="2457">
                  <c:v>1.9134207284782878E-2</c:v>
                </c:pt>
                <c:pt idx="2458">
                  <c:v>1.9132843063257542E-2</c:v>
                </c:pt>
                <c:pt idx="2459">
                  <c:v>1.9131493866294352E-2</c:v>
                </c:pt>
                <c:pt idx="2460">
                  <c:v>1.913015969388791E-2</c:v>
                </c:pt>
                <c:pt idx="2461">
                  <c:v>1.9130473689409441E-2</c:v>
                </c:pt>
                <c:pt idx="2462">
                  <c:v>1.9127945548531197E-2</c:v>
                </c:pt>
                <c:pt idx="2463">
                  <c:v>1.9126657455514503E-2</c:v>
                </c:pt>
                <c:pt idx="2464">
                  <c:v>1.9125384387824667E-2</c:v>
                </c:pt>
                <c:pt idx="2465">
                  <c:v>1.9124126345456467E-2</c:v>
                </c:pt>
                <c:pt idx="2466">
                  <c:v>1.9122883328412513E-2</c:v>
                </c:pt>
                <c:pt idx="2467">
                  <c:v>1.9121655336682346E-2</c:v>
                </c:pt>
                <c:pt idx="2468">
                  <c:v>1.9120442370263356E-2</c:v>
                </c:pt>
                <c:pt idx="2469">
                  <c:v>1.9119244429150313E-2</c:v>
                </c:pt>
                <c:pt idx="2470">
                  <c:v>1.9116810264694719E-2</c:v>
                </c:pt>
                <c:pt idx="2471">
                  <c:v>1.9115639338329483E-2</c:v>
                </c:pt>
                <c:pt idx="2472">
                  <c:v>1.911448343488811E-2</c:v>
                </c:pt>
                <c:pt idx="2473">
                  <c:v>1.9113342554367696E-2</c:v>
                </c:pt>
                <c:pt idx="2474">
                  <c:v>1.9113480103022634E-2</c:v>
                </c:pt>
                <c:pt idx="2475">
                  <c:v>1.9112372313656374E-2</c:v>
                </c:pt>
                <c:pt idx="2476">
                  <c:v>1.9112973778131925E-2</c:v>
                </c:pt>
                <c:pt idx="2477">
                  <c:v>1.9110201810739729E-2</c:v>
                </c:pt>
                <c:pt idx="2478">
                  <c:v>1.9109139097186728E-2</c:v>
                </c:pt>
                <c:pt idx="2479">
                  <c:v>1.9107665078109386E-2</c:v>
                </c:pt>
                <c:pt idx="2480">
                  <c:v>1.9106631395913953E-2</c:v>
                </c:pt>
                <c:pt idx="2481">
                  <c:v>1.9105612738183418E-2</c:v>
                </c:pt>
                <c:pt idx="2482">
                  <c:v>1.9104609104917774E-2</c:v>
                </c:pt>
                <c:pt idx="2483">
                  <c:v>1.9104050908278887E-2</c:v>
                </c:pt>
                <c:pt idx="2484">
                  <c:v>1.9103078346242603E-2</c:v>
                </c:pt>
                <c:pt idx="2485">
                  <c:v>1.9102120809446909E-2</c:v>
                </c:pt>
                <c:pt idx="2486">
                  <c:v>1.9101178297886569E-2</c:v>
                </c:pt>
                <c:pt idx="2487">
                  <c:v>1.9099816361228261E-2</c:v>
                </c:pt>
                <c:pt idx="2488">
                  <c:v>1.9098903386621385E-2</c:v>
                </c:pt>
                <c:pt idx="2489">
                  <c:v>1.9098006424190427E-2</c:v>
                </c:pt>
                <c:pt idx="2490">
                  <c:v>1.9097126005793497E-2</c:v>
                </c:pt>
                <c:pt idx="2491">
                  <c:v>1.9096262646733662E-2</c:v>
                </c:pt>
                <c:pt idx="2492">
                  <c:v>1.9095856955621136E-2</c:v>
                </c:pt>
                <c:pt idx="2493">
                  <c:v>1.9095029389953781E-2</c:v>
                </c:pt>
                <c:pt idx="2494">
                  <c:v>1.9094219129003331E-2</c:v>
                </c:pt>
                <c:pt idx="2495">
                  <c:v>1.9093426172767176E-2</c:v>
                </c:pt>
                <c:pt idx="2496">
                  <c:v>1.909265052124531E-2</c:v>
                </c:pt>
                <c:pt idx="2497">
                  <c:v>1.9091892174432509E-2</c:v>
                </c:pt>
                <c:pt idx="2498">
                  <c:v>1.9091151132323542E-2</c:v>
                </c:pt>
                <c:pt idx="2499">
                  <c:v>1.9090427394915798E-2</c:v>
                </c:pt>
                <c:pt idx="2500">
                  <c:v>1.9089271023921404E-2</c:v>
                </c:pt>
                <c:pt idx="2501">
                  <c:v>1.908858069593981E-2</c:v>
                </c:pt>
                <c:pt idx="2502">
                  <c:v>1.9087907671738995E-2</c:v>
                </c:pt>
                <c:pt idx="2503">
                  <c:v>1.908725195132166E-2</c:v>
                </c:pt>
                <c:pt idx="2504">
                  <c:v>1.9086613534690509E-2</c:v>
                </c:pt>
                <c:pt idx="2505">
                  <c:v>1.9086448369045928E-2</c:v>
                </c:pt>
                <c:pt idx="2506">
                  <c:v>1.9085845764468291E-2</c:v>
                </c:pt>
                <c:pt idx="2507">
                  <c:v>1.9085260464570961E-2</c:v>
                </c:pt>
                <c:pt idx="2508">
                  <c:v>1.908469246934871E-2</c:v>
                </c:pt>
                <c:pt idx="2509">
                  <c:v>1.9083681008165376E-2</c:v>
                </c:pt>
                <c:pt idx="2510">
                  <c:v>1.9083146414167567E-2</c:v>
                </c:pt>
                <c:pt idx="2511">
                  <c:v>1.9082629123934325E-2</c:v>
                </c:pt>
                <c:pt idx="2512">
                  <c:v>1.9082129137468356E-2</c:v>
                </c:pt>
                <c:pt idx="2513">
                  <c:v>1.9082112063292998E-2</c:v>
                </c:pt>
                <c:pt idx="2514">
                  <c:v>1.9081647896079371E-2</c:v>
                </c:pt>
                <c:pt idx="2515">
                  <c:v>1.9081201033522521E-2</c:v>
                </c:pt>
                <c:pt idx="2516">
                  <c:v>1.908077147562506E-2</c:v>
                </c:pt>
                <c:pt idx="2517">
                  <c:v>1.9081243407197242E-2</c:v>
                </c:pt>
                <c:pt idx="2518">
                  <c:v>1.9080853362053788E-2</c:v>
                </c:pt>
                <c:pt idx="2519">
                  <c:v>1.9080480623371039E-2</c:v>
                </c:pt>
                <c:pt idx="2520">
                  <c:v>1.9080125191146546E-2</c:v>
                </c:pt>
                <c:pt idx="2521">
                  <c:v>1.9079787065382759E-2</c:v>
                </c:pt>
                <c:pt idx="2522">
                  <c:v>1.9077559096674652E-2</c:v>
                </c:pt>
                <c:pt idx="2523">
                  <c:v>1.9077250703553421E-2</c:v>
                </c:pt>
                <c:pt idx="2524">
                  <c:v>1.9076959613265377E-2</c:v>
                </c:pt>
                <c:pt idx="2525">
                  <c:v>1.9076685825816113E-2</c:v>
                </c:pt>
                <c:pt idx="2526">
                  <c:v>1.9078838039787518E-2</c:v>
                </c:pt>
                <c:pt idx="2527">
                  <c:v>1.9078121746312845E-2</c:v>
                </c:pt>
                <c:pt idx="2528">
                  <c:v>1.9077904765710169E-2</c:v>
                </c:pt>
                <c:pt idx="2529">
                  <c:v>1.9077705091553463E-2</c:v>
                </c:pt>
                <c:pt idx="2530">
                  <c:v>1.9076062803502419E-2</c:v>
                </c:pt>
                <c:pt idx="2531">
                  <c:v>1.907589406015605E-2</c:v>
                </c:pt>
                <c:pt idx="2532">
                  <c:v>1.9075742620536427E-2</c:v>
                </c:pt>
                <c:pt idx="2533">
                  <c:v>1.9075608484651656E-2</c:v>
                </c:pt>
                <c:pt idx="2534">
                  <c:v>1.9075491652499037E-2</c:v>
                </c:pt>
                <c:pt idx="2535">
                  <c:v>1.9076870481961487E-2</c:v>
                </c:pt>
                <c:pt idx="2536">
                  <c:v>1.907679195291186E-2</c:v>
                </c:pt>
                <c:pt idx="2537">
                  <c:v>1.907673073030575E-2</c:v>
                </c:pt>
                <c:pt idx="2538">
                  <c:v>1.9076686814143158E-2</c:v>
                </c:pt>
                <c:pt idx="2539">
                  <c:v>1.90751670477101E-2</c:v>
                </c:pt>
                <c:pt idx="2540">
                  <c:v>1.9075154037942282E-2</c:v>
                </c:pt>
                <c:pt idx="2541">
                  <c:v>1.9075158331903912E-2</c:v>
                </c:pt>
                <c:pt idx="2542">
                  <c:v>1.9075179929600394E-2</c:v>
                </c:pt>
                <c:pt idx="2543">
                  <c:v>1.9075218831023626E-2</c:v>
                </c:pt>
                <c:pt idx="2544">
                  <c:v>1.9076786752422529E-2</c:v>
                </c:pt>
                <c:pt idx="2545">
                  <c:v>1.9076863981347367E-2</c:v>
                </c:pt>
                <c:pt idx="2546">
                  <c:v>1.907695851671572E-2</c:v>
                </c:pt>
                <c:pt idx="2547">
                  <c:v>1.9077578258825421E-2</c:v>
                </c:pt>
                <c:pt idx="2548">
                  <c:v>1.907719950677807E-2</c:v>
                </c:pt>
                <c:pt idx="2549">
                  <c:v>1.9077345961474521E-2</c:v>
                </c:pt>
                <c:pt idx="2550">
                  <c:v>1.9077509722616945E-2</c:v>
                </c:pt>
                <c:pt idx="2551">
                  <c:v>1.9077690790202887E-2</c:v>
                </c:pt>
                <c:pt idx="2552">
                  <c:v>1.9076347611752476E-2</c:v>
                </c:pt>
                <c:pt idx="2553">
                  <c:v>1.9076559550502619E-2</c:v>
                </c:pt>
                <c:pt idx="2554">
                  <c:v>1.9076788792984911E-2</c:v>
                </c:pt>
                <c:pt idx="2555">
                  <c:v>1.907703533920746E-2</c:v>
                </c:pt>
                <c:pt idx="2556">
                  <c:v>1.9077299189167563E-2</c:v>
                </c:pt>
                <c:pt idx="2557">
                  <c:v>1.9079140631128182E-2</c:v>
                </c:pt>
                <c:pt idx="2558">
                  <c:v>1.9079442843858041E-2</c:v>
                </c:pt>
                <c:pt idx="2559">
                  <c:v>1.907976236304124E-2</c:v>
                </c:pt>
                <c:pt idx="2560">
                  <c:v>1.9080099188685151E-2</c:v>
                </c:pt>
                <c:pt idx="2561">
                  <c:v>1.9078877995082715E-2</c:v>
                </c:pt>
                <c:pt idx="2562">
                  <c:v>1.9079245667495158E-2</c:v>
                </c:pt>
                <c:pt idx="2563">
                  <c:v>1.9079630643658661E-2</c:v>
                </c:pt>
                <c:pt idx="2564">
                  <c:v>1.9080032923573225E-2</c:v>
                </c:pt>
                <c:pt idx="2565">
                  <c:v>1.9080452507233447E-2</c:v>
                </c:pt>
                <c:pt idx="2566">
                  <c:v>1.9082483578201383E-2</c:v>
                </c:pt>
                <c:pt idx="2567">
                  <c:v>1.9082941549082535E-2</c:v>
                </c:pt>
                <c:pt idx="2568">
                  <c:v>1.9083416826434219E-2</c:v>
                </c:pt>
                <c:pt idx="2569">
                  <c:v>1.9083909410258889E-2</c:v>
                </c:pt>
                <c:pt idx="2570">
                  <c:v>1.9084419300559007E-2</c:v>
                </c:pt>
                <c:pt idx="2571">
                  <c:v>1.9084946497334568E-2</c:v>
                </c:pt>
                <c:pt idx="2572">
                  <c:v>1.9085491000590486E-2</c:v>
                </c:pt>
                <c:pt idx="2573">
                  <c:v>1.9086052810331672E-2</c:v>
                </c:pt>
                <c:pt idx="2574">
                  <c:v>1.9083925128868407E-2</c:v>
                </c:pt>
                <c:pt idx="2575">
                  <c:v>1.9084515216522862E-2</c:v>
                </c:pt>
                <c:pt idx="2576">
                  <c:v>1.9085122606134167E-2</c:v>
                </c:pt>
                <c:pt idx="2577">
                  <c:v>1.9085747297719693E-2</c:v>
                </c:pt>
                <c:pt idx="2578">
                  <c:v>1.9087481737111205E-2</c:v>
                </c:pt>
                <c:pt idx="2579">
                  <c:v>1.9089787105060298E-2</c:v>
                </c:pt>
                <c:pt idx="2580">
                  <c:v>1.9090470060257308E-2</c:v>
                </c:pt>
                <c:pt idx="2581">
                  <c:v>1.9091720991057999E-2</c:v>
                </c:pt>
                <c:pt idx="2582">
                  <c:v>1.909188789017344E-2</c:v>
                </c:pt>
                <c:pt idx="2583">
                  <c:v>1.9090963956983103E-2</c:v>
                </c:pt>
                <c:pt idx="2584">
                  <c:v>1.9091712312340341E-2</c:v>
                </c:pt>
                <c:pt idx="2585">
                  <c:v>1.9092477971497268E-2</c:v>
                </c:pt>
                <c:pt idx="2586">
                  <c:v>1.9093260934456589E-2</c:v>
                </c:pt>
                <c:pt idx="2587">
                  <c:v>1.909573532899014E-2</c:v>
                </c:pt>
                <c:pt idx="2588">
                  <c:v>1.9096556736329626E-2</c:v>
                </c:pt>
                <c:pt idx="2589">
                  <c:v>1.9097395450205955E-2</c:v>
                </c:pt>
                <c:pt idx="2590">
                  <c:v>1.9098251470619127E-2</c:v>
                </c:pt>
                <c:pt idx="2591">
                  <c:v>1.9097435306437632E-2</c:v>
                </c:pt>
                <c:pt idx="2592">
                  <c:v>1.9098322092289642E-2</c:v>
                </c:pt>
                <c:pt idx="2593">
                  <c:v>1.9099226181979161E-2</c:v>
                </c:pt>
                <c:pt idx="2594">
                  <c:v>1.9100147575495385E-2</c:v>
                </c:pt>
                <c:pt idx="2595">
                  <c:v>1.9101086272849122E-2</c:v>
                </c:pt>
                <c:pt idx="2596">
                  <c:v>1.910375103063712E-2</c:v>
                </c:pt>
                <c:pt idx="2597">
                  <c:v>1.9104728196938359E-2</c:v>
                </c:pt>
                <c:pt idx="2598">
                  <c:v>1.910572266981083E-2</c:v>
                </c:pt>
                <c:pt idx="2599">
                  <c:v>1.9107308184522383E-2</c:v>
                </c:pt>
                <c:pt idx="2600">
                  <c:v>1.9107763535289094E-2</c:v>
                </c:pt>
                <c:pt idx="2601">
                  <c:v>1.9108809927909625E-2</c:v>
                </c:pt>
                <c:pt idx="2602">
                  <c:v>1.9109873627118575E-2</c:v>
                </c:pt>
                <c:pt idx="2603">
                  <c:v>1.9110954632928223E-2</c:v>
                </c:pt>
                <c:pt idx="2604">
                  <c:v>1.911031322237992E-2</c:v>
                </c:pt>
                <c:pt idx="2605">
                  <c:v>1.9111424958335697E-2</c:v>
                </c:pt>
                <c:pt idx="2606">
                  <c:v>1.9112553998172209E-2</c:v>
                </c:pt>
                <c:pt idx="2607">
                  <c:v>1.9113700341902962E-2</c:v>
                </c:pt>
                <c:pt idx="2608">
                  <c:v>1.9114863989522557E-2</c:v>
                </c:pt>
                <c:pt idx="2609">
                  <c:v>1.9117804106597244E-2</c:v>
                </c:pt>
                <c:pt idx="2610">
                  <c:v>1.9119006258727207E-2</c:v>
                </c:pt>
                <c:pt idx="2611">
                  <c:v>1.912022571749962E-2</c:v>
                </c:pt>
                <c:pt idx="2612">
                  <c:v>1.9121462482919391E-2</c:v>
                </c:pt>
                <c:pt idx="2613">
                  <c:v>1.9120941786228696E-2</c:v>
                </c:pt>
                <c:pt idx="2614">
                  <c:v>1.9122209257324517E-2</c:v>
                </c:pt>
                <c:pt idx="2615">
                  <c:v>1.91234940323524E-2</c:v>
                </c:pt>
                <c:pt idx="2616">
                  <c:v>1.9124796111312348E-2</c:v>
                </c:pt>
                <c:pt idx="2617">
                  <c:v>1.9126115494215168E-2</c:v>
                </c:pt>
                <c:pt idx="2618">
                  <c:v>1.9129246515305225E-2</c:v>
                </c:pt>
                <c:pt idx="2619">
                  <c:v>1.9130604427406338E-2</c:v>
                </c:pt>
                <c:pt idx="2620">
                  <c:v>1.9131979646201475E-2</c:v>
                </c:pt>
                <c:pt idx="2621">
                  <c:v>1.91329701483808E-2</c:v>
                </c:pt>
                <c:pt idx="2622">
                  <c:v>1.9134381142872567E-2</c:v>
                </c:pt>
                <c:pt idx="2623">
                  <c:v>1.9135809443166542E-2</c:v>
                </c:pt>
                <c:pt idx="2624">
                  <c:v>1.913725504926779E-2</c:v>
                </c:pt>
                <c:pt idx="2625">
                  <c:v>1.913871796118391E-2</c:v>
                </c:pt>
                <c:pt idx="2626">
                  <c:v>1.9137763931852243E-2</c:v>
                </c:pt>
                <c:pt idx="2627">
                  <c:v>1.9139256198112565E-2</c:v>
                </c:pt>
                <c:pt idx="2628">
                  <c:v>1.9140765766549724E-2</c:v>
                </c:pt>
                <c:pt idx="2629">
                  <c:v>1.9142292637175293E-2</c:v>
                </c:pt>
                <c:pt idx="2630">
                  <c:v>1.9144450414080073E-2</c:v>
                </c:pt>
                <c:pt idx="2631">
                  <c:v>1.914785885518043E-2</c:v>
                </c:pt>
                <c:pt idx="2632">
                  <c:v>1.9150059737631946E-2</c:v>
                </c:pt>
                <c:pt idx="2633">
                  <c:v>1.9151044266678963E-2</c:v>
                </c:pt>
                <c:pt idx="2634">
                  <c:v>1.9152662931240447E-2</c:v>
                </c:pt>
                <c:pt idx="2635">
                  <c:v>1.9154919694513758E-2</c:v>
                </c:pt>
                <c:pt idx="2636">
                  <c:v>1.9155952178023308E-2</c:v>
                </c:pt>
                <c:pt idx="2637">
                  <c:v>1.9157622760264947E-2</c:v>
                </c:pt>
                <c:pt idx="2638">
                  <c:v>1.9159935412670831E-2</c:v>
                </c:pt>
                <c:pt idx="2639">
                  <c:v>1.9161015842473969E-2</c:v>
                </c:pt>
                <c:pt idx="2640">
                  <c:v>1.9162738342461613E-2</c:v>
                </c:pt>
                <c:pt idx="2641">
                  <c:v>1.9164478148375567E-2</c:v>
                </c:pt>
                <c:pt idx="2642">
                  <c:v>1.9166235260231028E-2</c:v>
                </c:pt>
                <c:pt idx="2643">
                  <c:v>1.9166116365797611E-2</c:v>
                </c:pt>
                <c:pt idx="2644">
                  <c:v>1.9169801401791794E-2</c:v>
                </c:pt>
                <c:pt idx="2645">
                  <c:v>1.9171610431509764E-2</c:v>
                </c:pt>
                <c:pt idx="2646">
                  <c:v>1.9173436767202165E-2</c:v>
                </c:pt>
                <c:pt idx="2647">
                  <c:v>1.917528040887153E-2</c:v>
                </c:pt>
                <c:pt idx="2648">
                  <c:v>1.9177141356530522E-2</c:v>
                </c:pt>
                <c:pt idx="2649">
                  <c:v>1.917901961018674E-2</c:v>
                </c:pt>
                <c:pt idx="2650">
                  <c:v>1.9180915169847781E-2</c:v>
                </c:pt>
                <c:pt idx="2651">
                  <c:v>1.9183470104667574E-2</c:v>
                </c:pt>
                <c:pt idx="2652">
                  <c:v>1.918475820721726E-2</c:v>
                </c:pt>
                <c:pt idx="2653">
                  <c:v>1.9186705684940894E-2</c:v>
                </c:pt>
                <c:pt idx="2654">
                  <c:v>1.9188670468709874E-2</c:v>
                </c:pt>
                <c:pt idx="2655">
                  <c:v>1.9190652558524202E-2</c:v>
                </c:pt>
                <c:pt idx="2656">
                  <c:v>1.9192651954399072E-2</c:v>
                </c:pt>
                <c:pt idx="2657">
                  <c:v>1.9194668656337018E-2</c:v>
                </c:pt>
                <c:pt idx="2658">
                  <c:v>1.9196702664355768E-2</c:v>
                </c:pt>
                <c:pt idx="2659">
                  <c:v>1.9198753978457855E-2</c:v>
                </c:pt>
                <c:pt idx="2660">
                  <c:v>1.9200822598650878E-2</c:v>
                </c:pt>
                <c:pt idx="2661">
                  <c:v>1.9202908524952565E-2</c:v>
                </c:pt>
                <c:pt idx="2662">
                  <c:v>1.9205011757367982E-2</c:v>
                </c:pt>
                <c:pt idx="2663">
                  <c:v>1.9207132295904726E-2</c:v>
                </c:pt>
                <c:pt idx="2664">
                  <c:v>1.9209270140570396E-2</c:v>
                </c:pt>
                <c:pt idx="2665">
                  <c:v>1.9209443565105327E-2</c:v>
                </c:pt>
                <c:pt idx="2666">
                  <c:v>1.9213597748346765E-2</c:v>
                </c:pt>
                <c:pt idx="2667">
                  <c:v>1.9215787511472661E-2</c:v>
                </c:pt>
                <c:pt idx="2668">
                  <c:v>1.9217994580770538E-2</c:v>
                </c:pt>
                <c:pt idx="2669">
                  <c:v>1.922021895625306E-2</c:v>
                </c:pt>
                <c:pt idx="2670">
                  <c:v>1.922246063792276E-2</c:v>
                </c:pt>
                <c:pt idx="2671">
                  <c:v>1.9224719625797367E-2</c:v>
                </c:pt>
                <c:pt idx="2672">
                  <c:v>1.9226995919881945E-2</c:v>
                </c:pt>
                <c:pt idx="2673">
                  <c:v>1.9228946840412944E-2</c:v>
                </c:pt>
                <c:pt idx="2674">
                  <c:v>1.9231258861401295E-2</c:v>
                </c:pt>
                <c:pt idx="2675">
                  <c:v>1.9233588187713094E-2</c:v>
                </c:pt>
                <c:pt idx="2676">
                  <c:v>1.9235934819348339E-2</c:v>
                </c:pt>
                <c:pt idx="2677">
                  <c:v>1.9238298756322717E-2</c:v>
                </c:pt>
                <c:pt idx="2678">
                  <c:v>1.923864527510909E-2</c:v>
                </c:pt>
                <c:pt idx="2679">
                  <c:v>1.9241039736106389E-2</c:v>
                </c:pt>
                <c:pt idx="2680">
                  <c:v>1.9243451499685749E-2</c:v>
                </c:pt>
                <c:pt idx="2681">
                  <c:v>1.9245880565858756E-2</c:v>
                </c:pt>
                <c:pt idx="2682">
                  <c:v>1.9247643547188147E-2</c:v>
                </c:pt>
                <c:pt idx="2683">
                  <c:v>1.925284579089993E-2</c:v>
                </c:pt>
                <c:pt idx="2684">
                  <c:v>1.9255330865548894E-2</c:v>
                </c:pt>
                <c:pt idx="2685">
                  <c:v>1.9257833245620654E-2</c:v>
                </c:pt>
                <c:pt idx="2686">
                  <c:v>1.9261110418856253E-2</c:v>
                </c:pt>
                <c:pt idx="2687">
                  <c:v>1.9263655928305035E-2</c:v>
                </c:pt>
                <c:pt idx="2688">
                  <c:v>1.9266218742288326E-2</c:v>
                </c:pt>
                <c:pt idx="2689">
                  <c:v>1.9268798860816932E-2</c:v>
                </c:pt>
                <c:pt idx="2690">
                  <c:v>1.9271396283896257E-2</c:v>
                </c:pt>
                <c:pt idx="2691">
                  <c:v>1.9274707974909471E-2</c:v>
                </c:pt>
                <c:pt idx="2692">
                  <c:v>1.9277341382132152E-2</c:v>
                </c:pt>
                <c:pt idx="2693">
                  <c:v>1.927999209487697E-2</c:v>
                </c:pt>
                <c:pt idx="2694">
                  <c:v>1.9282660113154389E-2</c:v>
                </c:pt>
                <c:pt idx="2695">
                  <c:v>1.928464296802912E-2</c:v>
                </c:pt>
                <c:pt idx="2696">
                  <c:v>1.9287344218674805E-2</c:v>
                </c:pt>
                <c:pt idx="2697">
                  <c:v>1.9290062773954952E-2</c:v>
                </c:pt>
                <c:pt idx="2698">
                  <c:v>1.9292798633883078E-2</c:v>
                </c:pt>
                <c:pt idx="2699">
                  <c:v>1.9296259787959218E-2</c:v>
                </c:pt>
                <c:pt idx="2700">
                  <c:v>1.9299031639685823E-2</c:v>
                </c:pt>
                <c:pt idx="2701">
                  <c:v>1.9301820797031303E-2</c:v>
                </c:pt>
                <c:pt idx="2702">
                  <c:v>1.9304627260006112E-2</c:v>
                </c:pt>
                <c:pt idx="2703">
                  <c:v>1.9307451028623322E-2</c:v>
                </c:pt>
                <c:pt idx="2704">
                  <c:v>1.9310292102890782E-2</c:v>
                </c:pt>
                <c:pt idx="2705">
                  <c:v>1.9313150482826787E-2</c:v>
                </c:pt>
                <c:pt idx="2706">
                  <c:v>1.9316026168444411E-2</c:v>
                </c:pt>
                <c:pt idx="2707">
                  <c:v>1.9318919159751497E-2</c:v>
                </c:pt>
                <c:pt idx="2708">
                  <c:v>1.932110899127748E-2</c:v>
                </c:pt>
                <c:pt idx="2709">
                  <c:v>1.9324035203095152E-2</c:v>
                </c:pt>
                <c:pt idx="2710">
                  <c:v>1.9326978719701276E-2</c:v>
                </c:pt>
                <c:pt idx="2711">
                  <c:v>1.9329939541109363E-2</c:v>
                </c:pt>
                <c:pt idx="2712">
                  <c:v>1.9333643702117754E-2</c:v>
                </c:pt>
                <c:pt idx="2713">
                  <c:v>1.9336640527849197E-2</c:v>
                </c:pt>
                <c:pt idx="2714">
                  <c:v>1.9339654659358992E-2</c:v>
                </c:pt>
                <c:pt idx="2715">
                  <c:v>1.9342686096670666E-2</c:v>
                </c:pt>
                <c:pt idx="2716">
                  <c:v>1.9345734839786837E-2</c:v>
                </c:pt>
                <c:pt idx="2717">
                  <c:v>1.9348067871141999E-2</c:v>
                </c:pt>
                <c:pt idx="2718">
                  <c:v>1.9351149826531227E-2</c:v>
                </c:pt>
                <c:pt idx="2719">
                  <c:v>1.9354249086822373E-2</c:v>
                </c:pt>
                <c:pt idx="2720">
                  <c:v>1.9360315484178419E-2</c:v>
                </c:pt>
                <c:pt idx="2721">
                  <c:v>1.9361238142986761E-2</c:v>
                </c:pt>
                <c:pt idx="2722">
                  <c:v>1.9364390721246249E-2</c:v>
                </c:pt>
                <c:pt idx="2723">
                  <c:v>1.9367560605406963E-2</c:v>
                </c:pt>
                <c:pt idx="2724">
                  <c:v>1.9370747795489821E-2</c:v>
                </c:pt>
                <c:pt idx="2725">
                  <c:v>1.9373952291505278E-2</c:v>
                </c:pt>
                <c:pt idx="2726">
                  <c:v>1.9377174093466409E-2</c:v>
                </c:pt>
                <c:pt idx="2727">
                  <c:v>1.9380413201388901E-2</c:v>
                </c:pt>
                <c:pt idx="2728">
                  <c:v>1.9383669615288437E-2</c:v>
                </c:pt>
                <c:pt idx="2729">
                  <c:v>1.9386943335172862E-2</c:v>
                </c:pt>
                <c:pt idx="2730">
                  <c:v>1.9388731955326491E-2</c:v>
                </c:pt>
                <c:pt idx="2731">
                  <c:v>1.9392037463990749E-2</c:v>
                </c:pt>
                <c:pt idx="2732">
                  <c:v>1.9395360276790528E-2</c:v>
                </c:pt>
                <c:pt idx="2733">
                  <c:v>1.9398700393737003E-2</c:v>
                </c:pt>
                <c:pt idx="2734">
                  <c:v>1.9403571524964403E-2</c:v>
                </c:pt>
                <c:pt idx="2735">
                  <c:v>1.9406949081095418E-2</c:v>
                </c:pt>
                <c:pt idx="2736">
                  <c:v>1.9413384634143455E-2</c:v>
                </c:pt>
                <c:pt idx="2737">
                  <c:v>1.9413756111651987E-2</c:v>
                </c:pt>
                <c:pt idx="2738">
                  <c:v>1.941718558610107E-2</c:v>
                </c:pt>
                <c:pt idx="2739">
                  <c:v>1.9419868343817297E-2</c:v>
                </c:pt>
                <c:pt idx="2740">
                  <c:v>1.9423331010298694E-2</c:v>
                </c:pt>
                <c:pt idx="2741">
                  <c:v>1.942681098199539E-2</c:v>
                </c:pt>
                <c:pt idx="2742">
                  <c:v>1.9430308258920892E-2</c:v>
                </c:pt>
                <c:pt idx="2743">
                  <c:v>1.9434592550728987E-2</c:v>
                </c:pt>
                <c:pt idx="2744">
                  <c:v>1.9438125862237737E-2</c:v>
                </c:pt>
                <c:pt idx="2745">
                  <c:v>1.9441676479969288E-2</c:v>
                </c:pt>
                <c:pt idx="2746">
                  <c:v>1.944524440394978E-2</c:v>
                </c:pt>
                <c:pt idx="2747">
                  <c:v>1.9448054222482969E-2</c:v>
                </c:pt>
                <c:pt idx="2748">
                  <c:v>1.9451655331094685E-2</c:v>
                </c:pt>
                <c:pt idx="2749">
                  <c:v>1.945527374503786E-2</c:v>
                </c:pt>
                <c:pt idx="2750">
                  <c:v>1.9458909464328711E-2</c:v>
                </c:pt>
                <c:pt idx="2751">
                  <c:v>1.9462562488986146E-2</c:v>
                </c:pt>
                <c:pt idx="2752">
                  <c:v>1.9467015379863156E-2</c:v>
                </c:pt>
                <c:pt idx="2753">
                  <c:v>1.9470704448001936E-2</c:v>
                </c:pt>
                <c:pt idx="2754">
                  <c:v>1.9474410822515154E-2</c:v>
                </c:pt>
                <c:pt idx="2755">
                  <c:v>1.9478134503415873E-2</c:v>
                </c:pt>
                <c:pt idx="2756">
                  <c:v>1.9481875490719787E-2</c:v>
                </c:pt>
                <c:pt idx="2757">
                  <c:v>1.9485633784450423E-2</c:v>
                </c:pt>
                <c:pt idx="2758">
                  <c:v>1.9489409384618239E-2</c:v>
                </c:pt>
                <c:pt idx="2759">
                  <c:v>1.9493202291241532E-2</c:v>
                </c:pt>
                <c:pt idx="2760">
                  <c:v>1.949621845491719E-2</c:v>
                </c:pt>
                <c:pt idx="2761">
                  <c:v>1.9500044534094152E-2</c:v>
                </c:pt>
                <c:pt idx="2762">
                  <c:v>1.9503887918810602E-2</c:v>
                </c:pt>
                <c:pt idx="2763">
                  <c:v>1.9507748609082741E-2</c:v>
                </c:pt>
                <c:pt idx="2764">
                  <c:v>1.9511626604929482E-2</c:v>
                </c:pt>
                <c:pt idx="2765">
                  <c:v>1.9516323167477111E-2</c:v>
                </c:pt>
                <c:pt idx="2766">
                  <c:v>1.9520237219759359E-2</c:v>
                </c:pt>
                <c:pt idx="2767">
                  <c:v>1.9524168578630423E-2</c:v>
                </c:pt>
                <c:pt idx="2768">
                  <c:v>1.9528117244108599E-2</c:v>
                </c:pt>
                <c:pt idx="2769">
                  <c:v>1.9531276168330652E-2</c:v>
                </c:pt>
                <c:pt idx="2770">
                  <c:v>1.9535257997962706E-2</c:v>
                </c:pt>
                <c:pt idx="2771">
                  <c:v>1.9539257133288229E-2</c:v>
                </c:pt>
                <c:pt idx="2772">
                  <c:v>1.954327357432073E-2</c:v>
                </c:pt>
                <c:pt idx="2773">
                  <c:v>1.9548120171246738E-2</c:v>
                </c:pt>
                <c:pt idx="2774">
                  <c:v>1.9552172676738849E-2</c:v>
                </c:pt>
                <c:pt idx="2775">
                  <c:v>1.9556242488971413E-2</c:v>
                </c:pt>
                <c:pt idx="2776">
                  <c:v>1.9560329607947038E-2</c:v>
                </c:pt>
                <c:pt idx="2777">
                  <c:v>1.9566660049296417E-2</c:v>
                </c:pt>
                <c:pt idx="2778">
                  <c:v>1.9570787168746481E-2</c:v>
                </c:pt>
                <c:pt idx="2779">
                  <c:v>1.9574931596953567E-2</c:v>
                </c:pt>
                <c:pt idx="2780">
                  <c:v>1.9579093333937318E-2</c:v>
                </c:pt>
                <c:pt idx="2781">
                  <c:v>1.9583272379714932E-2</c:v>
                </c:pt>
                <c:pt idx="2782">
                  <c:v>1.9583337879202394E-2</c:v>
                </c:pt>
                <c:pt idx="2783">
                  <c:v>1.9587544233054095E-2</c:v>
                </c:pt>
                <c:pt idx="2784">
                  <c:v>1.9591767890877226E-2</c:v>
                </c:pt>
                <c:pt idx="2785">
                  <c:v>1.9596008852677576E-2</c:v>
                </c:pt>
                <c:pt idx="2786">
                  <c:v>1.9604427241232934E-2</c:v>
                </c:pt>
                <c:pt idx="2787">
                  <c:v>1.9609544139276291E-2</c:v>
                </c:pt>
                <c:pt idx="2788">
                  <c:v>1.9613010348098075E-2</c:v>
                </c:pt>
                <c:pt idx="2789">
                  <c:v>1.9617327864955982E-2</c:v>
                </c:pt>
                <c:pt idx="2790">
                  <c:v>1.9619148499535315E-2</c:v>
                </c:pt>
                <c:pt idx="2791">
                  <c:v>1.96234962246347E-2</c:v>
                </c:pt>
                <c:pt idx="2792">
                  <c:v>1.9627861255797668E-2</c:v>
                </c:pt>
                <c:pt idx="2793">
                  <c:v>1.9632243593045828E-2</c:v>
                </c:pt>
                <c:pt idx="2794">
                  <c:v>1.9636643236400797E-2</c:v>
                </c:pt>
                <c:pt idx="2795">
                  <c:v>1.9643596455276208E-2</c:v>
                </c:pt>
                <c:pt idx="2796">
                  <c:v>1.9648035135385735E-2</c:v>
                </c:pt>
                <c:pt idx="2797">
                  <c:v>1.965249112461576E-2</c:v>
                </c:pt>
                <c:pt idx="2798">
                  <c:v>1.9656964422981021E-2</c:v>
                </c:pt>
                <c:pt idx="2799">
                  <c:v>1.9658901045372084E-2</c:v>
                </c:pt>
                <c:pt idx="2800">
                  <c:v>1.9663404525740707E-2</c:v>
                </c:pt>
                <c:pt idx="2801">
                  <c:v>1.9667925312348511E-2</c:v>
                </c:pt>
                <c:pt idx="2802">
                  <c:v>1.9672463405211709E-2</c:v>
                </c:pt>
                <c:pt idx="2803">
                  <c:v>1.9677018804343804E-2</c:v>
                </c:pt>
                <c:pt idx="2804">
                  <c:v>1.9684167706294557E-2</c:v>
                </c:pt>
                <c:pt idx="2805">
                  <c:v>1.9688762169232737E-2</c:v>
                </c:pt>
                <c:pt idx="2806">
                  <c:v>1.9693373941480529E-2</c:v>
                </c:pt>
                <c:pt idx="2807">
                  <c:v>1.9698866554717542E-2</c:v>
                </c:pt>
                <c:pt idx="2808">
                  <c:v>1.970264941398598E-2</c:v>
                </c:pt>
                <c:pt idx="2809">
                  <c:v>1.9707313114292763E-2</c:v>
                </c:pt>
                <c:pt idx="2810">
                  <c:v>1.9711994123992653E-2</c:v>
                </c:pt>
                <c:pt idx="2811">
                  <c:v>1.9716692443115129E-2</c:v>
                </c:pt>
                <c:pt idx="2812">
                  <c:v>1.971879618215866E-2</c:v>
                </c:pt>
                <c:pt idx="2813">
                  <c:v>1.9723524645119804E-2</c:v>
                </c:pt>
                <c:pt idx="2814">
                  <c:v>1.9728270414576775E-2</c:v>
                </c:pt>
                <c:pt idx="2815">
                  <c:v>1.9733033490543082E-2</c:v>
                </c:pt>
                <c:pt idx="2816">
                  <c:v>1.9737813873048442E-2</c:v>
                </c:pt>
                <c:pt idx="2817">
                  <c:v>1.9745245856861302E-2</c:v>
                </c:pt>
                <c:pt idx="2818">
                  <c:v>1.9750065342528822E-2</c:v>
                </c:pt>
                <c:pt idx="2819">
                  <c:v>1.9754902137795755E-2</c:v>
                </c:pt>
                <c:pt idx="2820">
                  <c:v>1.9759756242684199E-2</c:v>
                </c:pt>
                <c:pt idx="2821">
                  <c:v>1.9761975384252693E-2</c:v>
                </c:pt>
                <c:pt idx="2822">
                  <c:v>1.9766859606381398E-2</c:v>
                </c:pt>
                <c:pt idx="2823">
                  <c:v>1.9771761135189636E-2</c:v>
                </c:pt>
                <c:pt idx="2824">
                  <c:v>1.9776679970690918E-2</c:v>
                </c:pt>
                <c:pt idx="2825">
                  <c:v>1.9781616112909555E-2</c:v>
                </c:pt>
                <c:pt idx="2826">
                  <c:v>1.978924437529218E-2</c:v>
                </c:pt>
                <c:pt idx="2827">
                  <c:v>1.9794219648159944E-2</c:v>
                </c:pt>
                <c:pt idx="2828">
                  <c:v>1.9799212230823596E-2</c:v>
                </c:pt>
                <c:pt idx="2829">
                  <c:v>1.9804222123319972E-2</c:v>
                </c:pt>
                <c:pt idx="2830">
                  <c:v>1.9809249325668722E-2</c:v>
                </c:pt>
                <c:pt idx="2831">
                  <c:v>1.9814293837889494E-2</c:v>
                </c:pt>
                <c:pt idx="2832">
                  <c:v>1.9819355660006841E-2</c:v>
                </c:pt>
                <c:pt idx="2833">
                  <c:v>1.982443479204779E-2</c:v>
                </c:pt>
                <c:pt idx="2834">
                  <c:v>1.9825013726177634E-2</c:v>
                </c:pt>
                <c:pt idx="2835">
                  <c:v>1.9830119909971879E-2</c:v>
                </c:pt>
                <c:pt idx="2836">
                  <c:v>1.983524339868695E-2</c:v>
                </c:pt>
                <c:pt idx="2837">
                  <c:v>1.984038419235469E-2</c:v>
                </c:pt>
                <c:pt idx="2838">
                  <c:v>1.9850090101909548E-2</c:v>
                </c:pt>
                <c:pt idx="2839">
                  <c:v>1.9855273093980799E-2</c:v>
                </c:pt>
                <c:pt idx="2840">
                  <c:v>1.986047339614265E-2</c:v>
                </c:pt>
                <c:pt idx="2841">
                  <c:v>1.9865691008424575E-2</c:v>
                </c:pt>
                <c:pt idx="2842">
                  <c:v>1.9868178479307923E-2</c:v>
                </c:pt>
                <c:pt idx="2843">
                  <c:v>1.9873426146131967E-2</c:v>
                </c:pt>
                <c:pt idx="2844">
                  <c:v>1.9878691120089408E-2</c:v>
                </c:pt>
                <c:pt idx="2845">
                  <c:v>1.9883973401201849E-2</c:v>
                </c:pt>
                <c:pt idx="2846">
                  <c:v>1.988927298948821E-2</c:v>
                </c:pt>
                <c:pt idx="2847">
                  <c:v>1.9897360195855768E-2</c:v>
                </c:pt>
                <c:pt idx="2848">
                  <c:v>1.9902698979621648E-2</c:v>
                </c:pt>
                <c:pt idx="2849">
                  <c:v>1.9908055073699166E-2</c:v>
                </c:pt>
                <c:pt idx="2850">
                  <c:v>1.9913428478112876E-2</c:v>
                </c:pt>
                <c:pt idx="2851">
                  <c:v>1.9916030539347318E-2</c:v>
                </c:pt>
                <c:pt idx="2852">
                  <c:v>1.9921433971166157E-2</c:v>
                </c:pt>
                <c:pt idx="2853">
                  <c:v>1.9926854710318298E-2</c:v>
                </c:pt>
                <c:pt idx="2854">
                  <c:v>1.9932292756828063E-2</c:v>
                </c:pt>
                <c:pt idx="2855">
                  <c:v>1.9937748110719765E-2</c:v>
                </c:pt>
                <c:pt idx="2856">
                  <c:v>1.9946032423104249E-2</c:v>
                </c:pt>
                <c:pt idx="2857">
                  <c:v>1.995152700058846E-2</c:v>
                </c:pt>
                <c:pt idx="2858">
                  <c:v>1.9957038888612708E-2</c:v>
                </c:pt>
                <c:pt idx="2859">
                  <c:v>1.9963510277987182E-2</c:v>
                </c:pt>
                <c:pt idx="2860">
                  <c:v>1.9968114596394297E-2</c:v>
                </c:pt>
                <c:pt idx="2861">
                  <c:v>1.99736784161983E-2</c:v>
                </c:pt>
                <c:pt idx="2862">
                  <c:v>1.9979259546650401E-2</c:v>
                </c:pt>
                <c:pt idx="2863">
                  <c:v>1.9984857987775165E-2</c:v>
                </c:pt>
                <c:pt idx="2864">
                  <c:v>1.9987625131798047E-2</c:v>
                </c:pt>
                <c:pt idx="2865">
                  <c:v>1.9993253560800433E-2</c:v>
                </c:pt>
                <c:pt idx="2866">
                  <c:v>1.9998899297444105E-2</c:v>
                </c:pt>
                <c:pt idx="2867">
                  <c:v>2.0004562341750669E-2</c:v>
                </c:pt>
                <c:pt idx="2868">
                  <c:v>2.0010242693747148E-2</c:v>
                </c:pt>
                <c:pt idx="2869">
                  <c:v>2.001881216005439E-2</c:v>
                </c:pt>
                <c:pt idx="2870">
                  <c:v>2.0024531776612273E-2</c:v>
                </c:pt>
                <c:pt idx="2871">
                  <c:v>2.0030268704054031E-2</c:v>
                </c:pt>
                <c:pt idx="2872">
                  <c:v>2.0036022942401758E-2</c:v>
                </c:pt>
                <c:pt idx="2873">
                  <c:v>2.003890406992918E-2</c:v>
                </c:pt>
                <c:pt idx="2874">
                  <c:v>2.0044688268575715E-2</c:v>
                </c:pt>
                <c:pt idx="2875">
                  <c:v>2.0050489775079654E-2</c:v>
                </c:pt>
                <c:pt idx="2876">
                  <c:v>2.0056308589470717E-2</c:v>
                </c:pt>
                <c:pt idx="2877">
                  <c:v>2.006214471177592E-2</c:v>
                </c:pt>
                <c:pt idx="2878">
                  <c:v>2.0070911903122251E-2</c:v>
                </c:pt>
                <c:pt idx="2879">
                  <c:v>2.0076787318600162E-2</c:v>
                </c:pt>
                <c:pt idx="2880">
                  <c:v>2.0082680045209998E-2</c:v>
                </c:pt>
                <c:pt idx="2881">
                  <c:v>2.0088590082968944E-2</c:v>
                </c:pt>
                <c:pt idx="2882">
                  <c:v>2.0094517431916297E-2</c:v>
                </c:pt>
                <c:pt idx="2883">
                  <c:v>2.0100462092071711E-2</c:v>
                </c:pt>
                <c:pt idx="2884">
                  <c:v>2.0106424063467108E-2</c:v>
                </c:pt>
                <c:pt idx="2885">
                  <c:v>2.0112403346131957E-2</c:v>
                </c:pt>
                <c:pt idx="2886">
                  <c:v>2.0113482087808932E-2</c:v>
                </c:pt>
                <c:pt idx="2887">
                  <c:v>2.0119488156434311E-2</c:v>
                </c:pt>
                <c:pt idx="2888">
                  <c:v>2.0125511531141217E-2</c:v>
                </c:pt>
                <c:pt idx="2889">
                  <c:v>2.0131552211947019E-2</c:v>
                </c:pt>
                <c:pt idx="2890">
                  <c:v>2.0139589332914674E-2</c:v>
                </c:pt>
                <c:pt idx="2891">
                  <c:v>2.0148642580285109E-2</c:v>
                </c:pt>
                <c:pt idx="2892">
                  <c:v>2.0155736592184732E-2</c:v>
                </c:pt>
                <c:pt idx="2893">
                  <c:v>2.0160860816417551E-2</c:v>
                </c:pt>
                <c:pt idx="2894">
                  <c:v>2.0166995901750206E-2</c:v>
                </c:pt>
                <c:pt idx="2895">
                  <c:v>2.0170154594510475E-2</c:v>
                </c:pt>
                <c:pt idx="2896">
                  <c:v>2.0176319571909317E-2</c:v>
                </c:pt>
                <c:pt idx="2897">
                  <c:v>2.0182501857730184E-2</c:v>
                </c:pt>
                <c:pt idx="2898">
                  <c:v>2.01887014520001E-2</c:v>
                </c:pt>
                <c:pt idx="2899">
                  <c:v>2.0197931002266505E-2</c:v>
                </c:pt>
                <c:pt idx="2900">
                  <c:v>2.0204169957337828E-2</c:v>
                </c:pt>
                <c:pt idx="2901">
                  <c:v>2.0210426224135412E-2</c:v>
                </c:pt>
                <c:pt idx="2902">
                  <c:v>2.0216699802686276E-2</c:v>
                </c:pt>
                <c:pt idx="2903">
                  <c:v>2.0219959050984948E-2</c:v>
                </c:pt>
                <c:pt idx="2904">
                  <c:v>2.022626249649484E-2</c:v>
                </c:pt>
                <c:pt idx="2905">
                  <c:v>2.0232583250642887E-2</c:v>
                </c:pt>
                <c:pt idx="2906">
                  <c:v>2.0238921313447993E-2</c:v>
                </c:pt>
                <c:pt idx="2907">
                  <c:v>2.0245276684942581E-2</c:v>
                </c:pt>
                <c:pt idx="2908">
                  <c:v>2.0254704822492579E-2</c:v>
                </c:pt>
                <c:pt idx="2909">
                  <c:v>2.0261099584153855E-2</c:v>
                </c:pt>
                <c:pt idx="2910">
                  <c:v>2.0267511657806634E-2</c:v>
                </c:pt>
                <c:pt idx="2911">
                  <c:v>2.0274964684614243E-2</c:v>
                </c:pt>
                <c:pt idx="2912">
                  <c:v>2.0280387741202138E-2</c:v>
                </c:pt>
                <c:pt idx="2913">
                  <c:v>2.0286851751011168E-2</c:v>
                </c:pt>
                <c:pt idx="2914">
                  <c:v>2.0293333072932046E-2</c:v>
                </c:pt>
                <c:pt idx="2915">
                  <c:v>2.0299831706991782E-2</c:v>
                </c:pt>
                <c:pt idx="2916">
                  <c:v>2.0303253923845688E-2</c:v>
                </c:pt>
                <c:pt idx="2917">
                  <c:v>2.0309782383726348E-2</c:v>
                </c:pt>
                <c:pt idx="2918">
                  <c:v>2.0316328152590955E-2</c:v>
                </c:pt>
                <c:pt idx="2919">
                  <c:v>2.0322891230471929E-2</c:v>
                </c:pt>
                <c:pt idx="2920">
                  <c:v>2.0329471617398991E-2</c:v>
                </c:pt>
                <c:pt idx="2921">
                  <c:v>2.0339187068078763E-2</c:v>
                </c:pt>
                <c:pt idx="2922">
                  <c:v>2.0345806887997121E-2</c:v>
                </c:pt>
                <c:pt idx="2923">
                  <c:v>2.0352444020304845E-2</c:v>
                </c:pt>
                <c:pt idx="2924">
                  <c:v>2.0359098465031408E-2</c:v>
                </c:pt>
                <c:pt idx="2925">
                  <c:v>2.0362633188719746E-2</c:v>
                </c:pt>
                <c:pt idx="2926">
                  <c:v>2.0369317430514955E-2</c:v>
                </c:pt>
                <c:pt idx="2927">
                  <c:v>2.0376018981553466E-2</c:v>
                </c:pt>
                <c:pt idx="2928">
                  <c:v>2.0382737841864989E-2</c:v>
                </c:pt>
                <c:pt idx="2929">
                  <c:v>2.0389474011476543E-2</c:v>
                </c:pt>
                <c:pt idx="2930">
                  <c:v>2.0399388695964506E-2</c:v>
                </c:pt>
                <c:pt idx="2931">
                  <c:v>2.0406164328507084E-2</c:v>
                </c:pt>
                <c:pt idx="2932">
                  <c:v>2.0412957273728827E-2</c:v>
                </c:pt>
                <c:pt idx="2933">
                  <c:v>2.0419682831538007E-2</c:v>
                </c:pt>
                <c:pt idx="2934">
                  <c:v>2.0426511257070623E-2</c:v>
                </c:pt>
                <c:pt idx="2935">
                  <c:v>2.043335699427877E-2</c:v>
                </c:pt>
                <c:pt idx="2936">
                  <c:v>2.044022004319284E-2</c:v>
                </c:pt>
                <c:pt idx="2937">
                  <c:v>2.0447100403843226E-2</c:v>
                </c:pt>
                <c:pt idx="2938">
                  <c:v>2.0450797912396363E-2</c:v>
                </c:pt>
                <c:pt idx="2939">
                  <c:v>2.0457708026071955E-2</c:v>
                </c:pt>
                <c:pt idx="2940">
                  <c:v>2.0464635448273538E-2</c:v>
                </c:pt>
                <c:pt idx="2941">
                  <c:v>2.0471580179020676E-2</c:v>
                </c:pt>
                <c:pt idx="2942">
                  <c:v>2.0478542218346905E-2</c:v>
                </c:pt>
                <c:pt idx="2943">
                  <c:v>2.0489821356564276E-2</c:v>
                </c:pt>
                <c:pt idx="2944">
                  <c:v>2.0495747659629027E-2</c:v>
                </c:pt>
                <c:pt idx="2945">
                  <c:v>2.0502766515296984E-2</c:v>
                </c:pt>
                <c:pt idx="2946">
                  <c:v>2.0509802682987452E-2</c:v>
                </c:pt>
                <c:pt idx="2947">
                  <c:v>2.0517937927583173E-2</c:v>
                </c:pt>
                <c:pt idx="2948">
                  <c:v>2.0523926954554954E-2</c:v>
                </c:pt>
                <c:pt idx="2949">
                  <c:v>2.0531015058495306E-2</c:v>
                </c:pt>
                <c:pt idx="2950">
                  <c:v>2.0539207144285924E-2</c:v>
                </c:pt>
                <c:pt idx="2951">
                  <c:v>2.0545243202863966E-2</c:v>
                </c:pt>
                <c:pt idx="2952">
                  <c:v>2.0552383243347995E-2</c:v>
                </c:pt>
                <c:pt idx="2953">
                  <c:v>2.0559540596079943E-2</c:v>
                </c:pt>
                <c:pt idx="2954">
                  <c:v>2.0566715261092737E-2</c:v>
                </c:pt>
                <c:pt idx="2955">
                  <c:v>2.0573907238411702E-2</c:v>
                </c:pt>
                <c:pt idx="2956">
                  <c:v>2.0581116528077363E-2</c:v>
                </c:pt>
                <c:pt idx="2957">
                  <c:v>2.0588343130115046E-2</c:v>
                </c:pt>
                <c:pt idx="2958">
                  <c:v>2.0595587044565274E-2</c:v>
                </c:pt>
                <c:pt idx="2959">
                  <c:v>2.0602848271453374E-2</c:v>
                </c:pt>
                <c:pt idx="2960">
                  <c:v>2.0610126810822402E-2</c:v>
                </c:pt>
                <c:pt idx="2961">
                  <c:v>2.0617422662695152E-2</c:v>
                </c:pt>
                <c:pt idx="2962">
                  <c:v>2.0624735827114681E-2</c:v>
                </c:pt>
                <c:pt idx="2963">
                  <c:v>2.0633174344322918E-2</c:v>
                </c:pt>
                <c:pt idx="2964">
                  <c:v>2.0636086212946252E-2</c:v>
                </c:pt>
                <c:pt idx="2965">
                  <c:v>2.0646779195947727E-2</c:v>
                </c:pt>
                <c:pt idx="2966">
                  <c:v>2.0654161610858292E-2</c:v>
                </c:pt>
                <c:pt idx="2967">
                  <c:v>2.066156133848026E-2</c:v>
                </c:pt>
                <c:pt idx="2968">
                  <c:v>2.0668978378846556E-2</c:v>
                </c:pt>
                <c:pt idx="2969">
                  <c:v>2.0676412731987573E-2</c:v>
                </c:pt>
                <c:pt idx="2970">
                  <c:v>2.0683864397938768E-2</c:v>
                </c:pt>
                <c:pt idx="2971">
                  <c:v>2.0691333376728002E-2</c:v>
                </c:pt>
                <c:pt idx="2972">
                  <c:v>2.0698819668400863E-2</c:v>
                </c:pt>
                <c:pt idx="2973">
                  <c:v>2.070632327298521E-2</c:v>
                </c:pt>
                <c:pt idx="2974">
                  <c:v>2.0713844190508902E-2</c:v>
                </c:pt>
                <c:pt idx="2975">
                  <c:v>2.072138242101753E-2</c:v>
                </c:pt>
                <c:pt idx="2976">
                  <c:v>2.0728937964538952E-2</c:v>
                </c:pt>
                <c:pt idx="2977">
                  <c:v>2.0733118227335142E-2</c:v>
                </c:pt>
                <c:pt idx="2978">
                  <c:v>2.074410099075441E-2</c:v>
                </c:pt>
                <c:pt idx="2979">
                  <c:v>2.0751708473524429E-2</c:v>
                </c:pt>
                <c:pt idx="2980">
                  <c:v>2.0759333269446539E-2</c:v>
                </c:pt>
                <c:pt idx="2981">
                  <c:v>2.076697537854607E-2</c:v>
                </c:pt>
                <c:pt idx="2982">
                  <c:v>2.0774634800873673E-2</c:v>
                </c:pt>
                <c:pt idx="2983">
                  <c:v>2.078231153645721E-2</c:v>
                </c:pt>
                <c:pt idx="2984">
                  <c:v>2.0790005585329605E-2</c:v>
                </c:pt>
                <c:pt idx="2985">
                  <c:v>2.0800985817687082E-2</c:v>
                </c:pt>
                <c:pt idx="2986">
                  <c:v>2.0808722709316167E-2</c:v>
                </c:pt>
                <c:pt idx="2987">
                  <c:v>2.0816476913209918E-2</c:v>
                </c:pt>
                <c:pt idx="2988">
                  <c:v>2.0824248429399707E-2</c:v>
                </c:pt>
                <c:pt idx="2989">
                  <c:v>2.0832037257922143E-2</c:v>
                </c:pt>
                <c:pt idx="2990">
                  <c:v>2.0836383242042653E-2</c:v>
                </c:pt>
                <c:pt idx="2991">
                  <c:v>2.084420164726819E-2</c:v>
                </c:pt>
                <c:pt idx="2992">
                  <c:v>2.085203736145529E-2</c:v>
                </c:pt>
                <c:pt idx="2993">
                  <c:v>2.0859890384630011E-2</c:v>
                </c:pt>
                <c:pt idx="2994">
                  <c:v>2.087124108670305E-2</c:v>
                </c:pt>
                <c:pt idx="2995">
                  <c:v>2.0879133789935073E-2</c:v>
                </c:pt>
                <c:pt idx="2996">
                  <c:v>2.088704380574026E-2</c:v>
                </c:pt>
                <c:pt idx="2997">
                  <c:v>2.089497113415522E-2</c:v>
                </c:pt>
                <c:pt idx="2998">
                  <c:v>2.0902884810312848E-2</c:v>
                </c:pt>
                <c:pt idx="2999">
                  <c:v>2.0910847544941547E-2</c:v>
                </c:pt>
                <c:pt idx="3000">
                  <c:v>2.0918827591128768E-2</c:v>
                </c:pt>
                <c:pt idx="3001">
                  <c:v>2.0926824948906929E-2</c:v>
                </c:pt>
                <c:pt idx="3002">
                  <c:v>2.0934839618289534E-2</c:v>
                </c:pt>
                <c:pt idx="3003">
                  <c:v>2.0944047399632695E-2</c:v>
                </c:pt>
                <c:pt idx="3004">
                  <c:v>2.0952098390549182E-2</c:v>
                </c:pt>
                <c:pt idx="3005">
                  <c:v>2.0960166694363021E-2</c:v>
                </c:pt>
                <c:pt idx="3006">
                  <c:v>2.0968252307497718E-2</c:v>
                </c:pt>
                <c:pt idx="3007">
                  <c:v>2.097517136170161E-2</c:v>
                </c:pt>
                <c:pt idx="3008">
                  <c:v>2.0983280948392746E-2</c:v>
                </c:pt>
                <c:pt idx="3009">
                  <c:v>2.099139249870019E-2</c:v>
                </c:pt>
                <c:pt idx="3010">
                  <c:v>2.0999498338502898E-2</c:v>
                </c:pt>
                <c:pt idx="3011">
                  <c:v>2.1008772166894722E-2</c:v>
                </c:pt>
                <c:pt idx="3012">
                  <c:v>2.1016848892614529E-2</c:v>
                </c:pt>
                <c:pt idx="3013">
                  <c:v>2.1024910040311054E-2</c:v>
                </c:pt>
                <c:pt idx="3014">
                  <c:v>2.1032955609952931E-2</c:v>
                </c:pt>
                <c:pt idx="3015">
                  <c:v>2.104098560150355E-2</c:v>
                </c:pt>
                <c:pt idx="3016">
                  <c:v>2.1049000014934156E-2</c:v>
                </c:pt>
                <c:pt idx="3017">
                  <c:v>2.1056998850213379E-2</c:v>
                </c:pt>
                <c:pt idx="3018">
                  <c:v>2.1064982107309844E-2</c:v>
                </c:pt>
                <c:pt idx="3019">
                  <c:v>2.1072949786186949E-2</c:v>
                </c:pt>
                <c:pt idx="3020">
                  <c:v>2.1079726838813061E-2</c:v>
                </c:pt>
                <c:pt idx="3021">
                  <c:v>2.1087664015805085E-2</c:v>
                </c:pt>
                <c:pt idx="3022">
                  <c:v>2.1095585615218369E-2</c:v>
                </c:pt>
                <c:pt idx="3023">
                  <c:v>2.1103491637023186E-2</c:v>
                </c:pt>
                <c:pt idx="3024">
                  <c:v>2.1111382081184425E-2</c:v>
                </c:pt>
                <c:pt idx="3025">
                  <c:v>2.1120428715182882E-2</c:v>
                </c:pt>
                <c:pt idx="3026">
                  <c:v>2.112828734567479E-2</c:v>
                </c:pt>
                <c:pt idx="3027">
                  <c:v>2.113613039769897E-2</c:v>
                </c:pt>
                <c:pt idx="3028">
                  <c:v>2.1143957871226665E-2</c:v>
                </c:pt>
                <c:pt idx="3029">
                  <c:v>2.1150600636321092E-2</c:v>
                </c:pt>
                <c:pt idx="3030">
                  <c:v>2.1158397614002178E-2</c:v>
                </c:pt>
                <c:pt idx="3031">
                  <c:v>2.1166179013831665E-2</c:v>
                </c:pt>
                <c:pt idx="3032">
                  <c:v>2.1173944835779834E-2</c:v>
                </c:pt>
                <c:pt idx="3033">
                  <c:v>2.1186360892574255E-2</c:v>
                </c:pt>
                <c:pt idx="3034">
                  <c:v>2.1190595562214993E-2</c:v>
                </c:pt>
                <c:pt idx="3035">
                  <c:v>2.1198313985396695E-2</c:v>
                </c:pt>
                <c:pt idx="3036">
                  <c:v>2.1206016829836156E-2</c:v>
                </c:pt>
                <c:pt idx="3037">
                  <c:v>2.1213704095496781E-2</c:v>
                </c:pt>
                <c:pt idx="3038">
                  <c:v>2.1221375782355032E-2</c:v>
                </c:pt>
                <c:pt idx="3039">
                  <c:v>2.122903189037954E-2</c:v>
                </c:pt>
                <c:pt idx="3040">
                  <c:v>2.123667241953632E-2</c:v>
                </c:pt>
                <c:pt idx="3041">
                  <c:v>2.1244297369799228E-2</c:v>
                </c:pt>
                <c:pt idx="3042">
                  <c:v>2.124842525674682E-2</c:v>
                </c:pt>
                <c:pt idx="3043">
                  <c:v>2.1256021061638198E-2</c:v>
                </c:pt>
                <c:pt idx="3044">
                  <c:v>2.1263601289799119E-2</c:v>
                </c:pt>
                <c:pt idx="3045">
                  <c:v>2.1271165941203523E-2</c:v>
                </c:pt>
                <c:pt idx="3046">
                  <c:v>2.1282188436612833E-2</c:v>
                </c:pt>
                <c:pt idx="3047">
                  <c:v>2.1294348174431179E-2</c:v>
                </c:pt>
                <c:pt idx="3048">
                  <c:v>2.129723581001762E-2</c:v>
                </c:pt>
                <c:pt idx="3049">
                  <c:v>2.1304736128026261E-2</c:v>
                </c:pt>
                <c:pt idx="3050">
                  <c:v>2.1312220866876973E-2</c:v>
                </c:pt>
                <c:pt idx="3051">
                  <c:v>2.1318535616050648E-2</c:v>
                </c:pt>
                <c:pt idx="3052">
                  <c:v>2.1325989874194023E-2</c:v>
                </c:pt>
                <c:pt idx="3053">
                  <c:v>2.1333428553837429E-2</c:v>
                </c:pt>
                <c:pt idx="3054">
                  <c:v>2.134085165496195E-2</c:v>
                </c:pt>
                <c:pt idx="3055">
                  <c:v>2.1349410872590364E-2</c:v>
                </c:pt>
                <c:pt idx="3056">
                  <c:v>2.1356802135824225E-2</c:v>
                </c:pt>
                <c:pt idx="3057">
                  <c:v>2.1364177819688388E-2</c:v>
                </c:pt>
                <c:pt idx="3058">
                  <c:v>2.1371537924146259E-2</c:v>
                </c:pt>
                <c:pt idx="3059">
                  <c:v>2.1377733481745025E-2</c:v>
                </c:pt>
                <c:pt idx="3060">
                  <c:v>2.1385063111134899E-2</c:v>
                </c:pt>
                <c:pt idx="3061">
                  <c:v>2.1392377161805975E-2</c:v>
                </c:pt>
                <c:pt idx="3062">
                  <c:v>2.1399675633723136E-2</c:v>
                </c:pt>
                <c:pt idx="3063">
                  <c:v>2.1406958526870173E-2</c:v>
                </c:pt>
                <c:pt idx="3064">
                  <c:v>2.1415371381852767E-2</c:v>
                </c:pt>
                <c:pt idx="3065">
                  <c:v>2.1422622429690091E-2</c:v>
                </c:pt>
                <c:pt idx="3066">
                  <c:v>2.1429857897896285E-2</c:v>
                </c:pt>
                <c:pt idx="3067">
                  <c:v>2.1437077786439971E-2</c:v>
                </c:pt>
                <c:pt idx="3068">
                  <c:v>2.1444282095292391E-2</c:v>
                </c:pt>
                <c:pt idx="3069">
                  <c:v>2.1451470824430018E-2</c:v>
                </c:pt>
                <c:pt idx="3070">
                  <c:v>2.1458643973818865E-2</c:v>
                </c:pt>
                <c:pt idx="3071">
                  <c:v>2.1465801543430169E-2</c:v>
                </c:pt>
                <c:pt idx="3072">
                  <c:v>2.1471803515599408E-2</c:v>
                </c:pt>
                <c:pt idx="3073">
                  <c:v>2.1478930619445873E-2</c:v>
                </c:pt>
                <c:pt idx="3074">
                  <c:v>2.1486042144214235E-2</c:v>
                </c:pt>
                <c:pt idx="3075">
                  <c:v>2.1493138089869378E-2</c:v>
                </c:pt>
                <c:pt idx="3076">
                  <c:v>2.1500218456389684E-2</c:v>
                </c:pt>
                <c:pt idx="3077">
                  <c:v>2.1508419784240247E-2</c:v>
                </c:pt>
                <c:pt idx="3078">
                  <c:v>2.1515468294634913E-2</c:v>
                </c:pt>
                <c:pt idx="3079">
                  <c:v>2.1522501225024589E-2</c:v>
                </c:pt>
                <c:pt idx="3080">
                  <c:v>2.1529518575388353E-2</c:v>
                </c:pt>
                <c:pt idx="3081">
                  <c:v>2.1535386601017763E-2</c:v>
                </c:pt>
                <c:pt idx="3082">
                  <c:v>2.154237349215634E-2</c:v>
                </c:pt>
                <c:pt idx="3083">
                  <c:v>2.1549344803968272E-2</c:v>
                </c:pt>
                <c:pt idx="3084">
                  <c:v>2.155630053643735E-2</c:v>
                </c:pt>
                <c:pt idx="3085">
                  <c:v>2.156437162580942E-2</c:v>
                </c:pt>
                <c:pt idx="3086">
                  <c:v>2.1571295495424272E-2</c:v>
                </c:pt>
                <c:pt idx="3087">
                  <c:v>2.1578203784809298E-2</c:v>
                </c:pt>
                <c:pt idx="3088">
                  <c:v>2.1585096493951419E-2</c:v>
                </c:pt>
                <c:pt idx="3089">
                  <c:v>2.1595210757591219E-2</c:v>
                </c:pt>
                <c:pt idx="3090">
                  <c:v>2.1602068665422497E-2</c:v>
                </c:pt>
                <c:pt idx="3091">
                  <c:v>2.160891099131548E-2</c:v>
                </c:pt>
                <c:pt idx="3092">
                  <c:v>2.1615737735260335E-2</c:v>
                </c:pt>
                <c:pt idx="3093">
                  <c:v>2.1622548897222687E-2</c:v>
                </c:pt>
                <c:pt idx="3094">
                  <c:v>2.1623722129508194E-2</c:v>
                </c:pt>
                <c:pt idx="3095">
                  <c:v>2.1630505684101398E-2</c:v>
                </c:pt>
                <c:pt idx="3096">
                  <c:v>2.1637273660621095E-2</c:v>
                </c:pt>
                <c:pt idx="3097">
                  <c:v>2.1644026059044117E-2</c:v>
                </c:pt>
                <c:pt idx="3098">
                  <c:v>2.1657492524365662E-2</c:v>
                </c:pt>
                <c:pt idx="3099">
                  <c:v>2.1663088645757986E-2</c:v>
                </c:pt>
                <c:pt idx="3100">
                  <c:v>2.1669790733042159E-2</c:v>
                </c:pt>
                <c:pt idx="3101">
                  <c:v>2.167647723811297E-2</c:v>
                </c:pt>
                <c:pt idx="3102">
                  <c:v>2.1679791964042315E-2</c:v>
                </c:pt>
                <c:pt idx="3103">
                  <c:v>2.1686449458138878E-2</c:v>
                </c:pt>
                <c:pt idx="3104">
                  <c:v>2.1693091372363082E-2</c:v>
                </c:pt>
                <c:pt idx="3105">
                  <c:v>2.1699717706679816E-2</c:v>
                </c:pt>
                <c:pt idx="3106">
                  <c:v>2.1706328461067459E-2</c:v>
                </c:pt>
                <c:pt idx="3107">
                  <c:v>2.1716269040559032E-2</c:v>
                </c:pt>
                <c:pt idx="3108">
                  <c:v>2.1722846469372486E-2</c:v>
                </c:pt>
                <c:pt idx="3109">
                  <c:v>2.1729408315753998E-2</c:v>
                </c:pt>
                <c:pt idx="3110">
                  <c:v>2.1735954579669179E-2</c:v>
                </c:pt>
                <c:pt idx="3111">
                  <c:v>2.1739148533218382E-2</c:v>
                </c:pt>
                <c:pt idx="3112">
                  <c:v>2.1745665807512804E-2</c:v>
                </c:pt>
                <c:pt idx="3113">
                  <c:v>2.1752167501699837E-2</c:v>
                </c:pt>
                <c:pt idx="3114">
                  <c:v>2.175865361576057E-2</c:v>
                </c:pt>
                <c:pt idx="3115">
                  <c:v>2.176512414966799E-2</c:v>
                </c:pt>
                <c:pt idx="3116">
                  <c:v>2.1774904929933135E-2</c:v>
                </c:pt>
                <c:pt idx="3117">
                  <c:v>2.1781342115847244E-2</c:v>
                </c:pt>
                <c:pt idx="3118">
                  <c:v>2.1787763719076446E-2</c:v>
                </c:pt>
                <c:pt idx="3119">
                  <c:v>2.1795276106940521E-2</c:v>
                </c:pt>
                <c:pt idx="3120">
                  <c:v>2.1800560177389256E-2</c:v>
                </c:pt>
                <c:pt idx="3121">
                  <c:v>2.1806935032416382E-2</c:v>
                </c:pt>
                <c:pt idx="3122">
                  <c:v>2.1813294304652991E-2</c:v>
                </c:pt>
                <c:pt idx="3123">
                  <c:v>2.1819637994076987E-2</c:v>
                </c:pt>
                <c:pt idx="3124">
                  <c:v>2.1822657843823794E-2</c:v>
                </c:pt>
                <c:pt idx="3125">
                  <c:v>2.1828972574833776E-2</c:v>
                </c:pt>
                <c:pt idx="3126">
                  <c:v>2.1835271725425692E-2</c:v>
                </c:pt>
                <c:pt idx="3127">
                  <c:v>2.184155529556172E-2</c:v>
                </c:pt>
                <c:pt idx="3128">
                  <c:v>2.1847823285231049E-2</c:v>
                </c:pt>
                <c:pt idx="3129">
                  <c:v>2.1857372889981762E-2</c:v>
                </c:pt>
                <c:pt idx="3130">
                  <c:v>2.1863607498946277E-2</c:v>
                </c:pt>
                <c:pt idx="3131">
                  <c:v>2.1869826524882053E-2</c:v>
                </c:pt>
                <c:pt idx="3132">
                  <c:v>2.187602996776453E-2</c:v>
                </c:pt>
                <c:pt idx="3133">
                  <c:v>2.1878929525658768E-2</c:v>
                </c:pt>
                <c:pt idx="3134">
                  <c:v>2.1885104031993029E-2</c:v>
                </c:pt>
                <c:pt idx="3135">
                  <c:v>2.1891262957690394E-2</c:v>
                </c:pt>
                <c:pt idx="3136">
                  <c:v>2.1897406302726557E-2</c:v>
                </c:pt>
                <c:pt idx="3137">
                  <c:v>2.1903534067074498E-2</c:v>
                </c:pt>
                <c:pt idx="3138">
                  <c:v>2.1912923379459184E-2</c:v>
                </c:pt>
                <c:pt idx="3139">
                  <c:v>2.1919017740231781E-2</c:v>
                </c:pt>
                <c:pt idx="3140">
                  <c:v>2.1925096517737417E-2</c:v>
                </c:pt>
                <c:pt idx="3141">
                  <c:v>2.1931159711963806E-2</c:v>
                </c:pt>
                <c:pt idx="3142">
                  <c:v>2.1937207322874106E-2</c:v>
                </c:pt>
                <c:pt idx="3143">
                  <c:v>2.1943239350441311E-2</c:v>
                </c:pt>
                <c:pt idx="3144">
                  <c:v>2.1949255794653132E-2</c:v>
                </c:pt>
                <c:pt idx="3145">
                  <c:v>2.1955256655467822E-2</c:v>
                </c:pt>
                <c:pt idx="3146">
                  <c:v>2.1956896381065259E-2</c:v>
                </c:pt>
                <c:pt idx="3147">
                  <c:v>2.1962869091155444E-2</c:v>
                </c:pt>
                <c:pt idx="3148">
                  <c:v>2.1968826221140571E-2</c:v>
                </c:pt>
                <c:pt idx="3149">
                  <c:v>2.1974767771006661E-2</c:v>
                </c:pt>
                <c:pt idx="3150">
                  <c:v>2.1981777150547055E-2</c:v>
                </c:pt>
                <c:pt idx="3151">
                  <c:v>2.1990934567778397E-2</c:v>
                </c:pt>
                <c:pt idx="3152">
                  <c:v>2.1996826344162342E-2</c:v>
                </c:pt>
                <c:pt idx="3153">
                  <c:v>2.2003783556466944E-2</c:v>
                </c:pt>
                <c:pt idx="3154">
                  <c:v>2.2008563146139578E-2</c:v>
                </c:pt>
                <c:pt idx="3155">
                  <c:v>2.2011169501514199E-2</c:v>
                </c:pt>
                <c:pt idx="3156">
                  <c:v>2.2017001228422949E-2</c:v>
                </c:pt>
                <c:pt idx="3157">
                  <c:v>2.2022817374195019E-2</c:v>
                </c:pt>
                <c:pt idx="3158">
                  <c:v>2.2028617938803396E-2</c:v>
                </c:pt>
                <c:pt idx="3159">
                  <c:v>2.2037632436946925E-2</c:v>
                </c:pt>
                <c:pt idx="3160">
                  <c:v>2.204339954392381E-2</c:v>
                </c:pt>
                <c:pt idx="3161">
                  <c:v>2.2049151067113072E-2</c:v>
                </c:pt>
                <c:pt idx="3162">
                  <c:v>2.2054887006487691E-2</c:v>
                </c:pt>
                <c:pt idx="3163">
                  <c:v>2.2057387043530812E-2</c:v>
                </c:pt>
                <c:pt idx="3164">
                  <c:v>2.2063094120665355E-2</c:v>
                </c:pt>
                <c:pt idx="3165">
                  <c:v>2.2068785616482216E-2</c:v>
                </c:pt>
                <c:pt idx="3166">
                  <c:v>2.2074461530954381E-2</c:v>
                </c:pt>
                <c:pt idx="3167">
                  <c:v>2.2080121864057538E-2</c:v>
                </c:pt>
                <c:pt idx="3168">
                  <c:v>2.2088975381358178E-2</c:v>
                </c:pt>
                <c:pt idx="3169">
                  <c:v>2.2094602233381926E-2</c:v>
                </c:pt>
                <c:pt idx="3170">
                  <c:v>2.2100213501401927E-2</c:v>
                </c:pt>
                <c:pt idx="3171">
                  <c:v>2.2106876391404778E-2</c:v>
                </c:pt>
                <c:pt idx="3172">
                  <c:v>2.2111389285347168E-2</c:v>
                </c:pt>
                <c:pt idx="3173">
                  <c:v>2.2116953801218382E-2</c:v>
                </c:pt>
                <c:pt idx="3174">
                  <c:v>2.2122502732992516E-2</c:v>
                </c:pt>
                <c:pt idx="3175">
                  <c:v>2.2128036080645015E-2</c:v>
                </c:pt>
                <c:pt idx="3176">
                  <c:v>2.2130363697014377E-2</c:v>
                </c:pt>
                <c:pt idx="3177">
                  <c:v>2.2135868215284682E-2</c:v>
                </c:pt>
                <c:pt idx="3178">
                  <c:v>2.2141357151953645E-2</c:v>
                </c:pt>
                <c:pt idx="3179">
                  <c:v>2.2146830506999653E-2</c:v>
                </c:pt>
                <c:pt idx="3180">
                  <c:v>2.2152288280406496E-2</c:v>
                </c:pt>
                <c:pt idx="3181">
                  <c:v>2.2160908898740839E-2</c:v>
                </c:pt>
                <c:pt idx="3182">
                  <c:v>2.2166333156903337E-2</c:v>
                </c:pt>
                <c:pt idx="3183">
                  <c:v>2.2171741830757551E-2</c:v>
                </c:pt>
                <c:pt idx="3184">
                  <c:v>2.2177134920286282E-2</c:v>
                </c:pt>
                <c:pt idx="3185">
                  <c:v>2.2179343422059E-2</c:v>
                </c:pt>
                <c:pt idx="3186">
                  <c:v>2.2184707705168893E-2</c:v>
                </c:pt>
                <c:pt idx="3187">
                  <c:v>2.2190056406496444E-2</c:v>
                </c:pt>
                <c:pt idx="3188">
                  <c:v>2.2195389526003827E-2</c:v>
                </c:pt>
                <c:pt idx="3189">
                  <c:v>2.2200707063691039E-2</c:v>
                </c:pt>
                <c:pt idx="3190">
                  <c:v>2.2209166185290011E-2</c:v>
                </c:pt>
                <c:pt idx="3191">
                  <c:v>2.2214450183889557E-2</c:v>
                </c:pt>
                <c:pt idx="3192">
                  <c:v>2.2219718597979426E-2</c:v>
                </c:pt>
                <c:pt idx="3193">
                  <c:v>2.2224670695505863E-2</c:v>
                </c:pt>
                <c:pt idx="3194">
                  <c:v>2.2229906508783696E-2</c:v>
                </c:pt>
                <c:pt idx="3195">
                  <c:v>2.2235126738361088E-2</c:v>
                </c:pt>
                <c:pt idx="3196">
                  <c:v>2.2240331384215245E-2</c:v>
                </c:pt>
                <c:pt idx="3197">
                  <c:v>2.2245520446318306E-2</c:v>
                </c:pt>
                <c:pt idx="3198">
                  <c:v>2.2246510059908169E-2</c:v>
                </c:pt>
                <c:pt idx="3199">
                  <c:v>2.2251671149486577E-2</c:v>
                </c:pt>
                <c:pt idx="3200">
                  <c:v>2.2256816658771383E-2</c:v>
                </c:pt>
                <c:pt idx="3201">
                  <c:v>2.2261946587736534E-2</c:v>
                </c:pt>
                <c:pt idx="3202">
                  <c:v>2.2268103753337262E-2</c:v>
                </c:pt>
                <c:pt idx="3203">
                  <c:v>2.2276327559120207E-2</c:v>
                </c:pt>
                <c:pt idx="3204">
                  <c:v>2.2282448609176303E-2</c:v>
                </c:pt>
                <c:pt idx="3205">
                  <c:v>2.2286471925793555E-2</c:v>
                </c:pt>
                <c:pt idx="3206">
                  <c:v>2.2291520733247784E-2</c:v>
                </c:pt>
                <c:pt idx="3207">
                  <c:v>2.2297592615944845E-2</c:v>
                </c:pt>
                <c:pt idx="3208">
                  <c:v>2.2301571596254587E-2</c:v>
                </c:pt>
                <c:pt idx="3209">
                  <c:v>2.23065736517793E-2</c:v>
                </c:pt>
                <c:pt idx="3210">
                  <c:v>2.2312596358982688E-2</c:v>
                </c:pt>
                <c:pt idx="3211">
                  <c:v>2.2316531010749784E-2</c:v>
                </c:pt>
                <c:pt idx="3212">
                  <c:v>2.2321486314157563E-2</c:v>
                </c:pt>
                <c:pt idx="3213">
                  <c:v>2.2326426033495127E-2</c:v>
                </c:pt>
                <c:pt idx="3214">
                  <c:v>2.2331350168732084E-2</c:v>
                </c:pt>
                <c:pt idx="3215">
                  <c:v>2.2333161970602804E-2</c:v>
                </c:pt>
                <c:pt idx="3216">
                  <c:v>2.234115168682313E-2</c:v>
                </c:pt>
                <c:pt idx="3217">
                  <c:v>2.2346029069646826E-2</c:v>
                </c:pt>
                <c:pt idx="3218">
                  <c:v>2.235089086828887E-2</c:v>
                </c:pt>
                <c:pt idx="3219">
                  <c:v>2.235573708273153E-2</c:v>
                </c:pt>
                <c:pt idx="3220">
                  <c:v>2.2360567712962146E-2</c:v>
                </c:pt>
                <c:pt idx="3221">
                  <c:v>2.2365382758950322E-2</c:v>
                </c:pt>
                <c:pt idx="3222">
                  <c:v>2.2370182220683398E-2</c:v>
                </c:pt>
                <c:pt idx="3223">
                  <c:v>2.237599173967459E-2</c:v>
                </c:pt>
                <c:pt idx="3224">
                  <c:v>2.2379734391300664E-2</c:v>
                </c:pt>
                <c:pt idx="3225">
                  <c:v>2.2384487100139266E-2</c:v>
                </c:pt>
                <c:pt idx="3226">
                  <c:v>2.2389224224646787E-2</c:v>
                </c:pt>
                <c:pt idx="3227">
                  <c:v>2.2393945764802962E-2</c:v>
                </c:pt>
                <c:pt idx="3228">
                  <c:v>2.2398651720582467E-2</c:v>
                </c:pt>
                <c:pt idx="3229">
                  <c:v>2.2403342091967572E-2</c:v>
                </c:pt>
                <c:pt idx="3230">
                  <c:v>2.2408016878938015E-2</c:v>
                </c:pt>
                <c:pt idx="3231">
                  <c:v>2.2412676081481134E-2</c:v>
                </c:pt>
                <c:pt idx="3232">
                  <c:v>2.24173196995716E-2</c:v>
                </c:pt>
                <c:pt idx="3233">
                  <c:v>2.2421947733191686E-2</c:v>
                </c:pt>
                <c:pt idx="3234">
                  <c:v>2.2426560182323661E-2</c:v>
                </c:pt>
                <c:pt idx="3235">
                  <c:v>2.2431157046949798E-2</c:v>
                </c:pt>
                <c:pt idx="3236">
                  <c:v>2.2435738327052368E-2</c:v>
                </c:pt>
                <c:pt idx="3237">
                  <c:v>2.2437261604629812E-2</c:v>
                </c:pt>
                <c:pt idx="3238">
                  <c:v>2.2444854133593095E-2</c:v>
                </c:pt>
                <c:pt idx="3239">
                  <c:v>2.2449388659998327E-2</c:v>
                </c:pt>
                <c:pt idx="3240">
                  <c:v>2.2453907601804012E-2</c:v>
                </c:pt>
                <c:pt idx="3241">
                  <c:v>2.2458410958992418E-2</c:v>
                </c:pt>
                <c:pt idx="3242">
                  <c:v>2.2462898731543286E-2</c:v>
                </c:pt>
                <c:pt idx="3243">
                  <c:v>2.2467370919433821E-2</c:v>
                </c:pt>
                <c:pt idx="3244">
                  <c:v>2.2471827522651359E-2</c:v>
                </c:pt>
                <c:pt idx="3245">
                  <c:v>2.2475894413161824E-2</c:v>
                </c:pt>
                <c:pt idx="3246">
                  <c:v>2.2480318461581758E-2</c:v>
                </c:pt>
                <c:pt idx="3247">
                  <c:v>2.2484726926179678E-2</c:v>
                </c:pt>
                <c:pt idx="3248">
                  <c:v>2.2489119806937293E-2</c:v>
                </c:pt>
                <c:pt idx="3249">
                  <c:v>2.2493497103833679E-2</c:v>
                </c:pt>
                <c:pt idx="3250">
                  <c:v>2.2494849361835514E-2</c:v>
                </c:pt>
                <c:pt idx="3251">
                  <c:v>2.2499198026886505E-2</c:v>
                </c:pt>
                <c:pt idx="3252">
                  <c:v>2.2503531110755284E-2</c:v>
                </c:pt>
                <c:pt idx="3253">
                  <c:v>2.2507848613427368E-2</c:v>
                </c:pt>
                <c:pt idx="3254">
                  <c:v>2.2511150690339751E-2</c:v>
                </c:pt>
                <c:pt idx="3255">
                  <c:v>2.2519433623187663E-2</c:v>
                </c:pt>
                <c:pt idx="3256">
                  <c:v>2.2523701832587485E-2</c:v>
                </c:pt>
                <c:pt idx="3257">
                  <c:v>2.2527954457984906E-2</c:v>
                </c:pt>
                <c:pt idx="3258">
                  <c:v>2.2533609832674162E-2</c:v>
                </c:pt>
                <c:pt idx="3259">
                  <c:v>2.2537823238097426E-2</c:v>
                </c:pt>
                <c:pt idx="3260">
                  <c:v>2.254202106038487E-2</c:v>
                </c:pt>
                <c:pt idx="3261">
                  <c:v>2.2546203299504075E-2</c:v>
                </c:pt>
                <c:pt idx="3262">
                  <c:v>2.2550369955452343E-2</c:v>
                </c:pt>
                <c:pt idx="3263">
                  <c:v>2.2555512589181547E-2</c:v>
                </c:pt>
                <c:pt idx="3264">
                  <c:v>2.255964722091968E-2</c:v>
                </c:pt>
                <c:pt idx="3265">
                  <c:v>2.2563766268516843E-2</c:v>
                </c:pt>
                <c:pt idx="3266">
                  <c:v>2.2567869731965198E-2</c:v>
                </c:pt>
                <c:pt idx="3267">
                  <c:v>2.2570969487024455E-2</c:v>
                </c:pt>
                <c:pt idx="3268">
                  <c:v>2.2575042643598591E-2</c:v>
                </c:pt>
                <c:pt idx="3269">
                  <c:v>2.257910021688022E-2</c:v>
                </c:pt>
                <c:pt idx="3270">
                  <c:v>2.2583142206866635E-2</c:v>
                </c:pt>
                <c:pt idx="3271">
                  <c:v>2.2588153286295071E-2</c:v>
                </c:pt>
                <c:pt idx="3272">
                  <c:v>2.2592163244468864E-2</c:v>
                </c:pt>
                <c:pt idx="3273">
                  <c:v>2.2596157618373584E-2</c:v>
                </c:pt>
                <c:pt idx="3274">
                  <c:v>2.2600136407996158E-2</c:v>
                </c:pt>
                <c:pt idx="3275">
                  <c:v>2.2604099613318288E-2</c:v>
                </c:pt>
                <c:pt idx="3276">
                  <c:v>2.2608047234324285E-2</c:v>
                </c:pt>
                <c:pt idx="3277">
                  <c:v>2.261197927100108E-2</c:v>
                </c:pt>
                <c:pt idx="3278">
                  <c:v>2.2615895723330368E-2</c:v>
                </c:pt>
                <c:pt idx="3279">
                  <c:v>2.2619796591296471E-2</c:v>
                </c:pt>
                <c:pt idx="3280">
                  <c:v>2.2622705021774252E-2</c:v>
                </c:pt>
                <c:pt idx="3281">
                  <c:v>2.262657559444085E-2</c:v>
                </c:pt>
                <c:pt idx="3282">
                  <c:v>2.2630430583625832E-2</c:v>
                </c:pt>
                <c:pt idx="3283">
                  <c:v>2.2634269989310285E-2</c:v>
                </c:pt>
                <c:pt idx="3284">
                  <c:v>2.2639067165164072E-2</c:v>
                </c:pt>
                <c:pt idx="3285">
                  <c:v>2.26428745266373E-2</c:v>
                </c:pt>
                <c:pt idx="3286">
                  <c:v>2.2646666303640151E-2</c:v>
                </c:pt>
                <c:pt idx="3287">
                  <c:v>2.2650442496159544E-2</c:v>
                </c:pt>
                <c:pt idx="3288">
                  <c:v>2.2654203104182414E-2</c:v>
                </c:pt>
                <c:pt idx="3289">
                  <c:v>2.2656979169149515E-2</c:v>
                </c:pt>
                <c:pt idx="3290">
                  <c:v>2.2660709489943958E-2</c:v>
                </c:pt>
                <c:pt idx="3291">
                  <c:v>2.2664424227121709E-2</c:v>
                </c:pt>
                <c:pt idx="3292">
                  <c:v>2.2671988356002714E-2</c:v>
                </c:pt>
                <c:pt idx="3293">
                  <c:v>2.2672772376281569E-2</c:v>
                </c:pt>
                <c:pt idx="3294">
                  <c:v>2.2676439476995876E-2</c:v>
                </c:pt>
                <c:pt idx="3295">
                  <c:v>2.2680090993111697E-2</c:v>
                </c:pt>
                <c:pt idx="3296">
                  <c:v>2.2683726924608117E-2</c:v>
                </c:pt>
                <c:pt idx="3297">
                  <c:v>2.2687347271474676E-2</c:v>
                </c:pt>
                <c:pt idx="3298">
                  <c:v>2.2690952033698305E-2</c:v>
                </c:pt>
                <c:pt idx="3299">
                  <c:v>2.2694541211260702E-2</c:v>
                </c:pt>
                <c:pt idx="3300">
                  <c:v>2.269811480414357E-2</c:v>
                </c:pt>
                <c:pt idx="3301">
                  <c:v>2.2701672812344285E-2</c:v>
                </c:pt>
                <c:pt idx="3302">
                  <c:v>2.2702342832546119E-2</c:v>
                </c:pt>
                <c:pt idx="3303">
                  <c:v>2.270587235278446E-2</c:v>
                </c:pt>
                <c:pt idx="3304">
                  <c:v>2.2709386291099587E-2</c:v>
                </c:pt>
                <c:pt idx="3305">
                  <c:v>2.2712884647474132E-2</c:v>
                </c:pt>
                <c:pt idx="3306">
                  <c:v>2.271922908253789E-2</c:v>
                </c:pt>
                <c:pt idx="3307">
                  <c:v>2.2722693582318928E-2</c:v>
                </c:pt>
                <c:pt idx="3308">
                  <c:v>2.2729950213421914E-2</c:v>
                </c:pt>
                <c:pt idx="3309">
                  <c:v>2.2729575827507762E-2</c:v>
                </c:pt>
                <c:pt idx="3310">
                  <c:v>2.2732043328329565E-2</c:v>
                </c:pt>
                <c:pt idx="3311">
                  <c:v>2.2735446390323322E-2</c:v>
                </c:pt>
                <c:pt idx="3312">
                  <c:v>2.2738833868416724E-2</c:v>
                </c:pt>
                <c:pt idx="3313">
                  <c:v>2.2742205762596262E-2</c:v>
                </c:pt>
                <c:pt idx="3314">
                  <c:v>2.2745562072851132E-2</c:v>
                </c:pt>
                <c:pt idx="3315">
                  <c:v>2.2749848527136698E-2</c:v>
                </c:pt>
                <c:pt idx="3316">
                  <c:v>2.2753172763361411E-2</c:v>
                </c:pt>
                <c:pt idx="3317">
                  <c:v>2.2756481414679137E-2</c:v>
                </c:pt>
                <c:pt idx="3318">
                  <c:v>2.2759774481076807E-2</c:v>
                </c:pt>
                <c:pt idx="3319">
                  <c:v>2.2762109864766455E-2</c:v>
                </c:pt>
                <c:pt idx="3320">
                  <c:v>2.2765372671189648E-2</c:v>
                </c:pt>
                <c:pt idx="3321">
                  <c:v>2.2768619893601721E-2</c:v>
                </c:pt>
                <c:pt idx="3322">
                  <c:v>2.2771851531989167E-2</c:v>
                </c:pt>
                <c:pt idx="3323">
                  <c:v>2.2776006038825083E-2</c:v>
                </c:pt>
                <c:pt idx="3324">
                  <c:v>2.2779205595440971E-2</c:v>
                </c:pt>
                <c:pt idx="3325">
                  <c:v>2.2782389567040068E-2</c:v>
                </c:pt>
                <c:pt idx="3326">
                  <c:v>2.2785557953622377E-2</c:v>
                </c:pt>
                <c:pt idx="3327">
                  <c:v>2.2788710755164369E-2</c:v>
                </c:pt>
                <c:pt idx="3328">
                  <c:v>2.2791847971666036E-2</c:v>
                </c:pt>
                <c:pt idx="3329">
                  <c:v>2.279496960310386E-2</c:v>
                </c:pt>
                <c:pt idx="3330">
                  <c:v>2.2798075649472605E-2</c:v>
                </c:pt>
                <c:pt idx="3331">
                  <c:v>2.280116611075397E-2</c:v>
                </c:pt>
                <c:pt idx="3332">
                  <c:v>2.280331079161043E-2</c:v>
                </c:pt>
                <c:pt idx="3333">
                  <c:v>2.2806371004884106E-2</c:v>
                </c:pt>
                <c:pt idx="3334">
                  <c:v>2.2809415633984569E-2</c:v>
                </c:pt>
                <c:pt idx="3335">
                  <c:v>2.2812444678903719E-2</c:v>
                </c:pt>
                <c:pt idx="3336">
                  <c:v>2.2815458139625343E-2</c:v>
                </c:pt>
                <c:pt idx="3337">
                  <c:v>2.2819381591005907E-2</c:v>
                </c:pt>
                <c:pt idx="3338">
                  <c:v>2.2822362956359282E-2</c:v>
                </c:pt>
                <c:pt idx="3339">
                  <c:v>2.282532873653639E-2</c:v>
                </c:pt>
                <c:pt idx="3340">
                  <c:v>2.2828278931518928E-2</c:v>
                </c:pt>
                <c:pt idx="3341">
                  <c:v>2.2830291679897773E-2</c:v>
                </c:pt>
                <c:pt idx="3342">
                  <c:v>2.2833211635207316E-2</c:v>
                </c:pt>
                <c:pt idx="3343">
                  <c:v>2.283611600624099E-2</c:v>
                </c:pt>
                <c:pt idx="3344">
                  <c:v>2.2839004792987987E-2</c:v>
                </c:pt>
                <c:pt idx="3345">
                  <c:v>2.2845550221623327E-2</c:v>
                </c:pt>
                <c:pt idx="3346">
                  <c:v>2.2845652811729525E-2</c:v>
                </c:pt>
                <c:pt idx="3347">
                  <c:v>2.2848493910041585E-2</c:v>
                </c:pt>
                <c:pt idx="3348">
                  <c:v>2.2851319423070185E-2</c:v>
                </c:pt>
                <c:pt idx="3349">
                  <c:v>2.2854129350810101E-2</c:v>
                </c:pt>
                <c:pt idx="3350">
                  <c:v>2.2856923693235186E-2</c:v>
                </c:pt>
                <c:pt idx="3351">
                  <c:v>2.2859702450345437E-2</c:v>
                </c:pt>
                <c:pt idx="3352">
                  <c:v>2.2862465622127789E-2</c:v>
                </c:pt>
                <c:pt idx="3353">
                  <c:v>2.2865213208574393E-2</c:v>
                </c:pt>
                <c:pt idx="3354">
                  <c:v>2.286612578302117E-2</c:v>
                </c:pt>
                <c:pt idx="3355">
                  <c:v>2.2868844084912451E-2</c:v>
                </c:pt>
                <c:pt idx="3356">
                  <c:v>2.2871546803350622E-2</c:v>
                </c:pt>
                <c:pt idx="3357">
                  <c:v>2.2874233938313324E-2</c:v>
                </c:pt>
                <c:pt idx="3358">
                  <c:v>2.287871736032155E-2</c:v>
                </c:pt>
                <c:pt idx="3359">
                  <c:v>2.288499075752377E-2</c:v>
                </c:pt>
                <c:pt idx="3360">
                  <c:v>2.2884009923269666E-2</c:v>
                </c:pt>
                <c:pt idx="3361">
                  <c:v>2.2886632826609386E-2</c:v>
                </c:pt>
                <c:pt idx="3362">
                  <c:v>2.2889240144519239E-2</c:v>
                </c:pt>
                <c:pt idx="3363">
                  <c:v>2.2890930712343015E-2</c:v>
                </c:pt>
                <c:pt idx="3364">
                  <c:v>2.2893507811114211E-2</c:v>
                </c:pt>
                <c:pt idx="3365">
                  <c:v>2.2896069325377209E-2</c:v>
                </c:pt>
                <c:pt idx="3366">
                  <c:v>2.2898615255123898E-2</c:v>
                </c:pt>
                <c:pt idx="3367">
                  <c:v>2.2902042952168258E-2</c:v>
                </c:pt>
                <c:pt idx="3368">
                  <c:v>2.2904556757247948E-2</c:v>
                </c:pt>
                <c:pt idx="3369">
                  <c:v>2.2907054976827181E-2</c:v>
                </c:pt>
                <c:pt idx="3370">
                  <c:v>2.2909537610882432E-2</c:v>
                </c:pt>
                <c:pt idx="3371">
                  <c:v>2.2911111135761535E-2</c:v>
                </c:pt>
                <c:pt idx="3372">
                  <c:v>2.2913563558207766E-2</c:v>
                </c:pt>
                <c:pt idx="3373">
                  <c:v>2.2916000396067449E-2</c:v>
                </c:pt>
                <c:pt idx="3374">
                  <c:v>2.2918421649335184E-2</c:v>
                </c:pt>
                <c:pt idx="3375">
                  <c:v>2.2920827318000159E-2</c:v>
                </c:pt>
                <c:pt idx="3376">
                  <c:v>2.2924106118857368E-2</c:v>
                </c:pt>
                <c:pt idx="3377">
                  <c:v>2.2926479654032973E-2</c:v>
                </c:pt>
                <c:pt idx="3378">
                  <c:v>2.2928837603616626E-2</c:v>
                </c:pt>
                <c:pt idx="3379">
                  <c:v>2.2931179967592634E-2</c:v>
                </c:pt>
                <c:pt idx="3380">
                  <c:v>2.2933506745961001E-2</c:v>
                </c:pt>
                <c:pt idx="3381">
                  <c:v>2.2935817938711262E-2</c:v>
                </c:pt>
                <c:pt idx="3382">
                  <c:v>2.293811354582774E-2</c:v>
                </c:pt>
                <c:pt idx="3383">
                  <c:v>2.2940393567307815E-2</c:v>
                </c:pt>
                <c:pt idx="3384">
                  <c:v>2.2942658003135802E-2</c:v>
                </c:pt>
                <c:pt idx="3385">
                  <c:v>2.2944026849528898E-2</c:v>
                </c:pt>
                <c:pt idx="3386">
                  <c:v>2.2946261086974618E-2</c:v>
                </c:pt>
                <c:pt idx="3387">
                  <c:v>2.294847973970952E-2</c:v>
                </c:pt>
                <c:pt idx="3388">
                  <c:v>2.29506828077282E-2</c:v>
                </c:pt>
                <c:pt idx="3389">
                  <c:v>2.2953746397248669E-2</c:v>
                </c:pt>
                <c:pt idx="3390">
                  <c:v>2.2955917319002036E-2</c:v>
                </c:pt>
                <c:pt idx="3391">
                  <c:v>2.2958072655048414E-2</c:v>
                </c:pt>
                <c:pt idx="3392">
                  <c:v>2.2960212405374728E-2</c:v>
                </c:pt>
                <c:pt idx="3393">
                  <c:v>2.2961464376764905E-2</c:v>
                </c:pt>
                <c:pt idx="3394">
                  <c:v>2.296357393630255E-2</c:v>
                </c:pt>
                <c:pt idx="3395">
                  <c:v>2.2965667911067245E-2</c:v>
                </c:pt>
                <c:pt idx="3396">
                  <c:v>2.2967746301045477E-2</c:v>
                </c:pt>
                <c:pt idx="3397">
                  <c:v>2.296980910623455E-2</c:v>
                </c:pt>
                <c:pt idx="3398">
                  <c:v>2.2972723606782552E-2</c:v>
                </c:pt>
                <c:pt idx="3399">
                  <c:v>2.2974754256846208E-2</c:v>
                </c:pt>
                <c:pt idx="3400">
                  <c:v>2.2976769321129669E-2</c:v>
                </c:pt>
                <c:pt idx="3401">
                  <c:v>2.2980781352367103E-2</c:v>
                </c:pt>
                <c:pt idx="3402">
                  <c:v>2.2982761040991111E-2</c:v>
                </c:pt>
                <c:pt idx="3403">
                  <c:v>2.2984725141863591E-2</c:v>
                </c:pt>
                <c:pt idx="3404">
                  <c:v>2.2986673654979636E-2</c:v>
                </c:pt>
                <c:pt idx="3405">
                  <c:v>2.2988606580324502E-2</c:v>
                </c:pt>
                <c:pt idx="3406">
                  <c:v>2.2986227782834812E-2</c:v>
                </c:pt>
                <c:pt idx="3407">
                  <c:v>2.2988134499716182E-2</c:v>
                </c:pt>
                <c:pt idx="3408">
                  <c:v>2.299002563366126E-2</c:v>
                </c:pt>
                <c:pt idx="3409">
                  <c:v>2.2991901184670045E-2</c:v>
                </c:pt>
                <c:pt idx="3410">
                  <c:v>2.299803739028965E-2</c:v>
                </c:pt>
                <c:pt idx="3411">
                  <c:v>2.2999876788872393E-2</c:v>
                </c:pt>
                <c:pt idx="3412">
                  <c:v>2.3001700599629929E-2</c:v>
                </c:pt>
                <c:pt idx="3413">
                  <c:v>2.30035088225598E-2</c:v>
                </c:pt>
                <c:pt idx="3414">
                  <c:v>2.3002747879184365E-2</c:v>
                </c:pt>
                <c:pt idx="3415">
                  <c:v>2.3004527930416963E-2</c:v>
                </c:pt>
                <c:pt idx="3416">
                  <c:v>2.3006292396711814E-2</c:v>
                </c:pt>
                <c:pt idx="3417">
                  <c:v>2.3008041278071621E-2</c:v>
                </c:pt>
                <c:pt idx="3418">
                  <c:v>2.3009774574482871E-2</c:v>
                </c:pt>
                <c:pt idx="3419">
                  <c:v>2.3014030815284151E-2</c:v>
                </c:pt>
                <c:pt idx="3420">
                  <c:v>2.301572992319199E-2</c:v>
                </c:pt>
                <c:pt idx="3421">
                  <c:v>2.3017413443213224E-2</c:v>
                </c:pt>
                <c:pt idx="3422">
                  <c:v>2.3019081375338032E-2</c:v>
                </c:pt>
                <c:pt idx="3423">
                  <c:v>2.3018207282124413E-2</c:v>
                </c:pt>
                <c:pt idx="3424">
                  <c:v>2.301984706872277E-2</c:v>
                </c:pt>
                <c:pt idx="3425">
                  <c:v>2.302147127033205E-2</c:v>
                </c:pt>
                <c:pt idx="3426">
                  <c:v>2.3023079886941449E-2</c:v>
                </c:pt>
                <c:pt idx="3427">
                  <c:v>2.3024672918548261E-2</c:v>
                </c:pt>
                <c:pt idx="3428">
                  <c:v>2.3028761621876295E-2</c:v>
                </c:pt>
                <c:pt idx="3429">
                  <c:v>2.3030320438532082E-2</c:v>
                </c:pt>
                <c:pt idx="3430">
                  <c:v>2.3031863667239871E-2</c:v>
                </c:pt>
                <c:pt idx="3431">
                  <c:v>2.3034225221865937E-2</c:v>
                </c:pt>
                <c:pt idx="3432">
                  <c:v>2.3034903360779506E-2</c:v>
                </c:pt>
                <c:pt idx="3433">
                  <c:v>2.3036399825591709E-2</c:v>
                </c:pt>
                <c:pt idx="3434">
                  <c:v>2.3037880702433802E-2</c:v>
                </c:pt>
                <c:pt idx="3435">
                  <c:v>2.3039345991293512E-2</c:v>
                </c:pt>
                <c:pt idx="3436">
                  <c:v>2.3038308876858576E-2</c:v>
                </c:pt>
                <c:pt idx="3437">
                  <c:v>2.303974605810185E-2</c:v>
                </c:pt>
                <c:pt idx="3438">
                  <c:v>2.3041167654277699E-2</c:v>
                </c:pt>
                <c:pt idx="3439">
                  <c:v>2.3042573665380726E-2</c:v>
                </c:pt>
                <c:pt idx="3440">
                  <c:v>2.3043964091405522E-2</c:v>
                </c:pt>
                <c:pt idx="3441">
                  <c:v>2.3047810376465541E-2</c:v>
                </c:pt>
                <c:pt idx="3442">
                  <c:v>2.3049166549279083E-2</c:v>
                </c:pt>
                <c:pt idx="3443">
                  <c:v>2.3050507134061121E-2</c:v>
                </c:pt>
                <c:pt idx="3444">
                  <c:v>2.3051832130804289E-2</c:v>
                </c:pt>
                <c:pt idx="3445">
                  <c:v>2.3050682445172388E-2</c:v>
                </c:pt>
                <c:pt idx="3446">
                  <c:v>2.3051979360617057E-2</c:v>
                </c:pt>
                <c:pt idx="3447">
                  <c:v>2.3053260690945675E-2</c:v>
                </c:pt>
                <c:pt idx="3448">
                  <c:v>2.3054526436160943E-2</c:v>
                </c:pt>
                <c:pt idx="3449">
                  <c:v>2.3055776596246656E-2</c:v>
                </c:pt>
                <c:pt idx="3450">
                  <c:v>2.3059454762213633E-2</c:v>
                </c:pt>
                <c:pt idx="3451">
                  <c:v>2.3060670642554518E-2</c:v>
                </c:pt>
                <c:pt idx="3452">
                  <c:v>2.3061870934814783E-2</c:v>
                </c:pt>
                <c:pt idx="3453">
                  <c:v>2.3063055638996879E-2</c:v>
                </c:pt>
                <c:pt idx="3454">
                  <c:v>2.3064224755086071E-2</c:v>
                </c:pt>
                <c:pt idx="3455">
                  <c:v>2.3065378283082357E-2</c:v>
                </c:pt>
                <c:pt idx="3456">
                  <c:v>2.306651622298083E-2</c:v>
                </c:pt>
                <c:pt idx="3457">
                  <c:v>2.3067638574776575E-2</c:v>
                </c:pt>
                <c:pt idx="3458">
                  <c:v>2.306471395617099E-2</c:v>
                </c:pt>
                <c:pt idx="3459">
                  <c:v>2.3065810352761371E-2</c:v>
                </c:pt>
                <c:pt idx="3460">
                  <c:v>2.3066891166140482E-2</c:v>
                </c:pt>
                <c:pt idx="3461">
                  <c:v>2.3067956396302536E-2</c:v>
                </c:pt>
                <c:pt idx="3462">
                  <c:v>2.3070610428966486E-2</c:v>
                </c:pt>
                <c:pt idx="3463">
                  <c:v>2.3074045335113775E-2</c:v>
                </c:pt>
                <c:pt idx="3464">
                  <c:v>2.3075858367483087E-2</c:v>
                </c:pt>
                <c:pt idx="3465">
                  <c:v>2.3076056216857353E-2</c:v>
                </c:pt>
                <c:pt idx="3466">
                  <c:v>2.3077038275517336E-2</c:v>
                </c:pt>
                <c:pt idx="3467">
                  <c:v>2.307561441638295E-2</c:v>
                </c:pt>
                <c:pt idx="3468">
                  <c:v>2.3076568458266854E-2</c:v>
                </c:pt>
                <c:pt idx="3469">
                  <c:v>2.3077506914942852E-2</c:v>
                </c:pt>
                <c:pt idx="3470">
                  <c:v>2.3078429786402843E-2</c:v>
                </c:pt>
                <c:pt idx="3471">
                  <c:v>2.3081714746519898E-2</c:v>
                </c:pt>
                <c:pt idx="3472">
                  <c:v>2.3082603276231958E-2</c:v>
                </c:pt>
                <c:pt idx="3473">
                  <c:v>2.3083476217774984E-2</c:v>
                </c:pt>
                <c:pt idx="3474">
                  <c:v>2.3084333571141601E-2</c:v>
                </c:pt>
                <c:pt idx="3475">
                  <c:v>2.3082810365405975E-2</c:v>
                </c:pt>
                <c:pt idx="3476">
                  <c:v>2.3083639725524002E-2</c:v>
                </c:pt>
                <c:pt idx="3477">
                  <c:v>2.3084453500399005E-2</c:v>
                </c:pt>
                <c:pt idx="3478">
                  <c:v>2.3085251690041796E-2</c:v>
                </c:pt>
                <c:pt idx="3479">
                  <c:v>2.308603429444156E-2</c:v>
                </c:pt>
                <c:pt idx="3480">
                  <c:v>2.3089150339469771E-2</c:v>
                </c:pt>
                <c:pt idx="3481">
                  <c:v>2.3089898575518044E-2</c:v>
                </c:pt>
                <c:pt idx="3482">
                  <c:v>2.3090631223360438E-2</c:v>
                </c:pt>
                <c:pt idx="3483">
                  <c:v>2.3092127952856426E-2</c:v>
                </c:pt>
                <c:pt idx="3484">
                  <c:v>2.309204975443005E-2</c:v>
                </c:pt>
                <c:pt idx="3485">
                  <c:v>2.3092735637652354E-2</c:v>
                </c:pt>
                <c:pt idx="3486">
                  <c:v>2.3093405932654045E-2</c:v>
                </c:pt>
                <c:pt idx="3487">
                  <c:v>2.3094060639442492E-2</c:v>
                </c:pt>
                <c:pt idx="3488">
                  <c:v>2.3092376397655011E-2</c:v>
                </c:pt>
                <c:pt idx="3489">
                  <c:v>2.3093003149478673E-2</c:v>
                </c:pt>
                <c:pt idx="3490">
                  <c:v>2.3093614316029597E-2</c:v>
                </c:pt>
                <c:pt idx="3491">
                  <c:v>2.3094209897307781E-2</c:v>
                </c:pt>
                <c:pt idx="3492">
                  <c:v>2.3094789893305122E-2</c:v>
                </c:pt>
                <c:pt idx="3493">
                  <c:v>2.3097661527466614E-2</c:v>
                </c:pt>
                <c:pt idx="3494">
                  <c:v>2.3098207116664105E-2</c:v>
                </c:pt>
                <c:pt idx="3495">
                  <c:v>2.309873711762379E-2</c:v>
                </c:pt>
                <c:pt idx="3496">
                  <c:v>2.3099251530345671E-2</c:v>
                </c:pt>
                <c:pt idx="3497">
                  <c:v>2.3097456094087275E-2</c:v>
                </c:pt>
                <c:pt idx="3498">
                  <c:v>2.3097942578377939E-2</c:v>
                </c:pt>
                <c:pt idx="3499">
                  <c:v>2.3098413477379658E-2</c:v>
                </c:pt>
                <c:pt idx="3500">
                  <c:v>2.3098868791097831E-2</c:v>
                </c:pt>
                <c:pt idx="3501">
                  <c:v>2.3099308519516248E-2</c:v>
                </c:pt>
                <c:pt idx="3502">
                  <c:v>2.3102010653525868E-2</c:v>
                </c:pt>
                <c:pt idx="3503">
                  <c:v>2.3102415948516804E-2</c:v>
                </c:pt>
                <c:pt idx="3504">
                  <c:v>2.3102805655247832E-2</c:v>
                </c:pt>
                <c:pt idx="3505">
                  <c:v>2.3102476109977052E-2</c:v>
                </c:pt>
                <c:pt idx="3506">
                  <c:v>2.3102833504150648E-2</c:v>
                </c:pt>
                <c:pt idx="3507">
                  <c:v>2.3103175311047636E-2</c:v>
                </c:pt>
                <c:pt idx="3508">
                  <c:v>2.310350153067308E-2</c:v>
                </c:pt>
                <c:pt idx="3509">
                  <c:v>2.3103812163019384E-2</c:v>
                </c:pt>
                <c:pt idx="3510">
                  <c:v>2.3101104990330332E-2</c:v>
                </c:pt>
                <c:pt idx="3511">
                  <c:v>2.3101388829821847E-2</c:v>
                </c:pt>
                <c:pt idx="3512">
                  <c:v>2.3101657085977625E-2</c:v>
                </c:pt>
                <c:pt idx="3513">
                  <c:v>2.3101909758794781E-2</c:v>
                </c:pt>
                <c:pt idx="3514">
                  <c:v>2.3102893124966873E-2</c:v>
                </c:pt>
                <c:pt idx="3515">
                  <c:v>2.3106093508117858E-2</c:v>
                </c:pt>
                <c:pt idx="3516">
                  <c:v>2.3105550145584505E-2</c:v>
                </c:pt>
                <c:pt idx="3517">
                  <c:v>2.3105736079667288E-2</c:v>
                </c:pt>
                <c:pt idx="3518">
                  <c:v>2.310590642647093E-2</c:v>
                </c:pt>
                <c:pt idx="3519">
                  <c:v>2.3106801661168436E-2</c:v>
                </c:pt>
                <c:pt idx="3520">
                  <c:v>2.3106200358217997E-2</c:v>
                </c:pt>
                <c:pt idx="3521">
                  <c:v>2.3106323943158889E-2</c:v>
                </c:pt>
                <c:pt idx="3522">
                  <c:v>2.310716909909041E-2</c:v>
                </c:pt>
                <c:pt idx="3523">
                  <c:v>2.3106524351172858E-2</c:v>
                </c:pt>
                <c:pt idx="3524">
                  <c:v>2.3106601174245935E-2</c:v>
                </c:pt>
                <c:pt idx="3525">
                  <c:v>2.3106662410024674E-2</c:v>
                </c:pt>
                <c:pt idx="3526">
                  <c:v>2.310670805852174E-2</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70170112"/>
        <c:axId val="70171648"/>
      </c:lineChart>
      <c:dateAx>
        <c:axId val="70170112"/>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70171648"/>
        <c:crosses val="autoZero"/>
        <c:auto val="1"/>
        <c:lblOffset val="100"/>
        <c:baseTimeUnit val="days"/>
        <c:majorUnit val="3"/>
        <c:majorTimeUnit val="months"/>
        <c:minorUnit val="1"/>
        <c:minorTimeUnit val="years"/>
      </c:dateAx>
      <c:valAx>
        <c:axId val="70171648"/>
        <c:scaling>
          <c:orientation val="minMax"/>
          <c:max val="1.4999999999999999E-2"/>
          <c:min val="5.0000000000000001E-3"/>
        </c:scaling>
        <c:delete val="0"/>
        <c:axPos val="l"/>
        <c:majorGridlines/>
        <c:numFmt formatCode="0.00%" sourceLinked="0"/>
        <c:majorTickMark val="out"/>
        <c:minorTickMark val="none"/>
        <c:tickLblPos val="nextTo"/>
        <c:crossAx val="70170112"/>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(3)'!$Y$19:$Y$3552</c:f>
              <c:numCache>
                <c:formatCode>ddd\,\ dd\-mmm\-yyyy</c:formatCode>
                <c:ptCount val="3534"/>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pt idx="260">
                  <c:v>42556</c:v>
                </c:pt>
                <c:pt idx="261">
                  <c:v>42557</c:v>
                </c:pt>
                <c:pt idx="262">
                  <c:v>42558</c:v>
                </c:pt>
                <c:pt idx="263">
                  <c:v>42559</c:v>
                </c:pt>
                <c:pt idx="264">
                  <c:v>42562</c:v>
                </c:pt>
                <c:pt idx="265">
                  <c:v>42563</c:v>
                </c:pt>
                <c:pt idx="266">
                  <c:v>42564</c:v>
                </c:pt>
                <c:pt idx="267">
                  <c:v>42565</c:v>
                </c:pt>
                <c:pt idx="268">
                  <c:v>42566</c:v>
                </c:pt>
                <c:pt idx="269">
                  <c:v>42569</c:v>
                </c:pt>
                <c:pt idx="270">
                  <c:v>42570</c:v>
                </c:pt>
                <c:pt idx="271">
                  <c:v>42571</c:v>
                </c:pt>
                <c:pt idx="272">
                  <c:v>42572</c:v>
                </c:pt>
                <c:pt idx="273">
                  <c:v>42573</c:v>
                </c:pt>
                <c:pt idx="274">
                  <c:v>42576</c:v>
                </c:pt>
                <c:pt idx="275">
                  <c:v>42577</c:v>
                </c:pt>
                <c:pt idx="276">
                  <c:v>42578</c:v>
                </c:pt>
                <c:pt idx="277">
                  <c:v>42579</c:v>
                </c:pt>
                <c:pt idx="278">
                  <c:v>42580</c:v>
                </c:pt>
                <c:pt idx="279">
                  <c:v>42583</c:v>
                </c:pt>
                <c:pt idx="280">
                  <c:v>42584</c:v>
                </c:pt>
                <c:pt idx="281">
                  <c:v>42585</c:v>
                </c:pt>
                <c:pt idx="282">
                  <c:v>42586</c:v>
                </c:pt>
                <c:pt idx="283">
                  <c:v>42587</c:v>
                </c:pt>
                <c:pt idx="284">
                  <c:v>42590</c:v>
                </c:pt>
                <c:pt idx="285">
                  <c:v>42591</c:v>
                </c:pt>
                <c:pt idx="286">
                  <c:v>42592</c:v>
                </c:pt>
                <c:pt idx="287">
                  <c:v>42593</c:v>
                </c:pt>
                <c:pt idx="288">
                  <c:v>42594</c:v>
                </c:pt>
                <c:pt idx="289">
                  <c:v>42597</c:v>
                </c:pt>
                <c:pt idx="290">
                  <c:v>42598</c:v>
                </c:pt>
                <c:pt idx="291">
                  <c:v>42599</c:v>
                </c:pt>
                <c:pt idx="292">
                  <c:v>42600</c:v>
                </c:pt>
                <c:pt idx="293">
                  <c:v>42601</c:v>
                </c:pt>
                <c:pt idx="294">
                  <c:v>42604</c:v>
                </c:pt>
                <c:pt idx="295">
                  <c:v>42605</c:v>
                </c:pt>
                <c:pt idx="296">
                  <c:v>42606</c:v>
                </c:pt>
                <c:pt idx="297">
                  <c:v>42607</c:v>
                </c:pt>
                <c:pt idx="298">
                  <c:v>42608</c:v>
                </c:pt>
                <c:pt idx="299">
                  <c:v>42612</c:v>
                </c:pt>
                <c:pt idx="300">
                  <c:v>42613</c:v>
                </c:pt>
                <c:pt idx="301">
                  <c:v>42614</c:v>
                </c:pt>
                <c:pt idx="302">
                  <c:v>42615</c:v>
                </c:pt>
                <c:pt idx="303">
                  <c:v>42618</c:v>
                </c:pt>
                <c:pt idx="304">
                  <c:v>42619</c:v>
                </c:pt>
                <c:pt idx="305">
                  <c:v>42620</c:v>
                </c:pt>
                <c:pt idx="306">
                  <c:v>42621</c:v>
                </c:pt>
                <c:pt idx="307">
                  <c:v>42622</c:v>
                </c:pt>
                <c:pt idx="308">
                  <c:v>42625</c:v>
                </c:pt>
                <c:pt idx="309">
                  <c:v>42626</c:v>
                </c:pt>
                <c:pt idx="310">
                  <c:v>42627</c:v>
                </c:pt>
                <c:pt idx="311">
                  <c:v>42628</c:v>
                </c:pt>
                <c:pt idx="312">
                  <c:v>42629</c:v>
                </c:pt>
                <c:pt idx="313">
                  <c:v>42632</c:v>
                </c:pt>
                <c:pt idx="314">
                  <c:v>42633</c:v>
                </c:pt>
                <c:pt idx="315">
                  <c:v>42634</c:v>
                </c:pt>
                <c:pt idx="316">
                  <c:v>42635</c:v>
                </c:pt>
                <c:pt idx="317">
                  <c:v>42636</c:v>
                </c:pt>
                <c:pt idx="318">
                  <c:v>42639</c:v>
                </c:pt>
                <c:pt idx="319">
                  <c:v>42640</c:v>
                </c:pt>
                <c:pt idx="320">
                  <c:v>42641</c:v>
                </c:pt>
                <c:pt idx="321">
                  <c:v>42642</c:v>
                </c:pt>
                <c:pt idx="322">
                  <c:v>42643</c:v>
                </c:pt>
                <c:pt idx="323">
                  <c:v>42646</c:v>
                </c:pt>
                <c:pt idx="324">
                  <c:v>42647</c:v>
                </c:pt>
                <c:pt idx="325">
                  <c:v>42648</c:v>
                </c:pt>
                <c:pt idx="326">
                  <c:v>42649</c:v>
                </c:pt>
                <c:pt idx="327">
                  <c:v>42650</c:v>
                </c:pt>
                <c:pt idx="328">
                  <c:v>42653</c:v>
                </c:pt>
                <c:pt idx="329">
                  <c:v>42654</c:v>
                </c:pt>
                <c:pt idx="330">
                  <c:v>42655</c:v>
                </c:pt>
                <c:pt idx="331">
                  <c:v>42656</c:v>
                </c:pt>
                <c:pt idx="332">
                  <c:v>42657</c:v>
                </c:pt>
                <c:pt idx="333">
                  <c:v>42660</c:v>
                </c:pt>
                <c:pt idx="334">
                  <c:v>42661</c:v>
                </c:pt>
                <c:pt idx="335">
                  <c:v>42662</c:v>
                </c:pt>
                <c:pt idx="336">
                  <c:v>42663</c:v>
                </c:pt>
                <c:pt idx="337">
                  <c:v>42664</c:v>
                </c:pt>
                <c:pt idx="338">
                  <c:v>42667</c:v>
                </c:pt>
                <c:pt idx="339">
                  <c:v>42668</c:v>
                </c:pt>
                <c:pt idx="340">
                  <c:v>42669</c:v>
                </c:pt>
                <c:pt idx="341">
                  <c:v>42670</c:v>
                </c:pt>
                <c:pt idx="342">
                  <c:v>42671</c:v>
                </c:pt>
                <c:pt idx="343">
                  <c:v>42674</c:v>
                </c:pt>
                <c:pt idx="344">
                  <c:v>42675</c:v>
                </c:pt>
                <c:pt idx="345">
                  <c:v>42676</c:v>
                </c:pt>
                <c:pt idx="346">
                  <c:v>42677</c:v>
                </c:pt>
                <c:pt idx="347">
                  <c:v>42678</c:v>
                </c:pt>
                <c:pt idx="348">
                  <c:v>42681</c:v>
                </c:pt>
                <c:pt idx="349">
                  <c:v>42682</c:v>
                </c:pt>
                <c:pt idx="350">
                  <c:v>42683</c:v>
                </c:pt>
                <c:pt idx="351">
                  <c:v>42684</c:v>
                </c:pt>
                <c:pt idx="352">
                  <c:v>42685</c:v>
                </c:pt>
                <c:pt idx="353">
                  <c:v>42688</c:v>
                </c:pt>
                <c:pt idx="354">
                  <c:v>42689</c:v>
                </c:pt>
                <c:pt idx="355">
                  <c:v>42690</c:v>
                </c:pt>
                <c:pt idx="356">
                  <c:v>42691</c:v>
                </c:pt>
                <c:pt idx="357">
                  <c:v>42692</c:v>
                </c:pt>
                <c:pt idx="358">
                  <c:v>42695</c:v>
                </c:pt>
                <c:pt idx="359">
                  <c:v>42696</c:v>
                </c:pt>
                <c:pt idx="360">
                  <c:v>42697</c:v>
                </c:pt>
                <c:pt idx="361">
                  <c:v>42698</c:v>
                </c:pt>
                <c:pt idx="362">
                  <c:v>42699</c:v>
                </c:pt>
                <c:pt idx="363">
                  <c:v>42702</c:v>
                </c:pt>
                <c:pt idx="364">
                  <c:v>42703</c:v>
                </c:pt>
                <c:pt idx="365">
                  <c:v>42704</c:v>
                </c:pt>
                <c:pt idx="366">
                  <c:v>42705</c:v>
                </c:pt>
                <c:pt idx="367">
                  <c:v>42706</c:v>
                </c:pt>
                <c:pt idx="368">
                  <c:v>42709</c:v>
                </c:pt>
                <c:pt idx="369">
                  <c:v>42710</c:v>
                </c:pt>
                <c:pt idx="370">
                  <c:v>42711</c:v>
                </c:pt>
                <c:pt idx="371">
                  <c:v>42712</c:v>
                </c:pt>
                <c:pt idx="372">
                  <c:v>42713</c:v>
                </c:pt>
                <c:pt idx="373">
                  <c:v>42716</c:v>
                </c:pt>
                <c:pt idx="374">
                  <c:v>42717</c:v>
                </c:pt>
                <c:pt idx="375">
                  <c:v>42718</c:v>
                </c:pt>
                <c:pt idx="376">
                  <c:v>42719</c:v>
                </c:pt>
                <c:pt idx="377">
                  <c:v>42720</c:v>
                </c:pt>
                <c:pt idx="378">
                  <c:v>42723</c:v>
                </c:pt>
                <c:pt idx="379">
                  <c:v>42724</c:v>
                </c:pt>
                <c:pt idx="380">
                  <c:v>42725</c:v>
                </c:pt>
                <c:pt idx="381">
                  <c:v>42726</c:v>
                </c:pt>
                <c:pt idx="382">
                  <c:v>42727</c:v>
                </c:pt>
                <c:pt idx="383">
                  <c:v>42732</c:v>
                </c:pt>
                <c:pt idx="384">
                  <c:v>42733</c:v>
                </c:pt>
                <c:pt idx="385">
                  <c:v>42734</c:v>
                </c:pt>
                <c:pt idx="386">
                  <c:v>42738</c:v>
                </c:pt>
                <c:pt idx="387">
                  <c:v>42739</c:v>
                </c:pt>
                <c:pt idx="388">
                  <c:v>42740</c:v>
                </c:pt>
                <c:pt idx="389">
                  <c:v>42741</c:v>
                </c:pt>
                <c:pt idx="390">
                  <c:v>42744</c:v>
                </c:pt>
                <c:pt idx="391">
                  <c:v>42745</c:v>
                </c:pt>
                <c:pt idx="392">
                  <c:v>42746</c:v>
                </c:pt>
                <c:pt idx="393">
                  <c:v>42747</c:v>
                </c:pt>
                <c:pt idx="394">
                  <c:v>42748</c:v>
                </c:pt>
                <c:pt idx="395">
                  <c:v>42751</c:v>
                </c:pt>
                <c:pt idx="396">
                  <c:v>42752</c:v>
                </c:pt>
                <c:pt idx="397">
                  <c:v>42753</c:v>
                </c:pt>
                <c:pt idx="398">
                  <c:v>42754</c:v>
                </c:pt>
                <c:pt idx="399">
                  <c:v>42755</c:v>
                </c:pt>
                <c:pt idx="400">
                  <c:v>42758</c:v>
                </c:pt>
                <c:pt idx="401">
                  <c:v>42759</c:v>
                </c:pt>
                <c:pt idx="402">
                  <c:v>42760</c:v>
                </c:pt>
                <c:pt idx="403">
                  <c:v>42761</c:v>
                </c:pt>
                <c:pt idx="404">
                  <c:v>42762</c:v>
                </c:pt>
                <c:pt idx="405">
                  <c:v>42765</c:v>
                </c:pt>
                <c:pt idx="406">
                  <c:v>42766</c:v>
                </c:pt>
                <c:pt idx="407">
                  <c:v>42767</c:v>
                </c:pt>
                <c:pt idx="408">
                  <c:v>42768</c:v>
                </c:pt>
                <c:pt idx="409">
                  <c:v>42769</c:v>
                </c:pt>
                <c:pt idx="410">
                  <c:v>42772</c:v>
                </c:pt>
                <c:pt idx="411">
                  <c:v>42773</c:v>
                </c:pt>
                <c:pt idx="412">
                  <c:v>42774</c:v>
                </c:pt>
                <c:pt idx="413">
                  <c:v>42775</c:v>
                </c:pt>
                <c:pt idx="414">
                  <c:v>42776</c:v>
                </c:pt>
                <c:pt idx="415">
                  <c:v>42779</c:v>
                </c:pt>
                <c:pt idx="416">
                  <c:v>42780</c:v>
                </c:pt>
                <c:pt idx="417">
                  <c:v>42781</c:v>
                </c:pt>
                <c:pt idx="418">
                  <c:v>42782</c:v>
                </c:pt>
                <c:pt idx="419">
                  <c:v>42783</c:v>
                </c:pt>
                <c:pt idx="420">
                  <c:v>42786</c:v>
                </c:pt>
                <c:pt idx="421">
                  <c:v>42787</c:v>
                </c:pt>
                <c:pt idx="422">
                  <c:v>42788</c:v>
                </c:pt>
                <c:pt idx="423">
                  <c:v>42789</c:v>
                </c:pt>
                <c:pt idx="424">
                  <c:v>42790</c:v>
                </c:pt>
                <c:pt idx="425">
                  <c:v>42793</c:v>
                </c:pt>
                <c:pt idx="426">
                  <c:v>42794</c:v>
                </c:pt>
                <c:pt idx="427">
                  <c:v>42795</c:v>
                </c:pt>
                <c:pt idx="428">
                  <c:v>42796</c:v>
                </c:pt>
                <c:pt idx="429">
                  <c:v>42797</c:v>
                </c:pt>
                <c:pt idx="430">
                  <c:v>42800</c:v>
                </c:pt>
                <c:pt idx="431">
                  <c:v>42801</c:v>
                </c:pt>
                <c:pt idx="432">
                  <c:v>42802</c:v>
                </c:pt>
                <c:pt idx="433">
                  <c:v>42803</c:v>
                </c:pt>
                <c:pt idx="434">
                  <c:v>42804</c:v>
                </c:pt>
                <c:pt idx="435">
                  <c:v>42807</c:v>
                </c:pt>
                <c:pt idx="436">
                  <c:v>42808</c:v>
                </c:pt>
                <c:pt idx="437">
                  <c:v>42809</c:v>
                </c:pt>
                <c:pt idx="438">
                  <c:v>42810</c:v>
                </c:pt>
                <c:pt idx="439">
                  <c:v>42811</c:v>
                </c:pt>
                <c:pt idx="440">
                  <c:v>42814</c:v>
                </c:pt>
                <c:pt idx="441">
                  <c:v>42815</c:v>
                </c:pt>
                <c:pt idx="442">
                  <c:v>42816</c:v>
                </c:pt>
                <c:pt idx="443">
                  <c:v>42817</c:v>
                </c:pt>
                <c:pt idx="444">
                  <c:v>42818</c:v>
                </c:pt>
                <c:pt idx="445">
                  <c:v>42821</c:v>
                </c:pt>
                <c:pt idx="446">
                  <c:v>42822</c:v>
                </c:pt>
                <c:pt idx="447">
                  <c:v>42823</c:v>
                </c:pt>
                <c:pt idx="448">
                  <c:v>42824</c:v>
                </c:pt>
                <c:pt idx="449">
                  <c:v>42825</c:v>
                </c:pt>
                <c:pt idx="450">
                  <c:v>42828</c:v>
                </c:pt>
                <c:pt idx="451">
                  <c:v>42829</c:v>
                </c:pt>
                <c:pt idx="452">
                  <c:v>42830</c:v>
                </c:pt>
                <c:pt idx="453">
                  <c:v>42831</c:v>
                </c:pt>
                <c:pt idx="454">
                  <c:v>42832</c:v>
                </c:pt>
                <c:pt idx="455">
                  <c:v>42835</c:v>
                </c:pt>
                <c:pt idx="456">
                  <c:v>42836</c:v>
                </c:pt>
                <c:pt idx="457">
                  <c:v>42837</c:v>
                </c:pt>
                <c:pt idx="458">
                  <c:v>42838</c:v>
                </c:pt>
                <c:pt idx="459">
                  <c:v>42843</c:v>
                </c:pt>
                <c:pt idx="460">
                  <c:v>42844</c:v>
                </c:pt>
                <c:pt idx="461">
                  <c:v>42845</c:v>
                </c:pt>
                <c:pt idx="462">
                  <c:v>42846</c:v>
                </c:pt>
                <c:pt idx="463">
                  <c:v>42849</c:v>
                </c:pt>
                <c:pt idx="464">
                  <c:v>42850</c:v>
                </c:pt>
                <c:pt idx="465">
                  <c:v>42851</c:v>
                </c:pt>
                <c:pt idx="466">
                  <c:v>42852</c:v>
                </c:pt>
                <c:pt idx="467">
                  <c:v>42853</c:v>
                </c:pt>
                <c:pt idx="468">
                  <c:v>42857</c:v>
                </c:pt>
                <c:pt idx="469">
                  <c:v>42858</c:v>
                </c:pt>
                <c:pt idx="470">
                  <c:v>42859</c:v>
                </c:pt>
                <c:pt idx="471">
                  <c:v>42860</c:v>
                </c:pt>
                <c:pt idx="472">
                  <c:v>42863</c:v>
                </c:pt>
                <c:pt idx="473">
                  <c:v>42864</c:v>
                </c:pt>
                <c:pt idx="474">
                  <c:v>42865</c:v>
                </c:pt>
                <c:pt idx="475">
                  <c:v>42866</c:v>
                </c:pt>
                <c:pt idx="476">
                  <c:v>42867</c:v>
                </c:pt>
                <c:pt idx="477">
                  <c:v>42870</c:v>
                </c:pt>
                <c:pt idx="478">
                  <c:v>42871</c:v>
                </c:pt>
                <c:pt idx="479">
                  <c:v>42872</c:v>
                </c:pt>
                <c:pt idx="480">
                  <c:v>42873</c:v>
                </c:pt>
                <c:pt idx="481">
                  <c:v>42874</c:v>
                </c:pt>
                <c:pt idx="482">
                  <c:v>42877</c:v>
                </c:pt>
                <c:pt idx="483">
                  <c:v>42878</c:v>
                </c:pt>
                <c:pt idx="484">
                  <c:v>42879</c:v>
                </c:pt>
                <c:pt idx="485">
                  <c:v>42880</c:v>
                </c:pt>
                <c:pt idx="486">
                  <c:v>42881</c:v>
                </c:pt>
                <c:pt idx="487">
                  <c:v>42885</c:v>
                </c:pt>
                <c:pt idx="488">
                  <c:v>42886</c:v>
                </c:pt>
                <c:pt idx="489">
                  <c:v>42887</c:v>
                </c:pt>
                <c:pt idx="490">
                  <c:v>42888</c:v>
                </c:pt>
                <c:pt idx="491">
                  <c:v>42891</c:v>
                </c:pt>
                <c:pt idx="492">
                  <c:v>42892</c:v>
                </c:pt>
                <c:pt idx="493">
                  <c:v>42893</c:v>
                </c:pt>
                <c:pt idx="494">
                  <c:v>42894</c:v>
                </c:pt>
                <c:pt idx="495">
                  <c:v>42895</c:v>
                </c:pt>
                <c:pt idx="496">
                  <c:v>42898</c:v>
                </c:pt>
                <c:pt idx="497">
                  <c:v>42899</c:v>
                </c:pt>
                <c:pt idx="498">
                  <c:v>42900</c:v>
                </c:pt>
                <c:pt idx="499">
                  <c:v>42901</c:v>
                </c:pt>
                <c:pt idx="500">
                  <c:v>42902</c:v>
                </c:pt>
                <c:pt idx="501">
                  <c:v>42905</c:v>
                </c:pt>
                <c:pt idx="502">
                  <c:v>42906</c:v>
                </c:pt>
                <c:pt idx="503">
                  <c:v>42907</c:v>
                </c:pt>
                <c:pt idx="504">
                  <c:v>42908</c:v>
                </c:pt>
                <c:pt idx="505">
                  <c:v>42909</c:v>
                </c:pt>
                <c:pt idx="506">
                  <c:v>42912</c:v>
                </c:pt>
                <c:pt idx="507">
                  <c:v>42913</c:v>
                </c:pt>
                <c:pt idx="508">
                  <c:v>42914</c:v>
                </c:pt>
                <c:pt idx="509">
                  <c:v>42915</c:v>
                </c:pt>
                <c:pt idx="510">
                  <c:v>42916</c:v>
                </c:pt>
                <c:pt idx="511">
                  <c:v>42919</c:v>
                </c:pt>
                <c:pt idx="512">
                  <c:v>42920</c:v>
                </c:pt>
                <c:pt idx="513">
                  <c:v>42921</c:v>
                </c:pt>
                <c:pt idx="514">
                  <c:v>42922</c:v>
                </c:pt>
                <c:pt idx="515">
                  <c:v>42923</c:v>
                </c:pt>
                <c:pt idx="516">
                  <c:v>42926</c:v>
                </c:pt>
                <c:pt idx="517">
                  <c:v>42927</c:v>
                </c:pt>
                <c:pt idx="518">
                  <c:v>42934</c:v>
                </c:pt>
                <c:pt idx="519">
                  <c:v>42941</c:v>
                </c:pt>
                <c:pt idx="520">
                  <c:v>42948</c:v>
                </c:pt>
                <c:pt idx="521">
                  <c:v>42955</c:v>
                </c:pt>
                <c:pt idx="522">
                  <c:v>42962</c:v>
                </c:pt>
                <c:pt idx="523">
                  <c:v>42969</c:v>
                </c:pt>
                <c:pt idx="524">
                  <c:v>42976</c:v>
                </c:pt>
                <c:pt idx="525">
                  <c:v>42983</c:v>
                </c:pt>
                <c:pt idx="526">
                  <c:v>42990</c:v>
                </c:pt>
                <c:pt idx="527">
                  <c:v>42997</c:v>
                </c:pt>
                <c:pt idx="528">
                  <c:v>43004</c:v>
                </c:pt>
                <c:pt idx="529">
                  <c:v>43011</c:v>
                </c:pt>
                <c:pt idx="530">
                  <c:v>43018</c:v>
                </c:pt>
                <c:pt idx="531">
                  <c:v>43025</c:v>
                </c:pt>
                <c:pt idx="532">
                  <c:v>43032</c:v>
                </c:pt>
                <c:pt idx="533">
                  <c:v>43039</c:v>
                </c:pt>
                <c:pt idx="534">
                  <c:v>43046</c:v>
                </c:pt>
                <c:pt idx="535">
                  <c:v>43053</c:v>
                </c:pt>
                <c:pt idx="536">
                  <c:v>43060</c:v>
                </c:pt>
                <c:pt idx="537">
                  <c:v>43067</c:v>
                </c:pt>
                <c:pt idx="538">
                  <c:v>43074</c:v>
                </c:pt>
                <c:pt idx="539">
                  <c:v>43081</c:v>
                </c:pt>
                <c:pt idx="540">
                  <c:v>43088</c:v>
                </c:pt>
                <c:pt idx="541">
                  <c:v>43096</c:v>
                </c:pt>
                <c:pt idx="542">
                  <c:v>43103</c:v>
                </c:pt>
                <c:pt idx="543">
                  <c:v>43110</c:v>
                </c:pt>
                <c:pt idx="544">
                  <c:v>43117</c:v>
                </c:pt>
                <c:pt idx="545">
                  <c:v>43124</c:v>
                </c:pt>
                <c:pt idx="546">
                  <c:v>43131</c:v>
                </c:pt>
                <c:pt idx="547">
                  <c:v>43138</c:v>
                </c:pt>
                <c:pt idx="548">
                  <c:v>43145</c:v>
                </c:pt>
                <c:pt idx="549">
                  <c:v>43152</c:v>
                </c:pt>
                <c:pt idx="550">
                  <c:v>43159</c:v>
                </c:pt>
                <c:pt idx="551">
                  <c:v>43166</c:v>
                </c:pt>
                <c:pt idx="552">
                  <c:v>43173</c:v>
                </c:pt>
                <c:pt idx="553">
                  <c:v>43180</c:v>
                </c:pt>
                <c:pt idx="554">
                  <c:v>43187</c:v>
                </c:pt>
                <c:pt idx="555">
                  <c:v>43194</c:v>
                </c:pt>
                <c:pt idx="556">
                  <c:v>43201</c:v>
                </c:pt>
                <c:pt idx="557">
                  <c:v>43208</c:v>
                </c:pt>
                <c:pt idx="558">
                  <c:v>43215</c:v>
                </c:pt>
                <c:pt idx="559">
                  <c:v>43222</c:v>
                </c:pt>
                <c:pt idx="560">
                  <c:v>43229</c:v>
                </c:pt>
                <c:pt idx="561">
                  <c:v>43236</c:v>
                </c:pt>
                <c:pt idx="562">
                  <c:v>43243</c:v>
                </c:pt>
                <c:pt idx="563">
                  <c:v>43250</c:v>
                </c:pt>
                <c:pt idx="564">
                  <c:v>43257</c:v>
                </c:pt>
                <c:pt idx="565">
                  <c:v>43264</c:v>
                </c:pt>
                <c:pt idx="566">
                  <c:v>43271</c:v>
                </c:pt>
                <c:pt idx="567">
                  <c:v>43278</c:v>
                </c:pt>
                <c:pt idx="568">
                  <c:v>43285</c:v>
                </c:pt>
                <c:pt idx="569">
                  <c:v>43292</c:v>
                </c:pt>
                <c:pt idx="570">
                  <c:v>43299</c:v>
                </c:pt>
                <c:pt idx="571">
                  <c:v>43306</c:v>
                </c:pt>
                <c:pt idx="572">
                  <c:v>43313</c:v>
                </c:pt>
                <c:pt idx="573">
                  <c:v>43320</c:v>
                </c:pt>
                <c:pt idx="574">
                  <c:v>43327</c:v>
                </c:pt>
                <c:pt idx="575">
                  <c:v>43334</c:v>
                </c:pt>
                <c:pt idx="576">
                  <c:v>43341</c:v>
                </c:pt>
                <c:pt idx="577">
                  <c:v>43348</c:v>
                </c:pt>
                <c:pt idx="578">
                  <c:v>43355</c:v>
                </c:pt>
                <c:pt idx="579">
                  <c:v>43362</c:v>
                </c:pt>
                <c:pt idx="580">
                  <c:v>43369</c:v>
                </c:pt>
                <c:pt idx="581">
                  <c:v>43376</c:v>
                </c:pt>
                <c:pt idx="582">
                  <c:v>43383</c:v>
                </c:pt>
                <c:pt idx="583">
                  <c:v>43390</c:v>
                </c:pt>
                <c:pt idx="584">
                  <c:v>43397</c:v>
                </c:pt>
                <c:pt idx="585">
                  <c:v>43404</c:v>
                </c:pt>
                <c:pt idx="586">
                  <c:v>43411</c:v>
                </c:pt>
                <c:pt idx="587">
                  <c:v>43418</c:v>
                </c:pt>
                <c:pt idx="588">
                  <c:v>43425</c:v>
                </c:pt>
                <c:pt idx="589">
                  <c:v>43432</c:v>
                </c:pt>
                <c:pt idx="590">
                  <c:v>43439</c:v>
                </c:pt>
                <c:pt idx="591">
                  <c:v>43446</c:v>
                </c:pt>
                <c:pt idx="592">
                  <c:v>43453</c:v>
                </c:pt>
                <c:pt idx="593">
                  <c:v>43461</c:v>
                </c:pt>
                <c:pt idx="594">
                  <c:v>43468</c:v>
                </c:pt>
                <c:pt idx="595">
                  <c:v>43475</c:v>
                </c:pt>
                <c:pt idx="596">
                  <c:v>43482</c:v>
                </c:pt>
                <c:pt idx="597">
                  <c:v>43489</c:v>
                </c:pt>
                <c:pt idx="598">
                  <c:v>43496</c:v>
                </c:pt>
                <c:pt idx="599">
                  <c:v>43503</c:v>
                </c:pt>
                <c:pt idx="600">
                  <c:v>43510</c:v>
                </c:pt>
                <c:pt idx="601">
                  <c:v>43517</c:v>
                </c:pt>
                <c:pt idx="602">
                  <c:v>43524</c:v>
                </c:pt>
                <c:pt idx="603">
                  <c:v>43531</c:v>
                </c:pt>
                <c:pt idx="604">
                  <c:v>43538</c:v>
                </c:pt>
                <c:pt idx="605">
                  <c:v>43545</c:v>
                </c:pt>
                <c:pt idx="606">
                  <c:v>43552</c:v>
                </c:pt>
                <c:pt idx="607">
                  <c:v>43559</c:v>
                </c:pt>
                <c:pt idx="608">
                  <c:v>43566</c:v>
                </c:pt>
                <c:pt idx="609">
                  <c:v>43573</c:v>
                </c:pt>
                <c:pt idx="610">
                  <c:v>43580</c:v>
                </c:pt>
                <c:pt idx="611">
                  <c:v>43587</c:v>
                </c:pt>
                <c:pt idx="612">
                  <c:v>43594</c:v>
                </c:pt>
                <c:pt idx="613">
                  <c:v>43601</c:v>
                </c:pt>
                <c:pt idx="614">
                  <c:v>43608</c:v>
                </c:pt>
                <c:pt idx="615">
                  <c:v>43615</c:v>
                </c:pt>
                <c:pt idx="616">
                  <c:v>43622</c:v>
                </c:pt>
                <c:pt idx="617">
                  <c:v>43629</c:v>
                </c:pt>
                <c:pt idx="618">
                  <c:v>43636</c:v>
                </c:pt>
                <c:pt idx="619">
                  <c:v>43643</c:v>
                </c:pt>
                <c:pt idx="620">
                  <c:v>43650</c:v>
                </c:pt>
                <c:pt idx="621">
                  <c:v>43657</c:v>
                </c:pt>
                <c:pt idx="622">
                  <c:v>43664</c:v>
                </c:pt>
                <c:pt idx="623">
                  <c:v>43671</c:v>
                </c:pt>
                <c:pt idx="624">
                  <c:v>43678</c:v>
                </c:pt>
                <c:pt idx="625">
                  <c:v>43685</c:v>
                </c:pt>
                <c:pt idx="626">
                  <c:v>43692</c:v>
                </c:pt>
                <c:pt idx="627">
                  <c:v>43699</c:v>
                </c:pt>
                <c:pt idx="628">
                  <c:v>43706</c:v>
                </c:pt>
                <c:pt idx="629">
                  <c:v>43713</c:v>
                </c:pt>
                <c:pt idx="630">
                  <c:v>43720</c:v>
                </c:pt>
                <c:pt idx="631">
                  <c:v>43727</c:v>
                </c:pt>
                <c:pt idx="632">
                  <c:v>43734</c:v>
                </c:pt>
                <c:pt idx="633">
                  <c:v>43741</c:v>
                </c:pt>
                <c:pt idx="634">
                  <c:v>43748</c:v>
                </c:pt>
                <c:pt idx="635">
                  <c:v>43755</c:v>
                </c:pt>
                <c:pt idx="636">
                  <c:v>43762</c:v>
                </c:pt>
                <c:pt idx="637">
                  <c:v>43769</c:v>
                </c:pt>
                <c:pt idx="638">
                  <c:v>43776</c:v>
                </c:pt>
                <c:pt idx="639">
                  <c:v>43783</c:v>
                </c:pt>
                <c:pt idx="640">
                  <c:v>43790</c:v>
                </c:pt>
                <c:pt idx="641">
                  <c:v>43797</c:v>
                </c:pt>
                <c:pt idx="642">
                  <c:v>43804</c:v>
                </c:pt>
                <c:pt idx="643">
                  <c:v>43811</c:v>
                </c:pt>
                <c:pt idx="644">
                  <c:v>43818</c:v>
                </c:pt>
                <c:pt idx="645">
                  <c:v>43826</c:v>
                </c:pt>
                <c:pt idx="646">
                  <c:v>43833</c:v>
                </c:pt>
                <c:pt idx="647">
                  <c:v>43840</c:v>
                </c:pt>
                <c:pt idx="648">
                  <c:v>43847</c:v>
                </c:pt>
                <c:pt idx="649">
                  <c:v>43854</c:v>
                </c:pt>
                <c:pt idx="650">
                  <c:v>43861</c:v>
                </c:pt>
                <c:pt idx="651">
                  <c:v>43868</c:v>
                </c:pt>
                <c:pt idx="652">
                  <c:v>43875</c:v>
                </c:pt>
                <c:pt idx="653">
                  <c:v>43882</c:v>
                </c:pt>
                <c:pt idx="654">
                  <c:v>43889</c:v>
                </c:pt>
                <c:pt idx="655">
                  <c:v>43896</c:v>
                </c:pt>
                <c:pt idx="656">
                  <c:v>43903</c:v>
                </c:pt>
                <c:pt idx="657">
                  <c:v>43910</c:v>
                </c:pt>
                <c:pt idx="658">
                  <c:v>43917</c:v>
                </c:pt>
                <c:pt idx="659">
                  <c:v>43924</c:v>
                </c:pt>
                <c:pt idx="660">
                  <c:v>43935</c:v>
                </c:pt>
                <c:pt idx="661">
                  <c:v>43942</c:v>
                </c:pt>
                <c:pt idx="662">
                  <c:v>43949</c:v>
                </c:pt>
                <c:pt idx="663">
                  <c:v>43956</c:v>
                </c:pt>
                <c:pt idx="664">
                  <c:v>43963</c:v>
                </c:pt>
                <c:pt idx="665">
                  <c:v>43970</c:v>
                </c:pt>
                <c:pt idx="666">
                  <c:v>43977</c:v>
                </c:pt>
                <c:pt idx="667">
                  <c:v>43984</c:v>
                </c:pt>
                <c:pt idx="668">
                  <c:v>43991</c:v>
                </c:pt>
                <c:pt idx="669">
                  <c:v>43998</c:v>
                </c:pt>
                <c:pt idx="670">
                  <c:v>44005</c:v>
                </c:pt>
                <c:pt idx="671">
                  <c:v>44012</c:v>
                </c:pt>
                <c:pt idx="672">
                  <c:v>44019</c:v>
                </c:pt>
                <c:pt idx="673">
                  <c:v>44026</c:v>
                </c:pt>
                <c:pt idx="674">
                  <c:v>44033</c:v>
                </c:pt>
                <c:pt idx="675">
                  <c:v>44040</c:v>
                </c:pt>
                <c:pt idx="676">
                  <c:v>44047</c:v>
                </c:pt>
                <c:pt idx="677">
                  <c:v>44054</c:v>
                </c:pt>
                <c:pt idx="678">
                  <c:v>44061</c:v>
                </c:pt>
                <c:pt idx="679">
                  <c:v>44068</c:v>
                </c:pt>
                <c:pt idx="680">
                  <c:v>44075</c:v>
                </c:pt>
                <c:pt idx="681">
                  <c:v>44082</c:v>
                </c:pt>
                <c:pt idx="682">
                  <c:v>44089</c:v>
                </c:pt>
                <c:pt idx="683">
                  <c:v>44096</c:v>
                </c:pt>
                <c:pt idx="684">
                  <c:v>44103</c:v>
                </c:pt>
                <c:pt idx="685">
                  <c:v>44110</c:v>
                </c:pt>
                <c:pt idx="686">
                  <c:v>44117</c:v>
                </c:pt>
                <c:pt idx="687">
                  <c:v>44124</c:v>
                </c:pt>
                <c:pt idx="688">
                  <c:v>44131</c:v>
                </c:pt>
                <c:pt idx="689">
                  <c:v>44138</c:v>
                </c:pt>
                <c:pt idx="690">
                  <c:v>44145</c:v>
                </c:pt>
                <c:pt idx="691">
                  <c:v>44152</c:v>
                </c:pt>
                <c:pt idx="692">
                  <c:v>44159</c:v>
                </c:pt>
                <c:pt idx="693">
                  <c:v>44166</c:v>
                </c:pt>
                <c:pt idx="694">
                  <c:v>44173</c:v>
                </c:pt>
                <c:pt idx="695">
                  <c:v>44180</c:v>
                </c:pt>
                <c:pt idx="696">
                  <c:v>44187</c:v>
                </c:pt>
                <c:pt idx="697">
                  <c:v>44194</c:v>
                </c:pt>
                <c:pt idx="698">
                  <c:v>44201</c:v>
                </c:pt>
                <c:pt idx="699">
                  <c:v>44208</c:v>
                </c:pt>
                <c:pt idx="700">
                  <c:v>44215</c:v>
                </c:pt>
                <c:pt idx="701">
                  <c:v>44222</c:v>
                </c:pt>
                <c:pt idx="702">
                  <c:v>44229</c:v>
                </c:pt>
                <c:pt idx="703">
                  <c:v>44236</c:v>
                </c:pt>
                <c:pt idx="704">
                  <c:v>44243</c:v>
                </c:pt>
                <c:pt idx="705">
                  <c:v>44250</c:v>
                </c:pt>
                <c:pt idx="706">
                  <c:v>44257</c:v>
                </c:pt>
                <c:pt idx="707">
                  <c:v>44264</c:v>
                </c:pt>
                <c:pt idx="708">
                  <c:v>44271</c:v>
                </c:pt>
                <c:pt idx="709">
                  <c:v>44278</c:v>
                </c:pt>
                <c:pt idx="710">
                  <c:v>44285</c:v>
                </c:pt>
                <c:pt idx="711">
                  <c:v>44292</c:v>
                </c:pt>
                <c:pt idx="712">
                  <c:v>44299</c:v>
                </c:pt>
                <c:pt idx="713">
                  <c:v>44306</c:v>
                </c:pt>
                <c:pt idx="714">
                  <c:v>44313</c:v>
                </c:pt>
                <c:pt idx="715">
                  <c:v>44320</c:v>
                </c:pt>
                <c:pt idx="716">
                  <c:v>44327</c:v>
                </c:pt>
                <c:pt idx="717">
                  <c:v>44334</c:v>
                </c:pt>
                <c:pt idx="718">
                  <c:v>44341</c:v>
                </c:pt>
                <c:pt idx="719">
                  <c:v>44348</c:v>
                </c:pt>
                <c:pt idx="720">
                  <c:v>44355</c:v>
                </c:pt>
                <c:pt idx="721">
                  <c:v>44362</c:v>
                </c:pt>
                <c:pt idx="722">
                  <c:v>44369</c:v>
                </c:pt>
                <c:pt idx="723">
                  <c:v>44376</c:v>
                </c:pt>
                <c:pt idx="724">
                  <c:v>44383</c:v>
                </c:pt>
                <c:pt idx="725">
                  <c:v>44390</c:v>
                </c:pt>
                <c:pt idx="726">
                  <c:v>44397</c:v>
                </c:pt>
                <c:pt idx="727">
                  <c:v>44404</c:v>
                </c:pt>
                <c:pt idx="728">
                  <c:v>44411</c:v>
                </c:pt>
                <c:pt idx="729">
                  <c:v>44418</c:v>
                </c:pt>
                <c:pt idx="730">
                  <c:v>44425</c:v>
                </c:pt>
                <c:pt idx="731">
                  <c:v>44432</c:v>
                </c:pt>
                <c:pt idx="732">
                  <c:v>44439</c:v>
                </c:pt>
                <c:pt idx="733">
                  <c:v>44446</c:v>
                </c:pt>
                <c:pt idx="734">
                  <c:v>44453</c:v>
                </c:pt>
                <c:pt idx="735">
                  <c:v>44460</c:v>
                </c:pt>
                <c:pt idx="736">
                  <c:v>44467</c:v>
                </c:pt>
                <c:pt idx="737">
                  <c:v>44474</c:v>
                </c:pt>
                <c:pt idx="738">
                  <c:v>44481</c:v>
                </c:pt>
                <c:pt idx="739">
                  <c:v>44488</c:v>
                </c:pt>
                <c:pt idx="740">
                  <c:v>44495</c:v>
                </c:pt>
                <c:pt idx="741">
                  <c:v>44502</c:v>
                </c:pt>
                <c:pt idx="742">
                  <c:v>44509</c:v>
                </c:pt>
                <c:pt idx="743">
                  <c:v>44516</c:v>
                </c:pt>
                <c:pt idx="744">
                  <c:v>44523</c:v>
                </c:pt>
                <c:pt idx="745">
                  <c:v>44530</c:v>
                </c:pt>
                <c:pt idx="746">
                  <c:v>44537</c:v>
                </c:pt>
                <c:pt idx="747">
                  <c:v>44544</c:v>
                </c:pt>
                <c:pt idx="748">
                  <c:v>44551</c:v>
                </c:pt>
                <c:pt idx="749">
                  <c:v>44559</c:v>
                </c:pt>
                <c:pt idx="750">
                  <c:v>44566</c:v>
                </c:pt>
                <c:pt idx="751">
                  <c:v>44573</c:v>
                </c:pt>
                <c:pt idx="752">
                  <c:v>44580</c:v>
                </c:pt>
                <c:pt idx="753">
                  <c:v>44587</c:v>
                </c:pt>
                <c:pt idx="754">
                  <c:v>44594</c:v>
                </c:pt>
                <c:pt idx="755">
                  <c:v>44601</c:v>
                </c:pt>
                <c:pt idx="756">
                  <c:v>44608</c:v>
                </c:pt>
                <c:pt idx="757">
                  <c:v>44615</c:v>
                </c:pt>
                <c:pt idx="758">
                  <c:v>44622</c:v>
                </c:pt>
                <c:pt idx="759">
                  <c:v>44629</c:v>
                </c:pt>
                <c:pt idx="760">
                  <c:v>44636</c:v>
                </c:pt>
                <c:pt idx="761">
                  <c:v>44643</c:v>
                </c:pt>
                <c:pt idx="762">
                  <c:v>44650</c:v>
                </c:pt>
                <c:pt idx="763">
                  <c:v>44657</c:v>
                </c:pt>
                <c:pt idx="764">
                  <c:v>44664</c:v>
                </c:pt>
                <c:pt idx="765">
                  <c:v>44671</c:v>
                </c:pt>
                <c:pt idx="766">
                  <c:v>44678</c:v>
                </c:pt>
                <c:pt idx="767">
                  <c:v>44685</c:v>
                </c:pt>
                <c:pt idx="768">
                  <c:v>44692</c:v>
                </c:pt>
                <c:pt idx="769">
                  <c:v>44699</c:v>
                </c:pt>
                <c:pt idx="770">
                  <c:v>44706</c:v>
                </c:pt>
                <c:pt idx="771">
                  <c:v>44713</c:v>
                </c:pt>
                <c:pt idx="772">
                  <c:v>44720</c:v>
                </c:pt>
                <c:pt idx="773">
                  <c:v>44727</c:v>
                </c:pt>
                <c:pt idx="774">
                  <c:v>44734</c:v>
                </c:pt>
                <c:pt idx="775">
                  <c:v>44741</c:v>
                </c:pt>
                <c:pt idx="776">
                  <c:v>44748</c:v>
                </c:pt>
                <c:pt idx="777">
                  <c:v>44755</c:v>
                </c:pt>
                <c:pt idx="778">
                  <c:v>44762</c:v>
                </c:pt>
                <c:pt idx="779">
                  <c:v>44769</c:v>
                </c:pt>
                <c:pt idx="780">
                  <c:v>44776</c:v>
                </c:pt>
                <c:pt idx="781">
                  <c:v>44783</c:v>
                </c:pt>
                <c:pt idx="782">
                  <c:v>44790</c:v>
                </c:pt>
                <c:pt idx="783">
                  <c:v>44797</c:v>
                </c:pt>
                <c:pt idx="784">
                  <c:v>44804</c:v>
                </c:pt>
                <c:pt idx="785">
                  <c:v>44811</c:v>
                </c:pt>
                <c:pt idx="786">
                  <c:v>44818</c:v>
                </c:pt>
                <c:pt idx="787">
                  <c:v>44825</c:v>
                </c:pt>
                <c:pt idx="788">
                  <c:v>44832</c:v>
                </c:pt>
                <c:pt idx="789">
                  <c:v>44839</c:v>
                </c:pt>
                <c:pt idx="790">
                  <c:v>44846</c:v>
                </c:pt>
                <c:pt idx="791">
                  <c:v>44853</c:v>
                </c:pt>
                <c:pt idx="792">
                  <c:v>44860</c:v>
                </c:pt>
                <c:pt idx="793">
                  <c:v>44867</c:v>
                </c:pt>
                <c:pt idx="794">
                  <c:v>44874</c:v>
                </c:pt>
                <c:pt idx="795">
                  <c:v>44881</c:v>
                </c:pt>
                <c:pt idx="796">
                  <c:v>44888</c:v>
                </c:pt>
                <c:pt idx="797">
                  <c:v>44895</c:v>
                </c:pt>
                <c:pt idx="798">
                  <c:v>44902</c:v>
                </c:pt>
                <c:pt idx="799">
                  <c:v>44909</c:v>
                </c:pt>
                <c:pt idx="800">
                  <c:v>44916</c:v>
                </c:pt>
                <c:pt idx="801">
                  <c:v>44923</c:v>
                </c:pt>
                <c:pt idx="802">
                  <c:v>44930</c:v>
                </c:pt>
                <c:pt idx="803">
                  <c:v>44937</c:v>
                </c:pt>
                <c:pt idx="804">
                  <c:v>44944</c:v>
                </c:pt>
                <c:pt idx="805">
                  <c:v>44951</c:v>
                </c:pt>
                <c:pt idx="806">
                  <c:v>44958</c:v>
                </c:pt>
                <c:pt idx="807">
                  <c:v>44965</c:v>
                </c:pt>
                <c:pt idx="808">
                  <c:v>44972</c:v>
                </c:pt>
                <c:pt idx="809">
                  <c:v>44979</c:v>
                </c:pt>
                <c:pt idx="810">
                  <c:v>44986</c:v>
                </c:pt>
                <c:pt idx="811">
                  <c:v>44993</c:v>
                </c:pt>
                <c:pt idx="812">
                  <c:v>45000</c:v>
                </c:pt>
                <c:pt idx="813">
                  <c:v>45007</c:v>
                </c:pt>
                <c:pt idx="814">
                  <c:v>45014</c:v>
                </c:pt>
                <c:pt idx="815">
                  <c:v>45021</c:v>
                </c:pt>
                <c:pt idx="816">
                  <c:v>45028</c:v>
                </c:pt>
                <c:pt idx="817">
                  <c:v>45035</c:v>
                </c:pt>
                <c:pt idx="818">
                  <c:v>45042</c:v>
                </c:pt>
                <c:pt idx="819">
                  <c:v>45049</c:v>
                </c:pt>
                <c:pt idx="820">
                  <c:v>45056</c:v>
                </c:pt>
                <c:pt idx="821">
                  <c:v>45063</c:v>
                </c:pt>
                <c:pt idx="822">
                  <c:v>45070</c:v>
                </c:pt>
                <c:pt idx="823">
                  <c:v>45077</c:v>
                </c:pt>
                <c:pt idx="824">
                  <c:v>45084</c:v>
                </c:pt>
                <c:pt idx="825">
                  <c:v>45091</c:v>
                </c:pt>
                <c:pt idx="826">
                  <c:v>45098</c:v>
                </c:pt>
                <c:pt idx="827">
                  <c:v>45105</c:v>
                </c:pt>
                <c:pt idx="828">
                  <c:v>45112</c:v>
                </c:pt>
                <c:pt idx="829">
                  <c:v>45119</c:v>
                </c:pt>
                <c:pt idx="830">
                  <c:v>45126</c:v>
                </c:pt>
                <c:pt idx="831">
                  <c:v>45133</c:v>
                </c:pt>
                <c:pt idx="832">
                  <c:v>45140</c:v>
                </c:pt>
                <c:pt idx="833">
                  <c:v>45147</c:v>
                </c:pt>
                <c:pt idx="834">
                  <c:v>45154</c:v>
                </c:pt>
                <c:pt idx="835">
                  <c:v>45161</c:v>
                </c:pt>
                <c:pt idx="836">
                  <c:v>45168</c:v>
                </c:pt>
                <c:pt idx="837">
                  <c:v>45175</c:v>
                </c:pt>
                <c:pt idx="838">
                  <c:v>45182</c:v>
                </c:pt>
                <c:pt idx="839">
                  <c:v>45189</c:v>
                </c:pt>
                <c:pt idx="840">
                  <c:v>45196</c:v>
                </c:pt>
                <c:pt idx="841">
                  <c:v>45203</c:v>
                </c:pt>
                <c:pt idx="842">
                  <c:v>45210</c:v>
                </c:pt>
                <c:pt idx="843">
                  <c:v>45217</c:v>
                </c:pt>
                <c:pt idx="844">
                  <c:v>45224</c:v>
                </c:pt>
                <c:pt idx="845">
                  <c:v>45231</c:v>
                </c:pt>
                <c:pt idx="846">
                  <c:v>45238</c:v>
                </c:pt>
                <c:pt idx="847">
                  <c:v>45245</c:v>
                </c:pt>
                <c:pt idx="848">
                  <c:v>45252</c:v>
                </c:pt>
                <c:pt idx="849">
                  <c:v>45259</c:v>
                </c:pt>
                <c:pt idx="850">
                  <c:v>45266</c:v>
                </c:pt>
                <c:pt idx="851">
                  <c:v>45273</c:v>
                </c:pt>
                <c:pt idx="852">
                  <c:v>45280</c:v>
                </c:pt>
                <c:pt idx="853">
                  <c:v>45287</c:v>
                </c:pt>
                <c:pt idx="854">
                  <c:v>45294</c:v>
                </c:pt>
                <c:pt idx="855">
                  <c:v>45301</c:v>
                </c:pt>
                <c:pt idx="856">
                  <c:v>45308</c:v>
                </c:pt>
                <c:pt idx="857">
                  <c:v>45315</c:v>
                </c:pt>
                <c:pt idx="858">
                  <c:v>45322</c:v>
                </c:pt>
                <c:pt idx="859">
                  <c:v>45329</c:v>
                </c:pt>
                <c:pt idx="860">
                  <c:v>45336</c:v>
                </c:pt>
                <c:pt idx="861">
                  <c:v>45343</c:v>
                </c:pt>
                <c:pt idx="862">
                  <c:v>45350</c:v>
                </c:pt>
                <c:pt idx="863">
                  <c:v>45357</c:v>
                </c:pt>
                <c:pt idx="864">
                  <c:v>45364</c:v>
                </c:pt>
                <c:pt idx="865">
                  <c:v>45371</c:v>
                </c:pt>
                <c:pt idx="866">
                  <c:v>45378</c:v>
                </c:pt>
                <c:pt idx="867">
                  <c:v>45385</c:v>
                </c:pt>
                <c:pt idx="868">
                  <c:v>45392</c:v>
                </c:pt>
                <c:pt idx="869">
                  <c:v>45399</c:v>
                </c:pt>
                <c:pt idx="870">
                  <c:v>45406</c:v>
                </c:pt>
                <c:pt idx="871">
                  <c:v>45413</c:v>
                </c:pt>
                <c:pt idx="872">
                  <c:v>45420</c:v>
                </c:pt>
                <c:pt idx="873">
                  <c:v>45427</c:v>
                </c:pt>
                <c:pt idx="874">
                  <c:v>45434</c:v>
                </c:pt>
                <c:pt idx="875">
                  <c:v>45441</c:v>
                </c:pt>
                <c:pt idx="876">
                  <c:v>45448</c:v>
                </c:pt>
                <c:pt idx="877">
                  <c:v>45455</c:v>
                </c:pt>
                <c:pt idx="878">
                  <c:v>45462</c:v>
                </c:pt>
                <c:pt idx="879">
                  <c:v>45469</c:v>
                </c:pt>
                <c:pt idx="880">
                  <c:v>45476</c:v>
                </c:pt>
                <c:pt idx="881">
                  <c:v>45483</c:v>
                </c:pt>
                <c:pt idx="882">
                  <c:v>45490</c:v>
                </c:pt>
                <c:pt idx="883">
                  <c:v>45497</c:v>
                </c:pt>
                <c:pt idx="884">
                  <c:v>45504</c:v>
                </c:pt>
                <c:pt idx="885">
                  <c:v>45511</c:v>
                </c:pt>
                <c:pt idx="886">
                  <c:v>45518</c:v>
                </c:pt>
                <c:pt idx="887">
                  <c:v>45525</c:v>
                </c:pt>
                <c:pt idx="888">
                  <c:v>45532</c:v>
                </c:pt>
                <c:pt idx="889">
                  <c:v>45539</c:v>
                </c:pt>
                <c:pt idx="890">
                  <c:v>45546</c:v>
                </c:pt>
                <c:pt idx="891">
                  <c:v>45553</c:v>
                </c:pt>
                <c:pt idx="892">
                  <c:v>45560</c:v>
                </c:pt>
                <c:pt idx="893">
                  <c:v>45567</c:v>
                </c:pt>
                <c:pt idx="894">
                  <c:v>45574</c:v>
                </c:pt>
                <c:pt idx="895">
                  <c:v>45581</c:v>
                </c:pt>
                <c:pt idx="896">
                  <c:v>45588</c:v>
                </c:pt>
                <c:pt idx="897">
                  <c:v>45595</c:v>
                </c:pt>
                <c:pt idx="898">
                  <c:v>45602</c:v>
                </c:pt>
                <c:pt idx="899">
                  <c:v>45609</c:v>
                </c:pt>
                <c:pt idx="900">
                  <c:v>45616</c:v>
                </c:pt>
                <c:pt idx="901">
                  <c:v>45623</c:v>
                </c:pt>
                <c:pt idx="902">
                  <c:v>45630</c:v>
                </c:pt>
                <c:pt idx="903">
                  <c:v>45637</c:v>
                </c:pt>
                <c:pt idx="904">
                  <c:v>45644</c:v>
                </c:pt>
                <c:pt idx="905">
                  <c:v>45653</c:v>
                </c:pt>
                <c:pt idx="906">
                  <c:v>45660</c:v>
                </c:pt>
                <c:pt idx="907">
                  <c:v>45667</c:v>
                </c:pt>
                <c:pt idx="908">
                  <c:v>45674</c:v>
                </c:pt>
                <c:pt idx="909">
                  <c:v>45681</c:v>
                </c:pt>
                <c:pt idx="910">
                  <c:v>45688</c:v>
                </c:pt>
                <c:pt idx="911">
                  <c:v>45695</c:v>
                </c:pt>
                <c:pt idx="912">
                  <c:v>45702</c:v>
                </c:pt>
                <c:pt idx="913">
                  <c:v>45709</c:v>
                </c:pt>
                <c:pt idx="914">
                  <c:v>45716</c:v>
                </c:pt>
                <c:pt idx="915">
                  <c:v>45723</c:v>
                </c:pt>
                <c:pt idx="916">
                  <c:v>45730</c:v>
                </c:pt>
                <c:pt idx="917">
                  <c:v>45737</c:v>
                </c:pt>
                <c:pt idx="918">
                  <c:v>45744</c:v>
                </c:pt>
                <c:pt idx="919">
                  <c:v>45751</c:v>
                </c:pt>
                <c:pt idx="920">
                  <c:v>45758</c:v>
                </c:pt>
                <c:pt idx="921">
                  <c:v>45769</c:v>
                </c:pt>
                <c:pt idx="922">
                  <c:v>45776</c:v>
                </c:pt>
                <c:pt idx="923">
                  <c:v>45783</c:v>
                </c:pt>
                <c:pt idx="924">
                  <c:v>45790</c:v>
                </c:pt>
                <c:pt idx="925">
                  <c:v>45797</c:v>
                </c:pt>
                <c:pt idx="926">
                  <c:v>45804</c:v>
                </c:pt>
                <c:pt idx="927">
                  <c:v>45811</c:v>
                </c:pt>
                <c:pt idx="928">
                  <c:v>45818</c:v>
                </c:pt>
                <c:pt idx="929">
                  <c:v>45825</c:v>
                </c:pt>
                <c:pt idx="930">
                  <c:v>45832</c:v>
                </c:pt>
                <c:pt idx="931">
                  <c:v>45839</c:v>
                </c:pt>
                <c:pt idx="932">
                  <c:v>45846</c:v>
                </c:pt>
                <c:pt idx="933">
                  <c:v>45853</c:v>
                </c:pt>
                <c:pt idx="934">
                  <c:v>45860</c:v>
                </c:pt>
                <c:pt idx="935">
                  <c:v>45867</c:v>
                </c:pt>
                <c:pt idx="936">
                  <c:v>45874</c:v>
                </c:pt>
                <c:pt idx="937">
                  <c:v>45881</c:v>
                </c:pt>
                <c:pt idx="938">
                  <c:v>45888</c:v>
                </c:pt>
                <c:pt idx="939">
                  <c:v>45895</c:v>
                </c:pt>
                <c:pt idx="940">
                  <c:v>45902</c:v>
                </c:pt>
                <c:pt idx="941">
                  <c:v>45909</c:v>
                </c:pt>
                <c:pt idx="942">
                  <c:v>45916</c:v>
                </c:pt>
                <c:pt idx="943">
                  <c:v>45923</c:v>
                </c:pt>
                <c:pt idx="944">
                  <c:v>45930</c:v>
                </c:pt>
                <c:pt idx="945">
                  <c:v>45937</c:v>
                </c:pt>
                <c:pt idx="946">
                  <c:v>45944</c:v>
                </c:pt>
                <c:pt idx="947">
                  <c:v>45951</c:v>
                </c:pt>
                <c:pt idx="948">
                  <c:v>45958</c:v>
                </c:pt>
                <c:pt idx="949">
                  <c:v>45965</c:v>
                </c:pt>
                <c:pt idx="950">
                  <c:v>45972</c:v>
                </c:pt>
                <c:pt idx="951">
                  <c:v>45979</c:v>
                </c:pt>
                <c:pt idx="952">
                  <c:v>45986</c:v>
                </c:pt>
                <c:pt idx="953">
                  <c:v>45993</c:v>
                </c:pt>
                <c:pt idx="954">
                  <c:v>46000</c:v>
                </c:pt>
                <c:pt idx="955">
                  <c:v>46007</c:v>
                </c:pt>
                <c:pt idx="956">
                  <c:v>46014</c:v>
                </c:pt>
                <c:pt idx="957">
                  <c:v>46021</c:v>
                </c:pt>
                <c:pt idx="958">
                  <c:v>46028</c:v>
                </c:pt>
                <c:pt idx="959">
                  <c:v>46035</c:v>
                </c:pt>
                <c:pt idx="960">
                  <c:v>46042</c:v>
                </c:pt>
                <c:pt idx="961">
                  <c:v>46049</c:v>
                </c:pt>
                <c:pt idx="962">
                  <c:v>46056</c:v>
                </c:pt>
                <c:pt idx="963">
                  <c:v>46063</c:v>
                </c:pt>
                <c:pt idx="964">
                  <c:v>46070</c:v>
                </c:pt>
                <c:pt idx="965">
                  <c:v>46077</c:v>
                </c:pt>
                <c:pt idx="966">
                  <c:v>46084</c:v>
                </c:pt>
                <c:pt idx="967">
                  <c:v>46091</c:v>
                </c:pt>
                <c:pt idx="968">
                  <c:v>46098</c:v>
                </c:pt>
                <c:pt idx="969">
                  <c:v>46105</c:v>
                </c:pt>
                <c:pt idx="970">
                  <c:v>46112</c:v>
                </c:pt>
                <c:pt idx="971">
                  <c:v>46119</c:v>
                </c:pt>
                <c:pt idx="972">
                  <c:v>46126</c:v>
                </c:pt>
                <c:pt idx="973">
                  <c:v>46133</c:v>
                </c:pt>
                <c:pt idx="974">
                  <c:v>46140</c:v>
                </c:pt>
                <c:pt idx="975">
                  <c:v>46147</c:v>
                </c:pt>
                <c:pt idx="976">
                  <c:v>46154</c:v>
                </c:pt>
                <c:pt idx="977">
                  <c:v>46161</c:v>
                </c:pt>
                <c:pt idx="978">
                  <c:v>46168</c:v>
                </c:pt>
                <c:pt idx="979">
                  <c:v>46175</c:v>
                </c:pt>
                <c:pt idx="980">
                  <c:v>46182</c:v>
                </c:pt>
                <c:pt idx="981">
                  <c:v>46189</c:v>
                </c:pt>
                <c:pt idx="982">
                  <c:v>46196</c:v>
                </c:pt>
                <c:pt idx="983">
                  <c:v>46203</c:v>
                </c:pt>
                <c:pt idx="984">
                  <c:v>46210</c:v>
                </c:pt>
                <c:pt idx="985">
                  <c:v>46217</c:v>
                </c:pt>
                <c:pt idx="986">
                  <c:v>46224</c:v>
                </c:pt>
                <c:pt idx="987">
                  <c:v>46231</c:v>
                </c:pt>
                <c:pt idx="988">
                  <c:v>46238</c:v>
                </c:pt>
                <c:pt idx="989">
                  <c:v>46245</c:v>
                </c:pt>
                <c:pt idx="990">
                  <c:v>46252</c:v>
                </c:pt>
                <c:pt idx="991">
                  <c:v>46259</c:v>
                </c:pt>
                <c:pt idx="992">
                  <c:v>46266</c:v>
                </c:pt>
                <c:pt idx="993">
                  <c:v>46273</c:v>
                </c:pt>
                <c:pt idx="994">
                  <c:v>46280</c:v>
                </c:pt>
                <c:pt idx="995">
                  <c:v>46287</c:v>
                </c:pt>
                <c:pt idx="996">
                  <c:v>46294</c:v>
                </c:pt>
                <c:pt idx="997">
                  <c:v>46301</c:v>
                </c:pt>
                <c:pt idx="998">
                  <c:v>46308</c:v>
                </c:pt>
                <c:pt idx="999">
                  <c:v>46315</c:v>
                </c:pt>
                <c:pt idx="1000">
                  <c:v>46322</c:v>
                </c:pt>
                <c:pt idx="1001">
                  <c:v>46329</c:v>
                </c:pt>
                <c:pt idx="1002">
                  <c:v>46336</c:v>
                </c:pt>
                <c:pt idx="1003">
                  <c:v>46343</c:v>
                </c:pt>
                <c:pt idx="1004">
                  <c:v>46350</c:v>
                </c:pt>
                <c:pt idx="1005">
                  <c:v>46357</c:v>
                </c:pt>
                <c:pt idx="1006">
                  <c:v>46364</c:v>
                </c:pt>
                <c:pt idx="1007">
                  <c:v>46371</c:v>
                </c:pt>
                <c:pt idx="1008">
                  <c:v>46378</c:v>
                </c:pt>
                <c:pt idx="1009">
                  <c:v>46385</c:v>
                </c:pt>
                <c:pt idx="1010">
                  <c:v>46392</c:v>
                </c:pt>
                <c:pt idx="1011">
                  <c:v>46399</c:v>
                </c:pt>
                <c:pt idx="1012">
                  <c:v>46406</c:v>
                </c:pt>
                <c:pt idx="1013">
                  <c:v>46413</c:v>
                </c:pt>
                <c:pt idx="1014">
                  <c:v>46420</c:v>
                </c:pt>
                <c:pt idx="1015">
                  <c:v>46427</c:v>
                </c:pt>
                <c:pt idx="1016">
                  <c:v>46434</c:v>
                </c:pt>
                <c:pt idx="1017">
                  <c:v>46441</c:v>
                </c:pt>
                <c:pt idx="1018">
                  <c:v>46448</c:v>
                </c:pt>
                <c:pt idx="1019">
                  <c:v>46455</c:v>
                </c:pt>
                <c:pt idx="1020">
                  <c:v>46462</c:v>
                </c:pt>
                <c:pt idx="1021">
                  <c:v>46469</c:v>
                </c:pt>
                <c:pt idx="1022">
                  <c:v>46476</c:v>
                </c:pt>
                <c:pt idx="1023">
                  <c:v>46483</c:v>
                </c:pt>
                <c:pt idx="1024">
                  <c:v>46490</c:v>
                </c:pt>
                <c:pt idx="1025">
                  <c:v>46497</c:v>
                </c:pt>
                <c:pt idx="1026">
                  <c:v>46504</c:v>
                </c:pt>
                <c:pt idx="1027">
                  <c:v>46511</c:v>
                </c:pt>
                <c:pt idx="1028">
                  <c:v>46518</c:v>
                </c:pt>
                <c:pt idx="1029">
                  <c:v>46525</c:v>
                </c:pt>
                <c:pt idx="1030">
                  <c:v>46532</c:v>
                </c:pt>
                <c:pt idx="1031">
                  <c:v>46539</c:v>
                </c:pt>
                <c:pt idx="1032">
                  <c:v>46546</c:v>
                </c:pt>
                <c:pt idx="1033">
                  <c:v>46553</c:v>
                </c:pt>
                <c:pt idx="1034">
                  <c:v>46560</c:v>
                </c:pt>
                <c:pt idx="1035">
                  <c:v>46567</c:v>
                </c:pt>
                <c:pt idx="1036">
                  <c:v>46574</c:v>
                </c:pt>
                <c:pt idx="1037">
                  <c:v>46581</c:v>
                </c:pt>
                <c:pt idx="1038">
                  <c:v>46588</c:v>
                </c:pt>
                <c:pt idx="1039">
                  <c:v>46595</c:v>
                </c:pt>
                <c:pt idx="1040">
                  <c:v>46602</c:v>
                </c:pt>
                <c:pt idx="1041">
                  <c:v>46609</c:v>
                </c:pt>
                <c:pt idx="1042">
                  <c:v>46616</c:v>
                </c:pt>
                <c:pt idx="1043">
                  <c:v>46623</c:v>
                </c:pt>
                <c:pt idx="1044">
                  <c:v>46630</c:v>
                </c:pt>
                <c:pt idx="1045">
                  <c:v>46637</c:v>
                </c:pt>
                <c:pt idx="1046">
                  <c:v>46644</c:v>
                </c:pt>
                <c:pt idx="1047">
                  <c:v>46651</c:v>
                </c:pt>
                <c:pt idx="1048">
                  <c:v>46658</c:v>
                </c:pt>
                <c:pt idx="1049">
                  <c:v>46665</c:v>
                </c:pt>
                <c:pt idx="1050">
                  <c:v>46672</c:v>
                </c:pt>
                <c:pt idx="1051">
                  <c:v>46679</c:v>
                </c:pt>
                <c:pt idx="1052">
                  <c:v>46686</c:v>
                </c:pt>
                <c:pt idx="1053">
                  <c:v>46693</c:v>
                </c:pt>
                <c:pt idx="1054">
                  <c:v>46700</c:v>
                </c:pt>
                <c:pt idx="1055">
                  <c:v>46707</c:v>
                </c:pt>
                <c:pt idx="1056">
                  <c:v>46714</c:v>
                </c:pt>
                <c:pt idx="1057">
                  <c:v>46721</c:v>
                </c:pt>
                <c:pt idx="1058">
                  <c:v>46728</c:v>
                </c:pt>
                <c:pt idx="1059">
                  <c:v>46735</c:v>
                </c:pt>
                <c:pt idx="1060">
                  <c:v>46742</c:v>
                </c:pt>
                <c:pt idx="1061">
                  <c:v>46750</c:v>
                </c:pt>
                <c:pt idx="1062">
                  <c:v>46757</c:v>
                </c:pt>
                <c:pt idx="1063">
                  <c:v>46764</c:v>
                </c:pt>
                <c:pt idx="1064">
                  <c:v>46771</c:v>
                </c:pt>
                <c:pt idx="1065">
                  <c:v>46778</c:v>
                </c:pt>
                <c:pt idx="1066">
                  <c:v>46785</c:v>
                </c:pt>
                <c:pt idx="1067">
                  <c:v>46792</c:v>
                </c:pt>
                <c:pt idx="1068">
                  <c:v>46799</c:v>
                </c:pt>
                <c:pt idx="1069">
                  <c:v>46806</c:v>
                </c:pt>
                <c:pt idx="1070">
                  <c:v>46813</c:v>
                </c:pt>
                <c:pt idx="1071">
                  <c:v>46820</c:v>
                </c:pt>
                <c:pt idx="1072">
                  <c:v>46827</c:v>
                </c:pt>
                <c:pt idx="1073">
                  <c:v>46834</c:v>
                </c:pt>
                <c:pt idx="1074">
                  <c:v>46841</c:v>
                </c:pt>
                <c:pt idx="1075">
                  <c:v>46848</c:v>
                </c:pt>
                <c:pt idx="1076">
                  <c:v>46855</c:v>
                </c:pt>
                <c:pt idx="1077">
                  <c:v>46862</c:v>
                </c:pt>
                <c:pt idx="1078">
                  <c:v>46869</c:v>
                </c:pt>
                <c:pt idx="1079">
                  <c:v>46876</c:v>
                </c:pt>
                <c:pt idx="1080">
                  <c:v>46883</c:v>
                </c:pt>
                <c:pt idx="1081">
                  <c:v>46890</c:v>
                </c:pt>
                <c:pt idx="1082">
                  <c:v>46897</c:v>
                </c:pt>
                <c:pt idx="1083">
                  <c:v>46904</c:v>
                </c:pt>
                <c:pt idx="1084">
                  <c:v>46911</c:v>
                </c:pt>
                <c:pt idx="1085">
                  <c:v>46918</c:v>
                </c:pt>
                <c:pt idx="1086">
                  <c:v>46925</c:v>
                </c:pt>
                <c:pt idx="1087">
                  <c:v>46932</c:v>
                </c:pt>
                <c:pt idx="1088">
                  <c:v>46939</c:v>
                </c:pt>
                <c:pt idx="1089">
                  <c:v>46946</c:v>
                </c:pt>
                <c:pt idx="1090">
                  <c:v>46953</c:v>
                </c:pt>
                <c:pt idx="1091">
                  <c:v>46960</c:v>
                </c:pt>
                <c:pt idx="1092">
                  <c:v>46967</c:v>
                </c:pt>
                <c:pt idx="1093">
                  <c:v>46974</c:v>
                </c:pt>
                <c:pt idx="1094">
                  <c:v>46981</c:v>
                </c:pt>
                <c:pt idx="1095">
                  <c:v>46988</c:v>
                </c:pt>
                <c:pt idx="1096">
                  <c:v>46995</c:v>
                </c:pt>
                <c:pt idx="1097">
                  <c:v>47002</c:v>
                </c:pt>
                <c:pt idx="1098">
                  <c:v>47009</c:v>
                </c:pt>
                <c:pt idx="1099">
                  <c:v>47016</c:v>
                </c:pt>
                <c:pt idx="1100">
                  <c:v>47023</c:v>
                </c:pt>
                <c:pt idx="1101">
                  <c:v>47030</c:v>
                </c:pt>
                <c:pt idx="1102">
                  <c:v>47037</c:v>
                </c:pt>
                <c:pt idx="1103">
                  <c:v>47044</c:v>
                </c:pt>
                <c:pt idx="1104">
                  <c:v>47051</c:v>
                </c:pt>
                <c:pt idx="1105">
                  <c:v>47058</c:v>
                </c:pt>
                <c:pt idx="1106">
                  <c:v>47065</c:v>
                </c:pt>
                <c:pt idx="1107">
                  <c:v>47072</c:v>
                </c:pt>
                <c:pt idx="1108">
                  <c:v>47079</c:v>
                </c:pt>
                <c:pt idx="1109">
                  <c:v>47086</c:v>
                </c:pt>
                <c:pt idx="1110">
                  <c:v>47093</c:v>
                </c:pt>
                <c:pt idx="1111">
                  <c:v>47100</c:v>
                </c:pt>
                <c:pt idx="1112">
                  <c:v>47107</c:v>
                </c:pt>
                <c:pt idx="1113">
                  <c:v>47114</c:v>
                </c:pt>
                <c:pt idx="1114">
                  <c:v>47121</c:v>
                </c:pt>
                <c:pt idx="1115">
                  <c:v>47128</c:v>
                </c:pt>
                <c:pt idx="1116">
                  <c:v>47135</c:v>
                </c:pt>
                <c:pt idx="1117">
                  <c:v>47142</c:v>
                </c:pt>
                <c:pt idx="1118">
                  <c:v>47149</c:v>
                </c:pt>
                <c:pt idx="1119">
                  <c:v>47156</c:v>
                </c:pt>
                <c:pt idx="1120">
                  <c:v>47163</c:v>
                </c:pt>
                <c:pt idx="1121">
                  <c:v>47170</c:v>
                </c:pt>
                <c:pt idx="1122">
                  <c:v>47177</c:v>
                </c:pt>
                <c:pt idx="1123">
                  <c:v>47184</c:v>
                </c:pt>
                <c:pt idx="1124">
                  <c:v>47191</c:v>
                </c:pt>
                <c:pt idx="1125">
                  <c:v>47198</c:v>
                </c:pt>
                <c:pt idx="1126">
                  <c:v>47205</c:v>
                </c:pt>
                <c:pt idx="1127">
                  <c:v>47212</c:v>
                </c:pt>
                <c:pt idx="1128">
                  <c:v>47219</c:v>
                </c:pt>
                <c:pt idx="1129">
                  <c:v>47226</c:v>
                </c:pt>
                <c:pt idx="1130">
                  <c:v>47233</c:v>
                </c:pt>
                <c:pt idx="1131">
                  <c:v>47240</c:v>
                </c:pt>
                <c:pt idx="1132">
                  <c:v>47247</c:v>
                </c:pt>
                <c:pt idx="1133">
                  <c:v>47254</c:v>
                </c:pt>
                <c:pt idx="1134">
                  <c:v>47261</c:v>
                </c:pt>
                <c:pt idx="1135">
                  <c:v>47268</c:v>
                </c:pt>
                <c:pt idx="1136">
                  <c:v>47275</c:v>
                </c:pt>
                <c:pt idx="1137">
                  <c:v>47282</c:v>
                </c:pt>
                <c:pt idx="1138">
                  <c:v>47289</c:v>
                </c:pt>
                <c:pt idx="1139">
                  <c:v>47296</c:v>
                </c:pt>
                <c:pt idx="1140">
                  <c:v>47303</c:v>
                </c:pt>
                <c:pt idx="1141">
                  <c:v>47310</c:v>
                </c:pt>
                <c:pt idx="1142">
                  <c:v>47317</c:v>
                </c:pt>
                <c:pt idx="1143">
                  <c:v>47324</c:v>
                </c:pt>
                <c:pt idx="1144">
                  <c:v>47331</c:v>
                </c:pt>
                <c:pt idx="1145">
                  <c:v>47338</c:v>
                </c:pt>
                <c:pt idx="1146">
                  <c:v>47345</c:v>
                </c:pt>
                <c:pt idx="1147">
                  <c:v>47352</c:v>
                </c:pt>
                <c:pt idx="1148">
                  <c:v>47359</c:v>
                </c:pt>
                <c:pt idx="1149">
                  <c:v>47366</c:v>
                </c:pt>
                <c:pt idx="1150">
                  <c:v>47373</c:v>
                </c:pt>
                <c:pt idx="1151">
                  <c:v>47380</c:v>
                </c:pt>
                <c:pt idx="1152">
                  <c:v>47387</c:v>
                </c:pt>
                <c:pt idx="1153">
                  <c:v>47394</c:v>
                </c:pt>
                <c:pt idx="1154">
                  <c:v>47401</c:v>
                </c:pt>
                <c:pt idx="1155">
                  <c:v>47408</c:v>
                </c:pt>
                <c:pt idx="1156">
                  <c:v>47415</c:v>
                </c:pt>
                <c:pt idx="1157">
                  <c:v>47422</c:v>
                </c:pt>
                <c:pt idx="1158">
                  <c:v>47429</c:v>
                </c:pt>
                <c:pt idx="1159">
                  <c:v>47436</c:v>
                </c:pt>
                <c:pt idx="1160">
                  <c:v>47443</c:v>
                </c:pt>
                <c:pt idx="1161">
                  <c:v>47450</c:v>
                </c:pt>
                <c:pt idx="1162">
                  <c:v>47457</c:v>
                </c:pt>
                <c:pt idx="1163">
                  <c:v>47464</c:v>
                </c:pt>
                <c:pt idx="1164">
                  <c:v>47471</c:v>
                </c:pt>
                <c:pt idx="1165">
                  <c:v>47479</c:v>
                </c:pt>
                <c:pt idx="1166">
                  <c:v>47486</c:v>
                </c:pt>
                <c:pt idx="1167">
                  <c:v>47493</c:v>
                </c:pt>
                <c:pt idx="1168">
                  <c:v>47500</c:v>
                </c:pt>
                <c:pt idx="1169">
                  <c:v>47507</c:v>
                </c:pt>
                <c:pt idx="1170">
                  <c:v>47514</c:v>
                </c:pt>
                <c:pt idx="1171">
                  <c:v>47521</c:v>
                </c:pt>
                <c:pt idx="1172">
                  <c:v>47528</c:v>
                </c:pt>
                <c:pt idx="1173">
                  <c:v>47535</c:v>
                </c:pt>
                <c:pt idx="1174">
                  <c:v>47542</c:v>
                </c:pt>
                <c:pt idx="1175">
                  <c:v>47549</c:v>
                </c:pt>
                <c:pt idx="1176">
                  <c:v>47556</c:v>
                </c:pt>
                <c:pt idx="1177">
                  <c:v>47563</c:v>
                </c:pt>
                <c:pt idx="1178">
                  <c:v>47570</c:v>
                </c:pt>
                <c:pt idx="1179">
                  <c:v>47577</c:v>
                </c:pt>
                <c:pt idx="1180">
                  <c:v>47584</c:v>
                </c:pt>
                <c:pt idx="1181">
                  <c:v>47591</c:v>
                </c:pt>
                <c:pt idx="1182">
                  <c:v>47598</c:v>
                </c:pt>
                <c:pt idx="1183">
                  <c:v>47605</c:v>
                </c:pt>
                <c:pt idx="1184">
                  <c:v>47612</c:v>
                </c:pt>
                <c:pt idx="1185">
                  <c:v>47619</c:v>
                </c:pt>
                <c:pt idx="1186">
                  <c:v>47626</c:v>
                </c:pt>
                <c:pt idx="1187">
                  <c:v>47633</c:v>
                </c:pt>
                <c:pt idx="1188">
                  <c:v>47640</c:v>
                </c:pt>
                <c:pt idx="1189">
                  <c:v>47647</c:v>
                </c:pt>
                <c:pt idx="1190">
                  <c:v>47654</c:v>
                </c:pt>
                <c:pt idx="1191">
                  <c:v>47661</c:v>
                </c:pt>
                <c:pt idx="1192">
                  <c:v>47668</c:v>
                </c:pt>
                <c:pt idx="1193">
                  <c:v>47675</c:v>
                </c:pt>
                <c:pt idx="1194">
                  <c:v>47682</c:v>
                </c:pt>
                <c:pt idx="1195">
                  <c:v>47689</c:v>
                </c:pt>
                <c:pt idx="1196">
                  <c:v>47696</c:v>
                </c:pt>
                <c:pt idx="1197">
                  <c:v>47703</c:v>
                </c:pt>
                <c:pt idx="1198">
                  <c:v>47710</c:v>
                </c:pt>
                <c:pt idx="1199">
                  <c:v>47717</c:v>
                </c:pt>
                <c:pt idx="1200">
                  <c:v>47724</c:v>
                </c:pt>
                <c:pt idx="1201">
                  <c:v>47731</c:v>
                </c:pt>
                <c:pt idx="1202">
                  <c:v>47738</c:v>
                </c:pt>
                <c:pt idx="1203">
                  <c:v>47745</c:v>
                </c:pt>
                <c:pt idx="1204">
                  <c:v>47752</c:v>
                </c:pt>
                <c:pt idx="1205">
                  <c:v>47759</c:v>
                </c:pt>
                <c:pt idx="1206">
                  <c:v>47766</c:v>
                </c:pt>
                <c:pt idx="1207">
                  <c:v>47773</c:v>
                </c:pt>
                <c:pt idx="1208">
                  <c:v>47780</c:v>
                </c:pt>
                <c:pt idx="1209">
                  <c:v>47787</c:v>
                </c:pt>
                <c:pt idx="1210">
                  <c:v>47794</c:v>
                </c:pt>
                <c:pt idx="1211">
                  <c:v>47801</c:v>
                </c:pt>
                <c:pt idx="1212">
                  <c:v>47808</c:v>
                </c:pt>
                <c:pt idx="1213">
                  <c:v>47815</c:v>
                </c:pt>
                <c:pt idx="1214">
                  <c:v>47822</c:v>
                </c:pt>
                <c:pt idx="1215">
                  <c:v>47829</c:v>
                </c:pt>
                <c:pt idx="1216">
                  <c:v>47836</c:v>
                </c:pt>
                <c:pt idx="1217">
                  <c:v>47844</c:v>
                </c:pt>
                <c:pt idx="1218">
                  <c:v>47851</c:v>
                </c:pt>
                <c:pt idx="1219">
                  <c:v>47858</c:v>
                </c:pt>
                <c:pt idx="1220">
                  <c:v>47865</c:v>
                </c:pt>
                <c:pt idx="1221">
                  <c:v>47872</c:v>
                </c:pt>
                <c:pt idx="1222">
                  <c:v>47879</c:v>
                </c:pt>
                <c:pt idx="1223">
                  <c:v>47886</c:v>
                </c:pt>
                <c:pt idx="1224">
                  <c:v>47893</c:v>
                </c:pt>
                <c:pt idx="1225">
                  <c:v>47900</c:v>
                </c:pt>
                <c:pt idx="1226">
                  <c:v>47907</c:v>
                </c:pt>
                <c:pt idx="1227">
                  <c:v>47914</c:v>
                </c:pt>
                <c:pt idx="1228">
                  <c:v>47921</c:v>
                </c:pt>
                <c:pt idx="1229">
                  <c:v>47928</c:v>
                </c:pt>
                <c:pt idx="1230">
                  <c:v>47935</c:v>
                </c:pt>
                <c:pt idx="1231">
                  <c:v>47942</c:v>
                </c:pt>
                <c:pt idx="1232">
                  <c:v>47953</c:v>
                </c:pt>
                <c:pt idx="1233">
                  <c:v>47960</c:v>
                </c:pt>
                <c:pt idx="1234">
                  <c:v>47967</c:v>
                </c:pt>
                <c:pt idx="1235">
                  <c:v>47974</c:v>
                </c:pt>
                <c:pt idx="1236">
                  <c:v>47981</c:v>
                </c:pt>
                <c:pt idx="1237">
                  <c:v>47988</c:v>
                </c:pt>
                <c:pt idx="1238">
                  <c:v>47995</c:v>
                </c:pt>
                <c:pt idx="1239">
                  <c:v>48002</c:v>
                </c:pt>
                <c:pt idx="1240">
                  <c:v>48009</c:v>
                </c:pt>
                <c:pt idx="1241">
                  <c:v>48016</c:v>
                </c:pt>
                <c:pt idx="1242">
                  <c:v>48023</c:v>
                </c:pt>
                <c:pt idx="1243">
                  <c:v>48030</c:v>
                </c:pt>
                <c:pt idx="1244">
                  <c:v>48037</c:v>
                </c:pt>
                <c:pt idx="1245">
                  <c:v>48044</c:v>
                </c:pt>
                <c:pt idx="1246">
                  <c:v>48051</c:v>
                </c:pt>
                <c:pt idx="1247">
                  <c:v>48058</c:v>
                </c:pt>
                <c:pt idx="1248">
                  <c:v>48065</c:v>
                </c:pt>
                <c:pt idx="1249">
                  <c:v>48072</c:v>
                </c:pt>
                <c:pt idx="1250">
                  <c:v>48079</c:v>
                </c:pt>
                <c:pt idx="1251">
                  <c:v>48086</c:v>
                </c:pt>
                <c:pt idx="1252">
                  <c:v>48093</c:v>
                </c:pt>
                <c:pt idx="1253">
                  <c:v>48100</c:v>
                </c:pt>
                <c:pt idx="1254">
                  <c:v>48107</c:v>
                </c:pt>
                <c:pt idx="1255">
                  <c:v>48114</c:v>
                </c:pt>
                <c:pt idx="1256">
                  <c:v>48121</c:v>
                </c:pt>
                <c:pt idx="1257">
                  <c:v>48128</c:v>
                </c:pt>
                <c:pt idx="1258">
                  <c:v>48135</c:v>
                </c:pt>
                <c:pt idx="1259">
                  <c:v>48142</c:v>
                </c:pt>
                <c:pt idx="1260">
                  <c:v>48149</c:v>
                </c:pt>
                <c:pt idx="1261">
                  <c:v>48156</c:v>
                </c:pt>
                <c:pt idx="1262">
                  <c:v>48163</c:v>
                </c:pt>
                <c:pt idx="1263">
                  <c:v>48170</c:v>
                </c:pt>
                <c:pt idx="1264">
                  <c:v>48177</c:v>
                </c:pt>
                <c:pt idx="1265">
                  <c:v>48184</c:v>
                </c:pt>
                <c:pt idx="1266">
                  <c:v>48191</c:v>
                </c:pt>
                <c:pt idx="1267">
                  <c:v>48198</c:v>
                </c:pt>
                <c:pt idx="1268">
                  <c:v>48205</c:v>
                </c:pt>
                <c:pt idx="1269">
                  <c:v>48212</c:v>
                </c:pt>
                <c:pt idx="1270">
                  <c:v>48219</c:v>
                </c:pt>
                <c:pt idx="1271">
                  <c:v>48226</c:v>
                </c:pt>
                <c:pt idx="1272">
                  <c:v>48233</c:v>
                </c:pt>
                <c:pt idx="1273">
                  <c:v>48240</c:v>
                </c:pt>
                <c:pt idx="1274">
                  <c:v>48247</c:v>
                </c:pt>
                <c:pt idx="1275">
                  <c:v>48254</c:v>
                </c:pt>
                <c:pt idx="1276">
                  <c:v>48261</c:v>
                </c:pt>
                <c:pt idx="1277">
                  <c:v>48268</c:v>
                </c:pt>
                <c:pt idx="1278">
                  <c:v>48275</c:v>
                </c:pt>
                <c:pt idx="1279">
                  <c:v>48282</c:v>
                </c:pt>
                <c:pt idx="1280">
                  <c:v>48289</c:v>
                </c:pt>
                <c:pt idx="1281">
                  <c:v>48296</c:v>
                </c:pt>
                <c:pt idx="1282">
                  <c:v>48303</c:v>
                </c:pt>
                <c:pt idx="1283">
                  <c:v>48310</c:v>
                </c:pt>
                <c:pt idx="1284">
                  <c:v>48317</c:v>
                </c:pt>
                <c:pt idx="1285">
                  <c:v>48324</c:v>
                </c:pt>
                <c:pt idx="1286">
                  <c:v>48331</c:v>
                </c:pt>
                <c:pt idx="1287">
                  <c:v>48338</c:v>
                </c:pt>
                <c:pt idx="1288">
                  <c:v>48345</c:v>
                </c:pt>
                <c:pt idx="1289">
                  <c:v>48352</c:v>
                </c:pt>
                <c:pt idx="1290">
                  <c:v>48359</c:v>
                </c:pt>
                <c:pt idx="1291">
                  <c:v>48366</c:v>
                </c:pt>
                <c:pt idx="1292">
                  <c:v>48373</c:v>
                </c:pt>
                <c:pt idx="1293">
                  <c:v>48380</c:v>
                </c:pt>
                <c:pt idx="1294">
                  <c:v>48387</c:v>
                </c:pt>
                <c:pt idx="1295">
                  <c:v>48394</c:v>
                </c:pt>
                <c:pt idx="1296">
                  <c:v>48401</c:v>
                </c:pt>
                <c:pt idx="1297">
                  <c:v>48408</c:v>
                </c:pt>
                <c:pt idx="1298">
                  <c:v>48415</c:v>
                </c:pt>
                <c:pt idx="1299">
                  <c:v>48422</c:v>
                </c:pt>
                <c:pt idx="1300">
                  <c:v>48429</c:v>
                </c:pt>
                <c:pt idx="1301">
                  <c:v>48436</c:v>
                </c:pt>
                <c:pt idx="1302">
                  <c:v>48443</c:v>
                </c:pt>
                <c:pt idx="1303">
                  <c:v>48450</c:v>
                </c:pt>
                <c:pt idx="1304">
                  <c:v>48457</c:v>
                </c:pt>
                <c:pt idx="1305">
                  <c:v>48464</c:v>
                </c:pt>
                <c:pt idx="1306">
                  <c:v>48471</c:v>
                </c:pt>
                <c:pt idx="1307">
                  <c:v>48478</c:v>
                </c:pt>
                <c:pt idx="1308">
                  <c:v>48485</c:v>
                </c:pt>
                <c:pt idx="1309">
                  <c:v>48492</c:v>
                </c:pt>
                <c:pt idx="1310">
                  <c:v>48499</c:v>
                </c:pt>
                <c:pt idx="1311">
                  <c:v>48506</c:v>
                </c:pt>
                <c:pt idx="1312">
                  <c:v>48513</c:v>
                </c:pt>
                <c:pt idx="1313">
                  <c:v>48520</c:v>
                </c:pt>
                <c:pt idx="1314">
                  <c:v>48527</c:v>
                </c:pt>
                <c:pt idx="1315">
                  <c:v>48534</c:v>
                </c:pt>
                <c:pt idx="1316">
                  <c:v>48541</c:v>
                </c:pt>
                <c:pt idx="1317">
                  <c:v>48548</c:v>
                </c:pt>
                <c:pt idx="1318">
                  <c:v>48555</c:v>
                </c:pt>
                <c:pt idx="1319">
                  <c:v>48562</c:v>
                </c:pt>
                <c:pt idx="1320">
                  <c:v>48569</c:v>
                </c:pt>
                <c:pt idx="1321">
                  <c:v>48577</c:v>
                </c:pt>
                <c:pt idx="1322">
                  <c:v>48584</c:v>
                </c:pt>
                <c:pt idx="1323">
                  <c:v>48591</c:v>
                </c:pt>
                <c:pt idx="1324">
                  <c:v>48598</c:v>
                </c:pt>
                <c:pt idx="1325">
                  <c:v>48605</c:v>
                </c:pt>
                <c:pt idx="1326">
                  <c:v>48612</c:v>
                </c:pt>
                <c:pt idx="1327">
                  <c:v>48619</c:v>
                </c:pt>
                <c:pt idx="1328">
                  <c:v>48626</c:v>
                </c:pt>
                <c:pt idx="1329">
                  <c:v>48633</c:v>
                </c:pt>
                <c:pt idx="1330">
                  <c:v>48640</c:v>
                </c:pt>
                <c:pt idx="1331">
                  <c:v>48647</c:v>
                </c:pt>
                <c:pt idx="1332">
                  <c:v>48654</c:v>
                </c:pt>
                <c:pt idx="1333">
                  <c:v>48661</c:v>
                </c:pt>
                <c:pt idx="1334">
                  <c:v>48668</c:v>
                </c:pt>
                <c:pt idx="1335">
                  <c:v>48675</c:v>
                </c:pt>
                <c:pt idx="1336">
                  <c:v>48682</c:v>
                </c:pt>
                <c:pt idx="1337">
                  <c:v>48689</c:v>
                </c:pt>
                <c:pt idx="1338">
                  <c:v>48696</c:v>
                </c:pt>
                <c:pt idx="1339">
                  <c:v>48703</c:v>
                </c:pt>
                <c:pt idx="1340">
                  <c:v>48710</c:v>
                </c:pt>
                <c:pt idx="1341">
                  <c:v>48717</c:v>
                </c:pt>
                <c:pt idx="1342">
                  <c:v>48724</c:v>
                </c:pt>
                <c:pt idx="1343">
                  <c:v>48731</c:v>
                </c:pt>
                <c:pt idx="1344">
                  <c:v>48738</c:v>
                </c:pt>
                <c:pt idx="1345">
                  <c:v>48745</c:v>
                </c:pt>
                <c:pt idx="1346">
                  <c:v>48752</c:v>
                </c:pt>
                <c:pt idx="1347">
                  <c:v>48759</c:v>
                </c:pt>
                <c:pt idx="1348">
                  <c:v>48766</c:v>
                </c:pt>
                <c:pt idx="1349">
                  <c:v>48773</c:v>
                </c:pt>
                <c:pt idx="1350">
                  <c:v>48780</c:v>
                </c:pt>
                <c:pt idx="1351">
                  <c:v>48787</c:v>
                </c:pt>
                <c:pt idx="1352">
                  <c:v>48794</c:v>
                </c:pt>
                <c:pt idx="1353">
                  <c:v>48801</c:v>
                </c:pt>
                <c:pt idx="1354">
                  <c:v>48808</c:v>
                </c:pt>
                <c:pt idx="1355">
                  <c:v>48815</c:v>
                </c:pt>
                <c:pt idx="1356">
                  <c:v>48822</c:v>
                </c:pt>
                <c:pt idx="1357">
                  <c:v>48829</c:v>
                </c:pt>
                <c:pt idx="1358">
                  <c:v>48836</c:v>
                </c:pt>
                <c:pt idx="1359">
                  <c:v>48843</c:v>
                </c:pt>
                <c:pt idx="1360">
                  <c:v>48850</c:v>
                </c:pt>
                <c:pt idx="1361">
                  <c:v>48857</c:v>
                </c:pt>
                <c:pt idx="1362">
                  <c:v>48864</c:v>
                </c:pt>
                <c:pt idx="1363">
                  <c:v>48871</c:v>
                </c:pt>
                <c:pt idx="1364">
                  <c:v>48878</c:v>
                </c:pt>
                <c:pt idx="1365">
                  <c:v>48885</c:v>
                </c:pt>
                <c:pt idx="1366">
                  <c:v>48892</c:v>
                </c:pt>
                <c:pt idx="1367">
                  <c:v>48899</c:v>
                </c:pt>
                <c:pt idx="1368">
                  <c:v>48906</c:v>
                </c:pt>
                <c:pt idx="1369">
                  <c:v>48913</c:v>
                </c:pt>
                <c:pt idx="1370">
                  <c:v>48920</c:v>
                </c:pt>
                <c:pt idx="1371">
                  <c:v>48927</c:v>
                </c:pt>
                <c:pt idx="1372">
                  <c:v>48934</c:v>
                </c:pt>
                <c:pt idx="1373">
                  <c:v>48941</c:v>
                </c:pt>
                <c:pt idx="1374">
                  <c:v>48948</c:v>
                </c:pt>
                <c:pt idx="1375">
                  <c:v>48955</c:v>
                </c:pt>
                <c:pt idx="1376">
                  <c:v>48962</c:v>
                </c:pt>
                <c:pt idx="1377">
                  <c:v>48969</c:v>
                </c:pt>
                <c:pt idx="1378">
                  <c:v>48976</c:v>
                </c:pt>
                <c:pt idx="1379">
                  <c:v>48983</c:v>
                </c:pt>
                <c:pt idx="1380">
                  <c:v>48990</c:v>
                </c:pt>
                <c:pt idx="1381">
                  <c:v>48997</c:v>
                </c:pt>
                <c:pt idx="1382">
                  <c:v>49004</c:v>
                </c:pt>
                <c:pt idx="1383">
                  <c:v>49011</c:v>
                </c:pt>
                <c:pt idx="1384">
                  <c:v>49018</c:v>
                </c:pt>
                <c:pt idx="1385">
                  <c:v>49025</c:v>
                </c:pt>
                <c:pt idx="1386">
                  <c:v>49032</c:v>
                </c:pt>
                <c:pt idx="1387">
                  <c:v>49039</c:v>
                </c:pt>
                <c:pt idx="1388">
                  <c:v>49046</c:v>
                </c:pt>
                <c:pt idx="1389">
                  <c:v>49053</c:v>
                </c:pt>
                <c:pt idx="1390">
                  <c:v>49060</c:v>
                </c:pt>
                <c:pt idx="1391">
                  <c:v>49067</c:v>
                </c:pt>
                <c:pt idx="1392">
                  <c:v>49074</c:v>
                </c:pt>
                <c:pt idx="1393">
                  <c:v>49081</c:v>
                </c:pt>
                <c:pt idx="1394">
                  <c:v>49088</c:v>
                </c:pt>
                <c:pt idx="1395">
                  <c:v>49095</c:v>
                </c:pt>
                <c:pt idx="1396">
                  <c:v>49102</c:v>
                </c:pt>
                <c:pt idx="1397">
                  <c:v>49109</c:v>
                </c:pt>
                <c:pt idx="1398">
                  <c:v>49116</c:v>
                </c:pt>
                <c:pt idx="1399">
                  <c:v>49123</c:v>
                </c:pt>
                <c:pt idx="1400">
                  <c:v>49130</c:v>
                </c:pt>
                <c:pt idx="1401">
                  <c:v>49137</c:v>
                </c:pt>
                <c:pt idx="1402">
                  <c:v>49144</c:v>
                </c:pt>
                <c:pt idx="1403">
                  <c:v>49151</c:v>
                </c:pt>
                <c:pt idx="1404">
                  <c:v>49158</c:v>
                </c:pt>
                <c:pt idx="1405">
                  <c:v>49165</c:v>
                </c:pt>
                <c:pt idx="1406">
                  <c:v>49172</c:v>
                </c:pt>
                <c:pt idx="1407">
                  <c:v>49179</c:v>
                </c:pt>
                <c:pt idx="1408">
                  <c:v>49186</c:v>
                </c:pt>
                <c:pt idx="1409">
                  <c:v>49193</c:v>
                </c:pt>
                <c:pt idx="1410">
                  <c:v>49200</c:v>
                </c:pt>
                <c:pt idx="1411">
                  <c:v>49207</c:v>
                </c:pt>
                <c:pt idx="1412">
                  <c:v>49214</c:v>
                </c:pt>
                <c:pt idx="1413">
                  <c:v>49221</c:v>
                </c:pt>
                <c:pt idx="1414">
                  <c:v>49228</c:v>
                </c:pt>
                <c:pt idx="1415">
                  <c:v>49235</c:v>
                </c:pt>
                <c:pt idx="1416">
                  <c:v>49242</c:v>
                </c:pt>
                <c:pt idx="1417">
                  <c:v>49249</c:v>
                </c:pt>
                <c:pt idx="1418">
                  <c:v>49256</c:v>
                </c:pt>
                <c:pt idx="1419">
                  <c:v>49263</c:v>
                </c:pt>
                <c:pt idx="1420">
                  <c:v>49270</c:v>
                </c:pt>
                <c:pt idx="1421">
                  <c:v>49277</c:v>
                </c:pt>
                <c:pt idx="1422">
                  <c:v>49284</c:v>
                </c:pt>
                <c:pt idx="1423">
                  <c:v>49291</c:v>
                </c:pt>
                <c:pt idx="1424">
                  <c:v>49298</c:v>
                </c:pt>
                <c:pt idx="1425">
                  <c:v>49305</c:v>
                </c:pt>
                <c:pt idx="1426">
                  <c:v>49312</c:v>
                </c:pt>
                <c:pt idx="1427">
                  <c:v>49319</c:v>
                </c:pt>
                <c:pt idx="1428">
                  <c:v>49326</c:v>
                </c:pt>
                <c:pt idx="1429">
                  <c:v>49333</c:v>
                </c:pt>
                <c:pt idx="1430">
                  <c:v>49340</c:v>
                </c:pt>
                <c:pt idx="1431">
                  <c:v>49347</c:v>
                </c:pt>
                <c:pt idx="1432">
                  <c:v>49354</c:v>
                </c:pt>
                <c:pt idx="1433">
                  <c:v>49361</c:v>
                </c:pt>
                <c:pt idx="1434">
                  <c:v>49368</c:v>
                </c:pt>
                <c:pt idx="1435">
                  <c:v>49375</c:v>
                </c:pt>
                <c:pt idx="1436">
                  <c:v>49382</c:v>
                </c:pt>
                <c:pt idx="1437">
                  <c:v>49389</c:v>
                </c:pt>
                <c:pt idx="1438">
                  <c:v>49396</c:v>
                </c:pt>
                <c:pt idx="1439">
                  <c:v>49403</c:v>
                </c:pt>
                <c:pt idx="1440">
                  <c:v>49410</c:v>
                </c:pt>
                <c:pt idx="1441">
                  <c:v>49417</c:v>
                </c:pt>
                <c:pt idx="1442">
                  <c:v>49424</c:v>
                </c:pt>
                <c:pt idx="1443">
                  <c:v>49431</c:v>
                </c:pt>
                <c:pt idx="1444">
                  <c:v>49438</c:v>
                </c:pt>
                <c:pt idx="1445">
                  <c:v>49445</c:v>
                </c:pt>
                <c:pt idx="1446">
                  <c:v>49452</c:v>
                </c:pt>
                <c:pt idx="1447">
                  <c:v>49459</c:v>
                </c:pt>
                <c:pt idx="1448">
                  <c:v>49466</c:v>
                </c:pt>
                <c:pt idx="1449">
                  <c:v>49473</c:v>
                </c:pt>
                <c:pt idx="1450">
                  <c:v>49480</c:v>
                </c:pt>
                <c:pt idx="1451">
                  <c:v>49487</c:v>
                </c:pt>
                <c:pt idx="1452">
                  <c:v>49494</c:v>
                </c:pt>
                <c:pt idx="1453">
                  <c:v>49501</c:v>
                </c:pt>
                <c:pt idx="1454">
                  <c:v>49508</c:v>
                </c:pt>
                <c:pt idx="1455">
                  <c:v>49515</c:v>
                </c:pt>
                <c:pt idx="1456">
                  <c:v>49522</c:v>
                </c:pt>
                <c:pt idx="1457">
                  <c:v>49529</c:v>
                </c:pt>
                <c:pt idx="1458">
                  <c:v>49536</c:v>
                </c:pt>
                <c:pt idx="1459">
                  <c:v>49543</c:v>
                </c:pt>
                <c:pt idx="1460">
                  <c:v>49550</c:v>
                </c:pt>
                <c:pt idx="1461">
                  <c:v>49557</c:v>
                </c:pt>
                <c:pt idx="1462">
                  <c:v>49564</c:v>
                </c:pt>
                <c:pt idx="1463">
                  <c:v>49571</c:v>
                </c:pt>
                <c:pt idx="1464">
                  <c:v>49578</c:v>
                </c:pt>
                <c:pt idx="1465">
                  <c:v>49585</c:v>
                </c:pt>
                <c:pt idx="1466">
                  <c:v>49592</c:v>
                </c:pt>
                <c:pt idx="1467">
                  <c:v>49599</c:v>
                </c:pt>
                <c:pt idx="1468">
                  <c:v>49606</c:v>
                </c:pt>
                <c:pt idx="1469">
                  <c:v>49613</c:v>
                </c:pt>
                <c:pt idx="1470">
                  <c:v>49620</c:v>
                </c:pt>
                <c:pt idx="1471">
                  <c:v>49627</c:v>
                </c:pt>
                <c:pt idx="1472">
                  <c:v>49634</c:v>
                </c:pt>
                <c:pt idx="1473">
                  <c:v>49641</c:v>
                </c:pt>
                <c:pt idx="1474">
                  <c:v>49648</c:v>
                </c:pt>
                <c:pt idx="1475">
                  <c:v>49655</c:v>
                </c:pt>
                <c:pt idx="1476">
                  <c:v>49662</c:v>
                </c:pt>
                <c:pt idx="1477">
                  <c:v>49670</c:v>
                </c:pt>
                <c:pt idx="1478">
                  <c:v>49677</c:v>
                </c:pt>
                <c:pt idx="1479">
                  <c:v>49684</c:v>
                </c:pt>
                <c:pt idx="1480">
                  <c:v>49691</c:v>
                </c:pt>
                <c:pt idx="1481">
                  <c:v>49698</c:v>
                </c:pt>
                <c:pt idx="1482">
                  <c:v>49705</c:v>
                </c:pt>
                <c:pt idx="1483">
                  <c:v>49712</c:v>
                </c:pt>
                <c:pt idx="1484">
                  <c:v>49719</c:v>
                </c:pt>
                <c:pt idx="1485">
                  <c:v>49726</c:v>
                </c:pt>
                <c:pt idx="1486">
                  <c:v>49733</c:v>
                </c:pt>
                <c:pt idx="1487">
                  <c:v>49740</c:v>
                </c:pt>
                <c:pt idx="1488">
                  <c:v>49747</c:v>
                </c:pt>
                <c:pt idx="1489">
                  <c:v>49754</c:v>
                </c:pt>
                <c:pt idx="1490">
                  <c:v>49761</c:v>
                </c:pt>
                <c:pt idx="1491">
                  <c:v>49768</c:v>
                </c:pt>
                <c:pt idx="1492">
                  <c:v>49775</c:v>
                </c:pt>
                <c:pt idx="1493">
                  <c:v>49782</c:v>
                </c:pt>
                <c:pt idx="1494">
                  <c:v>49789</c:v>
                </c:pt>
                <c:pt idx="1495">
                  <c:v>49796</c:v>
                </c:pt>
                <c:pt idx="1496">
                  <c:v>49803</c:v>
                </c:pt>
                <c:pt idx="1497">
                  <c:v>49810</c:v>
                </c:pt>
                <c:pt idx="1498">
                  <c:v>49817</c:v>
                </c:pt>
                <c:pt idx="1499">
                  <c:v>49824</c:v>
                </c:pt>
                <c:pt idx="1500">
                  <c:v>49831</c:v>
                </c:pt>
                <c:pt idx="1501">
                  <c:v>49838</c:v>
                </c:pt>
                <c:pt idx="1502">
                  <c:v>49845</c:v>
                </c:pt>
                <c:pt idx="1503">
                  <c:v>49852</c:v>
                </c:pt>
                <c:pt idx="1504">
                  <c:v>49859</c:v>
                </c:pt>
                <c:pt idx="1505">
                  <c:v>49866</c:v>
                </c:pt>
                <c:pt idx="1506">
                  <c:v>49873</c:v>
                </c:pt>
                <c:pt idx="1507">
                  <c:v>49880</c:v>
                </c:pt>
                <c:pt idx="1508">
                  <c:v>49887</c:v>
                </c:pt>
                <c:pt idx="1509">
                  <c:v>49894</c:v>
                </c:pt>
                <c:pt idx="1510">
                  <c:v>49901</c:v>
                </c:pt>
                <c:pt idx="1511">
                  <c:v>49908</c:v>
                </c:pt>
                <c:pt idx="1512">
                  <c:v>49915</c:v>
                </c:pt>
                <c:pt idx="1513">
                  <c:v>49922</c:v>
                </c:pt>
                <c:pt idx="1514">
                  <c:v>49929</c:v>
                </c:pt>
                <c:pt idx="1515">
                  <c:v>49936</c:v>
                </c:pt>
                <c:pt idx="1516">
                  <c:v>49943</c:v>
                </c:pt>
                <c:pt idx="1517">
                  <c:v>49950</c:v>
                </c:pt>
                <c:pt idx="1518">
                  <c:v>49957</c:v>
                </c:pt>
                <c:pt idx="1519">
                  <c:v>49964</c:v>
                </c:pt>
                <c:pt idx="1520">
                  <c:v>49971</c:v>
                </c:pt>
                <c:pt idx="1521">
                  <c:v>49978</c:v>
                </c:pt>
                <c:pt idx="1522">
                  <c:v>49985</c:v>
                </c:pt>
                <c:pt idx="1523">
                  <c:v>49992</c:v>
                </c:pt>
                <c:pt idx="1524">
                  <c:v>49999</c:v>
                </c:pt>
                <c:pt idx="1525">
                  <c:v>50006</c:v>
                </c:pt>
                <c:pt idx="1526">
                  <c:v>50013</c:v>
                </c:pt>
                <c:pt idx="1527">
                  <c:v>50020</c:v>
                </c:pt>
                <c:pt idx="1528">
                  <c:v>50027</c:v>
                </c:pt>
                <c:pt idx="1529">
                  <c:v>50038</c:v>
                </c:pt>
                <c:pt idx="1530">
                  <c:v>50045</c:v>
                </c:pt>
                <c:pt idx="1531">
                  <c:v>50052</c:v>
                </c:pt>
                <c:pt idx="1532">
                  <c:v>50059</c:v>
                </c:pt>
                <c:pt idx="1533">
                  <c:v>50066</c:v>
                </c:pt>
                <c:pt idx="1534">
                  <c:v>50073</c:v>
                </c:pt>
                <c:pt idx="1535">
                  <c:v>50080</c:v>
                </c:pt>
                <c:pt idx="1536">
                  <c:v>50087</c:v>
                </c:pt>
                <c:pt idx="1537">
                  <c:v>50094</c:v>
                </c:pt>
                <c:pt idx="1538">
                  <c:v>50101</c:v>
                </c:pt>
                <c:pt idx="1539">
                  <c:v>50108</c:v>
                </c:pt>
                <c:pt idx="1540">
                  <c:v>50115</c:v>
                </c:pt>
                <c:pt idx="1541">
                  <c:v>50122</c:v>
                </c:pt>
                <c:pt idx="1542">
                  <c:v>50129</c:v>
                </c:pt>
                <c:pt idx="1543">
                  <c:v>50137</c:v>
                </c:pt>
                <c:pt idx="1544">
                  <c:v>50144</c:v>
                </c:pt>
                <c:pt idx="1545">
                  <c:v>50151</c:v>
                </c:pt>
                <c:pt idx="1546">
                  <c:v>50158</c:v>
                </c:pt>
                <c:pt idx="1547">
                  <c:v>50165</c:v>
                </c:pt>
                <c:pt idx="1548">
                  <c:v>50172</c:v>
                </c:pt>
                <c:pt idx="1549">
                  <c:v>50179</c:v>
                </c:pt>
                <c:pt idx="1550">
                  <c:v>50186</c:v>
                </c:pt>
                <c:pt idx="1551">
                  <c:v>50193</c:v>
                </c:pt>
                <c:pt idx="1552">
                  <c:v>50200</c:v>
                </c:pt>
                <c:pt idx="1553">
                  <c:v>50207</c:v>
                </c:pt>
                <c:pt idx="1554">
                  <c:v>50214</c:v>
                </c:pt>
                <c:pt idx="1555">
                  <c:v>50221</c:v>
                </c:pt>
                <c:pt idx="1556">
                  <c:v>50228</c:v>
                </c:pt>
                <c:pt idx="1557">
                  <c:v>50235</c:v>
                </c:pt>
                <c:pt idx="1558">
                  <c:v>50242</c:v>
                </c:pt>
                <c:pt idx="1559">
                  <c:v>50249</c:v>
                </c:pt>
                <c:pt idx="1560">
                  <c:v>50256</c:v>
                </c:pt>
                <c:pt idx="1561">
                  <c:v>50263</c:v>
                </c:pt>
                <c:pt idx="1562">
                  <c:v>50270</c:v>
                </c:pt>
                <c:pt idx="1563">
                  <c:v>50277</c:v>
                </c:pt>
                <c:pt idx="1564">
                  <c:v>50284</c:v>
                </c:pt>
                <c:pt idx="1565">
                  <c:v>50291</c:v>
                </c:pt>
                <c:pt idx="1566">
                  <c:v>50298</c:v>
                </c:pt>
                <c:pt idx="1567">
                  <c:v>50305</c:v>
                </c:pt>
                <c:pt idx="1568">
                  <c:v>50312</c:v>
                </c:pt>
                <c:pt idx="1569">
                  <c:v>50319</c:v>
                </c:pt>
                <c:pt idx="1570">
                  <c:v>50326</c:v>
                </c:pt>
                <c:pt idx="1571">
                  <c:v>50333</c:v>
                </c:pt>
                <c:pt idx="1572">
                  <c:v>50340</c:v>
                </c:pt>
                <c:pt idx="1573">
                  <c:v>50347</c:v>
                </c:pt>
                <c:pt idx="1574">
                  <c:v>50354</c:v>
                </c:pt>
                <c:pt idx="1575">
                  <c:v>50361</c:v>
                </c:pt>
                <c:pt idx="1576">
                  <c:v>50368</c:v>
                </c:pt>
                <c:pt idx="1577">
                  <c:v>50375</c:v>
                </c:pt>
                <c:pt idx="1578">
                  <c:v>50382</c:v>
                </c:pt>
                <c:pt idx="1579">
                  <c:v>50389</c:v>
                </c:pt>
                <c:pt idx="1580">
                  <c:v>50396</c:v>
                </c:pt>
                <c:pt idx="1581">
                  <c:v>50403</c:v>
                </c:pt>
                <c:pt idx="1582">
                  <c:v>50410</c:v>
                </c:pt>
                <c:pt idx="1583">
                  <c:v>50417</c:v>
                </c:pt>
                <c:pt idx="1584">
                  <c:v>50424</c:v>
                </c:pt>
                <c:pt idx="1585">
                  <c:v>50431</c:v>
                </c:pt>
                <c:pt idx="1586">
                  <c:v>50438</c:v>
                </c:pt>
                <c:pt idx="1587">
                  <c:v>50445</c:v>
                </c:pt>
                <c:pt idx="1588">
                  <c:v>50452</c:v>
                </c:pt>
                <c:pt idx="1589">
                  <c:v>50459</c:v>
                </c:pt>
                <c:pt idx="1590">
                  <c:v>50466</c:v>
                </c:pt>
                <c:pt idx="1591">
                  <c:v>50473</c:v>
                </c:pt>
                <c:pt idx="1592">
                  <c:v>50480</c:v>
                </c:pt>
                <c:pt idx="1593">
                  <c:v>50487</c:v>
                </c:pt>
                <c:pt idx="1594">
                  <c:v>50494</c:v>
                </c:pt>
                <c:pt idx="1595">
                  <c:v>50501</c:v>
                </c:pt>
                <c:pt idx="1596">
                  <c:v>50508</c:v>
                </c:pt>
                <c:pt idx="1597">
                  <c:v>50515</c:v>
                </c:pt>
                <c:pt idx="1598">
                  <c:v>50522</c:v>
                </c:pt>
                <c:pt idx="1599">
                  <c:v>50529</c:v>
                </c:pt>
                <c:pt idx="1600">
                  <c:v>50536</c:v>
                </c:pt>
                <c:pt idx="1601">
                  <c:v>50543</c:v>
                </c:pt>
                <c:pt idx="1602">
                  <c:v>50550</c:v>
                </c:pt>
                <c:pt idx="1603">
                  <c:v>50557</c:v>
                </c:pt>
                <c:pt idx="1604">
                  <c:v>50564</c:v>
                </c:pt>
                <c:pt idx="1605">
                  <c:v>50571</c:v>
                </c:pt>
                <c:pt idx="1606">
                  <c:v>50578</c:v>
                </c:pt>
                <c:pt idx="1607">
                  <c:v>50585</c:v>
                </c:pt>
                <c:pt idx="1608">
                  <c:v>50592</c:v>
                </c:pt>
                <c:pt idx="1609">
                  <c:v>50599</c:v>
                </c:pt>
                <c:pt idx="1610">
                  <c:v>50606</c:v>
                </c:pt>
                <c:pt idx="1611">
                  <c:v>50613</c:v>
                </c:pt>
                <c:pt idx="1612">
                  <c:v>50620</c:v>
                </c:pt>
                <c:pt idx="1613">
                  <c:v>50627</c:v>
                </c:pt>
                <c:pt idx="1614">
                  <c:v>50634</c:v>
                </c:pt>
                <c:pt idx="1615">
                  <c:v>50641</c:v>
                </c:pt>
                <c:pt idx="1616">
                  <c:v>50648</c:v>
                </c:pt>
                <c:pt idx="1617">
                  <c:v>50655</c:v>
                </c:pt>
                <c:pt idx="1618">
                  <c:v>50662</c:v>
                </c:pt>
                <c:pt idx="1619">
                  <c:v>50669</c:v>
                </c:pt>
                <c:pt idx="1620">
                  <c:v>50676</c:v>
                </c:pt>
                <c:pt idx="1621">
                  <c:v>50683</c:v>
                </c:pt>
                <c:pt idx="1622">
                  <c:v>50690</c:v>
                </c:pt>
                <c:pt idx="1623">
                  <c:v>50697</c:v>
                </c:pt>
                <c:pt idx="1624">
                  <c:v>50704</c:v>
                </c:pt>
                <c:pt idx="1625">
                  <c:v>50711</c:v>
                </c:pt>
                <c:pt idx="1626">
                  <c:v>50718</c:v>
                </c:pt>
                <c:pt idx="1627">
                  <c:v>50725</c:v>
                </c:pt>
                <c:pt idx="1628">
                  <c:v>50732</c:v>
                </c:pt>
                <c:pt idx="1629">
                  <c:v>50739</c:v>
                </c:pt>
                <c:pt idx="1630">
                  <c:v>50746</c:v>
                </c:pt>
                <c:pt idx="1631">
                  <c:v>50753</c:v>
                </c:pt>
                <c:pt idx="1632">
                  <c:v>50760</c:v>
                </c:pt>
                <c:pt idx="1633">
                  <c:v>50768</c:v>
                </c:pt>
                <c:pt idx="1634">
                  <c:v>50775</c:v>
                </c:pt>
                <c:pt idx="1635">
                  <c:v>50782</c:v>
                </c:pt>
                <c:pt idx="1636">
                  <c:v>50789</c:v>
                </c:pt>
                <c:pt idx="1637">
                  <c:v>50796</c:v>
                </c:pt>
                <c:pt idx="1638">
                  <c:v>50803</c:v>
                </c:pt>
                <c:pt idx="1639">
                  <c:v>50810</c:v>
                </c:pt>
                <c:pt idx="1640">
                  <c:v>50817</c:v>
                </c:pt>
                <c:pt idx="1641">
                  <c:v>50824</c:v>
                </c:pt>
                <c:pt idx="1642">
                  <c:v>50831</c:v>
                </c:pt>
                <c:pt idx="1643">
                  <c:v>50838</c:v>
                </c:pt>
                <c:pt idx="1644">
                  <c:v>50845</c:v>
                </c:pt>
                <c:pt idx="1645">
                  <c:v>50852</c:v>
                </c:pt>
                <c:pt idx="1646">
                  <c:v>50859</c:v>
                </c:pt>
                <c:pt idx="1647">
                  <c:v>50866</c:v>
                </c:pt>
                <c:pt idx="1648">
                  <c:v>50873</c:v>
                </c:pt>
                <c:pt idx="1649">
                  <c:v>50880</c:v>
                </c:pt>
                <c:pt idx="1650">
                  <c:v>50887</c:v>
                </c:pt>
                <c:pt idx="1651">
                  <c:v>50894</c:v>
                </c:pt>
                <c:pt idx="1652">
                  <c:v>50901</c:v>
                </c:pt>
                <c:pt idx="1653">
                  <c:v>50908</c:v>
                </c:pt>
                <c:pt idx="1654">
                  <c:v>50915</c:v>
                </c:pt>
                <c:pt idx="1655">
                  <c:v>50922</c:v>
                </c:pt>
                <c:pt idx="1656">
                  <c:v>50929</c:v>
                </c:pt>
                <c:pt idx="1657">
                  <c:v>50936</c:v>
                </c:pt>
                <c:pt idx="1658">
                  <c:v>50943</c:v>
                </c:pt>
                <c:pt idx="1659">
                  <c:v>50950</c:v>
                </c:pt>
                <c:pt idx="1660">
                  <c:v>50957</c:v>
                </c:pt>
                <c:pt idx="1661">
                  <c:v>50964</c:v>
                </c:pt>
                <c:pt idx="1662">
                  <c:v>50971</c:v>
                </c:pt>
                <c:pt idx="1663">
                  <c:v>50978</c:v>
                </c:pt>
                <c:pt idx="1664">
                  <c:v>50985</c:v>
                </c:pt>
                <c:pt idx="1665">
                  <c:v>50992</c:v>
                </c:pt>
                <c:pt idx="1666">
                  <c:v>50999</c:v>
                </c:pt>
                <c:pt idx="1667">
                  <c:v>51006</c:v>
                </c:pt>
                <c:pt idx="1668">
                  <c:v>51013</c:v>
                </c:pt>
                <c:pt idx="1669">
                  <c:v>51020</c:v>
                </c:pt>
                <c:pt idx="1670">
                  <c:v>51027</c:v>
                </c:pt>
                <c:pt idx="1671">
                  <c:v>51034</c:v>
                </c:pt>
                <c:pt idx="1672">
                  <c:v>51041</c:v>
                </c:pt>
                <c:pt idx="1673">
                  <c:v>51048</c:v>
                </c:pt>
                <c:pt idx="1674">
                  <c:v>51055</c:v>
                </c:pt>
                <c:pt idx="1675">
                  <c:v>51062</c:v>
                </c:pt>
                <c:pt idx="1676">
                  <c:v>51069</c:v>
                </c:pt>
                <c:pt idx="1677">
                  <c:v>51076</c:v>
                </c:pt>
                <c:pt idx="1678">
                  <c:v>51083</c:v>
                </c:pt>
                <c:pt idx="1679">
                  <c:v>51090</c:v>
                </c:pt>
                <c:pt idx="1680">
                  <c:v>51097</c:v>
                </c:pt>
                <c:pt idx="1681">
                  <c:v>51104</c:v>
                </c:pt>
                <c:pt idx="1682">
                  <c:v>51111</c:v>
                </c:pt>
                <c:pt idx="1683">
                  <c:v>51118</c:v>
                </c:pt>
                <c:pt idx="1684">
                  <c:v>51125</c:v>
                </c:pt>
                <c:pt idx="1685">
                  <c:v>51132</c:v>
                </c:pt>
                <c:pt idx="1686">
                  <c:v>51139</c:v>
                </c:pt>
                <c:pt idx="1687">
                  <c:v>51146</c:v>
                </c:pt>
                <c:pt idx="1688">
                  <c:v>51153</c:v>
                </c:pt>
                <c:pt idx="1689">
                  <c:v>51160</c:v>
                </c:pt>
                <c:pt idx="1690">
                  <c:v>51167</c:v>
                </c:pt>
                <c:pt idx="1691">
                  <c:v>51174</c:v>
                </c:pt>
                <c:pt idx="1692">
                  <c:v>51181</c:v>
                </c:pt>
                <c:pt idx="1693">
                  <c:v>51188</c:v>
                </c:pt>
                <c:pt idx="1694">
                  <c:v>51195</c:v>
                </c:pt>
                <c:pt idx="1695">
                  <c:v>51202</c:v>
                </c:pt>
                <c:pt idx="1696">
                  <c:v>51209</c:v>
                </c:pt>
                <c:pt idx="1697">
                  <c:v>51216</c:v>
                </c:pt>
                <c:pt idx="1698">
                  <c:v>51223</c:v>
                </c:pt>
                <c:pt idx="1699">
                  <c:v>51230</c:v>
                </c:pt>
                <c:pt idx="1700">
                  <c:v>51237</c:v>
                </c:pt>
                <c:pt idx="1701">
                  <c:v>51244</c:v>
                </c:pt>
                <c:pt idx="1702">
                  <c:v>51251</c:v>
                </c:pt>
                <c:pt idx="1703">
                  <c:v>51258</c:v>
                </c:pt>
                <c:pt idx="1704">
                  <c:v>51265</c:v>
                </c:pt>
                <c:pt idx="1705">
                  <c:v>51272</c:v>
                </c:pt>
                <c:pt idx="1706">
                  <c:v>51279</c:v>
                </c:pt>
                <c:pt idx="1707">
                  <c:v>51286</c:v>
                </c:pt>
                <c:pt idx="1708">
                  <c:v>51293</c:v>
                </c:pt>
                <c:pt idx="1709">
                  <c:v>51300</c:v>
                </c:pt>
                <c:pt idx="1710">
                  <c:v>51307</c:v>
                </c:pt>
                <c:pt idx="1711">
                  <c:v>51314</c:v>
                </c:pt>
                <c:pt idx="1712">
                  <c:v>51321</c:v>
                </c:pt>
                <c:pt idx="1713">
                  <c:v>51328</c:v>
                </c:pt>
                <c:pt idx="1714">
                  <c:v>51335</c:v>
                </c:pt>
                <c:pt idx="1715">
                  <c:v>51342</c:v>
                </c:pt>
                <c:pt idx="1716">
                  <c:v>51349</c:v>
                </c:pt>
                <c:pt idx="1717">
                  <c:v>51356</c:v>
                </c:pt>
                <c:pt idx="1718">
                  <c:v>51363</c:v>
                </c:pt>
                <c:pt idx="1719">
                  <c:v>51370</c:v>
                </c:pt>
                <c:pt idx="1720">
                  <c:v>51377</c:v>
                </c:pt>
                <c:pt idx="1721">
                  <c:v>51384</c:v>
                </c:pt>
                <c:pt idx="1722">
                  <c:v>51391</c:v>
                </c:pt>
                <c:pt idx="1723">
                  <c:v>51398</c:v>
                </c:pt>
                <c:pt idx="1724">
                  <c:v>51405</c:v>
                </c:pt>
                <c:pt idx="1725">
                  <c:v>51412</c:v>
                </c:pt>
                <c:pt idx="1726">
                  <c:v>51419</c:v>
                </c:pt>
                <c:pt idx="1727">
                  <c:v>51426</c:v>
                </c:pt>
                <c:pt idx="1728">
                  <c:v>51433</c:v>
                </c:pt>
                <c:pt idx="1729">
                  <c:v>51440</c:v>
                </c:pt>
                <c:pt idx="1730">
                  <c:v>51447</c:v>
                </c:pt>
                <c:pt idx="1731">
                  <c:v>51454</c:v>
                </c:pt>
                <c:pt idx="1732">
                  <c:v>51461</c:v>
                </c:pt>
                <c:pt idx="1733">
                  <c:v>51468</c:v>
                </c:pt>
                <c:pt idx="1734">
                  <c:v>51475</c:v>
                </c:pt>
                <c:pt idx="1735">
                  <c:v>51482</c:v>
                </c:pt>
                <c:pt idx="1736">
                  <c:v>51489</c:v>
                </c:pt>
                <c:pt idx="1737">
                  <c:v>51497</c:v>
                </c:pt>
                <c:pt idx="1738">
                  <c:v>51504</c:v>
                </c:pt>
                <c:pt idx="1739">
                  <c:v>51511</c:v>
                </c:pt>
                <c:pt idx="1740">
                  <c:v>51518</c:v>
                </c:pt>
                <c:pt idx="1741">
                  <c:v>51525</c:v>
                </c:pt>
                <c:pt idx="1742">
                  <c:v>51532</c:v>
                </c:pt>
                <c:pt idx="1743">
                  <c:v>51539</c:v>
                </c:pt>
                <c:pt idx="1744">
                  <c:v>51546</c:v>
                </c:pt>
                <c:pt idx="1745">
                  <c:v>51553</c:v>
                </c:pt>
                <c:pt idx="1746">
                  <c:v>51560</c:v>
                </c:pt>
                <c:pt idx="1747">
                  <c:v>51567</c:v>
                </c:pt>
                <c:pt idx="1748">
                  <c:v>51574</c:v>
                </c:pt>
                <c:pt idx="1749">
                  <c:v>51581</c:v>
                </c:pt>
                <c:pt idx="1750">
                  <c:v>51588</c:v>
                </c:pt>
                <c:pt idx="1751">
                  <c:v>51595</c:v>
                </c:pt>
                <c:pt idx="1752">
                  <c:v>51602</c:v>
                </c:pt>
                <c:pt idx="1753">
                  <c:v>51609</c:v>
                </c:pt>
                <c:pt idx="1754">
                  <c:v>51616</c:v>
                </c:pt>
                <c:pt idx="1755">
                  <c:v>51623</c:v>
                </c:pt>
                <c:pt idx="1756">
                  <c:v>51630</c:v>
                </c:pt>
                <c:pt idx="1757">
                  <c:v>51637</c:v>
                </c:pt>
                <c:pt idx="1758">
                  <c:v>51644</c:v>
                </c:pt>
                <c:pt idx="1759">
                  <c:v>51651</c:v>
                </c:pt>
                <c:pt idx="1760">
                  <c:v>51658</c:v>
                </c:pt>
                <c:pt idx="1761">
                  <c:v>51665</c:v>
                </c:pt>
                <c:pt idx="1762">
                  <c:v>51672</c:v>
                </c:pt>
                <c:pt idx="1763">
                  <c:v>51679</c:v>
                </c:pt>
                <c:pt idx="1764">
                  <c:v>51686</c:v>
                </c:pt>
                <c:pt idx="1765">
                  <c:v>51693</c:v>
                </c:pt>
                <c:pt idx="1766">
                  <c:v>51700</c:v>
                </c:pt>
                <c:pt idx="1767">
                  <c:v>51707</c:v>
                </c:pt>
                <c:pt idx="1768">
                  <c:v>51714</c:v>
                </c:pt>
                <c:pt idx="1769">
                  <c:v>51721</c:v>
                </c:pt>
                <c:pt idx="1770">
                  <c:v>51728</c:v>
                </c:pt>
                <c:pt idx="1771">
                  <c:v>51735</c:v>
                </c:pt>
                <c:pt idx="1772">
                  <c:v>51742</c:v>
                </c:pt>
                <c:pt idx="1773">
                  <c:v>51749</c:v>
                </c:pt>
                <c:pt idx="1774">
                  <c:v>51756</c:v>
                </c:pt>
                <c:pt idx="1775">
                  <c:v>51763</c:v>
                </c:pt>
                <c:pt idx="1776">
                  <c:v>51770</c:v>
                </c:pt>
                <c:pt idx="1777">
                  <c:v>51777</c:v>
                </c:pt>
                <c:pt idx="1778">
                  <c:v>51784</c:v>
                </c:pt>
                <c:pt idx="1779">
                  <c:v>51791</c:v>
                </c:pt>
                <c:pt idx="1780">
                  <c:v>51798</c:v>
                </c:pt>
                <c:pt idx="1781">
                  <c:v>51805</c:v>
                </c:pt>
                <c:pt idx="1782">
                  <c:v>51812</c:v>
                </c:pt>
                <c:pt idx="1783">
                  <c:v>51819</c:v>
                </c:pt>
                <c:pt idx="1784">
                  <c:v>51826</c:v>
                </c:pt>
                <c:pt idx="1785">
                  <c:v>51833</c:v>
                </c:pt>
                <c:pt idx="1786">
                  <c:v>51840</c:v>
                </c:pt>
                <c:pt idx="1787">
                  <c:v>51847</c:v>
                </c:pt>
                <c:pt idx="1788">
                  <c:v>51854</c:v>
                </c:pt>
                <c:pt idx="1789">
                  <c:v>51862</c:v>
                </c:pt>
                <c:pt idx="1790">
                  <c:v>51869</c:v>
                </c:pt>
                <c:pt idx="1791">
                  <c:v>51876</c:v>
                </c:pt>
                <c:pt idx="1792">
                  <c:v>51883</c:v>
                </c:pt>
                <c:pt idx="1793">
                  <c:v>51890</c:v>
                </c:pt>
                <c:pt idx="1794">
                  <c:v>51897</c:v>
                </c:pt>
                <c:pt idx="1795">
                  <c:v>51904</c:v>
                </c:pt>
                <c:pt idx="1796">
                  <c:v>51911</c:v>
                </c:pt>
                <c:pt idx="1797">
                  <c:v>51918</c:v>
                </c:pt>
                <c:pt idx="1798">
                  <c:v>51925</c:v>
                </c:pt>
                <c:pt idx="1799">
                  <c:v>51932</c:v>
                </c:pt>
                <c:pt idx="1800">
                  <c:v>51939</c:v>
                </c:pt>
                <c:pt idx="1801">
                  <c:v>51946</c:v>
                </c:pt>
                <c:pt idx="1802">
                  <c:v>51953</c:v>
                </c:pt>
                <c:pt idx="1803">
                  <c:v>51964</c:v>
                </c:pt>
                <c:pt idx="1804">
                  <c:v>51971</c:v>
                </c:pt>
                <c:pt idx="1805">
                  <c:v>51978</c:v>
                </c:pt>
                <c:pt idx="1806">
                  <c:v>51985</c:v>
                </c:pt>
                <c:pt idx="1807">
                  <c:v>51992</c:v>
                </c:pt>
                <c:pt idx="1808">
                  <c:v>51999</c:v>
                </c:pt>
                <c:pt idx="1809">
                  <c:v>52006</c:v>
                </c:pt>
                <c:pt idx="1810">
                  <c:v>52013</c:v>
                </c:pt>
                <c:pt idx="1811">
                  <c:v>52020</c:v>
                </c:pt>
                <c:pt idx="1812">
                  <c:v>52027</c:v>
                </c:pt>
                <c:pt idx="1813">
                  <c:v>52034</c:v>
                </c:pt>
                <c:pt idx="1814">
                  <c:v>52041</c:v>
                </c:pt>
                <c:pt idx="1815">
                  <c:v>52048</c:v>
                </c:pt>
                <c:pt idx="1816">
                  <c:v>52055</c:v>
                </c:pt>
                <c:pt idx="1817">
                  <c:v>52062</c:v>
                </c:pt>
                <c:pt idx="1818">
                  <c:v>52069</c:v>
                </c:pt>
                <c:pt idx="1819">
                  <c:v>52076</c:v>
                </c:pt>
                <c:pt idx="1820">
                  <c:v>52083</c:v>
                </c:pt>
                <c:pt idx="1821">
                  <c:v>52090</c:v>
                </c:pt>
                <c:pt idx="1822">
                  <c:v>52097</c:v>
                </c:pt>
                <c:pt idx="1823">
                  <c:v>52104</c:v>
                </c:pt>
                <c:pt idx="1824">
                  <c:v>52111</c:v>
                </c:pt>
                <c:pt idx="1825">
                  <c:v>52118</c:v>
                </c:pt>
                <c:pt idx="1826">
                  <c:v>52125</c:v>
                </c:pt>
                <c:pt idx="1827">
                  <c:v>52132</c:v>
                </c:pt>
                <c:pt idx="1828">
                  <c:v>52139</c:v>
                </c:pt>
                <c:pt idx="1829">
                  <c:v>52146</c:v>
                </c:pt>
                <c:pt idx="1830">
                  <c:v>52153</c:v>
                </c:pt>
                <c:pt idx="1831">
                  <c:v>52160</c:v>
                </c:pt>
                <c:pt idx="1832">
                  <c:v>52167</c:v>
                </c:pt>
                <c:pt idx="1833">
                  <c:v>52174</c:v>
                </c:pt>
                <c:pt idx="1834">
                  <c:v>52181</c:v>
                </c:pt>
                <c:pt idx="1835">
                  <c:v>52188</c:v>
                </c:pt>
                <c:pt idx="1836">
                  <c:v>52195</c:v>
                </c:pt>
                <c:pt idx="1837">
                  <c:v>52202</c:v>
                </c:pt>
                <c:pt idx="1838">
                  <c:v>52209</c:v>
                </c:pt>
                <c:pt idx="1839">
                  <c:v>52216</c:v>
                </c:pt>
                <c:pt idx="1840">
                  <c:v>52223</c:v>
                </c:pt>
                <c:pt idx="1841">
                  <c:v>52230</c:v>
                </c:pt>
                <c:pt idx="1842">
                  <c:v>52237</c:v>
                </c:pt>
                <c:pt idx="1843">
                  <c:v>52244</c:v>
                </c:pt>
                <c:pt idx="1844">
                  <c:v>52251</c:v>
                </c:pt>
                <c:pt idx="1845">
                  <c:v>52258</c:v>
                </c:pt>
                <c:pt idx="1846">
                  <c:v>52265</c:v>
                </c:pt>
                <c:pt idx="1847">
                  <c:v>52272</c:v>
                </c:pt>
                <c:pt idx="1848">
                  <c:v>52279</c:v>
                </c:pt>
                <c:pt idx="1849">
                  <c:v>52286</c:v>
                </c:pt>
                <c:pt idx="1850">
                  <c:v>52293</c:v>
                </c:pt>
                <c:pt idx="1851">
                  <c:v>52300</c:v>
                </c:pt>
                <c:pt idx="1852">
                  <c:v>52307</c:v>
                </c:pt>
                <c:pt idx="1853">
                  <c:v>52314</c:v>
                </c:pt>
                <c:pt idx="1854">
                  <c:v>52321</c:v>
                </c:pt>
                <c:pt idx="1855">
                  <c:v>52328</c:v>
                </c:pt>
                <c:pt idx="1856">
                  <c:v>52335</c:v>
                </c:pt>
                <c:pt idx="1857">
                  <c:v>52342</c:v>
                </c:pt>
                <c:pt idx="1858">
                  <c:v>52349</c:v>
                </c:pt>
                <c:pt idx="1859">
                  <c:v>52356</c:v>
                </c:pt>
                <c:pt idx="1860">
                  <c:v>52363</c:v>
                </c:pt>
                <c:pt idx="1861">
                  <c:v>52370</c:v>
                </c:pt>
                <c:pt idx="1862">
                  <c:v>52377</c:v>
                </c:pt>
                <c:pt idx="1863">
                  <c:v>52384</c:v>
                </c:pt>
                <c:pt idx="1864">
                  <c:v>52391</c:v>
                </c:pt>
                <c:pt idx="1865">
                  <c:v>52398</c:v>
                </c:pt>
                <c:pt idx="1866">
                  <c:v>52405</c:v>
                </c:pt>
                <c:pt idx="1867">
                  <c:v>52412</c:v>
                </c:pt>
                <c:pt idx="1868">
                  <c:v>52419</c:v>
                </c:pt>
                <c:pt idx="1869">
                  <c:v>52426</c:v>
                </c:pt>
                <c:pt idx="1870">
                  <c:v>52433</c:v>
                </c:pt>
                <c:pt idx="1871">
                  <c:v>52440</c:v>
                </c:pt>
                <c:pt idx="1872">
                  <c:v>52447</c:v>
                </c:pt>
                <c:pt idx="1873">
                  <c:v>52454</c:v>
                </c:pt>
                <c:pt idx="1874">
                  <c:v>52461</c:v>
                </c:pt>
                <c:pt idx="1875">
                  <c:v>52468</c:v>
                </c:pt>
                <c:pt idx="1876">
                  <c:v>52475</c:v>
                </c:pt>
                <c:pt idx="1877">
                  <c:v>52482</c:v>
                </c:pt>
                <c:pt idx="1878">
                  <c:v>52489</c:v>
                </c:pt>
                <c:pt idx="1879">
                  <c:v>52496</c:v>
                </c:pt>
                <c:pt idx="1880">
                  <c:v>52503</c:v>
                </c:pt>
                <c:pt idx="1881">
                  <c:v>52510</c:v>
                </c:pt>
                <c:pt idx="1882">
                  <c:v>52517</c:v>
                </c:pt>
                <c:pt idx="1883">
                  <c:v>52524</c:v>
                </c:pt>
                <c:pt idx="1884">
                  <c:v>52531</c:v>
                </c:pt>
                <c:pt idx="1885">
                  <c:v>52538</c:v>
                </c:pt>
                <c:pt idx="1886">
                  <c:v>52545</c:v>
                </c:pt>
                <c:pt idx="1887">
                  <c:v>52552</c:v>
                </c:pt>
                <c:pt idx="1888">
                  <c:v>52559</c:v>
                </c:pt>
                <c:pt idx="1889">
                  <c:v>52566</c:v>
                </c:pt>
                <c:pt idx="1890">
                  <c:v>52573</c:v>
                </c:pt>
                <c:pt idx="1891">
                  <c:v>52580</c:v>
                </c:pt>
                <c:pt idx="1892">
                  <c:v>52587</c:v>
                </c:pt>
                <c:pt idx="1893">
                  <c:v>52594</c:v>
                </c:pt>
                <c:pt idx="1894">
                  <c:v>52601</c:v>
                </c:pt>
                <c:pt idx="1895">
                  <c:v>52608</c:v>
                </c:pt>
                <c:pt idx="1896">
                  <c:v>52615</c:v>
                </c:pt>
                <c:pt idx="1897">
                  <c:v>52622</c:v>
                </c:pt>
                <c:pt idx="1898">
                  <c:v>52629</c:v>
                </c:pt>
                <c:pt idx="1899">
                  <c:v>52636</c:v>
                </c:pt>
                <c:pt idx="1900">
                  <c:v>52643</c:v>
                </c:pt>
                <c:pt idx="1901">
                  <c:v>52650</c:v>
                </c:pt>
                <c:pt idx="1902">
                  <c:v>52657</c:v>
                </c:pt>
                <c:pt idx="1903">
                  <c:v>52664</c:v>
                </c:pt>
                <c:pt idx="1904">
                  <c:v>52671</c:v>
                </c:pt>
                <c:pt idx="1905">
                  <c:v>52678</c:v>
                </c:pt>
                <c:pt idx="1906">
                  <c:v>52685</c:v>
                </c:pt>
                <c:pt idx="1907">
                  <c:v>52692</c:v>
                </c:pt>
                <c:pt idx="1908">
                  <c:v>52699</c:v>
                </c:pt>
                <c:pt idx="1909">
                  <c:v>52706</c:v>
                </c:pt>
                <c:pt idx="1910">
                  <c:v>52713</c:v>
                </c:pt>
                <c:pt idx="1911">
                  <c:v>52720</c:v>
                </c:pt>
                <c:pt idx="1912">
                  <c:v>52727</c:v>
                </c:pt>
                <c:pt idx="1913">
                  <c:v>52734</c:v>
                </c:pt>
                <c:pt idx="1914">
                  <c:v>52741</c:v>
                </c:pt>
                <c:pt idx="1915">
                  <c:v>52748</c:v>
                </c:pt>
                <c:pt idx="1916">
                  <c:v>52755</c:v>
                </c:pt>
                <c:pt idx="1917">
                  <c:v>52762</c:v>
                </c:pt>
                <c:pt idx="1918">
                  <c:v>52769</c:v>
                </c:pt>
                <c:pt idx="1919">
                  <c:v>52776</c:v>
                </c:pt>
                <c:pt idx="1920">
                  <c:v>52783</c:v>
                </c:pt>
                <c:pt idx="1921">
                  <c:v>52790</c:v>
                </c:pt>
                <c:pt idx="1922">
                  <c:v>52797</c:v>
                </c:pt>
                <c:pt idx="1923">
                  <c:v>52804</c:v>
                </c:pt>
                <c:pt idx="1924">
                  <c:v>52811</c:v>
                </c:pt>
                <c:pt idx="1925">
                  <c:v>52818</c:v>
                </c:pt>
                <c:pt idx="1926">
                  <c:v>52825</c:v>
                </c:pt>
                <c:pt idx="1927">
                  <c:v>52832</c:v>
                </c:pt>
                <c:pt idx="1928">
                  <c:v>52839</c:v>
                </c:pt>
                <c:pt idx="1929">
                  <c:v>52846</c:v>
                </c:pt>
                <c:pt idx="1930">
                  <c:v>52853</c:v>
                </c:pt>
                <c:pt idx="1931">
                  <c:v>52860</c:v>
                </c:pt>
                <c:pt idx="1932">
                  <c:v>52867</c:v>
                </c:pt>
                <c:pt idx="1933">
                  <c:v>52874</c:v>
                </c:pt>
                <c:pt idx="1934">
                  <c:v>52881</c:v>
                </c:pt>
                <c:pt idx="1935">
                  <c:v>52888</c:v>
                </c:pt>
                <c:pt idx="1936">
                  <c:v>52895</c:v>
                </c:pt>
                <c:pt idx="1937">
                  <c:v>52902</c:v>
                </c:pt>
                <c:pt idx="1938">
                  <c:v>52909</c:v>
                </c:pt>
                <c:pt idx="1939">
                  <c:v>52916</c:v>
                </c:pt>
                <c:pt idx="1940">
                  <c:v>52923</c:v>
                </c:pt>
                <c:pt idx="1941">
                  <c:v>52930</c:v>
                </c:pt>
                <c:pt idx="1942">
                  <c:v>52937</c:v>
                </c:pt>
                <c:pt idx="1943">
                  <c:v>52944</c:v>
                </c:pt>
                <c:pt idx="1944">
                  <c:v>52951</c:v>
                </c:pt>
                <c:pt idx="1945">
                  <c:v>52959</c:v>
                </c:pt>
                <c:pt idx="1946">
                  <c:v>52966</c:v>
                </c:pt>
                <c:pt idx="1947">
                  <c:v>52973</c:v>
                </c:pt>
                <c:pt idx="1948">
                  <c:v>52980</c:v>
                </c:pt>
                <c:pt idx="1949">
                  <c:v>52987</c:v>
                </c:pt>
                <c:pt idx="1950">
                  <c:v>52994</c:v>
                </c:pt>
                <c:pt idx="1951">
                  <c:v>53001</c:v>
                </c:pt>
                <c:pt idx="1952">
                  <c:v>53008</c:v>
                </c:pt>
                <c:pt idx="1953">
                  <c:v>53015</c:v>
                </c:pt>
                <c:pt idx="1954">
                  <c:v>53022</c:v>
                </c:pt>
                <c:pt idx="1955">
                  <c:v>53029</c:v>
                </c:pt>
                <c:pt idx="1956">
                  <c:v>53036</c:v>
                </c:pt>
                <c:pt idx="1957">
                  <c:v>53043</c:v>
                </c:pt>
                <c:pt idx="1958">
                  <c:v>53050</c:v>
                </c:pt>
                <c:pt idx="1959">
                  <c:v>53057</c:v>
                </c:pt>
                <c:pt idx="1960">
                  <c:v>53064</c:v>
                </c:pt>
                <c:pt idx="1961">
                  <c:v>53071</c:v>
                </c:pt>
                <c:pt idx="1962">
                  <c:v>53078</c:v>
                </c:pt>
                <c:pt idx="1963">
                  <c:v>53085</c:v>
                </c:pt>
                <c:pt idx="1964">
                  <c:v>53092</c:v>
                </c:pt>
                <c:pt idx="1965">
                  <c:v>53099</c:v>
                </c:pt>
                <c:pt idx="1966">
                  <c:v>53106</c:v>
                </c:pt>
                <c:pt idx="1967">
                  <c:v>53113</c:v>
                </c:pt>
                <c:pt idx="1968">
                  <c:v>53120</c:v>
                </c:pt>
                <c:pt idx="1969">
                  <c:v>53127</c:v>
                </c:pt>
                <c:pt idx="1970">
                  <c:v>53134</c:v>
                </c:pt>
                <c:pt idx="1971">
                  <c:v>53141</c:v>
                </c:pt>
                <c:pt idx="1972">
                  <c:v>53148</c:v>
                </c:pt>
                <c:pt idx="1973">
                  <c:v>53155</c:v>
                </c:pt>
                <c:pt idx="1974">
                  <c:v>53162</c:v>
                </c:pt>
                <c:pt idx="1975">
                  <c:v>53169</c:v>
                </c:pt>
                <c:pt idx="1976">
                  <c:v>53176</c:v>
                </c:pt>
                <c:pt idx="1977">
                  <c:v>53183</c:v>
                </c:pt>
                <c:pt idx="1978">
                  <c:v>53190</c:v>
                </c:pt>
                <c:pt idx="1979">
                  <c:v>53197</c:v>
                </c:pt>
                <c:pt idx="1980">
                  <c:v>53204</c:v>
                </c:pt>
                <c:pt idx="1981">
                  <c:v>53211</c:v>
                </c:pt>
                <c:pt idx="1982">
                  <c:v>53218</c:v>
                </c:pt>
                <c:pt idx="1983">
                  <c:v>53225</c:v>
                </c:pt>
                <c:pt idx="1984">
                  <c:v>53232</c:v>
                </c:pt>
                <c:pt idx="1985">
                  <c:v>53239</c:v>
                </c:pt>
                <c:pt idx="1986">
                  <c:v>53246</c:v>
                </c:pt>
                <c:pt idx="1987">
                  <c:v>53253</c:v>
                </c:pt>
                <c:pt idx="1988">
                  <c:v>53260</c:v>
                </c:pt>
                <c:pt idx="1989">
                  <c:v>53267</c:v>
                </c:pt>
                <c:pt idx="1990">
                  <c:v>53274</c:v>
                </c:pt>
                <c:pt idx="1991">
                  <c:v>53281</c:v>
                </c:pt>
                <c:pt idx="1992">
                  <c:v>53288</c:v>
                </c:pt>
                <c:pt idx="1993">
                  <c:v>53295</c:v>
                </c:pt>
                <c:pt idx="1994">
                  <c:v>53302</c:v>
                </c:pt>
                <c:pt idx="1995">
                  <c:v>53309</c:v>
                </c:pt>
                <c:pt idx="1996">
                  <c:v>53316</c:v>
                </c:pt>
                <c:pt idx="1997">
                  <c:v>53323</c:v>
                </c:pt>
                <c:pt idx="1998">
                  <c:v>53330</c:v>
                </c:pt>
                <c:pt idx="1999">
                  <c:v>53337</c:v>
                </c:pt>
                <c:pt idx="2000">
                  <c:v>53344</c:v>
                </c:pt>
                <c:pt idx="2001">
                  <c:v>53351</c:v>
                </c:pt>
                <c:pt idx="2002">
                  <c:v>53358</c:v>
                </c:pt>
                <c:pt idx="2003">
                  <c:v>53365</c:v>
                </c:pt>
                <c:pt idx="2004">
                  <c:v>53372</c:v>
                </c:pt>
                <c:pt idx="2005">
                  <c:v>53379</c:v>
                </c:pt>
                <c:pt idx="2006">
                  <c:v>53386</c:v>
                </c:pt>
                <c:pt idx="2007">
                  <c:v>53393</c:v>
                </c:pt>
                <c:pt idx="2008">
                  <c:v>53400</c:v>
                </c:pt>
                <c:pt idx="2009">
                  <c:v>53407</c:v>
                </c:pt>
                <c:pt idx="2010">
                  <c:v>53414</c:v>
                </c:pt>
                <c:pt idx="2011">
                  <c:v>53421</c:v>
                </c:pt>
                <c:pt idx="2012">
                  <c:v>53428</c:v>
                </c:pt>
                <c:pt idx="2013">
                  <c:v>53435</c:v>
                </c:pt>
                <c:pt idx="2014">
                  <c:v>53442</c:v>
                </c:pt>
                <c:pt idx="2015">
                  <c:v>53449</c:v>
                </c:pt>
                <c:pt idx="2016">
                  <c:v>53456</c:v>
                </c:pt>
                <c:pt idx="2017">
                  <c:v>53463</c:v>
                </c:pt>
                <c:pt idx="2018">
                  <c:v>53470</c:v>
                </c:pt>
                <c:pt idx="2019">
                  <c:v>53477</c:v>
                </c:pt>
                <c:pt idx="2020">
                  <c:v>53484</c:v>
                </c:pt>
                <c:pt idx="2021">
                  <c:v>53491</c:v>
                </c:pt>
                <c:pt idx="2022">
                  <c:v>53498</c:v>
                </c:pt>
                <c:pt idx="2023">
                  <c:v>53505</c:v>
                </c:pt>
                <c:pt idx="2024">
                  <c:v>53512</c:v>
                </c:pt>
                <c:pt idx="2025">
                  <c:v>53519</c:v>
                </c:pt>
                <c:pt idx="2026">
                  <c:v>53526</c:v>
                </c:pt>
                <c:pt idx="2027">
                  <c:v>53533</c:v>
                </c:pt>
                <c:pt idx="2028">
                  <c:v>53540</c:v>
                </c:pt>
                <c:pt idx="2029">
                  <c:v>53547</c:v>
                </c:pt>
                <c:pt idx="2030">
                  <c:v>53554</c:v>
                </c:pt>
                <c:pt idx="2031">
                  <c:v>53561</c:v>
                </c:pt>
                <c:pt idx="2032">
                  <c:v>53568</c:v>
                </c:pt>
                <c:pt idx="2033">
                  <c:v>53575</c:v>
                </c:pt>
                <c:pt idx="2034">
                  <c:v>53582</c:v>
                </c:pt>
                <c:pt idx="2035">
                  <c:v>53589</c:v>
                </c:pt>
                <c:pt idx="2036">
                  <c:v>53596</c:v>
                </c:pt>
                <c:pt idx="2037">
                  <c:v>53603</c:v>
                </c:pt>
                <c:pt idx="2038">
                  <c:v>53610</c:v>
                </c:pt>
                <c:pt idx="2039">
                  <c:v>53617</c:v>
                </c:pt>
                <c:pt idx="2040">
                  <c:v>53624</c:v>
                </c:pt>
                <c:pt idx="2041">
                  <c:v>53631</c:v>
                </c:pt>
                <c:pt idx="2042">
                  <c:v>53638</c:v>
                </c:pt>
                <c:pt idx="2043">
                  <c:v>53645</c:v>
                </c:pt>
                <c:pt idx="2044">
                  <c:v>53652</c:v>
                </c:pt>
                <c:pt idx="2045">
                  <c:v>53659</c:v>
                </c:pt>
                <c:pt idx="2046">
                  <c:v>53666</c:v>
                </c:pt>
                <c:pt idx="2047">
                  <c:v>53673</c:v>
                </c:pt>
                <c:pt idx="2048">
                  <c:v>53680</c:v>
                </c:pt>
                <c:pt idx="2049">
                  <c:v>53688</c:v>
                </c:pt>
                <c:pt idx="2050">
                  <c:v>53695</c:v>
                </c:pt>
                <c:pt idx="2051">
                  <c:v>53702</c:v>
                </c:pt>
                <c:pt idx="2052">
                  <c:v>53709</c:v>
                </c:pt>
                <c:pt idx="2053">
                  <c:v>53716</c:v>
                </c:pt>
                <c:pt idx="2054">
                  <c:v>53723</c:v>
                </c:pt>
                <c:pt idx="2055">
                  <c:v>53730</c:v>
                </c:pt>
                <c:pt idx="2056">
                  <c:v>53737</c:v>
                </c:pt>
                <c:pt idx="2057">
                  <c:v>53744</c:v>
                </c:pt>
                <c:pt idx="2058">
                  <c:v>53751</c:v>
                </c:pt>
                <c:pt idx="2059">
                  <c:v>53758</c:v>
                </c:pt>
                <c:pt idx="2060">
                  <c:v>53765</c:v>
                </c:pt>
                <c:pt idx="2061">
                  <c:v>53772</c:v>
                </c:pt>
                <c:pt idx="2062">
                  <c:v>53779</c:v>
                </c:pt>
                <c:pt idx="2063">
                  <c:v>53786</c:v>
                </c:pt>
                <c:pt idx="2064">
                  <c:v>53793</c:v>
                </c:pt>
                <c:pt idx="2065">
                  <c:v>53800</c:v>
                </c:pt>
                <c:pt idx="2066">
                  <c:v>53807</c:v>
                </c:pt>
                <c:pt idx="2067">
                  <c:v>53814</c:v>
                </c:pt>
                <c:pt idx="2068">
                  <c:v>53821</c:v>
                </c:pt>
                <c:pt idx="2069">
                  <c:v>53828</c:v>
                </c:pt>
                <c:pt idx="2070">
                  <c:v>53835</c:v>
                </c:pt>
                <c:pt idx="2071">
                  <c:v>53842</c:v>
                </c:pt>
                <c:pt idx="2072">
                  <c:v>53849</c:v>
                </c:pt>
                <c:pt idx="2073">
                  <c:v>53856</c:v>
                </c:pt>
                <c:pt idx="2074">
                  <c:v>53863</c:v>
                </c:pt>
                <c:pt idx="2075">
                  <c:v>53870</c:v>
                </c:pt>
                <c:pt idx="2076">
                  <c:v>53877</c:v>
                </c:pt>
                <c:pt idx="2077">
                  <c:v>53884</c:v>
                </c:pt>
                <c:pt idx="2078">
                  <c:v>53891</c:v>
                </c:pt>
                <c:pt idx="2079">
                  <c:v>53898</c:v>
                </c:pt>
                <c:pt idx="2080">
                  <c:v>53905</c:v>
                </c:pt>
                <c:pt idx="2081">
                  <c:v>53912</c:v>
                </c:pt>
                <c:pt idx="2082">
                  <c:v>53919</c:v>
                </c:pt>
                <c:pt idx="2083">
                  <c:v>53926</c:v>
                </c:pt>
                <c:pt idx="2084">
                  <c:v>53933</c:v>
                </c:pt>
                <c:pt idx="2085">
                  <c:v>53940</c:v>
                </c:pt>
                <c:pt idx="2086">
                  <c:v>53947</c:v>
                </c:pt>
                <c:pt idx="2087">
                  <c:v>53954</c:v>
                </c:pt>
                <c:pt idx="2088">
                  <c:v>53961</c:v>
                </c:pt>
                <c:pt idx="2089">
                  <c:v>53968</c:v>
                </c:pt>
                <c:pt idx="2090">
                  <c:v>53975</c:v>
                </c:pt>
                <c:pt idx="2091">
                  <c:v>53982</c:v>
                </c:pt>
                <c:pt idx="2092">
                  <c:v>53989</c:v>
                </c:pt>
                <c:pt idx="2093">
                  <c:v>53996</c:v>
                </c:pt>
                <c:pt idx="2094">
                  <c:v>54003</c:v>
                </c:pt>
                <c:pt idx="2095">
                  <c:v>54010</c:v>
                </c:pt>
                <c:pt idx="2096">
                  <c:v>54017</c:v>
                </c:pt>
                <c:pt idx="2097">
                  <c:v>54024</c:v>
                </c:pt>
                <c:pt idx="2098">
                  <c:v>54031</c:v>
                </c:pt>
                <c:pt idx="2099">
                  <c:v>54038</c:v>
                </c:pt>
                <c:pt idx="2100">
                  <c:v>54045</c:v>
                </c:pt>
                <c:pt idx="2101">
                  <c:v>54053</c:v>
                </c:pt>
                <c:pt idx="2102">
                  <c:v>54060</c:v>
                </c:pt>
                <c:pt idx="2103">
                  <c:v>54067</c:v>
                </c:pt>
                <c:pt idx="2104">
                  <c:v>54074</c:v>
                </c:pt>
                <c:pt idx="2105">
                  <c:v>54081</c:v>
                </c:pt>
                <c:pt idx="2106">
                  <c:v>54088</c:v>
                </c:pt>
                <c:pt idx="2107">
                  <c:v>54095</c:v>
                </c:pt>
                <c:pt idx="2108">
                  <c:v>54102</c:v>
                </c:pt>
                <c:pt idx="2109">
                  <c:v>54109</c:v>
                </c:pt>
                <c:pt idx="2110">
                  <c:v>54116</c:v>
                </c:pt>
                <c:pt idx="2111">
                  <c:v>54123</c:v>
                </c:pt>
                <c:pt idx="2112">
                  <c:v>54130</c:v>
                </c:pt>
                <c:pt idx="2113">
                  <c:v>54137</c:v>
                </c:pt>
                <c:pt idx="2114">
                  <c:v>54144</c:v>
                </c:pt>
                <c:pt idx="2115">
                  <c:v>54155</c:v>
                </c:pt>
                <c:pt idx="2116">
                  <c:v>54162</c:v>
                </c:pt>
                <c:pt idx="2117">
                  <c:v>54169</c:v>
                </c:pt>
                <c:pt idx="2118">
                  <c:v>54176</c:v>
                </c:pt>
                <c:pt idx="2119">
                  <c:v>54183</c:v>
                </c:pt>
                <c:pt idx="2120">
                  <c:v>54190</c:v>
                </c:pt>
                <c:pt idx="2121">
                  <c:v>54197</c:v>
                </c:pt>
                <c:pt idx="2122">
                  <c:v>54204</c:v>
                </c:pt>
                <c:pt idx="2123">
                  <c:v>54211</c:v>
                </c:pt>
                <c:pt idx="2124">
                  <c:v>54218</c:v>
                </c:pt>
                <c:pt idx="2125">
                  <c:v>54225</c:v>
                </c:pt>
                <c:pt idx="2126">
                  <c:v>54232</c:v>
                </c:pt>
                <c:pt idx="2127">
                  <c:v>54239</c:v>
                </c:pt>
                <c:pt idx="2128">
                  <c:v>54246</c:v>
                </c:pt>
                <c:pt idx="2129">
                  <c:v>54253</c:v>
                </c:pt>
                <c:pt idx="2130">
                  <c:v>54260</c:v>
                </c:pt>
                <c:pt idx="2131">
                  <c:v>54267</c:v>
                </c:pt>
                <c:pt idx="2132">
                  <c:v>54274</c:v>
                </c:pt>
                <c:pt idx="2133">
                  <c:v>54281</c:v>
                </c:pt>
                <c:pt idx="2134">
                  <c:v>54288</c:v>
                </c:pt>
                <c:pt idx="2135">
                  <c:v>54295</c:v>
                </c:pt>
                <c:pt idx="2136">
                  <c:v>54302</c:v>
                </c:pt>
                <c:pt idx="2137">
                  <c:v>54309</c:v>
                </c:pt>
                <c:pt idx="2138">
                  <c:v>54316</c:v>
                </c:pt>
                <c:pt idx="2139">
                  <c:v>54323</c:v>
                </c:pt>
                <c:pt idx="2140">
                  <c:v>54330</c:v>
                </c:pt>
                <c:pt idx="2141">
                  <c:v>54337</c:v>
                </c:pt>
                <c:pt idx="2142">
                  <c:v>54344</c:v>
                </c:pt>
                <c:pt idx="2143">
                  <c:v>54351</c:v>
                </c:pt>
                <c:pt idx="2144">
                  <c:v>54358</c:v>
                </c:pt>
                <c:pt idx="2145">
                  <c:v>54365</c:v>
                </c:pt>
                <c:pt idx="2146">
                  <c:v>54372</c:v>
                </c:pt>
                <c:pt idx="2147">
                  <c:v>54379</c:v>
                </c:pt>
                <c:pt idx="2148">
                  <c:v>54386</c:v>
                </c:pt>
                <c:pt idx="2149">
                  <c:v>54393</c:v>
                </c:pt>
                <c:pt idx="2150">
                  <c:v>54400</c:v>
                </c:pt>
                <c:pt idx="2151">
                  <c:v>54407</c:v>
                </c:pt>
                <c:pt idx="2152">
                  <c:v>54414</c:v>
                </c:pt>
                <c:pt idx="2153">
                  <c:v>54421</c:v>
                </c:pt>
                <c:pt idx="2154">
                  <c:v>54428</c:v>
                </c:pt>
                <c:pt idx="2155">
                  <c:v>54435</c:v>
                </c:pt>
                <c:pt idx="2156">
                  <c:v>54442</c:v>
                </c:pt>
                <c:pt idx="2157">
                  <c:v>54449</c:v>
                </c:pt>
                <c:pt idx="2158">
                  <c:v>54456</c:v>
                </c:pt>
                <c:pt idx="2159">
                  <c:v>54463</c:v>
                </c:pt>
                <c:pt idx="2160">
                  <c:v>54470</c:v>
                </c:pt>
                <c:pt idx="2161">
                  <c:v>54477</c:v>
                </c:pt>
                <c:pt idx="2162">
                  <c:v>54484</c:v>
                </c:pt>
                <c:pt idx="2163">
                  <c:v>54491</c:v>
                </c:pt>
                <c:pt idx="2164">
                  <c:v>54498</c:v>
                </c:pt>
                <c:pt idx="2165">
                  <c:v>54505</c:v>
                </c:pt>
                <c:pt idx="2166">
                  <c:v>54512</c:v>
                </c:pt>
                <c:pt idx="2167">
                  <c:v>54519</c:v>
                </c:pt>
                <c:pt idx="2168">
                  <c:v>54526</c:v>
                </c:pt>
                <c:pt idx="2169">
                  <c:v>54533</c:v>
                </c:pt>
                <c:pt idx="2170">
                  <c:v>54540</c:v>
                </c:pt>
                <c:pt idx="2171">
                  <c:v>54547</c:v>
                </c:pt>
                <c:pt idx="2172">
                  <c:v>54554</c:v>
                </c:pt>
                <c:pt idx="2173">
                  <c:v>54561</c:v>
                </c:pt>
                <c:pt idx="2174">
                  <c:v>54568</c:v>
                </c:pt>
                <c:pt idx="2175">
                  <c:v>54575</c:v>
                </c:pt>
                <c:pt idx="2176">
                  <c:v>54582</c:v>
                </c:pt>
                <c:pt idx="2177">
                  <c:v>54589</c:v>
                </c:pt>
                <c:pt idx="2178">
                  <c:v>54596</c:v>
                </c:pt>
                <c:pt idx="2179">
                  <c:v>54603</c:v>
                </c:pt>
                <c:pt idx="2180">
                  <c:v>54610</c:v>
                </c:pt>
                <c:pt idx="2181">
                  <c:v>54617</c:v>
                </c:pt>
                <c:pt idx="2182">
                  <c:v>54624</c:v>
                </c:pt>
                <c:pt idx="2183">
                  <c:v>54631</c:v>
                </c:pt>
                <c:pt idx="2184">
                  <c:v>54638</c:v>
                </c:pt>
                <c:pt idx="2185">
                  <c:v>54645</c:v>
                </c:pt>
                <c:pt idx="2186">
                  <c:v>54652</c:v>
                </c:pt>
                <c:pt idx="2187">
                  <c:v>54659</c:v>
                </c:pt>
                <c:pt idx="2188">
                  <c:v>54666</c:v>
                </c:pt>
                <c:pt idx="2189">
                  <c:v>54673</c:v>
                </c:pt>
                <c:pt idx="2190">
                  <c:v>54680</c:v>
                </c:pt>
                <c:pt idx="2191">
                  <c:v>54687</c:v>
                </c:pt>
                <c:pt idx="2192">
                  <c:v>54694</c:v>
                </c:pt>
                <c:pt idx="2193">
                  <c:v>54701</c:v>
                </c:pt>
                <c:pt idx="2194">
                  <c:v>54708</c:v>
                </c:pt>
                <c:pt idx="2195">
                  <c:v>54715</c:v>
                </c:pt>
                <c:pt idx="2196">
                  <c:v>54722</c:v>
                </c:pt>
                <c:pt idx="2197">
                  <c:v>54729</c:v>
                </c:pt>
                <c:pt idx="2198">
                  <c:v>54736</c:v>
                </c:pt>
                <c:pt idx="2199">
                  <c:v>54743</c:v>
                </c:pt>
                <c:pt idx="2200">
                  <c:v>54750</c:v>
                </c:pt>
                <c:pt idx="2201">
                  <c:v>54757</c:v>
                </c:pt>
                <c:pt idx="2202">
                  <c:v>54764</c:v>
                </c:pt>
                <c:pt idx="2203">
                  <c:v>54771</c:v>
                </c:pt>
                <c:pt idx="2204">
                  <c:v>54778</c:v>
                </c:pt>
                <c:pt idx="2205">
                  <c:v>54786</c:v>
                </c:pt>
                <c:pt idx="2206">
                  <c:v>54793</c:v>
                </c:pt>
                <c:pt idx="2207">
                  <c:v>54800</c:v>
                </c:pt>
                <c:pt idx="2208">
                  <c:v>54807</c:v>
                </c:pt>
                <c:pt idx="2209">
                  <c:v>54814</c:v>
                </c:pt>
                <c:pt idx="2210">
                  <c:v>54821</c:v>
                </c:pt>
                <c:pt idx="2211">
                  <c:v>54828</c:v>
                </c:pt>
                <c:pt idx="2212">
                  <c:v>54835</c:v>
                </c:pt>
                <c:pt idx="2213">
                  <c:v>54842</c:v>
                </c:pt>
                <c:pt idx="2214">
                  <c:v>54849</c:v>
                </c:pt>
                <c:pt idx="2215">
                  <c:v>54856</c:v>
                </c:pt>
                <c:pt idx="2216">
                  <c:v>54863</c:v>
                </c:pt>
                <c:pt idx="2217">
                  <c:v>54870</c:v>
                </c:pt>
                <c:pt idx="2218">
                  <c:v>54877</c:v>
                </c:pt>
                <c:pt idx="2219">
                  <c:v>54884</c:v>
                </c:pt>
                <c:pt idx="2220">
                  <c:v>54891</c:v>
                </c:pt>
                <c:pt idx="2221">
                  <c:v>54898</c:v>
                </c:pt>
                <c:pt idx="2222">
                  <c:v>54905</c:v>
                </c:pt>
                <c:pt idx="2223">
                  <c:v>54912</c:v>
                </c:pt>
                <c:pt idx="2224">
                  <c:v>54919</c:v>
                </c:pt>
                <c:pt idx="2225">
                  <c:v>54926</c:v>
                </c:pt>
                <c:pt idx="2226">
                  <c:v>54933</c:v>
                </c:pt>
                <c:pt idx="2227">
                  <c:v>54940</c:v>
                </c:pt>
                <c:pt idx="2228">
                  <c:v>54947</c:v>
                </c:pt>
                <c:pt idx="2229">
                  <c:v>54954</c:v>
                </c:pt>
                <c:pt idx="2230">
                  <c:v>54961</c:v>
                </c:pt>
                <c:pt idx="2231">
                  <c:v>54968</c:v>
                </c:pt>
                <c:pt idx="2232">
                  <c:v>54975</c:v>
                </c:pt>
                <c:pt idx="2233">
                  <c:v>54982</c:v>
                </c:pt>
                <c:pt idx="2234">
                  <c:v>54989</c:v>
                </c:pt>
                <c:pt idx="2235">
                  <c:v>54996</c:v>
                </c:pt>
                <c:pt idx="2236">
                  <c:v>55003</c:v>
                </c:pt>
                <c:pt idx="2237">
                  <c:v>55010</c:v>
                </c:pt>
                <c:pt idx="2238">
                  <c:v>55017</c:v>
                </c:pt>
                <c:pt idx="2239">
                  <c:v>55024</c:v>
                </c:pt>
                <c:pt idx="2240">
                  <c:v>55031</c:v>
                </c:pt>
                <c:pt idx="2241">
                  <c:v>55038</c:v>
                </c:pt>
                <c:pt idx="2242">
                  <c:v>55045</c:v>
                </c:pt>
                <c:pt idx="2243">
                  <c:v>55052</c:v>
                </c:pt>
                <c:pt idx="2244">
                  <c:v>55059</c:v>
                </c:pt>
                <c:pt idx="2245">
                  <c:v>55066</c:v>
                </c:pt>
                <c:pt idx="2246">
                  <c:v>55073</c:v>
                </c:pt>
                <c:pt idx="2247">
                  <c:v>55080</c:v>
                </c:pt>
                <c:pt idx="2248">
                  <c:v>55087</c:v>
                </c:pt>
                <c:pt idx="2249">
                  <c:v>55094</c:v>
                </c:pt>
                <c:pt idx="2250">
                  <c:v>55101</c:v>
                </c:pt>
                <c:pt idx="2251">
                  <c:v>55108</c:v>
                </c:pt>
                <c:pt idx="2252">
                  <c:v>55115</c:v>
                </c:pt>
                <c:pt idx="2253">
                  <c:v>55122</c:v>
                </c:pt>
                <c:pt idx="2254">
                  <c:v>55129</c:v>
                </c:pt>
                <c:pt idx="2255">
                  <c:v>55136</c:v>
                </c:pt>
                <c:pt idx="2256">
                  <c:v>55143</c:v>
                </c:pt>
                <c:pt idx="2257">
                  <c:v>55150</c:v>
                </c:pt>
                <c:pt idx="2258">
                  <c:v>55157</c:v>
                </c:pt>
                <c:pt idx="2259">
                  <c:v>55164</c:v>
                </c:pt>
                <c:pt idx="2260">
                  <c:v>55171</c:v>
                </c:pt>
                <c:pt idx="2261">
                  <c:v>55178</c:v>
                </c:pt>
                <c:pt idx="2262">
                  <c:v>55185</c:v>
                </c:pt>
                <c:pt idx="2263">
                  <c:v>55192</c:v>
                </c:pt>
                <c:pt idx="2264">
                  <c:v>55199</c:v>
                </c:pt>
                <c:pt idx="2265">
                  <c:v>55206</c:v>
                </c:pt>
                <c:pt idx="2266">
                  <c:v>55213</c:v>
                </c:pt>
                <c:pt idx="2267">
                  <c:v>55220</c:v>
                </c:pt>
                <c:pt idx="2268">
                  <c:v>55227</c:v>
                </c:pt>
                <c:pt idx="2269">
                  <c:v>55234</c:v>
                </c:pt>
                <c:pt idx="2270">
                  <c:v>55241</c:v>
                </c:pt>
                <c:pt idx="2271">
                  <c:v>55248</c:v>
                </c:pt>
                <c:pt idx="2272">
                  <c:v>55255</c:v>
                </c:pt>
                <c:pt idx="2273">
                  <c:v>55262</c:v>
                </c:pt>
                <c:pt idx="2274">
                  <c:v>55269</c:v>
                </c:pt>
                <c:pt idx="2275">
                  <c:v>55276</c:v>
                </c:pt>
                <c:pt idx="2276">
                  <c:v>55283</c:v>
                </c:pt>
                <c:pt idx="2277">
                  <c:v>55290</c:v>
                </c:pt>
                <c:pt idx="2278">
                  <c:v>55297</c:v>
                </c:pt>
                <c:pt idx="2279">
                  <c:v>55304</c:v>
                </c:pt>
                <c:pt idx="2280">
                  <c:v>55311</c:v>
                </c:pt>
                <c:pt idx="2281">
                  <c:v>55318</c:v>
                </c:pt>
                <c:pt idx="2282">
                  <c:v>55325</c:v>
                </c:pt>
                <c:pt idx="2283">
                  <c:v>55332</c:v>
                </c:pt>
                <c:pt idx="2284">
                  <c:v>55339</c:v>
                </c:pt>
                <c:pt idx="2285">
                  <c:v>55346</c:v>
                </c:pt>
                <c:pt idx="2286">
                  <c:v>55353</c:v>
                </c:pt>
                <c:pt idx="2287">
                  <c:v>55360</c:v>
                </c:pt>
                <c:pt idx="2288">
                  <c:v>55367</c:v>
                </c:pt>
                <c:pt idx="2289">
                  <c:v>55374</c:v>
                </c:pt>
                <c:pt idx="2290">
                  <c:v>55381</c:v>
                </c:pt>
                <c:pt idx="2291">
                  <c:v>55388</c:v>
                </c:pt>
                <c:pt idx="2292">
                  <c:v>55395</c:v>
                </c:pt>
                <c:pt idx="2293">
                  <c:v>55402</c:v>
                </c:pt>
                <c:pt idx="2294">
                  <c:v>55409</c:v>
                </c:pt>
                <c:pt idx="2295">
                  <c:v>55416</c:v>
                </c:pt>
                <c:pt idx="2296">
                  <c:v>55423</c:v>
                </c:pt>
                <c:pt idx="2297">
                  <c:v>55430</c:v>
                </c:pt>
                <c:pt idx="2298">
                  <c:v>55437</c:v>
                </c:pt>
                <c:pt idx="2299">
                  <c:v>55444</c:v>
                </c:pt>
                <c:pt idx="2300">
                  <c:v>55451</c:v>
                </c:pt>
                <c:pt idx="2301">
                  <c:v>55458</c:v>
                </c:pt>
                <c:pt idx="2302">
                  <c:v>55465</c:v>
                </c:pt>
                <c:pt idx="2303">
                  <c:v>55472</c:v>
                </c:pt>
                <c:pt idx="2304">
                  <c:v>55479</c:v>
                </c:pt>
                <c:pt idx="2305">
                  <c:v>55486</c:v>
                </c:pt>
                <c:pt idx="2306">
                  <c:v>55493</c:v>
                </c:pt>
                <c:pt idx="2307">
                  <c:v>55500</c:v>
                </c:pt>
                <c:pt idx="2308">
                  <c:v>55507</c:v>
                </c:pt>
                <c:pt idx="2309">
                  <c:v>55514</c:v>
                </c:pt>
                <c:pt idx="2310">
                  <c:v>55521</c:v>
                </c:pt>
                <c:pt idx="2311">
                  <c:v>55528</c:v>
                </c:pt>
                <c:pt idx="2312">
                  <c:v>55535</c:v>
                </c:pt>
                <c:pt idx="2313">
                  <c:v>55542</c:v>
                </c:pt>
                <c:pt idx="2314">
                  <c:v>55549</c:v>
                </c:pt>
                <c:pt idx="2315">
                  <c:v>55556</c:v>
                </c:pt>
                <c:pt idx="2316">
                  <c:v>55563</c:v>
                </c:pt>
                <c:pt idx="2317">
                  <c:v>55570</c:v>
                </c:pt>
                <c:pt idx="2318">
                  <c:v>55577</c:v>
                </c:pt>
                <c:pt idx="2319">
                  <c:v>55584</c:v>
                </c:pt>
                <c:pt idx="2320">
                  <c:v>55591</c:v>
                </c:pt>
                <c:pt idx="2321">
                  <c:v>55598</c:v>
                </c:pt>
                <c:pt idx="2322">
                  <c:v>55605</c:v>
                </c:pt>
                <c:pt idx="2323">
                  <c:v>55612</c:v>
                </c:pt>
                <c:pt idx="2324">
                  <c:v>55619</c:v>
                </c:pt>
                <c:pt idx="2325">
                  <c:v>55626</c:v>
                </c:pt>
                <c:pt idx="2326">
                  <c:v>55633</c:v>
                </c:pt>
                <c:pt idx="2327">
                  <c:v>55640</c:v>
                </c:pt>
                <c:pt idx="2328">
                  <c:v>55647</c:v>
                </c:pt>
                <c:pt idx="2329">
                  <c:v>55654</c:v>
                </c:pt>
                <c:pt idx="2330">
                  <c:v>55661</c:v>
                </c:pt>
                <c:pt idx="2331">
                  <c:v>55668</c:v>
                </c:pt>
                <c:pt idx="2332">
                  <c:v>55675</c:v>
                </c:pt>
                <c:pt idx="2333">
                  <c:v>55682</c:v>
                </c:pt>
                <c:pt idx="2334">
                  <c:v>55689</c:v>
                </c:pt>
                <c:pt idx="2335">
                  <c:v>55696</c:v>
                </c:pt>
                <c:pt idx="2336">
                  <c:v>55703</c:v>
                </c:pt>
                <c:pt idx="2337">
                  <c:v>55710</c:v>
                </c:pt>
                <c:pt idx="2338">
                  <c:v>55717</c:v>
                </c:pt>
                <c:pt idx="2339">
                  <c:v>55724</c:v>
                </c:pt>
                <c:pt idx="2340">
                  <c:v>55731</c:v>
                </c:pt>
                <c:pt idx="2341">
                  <c:v>55738</c:v>
                </c:pt>
                <c:pt idx="2342">
                  <c:v>55745</c:v>
                </c:pt>
                <c:pt idx="2343">
                  <c:v>55752</c:v>
                </c:pt>
                <c:pt idx="2344">
                  <c:v>55759</c:v>
                </c:pt>
                <c:pt idx="2345">
                  <c:v>55766</c:v>
                </c:pt>
                <c:pt idx="2346">
                  <c:v>55773</c:v>
                </c:pt>
                <c:pt idx="2347">
                  <c:v>55780</c:v>
                </c:pt>
                <c:pt idx="2348">
                  <c:v>55787</c:v>
                </c:pt>
                <c:pt idx="2349">
                  <c:v>55794</c:v>
                </c:pt>
                <c:pt idx="2350">
                  <c:v>55801</c:v>
                </c:pt>
                <c:pt idx="2351">
                  <c:v>55808</c:v>
                </c:pt>
                <c:pt idx="2352">
                  <c:v>55815</c:v>
                </c:pt>
                <c:pt idx="2353">
                  <c:v>55822</c:v>
                </c:pt>
                <c:pt idx="2354">
                  <c:v>55829</c:v>
                </c:pt>
                <c:pt idx="2355">
                  <c:v>55836</c:v>
                </c:pt>
                <c:pt idx="2356">
                  <c:v>55843</c:v>
                </c:pt>
                <c:pt idx="2357">
                  <c:v>55850</c:v>
                </c:pt>
                <c:pt idx="2358">
                  <c:v>55857</c:v>
                </c:pt>
                <c:pt idx="2359">
                  <c:v>55864</c:v>
                </c:pt>
                <c:pt idx="2360">
                  <c:v>55871</c:v>
                </c:pt>
                <c:pt idx="2361">
                  <c:v>55880</c:v>
                </c:pt>
                <c:pt idx="2362">
                  <c:v>55887</c:v>
                </c:pt>
                <c:pt idx="2363">
                  <c:v>55894</c:v>
                </c:pt>
                <c:pt idx="2364">
                  <c:v>55901</c:v>
                </c:pt>
                <c:pt idx="2365">
                  <c:v>55908</c:v>
                </c:pt>
                <c:pt idx="2366">
                  <c:v>55915</c:v>
                </c:pt>
                <c:pt idx="2367">
                  <c:v>55922</c:v>
                </c:pt>
                <c:pt idx="2368">
                  <c:v>55929</c:v>
                </c:pt>
                <c:pt idx="2369">
                  <c:v>55936</c:v>
                </c:pt>
                <c:pt idx="2370">
                  <c:v>55943</c:v>
                </c:pt>
                <c:pt idx="2371">
                  <c:v>55950</c:v>
                </c:pt>
                <c:pt idx="2372">
                  <c:v>55957</c:v>
                </c:pt>
                <c:pt idx="2373">
                  <c:v>55964</c:v>
                </c:pt>
                <c:pt idx="2374">
                  <c:v>55971</c:v>
                </c:pt>
                <c:pt idx="2375">
                  <c:v>55982</c:v>
                </c:pt>
                <c:pt idx="2376">
                  <c:v>55989</c:v>
                </c:pt>
                <c:pt idx="2377">
                  <c:v>55996</c:v>
                </c:pt>
                <c:pt idx="2378">
                  <c:v>56003</c:v>
                </c:pt>
                <c:pt idx="2379">
                  <c:v>56010</c:v>
                </c:pt>
                <c:pt idx="2380">
                  <c:v>56017</c:v>
                </c:pt>
                <c:pt idx="2381">
                  <c:v>56024</c:v>
                </c:pt>
                <c:pt idx="2382">
                  <c:v>56031</c:v>
                </c:pt>
                <c:pt idx="2383">
                  <c:v>56038</c:v>
                </c:pt>
                <c:pt idx="2384">
                  <c:v>56045</c:v>
                </c:pt>
                <c:pt idx="2385">
                  <c:v>56052</c:v>
                </c:pt>
                <c:pt idx="2386">
                  <c:v>56059</c:v>
                </c:pt>
                <c:pt idx="2387">
                  <c:v>56066</c:v>
                </c:pt>
                <c:pt idx="2388">
                  <c:v>56073</c:v>
                </c:pt>
                <c:pt idx="2389">
                  <c:v>56080</c:v>
                </c:pt>
                <c:pt idx="2390">
                  <c:v>56087</c:v>
                </c:pt>
                <c:pt idx="2391">
                  <c:v>56094</c:v>
                </c:pt>
                <c:pt idx="2392">
                  <c:v>56101</c:v>
                </c:pt>
                <c:pt idx="2393">
                  <c:v>56108</c:v>
                </c:pt>
                <c:pt idx="2394">
                  <c:v>56115</c:v>
                </c:pt>
                <c:pt idx="2395">
                  <c:v>56122</c:v>
                </c:pt>
                <c:pt idx="2396">
                  <c:v>56129</c:v>
                </c:pt>
                <c:pt idx="2397">
                  <c:v>56136</c:v>
                </c:pt>
                <c:pt idx="2398">
                  <c:v>56143</c:v>
                </c:pt>
                <c:pt idx="2399">
                  <c:v>56150</c:v>
                </c:pt>
                <c:pt idx="2400">
                  <c:v>56157</c:v>
                </c:pt>
                <c:pt idx="2401">
                  <c:v>56164</c:v>
                </c:pt>
                <c:pt idx="2402">
                  <c:v>56171</c:v>
                </c:pt>
                <c:pt idx="2403">
                  <c:v>56178</c:v>
                </c:pt>
                <c:pt idx="2404">
                  <c:v>56185</c:v>
                </c:pt>
                <c:pt idx="2405">
                  <c:v>56192</c:v>
                </c:pt>
                <c:pt idx="2406">
                  <c:v>56199</c:v>
                </c:pt>
                <c:pt idx="2407">
                  <c:v>56206</c:v>
                </c:pt>
                <c:pt idx="2408">
                  <c:v>56213</c:v>
                </c:pt>
                <c:pt idx="2409">
                  <c:v>56220</c:v>
                </c:pt>
                <c:pt idx="2410">
                  <c:v>56227</c:v>
                </c:pt>
                <c:pt idx="2411">
                  <c:v>56234</c:v>
                </c:pt>
                <c:pt idx="2412">
                  <c:v>56241</c:v>
                </c:pt>
                <c:pt idx="2413">
                  <c:v>56248</c:v>
                </c:pt>
                <c:pt idx="2414">
                  <c:v>56255</c:v>
                </c:pt>
                <c:pt idx="2415">
                  <c:v>56262</c:v>
                </c:pt>
                <c:pt idx="2416">
                  <c:v>56269</c:v>
                </c:pt>
                <c:pt idx="2417">
                  <c:v>56276</c:v>
                </c:pt>
                <c:pt idx="2418">
                  <c:v>56283</c:v>
                </c:pt>
                <c:pt idx="2419">
                  <c:v>56290</c:v>
                </c:pt>
                <c:pt idx="2420">
                  <c:v>56297</c:v>
                </c:pt>
                <c:pt idx="2421">
                  <c:v>56304</c:v>
                </c:pt>
                <c:pt idx="2422">
                  <c:v>56311</c:v>
                </c:pt>
                <c:pt idx="2423">
                  <c:v>56318</c:v>
                </c:pt>
                <c:pt idx="2424">
                  <c:v>56325</c:v>
                </c:pt>
                <c:pt idx="2425">
                  <c:v>56332</c:v>
                </c:pt>
                <c:pt idx="2426">
                  <c:v>56339</c:v>
                </c:pt>
                <c:pt idx="2427">
                  <c:v>56346</c:v>
                </c:pt>
                <c:pt idx="2428">
                  <c:v>56353</c:v>
                </c:pt>
                <c:pt idx="2429">
                  <c:v>56360</c:v>
                </c:pt>
                <c:pt idx="2430">
                  <c:v>56367</c:v>
                </c:pt>
                <c:pt idx="2431">
                  <c:v>56374</c:v>
                </c:pt>
                <c:pt idx="2432">
                  <c:v>56381</c:v>
                </c:pt>
                <c:pt idx="2433">
                  <c:v>56388</c:v>
                </c:pt>
                <c:pt idx="2434">
                  <c:v>56395</c:v>
                </c:pt>
                <c:pt idx="2435">
                  <c:v>56402</c:v>
                </c:pt>
                <c:pt idx="2436">
                  <c:v>56409</c:v>
                </c:pt>
                <c:pt idx="2437">
                  <c:v>56416</c:v>
                </c:pt>
                <c:pt idx="2438">
                  <c:v>56423</c:v>
                </c:pt>
                <c:pt idx="2439">
                  <c:v>56430</c:v>
                </c:pt>
                <c:pt idx="2440">
                  <c:v>56437</c:v>
                </c:pt>
                <c:pt idx="2441">
                  <c:v>56444</c:v>
                </c:pt>
                <c:pt idx="2442">
                  <c:v>56451</c:v>
                </c:pt>
                <c:pt idx="2443">
                  <c:v>56458</c:v>
                </c:pt>
                <c:pt idx="2444">
                  <c:v>56465</c:v>
                </c:pt>
                <c:pt idx="2445">
                  <c:v>56472</c:v>
                </c:pt>
                <c:pt idx="2446">
                  <c:v>56479</c:v>
                </c:pt>
                <c:pt idx="2447">
                  <c:v>56486</c:v>
                </c:pt>
                <c:pt idx="2448">
                  <c:v>56493</c:v>
                </c:pt>
                <c:pt idx="2449">
                  <c:v>56500</c:v>
                </c:pt>
                <c:pt idx="2450">
                  <c:v>56507</c:v>
                </c:pt>
                <c:pt idx="2451">
                  <c:v>56514</c:v>
                </c:pt>
                <c:pt idx="2452">
                  <c:v>56521</c:v>
                </c:pt>
                <c:pt idx="2453">
                  <c:v>56528</c:v>
                </c:pt>
                <c:pt idx="2454">
                  <c:v>56535</c:v>
                </c:pt>
                <c:pt idx="2455">
                  <c:v>56542</c:v>
                </c:pt>
                <c:pt idx="2456">
                  <c:v>56549</c:v>
                </c:pt>
                <c:pt idx="2457">
                  <c:v>56556</c:v>
                </c:pt>
                <c:pt idx="2458">
                  <c:v>56563</c:v>
                </c:pt>
                <c:pt idx="2459">
                  <c:v>56570</c:v>
                </c:pt>
                <c:pt idx="2460">
                  <c:v>56577</c:v>
                </c:pt>
                <c:pt idx="2461">
                  <c:v>56584</c:v>
                </c:pt>
                <c:pt idx="2462">
                  <c:v>56591</c:v>
                </c:pt>
                <c:pt idx="2463">
                  <c:v>56598</c:v>
                </c:pt>
                <c:pt idx="2464">
                  <c:v>56605</c:v>
                </c:pt>
                <c:pt idx="2465">
                  <c:v>56612</c:v>
                </c:pt>
                <c:pt idx="2466">
                  <c:v>56619</c:v>
                </c:pt>
                <c:pt idx="2467">
                  <c:v>56626</c:v>
                </c:pt>
                <c:pt idx="2468">
                  <c:v>56633</c:v>
                </c:pt>
                <c:pt idx="2469">
                  <c:v>56640</c:v>
                </c:pt>
                <c:pt idx="2470">
                  <c:v>56647</c:v>
                </c:pt>
                <c:pt idx="2471">
                  <c:v>56654</c:v>
                </c:pt>
                <c:pt idx="2472">
                  <c:v>56661</c:v>
                </c:pt>
                <c:pt idx="2473">
                  <c:v>56668</c:v>
                </c:pt>
                <c:pt idx="2474">
                  <c:v>56675</c:v>
                </c:pt>
                <c:pt idx="2475">
                  <c:v>56682</c:v>
                </c:pt>
                <c:pt idx="2476">
                  <c:v>56689</c:v>
                </c:pt>
                <c:pt idx="2477">
                  <c:v>56696</c:v>
                </c:pt>
                <c:pt idx="2478">
                  <c:v>56703</c:v>
                </c:pt>
                <c:pt idx="2479">
                  <c:v>56710</c:v>
                </c:pt>
                <c:pt idx="2480">
                  <c:v>56717</c:v>
                </c:pt>
                <c:pt idx="2481">
                  <c:v>56724</c:v>
                </c:pt>
                <c:pt idx="2482">
                  <c:v>56731</c:v>
                </c:pt>
                <c:pt idx="2483">
                  <c:v>56738</c:v>
                </c:pt>
                <c:pt idx="2484">
                  <c:v>56745</c:v>
                </c:pt>
                <c:pt idx="2485">
                  <c:v>56752</c:v>
                </c:pt>
                <c:pt idx="2486">
                  <c:v>56759</c:v>
                </c:pt>
                <c:pt idx="2487">
                  <c:v>56766</c:v>
                </c:pt>
                <c:pt idx="2488">
                  <c:v>56773</c:v>
                </c:pt>
                <c:pt idx="2489">
                  <c:v>56780</c:v>
                </c:pt>
                <c:pt idx="2490">
                  <c:v>56787</c:v>
                </c:pt>
                <c:pt idx="2491">
                  <c:v>56794</c:v>
                </c:pt>
                <c:pt idx="2492">
                  <c:v>56801</c:v>
                </c:pt>
                <c:pt idx="2493">
                  <c:v>56808</c:v>
                </c:pt>
                <c:pt idx="2494">
                  <c:v>56815</c:v>
                </c:pt>
                <c:pt idx="2495">
                  <c:v>56822</c:v>
                </c:pt>
                <c:pt idx="2496">
                  <c:v>56829</c:v>
                </c:pt>
                <c:pt idx="2497">
                  <c:v>56836</c:v>
                </c:pt>
                <c:pt idx="2498">
                  <c:v>56843</c:v>
                </c:pt>
                <c:pt idx="2499">
                  <c:v>56850</c:v>
                </c:pt>
                <c:pt idx="2500">
                  <c:v>56857</c:v>
                </c:pt>
                <c:pt idx="2501">
                  <c:v>56864</c:v>
                </c:pt>
                <c:pt idx="2502">
                  <c:v>56871</c:v>
                </c:pt>
                <c:pt idx="2503">
                  <c:v>56878</c:v>
                </c:pt>
                <c:pt idx="2504">
                  <c:v>56885</c:v>
                </c:pt>
                <c:pt idx="2505">
                  <c:v>56892</c:v>
                </c:pt>
                <c:pt idx="2506">
                  <c:v>56899</c:v>
                </c:pt>
                <c:pt idx="2507">
                  <c:v>56906</c:v>
                </c:pt>
                <c:pt idx="2508">
                  <c:v>56913</c:v>
                </c:pt>
                <c:pt idx="2509">
                  <c:v>56920</c:v>
                </c:pt>
                <c:pt idx="2510">
                  <c:v>56927</c:v>
                </c:pt>
                <c:pt idx="2511">
                  <c:v>56934</c:v>
                </c:pt>
                <c:pt idx="2512">
                  <c:v>56941</c:v>
                </c:pt>
                <c:pt idx="2513">
                  <c:v>56948</c:v>
                </c:pt>
                <c:pt idx="2514">
                  <c:v>56955</c:v>
                </c:pt>
                <c:pt idx="2515">
                  <c:v>56962</c:v>
                </c:pt>
                <c:pt idx="2516">
                  <c:v>56969</c:v>
                </c:pt>
                <c:pt idx="2517">
                  <c:v>56977</c:v>
                </c:pt>
                <c:pt idx="2518">
                  <c:v>56984</c:v>
                </c:pt>
                <c:pt idx="2519">
                  <c:v>56991</c:v>
                </c:pt>
                <c:pt idx="2520">
                  <c:v>56998</c:v>
                </c:pt>
                <c:pt idx="2521">
                  <c:v>57005</c:v>
                </c:pt>
                <c:pt idx="2522">
                  <c:v>57012</c:v>
                </c:pt>
                <c:pt idx="2523">
                  <c:v>57019</c:v>
                </c:pt>
                <c:pt idx="2524">
                  <c:v>57026</c:v>
                </c:pt>
                <c:pt idx="2525">
                  <c:v>57033</c:v>
                </c:pt>
                <c:pt idx="2526">
                  <c:v>57040</c:v>
                </c:pt>
                <c:pt idx="2527">
                  <c:v>57047</c:v>
                </c:pt>
                <c:pt idx="2528">
                  <c:v>57054</c:v>
                </c:pt>
                <c:pt idx="2529">
                  <c:v>57061</c:v>
                </c:pt>
                <c:pt idx="2530">
                  <c:v>57068</c:v>
                </c:pt>
                <c:pt idx="2531">
                  <c:v>57075</c:v>
                </c:pt>
                <c:pt idx="2532">
                  <c:v>57082</c:v>
                </c:pt>
                <c:pt idx="2533">
                  <c:v>57089</c:v>
                </c:pt>
                <c:pt idx="2534">
                  <c:v>57096</c:v>
                </c:pt>
                <c:pt idx="2535">
                  <c:v>57103</c:v>
                </c:pt>
                <c:pt idx="2536">
                  <c:v>57110</c:v>
                </c:pt>
                <c:pt idx="2537">
                  <c:v>57117</c:v>
                </c:pt>
                <c:pt idx="2538">
                  <c:v>57124</c:v>
                </c:pt>
                <c:pt idx="2539">
                  <c:v>57131</c:v>
                </c:pt>
                <c:pt idx="2540">
                  <c:v>57138</c:v>
                </c:pt>
                <c:pt idx="2541">
                  <c:v>57145</c:v>
                </c:pt>
                <c:pt idx="2542">
                  <c:v>57152</c:v>
                </c:pt>
                <c:pt idx="2543">
                  <c:v>57159</c:v>
                </c:pt>
                <c:pt idx="2544">
                  <c:v>57166</c:v>
                </c:pt>
                <c:pt idx="2545">
                  <c:v>57173</c:v>
                </c:pt>
                <c:pt idx="2546">
                  <c:v>57180</c:v>
                </c:pt>
                <c:pt idx="2547">
                  <c:v>57187</c:v>
                </c:pt>
                <c:pt idx="2548">
                  <c:v>57194</c:v>
                </c:pt>
                <c:pt idx="2549">
                  <c:v>57201</c:v>
                </c:pt>
                <c:pt idx="2550">
                  <c:v>57208</c:v>
                </c:pt>
                <c:pt idx="2551">
                  <c:v>57215</c:v>
                </c:pt>
                <c:pt idx="2552">
                  <c:v>57222</c:v>
                </c:pt>
                <c:pt idx="2553">
                  <c:v>57229</c:v>
                </c:pt>
                <c:pt idx="2554">
                  <c:v>57236</c:v>
                </c:pt>
                <c:pt idx="2555">
                  <c:v>57243</c:v>
                </c:pt>
                <c:pt idx="2556">
                  <c:v>57250</c:v>
                </c:pt>
                <c:pt idx="2557">
                  <c:v>57257</c:v>
                </c:pt>
                <c:pt idx="2558">
                  <c:v>57264</c:v>
                </c:pt>
                <c:pt idx="2559">
                  <c:v>57271</c:v>
                </c:pt>
                <c:pt idx="2560">
                  <c:v>57278</c:v>
                </c:pt>
                <c:pt idx="2561">
                  <c:v>57285</c:v>
                </c:pt>
                <c:pt idx="2562">
                  <c:v>57292</c:v>
                </c:pt>
                <c:pt idx="2563">
                  <c:v>57299</c:v>
                </c:pt>
                <c:pt idx="2564">
                  <c:v>57306</c:v>
                </c:pt>
                <c:pt idx="2565">
                  <c:v>57313</c:v>
                </c:pt>
                <c:pt idx="2566">
                  <c:v>57320</c:v>
                </c:pt>
                <c:pt idx="2567">
                  <c:v>57327</c:v>
                </c:pt>
                <c:pt idx="2568">
                  <c:v>57334</c:v>
                </c:pt>
                <c:pt idx="2569">
                  <c:v>57341</c:v>
                </c:pt>
                <c:pt idx="2570">
                  <c:v>57348</c:v>
                </c:pt>
                <c:pt idx="2571">
                  <c:v>57355</c:v>
                </c:pt>
                <c:pt idx="2572">
                  <c:v>57362</c:v>
                </c:pt>
                <c:pt idx="2573">
                  <c:v>57369</c:v>
                </c:pt>
                <c:pt idx="2574">
                  <c:v>57376</c:v>
                </c:pt>
                <c:pt idx="2575">
                  <c:v>57383</c:v>
                </c:pt>
                <c:pt idx="2576">
                  <c:v>57390</c:v>
                </c:pt>
                <c:pt idx="2577">
                  <c:v>57397</c:v>
                </c:pt>
                <c:pt idx="2578">
                  <c:v>57404</c:v>
                </c:pt>
                <c:pt idx="2579">
                  <c:v>57411</c:v>
                </c:pt>
                <c:pt idx="2580">
                  <c:v>57418</c:v>
                </c:pt>
                <c:pt idx="2581">
                  <c:v>57425</c:v>
                </c:pt>
                <c:pt idx="2582">
                  <c:v>57432</c:v>
                </c:pt>
                <c:pt idx="2583">
                  <c:v>57439</c:v>
                </c:pt>
                <c:pt idx="2584">
                  <c:v>57446</c:v>
                </c:pt>
                <c:pt idx="2585">
                  <c:v>57453</c:v>
                </c:pt>
                <c:pt idx="2586">
                  <c:v>57460</c:v>
                </c:pt>
                <c:pt idx="2587">
                  <c:v>57467</c:v>
                </c:pt>
                <c:pt idx="2588">
                  <c:v>57474</c:v>
                </c:pt>
                <c:pt idx="2589">
                  <c:v>57481</c:v>
                </c:pt>
                <c:pt idx="2590">
                  <c:v>57488</c:v>
                </c:pt>
                <c:pt idx="2591">
                  <c:v>57495</c:v>
                </c:pt>
                <c:pt idx="2592">
                  <c:v>57502</c:v>
                </c:pt>
                <c:pt idx="2593">
                  <c:v>57509</c:v>
                </c:pt>
                <c:pt idx="2594">
                  <c:v>57516</c:v>
                </c:pt>
                <c:pt idx="2595">
                  <c:v>57523</c:v>
                </c:pt>
                <c:pt idx="2596">
                  <c:v>57530</c:v>
                </c:pt>
                <c:pt idx="2597">
                  <c:v>57537</c:v>
                </c:pt>
                <c:pt idx="2598">
                  <c:v>57544</c:v>
                </c:pt>
                <c:pt idx="2599">
                  <c:v>57551</c:v>
                </c:pt>
                <c:pt idx="2600">
                  <c:v>57558</c:v>
                </c:pt>
                <c:pt idx="2601">
                  <c:v>57565</c:v>
                </c:pt>
                <c:pt idx="2602">
                  <c:v>57572</c:v>
                </c:pt>
                <c:pt idx="2603">
                  <c:v>57579</c:v>
                </c:pt>
                <c:pt idx="2604">
                  <c:v>57586</c:v>
                </c:pt>
                <c:pt idx="2605">
                  <c:v>57593</c:v>
                </c:pt>
                <c:pt idx="2606">
                  <c:v>57600</c:v>
                </c:pt>
                <c:pt idx="2607">
                  <c:v>57607</c:v>
                </c:pt>
                <c:pt idx="2608">
                  <c:v>57614</c:v>
                </c:pt>
                <c:pt idx="2609">
                  <c:v>57621</c:v>
                </c:pt>
                <c:pt idx="2610">
                  <c:v>57628</c:v>
                </c:pt>
                <c:pt idx="2611">
                  <c:v>57635</c:v>
                </c:pt>
                <c:pt idx="2612">
                  <c:v>57642</c:v>
                </c:pt>
                <c:pt idx="2613">
                  <c:v>57649</c:v>
                </c:pt>
                <c:pt idx="2614">
                  <c:v>57656</c:v>
                </c:pt>
                <c:pt idx="2615">
                  <c:v>57663</c:v>
                </c:pt>
                <c:pt idx="2616">
                  <c:v>57670</c:v>
                </c:pt>
                <c:pt idx="2617">
                  <c:v>57677</c:v>
                </c:pt>
                <c:pt idx="2618">
                  <c:v>57684</c:v>
                </c:pt>
                <c:pt idx="2619">
                  <c:v>57691</c:v>
                </c:pt>
                <c:pt idx="2620">
                  <c:v>57698</c:v>
                </c:pt>
                <c:pt idx="2621">
                  <c:v>57706</c:v>
                </c:pt>
                <c:pt idx="2622">
                  <c:v>57713</c:v>
                </c:pt>
                <c:pt idx="2623">
                  <c:v>57720</c:v>
                </c:pt>
                <c:pt idx="2624">
                  <c:v>57727</c:v>
                </c:pt>
                <c:pt idx="2625">
                  <c:v>57734</c:v>
                </c:pt>
                <c:pt idx="2626">
                  <c:v>57741</c:v>
                </c:pt>
                <c:pt idx="2627">
                  <c:v>57748</c:v>
                </c:pt>
                <c:pt idx="2628">
                  <c:v>57755</c:v>
                </c:pt>
                <c:pt idx="2629">
                  <c:v>57762</c:v>
                </c:pt>
                <c:pt idx="2630">
                  <c:v>57769</c:v>
                </c:pt>
                <c:pt idx="2631">
                  <c:v>57776</c:v>
                </c:pt>
                <c:pt idx="2632">
                  <c:v>57783</c:v>
                </c:pt>
                <c:pt idx="2633">
                  <c:v>57790</c:v>
                </c:pt>
                <c:pt idx="2634">
                  <c:v>57797</c:v>
                </c:pt>
                <c:pt idx="2635">
                  <c:v>57804</c:v>
                </c:pt>
                <c:pt idx="2636">
                  <c:v>57811</c:v>
                </c:pt>
                <c:pt idx="2637">
                  <c:v>57818</c:v>
                </c:pt>
                <c:pt idx="2638">
                  <c:v>57825</c:v>
                </c:pt>
                <c:pt idx="2639">
                  <c:v>57832</c:v>
                </c:pt>
                <c:pt idx="2640">
                  <c:v>57839</c:v>
                </c:pt>
                <c:pt idx="2641">
                  <c:v>57846</c:v>
                </c:pt>
                <c:pt idx="2642">
                  <c:v>57853</c:v>
                </c:pt>
                <c:pt idx="2643">
                  <c:v>57860</c:v>
                </c:pt>
                <c:pt idx="2644">
                  <c:v>57867</c:v>
                </c:pt>
                <c:pt idx="2645">
                  <c:v>57874</c:v>
                </c:pt>
                <c:pt idx="2646">
                  <c:v>57881</c:v>
                </c:pt>
                <c:pt idx="2647">
                  <c:v>57888</c:v>
                </c:pt>
                <c:pt idx="2648">
                  <c:v>57895</c:v>
                </c:pt>
                <c:pt idx="2649">
                  <c:v>57902</c:v>
                </c:pt>
                <c:pt idx="2650">
                  <c:v>57909</c:v>
                </c:pt>
                <c:pt idx="2651">
                  <c:v>57916</c:v>
                </c:pt>
                <c:pt idx="2652">
                  <c:v>57923</c:v>
                </c:pt>
                <c:pt idx="2653">
                  <c:v>57930</c:v>
                </c:pt>
                <c:pt idx="2654">
                  <c:v>57937</c:v>
                </c:pt>
                <c:pt idx="2655">
                  <c:v>57944</c:v>
                </c:pt>
                <c:pt idx="2656">
                  <c:v>57951</c:v>
                </c:pt>
                <c:pt idx="2657">
                  <c:v>57958</c:v>
                </c:pt>
                <c:pt idx="2658">
                  <c:v>57965</c:v>
                </c:pt>
                <c:pt idx="2659">
                  <c:v>57972</c:v>
                </c:pt>
                <c:pt idx="2660">
                  <c:v>57979</c:v>
                </c:pt>
                <c:pt idx="2661">
                  <c:v>57986</c:v>
                </c:pt>
                <c:pt idx="2662">
                  <c:v>57993</c:v>
                </c:pt>
                <c:pt idx="2663">
                  <c:v>58000</c:v>
                </c:pt>
                <c:pt idx="2664">
                  <c:v>58007</c:v>
                </c:pt>
                <c:pt idx="2665">
                  <c:v>58014</c:v>
                </c:pt>
                <c:pt idx="2666">
                  <c:v>58021</c:v>
                </c:pt>
                <c:pt idx="2667">
                  <c:v>58028</c:v>
                </c:pt>
                <c:pt idx="2668">
                  <c:v>58035</c:v>
                </c:pt>
                <c:pt idx="2669">
                  <c:v>58042</c:v>
                </c:pt>
                <c:pt idx="2670">
                  <c:v>58049</c:v>
                </c:pt>
                <c:pt idx="2671">
                  <c:v>58056</c:v>
                </c:pt>
                <c:pt idx="2672">
                  <c:v>58063</c:v>
                </c:pt>
                <c:pt idx="2673">
                  <c:v>58071</c:v>
                </c:pt>
                <c:pt idx="2674">
                  <c:v>58078</c:v>
                </c:pt>
                <c:pt idx="2675">
                  <c:v>58085</c:v>
                </c:pt>
                <c:pt idx="2676">
                  <c:v>58092</c:v>
                </c:pt>
                <c:pt idx="2677">
                  <c:v>58099</c:v>
                </c:pt>
                <c:pt idx="2678">
                  <c:v>58106</c:v>
                </c:pt>
                <c:pt idx="2679">
                  <c:v>58113</c:v>
                </c:pt>
                <c:pt idx="2680">
                  <c:v>58120</c:v>
                </c:pt>
                <c:pt idx="2681">
                  <c:v>58127</c:v>
                </c:pt>
                <c:pt idx="2682">
                  <c:v>58134</c:v>
                </c:pt>
                <c:pt idx="2683">
                  <c:v>58141</c:v>
                </c:pt>
                <c:pt idx="2684">
                  <c:v>58148</c:v>
                </c:pt>
                <c:pt idx="2685">
                  <c:v>58155</c:v>
                </c:pt>
                <c:pt idx="2686">
                  <c:v>58166</c:v>
                </c:pt>
                <c:pt idx="2687">
                  <c:v>58173</c:v>
                </c:pt>
                <c:pt idx="2688">
                  <c:v>58180</c:v>
                </c:pt>
                <c:pt idx="2689">
                  <c:v>58187</c:v>
                </c:pt>
                <c:pt idx="2690">
                  <c:v>58194</c:v>
                </c:pt>
                <c:pt idx="2691">
                  <c:v>58201</c:v>
                </c:pt>
                <c:pt idx="2692">
                  <c:v>58208</c:v>
                </c:pt>
                <c:pt idx="2693">
                  <c:v>58215</c:v>
                </c:pt>
                <c:pt idx="2694">
                  <c:v>58222</c:v>
                </c:pt>
                <c:pt idx="2695">
                  <c:v>58229</c:v>
                </c:pt>
                <c:pt idx="2696">
                  <c:v>58236</c:v>
                </c:pt>
                <c:pt idx="2697">
                  <c:v>58243</c:v>
                </c:pt>
                <c:pt idx="2698">
                  <c:v>58250</c:v>
                </c:pt>
                <c:pt idx="2699">
                  <c:v>58257</c:v>
                </c:pt>
                <c:pt idx="2700">
                  <c:v>58264</c:v>
                </c:pt>
                <c:pt idx="2701">
                  <c:v>58271</c:v>
                </c:pt>
                <c:pt idx="2702">
                  <c:v>58278</c:v>
                </c:pt>
                <c:pt idx="2703">
                  <c:v>58285</c:v>
                </c:pt>
                <c:pt idx="2704">
                  <c:v>58292</c:v>
                </c:pt>
                <c:pt idx="2705">
                  <c:v>58299</c:v>
                </c:pt>
                <c:pt idx="2706">
                  <c:v>58306</c:v>
                </c:pt>
                <c:pt idx="2707">
                  <c:v>58313</c:v>
                </c:pt>
                <c:pt idx="2708">
                  <c:v>58320</c:v>
                </c:pt>
                <c:pt idx="2709">
                  <c:v>58327</c:v>
                </c:pt>
                <c:pt idx="2710">
                  <c:v>58334</c:v>
                </c:pt>
                <c:pt idx="2711">
                  <c:v>58341</c:v>
                </c:pt>
                <c:pt idx="2712">
                  <c:v>58348</c:v>
                </c:pt>
                <c:pt idx="2713">
                  <c:v>58355</c:v>
                </c:pt>
                <c:pt idx="2714">
                  <c:v>58362</c:v>
                </c:pt>
                <c:pt idx="2715">
                  <c:v>58369</c:v>
                </c:pt>
                <c:pt idx="2716">
                  <c:v>58376</c:v>
                </c:pt>
                <c:pt idx="2717">
                  <c:v>58383</c:v>
                </c:pt>
                <c:pt idx="2718">
                  <c:v>58390</c:v>
                </c:pt>
                <c:pt idx="2719">
                  <c:v>58397</c:v>
                </c:pt>
                <c:pt idx="2720">
                  <c:v>58404</c:v>
                </c:pt>
                <c:pt idx="2721">
                  <c:v>58411</c:v>
                </c:pt>
                <c:pt idx="2722">
                  <c:v>58418</c:v>
                </c:pt>
                <c:pt idx="2723">
                  <c:v>58425</c:v>
                </c:pt>
                <c:pt idx="2724">
                  <c:v>58432</c:v>
                </c:pt>
                <c:pt idx="2725">
                  <c:v>58439</c:v>
                </c:pt>
                <c:pt idx="2726">
                  <c:v>58446</c:v>
                </c:pt>
                <c:pt idx="2727">
                  <c:v>58453</c:v>
                </c:pt>
                <c:pt idx="2728">
                  <c:v>58460</c:v>
                </c:pt>
                <c:pt idx="2729">
                  <c:v>58467</c:v>
                </c:pt>
                <c:pt idx="2730">
                  <c:v>58474</c:v>
                </c:pt>
                <c:pt idx="2731">
                  <c:v>58481</c:v>
                </c:pt>
                <c:pt idx="2732">
                  <c:v>58488</c:v>
                </c:pt>
                <c:pt idx="2733">
                  <c:v>58495</c:v>
                </c:pt>
                <c:pt idx="2734">
                  <c:v>58502</c:v>
                </c:pt>
                <c:pt idx="2735">
                  <c:v>58509</c:v>
                </c:pt>
                <c:pt idx="2736">
                  <c:v>58516</c:v>
                </c:pt>
                <c:pt idx="2737">
                  <c:v>58523</c:v>
                </c:pt>
                <c:pt idx="2738">
                  <c:v>58530</c:v>
                </c:pt>
                <c:pt idx="2739">
                  <c:v>58537</c:v>
                </c:pt>
                <c:pt idx="2740">
                  <c:v>58544</c:v>
                </c:pt>
                <c:pt idx="2741">
                  <c:v>58551</c:v>
                </c:pt>
                <c:pt idx="2742">
                  <c:v>58558</c:v>
                </c:pt>
                <c:pt idx="2743">
                  <c:v>58565</c:v>
                </c:pt>
                <c:pt idx="2744">
                  <c:v>58572</c:v>
                </c:pt>
                <c:pt idx="2745">
                  <c:v>58579</c:v>
                </c:pt>
                <c:pt idx="2746">
                  <c:v>58586</c:v>
                </c:pt>
                <c:pt idx="2747">
                  <c:v>58593</c:v>
                </c:pt>
                <c:pt idx="2748">
                  <c:v>58600</c:v>
                </c:pt>
                <c:pt idx="2749">
                  <c:v>58607</c:v>
                </c:pt>
                <c:pt idx="2750">
                  <c:v>58614</c:v>
                </c:pt>
                <c:pt idx="2751">
                  <c:v>58621</c:v>
                </c:pt>
                <c:pt idx="2752">
                  <c:v>58628</c:v>
                </c:pt>
                <c:pt idx="2753">
                  <c:v>58635</c:v>
                </c:pt>
                <c:pt idx="2754">
                  <c:v>58642</c:v>
                </c:pt>
                <c:pt idx="2755">
                  <c:v>58649</c:v>
                </c:pt>
                <c:pt idx="2756">
                  <c:v>58656</c:v>
                </c:pt>
                <c:pt idx="2757">
                  <c:v>58663</c:v>
                </c:pt>
                <c:pt idx="2758">
                  <c:v>58670</c:v>
                </c:pt>
                <c:pt idx="2759">
                  <c:v>58677</c:v>
                </c:pt>
                <c:pt idx="2760">
                  <c:v>58684</c:v>
                </c:pt>
                <c:pt idx="2761">
                  <c:v>58691</c:v>
                </c:pt>
                <c:pt idx="2762">
                  <c:v>58698</c:v>
                </c:pt>
                <c:pt idx="2763">
                  <c:v>58705</c:v>
                </c:pt>
                <c:pt idx="2764">
                  <c:v>58712</c:v>
                </c:pt>
                <c:pt idx="2765">
                  <c:v>58719</c:v>
                </c:pt>
                <c:pt idx="2766">
                  <c:v>58726</c:v>
                </c:pt>
                <c:pt idx="2767">
                  <c:v>58733</c:v>
                </c:pt>
                <c:pt idx="2768">
                  <c:v>58740</c:v>
                </c:pt>
                <c:pt idx="2769">
                  <c:v>58747</c:v>
                </c:pt>
                <c:pt idx="2770">
                  <c:v>58754</c:v>
                </c:pt>
                <c:pt idx="2771">
                  <c:v>58761</c:v>
                </c:pt>
                <c:pt idx="2772">
                  <c:v>58768</c:v>
                </c:pt>
                <c:pt idx="2773">
                  <c:v>58775</c:v>
                </c:pt>
                <c:pt idx="2774">
                  <c:v>58782</c:v>
                </c:pt>
                <c:pt idx="2775">
                  <c:v>58789</c:v>
                </c:pt>
                <c:pt idx="2776">
                  <c:v>58796</c:v>
                </c:pt>
                <c:pt idx="2777">
                  <c:v>58804</c:v>
                </c:pt>
                <c:pt idx="2778">
                  <c:v>58811</c:v>
                </c:pt>
                <c:pt idx="2779">
                  <c:v>58818</c:v>
                </c:pt>
                <c:pt idx="2780">
                  <c:v>58825</c:v>
                </c:pt>
                <c:pt idx="2781">
                  <c:v>58832</c:v>
                </c:pt>
                <c:pt idx="2782">
                  <c:v>58839</c:v>
                </c:pt>
                <c:pt idx="2783">
                  <c:v>58846</c:v>
                </c:pt>
                <c:pt idx="2784">
                  <c:v>58853</c:v>
                </c:pt>
                <c:pt idx="2785">
                  <c:v>58860</c:v>
                </c:pt>
                <c:pt idx="2786">
                  <c:v>58867</c:v>
                </c:pt>
                <c:pt idx="2787">
                  <c:v>58874</c:v>
                </c:pt>
                <c:pt idx="2788">
                  <c:v>58881</c:v>
                </c:pt>
                <c:pt idx="2789">
                  <c:v>58888</c:v>
                </c:pt>
                <c:pt idx="2790">
                  <c:v>58895</c:v>
                </c:pt>
                <c:pt idx="2791">
                  <c:v>58902</c:v>
                </c:pt>
                <c:pt idx="2792">
                  <c:v>58909</c:v>
                </c:pt>
                <c:pt idx="2793">
                  <c:v>58916</c:v>
                </c:pt>
                <c:pt idx="2794">
                  <c:v>58923</c:v>
                </c:pt>
                <c:pt idx="2795">
                  <c:v>58930</c:v>
                </c:pt>
                <c:pt idx="2796">
                  <c:v>58937</c:v>
                </c:pt>
                <c:pt idx="2797">
                  <c:v>58944</c:v>
                </c:pt>
                <c:pt idx="2798">
                  <c:v>58951</c:v>
                </c:pt>
                <c:pt idx="2799">
                  <c:v>58958</c:v>
                </c:pt>
                <c:pt idx="2800">
                  <c:v>58965</c:v>
                </c:pt>
                <c:pt idx="2801">
                  <c:v>58972</c:v>
                </c:pt>
                <c:pt idx="2802">
                  <c:v>58979</c:v>
                </c:pt>
                <c:pt idx="2803">
                  <c:v>58986</c:v>
                </c:pt>
                <c:pt idx="2804">
                  <c:v>58993</c:v>
                </c:pt>
                <c:pt idx="2805">
                  <c:v>59000</c:v>
                </c:pt>
                <c:pt idx="2806">
                  <c:v>59007</c:v>
                </c:pt>
                <c:pt idx="2807">
                  <c:v>59014</c:v>
                </c:pt>
                <c:pt idx="2808">
                  <c:v>59021</c:v>
                </c:pt>
                <c:pt idx="2809">
                  <c:v>59028</c:v>
                </c:pt>
                <c:pt idx="2810">
                  <c:v>59035</c:v>
                </c:pt>
                <c:pt idx="2811">
                  <c:v>59042</c:v>
                </c:pt>
                <c:pt idx="2812">
                  <c:v>59049</c:v>
                </c:pt>
                <c:pt idx="2813">
                  <c:v>59056</c:v>
                </c:pt>
                <c:pt idx="2814">
                  <c:v>59063</c:v>
                </c:pt>
                <c:pt idx="2815">
                  <c:v>59070</c:v>
                </c:pt>
                <c:pt idx="2816">
                  <c:v>59077</c:v>
                </c:pt>
                <c:pt idx="2817">
                  <c:v>59084</c:v>
                </c:pt>
                <c:pt idx="2818">
                  <c:v>59091</c:v>
                </c:pt>
                <c:pt idx="2819">
                  <c:v>59098</c:v>
                </c:pt>
                <c:pt idx="2820">
                  <c:v>59105</c:v>
                </c:pt>
                <c:pt idx="2821">
                  <c:v>59112</c:v>
                </c:pt>
                <c:pt idx="2822">
                  <c:v>59119</c:v>
                </c:pt>
                <c:pt idx="2823">
                  <c:v>59126</c:v>
                </c:pt>
                <c:pt idx="2824">
                  <c:v>59133</c:v>
                </c:pt>
                <c:pt idx="2825">
                  <c:v>59140</c:v>
                </c:pt>
                <c:pt idx="2826">
                  <c:v>59147</c:v>
                </c:pt>
                <c:pt idx="2827">
                  <c:v>59154</c:v>
                </c:pt>
                <c:pt idx="2828">
                  <c:v>59161</c:v>
                </c:pt>
                <c:pt idx="2829">
                  <c:v>59168</c:v>
                </c:pt>
                <c:pt idx="2830">
                  <c:v>59175</c:v>
                </c:pt>
                <c:pt idx="2831">
                  <c:v>59182</c:v>
                </c:pt>
                <c:pt idx="2832">
                  <c:v>59189</c:v>
                </c:pt>
                <c:pt idx="2833">
                  <c:v>59196</c:v>
                </c:pt>
                <c:pt idx="2834">
                  <c:v>59203</c:v>
                </c:pt>
                <c:pt idx="2835">
                  <c:v>59210</c:v>
                </c:pt>
                <c:pt idx="2836">
                  <c:v>59217</c:v>
                </c:pt>
                <c:pt idx="2837">
                  <c:v>59224</c:v>
                </c:pt>
                <c:pt idx="2838">
                  <c:v>59231</c:v>
                </c:pt>
                <c:pt idx="2839">
                  <c:v>59238</c:v>
                </c:pt>
                <c:pt idx="2840">
                  <c:v>59245</c:v>
                </c:pt>
                <c:pt idx="2841">
                  <c:v>59252</c:v>
                </c:pt>
                <c:pt idx="2842">
                  <c:v>59259</c:v>
                </c:pt>
                <c:pt idx="2843">
                  <c:v>59266</c:v>
                </c:pt>
                <c:pt idx="2844">
                  <c:v>59273</c:v>
                </c:pt>
                <c:pt idx="2845">
                  <c:v>59280</c:v>
                </c:pt>
                <c:pt idx="2846">
                  <c:v>59287</c:v>
                </c:pt>
                <c:pt idx="2847">
                  <c:v>59294</c:v>
                </c:pt>
                <c:pt idx="2848">
                  <c:v>59301</c:v>
                </c:pt>
                <c:pt idx="2849">
                  <c:v>59308</c:v>
                </c:pt>
                <c:pt idx="2850">
                  <c:v>59315</c:v>
                </c:pt>
                <c:pt idx="2851">
                  <c:v>59322</c:v>
                </c:pt>
                <c:pt idx="2852">
                  <c:v>59329</c:v>
                </c:pt>
                <c:pt idx="2853">
                  <c:v>59336</c:v>
                </c:pt>
                <c:pt idx="2854">
                  <c:v>59343</c:v>
                </c:pt>
                <c:pt idx="2855">
                  <c:v>59350</c:v>
                </c:pt>
                <c:pt idx="2856">
                  <c:v>59357</c:v>
                </c:pt>
                <c:pt idx="2857">
                  <c:v>59364</c:v>
                </c:pt>
                <c:pt idx="2858">
                  <c:v>59371</c:v>
                </c:pt>
                <c:pt idx="2859">
                  <c:v>59378</c:v>
                </c:pt>
                <c:pt idx="2860">
                  <c:v>59385</c:v>
                </c:pt>
                <c:pt idx="2861">
                  <c:v>59392</c:v>
                </c:pt>
                <c:pt idx="2862">
                  <c:v>59399</c:v>
                </c:pt>
                <c:pt idx="2863">
                  <c:v>59406</c:v>
                </c:pt>
                <c:pt idx="2864">
                  <c:v>59413</c:v>
                </c:pt>
                <c:pt idx="2865">
                  <c:v>59420</c:v>
                </c:pt>
                <c:pt idx="2866">
                  <c:v>59427</c:v>
                </c:pt>
                <c:pt idx="2867">
                  <c:v>59434</c:v>
                </c:pt>
                <c:pt idx="2868">
                  <c:v>59441</c:v>
                </c:pt>
                <c:pt idx="2869">
                  <c:v>59448</c:v>
                </c:pt>
                <c:pt idx="2870">
                  <c:v>59455</c:v>
                </c:pt>
                <c:pt idx="2871">
                  <c:v>59462</c:v>
                </c:pt>
                <c:pt idx="2872">
                  <c:v>59469</c:v>
                </c:pt>
                <c:pt idx="2873">
                  <c:v>59476</c:v>
                </c:pt>
                <c:pt idx="2874">
                  <c:v>59483</c:v>
                </c:pt>
                <c:pt idx="2875">
                  <c:v>59490</c:v>
                </c:pt>
                <c:pt idx="2876">
                  <c:v>59497</c:v>
                </c:pt>
                <c:pt idx="2877">
                  <c:v>59504</c:v>
                </c:pt>
                <c:pt idx="2878">
                  <c:v>59511</c:v>
                </c:pt>
                <c:pt idx="2879">
                  <c:v>59518</c:v>
                </c:pt>
                <c:pt idx="2880">
                  <c:v>59525</c:v>
                </c:pt>
                <c:pt idx="2881">
                  <c:v>59532</c:v>
                </c:pt>
                <c:pt idx="2882">
                  <c:v>59539</c:v>
                </c:pt>
                <c:pt idx="2883">
                  <c:v>59546</c:v>
                </c:pt>
                <c:pt idx="2884">
                  <c:v>59553</c:v>
                </c:pt>
                <c:pt idx="2885">
                  <c:v>59560</c:v>
                </c:pt>
                <c:pt idx="2886">
                  <c:v>59567</c:v>
                </c:pt>
                <c:pt idx="2887">
                  <c:v>59574</c:v>
                </c:pt>
                <c:pt idx="2888">
                  <c:v>59581</c:v>
                </c:pt>
                <c:pt idx="2889">
                  <c:v>59588</c:v>
                </c:pt>
                <c:pt idx="2890">
                  <c:v>59595</c:v>
                </c:pt>
                <c:pt idx="2891">
                  <c:v>59602</c:v>
                </c:pt>
                <c:pt idx="2892">
                  <c:v>59609</c:v>
                </c:pt>
                <c:pt idx="2893">
                  <c:v>59616</c:v>
                </c:pt>
                <c:pt idx="2894">
                  <c:v>59623</c:v>
                </c:pt>
                <c:pt idx="2895">
                  <c:v>59630</c:v>
                </c:pt>
                <c:pt idx="2896">
                  <c:v>59637</c:v>
                </c:pt>
                <c:pt idx="2897">
                  <c:v>59644</c:v>
                </c:pt>
                <c:pt idx="2898">
                  <c:v>59651</c:v>
                </c:pt>
                <c:pt idx="2899">
                  <c:v>59658</c:v>
                </c:pt>
                <c:pt idx="2900">
                  <c:v>59665</c:v>
                </c:pt>
                <c:pt idx="2901">
                  <c:v>59672</c:v>
                </c:pt>
                <c:pt idx="2902">
                  <c:v>59679</c:v>
                </c:pt>
                <c:pt idx="2903">
                  <c:v>59686</c:v>
                </c:pt>
                <c:pt idx="2904">
                  <c:v>59693</c:v>
                </c:pt>
                <c:pt idx="2905">
                  <c:v>59700</c:v>
                </c:pt>
                <c:pt idx="2906">
                  <c:v>59707</c:v>
                </c:pt>
                <c:pt idx="2907">
                  <c:v>59714</c:v>
                </c:pt>
                <c:pt idx="2908">
                  <c:v>59721</c:v>
                </c:pt>
                <c:pt idx="2909">
                  <c:v>59728</c:v>
                </c:pt>
                <c:pt idx="2910">
                  <c:v>59735</c:v>
                </c:pt>
                <c:pt idx="2911">
                  <c:v>59742</c:v>
                </c:pt>
                <c:pt idx="2912">
                  <c:v>59749</c:v>
                </c:pt>
                <c:pt idx="2913">
                  <c:v>59756</c:v>
                </c:pt>
                <c:pt idx="2914">
                  <c:v>59763</c:v>
                </c:pt>
                <c:pt idx="2915">
                  <c:v>59770</c:v>
                </c:pt>
                <c:pt idx="2916">
                  <c:v>59777</c:v>
                </c:pt>
                <c:pt idx="2917">
                  <c:v>59784</c:v>
                </c:pt>
                <c:pt idx="2918">
                  <c:v>59791</c:v>
                </c:pt>
                <c:pt idx="2919">
                  <c:v>59798</c:v>
                </c:pt>
                <c:pt idx="2920">
                  <c:v>59805</c:v>
                </c:pt>
                <c:pt idx="2921">
                  <c:v>59812</c:v>
                </c:pt>
                <c:pt idx="2922">
                  <c:v>59819</c:v>
                </c:pt>
                <c:pt idx="2923">
                  <c:v>59826</c:v>
                </c:pt>
                <c:pt idx="2924">
                  <c:v>59833</c:v>
                </c:pt>
                <c:pt idx="2925">
                  <c:v>59840</c:v>
                </c:pt>
                <c:pt idx="2926">
                  <c:v>59847</c:v>
                </c:pt>
                <c:pt idx="2927">
                  <c:v>59854</c:v>
                </c:pt>
                <c:pt idx="2928">
                  <c:v>59861</c:v>
                </c:pt>
                <c:pt idx="2929">
                  <c:v>59868</c:v>
                </c:pt>
                <c:pt idx="2930">
                  <c:v>59875</c:v>
                </c:pt>
                <c:pt idx="2931">
                  <c:v>59882</c:v>
                </c:pt>
                <c:pt idx="2932">
                  <c:v>59889</c:v>
                </c:pt>
                <c:pt idx="2933">
                  <c:v>59897</c:v>
                </c:pt>
                <c:pt idx="2934">
                  <c:v>59904</c:v>
                </c:pt>
                <c:pt idx="2935">
                  <c:v>59911</c:v>
                </c:pt>
                <c:pt idx="2936">
                  <c:v>59918</c:v>
                </c:pt>
                <c:pt idx="2937">
                  <c:v>59925</c:v>
                </c:pt>
                <c:pt idx="2938">
                  <c:v>59932</c:v>
                </c:pt>
                <c:pt idx="2939">
                  <c:v>59939</c:v>
                </c:pt>
                <c:pt idx="2940">
                  <c:v>59946</c:v>
                </c:pt>
                <c:pt idx="2941">
                  <c:v>59953</c:v>
                </c:pt>
                <c:pt idx="2942">
                  <c:v>59960</c:v>
                </c:pt>
                <c:pt idx="2943">
                  <c:v>59967</c:v>
                </c:pt>
                <c:pt idx="2944">
                  <c:v>59974</c:v>
                </c:pt>
                <c:pt idx="2945">
                  <c:v>59981</c:v>
                </c:pt>
                <c:pt idx="2946">
                  <c:v>59988</c:v>
                </c:pt>
                <c:pt idx="2947">
                  <c:v>59995</c:v>
                </c:pt>
                <c:pt idx="2948">
                  <c:v>60002</c:v>
                </c:pt>
                <c:pt idx="2949">
                  <c:v>60009</c:v>
                </c:pt>
                <c:pt idx="2950">
                  <c:v>60016</c:v>
                </c:pt>
                <c:pt idx="2951">
                  <c:v>60023</c:v>
                </c:pt>
                <c:pt idx="2952">
                  <c:v>60030</c:v>
                </c:pt>
                <c:pt idx="2953">
                  <c:v>60037</c:v>
                </c:pt>
                <c:pt idx="2954">
                  <c:v>60044</c:v>
                </c:pt>
                <c:pt idx="2955">
                  <c:v>60051</c:v>
                </c:pt>
                <c:pt idx="2956">
                  <c:v>60058</c:v>
                </c:pt>
                <c:pt idx="2957">
                  <c:v>60065</c:v>
                </c:pt>
                <c:pt idx="2958">
                  <c:v>60072</c:v>
                </c:pt>
                <c:pt idx="2959">
                  <c:v>60079</c:v>
                </c:pt>
                <c:pt idx="2960">
                  <c:v>60086</c:v>
                </c:pt>
                <c:pt idx="2961">
                  <c:v>60093</c:v>
                </c:pt>
                <c:pt idx="2962">
                  <c:v>60100</c:v>
                </c:pt>
                <c:pt idx="2963">
                  <c:v>60107</c:v>
                </c:pt>
                <c:pt idx="2964">
                  <c:v>60114</c:v>
                </c:pt>
                <c:pt idx="2965">
                  <c:v>60121</c:v>
                </c:pt>
                <c:pt idx="2966">
                  <c:v>60128</c:v>
                </c:pt>
                <c:pt idx="2967">
                  <c:v>60135</c:v>
                </c:pt>
                <c:pt idx="2968">
                  <c:v>60142</c:v>
                </c:pt>
                <c:pt idx="2969">
                  <c:v>60149</c:v>
                </c:pt>
                <c:pt idx="2970">
                  <c:v>60156</c:v>
                </c:pt>
                <c:pt idx="2971">
                  <c:v>60163</c:v>
                </c:pt>
                <c:pt idx="2972">
                  <c:v>60170</c:v>
                </c:pt>
                <c:pt idx="2973">
                  <c:v>60177</c:v>
                </c:pt>
                <c:pt idx="2974">
                  <c:v>60184</c:v>
                </c:pt>
                <c:pt idx="2975">
                  <c:v>60191</c:v>
                </c:pt>
                <c:pt idx="2976">
                  <c:v>60198</c:v>
                </c:pt>
                <c:pt idx="2977">
                  <c:v>60205</c:v>
                </c:pt>
                <c:pt idx="2978">
                  <c:v>60212</c:v>
                </c:pt>
                <c:pt idx="2979">
                  <c:v>60219</c:v>
                </c:pt>
                <c:pt idx="2980">
                  <c:v>60226</c:v>
                </c:pt>
                <c:pt idx="2981">
                  <c:v>60233</c:v>
                </c:pt>
                <c:pt idx="2982">
                  <c:v>60240</c:v>
                </c:pt>
                <c:pt idx="2983">
                  <c:v>60247</c:v>
                </c:pt>
                <c:pt idx="2984">
                  <c:v>60254</c:v>
                </c:pt>
                <c:pt idx="2985">
                  <c:v>60265</c:v>
                </c:pt>
                <c:pt idx="2986">
                  <c:v>60272</c:v>
                </c:pt>
                <c:pt idx="2987">
                  <c:v>60279</c:v>
                </c:pt>
                <c:pt idx="2988">
                  <c:v>60286</c:v>
                </c:pt>
                <c:pt idx="2989">
                  <c:v>60293</c:v>
                </c:pt>
                <c:pt idx="2990">
                  <c:v>60300</c:v>
                </c:pt>
                <c:pt idx="2991">
                  <c:v>60307</c:v>
                </c:pt>
                <c:pt idx="2992">
                  <c:v>60314</c:v>
                </c:pt>
                <c:pt idx="2993">
                  <c:v>60321</c:v>
                </c:pt>
                <c:pt idx="2994">
                  <c:v>60328</c:v>
                </c:pt>
                <c:pt idx="2995">
                  <c:v>60335</c:v>
                </c:pt>
                <c:pt idx="2996">
                  <c:v>60342</c:v>
                </c:pt>
                <c:pt idx="2997">
                  <c:v>60349</c:v>
                </c:pt>
                <c:pt idx="2998">
                  <c:v>60357</c:v>
                </c:pt>
                <c:pt idx="2999">
                  <c:v>60364</c:v>
                </c:pt>
                <c:pt idx="3000">
                  <c:v>60371</c:v>
                </c:pt>
                <c:pt idx="3001">
                  <c:v>60378</c:v>
                </c:pt>
                <c:pt idx="3002">
                  <c:v>60385</c:v>
                </c:pt>
                <c:pt idx="3003">
                  <c:v>60392</c:v>
                </c:pt>
                <c:pt idx="3004">
                  <c:v>60399</c:v>
                </c:pt>
                <c:pt idx="3005">
                  <c:v>60406</c:v>
                </c:pt>
                <c:pt idx="3006">
                  <c:v>60413</c:v>
                </c:pt>
                <c:pt idx="3007">
                  <c:v>60420</c:v>
                </c:pt>
                <c:pt idx="3008">
                  <c:v>60427</c:v>
                </c:pt>
                <c:pt idx="3009">
                  <c:v>60434</c:v>
                </c:pt>
                <c:pt idx="3010">
                  <c:v>60441</c:v>
                </c:pt>
                <c:pt idx="3011">
                  <c:v>60448</c:v>
                </c:pt>
                <c:pt idx="3012">
                  <c:v>60455</c:v>
                </c:pt>
                <c:pt idx="3013">
                  <c:v>60462</c:v>
                </c:pt>
                <c:pt idx="3014">
                  <c:v>60469</c:v>
                </c:pt>
                <c:pt idx="3015">
                  <c:v>60476</c:v>
                </c:pt>
                <c:pt idx="3016">
                  <c:v>60483</c:v>
                </c:pt>
                <c:pt idx="3017">
                  <c:v>60490</c:v>
                </c:pt>
                <c:pt idx="3018">
                  <c:v>60497</c:v>
                </c:pt>
                <c:pt idx="3019">
                  <c:v>60504</c:v>
                </c:pt>
                <c:pt idx="3020">
                  <c:v>60511</c:v>
                </c:pt>
                <c:pt idx="3021">
                  <c:v>60518</c:v>
                </c:pt>
                <c:pt idx="3022">
                  <c:v>60525</c:v>
                </c:pt>
                <c:pt idx="3023">
                  <c:v>60532</c:v>
                </c:pt>
                <c:pt idx="3024">
                  <c:v>60539</c:v>
                </c:pt>
                <c:pt idx="3025">
                  <c:v>60546</c:v>
                </c:pt>
                <c:pt idx="3026">
                  <c:v>60553</c:v>
                </c:pt>
                <c:pt idx="3027">
                  <c:v>60560</c:v>
                </c:pt>
                <c:pt idx="3028">
                  <c:v>60567</c:v>
                </c:pt>
                <c:pt idx="3029">
                  <c:v>60574</c:v>
                </c:pt>
                <c:pt idx="3030">
                  <c:v>60581</c:v>
                </c:pt>
                <c:pt idx="3031">
                  <c:v>60588</c:v>
                </c:pt>
                <c:pt idx="3032">
                  <c:v>60595</c:v>
                </c:pt>
                <c:pt idx="3033">
                  <c:v>60602</c:v>
                </c:pt>
                <c:pt idx="3034">
                  <c:v>60609</c:v>
                </c:pt>
                <c:pt idx="3035">
                  <c:v>60616</c:v>
                </c:pt>
                <c:pt idx="3036">
                  <c:v>60623</c:v>
                </c:pt>
                <c:pt idx="3037">
                  <c:v>60630</c:v>
                </c:pt>
                <c:pt idx="3038">
                  <c:v>60637</c:v>
                </c:pt>
                <c:pt idx="3039">
                  <c:v>60644</c:v>
                </c:pt>
                <c:pt idx="3040">
                  <c:v>60651</c:v>
                </c:pt>
                <c:pt idx="3041">
                  <c:v>60658</c:v>
                </c:pt>
                <c:pt idx="3042">
                  <c:v>60665</c:v>
                </c:pt>
                <c:pt idx="3043">
                  <c:v>60672</c:v>
                </c:pt>
                <c:pt idx="3044">
                  <c:v>60679</c:v>
                </c:pt>
                <c:pt idx="3045">
                  <c:v>60686</c:v>
                </c:pt>
                <c:pt idx="3046">
                  <c:v>60693</c:v>
                </c:pt>
                <c:pt idx="3047">
                  <c:v>60700</c:v>
                </c:pt>
                <c:pt idx="3048">
                  <c:v>60707</c:v>
                </c:pt>
                <c:pt idx="3049">
                  <c:v>60714</c:v>
                </c:pt>
                <c:pt idx="3050">
                  <c:v>60721</c:v>
                </c:pt>
                <c:pt idx="3051">
                  <c:v>60728</c:v>
                </c:pt>
                <c:pt idx="3052">
                  <c:v>60735</c:v>
                </c:pt>
                <c:pt idx="3053">
                  <c:v>60742</c:v>
                </c:pt>
                <c:pt idx="3054">
                  <c:v>60749</c:v>
                </c:pt>
                <c:pt idx="3055">
                  <c:v>60756</c:v>
                </c:pt>
                <c:pt idx="3056">
                  <c:v>60763</c:v>
                </c:pt>
                <c:pt idx="3057">
                  <c:v>60770</c:v>
                </c:pt>
                <c:pt idx="3058">
                  <c:v>60777</c:v>
                </c:pt>
                <c:pt idx="3059">
                  <c:v>60784</c:v>
                </c:pt>
                <c:pt idx="3060">
                  <c:v>60791</c:v>
                </c:pt>
                <c:pt idx="3061">
                  <c:v>60798</c:v>
                </c:pt>
                <c:pt idx="3062">
                  <c:v>60805</c:v>
                </c:pt>
                <c:pt idx="3063">
                  <c:v>60812</c:v>
                </c:pt>
                <c:pt idx="3064">
                  <c:v>60819</c:v>
                </c:pt>
                <c:pt idx="3065">
                  <c:v>60826</c:v>
                </c:pt>
                <c:pt idx="3066">
                  <c:v>60833</c:v>
                </c:pt>
                <c:pt idx="3067">
                  <c:v>60840</c:v>
                </c:pt>
                <c:pt idx="3068">
                  <c:v>60847</c:v>
                </c:pt>
                <c:pt idx="3069">
                  <c:v>60854</c:v>
                </c:pt>
                <c:pt idx="3070">
                  <c:v>60861</c:v>
                </c:pt>
                <c:pt idx="3071">
                  <c:v>60868</c:v>
                </c:pt>
                <c:pt idx="3072">
                  <c:v>60875</c:v>
                </c:pt>
                <c:pt idx="3073">
                  <c:v>60882</c:v>
                </c:pt>
                <c:pt idx="3074">
                  <c:v>60889</c:v>
                </c:pt>
                <c:pt idx="3075">
                  <c:v>60896</c:v>
                </c:pt>
                <c:pt idx="3076">
                  <c:v>60903</c:v>
                </c:pt>
                <c:pt idx="3077">
                  <c:v>60910</c:v>
                </c:pt>
                <c:pt idx="3078">
                  <c:v>60917</c:v>
                </c:pt>
                <c:pt idx="3079">
                  <c:v>60924</c:v>
                </c:pt>
                <c:pt idx="3080">
                  <c:v>60931</c:v>
                </c:pt>
                <c:pt idx="3081">
                  <c:v>60938</c:v>
                </c:pt>
                <c:pt idx="3082">
                  <c:v>60945</c:v>
                </c:pt>
                <c:pt idx="3083">
                  <c:v>60952</c:v>
                </c:pt>
                <c:pt idx="3084">
                  <c:v>60959</c:v>
                </c:pt>
                <c:pt idx="3085">
                  <c:v>60966</c:v>
                </c:pt>
                <c:pt idx="3086">
                  <c:v>60973</c:v>
                </c:pt>
                <c:pt idx="3087">
                  <c:v>60980</c:v>
                </c:pt>
                <c:pt idx="3088">
                  <c:v>60987</c:v>
                </c:pt>
                <c:pt idx="3089">
                  <c:v>60995</c:v>
                </c:pt>
                <c:pt idx="3090">
                  <c:v>61002</c:v>
                </c:pt>
                <c:pt idx="3091">
                  <c:v>61009</c:v>
                </c:pt>
                <c:pt idx="3092">
                  <c:v>61016</c:v>
                </c:pt>
                <c:pt idx="3093">
                  <c:v>61023</c:v>
                </c:pt>
                <c:pt idx="3094">
                  <c:v>61030</c:v>
                </c:pt>
                <c:pt idx="3095">
                  <c:v>61037</c:v>
                </c:pt>
                <c:pt idx="3096">
                  <c:v>61044</c:v>
                </c:pt>
                <c:pt idx="3097">
                  <c:v>61051</c:v>
                </c:pt>
                <c:pt idx="3098">
                  <c:v>61058</c:v>
                </c:pt>
                <c:pt idx="3099">
                  <c:v>61065</c:v>
                </c:pt>
                <c:pt idx="3100">
                  <c:v>61072</c:v>
                </c:pt>
                <c:pt idx="3101">
                  <c:v>61079</c:v>
                </c:pt>
                <c:pt idx="3102">
                  <c:v>61086</c:v>
                </c:pt>
                <c:pt idx="3103">
                  <c:v>61093</c:v>
                </c:pt>
                <c:pt idx="3104">
                  <c:v>61100</c:v>
                </c:pt>
                <c:pt idx="3105">
                  <c:v>61107</c:v>
                </c:pt>
                <c:pt idx="3106">
                  <c:v>61114</c:v>
                </c:pt>
                <c:pt idx="3107">
                  <c:v>61121</c:v>
                </c:pt>
                <c:pt idx="3108">
                  <c:v>61128</c:v>
                </c:pt>
                <c:pt idx="3109">
                  <c:v>61135</c:v>
                </c:pt>
                <c:pt idx="3110">
                  <c:v>61142</c:v>
                </c:pt>
                <c:pt idx="3111">
                  <c:v>61149</c:v>
                </c:pt>
                <c:pt idx="3112">
                  <c:v>61156</c:v>
                </c:pt>
                <c:pt idx="3113">
                  <c:v>61163</c:v>
                </c:pt>
                <c:pt idx="3114">
                  <c:v>61170</c:v>
                </c:pt>
                <c:pt idx="3115">
                  <c:v>61177</c:v>
                </c:pt>
                <c:pt idx="3116">
                  <c:v>61184</c:v>
                </c:pt>
                <c:pt idx="3117">
                  <c:v>61191</c:v>
                </c:pt>
                <c:pt idx="3118">
                  <c:v>61198</c:v>
                </c:pt>
                <c:pt idx="3119">
                  <c:v>61205</c:v>
                </c:pt>
                <c:pt idx="3120">
                  <c:v>61212</c:v>
                </c:pt>
                <c:pt idx="3121">
                  <c:v>61219</c:v>
                </c:pt>
                <c:pt idx="3122">
                  <c:v>61226</c:v>
                </c:pt>
                <c:pt idx="3123">
                  <c:v>61233</c:v>
                </c:pt>
                <c:pt idx="3124">
                  <c:v>61240</c:v>
                </c:pt>
                <c:pt idx="3125">
                  <c:v>61247</c:v>
                </c:pt>
                <c:pt idx="3126">
                  <c:v>61254</c:v>
                </c:pt>
                <c:pt idx="3127">
                  <c:v>61261</c:v>
                </c:pt>
                <c:pt idx="3128">
                  <c:v>61268</c:v>
                </c:pt>
                <c:pt idx="3129">
                  <c:v>61275</c:v>
                </c:pt>
                <c:pt idx="3130">
                  <c:v>61282</c:v>
                </c:pt>
                <c:pt idx="3131">
                  <c:v>61289</c:v>
                </c:pt>
                <c:pt idx="3132">
                  <c:v>61296</c:v>
                </c:pt>
                <c:pt idx="3133">
                  <c:v>61303</c:v>
                </c:pt>
                <c:pt idx="3134">
                  <c:v>61310</c:v>
                </c:pt>
                <c:pt idx="3135">
                  <c:v>61317</c:v>
                </c:pt>
                <c:pt idx="3136">
                  <c:v>61324</c:v>
                </c:pt>
                <c:pt idx="3137">
                  <c:v>61331</c:v>
                </c:pt>
                <c:pt idx="3138">
                  <c:v>61338</c:v>
                </c:pt>
                <c:pt idx="3139">
                  <c:v>61345</c:v>
                </c:pt>
                <c:pt idx="3140">
                  <c:v>61352</c:v>
                </c:pt>
                <c:pt idx="3141">
                  <c:v>61359</c:v>
                </c:pt>
                <c:pt idx="3142">
                  <c:v>61366</c:v>
                </c:pt>
                <c:pt idx="3143">
                  <c:v>61373</c:v>
                </c:pt>
                <c:pt idx="3144">
                  <c:v>61380</c:v>
                </c:pt>
                <c:pt idx="3145">
                  <c:v>61387</c:v>
                </c:pt>
                <c:pt idx="3146">
                  <c:v>61394</c:v>
                </c:pt>
                <c:pt idx="3147">
                  <c:v>61401</c:v>
                </c:pt>
                <c:pt idx="3148">
                  <c:v>61408</c:v>
                </c:pt>
                <c:pt idx="3149">
                  <c:v>61415</c:v>
                </c:pt>
                <c:pt idx="3150">
                  <c:v>61422</c:v>
                </c:pt>
                <c:pt idx="3151">
                  <c:v>61429</c:v>
                </c:pt>
                <c:pt idx="3152">
                  <c:v>61436</c:v>
                </c:pt>
                <c:pt idx="3153">
                  <c:v>61443</c:v>
                </c:pt>
                <c:pt idx="3154">
                  <c:v>61450</c:v>
                </c:pt>
                <c:pt idx="3155">
                  <c:v>61457</c:v>
                </c:pt>
                <c:pt idx="3156">
                  <c:v>61464</c:v>
                </c:pt>
                <c:pt idx="3157">
                  <c:v>61471</c:v>
                </c:pt>
                <c:pt idx="3158">
                  <c:v>61478</c:v>
                </c:pt>
                <c:pt idx="3159">
                  <c:v>61485</c:v>
                </c:pt>
                <c:pt idx="3160">
                  <c:v>61492</c:v>
                </c:pt>
                <c:pt idx="3161">
                  <c:v>61499</c:v>
                </c:pt>
                <c:pt idx="3162">
                  <c:v>61506</c:v>
                </c:pt>
                <c:pt idx="3163">
                  <c:v>61513</c:v>
                </c:pt>
                <c:pt idx="3164">
                  <c:v>61520</c:v>
                </c:pt>
                <c:pt idx="3165">
                  <c:v>61527</c:v>
                </c:pt>
                <c:pt idx="3166">
                  <c:v>61534</c:v>
                </c:pt>
                <c:pt idx="3167">
                  <c:v>61541</c:v>
                </c:pt>
                <c:pt idx="3168">
                  <c:v>61548</c:v>
                </c:pt>
                <c:pt idx="3169">
                  <c:v>61555</c:v>
                </c:pt>
                <c:pt idx="3170">
                  <c:v>61562</c:v>
                </c:pt>
                <c:pt idx="3171">
                  <c:v>61569</c:v>
                </c:pt>
                <c:pt idx="3172">
                  <c:v>61576</c:v>
                </c:pt>
                <c:pt idx="3173">
                  <c:v>61583</c:v>
                </c:pt>
                <c:pt idx="3174">
                  <c:v>61590</c:v>
                </c:pt>
                <c:pt idx="3175">
                  <c:v>61597</c:v>
                </c:pt>
                <c:pt idx="3176">
                  <c:v>61604</c:v>
                </c:pt>
                <c:pt idx="3177">
                  <c:v>61611</c:v>
                </c:pt>
                <c:pt idx="3178">
                  <c:v>61618</c:v>
                </c:pt>
                <c:pt idx="3179">
                  <c:v>61625</c:v>
                </c:pt>
                <c:pt idx="3180">
                  <c:v>61632</c:v>
                </c:pt>
                <c:pt idx="3181">
                  <c:v>61639</c:v>
                </c:pt>
                <c:pt idx="3182">
                  <c:v>61646</c:v>
                </c:pt>
                <c:pt idx="3183">
                  <c:v>61653</c:v>
                </c:pt>
                <c:pt idx="3184">
                  <c:v>61660</c:v>
                </c:pt>
                <c:pt idx="3185">
                  <c:v>61667</c:v>
                </c:pt>
                <c:pt idx="3186">
                  <c:v>61674</c:v>
                </c:pt>
                <c:pt idx="3187">
                  <c:v>61681</c:v>
                </c:pt>
                <c:pt idx="3188">
                  <c:v>61688</c:v>
                </c:pt>
                <c:pt idx="3189">
                  <c:v>61695</c:v>
                </c:pt>
                <c:pt idx="3190">
                  <c:v>61702</c:v>
                </c:pt>
                <c:pt idx="3191">
                  <c:v>61709</c:v>
                </c:pt>
                <c:pt idx="3192">
                  <c:v>61716</c:v>
                </c:pt>
                <c:pt idx="3193">
                  <c:v>61724</c:v>
                </c:pt>
                <c:pt idx="3194">
                  <c:v>61731</c:v>
                </c:pt>
                <c:pt idx="3195">
                  <c:v>61738</c:v>
                </c:pt>
                <c:pt idx="3196">
                  <c:v>61745</c:v>
                </c:pt>
                <c:pt idx="3197">
                  <c:v>61752</c:v>
                </c:pt>
                <c:pt idx="3198">
                  <c:v>61759</c:v>
                </c:pt>
                <c:pt idx="3199">
                  <c:v>61766</c:v>
                </c:pt>
                <c:pt idx="3200">
                  <c:v>61773</c:v>
                </c:pt>
                <c:pt idx="3201">
                  <c:v>61780</c:v>
                </c:pt>
                <c:pt idx="3202">
                  <c:v>61787</c:v>
                </c:pt>
                <c:pt idx="3203">
                  <c:v>61794</c:v>
                </c:pt>
                <c:pt idx="3204">
                  <c:v>61801</c:v>
                </c:pt>
                <c:pt idx="3205">
                  <c:v>61808</c:v>
                </c:pt>
                <c:pt idx="3206">
                  <c:v>61815</c:v>
                </c:pt>
                <c:pt idx="3207">
                  <c:v>61822</c:v>
                </c:pt>
                <c:pt idx="3208">
                  <c:v>61829</c:v>
                </c:pt>
                <c:pt idx="3209">
                  <c:v>61836</c:v>
                </c:pt>
                <c:pt idx="3210">
                  <c:v>61843</c:v>
                </c:pt>
                <c:pt idx="3211">
                  <c:v>61850</c:v>
                </c:pt>
                <c:pt idx="3212">
                  <c:v>61857</c:v>
                </c:pt>
                <c:pt idx="3213">
                  <c:v>61864</c:v>
                </c:pt>
                <c:pt idx="3214">
                  <c:v>61871</c:v>
                </c:pt>
                <c:pt idx="3215">
                  <c:v>61878</c:v>
                </c:pt>
                <c:pt idx="3216">
                  <c:v>61885</c:v>
                </c:pt>
                <c:pt idx="3217">
                  <c:v>61892</c:v>
                </c:pt>
                <c:pt idx="3218">
                  <c:v>61899</c:v>
                </c:pt>
                <c:pt idx="3219">
                  <c:v>61906</c:v>
                </c:pt>
                <c:pt idx="3220">
                  <c:v>61913</c:v>
                </c:pt>
                <c:pt idx="3221">
                  <c:v>61920</c:v>
                </c:pt>
                <c:pt idx="3222">
                  <c:v>61927</c:v>
                </c:pt>
                <c:pt idx="3223">
                  <c:v>61934</c:v>
                </c:pt>
                <c:pt idx="3224">
                  <c:v>61941</c:v>
                </c:pt>
                <c:pt idx="3225">
                  <c:v>61948</c:v>
                </c:pt>
                <c:pt idx="3226">
                  <c:v>61955</c:v>
                </c:pt>
                <c:pt idx="3227">
                  <c:v>61962</c:v>
                </c:pt>
                <c:pt idx="3228">
                  <c:v>61969</c:v>
                </c:pt>
                <c:pt idx="3229">
                  <c:v>61976</c:v>
                </c:pt>
                <c:pt idx="3230">
                  <c:v>61983</c:v>
                </c:pt>
                <c:pt idx="3231">
                  <c:v>61990</c:v>
                </c:pt>
                <c:pt idx="3232">
                  <c:v>61997</c:v>
                </c:pt>
                <c:pt idx="3233">
                  <c:v>62004</c:v>
                </c:pt>
                <c:pt idx="3234">
                  <c:v>62011</c:v>
                </c:pt>
                <c:pt idx="3235">
                  <c:v>62018</c:v>
                </c:pt>
                <c:pt idx="3236">
                  <c:v>62025</c:v>
                </c:pt>
                <c:pt idx="3237">
                  <c:v>62032</c:v>
                </c:pt>
                <c:pt idx="3238">
                  <c:v>62039</c:v>
                </c:pt>
                <c:pt idx="3239">
                  <c:v>62046</c:v>
                </c:pt>
                <c:pt idx="3240">
                  <c:v>62053</c:v>
                </c:pt>
                <c:pt idx="3241">
                  <c:v>62060</c:v>
                </c:pt>
                <c:pt idx="3242">
                  <c:v>62067</c:v>
                </c:pt>
                <c:pt idx="3243">
                  <c:v>62074</c:v>
                </c:pt>
                <c:pt idx="3244">
                  <c:v>62081</c:v>
                </c:pt>
                <c:pt idx="3245">
                  <c:v>62089</c:v>
                </c:pt>
                <c:pt idx="3246">
                  <c:v>62096</c:v>
                </c:pt>
                <c:pt idx="3247">
                  <c:v>62103</c:v>
                </c:pt>
                <c:pt idx="3248">
                  <c:v>62110</c:v>
                </c:pt>
                <c:pt idx="3249">
                  <c:v>62117</c:v>
                </c:pt>
                <c:pt idx="3250">
                  <c:v>62124</c:v>
                </c:pt>
                <c:pt idx="3251">
                  <c:v>62131</c:v>
                </c:pt>
                <c:pt idx="3252">
                  <c:v>62138</c:v>
                </c:pt>
                <c:pt idx="3253">
                  <c:v>62145</c:v>
                </c:pt>
                <c:pt idx="3254">
                  <c:v>62152</c:v>
                </c:pt>
                <c:pt idx="3255">
                  <c:v>62159</c:v>
                </c:pt>
                <c:pt idx="3256">
                  <c:v>62166</c:v>
                </c:pt>
                <c:pt idx="3257">
                  <c:v>62173</c:v>
                </c:pt>
                <c:pt idx="3258">
                  <c:v>62184</c:v>
                </c:pt>
                <c:pt idx="3259">
                  <c:v>62191</c:v>
                </c:pt>
                <c:pt idx="3260">
                  <c:v>62198</c:v>
                </c:pt>
                <c:pt idx="3261">
                  <c:v>62205</c:v>
                </c:pt>
                <c:pt idx="3262">
                  <c:v>62212</c:v>
                </c:pt>
                <c:pt idx="3263">
                  <c:v>62219</c:v>
                </c:pt>
                <c:pt idx="3264">
                  <c:v>62226</c:v>
                </c:pt>
                <c:pt idx="3265">
                  <c:v>62233</c:v>
                </c:pt>
                <c:pt idx="3266">
                  <c:v>62240</c:v>
                </c:pt>
                <c:pt idx="3267">
                  <c:v>62247</c:v>
                </c:pt>
                <c:pt idx="3268">
                  <c:v>62254</c:v>
                </c:pt>
                <c:pt idx="3269">
                  <c:v>62261</c:v>
                </c:pt>
                <c:pt idx="3270">
                  <c:v>62268</c:v>
                </c:pt>
                <c:pt idx="3271">
                  <c:v>62275</c:v>
                </c:pt>
                <c:pt idx="3272">
                  <c:v>62282</c:v>
                </c:pt>
                <c:pt idx="3273">
                  <c:v>62289</c:v>
                </c:pt>
                <c:pt idx="3274">
                  <c:v>62296</c:v>
                </c:pt>
                <c:pt idx="3275">
                  <c:v>62303</c:v>
                </c:pt>
                <c:pt idx="3276">
                  <c:v>62310</c:v>
                </c:pt>
                <c:pt idx="3277">
                  <c:v>62317</c:v>
                </c:pt>
                <c:pt idx="3278">
                  <c:v>62324</c:v>
                </c:pt>
                <c:pt idx="3279">
                  <c:v>62331</c:v>
                </c:pt>
                <c:pt idx="3280">
                  <c:v>62338</c:v>
                </c:pt>
                <c:pt idx="3281">
                  <c:v>62345</c:v>
                </c:pt>
                <c:pt idx="3282">
                  <c:v>62352</c:v>
                </c:pt>
                <c:pt idx="3283">
                  <c:v>62359</c:v>
                </c:pt>
                <c:pt idx="3284">
                  <c:v>62366</c:v>
                </c:pt>
                <c:pt idx="3285">
                  <c:v>62373</c:v>
                </c:pt>
                <c:pt idx="3286">
                  <c:v>62380</c:v>
                </c:pt>
                <c:pt idx="3287">
                  <c:v>62387</c:v>
                </c:pt>
                <c:pt idx="3288">
                  <c:v>62394</c:v>
                </c:pt>
                <c:pt idx="3289">
                  <c:v>62401</c:v>
                </c:pt>
                <c:pt idx="3290">
                  <c:v>62408</c:v>
                </c:pt>
                <c:pt idx="3291">
                  <c:v>62415</c:v>
                </c:pt>
                <c:pt idx="3292">
                  <c:v>62422</c:v>
                </c:pt>
                <c:pt idx="3293">
                  <c:v>62429</c:v>
                </c:pt>
                <c:pt idx="3294">
                  <c:v>62436</c:v>
                </c:pt>
                <c:pt idx="3295">
                  <c:v>62443</c:v>
                </c:pt>
                <c:pt idx="3296">
                  <c:v>62450</c:v>
                </c:pt>
                <c:pt idx="3297">
                  <c:v>62457</c:v>
                </c:pt>
                <c:pt idx="3298">
                  <c:v>62464</c:v>
                </c:pt>
                <c:pt idx="3299">
                  <c:v>62471</c:v>
                </c:pt>
                <c:pt idx="3300">
                  <c:v>62478</c:v>
                </c:pt>
                <c:pt idx="3301">
                  <c:v>62485</c:v>
                </c:pt>
                <c:pt idx="3302">
                  <c:v>62492</c:v>
                </c:pt>
                <c:pt idx="3303">
                  <c:v>62499</c:v>
                </c:pt>
                <c:pt idx="3304">
                  <c:v>62506</c:v>
                </c:pt>
                <c:pt idx="3305">
                  <c:v>62513</c:v>
                </c:pt>
                <c:pt idx="3306">
                  <c:v>62520</c:v>
                </c:pt>
                <c:pt idx="3307">
                  <c:v>62527</c:v>
                </c:pt>
                <c:pt idx="3308">
                  <c:v>62534</c:v>
                </c:pt>
                <c:pt idx="3309">
                  <c:v>62541</c:v>
                </c:pt>
                <c:pt idx="3310">
                  <c:v>62548</c:v>
                </c:pt>
                <c:pt idx="3311">
                  <c:v>62555</c:v>
                </c:pt>
                <c:pt idx="3312">
                  <c:v>62562</c:v>
                </c:pt>
                <c:pt idx="3313">
                  <c:v>62569</c:v>
                </c:pt>
                <c:pt idx="3314">
                  <c:v>62576</c:v>
                </c:pt>
                <c:pt idx="3315">
                  <c:v>62583</c:v>
                </c:pt>
                <c:pt idx="3316">
                  <c:v>62590</c:v>
                </c:pt>
                <c:pt idx="3317">
                  <c:v>62597</c:v>
                </c:pt>
                <c:pt idx="3318">
                  <c:v>62604</c:v>
                </c:pt>
                <c:pt idx="3319">
                  <c:v>62611</c:v>
                </c:pt>
                <c:pt idx="3320">
                  <c:v>62618</c:v>
                </c:pt>
                <c:pt idx="3321">
                  <c:v>62625</c:v>
                </c:pt>
                <c:pt idx="3322">
                  <c:v>62632</c:v>
                </c:pt>
                <c:pt idx="3323">
                  <c:v>62639</c:v>
                </c:pt>
                <c:pt idx="3324">
                  <c:v>62646</c:v>
                </c:pt>
                <c:pt idx="3325">
                  <c:v>62653</c:v>
                </c:pt>
                <c:pt idx="3326">
                  <c:v>62660</c:v>
                </c:pt>
                <c:pt idx="3327">
                  <c:v>62667</c:v>
                </c:pt>
                <c:pt idx="3328">
                  <c:v>62674</c:v>
                </c:pt>
                <c:pt idx="3329">
                  <c:v>62681</c:v>
                </c:pt>
                <c:pt idx="3330">
                  <c:v>62688</c:v>
                </c:pt>
                <c:pt idx="3331">
                  <c:v>62695</c:v>
                </c:pt>
                <c:pt idx="3332">
                  <c:v>62702</c:v>
                </c:pt>
                <c:pt idx="3333">
                  <c:v>62709</c:v>
                </c:pt>
                <c:pt idx="3334">
                  <c:v>62716</c:v>
                </c:pt>
                <c:pt idx="3335">
                  <c:v>62723</c:v>
                </c:pt>
                <c:pt idx="3336">
                  <c:v>62730</c:v>
                </c:pt>
                <c:pt idx="3337">
                  <c:v>62737</c:v>
                </c:pt>
                <c:pt idx="3338">
                  <c:v>62744</c:v>
                </c:pt>
                <c:pt idx="3339">
                  <c:v>62751</c:v>
                </c:pt>
                <c:pt idx="3340">
                  <c:v>62758</c:v>
                </c:pt>
                <c:pt idx="3341">
                  <c:v>62765</c:v>
                </c:pt>
                <c:pt idx="3342">
                  <c:v>62772</c:v>
                </c:pt>
                <c:pt idx="3343">
                  <c:v>62779</c:v>
                </c:pt>
                <c:pt idx="3344">
                  <c:v>62786</c:v>
                </c:pt>
                <c:pt idx="3345">
                  <c:v>62793</c:v>
                </c:pt>
                <c:pt idx="3346">
                  <c:v>62800</c:v>
                </c:pt>
                <c:pt idx="3347">
                  <c:v>62807</c:v>
                </c:pt>
                <c:pt idx="3348">
                  <c:v>62814</c:v>
                </c:pt>
                <c:pt idx="3349">
                  <c:v>62821</c:v>
                </c:pt>
                <c:pt idx="3350">
                  <c:v>62828</c:v>
                </c:pt>
                <c:pt idx="3351">
                  <c:v>62835</c:v>
                </c:pt>
                <c:pt idx="3352">
                  <c:v>62842</c:v>
                </c:pt>
                <c:pt idx="3353">
                  <c:v>62849</c:v>
                </c:pt>
                <c:pt idx="3354">
                  <c:v>62856</c:v>
                </c:pt>
                <c:pt idx="3355">
                  <c:v>62863</c:v>
                </c:pt>
                <c:pt idx="3356">
                  <c:v>62870</c:v>
                </c:pt>
                <c:pt idx="3357">
                  <c:v>62877</c:v>
                </c:pt>
                <c:pt idx="3358">
                  <c:v>62884</c:v>
                </c:pt>
                <c:pt idx="3359">
                  <c:v>62891</c:v>
                </c:pt>
                <c:pt idx="3360">
                  <c:v>62898</c:v>
                </c:pt>
                <c:pt idx="3361">
                  <c:v>62905</c:v>
                </c:pt>
                <c:pt idx="3362">
                  <c:v>62912</c:v>
                </c:pt>
                <c:pt idx="3363">
                  <c:v>62919</c:v>
                </c:pt>
                <c:pt idx="3364">
                  <c:v>62926</c:v>
                </c:pt>
                <c:pt idx="3365">
                  <c:v>62933</c:v>
                </c:pt>
                <c:pt idx="3366">
                  <c:v>62940</c:v>
                </c:pt>
                <c:pt idx="3367">
                  <c:v>62947</c:v>
                </c:pt>
                <c:pt idx="3368">
                  <c:v>62954</c:v>
                </c:pt>
                <c:pt idx="3369">
                  <c:v>62961</c:v>
                </c:pt>
                <c:pt idx="3370">
                  <c:v>62968</c:v>
                </c:pt>
                <c:pt idx="3371">
                  <c:v>62975</c:v>
                </c:pt>
                <c:pt idx="3372">
                  <c:v>62982</c:v>
                </c:pt>
                <c:pt idx="3373">
                  <c:v>62989</c:v>
                </c:pt>
                <c:pt idx="3374">
                  <c:v>62996</c:v>
                </c:pt>
                <c:pt idx="3375">
                  <c:v>63003</c:v>
                </c:pt>
                <c:pt idx="3376">
                  <c:v>63010</c:v>
                </c:pt>
                <c:pt idx="3377">
                  <c:v>63017</c:v>
                </c:pt>
                <c:pt idx="3378">
                  <c:v>63024</c:v>
                </c:pt>
                <c:pt idx="3379">
                  <c:v>63031</c:v>
                </c:pt>
                <c:pt idx="3380">
                  <c:v>63038</c:v>
                </c:pt>
                <c:pt idx="3381">
                  <c:v>63045</c:v>
                </c:pt>
                <c:pt idx="3382">
                  <c:v>63052</c:v>
                </c:pt>
                <c:pt idx="3383">
                  <c:v>63059</c:v>
                </c:pt>
                <c:pt idx="3384">
                  <c:v>63066</c:v>
                </c:pt>
                <c:pt idx="3385">
                  <c:v>63073</c:v>
                </c:pt>
                <c:pt idx="3386">
                  <c:v>63080</c:v>
                </c:pt>
                <c:pt idx="3387">
                  <c:v>63087</c:v>
                </c:pt>
                <c:pt idx="3388">
                  <c:v>63094</c:v>
                </c:pt>
                <c:pt idx="3389">
                  <c:v>63101</c:v>
                </c:pt>
                <c:pt idx="3390">
                  <c:v>63108</c:v>
                </c:pt>
                <c:pt idx="3391">
                  <c:v>63115</c:v>
                </c:pt>
                <c:pt idx="3392">
                  <c:v>63122</c:v>
                </c:pt>
                <c:pt idx="3393">
                  <c:v>63129</c:v>
                </c:pt>
                <c:pt idx="3394">
                  <c:v>63136</c:v>
                </c:pt>
                <c:pt idx="3395">
                  <c:v>63143</c:v>
                </c:pt>
                <c:pt idx="3396">
                  <c:v>63150</c:v>
                </c:pt>
                <c:pt idx="3397">
                  <c:v>63157</c:v>
                </c:pt>
                <c:pt idx="3398">
                  <c:v>63164</c:v>
                </c:pt>
                <c:pt idx="3399">
                  <c:v>63171</c:v>
                </c:pt>
                <c:pt idx="3400">
                  <c:v>63178</c:v>
                </c:pt>
                <c:pt idx="3401">
                  <c:v>63186</c:v>
                </c:pt>
                <c:pt idx="3402">
                  <c:v>63193</c:v>
                </c:pt>
                <c:pt idx="3403">
                  <c:v>63200</c:v>
                </c:pt>
                <c:pt idx="3404">
                  <c:v>63207</c:v>
                </c:pt>
                <c:pt idx="3405">
                  <c:v>63214</c:v>
                </c:pt>
                <c:pt idx="3406">
                  <c:v>63221</c:v>
                </c:pt>
                <c:pt idx="3407">
                  <c:v>63228</c:v>
                </c:pt>
                <c:pt idx="3408">
                  <c:v>63235</c:v>
                </c:pt>
                <c:pt idx="3409">
                  <c:v>63242</c:v>
                </c:pt>
                <c:pt idx="3410">
                  <c:v>63249</c:v>
                </c:pt>
                <c:pt idx="3411">
                  <c:v>63256</c:v>
                </c:pt>
                <c:pt idx="3412">
                  <c:v>63263</c:v>
                </c:pt>
                <c:pt idx="3413">
                  <c:v>63270</c:v>
                </c:pt>
                <c:pt idx="3414">
                  <c:v>63277</c:v>
                </c:pt>
                <c:pt idx="3415">
                  <c:v>63284</c:v>
                </c:pt>
                <c:pt idx="3416">
                  <c:v>63291</c:v>
                </c:pt>
                <c:pt idx="3417">
                  <c:v>63298</c:v>
                </c:pt>
                <c:pt idx="3418">
                  <c:v>63305</c:v>
                </c:pt>
                <c:pt idx="3419">
                  <c:v>63312</c:v>
                </c:pt>
                <c:pt idx="3420">
                  <c:v>63319</c:v>
                </c:pt>
                <c:pt idx="3421">
                  <c:v>63326</c:v>
                </c:pt>
                <c:pt idx="3422">
                  <c:v>63333</c:v>
                </c:pt>
                <c:pt idx="3423">
                  <c:v>63340</c:v>
                </c:pt>
                <c:pt idx="3424">
                  <c:v>63347</c:v>
                </c:pt>
                <c:pt idx="3425">
                  <c:v>63354</c:v>
                </c:pt>
                <c:pt idx="3426">
                  <c:v>63361</c:v>
                </c:pt>
                <c:pt idx="3427">
                  <c:v>63368</c:v>
                </c:pt>
                <c:pt idx="3428">
                  <c:v>63375</c:v>
                </c:pt>
                <c:pt idx="3429">
                  <c:v>63382</c:v>
                </c:pt>
                <c:pt idx="3430">
                  <c:v>63389</c:v>
                </c:pt>
                <c:pt idx="3431">
                  <c:v>63396</c:v>
                </c:pt>
                <c:pt idx="3432">
                  <c:v>63403</c:v>
                </c:pt>
                <c:pt idx="3433">
                  <c:v>63410</c:v>
                </c:pt>
                <c:pt idx="3434">
                  <c:v>63417</c:v>
                </c:pt>
                <c:pt idx="3435">
                  <c:v>63424</c:v>
                </c:pt>
                <c:pt idx="3436">
                  <c:v>63431</c:v>
                </c:pt>
                <c:pt idx="3437">
                  <c:v>63438</c:v>
                </c:pt>
                <c:pt idx="3438">
                  <c:v>63445</c:v>
                </c:pt>
                <c:pt idx="3439">
                  <c:v>63452</c:v>
                </c:pt>
                <c:pt idx="3440">
                  <c:v>63459</c:v>
                </c:pt>
                <c:pt idx="3441">
                  <c:v>63466</c:v>
                </c:pt>
                <c:pt idx="3442">
                  <c:v>63473</c:v>
                </c:pt>
                <c:pt idx="3443">
                  <c:v>63480</c:v>
                </c:pt>
                <c:pt idx="3444">
                  <c:v>63487</c:v>
                </c:pt>
                <c:pt idx="3445">
                  <c:v>63494</c:v>
                </c:pt>
                <c:pt idx="3446">
                  <c:v>63501</c:v>
                </c:pt>
                <c:pt idx="3447">
                  <c:v>63508</c:v>
                </c:pt>
                <c:pt idx="3448">
                  <c:v>63515</c:v>
                </c:pt>
                <c:pt idx="3449">
                  <c:v>63522</c:v>
                </c:pt>
                <c:pt idx="3450">
                  <c:v>63529</c:v>
                </c:pt>
                <c:pt idx="3451">
                  <c:v>63536</c:v>
                </c:pt>
                <c:pt idx="3452">
                  <c:v>63543</c:v>
                </c:pt>
                <c:pt idx="3453">
                  <c:v>63550</c:v>
                </c:pt>
                <c:pt idx="3454">
                  <c:v>63557</c:v>
                </c:pt>
                <c:pt idx="3455">
                  <c:v>63564</c:v>
                </c:pt>
                <c:pt idx="3456">
                  <c:v>63571</c:v>
                </c:pt>
                <c:pt idx="3457">
                  <c:v>63578</c:v>
                </c:pt>
                <c:pt idx="3458">
                  <c:v>63585</c:v>
                </c:pt>
                <c:pt idx="3459">
                  <c:v>63592</c:v>
                </c:pt>
                <c:pt idx="3460">
                  <c:v>63599</c:v>
                </c:pt>
                <c:pt idx="3461">
                  <c:v>63606</c:v>
                </c:pt>
                <c:pt idx="3462">
                  <c:v>63613</c:v>
                </c:pt>
                <c:pt idx="3463">
                  <c:v>63620</c:v>
                </c:pt>
                <c:pt idx="3464">
                  <c:v>63627</c:v>
                </c:pt>
                <c:pt idx="3465">
                  <c:v>63634</c:v>
                </c:pt>
                <c:pt idx="3466">
                  <c:v>63641</c:v>
                </c:pt>
                <c:pt idx="3467">
                  <c:v>63648</c:v>
                </c:pt>
                <c:pt idx="3468">
                  <c:v>63655</c:v>
                </c:pt>
                <c:pt idx="3469">
                  <c:v>63662</c:v>
                </c:pt>
                <c:pt idx="3470">
                  <c:v>63669</c:v>
                </c:pt>
                <c:pt idx="3471">
                  <c:v>63676</c:v>
                </c:pt>
                <c:pt idx="3472">
                  <c:v>63683</c:v>
                </c:pt>
                <c:pt idx="3473">
                  <c:v>63690</c:v>
                </c:pt>
                <c:pt idx="3474">
                  <c:v>63697</c:v>
                </c:pt>
                <c:pt idx="3475">
                  <c:v>63704</c:v>
                </c:pt>
                <c:pt idx="3476">
                  <c:v>63711</c:v>
                </c:pt>
                <c:pt idx="3477">
                  <c:v>63718</c:v>
                </c:pt>
                <c:pt idx="3478">
                  <c:v>63725</c:v>
                </c:pt>
                <c:pt idx="3479">
                  <c:v>63732</c:v>
                </c:pt>
                <c:pt idx="3480">
                  <c:v>63739</c:v>
                </c:pt>
                <c:pt idx="3481">
                  <c:v>63746</c:v>
                </c:pt>
                <c:pt idx="3482">
                  <c:v>63753</c:v>
                </c:pt>
                <c:pt idx="3483">
                  <c:v>63760</c:v>
                </c:pt>
                <c:pt idx="3484">
                  <c:v>63767</c:v>
                </c:pt>
                <c:pt idx="3485">
                  <c:v>63774</c:v>
                </c:pt>
                <c:pt idx="3486">
                  <c:v>63781</c:v>
                </c:pt>
                <c:pt idx="3487">
                  <c:v>63788</c:v>
                </c:pt>
                <c:pt idx="3488">
                  <c:v>63795</c:v>
                </c:pt>
                <c:pt idx="3489">
                  <c:v>63802</c:v>
                </c:pt>
                <c:pt idx="3490">
                  <c:v>63809</c:v>
                </c:pt>
                <c:pt idx="3491">
                  <c:v>63816</c:v>
                </c:pt>
                <c:pt idx="3492">
                  <c:v>63823</c:v>
                </c:pt>
                <c:pt idx="3493">
                  <c:v>63830</c:v>
                </c:pt>
                <c:pt idx="3494">
                  <c:v>63837</c:v>
                </c:pt>
                <c:pt idx="3495">
                  <c:v>63844</c:v>
                </c:pt>
                <c:pt idx="3496">
                  <c:v>63851</c:v>
                </c:pt>
                <c:pt idx="3497">
                  <c:v>63858</c:v>
                </c:pt>
                <c:pt idx="3498">
                  <c:v>63865</c:v>
                </c:pt>
                <c:pt idx="3499">
                  <c:v>63872</c:v>
                </c:pt>
                <c:pt idx="3500">
                  <c:v>63879</c:v>
                </c:pt>
                <c:pt idx="3501">
                  <c:v>63886</c:v>
                </c:pt>
                <c:pt idx="3502">
                  <c:v>63893</c:v>
                </c:pt>
                <c:pt idx="3503">
                  <c:v>63900</c:v>
                </c:pt>
                <c:pt idx="3504">
                  <c:v>63907</c:v>
                </c:pt>
                <c:pt idx="3505">
                  <c:v>63915</c:v>
                </c:pt>
                <c:pt idx="3506">
                  <c:v>63922</c:v>
                </c:pt>
                <c:pt idx="3507">
                  <c:v>63929</c:v>
                </c:pt>
                <c:pt idx="3508">
                  <c:v>63936</c:v>
                </c:pt>
                <c:pt idx="3509">
                  <c:v>63943</c:v>
                </c:pt>
                <c:pt idx="3510">
                  <c:v>63950</c:v>
                </c:pt>
                <c:pt idx="3511">
                  <c:v>63957</c:v>
                </c:pt>
                <c:pt idx="3512">
                  <c:v>63964</c:v>
                </c:pt>
                <c:pt idx="3513">
                  <c:v>63971</c:v>
                </c:pt>
                <c:pt idx="3514">
                  <c:v>63978</c:v>
                </c:pt>
                <c:pt idx="3515">
                  <c:v>63985</c:v>
                </c:pt>
                <c:pt idx="3516">
                  <c:v>63992</c:v>
                </c:pt>
                <c:pt idx="3517">
                  <c:v>63999</c:v>
                </c:pt>
                <c:pt idx="3518">
                  <c:v>64006</c:v>
                </c:pt>
                <c:pt idx="3519">
                  <c:v>64013</c:v>
                </c:pt>
                <c:pt idx="3520">
                  <c:v>64020</c:v>
                </c:pt>
                <c:pt idx="3521">
                  <c:v>64027</c:v>
                </c:pt>
                <c:pt idx="3522">
                  <c:v>64034</c:v>
                </c:pt>
                <c:pt idx="3523">
                  <c:v>64041</c:v>
                </c:pt>
                <c:pt idx="3524">
                  <c:v>64048</c:v>
                </c:pt>
                <c:pt idx="3525">
                  <c:v>64055</c:v>
                </c:pt>
                <c:pt idx="3526">
                  <c:v>64062</c:v>
                </c:pt>
                <c:pt idx="3527">
                  <c:v>64069</c:v>
                </c:pt>
                <c:pt idx="3528">
                  <c:v>64076</c:v>
                </c:pt>
                <c:pt idx="3529">
                  <c:v>64083</c:v>
                </c:pt>
                <c:pt idx="3530">
                  <c:v>64090</c:v>
                </c:pt>
                <c:pt idx="3531">
                  <c:v>64097</c:v>
                </c:pt>
                <c:pt idx="3532">
                  <c:v>64104</c:v>
                </c:pt>
                <c:pt idx="3533">
                  <c:v>64111</c:v>
                </c:pt>
              </c:numCache>
            </c:numRef>
          </c:cat>
          <c:val>
            <c:numRef>
              <c:f>'Monitor (3)'!$AA$19:$AA$3552</c:f>
              <c:numCache>
                <c:formatCode>0.0000%</c:formatCode>
                <c:ptCount val="3534"/>
                <c:pt idx="0">
                  <c:v>5.0952388101244139E-3</c:v>
                </c:pt>
                <c:pt idx="1">
                  <c:v>5.095322807678512E-3</c:v>
                </c:pt>
                <c:pt idx="2">
                  <c:v>5.095277418870614E-3</c:v>
                </c:pt>
                <c:pt idx="3">
                  <c:v>5.0952967231221447E-3</c:v>
                </c:pt>
                <c:pt idx="4">
                  <c:v>5.0953198884184925E-3</c:v>
                </c:pt>
                <c:pt idx="5">
                  <c:v>5.0953469144354724E-3</c:v>
                </c:pt>
                <c:pt idx="6">
                  <c:v>5.0954849686971988E-3</c:v>
                </c:pt>
                <c:pt idx="7">
                  <c:v>5.0954936274927309E-3</c:v>
                </c:pt>
                <c:pt idx="8">
                  <c:v>5.095539957923334E-3</c:v>
                </c:pt>
                <c:pt idx="9">
                  <c:v>5.0955901491556155E-3</c:v>
                </c:pt>
                <c:pt idx="10">
                  <c:v>5.0956442013516678E-3</c:v>
                </c:pt>
                <c:pt idx="11">
                  <c:v>5.0958363175350003E-3</c:v>
                </c:pt>
                <c:pt idx="12">
                  <c:v>5.0958990187199849E-3</c:v>
                </c:pt>
                <c:pt idx="13">
                  <c:v>5.0959723751675678E-3</c:v>
                </c:pt>
                <c:pt idx="14">
                  <c:v>5.0960495925789218E-3</c:v>
                </c:pt>
                <c:pt idx="15">
                  <c:v>5.096130670791954E-3</c:v>
                </c:pt>
                <c:pt idx="16">
                  <c:v>5.0963768542459471E-3</c:v>
                </c:pt>
                <c:pt idx="17">
                  <c:v>5.0964935924713295E-3</c:v>
                </c:pt>
                <c:pt idx="18">
                  <c:v>5.0965939750169387E-3</c:v>
                </c:pt>
                <c:pt idx="19">
                  <c:v>5.0966982185263188E-3</c:v>
                </c:pt>
                <c:pt idx="20">
                  <c:v>5.0968063228373772E-3</c:v>
                </c:pt>
                <c:pt idx="21">
                  <c:v>5.0971065788030243E-3</c:v>
                </c:pt>
                <c:pt idx="22">
                  <c:v>5.0973087405647988E-3</c:v>
                </c:pt>
                <c:pt idx="23">
                  <c:v>5.0976244998734987E-3</c:v>
                </c:pt>
                <c:pt idx="24">
                  <c:v>5.0981324708110343E-3</c:v>
                </c:pt>
                <c:pt idx="25">
                  <c:v>5.0988326532153128E-3</c:v>
                </c:pt>
                <c:pt idx="26">
                  <c:v>5.1009450082228911E-3</c:v>
                </c:pt>
                <c:pt idx="27">
                  <c:v>5.1035554983103193E-3</c:v>
                </c:pt>
                <c:pt idx="28">
                  <c:v>5.1052167384535441E-3</c:v>
                </c:pt>
                <c:pt idx="29">
                  <c:v>5.1070701902256044E-3</c:v>
                </c:pt>
                <c:pt idx="30">
                  <c:v>5.1091158534644077E-3</c:v>
                </c:pt>
                <c:pt idx="31">
                  <c:v>5.1139195333364347E-3</c:v>
                </c:pt>
                <c:pt idx="32">
                  <c:v>5.1192206221406522E-3</c:v>
                </c:pt>
                <c:pt idx="33">
                  <c:v>5.1222273432804943E-3</c:v>
                </c:pt>
                <c:pt idx="34">
                  <c:v>5.1254262759681257E-3</c:v>
                </c:pt>
                <c:pt idx="35">
                  <c:v>5.1288174202035464E-3</c:v>
                </c:pt>
                <c:pt idx="36">
                  <c:v>5.1363126910149628E-3</c:v>
                </c:pt>
                <c:pt idx="37">
                  <c:v>5.1443041132714917E-3</c:v>
                </c:pt>
                <c:pt idx="38">
                  <c:v>5.1486563155700438E-3</c:v>
                </c:pt>
                <c:pt idx="39">
                  <c:v>5.1532007294974314E-3</c:v>
                </c:pt>
                <c:pt idx="40">
                  <c:v>5.1579373549726082E-3</c:v>
                </c:pt>
                <c:pt idx="41">
                  <c:v>5.1681244865264828E-3</c:v>
                </c:pt>
                <c:pt idx="42">
                  <c:v>5.1788059735669023E-3</c:v>
                </c:pt>
                <c:pt idx="43">
                  <c:v>5.1844953792812287E-3</c:v>
                </c:pt>
                <c:pt idx="44">
                  <c:v>5.1903356059646022E-3</c:v>
                </c:pt>
                <c:pt idx="45">
                  <c:v>5.1963183755499021E-3</c:v>
                </c:pt>
                <c:pt idx="46">
                  <c:v>5.2120996513640994E-3</c:v>
                </c:pt>
                <c:pt idx="47">
                  <c:v>5.2283703673294823E-3</c:v>
                </c:pt>
                <c:pt idx="48">
                  <c:v>5.2352083944884331E-3</c:v>
                </c:pt>
                <c:pt idx="49">
                  <c:v>5.2421889646303566E-3</c:v>
                </c:pt>
                <c:pt idx="50">
                  <c:v>5.2567009528733024E-3</c:v>
                </c:pt>
                <c:pt idx="51">
                  <c:v>5.2715366748656844E-3</c:v>
                </c:pt>
                <c:pt idx="52">
                  <c:v>5.2792299599224712E-3</c:v>
                </c:pt>
                <c:pt idx="53">
                  <c:v>5.2870657879622307E-3</c:v>
                </c:pt>
                <c:pt idx="54">
                  <c:v>5.2950441590660091E-3</c:v>
                </c:pt>
                <c:pt idx="55">
                  <c:v>5.3115533374155834E-3</c:v>
                </c:pt>
                <c:pt idx="56">
                  <c:v>5.3283830736350346E-3</c:v>
                </c:pt>
                <c:pt idx="57">
                  <c:v>5.3370741598968152E-3</c:v>
                </c:pt>
                <c:pt idx="58">
                  <c:v>5.3459077893036611E-3</c:v>
                </c:pt>
                <c:pt idx="59">
                  <c:v>5.3548839616934796E-3</c:v>
                </c:pt>
                <c:pt idx="60">
                  <c:v>5.3733905532430777E-3</c:v>
                </c:pt>
                <c:pt idx="61">
                  <c:v>5.3922140825413134E-3</c:v>
                </c:pt>
                <c:pt idx="62">
                  <c:v>5.4019029705754118E-3</c:v>
                </c:pt>
                <c:pt idx="63">
                  <c:v>5.4117344017545754E-3</c:v>
                </c:pt>
                <c:pt idx="64">
                  <c:v>5.4217083760788043E-3</c:v>
                </c:pt>
                <c:pt idx="65">
                  <c:v>5.4418169793387285E-3</c:v>
                </c:pt>
                <c:pt idx="66">
                  <c:v>5.4614032683064639E-3</c:v>
                </c:pt>
                <c:pt idx="67">
                  <c:v>5.4710349722730811E-3</c:v>
                </c:pt>
                <c:pt idx="68">
                  <c:v>5.4805454729045522E-3</c:v>
                </c:pt>
                <c:pt idx="69">
                  <c:v>5.4899347701198309E-3</c:v>
                </c:pt>
                <c:pt idx="70">
                  <c:v>5.5083924809014775E-3</c:v>
                </c:pt>
                <c:pt idx="71">
                  <c:v>5.526279924819022E-3</c:v>
                </c:pt>
                <c:pt idx="72">
                  <c:v>5.5350632049533388E-3</c:v>
                </c:pt>
                <c:pt idx="73">
                  <c:v>5.5437252815093707E-3</c:v>
                </c:pt>
                <c:pt idx="74">
                  <c:v>5.5522661547302565E-3</c:v>
                </c:pt>
                <c:pt idx="75">
                  <c:v>5.5690288572196609E-3</c:v>
                </c:pt>
                <c:pt idx="76">
                  <c:v>5.5852176123982744E-3</c:v>
                </c:pt>
                <c:pt idx="77">
                  <c:v>5.5931524680519207E-3</c:v>
                </c:pt>
                <c:pt idx="78">
                  <c:v>5.6009661202083283E-3</c:v>
                </c:pt>
                <c:pt idx="79">
                  <c:v>5.6086585688674973E-3</c:v>
                </c:pt>
                <c:pt idx="80">
                  <c:v>5.6237260994322176E-3</c:v>
                </c:pt>
                <c:pt idx="81">
                  <c:v>5.6382163280455089E-3</c:v>
                </c:pt>
                <c:pt idx="82">
                  <c:v>5.6453027588942994E-3</c:v>
                </c:pt>
                <c:pt idx="83">
                  <c:v>5.6522679861648051E-3</c:v>
                </c:pt>
                <c:pt idx="84">
                  <c:v>5.6591120099380721E-3</c:v>
                </c:pt>
                <c:pt idx="85">
                  <c:v>5.6724841995425832E-3</c:v>
                </c:pt>
                <c:pt idx="86">
                  <c:v>5.6852926521278047E-3</c:v>
                </c:pt>
                <c:pt idx="87">
                  <c:v>5.6916301562592864E-3</c:v>
                </c:pt>
                <c:pt idx="88">
                  <c:v>5.6979459552242151E-3</c:v>
                </c:pt>
                <c:pt idx="89">
                  <c:v>5.7042400488604983E-3</c:v>
                </c:pt>
                <c:pt idx="90">
                  <c:v>5.7168454238069417E-3</c:v>
                </c:pt>
                <c:pt idx="91">
                  <c:v>5.7291993714159162E-3</c:v>
                </c:pt>
                <c:pt idx="92">
                  <c:v>5.7353849389762956E-3</c:v>
                </c:pt>
                <c:pt idx="93">
                  <c:v>5.7415488013701221E-3</c:v>
                </c:pt>
                <c:pt idx="94">
                  <c:v>5.7476909584353031E-3</c:v>
                </c:pt>
                <c:pt idx="95">
                  <c:v>5.7599938167651752E-3</c:v>
                </c:pt>
                <c:pt idx="96">
                  <c:v>5.7720425344631732E-3</c:v>
                </c:pt>
                <c:pt idx="97">
                  <c:v>5.7780761654524504E-3</c:v>
                </c:pt>
                <c:pt idx="98">
                  <c:v>5.7840880911130821E-3</c:v>
                </c:pt>
                <c:pt idx="99">
                  <c:v>5.7900783115261145E-3</c:v>
                </c:pt>
                <c:pt idx="100">
                  <c:v>5.8020786296009161E-3</c:v>
                </c:pt>
                <c:pt idx="101">
                  <c:v>5.8138221408643442E-3</c:v>
                </c:pt>
                <c:pt idx="102">
                  <c:v>5.8197038351204267E-3</c:v>
                </c:pt>
                <c:pt idx="103">
                  <c:v>5.8255638240478635E-3</c:v>
                </c:pt>
                <c:pt idx="104">
                  <c:v>5.8314021078087475E-3</c:v>
                </c:pt>
                <c:pt idx="105">
                  <c:v>5.8430998611254861E-3</c:v>
                </c:pt>
                <c:pt idx="106">
                  <c:v>5.854538190214198E-3</c:v>
                </c:pt>
                <c:pt idx="107">
                  <c:v>5.8602679477370856E-3</c:v>
                </c:pt>
                <c:pt idx="108">
                  <c:v>5.8660558093648341E-3</c:v>
                </c:pt>
                <c:pt idx="109">
                  <c:v>5.8722210128314689E-3</c:v>
                </c:pt>
                <c:pt idx="110">
                  <c:v>5.8861701783112048E-3</c:v>
                </c:pt>
                <c:pt idx="111">
                  <c:v>5.901453340313445E-3</c:v>
                </c:pt>
                <c:pt idx="112">
                  <c:v>5.9099043006283214E-3</c:v>
                </c:pt>
                <c:pt idx="113">
                  <c:v>5.9188124124587294E-3</c:v>
                </c:pt>
                <c:pt idx="114">
                  <c:v>5.9281776758046689E-3</c:v>
                </c:pt>
                <c:pt idx="115">
                  <c:v>5.9485289832827979E-3</c:v>
                </c:pt>
                <c:pt idx="116">
                  <c:v>5.9702102445058358E-3</c:v>
                </c:pt>
                <c:pt idx="117">
                  <c:v>5.9818612658346648E-3</c:v>
                </c:pt>
                <c:pt idx="118">
                  <c:v>5.993969438841118E-3</c:v>
                </c:pt>
                <c:pt idx="119">
                  <c:v>6.0065347636062416E-3</c:v>
                </c:pt>
                <c:pt idx="120">
                  <c:v>6.0332889774032212E-3</c:v>
                </c:pt>
                <c:pt idx="121">
                  <c:v>6.0613675814691348E-3</c:v>
                </c:pt>
                <c:pt idx="122">
                  <c:v>6.0762186659191197E-3</c:v>
                </c:pt>
                <c:pt idx="123">
                  <c:v>6.091526902370914E-3</c:v>
                </c:pt>
                <c:pt idx="124">
                  <c:v>6.1072922909866101E-3</c:v>
                </c:pt>
                <c:pt idx="125">
                  <c:v>6.1404502075442426E-3</c:v>
                </c:pt>
                <c:pt idx="126">
                  <c:v>6.1749253680609684E-3</c:v>
                </c:pt>
                <c:pt idx="127">
                  <c:v>6.1929765182255903E-3</c:v>
                </c:pt>
                <c:pt idx="128">
                  <c:v>6.2114848209593454E-3</c:v>
                </c:pt>
                <c:pt idx="129">
                  <c:v>6.2704252279979222E-3</c:v>
                </c:pt>
                <c:pt idx="130">
                  <c:v>6.3320088663787466E-3</c:v>
                </c:pt>
                <c:pt idx="131">
                  <c:v>6.3529613707102861E-3</c:v>
                </c:pt>
                <c:pt idx="132">
                  <c:v>6.40401758893544E-3</c:v>
                </c:pt>
                <c:pt idx="133">
                  <c:v>6.4532431662289724E-3</c:v>
                </c:pt>
                <c:pt idx="134">
                  <c:v>6.4724033795537927E-3</c:v>
                </c:pt>
                <c:pt idx="135">
                  <c:v>6.4912648777648574E-3</c:v>
                </c:pt>
                <c:pt idx="136">
                  <c:v>6.5098276605379812E-3</c:v>
                </c:pt>
                <c:pt idx="137">
                  <c:v>6.5460749043329738E-3</c:v>
                </c:pt>
                <c:pt idx="138">
                  <c:v>6.5810916368458372E-3</c:v>
                </c:pt>
                <c:pt idx="139">
                  <c:v>6.5981608421050719E-3</c:v>
                </c:pt>
                <c:pt idx="140">
                  <c:v>6.614931331683227E-3</c:v>
                </c:pt>
                <c:pt idx="141">
                  <c:v>6.6314031055803024E-3</c:v>
                </c:pt>
                <c:pt idx="142">
                  <c:v>6.6634725793128053E-3</c:v>
                </c:pt>
                <c:pt idx="143">
                  <c:v>6.6943030437094375E-3</c:v>
                </c:pt>
                <c:pt idx="144">
                  <c:v>6.7092812386337908E-3</c:v>
                </c:pt>
                <c:pt idx="145">
                  <c:v>6.7239607177149718E-3</c:v>
                </c:pt>
                <c:pt idx="146">
                  <c:v>6.7383414807098418E-3</c:v>
                </c:pt>
                <c:pt idx="147">
                  <c:v>6.766232712771548E-3</c:v>
                </c:pt>
                <c:pt idx="148">
                  <c:v>6.7929335977645611E-3</c:v>
                </c:pt>
                <c:pt idx="149">
                  <c:v>6.8061581293121787E-3</c:v>
                </c:pt>
                <c:pt idx="150">
                  <c:v>6.8194212935146492E-3</c:v>
                </c:pt>
                <c:pt idx="151">
                  <c:v>6.8327230903719727E-3</c:v>
                </c:pt>
                <c:pt idx="152">
                  <c:v>6.859584369898938E-3</c:v>
                </c:pt>
                <c:pt idx="153">
                  <c:v>6.8863166037014256E-3</c:v>
                </c:pt>
                <c:pt idx="154">
                  <c:v>6.8998115635898749E-3</c:v>
                </c:pt>
                <c:pt idx="155">
                  <c:v>6.9133451561331771E-3</c:v>
                </c:pt>
                <c:pt idx="156">
                  <c:v>6.9269173814123786E-3</c:v>
                </c:pt>
                <c:pt idx="157">
                  <c:v>6.9543231031625003E-3</c:v>
                </c:pt>
                <c:pt idx="158">
                  <c:v>6.9815926086724822E-3</c:v>
                </c:pt>
                <c:pt idx="159">
                  <c:v>6.995357997144902E-3</c:v>
                </c:pt>
                <c:pt idx="160">
                  <c:v>7.0091620182721748E-3</c:v>
                </c:pt>
                <c:pt idx="161">
                  <c:v>7.0230046720543005E-3</c:v>
                </c:pt>
                <c:pt idx="162">
                  <c:v>7.0509549588126949E-3</c:v>
                </c:pt>
                <c:pt idx="163">
                  <c:v>7.0787616140555176E-3</c:v>
                </c:pt>
                <c:pt idx="164">
                  <c:v>7.0927974312740005E-3</c:v>
                </c:pt>
                <c:pt idx="165">
                  <c:v>7.1068718812283826E-3</c:v>
                </c:pt>
                <c:pt idx="166">
                  <c:v>7.1209849638376177E-3</c:v>
                </c:pt>
                <c:pt idx="167">
                  <c:v>7.1494799413070655E-3</c:v>
                </c:pt>
                <c:pt idx="168">
                  <c:v>7.1778236214714575E-3</c:v>
                </c:pt>
                <c:pt idx="169">
                  <c:v>7.1921298676791423E-3</c:v>
                </c:pt>
                <c:pt idx="170">
                  <c:v>7.2064747466227264E-3</c:v>
                </c:pt>
                <c:pt idx="171">
                  <c:v>7.22086729885274E-3</c:v>
                </c:pt>
                <c:pt idx="172">
                  <c:v>7.2500879142556327E-3</c:v>
                </c:pt>
                <c:pt idx="173">
                  <c:v>7.279330105637305E-3</c:v>
                </c:pt>
                <c:pt idx="174">
                  <c:v>7.2941779974311505E-3</c:v>
                </c:pt>
                <c:pt idx="175">
                  <c:v>7.3091187651830314E-3</c:v>
                </c:pt>
                <c:pt idx="176">
                  <c:v>7.3241524091360866E-3</c:v>
                </c:pt>
                <c:pt idx="177">
                  <c:v>7.3546774738568006E-3</c:v>
                </c:pt>
                <c:pt idx="178">
                  <c:v>7.3852157455012168E-3</c:v>
                </c:pt>
                <c:pt idx="179">
                  <c:v>7.4007137698117731E-3</c:v>
                </c:pt>
                <c:pt idx="180">
                  <c:v>7.4163046703235036E-3</c:v>
                </c:pt>
                <c:pt idx="181">
                  <c:v>7.4319884469553621E-3</c:v>
                </c:pt>
                <c:pt idx="182">
                  <c:v>7.4638182082931168E-3</c:v>
                </c:pt>
                <c:pt idx="183">
                  <c:v>7.4956523151703536E-3</c:v>
                </c:pt>
                <c:pt idx="184">
                  <c:v>7.5118004728080834E-3</c:v>
                </c:pt>
                <c:pt idx="185">
                  <c:v>7.5280415065659412E-3</c:v>
                </c:pt>
                <c:pt idx="186">
                  <c:v>7.5443754165249732E-3</c:v>
                </c:pt>
                <c:pt idx="187">
                  <c:v>7.5775101297485374E-3</c:v>
                </c:pt>
                <c:pt idx="188">
                  <c:v>7.6106398191022606E-3</c:v>
                </c:pt>
                <c:pt idx="189">
                  <c:v>7.6274381103913491E-3</c:v>
                </c:pt>
                <c:pt idx="190">
                  <c:v>7.6443292780437044E-3</c:v>
                </c:pt>
                <c:pt idx="191">
                  <c:v>7.6959774313356544E-3</c:v>
                </c:pt>
                <c:pt idx="192">
                  <c:v>7.747582837739353E-3</c:v>
                </c:pt>
                <c:pt idx="193">
                  <c:v>7.7648610439318144E-3</c:v>
                </c:pt>
                <c:pt idx="194">
                  <c:v>7.7819690304847811E-3</c:v>
                </c:pt>
                <c:pt idx="195">
                  <c:v>7.8157849589325749E-3</c:v>
                </c:pt>
                <c:pt idx="196">
                  <c:v>7.8486987803827457E-3</c:v>
                </c:pt>
                <c:pt idx="197">
                  <c:v>7.8649556687382383E-3</c:v>
                </c:pt>
                <c:pt idx="198">
                  <c:v>7.8810423372110971E-3</c:v>
                </c:pt>
                <c:pt idx="199">
                  <c:v>7.8969587860444612E-3</c:v>
                </c:pt>
                <c:pt idx="200">
                  <c:v>7.9283964955082879E-3</c:v>
                </c:pt>
                <c:pt idx="201">
                  <c:v>7.9589223830378586E-3</c:v>
                </c:pt>
                <c:pt idx="202">
                  <c:v>7.9739877327822395E-3</c:v>
                </c:pt>
                <c:pt idx="203">
                  <c:v>7.9888828624818942E-3</c:v>
                </c:pt>
                <c:pt idx="204">
                  <c:v>8.0036077723799615E-3</c:v>
                </c:pt>
                <c:pt idx="205">
                  <c:v>8.0326669630155969E-3</c:v>
                </c:pt>
                <c:pt idx="206">
                  <c:v>8.0608052124164775E-3</c:v>
                </c:pt>
                <c:pt idx="207">
                  <c:v>8.0746790224150988E-3</c:v>
                </c:pt>
                <c:pt idx="208">
                  <c:v>8.0883826124500402E-3</c:v>
                </c:pt>
                <c:pt idx="209">
                  <c:v>8.1019159823592091E-3</c:v>
                </c:pt>
                <c:pt idx="210">
                  <c:v>8.1285963400312689E-3</c:v>
                </c:pt>
                <c:pt idx="211">
                  <c:v>8.154417321762919E-3</c:v>
                </c:pt>
                <c:pt idx="212">
                  <c:v>8.1675199538688847E-3</c:v>
                </c:pt>
                <c:pt idx="213">
                  <c:v>8.1808727284315985E-3</c:v>
                </c:pt>
                <c:pt idx="214">
                  <c:v>8.1944756456131529E-3</c:v>
                </c:pt>
                <c:pt idx="215">
                  <c:v>8.2300119917197434E-3</c:v>
                </c:pt>
                <c:pt idx="216">
                  <c:v>8.2662423707224875E-3</c:v>
                </c:pt>
                <c:pt idx="217">
                  <c:v>8.2813461436981317E-3</c:v>
                </c:pt>
                <c:pt idx="218">
                  <c:v>8.2967000596168017E-3</c:v>
                </c:pt>
                <c:pt idx="219">
                  <c:v>8.3284317281284714E-3</c:v>
                </c:pt>
                <c:pt idx="220">
                  <c:v>8.3606171511008132E-3</c:v>
                </c:pt>
                <c:pt idx="221">
                  <c:v>8.3772217812483341E-3</c:v>
                </c:pt>
                <c:pt idx="222">
                  <c:v>8.3940765542578344E-3</c:v>
                </c:pt>
                <c:pt idx="223">
                  <c:v>8.411181470372453E-3</c:v>
                </c:pt>
                <c:pt idx="224">
                  <c:v>8.4464205623258071E-3</c:v>
                </c:pt>
                <c:pt idx="225">
                  <c:v>8.4821025651526938E-3</c:v>
                </c:pt>
                <c:pt idx="226">
                  <c:v>8.5004581966308113E-3</c:v>
                </c:pt>
                <c:pt idx="227">
                  <c:v>8.5190639714571859E-3</c:v>
                </c:pt>
                <c:pt idx="228">
                  <c:v>8.5379198893886787E-3</c:v>
                </c:pt>
                <c:pt idx="229">
                  <c:v>8.5766670602860362E-3</c:v>
                </c:pt>
                <c:pt idx="230">
                  <c:v>8.6158449945972215E-3</c:v>
                </c:pt>
                <c:pt idx="231">
                  <c:v>8.6359516294320926E-3</c:v>
                </c:pt>
                <c:pt idx="232">
                  <c:v>8.6562669445811036E-3</c:v>
                </c:pt>
                <c:pt idx="233">
                  <c:v>8.6766250874215078E-3</c:v>
                </c:pt>
                <c:pt idx="234">
                  <c:v>8.727840298025924E-3</c:v>
                </c:pt>
                <c:pt idx="235">
                  <c:v>8.778436270266976E-3</c:v>
                </c:pt>
                <c:pt idx="236">
                  <c:v>8.7988026004837128E-3</c:v>
                </c:pt>
                <c:pt idx="237">
                  <c:v>8.8191702953577256E-3</c:v>
                </c:pt>
                <c:pt idx="238">
                  <c:v>8.8601252978877856E-3</c:v>
                </c:pt>
                <c:pt idx="239">
                  <c:v>8.9006547202918895E-3</c:v>
                </c:pt>
                <c:pt idx="240">
                  <c:v>8.9210292378849587E-3</c:v>
                </c:pt>
                <c:pt idx="241">
                  <c:v>8.9414051200542577E-3</c:v>
                </c:pt>
                <c:pt idx="242">
                  <c:v>8.9617823668808327E-3</c:v>
                </c:pt>
                <c:pt idx="243">
                  <c:v>9.0027634535890435E-3</c:v>
                </c:pt>
                <c:pt idx="244">
                  <c:v>9.0433049996252457E-3</c:v>
                </c:pt>
                <c:pt idx="245">
                  <c:v>9.0636890692519234E-3</c:v>
                </c:pt>
                <c:pt idx="246">
                  <c:v>9.0840745034548309E-3</c:v>
                </c:pt>
                <c:pt idx="247">
                  <c:v>9.1044613022339682E-3</c:v>
                </c:pt>
                <c:pt idx="248">
                  <c:v>9.1454685878818633E-3</c:v>
                </c:pt>
                <c:pt idx="249">
                  <c:v>9.1860221428696764E-3</c:v>
                </c:pt>
                <c:pt idx="250">
                  <c:v>9.2064157645299627E-3</c:v>
                </c:pt>
                <c:pt idx="251">
                  <c:v>9.2268107506043862E-3</c:v>
                </c:pt>
                <c:pt idx="252">
                  <c:v>9.247207101417132E-3</c:v>
                </c:pt>
                <c:pt idx="253">
                  <c:v>9.2882407010634153E-3</c:v>
                </c:pt>
                <c:pt idx="254">
                  <c:v>9.3288026258087076E-3</c:v>
                </c:pt>
                <c:pt idx="255">
                  <c:v>9.3491846541227108E-3</c:v>
                </c:pt>
                <c:pt idx="256">
                  <c:v>9.3695469018761912E-3</c:v>
                </c:pt>
                <c:pt idx="257">
                  <c:v>9.3898893688260099E-3</c:v>
                </c:pt>
                <c:pt idx="258">
                  <c:v>9.4307520251165258E-3</c:v>
                </c:pt>
                <c:pt idx="259">
                  <c:v>9.4710614300475005E-3</c:v>
                </c:pt>
                <c:pt idx="260">
                  <c:v>9.4913049936273808E-3</c:v>
                </c:pt>
                <c:pt idx="261">
                  <c:v>9.5115287764846457E-3</c:v>
                </c:pt>
                <c:pt idx="262">
                  <c:v>9.5317327787003414E-3</c:v>
                </c:pt>
                <c:pt idx="263">
                  <c:v>9.572325875547202E-3</c:v>
                </c:pt>
                <c:pt idx="264">
                  <c:v>9.61235098033697E-3</c:v>
                </c:pt>
                <c:pt idx="265">
                  <c:v>9.6324560790206348E-3</c:v>
                </c:pt>
                <c:pt idx="266">
                  <c:v>9.6525413969006379E-3</c:v>
                </c:pt>
                <c:pt idx="267">
                  <c:v>9.6726069341390719E-3</c:v>
                </c:pt>
                <c:pt idx="268">
                  <c:v>9.7129305295443995E-3</c:v>
                </c:pt>
                <c:pt idx="269">
                  <c:v>9.7526712757045608E-3</c:v>
                </c:pt>
                <c:pt idx="270">
                  <c:v>9.7726379092488713E-3</c:v>
                </c:pt>
                <c:pt idx="271">
                  <c:v>9.7925847620705664E-3</c:v>
                </c:pt>
                <c:pt idx="272">
                  <c:v>9.812511834169646E-3</c:v>
                </c:pt>
                <c:pt idx="273">
                  <c:v>9.8525659836771577E-3</c:v>
                </c:pt>
                <c:pt idx="274">
                  <c:v>9.8920223149345787E-3</c:v>
                </c:pt>
                <c:pt idx="275">
                  <c:v>9.9118504831774423E-3</c:v>
                </c:pt>
                <c:pt idx="276">
                  <c:v>9.9316588706976905E-3</c:v>
                </c:pt>
                <c:pt idx="277">
                  <c:v>9.9514474774953232E-3</c:v>
                </c:pt>
                <c:pt idx="278">
                  <c:v>9.9912322347036255E-3</c:v>
                </c:pt>
                <c:pt idx="279">
                  <c:v>1.0030404096811329E-2</c:v>
                </c:pt>
                <c:pt idx="280">
                  <c:v>1.0050093799752746E-2</c:v>
                </c:pt>
                <c:pt idx="281">
                  <c:v>1.0069763721890501E-2</c:v>
                </c:pt>
                <c:pt idx="282">
                  <c:v>1.0089413863143548E-2</c:v>
                </c:pt>
                <c:pt idx="283">
                  <c:v>1.0128929279246876E-2</c:v>
                </c:pt>
                <c:pt idx="284">
                  <c:v>1.016781662052435E-2</c:v>
                </c:pt>
                <c:pt idx="285">
                  <c:v>1.0187367857759089E-2</c:v>
                </c:pt>
                <c:pt idx="286">
                  <c:v>1.0206899314352258E-2</c:v>
                </c:pt>
                <c:pt idx="287">
                  <c:v>1.0226410990060719E-2</c:v>
                </c:pt>
                <c:pt idx="288">
                  <c:v>1.0265657114038042E-2</c:v>
                </c:pt>
                <c:pt idx="289">
                  <c:v>1.0304259884695854E-2</c:v>
                </c:pt>
                <c:pt idx="290">
                  <c:v>1.0323672656304961E-2</c:v>
                </c:pt>
                <c:pt idx="291">
                  <c:v>1.0343065647029359E-2</c:v>
                </c:pt>
                <c:pt idx="292">
                  <c:v>1.0362438857031142E-2</c:v>
                </c:pt>
                <c:pt idx="293">
                  <c:v>1.040141573578124E-2</c:v>
                </c:pt>
                <c:pt idx="294">
                  <c:v>1.0439733888353286E-2</c:v>
                </c:pt>
                <c:pt idx="295">
                  <c:v>1.0459008194093622E-2</c:v>
                </c:pt>
                <c:pt idx="296">
                  <c:v>1.0478262718949249E-2</c:v>
                </c:pt>
                <c:pt idx="297">
                  <c:v>1.0497497463001215E-2</c:v>
                </c:pt>
                <c:pt idx="298">
                  <c:v>1.0545942443020984E-2</c:v>
                </c:pt>
                <c:pt idx="299">
                  <c:v>1.0593374470152517E-2</c:v>
                </c:pt>
                <c:pt idx="300">
                  <c:v>1.0612490528896235E-2</c:v>
                </c:pt>
                <c:pt idx="301">
                  <c:v>1.0631586806917337E-2</c:v>
                </c:pt>
                <c:pt idx="302">
                  <c:v>1.0670025327237377E-2</c:v>
                </c:pt>
                <c:pt idx="303">
                  <c:v>1.0707774109830481E-2</c:v>
                </c:pt>
                <c:pt idx="304">
                  <c:v>1.0726771483346997E-2</c:v>
                </c:pt>
                <c:pt idx="305">
                  <c:v>1.0745749075978805E-2</c:v>
                </c:pt>
                <c:pt idx="306">
                  <c:v>1.0764706887644859E-2</c:v>
                </c:pt>
                <c:pt idx="307">
                  <c:v>1.0802876290520643E-2</c:v>
                </c:pt>
                <c:pt idx="308">
                  <c:v>1.0840340325543041E-2</c:v>
                </c:pt>
                <c:pt idx="309">
                  <c:v>1.0859199232623462E-2</c:v>
                </c:pt>
                <c:pt idx="310">
                  <c:v>1.0878038358981268E-2</c:v>
                </c:pt>
                <c:pt idx="311">
                  <c:v>1.0896857704292273E-2</c:v>
                </c:pt>
                <c:pt idx="312">
                  <c:v>1.0934758027977647E-2</c:v>
                </c:pt>
                <c:pt idx="313">
                  <c:v>1.0971937276365029E-2</c:v>
                </c:pt>
                <c:pt idx="314">
                  <c:v>1.0990657717090402E-2</c:v>
                </c:pt>
                <c:pt idx="315">
                  <c:v>1.1009358376768974E-2</c:v>
                </c:pt>
                <c:pt idx="316">
                  <c:v>1.1028039255643884E-2</c:v>
                </c:pt>
                <c:pt idx="317">
                  <c:v>1.1065670536393551E-2</c:v>
                </c:pt>
                <c:pt idx="318">
                  <c:v>1.1102564961404937E-2</c:v>
                </c:pt>
                <c:pt idx="319">
                  <c:v>1.1121146935451076E-2</c:v>
                </c:pt>
                <c:pt idx="320">
                  <c:v>1.1139709128531461E-2</c:v>
                </c:pt>
                <c:pt idx="321">
                  <c:v>1.1158251540727138E-2</c:v>
                </c:pt>
                <c:pt idx="322">
                  <c:v>1.119561381266158E-2</c:v>
                </c:pt>
                <c:pt idx="323">
                  <c:v>1.1232223379528117E-2</c:v>
                </c:pt>
                <c:pt idx="324">
                  <c:v>1.1250666886895022E-2</c:v>
                </c:pt>
                <c:pt idx="325">
                  <c:v>1.1269090613134081E-2</c:v>
                </c:pt>
                <c:pt idx="326">
                  <c:v>1.1287494558407385E-2</c:v>
                </c:pt>
                <c:pt idx="327">
                  <c:v>1.1324587853674963E-2</c:v>
                </c:pt>
                <c:pt idx="328">
                  <c:v>1.1360912529843059E-2</c:v>
                </c:pt>
                <c:pt idx="329">
                  <c:v>1.1379217570125499E-2</c:v>
                </c:pt>
                <c:pt idx="330">
                  <c:v>1.1397502829523232E-2</c:v>
                </c:pt>
                <c:pt idx="331">
                  <c:v>1.1415768307793117E-2</c:v>
                </c:pt>
                <c:pt idx="332">
                  <c:v>1.1452592656353938E-2</c:v>
                </c:pt>
                <c:pt idx="333">
                  <c:v>1.1488632411053024E-2</c:v>
                </c:pt>
                <c:pt idx="334">
                  <c:v>1.1506798984413091E-2</c:v>
                </c:pt>
                <c:pt idx="335">
                  <c:v>1.1524945776645312E-2</c:v>
                </c:pt>
                <c:pt idx="336">
                  <c:v>1.1543072787911779E-2</c:v>
                </c:pt>
                <c:pt idx="337">
                  <c:v>1.1579628217645762E-2</c:v>
                </c:pt>
                <c:pt idx="338">
                  <c:v>1.1615383022428594E-2</c:v>
                </c:pt>
                <c:pt idx="339">
                  <c:v>1.1633411128542104E-2</c:v>
                </c:pt>
                <c:pt idx="340">
                  <c:v>1.1651419453527767E-2</c:v>
                </c:pt>
                <c:pt idx="341">
                  <c:v>1.166940799746663E-2</c:v>
                </c:pt>
                <c:pt idx="342">
                  <c:v>1.1705694534497695E-2</c:v>
                </c:pt>
                <c:pt idx="343">
                  <c:v>1.1741164362835121E-2</c:v>
                </c:pt>
                <c:pt idx="344">
                  <c:v>1.1759054001539981E-2</c:v>
                </c:pt>
                <c:pt idx="345">
                  <c:v>1.1776923859198041E-2</c:v>
                </c:pt>
                <c:pt idx="346">
                  <c:v>1.1794773935728253E-2</c:v>
                </c:pt>
                <c:pt idx="347">
                  <c:v>1.1830791603911022E-2</c:v>
                </c:pt>
                <c:pt idx="348">
                  <c:v>1.1865976431300052E-2</c:v>
                </c:pt>
                <c:pt idx="349">
                  <c:v>1.1883727602434169E-2</c:v>
                </c:pt>
                <c:pt idx="350">
                  <c:v>1.1901458992521485E-2</c:v>
                </c:pt>
                <c:pt idx="351">
                  <c:v>1.1919170601562001E-2</c:v>
                </c:pt>
                <c:pt idx="352">
                  <c:v>1.1954919422887031E-2</c:v>
                </c:pt>
                <c:pt idx="353">
                  <c:v>1.1989819226688736E-2</c:v>
                </c:pt>
                <c:pt idx="354">
                  <c:v>1.200743193025211E-2</c:v>
                </c:pt>
                <c:pt idx="355">
                  <c:v>1.2025024852687638E-2</c:v>
                </c:pt>
                <c:pt idx="356">
                  <c:v>1.2042597994076365E-2</c:v>
                </c:pt>
                <c:pt idx="357">
                  <c:v>1.2078077988481041E-2</c:v>
                </c:pt>
                <c:pt idx="358">
                  <c:v>1.2112692748271758E-2</c:v>
                </c:pt>
                <c:pt idx="359">
                  <c:v>1.2130166984021251E-2</c:v>
                </c:pt>
                <c:pt idx="360">
                  <c:v>1.2147621438642897E-2</c:v>
                </c:pt>
                <c:pt idx="361">
                  <c:v>1.2165056112136696E-2</c:v>
                </c:pt>
                <c:pt idx="362">
                  <c:v>1.2200267297721354E-2</c:v>
                </c:pt>
                <c:pt idx="363">
                  <c:v>1.2234596994752378E-2</c:v>
                </c:pt>
                <c:pt idx="364">
                  <c:v>1.2251932762687989E-2</c:v>
                </c:pt>
                <c:pt idx="365">
                  <c:v>1.2269248749333661E-2</c:v>
                </c:pt>
                <c:pt idx="366">
                  <c:v>1.2286544954851486E-2</c:v>
                </c:pt>
                <c:pt idx="367">
                  <c:v>1.2321487347690304E-2</c:v>
                </c:pt>
                <c:pt idx="368">
                  <c:v>1.2355531965482225E-2</c:v>
                </c:pt>
                <c:pt idx="369">
                  <c:v>1.2372729265279769E-2</c:v>
                </c:pt>
                <c:pt idx="370">
                  <c:v>1.2389906783868421E-2</c:v>
                </c:pt>
                <c:pt idx="371">
                  <c:v>1.2407064521329225E-2</c:v>
                </c:pt>
                <c:pt idx="372">
                  <c:v>1.2441738135524258E-2</c:v>
                </c:pt>
                <c:pt idx="373">
                  <c:v>1.2475497659326651E-2</c:v>
                </c:pt>
                <c:pt idx="374">
                  <c:v>1.2492556490824036E-2</c:v>
                </c:pt>
                <c:pt idx="375">
                  <c:v>1.2509595541193574E-2</c:v>
                </c:pt>
                <c:pt idx="376">
                  <c:v>1.2526614810435266E-2</c:v>
                </c:pt>
                <c:pt idx="377">
                  <c:v>1.2561019658305547E-2</c:v>
                </c:pt>
                <c:pt idx="378">
                  <c:v>1.2594494075313101E-2</c:v>
                </c:pt>
                <c:pt idx="379">
                  <c:v>1.2611414438510327E-2</c:v>
                </c:pt>
                <c:pt idx="380">
                  <c:v>1.2628315020579706E-2</c:v>
                </c:pt>
                <c:pt idx="381">
                  <c:v>1.2645195821359145E-2</c:v>
                </c:pt>
                <c:pt idx="382">
                  <c:v>1.2696582967729686E-2</c:v>
                </c:pt>
                <c:pt idx="383">
                  <c:v>1.274606522081112E-2</c:v>
                </c:pt>
                <c:pt idx="384">
                  <c:v>1.2762807553128308E-2</c:v>
                </c:pt>
                <c:pt idx="385">
                  <c:v>1.2805238288408904E-2</c:v>
                </c:pt>
                <c:pt idx="386">
                  <c:v>1.2846222496256665E-2</c:v>
                </c:pt>
                <c:pt idx="387">
                  <c:v>1.2862846141158402E-2</c:v>
                </c:pt>
                <c:pt idx="388">
                  <c:v>1.2879450004851245E-2</c:v>
                </c:pt>
                <c:pt idx="389">
                  <c:v>1.2913048608075297E-2</c:v>
                </c:pt>
                <c:pt idx="390">
                  <c:v>1.2945667646966363E-2</c:v>
                </c:pt>
                <c:pt idx="391">
                  <c:v>1.2962172604371602E-2</c:v>
                </c:pt>
                <c:pt idx="392">
                  <c:v>1.2978657780567948E-2</c:v>
                </c:pt>
                <c:pt idx="393">
                  <c:v>1.2995123175393308E-2</c:v>
                </c:pt>
                <c:pt idx="394">
                  <c:v>1.3028453042441825E-2</c:v>
                </c:pt>
                <c:pt idx="395">
                  <c:v>1.3060786942362679E-2</c:v>
                </c:pt>
                <c:pt idx="396">
                  <c:v>1.3077153430819388E-2</c:v>
                </c:pt>
                <c:pt idx="397">
                  <c:v>1.3093500138148251E-2</c:v>
                </c:pt>
                <c:pt idx="398">
                  <c:v>1.3109827064106128E-2</c:v>
                </c:pt>
                <c:pt idx="399">
                  <c:v>1.3142888197761698E-2</c:v>
                </c:pt>
                <c:pt idx="400">
                  <c:v>1.3174936955119287E-2</c:v>
                </c:pt>
                <c:pt idx="401">
                  <c:v>1.3191164974708514E-2</c:v>
                </c:pt>
                <c:pt idx="402">
                  <c:v>1.3207373212926754E-2</c:v>
                </c:pt>
                <c:pt idx="403">
                  <c:v>1.3223561669855055E-2</c:v>
                </c:pt>
                <c:pt idx="404">
                  <c:v>1.3256354071306358E-2</c:v>
                </c:pt>
                <c:pt idx="405">
                  <c:v>1.3288117684587819E-2</c:v>
                </c:pt>
                <c:pt idx="406">
                  <c:v>1.3304207235066423E-2</c:v>
                </c:pt>
                <c:pt idx="407">
                  <c:v>1.3320277004092995E-2</c:v>
                </c:pt>
                <c:pt idx="408">
                  <c:v>1.3336326991910674E-2</c:v>
                </c:pt>
                <c:pt idx="409">
                  <c:v>1.3368850660320232E-2</c:v>
                </c:pt>
                <c:pt idx="410">
                  <c:v>1.3400329129795718E-2</c:v>
                </c:pt>
                <c:pt idx="411">
                  <c:v>1.3416280210920561E-2</c:v>
                </c:pt>
                <c:pt idx="412">
                  <c:v>1.3432211510755465E-2</c:v>
                </c:pt>
                <c:pt idx="413">
                  <c:v>1.3448123029219383E-2</c:v>
                </c:pt>
                <c:pt idx="414">
                  <c:v>1.3480377962155806E-2</c:v>
                </c:pt>
                <c:pt idx="415">
                  <c:v>1.351157128977043E-2</c:v>
                </c:pt>
                <c:pt idx="416">
                  <c:v>1.3527383901541512E-2</c:v>
                </c:pt>
                <c:pt idx="417">
                  <c:v>1.3543176731941609E-2</c:v>
                </c:pt>
                <c:pt idx="418">
                  <c:v>1.3558949780970719E-2</c:v>
                </c:pt>
                <c:pt idx="419">
                  <c:v>1.3590935974138556E-2</c:v>
                </c:pt>
                <c:pt idx="420">
                  <c:v>1.3621844163701491E-2</c:v>
                </c:pt>
                <c:pt idx="421">
                  <c:v>1.363751830595672E-2</c:v>
                </c:pt>
                <c:pt idx="422">
                  <c:v>1.3653172666840963E-2</c:v>
                </c:pt>
                <c:pt idx="423">
                  <c:v>1.366880724635422E-2</c:v>
                </c:pt>
                <c:pt idx="424">
                  <c:v>1.3700524693620968E-2</c:v>
                </c:pt>
                <c:pt idx="425">
                  <c:v>1.3731147750616346E-2</c:v>
                </c:pt>
                <c:pt idx="426">
                  <c:v>1.3746683423274675E-2</c:v>
                </c:pt>
                <c:pt idx="427">
                  <c:v>1.3762199314480972E-2</c:v>
                </c:pt>
                <c:pt idx="428">
                  <c:v>1.3777695424316283E-2</c:v>
                </c:pt>
                <c:pt idx="429">
                  <c:v>1.3809144118009561E-2</c:v>
                </c:pt>
                <c:pt idx="430">
                  <c:v>1.3839482049785579E-2</c:v>
                </c:pt>
                <c:pt idx="431">
                  <c:v>1.3854879252684915E-2</c:v>
                </c:pt>
                <c:pt idx="432">
                  <c:v>1.3870256674051173E-2</c:v>
                </c:pt>
                <c:pt idx="433">
                  <c:v>1.3885614314127492E-2</c:v>
                </c:pt>
                <c:pt idx="434">
                  <c:v>1.3916794244629809E-2</c:v>
                </c:pt>
                <c:pt idx="435">
                  <c:v>1.3946847060236633E-2</c:v>
                </c:pt>
                <c:pt idx="436">
                  <c:v>1.3962105793214885E-2</c:v>
                </c:pt>
                <c:pt idx="437">
                  <c:v>1.3977344744741105E-2</c:v>
                </c:pt>
                <c:pt idx="438">
                  <c:v>1.3992563914896339E-2</c:v>
                </c:pt>
                <c:pt idx="439">
                  <c:v>1.4023475070996291E-2</c:v>
                </c:pt>
                <c:pt idx="440">
                  <c:v>1.4053242781159048E-2</c:v>
                </c:pt>
                <c:pt idx="441">
                  <c:v>1.4068363044135168E-2</c:v>
                </c:pt>
                <c:pt idx="442">
                  <c:v>1.4083463525659257E-2</c:v>
                </c:pt>
                <c:pt idx="443">
                  <c:v>1.4098544225731313E-2</c:v>
                </c:pt>
                <c:pt idx="444">
                  <c:v>1.4129186594542544E-2</c:v>
                </c:pt>
                <c:pt idx="445">
                  <c:v>1.4158669211661312E-2</c:v>
                </c:pt>
                <c:pt idx="446">
                  <c:v>1.4173651004554255E-2</c:v>
                </c:pt>
                <c:pt idx="447">
                  <c:v>1.418861301591412E-2</c:v>
                </c:pt>
                <c:pt idx="448">
                  <c:v>1.4203555245902999E-2</c:v>
                </c:pt>
                <c:pt idx="449">
                  <c:v>1.4233928812702098E-2</c:v>
                </c:pt>
                <c:pt idx="450">
                  <c:v>1.4263126350932964E-2</c:v>
                </c:pt>
                <c:pt idx="451">
                  <c:v>1.4277969673580637E-2</c:v>
                </c:pt>
                <c:pt idx="452">
                  <c:v>1.4292793214776278E-2</c:v>
                </c:pt>
                <c:pt idx="453">
                  <c:v>1.4307596974357795E-2</c:v>
                </c:pt>
                <c:pt idx="454">
                  <c:v>1.4337701723016554E-2</c:v>
                </c:pt>
                <c:pt idx="455">
                  <c:v>1.4366614198244587E-2</c:v>
                </c:pt>
                <c:pt idx="456">
                  <c:v>1.4381319050484898E-2</c:v>
                </c:pt>
                <c:pt idx="457">
                  <c:v>1.4396004121273176E-2</c:v>
                </c:pt>
                <c:pt idx="458">
                  <c:v>1.4441063435413293E-2</c:v>
                </c:pt>
                <c:pt idx="459">
                  <c:v>1.4483699134375527E-2</c:v>
                </c:pt>
                <c:pt idx="460">
                  <c:v>1.4498245734594351E-2</c:v>
                </c:pt>
                <c:pt idx="461">
                  <c:v>1.4512772553361142E-2</c:v>
                </c:pt>
                <c:pt idx="462">
                  <c:v>1.4542339610114457E-2</c:v>
                </c:pt>
                <c:pt idx="463">
                  <c:v>1.4570682013259617E-2</c:v>
                </c:pt>
                <c:pt idx="464">
                  <c:v>1.4585109924442063E-2</c:v>
                </c:pt>
                <c:pt idx="465">
                  <c:v>1.4599518054091432E-2</c:v>
                </c:pt>
                <c:pt idx="466">
                  <c:v>1.4613906402207721E-2</c:v>
                </c:pt>
                <c:pt idx="467">
                  <c:v>1.465066037169116E-2</c:v>
                </c:pt>
                <c:pt idx="468">
                  <c:v>1.4685551419874043E-2</c:v>
                </c:pt>
                <c:pt idx="469">
                  <c:v>1.4699821078791864E-2</c:v>
                </c:pt>
                <c:pt idx="470">
                  <c:v>1.4714070956176606E-2</c:v>
                </c:pt>
                <c:pt idx="471">
                  <c:v>1.4743100236304098E-2</c:v>
                </c:pt>
                <c:pt idx="472">
                  <c:v>1.4770872650222699E-2</c:v>
                </c:pt>
                <c:pt idx="473">
                  <c:v>1.478502361994205E-2</c:v>
                </c:pt>
                <c:pt idx="474">
                  <c:v>1.4799154807966231E-2</c:v>
                </c:pt>
                <c:pt idx="475">
                  <c:v>1.4813266214538379E-2</c:v>
                </c:pt>
                <c:pt idx="476">
                  <c:v>1.4842026570544011E-2</c:v>
                </c:pt>
                <c:pt idx="477">
                  <c:v>1.4869514025009911E-2</c:v>
                </c:pt>
                <c:pt idx="478">
                  <c:v>1.4883526523673529E-2</c:v>
                </c:pt>
                <c:pt idx="479">
                  <c:v>1.4897519240804069E-2</c:v>
                </c:pt>
                <c:pt idx="480">
                  <c:v>1.4911492176401531E-2</c:v>
                </c:pt>
                <c:pt idx="481">
                  <c:v>1.4939983582377508E-2</c:v>
                </c:pt>
                <c:pt idx="482">
                  <c:v>1.4967186102812224E-2</c:v>
                </c:pt>
                <c:pt idx="483">
                  <c:v>1.4981060130501156E-2</c:v>
                </c:pt>
                <c:pt idx="484">
                  <c:v>1.4994914376575963E-2</c:v>
                </c:pt>
                <c:pt idx="485">
                  <c:v>1.5008748841036645E-2</c:v>
                </c:pt>
                <c:pt idx="486">
                  <c:v>1.5044166115183444E-2</c:v>
                </c:pt>
                <c:pt idx="487">
                  <c:v>1.5077624439533421E-2</c:v>
                </c:pt>
                <c:pt idx="488">
                  <c:v>1.5091340214390403E-2</c:v>
                </c:pt>
                <c:pt idx="489">
                  <c:v>1.5105036207714306E-2</c:v>
                </c:pt>
                <c:pt idx="490">
                  <c:v>1.513298962953195E-2</c:v>
                </c:pt>
                <c:pt idx="491">
                  <c:v>1.5159622364787628E-2</c:v>
                </c:pt>
                <c:pt idx="492">
                  <c:v>1.5173219449959863E-2</c:v>
                </c:pt>
                <c:pt idx="493">
                  <c:v>1.5186796753599019E-2</c:v>
                </c:pt>
                <c:pt idx="494">
                  <c:v>1.5200354275543004E-2</c:v>
                </c:pt>
                <c:pt idx="495">
                  <c:v>1.5228038660206243E-2</c:v>
                </c:pt>
                <c:pt idx="496">
                  <c:v>1.5254386547258747E-2</c:v>
                </c:pt>
                <c:pt idx="497">
                  <c:v>1.526784516113211E-2</c:v>
                </c:pt>
                <c:pt idx="498">
                  <c:v>1.5281283993310302E-2</c:v>
                </c:pt>
                <c:pt idx="499">
                  <c:v>1.5294703043955415E-2</c:v>
                </c:pt>
                <c:pt idx="500">
                  <c:v>1.5322118359261859E-2</c:v>
                </c:pt>
                <c:pt idx="501">
                  <c:v>1.5348181429908347E-2</c:v>
                </c:pt>
                <c:pt idx="502">
                  <c:v>1.53615015722397E-2</c:v>
                </c:pt>
                <c:pt idx="503">
                  <c:v>1.5374801932956927E-2</c:v>
                </c:pt>
                <c:pt idx="504">
                  <c:v>1.5388082512060031E-2</c:v>
                </c:pt>
                <c:pt idx="505">
                  <c:v>1.5415228724456519E-2</c:v>
                </c:pt>
                <c:pt idx="506">
                  <c:v>1.5441007301666421E-2</c:v>
                </c:pt>
                <c:pt idx="507">
                  <c:v>1.545419071211418E-2</c:v>
                </c:pt>
                <c:pt idx="508">
                  <c:v>1.5467356080525185E-2</c:v>
                </c:pt>
                <c:pt idx="509">
                  <c:v>1.5480503406899437E-2</c:v>
                </c:pt>
                <c:pt idx="510">
                  <c:v>1.5507396720347105E-2</c:v>
                </c:pt>
                <c:pt idx="511">
                  <c:v>1.553291229227205E-2</c:v>
                </c:pt>
                <c:pt idx="512">
                  <c:v>1.5545969408462534E-2</c:v>
                </c:pt>
                <c:pt idx="513">
                  <c:v>1.5559008482697312E-2</c:v>
                </c:pt>
                <c:pt idx="514">
                  <c:v>1.5572029514895336E-2</c:v>
                </c:pt>
                <c:pt idx="515">
                  <c:v>1.5598678018245254E-2</c:v>
                </c:pt>
                <c:pt idx="516">
                  <c:v>1.5623933223319897E-2</c:v>
                </c:pt>
                <c:pt idx="517">
                  <c:v>1.5636864045253107E-2</c:v>
                </c:pt>
                <c:pt idx="518">
                  <c:v>1.5726874621837528E-2</c:v>
                </c:pt>
                <c:pt idx="519">
                  <c:v>1.581600113748638E-2</c:v>
                </c:pt>
                <c:pt idx="520">
                  <c:v>1.5904243591551293E-2</c:v>
                </c:pt>
                <c:pt idx="521">
                  <c:v>1.5991601983545989E-2</c:v>
                </c:pt>
                <c:pt idx="522">
                  <c:v>1.6078076312660006E-2</c:v>
                </c:pt>
                <c:pt idx="523">
                  <c:v>1.6163666578407065E-2</c:v>
                </c:pt>
                <c:pt idx="524">
                  <c:v>1.6248372779976705E-2</c:v>
                </c:pt>
                <c:pt idx="525">
                  <c:v>1.6332194916963694E-2</c:v>
                </c:pt>
                <c:pt idx="526">
                  <c:v>1.6415132988638614E-2</c:v>
                </c:pt>
                <c:pt idx="527">
                  <c:v>1.6497186994353097E-2</c:v>
                </c:pt>
                <c:pt idx="528">
                  <c:v>1.657835693370191E-2</c:v>
                </c:pt>
                <c:pt idx="529">
                  <c:v>1.6658642805874591E-2</c:v>
                </c:pt>
                <c:pt idx="530">
                  <c:v>1.6738044610465908E-2</c:v>
                </c:pt>
                <c:pt idx="531">
                  <c:v>1.6816562346827491E-2</c:v>
                </c:pt>
                <c:pt idx="532">
                  <c:v>1.6894196014310969E-2</c:v>
                </c:pt>
                <c:pt idx="533">
                  <c:v>1.6970945612430066E-2</c:v>
                </c:pt>
                <c:pt idx="534">
                  <c:v>1.7046811140698503E-2</c:v>
                </c:pt>
                <c:pt idx="535">
                  <c:v>1.7121792598386865E-2</c:v>
                </c:pt>
                <c:pt idx="536">
                  <c:v>1.7195889985089918E-2</c:v>
                </c:pt>
                <c:pt idx="537">
                  <c:v>1.7269103300321387E-2</c:v>
                </c:pt>
                <c:pt idx="538">
                  <c:v>1.7341432543351853E-2</c:v>
                </c:pt>
                <c:pt idx="539">
                  <c:v>1.7412877713776087E-2</c:v>
                </c:pt>
                <c:pt idx="540">
                  <c:v>1.748343881110781E-2</c:v>
                </c:pt>
                <c:pt idx="541">
                  <c:v>1.7562997525999435E-2</c:v>
                </c:pt>
                <c:pt idx="542">
                  <c:v>1.7631664179079687E-2</c:v>
                </c:pt>
                <c:pt idx="543">
                  <c:v>1.7699446757527548E-2</c:v>
                </c:pt>
                <c:pt idx="544">
                  <c:v>1.7766345260694649E-2</c:v>
                </c:pt>
                <c:pt idx="545">
                  <c:v>1.7832359688175758E-2</c:v>
                </c:pt>
                <c:pt idx="546">
                  <c:v>1.7897490039484598E-2</c:v>
                </c:pt>
                <c:pt idx="547">
                  <c:v>1.7961736314134891E-2</c:v>
                </c:pt>
                <c:pt idx="548">
                  <c:v>1.8025098511640358E-2</c:v>
                </c:pt>
                <c:pt idx="549">
                  <c:v>1.8087576631514724E-2</c:v>
                </c:pt>
                <c:pt idx="550">
                  <c:v>1.8149170673514847E-2</c:v>
                </c:pt>
                <c:pt idx="551">
                  <c:v>1.8209880636830267E-2</c:v>
                </c:pt>
                <c:pt idx="552">
                  <c:v>1.826970652129889E-2</c:v>
                </c:pt>
                <c:pt idx="553">
                  <c:v>1.8328648326434438E-2</c:v>
                </c:pt>
                <c:pt idx="554">
                  <c:v>1.8386706051750634E-2</c:v>
                </c:pt>
                <c:pt idx="555">
                  <c:v>1.8443879696842247E-2</c:v>
                </c:pt>
                <c:pt idx="556">
                  <c:v>1.8500169261304045E-2</c:v>
                </c:pt>
                <c:pt idx="557">
                  <c:v>1.8555574744730796E-2</c:v>
                </c:pt>
                <c:pt idx="558">
                  <c:v>1.861009614671727E-2</c:v>
                </c:pt>
                <c:pt idx="559">
                  <c:v>1.8663733466858234E-2</c:v>
                </c:pt>
                <c:pt idx="560">
                  <c:v>1.8716486704748458E-2</c:v>
                </c:pt>
                <c:pt idx="561">
                  <c:v>1.8768355860063757E-2</c:v>
                </c:pt>
                <c:pt idx="562">
                  <c:v>1.8819340932398898E-2</c:v>
                </c:pt>
                <c:pt idx="563">
                  <c:v>1.8869441921348651E-2</c:v>
                </c:pt>
                <c:pt idx="564">
                  <c:v>1.891865882658883E-2</c:v>
                </c:pt>
                <c:pt idx="565">
                  <c:v>1.8966991647714204E-2</c:v>
                </c:pt>
                <c:pt idx="566">
                  <c:v>1.9014440384481635E-2</c:v>
                </c:pt>
                <c:pt idx="567">
                  <c:v>1.9061050361132148E-2</c:v>
                </c:pt>
                <c:pt idx="568">
                  <c:v>1.9107332076193639E-2</c:v>
                </c:pt>
                <c:pt idx="569">
                  <c:v>1.9153431045912939E-2</c:v>
                </c:pt>
                <c:pt idx="570">
                  <c:v>1.9199347269884814E-2</c:v>
                </c:pt>
                <c:pt idx="571">
                  <c:v>1.9245080748352406E-2</c:v>
                </c:pt>
                <c:pt idx="572">
                  <c:v>1.9290631480991527E-2</c:v>
                </c:pt>
                <c:pt idx="573">
                  <c:v>1.9335999467802178E-2</c:v>
                </c:pt>
                <c:pt idx="574">
                  <c:v>1.9381184708865407E-2</c:v>
                </c:pt>
                <c:pt idx="575">
                  <c:v>1.9426187203938072E-2</c:v>
                </c:pt>
                <c:pt idx="576">
                  <c:v>1.9471006953020176E-2</c:v>
                </c:pt>
                <c:pt idx="577">
                  <c:v>1.951564395603067E-2</c:v>
                </c:pt>
                <c:pt idx="578">
                  <c:v>1.9560098212969557E-2</c:v>
                </c:pt>
                <c:pt idx="579">
                  <c:v>1.9604369723674742E-2</c:v>
                </c:pt>
                <c:pt idx="580">
                  <c:v>1.9648458488065179E-2</c:v>
                </c:pt>
                <c:pt idx="581">
                  <c:v>1.9692364506221915E-2</c:v>
                </c:pt>
                <c:pt idx="582">
                  <c:v>1.9736087777901812E-2</c:v>
                </c:pt>
                <c:pt idx="583">
                  <c:v>1.9779628303185914E-2</c:v>
                </c:pt>
                <c:pt idx="584">
                  <c:v>1.9822986081831084E-2</c:v>
                </c:pt>
                <c:pt idx="585">
                  <c:v>1.9866161113999414E-2</c:v>
                </c:pt>
                <c:pt idx="586">
                  <c:v>1.9909153399528812E-2</c:v>
                </c:pt>
                <c:pt idx="587">
                  <c:v>1.9951962938257184E-2</c:v>
                </c:pt>
                <c:pt idx="588">
                  <c:v>1.9994589730184531E-2</c:v>
                </c:pt>
                <c:pt idx="589">
                  <c:v>2.0037033775310853E-2</c:v>
                </c:pt>
                <c:pt idx="590">
                  <c:v>2.0079295073555103E-2</c:v>
                </c:pt>
                <c:pt idx="591">
                  <c:v>2.0121373624836236E-2</c:v>
                </c:pt>
                <c:pt idx="592">
                  <c:v>2.0163269428992159E-2</c:v>
                </c:pt>
                <c:pt idx="593">
                  <c:v>2.0210926576108568E-2</c:v>
                </c:pt>
                <c:pt idx="594">
                  <c:v>2.0252430779224007E-2</c:v>
                </c:pt>
                <c:pt idx="595">
                  <c:v>2.0293752235214235E-2</c:v>
                </c:pt>
                <c:pt idx="596">
                  <c:v>2.0334890943836115E-2</c:v>
                </c:pt>
                <c:pt idx="597">
                  <c:v>2.0375846905170691E-2</c:v>
                </c:pt>
                <c:pt idx="598">
                  <c:v>2.0416620118974826E-2</c:v>
                </c:pt>
                <c:pt idx="599">
                  <c:v>2.0457210585410612E-2</c:v>
                </c:pt>
                <c:pt idx="600">
                  <c:v>2.049761830423491E-2</c:v>
                </c:pt>
                <c:pt idx="601">
                  <c:v>2.053784327544772E-2</c:v>
                </c:pt>
                <c:pt idx="602">
                  <c:v>2.0577885498967996E-2</c:v>
                </c:pt>
                <c:pt idx="603">
                  <c:v>2.0617744974876784E-2</c:v>
                </c:pt>
                <c:pt idx="604">
                  <c:v>2.0657421702930945E-2</c:v>
                </c:pt>
                <c:pt idx="605">
                  <c:v>2.0696915683130479E-2</c:v>
                </c:pt>
                <c:pt idx="606">
                  <c:v>2.073622691539434E-2</c:v>
                </c:pt>
                <c:pt idx="607">
                  <c:v>2.0775355399722528E-2</c:v>
                </c:pt>
                <c:pt idx="608">
                  <c:v>2.0814301136033997E-2</c:v>
                </c:pt>
                <c:pt idx="609">
                  <c:v>2.0866487368908171E-2</c:v>
                </c:pt>
                <c:pt idx="610">
                  <c:v>2.0891644364363637E-2</c:v>
                </c:pt>
                <c:pt idx="611">
                  <c:v>2.0930041856300763E-2</c:v>
                </c:pt>
                <c:pt idx="612">
                  <c:v>2.0968256599896984E-2</c:v>
                </c:pt>
                <c:pt idx="613">
                  <c:v>2.1006288595233347E-2</c:v>
                </c:pt>
                <c:pt idx="614">
                  <c:v>2.1044137842228805E-2</c:v>
                </c:pt>
                <c:pt idx="615">
                  <c:v>2.1081804340802313E-2</c:v>
                </c:pt>
                <c:pt idx="616">
                  <c:v>2.1119288090791777E-2</c:v>
                </c:pt>
                <c:pt idx="617">
                  <c:v>2.115658909235929E-2</c:v>
                </c:pt>
                <c:pt idx="618">
                  <c:v>2.1193707345261714E-2</c:v>
                </c:pt>
                <c:pt idx="619">
                  <c:v>2.1230640025441394E-2</c:v>
                </c:pt>
                <c:pt idx="620">
                  <c:v>2.1267355324502413E-2</c:v>
                </c:pt>
                <c:pt idx="621">
                  <c:v>2.130384417531106E-2</c:v>
                </c:pt>
                <c:pt idx="622">
                  <c:v>2.1340106578110474E-2</c:v>
                </c:pt>
                <c:pt idx="623">
                  <c:v>2.137614253257647E-2</c:v>
                </c:pt>
                <c:pt idx="624">
                  <c:v>2.1411952038790094E-2</c:v>
                </c:pt>
                <c:pt idx="625">
                  <c:v>2.1447535096589254E-2</c:v>
                </c:pt>
                <c:pt idx="626">
                  <c:v>2.1482891706054996E-2</c:v>
                </c:pt>
                <c:pt idx="627">
                  <c:v>2.1518021866944181E-2</c:v>
                </c:pt>
                <c:pt idx="628">
                  <c:v>2.155292557925681E-2</c:v>
                </c:pt>
                <c:pt idx="629">
                  <c:v>2.1587602842992881E-2</c:v>
                </c:pt>
                <c:pt idx="630">
                  <c:v>2.1622053657990303E-2</c:v>
                </c:pt>
                <c:pt idx="631">
                  <c:v>2.165627802416803E-2</c:v>
                </c:pt>
                <c:pt idx="632">
                  <c:v>2.1690275941688153E-2</c:v>
                </c:pt>
                <c:pt idx="633">
                  <c:v>2.1724047410226488E-2</c:v>
                </c:pt>
                <c:pt idx="634">
                  <c:v>2.1757592429783035E-2</c:v>
                </c:pt>
                <c:pt idx="635">
                  <c:v>2.1790911000357793E-2</c:v>
                </c:pt>
                <c:pt idx="636">
                  <c:v>2.1824003121869717E-2</c:v>
                </c:pt>
                <c:pt idx="637">
                  <c:v>2.185686879423776E-2</c:v>
                </c:pt>
                <c:pt idx="638">
                  <c:v>2.1889508017461923E-2</c:v>
                </c:pt>
                <c:pt idx="639">
                  <c:v>2.1921920791380112E-2</c:v>
                </c:pt>
                <c:pt idx="640">
                  <c:v>2.1954107115992327E-2</c:v>
                </c:pt>
                <c:pt idx="641">
                  <c:v>2.1986066991217523E-2</c:v>
                </c:pt>
                <c:pt idx="642">
                  <c:v>2.20178004170557E-2</c:v>
                </c:pt>
                <c:pt idx="643">
                  <c:v>2.2049307393344764E-2</c:v>
                </c:pt>
                <c:pt idx="644">
                  <c:v>2.2080587920084715E-2</c:v>
                </c:pt>
                <c:pt idx="645">
                  <c:v>2.2121812074206531E-2</c:v>
                </c:pt>
                <c:pt idx="646">
                  <c:v>2.2152578733189619E-2</c:v>
                </c:pt>
                <c:pt idx="647">
                  <c:v>2.2183118920065713E-2</c:v>
                </c:pt>
                <c:pt idx="648">
                  <c:v>2.2213432634699735E-2</c:v>
                </c:pt>
                <c:pt idx="649">
                  <c:v>2.2243519876929595E-2</c:v>
                </c:pt>
                <c:pt idx="650">
                  <c:v>2.2273380646539168E-2</c:v>
                </c:pt>
                <c:pt idx="651">
                  <c:v>2.230301494342039E-2</c:v>
                </c:pt>
                <c:pt idx="652">
                  <c:v>2.2332422767330128E-2</c:v>
                </c:pt>
                <c:pt idx="653">
                  <c:v>2.2361604118214345E-2</c:v>
                </c:pt>
                <c:pt idx="654">
                  <c:v>2.2390558995802893E-2</c:v>
                </c:pt>
                <c:pt idx="655">
                  <c:v>2.2419287400014719E-2</c:v>
                </c:pt>
                <c:pt idx="656">
                  <c:v>2.2447789330633704E-2</c:v>
                </c:pt>
                <c:pt idx="657">
                  <c:v>2.2476064787524768E-2</c:v>
                </c:pt>
                <c:pt idx="658">
                  <c:v>2.2504113770525823E-2</c:v>
                </c:pt>
                <c:pt idx="659">
                  <c:v>2.2531936279501789E-2</c:v>
                </c:pt>
                <c:pt idx="660">
                  <c:v>2.2569895752356794E-2</c:v>
                </c:pt>
                <c:pt idx="661">
                  <c:v>2.2597164877786735E-2</c:v>
                </c:pt>
                <c:pt idx="662">
                  <c:v>2.2624207552613962E-2</c:v>
                </c:pt>
                <c:pt idx="663">
                  <c:v>2.2651023776757429E-2</c:v>
                </c:pt>
                <c:pt idx="664">
                  <c:v>2.2677613550298181E-2</c:v>
                </c:pt>
                <c:pt idx="665">
                  <c:v>2.2703976873074128E-2</c:v>
                </c:pt>
                <c:pt idx="666">
                  <c:v>2.2730113745085267E-2</c:v>
                </c:pt>
                <c:pt idx="667">
                  <c:v>2.2756024166331601E-2</c:v>
                </c:pt>
                <c:pt idx="668">
                  <c:v>2.2781708136651035E-2</c:v>
                </c:pt>
                <c:pt idx="669">
                  <c:v>2.2807165656043571E-2</c:v>
                </c:pt>
                <c:pt idx="670">
                  <c:v>2.2832396724509207E-2</c:v>
                </c:pt>
                <c:pt idx="671">
                  <c:v>2.285749774668E-2</c:v>
                </c:pt>
                <c:pt idx="672">
                  <c:v>2.288267636361363E-2</c:v>
                </c:pt>
                <c:pt idx="673">
                  <c:v>2.290793999104479E-2</c:v>
                </c:pt>
                <c:pt idx="674">
                  <c:v>2.2933288628973481E-2</c:v>
                </c:pt>
                <c:pt idx="675">
                  <c:v>2.2958722277399701E-2</c:v>
                </c:pt>
                <c:pt idx="676">
                  <c:v>2.2984240936485545E-2</c:v>
                </c:pt>
                <c:pt idx="677">
                  <c:v>2.3009844605987873E-2</c:v>
                </c:pt>
                <c:pt idx="678">
                  <c:v>2.3035533286149823E-2</c:v>
                </c:pt>
                <c:pt idx="679">
                  <c:v>2.306130697689035E-2</c:v>
                </c:pt>
                <c:pt idx="680">
                  <c:v>2.3087165678371546E-2</c:v>
                </c:pt>
                <c:pt idx="681">
                  <c:v>2.3113109390269226E-2</c:v>
                </c:pt>
                <c:pt idx="682">
                  <c:v>2.3139138112988622E-2</c:v>
                </c:pt>
                <c:pt idx="683">
                  <c:v>2.316525184636764E-2</c:v>
                </c:pt>
                <c:pt idx="684">
                  <c:v>2.3191450590406282E-2</c:v>
                </c:pt>
                <c:pt idx="685">
                  <c:v>2.3217734345185592E-2</c:v>
                </c:pt>
                <c:pt idx="686">
                  <c:v>2.3244103110624525E-2</c:v>
                </c:pt>
                <c:pt idx="687">
                  <c:v>2.3270556886885174E-2</c:v>
                </c:pt>
                <c:pt idx="688">
                  <c:v>2.3297095673886492E-2</c:v>
                </c:pt>
                <c:pt idx="689">
                  <c:v>2.3323719471628479E-2</c:v>
                </c:pt>
                <c:pt idx="690">
                  <c:v>2.3350428280273228E-2</c:v>
                </c:pt>
                <c:pt idx="691">
                  <c:v>2.3377222099658646E-2</c:v>
                </c:pt>
                <c:pt idx="692">
                  <c:v>2.3404100929946825E-2</c:v>
                </c:pt>
                <c:pt idx="693">
                  <c:v>2.343106477105672E-2</c:v>
                </c:pt>
                <c:pt idx="694">
                  <c:v>2.345811362298833E-2</c:v>
                </c:pt>
                <c:pt idx="695">
                  <c:v>2.3485247485903749E-2</c:v>
                </c:pt>
                <c:pt idx="696">
                  <c:v>2.3512466359721929E-2</c:v>
                </c:pt>
                <c:pt idx="697">
                  <c:v>2.353977024444287E-2</c:v>
                </c:pt>
                <c:pt idx="698">
                  <c:v>2.356715914014762E-2</c:v>
                </c:pt>
                <c:pt idx="699">
                  <c:v>2.3594633046836178E-2</c:v>
                </c:pt>
                <c:pt idx="700">
                  <c:v>2.3622191964427497E-2</c:v>
                </c:pt>
                <c:pt idx="701">
                  <c:v>2.3649835893164717E-2</c:v>
                </c:pt>
                <c:pt idx="702">
                  <c:v>2.3677564832885745E-2</c:v>
                </c:pt>
                <c:pt idx="703">
                  <c:v>2.3705378783671627E-2</c:v>
                </c:pt>
                <c:pt idx="704">
                  <c:v>2.3733277745522363E-2</c:v>
                </c:pt>
                <c:pt idx="705">
                  <c:v>2.3761261718356907E-2</c:v>
                </c:pt>
                <c:pt idx="706">
                  <c:v>2.3789330702418399E-2</c:v>
                </c:pt>
                <c:pt idx="707">
                  <c:v>2.3817484697544744E-2</c:v>
                </c:pt>
                <c:pt idx="708">
                  <c:v>2.3845723703898036E-2</c:v>
                </c:pt>
                <c:pt idx="709">
                  <c:v>2.3874047721316183E-2</c:v>
                </c:pt>
                <c:pt idx="710">
                  <c:v>2.3902456749961276E-2</c:v>
                </c:pt>
                <c:pt idx="711">
                  <c:v>2.3930950789833316E-2</c:v>
                </c:pt>
                <c:pt idx="712">
                  <c:v>2.3959529840932303E-2</c:v>
                </c:pt>
                <c:pt idx="713">
                  <c:v>2.3988193903258237E-2</c:v>
                </c:pt>
                <c:pt idx="714">
                  <c:v>2.4016942976892164E-2</c:v>
                </c:pt>
                <c:pt idx="715">
                  <c:v>2.4045777061834084E-2</c:v>
                </c:pt>
                <c:pt idx="716">
                  <c:v>2.4074696158002951E-2</c:v>
                </c:pt>
                <c:pt idx="717">
                  <c:v>2.4103700265560857E-2</c:v>
                </c:pt>
                <c:pt idx="718">
                  <c:v>2.4132789384426756E-2</c:v>
                </c:pt>
                <c:pt idx="719">
                  <c:v>2.4161963514681695E-2</c:v>
                </c:pt>
                <c:pt idx="720">
                  <c:v>2.4191222656325673E-2</c:v>
                </c:pt>
                <c:pt idx="721">
                  <c:v>2.422056680935869E-2</c:v>
                </c:pt>
                <c:pt idx="722">
                  <c:v>2.4249995973861793E-2</c:v>
                </c:pt>
                <c:pt idx="723">
                  <c:v>2.4279424004527428E-2</c:v>
                </c:pt>
                <c:pt idx="724">
                  <c:v>2.4308548687068665E-2</c:v>
                </c:pt>
                <c:pt idx="725">
                  <c:v>2.4337343189007044E-2</c:v>
                </c:pt>
                <c:pt idx="726">
                  <c:v>2.4365807510504656E-2</c:v>
                </c:pt>
                <c:pt idx="727">
                  <c:v>2.4393941651399409E-2</c:v>
                </c:pt>
                <c:pt idx="728">
                  <c:v>2.4421745611610257E-2</c:v>
                </c:pt>
                <c:pt idx="729">
                  <c:v>2.4449219391056154E-2</c:v>
                </c:pt>
                <c:pt idx="730">
                  <c:v>2.4476362989737099E-2</c:v>
                </c:pt>
                <c:pt idx="731">
                  <c:v>2.4503176407409955E-2</c:v>
                </c:pt>
                <c:pt idx="732">
                  <c:v>2.4529659644236812E-2</c:v>
                </c:pt>
                <c:pt idx="733">
                  <c:v>2.4555812699893487E-2</c:v>
                </c:pt>
                <c:pt idx="734">
                  <c:v>2.4581635574542071E-2</c:v>
                </c:pt>
                <c:pt idx="735">
                  <c:v>2.4607128268020473E-2</c:v>
                </c:pt>
                <c:pt idx="736">
                  <c:v>2.4632290780166599E-2</c:v>
                </c:pt>
                <c:pt idx="737">
                  <c:v>2.4657123111061496E-2</c:v>
                </c:pt>
                <c:pt idx="738">
                  <c:v>2.4681625260462026E-2</c:v>
                </c:pt>
                <c:pt idx="739">
                  <c:v>2.4705797228449233E-2</c:v>
                </c:pt>
                <c:pt idx="740">
                  <c:v>2.4729639015023119E-2</c:v>
                </c:pt>
                <c:pt idx="741">
                  <c:v>2.4753150619859499E-2</c:v>
                </c:pt>
                <c:pt idx="742">
                  <c:v>2.4776332043120464E-2</c:v>
                </c:pt>
                <c:pt idx="743">
                  <c:v>2.4799183284643922E-2</c:v>
                </c:pt>
                <c:pt idx="744">
                  <c:v>2.4821704344429874E-2</c:v>
                </c:pt>
                <c:pt idx="745">
                  <c:v>2.4843895222316226E-2</c:v>
                </c:pt>
                <c:pt idx="746">
                  <c:v>2.4865755918384025E-2</c:v>
                </c:pt>
                <c:pt idx="747">
                  <c:v>2.4887286432471178E-2</c:v>
                </c:pt>
                <c:pt idx="748">
                  <c:v>2.490848676449664E-2</c:v>
                </c:pt>
                <c:pt idx="749">
                  <c:v>2.4932311410835739E-2</c:v>
                </c:pt>
                <c:pt idx="750">
                  <c:v>2.4952804209802393E-2</c:v>
                </c:pt>
                <c:pt idx="751">
                  <c:v>2.4972966826545262E-2</c:v>
                </c:pt>
                <c:pt idx="752">
                  <c:v>2.4992799261145393E-2</c:v>
                </c:pt>
                <c:pt idx="753">
                  <c:v>2.5012301513440693E-2</c:v>
                </c:pt>
                <c:pt idx="754">
                  <c:v>2.503147358326907E-2</c:v>
                </c:pt>
                <c:pt idx="755">
                  <c:v>2.5050315470792617E-2</c:v>
                </c:pt>
                <c:pt idx="756">
                  <c:v>2.5068827175768194E-2</c:v>
                </c:pt>
                <c:pt idx="757">
                  <c:v>2.5087008698276847E-2</c:v>
                </c:pt>
                <c:pt idx="758">
                  <c:v>2.5104860038237531E-2</c:v>
                </c:pt>
                <c:pt idx="759">
                  <c:v>2.5122381195569199E-2</c:v>
                </c:pt>
                <c:pt idx="760">
                  <c:v>2.5139572170352897E-2</c:v>
                </c:pt>
                <c:pt idx="761">
                  <c:v>2.5156432962345487E-2</c:v>
                </c:pt>
                <c:pt idx="762">
                  <c:v>2.5172963571546969E-2</c:v>
                </c:pt>
                <c:pt idx="763">
                  <c:v>2.5189163998038389E-2</c:v>
                </c:pt>
                <c:pt idx="764">
                  <c:v>2.52050342417387E-2</c:v>
                </c:pt>
                <c:pt idx="765">
                  <c:v>2.522057430248581E-2</c:v>
                </c:pt>
                <c:pt idx="766">
                  <c:v>2.5235784180279719E-2</c:v>
                </c:pt>
                <c:pt idx="767">
                  <c:v>2.5250663875201473E-2</c:v>
                </c:pt>
                <c:pt idx="768">
                  <c:v>2.5265213387088981E-2</c:v>
                </c:pt>
                <c:pt idx="769">
                  <c:v>2.5279432715942241E-2</c:v>
                </c:pt>
                <c:pt idx="770">
                  <c:v>2.5293321861680207E-2</c:v>
                </c:pt>
                <c:pt idx="771">
                  <c:v>2.530688082430288E-2</c:v>
                </c:pt>
                <c:pt idx="772">
                  <c:v>2.5320109603891305E-2</c:v>
                </c:pt>
                <c:pt idx="773">
                  <c:v>2.5333008200202345E-2</c:v>
                </c:pt>
                <c:pt idx="774">
                  <c:v>2.5345576613235998E-2</c:v>
                </c:pt>
                <c:pt idx="775">
                  <c:v>2.5357832698460481E-2</c:v>
                </c:pt>
                <c:pt idx="776">
                  <c:v>2.5369977563711732E-2</c:v>
                </c:pt>
                <c:pt idx="777">
                  <c:v>2.5382068534158808E-2</c:v>
                </c:pt>
                <c:pt idx="778">
                  <c:v>2.5394105609801709E-2</c:v>
                </c:pt>
                <c:pt idx="779">
                  <c:v>2.5406088790721482E-2</c:v>
                </c:pt>
                <c:pt idx="780">
                  <c:v>2.5418018076756033E-2</c:v>
                </c:pt>
                <c:pt idx="781">
                  <c:v>2.5429893467986409E-2</c:v>
                </c:pt>
                <c:pt idx="782">
                  <c:v>2.5441714964412609E-2</c:v>
                </c:pt>
                <c:pt idx="783">
                  <c:v>2.5453482565953589E-2</c:v>
                </c:pt>
                <c:pt idx="784">
                  <c:v>2.546519627277144E-2</c:v>
                </c:pt>
                <c:pt idx="785">
                  <c:v>2.5476856084623023E-2</c:v>
                </c:pt>
                <c:pt idx="786">
                  <c:v>2.5488462001751477E-2</c:v>
                </c:pt>
                <c:pt idx="787">
                  <c:v>2.550001402399471E-2</c:v>
                </c:pt>
                <c:pt idx="788">
                  <c:v>2.5511512151433768E-2</c:v>
                </c:pt>
                <c:pt idx="789">
                  <c:v>2.5522956383906559E-2</c:v>
                </c:pt>
                <c:pt idx="790">
                  <c:v>2.5534346721494128E-2</c:v>
                </c:pt>
                <c:pt idx="791">
                  <c:v>2.5545683164358568E-2</c:v>
                </c:pt>
                <c:pt idx="792">
                  <c:v>2.5556965712256741E-2</c:v>
                </c:pt>
                <c:pt idx="793">
                  <c:v>2.5568194365350738E-2</c:v>
                </c:pt>
                <c:pt idx="794">
                  <c:v>2.5579369123559514E-2</c:v>
                </c:pt>
                <c:pt idx="795">
                  <c:v>2.5590489986802023E-2</c:v>
                </c:pt>
                <c:pt idx="796">
                  <c:v>2.560155695515931E-2</c:v>
                </c:pt>
                <c:pt idx="797">
                  <c:v>2.5612570028631376E-2</c:v>
                </c:pt>
                <c:pt idx="798">
                  <c:v>2.5623529207299267E-2</c:v>
                </c:pt>
                <c:pt idx="799">
                  <c:v>2.5634434490919844E-2</c:v>
                </c:pt>
                <c:pt idx="800">
                  <c:v>2.5645285879736246E-2</c:v>
                </c:pt>
                <c:pt idx="801">
                  <c:v>2.5656083373505334E-2</c:v>
                </c:pt>
                <c:pt idx="802">
                  <c:v>2.5666826972470247E-2</c:v>
                </c:pt>
                <c:pt idx="803">
                  <c:v>2.5677516676549939E-2</c:v>
                </c:pt>
                <c:pt idx="804">
                  <c:v>2.5688152485582316E-2</c:v>
                </c:pt>
                <c:pt idx="805">
                  <c:v>2.5698734399729473E-2</c:v>
                </c:pt>
                <c:pt idx="806">
                  <c:v>2.5709262418910361E-2</c:v>
                </c:pt>
                <c:pt idx="807">
                  <c:v>2.5719736543287075E-2</c:v>
                </c:pt>
                <c:pt idx="808">
                  <c:v>2.5730156772535429E-2</c:v>
                </c:pt>
                <c:pt idx="809">
                  <c:v>2.5740523106898561E-2</c:v>
                </c:pt>
                <c:pt idx="810">
                  <c:v>2.5750835546295425E-2</c:v>
                </c:pt>
                <c:pt idx="811">
                  <c:v>2.5761094090726022E-2</c:v>
                </c:pt>
                <c:pt idx="812">
                  <c:v>2.5771298740190351E-2</c:v>
                </c:pt>
                <c:pt idx="813">
                  <c:v>2.5781449494688413E-2</c:v>
                </c:pt>
                <c:pt idx="814">
                  <c:v>2.5791546354220207E-2</c:v>
                </c:pt>
                <c:pt idx="815">
                  <c:v>2.5801589318785734E-2</c:v>
                </c:pt>
                <c:pt idx="816">
                  <c:v>2.5811578388303946E-2</c:v>
                </c:pt>
                <c:pt idx="817">
                  <c:v>2.5821513562936937E-2</c:v>
                </c:pt>
                <c:pt idx="818">
                  <c:v>2.5831394842441568E-2</c:v>
                </c:pt>
                <c:pt idx="819">
                  <c:v>2.5841222227060978E-2</c:v>
                </c:pt>
                <c:pt idx="820">
                  <c:v>2.5850995716633074E-2</c:v>
                </c:pt>
                <c:pt idx="821">
                  <c:v>2.5860715311157856E-2</c:v>
                </c:pt>
                <c:pt idx="822">
                  <c:v>2.5870381010797416E-2</c:v>
                </c:pt>
                <c:pt idx="823">
                  <c:v>2.5879992815308617E-2</c:v>
                </c:pt>
                <c:pt idx="824">
                  <c:v>2.5889550724853549E-2</c:v>
                </c:pt>
                <c:pt idx="825">
                  <c:v>2.5899054739351168E-2</c:v>
                </c:pt>
                <c:pt idx="826">
                  <c:v>2.5908504858801473E-2</c:v>
                </c:pt>
                <c:pt idx="827">
                  <c:v>2.5917885450592593E-2</c:v>
                </c:pt>
                <c:pt idx="828">
                  <c:v>2.5927020442084725E-2</c:v>
                </c:pt>
                <c:pt idx="829">
                  <c:v>2.5935859644233838E-2</c:v>
                </c:pt>
                <c:pt idx="830">
                  <c:v>2.5944403057039933E-2</c:v>
                </c:pt>
                <c:pt idx="831">
                  <c:v>2.5952650680584055E-2</c:v>
                </c:pt>
                <c:pt idx="832">
                  <c:v>2.5960602514623066E-2</c:v>
                </c:pt>
                <c:pt idx="833">
                  <c:v>2.5968258559400104E-2</c:v>
                </c:pt>
                <c:pt idx="834">
                  <c:v>2.597561881467203E-2</c:v>
                </c:pt>
                <c:pt idx="835">
                  <c:v>2.5982683280519892E-2</c:v>
                </c:pt>
                <c:pt idx="836">
                  <c:v>2.5989451956943688E-2</c:v>
                </c:pt>
                <c:pt idx="837">
                  <c:v>2.5995924844024465E-2</c:v>
                </c:pt>
                <c:pt idx="838">
                  <c:v>2.6002101941438038E-2</c:v>
                </c:pt>
                <c:pt idx="839">
                  <c:v>2.6007983249427546E-2</c:v>
                </c:pt>
                <c:pt idx="840">
                  <c:v>2.6013568767992989E-2</c:v>
                </c:pt>
                <c:pt idx="841">
                  <c:v>2.6018858496891228E-2</c:v>
                </c:pt>
                <c:pt idx="842">
                  <c:v>2.6023852436365402E-2</c:v>
                </c:pt>
                <c:pt idx="843">
                  <c:v>2.6028550586253418E-2</c:v>
                </c:pt>
                <c:pt idx="844">
                  <c:v>2.6032952946636323E-2</c:v>
                </c:pt>
                <c:pt idx="845">
                  <c:v>2.603705951743307E-2</c:v>
                </c:pt>
                <c:pt idx="846">
                  <c:v>2.6040870298643659E-2</c:v>
                </c:pt>
                <c:pt idx="847">
                  <c:v>2.6044385290268091E-2</c:v>
                </c:pt>
                <c:pt idx="848">
                  <c:v>2.6047604492225318E-2</c:v>
                </c:pt>
                <c:pt idx="849">
                  <c:v>2.6050527904677434E-2</c:v>
                </c:pt>
                <c:pt idx="850">
                  <c:v>2.6053155527462346E-2</c:v>
                </c:pt>
                <c:pt idx="851">
                  <c:v>2.60554873606611E-2</c:v>
                </c:pt>
                <c:pt idx="852">
                  <c:v>2.6057523404192651E-2</c:v>
                </c:pt>
                <c:pt idx="853">
                  <c:v>2.6059263658138043E-2</c:v>
                </c:pt>
                <c:pt idx="854">
                  <c:v>2.6060708122497278E-2</c:v>
                </c:pt>
                <c:pt idx="855">
                  <c:v>2.6061856797189309E-2</c:v>
                </c:pt>
                <c:pt idx="856">
                  <c:v>2.6062709682214136E-2</c:v>
                </c:pt>
                <c:pt idx="857">
                  <c:v>2.6063266777571759E-2</c:v>
                </c:pt>
                <c:pt idx="858">
                  <c:v>2.6063528083343224E-2</c:v>
                </c:pt>
                <c:pt idx="859">
                  <c:v>2.6063493599447485E-2</c:v>
                </c:pt>
                <c:pt idx="860">
                  <c:v>2.6063163325965588E-2</c:v>
                </c:pt>
                <c:pt idx="861">
                  <c:v>2.6062537262816488E-2</c:v>
                </c:pt>
                <c:pt idx="862">
                  <c:v>2.6061615410000183E-2</c:v>
                </c:pt>
                <c:pt idx="863">
                  <c:v>2.6060397767597721E-2</c:v>
                </c:pt>
                <c:pt idx="864">
                  <c:v>2.6058884335528054E-2</c:v>
                </c:pt>
                <c:pt idx="865">
                  <c:v>2.6057075113791184E-2</c:v>
                </c:pt>
                <c:pt idx="866">
                  <c:v>2.6054970102468156E-2</c:v>
                </c:pt>
                <c:pt idx="867">
                  <c:v>2.605256930155897E-2</c:v>
                </c:pt>
                <c:pt idx="868">
                  <c:v>2.604987271098258E-2</c:v>
                </c:pt>
                <c:pt idx="869">
                  <c:v>2.6046880330820033E-2</c:v>
                </c:pt>
                <c:pt idx="870">
                  <c:v>2.6043592161071327E-2</c:v>
                </c:pt>
                <c:pt idx="871">
                  <c:v>2.6040008201655418E-2</c:v>
                </c:pt>
                <c:pt idx="872">
                  <c:v>2.6036128452734397E-2</c:v>
                </c:pt>
                <c:pt idx="873">
                  <c:v>2.6031952914227219E-2</c:v>
                </c:pt>
                <c:pt idx="874">
                  <c:v>2.6027481586133883E-2</c:v>
                </c:pt>
                <c:pt idx="875">
                  <c:v>2.6022714468535435E-2</c:v>
                </c:pt>
                <c:pt idx="876">
                  <c:v>2.601765156135083E-2</c:v>
                </c:pt>
                <c:pt idx="877">
                  <c:v>2.6012292864580067E-2</c:v>
                </c:pt>
                <c:pt idx="878">
                  <c:v>2.6006638378385238E-2</c:v>
                </c:pt>
                <c:pt idx="879">
                  <c:v>2.6000706702563603E-2</c:v>
                </c:pt>
                <c:pt idx="880">
                  <c:v>2.5995018633383493E-2</c:v>
                </c:pt>
                <c:pt idx="881">
                  <c:v>2.5989815969262864E-2</c:v>
                </c:pt>
                <c:pt idx="882">
                  <c:v>2.5985098710039622E-2</c:v>
                </c:pt>
                <c:pt idx="883">
                  <c:v>2.5980866855875862E-2</c:v>
                </c:pt>
                <c:pt idx="884">
                  <c:v>2.5977120406609489E-2</c:v>
                </c:pt>
                <c:pt idx="885">
                  <c:v>2.597385936232155E-2</c:v>
                </c:pt>
                <c:pt idx="886">
                  <c:v>2.5971083722849952E-2</c:v>
                </c:pt>
                <c:pt idx="887">
                  <c:v>2.5968793488275743E-2</c:v>
                </c:pt>
                <c:pt idx="888">
                  <c:v>2.5966988658679968E-2</c:v>
                </c:pt>
                <c:pt idx="889">
                  <c:v>2.5965669233900535E-2</c:v>
                </c:pt>
                <c:pt idx="890">
                  <c:v>2.5964835214099535E-2</c:v>
                </c:pt>
                <c:pt idx="891">
                  <c:v>2.5964486599114878E-2</c:v>
                </c:pt>
                <c:pt idx="892">
                  <c:v>2.5964623389027608E-2</c:v>
                </c:pt>
                <c:pt idx="893">
                  <c:v>2.5965245583837726E-2</c:v>
                </c:pt>
                <c:pt idx="894">
                  <c:v>2.5966353183464186E-2</c:v>
                </c:pt>
                <c:pt idx="895">
                  <c:v>2.5967946187988034E-2</c:v>
                </c:pt>
                <c:pt idx="896">
                  <c:v>2.5970024597409269E-2</c:v>
                </c:pt>
                <c:pt idx="897">
                  <c:v>2.5972588411727893E-2</c:v>
                </c:pt>
                <c:pt idx="898">
                  <c:v>2.5975637630943904E-2</c:v>
                </c:pt>
                <c:pt idx="899">
                  <c:v>2.597917225513835E-2</c:v>
                </c:pt>
                <c:pt idx="900">
                  <c:v>2.5983192284230183E-2</c:v>
                </c:pt>
                <c:pt idx="901">
                  <c:v>2.5987697718300451E-2</c:v>
                </c:pt>
                <c:pt idx="902">
                  <c:v>2.5992688557349153E-2</c:v>
                </c:pt>
                <c:pt idx="903">
                  <c:v>2.5998164801295243E-2</c:v>
                </c:pt>
                <c:pt idx="904">
                  <c:v>2.6004126450381859E-2</c:v>
                </c:pt>
                <c:pt idx="905">
                  <c:v>2.6015342443992766E-2</c:v>
                </c:pt>
                <c:pt idx="906">
                  <c:v>2.6022483951840817E-2</c:v>
                </c:pt>
                <c:pt idx="907">
                  <c:v>2.6030110934286053E-2</c:v>
                </c:pt>
                <c:pt idx="908">
                  <c:v>2.6038223391463559E-2</c:v>
                </c:pt>
                <c:pt idx="909">
                  <c:v>2.6046821323427359E-2</c:v>
                </c:pt>
                <c:pt idx="910">
                  <c:v>2.6055904730285521E-2</c:v>
                </c:pt>
                <c:pt idx="911">
                  <c:v>2.60654736121461E-2</c:v>
                </c:pt>
                <c:pt idx="912">
                  <c:v>2.6075527969144179E-2</c:v>
                </c:pt>
                <c:pt idx="913">
                  <c:v>2.6086067801387818E-2</c:v>
                </c:pt>
                <c:pt idx="914">
                  <c:v>2.609709310898508E-2</c:v>
                </c:pt>
                <c:pt idx="915">
                  <c:v>2.6108603892125069E-2</c:v>
                </c:pt>
                <c:pt idx="916">
                  <c:v>2.612060015086182E-2</c:v>
                </c:pt>
                <c:pt idx="917">
                  <c:v>2.6133081885411451E-2</c:v>
                </c:pt>
                <c:pt idx="918">
                  <c:v>2.6146049095882033E-2</c:v>
                </c:pt>
                <c:pt idx="919">
                  <c:v>2.6159501782462662E-2</c:v>
                </c:pt>
                <c:pt idx="920">
                  <c:v>2.6173439945288427E-2</c:v>
                </c:pt>
                <c:pt idx="921">
                  <c:v>2.6192310858078605E-2</c:v>
                </c:pt>
                <c:pt idx="922">
                  <c:v>2.6207425865446554E-2</c:v>
                </c:pt>
                <c:pt idx="923">
                  <c:v>2.6223026278522354E-2</c:v>
                </c:pt>
                <c:pt idx="924">
                  <c:v>2.6239112097549144E-2</c:v>
                </c:pt>
                <c:pt idx="925">
                  <c:v>2.6255683322526924E-2</c:v>
                </c:pt>
                <c:pt idx="926">
                  <c:v>2.6272739953617785E-2</c:v>
                </c:pt>
                <c:pt idx="927">
                  <c:v>2.6290281990740683E-2</c:v>
                </c:pt>
                <c:pt idx="928">
                  <c:v>2.6308309434057708E-2</c:v>
                </c:pt>
                <c:pt idx="929">
                  <c:v>2.6326822283649909E-2</c:v>
                </c:pt>
                <c:pt idx="930">
                  <c:v>2.6345820539517284E-2</c:v>
                </c:pt>
                <c:pt idx="931">
                  <c:v>2.6365023239977026E-2</c:v>
                </c:pt>
                <c:pt idx="932">
                  <c:v>2.6384063143501946E-2</c:v>
                </c:pt>
                <c:pt idx="933">
                  <c:v>2.6402938037690671E-2</c:v>
                </c:pt>
                <c:pt idx="934">
                  <c:v>2.6421647922624247E-2</c:v>
                </c:pt>
                <c:pt idx="935">
                  <c:v>2.6440192798302675E-2</c:v>
                </c:pt>
                <c:pt idx="936">
                  <c:v>2.6458572664563862E-2</c:v>
                </c:pt>
                <c:pt idx="937">
                  <c:v>2.6476787521488854E-2</c:v>
                </c:pt>
                <c:pt idx="938">
                  <c:v>2.6494837369077651E-2</c:v>
                </c:pt>
                <c:pt idx="939">
                  <c:v>2.651272220716816E-2</c:v>
                </c:pt>
                <c:pt idx="940">
                  <c:v>2.6530442035841428E-2</c:v>
                </c:pt>
                <c:pt idx="941">
                  <c:v>2.6547996855178502E-2</c:v>
                </c:pt>
                <c:pt idx="942">
                  <c:v>2.6565386664936241E-2</c:v>
                </c:pt>
                <c:pt idx="943">
                  <c:v>2.6582611465195694E-2</c:v>
                </c:pt>
                <c:pt idx="944">
                  <c:v>2.6599671255794766E-2</c:v>
                </c:pt>
                <c:pt idx="945">
                  <c:v>2.6616566036976597E-2</c:v>
                </c:pt>
                <c:pt idx="946">
                  <c:v>2.6633295808579094E-2</c:v>
                </c:pt>
                <c:pt idx="947">
                  <c:v>2.6649860570602257E-2</c:v>
                </c:pt>
                <c:pt idx="948">
                  <c:v>2.6666260322965041E-2</c:v>
                </c:pt>
                <c:pt idx="949">
                  <c:v>2.6682495065667444E-2</c:v>
                </c:pt>
                <c:pt idx="950">
                  <c:v>2.6698564798709468E-2</c:v>
                </c:pt>
                <c:pt idx="951">
                  <c:v>2.6714469522091111E-2</c:v>
                </c:pt>
                <c:pt idx="952">
                  <c:v>2.6730209235731328E-2</c:v>
                </c:pt>
                <c:pt idx="953">
                  <c:v>2.6745783939711165E-2</c:v>
                </c:pt>
                <c:pt idx="954">
                  <c:v>2.676119363386853E-2</c:v>
                </c:pt>
                <c:pt idx="955">
                  <c:v>2.6776438318284468E-2</c:v>
                </c:pt>
                <c:pt idx="956">
                  <c:v>2.6791517992877933E-2</c:v>
                </c:pt>
                <c:pt idx="957">
                  <c:v>2.6806432657648926E-2</c:v>
                </c:pt>
                <c:pt idx="958">
                  <c:v>2.6821182312597447E-2</c:v>
                </c:pt>
                <c:pt idx="959">
                  <c:v>2.6835766957804541E-2</c:v>
                </c:pt>
                <c:pt idx="960">
                  <c:v>2.685018659302707E-2</c:v>
                </c:pt>
                <c:pt idx="961">
                  <c:v>2.686444121834608E-2</c:v>
                </c:pt>
                <c:pt idx="962">
                  <c:v>2.6878530833761571E-2</c:v>
                </c:pt>
                <c:pt idx="963">
                  <c:v>2.6892455439273544E-2</c:v>
                </c:pt>
                <c:pt idx="964">
                  <c:v>2.6906215034800951E-2</c:v>
                </c:pt>
                <c:pt idx="965">
                  <c:v>2.6919809620424839E-2</c:v>
                </c:pt>
                <c:pt idx="966">
                  <c:v>2.693323919590207E-2</c:v>
                </c:pt>
                <c:pt idx="967">
                  <c:v>2.6946503761556828E-2</c:v>
                </c:pt>
                <c:pt idx="968">
                  <c:v>2.6959603317064929E-2</c:v>
                </c:pt>
                <c:pt idx="969">
                  <c:v>2.6972537862588464E-2</c:v>
                </c:pt>
                <c:pt idx="970">
                  <c:v>2.6985307398046388E-2</c:v>
                </c:pt>
                <c:pt idx="971">
                  <c:v>2.6997911923519746E-2</c:v>
                </c:pt>
                <c:pt idx="972">
                  <c:v>2.7010351438765401E-2</c:v>
                </c:pt>
                <c:pt idx="973">
                  <c:v>2.7022625943945444E-2</c:v>
                </c:pt>
                <c:pt idx="974">
                  <c:v>2.703473543897883E-2</c:v>
                </c:pt>
                <c:pt idx="975">
                  <c:v>2.7046679923865558E-2</c:v>
                </c:pt>
                <c:pt idx="976">
                  <c:v>2.7058459398605628E-2</c:v>
                </c:pt>
                <c:pt idx="977">
                  <c:v>2.707007386319904E-2</c:v>
                </c:pt>
                <c:pt idx="978">
                  <c:v>2.7081523317564749E-2</c:v>
                </c:pt>
                <c:pt idx="979">
                  <c:v>2.7092807761783799E-2</c:v>
                </c:pt>
                <c:pt idx="980">
                  <c:v>2.71039271956941E-2</c:v>
                </c:pt>
                <c:pt idx="981">
                  <c:v>2.7114881619376696E-2</c:v>
                </c:pt>
                <c:pt idx="982">
                  <c:v>2.7125671032912635E-2</c:v>
                </c:pt>
                <c:pt idx="983">
                  <c:v>2.7136295436058777E-2</c:v>
                </c:pt>
                <c:pt idx="984">
                  <c:v>2.7146754828896169E-2</c:v>
                </c:pt>
                <c:pt idx="985">
                  <c:v>2.7157049211586903E-2</c:v>
                </c:pt>
                <c:pt idx="986">
                  <c:v>2.7167178583806795E-2</c:v>
                </c:pt>
                <c:pt idx="987">
                  <c:v>2.7177142945798982E-2</c:v>
                </c:pt>
                <c:pt idx="988">
                  <c:v>2.7186942297482419E-2</c:v>
                </c:pt>
                <c:pt idx="989">
                  <c:v>2.719657663877606E-2</c:v>
                </c:pt>
                <c:pt idx="990">
                  <c:v>2.7206045969679904E-2</c:v>
                </c:pt>
                <c:pt idx="991">
                  <c:v>2.7215350290274998E-2</c:v>
                </c:pt>
                <c:pt idx="992">
                  <c:v>2.7224489600399249E-2</c:v>
                </c:pt>
                <c:pt idx="993">
                  <c:v>2.7233463900133703E-2</c:v>
                </c:pt>
                <c:pt idx="994">
                  <c:v>2.7242273189478361E-2</c:v>
                </c:pt>
                <c:pt idx="995">
                  <c:v>2.7250917468433222E-2</c:v>
                </c:pt>
                <c:pt idx="996">
                  <c:v>2.7259396736917241E-2</c:v>
                </c:pt>
                <c:pt idx="997">
                  <c:v>2.7267710995011463E-2</c:v>
                </c:pt>
                <c:pt idx="998">
                  <c:v>2.7275860242553795E-2</c:v>
                </c:pt>
                <c:pt idx="999">
                  <c:v>2.7283844479625285E-2</c:v>
                </c:pt>
                <c:pt idx="1000">
                  <c:v>2.7291663706306979E-2</c:v>
                </c:pt>
                <c:pt idx="1001">
                  <c:v>2.7299317922436783E-2</c:v>
                </c:pt>
                <c:pt idx="1002">
                  <c:v>2.7306807128095745E-2</c:v>
                </c:pt>
                <c:pt idx="1003">
                  <c:v>2.7314131323202817E-2</c:v>
                </c:pt>
                <c:pt idx="1004">
                  <c:v>2.7321290507758E-2</c:v>
                </c:pt>
                <c:pt idx="1005">
                  <c:v>2.7328284681842341E-2</c:v>
                </c:pt>
                <c:pt idx="1006">
                  <c:v>2.7335113845374792E-2</c:v>
                </c:pt>
                <c:pt idx="1007">
                  <c:v>2.7341777998355354E-2</c:v>
                </c:pt>
                <c:pt idx="1008">
                  <c:v>2.7348277140702981E-2</c:v>
                </c:pt>
                <c:pt idx="1009">
                  <c:v>2.7354611272660811E-2</c:v>
                </c:pt>
                <c:pt idx="1010">
                  <c:v>2.736078039390466E-2</c:v>
                </c:pt>
                <c:pt idx="1011">
                  <c:v>2.7366784504515573E-2</c:v>
                </c:pt>
                <c:pt idx="1012">
                  <c:v>2.7372623604655644E-2</c:v>
                </c:pt>
                <c:pt idx="1013">
                  <c:v>2.7378297694081732E-2</c:v>
                </c:pt>
                <c:pt idx="1014">
                  <c:v>2.7383806772955932E-2</c:v>
                </c:pt>
                <c:pt idx="1015">
                  <c:v>2.7389150841197196E-2</c:v>
                </c:pt>
                <c:pt idx="1016">
                  <c:v>2.7394329898886571E-2</c:v>
                </c:pt>
                <c:pt idx="1017">
                  <c:v>2.7399343945861965E-2</c:v>
                </c:pt>
                <c:pt idx="1018">
                  <c:v>2.7404192982285469E-2</c:v>
                </c:pt>
                <c:pt idx="1019">
                  <c:v>2.7408877007913945E-2</c:v>
                </c:pt>
                <c:pt idx="1020">
                  <c:v>2.7413396022990533E-2</c:v>
                </c:pt>
                <c:pt idx="1021">
                  <c:v>2.7417750027434185E-2</c:v>
                </c:pt>
                <c:pt idx="1022">
                  <c:v>2.7421939021163855E-2</c:v>
                </c:pt>
                <c:pt idx="1023">
                  <c:v>2.742596300426059E-2</c:v>
                </c:pt>
                <c:pt idx="1024">
                  <c:v>2.7429821976643343E-2</c:v>
                </c:pt>
                <c:pt idx="1025">
                  <c:v>2.743351593839316E-2</c:v>
                </c:pt>
                <c:pt idx="1026">
                  <c:v>2.7437044889510043E-2</c:v>
                </c:pt>
                <c:pt idx="1027">
                  <c:v>2.7440408829831897E-2</c:v>
                </c:pt>
                <c:pt idx="1028">
                  <c:v>2.744360775943977E-2</c:v>
                </c:pt>
                <c:pt idx="1029">
                  <c:v>2.7446641678414707E-2</c:v>
                </c:pt>
                <c:pt idx="1030">
                  <c:v>2.7449510586594617E-2</c:v>
                </c:pt>
                <c:pt idx="1031">
                  <c:v>2.745221448414159E-2</c:v>
                </c:pt>
                <c:pt idx="1032">
                  <c:v>2.7454753371055629E-2</c:v>
                </c:pt>
                <c:pt idx="1033">
                  <c:v>2.745712724717464E-2</c:v>
                </c:pt>
                <c:pt idx="1034">
                  <c:v>2.7459336112498622E-2</c:v>
                </c:pt>
                <c:pt idx="1035">
                  <c:v>2.7461396811281347E-2</c:v>
                </c:pt>
                <c:pt idx="1036">
                  <c:v>2.7463368435338698E-2</c:v>
                </c:pt>
                <c:pt idx="1037">
                  <c:v>2.7465256231201662E-2</c:v>
                </c:pt>
                <c:pt idx="1038">
                  <c:v>2.7467060199032334E-2</c:v>
                </c:pt>
                <c:pt idx="1039">
                  <c:v>2.7468780338668619E-2</c:v>
                </c:pt>
                <c:pt idx="1040">
                  <c:v>2.7470416650272611E-2</c:v>
                </c:pt>
                <c:pt idx="1041">
                  <c:v>2.7471969133520124E-2</c:v>
                </c:pt>
                <c:pt idx="1042">
                  <c:v>2.7473437788816391E-2</c:v>
                </c:pt>
                <c:pt idx="1043">
                  <c:v>2.7474822615918271E-2</c:v>
                </c:pt>
                <c:pt idx="1044">
                  <c:v>2.7476123614906811E-2</c:v>
                </c:pt>
                <c:pt idx="1045">
                  <c:v>2.7477340785619919E-2</c:v>
                </c:pt>
                <c:pt idx="1046">
                  <c:v>2.7478474128300734E-2</c:v>
                </c:pt>
                <c:pt idx="1047">
                  <c:v>2.7479523642787163E-2</c:v>
                </c:pt>
                <c:pt idx="1048">
                  <c:v>2.7480489329160251E-2</c:v>
                </c:pt>
                <c:pt idx="1049">
                  <c:v>2.7481371187338954E-2</c:v>
                </c:pt>
                <c:pt idx="1050">
                  <c:v>2.7482169217404318E-2</c:v>
                </c:pt>
                <c:pt idx="1051">
                  <c:v>2.7482883419275295E-2</c:v>
                </c:pt>
                <c:pt idx="1052">
                  <c:v>2.7483513793032932E-2</c:v>
                </c:pt>
                <c:pt idx="1053">
                  <c:v>2.7484060338758276E-2</c:v>
                </c:pt>
                <c:pt idx="1054">
                  <c:v>2.7484523056127141E-2</c:v>
                </c:pt>
                <c:pt idx="1055">
                  <c:v>2.748490194554476E-2</c:v>
                </c:pt>
                <c:pt idx="1056">
                  <c:v>2.7485197006686946E-2</c:v>
                </c:pt>
                <c:pt idx="1057">
                  <c:v>2.7485408239634745E-2</c:v>
                </c:pt>
                <c:pt idx="1058">
                  <c:v>2.7485535644550252E-2</c:v>
                </c:pt>
                <c:pt idx="1059">
                  <c:v>2.7485579221190326E-2</c:v>
                </c:pt>
                <c:pt idx="1060">
                  <c:v>2.7485538969798107E-2</c:v>
                </c:pt>
                <c:pt idx="1061">
                  <c:v>2.7485390321436709E-2</c:v>
                </c:pt>
                <c:pt idx="1062">
                  <c:v>2.7485170438257267E-2</c:v>
                </c:pt>
                <c:pt idx="1063">
                  <c:v>2.7484866726883439E-2</c:v>
                </c:pt>
                <c:pt idx="1064">
                  <c:v>2.7484479187396271E-2</c:v>
                </c:pt>
                <c:pt idx="1065">
                  <c:v>2.7484007819714718E-2</c:v>
                </c:pt>
                <c:pt idx="1066">
                  <c:v>2.7483452623919824E-2</c:v>
                </c:pt>
                <c:pt idx="1067">
                  <c:v>2.7482813600011591E-2</c:v>
                </c:pt>
                <c:pt idx="1068">
                  <c:v>2.7482090747908972E-2</c:v>
                </c:pt>
                <c:pt idx="1069">
                  <c:v>2.7481284067693013E-2</c:v>
                </c:pt>
                <c:pt idx="1070">
                  <c:v>2.7480393559282668E-2</c:v>
                </c:pt>
                <c:pt idx="1071">
                  <c:v>2.7479419222758983E-2</c:v>
                </c:pt>
                <c:pt idx="1072">
                  <c:v>2.7478361057959866E-2</c:v>
                </c:pt>
                <c:pt idx="1073">
                  <c:v>2.7477219065128455E-2</c:v>
                </c:pt>
                <c:pt idx="1074">
                  <c:v>2.7475993244183705E-2</c:v>
                </c:pt>
                <c:pt idx="1075">
                  <c:v>2.7474683595044569E-2</c:v>
                </c:pt>
                <c:pt idx="1076">
                  <c:v>2.7473290117792093E-2</c:v>
                </c:pt>
                <c:pt idx="1077">
                  <c:v>2.7471812812345231E-2</c:v>
                </c:pt>
                <c:pt idx="1078">
                  <c:v>2.7470251678785029E-2</c:v>
                </c:pt>
                <c:pt idx="1079">
                  <c:v>2.7468606717111488E-2</c:v>
                </c:pt>
                <c:pt idx="1080">
                  <c:v>2.7466877927324607E-2</c:v>
                </c:pt>
                <c:pt idx="1081">
                  <c:v>2.7465065309343339E-2</c:v>
                </c:pt>
                <c:pt idx="1082">
                  <c:v>2.7463168863167686E-2</c:v>
                </c:pt>
                <c:pt idx="1083">
                  <c:v>2.746118858895974E-2</c:v>
                </c:pt>
                <c:pt idx="1084">
                  <c:v>2.7459124486557407E-2</c:v>
                </c:pt>
                <c:pt idx="1085">
                  <c:v>2.7456976556041734E-2</c:v>
                </c:pt>
                <c:pt idx="1086">
                  <c:v>2.7454744797412722E-2</c:v>
                </c:pt>
                <c:pt idx="1087">
                  <c:v>2.745242921067037E-2</c:v>
                </c:pt>
                <c:pt idx="1088">
                  <c:v>2.7450029795733633E-2</c:v>
                </c:pt>
                <c:pt idx="1089">
                  <c:v>2.7447546552683555E-2</c:v>
                </c:pt>
                <c:pt idx="1090">
                  <c:v>2.7444979481520138E-2</c:v>
                </c:pt>
                <c:pt idx="1091">
                  <c:v>2.744232858224338E-2</c:v>
                </c:pt>
                <c:pt idx="1092">
                  <c:v>2.7439593854853284E-2</c:v>
                </c:pt>
                <c:pt idx="1093">
                  <c:v>2.7436775299349847E-2</c:v>
                </c:pt>
                <c:pt idx="1094">
                  <c:v>2.7433872915570978E-2</c:v>
                </c:pt>
                <c:pt idx="1095">
                  <c:v>2.7430886703840862E-2</c:v>
                </c:pt>
                <c:pt idx="1096">
                  <c:v>2.7427816663997406E-2</c:v>
                </c:pt>
                <c:pt idx="1097">
                  <c:v>2.7424662796040611E-2</c:v>
                </c:pt>
                <c:pt idx="1098">
                  <c:v>2.7421425099970476E-2</c:v>
                </c:pt>
                <c:pt idx="1099">
                  <c:v>2.7418103575787001E-2</c:v>
                </c:pt>
                <c:pt idx="1100">
                  <c:v>2.741469822340914E-2</c:v>
                </c:pt>
                <c:pt idx="1101">
                  <c:v>2.7411209042998985E-2</c:v>
                </c:pt>
                <c:pt idx="1102">
                  <c:v>2.7407636034556537E-2</c:v>
                </c:pt>
                <c:pt idx="1103">
                  <c:v>2.7403979197919703E-2</c:v>
                </c:pt>
                <c:pt idx="1104">
                  <c:v>2.740023853316953E-2</c:v>
                </c:pt>
                <c:pt idx="1105">
                  <c:v>2.7396414040468109E-2</c:v>
                </c:pt>
                <c:pt idx="1106">
                  <c:v>2.7392505719572302E-2</c:v>
                </c:pt>
                <c:pt idx="1107">
                  <c:v>2.7388513570563155E-2</c:v>
                </c:pt>
                <c:pt idx="1108">
                  <c:v>2.7384437593521715E-2</c:v>
                </c:pt>
                <c:pt idx="1109">
                  <c:v>2.7380277788447982E-2</c:v>
                </c:pt>
                <c:pt idx="1110">
                  <c:v>2.7376034155179862E-2</c:v>
                </c:pt>
                <c:pt idx="1111">
                  <c:v>2.737170669387945E-2</c:v>
                </c:pt>
                <c:pt idx="1112">
                  <c:v>2.7367295404465697E-2</c:v>
                </c:pt>
                <c:pt idx="1113">
                  <c:v>2.7362800287019651E-2</c:v>
                </c:pt>
                <c:pt idx="1114">
                  <c:v>2.7358221341541311E-2</c:v>
                </c:pt>
                <c:pt idx="1115">
                  <c:v>2.7353558568030678E-2</c:v>
                </c:pt>
                <c:pt idx="1116">
                  <c:v>2.7348811966406705E-2</c:v>
                </c:pt>
                <c:pt idx="1117">
                  <c:v>2.7343981536669393E-2</c:v>
                </c:pt>
                <c:pt idx="1118">
                  <c:v>2.7339067278899787E-2</c:v>
                </c:pt>
                <c:pt idx="1119">
                  <c:v>2.7334069193178934E-2</c:v>
                </c:pt>
                <c:pt idx="1120">
                  <c:v>2.7328987279344741E-2</c:v>
                </c:pt>
                <c:pt idx="1121">
                  <c:v>2.7323821537397208E-2</c:v>
                </c:pt>
                <c:pt idx="1122">
                  <c:v>2.7318571967498428E-2</c:v>
                </c:pt>
                <c:pt idx="1123">
                  <c:v>2.7313238569567355E-2</c:v>
                </c:pt>
                <c:pt idx="1124">
                  <c:v>2.7307821343522942E-2</c:v>
                </c:pt>
                <c:pt idx="1125">
                  <c:v>2.7302320289608328E-2</c:v>
                </c:pt>
                <c:pt idx="1126">
                  <c:v>2.7296735407499328E-2</c:v>
                </c:pt>
                <c:pt idx="1127">
                  <c:v>2.7291066697439081E-2</c:v>
                </c:pt>
                <c:pt idx="1128">
                  <c:v>2.7285314159346541E-2</c:v>
                </c:pt>
                <c:pt idx="1129">
                  <c:v>2.7279477793302753E-2</c:v>
                </c:pt>
                <c:pt idx="1130">
                  <c:v>2.7273557599145626E-2</c:v>
                </c:pt>
                <c:pt idx="1131">
                  <c:v>2.7267553577118298E-2</c:v>
                </c:pt>
                <c:pt idx="1132">
                  <c:v>2.7261465726977629E-2</c:v>
                </c:pt>
                <c:pt idx="1133">
                  <c:v>2.7255294048885714E-2</c:v>
                </c:pt>
                <c:pt idx="1134">
                  <c:v>2.7249038542761506E-2</c:v>
                </c:pt>
                <c:pt idx="1135">
                  <c:v>2.7242699208605003E-2</c:v>
                </c:pt>
                <c:pt idx="1136">
                  <c:v>2.72362760465783E-2</c:v>
                </c:pt>
                <c:pt idx="1137">
                  <c:v>2.722976905660035E-2</c:v>
                </c:pt>
                <c:pt idx="1138">
                  <c:v>2.722317823850906E-2</c:v>
                </c:pt>
                <c:pt idx="1139">
                  <c:v>2.7216503592466523E-2</c:v>
                </c:pt>
                <c:pt idx="1140">
                  <c:v>2.7209745118553785E-2</c:v>
                </c:pt>
                <c:pt idx="1141">
                  <c:v>2.7202902816608754E-2</c:v>
                </c:pt>
                <c:pt idx="1142">
                  <c:v>2.7195976686793522E-2</c:v>
                </c:pt>
                <c:pt idx="1143">
                  <c:v>2.7188966728945996E-2</c:v>
                </c:pt>
                <c:pt idx="1144">
                  <c:v>2.7181872943147223E-2</c:v>
                </c:pt>
                <c:pt idx="1145">
                  <c:v>2.7174695329397203E-2</c:v>
                </c:pt>
                <c:pt idx="1146">
                  <c:v>2.7167433887776982E-2</c:v>
                </c:pt>
                <c:pt idx="1147">
                  <c:v>2.7160088618124467E-2</c:v>
                </c:pt>
                <c:pt idx="1148">
                  <c:v>2.7152659520601752E-2</c:v>
                </c:pt>
                <c:pt idx="1149">
                  <c:v>2.7145146595208836E-2</c:v>
                </c:pt>
                <c:pt idx="1150">
                  <c:v>2.7137549841783626E-2</c:v>
                </c:pt>
                <c:pt idx="1151">
                  <c:v>2.7129869260569262E-2</c:v>
                </c:pt>
                <c:pt idx="1152">
                  <c:v>2.712210485140365E-2</c:v>
                </c:pt>
                <c:pt idx="1153">
                  <c:v>2.7114256614286791E-2</c:v>
                </c:pt>
                <c:pt idx="1154">
                  <c:v>2.7106324549380778E-2</c:v>
                </c:pt>
                <c:pt idx="1155">
                  <c:v>2.7098308656442471E-2</c:v>
                </c:pt>
                <c:pt idx="1156">
                  <c:v>2.709020893571501E-2</c:v>
                </c:pt>
                <c:pt idx="1157">
                  <c:v>2.7082025387036301E-2</c:v>
                </c:pt>
                <c:pt idx="1158">
                  <c:v>2.7073758010568438E-2</c:v>
                </c:pt>
                <c:pt idx="1159">
                  <c:v>2.7065406806230374E-2</c:v>
                </c:pt>
                <c:pt idx="1160">
                  <c:v>2.7056971773941063E-2</c:v>
                </c:pt>
                <c:pt idx="1161">
                  <c:v>2.7048452913943644E-2</c:v>
                </c:pt>
                <c:pt idx="1162">
                  <c:v>2.7039850225913931E-2</c:v>
                </c:pt>
                <c:pt idx="1163">
                  <c:v>2.7031163710257156E-2</c:v>
                </c:pt>
                <c:pt idx="1164">
                  <c:v>2.7022393366568087E-2</c:v>
                </c:pt>
                <c:pt idx="1165">
                  <c:v>2.7012267470342133E-2</c:v>
                </c:pt>
                <c:pt idx="1166">
                  <c:v>2.7003317495676304E-2</c:v>
                </c:pt>
                <c:pt idx="1167">
                  <c:v>2.6994283693221321E-2</c:v>
                </c:pt>
                <c:pt idx="1168">
                  <c:v>2.6985166062896138E-2</c:v>
                </c:pt>
                <c:pt idx="1169">
                  <c:v>2.6975964604781799E-2</c:v>
                </c:pt>
                <c:pt idx="1170">
                  <c:v>2.6966679318878306E-2</c:v>
                </c:pt>
                <c:pt idx="1171">
                  <c:v>2.6957310205104612E-2</c:v>
                </c:pt>
                <c:pt idx="1172">
                  <c:v>2.694785726362281E-2</c:v>
                </c:pt>
                <c:pt idx="1173">
                  <c:v>2.6938320494270807E-2</c:v>
                </c:pt>
                <c:pt idx="1174">
                  <c:v>2.6928699897291741E-2</c:v>
                </c:pt>
                <c:pt idx="1175">
                  <c:v>2.6918995472442475E-2</c:v>
                </c:pt>
                <c:pt idx="1176">
                  <c:v>2.6909207219885101E-2</c:v>
                </c:pt>
                <c:pt idx="1177">
                  <c:v>2.6899335139538572E-2</c:v>
                </c:pt>
                <c:pt idx="1178">
                  <c:v>2.6889379231483934E-2</c:v>
                </c:pt>
                <c:pt idx="1179">
                  <c:v>2.6879339495640142E-2</c:v>
                </c:pt>
                <c:pt idx="1180">
                  <c:v>2.6869215932088242E-2</c:v>
                </c:pt>
                <c:pt idx="1181">
                  <c:v>2.6860027374385975E-2</c:v>
                </c:pt>
                <c:pt idx="1182">
                  <c:v>2.6848717321698023E-2</c:v>
                </c:pt>
                <c:pt idx="1183">
                  <c:v>2.6838342275021798E-2</c:v>
                </c:pt>
                <c:pt idx="1184">
                  <c:v>2.6827883400556418E-2</c:v>
                </c:pt>
                <c:pt idx="1185">
                  <c:v>2.6817340698463976E-2</c:v>
                </c:pt>
                <c:pt idx="1186">
                  <c:v>2.6806714168663426E-2</c:v>
                </c:pt>
                <c:pt idx="1187">
                  <c:v>2.6796003811154767E-2</c:v>
                </c:pt>
                <c:pt idx="1188">
                  <c:v>2.6785209626019046E-2</c:v>
                </c:pt>
                <c:pt idx="1189">
                  <c:v>2.6774331613094171E-2</c:v>
                </c:pt>
                <c:pt idx="1190">
                  <c:v>2.676336977262328E-2</c:v>
                </c:pt>
                <c:pt idx="1191">
                  <c:v>2.6752330324503193E-2</c:v>
                </c:pt>
                <c:pt idx="1192">
                  <c:v>2.6741283325220078E-2</c:v>
                </c:pt>
                <c:pt idx="1193">
                  <c:v>2.673024874441543E-2</c:v>
                </c:pt>
                <c:pt idx="1194">
                  <c:v>2.6719226582008204E-2</c:v>
                </c:pt>
                <c:pt idx="1195">
                  <c:v>2.6708216837917353E-2</c:v>
                </c:pt>
                <c:pt idx="1196">
                  <c:v>2.6697219512223924E-2</c:v>
                </c:pt>
                <c:pt idx="1197">
                  <c:v>2.6686234604927916E-2</c:v>
                </c:pt>
                <c:pt idx="1198">
                  <c:v>2.6675262116110376E-2</c:v>
                </c:pt>
                <c:pt idx="1199">
                  <c:v>2.6664302045528165E-2</c:v>
                </c:pt>
                <c:pt idx="1200">
                  <c:v>2.6653354393343376E-2</c:v>
                </c:pt>
                <c:pt idx="1201">
                  <c:v>2.6642419159637054E-2</c:v>
                </c:pt>
                <c:pt idx="1202">
                  <c:v>2.6631496344166061E-2</c:v>
                </c:pt>
                <c:pt idx="1203">
                  <c:v>2.6620585947254582E-2</c:v>
                </c:pt>
                <c:pt idx="1204">
                  <c:v>2.6609687968578433E-2</c:v>
                </c:pt>
                <c:pt idx="1205">
                  <c:v>2.6598802408218658E-2</c:v>
                </c:pt>
                <c:pt idx="1206">
                  <c:v>2.6587929266418397E-2</c:v>
                </c:pt>
                <c:pt idx="1207">
                  <c:v>2.6577068542934512E-2</c:v>
                </c:pt>
                <c:pt idx="1208">
                  <c:v>2.6566220237685956E-2</c:v>
                </c:pt>
                <c:pt idx="1209">
                  <c:v>2.6555384350834821E-2</c:v>
                </c:pt>
                <c:pt idx="1210">
                  <c:v>2.6544560882462154E-2</c:v>
                </c:pt>
                <c:pt idx="1211">
                  <c:v>2.6533749832405862E-2</c:v>
                </c:pt>
                <c:pt idx="1212">
                  <c:v>2.6522951200665945E-2</c:v>
                </c:pt>
                <c:pt idx="1213">
                  <c:v>2.6512164987404496E-2</c:v>
                </c:pt>
                <c:pt idx="1214">
                  <c:v>2.6501391192459423E-2</c:v>
                </c:pt>
                <c:pt idx="1215">
                  <c:v>2.6490629815830724E-2</c:v>
                </c:pt>
                <c:pt idx="1216">
                  <c:v>2.6479880857599447E-2</c:v>
                </c:pt>
                <c:pt idx="1217">
                  <c:v>2.6467998196922918E-2</c:v>
                </c:pt>
                <c:pt idx="1218">
                  <c:v>2.6457276069035883E-2</c:v>
                </c:pt>
                <c:pt idx="1219">
                  <c:v>2.6446566362004674E-2</c:v>
                </c:pt>
                <c:pt idx="1220">
                  <c:v>2.6435869075694212E-2</c:v>
                </c:pt>
                <c:pt idx="1221">
                  <c:v>2.6425184210212564E-2</c:v>
                </c:pt>
                <c:pt idx="1222">
                  <c:v>2.6414511765478675E-2</c:v>
                </c:pt>
                <c:pt idx="1223">
                  <c:v>2.640385174149255E-2</c:v>
                </c:pt>
                <c:pt idx="1224">
                  <c:v>2.6393204138308222E-2</c:v>
                </c:pt>
                <c:pt idx="1225">
                  <c:v>2.6382568955898671E-2</c:v>
                </c:pt>
                <c:pt idx="1226">
                  <c:v>2.6371946194236887E-2</c:v>
                </c:pt>
                <c:pt idx="1227">
                  <c:v>2.636133585334988E-2</c:v>
                </c:pt>
                <c:pt idx="1228">
                  <c:v>2.6350737933237649E-2</c:v>
                </c:pt>
                <c:pt idx="1229">
                  <c:v>2.6340152433819156E-2</c:v>
                </c:pt>
                <c:pt idx="1230">
                  <c:v>2.6329579355202453E-2</c:v>
                </c:pt>
                <c:pt idx="1231">
                  <c:v>2.63190186973065E-2</c:v>
                </c:pt>
                <c:pt idx="1232">
                  <c:v>2.63020581216733E-2</c:v>
                </c:pt>
                <c:pt idx="1233">
                  <c:v>2.6291529145578973E-2</c:v>
                </c:pt>
                <c:pt idx="1234">
                  <c:v>2.6281012587963115E-2</c:v>
                </c:pt>
                <c:pt idx="1235">
                  <c:v>2.6270508448582586E-2</c:v>
                </c:pt>
                <c:pt idx="1236">
                  <c:v>2.6260016727599478E-2</c:v>
                </c:pt>
                <c:pt idx="1237">
                  <c:v>2.6249537424851699E-2</c:v>
                </c:pt>
                <c:pt idx="1238">
                  <c:v>2.6239070540582388E-2</c:v>
                </c:pt>
                <c:pt idx="1239">
                  <c:v>2.6228616074548405E-2</c:v>
                </c:pt>
                <c:pt idx="1240">
                  <c:v>2.6218174026911845E-2</c:v>
                </c:pt>
                <c:pt idx="1241">
                  <c:v>2.6207744397510613E-2</c:v>
                </c:pt>
                <c:pt idx="1242">
                  <c:v>2.6197327186506802E-2</c:v>
                </c:pt>
                <c:pt idx="1243">
                  <c:v>2.6186922393900414E-2</c:v>
                </c:pt>
                <c:pt idx="1244">
                  <c:v>2.6176530019529354E-2</c:v>
                </c:pt>
                <c:pt idx="1245">
                  <c:v>2.6166150063474669E-2</c:v>
                </c:pt>
                <c:pt idx="1246">
                  <c:v>2.6155782525817406E-2</c:v>
                </c:pt>
                <c:pt idx="1247">
                  <c:v>2.6145427406476518E-2</c:v>
                </c:pt>
                <c:pt idx="1248">
                  <c:v>2.6135084705370959E-2</c:v>
                </c:pt>
                <c:pt idx="1249">
                  <c:v>2.6124754422662821E-2</c:v>
                </c:pt>
                <c:pt idx="1250">
                  <c:v>2.6114436558352105E-2</c:v>
                </c:pt>
                <c:pt idx="1251">
                  <c:v>2.6104131112276718E-2</c:v>
                </c:pt>
                <c:pt idx="1252">
                  <c:v>2.609383808443666E-2</c:v>
                </c:pt>
                <c:pt idx="1253">
                  <c:v>2.608355747507507E-2</c:v>
                </c:pt>
                <c:pt idx="1254">
                  <c:v>2.6073289283948808E-2</c:v>
                </c:pt>
                <c:pt idx="1255">
                  <c:v>2.6063033511219968E-2</c:v>
                </c:pt>
                <c:pt idx="1256">
                  <c:v>2.6052790156726457E-2</c:v>
                </c:pt>
                <c:pt idx="1257">
                  <c:v>2.6042559220630368E-2</c:v>
                </c:pt>
                <c:pt idx="1258">
                  <c:v>2.6032340702688561E-2</c:v>
                </c:pt>
                <c:pt idx="1259">
                  <c:v>2.6022134603144176E-2</c:v>
                </c:pt>
                <c:pt idx="1260">
                  <c:v>2.6011940921997212E-2</c:v>
                </c:pt>
                <c:pt idx="1261">
                  <c:v>2.6001759659085577E-2</c:v>
                </c:pt>
                <c:pt idx="1262">
                  <c:v>2.5991590814490317E-2</c:v>
                </c:pt>
                <c:pt idx="1263">
                  <c:v>2.5981434388211433E-2</c:v>
                </c:pt>
                <c:pt idx="1264">
                  <c:v>2.5971290380248924E-2</c:v>
                </c:pt>
                <c:pt idx="1265">
                  <c:v>2.596115879060279E-2</c:v>
                </c:pt>
                <c:pt idx="1266">
                  <c:v>2.5951039619191985E-2</c:v>
                </c:pt>
                <c:pt idx="1267">
                  <c:v>2.5940932866178601E-2</c:v>
                </c:pt>
                <c:pt idx="1268">
                  <c:v>2.5930838531400546E-2</c:v>
                </c:pt>
                <c:pt idx="1269">
                  <c:v>2.5920756615019913E-2</c:v>
                </c:pt>
                <c:pt idx="1270">
                  <c:v>2.5910687116874609E-2</c:v>
                </c:pt>
                <c:pt idx="1271">
                  <c:v>2.5900630036964634E-2</c:v>
                </c:pt>
                <c:pt idx="1272">
                  <c:v>2.589058537545208E-2</c:v>
                </c:pt>
                <c:pt idx="1273">
                  <c:v>2.5880553132255901E-2</c:v>
                </c:pt>
                <c:pt idx="1274">
                  <c:v>2.5870533307376098E-2</c:v>
                </c:pt>
                <c:pt idx="1275">
                  <c:v>2.5860525900650577E-2</c:v>
                </c:pt>
                <c:pt idx="1276">
                  <c:v>2.5850530912322478E-2</c:v>
                </c:pt>
                <c:pt idx="1277">
                  <c:v>2.5840548342229708E-2</c:v>
                </c:pt>
                <c:pt idx="1278">
                  <c:v>2.5830578190534359E-2</c:v>
                </c:pt>
                <c:pt idx="1279">
                  <c:v>2.5820620457074339E-2</c:v>
                </c:pt>
                <c:pt idx="1280">
                  <c:v>2.5810675141930695E-2</c:v>
                </c:pt>
                <c:pt idx="1281">
                  <c:v>2.5800742245022379E-2</c:v>
                </c:pt>
                <c:pt idx="1282">
                  <c:v>2.5790821766430438E-2</c:v>
                </c:pt>
                <c:pt idx="1283">
                  <c:v>2.5780913706154873E-2</c:v>
                </c:pt>
                <c:pt idx="1284">
                  <c:v>2.5771018064195683E-2</c:v>
                </c:pt>
                <c:pt idx="1285">
                  <c:v>2.5761134840471822E-2</c:v>
                </c:pt>
                <c:pt idx="1286">
                  <c:v>2.575126403498329E-2</c:v>
                </c:pt>
                <c:pt idx="1287">
                  <c:v>2.5741405647811133E-2</c:v>
                </c:pt>
                <c:pt idx="1288">
                  <c:v>2.5731559678955351E-2</c:v>
                </c:pt>
                <c:pt idx="1289">
                  <c:v>2.5721726128415945E-2</c:v>
                </c:pt>
                <c:pt idx="1290">
                  <c:v>2.5711904996111867E-2</c:v>
                </c:pt>
                <c:pt idx="1291">
                  <c:v>2.5702096282043119E-2</c:v>
                </c:pt>
                <c:pt idx="1292">
                  <c:v>2.5692299986371792E-2</c:v>
                </c:pt>
                <c:pt idx="1293">
                  <c:v>2.5682516108854747E-2</c:v>
                </c:pt>
                <c:pt idx="1294">
                  <c:v>2.5672744649654078E-2</c:v>
                </c:pt>
                <c:pt idx="1295">
                  <c:v>2.5662985608769784E-2</c:v>
                </c:pt>
                <c:pt idx="1296">
                  <c:v>2.5653238986120819E-2</c:v>
                </c:pt>
                <c:pt idx="1297">
                  <c:v>2.5643504781788229E-2</c:v>
                </c:pt>
                <c:pt idx="1298">
                  <c:v>2.5633782995772014E-2</c:v>
                </c:pt>
                <c:pt idx="1299">
                  <c:v>2.5624073627991129E-2</c:v>
                </c:pt>
                <c:pt idx="1300">
                  <c:v>2.5614376678364525E-2</c:v>
                </c:pt>
                <c:pt idx="1301">
                  <c:v>2.560469214721639E-2</c:v>
                </c:pt>
                <c:pt idx="1302">
                  <c:v>2.5595020034222538E-2</c:v>
                </c:pt>
                <c:pt idx="1303">
                  <c:v>2.5585360339464014E-2</c:v>
                </c:pt>
                <c:pt idx="1304">
                  <c:v>2.5575713063021865E-2</c:v>
                </c:pt>
                <c:pt idx="1305">
                  <c:v>2.5566078204815046E-2</c:v>
                </c:pt>
                <c:pt idx="1306">
                  <c:v>2.5556455764924602E-2</c:v>
                </c:pt>
                <c:pt idx="1307">
                  <c:v>2.5546845743269486E-2</c:v>
                </c:pt>
                <c:pt idx="1308">
                  <c:v>2.5537248139930746E-2</c:v>
                </c:pt>
                <c:pt idx="1309">
                  <c:v>2.5527662954746289E-2</c:v>
                </c:pt>
                <c:pt idx="1310">
                  <c:v>2.5518090187878206E-2</c:v>
                </c:pt>
                <c:pt idx="1311">
                  <c:v>2.5508529839245453E-2</c:v>
                </c:pt>
                <c:pt idx="1312">
                  <c:v>2.5498981909010121E-2</c:v>
                </c:pt>
                <c:pt idx="1313">
                  <c:v>2.5489446396848026E-2</c:v>
                </c:pt>
                <c:pt idx="1314">
                  <c:v>2.5479923303002305E-2</c:v>
                </c:pt>
                <c:pt idx="1315">
                  <c:v>2.547041262747296E-2</c:v>
                </c:pt>
                <c:pt idx="1316">
                  <c:v>2.5460914370178944E-2</c:v>
                </c:pt>
                <c:pt idx="1317">
                  <c:v>2.5451428531120257E-2</c:v>
                </c:pt>
                <c:pt idx="1318">
                  <c:v>2.5441955110296899E-2</c:v>
                </c:pt>
                <c:pt idx="1319">
                  <c:v>2.5432494107789916E-2</c:v>
                </c:pt>
                <c:pt idx="1320">
                  <c:v>2.5423045523437215E-2</c:v>
                </c:pt>
                <c:pt idx="1321">
                  <c:v>2.5412262347466186E-2</c:v>
                </c:pt>
                <c:pt idx="1322">
                  <c:v>2.540284037368723E-2</c:v>
                </c:pt>
                <c:pt idx="1323">
                  <c:v>2.5393430818224649E-2</c:v>
                </c:pt>
                <c:pt idx="1324">
                  <c:v>2.5384033680997398E-2</c:v>
                </c:pt>
                <c:pt idx="1325">
                  <c:v>2.5374648962005475E-2</c:v>
                </c:pt>
                <c:pt idx="1326">
                  <c:v>2.5365276661248881E-2</c:v>
                </c:pt>
                <c:pt idx="1327">
                  <c:v>2.5355916778727616E-2</c:v>
                </c:pt>
                <c:pt idx="1328">
                  <c:v>2.534656931444168E-2</c:v>
                </c:pt>
                <c:pt idx="1329">
                  <c:v>2.5337234268391073E-2</c:v>
                </c:pt>
                <c:pt idx="1330">
                  <c:v>2.5327911640656842E-2</c:v>
                </c:pt>
                <c:pt idx="1331">
                  <c:v>2.5318601431076893E-2</c:v>
                </c:pt>
                <c:pt idx="1332">
                  <c:v>2.5309303639732272E-2</c:v>
                </c:pt>
                <c:pt idx="1333">
                  <c:v>2.5300018266785074E-2</c:v>
                </c:pt>
                <c:pt idx="1334">
                  <c:v>2.5290745311911111E-2</c:v>
                </c:pt>
                <c:pt idx="1335">
                  <c:v>2.5281484775353524E-2</c:v>
                </c:pt>
                <c:pt idx="1336">
                  <c:v>2.527223665695022E-2</c:v>
                </c:pt>
                <c:pt idx="1337">
                  <c:v>2.5263000956944337E-2</c:v>
                </c:pt>
                <c:pt idx="1338">
                  <c:v>2.525377767501169E-2</c:v>
                </c:pt>
                <c:pt idx="1339">
                  <c:v>2.5244566811395419E-2</c:v>
                </c:pt>
                <c:pt idx="1340">
                  <c:v>2.5235368366014477E-2</c:v>
                </c:pt>
                <c:pt idx="1341">
                  <c:v>2.5226182338868863E-2</c:v>
                </c:pt>
                <c:pt idx="1342">
                  <c:v>2.5217008729877533E-2</c:v>
                </c:pt>
                <c:pt idx="1343">
                  <c:v>2.5207847539202577E-2</c:v>
                </c:pt>
                <c:pt idx="1344">
                  <c:v>2.519869876676295E-2</c:v>
                </c:pt>
                <c:pt idx="1345">
                  <c:v>2.5189562412477606E-2</c:v>
                </c:pt>
                <c:pt idx="1346">
                  <c:v>2.5180438476427591E-2</c:v>
                </c:pt>
                <c:pt idx="1347">
                  <c:v>2.5171326958693951E-2</c:v>
                </c:pt>
                <c:pt idx="1348">
                  <c:v>2.5162227859114594E-2</c:v>
                </c:pt>
                <c:pt idx="1349">
                  <c:v>2.5153141177770566E-2</c:v>
                </c:pt>
                <c:pt idx="1350">
                  <c:v>2.5144066914661867E-2</c:v>
                </c:pt>
                <c:pt idx="1351">
                  <c:v>2.5135005069788496E-2</c:v>
                </c:pt>
                <c:pt idx="1352">
                  <c:v>2.5125955643069409E-2</c:v>
                </c:pt>
                <c:pt idx="1353">
                  <c:v>2.5116918634747742E-2</c:v>
                </c:pt>
                <c:pt idx="1354">
                  <c:v>2.5107894044418266E-2</c:v>
                </c:pt>
                <c:pt idx="1355">
                  <c:v>2.5098881872486212E-2</c:v>
                </c:pt>
                <c:pt idx="1356">
                  <c:v>2.5089882118627393E-2</c:v>
                </c:pt>
                <c:pt idx="1357">
                  <c:v>2.5080894783003904E-2</c:v>
                </c:pt>
                <c:pt idx="1358">
                  <c:v>2.507191986569679E-2</c:v>
                </c:pt>
                <c:pt idx="1359">
                  <c:v>2.5062957366625005E-2</c:v>
                </c:pt>
                <c:pt idx="1360">
                  <c:v>2.5054007285626456E-2</c:v>
                </c:pt>
                <c:pt idx="1361">
                  <c:v>2.5045069622944283E-2</c:v>
                </c:pt>
                <c:pt idx="1362">
                  <c:v>2.5036144378497438E-2</c:v>
                </c:pt>
                <c:pt idx="1363">
                  <c:v>2.5027231552204876E-2</c:v>
                </c:pt>
                <c:pt idx="1364">
                  <c:v>2.5018331144066597E-2</c:v>
                </c:pt>
                <c:pt idx="1365">
                  <c:v>2.5009443154244693E-2</c:v>
                </c:pt>
                <c:pt idx="1366">
                  <c:v>2.5000567582577071E-2</c:v>
                </c:pt>
                <c:pt idx="1367">
                  <c:v>2.4991704429144779E-2</c:v>
                </c:pt>
                <c:pt idx="1368">
                  <c:v>2.4982853693866769E-2</c:v>
                </c:pt>
                <c:pt idx="1369">
                  <c:v>2.4974015376824088E-2</c:v>
                </c:pt>
                <c:pt idx="1370">
                  <c:v>2.4965189478097782E-2</c:v>
                </c:pt>
                <c:pt idx="1371">
                  <c:v>2.4956375997444713E-2</c:v>
                </c:pt>
                <c:pt idx="1372">
                  <c:v>2.4947574935026973E-2</c:v>
                </c:pt>
                <c:pt idx="1373">
                  <c:v>2.4938786290844561E-2</c:v>
                </c:pt>
                <c:pt idx="1374">
                  <c:v>2.4930010064816432E-2</c:v>
                </c:pt>
                <c:pt idx="1375">
                  <c:v>2.4921246257023633E-2</c:v>
                </c:pt>
                <c:pt idx="1376">
                  <c:v>2.4912494867385115E-2</c:v>
                </c:pt>
                <c:pt idx="1377">
                  <c:v>2.4903755896062973E-2</c:v>
                </c:pt>
                <c:pt idx="1378">
                  <c:v>2.4895029342733022E-2</c:v>
                </c:pt>
                <c:pt idx="1379">
                  <c:v>2.4886315207800491E-2</c:v>
                </c:pt>
                <c:pt idx="1380">
                  <c:v>2.4877613491022244E-2</c:v>
                </c:pt>
                <c:pt idx="1381">
                  <c:v>2.4868924192398278E-2</c:v>
                </c:pt>
                <c:pt idx="1382">
                  <c:v>2.4860247312009642E-2</c:v>
                </c:pt>
                <c:pt idx="1383">
                  <c:v>2.4851582849694243E-2</c:v>
                </c:pt>
                <c:pt idx="1384">
                  <c:v>2.4842930805695218E-2</c:v>
                </c:pt>
                <c:pt idx="1385">
                  <c:v>2.4834291179850476E-2</c:v>
                </c:pt>
                <c:pt idx="1386">
                  <c:v>2.4825663972241063E-2</c:v>
                </c:pt>
                <c:pt idx="1387">
                  <c:v>2.4817049182785933E-2</c:v>
                </c:pt>
                <c:pt idx="1388">
                  <c:v>2.4808446811485085E-2</c:v>
                </c:pt>
                <c:pt idx="1389">
                  <c:v>2.4799856858419567E-2</c:v>
                </c:pt>
                <c:pt idx="1390">
                  <c:v>2.4791279323589377E-2</c:v>
                </c:pt>
                <c:pt idx="1391">
                  <c:v>2.478271420691347E-2</c:v>
                </c:pt>
                <c:pt idx="1392">
                  <c:v>2.4774161508310799E-2</c:v>
                </c:pt>
                <c:pt idx="1393">
                  <c:v>2.4765621228024504E-2</c:v>
                </c:pt>
                <c:pt idx="1394">
                  <c:v>2.4757093365892491E-2</c:v>
                </c:pt>
                <c:pt idx="1395">
                  <c:v>2.4748577921914761E-2</c:v>
                </c:pt>
                <c:pt idx="1396">
                  <c:v>2.4740074896091313E-2</c:v>
                </c:pt>
                <c:pt idx="1397">
                  <c:v>2.4731584288584241E-2</c:v>
                </c:pt>
                <c:pt idx="1398">
                  <c:v>2.4723106099069359E-2</c:v>
                </c:pt>
                <c:pt idx="1399">
                  <c:v>2.4714640327870852E-2</c:v>
                </c:pt>
                <c:pt idx="1400">
                  <c:v>2.4706186974907673E-2</c:v>
                </c:pt>
                <c:pt idx="1401">
                  <c:v>2.4697746039936685E-2</c:v>
                </c:pt>
                <c:pt idx="1402">
                  <c:v>2.4689317523363119E-2</c:v>
                </c:pt>
                <c:pt idx="1403">
                  <c:v>2.4680901424700696E-2</c:v>
                </c:pt>
                <c:pt idx="1404">
                  <c:v>2.4672497744354649E-2</c:v>
                </c:pt>
                <c:pt idx="1405">
                  <c:v>2.4664106482162884E-2</c:v>
                </c:pt>
                <c:pt idx="1406">
                  <c:v>2.4655727638206448E-2</c:v>
                </c:pt>
                <c:pt idx="1407">
                  <c:v>2.4647361212404295E-2</c:v>
                </c:pt>
                <c:pt idx="1408">
                  <c:v>2.4639007204756425E-2</c:v>
                </c:pt>
                <c:pt idx="1409">
                  <c:v>2.4630665615262837E-2</c:v>
                </c:pt>
                <c:pt idx="1410">
                  <c:v>2.4622336443923531E-2</c:v>
                </c:pt>
                <c:pt idx="1411">
                  <c:v>2.4614019690819555E-2</c:v>
                </c:pt>
                <c:pt idx="1412">
                  <c:v>2.4605715355950908E-2</c:v>
                </c:pt>
                <c:pt idx="1413">
                  <c:v>2.4597423439074451E-2</c:v>
                </c:pt>
                <c:pt idx="1414">
                  <c:v>2.4589143940514369E-2</c:v>
                </c:pt>
                <c:pt idx="1415">
                  <c:v>2.4580876860027523E-2</c:v>
                </c:pt>
                <c:pt idx="1416">
                  <c:v>2.457262219769496E-2</c:v>
                </c:pt>
                <c:pt idx="1417">
                  <c:v>2.4564379953597726E-2</c:v>
                </c:pt>
                <c:pt idx="1418">
                  <c:v>2.4556150127654774E-2</c:v>
                </c:pt>
                <c:pt idx="1419">
                  <c:v>2.4547932719785059E-2</c:v>
                </c:pt>
                <c:pt idx="1420">
                  <c:v>2.453972773023172E-2</c:v>
                </c:pt>
                <c:pt idx="1421">
                  <c:v>2.453153515867057E-2</c:v>
                </c:pt>
                <c:pt idx="1422">
                  <c:v>2.4523355005344749E-2</c:v>
                </c:pt>
                <c:pt idx="1423">
                  <c:v>2.4515187270173211E-2</c:v>
                </c:pt>
                <c:pt idx="1424">
                  <c:v>2.4507031953237002E-2</c:v>
                </c:pt>
                <c:pt idx="1425">
                  <c:v>2.4498889054374029E-2</c:v>
                </c:pt>
                <c:pt idx="1426">
                  <c:v>2.4490758573665339E-2</c:v>
                </c:pt>
                <c:pt idx="1427">
                  <c:v>2.4482640511191978E-2</c:v>
                </c:pt>
                <c:pt idx="1428">
                  <c:v>2.4474534866791853E-2</c:v>
                </c:pt>
                <c:pt idx="1429">
                  <c:v>2.4466441640627057E-2</c:v>
                </c:pt>
                <c:pt idx="1430">
                  <c:v>2.4458360832535497E-2</c:v>
                </c:pt>
                <c:pt idx="1431">
                  <c:v>2.445029244259822E-2</c:v>
                </c:pt>
                <c:pt idx="1432">
                  <c:v>2.4442236470815226E-2</c:v>
                </c:pt>
                <c:pt idx="1433">
                  <c:v>2.4434192917267561E-2</c:v>
                </c:pt>
                <c:pt idx="1434">
                  <c:v>2.4426161781793132E-2</c:v>
                </c:pt>
                <c:pt idx="1435">
                  <c:v>2.4418143064472986E-2</c:v>
                </c:pt>
                <c:pt idx="1436">
                  <c:v>2.4410136765307122E-2</c:v>
                </c:pt>
                <c:pt idx="1437">
                  <c:v>2.4402142884376588E-2</c:v>
                </c:pt>
                <c:pt idx="1438">
                  <c:v>2.4394161421519289E-2</c:v>
                </c:pt>
                <c:pt idx="1439">
                  <c:v>2.4386192376735227E-2</c:v>
                </c:pt>
                <c:pt idx="1440">
                  <c:v>2.4378235750186494E-2</c:v>
                </c:pt>
                <c:pt idx="1441">
                  <c:v>2.4370291541792044E-2</c:v>
                </c:pt>
                <c:pt idx="1442">
                  <c:v>2.4362359751551876E-2</c:v>
                </c:pt>
                <c:pt idx="1443">
                  <c:v>2.4354440379303899E-2</c:v>
                </c:pt>
                <c:pt idx="1444">
                  <c:v>2.4346533425372296E-2</c:v>
                </c:pt>
                <c:pt idx="1445">
                  <c:v>2.4338638889513931E-2</c:v>
                </c:pt>
                <c:pt idx="1446">
                  <c:v>2.4330756771809847E-2</c:v>
                </c:pt>
                <c:pt idx="1447">
                  <c:v>2.4322887072260047E-2</c:v>
                </c:pt>
                <c:pt idx="1448">
                  <c:v>2.4315029790864529E-2</c:v>
                </c:pt>
                <c:pt idx="1449">
                  <c:v>2.4307184927542247E-2</c:v>
                </c:pt>
                <c:pt idx="1450">
                  <c:v>2.4299352482374248E-2</c:v>
                </c:pt>
                <c:pt idx="1451">
                  <c:v>2.4291533075283533E-2</c:v>
                </c:pt>
                <c:pt idx="1452">
                  <c:v>2.4283733688164055E-2</c:v>
                </c:pt>
                <c:pt idx="1453">
                  <c:v>2.4275956311188285E-2</c:v>
                </c:pt>
                <c:pt idx="1454">
                  <c:v>2.4268200944518314E-2</c:v>
                </c:pt>
                <c:pt idx="1455">
                  <c:v>2.4260467587911005E-2</c:v>
                </c:pt>
                <c:pt idx="1456">
                  <c:v>2.425275624152845E-2</c:v>
                </c:pt>
                <c:pt idx="1457">
                  <c:v>2.4245066905289603E-2</c:v>
                </c:pt>
                <c:pt idx="1458">
                  <c:v>2.4237399579275509E-2</c:v>
                </c:pt>
                <c:pt idx="1459">
                  <c:v>2.4229754263405123E-2</c:v>
                </c:pt>
                <c:pt idx="1460">
                  <c:v>2.4222130957759491E-2</c:v>
                </c:pt>
                <c:pt idx="1461">
                  <c:v>2.421452966217652E-2</c:v>
                </c:pt>
                <c:pt idx="1462">
                  <c:v>2.4206950376818304E-2</c:v>
                </c:pt>
                <c:pt idx="1463">
                  <c:v>2.4199393101603794E-2</c:v>
                </c:pt>
                <c:pt idx="1464">
                  <c:v>2.4191857836614039E-2</c:v>
                </c:pt>
                <c:pt idx="1465">
                  <c:v>2.4184344581767991E-2</c:v>
                </c:pt>
                <c:pt idx="1466">
                  <c:v>2.4176853337146698E-2</c:v>
                </c:pt>
                <c:pt idx="1467">
                  <c:v>2.4169384102588065E-2</c:v>
                </c:pt>
                <c:pt idx="1468">
                  <c:v>2.4161936878254187E-2</c:v>
                </c:pt>
                <c:pt idx="1469">
                  <c:v>2.4154511663982969E-2</c:v>
                </c:pt>
                <c:pt idx="1470">
                  <c:v>2.4147108460098599E-2</c:v>
                </c:pt>
                <c:pt idx="1471">
                  <c:v>2.4139727266114797E-2</c:v>
                </c:pt>
                <c:pt idx="1472">
                  <c:v>2.4132368082355748E-2</c:v>
                </c:pt>
                <c:pt idx="1473">
                  <c:v>2.4125030908821454E-2</c:v>
                </c:pt>
                <c:pt idx="1474">
                  <c:v>2.4117715745511914E-2</c:v>
                </c:pt>
                <c:pt idx="1475">
                  <c:v>2.4110422592183989E-2</c:v>
                </c:pt>
                <c:pt idx="1476">
                  <c:v>2.4103151449080817E-2</c:v>
                </c:pt>
                <c:pt idx="1477">
                  <c:v>2.409486852242515E-2</c:v>
                </c:pt>
                <c:pt idx="1478">
                  <c:v>2.4087644543880904E-2</c:v>
                </c:pt>
                <c:pt idx="1479">
                  <c:v>2.4080442575642458E-2</c:v>
                </c:pt>
                <c:pt idx="1480">
                  <c:v>2.4073262617385627E-2</c:v>
                </c:pt>
                <c:pt idx="1481">
                  <c:v>2.406610466935355E-2</c:v>
                </c:pt>
                <c:pt idx="1482">
                  <c:v>2.405896873146518E-2</c:v>
                </c:pt>
                <c:pt idx="1483">
                  <c:v>2.4051854803639472E-2</c:v>
                </c:pt>
                <c:pt idx="1484">
                  <c:v>2.4044762885957471E-2</c:v>
                </c:pt>
                <c:pt idx="1485">
                  <c:v>2.4037692978500225E-2</c:v>
                </c:pt>
                <c:pt idx="1486">
                  <c:v>2.4030645081105639E-2</c:v>
                </c:pt>
                <c:pt idx="1487">
                  <c:v>2.4023619193935808E-2</c:v>
                </c:pt>
                <c:pt idx="1488">
                  <c:v>2.4016615316828638E-2</c:v>
                </c:pt>
                <c:pt idx="1489">
                  <c:v>2.4009633449946222E-2</c:v>
                </c:pt>
                <c:pt idx="1490">
                  <c:v>2.4002673593126467E-2</c:v>
                </c:pt>
                <c:pt idx="1491">
                  <c:v>2.399573574645042E-2</c:v>
                </c:pt>
                <c:pt idx="1492">
                  <c:v>2.3990001361946733E-2</c:v>
                </c:pt>
                <c:pt idx="1493">
                  <c:v>2.3981926083448402E-2</c:v>
                </c:pt>
                <c:pt idx="1494">
                  <c:v>2.3975054267122431E-2</c:v>
                </c:pt>
                <c:pt idx="1495">
                  <c:v>2.3968204461021214E-2</c:v>
                </c:pt>
                <c:pt idx="1496">
                  <c:v>2.3961376664901612E-2</c:v>
                </c:pt>
                <c:pt idx="1497">
                  <c:v>2.3954570879006765E-2</c:v>
                </c:pt>
                <c:pt idx="1498">
                  <c:v>2.3947787103255624E-2</c:v>
                </c:pt>
                <c:pt idx="1499">
                  <c:v>2.3941025337648192E-2</c:v>
                </c:pt>
                <c:pt idx="1500">
                  <c:v>2.3934285582022374E-2</c:v>
                </c:pt>
                <c:pt idx="1501">
                  <c:v>2.3927567836621311E-2</c:v>
                </c:pt>
                <c:pt idx="1502">
                  <c:v>2.3920872101282908E-2</c:v>
                </c:pt>
                <c:pt idx="1503">
                  <c:v>2.391419837616926E-2</c:v>
                </c:pt>
                <c:pt idx="1504">
                  <c:v>2.3907546661037227E-2</c:v>
                </c:pt>
                <c:pt idx="1505">
                  <c:v>2.3900916956048901E-2</c:v>
                </c:pt>
                <c:pt idx="1506">
                  <c:v>2.3894309261204283E-2</c:v>
                </c:pt>
                <c:pt idx="1507">
                  <c:v>2.3887723576503372E-2</c:v>
                </c:pt>
                <c:pt idx="1508">
                  <c:v>2.388115990194617E-2</c:v>
                </c:pt>
                <c:pt idx="1509">
                  <c:v>2.3874618237370582E-2</c:v>
                </c:pt>
                <c:pt idx="1510">
                  <c:v>2.3868098583100794E-2</c:v>
                </c:pt>
                <c:pt idx="1511">
                  <c:v>2.3861600938731575E-2</c:v>
                </c:pt>
                <c:pt idx="1512">
                  <c:v>2.3855125304506064E-2</c:v>
                </c:pt>
                <c:pt idx="1513">
                  <c:v>2.384867168042426E-2</c:v>
                </c:pt>
                <c:pt idx="1514">
                  <c:v>2.3842240066486164E-2</c:v>
                </c:pt>
                <c:pt idx="1515">
                  <c:v>2.3835830462529684E-2</c:v>
                </c:pt>
                <c:pt idx="1516">
                  <c:v>2.3829442868797956E-2</c:v>
                </c:pt>
                <c:pt idx="1517">
                  <c:v>2.3823077285209937E-2</c:v>
                </c:pt>
                <c:pt idx="1518">
                  <c:v>2.3816733711522486E-2</c:v>
                </c:pt>
                <c:pt idx="1519">
                  <c:v>2.3810412148140836E-2</c:v>
                </c:pt>
                <c:pt idx="1520">
                  <c:v>2.3804112594740801E-2</c:v>
                </c:pt>
                <c:pt idx="1521">
                  <c:v>2.3797835051403426E-2</c:v>
                </c:pt>
                <c:pt idx="1522">
                  <c:v>2.3791579518290806E-2</c:v>
                </c:pt>
                <c:pt idx="1523">
                  <c:v>2.3785345995159801E-2</c:v>
                </c:pt>
                <c:pt idx="1524">
                  <c:v>2.3779134482172504E-2</c:v>
                </c:pt>
                <c:pt idx="1525">
                  <c:v>2.3772944979328914E-2</c:v>
                </c:pt>
                <c:pt idx="1526">
                  <c:v>2.3766777486547985E-2</c:v>
                </c:pt>
                <c:pt idx="1527">
                  <c:v>2.3760632003829718E-2</c:v>
                </c:pt>
                <c:pt idx="1528">
                  <c:v>2.3754508531174112E-2</c:v>
                </c:pt>
                <c:pt idx="1529">
                  <c:v>2.3744930400663167E-2</c:v>
                </c:pt>
                <c:pt idx="1530">
                  <c:v>2.3738863525381015E-2</c:v>
                </c:pt>
                <c:pt idx="1531">
                  <c:v>2.3732818660242572E-2</c:v>
                </c:pt>
                <c:pt idx="1532">
                  <c:v>2.3726795805085743E-2</c:v>
                </c:pt>
                <c:pt idx="1533">
                  <c:v>2.3720794960072622E-2</c:v>
                </c:pt>
                <c:pt idx="1534">
                  <c:v>2.3714816125122162E-2</c:v>
                </c:pt>
                <c:pt idx="1535">
                  <c:v>2.3708859300234364E-2</c:v>
                </c:pt>
                <c:pt idx="1536">
                  <c:v>2.3702924485490273E-2</c:v>
                </c:pt>
                <c:pt idx="1537">
                  <c:v>2.3697011680808844E-2</c:v>
                </c:pt>
                <c:pt idx="1538">
                  <c:v>2.3691120886190076E-2</c:v>
                </c:pt>
                <c:pt idx="1539">
                  <c:v>2.3685252101633969E-2</c:v>
                </c:pt>
                <c:pt idx="1540">
                  <c:v>2.3679405327140524E-2</c:v>
                </c:pt>
                <c:pt idx="1541">
                  <c:v>2.3673580562790786E-2</c:v>
                </c:pt>
                <c:pt idx="1542">
                  <c:v>2.3667777808341617E-2</c:v>
                </c:pt>
                <c:pt idx="1543">
                  <c:v>2.3661173040240291E-2</c:v>
                </c:pt>
                <c:pt idx="1544">
                  <c:v>2.3655417450431093E-2</c:v>
                </c:pt>
                <c:pt idx="1545">
                  <c:v>2.3649683870684557E-2</c:v>
                </c:pt>
                <c:pt idx="1546">
                  <c:v>2.3643972300838589E-2</c:v>
                </c:pt>
                <c:pt idx="1547">
                  <c:v>2.3638282741136329E-2</c:v>
                </c:pt>
                <c:pt idx="1548">
                  <c:v>2.3632615191577777E-2</c:v>
                </c:pt>
                <c:pt idx="1549">
                  <c:v>2.3626969651919794E-2</c:v>
                </c:pt>
                <c:pt idx="1550">
                  <c:v>2.3621346122486564E-2</c:v>
                </c:pt>
                <c:pt idx="1551">
                  <c:v>2.3615744603034949E-2</c:v>
                </c:pt>
                <c:pt idx="1552">
                  <c:v>2.3610165093727042E-2</c:v>
                </c:pt>
                <c:pt idx="1553">
                  <c:v>2.3604607594400751E-2</c:v>
                </c:pt>
                <c:pt idx="1554">
                  <c:v>2.359907210513712E-2</c:v>
                </c:pt>
                <c:pt idx="1555">
                  <c:v>2.3593558626017197E-2</c:v>
                </c:pt>
                <c:pt idx="1556">
                  <c:v>2.3588067156797843E-2</c:v>
                </c:pt>
                <c:pt idx="1557">
                  <c:v>2.3582597697803243E-2</c:v>
                </c:pt>
                <c:pt idx="1558">
                  <c:v>2.3577150248709211E-2</c:v>
                </c:pt>
                <c:pt idx="1559">
                  <c:v>2.3571724809839933E-2</c:v>
                </c:pt>
                <c:pt idx="1560">
                  <c:v>2.3566321380952271E-2</c:v>
                </c:pt>
                <c:pt idx="1561">
                  <c:v>2.356093996212727E-2</c:v>
                </c:pt>
                <c:pt idx="1562">
                  <c:v>2.3555580553283884E-2</c:v>
                </c:pt>
                <c:pt idx="1563">
                  <c:v>2.3550243154584205E-2</c:v>
                </c:pt>
                <c:pt idx="1564">
                  <c:v>2.3544927765866142E-2</c:v>
                </c:pt>
                <c:pt idx="1565">
                  <c:v>2.3539634387210739E-2</c:v>
                </c:pt>
                <c:pt idx="1566">
                  <c:v>2.3534363018617999E-2</c:v>
                </c:pt>
                <c:pt idx="1567">
                  <c:v>2.3529113660087919E-2</c:v>
                </c:pt>
                <c:pt idx="1568">
                  <c:v>2.3523886311539455E-2</c:v>
                </c:pt>
                <c:pt idx="1569">
                  <c:v>2.3518680973134698E-2</c:v>
                </c:pt>
                <c:pt idx="1570">
                  <c:v>2.3513497644711556E-2</c:v>
                </c:pt>
                <c:pt idx="1571">
                  <c:v>2.3508336326351076E-2</c:v>
                </c:pt>
                <c:pt idx="1572">
                  <c:v>2.3503197018053257E-2</c:v>
                </c:pt>
                <c:pt idx="1573">
                  <c:v>2.3498079719818099E-2</c:v>
                </c:pt>
                <c:pt idx="1574">
                  <c:v>2.3492984431564556E-2</c:v>
                </c:pt>
                <c:pt idx="1575">
                  <c:v>2.3487911153292629E-2</c:v>
                </c:pt>
                <c:pt idx="1576">
                  <c:v>2.3482859885083363E-2</c:v>
                </c:pt>
                <c:pt idx="1577">
                  <c:v>2.3477830627017804E-2</c:v>
                </c:pt>
                <c:pt idx="1578">
                  <c:v>2.347282337893386E-2</c:v>
                </c:pt>
                <c:pt idx="1579">
                  <c:v>2.3467838140831532E-2</c:v>
                </c:pt>
                <c:pt idx="1580">
                  <c:v>2.3462874912791865E-2</c:v>
                </c:pt>
                <c:pt idx="1581">
                  <c:v>2.3457933694814859E-2</c:v>
                </c:pt>
                <c:pt idx="1582">
                  <c:v>2.345301448698156E-2</c:v>
                </c:pt>
                <c:pt idx="1583">
                  <c:v>2.3448117288967785E-2</c:v>
                </c:pt>
                <c:pt idx="1584">
                  <c:v>2.3443242101178763E-2</c:v>
                </c:pt>
                <c:pt idx="1585">
                  <c:v>2.343838892329031E-2</c:v>
                </c:pt>
                <c:pt idx="1586">
                  <c:v>2.3433557755464518E-2</c:v>
                </c:pt>
                <c:pt idx="1587">
                  <c:v>2.3428748597620341E-2</c:v>
                </c:pt>
                <c:pt idx="1588">
                  <c:v>2.3423961449919872E-2</c:v>
                </c:pt>
                <c:pt idx="1589">
                  <c:v>2.3419196312119972E-2</c:v>
                </c:pt>
                <c:pt idx="1590">
                  <c:v>2.3414453184463779E-2</c:v>
                </c:pt>
                <c:pt idx="1591">
                  <c:v>2.3409732066870248E-2</c:v>
                </c:pt>
                <c:pt idx="1592">
                  <c:v>2.3405032959177285E-2</c:v>
                </c:pt>
                <c:pt idx="1593">
                  <c:v>2.340035586162803E-2</c:v>
                </c:pt>
                <c:pt idx="1594">
                  <c:v>2.3395700773898298E-2</c:v>
                </c:pt>
                <c:pt idx="1595">
                  <c:v>2.3391067696312273E-2</c:v>
                </c:pt>
                <c:pt idx="1596">
                  <c:v>2.3386456628707863E-2</c:v>
                </c:pt>
                <c:pt idx="1597">
                  <c:v>2.3381867571247161E-2</c:v>
                </c:pt>
                <c:pt idx="1598">
                  <c:v>2.3377300523687028E-2</c:v>
                </c:pt>
                <c:pt idx="1599">
                  <c:v>2.3372755486189556E-2</c:v>
                </c:pt>
                <c:pt idx="1600">
                  <c:v>2.3368232458754745E-2</c:v>
                </c:pt>
                <c:pt idx="1601">
                  <c:v>2.336373144130155E-2</c:v>
                </c:pt>
                <c:pt idx="1602">
                  <c:v>2.3359252433829969E-2</c:v>
                </c:pt>
                <c:pt idx="1603">
                  <c:v>2.3354795436340003E-2</c:v>
                </c:pt>
                <c:pt idx="1604">
                  <c:v>2.3350360448993746E-2</c:v>
                </c:pt>
                <c:pt idx="1605">
                  <c:v>2.3345947471548056E-2</c:v>
                </c:pt>
                <c:pt idx="1606">
                  <c:v>2.3341556504083982E-2</c:v>
                </c:pt>
                <c:pt idx="1607">
                  <c:v>2.3337187546763616E-2</c:v>
                </c:pt>
                <c:pt idx="1608">
                  <c:v>2.3332840599343818E-2</c:v>
                </c:pt>
                <c:pt idx="1609">
                  <c:v>2.3328515662067728E-2</c:v>
                </c:pt>
                <c:pt idx="1610">
                  <c:v>2.3324212734692207E-2</c:v>
                </c:pt>
                <c:pt idx="1611">
                  <c:v>2.3319931817298301E-2</c:v>
                </c:pt>
                <c:pt idx="1612">
                  <c:v>2.3315672910048102E-2</c:v>
                </c:pt>
                <c:pt idx="1613">
                  <c:v>2.3311436012617426E-2</c:v>
                </c:pt>
                <c:pt idx="1614">
                  <c:v>2.3307221125411504E-2</c:v>
                </c:pt>
                <c:pt idx="1615">
                  <c:v>2.3303028248025104E-2</c:v>
                </c:pt>
                <c:pt idx="1616">
                  <c:v>2.3298857380701365E-2</c:v>
                </c:pt>
                <c:pt idx="1617">
                  <c:v>2.3294708523440288E-2</c:v>
                </c:pt>
                <c:pt idx="1618">
                  <c:v>2.3290581676241873E-2</c:v>
                </c:pt>
                <c:pt idx="1619">
                  <c:v>2.3286476838862979E-2</c:v>
                </c:pt>
                <c:pt idx="1620">
                  <c:v>2.3282394011546748E-2</c:v>
                </c:pt>
                <c:pt idx="1621">
                  <c:v>2.3278333194293177E-2</c:v>
                </c:pt>
                <c:pt idx="1622">
                  <c:v>2.3274294387021222E-2</c:v>
                </c:pt>
                <c:pt idx="1623">
                  <c:v>2.3270277589811927E-2</c:v>
                </c:pt>
                <c:pt idx="1624">
                  <c:v>2.3266282802422156E-2</c:v>
                </c:pt>
                <c:pt idx="1625">
                  <c:v>2.3262310025176092E-2</c:v>
                </c:pt>
                <c:pt idx="1626">
                  <c:v>2.3258359257830596E-2</c:v>
                </c:pt>
                <c:pt idx="1627">
                  <c:v>2.3254430500628809E-2</c:v>
                </c:pt>
                <c:pt idx="1628">
                  <c:v>2.325052375332759E-2</c:v>
                </c:pt>
                <c:pt idx="1629">
                  <c:v>2.3246639016007986E-2</c:v>
                </c:pt>
                <c:pt idx="1630">
                  <c:v>2.3242776288669997E-2</c:v>
                </c:pt>
                <c:pt idx="1631">
                  <c:v>2.323893557139467E-2</c:v>
                </c:pt>
                <c:pt idx="1632">
                  <c:v>2.3235116864182004E-2</c:v>
                </c:pt>
                <c:pt idx="1633">
                  <c:v>2.3230779578127247E-2</c:v>
                </c:pt>
                <c:pt idx="1634">
                  <c:v>2.3227008035068275E-2</c:v>
                </c:pt>
                <c:pt idx="1635">
                  <c:v>2.322325850215301E-2</c:v>
                </c:pt>
                <c:pt idx="1636">
                  <c:v>2.3219530979138314E-2</c:v>
                </c:pt>
                <c:pt idx="1637">
                  <c:v>2.3215825465943141E-2</c:v>
                </c:pt>
                <c:pt idx="1638">
                  <c:v>2.3212141962810628E-2</c:v>
                </c:pt>
                <c:pt idx="1639">
                  <c:v>2.3208480469740778E-2</c:v>
                </c:pt>
                <c:pt idx="1640">
                  <c:v>2.3204840986733588E-2</c:v>
                </c:pt>
                <c:pt idx="1641">
                  <c:v>2.3201223513545921E-2</c:v>
                </c:pt>
                <c:pt idx="1642">
                  <c:v>2.3197628050501962E-2</c:v>
                </c:pt>
                <c:pt idx="1643">
                  <c:v>2.3194054597358571E-2</c:v>
                </c:pt>
                <c:pt idx="1644">
                  <c:v>2.3190503154196795E-2</c:v>
                </c:pt>
                <c:pt idx="1645">
                  <c:v>2.3186973721016635E-2</c:v>
                </c:pt>
                <c:pt idx="1646">
                  <c:v>2.3183466297818089E-2</c:v>
                </c:pt>
                <c:pt idx="1647">
                  <c:v>2.3179980884601159E-2</c:v>
                </c:pt>
                <c:pt idx="1648">
                  <c:v>2.3176517481365844E-2</c:v>
                </c:pt>
                <c:pt idx="1649">
                  <c:v>2.317307608819319E-2</c:v>
                </c:pt>
                <c:pt idx="1650">
                  <c:v>2.3169656704921104E-2</c:v>
                </c:pt>
                <c:pt idx="1651">
                  <c:v>2.3166259331711681E-2</c:v>
                </c:pt>
                <c:pt idx="1652">
                  <c:v>2.3162883968402825E-2</c:v>
                </c:pt>
                <c:pt idx="1653">
                  <c:v>2.3159530615075585E-2</c:v>
                </c:pt>
                <c:pt idx="1654">
                  <c:v>2.3156199271811007E-2</c:v>
                </c:pt>
                <c:pt idx="1655">
                  <c:v>2.3152889938446997E-2</c:v>
                </c:pt>
                <c:pt idx="1656">
                  <c:v>2.3149602614983555E-2</c:v>
                </c:pt>
                <c:pt idx="1657">
                  <c:v>2.3146337301663822E-2</c:v>
                </c:pt>
                <c:pt idx="1658">
                  <c:v>2.3143093998244657E-2</c:v>
                </c:pt>
                <c:pt idx="1659">
                  <c:v>2.3139872704888154E-2</c:v>
                </c:pt>
                <c:pt idx="1660">
                  <c:v>2.3136673421351173E-2</c:v>
                </c:pt>
                <c:pt idx="1661">
                  <c:v>2.3133496147876853E-2</c:v>
                </c:pt>
                <c:pt idx="1662">
                  <c:v>2.3130340884303102E-2</c:v>
                </c:pt>
                <c:pt idx="1663">
                  <c:v>2.3127207630873059E-2</c:v>
                </c:pt>
                <c:pt idx="1664">
                  <c:v>2.3124096387262538E-2</c:v>
                </c:pt>
                <c:pt idx="1665">
                  <c:v>2.3121007153714679E-2</c:v>
                </c:pt>
                <c:pt idx="1666">
                  <c:v>2.3117939929986342E-2</c:v>
                </c:pt>
                <c:pt idx="1667">
                  <c:v>2.3114894716482759E-2</c:v>
                </c:pt>
                <c:pt idx="1668">
                  <c:v>2.3111871512798698E-2</c:v>
                </c:pt>
                <c:pt idx="1669">
                  <c:v>2.3108870319015207E-2</c:v>
                </c:pt>
                <c:pt idx="1670">
                  <c:v>2.3105891135375423E-2</c:v>
                </c:pt>
                <c:pt idx="1671">
                  <c:v>2.3102933961555161E-2</c:v>
                </c:pt>
                <c:pt idx="1672">
                  <c:v>2.3099998797797561E-2</c:v>
                </c:pt>
                <c:pt idx="1673">
                  <c:v>2.3097085643940529E-2</c:v>
                </c:pt>
                <c:pt idx="1674">
                  <c:v>2.3094194500065113E-2</c:v>
                </c:pt>
                <c:pt idx="1675">
                  <c:v>2.3091325366171311E-2</c:v>
                </c:pt>
                <c:pt idx="1676">
                  <c:v>2.3088478242259125E-2</c:v>
                </c:pt>
                <c:pt idx="1677">
                  <c:v>2.3085653128328554E-2</c:v>
                </c:pt>
                <c:pt idx="1678">
                  <c:v>2.3082850024379598E-2</c:v>
                </c:pt>
                <c:pt idx="1679">
                  <c:v>2.308006893033121E-2</c:v>
                </c:pt>
                <c:pt idx="1680">
                  <c:v>2.3077309846345484E-2</c:v>
                </c:pt>
                <c:pt idx="1681">
                  <c:v>2.3074572772260327E-2</c:v>
                </c:pt>
                <c:pt idx="1682">
                  <c:v>2.3071857708156784E-2</c:v>
                </c:pt>
                <c:pt idx="1683">
                  <c:v>2.3069164653953811E-2</c:v>
                </c:pt>
                <c:pt idx="1684">
                  <c:v>2.3066493609732452E-2</c:v>
                </c:pt>
                <c:pt idx="1685">
                  <c:v>2.3063844575492709E-2</c:v>
                </c:pt>
                <c:pt idx="1686">
                  <c:v>2.3061217551234581E-2</c:v>
                </c:pt>
                <c:pt idx="1687">
                  <c:v>2.3058612536877021E-2</c:v>
                </c:pt>
                <c:pt idx="1688">
                  <c:v>2.3056029532582123E-2</c:v>
                </c:pt>
                <c:pt idx="1689">
                  <c:v>2.3053468538187794E-2</c:v>
                </c:pt>
                <c:pt idx="1690">
                  <c:v>2.3050929553775079E-2</c:v>
                </c:pt>
                <c:pt idx="1691">
                  <c:v>2.304841257934398E-2</c:v>
                </c:pt>
                <c:pt idx="1692">
                  <c:v>2.3045917614732403E-2</c:v>
                </c:pt>
                <c:pt idx="1693">
                  <c:v>2.3043444660183487E-2</c:v>
                </c:pt>
                <c:pt idx="1694">
                  <c:v>2.3040993715697233E-2</c:v>
                </c:pt>
                <c:pt idx="1695">
                  <c:v>2.3038564781030502E-2</c:v>
                </c:pt>
                <c:pt idx="1696">
                  <c:v>2.3036157856426431E-2</c:v>
                </c:pt>
                <c:pt idx="1697">
                  <c:v>2.3033772941641883E-2</c:v>
                </c:pt>
                <c:pt idx="1698">
                  <c:v>2.3031410036919997E-2</c:v>
                </c:pt>
                <c:pt idx="1699">
                  <c:v>2.3029069142179726E-2</c:v>
                </c:pt>
                <c:pt idx="1700">
                  <c:v>2.3026750257258977E-2</c:v>
                </c:pt>
                <c:pt idx="1701">
                  <c:v>2.3024453382400889E-2</c:v>
                </c:pt>
                <c:pt idx="1702">
                  <c:v>2.302217851744337E-2</c:v>
                </c:pt>
                <c:pt idx="1703">
                  <c:v>2.301992566238642E-2</c:v>
                </c:pt>
                <c:pt idx="1704">
                  <c:v>2.3017694817392131E-2</c:v>
                </c:pt>
                <c:pt idx="1705">
                  <c:v>2.3015485982379458E-2</c:v>
                </c:pt>
                <c:pt idx="1706">
                  <c:v>2.3013299157186307E-2</c:v>
                </c:pt>
                <c:pt idx="1707">
                  <c:v>2.3011134342055817E-2</c:v>
                </c:pt>
                <c:pt idx="1708">
                  <c:v>2.3008991536825896E-2</c:v>
                </c:pt>
                <c:pt idx="1709">
                  <c:v>2.300687074157759E-2</c:v>
                </c:pt>
                <c:pt idx="1710">
                  <c:v>2.3004771956310899E-2</c:v>
                </c:pt>
                <c:pt idx="1711">
                  <c:v>2.300269211156003E-2</c:v>
                </c:pt>
                <c:pt idx="1712">
                  <c:v>2.3000596637601234E-2</c:v>
                </c:pt>
                <c:pt idx="1713">
                  <c:v>2.2998475680098274E-2</c:v>
                </c:pt>
                <c:pt idx="1714">
                  <c:v>2.299632923905115E-2</c:v>
                </c:pt>
                <c:pt idx="1715">
                  <c:v>2.2994157314621955E-2</c:v>
                </c:pt>
                <c:pt idx="1716">
                  <c:v>2.2991959906729642E-2</c:v>
                </c:pt>
                <c:pt idx="1717">
                  <c:v>2.2989737015455258E-2</c:v>
                </c:pt>
                <c:pt idx="1718">
                  <c:v>2.2987488640555664E-2</c:v>
                </c:pt>
                <c:pt idx="1719">
                  <c:v>2.2985214782273999E-2</c:v>
                </c:pt>
                <c:pt idx="1720">
                  <c:v>2.2982915440529217E-2</c:v>
                </c:pt>
                <c:pt idx="1721">
                  <c:v>2.2980590615240271E-2</c:v>
                </c:pt>
                <c:pt idx="1722">
                  <c:v>2.2978240306569253E-2</c:v>
                </c:pt>
                <c:pt idx="1723">
                  <c:v>2.2975864514435118E-2</c:v>
                </c:pt>
                <c:pt idx="1724">
                  <c:v>2.2973463238837866E-2</c:v>
                </c:pt>
                <c:pt idx="1725">
                  <c:v>2.2971036479777496E-2</c:v>
                </c:pt>
                <c:pt idx="1726">
                  <c:v>2.2968584237254008E-2</c:v>
                </c:pt>
                <c:pt idx="1727">
                  <c:v>2.2966106511267403E-2</c:v>
                </c:pt>
                <c:pt idx="1728">
                  <c:v>2.2963603301898727E-2</c:v>
                </c:pt>
                <c:pt idx="1729">
                  <c:v>2.2961074608985887E-2</c:v>
                </c:pt>
                <c:pt idx="1730">
                  <c:v>2.2958520432528884E-2</c:v>
                </c:pt>
                <c:pt idx="1731">
                  <c:v>2.2955940772689809E-2</c:v>
                </c:pt>
                <c:pt idx="1732">
                  <c:v>2.2953335629468663E-2</c:v>
                </c:pt>
                <c:pt idx="1733">
                  <c:v>2.29507050027844E-2</c:v>
                </c:pt>
                <c:pt idx="1734">
                  <c:v>2.2948048892555972E-2</c:v>
                </c:pt>
                <c:pt idx="1735">
                  <c:v>2.2945367298945474E-2</c:v>
                </c:pt>
                <c:pt idx="1736">
                  <c:v>2.2942660221790812E-2</c:v>
                </c:pt>
                <c:pt idx="1737">
                  <c:v>2.2939535215225071E-2</c:v>
                </c:pt>
                <c:pt idx="1738">
                  <c:v>2.2936773530707333E-2</c:v>
                </c:pt>
                <c:pt idx="1739">
                  <c:v>2.2933986362726477E-2</c:v>
                </c:pt>
                <c:pt idx="1740">
                  <c:v>2.2931173711363551E-2</c:v>
                </c:pt>
                <c:pt idx="1741">
                  <c:v>2.2928335576537506E-2</c:v>
                </c:pt>
                <c:pt idx="1742">
                  <c:v>2.2925471958248345E-2</c:v>
                </c:pt>
                <c:pt idx="1743">
                  <c:v>2.2922582856577112E-2</c:v>
                </c:pt>
                <c:pt idx="1744">
                  <c:v>2.2919668271361715E-2</c:v>
                </c:pt>
                <c:pt idx="1745">
                  <c:v>2.2916728202683201E-2</c:v>
                </c:pt>
                <c:pt idx="1746">
                  <c:v>2.2913762650622616E-2</c:v>
                </c:pt>
                <c:pt idx="1747">
                  <c:v>2.2910771615017866E-2</c:v>
                </c:pt>
                <c:pt idx="1748">
                  <c:v>2.2907755096031046E-2</c:v>
                </c:pt>
                <c:pt idx="1749">
                  <c:v>2.2904713093662155E-2</c:v>
                </c:pt>
                <c:pt idx="1750">
                  <c:v>2.2901645607749099E-2</c:v>
                </c:pt>
                <c:pt idx="1751">
                  <c:v>2.2898552638453973E-2</c:v>
                </c:pt>
                <c:pt idx="1752">
                  <c:v>2.2895434185695729E-2</c:v>
                </c:pt>
                <c:pt idx="1753">
                  <c:v>2.2894258279647861E-2</c:v>
                </c:pt>
                <c:pt idx="1754">
                  <c:v>2.2889120829789888E-2</c:v>
                </c:pt>
                <c:pt idx="1755">
                  <c:v>2.2885925926642292E-2</c:v>
                </c:pt>
                <c:pt idx="1756">
                  <c:v>2.2882705540193671E-2</c:v>
                </c:pt>
                <c:pt idx="1757">
                  <c:v>2.2879459670119839E-2</c:v>
                </c:pt>
                <c:pt idx="1758">
                  <c:v>2.2876188316744983E-2</c:v>
                </c:pt>
                <c:pt idx="1759">
                  <c:v>2.2872891479825963E-2</c:v>
                </c:pt>
                <c:pt idx="1760">
                  <c:v>2.2869569159605918E-2</c:v>
                </c:pt>
                <c:pt idx="1761">
                  <c:v>2.2866221355841709E-2</c:v>
                </c:pt>
                <c:pt idx="1762">
                  <c:v>2.2862848068695429E-2</c:v>
                </c:pt>
                <c:pt idx="1763">
                  <c:v>2.2859449298086032E-2</c:v>
                </c:pt>
                <c:pt idx="1764">
                  <c:v>2.2856025043932471E-2</c:v>
                </c:pt>
                <c:pt idx="1765">
                  <c:v>2.2852575306558931E-2</c:v>
                </c:pt>
                <c:pt idx="1766">
                  <c:v>2.2849100085641227E-2</c:v>
                </c:pt>
                <c:pt idx="1767">
                  <c:v>2.284559938117936E-2</c:v>
                </c:pt>
                <c:pt idx="1768">
                  <c:v>2.2842073193497514E-2</c:v>
                </c:pt>
                <c:pt idx="1769">
                  <c:v>2.2838521522352551E-2</c:v>
                </c:pt>
                <c:pt idx="1770">
                  <c:v>2.2834944367582377E-2</c:v>
                </c:pt>
                <c:pt idx="1771">
                  <c:v>2.2831341729511179E-2</c:v>
                </c:pt>
                <c:pt idx="1772">
                  <c:v>2.2827713608057909E-2</c:v>
                </c:pt>
                <c:pt idx="1773">
                  <c:v>2.2824060003141522E-2</c:v>
                </c:pt>
                <c:pt idx="1774">
                  <c:v>2.2820380914762017E-2</c:v>
                </c:pt>
                <c:pt idx="1775">
                  <c:v>2.2816676342919395E-2</c:v>
                </c:pt>
                <c:pt idx="1776">
                  <c:v>2.2812946287694702E-2</c:v>
                </c:pt>
                <c:pt idx="1777">
                  <c:v>2.2809190749087938E-2</c:v>
                </c:pt>
                <c:pt idx="1778">
                  <c:v>2.2805409727018056E-2</c:v>
                </c:pt>
                <c:pt idx="1779">
                  <c:v>2.280160322140401E-2</c:v>
                </c:pt>
                <c:pt idx="1780">
                  <c:v>2.2797771232651032E-2</c:v>
                </c:pt>
                <c:pt idx="1781">
                  <c:v>2.2793913760272844E-2</c:v>
                </c:pt>
                <c:pt idx="1782">
                  <c:v>2.2790030804431538E-2</c:v>
                </c:pt>
                <c:pt idx="1783">
                  <c:v>2.2786122365289208E-2</c:v>
                </c:pt>
                <c:pt idx="1784">
                  <c:v>2.2782188442602713E-2</c:v>
                </c:pt>
                <c:pt idx="1785">
                  <c:v>2.2778229036615194E-2</c:v>
                </c:pt>
                <c:pt idx="1786">
                  <c:v>2.2774244147164557E-2</c:v>
                </c:pt>
                <c:pt idx="1787">
                  <c:v>2.2770233774331849E-2</c:v>
                </c:pt>
                <c:pt idx="1788">
                  <c:v>2.2766197917954978E-2</c:v>
                </c:pt>
                <c:pt idx="1789">
                  <c:v>2.2762390718476709E-2</c:v>
                </c:pt>
                <c:pt idx="1790">
                  <c:v>2.2758296103816415E-2</c:v>
                </c:pt>
                <c:pt idx="1791">
                  <c:v>2.2754176002640257E-2</c:v>
                </c:pt>
                <c:pt idx="1792">
                  <c:v>2.2750030414975256E-2</c:v>
                </c:pt>
                <c:pt idx="1793">
                  <c:v>2.2745859340794393E-2</c:v>
                </c:pt>
                <c:pt idx="1794">
                  <c:v>2.2741662780124686E-2</c:v>
                </c:pt>
                <c:pt idx="1795">
                  <c:v>2.2737440732993146E-2</c:v>
                </c:pt>
                <c:pt idx="1796">
                  <c:v>2.273319319934575E-2</c:v>
                </c:pt>
                <c:pt idx="1797">
                  <c:v>2.2728920179263538E-2</c:v>
                </c:pt>
                <c:pt idx="1798">
                  <c:v>2.2724621672611432E-2</c:v>
                </c:pt>
                <c:pt idx="1799">
                  <c:v>2.2720297679578543E-2</c:v>
                </c:pt>
                <c:pt idx="1800">
                  <c:v>2.2715948200002781E-2</c:v>
                </c:pt>
                <c:pt idx="1801">
                  <c:v>2.2711573233965186E-2</c:v>
                </c:pt>
                <c:pt idx="1802">
                  <c:v>2.2707172781492778E-2</c:v>
                </c:pt>
                <c:pt idx="1803">
                  <c:v>2.2699430671103693E-2</c:v>
                </c:pt>
                <c:pt idx="1804">
                  <c:v>2.2694968877781108E-2</c:v>
                </c:pt>
                <c:pt idx="1805">
                  <c:v>2.2690481601076451E-2</c:v>
                </c:pt>
                <c:pt idx="1806">
                  <c:v>2.2685968841070769E-2</c:v>
                </c:pt>
                <c:pt idx="1807">
                  <c:v>2.2681430597520924E-2</c:v>
                </c:pt>
                <c:pt idx="1808">
                  <c:v>2.2676866870670054E-2</c:v>
                </c:pt>
                <c:pt idx="1809">
                  <c:v>2.2672277660356066E-2</c:v>
                </c:pt>
                <c:pt idx="1810">
                  <c:v>2.2667662966660007E-2</c:v>
                </c:pt>
                <c:pt idx="1811">
                  <c:v>2.2663022789581877E-2</c:v>
                </c:pt>
                <c:pt idx="1812">
                  <c:v>2.2658357129121676E-2</c:v>
                </c:pt>
                <c:pt idx="1813">
                  <c:v>2.2653665985360449E-2</c:v>
                </c:pt>
                <c:pt idx="1814">
                  <c:v>2.2648949358055059E-2</c:v>
                </c:pt>
                <c:pt idx="1815">
                  <c:v>2.2644207247448644E-2</c:v>
                </c:pt>
                <c:pt idx="1816">
                  <c:v>2.2639439653379112E-2</c:v>
                </c:pt>
                <c:pt idx="1817">
                  <c:v>2.2634646575846462E-2</c:v>
                </c:pt>
                <c:pt idx="1818">
                  <c:v>2.262982801517488E-2</c:v>
                </c:pt>
                <c:pt idx="1819">
                  <c:v>2.2624983970959134E-2</c:v>
                </c:pt>
                <c:pt idx="1820">
                  <c:v>2.262011444328027E-2</c:v>
                </c:pt>
                <c:pt idx="1821">
                  <c:v>2.2615219432381428E-2</c:v>
                </c:pt>
                <c:pt idx="1822">
                  <c:v>2.2610298937938422E-2</c:v>
                </c:pt>
                <c:pt idx="1823">
                  <c:v>2.2605352960275438E-2</c:v>
                </c:pt>
                <c:pt idx="1824">
                  <c:v>2.2600381499068289E-2</c:v>
                </c:pt>
                <c:pt idx="1825">
                  <c:v>2.2595384554641162E-2</c:v>
                </c:pt>
                <c:pt idx="1826">
                  <c:v>2.2590362126750918E-2</c:v>
                </c:pt>
                <c:pt idx="1827">
                  <c:v>2.2585314215397556E-2</c:v>
                </c:pt>
                <c:pt idx="1828">
                  <c:v>2.2580240820824216E-2</c:v>
                </c:pt>
                <c:pt idx="1829">
                  <c:v>2.2575141942706711E-2</c:v>
                </c:pt>
                <c:pt idx="1830">
                  <c:v>2.2570017581369228E-2</c:v>
                </c:pt>
                <c:pt idx="1831">
                  <c:v>2.2564867736568628E-2</c:v>
                </c:pt>
                <c:pt idx="1832">
                  <c:v>2.2559692408467003E-2</c:v>
                </c:pt>
                <c:pt idx="1833">
                  <c:v>2.2554491596821213E-2</c:v>
                </c:pt>
                <c:pt idx="1834">
                  <c:v>2.2549265302036492E-2</c:v>
                </c:pt>
                <c:pt idx="1835">
                  <c:v>2.254401352362656E-2</c:v>
                </c:pt>
                <c:pt idx="1836">
                  <c:v>2.2538736262077697E-2</c:v>
                </c:pt>
                <c:pt idx="1837">
                  <c:v>2.2533433517065715E-2</c:v>
                </c:pt>
                <c:pt idx="1838">
                  <c:v>2.2528105288671663E-2</c:v>
                </c:pt>
                <c:pt idx="1839">
                  <c:v>2.2522751576976585E-2</c:v>
                </c:pt>
                <c:pt idx="1840">
                  <c:v>2.251737238181839E-2</c:v>
                </c:pt>
                <c:pt idx="1841">
                  <c:v>2.251196770335917E-2</c:v>
                </c:pt>
                <c:pt idx="1842">
                  <c:v>2.2506537541598926E-2</c:v>
                </c:pt>
                <c:pt idx="1843">
                  <c:v>2.2501081896294517E-2</c:v>
                </c:pt>
                <c:pt idx="1844">
                  <c:v>2.249560076777013E-2</c:v>
                </c:pt>
                <c:pt idx="1845">
                  <c:v>2.2490094155863671E-2</c:v>
                </c:pt>
                <c:pt idx="1846">
                  <c:v>2.2484562060575142E-2</c:v>
                </c:pt>
                <c:pt idx="1847">
                  <c:v>2.2479004481904541E-2</c:v>
                </c:pt>
                <c:pt idx="1848">
                  <c:v>2.2473421419932915E-2</c:v>
                </c:pt>
                <c:pt idx="1849">
                  <c:v>2.2467812874660265E-2</c:v>
                </c:pt>
                <c:pt idx="1850">
                  <c:v>2.246217884584345E-2</c:v>
                </c:pt>
                <c:pt idx="1851">
                  <c:v>2.2456519333806657E-2</c:v>
                </c:pt>
                <c:pt idx="1852">
                  <c:v>2.2450834338468839E-2</c:v>
                </c:pt>
                <c:pt idx="1853">
                  <c:v>2.2445123859667904E-2</c:v>
                </c:pt>
                <c:pt idx="1854">
                  <c:v>2.2439387897565943E-2</c:v>
                </c:pt>
                <c:pt idx="1855">
                  <c:v>2.2433626452000865E-2</c:v>
                </c:pt>
                <c:pt idx="1856">
                  <c:v>2.2427839523296855E-2</c:v>
                </c:pt>
                <c:pt idx="1857">
                  <c:v>2.2422027111129728E-2</c:v>
                </c:pt>
                <c:pt idx="1858">
                  <c:v>2.2416189215661575E-2</c:v>
                </c:pt>
                <c:pt idx="1859">
                  <c:v>2.2410325836730305E-2</c:v>
                </c:pt>
                <c:pt idx="1860">
                  <c:v>2.2404436974579056E-2</c:v>
                </c:pt>
                <c:pt idx="1861">
                  <c:v>2.2398522629045736E-2</c:v>
                </c:pt>
                <c:pt idx="1862">
                  <c:v>2.2392582800211391E-2</c:v>
                </c:pt>
                <c:pt idx="1863">
                  <c:v>2.2386617487994975E-2</c:v>
                </c:pt>
                <c:pt idx="1864">
                  <c:v>2.2380626692477534E-2</c:v>
                </c:pt>
                <c:pt idx="1865">
                  <c:v>2.2374610413659068E-2</c:v>
                </c:pt>
                <c:pt idx="1866">
                  <c:v>2.2368568651377485E-2</c:v>
                </c:pt>
                <c:pt idx="1867">
                  <c:v>2.2362501405875923E-2</c:v>
                </c:pt>
                <c:pt idx="1868">
                  <c:v>2.235640867699229E-2</c:v>
                </c:pt>
                <c:pt idx="1869">
                  <c:v>2.2350290464726585E-2</c:v>
                </c:pt>
                <c:pt idx="1870">
                  <c:v>2.2344146769240902E-2</c:v>
                </c:pt>
                <c:pt idx="1871">
                  <c:v>2.2337977590373148E-2</c:v>
                </c:pt>
                <c:pt idx="1872">
                  <c:v>2.2331782928285415E-2</c:v>
                </c:pt>
                <c:pt idx="1873">
                  <c:v>2.2325562782734565E-2</c:v>
                </c:pt>
                <c:pt idx="1874">
                  <c:v>2.231931715388269E-2</c:v>
                </c:pt>
                <c:pt idx="1875">
                  <c:v>2.2313046041648743E-2</c:v>
                </c:pt>
                <c:pt idx="1876">
                  <c:v>2.2306749446275864E-2</c:v>
                </c:pt>
                <c:pt idx="1877">
                  <c:v>2.2300427367439868E-2</c:v>
                </c:pt>
                <c:pt idx="1878">
                  <c:v>2.22940798052218E-2</c:v>
                </c:pt>
                <c:pt idx="1879">
                  <c:v>2.2287706759945847E-2</c:v>
                </c:pt>
                <c:pt idx="1880">
                  <c:v>2.2281308231125729E-2</c:v>
                </c:pt>
                <c:pt idx="1881">
                  <c:v>2.2274884219085633E-2</c:v>
                </c:pt>
                <c:pt idx="1882">
                  <c:v>2.226843472358242E-2</c:v>
                </c:pt>
                <c:pt idx="1883">
                  <c:v>2.2261959744940274E-2</c:v>
                </c:pt>
                <c:pt idx="1884">
                  <c:v>2.2255459282916057E-2</c:v>
                </c:pt>
                <c:pt idx="1885">
                  <c:v>2.2248933337671861E-2</c:v>
                </c:pt>
                <c:pt idx="1886">
                  <c:v>2.2242381909045594E-2</c:v>
                </c:pt>
                <c:pt idx="1887">
                  <c:v>2.2235804997037256E-2</c:v>
                </c:pt>
                <c:pt idx="1888">
                  <c:v>2.2229202601808939E-2</c:v>
                </c:pt>
                <c:pt idx="1889">
                  <c:v>2.2222574723279598E-2</c:v>
                </c:pt>
                <c:pt idx="1890">
                  <c:v>2.2215921361530278E-2</c:v>
                </c:pt>
                <c:pt idx="1891">
                  <c:v>2.2209242516236793E-2</c:v>
                </c:pt>
                <c:pt idx="1892">
                  <c:v>2.2202538187885423E-2</c:v>
                </c:pt>
                <c:pt idx="1893">
                  <c:v>2.2195808376070936E-2</c:v>
                </c:pt>
                <c:pt idx="1894">
                  <c:v>2.2189053081036469E-2</c:v>
                </c:pt>
                <c:pt idx="1895">
                  <c:v>2.2182272302782025E-2</c:v>
                </c:pt>
                <c:pt idx="1896">
                  <c:v>2.2175466041064462E-2</c:v>
                </c:pt>
                <c:pt idx="1897">
                  <c:v>2.2168634296126921E-2</c:v>
                </c:pt>
                <c:pt idx="1898">
                  <c:v>2.2161777067969402E-2</c:v>
                </c:pt>
                <c:pt idx="1899">
                  <c:v>2.2154894356510857E-2</c:v>
                </c:pt>
                <c:pt idx="1900">
                  <c:v>2.2147986161670241E-2</c:v>
                </c:pt>
                <c:pt idx="1901">
                  <c:v>2.2141052483609647E-2</c:v>
                </c:pt>
                <c:pt idx="1902">
                  <c:v>2.2134093322248027E-2</c:v>
                </c:pt>
                <c:pt idx="1903">
                  <c:v>2.2127108677504337E-2</c:v>
                </c:pt>
                <c:pt idx="1904">
                  <c:v>2.2120098549540668E-2</c:v>
                </c:pt>
                <c:pt idx="1905">
                  <c:v>2.2113062938438066E-2</c:v>
                </c:pt>
                <c:pt idx="1906">
                  <c:v>2.2106001843872347E-2</c:v>
                </c:pt>
                <c:pt idx="1907">
                  <c:v>2.2098915266086649E-2</c:v>
                </c:pt>
                <c:pt idx="1908">
                  <c:v>2.2091803205080973E-2</c:v>
                </c:pt>
                <c:pt idx="1909">
                  <c:v>2.2084665660774272E-2</c:v>
                </c:pt>
                <c:pt idx="1910">
                  <c:v>2.2077502633166546E-2</c:v>
                </c:pt>
                <c:pt idx="1911">
                  <c:v>2.2070314122176748E-2</c:v>
                </c:pt>
                <c:pt idx="1912">
                  <c:v>2.2063100128129065E-2</c:v>
                </c:pt>
                <c:pt idx="1913">
                  <c:v>2.205586065069931E-2</c:v>
                </c:pt>
                <c:pt idx="1914">
                  <c:v>2.2048595690049577E-2</c:v>
                </c:pt>
                <c:pt idx="1915">
                  <c:v>2.2041305246098819E-2</c:v>
                </c:pt>
                <c:pt idx="1916">
                  <c:v>2.2033989318847036E-2</c:v>
                </c:pt>
                <c:pt idx="1917">
                  <c:v>2.202664790845632E-2</c:v>
                </c:pt>
                <c:pt idx="1918">
                  <c:v>2.2019281014683534E-2</c:v>
                </c:pt>
                <c:pt idx="1919">
                  <c:v>2.2011888637690769E-2</c:v>
                </c:pt>
                <c:pt idx="1920">
                  <c:v>2.2004470777478025E-2</c:v>
                </c:pt>
                <c:pt idx="1921">
                  <c:v>2.1997027433883209E-2</c:v>
                </c:pt>
                <c:pt idx="1922">
                  <c:v>2.1989558607230508E-2</c:v>
                </c:pt>
                <c:pt idx="1923">
                  <c:v>2.1982064297033643E-2</c:v>
                </c:pt>
                <c:pt idx="1924">
                  <c:v>2.1974544503859939E-2</c:v>
                </c:pt>
                <c:pt idx="1925">
                  <c:v>2.1966999227304163E-2</c:v>
                </c:pt>
                <c:pt idx="1926">
                  <c:v>2.1959428467528408E-2</c:v>
                </c:pt>
                <c:pt idx="1927">
                  <c:v>2.1951832224532675E-2</c:v>
                </c:pt>
                <c:pt idx="1928">
                  <c:v>2.1944210498235917E-2</c:v>
                </c:pt>
                <c:pt idx="1929">
                  <c:v>2.193656328871918E-2</c:v>
                </c:pt>
                <c:pt idx="1930">
                  <c:v>2.1928890595982464E-2</c:v>
                </c:pt>
                <c:pt idx="1931">
                  <c:v>2.192119242002577E-2</c:v>
                </c:pt>
                <c:pt idx="1932">
                  <c:v>2.1913468760687005E-2</c:v>
                </c:pt>
                <c:pt idx="1933">
                  <c:v>2.1905719618209307E-2</c:v>
                </c:pt>
                <c:pt idx="1934">
                  <c:v>2.1897944992592677E-2</c:v>
                </c:pt>
                <c:pt idx="1935">
                  <c:v>2.1890144883593976E-2</c:v>
                </c:pt>
                <c:pt idx="1936">
                  <c:v>2.1882319291375296E-2</c:v>
                </c:pt>
                <c:pt idx="1937">
                  <c:v>2.1874468216017684E-2</c:v>
                </c:pt>
                <c:pt idx="1938">
                  <c:v>2.1866591657359047E-2</c:v>
                </c:pt>
                <c:pt idx="1939">
                  <c:v>2.1858689615480431E-2</c:v>
                </c:pt>
                <c:pt idx="1940">
                  <c:v>2.1850762090381837E-2</c:v>
                </c:pt>
                <c:pt idx="1941">
                  <c:v>2.1842809082063264E-2</c:v>
                </c:pt>
                <c:pt idx="1942">
                  <c:v>2.1834830590443666E-2</c:v>
                </c:pt>
                <c:pt idx="1943">
                  <c:v>2.1826826615766182E-2</c:v>
                </c:pt>
                <c:pt idx="1944">
                  <c:v>2.1818797157706626E-2</c:v>
                </c:pt>
                <c:pt idx="1945">
                  <c:v>2.1809589430419329E-2</c:v>
                </c:pt>
                <c:pt idx="1946">
                  <c:v>2.1801505365564022E-2</c:v>
                </c:pt>
                <c:pt idx="1947">
                  <c:v>2.1793395817488737E-2</c:v>
                </c:pt>
                <c:pt idx="1948">
                  <c:v>2.1785260786112426E-2</c:v>
                </c:pt>
                <c:pt idx="1949">
                  <c:v>2.1777100271678229E-2</c:v>
                </c:pt>
                <c:pt idx="1950">
                  <c:v>2.1768914273861961E-2</c:v>
                </c:pt>
                <c:pt idx="1951">
                  <c:v>2.1760702792987807E-2</c:v>
                </c:pt>
                <c:pt idx="1952">
                  <c:v>2.1752465828893675E-2</c:v>
                </c:pt>
                <c:pt idx="1953">
                  <c:v>2.1744203381579563E-2</c:v>
                </c:pt>
                <c:pt idx="1954">
                  <c:v>2.1735915450883381E-2</c:v>
                </c:pt>
                <c:pt idx="1955">
                  <c:v>2.1727602037210358E-2</c:v>
                </c:pt>
                <c:pt idx="1956">
                  <c:v>2.1719263140155265E-2</c:v>
                </c:pt>
                <c:pt idx="1957">
                  <c:v>2.1710898760204378E-2</c:v>
                </c:pt>
                <c:pt idx="1958">
                  <c:v>2.1702508896709327E-2</c:v>
                </c:pt>
                <c:pt idx="1959">
                  <c:v>2.1694093550237437E-2</c:v>
                </c:pt>
                <c:pt idx="1960">
                  <c:v>2.1685652720464521E-2</c:v>
                </c:pt>
                <c:pt idx="1961">
                  <c:v>2.1677186407552673E-2</c:v>
                </c:pt>
                <c:pt idx="1962">
                  <c:v>2.1668694611501893E-2</c:v>
                </c:pt>
                <c:pt idx="1963">
                  <c:v>2.1660177332150088E-2</c:v>
                </c:pt>
                <c:pt idx="1964">
                  <c:v>2.165163456965935E-2</c:v>
                </c:pt>
                <c:pt idx="1965">
                  <c:v>2.1643066324029681E-2</c:v>
                </c:pt>
                <c:pt idx="1966">
                  <c:v>2.1634472595261078E-2</c:v>
                </c:pt>
                <c:pt idx="1967">
                  <c:v>2.1625853383110405E-2</c:v>
                </c:pt>
                <c:pt idx="1968">
                  <c:v>2.1617208687901845E-2</c:v>
                </c:pt>
                <c:pt idx="1969">
                  <c:v>2.16085385096354E-2</c:v>
                </c:pt>
                <c:pt idx="1970">
                  <c:v>2.1599842848067929E-2</c:v>
                </c:pt>
                <c:pt idx="1971">
                  <c:v>2.1591124319697563E-2</c:v>
                </c:pt>
                <c:pt idx="1972">
                  <c:v>2.1582412393276185E-2</c:v>
                </c:pt>
                <c:pt idx="1973">
                  <c:v>2.1573715468845567E-2</c:v>
                </c:pt>
                <c:pt idx="1974">
                  <c:v>2.1565033546243617E-2</c:v>
                </c:pt>
                <c:pt idx="1975">
                  <c:v>2.1556366625632428E-2</c:v>
                </c:pt>
                <c:pt idx="1976">
                  <c:v>2.1547714706930954E-2</c:v>
                </c:pt>
                <c:pt idx="1977">
                  <c:v>2.1539077790058148E-2</c:v>
                </c:pt>
                <c:pt idx="1978">
                  <c:v>2.1530455875257148E-2</c:v>
                </c:pt>
                <c:pt idx="1979">
                  <c:v>2.1521848962203771E-2</c:v>
                </c:pt>
                <c:pt idx="1980">
                  <c:v>2.1513257051141155E-2</c:v>
                </c:pt>
                <c:pt idx="1981">
                  <c:v>2.1504680141907206E-2</c:v>
                </c:pt>
                <c:pt idx="1982">
                  <c:v>2.1496118234664019E-2</c:v>
                </c:pt>
                <c:pt idx="1983">
                  <c:v>2.1487571329330546E-2</c:v>
                </c:pt>
                <c:pt idx="1984">
                  <c:v>2.1479039425906787E-2</c:v>
                </c:pt>
                <c:pt idx="1985">
                  <c:v>2.1470522524311697E-2</c:v>
                </c:pt>
                <c:pt idx="1986">
                  <c:v>2.1462020624707367E-2</c:v>
                </c:pt>
                <c:pt idx="1987">
                  <c:v>2.1453533727012752E-2</c:v>
                </c:pt>
                <c:pt idx="1988">
                  <c:v>2.1445061831065759E-2</c:v>
                </c:pt>
                <c:pt idx="1989">
                  <c:v>2.1436604937190573E-2</c:v>
                </c:pt>
                <c:pt idx="1990">
                  <c:v>2.1428163045144055E-2</c:v>
                </c:pt>
                <c:pt idx="1991">
                  <c:v>2.1419736155007252E-2</c:v>
                </c:pt>
                <c:pt idx="1992">
                  <c:v>2.1411324266780163E-2</c:v>
                </c:pt>
                <c:pt idx="1993">
                  <c:v>2.1402927380381742E-2</c:v>
                </c:pt>
                <c:pt idx="1994">
                  <c:v>2.1394545495974082E-2</c:v>
                </c:pt>
                <c:pt idx="1995">
                  <c:v>2.1386178613314044E-2</c:v>
                </c:pt>
                <c:pt idx="1996">
                  <c:v>2.1377826732725813E-2</c:v>
                </c:pt>
                <c:pt idx="1997">
                  <c:v>2.136948985396625E-2</c:v>
                </c:pt>
                <c:pt idx="1998">
                  <c:v>2.1361167977116402E-2</c:v>
                </c:pt>
                <c:pt idx="1999">
                  <c:v>2.1352861102095222E-2</c:v>
                </c:pt>
                <c:pt idx="2000">
                  <c:v>2.1344569228983756E-2</c:v>
                </c:pt>
                <c:pt idx="2001">
                  <c:v>2.1336292357782005E-2</c:v>
                </c:pt>
                <c:pt idx="2002">
                  <c:v>2.1328030488408922E-2</c:v>
                </c:pt>
                <c:pt idx="2003">
                  <c:v>2.13197836210266E-2</c:v>
                </c:pt>
                <c:pt idx="2004">
                  <c:v>2.1311551755472946E-2</c:v>
                </c:pt>
                <c:pt idx="2005">
                  <c:v>2.1303334891829007E-2</c:v>
                </c:pt>
                <c:pt idx="2006">
                  <c:v>2.1295133030013735E-2</c:v>
                </c:pt>
                <c:pt idx="2007">
                  <c:v>2.1286946170108179E-2</c:v>
                </c:pt>
                <c:pt idx="2008">
                  <c:v>2.127877431203129E-2</c:v>
                </c:pt>
                <c:pt idx="2009">
                  <c:v>2.1270617455945162E-2</c:v>
                </c:pt>
                <c:pt idx="2010">
                  <c:v>2.1262475601687703E-2</c:v>
                </c:pt>
                <c:pt idx="2011">
                  <c:v>2.1254348749258911E-2</c:v>
                </c:pt>
                <c:pt idx="2012">
                  <c:v>2.1246236898739834E-2</c:v>
                </c:pt>
                <c:pt idx="2013">
                  <c:v>2.1238140050130472E-2</c:v>
                </c:pt>
                <c:pt idx="2014">
                  <c:v>2.1230058203349778E-2</c:v>
                </c:pt>
                <c:pt idx="2015">
                  <c:v>2.1221991358478798E-2</c:v>
                </c:pt>
                <c:pt idx="2016">
                  <c:v>2.1213939515517533E-2</c:v>
                </c:pt>
                <c:pt idx="2017">
                  <c:v>2.1205902674303889E-2</c:v>
                </c:pt>
                <c:pt idx="2018">
                  <c:v>2.1197880835081007E-2</c:v>
                </c:pt>
                <c:pt idx="2019">
                  <c:v>2.1189873997686792E-2</c:v>
                </c:pt>
                <c:pt idx="2020">
                  <c:v>2.11818821620402E-2</c:v>
                </c:pt>
                <c:pt idx="2021">
                  <c:v>2.1173905328465414E-2</c:v>
                </c:pt>
                <c:pt idx="2022">
                  <c:v>2.1165943496638251E-2</c:v>
                </c:pt>
                <c:pt idx="2023">
                  <c:v>2.1157996666720802E-2</c:v>
                </c:pt>
                <c:pt idx="2024">
                  <c:v>2.1150064838632021E-2</c:v>
                </c:pt>
                <c:pt idx="2025">
                  <c:v>2.1142148012452955E-2</c:v>
                </c:pt>
                <c:pt idx="2026">
                  <c:v>2.1134246188102557E-2</c:v>
                </c:pt>
                <c:pt idx="2027">
                  <c:v>2.1126359365661873E-2</c:v>
                </c:pt>
                <c:pt idx="2028">
                  <c:v>2.1118487544968811E-2</c:v>
                </c:pt>
                <c:pt idx="2029">
                  <c:v>2.111063072626651E-2</c:v>
                </c:pt>
                <c:pt idx="2030">
                  <c:v>2.1102788909392878E-2</c:v>
                </c:pt>
                <c:pt idx="2031">
                  <c:v>2.1094962094347913E-2</c:v>
                </c:pt>
                <c:pt idx="2032">
                  <c:v>2.1087150281131617E-2</c:v>
                </c:pt>
                <c:pt idx="2033">
                  <c:v>2.1079353469825035E-2</c:v>
                </c:pt>
                <c:pt idx="2034">
                  <c:v>2.1071571660347121E-2</c:v>
                </c:pt>
                <c:pt idx="2035">
                  <c:v>2.1063804852697876E-2</c:v>
                </c:pt>
                <c:pt idx="2036">
                  <c:v>2.1056053046958345E-2</c:v>
                </c:pt>
                <c:pt idx="2037">
                  <c:v>2.1048316243047482E-2</c:v>
                </c:pt>
                <c:pt idx="2038">
                  <c:v>2.1040594440965288E-2</c:v>
                </c:pt>
                <c:pt idx="2039">
                  <c:v>2.1032887640792808E-2</c:v>
                </c:pt>
                <c:pt idx="2040">
                  <c:v>2.102519584236795E-2</c:v>
                </c:pt>
                <c:pt idx="2041">
                  <c:v>2.1017519045852806E-2</c:v>
                </c:pt>
                <c:pt idx="2042">
                  <c:v>2.1009857251247377E-2</c:v>
                </c:pt>
                <c:pt idx="2043">
                  <c:v>2.1002210458470616E-2</c:v>
                </c:pt>
                <c:pt idx="2044">
                  <c:v>2.0994578667441477E-2</c:v>
                </c:pt>
                <c:pt idx="2045">
                  <c:v>2.0986961878403099E-2</c:v>
                </c:pt>
                <c:pt idx="2046">
                  <c:v>2.0979360091031296E-2</c:v>
                </c:pt>
                <c:pt idx="2047">
                  <c:v>2.0971773305650254E-2</c:v>
                </c:pt>
                <c:pt idx="2048">
                  <c:v>2.0964201522016834E-2</c:v>
                </c:pt>
                <c:pt idx="2049">
                  <c:v>2.0955566424714078E-2</c:v>
                </c:pt>
                <c:pt idx="2050">
                  <c:v>2.0948026787925844E-2</c:v>
                </c:pt>
                <c:pt idx="2051">
                  <c:v>2.0940502152966278E-2</c:v>
                </c:pt>
                <c:pt idx="2052">
                  <c:v>2.0932992519835381E-2</c:v>
                </c:pt>
                <c:pt idx="2053">
                  <c:v>2.0925497888533151E-2</c:v>
                </c:pt>
                <c:pt idx="2054">
                  <c:v>2.0918018259140636E-2</c:v>
                </c:pt>
                <c:pt idx="2055">
                  <c:v>2.0910553631495743E-2</c:v>
                </c:pt>
                <c:pt idx="2056">
                  <c:v>2.0903104005679518E-2</c:v>
                </c:pt>
                <c:pt idx="2057">
                  <c:v>2.0895669381773008E-2</c:v>
                </c:pt>
                <c:pt idx="2058">
                  <c:v>2.0888249759695166E-2</c:v>
                </c:pt>
                <c:pt idx="2059">
                  <c:v>2.0880845139364945E-2</c:v>
                </c:pt>
                <c:pt idx="2060">
                  <c:v>2.0873455520944439E-2</c:v>
                </c:pt>
                <c:pt idx="2061">
                  <c:v>2.0866080904352602E-2</c:v>
                </c:pt>
                <c:pt idx="2062">
                  <c:v>2.0858721289508386E-2</c:v>
                </c:pt>
                <c:pt idx="2063">
                  <c:v>2.0851376676573885E-2</c:v>
                </c:pt>
                <c:pt idx="2064">
                  <c:v>2.0844336291796717E-2</c:v>
                </c:pt>
                <c:pt idx="2065">
                  <c:v>2.0836732456109841E-2</c:v>
                </c:pt>
                <c:pt idx="2066">
                  <c:v>2.0829432848661344E-2</c:v>
                </c:pt>
                <c:pt idx="2067">
                  <c:v>2.082214824296047E-2</c:v>
                </c:pt>
                <c:pt idx="2068">
                  <c:v>2.0814878639250356E-2</c:v>
                </c:pt>
                <c:pt idx="2069">
                  <c:v>2.0807624037206818E-2</c:v>
                </c:pt>
                <c:pt idx="2070">
                  <c:v>2.0800384437072994E-2</c:v>
                </c:pt>
                <c:pt idx="2071">
                  <c:v>2.0793159838686792E-2</c:v>
                </c:pt>
                <c:pt idx="2072">
                  <c:v>2.0785950242129259E-2</c:v>
                </c:pt>
                <c:pt idx="2073">
                  <c:v>2.0778755647400393E-2</c:v>
                </c:pt>
                <c:pt idx="2074">
                  <c:v>2.0771576054500196E-2</c:v>
                </c:pt>
                <c:pt idx="2075">
                  <c:v>2.0764411463347621E-2</c:v>
                </c:pt>
                <c:pt idx="2076">
                  <c:v>2.075726187410476E-2</c:v>
                </c:pt>
                <c:pt idx="2077">
                  <c:v>2.0750127286609521E-2</c:v>
                </c:pt>
                <c:pt idx="2078">
                  <c:v>2.0743007701023997E-2</c:v>
                </c:pt>
                <c:pt idx="2079">
                  <c:v>2.0735903117186094E-2</c:v>
                </c:pt>
                <c:pt idx="2080">
                  <c:v>2.072881353517686E-2</c:v>
                </c:pt>
                <c:pt idx="2081">
                  <c:v>2.0721738954915248E-2</c:v>
                </c:pt>
                <c:pt idx="2082">
                  <c:v>2.071467937656335E-2</c:v>
                </c:pt>
                <c:pt idx="2083">
                  <c:v>2.070763480004012E-2</c:v>
                </c:pt>
                <c:pt idx="2084">
                  <c:v>2.0700605225183466E-2</c:v>
                </c:pt>
                <c:pt idx="2085">
                  <c:v>2.0693590652236526E-2</c:v>
                </c:pt>
                <c:pt idx="2086">
                  <c:v>2.0686591081118255E-2</c:v>
                </c:pt>
                <c:pt idx="2087">
                  <c:v>2.0679606511747606E-2</c:v>
                </c:pt>
                <c:pt idx="2088">
                  <c:v>2.0672636944205625E-2</c:v>
                </c:pt>
                <c:pt idx="2089">
                  <c:v>2.0665682378492312E-2</c:v>
                </c:pt>
                <c:pt idx="2090">
                  <c:v>2.0658742814526621E-2</c:v>
                </c:pt>
                <c:pt idx="2091">
                  <c:v>2.0651818252389598E-2</c:v>
                </c:pt>
                <c:pt idx="2092">
                  <c:v>2.0644908692081243E-2</c:v>
                </c:pt>
                <c:pt idx="2093">
                  <c:v>2.0638014133601557E-2</c:v>
                </c:pt>
                <c:pt idx="2094">
                  <c:v>2.0631134576788446E-2</c:v>
                </c:pt>
                <c:pt idx="2095">
                  <c:v>2.0624270021885049E-2</c:v>
                </c:pt>
                <c:pt idx="2096">
                  <c:v>2.0617420468810321E-2</c:v>
                </c:pt>
                <c:pt idx="2097">
                  <c:v>2.0610585917483215E-2</c:v>
                </c:pt>
                <c:pt idx="2098">
                  <c:v>2.0603766367984777E-2</c:v>
                </c:pt>
                <c:pt idx="2099">
                  <c:v>2.0596961820152915E-2</c:v>
                </c:pt>
                <c:pt idx="2100">
                  <c:v>2.0590172274311813E-2</c:v>
                </c:pt>
                <c:pt idx="2101">
                  <c:v>2.0582625564290472E-2</c:v>
                </c:pt>
                <c:pt idx="2102">
                  <c:v>2.0575869546458257E-2</c:v>
                </c:pt>
                <c:pt idx="2103">
                  <c:v>2.0569128532345791E-2</c:v>
                </c:pt>
                <c:pt idx="2104">
                  <c:v>2.0562402521953075E-2</c:v>
                </c:pt>
                <c:pt idx="2105">
                  <c:v>2.0555691515307121E-2</c:v>
                </c:pt>
                <c:pt idx="2106">
                  <c:v>2.0548995512380912E-2</c:v>
                </c:pt>
                <c:pt idx="2107">
                  <c:v>2.0542314513174457E-2</c:v>
                </c:pt>
                <c:pt idx="2108">
                  <c:v>2.053564851771476E-2</c:v>
                </c:pt>
                <c:pt idx="2109">
                  <c:v>2.0528997525974816E-2</c:v>
                </c:pt>
                <c:pt idx="2110">
                  <c:v>2.0522361537927601E-2</c:v>
                </c:pt>
                <c:pt idx="2111">
                  <c:v>2.0515740553600136E-2</c:v>
                </c:pt>
                <c:pt idx="2112">
                  <c:v>2.0509134572992419E-2</c:v>
                </c:pt>
                <c:pt idx="2113">
                  <c:v>2.0502543596077432E-2</c:v>
                </c:pt>
                <c:pt idx="2114">
                  <c:v>2.0495967622855181E-2</c:v>
                </c:pt>
                <c:pt idx="2115">
                  <c:v>2.0485449542730905E-2</c:v>
                </c:pt>
                <c:pt idx="2116">
                  <c:v>2.0478910740872047E-2</c:v>
                </c:pt>
                <c:pt idx="2117">
                  <c:v>2.0472386940922904E-2</c:v>
                </c:pt>
                <c:pt idx="2118">
                  <c:v>2.0465878142883476E-2</c:v>
                </c:pt>
                <c:pt idx="2119">
                  <c:v>2.0459384346429577E-2</c:v>
                </c:pt>
                <c:pt idx="2120">
                  <c:v>2.0452905551723299E-2</c:v>
                </c:pt>
                <c:pt idx="2121">
                  <c:v>2.0446441758926737E-2</c:v>
                </c:pt>
                <c:pt idx="2122">
                  <c:v>2.0439992967877796E-2</c:v>
                </c:pt>
                <c:pt idx="2123">
                  <c:v>2.0433559178495431E-2</c:v>
                </c:pt>
                <c:pt idx="2124">
                  <c:v>2.0427140390941734E-2</c:v>
                </c:pt>
                <c:pt idx="2125">
                  <c:v>2.0420736605216705E-2</c:v>
                </c:pt>
                <c:pt idx="2126">
                  <c:v>2.0414347821239298E-2</c:v>
                </c:pt>
                <c:pt idx="2127">
                  <c:v>2.0407974039009513E-2</c:v>
                </c:pt>
                <c:pt idx="2128">
                  <c:v>2.040161525852735E-2</c:v>
                </c:pt>
                <c:pt idx="2129">
                  <c:v>2.0395271479954902E-2</c:v>
                </c:pt>
                <c:pt idx="2130">
                  <c:v>2.0388942703049029E-2</c:v>
                </c:pt>
                <c:pt idx="2131">
                  <c:v>2.0382628927890778E-2</c:v>
                </c:pt>
                <c:pt idx="2132">
                  <c:v>2.0376330154561195E-2</c:v>
                </c:pt>
                <c:pt idx="2133">
                  <c:v>2.0370046382979234E-2</c:v>
                </c:pt>
                <c:pt idx="2134">
                  <c:v>2.0363777613225942E-2</c:v>
                </c:pt>
                <c:pt idx="2135">
                  <c:v>2.0357523845058179E-2</c:v>
                </c:pt>
                <c:pt idx="2136">
                  <c:v>2.0351285078881176E-2</c:v>
                </c:pt>
                <c:pt idx="2137">
                  <c:v>2.0345061314289703E-2</c:v>
                </c:pt>
                <c:pt idx="2138">
                  <c:v>2.0338852551526898E-2</c:v>
                </c:pt>
                <c:pt idx="2139">
                  <c:v>2.0332658790592761E-2</c:v>
                </c:pt>
                <c:pt idx="2140">
                  <c:v>2.0326480031406247E-2</c:v>
                </c:pt>
                <c:pt idx="2141">
                  <c:v>2.0320316273886307E-2</c:v>
                </c:pt>
                <c:pt idx="2142">
                  <c:v>2.0314167518195037E-2</c:v>
                </c:pt>
                <c:pt idx="2143">
                  <c:v>2.0308033764251388E-2</c:v>
                </c:pt>
                <c:pt idx="2144">
                  <c:v>2.030191501205536E-2</c:v>
                </c:pt>
                <c:pt idx="2145">
                  <c:v>2.0295811261606955E-2</c:v>
                </c:pt>
                <c:pt idx="2146">
                  <c:v>2.0289722512987218E-2</c:v>
                </c:pt>
                <c:pt idx="2147">
                  <c:v>2.028364876619615E-2</c:v>
                </c:pt>
                <c:pt idx="2148">
                  <c:v>2.027759002099061E-2</c:v>
                </c:pt>
                <c:pt idx="2149">
                  <c:v>2.0271546277532693E-2</c:v>
                </c:pt>
                <c:pt idx="2150">
                  <c:v>2.026551753598449E-2</c:v>
                </c:pt>
                <c:pt idx="2151">
                  <c:v>2.0259503796102862E-2</c:v>
                </c:pt>
                <c:pt idx="2152">
                  <c:v>2.0253505057968857E-2</c:v>
                </c:pt>
                <c:pt idx="2153">
                  <c:v>2.0247521321501427E-2</c:v>
                </c:pt>
                <c:pt idx="2154">
                  <c:v>2.0241552587024758E-2</c:v>
                </c:pt>
                <c:pt idx="2155">
                  <c:v>2.0235598854133618E-2</c:v>
                </c:pt>
                <c:pt idx="2156">
                  <c:v>2.0229660122909054E-2</c:v>
                </c:pt>
                <c:pt idx="2157">
                  <c:v>2.0223736393513159E-2</c:v>
                </c:pt>
                <c:pt idx="2158">
                  <c:v>2.0217827666026977E-2</c:v>
                </c:pt>
                <c:pt idx="2159">
                  <c:v>2.0211933940207372E-2</c:v>
                </c:pt>
                <c:pt idx="2160">
                  <c:v>2.0206055216054342E-2</c:v>
                </c:pt>
                <c:pt idx="2161">
                  <c:v>2.020019149372998E-2</c:v>
                </c:pt>
                <c:pt idx="2162">
                  <c:v>2.0194342773072194E-2</c:v>
                </c:pt>
                <c:pt idx="2163">
                  <c:v>2.0188509054162029E-2</c:v>
                </c:pt>
                <c:pt idx="2164">
                  <c:v>2.0182690336999487E-2</c:v>
                </c:pt>
                <c:pt idx="2165">
                  <c:v>2.0176886621665613E-2</c:v>
                </c:pt>
                <c:pt idx="2166">
                  <c:v>2.0171097907998314E-2</c:v>
                </c:pt>
                <c:pt idx="2167">
                  <c:v>2.0165324195997592E-2</c:v>
                </c:pt>
                <c:pt idx="2168">
                  <c:v>2.0159565485987629E-2</c:v>
                </c:pt>
                <c:pt idx="2169">
                  <c:v>2.0153821777563197E-2</c:v>
                </c:pt>
                <c:pt idx="2170">
                  <c:v>2.0148093070886386E-2</c:v>
                </c:pt>
                <c:pt idx="2171">
                  <c:v>2.0142379365957197E-2</c:v>
                </c:pt>
                <c:pt idx="2172">
                  <c:v>2.013668066277563E-2</c:v>
                </c:pt>
                <c:pt idx="2173">
                  <c:v>2.0130996961341685E-2</c:v>
                </c:pt>
                <c:pt idx="2174">
                  <c:v>2.0125328261574316E-2</c:v>
                </c:pt>
                <c:pt idx="2175">
                  <c:v>2.0119674563554568E-2</c:v>
                </c:pt>
                <c:pt idx="2176">
                  <c:v>2.0114035867363489E-2</c:v>
                </c:pt>
                <c:pt idx="2177">
                  <c:v>2.0108412172838985E-2</c:v>
                </c:pt>
                <c:pt idx="2178">
                  <c:v>2.010280348014315E-2</c:v>
                </c:pt>
                <c:pt idx="2179">
                  <c:v>2.009720978911389E-2</c:v>
                </c:pt>
                <c:pt idx="2180">
                  <c:v>2.0091631099751206E-2</c:v>
                </c:pt>
                <c:pt idx="2181">
                  <c:v>2.008606741221719E-2</c:v>
                </c:pt>
                <c:pt idx="2182">
                  <c:v>2.008051872634975E-2</c:v>
                </c:pt>
                <c:pt idx="2183">
                  <c:v>2.0074985042310978E-2</c:v>
                </c:pt>
                <c:pt idx="2184">
                  <c:v>2.0069466359938781E-2</c:v>
                </c:pt>
                <c:pt idx="2185">
                  <c:v>2.006396267923316E-2</c:v>
                </c:pt>
                <c:pt idx="2186">
                  <c:v>2.0058474000356208E-2</c:v>
                </c:pt>
                <c:pt idx="2187">
                  <c:v>2.0053000323226877E-2</c:v>
                </c:pt>
                <c:pt idx="2188">
                  <c:v>2.0047541647764122E-2</c:v>
                </c:pt>
                <c:pt idx="2189">
                  <c:v>2.0042097974048989E-2</c:v>
                </c:pt>
                <c:pt idx="2190">
                  <c:v>2.0036669302081478E-2</c:v>
                </c:pt>
                <c:pt idx="2191">
                  <c:v>2.0031255631780542E-2</c:v>
                </c:pt>
                <c:pt idx="2192">
                  <c:v>2.0025856963227229E-2</c:v>
                </c:pt>
                <c:pt idx="2193">
                  <c:v>2.0020473296340491E-2</c:v>
                </c:pt>
                <c:pt idx="2194">
                  <c:v>2.0015104631282421E-2</c:v>
                </c:pt>
                <c:pt idx="2195">
                  <c:v>2.0009750967971973E-2</c:v>
                </c:pt>
                <c:pt idx="2196">
                  <c:v>2.0004412306247055E-2</c:v>
                </c:pt>
                <c:pt idx="2197">
                  <c:v>1.9999088646431851E-2</c:v>
                </c:pt>
                <c:pt idx="2198">
                  <c:v>1.9993779988202176E-2</c:v>
                </c:pt>
                <c:pt idx="2199">
                  <c:v>1.998848633180117E-2</c:v>
                </c:pt>
                <c:pt idx="2200">
                  <c:v>1.9983207676985693E-2</c:v>
                </c:pt>
                <c:pt idx="2201">
                  <c:v>1.9977944023998884E-2</c:v>
                </c:pt>
                <c:pt idx="2202">
                  <c:v>1.997269537267865E-2</c:v>
                </c:pt>
                <c:pt idx="2203">
                  <c:v>1.9967461723024993E-2</c:v>
                </c:pt>
                <c:pt idx="2204">
                  <c:v>1.9962243075118957E-2</c:v>
                </c:pt>
                <c:pt idx="2205">
                  <c:v>1.9956297275605106E-2</c:v>
                </c:pt>
                <c:pt idx="2206">
                  <c:v>1.9951110774301117E-2</c:v>
                </c:pt>
                <c:pt idx="2207">
                  <c:v>1.9945939274663704E-2</c:v>
                </c:pt>
                <c:pt idx="2208">
                  <c:v>1.9940782776692867E-2</c:v>
                </c:pt>
                <c:pt idx="2209">
                  <c:v>1.9935641280550698E-2</c:v>
                </c:pt>
                <c:pt idx="2210">
                  <c:v>1.9930514786075104E-2</c:v>
                </c:pt>
                <c:pt idx="2211">
                  <c:v>1.9925403293347133E-2</c:v>
                </c:pt>
                <c:pt idx="2212">
                  <c:v>1.992030680220469E-2</c:v>
                </c:pt>
                <c:pt idx="2213">
                  <c:v>1.9915225312971963E-2</c:v>
                </c:pt>
                <c:pt idx="2214">
                  <c:v>1.9910158825324764E-2</c:v>
                </c:pt>
                <c:pt idx="2215">
                  <c:v>1.9905107339344141E-2</c:v>
                </c:pt>
                <c:pt idx="2216">
                  <c:v>1.990007085511114E-2</c:v>
                </c:pt>
                <c:pt idx="2217">
                  <c:v>1.9895049372706808E-2</c:v>
                </c:pt>
                <c:pt idx="2218">
                  <c:v>1.9890042891888005E-2</c:v>
                </c:pt>
                <c:pt idx="2219">
                  <c:v>1.9885051412735777E-2</c:v>
                </c:pt>
                <c:pt idx="2220">
                  <c:v>1.9880074935412217E-2</c:v>
                </c:pt>
                <c:pt idx="2221">
                  <c:v>1.987511345983628E-2</c:v>
                </c:pt>
                <c:pt idx="2222">
                  <c:v>1.9870166985764826E-2</c:v>
                </c:pt>
                <c:pt idx="2223">
                  <c:v>1.9865235513440993E-2</c:v>
                </c:pt>
                <c:pt idx="2224">
                  <c:v>1.9860319043026875E-2</c:v>
                </c:pt>
                <c:pt idx="2225">
                  <c:v>1.9855417574279333E-2</c:v>
                </c:pt>
                <c:pt idx="2226">
                  <c:v>1.9850531106955227E-2</c:v>
                </c:pt>
                <c:pt idx="2227">
                  <c:v>1.9845659641621882E-2</c:v>
                </c:pt>
                <c:pt idx="2228">
                  <c:v>1.9840803177874067E-2</c:v>
                </c:pt>
                <c:pt idx="2229">
                  <c:v>1.9835961715873873E-2</c:v>
                </c:pt>
                <c:pt idx="2230">
                  <c:v>1.9831135255459209E-2</c:v>
                </c:pt>
                <c:pt idx="2231">
                  <c:v>1.9826323796954259E-2</c:v>
                </c:pt>
                <c:pt idx="2232">
                  <c:v>1.9821527340034839E-2</c:v>
                </c:pt>
                <c:pt idx="2233">
                  <c:v>1.9816745884781994E-2</c:v>
                </c:pt>
                <c:pt idx="2234">
                  <c:v>1.9811979431195725E-2</c:v>
                </c:pt>
                <c:pt idx="2235">
                  <c:v>1.9807227979438125E-2</c:v>
                </c:pt>
                <c:pt idx="2236">
                  <c:v>1.9802491529347099E-2</c:v>
                </c:pt>
                <c:pt idx="2237">
                  <c:v>1.9797770080760557E-2</c:v>
                </c:pt>
                <c:pt idx="2238">
                  <c:v>1.9793063634164776E-2</c:v>
                </c:pt>
                <c:pt idx="2239">
                  <c:v>1.9788372189154524E-2</c:v>
                </c:pt>
                <c:pt idx="2240">
                  <c:v>1.9783695745810848E-2</c:v>
                </c:pt>
                <c:pt idx="2241">
                  <c:v>1.9779034304133747E-2</c:v>
                </c:pt>
                <c:pt idx="2242">
                  <c:v>1.9774387864204268E-2</c:v>
                </c:pt>
                <c:pt idx="2243">
                  <c:v>1.9769756425941365E-2</c:v>
                </c:pt>
                <c:pt idx="2244">
                  <c:v>1.9765139989345037E-2</c:v>
                </c:pt>
                <c:pt idx="2245">
                  <c:v>1.9760538554415286E-2</c:v>
                </c:pt>
                <c:pt idx="2246">
                  <c:v>1.9755952121314202E-2</c:v>
                </c:pt>
                <c:pt idx="2247">
                  <c:v>1.9751380689879694E-2</c:v>
                </c:pt>
                <c:pt idx="2248">
                  <c:v>1.9746824260030715E-2</c:v>
                </c:pt>
                <c:pt idx="2249">
                  <c:v>1.9742282832010405E-2</c:v>
                </c:pt>
                <c:pt idx="2250">
                  <c:v>1.973775640565667E-2</c:v>
                </c:pt>
                <c:pt idx="2251">
                  <c:v>1.9733244980969511E-2</c:v>
                </c:pt>
                <c:pt idx="2252">
                  <c:v>1.9728748557786835E-2</c:v>
                </c:pt>
                <c:pt idx="2253">
                  <c:v>1.9724267136513873E-2</c:v>
                </c:pt>
                <c:pt idx="2254">
                  <c:v>1.9719800716907487E-2</c:v>
                </c:pt>
                <c:pt idx="2255">
                  <c:v>1.9715349298886631E-2</c:v>
                </c:pt>
                <c:pt idx="2256">
                  <c:v>1.9710912882613396E-2</c:v>
                </c:pt>
                <c:pt idx="2257">
                  <c:v>1.9706491468006737E-2</c:v>
                </c:pt>
                <c:pt idx="2258">
                  <c:v>1.9702085055228746E-2</c:v>
                </c:pt>
                <c:pt idx="2259">
                  <c:v>1.9697693643874192E-2</c:v>
                </c:pt>
                <c:pt idx="2260">
                  <c:v>1.9693317234429353E-2</c:v>
                </c:pt>
                <c:pt idx="2261">
                  <c:v>1.9688955826570043E-2</c:v>
                </c:pt>
                <c:pt idx="2262">
                  <c:v>1.9684609420377308E-2</c:v>
                </c:pt>
                <c:pt idx="2263">
                  <c:v>1.9680278015851149E-2</c:v>
                </c:pt>
                <c:pt idx="2264">
                  <c:v>1.9675961613072612E-2</c:v>
                </c:pt>
                <c:pt idx="2265">
                  <c:v>1.9671660212041697E-2</c:v>
                </c:pt>
                <c:pt idx="2266">
                  <c:v>1.9667373812515265E-2</c:v>
                </c:pt>
                <c:pt idx="2267">
                  <c:v>1.9663102414898548E-2</c:v>
                </c:pt>
                <c:pt idx="2268">
                  <c:v>1.9658846018705267E-2</c:v>
                </c:pt>
                <c:pt idx="2269">
                  <c:v>1.9654604624421701E-2</c:v>
                </c:pt>
                <c:pt idx="2270">
                  <c:v>1.9650378231642618E-2</c:v>
                </c:pt>
                <c:pt idx="2271">
                  <c:v>1.9646166840611157E-2</c:v>
                </c:pt>
                <c:pt idx="2272">
                  <c:v>1.9641970451246271E-2</c:v>
                </c:pt>
                <c:pt idx="2273">
                  <c:v>1.9637789063547961E-2</c:v>
                </c:pt>
                <c:pt idx="2274">
                  <c:v>1.9633622677597273E-2</c:v>
                </c:pt>
                <c:pt idx="2275">
                  <c:v>1.9629471293313161E-2</c:v>
                </c:pt>
                <c:pt idx="2276">
                  <c:v>1.9625334910695624E-2</c:v>
                </c:pt>
                <c:pt idx="2277">
                  <c:v>1.9621213529663617E-2</c:v>
                </c:pt>
                <c:pt idx="2278">
                  <c:v>1.9617107150379232E-2</c:v>
                </c:pt>
                <c:pt idx="2279">
                  <c:v>1.9613015772761422E-2</c:v>
                </c:pt>
                <c:pt idx="2280">
                  <c:v>1.9608939396810188E-2</c:v>
                </c:pt>
                <c:pt idx="2281">
                  <c:v>1.9604878022525529E-2</c:v>
                </c:pt>
                <c:pt idx="2282">
                  <c:v>1.9600831649988493E-2</c:v>
                </c:pt>
                <c:pt idx="2283">
                  <c:v>1.9596800279118032E-2</c:v>
                </c:pt>
                <c:pt idx="2284">
                  <c:v>1.95927839098331E-2</c:v>
                </c:pt>
                <c:pt idx="2285">
                  <c:v>1.9588782542214744E-2</c:v>
                </c:pt>
                <c:pt idx="2286">
                  <c:v>1.958479617634401E-2</c:v>
                </c:pt>
                <c:pt idx="2287">
                  <c:v>1.9580824812139852E-2</c:v>
                </c:pt>
                <c:pt idx="2288">
                  <c:v>1.9576868449440177E-2</c:v>
                </c:pt>
                <c:pt idx="2289">
                  <c:v>1.9572927088650216E-2</c:v>
                </c:pt>
                <c:pt idx="2290">
                  <c:v>1.9569000729445785E-2</c:v>
                </c:pt>
                <c:pt idx="2291">
                  <c:v>1.9565089371826883E-2</c:v>
                </c:pt>
                <c:pt idx="2292">
                  <c:v>1.9561193015955602E-2</c:v>
                </c:pt>
                <c:pt idx="2293">
                  <c:v>1.9557311661750898E-2</c:v>
                </c:pt>
                <c:pt idx="2294">
                  <c:v>1.9553445309212769E-2</c:v>
                </c:pt>
                <c:pt idx="2295">
                  <c:v>1.9549593958341216E-2</c:v>
                </c:pt>
                <c:pt idx="2296">
                  <c:v>1.9545757609136238E-2</c:v>
                </c:pt>
                <c:pt idx="2297">
                  <c:v>1.9541936261597836E-2</c:v>
                </c:pt>
                <c:pt idx="2298">
                  <c:v>1.9538129915644964E-2</c:v>
                </c:pt>
                <c:pt idx="2299">
                  <c:v>1.9534338571358667E-2</c:v>
                </c:pt>
                <c:pt idx="2300">
                  <c:v>1.9530562228982085E-2</c:v>
                </c:pt>
                <c:pt idx="2301">
                  <c:v>1.9526800888028939E-2</c:v>
                </c:pt>
                <c:pt idx="2302">
                  <c:v>1.9523054548742369E-2</c:v>
                </c:pt>
                <c:pt idx="2303">
                  <c:v>1.9519323211203421E-2</c:v>
                </c:pt>
                <c:pt idx="2304">
                  <c:v>1.9515606875331049E-2</c:v>
                </c:pt>
                <c:pt idx="2305">
                  <c:v>1.9511905541125252E-2</c:v>
                </c:pt>
                <c:pt idx="2306">
                  <c:v>1.9508219208504984E-2</c:v>
                </c:pt>
                <c:pt idx="2307">
                  <c:v>1.9504547877632339E-2</c:v>
                </c:pt>
                <c:pt idx="2308">
                  <c:v>1.9500891548345223E-2</c:v>
                </c:pt>
                <c:pt idx="2309">
                  <c:v>1.9497250220724682E-2</c:v>
                </c:pt>
                <c:pt idx="2310">
                  <c:v>1.9493623894770717E-2</c:v>
                </c:pt>
                <c:pt idx="2311">
                  <c:v>1.9490012570645421E-2</c:v>
                </c:pt>
                <c:pt idx="2312">
                  <c:v>1.9486416248024607E-2</c:v>
                </c:pt>
                <c:pt idx="2313">
                  <c:v>1.9482834926989323E-2</c:v>
                </c:pt>
                <c:pt idx="2314">
                  <c:v>1.9479268607701661E-2</c:v>
                </c:pt>
                <c:pt idx="2315">
                  <c:v>1.9475717289999528E-2</c:v>
                </c:pt>
                <c:pt idx="2316">
                  <c:v>1.9472180974126063E-2</c:v>
                </c:pt>
                <c:pt idx="2317">
                  <c:v>1.9468659659757082E-2</c:v>
                </c:pt>
                <c:pt idx="2318">
                  <c:v>1.9465153347135722E-2</c:v>
                </c:pt>
                <c:pt idx="2319">
                  <c:v>1.9461662036099892E-2</c:v>
                </c:pt>
                <c:pt idx="2320">
                  <c:v>1.9458185726730637E-2</c:v>
                </c:pt>
                <c:pt idx="2321">
                  <c:v>1.9454724419027958E-2</c:v>
                </c:pt>
                <c:pt idx="2322">
                  <c:v>1.9451278112991854E-2</c:v>
                </c:pt>
                <c:pt idx="2323">
                  <c:v>1.9447846808703373E-2</c:v>
                </c:pt>
                <c:pt idx="2324">
                  <c:v>1.9444430505838328E-2</c:v>
                </c:pt>
                <c:pt idx="2325">
                  <c:v>1.9441029204801952E-2</c:v>
                </c:pt>
                <c:pt idx="2326">
                  <c:v>1.9437642905432151E-2</c:v>
                </c:pt>
                <c:pt idx="2327">
                  <c:v>1.9434271607566833E-2</c:v>
                </c:pt>
                <c:pt idx="2328">
                  <c:v>1.9430915311449137E-2</c:v>
                </c:pt>
                <c:pt idx="2329">
                  <c:v>1.9427574016998017E-2</c:v>
                </c:pt>
                <c:pt idx="2330">
                  <c:v>1.9424247724213473E-2</c:v>
                </c:pt>
                <c:pt idx="2331">
                  <c:v>1.9420936433014457E-2</c:v>
                </c:pt>
                <c:pt idx="2332">
                  <c:v>1.9417640143563064E-2</c:v>
                </c:pt>
                <c:pt idx="2333">
                  <c:v>1.9414358855616154E-2</c:v>
                </c:pt>
                <c:pt idx="2334">
                  <c:v>1.9411092569497912E-2</c:v>
                </c:pt>
                <c:pt idx="2335">
                  <c:v>1.9407841284965199E-2</c:v>
                </c:pt>
                <c:pt idx="2336">
                  <c:v>1.9404605002018016E-2</c:v>
                </c:pt>
                <c:pt idx="2337">
                  <c:v>1.9401383720737408E-2</c:v>
                </c:pt>
                <c:pt idx="2338">
                  <c:v>1.939817744104233E-2</c:v>
                </c:pt>
                <c:pt idx="2339">
                  <c:v>1.9394986163094874E-2</c:v>
                </c:pt>
                <c:pt idx="2340">
                  <c:v>1.9391809886813993E-2</c:v>
                </c:pt>
                <c:pt idx="2341">
                  <c:v>1.9388648612118642E-2</c:v>
                </c:pt>
                <c:pt idx="2342">
                  <c:v>1.9385502339089866E-2</c:v>
                </c:pt>
                <c:pt idx="2343">
                  <c:v>1.9382371067808712E-2</c:v>
                </c:pt>
                <c:pt idx="2344">
                  <c:v>1.9379254797950995E-2</c:v>
                </c:pt>
                <c:pt idx="2345">
                  <c:v>1.9376153529921947E-2</c:v>
                </c:pt>
                <c:pt idx="2346">
                  <c:v>1.9373067263478427E-2</c:v>
                </c:pt>
                <c:pt idx="2347">
                  <c:v>1.9369995998701484E-2</c:v>
                </c:pt>
                <c:pt idx="2348">
                  <c:v>1.9366939735510069E-2</c:v>
                </c:pt>
                <c:pt idx="2349">
                  <c:v>1.936389847398523E-2</c:v>
                </c:pt>
                <c:pt idx="2350">
                  <c:v>1.9360872214126967E-2</c:v>
                </c:pt>
                <c:pt idx="2351">
                  <c:v>1.935786095593528E-2</c:v>
                </c:pt>
                <c:pt idx="2352">
                  <c:v>1.9354864699329122E-2</c:v>
                </c:pt>
                <c:pt idx="2353">
                  <c:v>1.9351883444389539E-2</c:v>
                </c:pt>
                <c:pt idx="2354">
                  <c:v>1.9348917191116533E-2</c:v>
                </c:pt>
                <c:pt idx="2355">
                  <c:v>1.9345965939510101E-2</c:v>
                </c:pt>
                <c:pt idx="2356">
                  <c:v>1.9343029689408153E-2</c:v>
                </c:pt>
                <c:pt idx="2357">
                  <c:v>1.9340108441053827E-2</c:v>
                </c:pt>
                <c:pt idx="2358">
                  <c:v>1.9337202194366077E-2</c:v>
                </c:pt>
                <c:pt idx="2359">
                  <c:v>1.9334310949263855E-2</c:v>
                </c:pt>
                <c:pt idx="2360">
                  <c:v>1.9331434705747164E-2</c:v>
                </c:pt>
                <c:pt idx="2361">
                  <c:v>1.9328375345128993E-2</c:v>
                </c:pt>
                <c:pt idx="2362">
                  <c:v>1.9325535233503114E-2</c:v>
                </c:pt>
                <c:pt idx="2363">
                  <c:v>1.932271012513772E-2</c:v>
                </c:pt>
                <c:pt idx="2364">
                  <c:v>1.9319900020059826E-2</c:v>
                </c:pt>
                <c:pt idx="2365">
                  <c:v>1.9317104918242421E-2</c:v>
                </c:pt>
                <c:pt idx="2366">
                  <c:v>1.9314324819658484E-2</c:v>
                </c:pt>
                <c:pt idx="2367">
                  <c:v>1.9311559724416082E-2</c:v>
                </c:pt>
                <c:pt idx="2368">
                  <c:v>1.9308809632380134E-2</c:v>
                </c:pt>
                <c:pt idx="2369">
                  <c:v>1.9306074543658701E-2</c:v>
                </c:pt>
                <c:pt idx="2370">
                  <c:v>1.9303354458170739E-2</c:v>
                </c:pt>
                <c:pt idx="2371">
                  <c:v>1.9300649375943262E-2</c:v>
                </c:pt>
                <c:pt idx="2372">
                  <c:v>1.929795929700329E-2</c:v>
                </c:pt>
                <c:pt idx="2373">
                  <c:v>1.9295284221269769E-2</c:v>
                </c:pt>
                <c:pt idx="2374">
                  <c:v>1.9292624148850766E-2</c:v>
                </c:pt>
                <c:pt idx="2375">
                  <c:v>1.9287830717416021E-2</c:v>
                </c:pt>
                <c:pt idx="2376">
                  <c:v>1.9285207358719081E-2</c:v>
                </c:pt>
                <c:pt idx="2377">
                  <c:v>1.928259900160767E-2</c:v>
                </c:pt>
                <c:pt idx="2378">
                  <c:v>1.9280005646162834E-2</c:v>
                </c:pt>
                <c:pt idx="2379">
                  <c:v>1.9277427292303528E-2</c:v>
                </c:pt>
                <c:pt idx="2380">
                  <c:v>1.9274863940191844E-2</c:v>
                </c:pt>
                <c:pt idx="2381">
                  <c:v>1.9272315589665689E-2</c:v>
                </c:pt>
                <c:pt idx="2382">
                  <c:v>1.926978224080611E-2</c:v>
                </c:pt>
                <c:pt idx="2383">
                  <c:v>1.9267263893451014E-2</c:v>
                </c:pt>
                <c:pt idx="2384">
                  <c:v>1.926476054784354E-2</c:v>
                </c:pt>
                <c:pt idx="2385">
                  <c:v>1.9262272203821595E-2</c:v>
                </c:pt>
                <c:pt idx="2386">
                  <c:v>1.9259798861466226E-2</c:v>
                </c:pt>
                <c:pt idx="2387">
                  <c:v>1.925734052061534E-2</c:v>
                </c:pt>
                <c:pt idx="2388">
                  <c:v>1.9254897181593122E-2</c:v>
                </c:pt>
                <c:pt idx="2389">
                  <c:v>1.9252468844075388E-2</c:v>
                </c:pt>
                <c:pt idx="2390">
                  <c:v>1.9250055508224229E-2</c:v>
                </c:pt>
                <c:pt idx="2391">
                  <c:v>1.9247657174039645E-2</c:v>
                </c:pt>
                <c:pt idx="2392">
                  <c:v>1.9245273841440591E-2</c:v>
                </c:pt>
                <c:pt idx="2393">
                  <c:v>1.9242905510427066E-2</c:v>
                </c:pt>
                <c:pt idx="2394">
                  <c:v>1.9240552181080117E-2</c:v>
                </c:pt>
                <c:pt idx="2395">
                  <c:v>1.9238213853399744E-2</c:v>
                </c:pt>
                <c:pt idx="2396">
                  <c:v>1.92358905273049E-2</c:v>
                </c:pt>
                <c:pt idx="2397">
                  <c:v>1.9233582202795585E-2</c:v>
                </c:pt>
                <c:pt idx="2398">
                  <c:v>1.9231288879952846E-2</c:v>
                </c:pt>
                <c:pt idx="2399">
                  <c:v>1.9229010558857729E-2</c:v>
                </c:pt>
                <c:pt idx="2400">
                  <c:v>1.9226747239267095E-2</c:v>
                </c:pt>
                <c:pt idx="2401">
                  <c:v>1.922449892126199E-2</c:v>
                </c:pt>
                <c:pt idx="2402">
                  <c:v>1.9222265605004507E-2</c:v>
                </c:pt>
                <c:pt idx="2403">
                  <c:v>1.9220047290332554E-2</c:v>
                </c:pt>
                <c:pt idx="2404">
                  <c:v>1.921784397724613E-2</c:v>
                </c:pt>
                <c:pt idx="2405">
                  <c:v>1.9215655665745235E-2</c:v>
                </c:pt>
                <c:pt idx="2406">
                  <c:v>1.9213482355910916E-2</c:v>
                </c:pt>
                <c:pt idx="2407">
                  <c:v>1.9211324047743172E-2</c:v>
                </c:pt>
                <c:pt idx="2408">
                  <c:v>1.9209180741160958E-2</c:v>
                </c:pt>
                <c:pt idx="2409">
                  <c:v>1.9207052436164274E-2</c:v>
                </c:pt>
                <c:pt idx="2410">
                  <c:v>1.9204939132996257E-2</c:v>
                </c:pt>
                <c:pt idx="2411">
                  <c:v>1.9202840831251677E-2</c:v>
                </c:pt>
                <c:pt idx="2412">
                  <c:v>1.9200757531173673E-2</c:v>
                </c:pt>
                <c:pt idx="2413">
                  <c:v>1.9198689232762245E-2</c:v>
                </c:pt>
                <c:pt idx="2414">
                  <c:v>1.9196635935936346E-2</c:v>
                </c:pt>
                <c:pt idx="2415">
                  <c:v>1.9194597640695976E-2</c:v>
                </c:pt>
                <c:pt idx="2416">
                  <c:v>1.9192574347041136E-2</c:v>
                </c:pt>
                <c:pt idx="2417">
                  <c:v>1.9190566055214964E-2</c:v>
                </c:pt>
                <c:pt idx="2418">
                  <c:v>1.9188572764812228E-2</c:v>
                </c:pt>
                <c:pt idx="2419">
                  <c:v>1.9186594476076069E-2</c:v>
                </c:pt>
                <c:pt idx="2420">
                  <c:v>1.9184631189087531E-2</c:v>
                </c:pt>
                <c:pt idx="2421">
                  <c:v>1.9182682903684523E-2</c:v>
                </c:pt>
                <c:pt idx="2422">
                  <c:v>1.9180749619704951E-2</c:v>
                </c:pt>
                <c:pt idx="2423">
                  <c:v>1.9178831337473001E-2</c:v>
                </c:pt>
                <c:pt idx="2424">
                  <c:v>1.9176928056988674E-2</c:v>
                </c:pt>
                <c:pt idx="2425">
                  <c:v>1.9175039778008829E-2</c:v>
                </c:pt>
                <c:pt idx="2426">
                  <c:v>1.9173166500614514E-2</c:v>
                </c:pt>
                <c:pt idx="2427">
                  <c:v>1.9171308224805728E-2</c:v>
                </c:pt>
                <c:pt idx="2428">
                  <c:v>1.9169464950744564E-2</c:v>
                </c:pt>
                <c:pt idx="2429">
                  <c:v>1.9167636678268929E-2</c:v>
                </c:pt>
                <c:pt idx="2430">
                  <c:v>1.9165823407297777E-2</c:v>
                </c:pt>
                <c:pt idx="2431">
                  <c:v>1.9164025138155294E-2</c:v>
                </c:pt>
                <c:pt idx="2432">
                  <c:v>1.9162241870517294E-2</c:v>
                </c:pt>
                <c:pt idx="2433">
                  <c:v>1.9160473604383776E-2</c:v>
                </c:pt>
                <c:pt idx="2434">
                  <c:v>1.9158720339997881E-2</c:v>
                </c:pt>
                <c:pt idx="2435">
                  <c:v>1.9156982077278562E-2</c:v>
                </c:pt>
                <c:pt idx="2436">
                  <c:v>1.9155258816063725E-2</c:v>
                </c:pt>
                <c:pt idx="2437">
                  <c:v>1.9153550556434418E-2</c:v>
                </c:pt>
                <c:pt idx="2438">
                  <c:v>1.9151857298633779E-2</c:v>
                </c:pt>
                <c:pt idx="2439">
                  <c:v>1.9150179042337623E-2</c:v>
                </c:pt>
                <c:pt idx="2440">
                  <c:v>1.9148515787626996E-2</c:v>
                </c:pt>
                <c:pt idx="2441">
                  <c:v>1.9146867534501899E-2</c:v>
                </c:pt>
                <c:pt idx="2442">
                  <c:v>1.9145234283043377E-2</c:v>
                </c:pt>
                <c:pt idx="2443">
                  <c:v>1.9143616033170385E-2</c:v>
                </c:pt>
                <c:pt idx="2444">
                  <c:v>1.9142012784882922E-2</c:v>
                </c:pt>
                <c:pt idx="2445">
                  <c:v>1.9140424538343082E-2</c:v>
                </c:pt>
                <c:pt idx="2446">
                  <c:v>1.913885129338877E-2</c:v>
                </c:pt>
                <c:pt idx="2447">
                  <c:v>1.9137293050019988E-2</c:v>
                </c:pt>
                <c:pt idx="2448">
                  <c:v>1.9135749808155689E-2</c:v>
                </c:pt>
                <c:pt idx="2449">
                  <c:v>1.9134221568120058E-2</c:v>
                </c:pt>
                <c:pt idx="2450">
                  <c:v>1.913270832958891E-2</c:v>
                </c:pt>
                <c:pt idx="2451">
                  <c:v>1.9131210092643292E-2</c:v>
                </c:pt>
                <c:pt idx="2452">
                  <c:v>1.9129726857283202E-2</c:v>
                </c:pt>
                <c:pt idx="2453">
                  <c:v>1.9128258623670735E-2</c:v>
                </c:pt>
                <c:pt idx="2454">
                  <c:v>1.9126805391643797E-2</c:v>
                </c:pt>
                <c:pt idx="2455">
                  <c:v>1.9125367161121343E-2</c:v>
                </c:pt>
                <c:pt idx="2456">
                  <c:v>1.9123943932265464E-2</c:v>
                </c:pt>
                <c:pt idx="2457">
                  <c:v>1.912253570507616E-2</c:v>
                </c:pt>
                <c:pt idx="2458">
                  <c:v>1.9121142479472386E-2</c:v>
                </c:pt>
                <c:pt idx="2459">
                  <c:v>1.9119764255373095E-2</c:v>
                </c:pt>
                <c:pt idx="2460">
                  <c:v>1.9118401033021426E-2</c:v>
                </c:pt>
                <c:pt idx="2461">
                  <c:v>1.9117052812255286E-2</c:v>
                </c:pt>
                <c:pt idx="2462">
                  <c:v>1.9115719593074676E-2</c:v>
                </c:pt>
                <c:pt idx="2463">
                  <c:v>1.9114401375560641E-2</c:v>
                </c:pt>
                <c:pt idx="2464">
                  <c:v>1.9113098159632136E-2</c:v>
                </c:pt>
                <c:pt idx="2465">
                  <c:v>1.911180994528916E-2</c:v>
                </c:pt>
                <c:pt idx="2466">
                  <c:v>1.911053673261276E-2</c:v>
                </c:pt>
                <c:pt idx="2467">
                  <c:v>1.9109278521521889E-2</c:v>
                </c:pt>
                <c:pt idx="2468">
                  <c:v>1.9108035312016547E-2</c:v>
                </c:pt>
                <c:pt idx="2469">
                  <c:v>1.9106807104177781E-2</c:v>
                </c:pt>
                <c:pt idx="2470">
                  <c:v>1.9105593897843498E-2</c:v>
                </c:pt>
                <c:pt idx="2471">
                  <c:v>1.9104395693256837E-2</c:v>
                </c:pt>
                <c:pt idx="2472">
                  <c:v>1.9103212490255705E-2</c:v>
                </c:pt>
                <c:pt idx="2473">
                  <c:v>1.9102044288759057E-2</c:v>
                </c:pt>
                <c:pt idx="2474">
                  <c:v>1.9100891088928984E-2</c:v>
                </c:pt>
                <c:pt idx="2475">
                  <c:v>1.9099752890846533E-2</c:v>
                </c:pt>
                <c:pt idx="2476">
                  <c:v>1.9098629694268565E-2</c:v>
                </c:pt>
                <c:pt idx="2477">
                  <c:v>1.909752149919508E-2</c:v>
                </c:pt>
                <c:pt idx="2478">
                  <c:v>1.9096428305869217E-2</c:v>
                </c:pt>
                <c:pt idx="2479">
                  <c:v>1.9095350114128884E-2</c:v>
                </c:pt>
                <c:pt idx="2480">
                  <c:v>1.909428692397408E-2</c:v>
                </c:pt>
                <c:pt idx="2481">
                  <c:v>1.9093238735404805E-2</c:v>
                </c:pt>
                <c:pt idx="2482">
                  <c:v>1.9092205548502106E-2</c:v>
                </c:pt>
                <c:pt idx="2483">
                  <c:v>1.9091187363265982E-2</c:v>
                </c:pt>
                <c:pt idx="2484">
                  <c:v>1.9090184179453296E-2</c:v>
                </c:pt>
                <c:pt idx="2485">
                  <c:v>1.9089195997388231E-2</c:v>
                </c:pt>
                <c:pt idx="2486">
                  <c:v>1.9088222816908695E-2</c:v>
                </c:pt>
                <c:pt idx="2487">
                  <c:v>1.9087264638095736E-2</c:v>
                </c:pt>
                <c:pt idx="2488">
                  <c:v>1.9086321460787259E-2</c:v>
                </c:pt>
                <c:pt idx="2489">
                  <c:v>1.9085393285226404E-2</c:v>
                </c:pt>
                <c:pt idx="2490">
                  <c:v>1.9084480111088986E-2</c:v>
                </c:pt>
                <c:pt idx="2491">
                  <c:v>1.9083582410793776E-2</c:v>
                </c:pt>
                <c:pt idx="2492">
                  <c:v>1.9082701841169891E-2</c:v>
                </c:pt>
                <c:pt idx="2493">
                  <c:v>1.9081838548992147E-2</c:v>
                </c:pt>
                <c:pt idx="2494">
                  <c:v>1.908099253434159E-2</c:v>
                </c:pt>
                <c:pt idx="2495">
                  <c:v>1.9080163797137173E-2</c:v>
                </c:pt>
                <c:pt idx="2496">
                  <c:v>1.9079352337622035E-2</c:v>
                </c:pt>
                <c:pt idx="2497">
                  <c:v>1.9078558155634084E-2</c:v>
                </c:pt>
                <c:pt idx="2498">
                  <c:v>1.907778125117332E-2</c:v>
                </c:pt>
                <c:pt idx="2499">
                  <c:v>1.9077021624239743E-2</c:v>
                </c:pt>
                <c:pt idx="2500">
                  <c:v>1.9076279274914398E-2</c:v>
                </c:pt>
                <c:pt idx="2501">
                  <c:v>1.9075554203116241E-2</c:v>
                </c:pt>
                <c:pt idx="2502">
                  <c:v>1.9074846408764223E-2</c:v>
                </c:pt>
                <c:pt idx="2503">
                  <c:v>1.9074155892101485E-2</c:v>
                </c:pt>
                <c:pt idx="2504">
                  <c:v>1.9073482652965934E-2</c:v>
                </c:pt>
                <c:pt idx="2505">
                  <c:v>1.9072826691276523E-2</c:v>
                </c:pt>
                <c:pt idx="2506">
                  <c:v>1.9072188007114299E-2</c:v>
                </c:pt>
                <c:pt idx="2507">
                  <c:v>1.9071566600641354E-2</c:v>
                </c:pt>
                <c:pt idx="2508">
                  <c:v>1.9070962471695596E-2</c:v>
                </c:pt>
                <c:pt idx="2509">
                  <c:v>1.9070375620195978E-2</c:v>
                </c:pt>
                <c:pt idx="2510">
                  <c:v>1.9069806046304594E-2</c:v>
                </c:pt>
                <c:pt idx="2511">
                  <c:v>1.9069253750102488E-2</c:v>
                </c:pt>
                <c:pt idx="2512">
                  <c:v>1.9068718731265477E-2</c:v>
                </c:pt>
                <c:pt idx="2513">
                  <c:v>1.9068200989955653E-2</c:v>
                </c:pt>
                <c:pt idx="2514">
                  <c:v>1.9067700526335107E-2</c:v>
                </c:pt>
                <c:pt idx="2515">
                  <c:v>1.9067217340160703E-2</c:v>
                </c:pt>
                <c:pt idx="2516">
                  <c:v>1.9066751431513485E-2</c:v>
                </c:pt>
                <c:pt idx="2517">
                  <c:v>1.9066240120739764E-2</c:v>
                </c:pt>
                <c:pt idx="2518">
                  <c:v>1.9065811235330354E-2</c:v>
                </c:pt>
                <c:pt idx="2519">
                  <c:v>1.9065399627691271E-2</c:v>
                </c:pt>
                <c:pt idx="2520">
                  <c:v>1.9065005297417281E-2</c:v>
                </c:pt>
                <c:pt idx="2521">
                  <c:v>1.9064628244832571E-2</c:v>
                </c:pt>
                <c:pt idx="2522">
                  <c:v>1.9064268469694001E-2</c:v>
                </c:pt>
                <c:pt idx="2523">
                  <c:v>1.9063925972244711E-2</c:v>
                </c:pt>
                <c:pt idx="2524">
                  <c:v>1.9063600752160514E-2</c:v>
                </c:pt>
                <c:pt idx="2525">
                  <c:v>1.9063292809603505E-2</c:v>
                </c:pt>
                <c:pt idx="2526">
                  <c:v>1.9063002144735774E-2</c:v>
                </c:pt>
                <c:pt idx="2527">
                  <c:v>1.9062728757395231E-2</c:v>
                </c:pt>
                <c:pt idx="2528">
                  <c:v>1.9062472647500828E-2</c:v>
                </c:pt>
                <c:pt idx="2529">
                  <c:v>1.9062233815214658E-2</c:v>
                </c:pt>
                <c:pt idx="2530">
                  <c:v>1.906201226053672E-2</c:v>
                </c:pt>
                <c:pt idx="2531">
                  <c:v>1.9061807983304924E-2</c:v>
                </c:pt>
                <c:pt idx="2532">
                  <c:v>1.906162098368136E-2</c:v>
                </c:pt>
                <c:pt idx="2533">
                  <c:v>1.9061451261503937E-2</c:v>
                </c:pt>
                <c:pt idx="2534">
                  <c:v>1.9061298817015793E-2</c:v>
                </c:pt>
                <c:pt idx="2535">
                  <c:v>1.9061163649973789E-2</c:v>
                </c:pt>
                <c:pt idx="2536">
                  <c:v>1.9061045760377926E-2</c:v>
                </c:pt>
                <c:pt idx="2537">
                  <c:v>1.9060945148552388E-2</c:v>
                </c:pt>
                <c:pt idx="2538">
                  <c:v>1.9060861814254038E-2</c:v>
                </c:pt>
                <c:pt idx="2539">
                  <c:v>1.9060795757401827E-2</c:v>
                </c:pt>
                <c:pt idx="2540">
                  <c:v>1.9060746978076804E-2</c:v>
                </c:pt>
                <c:pt idx="2541">
                  <c:v>1.9060715476360013E-2</c:v>
                </c:pt>
                <c:pt idx="2542">
                  <c:v>1.9060701252251455E-2</c:v>
                </c:pt>
                <c:pt idx="2543">
                  <c:v>1.9060704305589038E-2</c:v>
                </c:pt>
                <c:pt idx="2544">
                  <c:v>1.9060724636453807E-2</c:v>
                </c:pt>
                <c:pt idx="2545">
                  <c:v>1.906076224492681E-2</c:v>
                </c:pt>
                <c:pt idx="2546">
                  <c:v>1.9060817130926999E-2</c:v>
                </c:pt>
                <c:pt idx="2547">
                  <c:v>1.9060889294373329E-2</c:v>
                </c:pt>
                <c:pt idx="2548">
                  <c:v>1.9060978735589984E-2</c:v>
                </c:pt>
                <c:pt idx="2549">
                  <c:v>1.9061085454171733E-2</c:v>
                </c:pt>
                <c:pt idx="2550">
                  <c:v>1.9061209450361716E-2</c:v>
                </c:pt>
                <c:pt idx="2551">
                  <c:v>1.9061350723997839E-2</c:v>
                </c:pt>
                <c:pt idx="2552">
                  <c:v>1.9061509275323241E-2</c:v>
                </c:pt>
                <c:pt idx="2553">
                  <c:v>1.9061685104094783E-2</c:v>
                </c:pt>
                <c:pt idx="2554">
                  <c:v>1.9061878210474559E-2</c:v>
                </c:pt>
                <c:pt idx="2555">
                  <c:v>1.9062088594300475E-2</c:v>
                </c:pt>
                <c:pt idx="2556">
                  <c:v>1.9062316255896716E-2</c:v>
                </c:pt>
                <c:pt idx="2557">
                  <c:v>1.9062561194858052E-2</c:v>
                </c:pt>
                <c:pt idx="2558">
                  <c:v>1.9062823411346574E-2</c:v>
                </c:pt>
                <c:pt idx="2559">
                  <c:v>1.906310290544333E-2</c:v>
                </c:pt>
                <c:pt idx="2560">
                  <c:v>1.9063399677067272E-2</c:v>
                </c:pt>
                <c:pt idx="2561">
                  <c:v>1.9063713726299447E-2</c:v>
                </c:pt>
                <c:pt idx="2562">
                  <c:v>1.9064045052977763E-2</c:v>
                </c:pt>
                <c:pt idx="2563">
                  <c:v>1.9064393657345358E-2</c:v>
                </c:pt>
                <c:pt idx="2564">
                  <c:v>1.9064759539159093E-2</c:v>
                </c:pt>
                <c:pt idx="2565">
                  <c:v>1.9065142698418969E-2</c:v>
                </c:pt>
                <c:pt idx="2566">
                  <c:v>1.9065543135368124E-2</c:v>
                </c:pt>
                <c:pt idx="2567">
                  <c:v>1.9065960849844465E-2</c:v>
                </c:pt>
                <c:pt idx="2568">
                  <c:v>1.9066395841847994E-2</c:v>
                </c:pt>
                <c:pt idx="2569">
                  <c:v>1.9066848111378709E-2</c:v>
                </c:pt>
                <c:pt idx="2570">
                  <c:v>1.9067317658517657E-2</c:v>
                </c:pt>
                <c:pt idx="2571">
                  <c:v>1.9067804483183792E-2</c:v>
                </c:pt>
                <c:pt idx="2572">
                  <c:v>1.9068308585215021E-2</c:v>
                </c:pt>
                <c:pt idx="2573">
                  <c:v>1.9068829965016576E-2</c:v>
                </c:pt>
                <c:pt idx="2574">
                  <c:v>1.9069368622345317E-2</c:v>
                </c:pt>
                <c:pt idx="2575">
                  <c:v>1.9069924557201245E-2</c:v>
                </c:pt>
                <c:pt idx="2576">
                  <c:v>1.9070497769503314E-2</c:v>
                </c:pt>
                <c:pt idx="2577">
                  <c:v>1.9071088259575708E-2</c:v>
                </c:pt>
                <c:pt idx="2578">
                  <c:v>1.907169602693215E-2</c:v>
                </c:pt>
                <c:pt idx="2579">
                  <c:v>1.9072321071977871E-2</c:v>
                </c:pt>
                <c:pt idx="2580">
                  <c:v>1.9072963394550779E-2</c:v>
                </c:pt>
                <c:pt idx="2581">
                  <c:v>1.9073622994650874E-2</c:v>
                </c:pt>
                <c:pt idx="2582">
                  <c:v>1.9074299872278155E-2</c:v>
                </c:pt>
                <c:pt idx="2583">
                  <c:v>1.907499402751367E-2</c:v>
                </c:pt>
                <c:pt idx="2584">
                  <c:v>1.9075705460357417E-2</c:v>
                </c:pt>
                <c:pt idx="2585">
                  <c:v>1.9076434170647305E-2</c:v>
                </c:pt>
                <c:pt idx="2586">
                  <c:v>1.907718015846438E-2</c:v>
                </c:pt>
                <c:pt idx="2587">
                  <c:v>1.9077943423727595E-2</c:v>
                </c:pt>
                <c:pt idx="2588">
                  <c:v>1.9078723966761135E-2</c:v>
                </c:pt>
                <c:pt idx="2589">
                  <c:v>1.9079521787321863E-2</c:v>
                </c:pt>
                <c:pt idx="2590">
                  <c:v>1.908033688532873E-2</c:v>
                </c:pt>
                <c:pt idx="2591">
                  <c:v>1.9081169260943831E-2</c:v>
                </c:pt>
                <c:pt idx="2592">
                  <c:v>1.9082018914005072E-2</c:v>
                </c:pt>
                <c:pt idx="2593">
                  <c:v>1.9082885844755593E-2</c:v>
                </c:pt>
                <c:pt idx="2594">
                  <c:v>1.90837700530333E-2</c:v>
                </c:pt>
                <c:pt idx="2595">
                  <c:v>1.9084671538838194E-2</c:v>
                </c:pt>
                <c:pt idx="2596">
                  <c:v>1.9085590302089228E-2</c:v>
                </c:pt>
                <c:pt idx="2597">
                  <c:v>1.9086526343029542E-2</c:v>
                </c:pt>
                <c:pt idx="2598">
                  <c:v>1.9087479661497042E-2</c:v>
                </c:pt>
                <c:pt idx="2599">
                  <c:v>1.9088450257491729E-2</c:v>
                </c:pt>
                <c:pt idx="2600">
                  <c:v>1.9089438131013603E-2</c:v>
                </c:pt>
                <c:pt idx="2601">
                  <c:v>1.909044328214371E-2</c:v>
                </c:pt>
                <c:pt idx="2602">
                  <c:v>1.9091465710638911E-2</c:v>
                </c:pt>
                <c:pt idx="2603">
                  <c:v>1.9092505416904437E-2</c:v>
                </c:pt>
                <c:pt idx="2604">
                  <c:v>1.9093562400616104E-2</c:v>
                </c:pt>
                <c:pt idx="2605">
                  <c:v>1.9094636661936004E-2</c:v>
                </c:pt>
                <c:pt idx="2606">
                  <c:v>1.9095728200783091E-2</c:v>
                </c:pt>
                <c:pt idx="2607">
                  <c:v>1.9096837017157364E-2</c:v>
                </c:pt>
                <c:pt idx="2608">
                  <c:v>1.9097963111058824E-2</c:v>
                </c:pt>
                <c:pt idx="2609">
                  <c:v>1.9099106482568518E-2</c:v>
                </c:pt>
                <c:pt idx="2610">
                  <c:v>1.9100267131686444E-2</c:v>
                </c:pt>
                <c:pt idx="2611">
                  <c:v>1.9101445058169464E-2</c:v>
                </c:pt>
                <c:pt idx="2612">
                  <c:v>1.9102640262341763E-2</c:v>
                </c:pt>
                <c:pt idx="2613">
                  <c:v>1.910385274404125E-2</c:v>
                </c:pt>
                <c:pt idx="2614">
                  <c:v>1.9105082503348969E-2</c:v>
                </c:pt>
                <c:pt idx="2615">
                  <c:v>1.9106329540183875E-2</c:v>
                </c:pt>
                <c:pt idx="2616">
                  <c:v>1.9107593854383875E-2</c:v>
                </c:pt>
                <c:pt idx="2617">
                  <c:v>1.9108875446354201E-2</c:v>
                </c:pt>
                <c:pt idx="2618">
                  <c:v>1.9110174315851713E-2</c:v>
                </c:pt>
                <c:pt idx="2619">
                  <c:v>1.9111490462795366E-2</c:v>
                </c:pt>
                <c:pt idx="2620">
                  <c:v>1.9112823887428299E-2</c:v>
                </c:pt>
                <c:pt idx="2621">
                  <c:v>1.9114368957372507E-2</c:v>
                </c:pt>
                <c:pt idx="2622">
                  <c:v>1.9115739405243248E-2</c:v>
                </c:pt>
                <c:pt idx="2623">
                  <c:v>1.9117127130722222E-2</c:v>
                </c:pt>
                <c:pt idx="2624">
                  <c:v>1.9118532133647337E-2</c:v>
                </c:pt>
                <c:pt idx="2625">
                  <c:v>1.9119954414180684E-2</c:v>
                </c:pt>
                <c:pt idx="2626">
                  <c:v>1.9121393972403311E-2</c:v>
                </c:pt>
                <c:pt idx="2627">
                  <c:v>1.9122850808153125E-2</c:v>
                </c:pt>
                <c:pt idx="2628">
                  <c:v>1.9124324921268032E-2</c:v>
                </c:pt>
                <c:pt idx="2629">
                  <c:v>1.9125816312072219E-2</c:v>
                </c:pt>
                <c:pt idx="2630">
                  <c:v>1.9127324980322546E-2</c:v>
                </c:pt>
                <c:pt idx="2631">
                  <c:v>1.9128850926181107E-2</c:v>
                </c:pt>
                <c:pt idx="2632">
                  <c:v>1.91303941496479E-2</c:v>
                </c:pt>
                <c:pt idx="2633">
                  <c:v>1.9131954650722927E-2</c:v>
                </c:pt>
                <c:pt idx="2634">
                  <c:v>1.9133532429244093E-2</c:v>
                </c:pt>
                <c:pt idx="2635">
                  <c:v>1.9135127485292447E-2</c:v>
                </c:pt>
                <c:pt idx="2636">
                  <c:v>1.9139210870806833E-2</c:v>
                </c:pt>
                <c:pt idx="2637">
                  <c:v>1.9138369430132807E-2</c:v>
                </c:pt>
                <c:pt idx="2638">
                  <c:v>1.9140016318924813E-2</c:v>
                </c:pt>
                <c:pt idx="2639">
                  <c:v>1.9141680485244006E-2</c:v>
                </c:pt>
                <c:pt idx="2640">
                  <c:v>1.9143361929171432E-2</c:v>
                </c:pt>
                <c:pt idx="2641">
                  <c:v>1.9145060650626045E-2</c:v>
                </c:pt>
                <c:pt idx="2642">
                  <c:v>1.9146776649607844E-2</c:v>
                </c:pt>
                <c:pt idx="2643">
                  <c:v>1.914850992611683E-2</c:v>
                </c:pt>
                <c:pt idx="2644">
                  <c:v>1.9150260480315096E-2</c:v>
                </c:pt>
                <c:pt idx="2645">
                  <c:v>1.9152028311959501E-2</c:v>
                </c:pt>
                <c:pt idx="2646">
                  <c:v>1.915381342121214E-2</c:v>
                </c:pt>
                <c:pt idx="2647">
                  <c:v>1.9155615807991966E-2</c:v>
                </c:pt>
                <c:pt idx="2648">
                  <c:v>1.9157435472380024E-2</c:v>
                </c:pt>
                <c:pt idx="2649">
                  <c:v>1.915927241429527E-2</c:v>
                </c:pt>
                <c:pt idx="2650">
                  <c:v>1.9161126633737702E-2</c:v>
                </c:pt>
                <c:pt idx="2651">
                  <c:v>1.916299813070732E-2</c:v>
                </c:pt>
                <c:pt idx="2652">
                  <c:v>1.9164886905366219E-2</c:v>
                </c:pt>
                <c:pt idx="2653">
                  <c:v>1.9166792957471257E-2</c:v>
                </c:pt>
                <c:pt idx="2654">
                  <c:v>1.9168716287184528E-2</c:v>
                </c:pt>
                <c:pt idx="2655">
                  <c:v>1.9170656894506033E-2</c:v>
                </c:pt>
                <c:pt idx="2656">
                  <c:v>1.917261477943577E-2</c:v>
                </c:pt>
                <c:pt idx="2657">
                  <c:v>1.9174589941730602E-2</c:v>
                </c:pt>
                <c:pt idx="2658">
                  <c:v>1.9176582381795759E-2</c:v>
                </c:pt>
                <c:pt idx="2659">
                  <c:v>1.9178592099226011E-2</c:v>
                </c:pt>
                <c:pt idx="2660">
                  <c:v>1.9180619094264495E-2</c:v>
                </c:pt>
                <c:pt idx="2661">
                  <c:v>1.9182663366911212E-2</c:v>
                </c:pt>
                <c:pt idx="2662">
                  <c:v>1.9184724917247209E-2</c:v>
                </c:pt>
                <c:pt idx="2663">
                  <c:v>1.91868037449483E-2</c:v>
                </c:pt>
                <c:pt idx="2664">
                  <c:v>1.9188899850257624E-2</c:v>
                </c:pt>
                <c:pt idx="2665">
                  <c:v>1.9191013233256227E-2</c:v>
                </c:pt>
                <c:pt idx="2666">
                  <c:v>1.919314389370097E-2</c:v>
                </c:pt>
                <c:pt idx="2667">
                  <c:v>1.91952918316729E-2</c:v>
                </c:pt>
                <c:pt idx="2668">
                  <c:v>1.9197457047253064E-2</c:v>
                </c:pt>
                <c:pt idx="2669">
                  <c:v>1.9199639540522506E-2</c:v>
                </c:pt>
                <c:pt idx="2670">
                  <c:v>1.9201839311157043E-2</c:v>
                </c:pt>
                <c:pt idx="2671">
                  <c:v>1.9204056359399813E-2</c:v>
                </c:pt>
                <c:pt idx="2672">
                  <c:v>1.9206290685250815E-2</c:v>
                </c:pt>
                <c:pt idx="2673">
                  <c:v>1.9210199852269797E-2</c:v>
                </c:pt>
                <c:pt idx="2674">
                  <c:v>1.9212473909033804E-2</c:v>
                </c:pt>
                <c:pt idx="2675">
                  <c:v>1.9214765245243091E-2</c:v>
                </c:pt>
                <c:pt idx="2676">
                  <c:v>1.921707386084363E-2</c:v>
                </c:pt>
                <c:pt idx="2677">
                  <c:v>1.9219399755889453E-2</c:v>
                </c:pt>
                <c:pt idx="2678">
                  <c:v>1.9221742930353541E-2</c:v>
                </c:pt>
                <c:pt idx="2679">
                  <c:v>1.9224103384235896E-2</c:v>
                </c:pt>
                <c:pt idx="2680">
                  <c:v>1.9226481117536519E-2</c:v>
                </c:pt>
                <c:pt idx="2681">
                  <c:v>1.9228876130228393E-2</c:v>
                </c:pt>
                <c:pt idx="2682">
                  <c:v>1.9231288422365548E-2</c:v>
                </c:pt>
                <c:pt idx="2683">
                  <c:v>1.9233717993920967E-2</c:v>
                </c:pt>
                <c:pt idx="2684">
                  <c:v>1.9236164844894658E-2</c:v>
                </c:pt>
                <c:pt idx="2685">
                  <c:v>1.9238628975313626E-2</c:v>
                </c:pt>
                <c:pt idx="2686">
                  <c:v>1.9241164692723745E-2</c:v>
                </c:pt>
                <c:pt idx="2687">
                  <c:v>1.9243670523210188E-2</c:v>
                </c:pt>
                <c:pt idx="2688">
                  <c:v>1.9246193631385911E-2</c:v>
                </c:pt>
                <c:pt idx="2689">
                  <c:v>1.9248734016926727E-2</c:v>
                </c:pt>
                <c:pt idx="2690">
                  <c:v>1.925129168023787E-2</c:v>
                </c:pt>
                <c:pt idx="2691">
                  <c:v>1.9253866621076199E-2</c:v>
                </c:pt>
                <c:pt idx="2692">
                  <c:v>1.9256458839441715E-2</c:v>
                </c:pt>
                <c:pt idx="2693">
                  <c:v>1.9259068335334417E-2</c:v>
                </c:pt>
                <c:pt idx="2694">
                  <c:v>1.9261695108916399E-2</c:v>
                </c:pt>
                <c:pt idx="2695">
                  <c:v>1.9264339159944521E-2</c:v>
                </c:pt>
                <c:pt idx="2696">
                  <c:v>1.9267000488580877E-2</c:v>
                </c:pt>
                <c:pt idx="2697">
                  <c:v>1.9269679094744419E-2</c:v>
                </c:pt>
                <c:pt idx="2698">
                  <c:v>1.9272374978678286E-2</c:v>
                </c:pt>
                <c:pt idx="2699">
                  <c:v>1.9275088140058294E-2</c:v>
                </c:pt>
                <c:pt idx="2700">
                  <c:v>1.9277818578965489E-2</c:v>
                </c:pt>
                <c:pt idx="2701">
                  <c:v>1.9280566295561963E-2</c:v>
                </c:pt>
                <c:pt idx="2702">
                  <c:v>1.9283331289685623E-2</c:v>
                </c:pt>
                <c:pt idx="2703">
                  <c:v>1.9286113561417517E-2</c:v>
                </c:pt>
                <c:pt idx="2704">
                  <c:v>1.9288913110676598E-2</c:v>
                </c:pt>
                <c:pt idx="2705">
                  <c:v>1.9291729937543911E-2</c:v>
                </c:pt>
                <c:pt idx="2706">
                  <c:v>1.9294564042100504E-2</c:v>
                </c:pt>
                <c:pt idx="2707">
                  <c:v>1.9297415423941144E-2</c:v>
                </c:pt>
                <c:pt idx="2708">
                  <c:v>1.9300284083552111E-2</c:v>
                </c:pt>
                <c:pt idx="2709">
                  <c:v>1.9303170020852356E-2</c:v>
                </c:pt>
                <c:pt idx="2710">
                  <c:v>1.9306073235517696E-2</c:v>
                </c:pt>
                <c:pt idx="2711">
                  <c:v>1.9308993727872314E-2</c:v>
                </c:pt>
                <c:pt idx="2712">
                  <c:v>1.931193149775412E-2</c:v>
                </c:pt>
                <c:pt idx="2713">
                  <c:v>1.9314886545325205E-2</c:v>
                </c:pt>
                <c:pt idx="2714">
                  <c:v>1.931785887034243E-2</c:v>
                </c:pt>
                <c:pt idx="2715">
                  <c:v>1.9320848472967889E-2</c:v>
                </c:pt>
                <c:pt idx="2716">
                  <c:v>1.9323855353282626E-2</c:v>
                </c:pt>
                <c:pt idx="2717">
                  <c:v>1.9326879511043504E-2</c:v>
                </c:pt>
                <c:pt idx="2718">
                  <c:v>1.9329920946493662E-2</c:v>
                </c:pt>
                <c:pt idx="2719">
                  <c:v>1.9332979659471006E-2</c:v>
                </c:pt>
                <c:pt idx="2720">
                  <c:v>1.9336055650056583E-2</c:v>
                </c:pt>
                <c:pt idx="2721">
                  <c:v>1.9339148918250393E-2</c:v>
                </c:pt>
                <c:pt idx="2722">
                  <c:v>1.934225946397139E-2</c:v>
                </c:pt>
                <c:pt idx="2723">
                  <c:v>1.9345387287300619E-2</c:v>
                </c:pt>
                <c:pt idx="2724">
                  <c:v>1.9348532388319128E-2</c:v>
                </c:pt>
                <c:pt idx="2725">
                  <c:v>1.9351694766702732E-2</c:v>
                </c:pt>
                <c:pt idx="2726">
                  <c:v>1.9354874422775614E-2</c:v>
                </c:pt>
                <c:pt idx="2727">
                  <c:v>1.9358071356537776E-2</c:v>
                </c:pt>
                <c:pt idx="2728">
                  <c:v>1.9361285567827125E-2</c:v>
                </c:pt>
                <c:pt idx="2729">
                  <c:v>1.9364517056562613E-2</c:v>
                </c:pt>
                <c:pt idx="2730">
                  <c:v>1.9367765823149474E-2</c:v>
                </c:pt>
                <c:pt idx="2731">
                  <c:v>1.9371031867182475E-2</c:v>
                </c:pt>
                <c:pt idx="2732">
                  <c:v>1.9374315188742663E-2</c:v>
                </c:pt>
                <c:pt idx="2733">
                  <c:v>1.9377615787911084E-2</c:v>
                </c:pt>
                <c:pt idx="2734">
                  <c:v>1.9380933664768785E-2</c:v>
                </c:pt>
                <c:pt idx="2735">
                  <c:v>1.9384268819153672E-2</c:v>
                </c:pt>
                <c:pt idx="2736">
                  <c:v>1.9387621251146792E-2</c:v>
                </c:pt>
                <c:pt idx="2737">
                  <c:v>1.9390990960748145E-2</c:v>
                </c:pt>
                <c:pt idx="2738">
                  <c:v>1.9394377947957731E-2</c:v>
                </c:pt>
                <c:pt idx="2739">
                  <c:v>1.9397782212694503E-2</c:v>
                </c:pt>
                <c:pt idx="2740">
                  <c:v>1.9401203755039509E-2</c:v>
                </c:pt>
                <c:pt idx="2741">
                  <c:v>1.9404642574992748E-2</c:v>
                </c:pt>
                <c:pt idx="2742">
                  <c:v>1.9408098672554219E-2</c:v>
                </c:pt>
                <c:pt idx="2743">
                  <c:v>1.9411572047561831E-2</c:v>
                </c:pt>
                <c:pt idx="2744">
                  <c:v>1.9415062700420815E-2</c:v>
                </c:pt>
                <c:pt idx="2745">
                  <c:v>1.9418570630806986E-2</c:v>
                </c:pt>
                <c:pt idx="2746">
                  <c:v>1.9422095838720344E-2</c:v>
                </c:pt>
                <c:pt idx="2747">
                  <c:v>1.9425638324241934E-2</c:v>
                </c:pt>
                <c:pt idx="2748">
                  <c:v>1.9429198087371757E-2</c:v>
                </c:pt>
                <c:pt idx="2749">
                  <c:v>1.9432775128109814E-2</c:v>
                </c:pt>
                <c:pt idx="2750">
                  <c:v>1.9436369446375057E-2</c:v>
                </c:pt>
                <c:pt idx="2751">
                  <c:v>1.9439981042329579E-2</c:v>
                </c:pt>
                <c:pt idx="2752">
                  <c:v>1.9443609915892335E-2</c:v>
                </c:pt>
                <c:pt idx="2753">
                  <c:v>1.9447256066982277E-2</c:v>
                </c:pt>
                <c:pt idx="2754">
                  <c:v>1.9450919495680452E-2</c:v>
                </c:pt>
                <c:pt idx="2755">
                  <c:v>1.9454600202067907E-2</c:v>
                </c:pt>
                <c:pt idx="2756">
                  <c:v>1.9458298185901501E-2</c:v>
                </c:pt>
                <c:pt idx="2757">
                  <c:v>1.9462013447424376E-2</c:v>
                </c:pt>
                <c:pt idx="2758">
                  <c:v>1.9465745986555483E-2</c:v>
                </c:pt>
                <c:pt idx="2759">
                  <c:v>1.9469495803375869E-2</c:v>
                </c:pt>
                <c:pt idx="2760">
                  <c:v>1.9473262897723442E-2</c:v>
                </c:pt>
                <c:pt idx="2761">
                  <c:v>1.9477047269517156E-2</c:v>
                </c:pt>
                <c:pt idx="2762">
                  <c:v>1.9480848919081195E-2</c:v>
                </c:pt>
                <c:pt idx="2763">
                  <c:v>1.9484667846334514E-2</c:v>
                </c:pt>
                <c:pt idx="2764">
                  <c:v>1.9488504051115019E-2</c:v>
                </c:pt>
                <c:pt idx="2765">
                  <c:v>1.9492357533341664E-2</c:v>
                </c:pt>
                <c:pt idx="2766">
                  <c:v>1.9496228293500728E-2</c:v>
                </c:pt>
                <c:pt idx="2767">
                  <c:v>1.9500116331024886E-2</c:v>
                </c:pt>
                <c:pt idx="2768">
                  <c:v>1.9504021646157277E-2</c:v>
                </c:pt>
                <c:pt idx="2769">
                  <c:v>1.9507944238978947E-2</c:v>
                </c:pt>
                <c:pt idx="2770">
                  <c:v>1.951188410940885E-2</c:v>
                </c:pt>
                <c:pt idx="2771">
                  <c:v>1.9515841257446986E-2</c:v>
                </c:pt>
                <c:pt idx="2772">
                  <c:v>1.9519815683012309E-2</c:v>
                </c:pt>
                <c:pt idx="2773">
                  <c:v>1.9523807386266911E-2</c:v>
                </c:pt>
                <c:pt idx="2774">
                  <c:v>1.9527816367129747E-2</c:v>
                </c:pt>
                <c:pt idx="2775">
                  <c:v>1.9531842625600815E-2</c:v>
                </c:pt>
                <c:pt idx="2776">
                  <c:v>1.953588616159907E-2</c:v>
                </c:pt>
                <c:pt idx="2777">
                  <c:v>1.9540528501964527E-2</c:v>
                </c:pt>
                <c:pt idx="2778">
                  <c:v>1.9544609061524776E-2</c:v>
                </c:pt>
                <c:pt idx="2779">
                  <c:v>1.9548706898612211E-2</c:v>
                </c:pt>
                <c:pt idx="2780">
                  <c:v>1.9552822013388926E-2</c:v>
                </c:pt>
                <c:pt idx="2781">
                  <c:v>1.9556954405773874E-2</c:v>
                </c:pt>
                <c:pt idx="2782">
                  <c:v>1.9561104075848101E-2</c:v>
                </c:pt>
                <c:pt idx="2783">
                  <c:v>1.9565271023449515E-2</c:v>
                </c:pt>
                <c:pt idx="2784">
                  <c:v>1.9569455248659162E-2</c:v>
                </c:pt>
                <c:pt idx="2785">
                  <c:v>1.9573656751395996E-2</c:v>
                </c:pt>
                <c:pt idx="2786">
                  <c:v>1.9577875531903155E-2</c:v>
                </c:pt>
                <c:pt idx="2787">
                  <c:v>1.9582111590018547E-2</c:v>
                </c:pt>
                <c:pt idx="2788">
                  <c:v>1.9586364925742172E-2</c:v>
                </c:pt>
                <c:pt idx="2789">
                  <c:v>1.9590635539074031E-2</c:v>
                </c:pt>
                <c:pt idx="2790">
                  <c:v>1.9594923430014122E-2</c:v>
                </c:pt>
                <c:pt idx="2791">
                  <c:v>1.9599228598562446E-2</c:v>
                </c:pt>
                <c:pt idx="2792">
                  <c:v>1.9603551044719003E-2</c:v>
                </c:pt>
                <c:pt idx="2793">
                  <c:v>1.960789076856484E-2</c:v>
                </c:pt>
                <c:pt idx="2794">
                  <c:v>1.9612247769937863E-2</c:v>
                </c:pt>
                <c:pt idx="2795">
                  <c:v>1.9616622049000165E-2</c:v>
                </c:pt>
                <c:pt idx="2796">
                  <c:v>1.9621013605670701E-2</c:v>
                </c:pt>
                <c:pt idx="2797">
                  <c:v>1.9625422440111562E-2</c:v>
                </c:pt>
                <c:pt idx="2798">
                  <c:v>1.9629848551998563E-2</c:v>
                </c:pt>
                <c:pt idx="2799">
                  <c:v>1.9634291941493798E-2</c:v>
                </c:pt>
                <c:pt idx="2800">
                  <c:v>1.9638752608678312E-2</c:v>
                </c:pt>
                <c:pt idx="2801">
                  <c:v>1.9643230553471058E-2</c:v>
                </c:pt>
                <c:pt idx="2802">
                  <c:v>1.9647725775953084E-2</c:v>
                </c:pt>
                <c:pt idx="2803">
                  <c:v>1.9652238276043343E-2</c:v>
                </c:pt>
                <c:pt idx="2804">
                  <c:v>1.9656768053741835E-2</c:v>
                </c:pt>
                <c:pt idx="2805">
                  <c:v>1.9661315109129607E-2</c:v>
                </c:pt>
                <c:pt idx="2806">
                  <c:v>1.9665879441963519E-2</c:v>
                </c:pt>
                <c:pt idx="2807">
                  <c:v>1.9670461052648802E-2</c:v>
                </c:pt>
                <c:pt idx="2808">
                  <c:v>1.9675059940780226E-2</c:v>
                </c:pt>
                <c:pt idx="2809">
                  <c:v>1.9679676106763022E-2</c:v>
                </c:pt>
                <c:pt idx="2810">
                  <c:v>1.9684309550191958E-2</c:v>
                </c:pt>
                <c:pt idx="2811">
                  <c:v>1.9688960271310174E-2</c:v>
                </c:pt>
                <c:pt idx="2812">
                  <c:v>1.9693628270117669E-2</c:v>
                </c:pt>
                <c:pt idx="2813">
                  <c:v>1.9698313546452351E-2</c:v>
                </c:pt>
                <c:pt idx="2814">
                  <c:v>1.9703016100476312E-2</c:v>
                </c:pt>
                <c:pt idx="2815">
                  <c:v>1.9707735932108505E-2</c:v>
                </c:pt>
                <c:pt idx="2816">
                  <c:v>1.9712473041429979E-2</c:v>
                </c:pt>
                <c:pt idx="2817">
                  <c:v>1.9717227428521777E-2</c:v>
                </c:pt>
                <c:pt idx="2818">
                  <c:v>1.9721999093059717E-2</c:v>
                </c:pt>
                <c:pt idx="2819">
                  <c:v>1.9726788035286935E-2</c:v>
                </c:pt>
                <c:pt idx="2820">
                  <c:v>1.9731594255122387E-2</c:v>
                </c:pt>
                <c:pt idx="2821">
                  <c:v>1.9736417752485025E-2</c:v>
                </c:pt>
                <c:pt idx="2822">
                  <c:v>1.9741258527699035E-2</c:v>
                </c:pt>
                <c:pt idx="2823">
                  <c:v>1.9746116580602324E-2</c:v>
                </c:pt>
                <c:pt idx="2824">
                  <c:v>1.9750991910951754E-2</c:v>
                </c:pt>
                <c:pt idx="2825">
                  <c:v>1.9755884518990463E-2</c:v>
                </c:pt>
                <c:pt idx="2826">
                  <c:v>1.9760794404799498E-2</c:v>
                </c:pt>
                <c:pt idx="2827">
                  <c:v>1.9765721568135719E-2</c:v>
                </c:pt>
                <c:pt idx="2828">
                  <c:v>1.9770666009080173E-2</c:v>
                </c:pt>
                <c:pt idx="2829">
                  <c:v>1.9775627727794953E-2</c:v>
                </c:pt>
                <c:pt idx="2830">
                  <c:v>1.9780606724117966E-2</c:v>
                </c:pt>
                <c:pt idx="2831">
                  <c:v>1.9785602998049212E-2</c:v>
                </c:pt>
                <c:pt idx="2832">
                  <c:v>1.9790616549588691E-2</c:v>
                </c:pt>
                <c:pt idx="2833">
                  <c:v>1.9795647378898495E-2</c:v>
                </c:pt>
                <c:pt idx="2834">
                  <c:v>1.9800695485816533E-2</c:v>
                </c:pt>
                <c:pt idx="2835">
                  <c:v>1.9805760870342803E-2</c:v>
                </c:pt>
                <c:pt idx="2836">
                  <c:v>1.9810843532558353E-2</c:v>
                </c:pt>
                <c:pt idx="2837">
                  <c:v>1.9815943472463182E-2</c:v>
                </c:pt>
                <c:pt idx="2838">
                  <c:v>1.9821060690057291E-2</c:v>
                </c:pt>
                <c:pt idx="2839">
                  <c:v>1.9826195185016493E-2</c:v>
                </c:pt>
                <c:pt idx="2840">
                  <c:v>1.9831346957908114E-2</c:v>
                </c:pt>
                <c:pt idx="2841">
                  <c:v>1.9836516008489014E-2</c:v>
                </c:pt>
                <c:pt idx="2842">
                  <c:v>1.9841702336516054E-2</c:v>
                </c:pt>
                <c:pt idx="2843">
                  <c:v>1.984690594231342E-2</c:v>
                </c:pt>
                <c:pt idx="2844">
                  <c:v>1.9852126825800065E-2</c:v>
                </c:pt>
                <c:pt idx="2845">
                  <c:v>1.9857364986894943E-2</c:v>
                </c:pt>
                <c:pt idx="2846">
                  <c:v>1.9862620425598054E-2</c:v>
                </c:pt>
                <c:pt idx="2847">
                  <c:v>1.9867893141990445E-2</c:v>
                </c:pt>
                <c:pt idx="2848">
                  <c:v>1.9873183136153161E-2</c:v>
                </c:pt>
                <c:pt idx="2849">
                  <c:v>1.9878490407843064E-2</c:v>
                </c:pt>
                <c:pt idx="2850">
                  <c:v>1.9883814957141199E-2</c:v>
                </c:pt>
                <c:pt idx="2851">
                  <c:v>1.9889156784452799E-2</c:v>
                </c:pt>
                <c:pt idx="2852">
                  <c:v>1.9894515889129494E-2</c:v>
                </c:pt>
                <c:pt idx="2853">
                  <c:v>1.9899892271414421E-2</c:v>
                </c:pt>
                <c:pt idx="2854">
                  <c:v>1.9905285931469674E-2</c:v>
                </c:pt>
                <c:pt idx="2855">
                  <c:v>1.9910696869214206E-2</c:v>
                </c:pt>
                <c:pt idx="2856">
                  <c:v>1.9916125084648018E-2</c:v>
                </c:pt>
                <c:pt idx="2857">
                  <c:v>1.9921570577609016E-2</c:v>
                </c:pt>
                <c:pt idx="2858">
                  <c:v>1.9927033348340339E-2</c:v>
                </c:pt>
                <c:pt idx="2859">
                  <c:v>1.9932513396760942E-2</c:v>
                </c:pt>
                <c:pt idx="2860">
                  <c:v>1.9938010722789778E-2</c:v>
                </c:pt>
                <c:pt idx="2861">
                  <c:v>1.9943525326507894E-2</c:v>
                </c:pt>
                <c:pt idx="2862">
                  <c:v>1.9949057207996335E-2</c:v>
                </c:pt>
                <c:pt idx="2863">
                  <c:v>1.9954606367093009E-2</c:v>
                </c:pt>
                <c:pt idx="2864">
                  <c:v>1.9960172803716869E-2</c:v>
                </c:pt>
                <c:pt idx="2865">
                  <c:v>1.9965756518192102E-2</c:v>
                </c:pt>
                <c:pt idx="2866">
                  <c:v>1.9971357510356613E-2</c:v>
                </c:pt>
                <c:pt idx="2867">
                  <c:v>1.9976975780048312E-2</c:v>
                </c:pt>
                <c:pt idx="2868">
                  <c:v>1.9982611327510336E-2</c:v>
                </c:pt>
                <c:pt idx="2869">
                  <c:v>1.9988264152661639E-2</c:v>
                </c:pt>
                <c:pt idx="2870">
                  <c:v>1.9993934255502221E-2</c:v>
                </c:pt>
                <c:pt idx="2871">
                  <c:v>1.9999621635951037E-2</c:v>
                </c:pt>
                <c:pt idx="2872">
                  <c:v>2.0005326294008086E-2</c:v>
                </c:pt>
                <c:pt idx="2873">
                  <c:v>2.0011048229997552E-2</c:v>
                </c:pt>
                <c:pt idx="2874">
                  <c:v>2.0016787443514206E-2</c:v>
                </c:pt>
                <c:pt idx="2875">
                  <c:v>2.0022543934639092E-2</c:v>
                </c:pt>
                <c:pt idx="2876">
                  <c:v>2.0028317703534304E-2</c:v>
                </c:pt>
                <c:pt idx="2877">
                  <c:v>2.0034108750199842E-2</c:v>
                </c:pt>
                <c:pt idx="2878">
                  <c:v>2.003991707431152E-2</c:v>
                </c:pt>
                <c:pt idx="2879">
                  <c:v>2.0045742676274569E-2</c:v>
                </c:pt>
                <c:pt idx="2880">
                  <c:v>2.0051585555926899E-2</c:v>
                </c:pt>
                <c:pt idx="2881">
                  <c:v>2.0057445713268507E-2</c:v>
                </c:pt>
                <c:pt idx="2882">
                  <c:v>2.0063323148218348E-2</c:v>
                </c:pt>
                <c:pt idx="2883">
                  <c:v>2.0069217860857469E-2</c:v>
                </c:pt>
                <c:pt idx="2884">
                  <c:v>2.0075129851266915E-2</c:v>
                </c:pt>
                <c:pt idx="2885">
                  <c:v>2.0081059119365641E-2</c:v>
                </c:pt>
                <c:pt idx="2886">
                  <c:v>2.0087005665072599E-2</c:v>
                </c:pt>
                <c:pt idx="2887">
                  <c:v>2.0092969488549883E-2</c:v>
                </c:pt>
                <c:pt idx="2888">
                  <c:v>2.00989505896354E-2</c:v>
                </c:pt>
                <c:pt idx="2889">
                  <c:v>2.0104948968491243E-2</c:v>
                </c:pt>
                <c:pt idx="2890">
                  <c:v>2.0110964625036365E-2</c:v>
                </c:pt>
                <c:pt idx="2891">
                  <c:v>2.0116997559270766E-2</c:v>
                </c:pt>
                <c:pt idx="2892">
                  <c:v>2.01230477711134E-2</c:v>
                </c:pt>
                <c:pt idx="2893">
                  <c:v>2.012911526072636E-2</c:v>
                </c:pt>
                <c:pt idx="2894">
                  <c:v>2.0135200028109645E-2</c:v>
                </c:pt>
                <c:pt idx="2895">
                  <c:v>2.0141302073020118E-2</c:v>
                </c:pt>
                <c:pt idx="2896">
                  <c:v>2.0147421395781961E-2</c:v>
                </c:pt>
                <c:pt idx="2897">
                  <c:v>2.0153557996152038E-2</c:v>
                </c:pt>
                <c:pt idx="2898">
                  <c:v>2.0159711874292441E-2</c:v>
                </c:pt>
                <c:pt idx="2899">
                  <c:v>2.0165883030122123E-2</c:v>
                </c:pt>
                <c:pt idx="2900">
                  <c:v>2.0172071463641084E-2</c:v>
                </c:pt>
                <c:pt idx="2901">
                  <c:v>2.0178277174768278E-2</c:v>
                </c:pt>
                <c:pt idx="2902">
                  <c:v>2.0184500163665797E-2</c:v>
                </c:pt>
                <c:pt idx="2903">
                  <c:v>2.0190740430333642E-2</c:v>
                </c:pt>
                <c:pt idx="2904">
                  <c:v>2.0196997974609721E-2</c:v>
                </c:pt>
                <c:pt idx="2905">
                  <c:v>2.0203272796737171E-2</c:v>
                </c:pt>
                <c:pt idx="2906">
                  <c:v>2.0209564896472854E-2</c:v>
                </c:pt>
                <c:pt idx="2907">
                  <c:v>2.0215874273897816E-2</c:v>
                </c:pt>
                <c:pt idx="2908">
                  <c:v>2.0222200929012057E-2</c:v>
                </c:pt>
                <c:pt idx="2909">
                  <c:v>2.0228544861977671E-2</c:v>
                </c:pt>
                <c:pt idx="2910">
                  <c:v>2.0234906072551517E-2</c:v>
                </c:pt>
                <c:pt idx="2911">
                  <c:v>2.0241284560814643E-2</c:v>
                </c:pt>
                <c:pt idx="2912">
                  <c:v>2.0247680326848094E-2</c:v>
                </c:pt>
                <c:pt idx="2913">
                  <c:v>2.0254093370570825E-2</c:v>
                </c:pt>
                <c:pt idx="2914">
                  <c:v>2.0260523691982835E-2</c:v>
                </c:pt>
                <c:pt idx="2915">
                  <c:v>2.0266971291003077E-2</c:v>
                </c:pt>
                <c:pt idx="2916">
                  <c:v>2.0273436168036785E-2</c:v>
                </c:pt>
                <c:pt idx="2917">
                  <c:v>2.0279918322678725E-2</c:v>
                </c:pt>
                <c:pt idx="2918">
                  <c:v>2.0286417754847852E-2</c:v>
                </c:pt>
                <c:pt idx="2919">
                  <c:v>2.0292934464949397E-2</c:v>
                </c:pt>
                <c:pt idx="2920">
                  <c:v>2.0299468452659175E-2</c:v>
                </c:pt>
                <c:pt idx="2921">
                  <c:v>2.0306019718220325E-2</c:v>
                </c:pt>
                <c:pt idx="2922">
                  <c:v>2.0312588261308662E-2</c:v>
                </c:pt>
                <c:pt idx="2923">
                  <c:v>2.0319174082329416E-2</c:v>
                </c:pt>
                <c:pt idx="2924">
                  <c:v>2.0325777180958404E-2</c:v>
                </c:pt>
                <c:pt idx="2925">
                  <c:v>2.0332397557276671E-2</c:v>
                </c:pt>
                <c:pt idx="2926">
                  <c:v>2.0339035211365264E-2</c:v>
                </c:pt>
                <c:pt idx="2927">
                  <c:v>2.0345690143305228E-2</c:v>
                </c:pt>
                <c:pt idx="2928">
                  <c:v>2.035236235277238E-2</c:v>
                </c:pt>
                <c:pt idx="2929">
                  <c:v>2.0359051840009856E-2</c:v>
                </c:pt>
                <c:pt idx="2930">
                  <c:v>2.0365758605098705E-2</c:v>
                </c:pt>
                <c:pt idx="2931">
                  <c:v>2.037248264771474E-2</c:v>
                </c:pt>
                <c:pt idx="2932">
                  <c:v>2.037922396834424E-2</c:v>
                </c:pt>
                <c:pt idx="2933">
                  <c:v>2.0386949490937001E-2</c:v>
                </c:pt>
                <c:pt idx="2934">
                  <c:v>2.0393727835128495E-2</c:v>
                </c:pt>
                <c:pt idx="2935">
                  <c:v>2.0400523457090314E-2</c:v>
                </c:pt>
                <c:pt idx="2936">
                  <c:v>2.0407336356741412E-2</c:v>
                </c:pt>
                <c:pt idx="2937">
                  <c:v>2.0414166534162836E-2</c:v>
                </c:pt>
                <c:pt idx="2938">
                  <c:v>2.042101398927354E-2</c:v>
                </c:pt>
                <c:pt idx="2939">
                  <c:v>2.0427878722073523E-2</c:v>
                </c:pt>
                <c:pt idx="2940">
                  <c:v>2.0434760732724877E-2</c:v>
                </c:pt>
                <c:pt idx="2941">
                  <c:v>2.0441660021065511E-2</c:v>
                </c:pt>
                <c:pt idx="2942">
                  <c:v>2.0448576587095424E-2</c:v>
                </c:pt>
                <c:pt idx="2943">
                  <c:v>2.0455510430976709E-2</c:v>
                </c:pt>
                <c:pt idx="2944">
                  <c:v>2.0462461552628319E-2</c:v>
                </c:pt>
                <c:pt idx="2945">
                  <c:v>2.0469429951807117E-2</c:v>
                </c:pt>
                <c:pt idx="2946">
                  <c:v>2.0476415628918332E-2</c:v>
                </c:pt>
                <c:pt idx="2947">
                  <c:v>2.0487722549167531E-2</c:v>
                </c:pt>
                <c:pt idx="2948">
                  <c:v>2.0490438816289647E-2</c:v>
                </c:pt>
                <c:pt idx="2949">
                  <c:v>2.0497476326549746E-2</c:v>
                </c:pt>
                <c:pt idx="2950">
                  <c:v>2.0504531114742264E-2</c:v>
                </c:pt>
                <c:pt idx="2951">
                  <c:v>2.0511603180543014E-2</c:v>
                </c:pt>
                <c:pt idx="2952">
                  <c:v>2.0518692524114091E-2</c:v>
                </c:pt>
                <c:pt idx="2953">
                  <c:v>2.0525799145455492E-2</c:v>
                </c:pt>
                <c:pt idx="2954">
                  <c:v>2.053292304456722E-2</c:v>
                </c:pt>
                <c:pt idx="2955">
                  <c:v>2.0540064221206134E-2</c:v>
                </c:pt>
                <c:pt idx="2956">
                  <c:v>2.0547222675939558E-2</c:v>
                </c:pt>
                <c:pt idx="2957">
                  <c:v>2.0554398408281216E-2</c:v>
                </c:pt>
                <c:pt idx="2958">
                  <c:v>2.0561591418312153E-2</c:v>
                </c:pt>
                <c:pt idx="2959">
                  <c:v>2.0568801706113415E-2</c:v>
                </c:pt>
                <c:pt idx="2960">
                  <c:v>2.0576029271847096E-2</c:v>
                </c:pt>
                <c:pt idx="2961">
                  <c:v>2.0583274115107963E-2</c:v>
                </c:pt>
                <c:pt idx="2962">
                  <c:v>2.0590536236301249E-2</c:v>
                </c:pt>
                <c:pt idx="2963">
                  <c:v>2.0597815635102767E-2</c:v>
                </c:pt>
                <c:pt idx="2964">
                  <c:v>2.060511231191775E-2</c:v>
                </c:pt>
                <c:pt idx="2965">
                  <c:v>2.0612426266340966E-2</c:v>
                </c:pt>
                <c:pt idx="2966">
                  <c:v>2.0619757498615554E-2</c:v>
                </c:pt>
                <c:pt idx="2967">
                  <c:v>2.0627106008417329E-2</c:v>
                </c:pt>
                <c:pt idx="2968">
                  <c:v>2.0634471796151521E-2</c:v>
                </c:pt>
                <c:pt idx="2969">
                  <c:v>2.0641854861656039E-2</c:v>
                </c:pt>
                <c:pt idx="2970">
                  <c:v>2.0649255205011929E-2</c:v>
                </c:pt>
                <c:pt idx="2971">
                  <c:v>2.0656672825895006E-2</c:v>
                </c:pt>
                <c:pt idx="2972">
                  <c:v>2.0664107724872594E-2</c:v>
                </c:pt>
                <c:pt idx="2973">
                  <c:v>2.0671559901458414E-2</c:v>
                </c:pt>
                <c:pt idx="2974">
                  <c:v>2.067902935581456E-2</c:v>
                </c:pt>
                <c:pt idx="2975">
                  <c:v>2.0686516087941031E-2</c:v>
                </c:pt>
                <c:pt idx="2976">
                  <c:v>2.0694020097918875E-2</c:v>
                </c:pt>
                <c:pt idx="2977">
                  <c:v>2.0701541385504951E-2</c:v>
                </c:pt>
                <c:pt idx="2978">
                  <c:v>2.07090799509424E-2</c:v>
                </c:pt>
                <c:pt idx="2979">
                  <c:v>2.071663579423122E-2</c:v>
                </c:pt>
                <c:pt idx="2980">
                  <c:v>2.0724208915371412E-2</c:v>
                </c:pt>
                <c:pt idx="2981">
                  <c:v>2.073179931403879E-2</c:v>
                </c:pt>
                <c:pt idx="2982">
                  <c:v>2.0739406990638587E-2</c:v>
                </c:pt>
                <c:pt idx="2983">
                  <c:v>2.0747031945089756E-2</c:v>
                </c:pt>
                <c:pt idx="2984">
                  <c:v>2.0754674177230203E-2</c:v>
                </c:pt>
                <c:pt idx="2985">
                  <c:v>2.0766718307384524E-2</c:v>
                </c:pt>
                <c:pt idx="2986">
                  <c:v>2.0774404968204596E-2</c:v>
                </c:pt>
                <c:pt idx="2987">
                  <c:v>2.0782108906713948E-2</c:v>
                </c:pt>
                <c:pt idx="2988">
                  <c:v>2.0789830123074671E-2</c:v>
                </c:pt>
                <c:pt idx="2989">
                  <c:v>2.0797568617205719E-2</c:v>
                </c:pt>
                <c:pt idx="2990">
                  <c:v>2.0805324389026048E-2</c:v>
                </c:pt>
                <c:pt idx="2991">
                  <c:v>2.0813097438778794E-2</c:v>
                </c:pt>
                <c:pt idx="2992">
                  <c:v>2.0820887766463958E-2</c:v>
                </c:pt>
                <c:pt idx="2993">
                  <c:v>2.0828695371676309E-2</c:v>
                </c:pt>
                <c:pt idx="2994">
                  <c:v>2.0836520254821078E-2</c:v>
                </c:pt>
                <c:pt idx="2995">
                  <c:v>2.0844362415736173E-2</c:v>
                </c:pt>
                <c:pt idx="2996">
                  <c:v>2.0852221854340547E-2</c:v>
                </c:pt>
                <c:pt idx="2997">
                  <c:v>2.0860098570958385E-2</c:v>
                </c:pt>
                <c:pt idx="2998">
                  <c:v>2.0869121689163217E-2</c:v>
                </c:pt>
                <c:pt idx="2999">
                  <c:v>2.0877035429424096E-2</c:v>
                </c:pt>
                <c:pt idx="3000">
                  <c:v>2.0884966447617392E-2</c:v>
                </c:pt>
                <c:pt idx="3001">
                  <c:v>2.0892914743581015E-2</c:v>
                </c:pt>
                <c:pt idx="3002">
                  <c:v>2.0900880317314963E-2</c:v>
                </c:pt>
                <c:pt idx="3003">
                  <c:v>2.0908863168981329E-2</c:v>
                </c:pt>
                <c:pt idx="3004">
                  <c:v>2.0916863298336974E-2</c:v>
                </c:pt>
                <c:pt idx="3005">
                  <c:v>2.0924880705543991E-2</c:v>
                </c:pt>
                <c:pt idx="3006">
                  <c:v>2.093291539060238E-2</c:v>
                </c:pt>
                <c:pt idx="3007">
                  <c:v>2.0940967353431095E-2</c:v>
                </c:pt>
                <c:pt idx="3008">
                  <c:v>2.0949036594111181E-2</c:v>
                </c:pt>
                <c:pt idx="3009">
                  <c:v>2.0957123112561593E-2</c:v>
                </c:pt>
                <c:pt idx="3010">
                  <c:v>2.0965226908701284E-2</c:v>
                </c:pt>
                <c:pt idx="3011">
                  <c:v>2.0973337819812921E-2</c:v>
                </c:pt>
                <c:pt idx="3012">
                  <c:v>2.0981433956187567E-2</c:v>
                </c:pt>
                <c:pt idx="3013">
                  <c:v>2.0989514535971754E-2</c:v>
                </c:pt>
                <c:pt idx="3014">
                  <c:v>2.0997579559327573E-2</c:v>
                </c:pt>
                <c:pt idx="3015">
                  <c:v>2.1005629026255024E-2</c:v>
                </c:pt>
                <c:pt idx="3016">
                  <c:v>2.1013662936673061E-2</c:v>
                </c:pt>
                <c:pt idx="3017">
                  <c:v>2.1021681290500638E-2</c:v>
                </c:pt>
                <c:pt idx="3018">
                  <c:v>2.1029684087980893E-2</c:v>
                </c:pt>
                <c:pt idx="3019">
                  <c:v>2.1037671328789642E-2</c:v>
                </c:pt>
                <c:pt idx="3020">
                  <c:v>2.104564301325107E-2</c:v>
                </c:pt>
                <c:pt idx="3021">
                  <c:v>2.1053599141122037E-2</c:v>
                </c:pt>
                <c:pt idx="3022">
                  <c:v>2.1061539712564636E-2</c:v>
                </c:pt>
                <c:pt idx="3023">
                  <c:v>2.1069464727416776E-2</c:v>
                </c:pt>
                <c:pt idx="3024">
                  <c:v>2.1077374185678455E-2</c:v>
                </c:pt>
                <c:pt idx="3025">
                  <c:v>2.1085268087511766E-2</c:v>
                </c:pt>
                <c:pt idx="3026">
                  <c:v>2.1093146433078802E-2</c:v>
                </c:pt>
                <c:pt idx="3027">
                  <c:v>2.1101009221893285E-2</c:v>
                </c:pt>
                <c:pt idx="3028">
                  <c:v>2.1108856454198355E-2</c:v>
                </c:pt>
                <c:pt idx="3029">
                  <c:v>2.1116688130156103E-2</c:v>
                </c:pt>
                <c:pt idx="3030">
                  <c:v>2.1124504249442344E-2</c:v>
                </c:pt>
                <c:pt idx="3031">
                  <c:v>2.1132304812219171E-2</c:v>
                </c:pt>
                <c:pt idx="3032">
                  <c:v>2.1140089818486585E-2</c:v>
                </c:pt>
                <c:pt idx="3033">
                  <c:v>2.1147859268406677E-2</c:v>
                </c:pt>
                <c:pt idx="3034">
                  <c:v>2.1155613161655262E-2</c:v>
                </c:pt>
                <c:pt idx="3035">
                  <c:v>2.1163351498313387E-2</c:v>
                </c:pt>
                <c:pt idx="3036">
                  <c:v>2.1171074278786284E-2</c:v>
                </c:pt>
                <c:pt idx="3037">
                  <c:v>2.1178781502425581E-2</c:v>
                </c:pt>
                <c:pt idx="3038">
                  <c:v>2.1186473169636511E-2</c:v>
                </c:pt>
                <c:pt idx="3039">
                  <c:v>2.1194149280338026E-2</c:v>
                </c:pt>
                <c:pt idx="3040">
                  <c:v>2.1201809834530128E-2</c:v>
                </c:pt>
                <c:pt idx="3041">
                  <c:v>2.1209454832212815E-2</c:v>
                </c:pt>
                <c:pt idx="3042">
                  <c:v>2.1217084273223996E-2</c:v>
                </c:pt>
                <c:pt idx="3043">
                  <c:v>2.1224698157887856E-2</c:v>
                </c:pt>
                <c:pt idx="3044">
                  <c:v>2.1232296486123348E-2</c:v>
                </c:pt>
                <c:pt idx="3045">
                  <c:v>2.1239879257687333E-2</c:v>
                </c:pt>
                <c:pt idx="3046">
                  <c:v>2.1247446472579812E-2</c:v>
                </c:pt>
                <c:pt idx="3047">
                  <c:v>2.1254998131206015E-2</c:v>
                </c:pt>
                <c:pt idx="3048">
                  <c:v>2.1262534233241759E-2</c:v>
                </c:pt>
                <c:pt idx="3049">
                  <c:v>2.1270054778524949E-2</c:v>
                </c:pt>
                <c:pt idx="3050">
                  <c:v>2.1277559767541865E-2</c:v>
                </c:pt>
                <c:pt idx="3051">
                  <c:v>2.1285049200049366E-2</c:v>
                </c:pt>
                <c:pt idx="3052">
                  <c:v>2.1292523075885361E-2</c:v>
                </c:pt>
                <c:pt idx="3053">
                  <c:v>2.1299981395130896E-2</c:v>
                </c:pt>
                <c:pt idx="3054">
                  <c:v>2.1307424158029109E-2</c:v>
                </c:pt>
                <c:pt idx="3055">
                  <c:v>2.1314851364336862E-2</c:v>
                </c:pt>
                <c:pt idx="3056">
                  <c:v>2.1322263014135201E-2</c:v>
                </c:pt>
                <c:pt idx="3057">
                  <c:v>2.1329659107262033E-2</c:v>
                </c:pt>
                <c:pt idx="3058">
                  <c:v>2.1337039643960498E-2</c:v>
                </c:pt>
                <c:pt idx="3059">
                  <c:v>2.1344404623987456E-2</c:v>
                </c:pt>
                <c:pt idx="3060">
                  <c:v>2.1351754047586047E-2</c:v>
                </c:pt>
                <c:pt idx="3061">
                  <c:v>2.1359087914675223E-2</c:v>
                </c:pt>
                <c:pt idx="3062">
                  <c:v>2.136640622517394E-2</c:v>
                </c:pt>
                <c:pt idx="3063">
                  <c:v>2.1373708979163242E-2</c:v>
                </c:pt>
                <c:pt idx="3064">
                  <c:v>2.1380996176562084E-2</c:v>
                </c:pt>
                <c:pt idx="3065">
                  <c:v>2.1388267817451512E-2</c:v>
                </c:pt>
                <c:pt idx="3066">
                  <c:v>2.1395523901831526E-2</c:v>
                </c:pt>
                <c:pt idx="3067">
                  <c:v>2.1402764429540033E-2</c:v>
                </c:pt>
                <c:pt idx="3068">
                  <c:v>2.1409989400739127E-2</c:v>
                </c:pt>
                <c:pt idx="3069">
                  <c:v>2.1417198815509852E-2</c:v>
                </c:pt>
                <c:pt idx="3070">
                  <c:v>2.1424392673609072E-2</c:v>
                </c:pt>
                <c:pt idx="3071">
                  <c:v>2.1431570975198877E-2</c:v>
                </c:pt>
                <c:pt idx="3072">
                  <c:v>2.1438733720279268E-2</c:v>
                </c:pt>
                <c:pt idx="3073">
                  <c:v>2.1445880908688153E-2</c:v>
                </c:pt>
                <c:pt idx="3074">
                  <c:v>2.1453012540749716E-2</c:v>
                </c:pt>
                <c:pt idx="3075">
                  <c:v>2.1460128616139773E-2</c:v>
                </c:pt>
                <c:pt idx="3076">
                  <c:v>2.1467229135020416E-2</c:v>
                </c:pt>
                <c:pt idx="3077">
                  <c:v>2.1474314097310598E-2</c:v>
                </c:pt>
                <c:pt idx="3078">
                  <c:v>2.1481383502929274E-2</c:v>
                </c:pt>
                <c:pt idx="3079">
                  <c:v>2.1488437352119583E-2</c:v>
                </c:pt>
                <c:pt idx="3080">
                  <c:v>2.1495475644800477E-2</c:v>
                </c:pt>
                <c:pt idx="3081">
                  <c:v>2.1502498380809865E-2</c:v>
                </c:pt>
                <c:pt idx="3082">
                  <c:v>2.1509505560390885E-2</c:v>
                </c:pt>
                <c:pt idx="3083">
                  <c:v>2.1516497183219352E-2</c:v>
                </c:pt>
                <c:pt idx="3084">
                  <c:v>2.1523473249700498E-2</c:v>
                </c:pt>
                <c:pt idx="3085">
                  <c:v>2.1530433759429091E-2</c:v>
                </c:pt>
                <c:pt idx="3086">
                  <c:v>2.153737871264827E-2</c:v>
                </c:pt>
                <c:pt idx="3087">
                  <c:v>2.1544308109439081E-2</c:v>
                </c:pt>
                <c:pt idx="3088">
                  <c:v>2.1551221949558386E-2</c:v>
                </c:pt>
                <c:pt idx="3089">
                  <c:v>2.1559104432213871E-2</c:v>
                </c:pt>
                <c:pt idx="3090">
                  <c:v>2.1565984936863236E-2</c:v>
                </c:pt>
                <c:pt idx="3091">
                  <c:v>2.1572849884841094E-2</c:v>
                </c:pt>
                <c:pt idx="3092">
                  <c:v>2.1579699276471631E-2</c:v>
                </c:pt>
                <c:pt idx="3093">
                  <c:v>2.1586533111349615E-2</c:v>
                </c:pt>
                <c:pt idx="3094">
                  <c:v>2.1593351389556092E-2</c:v>
                </c:pt>
                <c:pt idx="3095">
                  <c:v>2.1600154111334202E-2</c:v>
                </c:pt>
                <c:pt idx="3096">
                  <c:v>2.1606941276683944E-2</c:v>
                </c:pt>
                <c:pt idx="3097">
                  <c:v>2.161371288536218E-2</c:v>
                </c:pt>
                <c:pt idx="3098">
                  <c:v>2.1620468937368909E-2</c:v>
                </c:pt>
                <c:pt idx="3099">
                  <c:v>2.1627209432866223E-2</c:v>
                </c:pt>
                <c:pt idx="3100">
                  <c:v>2.1633934371773078E-2</c:v>
                </c:pt>
                <c:pt idx="3101">
                  <c:v>2.1640643754008426E-2</c:v>
                </c:pt>
                <c:pt idx="3102">
                  <c:v>2.164733757973436E-2</c:v>
                </c:pt>
                <c:pt idx="3103">
                  <c:v>2.1654015849031927E-2</c:v>
                </c:pt>
                <c:pt idx="3104">
                  <c:v>2.1660678561657987E-2</c:v>
                </c:pt>
                <c:pt idx="3105">
                  <c:v>2.1667325717693586E-2</c:v>
                </c:pt>
                <c:pt idx="3106">
                  <c:v>2.1673957317138726E-2</c:v>
                </c:pt>
                <c:pt idx="3107">
                  <c:v>2.1680573359993405E-2</c:v>
                </c:pt>
                <c:pt idx="3108">
                  <c:v>2.1687173846257624E-2</c:v>
                </c:pt>
                <c:pt idx="3109">
                  <c:v>2.1693758775931382E-2</c:v>
                </c:pt>
                <c:pt idx="3110">
                  <c:v>2.1700328149176773E-2</c:v>
                </c:pt>
                <c:pt idx="3111">
                  <c:v>2.1706881965588565E-2</c:v>
                </c:pt>
                <c:pt idx="3112">
                  <c:v>2.1713420225490943E-2</c:v>
                </c:pt>
                <c:pt idx="3113">
                  <c:v>2.1719942928964953E-2</c:v>
                </c:pt>
                <c:pt idx="3114">
                  <c:v>2.172645007568641E-2</c:v>
                </c:pt>
                <c:pt idx="3115">
                  <c:v>2.1732941665898453E-2</c:v>
                </c:pt>
                <c:pt idx="3116">
                  <c:v>2.1739417699520036E-2</c:v>
                </c:pt>
                <c:pt idx="3117">
                  <c:v>2.1745878176551159E-2</c:v>
                </c:pt>
                <c:pt idx="3118">
                  <c:v>2.1752323096910775E-2</c:v>
                </c:pt>
                <c:pt idx="3119">
                  <c:v>2.1758752460842024E-2</c:v>
                </c:pt>
                <c:pt idx="3120">
                  <c:v>2.1765166267939673E-2</c:v>
                </c:pt>
                <c:pt idx="3121">
                  <c:v>2.1771564518527908E-2</c:v>
                </c:pt>
                <c:pt idx="3122">
                  <c:v>2.177794721260673E-2</c:v>
                </c:pt>
                <c:pt idx="3123">
                  <c:v>2.1784314350095091E-2</c:v>
                </c:pt>
                <c:pt idx="3124">
                  <c:v>2.1790665930992992E-2</c:v>
                </c:pt>
                <c:pt idx="3125">
                  <c:v>2.179700195513834E-2</c:v>
                </c:pt>
                <c:pt idx="3126">
                  <c:v>2.1803322422936366E-2</c:v>
                </c:pt>
                <c:pt idx="3127">
                  <c:v>2.1809627333819748E-2</c:v>
                </c:pt>
                <c:pt idx="3128">
                  <c:v>2.1815916688436854E-2</c:v>
                </c:pt>
                <c:pt idx="3129">
                  <c:v>2.1822190486301407E-2</c:v>
                </c:pt>
                <c:pt idx="3130">
                  <c:v>2.1828448727413408E-2</c:v>
                </c:pt>
                <c:pt idx="3131">
                  <c:v>2.1834691412259133E-2</c:v>
                </c:pt>
                <c:pt idx="3132">
                  <c:v>2.1840918540352305E-2</c:v>
                </c:pt>
                <c:pt idx="3133">
                  <c:v>2.1847130111773971E-2</c:v>
                </c:pt>
                <c:pt idx="3134">
                  <c:v>2.1853326126605177E-2</c:v>
                </c:pt>
                <c:pt idx="3135">
                  <c:v>2.1859506584926969E-2</c:v>
                </c:pt>
                <c:pt idx="3136">
                  <c:v>2.1865671486577254E-2</c:v>
                </c:pt>
                <c:pt idx="3137">
                  <c:v>2.1871820831637079E-2</c:v>
                </c:pt>
                <c:pt idx="3138">
                  <c:v>2.1877954619944351E-2</c:v>
                </c:pt>
                <c:pt idx="3139">
                  <c:v>2.1884072851823255E-2</c:v>
                </c:pt>
                <c:pt idx="3140">
                  <c:v>2.1890175527111699E-2</c:v>
                </c:pt>
                <c:pt idx="3141">
                  <c:v>2.1896262645728637E-2</c:v>
                </c:pt>
                <c:pt idx="3142">
                  <c:v>2.1902334207674068E-2</c:v>
                </c:pt>
                <c:pt idx="3143">
                  <c:v>2.1908390213110085E-2</c:v>
                </c:pt>
                <c:pt idx="3144">
                  <c:v>2.1914430661874595E-2</c:v>
                </c:pt>
                <c:pt idx="3145">
                  <c:v>2.1920455554048646E-2</c:v>
                </c:pt>
                <c:pt idx="3146">
                  <c:v>2.1926464889632236E-2</c:v>
                </c:pt>
                <c:pt idx="3147">
                  <c:v>2.1932458668544319E-2</c:v>
                </c:pt>
                <c:pt idx="3148">
                  <c:v>2.1938436890946988E-2</c:v>
                </c:pt>
                <c:pt idx="3149">
                  <c:v>2.1944399556597105E-2</c:v>
                </c:pt>
                <c:pt idx="3150">
                  <c:v>2.1950346665818854E-2</c:v>
                </c:pt>
                <c:pt idx="3151">
                  <c:v>2.195627821828805E-2</c:v>
                </c:pt>
                <c:pt idx="3152">
                  <c:v>2.196219421408574E-2</c:v>
                </c:pt>
                <c:pt idx="3153">
                  <c:v>2.1968094653374015E-2</c:v>
                </c:pt>
                <c:pt idx="3154">
                  <c:v>2.197397953607183E-2</c:v>
                </c:pt>
                <c:pt idx="3155">
                  <c:v>2.1979848862098139E-2</c:v>
                </c:pt>
                <c:pt idx="3156">
                  <c:v>2.1985702631452941E-2</c:v>
                </c:pt>
                <c:pt idx="3157">
                  <c:v>2.1991540844217283E-2</c:v>
                </c:pt>
                <c:pt idx="3158">
                  <c:v>2.1997363500391165E-2</c:v>
                </c:pt>
                <c:pt idx="3159">
                  <c:v>2.2003170599812494E-2</c:v>
                </c:pt>
                <c:pt idx="3160">
                  <c:v>2.2008962142805455E-2</c:v>
                </c:pt>
                <c:pt idx="3161">
                  <c:v>2.2014738129207956E-2</c:v>
                </c:pt>
                <c:pt idx="3162">
                  <c:v>2.2020498558776858E-2</c:v>
                </c:pt>
                <c:pt idx="3163">
                  <c:v>2.2026243431755299E-2</c:v>
                </c:pt>
                <c:pt idx="3164">
                  <c:v>2.203197274814328E-2</c:v>
                </c:pt>
                <c:pt idx="3165">
                  <c:v>2.2037686507940801E-2</c:v>
                </c:pt>
                <c:pt idx="3166">
                  <c:v>2.2043384711147862E-2</c:v>
                </c:pt>
                <c:pt idx="3167">
                  <c:v>2.204906735760237E-2</c:v>
                </c:pt>
                <c:pt idx="3168">
                  <c:v>2.2054734447547464E-2</c:v>
                </c:pt>
                <c:pt idx="3169">
                  <c:v>2.2060385980821051E-2</c:v>
                </c:pt>
                <c:pt idx="3170">
                  <c:v>2.2066021957423132E-2</c:v>
                </c:pt>
                <c:pt idx="3171">
                  <c:v>2.2071642377353706E-2</c:v>
                </c:pt>
                <c:pt idx="3172">
                  <c:v>2.2077247240774867E-2</c:v>
                </c:pt>
                <c:pt idx="3173">
                  <c:v>2.208283654752452E-2</c:v>
                </c:pt>
                <c:pt idx="3174">
                  <c:v>2.2088410297683714E-2</c:v>
                </c:pt>
                <c:pt idx="3175">
                  <c:v>2.2093968491090354E-2</c:v>
                </c:pt>
                <c:pt idx="3176">
                  <c:v>2.2099511128068627E-2</c:v>
                </c:pt>
                <c:pt idx="3177">
                  <c:v>2.2105038208132255E-2</c:v>
                </c:pt>
                <c:pt idx="3178">
                  <c:v>2.2110549731605422E-2</c:v>
                </c:pt>
                <c:pt idx="3179">
                  <c:v>2.2116045698650222E-2</c:v>
                </c:pt>
                <c:pt idx="3180">
                  <c:v>2.2121526108942469E-2</c:v>
                </c:pt>
                <c:pt idx="3181">
                  <c:v>2.2126990962563209E-2</c:v>
                </c:pt>
                <c:pt idx="3182">
                  <c:v>2.2132440259674535E-2</c:v>
                </c:pt>
                <c:pt idx="3183">
                  <c:v>2.2137873999952262E-2</c:v>
                </c:pt>
                <c:pt idx="3184">
                  <c:v>2.2143292183720575E-2</c:v>
                </c:pt>
                <c:pt idx="3185">
                  <c:v>2.2148694810736336E-2</c:v>
                </c:pt>
                <c:pt idx="3186">
                  <c:v>2.2154081881323728E-2</c:v>
                </c:pt>
                <c:pt idx="3187">
                  <c:v>2.2159453395077522E-2</c:v>
                </c:pt>
                <c:pt idx="3188">
                  <c:v>2.2164809352159809E-2</c:v>
                </c:pt>
                <c:pt idx="3189">
                  <c:v>2.2170149752732682E-2</c:v>
                </c:pt>
                <c:pt idx="3190">
                  <c:v>2.2175474596634048E-2</c:v>
                </c:pt>
                <c:pt idx="3191">
                  <c:v>2.2180783883944954E-2</c:v>
                </c:pt>
                <c:pt idx="3192">
                  <c:v>2.2186077614503308E-2</c:v>
                </c:pt>
                <c:pt idx="3193">
                  <c:v>2.2192108543328537E-2</c:v>
                </c:pt>
                <c:pt idx="3194">
                  <c:v>2.2197368938173812E-2</c:v>
                </c:pt>
                <c:pt idx="3195">
                  <c:v>2.2202613776509672E-2</c:v>
                </c:pt>
                <c:pt idx="3196">
                  <c:v>2.2207843058011933E-2</c:v>
                </c:pt>
                <c:pt idx="3197">
                  <c:v>2.2213056783085827E-2</c:v>
                </c:pt>
                <c:pt idx="3198">
                  <c:v>2.2218254951407168E-2</c:v>
                </c:pt>
                <c:pt idx="3199">
                  <c:v>2.2223437563057002E-2</c:v>
                </c:pt>
                <c:pt idx="3200">
                  <c:v>2.222860461803533E-2</c:v>
                </c:pt>
                <c:pt idx="3201">
                  <c:v>2.2233756116342152E-2</c:v>
                </c:pt>
                <c:pt idx="3202">
                  <c:v>2.2238892058220605E-2</c:v>
                </c:pt>
                <c:pt idx="3203">
                  <c:v>2.224401244326546E-2</c:v>
                </c:pt>
                <c:pt idx="3204">
                  <c:v>2.2249117271557761E-2</c:v>
                </c:pt>
                <c:pt idx="3205">
                  <c:v>2.2254206543502741E-2</c:v>
                </c:pt>
                <c:pt idx="3206">
                  <c:v>2.2259280258614123E-2</c:v>
                </c:pt>
                <c:pt idx="3207">
                  <c:v>2.2264338416891905E-2</c:v>
                </c:pt>
                <c:pt idx="3208">
                  <c:v>2.2273536502994684E-2</c:v>
                </c:pt>
                <c:pt idx="3209">
                  <c:v>2.2274408063919227E-2</c:v>
                </c:pt>
                <c:pt idx="3210">
                  <c:v>2.2279419552263535E-2</c:v>
                </c:pt>
                <c:pt idx="3211">
                  <c:v>2.2284415484017384E-2</c:v>
                </c:pt>
                <c:pt idx="3212">
                  <c:v>2.2289395859180772E-2</c:v>
                </c:pt>
                <c:pt idx="3213">
                  <c:v>2.22943606777537E-2</c:v>
                </c:pt>
                <c:pt idx="3214">
                  <c:v>2.2299309939574075E-2</c:v>
                </c:pt>
                <c:pt idx="3215">
                  <c:v>2.2304243644722943E-2</c:v>
                </c:pt>
                <c:pt idx="3216">
                  <c:v>2.2309161793281351E-2</c:v>
                </c:pt>
                <c:pt idx="3217">
                  <c:v>2.2314064385168253E-2</c:v>
                </c:pt>
                <c:pt idx="3218">
                  <c:v>2.2318951420302602E-2</c:v>
                </c:pt>
                <c:pt idx="3219">
                  <c:v>2.232382289884649E-2</c:v>
                </c:pt>
                <c:pt idx="3220">
                  <c:v>2.2328678820718872E-2</c:v>
                </c:pt>
                <c:pt idx="3221">
                  <c:v>2.2333519185838702E-2</c:v>
                </c:pt>
                <c:pt idx="3222">
                  <c:v>2.2338343994368071E-2</c:v>
                </c:pt>
                <c:pt idx="3223">
                  <c:v>2.234315324606384E-2</c:v>
                </c:pt>
                <c:pt idx="3224">
                  <c:v>2.2347946941412289E-2</c:v>
                </c:pt>
                <c:pt idx="3225">
                  <c:v>2.2352725079927138E-2</c:v>
                </c:pt>
                <c:pt idx="3226">
                  <c:v>2.2357487661770481E-2</c:v>
                </c:pt>
                <c:pt idx="3227">
                  <c:v>2.2362234687023363E-2</c:v>
                </c:pt>
                <c:pt idx="3228">
                  <c:v>2.2366966155523693E-2</c:v>
                </c:pt>
                <c:pt idx="3229">
                  <c:v>2.2371682067352516E-2</c:v>
                </c:pt>
                <c:pt idx="3230">
                  <c:v>2.2376382422509833E-2</c:v>
                </c:pt>
                <c:pt idx="3231">
                  <c:v>2.2381067221076689E-2</c:v>
                </c:pt>
                <c:pt idx="3232">
                  <c:v>2.2385736462890993E-2</c:v>
                </c:pt>
                <c:pt idx="3233">
                  <c:v>2.2390390147952743E-2</c:v>
                </c:pt>
                <c:pt idx="3234">
                  <c:v>2.2395028276586126E-2</c:v>
                </c:pt>
                <c:pt idx="3235">
                  <c:v>2.239965084838591E-2</c:v>
                </c:pt>
                <c:pt idx="3236">
                  <c:v>2.2404257863595234E-2</c:v>
                </c:pt>
                <c:pt idx="3237">
                  <c:v>2.2408849321970958E-2</c:v>
                </c:pt>
                <c:pt idx="3238">
                  <c:v>2.2413425223756223E-2</c:v>
                </c:pt>
                <c:pt idx="3239">
                  <c:v>2.2417985568951027E-2</c:v>
                </c:pt>
                <c:pt idx="3240">
                  <c:v>2.2422530357312231E-2</c:v>
                </c:pt>
                <c:pt idx="3241">
                  <c:v>2.2427059589082976E-2</c:v>
                </c:pt>
                <c:pt idx="3242">
                  <c:v>2.2431573264182214E-2</c:v>
                </c:pt>
                <c:pt idx="3243">
                  <c:v>2.2436071382609946E-2</c:v>
                </c:pt>
                <c:pt idx="3244">
                  <c:v>2.2440553944285124E-2</c:v>
                </c:pt>
                <c:pt idx="3245">
                  <c:v>2.2447674674595335E-2</c:v>
                </c:pt>
                <c:pt idx="3246">
                  <c:v>2.2452122225222752E-2</c:v>
                </c:pt>
                <c:pt idx="3247">
                  <c:v>2.245655421734161E-2</c:v>
                </c:pt>
                <c:pt idx="3248">
                  <c:v>2.2460970651059974E-2</c:v>
                </c:pt>
                <c:pt idx="3249">
                  <c:v>2.2465371526215753E-2</c:v>
                </c:pt>
                <c:pt idx="3250">
                  <c:v>2.2469756842889991E-2</c:v>
                </c:pt>
                <c:pt idx="3251">
                  <c:v>2.2474126601055671E-2</c:v>
                </c:pt>
                <c:pt idx="3252">
                  <c:v>2.2478480800739813E-2</c:v>
                </c:pt>
                <c:pt idx="3253">
                  <c:v>2.2482819441942418E-2</c:v>
                </c:pt>
                <c:pt idx="3254">
                  <c:v>2.2487142524636464E-2</c:v>
                </c:pt>
                <c:pt idx="3255">
                  <c:v>2.2491450048821953E-2</c:v>
                </c:pt>
                <c:pt idx="3256">
                  <c:v>2.249574201455292E-2</c:v>
                </c:pt>
                <c:pt idx="3257">
                  <c:v>2.25000184217213E-2</c:v>
                </c:pt>
                <c:pt idx="3258">
                  <c:v>2.25047130954803E-2</c:v>
                </c:pt>
                <c:pt idx="3259">
                  <c:v>2.2508951195070459E-2</c:v>
                </c:pt>
                <c:pt idx="3260">
                  <c:v>2.2513173737908065E-2</c:v>
                </c:pt>
                <c:pt idx="3261">
                  <c:v>2.2517380724155212E-2</c:v>
                </c:pt>
                <c:pt idx="3262">
                  <c:v>2.2521572153487712E-2</c:v>
                </c:pt>
                <c:pt idx="3263">
                  <c:v>2.2525748026553938E-2</c:v>
                </c:pt>
                <c:pt idx="3264">
                  <c:v>2.2529908342624472E-2</c:v>
                </c:pt>
                <c:pt idx="3265">
                  <c:v>2.2534053101942453E-2</c:v>
                </c:pt>
                <c:pt idx="3266">
                  <c:v>2.253818230475102E-2</c:v>
                </c:pt>
                <c:pt idx="3267">
                  <c:v>2.2542295950807034E-2</c:v>
                </c:pt>
                <c:pt idx="3268">
                  <c:v>2.2546394040191542E-2</c:v>
                </c:pt>
                <c:pt idx="3269">
                  <c:v>2.2550476572823497E-2</c:v>
                </c:pt>
                <c:pt idx="3270">
                  <c:v>2.2554543548864991E-2</c:v>
                </c:pt>
                <c:pt idx="3271">
                  <c:v>2.2558594968153933E-2</c:v>
                </c:pt>
                <c:pt idx="3272">
                  <c:v>2.2562630830690322E-2</c:v>
                </c:pt>
                <c:pt idx="3273">
                  <c:v>2.2566651136555205E-2</c:v>
                </c:pt>
                <c:pt idx="3274">
                  <c:v>2.2570655885829627E-2</c:v>
                </c:pt>
                <c:pt idx="3275">
                  <c:v>2.257464507827045E-2</c:v>
                </c:pt>
                <c:pt idx="3276">
                  <c:v>2.2578618714039767E-2</c:v>
                </c:pt>
                <c:pt idx="3277">
                  <c:v>2.2582576793137576E-2</c:v>
                </c:pt>
                <c:pt idx="3278">
                  <c:v>2.2586519315644926E-2</c:v>
                </c:pt>
                <c:pt idx="3279">
                  <c:v>2.2590446281318677E-2</c:v>
                </c:pt>
                <c:pt idx="3280">
                  <c:v>2.2594357690158828E-2</c:v>
                </c:pt>
                <c:pt idx="3281">
                  <c:v>2.2598253542570612E-2</c:v>
                </c:pt>
                <c:pt idx="3282">
                  <c:v>2.2602133838310889E-2</c:v>
                </c:pt>
                <c:pt idx="3283">
                  <c:v>2.2605998577055475E-2</c:v>
                </c:pt>
                <c:pt idx="3284">
                  <c:v>2.2609847759371693E-2</c:v>
                </c:pt>
                <c:pt idx="3285">
                  <c:v>2.2613681384854312E-2</c:v>
                </c:pt>
                <c:pt idx="3286">
                  <c:v>2.2617499453665424E-2</c:v>
                </c:pt>
                <c:pt idx="3287">
                  <c:v>2.262130196580503E-2</c:v>
                </c:pt>
                <c:pt idx="3288">
                  <c:v>2.2625088921192082E-2</c:v>
                </c:pt>
                <c:pt idx="3289">
                  <c:v>2.2628860319907629E-2</c:v>
                </c:pt>
                <c:pt idx="3290">
                  <c:v>2.2632616161951669E-2</c:v>
                </c:pt>
                <c:pt idx="3291">
                  <c:v>2.2636356447162109E-2</c:v>
                </c:pt>
                <c:pt idx="3292">
                  <c:v>2.2640081175863136E-2</c:v>
                </c:pt>
                <c:pt idx="3293">
                  <c:v>2.264379034781161E-2</c:v>
                </c:pt>
                <c:pt idx="3294">
                  <c:v>2.2647483962845438E-2</c:v>
                </c:pt>
                <c:pt idx="3295">
                  <c:v>2.2651162021450899E-2</c:v>
                </c:pt>
                <c:pt idx="3296">
                  <c:v>2.2654824523222761E-2</c:v>
                </c:pt>
                <c:pt idx="3297">
                  <c:v>2.265847146824207E-2</c:v>
                </c:pt>
                <c:pt idx="3298">
                  <c:v>2.2662102856508826E-2</c:v>
                </c:pt>
                <c:pt idx="3299">
                  <c:v>2.2665718688266168E-2</c:v>
                </c:pt>
                <c:pt idx="3300">
                  <c:v>2.2669318963189911E-2</c:v>
                </c:pt>
                <c:pt idx="3301">
                  <c:v>2.2672903681361101E-2</c:v>
                </c:pt>
                <c:pt idx="3302">
                  <c:v>2.2676472842860784E-2</c:v>
                </c:pt>
                <c:pt idx="3303">
                  <c:v>2.2680026447770008E-2</c:v>
                </c:pt>
                <c:pt idx="3304">
                  <c:v>2.2683564495926678E-2</c:v>
                </c:pt>
                <c:pt idx="3305">
                  <c:v>2.2687086987249749E-2</c:v>
                </c:pt>
                <c:pt idx="3306">
                  <c:v>2.269059392198236E-2</c:v>
                </c:pt>
                <c:pt idx="3307">
                  <c:v>2.2694085299962419E-2</c:v>
                </c:pt>
                <c:pt idx="3308">
                  <c:v>2.269756112127097E-2</c:v>
                </c:pt>
                <c:pt idx="3309">
                  <c:v>2.2701021385826969E-2</c:v>
                </c:pt>
                <c:pt idx="3310">
                  <c:v>2.2704466093549369E-2</c:v>
                </c:pt>
                <c:pt idx="3311">
                  <c:v>2.2707895244762355E-2</c:v>
                </c:pt>
                <c:pt idx="3312">
                  <c:v>2.2711308839222788E-2</c:v>
                </c:pt>
                <c:pt idx="3313">
                  <c:v>2.2714706876930668E-2</c:v>
                </c:pt>
                <c:pt idx="3314">
                  <c:v>2.2718089357967042E-2</c:v>
                </c:pt>
                <c:pt idx="3315">
                  <c:v>2.2721456282169816E-2</c:v>
                </c:pt>
                <c:pt idx="3316">
                  <c:v>2.2724807649701084E-2</c:v>
                </c:pt>
                <c:pt idx="3317">
                  <c:v>2.2728143460560846E-2</c:v>
                </c:pt>
                <c:pt idx="3318">
                  <c:v>2.2731463714668054E-2</c:v>
                </c:pt>
                <c:pt idx="3319">
                  <c:v>2.2734768412103756E-2</c:v>
                </c:pt>
                <c:pt idx="3320">
                  <c:v>2.2738057552705859E-2</c:v>
                </c:pt>
                <c:pt idx="3321">
                  <c:v>2.2741331136798548E-2</c:v>
                </c:pt>
                <c:pt idx="3322">
                  <c:v>2.2744589164057638E-2</c:v>
                </c:pt>
                <c:pt idx="3323">
                  <c:v>2.2747831634483129E-2</c:v>
                </c:pt>
                <c:pt idx="3324">
                  <c:v>2.2751058548399206E-2</c:v>
                </c:pt>
                <c:pt idx="3325">
                  <c:v>2.275426990556273E-2</c:v>
                </c:pt>
                <c:pt idx="3326">
                  <c:v>2.2757465706054747E-2</c:v>
                </c:pt>
                <c:pt idx="3327">
                  <c:v>2.2760645949470026E-2</c:v>
                </c:pt>
                <c:pt idx="3328">
                  <c:v>2.2763810636537984E-2</c:v>
                </c:pt>
                <c:pt idx="3329">
                  <c:v>2.2766959766772343E-2</c:v>
                </c:pt>
                <c:pt idx="3330">
                  <c:v>2.2770093340173103E-2</c:v>
                </c:pt>
                <c:pt idx="3331">
                  <c:v>2.2773211356983403E-2</c:v>
                </c:pt>
                <c:pt idx="3332">
                  <c:v>2.2776313817122196E-2</c:v>
                </c:pt>
                <c:pt idx="3333">
                  <c:v>2.2779400720508436E-2</c:v>
                </c:pt>
                <c:pt idx="3334">
                  <c:v>2.2782472067061077E-2</c:v>
                </c:pt>
                <c:pt idx="3335">
                  <c:v>2.2785527857104304E-2</c:v>
                </c:pt>
                <c:pt idx="3336">
                  <c:v>2.2788568090151839E-2</c:v>
                </c:pt>
                <c:pt idx="3337">
                  <c:v>2.2791592766608915E-2</c:v>
                </c:pt>
                <c:pt idx="3338">
                  <c:v>2.2794601886313437E-2</c:v>
                </c:pt>
                <c:pt idx="3339">
                  <c:v>2.2797595449265406E-2</c:v>
                </c:pt>
                <c:pt idx="3340">
                  <c:v>2.2800573455626916E-2</c:v>
                </c:pt>
                <c:pt idx="3341">
                  <c:v>2.2803535904992733E-2</c:v>
                </c:pt>
                <c:pt idx="3342">
                  <c:v>2.2806482797930183E-2</c:v>
                </c:pt>
                <c:pt idx="3343">
                  <c:v>2.2809414134196127E-2</c:v>
                </c:pt>
                <c:pt idx="3344">
                  <c:v>2.2812329913466378E-2</c:v>
                </c:pt>
                <c:pt idx="3345">
                  <c:v>2.2815230136065123E-2</c:v>
                </c:pt>
                <c:pt idx="3346">
                  <c:v>2.2818114802073408E-2</c:v>
                </c:pt>
                <c:pt idx="3347">
                  <c:v>2.2820983911248094E-2</c:v>
                </c:pt>
                <c:pt idx="3348">
                  <c:v>2.2823837463589181E-2</c:v>
                </c:pt>
                <c:pt idx="3349">
                  <c:v>2.2826675459339807E-2</c:v>
                </c:pt>
                <c:pt idx="3350">
                  <c:v>2.282949789833788E-2</c:v>
                </c:pt>
                <c:pt idx="3351">
                  <c:v>2.2832304780583401E-2</c:v>
                </c:pt>
                <c:pt idx="3352">
                  <c:v>2.2835096106238462E-2</c:v>
                </c:pt>
                <c:pt idx="3353">
                  <c:v>2.2837871875059923E-2</c:v>
                </c:pt>
                <c:pt idx="3354">
                  <c:v>2.2840632087209878E-2</c:v>
                </c:pt>
                <c:pt idx="3355">
                  <c:v>2.2843376742445187E-2</c:v>
                </c:pt>
                <c:pt idx="3356">
                  <c:v>2.2846105841090036E-2</c:v>
                </c:pt>
                <c:pt idx="3357">
                  <c:v>2.2848819383063379E-2</c:v>
                </c:pt>
                <c:pt idx="3358">
                  <c:v>2.2851517368122076E-2</c:v>
                </c:pt>
                <c:pt idx="3359">
                  <c:v>2.2854199796509267E-2</c:v>
                </c:pt>
                <c:pt idx="3360">
                  <c:v>2.2856866668305997E-2</c:v>
                </c:pt>
                <c:pt idx="3361">
                  <c:v>2.2859517983269129E-2</c:v>
                </c:pt>
                <c:pt idx="3362">
                  <c:v>2.2862153741560753E-2</c:v>
                </c:pt>
                <c:pt idx="3363">
                  <c:v>2.2864773943018779E-2</c:v>
                </c:pt>
                <c:pt idx="3364">
                  <c:v>2.2867378587805298E-2</c:v>
                </c:pt>
                <c:pt idx="3365">
                  <c:v>2.2869967675839264E-2</c:v>
                </c:pt>
                <c:pt idx="3366">
                  <c:v>2.2872541207120678E-2</c:v>
                </c:pt>
                <c:pt idx="3367">
                  <c:v>2.2875099181730585E-2</c:v>
                </c:pt>
                <c:pt idx="3368">
                  <c:v>2.2877641599587939E-2</c:v>
                </c:pt>
                <c:pt idx="3369">
                  <c:v>2.288016846069274E-2</c:v>
                </c:pt>
                <c:pt idx="3370">
                  <c:v>2.2882679764963942E-2</c:v>
                </c:pt>
                <c:pt idx="3371">
                  <c:v>2.2885175512725731E-2</c:v>
                </c:pt>
                <c:pt idx="3372">
                  <c:v>2.288765570365392E-2</c:v>
                </c:pt>
                <c:pt idx="3373">
                  <c:v>2.2890120337667463E-2</c:v>
                </c:pt>
                <c:pt idx="3374">
                  <c:v>2.2892569415171593E-2</c:v>
                </c:pt>
                <c:pt idx="3375">
                  <c:v>2.289500293592317E-2</c:v>
                </c:pt>
                <c:pt idx="3376">
                  <c:v>2.2897420899760101E-2</c:v>
                </c:pt>
                <c:pt idx="3377">
                  <c:v>2.2899823307006573E-2</c:v>
                </c:pt>
                <c:pt idx="3378">
                  <c:v>2.2902210157419445E-2</c:v>
                </c:pt>
                <c:pt idx="3379">
                  <c:v>2.290458145116081E-2</c:v>
                </c:pt>
                <c:pt idx="3380">
                  <c:v>2.2906937188230669E-2</c:v>
                </c:pt>
                <c:pt idx="3381">
                  <c:v>2.2909277368466929E-2</c:v>
                </c:pt>
                <c:pt idx="3382">
                  <c:v>2.2911601992031683E-2</c:v>
                </c:pt>
                <c:pt idx="3383">
                  <c:v>2.2913911058762837E-2</c:v>
                </c:pt>
                <c:pt idx="3384">
                  <c:v>2.2916204568822485E-2</c:v>
                </c:pt>
                <c:pt idx="3385">
                  <c:v>2.2918482522048533E-2</c:v>
                </c:pt>
                <c:pt idx="3386">
                  <c:v>2.2920744918684122E-2</c:v>
                </c:pt>
                <c:pt idx="3387">
                  <c:v>2.2922991758486111E-2</c:v>
                </c:pt>
                <c:pt idx="3388">
                  <c:v>2.2925223041535547E-2</c:v>
                </c:pt>
                <c:pt idx="3389">
                  <c:v>2.2927438767832431E-2</c:v>
                </c:pt>
                <c:pt idx="3390">
                  <c:v>2.2929638937538854E-2</c:v>
                </c:pt>
                <c:pt idx="3391">
                  <c:v>2.2931823550330632E-2</c:v>
                </c:pt>
                <c:pt idx="3392">
                  <c:v>2.2933992606369857E-2</c:v>
                </c:pt>
                <c:pt idx="3393">
                  <c:v>2.2936146105818622E-2</c:v>
                </c:pt>
                <c:pt idx="3394">
                  <c:v>2.2938284048433788E-2</c:v>
                </c:pt>
                <c:pt idx="3395">
                  <c:v>2.2940406434377447E-2</c:v>
                </c:pt>
                <c:pt idx="3396">
                  <c:v>2.2942513263406461E-2</c:v>
                </c:pt>
                <c:pt idx="3397">
                  <c:v>2.2944604536007107E-2</c:v>
                </c:pt>
                <c:pt idx="3398">
                  <c:v>2.2946680251531015E-2</c:v>
                </c:pt>
                <c:pt idx="3399">
                  <c:v>2.2948740410383417E-2</c:v>
                </c:pt>
                <c:pt idx="3400">
                  <c:v>2.2950785012726405E-2</c:v>
                </c:pt>
                <c:pt idx="3401">
                  <c:v>2.2953102651722679E-2</c:v>
                </c:pt>
                <c:pt idx="3402">
                  <c:v>2.2955113918109449E-2</c:v>
                </c:pt>
                <c:pt idx="3403">
                  <c:v>2.2957109627500527E-2</c:v>
                </c:pt>
                <c:pt idx="3404">
                  <c:v>2.2959089780382191E-2</c:v>
                </c:pt>
                <c:pt idx="3405">
                  <c:v>2.2961054376511303E-2</c:v>
                </c:pt>
                <c:pt idx="3406">
                  <c:v>2.2963003415644723E-2</c:v>
                </c:pt>
                <c:pt idx="3407">
                  <c:v>2.2964936898349775E-2</c:v>
                </c:pt>
                <c:pt idx="3408">
                  <c:v>2.2966854823978089E-2</c:v>
                </c:pt>
                <c:pt idx="3409">
                  <c:v>2.2968757193178035E-2</c:v>
                </c:pt>
                <c:pt idx="3410">
                  <c:v>2.2970644005463337E-2</c:v>
                </c:pt>
                <c:pt idx="3411">
                  <c:v>2.2972515261077131E-2</c:v>
                </c:pt>
                <c:pt idx="3412">
                  <c:v>2.2974370959938373E-2</c:v>
                </c:pt>
                <c:pt idx="3413">
                  <c:v>2.2976211102047062E-2</c:v>
                </c:pt>
                <c:pt idx="3414">
                  <c:v>2.2978035687322151E-2</c:v>
                </c:pt>
                <c:pt idx="3415">
                  <c:v>2.2979844715844688E-2</c:v>
                </c:pt>
                <c:pt idx="3416">
                  <c:v>2.2981638187776765E-2</c:v>
                </c:pt>
                <c:pt idx="3417">
                  <c:v>2.2983416102794196E-2</c:v>
                </c:pt>
                <c:pt idx="3418">
                  <c:v>2.2985178461059075E-2</c:v>
                </c:pt>
                <c:pt idx="3419">
                  <c:v>2.2986925262733493E-2</c:v>
                </c:pt>
                <c:pt idx="3420">
                  <c:v>2.2988656507736405E-2</c:v>
                </c:pt>
                <c:pt idx="3421">
                  <c:v>2.2990372195662578E-2</c:v>
                </c:pt>
                <c:pt idx="3422">
                  <c:v>2.2992072326998292E-2</c:v>
                </c:pt>
                <c:pt idx="3423">
                  <c:v>2.2993756901662499E-2</c:v>
                </c:pt>
                <c:pt idx="3424">
                  <c:v>2.2995425919493107E-2</c:v>
                </c:pt>
                <c:pt idx="3425">
                  <c:v>2.2997079380571162E-2</c:v>
                </c:pt>
                <c:pt idx="3426">
                  <c:v>2.2998717284815617E-2</c:v>
                </c:pt>
                <c:pt idx="3427">
                  <c:v>2.3000339632469613E-2</c:v>
                </c:pt>
                <c:pt idx="3428">
                  <c:v>2.3001946423371056E-2</c:v>
                </c:pt>
                <c:pt idx="3429">
                  <c:v>2.3003537657357853E-2</c:v>
                </c:pt>
                <c:pt idx="3430">
                  <c:v>2.3005113334673144E-2</c:v>
                </c:pt>
                <c:pt idx="3431">
                  <c:v>2.3006673455397975E-2</c:v>
                </c:pt>
                <c:pt idx="3432">
                  <c:v>2.3008218019289206E-2</c:v>
                </c:pt>
                <c:pt idx="3433">
                  <c:v>2.3009747026184746E-2</c:v>
                </c:pt>
                <c:pt idx="3434">
                  <c:v>2.3011260476651918E-2</c:v>
                </c:pt>
                <c:pt idx="3435">
                  <c:v>2.3012758370285491E-2</c:v>
                </c:pt>
                <c:pt idx="3436">
                  <c:v>2.3014240707085465E-2</c:v>
                </c:pt>
                <c:pt idx="3437">
                  <c:v>2.301570748705184E-2</c:v>
                </c:pt>
                <c:pt idx="3438">
                  <c:v>2.3017158710427754E-2</c:v>
                </c:pt>
                <c:pt idx="3439">
                  <c:v>2.301859437697007E-2</c:v>
                </c:pt>
                <c:pt idx="3440">
                  <c:v>2.3020014486759832E-2</c:v>
                </c:pt>
                <c:pt idx="3441">
                  <c:v>2.3021419039797042E-2</c:v>
                </c:pt>
                <c:pt idx="3442">
                  <c:v>2.3022808036243791E-2</c:v>
                </c:pt>
                <c:pt idx="3443">
                  <c:v>2.3024181475856942E-2</c:v>
                </c:pt>
                <c:pt idx="3444">
                  <c:v>2.3025539358555447E-2</c:v>
                </c:pt>
                <c:pt idx="3445">
                  <c:v>2.3026881684663492E-2</c:v>
                </c:pt>
                <c:pt idx="3446">
                  <c:v>2.3028208453937937E-2</c:v>
                </c:pt>
                <c:pt idx="3447">
                  <c:v>2.302951966645983E-2</c:v>
                </c:pt>
                <c:pt idx="3448">
                  <c:v>2.3030815322310216E-2</c:v>
                </c:pt>
                <c:pt idx="3449">
                  <c:v>2.3032095421327003E-2</c:v>
                </c:pt>
                <c:pt idx="3450">
                  <c:v>2.3033359963591238E-2</c:v>
                </c:pt>
                <c:pt idx="3451">
                  <c:v>2.3034608949102919E-2</c:v>
                </c:pt>
                <c:pt idx="3452">
                  <c:v>2.3035842377862048E-2</c:v>
                </c:pt>
                <c:pt idx="3453">
                  <c:v>2.303706024994967E-2</c:v>
                </c:pt>
                <c:pt idx="3454">
                  <c:v>2.3038262565041601E-2</c:v>
                </c:pt>
                <c:pt idx="3455">
                  <c:v>2.3039449323705163E-2</c:v>
                </c:pt>
                <c:pt idx="3456">
                  <c:v>2.3040620525373035E-2</c:v>
                </c:pt>
                <c:pt idx="3457">
                  <c:v>2.3041776170369399E-2</c:v>
                </c:pt>
                <c:pt idx="3458">
                  <c:v>2.3042916258532165E-2</c:v>
                </c:pt>
                <c:pt idx="3459">
                  <c:v>2.304404079010447E-2</c:v>
                </c:pt>
                <c:pt idx="3460">
                  <c:v>2.3045149764843176E-2</c:v>
                </c:pt>
                <c:pt idx="3461">
                  <c:v>2.3046243182910375E-2</c:v>
                </c:pt>
                <c:pt idx="3462">
                  <c:v>2.3047321044062929E-2</c:v>
                </c:pt>
                <c:pt idx="3463">
                  <c:v>2.3048383348543977E-2</c:v>
                </c:pt>
                <c:pt idx="3464">
                  <c:v>2.3049430096191426E-2</c:v>
                </c:pt>
                <c:pt idx="3465">
                  <c:v>2.3050461287167368E-2</c:v>
                </c:pt>
                <c:pt idx="3466">
                  <c:v>2.3051476921228664E-2</c:v>
                </c:pt>
                <c:pt idx="3467">
                  <c:v>2.3052476998780547E-2</c:v>
                </c:pt>
                <c:pt idx="3468">
                  <c:v>2.3053461519336738E-2</c:v>
                </c:pt>
                <c:pt idx="3469">
                  <c:v>2.3054430483302468E-2</c:v>
                </c:pt>
                <c:pt idx="3470">
                  <c:v>2.30553838904346E-2</c:v>
                </c:pt>
                <c:pt idx="3471">
                  <c:v>2.3056321740895225E-2</c:v>
                </c:pt>
                <c:pt idx="3472">
                  <c:v>2.3057244034522251E-2</c:v>
                </c:pt>
                <c:pt idx="3473">
                  <c:v>2.3058150771315677E-2</c:v>
                </c:pt>
                <c:pt idx="3474">
                  <c:v>2.3059041951518644E-2</c:v>
                </c:pt>
                <c:pt idx="3475">
                  <c:v>2.3059917574888011E-2</c:v>
                </c:pt>
                <c:pt idx="3476">
                  <c:v>2.3060777641504826E-2</c:v>
                </c:pt>
                <c:pt idx="3477">
                  <c:v>2.3061622151288041E-2</c:v>
                </c:pt>
                <c:pt idx="3478">
                  <c:v>2.306245110439975E-2</c:v>
                </c:pt>
                <c:pt idx="3479">
                  <c:v>2.3063264500758907E-2</c:v>
                </c:pt>
                <c:pt idx="3480">
                  <c:v>2.3064062340203417E-2</c:v>
                </c:pt>
                <c:pt idx="3481">
                  <c:v>2.3064844623138514E-2</c:v>
                </c:pt>
                <c:pt idx="3482">
                  <c:v>2.3065611349240012E-2</c:v>
                </c:pt>
                <c:pt idx="3483">
                  <c:v>2.3066362518588956E-2</c:v>
                </c:pt>
                <c:pt idx="3484">
                  <c:v>2.3067098131023256E-2</c:v>
                </c:pt>
                <c:pt idx="3485">
                  <c:v>2.3067818186786049E-2</c:v>
                </c:pt>
                <c:pt idx="3486">
                  <c:v>2.3068522685796289E-2</c:v>
                </c:pt>
                <c:pt idx="3487">
                  <c:v>2.306921162797293E-2</c:v>
                </c:pt>
                <c:pt idx="3488">
                  <c:v>2.3069885013478064E-2</c:v>
                </c:pt>
                <c:pt idx="3489">
                  <c:v>2.3070542842392738E-2</c:v>
                </c:pt>
                <c:pt idx="3490">
                  <c:v>2.3071185114392767E-2</c:v>
                </c:pt>
                <c:pt idx="3491">
                  <c:v>2.307181182947815E-2</c:v>
                </c:pt>
                <c:pt idx="3492">
                  <c:v>2.307242298805412E-2</c:v>
                </c:pt>
                <c:pt idx="3493">
                  <c:v>2.3073018589634398E-2</c:v>
                </c:pt>
                <c:pt idx="3494">
                  <c:v>2.3073598634543169E-2</c:v>
                </c:pt>
                <c:pt idx="3495">
                  <c:v>2.3074163122780433E-2</c:v>
                </c:pt>
                <c:pt idx="3496">
                  <c:v>2.3074712054184099E-2</c:v>
                </c:pt>
                <c:pt idx="3497">
                  <c:v>2.3075245428997304E-2</c:v>
                </c:pt>
                <c:pt idx="3498">
                  <c:v>2.3075763246814818E-2</c:v>
                </c:pt>
                <c:pt idx="3499">
                  <c:v>2.3076265507879778E-2</c:v>
                </c:pt>
                <c:pt idx="3500">
                  <c:v>2.3076752212354279E-2</c:v>
                </c:pt>
                <c:pt idx="3501">
                  <c:v>2.3077223359914134E-2</c:v>
                </c:pt>
                <c:pt idx="3502">
                  <c:v>2.3077678950721436E-2</c:v>
                </c:pt>
                <c:pt idx="3503">
                  <c:v>2.3078118984938278E-2</c:v>
                </c:pt>
                <c:pt idx="3504">
                  <c:v>2.3078543462240475E-2</c:v>
                </c:pt>
                <c:pt idx="3505">
                  <c:v>2.3079009530143635E-2</c:v>
                </c:pt>
                <c:pt idx="3506">
                  <c:v>2.307940067157066E-2</c:v>
                </c:pt>
                <c:pt idx="3507">
                  <c:v>2.307977625608304E-2</c:v>
                </c:pt>
                <c:pt idx="3508">
                  <c:v>2.3080136284086006E-2</c:v>
                </c:pt>
                <c:pt idx="3509">
                  <c:v>2.3080480755255373E-2</c:v>
                </c:pt>
                <c:pt idx="3510">
                  <c:v>2.3080809669510094E-2</c:v>
                </c:pt>
                <c:pt idx="3511">
                  <c:v>2.3081123027174355E-2</c:v>
                </c:pt>
                <c:pt idx="3512">
                  <c:v>2.3081420828005017E-2</c:v>
                </c:pt>
                <c:pt idx="3513">
                  <c:v>2.3081703072164172E-2</c:v>
                </c:pt>
                <c:pt idx="3514">
                  <c:v>2.3081969759489729E-2</c:v>
                </c:pt>
                <c:pt idx="3515">
                  <c:v>2.3082220890143779E-2</c:v>
                </c:pt>
                <c:pt idx="3516">
                  <c:v>2.3082456463964229E-2</c:v>
                </c:pt>
                <c:pt idx="3517">
                  <c:v>2.3082676480870035E-2</c:v>
                </c:pt>
                <c:pt idx="3518">
                  <c:v>2.3082880941266426E-2</c:v>
                </c:pt>
                <c:pt idx="3519">
                  <c:v>2.3086040445959632E-2</c:v>
                </c:pt>
                <c:pt idx="3520">
                  <c:v>2.3083243191639458E-2</c:v>
                </c:pt>
                <c:pt idx="3521">
                  <c:v>2.3083400981535052E-2</c:v>
                </c:pt>
                <c:pt idx="3522">
                  <c:v>2.3083543214921232E-2</c:v>
                </c:pt>
                <c:pt idx="3523">
                  <c:v>2.3083669891230674E-2</c:v>
                </c:pt>
                <c:pt idx="3524">
                  <c:v>2.3083781011111748E-2</c:v>
                </c:pt>
                <c:pt idx="3525">
                  <c:v>2.3083876573997131E-2</c:v>
                </c:pt>
                <c:pt idx="3526">
                  <c:v>2.3083956580211007E-2</c:v>
                </c:pt>
                <c:pt idx="3527">
                  <c:v>2.3084021029591284E-2</c:v>
                </c:pt>
                <c:pt idx="3528">
                  <c:v>2.3084069922219008E-2</c:v>
                </c:pt>
                <c:pt idx="3529">
                  <c:v>2.3084103258175226E-2</c:v>
                </c:pt>
                <c:pt idx="3530">
                  <c:v>2.3084121037459937E-2</c:v>
                </c:pt>
                <c:pt idx="3531">
                  <c:v>#N/A</c:v>
                </c:pt>
                <c:pt idx="3532">
                  <c:v>#N/A</c:v>
                </c:pt>
                <c:pt idx="3533">
                  <c:v>#N/A</c:v>
                </c:pt>
              </c:numCache>
            </c:numRef>
          </c:val>
          <c:smooth val="0"/>
        </c:ser>
        <c:dLbls>
          <c:showLegendKey val="0"/>
          <c:showVal val="0"/>
          <c:showCatName val="0"/>
          <c:showSerName val="0"/>
          <c:showPercent val="0"/>
          <c:showBubbleSize val="0"/>
        </c:dLbls>
        <c:marker val="1"/>
        <c:smooth val="0"/>
        <c:axId val="70425600"/>
        <c:axId val="185099392"/>
      </c:lineChart>
      <c:dateAx>
        <c:axId val="70425600"/>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85099392"/>
        <c:crosses val="autoZero"/>
        <c:auto val="1"/>
        <c:lblOffset val="100"/>
        <c:baseTimeUnit val="days"/>
        <c:majorUnit val="3"/>
        <c:majorTimeUnit val="months"/>
      </c:dateAx>
      <c:valAx>
        <c:axId val="185099392"/>
        <c:scaling>
          <c:orientation val="minMax"/>
          <c:max val="1.4999999999999999E-2"/>
          <c:min val="5.0000000000000001E-3"/>
        </c:scaling>
        <c:delete val="0"/>
        <c:axPos val="l"/>
        <c:majorGridlines/>
        <c:numFmt formatCode="0.00%" sourceLinked="0"/>
        <c:majorTickMark val="out"/>
        <c:minorTickMark val="none"/>
        <c:tickLblPos val="nextTo"/>
        <c:crossAx val="70425600"/>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(4)'!$Z$18</c:f>
              <c:strCache>
                <c:ptCount val="1"/>
                <c:pt idx="0">
                  <c:v>3M Fwd</c:v>
                </c:pt>
              </c:strCache>
            </c:strRef>
          </c:tx>
          <c:marker>
            <c:symbol val="none"/>
          </c:marker>
          <c:cat>
            <c:numRef>
              <c:f>'Monitor (4)'!$Y$19:$Y$3552</c:f>
              <c:numCache>
                <c:formatCode>ddd\,\ dd\-mmm\-yyyy</c:formatCode>
                <c:ptCount val="3534"/>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pt idx="260">
                  <c:v>42556</c:v>
                </c:pt>
                <c:pt idx="261">
                  <c:v>42557</c:v>
                </c:pt>
                <c:pt idx="262">
                  <c:v>42558</c:v>
                </c:pt>
                <c:pt idx="263">
                  <c:v>42559</c:v>
                </c:pt>
                <c:pt idx="264">
                  <c:v>42562</c:v>
                </c:pt>
                <c:pt idx="265">
                  <c:v>42563</c:v>
                </c:pt>
                <c:pt idx="266">
                  <c:v>42564</c:v>
                </c:pt>
                <c:pt idx="267">
                  <c:v>42565</c:v>
                </c:pt>
                <c:pt idx="268">
                  <c:v>42566</c:v>
                </c:pt>
                <c:pt idx="269">
                  <c:v>42569</c:v>
                </c:pt>
                <c:pt idx="270">
                  <c:v>42570</c:v>
                </c:pt>
                <c:pt idx="271">
                  <c:v>42571</c:v>
                </c:pt>
                <c:pt idx="272">
                  <c:v>42572</c:v>
                </c:pt>
                <c:pt idx="273">
                  <c:v>42573</c:v>
                </c:pt>
                <c:pt idx="274">
                  <c:v>42576</c:v>
                </c:pt>
                <c:pt idx="275">
                  <c:v>42577</c:v>
                </c:pt>
                <c:pt idx="276">
                  <c:v>42578</c:v>
                </c:pt>
                <c:pt idx="277">
                  <c:v>42579</c:v>
                </c:pt>
                <c:pt idx="278">
                  <c:v>42580</c:v>
                </c:pt>
                <c:pt idx="279">
                  <c:v>42583</c:v>
                </c:pt>
                <c:pt idx="280">
                  <c:v>42584</c:v>
                </c:pt>
                <c:pt idx="281">
                  <c:v>42585</c:v>
                </c:pt>
                <c:pt idx="282">
                  <c:v>42586</c:v>
                </c:pt>
                <c:pt idx="283">
                  <c:v>42587</c:v>
                </c:pt>
                <c:pt idx="284">
                  <c:v>42590</c:v>
                </c:pt>
                <c:pt idx="285">
                  <c:v>42591</c:v>
                </c:pt>
                <c:pt idx="286">
                  <c:v>42592</c:v>
                </c:pt>
                <c:pt idx="287">
                  <c:v>42593</c:v>
                </c:pt>
                <c:pt idx="288">
                  <c:v>42594</c:v>
                </c:pt>
                <c:pt idx="289">
                  <c:v>42597</c:v>
                </c:pt>
                <c:pt idx="290">
                  <c:v>42598</c:v>
                </c:pt>
                <c:pt idx="291">
                  <c:v>42599</c:v>
                </c:pt>
                <c:pt idx="292">
                  <c:v>42600</c:v>
                </c:pt>
                <c:pt idx="293">
                  <c:v>42601</c:v>
                </c:pt>
                <c:pt idx="294">
                  <c:v>42604</c:v>
                </c:pt>
                <c:pt idx="295">
                  <c:v>42605</c:v>
                </c:pt>
                <c:pt idx="296">
                  <c:v>42606</c:v>
                </c:pt>
                <c:pt idx="297">
                  <c:v>42607</c:v>
                </c:pt>
                <c:pt idx="298">
                  <c:v>42608</c:v>
                </c:pt>
                <c:pt idx="299">
                  <c:v>42612</c:v>
                </c:pt>
                <c:pt idx="300">
                  <c:v>42613</c:v>
                </c:pt>
                <c:pt idx="301">
                  <c:v>42614</c:v>
                </c:pt>
                <c:pt idx="302">
                  <c:v>42615</c:v>
                </c:pt>
                <c:pt idx="303">
                  <c:v>42618</c:v>
                </c:pt>
                <c:pt idx="304">
                  <c:v>42619</c:v>
                </c:pt>
                <c:pt idx="305">
                  <c:v>42620</c:v>
                </c:pt>
                <c:pt idx="306">
                  <c:v>42621</c:v>
                </c:pt>
                <c:pt idx="307">
                  <c:v>42622</c:v>
                </c:pt>
                <c:pt idx="308">
                  <c:v>42625</c:v>
                </c:pt>
                <c:pt idx="309">
                  <c:v>42626</c:v>
                </c:pt>
                <c:pt idx="310">
                  <c:v>42627</c:v>
                </c:pt>
                <c:pt idx="311">
                  <c:v>42628</c:v>
                </c:pt>
                <c:pt idx="312">
                  <c:v>42629</c:v>
                </c:pt>
                <c:pt idx="313">
                  <c:v>42632</c:v>
                </c:pt>
                <c:pt idx="314">
                  <c:v>42633</c:v>
                </c:pt>
                <c:pt idx="315">
                  <c:v>42634</c:v>
                </c:pt>
                <c:pt idx="316">
                  <c:v>42635</c:v>
                </c:pt>
                <c:pt idx="317">
                  <c:v>42636</c:v>
                </c:pt>
                <c:pt idx="318">
                  <c:v>42639</c:v>
                </c:pt>
                <c:pt idx="319">
                  <c:v>42640</c:v>
                </c:pt>
                <c:pt idx="320">
                  <c:v>42641</c:v>
                </c:pt>
                <c:pt idx="321">
                  <c:v>42642</c:v>
                </c:pt>
                <c:pt idx="322">
                  <c:v>42643</c:v>
                </c:pt>
                <c:pt idx="323">
                  <c:v>42646</c:v>
                </c:pt>
                <c:pt idx="324">
                  <c:v>42647</c:v>
                </c:pt>
                <c:pt idx="325">
                  <c:v>42648</c:v>
                </c:pt>
                <c:pt idx="326">
                  <c:v>42649</c:v>
                </c:pt>
                <c:pt idx="327">
                  <c:v>42650</c:v>
                </c:pt>
                <c:pt idx="328">
                  <c:v>42653</c:v>
                </c:pt>
                <c:pt idx="329">
                  <c:v>42654</c:v>
                </c:pt>
                <c:pt idx="330">
                  <c:v>42655</c:v>
                </c:pt>
                <c:pt idx="331">
                  <c:v>42656</c:v>
                </c:pt>
                <c:pt idx="332">
                  <c:v>42657</c:v>
                </c:pt>
                <c:pt idx="333">
                  <c:v>42660</c:v>
                </c:pt>
                <c:pt idx="334">
                  <c:v>42661</c:v>
                </c:pt>
                <c:pt idx="335">
                  <c:v>42662</c:v>
                </c:pt>
                <c:pt idx="336">
                  <c:v>42663</c:v>
                </c:pt>
                <c:pt idx="337">
                  <c:v>42664</c:v>
                </c:pt>
                <c:pt idx="338">
                  <c:v>42667</c:v>
                </c:pt>
                <c:pt idx="339">
                  <c:v>42668</c:v>
                </c:pt>
                <c:pt idx="340">
                  <c:v>42669</c:v>
                </c:pt>
                <c:pt idx="341">
                  <c:v>42670</c:v>
                </c:pt>
                <c:pt idx="342">
                  <c:v>42671</c:v>
                </c:pt>
                <c:pt idx="343">
                  <c:v>42674</c:v>
                </c:pt>
                <c:pt idx="344">
                  <c:v>42675</c:v>
                </c:pt>
                <c:pt idx="345">
                  <c:v>42676</c:v>
                </c:pt>
                <c:pt idx="346">
                  <c:v>42677</c:v>
                </c:pt>
                <c:pt idx="347">
                  <c:v>42678</c:v>
                </c:pt>
                <c:pt idx="348">
                  <c:v>42681</c:v>
                </c:pt>
                <c:pt idx="349">
                  <c:v>42682</c:v>
                </c:pt>
                <c:pt idx="350">
                  <c:v>42683</c:v>
                </c:pt>
                <c:pt idx="351">
                  <c:v>42684</c:v>
                </c:pt>
                <c:pt idx="352">
                  <c:v>42685</c:v>
                </c:pt>
                <c:pt idx="353">
                  <c:v>42688</c:v>
                </c:pt>
                <c:pt idx="354">
                  <c:v>42689</c:v>
                </c:pt>
                <c:pt idx="355">
                  <c:v>42690</c:v>
                </c:pt>
                <c:pt idx="356">
                  <c:v>42691</c:v>
                </c:pt>
                <c:pt idx="357">
                  <c:v>42692</c:v>
                </c:pt>
                <c:pt idx="358">
                  <c:v>42695</c:v>
                </c:pt>
                <c:pt idx="359">
                  <c:v>42696</c:v>
                </c:pt>
                <c:pt idx="360">
                  <c:v>42697</c:v>
                </c:pt>
                <c:pt idx="361">
                  <c:v>42698</c:v>
                </c:pt>
                <c:pt idx="362">
                  <c:v>42699</c:v>
                </c:pt>
                <c:pt idx="363">
                  <c:v>42702</c:v>
                </c:pt>
                <c:pt idx="364">
                  <c:v>42703</c:v>
                </c:pt>
                <c:pt idx="365">
                  <c:v>42704</c:v>
                </c:pt>
                <c:pt idx="366">
                  <c:v>42705</c:v>
                </c:pt>
                <c:pt idx="367">
                  <c:v>42706</c:v>
                </c:pt>
                <c:pt idx="368">
                  <c:v>42709</c:v>
                </c:pt>
                <c:pt idx="369">
                  <c:v>42710</c:v>
                </c:pt>
                <c:pt idx="370">
                  <c:v>42711</c:v>
                </c:pt>
                <c:pt idx="371">
                  <c:v>42712</c:v>
                </c:pt>
                <c:pt idx="372">
                  <c:v>42713</c:v>
                </c:pt>
                <c:pt idx="373">
                  <c:v>42716</c:v>
                </c:pt>
                <c:pt idx="374">
                  <c:v>42717</c:v>
                </c:pt>
                <c:pt idx="375">
                  <c:v>42718</c:v>
                </c:pt>
                <c:pt idx="376">
                  <c:v>42719</c:v>
                </c:pt>
                <c:pt idx="377">
                  <c:v>42720</c:v>
                </c:pt>
                <c:pt idx="378">
                  <c:v>42723</c:v>
                </c:pt>
                <c:pt idx="379">
                  <c:v>42724</c:v>
                </c:pt>
                <c:pt idx="380">
                  <c:v>42725</c:v>
                </c:pt>
                <c:pt idx="381">
                  <c:v>42726</c:v>
                </c:pt>
                <c:pt idx="382">
                  <c:v>42727</c:v>
                </c:pt>
                <c:pt idx="383">
                  <c:v>42732</c:v>
                </c:pt>
                <c:pt idx="384">
                  <c:v>42733</c:v>
                </c:pt>
                <c:pt idx="385">
                  <c:v>42734</c:v>
                </c:pt>
                <c:pt idx="386">
                  <c:v>42738</c:v>
                </c:pt>
                <c:pt idx="387">
                  <c:v>42739</c:v>
                </c:pt>
                <c:pt idx="388">
                  <c:v>42740</c:v>
                </c:pt>
                <c:pt idx="389">
                  <c:v>42741</c:v>
                </c:pt>
                <c:pt idx="390">
                  <c:v>42744</c:v>
                </c:pt>
                <c:pt idx="391">
                  <c:v>42745</c:v>
                </c:pt>
                <c:pt idx="392">
                  <c:v>42746</c:v>
                </c:pt>
                <c:pt idx="393">
                  <c:v>42747</c:v>
                </c:pt>
                <c:pt idx="394">
                  <c:v>42748</c:v>
                </c:pt>
                <c:pt idx="395">
                  <c:v>42751</c:v>
                </c:pt>
                <c:pt idx="396">
                  <c:v>42752</c:v>
                </c:pt>
                <c:pt idx="397">
                  <c:v>42753</c:v>
                </c:pt>
                <c:pt idx="398">
                  <c:v>42754</c:v>
                </c:pt>
                <c:pt idx="399">
                  <c:v>42755</c:v>
                </c:pt>
                <c:pt idx="400">
                  <c:v>42758</c:v>
                </c:pt>
                <c:pt idx="401">
                  <c:v>42759</c:v>
                </c:pt>
                <c:pt idx="402">
                  <c:v>42760</c:v>
                </c:pt>
                <c:pt idx="403">
                  <c:v>42761</c:v>
                </c:pt>
                <c:pt idx="404">
                  <c:v>42762</c:v>
                </c:pt>
                <c:pt idx="405">
                  <c:v>42765</c:v>
                </c:pt>
                <c:pt idx="406">
                  <c:v>42766</c:v>
                </c:pt>
                <c:pt idx="407">
                  <c:v>42767</c:v>
                </c:pt>
                <c:pt idx="408">
                  <c:v>42768</c:v>
                </c:pt>
                <c:pt idx="409">
                  <c:v>42769</c:v>
                </c:pt>
                <c:pt idx="410">
                  <c:v>42772</c:v>
                </c:pt>
                <c:pt idx="411">
                  <c:v>42773</c:v>
                </c:pt>
                <c:pt idx="412">
                  <c:v>42774</c:v>
                </c:pt>
                <c:pt idx="413">
                  <c:v>42775</c:v>
                </c:pt>
                <c:pt idx="414">
                  <c:v>42776</c:v>
                </c:pt>
                <c:pt idx="415">
                  <c:v>42779</c:v>
                </c:pt>
                <c:pt idx="416">
                  <c:v>42780</c:v>
                </c:pt>
                <c:pt idx="417">
                  <c:v>42781</c:v>
                </c:pt>
                <c:pt idx="418">
                  <c:v>42782</c:v>
                </c:pt>
                <c:pt idx="419">
                  <c:v>42783</c:v>
                </c:pt>
                <c:pt idx="420">
                  <c:v>42786</c:v>
                </c:pt>
                <c:pt idx="421">
                  <c:v>42787</c:v>
                </c:pt>
                <c:pt idx="422">
                  <c:v>42788</c:v>
                </c:pt>
                <c:pt idx="423">
                  <c:v>42789</c:v>
                </c:pt>
                <c:pt idx="424">
                  <c:v>42790</c:v>
                </c:pt>
                <c:pt idx="425">
                  <c:v>42793</c:v>
                </c:pt>
                <c:pt idx="426">
                  <c:v>42794</c:v>
                </c:pt>
                <c:pt idx="427">
                  <c:v>42795</c:v>
                </c:pt>
                <c:pt idx="428">
                  <c:v>42796</c:v>
                </c:pt>
                <c:pt idx="429">
                  <c:v>42797</c:v>
                </c:pt>
                <c:pt idx="430">
                  <c:v>42800</c:v>
                </c:pt>
                <c:pt idx="431">
                  <c:v>42801</c:v>
                </c:pt>
                <c:pt idx="432">
                  <c:v>42802</c:v>
                </c:pt>
                <c:pt idx="433">
                  <c:v>42803</c:v>
                </c:pt>
                <c:pt idx="434">
                  <c:v>42804</c:v>
                </c:pt>
                <c:pt idx="435">
                  <c:v>42807</c:v>
                </c:pt>
                <c:pt idx="436">
                  <c:v>42808</c:v>
                </c:pt>
                <c:pt idx="437">
                  <c:v>42809</c:v>
                </c:pt>
                <c:pt idx="438">
                  <c:v>42810</c:v>
                </c:pt>
                <c:pt idx="439">
                  <c:v>42811</c:v>
                </c:pt>
                <c:pt idx="440">
                  <c:v>42814</c:v>
                </c:pt>
                <c:pt idx="441">
                  <c:v>42815</c:v>
                </c:pt>
                <c:pt idx="442">
                  <c:v>42816</c:v>
                </c:pt>
                <c:pt idx="443">
                  <c:v>42817</c:v>
                </c:pt>
                <c:pt idx="444">
                  <c:v>42818</c:v>
                </c:pt>
                <c:pt idx="445">
                  <c:v>42821</c:v>
                </c:pt>
                <c:pt idx="446">
                  <c:v>42822</c:v>
                </c:pt>
                <c:pt idx="447">
                  <c:v>42823</c:v>
                </c:pt>
                <c:pt idx="448">
                  <c:v>42824</c:v>
                </c:pt>
                <c:pt idx="449">
                  <c:v>42825</c:v>
                </c:pt>
                <c:pt idx="450">
                  <c:v>42828</c:v>
                </c:pt>
                <c:pt idx="451">
                  <c:v>42829</c:v>
                </c:pt>
                <c:pt idx="452">
                  <c:v>42830</c:v>
                </c:pt>
                <c:pt idx="453">
                  <c:v>42831</c:v>
                </c:pt>
                <c:pt idx="454">
                  <c:v>42832</c:v>
                </c:pt>
                <c:pt idx="455">
                  <c:v>42835</c:v>
                </c:pt>
                <c:pt idx="456">
                  <c:v>42836</c:v>
                </c:pt>
                <c:pt idx="457">
                  <c:v>42837</c:v>
                </c:pt>
                <c:pt idx="458">
                  <c:v>42838</c:v>
                </c:pt>
                <c:pt idx="459">
                  <c:v>42843</c:v>
                </c:pt>
                <c:pt idx="460">
                  <c:v>42844</c:v>
                </c:pt>
                <c:pt idx="461">
                  <c:v>42845</c:v>
                </c:pt>
                <c:pt idx="462">
                  <c:v>42846</c:v>
                </c:pt>
                <c:pt idx="463">
                  <c:v>42849</c:v>
                </c:pt>
                <c:pt idx="464">
                  <c:v>42850</c:v>
                </c:pt>
                <c:pt idx="465">
                  <c:v>42851</c:v>
                </c:pt>
                <c:pt idx="466">
                  <c:v>42852</c:v>
                </c:pt>
                <c:pt idx="467">
                  <c:v>42853</c:v>
                </c:pt>
                <c:pt idx="468">
                  <c:v>42857</c:v>
                </c:pt>
                <c:pt idx="469">
                  <c:v>42858</c:v>
                </c:pt>
                <c:pt idx="470">
                  <c:v>42859</c:v>
                </c:pt>
                <c:pt idx="471">
                  <c:v>42860</c:v>
                </c:pt>
                <c:pt idx="472">
                  <c:v>42863</c:v>
                </c:pt>
                <c:pt idx="473">
                  <c:v>42864</c:v>
                </c:pt>
                <c:pt idx="474">
                  <c:v>42865</c:v>
                </c:pt>
                <c:pt idx="475">
                  <c:v>42866</c:v>
                </c:pt>
                <c:pt idx="476">
                  <c:v>42867</c:v>
                </c:pt>
                <c:pt idx="477">
                  <c:v>42870</c:v>
                </c:pt>
                <c:pt idx="478">
                  <c:v>42871</c:v>
                </c:pt>
                <c:pt idx="479">
                  <c:v>42872</c:v>
                </c:pt>
                <c:pt idx="480">
                  <c:v>42873</c:v>
                </c:pt>
                <c:pt idx="481">
                  <c:v>42874</c:v>
                </c:pt>
                <c:pt idx="482">
                  <c:v>42877</c:v>
                </c:pt>
                <c:pt idx="483">
                  <c:v>42878</c:v>
                </c:pt>
                <c:pt idx="484">
                  <c:v>42879</c:v>
                </c:pt>
                <c:pt idx="485">
                  <c:v>42880</c:v>
                </c:pt>
                <c:pt idx="486">
                  <c:v>42881</c:v>
                </c:pt>
                <c:pt idx="487">
                  <c:v>42885</c:v>
                </c:pt>
                <c:pt idx="488">
                  <c:v>42886</c:v>
                </c:pt>
                <c:pt idx="489">
                  <c:v>42887</c:v>
                </c:pt>
                <c:pt idx="490">
                  <c:v>42888</c:v>
                </c:pt>
                <c:pt idx="491">
                  <c:v>42891</c:v>
                </c:pt>
                <c:pt idx="492">
                  <c:v>42892</c:v>
                </c:pt>
                <c:pt idx="493">
                  <c:v>42893</c:v>
                </c:pt>
                <c:pt idx="494">
                  <c:v>42894</c:v>
                </c:pt>
                <c:pt idx="495">
                  <c:v>42895</c:v>
                </c:pt>
                <c:pt idx="496">
                  <c:v>42898</c:v>
                </c:pt>
                <c:pt idx="497">
                  <c:v>42899</c:v>
                </c:pt>
                <c:pt idx="498">
                  <c:v>42900</c:v>
                </c:pt>
                <c:pt idx="499">
                  <c:v>42901</c:v>
                </c:pt>
                <c:pt idx="500">
                  <c:v>42902</c:v>
                </c:pt>
                <c:pt idx="501">
                  <c:v>42905</c:v>
                </c:pt>
                <c:pt idx="502">
                  <c:v>42906</c:v>
                </c:pt>
                <c:pt idx="503">
                  <c:v>42907</c:v>
                </c:pt>
                <c:pt idx="504">
                  <c:v>42908</c:v>
                </c:pt>
                <c:pt idx="505">
                  <c:v>42909</c:v>
                </c:pt>
                <c:pt idx="506">
                  <c:v>42912</c:v>
                </c:pt>
                <c:pt idx="507">
                  <c:v>42913</c:v>
                </c:pt>
                <c:pt idx="508">
                  <c:v>42914</c:v>
                </c:pt>
                <c:pt idx="509">
                  <c:v>42915</c:v>
                </c:pt>
                <c:pt idx="510">
                  <c:v>42916</c:v>
                </c:pt>
                <c:pt idx="511">
                  <c:v>42919</c:v>
                </c:pt>
                <c:pt idx="512">
                  <c:v>42920</c:v>
                </c:pt>
                <c:pt idx="513">
                  <c:v>42921</c:v>
                </c:pt>
                <c:pt idx="514">
                  <c:v>42922</c:v>
                </c:pt>
                <c:pt idx="515">
                  <c:v>42923</c:v>
                </c:pt>
                <c:pt idx="516">
                  <c:v>42926</c:v>
                </c:pt>
                <c:pt idx="517">
                  <c:v>42927</c:v>
                </c:pt>
                <c:pt idx="518">
                  <c:v>42934</c:v>
                </c:pt>
                <c:pt idx="519">
                  <c:v>42941</c:v>
                </c:pt>
                <c:pt idx="520">
                  <c:v>42948</c:v>
                </c:pt>
                <c:pt idx="521">
                  <c:v>42955</c:v>
                </c:pt>
                <c:pt idx="522">
                  <c:v>42962</c:v>
                </c:pt>
                <c:pt idx="523">
                  <c:v>42969</c:v>
                </c:pt>
                <c:pt idx="524">
                  <c:v>42976</c:v>
                </c:pt>
                <c:pt idx="525">
                  <c:v>42983</c:v>
                </c:pt>
                <c:pt idx="526">
                  <c:v>42990</c:v>
                </c:pt>
                <c:pt idx="527">
                  <c:v>42997</c:v>
                </c:pt>
                <c:pt idx="528">
                  <c:v>43004</c:v>
                </c:pt>
                <c:pt idx="529">
                  <c:v>43011</c:v>
                </c:pt>
                <c:pt idx="530">
                  <c:v>43018</c:v>
                </c:pt>
                <c:pt idx="531">
                  <c:v>43025</c:v>
                </c:pt>
                <c:pt idx="532">
                  <c:v>43032</c:v>
                </c:pt>
                <c:pt idx="533">
                  <c:v>43039</c:v>
                </c:pt>
                <c:pt idx="534">
                  <c:v>43046</c:v>
                </c:pt>
                <c:pt idx="535">
                  <c:v>43053</c:v>
                </c:pt>
                <c:pt idx="536">
                  <c:v>43060</c:v>
                </c:pt>
                <c:pt idx="537">
                  <c:v>43067</c:v>
                </c:pt>
                <c:pt idx="538">
                  <c:v>43074</c:v>
                </c:pt>
                <c:pt idx="539">
                  <c:v>43081</c:v>
                </c:pt>
                <c:pt idx="540">
                  <c:v>43088</c:v>
                </c:pt>
                <c:pt idx="541">
                  <c:v>43096</c:v>
                </c:pt>
                <c:pt idx="542">
                  <c:v>43103</c:v>
                </c:pt>
                <c:pt idx="543">
                  <c:v>43110</c:v>
                </c:pt>
                <c:pt idx="544">
                  <c:v>43117</c:v>
                </c:pt>
                <c:pt idx="545">
                  <c:v>43124</c:v>
                </c:pt>
                <c:pt idx="546">
                  <c:v>43131</c:v>
                </c:pt>
                <c:pt idx="547">
                  <c:v>43138</c:v>
                </c:pt>
                <c:pt idx="548">
                  <c:v>43145</c:v>
                </c:pt>
                <c:pt idx="549">
                  <c:v>43152</c:v>
                </c:pt>
                <c:pt idx="550">
                  <c:v>43159</c:v>
                </c:pt>
                <c:pt idx="551">
                  <c:v>43166</c:v>
                </c:pt>
                <c:pt idx="552">
                  <c:v>43173</c:v>
                </c:pt>
                <c:pt idx="553">
                  <c:v>43180</c:v>
                </c:pt>
                <c:pt idx="554">
                  <c:v>43187</c:v>
                </c:pt>
                <c:pt idx="555">
                  <c:v>43194</c:v>
                </c:pt>
                <c:pt idx="556">
                  <c:v>43201</c:v>
                </c:pt>
                <c:pt idx="557">
                  <c:v>43208</c:v>
                </c:pt>
                <c:pt idx="558">
                  <c:v>43215</c:v>
                </c:pt>
                <c:pt idx="559">
                  <c:v>43222</c:v>
                </c:pt>
                <c:pt idx="560">
                  <c:v>43229</c:v>
                </c:pt>
                <c:pt idx="561">
                  <c:v>43236</c:v>
                </c:pt>
                <c:pt idx="562">
                  <c:v>43243</c:v>
                </c:pt>
                <c:pt idx="563">
                  <c:v>43250</c:v>
                </c:pt>
                <c:pt idx="564">
                  <c:v>43257</c:v>
                </c:pt>
                <c:pt idx="565">
                  <c:v>43264</c:v>
                </c:pt>
                <c:pt idx="566">
                  <c:v>43271</c:v>
                </c:pt>
                <c:pt idx="567">
                  <c:v>43278</c:v>
                </c:pt>
                <c:pt idx="568">
                  <c:v>43285</c:v>
                </c:pt>
                <c:pt idx="569">
                  <c:v>43292</c:v>
                </c:pt>
                <c:pt idx="570">
                  <c:v>43299</c:v>
                </c:pt>
                <c:pt idx="571">
                  <c:v>43306</c:v>
                </c:pt>
                <c:pt idx="572">
                  <c:v>43313</c:v>
                </c:pt>
                <c:pt idx="573">
                  <c:v>43320</c:v>
                </c:pt>
                <c:pt idx="574">
                  <c:v>43327</c:v>
                </c:pt>
                <c:pt idx="575">
                  <c:v>43334</c:v>
                </c:pt>
                <c:pt idx="576">
                  <c:v>43341</c:v>
                </c:pt>
                <c:pt idx="577">
                  <c:v>43348</c:v>
                </c:pt>
                <c:pt idx="578">
                  <c:v>43355</c:v>
                </c:pt>
                <c:pt idx="579">
                  <c:v>43362</c:v>
                </c:pt>
                <c:pt idx="580">
                  <c:v>43369</c:v>
                </c:pt>
                <c:pt idx="581">
                  <c:v>43376</c:v>
                </c:pt>
                <c:pt idx="582">
                  <c:v>43383</c:v>
                </c:pt>
                <c:pt idx="583">
                  <c:v>43390</c:v>
                </c:pt>
                <c:pt idx="584">
                  <c:v>43397</c:v>
                </c:pt>
                <c:pt idx="585">
                  <c:v>43404</c:v>
                </c:pt>
                <c:pt idx="586">
                  <c:v>43411</c:v>
                </c:pt>
                <c:pt idx="587">
                  <c:v>43418</c:v>
                </c:pt>
                <c:pt idx="588">
                  <c:v>43425</c:v>
                </c:pt>
                <c:pt idx="589">
                  <c:v>43432</c:v>
                </c:pt>
                <c:pt idx="590">
                  <c:v>43439</c:v>
                </c:pt>
                <c:pt idx="591">
                  <c:v>43446</c:v>
                </c:pt>
                <c:pt idx="592">
                  <c:v>43453</c:v>
                </c:pt>
                <c:pt idx="593">
                  <c:v>43461</c:v>
                </c:pt>
                <c:pt idx="594">
                  <c:v>43468</c:v>
                </c:pt>
                <c:pt idx="595">
                  <c:v>43475</c:v>
                </c:pt>
                <c:pt idx="596">
                  <c:v>43482</c:v>
                </c:pt>
                <c:pt idx="597">
                  <c:v>43489</c:v>
                </c:pt>
                <c:pt idx="598">
                  <c:v>43496</c:v>
                </c:pt>
                <c:pt idx="599">
                  <c:v>43503</c:v>
                </c:pt>
                <c:pt idx="600">
                  <c:v>43510</c:v>
                </c:pt>
                <c:pt idx="601">
                  <c:v>43517</c:v>
                </c:pt>
                <c:pt idx="602">
                  <c:v>43524</c:v>
                </c:pt>
                <c:pt idx="603">
                  <c:v>43531</c:v>
                </c:pt>
                <c:pt idx="604">
                  <c:v>43538</c:v>
                </c:pt>
                <c:pt idx="605">
                  <c:v>43545</c:v>
                </c:pt>
                <c:pt idx="606">
                  <c:v>43552</c:v>
                </c:pt>
                <c:pt idx="607">
                  <c:v>43559</c:v>
                </c:pt>
                <c:pt idx="608">
                  <c:v>43566</c:v>
                </c:pt>
                <c:pt idx="609">
                  <c:v>43573</c:v>
                </c:pt>
                <c:pt idx="610">
                  <c:v>43580</c:v>
                </c:pt>
                <c:pt idx="611">
                  <c:v>43587</c:v>
                </c:pt>
                <c:pt idx="612">
                  <c:v>43594</c:v>
                </c:pt>
                <c:pt idx="613">
                  <c:v>43601</c:v>
                </c:pt>
                <c:pt idx="614">
                  <c:v>43608</c:v>
                </c:pt>
                <c:pt idx="615">
                  <c:v>43615</c:v>
                </c:pt>
                <c:pt idx="616">
                  <c:v>43622</c:v>
                </c:pt>
                <c:pt idx="617">
                  <c:v>43629</c:v>
                </c:pt>
                <c:pt idx="618">
                  <c:v>43636</c:v>
                </c:pt>
                <c:pt idx="619">
                  <c:v>43643</c:v>
                </c:pt>
                <c:pt idx="620">
                  <c:v>43650</c:v>
                </c:pt>
                <c:pt idx="621">
                  <c:v>43657</c:v>
                </c:pt>
                <c:pt idx="622">
                  <c:v>43664</c:v>
                </c:pt>
                <c:pt idx="623">
                  <c:v>43671</c:v>
                </c:pt>
                <c:pt idx="624">
                  <c:v>43678</c:v>
                </c:pt>
                <c:pt idx="625">
                  <c:v>43685</c:v>
                </c:pt>
                <c:pt idx="626">
                  <c:v>43692</c:v>
                </c:pt>
                <c:pt idx="627">
                  <c:v>43699</c:v>
                </c:pt>
                <c:pt idx="628">
                  <c:v>43706</c:v>
                </c:pt>
                <c:pt idx="629">
                  <c:v>43713</c:v>
                </c:pt>
                <c:pt idx="630">
                  <c:v>43720</c:v>
                </c:pt>
                <c:pt idx="631">
                  <c:v>43727</c:v>
                </c:pt>
                <c:pt idx="632">
                  <c:v>43734</c:v>
                </c:pt>
                <c:pt idx="633">
                  <c:v>43741</c:v>
                </c:pt>
                <c:pt idx="634">
                  <c:v>43748</c:v>
                </c:pt>
                <c:pt idx="635">
                  <c:v>43755</c:v>
                </c:pt>
                <c:pt idx="636">
                  <c:v>43762</c:v>
                </c:pt>
                <c:pt idx="637">
                  <c:v>43769</c:v>
                </c:pt>
                <c:pt idx="638">
                  <c:v>43776</c:v>
                </c:pt>
                <c:pt idx="639">
                  <c:v>43783</c:v>
                </c:pt>
                <c:pt idx="640">
                  <c:v>43790</c:v>
                </c:pt>
                <c:pt idx="641">
                  <c:v>43797</c:v>
                </c:pt>
                <c:pt idx="642">
                  <c:v>43804</c:v>
                </c:pt>
                <c:pt idx="643">
                  <c:v>43811</c:v>
                </c:pt>
                <c:pt idx="644">
                  <c:v>43818</c:v>
                </c:pt>
                <c:pt idx="645">
                  <c:v>43826</c:v>
                </c:pt>
                <c:pt idx="646">
                  <c:v>43833</c:v>
                </c:pt>
                <c:pt idx="647">
                  <c:v>43840</c:v>
                </c:pt>
                <c:pt idx="648">
                  <c:v>43847</c:v>
                </c:pt>
                <c:pt idx="649">
                  <c:v>43854</c:v>
                </c:pt>
                <c:pt idx="650">
                  <c:v>43861</c:v>
                </c:pt>
                <c:pt idx="651">
                  <c:v>43868</c:v>
                </c:pt>
                <c:pt idx="652">
                  <c:v>43875</c:v>
                </c:pt>
                <c:pt idx="653">
                  <c:v>43882</c:v>
                </c:pt>
                <c:pt idx="654">
                  <c:v>43889</c:v>
                </c:pt>
                <c:pt idx="655">
                  <c:v>43896</c:v>
                </c:pt>
                <c:pt idx="656">
                  <c:v>43903</c:v>
                </c:pt>
                <c:pt idx="657">
                  <c:v>43910</c:v>
                </c:pt>
                <c:pt idx="658">
                  <c:v>43917</c:v>
                </c:pt>
                <c:pt idx="659">
                  <c:v>43924</c:v>
                </c:pt>
                <c:pt idx="660">
                  <c:v>43935</c:v>
                </c:pt>
                <c:pt idx="661">
                  <c:v>43942</c:v>
                </c:pt>
                <c:pt idx="662">
                  <c:v>43949</c:v>
                </c:pt>
                <c:pt idx="663">
                  <c:v>43956</c:v>
                </c:pt>
                <c:pt idx="664">
                  <c:v>43963</c:v>
                </c:pt>
                <c:pt idx="665">
                  <c:v>43970</c:v>
                </c:pt>
                <c:pt idx="666">
                  <c:v>43977</c:v>
                </c:pt>
                <c:pt idx="667">
                  <c:v>43984</c:v>
                </c:pt>
                <c:pt idx="668">
                  <c:v>43991</c:v>
                </c:pt>
                <c:pt idx="669">
                  <c:v>43998</c:v>
                </c:pt>
                <c:pt idx="670">
                  <c:v>44005</c:v>
                </c:pt>
                <c:pt idx="671">
                  <c:v>44012</c:v>
                </c:pt>
                <c:pt idx="672">
                  <c:v>44019</c:v>
                </c:pt>
                <c:pt idx="673">
                  <c:v>44026</c:v>
                </c:pt>
                <c:pt idx="674">
                  <c:v>44033</c:v>
                </c:pt>
                <c:pt idx="675">
                  <c:v>44040</c:v>
                </c:pt>
                <c:pt idx="676">
                  <c:v>44047</c:v>
                </c:pt>
                <c:pt idx="677">
                  <c:v>44054</c:v>
                </c:pt>
                <c:pt idx="678">
                  <c:v>44061</c:v>
                </c:pt>
                <c:pt idx="679">
                  <c:v>44068</c:v>
                </c:pt>
                <c:pt idx="680">
                  <c:v>44075</c:v>
                </c:pt>
                <c:pt idx="681">
                  <c:v>44082</c:v>
                </c:pt>
                <c:pt idx="682">
                  <c:v>44089</c:v>
                </c:pt>
                <c:pt idx="683">
                  <c:v>44096</c:v>
                </c:pt>
                <c:pt idx="684">
                  <c:v>44103</c:v>
                </c:pt>
                <c:pt idx="685">
                  <c:v>44110</c:v>
                </c:pt>
                <c:pt idx="686">
                  <c:v>44117</c:v>
                </c:pt>
                <c:pt idx="687">
                  <c:v>44124</c:v>
                </c:pt>
                <c:pt idx="688">
                  <c:v>44131</c:v>
                </c:pt>
                <c:pt idx="689">
                  <c:v>44138</c:v>
                </c:pt>
                <c:pt idx="690">
                  <c:v>44145</c:v>
                </c:pt>
                <c:pt idx="691">
                  <c:v>44152</c:v>
                </c:pt>
                <c:pt idx="692">
                  <c:v>44159</c:v>
                </c:pt>
                <c:pt idx="693">
                  <c:v>44166</c:v>
                </c:pt>
                <c:pt idx="694">
                  <c:v>44173</c:v>
                </c:pt>
                <c:pt idx="695">
                  <c:v>44180</c:v>
                </c:pt>
                <c:pt idx="696">
                  <c:v>44187</c:v>
                </c:pt>
                <c:pt idx="697">
                  <c:v>44194</c:v>
                </c:pt>
                <c:pt idx="698">
                  <c:v>44201</c:v>
                </c:pt>
                <c:pt idx="699">
                  <c:v>44208</c:v>
                </c:pt>
                <c:pt idx="700">
                  <c:v>44215</c:v>
                </c:pt>
                <c:pt idx="701">
                  <c:v>44222</c:v>
                </c:pt>
                <c:pt idx="702">
                  <c:v>44229</c:v>
                </c:pt>
                <c:pt idx="703">
                  <c:v>44236</c:v>
                </c:pt>
                <c:pt idx="704">
                  <c:v>44243</c:v>
                </c:pt>
                <c:pt idx="705">
                  <c:v>44250</c:v>
                </c:pt>
                <c:pt idx="706">
                  <c:v>44257</c:v>
                </c:pt>
                <c:pt idx="707">
                  <c:v>44264</c:v>
                </c:pt>
                <c:pt idx="708">
                  <c:v>44271</c:v>
                </c:pt>
                <c:pt idx="709">
                  <c:v>44278</c:v>
                </c:pt>
                <c:pt idx="710">
                  <c:v>44285</c:v>
                </c:pt>
                <c:pt idx="711">
                  <c:v>44292</c:v>
                </c:pt>
                <c:pt idx="712">
                  <c:v>44299</c:v>
                </c:pt>
                <c:pt idx="713">
                  <c:v>44306</c:v>
                </c:pt>
                <c:pt idx="714">
                  <c:v>44313</c:v>
                </c:pt>
                <c:pt idx="715">
                  <c:v>44320</c:v>
                </c:pt>
                <c:pt idx="716">
                  <c:v>44327</c:v>
                </c:pt>
                <c:pt idx="717">
                  <c:v>44334</c:v>
                </c:pt>
                <c:pt idx="718">
                  <c:v>44341</c:v>
                </c:pt>
                <c:pt idx="719">
                  <c:v>44348</c:v>
                </c:pt>
                <c:pt idx="720">
                  <c:v>44355</c:v>
                </c:pt>
                <c:pt idx="721">
                  <c:v>44362</c:v>
                </c:pt>
                <c:pt idx="722">
                  <c:v>44369</c:v>
                </c:pt>
                <c:pt idx="723">
                  <c:v>44376</c:v>
                </c:pt>
                <c:pt idx="724">
                  <c:v>44383</c:v>
                </c:pt>
                <c:pt idx="725">
                  <c:v>44390</c:v>
                </c:pt>
                <c:pt idx="726">
                  <c:v>44397</c:v>
                </c:pt>
                <c:pt idx="727">
                  <c:v>44404</c:v>
                </c:pt>
                <c:pt idx="728">
                  <c:v>44411</c:v>
                </c:pt>
                <c:pt idx="729">
                  <c:v>44418</c:v>
                </c:pt>
                <c:pt idx="730">
                  <c:v>44425</c:v>
                </c:pt>
                <c:pt idx="731">
                  <c:v>44432</c:v>
                </c:pt>
                <c:pt idx="732">
                  <c:v>44439</c:v>
                </c:pt>
                <c:pt idx="733">
                  <c:v>44446</c:v>
                </c:pt>
                <c:pt idx="734">
                  <c:v>44453</c:v>
                </c:pt>
                <c:pt idx="735">
                  <c:v>44460</c:v>
                </c:pt>
                <c:pt idx="736">
                  <c:v>44467</c:v>
                </c:pt>
                <c:pt idx="737">
                  <c:v>44474</c:v>
                </c:pt>
                <c:pt idx="738">
                  <c:v>44481</c:v>
                </c:pt>
                <c:pt idx="739">
                  <c:v>44488</c:v>
                </c:pt>
                <c:pt idx="740">
                  <c:v>44495</c:v>
                </c:pt>
                <c:pt idx="741">
                  <c:v>44502</c:v>
                </c:pt>
                <c:pt idx="742">
                  <c:v>44509</c:v>
                </c:pt>
                <c:pt idx="743">
                  <c:v>44516</c:v>
                </c:pt>
                <c:pt idx="744">
                  <c:v>44523</c:v>
                </c:pt>
                <c:pt idx="745">
                  <c:v>44530</c:v>
                </c:pt>
                <c:pt idx="746">
                  <c:v>44537</c:v>
                </c:pt>
                <c:pt idx="747">
                  <c:v>44544</c:v>
                </c:pt>
                <c:pt idx="748">
                  <c:v>44551</c:v>
                </c:pt>
                <c:pt idx="749">
                  <c:v>44559</c:v>
                </c:pt>
                <c:pt idx="750">
                  <c:v>44566</c:v>
                </c:pt>
                <c:pt idx="751">
                  <c:v>44573</c:v>
                </c:pt>
                <c:pt idx="752">
                  <c:v>44580</c:v>
                </c:pt>
                <c:pt idx="753">
                  <c:v>44587</c:v>
                </c:pt>
                <c:pt idx="754">
                  <c:v>44594</c:v>
                </c:pt>
                <c:pt idx="755">
                  <c:v>44601</c:v>
                </c:pt>
                <c:pt idx="756">
                  <c:v>44608</c:v>
                </c:pt>
                <c:pt idx="757">
                  <c:v>44615</c:v>
                </c:pt>
                <c:pt idx="758">
                  <c:v>44622</c:v>
                </c:pt>
                <c:pt idx="759">
                  <c:v>44629</c:v>
                </c:pt>
                <c:pt idx="760">
                  <c:v>44636</c:v>
                </c:pt>
                <c:pt idx="761">
                  <c:v>44643</c:v>
                </c:pt>
                <c:pt idx="762">
                  <c:v>44650</c:v>
                </c:pt>
                <c:pt idx="763">
                  <c:v>44657</c:v>
                </c:pt>
                <c:pt idx="764">
                  <c:v>44664</c:v>
                </c:pt>
                <c:pt idx="765">
                  <c:v>44671</c:v>
                </c:pt>
                <c:pt idx="766">
                  <c:v>44678</c:v>
                </c:pt>
                <c:pt idx="767">
                  <c:v>44685</c:v>
                </c:pt>
                <c:pt idx="768">
                  <c:v>44692</c:v>
                </c:pt>
                <c:pt idx="769">
                  <c:v>44699</c:v>
                </c:pt>
                <c:pt idx="770">
                  <c:v>44706</c:v>
                </c:pt>
                <c:pt idx="771">
                  <c:v>44713</c:v>
                </c:pt>
                <c:pt idx="772">
                  <c:v>44720</c:v>
                </c:pt>
                <c:pt idx="773">
                  <c:v>44727</c:v>
                </c:pt>
                <c:pt idx="774">
                  <c:v>44734</c:v>
                </c:pt>
                <c:pt idx="775">
                  <c:v>44741</c:v>
                </c:pt>
                <c:pt idx="776">
                  <c:v>44748</c:v>
                </c:pt>
                <c:pt idx="777">
                  <c:v>44755</c:v>
                </c:pt>
                <c:pt idx="778">
                  <c:v>44762</c:v>
                </c:pt>
                <c:pt idx="779">
                  <c:v>44769</c:v>
                </c:pt>
                <c:pt idx="780">
                  <c:v>44776</c:v>
                </c:pt>
                <c:pt idx="781">
                  <c:v>44783</c:v>
                </c:pt>
                <c:pt idx="782">
                  <c:v>44790</c:v>
                </c:pt>
                <c:pt idx="783">
                  <c:v>44797</c:v>
                </c:pt>
                <c:pt idx="784">
                  <c:v>44804</c:v>
                </c:pt>
                <c:pt idx="785">
                  <c:v>44811</c:v>
                </c:pt>
                <c:pt idx="786">
                  <c:v>44818</c:v>
                </c:pt>
                <c:pt idx="787">
                  <c:v>44825</c:v>
                </c:pt>
                <c:pt idx="788">
                  <c:v>44832</c:v>
                </c:pt>
                <c:pt idx="789">
                  <c:v>44839</c:v>
                </c:pt>
                <c:pt idx="790">
                  <c:v>44846</c:v>
                </c:pt>
                <c:pt idx="791">
                  <c:v>44853</c:v>
                </c:pt>
                <c:pt idx="792">
                  <c:v>44860</c:v>
                </c:pt>
                <c:pt idx="793">
                  <c:v>44867</c:v>
                </c:pt>
                <c:pt idx="794">
                  <c:v>44874</c:v>
                </c:pt>
                <c:pt idx="795">
                  <c:v>44881</c:v>
                </c:pt>
                <c:pt idx="796">
                  <c:v>44888</c:v>
                </c:pt>
                <c:pt idx="797">
                  <c:v>44895</c:v>
                </c:pt>
                <c:pt idx="798">
                  <c:v>44902</c:v>
                </c:pt>
                <c:pt idx="799">
                  <c:v>44909</c:v>
                </c:pt>
                <c:pt idx="800">
                  <c:v>44916</c:v>
                </c:pt>
                <c:pt idx="801">
                  <c:v>44923</c:v>
                </c:pt>
                <c:pt idx="802">
                  <c:v>44930</c:v>
                </c:pt>
                <c:pt idx="803">
                  <c:v>44937</c:v>
                </c:pt>
                <c:pt idx="804">
                  <c:v>44944</c:v>
                </c:pt>
                <c:pt idx="805">
                  <c:v>44951</c:v>
                </c:pt>
                <c:pt idx="806">
                  <c:v>44958</c:v>
                </c:pt>
                <c:pt idx="807">
                  <c:v>44965</c:v>
                </c:pt>
                <c:pt idx="808">
                  <c:v>44972</c:v>
                </c:pt>
                <c:pt idx="809">
                  <c:v>44979</c:v>
                </c:pt>
                <c:pt idx="810">
                  <c:v>44986</c:v>
                </c:pt>
                <c:pt idx="811">
                  <c:v>44993</c:v>
                </c:pt>
                <c:pt idx="812">
                  <c:v>45000</c:v>
                </c:pt>
                <c:pt idx="813">
                  <c:v>45007</c:v>
                </c:pt>
                <c:pt idx="814">
                  <c:v>45014</c:v>
                </c:pt>
                <c:pt idx="815">
                  <c:v>45021</c:v>
                </c:pt>
                <c:pt idx="816">
                  <c:v>45028</c:v>
                </c:pt>
                <c:pt idx="817">
                  <c:v>45035</c:v>
                </c:pt>
                <c:pt idx="818">
                  <c:v>45042</c:v>
                </c:pt>
                <c:pt idx="819">
                  <c:v>45049</c:v>
                </c:pt>
                <c:pt idx="820">
                  <c:v>45056</c:v>
                </c:pt>
                <c:pt idx="821">
                  <c:v>45063</c:v>
                </c:pt>
                <c:pt idx="822">
                  <c:v>45070</c:v>
                </c:pt>
                <c:pt idx="823">
                  <c:v>45077</c:v>
                </c:pt>
                <c:pt idx="824">
                  <c:v>45084</c:v>
                </c:pt>
                <c:pt idx="825">
                  <c:v>45091</c:v>
                </c:pt>
                <c:pt idx="826">
                  <c:v>45098</c:v>
                </c:pt>
                <c:pt idx="827">
                  <c:v>45105</c:v>
                </c:pt>
                <c:pt idx="828">
                  <c:v>45112</c:v>
                </c:pt>
                <c:pt idx="829">
                  <c:v>45119</c:v>
                </c:pt>
                <c:pt idx="830">
                  <c:v>45126</c:v>
                </c:pt>
                <c:pt idx="831">
                  <c:v>45133</c:v>
                </c:pt>
                <c:pt idx="832">
                  <c:v>45140</c:v>
                </c:pt>
                <c:pt idx="833">
                  <c:v>45147</c:v>
                </c:pt>
                <c:pt idx="834">
                  <c:v>45154</c:v>
                </c:pt>
                <c:pt idx="835">
                  <c:v>45161</c:v>
                </c:pt>
                <c:pt idx="836">
                  <c:v>45168</c:v>
                </c:pt>
                <c:pt idx="837">
                  <c:v>45175</c:v>
                </c:pt>
                <c:pt idx="838">
                  <c:v>45182</c:v>
                </c:pt>
                <c:pt idx="839">
                  <c:v>45189</c:v>
                </c:pt>
                <c:pt idx="840">
                  <c:v>45196</c:v>
                </c:pt>
                <c:pt idx="841">
                  <c:v>45203</c:v>
                </c:pt>
                <c:pt idx="842">
                  <c:v>45210</c:v>
                </c:pt>
                <c:pt idx="843">
                  <c:v>45217</c:v>
                </c:pt>
                <c:pt idx="844">
                  <c:v>45224</c:v>
                </c:pt>
                <c:pt idx="845">
                  <c:v>45231</c:v>
                </c:pt>
                <c:pt idx="846">
                  <c:v>45238</c:v>
                </c:pt>
                <c:pt idx="847">
                  <c:v>45245</c:v>
                </c:pt>
                <c:pt idx="848">
                  <c:v>45252</c:v>
                </c:pt>
                <c:pt idx="849">
                  <c:v>45259</c:v>
                </c:pt>
                <c:pt idx="850">
                  <c:v>45266</c:v>
                </c:pt>
                <c:pt idx="851">
                  <c:v>45273</c:v>
                </c:pt>
                <c:pt idx="852">
                  <c:v>45280</c:v>
                </c:pt>
                <c:pt idx="853">
                  <c:v>45287</c:v>
                </c:pt>
                <c:pt idx="854">
                  <c:v>45294</c:v>
                </c:pt>
                <c:pt idx="855">
                  <c:v>45301</c:v>
                </c:pt>
                <c:pt idx="856">
                  <c:v>45308</c:v>
                </c:pt>
                <c:pt idx="857">
                  <c:v>45315</c:v>
                </c:pt>
                <c:pt idx="858">
                  <c:v>45322</c:v>
                </c:pt>
                <c:pt idx="859">
                  <c:v>45329</c:v>
                </c:pt>
                <c:pt idx="860">
                  <c:v>45336</c:v>
                </c:pt>
                <c:pt idx="861">
                  <c:v>45343</c:v>
                </c:pt>
                <c:pt idx="862">
                  <c:v>45350</c:v>
                </c:pt>
                <c:pt idx="863">
                  <c:v>45357</c:v>
                </c:pt>
                <c:pt idx="864">
                  <c:v>45364</c:v>
                </c:pt>
                <c:pt idx="865">
                  <c:v>45371</c:v>
                </c:pt>
                <c:pt idx="866">
                  <c:v>45378</c:v>
                </c:pt>
                <c:pt idx="867">
                  <c:v>45385</c:v>
                </c:pt>
                <c:pt idx="868">
                  <c:v>45392</c:v>
                </c:pt>
                <c:pt idx="869">
                  <c:v>45399</c:v>
                </c:pt>
                <c:pt idx="870">
                  <c:v>45406</c:v>
                </c:pt>
                <c:pt idx="871">
                  <c:v>45413</c:v>
                </c:pt>
                <c:pt idx="872">
                  <c:v>45420</c:v>
                </c:pt>
                <c:pt idx="873">
                  <c:v>45427</c:v>
                </c:pt>
                <c:pt idx="874">
                  <c:v>45434</c:v>
                </c:pt>
                <c:pt idx="875">
                  <c:v>45441</c:v>
                </c:pt>
                <c:pt idx="876">
                  <c:v>45448</c:v>
                </c:pt>
                <c:pt idx="877">
                  <c:v>45455</c:v>
                </c:pt>
                <c:pt idx="878">
                  <c:v>45462</c:v>
                </c:pt>
                <c:pt idx="879">
                  <c:v>45469</c:v>
                </c:pt>
                <c:pt idx="880">
                  <c:v>45476</c:v>
                </c:pt>
                <c:pt idx="881">
                  <c:v>45483</c:v>
                </c:pt>
                <c:pt idx="882">
                  <c:v>45490</c:v>
                </c:pt>
                <c:pt idx="883">
                  <c:v>45497</c:v>
                </c:pt>
                <c:pt idx="884">
                  <c:v>45504</c:v>
                </c:pt>
                <c:pt idx="885">
                  <c:v>45511</c:v>
                </c:pt>
                <c:pt idx="886">
                  <c:v>45518</c:v>
                </c:pt>
                <c:pt idx="887">
                  <c:v>45525</c:v>
                </c:pt>
                <c:pt idx="888">
                  <c:v>45532</c:v>
                </c:pt>
                <c:pt idx="889">
                  <c:v>45539</c:v>
                </c:pt>
                <c:pt idx="890">
                  <c:v>45546</c:v>
                </c:pt>
                <c:pt idx="891">
                  <c:v>45553</c:v>
                </c:pt>
                <c:pt idx="892">
                  <c:v>45560</c:v>
                </c:pt>
                <c:pt idx="893">
                  <c:v>45567</c:v>
                </c:pt>
                <c:pt idx="894">
                  <c:v>45574</c:v>
                </c:pt>
                <c:pt idx="895">
                  <c:v>45581</c:v>
                </c:pt>
                <c:pt idx="896">
                  <c:v>45588</c:v>
                </c:pt>
                <c:pt idx="897">
                  <c:v>45595</c:v>
                </c:pt>
                <c:pt idx="898">
                  <c:v>45602</c:v>
                </c:pt>
                <c:pt idx="899">
                  <c:v>45609</c:v>
                </c:pt>
                <c:pt idx="900">
                  <c:v>45616</c:v>
                </c:pt>
                <c:pt idx="901">
                  <c:v>45623</c:v>
                </c:pt>
                <c:pt idx="902">
                  <c:v>45630</c:v>
                </c:pt>
                <c:pt idx="903">
                  <c:v>45637</c:v>
                </c:pt>
                <c:pt idx="904">
                  <c:v>45644</c:v>
                </c:pt>
                <c:pt idx="905">
                  <c:v>45653</c:v>
                </c:pt>
                <c:pt idx="906">
                  <c:v>45660</c:v>
                </c:pt>
                <c:pt idx="907">
                  <c:v>45667</c:v>
                </c:pt>
                <c:pt idx="908">
                  <c:v>45674</c:v>
                </c:pt>
                <c:pt idx="909">
                  <c:v>45681</c:v>
                </c:pt>
                <c:pt idx="910">
                  <c:v>45688</c:v>
                </c:pt>
                <c:pt idx="911">
                  <c:v>45695</c:v>
                </c:pt>
                <c:pt idx="912">
                  <c:v>45702</c:v>
                </c:pt>
                <c:pt idx="913">
                  <c:v>45709</c:v>
                </c:pt>
                <c:pt idx="914">
                  <c:v>45716</c:v>
                </c:pt>
                <c:pt idx="915">
                  <c:v>45723</c:v>
                </c:pt>
                <c:pt idx="916">
                  <c:v>45730</c:v>
                </c:pt>
                <c:pt idx="917">
                  <c:v>45737</c:v>
                </c:pt>
                <c:pt idx="918">
                  <c:v>45744</c:v>
                </c:pt>
                <c:pt idx="919">
                  <c:v>45751</c:v>
                </c:pt>
                <c:pt idx="920">
                  <c:v>45758</c:v>
                </c:pt>
                <c:pt idx="921">
                  <c:v>45769</c:v>
                </c:pt>
                <c:pt idx="922">
                  <c:v>45776</c:v>
                </c:pt>
                <c:pt idx="923">
                  <c:v>45783</c:v>
                </c:pt>
                <c:pt idx="924">
                  <c:v>45790</c:v>
                </c:pt>
                <c:pt idx="925">
                  <c:v>45797</c:v>
                </c:pt>
                <c:pt idx="926">
                  <c:v>45804</c:v>
                </c:pt>
                <c:pt idx="927">
                  <c:v>45811</c:v>
                </c:pt>
                <c:pt idx="928">
                  <c:v>45818</c:v>
                </c:pt>
                <c:pt idx="929">
                  <c:v>45825</c:v>
                </c:pt>
                <c:pt idx="930">
                  <c:v>45832</c:v>
                </c:pt>
                <c:pt idx="931">
                  <c:v>45839</c:v>
                </c:pt>
                <c:pt idx="932">
                  <c:v>45846</c:v>
                </c:pt>
                <c:pt idx="933">
                  <c:v>45853</c:v>
                </c:pt>
                <c:pt idx="934">
                  <c:v>45860</c:v>
                </c:pt>
                <c:pt idx="935">
                  <c:v>45867</c:v>
                </c:pt>
                <c:pt idx="936">
                  <c:v>45874</c:v>
                </c:pt>
                <c:pt idx="937">
                  <c:v>45881</c:v>
                </c:pt>
                <c:pt idx="938">
                  <c:v>45888</c:v>
                </c:pt>
                <c:pt idx="939">
                  <c:v>45895</c:v>
                </c:pt>
                <c:pt idx="940">
                  <c:v>45902</c:v>
                </c:pt>
                <c:pt idx="941">
                  <c:v>45909</c:v>
                </c:pt>
                <c:pt idx="942">
                  <c:v>45916</c:v>
                </c:pt>
                <c:pt idx="943">
                  <c:v>45923</c:v>
                </c:pt>
                <c:pt idx="944">
                  <c:v>45930</c:v>
                </c:pt>
                <c:pt idx="945">
                  <c:v>45937</c:v>
                </c:pt>
                <c:pt idx="946">
                  <c:v>45944</c:v>
                </c:pt>
                <c:pt idx="947">
                  <c:v>45951</c:v>
                </c:pt>
                <c:pt idx="948">
                  <c:v>45958</c:v>
                </c:pt>
                <c:pt idx="949">
                  <c:v>45965</c:v>
                </c:pt>
                <c:pt idx="950">
                  <c:v>45972</c:v>
                </c:pt>
                <c:pt idx="951">
                  <c:v>45979</c:v>
                </c:pt>
                <c:pt idx="952">
                  <c:v>45986</c:v>
                </c:pt>
                <c:pt idx="953">
                  <c:v>45993</c:v>
                </c:pt>
                <c:pt idx="954">
                  <c:v>46000</c:v>
                </c:pt>
                <c:pt idx="955">
                  <c:v>46007</c:v>
                </c:pt>
                <c:pt idx="956">
                  <c:v>46014</c:v>
                </c:pt>
                <c:pt idx="957">
                  <c:v>46021</c:v>
                </c:pt>
                <c:pt idx="958">
                  <c:v>46028</c:v>
                </c:pt>
                <c:pt idx="959">
                  <c:v>46035</c:v>
                </c:pt>
                <c:pt idx="960">
                  <c:v>46042</c:v>
                </c:pt>
                <c:pt idx="961">
                  <c:v>46049</c:v>
                </c:pt>
                <c:pt idx="962">
                  <c:v>46056</c:v>
                </c:pt>
                <c:pt idx="963">
                  <c:v>46063</c:v>
                </c:pt>
                <c:pt idx="964">
                  <c:v>46070</c:v>
                </c:pt>
                <c:pt idx="965">
                  <c:v>46077</c:v>
                </c:pt>
                <c:pt idx="966">
                  <c:v>46084</c:v>
                </c:pt>
                <c:pt idx="967">
                  <c:v>46091</c:v>
                </c:pt>
                <c:pt idx="968">
                  <c:v>46098</c:v>
                </c:pt>
                <c:pt idx="969">
                  <c:v>46105</c:v>
                </c:pt>
                <c:pt idx="970">
                  <c:v>46112</c:v>
                </c:pt>
                <c:pt idx="971">
                  <c:v>46119</c:v>
                </c:pt>
                <c:pt idx="972">
                  <c:v>46126</c:v>
                </c:pt>
                <c:pt idx="973">
                  <c:v>46133</c:v>
                </c:pt>
                <c:pt idx="974">
                  <c:v>46140</c:v>
                </c:pt>
                <c:pt idx="975">
                  <c:v>46147</c:v>
                </c:pt>
                <c:pt idx="976">
                  <c:v>46154</c:v>
                </c:pt>
                <c:pt idx="977">
                  <c:v>46161</c:v>
                </c:pt>
                <c:pt idx="978">
                  <c:v>46168</c:v>
                </c:pt>
                <c:pt idx="979">
                  <c:v>46175</c:v>
                </c:pt>
                <c:pt idx="980">
                  <c:v>46182</c:v>
                </c:pt>
                <c:pt idx="981">
                  <c:v>46189</c:v>
                </c:pt>
                <c:pt idx="982">
                  <c:v>46196</c:v>
                </c:pt>
                <c:pt idx="983">
                  <c:v>46203</c:v>
                </c:pt>
                <c:pt idx="984">
                  <c:v>46210</c:v>
                </c:pt>
                <c:pt idx="985">
                  <c:v>46217</c:v>
                </c:pt>
                <c:pt idx="986">
                  <c:v>46224</c:v>
                </c:pt>
                <c:pt idx="987">
                  <c:v>46231</c:v>
                </c:pt>
                <c:pt idx="988">
                  <c:v>46238</c:v>
                </c:pt>
                <c:pt idx="989">
                  <c:v>46245</c:v>
                </c:pt>
                <c:pt idx="990">
                  <c:v>46252</c:v>
                </c:pt>
                <c:pt idx="991">
                  <c:v>46259</c:v>
                </c:pt>
                <c:pt idx="992">
                  <c:v>46266</c:v>
                </c:pt>
                <c:pt idx="993">
                  <c:v>46273</c:v>
                </c:pt>
                <c:pt idx="994">
                  <c:v>46280</c:v>
                </c:pt>
                <c:pt idx="995">
                  <c:v>46287</c:v>
                </c:pt>
                <c:pt idx="996">
                  <c:v>46294</c:v>
                </c:pt>
                <c:pt idx="997">
                  <c:v>46301</c:v>
                </c:pt>
                <c:pt idx="998">
                  <c:v>46308</c:v>
                </c:pt>
                <c:pt idx="999">
                  <c:v>46315</c:v>
                </c:pt>
                <c:pt idx="1000">
                  <c:v>46322</c:v>
                </c:pt>
                <c:pt idx="1001">
                  <c:v>46329</c:v>
                </c:pt>
                <c:pt idx="1002">
                  <c:v>46336</c:v>
                </c:pt>
                <c:pt idx="1003">
                  <c:v>46343</c:v>
                </c:pt>
                <c:pt idx="1004">
                  <c:v>46350</c:v>
                </c:pt>
                <c:pt idx="1005">
                  <c:v>46357</c:v>
                </c:pt>
                <c:pt idx="1006">
                  <c:v>46364</c:v>
                </c:pt>
                <c:pt idx="1007">
                  <c:v>46371</c:v>
                </c:pt>
                <c:pt idx="1008">
                  <c:v>46378</c:v>
                </c:pt>
                <c:pt idx="1009">
                  <c:v>46385</c:v>
                </c:pt>
                <c:pt idx="1010">
                  <c:v>46392</c:v>
                </c:pt>
                <c:pt idx="1011">
                  <c:v>46399</c:v>
                </c:pt>
                <c:pt idx="1012">
                  <c:v>46406</c:v>
                </c:pt>
                <c:pt idx="1013">
                  <c:v>46413</c:v>
                </c:pt>
                <c:pt idx="1014">
                  <c:v>46420</c:v>
                </c:pt>
                <c:pt idx="1015">
                  <c:v>46427</c:v>
                </c:pt>
                <c:pt idx="1016">
                  <c:v>46434</c:v>
                </c:pt>
                <c:pt idx="1017">
                  <c:v>46441</c:v>
                </c:pt>
                <c:pt idx="1018">
                  <c:v>46448</c:v>
                </c:pt>
                <c:pt idx="1019">
                  <c:v>46455</c:v>
                </c:pt>
                <c:pt idx="1020">
                  <c:v>46462</c:v>
                </c:pt>
                <c:pt idx="1021">
                  <c:v>46469</c:v>
                </c:pt>
                <c:pt idx="1022">
                  <c:v>46476</c:v>
                </c:pt>
                <c:pt idx="1023">
                  <c:v>46483</c:v>
                </c:pt>
                <c:pt idx="1024">
                  <c:v>46490</c:v>
                </c:pt>
                <c:pt idx="1025">
                  <c:v>46497</c:v>
                </c:pt>
                <c:pt idx="1026">
                  <c:v>46504</c:v>
                </c:pt>
                <c:pt idx="1027">
                  <c:v>46511</c:v>
                </c:pt>
                <c:pt idx="1028">
                  <c:v>46518</c:v>
                </c:pt>
                <c:pt idx="1029">
                  <c:v>46525</c:v>
                </c:pt>
                <c:pt idx="1030">
                  <c:v>46532</c:v>
                </c:pt>
                <c:pt idx="1031">
                  <c:v>46539</c:v>
                </c:pt>
                <c:pt idx="1032">
                  <c:v>46546</c:v>
                </c:pt>
                <c:pt idx="1033">
                  <c:v>46553</c:v>
                </c:pt>
                <c:pt idx="1034">
                  <c:v>46560</c:v>
                </c:pt>
                <c:pt idx="1035">
                  <c:v>46567</c:v>
                </c:pt>
                <c:pt idx="1036">
                  <c:v>46574</c:v>
                </c:pt>
                <c:pt idx="1037">
                  <c:v>46581</c:v>
                </c:pt>
                <c:pt idx="1038">
                  <c:v>46588</c:v>
                </c:pt>
                <c:pt idx="1039">
                  <c:v>46595</c:v>
                </c:pt>
                <c:pt idx="1040">
                  <c:v>46602</c:v>
                </c:pt>
                <c:pt idx="1041">
                  <c:v>46609</c:v>
                </c:pt>
                <c:pt idx="1042">
                  <c:v>46616</c:v>
                </c:pt>
                <c:pt idx="1043">
                  <c:v>46623</c:v>
                </c:pt>
                <c:pt idx="1044">
                  <c:v>46630</c:v>
                </c:pt>
                <c:pt idx="1045">
                  <c:v>46637</c:v>
                </c:pt>
                <c:pt idx="1046">
                  <c:v>46644</c:v>
                </c:pt>
                <c:pt idx="1047">
                  <c:v>46651</c:v>
                </c:pt>
                <c:pt idx="1048">
                  <c:v>46658</c:v>
                </c:pt>
                <c:pt idx="1049">
                  <c:v>46665</c:v>
                </c:pt>
                <c:pt idx="1050">
                  <c:v>46672</c:v>
                </c:pt>
                <c:pt idx="1051">
                  <c:v>46679</c:v>
                </c:pt>
                <c:pt idx="1052">
                  <c:v>46686</c:v>
                </c:pt>
                <c:pt idx="1053">
                  <c:v>46693</c:v>
                </c:pt>
                <c:pt idx="1054">
                  <c:v>46700</c:v>
                </c:pt>
                <c:pt idx="1055">
                  <c:v>46707</c:v>
                </c:pt>
                <c:pt idx="1056">
                  <c:v>46714</c:v>
                </c:pt>
                <c:pt idx="1057">
                  <c:v>46721</c:v>
                </c:pt>
                <c:pt idx="1058">
                  <c:v>46728</c:v>
                </c:pt>
                <c:pt idx="1059">
                  <c:v>46735</c:v>
                </c:pt>
                <c:pt idx="1060">
                  <c:v>46742</c:v>
                </c:pt>
                <c:pt idx="1061">
                  <c:v>46750</c:v>
                </c:pt>
                <c:pt idx="1062">
                  <c:v>46757</c:v>
                </c:pt>
                <c:pt idx="1063">
                  <c:v>46764</c:v>
                </c:pt>
                <c:pt idx="1064">
                  <c:v>46771</c:v>
                </c:pt>
                <c:pt idx="1065">
                  <c:v>46778</c:v>
                </c:pt>
                <c:pt idx="1066">
                  <c:v>46785</c:v>
                </c:pt>
                <c:pt idx="1067">
                  <c:v>46792</c:v>
                </c:pt>
                <c:pt idx="1068">
                  <c:v>46799</c:v>
                </c:pt>
                <c:pt idx="1069">
                  <c:v>46806</c:v>
                </c:pt>
                <c:pt idx="1070">
                  <c:v>46813</c:v>
                </c:pt>
                <c:pt idx="1071">
                  <c:v>46820</c:v>
                </c:pt>
                <c:pt idx="1072">
                  <c:v>46827</c:v>
                </c:pt>
                <c:pt idx="1073">
                  <c:v>46834</c:v>
                </c:pt>
                <c:pt idx="1074">
                  <c:v>46841</c:v>
                </c:pt>
                <c:pt idx="1075">
                  <c:v>46848</c:v>
                </c:pt>
                <c:pt idx="1076">
                  <c:v>46855</c:v>
                </c:pt>
                <c:pt idx="1077">
                  <c:v>46862</c:v>
                </c:pt>
                <c:pt idx="1078">
                  <c:v>46869</c:v>
                </c:pt>
                <c:pt idx="1079">
                  <c:v>46876</c:v>
                </c:pt>
                <c:pt idx="1080">
                  <c:v>46883</c:v>
                </c:pt>
                <c:pt idx="1081">
                  <c:v>46890</c:v>
                </c:pt>
                <c:pt idx="1082">
                  <c:v>46897</c:v>
                </c:pt>
                <c:pt idx="1083">
                  <c:v>46904</c:v>
                </c:pt>
                <c:pt idx="1084">
                  <c:v>46911</c:v>
                </c:pt>
                <c:pt idx="1085">
                  <c:v>46918</c:v>
                </c:pt>
                <c:pt idx="1086">
                  <c:v>46925</c:v>
                </c:pt>
                <c:pt idx="1087">
                  <c:v>46932</c:v>
                </c:pt>
                <c:pt idx="1088">
                  <c:v>46939</c:v>
                </c:pt>
                <c:pt idx="1089">
                  <c:v>46946</c:v>
                </c:pt>
                <c:pt idx="1090">
                  <c:v>46953</c:v>
                </c:pt>
                <c:pt idx="1091">
                  <c:v>46960</c:v>
                </c:pt>
                <c:pt idx="1092">
                  <c:v>46967</c:v>
                </c:pt>
                <c:pt idx="1093">
                  <c:v>46974</c:v>
                </c:pt>
                <c:pt idx="1094">
                  <c:v>46981</c:v>
                </c:pt>
                <c:pt idx="1095">
                  <c:v>46988</c:v>
                </c:pt>
                <c:pt idx="1096">
                  <c:v>46995</c:v>
                </c:pt>
                <c:pt idx="1097">
                  <c:v>47002</c:v>
                </c:pt>
                <c:pt idx="1098">
                  <c:v>47009</c:v>
                </c:pt>
                <c:pt idx="1099">
                  <c:v>47016</c:v>
                </c:pt>
                <c:pt idx="1100">
                  <c:v>47023</c:v>
                </c:pt>
                <c:pt idx="1101">
                  <c:v>47030</c:v>
                </c:pt>
                <c:pt idx="1102">
                  <c:v>47037</c:v>
                </c:pt>
                <c:pt idx="1103">
                  <c:v>47044</c:v>
                </c:pt>
                <c:pt idx="1104">
                  <c:v>47051</c:v>
                </c:pt>
                <c:pt idx="1105">
                  <c:v>47058</c:v>
                </c:pt>
                <c:pt idx="1106">
                  <c:v>47065</c:v>
                </c:pt>
                <c:pt idx="1107">
                  <c:v>47072</c:v>
                </c:pt>
                <c:pt idx="1108">
                  <c:v>47079</c:v>
                </c:pt>
                <c:pt idx="1109">
                  <c:v>47086</c:v>
                </c:pt>
                <c:pt idx="1110">
                  <c:v>47093</c:v>
                </c:pt>
                <c:pt idx="1111">
                  <c:v>47100</c:v>
                </c:pt>
                <c:pt idx="1112">
                  <c:v>47107</c:v>
                </c:pt>
                <c:pt idx="1113">
                  <c:v>47114</c:v>
                </c:pt>
                <c:pt idx="1114">
                  <c:v>47121</c:v>
                </c:pt>
                <c:pt idx="1115">
                  <c:v>47128</c:v>
                </c:pt>
                <c:pt idx="1116">
                  <c:v>47135</c:v>
                </c:pt>
                <c:pt idx="1117">
                  <c:v>47142</c:v>
                </c:pt>
                <c:pt idx="1118">
                  <c:v>47149</c:v>
                </c:pt>
                <c:pt idx="1119">
                  <c:v>47156</c:v>
                </c:pt>
                <c:pt idx="1120">
                  <c:v>47163</c:v>
                </c:pt>
                <c:pt idx="1121">
                  <c:v>47170</c:v>
                </c:pt>
                <c:pt idx="1122">
                  <c:v>47177</c:v>
                </c:pt>
                <c:pt idx="1123">
                  <c:v>47184</c:v>
                </c:pt>
                <c:pt idx="1124">
                  <c:v>47191</c:v>
                </c:pt>
                <c:pt idx="1125">
                  <c:v>47198</c:v>
                </c:pt>
                <c:pt idx="1126">
                  <c:v>47205</c:v>
                </c:pt>
                <c:pt idx="1127">
                  <c:v>47212</c:v>
                </c:pt>
                <c:pt idx="1128">
                  <c:v>47219</c:v>
                </c:pt>
                <c:pt idx="1129">
                  <c:v>47226</c:v>
                </c:pt>
                <c:pt idx="1130">
                  <c:v>47233</c:v>
                </c:pt>
                <c:pt idx="1131">
                  <c:v>47240</c:v>
                </c:pt>
                <c:pt idx="1132">
                  <c:v>47247</c:v>
                </c:pt>
                <c:pt idx="1133">
                  <c:v>47254</c:v>
                </c:pt>
                <c:pt idx="1134">
                  <c:v>47261</c:v>
                </c:pt>
                <c:pt idx="1135">
                  <c:v>47268</c:v>
                </c:pt>
                <c:pt idx="1136">
                  <c:v>47275</c:v>
                </c:pt>
                <c:pt idx="1137">
                  <c:v>47282</c:v>
                </c:pt>
                <c:pt idx="1138">
                  <c:v>47289</c:v>
                </c:pt>
                <c:pt idx="1139">
                  <c:v>47296</c:v>
                </c:pt>
                <c:pt idx="1140">
                  <c:v>47303</c:v>
                </c:pt>
                <c:pt idx="1141">
                  <c:v>47310</c:v>
                </c:pt>
                <c:pt idx="1142">
                  <c:v>47317</c:v>
                </c:pt>
                <c:pt idx="1143">
                  <c:v>47324</c:v>
                </c:pt>
                <c:pt idx="1144">
                  <c:v>47331</c:v>
                </c:pt>
                <c:pt idx="1145">
                  <c:v>47338</c:v>
                </c:pt>
                <c:pt idx="1146">
                  <c:v>47345</c:v>
                </c:pt>
                <c:pt idx="1147">
                  <c:v>47352</c:v>
                </c:pt>
                <c:pt idx="1148">
                  <c:v>47359</c:v>
                </c:pt>
                <c:pt idx="1149">
                  <c:v>47366</c:v>
                </c:pt>
                <c:pt idx="1150">
                  <c:v>47373</c:v>
                </c:pt>
                <c:pt idx="1151">
                  <c:v>47380</c:v>
                </c:pt>
                <c:pt idx="1152">
                  <c:v>47387</c:v>
                </c:pt>
                <c:pt idx="1153">
                  <c:v>47394</c:v>
                </c:pt>
                <c:pt idx="1154">
                  <c:v>47401</c:v>
                </c:pt>
                <c:pt idx="1155">
                  <c:v>47408</c:v>
                </c:pt>
                <c:pt idx="1156">
                  <c:v>47415</c:v>
                </c:pt>
                <c:pt idx="1157">
                  <c:v>47422</c:v>
                </c:pt>
                <c:pt idx="1158">
                  <c:v>47429</c:v>
                </c:pt>
                <c:pt idx="1159">
                  <c:v>47436</c:v>
                </c:pt>
                <c:pt idx="1160">
                  <c:v>47443</c:v>
                </c:pt>
                <c:pt idx="1161">
                  <c:v>47450</c:v>
                </c:pt>
                <c:pt idx="1162">
                  <c:v>47457</c:v>
                </c:pt>
                <c:pt idx="1163">
                  <c:v>47464</c:v>
                </c:pt>
                <c:pt idx="1164">
                  <c:v>47471</c:v>
                </c:pt>
                <c:pt idx="1165">
                  <c:v>47479</c:v>
                </c:pt>
                <c:pt idx="1166">
                  <c:v>47486</c:v>
                </c:pt>
                <c:pt idx="1167">
                  <c:v>47493</c:v>
                </c:pt>
                <c:pt idx="1168">
                  <c:v>47500</c:v>
                </c:pt>
                <c:pt idx="1169">
                  <c:v>47507</c:v>
                </c:pt>
                <c:pt idx="1170">
                  <c:v>47514</c:v>
                </c:pt>
                <c:pt idx="1171">
                  <c:v>47521</c:v>
                </c:pt>
                <c:pt idx="1172">
                  <c:v>47528</c:v>
                </c:pt>
                <c:pt idx="1173">
                  <c:v>47535</c:v>
                </c:pt>
                <c:pt idx="1174">
                  <c:v>47542</c:v>
                </c:pt>
                <c:pt idx="1175">
                  <c:v>47549</c:v>
                </c:pt>
                <c:pt idx="1176">
                  <c:v>47556</c:v>
                </c:pt>
                <c:pt idx="1177">
                  <c:v>47563</c:v>
                </c:pt>
                <c:pt idx="1178">
                  <c:v>47570</c:v>
                </c:pt>
                <c:pt idx="1179">
                  <c:v>47577</c:v>
                </c:pt>
                <c:pt idx="1180">
                  <c:v>47584</c:v>
                </c:pt>
                <c:pt idx="1181">
                  <c:v>47591</c:v>
                </c:pt>
                <c:pt idx="1182">
                  <c:v>47598</c:v>
                </c:pt>
                <c:pt idx="1183">
                  <c:v>47605</c:v>
                </c:pt>
                <c:pt idx="1184">
                  <c:v>47612</c:v>
                </c:pt>
                <c:pt idx="1185">
                  <c:v>47619</c:v>
                </c:pt>
                <c:pt idx="1186">
                  <c:v>47626</c:v>
                </c:pt>
                <c:pt idx="1187">
                  <c:v>47633</c:v>
                </c:pt>
                <c:pt idx="1188">
                  <c:v>47640</c:v>
                </c:pt>
                <c:pt idx="1189">
                  <c:v>47647</c:v>
                </c:pt>
                <c:pt idx="1190">
                  <c:v>47654</c:v>
                </c:pt>
                <c:pt idx="1191">
                  <c:v>47661</c:v>
                </c:pt>
                <c:pt idx="1192">
                  <c:v>47668</c:v>
                </c:pt>
                <c:pt idx="1193">
                  <c:v>47675</c:v>
                </c:pt>
                <c:pt idx="1194">
                  <c:v>47682</c:v>
                </c:pt>
                <c:pt idx="1195">
                  <c:v>47689</c:v>
                </c:pt>
                <c:pt idx="1196">
                  <c:v>47696</c:v>
                </c:pt>
                <c:pt idx="1197">
                  <c:v>47703</c:v>
                </c:pt>
                <c:pt idx="1198">
                  <c:v>47710</c:v>
                </c:pt>
                <c:pt idx="1199">
                  <c:v>47717</c:v>
                </c:pt>
                <c:pt idx="1200">
                  <c:v>47724</c:v>
                </c:pt>
                <c:pt idx="1201">
                  <c:v>47731</c:v>
                </c:pt>
                <c:pt idx="1202">
                  <c:v>47738</c:v>
                </c:pt>
                <c:pt idx="1203">
                  <c:v>47745</c:v>
                </c:pt>
                <c:pt idx="1204">
                  <c:v>47752</c:v>
                </c:pt>
                <c:pt idx="1205">
                  <c:v>47759</c:v>
                </c:pt>
                <c:pt idx="1206">
                  <c:v>47766</c:v>
                </c:pt>
                <c:pt idx="1207">
                  <c:v>47773</c:v>
                </c:pt>
                <c:pt idx="1208">
                  <c:v>47780</c:v>
                </c:pt>
                <c:pt idx="1209">
                  <c:v>47787</c:v>
                </c:pt>
                <c:pt idx="1210">
                  <c:v>47794</c:v>
                </c:pt>
                <c:pt idx="1211">
                  <c:v>47801</c:v>
                </c:pt>
                <c:pt idx="1212">
                  <c:v>47808</c:v>
                </c:pt>
                <c:pt idx="1213">
                  <c:v>47815</c:v>
                </c:pt>
                <c:pt idx="1214">
                  <c:v>47822</c:v>
                </c:pt>
                <c:pt idx="1215">
                  <c:v>47829</c:v>
                </c:pt>
                <c:pt idx="1216">
                  <c:v>47836</c:v>
                </c:pt>
                <c:pt idx="1217">
                  <c:v>47844</c:v>
                </c:pt>
                <c:pt idx="1218">
                  <c:v>47851</c:v>
                </c:pt>
                <c:pt idx="1219">
                  <c:v>47858</c:v>
                </c:pt>
                <c:pt idx="1220">
                  <c:v>47865</c:v>
                </c:pt>
                <c:pt idx="1221">
                  <c:v>47872</c:v>
                </c:pt>
                <c:pt idx="1222">
                  <c:v>47879</c:v>
                </c:pt>
                <c:pt idx="1223">
                  <c:v>47886</c:v>
                </c:pt>
                <c:pt idx="1224">
                  <c:v>47893</c:v>
                </c:pt>
                <c:pt idx="1225">
                  <c:v>47900</c:v>
                </c:pt>
                <c:pt idx="1226">
                  <c:v>47907</c:v>
                </c:pt>
                <c:pt idx="1227">
                  <c:v>47914</c:v>
                </c:pt>
                <c:pt idx="1228">
                  <c:v>47921</c:v>
                </c:pt>
                <c:pt idx="1229">
                  <c:v>47928</c:v>
                </c:pt>
                <c:pt idx="1230">
                  <c:v>47935</c:v>
                </c:pt>
                <c:pt idx="1231">
                  <c:v>47942</c:v>
                </c:pt>
                <c:pt idx="1232">
                  <c:v>47953</c:v>
                </c:pt>
                <c:pt idx="1233">
                  <c:v>47960</c:v>
                </c:pt>
                <c:pt idx="1234">
                  <c:v>47967</c:v>
                </c:pt>
                <c:pt idx="1235">
                  <c:v>47974</c:v>
                </c:pt>
                <c:pt idx="1236">
                  <c:v>47981</c:v>
                </c:pt>
                <c:pt idx="1237">
                  <c:v>47988</c:v>
                </c:pt>
                <c:pt idx="1238">
                  <c:v>47995</c:v>
                </c:pt>
                <c:pt idx="1239">
                  <c:v>48002</c:v>
                </c:pt>
                <c:pt idx="1240">
                  <c:v>48009</c:v>
                </c:pt>
                <c:pt idx="1241">
                  <c:v>48016</c:v>
                </c:pt>
                <c:pt idx="1242">
                  <c:v>48023</c:v>
                </c:pt>
                <c:pt idx="1243">
                  <c:v>48030</c:v>
                </c:pt>
                <c:pt idx="1244">
                  <c:v>48037</c:v>
                </c:pt>
                <c:pt idx="1245">
                  <c:v>48044</c:v>
                </c:pt>
                <c:pt idx="1246">
                  <c:v>48051</c:v>
                </c:pt>
                <c:pt idx="1247">
                  <c:v>48058</c:v>
                </c:pt>
                <c:pt idx="1248">
                  <c:v>48065</c:v>
                </c:pt>
                <c:pt idx="1249">
                  <c:v>48072</c:v>
                </c:pt>
                <c:pt idx="1250">
                  <c:v>48079</c:v>
                </c:pt>
                <c:pt idx="1251">
                  <c:v>48086</c:v>
                </c:pt>
                <c:pt idx="1252">
                  <c:v>48093</c:v>
                </c:pt>
                <c:pt idx="1253">
                  <c:v>48100</c:v>
                </c:pt>
                <c:pt idx="1254">
                  <c:v>48107</c:v>
                </c:pt>
                <c:pt idx="1255">
                  <c:v>48114</c:v>
                </c:pt>
                <c:pt idx="1256">
                  <c:v>48121</c:v>
                </c:pt>
                <c:pt idx="1257">
                  <c:v>48128</c:v>
                </c:pt>
                <c:pt idx="1258">
                  <c:v>48135</c:v>
                </c:pt>
                <c:pt idx="1259">
                  <c:v>48142</c:v>
                </c:pt>
                <c:pt idx="1260">
                  <c:v>48149</c:v>
                </c:pt>
                <c:pt idx="1261">
                  <c:v>48156</c:v>
                </c:pt>
                <c:pt idx="1262">
                  <c:v>48163</c:v>
                </c:pt>
                <c:pt idx="1263">
                  <c:v>48170</c:v>
                </c:pt>
                <c:pt idx="1264">
                  <c:v>48177</c:v>
                </c:pt>
                <c:pt idx="1265">
                  <c:v>48184</c:v>
                </c:pt>
                <c:pt idx="1266">
                  <c:v>48191</c:v>
                </c:pt>
                <c:pt idx="1267">
                  <c:v>48198</c:v>
                </c:pt>
                <c:pt idx="1268">
                  <c:v>48205</c:v>
                </c:pt>
                <c:pt idx="1269">
                  <c:v>48212</c:v>
                </c:pt>
                <c:pt idx="1270">
                  <c:v>48219</c:v>
                </c:pt>
                <c:pt idx="1271">
                  <c:v>48226</c:v>
                </c:pt>
                <c:pt idx="1272">
                  <c:v>48233</c:v>
                </c:pt>
                <c:pt idx="1273">
                  <c:v>48240</c:v>
                </c:pt>
                <c:pt idx="1274">
                  <c:v>48247</c:v>
                </c:pt>
                <c:pt idx="1275">
                  <c:v>48254</c:v>
                </c:pt>
                <c:pt idx="1276">
                  <c:v>48261</c:v>
                </c:pt>
                <c:pt idx="1277">
                  <c:v>48268</c:v>
                </c:pt>
                <c:pt idx="1278">
                  <c:v>48275</c:v>
                </c:pt>
                <c:pt idx="1279">
                  <c:v>48282</c:v>
                </c:pt>
                <c:pt idx="1280">
                  <c:v>48289</c:v>
                </c:pt>
                <c:pt idx="1281">
                  <c:v>48296</c:v>
                </c:pt>
                <c:pt idx="1282">
                  <c:v>48303</c:v>
                </c:pt>
                <c:pt idx="1283">
                  <c:v>48310</c:v>
                </c:pt>
                <c:pt idx="1284">
                  <c:v>48317</c:v>
                </c:pt>
                <c:pt idx="1285">
                  <c:v>48324</c:v>
                </c:pt>
                <c:pt idx="1286">
                  <c:v>48331</c:v>
                </c:pt>
                <c:pt idx="1287">
                  <c:v>48338</c:v>
                </c:pt>
                <c:pt idx="1288">
                  <c:v>48345</c:v>
                </c:pt>
                <c:pt idx="1289">
                  <c:v>48352</c:v>
                </c:pt>
                <c:pt idx="1290">
                  <c:v>48359</c:v>
                </c:pt>
                <c:pt idx="1291">
                  <c:v>48366</c:v>
                </c:pt>
                <c:pt idx="1292">
                  <c:v>48373</c:v>
                </c:pt>
                <c:pt idx="1293">
                  <c:v>48380</c:v>
                </c:pt>
                <c:pt idx="1294">
                  <c:v>48387</c:v>
                </c:pt>
                <c:pt idx="1295">
                  <c:v>48394</c:v>
                </c:pt>
                <c:pt idx="1296">
                  <c:v>48401</c:v>
                </c:pt>
                <c:pt idx="1297">
                  <c:v>48408</c:v>
                </c:pt>
                <c:pt idx="1298">
                  <c:v>48415</c:v>
                </c:pt>
                <c:pt idx="1299">
                  <c:v>48422</c:v>
                </c:pt>
                <c:pt idx="1300">
                  <c:v>48429</c:v>
                </c:pt>
                <c:pt idx="1301">
                  <c:v>48436</c:v>
                </c:pt>
                <c:pt idx="1302">
                  <c:v>48443</c:v>
                </c:pt>
                <c:pt idx="1303">
                  <c:v>48450</c:v>
                </c:pt>
                <c:pt idx="1304">
                  <c:v>48457</c:v>
                </c:pt>
                <c:pt idx="1305">
                  <c:v>48464</c:v>
                </c:pt>
                <c:pt idx="1306">
                  <c:v>48471</c:v>
                </c:pt>
                <c:pt idx="1307">
                  <c:v>48478</c:v>
                </c:pt>
                <c:pt idx="1308">
                  <c:v>48485</c:v>
                </c:pt>
                <c:pt idx="1309">
                  <c:v>48492</c:v>
                </c:pt>
                <c:pt idx="1310">
                  <c:v>48499</c:v>
                </c:pt>
                <c:pt idx="1311">
                  <c:v>48506</c:v>
                </c:pt>
                <c:pt idx="1312">
                  <c:v>48513</c:v>
                </c:pt>
                <c:pt idx="1313">
                  <c:v>48520</c:v>
                </c:pt>
                <c:pt idx="1314">
                  <c:v>48527</c:v>
                </c:pt>
                <c:pt idx="1315">
                  <c:v>48534</c:v>
                </c:pt>
                <c:pt idx="1316">
                  <c:v>48541</c:v>
                </c:pt>
                <c:pt idx="1317">
                  <c:v>48548</c:v>
                </c:pt>
                <c:pt idx="1318">
                  <c:v>48555</c:v>
                </c:pt>
                <c:pt idx="1319">
                  <c:v>48562</c:v>
                </c:pt>
                <c:pt idx="1320">
                  <c:v>48569</c:v>
                </c:pt>
                <c:pt idx="1321">
                  <c:v>48577</c:v>
                </c:pt>
                <c:pt idx="1322">
                  <c:v>48584</c:v>
                </c:pt>
                <c:pt idx="1323">
                  <c:v>48591</c:v>
                </c:pt>
                <c:pt idx="1324">
                  <c:v>48598</c:v>
                </c:pt>
                <c:pt idx="1325">
                  <c:v>48605</c:v>
                </c:pt>
                <c:pt idx="1326">
                  <c:v>48612</c:v>
                </c:pt>
                <c:pt idx="1327">
                  <c:v>48619</c:v>
                </c:pt>
                <c:pt idx="1328">
                  <c:v>48626</c:v>
                </c:pt>
                <c:pt idx="1329">
                  <c:v>48633</c:v>
                </c:pt>
                <c:pt idx="1330">
                  <c:v>48640</c:v>
                </c:pt>
                <c:pt idx="1331">
                  <c:v>48647</c:v>
                </c:pt>
                <c:pt idx="1332">
                  <c:v>48654</c:v>
                </c:pt>
                <c:pt idx="1333">
                  <c:v>48661</c:v>
                </c:pt>
                <c:pt idx="1334">
                  <c:v>48668</c:v>
                </c:pt>
                <c:pt idx="1335">
                  <c:v>48675</c:v>
                </c:pt>
                <c:pt idx="1336">
                  <c:v>48682</c:v>
                </c:pt>
                <c:pt idx="1337">
                  <c:v>48689</c:v>
                </c:pt>
                <c:pt idx="1338">
                  <c:v>48696</c:v>
                </c:pt>
                <c:pt idx="1339">
                  <c:v>48703</c:v>
                </c:pt>
                <c:pt idx="1340">
                  <c:v>48710</c:v>
                </c:pt>
                <c:pt idx="1341">
                  <c:v>48717</c:v>
                </c:pt>
                <c:pt idx="1342">
                  <c:v>48724</c:v>
                </c:pt>
                <c:pt idx="1343">
                  <c:v>48731</c:v>
                </c:pt>
                <c:pt idx="1344">
                  <c:v>48738</c:v>
                </c:pt>
                <c:pt idx="1345">
                  <c:v>48745</c:v>
                </c:pt>
                <c:pt idx="1346">
                  <c:v>48752</c:v>
                </c:pt>
                <c:pt idx="1347">
                  <c:v>48759</c:v>
                </c:pt>
                <c:pt idx="1348">
                  <c:v>48766</c:v>
                </c:pt>
                <c:pt idx="1349">
                  <c:v>48773</c:v>
                </c:pt>
                <c:pt idx="1350">
                  <c:v>48780</c:v>
                </c:pt>
                <c:pt idx="1351">
                  <c:v>48787</c:v>
                </c:pt>
                <c:pt idx="1352">
                  <c:v>48794</c:v>
                </c:pt>
                <c:pt idx="1353">
                  <c:v>48801</c:v>
                </c:pt>
                <c:pt idx="1354">
                  <c:v>48808</c:v>
                </c:pt>
                <c:pt idx="1355">
                  <c:v>48815</c:v>
                </c:pt>
                <c:pt idx="1356">
                  <c:v>48822</c:v>
                </c:pt>
                <c:pt idx="1357">
                  <c:v>48829</c:v>
                </c:pt>
                <c:pt idx="1358">
                  <c:v>48836</c:v>
                </c:pt>
                <c:pt idx="1359">
                  <c:v>48843</c:v>
                </c:pt>
                <c:pt idx="1360">
                  <c:v>48850</c:v>
                </c:pt>
                <c:pt idx="1361">
                  <c:v>48857</c:v>
                </c:pt>
                <c:pt idx="1362">
                  <c:v>48864</c:v>
                </c:pt>
                <c:pt idx="1363">
                  <c:v>48871</c:v>
                </c:pt>
                <c:pt idx="1364">
                  <c:v>48878</c:v>
                </c:pt>
                <c:pt idx="1365">
                  <c:v>48885</c:v>
                </c:pt>
                <c:pt idx="1366">
                  <c:v>48892</c:v>
                </c:pt>
                <c:pt idx="1367">
                  <c:v>48899</c:v>
                </c:pt>
                <c:pt idx="1368">
                  <c:v>48906</c:v>
                </c:pt>
                <c:pt idx="1369">
                  <c:v>48913</c:v>
                </c:pt>
                <c:pt idx="1370">
                  <c:v>48920</c:v>
                </c:pt>
                <c:pt idx="1371">
                  <c:v>48927</c:v>
                </c:pt>
                <c:pt idx="1372">
                  <c:v>48934</c:v>
                </c:pt>
                <c:pt idx="1373">
                  <c:v>48941</c:v>
                </c:pt>
                <c:pt idx="1374">
                  <c:v>48948</c:v>
                </c:pt>
                <c:pt idx="1375">
                  <c:v>48955</c:v>
                </c:pt>
                <c:pt idx="1376">
                  <c:v>48962</c:v>
                </c:pt>
                <c:pt idx="1377">
                  <c:v>48969</c:v>
                </c:pt>
                <c:pt idx="1378">
                  <c:v>48976</c:v>
                </c:pt>
                <c:pt idx="1379">
                  <c:v>48983</c:v>
                </c:pt>
                <c:pt idx="1380">
                  <c:v>48990</c:v>
                </c:pt>
                <c:pt idx="1381">
                  <c:v>48997</c:v>
                </c:pt>
                <c:pt idx="1382">
                  <c:v>49004</c:v>
                </c:pt>
                <c:pt idx="1383">
                  <c:v>49011</c:v>
                </c:pt>
                <c:pt idx="1384">
                  <c:v>49018</c:v>
                </c:pt>
                <c:pt idx="1385">
                  <c:v>49025</c:v>
                </c:pt>
                <c:pt idx="1386">
                  <c:v>49032</c:v>
                </c:pt>
                <c:pt idx="1387">
                  <c:v>49039</c:v>
                </c:pt>
                <c:pt idx="1388">
                  <c:v>49046</c:v>
                </c:pt>
                <c:pt idx="1389">
                  <c:v>49053</c:v>
                </c:pt>
                <c:pt idx="1390">
                  <c:v>49060</c:v>
                </c:pt>
                <c:pt idx="1391">
                  <c:v>49067</c:v>
                </c:pt>
                <c:pt idx="1392">
                  <c:v>49074</c:v>
                </c:pt>
                <c:pt idx="1393">
                  <c:v>49081</c:v>
                </c:pt>
                <c:pt idx="1394">
                  <c:v>49088</c:v>
                </c:pt>
                <c:pt idx="1395">
                  <c:v>49095</c:v>
                </c:pt>
                <c:pt idx="1396">
                  <c:v>49102</c:v>
                </c:pt>
                <c:pt idx="1397">
                  <c:v>49109</c:v>
                </c:pt>
                <c:pt idx="1398">
                  <c:v>49116</c:v>
                </c:pt>
                <c:pt idx="1399">
                  <c:v>49123</c:v>
                </c:pt>
                <c:pt idx="1400">
                  <c:v>49130</c:v>
                </c:pt>
                <c:pt idx="1401">
                  <c:v>49137</c:v>
                </c:pt>
                <c:pt idx="1402">
                  <c:v>49144</c:v>
                </c:pt>
                <c:pt idx="1403">
                  <c:v>49151</c:v>
                </c:pt>
                <c:pt idx="1404">
                  <c:v>49158</c:v>
                </c:pt>
                <c:pt idx="1405">
                  <c:v>49165</c:v>
                </c:pt>
                <c:pt idx="1406">
                  <c:v>49172</c:v>
                </c:pt>
                <c:pt idx="1407">
                  <c:v>49179</c:v>
                </c:pt>
                <c:pt idx="1408">
                  <c:v>49186</c:v>
                </c:pt>
                <c:pt idx="1409">
                  <c:v>49193</c:v>
                </c:pt>
                <c:pt idx="1410">
                  <c:v>49200</c:v>
                </c:pt>
                <c:pt idx="1411">
                  <c:v>49207</c:v>
                </c:pt>
                <c:pt idx="1412">
                  <c:v>49214</c:v>
                </c:pt>
                <c:pt idx="1413">
                  <c:v>49221</c:v>
                </c:pt>
                <c:pt idx="1414">
                  <c:v>49228</c:v>
                </c:pt>
                <c:pt idx="1415">
                  <c:v>49235</c:v>
                </c:pt>
                <c:pt idx="1416">
                  <c:v>49242</c:v>
                </c:pt>
                <c:pt idx="1417">
                  <c:v>49249</c:v>
                </c:pt>
                <c:pt idx="1418">
                  <c:v>49256</c:v>
                </c:pt>
                <c:pt idx="1419">
                  <c:v>49263</c:v>
                </c:pt>
                <c:pt idx="1420">
                  <c:v>49270</c:v>
                </c:pt>
                <c:pt idx="1421">
                  <c:v>49277</c:v>
                </c:pt>
                <c:pt idx="1422">
                  <c:v>49284</c:v>
                </c:pt>
                <c:pt idx="1423">
                  <c:v>49291</c:v>
                </c:pt>
                <c:pt idx="1424">
                  <c:v>49298</c:v>
                </c:pt>
                <c:pt idx="1425">
                  <c:v>49305</c:v>
                </c:pt>
                <c:pt idx="1426">
                  <c:v>49312</c:v>
                </c:pt>
                <c:pt idx="1427">
                  <c:v>49319</c:v>
                </c:pt>
                <c:pt idx="1428">
                  <c:v>49326</c:v>
                </c:pt>
                <c:pt idx="1429">
                  <c:v>49333</c:v>
                </c:pt>
                <c:pt idx="1430">
                  <c:v>49340</c:v>
                </c:pt>
                <c:pt idx="1431">
                  <c:v>49347</c:v>
                </c:pt>
                <c:pt idx="1432">
                  <c:v>49354</c:v>
                </c:pt>
                <c:pt idx="1433">
                  <c:v>49361</c:v>
                </c:pt>
                <c:pt idx="1434">
                  <c:v>49368</c:v>
                </c:pt>
                <c:pt idx="1435">
                  <c:v>49375</c:v>
                </c:pt>
                <c:pt idx="1436">
                  <c:v>49382</c:v>
                </c:pt>
                <c:pt idx="1437">
                  <c:v>49389</c:v>
                </c:pt>
                <c:pt idx="1438">
                  <c:v>49396</c:v>
                </c:pt>
                <c:pt idx="1439">
                  <c:v>49403</c:v>
                </c:pt>
                <c:pt idx="1440">
                  <c:v>49410</c:v>
                </c:pt>
                <c:pt idx="1441">
                  <c:v>49417</c:v>
                </c:pt>
                <c:pt idx="1442">
                  <c:v>49424</c:v>
                </c:pt>
                <c:pt idx="1443">
                  <c:v>49431</c:v>
                </c:pt>
                <c:pt idx="1444">
                  <c:v>49438</c:v>
                </c:pt>
                <c:pt idx="1445">
                  <c:v>49445</c:v>
                </c:pt>
                <c:pt idx="1446">
                  <c:v>49452</c:v>
                </c:pt>
                <c:pt idx="1447">
                  <c:v>49459</c:v>
                </c:pt>
                <c:pt idx="1448">
                  <c:v>49466</c:v>
                </c:pt>
                <c:pt idx="1449">
                  <c:v>49473</c:v>
                </c:pt>
                <c:pt idx="1450">
                  <c:v>49480</c:v>
                </c:pt>
                <c:pt idx="1451">
                  <c:v>49487</c:v>
                </c:pt>
                <c:pt idx="1452">
                  <c:v>49494</c:v>
                </c:pt>
                <c:pt idx="1453">
                  <c:v>49501</c:v>
                </c:pt>
                <c:pt idx="1454">
                  <c:v>49508</c:v>
                </c:pt>
                <c:pt idx="1455">
                  <c:v>49515</c:v>
                </c:pt>
                <c:pt idx="1456">
                  <c:v>49522</c:v>
                </c:pt>
                <c:pt idx="1457">
                  <c:v>49529</c:v>
                </c:pt>
                <c:pt idx="1458">
                  <c:v>49536</c:v>
                </c:pt>
                <c:pt idx="1459">
                  <c:v>49543</c:v>
                </c:pt>
                <c:pt idx="1460">
                  <c:v>49550</c:v>
                </c:pt>
                <c:pt idx="1461">
                  <c:v>49557</c:v>
                </c:pt>
                <c:pt idx="1462">
                  <c:v>49564</c:v>
                </c:pt>
                <c:pt idx="1463">
                  <c:v>49571</c:v>
                </c:pt>
                <c:pt idx="1464">
                  <c:v>49578</c:v>
                </c:pt>
                <c:pt idx="1465">
                  <c:v>49585</c:v>
                </c:pt>
                <c:pt idx="1466">
                  <c:v>49592</c:v>
                </c:pt>
                <c:pt idx="1467">
                  <c:v>49599</c:v>
                </c:pt>
                <c:pt idx="1468">
                  <c:v>49606</c:v>
                </c:pt>
                <c:pt idx="1469">
                  <c:v>49613</c:v>
                </c:pt>
                <c:pt idx="1470">
                  <c:v>49620</c:v>
                </c:pt>
                <c:pt idx="1471">
                  <c:v>49627</c:v>
                </c:pt>
                <c:pt idx="1472">
                  <c:v>49634</c:v>
                </c:pt>
                <c:pt idx="1473">
                  <c:v>49641</c:v>
                </c:pt>
                <c:pt idx="1474">
                  <c:v>49648</c:v>
                </c:pt>
                <c:pt idx="1475">
                  <c:v>49655</c:v>
                </c:pt>
                <c:pt idx="1476">
                  <c:v>49662</c:v>
                </c:pt>
                <c:pt idx="1477">
                  <c:v>49670</c:v>
                </c:pt>
                <c:pt idx="1478">
                  <c:v>49677</c:v>
                </c:pt>
                <c:pt idx="1479">
                  <c:v>49684</c:v>
                </c:pt>
                <c:pt idx="1480">
                  <c:v>49691</c:v>
                </c:pt>
                <c:pt idx="1481">
                  <c:v>49698</c:v>
                </c:pt>
                <c:pt idx="1482">
                  <c:v>49705</c:v>
                </c:pt>
                <c:pt idx="1483">
                  <c:v>49712</c:v>
                </c:pt>
                <c:pt idx="1484">
                  <c:v>49719</c:v>
                </c:pt>
                <c:pt idx="1485">
                  <c:v>49726</c:v>
                </c:pt>
                <c:pt idx="1486">
                  <c:v>49733</c:v>
                </c:pt>
                <c:pt idx="1487">
                  <c:v>49740</c:v>
                </c:pt>
                <c:pt idx="1488">
                  <c:v>49747</c:v>
                </c:pt>
                <c:pt idx="1489">
                  <c:v>49754</c:v>
                </c:pt>
                <c:pt idx="1490">
                  <c:v>49761</c:v>
                </c:pt>
                <c:pt idx="1491">
                  <c:v>49768</c:v>
                </c:pt>
                <c:pt idx="1492">
                  <c:v>49775</c:v>
                </c:pt>
                <c:pt idx="1493">
                  <c:v>49782</c:v>
                </c:pt>
                <c:pt idx="1494">
                  <c:v>49789</c:v>
                </c:pt>
                <c:pt idx="1495">
                  <c:v>49796</c:v>
                </c:pt>
                <c:pt idx="1496">
                  <c:v>49803</c:v>
                </c:pt>
                <c:pt idx="1497">
                  <c:v>49810</c:v>
                </c:pt>
                <c:pt idx="1498">
                  <c:v>49817</c:v>
                </c:pt>
                <c:pt idx="1499">
                  <c:v>49824</c:v>
                </c:pt>
                <c:pt idx="1500">
                  <c:v>49831</c:v>
                </c:pt>
                <c:pt idx="1501">
                  <c:v>49838</c:v>
                </c:pt>
                <c:pt idx="1502">
                  <c:v>49845</c:v>
                </c:pt>
                <c:pt idx="1503">
                  <c:v>49852</c:v>
                </c:pt>
                <c:pt idx="1504">
                  <c:v>49859</c:v>
                </c:pt>
                <c:pt idx="1505">
                  <c:v>49866</c:v>
                </c:pt>
                <c:pt idx="1506">
                  <c:v>49873</c:v>
                </c:pt>
                <c:pt idx="1507">
                  <c:v>49880</c:v>
                </c:pt>
                <c:pt idx="1508">
                  <c:v>49887</c:v>
                </c:pt>
                <c:pt idx="1509">
                  <c:v>49894</c:v>
                </c:pt>
                <c:pt idx="1510">
                  <c:v>49901</c:v>
                </c:pt>
                <c:pt idx="1511">
                  <c:v>49908</c:v>
                </c:pt>
                <c:pt idx="1512">
                  <c:v>49915</c:v>
                </c:pt>
                <c:pt idx="1513">
                  <c:v>49922</c:v>
                </c:pt>
                <c:pt idx="1514">
                  <c:v>49929</c:v>
                </c:pt>
                <c:pt idx="1515">
                  <c:v>49936</c:v>
                </c:pt>
                <c:pt idx="1516">
                  <c:v>49943</c:v>
                </c:pt>
                <c:pt idx="1517">
                  <c:v>49950</c:v>
                </c:pt>
                <c:pt idx="1518">
                  <c:v>49957</c:v>
                </c:pt>
                <c:pt idx="1519">
                  <c:v>49964</c:v>
                </c:pt>
                <c:pt idx="1520">
                  <c:v>49971</c:v>
                </c:pt>
                <c:pt idx="1521">
                  <c:v>49978</c:v>
                </c:pt>
                <c:pt idx="1522">
                  <c:v>49985</c:v>
                </c:pt>
                <c:pt idx="1523">
                  <c:v>49992</c:v>
                </c:pt>
                <c:pt idx="1524">
                  <c:v>49999</c:v>
                </c:pt>
                <c:pt idx="1525">
                  <c:v>50006</c:v>
                </c:pt>
                <c:pt idx="1526">
                  <c:v>50013</c:v>
                </c:pt>
                <c:pt idx="1527">
                  <c:v>50020</c:v>
                </c:pt>
                <c:pt idx="1528">
                  <c:v>50027</c:v>
                </c:pt>
                <c:pt idx="1529">
                  <c:v>50038</c:v>
                </c:pt>
                <c:pt idx="1530">
                  <c:v>50045</c:v>
                </c:pt>
                <c:pt idx="1531">
                  <c:v>50052</c:v>
                </c:pt>
                <c:pt idx="1532">
                  <c:v>50059</c:v>
                </c:pt>
                <c:pt idx="1533">
                  <c:v>50066</c:v>
                </c:pt>
                <c:pt idx="1534">
                  <c:v>50073</c:v>
                </c:pt>
                <c:pt idx="1535">
                  <c:v>50080</c:v>
                </c:pt>
                <c:pt idx="1536">
                  <c:v>50087</c:v>
                </c:pt>
                <c:pt idx="1537">
                  <c:v>50094</c:v>
                </c:pt>
                <c:pt idx="1538">
                  <c:v>50101</c:v>
                </c:pt>
                <c:pt idx="1539">
                  <c:v>50108</c:v>
                </c:pt>
                <c:pt idx="1540">
                  <c:v>50115</c:v>
                </c:pt>
                <c:pt idx="1541">
                  <c:v>50122</c:v>
                </c:pt>
                <c:pt idx="1542">
                  <c:v>50129</c:v>
                </c:pt>
                <c:pt idx="1543">
                  <c:v>50137</c:v>
                </c:pt>
                <c:pt idx="1544">
                  <c:v>50144</c:v>
                </c:pt>
                <c:pt idx="1545">
                  <c:v>50151</c:v>
                </c:pt>
                <c:pt idx="1546">
                  <c:v>50158</c:v>
                </c:pt>
                <c:pt idx="1547">
                  <c:v>50165</c:v>
                </c:pt>
                <c:pt idx="1548">
                  <c:v>50172</c:v>
                </c:pt>
                <c:pt idx="1549">
                  <c:v>50179</c:v>
                </c:pt>
                <c:pt idx="1550">
                  <c:v>50186</c:v>
                </c:pt>
                <c:pt idx="1551">
                  <c:v>50193</c:v>
                </c:pt>
                <c:pt idx="1552">
                  <c:v>50200</c:v>
                </c:pt>
                <c:pt idx="1553">
                  <c:v>50207</c:v>
                </c:pt>
                <c:pt idx="1554">
                  <c:v>50214</c:v>
                </c:pt>
                <c:pt idx="1555">
                  <c:v>50221</c:v>
                </c:pt>
                <c:pt idx="1556">
                  <c:v>50228</c:v>
                </c:pt>
                <c:pt idx="1557">
                  <c:v>50235</c:v>
                </c:pt>
                <c:pt idx="1558">
                  <c:v>50242</c:v>
                </c:pt>
                <c:pt idx="1559">
                  <c:v>50249</c:v>
                </c:pt>
                <c:pt idx="1560">
                  <c:v>50256</c:v>
                </c:pt>
                <c:pt idx="1561">
                  <c:v>50263</c:v>
                </c:pt>
                <c:pt idx="1562">
                  <c:v>50270</c:v>
                </c:pt>
                <c:pt idx="1563">
                  <c:v>50277</c:v>
                </c:pt>
                <c:pt idx="1564">
                  <c:v>50284</c:v>
                </c:pt>
                <c:pt idx="1565">
                  <c:v>50291</c:v>
                </c:pt>
                <c:pt idx="1566">
                  <c:v>50298</c:v>
                </c:pt>
                <c:pt idx="1567">
                  <c:v>50305</c:v>
                </c:pt>
                <c:pt idx="1568">
                  <c:v>50312</c:v>
                </c:pt>
                <c:pt idx="1569">
                  <c:v>50319</c:v>
                </c:pt>
                <c:pt idx="1570">
                  <c:v>50326</c:v>
                </c:pt>
                <c:pt idx="1571">
                  <c:v>50333</c:v>
                </c:pt>
                <c:pt idx="1572">
                  <c:v>50340</c:v>
                </c:pt>
                <c:pt idx="1573">
                  <c:v>50347</c:v>
                </c:pt>
                <c:pt idx="1574">
                  <c:v>50354</c:v>
                </c:pt>
                <c:pt idx="1575">
                  <c:v>50361</c:v>
                </c:pt>
                <c:pt idx="1576">
                  <c:v>50368</c:v>
                </c:pt>
                <c:pt idx="1577">
                  <c:v>50375</c:v>
                </c:pt>
                <c:pt idx="1578">
                  <c:v>50382</c:v>
                </c:pt>
                <c:pt idx="1579">
                  <c:v>50389</c:v>
                </c:pt>
                <c:pt idx="1580">
                  <c:v>50396</c:v>
                </c:pt>
                <c:pt idx="1581">
                  <c:v>50403</c:v>
                </c:pt>
                <c:pt idx="1582">
                  <c:v>50410</c:v>
                </c:pt>
                <c:pt idx="1583">
                  <c:v>50417</c:v>
                </c:pt>
                <c:pt idx="1584">
                  <c:v>50424</c:v>
                </c:pt>
                <c:pt idx="1585">
                  <c:v>50431</c:v>
                </c:pt>
                <c:pt idx="1586">
                  <c:v>50438</c:v>
                </c:pt>
                <c:pt idx="1587">
                  <c:v>50445</c:v>
                </c:pt>
                <c:pt idx="1588">
                  <c:v>50452</c:v>
                </c:pt>
                <c:pt idx="1589">
                  <c:v>50459</c:v>
                </c:pt>
                <c:pt idx="1590">
                  <c:v>50466</c:v>
                </c:pt>
                <c:pt idx="1591">
                  <c:v>50473</c:v>
                </c:pt>
                <c:pt idx="1592">
                  <c:v>50480</c:v>
                </c:pt>
                <c:pt idx="1593">
                  <c:v>50487</c:v>
                </c:pt>
                <c:pt idx="1594">
                  <c:v>50494</c:v>
                </c:pt>
                <c:pt idx="1595">
                  <c:v>50501</c:v>
                </c:pt>
                <c:pt idx="1596">
                  <c:v>50508</c:v>
                </c:pt>
                <c:pt idx="1597">
                  <c:v>50515</c:v>
                </c:pt>
                <c:pt idx="1598">
                  <c:v>50522</c:v>
                </c:pt>
                <c:pt idx="1599">
                  <c:v>50529</c:v>
                </c:pt>
                <c:pt idx="1600">
                  <c:v>50536</c:v>
                </c:pt>
                <c:pt idx="1601">
                  <c:v>50543</c:v>
                </c:pt>
                <c:pt idx="1602">
                  <c:v>50550</c:v>
                </c:pt>
                <c:pt idx="1603">
                  <c:v>50557</c:v>
                </c:pt>
                <c:pt idx="1604">
                  <c:v>50564</c:v>
                </c:pt>
                <c:pt idx="1605">
                  <c:v>50571</c:v>
                </c:pt>
                <c:pt idx="1606">
                  <c:v>50578</c:v>
                </c:pt>
                <c:pt idx="1607">
                  <c:v>50585</c:v>
                </c:pt>
                <c:pt idx="1608">
                  <c:v>50592</c:v>
                </c:pt>
                <c:pt idx="1609">
                  <c:v>50599</c:v>
                </c:pt>
                <c:pt idx="1610">
                  <c:v>50606</c:v>
                </c:pt>
                <c:pt idx="1611">
                  <c:v>50613</c:v>
                </c:pt>
                <c:pt idx="1612">
                  <c:v>50620</c:v>
                </c:pt>
                <c:pt idx="1613">
                  <c:v>50627</c:v>
                </c:pt>
                <c:pt idx="1614">
                  <c:v>50634</c:v>
                </c:pt>
                <c:pt idx="1615">
                  <c:v>50641</c:v>
                </c:pt>
                <c:pt idx="1616">
                  <c:v>50648</c:v>
                </c:pt>
                <c:pt idx="1617">
                  <c:v>50655</c:v>
                </c:pt>
                <c:pt idx="1618">
                  <c:v>50662</c:v>
                </c:pt>
                <c:pt idx="1619">
                  <c:v>50669</c:v>
                </c:pt>
                <c:pt idx="1620">
                  <c:v>50676</c:v>
                </c:pt>
                <c:pt idx="1621">
                  <c:v>50683</c:v>
                </c:pt>
                <c:pt idx="1622">
                  <c:v>50690</c:v>
                </c:pt>
                <c:pt idx="1623">
                  <c:v>50697</c:v>
                </c:pt>
                <c:pt idx="1624">
                  <c:v>50704</c:v>
                </c:pt>
                <c:pt idx="1625">
                  <c:v>50711</c:v>
                </c:pt>
                <c:pt idx="1626">
                  <c:v>50718</c:v>
                </c:pt>
                <c:pt idx="1627">
                  <c:v>50725</c:v>
                </c:pt>
                <c:pt idx="1628">
                  <c:v>50732</c:v>
                </c:pt>
                <c:pt idx="1629">
                  <c:v>50739</c:v>
                </c:pt>
                <c:pt idx="1630">
                  <c:v>50746</c:v>
                </c:pt>
                <c:pt idx="1631">
                  <c:v>50753</c:v>
                </c:pt>
                <c:pt idx="1632">
                  <c:v>50760</c:v>
                </c:pt>
                <c:pt idx="1633">
                  <c:v>50768</c:v>
                </c:pt>
                <c:pt idx="1634">
                  <c:v>50775</c:v>
                </c:pt>
                <c:pt idx="1635">
                  <c:v>50782</c:v>
                </c:pt>
                <c:pt idx="1636">
                  <c:v>50789</c:v>
                </c:pt>
                <c:pt idx="1637">
                  <c:v>50796</c:v>
                </c:pt>
                <c:pt idx="1638">
                  <c:v>50803</c:v>
                </c:pt>
                <c:pt idx="1639">
                  <c:v>50810</c:v>
                </c:pt>
                <c:pt idx="1640">
                  <c:v>50817</c:v>
                </c:pt>
                <c:pt idx="1641">
                  <c:v>50824</c:v>
                </c:pt>
                <c:pt idx="1642">
                  <c:v>50831</c:v>
                </c:pt>
                <c:pt idx="1643">
                  <c:v>50838</c:v>
                </c:pt>
                <c:pt idx="1644">
                  <c:v>50845</c:v>
                </c:pt>
                <c:pt idx="1645">
                  <c:v>50852</c:v>
                </c:pt>
                <c:pt idx="1646">
                  <c:v>50859</c:v>
                </c:pt>
                <c:pt idx="1647">
                  <c:v>50866</c:v>
                </c:pt>
                <c:pt idx="1648">
                  <c:v>50873</c:v>
                </c:pt>
                <c:pt idx="1649">
                  <c:v>50880</c:v>
                </c:pt>
                <c:pt idx="1650">
                  <c:v>50887</c:v>
                </c:pt>
                <c:pt idx="1651">
                  <c:v>50894</c:v>
                </c:pt>
                <c:pt idx="1652">
                  <c:v>50901</c:v>
                </c:pt>
                <c:pt idx="1653">
                  <c:v>50908</c:v>
                </c:pt>
                <c:pt idx="1654">
                  <c:v>50915</c:v>
                </c:pt>
                <c:pt idx="1655">
                  <c:v>50922</c:v>
                </c:pt>
                <c:pt idx="1656">
                  <c:v>50929</c:v>
                </c:pt>
                <c:pt idx="1657">
                  <c:v>50936</c:v>
                </c:pt>
                <c:pt idx="1658">
                  <c:v>50943</c:v>
                </c:pt>
                <c:pt idx="1659">
                  <c:v>50950</c:v>
                </c:pt>
                <c:pt idx="1660">
                  <c:v>50957</c:v>
                </c:pt>
                <c:pt idx="1661">
                  <c:v>50964</c:v>
                </c:pt>
                <c:pt idx="1662">
                  <c:v>50971</c:v>
                </c:pt>
                <c:pt idx="1663">
                  <c:v>50978</c:v>
                </c:pt>
                <c:pt idx="1664">
                  <c:v>50985</c:v>
                </c:pt>
                <c:pt idx="1665">
                  <c:v>50992</c:v>
                </c:pt>
                <c:pt idx="1666">
                  <c:v>50999</c:v>
                </c:pt>
                <c:pt idx="1667">
                  <c:v>51006</c:v>
                </c:pt>
                <c:pt idx="1668">
                  <c:v>51013</c:v>
                </c:pt>
                <c:pt idx="1669">
                  <c:v>51020</c:v>
                </c:pt>
                <c:pt idx="1670">
                  <c:v>51027</c:v>
                </c:pt>
                <c:pt idx="1671">
                  <c:v>51034</c:v>
                </c:pt>
                <c:pt idx="1672">
                  <c:v>51041</c:v>
                </c:pt>
                <c:pt idx="1673">
                  <c:v>51048</c:v>
                </c:pt>
                <c:pt idx="1674">
                  <c:v>51055</c:v>
                </c:pt>
                <c:pt idx="1675">
                  <c:v>51062</c:v>
                </c:pt>
                <c:pt idx="1676">
                  <c:v>51069</c:v>
                </c:pt>
                <c:pt idx="1677">
                  <c:v>51076</c:v>
                </c:pt>
                <c:pt idx="1678">
                  <c:v>51083</c:v>
                </c:pt>
                <c:pt idx="1679">
                  <c:v>51090</c:v>
                </c:pt>
                <c:pt idx="1680">
                  <c:v>51097</c:v>
                </c:pt>
                <c:pt idx="1681">
                  <c:v>51104</c:v>
                </c:pt>
                <c:pt idx="1682">
                  <c:v>51111</c:v>
                </c:pt>
                <c:pt idx="1683">
                  <c:v>51118</c:v>
                </c:pt>
                <c:pt idx="1684">
                  <c:v>51125</c:v>
                </c:pt>
                <c:pt idx="1685">
                  <c:v>51132</c:v>
                </c:pt>
                <c:pt idx="1686">
                  <c:v>51139</c:v>
                </c:pt>
                <c:pt idx="1687">
                  <c:v>51146</c:v>
                </c:pt>
                <c:pt idx="1688">
                  <c:v>51153</c:v>
                </c:pt>
                <c:pt idx="1689">
                  <c:v>51160</c:v>
                </c:pt>
                <c:pt idx="1690">
                  <c:v>51167</c:v>
                </c:pt>
                <c:pt idx="1691">
                  <c:v>51174</c:v>
                </c:pt>
                <c:pt idx="1692">
                  <c:v>51181</c:v>
                </c:pt>
                <c:pt idx="1693">
                  <c:v>51188</c:v>
                </c:pt>
                <c:pt idx="1694">
                  <c:v>51195</c:v>
                </c:pt>
                <c:pt idx="1695">
                  <c:v>51202</c:v>
                </c:pt>
                <c:pt idx="1696">
                  <c:v>51209</c:v>
                </c:pt>
                <c:pt idx="1697">
                  <c:v>51216</c:v>
                </c:pt>
                <c:pt idx="1698">
                  <c:v>51223</c:v>
                </c:pt>
                <c:pt idx="1699">
                  <c:v>51230</c:v>
                </c:pt>
                <c:pt idx="1700">
                  <c:v>51237</c:v>
                </c:pt>
                <c:pt idx="1701">
                  <c:v>51244</c:v>
                </c:pt>
                <c:pt idx="1702">
                  <c:v>51251</c:v>
                </c:pt>
                <c:pt idx="1703">
                  <c:v>51258</c:v>
                </c:pt>
                <c:pt idx="1704">
                  <c:v>51265</c:v>
                </c:pt>
                <c:pt idx="1705">
                  <c:v>51272</c:v>
                </c:pt>
                <c:pt idx="1706">
                  <c:v>51279</c:v>
                </c:pt>
                <c:pt idx="1707">
                  <c:v>51286</c:v>
                </c:pt>
                <c:pt idx="1708">
                  <c:v>51293</c:v>
                </c:pt>
                <c:pt idx="1709">
                  <c:v>51300</c:v>
                </c:pt>
                <c:pt idx="1710">
                  <c:v>51307</c:v>
                </c:pt>
                <c:pt idx="1711">
                  <c:v>51314</c:v>
                </c:pt>
                <c:pt idx="1712">
                  <c:v>51321</c:v>
                </c:pt>
                <c:pt idx="1713">
                  <c:v>51328</c:v>
                </c:pt>
                <c:pt idx="1714">
                  <c:v>51335</c:v>
                </c:pt>
                <c:pt idx="1715">
                  <c:v>51342</c:v>
                </c:pt>
                <c:pt idx="1716">
                  <c:v>51349</c:v>
                </c:pt>
                <c:pt idx="1717">
                  <c:v>51356</c:v>
                </c:pt>
                <c:pt idx="1718">
                  <c:v>51363</c:v>
                </c:pt>
                <c:pt idx="1719">
                  <c:v>51370</c:v>
                </c:pt>
                <c:pt idx="1720">
                  <c:v>51377</c:v>
                </c:pt>
                <c:pt idx="1721">
                  <c:v>51384</c:v>
                </c:pt>
                <c:pt idx="1722">
                  <c:v>51391</c:v>
                </c:pt>
                <c:pt idx="1723">
                  <c:v>51398</c:v>
                </c:pt>
                <c:pt idx="1724">
                  <c:v>51405</c:v>
                </c:pt>
                <c:pt idx="1725">
                  <c:v>51412</c:v>
                </c:pt>
                <c:pt idx="1726">
                  <c:v>51419</c:v>
                </c:pt>
                <c:pt idx="1727">
                  <c:v>51426</c:v>
                </c:pt>
                <c:pt idx="1728">
                  <c:v>51433</c:v>
                </c:pt>
                <c:pt idx="1729">
                  <c:v>51440</c:v>
                </c:pt>
                <c:pt idx="1730">
                  <c:v>51447</c:v>
                </c:pt>
                <c:pt idx="1731">
                  <c:v>51454</c:v>
                </c:pt>
                <c:pt idx="1732">
                  <c:v>51461</c:v>
                </c:pt>
                <c:pt idx="1733">
                  <c:v>51468</c:v>
                </c:pt>
                <c:pt idx="1734">
                  <c:v>51475</c:v>
                </c:pt>
                <c:pt idx="1735">
                  <c:v>51482</c:v>
                </c:pt>
                <c:pt idx="1736">
                  <c:v>51489</c:v>
                </c:pt>
                <c:pt idx="1737">
                  <c:v>51497</c:v>
                </c:pt>
                <c:pt idx="1738">
                  <c:v>51504</c:v>
                </c:pt>
                <c:pt idx="1739">
                  <c:v>51511</c:v>
                </c:pt>
                <c:pt idx="1740">
                  <c:v>51518</c:v>
                </c:pt>
                <c:pt idx="1741">
                  <c:v>51525</c:v>
                </c:pt>
                <c:pt idx="1742">
                  <c:v>51532</c:v>
                </c:pt>
                <c:pt idx="1743">
                  <c:v>51539</c:v>
                </c:pt>
                <c:pt idx="1744">
                  <c:v>51546</c:v>
                </c:pt>
                <c:pt idx="1745">
                  <c:v>51553</c:v>
                </c:pt>
                <c:pt idx="1746">
                  <c:v>51560</c:v>
                </c:pt>
                <c:pt idx="1747">
                  <c:v>51567</c:v>
                </c:pt>
                <c:pt idx="1748">
                  <c:v>51574</c:v>
                </c:pt>
                <c:pt idx="1749">
                  <c:v>51581</c:v>
                </c:pt>
                <c:pt idx="1750">
                  <c:v>51588</c:v>
                </c:pt>
                <c:pt idx="1751">
                  <c:v>51595</c:v>
                </c:pt>
                <c:pt idx="1752">
                  <c:v>51602</c:v>
                </c:pt>
                <c:pt idx="1753">
                  <c:v>51609</c:v>
                </c:pt>
                <c:pt idx="1754">
                  <c:v>51616</c:v>
                </c:pt>
                <c:pt idx="1755">
                  <c:v>51623</c:v>
                </c:pt>
                <c:pt idx="1756">
                  <c:v>51630</c:v>
                </c:pt>
                <c:pt idx="1757">
                  <c:v>51637</c:v>
                </c:pt>
                <c:pt idx="1758">
                  <c:v>51644</c:v>
                </c:pt>
                <c:pt idx="1759">
                  <c:v>51651</c:v>
                </c:pt>
                <c:pt idx="1760">
                  <c:v>51658</c:v>
                </c:pt>
                <c:pt idx="1761">
                  <c:v>51665</c:v>
                </c:pt>
                <c:pt idx="1762">
                  <c:v>51672</c:v>
                </c:pt>
                <c:pt idx="1763">
                  <c:v>51679</c:v>
                </c:pt>
                <c:pt idx="1764">
                  <c:v>51686</c:v>
                </c:pt>
                <c:pt idx="1765">
                  <c:v>51693</c:v>
                </c:pt>
                <c:pt idx="1766">
                  <c:v>51700</c:v>
                </c:pt>
                <c:pt idx="1767">
                  <c:v>51707</c:v>
                </c:pt>
                <c:pt idx="1768">
                  <c:v>51714</c:v>
                </c:pt>
                <c:pt idx="1769">
                  <c:v>51721</c:v>
                </c:pt>
                <c:pt idx="1770">
                  <c:v>51728</c:v>
                </c:pt>
                <c:pt idx="1771">
                  <c:v>51735</c:v>
                </c:pt>
                <c:pt idx="1772">
                  <c:v>51742</c:v>
                </c:pt>
                <c:pt idx="1773">
                  <c:v>51749</c:v>
                </c:pt>
                <c:pt idx="1774">
                  <c:v>51756</c:v>
                </c:pt>
                <c:pt idx="1775">
                  <c:v>51763</c:v>
                </c:pt>
                <c:pt idx="1776">
                  <c:v>51770</c:v>
                </c:pt>
                <c:pt idx="1777">
                  <c:v>51777</c:v>
                </c:pt>
                <c:pt idx="1778">
                  <c:v>51784</c:v>
                </c:pt>
                <c:pt idx="1779">
                  <c:v>51791</c:v>
                </c:pt>
                <c:pt idx="1780">
                  <c:v>51798</c:v>
                </c:pt>
                <c:pt idx="1781">
                  <c:v>51805</c:v>
                </c:pt>
                <c:pt idx="1782">
                  <c:v>51812</c:v>
                </c:pt>
                <c:pt idx="1783">
                  <c:v>51819</c:v>
                </c:pt>
                <c:pt idx="1784">
                  <c:v>51826</c:v>
                </c:pt>
                <c:pt idx="1785">
                  <c:v>51833</c:v>
                </c:pt>
                <c:pt idx="1786">
                  <c:v>51840</c:v>
                </c:pt>
                <c:pt idx="1787">
                  <c:v>51847</c:v>
                </c:pt>
                <c:pt idx="1788">
                  <c:v>51854</c:v>
                </c:pt>
                <c:pt idx="1789">
                  <c:v>51862</c:v>
                </c:pt>
                <c:pt idx="1790">
                  <c:v>51869</c:v>
                </c:pt>
                <c:pt idx="1791">
                  <c:v>51876</c:v>
                </c:pt>
                <c:pt idx="1792">
                  <c:v>51883</c:v>
                </c:pt>
                <c:pt idx="1793">
                  <c:v>51890</c:v>
                </c:pt>
                <c:pt idx="1794">
                  <c:v>51897</c:v>
                </c:pt>
                <c:pt idx="1795">
                  <c:v>51904</c:v>
                </c:pt>
                <c:pt idx="1796">
                  <c:v>51911</c:v>
                </c:pt>
                <c:pt idx="1797">
                  <c:v>51918</c:v>
                </c:pt>
                <c:pt idx="1798">
                  <c:v>51925</c:v>
                </c:pt>
                <c:pt idx="1799">
                  <c:v>51932</c:v>
                </c:pt>
                <c:pt idx="1800">
                  <c:v>51939</c:v>
                </c:pt>
                <c:pt idx="1801">
                  <c:v>51946</c:v>
                </c:pt>
                <c:pt idx="1802">
                  <c:v>51953</c:v>
                </c:pt>
                <c:pt idx="1803">
                  <c:v>51964</c:v>
                </c:pt>
                <c:pt idx="1804">
                  <c:v>51971</c:v>
                </c:pt>
                <c:pt idx="1805">
                  <c:v>51978</c:v>
                </c:pt>
                <c:pt idx="1806">
                  <c:v>51985</c:v>
                </c:pt>
                <c:pt idx="1807">
                  <c:v>51992</c:v>
                </c:pt>
                <c:pt idx="1808">
                  <c:v>51999</c:v>
                </c:pt>
                <c:pt idx="1809">
                  <c:v>52006</c:v>
                </c:pt>
                <c:pt idx="1810">
                  <c:v>52013</c:v>
                </c:pt>
                <c:pt idx="1811">
                  <c:v>52020</c:v>
                </c:pt>
                <c:pt idx="1812">
                  <c:v>52027</c:v>
                </c:pt>
                <c:pt idx="1813">
                  <c:v>52034</c:v>
                </c:pt>
                <c:pt idx="1814">
                  <c:v>52041</c:v>
                </c:pt>
                <c:pt idx="1815">
                  <c:v>52048</c:v>
                </c:pt>
                <c:pt idx="1816">
                  <c:v>52055</c:v>
                </c:pt>
                <c:pt idx="1817">
                  <c:v>52062</c:v>
                </c:pt>
                <c:pt idx="1818">
                  <c:v>52069</c:v>
                </c:pt>
                <c:pt idx="1819">
                  <c:v>52076</c:v>
                </c:pt>
                <c:pt idx="1820">
                  <c:v>52083</c:v>
                </c:pt>
                <c:pt idx="1821">
                  <c:v>52090</c:v>
                </c:pt>
                <c:pt idx="1822">
                  <c:v>52097</c:v>
                </c:pt>
                <c:pt idx="1823">
                  <c:v>52104</c:v>
                </c:pt>
                <c:pt idx="1824">
                  <c:v>52111</c:v>
                </c:pt>
                <c:pt idx="1825">
                  <c:v>52118</c:v>
                </c:pt>
                <c:pt idx="1826">
                  <c:v>52125</c:v>
                </c:pt>
                <c:pt idx="1827">
                  <c:v>52132</c:v>
                </c:pt>
                <c:pt idx="1828">
                  <c:v>52139</c:v>
                </c:pt>
                <c:pt idx="1829">
                  <c:v>52146</c:v>
                </c:pt>
                <c:pt idx="1830">
                  <c:v>52153</c:v>
                </c:pt>
                <c:pt idx="1831">
                  <c:v>52160</c:v>
                </c:pt>
                <c:pt idx="1832">
                  <c:v>52167</c:v>
                </c:pt>
                <c:pt idx="1833">
                  <c:v>52174</c:v>
                </c:pt>
                <c:pt idx="1834">
                  <c:v>52181</c:v>
                </c:pt>
                <c:pt idx="1835">
                  <c:v>52188</c:v>
                </c:pt>
                <c:pt idx="1836">
                  <c:v>52195</c:v>
                </c:pt>
                <c:pt idx="1837">
                  <c:v>52202</c:v>
                </c:pt>
                <c:pt idx="1838">
                  <c:v>52209</c:v>
                </c:pt>
                <c:pt idx="1839">
                  <c:v>52216</c:v>
                </c:pt>
                <c:pt idx="1840">
                  <c:v>52223</c:v>
                </c:pt>
                <c:pt idx="1841">
                  <c:v>52230</c:v>
                </c:pt>
                <c:pt idx="1842">
                  <c:v>52237</c:v>
                </c:pt>
                <c:pt idx="1843">
                  <c:v>52244</c:v>
                </c:pt>
                <c:pt idx="1844">
                  <c:v>52251</c:v>
                </c:pt>
                <c:pt idx="1845">
                  <c:v>52258</c:v>
                </c:pt>
                <c:pt idx="1846">
                  <c:v>52265</c:v>
                </c:pt>
                <c:pt idx="1847">
                  <c:v>52272</c:v>
                </c:pt>
                <c:pt idx="1848">
                  <c:v>52279</c:v>
                </c:pt>
                <c:pt idx="1849">
                  <c:v>52286</c:v>
                </c:pt>
                <c:pt idx="1850">
                  <c:v>52293</c:v>
                </c:pt>
                <c:pt idx="1851">
                  <c:v>52300</c:v>
                </c:pt>
                <c:pt idx="1852">
                  <c:v>52307</c:v>
                </c:pt>
                <c:pt idx="1853">
                  <c:v>52314</c:v>
                </c:pt>
                <c:pt idx="1854">
                  <c:v>52321</c:v>
                </c:pt>
                <c:pt idx="1855">
                  <c:v>52328</c:v>
                </c:pt>
                <c:pt idx="1856">
                  <c:v>52335</c:v>
                </c:pt>
                <c:pt idx="1857">
                  <c:v>52342</c:v>
                </c:pt>
                <c:pt idx="1858">
                  <c:v>52349</c:v>
                </c:pt>
                <c:pt idx="1859">
                  <c:v>52356</c:v>
                </c:pt>
                <c:pt idx="1860">
                  <c:v>52363</c:v>
                </c:pt>
                <c:pt idx="1861">
                  <c:v>52370</c:v>
                </c:pt>
                <c:pt idx="1862">
                  <c:v>52377</c:v>
                </c:pt>
                <c:pt idx="1863">
                  <c:v>52384</c:v>
                </c:pt>
                <c:pt idx="1864">
                  <c:v>52391</c:v>
                </c:pt>
                <c:pt idx="1865">
                  <c:v>52398</c:v>
                </c:pt>
                <c:pt idx="1866">
                  <c:v>52405</c:v>
                </c:pt>
                <c:pt idx="1867">
                  <c:v>52412</c:v>
                </c:pt>
                <c:pt idx="1868">
                  <c:v>52419</c:v>
                </c:pt>
                <c:pt idx="1869">
                  <c:v>52426</c:v>
                </c:pt>
                <c:pt idx="1870">
                  <c:v>52433</c:v>
                </c:pt>
                <c:pt idx="1871">
                  <c:v>52440</c:v>
                </c:pt>
                <c:pt idx="1872">
                  <c:v>52447</c:v>
                </c:pt>
                <c:pt idx="1873">
                  <c:v>52454</c:v>
                </c:pt>
                <c:pt idx="1874">
                  <c:v>52461</c:v>
                </c:pt>
                <c:pt idx="1875">
                  <c:v>52468</c:v>
                </c:pt>
                <c:pt idx="1876">
                  <c:v>52475</c:v>
                </c:pt>
                <c:pt idx="1877">
                  <c:v>52482</c:v>
                </c:pt>
                <c:pt idx="1878">
                  <c:v>52489</c:v>
                </c:pt>
                <c:pt idx="1879">
                  <c:v>52496</c:v>
                </c:pt>
                <c:pt idx="1880">
                  <c:v>52503</c:v>
                </c:pt>
                <c:pt idx="1881">
                  <c:v>52510</c:v>
                </c:pt>
                <c:pt idx="1882">
                  <c:v>52517</c:v>
                </c:pt>
                <c:pt idx="1883">
                  <c:v>52524</c:v>
                </c:pt>
                <c:pt idx="1884">
                  <c:v>52531</c:v>
                </c:pt>
                <c:pt idx="1885">
                  <c:v>52538</c:v>
                </c:pt>
                <c:pt idx="1886">
                  <c:v>52545</c:v>
                </c:pt>
                <c:pt idx="1887">
                  <c:v>52552</c:v>
                </c:pt>
                <c:pt idx="1888">
                  <c:v>52559</c:v>
                </c:pt>
                <c:pt idx="1889">
                  <c:v>52566</c:v>
                </c:pt>
                <c:pt idx="1890">
                  <c:v>52573</c:v>
                </c:pt>
                <c:pt idx="1891">
                  <c:v>52580</c:v>
                </c:pt>
                <c:pt idx="1892">
                  <c:v>52587</c:v>
                </c:pt>
                <c:pt idx="1893">
                  <c:v>52594</c:v>
                </c:pt>
                <c:pt idx="1894">
                  <c:v>52601</c:v>
                </c:pt>
                <c:pt idx="1895">
                  <c:v>52608</c:v>
                </c:pt>
                <c:pt idx="1896">
                  <c:v>52615</c:v>
                </c:pt>
                <c:pt idx="1897">
                  <c:v>52622</c:v>
                </c:pt>
                <c:pt idx="1898">
                  <c:v>52629</c:v>
                </c:pt>
                <c:pt idx="1899">
                  <c:v>52636</c:v>
                </c:pt>
                <c:pt idx="1900">
                  <c:v>52643</c:v>
                </c:pt>
                <c:pt idx="1901">
                  <c:v>52650</c:v>
                </c:pt>
                <c:pt idx="1902">
                  <c:v>52657</c:v>
                </c:pt>
                <c:pt idx="1903">
                  <c:v>52664</c:v>
                </c:pt>
                <c:pt idx="1904">
                  <c:v>52671</c:v>
                </c:pt>
                <c:pt idx="1905">
                  <c:v>52678</c:v>
                </c:pt>
                <c:pt idx="1906">
                  <c:v>52685</c:v>
                </c:pt>
                <c:pt idx="1907">
                  <c:v>52692</c:v>
                </c:pt>
                <c:pt idx="1908">
                  <c:v>52699</c:v>
                </c:pt>
                <c:pt idx="1909">
                  <c:v>52706</c:v>
                </c:pt>
                <c:pt idx="1910">
                  <c:v>52713</c:v>
                </c:pt>
                <c:pt idx="1911">
                  <c:v>52720</c:v>
                </c:pt>
                <c:pt idx="1912">
                  <c:v>52727</c:v>
                </c:pt>
                <c:pt idx="1913">
                  <c:v>52734</c:v>
                </c:pt>
                <c:pt idx="1914">
                  <c:v>52741</c:v>
                </c:pt>
                <c:pt idx="1915">
                  <c:v>52748</c:v>
                </c:pt>
                <c:pt idx="1916">
                  <c:v>52755</c:v>
                </c:pt>
                <c:pt idx="1917">
                  <c:v>52762</c:v>
                </c:pt>
                <c:pt idx="1918">
                  <c:v>52769</c:v>
                </c:pt>
                <c:pt idx="1919">
                  <c:v>52776</c:v>
                </c:pt>
                <c:pt idx="1920">
                  <c:v>52783</c:v>
                </c:pt>
                <c:pt idx="1921">
                  <c:v>52790</c:v>
                </c:pt>
                <c:pt idx="1922">
                  <c:v>52797</c:v>
                </c:pt>
                <c:pt idx="1923">
                  <c:v>52804</c:v>
                </c:pt>
                <c:pt idx="1924">
                  <c:v>52811</c:v>
                </c:pt>
                <c:pt idx="1925">
                  <c:v>52818</c:v>
                </c:pt>
                <c:pt idx="1926">
                  <c:v>52825</c:v>
                </c:pt>
                <c:pt idx="1927">
                  <c:v>52832</c:v>
                </c:pt>
                <c:pt idx="1928">
                  <c:v>52839</c:v>
                </c:pt>
                <c:pt idx="1929">
                  <c:v>52846</c:v>
                </c:pt>
                <c:pt idx="1930">
                  <c:v>52853</c:v>
                </c:pt>
                <c:pt idx="1931">
                  <c:v>52860</c:v>
                </c:pt>
                <c:pt idx="1932">
                  <c:v>52867</c:v>
                </c:pt>
                <c:pt idx="1933">
                  <c:v>52874</c:v>
                </c:pt>
                <c:pt idx="1934">
                  <c:v>52881</c:v>
                </c:pt>
                <c:pt idx="1935">
                  <c:v>52888</c:v>
                </c:pt>
                <c:pt idx="1936">
                  <c:v>52895</c:v>
                </c:pt>
                <c:pt idx="1937">
                  <c:v>52902</c:v>
                </c:pt>
                <c:pt idx="1938">
                  <c:v>52909</c:v>
                </c:pt>
                <c:pt idx="1939">
                  <c:v>52916</c:v>
                </c:pt>
                <c:pt idx="1940">
                  <c:v>52923</c:v>
                </c:pt>
                <c:pt idx="1941">
                  <c:v>52930</c:v>
                </c:pt>
                <c:pt idx="1942">
                  <c:v>52937</c:v>
                </c:pt>
                <c:pt idx="1943">
                  <c:v>52944</c:v>
                </c:pt>
                <c:pt idx="1944">
                  <c:v>52951</c:v>
                </c:pt>
                <c:pt idx="1945">
                  <c:v>52959</c:v>
                </c:pt>
                <c:pt idx="1946">
                  <c:v>52966</c:v>
                </c:pt>
                <c:pt idx="1947">
                  <c:v>52973</c:v>
                </c:pt>
                <c:pt idx="1948">
                  <c:v>52980</c:v>
                </c:pt>
                <c:pt idx="1949">
                  <c:v>52987</c:v>
                </c:pt>
                <c:pt idx="1950">
                  <c:v>52994</c:v>
                </c:pt>
                <c:pt idx="1951">
                  <c:v>53001</c:v>
                </c:pt>
                <c:pt idx="1952">
                  <c:v>53008</c:v>
                </c:pt>
                <c:pt idx="1953">
                  <c:v>53015</c:v>
                </c:pt>
                <c:pt idx="1954">
                  <c:v>53022</c:v>
                </c:pt>
                <c:pt idx="1955">
                  <c:v>53029</c:v>
                </c:pt>
                <c:pt idx="1956">
                  <c:v>53036</c:v>
                </c:pt>
                <c:pt idx="1957">
                  <c:v>53043</c:v>
                </c:pt>
                <c:pt idx="1958">
                  <c:v>53050</c:v>
                </c:pt>
                <c:pt idx="1959">
                  <c:v>53057</c:v>
                </c:pt>
                <c:pt idx="1960">
                  <c:v>53064</c:v>
                </c:pt>
                <c:pt idx="1961">
                  <c:v>53071</c:v>
                </c:pt>
                <c:pt idx="1962">
                  <c:v>53078</c:v>
                </c:pt>
                <c:pt idx="1963">
                  <c:v>53085</c:v>
                </c:pt>
                <c:pt idx="1964">
                  <c:v>53092</c:v>
                </c:pt>
                <c:pt idx="1965">
                  <c:v>53099</c:v>
                </c:pt>
                <c:pt idx="1966">
                  <c:v>53106</c:v>
                </c:pt>
                <c:pt idx="1967">
                  <c:v>53113</c:v>
                </c:pt>
                <c:pt idx="1968">
                  <c:v>53120</c:v>
                </c:pt>
                <c:pt idx="1969">
                  <c:v>53127</c:v>
                </c:pt>
                <c:pt idx="1970">
                  <c:v>53134</c:v>
                </c:pt>
                <c:pt idx="1971">
                  <c:v>53141</c:v>
                </c:pt>
                <c:pt idx="1972">
                  <c:v>53148</c:v>
                </c:pt>
                <c:pt idx="1973">
                  <c:v>53155</c:v>
                </c:pt>
                <c:pt idx="1974">
                  <c:v>53162</c:v>
                </c:pt>
                <c:pt idx="1975">
                  <c:v>53169</c:v>
                </c:pt>
                <c:pt idx="1976">
                  <c:v>53176</c:v>
                </c:pt>
                <c:pt idx="1977">
                  <c:v>53183</c:v>
                </c:pt>
                <c:pt idx="1978">
                  <c:v>53190</c:v>
                </c:pt>
                <c:pt idx="1979">
                  <c:v>53197</c:v>
                </c:pt>
                <c:pt idx="1980">
                  <c:v>53204</c:v>
                </c:pt>
                <c:pt idx="1981">
                  <c:v>53211</c:v>
                </c:pt>
                <c:pt idx="1982">
                  <c:v>53218</c:v>
                </c:pt>
                <c:pt idx="1983">
                  <c:v>53225</c:v>
                </c:pt>
                <c:pt idx="1984">
                  <c:v>53232</c:v>
                </c:pt>
                <c:pt idx="1985">
                  <c:v>53239</c:v>
                </c:pt>
                <c:pt idx="1986">
                  <c:v>53246</c:v>
                </c:pt>
                <c:pt idx="1987">
                  <c:v>53253</c:v>
                </c:pt>
                <c:pt idx="1988">
                  <c:v>53260</c:v>
                </c:pt>
                <c:pt idx="1989">
                  <c:v>53267</c:v>
                </c:pt>
                <c:pt idx="1990">
                  <c:v>53274</c:v>
                </c:pt>
                <c:pt idx="1991">
                  <c:v>53281</c:v>
                </c:pt>
                <c:pt idx="1992">
                  <c:v>53288</c:v>
                </c:pt>
                <c:pt idx="1993">
                  <c:v>53295</c:v>
                </c:pt>
                <c:pt idx="1994">
                  <c:v>53302</c:v>
                </c:pt>
                <c:pt idx="1995">
                  <c:v>53309</c:v>
                </c:pt>
                <c:pt idx="1996">
                  <c:v>53316</c:v>
                </c:pt>
                <c:pt idx="1997">
                  <c:v>53323</c:v>
                </c:pt>
                <c:pt idx="1998">
                  <c:v>53330</c:v>
                </c:pt>
                <c:pt idx="1999">
                  <c:v>53337</c:v>
                </c:pt>
                <c:pt idx="2000">
                  <c:v>53344</c:v>
                </c:pt>
                <c:pt idx="2001">
                  <c:v>53351</c:v>
                </c:pt>
                <c:pt idx="2002">
                  <c:v>53358</c:v>
                </c:pt>
                <c:pt idx="2003">
                  <c:v>53365</c:v>
                </c:pt>
                <c:pt idx="2004">
                  <c:v>53372</c:v>
                </c:pt>
                <c:pt idx="2005">
                  <c:v>53379</c:v>
                </c:pt>
                <c:pt idx="2006">
                  <c:v>53386</c:v>
                </c:pt>
                <c:pt idx="2007">
                  <c:v>53393</c:v>
                </c:pt>
                <c:pt idx="2008">
                  <c:v>53400</c:v>
                </c:pt>
                <c:pt idx="2009">
                  <c:v>53407</c:v>
                </c:pt>
                <c:pt idx="2010">
                  <c:v>53414</c:v>
                </c:pt>
                <c:pt idx="2011">
                  <c:v>53421</c:v>
                </c:pt>
                <c:pt idx="2012">
                  <c:v>53428</c:v>
                </c:pt>
                <c:pt idx="2013">
                  <c:v>53435</c:v>
                </c:pt>
                <c:pt idx="2014">
                  <c:v>53442</c:v>
                </c:pt>
                <c:pt idx="2015">
                  <c:v>53449</c:v>
                </c:pt>
                <c:pt idx="2016">
                  <c:v>53456</c:v>
                </c:pt>
                <c:pt idx="2017">
                  <c:v>53463</c:v>
                </c:pt>
                <c:pt idx="2018">
                  <c:v>53470</c:v>
                </c:pt>
                <c:pt idx="2019">
                  <c:v>53477</c:v>
                </c:pt>
                <c:pt idx="2020">
                  <c:v>53484</c:v>
                </c:pt>
                <c:pt idx="2021">
                  <c:v>53491</c:v>
                </c:pt>
                <c:pt idx="2022">
                  <c:v>53498</c:v>
                </c:pt>
                <c:pt idx="2023">
                  <c:v>53505</c:v>
                </c:pt>
                <c:pt idx="2024">
                  <c:v>53512</c:v>
                </c:pt>
                <c:pt idx="2025">
                  <c:v>53519</c:v>
                </c:pt>
                <c:pt idx="2026">
                  <c:v>53526</c:v>
                </c:pt>
                <c:pt idx="2027">
                  <c:v>53533</c:v>
                </c:pt>
                <c:pt idx="2028">
                  <c:v>53540</c:v>
                </c:pt>
                <c:pt idx="2029">
                  <c:v>53547</c:v>
                </c:pt>
                <c:pt idx="2030">
                  <c:v>53554</c:v>
                </c:pt>
                <c:pt idx="2031">
                  <c:v>53561</c:v>
                </c:pt>
                <c:pt idx="2032">
                  <c:v>53568</c:v>
                </c:pt>
                <c:pt idx="2033">
                  <c:v>53575</c:v>
                </c:pt>
                <c:pt idx="2034">
                  <c:v>53582</c:v>
                </c:pt>
                <c:pt idx="2035">
                  <c:v>53589</c:v>
                </c:pt>
                <c:pt idx="2036">
                  <c:v>53596</c:v>
                </c:pt>
                <c:pt idx="2037">
                  <c:v>53603</c:v>
                </c:pt>
                <c:pt idx="2038">
                  <c:v>53610</c:v>
                </c:pt>
                <c:pt idx="2039">
                  <c:v>53617</c:v>
                </c:pt>
                <c:pt idx="2040">
                  <c:v>53624</c:v>
                </c:pt>
                <c:pt idx="2041">
                  <c:v>53631</c:v>
                </c:pt>
                <c:pt idx="2042">
                  <c:v>53638</c:v>
                </c:pt>
                <c:pt idx="2043">
                  <c:v>53645</c:v>
                </c:pt>
                <c:pt idx="2044">
                  <c:v>53652</c:v>
                </c:pt>
                <c:pt idx="2045">
                  <c:v>53659</c:v>
                </c:pt>
                <c:pt idx="2046">
                  <c:v>53666</c:v>
                </c:pt>
                <c:pt idx="2047">
                  <c:v>53673</c:v>
                </c:pt>
                <c:pt idx="2048">
                  <c:v>53680</c:v>
                </c:pt>
                <c:pt idx="2049">
                  <c:v>53688</c:v>
                </c:pt>
                <c:pt idx="2050">
                  <c:v>53695</c:v>
                </c:pt>
                <c:pt idx="2051">
                  <c:v>53702</c:v>
                </c:pt>
                <c:pt idx="2052">
                  <c:v>53709</c:v>
                </c:pt>
                <c:pt idx="2053">
                  <c:v>53716</c:v>
                </c:pt>
                <c:pt idx="2054">
                  <c:v>53723</c:v>
                </c:pt>
                <c:pt idx="2055">
                  <c:v>53730</c:v>
                </c:pt>
                <c:pt idx="2056">
                  <c:v>53737</c:v>
                </c:pt>
                <c:pt idx="2057">
                  <c:v>53744</c:v>
                </c:pt>
                <c:pt idx="2058">
                  <c:v>53751</c:v>
                </c:pt>
                <c:pt idx="2059">
                  <c:v>53758</c:v>
                </c:pt>
                <c:pt idx="2060">
                  <c:v>53765</c:v>
                </c:pt>
                <c:pt idx="2061">
                  <c:v>53772</c:v>
                </c:pt>
                <c:pt idx="2062">
                  <c:v>53779</c:v>
                </c:pt>
                <c:pt idx="2063">
                  <c:v>53786</c:v>
                </c:pt>
                <c:pt idx="2064">
                  <c:v>53793</c:v>
                </c:pt>
                <c:pt idx="2065">
                  <c:v>53800</c:v>
                </c:pt>
                <c:pt idx="2066">
                  <c:v>53807</c:v>
                </c:pt>
                <c:pt idx="2067">
                  <c:v>53814</c:v>
                </c:pt>
                <c:pt idx="2068">
                  <c:v>53821</c:v>
                </c:pt>
                <c:pt idx="2069">
                  <c:v>53828</c:v>
                </c:pt>
                <c:pt idx="2070">
                  <c:v>53835</c:v>
                </c:pt>
                <c:pt idx="2071">
                  <c:v>53842</c:v>
                </c:pt>
                <c:pt idx="2072">
                  <c:v>53849</c:v>
                </c:pt>
                <c:pt idx="2073">
                  <c:v>53856</c:v>
                </c:pt>
                <c:pt idx="2074">
                  <c:v>53863</c:v>
                </c:pt>
                <c:pt idx="2075">
                  <c:v>53870</c:v>
                </c:pt>
                <c:pt idx="2076">
                  <c:v>53877</c:v>
                </c:pt>
                <c:pt idx="2077">
                  <c:v>53884</c:v>
                </c:pt>
                <c:pt idx="2078">
                  <c:v>53891</c:v>
                </c:pt>
                <c:pt idx="2079">
                  <c:v>53898</c:v>
                </c:pt>
                <c:pt idx="2080">
                  <c:v>53905</c:v>
                </c:pt>
                <c:pt idx="2081">
                  <c:v>53912</c:v>
                </c:pt>
                <c:pt idx="2082">
                  <c:v>53919</c:v>
                </c:pt>
                <c:pt idx="2083">
                  <c:v>53926</c:v>
                </c:pt>
                <c:pt idx="2084">
                  <c:v>53933</c:v>
                </c:pt>
                <c:pt idx="2085">
                  <c:v>53940</c:v>
                </c:pt>
                <c:pt idx="2086">
                  <c:v>53947</c:v>
                </c:pt>
                <c:pt idx="2087">
                  <c:v>53954</c:v>
                </c:pt>
                <c:pt idx="2088">
                  <c:v>53961</c:v>
                </c:pt>
                <c:pt idx="2089">
                  <c:v>53968</c:v>
                </c:pt>
                <c:pt idx="2090">
                  <c:v>53975</c:v>
                </c:pt>
                <c:pt idx="2091">
                  <c:v>53982</c:v>
                </c:pt>
                <c:pt idx="2092">
                  <c:v>53989</c:v>
                </c:pt>
                <c:pt idx="2093">
                  <c:v>53996</c:v>
                </c:pt>
                <c:pt idx="2094">
                  <c:v>54003</c:v>
                </c:pt>
                <c:pt idx="2095">
                  <c:v>54010</c:v>
                </c:pt>
                <c:pt idx="2096">
                  <c:v>54017</c:v>
                </c:pt>
                <c:pt idx="2097">
                  <c:v>54024</c:v>
                </c:pt>
                <c:pt idx="2098">
                  <c:v>54031</c:v>
                </c:pt>
                <c:pt idx="2099">
                  <c:v>54038</c:v>
                </c:pt>
                <c:pt idx="2100">
                  <c:v>54045</c:v>
                </c:pt>
                <c:pt idx="2101">
                  <c:v>54053</c:v>
                </c:pt>
                <c:pt idx="2102">
                  <c:v>54060</c:v>
                </c:pt>
                <c:pt idx="2103">
                  <c:v>54067</c:v>
                </c:pt>
                <c:pt idx="2104">
                  <c:v>54074</c:v>
                </c:pt>
                <c:pt idx="2105">
                  <c:v>54081</c:v>
                </c:pt>
                <c:pt idx="2106">
                  <c:v>54088</c:v>
                </c:pt>
                <c:pt idx="2107">
                  <c:v>54095</c:v>
                </c:pt>
                <c:pt idx="2108">
                  <c:v>54102</c:v>
                </c:pt>
                <c:pt idx="2109">
                  <c:v>54109</c:v>
                </c:pt>
                <c:pt idx="2110">
                  <c:v>54116</c:v>
                </c:pt>
                <c:pt idx="2111">
                  <c:v>54123</c:v>
                </c:pt>
                <c:pt idx="2112">
                  <c:v>54130</c:v>
                </c:pt>
                <c:pt idx="2113">
                  <c:v>54137</c:v>
                </c:pt>
                <c:pt idx="2114">
                  <c:v>54144</c:v>
                </c:pt>
                <c:pt idx="2115">
                  <c:v>54155</c:v>
                </c:pt>
                <c:pt idx="2116">
                  <c:v>54162</c:v>
                </c:pt>
                <c:pt idx="2117">
                  <c:v>54169</c:v>
                </c:pt>
                <c:pt idx="2118">
                  <c:v>54176</c:v>
                </c:pt>
                <c:pt idx="2119">
                  <c:v>54183</c:v>
                </c:pt>
                <c:pt idx="2120">
                  <c:v>54190</c:v>
                </c:pt>
                <c:pt idx="2121">
                  <c:v>54197</c:v>
                </c:pt>
                <c:pt idx="2122">
                  <c:v>54204</c:v>
                </c:pt>
                <c:pt idx="2123">
                  <c:v>54211</c:v>
                </c:pt>
                <c:pt idx="2124">
                  <c:v>54218</c:v>
                </c:pt>
                <c:pt idx="2125">
                  <c:v>54225</c:v>
                </c:pt>
                <c:pt idx="2126">
                  <c:v>54232</c:v>
                </c:pt>
                <c:pt idx="2127">
                  <c:v>54239</c:v>
                </c:pt>
                <c:pt idx="2128">
                  <c:v>54246</c:v>
                </c:pt>
                <c:pt idx="2129">
                  <c:v>54253</c:v>
                </c:pt>
                <c:pt idx="2130">
                  <c:v>54260</c:v>
                </c:pt>
                <c:pt idx="2131">
                  <c:v>54267</c:v>
                </c:pt>
                <c:pt idx="2132">
                  <c:v>54274</c:v>
                </c:pt>
                <c:pt idx="2133">
                  <c:v>54281</c:v>
                </c:pt>
                <c:pt idx="2134">
                  <c:v>54288</c:v>
                </c:pt>
                <c:pt idx="2135">
                  <c:v>54295</c:v>
                </c:pt>
                <c:pt idx="2136">
                  <c:v>54302</c:v>
                </c:pt>
                <c:pt idx="2137">
                  <c:v>54309</c:v>
                </c:pt>
                <c:pt idx="2138">
                  <c:v>54316</c:v>
                </c:pt>
                <c:pt idx="2139">
                  <c:v>54323</c:v>
                </c:pt>
                <c:pt idx="2140">
                  <c:v>54330</c:v>
                </c:pt>
                <c:pt idx="2141">
                  <c:v>54337</c:v>
                </c:pt>
                <c:pt idx="2142">
                  <c:v>54344</c:v>
                </c:pt>
                <c:pt idx="2143">
                  <c:v>54351</c:v>
                </c:pt>
                <c:pt idx="2144">
                  <c:v>54358</c:v>
                </c:pt>
                <c:pt idx="2145">
                  <c:v>54365</c:v>
                </c:pt>
                <c:pt idx="2146">
                  <c:v>54372</c:v>
                </c:pt>
                <c:pt idx="2147">
                  <c:v>54379</c:v>
                </c:pt>
                <c:pt idx="2148">
                  <c:v>54386</c:v>
                </c:pt>
                <c:pt idx="2149">
                  <c:v>54393</c:v>
                </c:pt>
                <c:pt idx="2150">
                  <c:v>54400</c:v>
                </c:pt>
                <c:pt idx="2151">
                  <c:v>54407</c:v>
                </c:pt>
                <c:pt idx="2152">
                  <c:v>54414</c:v>
                </c:pt>
                <c:pt idx="2153">
                  <c:v>54421</c:v>
                </c:pt>
                <c:pt idx="2154">
                  <c:v>54428</c:v>
                </c:pt>
                <c:pt idx="2155">
                  <c:v>54435</c:v>
                </c:pt>
                <c:pt idx="2156">
                  <c:v>54442</c:v>
                </c:pt>
                <c:pt idx="2157">
                  <c:v>54449</c:v>
                </c:pt>
                <c:pt idx="2158">
                  <c:v>54456</c:v>
                </c:pt>
                <c:pt idx="2159">
                  <c:v>54463</c:v>
                </c:pt>
                <c:pt idx="2160">
                  <c:v>54470</c:v>
                </c:pt>
                <c:pt idx="2161">
                  <c:v>54477</c:v>
                </c:pt>
                <c:pt idx="2162">
                  <c:v>54484</c:v>
                </c:pt>
                <c:pt idx="2163">
                  <c:v>54491</c:v>
                </c:pt>
                <c:pt idx="2164">
                  <c:v>54498</c:v>
                </c:pt>
                <c:pt idx="2165">
                  <c:v>54505</c:v>
                </c:pt>
                <c:pt idx="2166">
                  <c:v>54512</c:v>
                </c:pt>
                <c:pt idx="2167">
                  <c:v>54519</c:v>
                </c:pt>
                <c:pt idx="2168">
                  <c:v>54526</c:v>
                </c:pt>
                <c:pt idx="2169">
                  <c:v>54533</c:v>
                </c:pt>
                <c:pt idx="2170">
                  <c:v>54540</c:v>
                </c:pt>
                <c:pt idx="2171">
                  <c:v>54547</c:v>
                </c:pt>
                <c:pt idx="2172">
                  <c:v>54554</c:v>
                </c:pt>
                <c:pt idx="2173">
                  <c:v>54561</c:v>
                </c:pt>
                <c:pt idx="2174">
                  <c:v>54568</c:v>
                </c:pt>
                <c:pt idx="2175">
                  <c:v>54575</c:v>
                </c:pt>
                <c:pt idx="2176">
                  <c:v>54582</c:v>
                </c:pt>
                <c:pt idx="2177">
                  <c:v>54589</c:v>
                </c:pt>
                <c:pt idx="2178">
                  <c:v>54596</c:v>
                </c:pt>
                <c:pt idx="2179">
                  <c:v>54603</c:v>
                </c:pt>
                <c:pt idx="2180">
                  <c:v>54610</c:v>
                </c:pt>
                <c:pt idx="2181">
                  <c:v>54617</c:v>
                </c:pt>
                <c:pt idx="2182">
                  <c:v>54624</c:v>
                </c:pt>
                <c:pt idx="2183">
                  <c:v>54631</c:v>
                </c:pt>
                <c:pt idx="2184">
                  <c:v>54638</c:v>
                </c:pt>
                <c:pt idx="2185">
                  <c:v>54645</c:v>
                </c:pt>
                <c:pt idx="2186">
                  <c:v>54652</c:v>
                </c:pt>
                <c:pt idx="2187">
                  <c:v>54659</c:v>
                </c:pt>
                <c:pt idx="2188">
                  <c:v>54666</c:v>
                </c:pt>
                <c:pt idx="2189">
                  <c:v>54673</c:v>
                </c:pt>
                <c:pt idx="2190">
                  <c:v>54680</c:v>
                </c:pt>
                <c:pt idx="2191">
                  <c:v>54687</c:v>
                </c:pt>
                <c:pt idx="2192">
                  <c:v>54694</c:v>
                </c:pt>
                <c:pt idx="2193">
                  <c:v>54701</c:v>
                </c:pt>
                <c:pt idx="2194">
                  <c:v>54708</c:v>
                </c:pt>
                <c:pt idx="2195">
                  <c:v>54715</c:v>
                </c:pt>
                <c:pt idx="2196">
                  <c:v>54722</c:v>
                </c:pt>
                <c:pt idx="2197">
                  <c:v>54729</c:v>
                </c:pt>
                <c:pt idx="2198">
                  <c:v>54736</c:v>
                </c:pt>
                <c:pt idx="2199">
                  <c:v>54743</c:v>
                </c:pt>
                <c:pt idx="2200">
                  <c:v>54750</c:v>
                </c:pt>
                <c:pt idx="2201">
                  <c:v>54757</c:v>
                </c:pt>
                <c:pt idx="2202">
                  <c:v>54764</c:v>
                </c:pt>
                <c:pt idx="2203">
                  <c:v>54771</c:v>
                </c:pt>
                <c:pt idx="2204">
                  <c:v>54778</c:v>
                </c:pt>
                <c:pt idx="2205">
                  <c:v>54786</c:v>
                </c:pt>
                <c:pt idx="2206">
                  <c:v>54793</c:v>
                </c:pt>
                <c:pt idx="2207">
                  <c:v>54800</c:v>
                </c:pt>
                <c:pt idx="2208">
                  <c:v>54807</c:v>
                </c:pt>
                <c:pt idx="2209">
                  <c:v>54814</c:v>
                </c:pt>
                <c:pt idx="2210">
                  <c:v>54821</c:v>
                </c:pt>
                <c:pt idx="2211">
                  <c:v>54828</c:v>
                </c:pt>
                <c:pt idx="2212">
                  <c:v>54835</c:v>
                </c:pt>
                <c:pt idx="2213">
                  <c:v>54842</c:v>
                </c:pt>
                <c:pt idx="2214">
                  <c:v>54849</c:v>
                </c:pt>
                <c:pt idx="2215">
                  <c:v>54856</c:v>
                </c:pt>
                <c:pt idx="2216">
                  <c:v>54863</c:v>
                </c:pt>
                <c:pt idx="2217">
                  <c:v>54870</c:v>
                </c:pt>
                <c:pt idx="2218">
                  <c:v>54877</c:v>
                </c:pt>
                <c:pt idx="2219">
                  <c:v>54884</c:v>
                </c:pt>
                <c:pt idx="2220">
                  <c:v>54891</c:v>
                </c:pt>
                <c:pt idx="2221">
                  <c:v>54898</c:v>
                </c:pt>
                <c:pt idx="2222">
                  <c:v>54905</c:v>
                </c:pt>
                <c:pt idx="2223">
                  <c:v>54912</c:v>
                </c:pt>
                <c:pt idx="2224">
                  <c:v>54919</c:v>
                </c:pt>
                <c:pt idx="2225">
                  <c:v>54926</c:v>
                </c:pt>
                <c:pt idx="2226">
                  <c:v>54933</c:v>
                </c:pt>
                <c:pt idx="2227">
                  <c:v>54940</c:v>
                </c:pt>
                <c:pt idx="2228">
                  <c:v>54947</c:v>
                </c:pt>
                <c:pt idx="2229">
                  <c:v>54954</c:v>
                </c:pt>
                <c:pt idx="2230">
                  <c:v>54961</c:v>
                </c:pt>
                <c:pt idx="2231">
                  <c:v>54968</c:v>
                </c:pt>
                <c:pt idx="2232">
                  <c:v>54975</c:v>
                </c:pt>
                <c:pt idx="2233">
                  <c:v>54982</c:v>
                </c:pt>
                <c:pt idx="2234">
                  <c:v>54989</c:v>
                </c:pt>
                <c:pt idx="2235">
                  <c:v>54996</c:v>
                </c:pt>
                <c:pt idx="2236">
                  <c:v>55003</c:v>
                </c:pt>
                <c:pt idx="2237">
                  <c:v>55010</c:v>
                </c:pt>
                <c:pt idx="2238">
                  <c:v>55017</c:v>
                </c:pt>
                <c:pt idx="2239">
                  <c:v>55024</c:v>
                </c:pt>
                <c:pt idx="2240">
                  <c:v>55031</c:v>
                </c:pt>
                <c:pt idx="2241">
                  <c:v>55038</c:v>
                </c:pt>
                <c:pt idx="2242">
                  <c:v>55045</c:v>
                </c:pt>
                <c:pt idx="2243">
                  <c:v>55052</c:v>
                </c:pt>
                <c:pt idx="2244">
                  <c:v>55059</c:v>
                </c:pt>
                <c:pt idx="2245">
                  <c:v>55066</c:v>
                </c:pt>
                <c:pt idx="2246">
                  <c:v>55073</c:v>
                </c:pt>
                <c:pt idx="2247">
                  <c:v>55080</c:v>
                </c:pt>
                <c:pt idx="2248">
                  <c:v>55087</c:v>
                </c:pt>
                <c:pt idx="2249">
                  <c:v>55094</c:v>
                </c:pt>
                <c:pt idx="2250">
                  <c:v>55101</c:v>
                </c:pt>
                <c:pt idx="2251">
                  <c:v>55108</c:v>
                </c:pt>
                <c:pt idx="2252">
                  <c:v>55115</c:v>
                </c:pt>
                <c:pt idx="2253">
                  <c:v>55122</c:v>
                </c:pt>
                <c:pt idx="2254">
                  <c:v>55129</c:v>
                </c:pt>
                <c:pt idx="2255">
                  <c:v>55136</c:v>
                </c:pt>
                <c:pt idx="2256">
                  <c:v>55143</c:v>
                </c:pt>
                <c:pt idx="2257">
                  <c:v>55150</c:v>
                </c:pt>
                <c:pt idx="2258">
                  <c:v>55157</c:v>
                </c:pt>
                <c:pt idx="2259">
                  <c:v>55164</c:v>
                </c:pt>
                <c:pt idx="2260">
                  <c:v>55171</c:v>
                </c:pt>
                <c:pt idx="2261">
                  <c:v>55178</c:v>
                </c:pt>
                <c:pt idx="2262">
                  <c:v>55185</c:v>
                </c:pt>
                <c:pt idx="2263">
                  <c:v>55192</c:v>
                </c:pt>
                <c:pt idx="2264">
                  <c:v>55199</c:v>
                </c:pt>
                <c:pt idx="2265">
                  <c:v>55206</c:v>
                </c:pt>
                <c:pt idx="2266">
                  <c:v>55213</c:v>
                </c:pt>
                <c:pt idx="2267">
                  <c:v>55220</c:v>
                </c:pt>
                <c:pt idx="2268">
                  <c:v>55227</c:v>
                </c:pt>
                <c:pt idx="2269">
                  <c:v>55234</c:v>
                </c:pt>
                <c:pt idx="2270">
                  <c:v>55241</c:v>
                </c:pt>
                <c:pt idx="2271">
                  <c:v>55248</c:v>
                </c:pt>
                <c:pt idx="2272">
                  <c:v>55255</c:v>
                </c:pt>
                <c:pt idx="2273">
                  <c:v>55262</c:v>
                </c:pt>
                <c:pt idx="2274">
                  <c:v>55269</c:v>
                </c:pt>
                <c:pt idx="2275">
                  <c:v>55276</c:v>
                </c:pt>
                <c:pt idx="2276">
                  <c:v>55283</c:v>
                </c:pt>
                <c:pt idx="2277">
                  <c:v>55290</c:v>
                </c:pt>
                <c:pt idx="2278">
                  <c:v>55297</c:v>
                </c:pt>
                <c:pt idx="2279">
                  <c:v>55304</c:v>
                </c:pt>
                <c:pt idx="2280">
                  <c:v>55311</c:v>
                </c:pt>
                <c:pt idx="2281">
                  <c:v>55318</c:v>
                </c:pt>
                <c:pt idx="2282">
                  <c:v>55325</c:v>
                </c:pt>
                <c:pt idx="2283">
                  <c:v>55332</c:v>
                </c:pt>
                <c:pt idx="2284">
                  <c:v>55339</c:v>
                </c:pt>
                <c:pt idx="2285">
                  <c:v>55346</c:v>
                </c:pt>
                <c:pt idx="2286">
                  <c:v>55353</c:v>
                </c:pt>
                <c:pt idx="2287">
                  <c:v>55360</c:v>
                </c:pt>
                <c:pt idx="2288">
                  <c:v>55367</c:v>
                </c:pt>
                <c:pt idx="2289">
                  <c:v>55374</c:v>
                </c:pt>
                <c:pt idx="2290">
                  <c:v>55381</c:v>
                </c:pt>
                <c:pt idx="2291">
                  <c:v>55388</c:v>
                </c:pt>
                <c:pt idx="2292">
                  <c:v>55395</c:v>
                </c:pt>
                <c:pt idx="2293">
                  <c:v>55402</c:v>
                </c:pt>
                <c:pt idx="2294">
                  <c:v>55409</c:v>
                </c:pt>
                <c:pt idx="2295">
                  <c:v>55416</c:v>
                </c:pt>
                <c:pt idx="2296">
                  <c:v>55423</c:v>
                </c:pt>
                <c:pt idx="2297">
                  <c:v>55430</c:v>
                </c:pt>
                <c:pt idx="2298">
                  <c:v>55437</c:v>
                </c:pt>
                <c:pt idx="2299">
                  <c:v>55444</c:v>
                </c:pt>
                <c:pt idx="2300">
                  <c:v>55451</c:v>
                </c:pt>
                <c:pt idx="2301">
                  <c:v>55458</c:v>
                </c:pt>
                <c:pt idx="2302">
                  <c:v>55465</c:v>
                </c:pt>
                <c:pt idx="2303">
                  <c:v>55472</c:v>
                </c:pt>
                <c:pt idx="2304">
                  <c:v>55479</c:v>
                </c:pt>
                <c:pt idx="2305">
                  <c:v>55486</c:v>
                </c:pt>
                <c:pt idx="2306">
                  <c:v>55493</c:v>
                </c:pt>
                <c:pt idx="2307">
                  <c:v>55500</c:v>
                </c:pt>
                <c:pt idx="2308">
                  <c:v>55507</c:v>
                </c:pt>
                <c:pt idx="2309">
                  <c:v>55514</c:v>
                </c:pt>
                <c:pt idx="2310">
                  <c:v>55521</c:v>
                </c:pt>
                <c:pt idx="2311">
                  <c:v>55528</c:v>
                </c:pt>
                <c:pt idx="2312">
                  <c:v>55535</c:v>
                </c:pt>
                <c:pt idx="2313">
                  <c:v>55542</c:v>
                </c:pt>
                <c:pt idx="2314">
                  <c:v>55549</c:v>
                </c:pt>
                <c:pt idx="2315">
                  <c:v>55556</c:v>
                </c:pt>
                <c:pt idx="2316">
                  <c:v>55563</c:v>
                </c:pt>
                <c:pt idx="2317">
                  <c:v>55570</c:v>
                </c:pt>
                <c:pt idx="2318">
                  <c:v>55577</c:v>
                </c:pt>
                <c:pt idx="2319">
                  <c:v>55584</c:v>
                </c:pt>
                <c:pt idx="2320">
                  <c:v>55591</c:v>
                </c:pt>
                <c:pt idx="2321">
                  <c:v>55598</c:v>
                </c:pt>
                <c:pt idx="2322">
                  <c:v>55605</c:v>
                </c:pt>
                <c:pt idx="2323">
                  <c:v>55612</c:v>
                </c:pt>
                <c:pt idx="2324">
                  <c:v>55619</c:v>
                </c:pt>
                <c:pt idx="2325">
                  <c:v>55626</c:v>
                </c:pt>
                <c:pt idx="2326">
                  <c:v>55633</c:v>
                </c:pt>
                <c:pt idx="2327">
                  <c:v>55640</c:v>
                </c:pt>
                <c:pt idx="2328">
                  <c:v>55647</c:v>
                </c:pt>
                <c:pt idx="2329">
                  <c:v>55654</c:v>
                </c:pt>
                <c:pt idx="2330">
                  <c:v>55661</c:v>
                </c:pt>
                <c:pt idx="2331">
                  <c:v>55668</c:v>
                </c:pt>
                <c:pt idx="2332">
                  <c:v>55675</c:v>
                </c:pt>
                <c:pt idx="2333">
                  <c:v>55682</c:v>
                </c:pt>
                <c:pt idx="2334">
                  <c:v>55689</c:v>
                </c:pt>
                <c:pt idx="2335">
                  <c:v>55696</c:v>
                </c:pt>
                <c:pt idx="2336">
                  <c:v>55703</c:v>
                </c:pt>
                <c:pt idx="2337">
                  <c:v>55710</c:v>
                </c:pt>
                <c:pt idx="2338">
                  <c:v>55717</c:v>
                </c:pt>
                <c:pt idx="2339">
                  <c:v>55724</c:v>
                </c:pt>
                <c:pt idx="2340">
                  <c:v>55731</c:v>
                </c:pt>
                <c:pt idx="2341">
                  <c:v>55738</c:v>
                </c:pt>
                <c:pt idx="2342">
                  <c:v>55745</c:v>
                </c:pt>
                <c:pt idx="2343">
                  <c:v>55752</c:v>
                </c:pt>
                <c:pt idx="2344">
                  <c:v>55759</c:v>
                </c:pt>
                <c:pt idx="2345">
                  <c:v>55766</c:v>
                </c:pt>
                <c:pt idx="2346">
                  <c:v>55773</c:v>
                </c:pt>
                <c:pt idx="2347">
                  <c:v>55780</c:v>
                </c:pt>
                <c:pt idx="2348">
                  <c:v>55787</c:v>
                </c:pt>
                <c:pt idx="2349">
                  <c:v>55794</c:v>
                </c:pt>
                <c:pt idx="2350">
                  <c:v>55801</c:v>
                </c:pt>
                <c:pt idx="2351">
                  <c:v>55808</c:v>
                </c:pt>
                <c:pt idx="2352">
                  <c:v>55815</c:v>
                </c:pt>
                <c:pt idx="2353">
                  <c:v>55822</c:v>
                </c:pt>
                <c:pt idx="2354">
                  <c:v>55829</c:v>
                </c:pt>
                <c:pt idx="2355">
                  <c:v>55836</c:v>
                </c:pt>
                <c:pt idx="2356">
                  <c:v>55843</c:v>
                </c:pt>
                <c:pt idx="2357">
                  <c:v>55850</c:v>
                </c:pt>
                <c:pt idx="2358">
                  <c:v>55857</c:v>
                </c:pt>
                <c:pt idx="2359">
                  <c:v>55864</c:v>
                </c:pt>
                <c:pt idx="2360">
                  <c:v>55871</c:v>
                </c:pt>
                <c:pt idx="2361">
                  <c:v>55880</c:v>
                </c:pt>
                <c:pt idx="2362">
                  <c:v>55887</c:v>
                </c:pt>
                <c:pt idx="2363">
                  <c:v>55894</c:v>
                </c:pt>
                <c:pt idx="2364">
                  <c:v>55901</c:v>
                </c:pt>
                <c:pt idx="2365">
                  <c:v>55908</c:v>
                </c:pt>
                <c:pt idx="2366">
                  <c:v>55915</c:v>
                </c:pt>
                <c:pt idx="2367">
                  <c:v>55922</c:v>
                </c:pt>
                <c:pt idx="2368">
                  <c:v>55929</c:v>
                </c:pt>
                <c:pt idx="2369">
                  <c:v>55936</c:v>
                </c:pt>
                <c:pt idx="2370">
                  <c:v>55943</c:v>
                </c:pt>
                <c:pt idx="2371">
                  <c:v>55950</c:v>
                </c:pt>
                <c:pt idx="2372">
                  <c:v>55957</c:v>
                </c:pt>
                <c:pt idx="2373">
                  <c:v>55964</c:v>
                </c:pt>
                <c:pt idx="2374">
                  <c:v>55971</c:v>
                </c:pt>
                <c:pt idx="2375">
                  <c:v>55982</c:v>
                </c:pt>
                <c:pt idx="2376">
                  <c:v>55989</c:v>
                </c:pt>
                <c:pt idx="2377">
                  <c:v>55996</c:v>
                </c:pt>
                <c:pt idx="2378">
                  <c:v>56003</c:v>
                </c:pt>
                <c:pt idx="2379">
                  <c:v>56010</c:v>
                </c:pt>
                <c:pt idx="2380">
                  <c:v>56017</c:v>
                </c:pt>
                <c:pt idx="2381">
                  <c:v>56024</c:v>
                </c:pt>
                <c:pt idx="2382">
                  <c:v>56031</c:v>
                </c:pt>
                <c:pt idx="2383">
                  <c:v>56038</c:v>
                </c:pt>
                <c:pt idx="2384">
                  <c:v>56045</c:v>
                </c:pt>
                <c:pt idx="2385">
                  <c:v>56052</c:v>
                </c:pt>
                <c:pt idx="2386">
                  <c:v>56059</c:v>
                </c:pt>
                <c:pt idx="2387">
                  <c:v>56066</c:v>
                </c:pt>
                <c:pt idx="2388">
                  <c:v>56073</c:v>
                </c:pt>
                <c:pt idx="2389">
                  <c:v>56080</c:v>
                </c:pt>
                <c:pt idx="2390">
                  <c:v>56087</c:v>
                </c:pt>
                <c:pt idx="2391">
                  <c:v>56094</c:v>
                </c:pt>
                <c:pt idx="2392">
                  <c:v>56101</c:v>
                </c:pt>
                <c:pt idx="2393">
                  <c:v>56108</c:v>
                </c:pt>
                <c:pt idx="2394">
                  <c:v>56115</c:v>
                </c:pt>
                <c:pt idx="2395">
                  <c:v>56122</c:v>
                </c:pt>
                <c:pt idx="2396">
                  <c:v>56129</c:v>
                </c:pt>
                <c:pt idx="2397">
                  <c:v>56136</c:v>
                </c:pt>
                <c:pt idx="2398">
                  <c:v>56143</c:v>
                </c:pt>
                <c:pt idx="2399">
                  <c:v>56150</c:v>
                </c:pt>
                <c:pt idx="2400">
                  <c:v>56157</c:v>
                </c:pt>
                <c:pt idx="2401">
                  <c:v>56164</c:v>
                </c:pt>
                <c:pt idx="2402">
                  <c:v>56171</c:v>
                </c:pt>
                <c:pt idx="2403">
                  <c:v>56178</c:v>
                </c:pt>
                <c:pt idx="2404">
                  <c:v>56185</c:v>
                </c:pt>
                <c:pt idx="2405">
                  <c:v>56192</c:v>
                </c:pt>
                <c:pt idx="2406">
                  <c:v>56199</c:v>
                </c:pt>
                <c:pt idx="2407">
                  <c:v>56206</c:v>
                </c:pt>
                <c:pt idx="2408">
                  <c:v>56213</c:v>
                </c:pt>
                <c:pt idx="2409">
                  <c:v>56220</c:v>
                </c:pt>
                <c:pt idx="2410">
                  <c:v>56227</c:v>
                </c:pt>
                <c:pt idx="2411">
                  <c:v>56234</c:v>
                </c:pt>
                <c:pt idx="2412">
                  <c:v>56241</c:v>
                </c:pt>
                <c:pt idx="2413">
                  <c:v>56248</c:v>
                </c:pt>
                <c:pt idx="2414">
                  <c:v>56255</c:v>
                </c:pt>
                <c:pt idx="2415">
                  <c:v>56262</c:v>
                </c:pt>
                <c:pt idx="2416">
                  <c:v>56269</c:v>
                </c:pt>
                <c:pt idx="2417">
                  <c:v>56276</c:v>
                </c:pt>
                <c:pt idx="2418">
                  <c:v>56283</c:v>
                </c:pt>
                <c:pt idx="2419">
                  <c:v>56290</c:v>
                </c:pt>
                <c:pt idx="2420">
                  <c:v>56297</c:v>
                </c:pt>
                <c:pt idx="2421">
                  <c:v>56304</c:v>
                </c:pt>
                <c:pt idx="2422">
                  <c:v>56311</c:v>
                </c:pt>
                <c:pt idx="2423">
                  <c:v>56318</c:v>
                </c:pt>
                <c:pt idx="2424">
                  <c:v>56325</c:v>
                </c:pt>
                <c:pt idx="2425">
                  <c:v>56332</c:v>
                </c:pt>
                <c:pt idx="2426">
                  <c:v>56339</c:v>
                </c:pt>
                <c:pt idx="2427">
                  <c:v>56346</c:v>
                </c:pt>
                <c:pt idx="2428">
                  <c:v>56353</c:v>
                </c:pt>
                <c:pt idx="2429">
                  <c:v>56360</c:v>
                </c:pt>
                <c:pt idx="2430">
                  <c:v>56367</c:v>
                </c:pt>
                <c:pt idx="2431">
                  <c:v>56374</c:v>
                </c:pt>
                <c:pt idx="2432">
                  <c:v>56381</c:v>
                </c:pt>
                <c:pt idx="2433">
                  <c:v>56388</c:v>
                </c:pt>
                <c:pt idx="2434">
                  <c:v>56395</c:v>
                </c:pt>
                <c:pt idx="2435">
                  <c:v>56402</c:v>
                </c:pt>
                <c:pt idx="2436">
                  <c:v>56409</c:v>
                </c:pt>
                <c:pt idx="2437">
                  <c:v>56416</c:v>
                </c:pt>
                <c:pt idx="2438">
                  <c:v>56423</c:v>
                </c:pt>
                <c:pt idx="2439">
                  <c:v>56430</c:v>
                </c:pt>
                <c:pt idx="2440">
                  <c:v>56437</c:v>
                </c:pt>
                <c:pt idx="2441">
                  <c:v>56444</c:v>
                </c:pt>
                <c:pt idx="2442">
                  <c:v>56451</c:v>
                </c:pt>
                <c:pt idx="2443">
                  <c:v>56458</c:v>
                </c:pt>
                <c:pt idx="2444">
                  <c:v>56465</c:v>
                </c:pt>
                <c:pt idx="2445">
                  <c:v>56472</c:v>
                </c:pt>
                <c:pt idx="2446">
                  <c:v>56479</c:v>
                </c:pt>
                <c:pt idx="2447">
                  <c:v>56486</c:v>
                </c:pt>
                <c:pt idx="2448">
                  <c:v>56493</c:v>
                </c:pt>
                <c:pt idx="2449">
                  <c:v>56500</c:v>
                </c:pt>
                <c:pt idx="2450">
                  <c:v>56507</c:v>
                </c:pt>
                <c:pt idx="2451">
                  <c:v>56514</c:v>
                </c:pt>
                <c:pt idx="2452">
                  <c:v>56521</c:v>
                </c:pt>
                <c:pt idx="2453">
                  <c:v>56528</c:v>
                </c:pt>
                <c:pt idx="2454">
                  <c:v>56535</c:v>
                </c:pt>
                <c:pt idx="2455">
                  <c:v>56542</c:v>
                </c:pt>
                <c:pt idx="2456">
                  <c:v>56549</c:v>
                </c:pt>
                <c:pt idx="2457">
                  <c:v>56556</c:v>
                </c:pt>
                <c:pt idx="2458">
                  <c:v>56563</c:v>
                </c:pt>
                <c:pt idx="2459">
                  <c:v>56570</c:v>
                </c:pt>
                <c:pt idx="2460">
                  <c:v>56577</c:v>
                </c:pt>
                <c:pt idx="2461">
                  <c:v>56584</c:v>
                </c:pt>
                <c:pt idx="2462">
                  <c:v>56591</c:v>
                </c:pt>
                <c:pt idx="2463">
                  <c:v>56598</c:v>
                </c:pt>
                <c:pt idx="2464">
                  <c:v>56605</c:v>
                </c:pt>
                <c:pt idx="2465">
                  <c:v>56612</c:v>
                </c:pt>
                <c:pt idx="2466">
                  <c:v>56619</c:v>
                </c:pt>
                <c:pt idx="2467">
                  <c:v>56626</c:v>
                </c:pt>
                <c:pt idx="2468">
                  <c:v>56633</c:v>
                </c:pt>
                <c:pt idx="2469">
                  <c:v>56640</c:v>
                </c:pt>
                <c:pt idx="2470">
                  <c:v>56647</c:v>
                </c:pt>
                <c:pt idx="2471">
                  <c:v>56654</c:v>
                </c:pt>
                <c:pt idx="2472">
                  <c:v>56661</c:v>
                </c:pt>
                <c:pt idx="2473">
                  <c:v>56668</c:v>
                </c:pt>
                <c:pt idx="2474">
                  <c:v>56675</c:v>
                </c:pt>
                <c:pt idx="2475">
                  <c:v>56682</c:v>
                </c:pt>
                <c:pt idx="2476">
                  <c:v>56689</c:v>
                </c:pt>
                <c:pt idx="2477">
                  <c:v>56696</c:v>
                </c:pt>
                <c:pt idx="2478">
                  <c:v>56703</c:v>
                </c:pt>
                <c:pt idx="2479">
                  <c:v>56710</c:v>
                </c:pt>
                <c:pt idx="2480">
                  <c:v>56717</c:v>
                </c:pt>
                <c:pt idx="2481">
                  <c:v>56724</c:v>
                </c:pt>
                <c:pt idx="2482">
                  <c:v>56731</c:v>
                </c:pt>
                <c:pt idx="2483">
                  <c:v>56738</c:v>
                </c:pt>
                <c:pt idx="2484">
                  <c:v>56745</c:v>
                </c:pt>
                <c:pt idx="2485">
                  <c:v>56752</c:v>
                </c:pt>
                <c:pt idx="2486">
                  <c:v>56759</c:v>
                </c:pt>
                <c:pt idx="2487">
                  <c:v>56766</c:v>
                </c:pt>
                <c:pt idx="2488">
                  <c:v>56773</c:v>
                </c:pt>
                <c:pt idx="2489">
                  <c:v>56780</c:v>
                </c:pt>
                <c:pt idx="2490">
                  <c:v>56787</c:v>
                </c:pt>
                <c:pt idx="2491">
                  <c:v>56794</c:v>
                </c:pt>
                <c:pt idx="2492">
                  <c:v>56801</c:v>
                </c:pt>
                <c:pt idx="2493">
                  <c:v>56808</c:v>
                </c:pt>
                <c:pt idx="2494">
                  <c:v>56815</c:v>
                </c:pt>
                <c:pt idx="2495">
                  <c:v>56822</c:v>
                </c:pt>
                <c:pt idx="2496">
                  <c:v>56829</c:v>
                </c:pt>
                <c:pt idx="2497">
                  <c:v>56836</c:v>
                </c:pt>
                <c:pt idx="2498">
                  <c:v>56843</c:v>
                </c:pt>
                <c:pt idx="2499">
                  <c:v>56850</c:v>
                </c:pt>
                <c:pt idx="2500">
                  <c:v>56857</c:v>
                </c:pt>
                <c:pt idx="2501">
                  <c:v>56864</c:v>
                </c:pt>
                <c:pt idx="2502">
                  <c:v>56871</c:v>
                </c:pt>
                <c:pt idx="2503">
                  <c:v>56878</c:v>
                </c:pt>
                <c:pt idx="2504">
                  <c:v>56885</c:v>
                </c:pt>
                <c:pt idx="2505">
                  <c:v>56892</c:v>
                </c:pt>
                <c:pt idx="2506">
                  <c:v>56899</c:v>
                </c:pt>
                <c:pt idx="2507">
                  <c:v>56906</c:v>
                </c:pt>
                <c:pt idx="2508">
                  <c:v>56913</c:v>
                </c:pt>
                <c:pt idx="2509">
                  <c:v>56920</c:v>
                </c:pt>
                <c:pt idx="2510">
                  <c:v>56927</c:v>
                </c:pt>
                <c:pt idx="2511">
                  <c:v>56934</c:v>
                </c:pt>
                <c:pt idx="2512">
                  <c:v>56941</c:v>
                </c:pt>
                <c:pt idx="2513">
                  <c:v>56948</c:v>
                </c:pt>
                <c:pt idx="2514">
                  <c:v>56955</c:v>
                </c:pt>
                <c:pt idx="2515">
                  <c:v>56962</c:v>
                </c:pt>
                <c:pt idx="2516">
                  <c:v>56969</c:v>
                </c:pt>
                <c:pt idx="2517">
                  <c:v>56977</c:v>
                </c:pt>
                <c:pt idx="2518">
                  <c:v>56984</c:v>
                </c:pt>
                <c:pt idx="2519">
                  <c:v>56991</c:v>
                </c:pt>
                <c:pt idx="2520">
                  <c:v>56998</c:v>
                </c:pt>
                <c:pt idx="2521">
                  <c:v>57005</c:v>
                </c:pt>
                <c:pt idx="2522">
                  <c:v>57012</c:v>
                </c:pt>
                <c:pt idx="2523">
                  <c:v>57019</c:v>
                </c:pt>
                <c:pt idx="2524">
                  <c:v>57026</c:v>
                </c:pt>
                <c:pt idx="2525">
                  <c:v>57033</c:v>
                </c:pt>
                <c:pt idx="2526">
                  <c:v>57040</c:v>
                </c:pt>
                <c:pt idx="2527">
                  <c:v>57047</c:v>
                </c:pt>
                <c:pt idx="2528">
                  <c:v>57054</c:v>
                </c:pt>
                <c:pt idx="2529">
                  <c:v>57061</c:v>
                </c:pt>
                <c:pt idx="2530">
                  <c:v>57068</c:v>
                </c:pt>
                <c:pt idx="2531">
                  <c:v>57075</c:v>
                </c:pt>
                <c:pt idx="2532">
                  <c:v>57082</c:v>
                </c:pt>
                <c:pt idx="2533">
                  <c:v>57089</c:v>
                </c:pt>
                <c:pt idx="2534">
                  <c:v>57096</c:v>
                </c:pt>
                <c:pt idx="2535">
                  <c:v>57103</c:v>
                </c:pt>
                <c:pt idx="2536">
                  <c:v>57110</c:v>
                </c:pt>
                <c:pt idx="2537">
                  <c:v>57117</c:v>
                </c:pt>
                <c:pt idx="2538">
                  <c:v>57124</c:v>
                </c:pt>
                <c:pt idx="2539">
                  <c:v>57131</c:v>
                </c:pt>
                <c:pt idx="2540">
                  <c:v>57138</c:v>
                </c:pt>
                <c:pt idx="2541">
                  <c:v>57145</c:v>
                </c:pt>
                <c:pt idx="2542">
                  <c:v>57152</c:v>
                </c:pt>
                <c:pt idx="2543">
                  <c:v>57159</c:v>
                </c:pt>
                <c:pt idx="2544">
                  <c:v>57166</c:v>
                </c:pt>
                <c:pt idx="2545">
                  <c:v>57173</c:v>
                </c:pt>
                <c:pt idx="2546">
                  <c:v>57180</c:v>
                </c:pt>
                <c:pt idx="2547">
                  <c:v>57187</c:v>
                </c:pt>
                <c:pt idx="2548">
                  <c:v>57194</c:v>
                </c:pt>
                <c:pt idx="2549">
                  <c:v>57201</c:v>
                </c:pt>
                <c:pt idx="2550">
                  <c:v>57208</c:v>
                </c:pt>
                <c:pt idx="2551">
                  <c:v>57215</c:v>
                </c:pt>
                <c:pt idx="2552">
                  <c:v>57222</c:v>
                </c:pt>
                <c:pt idx="2553">
                  <c:v>57229</c:v>
                </c:pt>
                <c:pt idx="2554">
                  <c:v>57236</c:v>
                </c:pt>
                <c:pt idx="2555">
                  <c:v>57243</c:v>
                </c:pt>
                <c:pt idx="2556">
                  <c:v>57250</c:v>
                </c:pt>
                <c:pt idx="2557">
                  <c:v>57257</c:v>
                </c:pt>
                <c:pt idx="2558">
                  <c:v>57264</c:v>
                </c:pt>
                <c:pt idx="2559">
                  <c:v>57271</c:v>
                </c:pt>
                <c:pt idx="2560">
                  <c:v>57278</c:v>
                </c:pt>
                <c:pt idx="2561">
                  <c:v>57285</c:v>
                </c:pt>
                <c:pt idx="2562">
                  <c:v>57292</c:v>
                </c:pt>
                <c:pt idx="2563">
                  <c:v>57299</c:v>
                </c:pt>
                <c:pt idx="2564">
                  <c:v>57306</c:v>
                </c:pt>
                <c:pt idx="2565">
                  <c:v>57313</c:v>
                </c:pt>
                <c:pt idx="2566">
                  <c:v>57320</c:v>
                </c:pt>
                <c:pt idx="2567">
                  <c:v>57327</c:v>
                </c:pt>
                <c:pt idx="2568">
                  <c:v>57334</c:v>
                </c:pt>
                <c:pt idx="2569">
                  <c:v>57341</c:v>
                </c:pt>
                <c:pt idx="2570">
                  <c:v>57348</c:v>
                </c:pt>
                <c:pt idx="2571">
                  <c:v>57355</c:v>
                </c:pt>
                <c:pt idx="2572">
                  <c:v>57362</c:v>
                </c:pt>
                <c:pt idx="2573">
                  <c:v>57369</c:v>
                </c:pt>
                <c:pt idx="2574">
                  <c:v>57376</c:v>
                </c:pt>
                <c:pt idx="2575">
                  <c:v>57383</c:v>
                </c:pt>
                <c:pt idx="2576">
                  <c:v>57390</c:v>
                </c:pt>
                <c:pt idx="2577">
                  <c:v>57397</c:v>
                </c:pt>
                <c:pt idx="2578">
                  <c:v>57404</c:v>
                </c:pt>
                <c:pt idx="2579">
                  <c:v>57411</c:v>
                </c:pt>
                <c:pt idx="2580">
                  <c:v>57418</c:v>
                </c:pt>
                <c:pt idx="2581">
                  <c:v>57425</c:v>
                </c:pt>
                <c:pt idx="2582">
                  <c:v>57432</c:v>
                </c:pt>
                <c:pt idx="2583">
                  <c:v>57439</c:v>
                </c:pt>
                <c:pt idx="2584">
                  <c:v>57446</c:v>
                </c:pt>
                <c:pt idx="2585">
                  <c:v>57453</c:v>
                </c:pt>
                <c:pt idx="2586">
                  <c:v>57460</c:v>
                </c:pt>
                <c:pt idx="2587">
                  <c:v>57467</c:v>
                </c:pt>
                <c:pt idx="2588">
                  <c:v>57474</c:v>
                </c:pt>
                <c:pt idx="2589">
                  <c:v>57481</c:v>
                </c:pt>
                <c:pt idx="2590">
                  <c:v>57488</c:v>
                </c:pt>
                <c:pt idx="2591">
                  <c:v>57495</c:v>
                </c:pt>
                <c:pt idx="2592">
                  <c:v>57502</c:v>
                </c:pt>
                <c:pt idx="2593">
                  <c:v>57509</c:v>
                </c:pt>
                <c:pt idx="2594">
                  <c:v>57516</c:v>
                </c:pt>
                <c:pt idx="2595">
                  <c:v>57523</c:v>
                </c:pt>
                <c:pt idx="2596">
                  <c:v>57530</c:v>
                </c:pt>
                <c:pt idx="2597">
                  <c:v>57537</c:v>
                </c:pt>
                <c:pt idx="2598">
                  <c:v>57544</c:v>
                </c:pt>
                <c:pt idx="2599">
                  <c:v>57551</c:v>
                </c:pt>
                <c:pt idx="2600">
                  <c:v>57558</c:v>
                </c:pt>
                <c:pt idx="2601">
                  <c:v>57565</c:v>
                </c:pt>
                <c:pt idx="2602">
                  <c:v>57572</c:v>
                </c:pt>
                <c:pt idx="2603">
                  <c:v>57579</c:v>
                </c:pt>
                <c:pt idx="2604">
                  <c:v>57586</c:v>
                </c:pt>
                <c:pt idx="2605">
                  <c:v>57593</c:v>
                </c:pt>
                <c:pt idx="2606">
                  <c:v>57600</c:v>
                </c:pt>
                <c:pt idx="2607">
                  <c:v>57607</c:v>
                </c:pt>
                <c:pt idx="2608">
                  <c:v>57614</c:v>
                </c:pt>
                <c:pt idx="2609">
                  <c:v>57621</c:v>
                </c:pt>
                <c:pt idx="2610">
                  <c:v>57628</c:v>
                </c:pt>
                <c:pt idx="2611">
                  <c:v>57635</c:v>
                </c:pt>
                <c:pt idx="2612">
                  <c:v>57642</c:v>
                </c:pt>
                <c:pt idx="2613">
                  <c:v>57649</c:v>
                </c:pt>
                <c:pt idx="2614">
                  <c:v>57656</c:v>
                </c:pt>
                <c:pt idx="2615">
                  <c:v>57663</c:v>
                </c:pt>
                <c:pt idx="2616">
                  <c:v>57670</c:v>
                </c:pt>
                <c:pt idx="2617">
                  <c:v>57677</c:v>
                </c:pt>
                <c:pt idx="2618">
                  <c:v>57684</c:v>
                </c:pt>
                <c:pt idx="2619">
                  <c:v>57691</c:v>
                </c:pt>
                <c:pt idx="2620">
                  <c:v>57698</c:v>
                </c:pt>
                <c:pt idx="2621">
                  <c:v>57706</c:v>
                </c:pt>
                <c:pt idx="2622">
                  <c:v>57713</c:v>
                </c:pt>
                <c:pt idx="2623">
                  <c:v>57720</c:v>
                </c:pt>
                <c:pt idx="2624">
                  <c:v>57727</c:v>
                </c:pt>
                <c:pt idx="2625">
                  <c:v>57734</c:v>
                </c:pt>
                <c:pt idx="2626">
                  <c:v>57741</c:v>
                </c:pt>
                <c:pt idx="2627">
                  <c:v>57748</c:v>
                </c:pt>
                <c:pt idx="2628">
                  <c:v>57755</c:v>
                </c:pt>
                <c:pt idx="2629">
                  <c:v>57762</c:v>
                </c:pt>
                <c:pt idx="2630">
                  <c:v>57769</c:v>
                </c:pt>
                <c:pt idx="2631">
                  <c:v>57776</c:v>
                </c:pt>
                <c:pt idx="2632">
                  <c:v>57783</c:v>
                </c:pt>
                <c:pt idx="2633">
                  <c:v>57790</c:v>
                </c:pt>
                <c:pt idx="2634">
                  <c:v>57797</c:v>
                </c:pt>
                <c:pt idx="2635">
                  <c:v>57804</c:v>
                </c:pt>
                <c:pt idx="2636">
                  <c:v>57811</c:v>
                </c:pt>
                <c:pt idx="2637">
                  <c:v>57818</c:v>
                </c:pt>
                <c:pt idx="2638">
                  <c:v>57825</c:v>
                </c:pt>
                <c:pt idx="2639">
                  <c:v>57832</c:v>
                </c:pt>
                <c:pt idx="2640">
                  <c:v>57839</c:v>
                </c:pt>
                <c:pt idx="2641">
                  <c:v>57846</c:v>
                </c:pt>
                <c:pt idx="2642">
                  <c:v>57853</c:v>
                </c:pt>
                <c:pt idx="2643">
                  <c:v>57860</c:v>
                </c:pt>
                <c:pt idx="2644">
                  <c:v>57867</c:v>
                </c:pt>
                <c:pt idx="2645">
                  <c:v>57874</c:v>
                </c:pt>
                <c:pt idx="2646">
                  <c:v>57881</c:v>
                </c:pt>
                <c:pt idx="2647">
                  <c:v>57888</c:v>
                </c:pt>
                <c:pt idx="2648">
                  <c:v>57895</c:v>
                </c:pt>
                <c:pt idx="2649">
                  <c:v>57902</c:v>
                </c:pt>
                <c:pt idx="2650">
                  <c:v>57909</c:v>
                </c:pt>
                <c:pt idx="2651">
                  <c:v>57916</c:v>
                </c:pt>
                <c:pt idx="2652">
                  <c:v>57923</c:v>
                </c:pt>
                <c:pt idx="2653">
                  <c:v>57930</c:v>
                </c:pt>
                <c:pt idx="2654">
                  <c:v>57937</c:v>
                </c:pt>
                <c:pt idx="2655">
                  <c:v>57944</c:v>
                </c:pt>
                <c:pt idx="2656">
                  <c:v>57951</c:v>
                </c:pt>
                <c:pt idx="2657">
                  <c:v>57958</c:v>
                </c:pt>
                <c:pt idx="2658">
                  <c:v>57965</c:v>
                </c:pt>
                <c:pt idx="2659">
                  <c:v>57972</c:v>
                </c:pt>
                <c:pt idx="2660">
                  <c:v>57979</c:v>
                </c:pt>
                <c:pt idx="2661">
                  <c:v>57986</c:v>
                </c:pt>
                <c:pt idx="2662">
                  <c:v>57993</c:v>
                </c:pt>
                <c:pt idx="2663">
                  <c:v>58000</c:v>
                </c:pt>
                <c:pt idx="2664">
                  <c:v>58007</c:v>
                </c:pt>
                <c:pt idx="2665">
                  <c:v>58014</c:v>
                </c:pt>
                <c:pt idx="2666">
                  <c:v>58021</c:v>
                </c:pt>
                <c:pt idx="2667">
                  <c:v>58028</c:v>
                </c:pt>
                <c:pt idx="2668">
                  <c:v>58035</c:v>
                </c:pt>
                <c:pt idx="2669">
                  <c:v>58042</c:v>
                </c:pt>
                <c:pt idx="2670">
                  <c:v>58049</c:v>
                </c:pt>
                <c:pt idx="2671">
                  <c:v>58056</c:v>
                </c:pt>
                <c:pt idx="2672">
                  <c:v>58063</c:v>
                </c:pt>
                <c:pt idx="2673">
                  <c:v>58071</c:v>
                </c:pt>
                <c:pt idx="2674">
                  <c:v>58078</c:v>
                </c:pt>
                <c:pt idx="2675">
                  <c:v>58085</c:v>
                </c:pt>
                <c:pt idx="2676">
                  <c:v>58092</c:v>
                </c:pt>
                <c:pt idx="2677">
                  <c:v>58099</c:v>
                </c:pt>
                <c:pt idx="2678">
                  <c:v>58106</c:v>
                </c:pt>
                <c:pt idx="2679">
                  <c:v>58113</c:v>
                </c:pt>
                <c:pt idx="2680">
                  <c:v>58120</c:v>
                </c:pt>
                <c:pt idx="2681">
                  <c:v>58127</c:v>
                </c:pt>
                <c:pt idx="2682">
                  <c:v>58134</c:v>
                </c:pt>
                <c:pt idx="2683">
                  <c:v>58141</c:v>
                </c:pt>
                <c:pt idx="2684">
                  <c:v>58148</c:v>
                </c:pt>
                <c:pt idx="2685">
                  <c:v>58155</c:v>
                </c:pt>
                <c:pt idx="2686">
                  <c:v>58166</c:v>
                </c:pt>
                <c:pt idx="2687">
                  <c:v>58173</c:v>
                </c:pt>
                <c:pt idx="2688">
                  <c:v>58180</c:v>
                </c:pt>
                <c:pt idx="2689">
                  <c:v>58187</c:v>
                </c:pt>
                <c:pt idx="2690">
                  <c:v>58194</c:v>
                </c:pt>
                <c:pt idx="2691">
                  <c:v>58201</c:v>
                </c:pt>
                <c:pt idx="2692">
                  <c:v>58208</c:v>
                </c:pt>
                <c:pt idx="2693">
                  <c:v>58215</c:v>
                </c:pt>
                <c:pt idx="2694">
                  <c:v>58222</c:v>
                </c:pt>
                <c:pt idx="2695">
                  <c:v>58229</c:v>
                </c:pt>
                <c:pt idx="2696">
                  <c:v>58236</c:v>
                </c:pt>
                <c:pt idx="2697">
                  <c:v>58243</c:v>
                </c:pt>
                <c:pt idx="2698">
                  <c:v>58250</c:v>
                </c:pt>
                <c:pt idx="2699">
                  <c:v>58257</c:v>
                </c:pt>
                <c:pt idx="2700">
                  <c:v>58264</c:v>
                </c:pt>
                <c:pt idx="2701">
                  <c:v>58271</c:v>
                </c:pt>
                <c:pt idx="2702">
                  <c:v>58278</c:v>
                </c:pt>
                <c:pt idx="2703">
                  <c:v>58285</c:v>
                </c:pt>
                <c:pt idx="2704">
                  <c:v>58292</c:v>
                </c:pt>
                <c:pt idx="2705">
                  <c:v>58299</c:v>
                </c:pt>
                <c:pt idx="2706">
                  <c:v>58306</c:v>
                </c:pt>
                <c:pt idx="2707">
                  <c:v>58313</c:v>
                </c:pt>
                <c:pt idx="2708">
                  <c:v>58320</c:v>
                </c:pt>
                <c:pt idx="2709">
                  <c:v>58327</c:v>
                </c:pt>
                <c:pt idx="2710">
                  <c:v>58334</c:v>
                </c:pt>
                <c:pt idx="2711">
                  <c:v>58341</c:v>
                </c:pt>
                <c:pt idx="2712">
                  <c:v>58348</c:v>
                </c:pt>
                <c:pt idx="2713">
                  <c:v>58355</c:v>
                </c:pt>
                <c:pt idx="2714">
                  <c:v>58362</c:v>
                </c:pt>
                <c:pt idx="2715">
                  <c:v>58369</c:v>
                </c:pt>
                <c:pt idx="2716">
                  <c:v>58376</c:v>
                </c:pt>
                <c:pt idx="2717">
                  <c:v>58383</c:v>
                </c:pt>
                <c:pt idx="2718">
                  <c:v>58390</c:v>
                </c:pt>
                <c:pt idx="2719">
                  <c:v>58397</c:v>
                </c:pt>
                <c:pt idx="2720">
                  <c:v>58404</c:v>
                </c:pt>
                <c:pt idx="2721">
                  <c:v>58411</c:v>
                </c:pt>
                <c:pt idx="2722">
                  <c:v>58418</c:v>
                </c:pt>
                <c:pt idx="2723">
                  <c:v>58425</c:v>
                </c:pt>
                <c:pt idx="2724">
                  <c:v>58432</c:v>
                </c:pt>
                <c:pt idx="2725">
                  <c:v>58439</c:v>
                </c:pt>
                <c:pt idx="2726">
                  <c:v>58446</c:v>
                </c:pt>
                <c:pt idx="2727">
                  <c:v>58453</c:v>
                </c:pt>
                <c:pt idx="2728">
                  <c:v>58460</c:v>
                </c:pt>
                <c:pt idx="2729">
                  <c:v>58467</c:v>
                </c:pt>
                <c:pt idx="2730">
                  <c:v>58474</c:v>
                </c:pt>
                <c:pt idx="2731">
                  <c:v>58481</c:v>
                </c:pt>
                <c:pt idx="2732">
                  <c:v>58488</c:v>
                </c:pt>
                <c:pt idx="2733">
                  <c:v>58495</c:v>
                </c:pt>
                <c:pt idx="2734">
                  <c:v>58502</c:v>
                </c:pt>
                <c:pt idx="2735">
                  <c:v>58509</c:v>
                </c:pt>
                <c:pt idx="2736">
                  <c:v>58516</c:v>
                </c:pt>
                <c:pt idx="2737">
                  <c:v>58523</c:v>
                </c:pt>
                <c:pt idx="2738">
                  <c:v>58530</c:v>
                </c:pt>
                <c:pt idx="2739">
                  <c:v>58537</c:v>
                </c:pt>
                <c:pt idx="2740">
                  <c:v>58544</c:v>
                </c:pt>
                <c:pt idx="2741">
                  <c:v>58551</c:v>
                </c:pt>
                <c:pt idx="2742">
                  <c:v>58558</c:v>
                </c:pt>
                <c:pt idx="2743">
                  <c:v>58565</c:v>
                </c:pt>
                <c:pt idx="2744">
                  <c:v>58572</c:v>
                </c:pt>
                <c:pt idx="2745">
                  <c:v>58579</c:v>
                </c:pt>
                <c:pt idx="2746">
                  <c:v>58586</c:v>
                </c:pt>
                <c:pt idx="2747">
                  <c:v>58593</c:v>
                </c:pt>
                <c:pt idx="2748">
                  <c:v>58600</c:v>
                </c:pt>
                <c:pt idx="2749">
                  <c:v>58607</c:v>
                </c:pt>
                <c:pt idx="2750">
                  <c:v>58614</c:v>
                </c:pt>
                <c:pt idx="2751">
                  <c:v>58621</c:v>
                </c:pt>
                <c:pt idx="2752">
                  <c:v>58628</c:v>
                </c:pt>
                <c:pt idx="2753">
                  <c:v>58635</c:v>
                </c:pt>
                <c:pt idx="2754">
                  <c:v>58642</c:v>
                </c:pt>
                <c:pt idx="2755">
                  <c:v>58649</c:v>
                </c:pt>
                <c:pt idx="2756">
                  <c:v>58656</c:v>
                </c:pt>
                <c:pt idx="2757">
                  <c:v>58663</c:v>
                </c:pt>
                <c:pt idx="2758">
                  <c:v>58670</c:v>
                </c:pt>
                <c:pt idx="2759">
                  <c:v>58677</c:v>
                </c:pt>
                <c:pt idx="2760">
                  <c:v>58684</c:v>
                </c:pt>
                <c:pt idx="2761">
                  <c:v>58691</c:v>
                </c:pt>
                <c:pt idx="2762">
                  <c:v>58698</c:v>
                </c:pt>
                <c:pt idx="2763">
                  <c:v>58705</c:v>
                </c:pt>
                <c:pt idx="2764">
                  <c:v>58712</c:v>
                </c:pt>
                <c:pt idx="2765">
                  <c:v>58719</c:v>
                </c:pt>
                <c:pt idx="2766">
                  <c:v>58726</c:v>
                </c:pt>
                <c:pt idx="2767">
                  <c:v>58733</c:v>
                </c:pt>
                <c:pt idx="2768">
                  <c:v>58740</c:v>
                </c:pt>
                <c:pt idx="2769">
                  <c:v>58747</c:v>
                </c:pt>
                <c:pt idx="2770">
                  <c:v>58754</c:v>
                </c:pt>
                <c:pt idx="2771">
                  <c:v>58761</c:v>
                </c:pt>
                <c:pt idx="2772">
                  <c:v>58768</c:v>
                </c:pt>
                <c:pt idx="2773">
                  <c:v>58775</c:v>
                </c:pt>
                <c:pt idx="2774">
                  <c:v>58782</c:v>
                </c:pt>
                <c:pt idx="2775">
                  <c:v>58789</c:v>
                </c:pt>
                <c:pt idx="2776">
                  <c:v>58796</c:v>
                </c:pt>
                <c:pt idx="2777">
                  <c:v>58804</c:v>
                </c:pt>
                <c:pt idx="2778">
                  <c:v>58811</c:v>
                </c:pt>
                <c:pt idx="2779">
                  <c:v>58818</c:v>
                </c:pt>
                <c:pt idx="2780">
                  <c:v>58825</c:v>
                </c:pt>
                <c:pt idx="2781">
                  <c:v>58832</c:v>
                </c:pt>
                <c:pt idx="2782">
                  <c:v>58839</c:v>
                </c:pt>
                <c:pt idx="2783">
                  <c:v>58846</c:v>
                </c:pt>
                <c:pt idx="2784">
                  <c:v>58853</c:v>
                </c:pt>
                <c:pt idx="2785">
                  <c:v>58860</c:v>
                </c:pt>
                <c:pt idx="2786">
                  <c:v>58867</c:v>
                </c:pt>
                <c:pt idx="2787">
                  <c:v>58874</c:v>
                </c:pt>
                <c:pt idx="2788">
                  <c:v>58881</c:v>
                </c:pt>
                <c:pt idx="2789">
                  <c:v>58888</c:v>
                </c:pt>
                <c:pt idx="2790">
                  <c:v>58895</c:v>
                </c:pt>
                <c:pt idx="2791">
                  <c:v>58902</c:v>
                </c:pt>
                <c:pt idx="2792">
                  <c:v>58909</c:v>
                </c:pt>
                <c:pt idx="2793">
                  <c:v>58916</c:v>
                </c:pt>
                <c:pt idx="2794">
                  <c:v>58923</c:v>
                </c:pt>
                <c:pt idx="2795">
                  <c:v>58930</c:v>
                </c:pt>
                <c:pt idx="2796">
                  <c:v>58937</c:v>
                </c:pt>
                <c:pt idx="2797">
                  <c:v>58944</c:v>
                </c:pt>
                <c:pt idx="2798">
                  <c:v>58951</c:v>
                </c:pt>
                <c:pt idx="2799">
                  <c:v>58958</c:v>
                </c:pt>
                <c:pt idx="2800">
                  <c:v>58965</c:v>
                </c:pt>
                <c:pt idx="2801">
                  <c:v>58972</c:v>
                </c:pt>
                <c:pt idx="2802">
                  <c:v>58979</c:v>
                </c:pt>
                <c:pt idx="2803">
                  <c:v>58986</c:v>
                </c:pt>
                <c:pt idx="2804">
                  <c:v>58993</c:v>
                </c:pt>
                <c:pt idx="2805">
                  <c:v>59000</c:v>
                </c:pt>
                <c:pt idx="2806">
                  <c:v>59007</c:v>
                </c:pt>
                <c:pt idx="2807">
                  <c:v>59014</c:v>
                </c:pt>
                <c:pt idx="2808">
                  <c:v>59021</c:v>
                </c:pt>
                <c:pt idx="2809">
                  <c:v>59028</c:v>
                </c:pt>
                <c:pt idx="2810">
                  <c:v>59035</c:v>
                </c:pt>
                <c:pt idx="2811">
                  <c:v>59042</c:v>
                </c:pt>
                <c:pt idx="2812">
                  <c:v>59049</c:v>
                </c:pt>
                <c:pt idx="2813">
                  <c:v>59056</c:v>
                </c:pt>
                <c:pt idx="2814">
                  <c:v>59063</c:v>
                </c:pt>
                <c:pt idx="2815">
                  <c:v>59070</c:v>
                </c:pt>
                <c:pt idx="2816">
                  <c:v>59077</c:v>
                </c:pt>
                <c:pt idx="2817">
                  <c:v>59084</c:v>
                </c:pt>
                <c:pt idx="2818">
                  <c:v>59091</c:v>
                </c:pt>
                <c:pt idx="2819">
                  <c:v>59098</c:v>
                </c:pt>
                <c:pt idx="2820">
                  <c:v>59105</c:v>
                </c:pt>
                <c:pt idx="2821">
                  <c:v>59112</c:v>
                </c:pt>
                <c:pt idx="2822">
                  <c:v>59119</c:v>
                </c:pt>
                <c:pt idx="2823">
                  <c:v>59126</c:v>
                </c:pt>
                <c:pt idx="2824">
                  <c:v>59133</c:v>
                </c:pt>
                <c:pt idx="2825">
                  <c:v>59140</c:v>
                </c:pt>
                <c:pt idx="2826">
                  <c:v>59147</c:v>
                </c:pt>
                <c:pt idx="2827">
                  <c:v>59154</c:v>
                </c:pt>
                <c:pt idx="2828">
                  <c:v>59161</c:v>
                </c:pt>
                <c:pt idx="2829">
                  <c:v>59168</c:v>
                </c:pt>
                <c:pt idx="2830">
                  <c:v>59175</c:v>
                </c:pt>
                <c:pt idx="2831">
                  <c:v>59182</c:v>
                </c:pt>
                <c:pt idx="2832">
                  <c:v>59189</c:v>
                </c:pt>
                <c:pt idx="2833">
                  <c:v>59196</c:v>
                </c:pt>
                <c:pt idx="2834">
                  <c:v>59203</c:v>
                </c:pt>
                <c:pt idx="2835">
                  <c:v>59210</c:v>
                </c:pt>
                <c:pt idx="2836">
                  <c:v>59217</c:v>
                </c:pt>
                <c:pt idx="2837">
                  <c:v>59224</c:v>
                </c:pt>
                <c:pt idx="2838">
                  <c:v>59231</c:v>
                </c:pt>
                <c:pt idx="2839">
                  <c:v>59238</c:v>
                </c:pt>
                <c:pt idx="2840">
                  <c:v>59245</c:v>
                </c:pt>
                <c:pt idx="2841">
                  <c:v>59252</c:v>
                </c:pt>
                <c:pt idx="2842">
                  <c:v>59259</c:v>
                </c:pt>
                <c:pt idx="2843">
                  <c:v>59266</c:v>
                </c:pt>
                <c:pt idx="2844">
                  <c:v>59273</c:v>
                </c:pt>
                <c:pt idx="2845">
                  <c:v>59280</c:v>
                </c:pt>
                <c:pt idx="2846">
                  <c:v>59287</c:v>
                </c:pt>
                <c:pt idx="2847">
                  <c:v>59294</c:v>
                </c:pt>
                <c:pt idx="2848">
                  <c:v>59301</c:v>
                </c:pt>
                <c:pt idx="2849">
                  <c:v>59308</c:v>
                </c:pt>
                <c:pt idx="2850">
                  <c:v>59315</c:v>
                </c:pt>
                <c:pt idx="2851">
                  <c:v>59322</c:v>
                </c:pt>
                <c:pt idx="2852">
                  <c:v>59329</c:v>
                </c:pt>
                <c:pt idx="2853">
                  <c:v>59336</c:v>
                </c:pt>
                <c:pt idx="2854">
                  <c:v>59343</c:v>
                </c:pt>
                <c:pt idx="2855">
                  <c:v>59350</c:v>
                </c:pt>
                <c:pt idx="2856">
                  <c:v>59357</c:v>
                </c:pt>
                <c:pt idx="2857">
                  <c:v>59364</c:v>
                </c:pt>
                <c:pt idx="2858">
                  <c:v>59371</c:v>
                </c:pt>
                <c:pt idx="2859">
                  <c:v>59378</c:v>
                </c:pt>
                <c:pt idx="2860">
                  <c:v>59385</c:v>
                </c:pt>
                <c:pt idx="2861">
                  <c:v>59392</c:v>
                </c:pt>
                <c:pt idx="2862">
                  <c:v>59399</c:v>
                </c:pt>
                <c:pt idx="2863">
                  <c:v>59406</c:v>
                </c:pt>
                <c:pt idx="2864">
                  <c:v>59413</c:v>
                </c:pt>
                <c:pt idx="2865">
                  <c:v>59420</c:v>
                </c:pt>
                <c:pt idx="2866">
                  <c:v>59427</c:v>
                </c:pt>
                <c:pt idx="2867">
                  <c:v>59434</c:v>
                </c:pt>
                <c:pt idx="2868">
                  <c:v>59441</c:v>
                </c:pt>
                <c:pt idx="2869">
                  <c:v>59448</c:v>
                </c:pt>
                <c:pt idx="2870">
                  <c:v>59455</c:v>
                </c:pt>
                <c:pt idx="2871">
                  <c:v>59462</c:v>
                </c:pt>
                <c:pt idx="2872">
                  <c:v>59469</c:v>
                </c:pt>
                <c:pt idx="2873">
                  <c:v>59476</c:v>
                </c:pt>
                <c:pt idx="2874">
                  <c:v>59483</c:v>
                </c:pt>
                <c:pt idx="2875">
                  <c:v>59490</c:v>
                </c:pt>
                <c:pt idx="2876">
                  <c:v>59497</c:v>
                </c:pt>
                <c:pt idx="2877">
                  <c:v>59504</c:v>
                </c:pt>
                <c:pt idx="2878">
                  <c:v>59511</c:v>
                </c:pt>
                <c:pt idx="2879">
                  <c:v>59518</c:v>
                </c:pt>
                <c:pt idx="2880">
                  <c:v>59525</c:v>
                </c:pt>
                <c:pt idx="2881">
                  <c:v>59532</c:v>
                </c:pt>
                <c:pt idx="2882">
                  <c:v>59539</c:v>
                </c:pt>
                <c:pt idx="2883">
                  <c:v>59546</c:v>
                </c:pt>
                <c:pt idx="2884">
                  <c:v>59553</c:v>
                </c:pt>
                <c:pt idx="2885">
                  <c:v>59560</c:v>
                </c:pt>
                <c:pt idx="2886">
                  <c:v>59567</c:v>
                </c:pt>
                <c:pt idx="2887">
                  <c:v>59574</c:v>
                </c:pt>
                <c:pt idx="2888">
                  <c:v>59581</c:v>
                </c:pt>
                <c:pt idx="2889">
                  <c:v>59588</c:v>
                </c:pt>
                <c:pt idx="2890">
                  <c:v>59595</c:v>
                </c:pt>
                <c:pt idx="2891">
                  <c:v>59602</c:v>
                </c:pt>
                <c:pt idx="2892">
                  <c:v>59609</c:v>
                </c:pt>
                <c:pt idx="2893">
                  <c:v>59616</c:v>
                </c:pt>
                <c:pt idx="2894">
                  <c:v>59623</c:v>
                </c:pt>
                <c:pt idx="2895">
                  <c:v>59630</c:v>
                </c:pt>
                <c:pt idx="2896">
                  <c:v>59637</c:v>
                </c:pt>
                <c:pt idx="2897">
                  <c:v>59644</c:v>
                </c:pt>
                <c:pt idx="2898">
                  <c:v>59651</c:v>
                </c:pt>
                <c:pt idx="2899">
                  <c:v>59658</c:v>
                </c:pt>
                <c:pt idx="2900">
                  <c:v>59665</c:v>
                </c:pt>
                <c:pt idx="2901">
                  <c:v>59672</c:v>
                </c:pt>
                <c:pt idx="2902">
                  <c:v>59679</c:v>
                </c:pt>
                <c:pt idx="2903">
                  <c:v>59686</c:v>
                </c:pt>
                <c:pt idx="2904">
                  <c:v>59693</c:v>
                </c:pt>
                <c:pt idx="2905">
                  <c:v>59700</c:v>
                </c:pt>
                <c:pt idx="2906">
                  <c:v>59707</c:v>
                </c:pt>
                <c:pt idx="2907">
                  <c:v>59714</c:v>
                </c:pt>
                <c:pt idx="2908">
                  <c:v>59721</c:v>
                </c:pt>
                <c:pt idx="2909">
                  <c:v>59728</c:v>
                </c:pt>
                <c:pt idx="2910">
                  <c:v>59735</c:v>
                </c:pt>
                <c:pt idx="2911">
                  <c:v>59742</c:v>
                </c:pt>
                <c:pt idx="2912">
                  <c:v>59749</c:v>
                </c:pt>
                <c:pt idx="2913">
                  <c:v>59756</c:v>
                </c:pt>
                <c:pt idx="2914">
                  <c:v>59763</c:v>
                </c:pt>
                <c:pt idx="2915">
                  <c:v>59770</c:v>
                </c:pt>
                <c:pt idx="2916">
                  <c:v>59777</c:v>
                </c:pt>
                <c:pt idx="2917">
                  <c:v>59784</c:v>
                </c:pt>
                <c:pt idx="2918">
                  <c:v>59791</c:v>
                </c:pt>
                <c:pt idx="2919">
                  <c:v>59798</c:v>
                </c:pt>
                <c:pt idx="2920">
                  <c:v>59805</c:v>
                </c:pt>
                <c:pt idx="2921">
                  <c:v>59812</c:v>
                </c:pt>
                <c:pt idx="2922">
                  <c:v>59819</c:v>
                </c:pt>
                <c:pt idx="2923">
                  <c:v>59826</c:v>
                </c:pt>
                <c:pt idx="2924">
                  <c:v>59833</c:v>
                </c:pt>
                <c:pt idx="2925">
                  <c:v>59840</c:v>
                </c:pt>
                <c:pt idx="2926">
                  <c:v>59847</c:v>
                </c:pt>
                <c:pt idx="2927">
                  <c:v>59854</c:v>
                </c:pt>
                <c:pt idx="2928">
                  <c:v>59861</c:v>
                </c:pt>
                <c:pt idx="2929">
                  <c:v>59868</c:v>
                </c:pt>
                <c:pt idx="2930">
                  <c:v>59875</c:v>
                </c:pt>
                <c:pt idx="2931">
                  <c:v>59882</c:v>
                </c:pt>
                <c:pt idx="2932">
                  <c:v>59889</c:v>
                </c:pt>
                <c:pt idx="2933">
                  <c:v>59897</c:v>
                </c:pt>
                <c:pt idx="2934">
                  <c:v>59904</c:v>
                </c:pt>
                <c:pt idx="2935">
                  <c:v>59911</c:v>
                </c:pt>
                <c:pt idx="2936">
                  <c:v>59918</c:v>
                </c:pt>
                <c:pt idx="2937">
                  <c:v>59925</c:v>
                </c:pt>
                <c:pt idx="2938">
                  <c:v>59932</c:v>
                </c:pt>
                <c:pt idx="2939">
                  <c:v>59939</c:v>
                </c:pt>
                <c:pt idx="2940">
                  <c:v>59946</c:v>
                </c:pt>
                <c:pt idx="2941">
                  <c:v>59953</c:v>
                </c:pt>
                <c:pt idx="2942">
                  <c:v>59960</c:v>
                </c:pt>
                <c:pt idx="2943">
                  <c:v>59967</c:v>
                </c:pt>
                <c:pt idx="2944">
                  <c:v>59974</c:v>
                </c:pt>
                <c:pt idx="2945">
                  <c:v>59981</c:v>
                </c:pt>
                <c:pt idx="2946">
                  <c:v>59988</c:v>
                </c:pt>
                <c:pt idx="2947">
                  <c:v>59995</c:v>
                </c:pt>
                <c:pt idx="2948">
                  <c:v>60002</c:v>
                </c:pt>
                <c:pt idx="2949">
                  <c:v>60009</c:v>
                </c:pt>
                <c:pt idx="2950">
                  <c:v>60016</c:v>
                </c:pt>
                <c:pt idx="2951">
                  <c:v>60023</c:v>
                </c:pt>
                <c:pt idx="2952">
                  <c:v>60030</c:v>
                </c:pt>
                <c:pt idx="2953">
                  <c:v>60037</c:v>
                </c:pt>
                <c:pt idx="2954">
                  <c:v>60044</c:v>
                </c:pt>
                <c:pt idx="2955">
                  <c:v>60051</c:v>
                </c:pt>
                <c:pt idx="2956">
                  <c:v>60058</c:v>
                </c:pt>
                <c:pt idx="2957">
                  <c:v>60065</c:v>
                </c:pt>
                <c:pt idx="2958">
                  <c:v>60072</c:v>
                </c:pt>
                <c:pt idx="2959">
                  <c:v>60079</c:v>
                </c:pt>
                <c:pt idx="2960">
                  <c:v>60086</c:v>
                </c:pt>
                <c:pt idx="2961">
                  <c:v>60093</c:v>
                </c:pt>
                <c:pt idx="2962">
                  <c:v>60100</c:v>
                </c:pt>
                <c:pt idx="2963">
                  <c:v>60107</c:v>
                </c:pt>
                <c:pt idx="2964">
                  <c:v>60114</c:v>
                </c:pt>
                <c:pt idx="2965">
                  <c:v>60121</c:v>
                </c:pt>
                <c:pt idx="2966">
                  <c:v>60128</c:v>
                </c:pt>
                <c:pt idx="2967">
                  <c:v>60135</c:v>
                </c:pt>
                <c:pt idx="2968">
                  <c:v>60142</c:v>
                </c:pt>
                <c:pt idx="2969">
                  <c:v>60149</c:v>
                </c:pt>
                <c:pt idx="2970">
                  <c:v>60156</c:v>
                </c:pt>
                <c:pt idx="2971">
                  <c:v>60163</c:v>
                </c:pt>
                <c:pt idx="2972">
                  <c:v>60170</c:v>
                </c:pt>
                <c:pt idx="2973">
                  <c:v>60177</c:v>
                </c:pt>
                <c:pt idx="2974">
                  <c:v>60184</c:v>
                </c:pt>
                <c:pt idx="2975">
                  <c:v>60191</c:v>
                </c:pt>
                <c:pt idx="2976">
                  <c:v>60198</c:v>
                </c:pt>
                <c:pt idx="2977">
                  <c:v>60205</c:v>
                </c:pt>
                <c:pt idx="2978">
                  <c:v>60212</c:v>
                </c:pt>
                <c:pt idx="2979">
                  <c:v>60219</c:v>
                </c:pt>
                <c:pt idx="2980">
                  <c:v>60226</c:v>
                </c:pt>
                <c:pt idx="2981">
                  <c:v>60233</c:v>
                </c:pt>
                <c:pt idx="2982">
                  <c:v>60240</c:v>
                </c:pt>
                <c:pt idx="2983">
                  <c:v>60247</c:v>
                </c:pt>
                <c:pt idx="2984">
                  <c:v>60254</c:v>
                </c:pt>
                <c:pt idx="2985">
                  <c:v>60265</c:v>
                </c:pt>
                <c:pt idx="2986">
                  <c:v>60272</c:v>
                </c:pt>
                <c:pt idx="2987">
                  <c:v>60279</c:v>
                </c:pt>
                <c:pt idx="2988">
                  <c:v>60286</c:v>
                </c:pt>
                <c:pt idx="2989">
                  <c:v>60293</c:v>
                </c:pt>
                <c:pt idx="2990">
                  <c:v>60300</c:v>
                </c:pt>
                <c:pt idx="2991">
                  <c:v>60307</c:v>
                </c:pt>
                <c:pt idx="2992">
                  <c:v>60314</c:v>
                </c:pt>
                <c:pt idx="2993">
                  <c:v>60321</c:v>
                </c:pt>
                <c:pt idx="2994">
                  <c:v>60328</c:v>
                </c:pt>
                <c:pt idx="2995">
                  <c:v>60335</c:v>
                </c:pt>
                <c:pt idx="2996">
                  <c:v>60342</c:v>
                </c:pt>
                <c:pt idx="2997">
                  <c:v>60349</c:v>
                </c:pt>
                <c:pt idx="2998">
                  <c:v>60357</c:v>
                </c:pt>
                <c:pt idx="2999">
                  <c:v>60364</c:v>
                </c:pt>
                <c:pt idx="3000">
                  <c:v>60371</c:v>
                </c:pt>
                <c:pt idx="3001">
                  <c:v>60378</c:v>
                </c:pt>
                <c:pt idx="3002">
                  <c:v>60385</c:v>
                </c:pt>
                <c:pt idx="3003">
                  <c:v>60392</c:v>
                </c:pt>
                <c:pt idx="3004">
                  <c:v>60399</c:v>
                </c:pt>
                <c:pt idx="3005">
                  <c:v>60406</c:v>
                </c:pt>
                <c:pt idx="3006">
                  <c:v>60413</c:v>
                </c:pt>
                <c:pt idx="3007">
                  <c:v>60420</c:v>
                </c:pt>
                <c:pt idx="3008">
                  <c:v>60427</c:v>
                </c:pt>
                <c:pt idx="3009">
                  <c:v>60434</c:v>
                </c:pt>
                <c:pt idx="3010">
                  <c:v>60441</c:v>
                </c:pt>
                <c:pt idx="3011">
                  <c:v>60448</c:v>
                </c:pt>
                <c:pt idx="3012">
                  <c:v>60455</c:v>
                </c:pt>
                <c:pt idx="3013">
                  <c:v>60462</c:v>
                </c:pt>
                <c:pt idx="3014">
                  <c:v>60469</c:v>
                </c:pt>
                <c:pt idx="3015">
                  <c:v>60476</c:v>
                </c:pt>
                <c:pt idx="3016">
                  <c:v>60483</c:v>
                </c:pt>
                <c:pt idx="3017">
                  <c:v>60490</c:v>
                </c:pt>
                <c:pt idx="3018">
                  <c:v>60497</c:v>
                </c:pt>
                <c:pt idx="3019">
                  <c:v>60504</c:v>
                </c:pt>
                <c:pt idx="3020">
                  <c:v>60511</c:v>
                </c:pt>
                <c:pt idx="3021">
                  <c:v>60518</c:v>
                </c:pt>
                <c:pt idx="3022">
                  <c:v>60525</c:v>
                </c:pt>
                <c:pt idx="3023">
                  <c:v>60532</c:v>
                </c:pt>
                <c:pt idx="3024">
                  <c:v>60539</c:v>
                </c:pt>
                <c:pt idx="3025">
                  <c:v>60546</c:v>
                </c:pt>
                <c:pt idx="3026">
                  <c:v>60553</c:v>
                </c:pt>
                <c:pt idx="3027">
                  <c:v>60560</c:v>
                </c:pt>
                <c:pt idx="3028">
                  <c:v>60567</c:v>
                </c:pt>
                <c:pt idx="3029">
                  <c:v>60574</c:v>
                </c:pt>
                <c:pt idx="3030">
                  <c:v>60581</c:v>
                </c:pt>
                <c:pt idx="3031">
                  <c:v>60588</c:v>
                </c:pt>
                <c:pt idx="3032">
                  <c:v>60595</c:v>
                </c:pt>
                <c:pt idx="3033">
                  <c:v>60602</c:v>
                </c:pt>
                <c:pt idx="3034">
                  <c:v>60609</c:v>
                </c:pt>
                <c:pt idx="3035">
                  <c:v>60616</c:v>
                </c:pt>
                <c:pt idx="3036">
                  <c:v>60623</c:v>
                </c:pt>
                <c:pt idx="3037">
                  <c:v>60630</c:v>
                </c:pt>
                <c:pt idx="3038">
                  <c:v>60637</c:v>
                </c:pt>
                <c:pt idx="3039">
                  <c:v>60644</c:v>
                </c:pt>
                <c:pt idx="3040">
                  <c:v>60651</c:v>
                </c:pt>
                <c:pt idx="3041">
                  <c:v>60658</c:v>
                </c:pt>
                <c:pt idx="3042">
                  <c:v>60665</c:v>
                </c:pt>
                <c:pt idx="3043">
                  <c:v>60672</c:v>
                </c:pt>
                <c:pt idx="3044">
                  <c:v>60679</c:v>
                </c:pt>
                <c:pt idx="3045">
                  <c:v>60686</c:v>
                </c:pt>
                <c:pt idx="3046">
                  <c:v>60693</c:v>
                </c:pt>
                <c:pt idx="3047">
                  <c:v>60700</c:v>
                </c:pt>
                <c:pt idx="3048">
                  <c:v>60707</c:v>
                </c:pt>
                <c:pt idx="3049">
                  <c:v>60714</c:v>
                </c:pt>
                <c:pt idx="3050">
                  <c:v>60721</c:v>
                </c:pt>
                <c:pt idx="3051">
                  <c:v>60728</c:v>
                </c:pt>
                <c:pt idx="3052">
                  <c:v>60735</c:v>
                </c:pt>
                <c:pt idx="3053">
                  <c:v>60742</c:v>
                </c:pt>
                <c:pt idx="3054">
                  <c:v>60749</c:v>
                </c:pt>
                <c:pt idx="3055">
                  <c:v>60756</c:v>
                </c:pt>
                <c:pt idx="3056">
                  <c:v>60763</c:v>
                </c:pt>
                <c:pt idx="3057">
                  <c:v>60770</c:v>
                </c:pt>
                <c:pt idx="3058">
                  <c:v>60777</c:v>
                </c:pt>
                <c:pt idx="3059">
                  <c:v>60784</c:v>
                </c:pt>
                <c:pt idx="3060">
                  <c:v>60791</c:v>
                </c:pt>
                <c:pt idx="3061">
                  <c:v>60798</c:v>
                </c:pt>
                <c:pt idx="3062">
                  <c:v>60805</c:v>
                </c:pt>
                <c:pt idx="3063">
                  <c:v>60812</c:v>
                </c:pt>
                <c:pt idx="3064">
                  <c:v>60819</c:v>
                </c:pt>
                <c:pt idx="3065">
                  <c:v>60826</c:v>
                </c:pt>
                <c:pt idx="3066">
                  <c:v>60833</c:v>
                </c:pt>
                <c:pt idx="3067">
                  <c:v>60840</c:v>
                </c:pt>
                <c:pt idx="3068">
                  <c:v>60847</c:v>
                </c:pt>
                <c:pt idx="3069">
                  <c:v>60854</c:v>
                </c:pt>
                <c:pt idx="3070">
                  <c:v>60861</c:v>
                </c:pt>
                <c:pt idx="3071">
                  <c:v>60868</c:v>
                </c:pt>
                <c:pt idx="3072">
                  <c:v>60875</c:v>
                </c:pt>
                <c:pt idx="3073">
                  <c:v>60882</c:v>
                </c:pt>
                <c:pt idx="3074">
                  <c:v>60889</c:v>
                </c:pt>
                <c:pt idx="3075">
                  <c:v>60896</c:v>
                </c:pt>
                <c:pt idx="3076">
                  <c:v>60903</c:v>
                </c:pt>
                <c:pt idx="3077">
                  <c:v>60910</c:v>
                </c:pt>
                <c:pt idx="3078">
                  <c:v>60917</c:v>
                </c:pt>
                <c:pt idx="3079">
                  <c:v>60924</c:v>
                </c:pt>
                <c:pt idx="3080">
                  <c:v>60931</c:v>
                </c:pt>
                <c:pt idx="3081">
                  <c:v>60938</c:v>
                </c:pt>
                <c:pt idx="3082">
                  <c:v>60945</c:v>
                </c:pt>
                <c:pt idx="3083">
                  <c:v>60952</c:v>
                </c:pt>
                <c:pt idx="3084">
                  <c:v>60959</c:v>
                </c:pt>
                <c:pt idx="3085">
                  <c:v>60966</c:v>
                </c:pt>
                <c:pt idx="3086">
                  <c:v>60973</c:v>
                </c:pt>
                <c:pt idx="3087">
                  <c:v>60980</c:v>
                </c:pt>
                <c:pt idx="3088">
                  <c:v>60987</c:v>
                </c:pt>
                <c:pt idx="3089">
                  <c:v>60995</c:v>
                </c:pt>
                <c:pt idx="3090">
                  <c:v>61002</c:v>
                </c:pt>
                <c:pt idx="3091">
                  <c:v>61009</c:v>
                </c:pt>
                <c:pt idx="3092">
                  <c:v>61016</c:v>
                </c:pt>
                <c:pt idx="3093">
                  <c:v>61023</c:v>
                </c:pt>
                <c:pt idx="3094">
                  <c:v>61030</c:v>
                </c:pt>
                <c:pt idx="3095">
                  <c:v>61037</c:v>
                </c:pt>
                <c:pt idx="3096">
                  <c:v>61044</c:v>
                </c:pt>
                <c:pt idx="3097">
                  <c:v>61051</c:v>
                </c:pt>
                <c:pt idx="3098">
                  <c:v>61058</c:v>
                </c:pt>
                <c:pt idx="3099">
                  <c:v>61065</c:v>
                </c:pt>
                <c:pt idx="3100">
                  <c:v>61072</c:v>
                </c:pt>
                <c:pt idx="3101">
                  <c:v>61079</c:v>
                </c:pt>
                <c:pt idx="3102">
                  <c:v>61086</c:v>
                </c:pt>
                <c:pt idx="3103">
                  <c:v>61093</c:v>
                </c:pt>
                <c:pt idx="3104">
                  <c:v>61100</c:v>
                </c:pt>
                <c:pt idx="3105">
                  <c:v>61107</c:v>
                </c:pt>
                <c:pt idx="3106">
                  <c:v>61114</c:v>
                </c:pt>
                <c:pt idx="3107">
                  <c:v>61121</c:v>
                </c:pt>
                <c:pt idx="3108">
                  <c:v>61128</c:v>
                </c:pt>
                <c:pt idx="3109">
                  <c:v>61135</c:v>
                </c:pt>
                <c:pt idx="3110">
                  <c:v>61142</c:v>
                </c:pt>
                <c:pt idx="3111">
                  <c:v>61149</c:v>
                </c:pt>
                <c:pt idx="3112">
                  <c:v>61156</c:v>
                </c:pt>
                <c:pt idx="3113">
                  <c:v>61163</c:v>
                </c:pt>
                <c:pt idx="3114">
                  <c:v>61170</c:v>
                </c:pt>
                <c:pt idx="3115">
                  <c:v>61177</c:v>
                </c:pt>
                <c:pt idx="3116">
                  <c:v>61184</c:v>
                </c:pt>
                <c:pt idx="3117">
                  <c:v>61191</c:v>
                </c:pt>
                <c:pt idx="3118">
                  <c:v>61198</c:v>
                </c:pt>
                <c:pt idx="3119">
                  <c:v>61205</c:v>
                </c:pt>
                <c:pt idx="3120">
                  <c:v>61212</c:v>
                </c:pt>
                <c:pt idx="3121">
                  <c:v>61219</c:v>
                </c:pt>
                <c:pt idx="3122">
                  <c:v>61226</c:v>
                </c:pt>
                <c:pt idx="3123">
                  <c:v>61233</c:v>
                </c:pt>
                <c:pt idx="3124">
                  <c:v>61240</c:v>
                </c:pt>
                <c:pt idx="3125">
                  <c:v>61247</c:v>
                </c:pt>
                <c:pt idx="3126">
                  <c:v>61254</c:v>
                </c:pt>
                <c:pt idx="3127">
                  <c:v>61261</c:v>
                </c:pt>
                <c:pt idx="3128">
                  <c:v>61268</c:v>
                </c:pt>
                <c:pt idx="3129">
                  <c:v>61275</c:v>
                </c:pt>
                <c:pt idx="3130">
                  <c:v>61282</c:v>
                </c:pt>
                <c:pt idx="3131">
                  <c:v>61289</c:v>
                </c:pt>
                <c:pt idx="3132">
                  <c:v>61296</c:v>
                </c:pt>
                <c:pt idx="3133">
                  <c:v>61303</c:v>
                </c:pt>
                <c:pt idx="3134">
                  <c:v>61310</c:v>
                </c:pt>
                <c:pt idx="3135">
                  <c:v>61317</c:v>
                </c:pt>
                <c:pt idx="3136">
                  <c:v>61324</c:v>
                </c:pt>
                <c:pt idx="3137">
                  <c:v>61331</c:v>
                </c:pt>
                <c:pt idx="3138">
                  <c:v>61338</c:v>
                </c:pt>
                <c:pt idx="3139">
                  <c:v>61345</c:v>
                </c:pt>
                <c:pt idx="3140">
                  <c:v>61352</c:v>
                </c:pt>
                <c:pt idx="3141">
                  <c:v>61359</c:v>
                </c:pt>
                <c:pt idx="3142">
                  <c:v>61366</c:v>
                </c:pt>
                <c:pt idx="3143">
                  <c:v>61373</c:v>
                </c:pt>
                <c:pt idx="3144">
                  <c:v>61380</c:v>
                </c:pt>
                <c:pt idx="3145">
                  <c:v>61387</c:v>
                </c:pt>
                <c:pt idx="3146">
                  <c:v>61394</c:v>
                </c:pt>
                <c:pt idx="3147">
                  <c:v>61401</c:v>
                </c:pt>
                <c:pt idx="3148">
                  <c:v>61408</c:v>
                </c:pt>
                <c:pt idx="3149">
                  <c:v>61415</c:v>
                </c:pt>
                <c:pt idx="3150">
                  <c:v>61422</c:v>
                </c:pt>
                <c:pt idx="3151">
                  <c:v>61429</c:v>
                </c:pt>
                <c:pt idx="3152">
                  <c:v>61436</c:v>
                </c:pt>
                <c:pt idx="3153">
                  <c:v>61443</c:v>
                </c:pt>
                <c:pt idx="3154">
                  <c:v>61450</c:v>
                </c:pt>
                <c:pt idx="3155">
                  <c:v>61457</c:v>
                </c:pt>
                <c:pt idx="3156">
                  <c:v>61464</c:v>
                </c:pt>
                <c:pt idx="3157">
                  <c:v>61471</c:v>
                </c:pt>
                <c:pt idx="3158">
                  <c:v>61478</c:v>
                </c:pt>
                <c:pt idx="3159">
                  <c:v>61485</c:v>
                </c:pt>
                <c:pt idx="3160">
                  <c:v>61492</c:v>
                </c:pt>
                <c:pt idx="3161">
                  <c:v>61499</c:v>
                </c:pt>
                <c:pt idx="3162">
                  <c:v>61506</c:v>
                </c:pt>
                <c:pt idx="3163">
                  <c:v>61513</c:v>
                </c:pt>
                <c:pt idx="3164">
                  <c:v>61520</c:v>
                </c:pt>
                <c:pt idx="3165">
                  <c:v>61527</c:v>
                </c:pt>
                <c:pt idx="3166">
                  <c:v>61534</c:v>
                </c:pt>
                <c:pt idx="3167">
                  <c:v>61541</c:v>
                </c:pt>
                <c:pt idx="3168">
                  <c:v>61548</c:v>
                </c:pt>
                <c:pt idx="3169">
                  <c:v>61555</c:v>
                </c:pt>
                <c:pt idx="3170">
                  <c:v>61562</c:v>
                </c:pt>
                <c:pt idx="3171">
                  <c:v>61569</c:v>
                </c:pt>
                <c:pt idx="3172">
                  <c:v>61576</c:v>
                </c:pt>
                <c:pt idx="3173">
                  <c:v>61583</c:v>
                </c:pt>
                <c:pt idx="3174">
                  <c:v>61590</c:v>
                </c:pt>
                <c:pt idx="3175">
                  <c:v>61597</c:v>
                </c:pt>
                <c:pt idx="3176">
                  <c:v>61604</c:v>
                </c:pt>
                <c:pt idx="3177">
                  <c:v>61611</c:v>
                </c:pt>
                <c:pt idx="3178">
                  <c:v>61618</c:v>
                </c:pt>
                <c:pt idx="3179">
                  <c:v>61625</c:v>
                </c:pt>
                <c:pt idx="3180">
                  <c:v>61632</c:v>
                </c:pt>
                <c:pt idx="3181">
                  <c:v>61639</c:v>
                </c:pt>
                <c:pt idx="3182">
                  <c:v>61646</c:v>
                </c:pt>
                <c:pt idx="3183">
                  <c:v>61653</c:v>
                </c:pt>
                <c:pt idx="3184">
                  <c:v>61660</c:v>
                </c:pt>
                <c:pt idx="3185">
                  <c:v>61667</c:v>
                </c:pt>
                <c:pt idx="3186">
                  <c:v>61674</c:v>
                </c:pt>
                <c:pt idx="3187">
                  <c:v>61681</c:v>
                </c:pt>
                <c:pt idx="3188">
                  <c:v>61688</c:v>
                </c:pt>
                <c:pt idx="3189">
                  <c:v>61695</c:v>
                </c:pt>
                <c:pt idx="3190">
                  <c:v>61702</c:v>
                </c:pt>
                <c:pt idx="3191">
                  <c:v>61709</c:v>
                </c:pt>
                <c:pt idx="3192">
                  <c:v>61716</c:v>
                </c:pt>
                <c:pt idx="3193">
                  <c:v>61724</c:v>
                </c:pt>
                <c:pt idx="3194">
                  <c:v>61731</c:v>
                </c:pt>
                <c:pt idx="3195">
                  <c:v>61738</c:v>
                </c:pt>
                <c:pt idx="3196">
                  <c:v>61745</c:v>
                </c:pt>
                <c:pt idx="3197">
                  <c:v>61752</c:v>
                </c:pt>
                <c:pt idx="3198">
                  <c:v>61759</c:v>
                </c:pt>
                <c:pt idx="3199">
                  <c:v>61766</c:v>
                </c:pt>
                <c:pt idx="3200">
                  <c:v>61773</c:v>
                </c:pt>
                <c:pt idx="3201">
                  <c:v>61780</c:v>
                </c:pt>
                <c:pt idx="3202">
                  <c:v>61787</c:v>
                </c:pt>
                <c:pt idx="3203">
                  <c:v>61794</c:v>
                </c:pt>
                <c:pt idx="3204">
                  <c:v>61801</c:v>
                </c:pt>
                <c:pt idx="3205">
                  <c:v>61808</c:v>
                </c:pt>
                <c:pt idx="3206">
                  <c:v>61815</c:v>
                </c:pt>
                <c:pt idx="3207">
                  <c:v>61822</c:v>
                </c:pt>
                <c:pt idx="3208">
                  <c:v>61829</c:v>
                </c:pt>
                <c:pt idx="3209">
                  <c:v>61836</c:v>
                </c:pt>
                <c:pt idx="3210">
                  <c:v>61843</c:v>
                </c:pt>
                <c:pt idx="3211">
                  <c:v>61850</c:v>
                </c:pt>
                <c:pt idx="3212">
                  <c:v>61857</c:v>
                </c:pt>
                <c:pt idx="3213">
                  <c:v>61864</c:v>
                </c:pt>
                <c:pt idx="3214">
                  <c:v>61871</c:v>
                </c:pt>
                <c:pt idx="3215">
                  <c:v>61878</c:v>
                </c:pt>
                <c:pt idx="3216">
                  <c:v>61885</c:v>
                </c:pt>
                <c:pt idx="3217">
                  <c:v>61892</c:v>
                </c:pt>
                <c:pt idx="3218">
                  <c:v>61899</c:v>
                </c:pt>
                <c:pt idx="3219">
                  <c:v>61906</c:v>
                </c:pt>
                <c:pt idx="3220">
                  <c:v>61913</c:v>
                </c:pt>
                <c:pt idx="3221">
                  <c:v>61920</c:v>
                </c:pt>
                <c:pt idx="3222">
                  <c:v>61927</c:v>
                </c:pt>
                <c:pt idx="3223">
                  <c:v>61934</c:v>
                </c:pt>
                <c:pt idx="3224">
                  <c:v>61941</c:v>
                </c:pt>
                <c:pt idx="3225">
                  <c:v>61948</c:v>
                </c:pt>
                <c:pt idx="3226">
                  <c:v>61955</c:v>
                </c:pt>
                <c:pt idx="3227">
                  <c:v>61962</c:v>
                </c:pt>
                <c:pt idx="3228">
                  <c:v>61969</c:v>
                </c:pt>
                <c:pt idx="3229">
                  <c:v>61976</c:v>
                </c:pt>
                <c:pt idx="3230">
                  <c:v>61983</c:v>
                </c:pt>
                <c:pt idx="3231">
                  <c:v>61990</c:v>
                </c:pt>
                <c:pt idx="3232">
                  <c:v>61997</c:v>
                </c:pt>
                <c:pt idx="3233">
                  <c:v>62004</c:v>
                </c:pt>
                <c:pt idx="3234">
                  <c:v>62011</c:v>
                </c:pt>
                <c:pt idx="3235">
                  <c:v>62018</c:v>
                </c:pt>
                <c:pt idx="3236">
                  <c:v>62025</c:v>
                </c:pt>
                <c:pt idx="3237">
                  <c:v>62032</c:v>
                </c:pt>
                <c:pt idx="3238">
                  <c:v>62039</c:v>
                </c:pt>
                <c:pt idx="3239">
                  <c:v>62046</c:v>
                </c:pt>
                <c:pt idx="3240">
                  <c:v>62053</c:v>
                </c:pt>
                <c:pt idx="3241">
                  <c:v>62060</c:v>
                </c:pt>
                <c:pt idx="3242">
                  <c:v>62067</c:v>
                </c:pt>
                <c:pt idx="3243">
                  <c:v>62074</c:v>
                </c:pt>
                <c:pt idx="3244">
                  <c:v>62081</c:v>
                </c:pt>
                <c:pt idx="3245">
                  <c:v>62089</c:v>
                </c:pt>
                <c:pt idx="3246">
                  <c:v>62096</c:v>
                </c:pt>
                <c:pt idx="3247">
                  <c:v>62103</c:v>
                </c:pt>
                <c:pt idx="3248">
                  <c:v>62110</c:v>
                </c:pt>
                <c:pt idx="3249">
                  <c:v>62117</c:v>
                </c:pt>
                <c:pt idx="3250">
                  <c:v>62124</c:v>
                </c:pt>
                <c:pt idx="3251">
                  <c:v>62131</c:v>
                </c:pt>
                <c:pt idx="3252">
                  <c:v>62138</c:v>
                </c:pt>
                <c:pt idx="3253">
                  <c:v>62145</c:v>
                </c:pt>
                <c:pt idx="3254">
                  <c:v>62152</c:v>
                </c:pt>
                <c:pt idx="3255">
                  <c:v>62159</c:v>
                </c:pt>
                <c:pt idx="3256">
                  <c:v>62166</c:v>
                </c:pt>
                <c:pt idx="3257">
                  <c:v>62173</c:v>
                </c:pt>
                <c:pt idx="3258">
                  <c:v>62184</c:v>
                </c:pt>
                <c:pt idx="3259">
                  <c:v>62191</c:v>
                </c:pt>
                <c:pt idx="3260">
                  <c:v>62198</c:v>
                </c:pt>
                <c:pt idx="3261">
                  <c:v>62205</c:v>
                </c:pt>
                <c:pt idx="3262">
                  <c:v>62212</c:v>
                </c:pt>
                <c:pt idx="3263">
                  <c:v>62219</c:v>
                </c:pt>
                <c:pt idx="3264">
                  <c:v>62226</c:v>
                </c:pt>
                <c:pt idx="3265">
                  <c:v>62233</c:v>
                </c:pt>
                <c:pt idx="3266">
                  <c:v>62240</c:v>
                </c:pt>
                <c:pt idx="3267">
                  <c:v>62247</c:v>
                </c:pt>
                <c:pt idx="3268">
                  <c:v>62254</c:v>
                </c:pt>
                <c:pt idx="3269">
                  <c:v>62261</c:v>
                </c:pt>
                <c:pt idx="3270">
                  <c:v>62268</c:v>
                </c:pt>
                <c:pt idx="3271">
                  <c:v>62275</c:v>
                </c:pt>
                <c:pt idx="3272">
                  <c:v>62282</c:v>
                </c:pt>
                <c:pt idx="3273">
                  <c:v>62289</c:v>
                </c:pt>
                <c:pt idx="3274">
                  <c:v>62296</c:v>
                </c:pt>
                <c:pt idx="3275">
                  <c:v>62303</c:v>
                </c:pt>
                <c:pt idx="3276">
                  <c:v>62310</c:v>
                </c:pt>
                <c:pt idx="3277">
                  <c:v>62317</c:v>
                </c:pt>
                <c:pt idx="3278">
                  <c:v>62324</c:v>
                </c:pt>
                <c:pt idx="3279">
                  <c:v>62331</c:v>
                </c:pt>
                <c:pt idx="3280">
                  <c:v>62338</c:v>
                </c:pt>
                <c:pt idx="3281">
                  <c:v>62345</c:v>
                </c:pt>
                <c:pt idx="3282">
                  <c:v>62352</c:v>
                </c:pt>
                <c:pt idx="3283">
                  <c:v>62359</c:v>
                </c:pt>
                <c:pt idx="3284">
                  <c:v>62366</c:v>
                </c:pt>
                <c:pt idx="3285">
                  <c:v>62373</c:v>
                </c:pt>
                <c:pt idx="3286">
                  <c:v>62380</c:v>
                </c:pt>
                <c:pt idx="3287">
                  <c:v>62387</c:v>
                </c:pt>
                <c:pt idx="3288">
                  <c:v>62394</c:v>
                </c:pt>
                <c:pt idx="3289">
                  <c:v>62401</c:v>
                </c:pt>
                <c:pt idx="3290">
                  <c:v>62408</c:v>
                </c:pt>
                <c:pt idx="3291">
                  <c:v>62415</c:v>
                </c:pt>
                <c:pt idx="3292">
                  <c:v>62422</c:v>
                </c:pt>
                <c:pt idx="3293">
                  <c:v>62429</c:v>
                </c:pt>
                <c:pt idx="3294">
                  <c:v>62436</c:v>
                </c:pt>
                <c:pt idx="3295">
                  <c:v>62443</c:v>
                </c:pt>
                <c:pt idx="3296">
                  <c:v>62450</c:v>
                </c:pt>
                <c:pt idx="3297">
                  <c:v>62457</c:v>
                </c:pt>
                <c:pt idx="3298">
                  <c:v>62464</c:v>
                </c:pt>
                <c:pt idx="3299">
                  <c:v>62471</c:v>
                </c:pt>
                <c:pt idx="3300">
                  <c:v>62478</c:v>
                </c:pt>
                <c:pt idx="3301">
                  <c:v>62485</c:v>
                </c:pt>
                <c:pt idx="3302">
                  <c:v>62492</c:v>
                </c:pt>
                <c:pt idx="3303">
                  <c:v>62499</c:v>
                </c:pt>
                <c:pt idx="3304">
                  <c:v>62506</c:v>
                </c:pt>
                <c:pt idx="3305">
                  <c:v>62513</c:v>
                </c:pt>
                <c:pt idx="3306">
                  <c:v>62520</c:v>
                </c:pt>
                <c:pt idx="3307">
                  <c:v>62527</c:v>
                </c:pt>
                <c:pt idx="3308">
                  <c:v>62534</c:v>
                </c:pt>
                <c:pt idx="3309">
                  <c:v>62541</c:v>
                </c:pt>
                <c:pt idx="3310">
                  <c:v>62548</c:v>
                </c:pt>
                <c:pt idx="3311">
                  <c:v>62555</c:v>
                </c:pt>
                <c:pt idx="3312">
                  <c:v>62562</c:v>
                </c:pt>
                <c:pt idx="3313">
                  <c:v>62569</c:v>
                </c:pt>
                <c:pt idx="3314">
                  <c:v>62576</c:v>
                </c:pt>
                <c:pt idx="3315">
                  <c:v>62583</c:v>
                </c:pt>
                <c:pt idx="3316">
                  <c:v>62590</c:v>
                </c:pt>
                <c:pt idx="3317">
                  <c:v>62597</c:v>
                </c:pt>
                <c:pt idx="3318">
                  <c:v>62604</c:v>
                </c:pt>
                <c:pt idx="3319">
                  <c:v>62611</c:v>
                </c:pt>
                <c:pt idx="3320">
                  <c:v>62618</c:v>
                </c:pt>
                <c:pt idx="3321">
                  <c:v>62625</c:v>
                </c:pt>
                <c:pt idx="3322">
                  <c:v>62632</c:v>
                </c:pt>
                <c:pt idx="3323">
                  <c:v>62639</c:v>
                </c:pt>
                <c:pt idx="3324">
                  <c:v>62646</c:v>
                </c:pt>
                <c:pt idx="3325">
                  <c:v>62653</c:v>
                </c:pt>
                <c:pt idx="3326">
                  <c:v>62660</c:v>
                </c:pt>
                <c:pt idx="3327">
                  <c:v>62667</c:v>
                </c:pt>
                <c:pt idx="3328">
                  <c:v>62674</c:v>
                </c:pt>
                <c:pt idx="3329">
                  <c:v>62681</c:v>
                </c:pt>
                <c:pt idx="3330">
                  <c:v>62688</c:v>
                </c:pt>
                <c:pt idx="3331">
                  <c:v>62695</c:v>
                </c:pt>
                <c:pt idx="3332">
                  <c:v>62702</c:v>
                </c:pt>
                <c:pt idx="3333">
                  <c:v>62709</c:v>
                </c:pt>
                <c:pt idx="3334">
                  <c:v>62716</c:v>
                </c:pt>
                <c:pt idx="3335">
                  <c:v>62723</c:v>
                </c:pt>
                <c:pt idx="3336">
                  <c:v>62730</c:v>
                </c:pt>
                <c:pt idx="3337">
                  <c:v>62737</c:v>
                </c:pt>
                <c:pt idx="3338">
                  <c:v>62744</c:v>
                </c:pt>
                <c:pt idx="3339">
                  <c:v>62751</c:v>
                </c:pt>
                <c:pt idx="3340">
                  <c:v>62758</c:v>
                </c:pt>
                <c:pt idx="3341">
                  <c:v>62765</c:v>
                </c:pt>
                <c:pt idx="3342">
                  <c:v>62772</c:v>
                </c:pt>
                <c:pt idx="3343">
                  <c:v>62779</c:v>
                </c:pt>
                <c:pt idx="3344">
                  <c:v>62786</c:v>
                </c:pt>
                <c:pt idx="3345">
                  <c:v>62793</c:v>
                </c:pt>
                <c:pt idx="3346">
                  <c:v>62800</c:v>
                </c:pt>
                <c:pt idx="3347">
                  <c:v>62807</c:v>
                </c:pt>
                <c:pt idx="3348">
                  <c:v>62814</c:v>
                </c:pt>
                <c:pt idx="3349">
                  <c:v>62821</c:v>
                </c:pt>
                <c:pt idx="3350">
                  <c:v>62828</c:v>
                </c:pt>
                <c:pt idx="3351">
                  <c:v>62835</c:v>
                </c:pt>
                <c:pt idx="3352">
                  <c:v>62842</c:v>
                </c:pt>
                <c:pt idx="3353">
                  <c:v>62849</c:v>
                </c:pt>
                <c:pt idx="3354">
                  <c:v>62856</c:v>
                </c:pt>
                <c:pt idx="3355">
                  <c:v>62863</c:v>
                </c:pt>
                <c:pt idx="3356">
                  <c:v>62870</c:v>
                </c:pt>
                <c:pt idx="3357">
                  <c:v>62877</c:v>
                </c:pt>
                <c:pt idx="3358">
                  <c:v>62884</c:v>
                </c:pt>
                <c:pt idx="3359">
                  <c:v>62891</c:v>
                </c:pt>
                <c:pt idx="3360">
                  <c:v>62898</c:v>
                </c:pt>
                <c:pt idx="3361">
                  <c:v>62905</c:v>
                </c:pt>
                <c:pt idx="3362">
                  <c:v>62912</c:v>
                </c:pt>
                <c:pt idx="3363">
                  <c:v>62919</c:v>
                </c:pt>
                <c:pt idx="3364">
                  <c:v>62926</c:v>
                </c:pt>
                <c:pt idx="3365">
                  <c:v>62933</c:v>
                </c:pt>
                <c:pt idx="3366">
                  <c:v>62940</c:v>
                </c:pt>
                <c:pt idx="3367">
                  <c:v>62947</c:v>
                </c:pt>
                <c:pt idx="3368">
                  <c:v>62954</c:v>
                </c:pt>
                <c:pt idx="3369">
                  <c:v>62961</c:v>
                </c:pt>
                <c:pt idx="3370">
                  <c:v>62968</c:v>
                </c:pt>
                <c:pt idx="3371">
                  <c:v>62975</c:v>
                </c:pt>
                <c:pt idx="3372">
                  <c:v>62982</c:v>
                </c:pt>
                <c:pt idx="3373">
                  <c:v>62989</c:v>
                </c:pt>
                <c:pt idx="3374">
                  <c:v>62996</c:v>
                </c:pt>
                <c:pt idx="3375">
                  <c:v>63003</c:v>
                </c:pt>
                <c:pt idx="3376">
                  <c:v>63010</c:v>
                </c:pt>
                <c:pt idx="3377">
                  <c:v>63017</c:v>
                </c:pt>
                <c:pt idx="3378">
                  <c:v>63024</c:v>
                </c:pt>
                <c:pt idx="3379">
                  <c:v>63031</c:v>
                </c:pt>
                <c:pt idx="3380">
                  <c:v>63038</c:v>
                </c:pt>
                <c:pt idx="3381">
                  <c:v>63045</c:v>
                </c:pt>
                <c:pt idx="3382">
                  <c:v>63052</c:v>
                </c:pt>
                <c:pt idx="3383">
                  <c:v>63059</c:v>
                </c:pt>
                <c:pt idx="3384">
                  <c:v>63066</c:v>
                </c:pt>
                <c:pt idx="3385">
                  <c:v>63073</c:v>
                </c:pt>
                <c:pt idx="3386">
                  <c:v>63080</c:v>
                </c:pt>
                <c:pt idx="3387">
                  <c:v>63087</c:v>
                </c:pt>
                <c:pt idx="3388">
                  <c:v>63094</c:v>
                </c:pt>
                <c:pt idx="3389">
                  <c:v>63101</c:v>
                </c:pt>
                <c:pt idx="3390">
                  <c:v>63108</c:v>
                </c:pt>
                <c:pt idx="3391">
                  <c:v>63115</c:v>
                </c:pt>
                <c:pt idx="3392">
                  <c:v>63122</c:v>
                </c:pt>
                <c:pt idx="3393">
                  <c:v>63129</c:v>
                </c:pt>
                <c:pt idx="3394">
                  <c:v>63136</c:v>
                </c:pt>
                <c:pt idx="3395">
                  <c:v>63143</c:v>
                </c:pt>
                <c:pt idx="3396">
                  <c:v>63150</c:v>
                </c:pt>
                <c:pt idx="3397">
                  <c:v>63157</c:v>
                </c:pt>
                <c:pt idx="3398">
                  <c:v>63164</c:v>
                </c:pt>
                <c:pt idx="3399">
                  <c:v>63171</c:v>
                </c:pt>
                <c:pt idx="3400">
                  <c:v>63178</c:v>
                </c:pt>
                <c:pt idx="3401">
                  <c:v>63186</c:v>
                </c:pt>
                <c:pt idx="3402">
                  <c:v>63193</c:v>
                </c:pt>
                <c:pt idx="3403">
                  <c:v>63200</c:v>
                </c:pt>
                <c:pt idx="3404">
                  <c:v>63207</c:v>
                </c:pt>
                <c:pt idx="3405">
                  <c:v>63214</c:v>
                </c:pt>
                <c:pt idx="3406">
                  <c:v>63221</c:v>
                </c:pt>
                <c:pt idx="3407">
                  <c:v>63228</c:v>
                </c:pt>
                <c:pt idx="3408">
                  <c:v>63235</c:v>
                </c:pt>
                <c:pt idx="3409">
                  <c:v>63242</c:v>
                </c:pt>
                <c:pt idx="3410">
                  <c:v>63249</c:v>
                </c:pt>
                <c:pt idx="3411">
                  <c:v>63256</c:v>
                </c:pt>
                <c:pt idx="3412">
                  <c:v>63263</c:v>
                </c:pt>
                <c:pt idx="3413">
                  <c:v>63270</c:v>
                </c:pt>
                <c:pt idx="3414">
                  <c:v>63277</c:v>
                </c:pt>
                <c:pt idx="3415">
                  <c:v>63284</c:v>
                </c:pt>
                <c:pt idx="3416">
                  <c:v>63291</c:v>
                </c:pt>
                <c:pt idx="3417">
                  <c:v>63298</c:v>
                </c:pt>
                <c:pt idx="3418">
                  <c:v>63305</c:v>
                </c:pt>
                <c:pt idx="3419">
                  <c:v>63312</c:v>
                </c:pt>
                <c:pt idx="3420">
                  <c:v>63319</c:v>
                </c:pt>
                <c:pt idx="3421">
                  <c:v>63326</c:v>
                </c:pt>
                <c:pt idx="3422">
                  <c:v>63333</c:v>
                </c:pt>
                <c:pt idx="3423">
                  <c:v>63340</c:v>
                </c:pt>
                <c:pt idx="3424">
                  <c:v>63347</c:v>
                </c:pt>
                <c:pt idx="3425">
                  <c:v>63354</c:v>
                </c:pt>
                <c:pt idx="3426">
                  <c:v>63361</c:v>
                </c:pt>
                <c:pt idx="3427">
                  <c:v>63368</c:v>
                </c:pt>
                <c:pt idx="3428">
                  <c:v>63375</c:v>
                </c:pt>
                <c:pt idx="3429">
                  <c:v>63382</c:v>
                </c:pt>
                <c:pt idx="3430">
                  <c:v>63389</c:v>
                </c:pt>
                <c:pt idx="3431">
                  <c:v>63396</c:v>
                </c:pt>
                <c:pt idx="3432">
                  <c:v>63403</c:v>
                </c:pt>
                <c:pt idx="3433">
                  <c:v>63410</c:v>
                </c:pt>
                <c:pt idx="3434">
                  <c:v>63417</c:v>
                </c:pt>
                <c:pt idx="3435">
                  <c:v>63424</c:v>
                </c:pt>
                <c:pt idx="3436">
                  <c:v>63431</c:v>
                </c:pt>
                <c:pt idx="3437">
                  <c:v>63438</c:v>
                </c:pt>
                <c:pt idx="3438">
                  <c:v>63445</c:v>
                </c:pt>
                <c:pt idx="3439">
                  <c:v>63452</c:v>
                </c:pt>
                <c:pt idx="3440">
                  <c:v>63459</c:v>
                </c:pt>
                <c:pt idx="3441">
                  <c:v>63466</c:v>
                </c:pt>
                <c:pt idx="3442">
                  <c:v>63473</c:v>
                </c:pt>
                <c:pt idx="3443">
                  <c:v>63480</c:v>
                </c:pt>
                <c:pt idx="3444">
                  <c:v>63487</c:v>
                </c:pt>
                <c:pt idx="3445">
                  <c:v>63494</c:v>
                </c:pt>
                <c:pt idx="3446">
                  <c:v>63501</c:v>
                </c:pt>
                <c:pt idx="3447">
                  <c:v>63508</c:v>
                </c:pt>
                <c:pt idx="3448">
                  <c:v>63515</c:v>
                </c:pt>
                <c:pt idx="3449">
                  <c:v>63522</c:v>
                </c:pt>
                <c:pt idx="3450">
                  <c:v>63529</c:v>
                </c:pt>
                <c:pt idx="3451">
                  <c:v>63536</c:v>
                </c:pt>
                <c:pt idx="3452">
                  <c:v>63543</c:v>
                </c:pt>
                <c:pt idx="3453">
                  <c:v>63550</c:v>
                </c:pt>
                <c:pt idx="3454">
                  <c:v>63557</c:v>
                </c:pt>
                <c:pt idx="3455">
                  <c:v>63564</c:v>
                </c:pt>
                <c:pt idx="3456">
                  <c:v>63571</c:v>
                </c:pt>
                <c:pt idx="3457">
                  <c:v>63578</c:v>
                </c:pt>
                <c:pt idx="3458">
                  <c:v>63585</c:v>
                </c:pt>
                <c:pt idx="3459">
                  <c:v>63592</c:v>
                </c:pt>
                <c:pt idx="3460">
                  <c:v>63599</c:v>
                </c:pt>
                <c:pt idx="3461">
                  <c:v>63606</c:v>
                </c:pt>
                <c:pt idx="3462">
                  <c:v>63613</c:v>
                </c:pt>
                <c:pt idx="3463">
                  <c:v>63620</c:v>
                </c:pt>
                <c:pt idx="3464">
                  <c:v>63627</c:v>
                </c:pt>
                <c:pt idx="3465">
                  <c:v>63634</c:v>
                </c:pt>
                <c:pt idx="3466">
                  <c:v>63641</c:v>
                </c:pt>
                <c:pt idx="3467">
                  <c:v>63648</c:v>
                </c:pt>
                <c:pt idx="3468">
                  <c:v>63655</c:v>
                </c:pt>
                <c:pt idx="3469">
                  <c:v>63662</c:v>
                </c:pt>
                <c:pt idx="3470">
                  <c:v>63669</c:v>
                </c:pt>
                <c:pt idx="3471">
                  <c:v>63676</c:v>
                </c:pt>
                <c:pt idx="3472">
                  <c:v>63683</c:v>
                </c:pt>
                <c:pt idx="3473">
                  <c:v>63690</c:v>
                </c:pt>
                <c:pt idx="3474">
                  <c:v>63697</c:v>
                </c:pt>
                <c:pt idx="3475">
                  <c:v>63704</c:v>
                </c:pt>
                <c:pt idx="3476">
                  <c:v>63711</c:v>
                </c:pt>
                <c:pt idx="3477">
                  <c:v>63718</c:v>
                </c:pt>
                <c:pt idx="3478">
                  <c:v>63725</c:v>
                </c:pt>
                <c:pt idx="3479">
                  <c:v>63732</c:v>
                </c:pt>
                <c:pt idx="3480">
                  <c:v>63739</c:v>
                </c:pt>
                <c:pt idx="3481">
                  <c:v>63746</c:v>
                </c:pt>
                <c:pt idx="3482">
                  <c:v>63753</c:v>
                </c:pt>
                <c:pt idx="3483">
                  <c:v>63760</c:v>
                </c:pt>
                <c:pt idx="3484">
                  <c:v>63767</c:v>
                </c:pt>
                <c:pt idx="3485">
                  <c:v>63774</c:v>
                </c:pt>
                <c:pt idx="3486">
                  <c:v>63781</c:v>
                </c:pt>
                <c:pt idx="3487">
                  <c:v>63788</c:v>
                </c:pt>
                <c:pt idx="3488">
                  <c:v>63795</c:v>
                </c:pt>
                <c:pt idx="3489">
                  <c:v>63802</c:v>
                </c:pt>
                <c:pt idx="3490">
                  <c:v>63809</c:v>
                </c:pt>
                <c:pt idx="3491">
                  <c:v>63816</c:v>
                </c:pt>
                <c:pt idx="3492">
                  <c:v>63823</c:v>
                </c:pt>
                <c:pt idx="3493">
                  <c:v>63830</c:v>
                </c:pt>
                <c:pt idx="3494">
                  <c:v>63837</c:v>
                </c:pt>
                <c:pt idx="3495">
                  <c:v>63844</c:v>
                </c:pt>
                <c:pt idx="3496">
                  <c:v>63851</c:v>
                </c:pt>
                <c:pt idx="3497">
                  <c:v>63858</c:v>
                </c:pt>
                <c:pt idx="3498">
                  <c:v>63865</c:v>
                </c:pt>
                <c:pt idx="3499">
                  <c:v>63872</c:v>
                </c:pt>
                <c:pt idx="3500">
                  <c:v>63879</c:v>
                </c:pt>
                <c:pt idx="3501">
                  <c:v>63886</c:v>
                </c:pt>
                <c:pt idx="3502">
                  <c:v>63893</c:v>
                </c:pt>
                <c:pt idx="3503">
                  <c:v>63900</c:v>
                </c:pt>
                <c:pt idx="3504">
                  <c:v>63907</c:v>
                </c:pt>
                <c:pt idx="3505">
                  <c:v>63915</c:v>
                </c:pt>
                <c:pt idx="3506">
                  <c:v>63922</c:v>
                </c:pt>
                <c:pt idx="3507">
                  <c:v>63929</c:v>
                </c:pt>
                <c:pt idx="3508">
                  <c:v>63936</c:v>
                </c:pt>
                <c:pt idx="3509">
                  <c:v>63943</c:v>
                </c:pt>
                <c:pt idx="3510">
                  <c:v>63950</c:v>
                </c:pt>
                <c:pt idx="3511">
                  <c:v>63957</c:v>
                </c:pt>
                <c:pt idx="3512">
                  <c:v>63964</c:v>
                </c:pt>
                <c:pt idx="3513">
                  <c:v>63971</c:v>
                </c:pt>
                <c:pt idx="3514">
                  <c:v>63978</c:v>
                </c:pt>
                <c:pt idx="3515">
                  <c:v>63985</c:v>
                </c:pt>
                <c:pt idx="3516">
                  <c:v>63992</c:v>
                </c:pt>
                <c:pt idx="3517">
                  <c:v>63999</c:v>
                </c:pt>
                <c:pt idx="3518">
                  <c:v>64006</c:v>
                </c:pt>
                <c:pt idx="3519">
                  <c:v>64013</c:v>
                </c:pt>
                <c:pt idx="3520">
                  <c:v>64020</c:v>
                </c:pt>
                <c:pt idx="3521">
                  <c:v>64027</c:v>
                </c:pt>
                <c:pt idx="3522">
                  <c:v>64034</c:v>
                </c:pt>
                <c:pt idx="3523">
                  <c:v>64041</c:v>
                </c:pt>
                <c:pt idx="3524">
                  <c:v>64048</c:v>
                </c:pt>
                <c:pt idx="3525">
                  <c:v>64055</c:v>
                </c:pt>
                <c:pt idx="3526">
                  <c:v>64062</c:v>
                </c:pt>
                <c:pt idx="3527">
                  <c:v>64069</c:v>
                </c:pt>
                <c:pt idx="3528">
                  <c:v>64076</c:v>
                </c:pt>
                <c:pt idx="3529">
                  <c:v>64083</c:v>
                </c:pt>
                <c:pt idx="3530">
                  <c:v>64090</c:v>
                </c:pt>
                <c:pt idx="3531">
                  <c:v>64097</c:v>
                </c:pt>
                <c:pt idx="3532">
                  <c:v>64104</c:v>
                </c:pt>
                <c:pt idx="3533">
                  <c:v>64111</c:v>
                </c:pt>
              </c:numCache>
            </c:numRef>
          </c:cat>
          <c:val>
            <c:numRef>
              <c:f>'Monitor (4)'!$Z$19:$Z$3552</c:f>
              <c:numCache>
                <c:formatCode>0.0000%</c:formatCode>
                <c:ptCount val="3534"/>
                <c:pt idx="0">
                  <c:v>5.7499999999998247E-3</c:v>
                </c:pt>
                <c:pt idx="1">
                  <c:v>5.7653801867385088E-3</c:v>
                </c:pt>
                <c:pt idx="2">
                  <c:v>5.781346396701025E-3</c:v>
                </c:pt>
                <c:pt idx="3">
                  <c:v>5.7893265310221421E-3</c:v>
                </c:pt>
                <c:pt idx="4">
                  <c:v>5.7973567142424135E-3</c:v>
                </c:pt>
                <c:pt idx="5">
                  <c:v>5.8054332637316013E-3</c:v>
                </c:pt>
                <c:pt idx="6">
                  <c:v>5.8210346379639422E-3</c:v>
                </c:pt>
                <c:pt idx="7">
                  <c:v>5.8381294708160269E-3</c:v>
                </c:pt>
                <c:pt idx="8">
                  <c:v>5.8463826112227675E-3</c:v>
                </c:pt>
                <c:pt idx="9">
                  <c:v>5.8546600215232366E-3</c:v>
                </c:pt>
                <c:pt idx="10">
                  <c:v>5.8629580188819348E-3</c:v>
                </c:pt>
                <c:pt idx="11">
                  <c:v>5.8786776230962522E-3</c:v>
                </c:pt>
                <c:pt idx="12">
                  <c:v>5.8962822211689392E-3</c:v>
                </c:pt>
                <c:pt idx="13">
                  <c:v>5.904627910249453E-3</c:v>
                </c:pt>
                <c:pt idx="14">
                  <c:v>5.9129720887435766E-3</c:v>
                </c:pt>
                <c:pt idx="15">
                  <c:v>5.9213110736043868E-3</c:v>
                </c:pt>
                <c:pt idx="16">
                  <c:v>5.9370727811563582E-3</c:v>
                </c:pt>
                <c:pt idx="17">
                  <c:v>5.9545414146396254E-3</c:v>
                </c:pt>
                <c:pt idx="18">
                  <c:v>5.9627991845147572E-3</c:v>
                </c:pt>
                <c:pt idx="19">
                  <c:v>5.9710296618160959E-3</c:v>
                </c:pt>
                <c:pt idx="20">
                  <c:v>5.9792291632826513E-3</c:v>
                </c:pt>
                <c:pt idx="21">
                  <c:v>5.9949836782080077E-3</c:v>
                </c:pt>
                <c:pt idx="22">
                  <c:v>6.0116437444967842E-3</c:v>
                </c:pt>
                <c:pt idx="23">
                  <c:v>6.0196344845844189E-3</c:v>
                </c:pt>
                <c:pt idx="24">
                  <c:v>6.0275803552891829E-3</c:v>
                </c:pt>
                <c:pt idx="25">
                  <c:v>6.0354858798533396E-3</c:v>
                </c:pt>
                <c:pt idx="26">
                  <c:v>6.0394468258910764E-3</c:v>
                </c:pt>
                <c:pt idx="27">
                  <c:v>6.06679498276927E-3</c:v>
                </c:pt>
                <c:pt idx="28">
                  <c:v>6.074566626503828E-3</c:v>
                </c:pt>
                <c:pt idx="29">
                  <c:v>6.0823250643036826E-3</c:v>
                </c:pt>
                <c:pt idx="30">
                  <c:v>6.0900748196612833E-3</c:v>
                </c:pt>
                <c:pt idx="31">
                  <c:v>6.1061884560564593E-3</c:v>
                </c:pt>
                <c:pt idx="32">
                  <c:v>6.1210774877708558E-3</c:v>
                </c:pt>
                <c:pt idx="33">
                  <c:v>6.1288516845539954E-3</c:v>
                </c:pt>
                <c:pt idx="34">
                  <c:v>6.1366443405966187E-3</c:v>
                </c:pt>
                <c:pt idx="35">
                  <c:v>6.1444599796395992E-3</c:v>
                </c:pt>
                <c:pt idx="36">
                  <c:v>6.1612530374273713E-3</c:v>
                </c:pt>
                <c:pt idx="37">
                  <c:v>6.1760428419117162E-3</c:v>
                </c:pt>
                <c:pt idx="38">
                  <c:v>6.1840412533469662E-3</c:v>
                </c:pt>
                <c:pt idx="39">
                  <c:v>6.1920897909977617E-3</c:v>
                </c:pt>
                <c:pt idx="40">
                  <c:v>6.2001929788639727E-3</c:v>
                </c:pt>
                <c:pt idx="41">
                  <c:v>6.2179719076632198E-3</c:v>
                </c:pt>
                <c:pt idx="42">
                  <c:v>6.23324271387579E-3</c:v>
                </c:pt>
                <c:pt idx="43">
                  <c:v>6.2416870142195892E-3</c:v>
                </c:pt>
                <c:pt idx="44">
                  <c:v>6.2502125248756922E-3</c:v>
                </c:pt>
                <c:pt idx="45">
                  <c:v>6.2588208463707174E-3</c:v>
                </c:pt>
                <c:pt idx="46">
                  <c:v>6.2778483820885456E-3</c:v>
                </c:pt>
                <c:pt idx="47">
                  <c:v>6.297816028400351E-3</c:v>
                </c:pt>
                <c:pt idx="48">
                  <c:v>6.3068888338097531E-3</c:v>
                </c:pt>
                <c:pt idx="49">
                  <c:v>6.316051302157951E-3</c:v>
                </c:pt>
                <c:pt idx="50">
                  <c:v>6.3253044604660857E-3</c:v>
                </c:pt>
                <c:pt idx="51">
                  <c:v>6.3536183455913152E-3</c:v>
                </c:pt>
                <c:pt idx="52">
                  <c:v>6.3632445342614473E-3</c:v>
                </c:pt>
                <c:pt idx="53">
                  <c:v>6.3729665482341307E-3</c:v>
                </c:pt>
                <c:pt idx="54">
                  <c:v>6.3827854146275868E-3</c:v>
                </c:pt>
                <c:pt idx="55">
                  <c:v>6.3927021605751748E-3</c:v>
                </c:pt>
                <c:pt idx="56">
                  <c:v>6.4230499473568771E-3</c:v>
                </c:pt>
                <c:pt idx="57">
                  <c:v>6.4333684832215288E-3</c:v>
                </c:pt>
                <c:pt idx="58">
                  <c:v>6.4437900345787518E-3</c:v>
                </c:pt>
                <c:pt idx="59">
                  <c:v>6.4543154565309324E-3</c:v>
                </c:pt>
                <c:pt idx="60">
                  <c:v>6.4649449156335215E-3</c:v>
                </c:pt>
                <c:pt idx="61">
                  <c:v>6.4974574601239787E-3</c:v>
                </c:pt>
                <c:pt idx="62">
                  <c:v>6.5085030121502987E-3</c:v>
                </c:pt>
                <c:pt idx="63">
                  <c:v>6.5196525735281528E-3</c:v>
                </c:pt>
                <c:pt idx="64">
                  <c:v>6.5309061387223474E-3</c:v>
                </c:pt>
                <c:pt idx="65">
                  <c:v>6.5689035428631616E-3</c:v>
                </c:pt>
                <c:pt idx="66">
                  <c:v>6.5837118059593486E-3</c:v>
                </c:pt>
                <c:pt idx="67">
                  <c:v>6.5887228796832767E-3</c:v>
                </c:pt>
                <c:pt idx="68">
                  <c:v>6.6074340560522797E-3</c:v>
                </c:pt>
                <c:pt idx="69">
                  <c:v>6.6402470946554763E-3</c:v>
                </c:pt>
                <c:pt idx="70">
                  <c:v>6.6454761024878177E-3</c:v>
                </c:pt>
                <c:pt idx="71">
                  <c:v>6.6684363086583686E-3</c:v>
                </c:pt>
                <c:pt idx="72">
                  <c:v>6.6809194431814885E-3</c:v>
                </c:pt>
                <c:pt idx="73">
                  <c:v>6.6934944238066733E-3</c:v>
                </c:pt>
                <c:pt idx="74">
                  <c:v>6.7061602297066826E-3</c:v>
                </c:pt>
                <c:pt idx="75">
                  <c:v>6.7333714156007536E-3</c:v>
                </c:pt>
                <c:pt idx="76">
                  <c:v>6.7577112892899562E-3</c:v>
                </c:pt>
                <c:pt idx="77">
                  <c:v>6.7708159089255792E-3</c:v>
                </c:pt>
                <c:pt idx="78">
                  <c:v>6.7840052287272386E-3</c:v>
                </c:pt>
                <c:pt idx="79">
                  <c:v>6.7972782278183609E-3</c:v>
                </c:pt>
                <c:pt idx="80">
                  <c:v>6.8255449311925539E-3</c:v>
                </c:pt>
                <c:pt idx="81">
                  <c:v>6.8511865991972053E-3</c:v>
                </c:pt>
                <c:pt idx="82">
                  <c:v>6.8648626812540777E-3</c:v>
                </c:pt>
                <c:pt idx="83">
                  <c:v>6.8786163171454147E-3</c:v>
                </c:pt>
                <c:pt idx="84">
                  <c:v>6.8924464859303376E-3</c:v>
                </c:pt>
                <c:pt idx="85">
                  <c:v>6.9216539354901956E-3</c:v>
                </c:pt>
                <c:pt idx="86">
                  <c:v>6.9485120708447142E-3</c:v>
                </c:pt>
                <c:pt idx="87">
                  <c:v>6.9627095896363919E-3</c:v>
                </c:pt>
                <c:pt idx="88">
                  <c:v>6.9769775154623053E-3</c:v>
                </c:pt>
                <c:pt idx="89">
                  <c:v>6.9913148273111E-3</c:v>
                </c:pt>
                <c:pt idx="90">
                  <c:v>6.9979192140967716E-3</c:v>
                </c:pt>
                <c:pt idx="91">
                  <c:v>7.0493375142666416E-3</c:v>
                </c:pt>
                <c:pt idx="92">
                  <c:v>7.0640064406304994E-3</c:v>
                </c:pt>
                <c:pt idx="93">
                  <c:v>7.0787386266962784E-3</c:v>
                </c:pt>
                <c:pt idx="94">
                  <c:v>7.0935330513706967E-3</c:v>
                </c:pt>
                <c:pt idx="95">
                  <c:v>7.1243074456277342E-3</c:v>
                </c:pt>
                <c:pt idx="96">
                  <c:v>7.1533127138257357E-3</c:v>
                </c:pt>
                <c:pt idx="97">
                  <c:v>7.1684030146869056E-3</c:v>
                </c:pt>
                <c:pt idx="98">
                  <c:v>7.1835494273265717E-3</c:v>
                </c:pt>
                <c:pt idx="99">
                  <c:v>7.1987509305589531E-3</c:v>
                </c:pt>
                <c:pt idx="100">
                  <c:v>7.2301664047930382E-3</c:v>
                </c:pt>
                <c:pt idx="101">
                  <c:v>7.2600874252886222E-3</c:v>
                </c:pt>
                <c:pt idx="102">
                  <c:v>7.2755490632653288E-3</c:v>
                </c:pt>
                <c:pt idx="103">
                  <c:v>7.2910596644504997E-3</c:v>
                </c:pt>
                <c:pt idx="104">
                  <c:v>7.3066182075623301E-3</c:v>
                </c:pt>
                <c:pt idx="105">
                  <c:v>7.3385897535865764E-3</c:v>
                </c:pt>
                <c:pt idx="106">
                  <c:v>7.3693113731970851E-3</c:v>
                </c:pt>
                <c:pt idx="107">
                  <c:v>7.3850943062517991E-3</c:v>
                </c:pt>
                <c:pt idx="108">
                  <c:v>7.400919053251645E-3</c:v>
                </c:pt>
                <c:pt idx="109">
                  <c:v>7.416784592817036E-3</c:v>
                </c:pt>
                <c:pt idx="110">
                  <c:v>7.4492346419197933E-3</c:v>
                </c:pt>
                <c:pt idx="111">
                  <c:v>7.4723372990960933E-3</c:v>
                </c:pt>
                <c:pt idx="112">
                  <c:v>7.4883801339061841E-3</c:v>
                </c:pt>
                <c:pt idx="113">
                  <c:v>7.5044577995364084E-3</c:v>
                </c:pt>
                <c:pt idx="114">
                  <c:v>7.52056926328793E-3</c:v>
                </c:pt>
                <c:pt idx="115">
                  <c:v>7.5367134924467748E-3</c:v>
                </c:pt>
                <c:pt idx="116">
                  <c:v>7.5853324449905854E-3</c:v>
                </c:pt>
                <c:pt idx="117">
                  <c:v>7.6015974083227973E-3</c:v>
                </c:pt>
                <c:pt idx="118">
                  <c:v>7.6178899732519869E-3</c:v>
                </c:pt>
                <c:pt idx="119">
                  <c:v>7.6342091069697754E-3</c:v>
                </c:pt>
                <c:pt idx="120">
                  <c:v>7.6505537766508582E-3</c:v>
                </c:pt>
                <c:pt idx="121">
                  <c:v>7.6997306729598997E-3</c:v>
                </c:pt>
                <c:pt idx="122">
                  <c:v>7.7161671579009201E-3</c:v>
                </c:pt>
                <c:pt idx="123">
                  <c:v>7.7326240144266773E-3</c:v>
                </c:pt>
                <c:pt idx="124">
                  <c:v>7.7491003769664538E-3</c:v>
                </c:pt>
                <c:pt idx="125">
                  <c:v>7.7655960493490644E-3</c:v>
                </c:pt>
                <c:pt idx="126">
                  <c:v>7.8151986373657892E-3</c:v>
                </c:pt>
                <c:pt idx="127">
                  <c:v>7.8317712609298467E-3</c:v>
                </c:pt>
                <c:pt idx="128">
                  <c:v>7.8483630502400124E-3</c:v>
                </c:pt>
                <c:pt idx="129">
                  <c:v>7.864973976477653E-3</c:v>
                </c:pt>
                <c:pt idx="130">
                  <c:v>7.9483146528546173E-3</c:v>
                </c:pt>
                <c:pt idx="131">
                  <c:v>7.9650397954239734E-3</c:v>
                </c:pt>
                <c:pt idx="132">
                  <c:v>7.9817838731734581E-3</c:v>
                </c:pt>
                <c:pt idx="133">
                  <c:v>8.0489489595545975E-3</c:v>
                </c:pt>
                <c:pt idx="134">
                  <c:v>8.0657872808842634E-3</c:v>
                </c:pt>
                <c:pt idx="135">
                  <c:v>8.0826443644626666E-3</c:v>
                </c:pt>
                <c:pt idx="136">
                  <c:v>8.0995201814667243E-3</c:v>
                </c:pt>
                <c:pt idx="137">
                  <c:v>8.1164147030742401E-3</c:v>
                </c:pt>
                <c:pt idx="138">
                  <c:v>8.1672102072777742E-3</c:v>
                </c:pt>
                <c:pt idx="139">
                  <c:v>8.1841792590593605E-3</c:v>
                </c:pt>
                <c:pt idx="140">
                  <c:v>8.2011668713254156E-3</c:v>
                </c:pt>
                <c:pt idx="141">
                  <c:v>8.2181730152501801E-3</c:v>
                </c:pt>
                <c:pt idx="142">
                  <c:v>8.2351976620096794E-3</c:v>
                </c:pt>
                <c:pt idx="143">
                  <c:v>8.2863823310425754E-3</c:v>
                </c:pt>
                <c:pt idx="144">
                  <c:v>8.3034807008870015E-3</c:v>
                </c:pt>
                <c:pt idx="145">
                  <c:v>8.3205974294373736E-3</c:v>
                </c:pt>
                <c:pt idx="146">
                  <c:v>8.3377324878697191E-3</c:v>
                </c:pt>
                <c:pt idx="147">
                  <c:v>8.3548858473564969E-3</c:v>
                </c:pt>
                <c:pt idx="148">
                  <c:v>8.4064554438724893E-3</c:v>
                </c:pt>
                <c:pt idx="149">
                  <c:v>8.4236817193069548E-3</c:v>
                </c:pt>
                <c:pt idx="150">
                  <c:v>8.4409261516599395E-3</c:v>
                </c:pt>
                <c:pt idx="151">
                  <c:v>8.4581887121030173E-3</c:v>
                </c:pt>
                <c:pt idx="152">
                  <c:v>8.4754693718077558E-3</c:v>
                </c:pt>
                <c:pt idx="153">
                  <c:v>8.5363297733357778E-3</c:v>
                </c:pt>
                <c:pt idx="154">
                  <c:v>8.5447724266800897E-3</c:v>
                </c:pt>
                <c:pt idx="155">
                  <c:v>8.5532209957083719E-3</c:v>
                </c:pt>
                <c:pt idx="156">
                  <c:v>8.570600606793044E-3</c:v>
                </c:pt>
                <c:pt idx="157">
                  <c:v>8.5879981272146931E-3</c:v>
                </c:pt>
                <c:pt idx="158">
                  <c:v>8.6492650859021671E-3</c:v>
                </c:pt>
                <c:pt idx="159">
                  <c:v>8.6577667191637779E-3</c:v>
                </c:pt>
                <c:pt idx="160">
                  <c:v>8.6752533489382732E-3</c:v>
                </c:pt>
                <c:pt idx="161">
                  <c:v>8.6927577131167538E-3</c:v>
                </c:pt>
                <c:pt idx="162">
                  <c:v>8.7102797825414635E-3</c:v>
                </c:pt>
                <c:pt idx="163">
                  <c:v>8.7719818381582059E-3</c:v>
                </c:pt>
                <c:pt idx="164">
                  <c:v>8.7805445295647336E-3</c:v>
                </c:pt>
                <c:pt idx="165">
                  <c:v>8.7981546878642559E-3</c:v>
                </c:pt>
                <c:pt idx="166">
                  <c:v>8.8157823764653098E-3</c:v>
                </c:pt>
                <c:pt idx="167">
                  <c:v>8.8334275662092458E-3</c:v>
                </c:pt>
                <c:pt idx="168">
                  <c:v>8.8955600255482773E-3</c:v>
                </c:pt>
                <c:pt idx="169">
                  <c:v>8.9041827534326705E-3</c:v>
                </c:pt>
                <c:pt idx="170">
                  <c:v>8.9219150115031412E-3</c:v>
                </c:pt>
                <c:pt idx="171">
                  <c:v>8.9396645957600853E-3</c:v>
                </c:pt>
                <c:pt idx="172">
                  <c:v>8.9574314770412503E-3</c:v>
                </c:pt>
                <c:pt idx="173">
                  <c:v>9.0291499222346014E-3</c:v>
                </c:pt>
                <c:pt idx="174">
                  <c:v>9.0470033714467671E-3</c:v>
                </c:pt>
                <c:pt idx="175">
                  <c:v>9.0648739651098872E-3</c:v>
                </c:pt>
                <c:pt idx="176">
                  <c:v>9.0827616747044815E-3</c:v>
                </c:pt>
                <c:pt idx="177">
                  <c:v>9.1190755163239011E-3</c:v>
                </c:pt>
                <c:pt idx="178">
                  <c:v>9.1544831019965203E-3</c:v>
                </c:pt>
                <c:pt idx="179">
                  <c:v>9.1724559634421676E-3</c:v>
                </c:pt>
                <c:pt idx="180">
                  <c:v>9.1904457696944733E-3</c:v>
                </c:pt>
                <c:pt idx="181">
                  <c:v>9.2084524922321914E-3</c:v>
                </c:pt>
                <c:pt idx="182">
                  <c:v>9.2450086507350881E-3</c:v>
                </c:pt>
                <c:pt idx="183">
                  <c:v>9.2806479747735721E-3</c:v>
                </c:pt>
                <c:pt idx="184">
                  <c:v>9.2987388508932803E-3</c:v>
                </c:pt>
                <c:pt idx="185">
                  <c:v>9.3168464721577263E-3</c:v>
                </c:pt>
                <c:pt idx="186">
                  <c:v>9.3349707646306814E-3</c:v>
                </c:pt>
                <c:pt idx="187">
                  <c:v>9.3717647707142783E-3</c:v>
                </c:pt>
                <c:pt idx="188">
                  <c:v>9.4076290804494429E-3</c:v>
                </c:pt>
                <c:pt idx="189">
                  <c:v>9.4258324407683405E-3</c:v>
                </c:pt>
                <c:pt idx="190">
                  <c:v>9.4440507115652952E-3</c:v>
                </c:pt>
                <c:pt idx="191">
                  <c:v>9.4622835917991827E-3</c:v>
                </c:pt>
                <c:pt idx="192">
                  <c:v>9.5536565976639398E-3</c:v>
                </c:pt>
                <c:pt idx="193">
                  <c:v>9.5719708123272237E-3</c:v>
                </c:pt>
                <c:pt idx="194">
                  <c:v>9.5808939186629964E-3</c:v>
                </c:pt>
                <c:pt idx="195">
                  <c:v>9.599228165349619E-3</c:v>
                </c:pt>
                <c:pt idx="196">
                  <c:v>9.6543025884668985E-3</c:v>
                </c:pt>
                <c:pt idx="197">
                  <c:v>9.6726836091860433E-3</c:v>
                </c:pt>
                <c:pt idx="198">
                  <c:v>9.6910755623938628E-3</c:v>
                </c:pt>
                <c:pt idx="199">
                  <c:v>9.7094781436716203E-3</c:v>
                </c:pt>
                <c:pt idx="200">
                  <c:v>9.727891048597016E-3</c:v>
                </c:pt>
                <c:pt idx="201">
                  <c:v>9.7831886609282808E-3</c:v>
                </c:pt>
                <c:pt idx="202">
                  <c:v>9.8016398160894278E-3</c:v>
                </c:pt>
                <c:pt idx="203">
                  <c:v>9.8200997726949832E-3</c:v>
                </c:pt>
                <c:pt idx="204">
                  <c:v>9.8385682262852412E-3</c:v>
                </c:pt>
                <c:pt idx="205">
                  <c:v>9.8570448724013895E-3</c:v>
                </c:pt>
                <c:pt idx="206">
                  <c:v>9.912520921181639E-3</c:v>
                </c:pt>
                <c:pt idx="207">
                  <c:v>9.9310272926546629E-3</c:v>
                </c:pt>
                <c:pt idx="208">
                  <c:v>9.9495403342553003E-3</c:v>
                </c:pt>
                <c:pt idx="209">
                  <c:v>9.9680597414882194E-3</c:v>
                </c:pt>
                <c:pt idx="210">
                  <c:v>9.9865852098500758E-3</c:v>
                </c:pt>
                <c:pt idx="211">
                  <c:v>1.0042194936614356E-2</c:v>
                </c:pt>
                <c:pt idx="212">
                  <c:v>1.006074160436677E-2</c:v>
                </c:pt>
                <c:pt idx="213">
                  <c:v>1.0079292810656582E-2</c:v>
                </c:pt>
                <c:pt idx="214">
                  <c:v>1.0097848250950163E-2</c:v>
                </c:pt>
                <c:pt idx="215">
                  <c:v>1.0116407620704981E-2</c:v>
                </c:pt>
                <c:pt idx="216">
                  <c:v>1.0200121901920782E-2</c:v>
                </c:pt>
                <c:pt idx="217">
                  <c:v>1.0218694504270978E-2</c:v>
                </c:pt>
                <c:pt idx="218">
                  <c:v>1.0237269067327156E-2</c:v>
                </c:pt>
                <c:pt idx="219">
                  <c:v>1.0274713550578421E-2</c:v>
                </c:pt>
                <c:pt idx="220">
                  <c:v>1.0311580900951963E-2</c:v>
                </c:pt>
                <c:pt idx="221">
                  <c:v>1.03301607482371E-2</c:v>
                </c:pt>
                <c:pt idx="222">
                  <c:v>1.034874074846626E-2</c:v>
                </c:pt>
                <c:pt idx="223">
                  <c:v>1.0367320600324347E-2</c:v>
                </c:pt>
                <c:pt idx="224">
                  <c:v>1.0404730294593857E-2</c:v>
                </c:pt>
                <c:pt idx="225">
                  <c:v>1.044163249758546E-2</c:v>
                </c:pt>
                <c:pt idx="226">
                  <c:v>1.0460207087689953E-2</c:v>
                </c:pt>
                <c:pt idx="227">
                  <c:v>1.0478779721423559E-2</c:v>
                </c:pt>
                <c:pt idx="228">
                  <c:v>1.0497350097433302E-2</c:v>
                </c:pt>
                <c:pt idx="229">
                  <c:v>1.0534699643154687E-2</c:v>
                </c:pt>
                <c:pt idx="230">
                  <c:v>1.0571602996969739E-2</c:v>
                </c:pt>
                <c:pt idx="231">
                  <c:v>1.0590157563863787E-2</c:v>
                </c:pt>
                <c:pt idx="232">
                  <c:v>1.0608708064797186E-2</c:v>
                </c:pt>
                <c:pt idx="233">
                  <c:v>1.06272541983782E-2</c:v>
                </c:pt>
                <c:pt idx="234">
                  <c:v>1.0673878242481304E-2</c:v>
                </c:pt>
                <c:pt idx="235">
                  <c:v>1.0719908806843559E-2</c:v>
                </c:pt>
                <c:pt idx="236">
                  <c:v>1.0738422406745491E-2</c:v>
                </c:pt>
                <c:pt idx="237">
                  <c:v>1.075692952939078E-2</c:v>
                </c:pt>
                <c:pt idx="238">
                  <c:v>1.079409145797873E-2</c:v>
                </c:pt>
                <c:pt idx="239">
                  <c:v>1.0830887218562971E-2</c:v>
                </c:pt>
                <c:pt idx="240">
                  <c:v>1.0849357433249095E-2</c:v>
                </c:pt>
                <c:pt idx="241">
                  <c:v>1.0867819361970489E-2</c:v>
                </c:pt>
                <c:pt idx="242">
                  <c:v>1.0886272703257016E-2</c:v>
                </c:pt>
                <c:pt idx="243">
                  <c:v>1.09233115426292E-2</c:v>
                </c:pt>
                <c:pt idx="244">
                  <c:v>1.0959994164446344E-2</c:v>
                </c:pt>
                <c:pt idx="245">
                  <c:v>1.0978400046304671E-2</c:v>
                </c:pt>
                <c:pt idx="246">
                  <c:v>1.0996795531788355E-2</c:v>
                </c:pt>
                <c:pt idx="247">
                  <c:v>1.1015180355427661E-2</c:v>
                </c:pt>
                <c:pt idx="248">
                  <c:v>1.1052081775462111E-2</c:v>
                </c:pt>
                <c:pt idx="249">
                  <c:v>1.108861418013604E-2</c:v>
                </c:pt>
                <c:pt idx="250">
                  <c:v>1.1106947299082173E-2</c:v>
                </c:pt>
                <c:pt idx="251">
                  <c:v>1.1125270715332305E-2</c:v>
                </c:pt>
                <c:pt idx="252">
                  <c:v>1.1143584644992821E-2</c:v>
                </c:pt>
                <c:pt idx="253">
                  <c:v>1.1180366136028737E-2</c:v>
                </c:pt>
                <c:pt idx="254">
                  <c:v>1.121674981999676E-2</c:v>
                </c:pt>
                <c:pt idx="255">
                  <c:v>1.1235019558436206E-2</c:v>
                </c:pt>
                <c:pt idx="256">
                  <c:v>1.1253281107006264E-2</c:v>
                </c:pt>
                <c:pt idx="257">
                  <c:v>1.1271534681839749E-2</c:v>
                </c:pt>
                <c:pt idx="258">
                  <c:v>1.1308225603742157E-2</c:v>
                </c:pt>
                <c:pt idx="259">
                  <c:v>1.1344473566629803E-2</c:v>
                </c:pt>
                <c:pt idx="260">
                  <c:v>1.1362690514931165E-2</c:v>
                </c:pt>
                <c:pt idx="261">
                  <c:v>1.1380900786384445E-2</c:v>
                </c:pt>
                <c:pt idx="262">
                  <c:v>1.1399104597152404E-2</c:v>
                </c:pt>
                <c:pt idx="263">
                  <c:v>1.1435732738759035E-2</c:v>
                </c:pt>
                <c:pt idx="264">
                  <c:v>1.14718595567382E-2</c:v>
                </c:pt>
                <c:pt idx="265">
                  <c:v>1.1490034306643469E-2</c:v>
                </c:pt>
                <c:pt idx="266">
                  <c:v>1.1508203892918407E-2</c:v>
                </c:pt>
                <c:pt idx="267">
                  <c:v>1.1526368531753085E-2</c:v>
                </c:pt>
                <c:pt idx="268">
                  <c:v>1.1562960110852958E-2</c:v>
                </c:pt>
                <c:pt idx="269">
                  <c:v>1.1598981936621042E-2</c:v>
                </c:pt>
                <c:pt idx="270">
                  <c:v>1.161712508123942E-2</c:v>
                </c:pt>
                <c:pt idx="271">
                  <c:v>1.1635264575639907E-2</c:v>
                </c:pt>
                <c:pt idx="272">
                  <c:v>1.1653400636039001E-2</c:v>
                </c:pt>
                <c:pt idx="273">
                  <c:v>1.1689980299356653E-2</c:v>
                </c:pt>
                <c:pt idx="274">
                  <c:v>1.1725914862123257E-2</c:v>
                </c:pt>
                <c:pt idx="275">
                  <c:v>1.1744036995922356E-2</c:v>
                </c:pt>
                <c:pt idx="276">
                  <c:v>1.1762156993109807E-2</c:v>
                </c:pt>
                <c:pt idx="277">
                  <c:v>1.1780275069930301E-2</c:v>
                </c:pt>
                <c:pt idx="278">
                  <c:v>1.1816865893117173E-2</c:v>
                </c:pt>
                <c:pt idx="279">
                  <c:v>1.1852732498588051E-2</c:v>
                </c:pt>
                <c:pt idx="280">
                  <c:v>1.1870844217391242E-2</c:v>
                </c:pt>
                <c:pt idx="281">
                  <c:v>1.1888955313382838E-2</c:v>
                </c:pt>
                <c:pt idx="282">
                  <c:v>1.1907066002833077E-2</c:v>
                </c:pt>
                <c:pt idx="283">
                  <c:v>1.1943689490465707E-2</c:v>
                </c:pt>
                <c:pt idx="284">
                  <c:v>1.1979509020833109E-2</c:v>
                </c:pt>
                <c:pt idx="285">
                  <c:v>1.1997620921816008E-2</c:v>
                </c:pt>
                <c:pt idx="286">
                  <c:v>1.2015733713977643E-2</c:v>
                </c:pt>
                <c:pt idx="287">
                  <c:v>1.2033847613619088E-2</c:v>
                </c:pt>
                <c:pt idx="288">
                  <c:v>1.2070523699194301E-2</c:v>
                </c:pt>
                <c:pt idx="289">
                  <c:v>1.2106318613133871E-2</c:v>
                </c:pt>
                <c:pt idx="290">
                  <c:v>1.2124441294819923E-2</c:v>
                </c:pt>
                <c:pt idx="291">
                  <c:v>1.2142566381871497E-2</c:v>
                </c:pt>
                <c:pt idx="292">
                  <c:v>1.2160694090616089E-2</c:v>
                </c:pt>
                <c:pt idx="293">
                  <c:v>1.2197441136556726E-2</c:v>
                </c:pt>
                <c:pt idx="294">
                  <c:v>1.2233235469221761E-2</c:v>
                </c:pt>
                <c:pt idx="295">
                  <c:v>1.2251379531489298E-2</c:v>
                </c:pt>
                <c:pt idx="296">
                  <c:v>1.2269527513501183E-2</c:v>
                </c:pt>
                <c:pt idx="297">
                  <c:v>1.2287679631611342E-2</c:v>
                </c:pt>
                <c:pt idx="298">
                  <c:v>1.2324514429272784E-2</c:v>
                </c:pt>
                <c:pt idx="299">
                  <c:v>1.2378509836380518E-2</c:v>
                </c:pt>
                <c:pt idx="300">
                  <c:v>1.2387333943543957E-2</c:v>
                </c:pt>
                <c:pt idx="301">
                  <c:v>1.2405516258110788E-2</c:v>
                </c:pt>
                <c:pt idx="302">
                  <c:v>1.2423704405332636E-2</c:v>
                </c:pt>
                <c:pt idx="303">
                  <c:v>1.2478306030546426E-2</c:v>
                </c:pt>
                <c:pt idx="304">
                  <c:v>1.2496519696023403E-2</c:v>
                </c:pt>
                <c:pt idx="305">
                  <c:v>1.251474028799163E-2</c:v>
                </c:pt>
                <c:pt idx="306">
                  <c:v>1.2532968025230641E-2</c:v>
                </c:pt>
                <c:pt idx="307">
                  <c:v>1.2551203126522645E-2</c:v>
                </c:pt>
                <c:pt idx="308">
                  <c:v>1.2605954802610847E-2</c:v>
                </c:pt>
                <c:pt idx="309">
                  <c:v>1.2624221548026865E-2</c:v>
                </c:pt>
                <c:pt idx="310">
                  <c:v>1.2642496751472823E-2</c:v>
                </c:pt>
                <c:pt idx="311">
                  <c:v>1.2660780631754088E-2</c:v>
                </c:pt>
                <c:pt idx="312">
                  <c:v>1.2679073371233699E-2</c:v>
                </c:pt>
                <c:pt idx="313">
                  <c:v>1.2734004964759857E-2</c:v>
                </c:pt>
                <c:pt idx="314">
                  <c:v>1.2752333288033876E-2</c:v>
                </c:pt>
                <c:pt idx="315">
                  <c:v>1.2770670507556859E-2</c:v>
                </c:pt>
                <c:pt idx="316">
                  <c:v>1.2789016590224515E-2</c:v>
                </c:pt>
                <c:pt idx="317">
                  <c:v>1.2807371370017549E-2</c:v>
                </c:pt>
                <c:pt idx="318">
                  <c:v>1.2881458734222757E-2</c:v>
                </c:pt>
                <c:pt idx="319">
                  <c:v>1.2890362584420991E-2</c:v>
                </c:pt>
                <c:pt idx="320">
                  <c:v>1.2899268752039306E-2</c:v>
                </c:pt>
                <c:pt idx="321">
                  <c:v>1.2917671530238151E-2</c:v>
                </c:pt>
                <c:pt idx="322">
                  <c:v>1.2936081610746974E-2</c:v>
                </c:pt>
                <c:pt idx="323">
                  <c:v>1.3000862694405107E-2</c:v>
                </c:pt>
                <c:pt idx="324">
                  <c:v>1.3019302702405032E-2</c:v>
                </c:pt>
                <c:pt idx="325">
                  <c:v>1.3037748848452081E-2</c:v>
                </c:pt>
                <c:pt idx="326">
                  <c:v>1.3056200935411749E-2</c:v>
                </c:pt>
                <c:pt idx="327">
                  <c:v>1.3093698970521914E-2</c:v>
                </c:pt>
                <c:pt idx="328">
                  <c:v>1.3130064749582495E-2</c:v>
                </c:pt>
                <c:pt idx="329">
                  <c:v>1.3148543583976647E-2</c:v>
                </c:pt>
                <c:pt idx="330">
                  <c:v>1.3167027176404137E-2</c:v>
                </c:pt>
                <c:pt idx="331">
                  <c:v>1.3185515329708436E-2</c:v>
                </c:pt>
                <c:pt idx="332">
                  <c:v>1.3223067794697913E-2</c:v>
                </c:pt>
                <c:pt idx="333">
                  <c:v>1.3259509608365789E-2</c:v>
                </c:pt>
                <c:pt idx="334">
                  <c:v>1.3278017608531754E-2</c:v>
                </c:pt>
                <c:pt idx="335">
                  <c:v>1.3296528986541087E-2</c:v>
                </c:pt>
                <c:pt idx="336">
                  <c:v>1.3315043545209067E-2</c:v>
                </c:pt>
                <c:pt idx="337">
                  <c:v>1.3352626903245471E-2</c:v>
                </c:pt>
                <c:pt idx="338">
                  <c:v>1.3389129642650602E-2</c:v>
                </c:pt>
                <c:pt idx="339">
                  <c:v>1.3407657146715041E-2</c:v>
                </c:pt>
                <c:pt idx="340">
                  <c:v>1.3426186648252281E-2</c:v>
                </c:pt>
                <c:pt idx="341">
                  <c:v>1.3444717950053819E-2</c:v>
                </c:pt>
                <c:pt idx="342">
                  <c:v>1.3482310096313111E-2</c:v>
                </c:pt>
                <c:pt idx="343">
                  <c:v>1.3518857215553124E-2</c:v>
                </c:pt>
                <c:pt idx="344">
                  <c:v>1.3537394560386475E-2</c:v>
                </c:pt>
                <c:pt idx="345">
                  <c:v>1.3555932522142352E-2</c:v>
                </c:pt>
                <c:pt idx="346">
                  <c:v>1.3574470903585824E-2</c:v>
                </c:pt>
                <c:pt idx="347">
                  <c:v>1.3612051165251524E-2</c:v>
                </c:pt>
                <c:pt idx="348">
                  <c:v>1.3648624681386333E-2</c:v>
                </c:pt>
                <c:pt idx="349">
                  <c:v>1.3667162202597533E-2</c:v>
                </c:pt>
                <c:pt idx="350">
                  <c:v>1.3685698960003035E-2</c:v>
                </c:pt>
                <c:pt idx="351">
                  <c:v>1.3704234756339716E-2</c:v>
                </c:pt>
                <c:pt idx="352">
                  <c:v>1.3741783892595467E-2</c:v>
                </c:pt>
                <c:pt idx="353">
                  <c:v>1.3778364385643255E-2</c:v>
                </c:pt>
                <c:pt idx="354">
                  <c:v>1.3796892417583261E-2</c:v>
                </c:pt>
                <c:pt idx="355">
                  <c:v>1.3815418304807873E-2</c:v>
                </c:pt>
                <c:pt idx="356">
                  <c:v>1.3833941850028418E-2</c:v>
                </c:pt>
                <c:pt idx="357">
                  <c:v>1.3871442052063752E-2</c:v>
                </c:pt>
                <c:pt idx="358">
                  <c:v>1.3908008664996968E-2</c:v>
                </c:pt>
                <c:pt idx="359">
                  <c:v>1.3926517540758762E-2</c:v>
                </c:pt>
                <c:pt idx="360">
                  <c:v>1.3945022890714868E-2</c:v>
                </c:pt>
                <c:pt idx="361">
                  <c:v>1.3963524517551071E-2</c:v>
                </c:pt>
                <c:pt idx="362">
                  <c:v>1.4000959408563569E-2</c:v>
                </c:pt>
                <c:pt idx="363">
                  <c:v>1.4037489847317338E-2</c:v>
                </c:pt>
                <c:pt idx="364">
                  <c:v>1.4046511098424121E-2</c:v>
                </c:pt>
                <c:pt idx="365">
                  <c:v>1.4055531965129419E-2</c:v>
                </c:pt>
                <c:pt idx="366">
                  <c:v>1.4074008909714468E-2</c:v>
                </c:pt>
                <c:pt idx="367">
                  <c:v>1.4092480638859681E-2</c:v>
                </c:pt>
                <c:pt idx="368">
                  <c:v>1.4157302554278812E-2</c:v>
                </c:pt>
                <c:pt idx="369">
                  <c:v>1.4166311366772674E-2</c:v>
                </c:pt>
                <c:pt idx="370">
                  <c:v>1.4184753992986405E-2</c:v>
                </c:pt>
                <c:pt idx="371">
                  <c:v>1.4203190193442159E-2</c:v>
                </c:pt>
                <c:pt idx="372">
                  <c:v>1.4221619766406741E-2</c:v>
                </c:pt>
                <c:pt idx="373">
                  <c:v>1.428628062740374E-2</c:v>
                </c:pt>
                <c:pt idx="374">
                  <c:v>1.4295267748592121E-2</c:v>
                </c:pt>
                <c:pt idx="375">
                  <c:v>1.4313661157994805E-2</c:v>
                </c:pt>
                <c:pt idx="376">
                  <c:v>1.4332046729437789E-2</c:v>
                </c:pt>
                <c:pt idx="377">
                  <c:v>1.4350424261162658E-2</c:v>
                </c:pt>
                <c:pt idx="378">
                  <c:v>1.4414893462455747E-2</c:v>
                </c:pt>
                <c:pt idx="379">
                  <c:v>1.4423849955607391E-2</c:v>
                </c:pt>
                <c:pt idx="380">
                  <c:v>1.4442184262253842E-2</c:v>
                </c:pt>
                <c:pt idx="381">
                  <c:v>1.4460509262241504E-2</c:v>
                </c:pt>
                <c:pt idx="382">
                  <c:v>1.4478824472184244E-2</c:v>
                </c:pt>
                <c:pt idx="383">
                  <c:v>1.457023478081829E-2</c:v>
                </c:pt>
                <c:pt idx="384">
                  <c:v>1.4588479916115992E-2</c:v>
                </c:pt>
                <c:pt idx="385">
                  <c:v>1.4616032065848224E-2</c:v>
                </c:pt>
                <c:pt idx="386">
                  <c:v>1.4679491272919948E-2</c:v>
                </c:pt>
                <c:pt idx="387">
                  <c:v>1.4697646901729922E-2</c:v>
                </c:pt>
                <c:pt idx="388">
                  <c:v>1.4715785723438643E-2</c:v>
                </c:pt>
                <c:pt idx="389">
                  <c:v>1.4733907198209439E-2</c:v>
                </c:pt>
                <c:pt idx="390">
                  <c:v>1.4797372425063274E-2</c:v>
                </c:pt>
                <c:pt idx="391">
                  <c:v>1.4806208830771181E-2</c:v>
                </c:pt>
                <c:pt idx="392">
                  <c:v>1.4824235472918706E-2</c:v>
                </c:pt>
                <c:pt idx="393">
                  <c:v>1.4842241528891268E-2</c:v>
                </c:pt>
                <c:pt idx="394">
                  <c:v>1.486022645878376E-2</c:v>
                </c:pt>
                <c:pt idx="395">
                  <c:v>1.4932251501152644E-2</c:v>
                </c:pt>
                <c:pt idx="396">
                  <c:v>1.4941035558890228E-2</c:v>
                </c:pt>
                <c:pt idx="397">
                  <c:v>1.4949815319725206E-2</c:v>
                </c:pt>
                <c:pt idx="398">
                  <c:v>1.4967662154617608E-2</c:v>
                </c:pt>
                <c:pt idx="399">
                  <c:v>1.4985484083838436E-2</c:v>
                </c:pt>
                <c:pt idx="400">
                  <c:v>1.5047781475459836E-2</c:v>
                </c:pt>
                <c:pt idx="401">
                  <c:v>1.5056511944304525E-2</c:v>
                </c:pt>
                <c:pt idx="402">
                  <c:v>1.5074201245316629E-2</c:v>
                </c:pt>
                <c:pt idx="403">
                  <c:v>1.5091862400655583E-2</c:v>
                </c:pt>
                <c:pt idx="404">
                  <c:v>1.5109494870289305E-2</c:v>
                </c:pt>
                <c:pt idx="405">
                  <c:v>1.5144470245516317E-2</c:v>
                </c:pt>
                <c:pt idx="406">
                  <c:v>1.5153148635146921E-2</c:v>
                </c:pt>
                <c:pt idx="407">
                  <c:v>1.5197208031183001E-2</c:v>
                </c:pt>
                <c:pt idx="408">
                  <c:v>1.5205855799455017E-2</c:v>
                </c:pt>
                <c:pt idx="409">
                  <c:v>1.5223293982607923E-2</c:v>
                </c:pt>
                <c:pt idx="410">
                  <c:v>1.529281928217464E-2</c:v>
                </c:pt>
                <c:pt idx="411">
                  <c:v>1.5301404322130008E-2</c:v>
                </c:pt>
                <c:pt idx="412">
                  <c:v>1.5309983077393341E-2</c:v>
                </c:pt>
                <c:pt idx="413">
                  <c:v>1.5327216709051102E-2</c:v>
                </c:pt>
                <c:pt idx="414">
                  <c:v>1.5344414337204466E-2</c:v>
                </c:pt>
                <c:pt idx="415">
                  <c:v>1.5412865931079158E-2</c:v>
                </c:pt>
                <c:pt idx="416">
                  <c:v>1.5421358381010886E-2</c:v>
                </c:pt>
                <c:pt idx="417">
                  <c:v>1.5429843308420786E-2</c:v>
                </c:pt>
                <c:pt idx="418">
                  <c:v>1.5446813445252502E-2</c:v>
                </c:pt>
                <c:pt idx="419">
                  <c:v>1.5463743755073089E-2</c:v>
                </c:pt>
                <c:pt idx="420">
                  <c:v>1.553102008289849E-2</c:v>
                </c:pt>
                <c:pt idx="421">
                  <c:v>1.5539403990564712E-2</c:v>
                </c:pt>
                <c:pt idx="422">
                  <c:v>1.5547778780135935E-2</c:v>
                </c:pt>
                <c:pt idx="423">
                  <c:v>1.5564458656452564E-2</c:v>
                </c:pt>
                <c:pt idx="424">
                  <c:v>1.5581094881872513E-2</c:v>
                </c:pt>
                <c:pt idx="425">
                  <c:v>1.5655252040163787E-2</c:v>
                </c:pt>
                <c:pt idx="426">
                  <c:v>1.5671627646376418E-2</c:v>
                </c:pt>
                <c:pt idx="427">
                  <c:v>1.5687956491633553E-2</c:v>
                </c:pt>
                <c:pt idx="428">
                  <c:v>1.5704238047303785E-2</c:v>
                </c:pt>
                <c:pt idx="429">
                  <c:v>1.5736506930486137E-2</c:v>
                </c:pt>
                <c:pt idx="430">
                  <c:v>1.5768880801270629E-2</c:v>
                </c:pt>
                <c:pt idx="431">
                  <c:v>1.5784917979310469E-2</c:v>
                </c:pt>
                <c:pt idx="432">
                  <c:v>1.5800904695836608E-2</c:v>
                </c:pt>
                <c:pt idx="433">
                  <c:v>1.5816840422172705E-2</c:v>
                </c:pt>
                <c:pt idx="434">
                  <c:v>1.5848372858925906E-2</c:v>
                </c:pt>
                <c:pt idx="435">
                  <c:v>1.5880062851823806E-2</c:v>
                </c:pt>
                <c:pt idx="436">
                  <c:v>1.5895735696811741E-2</c:v>
                </c:pt>
                <c:pt idx="437">
                  <c:v>1.591135437940799E-2</c:v>
                </c:pt>
                <c:pt idx="438">
                  <c:v>1.5926918380983309E-2</c:v>
                </c:pt>
                <c:pt idx="439">
                  <c:v>1.5957682845029197E-2</c:v>
                </c:pt>
                <c:pt idx="440">
                  <c:v>1.5988618112701147E-2</c:v>
                </c:pt>
                <c:pt idx="441">
                  <c:v>1.6003901636081414E-2</c:v>
                </c:pt>
                <c:pt idx="442">
                  <c:v>1.6019127747278868E-2</c:v>
                </c:pt>
                <c:pt idx="443">
                  <c:v>1.6034296418180143E-2</c:v>
                </c:pt>
                <c:pt idx="444">
                  <c:v>1.6064272951995258E-2</c:v>
                </c:pt>
                <c:pt idx="445">
                  <c:v>1.6094397896960582E-2</c:v>
                </c:pt>
                <c:pt idx="446">
                  <c:v>1.6109280265015079E-2</c:v>
                </c:pt>
                <c:pt idx="447">
                  <c:v>1.612410555224977E-2</c:v>
                </c:pt>
                <c:pt idx="448">
                  <c:v>1.6138873818591335E-2</c:v>
                </c:pt>
                <c:pt idx="449">
                  <c:v>1.6146318456233297E-2</c:v>
                </c:pt>
                <c:pt idx="450">
                  <c:v>1.6190193261140112E-2</c:v>
                </c:pt>
                <c:pt idx="451">
                  <c:v>1.6204704580164618E-2</c:v>
                </c:pt>
                <c:pt idx="452">
                  <c:v>1.6219159192234867E-2</c:v>
                </c:pt>
                <c:pt idx="453">
                  <c:v>1.6233557157966347E-2</c:v>
                </c:pt>
                <c:pt idx="454">
                  <c:v>1.6247898537979005E-2</c:v>
                </c:pt>
                <c:pt idx="455">
                  <c:v>1.6290583769940924E-2</c:v>
                </c:pt>
                <c:pt idx="456">
                  <c:v>1.6304699413332978E-2</c:v>
                </c:pt>
                <c:pt idx="457">
                  <c:v>1.6318758774147801E-2</c:v>
                </c:pt>
                <c:pt idx="458">
                  <c:v>1.6332761913026711E-2</c:v>
                </c:pt>
                <c:pt idx="459">
                  <c:v>1.6401936400937511E-2</c:v>
                </c:pt>
                <c:pt idx="460">
                  <c:v>1.6415603481780925E-2</c:v>
                </c:pt>
                <c:pt idx="461">
                  <c:v>1.6429214765248029E-2</c:v>
                </c:pt>
                <c:pt idx="462">
                  <c:v>1.6442770311998856E-2</c:v>
                </c:pt>
                <c:pt idx="463">
                  <c:v>1.6483103138653643E-2</c:v>
                </c:pt>
                <c:pt idx="464">
                  <c:v>1.6496436345249135E-2</c:v>
                </c:pt>
                <c:pt idx="465">
                  <c:v>1.6509714118497044E-2</c:v>
                </c:pt>
                <c:pt idx="466">
                  <c:v>1.6522936519078768E-2</c:v>
                </c:pt>
                <c:pt idx="467">
                  <c:v>1.6555598170693287E-2</c:v>
                </c:pt>
                <c:pt idx="468">
                  <c:v>1.6594630287977443E-2</c:v>
                </c:pt>
                <c:pt idx="469">
                  <c:v>1.6607495522565713E-2</c:v>
                </c:pt>
                <c:pt idx="470">
                  <c:v>1.6620305835675784E-2</c:v>
                </c:pt>
                <c:pt idx="471">
                  <c:v>1.6645673514799123E-2</c:v>
                </c:pt>
                <c:pt idx="472">
                  <c:v>1.6670999074174808E-2</c:v>
                </c:pt>
                <c:pt idx="473">
                  <c:v>1.6683535680552395E-2</c:v>
                </c:pt>
                <c:pt idx="474">
                  <c:v>1.6696017725735979E-2</c:v>
                </c:pt>
                <c:pt idx="475">
                  <c:v>1.6708445269784378E-2</c:v>
                </c:pt>
                <c:pt idx="476">
                  <c:v>1.6733065954271719E-2</c:v>
                </c:pt>
                <c:pt idx="477">
                  <c:v>1.6757611635893184E-2</c:v>
                </c:pt>
                <c:pt idx="478">
                  <c:v>1.6769767575241293E-2</c:v>
                </c:pt>
                <c:pt idx="479">
                  <c:v>1.6781869373865263E-2</c:v>
                </c:pt>
                <c:pt idx="480">
                  <c:v>1.6793917091843295E-2</c:v>
                </c:pt>
                <c:pt idx="481">
                  <c:v>1.6817795644932253E-2</c:v>
                </c:pt>
                <c:pt idx="482">
                  <c:v>1.6841568358985079E-2</c:v>
                </c:pt>
                <c:pt idx="483">
                  <c:v>1.6853346575021792E-2</c:v>
                </c:pt>
                <c:pt idx="484">
                  <c:v>1.6865071070949585E-2</c:v>
                </c:pt>
                <c:pt idx="485">
                  <c:v>1.6876741906864279E-2</c:v>
                </c:pt>
                <c:pt idx="486">
                  <c:v>1.6905619114981254E-2</c:v>
                </c:pt>
                <c:pt idx="487">
                  <c:v>1.6934293289945477E-2</c:v>
                </c:pt>
                <c:pt idx="488">
                  <c:v>1.6945643428036873E-2</c:v>
                </c:pt>
                <c:pt idx="489">
                  <c:v>1.6956940326892486E-2</c:v>
                </c:pt>
                <c:pt idx="490">
                  <c:v>1.6979347439205424E-2</c:v>
                </c:pt>
                <c:pt idx="491">
                  <c:v>1.7001596732431935E-2</c:v>
                </c:pt>
                <c:pt idx="492">
                  <c:v>1.7012628336991631E-2</c:v>
                </c:pt>
                <c:pt idx="493">
                  <c:v>1.7023607063089537E-2</c:v>
                </c:pt>
                <c:pt idx="494">
                  <c:v>1.7034532970864637E-2</c:v>
                </c:pt>
                <c:pt idx="495">
                  <c:v>1.7056209890157863E-2</c:v>
                </c:pt>
                <c:pt idx="496">
                  <c:v>1.7077709621604716E-2</c:v>
                </c:pt>
                <c:pt idx="497">
                  <c:v>1.7088372339942145E-2</c:v>
                </c:pt>
                <c:pt idx="498">
                  <c:v>1.7098982600847044E-2</c:v>
                </c:pt>
                <c:pt idx="499">
                  <c:v>1.7109540464477779E-2</c:v>
                </c:pt>
                <c:pt idx="500">
                  <c:v>1.7130490276820346E-2</c:v>
                </c:pt>
                <c:pt idx="501">
                  <c:v>1.7151248503347424E-2</c:v>
                </c:pt>
                <c:pt idx="502">
                  <c:v>1.7161544667193152E-2</c:v>
                </c:pt>
                <c:pt idx="503">
                  <c:v>1.7171788491874899E-2</c:v>
                </c:pt>
                <c:pt idx="504">
                  <c:v>1.7181980073983093E-2</c:v>
                </c:pt>
                <c:pt idx="505">
                  <c:v>1.7202209835786044E-2</c:v>
                </c:pt>
                <c:pt idx="506">
                  <c:v>1.7222234638078975E-2</c:v>
                </c:pt>
                <c:pt idx="507">
                  <c:v>1.7232173245921394E-2</c:v>
                </c:pt>
                <c:pt idx="508">
                  <c:v>1.7242063003680103E-2</c:v>
                </c:pt>
                <c:pt idx="509">
                  <c:v>1.7251904492962593E-2</c:v>
                </c:pt>
                <c:pt idx="510">
                  <c:v>1.7256789892844623E-2</c:v>
                </c:pt>
                <c:pt idx="511">
                  <c:v>1.7290799397730351E-2</c:v>
                </c:pt>
                <c:pt idx="512">
                  <c:v>1.7300408269000461E-2</c:v>
                </c:pt>
                <c:pt idx="513">
                  <c:v>1.7309972361593467E-2</c:v>
                </c:pt>
                <c:pt idx="514">
                  <c:v>1.731949225716883E-2</c:v>
                </c:pt>
                <c:pt idx="515">
                  <c:v>1.7338489561354416E-2</c:v>
                </c:pt>
                <c:pt idx="516">
                  <c:v>1.7357141502703462E-2</c:v>
                </c:pt>
                <c:pt idx="517">
                  <c:v>1.7366449138310792E-2</c:v>
                </c:pt>
                <c:pt idx="518">
                  <c:v>1.7430495369815162E-2</c:v>
                </c:pt>
                <c:pt idx="519">
                  <c:v>1.7492746495513811E-2</c:v>
                </c:pt>
                <c:pt idx="520">
                  <c:v>1.7553402062499217E-2</c:v>
                </c:pt>
                <c:pt idx="521">
                  <c:v>1.7612661632102452E-2</c:v>
                </c:pt>
                <c:pt idx="522">
                  <c:v>1.7670724779148789E-2</c:v>
                </c:pt>
                <c:pt idx="523">
                  <c:v>1.7727791091304939E-2</c:v>
                </c:pt>
                <c:pt idx="524">
                  <c:v>1.7784060168529337E-2</c:v>
                </c:pt>
                <c:pt idx="525">
                  <c:v>1.7835360641608042E-2</c:v>
                </c:pt>
                <c:pt idx="526">
                  <c:v>1.7890630820178489E-2</c:v>
                </c:pt>
                <c:pt idx="527">
                  <c:v>1.7945699814367898E-2</c:v>
                </c:pt>
                <c:pt idx="528">
                  <c:v>1.8005144408517047E-2</c:v>
                </c:pt>
                <c:pt idx="529">
                  <c:v>1.8060266199845267E-2</c:v>
                </c:pt>
                <c:pt idx="530">
                  <c:v>1.811544631835647E-2</c:v>
                </c:pt>
                <c:pt idx="531">
                  <c:v>1.8170684766453862E-2</c:v>
                </c:pt>
                <c:pt idx="532">
                  <c:v>1.8225981546539757E-2</c:v>
                </c:pt>
                <c:pt idx="533">
                  <c:v>1.8281336661023519E-2</c:v>
                </c:pt>
                <c:pt idx="534">
                  <c:v>1.833675011231187E-2</c:v>
                </c:pt>
                <c:pt idx="535">
                  <c:v>1.8392221902817699E-2</c:v>
                </c:pt>
                <c:pt idx="536">
                  <c:v>1.8447752034956539E-2</c:v>
                </c:pt>
                <c:pt idx="537">
                  <c:v>1.8503340511143041E-2</c:v>
                </c:pt>
                <c:pt idx="538">
                  <c:v>1.8550075043824409E-2</c:v>
                </c:pt>
                <c:pt idx="539">
                  <c:v>1.8605766222888651E-2</c:v>
                </c:pt>
                <c:pt idx="540">
                  <c:v>1.8661515730051668E-2</c:v>
                </c:pt>
                <c:pt idx="541">
                  <c:v>1.8725300877730378E-2</c:v>
                </c:pt>
                <c:pt idx="542">
                  <c:v>1.8781175381670852E-2</c:v>
                </c:pt>
                <c:pt idx="543">
                  <c:v>1.8837108221178962E-2</c:v>
                </c:pt>
                <c:pt idx="544">
                  <c:v>1.8893099398634768E-2</c:v>
                </c:pt>
                <c:pt idx="545">
                  <c:v>1.8949148916423731E-2</c:v>
                </c:pt>
                <c:pt idx="546">
                  <c:v>1.9000744568844874E-2</c:v>
                </c:pt>
                <c:pt idx="547">
                  <c:v>1.9061422982544776E-2</c:v>
                </c:pt>
                <c:pt idx="548">
                  <c:v>1.9113121138155054E-2</c:v>
                </c:pt>
                <c:pt idx="549">
                  <c:v>1.9169396928696708E-2</c:v>
                </c:pt>
                <c:pt idx="550">
                  <c:v>1.9239355475571273E-2</c:v>
                </c:pt>
                <c:pt idx="551">
                  <c:v>1.9295769363589243E-2</c:v>
                </c:pt>
                <c:pt idx="552">
                  <c:v>1.9352241632567931E-2</c:v>
                </c:pt>
                <c:pt idx="553">
                  <c:v>1.9408772284965153E-2</c:v>
                </c:pt>
                <c:pt idx="554">
                  <c:v>1.9465360801355296E-2</c:v>
                </c:pt>
                <c:pt idx="555">
                  <c:v>1.9517416375535813E-2</c:v>
                </c:pt>
                <c:pt idx="556">
                  <c:v>1.9574049198024388E-2</c:v>
                </c:pt>
                <c:pt idx="557">
                  <c:v>1.9630648477302701E-2</c:v>
                </c:pt>
                <c:pt idx="558">
                  <c:v>1.9687173995249371E-2</c:v>
                </c:pt>
                <c:pt idx="559">
                  <c:v>1.974812168258519E-2</c:v>
                </c:pt>
                <c:pt idx="560">
                  <c:v>1.9804360272124479E-2</c:v>
                </c:pt>
                <c:pt idx="561">
                  <c:v>1.9860401494410564E-2</c:v>
                </c:pt>
                <c:pt idx="562">
                  <c:v>1.9916205557130837E-2</c:v>
                </c:pt>
                <c:pt idx="563">
                  <c:v>1.9971732665785315E-2</c:v>
                </c:pt>
                <c:pt idx="564">
                  <c:v>2.0026943023709561E-2</c:v>
                </c:pt>
                <c:pt idx="565">
                  <c:v>2.0081796832104617E-2</c:v>
                </c:pt>
                <c:pt idx="566">
                  <c:v>2.0136254290071372E-2</c:v>
                </c:pt>
                <c:pt idx="567">
                  <c:v>2.0190275749311176E-2</c:v>
                </c:pt>
                <c:pt idx="568">
                  <c:v>2.0243835034585093E-2</c:v>
                </c:pt>
                <c:pt idx="569">
                  <c:v>2.0296929710597742E-2</c:v>
                </c:pt>
                <c:pt idx="570">
                  <c:v>2.0349559758771906E-2</c:v>
                </c:pt>
                <c:pt idx="571">
                  <c:v>2.0401725160692458E-2</c:v>
                </c:pt>
                <c:pt idx="572">
                  <c:v>2.0453425898106368E-2</c:v>
                </c:pt>
                <c:pt idx="573">
                  <c:v>2.0504661952922696E-2</c:v>
                </c:pt>
                <c:pt idx="574">
                  <c:v>2.055543330721436E-2</c:v>
                </c:pt>
                <c:pt idx="575">
                  <c:v>2.0605739943216361E-2</c:v>
                </c:pt>
                <c:pt idx="576">
                  <c:v>2.0655581843324923E-2</c:v>
                </c:pt>
                <c:pt idx="577">
                  <c:v>2.0700933852999256E-2</c:v>
                </c:pt>
                <c:pt idx="578">
                  <c:v>2.0749876656530254E-2</c:v>
                </c:pt>
                <c:pt idx="579">
                  <c:v>2.0798354693429163E-2</c:v>
                </c:pt>
                <c:pt idx="580">
                  <c:v>2.0850301738447062E-2</c:v>
                </c:pt>
                <c:pt idx="581">
                  <c:v>2.0897819700729622E-2</c:v>
                </c:pt>
                <c:pt idx="582">
                  <c:v>2.0944872824912329E-2</c:v>
                </c:pt>
                <c:pt idx="583">
                  <c:v>2.0991461094529585E-2</c:v>
                </c:pt>
                <c:pt idx="584">
                  <c:v>2.1037584493278746E-2</c:v>
                </c:pt>
                <c:pt idx="585">
                  <c:v>2.1083243005020152E-2</c:v>
                </c:pt>
                <c:pt idx="586">
                  <c:v>2.1128436613775354E-2</c:v>
                </c:pt>
                <c:pt idx="587">
                  <c:v>2.1173165303727995E-2</c:v>
                </c:pt>
                <c:pt idx="588">
                  <c:v>2.1217429059227331E-2</c:v>
                </c:pt>
                <c:pt idx="589">
                  <c:v>2.1261227864782069E-2</c:v>
                </c:pt>
                <c:pt idx="590">
                  <c:v>2.1297303140593849E-2</c:v>
                </c:pt>
                <c:pt idx="591">
                  <c:v>2.1340233426623452E-2</c:v>
                </c:pt>
                <c:pt idx="592">
                  <c:v>2.1382698763620818E-2</c:v>
                </c:pt>
                <c:pt idx="593">
                  <c:v>2.1430661233343536E-2</c:v>
                </c:pt>
                <c:pt idx="594">
                  <c:v>2.1472130202233167E-2</c:v>
                </c:pt>
                <c:pt idx="595">
                  <c:v>2.151313417693337E-2</c:v>
                </c:pt>
                <c:pt idx="596">
                  <c:v>2.1553673143406036E-2</c:v>
                </c:pt>
                <c:pt idx="597">
                  <c:v>2.1593747087773337E-2</c:v>
                </c:pt>
                <c:pt idx="598">
                  <c:v>2.1629973267254941E-2</c:v>
                </c:pt>
                <c:pt idx="599">
                  <c:v>2.1669148027784666E-2</c:v>
                </c:pt>
                <c:pt idx="600">
                  <c:v>2.1707857749873837E-2</c:v>
                </c:pt>
                <c:pt idx="601">
                  <c:v>2.1746102420413901E-2</c:v>
                </c:pt>
                <c:pt idx="602">
                  <c:v>2.179365047185448E-2</c:v>
                </c:pt>
                <c:pt idx="603">
                  <c:v>2.1830871991762552E-2</c:v>
                </c:pt>
                <c:pt idx="604">
                  <c:v>2.1867628347038835E-2</c:v>
                </c:pt>
                <c:pt idx="605">
                  <c:v>2.1903919524820754E-2</c:v>
                </c:pt>
                <c:pt idx="606">
                  <c:v>2.1939745772272159E-2</c:v>
                </c:pt>
                <c:pt idx="607">
                  <c:v>2.1972015352675803E-2</c:v>
                </c:pt>
                <c:pt idx="608">
                  <c:v>2.200697481574353E-2</c:v>
                </c:pt>
                <c:pt idx="609">
                  <c:v>2.2041514848112231E-2</c:v>
                </c:pt>
                <c:pt idx="610">
                  <c:v>2.2075655463774425E-2</c:v>
                </c:pt>
                <c:pt idx="611">
                  <c:v>2.2112425313421231E-2</c:v>
                </c:pt>
                <c:pt idx="612">
                  <c:v>2.2145808848734592E-2</c:v>
                </c:pt>
                <c:pt idx="613">
                  <c:v>2.217885445753754E-2</c:v>
                </c:pt>
                <c:pt idx="614">
                  <c:v>2.2211581940403749E-2</c:v>
                </c:pt>
                <c:pt idx="615">
                  <c:v>2.2244011098639827E-2</c:v>
                </c:pt>
                <c:pt idx="616">
                  <c:v>2.2276161734262417E-2</c:v>
                </c:pt>
                <c:pt idx="617">
                  <c:v>2.2308053649988509E-2</c:v>
                </c:pt>
                <c:pt idx="618">
                  <c:v>2.2339706649223988E-2</c:v>
                </c:pt>
                <c:pt idx="619">
                  <c:v>2.2371140459039714E-2</c:v>
                </c:pt>
                <c:pt idx="620">
                  <c:v>2.2402368097979054E-2</c:v>
                </c:pt>
                <c:pt idx="621">
                  <c:v>2.2433390764430197E-2</c:v>
                </c:pt>
                <c:pt idx="622">
                  <c:v>2.2464208453609649E-2</c:v>
                </c:pt>
                <c:pt idx="623">
                  <c:v>2.2494821160762988E-2</c:v>
                </c:pt>
                <c:pt idx="624">
                  <c:v>2.2525228881170152E-2</c:v>
                </c:pt>
                <c:pt idx="625">
                  <c:v>2.2555431610138385E-2</c:v>
                </c:pt>
                <c:pt idx="626">
                  <c:v>2.2585429343010166E-2</c:v>
                </c:pt>
                <c:pt idx="627">
                  <c:v>2.2615222075159692E-2</c:v>
                </c:pt>
                <c:pt idx="628">
                  <c:v>2.2644809801988471E-2</c:v>
                </c:pt>
                <c:pt idx="629">
                  <c:v>2.2671429695863804E-2</c:v>
                </c:pt>
                <c:pt idx="630">
                  <c:v>2.2700620233426186E-2</c:v>
                </c:pt>
                <c:pt idx="631">
                  <c:v>2.2729605762801253E-2</c:v>
                </c:pt>
                <c:pt idx="632">
                  <c:v>2.2761110565311899E-2</c:v>
                </c:pt>
                <c:pt idx="633">
                  <c:v>2.2789673197718803E-2</c:v>
                </c:pt>
                <c:pt idx="634">
                  <c:v>2.2818030797897591E-2</c:v>
                </c:pt>
                <c:pt idx="635">
                  <c:v>2.2846183361473527E-2</c:v>
                </c:pt>
                <c:pt idx="636">
                  <c:v>2.287413088410447E-2</c:v>
                </c:pt>
                <c:pt idx="637">
                  <c:v>2.2901873361477341E-2</c:v>
                </c:pt>
                <c:pt idx="638">
                  <c:v>2.2929410789315194E-2</c:v>
                </c:pt>
                <c:pt idx="639">
                  <c:v>2.2956743163369261E-2</c:v>
                </c:pt>
                <c:pt idx="640">
                  <c:v>2.2983870479423379E-2</c:v>
                </c:pt>
                <c:pt idx="641">
                  <c:v>2.3010792733292207E-2</c:v>
                </c:pt>
                <c:pt idx="642">
                  <c:v>2.3034914803042053E-2</c:v>
                </c:pt>
                <c:pt idx="643">
                  <c:v>2.3061439898148819E-2</c:v>
                </c:pt>
                <c:pt idx="644">
                  <c:v>2.308775993001291E-2</c:v>
                </c:pt>
                <c:pt idx="645">
                  <c:v>2.3117588863431845E-2</c:v>
                </c:pt>
                <c:pt idx="646">
                  <c:v>2.3143469460579325E-2</c:v>
                </c:pt>
                <c:pt idx="647">
                  <c:v>2.3179251167273696E-2</c:v>
                </c:pt>
                <c:pt idx="648">
                  <c:v>2.3194615423682622E-2</c:v>
                </c:pt>
                <c:pt idx="649">
                  <c:v>2.321988078183395E-2</c:v>
                </c:pt>
                <c:pt idx="650">
                  <c:v>2.3242450802565793E-2</c:v>
                </c:pt>
                <c:pt idx="651">
                  <c:v>2.3267319051820667E-2</c:v>
                </c:pt>
                <c:pt idx="652">
                  <c:v>2.3291982217675491E-2</c:v>
                </c:pt>
                <c:pt idx="653">
                  <c:v>2.3316440296406636E-2</c:v>
                </c:pt>
                <c:pt idx="654">
                  <c:v>2.3343131185308421E-2</c:v>
                </c:pt>
                <c:pt idx="655">
                  <c:v>2.3374433417055581E-2</c:v>
                </c:pt>
                <c:pt idx="656">
                  <c:v>2.3398223689636524E-2</c:v>
                </c:pt>
                <c:pt idx="657">
                  <c:v>2.3421808813169968E-2</c:v>
                </c:pt>
                <c:pt idx="658">
                  <c:v>2.3445189528772416E-2</c:v>
                </c:pt>
                <c:pt idx="659">
                  <c:v>2.3461260088666787E-2</c:v>
                </c:pt>
                <c:pt idx="660">
                  <c:v>2.3497401579424749E-2</c:v>
                </c:pt>
                <c:pt idx="661">
                  <c:v>2.3520217240011791E-2</c:v>
                </c:pt>
                <c:pt idx="662">
                  <c:v>2.3542919647060418E-2</c:v>
                </c:pt>
                <c:pt idx="663">
                  <c:v>2.3567894439132785E-2</c:v>
                </c:pt>
                <c:pt idx="664">
                  <c:v>2.3590448111869011E-2</c:v>
                </c:pt>
                <c:pt idx="665">
                  <c:v>2.3612964425851684E-2</c:v>
                </c:pt>
                <c:pt idx="666">
                  <c:v>2.3635467850158978E-2</c:v>
                </c:pt>
                <c:pt idx="667">
                  <c:v>2.3657982854420539E-2</c:v>
                </c:pt>
                <c:pt idx="668">
                  <c:v>2.3680533908818354E-2</c:v>
                </c:pt>
                <c:pt idx="669">
                  <c:v>2.3703145484089413E-2</c:v>
                </c:pt>
                <c:pt idx="670">
                  <c:v>2.3725842051525687E-2</c:v>
                </c:pt>
                <c:pt idx="671">
                  <c:v>2.3748646596683132E-2</c:v>
                </c:pt>
                <c:pt idx="672">
                  <c:v>2.37715675041783E-2</c:v>
                </c:pt>
                <c:pt idx="673">
                  <c:v>2.3794604871139876E-2</c:v>
                </c:pt>
                <c:pt idx="674">
                  <c:v>2.3817758699582563E-2</c:v>
                </c:pt>
                <c:pt idx="675">
                  <c:v>2.3841028991531638E-2</c:v>
                </c:pt>
                <c:pt idx="676">
                  <c:v>2.3864415749022067E-2</c:v>
                </c:pt>
                <c:pt idx="677">
                  <c:v>2.3887918974099386E-2</c:v>
                </c:pt>
                <c:pt idx="678">
                  <c:v>2.3911538668819704E-2</c:v>
                </c:pt>
                <c:pt idx="679">
                  <c:v>2.3935274835250583E-2</c:v>
                </c:pt>
                <c:pt idx="680">
                  <c:v>2.3956617102340382E-2</c:v>
                </c:pt>
                <c:pt idx="681">
                  <c:v>2.3980576329835249E-2</c:v>
                </c:pt>
                <c:pt idx="682">
                  <c:v>2.4004652025949553E-2</c:v>
                </c:pt>
                <c:pt idx="683">
                  <c:v>2.4028844192763781E-2</c:v>
                </c:pt>
                <c:pt idx="684">
                  <c:v>2.4053152832371773E-2</c:v>
                </c:pt>
                <c:pt idx="685">
                  <c:v>2.408013785671536E-2</c:v>
                </c:pt>
                <c:pt idx="686">
                  <c:v>2.4104689383818819E-2</c:v>
                </c:pt>
                <c:pt idx="687">
                  <c:v>2.4129357399527464E-2</c:v>
                </c:pt>
                <c:pt idx="688">
                  <c:v>2.4154141905998714E-2</c:v>
                </c:pt>
                <c:pt idx="689">
                  <c:v>2.4179042905401436E-2</c:v>
                </c:pt>
                <c:pt idx="690">
                  <c:v>2.4204060399913307E-2</c:v>
                </c:pt>
                <c:pt idx="691">
                  <c:v>2.4229194391724343E-2</c:v>
                </c:pt>
                <c:pt idx="692">
                  <c:v>2.4254444883030718E-2</c:v>
                </c:pt>
                <c:pt idx="693">
                  <c:v>2.4274533624860713E-2</c:v>
                </c:pt>
                <c:pt idx="694">
                  <c:v>2.4299997099194469E-2</c:v>
                </c:pt>
                <c:pt idx="695">
                  <c:v>2.4325577060348044E-2</c:v>
                </c:pt>
                <c:pt idx="696">
                  <c:v>2.4351273510511487E-2</c:v>
                </c:pt>
                <c:pt idx="697">
                  <c:v>2.4377086451882957E-2</c:v>
                </c:pt>
                <c:pt idx="698">
                  <c:v>2.4405704626455308E-2</c:v>
                </c:pt>
                <c:pt idx="699">
                  <c:v>2.4429061817097527E-2</c:v>
                </c:pt>
                <c:pt idx="700">
                  <c:v>2.4455224245389165E-2</c:v>
                </c:pt>
                <c:pt idx="701">
                  <c:v>2.448150317378411E-2</c:v>
                </c:pt>
                <c:pt idx="702">
                  <c:v>2.4510627639713088E-2</c:v>
                </c:pt>
                <c:pt idx="703">
                  <c:v>2.4534410539893556E-2</c:v>
                </c:pt>
                <c:pt idx="704">
                  <c:v>2.4561038982135849E-2</c:v>
                </c:pt>
                <c:pt idx="705">
                  <c:v>2.4587783933537014E-2</c:v>
                </c:pt>
                <c:pt idx="706">
                  <c:v>2.462018546401247E-2</c:v>
                </c:pt>
                <c:pt idx="707">
                  <c:v>2.4647183718547482E-2</c:v>
                </c:pt>
                <c:pt idx="708">
                  <c:v>2.4674298509144682E-2</c:v>
                </c:pt>
                <c:pt idx="709">
                  <c:v>2.4701529838177319E-2</c:v>
                </c:pt>
                <c:pt idx="710">
                  <c:v>2.4728876083652079E-2</c:v>
                </c:pt>
                <c:pt idx="711">
                  <c:v>2.4753503257591444E-2</c:v>
                </c:pt>
                <c:pt idx="712">
                  <c:v>2.4781014896072491E-2</c:v>
                </c:pt>
                <c:pt idx="713">
                  <c:v>2.4808573549676478E-2</c:v>
                </c:pt>
                <c:pt idx="714">
                  <c:v>2.4836152182866611E-2</c:v>
                </c:pt>
                <c:pt idx="715">
                  <c:v>2.4866533544760129E-2</c:v>
                </c:pt>
                <c:pt idx="716">
                  <c:v>2.489406318287082E-2</c:v>
                </c:pt>
                <c:pt idx="717">
                  <c:v>2.4921529797899494E-2</c:v>
                </c:pt>
                <c:pt idx="718">
                  <c:v>2.4948906643354266E-2</c:v>
                </c:pt>
                <c:pt idx="719">
                  <c:v>2.4976166972015604E-2</c:v>
                </c:pt>
                <c:pt idx="720">
                  <c:v>2.5003284035941601E-2</c:v>
                </c:pt>
                <c:pt idx="721">
                  <c:v>2.5030231086477672E-2</c:v>
                </c:pt>
                <c:pt idx="722">
                  <c:v>2.5056981374268893E-2</c:v>
                </c:pt>
                <c:pt idx="723">
                  <c:v>2.5083508981021223E-2</c:v>
                </c:pt>
                <c:pt idx="724">
                  <c:v>2.5109801958747482E-2</c:v>
                </c:pt>
                <c:pt idx="725">
                  <c:v>2.5135859951909083E-2</c:v>
                </c:pt>
                <c:pt idx="726">
                  <c:v>2.5161682955902247E-2</c:v>
                </c:pt>
                <c:pt idx="727">
                  <c:v>2.5187270966166356E-2</c:v>
                </c:pt>
                <c:pt idx="728">
                  <c:v>2.5212623978179558E-2</c:v>
                </c:pt>
                <c:pt idx="729">
                  <c:v>2.5237741987464049E-2</c:v>
                </c:pt>
                <c:pt idx="730">
                  <c:v>2.5262624989582538E-2</c:v>
                </c:pt>
                <c:pt idx="731">
                  <c:v>2.5287272980138272E-2</c:v>
                </c:pt>
                <c:pt idx="732">
                  <c:v>2.5309110912226939E-2</c:v>
                </c:pt>
                <c:pt idx="733">
                  <c:v>2.5333303981028378E-2</c:v>
                </c:pt>
                <c:pt idx="734">
                  <c:v>2.5357262040312356E-2</c:v>
                </c:pt>
                <c:pt idx="735">
                  <c:v>2.5380985085894748E-2</c:v>
                </c:pt>
                <c:pt idx="736">
                  <c:v>2.540698760853919E-2</c:v>
                </c:pt>
                <c:pt idx="737">
                  <c:v>2.5430225439734975E-2</c:v>
                </c:pt>
                <c:pt idx="738">
                  <c:v>2.54532282297588E-2</c:v>
                </c:pt>
                <c:pt idx="739">
                  <c:v>2.5475995974548662E-2</c:v>
                </c:pt>
                <c:pt idx="740">
                  <c:v>2.5498528670082198E-2</c:v>
                </c:pt>
                <c:pt idx="741">
                  <c:v>2.5520826312378446E-2</c:v>
                </c:pt>
                <c:pt idx="742">
                  <c:v>2.5542888897496976E-2</c:v>
                </c:pt>
                <c:pt idx="743">
                  <c:v>2.5564716421541397E-2</c:v>
                </c:pt>
                <c:pt idx="744">
                  <c:v>2.5586308880654086E-2</c:v>
                </c:pt>
                <c:pt idx="745">
                  <c:v>2.5602910171484024E-2</c:v>
                </c:pt>
                <c:pt idx="746">
                  <c:v>2.5624063112094815E-2</c:v>
                </c:pt>
                <c:pt idx="747">
                  <c:v>2.5644981007471701E-2</c:v>
                </c:pt>
                <c:pt idx="748">
                  <c:v>2.566566385399912E-2</c:v>
                </c:pt>
                <c:pt idx="749">
                  <c:v>2.5689013573386772E-2</c:v>
                </c:pt>
                <c:pt idx="750">
                  <c:v>2.5709192731824138E-2</c:v>
                </c:pt>
                <c:pt idx="751">
                  <c:v>2.5729136830315896E-2</c:v>
                </c:pt>
                <c:pt idx="752">
                  <c:v>2.5748845865412179E-2</c:v>
                </c:pt>
                <c:pt idx="753">
                  <c:v>2.5768319833708139E-2</c:v>
                </c:pt>
                <c:pt idx="754">
                  <c:v>2.5787558731838554E-2</c:v>
                </c:pt>
                <c:pt idx="755">
                  <c:v>2.5804338474216863E-2</c:v>
                </c:pt>
                <c:pt idx="756">
                  <c:v>2.5823122689200621E-2</c:v>
                </c:pt>
                <c:pt idx="757">
                  <c:v>2.5841671840022097E-2</c:v>
                </c:pt>
                <c:pt idx="758">
                  <c:v>2.586651468923306E-2</c:v>
                </c:pt>
                <c:pt idx="759">
                  <c:v>2.5884547151349833E-2</c:v>
                </c:pt>
                <c:pt idx="760">
                  <c:v>2.5902344492029758E-2</c:v>
                </c:pt>
                <c:pt idx="761">
                  <c:v>2.5919906708129648E-2</c:v>
                </c:pt>
                <c:pt idx="762">
                  <c:v>2.5937233724185722E-2</c:v>
                </c:pt>
                <c:pt idx="763">
                  <c:v>2.595222665781434E-2</c:v>
                </c:pt>
                <c:pt idx="764">
                  <c:v>2.5969089958935657E-2</c:v>
                </c:pt>
                <c:pt idx="765">
                  <c:v>2.598570539495797E-2</c:v>
                </c:pt>
                <c:pt idx="766">
                  <c:v>2.6002067387122879E-2</c:v>
                </c:pt>
                <c:pt idx="767">
                  <c:v>2.6020195158901988E-2</c:v>
                </c:pt>
                <c:pt idx="768">
                  <c:v>2.6036014258174138E-2</c:v>
                </c:pt>
                <c:pt idx="769">
                  <c:v>2.6051562751338367E-2</c:v>
                </c:pt>
                <c:pt idx="770">
                  <c:v>2.6066835119662707E-2</c:v>
                </c:pt>
                <c:pt idx="771">
                  <c:v>2.6081825844383476E-2</c:v>
                </c:pt>
                <c:pt idx="772">
                  <c:v>2.6096529406718492E-2</c:v>
                </c:pt>
                <c:pt idx="773">
                  <c:v>2.6110940287859142E-2</c:v>
                </c:pt>
                <c:pt idx="774">
                  <c:v>2.6125052968986245E-2</c:v>
                </c:pt>
                <c:pt idx="775">
                  <c:v>2.6138861952705907E-2</c:v>
                </c:pt>
                <c:pt idx="776">
                  <c:v>2.6152363609661725E-2</c:v>
                </c:pt>
                <c:pt idx="777">
                  <c:v>2.6165557601722449E-2</c:v>
                </c:pt>
                <c:pt idx="778">
                  <c:v>2.6178443925838273E-2</c:v>
                </c:pt>
                <c:pt idx="779">
                  <c:v>2.6191022579028101E-2</c:v>
                </c:pt>
                <c:pt idx="780">
                  <c:v>2.62032935583866E-2</c:v>
                </c:pt>
                <c:pt idx="781">
                  <c:v>2.6215256861076272E-2</c:v>
                </c:pt>
                <c:pt idx="782">
                  <c:v>2.6226912484332732E-2</c:v>
                </c:pt>
                <c:pt idx="783">
                  <c:v>2.6238260425462075E-2</c:v>
                </c:pt>
                <c:pt idx="784">
                  <c:v>2.6247628459212132E-2</c:v>
                </c:pt>
                <c:pt idx="785">
                  <c:v>2.6258382235179897E-2</c:v>
                </c:pt>
                <c:pt idx="786">
                  <c:v>2.6268828343291237E-2</c:v>
                </c:pt>
                <c:pt idx="787">
                  <c:v>2.6278966781159287E-2</c:v>
                </c:pt>
                <c:pt idx="788">
                  <c:v>2.6288797546463988E-2</c:v>
                </c:pt>
                <c:pt idx="789">
                  <c:v>2.629988660563631E-2</c:v>
                </c:pt>
                <c:pt idx="790">
                  <c:v>2.6309080702406822E-2</c:v>
                </c:pt>
                <c:pt idx="791">
                  <c:v>2.6317967098058073E-2</c:v>
                </c:pt>
                <c:pt idx="792">
                  <c:v>2.6326545790533076E-2</c:v>
                </c:pt>
                <c:pt idx="793">
                  <c:v>2.63348167778506E-2</c:v>
                </c:pt>
                <c:pt idx="794">
                  <c:v>2.6342780058098134E-2</c:v>
                </c:pt>
                <c:pt idx="795">
                  <c:v>2.6350435629435395E-2</c:v>
                </c:pt>
                <c:pt idx="796">
                  <c:v>2.6357783490092577E-2</c:v>
                </c:pt>
                <c:pt idx="797">
                  <c:v>2.636203202078264E-2</c:v>
                </c:pt>
                <c:pt idx="798">
                  <c:v>2.6368807438724325E-2</c:v>
                </c:pt>
                <c:pt idx="799">
                  <c:v>2.6375275185388011E-2</c:v>
                </c:pt>
                <c:pt idx="800">
                  <c:v>2.6381435259313964E-2</c:v>
                </c:pt>
                <c:pt idx="801">
                  <c:v>2.638728765910639E-2</c:v>
                </c:pt>
                <c:pt idx="802">
                  <c:v>2.6392832383443331E-2</c:v>
                </c:pt>
                <c:pt idx="803">
                  <c:v>2.6398069431072174E-2</c:v>
                </c:pt>
                <c:pt idx="804">
                  <c:v>2.640299880080604E-2</c:v>
                </c:pt>
                <c:pt idx="805">
                  <c:v>2.6407620491531891E-2</c:v>
                </c:pt>
                <c:pt idx="806">
                  <c:v>2.6411934502204238E-2</c:v>
                </c:pt>
                <c:pt idx="807">
                  <c:v>2.6414757917360129E-2</c:v>
                </c:pt>
                <c:pt idx="808">
                  <c:v>2.6418478274016808E-2</c:v>
                </c:pt>
                <c:pt idx="809">
                  <c:v>2.6421890970119287E-2</c:v>
                </c:pt>
                <c:pt idx="810">
                  <c:v>2.6428343096186829E-2</c:v>
                </c:pt>
                <c:pt idx="811">
                  <c:v>2.643107513265805E-2</c:v>
                </c:pt>
                <c:pt idx="812">
                  <c:v>2.6433499439808546E-2</c:v>
                </c:pt>
                <c:pt idx="813">
                  <c:v>2.6435616017078049E-2</c:v>
                </c:pt>
                <c:pt idx="814">
                  <c:v>2.6437425396981143E-2</c:v>
                </c:pt>
                <c:pt idx="815">
                  <c:v>2.6437935987159447E-2</c:v>
                </c:pt>
                <c:pt idx="816">
                  <c:v>2.6439218458293109E-2</c:v>
                </c:pt>
                <c:pt idx="817">
                  <c:v>2.6440287095032294E-2</c:v>
                </c:pt>
                <c:pt idx="818">
                  <c:v>2.6441182967421265E-2</c:v>
                </c:pt>
                <c:pt idx="819">
                  <c:v>2.6442936352499592E-2</c:v>
                </c:pt>
                <c:pt idx="820">
                  <c:v>2.6443614477252946E-2</c:v>
                </c:pt>
                <c:pt idx="821">
                  <c:v>2.6444246042115177E-2</c:v>
                </c:pt>
                <c:pt idx="822">
                  <c:v>2.6444871673824973E-2</c:v>
                </c:pt>
                <c:pt idx="823">
                  <c:v>2.644553199914745E-2</c:v>
                </c:pt>
                <c:pt idx="824">
                  <c:v>2.6446267644876797E-2</c:v>
                </c:pt>
                <c:pt idx="825">
                  <c:v>2.6447119237837147E-2</c:v>
                </c:pt>
                <c:pt idx="826">
                  <c:v>2.6448127404900219E-2</c:v>
                </c:pt>
                <c:pt idx="827">
                  <c:v>2.6449332615060439E-2</c:v>
                </c:pt>
                <c:pt idx="828">
                  <c:v>2.6450761577968874E-2</c:v>
                </c:pt>
                <c:pt idx="829">
                  <c:v>2.645241676148213E-2</c:v>
                </c:pt>
                <c:pt idx="830">
                  <c:v>2.6454298165880349E-2</c:v>
                </c:pt>
                <c:pt idx="831">
                  <c:v>2.6456405791483305E-2</c:v>
                </c:pt>
                <c:pt idx="832">
                  <c:v>2.6458739638651304E-2</c:v>
                </c:pt>
                <c:pt idx="833">
                  <c:v>2.6461299707778125E-2</c:v>
                </c:pt>
                <c:pt idx="834">
                  <c:v>2.6464085999299832E-2</c:v>
                </c:pt>
                <c:pt idx="835">
                  <c:v>2.6467098513689492E-2</c:v>
                </c:pt>
                <c:pt idx="836">
                  <c:v>2.6470337251460689E-2</c:v>
                </c:pt>
                <c:pt idx="837">
                  <c:v>2.6472554098025066E-2</c:v>
                </c:pt>
                <c:pt idx="838">
                  <c:v>2.6476228859625073E-2</c:v>
                </c:pt>
                <c:pt idx="839">
                  <c:v>2.6480129829928697E-2</c:v>
                </c:pt>
                <c:pt idx="840">
                  <c:v>2.6484257009593205E-2</c:v>
                </c:pt>
                <c:pt idx="841">
                  <c:v>2.6489924311626365E-2</c:v>
                </c:pt>
                <c:pt idx="842">
                  <c:v>2.6494520402581073E-2</c:v>
                </c:pt>
                <c:pt idx="843">
                  <c:v>2.6499342721576596E-2</c:v>
                </c:pt>
                <c:pt idx="844">
                  <c:v>2.6504391269432211E-2</c:v>
                </c:pt>
                <c:pt idx="845">
                  <c:v>2.6509666047004186E-2</c:v>
                </c:pt>
                <c:pt idx="846">
                  <c:v>2.6515167055190199E-2</c:v>
                </c:pt>
                <c:pt idx="847">
                  <c:v>2.6520894294924921E-2</c:v>
                </c:pt>
                <c:pt idx="848">
                  <c:v>2.6526847767181793E-2</c:v>
                </c:pt>
                <c:pt idx="849">
                  <c:v>2.6533027472970368E-2</c:v>
                </c:pt>
                <c:pt idx="850">
                  <c:v>2.6537970492464445E-2</c:v>
                </c:pt>
                <c:pt idx="851">
                  <c:v>2.6544586029236754E-2</c:v>
                </c:pt>
                <c:pt idx="852">
                  <c:v>2.6551427786203438E-2</c:v>
                </c:pt>
                <c:pt idx="853">
                  <c:v>2.65584957645125E-2</c:v>
                </c:pt>
                <c:pt idx="854">
                  <c:v>2.6565789965354698E-2</c:v>
                </c:pt>
                <c:pt idx="855">
                  <c:v>2.6573310389954634E-2</c:v>
                </c:pt>
                <c:pt idx="856">
                  <c:v>2.6581057039576094E-2</c:v>
                </c:pt>
                <c:pt idx="857">
                  <c:v>2.6589029915521159E-2</c:v>
                </c:pt>
                <c:pt idx="858">
                  <c:v>2.6595634195349323E-2</c:v>
                </c:pt>
                <c:pt idx="859">
                  <c:v>2.6604042757858489E-2</c:v>
                </c:pt>
                <c:pt idx="860">
                  <c:v>2.6612677534089198E-2</c:v>
                </c:pt>
                <c:pt idx="861">
                  <c:v>2.6621538525476874E-2</c:v>
                </c:pt>
                <c:pt idx="862">
                  <c:v>2.6630625733492952E-2</c:v>
                </c:pt>
                <c:pt idx="863">
                  <c:v>2.6643298533068925E-2</c:v>
                </c:pt>
                <c:pt idx="864">
                  <c:v>2.6652871889403348E-2</c:v>
                </c:pt>
                <c:pt idx="865">
                  <c:v>2.666267150068595E-2</c:v>
                </c:pt>
                <c:pt idx="866">
                  <c:v>2.6672697275670076E-2</c:v>
                </c:pt>
                <c:pt idx="867">
                  <c:v>2.6681195425078696E-2</c:v>
                </c:pt>
                <c:pt idx="868">
                  <c:v>2.6691623272995395E-2</c:v>
                </c:pt>
                <c:pt idx="869">
                  <c:v>2.6702225587846948E-2</c:v>
                </c:pt>
                <c:pt idx="870">
                  <c:v>2.6712978207968283E-2</c:v>
                </c:pt>
                <c:pt idx="871">
                  <c:v>2.6725632319542621E-2</c:v>
                </c:pt>
                <c:pt idx="872">
                  <c:v>2.6736614708374785E-2</c:v>
                </c:pt>
                <c:pt idx="873">
                  <c:v>2.6747673120932562E-2</c:v>
                </c:pt>
                <c:pt idx="874">
                  <c:v>2.6758783655440595E-2</c:v>
                </c:pt>
                <c:pt idx="875">
                  <c:v>2.6769922409855731E-2</c:v>
                </c:pt>
                <c:pt idx="876">
                  <c:v>2.6781065481873166E-2</c:v>
                </c:pt>
                <c:pt idx="877">
                  <c:v>2.6792188968919422E-2</c:v>
                </c:pt>
                <c:pt idx="878">
                  <c:v>2.6803268968157615E-2</c:v>
                </c:pt>
                <c:pt idx="879">
                  <c:v>2.6814281588096452E-2</c:v>
                </c:pt>
                <c:pt idx="880">
                  <c:v>2.6825208837194546E-2</c:v>
                </c:pt>
                <c:pt idx="881">
                  <c:v>2.6836048205995638E-2</c:v>
                </c:pt>
                <c:pt idx="882">
                  <c:v>2.6846799693783528E-2</c:v>
                </c:pt>
                <c:pt idx="883">
                  <c:v>2.6857463299848179E-2</c:v>
                </c:pt>
                <c:pt idx="884">
                  <c:v>2.6868039023487483E-2</c:v>
                </c:pt>
                <c:pt idx="885">
                  <c:v>2.6878526864000215E-2</c:v>
                </c:pt>
                <c:pt idx="886">
                  <c:v>2.6888926820695717E-2</c:v>
                </c:pt>
                <c:pt idx="887">
                  <c:v>2.6899238892886857E-2</c:v>
                </c:pt>
                <c:pt idx="888">
                  <c:v>2.6909463079893555E-2</c:v>
                </c:pt>
                <c:pt idx="889">
                  <c:v>2.6917901576659995E-2</c:v>
                </c:pt>
                <c:pt idx="890">
                  <c:v>2.6927955529800006E-2</c:v>
                </c:pt>
                <c:pt idx="891">
                  <c:v>2.6937921601983609E-2</c:v>
                </c:pt>
                <c:pt idx="892">
                  <c:v>2.6951161684845813E-2</c:v>
                </c:pt>
                <c:pt idx="893">
                  <c:v>2.6959265713728323E-2</c:v>
                </c:pt>
                <c:pt idx="894">
                  <c:v>2.696896257565316E-2</c:v>
                </c:pt>
                <c:pt idx="895">
                  <c:v>2.697857154778889E-2</c:v>
                </c:pt>
                <c:pt idx="896">
                  <c:v>2.6988092629502122E-2</c:v>
                </c:pt>
                <c:pt idx="897">
                  <c:v>2.6997525820163862E-2</c:v>
                </c:pt>
                <c:pt idx="898">
                  <c:v>2.7006871119153054E-2</c:v>
                </c:pt>
                <c:pt idx="899">
                  <c:v>2.701612852584951E-2</c:v>
                </c:pt>
                <c:pt idx="900">
                  <c:v>2.7025298039645391E-2</c:v>
                </c:pt>
                <c:pt idx="901">
                  <c:v>2.7034379659931964E-2</c:v>
                </c:pt>
                <c:pt idx="902">
                  <c:v>2.7040122299331271E-2</c:v>
                </c:pt>
                <c:pt idx="903">
                  <c:v>2.7049039370166145E-2</c:v>
                </c:pt>
                <c:pt idx="904">
                  <c:v>2.7057868558349366E-2</c:v>
                </c:pt>
                <c:pt idx="905">
                  <c:v>2.7069091237119477E-2</c:v>
                </c:pt>
                <c:pt idx="906">
                  <c:v>2.7077719548537809E-2</c:v>
                </c:pt>
                <c:pt idx="907">
                  <c:v>2.7086259975453036E-2</c:v>
                </c:pt>
                <c:pt idx="908">
                  <c:v>2.709471251731314E-2</c:v>
                </c:pt>
                <c:pt idx="909">
                  <c:v>2.7103077173571511E-2</c:v>
                </c:pt>
                <c:pt idx="910">
                  <c:v>2.710977445955956E-2</c:v>
                </c:pt>
                <c:pt idx="911">
                  <c:v>2.7117969013917057E-2</c:v>
                </c:pt>
                <c:pt idx="912">
                  <c:v>2.7126075687432839E-2</c:v>
                </c:pt>
                <c:pt idx="913">
                  <c:v>2.7134094479590573E-2</c:v>
                </c:pt>
                <c:pt idx="914">
                  <c:v>2.7145138447717959E-2</c:v>
                </c:pt>
                <c:pt idx="915">
                  <c:v>2.7157619070470637E-2</c:v>
                </c:pt>
                <c:pt idx="916">
                  <c:v>2.7165345692856255E-2</c:v>
                </c:pt>
                <c:pt idx="917">
                  <c:v>2.717298439990079E-2</c:v>
                </c:pt>
                <c:pt idx="918">
                  <c:v>2.7180535546496423E-2</c:v>
                </c:pt>
                <c:pt idx="919">
                  <c:v>2.71834197979238E-2</c:v>
                </c:pt>
                <c:pt idx="920">
                  <c:v>2.7190821835597609E-2</c:v>
                </c:pt>
                <c:pt idx="921">
                  <c:v>2.7202306251649148E-2</c:v>
                </c:pt>
                <c:pt idx="922">
                  <c:v>2.720952999243834E-2</c:v>
                </c:pt>
                <c:pt idx="923">
                  <c:v>2.7218209036494297E-2</c:v>
                </c:pt>
                <c:pt idx="924">
                  <c:v>2.7225320135036628E-2</c:v>
                </c:pt>
                <c:pt idx="925">
                  <c:v>2.7232385172137438E-2</c:v>
                </c:pt>
                <c:pt idx="926">
                  <c:v>2.7239410125394235E-2</c:v>
                </c:pt>
                <c:pt idx="927">
                  <c:v>2.7246400972448584E-2</c:v>
                </c:pt>
                <c:pt idx="928">
                  <c:v>2.7253363690981681E-2</c:v>
                </c:pt>
                <c:pt idx="929">
                  <c:v>2.7260304258719656E-2</c:v>
                </c:pt>
                <c:pt idx="930">
                  <c:v>2.7267228653429159E-2</c:v>
                </c:pt>
                <c:pt idx="931">
                  <c:v>2.7274142225502864E-2</c:v>
                </c:pt>
                <c:pt idx="932">
                  <c:v>2.7281046453383508E-2</c:v>
                </c:pt>
                <c:pt idx="933">
                  <c:v>2.7287941339927967E-2</c:v>
                </c:pt>
                <c:pt idx="934">
                  <c:v>2.7294826885087792E-2</c:v>
                </c:pt>
                <c:pt idx="935">
                  <c:v>2.7301703088813651E-2</c:v>
                </c:pt>
                <c:pt idx="936">
                  <c:v>2.7308569951058851E-2</c:v>
                </c:pt>
                <c:pt idx="937">
                  <c:v>2.7315427471773183E-2</c:v>
                </c:pt>
                <c:pt idx="938">
                  <c:v>2.7322275650909958E-2</c:v>
                </c:pt>
                <c:pt idx="939">
                  <c:v>2.7329114488421596E-2</c:v>
                </c:pt>
                <c:pt idx="940">
                  <c:v>2.7334436697675477E-2</c:v>
                </c:pt>
                <c:pt idx="941">
                  <c:v>2.7341257009945882E-2</c:v>
                </c:pt>
                <c:pt idx="942">
                  <c:v>2.7348067981021466E-2</c:v>
                </c:pt>
                <c:pt idx="943">
                  <c:v>2.7354869610852345E-2</c:v>
                </c:pt>
                <c:pt idx="944">
                  <c:v>2.7363168549910569E-2</c:v>
                </c:pt>
                <c:pt idx="945">
                  <c:v>2.7369951336660991E-2</c:v>
                </c:pt>
                <c:pt idx="946">
                  <c:v>2.7376724781448883E-2</c:v>
                </c:pt>
                <c:pt idx="947">
                  <c:v>2.73834888842302E-2</c:v>
                </c:pt>
                <c:pt idx="948">
                  <c:v>2.7390243644954727E-2</c:v>
                </c:pt>
                <c:pt idx="949">
                  <c:v>2.7396989063576654E-2</c:v>
                </c:pt>
                <c:pt idx="950">
                  <c:v>2.7403725140048414E-2</c:v>
                </c:pt>
                <c:pt idx="951">
                  <c:v>2.7410451874321552E-2</c:v>
                </c:pt>
                <c:pt idx="952">
                  <c:v>2.7417169266350259E-2</c:v>
                </c:pt>
                <c:pt idx="953">
                  <c:v>2.7420867004090216E-2</c:v>
                </c:pt>
                <c:pt idx="954">
                  <c:v>2.7427566042766059E-2</c:v>
                </c:pt>
                <c:pt idx="955">
                  <c:v>2.7434255740216879E-2</c:v>
                </c:pt>
                <c:pt idx="956">
                  <c:v>2.7440936096397639E-2</c:v>
                </c:pt>
                <c:pt idx="957">
                  <c:v>2.7447607111262425E-2</c:v>
                </c:pt>
                <c:pt idx="958">
                  <c:v>2.7455773077240102E-2</c:v>
                </c:pt>
                <c:pt idx="959">
                  <c:v>2.7460921116860347E-2</c:v>
                </c:pt>
                <c:pt idx="960">
                  <c:v>2.746756410750073E-2</c:v>
                </c:pt>
                <c:pt idx="961">
                  <c:v>2.7474197756643233E-2</c:v>
                </c:pt>
                <c:pt idx="962">
                  <c:v>2.7482325679108119E-2</c:v>
                </c:pt>
                <c:pt idx="963">
                  <c:v>2.7487437030248179E-2</c:v>
                </c:pt>
                <c:pt idx="964">
                  <c:v>2.7494042654620573E-2</c:v>
                </c:pt>
                <c:pt idx="965">
                  <c:v>2.750214203783111E-2</c:v>
                </c:pt>
                <c:pt idx="966">
                  <c:v>2.7510231792724986E-2</c:v>
                </c:pt>
                <c:pt idx="967">
                  <c:v>2.7516809045455413E-2</c:v>
                </c:pt>
                <c:pt idx="968">
                  <c:v>2.7523376955192611E-2</c:v>
                </c:pt>
                <c:pt idx="969">
                  <c:v>2.7529935521891657E-2</c:v>
                </c:pt>
                <c:pt idx="970">
                  <c:v>2.753498245550564E-2</c:v>
                </c:pt>
                <c:pt idx="971">
                  <c:v>2.7541522511600226E-2</c:v>
                </c:pt>
                <c:pt idx="972">
                  <c:v>2.7548053225108837E-2</c:v>
                </c:pt>
                <c:pt idx="973">
                  <c:v>2.7554574595985162E-2</c:v>
                </c:pt>
                <c:pt idx="974">
                  <c:v>2.7561086624183783E-2</c:v>
                </c:pt>
                <c:pt idx="975">
                  <c:v>2.7569090715720265E-2</c:v>
                </c:pt>
                <c:pt idx="976">
                  <c:v>2.7575583879867818E-2</c:v>
                </c:pt>
                <c:pt idx="977">
                  <c:v>2.758206770061163E-2</c:v>
                </c:pt>
                <c:pt idx="978">
                  <c:v>2.7588542177905007E-2</c:v>
                </c:pt>
                <c:pt idx="979">
                  <c:v>2.7595007311703904E-2</c:v>
                </c:pt>
                <c:pt idx="980">
                  <c:v>2.7601463101961626E-2</c:v>
                </c:pt>
                <c:pt idx="981">
                  <c:v>2.7607909548632376E-2</c:v>
                </c:pt>
                <c:pt idx="982">
                  <c:v>2.7614346651672096E-2</c:v>
                </c:pt>
                <c:pt idx="983">
                  <c:v>2.7620774411034981E-2</c:v>
                </c:pt>
                <c:pt idx="984">
                  <c:v>2.7627192826675223E-2</c:v>
                </c:pt>
                <c:pt idx="985">
                  <c:v>2.7633601898549659E-2</c:v>
                </c:pt>
                <c:pt idx="986">
                  <c:v>2.7640001626611593E-2</c:v>
                </c:pt>
                <c:pt idx="987">
                  <c:v>2.7646392010816982E-2</c:v>
                </c:pt>
                <c:pt idx="988">
                  <c:v>2.7652773051120894E-2</c:v>
                </c:pt>
                <c:pt idx="989">
                  <c:v>2.7659144747478409E-2</c:v>
                </c:pt>
                <c:pt idx="990">
                  <c:v>2.7665507099843712E-2</c:v>
                </c:pt>
                <c:pt idx="991">
                  <c:v>2.7671860108173636E-2</c:v>
                </c:pt>
                <c:pt idx="992">
                  <c:v>2.7676705482772013E-2</c:v>
                </c:pt>
                <c:pt idx="993">
                  <c:v>2.7683039991590594E-2</c:v>
                </c:pt>
                <c:pt idx="994">
                  <c:v>2.7689365156839962E-2</c:v>
                </c:pt>
                <c:pt idx="995">
                  <c:v>2.7695680978476477E-2</c:v>
                </c:pt>
                <c:pt idx="996">
                  <c:v>2.7701987456454712E-2</c:v>
                </c:pt>
                <c:pt idx="997">
                  <c:v>2.7709781930904023E-2</c:v>
                </c:pt>
                <c:pt idx="998">
                  <c:v>2.7716069529737142E-2</c:v>
                </c:pt>
                <c:pt idx="999">
                  <c:v>2.7722347784178109E-2</c:v>
                </c:pt>
                <c:pt idx="1000">
                  <c:v>2.7728616694185516E-2</c:v>
                </c:pt>
                <c:pt idx="1001">
                  <c:v>2.7734876259713551E-2</c:v>
                </c:pt>
                <c:pt idx="1002">
                  <c:v>2.7741126480718171E-2</c:v>
                </c:pt>
                <c:pt idx="1003">
                  <c:v>2.7747367357156209E-2</c:v>
                </c:pt>
                <c:pt idx="1004">
                  <c:v>2.7753598888982739E-2</c:v>
                </c:pt>
                <c:pt idx="1005">
                  <c:v>2.7756829553589591E-2</c:v>
                </c:pt>
                <c:pt idx="1006">
                  <c:v>2.7763042789085011E-2</c:v>
                </c:pt>
                <c:pt idx="1007">
                  <c:v>2.776924668105369E-2</c:v>
                </c:pt>
                <c:pt idx="1008">
                  <c:v>2.77754412294497E-2</c:v>
                </c:pt>
                <c:pt idx="1009">
                  <c:v>2.7783121377553847E-2</c:v>
                </c:pt>
                <c:pt idx="1010">
                  <c:v>2.7787802295357121E-2</c:v>
                </c:pt>
                <c:pt idx="1011">
                  <c:v>2.7793968812783881E-2</c:v>
                </c:pt>
                <c:pt idx="1012">
                  <c:v>2.7800125986469578E-2</c:v>
                </c:pt>
                <c:pt idx="1013">
                  <c:v>2.7806273816372785E-2</c:v>
                </c:pt>
                <c:pt idx="1014">
                  <c:v>2.781390624511014E-2</c:v>
                </c:pt>
                <c:pt idx="1015">
                  <c:v>2.7818541444657934E-2</c:v>
                </c:pt>
                <c:pt idx="1016">
                  <c:v>2.7824661242956128E-2</c:v>
                </c:pt>
                <c:pt idx="1017">
                  <c:v>2.7830771697302539E-2</c:v>
                </c:pt>
                <c:pt idx="1018">
                  <c:v>2.7839859126046713E-2</c:v>
                </c:pt>
                <c:pt idx="1019">
                  <c:v>2.7845950483497778E-2</c:v>
                </c:pt>
                <c:pt idx="1020">
                  <c:v>2.7852032495646675E-2</c:v>
                </c:pt>
                <c:pt idx="1021">
                  <c:v>2.7858105162449364E-2</c:v>
                </c:pt>
                <c:pt idx="1022">
                  <c:v>2.7864167995295432E-2</c:v>
                </c:pt>
                <c:pt idx="1023">
                  <c:v>2.7868725041982484E-2</c:v>
                </c:pt>
                <c:pt idx="1024">
                  <c:v>2.7874752095622547E-2</c:v>
                </c:pt>
                <c:pt idx="1025">
                  <c:v>2.7880748894482929E-2</c:v>
                </c:pt>
                <c:pt idx="1026">
                  <c:v>2.7886707306818883E-2</c:v>
                </c:pt>
                <c:pt idx="1027">
                  <c:v>2.7894094759767674E-2</c:v>
                </c:pt>
                <c:pt idx="1028">
                  <c:v>2.7899946356140428E-2</c:v>
                </c:pt>
                <c:pt idx="1029">
                  <c:v>2.7905734597510525E-2</c:v>
                </c:pt>
                <c:pt idx="1030">
                  <c:v>2.7911451439717457E-2</c:v>
                </c:pt>
                <c:pt idx="1031">
                  <c:v>2.7917088838560197E-2</c:v>
                </c:pt>
                <c:pt idx="1032">
                  <c:v>2.7922638749796308E-2</c:v>
                </c:pt>
                <c:pt idx="1033">
                  <c:v>2.7928093129142836E-2</c:v>
                </c:pt>
                <c:pt idx="1034">
                  <c:v>2.7933443932280703E-2</c:v>
                </c:pt>
                <c:pt idx="1035">
                  <c:v>2.7938683365008463E-2</c:v>
                </c:pt>
                <c:pt idx="1036">
                  <c:v>2.794380783485987E-2</c:v>
                </c:pt>
                <c:pt idx="1037">
                  <c:v>2.7948817235860738E-2</c:v>
                </c:pt>
                <c:pt idx="1038">
                  <c:v>2.7953711567576773E-2</c:v>
                </c:pt>
                <c:pt idx="1039">
                  <c:v>2.7958490829586881E-2</c:v>
                </c:pt>
                <c:pt idx="1040">
                  <c:v>2.7963155021477022E-2</c:v>
                </c:pt>
                <c:pt idx="1041">
                  <c:v>2.7967704142844607E-2</c:v>
                </c:pt>
                <c:pt idx="1042">
                  <c:v>2.797213819329674E-2</c:v>
                </c:pt>
                <c:pt idx="1043">
                  <c:v>2.7976457172449332E-2</c:v>
                </c:pt>
                <c:pt idx="1044">
                  <c:v>2.797931259567599E-2</c:v>
                </c:pt>
                <c:pt idx="1045">
                  <c:v>2.7983409337600174E-2</c:v>
                </c:pt>
                <c:pt idx="1046">
                  <c:v>2.7987391015906322E-2</c:v>
                </c:pt>
                <c:pt idx="1047">
                  <c:v>2.7991257630255999E-2</c:v>
                </c:pt>
                <c:pt idx="1048">
                  <c:v>2.7996325986017791E-2</c:v>
                </c:pt>
                <c:pt idx="1049">
                  <c:v>2.7999954529887797E-2</c:v>
                </c:pt>
                <c:pt idx="1050">
                  <c:v>2.800346800005683E-2</c:v>
                </c:pt>
                <c:pt idx="1051">
                  <c:v>2.8006866396218313E-2</c:v>
                </c:pt>
                <c:pt idx="1052">
                  <c:v>2.8010149718082425E-2</c:v>
                </c:pt>
                <c:pt idx="1053">
                  <c:v>2.8013317965361096E-2</c:v>
                </c:pt>
                <c:pt idx="1054">
                  <c:v>2.801637113778388E-2</c:v>
                </c:pt>
                <c:pt idx="1055">
                  <c:v>2.8019309235085613E-2</c:v>
                </c:pt>
                <c:pt idx="1056">
                  <c:v>2.8022132257012583E-2</c:v>
                </c:pt>
                <c:pt idx="1057">
                  <c:v>2.8023595188239034E-2</c:v>
                </c:pt>
                <c:pt idx="1058">
                  <c:v>2.8026196079406245E-2</c:v>
                </c:pt>
                <c:pt idx="1059">
                  <c:v>2.8028681903299435E-2</c:v>
                </c:pt>
                <c:pt idx="1060">
                  <c:v>2.8031052659705739E-2</c:v>
                </c:pt>
                <c:pt idx="1061">
                  <c:v>2.8033621196376503E-2</c:v>
                </c:pt>
                <c:pt idx="1062">
                  <c:v>2.8035745378927397E-2</c:v>
                </c:pt>
                <c:pt idx="1063">
                  <c:v>2.803775449338846E-2</c:v>
                </c:pt>
                <c:pt idx="1064">
                  <c:v>2.8039648539586914E-2</c:v>
                </c:pt>
                <c:pt idx="1065">
                  <c:v>2.8041427517361554E-2</c:v>
                </c:pt>
                <c:pt idx="1066">
                  <c:v>2.8041919358453214E-2</c:v>
                </c:pt>
                <c:pt idx="1067">
                  <c:v>2.8043476298927391E-2</c:v>
                </c:pt>
                <c:pt idx="1068">
                  <c:v>2.8044918179363696E-2</c:v>
                </c:pt>
                <c:pt idx="1069">
                  <c:v>2.8046244999640566E-2</c:v>
                </c:pt>
                <c:pt idx="1070">
                  <c:v>2.8049735272101115E-2</c:v>
                </c:pt>
                <c:pt idx="1071">
                  <c:v>2.8050815699982336E-2</c:v>
                </c:pt>
                <c:pt idx="1072">
                  <c:v>2.8051781049766696E-2</c:v>
                </c:pt>
                <c:pt idx="1073">
                  <c:v>2.8052631321370508E-2</c:v>
                </c:pt>
                <c:pt idx="1074">
                  <c:v>2.8053366514720658E-2</c:v>
                </c:pt>
                <c:pt idx="1075">
                  <c:v>2.8052888503209403E-2</c:v>
                </c:pt>
                <c:pt idx="1076">
                  <c:v>2.8053401720449039E-2</c:v>
                </c:pt>
                <c:pt idx="1077">
                  <c:v>2.8053799868090135E-2</c:v>
                </c:pt>
                <c:pt idx="1078">
                  <c:v>2.8054082946096175E-2</c:v>
                </c:pt>
                <c:pt idx="1079">
                  <c:v>2.8055316305784731E-2</c:v>
                </c:pt>
                <c:pt idx="1080">
                  <c:v>2.8055361028625356E-2</c:v>
                </c:pt>
                <c:pt idx="1081">
                  <c:v>2.8055290672975342E-2</c:v>
                </c:pt>
                <c:pt idx="1082">
                  <c:v>2.8055105238840857E-2</c:v>
                </c:pt>
                <c:pt idx="1083">
                  <c:v>2.8054804726238641E-2</c:v>
                </c:pt>
                <c:pt idx="1084">
                  <c:v>2.8054389135195999E-2</c:v>
                </c:pt>
                <c:pt idx="1085">
                  <c:v>2.8053858465746408E-2</c:v>
                </c:pt>
                <c:pt idx="1086">
                  <c:v>2.805321271793744E-2</c:v>
                </c:pt>
                <c:pt idx="1087">
                  <c:v>2.8052451891823708E-2</c:v>
                </c:pt>
                <c:pt idx="1088">
                  <c:v>2.8051575987471291E-2</c:v>
                </c:pt>
                <c:pt idx="1089">
                  <c:v>2.8050585004956826E-2</c:v>
                </c:pt>
                <c:pt idx="1090">
                  <c:v>2.8049478944363999E-2</c:v>
                </c:pt>
                <c:pt idx="1091">
                  <c:v>2.8048257805790601E-2</c:v>
                </c:pt>
                <c:pt idx="1092">
                  <c:v>2.8046921589340575E-2</c:v>
                </c:pt>
                <c:pt idx="1093">
                  <c:v>2.8045470295130211E-2</c:v>
                </c:pt>
                <c:pt idx="1094">
                  <c:v>2.80439039232846E-2</c:v>
                </c:pt>
                <c:pt idx="1095">
                  <c:v>2.8042222473939407E-2</c:v>
                </c:pt>
                <c:pt idx="1096">
                  <c:v>2.8040425947238226E-2</c:v>
                </c:pt>
                <c:pt idx="1097">
                  <c:v>2.8037598224556107E-2</c:v>
                </c:pt>
                <c:pt idx="1098">
                  <c:v>2.8035579917893561E-2</c:v>
                </c:pt>
                <c:pt idx="1099">
                  <c:v>2.8033446543154546E-2</c:v>
                </c:pt>
                <c:pt idx="1100">
                  <c:v>2.8031198100521636E-2</c:v>
                </c:pt>
                <c:pt idx="1101">
                  <c:v>2.8029717159198723E-2</c:v>
                </c:pt>
                <c:pt idx="1102">
                  <c:v>2.802723017197873E-2</c:v>
                </c:pt>
                <c:pt idx="1103">
                  <c:v>2.802462810869949E-2</c:v>
                </c:pt>
                <c:pt idx="1104">
                  <c:v>2.8021910969585638E-2</c:v>
                </c:pt>
                <c:pt idx="1105">
                  <c:v>2.8019078754873271E-2</c:v>
                </c:pt>
                <c:pt idx="1106">
                  <c:v>2.801613146480552E-2</c:v>
                </c:pt>
                <c:pt idx="1107">
                  <c:v>2.8013069099636981E-2</c:v>
                </c:pt>
                <c:pt idx="1108">
                  <c:v>2.8009891659632816E-2</c:v>
                </c:pt>
                <c:pt idx="1109">
                  <c:v>2.800578409655697E-2</c:v>
                </c:pt>
                <c:pt idx="1110">
                  <c:v>2.8001577649543623E-2</c:v>
                </c:pt>
                <c:pt idx="1111">
                  <c:v>2.7998071961858429E-2</c:v>
                </c:pt>
                <c:pt idx="1112">
                  <c:v>2.7994451217975159E-2</c:v>
                </c:pt>
                <c:pt idx="1113">
                  <c:v>2.7990715418197285E-2</c:v>
                </c:pt>
                <c:pt idx="1114">
                  <c:v>2.7986864562840892E-2</c:v>
                </c:pt>
                <c:pt idx="1115">
                  <c:v>2.7982898652231063E-2</c:v>
                </c:pt>
                <c:pt idx="1116">
                  <c:v>2.7978817686704592E-2</c:v>
                </c:pt>
                <c:pt idx="1117">
                  <c:v>2.797462166660547E-2</c:v>
                </c:pt>
                <c:pt idx="1118">
                  <c:v>2.7969570616011841E-2</c:v>
                </c:pt>
                <c:pt idx="1119">
                  <c:v>2.7965884464118407E-2</c:v>
                </c:pt>
                <c:pt idx="1120">
                  <c:v>2.7960620425799332E-2</c:v>
                </c:pt>
                <c:pt idx="1121">
                  <c:v>2.7955972763907759E-2</c:v>
                </c:pt>
                <c:pt idx="1122">
                  <c:v>2.7953324813692348E-2</c:v>
                </c:pt>
                <c:pt idx="1123">
                  <c:v>2.7948421289669265E-2</c:v>
                </c:pt>
                <c:pt idx="1124">
                  <c:v>2.7943402696396585E-2</c:v>
                </c:pt>
                <c:pt idx="1125">
                  <c:v>2.7938269034307725E-2</c:v>
                </c:pt>
                <c:pt idx="1126">
                  <c:v>2.793302030384668E-2</c:v>
                </c:pt>
                <c:pt idx="1127">
                  <c:v>2.7926995421311079E-2</c:v>
                </c:pt>
                <c:pt idx="1128">
                  <c:v>2.7921525191603753E-2</c:v>
                </c:pt>
                <c:pt idx="1129">
                  <c:v>2.7915939903569557E-2</c:v>
                </c:pt>
                <c:pt idx="1130">
                  <c:v>2.7910239557683191E-2</c:v>
                </c:pt>
                <c:pt idx="1131">
                  <c:v>2.7905050642177614E-2</c:v>
                </c:pt>
                <c:pt idx="1132">
                  <c:v>2.7899111511354362E-2</c:v>
                </c:pt>
                <c:pt idx="1133">
                  <c:v>2.7893057315542605E-2</c:v>
                </c:pt>
                <c:pt idx="1134">
                  <c:v>2.7886888055263861E-2</c:v>
                </c:pt>
                <c:pt idx="1135">
                  <c:v>2.7880603731052861E-2</c:v>
                </c:pt>
                <c:pt idx="1136">
                  <c:v>2.7874204343452256E-2</c:v>
                </c:pt>
                <c:pt idx="1137">
                  <c:v>2.7867689893015281E-2</c:v>
                </c:pt>
                <c:pt idx="1138">
                  <c:v>2.7861060380303088E-2</c:v>
                </c:pt>
                <c:pt idx="1139">
                  <c:v>2.7854315805890054E-2</c:v>
                </c:pt>
                <c:pt idx="1140">
                  <c:v>2.7847456170359358E-2</c:v>
                </c:pt>
                <c:pt idx="1141">
                  <c:v>2.7840481474302108E-2</c:v>
                </c:pt>
                <c:pt idx="1142">
                  <c:v>2.7833391718322626E-2</c:v>
                </c:pt>
                <c:pt idx="1143">
                  <c:v>2.7826186903032287E-2</c:v>
                </c:pt>
                <c:pt idx="1144">
                  <c:v>2.7818867029053909E-2</c:v>
                </c:pt>
                <c:pt idx="1145">
                  <c:v>2.7811432097020011E-2</c:v>
                </c:pt>
                <c:pt idx="1146">
                  <c:v>2.7803882107573674E-2</c:v>
                </c:pt>
                <c:pt idx="1147">
                  <c:v>2.7796217061365033E-2</c:v>
                </c:pt>
                <c:pt idx="1148">
                  <c:v>2.7788436959059189E-2</c:v>
                </c:pt>
                <c:pt idx="1149">
                  <c:v>2.7780072700977421E-2</c:v>
                </c:pt>
                <c:pt idx="1150">
                  <c:v>2.7772071313458421E-2</c:v>
                </c:pt>
                <c:pt idx="1151">
                  <c:v>2.7763954880384911E-2</c:v>
                </c:pt>
                <c:pt idx="1152">
                  <c:v>2.7756166002443506E-2</c:v>
                </c:pt>
                <c:pt idx="1153">
                  <c:v>2.7747810629926931E-2</c:v>
                </c:pt>
                <c:pt idx="1154">
                  <c:v>2.7739340205494976E-2</c:v>
                </c:pt>
                <c:pt idx="1155">
                  <c:v>2.773075472987881E-2</c:v>
                </c:pt>
                <c:pt idx="1156">
                  <c:v>2.7722054203821067E-2</c:v>
                </c:pt>
                <c:pt idx="1157">
                  <c:v>2.7713238628070545E-2</c:v>
                </c:pt>
                <c:pt idx="1158">
                  <c:v>2.770430800339278E-2</c:v>
                </c:pt>
                <c:pt idx="1159">
                  <c:v>2.7695262330557704E-2</c:v>
                </c:pt>
                <c:pt idx="1160">
                  <c:v>2.7686101610346719E-2</c:v>
                </c:pt>
                <c:pt idx="1161">
                  <c:v>2.7676825843551783E-2</c:v>
                </c:pt>
                <c:pt idx="1162">
                  <c:v>2.7666726765285341E-2</c:v>
                </c:pt>
                <c:pt idx="1163">
                  <c:v>2.7657238775940951E-2</c:v>
                </c:pt>
                <c:pt idx="1164">
                  <c:v>2.764763575920684E-2</c:v>
                </c:pt>
                <c:pt idx="1165">
                  <c:v>2.7636520034113928E-2</c:v>
                </c:pt>
                <c:pt idx="1166">
                  <c:v>2.7626670532859599E-2</c:v>
                </c:pt>
                <c:pt idx="1167">
                  <c:v>2.7616706006797321E-2</c:v>
                </c:pt>
                <c:pt idx="1168">
                  <c:v>2.7606626456769975E-2</c:v>
                </c:pt>
                <c:pt idx="1169">
                  <c:v>2.7596431883629445E-2</c:v>
                </c:pt>
                <c:pt idx="1170">
                  <c:v>2.7585839880859799E-2</c:v>
                </c:pt>
                <c:pt idx="1171">
                  <c:v>2.757542426426126E-2</c:v>
                </c:pt>
                <c:pt idx="1172">
                  <c:v>2.7564893635462977E-2</c:v>
                </c:pt>
                <c:pt idx="1173">
                  <c:v>2.7554247995343721E-2</c:v>
                </c:pt>
                <c:pt idx="1174">
                  <c:v>2.7544223867137733E-2</c:v>
                </c:pt>
                <c:pt idx="1175">
                  <c:v>2.7533321103421333E-2</c:v>
                </c:pt>
                <c:pt idx="1176">
                  <c:v>2.7522303306319194E-2</c:v>
                </c:pt>
                <c:pt idx="1177">
                  <c:v>2.751117047678537E-2</c:v>
                </c:pt>
                <c:pt idx="1178">
                  <c:v>2.7499922746794039E-2</c:v>
                </c:pt>
                <c:pt idx="1179">
                  <c:v>2.7488363903650968E-2</c:v>
                </c:pt>
                <c:pt idx="1180">
                  <c:v>2.747691157535297E-2</c:v>
                </c:pt>
                <c:pt idx="1181">
                  <c:v>2.746536730059981E-2</c:v>
                </c:pt>
                <c:pt idx="1182">
                  <c:v>2.7453741175011408E-2</c:v>
                </c:pt>
                <c:pt idx="1183">
                  <c:v>2.7442224122848729E-2</c:v>
                </c:pt>
                <c:pt idx="1184">
                  <c:v>2.743046199917918E-2</c:v>
                </c:pt>
                <c:pt idx="1185">
                  <c:v>2.7418649044183511E-2</c:v>
                </c:pt>
                <c:pt idx="1186">
                  <c:v>2.7406795244047048E-2</c:v>
                </c:pt>
                <c:pt idx="1187">
                  <c:v>2.7394910584836184E-2</c:v>
                </c:pt>
                <c:pt idx="1188">
                  <c:v>2.7383005052501908E-2</c:v>
                </c:pt>
                <c:pt idx="1189">
                  <c:v>2.7371088632876284E-2</c:v>
                </c:pt>
                <c:pt idx="1190">
                  <c:v>2.7359171311671576E-2</c:v>
                </c:pt>
                <c:pt idx="1191">
                  <c:v>2.7347263035662577E-2</c:v>
                </c:pt>
                <c:pt idx="1192">
                  <c:v>2.7335370369619184E-2</c:v>
                </c:pt>
                <c:pt idx="1193">
                  <c:v>2.7323493919907644E-2</c:v>
                </c:pt>
                <c:pt idx="1194">
                  <c:v>2.7311633686382602E-2</c:v>
                </c:pt>
                <c:pt idx="1195">
                  <c:v>2.7299789668901342E-2</c:v>
                </c:pt>
                <c:pt idx="1196">
                  <c:v>2.7287961867318515E-2</c:v>
                </c:pt>
                <c:pt idx="1197">
                  <c:v>2.7276150281490524E-2</c:v>
                </c:pt>
                <c:pt idx="1198">
                  <c:v>2.7264354911274661E-2</c:v>
                </c:pt>
                <c:pt idx="1199">
                  <c:v>2.725257575652645E-2</c:v>
                </c:pt>
                <c:pt idx="1200">
                  <c:v>2.724081281710318E-2</c:v>
                </c:pt>
                <c:pt idx="1201">
                  <c:v>2.7228888720895624E-2</c:v>
                </c:pt>
                <c:pt idx="1202">
                  <c:v>2.7217157925489954E-2</c:v>
                </c:pt>
                <c:pt idx="1203">
                  <c:v>2.7205443343412346E-2</c:v>
                </c:pt>
                <c:pt idx="1204">
                  <c:v>2.7193923209802618E-2</c:v>
                </c:pt>
                <c:pt idx="1205">
                  <c:v>2.7182241344861607E-2</c:v>
                </c:pt>
                <c:pt idx="1206">
                  <c:v>2.717057569439103E-2</c:v>
                </c:pt>
                <c:pt idx="1207">
                  <c:v>2.7158926258248169E-2</c:v>
                </c:pt>
                <c:pt idx="1208">
                  <c:v>2.7147293036290314E-2</c:v>
                </c:pt>
                <c:pt idx="1209">
                  <c:v>2.713567602837828E-2</c:v>
                </c:pt>
                <c:pt idx="1210">
                  <c:v>2.7124075234368467E-2</c:v>
                </c:pt>
                <c:pt idx="1211">
                  <c:v>2.7112490654121694E-2</c:v>
                </c:pt>
                <c:pt idx="1212">
                  <c:v>2.7100922287496131E-2</c:v>
                </c:pt>
                <c:pt idx="1213">
                  <c:v>2.708937013435082E-2</c:v>
                </c:pt>
                <c:pt idx="1214">
                  <c:v>2.7077471803743425E-2</c:v>
                </c:pt>
                <c:pt idx="1215">
                  <c:v>2.7065951464343714E-2</c:v>
                </c:pt>
                <c:pt idx="1216">
                  <c:v>2.7054447334906168E-2</c:v>
                </c:pt>
                <c:pt idx="1217">
                  <c:v>2.7041319607163349E-2</c:v>
                </c:pt>
                <c:pt idx="1218">
                  <c:v>2.7029850212898329E-2</c:v>
                </c:pt>
                <c:pt idx="1219">
                  <c:v>2.7018397028165924E-2</c:v>
                </c:pt>
                <c:pt idx="1220">
                  <c:v>2.7006960052829262E-2</c:v>
                </c:pt>
                <c:pt idx="1221">
                  <c:v>2.6995539286754161E-2</c:v>
                </c:pt>
                <c:pt idx="1222">
                  <c:v>2.6983951053799346E-2</c:v>
                </c:pt>
                <c:pt idx="1223">
                  <c:v>2.6972562387108344E-2</c:v>
                </c:pt>
                <c:pt idx="1224">
                  <c:v>2.6961189927734767E-2</c:v>
                </c:pt>
                <c:pt idx="1225">
                  <c:v>2.6949833675543836E-2</c:v>
                </c:pt>
                <c:pt idx="1226">
                  <c:v>2.6938863590825861E-2</c:v>
                </c:pt>
                <c:pt idx="1227">
                  <c:v>2.6928096620550214E-2</c:v>
                </c:pt>
                <c:pt idx="1228">
                  <c:v>2.6916790622671147E-2</c:v>
                </c:pt>
                <c:pt idx="1229">
                  <c:v>2.6905500839086043E-2</c:v>
                </c:pt>
                <c:pt idx="1230">
                  <c:v>2.6894227269656949E-2</c:v>
                </c:pt>
                <c:pt idx="1231">
                  <c:v>2.6882409746231538E-2</c:v>
                </c:pt>
                <c:pt idx="1232">
                  <c:v>2.6864750803080643E-2</c:v>
                </c:pt>
                <c:pt idx="1233">
                  <c:v>2.6853534134094456E-2</c:v>
                </c:pt>
                <c:pt idx="1234">
                  <c:v>2.6842333674061615E-2</c:v>
                </c:pt>
                <c:pt idx="1235">
                  <c:v>2.6831337638407907E-2</c:v>
                </c:pt>
                <c:pt idx="1236">
                  <c:v>2.682016993565051E-2</c:v>
                </c:pt>
                <c:pt idx="1237">
                  <c:v>2.6809018442958854E-2</c:v>
                </c:pt>
                <c:pt idx="1238">
                  <c:v>2.679788316019904E-2</c:v>
                </c:pt>
                <c:pt idx="1239">
                  <c:v>2.6786764087234516E-2</c:v>
                </c:pt>
                <c:pt idx="1240">
                  <c:v>2.6775661223931383E-2</c:v>
                </c:pt>
                <c:pt idx="1241">
                  <c:v>2.6764574570153098E-2</c:v>
                </c:pt>
                <c:pt idx="1242">
                  <c:v>2.6753504125765756E-2</c:v>
                </c:pt>
                <c:pt idx="1243">
                  <c:v>2.6742449890635452E-2</c:v>
                </c:pt>
                <c:pt idx="1244">
                  <c:v>2.6731411864624764E-2</c:v>
                </c:pt>
                <c:pt idx="1245">
                  <c:v>2.6720390047604195E-2</c:v>
                </c:pt>
                <c:pt idx="1246">
                  <c:v>2.670938443943455E-2</c:v>
                </c:pt>
                <c:pt idx="1247">
                  <c:v>2.6698395039986337E-2</c:v>
                </c:pt>
                <c:pt idx="1248">
                  <c:v>2.6687421849123007E-2</c:v>
                </c:pt>
                <c:pt idx="1249">
                  <c:v>2.6676464866714183E-2</c:v>
                </c:pt>
                <c:pt idx="1250">
                  <c:v>2.6665524092624203E-2</c:v>
                </c:pt>
                <c:pt idx="1251">
                  <c:v>2.6654599526719162E-2</c:v>
                </c:pt>
                <c:pt idx="1252">
                  <c:v>2.66434969719757E-2</c:v>
                </c:pt>
                <c:pt idx="1253">
                  <c:v>2.6632604456695245E-2</c:v>
                </c:pt>
                <c:pt idx="1254">
                  <c:v>2.6621728147712315E-2</c:v>
                </c:pt>
                <c:pt idx="1255">
                  <c:v>2.6610868044895097E-2</c:v>
                </c:pt>
                <c:pt idx="1256">
                  <c:v>2.6600219815352807E-2</c:v>
                </c:pt>
                <c:pt idx="1257">
                  <c:v>2.658939249578509E-2</c:v>
                </c:pt>
                <c:pt idx="1258">
                  <c:v>2.6578581383477323E-2</c:v>
                </c:pt>
                <c:pt idx="1259">
                  <c:v>2.6567786478300017E-2</c:v>
                </c:pt>
                <c:pt idx="1260">
                  <c:v>2.6557007780119265E-2</c:v>
                </c:pt>
                <c:pt idx="1261">
                  <c:v>2.6546245288806447E-2</c:v>
                </c:pt>
                <c:pt idx="1262">
                  <c:v>2.6535499004228545E-2</c:v>
                </c:pt>
                <c:pt idx="1263">
                  <c:v>2.6524768926256062E-2</c:v>
                </c:pt>
                <c:pt idx="1264">
                  <c:v>2.6514055054759501E-2</c:v>
                </c:pt>
                <c:pt idx="1265">
                  <c:v>2.6503158327217141E-2</c:v>
                </c:pt>
                <c:pt idx="1266">
                  <c:v>2.6492476483648789E-2</c:v>
                </c:pt>
                <c:pt idx="1267">
                  <c:v>2.6481810844692019E-2</c:v>
                </c:pt>
                <c:pt idx="1268">
                  <c:v>2.6471161410218585E-2</c:v>
                </c:pt>
                <c:pt idx="1269">
                  <c:v>2.6460528180100237E-2</c:v>
                </c:pt>
                <c:pt idx="1270">
                  <c:v>2.6449911154208725E-2</c:v>
                </c:pt>
                <c:pt idx="1271">
                  <c:v>2.6439310332417584E-2</c:v>
                </c:pt>
                <c:pt idx="1272">
                  <c:v>2.6428725714597673E-2</c:v>
                </c:pt>
                <c:pt idx="1273">
                  <c:v>2.6418157300623413E-2</c:v>
                </c:pt>
                <c:pt idx="1274">
                  <c:v>2.6407605090367447E-2</c:v>
                </c:pt>
                <c:pt idx="1275">
                  <c:v>2.6396866156801112E-2</c:v>
                </c:pt>
                <c:pt idx="1276">
                  <c:v>2.6386345954453858E-2</c:v>
                </c:pt>
                <c:pt idx="1277">
                  <c:v>2.6375841953984853E-2</c:v>
                </c:pt>
                <c:pt idx="1278">
                  <c:v>2.6365762461080664E-2</c:v>
                </c:pt>
                <c:pt idx="1279">
                  <c:v>2.6355291671186679E-2</c:v>
                </c:pt>
                <c:pt idx="1280">
                  <c:v>2.6344837085706334E-2</c:v>
                </c:pt>
                <c:pt idx="1281">
                  <c:v>2.633439870451278E-2</c:v>
                </c:pt>
                <c:pt idx="1282">
                  <c:v>2.632397652747916E-2</c:v>
                </c:pt>
                <c:pt idx="1283">
                  <c:v>2.6313364344478819E-2</c:v>
                </c:pt>
                <c:pt idx="1284">
                  <c:v>2.6302974164451841E-2</c:v>
                </c:pt>
                <c:pt idx="1285">
                  <c:v>2.6292600186757355E-2</c:v>
                </c:pt>
                <c:pt idx="1286">
                  <c:v>2.6282242411270678E-2</c:v>
                </c:pt>
                <c:pt idx="1287">
                  <c:v>2.627210870029217E-2</c:v>
                </c:pt>
                <c:pt idx="1288">
                  <c:v>2.6261783745567414E-2</c:v>
                </c:pt>
                <c:pt idx="1289">
                  <c:v>2.6251474994118128E-2</c:v>
                </c:pt>
                <c:pt idx="1290">
                  <c:v>2.6241182445822749E-2</c:v>
                </c:pt>
                <c:pt idx="1291">
                  <c:v>2.6230906100553533E-2</c:v>
                </c:pt>
                <c:pt idx="1292">
                  <c:v>2.6220645958187155E-2</c:v>
                </c:pt>
                <c:pt idx="1293">
                  <c:v>2.6210402018596757E-2</c:v>
                </c:pt>
                <c:pt idx="1294">
                  <c:v>2.620017428165989E-2</c:v>
                </c:pt>
                <c:pt idx="1295">
                  <c:v>2.6189962747251459E-2</c:v>
                </c:pt>
                <c:pt idx="1296">
                  <c:v>2.6179767415246375E-2</c:v>
                </c:pt>
                <c:pt idx="1297">
                  <c:v>2.6169588285522183E-2</c:v>
                </c:pt>
                <c:pt idx="1298">
                  <c:v>2.6159425357953792E-2</c:v>
                </c:pt>
                <c:pt idx="1299">
                  <c:v>2.6149278632419632E-2</c:v>
                </c:pt>
                <c:pt idx="1300">
                  <c:v>2.6139148108792847E-2</c:v>
                </c:pt>
                <c:pt idx="1301">
                  <c:v>2.6129033786954515E-2</c:v>
                </c:pt>
                <c:pt idx="1302">
                  <c:v>2.6118935666777775E-2</c:v>
                </c:pt>
                <c:pt idx="1303">
                  <c:v>2.610885374814282E-2</c:v>
                </c:pt>
                <c:pt idx="1304">
                  <c:v>2.6098572888971126E-2</c:v>
                </c:pt>
                <c:pt idx="1305">
                  <c:v>2.6088522931986317E-2</c:v>
                </c:pt>
                <c:pt idx="1306">
                  <c:v>2.607848917475477E-2</c:v>
                </c:pt>
                <c:pt idx="1307">
                  <c:v>2.6068471617156249E-2</c:v>
                </c:pt>
                <c:pt idx="1308">
                  <c:v>2.6058687173792359E-2</c:v>
                </c:pt>
                <c:pt idx="1309">
                  <c:v>2.6048702461834026E-2</c:v>
                </c:pt>
                <c:pt idx="1310">
                  <c:v>2.6038733950561211E-2</c:v>
                </c:pt>
                <c:pt idx="1311">
                  <c:v>2.6028781639854982E-2</c:v>
                </c:pt>
                <c:pt idx="1312">
                  <c:v>2.6018845529592893E-2</c:v>
                </c:pt>
                <c:pt idx="1313">
                  <c:v>2.6008925619653372E-2</c:v>
                </c:pt>
                <c:pt idx="1314">
                  <c:v>2.5999021909918374E-2</c:v>
                </c:pt>
                <c:pt idx="1315">
                  <c:v>2.5989134400266331E-2</c:v>
                </c:pt>
                <c:pt idx="1316">
                  <c:v>2.5979263090576552E-2</c:v>
                </c:pt>
                <c:pt idx="1317">
                  <c:v>2.5968966062756352E-2</c:v>
                </c:pt>
                <c:pt idx="1318">
                  <c:v>2.5959126233942489E-2</c:v>
                </c:pt>
                <c:pt idx="1319">
                  <c:v>2.5949302601924372E-2</c:v>
                </c:pt>
                <c:pt idx="1320">
                  <c:v>2.5939495166587632E-2</c:v>
                </c:pt>
                <c:pt idx="1321">
                  <c:v>2.5928306501579096E-2</c:v>
                </c:pt>
                <c:pt idx="1322">
                  <c:v>2.5918533773019867E-2</c:v>
                </c:pt>
                <c:pt idx="1323">
                  <c:v>2.5908777240776414E-2</c:v>
                </c:pt>
                <c:pt idx="1324">
                  <c:v>2.5899036904730759E-2</c:v>
                </c:pt>
                <c:pt idx="1325">
                  <c:v>2.5889312764767643E-2</c:v>
                </c:pt>
                <c:pt idx="1326">
                  <c:v>2.5879604820771798E-2</c:v>
                </c:pt>
                <c:pt idx="1327">
                  <c:v>2.5869687473481513E-2</c:v>
                </c:pt>
                <c:pt idx="1328">
                  <c:v>2.586001144778358E-2</c:v>
                </c:pt>
                <c:pt idx="1329">
                  <c:v>2.5850351616315461E-2</c:v>
                </c:pt>
                <c:pt idx="1330">
                  <c:v>2.5841389217466912E-2</c:v>
                </c:pt>
                <c:pt idx="1331">
                  <c:v>2.5831763206938974E-2</c:v>
                </c:pt>
                <c:pt idx="1332">
                  <c:v>2.5822153394459906E-2</c:v>
                </c:pt>
                <c:pt idx="1333">
                  <c:v>2.5812559779914302E-2</c:v>
                </c:pt>
                <c:pt idx="1334">
                  <c:v>2.5802982363184117E-2</c:v>
                </c:pt>
                <c:pt idx="1335">
                  <c:v>2.5793191605694765E-2</c:v>
                </c:pt>
                <c:pt idx="1336">
                  <c:v>2.5783646099571504E-2</c:v>
                </c:pt>
                <c:pt idx="1337">
                  <c:v>2.5774116789536609E-2</c:v>
                </c:pt>
                <c:pt idx="1338">
                  <c:v>2.5764603675471627E-2</c:v>
                </c:pt>
                <c:pt idx="1339">
                  <c:v>2.5755338242699849E-2</c:v>
                </c:pt>
                <c:pt idx="1340">
                  <c:v>2.5745858010425511E-2</c:v>
                </c:pt>
                <c:pt idx="1341">
                  <c:v>2.5736393975156129E-2</c:v>
                </c:pt>
                <c:pt idx="1342">
                  <c:v>2.5726946136776299E-2</c:v>
                </c:pt>
                <c:pt idx="1343">
                  <c:v>2.5717514495171505E-2</c:v>
                </c:pt>
                <c:pt idx="1344">
                  <c:v>2.570809905022722E-2</c:v>
                </c:pt>
                <c:pt idx="1345">
                  <c:v>2.5698699801828043E-2</c:v>
                </c:pt>
                <c:pt idx="1346">
                  <c:v>2.5689316749861212E-2</c:v>
                </c:pt>
                <c:pt idx="1347">
                  <c:v>2.5679949894210446E-2</c:v>
                </c:pt>
                <c:pt idx="1348">
                  <c:v>2.5670599234763863E-2</c:v>
                </c:pt>
                <c:pt idx="1349">
                  <c:v>2.5661264771408707E-2</c:v>
                </c:pt>
                <c:pt idx="1350">
                  <c:v>2.5651946504027811E-2</c:v>
                </c:pt>
                <c:pt idx="1351">
                  <c:v>2.5642644432511935E-2</c:v>
                </c:pt>
                <c:pt idx="1352">
                  <c:v>2.563335855674392E-2</c:v>
                </c:pt>
                <c:pt idx="1353">
                  <c:v>2.5624088876614531E-2</c:v>
                </c:pt>
                <c:pt idx="1354">
                  <c:v>2.5614835392009237E-2</c:v>
                </c:pt>
                <c:pt idx="1355">
                  <c:v>2.5605598102816166E-2</c:v>
                </c:pt>
                <c:pt idx="1356">
                  <c:v>2.5596137004179516E-2</c:v>
                </c:pt>
                <c:pt idx="1357">
                  <c:v>2.558693159208076E-2</c:v>
                </c:pt>
                <c:pt idx="1358">
                  <c:v>2.5577742373705779E-2</c:v>
                </c:pt>
                <c:pt idx="1359">
                  <c:v>2.5568569348941462E-2</c:v>
                </c:pt>
                <c:pt idx="1360">
                  <c:v>2.5559412517678261E-2</c:v>
                </c:pt>
                <c:pt idx="1361">
                  <c:v>2.5550514465030663E-2</c:v>
                </c:pt>
                <c:pt idx="1362">
                  <c:v>2.5541390540587888E-2</c:v>
                </c:pt>
                <c:pt idx="1363">
                  <c:v>2.553228281066406E-2</c:v>
                </c:pt>
                <c:pt idx="1364">
                  <c:v>2.5523191275147301E-2</c:v>
                </c:pt>
                <c:pt idx="1365">
                  <c:v>2.5514115933930142E-2</c:v>
                </c:pt>
                <c:pt idx="1366">
                  <c:v>2.550505678689894E-2</c:v>
                </c:pt>
                <c:pt idx="1367">
                  <c:v>2.5496013833946219E-2</c:v>
                </c:pt>
                <c:pt idx="1368">
                  <c:v>2.5486987074960981E-2</c:v>
                </c:pt>
                <c:pt idx="1369">
                  <c:v>2.5477483003806357E-2</c:v>
                </c:pt>
                <c:pt idx="1370">
                  <c:v>2.5468487570777812E-2</c:v>
                </c:pt>
                <c:pt idx="1371">
                  <c:v>2.545950832870968E-2</c:v>
                </c:pt>
                <c:pt idx="1372">
                  <c:v>2.54505452774966E-2</c:v>
                </c:pt>
                <c:pt idx="1373">
                  <c:v>2.5441598417033209E-2</c:v>
                </c:pt>
                <c:pt idx="1374">
                  <c:v>2.5432667747211452E-2</c:v>
                </c:pt>
                <c:pt idx="1375">
                  <c:v>2.5423753267925061E-2</c:v>
                </c:pt>
                <c:pt idx="1376">
                  <c:v>2.5414854979069579E-2</c:v>
                </c:pt>
                <c:pt idx="1377">
                  <c:v>2.5405972880537846E-2</c:v>
                </c:pt>
                <c:pt idx="1378">
                  <c:v>2.5397106972224501E-2</c:v>
                </c:pt>
                <c:pt idx="1379">
                  <c:v>2.5388005228106622E-2</c:v>
                </c:pt>
                <c:pt idx="1380">
                  <c:v>2.5379171155979457E-2</c:v>
                </c:pt>
                <c:pt idx="1381">
                  <c:v>2.5370353272428904E-2</c:v>
                </c:pt>
                <c:pt idx="1382">
                  <c:v>2.536231275464803E-2</c:v>
                </c:pt>
                <c:pt idx="1383">
                  <c:v>2.5353528892115139E-2</c:v>
                </c:pt>
                <c:pt idx="1384">
                  <c:v>2.5344761221817808E-2</c:v>
                </c:pt>
                <c:pt idx="1385">
                  <c:v>2.533600974364944E-2</c:v>
                </c:pt>
                <c:pt idx="1386">
                  <c:v>2.5327274457503449E-2</c:v>
                </c:pt>
                <c:pt idx="1387">
                  <c:v>2.5318298819181361E-2</c:v>
                </c:pt>
                <c:pt idx="1388">
                  <c:v>2.5309595361950266E-2</c:v>
                </c:pt>
                <c:pt idx="1389">
                  <c:v>2.5300908095104904E-2</c:v>
                </c:pt>
                <c:pt idx="1390">
                  <c:v>2.5292237018542857E-2</c:v>
                </c:pt>
                <c:pt idx="1391">
                  <c:v>2.5283840903397688E-2</c:v>
                </c:pt>
                <c:pt idx="1392">
                  <c:v>2.5275202767162445E-2</c:v>
                </c:pt>
                <c:pt idx="1393">
                  <c:v>2.5266580822210467E-2</c:v>
                </c:pt>
                <c:pt idx="1394">
                  <c:v>2.5257975068436925E-2</c:v>
                </c:pt>
                <c:pt idx="1395">
                  <c:v>2.5249385505736101E-2</c:v>
                </c:pt>
                <c:pt idx="1396">
                  <c:v>2.5240812134004934E-2</c:v>
                </c:pt>
                <c:pt idx="1397">
                  <c:v>2.5232254953138585E-2</c:v>
                </c:pt>
                <c:pt idx="1398">
                  <c:v>2.5223713963034865E-2</c:v>
                </c:pt>
                <c:pt idx="1399">
                  <c:v>2.5215189163586303E-2</c:v>
                </c:pt>
                <c:pt idx="1400">
                  <c:v>2.5206680554692475E-2</c:v>
                </c:pt>
                <c:pt idx="1401">
                  <c:v>2.5198188136247662E-2</c:v>
                </c:pt>
                <c:pt idx="1402">
                  <c:v>2.5189711908150558E-2</c:v>
                </c:pt>
                <c:pt idx="1403">
                  <c:v>2.5181251870297214E-2</c:v>
                </c:pt>
                <c:pt idx="1404">
                  <c:v>2.5172808022585442E-2</c:v>
                </c:pt>
                <c:pt idx="1405">
                  <c:v>2.5164380364911289E-2</c:v>
                </c:pt>
                <c:pt idx="1406">
                  <c:v>2.5155968897172566E-2</c:v>
                </c:pt>
                <c:pt idx="1407">
                  <c:v>2.5147573619269729E-2</c:v>
                </c:pt>
                <c:pt idx="1408">
                  <c:v>2.5139194531096181E-2</c:v>
                </c:pt>
                <c:pt idx="1409">
                  <c:v>2.5130562580006729E-2</c:v>
                </c:pt>
                <c:pt idx="1410">
                  <c:v>2.5122215287455577E-2</c:v>
                </c:pt>
                <c:pt idx="1411">
                  <c:v>2.5113884183038681E-2</c:v>
                </c:pt>
                <c:pt idx="1412">
                  <c:v>2.5105569266654502E-2</c:v>
                </c:pt>
                <c:pt idx="1413">
                  <c:v>2.5097541932647596E-2</c:v>
                </c:pt>
                <c:pt idx="1414">
                  <c:v>2.5089259980732904E-2</c:v>
                </c:pt>
                <c:pt idx="1415">
                  <c:v>2.5080994217840113E-2</c:v>
                </c:pt>
                <c:pt idx="1416">
                  <c:v>2.5072744643870555E-2</c:v>
                </c:pt>
                <c:pt idx="1417">
                  <c:v>2.5064511258722038E-2</c:v>
                </c:pt>
                <c:pt idx="1418">
                  <c:v>2.5056294062295904E-2</c:v>
                </c:pt>
                <c:pt idx="1419">
                  <c:v>2.5048093054490839E-2</c:v>
                </c:pt>
                <c:pt idx="1420">
                  <c:v>2.5039908235209064E-2</c:v>
                </c:pt>
                <c:pt idx="1421">
                  <c:v>2.503146346427932E-2</c:v>
                </c:pt>
                <c:pt idx="1422">
                  <c:v>2.5023033753642381E-2</c:v>
                </c:pt>
                <c:pt idx="1423">
                  <c:v>2.5014896298958863E-2</c:v>
                </c:pt>
                <c:pt idx="1424">
                  <c:v>2.5006775029841673E-2</c:v>
                </c:pt>
                <c:pt idx="1425">
                  <c:v>2.4998669946197163E-2</c:v>
                </c:pt>
                <c:pt idx="1426">
                  <c:v>2.4990581047927174E-2</c:v>
                </c:pt>
                <c:pt idx="1427">
                  <c:v>2.4982508334936256E-2</c:v>
                </c:pt>
                <c:pt idx="1428">
                  <c:v>2.4974451807127148E-2</c:v>
                </c:pt>
                <c:pt idx="1429">
                  <c:v>2.4966411464405296E-2</c:v>
                </c:pt>
                <c:pt idx="1430">
                  <c:v>2.4958105871960481E-2</c:v>
                </c:pt>
                <c:pt idx="1431">
                  <c:v>2.4950379333839753E-2</c:v>
                </c:pt>
                <c:pt idx="1432">
                  <c:v>2.4942104889479493E-2</c:v>
                </c:pt>
                <c:pt idx="1433">
                  <c:v>2.4934128673440942E-2</c:v>
                </c:pt>
                <c:pt idx="1434">
                  <c:v>2.4927020504745556E-2</c:v>
                </c:pt>
                <c:pt idx="1435">
                  <c:v>2.4919078501468885E-2</c:v>
                </c:pt>
                <c:pt idx="1436">
                  <c:v>2.4911152685147431E-2</c:v>
                </c:pt>
                <c:pt idx="1437">
                  <c:v>2.490324305568253E-2</c:v>
                </c:pt>
                <c:pt idx="1438">
                  <c:v>2.4895349616127514E-2</c:v>
                </c:pt>
                <c:pt idx="1439">
                  <c:v>2.4887185326202765E-2</c:v>
                </c:pt>
                <c:pt idx="1440">
                  <c:v>2.4879324031681312E-2</c:v>
                </c:pt>
                <c:pt idx="1441">
                  <c:v>2.4871479476735674E-2</c:v>
                </c:pt>
                <c:pt idx="1442">
                  <c:v>2.4863651903805562E-2</c:v>
                </c:pt>
                <c:pt idx="1443">
                  <c:v>2.4856131594311142E-2</c:v>
                </c:pt>
                <c:pt idx="1444">
                  <c:v>2.4848339496388448E-2</c:v>
                </c:pt>
                <c:pt idx="1445">
                  <c:v>2.4840565126841945E-2</c:v>
                </c:pt>
                <c:pt idx="1446">
                  <c:v>2.4832808725480538E-2</c:v>
                </c:pt>
                <c:pt idx="1447">
                  <c:v>2.4825070532112237E-2</c:v>
                </c:pt>
                <c:pt idx="1448">
                  <c:v>2.4817350786541535E-2</c:v>
                </c:pt>
                <c:pt idx="1449">
                  <c:v>2.4809649728574693E-2</c:v>
                </c:pt>
                <c:pt idx="1450">
                  <c:v>2.4801967598010913E-2</c:v>
                </c:pt>
                <c:pt idx="1451">
                  <c:v>2.4794304633721773E-2</c:v>
                </c:pt>
                <c:pt idx="1452">
                  <c:v>2.4786660993322031E-2</c:v>
                </c:pt>
                <c:pt idx="1453">
                  <c:v>2.4779036691270517E-2</c:v>
                </c:pt>
                <c:pt idx="1454">
                  <c:v>2.4771431727458E-2</c:v>
                </c:pt>
                <c:pt idx="1455">
                  <c:v>2.4763846101773474E-2</c:v>
                </c:pt>
                <c:pt idx="1456">
                  <c:v>2.4756279814106826E-2</c:v>
                </c:pt>
                <c:pt idx="1457">
                  <c:v>2.4748732864347943E-2</c:v>
                </c:pt>
                <c:pt idx="1458">
                  <c:v>2.4741205252387582E-2</c:v>
                </c:pt>
                <c:pt idx="1459">
                  <c:v>2.4733696978115626E-2</c:v>
                </c:pt>
                <c:pt idx="1460">
                  <c:v>2.4726208041424603E-2</c:v>
                </c:pt>
                <c:pt idx="1461">
                  <c:v>2.4718433044450587E-2</c:v>
                </c:pt>
                <c:pt idx="1462">
                  <c:v>2.4710981904359417E-2</c:v>
                </c:pt>
                <c:pt idx="1463">
                  <c:v>2.4703550100074391E-2</c:v>
                </c:pt>
                <c:pt idx="1464">
                  <c:v>2.4696445668287759E-2</c:v>
                </c:pt>
                <c:pt idx="1465">
                  <c:v>2.4689053417870786E-2</c:v>
                </c:pt>
                <c:pt idx="1466">
                  <c:v>2.468168050438373E-2</c:v>
                </c:pt>
                <c:pt idx="1467">
                  <c:v>2.4674326927722645E-2</c:v>
                </c:pt>
                <c:pt idx="1468">
                  <c:v>2.4666992687778291E-2</c:v>
                </c:pt>
                <c:pt idx="1469">
                  <c:v>2.465967778444584E-2</c:v>
                </c:pt>
                <c:pt idx="1470">
                  <c:v>2.4652382217617813E-2</c:v>
                </c:pt>
                <c:pt idx="1471">
                  <c:v>2.4645105987187624E-2</c:v>
                </c:pt>
                <c:pt idx="1472">
                  <c:v>2.4637849093052194E-2</c:v>
                </c:pt>
                <c:pt idx="1473">
                  <c:v>2.4630611535104936E-2</c:v>
                </c:pt>
                <c:pt idx="1474">
                  <c:v>2.4623076385814527E-2</c:v>
                </c:pt>
                <c:pt idx="1475">
                  <c:v>2.4615876602956978E-2</c:v>
                </c:pt>
                <c:pt idx="1476">
                  <c:v>2.4608696154538475E-2</c:v>
                </c:pt>
                <c:pt idx="1477">
                  <c:v>2.4600513602467181E-2</c:v>
                </c:pt>
                <c:pt idx="1478">
                  <c:v>2.4593374584643796E-2</c:v>
                </c:pt>
                <c:pt idx="1479">
                  <c:v>2.4586254900938836E-2</c:v>
                </c:pt>
                <c:pt idx="1480">
                  <c:v>2.4579154551246311E-2</c:v>
                </c:pt>
                <c:pt idx="1481">
                  <c:v>2.457207353546826E-2</c:v>
                </c:pt>
                <c:pt idx="1482">
                  <c:v>2.4564687681781022E-2</c:v>
                </c:pt>
                <c:pt idx="1483">
                  <c:v>2.4557644425084766E-2</c:v>
                </c:pt>
                <c:pt idx="1484">
                  <c:v>2.4550620500573096E-2</c:v>
                </c:pt>
                <c:pt idx="1485">
                  <c:v>2.4543615908143347E-2</c:v>
                </c:pt>
                <c:pt idx="1486">
                  <c:v>2.4536630647698263E-2</c:v>
                </c:pt>
                <c:pt idx="1487">
                  <c:v>2.4530322277500131E-2</c:v>
                </c:pt>
                <c:pt idx="1488">
                  <c:v>2.4523377511995591E-2</c:v>
                </c:pt>
                <c:pt idx="1489">
                  <c:v>2.4516452081016007E-2</c:v>
                </c:pt>
                <c:pt idx="1490">
                  <c:v>2.450954598446008E-2</c:v>
                </c:pt>
                <c:pt idx="1491">
                  <c:v>2.450232672061654E-2</c:v>
                </c:pt>
                <c:pt idx="1492">
                  <c:v>2.449545837122068E-2</c:v>
                </c:pt>
                <c:pt idx="1493">
                  <c:v>2.4488609354535177E-2</c:v>
                </c:pt>
                <c:pt idx="1494">
                  <c:v>2.4481779670460276E-2</c:v>
                </c:pt>
                <c:pt idx="1495">
                  <c:v>2.4475305514551092E-2</c:v>
                </c:pt>
                <c:pt idx="1496">
                  <c:v>2.4468515422446609E-2</c:v>
                </c:pt>
                <c:pt idx="1497">
                  <c:v>2.4461744664070712E-2</c:v>
                </c:pt>
                <c:pt idx="1498">
                  <c:v>2.4454993239325627E-2</c:v>
                </c:pt>
                <c:pt idx="1499">
                  <c:v>2.4448261148110918E-2</c:v>
                </c:pt>
                <c:pt idx="1500">
                  <c:v>2.444154839033057E-2</c:v>
                </c:pt>
                <c:pt idx="1501">
                  <c:v>2.4434854965888556E-2</c:v>
                </c:pt>
                <c:pt idx="1502">
                  <c:v>2.4428180874683573E-2</c:v>
                </c:pt>
                <c:pt idx="1503">
                  <c:v>2.4421526116622235E-2</c:v>
                </c:pt>
                <c:pt idx="1504">
                  <c:v>2.4414890691606767E-2</c:v>
                </c:pt>
                <c:pt idx="1505">
                  <c:v>2.4408274599541136E-2</c:v>
                </c:pt>
                <c:pt idx="1506">
                  <c:v>2.4401677840329331E-2</c:v>
                </c:pt>
                <c:pt idx="1507">
                  <c:v>2.4395100413874438E-2</c:v>
                </c:pt>
                <c:pt idx="1508">
                  <c:v>2.4388542320082203E-2</c:v>
                </c:pt>
                <c:pt idx="1509">
                  <c:v>2.4382003558855721E-2</c:v>
                </c:pt>
                <c:pt idx="1510">
                  <c:v>2.4375484130101616E-2</c:v>
                </c:pt>
                <c:pt idx="1511">
                  <c:v>2.4368984033724742E-2</c:v>
                </c:pt>
                <c:pt idx="1512">
                  <c:v>2.4362503269630843E-2</c:v>
                </c:pt>
                <c:pt idx="1513">
                  <c:v>2.4355688740418113E-2</c:v>
                </c:pt>
                <c:pt idx="1514">
                  <c:v>2.4349245688340033E-2</c:v>
                </c:pt>
                <c:pt idx="1515">
                  <c:v>2.4342821966872229E-2</c:v>
                </c:pt>
                <c:pt idx="1516">
                  <c:v>2.4337842051603529E-2</c:v>
                </c:pt>
                <c:pt idx="1517">
                  <c:v>2.4330389430116502E-2</c:v>
                </c:pt>
                <c:pt idx="1518">
                  <c:v>2.4324024657752422E-2</c:v>
                </c:pt>
                <c:pt idx="1519">
                  <c:v>2.4317679217017656E-2</c:v>
                </c:pt>
                <c:pt idx="1520">
                  <c:v>2.431135310782059E-2</c:v>
                </c:pt>
                <c:pt idx="1521">
                  <c:v>2.4305046330069607E-2</c:v>
                </c:pt>
                <c:pt idx="1522">
                  <c:v>2.4298758883672205E-2</c:v>
                </c:pt>
                <c:pt idx="1523">
                  <c:v>2.4292490768538531E-2</c:v>
                </c:pt>
                <c:pt idx="1524">
                  <c:v>2.4286241984576087E-2</c:v>
                </c:pt>
                <c:pt idx="1525">
                  <c:v>2.4280012531694137E-2</c:v>
                </c:pt>
                <c:pt idx="1526">
                  <c:v>2.4273071348461461E-2</c:v>
                </c:pt>
                <c:pt idx="1527">
                  <c:v>2.4266878617076239E-2</c:v>
                </c:pt>
                <c:pt idx="1528">
                  <c:v>2.426070521374404E-2</c:v>
                </c:pt>
                <c:pt idx="1529">
                  <c:v>2.4251412149016716E-2</c:v>
                </c:pt>
                <c:pt idx="1530">
                  <c:v>2.424565945289802E-2</c:v>
                </c:pt>
                <c:pt idx="1531">
                  <c:v>2.4239186022141136E-2</c:v>
                </c:pt>
                <c:pt idx="1532">
                  <c:v>2.4233101952290236E-2</c:v>
                </c:pt>
                <c:pt idx="1533">
                  <c:v>2.4227037211379702E-2</c:v>
                </c:pt>
                <c:pt idx="1534">
                  <c:v>2.4221365745757562E-2</c:v>
                </c:pt>
                <c:pt idx="1535">
                  <c:v>2.4214965716034171E-2</c:v>
                </c:pt>
                <c:pt idx="1536">
                  <c:v>2.4208958961424609E-2</c:v>
                </c:pt>
                <c:pt idx="1537">
                  <c:v>2.4203348432171153E-2</c:v>
                </c:pt>
                <c:pt idx="1538">
                  <c:v>2.4197381320845351E-2</c:v>
                </c:pt>
                <c:pt idx="1539">
                  <c:v>2.4191433539310345E-2</c:v>
                </c:pt>
                <c:pt idx="1540">
                  <c:v>2.4185505087478926E-2</c:v>
                </c:pt>
                <c:pt idx="1541">
                  <c:v>2.4179595965266525E-2</c:v>
                </c:pt>
                <c:pt idx="1542">
                  <c:v>2.4173706172585047E-2</c:v>
                </c:pt>
                <c:pt idx="1543">
                  <c:v>2.4166615673334713E-2</c:v>
                </c:pt>
                <c:pt idx="1544">
                  <c:v>2.4160766306222402E-2</c:v>
                </c:pt>
                <c:pt idx="1545">
                  <c:v>2.4154936267011103E-2</c:v>
                </c:pt>
                <c:pt idx="1546">
                  <c:v>2.4149125555618881E-2</c:v>
                </c:pt>
                <c:pt idx="1547">
                  <c:v>2.4143721134733096E-2</c:v>
                </c:pt>
                <c:pt idx="1548">
                  <c:v>2.4137950078740564E-2</c:v>
                </c:pt>
                <c:pt idx="1549">
                  <c:v>2.4132198351676393E-2</c:v>
                </c:pt>
                <c:pt idx="1550">
                  <c:v>2.4126465953455131E-2</c:v>
                </c:pt>
                <c:pt idx="1551">
                  <c:v>2.4120752883993974E-2</c:v>
                </c:pt>
                <c:pt idx="1552">
                  <c:v>2.4115059143210989E-2</c:v>
                </c:pt>
                <c:pt idx="1553">
                  <c:v>2.4109384731023375E-2</c:v>
                </c:pt>
                <c:pt idx="1554">
                  <c:v>2.4103729647346556E-2</c:v>
                </c:pt>
                <c:pt idx="1555">
                  <c:v>2.4098093892102129E-2</c:v>
                </c:pt>
                <c:pt idx="1556">
                  <c:v>2.4092477465204643E-2</c:v>
                </c:pt>
                <c:pt idx="1557">
                  <c:v>2.4086880366574817E-2</c:v>
                </c:pt>
                <c:pt idx="1558">
                  <c:v>2.4081302596131605E-2</c:v>
                </c:pt>
                <c:pt idx="1559">
                  <c:v>2.4075744153790431E-2</c:v>
                </c:pt>
                <c:pt idx="1560">
                  <c:v>2.4070205039475538E-2</c:v>
                </c:pt>
                <c:pt idx="1561">
                  <c:v>2.4064685253103239E-2</c:v>
                </c:pt>
                <c:pt idx="1562">
                  <c:v>2.4059184794594245E-2</c:v>
                </c:pt>
                <c:pt idx="1563">
                  <c:v>2.4053703663867512E-2</c:v>
                </c:pt>
                <c:pt idx="1564">
                  <c:v>2.4047837713624214E-2</c:v>
                </c:pt>
                <c:pt idx="1565">
                  <c:v>2.404239421523089E-2</c:v>
                </c:pt>
                <c:pt idx="1566">
                  <c:v>2.403697004304017E-2</c:v>
                </c:pt>
                <c:pt idx="1567">
                  <c:v>2.4031565196971898E-2</c:v>
                </c:pt>
                <c:pt idx="1568">
                  <c:v>2.4026179676949481E-2</c:v>
                </c:pt>
                <c:pt idx="1569">
                  <c:v>2.4021222758527274E-2</c:v>
                </c:pt>
                <c:pt idx="1570">
                  <c:v>2.4015876920072263E-2</c:v>
                </c:pt>
                <c:pt idx="1571">
                  <c:v>2.4010550408771408E-2</c:v>
                </c:pt>
                <c:pt idx="1572">
                  <c:v>2.400524322454806E-2</c:v>
                </c:pt>
                <c:pt idx="1573">
                  <c:v>2.3999955367324702E-2</c:v>
                </c:pt>
                <c:pt idx="1574">
                  <c:v>2.3994686837023809E-2</c:v>
                </c:pt>
                <c:pt idx="1575">
                  <c:v>2.39894376335705E-2</c:v>
                </c:pt>
                <c:pt idx="1576">
                  <c:v>2.3984207756887258E-2</c:v>
                </c:pt>
                <c:pt idx="1577">
                  <c:v>2.3978162222894259E-2</c:v>
                </c:pt>
                <c:pt idx="1578">
                  <c:v>2.3972968918886946E-2</c:v>
                </c:pt>
                <c:pt idx="1579">
                  <c:v>2.3967794938756067E-2</c:v>
                </c:pt>
                <c:pt idx="1580">
                  <c:v>2.3962640282428685E-2</c:v>
                </c:pt>
                <c:pt idx="1581">
                  <c:v>2.3957504949830954E-2</c:v>
                </c:pt>
                <c:pt idx="1582">
                  <c:v>2.3952388940890839E-2</c:v>
                </c:pt>
                <c:pt idx="1583">
                  <c:v>2.3947292255534491E-2</c:v>
                </c:pt>
                <c:pt idx="1584">
                  <c:v>2.3942214893689875E-2</c:v>
                </c:pt>
                <c:pt idx="1585">
                  <c:v>2.3937582647697637E-2</c:v>
                </c:pt>
                <c:pt idx="1586">
                  <c:v>2.3932544983540336E-2</c:v>
                </c:pt>
                <c:pt idx="1587">
                  <c:v>2.3927098748509588E-2</c:v>
                </c:pt>
                <c:pt idx="1588">
                  <c:v>2.3922098679993276E-2</c:v>
                </c:pt>
                <c:pt idx="1589">
                  <c:v>2.3917117934632991E-2</c:v>
                </c:pt>
                <c:pt idx="1590">
                  <c:v>2.3913018752198315E-2</c:v>
                </c:pt>
                <c:pt idx="1591">
                  <c:v>2.3908078768113936E-2</c:v>
                </c:pt>
                <c:pt idx="1592">
                  <c:v>2.3903158109619162E-2</c:v>
                </c:pt>
                <c:pt idx="1593">
                  <c:v>2.3898256776642639E-2</c:v>
                </c:pt>
                <c:pt idx="1594">
                  <c:v>2.3893374769111249E-2</c:v>
                </c:pt>
                <c:pt idx="1595">
                  <c:v>2.3888075605585764E-2</c:v>
                </c:pt>
                <c:pt idx="1596">
                  <c:v>2.3883231184452267E-2</c:v>
                </c:pt>
                <c:pt idx="1597">
                  <c:v>2.3878406087232483E-2</c:v>
                </c:pt>
                <c:pt idx="1598">
                  <c:v>2.3873600313859617E-2</c:v>
                </c:pt>
                <c:pt idx="1599">
                  <c:v>2.3869254610679649E-2</c:v>
                </c:pt>
                <c:pt idx="1600">
                  <c:v>2.3864488554347012E-2</c:v>
                </c:pt>
                <c:pt idx="1601">
                  <c:v>2.3859741822969703E-2</c:v>
                </c:pt>
                <c:pt idx="1602">
                  <c:v>2.3855014416479896E-2</c:v>
                </c:pt>
                <c:pt idx="1603">
                  <c:v>2.3850306334808877E-2</c:v>
                </c:pt>
                <c:pt idx="1604">
                  <c:v>2.3845617577887928E-2</c:v>
                </c:pt>
                <c:pt idx="1605">
                  <c:v>2.3840948145648341E-2</c:v>
                </c:pt>
                <c:pt idx="1606">
                  <c:v>2.3836298038021401E-2</c:v>
                </c:pt>
                <c:pt idx="1607">
                  <c:v>2.3831667254942797E-2</c:v>
                </c:pt>
                <c:pt idx="1608">
                  <c:v>2.3827055796342939E-2</c:v>
                </c:pt>
                <c:pt idx="1609">
                  <c:v>2.3822463662153993E-2</c:v>
                </c:pt>
                <c:pt idx="1610">
                  <c:v>2.381789085231165E-2</c:v>
                </c:pt>
                <c:pt idx="1611">
                  <c:v>2.3813337366749839E-2</c:v>
                </c:pt>
                <c:pt idx="1612">
                  <c:v>2.3808803205398972E-2</c:v>
                </c:pt>
                <c:pt idx="1613">
                  <c:v>2.3804288368195613E-2</c:v>
                </c:pt>
                <c:pt idx="1614">
                  <c:v>2.3799792855075455E-2</c:v>
                </c:pt>
                <c:pt idx="1615">
                  <c:v>2.379531666596979E-2</c:v>
                </c:pt>
                <c:pt idx="1616">
                  <c:v>2.3790400693400857E-2</c:v>
                </c:pt>
                <c:pt idx="1617">
                  <c:v>2.3785962060296314E-2</c:v>
                </c:pt>
                <c:pt idx="1618">
                  <c:v>2.3781542749708992E-2</c:v>
                </c:pt>
                <c:pt idx="1619">
                  <c:v>2.3777142761575665E-2</c:v>
                </c:pt>
                <c:pt idx="1620">
                  <c:v>2.3773225578422992E-2</c:v>
                </c:pt>
                <c:pt idx="1621">
                  <c:v>2.3768865332060837E-2</c:v>
                </c:pt>
                <c:pt idx="1622">
                  <c:v>2.3764524409265655E-2</c:v>
                </c:pt>
                <c:pt idx="1623">
                  <c:v>2.376020280997402E-2</c:v>
                </c:pt>
                <c:pt idx="1624">
                  <c:v>2.3755900534123384E-2</c:v>
                </c:pt>
                <c:pt idx="1625">
                  <c:v>2.3751617581652961E-2</c:v>
                </c:pt>
                <c:pt idx="1626">
                  <c:v>2.3747353952498447E-2</c:v>
                </c:pt>
                <c:pt idx="1627">
                  <c:v>2.3743109646598169E-2</c:v>
                </c:pt>
                <c:pt idx="1628">
                  <c:v>2.3738884663891353E-2</c:v>
                </c:pt>
                <c:pt idx="1629">
                  <c:v>2.3733732324862176E-2</c:v>
                </c:pt>
                <c:pt idx="1630">
                  <c:v>2.3729543771041813E-2</c:v>
                </c:pt>
                <c:pt idx="1631">
                  <c:v>2.372537453763901E-2</c:v>
                </c:pt>
                <c:pt idx="1632">
                  <c:v>2.3721224624596138E-2</c:v>
                </c:pt>
                <c:pt idx="1633">
                  <c:v>2.3716505524340892E-2</c:v>
                </c:pt>
                <c:pt idx="1634">
                  <c:v>2.3712397011868867E-2</c:v>
                </c:pt>
                <c:pt idx="1635">
                  <c:v>2.3708307819572168E-2</c:v>
                </c:pt>
                <c:pt idx="1636">
                  <c:v>2.3704237947392258E-2</c:v>
                </c:pt>
                <c:pt idx="1637">
                  <c:v>2.3700187395272406E-2</c:v>
                </c:pt>
                <c:pt idx="1638">
                  <c:v>2.3696156163152276E-2</c:v>
                </c:pt>
                <c:pt idx="1639">
                  <c:v>2.3691659798190819E-2</c:v>
                </c:pt>
                <c:pt idx="1640">
                  <c:v>2.3687666084382882E-2</c:v>
                </c:pt>
                <c:pt idx="1641">
                  <c:v>2.3683691689116118E-2</c:v>
                </c:pt>
                <c:pt idx="1642">
                  <c:v>2.3681200461287771E-2</c:v>
                </c:pt>
                <c:pt idx="1643">
                  <c:v>2.3677268079597642E-2</c:v>
                </c:pt>
                <c:pt idx="1644">
                  <c:v>2.3673355020143387E-2</c:v>
                </c:pt>
                <c:pt idx="1645">
                  <c:v>2.3669461282869512E-2</c:v>
                </c:pt>
                <c:pt idx="1646">
                  <c:v>2.3665586867718753E-2</c:v>
                </c:pt>
                <c:pt idx="1647">
                  <c:v>2.3661238055059985E-2</c:v>
                </c:pt>
                <c:pt idx="1648">
                  <c:v>2.3657401151835102E-2</c:v>
                </c:pt>
                <c:pt idx="1649">
                  <c:v>2.3653583569280299E-2</c:v>
                </c:pt>
                <c:pt idx="1650">
                  <c:v>2.3649785307343033E-2</c:v>
                </c:pt>
                <c:pt idx="1651">
                  <c:v>2.3646504621861304E-2</c:v>
                </c:pt>
                <c:pt idx="1652">
                  <c:v>2.3642746138281122E-2</c:v>
                </c:pt>
                <c:pt idx="1653">
                  <c:v>2.3639006976436439E-2</c:v>
                </c:pt>
                <c:pt idx="1654">
                  <c:v>2.3635287136272647E-2</c:v>
                </c:pt>
                <c:pt idx="1655">
                  <c:v>2.3631586617736001E-2</c:v>
                </c:pt>
                <c:pt idx="1656">
                  <c:v>2.3627905420773646E-2</c:v>
                </c:pt>
                <c:pt idx="1657">
                  <c:v>2.3624243545331845E-2</c:v>
                </c:pt>
                <c:pt idx="1658">
                  <c:v>2.3620600991355104E-2</c:v>
                </c:pt>
                <c:pt idx="1659">
                  <c:v>2.3616977758794084E-2</c:v>
                </c:pt>
                <c:pt idx="1660">
                  <c:v>2.3613373847593287E-2</c:v>
                </c:pt>
                <c:pt idx="1661">
                  <c:v>2.3609789257702504E-2</c:v>
                </c:pt>
                <c:pt idx="1662">
                  <c:v>2.3606223989067993E-2</c:v>
                </c:pt>
                <c:pt idx="1663">
                  <c:v>2.3602678041639544E-2</c:v>
                </c:pt>
                <c:pt idx="1664">
                  <c:v>2.3599151415364297E-2</c:v>
                </c:pt>
                <c:pt idx="1665">
                  <c:v>2.3595644110191157E-2</c:v>
                </c:pt>
                <c:pt idx="1666">
                  <c:v>2.3592156126070799E-2</c:v>
                </c:pt>
                <c:pt idx="1667">
                  <c:v>2.3588687462950359E-2</c:v>
                </c:pt>
                <c:pt idx="1668">
                  <c:v>2.3584720356987759E-2</c:v>
                </c:pt>
                <c:pt idx="1669">
                  <c:v>2.3581289176708101E-2</c:v>
                </c:pt>
                <c:pt idx="1670">
                  <c:v>2.3577877316007519E-2</c:v>
                </c:pt>
                <c:pt idx="1671">
                  <c:v>2.3574484774833464E-2</c:v>
                </c:pt>
                <c:pt idx="1672">
                  <c:v>2.357111155314141E-2</c:v>
                </c:pt>
                <c:pt idx="1673">
                  <c:v>2.3568281222449344E-2</c:v>
                </c:pt>
                <c:pt idx="1674">
                  <c:v>2.3564947804941751E-2</c:v>
                </c:pt>
                <c:pt idx="1675">
                  <c:v>2.3561633708038539E-2</c:v>
                </c:pt>
                <c:pt idx="1676">
                  <c:v>2.3558338931694782E-2</c:v>
                </c:pt>
                <c:pt idx="1677">
                  <c:v>2.3555063475861143E-2</c:v>
                </c:pt>
                <c:pt idx="1678">
                  <c:v>2.3551807340488291E-2</c:v>
                </c:pt>
                <c:pt idx="1679">
                  <c:v>2.3548570525531297E-2</c:v>
                </c:pt>
                <c:pt idx="1680">
                  <c:v>2.3545353030940828E-2</c:v>
                </c:pt>
                <c:pt idx="1681">
                  <c:v>2.3541621926607685E-2</c:v>
                </c:pt>
                <c:pt idx="1682">
                  <c:v>2.3538441897094916E-2</c:v>
                </c:pt>
                <c:pt idx="1683">
                  <c:v>2.3535281186546693E-2</c:v>
                </c:pt>
                <c:pt idx="1684">
                  <c:v>2.3532139794914926E-2</c:v>
                </c:pt>
                <c:pt idx="1685">
                  <c:v>2.3529017722154193E-2</c:v>
                </c:pt>
                <c:pt idx="1686">
                  <c:v>2.3525914968220849E-2</c:v>
                </c:pt>
                <c:pt idx="1687">
                  <c:v>2.3522831533069478E-2</c:v>
                </c:pt>
                <c:pt idx="1688">
                  <c:v>2.3519767416656439E-2</c:v>
                </c:pt>
                <c:pt idx="1689">
                  <c:v>2.3516722618937197E-2</c:v>
                </c:pt>
                <c:pt idx="1690">
                  <c:v>2.351315372110167E-2</c:v>
                </c:pt>
                <c:pt idx="1691">
                  <c:v>2.3510146373909024E-2</c:v>
                </c:pt>
                <c:pt idx="1692">
                  <c:v>2.3507158344019063E-2</c:v>
                </c:pt>
                <c:pt idx="1693">
                  <c:v>2.3504189631387663E-2</c:v>
                </c:pt>
                <c:pt idx="1694">
                  <c:v>2.3502336719677552E-2</c:v>
                </c:pt>
                <c:pt idx="1695">
                  <c:v>2.3499409025159287E-2</c:v>
                </c:pt>
                <c:pt idx="1696">
                  <c:v>2.3496500650293985E-2</c:v>
                </c:pt>
                <c:pt idx="1697">
                  <c:v>2.349361159504201E-2</c:v>
                </c:pt>
                <c:pt idx="1698">
                  <c:v>2.3490741816221548E-2</c:v>
                </c:pt>
                <c:pt idx="1699">
                  <c:v>2.3487335983012166E-2</c:v>
                </c:pt>
                <c:pt idx="1700">
                  <c:v>2.3484498249972612E-2</c:v>
                </c:pt>
                <c:pt idx="1701">
                  <c:v>2.3481672237580783E-2</c:v>
                </c:pt>
                <c:pt idx="1702">
                  <c:v>2.3478854621884676E-2</c:v>
                </c:pt>
                <c:pt idx="1703">
                  <c:v>2.347659530571878E-2</c:v>
                </c:pt>
                <c:pt idx="1704">
                  <c:v>2.3473783566375819E-2</c:v>
                </c:pt>
                <c:pt idx="1705">
                  <c:v>2.3470970009258157E-2</c:v>
                </c:pt>
                <c:pt idx="1706">
                  <c:v>2.3468151346373683E-2</c:v>
                </c:pt>
                <c:pt idx="1707">
                  <c:v>2.3465324289736453E-2</c:v>
                </c:pt>
                <c:pt idx="1708">
                  <c:v>2.3462485551373733E-2</c:v>
                </c:pt>
                <c:pt idx="1709">
                  <c:v>2.3459631843318954E-2</c:v>
                </c:pt>
                <c:pt idx="1710">
                  <c:v>2.3456759877619651E-2</c:v>
                </c:pt>
                <c:pt idx="1711">
                  <c:v>2.3453866379106639E-2</c:v>
                </c:pt>
                <c:pt idx="1712">
                  <c:v>2.3450949186196324E-2</c:v>
                </c:pt>
                <c:pt idx="1713">
                  <c:v>2.3448008099235598E-2</c:v>
                </c:pt>
                <c:pt idx="1714">
                  <c:v>2.3445043118272918E-2</c:v>
                </c:pt>
                <c:pt idx="1715">
                  <c:v>2.3442054243363777E-2</c:v>
                </c:pt>
                <c:pt idx="1716">
                  <c:v>2.3439041474561034E-2</c:v>
                </c:pt>
                <c:pt idx="1717">
                  <c:v>2.3436004811921946E-2</c:v>
                </c:pt>
                <c:pt idx="1718">
                  <c:v>2.3432944255496732E-2</c:v>
                </c:pt>
                <c:pt idx="1719">
                  <c:v>2.3429859805342651E-2</c:v>
                </c:pt>
                <c:pt idx="1720">
                  <c:v>2.3426751461514319E-2</c:v>
                </c:pt>
                <c:pt idx="1721">
                  <c:v>2.3423097345248708E-2</c:v>
                </c:pt>
                <c:pt idx="1722">
                  <c:v>2.3419943122737593E-2</c:v>
                </c:pt>
                <c:pt idx="1723">
                  <c:v>2.3416765008221079E-2</c:v>
                </c:pt>
                <c:pt idx="1724">
                  <c:v>2.3414079150586103E-2</c:v>
                </c:pt>
                <c:pt idx="1725">
                  <c:v>2.3410851339233988E-2</c:v>
                </c:pt>
                <c:pt idx="1726">
                  <c:v>2.3407599634549428E-2</c:v>
                </c:pt>
                <c:pt idx="1727">
                  <c:v>2.3404324036591442E-2</c:v>
                </c:pt>
                <c:pt idx="1728">
                  <c:v>2.3401024545418179E-2</c:v>
                </c:pt>
                <c:pt idx="1729">
                  <c:v>2.3397701161088656E-2</c:v>
                </c:pt>
                <c:pt idx="1730">
                  <c:v>2.3394353883662782E-2</c:v>
                </c:pt>
                <c:pt idx="1731">
                  <c:v>2.3390982713201336E-2</c:v>
                </c:pt>
                <c:pt idx="1732">
                  <c:v>2.3387587649763345E-2</c:v>
                </c:pt>
                <c:pt idx="1733">
                  <c:v>2.3384168693412234E-2</c:v>
                </c:pt>
                <c:pt idx="1734">
                  <c:v>2.3379731778026189E-2</c:v>
                </c:pt>
                <c:pt idx="1735">
                  <c:v>2.3376268891622108E-2</c:v>
                </c:pt>
                <c:pt idx="1736">
                  <c:v>2.337278211546338E-2</c:v>
                </c:pt>
                <c:pt idx="1737">
                  <c:v>2.3368767975747225E-2</c:v>
                </c:pt>
                <c:pt idx="1738">
                  <c:v>2.3365230007469769E-2</c:v>
                </c:pt>
                <c:pt idx="1739">
                  <c:v>2.3361668149634883E-2</c:v>
                </c:pt>
                <c:pt idx="1740">
                  <c:v>2.3358082402302898E-2</c:v>
                </c:pt>
                <c:pt idx="1741">
                  <c:v>2.3354472765537756E-2</c:v>
                </c:pt>
                <c:pt idx="1742">
                  <c:v>2.3350357700575947E-2</c:v>
                </c:pt>
                <c:pt idx="1743">
                  <c:v>2.3346702224689778E-2</c:v>
                </c:pt>
                <c:pt idx="1744">
                  <c:v>2.334302286104523E-2</c:v>
                </c:pt>
                <c:pt idx="1745">
                  <c:v>2.3339319609705141E-2</c:v>
                </c:pt>
                <c:pt idx="1746">
                  <c:v>2.3337013289696167E-2</c:v>
                </c:pt>
                <c:pt idx="1747">
                  <c:v>2.3333256426044377E-2</c:v>
                </c:pt>
                <c:pt idx="1748">
                  <c:v>2.3329475670452904E-2</c:v>
                </c:pt>
                <c:pt idx="1749">
                  <c:v>2.3325671022992225E-2</c:v>
                </c:pt>
                <c:pt idx="1750">
                  <c:v>2.3321842483727526E-2</c:v>
                </c:pt>
                <c:pt idx="1751">
                  <c:v>2.3317526356270719E-2</c:v>
                </c:pt>
                <c:pt idx="1752">
                  <c:v>2.3313651986929286E-2</c:v>
                </c:pt>
                <c:pt idx="1753">
                  <c:v>2.3309753727469684E-2</c:v>
                </c:pt>
                <c:pt idx="1754">
                  <c:v>2.3305831577958701E-2</c:v>
                </c:pt>
                <c:pt idx="1755">
                  <c:v>2.3302341412792766E-2</c:v>
                </c:pt>
                <c:pt idx="1756">
                  <c:v>2.3298369524174242E-2</c:v>
                </c:pt>
                <c:pt idx="1757">
                  <c:v>2.3294373744241502E-2</c:v>
                </c:pt>
                <c:pt idx="1758">
                  <c:v>2.3290354073069428E-2</c:v>
                </c:pt>
                <c:pt idx="1759">
                  <c:v>2.328631051072937E-2</c:v>
                </c:pt>
                <c:pt idx="1760">
                  <c:v>2.3282243057295329E-2</c:v>
                </c:pt>
                <c:pt idx="1761">
                  <c:v>2.3278151712837779E-2</c:v>
                </c:pt>
                <c:pt idx="1762">
                  <c:v>2.3274036477431606E-2</c:v>
                </c:pt>
                <c:pt idx="1763">
                  <c:v>2.3269897351149919E-2</c:v>
                </c:pt>
                <c:pt idx="1764">
                  <c:v>2.3265734334068484E-2</c:v>
                </c:pt>
                <c:pt idx="1765">
                  <c:v>2.326154742626042E-2</c:v>
                </c:pt>
                <c:pt idx="1766">
                  <c:v>2.3257336627801484E-2</c:v>
                </c:pt>
                <c:pt idx="1767">
                  <c:v>2.32531019387692E-2</c:v>
                </c:pt>
                <c:pt idx="1768">
                  <c:v>2.3248843359235803E-2</c:v>
                </c:pt>
                <c:pt idx="1769">
                  <c:v>2.3244560889282343E-2</c:v>
                </c:pt>
                <c:pt idx="1770">
                  <c:v>2.3240254528981936E-2</c:v>
                </c:pt>
                <c:pt idx="1771">
                  <c:v>2.3235924278413863E-2</c:v>
                </c:pt>
                <c:pt idx="1772">
                  <c:v>2.3231570137653892E-2</c:v>
                </c:pt>
                <c:pt idx="1773">
                  <c:v>2.3226771722948267E-2</c:v>
                </c:pt>
                <c:pt idx="1774">
                  <c:v>2.3222371787633068E-2</c:v>
                </c:pt>
                <c:pt idx="1775">
                  <c:v>2.3217947963819728E-2</c:v>
                </c:pt>
                <c:pt idx="1776">
                  <c:v>2.3213914674287718E-2</c:v>
                </c:pt>
                <c:pt idx="1777">
                  <c:v>2.3209441083757502E-2</c:v>
                </c:pt>
                <c:pt idx="1778">
                  <c:v>2.3204943603514612E-2</c:v>
                </c:pt>
                <c:pt idx="1779">
                  <c:v>2.3200422233636574E-2</c:v>
                </c:pt>
                <c:pt idx="1780">
                  <c:v>2.3195876974207077E-2</c:v>
                </c:pt>
                <c:pt idx="1781">
                  <c:v>2.3191307825305405E-2</c:v>
                </c:pt>
                <c:pt idx="1782">
                  <c:v>2.3186714787014361E-2</c:v>
                </c:pt>
                <c:pt idx="1783">
                  <c:v>2.3182097859418525E-2</c:v>
                </c:pt>
                <c:pt idx="1784">
                  <c:v>2.3177457042598933E-2</c:v>
                </c:pt>
                <c:pt idx="1785">
                  <c:v>2.3172792336638399E-2</c:v>
                </c:pt>
                <c:pt idx="1786">
                  <c:v>2.3167314651527895E-2</c:v>
                </c:pt>
                <c:pt idx="1787">
                  <c:v>2.3162606176225738E-2</c:v>
                </c:pt>
                <c:pt idx="1788">
                  <c:v>2.3157873814925883E-2</c:v>
                </c:pt>
                <c:pt idx="1789">
                  <c:v>2.3152436153956877E-2</c:v>
                </c:pt>
                <c:pt idx="1790">
                  <c:v>2.314765260865553E-2</c:v>
                </c:pt>
                <c:pt idx="1791">
                  <c:v>2.3142845177619432E-2</c:v>
                </c:pt>
                <c:pt idx="1792">
                  <c:v>2.3138013860933233E-2</c:v>
                </c:pt>
                <c:pt idx="1793">
                  <c:v>2.3133158658679785E-2</c:v>
                </c:pt>
                <c:pt idx="1794">
                  <c:v>2.3127901124498643E-2</c:v>
                </c:pt>
                <c:pt idx="1795">
                  <c:v>2.3123000167113064E-2</c:v>
                </c:pt>
                <c:pt idx="1796">
                  <c:v>2.311807532585387E-2</c:v>
                </c:pt>
                <c:pt idx="1797">
                  <c:v>2.3113126600809386E-2</c:v>
                </c:pt>
                <c:pt idx="1798">
                  <c:v>2.3108894564606821E-2</c:v>
                </c:pt>
                <c:pt idx="1799">
                  <c:v>2.3104997492192365E-2</c:v>
                </c:pt>
                <c:pt idx="1800">
                  <c:v>2.3099966999474662E-2</c:v>
                </c:pt>
                <c:pt idx="1801">
                  <c:v>2.3094912616160201E-2</c:v>
                </c:pt>
                <c:pt idx="1802">
                  <c:v>2.3089834342340375E-2</c:v>
                </c:pt>
                <c:pt idx="1803">
                  <c:v>2.3080730253428921E-2</c:v>
                </c:pt>
                <c:pt idx="1804">
                  <c:v>2.3075596637691837E-2</c:v>
                </c:pt>
                <c:pt idx="1805">
                  <c:v>2.307043913606345E-2</c:v>
                </c:pt>
                <c:pt idx="1806">
                  <c:v>2.3065257748638171E-2</c:v>
                </c:pt>
                <c:pt idx="1807">
                  <c:v>2.3060403084509525E-2</c:v>
                </c:pt>
                <c:pt idx="1808">
                  <c:v>2.305517189015735E-2</c:v>
                </c:pt>
                <c:pt idx="1809">
                  <c:v>2.304991680886305E-2</c:v>
                </c:pt>
                <c:pt idx="1810">
                  <c:v>2.3044637840719129E-2</c:v>
                </c:pt>
                <c:pt idx="1811">
                  <c:v>2.3039334985819844E-2</c:v>
                </c:pt>
                <c:pt idx="1812">
                  <c:v>2.3034008244262095E-2</c:v>
                </c:pt>
                <c:pt idx="1813">
                  <c:v>2.3028657616141032E-2</c:v>
                </c:pt>
                <c:pt idx="1814">
                  <c:v>2.3023283101551786E-2</c:v>
                </c:pt>
                <c:pt idx="1815">
                  <c:v>2.3017884700591271E-2</c:v>
                </c:pt>
                <c:pt idx="1816">
                  <c:v>2.3012462413357263E-2</c:v>
                </c:pt>
                <c:pt idx="1817">
                  <c:v>2.3007016239946665E-2</c:v>
                </c:pt>
                <c:pt idx="1818">
                  <c:v>2.3001546180457265E-2</c:v>
                </c:pt>
                <c:pt idx="1819">
                  <c:v>2.299605223498773E-2</c:v>
                </c:pt>
                <c:pt idx="1820">
                  <c:v>2.2990534403635837E-2</c:v>
                </c:pt>
                <c:pt idx="1821">
                  <c:v>2.2984992686501136E-2</c:v>
                </c:pt>
                <c:pt idx="1822">
                  <c:v>2.2979427083684056E-2</c:v>
                </c:pt>
                <c:pt idx="1823">
                  <c:v>2.2973837595282379E-2</c:v>
                </c:pt>
                <c:pt idx="1824">
                  <c:v>2.2967908410454992E-2</c:v>
                </c:pt>
                <c:pt idx="1825">
                  <c:v>2.296227321083559E-2</c:v>
                </c:pt>
                <c:pt idx="1826">
                  <c:v>2.2956614127338577E-2</c:v>
                </c:pt>
                <c:pt idx="1827">
                  <c:v>2.2950931160067262E-2</c:v>
                </c:pt>
                <c:pt idx="1828">
                  <c:v>2.2945531873058735E-2</c:v>
                </c:pt>
                <c:pt idx="1829">
                  <c:v>2.2939799073281343E-2</c:v>
                </c:pt>
                <c:pt idx="1830">
                  <c:v>2.2934042388633794E-2</c:v>
                </c:pt>
                <c:pt idx="1831">
                  <c:v>2.2928261819215635E-2</c:v>
                </c:pt>
                <c:pt idx="1832">
                  <c:v>2.2922457365136102E-2</c:v>
                </c:pt>
                <c:pt idx="1833">
                  <c:v>2.291662902649386E-2</c:v>
                </c:pt>
                <c:pt idx="1834">
                  <c:v>2.2910776803399025E-2</c:v>
                </c:pt>
                <c:pt idx="1835">
                  <c:v>2.2904900695952028E-2</c:v>
                </c:pt>
                <c:pt idx="1836">
                  <c:v>2.2899000704261218E-2</c:v>
                </c:pt>
                <c:pt idx="1837">
                  <c:v>2.2892498789656789E-2</c:v>
                </c:pt>
                <c:pt idx="1838">
                  <c:v>2.28865551851914E-2</c:v>
                </c:pt>
                <c:pt idx="1839">
                  <c:v>2.2880587699579385E-2</c:v>
                </c:pt>
                <c:pt idx="1840">
                  <c:v>2.28745963329243E-2</c:v>
                </c:pt>
                <c:pt idx="1841">
                  <c:v>2.2868861879073072E-2</c:v>
                </c:pt>
                <c:pt idx="1842">
                  <c:v>2.2862541956908167E-2</c:v>
                </c:pt>
                <c:pt idx="1843">
                  <c:v>2.2856478947756938E-2</c:v>
                </c:pt>
                <c:pt idx="1844">
                  <c:v>2.2850392057987681E-2</c:v>
                </c:pt>
                <c:pt idx="1845">
                  <c:v>2.284428128770756E-2</c:v>
                </c:pt>
                <c:pt idx="1846">
                  <c:v>2.2838417001253424E-2</c:v>
                </c:pt>
                <c:pt idx="1847">
                  <c:v>2.2831988106039765E-2</c:v>
                </c:pt>
                <c:pt idx="1848">
                  <c:v>2.2825805694868216E-2</c:v>
                </c:pt>
                <c:pt idx="1849">
                  <c:v>2.2819863493580547E-2</c:v>
                </c:pt>
                <c:pt idx="1850">
                  <c:v>2.281389303502137E-2</c:v>
                </c:pt>
                <c:pt idx="1851">
                  <c:v>2.2807634792617035E-2</c:v>
                </c:pt>
                <c:pt idx="1852">
                  <c:v>2.2801352667715789E-2</c:v>
                </c:pt>
                <c:pt idx="1853">
                  <c:v>2.279504666042775E-2</c:v>
                </c:pt>
                <c:pt idx="1854">
                  <c:v>2.278846335534792E-2</c:v>
                </c:pt>
                <c:pt idx="1855">
                  <c:v>2.2782111684885864E-2</c:v>
                </c:pt>
                <c:pt idx="1856">
                  <c:v>2.277573613374886E-2</c:v>
                </c:pt>
                <c:pt idx="1857">
                  <c:v>2.2769336702049128E-2</c:v>
                </c:pt>
                <c:pt idx="1858">
                  <c:v>2.2762913389899775E-2</c:v>
                </c:pt>
                <c:pt idx="1859">
                  <c:v>2.2756709092999781E-2</c:v>
                </c:pt>
                <c:pt idx="1860">
                  <c:v>2.2750235912213451E-2</c:v>
                </c:pt>
                <c:pt idx="1861">
                  <c:v>2.2743738849961788E-2</c:v>
                </c:pt>
                <c:pt idx="1862">
                  <c:v>2.2737217906360192E-2</c:v>
                </c:pt>
                <c:pt idx="1863">
                  <c:v>2.2730673081524953E-2</c:v>
                </c:pt>
                <c:pt idx="1864">
                  <c:v>2.2724104375574115E-2</c:v>
                </c:pt>
                <c:pt idx="1865">
                  <c:v>2.2717511788626608E-2</c:v>
                </c:pt>
                <c:pt idx="1866">
                  <c:v>2.2710895320799587E-2</c:v>
                </c:pt>
                <c:pt idx="1867">
                  <c:v>2.2704254972211988E-2</c:v>
                </c:pt>
                <c:pt idx="1868">
                  <c:v>2.2697590742983612E-2</c:v>
                </c:pt>
                <c:pt idx="1869">
                  <c:v>2.2690902633235151E-2</c:v>
                </c:pt>
                <c:pt idx="1870">
                  <c:v>2.2684190643085533E-2</c:v>
                </c:pt>
                <c:pt idx="1871">
                  <c:v>2.2677454772654562E-2</c:v>
                </c:pt>
                <c:pt idx="1872">
                  <c:v>2.267069502206381E-2</c:v>
                </c:pt>
                <c:pt idx="1873">
                  <c:v>2.2663911391435726E-2</c:v>
                </c:pt>
                <c:pt idx="1874">
                  <c:v>2.2657103880890997E-2</c:v>
                </c:pt>
                <c:pt idx="1875">
                  <c:v>2.2650272490552077E-2</c:v>
                </c:pt>
                <c:pt idx="1876">
                  <c:v>2.264321034659569E-2</c:v>
                </c:pt>
                <c:pt idx="1877">
                  <c:v>2.2636333328081733E-2</c:v>
                </c:pt>
                <c:pt idx="1878">
                  <c:v>2.2629432431481862E-2</c:v>
                </c:pt>
                <c:pt idx="1879">
                  <c:v>2.2622507656918082E-2</c:v>
                </c:pt>
                <c:pt idx="1880">
                  <c:v>2.2615559004515087E-2</c:v>
                </c:pt>
                <c:pt idx="1881">
                  <c:v>2.260878267974618E-2</c:v>
                </c:pt>
                <c:pt idx="1882">
                  <c:v>2.2601784134307357E-2</c:v>
                </c:pt>
                <c:pt idx="1883">
                  <c:v>2.2594761710068915E-2</c:v>
                </c:pt>
                <c:pt idx="1884">
                  <c:v>2.2587715407157715E-2</c:v>
                </c:pt>
                <c:pt idx="1885">
                  <c:v>2.2580645225696208E-2</c:v>
                </c:pt>
                <c:pt idx="1886">
                  <c:v>2.257355116581565E-2</c:v>
                </c:pt>
                <c:pt idx="1887">
                  <c:v>2.2566433227641139E-2</c:v>
                </c:pt>
                <c:pt idx="1888">
                  <c:v>2.2559291411300406E-2</c:v>
                </c:pt>
                <c:pt idx="1889">
                  <c:v>2.25519466505666E-2</c:v>
                </c:pt>
                <c:pt idx="1890">
                  <c:v>2.2544759226615831E-2</c:v>
                </c:pt>
                <c:pt idx="1891">
                  <c:v>2.2537547926207196E-2</c:v>
                </c:pt>
                <c:pt idx="1892">
                  <c:v>2.2530312749468942E-2</c:v>
                </c:pt>
                <c:pt idx="1893">
                  <c:v>2.2523053696526647E-2</c:v>
                </c:pt>
                <c:pt idx="1894">
                  <c:v>2.2515770767509446E-2</c:v>
                </c:pt>
                <c:pt idx="1895">
                  <c:v>2.2508463962549158E-2</c:v>
                </c:pt>
                <c:pt idx="1896">
                  <c:v>2.2501133281774027E-2</c:v>
                </c:pt>
                <c:pt idx="1897">
                  <c:v>2.2493778725314974E-2</c:v>
                </c:pt>
                <c:pt idx="1898">
                  <c:v>2.2486400293302032E-2</c:v>
                </c:pt>
                <c:pt idx="1899">
                  <c:v>2.2478840262469713E-2</c:v>
                </c:pt>
                <c:pt idx="1900">
                  <c:v>2.2471416241000738E-2</c:v>
                </c:pt>
                <c:pt idx="1901">
                  <c:v>2.2463968345678396E-2</c:v>
                </c:pt>
                <c:pt idx="1902">
                  <c:v>2.2456798847762392E-2</c:v>
                </c:pt>
                <c:pt idx="1903">
                  <c:v>2.244929887457206E-2</c:v>
                </c:pt>
                <c:pt idx="1904">
                  <c:v>2.2441775025318307E-2</c:v>
                </c:pt>
                <c:pt idx="1905">
                  <c:v>2.2434227300136795E-2</c:v>
                </c:pt>
                <c:pt idx="1906">
                  <c:v>2.2426655699165837E-2</c:v>
                </c:pt>
                <c:pt idx="1907">
                  <c:v>2.2418920027038772E-2</c:v>
                </c:pt>
                <c:pt idx="1908">
                  <c:v>2.2411302846768621E-2</c:v>
                </c:pt>
                <c:pt idx="1909">
                  <c:v>2.2403661792410538E-2</c:v>
                </c:pt>
                <c:pt idx="1910">
                  <c:v>2.2395996864099009E-2</c:v>
                </c:pt>
                <c:pt idx="1911">
                  <c:v>2.2388439562214906E-2</c:v>
                </c:pt>
                <c:pt idx="1912">
                  <c:v>2.2380724709366775E-2</c:v>
                </c:pt>
                <c:pt idx="1913">
                  <c:v>2.2372985981689415E-2</c:v>
                </c:pt>
                <c:pt idx="1914">
                  <c:v>2.2365223379320256E-2</c:v>
                </c:pt>
                <c:pt idx="1915">
                  <c:v>2.2357436902398484E-2</c:v>
                </c:pt>
                <c:pt idx="1916">
                  <c:v>2.2349626551065049E-2</c:v>
                </c:pt>
                <c:pt idx="1917">
                  <c:v>2.2341792325460019E-2</c:v>
                </c:pt>
                <c:pt idx="1918">
                  <c:v>2.2333934225722586E-2</c:v>
                </c:pt>
                <c:pt idx="1919">
                  <c:v>2.2326052251997221E-2</c:v>
                </c:pt>
                <c:pt idx="1920">
                  <c:v>2.231814640442311E-2</c:v>
                </c:pt>
                <c:pt idx="1921">
                  <c:v>2.2310216683141211E-2</c:v>
                </c:pt>
                <c:pt idx="1922">
                  <c:v>2.2302263088296869E-2</c:v>
                </c:pt>
                <c:pt idx="1923">
                  <c:v>2.229428562003016E-2</c:v>
                </c:pt>
                <c:pt idx="1924">
                  <c:v>2.2286284278486435E-2</c:v>
                </c:pt>
                <c:pt idx="1925">
                  <c:v>2.2278259063807527E-2</c:v>
                </c:pt>
                <c:pt idx="1926">
                  <c:v>2.2270209976139668E-2</c:v>
                </c:pt>
                <c:pt idx="1927">
                  <c:v>2.2262137015625579E-2</c:v>
                </c:pt>
                <c:pt idx="1928">
                  <c:v>2.2254040182411484E-2</c:v>
                </c:pt>
                <c:pt idx="1929">
                  <c:v>2.224582735879568E-2</c:v>
                </c:pt>
                <c:pt idx="1930">
                  <c:v>2.2237684980586481E-2</c:v>
                </c:pt>
                <c:pt idx="1931">
                  <c:v>2.2229518731374454E-2</c:v>
                </c:pt>
                <c:pt idx="1932">
                  <c:v>2.2221414125462205E-2</c:v>
                </c:pt>
                <c:pt idx="1933">
                  <c:v>2.2213197930935479E-2</c:v>
                </c:pt>
                <c:pt idx="1934">
                  <c:v>2.2204957864585283E-2</c:v>
                </c:pt>
                <c:pt idx="1935">
                  <c:v>2.2196693926564027E-2</c:v>
                </c:pt>
                <c:pt idx="1936">
                  <c:v>2.2188406117015294E-2</c:v>
                </c:pt>
                <c:pt idx="1937">
                  <c:v>2.2180094436090612E-2</c:v>
                </c:pt>
                <c:pt idx="1938">
                  <c:v>2.2171758883939741E-2</c:v>
                </c:pt>
                <c:pt idx="1939">
                  <c:v>2.2163399460710675E-2</c:v>
                </c:pt>
                <c:pt idx="1940">
                  <c:v>2.2155016166554055E-2</c:v>
                </c:pt>
                <c:pt idx="1941">
                  <c:v>2.2146543366136754E-2</c:v>
                </c:pt>
                <c:pt idx="1942">
                  <c:v>2.2138050916273043E-2</c:v>
                </c:pt>
                <c:pt idx="1943">
                  <c:v>2.2129600442442967E-2</c:v>
                </c:pt>
                <c:pt idx="1944">
                  <c:v>2.212112610076326E-2</c:v>
                </c:pt>
                <c:pt idx="1945">
                  <c:v>2.211141191309882E-2</c:v>
                </c:pt>
                <c:pt idx="1946">
                  <c:v>2.2102886426533255E-2</c:v>
                </c:pt>
                <c:pt idx="1947">
                  <c:v>2.2094337072588122E-2</c:v>
                </c:pt>
                <c:pt idx="1948">
                  <c:v>2.2085763851413809E-2</c:v>
                </c:pt>
                <c:pt idx="1949">
                  <c:v>2.2077166763162504E-2</c:v>
                </c:pt>
                <c:pt idx="1950">
                  <c:v>2.2068545807983689E-2</c:v>
                </c:pt>
                <c:pt idx="1951">
                  <c:v>2.2059857452590009E-2</c:v>
                </c:pt>
                <c:pt idx="1952">
                  <c:v>2.2051190991051361E-2</c:v>
                </c:pt>
                <c:pt idx="1953">
                  <c:v>2.2042500664264261E-2</c:v>
                </c:pt>
                <c:pt idx="1954">
                  <c:v>2.2033896384609675E-2</c:v>
                </c:pt>
                <c:pt idx="1955">
                  <c:v>2.202515163505947E-2</c:v>
                </c:pt>
                <c:pt idx="1956">
                  <c:v>2.2016383017065953E-2</c:v>
                </c:pt>
                <c:pt idx="1957">
                  <c:v>2.2007590530784174E-2</c:v>
                </c:pt>
                <c:pt idx="1958">
                  <c:v>2.1998774216609535E-2</c:v>
                </c:pt>
                <c:pt idx="1959">
                  <c:v>2.1989909793774468E-2</c:v>
                </c:pt>
                <c:pt idx="1960">
                  <c:v>2.1981053013100296E-2</c:v>
                </c:pt>
                <c:pt idx="1961">
                  <c:v>2.1972179452465213E-2</c:v>
                </c:pt>
                <c:pt idx="1962">
                  <c:v>2.1963292212318734E-2</c:v>
                </c:pt>
                <c:pt idx="1963">
                  <c:v>2.1954416157804708E-2</c:v>
                </c:pt>
                <c:pt idx="1964">
                  <c:v>2.194551062161982E-2</c:v>
                </c:pt>
                <c:pt idx="1965">
                  <c:v>2.1936600933344107E-2</c:v>
                </c:pt>
                <c:pt idx="1966">
                  <c:v>2.1927690159801436E-2</c:v>
                </c:pt>
                <c:pt idx="1967">
                  <c:v>2.1918781367791879E-2</c:v>
                </c:pt>
                <c:pt idx="1968">
                  <c:v>2.1909877624082034E-2</c:v>
                </c:pt>
                <c:pt idx="1969">
                  <c:v>2.1900981995415597E-2</c:v>
                </c:pt>
                <c:pt idx="1970">
                  <c:v>2.1892097548506309E-2</c:v>
                </c:pt>
                <c:pt idx="1971">
                  <c:v>2.18832273381224E-2</c:v>
                </c:pt>
                <c:pt idx="1972">
                  <c:v>2.1874373380359698E-2</c:v>
                </c:pt>
                <c:pt idx="1973">
                  <c:v>2.1865535861377981E-2</c:v>
                </c:pt>
                <c:pt idx="1974">
                  <c:v>2.1856714781069778E-2</c:v>
                </c:pt>
                <c:pt idx="1975">
                  <c:v>2.1847910139324973E-2</c:v>
                </c:pt>
                <c:pt idx="1976">
                  <c:v>2.1839121936036092E-2</c:v>
                </c:pt>
                <c:pt idx="1977">
                  <c:v>2.1830350171093017E-2</c:v>
                </c:pt>
                <c:pt idx="1978">
                  <c:v>2.1821594844389152E-2</c:v>
                </c:pt>
                <c:pt idx="1979">
                  <c:v>2.1812855955814382E-2</c:v>
                </c:pt>
                <c:pt idx="1980">
                  <c:v>2.1804133505262113E-2</c:v>
                </c:pt>
                <c:pt idx="1981">
                  <c:v>2.1795396674370467E-2</c:v>
                </c:pt>
                <c:pt idx="1982">
                  <c:v>2.1786706442851262E-2</c:v>
                </c:pt>
                <c:pt idx="1983">
                  <c:v>2.1778032647855348E-2</c:v>
                </c:pt>
                <c:pt idx="1984">
                  <c:v>2.1769375289277634E-2</c:v>
                </c:pt>
                <c:pt idx="1985">
                  <c:v>2.1760767819073157E-2</c:v>
                </c:pt>
                <c:pt idx="1986">
                  <c:v>2.1752143994398929E-2</c:v>
                </c:pt>
                <c:pt idx="1987">
                  <c:v>2.1743536606997529E-2</c:v>
                </c:pt>
                <c:pt idx="1988">
                  <c:v>2.1734945656762355E-2</c:v>
                </c:pt>
                <c:pt idx="1989">
                  <c:v>2.1726371143586821E-2</c:v>
                </c:pt>
                <c:pt idx="1990">
                  <c:v>2.1717813067364325E-2</c:v>
                </c:pt>
                <c:pt idx="1991">
                  <c:v>2.1709271427990926E-2</c:v>
                </c:pt>
                <c:pt idx="1992">
                  <c:v>2.1700746225360022E-2</c:v>
                </c:pt>
                <c:pt idx="1993">
                  <c:v>2.1692198683468548E-2</c:v>
                </c:pt>
                <c:pt idx="1994">
                  <c:v>2.1683666302320832E-2</c:v>
                </c:pt>
                <c:pt idx="1995">
                  <c:v>2.1675189065643662E-2</c:v>
                </c:pt>
                <c:pt idx="1996">
                  <c:v>2.1666728262965784E-2</c:v>
                </c:pt>
                <c:pt idx="1997">
                  <c:v>2.165828389418635E-2</c:v>
                </c:pt>
                <c:pt idx="1998">
                  <c:v>2.1649855959201793E-2</c:v>
                </c:pt>
                <c:pt idx="1999">
                  <c:v>2.1641444457912162E-2</c:v>
                </c:pt>
                <c:pt idx="2000">
                  <c:v>2.1633049390213897E-2</c:v>
                </c:pt>
                <c:pt idx="2001">
                  <c:v>2.1624670756007037E-2</c:v>
                </c:pt>
                <c:pt idx="2002">
                  <c:v>2.161626383448343E-2</c:v>
                </c:pt>
                <c:pt idx="2003">
                  <c:v>2.1607962787660504E-2</c:v>
                </c:pt>
                <c:pt idx="2004">
                  <c:v>2.1599587369704361E-2</c:v>
                </c:pt>
                <c:pt idx="2005">
                  <c:v>2.1591273785268643E-2</c:v>
                </c:pt>
                <c:pt idx="2006">
                  <c:v>2.158311918791616E-2</c:v>
                </c:pt>
                <c:pt idx="2007">
                  <c:v>2.1574840523903727E-2</c:v>
                </c:pt>
                <c:pt idx="2008">
                  <c:v>2.1566578294973222E-2</c:v>
                </c:pt>
                <c:pt idx="2009">
                  <c:v>2.1558332501023344E-2</c:v>
                </c:pt>
                <c:pt idx="2010">
                  <c:v>2.1550103141951896E-2</c:v>
                </c:pt>
                <c:pt idx="2011">
                  <c:v>2.154183919171546E-2</c:v>
                </c:pt>
                <c:pt idx="2012">
                  <c:v>2.1533642010615028E-2</c:v>
                </c:pt>
                <c:pt idx="2013">
                  <c:v>2.1525461262944766E-2</c:v>
                </c:pt>
                <c:pt idx="2014">
                  <c:v>2.1517296948606712E-2</c:v>
                </c:pt>
                <c:pt idx="2015">
                  <c:v>2.1509202866218356E-2</c:v>
                </c:pt>
                <c:pt idx="2016">
                  <c:v>2.1501072114289164E-2</c:v>
                </c:pt>
                <c:pt idx="2017">
                  <c:v>2.1492957796531018E-2</c:v>
                </c:pt>
                <c:pt idx="2018">
                  <c:v>2.1484859912844368E-2</c:v>
                </c:pt>
                <c:pt idx="2019">
                  <c:v>2.1476778463127903E-2</c:v>
                </c:pt>
                <c:pt idx="2020">
                  <c:v>2.1468713447282961E-2</c:v>
                </c:pt>
                <c:pt idx="2021">
                  <c:v>2.1460664865209991E-2</c:v>
                </c:pt>
                <c:pt idx="2022">
                  <c:v>2.1452632716806815E-2</c:v>
                </c:pt>
                <c:pt idx="2023">
                  <c:v>2.1444617001978281E-2</c:v>
                </c:pt>
                <c:pt idx="2024">
                  <c:v>2.1436617720622202E-2</c:v>
                </c:pt>
                <c:pt idx="2025">
                  <c:v>2.1428634872642561E-2</c:v>
                </c:pt>
                <c:pt idx="2026">
                  <c:v>2.142066845793893E-2</c:v>
                </c:pt>
                <c:pt idx="2027">
                  <c:v>2.141271847641352E-2</c:v>
                </c:pt>
                <c:pt idx="2028">
                  <c:v>2.140478492796679E-2</c:v>
                </c:pt>
                <c:pt idx="2029">
                  <c:v>2.1396867812501833E-2</c:v>
                </c:pt>
                <c:pt idx="2030">
                  <c:v>2.1388967129921749E-2</c:v>
                </c:pt>
                <c:pt idx="2031">
                  <c:v>2.1381082880127869E-2</c:v>
                </c:pt>
                <c:pt idx="2032">
                  <c:v>2.1373215063023296E-2</c:v>
                </c:pt>
                <c:pt idx="2033">
                  <c:v>2.1365297177727813E-2</c:v>
                </c:pt>
                <c:pt idx="2034">
                  <c:v>2.1357461509342101E-2</c:v>
                </c:pt>
                <c:pt idx="2035">
                  <c:v>2.1349642272234827E-2</c:v>
                </c:pt>
                <c:pt idx="2036">
                  <c:v>2.1341908119553804E-2</c:v>
                </c:pt>
                <c:pt idx="2037">
                  <c:v>2.1334122464439557E-2</c:v>
                </c:pt>
                <c:pt idx="2038">
                  <c:v>2.1326353241435836E-2</c:v>
                </c:pt>
                <c:pt idx="2039">
                  <c:v>2.1318600450443981E-2</c:v>
                </c:pt>
                <c:pt idx="2040">
                  <c:v>2.1310864091370604E-2</c:v>
                </c:pt>
                <c:pt idx="2041">
                  <c:v>2.1303144164118808E-2</c:v>
                </c:pt>
                <c:pt idx="2042">
                  <c:v>2.1295440668592572E-2</c:v>
                </c:pt>
                <c:pt idx="2043">
                  <c:v>2.1287753604698513E-2</c:v>
                </c:pt>
                <c:pt idx="2044">
                  <c:v>2.1280082972339728E-2</c:v>
                </c:pt>
                <c:pt idx="2045">
                  <c:v>2.1272428771422838E-2</c:v>
                </c:pt>
                <c:pt idx="2046">
                  <c:v>2.1264639273420868E-2</c:v>
                </c:pt>
                <c:pt idx="2047">
                  <c:v>2.1257016473567963E-2</c:v>
                </c:pt>
                <c:pt idx="2048">
                  <c:v>2.1249410102662472E-2</c:v>
                </c:pt>
                <c:pt idx="2049">
                  <c:v>2.1240737224301361E-2</c:v>
                </c:pt>
                <c:pt idx="2050">
                  <c:v>2.1233166057974047E-2</c:v>
                </c:pt>
                <c:pt idx="2051">
                  <c:v>2.1225611320304181E-2</c:v>
                </c:pt>
                <c:pt idx="2052">
                  <c:v>2.1218073011202612E-2</c:v>
                </c:pt>
                <c:pt idx="2053">
                  <c:v>2.1210551130577484E-2</c:v>
                </c:pt>
                <c:pt idx="2054">
                  <c:v>2.1202963942085831E-2</c:v>
                </c:pt>
                <c:pt idx="2055">
                  <c:v>2.1195474178598066E-2</c:v>
                </c:pt>
                <c:pt idx="2056">
                  <c:v>2.1188000842216136E-2</c:v>
                </c:pt>
                <c:pt idx="2057">
                  <c:v>2.1180543932853523E-2</c:v>
                </c:pt>
                <c:pt idx="2058">
                  <c:v>2.1173357776228949E-2</c:v>
                </c:pt>
                <c:pt idx="2059">
                  <c:v>2.1165935952814314E-2</c:v>
                </c:pt>
                <c:pt idx="2060">
                  <c:v>2.1158530559432072E-2</c:v>
                </c:pt>
                <c:pt idx="2061">
                  <c:v>2.1151141595989728E-2</c:v>
                </c:pt>
                <c:pt idx="2062">
                  <c:v>2.1143769062396543E-2</c:v>
                </c:pt>
                <c:pt idx="2063">
                  <c:v>2.1136324377139359E-2</c:v>
                </c:pt>
                <c:pt idx="2064">
                  <c:v>2.112898395332146E-2</c:v>
                </c:pt>
                <c:pt idx="2065">
                  <c:v>2.1121659957990799E-2</c:v>
                </c:pt>
                <c:pt idx="2066">
                  <c:v>2.1114352391060093E-2</c:v>
                </c:pt>
                <c:pt idx="2067">
                  <c:v>2.110715283898431E-2</c:v>
                </c:pt>
                <c:pt idx="2068">
                  <c:v>2.1099878882580615E-2</c:v>
                </c:pt>
                <c:pt idx="2069">
                  <c:v>2.1092621355391805E-2</c:v>
                </c:pt>
                <c:pt idx="2070">
                  <c:v>2.1085380257329787E-2</c:v>
                </c:pt>
                <c:pt idx="2071">
                  <c:v>2.1078155588303824E-2</c:v>
                </c:pt>
                <c:pt idx="2072">
                  <c:v>2.1070947348224938E-2</c:v>
                </c:pt>
                <c:pt idx="2073">
                  <c:v>2.1063755537006804E-2</c:v>
                </c:pt>
                <c:pt idx="2074">
                  <c:v>2.1056580154556033E-2</c:v>
                </c:pt>
                <c:pt idx="2075">
                  <c:v>2.1049421200788065E-2</c:v>
                </c:pt>
                <c:pt idx="2076">
                  <c:v>2.1042278675612154E-2</c:v>
                </c:pt>
                <c:pt idx="2077">
                  <c:v>2.1035152578940213E-2</c:v>
                </c:pt>
                <c:pt idx="2078">
                  <c:v>2.1028042910684146E-2</c:v>
                </c:pt>
                <c:pt idx="2079">
                  <c:v>2.1020949670757624E-2</c:v>
                </c:pt>
                <c:pt idx="2080">
                  <c:v>2.1013872859073426E-2</c:v>
                </c:pt>
                <c:pt idx="2081">
                  <c:v>2.1006812475539944E-2</c:v>
                </c:pt>
                <c:pt idx="2082">
                  <c:v>2.0999768520074364E-2</c:v>
                </c:pt>
                <c:pt idx="2083">
                  <c:v>2.0992740992589475E-2</c:v>
                </c:pt>
                <c:pt idx="2084">
                  <c:v>2.0985729892994541E-2</c:v>
                </c:pt>
                <c:pt idx="2085">
                  <c:v>2.0978629897505409E-2</c:v>
                </c:pt>
                <c:pt idx="2086">
                  <c:v>2.0971650880060599E-2</c:v>
                </c:pt>
                <c:pt idx="2087">
                  <c:v>2.0964688289181077E-2</c:v>
                </c:pt>
                <c:pt idx="2088">
                  <c:v>2.0957849771818537E-2</c:v>
                </c:pt>
                <c:pt idx="2089">
                  <c:v>2.0950920810393368E-2</c:v>
                </c:pt>
                <c:pt idx="2090">
                  <c:v>2.0944008276343691E-2</c:v>
                </c:pt>
                <c:pt idx="2091">
                  <c:v>2.0937112169585808E-2</c:v>
                </c:pt>
                <c:pt idx="2092">
                  <c:v>2.0930232490032508E-2</c:v>
                </c:pt>
                <c:pt idx="2093">
                  <c:v>2.0923369237600985E-2</c:v>
                </c:pt>
                <c:pt idx="2094">
                  <c:v>2.0916522412204909E-2</c:v>
                </c:pt>
                <c:pt idx="2095">
                  <c:v>2.0909692013759706E-2</c:v>
                </c:pt>
                <c:pt idx="2096">
                  <c:v>2.0902878042181688E-2</c:v>
                </c:pt>
                <c:pt idx="2097">
                  <c:v>2.0896080497386286E-2</c:v>
                </c:pt>
                <c:pt idx="2098">
                  <c:v>2.0889183918663356E-2</c:v>
                </c:pt>
                <c:pt idx="2099">
                  <c:v>2.088241843999538E-2</c:v>
                </c:pt>
                <c:pt idx="2100">
                  <c:v>2.0875669386803464E-2</c:v>
                </c:pt>
                <c:pt idx="2101">
                  <c:v>2.0867976295878346E-2</c:v>
                </c:pt>
                <c:pt idx="2102">
                  <c:v>2.086173783495639E-2</c:v>
                </c:pt>
                <c:pt idx="2103">
                  <c:v>2.0854565009052795E-2</c:v>
                </c:pt>
                <c:pt idx="2104">
                  <c:v>2.0847884003383416E-2</c:v>
                </c:pt>
                <c:pt idx="2105">
                  <c:v>2.0841219422768831E-2</c:v>
                </c:pt>
                <c:pt idx="2106">
                  <c:v>2.0834449446443255E-2</c:v>
                </c:pt>
                <c:pt idx="2107">
                  <c:v>2.0827816920063698E-2</c:v>
                </c:pt>
                <c:pt idx="2108">
                  <c:v>2.0821200817444593E-2</c:v>
                </c:pt>
                <c:pt idx="2109">
                  <c:v>2.0814601138508491E-2</c:v>
                </c:pt>
                <c:pt idx="2110">
                  <c:v>2.0808142892659864E-2</c:v>
                </c:pt>
                <c:pt idx="2111">
                  <c:v>2.0801954775741302E-2</c:v>
                </c:pt>
                <c:pt idx="2112">
                  <c:v>2.0795407571594655E-2</c:v>
                </c:pt>
                <c:pt idx="2113">
                  <c:v>2.0788876794990252E-2</c:v>
                </c:pt>
                <c:pt idx="2114">
                  <c:v>2.0782362445841879E-2</c:v>
                </c:pt>
                <c:pt idx="2115">
                  <c:v>2.0771769874022229E-2</c:v>
                </c:pt>
                <c:pt idx="2116">
                  <c:v>2.0765295348873211E-2</c:v>
                </c:pt>
                <c:pt idx="2117">
                  <c:v>2.075883724777081E-2</c:v>
                </c:pt>
                <c:pt idx="2118">
                  <c:v>2.0752395570633977E-2</c:v>
                </c:pt>
                <c:pt idx="2119">
                  <c:v>2.074610310733762E-2</c:v>
                </c:pt>
                <c:pt idx="2120">
                  <c:v>2.0739695087810379E-2</c:v>
                </c:pt>
                <c:pt idx="2121">
                  <c:v>2.0733303493051053E-2</c:v>
                </c:pt>
                <c:pt idx="2122">
                  <c:v>2.0726928322980349E-2</c:v>
                </c:pt>
                <c:pt idx="2123">
                  <c:v>2.072056957751987E-2</c:v>
                </c:pt>
                <c:pt idx="2124">
                  <c:v>2.0714227256589449E-2</c:v>
                </c:pt>
                <c:pt idx="2125">
                  <c:v>2.0707901360112444E-2</c:v>
                </c:pt>
                <c:pt idx="2126">
                  <c:v>2.0701591888011329E-2</c:v>
                </c:pt>
                <c:pt idx="2127">
                  <c:v>2.0695298840205063E-2</c:v>
                </c:pt>
                <c:pt idx="2128">
                  <c:v>2.0689022216619644E-2</c:v>
                </c:pt>
                <c:pt idx="2129">
                  <c:v>2.0682762017174908E-2</c:v>
                </c:pt>
                <c:pt idx="2130">
                  <c:v>2.0676518241795096E-2</c:v>
                </c:pt>
                <c:pt idx="2131">
                  <c:v>2.0670290890401802E-2</c:v>
                </c:pt>
                <c:pt idx="2132">
                  <c:v>2.0664079962919264E-2</c:v>
                </c:pt>
                <c:pt idx="2133">
                  <c:v>2.0657885459269082E-2</c:v>
                </c:pt>
                <c:pt idx="2134">
                  <c:v>2.0651707379378135E-2</c:v>
                </c:pt>
                <c:pt idx="2135">
                  <c:v>2.0645545723166261E-2</c:v>
                </c:pt>
                <c:pt idx="2136">
                  <c:v>2.0639253791621466E-2</c:v>
                </c:pt>
                <c:pt idx="2137">
                  <c:v>2.0633124155116554E-2</c:v>
                </c:pt>
                <c:pt idx="2138">
                  <c:v>2.062701094104178E-2</c:v>
                </c:pt>
                <c:pt idx="2139">
                  <c:v>2.0620914149322343E-2</c:v>
                </c:pt>
                <c:pt idx="2140">
                  <c:v>2.0614833779885204E-2</c:v>
                </c:pt>
                <c:pt idx="2141">
                  <c:v>2.0608920678947273E-2</c:v>
                </c:pt>
                <c:pt idx="2142">
                  <c:v>2.0602873986380815E-2</c:v>
                </c:pt>
                <c:pt idx="2143">
                  <c:v>2.0596843716894388E-2</c:v>
                </c:pt>
                <c:pt idx="2144">
                  <c:v>2.0590829870409593E-2</c:v>
                </c:pt>
                <c:pt idx="2145">
                  <c:v>2.058483244685419E-2</c:v>
                </c:pt>
                <c:pt idx="2146">
                  <c:v>2.0578851446153301E-2</c:v>
                </c:pt>
                <c:pt idx="2147">
                  <c:v>2.0572886868233806E-2</c:v>
                </c:pt>
                <c:pt idx="2148">
                  <c:v>2.0566938713022592E-2</c:v>
                </c:pt>
                <c:pt idx="2149">
                  <c:v>2.0560691996466967E-2</c:v>
                </c:pt>
                <c:pt idx="2150">
                  <c:v>2.0554775005255255E-2</c:v>
                </c:pt>
                <c:pt idx="2151">
                  <c:v>2.0548874434506311E-2</c:v>
                </c:pt>
                <c:pt idx="2152">
                  <c:v>2.054299028414899E-2</c:v>
                </c:pt>
                <c:pt idx="2153">
                  <c:v>2.0537122554111258E-2</c:v>
                </c:pt>
                <c:pt idx="2154">
                  <c:v>2.053127124432377E-2</c:v>
                </c:pt>
                <c:pt idx="2155">
                  <c:v>2.0525436354714488E-2</c:v>
                </c:pt>
                <c:pt idx="2156">
                  <c:v>2.0519781239126178E-2</c:v>
                </c:pt>
                <c:pt idx="2157">
                  <c:v>2.0513815835751379E-2</c:v>
                </c:pt>
                <c:pt idx="2158">
                  <c:v>2.0508195256385867E-2</c:v>
                </c:pt>
                <c:pt idx="2159">
                  <c:v>2.0502260996660009E-2</c:v>
                </c:pt>
                <c:pt idx="2160">
                  <c:v>2.049650820689175E-2</c:v>
                </c:pt>
                <c:pt idx="2161">
                  <c:v>2.0490771836882058E-2</c:v>
                </c:pt>
                <c:pt idx="2162">
                  <c:v>2.0485388883553945E-2</c:v>
                </c:pt>
                <c:pt idx="2163">
                  <c:v>2.0479687060250898E-2</c:v>
                </c:pt>
                <c:pt idx="2164">
                  <c:v>2.0474001658503865E-2</c:v>
                </c:pt>
                <c:pt idx="2165">
                  <c:v>2.0468332678243245E-2</c:v>
                </c:pt>
                <c:pt idx="2166">
                  <c:v>2.0462680119399449E-2</c:v>
                </c:pt>
                <c:pt idx="2167">
                  <c:v>2.0456871160717951E-2</c:v>
                </c:pt>
                <c:pt idx="2168">
                  <c:v>2.0451250585730701E-2</c:v>
                </c:pt>
                <c:pt idx="2169">
                  <c:v>2.0445646430954173E-2</c:v>
                </c:pt>
                <c:pt idx="2170">
                  <c:v>2.0440058696315336E-2</c:v>
                </c:pt>
                <c:pt idx="2171">
                  <c:v>2.0434663643981166E-2</c:v>
                </c:pt>
                <c:pt idx="2172">
                  <c:v>2.0429109612175068E-2</c:v>
                </c:pt>
                <c:pt idx="2173">
                  <c:v>2.0423572001299517E-2</c:v>
                </c:pt>
                <c:pt idx="2174">
                  <c:v>2.0418050811288443E-2</c:v>
                </c:pt>
                <c:pt idx="2175">
                  <c:v>2.0412546042071367E-2</c:v>
                </c:pt>
                <c:pt idx="2176">
                  <c:v>2.0407057693582222E-2</c:v>
                </c:pt>
                <c:pt idx="2177">
                  <c:v>2.0401585765753173E-2</c:v>
                </c:pt>
                <c:pt idx="2178">
                  <c:v>2.0396130258514625E-2</c:v>
                </c:pt>
                <c:pt idx="2179">
                  <c:v>2.0390691171802276E-2</c:v>
                </c:pt>
                <c:pt idx="2180">
                  <c:v>2.0385268505545645E-2</c:v>
                </c:pt>
                <c:pt idx="2181">
                  <c:v>2.0379862259680425E-2</c:v>
                </c:pt>
                <c:pt idx="2182">
                  <c:v>2.0374472434137023E-2</c:v>
                </c:pt>
                <c:pt idx="2183">
                  <c:v>2.0369099028852009E-2</c:v>
                </c:pt>
                <c:pt idx="2184">
                  <c:v>2.0363742043758435E-2</c:v>
                </c:pt>
                <c:pt idx="2185">
                  <c:v>2.0358401478787588E-2</c:v>
                </c:pt>
                <c:pt idx="2186">
                  <c:v>2.0353077333876916E-2</c:v>
                </c:pt>
                <c:pt idx="2187">
                  <c:v>2.0347769608957712E-2</c:v>
                </c:pt>
                <c:pt idx="2188">
                  <c:v>2.034228723997052E-2</c:v>
                </c:pt>
                <c:pt idx="2189">
                  <c:v>2.0337011475255622E-2</c:v>
                </c:pt>
                <c:pt idx="2190">
                  <c:v>2.0331752129356735E-2</c:v>
                </c:pt>
                <c:pt idx="2191">
                  <c:v>2.0326509202204392E-2</c:v>
                </c:pt>
                <c:pt idx="2192">
                  <c:v>2.032147728196966E-2</c:v>
                </c:pt>
                <c:pt idx="2193">
                  <c:v>2.0316268075639084E-2</c:v>
                </c:pt>
                <c:pt idx="2194">
                  <c:v>2.0311075288846285E-2</c:v>
                </c:pt>
                <c:pt idx="2195">
                  <c:v>2.0305898921527843E-2</c:v>
                </c:pt>
                <c:pt idx="2196">
                  <c:v>2.0300738973619448E-2</c:v>
                </c:pt>
                <c:pt idx="2197">
                  <c:v>2.0295595445056793E-2</c:v>
                </c:pt>
                <c:pt idx="2198">
                  <c:v>2.0290468335777325E-2</c:v>
                </c:pt>
                <c:pt idx="2199">
                  <c:v>2.0285357645718507E-2</c:v>
                </c:pt>
                <c:pt idx="2200">
                  <c:v>2.028026337481514E-2</c:v>
                </c:pt>
                <c:pt idx="2201">
                  <c:v>2.0274780465383089E-2</c:v>
                </c:pt>
                <c:pt idx="2202">
                  <c:v>2.0269717248095603E-2</c:v>
                </c:pt>
                <c:pt idx="2203">
                  <c:v>2.0264670447827315E-2</c:v>
                </c:pt>
                <c:pt idx="2204">
                  <c:v>2.0259640064516995E-2</c:v>
                </c:pt>
                <c:pt idx="2205">
                  <c:v>2.0253911157338891E-2</c:v>
                </c:pt>
                <c:pt idx="2206">
                  <c:v>2.0248915953019538E-2</c:v>
                </c:pt>
                <c:pt idx="2207">
                  <c:v>2.0243937165468143E-2</c:v>
                </c:pt>
                <c:pt idx="2208">
                  <c:v>2.023897479462437E-2</c:v>
                </c:pt>
                <c:pt idx="2209">
                  <c:v>2.0234028840428787E-2</c:v>
                </c:pt>
                <c:pt idx="2210">
                  <c:v>2.0229099302819256E-2</c:v>
                </c:pt>
                <c:pt idx="2211">
                  <c:v>2.0223974698569597E-2</c:v>
                </c:pt>
                <c:pt idx="2212">
                  <c:v>2.0219077092032481E-2</c:v>
                </c:pt>
                <c:pt idx="2213">
                  <c:v>2.0214195900938727E-2</c:v>
                </c:pt>
                <c:pt idx="2214">
                  <c:v>2.0209973983409631E-2</c:v>
                </c:pt>
                <c:pt idx="2215">
                  <c:v>2.0205128337876181E-2</c:v>
                </c:pt>
                <c:pt idx="2216">
                  <c:v>2.0200299110508014E-2</c:v>
                </c:pt>
                <c:pt idx="2217">
                  <c:v>2.0195486301246988E-2</c:v>
                </c:pt>
                <c:pt idx="2218">
                  <c:v>2.0190689910031437E-2</c:v>
                </c:pt>
                <c:pt idx="2219">
                  <c:v>2.0185691021500619E-2</c:v>
                </c:pt>
                <c:pt idx="2220">
                  <c:v>2.0180926556302912E-2</c:v>
                </c:pt>
                <c:pt idx="2221">
                  <c:v>2.0176178508013516E-2</c:v>
                </c:pt>
                <c:pt idx="2222">
                  <c:v>2.0171446876571863E-2</c:v>
                </c:pt>
                <c:pt idx="2223">
                  <c:v>2.0166954222591123E-2</c:v>
                </c:pt>
                <c:pt idx="2224">
                  <c:v>2.0162256338419504E-2</c:v>
                </c:pt>
                <c:pt idx="2225">
                  <c:v>2.0157574871884607E-2</c:v>
                </c:pt>
                <c:pt idx="2226">
                  <c:v>2.0152909822927403E-2</c:v>
                </c:pt>
                <c:pt idx="2227">
                  <c:v>2.0148261191491514E-2</c:v>
                </c:pt>
                <c:pt idx="2228">
                  <c:v>2.0143628977519683E-2</c:v>
                </c:pt>
                <c:pt idx="2229">
                  <c:v>2.0139013180954644E-2</c:v>
                </c:pt>
                <c:pt idx="2230">
                  <c:v>2.0134413801736497E-2</c:v>
                </c:pt>
                <c:pt idx="2231">
                  <c:v>2.0129830839813262E-2</c:v>
                </c:pt>
                <c:pt idx="2232">
                  <c:v>2.0125264295125039E-2</c:v>
                </c:pt>
                <c:pt idx="2233">
                  <c:v>2.012071416761721E-2</c:v>
                </c:pt>
                <c:pt idx="2234">
                  <c:v>2.0116180457229869E-2</c:v>
                </c:pt>
                <c:pt idx="2235">
                  <c:v>2.0111663163912805E-2</c:v>
                </c:pt>
                <c:pt idx="2236">
                  <c:v>2.0107162287606992E-2</c:v>
                </c:pt>
                <c:pt idx="2237">
                  <c:v>2.0102677828255172E-2</c:v>
                </c:pt>
                <c:pt idx="2238">
                  <c:v>2.0098209785806249E-2</c:v>
                </c:pt>
                <c:pt idx="2239">
                  <c:v>2.0093758160202081E-2</c:v>
                </c:pt>
                <c:pt idx="2240">
                  <c:v>2.0089084726827335E-2</c:v>
                </c:pt>
                <c:pt idx="2241">
                  <c:v>2.0084665004758251E-2</c:v>
                </c:pt>
                <c:pt idx="2242">
                  <c:v>2.0080261698420077E-2</c:v>
                </c:pt>
                <c:pt idx="2243">
                  <c:v>2.0075874807758489E-2</c:v>
                </c:pt>
                <c:pt idx="2244">
                  <c:v>2.0071504332720046E-2</c:v>
                </c:pt>
                <c:pt idx="2245">
                  <c:v>2.0067393157266258E-2</c:v>
                </c:pt>
                <c:pt idx="2246">
                  <c:v>2.006305644805224E-2</c:v>
                </c:pt>
                <c:pt idx="2247">
                  <c:v>2.0058736155249557E-2</c:v>
                </c:pt>
                <c:pt idx="2248">
                  <c:v>2.0054432278804466E-2</c:v>
                </c:pt>
                <c:pt idx="2249">
                  <c:v>2.0050144818664118E-2</c:v>
                </c:pt>
                <c:pt idx="2250">
                  <c:v>2.0045873774776537E-2</c:v>
                </c:pt>
                <c:pt idx="2251">
                  <c:v>2.0041619147088865E-2</c:v>
                </c:pt>
                <c:pt idx="2252">
                  <c:v>2.0037380935545603E-2</c:v>
                </c:pt>
                <c:pt idx="2253">
                  <c:v>2.0032658462310528E-2</c:v>
                </c:pt>
                <c:pt idx="2254">
                  <c:v>2.0028451198427642E-2</c:v>
                </c:pt>
                <c:pt idx="2255">
                  <c:v>2.002426034864899E-2</c:v>
                </c:pt>
                <c:pt idx="2256">
                  <c:v>2.0020085912924146E-2</c:v>
                </c:pt>
                <c:pt idx="2257">
                  <c:v>2.001592789120268E-2</c:v>
                </c:pt>
                <c:pt idx="2258">
                  <c:v>2.0011786283434165E-2</c:v>
                </c:pt>
                <c:pt idx="2259">
                  <c:v>2.0007661089569074E-2</c:v>
                </c:pt>
                <c:pt idx="2260">
                  <c:v>2.0003552309556971E-2</c:v>
                </c:pt>
                <c:pt idx="2261">
                  <c:v>1.9999459943349236E-2</c:v>
                </c:pt>
                <c:pt idx="2262">
                  <c:v>1.9995383990894535E-2</c:v>
                </c:pt>
                <c:pt idx="2263">
                  <c:v>1.9991064798838418E-2</c:v>
                </c:pt>
                <c:pt idx="2264">
                  <c:v>1.9987020722286059E-2</c:v>
                </c:pt>
                <c:pt idx="2265">
                  <c:v>1.9982993058402364E-2</c:v>
                </c:pt>
                <c:pt idx="2266">
                  <c:v>1.9979769640410826E-2</c:v>
                </c:pt>
                <c:pt idx="2267">
                  <c:v>1.9975777664900624E-2</c:v>
                </c:pt>
                <c:pt idx="2268">
                  <c:v>1.9971802104724368E-2</c:v>
                </c:pt>
                <c:pt idx="2269">
                  <c:v>1.9967842959833611E-2</c:v>
                </c:pt>
                <c:pt idx="2270">
                  <c:v>1.9963900230177252E-2</c:v>
                </c:pt>
                <c:pt idx="2271">
                  <c:v>1.9959706422091571E-2</c:v>
                </c:pt>
                <c:pt idx="2272">
                  <c:v>1.9955795563571698E-2</c:v>
                </c:pt>
                <c:pt idx="2273">
                  <c:v>1.9951901119208124E-2</c:v>
                </c:pt>
                <c:pt idx="2274">
                  <c:v>1.9948023088953642E-2</c:v>
                </c:pt>
                <c:pt idx="2275">
                  <c:v>1.9944432808734178E-2</c:v>
                </c:pt>
                <c:pt idx="2276">
                  <c:v>1.9940588569476433E-2</c:v>
                </c:pt>
                <c:pt idx="2277">
                  <c:v>1.9936760745116574E-2</c:v>
                </c:pt>
                <c:pt idx="2278">
                  <c:v>1.9932949335610548E-2</c:v>
                </c:pt>
                <c:pt idx="2279">
                  <c:v>1.9929154340908146E-2</c:v>
                </c:pt>
                <c:pt idx="2280">
                  <c:v>1.9925375760963562E-2</c:v>
                </c:pt>
                <c:pt idx="2281">
                  <c:v>1.9921613595730095E-2</c:v>
                </c:pt>
                <c:pt idx="2282">
                  <c:v>1.9917867845161068E-2</c:v>
                </c:pt>
                <c:pt idx="2283">
                  <c:v>1.9914138509212427E-2</c:v>
                </c:pt>
                <c:pt idx="2284">
                  <c:v>1.9910425587833958E-2</c:v>
                </c:pt>
                <c:pt idx="2285">
                  <c:v>1.9906729080983381E-2</c:v>
                </c:pt>
                <c:pt idx="2286">
                  <c:v>1.9903048988613121E-2</c:v>
                </c:pt>
                <c:pt idx="2287">
                  <c:v>1.9899385310678253E-2</c:v>
                </c:pt>
                <c:pt idx="2288">
                  <c:v>1.9895738047133845E-2</c:v>
                </c:pt>
                <c:pt idx="2289">
                  <c:v>1.9892107197934973E-2</c:v>
                </c:pt>
                <c:pt idx="2290">
                  <c:v>1.9888492763034948E-2</c:v>
                </c:pt>
                <c:pt idx="2291">
                  <c:v>1.9884894742392363E-2</c:v>
                </c:pt>
                <c:pt idx="2292">
                  <c:v>1.988131313596141E-2</c:v>
                </c:pt>
                <c:pt idx="2293">
                  <c:v>1.9877459133091094E-2</c:v>
                </c:pt>
                <c:pt idx="2294">
                  <c:v>1.9873909375342839E-2</c:v>
                </c:pt>
                <c:pt idx="2295">
                  <c:v>1.9870376030749821E-2</c:v>
                </c:pt>
                <c:pt idx="2296">
                  <c:v>1.9866859099271082E-2</c:v>
                </c:pt>
                <c:pt idx="2297">
                  <c:v>1.9863651315430681E-2</c:v>
                </c:pt>
                <c:pt idx="2298">
                  <c:v>1.9860168193346302E-2</c:v>
                </c:pt>
                <c:pt idx="2299">
                  <c:v>1.9856701485166106E-2</c:v>
                </c:pt>
                <c:pt idx="2300">
                  <c:v>1.9853251190849571E-2</c:v>
                </c:pt>
                <c:pt idx="2301">
                  <c:v>1.9849817310354415E-2</c:v>
                </c:pt>
                <c:pt idx="2302">
                  <c:v>1.9846399843635707E-2</c:v>
                </c:pt>
                <c:pt idx="2303">
                  <c:v>1.9842998790654685E-2</c:v>
                </c:pt>
                <c:pt idx="2304">
                  <c:v>1.9839614151367306E-2</c:v>
                </c:pt>
                <c:pt idx="2305">
                  <c:v>1.9836245925732163E-2</c:v>
                </c:pt>
                <c:pt idx="2306">
                  <c:v>1.9832592496373629E-2</c:v>
                </c:pt>
                <c:pt idx="2307">
                  <c:v>1.9829256106352694E-2</c:v>
                </c:pt>
                <c:pt idx="2308">
                  <c:v>1.9825936128942831E-2</c:v>
                </c:pt>
                <c:pt idx="2309">
                  <c:v>1.9822632564102185E-2</c:v>
                </c:pt>
                <c:pt idx="2310">
                  <c:v>1.9819345411793348E-2</c:v>
                </c:pt>
                <c:pt idx="2311">
                  <c:v>1.9816074671975353E-2</c:v>
                </c:pt>
                <c:pt idx="2312">
                  <c:v>1.9812820344606338E-2</c:v>
                </c:pt>
                <c:pt idx="2313">
                  <c:v>1.9809582429647123E-2</c:v>
                </c:pt>
                <c:pt idx="2314">
                  <c:v>1.9806051457997742E-2</c:v>
                </c:pt>
                <c:pt idx="2315">
                  <c:v>1.9802845368975749E-2</c:v>
                </c:pt>
                <c:pt idx="2316">
                  <c:v>1.9799655691333032E-2</c:v>
                </c:pt>
                <c:pt idx="2317">
                  <c:v>1.9796482425031774E-2</c:v>
                </c:pt>
                <c:pt idx="2318">
                  <c:v>1.9793325570031453E-2</c:v>
                </c:pt>
                <c:pt idx="2319">
                  <c:v>1.9790814177389829E-2</c:v>
                </c:pt>
                <c:pt idx="2320">
                  <c:v>1.9787692151658726E-2</c:v>
                </c:pt>
                <c:pt idx="2321">
                  <c:v>1.9784586538939417E-2</c:v>
                </c:pt>
                <c:pt idx="2322">
                  <c:v>1.9781497339193144E-2</c:v>
                </c:pt>
                <c:pt idx="2323">
                  <c:v>1.9778105954044625E-2</c:v>
                </c:pt>
                <c:pt idx="2324">
                  <c:v>1.9775048573035296E-2</c:v>
                </c:pt>
                <c:pt idx="2325">
                  <c:v>1.9772007603977095E-2</c:v>
                </c:pt>
                <c:pt idx="2326">
                  <c:v>1.9768983046829943E-2</c:v>
                </c:pt>
                <c:pt idx="2327">
                  <c:v>1.9766297533722655E-2</c:v>
                </c:pt>
                <c:pt idx="2328">
                  <c:v>1.9763306811017334E-2</c:v>
                </c:pt>
                <c:pt idx="2329">
                  <c:v>1.9760332501022531E-2</c:v>
                </c:pt>
                <c:pt idx="2330">
                  <c:v>1.9757374603702121E-2</c:v>
                </c:pt>
                <c:pt idx="2331">
                  <c:v>1.9754433119016462E-2</c:v>
                </c:pt>
                <c:pt idx="2332">
                  <c:v>1.9751508046932084E-2</c:v>
                </c:pt>
                <c:pt idx="2333">
                  <c:v>1.9748599387411983E-2</c:v>
                </c:pt>
                <c:pt idx="2334">
                  <c:v>1.9745707140420926E-2</c:v>
                </c:pt>
                <c:pt idx="2335">
                  <c:v>1.9742831305921908E-2</c:v>
                </c:pt>
                <c:pt idx="2336">
                  <c:v>1.9739971883878816E-2</c:v>
                </c:pt>
                <c:pt idx="2337">
                  <c:v>1.973712887425905E-2</c:v>
                </c:pt>
                <c:pt idx="2338">
                  <c:v>1.9734302277024732E-2</c:v>
                </c:pt>
                <c:pt idx="2339">
                  <c:v>1.9731492092143268E-2</c:v>
                </c:pt>
                <c:pt idx="2340">
                  <c:v>1.9728698319577662E-2</c:v>
                </c:pt>
                <c:pt idx="2341">
                  <c:v>1.9725920959296192E-2</c:v>
                </c:pt>
                <c:pt idx="2342">
                  <c:v>1.9723160011261866E-2</c:v>
                </c:pt>
                <c:pt idx="2343">
                  <c:v>1.9720415475442083E-2</c:v>
                </c:pt>
                <c:pt idx="2344">
                  <c:v>1.9717687351802491E-2</c:v>
                </c:pt>
                <c:pt idx="2345">
                  <c:v>1.9714634676386348E-2</c:v>
                </c:pt>
                <c:pt idx="2346">
                  <c:v>1.9711938349988769E-2</c:v>
                </c:pt>
                <c:pt idx="2347">
                  <c:v>1.9709258434770154E-2</c:v>
                </c:pt>
                <c:pt idx="2348">
                  <c:v>1.9707283136633617E-2</c:v>
                </c:pt>
                <c:pt idx="2349">
                  <c:v>1.9704292915138377E-2</c:v>
                </c:pt>
                <c:pt idx="2350">
                  <c:v>1.9701663263879579E-2</c:v>
                </c:pt>
                <c:pt idx="2351">
                  <c:v>1.9699050024570165E-2</c:v>
                </c:pt>
                <c:pt idx="2352">
                  <c:v>1.9696453197177537E-2</c:v>
                </c:pt>
                <c:pt idx="2353">
                  <c:v>1.9693872781669109E-2</c:v>
                </c:pt>
                <c:pt idx="2354">
                  <c:v>1.9691308778013158E-2</c:v>
                </c:pt>
                <c:pt idx="2355">
                  <c:v>1.9688761186177975E-2</c:v>
                </c:pt>
                <c:pt idx="2356">
                  <c:v>1.9686230006132729E-2</c:v>
                </c:pt>
                <c:pt idx="2357">
                  <c:v>1.9683715237844821E-2</c:v>
                </c:pt>
                <c:pt idx="2358">
                  <c:v>1.9680508222307814E-2</c:v>
                </c:pt>
                <c:pt idx="2359">
                  <c:v>1.9678024200144528E-2</c:v>
                </c:pt>
                <c:pt idx="2360">
                  <c:v>1.9675556587850362E-2</c:v>
                </c:pt>
                <c:pt idx="2361">
                  <c:v>1.9672408055890645E-2</c:v>
                </c:pt>
                <c:pt idx="2362">
                  <c:v>1.9669977951763003E-2</c:v>
                </c:pt>
                <c:pt idx="2363">
                  <c:v>1.9667564257410824E-2</c:v>
                </c:pt>
                <c:pt idx="2364">
                  <c:v>1.9665166972801691E-2</c:v>
                </c:pt>
                <c:pt idx="2365">
                  <c:v>1.9662786097909491E-2</c:v>
                </c:pt>
                <c:pt idx="2366">
                  <c:v>1.96600588393403E-2</c:v>
                </c:pt>
                <c:pt idx="2367">
                  <c:v>1.9657709737901898E-2</c:v>
                </c:pt>
                <c:pt idx="2368">
                  <c:v>1.9655377045199141E-2</c:v>
                </c:pt>
                <c:pt idx="2369">
                  <c:v>1.9653060761204707E-2</c:v>
                </c:pt>
                <c:pt idx="2370">
                  <c:v>1.9651494963729654E-2</c:v>
                </c:pt>
                <c:pt idx="2371">
                  <c:v>1.9650318711860987E-2</c:v>
                </c:pt>
                <c:pt idx="2372">
                  <c:v>1.964805690684859E-2</c:v>
                </c:pt>
                <c:pt idx="2373">
                  <c:v>1.9645811514899608E-2</c:v>
                </c:pt>
                <c:pt idx="2374">
                  <c:v>1.9643582535984725E-2</c:v>
                </c:pt>
                <c:pt idx="2375">
                  <c:v>1.963899346824546E-2</c:v>
                </c:pt>
                <c:pt idx="2376">
                  <c:v>1.9636803529732464E-2</c:v>
                </c:pt>
                <c:pt idx="2377">
                  <c:v>1.9634630001481981E-2</c:v>
                </c:pt>
                <c:pt idx="2378">
                  <c:v>1.9632472883463731E-2</c:v>
                </c:pt>
                <c:pt idx="2379">
                  <c:v>1.9630709468306345E-2</c:v>
                </c:pt>
                <c:pt idx="2380">
                  <c:v>1.9628586228928612E-2</c:v>
                </c:pt>
                <c:pt idx="2381">
                  <c:v>1.9626479400597301E-2</c:v>
                </c:pt>
                <c:pt idx="2382">
                  <c:v>1.9624388983286865E-2</c:v>
                </c:pt>
                <c:pt idx="2383">
                  <c:v>1.9622314976970878E-2</c:v>
                </c:pt>
                <c:pt idx="2384">
                  <c:v>1.962025738162379E-2</c:v>
                </c:pt>
                <c:pt idx="2385">
                  <c:v>1.9618216197220054E-2</c:v>
                </c:pt>
                <c:pt idx="2386">
                  <c:v>1.9616191423735007E-2</c:v>
                </c:pt>
                <c:pt idx="2387">
                  <c:v>1.9614183061143098E-2</c:v>
                </c:pt>
                <c:pt idx="2388">
                  <c:v>1.9612191109420543E-2</c:v>
                </c:pt>
                <c:pt idx="2389">
                  <c:v>1.9610215568540916E-2</c:v>
                </c:pt>
                <c:pt idx="2390">
                  <c:v>1.960825643848043E-2</c:v>
                </c:pt>
                <c:pt idx="2391">
                  <c:v>1.960631371921618E-2</c:v>
                </c:pt>
                <c:pt idx="2392">
                  <c:v>1.9604387410723498E-2</c:v>
                </c:pt>
                <c:pt idx="2393">
                  <c:v>1.9602477512977723E-2</c:v>
                </c:pt>
                <c:pt idx="2394">
                  <c:v>1.9600584025955943E-2</c:v>
                </c:pt>
                <c:pt idx="2395">
                  <c:v>1.9598706949636144E-2</c:v>
                </c:pt>
                <c:pt idx="2396">
                  <c:v>1.9596450880124607E-2</c:v>
                </c:pt>
                <c:pt idx="2397">
                  <c:v>1.959460555177802E-2</c:v>
                </c:pt>
                <c:pt idx="2398">
                  <c:v>1.9592776633176497E-2</c:v>
                </c:pt>
                <c:pt idx="2399">
                  <c:v>1.9590964124300444E-2</c:v>
                </c:pt>
                <c:pt idx="2400">
                  <c:v>1.9589567727737817E-2</c:v>
                </c:pt>
                <c:pt idx="2401">
                  <c:v>1.958778911514095E-2</c:v>
                </c:pt>
                <c:pt idx="2402">
                  <c:v>1.9586026913086613E-2</c:v>
                </c:pt>
                <c:pt idx="2403">
                  <c:v>1.9584281121553658E-2</c:v>
                </c:pt>
                <c:pt idx="2404">
                  <c:v>1.9582551740520943E-2</c:v>
                </c:pt>
                <c:pt idx="2405">
                  <c:v>1.9580838769964685E-2</c:v>
                </c:pt>
                <c:pt idx="2406">
                  <c:v>1.9579142209865504E-2</c:v>
                </c:pt>
                <c:pt idx="2407">
                  <c:v>1.9577462060203134E-2</c:v>
                </c:pt>
                <c:pt idx="2408">
                  <c:v>1.9575798320954674E-2</c:v>
                </c:pt>
                <c:pt idx="2409">
                  <c:v>1.9573332256985789E-2</c:v>
                </c:pt>
                <c:pt idx="2410">
                  <c:v>1.9571699168902165E-2</c:v>
                </c:pt>
                <c:pt idx="2411">
                  <c:v>1.9570082489406223E-2</c:v>
                </c:pt>
                <c:pt idx="2412">
                  <c:v>1.9568482218476353E-2</c:v>
                </c:pt>
                <c:pt idx="2413">
                  <c:v>1.9567312008890256E-2</c:v>
                </c:pt>
                <c:pt idx="2414">
                  <c:v>1.9565330902242797E-2</c:v>
                </c:pt>
                <c:pt idx="2415">
                  <c:v>1.9563779856901289E-2</c:v>
                </c:pt>
                <c:pt idx="2416">
                  <c:v>1.9562245220051112E-2</c:v>
                </c:pt>
                <c:pt idx="2417">
                  <c:v>1.9560726991674254E-2</c:v>
                </c:pt>
                <c:pt idx="2418">
                  <c:v>1.9559644274742233E-2</c:v>
                </c:pt>
                <c:pt idx="2419">
                  <c:v>1.9557739760263058E-2</c:v>
                </c:pt>
                <c:pt idx="2420">
                  <c:v>1.9556270757194499E-2</c:v>
                </c:pt>
                <c:pt idx="2421">
                  <c:v>1.9555240546221514E-2</c:v>
                </c:pt>
                <c:pt idx="2422">
                  <c:v>1.9554229053937347E-2</c:v>
                </c:pt>
                <c:pt idx="2423">
                  <c:v>1.9552811468564805E-2</c:v>
                </c:pt>
                <c:pt idx="2424">
                  <c:v>1.9551410293302249E-2</c:v>
                </c:pt>
                <c:pt idx="2425">
                  <c:v>1.9550025528133824E-2</c:v>
                </c:pt>
                <c:pt idx="2426">
                  <c:v>1.954822918375021E-2</c:v>
                </c:pt>
                <c:pt idx="2427">
                  <c:v>1.9546876138860064E-2</c:v>
                </c:pt>
                <c:pt idx="2428">
                  <c:v>1.9545539503133407E-2</c:v>
                </c:pt>
                <c:pt idx="2429">
                  <c:v>1.9544219276550649E-2</c:v>
                </c:pt>
                <c:pt idx="2430">
                  <c:v>1.954291545909843E-2</c:v>
                </c:pt>
                <c:pt idx="2431">
                  <c:v>1.9542061548142392E-2</c:v>
                </c:pt>
                <c:pt idx="2432">
                  <c:v>1.9540791653160684E-2</c:v>
                </c:pt>
                <c:pt idx="2433">
                  <c:v>1.9539538168141846E-2</c:v>
                </c:pt>
                <c:pt idx="2434">
                  <c:v>1.9538301093069144E-2</c:v>
                </c:pt>
                <c:pt idx="2435">
                  <c:v>1.9537080427928472E-2</c:v>
                </c:pt>
                <c:pt idx="2436">
                  <c:v>1.9535876172703984E-2</c:v>
                </c:pt>
                <c:pt idx="2437">
                  <c:v>1.9534688327381578E-2</c:v>
                </c:pt>
                <c:pt idx="2438">
                  <c:v>1.9533516891946281E-2</c:v>
                </c:pt>
                <c:pt idx="2439">
                  <c:v>1.9532361866382235E-2</c:v>
                </c:pt>
                <c:pt idx="2440">
                  <c:v>1.9531223250677989E-2</c:v>
                </c:pt>
                <c:pt idx="2441">
                  <c:v>1.9530101044815926E-2</c:v>
                </c:pt>
                <c:pt idx="2442">
                  <c:v>1.9528995248785468E-2</c:v>
                </c:pt>
                <c:pt idx="2443">
                  <c:v>1.9527905862571648E-2</c:v>
                </c:pt>
                <c:pt idx="2444">
                  <c:v>1.9526832886162127E-2</c:v>
                </c:pt>
                <c:pt idx="2445">
                  <c:v>1.9525776319541048E-2</c:v>
                </c:pt>
                <c:pt idx="2446">
                  <c:v>1.9524736162697842E-2</c:v>
                </c:pt>
                <c:pt idx="2447">
                  <c:v>1.9523712415618413E-2</c:v>
                </c:pt>
                <c:pt idx="2448">
                  <c:v>1.9522252688997991E-2</c:v>
                </c:pt>
                <c:pt idx="2449">
                  <c:v>1.9521260642217868E-2</c:v>
                </c:pt>
                <c:pt idx="2450">
                  <c:v>1.952028500428685E-2</c:v>
                </c:pt>
                <c:pt idx="2451">
                  <c:v>1.9519325775193358E-2</c:v>
                </c:pt>
                <c:pt idx="2452">
                  <c:v>1.9518382954924918E-2</c:v>
                </c:pt>
                <c:pt idx="2453">
                  <c:v>1.9517914537493155E-2</c:v>
                </c:pt>
                <c:pt idx="2454">
                  <c:v>1.9517005658420128E-2</c:v>
                </c:pt>
                <c:pt idx="2455">
                  <c:v>1.9516113189014851E-2</c:v>
                </c:pt>
                <c:pt idx="2456">
                  <c:v>1.9515237129268524E-2</c:v>
                </c:pt>
                <c:pt idx="2457">
                  <c:v>1.9514377479167046E-2</c:v>
                </c:pt>
                <c:pt idx="2458">
                  <c:v>1.9513534238703372E-2</c:v>
                </c:pt>
                <c:pt idx="2459">
                  <c:v>1.9512707407864285E-2</c:v>
                </c:pt>
                <c:pt idx="2460">
                  <c:v>1.9511896986641859E-2</c:v>
                </c:pt>
                <c:pt idx="2461">
                  <c:v>1.9510169085084222E-2</c:v>
                </c:pt>
                <c:pt idx="2462">
                  <c:v>1.9509389222010967E-2</c:v>
                </c:pt>
                <c:pt idx="2463">
                  <c:v>1.9508625766771669E-2</c:v>
                </c:pt>
                <c:pt idx="2464">
                  <c:v>1.950787871935732E-2</c:v>
                </c:pt>
                <c:pt idx="2465">
                  <c:v>1.9507148079759815E-2</c:v>
                </c:pt>
                <c:pt idx="2466">
                  <c:v>1.9506433847968352E-2</c:v>
                </c:pt>
                <c:pt idx="2467">
                  <c:v>1.9505736023975727E-2</c:v>
                </c:pt>
                <c:pt idx="2468">
                  <c:v>1.9505529422178897E-2</c:v>
                </c:pt>
                <c:pt idx="2469">
                  <c:v>1.9504389599353657E-2</c:v>
                </c:pt>
                <c:pt idx="2470">
                  <c:v>1.9504218087175586E-2</c:v>
                </c:pt>
                <c:pt idx="2471">
                  <c:v>1.9503108805826976E-2</c:v>
                </c:pt>
                <c:pt idx="2472">
                  <c:v>1.9502493020706058E-2</c:v>
                </c:pt>
                <c:pt idx="2473">
                  <c:v>1.9501893643335346E-2</c:v>
                </c:pt>
                <c:pt idx="2474">
                  <c:v>1.950227409392118E-2</c:v>
                </c:pt>
                <c:pt idx="2475">
                  <c:v>1.9501709815844849E-2</c:v>
                </c:pt>
                <c:pt idx="2476">
                  <c:v>1.9501161947247752E-2</c:v>
                </c:pt>
                <c:pt idx="2477">
                  <c:v>1.9500630488123727E-2</c:v>
                </c:pt>
                <c:pt idx="2478">
                  <c:v>1.9500115433737725E-2</c:v>
                </c:pt>
                <c:pt idx="2479">
                  <c:v>1.9499129255669941E-2</c:v>
                </c:pt>
                <c:pt idx="2480">
                  <c:v>1.9498645706474995E-2</c:v>
                </c:pt>
                <c:pt idx="2481">
                  <c:v>1.9498178363501872E-2</c:v>
                </c:pt>
                <c:pt idx="2482">
                  <c:v>1.9497727148047504E-2</c:v>
                </c:pt>
                <c:pt idx="2483">
                  <c:v>1.9497783911217554E-2</c:v>
                </c:pt>
                <c:pt idx="2484">
                  <c:v>1.9497365811963423E-2</c:v>
                </c:pt>
                <c:pt idx="2485">
                  <c:v>1.94969635994823E-2</c:v>
                </c:pt>
                <c:pt idx="2486">
                  <c:v>1.949657719592747E-2</c:v>
                </c:pt>
                <c:pt idx="2487">
                  <c:v>1.9496206523453984E-2</c:v>
                </c:pt>
                <c:pt idx="2488">
                  <c:v>1.9495851504211598E-2</c:v>
                </c:pt>
                <c:pt idx="2489">
                  <c:v>1.9495512060357125E-2</c:v>
                </c:pt>
                <c:pt idx="2490">
                  <c:v>1.9495188114044729E-2</c:v>
                </c:pt>
                <c:pt idx="2491">
                  <c:v>1.9494879589848513E-2</c:v>
                </c:pt>
                <c:pt idx="2492">
                  <c:v>1.9494586453004909E-2</c:v>
                </c:pt>
                <c:pt idx="2493">
                  <c:v>1.9494308702489388E-2</c:v>
                </c:pt>
                <c:pt idx="2494">
                  <c:v>1.9494046338297544E-2</c:v>
                </c:pt>
                <c:pt idx="2495">
                  <c:v>1.9493799360427611E-2</c:v>
                </c:pt>
                <c:pt idx="2496">
                  <c:v>1.9493567768876952E-2</c:v>
                </c:pt>
                <c:pt idx="2497">
                  <c:v>1.9493351563641161E-2</c:v>
                </c:pt>
                <c:pt idx="2498">
                  <c:v>1.9493150744721115E-2</c:v>
                </c:pt>
                <c:pt idx="2499">
                  <c:v>1.9492965312110654E-2</c:v>
                </c:pt>
                <c:pt idx="2500">
                  <c:v>1.9492284860954973E-2</c:v>
                </c:pt>
                <c:pt idx="2501">
                  <c:v>1.9492129110236348E-2</c:v>
                </c:pt>
                <c:pt idx="2502">
                  <c:v>1.9491988745004348E-2</c:v>
                </c:pt>
                <c:pt idx="2503">
                  <c:v>1.9491863765255406E-2</c:v>
                </c:pt>
                <c:pt idx="2504">
                  <c:v>1.949226894365802E-2</c:v>
                </c:pt>
                <c:pt idx="2505">
                  <c:v>1.9492175828876857E-2</c:v>
                </c:pt>
                <c:pt idx="2506">
                  <c:v>1.9492098100394702E-2</c:v>
                </c:pt>
                <c:pt idx="2507">
                  <c:v>1.9492035758212439E-2</c:v>
                </c:pt>
                <c:pt idx="2508">
                  <c:v>1.9491988802328306E-2</c:v>
                </c:pt>
                <c:pt idx="2509">
                  <c:v>1.9491957232741424E-2</c:v>
                </c:pt>
                <c:pt idx="2510">
                  <c:v>1.9491941049451789E-2</c:v>
                </c:pt>
                <c:pt idx="2511">
                  <c:v>1.94919402524594E-2</c:v>
                </c:pt>
                <c:pt idx="2512">
                  <c:v>1.9491954841765143E-2</c:v>
                </c:pt>
                <c:pt idx="2513">
                  <c:v>1.9491460169169427E-2</c:v>
                </c:pt>
                <c:pt idx="2514">
                  <c:v>1.9491504429690488E-2</c:v>
                </c:pt>
                <c:pt idx="2515">
                  <c:v>1.9491564075690151E-2</c:v>
                </c:pt>
                <c:pt idx="2516">
                  <c:v>1.9491639107169313E-2</c:v>
                </c:pt>
                <c:pt idx="2517">
                  <c:v>1.9491743696793518E-2</c:v>
                </c:pt>
                <c:pt idx="2518">
                  <c:v>1.9491851697159602E-2</c:v>
                </c:pt>
                <c:pt idx="2519">
                  <c:v>1.9491975083008747E-2</c:v>
                </c:pt>
                <c:pt idx="2520">
                  <c:v>1.9492113854340951E-2</c:v>
                </c:pt>
                <c:pt idx="2521">
                  <c:v>1.9492268011158883E-2</c:v>
                </c:pt>
                <c:pt idx="2522">
                  <c:v>1.9491902929727592E-2</c:v>
                </c:pt>
                <c:pt idx="2523">
                  <c:v>1.949208674876551E-2</c:v>
                </c:pt>
                <c:pt idx="2524">
                  <c:v>1.9492285952474913E-2</c:v>
                </c:pt>
                <c:pt idx="2525">
                  <c:v>1.9492500540857605E-2</c:v>
                </c:pt>
                <c:pt idx="2526">
                  <c:v>1.9493808766481012E-2</c:v>
                </c:pt>
                <c:pt idx="2527">
                  <c:v>1.9494056348410897E-2</c:v>
                </c:pt>
                <c:pt idx="2528">
                  <c:v>1.9494319316661814E-2</c:v>
                </c:pt>
                <c:pt idx="2529">
                  <c:v>1.949459767123729E-2</c:v>
                </c:pt>
                <c:pt idx="2530">
                  <c:v>1.949489141214085E-2</c:v>
                </c:pt>
                <c:pt idx="2531">
                  <c:v>1.9494655781517402E-2</c:v>
                </c:pt>
                <c:pt idx="2532">
                  <c:v>1.9494979178831556E-2</c:v>
                </c:pt>
                <c:pt idx="2533">
                  <c:v>1.9495317961662612E-2</c:v>
                </c:pt>
                <c:pt idx="2534">
                  <c:v>1.9495672130017693E-2</c:v>
                </c:pt>
                <c:pt idx="2535">
                  <c:v>1.9496590911702305E-2</c:v>
                </c:pt>
                <c:pt idx="2536">
                  <c:v>1.9496976970650108E-2</c:v>
                </c:pt>
                <c:pt idx="2537">
                  <c:v>1.9497378415954184E-2</c:v>
                </c:pt>
                <c:pt idx="2538">
                  <c:v>1.9497795247618938E-2</c:v>
                </c:pt>
                <c:pt idx="2539">
                  <c:v>1.9498227465649651E-2</c:v>
                </c:pt>
                <c:pt idx="2540">
                  <c:v>1.9498675070048089E-2</c:v>
                </c:pt>
                <c:pt idx="2541">
                  <c:v>1.9499138060823058E-2</c:v>
                </c:pt>
                <c:pt idx="2542">
                  <c:v>1.9499616437977204E-2</c:v>
                </c:pt>
                <c:pt idx="2543">
                  <c:v>1.9500110201519334E-2</c:v>
                </c:pt>
                <c:pt idx="2544">
                  <c:v>1.9500619351452975E-2</c:v>
                </c:pt>
                <c:pt idx="2545">
                  <c:v>1.9501143887782527E-2</c:v>
                </c:pt>
                <c:pt idx="2546">
                  <c:v>1.9501683810518564E-2</c:v>
                </c:pt>
                <c:pt idx="2547">
                  <c:v>1.9502239119661965E-2</c:v>
                </c:pt>
                <c:pt idx="2548">
                  <c:v>1.9502809815222424E-2</c:v>
                </c:pt>
                <c:pt idx="2549">
                  <c:v>1.9503395897206986E-2</c:v>
                </c:pt>
                <c:pt idx="2550">
                  <c:v>1.950399736562182E-2</c:v>
                </c:pt>
                <c:pt idx="2551">
                  <c:v>1.9504614220472206E-2</c:v>
                </c:pt>
                <c:pt idx="2552">
                  <c:v>1.9505246461766077E-2</c:v>
                </c:pt>
                <c:pt idx="2553">
                  <c:v>1.9505324584424787E-2</c:v>
                </c:pt>
                <c:pt idx="2554">
                  <c:v>1.9505986464309556E-2</c:v>
                </c:pt>
                <c:pt idx="2555">
                  <c:v>1.9506663729839478E-2</c:v>
                </c:pt>
                <c:pt idx="2556">
                  <c:v>1.9507356381021676E-2</c:v>
                </c:pt>
                <c:pt idx="2557">
                  <c:v>1.950863846516079E-2</c:v>
                </c:pt>
                <c:pt idx="2558">
                  <c:v>1.9509363025278538E-2</c:v>
                </c:pt>
                <c:pt idx="2559">
                  <c:v>1.9510102971895271E-2</c:v>
                </c:pt>
                <c:pt idx="2560">
                  <c:v>1.9510858305019797E-2</c:v>
                </c:pt>
                <c:pt idx="2561">
                  <c:v>1.9511629024660922E-2</c:v>
                </c:pt>
                <c:pt idx="2562">
                  <c:v>1.9512415130827462E-2</c:v>
                </c:pt>
                <c:pt idx="2563">
                  <c:v>1.9513216623527341E-2</c:v>
                </c:pt>
                <c:pt idx="2564">
                  <c:v>1.9514033502771127E-2</c:v>
                </c:pt>
                <c:pt idx="2565">
                  <c:v>1.951428259736851E-2</c:v>
                </c:pt>
                <c:pt idx="2566">
                  <c:v>1.951454492010184E-2</c:v>
                </c:pt>
                <c:pt idx="2567">
                  <c:v>1.9515405669124738E-2</c:v>
                </c:pt>
                <c:pt idx="2568">
                  <c:v>1.9516281803082972E-2</c:v>
                </c:pt>
                <c:pt idx="2569">
                  <c:v>1.9517173321987349E-2</c:v>
                </c:pt>
                <c:pt idx="2570">
                  <c:v>1.951808022584688E-2</c:v>
                </c:pt>
                <c:pt idx="2571">
                  <c:v>1.9519002514672364E-2</c:v>
                </c:pt>
                <c:pt idx="2572">
                  <c:v>1.9519940188474607E-2</c:v>
                </c:pt>
                <c:pt idx="2573">
                  <c:v>1.9520893247263523E-2</c:v>
                </c:pt>
                <c:pt idx="2574">
                  <c:v>1.9521268454297514E-2</c:v>
                </c:pt>
                <c:pt idx="2575">
                  <c:v>1.9522845519845476E-2</c:v>
                </c:pt>
                <c:pt idx="2576">
                  <c:v>1.9523249193353236E-2</c:v>
                </c:pt>
                <c:pt idx="2577">
                  <c:v>1.9524262639185896E-2</c:v>
                </c:pt>
                <c:pt idx="2578">
                  <c:v>1.9527085404874685E-2</c:v>
                </c:pt>
                <c:pt idx="2579">
                  <c:v>1.9528133083506045E-2</c:v>
                </c:pt>
                <c:pt idx="2580">
                  <c:v>1.9529196148853983E-2</c:v>
                </c:pt>
                <c:pt idx="2581">
                  <c:v>1.9530274600930826E-2</c:v>
                </c:pt>
                <c:pt idx="2582">
                  <c:v>1.9531368439748033E-2</c:v>
                </c:pt>
                <c:pt idx="2583">
                  <c:v>1.9531873772602973E-2</c:v>
                </c:pt>
                <c:pt idx="2584">
                  <c:v>1.9532997225909728E-2</c:v>
                </c:pt>
                <c:pt idx="2585">
                  <c:v>1.9534136065168902E-2</c:v>
                </c:pt>
                <c:pt idx="2586">
                  <c:v>1.9535290290395628E-2</c:v>
                </c:pt>
                <c:pt idx="2587">
                  <c:v>1.9537068435398423E-2</c:v>
                </c:pt>
                <c:pt idx="2588">
                  <c:v>1.9538254594934402E-2</c:v>
                </c:pt>
                <c:pt idx="2589">
                  <c:v>1.953945614130324E-2</c:v>
                </c:pt>
                <c:pt idx="2590">
                  <c:v>1.9540673074519913E-2</c:v>
                </c:pt>
                <c:pt idx="2591">
                  <c:v>1.9541905394597634E-2</c:v>
                </c:pt>
                <c:pt idx="2592">
                  <c:v>1.9543153101550501E-2</c:v>
                </c:pt>
                <c:pt idx="2593">
                  <c:v>1.9544416195395247E-2</c:v>
                </c:pt>
                <c:pt idx="2594">
                  <c:v>1.9545694676142446E-2</c:v>
                </c:pt>
                <c:pt idx="2595">
                  <c:v>1.9546988543810595E-2</c:v>
                </c:pt>
                <c:pt idx="2596">
                  <c:v>1.9548297798413796E-2</c:v>
                </c:pt>
                <c:pt idx="2597">
                  <c:v>1.9549622439965254E-2</c:v>
                </c:pt>
                <c:pt idx="2598">
                  <c:v>1.9550962468482595E-2</c:v>
                </c:pt>
                <c:pt idx="2599">
                  <c:v>1.9552317883980791E-2</c:v>
                </c:pt>
                <c:pt idx="2600">
                  <c:v>1.9553688686474818E-2</c:v>
                </c:pt>
                <c:pt idx="2601">
                  <c:v>1.9555074875979656E-2</c:v>
                </c:pt>
                <c:pt idx="2602">
                  <c:v>1.95564764525138E-2</c:v>
                </c:pt>
                <c:pt idx="2603">
                  <c:v>1.9557893416093108E-2</c:v>
                </c:pt>
                <c:pt idx="2604">
                  <c:v>1.955932576673344E-2</c:v>
                </c:pt>
                <c:pt idx="2605">
                  <c:v>1.9560143922016545E-2</c:v>
                </c:pt>
                <c:pt idx="2606">
                  <c:v>1.9561605869589518E-2</c:v>
                </c:pt>
                <c:pt idx="2607">
                  <c:v>1.9563083203442657E-2</c:v>
                </c:pt>
                <c:pt idx="2608">
                  <c:v>1.9565209040232682E-2</c:v>
                </c:pt>
                <c:pt idx="2609">
                  <c:v>1.9566718326428305E-2</c:v>
                </c:pt>
                <c:pt idx="2610">
                  <c:v>1.9568242999786257E-2</c:v>
                </c:pt>
                <c:pt idx="2611">
                  <c:v>1.9569783060326803E-2</c:v>
                </c:pt>
                <c:pt idx="2612">
                  <c:v>1.9571338508064032E-2</c:v>
                </c:pt>
                <c:pt idx="2613">
                  <c:v>1.9572909343017329E-2</c:v>
                </c:pt>
                <c:pt idx="2614">
                  <c:v>1.9574495565206951E-2</c:v>
                </c:pt>
                <c:pt idx="2615">
                  <c:v>1.9576097174649643E-2</c:v>
                </c:pt>
                <c:pt idx="2616">
                  <c:v>1.9577714171362139E-2</c:v>
                </c:pt>
                <c:pt idx="2617">
                  <c:v>1.9579346555365577E-2</c:v>
                </c:pt>
                <c:pt idx="2618">
                  <c:v>1.9579704560326268E-2</c:v>
                </c:pt>
                <c:pt idx="2619">
                  <c:v>1.9581365343007362E-2</c:v>
                </c:pt>
                <c:pt idx="2620">
                  <c:v>1.9583041511371222E-2</c:v>
                </c:pt>
                <c:pt idx="2621">
                  <c:v>1.9584975971993306E-2</c:v>
                </c:pt>
                <c:pt idx="2622">
                  <c:v>1.9586685109741955E-2</c:v>
                </c:pt>
                <c:pt idx="2623">
                  <c:v>1.9588409633232804E-2</c:v>
                </c:pt>
                <c:pt idx="2624">
                  <c:v>1.9590149542485665E-2</c:v>
                </c:pt>
                <c:pt idx="2625">
                  <c:v>1.9591904837520345E-2</c:v>
                </c:pt>
                <c:pt idx="2626">
                  <c:v>1.9593021143329305E-2</c:v>
                </c:pt>
                <c:pt idx="2627">
                  <c:v>1.9594806015408656E-2</c:v>
                </c:pt>
                <c:pt idx="2628">
                  <c:v>1.9596606272497114E-2</c:v>
                </c:pt>
                <c:pt idx="2629">
                  <c:v>1.9598421914613806E-2</c:v>
                </c:pt>
                <c:pt idx="2630">
                  <c:v>1.9602230830164703E-2</c:v>
                </c:pt>
                <c:pt idx="2631">
                  <c:v>1.9604080836522823E-2</c:v>
                </c:pt>
                <c:pt idx="2632">
                  <c:v>1.9605946230478455E-2</c:v>
                </c:pt>
                <c:pt idx="2633">
                  <c:v>1.9607827012050976E-2</c:v>
                </c:pt>
                <c:pt idx="2634">
                  <c:v>1.9609723181261536E-2</c:v>
                </c:pt>
                <c:pt idx="2635">
                  <c:v>1.9610969305032297E-2</c:v>
                </c:pt>
                <c:pt idx="2636">
                  <c:v>1.9612895047242195E-2</c:v>
                </c:pt>
                <c:pt idx="2637">
                  <c:v>1.9614836176320951E-2</c:v>
                </c:pt>
                <c:pt idx="2638">
                  <c:v>1.9616792692289945E-2</c:v>
                </c:pt>
                <c:pt idx="2639">
                  <c:v>1.9619434842673311E-2</c:v>
                </c:pt>
                <c:pt idx="2640">
                  <c:v>1.9621423338185149E-2</c:v>
                </c:pt>
                <c:pt idx="2641">
                  <c:v>1.9623427221493593E-2</c:v>
                </c:pt>
                <c:pt idx="2642">
                  <c:v>1.9625446492620664E-2</c:v>
                </c:pt>
                <c:pt idx="2643">
                  <c:v>1.9627481151591027E-2</c:v>
                </c:pt>
                <c:pt idx="2644">
                  <c:v>1.9629531198427592E-2</c:v>
                </c:pt>
                <c:pt idx="2645">
                  <c:v>1.96315966331559E-2</c:v>
                </c:pt>
                <c:pt idx="2646">
                  <c:v>1.9633677455796219E-2</c:v>
                </c:pt>
                <c:pt idx="2647">
                  <c:v>1.9635773666374968E-2</c:v>
                </c:pt>
                <c:pt idx="2648">
                  <c:v>1.9637885264916822E-2</c:v>
                </c:pt>
                <c:pt idx="2649">
                  <c:v>1.9640012251447327E-2</c:v>
                </c:pt>
                <c:pt idx="2650">
                  <c:v>1.9642154625985859E-2</c:v>
                </c:pt>
                <c:pt idx="2651">
                  <c:v>1.9644312388563255E-2</c:v>
                </c:pt>
                <c:pt idx="2652">
                  <c:v>1.9646485539202417E-2</c:v>
                </c:pt>
                <c:pt idx="2653">
                  <c:v>1.9648674077925369E-2</c:v>
                </c:pt>
                <c:pt idx="2654">
                  <c:v>1.9650878004762062E-2</c:v>
                </c:pt>
                <c:pt idx="2655">
                  <c:v>1.9653097319735403E-2</c:v>
                </c:pt>
                <c:pt idx="2656">
                  <c:v>1.9655332022873583E-2</c:v>
                </c:pt>
                <c:pt idx="2657">
                  <c:v>1.9656890035831098E-2</c:v>
                </c:pt>
                <c:pt idx="2658">
                  <c:v>1.9659154294559316E-2</c:v>
                </c:pt>
                <c:pt idx="2659">
                  <c:v>1.9661433940685424E-2</c:v>
                </c:pt>
                <c:pt idx="2660">
                  <c:v>1.9664424717570628E-2</c:v>
                </c:pt>
                <c:pt idx="2661">
                  <c:v>1.9666736361915314E-2</c:v>
                </c:pt>
                <c:pt idx="2662">
                  <c:v>1.9669063394578121E-2</c:v>
                </c:pt>
                <c:pt idx="2663">
                  <c:v>1.9671405815592524E-2</c:v>
                </c:pt>
                <c:pt idx="2664">
                  <c:v>1.9673763624978784E-2</c:v>
                </c:pt>
                <c:pt idx="2665">
                  <c:v>1.9676136822768614E-2</c:v>
                </c:pt>
                <c:pt idx="2666">
                  <c:v>1.9678525408989324E-2</c:v>
                </c:pt>
                <c:pt idx="2667">
                  <c:v>1.9680929383667341E-2</c:v>
                </c:pt>
                <c:pt idx="2668">
                  <c:v>1.9683348746829095E-2</c:v>
                </c:pt>
                <c:pt idx="2669">
                  <c:v>1.9685783498504538E-2</c:v>
                </c:pt>
                <c:pt idx="2670">
                  <c:v>1.9686817752037646E-2</c:v>
                </c:pt>
                <c:pt idx="2671">
                  <c:v>1.9689280817367108E-2</c:v>
                </c:pt>
                <c:pt idx="2672">
                  <c:v>1.969175926960133E-2</c:v>
                </c:pt>
                <c:pt idx="2673">
                  <c:v>1.9694610627583747E-2</c:v>
                </c:pt>
                <c:pt idx="2674">
                  <c:v>1.969712205185117E-2</c:v>
                </c:pt>
                <c:pt idx="2675">
                  <c:v>1.9699648863114313E-2</c:v>
                </c:pt>
                <c:pt idx="2676">
                  <c:v>1.9702191061397478E-2</c:v>
                </c:pt>
                <c:pt idx="2677">
                  <c:v>1.9704748646732193E-2</c:v>
                </c:pt>
                <c:pt idx="2678">
                  <c:v>1.9706603837173431E-2</c:v>
                </c:pt>
                <c:pt idx="2679">
                  <c:v>1.9709190958256052E-2</c:v>
                </c:pt>
                <c:pt idx="2680">
                  <c:v>1.971179346562995E-2</c:v>
                </c:pt>
                <c:pt idx="2681">
                  <c:v>1.971441135932063E-2</c:v>
                </c:pt>
                <c:pt idx="2682">
                  <c:v>1.9718490265408391E-2</c:v>
                </c:pt>
                <c:pt idx="2683">
                  <c:v>1.9723314664425617E-2</c:v>
                </c:pt>
                <c:pt idx="2684">
                  <c:v>1.9725984931993398E-2</c:v>
                </c:pt>
                <c:pt idx="2685">
                  <c:v>1.9728670590255078E-2</c:v>
                </c:pt>
                <c:pt idx="2686">
                  <c:v>1.9730735426719961E-2</c:v>
                </c:pt>
                <c:pt idx="2687">
                  <c:v>1.9733456922835364E-2</c:v>
                </c:pt>
                <c:pt idx="2688">
                  <c:v>1.9736193807199192E-2</c:v>
                </c:pt>
                <c:pt idx="2689">
                  <c:v>1.9738946079842622E-2</c:v>
                </c:pt>
                <c:pt idx="2690">
                  <c:v>1.9741713740799496E-2</c:v>
                </c:pt>
                <c:pt idx="2691">
                  <c:v>1.9745231743305048E-2</c:v>
                </c:pt>
                <c:pt idx="2692">
                  <c:v>1.9748031431238721E-2</c:v>
                </c:pt>
                <c:pt idx="2693">
                  <c:v>1.9750846508433995E-2</c:v>
                </c:pt>
                <c:pt idx="2694">
                  <c:v>1.9753676974924351E-2</c:v>
                </c:pt>
                <c:pt idx="2695">
                  <c:v>1.9756522830742383E-2</c:v>
                </c:pt>
                <c:pt idx="2696">
                  <c:v>1.97593840759198E-2</c:v>
                </c:pt>
                <c:pt idx="2697">
                  <c:v>1.9762260710491846E-2</c:v>
                </c:pt>
                <c:pt idx="2698">
                  <c:v>1.9765152734491989E-2</c:v>
                </c:pt>
                <c:pt idx="2699">
                  <c:v>1.9768060147951072E-2</c:v>
                </c:pt>
                <c:pt idx="2700">
                  <c:v>1.9770982950904323E-2</c:v>
                </c:pt>
                <c:pt idx="2701">
                  <c:v>1.977392114338522E-2</c:v>
                </c:pt>
                <c:pt idx="2702">
                  <c:v>1.9776874725429005E-2</c:v>
                </c:pt>
                <c:pt idx="2703">
                  <c:v>1.9779843697069151E-2</c:v>
                </c:pt>
                <c:pt idx="2704">
                  <c:v>1.9782828058339131E-2</c:v>
                </c:pt>
                <c:pt idx="2705">
                  <c:v>1.9785827809273304E-2</c:v>
                </c:pt>
                <c:pt idx="2706">
                  <c:v>1.9788842949909551E-2</c:v>
                </c:pt>
                <c:pt idx="2707">
                  <c:v>1.9791873480278704E-2</c:v>
                </c:pt>
                <c:pt idx="2708">
                  <c:v>1.9794163076401135E-2</c:v>
                </c:pt>
                <c:pt idx="2709">
                  <c:v>1.9797223121513934E-2</c:v>
                </c:pt>
                <c:pt idx="2710">
                  <c:v>1.9800298555606353E-2</c:v>
                </c:pt>
                <c:pt idx="2711">
                  <c:v>1.9803389378713138E-2</c:v>
                </c:pt>
                <c:pt idx="2712">
                  <c:v>1.9807256979383962E-2</c:v>
                </c:pt>
                <c:pt idx="2713">
                  <c:v>1.9810379848904634E-2</c:v>
                </c:pt>
                <c:pt idx="2714">
                  <c:v>1.9813518108410158E-2</c:v>
                </c:pt>
                <c:pt idx="2715">
                  <c:v>1.9816671757935774E-2</c:v>
                </c:pt>
                <c:pt idx="2716">
                  <c:v>1.981984079751848E-2</c:v>
                </c:pt>
                <c:pt idx="2717">
                  <c:v>1.98230252271944E-2</c:v>
                </c:pt>
                <c:pt idx="2718">
                  <c:v>1.9826225047000524E-2</c:v>
                </c:pt>
                <c:pt idx="2719">
                  <c:v>1.9829440256976503E-2</c:v>
                </c:pt>
                <c:pt idx="2720">
                  <c:v>1.9832670857154924E-2</c:v>
                </c:pt>
                <c:pt idx="2721">
                  <c:v>1.9835144013480396E-2</c:v>
                </c:pt>
                <c:pt idx="2722">
                  <c:v>1.9838404118127553E-2</c:v>
                </c:pt>
                <c:pt idx="2723">
                  <c:v>1.9841679612224581E-2</c:v>
                </c:pt>
                <c:pt idx="2724">
                  <c:v>1.984497049581067E-2</c:v>
                </c:pt>
                <c:pt idx="2725">
                  <c:v>1.9848276768923229E-2</c:v>
                </c:pt>
                <c:pt idx="2726">
                  <c:v>1.9851598431601437E-2</c:v>
                </c:pt>
                <c:pt idx="2727">
                  <c:v>1.9854935483880926E-2</c:v>
                </c:pt>
                <c:pt idx="2728">
                  <c:v>1.9858287925799988E-2</c:v>
                </c:pt>
                <c:pt idx="2729">
                  <c:v>1.9861655757399593E-2</c:v>
                </c:pt>
                <c:pt idx="2730">
                  <c:v>1.9865038978717151E-2</c:v>
                </c:pt>
                <c:pt idx="2731">
                  <c:v>1.9867652107032958E-2</c:v>
                </c:pt>
                <c:pt idx="2732">
                  <c:v>1.9871064823299308E-2</c:v>
                </c:pt>
                <c:pt idx="2733">
                  <c:v>1.9874492928528994E-2</c:v>
                </c:pt>
                <c:pt idx="2734">
                  <c:v>1.9879515252438012E-2</c:v>
                </c:pt>
                <c:pt idx="2735">
                  <c:v>1.9882976710278045E-2</c:v>
                </c:pt>
                <c:pt idx="2736">
                  <c:v>1.9886453558942464E-2</c:v>
                </c:pt>
                <c:pt idx="2737">
                  <c:v>1.9889945798470917E-2</c:v>
                </c:pt>
                <c:pt idx="2738">
                  <c:v>1.9893453428904802E-2</c:v>
                </c:pt>
                <c:pt idx="2739">
                  <c:v>1.9896180514311353E-2</c:v>
                </c:pt>
                <c:pt idx="2740">
                  <c:v>1.98997176349637E-2</c:v>
                </c:pt>
                <c:pt idx="2741">
                  <c:v>1.9903270145771288E-2</c:v>
                </c:pt>
                <c:pt idx="2742">
                  <c:v>1.9906838046772415E-2</c:v>
                </c:pt>
                <c:pt idx="2743">
                  <c:v>1.9911222446084623E-2</c:v>
                </c:pt>
                <c:pt idx="2744">
                  <c:v>1.9914822422810029E-2</c:v>
                </c:pt>
                <c:pt idx="2745">
                  <c:v>1.9918437790728053E-2</c:v>
                </c:pt>
                <c:pt idx="2746">
                  <c:v>1.9922068549883626E-2</c:v>
                </c:pt>
                <c:pt idx="2747">
                  <c:v>1.9925714700314626E-2</c:v>
                </c:pt>
                <c:pt idx="2748">
                  <c:v>1.9929376242064221E-2</c:v>
                </c:pt>
                <c:pt idx="2749">
                  <c:v>1.9933053175177337E-2</c:v>
                </c:pt>
                <c:pt idx="2750">
                  <c:v>1.9936745499695381E-2</c:v>
                </c:pt>
                <c:pt idx="2751">
                  <c:v>1.9940453215658873E-2</c:v>
                </c:pt>
                <c:pt idx="2752">
                  <c:v>1.994417632311362E-2</c:v>
                </c:pt>
                <c:pt idx="2753">
                  <c:v>1.9947914822102793E-2</c:v>
                </c:pt>
                <c:pt idx="2754">
                  <c:v>1.9951668712665151E-2</c:v>
                </c:pt>
                <c:pt idx="2755">
                  <c:v>1.9955437994850028E-2</c:v>
                </c:pt>
                <c:pt idx="2756">
                  <c:v>1.9959222668697943E-2</c:v>
                </c:pt>
                <c:pt idx="2757">
                  <c:v>1.9963022734253828E-2</c:v>
                </c:pt>
                <c:pt idx="2758">
                  <c:v>1.9966838191560848E-2</c:v>
                </c:pt>
                <c:pt idx="2759">
                  <c:v>1.9970669040663049E-2</c:v>
                </c:pt>
                <c:pt idx="2760">
                  <c:v>1.9973692035425646E-2</c:v>
                </c:pt>
                <c:pt idx="2761">
                  <c:v>1.9977552358079517E-2</c:v>
                </c:pt>
                <c:pt idx="2762">
                  <c:v>1.9981428071779248E-2</c:v>
                </c:pt>
                <c:pt idx="2763">
                  <c:v>1.998531917656848E-2</c:v>
                </c:pt>
                <c:pt idx="2764">
                  <c:v>1.9990054164669844E-2</c:v>
                </c:pt>
                <c:pt idx="2765">
                  <c:v>1.9993977365483095E-2</c:v>
                </c:pt>
                <c:pt idx="2766">
                  <c:v>1.9997915958407782E-2</c:v>
                </c:pt>
                <c:pt idx="2767">
                  <c:v>2.0001869943487075E-2</c:v>
                </c:pt>
                <c:pt idx="2768">
                  <c:v>2.0005839320768541E-2</c:v>
                </c:pt>
                <c:pt idx="2769">
                  <c:v>2.000982409029535E-2</c:v>
                </c:pt>
                <c:pt idx="2770">
                  <c:v>2.0013824252115949E-2</c:v>
                </c:pt>
                <c:pt idx="2771">
                  <c:v>2.0017839806277912E-2</c:v>
                </c:pt>
                <c:pt idx="2772">
                  <c:v>2.0021870752824401E-2</c:v>
                </c:pt>
                <c:pt idx="2773">
                  <c:v>2.0024236553379902E-2</c:v>
                </c:pt>
                <c:pt idx="2774">
                  <c:v>2.0028295641560601E-2</c:v>
                </c:pt>
                <c:pt idx="2775">
                  <c:v>2.0032370120489456E-2</c:v>
                </c:pt>
                <c:pt idx="2776">
                  <c:v>2.0036459990206992E-2</c:v>
                </c:pt>
                <c:pt idx="2777">
                  <c:v>2.0041152972952454E-2</c:v>
                </c:pt>
                <c:pt idx="2778">
                  <c:v>2.0045275823093286E-2</c:v>
                </c:pt>
                <c:pt idx="2779">
                  <c:v>2.004941406417228E-2</c:v>
                </c:pt>
                <c:pt idx="2780">
                  <c:v>2.0053567696233565E-2</c:v>
                </c:pt>
                <c:pt idx="2781">
                  <c:v>2.0057736719326671E-2</c:v>
                </c:pt>
                <c:pt idx="2782">
                  <c:v>2.0061921133497525E-2</c:v>
                </c:pt>
                <c:pt idx="2783">
                  <c:v>2.0065267460107977E-2</c:v>
                </c:pt>
                <c:pt idx="2784">
                  <c:v>2.0069481326087962E-2</c:v>
                </c:pt>
                <c:pt idx="2785">
                  <c:v>2.007371058239333E-2</c:v>
                </c:pt>
                <c:pt idx="2786">
                  <c:v>2.0080528123064326E-2</c:v>
                </c:pt>
                <c:pt idx="2787">
                  <c:v>2.008479216012389E-2</c:v>
                </c:pt>
                <c:pt idx="2788">
                  <c:v>2.0089071590343212E-2</c:v>
                </c:pt>
                <c:pt idx="2789">
                  <c:v>2.0093366413776022E-2</c:v>
                </c:pt>
                <c:pt idx="2790">
                  <c:v>2.0097676630468134E-2</c:v>
                </c:pt>
                <c:pt idx="2791">
                  <c:v>2.0101137774352525E-2</c:v>
                </c:pt>
                <c:pt idx="2792">
                  <c:v>2.0105477439757758E-2</c:v>
                </c:pt>
                <c:pt idx="2793">
                  <c:v>2.0109832497673921E-2</c:v>
                </c:pt>
                <c:pt idx="2794">
                  <c:v>2.0114202948150885E-2</c:v>
                </c:pt>
                <c:pt idx="2795">
                  <c:v>2.0119458614594164E-2</c:v>
                </c:pt>
                <c:pt idx="2796">
                  <c:v>2.0123861191904485E-2</c:v>
                </c:pt>
                <c:pt idx="2797">
                  <c:v>2.0128279162828246E-2</c:v>
                </c:pt>
                <c:pt idx="2798">
                  <c:v>2.0132712527419178E-2</c:v>
                </c:pt>
                <c:pt idx="2799">
                  <c:v>2.0137161285723095E-2</c:v>
                </c:pt>
                <c:pt idx="2800">
                  <c:v>2.0141625437797257E-2</c:v>
                </c:pt>
                <c:pt idx="2801">
                  <c:v>2.0146104983690113E-2</c:v>
                </c:pt>
                <c:pt idx="2802">
                  <c:v>2.0150599923454523E-2</c:v>
                </c:pt>
                <c:pt idx="2803">
                  <c:v>2.0155110257142457E-2</c:v>
                </c:pt>
                <c:pt idx="2804">
                  <c:v>2.0159635984805895E-2</c:v>
                </c:pt>
                <c:pt idx="2805">
                  <c:v>2.0164177106496813E-2</c:v>
                </c:pt>
                <c:pt idx="2806">
                  <c:v>2.0168733622268942E-2</c:v>
                </c:pt>
                <c:pt idx="2807">
                  <c:v>2.0173305532174265E-2</c:v>
                </c:pt>
                <c:pt idx="2808">
                  <c:v>2.0177892836265632E-2</c:v>
                </c:pt>
                <c:pt idx="2809">
                  <c:v>2.0182495534596785E-2</c:v>
                </c:pt>
                <c:pt idx="2810">
                  <c:v>2.0187113627219699E-2</c:v>
                </c:pt>
                <c:pt idx="2811">
                  <c:v>2.019174711419075E-2</c:v>
                </c:pt>
                <c:pt idx="2812">
                  <c:v>2.0195503242376033E-2</c:v>
                </c:pt>
                <c:pt idx="2813">
                  <c:v>2.0200166161201755E-2</c:v>
                </c:pt>
                <c:pt idx="2814">
                  <c:v>2.0204844473619619E-2</c:v>
                </c:pt>
                <c:pt idx="2815">
                  <c:v>2.0209538179689294E-2</c:v>
                </c:pt>
                <c:pt idx="2816">
                  <c:v>2.0214247279459762E-2</c:v>
                </c:pt>
                <c:pt idx="2817">
                  <c:v>2.0219871320295856E-2</c:v>
                </c:pt>
                <c:pt idx="2818">
                  <c:v>2.0224612569200596E-2</c:v>
                </c:pt>
                <c:pt idx="2819">
                  <c:v>2.0229369212886015E-2</c:v>
                </c:pt>
                <c:pt idx="2820">
                  <c:v>2.0234141251407611E-2</c:v>
                </c:pt>
                <c:pt idx="2821">
                  <c:v>2.0238928684819125E-2</c:v>
                </c:pt>
                <c:pt idx="2822">
                  <c:v>2.0243731513176051E-2</c:v>
                </c:pt>
                <c:pt idx="2823">
                  <c:v>2.0248549736536538E-2</c:v>
                </c:pt>
                <c:pt idx="2824">
                  <c:v>2.0253383354953438E-2</c:v>
                </c:pt>
                <c:pt idx="2825">
                  <c:v>2.0256411601469702E-2</c:v>
                </c:pt>
                <c:pt idx="2826">
                  <c:v>2.0261273272483383E-2</c:v>
                </c:pt>
                <c:pt idx="2827">
                  <c:v>2.0266150336881027E-2</c:v>
                </c:pt>
                <c:pt idx="2828">
                  <c:v>2.0271042794717562E-2</c:v>
                </c:pt>
                <c:pt idx="2829">
                  <c:v>2.0275950646047924E-2</c:v>
                </c:pt>
                <c:pt idx="2830">
                  <c:v>2.0280873890928846E-2</c:v>
                </c:pt>
                <c:pt idx="2831">
                  <c:v>2.0285812529415255E-2</c:v>
                </c:pt>
                <c:pt idx="2832">
                  <c:v>2.0290766561564786E-2</c:v>
                </c:pt>
                <c:pt idx="2833">
                  <c:v>2.029573598743057E-2</c:v>
                </c:pt>
                <c:pt idx="2834">
                  <c:v>2.030072080707114E-2</c:v>
                </c:pt>
                <c:pt idx="2835">
                  <c:v>2.0304797155400719E-2</c:v>
                </c:pt>
                <c:pt idx="2836">
                  <c:v>2.0309811384897798E-2</c:v>
                </c:pt>
                <c:pt idx="2837">
                  <c:v>2.0314841007413001E-2</c:v>
                </c:pt>
                <c:pt idx="2838">
                  <c:v>2.0322670525504693E-2</c:v>
                </c:pt>
                <c:pt idx="2839">
                  <c:v>2.0327735076600344E-2</c:v>
                </c:pt>
                <c:pt idx="2840">
                  <c:v>2.0332815023671225E-2</c:v>
                </c:pt>
                <c:pt idx="2841">
                  <c:v>2.0337910366775482E-2</c:v>
                </c:pt>
                <c:pt idx="2842">
                  <c:v>2.0343021105973896E-2</c:v>
                </c:pt>
                <c:pt idx="2843">
                  <c:v>2.0347211993808831E-2</c:v>
                </c:pt>
                <c:pt idx="2844">
                  <c:v>2.0352352139773398E-2</c:v>
                </c:pt>
                <c:pt idx="2845">
                  <c:v>2.0357507681073937E-2</c:v>
                </c:pt>
                <c:pt idx="2846">
                  <c:v>2.036267861777101E-2</c:v>
                </c:pt>
                <c:pt idx="2847">
                  <c:v>2.0368805745415948E-2</c:v>
                </c:pt>
                <c:pt idx="2848">
                  <c:v>2.0374008862417026E-2</c:v>
                </c:pt>
                <c:pt idx="2849">
                  <c:v>2.0379227375925426E-2</c:v>
                </c:pt>
                <c:pt idx="2850">
                  <c:v>2.0384461286005448E-2</c:v>
                </c:pt>
                <c:pt idx="2851">
                  <c:v>2.0389710592717002E-2</c:v>
                </c:pt>
                <c:pt idx="2852">
                  <c:v>2.0394975296121751E-2</c:v>
                </c:pt>
                <c:pt idx="2853">
                  <c:v>2.0400255396277839E-2</c:v>
                </c:pt>
                <c:pt idx="2854">
                  <c:v>2.0405550893248692E-2</c:v>
                </c:pt>
                <c:pt idx="2855">
                  <c:v>2.0410861787095096E-2</c:v>
                </c:pt>
                <c:pt idx="2856">
                  <c:v>2.0416188077879593E-2</c:v>
                </c:pt>
                <c:pt idx="2857">
                  <c:v>2.042152976565945E-2</c:v>
                </c:pt>
                <c:pt idx="2858">
                  <c:v>2.0426886850502497E-2</c:v>
                </c:pt>
                <c:pt idx="2859">
                  <c:v>2.0432259332468637E-2</c:v>
                </c:pt>
                <c:pt idx="2860">
                  <c:v>2.0437647211617772E-2</c:v>
                </c:pt>
                <c:pt idx="2861">
                  <c:v>2.0443050488015098E-2</c:v>
                </c:pt>
                <c:pt idx="2862">
                  <c:v>2.0448469161722271E-2</c:v>
                </c:pt>
                <c:pt idx="2863">
                  <c:v>2.0453903232800965E-2</c:v>
                </c:pt>
                <c:pt idx="2864">
                  <c:v>2.0459352701315485E-2</c:v>
                </c:pt>
                <c:pt idx="2865">
                  <c:v>2.046385162020142E-2</c:v>
                </c:pt>
                <c:pt idx="2866">
                  <c:v>2.0469330477501754E-2</c:v>
                </c:pt>
                <c:pt idx="2867">
                  <c:v>2.0474824731481114E-2</c:v>
                </c:pt>
                <c:pt idx="2868">
                  <c:v>2.0480334382200059E-2</c:v>
                </c:pt>
                <c:pt idx="2869">
                  <c:v>2.0486831007634872E-2</c:v>
                </c:pt>
                <c:pt idx="2870">
                  <c:v>2.0492372862095445E-2</c:v>
                </c:pt>
                <c:pt idx="2871">
                  <c:v>2.0497930114433197E-2</c:v>
                </c:pt>
                <c:pt idx="2872">
                  <c:v>2.050350276471772E-2</c:v>
                </c:pt>
                <c:pt idx="2873">
                  <c:v>2.0509090813012439E-2</c:v>
                </c:pt>
                <c:pt idx="2874">
                  <c:v>2.0514694259381665E-2</c:v>
                </c:pt>
                <c:pt idx="2875">
                  <c:v>2.0520313103888823E-2</c:v>
                </c:pt>
                <c:pt idx="2876">
                  <c:v>2.052594734660175E-2</c:v>
                </c:pt>
                <c:pt idx="2877">
                  <c:v>2.0530614102453184E-2</c:v>
                </c:pt>
                <c:pt idx="2878">
                  <c:v>2.0535293593300554E-2</c:v>
                </c:pt>
                <c:pt idx="2879">
                  <c:v>2.0540971193870352E-2</c:v>
                </c:pt>
                <c:pt idx="2880">
                  <c:v>2.0546664190990323E-2</c:v>
                </c:pt>
                <c:pt idx="2881">
                  <c:v>2.0552372584727099E-2</c:v>
                </c:pt>
                <c:pt idx="2882">
                  <c:v>2.055809637514552E-2</c:v>
                </c:pt>
                <c:pt idx="2883">
                  <c:v>2.0563835562309528E-2</c:v>
                </c:pt>
                <c:pt idx="2884">
                  <c:v>2.0569590146284851E-2</c:v>
                </c:pt>
                <c:pt idx="2885">
                  <c:v>2.0575360127136334E-2</c:v>
                </c:pt>
                <c:pt idx="2886">
                  <c:v>2.0580150172604308E-2</c:v>
                </c:pt>
                <c:pt idx="2887">
                  <c:v>2.0586946279730716E-2</c:v>
                </c:pt>
                <c:pt idx="2888">
                  <c:v>2.0591764266278942E-2</c:v>
                </c:pt>
                <c:pt idx="2889">
                  <c:v>2.0597594407344582E-2</c:v>
                </c:pt>
                <c:pt idx="2890">
                  <c:v>2.060644359290122E-2</c:v>
                </c:pt>
                <c:pt idx="2891">
                  <c:v>2.0612308816609696E-2</c:v>
                </c:pt>
                <c:pt idx="2892">
                  <c:v>2.061818943958723E-2</c:v>
                </c:pt>
                <c:pt idx="2893">
                  <c:v>2.0624085461902534E-2</c:v>
                </c:pt>
                <c:pt idx="2894">
                  <c:v>2.0629996883623443E-2</c:v>
                </c:pt>
                <c:pt idx="2895">
                  <c:v>2.0634915154219727E-2</c:v>
                </c:pt>
                <c:pt idx="2896">
                  <c:v>2.0640855939930994E-2</c:v>
                </c:pt>
                <c:pt idx="2897">
                  <c:v>2.0646812124285988E-2</c:v>
                </c:pt>
                <c:pt idx="2898">
                  <c:v>2.0652783707350617E-2</c:v>
                </c:pt>
                <c:pt idx="2899">
                  <c:v>2.065978498572316E-2</c:v>
                </c:pt>
                <c:pt idx="2900">
                  <c:v>2.0665788805325068E-2</c:v>
                </c:pt>
                <c:pt idx="2901">
                  <c:v>2.0671808024815334E-2</c:v>
                </c:pt>
                <c:pt idx="2902">
                  <c:v>2.0677842644263551E-2</c:v>
                </c:pt>
                <c:pt idx="2903">
                  <c:v>2.0683892663741956E-2</c:v>
                </c:pt>
                <c:pt idx="2904">
                  <c:v>2.0689958083319263E-2</c:v>
                </c:pt>
                <c:pt idx="2905">
                  <c:v>2.0696038903063305E-2</c:v>
                </c:pt>
                <c:pt idx="2906">
                  <c:v>2.0702135123048079E-2</c:v>
                </c:pt>
                <c:pt idx="2907">
                  <c:v>2.0708246743342297E-2</c:v>
                </c:pt>
                <c:pt idx="2908">
                  <c:v>2.0714373764017316E-2</c:v>
                </c:pt>
                <c:pt idx="2909">
                  <c:v>2.0720516185143614E-2</c:v>
                </c:pt>
                <c:pt idx="2910">
                  <c:v>2.0726674006793424E-2</c:v>
                </c:pt>
                <c:pt idx="2911">
                  <c:v>2.0732847229036344E-2</c:v>
                </c:pt>
                <c:pt idx="2912">
                  <c:v>2.0739035851945486E-2</c:v>
                </c:pt>
                <c:pt idx="2913">
                  <c:v>2.0745239875592212E-2</c:v>
                </c:pt>
                <c:pt idx="2914">
                  <c:v>2.0751459300047872E-2</c:v>
                </c:pt>
                <c:pt idx="2915">
                  <c:v>2.0757694125382947E-2</c:v>
                </c:pt>
                <c:pt idx="2916">
                  <c:v>2.0763944351671431E-2</c:v>
                </c:pt>
                <c:pt idx="2917">
                  <c:v>2.0769169632551394E-2</c:v>
                </c:pt>
                <c:pt idx="2918">
                  <c:v>2.0775449204419285E-2</c:v>
                </c:pt>
                <c:pt idx="2919">
                  <c:v>2.0781744176469896E-2</c:v>
                </c:pt>
                <c:pt idx="2920">
                  <c:v>2.0789099267813034E-2</c:v>
                </c:pt>
                <c:pt idx="2921">
                  <c:v>2.0795426499958292E-2</c:v>
                </c:pt>
                <c:pt idx="2922">
                  <c:v>2.0801769133493912E-2</c:v>
                </c:pt>
                <c:pt idx="2923">
                  <c:v>2.0808127168493003E-2</c:v>
                </c:pt>
                <c:pt idx="2924">
                  <c:v>2.0814500605027805E-2</c:v>
                </c:pt>
                <c:pt idx="2925">
                  <c:v>2.0820889443175842E-2</c:v>
                </c:pt>
                <c:pt idx="2926">
                  <c:v>2.0827293683009347E-2</c:v>
                </c:pt>
                <c:pt idx="2927">
                  <c:v>2.0833713324598799E-2</c:v>
                </c:pt>
                <c:pt idx="2928">
                  <c:v>2.0840148368026126E-2</c:v>
                </c:pt>
                <c:pt idx="2929">
                  <c:v>2.0846598813357393E-2</c:v>
                </c:pt>
                <c:pt idx="2930">
                  <c:v>2.0852005301902295E-2</c:v>
                </c:pt>
                <c:pt idx="2931">
                  <c:v>2.08584850818321E-2</c:v>
                </c:pt>
                <c:pt idx="2932">
                  <c:v>2.0864980262896689E-2</c:v>
                </c:pt>
                <c:pt idx="2933">
                  <c:v>2.0872422185598798E-2</c:v>
                </c:pt>
                <c:pt idx="2934">
                  <c:v>2.0878950369344829E-2</c:v>
                </c:pt>
                <c:pt idx="2935">
                  <c:v>2.0885493954461667E-2</c:v>
                </c:pt>
                <c:pt idx="2936">
                  <c:v>2.0892052941021443E-2</c:v>
                </c:pt>
                <c:pt idx="2937">
                  <c:v>2.0898627329099865E-2</c:v>
                </c:pt>
                <c:pt idx="2938">
                  <c:v>2.0904145947094308E-2</c:v>
                </c:pt>
                <c:pt idx="2939">
                  <c:v>2.091074966100865E-2</c:v>
                </c:pt>
                <c:pt idx="2940">
                  <c:v>2.0917368775665055E-2</c:v>
                </c:pt>
                <c:pt idx="2941">
                  <c:v>2.0924003291135567E-2</c:v>
                </c:pt>
                <c:pt idx="2942">
                  <c:v>2.0930653207498529E-2</c:v>
                </c:pt>
                <c:pt idx="2943">
                  <c:v>2.0939475845058706E-2</c:v>
                </c:pt>
                <c:pt idx="2944">
                  <c:v>2.0946159528519158E-2</c:v>
                </c:pt>
                <c:pt idx="2945">
                  <c:v>2.0952858615114221E-2</c:v>
                </c:pt>
                <c:pt idx="2946">
                  <c:v>2.0959573104922306E-2</c:v>
                </c:pt>
                <c:pt idx="2947">
                  <c:v>2.0965218310107701E-2</c:v>
                </c:pt>
                <c:pt idx="2948">
                  <c:v>2.0971962119907171E-2</c:v>
                </c:pt>
                <c:pt idx="2949">
                  <c:v>2.097872133214173E-2</c:v>
                </c:pt>
                <c:pt idx="2950">
                  <c:v>2.0985495946890642E-2</c:v>
                </c:pt>
                <c:pt idx="2951">
                  <c:v>2.0993376604897685E-2</c:v>
                </c:pt>
                <c:pt idx="2952">
                  <c:v>2.1000183515625055E-2</c:v>
                </c:pt>
                <c:pt idx="2953">
                  <c:v>2.1007005830114264E-2</c:v>
                </c:pt>
                <c:pt idx="2954">
                  <c:v>2.1013843548443718E-2</c:v>
                </c:pt>
                <c:pt idx="2955">
                  <c:v>2.1020696670694464E-2</c:v>
                </c:pt>
                <c:pt idx="2956">
                  <c:v>2.1027565196941381E-2</c:v>
                </c:pt>
                <c:pt idx="2957">
                  <c:v>2.1034449127268158E-2</c:v>
                </c:pt>
                <c:pt idx="2958">
                  <c:v>2.1041348461754077E-2</c:v>
                </c:pt>
                <c:pt idx="2959">
                  <c:v>2.1048263200477542E-2</c:v>
                </c:pt>
                <c:pt idx="2960">
                  <c:v>2.1055193343518724E-2</c:v>
                </c:pt>
                <c:pt idx="2961">
                  <c:v>2.1062138890959543E-2</c:v>
                </c:pt>
                <c:pt idx="2962">
                  <c:v>2.1069099842878403E-2</c:v>
                </c:pt>
                <c:pt idx="2963">
                  <c:v>2.1076076199355476E-2</c:v>
                </c:pt>
                <c:pt idx="2964">
                  <c:v>2.1083067960474447E-2</c:v>
                </c:pt>
                <c:pt idx="2965">
                  <c:v>2.1090075126313716E-2</c:v>
                </c:pt>
                <c:pt idx="2966">
                  <c:v>2.1097097696956977E-2</c:v>
                </c:pt>
                <c:pt idx="2967">
                  <c:v>2.110413567248175E-2</c:v>
                </c:pt>
                <c:pt idx="2968">
                  <c:v>2.1111189052973489E-2</c:v>
                </c:pt>
                <c:pt idx="2969">
                  <c:v>2.1117140208631344E-2</c:v>
                </c:pt>
                <c:pt idx="2970">
                  <c:v>2.1124222890150045E-2</c:v>
                </c:pt>
                <c:pt idx="2971">
                  <c:v>2.1131320975846777E-2</c:v>
                </c:pt>
                <c:pt idx="2972">
                  <c:v>2.1142924231835482E-2</c:v>
                </c:pt>
                <c:pt idx="2973">
                  <c:v>2.1146687032771495E-2</c:v>
                </c:pt>
                <c:pt idx="2974">
                  <c:v>2.1153832844774918E-2</c:v>
                </c:pt>
                <c:pt idx="2975">
                  <c:v>2.1160994062318795E-2</c:v>
                </c:pt>
                <c:pt idx="2976">
                  <c:v>2.1168170685486813E-2</c:v>
                </c:pt>
                <c:pt idx="2977">
                  <c:v>2.1175362714362666E-2</c:v>
                </c:pt>
                <c:pt idx="2978">
                  <c:v>2.1182570149028277E-2</c:v>
                </c:pt>
                <c:pt idx="2979">
                  <c:v>2.118979298956734E-2</c:v>
                </c:pt>
                <c:pt idx="2980">
                  <c:v>2.1197031236061776E-2</c:v>
                </c:pt>
                <c:pt idx="2981">
                  <c:v>2.1204284888599684E-2</c:v>
                </c:pt>
                <c:pt idx="2982">
                  <c:v>2.12092794771838E-2</c:v>
                </c:pt>
                <c:pt idx="2983">
                  <c:v>2.1216560896953576E-2</c:v>
                </c:pt>
                <c:pt idx="2984">
                  <c:v>2.1223857720928795E-2</c:v>
                </c:pt>
                <c:pt idx="2985">
                  <c:v>2.1237640636617774E-2</c:v>
                </c:pt>
                <c:pt idx="2986">
                  <c:v>2.1243835825624689E-2</c:v>
                </c:pt>
                <c:pt idx="2987">
                  <c:v>2.125118919253987E-2</c:v>
                </c:pt>
                <c:pt idx="2988">
                  <c:v>2.125855796508835E-2</c:v>
                </c:pt>
                <c:pt idx="2989">
                  <c:v>2.1265942143354741E-2</c:v>
                </c:pt>
                <c:pt idx="2990">
                  <c:v>2.1274492142119086E-2</c:v>
                </c:pt>
                <c:pt idx="2991">
                  <c:v>2.1280756717377908E-2</c:v>
                </c:pt>
                <c:pt idx="2992">
                  <c:v>2.1288187113305681E-2</c:v>
                </c:pt>
                <c:pt idx="2993">
                  <c:v>2.1296787927993895E-2</c:v>
                </c:pt>
                <c:pt idx="2994">
                  <c:v>2.1304250670896956E-2</c:v>
                </c:pt>
                <c:pt idx="2995">
                  <c:v>2.1311728821081209E-2</c:v>
                </c:pt>
                <c:pt idx="2996">
                  <c:v>2.1319222378635618E-2</c:v>
                </c:pt>
                <c:pt idx="2997">
                  <c:v>2.1326731343646526E-2</c:v>
                </c:pt>
                <c:pt idx="2998">
                  <c:v>2.1334168827064081E-2</c:v>
                </c:pt>
                <c:pt idx="2999">
                  <c:v>2.1341707470541975E-2</c:v>
                </c:pt>
                <c:pt idx="3000">
                  <c:v>2.1349257564406744E-2</c:v>
                </c:pt>
                <c:pt idx="3001">
                  <c:v>2.1356816800892263E-2</c:v>
                </c:pt>
                <c:pt idx="3002">
                  <c:v>2.1364382872211925E-2</c:v>
                </c:pt>
                <c:pt idx="3003">
                  <c:v>2.1373119416532509E-2</c:v>
                </c:pt>
                <c:pt idx="3004">
                  <c:v>2.1380692212487711E-2</c:v>
                </c:pt>
                <c:pt idx="3005">
                  <c:v>2.1388264762279816E-2</c:v>
                </c:pt>
                <c:pt idx="3006">
                  <c:v>2.1395834783005108E-2</c:v>
                </c:pt>
                <c:pt idx="3007">
                  <c:v>2.1403399991743139E-2</c:v>
                </c:pt>
                <c:pt idx="3008">
                  <c:v>2.1410958105556731E-2</c:v>
                </c:pt>
                <c:pt idx="3009">
                  <c:v>2.1418506841488431E-2</c:v>
                </c:pt>
                <c:pt idx="3010">
                  <c:v>2.1426043916569347E-2</c:v>
                </c:pt>
                <c:pt idx="3011">
                  <c:v>2.1433567186467287E-2</c:v>
                </c:pt>
                <c:pt idx="3012">
                  <c:v>2.1441075869053045E-2</c:v>
                </c:pt>
                <c:pt idx="3013">
                  <c:v>2.1448569955371012E-2</c:v>
                </c:pt>
                <c:pt idx="3014">
                  <c:v>2.1456049445335735E-2</c:v>
                </c:pt>
                <c:pt idx="3015">
                  <c:v>2.1463514338868808E-2</c:v>
                </c:pt>
                <c:pt idx="3016">
                  <c:v>2.1470964635886547E-2</c:v>
                </c:pt>
                <c:pt idx="3017">
                  <c:v>2.1478400336306137E-2</c:v>
                </c:pt>
                <c:pt idx="3018">
                  <c:v>2.1485821440047417E-2</c:v>
                </c:pt>
                <c:pt idx="3019">
                  <c:v>2.1493227947028463E-2</c:v>
                </c:pt>
                <c:pt idx="3020">
                  <c:v>2.1499462549653917E-2</c:v>
                </c:pt>
                <c:pt idx="3021">
                  <c:v>2.1506840472006874E-2</c:v>
                </c:pt>
                <c:pt idx="3022">
                  <c:v>2.151420379807429E-2</c:v>
                </c:pt>
                <c:pt idx="3023">
                  <c:v>2.1521552527772436E-2</c:v>
                </c:pt>
                <c:pt idx="3024">
                  <c:v>2.1528886661021158E-2</c:v>
                </c:pt>
                <c:pt idx="3025">
                  <c:v>2.1537360452398808E-2</c:v>
                </c:pt>
                <c:pt idx="3026">
                  <c:v>2.154466477978801E-2</c:v>
                </c:pt>
                <c:pt idx="3027">
                  <c:v>2.1551954509771248E-2</c:v>
                </c:pt>
                <c:pt idx="3028">
                  <c:v>2.1559229642264831E-2</c:v>
                </c:pt>
                <c:pt idx="3029">
                  <c:v>2.1566490177193001E-2</c:v>
                </c:pt>
                <c:pt idx="3030">
                  <c:v>2.1573736114473829E-2</c:v>
                </c:pt>
                <c:pt idx="3031">
                  <c:v>2.158096745403067E-2</c:v>
                </c:pt>
                <c:pt idx="3032">
                  <c:v>2.1588184195780721E-2</c:v>
                </c:pt>
                <c:pt idx="3033">
                  <c:v>2.159308766049543E-2</c:v>
                </c:pt>
                <c:pt idx="3034">
                  <c:v>2.1600276443334263E-2</c:v>
                </c:pt>
                <c:pt idx="3035">
                  <c:v>2.1607450629583039E-2</c:v>
                </c:pt>
                <c:pt idx="3036">
                  <c:v>2.1614610219164308E-2</c:v>
                </c:pt>
                <c:pt idx="3037">
                  <c:v>2.1621755212003331E-2</c:v>
                </c:pt>
                <c:pt idx="3038">
                  <c:v>2.1628885608020863E-2</c:v>
                </c:pt>
                <c:pt idx="3039">
                  <c:v>2.1637147032145657E-2</c:v>
                </c:pt>
                <c:pt idx="3040">
                  <c:v>2.1643102609287975E-2</c:v>
                </c:pt>
                <c:pt idx="3041">
                  <c:v>2.1650189214384465E-2</c:v>
                </c:pt>
                <c:pt idx="3042">
                  <c:v>2.1658404976761459E-2</c:v>
                </c:pt>
                <c:pt idx="3043">
                  <c:v>2.1664318633125113E-2</c:v>
                </c:pt>
                <c:pt idx="3044">
                  <c:v>2.1671361446616178E-2</c:v>
                </c:pt>
                <c:pt idx="3045">
                  <c:v>2.1678389662753546E-2</c:v>
                </c:pt>
                <c:pt idx="3046">
                  <c:v>2.168768576658835E-2</c:v>
                </c:pt>
                <c:pt idx="3047">
                  <c:v>2.1694683531829868E-2</c:v>
                </c:pt>
                <c:pt idx="3048">
                  <c:v>2.1701666698018068E-2</c:v>
                </c:pt>
                <c:pt idx="3049">
                  <c:v>2.1708635265073665E-2</c:v>
                </c:pt>
                <c:pt idx="3050">
                  <c:v>2.171558923292178E-2</c:v>
                </c:pt>
                <c:pt idx="3051">
                  <c:v>2.1721390513849137E-2</c:v>
                </c:pt>
                <c:pt idx="3052">
                  <c:v>2.1728315914769744E-2</c:v>
                </c:pt>
                <c:pt idx="3053">
                  <c:v>2.173522671699301E-2</c:v>
                </c:pt>
                <c:pt idx="3054">
                  <c:v>2.1742122920449462E-2</c:v>
                </c:pt>
                <c:pt idx="3055">
                  <c:v>2.175014008137293E-2</c:v>
                </c:pt>
                <c:pt idx="3056">
                  <c:v>2.1757006452374602E-2</c:v>
                </c:pt>
                <c:pt idx="3057">
                  <c:v>2.1763858223634941E-2</c:v>
                </c:pt>
                <c:pt idx="3058">
                  <c:v>2.177069539508171E-2</c:v>
                </c:pt>
                <c:pt idx="3059">
                  <c:v>2.1777517966638273E-2</c:v>
                </c:pt>
                <c:pt idx="3060">
                  <c:v>2.1784325938230625E-2</c:v>
                </c:pt>
                <c:pt idx="3061">
                  <c:v>2.1791119309783891E-2</c:v>
                </c:pt>
                <c:pt idx="3062">
                  <c:v>2.1797898081221422E-2</c:v>
                </c:pt>
                <c:pt idx="3063">
                  <c:v>2.1804662252472753E-2</c:v>
                </c:pt>
                <c:pt idx="3064">
                  <c:v>2.1811411823458592E-2</c:v>
                </c:pt>
                <c:pt idx="3065">
                  <c:v>2.1818146794108467E-2</c:v>
                </c:pt>
                <c:pt idx="3066">
                  <c:v>2.1824867164347499E-2</c:v>
                </c:pt>
                <c:pt idx="3067">
                  <c:v>2.1831572934099926E-2</c:v>
                </c:pt>
                <c:pt idx="3068">
                  <c:v>2.1838264103296152E-2</c:v>
                </c:pt>
                <c:pt idx="3069">
                  <c:v>2.1844940671857778E-2</c:v>
                </c:pt>
                <c:pt idx="3070">
                  <c:v>2.185160263971609E-2</c:v>
                </c:pt>
                <c:pt idx="3071">
                  <c:v>2.1858250006793561E-2</c:v>
                </c:pt>
                <c:pt idx="3072">
                  <c:v>2.1863758108286536E-2</c:v>
                </c:pt>
                <c:pt idx="3073">
                  <c:v>2.187037692105372E-2</c:v>
                </c:pt>
                <c:pt idx="3074">
                  <c:v>2.1876981133579231E-2</c:v>
                </c:pt>
                <c:pt idx="3075">
                  <c:v>2.1883570745795375E-2</c:v>
                </c:pt>
                <c:pt idx="3076">
                  <c:v>2.1891267827957677E-2</c:v>
                </c:pt>
                <c:pt idx="3077">
                  <c:v>2.1897827588836672E-2</c:v>
                </c:pt>
                <c:pt idx="3078">
                  <c:v>2.1904372748430049E-2</c:v>
                </c:pt>
                <c:pt idx="3079">
                  <c:v>2.1910903306663811E-2</c:v>
                </c:pt>
                <c:pt idx="3080">
                  <c:v>2.1917419263468366E-2</c:v>
                </c:pt>
                <c:pt idx="3081">
                  <c:v>2.1923920618769716E-2</c:v>
                </c:pt>
                <c:pt idx="3082">
                  <c:v>2.193040737249826E-2</c:v>
                </c:pt>
                <c:pt idx="3083">
                  <c:v>2.1936879524583532E-2</c:v>
                </c:pt>
                <c:pt idx="3084">
                  <c:v>2.194333707495329E-2</c:v>
                </c:pt>
                <c:pt idx="3085">
                  <c:v>2.1947547628751559E-2</c:v>
                </c:pt>
                <c:pt idx="3086">
                  <c:v>2.1953977290160478E-2</c:v>
                </c:pt>
                <c:pt idx="3087">
                  <c:v>2.196039235118007E-2</c:v>
                </c:pt>
                <c:pt idx="3088">
                  <c:v>2.1966792811736489E-2</c:v>
                </c:pt>
                <c:pt idx="3089">
                  <c:v>2.1974089745599657E-2</c:v>
                </c:pt>
                <c:pt idx="3090">
                  <c:v>2.1980458919226339E-2</c:v>
                </c:pt>
                <c:pt idx="3091">
                  <c:v>2.1986813492177324E-2</c:v>
                </c:pt>
                <c:pt idx="3092">
                  <c:v>2.199315346438508E-2</c:v>
                </c:pt>
                <c:pt idx="3093">
                  <c:v>2.1999478835780264E-2</c:v>
                </c:pt>
                <c:pt idx="3094">
                  <c:v>2.2005789606297142E-2</c:v>
                </c:pt>
                <c:pt idx="3095">
                  <c:v>2.2010976253012422E-2</c:v>
                </c:pt>
                <c:pt idx="3096">
                  <c:v>2.20172584866037E-2</c:v>
                </c:pt>
                <c:pt idx="3097">
                  <c:v>2.2023526119888708E-2</c:v>
                </c:pt>
                <c:pt idx="3098">
                  <c:v>2.2033101671214476E-2</c:v>
                </c:pt>
                <c:pt idx="3099">
                  <c:v>2.2039338101313481E-2</c:v>
                </c:pt>
                <c:pt idx="3100">
                  <c:v>2.2045559928572014E-2</c:v>
                </c:pt>
                <c:pt idx="3101">
                  <c:v>2.2051767152921363E-2</c:v>
                </c:pt>
                <c:pt idx="3102">
                  <c:v>2.2057959774292819E-2</c:v>
                </c:pt>
                <c:pt idx="3103">
                  <c:v>2.2063033651271872E-2</c:v>
                </c:pt>
                <c:pt idx="3104">
                  <c:v>2.2069197737928772E-2</c:v>
                </c:pt>
                <c:pt idx="3105">
                  <c:v>2.207534722218514E-2</c:v>
                </c:pt>
                <c:pt idx="3106">
                  <c:v>2.2081482103977739E-2</c:v>
                </c:pt>
                <c:pt idx="3107">
                  <c:v>2.2088703834109265E-2</c:v>
                </c:pt>
                <c:pt idx="3108">
                  <c:v>2.2094808836192383E-2</c:v>
                </c:pt>
                <c:pt idx="3109">
                  <c:v>2.2100899234824542E-2</c:v>
                </c:pt>
                <c:pt idx="3110">
                  <c:v>2.2106975029938788E-2</c:v>
                </c:pt>
                <c:pt idx="3111">
                  <c:v>2.2113036221468173E-2</c:v>
                </c:pt>
                <c:pt idx="3112">
                  <c:v>2.2119082809349266E-2</c:v>
                </c:pt>
                <c:pt idx="3113">
                  <c:v>2.212511479351071E-2</c:v>
                </c:pt>
                <c:pt idx="3114">
                  <c:v>2.2131132173889963E-2</c:v>
                </c:pt>
                <c:pt idx="3115">
                  <c:v>2.2137134950420953E-2</c:v>
                </c:pt>
                <c:pt idx="3116">
                  <c:v>2.2143123123033202E-2</c:v>
                </c:pt>
                <c:pt idx="3117">
                  <c:v>2.2149096691667692E-2</c:v>
                </c:pt>
                <c:pt idx="3118">
                  <c:v>2.2155055656254828E-2</c:v>
                </c:pt>
                <c:pt idx="3119">
                  <c:v>2.2161000016727654E-2</c:v>
                </c:pt>
                <c:pt idx="3120">
                  <c:v>2.2166929773022748E-2</c:v>
                </c:pt>
                <c:pt idx="3121">
                  <c:v>2.2172844925075798E-2</c:v>
                </c:pt>
                <c:pt idx="3122">
                  <c:v>2.2178745472821615E-2</c:v>
                </c:pt>
                <c:pt idx="3123">
                  <c:v>2.2184631416194131E-2</c:v>
                </c:pt>
                <c:pt idx="3124">
                  <c:v>2.2189412879310633E-2</c:v>
                </c:pt>
                <c:pt idx="3125">
                  <c:v>2.2195270301763312E-2</c:v>
                </c:pt>
                <c:pt idx="3126">
                  <c:v>2.2201113120446571E-2</c:v>
                </c:pt>
                <c:pt idx="3127">
                  <c:v>2.22069413352954E-2</c:v>
                </c:pt>
                <c:pt idx="3128">
                  <c:v>2.2212754946250132E-2</c:v>
                </c:pt>
                <c:pt idx="3129">
                  <c:v>2.2219640380993885E-2</c:v>
                </c:pt>
                <c:pt idx="3130">
                  <c:v>2.2225424091956169E-2</c:v>
                </c:pt>
                <c:pt idx="3131">
                  <c:v>2.2231193198034207E-2</c:v>
                </c:pt>
                <c:pt idx="3132">
                  <c:v>2.2236947699162811E-2</c:v>
                </c:pt>
                <c:pt idx="3133">
                  <c:v>2.2242687595280312E-2</c:v>
                </c:pt>
                <c:pt idx="3134">
                  <c:v>2.2248412886319759E-2</c:v>
                </c:pt>
                <c:pt idx="3135">
                  <c:v>2.2254123572223013E-2</c:v>
                </c:pt>
                <c:pt idx="3136">
                  <c:v>2.2259819652925766E-2</c:v>
                </c:pt>
                <c:pt idx="3137">
                  <c:v>2.2264420259143367E-2</c:v>
                </c:pt>
                <c:pt idx="3138">
                  <c:v>2.2270087827687232E-2</c:v>
                </c:pt>
                <c:pt idx="3139">
                  <c:v>2.2275740791650331E-2</c:v>
                </c:pt>
                <c:pt idx="3140">
                  <c:v>2.2281379150970317E-2</c:v>
                </c:pt>
                <c:pt idx="3141">
                  <c:v>2.2287002905583067E-2</c:v>
                </c:pt>
                <c:pt idx="3142">
                  <c:v>2.2292612055431583E-2</c:v>
                </c:pt>
                <c:pt idx="3143">
                  <c:v>2.2298206600453518E-2</c:v>
                </c:pt>
                <c:pt idx="3144">
                  <c:v>2.2303786540588313E-2</c:v>
                </c:pt>
                <c:pt idx="3145">
                  <c:v>2.2309351875771842E-2</c:v>
                </c:pt>
                <c:pt idx="3146">
                  <c:v>2.2313828028002181E-2</c:v>
                </c:pt>
                <c:pt idx="3147">
                  <c:v>2.2319364858720436E-2</c:v>
                </c:pt>
                <c:pt idx="3148">
                  <c:v>2.2324887085122223E-2</c:v>
                </c:pt>
                <c:pt idx="3149">
                  <c:v>2.2330394707147202E-2</c:v>
                </c:pt>
                <c:pt idx="3150">
                  <c:v>2.2338031201927618E-2</c:v>
                </c:pt>
                <c:pt idx="3151">
                  <c:v>2.2343508197199158E-2</c:v>
                </c:pt>
                <c:pt idx="3152">
                  <c:v>2.2348970586287951E-2</c:v>
                </c:pt>
                <c:pt idx="3153">
                  <c:v>2.235441836913233E-2</c:v>
                </c:pt>
                <c:pt idx="3154">
                  <c:v>2.2359851545675911E-2</c:v>
                </c:pt>
                <c:pt idx="3155">
                  <c:v>2.2364201942231963E-2</c:v>
                </c:pt>
                <c:pt idx="3156">
                  <c:v>2.2369606619026618E-2</c:v>
                </c:pt>
                <c:pt idx="3157">
                  <c:v>2.2374996690159292E-2</c:v>
                </c:pt>
                <c:pt idx="3158">
                  <c:v>2.2380372155568536E-2</c:v>
                </c:pt>
                <c:pt idx="3159">
                  <c:v>2.2386798331767661E-2</c:v>
                </c:pt>
                <c:pt idx="3160">
                  <c:v>2.2392143869245856E-2</c:v>
                </c:pt>
                <c:pt idx="3161">
                  <c:v>2.2397474800009212E-2</c:v>
                </c:pt>
                <c:pt idx="3162">
                  <c:v>2.2402791123996072E-2</c:v>
                </c:pt>
                <c:pt idx="3163">
                  <c:v>2.2408092841148287E-2</c:v>
                </c:pt>
                <c:pt idx="3164">
                  <c:v>2.2413379951407717E-2</c:v>
                </c:pt>
                <c:pt idx="3165">
                  <c:v>2.2418652454716224E-2</c:v>
                </c:pt>
                <c:pt idx="3166">
                  <c:v>2.2423910351019181E-2</c:v>
                </c:pt>
                <c:pt idx="3167">
                  <c:v>2.242915364025317E-2</c:v>
                </c:pt>
                <c:pt idx="3168">
                  <c:v>2.2434382322363566E-2</c:v>
                </c:pt>
                <c:pt idx="3169">
                  <c:v>2.2439596397295754E-2</c:v>
                </c:pt>
                <c:pt idx="3170">
                  <c:v>2.2444795864986305E-2</c:v>
                </c:pt>
                <c:pt idx="3171">
                  <c:v>2.2449980725383248E-2</c:v>
                </c:pt>
                <c:pt idx="3172">
                  <c:v>2.2455150978425792E-2</c:v>
                </c:pt>
                <c:pt idx="3173">
                  <c:v>2.2460306624060202E-2</c:v>
                </c:pt>
                <c:pt idx="3174">
                  <c:v>2.2465447662228338E-2</c:v>
                </c:pt>
                <c:pt idx="3175">
                  <c:v>2.247057409287382E-2</c:v>
                </c:pt>
                <c:pt idx="3176">
                  <c:v>2.2475685915940267E-2</c:v>
                </c:pt>
                <c:pt idx="3177">
                  <c:v>2.2479730834367526E-2</c:v>
                </c:pt>
                <c:pt idx="3178">
                  <c:v>2.2484814173274102E-2</c:v>
                </c:pt>
                <c:pt idx="3179">
                  <c:v>2.2489882905266486E-2</c:v>
                </c:pt>
                <c:pt idx="3180">
                  <c:v>2.2495987131298665E-2</c:v>
                </c:pt>
                <c:pt idx="3181">
                  <c:v>2.2501025915632165E-2</c:v>
                </c:pt>
                <c:pt idx="3182">
                  <c:v>2.2506050092051869E-2</c:v>
                </c:pt>
                <c:pt idx="3183">
                  <c:v>2.2511059660503166E-2</c:v>
                </c:pt>
                <c:pt idx="3184">
                  <c:v>2.2516054620932313E-2</c:v>
                </c:pt>
                <c:pt idx="3185">
                  <c:v>2.2521034973281173E-2</c:v>
                </c:pt>
                <c:pt idx="3186">
                  <c:v>2.2526000717496889E-2</c:v>
                </c:pt>
                <c:pt idx="3187">
                  <c:v>2.2530951853525723E-2</c:v>
                </c:pt>
                <c:pt idx="3188">
                  <c:v>2.2535888381312173E-2</c:v>
                </c:pt>
                <c:pt idx="3189">
                  <c:v>2.2540810300801625E-2</c:v>
                </c:pt>
                <c:pt idx="3190">
                  <c:v>2.2543632130257982E-2</c:v>
                </c:pt>
                <c:pt idx="3191">
                  <c:v>2.2548526316924253E-2</c:v>
                </c:pt>
                <c:pt idx="3192">
                  <c:v>2.2553405896811148E-2</c:v>
                </c:pt>
                <c:pt idx="3193">
                  <c:v>2.2558964673616833E-2</c:v>
                </c:pt>
                <c:pt idx="3194">
                  <c:v>2.2563812953082484E-2</c:v>
                </c:pt>
                <c:pt idx="3195">
                  <c:v>2.256864662560306E-2</c:v>
                </c:pt>
                <c:pt idx="3196">
                  <c:v>2.2573465691125432E-2</c:v>
                </c:pt>
                <c:pt idx="3197">
                  <c:v>2.2578270149599174E-2</c:v>
                </c:pt>
                <c:pt idx="3198">
                  <c:v>2.2582023283068898E-2</c:v>
                </c:pt>
                <c:pt idx="3199">
                  <c:v>2.2586799275951763E-2</c:v>
                </c:pt>
                <c:pt idx="3200">
                  <c:v>2.2591560662470828E-2</c:v>
                </c:pt>
                <c:pt idx="3201">
                  <c:v>2.2596307442579656E-2</c:v>
                </c:pt>
                <c:pt idx="3202">
                  <c:v>2.2604140683202833E-2</c:v>
                </c:pt>
                <c:pt idx="3203">
                  <c:v>2.2608855993928128E-2</c:v>
                </c:pt>
                <c:pt idx="3204">
                  <c:v>2.2613556695554773E-2</c:v>
                </c:pt>
                <c:pt idx="3205">
                  <c:v>2.2618242788031668E-2</c:v>
                </c:pt>
                <c:pt idx="3206">
                  <c:v>2.2622914271307724E-2</c:v>
                </c:pt>
                <c:pt idx="3207">
                  <c:v>2.2626541255219994E-2</c:v>
                </c:pt>
                <c:pt idx="3208">
                  <c:v>2.2631184276414289E-2</c:v>
                </c:pt>
                <c:pt idx="3209">
                  <c:v>2.2635812689100185E-2</c:v>
                </c:pt>
                <c:pt idx="3210">
                  <c:v>2.2640426493230486E-2</c:v>
                </c:pt>
                <c:pt idx="3211">
                  <c:v>2.2646052547878253E-2</c:v>
                </c:pt>
                <c:pt idx="3212">
                  <c:v>2.265063637487363E-2</c:v>
                </c:pt>
                <c:pt idx="3213">
                  <c:v>2.2655205592312266E-2</c:v>
                </c:pt>
                <c:pt idx="3214">
                  <c:v>2.2659760200145714E-2</c:v>
                </c:pt>
                <c:pt idx="3215">
                  <c:v>2.2664300198319345E-2</c:v>
                </c:pt>
                <c:pt idx="3216">
                  <c:v>2.2668825586786481E-2</c:v>
                </c:pt>
                <c:pt idx="3217">
                  <c:v>2.2673336365496021E-2</c:v>
                </c:pt>
                <c:pt idx="3218">
                  <c:v>2.2677832534399516E-2</c:v>
                </c:pt>
                <c:pt idx="3219">
                  <c:v>2.268231409344763E-2</c:v>
                </c:pt>
                <c:pt idx="3220">
                  <c:v>2.2686781042589272E-2</c:v>
                </c:pt>
                <c:pt idx="3221">
                  <c:v>2.269123338177775E-2</c:v>
                </c:pt>
                <c:pt idx="3222">
                  <c:v>2.2695671110961973E-2</c:v>
                </c:pt>
                <c:pt idx="3223">
                  <c:v>2.2700094230095249E-2</c:v>
                </c:pt>
                <c:pt idx="3224">
                  <c:v>2.2704502739128246E-2</c:v>
                </c:pt>
                <c:pt idx="3225">
                  <c:v>2.2708896638010748E-2</c:v>
                </c:pt>
                <c:pt idx="3226">
                  <c:v>2.2713275926696069E-2</c:v>
                </c:pt>
                <c:pt idx="3227">
                  <c:v>2.2717640605136636E-2</c:v>
                </c:pt>
                <c:pt idx="3228">
                  <c:v>2.2721990673283999E-2</c:v>
                </c:pt>
                <c:pt idx="3229">
                  <c:v>2.2725313080183277E-2</c:v>
                </c:pt>
                <c:pt idx="3230">
                  <c:v>2.2729634702860636E-2</c:v>
                </c:pt>
                <c:pt idx="3231">
                  <c:v>2.2733941715960861E-2</c:v>
                </c:pt>
                <c:pt idx="3232">
                  <c:v>2.2739244841986469E-2</c:v>
                </c:pt>
                <c:pt idx="3233">
                  <c:v>2.2743521857953367E-2</c:v>
                </c:pt>
                <c:pt idx="3234">
                  <c:v>2.2747784263341637E-2</c:v>
                </c:pt>
                <c:pt idx="3235">
                  <c:v>2.2752032058106351E-2</c:v>
                </c:pt>
                <c:pt idx="3236">
                  <c:v>2.275626524220082E-2</c:v>
                </c:pt>
                <c:pt idx="3237">
                  <c:v>2.2760483815576587E-2</c:v>
                </c:pt>
                <c:pt idx="3238">
                  <c:v>2.2764687778186972E-2</c:v>
                </c:pt>
                <c:pt idx="3239">
                  <c:v>2.2768877129988801E-2</c:v>
                </c:pt>
                <c:pt idx="3240">
                  <c:v>2.2773051870932742E-2</c:v>
                </c:pt>
                <c:pt idx="3241">
                  <c:v>2.2777212000976516E-2</c:v>
                </c:pt>
                <c:pt idx="3242">
                  <c:v>2.2779351676015292E-2</c:v>
                </c:pt>
                <c:pt idx="3243">
                  <c:v>2.2783484156964014E-2</c:v>
                </c:pt>
                <c:pt idx="3244">
                  <c:v>2.2787602028607412E-2</c:v>
                </c:pt>
                <c:pt idx="3245">
                  <c:v>2.279229027862379E-2</c:v>
                </c:pt>
                <c:pt idx="3246">
                  <c:v>2.2796376844462674E-2</c:v>
                </c:pt>
                <c:pt idx="3247">
                  <c:v>2.2800448800854856E-2</c:v>
                </c:pt>
                <c:pt idx="3248">
                  <c:v>2.2804506147758915E-2</c:v>
                </c:pt>
                <c:pt idx="3249">
                  <c:v>2.280854888513072E-2</c:v>
                </c:pt>
                <c:pt idx="3250">
                  <c:v>2.2811580468410753E-2</c:v>
                </c:pt>
                <c:pt idx="3251">
                  <c:v>2.2815594779917864E-2</c:v>
                </c:pt>
                <c:pt idx="3252">
                  <c:v>2.2819594482631614E-2</c:v>
                </c:pt>
                <c:pt idx="3253">
                  <c:v>2.2823579576511023E-2</c:v>
                </c:pt>
                <c:pt idx="3254">
                  <c:v>2.2829536758741689E-2</c:v>
                </c:pt>
                <c:pt idx="3255">
                  <c:v>2.2836468434935583E-2</c:v>
                </c:pt>
                <c:pt idx="3256">
                  <c:v>2.2840405712547529E-2</c:v>
                </c:pt>
                <c:pt idx="3257">
                  <c:v>2.2844328376796837E-2</c:v>
                </c:pt>
                <c:pt idx="3258">
                  <c:v>2.2847494206700146E-2</c:v>
                </c:pt>
                <c:pt idx="3259">
                  <c:v>2.285138169690808E-2</c:v>
                </c:pt>
                <c:pt idx="3260">
                  <c:v>2.2855254576217201E-2</c:v>
                </c:pt>
                <c:pt idx="3261">
                  <c:v>2.2859112844584757E-2</c:v>
                </c:pt>
                <c:pt idx="3262">
                  <c:v>2.2862956501967999E-2</c:v>
                </c:pt>
                <c:pt idx="3263">
                  <c:v>2.2867771180302553E-2</c:v>
                </c:pt>
                <c:pt idx="3264">
                  <c:v>2.2871584810198294E-2</c:v>
                </c:pt>
                <c:pt idx="3265">
                  <c:v>2.2875383828110312E-2</c:v>
                </c:pt>
                <c:pt idx="3266">
                  <c:v>2.2879168233994558E-2</c:v>
                </c:pt>
                <c:pt idx="3267">
                  <c:v>2.2882938027809628E-2</c:v>
                </c:pt>
                <c:pt idx="3268">
                  <c:v>2.2886693209517642E-2</c:v>
                </c:pt>
                <c:pt idx="3269">
                  <c:v>2.2890433779072791E-2</c:v>
                </c:pt>
                <c:pt idx="3270">
                  <c:v>2.2894159736436315E-2</c:v>
                </c:pt>
                <c:pt idx="3271">
                  <c:v>2.2897871081568575E-2</c:v>
                </c:pt>
                <c:pt idx="3272">
                  <c:v>2.2901567814425514E-2</c:v>
                </c:pt>
                <c:pt idx="3273">
                  <c:v>2.2905249934969261E-2</c:v>
                </c:pt>
                <c:pt idx="3274">
                  <c:v>2.290891744315841E-2</c:v>
                </c:pt>
                <c:pt idx="3275">
                  <c:v>2.2912570338951551E-2</c:v>
                </c:pt>
                <c:pt idx="3276">
                  <c:v>2.2916208622309052E-2</c:v>
                </c:pt>
                <c:pt idx="3277">
                  <c:v>2.2919832293193023E-2</c:v>
                </c:pt>
                <c:pt idx="3278">
                  <c:v>2.2923441351562067E-2</c:v>
                </c:pt>
                <c:pt idx="3279">
                  <c:v>2.2927035797376535E-2</c:v>
                </c:pt>
                <c:pt idx="3280">
                  <c:v>2.2929643809838196E-2</c:v>
                </c:pt>
                <c:pt idx="3281">
                  <c:v>2.2933209850779086E-2</c:v>
                </c:pt>
                <c:pt idx="3282">
                  <c:v>2.2936761279931432E-2</c:v>
                </c:pt>
                <c:pt idx="3283">
                  <c:v>2.2940298097255157E-2</c:v>
                </c:pt>
                <c:pt idx="3284">
                  <c:v>2.2944788836749875E-2</c:v>
                </c:pt>
                <c:pt idx="3285">
                  <c:v>2.2948295606412355E-2</c:v>
                </c:pt>
                <c:pt idx="3286">
                  <c:v>2.2951787763249815E-2</c:v>
                </c:pt>
                <c:pt idx="3287">
                  <c:v>2.2955265307216446E-2</c:v>
                </c:pt>
                <c:pt idx="3288">
                  <c:v>2.2958728238282298E-2</c:v>
                </c:pt>
                <c:pt idx="3289">
                  <c:v>2.2962176556404198E-2</c:v>
                </c:pt>
                <c:pt idx="3290">
                  <c:v>2.2965610261547798E-2</c:v>
                </c:pt>
                <c:pt idx="3291">
                  <c:v>2.2969029353671691E-2</c:v>
                </c:pt>
                <c:pt idx="3292">
                  <c:v>2.2972433832740641E-2</c:v>
                </c:pt>
                <c:pt idx="3293">
                  <c:v>2.2973901485374568E-2</c:v>
                </c:pt>
                <c:pt idx="3294">
                  <c:v>2.297727840185795E-2</c:v>
                </c:pt>
                <c:pt idx="3295">
                  <c:v>2.2980640706952223E-2</c:v>
                </c:pt>
                <c:pt idx="3296">
                  <c:v>2.2983988400620461E-2</c:v>
                </c:pt>
                <c:pt idx="3297">
                  <c:v>2.2987321482824848E-2</c:v>
                </c:pt>
                <c:pt idx="3298">
                  <c:v>2.2990639953535664E-2</c:v>
                </c:pt>
                <c:pt idx="3299">
                  <c:v>2.2993943812713285E-2</c:v>
                </c:pt>
                <c:pt idx="3300">
                  <c:v>2.299818834554869E-2</c:v>
                </c:pt>
                <c:pt idx="3301">
                  <c:v>2.3000507696324866E-2</c:v>
                </c:pt>
                <c:pt idx="3302">
                  <c:v>2.3004721329041612E-2</c:v>
                </c:pt>
                <c:pt idx="3303">
                  <c:v>2.3007013133380435E-2</c:v>
                </c:pt>
                <c:pt idx="3304">
                  <c:v>2.3010243934364388E-2</c:v>
                </c:pt>
                <c:pt idx="3305">
                  <c:v>2.3014411209948758E-2</c:v>
                </c:pt>
                <c:pt idx="3306">
                  <c:v>2.3018562148223211E-2</c:v>
                </c:pt>
                <c:pt idx="3307">
                  <c:v>2.3021747427060653E-2</c:v>
                </c:pt>
                <c:pt idx="3308">
                  <c:v>2.3024918092264375E-2</c:v>
                </c:pt>
                <c:pt idx="3309">
                  <c:v>2.3028074143796498E-2</c:v>
                </c:pt>
                <c:pt idx="3310">
                  <c:v>2.3030268757575512E-2</c:v>
                </c:pt>
                <c:pt idx="3311">
                  <c:v>2.3033396428706061E-2</c:v>
                </c:pt>
                <c:pt idx="3312">
                  <c:v>2.303650948695973E-2</c:v>
                </c:pt>
                <c:pt idx="3313">
                  <c:v>2.3039607932301785E-2</c:v>
                </c:pt>
                <c:pt idx="3314">
                  <c:v>2.3042691764700165E-2</c:v>
                </c:pt>
                <c:pt idx="3315">
                  <c:v>2.3046703564005674E-2</c:v>
                </c:pt>
                <c:pt idx="3316">
                  <c:v>2.3049757318890456E-2</c:v>
                </c:pt>
                <c:pt idx="3317">
                  <c:v>2.305279645983143E-2</c:v>
                </c:pt>
                <c:pt idx="3318">
                  <c:v>2.3055820986797759E-2</c:v>
                </c:pt>
                <c:pt idx="3319">
                  <c:v>2.3058830899753326E-2</c:v>
                </c:pt>
                <c:pt idx="3320">
                  <c:v>2.306182619866818E-2</c:v>
                </c:pt>
                <c:pt idx="3321">
                  <c:v>2.3064806883508843E-2</c:v>
                </c:pt>
                <c:pt idx="3322">
                  <c:v>2.3067772954240076E-2</c:v>
                </c:pt>
                <c:pt idx="3323">
                  <c:v>2.3070724410831054E-2</c:v>
                </c:pt>
                <c:pt idx="3324">
                  <c:v>2.3073661253250052E-2</c:v>
                </c:pt>
                <c:pt idx="3325">
                  <c:v>2.3076583481462725E-2</c:v>
                </c:pt>
                <c:pt idx="3326">
                  <c:v>2.3079491095439993E-2</c:v>
                </c:pt>
                <c:pt idx="3327">
                  <c:v>2.3082384095144862E-2</c:v>
                </c:pt>
                <c:pt idx="3328">
                  <c:v>2.3085262480550019E-2</c:v>
                </c:pt>
                <c:pt idx="3329">
                  <c:v>2.3088126251622872E-2</c:v>
                </c:pt>
                <c:pt idx="3330">
                  <c:v>2.3090975408331705E-2</c:v>
                </c:pt>
                <c:pt idx="3331">
                  <c:v>2.3093809950647453E-2</c:v>
                </c:pt>
                <c:pt idx="3332">
                  <c:v>2.3095701896775886E-2</c:v>
                </c:pt>
                <c:pt idx="3333">
                  <c:v>2.3098508077027024E-2</c:v>
                </c:pt>
                <c:pt idx="3334">
                  <c:v>2.3101299643692348E-2</c:v>
                </c:pt>
                <c:pt idx="3335">
                  <c:v>2.3104076596743361E-2</c:v>
                </c:pt>
                <c:pt idx="3336">
                  <c:v>2.3106838936147112E-2</c:v>
                </c:pt>
                <c:pt idx="3337">
                  <c:v>2.3110510300489932E-2</c:v>
                </c:pt>
                <c:pt idx="3338">
                  <c:v>2.3113242541173994E-2</c:v>
                </c:pt>
                <c:pt idx="3339">
                  <c:v>2.3115960167216544E-2</c:v>
                </c:pt>
                <c:pt idx="3340">
                  <c:v>2.3118663178589387E-2</c:v>
                </c:pt>
                <c:pt idx="3341">
                  <c:v>2.3121351575260816E-2</c:v>
                </c:pt>
                <c:pt idx="3342">
                  <c:v>2.3124025357205279E-2</c:v>
                </c:pt>
                <c:pt idx="3343">
                  <c:v>2.3126684524390182E-2</c:v>
                </c:pt>
                <c:pt idx="3344">
                  <c:v>2.3129329076788215E-2</c:v>
                </c:pt>
                <c:pt idx="3345">
                  <c:v>2.3131042371821467E-2</c:v>
                </c:pt>
                <c:pt idx="3346">
                  <c:v>2.3133658573142337E-2</c:v>
                </c:pt>
                <c:pt idx="3347">
                  <c:v>2.3136260160496209E-2</c:v>
                </c:pt>
                <c:pt idx="3348">
                  <c:v>2.3138847133852804E-2</c:v>
                </c:pt>
                <c:pt idx="3349">
                  <c:v>2.3141419493186294E-2</c:v>
                </c:pt>
                <c:pt idx="3350">
                  <c:v>2.3143977238469962E-2</c:v>
                </c:pt>
                <c:pt idx="3351">
                  <c:v>2.3146520369672633E-2</c:v>
                </c:pt>
                <c:pt idx="3352">
                  <c:v>2.3149048886767588E-2</c:v>
                </c:pt>
                <c:pt idx="3353">
                  <c:v>2.3151562789729897E-2</c:v>
                </c:pt>
                <c:pt idx="3354">
                  <c:v>2.3154062078527486E-2</c:v>
                </c:pt>
                <c:pt idx="3355">
                  <c:v>2.3155638890921811E-2</c:v>
                </c:pt>
                <c:pt idx="3356">
                  <c:v>2.315810983886657E-2</c:v>
                </c:pt>
                <c:pt idx="3357">
                  <c:v>2.316056617347621E-2</c:v>
                </c:pt>
                <c:pt idx="3358">
                  <c:v>2.316481824165444E-2</c:v>
                </c:pt>
                <c:pt idx="3359">
                  <c:v>2.3167243568838456E-2</c:v>
                </c:pt>
                <c:pt idx="3360">
                  <c:v>2.3169654280788082E-2</c:v>
                </c:pt>
                <c:pt idx="3361">
                  <c:v>2.3172050377478659E-2</c:v>
                </c:pt>
                <c:pt idx="3362">
                  <c:v>2.3174431858883758E-2</c:v>
                </c:pt>
                <c:pt idx="3363">
                  <c:v>2.3175898036000037E-2</c:v>
                </c:pt>
                <c:pt idx="3364">
                  <c:v>2.3178251181711254E-2</c:v>
                </c:pt>
                <c:pt idx="3365">
                  <c:v>2.3180589712970979E-2</c:v>
                </c:pt>
                <c:pt idx="3366">
                  <c:v>2.3182913629752493E-2</c:v>
                </c:pt>
                <c:pt idx="3367">
                  <c:v>2.3186120035698546E-2</c:v>
                </c:pt>
                <c:pt idx="3368">
                  <c:v>2.3188413824841062E-2</c:v>
                </c:pt>
                <c:pt idx="3369">
                  <c:v>2.3190692998518385E-2</c:v>
                </c:pt>
                <c:pt idx="3370">
                  <c:v>2.3192957556703211E-2</c:v>
                </c:pt>
                <c:pt idx="3371">
                  <c:v>2.3195207499372632E-2</c:v>
                </c:pt>
                <c:pt idx="3372">
                  <c:v>2.319744282650198E-2</c:v>
                </c:pt>
                <c:pt idx="3373">
                  <c:v>2.3199663538064835E-2</c:v>
                </c:pt>
                <c:pt idx="3374">
                  <c:v>2.3201869634038284E-2</c:v>
                </c:pt>
                <c:pt idx="3375">
                  <c:v>2.3204061114398541E-2</c:v>
                </c:pt>
                <c:pt idx="3376">
                  <c:v>2.3206237979119186E-2</c:v>
                </c:pt>
                <c:pt idx="3377">
                  <c:v>2.3208400228180832E-2</c:v>
                </c:pt>
                <c:pt idx="3378">
                  <c:v>2.3210547861554413E-2</c:v>
                </c:pt>
                <c:pt idx="3379">
                  <c:v>2.3212680879218781E-2</c:v>
                </c:pt>
                <c:pt idx="3380">
                  <c:v>2.3214799281151915E-2</c:v>
                </c:pt>
                <c:pt idx="3381">
                  <c:v>2.3216903067328269E-2</c:v>
                </c:pt>
                <c:pt idx="3382">
                  <c:v>2.3218992237724934E-2</c:v>
                </c:pt>
                <c:pt idx="3383">
                  <c:v>2.3221066792320774E-2</c:v>
                </c:pt>
                <c:pt idx="3384">
                  <c:v>2.3223126731092E-2</c:v>
                </c:pt>
                <c:pt idx="3385">
                  <c:v>2.3224291265252238E-2</c:v>
                </c:pt>
                <c:pt idx="3386">
                  <c:v>2.3226322887392112E-2</c:v>
                </c:pt>
                <c:pt idx="3387">
                  <c:v>2.3228339894557699E-2</c:v>
                </c:pt>
                <c:pt idx="3388">
                  <c:v>2.3231220327471803E-2</c:v>
                </c:pt>
                <c:pt idx="3389">
                  <c:v>2.3233207186781683E-2</c:v>
                </c:pt>
                <c:pt idx="3390">
                  <c:v>2.3235179430133045E-2</c:v>
                </c:pt>
                <c:pt idx="3391">
                  <c:v>2.3237137057506511E-2</c:v>
                </c:pt>
                <c:pt idx="3392">
                  <c:v>2.3239080068876535E-2</c:v>
                </c:pt>
                <c:pt idx="3393">
                  <c:v>2.3241008464222852E-2</c:v>
                </c:pt>
                <c:pt idx="3394">
                  <c:v>2.3242922243525203E-2</c:v>
                </c:pt>
                <c:pt idx="3395">
                  <c:v>2.3244821406764204E-2</c:v>
                </c:pt>
                <c:pt idx="3396">
                  <c:v>2.3246705953916074E-2</c:v>
                </c:pt>
                <c:pt idx="3397">
                  <c:v>2.3247706137870167E-2</c:v>
                </c:pt>
                <c:pt idx="3398">
                  <c:v>2.3248693506299805E-2</c:v>
                </c:pt>
                <c:pt idx="3399">
                  <c:v>2.3250536059019354E-2</c:v>
                </c:pt>
                <c:pt idx="3400">
                  <c:v>2.3252363997411412E-2</c:v>
                </c:pt>
                <c:pt idx="3401">
                  <c:v>2.325443517473982E-2</c:v>
                </c:pt>
                <c:pt idx="3402">
                  <c:v>2.3256231796651768E-2</c:v>
                </c:pt>
                <c:pt idx="3403">
                  <c:v>2.3258013804174991E-2</c:v>
                </c:pt>
                <c:pt idx="3404">
                  <c:v>2.3259781197293279E-2</c:v>
                </c:pt>
                <c:pt idx="3405">
                  <c:v>2.3261533975983222E-2</c:v>
                </c:pt>
                <c:pt idx="3406">
                  <c:v>2.3263272140230409E-2</c:v>
                </c:pt>
                <c:pt idx="3407">
                  <c:v>2.3264135273568208E-2</c:v>
                </c:pt>
                <c:pt idx="3408">
                  <c:v>2.3265845144078857E-2</c:v>
                </c:pt>
                <c:pt idx="3409">
                  <c:v>2.3267540401012591E-2</c:v>
                </c:pt>
                <c:pt idx="3410">
                  <c:v>2.3271793709104052E-2</c:v>
                </c:pt>
                <c:pt idx="3411">
                  <c:v>2.3273456924516923E-2</c:v>
                </c:pt>
                <c:pt idx="3412">
                  <c:v>2.3275105523529929E-2</c:v>
                </c:pt>
                <c:pt idx="3413">
                  <c:v>2.3276739506124567E-2</c:v>
                </c:pt>
                <c:pt idx="3414">
                  <c:v>2.3278358872282343E-2</c:v>
                </c:pt>
                <c:pt idx="3415">
                  <c:v>2.3279110820577056E-2</c:v>
                </c:pt>
                <c:pt idx="3416">
                  <c:v>2.3280701896654526E-2</c:v>
                </c:pt>
                <c:pt idx="3417">
                  <c:v>2.328227835716545E-2</c:v>
                </c:pt>
                <c:pt idx="3418">
                  <c:v>2.3283840202092905E-2</c:v>
                </c:pt>
                <c:pt idx="3419">
                  <c:v>2.3286236455903341E-2</c:v>
                </c:pt>
                <c:pt idx="3420">
                  <c:v>2.3287768123073455E-2</c:v>
                </c:pt>
                <c:pt idx="3421">
                  <c:v>2.3289285173686013E-2</c:v>
                </c:pt>
                <c:pt idx="3422">
                  <c:v>2.32907876077234E-2</c:v>
                </c:pt>
                <c:pt idx="3423">
                  <c:v>2.3292275425170639E-2</c:v>
                </c:pt>
                <c:pt idx="3424">
                  <c:v>2.329374862600923E-2</c:v>
                </c:pt>
                <c:pt idx="3425">
                  <c:v>2.3295207210225957E-2</c:v>
                </c:pt>
                <c:pt idx="3426">
                  <c:v>2.3296651177800561E-2</c:v>
                </c:pt>
                <c:pt idx="3427">
                  <c:v>2.3298080528722471E-2</c:v>
                </c:pt>
                <c:pt idx="3428">
                  <c:v>2.3299495262972304E-2</c:v>
                </c:pt>
                <c:pt idx="3429">
                  <c:v>2.3300895380535088E-2</c:v>
                </c:pt>
                <c:pt idx="3430">
                  <c:v>2.3302280881396725E-2</c:v>
                </c:pt>
                <c:pt idx="3431">
                  <c:v>2.3303651765540476E-2</c:v>
                </c:pt>
                <c:pt idx="3432">
                  <c:v>2.330500803295401E-2</c:v>
                </c:pt>
                <c:pt idx="3433">
                  <c:v>2.33063496836153E-2</c:v>
                </c:pt>
                <c:pt idx="3434">
                  <c:v>2.3307676717519068E-2</c:v>
                </c:pt>
                <c:pt idx="3435">
                  <c:v>2.3308989134645047E-2</c:v>
                </c:pt>
                <c:pt idx="3436">
                  <c:v>2.3310286934980023E-2</c:v>
                </c:pt>
                <c:pt idx="3437">
                  <c:v>2.3310738273400484E-2</c:v>
                </c:pt>
                <c:pt idx="3438">
                  <c:v>2.3312007803322307E-2</c:v>
                </c:pt>
                <c:pt idx="3439">
                  <c:v>2.3313262717336476E-2</c:v>
                </c:pt>
                <c:pt idx="3440">
                  <c:v>2.3314503015434085E-2</c:v>
                </c:pt>
                <c:pt idx="3441">
                  <c:v>2.3316556684295664E-2</c:v>
                </c:pt>
                <c:pt idx="3442">
                  <c:v>2.3317766783590394E-2</c:v>
                </c:pt>
                <c:pt idx="3443">
                  <c:v>2.3318962265998982E-2</c:v>
                </c:pt>
                <c:pt idx="3444">
                  <c:v>2.3320143131505565E-2</c:v>
                </c:pt>
                <c:pt idx="3445">
                  <c:v>2.3321309380098701E-2</c:v>
                </c:pt>
                <c:pt idx="3446">
                  <c:v>2.3322461011766927E-2</c:v>
                </c:pt>
                <c:pt idx="3447">
                  <c:v>2.3323598026495276E-2</c:v>
                </c:pt>
                <c:pt idx="3448">
                  <c:v>2.332472042427141E-2</c:v>
                </c:pt>
                <c:pt idx="3449">
                  <c:v>2.3325007979751754E-2</c:v>
                </c:pt>
                <c:pt idx="3450">
                  <c:v>2.3325282808747006E-2</c:v>
                </c:pt>
                <c:pt idx="3451">
                  <c:v>2.3326363306023497E-2</c:v>
                </c:pt>
                <c:pt idx="3452">
                  <c:v>2.3327429188160234E-2</c:v>
                </c:pt>
                <c:pt idx="3453">
                  <c:v>2.3328480455141909E-2</c:v>
                </c:pt>
                <c:pt idx="3454">
                  <c:v>2.3329517106961319E-2</c:v>
                </c:pt>
                <c:pt idx="3455">
                  <c:v>2.3330539143604057E-2</c:v>
                </c:pt>
                <c:pt idx="3456">
                  <c:v>2.3331546565060216E-2</c:v>
                </c:pt>
                <c:pt idx="3457">
                  <c:v>2.3332539371318985E-2</c:v>
                </c:pt>
                <c:pt idx="3458">
                  <c:v>2.3332706021182269E-2</c:v>
                </c:pt>
                <c:pt idx="3459">
                  <c:v>2.3334481138202048E-2</c:v>
                </c:pt>
                <c:pt idx="3460">
                  <c:v>2.3334620523461216E-2</c:v>
                </c:pt>
                <c:pt idx="3461">
                  <c:v>2.33355558531421E-2</c:v>
                </c:pt>
                <c:pt idx="3462">
                  <c:v>2.3338899206623562E-2</c:v>
                </c:pt>
                <c:pt idx="3463">
                  <c:v>2.3339802348738701E-2</c:v>
                </c:pt>
                <c:pt idx="3464">
                  <c:v>2.3340690873722796E-2</c:v>
                </c:pt>
                <c:pt idx="3465">
                  <c:v>2.3341564781568801E-2</c:v>
                </c:pt>
                <c:pt idx="3466">
                  <c:v>2.334242407226526E-2</c:v>
                </c:pt>
                <c:pt idx="3467">
                  <c:v>2.3342466200990394E-2</c:v>
                </c:pt>
                <c:pt idx="3468">
                  <c:v>2.3343297248449326E-2</c:v>
                </c:pt>
                <c:pt idx="3469">
                  <c:v>2.334411367966217E-2</c:v>
                </c:pt>
                <c:pt idx="3470">
                  <c:v>2.3344915494620016E-2</c:v>
                </c:pt>
                <c:pt idx="3471">
                  <c:v>2.3346501268189029E-2</c:v>
                </c:pt>
                <c:pt idx="3472">
                  <c:v>2.3347272855797942E-2</c:v>
                </c:pt>
                <c:pt idx="3473">
                  <c:v>2.3348029826197408E-2</c:v>
                </c:pt>
                <c:pt idx="3474">
                  <c:v>2.3348772179376854E-2</c:v>
                </c:pt>
                <c:pt idx="3475">
                  <c:v>2.3349499915325714E-2</c:v>
                </c:pt>
                <c:pt idx="3476">
                  <c:v>2.3350213034040456E-2</c:v>
                </c:pt>
                <c:pt idx="3477">
                  <c:v>2.3350911535510513E-2</c:v>
                </c:pt>
                <c:pt idx="3478">
                  <c:v>2.3351595419729719E-2</c:v>
                </c:pt>
                <c:pt idx="3479">
                  <c:v>2.3352264686689266E-2</c:v>
                </c:pt>
                <c:pt idx="3480">
                  <c:v>2.3352919336381221E-2</c:v>
                </c:pt>
                <c:pt idx="3481">
                  <c:v>2.3353559368801183E-2</c:v>
                </c:pt>
                <c:pt idx="3482">
                  <c:v>2.335418478394034E-2</c:v>
                </c:pt>
                <c:pt idx="3483">
                  <c:v>2.3354795581791647E-2</c:v>
                </c:pt>
                <c:pt idx="3484">
                  <c:v>2.3355391762347175E-2</c:v>
                </c:pt>
                <c:pt idx="3485">
                  <c:v>2.3355973325603397E-2</c:v>
                </c:pt>
                <c:pt idx="3486">
                  <c:v>2.335654027155239E-2</c:v>
                </c:pt>
                <c:pt idx="3487">
                  <c:v>2.3357092600187986E-2</c:v>
                </c:pt>
                <c:pt idx="3488">
                  <c:v>2.3357630311502252E-2</c:v>
                </c:pt>
                <c:pt idx="3489">
                  <c:v>2.3357372879780611E-2</c:v>
                </c:pt>
                <c:pt idx="3490">
                  <c:v>2.3357882368025645E-2</c:v>
                </c:pt>
                <c:pt idx="3491">
                  <c:v>2.3358377239864281E-2</c:v>
                </c:pt>
                <c:pt idx="3492">
                  <c:v>2.3359634983453552E-2</c:v>
                </c:pt>
                <c:pt idx="3493">
                  <c:v>2.3360099608085425E-2</c:v>
                </c:pt>
                <c:pt idx="3494">
                  <c:v>2.336054961536602E-2</c:v>
                </c:pt>
                <c:pt idx="3495">
                  <c:v>2.3360985005288284E-2</c:v>
                </c:pt>
                <c:pt idx="3496">
                  <c:v>2.3361405777846941E-2</c:v>
                </c:pt>
                <c:pt idx="3497">
                  <c:v>2.3361811933041106E-2</c:v>
                </c:pt>
                <c:pt idx="3498">
                  <c:v>2.3362203470861966E-2</c:v>
                </c:pt>
                <c:pt idx="3499">
                  <c:v>2.3362580391308643E-2</c:v>
                </c:pt>
                <c:pt idx="3500">
                  <c:v>2.3362942694373209E-2</c:v>
                </c:pt>
                <c:pt idx="3501">
                  <c:v>2.3363290380057425E-2</c:v>
                </c:pt>
                <c:pt idx="3502">
                  <c:v>2.3362088778642643E-2</c:v>
                </c:pt>
                <c:pt idx="3503">
                  <c:v>2.336240927683364E-2</c:v>
                </c:pt>
                <c:pt idx="3504">
                  <c:v>2.3362715159493164E-2</c:v>
                </c:pt>
                <c:pt idx="3505">
                  <c:v>2.3363046843106503E-2</c:v>
                </c:pt>
                <c:pt idx="3506">
                  <c:v>2.3363321406767175E-2</c:v>
                </c:pt>
                <c:pt idx="3507">
                  <c:v>2.3363581354886465E-2</c:v>
                </c:pt>
                <c:pt idx="3508">
                  <c:v>2.3363826687464371E-2</c:v>
                </c:pt>
                <c:pt idx="3509">
                  <c:v>2.3364057404498196E-2</c:v>
                </c:pt>
                <c:pt idx="3510">
                  <c:v>2.3363514434584835E-2</c:v>
                </c:pt>
                <c:pt idx="3511">
                  <c:v>2.3363716951563352E-2</c:v>
                </c:pt>
                <c:pt idx="3512">
                  <c:v>2.3363904853924099E-2</c:v>
                </c:pt>
                <c:pt idx="3513">
                  <c:v>2.3364078141665263E-2</c:v>
                </c:pt>
                <c:pt idx="3514">
                  <c:v>2.336650143998812E-2</c:v>
                </c:pt>
                <c:pt idx="3515">
                  <c:v>2.3366642393765406E-2</c:v>
                </c:pt>
                <c:pt idx="3516">
                  <c:v>2.3366768730118295E-2</c:v>
                </c:pt>
                <c:pt idx="3517">
                  <c:v>2.3366880449044145E-2</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8800384"/>
        <c:axId val="188806656"/>
      </c:lineChart>
      <c:scatterChart>
        <c:scatterStyle val="lineMarker"/>
        <c:varyColors val="0"/>
        <c:ser>
          <c:idx val="2"/>
          <c:order val="1"/>
          <c:tx>
            <c:v>IMM Futures</c:v>
          </c:tx>
          <c:spPr>
            <a:ln w="25400">
              <a:noFill/>
            </a:ln>
          </c:spPr>
          <c:marker>
            <c:symbol val="circle"/>
            <c:size val="5"/>
            <c:spPr>
              <a:solidFill>
                <a:srgbClr val="FF33CC"/>
              </a:solidFill>
              <a:ln>
                <a:solidFill>
                  <a:srgbClr val="FF33CC"/>
                </a:solidFill>
                <a:prstDash val="solid"/>
              </a:ln>
            </c:spPr>
          </c:marker>
          <c:xVal>
            <c:numLit>
              <c:formatCode>ddd\,\ dd\-mmm\-yyyy</c:formatCode>
              <c:ptCount val="8"/>
              <c:pt idx="0">
                <c:v>42263</c:v>
              </c:pt>
              <c:pt idx="1">
                <c:v>42354</c:v>
              </c:pt>
              <c:pt idx="2">
                <c:v>42445</c:v>
              </c:pt>
              <c:pt idx="3">
                <c:v>42536</c:v>
              </c:pt>
              <c:pt idx="4">
                <c:v>42634</c:v>
              </c:pt>
              <c:pt idx="5">
                <c:v>42725</c:v>
              </c:pt>
              <c:pt idx="6">
                <c:v>42809</c:v>
              </c:pt>
              <c:pt idx="7">
                <c:v>42907</c:v>
              </c:pt>
            </c:numLit>
          </c:xVal>
          <c:yVal>
            <c:numLit>
              <c:formatCode>0.0000%</c:formatCode>
              <c:ptCount val="8"/>
              <c:pt idx="0">
                <c:v>6.4500000000000668E-3</c:v>
              </c:pt>
              <c:pt idx="1">
                <c:v>7.7500000000000346E-3</c:v>
              </c:pt>
              <c:pt idx="2">
                <c:v>9.3499999999999694E-3</c:v>
              </c:pt>
              <c:pt idx="3">
                <c:v>1.1049999999999893E-2</c:v>
              </c:pt>
              <c:pt idx="4">
                <c:v>1.2849999999999917E-2</c:v>
              </c:pt>
              <c:pt idx="5">
                <c:v>1.4549999999999952E-2</c:v>
              </c:pt>
              <c:pt idx="6">
                <c:v>1.6049999999999898E-2</c:v>
              </c:pt>
              <c:pt idx="7">
                <c:v>1.7349999999999977E-2</c:v>
              </c:pt>
            </c:numLit>
          </c:yVal>
          <c:smooth val="0"/>
        </c:ser>
        <c:ser>
          <c:idx val="1"/>
          <c:order val="2"/>
          <c:tx>
            <c:v>FRAs</c:v>
          </c:tx>
          <c:spPr>
            <a:ln w="28575">
              <a:noFill/>
            </a:ln>
          </c:spPr>
          <c:marker>
            <c:symbol val="diamond"/>
            <c:size val="7"/>
            <c:spPr>
              <a:solidFill>
                <a:srgbClr val="00B050"/>
              </a:solidFill>
              <a:ln>
                <a:noFill/>
              </a:ln>
            </c:spPr>
          </c:marker>
          <c:xVal>
            <c:numLit>
              <c:formatCode>ddd\,\ dd\-mmm\-yyyy</c:formatCode>
              <c:ptCount val="6"/>
              <c:pt idx="0">
                <c:v>42212</c:v>
              </c:pt>
              <c:pt idx="1">
                <c:v>42241</c:v>
              </c:pt>
              <c:pt idx="2">
                <c:v>42272</c:v>
              </c:pt>
              <c:pt idx="3">
                <c:v>42303</c:v>
              </c:pt>
              <c:pt idx="4">
                <c:v>42333</c:v>
              </c:pt>
              <c:pt idx="5">
                <c:v>42367</c:v>
              </c:pt>
            </c:numLit>
          </c:xVal>
          <c:yVal>
            <c:numLit>
              <c:formatCode>0.0000%</c:formatCode>
              <c:ptCount val="6"/>
              <c:pt idx="0">
                <c:v>6.0000000000000001E-3</c:v>
              </c:pt>
              <c:pt idx="1">
                <c:v>6.2500000000000003E-3</c:v>
              </c:pt>
              <c:pt idx="2">
                <c:v>6.5999999999999991E-3</c:v>
              </c:pt>
              <c:pt idx="3">
                <c:v>6.9999999999999993E-3</c:v>
              </c:pt>
              <c:pt idx="4">
                <c:v>7.4000000000000003E-3</c:v>
              </c:pt>
              <c:pt idx="5">
                <c:v>7.9000000000000008E-3</c:v>
              </c:pt>
            </c:numLit>
          </c:yVal>
          <c:smooth val="0"/>
        </c:ser>
        <c:ser>
          <c:idx val="3"/>
          <c:order val="3"/>
          <c:tx>
            <c:v>Serial Futures</c:v>
          </c:tx>
          <c:spPr>
            <a:ln w="28575">
              <a:noFill/>
            </a:ln>
          </c:spPr>
          <c:marker>
            <c:symbol val="triangle"/>
            <c:size val="7"/>
            <c:spPr>
              <a:solidFill>
                <a:srgbClr val="C00000"/>
              </a:solidFill>
              <a:ln>
                <a:noFill/>
              </a:ln>
            </c:spPr>
          </c:marker>
          <c:xVal>
            <c:numLit>
              <c:formatCode>ddd\,\ dd\-mmm\-yyyy</c:formatCode>
              <c:ptCount val="8"/>
              <c:pt idx="0">
                <c:v>0</c:v>
              </c:pt>
              <c:pt idx="1">
                <c:v>0</c:v>
              </c:pt>
              <c:pt idx="2">
                <c:v>0</c:v>
              </c:pt>
              <c:pt idx="3">
                <c:v>0</c:v>
              </c:pt>
              <c:pt idx="4">
                <c:v>0</c:v>
              </c:pt>
              <c:pt idx="5">
                <c:v>0</c:v>
              </c:pt>
              <c:pt idx="6">
                <c:v>0</c:v>
              </c:pt>
              <c:pt idx="7">
                <c:v>0</c:v>
              </c:pt>
            </c:numLit>
          </c:xVal>
          <c:yVal>
            <c:numRef>
              <c:f>{}</c:f>
            </c:numRef>
          </c:yVal>
          <c:smooth val="0"/>
        </c:ser>
        <c:dLbls>
          <c:showLegendKey val="0"/>
          <c:showVal val="0"/>
          <c:showCatName val="0"/>
          <c:showSerName val="0"/>
          <c:showPercent val="0"/>
          <c:showBubbleSize val="0"/>
        </c:dLbls>
        <c:axId val="188800384"/>
        <c:axId val="188806656"/>
      </c:scatterChart>
      <c:dateAx>
        <c:axId val="188800384"/>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88806656"/>
        <c:crosses val="autoZero"/>
        <c:auto val="1"/>
        <c:lblOffset val="100"/>
        <c:baseTimeUnit val="days"/>
        <c:majorUnit val="3"/>
        <c:majorTimeUnit val="months"/>
        <c:minorUnit val="1"/>
        <c:minorTimeUnit val="years"/>
      </c:dateAx>
      <c:valAx>
        <c:axId val="188806656"/>
        <c:scaling>
          <c:orientation val="minMax"/>
          <c:max val="0.02"/>
          <c:min val="5.0000000000000001E-3"/>
        </c:scaling>
        <c:delete val="0"/>
        <c:axPos val="l"/>
        <c:majorGridlines/>
        <c:numFmt formatCode="0.00%" sourceLinked="0"/>
        <c:majorTickMark val="out"/>
        <c:minorTickMark val="none"/>
        <c:tickLblPos val="nextTo"/>
        <c:crossAx val="188800384"/>
        <c:crosses val="autoZero"/>
        <c:crossBetween val="between"/>
        <c:majorUnit val="2.5000000000000001E-3"/>
      </c:valAx>
    </c:plotArea>
    <c:legend>
      <c:legendPos val="r"/>
      <c:legendEntry>
        <c:idx val="0"/>
        <c:delete val="1"/>
      </c:legendEntry>
      <c:layout>
        <c:manualLayout>
          <c:xMode val="edge"/>
          <c:yMode val="edge"/>
          <c:x val="0.77379139160635224"/>
          <c:y val="0.6411457942757155"/>
          <c:w val="0.19453027651846549"/>
          <c:h val="0.1637220347456568"/>
        </c:manualLayout>
      </c:layout>
      <c:overlay val="1"/>
      <c:spPr>
        <a:noFill/>
      </c:spPr>
    </c:legend>
    <c:plotVisOnly val="1"/>
    <c:dispBlanksAs val="gap"/>
    <c:showDLblsOverMax val="0"/>
  </c:chart>
  <c:printSettings>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(4)'!$Y$19:$Y$3552</c:f>
              <c:numCache>
                <c:formatCode>ddd\,\ dd\-mmm\-yyyy</c:formatCode>
                <c:ptCount val="3534"/>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pt idx="260">
                  <c:v>42556</c:v>
                </c:pt>
                <c:pt idx="261">
                  <c:v>42557</c:v>
                </c:pt>
                <c:pt idx="262">
                  <c:v>42558</c:v>
                </c:pt>
                <c:pt idx="263">
                  <c:v>42559</c:v>
                </c:pt>
                <c:pt idx="264">
                  <c:v>42562</c:v>
                </c:pt>
                <c:pt idx="265">
                  <c:v>42563</c:v>
                </c:pt>
                <c:pt idx="266">
                  <c:v>42564</c:v>
                </c:pt>
                <c:pt idx="267">
                  <c:v>42565</c:v>
                </c:pt>
                <c:pt idx="268">
                  <c:v>42566</c:v>
                </c:pt>
                <c:pt idx="269">
                  <c:v>42569</c:v>
                </c:pt>
                <c:pt idx="270">
                  <c:v>42570</c:v>
                </c:pt>
                <c:pt idx="271">
                  <c:v>42571</c:v>
                </c:pt>
                <c:pt idx="272">
                  <c:v>42572</c:v>
                </c:pt>
                <c:pt idx="273">
                  <c:v>42573</c:v>
                </c:pt>
                <c:pt idx="274">
                  <c:v>42576</c:v>
                </c:pt>
                <c:pt idx="275">
                  <c:v>42577</c:v>
                </c:pt>
                <c:pt idx="276">
                  <c:v>42578</c:v>
                </c:pt>
                <c:pt idx="277">
                  <c:v>42579</c:v>
                </c:pt>
                <c:pt idx="278">
                  <c:v>42580</c:v>
                </c:pt>
                <c:pt idx="279">
                  <c:v>42583</c:v>
                </c:pt>
                <c:pt idx="280">
                  <c:v>42584</c:v>
                </c:pt>
                <c:pt idx="281">
                  <c:v>42585</c:v>
                </c:pt>
                <c:pt idx="282">
                  <c:v>42586</c:v>
                </c:pt>
                <c:pt idx="283">
                  <c:v>42587</c:v>
                </c:pt>
                <c:pt idx="284">
                  <c:v>42590</c:v>
                </c:pt>
                <c:pt idx="285">
                  <c:v>42591</c:v>
                </c:pt>
                <c:pt idx="286">
                  <c:v>42592</c:v>
                </c:pt>
                <c:pt idx="287">
                  <c:v>42593</c:v>
                </c:pt>
                <c:pt idx="288">
                  <c:v>42594</c:v>
                </c:pt>
                <c:pt idx="289">
                  <c:v>42597</c:v>
                </c:pt>
                <c:pt idx="290">
                  <c:v>42598</c:v>
                </c:pt>
                <c:pt idx="291">
                  <c:v>42599</c:v>
                </c:pt>
                <c:pt idx="292">
                  <c:v>42600</c:v>
                </c:pt>
                <c:pt idx="293">
                  <c:v>42601</c:v>
                </c:pt>
                <c:pt idx="294">
                  <c:v>42604</c:v>
                </c:pt>
                <c:pt idx="295">
                  <c:v>42605</c:v>
                </c:pt>
                <c:pt idx="296">
                  <c:v>42606</c:v>
                </c:pt>
                <c:pt idx="297">
                  <c:v>42607</c:v>
                </c:pt>
                <c:pt idx="298">
                  <c:v>42608</c:v>
                </c:pt>
                <c:pt idx="299">
                  <c:v>42612</c:v>
                </c:pt>
                <c:pt idx="300">
                  <c:v>42613</c:v>
                </c:pt>
                <c:pt idx="301">
                  <c:v>42614</c:v>
                </c:pt>
                <c:pt idx="302">
                  <c:v>42615</c:v>
                </c:pt>
                <c:pt idx="303">
                  <c:v>42618</c:v>
                </c:pt>
                <c:pt idx="304">
                  <c:v>42619</c:v>
                </c:pt>
                <c:pt idx="305">
                  <c:v>42620</c:v>
                </c:pt>
                <c:pt idx="306">
                  <c:v>42621</c:v>
                </c:pt>
                <c:pt idx="307">
                  <c:v>42622</c:v>
                </c:pt>
                <c:pt idx="308">
                  <c:v>42625</c:v>
                </c:pt>
                <c:pt idx="309">
                  <c:v>42626</c:v>
                </c:pt>
                <c:pt idx="310">
                  <c:v>42627</c:v>
                </c:pt>
                <c:pt idx="311">
                  <c:v>42628</c:v>
                </c:pt>
                <c:pt idx="312">
                  <c:v>42629</c:v>
                </c:pt>
                <c:pt idx="313">
                  <c:v>42632</c:v>
                </c:pt>
                <c:pt idx="314">
                  <c:v>42633</c:v>
                </c:pt>
                <c:pt idx="315">
                  <c:v>42634</c:v>
                </c:pt>
                <c:pt idx="316">
                  <c:v>42635</c:v>
                </c:pt>
                <c:pt idx="317">
                  <c:v>42636</c:v>
                </c:pt>
                <c:pt idx="318">
                  <c:v>42639</c:v>
                </c:pt>
                <c:pt idx="319">
                  <c:v>42640</c:v>
                </c:pt>
                <c:pt idx="320">
                  <c:v>42641</c:v>
                </c:pt>
                <c:pt idx="321">
                  <c:v>42642</c:v>
                </c:pt>
                <c:pt idx="322">
                  <c:v>42643</c:v>
                </c:pt>
                <c:pt idx="323">
                  <c:v>42646</c:v>
                </c:pt>
                <c:pt idx="324">
                  <c:v>42647</c:v>
                </c:pt>
                <c:pt idx="325">
                  <c:v>42648</c:v>
                </c:pt>
                <c:pt idx="326">
                  <c:v>42649</c:v>
                </c:pt>
                <c:pt idx="327">
                  <c:v>42650</c:v>
                </c:pt>
                <c:pt idx="328">
                  <c:v>42653</c:v>
                </c:pt>
                <c:pt idx="329">
                  <c:v>42654</c:v>
                </c:pt>
                <c:pt idx="330">
                  <c:v>42655</c:v>
                </c:pt>
                <c:pt idx="331">
                  <c:v>42656</c:v>
                </c:pt>
                <c:pt idx="332">
                  <c:v>42657</c:v>
                </c:pt>
                <c:pt idx="333">
                  <c:v>42660</c:v>
                </c:pt>
                <c:pt idx="334">
                  <c:v>42661</c:v>
                </c:pt>
                <c:pt idx="335">
                  <c:v>42662</c:v>
                </c:pt>
                <c:pt idx="336">
                  <c:v>42663</c:v>
                </c:pt>
                <c:pt idx="337">
                  <c:v>42664</c:v>
                </c:pt>
                <c:pt idx="338">
                  <c:v>42667</c:v>
                </c:pt>
                <c:pt idx="339">
                  <c:v>42668</c:v>
                </c:pt>
                <c:pt idx="340">
                  <c:v>42669</c:v>
                </c:pt>
                <c:pt idx="341">
                  <c:v>42670</c:v>
                </c:pt>
                <c:pt idx="342">
                  <c:v>42671</c:v>
                </c:pt>
                <c:pt idx="343">
                  <c:v>42674</c:v>
                </c:pt>
                <c:pt idx="344">
                  <c:v>42675</c:v>
                </c:pt>
                <c:pt idx="345">
                  <c:v>42676</c:v>
                </c:pt>
                <c:pt idx="346">
                  <c:v>42677</c:v>
                </c:pt>
                <c:pt idx="347">
                  <c:v>42678</c:v>
                </c:pt>
                <c:pt idx="348">
                  <c:v>42681</c:v>
                </c:pt>
                <c:pt idx="349">
                  <c:v>42682</c:v>
                </c:pt>
                <c:pt idx="350">
                  <c:v>42683</c:v>
                </c:pt>
                <c:pt idx="351">
                  <c:v>42684</c:v>
                </c:pt>
                <c:pt idx="352">
                  <c:v>42685</c:v>
                </c:pt>
                <c:pt idx="353">
                  <c:v>42688</c:v>
                </c:pt>
                <c:pt idx="354">
                  <c:v>42689</c:v>
                </c:pt>
                <c:pt idx="355">
                  <c:v>42690</c:v>
                </c:pt>
                <c:pt idx="356">
                  <c:v>42691</c:v>
                </c:pt>
                <c:pt idx="357">
                  <c:v>42692</c:v>
                </c:pt>
                <c:pt idx="358">
                  <c:v>42695</c:v>
                </c:pt>
                <c:pt idx="359">
                  <c:v>42696</c:v>
                </c:pt>
                <c:pt idx="360">
                  <c:v>42697</c:v>
                </c:pt>
                <c:pt idx="361">
                  <c:v>42698</c:v>
                </c:pt>
                <c:pt idx="362">
                  <c:v>42699</c:v>
                </c:pt>
                <c:pt idx="363">
                  <c:v>42702</c:v>
                </c:pt>
                <c:pt idx="364">
                  <c:v>42703</c:v>
                </c:pt>
                <c:pt idx="365">
                  <c:v>42704</c:v>
                </c:pt>
                <c:pt idx="366">
                  <c:v>42705</c:v>
                </c:pt>
                <c:pt idx="367">
                  <c:v>42706</c:v>
                </c:pt>
                <c:pt idx="368">
                  <c:v>42709</c:v>
                </c:pt>
                <c:pt idx="369">
                  <c:v>42710</c:v>
                </c:pt>
                <c:pt idx="370">
                  <c:v>42711</c:v>
                </c:pt>
                <c:pt idx="371">
                  <c:v>42712</c:v>
                </c:pt>
                <c:pt idx="372">
                  <c:v>42713</c:v>
                </c:pt>
                <c:pt idx="373">
                  <c:v>42716</c:v>
                </c:pt>
                <c:pt idx="374">
                  <c:v>42717</c:v>
                </c:pt>
                <c:pt idx="375">
                  <c:v>42718</c:v>
                </c:pt>
                <c:pt idx="376">
                  <c:v>42719</c:v>
                </c:pt>
                <c:pt idx="377">
                  <c:v>42720</c:v>
                </c:pt>
                <c:pt idx="378">
                  <c:v>42723</c:v>
                </c:pt>
                <c:pt idx="379">
                  <c:v>42724</c:v>
                </c:pt>
                <c:pt idx="380">
                  <c:v>42725</c:v>
                </c:pt>
                <c:pt idx="381">
                  <c:v>42726</c:v>
                </c:pt>
                <c:pt idx="382">
                  <c:v>42727</c:v>
                </c:pt>
                <c:pt idx="383">
                  <c:v>42732</c:v>
                </c:pt>
                <c:pt idx="384">
                  <c:v>42733</c:v>
                </c:pt>
                <c:pt idx="385">
                  <c:v>42734</c:v>
                </c:pt>
                <c:pt idx="386">
                  <c:v>42738</c:v>
                </c:pt>
                <c:pt idx="387">
                  <c:v>42739</c:v>
                </c:pt>
                <c:pt idx="388">
                  <c:v>42740</c:v>
                </c:pt>
                <c:pt idx="389">
                  <c:v>42741</c:v>
                </c:pt>
                <c:pt idx="390">
                  <c:v>42744</c:v>
                </c:pt>
                <c:pt idx="391">
                  <c:v>42745</c:v>
                </c:pt>
                <c:pt idx="392">
                  <c:v>42746</c:v>
                </c:pt>
                <c:pt idx="393">
                  <c:v>42747</c:v>
                </c:pt>
                <c:pt idx="394">
                  <c:v>42748</c:v>
                </c:pt>
                <c:pt idx="395">
                  <c:v>42751</c:v>
                </c:pt>
                <c:pt idx="396">
                  <c:v>42752</c:v>
                </c:pt>
                <c:pt idx="397">
                  <c:v>42753</c:v>
                </c:pt>
                <c:pt idx="398">
                  <c:v>42754</c:v>
                </c:pt>
                <c:pt idx="399">
                  <c:v>42755</c:v>
                </c:pt>
                <c:pt idx="400">
                  <c:v>42758</c:v>
                </c:pt>
                <c:pt idx="401">
                  <c:v>42759</c:v>
                </c:pt>
                <c:pt idx="402">
                  <c:v>42760</c:v>
                </c:pt>
                <c:pt idx="403">
                  <c:v>42761</c:v>
                </c:pt>
                <c:pt idx="404">
                  <c:v>42762</c:v>
                </c:pt>
                <c:pt idx="405">
                  <c:v>42765</c:v>
                </c:pt>
                <c:pt idx="406">
                  <c:v>42766</c:v>
                </c:pt>
                <c:pt idx="407">
                  <c:v>42767</c:v>
                </c:pt>
                <c:pt idx="408">
                  <c:v>42768</c:v>
                </c:pt>
                <c:pt idx="409">
                  <c:v>42769</c:v>
                </c:pt>
                <c:pt idx="410">
                  <c:v>42772</c:v>
                </c:pt>
                <c:pt idx="411">
                  <c:v>42773</c:v>
                </c:pt>
                <c:pt idx="412">
                  <c:v>42774</c:v>
                </c:pt>
                <c:pt idx="413">
                  <c:v>42775</c:v>
                </c:pt>
                <c:pt idx="414">
                  <c:v>42776</c:v>
                </c:pt>
                <c:pt idx="415">
                  <c:v>42779</c:v>
                </c:pt>
                <c:pt idx="416">
                  <c:v>42780</c:v>
                </c:pt>
                <c:pt idx="417">
                  <c:v>42781</c:v>
                </c:pt>
                <c:pt idx="418">
                  <c:v>42782</c:v>
                </c:pt>
                <c:pt idx="419">
                  <c:v>42783</c:v>
                </c:pt>
                <c:pt idx="420">
                  <c:v>42786</c:v>
                </c:pt>
                <c:pt idx="421">
                  <c:v>42787</c:v>
                </c:pt>
                <c:pt idx="422">
                  <c:v>42788</c:v>
                </c:pt>
                <c:pt idx="423">
                  <c:v>42789</c:v>
                </c:pt>
                <c:pt idx="424">
                  <c:v>42790</c:v>
                </c:pt>
                <c:pt idx="425">
                  <c:v>42793</c:v>
                </c:pt>
                <c:pt idx="426">
                  <c:v>42794</c:v>
                </c:pt>
                <c:pt idx="427">
                  <c:v>42795</c:v>
                </c:pt>
                <c:pt idx="428">
                  <c:v>42796</c:v>
                </c:pt>
                <c:pt idx="429">
                  <c:v>42797</c:v>
                </c:pt>
                <c:pt idx="430">
                  <c:v>42800</c:v>
                </c:pt>
                <c:pt idx="431">
                  <c:v>42801</c:v>
                </c:pt>
                <c:pt idx="432">
                  <c:v>42802</c:v>
                </c:pt>
                <c:pt idx="433">
                  <c:v>42803</c:v>
                </c:pt>
                <c:pt idx="434">
                  <c:v>42804</c:v>
                </c:pt>
                <c:pt idx="435">
                  <c:v>42807</c:v>
                </c:pt>
                <c:pt idx="436">
                  <c:v>42808</c:v>
                </c:pt>
                <c:pt idx="437">
                  <c:v>42809</c:v>
                </c:pt>
                <c:pt idx="438">
                  <c:v>42810</c:v>
                </c:pt>
                <c:pt idx="439">
                  <c:v>42811</c:v>
                </c:pt>
                <c:pt idx="440">
                  <c:v>42814</c:v>
                </c:pt>
                <c:pt idx="441">
                  <c:v>42815</c:v>
                </c:pt>
                <c:pt idx="442">
                  <c:v>42816</c:v>
                </c:pt>
                <c:pt idx="443">
                  <c:v>42817</c:v>
                </c:pt>
                <c:pt idx="444">
                  <c:v>42818</c:v>
                </c:pt>
                <c:pt idx="445">
                  <c:v>42821</c:v>
                </c:pt>
                <c:pt idx="446">
                  <c:v>42822</c:v>
                </c:pt>
                <c:pt idx="447">
                  <c:v>42823</c:v>
                </c:pt>
                <c:pt idx="448">
                  <c:v>42824</c:v>
                </c:pt>
                <c:pt idx="449">
                  <c:v>42825</c:v>
                </c:pt>
                <c:pt idx="450">
                  <c:v>42828</c:v>
                </c:pt>
                <c:pt idx="451">
                  <c:v>42829</c:v>
                </c:pt>
                <c:pt idx="452">
                  <c:v>42830</c:v>
                </c:pt>
                <c:pt idx="453">
                  <c:v>42831</c:v>
                </c:pt>
                <c:pt idx="454">
                  <c:v>42832</c:v>
                </c:pt>
                <c:pt idx="455">
                  <c:v>42835</c:v>
                </c:pt>
                <c:pt idx="456">
                  <c:v>42836</c:v>
                </c:pt>
                <c:pt idx="457">
                  <c:v>42837</c:v>
                </c:pt>
                <c:pt idx="458">
                  <c:v>42838</c:v>
                </c:pt>
                <c:pt idx="459">
                  <c:v>42843</c:v>
                </c:pt>
                <c:pt idx="460">
                  <c:v>42844</c:v>
                </c:pt>
                <c:pt idx="461">
                  <c:v>42845</c:v>
                </c:pt>
                <c:pt idx="462">
                  <c:v>42846</c:v>
                </c:pt>
                <c:pt idx="463">
                  <c:v>42849</c:v>
                </c:pt>
                <c:pt idx="464">
                  <c:v>42850</c:v>
                </c:pt>
                <c:pt idx="465">
                  <c:v>42851</c:v>
                </c:pt>
                <c:pt idx="466">
                  <c:v>42852</c:v>
                </c:pt>
                <c:pt idx="467">
                  <c:v>42853</c:v>
                </c:pt>
                <c:pt idx="468">
                  <c:v>42857</c:v>
                </c:pt>
                <c:pt idx="469">
                  <c:v>42858</c:v>
                </c:pt>
                <c:pt idx="470">
                  <c:v>42859</c:v>
                </c:pt>
                <c:pt idx="471">
                  <c:v>42860</c:v>
                </c:pt>
                <c:pt idx="472">
                  <c:v>42863</c:v>
                </c:pt>
                <c:pt idx="473">
                  <c:v>42864</c:v>
                </c:pt>
                <c:pt idx="474">
                  <c:v>42865</c:v>
                </c:pt>
                <c:pt idx="475">
                  <c:v>42866</c:v>
                </c:pt>
                <c:pt idx="476">
                  <c:v>42867</c:v>
                </c:pt>
                <c:pt idx="477">
                  <c:v>42870</c:v>
                </c:pt>
                <c:pt idx="478">
                  <c:v>42871</c:v>
                </c:pt>
                <c:pt idx="479">
                  <c:v>42872</c:v>
                </c:pt>
                <c:pt idx="480">
                  <c:v>42873</c:v>
                </c:pt>
                <c:pt idx="481">
                  <c:v>42874</c:v>
                </c:pt>
                <c:pt idx="482">
                  <c:v>42877</c:v>
                </c:pt>
                <c:pt idx="483">
                  <c:v>42878</c:v>
                </c:pt>
                <c:pt idx="484">
                  <c:v>42879</c:v>
                </c:pt>
                <c:pt idx="485">
                  <c:v>42880</c:v>
                </c:pt>
                <c:pt idx="486">
                  <c:v>42881</c:v>
                </c:pt>
                <c:pt idx="487">
                  <c:v>42885</c:v>
                </c:pt>
                <c:pt idx="488">
                  <c:v>42886</c:v>
                </c:pt>
                <c:pt idx="489">
                  <c:v>42887</c:v>
                </c:pt>
                <c:pt idx="490">
                  <c:v>42888</c:v>
                </c:pt>
                <c:pt idx="491">
                  <c:v>42891</c:v>
                </c:pt>
                <c:pt idx="492">
                  <c:v>42892</c:v>
                </c:pt>
                <c:pt idx="493">
                  <c:v>42893</c:v>
                </c:pt>
                <c:pt idx="494">
                  <c:v>42894</c:v>
                </c:pt>
                <c:pt idx="495">
                  <c:v>42895</c:v>
                </c:pt>
                <c:pt idx="496">
                  <c:v>42898</c:v>
                </c:pt>
                <c:pt idx="497">
                  <c:v>42899</c:v>
                </c:pt>
                <c:pt idx="498">
                  <c:v>42900</c:v>
                </c:pt>
                <c:pt idx="499">
                  <c:v>42901</c:v>
                </c:pt>
                <c:pt idx="500">
                  <c:v>42902</c:v>
                </c:pt>
                <c:pt idx="501">
                  <c:v>42905</c:v>
                </c:pt>
                <c:pt idx="502">
                  <c:v>42906</c:v>
                </c:pt>
                <c:pt idx="503">
                  <c:v>42907</c:v>
                </c:pt>
                <c:pt idx="504">
                  <c:v>42908</c:v>
                </c:pt>
                <c:pt idx="505">
                  <c:v>42909</c:v>
                </c:pt>
                <c:pt idx="506">
                  <c:v>42912</c:v>
                </c:pt>
                <c:pt idx="507">
                  <c:v>42913</c:v>
                </c:pt>
                <c:pt idx="508">
                  <c:v>42914</c:v>
                </c:pt>
                <c:pt idx="509">
                  <c:v>42915</c:v>
                </c:pt>
                <c:pt idx="510">
                  <c:v>42916</c:v>
                </c:pt>
                <c:pt idx="511">
                  <c:v>42919</c:v>
                </c:pt>
                <c:pt idx="512">
                  <c:v>42920</c:v>
                </c:pt>
                <c:pt idx="513">
                  <c:v>42921</c:v>
                </c:pt>
                <c:pt idx="514">
                  <c:v>42922</c:v>
                </c:pt>
                <c:pt idx="515">
                  <c:v>42923</c:v>
                </c:pt>
                <c:pt idx="516">
                  <c:v>42926</c:v>
                </c:pt>
                <c:pt idx="517">
                  <c:v>42927</c:v>
                </c:pt>
                <c:pt idx="518">
                  <c:v>42934</c:v>
                </c:pt>
                <c:pt idx="519">
                  <c:v>42941</c:v>
                </c:pt>
                <c:pt idx="520">
                  <c:v>42948</c:v>
                </c:pt>
                <c:pt idx="521">
                  <c:v>42955</c:v>
                </c:pt>
                <c:pt idx="522">
                  <c:v>42962</c:v>
                </c:pt>
                <c:pt idx="523">
                  <c:v>42969</c:v>
                </c:pt>
                <c:pt idx="524">
                  <c:v>42976</c:v>
                </c:pt>
                <c:pt idx="525">
                  <c:v>42983</c:v>
                </c:pt>
                <c:pt idx="526">
                  <c:v>42990</c:v>
                </c:pt>
                <c:pt idx="527">
                  <c:v>42997</c:v>
                </c:pt>
                <c:pt idx="528">
                  <c:v>43004</c:v>
                </c:pt>
                <c:pt idx="529">
                  <c:v>43011</c:v>
                </c:pt>
                <c:pt idx="530">
                  <c:v>43018</c:v>
                </c:pt>
                <c:pt idx="531">
                  <c:v>43025</c:v>
                </c:pt>
                <c:pt idx="532">
                  <c:v>43032</c:v>
                </c:pt>
                <c:pt idx="533">
                  <c:v>43039</c:v>
                </c:pt>
                <c:pt idx="534">
                  <c:v>43046</c:v>
                </c:pt>
                <c:pt idx="535">
                  <c:v>43053</c:v>
                </c:pt>
                <c:pt idx="536">
                  <c:v>43060</c:v>
                </c:pt>
                <c:pt idx="537">
                  <c:v>43067</c:v>
                </c:pt>
                <c:pt idx="538">
                  <c:v>43074</c:v>
                </c:pt>
                <c:pt idx="539">
                  <c:v>43081</c:v>
                </c:pt>
                <c:pt idx="540">
                  <c:v>43088</c:v>
                </c:pt>
                <c:pt idx="541">
                  <c:v>43096</c:v>
                </c:pt>
                <c:pt idx="542">
                  <c:v>43103</c:v>
                </c:pt>
                <c:pt idx="543">
                  <c:v>43110</c:v>
                </c:pt>
                <c:pt idx="544">
                  <c:v>43117</c:v>
                </c:pt>
                <c:pt idx="545">
                  <c:v>43124</c:v>
                </c:pt>
                <c:pt idx="546">
                  <c:v>43131</c:v>
                </c:pt>
                <c:pt idx="547">
                  <c:v>43138</c:v>
                </c:pt>
                <c:pt idx="548">
                  <c:v>43145</c:v>
                </c:pt>
                <c:pt idx="549">
                  <c:v>43152</c:v>
                </c:pt>
                <c:pt idx="550">
                  <c:v>43159</c:v>
                </c:pt>
                <c:pt idx="551">
                  <c:v>43166</c:v>
                </c:pt>
                <c:pt idx="552">
                  <c:v>43173</c:v>
                </c:pt>
                <c:pt idx="553">
                  <c:v>43180</c:v>
                </c:pt>
                <c:pt idx="554">
                  <c:v>43187</c:v>
                </c:pt>
                <c:pt idx="555">
                  <c:v>43194</c:v>
                </c:pt>
                <c:pt idx="556">
                  <c:v>43201</c:v>
                </c:pt>
                <c:pt idx="557">
                  <c:v>43208</c:v>
                </c:pt>
                <c:pt idx="558">
                  <c:v>43215</c:v>
                </c:pt>
                <c:pt idx="559">
                  <c:v>43222</c:v>
                </c:pt>
                <c:pt idx="560">
                  <c:v>43229</c:v>
                </c:pt>
                <c:pt idx="561">
                  <c:v>43236</c:v>
                </c:pt>
                <c:pt idx="562">
                  <c:v>43243</c:v>
                </c:pt>
                <c:pt idx="563">
                  <c:v>43250</c:v>
                </c:pt>
                <c:pt idx="564">
                  <c:v>43257</c:v>
                </c:pt>
                <c:pt idx="565">
                  <c:v>43264</c:v>
                </c:pt>
                <c:pt idx="566">
                  <c:v>43271</c:v>
                </c:pt>
                <c:pt idx="567">
                  <c:v>43278</c:v>
                </c:pt>
                <c:pt idx="568">
                  <c:v>43285</c:v>
                </c:pt>
                <c:pt idx="569">
                  <c:v>43292</c:v>
                </c:pt>
                <c:pt idx="570">
                  <c:v>43299</c:v>
                </c:pt>
                <c:pt idx="571">
                  <c:v>43306</c:v>
                </c:pt>
                <c:pt idx="572">
                  <c:v>43313</c:v>
                </c:pt>
                <c:pt idx="573">
                  <c:v>43320</c:v>
                </c:pt>
                <c:pt idx="574">
                  <c:v>43327</c:v>
                </c:pt>
                <c:pt idx="575">
                  <c:v>43334</c:v>
                </c:pt>
                <c:pt idx="576">
                  <c:v>43341</c:v>
                </c:pt>
                <c:pt idx="577">
                  <c:v>43348</c:v>
                </c:pt>
                <c:pt idx="578">
                  <c:v>43355</c:v>
                </c:pt>
                <c:pt idx="579">
                  <c:v>43362</c:v>
                </c:pt>
                <c:pt idx="580">
                  <c:v>43369</c:v>
                </c:pt>
                <c:pt idx="581">
                  <c:v>43376</c:v>
                </c:pt>
                <c:pt idx="582">
                  <c:v>43383</c:v>
                </c:pt>
                <c:pt idx="583">
                  <c:v>43390</c:v>
                </c:pt>
                <c:pt idx="584">
                  <c:v>43397</c:v>
                </c:pt>
                <c:pt idx="585">
                  <c:v>43404</c:v>
                </c:pt>
                <c:pt idx="586">
                  <c:v>43411</c:v>
                </c:pt>
                <c:pt idx="587">
                  <c:v>43418</c:v>
                </c:pt>
                <c:pt idx="588">
                  <c:v>43425</c:v>
                </c:pt>
                <c:pt idx="589">
                  <c:v>43432</c:v>
                </c:pt>
                <c:pt idx="590">
                  <c:v>43439</c:v>
                </c:pt>
                <c:pt idx="591">
                  <c:v>43446</c:v>
                </c:pt>
                <c:pt idx="592">
                  <c:v>43453</c:v>
                </c:pt>
                <c:pt idx="593">
                  <c:v>43461</c:v>
                </c:pt>
                <c:pt idx="594">
                  <c:v>43468</c:v>
                </c:pt>
                <c:pt idx="595">
                  <c:v>43475</c:v>
                </c:pt>
                <c:pt idx="596">
                  <c:v>43482</c:v>
                </c:pt>
                <c:pt idx="597">
                  <c:v>43489</c:v>
                </c:pt>
                <c:pt idx="598">
                  <c:v>43496</c:v>
                </c:pt>
                <c:pt idx="599">
                  <c:v>43503</c:v>
                </c:pt>
                <c:pt idx="600">
                  <c:v>43510</c:v>
                </c:pt>
                <c:pt idx="601">
                  <c:v>43517</c:v>
                </c:pt>
                <c:pt idx="602">
                  <c:v>43524</c:v>
                </c:pt>
                <c:pt idx="603">
                  <c:v>43531</c:v>
                </c:pt>
                <c:pt idx="604">
                  <c:v>43538</c:v>
                </c:pt>
                <c:pt idx="605">
                  <c:v>43545</c:v>
                </c:pt>
                <c:pt idx="606">
                  <c:v>43552</c:v>
                </c:pt>
                <c:pt idx="607">
                  <c:v>43559</c:v>
                </c:pt>
                <c:pt idx="608">
                  <c:v>43566</c:v>
                </c:pt>
                <c:pt idx="609">
                  <c:v>43573</c:v>
                </c:pt>
                <c:pt idx="610">
                  <c:v>43580</c:v>
                </c:pt>
                <c:pt idx="611">
                  <c:v>43587</c:v>
                </c:pt>
                <c:pt idx="612">
                  <c:v>43594</c:v>
                </c:pt>
                <c:pt idx="613">
                  <c:v>43601</c:v>
                </c:pt>
                <c:pt idx="614">
                  <c:v>43608</c:v>
                </c:pt>
                <c:pt idx="615">
                  <c:v>43615</c:v>
                </c:pt>
                <c:pt idx="616">
                  <c:v>43622</c:v>
                </c:pt>
                <c:pt idx="617">
                  <c:v>43629</c:v>
                </c:pt>
                <c:pt idx="618">
                  <c:v>43636</c:v>
                </c:pt>
                <c:pt idx="619">
                  <c:v>43643</c:v>
                </c:pt>
                <c:pt idx="620">
                  <c:v>43650</c:v>
                </c:pt>
                <c:pt idx="621">
                  <c:v>43657</c:v>
                </c:pt>
                <c:pt idx="622">
                  <c:v>43664</c:v>
                </c:pt>
                <c:pt idx="623">
                  <c:v>43671</c:v>
                </c:pt>
                <c:pt idx="624">
                  <c:v>43678</c:v>
                </c:pt>
                <c:pt idx="625">
                  <c:v>43685</c:v>
                </c:pt>
                <c:pt idx="626">
                  <c:v>43692</c:v>
                </c:pt>
                <c:pt idx="627">
                  <c:v>43699</c:v>
                </c:pt>
                <c:pt idx="628">
                  <c:v>43706</c:v>
                </c:pt>
                <c:pt idx="629">
                  <c:v>43713</c:v>
                </c:pt>
                <c:pt idx="630">
                  <c:v>43720</c:v>
                </c:pt>
                <c:pt idx="631">
                  <c:v>43727</c:v>
                </c:pt>
                <c:pt idx="632">
                  <c:v>43734</c:v>
                </c:pt>
                <c:pt idx="633">
                  <c:v>43741</c:v>
                </c:pt>
                <c:pt idx="634">
                  <c:v>43748</c:v>
                </c:pt>
                <c:pt idx="635">
                  <c:v>43755</c:v>
                </c:pt>
                <c:pt idx="636">
                  <c:v>43762</c:v>
                </c:pt>
                <c:pt idx="637">
                  <c:v>43769</c:v>
                </c:pt>
                <c:pt idx="638">
                  <c:v>43776</c:v>
                </c:pt>
                <c:pt idx="639">
                  <c:v>43783</c:v>
                </c:pt>
                <c:pt idx="640">
                  <c:v>43790</c:v>
                </c:pt>
                <c:pt idx="641">
                  <c:v>43797</c:v>
                </c:pt>
                <c:pt idx="642">
                  <c:v>43804</c:v>
                </c:pt>
                <c:pt idx="643">
                  <c:v>43811</c:v>
                </c:pt>
                <c:pt idx="644">
                  <c:v>43818</c:v>
                </c:pt>
                <c:pt idx="645">
                  <c:v>43826</c:v>
                </c:pt>
                <c:pt idx="646">
                  <c:v>43833</c:v>
                </c:pt>
                <c:pt idx="647">
                  <c:v>43840</c:v>
                </c:pt>
                <c:pt idx="648">
                  <c:v>43847</c:v>
                </c:pt>
                <c:pt idx="649">
                  <c:v>43854</c:v>
                </c:pt>
                <c:pt idx="650">
                  <c:v>43861</c:v>
                </c:pt>
                <c:pt idx="651">
                  <c:v>43868</c:v>
                </c:pt>
                <c:pt idx="652">
                  <c:v>43875</c:v>
                </c:pt>
                <c:pt idx="653">
                  <c:v>43882</c:v>
                </c:pt>
                <c:pt idx="654">
                  <c:v>43889</c:v>
                </c:pt>
                <c:pt idx="655">
                  <c:v>43896</c:v>
                </c:pt>
                <c:pt idx="656">
                  <c:v>43903</c:v>
                </c:pt>
                <c:pt idx="657">
                  <c:v>43910</c:v>
                </c:pt>
                <c:pt idx="658">
                  <c:v>43917</c:v>
                </c:pt>
                <c:pt idx="659">
                  <c:v>43924</c:v>
                </c:pt>
                <c:pt idx="660">
                  <c:v>43935</c:v>
                </c:pt>
                <c:pt idx="661">
                  <c:v>43942</c:v>
                </c:pt>
                <c:pt idx="662">
                  <c:v>43949</c:v>
                </c:pt>
                <c:pt idx="663">
                  <c:v>43956</c:v>
                </c:pt>
                <c:pt idx="664">
                  <c:v>43963</c:v>
                </c:pt>
                <c:pt idx="665">
                  <c:v>43970</c:v>
                </c:pt>
                <c:pt idx="666">
                  <c:v>43977</c:v>
                </c:pt>
                <c:pt idx="667">
                  <c:v>43984</c:v>
                </c:pt>
                <c:pt idx="668">
                  <c:v>43991</c:v>
                </c:pt>
                <c:pt idx="669">
                  <c:v>43998</c:v>
                </c:pt>
                <c:pt idx="670">
                  <c:v>44005</c:v>
                </c:pt>
                <c:pt idx="671">
                  <c:v>44012</c:v>
                </c:pt>
                <c:pt idx="672">
                  <c:v>44019</c:v>
                </c:pt>
                <c:pt idx="673">
                  <c:v>44026</c:v>
                </c:pt>
                <c:pt idx="674">
                  <c:v>44033</c:v>
                </c:pt>
                <c:pt idx="675">
                  <c:v>44040</c:v>
                </c:pt>
                <c:pt idx="676">
                  <c:v>44047</c:v>
                </c:pt>
                <c:pt idx="677">
                  <c:v>44054</c:v>
                </c:pt>
                <c:pt idx="678">
                  <c:v>44061</c:v>
                </c:pt>
                <c:pt idx="679">
                  <c:v>44068</c:v>
                </c:pt>
                <c:pt idx="680">
                  <c:v>44075</c:v>
                </c:pt>
                <c:pt idx="681">
                  <c:v>44082</c:v>
                </c:pt>
                <c:pt idx="682">
                  <c:v>44089</c:v>
                </c:pt>
                <c:pt idx="683">
                  <c:v>44096</c:v>
                </c:pt>
                <c:pt idx="684">
                  <c:v>44103</c:v>
                </c:pt>
                <c:pt idx="685">
                  <c:v>44110</c:v>
                </c:pt>
                <c:pt idx="686">
                  <c:v>44117</c:v>
                </c:pt>
                <c:pt idx="687">
                  <c:v>44124</c:v>
                </c:pt>
                <c:pt idx="688">
                  <c:v>44131</c:v>
                </c:pt>
                <c:pt idx="689">
                  <c:v>44138</c:v>
                </c:pt>
                <c:pt idx="690">
                  <c:v>44145</c:v>
                </c:pt>
                <c:pt idx="691">
                  <c:v>44152</c:v>
                </c:pt>
                <c:pt idx="692">
                  <c:v>44159</c:v>
                </c:pt>
                <c:pt idx="693">
                  <c:v>44166</c:v>
                </c:pt>
                <c:pt idx="694">
                  <c:v>44173</c:v>
                </c:pt>
                <c:pt idx="695">
                  <c:v>44180</c:v>
                </c:pt>
                <c:pt idx="696">
                  <c:v>44187</c:v>
                </c:pt>
                <c:pt idx="697">
                  <c:v>44194</c:v>
                </c:pt>
                <c:pt idx="698">
                  <c:v>44201</c:v>
                </c:pt>
                <c:pt idx="699">
                  <c:v>44208</c:v>
                </c:pt>
                <c:pt idx="700">
                  <c:v>44215</c:v>
                </c:pt>
                <c:pt idx="701">
                  <c:v>44222</c:v>
                </c:pt>
                <c:pt idx="702">
                  <c:v>44229</c:v>
                </c:pt>
                <c:pt idx="703">
                  <c:v>44236</c:v>
                </c:pt>
                <c:pt idx="704">
                  <c:v>44243</c:v>
                </c:pt>
                <c:pt idx="705">
                  <c:v>44250</c:v>
                </c:pt>
                <c:pt idx="706">
                  <c:v>44257</c:v>
                </c:pt>
                <c:pt idx="707">
                  <c:v>44264</c:v>
                </c:pt>
                <c:pt idx="708">
                  <c:v>44271</c:v>
                </c:pt>
                <c:pt idx="709">
                  <c:v>44278</c:v>
                </c:pt>
                <c:pt idx="710">
                  <c:v>44285</c:v>
                </c:pt>
                <c:pt idx="711">
                  <c:v>44292</c:v>
                </c:pt>
                <c:pt idx="712">
                  <c:v>44299</c:v>
                </c:pt>
                <c:pt idx="713">
                  <c:v>44306</c:v>
                </c:pt>
                <c:pt idx="714">
                  <c:v>44313</c:v>
                </c:pt>
                <c:pt idx="715">
                  <c:v>44320</c:v>
                </c:pt>
                <c:pt idx="716">
                  <c:v>44327</c:v>
                </c:pt>
                <c:pt idx="717">
                  <c:v>44334</c:v>
                </c:pt>
                <c:pt idx="718">
                  <c:v>44341</c:v>
                </c:pt>
                <c:pt idx="719">
                  <c:v>44348</c:v>
                </c:pt>
                <c:pt idx="720">
                  <c:v>44355</c:v>
                </c:pt>
                <c:pt idx="721">
                  <c:v>44362</c:v>
                </c:pt>
                <c:pt idx="722">
                  <c:v>44369</c:v>
                </c:pt>
                <c:pt idx="723">
                  <c:v>44376</c:v>
                </c:pt>
                <c:pt idx="724">
                  <c:v>44383</c:v>
                </c:pt>
                <c:pt idx="725">
                  <c:v>44390</c:v>
                </c:pt>
                <c:pt idx="726">
                  <c:v>44397</c:v>
                </c:pt>
                <c:pt idx="727">
                  <c:v>44404</c:v>
                </c:pt>
                <c:pt idx="728">
                  <c:v>44411</c:v>
                </c:pt>
                <c:pt idx="729">
                  <c:v>44418</c:v>
                </c:pt>
                <c:pt idx="730">
                  <c:v>44425</c:v>
                </c:pt>
                <c:pt idx="731">
                  <c:v>44432</c:v>
                </c:pt>
                <c:pt idx="732">
                  <c:v>44439</c:v>
                </c:pt>
                <c:pt idx="733">
                  <c:v>44446</c:v>
                </c:pt>
                <c:pt idx="734">
                  <c:v>44453</c:v>
                </c:pt>
                <c:pt idx="735">
                  <c:v>44460</c:v>
                </c:pt>
                <c:pt idx="736">
                  <c:v>44467</c:v>
                </c:pt>
                <c:pt idx="737">
                  <c:v>44474</c:v>
                </c:pt>
                <c:pt idx="738">
                  <c:v>44481</c:v>
                </c:pt>
                <c:pt idx="739">
                  <c:v>44488</c:v>
                </c:pt>
                <c:pt idx="740">
                  <c:v>44495</c:v>
                </c:pt>
                <c:pt idx="741">
                  <c:v>44502</c:v>
                </c:pt>
                <c:pt idx="742">
                  <c:v>44509</c:v>
                </c:pt>
                <c:pt idx="743">
                  <c:v>44516</c:v>
                </c:pt>
                <c:pt idx="744">
                  <c:v>44523</c:v>
                </c:pt>
                <c:pt idx="745">
                  <c:v>44530</c:v>
                </c:pt>
                <c:pt idx="746">
                  <c:v>44537</c:v>
                </c:pt>
                <c:pt idx="747">
                  <c:v>44544</c:v>
                </c:pt>
                <c:pt idx="748">
                  <c:v>44551</c:v>
                </c:pt>
                <c:pt idx="749">
                  <c:v>44559</c:v>
                </c:pt>
                <c:pt idx="750">
                  <c:v>44566</c:v>
                </c:pt>
                <c:pt idx="751">
                  <c:v>44573</c:v>
                </c:pt>
                <c:pt idx="752">
                  <c:v>44580</c:v>
                </c:pt>
                <c:pt idx="753">
                  <c:v>44587</c:v>
                </c:pt>
                <c:pt idx="754">
                  <c:v>44594</c:v>
                </c:pt>
                <c:pt idx="755">
                  <c:v>44601</c:v>
                </c:pt>
                <c:pt idx="756">
                  <c:v>44608</c:v>
                </c:pt>
                <c:pt idx="757">
                  <c:v>44615</c:v>
                </c:pt>
                <c:pt idx="758">
                  <c:v>44622</c:v>
                </c:pt>
                <c:pt idx="759">
                  <c:v>44629</c:v>
                </c:pt>
                <c:pt idx="760">
                  <c:v>44636</c:v>
                </c:pt>
                <c:pt idx="761">
                  <c:v>44643</c:v>
                </c:pt>
                <c:pt idx="762">
                  <c:v>44650</c:v>
                </c:pt>
                <c:pt idx="763">
                  <c:v>44657</c:v>
                </c:pt>
                <c:pt idx="764">
                  <c:v>44664</c:v>
                </c:pt>
                <c:pt idx="765">
                  <c:v>44671</c:v>
                </c:pt>
                <c:pt idx="766">
                  <c:v>44678</c:v>
                </c:pt>
                <c:pt idx="767">
                  <c:v>44685</c:v>
                </c:pt>
                <c:pt idx="768">
                  <c:v>44692</c:v>
                </c:pt>
                <c:pt idx="769">
                  <c:v>44699</c:v>
                </c:pt>
                <c:pt idx="770">
                  <c:v>44706</c:v>
                </c:pt>
                <c:pt idx="771">
                  <c:v>44713</c:v>
                </c:pt>
                <c:pt idx="772">
                  <c:v>44720</c:v>
                </c:pt>
                <c:pt idx="773">
                  <c:v>44727</c:v>
                </c:pt>
                <c:pt idx="774">
                  <c:v>44734</c:v>
                </c:pt>
                <c:pt idx="775">
                  <c:v>44741</c:v>
                </c:pt>
                <c:pt idx="776">
                  <c:v>44748</c:v>
                </c:pt>
                <c:pt idx="777">
                  <c:v>44755</c:v>
                </c:pt>
                <c:pt idx="778">
                  <c:v>44762</c:v>
                </c:pt>
                <c:pt idx="779">
                  <c:v>44769</c:v>
                </c:pt>
                <c:pt idx="780">
                  <c:v>44776</c:v>
                </c:pt>
                <c:pt idx="781">
                  <c:v>44783</c:v>
                </c:pt>
                <c:pt idx="782">
                  <c:v>44790</c:v>
                </c:pt>
                <c:pt idx="783">
                  <c:v>44797</c:v>
                </c:pt>
                <c:pt idx="784">
                  <c:v>44804</c:v>
                </c:pt>
                <c:pt idx="785">
                  <c:v>44811</c:v>
                </c:pt>
                <c:pt idx="786">
                  <c:v>44818</c:v>
                </c:pt>
                <c:pt idx="787">
                  <c:v>44825</c:v>
                </c:pt>
                <c:pt idx="788">
                  <c:v>44832</c:v>
                </c:pt>
                <c:pt idx="789">
                  <c:v>44839</c:v>
                </c:pt>
                <c:pt idx="790">
                  <c:v>44846</c:v>
                </c:pt>
                <c:pt idx="791">
                  <c:v>44853</c:v>
                </c:pt>
                <c:pt idx="792">
                  <c:v>44860</c:v>
                </c:pt>
                <c:pt idx="793">
                  <c:v>44867</c:v>
                </c:pt>
                <c:pt idx="794">
                  <c:v>44874</c:v>
                </c:pt>
                <c:pt idx="795">
                  <c:v>44881</c:v>
                </c:pt>
                <c:pt idx="796">
                  <c:v>44888</c:v>
                </c:pt>
                <c:pt idx="797">
                  <c:v>44895</c:v>
                </c:pt>
                <c:pt idx="798">
                  <c:v>44902</c:v>
                </c:pt>
                <c:pt idx="799">
                  <c:v>44909</c:v>
                </c:pt>
                <c:pt idx="800">
                  <c:v>44916</c:v>
                </c:pt>
                <c:pt idx="801">
                  <c:v>44923</c:v>
                </c:pt>
                <c:pt idx="802">
                  <c:v>44930</c:v>
                </c:pt>
                <c:pt idx="803">
                  <c:v>44937</c:v>
                </c:pt>
                <c:pt idx="804">
                  <c:v>44944</c:v>
                </c:pt>
                <c:pt idx="805">
                  <c:v>44951</c:v>
                </c:pt>
                <c:pt idx="806">
                  <c:v>44958</c:v>
                </c:pt>
                <c:pt idx="807">
                  <c:v>44965</c:v>
                </c:pt>
                <c:pt idx="808">
                  <c:v>44972</c:v>
                </c:pt>
                <c:pt idx="809">
                  <c:v>44979</c:v>
                </c:pt>
                <c:pt idx="810">
                  <c:v>44986</c:v>
                </c:pt>
                <c:pt idx="811">
                  <c:v>44993</c:v>
                </c:pt>
                <c:pt idx="812">
                  <c:v>45000</c:v>
                </c:pt>
                <c:pt idx="813">
                  <c:v>45007</c:v>
                </c:pt>
                <c:pt idx="814">
                  <c:v>45014</c:v>
                </c:pt>
                <c:pt idx="815">
                  <c:v>45021</c:v>
                </c:pt>
                <c:pt idx="816">
                  <c:v>45028</c:v>
                </c:pt>
                <c:pt idx="817">
                  <c:v>45035</c:v>
                </c:pt>
                <c:pt idx="818">
                  <c:v>45042</c:v>
                </c:pt>
                <c:pt idx="819">
                  <c:v>45049</c:v>
                </c:pt>
                <c:pt idx="820">
                  <c:v>45056</c:v>
                </c:pt>
                <c:pt idx="821">
                  <c:v>45063</c:v>
                </c:pt>
                <c:pt idx="822">
                  <c:v>45070</c:v>
                </c:pt>
                <c:pt idx="823">
                  <c:v>45077</c:v>
                </c:pt>
                <c:pt idx="824">
                  <c:v>45084</c:v>
                </c:pt>
                <c:pt idx="825">
                  <c:v>45091</c:v>
                </c:pt>
                <c:pt idx="826">
                  <c:v>45098</c:v>
                </c:pt>
                <c:pt idx="827">
                  <c:v>45105</c:v>
                </c:pt>
                <c:pt idx="828">
                  <c:v>45112</c:v>
                </c:pt>
                <c:pt idx="829">
                  <c:v>45119</c:v>
                </c:pt>
                <c:pt idx="830">
                  <c:v>45126</c:v>
                </c:pt>
                <c:pt idx="831">
                  <c:v>45133</c:v>
                </c:pt>
                <c:pt idx="832">
                  <c:v>45140</c:v>
                </c:pt>
                <c:pt idx="833">
                  <c:v>45147</c:v>
                </c:pt>
                <c:pt idx="834">
                  <c:v>45154</c:v>
                </c:pt>
                <c:pt idx="835">
                  <c:v>45161</c:v>
                </c:pt>
                <c:pt idx="836">
                  <c:v>45168</c:v>
                </c:pt>
                <c:pt idx="837">
                  <c:v>45175</c:v>
                </c:pt>
                <c:pt idx="838">
                  <c:v>45182</c:v>
                </c:pt>
                <c:pt idx="839">
                  <c:v>45189</c:v>
                </c:pt>
                <c:pt idx="840">
                  <c:v>45196</c:v>
                </c:pt>
                <c:pt idx="841">
                  <c:v>45203</c:v>
                </c:pt>
                <c:pt idx="842">
                  <c:v>45210</c:v>
                </c:pt>
                <c:pt idx="843">
                  <c:v>45217</c:v>
                </c:pt>
                <c:pt idx="844">
                  <c:v>45224</c:v>
                </c:pt>
                <c:pt idx="845">
                  <c:v>45231</c:v>
                </c:pt>
                <c:pt idx="846">
                  <c:v>45238</c:v>
                </c:pt>
                <c:pt idx="847">
                  <c:v>45245</c:v>
                </c:pt>
                <c:pt idx="848">
                  <c:v>45252</c:v>
                </c:pt>
                <c:pt idx="849">
                  <c:v>45259</c:v>
                </c:pt>
                <c:pt idx="850">
                  <c:v>45266</c:v>
                </c:pt>
                <c:pt idx="851">
                  <c:v>45273</c:v>
                </c:pt>
                <c:pt idx="852">
                  <c:v>45280</c:v>
                </c:pt>
                <c:pt idx="853">
                  <c:v>45287</c:v>
                </c:pt>
                <c:pt idx="854">
                  <c:v>45294</c:v>
                </c:pt>
                <c:pt idx="855">
                  <c:v>45301</c:v>
                </c:pt>
                <c:pt idx="856">
                  <c:v>45308</c:v>
                </c:pt>
                <c:pt idx="857">
                  <c:v>45315</c:v>
                </c:pt>
                <c:pt idx="858">
                  <c:v>45322</c:v>
                </c:pt>
                <c:pt idx="859">
                  <c:v>45329</c:v>
                </c:pt>
                <c:pt idx="860">
                  <c:v>45336</c:v>
                </c:pt>
                <c:pt idx="861">
                  <c:v>45343</c:v>
                </c:pt>
                <c:pt idx="862">
                  <c:v>45350</c:v>
                </c:pt>
                <c:pt idx="863">
                  <c:v>45357</c:v>
                </c:pt>
                <c:pt idx="864">
                  <c:v>45364</c:v>
                </c:pt>
                <c:pt idx="865">
                  <c:v>45371</c:v>
                </c:pt>
                <c:pt idx="866">
                  <c:v>45378</c:v>
                </c:pt>
                <c:pt idx="867">
                  <c:v>45385</c:v>
                </c:pt>
                <c:pt idx="868">
                  <c:v>45392</c:v>
                </c:pt>
                <c:pt idx="869">
                  <c:v>45399</c:v>
                </c:pt>
                <c:pt idx="870">
                  <c:v>45406</c:v>
                </c:pt>
                <c:pt idx="871">
                  <c:v>45413</c:v>
                </c:pt>
                <c:pt idx="872">
                  <c:v>45420</c:v>
                </c:pt>
                <c:pt idx="873">
                  <c:v>45427</c:v>
                </c:pt>
                <c:pt idx="874">
                  <c:v>45434</c:v>
                </c:pt>
                <c:pt idx="875">
                  <c:v>45441</c:v>
                </c:pt>
                <c:pt idx="876">
                  <c:v>45448</c:v>
                </c:pt>
                <c:pt idx="877">
                  <c:v>45455</c:v>
                </c:pt>
                <c:pt idx="878">
                  <c:v>45462</c:v>
                </c:pt>
                <c:pt idx="879">
                  <c:v>45469</c:v>
                </c:pt>
                <c:pt idx="880">
                  <c:v>45476</c:v>
                </c:pt>
                <c:pt idx="881">
                  <c:v>45483</c:v>
                </c:pt>
                <c:pt idx="882">
                  <c:v>45490</c:v>
                </c:pt>
                <c:pt idx="883">
                  <c:v>45497</c:v>
                </c:pt>
                <c:pt idx="884">
                  <c:v>45504</c:v>
                </c:pt>
                <c:pt idx="885">
                  <c:v>45511</c:v>
                </c:pt>
                <c:pt idx="886">
                  <c:v>45518</c:v>
                </c:pt>
                <c:pt idx="887">
                  <c:v>45525</c:v>
                </c:pt>
                <c:pt idx="888">
                  <c:v>45532</c:v>
                </c:pt>
                <c:pt idx="889">
                  <c:v>45539</c:v>
                </c:pt>
                <c:pt idx="890">
                  <c:v>45546</c:v>
                </c:pt>
                <c:pt idx="891">
                  <c:v>45553</c:v>
                </c:pt>
                <c:pt idx="892">
                  <c:v>45560</c:v>
                </c:pt>
                <c:pt idx="893">
                  <c:v>45567</c:v>
                </c:pt>
                <c:pt idx="894">
                  <c:v>45574</c:v>
                </c:pt>
                <c:pt idx="895">
                  <c:v>45581</c:v>
                </c:pt>
                <c:pt idx="896">
                  <c:v>45588</c:v>
                </c:pt>
                <c:pt idx="897">
                  <c:v>45595</c:v>
                </c:pt>
                <c:pt idx="898">
                  <c:v>45602</c:v>
                </c:pt>
                <c:pt idx="899">
                  <c:v>45609</c:v>
                </c:pt>
                <c:pt idx="900">
                  <c:v>45616</c:v>
                </c:pt>
                <c:pt idx="901">
                  <c:v>45623</c:v>
                </c:pt>
                <c:pt idx="902">
                  <c:v>45630</c:v>
                </c:pt>
                <c:pt idx="903">
                  <c:v>45637</c:v>
                </c:pt>
                <c:pt idx="904">
                  <c:v>45644</c:v>
                </c:pt>
                <c:pt idx="905">
                  <c:v>45653</c:v>
                </c:pt>
                <c:pt idx="906">
                  <c:v>45660</c:v>
                </c:pt>
                <c:pt idx="907">
                  <c:v>45667</c:v>
                </c:pt>
                <c:pt idx="908">
                  <c:v>45674</c:v>
                </c:pt>
                <c:pt idx="909">
                  <c:v>45681</c:v>
                </c:pt>
                <c:pt idx="910">
                  <c:v>45688</c:v>
                </c:pt>
                <c:pt idx="911">
                  <c:v>45695</c:v>
                </c:pt>
                <c:pt idx="912">
                  <c:v>45702</c:v>
                </c:pt>
                <c:pt idx="913">
                  <c:v>45709</c:v>
                </c:pt>
                <c:pt idx="914">
                  <c:v>45716</c:v>
                </c:pt>
                <c:pt idx="915">
                  <c:v>45723</c:v>
                </c:pt>
                <c:pt idx="916">
                  <c:v>45730</c:v>
                </c:pt>
                <c:pt idx="917">
                  <c:v>45737</c:v>
                </c:pt>
                <c:pt idx="918">
                  <c:v>45744</c:v>
                </c:pt>
                <c:pt idx="919">
                  <c:v>45751</c:v>
                </c:pt>
                <c:pt idx="920">
                  <c:v>45758</c:v>
                </c:pt>
                <c:pt idx="921">
                  <c:v>45769</c:v>
                </c:pt>
                <c:pt idx="922">
                  <c:v>45776</c:v>
                </c:pt>
                <c:pt idx="923">
                  <c:v>45783</c:v>
                </c:pt>
                <c:pt idx="924">
                  <c:v>45790</c:v>
                </c:pt>
                <c:pt idx="925">
                  <c:v>45797</c:v>
                </c:pt>
                <c:pt idx="926">
                  <c:v>45804</c:v>
                </c:pt>
                <c:pt idx="927">
                  <c:v>45811</c:v>
                </c:pt>
                <c:pt idx="928">
                  <c:v>45818</c:v>
                </c:pt>
                <c:pt idx="929">
                  <c:v>45825</c:v>
                </c:pt>
                <c:pt idx="930">
                  <c:v>45832</c:v>
                </c:pt>
                <c:pt idx="931">
                  <c:v>45839</c:v>
                </c:pt>
                <c:pt idx="932">
                  <c:v>45846</c:v>
                </c:pt>
                <c:pt idx="933">
                  <c:v>45853</c:v>
                </c:pt>
                <c:pt idx="934">
                  <c:v>45860</c:v>
                </c:pt>
                <c:pt idx="935">
                  <c:v>45867</c:v>
                </c:pt>
                <c:pt idx="936">
                  <c:v>45874</c:v>
                </c:pt>
                <c:pt idx="937">
                  <c:v>45881</c:v>
                </c:pt>
                <c:pt idx="938">
                  <c:v>45888</c:v>
                </c:pt>
                <c:pt idx="939">
                  <c:v>45895</c:v>
                </c:pt>
                <c:pt idx="940">
                  <c:v>45902</c:v>
                </c:pt>
                <c:pt idx="941">
                  <c:v>45909</c:v>
                </c:pt>
                <c:pt idx="942">
                  <c:v>45916</c:v>
                </c:pt>
                <c:pt idx="943">
                  <c:v>45923</c:v>
                </c:pt>
                <c:pt idx="944">
                  <c:v>45930</c:v>
                </c:pt>
                <c:pt idx="945">
                  <c:v>45937</c:v>
                </c:pt>
                <c:pt idx="946">
                  <c:v>45944</c:v>
                </c:pt>
                <c:pt idx="947">
                  <c:v>45951</c:v>
                </c:pt>
                <c:pt idx="948">
                  <c:v>45958</c:v>
                </c:pt>
                <c:pt idx="949">
                  <c:v>45965</c:v>
                </c:pt>
                <c:pt idx="950">
                  <c:v>45972</c:v>
                </c:pt>
                <c:pt idx="951">
                  <c:v>45979</c:v>
                </c:pt>
                <c:pt idx="952">
                  <c:v>45986</c:v>
                </c:pt>
                <c:pt idx="953">
                  <c:v>45993</c:v>
                </c:pt>
                <c:pt idx="954">
                  <c:v>46000</c:v>
                </c:pt>
                <c:pt idx="955">
                  <c:v>46007</c:v>
                </c:pt>
                <c:pt idx="956">
                  <c:v>46014</c:v>
                </c:pt>
                <c:pt idx="957">
                  <c:v>46021</c:v>
                </c:pt>
                <c:pt idx="958">
                  <c:v>46028</c:v>
                </c:pt>
                <c:pt idx="959">
                  <c:v>46035</c:v>
                </c:pt>
                <c:pt idx="960">
                  <c:v>46042</c:v>
                </c:pt>
                <c:pt idx="961">
                  <c:v>46049</c:v>
                </c:pt>
                <c:pt idx="962">
                  <c:v>46056</c:v>
                </c:pt>
                <c:pt idx="963">
                  <c:v>46063</c:v>
                </c:pt>
                <c:pt idx="964">
                  <c:v>46070</c:v>
                </c:pt>
                <c:pt idx="965">
                  <c:v>46077</c:v>
                </c:pt>
                <c:pt idx="966">
                  <c:v>46084</c:v>
                </c:pt>
                <c:pt idx="967">
                  <c:v>46091</c:v>
                </c:pt>
                <c:pt idx="968">
                  <c:v>46098</c:v>
                </c:pt>
                <c:pt idx="969">
                  <c:v>46105</c:v>
                </c:pt>
                <c:pt idx="970">
                  <c:v>46112</c:v>
                </c:pt>
                <c:pt idx="971">
                  <c:v>46119</c:v>
                </c:pt>
                <c:pt idx="972">
                  <c:v>46126</c:v>
                </c:pt>
                <c:pt idx="973">
                  <c:v>46133</c:v>
                </c:pt>
                <c:pt idx="974">
                  <c:v>46140</c:v>
                </c:pt>
                <c:pt idx="975">
                  <c:v>46147</c:v>
                </c:pt>
                <c:pt idx="976">
                  <c:v>46154</c:v>
                </c:pt>
                <c:pt idx="977">
                  <c:v>46161</c:v>
                </c:pt>
                <c:pt idx="978">
                  <c:v>46168</c:v>
                </c:pt>
                <c:pt idx="979">
                  <c:v>46175</c:v>
                </c:pt>
                <c:pt idx="980">
                  <c:v>46182</c:v>
                </c:pt>
                <c:pt idx="981">
                  <c:v>46189</c:v>
                </c:pt>
                <c:pt idx="982">
                  <c:v>46196</c:v>
                </c:pt>
                <c:pt idx="983">
                  <c:v>46203</c:v>
                </c:pt>
                <c:pt idx="984">
                  <c:v>46210</c:v>
                </c:pt>
                <c:pt idx="985">
                  <c:v>46217</c:v>
                </c:pt>
                <c:pt idx="986">
                  <c:v>46224</c:v>
                </c:pt>
                <c:pt idx="987">
                  <c:v>46231</c:v>
                </c:pt>
                <c:pt idx="988">
                  <c:v>46238</c:v>
                </c:pt>
                <c:pt idx="989">
                  <c:v>46245</c:v>
                </c:pt>
                <c:pt idx="990">
                  <c:v>46252</c:v>
                </c:pt>
                <c:pt idx="991">
                  <c:v>46259</c:v>
                </c:pt>
                <c:pt idx="992">
                  <c:v>46266</c:v>
                </c:pt>
                <c:pt idx="993">
                  <c:v>46273</c:v>
                </c:pt>
                <c:pt idx="994">
                  <c:v>46280</c:v>
                </c:pt>
                <c:pt idx="995">
                  <c:v>46287</c:v>
                </c:pt>
                <c:pt idx="996">
                  <c:v>46294</c:v>
                </c:pt>
                <c:pt idx="997">
                  <c:v>46301</c:v>
                </c:pt>
                <c:pt idx="998">
                  <c:v>46308</c:v>
                </c:pt>
                <c:pt idx="999">
                  <c:v>46315</c:v>
                </c:pt>
                <c:pt idx="1000">
                  <c:v>46322</c:v>
                </c:pt>
                <c:pt idx="1001">
                  <c:v>46329</c:v>
                </c:pt>
                <c:pt idx="1002">
                  <c:v>46336</c:v>
                </c:pt>
                <c:pt idx="1003">
                  <c:v>46343</c:v>
                </c:pt>
                <c:pt idx="1004">
                  <c:v>46350</c:v>
                </c:pt>
                <c:pt idx="1005">
                  <c:v>46357</c:v>
                </c:pt>
                <c:pt idx="1006">
                  <c:v>46364</c:v>
                </c:pt>
                <c:pt idx="1007">
                  <c:v>46371</c:v>
                </c:pt>
                <c:pt idx="1008">
                  <c:v>46378</c:v>
                </c:pt>
                <c:pt idx="1009">
                  <c:v>46385</c:v>
                </c:pt>
                <c:pt idx="1010">
                  <c:v>46392</c:v>
                </c:pt>
                <c:pt idx="1011">
                  <c:v>46399</c:v>
                </c:pt>
                <c:pt idx="1012">
                  <c:v>46406</c:v>
                </c:pt>
                <c:pt idx="1013">
                  <c:v>46413</c:v>
                </c:pt>
                <c:pt idx="1014">
                  <c:v>46420</c:v>
                </c:pt>
                <c:pt idx="1015">
                  <c:v>46427</c:v>
                </c:pt>
                <c:pt idx="1016">
                  <c:v>46434</c:v>
                </c:pt>
                <c:pt idx="1017">
                  <c:v>46441</c:v>
                </c:pt>
                <c:pt idx="1018">
                  <c:v>46448</c:v>
                </c:pt>
                <c:pt idx="1019">
                  <c:v>46455</c:v>
                </c:pt>
                <c:pt idx="1020">
                  <c:v>46462</c:v>
                </c:pt>
                <c:pt idx="1021">
                  <c:v>46469</c:v>
                </c:pt>
                <c:pt idx="1022">
                  <c:v>46476</c:v>
                </c:pt>
                <c:pt idx="1023">
                  <c:v>46483</c:v>
                </c:pt>
                <c:pt idx="1024">
                  <c:v>46490</c:v>
                </c:pt>
                <c:pt idx="1025">
                  <c:v>46497</c:v>
                </c:pt>
                <c:pt idx="1026">
                  <c:v>46504</c:v>
                </c:pt>
                <c:pt idx="1027">
                  <c:v>46511</c:v>
                </c:pt>
                <c:pt idx="1028">
                  <c:v>46518</c:v>
                </c:pt>
                <c:pt idx="1029">
                  <c:v>46525</c:v>
                </c:pt>
                <c:pt idx="1030">
                  <c:v>46532</c:v>
                </c:pt>
                <c:pt idx="1031">
                  <c:v>46539</c:v>
                </c:pt>
                <c:pt idx="1032">
                  <c:v>46546</c:v>
                </c:pt>
                <c:pt idx="1033">
                  <c:v>46553</c:v>
                </c:pt>
                <c:pt idx="1034">
                  <c:v>46560</c:v>
                </c:pt>
                <c:pt idx="1035">
                  <c:v>46567</c:v>
                </c:pt>
                <c:pt idx="1036">
                  <c:v>46574</c:v>
                </c:pt>
                <c:pt idx="1037">
                  <c:v>46581</c:v>
                </c:pt>
                <c:pt idx="1038">
                  <c:v>46588</c:v>
                </c:pt>
                <c:pt idx="1039">
                  <c:v>46595</c:v>
                </c:pt>
                <c:pt idx="1040">
                  <c:v>46602</c:v>
                </c:pt>
                <c:pt idx="1041">
                  <c:v>46609</c:v>
                </c:pt>
                <c:pt idx="1042">
                  <c:v>46616</c:v>
                </c:pt>
                <c:pt idx="1043">
                  <c:v>46623</c:v>
                </c:pt>
                <c:pt idx="1044">
                  <c:v>46630</c:v>
                </c:pt>
                <c:pt idx="1045">
                  <c:v>46637</c:v>
                </c:pt>
                <c:pt idx="1046">
                  <c:v>46644</c:v>
                </c:pt>
                <c:pt idx="1047">
                  <c:v>46651</c:v>
                </c:pt>
                <c:pt idx="1048">
                  <c:v>46658</c:v>
                </c:pt>
                <c:pt idx="1049">
                  <c:v>46665</c:v>
                </c:pt>
                <c:pt idx="1050">
                  <c:v>46672</c:v>
                </c:pt>
                <c:pt idx="1051">
                  <c:v>46679</c:v>
                </c:pt>
                <c:pt idx="1052">
                  <c:v>46686</c:v>
                </c:pt>
                <c:pt idx="1053">
                  <c:v>46693</c:v>
                </c:pt>
                <c:pt idx="1054">
                  <c:v>46700</c:v>
                </c:pt>
                <c:pt idx="1055">
                  <c:v>46707</c:v>
                </c:pt>
                <c:pt idx="1056">
                  <c:v>46714</c:v>
                </c:pt>
                <c:pt idx="1057">
                  <c:v>46721</c:v>
                </c:pt>
                <c:pt idx="1058">
                  <c:v>46728</c:v>
                </c:pt>
                <c:pt idx="1059">
                  <c:v>46735</c:v>
                </c:pt>
                <c:pt idx="1060">
                  <c:v>46742</c:v>
                </c:pt>
                <c:pt idx="1061">
                  <c:v>46750</c:v>
                </c:pt>
                <c:pt idx="1062">
                  <c:v>46757</c:v>
                </c:pt>
                <c:pt idx="1063">
                  <c:v>46764</c:v>
                </c:pt>
                <c:pt idx="1064">
                  <c:v>46771</c:v>
                </c:pt>
                <c:pt idx="1065">
                  <c:v>46778</c:v>
                </c:pt>
                <c:pt idx="1066">
                  <c:v>46785</c:v>
                </c:pt>
                <c:pt idx="1067">
                  <c:v>46792</c:v>
                </c:pt>
                <c:pt idx="1068">
                  <c:v>46799</c:v>
                </c:pt>
                <c:pt idx="1069">
                  <c:v>46806</c:v>
                </c:pt>
                <c:pt idx="1070">
                  <c:v>46813</c:v>
                </c:pt>
                <c:pt idx="1071">
                  <c:v>46820</c:v>
                </c:pt>
                <c:pt idx="1072">
                  <c:v>46827</c:v>
                </c:pt>
                <c:pt idx="1073">
                  <c:v>46834</c:v>
                </c:pt>
                <c:pt idx="1074">
                  <c:v>46841</c:v>
                </c:pt>
                <c:pt idx="1075">
                  <c:v>46848</c:v>
                </c:pt>
                <c:pt idx="1076">
                  <c:v>46855</c:v>
                </c:pt>
                <c:pt idx="1077">
                  <c:v>46862</c:v>
                </c:pt>
                <c:pt idx="1078">
                  <c:v>46869</c:v>
                </c:pt>
                <c:pt idx="1079">
                  <c:v>46876</c:v>
                </c:pt>
                <c:pt idx="1080">
                  <c:v>46883</c:v>
                </c:pt>
                <c:pt idx="1081">
                  <c:v>46890</c:v>
                </c:pt>
                <c:pt idx="1082">
                  <c:v>46897</c:v>
                </c:pt>
                <c:pt idx="1083">
                  <c:v>46904</c:v>
                </c:pt>
                <c:pt idx="1084">
                  <c:v>46911</c:v>
                </c:pt>
                <c:pt idx="1085">
                  <c:v>46918</c:v>
                </c:pt>
                <c:pt idx="1086">
                  <c:v>46925</c:v>
                </c:pt>
                <c:pt idx="1087">
                  <c:v>46932</c:v>
                </c:pt>
                <c:pt idx="1088">
                  <c:v>46939</c:v>
                </c:pt>
                <c:pt idx="1089">
                  <c:v>46946</c:v>
                </c:pt>
                <c:pt idx="1090">
                  <c:v>46953</c:v>
                </c:pt>
                <c:pt idx="1091">
                  <c:v>46960</c:v>
                </c:pt>
                <c:pt idx="1092">
                  <c:v>46967</c:v>
                </c:pt>
                <c:pt idx="1093">
                  <c:v>46974</c:v>
                </c:pt>
                <c:pt idx="1094">
                  <c:v>46981</c:v>
                </c:pt>
                <c:pt idx="1095">
                  <c:v>46988</c:v>
                </c:pt>
                <c:pt idx="1096">
                  <c:v>46995</c:v>
                </c:pt>
                <c:pt idx="1097">
                  <c:v>47002</c:v>
                </c:pt>
                <c:pt idx="1098">
                  <c:v>47009</c:v>
                </c:pt>
                <c:pt idx="1099">
                  <c:v>47016</c:v>
                </c:pt>
                <c:pt idx="1100">
                  <c:v>47023</c:v>
                </c:pt>
                <c:pt idx="1101">
                  <c:v>47030</c:v>
                </c:pt>
                <c:pt idx="1102">
                  <c:v>47037</c:v>
                </c:pt>
                <c:pt idx="1103">
                  <c:v>47044</c:v>
                </c:pt>
                <c:pt idx="1104">
                  <c:v>47051</c:v>
                </c:pt>
                <c:pt idx="1105">
                  <c:v>47058</c:v>
                </c:pt>
                <c:pt idx="1106">
                  <c:v>47065</c:v>
                </c:pt>
                <c:pt idx="1107">
                  <c:v>47072</c:v>
                </c:pt>
                <c:pt idx="1108">
                  <c:v>47079</c:v>
                </c:pt>
                <c:pt idx="1109">
                  <c:v>47086</c:v>
                </c:pt>
                <c:pt idx="1110">
                  <c:v>47093</c:v>
                </c:pt>
                <c:pt idx="1111">
                  <c:v>47100</c:v>
                </c:pt>
                <c:pt idx="1112">
                  <c:v>47107</c:v>
                </c:pt>
                <c:pt idx="1113">
                  <c:v>47114</c:v>
                </c:pt>
                <c:pt idx="1114">
                  <c:v>47121</c:v>
                </c:pt>
                <c:pt idx="1115">
                  <c:v>47128</c:v>
                </c:pt>
                <c:pt idx="1116">
                  <c:v>47135</c:v>
                </c:pt>
                <c:pt idx="1117">
                  <c:v>47142</c:v>
                </c:pt>
                <c:pt idx="1118">
                  <c:v>47149</c:v>
                </c:pt>
                <c:pt idx="1119">
                  <c:v>47156</c:v>
                </c:pt>
                <c:pt idx="1120">
                  <c:v>47163</c:v>
                </c:pt>
                <c:pt idx="1121">
                  <c:v>47170</c:v>
                </c:pt>
                <c:pt idx="1122">
                  <c:v>47177</c:v>
                </c:pt>
                <c:pt idx="1123">
                  <c:v>47184</c:v>
                </c:pt>
                <c:pt idx="1124">
                  <c:v>47191</c:v>
                </c:pt>
                <c:pt idx="1125">
                  <c:v>47198</c:v>
                </c:pt>
                <c:pt idx="1126">
                  <c:v>47205</c:v>
                </c:pt>
                <c:pt idx="1127">
                  <c:v>47212</c:v>
                </c:pt>
                <c:pt idx="1128">
                  <c:v>47219</c:v>
                </c:pt>
                <c:pt idx="1129">
                  <c:v>47226</c:v>
                </c:pt>
                <c:pt idx="1130">
                  <c:v>47233</c:v>
                </c:pt>
                <c:pt idx="1131">
                  <c:v>47240</c:v>
                </c:pt>
                <c:pt idx="1132">
                  <c:v>47247</c:v>
                </c:pt>
                <c:pt idx="1133">
                  <c:v>47254</c:v>
                </c:pt>
                <c:pt idx="1134">
                  <c:v>47261</c:v>
                </c:pt>
                <c:pt idx="1135">
                  <c:v>47268</c:v>
                </c:pt>
                <c:pt idx="1136">
                  <c:v>47275</c:v>
                </c:pt>
                <c:pt idx="1137">
                  <c:v>47282</c:v>
                </c:pt>
                <c:pt idx="1138">
                  <c:v>47289</c:v>
                </c:pt>
                <c:pt idx="1139">
                  <c:v>47296</c:v>
                </c:pt>
                <c:pt idx="1140">
                  <c:v>47303</c:v>
                </c:pt>
                <c:pt idx="1141">
                  <c:v>47310</c:v>
                </c:pt>
                <c:pt idx="1142">
                  <c:v>47317</c:v>
                </c:pt>
                <c:pt idx="1143">
                  <c:v>47324</c:v>
                </c:pt>
                <c:pt idx="1144">
                  <c:v>47331</c:v>
                </c:pt>
                <c:pt idx="1145">
                  <c:v>47338</c:v>
                </c:pt>
                <c:pt idx="1146">
                  <c:v>47345</c:v>
                </c:pt>
                <c:pt idx="1147">
                  <c:v>47352</c:v>
                </c:pt>
                <c:pt idx="1148">
                  <c:v>47359</c:v>
                </c:pt>
                <c:pt idx="1149">
                  <c:v>47366</c:v>
                </c:pt>
                <c:pt idx="1150">
                  <c:v>47373</c:v>
                </c:pt>
                <c:pt idx="1151">
                  <c:v>47380</c:v>
                </c:pt>
                <c:pt idx="1152">
                  <c:v>47387</c:v>
                </c:pt>
                <c:pt idx="1153">
                  <c:v>47394</c:v>
                </c:pt>
                <c:pt idx="1154">
                  <c:v>47401</c:v>
                </c:pt>
                <c:pt idx="1155">
                  <c:v>47408</c:v>
                </c:pt>
                <c:pt idx="1156">
                  <c:v>47415</c:v>
                </c:pt>
                <c:pt idx="1157">
                  <c:v>47422</c:v>
                </c:pt>
                <c:pt idx="1158">
                  <c:v>47429</c:v>
                </c:pt>
                <c:pt idx="1159">
                  <c:v>47436</c:v>
                </c:pt>
                <c:pt idx="1160">
                  <c:v>47443</c:v>
                </c:pt>
                <c:pt idx="1161">
                  <c:v>47450</c:v>
                </c:pt>
                <c:pt idx="1162">
                  <c:v>47457</c:v>
                </c:pt>
                <c:pt idx="1163">
                  <c:v>47464</c:v>
                </c:pt>
                <c:pt idx="1164">
                  <c:v>47471</c:v>
                </c:pt>
                <c:pt idx="1165">
                  <c:v>47479</c:v>
                </c:pt>
                <c:pt idx="1166">
                  <c:v>47486</c:v>
                </c:pt>
                <c:pt idx="1167">
                  <c:v>47493</c:v>
                </c:pt>
                <c:pt idx="1168">
                  <c:v>47500</c:v>
                </c:pt>
                <c:pt idx="1169">
                  <c:v>47507</c:v>
                </c:pt>
                <c:pt idx="1170">
                  <c:v>47514</c:v>
                </c:pt>
                <c:pt idx="1171">
                  <c:v>47521</c:v>
                </c:pt>
                <c:pt idx="1172">
                  <c:v>47528</c:v>
                </c:pt>
                <c:pt idx="1173">
                  <c:v>47535</c:v>
                </c:pt>
                <c:pt idx="1174">
                  <c:v>47542</c:v>
                </c:pt>
                <c:pt idx="1175">
                  <c:v>47549</c:v>
                </c:pt>
                <c:pt idx="1176">
                  <c:v>47556</c:v>
                </c:pt>
                <c:pt idx="1177">
                  <c:v>47563</c:v>
                </c:pt>
                <c:pt idx="1178">
                  <c:v>47570</c:v>
                </c:pt>
                <c:pt idx="1179">
                  <c:v>47577</c:v>
                </c:pt>
                <c:pt idx="1180">
                  <c:v>47584</c:v>
                </c:pt>
                <c:pt idx="1181">
                  <c:v>47591</c:v>
                </c:pt>
                <c:pt idx="1182">
                  <c:v>47598</c:v>
                </c:pt>
                <c:pt idx="1183">
                  <c:v>47605</c:v>
                </c:pt>
                <c:pt idx="1184">
                  <c:v>47612</c:v>
                </c:pt>
                <c:pt idx="1185">
                  <c:v>47619</c:v>
                </c:pt>
                <c:pt idx="1186">
                  <c:v>47626</c:v>
                </c:pt>
                <c:pt idx="1187">
                  <c:v>47633</c:v>
                </c:pt>
                <c:pt idx="1188">
                  <c:v>47640</c:v>
                </c:pt>
                <c:pt idx="1189">
                  <c:v>47647</c:v>
                </c:pt>
                <c:pt idx="1190">
                  <c:v>47654</c:v>
                </c:pt>
                <c:pt idx="1191">
                  <c:v>47661</c:v>
                </c:pt>
                <c:pt idx="1192">
                  <c:v>47668</c:v>
                </c:pt>
                <c:pt idx="1193">
                  <c:v>47675</c:v>
                </c:pt>
                <c:pt idx="1194">
                  <c:v>47682</c:v>
                </c:pt>
                <c:pt idx="1195">
                  <c:v>47689</c:v>
                </c:pt>
                <c:pt idx="1196">
                  <c:v>47696</c:v>
                </c:pt>
                <c:pt idx="1197">
                  <c:v>47703</c:v>
                </c:pt>
                <c:pt idx="1198">
                  <c:v>47710</c:v>
                </c:pt>
                <c:pt idx="1199">
                  <c:v>47717</c:v>
                </c:pt>
                <c:pt idx="1200">
                  <c:v>47724</c:v>
                </c:pt>
                <c:pt idx="1201">
                  <c:v>47731</c:v>
                </c:pt>
                <c:pt idx="1202">
                  <c:v>47738</c:v>
                </c:pt>
                <c:pt idx="1203">
                  <c:v>47745</c:v>
                </c:pt>
                <c:pt idx="1204">
                  <c:v>47752</c:v>
                </c:pt>
                <c:pt idx="1205">
                  <c:v>47759</c:v>
                </c:pt>
                <c:pt idx="1206">
                  <c:v>47766</c:v>
                </c:pt>
                <c:pt idx="1207">
                  <c:v>47773</c:v>
                </c:pt>
                <c:pt idx="1208">
                  <c:v>47780</c:v>
                </c:pt>
                <c:pt idx="1209">
                  <c:v>47787</c:v>
                </c:pt>
                <c:pt idx="1210">
                  <c:v>47794</c:v>
                </c:pt>
                <c:pt idx="1211">
                  <c:v>47801</c:v>
                </c:pt>
                <c:pt idx="1212">
                  <c:v>47808</c:v>
                </c:pt>
                <c:pt idx="1213">
                  <c:v>47815</c:v>
                </c:pt>
                <c:pt idx="1214">
                  <c:v>47822</c:v>
                </c:pt>
                <c:pt idx="1215">
                  <c:v>47829</c:v>
                </c:pt>
                <c:pt idx="1216">
                  <c:v>47836</c:v>
                </c:pt>
                <c:pt idx="1217">
                  <c:v>47844</c:v>
                </c:pt>
                <c:pt idx="1218">
                  <c:v>47851</c:v>
                </c:pt>
                <c:pt idx="1219">
                  <c:v>47858</c:v>
                </c:pt>
                <c:pt idx="1220">
                  <c:v>47865</c:v>
                </c:pt>
                <c:pt idx="1221">
                  <c:v>47872</c:v>
                </c:pt>
                <c:pt idx="1222">
                  <c:v>47879</c:v>
                </c:pt>
                <c:pt idx="1223">
                  <c:v>47886</c:v>
                </c:pt>
                <c:pt idx="1224">
                  <c:v>47893</c:v>
                </c:pt>
                <c:pt idx="1225">
                  <c:v>47900</c:v>
                </c:pt>
                <c:pt idx="1226">
                  <c:v>47907</c:v>
                </c:pt>
                <c:pt idx="1227">
                  <c:v>47914</c:v>
                </c:pt>
                <c:pt idx="1228">
                  <c:v>47921</c:v>
                </c:pt>
                <c:pt idx="1229">
                  <c:v>47928</c:v>
                </c:pt>
                <c:pt idx="1230">
                  <c:v>47935</c:v>
                </c:pt>
                <c:pt idx="1231">
                  <c:v>47942</c:v>
                </c:pt>
                <c:pt idx="1232">
                  <c:v>47953</c:v>
                </c:pt>
                <c:pt idx="1233">
                  <c:v>47960</c:v>
                </c:pt>
                <c:pt idx="1234">
                  <c:v>47967</c:v>
                </c:pt>
                <c:pt idx="1235">
                  <c:v>47974</c:v>
                </c:pt>
                <c:pt idx="1236">
                  <c:v>47981</c:v>
                </c:pt>
                <c:pt idx="1237">
                  <c:v>47988</c:v>
                </c:pt>
                <c:pt idx="1238">
                  <c:v>47995</c:v>
                </c:pt>
                <c:pt idx="1239">
                  <c:v>48002</c:v>
                </c:pt>
                <c:pt idx="1240">
                  <c:v>48009</c:v>
                </c:pt>
                <c:pt idx="1241">
                  <c:v>48016</c:v>
                </c:pt>
                <c:pt idx="1242">
                  <c:v>48023</c:v>
                </c:pt>
                <c:pt idx="1243">
                  <c:v>48030</c:v>
                </c:pt>
                <c:pt idx="1244">
                  <c:v>48037</c:v>
                </c:pt>
                <c:pt idx="1245">
                  <c:v>48044</c:v>
                </c:pt>
                <c:pt idx="1246">
                  <c:v>48051</c:v>
                </c:pt>
                <c:pt idx="1247">
                  <c:v>48058</c:v>
                </c:pt>
                <c:pt idx="1248">
                  <c:v>48065</c:v>
                </c:pt>
                <c:pt idx="1249">
                  <c:v>48072</c:v>
                </c:pt>
                <c:pt idx="1250">
                  <c:v>48079</c:v>
                </c:pt>
                <c:pt idx="1251">
                  <c:v>48086</c:v>
                </c:pt>
                <c:pt idx="1252">
                  <c:v>48093</c:v>
                </c:pt>
                <c:pt idx="1253">
                  <c:v>48100</c:v>
                </c:pt>
                <c:pt idx="1254">
                  <c:v>48107</c:v>
                </c:pt>
                <c:pt idx="1255">
                  <c:v>48114</c:v>
                </c:pt>
                <c:pt idx="1256">
                  <c:v>48121</c:v>
                </c:pt>
                <c:pt idx="1257">
                  <c:v>48128</c:v>
                </c:pt>
                <c:pt idx="1258">
                  <c:v>48135</c:v>
                </c:pt>
                <c:pt idx="1259">
                  <c:v>48142</c:v>
                </c:pt>
                <c:pt idx="1260">
                  <c:v>48149</c:v>
                </c:pt>
                <c:pt idx="1261">
                  <c:v>48156</c:v>
                </c:pt>
                <c:pt idx="1262">
                  <c:v>48163</c:v>
                </c:pt>
                <c:pt idx="1263">
                  <c:v>48170</c:v>
                </c:pt>
                <c:pt idx="1264">
                  <c:v>48177</c:v>
                </c:pt>
                <c:pt idx="1265">
                  <c:v>48184</c:v>
                </c:pt>
                <c:pt idx="1266">
                  <c:v>48191</c:v>
                </c:pt>
                <c:pt idx="1267">
                  <c:v>48198</c:v>
                </c:pt>
                <c:pt idx="1268">
                  <c:v>48205</c:v>
                </c:pt>
                <c:pt idx="1269">
                  <c:v>48212</c:v>
                </c:pt>
                <c:pt idx="1270">
                  <c:v>48219</c:v>
                </c:pt>
                <c:pt idx="1271">
                  <c:v>48226</c:v>
                </c:pt>
                <c:pt idx="1272">
                  <c:v>48233</c:v>
                </c:pt>
                <c:pt idx="1273">
                  <c:v>48240</c:v>
                </c:pt>
                <c:pt idx="1274">
                  <c:v>48247</c:v>
                </c:pt>
                <c:pt idx="1275">
                  <c:v>48254</c:v>
                </c:pt>
                <c:pt idx="1276">
                  <c:v>48261</c:v>
                </c:pt>
                <c:pt idx="1277">
                  <c:v>48268</c:v>
                </c:pt>
                <c:pt idx="1278">
                  <c:v>48275</c:v>
                </c:pt>
                <c:pt idx="1279">
                  <c:v>48282</c:v>
                </c:pt>
                <c:pt idx="1280">
                  <c:v>48289</c:v>
                </c:pt>
                <c:pt idx="1281">
                  <c:v>48296</c:v>
                </c:pt>
                <c:pt idx="1282">
                  <c:v>48303</c:v>
                </c:pt>
                <c:pt idx="1283">
                  <c:v>48310</c:v>
                </c:pt>
                <c:pt idx="1284">
                  <c:v>48317</c:v>
                </c:pt>
                <c:pt idx="1285">
                  <c:v>48324</c:v>
                </c:pt>
                <c:pt idx="1286">
                  <c:v>48331</c:v>
                </c:pt>
                <c:pt idx="1287">
                  <c:v>48338</c:v>
                </c:pt>
                <c:pt idx="1288">
                  <c:v>48345</c:v>
                </c:pt>
                <c:pt idx="1289">
                  <c:v>48352</c:v>
                </c:pt>
                <c:pt idx="1290">
                  <c:v>48359</c:v>
                </c:pt>
                <c:pt idx="1291">
                  <c:v>48366</c:v>
                </c:pt>
                <c:pt idx="1292">
                  <c:v>48373</c:v>
                </c:pt>
                <c:pt idx="1293">
                  <c:v>48380</c:v>
                </c:pt>
                <c:pt idx="1294">
                  <c:v>48387</c:v>
                </c:pt>
                <c:pt idx="1295">
                  <c:v>48394</c:v>
                </c:pt>
                <c:pt idx="1296">
                  <c:v>48401</c:v>
                </c:pt>
                <c:pt idx="1297">
                  <c:v>48408</c:v>
                </c:pt>
                <c:pt idx="1298">
                  <c:v>48415</c:v>
                </c:pt>
                <c:pt idx="1299">
                  <c:v>48422</c:v>
                </c:pt>
                <c:pt idx="1300">
                  <c:v>48429</c:v>
                </c:pt>
                <c:pt idx="1301">
                  <c:v>48436</c:v>
                </c:pt>
                <c:pt idx="1302">
                  <c:v>48443</c:v>
                </c:pt>
                <c:pt idx="1303">
                  <c:v>48450</c:v>
                </c:pt>
                <c:pt idx="1304">
                  <c:v>48457</c:v>
                </c:pt>
                <c:pt idx="1305">
                  <c:v>48464</c:v>
                </c:pt>
                <c:pt idx="1306">
                  <c:v>48471</c:v>
                </c:pt>
                <c:pt idx="1307">
                  <c:v>48478</c:v>
                </c:pt>
                <c:pt idx="1308">
                  <c:v>48485</c:v>
                </c:pt>
                <c:pt idx="1309">
                  <c:v>48492</c:v>
                </c:pt>
                <c:pt idx="1310">
                  <c:v>48499</c:v>
                </c:pt>
                <c:pt idx="1311">
                  <c:v>48506</c:v>
                </c:pt>
                <c:pt idx="1312">
                  <c:v>48513</c:v>
                </c:pt>
                <c:pt idx="1313">
                  <c:v>48520</c:v>
                </c:pt>
                <c:pt idx="1314">
                  <c:v>48527</c:v>
                </c:pt>
                <c:pt idx="1315">
                  <c:v>48534</c:v>
                </c:pt>
                <c:pt idx="1316">
                  <c:v>48541</c:v>
                </c:pt>
                <c:pt idx="1317">
                  <c:v>48548</c:v>
                </c:pt>
                <c:pt idx="1318">
                  <c:v>48555</c:v>
                </c:pt>
                <c:pt idx="1319">
                  <c:v>48562</c:v>
                </c:pt>
                <c:pt idx="1320">
                  <c:v>48569</c:v>
                </c:pt>
                <c:pt idx="1321">
                  <c:v>48577</c:v>
                </c:pt>
                <c:pt idx="1322">
                  <c:v>48584</c:v>
                </c:pt>
                <c:pt idx="1323">
                  <c:v>48591</c:v>
                </c:pt>
                <c:pt idx="1324">
                  <c:v>48598</c:v>
                </c:pt>
                <c:pt idx="1325">
                  <c:v>48605</c:v>
                </c:pt>
                <c:pt idx="1326">
                  <c:v>48612</c:v>
                </c:pt>
                <c:pt idx="1327">
                  <c:v>48619</c:v>
                </c:pt>
                <c:pt idx="1328">
                  <c:v>48626</c:v>
                </c:pt>
                <c:pt idx="1329">
                  <c:v>48633</c:v>
                </c:pt>
                <c:pt idx="1330">
                  <c:v>48640</c:v>
                </c:pt>
                <c:pt idx="1331">
                  <c:v>48647</c:v>
                </c:pt>
                <c:pt idx="1332">
                  <c:v>48654</c:v>
                </c:pt>
                <c:pt idx="1333">
                  <c:v>48661</c:v>
                </c:pt>
                <c:pt idx="1334">
                  <c:v>48668</c:v>
                </c:pt>
                <c:pt idx="1335">
                  <c:v>48675</c:v>
                </c:pt>
                <c:pt idx="1336">
                  <c:v>48682</c:v>
                </c:pt>
                <c:pt idx="1337">
                  <c:v>48689</c:v>
                </c:pt>
                <c:pt idx="1338">
                  <c:v>48696</c:v>
                </c:pt>
                <c:pt idx="1339">
                  <c:v>48703</c:v>
                </c:pt>
                <c:pt idx="1340">
                  <c:v>48710</c:v>
                </c:pt>
                <c:pt idx="1341">
                  <c:v>48717</c:v>
                </c:pt>
                <c:pt idx="1342">
                  <c:v>48724</c:v>
                </c:pt>
                <c:pt idx="1343">
                  <c:v>48731</c:v>
                </c:pt>
                <c:pt idx="1344">
                  <c:v>48738</c:v>
                </c:pt>
                <c:pt idx="1345">
                  <c:v>48745</c:v>
                </c:pt>
                <c:pt idx="1346">
                  <c:v>48752</c:v>
                </c:pt>
                <c:pt idx="1347">
                  <c:v>48759</c:v>
                </c:pt>
                <c:pt idx="1348">
                  <c:v>48766</c:v>
                </c:pt>
                <c:pt idx="1349">
                  <c:v>48773</c:v>
                </c:pt>
                <c:pt idx="1350">
                  <c:v>48780</c:v>
                </c:pt>
                <c:pt idx="1351">
                  <c:v>48787</c:v>
                </c:pt>
                <c:pt idx="1352">
                  <c:v>48794</c:v>
                </c:pt>
                <c:pt idx="1353">
                  <c:v>48801</c:v>
                </c:pt>
                <c:pt idx="1354">
                  <c:v>48808</c:v>
                </c:pt>
                <c:pt idx="1355">
                  <c:v>48815</c:v>
                </c:pt>
                <c:pt idx="1356">
                  <c:v>48822</c:v>
                </c:pt>
                <c:pt idx="1357">
                  <c:v>48829</c:v>
                </c:pt>
                <c:pt idx="1358">
                  <c:v>48836</c:v>
                </c:pt>
                <c:pt idx="1359">
                  <c:v>48843</c:v>
                </c:pt>
                <c:pt idx="1360">
                  <c:v>48850</c:v>
                </c:pt>
                <c:pt idx="1361">
                  <c:v>48857</c:v>
                </c:pt>
                <c:pt idx="1362">
                  <c:v>48864</c:v>
                </c:pt>
                <c:pt idx="1363">
                  <c:v>48871</c:v>
                </c:pt>
                <c:pt idx="1364">
                  <c:v>48878</c:v>
                </c:pt>
                <c:pt idx="1365">
                  <c:v>48885</c:v>
                </c:pt>
                <c:pt idx="1366">
                  <c:v>48892</c:v>
                </c:pt>
                <c:pt idx="1367">
                  <c:v>48899</c:v>
                </c:pt>
                <c:pt idx="1368">
                  <c:v>48906</c:v>
                </c:pt>
                <c:pt idx="1369">
                  <c:v>48913</c:v>
                </c:pt>
                <c:pt idx="1370">
                  <c:v>48920</c:v>
                </c:pt>
                <c:pt idx="1371">
                  <c:v>48927</c:v>
                </c:pt>
                <c:pt idx="1372">
                  <c:v>48934</c:v>
                </c:pt>
                <c:pt idx="1373">
                  <c:v>48941</c:v>
                </c:pt>
                <c:pt idx="1374">
                  <c:v>48948</c:v>
                </c:pt>
                <c:pt idx="1375">
                  <c:v>48955</c:v>
                </c:pt>
                <c:pt idx="1376">
                  <c:v>48962</c:v>
                </c:pt>
                <c:pt idx="1377">
                  <c:v>48969</c:v>
                </c:pt>
                <c:pt idx="1378">
                  <c:v>48976</c:v>
                </c:pt>
                <c:pt idx="1379">
                  <c:v>48983</c:v>
                </c:pt>
                <c:pt idx="1380">
                  <c:v>48990</c:v>
                </c:pt>
                <c:pt idx="1381">
                  <c:v>48997</c:v>
                </c:pt>
                <c:pt idx="1382">
                  <c:v>49004</c:v>
                </c:pt>
                <c:pt idx="1383">
                  <c:v>49011</c:v>
                </c:pt>
                <c:pt idx="1384">
                  <c:v>49018</c:v>
                </c:pt>
                <c:pt idx="1385">
                  <c:v>49025</c:v>
                </c:pt>
                <c:pt idx="1386">
                  <c:v>49032</c:v>
                </c:pt>
                <c:pt idx="1387">
                  <c:v>49039</c:v>
                </c:pt>
                <c:pt idx="1388">
                  <c:v>49046</c:v>
                </c:pt>
                <c:pt idx="1389">
                  <c:v>49053</c:v>
                </c:pt>
                <c:pt idx="1390">
                  <c:v>49060</c:v>
                </c:pt>
                <c:pt idx="1391">
                  <c:v>49067</c:v>
                </c:pt>
                <c:pt idx="1392">
                  <c:v>49074</c:v>
                </c:pt>
                <c:pt idx="1393">
                  <c:v>49081</c:v>
                </c:pt>
                <c:pt idx="1394">
                  <c:v>49088</c:v>
                </c:pt>
                <c:pt idx="1395">
                  <c:v>49095</c:v>
                </c:pt>
                <c:pt idx="1396">
                  <c:v>49102</c:v>
                </c:pt>
                <c:pt idx="1397">
                  <c:v>49109</c:v>
                </c:pt>
                <c:pt idx="1398">
                  <c:v>49116</c:v>
                </c:pt>
                <c:pt idx="1399">
                  <c:v>49123</c:v>
                </c:pt>
                <c:pt idx="1400">
                  <c:v>49130</c:v>
                </c:pt>
                <c:pt idx="1401">
                  <c:v>49137</c:v>
                </c:pt>
                <c:pt idx="1402">
                  <c:v>49144</c:v>
                </c:pt>
                <c:pt idx="1403">
                  <c:v>49151</c:v>
                </c:pt>
                <c:pt idx="1404">
                  <c:v>49158</c:v>
                </c:pt>
                <c:pt idx="1405">
                  <c:v>49165</c:v>
                </c:pt>
                <c:pt idx="1406">
                  <c:v>49172</c:v>
                </c:pt>
                <c:pt idx="1407">
                  <c:v>49179</c:v>
                </c:pt>
                <c:pt idx="1408">
                  <c:v>49186</c:v>
                </c:pt>
                <c:pt idx="1409">
                  <c:v>49193</c:v>
                </c:pt>
                <c:pt idx="1410">
                  <c:v>49200</c:v>
                </c:pt>
                <c:pt idx="1411">
                  <c:v>49207</c:v>
                </c:pt>
                <c:pt idx="1412">
                  <c:v>49214</c:v>
                </c:pt>
                <c:pt idx="1413">
                  <c:v>49221</c:v>
                </c:pt>
                <c:pt idx="1414">
                  <c:v>49228</c:v>
                </c:pt>
                <c:pt idx="1415">
                  <c:v>49235</c:v>
                </c:pt>
                <c:pt idx="1416">
                  <c:v>49242</c:v>
                </c:pt>
                <c:pt idx="1417">
                  <c:v>49249</c:v>
                </c:pt>
                <c:pt idx="1418">
                  <c:v>49256</c:v>
                </c:pt>
                <c:pt idx="1419">
                  <c:v>49263</c:v>
                </c:pt>
                <c:pt idx="1420">
                  <c:v>49270</c:v>
                </c:pt>
                <c:pt idx="1421">
                  <c:v>49277</c:v>
                </c:pt>
                <c:pt idx="1422">
                  <c:v>49284</c:v>
                </c:pt>
                <c:pt idx="1423">
                  <c:v>49291</c:v>
                </c:pt>
                <c:pt idx="1424">
                  <c:v>49298</c:v>
                </c:pt>
                <c:pt idx="1425">
                  <c:v>49305</c:v>
                </c:pt>
                <c:pt idx="1426">
                  <c:v>49312</c:v>
                </c:pt>
                <c:pt idx="1427">
                  <c:v>49319</c:v>
                </c:pt>
                <c:pt idx="1428">
                  <c:v>49326</c:v>
                </c:pt>
                <c:pt idx="1429">
                  <c:v>49333</c:v>
                </c:pt>
                <c:pt idx="1430">
                  <c:v>49340</c:v>
                </c:pt>
                <c:pt idx="1431">
                  <c:v>49347</c:v>
                </c:pt>
                <c:pt idx="1432">
                  <c:v>49354</c:v>
                </c:pt>
                <c:pt idx="1433">
                  <c:v>49361</c:v>
                </c:pt>
                <c:pt idx="1434">
                  <c:v>49368</c:v>
                </c:pt>
                <c:pt idx="1435">
                  <c:v>49375</c:v>
                </c:pt>
                <c:pt idx="1436">
                  <c:v>49382</c:v>
                </c:pt>
                <c:pt idx="1437">
                  <c:v>49389</c:v>
                </c:pt>
                <c:pt idx="1438">
                  <c:v>49396</c:v>
                </c:pt>
                <c:pt idx="1439">
                  <c:v>49403</c:v>
                </c:pt>
                <c:pt idx="1440">
                  <c:v>49410</c:v>
                </c:pt>
                <c:pt idx="1441">
                  <c:v>49417</c:v>
                </c:pt>
                <c:pt idx="1442">
                  <c:v>49424</c:v>
                </c:pt>
                <c:pt idx="1443">
                  <c:v>49431</c:v>
                </c:pt>
                <c:pt idx="1444">
                  <c:v>49438</c:v>
                </c:pt>
                <c:pt idx="1445">
                  <c:v>49445</c:v>
                </c:pt>
                <c:pt idx="1446">
                  <c:v>49452</c:v>
                </c:pt>
                <c:pt idx="1447">
                  <c:v>49459</c:v>
                </c:pt>
                <c:pt idx="1448">
                  <c:v>49466</c:v>
                </c:pt>
                <c:pt idx="1449">
                  <c:v>49473</c:v>
                </c:pt>
                <c:pt idx="1450">
                  <c:v>49480</c:v>
                </c:pt>
                <c:pt idx="1451">
                  <c:v>49487</c:v>
                </c:pt>
                <c:pt idx="1452">
                  <c:v>49494</c:v>
                </c:pt>
                <c:pt idx="1453">
                  <c:v>49501</c:v>
                </c:pt>
                <c:pt idx="1454">
                  <c:v>49508</c:v>
                </c:pt>
                <c:pt idx="1455">
                  <c:v>49515</c:v>
                </c:pt>
                <c:pt idx="1456">
                  <c:v>49522</c:v>
                </c:pt>
                <c:pt idx="1457">
                  <c:v>49529</c:v>
                </c:pt>
                <c:pt idx="1458">
                  <c:v>49536</c:v>
                </c:pt>
                <c:pt idx="1459">
                  <c:v>49543</c:v>
                </c:pt>
                <c:pt idx="1460">
                  <c:v>49550</c:v>
                </c:pt>
                <c:pt idx="1461">
                  <c:v>49557</c:v>
                </c:pt>
                <c:pt idx="1462">
                  <c:v>49564</c:v>
                </c:pt>
                <c:pt idx="1463">
                  <c:v>49571</c:v>
                </c:pt>
                <c:pt idx="1464">
                  <c:v>49578</c:v>
                </c:pt>
                <c:pt idx="1465">
                  <c:v>49585</c:v>
                </c:pt>
                <c:pt idx="1466">
                  <c:v>49592</c:v>
                </c:pt>
                <c:pt idx="1467">
                  <c:v>49599</c:v>
                </c:pt>
                <c:pt idx="1468">
                  <c:v>49606</c:v>
                </c:pt>
                <c:pt idx="1469">
                  <c:v>49613</c:v>
                </c:pt>
                <c:pt idx="1470">
                  <c:v>49620</c:v>
                </c:pt>
                <c:pt idx="1471">
                  <c:v>49627</c:v>
                </c:pt>
                <c:pt idx="1472">
                  <c:v>49634</c:v>
                </c:pt>
                <c:pt idx="1473">
                  <c:v>49641</c:v>
                </c:pt>
                <c:pt idx="1474">
                  <c:v>49648</c:v>
                </c:pt>
                <c:pt idx="1475">
                  <c:v>49655</c:v>
                </c:pt>
                <c:pt idx="1476">
                  <c:v>49662</c:v>
                </c:pt>
                <c:pt idx="1477">
                  <c:v>49670</c:v>
                </c:pt>
                <c:pt idx="1478">
                  <c:v>49677</c:v>
                </c:pt>
                <c:pt idx="1479">
                  <c:v>49684</c:v>
                </c:pt>
                <c:pt idx="1480">
                  <c:v>49691</c:v>
                </c:pt>
                <c:pt idx="1481">
                  <c:v>49698</c:v>
                </c:pt>
                <c:pt idx="1482">
                  <c:v>49705</c:v>
                </c:pt>
                <c:pt idx="1483">
                  <c:v>49712</c:v>
                </c:pt>
                <c:pt idx="1484">
                  <c:v>49719</c:v>
                </c:pt>
                <c:pt idx="1485">
                  <c:v>49726</c:v>
                </c:pt>
                <c:pt idx="1486">
                  <c:v>49733</c:v>
                </c:pt>
                <c:pt idx="1487">
                  <c:v>49740</c:v>
                </c:pt>
                <c:pt idx="1488">
                  <c:v>49747</c:v>
                </c:pt>
                <c:pt idx="1489">
                  <c:v>49754</c:v>
                </c:pt>
                <c:pt idx="1490">
                  <c:v>49761</c:v>
                </c:pt>
                <c:pt idx="1491">
                  <c:v>49768</c:v>
                </c:pt>
                <c:pt idx="1492">
                  <c:v>49775</c:v>
                </c:pt>
                <c:pt idx="1493">
                  <c:v>49782</c:v>
                </c:pt>
                <c:pt idx="1494">
                  <c:v>49789</c:v>
                </c:pt>
                <c:pt idx="1495">
                  <c:v>49796</c:v>
                </c:pt>
                <c:pt idx="1496">
                  <c:v>49803</c:v>
                </c:pt>
                <c:pt idx="1497">
                  <c:v>49810</c:v>
                </c:pt>
                <c:pt idx="1498">
                  <c:v>49817</c:v>
                </c:pt>
                <c:pt idx="1499">
                  <c:v>49824</c:v>
                </c:pt>
                <c:pt idx="1500">
                  <c:v>49831</c:v>
                </c:pt>
                <c:pt idx="1501">
                  <c:v>49838</c:v>
                </c:pt>
                <c:pt idx="1502">
                  <c:v>49845</c:v>
                </c:pt>
                <c:pt idx="1503">
                  <c:v>49852</c:v>
                </c:pt>
                <c:pt idx="1504">
                  <c:v>49859</c:v>
                </c:pt>
                <c:pt idx="1505">
                  <c:v>49866</c:v>
                </c:pt>
                <c:pt idx="1506">
                  <c:v>49873</c:v>
                </c:pt>
                <c:pt idx="1507">
                  <c:v>49880</c:v>
                </c:pt>
                <c:pt idx="1508">
                  <c:v>49887</c:v>
                </c:pt>
                <c:pt idx="1509">
                  <c:v>49894</c:v>
                </c:pt>
                <c:pt idx="1510">
                  <c:v>49901</c:v>
                </c:pt>
                <c:pt idx="1511">
                  <c:v>49908</c:v>
                </c:pt>
                <c:pt idx="1512">
                  <c:v>49915</c:v>
                </c:pt>
                <c:pt idx="1513">
                  <c:v>49922</c:v>
                </c:pt>
                <c:pt idx="1514">
                  <c:v>49929</c:v>
                </c:pt>
                <c:pt idx="1515">
                  <c:v>49936</c:v>
                </c:pt>
                <c:pt idx="1516">
                  <c:v>49943</c:v>
                </c:pt>
                <c:pt idx="1517">
                  <c:v>49950</c:v>
                </c:pt>
                <c:pt idx="1518">
                  <c:v>49957</c:v>
                </c:pt>
                <c:pt idx="1519">
                  <c:v>49964</c:v>
                </c:pt>
                <c:pt idx="1520">
                  <c:v>49971</c:v>
                </c:pt>
                <c:pt idx="1521">
                  <c:v>49978</c:v>
                </c:pt>
                <c:pt idx="1522">
                  <c:v>49985</c:v>
                </c:pt>
                <c:pt idx="1523">
                  <c:v>49992</c:v>
                </c:pt>
                <c:pt idx="1524">
                  <c:v>49999</c:v>
                </c:pt>
                <c:pt idx="1525">
                  <c:v>50006</c:v>
                </c:pt>
                <c:pt idx="1526">
                  <c:v>50013</c:v>
                </c:pt>
                <c:pt idx="1527">
                  <c:v>50020</c:v>
                </c:pt>
                <c:pt idx="1528">
                  <c:v>50027</c:v>
                </c:pt>
                <c:pt idx="1529">
                  <c:v>50038</c:v>
                </c:pt>
                <c:pt idx="1530">
                  <c:v>50045</c:v>
                </c:pt>
                <c:pt idx="1531">
                  <c:v>50052</c:v>
                </c:pt>
                <c:pt idx="1532">
                  <c:v>50059</c:v>
                </c:pt>
                <c:pt idx="1533">
                  <c:v>50066</c:v>
                </c:pt>
                <c:pt idx="1534">
                  <c:v>50073</c:v>
                </c:pt>
                <c:pt idx="1535">
                  <c:v>50080</c:v>
                </c:pt>
                <c:pt idx="1536">
                  <c:v>50087</c:v>
                </c:pt>
                <c:pt idx="1537">
                  <c:v>50094</c:v>
                </c:pt>
                <c:pt idx="1538">
                  <c:v>50101</c:v>
                </c:pt>
                <c:pt idx="1539">
                  <c:v>50108</c:v>
                </c:pt>
                <c:pt idx="1540">
                  <c:v>50115</c:v>
                </c:pt>
                <c:pt idx="1541">
                  <c:v>50122</c:v>
                </c:pt>
                <c:pt idx="1542">
                  <c:v>50129</c:v>
                </c:pt>
                <c:pt idx="1543">
                  <c:v>50137</c:v>
                </c:pt>
                <c:pt idx="1544">
                  <c:v>50144</c:v>
                </c:pt>
                <c:pt idx="1545">
                  <c:v>50151</c:v>
                </c:pt>
                <c:pt idx="1546">
                  <c:v>50158</c:v>
                </c:pt>
                <c:pt idx="1547">
                  <c:v>50165</c:v>
                </c:pt>
                <c:pt idx="1548">
                  <c:v>50172</c:v>
                </c:pt>
                <c:pt idx="1549">
                  <c:v>50179</c:v>
                </c:pt>
                <c:pt idx="1550">
                  <c:v>50186</c:v>
                </c:pt>
                <c:pt idx="1551">
                  <c:v>50193</c:v>
                </c:pt>
                <c:pt idx="1552">
                  <c:v>50200</c:v>
                </c:pt>
                <c:pt idx="1553">
                  <c:v>50207</c:v>
                </c:pt>
                <c:pt idx="1554">
                  <c:v>50214</c:v>
                </c:pt>
                <c:pt idx="1555">
                  <c:v>50221</c:v>
                </c:pt>
                <c:pt idx="1556">
                  <c:v>50228</c:v>
                </c:pt>
                <c:pt idx="1557">
                  <c:v>50235</c:v>
                </c:pt>
                <c:pt idx="1558">
                  <c:v>50242</c:v>
                </c:pt>
                <c:pt idx="1559">
                  <c:v>50249</c:v>
                </c:pt>
                <c:pt idx="1560">
                  <c:v>50256</c:v>
                </c:pt>
                <c:pt idx="1561">
                  <c:v>50263</c:v>
                </c:pt>
                <c:pt idx="1562">
                  <c:v>50270</c:v>
                </c:pt>
                <c:pt idx="1563">
                  <c:v>50277</c:v>
                </c:pt>
                <c:pt idx="1564">
                  <c:v>50284</c:v>
                </c:pt>
                <c:pt idx="1565">
                  <c:v>50291</c:v>
                </c:pt>
                <c:pt idx="1566">
                  <c:v>50298</c:v>
                </c:pt>
                <c:pt idx="1567">
                  <c:v>50305</c:v>
                </c:pt>
                <c:pt idx="1568">
                  <c:v>50312</c:v>
                </c:pt>
                <c:pt idx="1569">
                  <c:v>50319</c:v>
                </c:pt>
                <c:pt idx="1570">
                  <c:v>50326</c:v>
                </c:pt>
                <c:pt idx="1571">
                  <c:v>50333</c:v>
                </c:pt>
                <c:pt idx="1572">
                  <c:v>50340</c:v>
                </c:pt>
                <c:pt idx="1573">
                  <c:v>50347</c:v>
                </c:pt>
                <c:pt idx="1574">
                  <c:v>50354</c:v>
                </c:pt>
                <c:pt idx="1575">
                  <c:v>50361</c:v>
                </c:pt>
                <c:pt idx="1576">
                  <c:v>50368</c:v>
                </c:pt>
                <c:pt idx="1577">
                  <c:v>50375</c:v>
                </c:pt>
                <c:pt idx="1578">
                  <c:v>50382</c:v>
                </c:pt>
                <c:pt idx="1579">
                  <c:v>50389</c:v>
                </c:pt>
                <c:pt idx="1580">
                  <c:v>50396</c:v>
                </c:pt>
                <c:pt idx="1581">
                  <c:v>50403</c:v>
                </c:pt>
                <c:pt idx="1582">
                  <c:v>50410</c:v>
                </c:pt>
                <c:pt idx="1583">
                  <c:v>50417</c:v>
                </c:pt>
                <c:pt idx="1584">
                  <c:v>50424</c:v>
                </c:pt>
                <c:pt idx="1585">
                  <c:v>50431</c:v>
                </c:pt>
                <c:pt idx="1586">
                  <c:v>50438</c:v>
                </c:pt>
                <c:pt idx="1587">
                  <c:v>50445</c:v>
                </c:pt>
                <c:pt idx="1588">
                  <c:v>50452</c:v>
                </c:pt>
                <c:pt idx="1589">
                  <c:v>50459</c:v>
                </c:pt>
                <c:pt idx="1590">
                  <c:v>50466</c:v>
                </c:pt>
                <c:pt idx="1591">
                  <c:v>50473</c:v>
                </c:pt>
                <c:pt idx="1592">
                  <c:v>50480</c:v>
                </c:pt>
                <c:pt idx="1593">
                  <c:v>50487</c:v>
                </c:pt>
                <c:pt idx="1594">
                  <c:v>50494</c:v>
                </c:pt>
                <c:pt idx="1595">
                  <c:v>50501</c:v>
                </c:pt>
                <c:pt idx="1596">
                  <c:v>50508</c:v>
                </c:pt>
                <c:pt idx="1597">
                  <c:v>50515</c:v>
                </c:pt>
                <c:pt idx="1598">
                  <c:v>50522</c:v>
                </c:pt>
                <c:pt idx="1599">
                  <c:v>50529</c:v>
                </c:pt>
                <c:pt idx="1600">
                  <c:v>50536</c:v>
                </c:pt>
                <c:pt idx="1601">
                  <c:v>50543</c:v>
                </c:pt>
                <c:pt idx="1602">
                  <c:v>50550</c:v>
                </c:pt>
                <c:pt idx="1603">
                  <c:v>50557</c:v>
                </c:pt>
                <c:pt idx="1604">
                  <c:v>50564</c:v>
                </c:pt>
                <c:pt idx="1605">
                  <c:v>50571</c:v>
                </c:pt>
                <c:pt idx="1606">
                  <c:v>50578</c:v>
                </c:pt>
                <c:pt idx="1607">
                  <c:v>50585</c:v>
                </c:pt>
                <c:pt idx="1608">
                  <c:v>50592</c:v>
                </c:pt>
                <c:pt idx="1609">
                  <c:v>50599</c:v>
                </c:pt>
                <c:pt idx="1610">
                  <c:v>50606</c:v>
                </c:pt>
                <c:pt idx="1611">
                  <c:v>50613</c:v>
                </c:pt>
                <c:pt idx="1612">
                  <c:v>50620</c:v>
                </c:pt>
                <c:pt idx="1613">
                  <c:v>50627</c:v>
                </c:pt>
                <c:pt idx="1614">
                  <c:v>50634</c:v>
                </c:pt>
                <c:pt idx="1615">
                  <c:v>50641</c:v>
                </c:pt>
                <c:pt idx="1616">
                  <c:v>50648</c:v>
                </c:pt>
                <c:pt idx="1617">
                  <c:v>50655</c:v>
                </c:pt>
                <c:pt idx="1618">
                  <c:v>50662</c:v>
                </c:pt>
                <c:pt idx="1619">
                  <c:v>50669</c:v>
                </c:pt>
                <c:pt idx="1620">
                  <c:v>50676</c:v>
                </c:pt>
                <c:pt idx="1621">
                  <c:v>50683</c:v>
                </c:pt>
                <c:pt idx="1622">
                  <c:v>50690</c:v>
                </c:pt>
                <c:pt idx="1623">
                  <c:v>50697</c:v>
                </c:pt>
                <c:pt idx="1624">
                  <c:v>50704</c:v>
                </c:pt>
                <c:pt idx="1625">
                  <c:v>50711</c:v>
                </c:pt>
                <c:pt idx="1626">
                  <c:v>50718</c:v>
                </c:pt>
                <c:pt idx="1627">
                  <c:v>50725</c:v>
                </c:pt>
                <c:pt idx="1628">
                  <c:v>50732</c:v>
                </c:pt>
                <c:pt idx="1629">
                  <c:v>50739</c:v>
                </c:pt>
                <c:pt idx="1630">
                  <c:v>50746</c:v>
                </c:pt>
                <c:pt idx="1631">
                  <c:v>50753</c:v>
                </c:pt>
                <c:pt idx="1632">
                  <c:v>50760</c:v>
                </c:pt>
                <c:pt idx="1633">
                  <c:v>50768</c:v>
                </c:pt>
                <c:pt idx="1634">
                  <c:v>50775</c:v>
                </c:pt>
                <c:pt idx="1635">
                  <c:v>50782</c:v>
                </c:pt>
                <c:pt idx="1636">
                  <c:v>50789</c:v>
                </c:pt>
                <c:pt idx="1637">
                  <c:v>50796</c:v>
                </c:pt>
                <c:pt idx="1638">
                  <c:v>50803</c:v>
                </c:pt>
                <c:pt idx="1639">
                  <c:v>50810</c:v>
                </c:pt>
                <c:pt idx="1640">
                  <c:v>50817</c:v>
                </c:pt>
                <c:pt idx="1641">
                  <c:v>50824</c:v>
                </c:pt>
                <c:pt idx="1642">
                  <c:v>50831</c:v>
                </c:pt>
                <c:pt idx="1643">
                  <c:v>50838</c:v>
                </c:pt>
                <c:pt idx="1644">
                  <c:v>50845</c:v>
                </c:pt>
                <c:pt idx="1645">
                  <c:v>50852</c:v>
                </c:pt>
                <c:pt idx="1646">
                  <c:v>50859</c:v>
                </c:pt>
                <c:pt idx="1647">
                  <c:v>50866</c:v>
                </c:pt>
                <c:pt idx="1648">
                  <c:v>50873</c:v>
                </c:pt>
                <c:pt idx="1649">
                  <c:v>50880</c:v>
                </c:pt>
                <c:pt idx="1650">
                  <c:v>50887</c:v>
                </c:pt>
                <c:pt idx="1651">
                  <c:v>50894</c:v>
                </c:pt>
                <c:pt idx="1652">
                  <c:v>50901</c:v>
                </c:pt>
                <c:pt idx="1653">
                  <c:v>50908</c:v>
                </c:pt>
                <c:pt idx="1654">
                  <c:v>50915</c:v>
                </c:pt>
                <c:pt idx="1655">
                  <c:v>50922</c:v>
                </c:pt>
                <c:pt idx="1656">
                  <c:v>50929</c:v>
                </c:pt>
                <c:pt idx="1657">
                  <c:v>50936</c:v>
                </c:pt>
                <c:pt idx="1658">
                  <c:v>50943</c:v>
                </c:pt>
                <c:pt idx="1659">
                  <c:v>50950</c:v>
                </c:pt>
                <c:pt idx="1660">
                  <c:v>50957</c:v>
                </c:pt>
                <c:pt idx="1661">
                  <c:v>50964</c:v>
                </c:pt>
                <c:pt idx="1662">
                  <c:v>50971</c:v>
                </c:pt>
                <c:pt idx="1663">
                  <c:v>50978</c:v>
                </c:pt>
                <c:pt idx="1664">
                  <c:v>50985</c:v>
                </c:pt>
                <c:pt idx="1665">
                  <c:v>50992</c:v>
                </c:pt>
                <c:pt idx="1666">
                  <c:v>50999</c:v>
                </c:pt>
                <c:pt idx="1667">
                  <c:v>51006</c:v>
                </c:pt>
                <c:pt idx="1668">
                  <c:v>51013</c:v>
                </c:pt>
                <c:pt idx="1669">
                  <c:v>51020</c:v>
                </c:pt>
                <c:pt idx="1670">
                  <c:v>51027</c:v>
                </c:pt>
                <c:pt idx="1671">
                  <c:v>51034</c:v>
                </c:pt>
                <c:pt idx="1672">
                  <c:v>51041</c:v>
                </c:pt>
                <c:pt idx="1673">
                  <c:v>51048</c:v>
                </c:pt>
                <c:pt idx="1674">
                  <c:v>51055</c:v>
                </c:pt>
                <c:pt idx="1675">
                  <c:v>51062</c:v>
                </c:pt>
                <c:pt idx="1676">
                  <c:v>51069</c:v>
                </c:pt>
                <c:pt idx="1677">
                  <c:v>51076</c:v>
                </c:pt>
                <c:pt idx="1678">
                  <c:v>51083</c:v>
                </c:pt>
                <c:pt idx="1679">
                  <c:v>51090</c:v>
                </c:pt>
                <c:pt idx="1680">
                  <c:v>51097</c:v>
                </c:pt>
                <c:pt idx="1681">
                  <c:v>51104</c:v>
                </c:pt>
                <c:pt idx="1682">
                  <c:v>51111</c:v>
                </c:pt>
                <c:pt idx="1683">
                  <c:v>51118</c:v>
                </c:pt>
                <c:pt idx="1684">
                  <c:v>51125</c:v>
                </c:pt>
                <c:pt idx="1685">
                  <c:v>51132</c:v>
                </c:pt>
                <c:pt idx="1686">
                  <c:v>51139</c:v>
                </c:pt>
                <c:pt idx="1687">
                  <c:v>51146</c:v>
                </c:pt>
                <c:pt idx="1688">
                  <c:v>51153</c:v>
                </c:pt>
                <c:pt idx="1689">
                  <c:v>51160</c:v>
                </c:pt>
                <c:pt idx="1690">
                  <c:v>51167</c:v>
                </c:pt>
                <c:pt idx="1691">
                  <c:v>51174</c:v>
                </c:pt>
                <c:pt idx="1692">
                  <c:v>51181</c:v>
                </c:pt>
                <c:pt idx="1693">
                  <c:v>51188</c:v>
                </c:pt>
                <c:pt idx="1694">
                  <c:v>51195</c:v>
                </c:pt>
                <c:pt idx="1695">
                  <c:v>51202</c:v>
                </c:pt>
                <c:pt idx="1696">
                  <c:v>51209</c:v>
                </c:pt>
                <c:pt idx="1697">
                  <c:v>51216</c:v>
                </c:pt>
                <c:pt idx="1698">
                  <c:v>51223</c:v>
                </c:pt>
                <c:pt idx="1699">
                  <c:v>51230</c:v>
                </c:pt>
                <c:pt idx="1700">
                  <c:v>51237</c:v>
                </c:pt>
                <c:pt idx="1701">
                  <c:v>51244</c:v>
                </c:pt>
                <c:pt idx="1702">
                  <c:v>51251</c:v>
                </c:pt>
                <c:pt idx="1703">
                  <c:v>51258</c:v>
                </c:pt>
                <c:pt idx="1704">
                  <c:v>51265</c:v>
                </c:pt>
                <c:pt idx="1705">
                  <c:v>51272</c:v>
                </c:pt>
                <c:pt idx="1706">
                  <c:v>51279</c:v>
                </c:pt>
                <c:pt idx="1707">
                  <c:v>51286</c:v>
                </c:pt>
                <c:pt idx="1708">
                  <c:v>51293</c:v>
                </c:pt>
                <c:pt idx="1709">
                  <c:v>51300</c:v>
                </c:pt>
                <c:pt idx="1710">
                  <c:v>51307</c:v>
                </c:pt>
                <c:pt idx="1711">
                  <c:v>51314</c:v>
                </c:pt>
                <c:pt idx="1712">
                  <c:v>51321</c:v>
                </c:pt>
                <c:pt idx="1713">
                  <c:v>51328</c:v>
                </c:pt>
                <c:pt idx="1714">
                  <c:v>51335</c:v>
                </c:pt>
                <c:pt idx="1715">
                  <c:v>51342</c:v>
                </c:pt>
                <c:pt idx="1716">
                  <c:v>51349</c:v>
                </c:pt>
                <c:pt idx="1717">
                  <c:v>51356</c:v>
                </c:pt>
                <c:pt idx="1718">
                  <c:v>51363</c:v>
                </c:pt>
                <c:pt idx="1719">
                  <c:v>51370</c:v>
                </c:pt>
                <c:pt idx="1720">
                  <c:v>51377</c:v>
                </c:pt>
                <c:pt idx="1721">
                  <c:v>51384</c:v>
                </c:pt>
                <c:pt idx="1722">
                  <c:v>51391</c:v>
                </c:pt>
                <c:pt idx="1723">
                  <c:v>51398</c:v>
                </c:pt>
                <c:pt idx="1724">
                  <c:v>51405</c:v>
                </c:pt>
                <c:pt idx="1725">
                  <c:v>51412</c:v>
                </c:pt>
                <c:pt idx="1726">
                  <c:v>51419</c:v>
                </c:pt>
                <c:pt idx="1727">
                  <c:v>51426</c:v>
                </c:pt>
                <c:pt idx="1728">
                  <c:v>51433</c:v>
                </c:pt>
                <c:pt idx="1729">
                  <c:v>51440</c:v>
                </c:pt>
                <c:pt idx="1730">
                  <c:v>51447</c:v>
                </c:pt>
                <c:pt idx="1731">
                  <c:v>51454</c:v>
                </c:pt>
                <c:pt idx="1732">
                  <c:v>51461</c:v>
                </c:pt>
                <c:pt idx="1733">
                  <c:v>51468</c:v>
                </c:pt>
                <c:pt idx="1734">
                  <c:v>51475</c:v>
                </c:pt>
                <c:pt idx="1735">
                  <c:v>51482</c:v>
                </c:pt>
                <c:pt idx="1736">
                  <c:v>51489</c:v>
                </c:pt>
                <c:pt idx="1737">
                  <c:v>51497</c:v>
                </c:pt>
                <c:pt idx="1738">
                  <c:v>51504</c:v>
                </c:pt>
                <c:pt idx="1739">
                  <c:v>51511</c:v>
                </c:pt>
                <c:pt idx="1740">
                  <c:v>51518</c:v>
                </c:pt>
                <c:pt idx="1741">
                  <c:v>51525</c:v>
                </c:pt>
                <c:pt idx="1742">
                  <c:v>51532</c:v>
                </c:pt>
                <c:pt idx="1743">
                  <c:v>51539</c:v>
                </c:pt>
                <c:pt idx="1744">
                  <c:v>51546</c:v>
                </c:pt>
                <c:pt idx="1745">
                  <c:v>51553</c:v>
                </c:pt>
                <c:pt idx="1746">
                  <c:v>51560</c:v>
                </c:pt>
                <c:pt idx="1747">
                  <c:v>51567</c:v>
                </c:pt>
                <c:pt idx="1748">
                  <c:v>51574</c:v>
                </c:pt>
                <c:pt idx="1749">
                  <c:v>51581</c:v>
                </c:pt>
                <c:pt idx="1750">
                  <c:v>51588</c:v>
                </c:pt>
                <c:pt idx="1751">
                  <c:v>51595</c:v>
                </c:pt>
                <c:pt idx="1752">
                  <c:v>51602</c:v>
                </c:pt>
                <c:pt idx="1753">
                  <c:v>51609</c:v>
                </c:pt>
                <c:pt idx="1754">
                  <c:v>51616</c:v>
                </c:pt>
                <c:pt idx="1755">
                  <c:v>51623</c:v>
                </c:pt>
                <c:pt idx="1756">
                  <c:v>51630</c:v>
                </c:pt>
                <c:pt idx="1757">
                  <c:v>51637</c:v>
                </c:pt>
                <c:pt idx="1758">
                  <c:v>51644</c:v>
                </c:pt>
                <c:pt idx="1759">
                  <c:v>51651</c:v>
                </c:pt>
                <c:pt idx="1760">
                  <c:v>51658</c:v>
                </c:pt>
                <c:pt idx="1761">
                  <c:v>51665</c:v>
                </c:pt>
                <c:pt idx="1762">
                  <c:v>51672</c:v>
                </c:pt>
                <c:pt idx="1763">
                  <c:v>51679</c:v>
                </c:pt>
                <c:pt idx="1764">
                  <c:v>51686</c:v>
                </c:pt>
                <c:pt idx="1765">
                  <c:v>51693</c:v>
                </c:pt>
                <c:pt idx="1766">
                  <c:v>51700</c:v>
                </c:pt>
                <c:pt idx="1767">
                  <c:v>51707</c:v>
                </c:pt>
                <c:pt idx="1768">
                  <c:v>51714</c:v>
                </c:pt>
                <c:pt idx="1769">
                  <c:v>51721</c:v>
                </c:pt>
                <c:pt idx="1770">
                  <c:v>51728</c:v>
                </c:pt>
                <c:pt idx="1771">
                  <c:v>51735</c:v>
                </c:pt>
                <c:pt idx="1772">
                  <c:v>51742</c:v>
                </c:pt>
                <c:pt idx="1773">
                  <c:v>51749</c:v>
                </c:pt>
                <c:pt idx="1774">
                  <c:v>51756</c:v>
                </c:pt>
                <c:pt idx="1775">
                  <c:v>51763</c:v>
                </c:pt>
                <c:pt idx="1776">
                  <c:v>51770</c:v>
                </c:pt>
                <c:pt idx="1777">
                  <c:v>51777</c:v>
                </c:pt>
                <c:pt idx="1778">
                  <c:v>51784</c:v>
                </c:pt>
                <c:pt idx="1779">
                  <c:v>51791</c:v>
                </c:pt>
                <c:pt idx="1780">
                  <c:v>51798</c:v>
                </c:pt>
                <c:pt idx="1781">
                  <c:v>51805</c:v>
                </c:pt>
                <c:pt idx="1782">
                  <c:v>51812</c:v>
                </c:pt>
                <c:pt idx="1783">
                  <c:v>51819</c:v>
                </c:pt>
                <c:pt idx="1784">
                  <c:v>51826</c:v>
                </c:pt>
                <c:pt idx="1785">
                  <c:v>51833</c:v>
                </c:pt>
                <c:pt idx="1786">
                  <c:v>51840</c:v>
                </c:pt>
                <c:pt idx="1787">
                  <c:v>51847</c:v>
                </c:pt>
                <c:pt idx="1788">
                  <c:v>51854</c:v>
                </c:pt>
                <c:pt idx="1789">
                  <c:v>51862</c:v>
                </c:pt>
                <c:pt idx="1790">
                  <c:v>51869</c:v>
                </c:pt>
                <c:pt idx="1791">
                  <c:v>51876</c:v>
                </c:pt>
                <c:pt idx="1792">
                  <c:v>51883</c:v>
                </c:pt>
                <c:pt idx="1793">
                  <c:v>51890</c:v>
                </c:pt>
                <c:pt idx="1794">
                  <c:v>51897</c:v>
                </c:pt>
                <c:pt idx="1795">
                  <c:v>51904</c:v>
                </c:pt>
                <c:pt idx="1796">
                  <c:v>51911</c:v>
                </c:pt>
                <c:pt idx="1797">
                  <c:v>51918</c:v>
                </c:pt>
                <c:pt idx="1798">
                  <c:v>51925</c:v>
                </c:pt>
                <c:pt idx="1799">
                  <c:v>51932</c:v>
                </c:pt>
                <c:pt idx="1800">
                  <c:v>51939</c:v>
                </c:pt>
                <c:pt idx="1801">
                  <c:v>51946</c:v>
                </c:pt>
                <c:pt idx="1802">
                  <c:v>51953</c:v>
                </c:pt>
                <c:pt idx="1803">
                  <c:v>51964</c:v>
                </c:pt>
                <c:pt idx="1804">
                  <c:v>51971</c:v>
                </c:pt>
                <c:pt idx="1805">
                  <c:v>51978</c:v>
                </c:pt>
                <c:pt idx="1806">
                  <c:v>51985</c:v>
                </c:pt>
                <c:pt idx="1807">
                  <c:v>51992</c:v>
                </c:pt>
                <c:pt idx="1808">
                  <c:v>51999</c:v>
                </c:pt>
                <c:pt idx="1809">
                  <c:v>52006</c:v>
                </c:pt>
                <c:pt idx="1810">
                  <c:v>52013</c:v>
                </c:pt>
                <c:pt idx="1811">
                  <c:v>52020</c:v>
                </c:pt>
                <c:pt idx="1812">
                  <c:v>52027</c:v>
                </c:pt>
                <c:pt idx="1813">
                  <c:v>52034</c:v>
                </c:pt>
                <c:pt idx="1814">
                  <c:v>52041</c:v>
                </c:pt>
                <c:pt idx="1815">
                  <c:v>52048</c:v>
                </c:pt>
                <c:pt idx="1816">
                  <c:v>52055</c:v>
                </c:pt>
                <c:pt idx="1817">
                  <c:v>52062</c:v>
                </c:pt>
                <c:pt idx="1818">
                  <c:v>52069</c:v>
                </c:pt>
                <c:pt idx="1819">
                  <c:v>52076</c:v>
                </c:pt>
                <c:pt idx="1820">
                  <c:v>52083</c:v>
                </c:pt>
                <c:pt idx="1821">
                  <c:v>52090</c:v>
                </c:pt>
                <c:pt idx="1822">
                  <c:v>52097</c:v>
                </c:pt>
                <c:pt idx="1823">
                  <c:v>52104</c:v>
                </c:pt>
                <c:pt idx="1824">
                  <c:v>52111</c:v>
                </c:pt>
                <c:pt idx="1825">
                  <c:v>52118</c:v>
                </c:pt>
                <c:pt idx="1826">
                  <c:v>52125</c:v>
                </c:pt>
                <c:pt idx="1827">
                  <c:v>52132</c:v>
                </c:pt>
                <c:pt idx="1828">
                  <c:v>52139</c:v>
                </c:pt>
                <c:pt idx="1829">
                  <c:v>52146</c:v>
                </c:pt>
                <c:pt idx="1830">
                  <c:v>52153</c:v>
                </c:pt>
                <c:pt idx="1831">
                  <c:v>52160</c:v>
                </c:pt>
                <c:pt idx="1832">
                  <c:v>52167</c:v>
                </c:pt>
                <c:pt idx="1833">
                  <c:v>52174</c:v>
                </c:pt>
                <c:pt idx="1834">
                  <c:v>52181</c:v>
                </c:pt>
                <c:pt idx="1835">
                  <c:v>52188</c:v>
                </c:pt>
                <c:pt idx="1836">
                  <c:v>52195</c:v>
                </c:pt>
                <c:pt idx="1837">
                  <c:v>52202</c:v>
                </c:pt>
                <c:pt idx="1838">
                  <c:v>52209</c:v>
                </c:pt>
                <c:pt idx="1839">
                  <c:v>52216</c:v>
                </c:pt>
                <c:pt idx="1840">
                  <c:v>52223</c:v>
                </c:pt>
                <c:pt idx="1841">
                  <c:v>52230</c:v>
                </c:pt>
                <c:pt idx="1842">
                  <c:v>52237</c:v>
                </c:pt>
                <c:pt idx="1843">
                  <c:v>52244</c:v>
                </c:pt>
                <c:pt idx="1844">
                  <c:v>52251</c:v>
                </c:pt>
                <c:pt idx="1845">
                  <c:v>52258</c:v>
                </c:pt>
                <c:pt idx="1846">
                  <c:v>52265</c:v>
                </c:pt>
                <c:pt idx="1847">
                  <c:v>52272</c:v>
                </c:pt>
                <c:pt idx="1848">
                  <c:v>52279</c:v>
                </c:pt>
                <c:pt idx="1849">
                  <c:v>52286</c:v>
                </c:pt>
                <c:pt idx="1850">
                  <c:v>52293</c:v>
                </c:pt>
                <c:pt idx="1851">
                  <c:v>52300</c:v>
                </c:pt>
                <c:pt idx="1852">
                  <c:v>52307</c:v>
                </c:pt>
                <c:pt idx="1853">
                  <c:v>52314</c:v>
                </c:pt>
                <c:pt idx="1854">
                  <c:v>52321</c:v>
                </c:pt>
                <c:pt idx="1855">
                  <c:v>52328</c:v>
                </c:pt>
                <c:pt idx="1856">
                  <c:v>52335</c:v>
                </c:pt>
                <c:pt idx="1857">
                  <c:v>52342</c:v>
                </c:pt>
                <c:pt idx="1858">
                  <c:v>52349</c:v>
                </c:pt>
                <c:pt idx="1859">
                  <c:v>52356</c:v>
                </c:pt>
                <c:pt idx="1860">
                  <c:v>52363</c:v>
                </c:pt>
                <c:pt idx="1861">
                  <c:v>52370</c:v>
                </c:pt>
                <c:pt idx="1862">
                  <c:v>52377</c:v>
                </c:pt>
                <c:pt idx="1863">
                  <c:v>52384</c:v>
                </c:pt>
                <c:pt idx="1864">
                  <c:v>52391</c:v>
                </c:pt>
                <c:pt idx="1865">
                  <c:v>52398</c:v>
                </c:pt>
                <c:pt idx="1866">
                  <c:v>52405</c:v>
                </c:pt>
                <c:pt idx="1867">
                  <c:v>52412</c:v>
                </c:pt>
                <c:pt idx="1868">
                  <c:v>52419</c:v>
                </c:pt>
                <c:pt idx="1869">
                  <c:v>52426</c:v>
                </c:pt>
                <c:pt idx="1870">
                  <c:v>52433</c:v>
                </c:pt>
                <c:pt idx="1871">
                  <c:v>52440</c:v>
                </c:pt>
                <c:pt idx="1872">
                  <c:v>52447</c:v>
                </c:pt>
                <c:pt idx="1873">
                  <c:v>52454</c:v>
                </c:pt>
                <c:pt idx="1874">
                  <c:v>52461</c:v>
                </c:pt>
                <c:pt idx="1875">
                  <c:v>52468</c:v>
                </c:pt>
                <c:pt idx="1876">
                  <c:v>52475</c:v>
                </c:pt>
                <c:pt idx="1877">
                  <c:v>52482</c:v>
                </c:pt>
                <c:pt idx="1878">
                  <c:v>52489</c:v>
                </c:pt>
                <c:pt idx="1879">
                  <c:v>52496</c:v>
                </c:pt>
                <c:pt idx="1880">
                  <c:v>52503</c:v>
                </c:pt>
                <c:pt idx="1881">
                  <c:v>52510</c:v>
                </c:pt>
                <c:pt idx="1882">
                  <c:v>52517</c:v>
                </c:pt>
                <c:pt idx="1883">
                  <c:v>52524</c:v>
                </c:pt>
                <c:pt idx="1884">
                  <c:v>52531</c:v>
                </c:pt>
                <c:pt idx="1885">
                  <c:v>52538</c:v>
                </c:pt>
                <c:pt idx="1886">
                  <c:v>52545</c:v>
                </c:pt>
                <c:pt idx="1887">
                  <c:v>52552</c:v>
                </c:pt>
                <c:pt idx="1888">
                  <c:v>52559</c:v>
                </c:pt>
                <c:pt idx="1889">
                  <c:v>52566</c:v>
                </c:pt>
                <c:pt idx="1890">
                  <c:v>52573</c:v>
                </c:pt>
                <c:pt idx="1891">
                  <c:v>52580</c:v>
                </c:pt>
                <c:pt idx="1892">
                  <c:v>52587</c:v>
                </c:pt>
                <c:pt idx="1893">
                  <c:v>52594</c:v>
                </c:pt>
                <c:pt idx="1894">
                  <c:v>52601</c:v>
                </c:pt>
                <c:pt idx="1895">
                  <c:v>52608</c:v>
                </c:pt>
                <c:pt idx="1896">
                  <c:v>52615</c:v>
                </c:pt>
                <c:pt idx="1897">
                  <c:v>52622</c:v>
                </c:pt>
                <c:pt idx="1898">
                  <c:v>52629</c:v>
                </c:pt>
                <c:pt idx="1899">
                  <c:v>52636</c:v>
                </c:pt>
                <c:pt idx="1900">
                  <c:v>52643</c:v>
                </c:pt>
                <c:pt idx="1901">
                  <c:v>52650</c:v>
                </c:pt>
                <c:pt idx="1902">
                  <c:v>52657</c:v>
                </c:pt>
                <c:pt idx="1903">
                  <c:v>52664</c:v>
                </c:pt>
                <c:pt idx="1904">
                  <c:v>52671</c:v>
                </c:pt>
                <c:pt idx="1905">
                  <c:v>52678</c:v>
                </c:pt>
                <c:pt idx="1906">
                  <c:v>52685</c:v>
                </c:pt>
                <c:pt idx="1907">
                  <c:v>52692</c:v>
                </c:pt>
                <c:pt idx="1908">
                  <c:v>52699</c:v>
                </c:pt>
                <c:pt idx="1909">
                  <c:v>52706</c:v>
                </c:pt>
                <c:pt idx="1910">
                  <c:v>52713</c:v>
                </c:pt>
                <c:pt idx="1911">
                  <c:v>52720</c:v>
                </c:pt>
                <c:pt idx="1912">
                  <c:v>52727</c:v>
                </c:pt>
                <c:pt idx="1913">
                  <c:v>52734</c:v>
                </c:pt>
                <c:pt idx="1914">
                  <c:v>52741</c:v>
                </c:pt>
                <c:pt idx="1915">
                  <c:v>52748</c:v>
                </c:pt>
                <c:pt idx="1916">
                  <c:v>52755</c:v>
                </c:pt>
                <c:pt idx="1917">
                  <c:v>52762</c:v>
                </c:pt>
                <c:pt idx="1918">
                  <c:v>52769</c:v>
                </c:pt>
                <c:pt idx="1919">
                  <c:v>52776</c:v>
                </c:pt>
                <c:pt idx="1920">
                  <c:v>52783</c:v>
                </c:pt>
                <c:pt idx="1921">
                  <c:v>52790</c:v>
                </c:pt>
                <c:pt idx="1922">
                  <c:v>52797</c:v>
                </c:pt>
                <c:pt idx="1923">
                  <c:v>52804</c:v>
                </c:pt>
                <c:pt idx="1924">
                  <c:v>52811</c:v>
                </c:pt>
                <c:pt idx="1925">
                  <c:v>52818</c:v>
                </c:pt>
                <c:pt idx="1926">
                  <c:v>52825</c:v>
                </c:pt>
                <c:pt idx="1927">
                  <c:v>52832</c:v>
                </c:pt>
                <c:pt idx="1928">
                  <c:v>52839</c:v>
                </c:pt>
                <c:pt idx="1929">
                  <c:v>52846</c:v>
                </c:pt>
                <c:pt idx="1930">
                  <c:v>52853</c:v>
                </c:pt>
                <c:pt idx="1931">
                  <c:v>52860</c:v>
                </c:pt>
                <c:pt idx="1932">
                  <c:v>52867</c:v>
                </c:pt>
                <c:pt idx="1933">
                  <c:v>52874</c:v>
                </c:pt>
                <c:pt idx="1934">
                  <c:v>52881</c:v>
                </c:pt>
                <c:pt idx="1935">
                  <c:v>52888</c:v>
                </c:pt>
                <c:pt idx="1936">
                  <c:v>52895</c:v>
                </c:pt>
                <c:pt idx="1937">
                  <c:v>52902</c:v>
                </c:pt>
                <c:pt idx="1938">
                  <c:v>52909</c:v>
                </c:pt>
                <c:pt idx="1939">
                  <c:v>52916</c:v>
                </c:pt>
                <c:pt idx="1940">
                  <c:v>52923</c:v>
                </c:pt>
                <c:pt idx="1941">
                  <c:v>52930</c:v>
                </c:pt>
                <c:pt idx="1942">
                  <c:v>52937</c:v>
                </c:pt>
                <c:pt idx="1943">
                  <c:v>52944</c:v>
                </c:pt>
                <c:pt idx="1944">
                  <c:v>52951</c:v>
                </c:pt>
                <c:pt idx="1945">
                  <c:v>52959</c:v>
                </c:pt>
                <c:pt idx="1946">
                  <c:v>52966</c:v>
                </c:pt>
                <c:pt idx="1947">
                  <c:v>52973</c:v>
                </c:pt>
                <c:pt idx="1948">
                  <c:v>52980</c:v>
                </c:pt>
                <c:pt idx="1949">
                  <c:v>52987</c:v>
                </c:pt>
                <c:pt idx="1950">
                  <c:v>52994</c:v>
                </c:pt>
                <c:pt idx="1951">
                  <c:v>53001</c:v>
                </c:pt>
                <c:pt idx="1952">
                  <c:v>53008</c:v>
                </c:pt>
                <c:pt idx="1953">
                  <c:v>53015</c:v>
                </c:pt>
                <c:pt idx="1954">
                  <c:v>53022</c:v>
                </c:pt>
                <c:pt idx="1955">
                  <c:v>53029</c:v>
                </c:pt>
                <c:pt idx="1956">
                  <c:v>53036</c:v>
                </c:pt>
                <c:pt idx="1957">
                  <c:v>53043</c:v>
                </c:pt>
                <c:pt idx="1958">
                  <c:v>53050</c:v>
                </c:pt>
                <c:pt idx="1959">
                  <c:v>53057</c:v>
                </c:pt>
                <c:pt idx="1960">
                  <c:v>53064</c:v>
                </c:pt>
                <c:pt idx="1961">
                  <c:v>53071</c:v>
                </c:pt>
                <c:pt idx="1962">
                  <c:v>53078</c:v>
                </c:pt>
                <c:pt idx="1963">
                  <c:v>53085</c:v>
                </c:pt>
                <c:pt idx="1964">
                  <c:v>53092</c:v>
                </c:pt>
                <c:pt idx="1965">
                  <c:v>53099</c:v>
                </c:pt>
                <c:pt idx="1966">
                  <c:v>53106</c:v>
                </c:pt>
                <c:pt idx="1967">
                  <c:v>53113</c:v>
                </c:pt>
                <c:pt idx="1968">
                  <c:v>53120</c:v>
                </c:pt>
                <c:pt idx="1969">
                  <c:v>53127</c:v>
                </c:pt>
                <c:pt idx="1970">
                  <c:v>53134</c:v>
                </c:pt>
                <c:pt idx="1971">
                  <c:v>53141</c:v>
                </c:pt>
                <c:pt idx="1972">
                  <c:v>53148</c:v>
                </c:pt>
                <c:pt idx="1973">
                  <c:v>53155</c:v>
                </c:pt>
                <c:pt idx="1974">
                  <c:v>53162</c:v>
                </c:pt>
                <c:pt idx="1975">
                  <c:v>53169</c:v>
                </c:pt>
                <c:pt idx="1976">
                  <c:v>53176</c:v>
                </c:pt>
                <c:pt idx="1977">
                  <c:v>53183</c:v>
                </c:pt>
                <c:pt idx="1978">
                  <c:v>53190</c:v>
                </c:pt>
                <c:pt idx="1979">
                  <c:v>53197</c:v>
                </c:pt>
                <c:pt idx="1980">
                  <c:v>53204</c:v>
                </c:pt>
                <c:pt idx="1981">
                  <c:v>53211</c:v>
                </c:pt>
                <c:pt idx="1982">
                  <c:v>53218</c:v>
                </c:pt>
                <c:pt idx="1983">
                  <c:v>53225</c:v>
                </c:pt>
                <c:pt idx="1984">
                  <c:v>53232</c:v>
                </c:pt>
                <c:pt idx="1985">
                  <c:v>53239</c:v>
                </c:pt>
                <c:pt idx="1986">
                  <c:v>53246</c:v>
                </c:pt>
                <c:pt idx="1987">
                  <c:v>53253</c:v>
                </c:pt>
                <c:pt idx="1988">
                  <c:v>53260</c:v>
                </c:pt>
                <c:pt idx="1989">
                  <c:v>53267</c:v>
                </c:pt>
                <c:pt idx="1990">
                  <c:v>53274</c:v>
                </c:pt>
                <c:pt idx="1991">
                  <c:v>53281</c:v>
                </c:pt>
                <c:pt idx="1992">
                  <c:v>53288</c:v>
                </c:pt>
                <c:pt idx="1993">
                  <c:v>53295</c:v>
                </c:pt>
                <c:pt idx="1994">
                  <c:v>53302</c:v>
                </c:pt>
                <c:pt idx="1995">
                  <c:v>53309</c:v>
                </c:pt>
                <c:pt idx="1996">
                  <c:v>53316</c:v>
                </c:pt>
                <c:pt idx="1997">
                  <c:v>53323</c:v>
                </c:pt>
                <c:pt idx="1998">
                  <c:v>53330</c:v>
                </c:pt>
                <c:pt idx="1999">
                  <c:v>53337</c:v>
                </c:pt>
                <c:pt idx="2000">
                  <c:v>53344</c:v>
                </c:pt>
                <c:pt idx="2001">
                  <c:v>53351</c:v>
                </c:pt>
                <c:pt idx="2002">
                  <c:v>53358</c:v>
                </c:pt>
                <c:pt idx="2003">
                  <c:v>53365</c:v>
                </c:pt>
                <c:pt idx="2004">
                  <c:v>53372</c:v>
                </c:pt>
                <c:pt idx="2005">
                  <c:v>53379</c:v>
                </c:pt>
                <c:pt idx="2006">
                  <c:v>53386</c:v>
                </c:pt>
                <c:pt idx="2007">
                  <c:v>53393</c:v>
                </c:pt>
                <c:pt idx="2008">
                  <c:v>53400</c:v>
                </c:pt>
                <c:pt idx="2009">
                  <c:v>53407</c:v>
                </c:pt>
                <c:pt idx="2010">
                  <c:v>53414</c:v>
                </c:pt>
                <c:pt idx="2011">
                  <c:v>53421</c:v>
                </c:pt>
                <c:pt idx="2012">
                  <c:v>53428</c:v>
                </c:pt>
                <c:pt idx="2013">
                  <c:v>53435</c:v>
                </c:pt>
                <c:pt idx="2014">
                  <c:v>53442</c:v>
                </c:pt>
                <c:pt idx="2015">
                  <c:v>53449</c:v>
                </c:pt>
                <c:pt idx="2016">
                  <c:v>53456</c:v>
                </c:pt>
                <c:pt idx="2017">
                  <c:v>53463</c:v>
                </c:pt>
                <c:pt idx="2018">
                  <c:v>53470</c:v>
                </c:pt>
                <c:pt idx="2019">
                  <c:v>53477</c:v>
                </c:pt>
                <c:pt idx="2020">
                  <c:v>53484</c:v>
                </c:pt>
                <c:pt idx="2021">
                  <c:v>53491</c:v>
                </c:pt>
                <c:pt idx="2022">
                  <c:v>53498</c:v>
                </c:pt>
                <c:pt idx="2023">
                  <c:v>53505</c:v>
                </c:pt>
                <c:pt idx="2024">
                  <c:v>53512</c:v>
                </c:pt>
                <c:pt idx="2025">
                  <c:v>53519</c:v>
                </c:pt>
                <c:pt idx="2026">
                  <c:v>53526</c:v>
                </c:pt>
                <c:pt idx="2027">
                  <c:v>53533</c:v>
                </c:pt>
                <c:pt idx="2028">
                  <c:v>53540</c:v>
                </c:pt>
                <c:pt idx="2029">
                  <c:v>53547</c:v>
                </c:pt>
                <c:pt idx="2030">
                  <c:v>53554</c:v>
                </c:pt>
                <c:pt idx="2031">
                  <c:v>53561</c:v>
                </c:pt>
                <c:pt idx="2032">
                  <c:v>53568</c:v>
                </c:pt>
                <c:pt idx="2033">
                  <c:v>53575</c:v>
                </c:pt>
                <c:pt idx="2034">
                  <c:v>53582</c:v>
                </c:pt>
                <c:pt idx="2035">
                  <c:v>53589</c:v>
                </c:pt>
                <c:pt idx="2036">
                  <c:v>53596</c:v>
                </c:pt>
                <c:pt idx="2037">
                  <c:v>53603</c:v>
                </c:pt>
                <c:pt idx="2038">
                  <c:v>53610</c:v>
                </c:pt>
                <c:pt idx="2039">
                  <c:v>53617</c:v>
                </c:pt>
                <c:pt idx="2040">
                  <c:v>53624</c:v>
                </c:pt>
                <c:pt idx="2041">
                  <c:v>53631</c:v>
                </c:pt>
                <c:pt idx="2042">
                  <c:v>53638</c:v>
                </c:pt>
                <c:pt idx="2043">
                  <c:v>53645</c:v>
                </c:pt>
                <c:pt idx="2044">
                  <c:v>53652</c:v>
                </c:pt>
                <c:pt idx="2045">
                  <c:v>53659</c:v>
                </c:pt>
                <c:pt idx="2046">
                  <c:v>53666</c:v>
                </c:pt>
                <c:pt idx="2047">
                  <c:v>53673</c:v>
                </c:pt>
                <c:pt idx="2048">
                  <c:v>53680</c:v>
                </c:pt>
                <c:pt idx="2049">
                  <c:v>53688</c:v>
                </c:pt>
                <c:pt idx="2050">
                  <c:v>53695</c:v>
                </c:pt>
                <c:pt idx="2051">
                  <c:v>53702</c:v>
                </c:pt>
                <c:pt idx="2052">
                  <c:v>53709</c:v>
                </c:pt>
                <c:pt idx="2053">
                  <c:v>53716</c:v>
                </c:pt>
                <c:pt idx="2054">
                  <c:v>53723</c:v>
                </c:pt>
                <c:pt idx="2055">
                  <c:v>53730</c:v>
                </c:pt>
                <c:pt idx="2056">
                  <c:v>53737</c:v>
                </c:pt>
                <c:pt idx="2057">
                  <c:v>53744</c:v>
                </c:pt>
                <c:pt idx="2058">
                  <c:v>53751</c:v>
                </c:pt>
                <c:pt idx="2059">
                  <c:v>53758</c:v>
                </c:pt>
                <c:pt idx="2060">
                  <c:v>53765</c:v>
                </c:pt>
                <c:pt idx="2061">
                  <c:v>53772</c:v>
                </c:pt>
                <c:pt idx="2062">
                  <c:v>53779</c:v>
                </c:pt>
                <c:pt idx="2063">
                  <c:v>53786</c:v>
                </c:pt>
                <c:pt idx="2064">
                  <c:v>53793</c:v>
                </c:pt>
                <c:pt idx="2065">
                  <c:v>53800</c:v>
                </c:pt>
                <c:pt idx="2066">
                  <c:v>53807</c:v>
                </c:pt>
                <c:pt idx="2067">
                  <c:v>53814</c:v>
                </c:pt>
                <c:pt idx="2068">
                  <c:v>53821</c:v>
                </c:pt>
                <c:pt idx="2069">
                  <c:v>53828</c:v>
                </c:pt>
                <c:pt idx="2070">
                  <c:v>53835</c:v>
                </c:pt>
                <c:pt idx="2071">
                  <c:v>53842</c:v>
                </c:pt>
                <c:pt idx="2072">
                  <c:v>53849</c:v>
                </c:pt>
                <c:pt idx="2073">
                  <c:v>53856</c:v>
                </c:pt>
                <c:pt idx="2074">
                  <c:v>53863</c:v>
                </c:pt>
                <c:pt idx="2075">
                  <c:v>53870</c:v>
                </c:pt>
                <c:pt idx="2076">
                  <c:v>53877</c:v>
                </c:pt>
                <c:pt idx="2077">
                  <c:v>53884</c:v>
                </c:pt>
                <c:pt idx="2078">
                  <c:v>53891</c:v>
                </c:pt>
                <c:pt idx="2079">
                  <c:v>53898</c:v>
                </c:pt>
                <c:pt idx="2080">
                  <c:v>53905</c:v>
                </c:pt>
                <c:pt idx="2081">
                  <c:v>53912</c:v>
                </c:pt>
                <c:pt idx="2082">
                  <c:v>53919</c:v>
                </c:pt>
                <c:pt idx="2083">
                  <c:v>53926</c:v>
                </c:pt>
                <c:pt idx="2084">
                  <c:v>53933</c:v>
                </c:pt>
                <c:pt idx="2085">
                  <c:v>53940</c:v>
                </c:pt>
                <c:pt idx="2086">
                  <c:v>53947</c:v>
                </c:pt>
                <c:pt idx="2087">
                  <c:v>53954</c:v>
                </c:pt>
                <c:pt idx="2088">
                  <c:v>53961</c:v>
                </c:pt>
                <c:pt idx="2089">
                  <c:v>53968</c:v>
                </c:pt>
                <c:pt idx="2090">
                  <c:v>53975</c:v>
                </c:pt>
                <c:pt idx="2091">
                  <c:v>53982</c:v>
                </c:pt>
                <c:pt idx="2092">
                  <c:v>53989</c:v>
                </c:pt>
                <c:pt idx="2093">
                  <c:v>53996</c:v>
                </c:pt>
                <c:pt idx="2094">
                  <c:v>54003</c:v>
                </c:pt>
                <c:pt idx="2095">
                  <c:v>54010</c:v>
                </c:pt>
                <c:pt idx="2096">
                  <c:v>54017</c:v>
                </c:pt>
                <c:pt idx="2097">
                  <c:v>54024</c:v>
                </c:pt>
                <c:pt idx="2098">
                  <c:v>54031</c:v>
                </c:pt>
                <c:pt idx="2099">
                  <c:v>54038</c:v>
                </c:pt>
                <c:pt idx="2100">
                  <c:v>54045</c:v>
                </c:pt>
                <c:pt idx="2101">
                  <c:v>54053</c:v>
                </c:pt>
                <c:pt idx="2102">
                  <c:v>54060</c:v>
                </c:pt>
                <c:pt idx="2103">
                  <c:v>54067</c:v>
                </c:pt>
                <c:pt idx="2104">
                  <c:v>54074</c:v>
                </c:pt>
                <c:pt idx="2105">
                  <c:v>54081</c:v>
                </c:pt>
                <c:pt idx="2106">
                  <c:v>54088</c:v>
                </c:pt>
                <c:pt idx="2107">
                  <c:v>54095</c:v>
                </c:pt>
                <c:pt idx="2108">
                  <c:v>54102</c:v>
                </c:pt>
                <c:pt idx="2109">
                  <c:v>54109</c:v>
                </c:pt>
                <c:pt idx="2110">
                  <c:v>54116</c:v>
                </c:pt>
                <c:pt idx="2111">
                  <c:v>54123</c:v>
                </c:pt>
                <c:pt idx="2112">
                  <c:v>54130</c:v>
                </c:pt>
                <c:pt idx="2113">
                  <c:v>54137</c:v>
                </c:pt>
                <c:pt idx="2114">
                  <c:v>54144</c:v>
                </c:pt>
                <c:pt idx="2115">
                  <c:v>54155</c:v>
                </c:pt>
                <c:pt idx="2116">
                  <c:v>54162</c:v>
                </c:pt>
                <c:pt idx="2117">
                  <c:v>54169</c:v>
                </c:pt>
                <c:pt idx="2118">
                  <c:v>54176</c:v>
                </c:pt>
                <c:pt idx="2119">
                  <c:v>54183</c:v>
                </c:pt>
                <c:pt idx="2120">
                  <c:v>54190</c:v>
                </c:pt>
                <c:pt idx="2121">
                  <c:v>54197</c:v>
                </c:pt>
                <c:pt idx="2122">
                  <c:v>54204</c:v>
                </c:pt>
                <c:pt idx="2123">
                  <c:v>54211</c:v>
                </c:pt>
                <c:pt idx="2124">
                  <c:v>54218</c:v>
                </c:pt>
                <c:pt idx="2125">
                  <c:v>54225</c:v>
                </c:pt>
                <c:pt idx="2126">
                  <c:v>54232</c:v>
                </c:pt>
                <c:pt idx="2127">
                  <c:v>54239</c:v>
                </c:pt>
                <c:pt idx="2128">
                  <c:v>54246</c:v>
                </c:pt>
                <c:pt idx="2129">
                  <c:v>54253</c:v>
                </c:pt>
                <c:pt idx="2130">
                  <c:v>54260</c:v>
                </c:pt>
                <c:pt idx="2131">
                  <c:v>54267</c:v>
                </c:pt>
                <c:pt idx="2132">
                  <c:v>54274</c:v>
                </c:pt>
                <c:pt idx="2133">
                  <c:v>54281</c:v>
                </c:pt>
                <c:pt idx="2134">
                  <c:v>54288</c:v>
                </c:pt>
                <c:pt idx="2135">
                  <c:v>54295</c:v>
                </c:pt>
                <c:pt idx="2136">
                  <c:v>54302</c:v>
                </c:pt>
                <c:pt idx="2137">
                  <c:v>54309</c:v>
                </c:pt>
                <c:pt idx="2138">
                  <c:v>54316</c:v>
                </c:pt>
                <c:pt idx="2139">
                  <c:v>54323</c:v>
                </c:pt>
                <c:pt idx="2140">
                  <c:v>54330</c:v>
                </c:pt>
                <c:pt idx="2141">
                  <c:v>54337</c:v>
                </c:pt>
                <c:pt idx="2142">
                  <c:v>54344</c:v>
                </c:pt>
                <c:pt idx="2143">
                  <c:v>54351</c:v>
                </c:pt>
                <c:pt idx="2144">
                  <c:v>54358</c:v>
                </c:pt>
                <c:pt idx="2145">
                  <c:v>54365</c:v>
                </c:pt>
                <c:pt idx="2146">
                  <c:v>54372</c:v>
                </c:pt>
                <c:pt idx="2147">
                  <c:v>54379</c:v>
                </c:pt>
                <c:pt idx="2148">
                  <c:v>54386</c:v>
                </c:pt>
                <c:pt idx="2149">
                  <c:v>54393</c:v>
                </c:pt>
                <c:pt idx="2150">
                  <c:v>54400</c:v>
                </c:pt>
                <c:pt idx="2151">
                  <c:v>54407</c:v>
                </c:pt>
                <c:pt idx="2152">
                  <c:v>54414</c:v>
                </c:pt>
                <c:pt idx="2153">
                  <c:v>54421</c:v>
                </c:pt>
                <c:pt idx="2154">
                  <c:v>54428</c:v>
                </c:pt>
                <c:pt idx="2155">
                  <c:v>54435</c:v>
                </c:pt>
                <c:pt idx="2156">
                  <c:v>54442</c:v>
                </c:pt>
                <c:pt idx="2157">
                  <c:v>54449</c:v>
                </c:pt>
                <c:pt idx="2158">
                  <c:v>54456</c:v>
                </c:pt>
                <c:pt idx="2159">
                  <c:v>54463</c:v>
                </c:pt>
                <c:pt idx="2160">
                  <c:v>54470</c:v>
                </c:pt>
                <c:pt idx="2161">
                  <c:v>54477</c:v>
                </c:pt>
                <c:pt idx="2162">
                  <c:v>54484</c:v>
                </c:pt>
                <c:pt idx="2163">
                  <c:v>54491</c:v>
                </c:pt>
                <c:pt idx="2164">
                  <c:v>54498</c:v>
                </c:pt>
                <c:pt idx="2165">
                  <c:v>54505</c:v>
                </c:pt>
                <c:pt idx="2166">
                  <c:v>54512</c:v>
                </c:pt>
                <c:pt idx="2167">
                  <c:v>54519</c:v>
                </c:pt>
                <c:pt idx="2168">
                  <c:v>54526</c:v>
                </c:pt>
                <c:pt idx="2169">
                  <c:v>54533</c:v>
                </c:pt>
                <c:pt idx="2170">
                  <c:v>54540</c:v>
                </c:pt>
                <c:pt idx="2171">
                  <c:v>54547</c:v>
                </c:pt>
                <c:pt idx="2172">
                  <c:v>54554</c:v>
                </c:pt>
                <c:pt idx="2173">
                  <c:v>54561</c:v>
                </c:pt>
                <c:pt idx="2174">
                  <c:v>54568</c:v>
                </c:pt>
                <c:pt idx="2175">
                  <c:v>54575</c:v>
                </c:pt>
                <c:pt idx="2176">
                  <c:v>54582</c:v>
                </c:pt>
                <c:pt idx="2177">
                  <c:v>54589</c:v>
                </c:pt>
                <c:pt idx="2178">
                  <c:v>54596</c:v>
                </c:pt>
                <c:pt idx="2179">
                  <c:v>54603</c:v>
                </c:pt>
                <c:pt idx="2180">
                  <c:v>54610</c:v>
                </c:pt>
                <c:pt idx="2181">
                  <c:v>54617</c:v>
                </c:pt>
                <c:pt idx="2182">
                  <c:v>54624</c:v>
                </c:pt>
                <c:pt idx="2183">
                  <c:v>54631</c:v>
                </c:pt>
                <c:pt idx="2184">
                  <c:v>54638</c:v>
                </c:pt>
                <c:pt idx="2185">
                  <c:v>54645</c:v>
                </c:pt>
                <c:pt idx="2186">
                  <c:v>54652</c:v>
                </c:pt>
                <c:pt idx="2187">
                  <c:v>54659</c:v>
                </c:pt>
                <c:pt idx="2188">
                  <c:v>54666</c:v>
                </c:pt>
                <c:pt idx="2189">
                  <c:v>54673</c:v>
                </c:pt>
                <c:pt idx="2190">
                  <c:v>54680</c:v>
                </c:pt>
                <c:pt idx="2191">
                  <c:v>54687</c:v>
                </c:pt>
                <c:pt idx="2192">
                  <c:v>54694</c:v>
                </c:pt>
                <c:pt idx="2193">
                  <c:v>54701</c:v>
                </c:pt>
                <c:pt idx="2194">
                  <c:v>54708</c:v>
                </c:pt>
                <c:pt idx="2195">
                  <c:v>54715</c:v>
                </c:pt>
                <c:pt idx="2196">
                  <c:v>54722</c:v>
                </c:pt>
                <c:pt idx="2197">
                  <c:v>54729</c:v>
                </c:pt>
                <c:pt idx="2198">
                  <c:v>54736</c:v>
                </c:pt>
                <c:pt idx="2199">
                  <c:v>54743</c:v>
                </c:pt>
                <c:pt idx="2200">
                  <c:v>54750</c:v>
                </c:pt>
                <c:pt idx="2201">
                  <c:v>54757</c:v>
                </c:pt>
                <c:pt idx="2202">
                  <c:v>54764</c:v>
                </c:pt>
                <c:pt idx="2203">
                  <c:v>54771</c:v>
                </c:pt>
                <c:pt idx="2204">
                  <c:v>54778</c:v>
                </c:pt>
                <c:pt idx="2205">
                  <c:v>54786</c:v>
                </c:pt>
                <c:pt idx="2206">
                  <c:v>54793</c:v>
                </c:pt>
                <c:pt idx="2207">
                  <c:v>54800</c:v>
                </c:pt>
                <c:pt idx="2208">
                  <c:v>54807</c:v>
                </c:pt>
                <c:pt idx="2209">
                  <c:v>54814</c:v>
                </c:pt>
                <c:pt idx="2210">
                  <c:v>54821</c:v>
                </c:pt>
                <c:pt idx="2211">
                  <c:v>54828</c:v>
                </c:pt>
                <c:pt idx="2212">
                  <c:v>54835</c:v>
                </c:pt>
                <c:pt idx="2213">
                  <c:v>54842</c:v>
                </c:pt>
                <c:pt idx="2214">
                  <c:v>54849</c:v>
                </c:pt>
                <c:pt idx="2215">
                  <c:v>54856</c:v>
                </c:pt>
                <c:pt idx="2216">
                  <c:v>54863</c:v>
                </c:pt>
                <c:pt idx="2217">
                  <c:v>54870</c:v>
                </c:pt>
                <c:pt idx="2218">
                  <c:v>54877</c:v>
                </c:pt>
                <c:pt idx="2219">
                  <c:v>54884</c:v>
                </c:pt>
                <c:pt idx="2220">
                  <c:v>54891</c:v>
                </c:pt>
                <c:pt idx="2221">
                  <c:v>54898</c:v>
                </c:pt>
                <c:pt idx="2222">
                  <c:v>54905</c:v>
                </c:pt>
                <c:pt idx="2223">
                  <c:v>54912</c:v>
                </c:pt>
                <c:pt idx="2224">
                  <c:v>54919</c:v>
                </c:pt>
                <c:pt idx="2225">
                  <c:v>54926</c:v>
                </c:pt>
                <c:pt idx="2226">
                  <c:v>54933</c:v>
                </c:pt>
                <c:pt idx="2227">
                  <c:v>54940</c:v>
                </c:pt>
                <c:pt idx="2228">
                  <c:v>54947</c:v>
                </c:pt>
                <c:pt idx="2229">
                  <c:v>54954</c:v>
                </c:pt>
                <c:pt idx="2230">
                  <c:v>54961</c:v>
                </c:pt>
                <c:pt idx="2231">
                  <c:v>54968</c:v>
                </c:pt>
                <c:pt idx="2232">
                  <c:v>54975</c:v>
                </c:pt>
                <c:pt idx="2233">
                  <c:v>54982</c:v>
                </c:pt>
                <c:pt idx="2234">
                  <c:v>54989</c:v>
                </c:pt>
                <c:pt idx="2235">
                  <c:v>54996</c:v>
                </c:pt>
                <c:pt idx="2236">
                  <c:v>55003</c:v>
                </c:pt>
                <c:pt idx="2237">
                  <c:v>55010</c:v>
                </c:pt>
                <c:pt idx="2238">
                  <c:v>55017</c:v>
                </c:pt>
                <c:pt idx="2239">
                  <c:v>55024</c:v>
                </c:pt>
                <c:pt idx="2240">
                  <c:v>55031</c:v>
                </c:pt>
                <c:pt idx="2241">
                  <c:v>55038</c:v>
                </c:pt>
                <c:pt idx="2242">
                  <c:v>55045</c:v>
                </c:pt>
                <c:pt idx="2243">
                  <c:v>55052</c:v>
                </c:pt>
                <c:pt idx="2244">
                  <c:v>55059</c:v>
                </c:pt>
                <c:pt idx="2245">
                  <c:v>55066</c:v>
                </c:pt>
                <c:pt idx="2246">
                  <c:v>55073</c:v>
                </c:pt>
                <c:pt idx="2247">
                  <c:v>55080</c:v>
                </c:pt>
                <c:pt idx="2248">
                  <c:v>55087</c:v>
                </c:pt>
                <c:pt idx="2249">
                  <c:v>55094</c:v>
                </c:pt>
                <c:pt idx="2250">
                  <c:v>55101</c:v>
                </c:pt>
                <c:pt idx="2251">
                  <c:v>55108</c:v>
                </c:pt>
                <c:pt idx="2252">
                  <c:v>55115</c:v>
                </c:pt>
                <c:pt idx="2253">
                  <c:v>55122</c:v>
                </c:pt>
                <c:pt idx="2254">
                  <c:v>55129</c:v>
                </c:pt>
                <c:pt idx="2255">
                  <c:v>55136</c:v>
                </c:pt>
                <c:pt idx="2256">
                  <c:v>55143</c:v>
                </c:pt>
                <c:pt idx="2257">
                  <c:v>55150</c:v>
                </c:pt>
                <c:pt idx="2258">
                  <c:v>55157</c:v>
                </c:pt>
                <c:pt idx="2259">
                  <c:v>55164</c:v>
                </c:pt>
                <c:pt idx="2260">
                  <c:v>55171</c:v>
                </c:pt>
                <c:pt idx="2261">
                  <c:v>55178</c:v>
                </c:pt>
                <c:pt idx="2262">
                  <c:v>55185</c:v>
                </c:pt>
                <c:pt idx="2263">
                  <c:v>55192</c:v>
                </c:pt>
                <c:pt idx="2264">
                  <c:v>55199</c:v>
                </c:pt>
                <c:pt idx="2265">
                  <c:v>55206</c:v>
                </c:pt>
                <c:pt idx="2266">
                  <c:v>55213</c:v>
                </c:pt>
                <c:pt idx="2267">
                  <c:v>55220</c:v>
                </c:pt>
                <c:pt idx="2268">
                  <c:v>55227</c:v>
                </c:pt>
                <c:pt idx="2269">
                  <c:v>55234</c:v>
                </c:pt>
                <c:pt idx="2270">
                  <c:v>55241</c:v>
                </c:pt>
                <c:pt idx="2271">
                  <c:v>55248</c:v>
                </c:pt>
                <c:pt idx="2272">
                  <c:v>55255</c:v>
                </c:pt>
                <c:pt idx="2273">
                  <c:v>55262</c:v>
                </c:pt>
                <c:pt idx="2274">
                  <c:v>55269</c:v>
                </c:pt>
                <c:pt idx="2275">
                  <c:v>55276</c:v>
                </c:pt>
                <c:pt idx="2276">
                  <c:v>55283</c:v>
                </c:pt>
                <c:pt idx="2277">
                  <c:v>55290</c:v>
                </c:pt>
                <c:pt idx="2278">
                  <c:v>55297</c:v>
                </c:pt>
                <c:pt idx="2279">
                  <c:v>55304</c:v>
                </c:pt>
                <c:pt idx="2280">
                  <c:v>55311</c:v>
                </c:pt>
                <c:pt idx="2281">
                  <c:v>55318</c:v>
                </c:pt>
                <c:pt idx="2282">
                  <c:v>55325</c:v>
                </c:pt>
                <c:pt idx="2283">
                  <c:v>55332</c:v>
                </c:pt>
                <c:pt idx="2284">
                  <c:v>55339</c:v>
                </c:pt>
                <c:pt idx="2285">
                  <c:v>55346</c:v>
                </c:pt>
                <c:pt idx="2286">
                  <c:v>55353</c:v>
                </c:pt>
                <c:pt idx="2287">
                  <c:v>55360</c:v>
                </c:pt>
                <c:pt idx="2288">
                  <c:v>55367</c:v>
                </c:pt>
                <c:pt idx="2289">
                  <c:v>55374</c:v>
                </c:pt>
                <c:pt idx="2290">
                  <c:v>55381</c:v>
                </c:pt>
                <c:pt idx="2291">
                  <c:v>55388</c:v>
                </c:pt>
                <c:pt idx="2292">
                  <c:v>55395</c:v>
                </c:pt>
                <c:pt idx="2293">
                  <c:v>55402</c:v>
                </c:pt>
                <c:pt idx="2294">
                  <c:v>55409</c:v>
                </c:pt>
                <c:pt idx="2295">
                  <c:v>55416</c:v>
                </c:pt>
                <c:pt idx="2296">
                  <c:v>55423</c:v>
                </c:pt>
                <c:pt idx="2297">
                  <c:v>55430</c:v>
                </c:pt>
                <c:pt idx="2298">
                  <c:v>55437</c:v>
                </c:pt>
                <c:pt idx="2299">
                  <c:v>55444</c:v>
                </c:pt>
                <c:pt idx="2300">
                  <c:v>55451</c:v>
                </c:pt>
                <c:pt idx="2301">
                  <c:v>55458</c:v>
                </c:pt>
                <c:pt idx="2302">
                  <c:v>55465</c:v>
                </c:pt>
                <c:pt idx="2303">
                  <c:v>55472</c:v>
                </c:pt>
                <c:pt idx="2304">
                  <c:v>55479</c:v>
                </c:pt>
                <c:pt idx="2305">
                  <c:v>55486</c:v>
                </c:pt>
                <c:pt idx="2306">
                  <c:v>55493</c:v>
                </c:pt>
                <c:pt idx="2307">
                  <c:v>55500</c:v>
                </c:pt>
                <c:pt idx="2308">
                  <c:v>55507</c:v>
                </c:pt>
                <c:pt idx="2309">
                  <c:v>55514</c:v>
                </c:pt>
                <c:pt idx="2310">
                  <c:v>55521</c:v>
                </c:pt>
                <c:pt idx="2311">
                  <c:v>55528</c:v>
                </c:pt>
                <c:pt idx="2312">
                  <c:v>55535</c:v>
                </c:pt>
                <c:pt idx="2313">
                  <c:v>55542</c:v>
                </c:pt>
                <c:pt idx="2314">
                  <c:v>55549</c:v>
                </c:pt>
                <c:pt idx="2315">
                  <c:v>55556</c:v>
                </c:pt>
                <c:pt idx="2316">
                  <c:v>55563</c:v>
                </c:pt>
                <c:pt idx="2317">
                  <c:v>55570</c:v>
                </c:pt>
                <c:pt idx="2318">
                  <c:v>55577</c:v>
                </c:pt>
                <c:pt idx="2319">
                  <c:v>55584</c:v>
                </c:pt>
                <c:pt idx="2320">
                  <c:v>55591</c:v>
                </c:pt>
                <c:pt idx="2321">
                  <c:v>55598</c:v>
                </c:pt>
                <c:pt idx="2322">
                  <c:v>55605</c:v>
                </c:pt>
                <c:pt idx="2323">
                  <c:v>55612</c:v>
                </c:pt>
                <c:pt idx="2324">
                  <c:v>55619</c:v>
                </c:pt>
                <c:pt idx="2325">
                  <c:v>55626</c:v>
                </c:pt>
                <c:pt idx="2326">
                  <c:v>55633</c:v>
                </c:pt>
                <c:pt idx="2327">
                  <c:v>55640</c:v>
                </c:pt>
                <c:pt idx="2328">
                  <c:v>55647</c:v>
                </c:pt>
                <c:pt idx="2329">
                  <c:v>55654</c:v>
                </c:pt>
                <c:pt idx="2330">
                  <c:v>55661</c:v>
                </c:pt>
                <c:pt idx="2331">
                  <c:v>55668</c:v>
                </c:pt>
                <c:pt idx="2332">
                  <c:v>55675</c:v>
                </c:pt>
                <c:pt idx="2333">
                  <c:v>55682</c:v>
                </c:pt>
                <c:pt idx="2334">
                  <c:v>55689</c:v>
                </c:pt>
                <c:pt idx="2335">
                  <c:v>55696</c:v>
                </c:pt>
                <c:pt idx="2336">
                  <c:v>55703</c:v>
                </c:pt>
                <c:pt idx="2337">
                  <c:v>55710</c:v>
                </c:pt>
                <c:pt idx="2338">
                  <c:v>55717</c:v>
                </c:pt>
                <c:pt idx="2339">
                  <c:v>55724</c:v>
                </c:pt>
                <c:pt idx="2340">
                  <c:v>55731</c:v>
                </c:pt>
                <c:pt idx="2341">
                  <c:v>55738</c:v>
                </c:pt>
                <c:pt idx="2342">
                  <c:v>55745</c:v>
                </c:pt>
                <c:pt idx="2343">
                  <c:v>55752</c:v>
                </c:pt>
                <c:pt idx="2344">
                  <c:v>55759</c:v>
                </c:pt>
                <c:pt idx="2345">
                  <c:v>55766</c:v>
                </c:pt>
                <c:pt idx="2346">
                  <c:v>55773</c:v>
                </c:pt>
                <c:pt idx="2347">
                  <c:v>55780</c:v>
                </c:pt>
                <c:pt idx="2348">
                  <c:v>55787</c:v>
                </c:pt>
                <c:pt idx="2349">
                  <c:v>55794</c:v>
                </c:pt>
                <c:pt idx="2350">
                  <c:v>55801</c:v>
                </c:pt>
                <c:pt idx="2351">
                  <c:v>55808</c:v>
                </c:pt>
                <c:pt idx="2352">
                  <c:v>55815</c:v>
                </c:pt>
                <c:pt idx="2353">
                  <c:v>55822</c:v>
                </c:pt>
                <c:pt idx="2354">
                  <c:v>55829</c:v>
                </c:pt>
                <c:pt idx="2355">
                  <c:v>55836</c:v>
                </c:pt>
                <c:pt idx="2356">
                  <c:v>55843</c:v>
                </c:pt>
                <c:pt idx="2357">
                  <c:v>55850</c:v>
                </c:pt>
                <c:pt idx="2358">
                  <c:v>55857</c:v>
                </c:pt>
                <c:pt idx="2359">
                  <c:v>55864</c:v>
                </c:pt>
                <c:pt idx="2360">
                  <c:v>55871</c:v>
                </c:pt>
                <c:pt idx="2361">
                  <c:v>55880</c:v>
                </c:pt>
                <c:pt idx="2362">
                  <c:v>55887</c:v>
                </c:pt>
                <c:pt idx="2363">
                  <c:v>55894</c:v>
                </c:pt>
                <c:pt idx="2364">
                  <c:v>55901</c:v>
                </c:pt>
                <c:pt idx="2365">
                  <c:v>55908</c:v>
                </c:pt>
                <c:pt idx="2366">
                  <c:v>55915</c:v>
                </c:pt>
                <c:pt idx="2367">
                  <c:v>55922</c:v>
                </c:pt>
                <c:pt idx="2368">
                  <c:v>55929</c:v>
                </c:pt>
                <c:pt idx="2369">
                  <c:v>55936</c:v>
                </c:pt>
                <c:pt idx="2370">
                  <c:v>55943</c:v>
                </c:pt>
                <c:pt idx="2371">
                  <c:v>55950</c:v>
                </c:pt>
                <c:pt idx="2372">
                  <c:v>55957</c:v>
                </c:pt>
                <c:pt idx="2373">
                  <c:v>55964</c:v>
                </c:pt>
                <c:pt idx="2374">
                  <c:v>55971</c:v>
                </c:pt>
                <c:pt idx="2375">
                  <c:v>55982</c:v>
                </c:pt>
                <c:pt idx="2376">
                  <c:v>55989</c:v>
                </c:pt>
                <c:pt idx="2377">
                  <c:v>55996</c:v>
                </c:pt>
                <c:pt idx="2378">
                  <c:v>56003</c:v>
                </c:pt>
                <c:pt idx="2379">
                  <c:v>56010</c:v>
                </c:pt>
                <c:pt idx="2380">
                  <c:v>56017</c:v>
                </c:pt>
                <c:pt idx="2381">
                  <c:v>56024</c:v>
                </c:pt>
                <c:pt idx="2382">
                  <c:v>56031</c:v>
                </c:pt>
                <c:pt idx="2383">
                  <c:v>56038</c:v>
                </c:pt>
                <c:pt idx="2384">
                  <c:v>56045</c:v>
                </c:pt>
                <c:pt idx="2385">
                  <c:v>56052</c:v>
                </c:pt>
                <c:pt idx="2386">
                  <c:v>56059</c:v>
                </c:pt>
                <c:pt idx="2387">
                  <c:v>56066</c:v>
                </c:pt>
                <c:pt idx="2388">
                  <c:v>56073</c:v>
                </c:pt>
                <c:pt idx="2389">
                  <c:v>56080</c:v>
                </c:pt>
                <c:pt idx="2390">
                  <c:v>56087</c:v>
                </c:pt>
                <c:pt idx="2391">
                  <c:v>56094</c:v>
                </c:pt>
                <c:pt idx="2392">
                  <c:v>56101</c:v>
                </c:pt>
                <c:pt idx="2393">
                  <c:v>56108</c:v>
                </c:pt>
                <c:pt idx="2394">
                  <c:v>56115</c:v>
                </c:pt>
                <c:pt idx="2395">
                  <c:v>56122</c:v>
                </c:pt>
                <c:pt idx="2396">
                  <c:v>56129</c:v>
                </c:pt>
                <c:pt idx="2397">
                  <c:v>56136</c:v>
                </c:pt>
                <c:pt idx="2398">
                  <c:v>56143</c:v>
                </c:pt>
                <c:pt idx="2399">
                  <c:v>56150</c:v>
                </c:pt>
                <c:pt idx="2400">
                  <c:v>56157</c:v>
                </c:pt>
                <c:pt idx="2401">
                  <c:v>56164</c:v>
                </c:pt>
                <c:pt idx="2402">
                  <c:v>56171</c:v>
                </c:pt>
                <c:pt idx="2403">
                  <c:v>56178</c:v>
                </c:pt>
                <c:pt idx="2404">
                  <c:v>56185</c:v>
                </c:pt>
                <c:pt idx="2405">
                  <c:v>56192</c:v>
                </c:pt>
                <c:pt idx="2406">
                  <c:v>56199</c:v>
                </c:pt>
                <c:pt idx="2407">
                  <c:v>56206</c:v>
                </c:pt>
                <c:pt idx="2408">
                  <c:v>56213</c:v>
                </c:pt>
                <c:pt idx="2409">
                  <c:v>56220</c:v>
                </c:pt>
                <c:pt idx="2410">
                  <c:v>56227</c:v>
                </c:pt>
                <c:pt idx="2411">
                  <c:v>56234</c:v>
                </c:pt>
                <c:pt idx="2412">
                  <c:v>56241</c:v>
                </c:pt>
                <c:pt idx="2413">
                  <c:v>56248</c:v>
                </c:pt>
                <c:pt idx="2414">
                  <c:v>56255</c:v>
                </c:pt>
                <c:pt idx="2415">
                  <c:v>56262</c:v>
                </c:pt>
                <c:pt idx="2416">
                  <c:v>56269</c:v>
                </c:pt>
                <c:pt idx="2417">
                  <c:v>56276</c:v>
                </c:pt>
                <c:pt idx="2418">
                  <c:v>56283</c:v>
                </c:pt>
                <c:pt idx="2419">
                  <c:v>56290</c:v>
                </c:pt>
                <c:pt idx="2420">
                  <c:v>56297</c:v>
                </c:pt>
                <c:pt idx="2421">
                  <c:v>56304</c:v>
                </c:pt>
                <c:pt idx="2422">
                  <c:v>56311</c:v>
                </c:pt>
                <c:pt idx="2423">
                  <c:v>56318</c:v>
                </c:pt>
                <c:pt idx="2424">
                  <c:v>56325</c:v>
                </c:pt>
                <c:pt idx="2425">
                  <c:v>56332</c:v>
                </c:pt>
                <c:pt idx="2426">
                  <c:v>56339</c:v>
                </c:pt>
                <c:pt idx="2427">
                  <c:v>56346</c:v>
                </c:pt>
                <c:pt idx="2428">
                  <c:v>56353</c:v>
                </c:pt>
                <c:pt idx="2429">
                  <c:v>56360</c:v>
                </c:pt>
                <c:pt idx="2430">
                  <c:v>56367</c:v>
                </c:pt>
                <c:pt idx="2431">
                  <c:v>56374</c:v>
                </c:pt>
                <c:pt idx="2432">
                  <c:v>56381</c:v>
                </c:pt>
                <c:pt idx="2433">
                  <c:v>56388</c:v>
                </c:pt>
                <c:pt idx="2434">
                  <c:v>56395</c:v>
                </c:pt>
                <c:pt idx="2435">
                  <c:v>56402</c:v>
                </c:pt>
                <c:pt idx="2436">
                  <c:v>56409</c:v>
                </c:pt>
                <c:pt idx="2437">
                  <c:v>56416</c:v>
                </c:pt>
                <c:pt idx="2438">
                  <c:v>56423</c:v>
                </c:pt>
                <c:pt idx="2439">
                  <c:v>56430</c:v>
                </c:pt>
                <c:pt idx="2440">
                  <c:v>56437</c:v>
                </c:pt>
                <c:pt idx="2441">
                  <c:v>56444</c:v>
                </c:pt>
                <c:pt idx="2442">
                  <c:v>56451</c:v>
                </c:pt>
                <c:pt idx="2443">
                  <c:v>56458</c:v>
                </c:pt>
                <c:pt idx="2444">
                  <c:v>56465</c:v>
                </c:pt>
                <c:pt idx="2445">
                  <c:v>56472</c:v>
                </c:pt>
                <c:pt idx="2446">
                  <c:v>56479</c:v>
                </c:pt>
                <c:pt idx="2447">
                  <c:v>56486</c:v>
                </c:pt>
                <c:pt idx="2448">
                  <c:v>56493</c:v>
                </c:pt>
                <c:pt idx="2449">
                  <c:v>56500</c:v>
                </c:pt>
                <c:pt idx="2450">
                  <c:v>56507</c:v>
                </c:pt>
                <c:pt idx="2451">
                  <c:v>56514</c:v>
                </c:pt>
                <c:pt idx="2452">
                  <c:v>56521</c:v>
                </c:pt>
                <c:pt idx="2453">
                  <c:v>56528</c:v>
                </c:pt>
                <c:pt idx="2454">
                  <c:v>56535</c:v>
                </c:pt>
                <c:pt idx="2455">
                  <c:v>56542</c:v>
                </c:pt>
                <c:pt idx="2456">
                  <c:v>56549</c:v>
                </c:pt>
                <c:pt idx="2457">
                  <c:v>56556</c:v>
                </c:pt>
                <c:pt idx="2458">
                  <c:v>56563</c:v>
                </c:pt>
                <c:pt idx="2459">
                  <c:v>56570</c:v>
                </c:pt>
                <c:pt idx="2460">
                  <c:v>56577</c:v>
                </c:pt>
                <c:pt idx="2461">
                  <c:v>56584</c:v>
                </c:pt>
                <c:pt idx="2462">
                  <c:v>56591</c:v>
                </c:pt>
                <c:pt idx="2463">
                  <c:v>56598</c:v>
                </c:pt>
                <c:pt idx="2464">
                  <c:v>56605</c:v>
                </c:pt>
                <c:pt idx="2465">
                  <c:v>56612</c:v>
                </c:pt>
                <c:pt idx="2466">
                  <c:v>56619</c:v>
                </c:pt>
                <c:pt idx="2467">
                  <c:v>56626</c:v>
                </c:pt>
                <c:pt idx="2468">
                  <c:v>56633</c:v>
                </c:pt>
                <c:pt idx="2469">
                  <c:v>56640</c:v>
                </c:pt>
                <c:pt idx="2470">
                  <c:v>56647</c:v>
                </c:pt>
                <c:pt idx="2471">
                  <c:v>56654</c:v>
                </c:pt>
                <c:pt idx="2472">
                  <c:v>56661</c:v>
                </c:pt>
                <c:pt idx="2473">
                  <c:v>56668</c:v>
                </c:pt>
                <c:pt idx="2474">
                  <c:v>56675</c:v>
                </c:pt>
                <c:pt idx="2475">
                  <c:v>56682</c:v>
                </c:pt>
                <c:pt idx="2476">
                  <c:v>56689</c:v>
                </c:pt>
                <c:pt idx="2477">
                  <c:v>56696</c:v>
                </c:pt>
                <c:pt idx="2478">
                  <c:v>56703</c:v>
                </c:pt>
                <c:pt idx="2479">
                  <c:v>56710</c:v>
                </c:pt>
                <c:pt idx="2480">
                  <c:v>56717</c:v>
                </c:pt>
                <c:pt idx="2481">
                  <c:v>56724</c:v>
                </c:pt>
                <c:pt idx="2482">
                  <c:v>56731</c:v>
                </c:pt>
                <c:pt idx="2483">
                  <c:v>56738</c:v>
                </c:pt>
                <c:pt idx="2484">
                  <c:v>56745</c:v>
                </c:pt>
                <c:pt idx="2485">
                  <c:v>56752</c:v>
                </c:pt>
                <c:pt idx="2486">
                  <c:v>56759</c:v>
                </c:pt>
                <c:pt idx="2487">
                  <c:v>56766</c:v>
                </c:pt>
                <c:pt idx="2488">
                  <c:v>56773</c:v>
                </c:pt>
                <c:pt idx="2489">
                  <c:v>56780</c:v>
                </c:pt>
                <c:pt idx="2490">
                  <c:v>56787</c:v>
                </c:pt>
                <c:pt idx="2491">
                  <c:v>56794</c:v>
                </c:pt>
                <c:pt idx="2492">
                  <c:v>56801</c:v>
                </c:pt>
                <c:pt idx="2493">
                  <c:v>56808</c:v>
                </c:pt>
                <c:pt idx="2494">
                  <c:v>56815</c:v>
                </c:pt>
                <c:pt idx="2495">
                  <c:v>56822</c:v>
                </c:pt>
                <c:pt idx="2496">
                  <c:v>56829</c:v>
                </c:pt>
                <c:pt idx="2497">
                  <c:v>56836</c:v>
                </c:pt>
                <c:pt idx="2498">
                  <c:v>56843</c:v>
                </c:pt>
                <c:pt idx="2499">
                  <c:v>56850</c:v>
                </c:pt>
                <c:pt idx="2500">
                  <c:v>56857</c:v>
                </c:pt>
                <c:pt idx="2501">
                  <c:v>56864</c:v>
                </c:pt>
                <c:pt idx="2502">
                  <c:v>56871</c:v>
                </c:pt>
                <c:pt idx="2503">
                  <c:v>56878</c:v>
                </c:pt>
                <c:pt idx="2504">
                  <c:v>56885</c:v>
                </c:pt>
                <c:pt idx="2505">
                  <c:v>56892</c:v>
                </c:pt>
                <c:pt idx="2506">
                  <c:v>56899</c:v>
                </c:pt>
                <c:pt idx="2507">
                  <c:v>56906</c:v>
                </c:pt>
                <c:pt idx="2508">
                  <c:v>56913</c:v>
                </c:pt>
                <c:pt idx="2509">
                  <c:v>56920</c:v>
                </c:pt>
                <c:pt idx="2510">
                  <c:v>56927</c:v>
                </c:pt>
                <c:pt idx="2511">
                  <c:v>56934</c:v>
                </c:pt>
                <c:pt idx="2512">
                  <c:v>56941</c:v>
                </c:pt>
                <c:pt idx="2513">
                  <c:v>56948</c:v>
                </c:pt>
                <c:pt idx="2514">
                  <c:v>56955</c:v>
                </c:pt>
                <c:pt idx="2515">
                  <c:v>56962</c:v>
                </c:pt>
                <c:pt idx="2516">
                  <c:v>56969</c:v>
                </c:pt>
                <c:pt idx="2517">
                  <c:v>56977</c:v>
                </c:pt>
                <c:pt idx="2518">
                  <c:v>56984</c:v>
                </c:pt>
                <c:pt idx="2519">
                  <c:v>56991</c:v>
                </c:pt>
                <c:pt idx="2520">
                  <c:v>56998</c:v>
                </c:pt>
                <c:pt idx="2521">
                  <c:v>57005</c:v>
                </c:pt>
                <c:pt idx="2522">
                  <c:v>57012</c:v>
                </c:pt>
                <c:pt idx="2523">
                  <c:v>57019</c:v>
                </c:pt>
                <c:pt idx="2524">
                  <c:v>57026</c:v>
                </c:pt>
                <c:pt idx="2525">
                  <c:v>57033</c:v>
                </c:pt>
                <c:pt idx="2526">
                  <c:v>57040</c:v>
                </c:pt>
                <c:pt idx="2527">
                  <c:v>57047</c:v>
                </c:pt>
                <c:pt idx="2528">
                  <c:v>57054</c:v>
                </c:pt>
                <c:pt idx="2529">
                  <c:v>57061</c:v>
                </c:pt>
                <c:pt idx="2530">
                  <c:v>57068</c:v>
                </c:pt>
                <c:pt idx="2531">
                  <c:v>57075</c:v>
                </c:pt>
                <c:pt idx="2532">
                  <c:v>57082</c:v>
                </c:pt>
                <c:pt idx="2533">
                  <c:v>57089</c:v>
                </c:pt>
                <c:pt idx="2534">
                  <c:v>57096</c:v>
                </c:pt>
                <c:pt idx="2535">
                  <c:v>57103</c:v>
                </c:pt>
                <c:pt idx="2536">
                  <c:v>57110</c:v>
                </c:pt>
                <c:pt idx="2537">
                  <c:v>57117</c:v>
                </c:pt>
                <c:pt idx="2538">
                  <c:v>57124</c:v>
                </c:pt>
                <c:pt idx="2539">
                  <c:v>57131</c:v>
                </c:pt>
                <c:pt idx="2540">
                  <c:v>57138</c:v>
                </c:pt>
                <c:pt idx="2541">
                  <c:v>57145</c:v>
                </c:pt>
                <c:pt idx="2542">
                  <c:v>57152</c:v>
                </c:pt>
                <c:pt idx="2543">
                  <c:v>57159</c:v>
                </c:pt>
                <c:pt idx="2544">
                  <c:v>57166</c:v>
                </c:pt>
                <c:pt idx="2545">
                  <c:v>57173</c:v>
                </c:pt>
                <c:pt idx="2546">
                  <c:v>57180</c:v>
                </c:pt>
                <c:pt idx="2547">
                  <c:v>57187</c:v>
                </c:pt>
                <c:pt idx="2548">
                  <c:v>57194</c:v>
                </c:pt>
                <c:pt idx="2549">
                  <c:v>57201</c:v>
                </c:pt>
                <c:pt idx="2550">
                  <c:v>57208</c:v>
                </c:pt>
                <c:pt idx="2551">
                  <c:v>57215</c:v>
                </c:pt>
                <c:pt idx="2552">
                  <c:v>57222</c:v>
                </c:pt>
                <c:pt idx="2553">
                  <c:v>57229</c:v>
                </c:pt>
                <c:pt idx="2554">
                  <c:v>57236</c:v>
                </c:pt>
                <c:pt idx="2555">
                  <c:v>57243</c:v>
                </c:pt>
                <c:pt idx="2556">
                  <c:v>57250</c:v>
                </c:pt>
                <c:pt idx="2557">
                  <c:v>57257</c:v>
                </c:pt>
                <c:pt idx="2558">
                  <c:v>57264</c:v>
                </c:pt>
                <c:pt idx="2559">
                  <c:v>57271</c:v>
                </c:pt>
                <c:pt idx="2560">
                  <c:v>57278</c:v>
                </c:pt>
                <c:pt idx="2561">
                  <c:v>57285</c:v>
                </c:pt>
                <c:pt idx="2562">
                  <c:v>57292</c:v>
                </c:pt>
                <c:pt idx="2563">
                  <c:v>57299</c:v>
                </c:pt>
                <c:pt idx="2564">
                  <c:v>57306</c:v>
                </c:pt>
                <c:pt idx="2565">
                  <c:v>57313</c:v>
                </c:pt>
                <c:pt idx="2566">
                  <c:v>57320</c:v>
                </c:pt>
                <c:pt idx="2567">
                  <c:v>57327</c:v>
                </c:pt>
                <c:pt idx="2568">
                  <c:v>57334</c:v>
                </c:pt>
                <c:pt idx="2569">
                  <c:v>57341</c:v>
                </c:pt>
                <c:pt idx="2570">
                  <c:v>57348</c:v>
                </c:pt>
                <c:pt idx="2571">
                  <c:v>57355</c:v>
                </c:pt>
                <c:pt idx="2572">
                  <c:v>57362</c:v>
                </c:pt>
                <c:pt idx="2573">
                  <c:v>57369</c:v>
                </c:pt>
                <c:pt idx="2574">
                  <c:v>57376</c:v>
                </c:pt>
                <c:pt idx="2575">
                  <c:v>57383</c:v>
                </c:pt>
                <c:pt idx="2576">
                  <c:v>57390</c:v>
                </c:pt>
                <c:pt idx="2577">
                  <c:v>57397</c:v>
                </c:pt>
                <c:pt idx="2578">
                  <c:v>57404</c:v>
                </c:pt>
                <c:pt idx="2579">
                  <c:v>57411</c:v>
                </c:pt>
                <c:pt idx="2580">
                  <c:v>57418</c:v>
                </c:pt>
                <c:pt idx="2581">
                  <c:v>57425</c:v>
                </c:pt>
                <c:pt idx="2582">
                  <c:v>57432</c:v>
                </c:pt>
                <c:pt idx="2583">
                  <c:v>57439</c:v>
                </c:pt>
                <c:pt idx="2584">
                  <c:v>57446</c:v>
                </c:pt>
                <c:pt idx="2585">
                  <c:v>57453</c:v>
                </c:pt>
                <c:pt idx="2586">
                  <c:v>57460</c:v>
                </c:pt>
                <c:pt idx="2587">
                  <c:v>57467</c:v>
                </c:pt>
                <c:pt idx="2588">
                  <c:v>57474</c:v>
                </c:pt>
                <c:pt idx="2589">
                  <c:v>57481</c:v>
                </c:pt>
                <c:pt idx="2590">
                  <c:v>57488</c:v>
                </c:pt>
                <c:pt idx="2591">
                  <c:v>57495</c:v>
                </c:pt>
                <c:pt idx="2592">
                  <c:v>57502</c:v>
                </c:pt>
                <c:pt idx="2593">
                  <c:v>57509</c:v>
                </c:pt>
                <c:pt idx="2594">
                  <c:v>57516</c:v>
                </c:pt>
                <c:pt idx="2595">
                  <c:v>57523</c:v>
                </c:pt>
                <c:pt idx="2596">
                  <c:v>57530</c:v>
                </c:pt>
                <c:pt idx="2597">
                  <c:v>57537</c:v>
                </c:pt>
                <c:pt idx="2598">
                  <c:v>57544</c:v>
                </c:pt>
                <c:pt idx="2599">
                  <c:v>57551</c:v>
                </c:pt>
                <c:pt idx="2600">
                  <c:v>57558</c:v>
                </c:pt>
                <c:pt idx="2601">
                  <c:v>57565</c:v>
                </c:pt>
                <c:pt idx="2602">
                  <c:v>57572</c:v>
                </c:pt>
                <c:pt idx="2603">
                  <c:v>57579</c:v>
                </c:pt>
                <c:pt idx="2604">
                  <c:v>57586</c:v>
                </c:pt>
                <c:pt idx="2605">
                  <c:v>57593</c:v>
                </c:pt>
                <c:pt idx="2606">
                  <c:v>57600</c:v>
                </c:pt>
                <c:pt idx="2607">
                  <c:v>57607</c:v>
                </c:pt>
                <c:pt idx="2608">
                  <c:v>57614</c:v>
                </c:pt>
                <c:pt idx="2609">
                  <c:v>57621</c:v>
                </c:pt>
                <c:pt idx="2610">
                  <c:v>57628</c:v>
                </c:pt>
                <c:pt idx="2611">
                  <c:v>57635</c:v>
                </c:pt>
                <c:pt idx="2612">
                  <c:v>57642</c:v>
                </c:pt>
                <c:pt idx="2613">
                  <c:v>57649</c:v>
                </c:pt>
                <c:pt idx="2614">
                  <c:v>57656</c:v>
                </c:pt>
                <c:pt idx="2615">
                  <c:v>57663</c:v>
                </c:pt>
                <c:pt idx="2616">
                  <c:v>57670</c:v>
                </c:pt>
                <c:pt idx="2617">
                  <c:v>57677</c:v>
                </c:pt>
                <c:pt idx="2618">
                  <c:v>57684</c:v>
                </c:pt>
                <c:pt idx="2619">
                  <c:v>57691</c:v>
                </c:pt>
                <c:pt idx="2620">
                  <c:v>57698</c:v>
                </c:pt>
                <c:pt idx="2621">
                  <c:v>57706</c:v>
                </c:pt>
                <c:pt idx="2622">
                  <c:v>57713</c:v>
                </c:pt>
                <c:pt idx="2623">
                  <c:v>57720</c:v>
                </c:pt>
                <c:pt idx="2624">
                  <c:v>57727</c:v>
                </c:pt>
                <c:pt idx="2625">
                  <c:v>57734</c:v>
                </c:pt>
                <c:pt idx="2626">
                  <c:v>57741</c:v>
                </c:pt>
                <c:pt idx="2627">
                  <c:v>57748</c:v>
                </c:pt>
                <c:pt idx="2628">
                  <c:v>57755</c:v>
                </c:pt>
                <c:pt idx="2629">
                  <c:v>57762</c:v>
                </c:pt>
                <c:pt idx="2630">
                  <c:v>57769</c:v>
                </c:pt>
                <c:pt idx="2631">
                  <c:v>57776</c:v>
                </c:pt>
                <c:pt idx="2632">
                  <c:v>57783</c:v>
                </c:pt>
                <c:pt idx="2633">
                  <c:v>57790</c:v>
                </c:pt>
                <c:pt idx="2634">
                  <c:v>57797</c:v>
                </c:pt>
                <c:pt idx="2635">
                  <c:v>57804</c:v>
                </c:pt>
                <c:pt idx="2636">
                  <c:v>57811</c:v>
                </c:pt>
                <c:pt idx="2637">
                  <c:v>57818</c:v>
                </c:pt>
                <c:pt idx="2638">
                  <c:v>57825</c:v>
                </c:pt>
                <c:pt idx="2639">
                  <c:v>57832</c:v>
                </c:pt>
                <c:pt idx="2640">
                  <c:v>57839</c:v>
                </c:pt>
                <c:pt idx="2641">
                  <c:v>57846</c:v>
                </c:pt>
                <c:pt idx="2642">
                  <c:v>57853</c:v>
                </c:pt>
                <c:pt idx="2643">
                  <c:v>57860</c:v>
                </c:pt>
                <c:pt idx="2644">
                  <c:v>57867</c:v>
                </c:pt>
                <c:pt idx="2645">
                  <c:v>57874</c:v>
                </c:pt>
                <c:pt idx="2646">
                  <c:v>57881</c:v>
                </c:pt>
                <c:pt idx="2647">
                  <c:v>57888</c:v>
                </c:pt>
                <c:pt idx="2648">
                  <c:v>57895</c:v>
                </c:pt>
                <c:pt idx="2649">
                  <c:v>57902</c:v>
                </c:pt>
                <c:pt idx="2650">
                  <c:v>57909</c:v>
                </c:pt>
                <c:pt idx="2651">
                  <c:v>57916</c:v>
                </c:pt>
                <c:pt idx="2652">
                  <c:v>57923</c:v>
                </c:pt>
                <c:pt idx="2653">
                  <c:v>57930</c:v>
                </c:pt>
                <c:pt idx="2654">
                  <c:v>57937</c:v>
                </c:pt>
                <c:pt idx="2655">
                  <c:v>57944</c:v>
                </c:pt>
                <c:pt idx="2656">
                  <c:v>57951</c:v>
                </c:pt>
                <c:pt idx="2657">
                  <c:v>57958</c:v>
                </c:pt>
                <c:pt idx="2658">
                  <c:v>57965</c:v>
                </c:pt>
                <c:pt idx="2659">
                  <c:v>57972</c:v>
                </c:pt>
                <c:pt idx="2660">
                  <c:v>57979</c:v>
                </c:pt>
                <c:pt idx="2661">
                  <c:v>57986</c:v>
                </c:pt>
                <c:pt idx="2662">
                  <c:v>57993</c:v>
                </c:pt>
                <c:pt idx="2663">
                  <c:v>58000</c:v>
                </c:pt>
                <c:pt idx="2664">
                  <c:v>58007</c:v>
                </c:pt>
                <c:pt idx="2665">
                  <c:v>58014</c:v>
                </c:pt>
                <c:pt idx="2666">
                  <c:v>58021</c:v>
                </c:pt>
                <c:pt idx="2667">
                  <c:v>58028</c:v>
                </c:pt>
                <c:pt idx="2668">
                  <c:v>58035</c:v>
                </c:pt>
                <c:pt idx="2669">
                  <c:v>58042</c:v>
                </c:pt>
                <c:pt idx="2670">
                  <c:v>58049</c:v>
                </c:pt>
                <c:pt idx="2671">
                  <c:v>58056</c:v>
                </c:pt>
                <c:pt idx="2672">
                  <c:v>58063</c:v>
                </c:pt>
                <c:pt idx="2673">
                  <c:v>58071</c:v>
                </c:pt>
                <c:pt idx="2674">
                  <c:v>58078</c:v>
                </c:pt>
                <c:pt idx="2675">
                  <c:v>58085</c:v>
                </c:pt>
                <c:pt idx="2676">
                  <c:v>58092</c:v>
                </c:pt>
                <c:pt idx="2677">
                  <c:v>58099</c:v>
                </c:pt>
                <c:pt idx="2678">
                  <c:v>58106</c:v>
                </c:pt>
                <c:pt idx="2679">
                  <c:v>58113</c:v>
                </c:pt>
                <c:pt idx="2680">
                  <c:v>58120</c:v>
                </c:pt>
                <c:pt idx="2681">
                  <c:v>58127</c:v>
                </c:pt>
                <c:pt idx="2682">
                  <c:v>58134</c:v>
                </c:pt>
                <c:pt idx="2683">
                  <c:v>58141</c:v>
                </c:pt>
                <c:pt idx="2684">
                  <c:v>58148</c:v>
                </c:pt>
                <c:pt idx="2685">
                  <c:v>58155</c:v>
                </c:pt>
                <c:pt idx="2686">
                  <c:v>58166</c:v>
                </c:pt>
                <c:pt idx="2687">
                  <c:v>58173</c:v>
                </c:pt>
                <c:pt idx="2688">
                  <c:v>58180</c:v>
                </c:pt>
                <c:pt idx="2689">
                  <c:v>58187</c:v>
                </c:pt>
                <c:pt idx="2690">
                  <c:v>58194</c:v>
                </c:pt>
                <c:pt idx="2691">
                  <c:v>58201</c:v>
                </c:pt>
                <c:pt idx="2692">
                  <c:v>58208</c:v>
                </c:pt>
                <c:pt idx="2693">
                  <c:v>58215</c:v>
                </c:pt>
                <c:pt idx="2694">
                  <c:v>58222</c:v>
                </c:pt>
                <c:pt idx="2695">
                  <c:v>58229</c:v>
                </c:pt>
                <c:pt idx="2696">
                  <c:v>58236</c:v>
                </c:pt>
                <c:pt idx="2697">
                  <c:v>58243</c:v>
                </c:pt>
                <c:pt idx="2698">
                  <c:v>58250</c:v>
                </c:pt>
                <c:pt idx="2699">
                  <c:v>58257</c:v>
                </c:pt>
                <c:pt idx="2700">
                  <c:v>58264</c:v>
                </c:pt>
                <c:pt idx="2701">
                  <c:v>58271</c:v>
                </c:pt>
                <c:pt idx="2702">
                  <c:v>58278</c:v>
                </c:pt>
                <c:pt idx="2703">
                  <c:v>58285</c:v>
                </c:pt>
                <c:pt idx="2704">
                  <c:v>58292</c:v>
                </c:pt>
                <c:pt idx="2705">
                  <c:v>58299</c:v>
                </c:pt>
                <c:pt idx="2706">
                  <c:v>58306</c:v>
                </c:pt>
                <c:pt idx="2707">
                  <c:v>58313</c:v>
                </c:pt>
                <c:pt idx="2708">
                  <c:v>58320</c:v>
                </c:pt>
                <c:pt idx="2709">
                  <c:v>58327</c:v>
                </c:pt>
                <c:pt idx="2710">
                  <c:v>58334</c:v>
                </c:pt>
                <c:pt idx="2711">
                  <c:v>58341</c:v>
                </c:pt>
                <c:pt idx="2712">
                  <c:v>58348</c:v>
                </c:pt>
                <c:pt idx="2713">
                  <c:v>58355</c:v>
                </c:pt>
                <c:pt idx="2714">
                  <c:v>58362</c:v>
                </c:pt>
                <c:pt idx="2715">
                  <c:v>58369</c:v>
                </c:pt>
                <c:pt idx="2716">
                  <c:v>58376</c:v>
                </c:pt>
                <c:pt idx="2717">
                  <c:v>58383</c:v>
                </c:pt>
                <c:pt idx="2718">
                  <c:v>58390</c:v>
                </c:pt>
                <c:pt idx="2719">
                  <c:v>58397</c:v>
                </c:pt>
                <c:pt idx="2720">
                  <c:v>58404</c:v>
                </c:pt>
                <c:pt idx="2721">
                  <c:v>58411</c:v>
                </c:pt>
                <c:pt idx="2722">
                  <c:v>58418</c:v>
                </c:pt>
                <c:pt idx="2723">
                  <c:v>58425</c:v>
                </c:pt>
                <c:pt idx="2724">
                  <c:v>58432</c:v>
                </c:pt>
                <c:pt idx="2725">
                  <c:v>58439</c:v>
                </c:pt>
                <c:pt idx="2726">
                  <c:v>58446</c:v>
                </c:pt>
                <c:pt idx="2727">
                  <c:v>58453</c:v>
                </c:pt>
                <c:pt idx="2728">
                  <c:v>58460</c:v>
                </c:pt>
                <c:pt idx="2729">
                  <c:v>58467</c:v>
                </c:pt>
                <c:pt idx="2730">
                  <c:v>58474</c:v>
                </c:pt>
                <c:pt idx="2731">
                  <c:v>58481</c:v>
                </c:pt>
                <c:pt idx="2732">
                  <c:v>58488</c:v>
                </c:pt>
                <c:pt idx="2733">
                  <c:v>58495</c:v>
                </c:pt>
                <c:pt idx="2734">
                  <c:v>58502</c:v>
                </c:pt>
                <c:pt idx="2735">
                  <c:v>58509</c:v>
                </c:pt>
                <c:pt idx="2736">
                  <c:v>58516</c:v>
                </c:pt>
                <c:pt idx="2737">
                  <c:v>58523</c:v>
                </c:pt>
                <c:pt idx="2738">
                  <c:v>58530</c:v>
                </c:pt>
                <c:pt idx="2739">
                  <c:v>58537</c:v>
                </c:pt>
                <c:pt idx="2740">
                  <c:v>58544</c:v>
                </c:pt>
                <c:pt idx="2741">
                  <c:v>58551</c:v>
                </c:pt>
                <c:pt idx="2742">
                  <c:v>58558</c:v>
                </c:pt>
                <c:pt idx="2743">
                  <c:v>58565</c:v>
                </c:pt>
                <c:pt idx="2744">
                  <c:v>58572</c:v>
                </c:pt>
                <c:pt idx="2745">
                  <c:v>58579</c:v>
                </c:pt>
                <c:pt idx="2746">
                  <c:v>58586</c:v>
                </c:pt>
                <c:pt idx="2747">
                  <c:v>58593</c:v>
                </c:pt>
                <c:pt idx="2748">
                  <c:v>58600</c:v>
                </c:pt>
                <c:pt idx="2749">
                  <c:v>58607</c:v>
                </c:pt>
                <c:pt idx="2750">
                  <c:v>58614</c:v>
                </c:pt>
                <c:pt idx="2751">
                  <c:v>58621</c:v>
                </c:pt>
                <c:pt idx="2752">
                  <c:v>58628</c:v>
                </c:pt>
                <c:pt idx="2753">
                  <c:v>58635</c:v>
                </c:pt>
                <c:pt idx="2754">
                  <c:v>58642</c:v>
                </c:pt>
                <c:pt idx="2755">
                  <c:v>58649</c:v>
                </c:pt>
                <c:pt idx="2756">
                  <c:v>58656</c:v>
                </c:pt>
                <c:pt idx="2757">
                  <c:v>58663</c:v>
                </c:pt>
                <c:pt idx="2758">
                  <c:v>58670</c:v>
                </c:pt>
                <c:pt idx="2759">
                  <c:v>58677</c:v>
                </c:pt>
                <c:pt idx="2760">
                  <c:v>58684</c:v>
                </c:pt>
                <c:pt idx="2761">
                  <c:v>58691</c:v>
                </c:pt>
                <c:pt idx="2762">
                  <c:v>58698</c:v>
                </c:pt>
                <c:pt idx="2763">
                  <c:v>58705</c:v>
                </c:pt>
                <c:pt idx="2764">
                  <c:v>58712</c:v>
                </c:pt>
                <c:pt idx="2765">
                  <c:v>58719</c:v>
                </c:pt>
                <c:pt idx="2766">
                  <c:v>58726</c:v>
                </c:pt>
                <c:pt idx="2767">
                  <c:v>58733</c:v>
                </c:pt>
                <c:pt idx="2768">
                  <c:v>58740</c:v>
                </c:pt>
                <c:pt idx="2769">
                  <c:v>58747</c:v>
                </c:pt>
                <c:pt idx="2770">
                  <c:v>58754</c:v>
                </c:pt>
                <c:pt idx="2771">
                  <c:v>58761</c:v>
                </c:pt>
                <c:pt idx="2772">
                  <c:v>58768</c:v>
                </c:pt>
                <c:pt idx="2773">
                  <c:v>58775</c:v>
                </c:pt>
                <c:pt idx="2774">
                  <c:v>58782</c:v>
                </c:pt>
                <c:pt idx="2775">
                  <c:v>58789</c:v>
                </c:pt>
                <c:pt idx="2776">
                  <c:v>58796</c:v>
                </c:pt>
                <c:pt idx="2777">
                  <c:v>58804</c:v>
                </c:pt>
                <c:pt idx="2778">
                  <c:v>58811</c:v>
                </c:pt>
                <c:pt idx="2779">
                  <c:v>58818</c:v>
                </c:pt>
                <c:pt idx="2780">
                  <c:v>58825</c:v>
                </c:pt>
                <c:pt idx="2781">
                  <c:v>58832</c:v>
                </c:pt>
                <c:pt idx="2782">
                  <c:v>58839</c:v>
                </c:pt>
                <c:pt idx="2783">
                  <c:v>58846</c:v>
                </c:pt>
                <c:pt idx="2784">
                  <c:v>58853</c:v>
                </c:pt>
                <c:pt idx="2785">
                  <c:v>58860</c:v>
                </c:pt>
                <c:pt idx="2786">
                  <c:v>58867</c:v>
                </c:pt>
                <c:pt idx="2787">
                  <c:v>58874</c:v>
                </c:pt>
                <c:pt idx="2788">
                  <c:v>58881</c:v>
                </c:pt>
                <c:pt idx="2789">
                  <c:v>58888</c:v>
                </c:pt>
                <c:pt idx="2790">
                  <c:v>58895</c:v>
                </c:pt>
                <c:pt idx="2791">
                  <c:v>58902</c:v>
                </c:pt>
                <c:pt idx="2792">
                  <c:v>58909</c:v>
                </c:pt>
                <c:pt idx="2793">
                  <c:v>58916</c:v>
                </c:pt>
                <c:pt idx="2794">
                  <c:v>58923</c:v>
                </c:pt>
                <c:pt idx="2795">
                  <c:v>58930</c:v>
                </c:pt>
                <c:pt idx="2796">
                  <c:v>58937</c:v>
                </c:pt>
                <c:pt idx="2797">
                  <c:v>58944</c:v>
                </c:pt>
                <c:pt idx="2798">
                  <c:v>58951</c:v>
                </c:pt>
                <c:pt idx="2799">
                  <c:v>58958</c:v>
                </c:pt>
                <c:pt idx="2800">
                  <c:v>58965</c:v>
                </c:pt>
                <c:pt idx="2801">
                  <c:v>58972</c:v>
                </c:pt>
                <c:pt idx="2802">
                  <c:v>58979</c:v>
                </c:pt>
                <c:pt idx="2803">
                  <c:v>58986</c:v>
                </c:pt>
                <c:pt idx="2804">
                  <c:v>58993</c:v>
                </c:pt>
                <c:pt idx="2805">
                  <c:v>59000</c:v>
                </c:pt>
                <c:pt idx="2806">
                  <c:v>59007</c:v>
                </c:pt>
                <c:pt idx="2807">
                  <c:v>59014</c:v>
                </c:pt>
                <c:pt idx="2808">
                  <c:v>59021</c:v>
                </c:pt>
                <c:pt idx="2809">
                  <c:v>59028</c:v>
                </c:pt>
                <c:pt idx="2810">
                  <c:v>59035</c:v>
                </c:pt>
                <c:pt idx="2811">
                  <c:v>59042</c:v>
                </c:pt>
                <c:pt idx="2812">
                  <c:v>59049</c:v>
                </c:pt>
                <c:pt idx="2813">
                  <c:v>59056</c:v>
                </c:pt>
                <c:pt idx="2814">
                  <c:v>59063</c:v>
                </c:pt>
                <c:pt idx="2815">
                  <c:v>59070</c:v>
                </c:pt>
                <c:pt idx="2816">
                  <c:v>59077</c:v>
                </c:pt>
                <c:pt idx="2817">
                  <c:v>59084</c:v>
                </c:pt>
                <c:pt idx="2818">
                  <c:v>59091</c:v>
                </c:pt>
                <c:pt idx="2819">
                  <c:v>59098</c:v>
                </c:pt>
                <c:pt idx="2820">
                  <c:v>59105</c:v>
                </c:pt>
                <c:pt idx="2821">
                  <c:v>59112</c:v>
                </c:pt>
                <c:pt idx="2822">
                  <c:v>59119</c:v>
                </c:pt>
                <c:pt idx="2823">
                  <c:v>59126</c:v>
                </c:pt>
                <c:pt idx="2824">
                  <c:v>59133</c:v>
                </c:pt>
                <c:pt idx="2825">
                  <c:v>59140</c:v>
                </c:pt>
                <c:pt idx="2826">
                  <c:v>59147</c:v>
                </c:pt>
                <c:pt idx="2827">
                  <c:v>59154</c:v>
                </c:pt>
                <c:pt idx="2828">
                  <c:v>59161</c:v>
                </c:pt>
                <c:pt idx="2829">
                  <c:v>59168</c:v>
                </c:pt>
                <c:pt idx="2830">
                  <c:v>59175</c:v>
                </c:pt>
                <c:pt idx="2831">
                  <c:v>59182</c:v>
                </c:pt>
                <c:pt idx="2832">
                  <c:v>59189</c:v>
                </c:pt>
                <c:pt idx="2833">
                  <c:v>59196</c:v>
                </c:pt>
                <c:pt idx="2834">
                  <c:v>59203</c:v>
                </c:pt>
                <c:pt idx="2835">
                  <c:v>59210</c:v>
                </c:pt>
                <c:pt idx="2836">
                  <c:v>59217</c:v>
                </c:pt>
                <c:pt idx="2837">
                  <c:v>59224</c:v>
                </c:pt>
                <c:pt idx="2838">
                  <c:v>59231</c:v>
                </c:pt>
                <c:pt idx="2839">
                  <c:v>59238</c:v>
                </c:pt>
                <c:pt idx="2840">
                  <c:v>59245</c:v>
                </c:pt>
                <c:pt idx="2841">
                  <c:v>59252</c:v>
                </c:pt>
                <c:pt idx="2842">
                  <c:v>59259</c:v>
                </c:pt>
                <c:pt idx="2843">
                  <c:v>59266</c:v>
                </c:pt>
                <c:pt idx="2844">
                  <c:v>59273</c:v>
                </c:pt>
                <c:pt idx="2845">
                  <c:v>59280</c:v>
                </c:pt>
                <c:pt idx="2846">
                  <c:v>59287</c:v>
                </c:pt>
                <c:pt idx="2847">
                  <c:v>59294</c:v>
                </c:pt>
                <c:pt idx="2848">
                  <c:v>59301</c:v>
                </c:pt>
                <c:pt idx="2849">
                  <c:v>59308</c:v>
                </c:pt>
                <c:pt idx="2850">
                  <c:v>59315</c:v>
                </c:pt>
                <c:pt idx="2851">
                  <c:v>59322</c:v>
                </c:pt>
                <c:pt idx="2852">
                  <c:v>59329</c:v>
                </c:pt>
                <c:pt idx="2853">
                  <c:v>59336</c:v>
                </c:pt>
                <c:pt idx="2854">
                  <c:v>59343</c:v>
                </c:pt>
                <c:pt idx="2855">
                  <c:v>59350</c:v>
                </c:pt>
                <c:pt idx="2856">
                  <c:v>59357</c:v>
                </c:pt>
                <c:pt idx="2857">
                  <c:v>59364</c:v>
                </c:pt>
                <c:pt idx="2858">
                  <c:v>59371</c:v>
                </c:pt>
                <c:pt idx="2859">
                  <c:v>59378</c:v>
                </c:pt>
                <c:pt idx="2860">
                  <c:v>59385</c:v>
                </c:pt>
                <c:pt idx="2861">
                  <c:v>59392</c:v>
                </c:pt>
                <c:pt idx="2862">
                  <c:v>59399</c:v>
                </c:pt>
                <c:pt idx="2863">
                  <c:v>59406</c:v>
                </c:pt>
                <c:pt idx="2864">
                  <c:v>59413</c:v>
                </c:pt>
                <c:pt idx="2865">
                  <c:v>59420</c:v>
                </c:pt>
                <c:pt idx="2866">
                  <c:v>59427</c:v>
                </c:pt>
                <c:pt idx="2867">
                  <c:v>59434</c:v>
                </c:pt>
                <c:pt idx="2868">
                  <c:v>59441</c:v>
                </c:pt>
                <c:pt idx="2869">
                  <c:v>59448</c:v>
                </c:pt>
                <c:pt idx="2870">
                  <c:v>59455</c:v>
                </c:pt>
                <c:pt idx="2871">
                  <c:v>59462</c:v>
                </c:pt>
                <c:pt idx="2872">
                  <c:v>59469</c:v>
                </c:pt>
                <c:pt idx="2873">
                  <c:v>59476</c:v>
                </c:pt>
                <c:pt idx="2874">
                  <c:v>59483</c:v>
                </c:pt>
                <c:pt idx="2875">
                  <c:v>59490</c:v>
                </c:pt>
                <c:pt idx="2876">
                  <c:v>59497</c:v>
                </c:pt>
                <c:pt idx="2877">
                  <c:v>59504</c:v>
                </c:pt>
                <c:pt idx="2878">
                  <c:v>59511</c:v>
                </c:pt>
                <c:pt idx="2879">
                  <c:v>59518</c:v>
                </c:pt>
                <c:pt idx="2880">
                  <c:v>59525</c:v>
                </c:pt>
                <c:pt idx="2881">
                  <c:v>59532</c:v>
                </c:pt>
                <c:pt idx="2882">
                  <c:v>59539</c:v>
                </c:pt>
                <c:pt idx="2883">
                  <c:v>59546</c:v>
                </c:pt>
                <c:pt idx="2884">
                  <c:v>59553</c:v>
                </c:pt>
                <c:pt idx="2885">
                  <c:v>59560</c:v>
                </c:pt>
                <c:pt idx="2886">
                  <c:v>59567</c:v>
                </c:pt>
                <c:pt idx="2887">
                  <c:v>59574</c:v>
                </c:pt>
                <c:pt idx="2888">
                  <c:v>59581</c:v>
                </c:pt>
                <c:pt idx="2889">
                  <c:v>59588</c:v>
                </c:pt>
                <c:pt idx="2890">
                  <c:v>59595</c:v>
                </c:pt>
                <c:pt idx="2891">
                  <c:v>59602</c:v>
                </c:pt>
                <c:pt idx="2892">
                  <c:v>59609</c:v>
                </c:pt>
                <c:pt idx="2893">
                  <c:v>59616</c:v>
                </c:pt>
                <c:pt idx="2894">
                  <c:v>59623</c:v>
                </c:pt>
                <c:pt idx="2895">
                  <c:v>59630</c:v>
                </c:pt>
                <c:pt idx="2896">
                  <c:v>59637</c:v>
                </c:pt>
                <c:pt idx="2897">
                  <c:v>59644</c:v>
                </c:pt>
                <c:pt idx="2898">
                  <c:v>59651</c:v>
                </c:pt>
                <c:pt idx="2899">
                  <c:v>59658</c:v>
                </c:pt>
                <c:pt idx="2900">
                  <c:v>59665</c:v>
                </c:pt>
                <c:pt idx="2901">
                  <c:v>59672</c:v>
                </c:pt>
                <c:pt idx="2902">
                  <c:v>59679</c:v>
                </c:pt>
                <c:pt idx="2903">
                  <c:v>59686</c:v>
                </c:pt>
                <c:pt idx="2904">
                  <c:v>59693</c:v>
                </c:pt>
                <c:pt idx="2905">
                  <c:v>59700</c:v>
                </c:pt>
                <c:pt idx="2906">
                  <c:v>59707</c:v>
                </c:pt>
                <c:pt idx="2907">
                  <c:v>59714</c:v>
                </c:pt>
                <c:pt idx="2908">
                  <c:v>59721</c:v>
                </c:pt>
                <c:pt idx="2909">
                  <c:v>59728</c:v>
                </c:pt>
                <c:pt idx="2910">
                  <c:v>59735</c:v>
                </c:pt>
                <c:pt idx="2911">
                  <c:v>59742</c:v>
                </c:pt>
                <c:pt idx="2912">
                  <c:v>59749</c:v>
                </c:pt>
                <c:pt idx="2913">
                  <c:v>59756</c:v>
                </c:pt>
                <c:pt idx="2914">
                  <c:v>59763</c:v>
                </c:pt>
                <c:pt idx="2915">
                  <c:v>59770</c:v>
                </c:pt>
                <c:pt idx="2916">
                  <c:v>59777</c:v>
                </c:pt>
                <c:pt idx="2917">
                  <c:v>59784</c:v>
                </c:pt>
                <c:pt idx="2918">
                  <c:v>59791</c:v>
                </c:pt>
                <c:pt idx="2919">
                  <c:v>59798</c:v>
                </c:pt>
                <c:pt idx="2920">
                  <c:v>59805</c:v>
                </c:pt>
                <c:pt idx="2921">
                  <c:v>59812</c:v>
                </c:pt>
                <c:pt idx="2922">
                  <c:v>59819</c:v>
                </c:pt>
                <c:pt idx="2923">
                  <c:v>59826</c:v>
                </c:pt>
                <c:pt idx="2924">
                  <c:v>59833</c:v>
                </c:pt>
                <c:pt idx="2925">
                  <c:v>59840</c:v>
                </c:pt>
                <c:pt idx="2926">
                  <c:v>59847</c:v>
                </c:pt>
                <c:pt idx="2927">
                  <c:v>59854</c:v>
                </c:pt>
                <c:pt idx="2928">
                  <c:v>59861</c:v>
                </c:pt>
                <c:pt idx="2929">
                  <c:v>59868</c:v>
                </c:pt>
                <c:pt idx="2930">
                  <c:v>59875</c:v>
                </c:pt>
                <c:pt idx="2931">
                  <c:v>59882</c:v>
                </c:pt>
                <c:pt idx="2932">
                  <c:v>59889</c:v>
                </c:pt>
                <c:pt idx="2933">
                  <c:v>59897</c:v>
                </c:pt>
                <c:pt idx="2934">
                  <c:v>59904</c:v>
                </c:pt>
                <c:pt idx="2935">
                  <c:v>59911</c:v>
                </c:pt>
                <c:pt idx="2936">
                  <c:v>59918</c:v>
                </c:pt>
                <c:pt idx="2937">
                  <c:v>59925</c:v>
                </c:pt>
                <c:pt idx="2938">
                  <c:v>59932</c:v>
                </c:pt>
                <c:pt idx="2939">
                  <c:v>59939</c:v>
                </c:pt>
                <c:pt idx="2940">
                  <c:v>59946</c:v>
                </c:pt>
                <c:pt idx="2941">
                  <c:v>59953</c:v>
                </c:pt>
                <c:pt idx="2942">
                  <c:v>59960</c:v>
                </c:pt>
                <c:pt idx="2943">
                  <c:v>59967</c:v>
                </c:pt>
                <c:pt idx="2944">
                  <c:v>59974</c:v>
                </c:pt>
                <c:pt idx="2945">
                  <c:v>59981</c:v>
                </c:pt>
                <c:pt idx="2946">
                  <c:v>59988</c:v>
                </c:pt>
                <c:pt idx="2947">
                  <c:v>59995</c:v>
                </c:pt>
                <c:pt idx="2948">
                  <c:v>60002</c:v>
                </c:pt>
                <c:pt idx="2949">
                  <c:v>60009</c:v>
                </c:pt>
                <c:pt idx="2950">
                  <c:v>60016</c:v>
                </c:pt>
                <c:pt idx="2951">
                  <c:v>60023</c:v>
                </c:pt>
                <c:pt idx="2952">
                  <c:v>60030</c:v>
                </c:pt>
                <c:pt idx="2953">
                  <c:v>60037</c:v>
                </c:pt>
                <c:pt idx="2954">
                  <c:v>60044</c:v>
                </c:pt>
                <c:pt idx="2955">
                  <c:v>60051</c:v>
                </c:pt>
                <c:pt idx="2956">
                  <c:v>60058</c:v>
                </c:pt>
                <c:pt idx="2957">
                  <c:v>60065</c:v>
                </c:pt>
                <c:pt idx="2958">
                  <c:v>60072</c:v>
                </c:pt>
                <c:pt idx="2959">
                  <c:v>60079</c:v>
                </c:pt>
                <c:pt idx="2960">
                  <c:v>60086</c:v>
                </c:pt>
                <c:pt idx="2961">
                  <c:v>60093</c:v>
                </c:pt>
                <c:pt idx="2962">
                  <c:v>60100</c:v>
                </c:pt>
                <c:pt idx="2963">
                  <c:v>60107</c:v>
                </c:pt>
                <c:pt idx="2964">
                  <c:v>60114</c:v>
                </c:pt>
                <c:pt idx="2965">
                  <c:v>60121</c:v>
                </c:pt>
                <c:pt idx="2966">
                  <c:v>60128</c:v>
                </c:pt>
                <c:pt idx="2967">
                  <c:v>60135</c:v>
                </c:pt>
                <c:pt idx="2968">
                  <c:v>60142</c:v>
                </c:pt>
                <c:pt idx="2969">
                  <c:v>60149</c:v>
                </c:pt>
                <c:pt idx="2970">
                  <c:v>60156</c:v>
                </c:pt>
                <c:pt idx="2971">
                  <c:v>60163</c:v>
                </c:pt>
                <c:pt idx="2972">
                  <c:v>60170</c:v>
                </c:pt>
                <c:pt idx="2973">
                  <c:v>60177</c:v>
                </c:pt>
                <c:pt idx="2974">
                  <c:v>60184</c:v>
                </c:pt>
                <c:pt idx="2975">
                  <c:v>60191</c:v>
                </c:pt>
                <c:pt idx="2976">
                  <c:v>60198</c:v>
                </c:pt>
                <c:pt idx="2977">
                  <c:v>60205</c:v>
                </c:pt>
                <c:pt idx="2978">
                  <c:v>60212</c:v>
                </c:pt>
                <c:pt idx="2979">
                  <c:v>60219</c:v>
                </c:pt>
                <c:pt idx="2980">
                  <c:v>60226</c:v>
                </c:pt>
                <c:pt idx="2981">
                  <c:v>60233</c:v>
                </c:pt>
                <c:pt idx="2982">
                  <c:v>60240</c:v>
                </c:pt>
                <c:pt idx="2983">
                  <c:v>60247</c:v>
                </c:pt>
                <c:pt idx="2984">
                  <c:v>60254</c:v>
                </c:pt>
                <c:pt idx="2985">
                  <c:v>60265</c:v>
                </c:pt>
                <c:pt idx="2986">
                  <c:v>60272</c:v>
                </c:pt>
                <c:pt idx="2987">
                  <c:v>60279</c:v>
                </c:pt>
                <c:pt idx="2988">
                  <c:v>60286</c:v>
                </c:pt>
                <c:pt idx="2989">
                  <c:v>60293</c:v>
                </c:pt>
                <c:pt idx="2990">
                  <c:v>60300</c:v>
                </c:pt>
                <c:pt idx="2991">
                  <c:v>60307</c:v>
                </c:pt>
                <c:pt idx="2992">
                  <c:v>60314</c:v>
                </c:pt>
                <c:pt idx="2993">
                  <c:v>60321</c:v>
                </c:pt>
                <c:pt idx="2994">
                  <c:v>60328</c:v>
                </c:pt>
                <c:pt idx="2995">
                  <c:v>60335</c:v>
                </c:pt>
                <c:pt idx="2996">
                  <c:v>60342</c:v>
                </c:pt>
                <c:pt idx="2997">
                  <c:v>60349</c:v>
                </c:pt>
                <c:pt idx="2998">
                  <c:v>60357</c:v>
                </c:pt>
                <c:pt idx="2999">
                  <c:v>60364</c:v>
                </c:pt>
                <c:pt idx="3000">
                  <c:v>60371</c:v>
                </c:pt>
                <c:pt idx="3001">
                  <c:v>60378</c:v>
                </c:pt>
                <c:pt idx="3002">
                  <c:v>60385</c:v>
                </c:pt>
                <c:pt idx="3003">
                  <c:v>60392</c:v>
                </c:pt>
                <c:pt idx="3004">
                  <c:v>60399</c:v>
                </c:pt>
                <c:pt idx="3005">
                  <c:v>60406</c:v>
                </c:pt>
                <c:pt idx="3006">
                  <c:v>60413</c:v>
                </c:pt>
                <c:pt idx="3007">
                  <c:v>60420</c:v>
                </c:pt>
                <c:pt idx="3008">
                  <c:v>60427</c:v>
                </c:pt>
                <c:pt idx="3009">
                  <c:v>60434</c:v>
                </c:pt>
                <c:pt idx="3010">
                  <c:v>60441</c:v>
                </c:pt>
                <c:pt idx="3011">
                  <c:v>60448</c:v>
                </c:pt>
                <c:pt idx="3012">
                  <c:v>60455</c:v>
                </c:pt>
                <c:pt idx="3013">
                  <c:v>60462</c:v>
                </c:pt>
                <c:pt idx="3014">
                  <c:v>60469</c:v>
                </c:pt>
                <c:pt idx="3015">
                  <c:v>60476</c:v>
                </c:pt>
                <c:pt idx="3016">
                  <c:v>60483</c:v>
                </c:pt>
                <c:pt idx="3017">
                  <c:v>60490</c:v>
                </c:pt>
                <c:pt idx="3018">
                  <c:v>60497</c:v>
                </c:pt>
                <c:pt idx="3019">
                  <c:v>60504</c:v>
                </c:pt>
                <c:pt idx="3020">
                  <c:v>60511</c:v>
                </c:pt>
                <c:pt idx="3021">
                  <c:v>60518</c:v>
                </c:pt>
                <c:pt idx="3022">
                  <c:v>60525</c:v>
                </c:pt>
                <c:pt idx="3023">
                  <c:v>60532</c:v>
                </c:pt>
                <c:pt idx="3024">
                  <c:v>60539</c:v>
                </c:pt>
                <c:pt idx="3025">
                  <c:v>60546</c:v>
                </c:pt>
                <c:pt idx="3026">
                  <c:v>60553</c:v>
                </c:pt>
                <c:pt idx="3027">
                  <c:v>60560</c:v>
                </c:pt>
                <c:pt idx="3028">
                  <c:v>60567</c:v>
                </c:pt>
                <c:pt idx="3029">
                  <c:v>60574</c:v>
                </c:pt>
                <c:pt idx="3030">
                  <c:v>60581</c:v>
                </c:pt>
                <c:pt idx="3031">
                  <c:v>60588</c:v>
                </c:pt>
                <c:pt idx="3032">
                  <c:v>60595</c:v>
                </c:pt>
                <c:pt idx="3033">
                  <c:v>60602</c:v>
                </c:pt>
                <c:pt idx="3034">
                  <c:v>60609</c:v>
                </c:pt>
                <c:pt idx="3035">
                  <c:v>60616</c:v>
                </c:pt>
                <c:pt idx="3036">
                  <c:v>60623</c:v>
                </c:pt>
                <c:pt idx="3037">
                  <c:v>60630</c:v>
                </c:pt>
                <c:pt idx="3038">
                  <c:v>60637</c:v>
                </c:pt>
                <c:pt idx="3039">
                  <c:v>60644</c:v>
                </c:pt>
                <c:pt idx="3040">
                  <c:v>60651</c:v>
                </c:pt>
                <c:pt idx="3041">
                  <c:v>60658</c:v>
                </c:pt>
                <c:pt idx="3042">
                  <c:v>60665</c:v>
                </c:pt>
                <c:pt idx="3043">
                  <c:v>60672</c:v>
                </c:pt>
                <c:pt idx="3044">
                  <c:v>60679</c:v>
                </c:pt>
                <c:pt idx="3045">
                  <c:v>60686</c:v>
                </c:pt>
                <c:pt idx="3046">
                  <c:v>60693</c:v>
                </c:pt>
                <c:pt idx="3047">
                  <c:v>60700</c:v>
                </c:pt>
                <c:pt idx="3048">
                  <c:v>60707</c:v>
                </c:pt>
                <c:pt idx="3049">
                  <c:v>60714</c:v>
                </c:pt>
                <c:pt idx="3050">
                  <c:v>60721</c:v>
                </c:pt>
                <c:pt idx="3051">
                  <c:v>60728</c:v>
                </c:pt>
                <c:pt idx="3052">
                  <c:v>60735</c:v>
                </c:pt>
                <c:pt idx="3053">
                  <c:v>60742</c:v>
                </c:pt>
                <c:pt idx="3054">
                  <c:v>60749</c:v>
                </c:pt>
                <c:pt idx="3055">
                  <c:v>60756</c:v>
                </c:pt>
                <c:pt idx="3056">
                  <c:v>60763</c:v>
                </c:pt>
                <c:pt idx="3057">
                  <c:v>60770</c:v>
                </c:pt>
                <c:pt idx="3058">
                  <c:v>60777</c:v>
                </c:pt>
                <c:pt idx="3059">
                  <c:v>60784</c:v>
                </c:pt>
                <c:pt idx="3060">
                  <c:v>60791</c:v>
                </c:pt>
                <c:pt idx="3061">
                  <c:v>60798</c:v>
                </c:pt>
                <c:pt idx="3062">
                  <c:v>60805</c:v>
                </c:pt>
                <c:pt idx="3063">
                  <c:v>60812</c:v>
                </c:pt>
                <c:pt idx="3064">
                  <c:v>60819</c:v>
                </c:pt>
                <c:pt idx="3065">
                  <c:v>60826</c:v>
                </c:pt>
                <c:pt idx="3066">
                  <c:v>60833</c:v>
                </c:pt>
                <c:pt idx="3067">
                  <c:v>60840</c:v>
                </c:pt>
                <c:pt idx="3068">
                  <c:v>60847</c:v>
                </c:pt>
                <c:pt idx="3069">
                  <c:v>60854</c:v>
                </c:pt>
                <c:pt idx="3070">
                  <c:v>60861</c:v>
                </c:pt>
                <c:pt idx="3071">
                  <c:v>60868</c:v>
                </c:pt>
                <c:pt idx="3072">
                  <c:v>60875</c:v>
                </c:pt>
                <c:pt idx="3073">
                  <c:v>60882</c:v>
                </c:pt>
                <c:pt idx="3074">
                  <c:v>60889</c:v>
                </c:pt>
                <c:pt idx="3075">
                  <c:v>60896</c:v>
                </c:pt>
                <c:pt idx="3076">
                  <c:v>60903</c:v>
                </c:pt>
                <c:pt idx="3077">
                  <c:v>60910</c:v>
                </c:pt>
                <c:pt idx="3078">
                  <c:v>60917</c:v>
                </c:pt>
                <c:pt idx="3079">
                  <c:v>60924</c:v>
                </c:pt>
                <c:pt idx="3080">
                  <c:v>60931</c:v>
                </c:pt>
                <c:pt idx="3081">
                  <c:v>60938</c:v>
                </c:pt>
                <c:pt idx="3082">
                  <c:v>60945</c:v>
                </c:pt>
                <c:pt idx="3083">
                  <c:v>60952</c:v>
                </c:pt>
                <c:pt idx="3084">
                  <c:v>60959</c:v>
                </c:pt>
                <c:pt idx="3085">
                  <c:v>60966</c:v>
                </c:pt>
                <c:pt idx="3086">
                  <c:v>60973</c:v>
                </c:pt>
                <c:pt idx="3087">
                  <c:v>60980</c:v>
                </c:pt>
                <c:pt idx="3088">
                  <c:v>60987</c:v>
                </c:pt>
                <c:pt idx="3089">
                  <c:v>60995</c:v>
                </c:pt>
                <c:pt idx="3090">
                  <c:v>61002</c:v>
                </c:pt>
                <c:pt idx="3091">
                  <c:v>61009</c:v>
                </c:pt>
                <c:pt idx="3092">
                  <c:v>61016</c:v>
                </c:pt>
                <c:pt idx="3093">
                  <c:v>61023</c:v>
                </c:pt>
                <c:pt idx="3094">
                  <c:v>61030</c:v>
                </c:pt>
                <c:pt idx="3095">
                  <c:v>61037</c:v>
                </c:pt>
                <c:pt idx="3096">
                  <c:v>61044</c:v>
                </c:pt>
                <c:pt idx="3097">
                  <c:v>61051</c:v>
                </c:pt>
                <c:pt idx="3098">
                  <c:v>61058</c:v>
                </c:pt>
                <c:pt idx="3099">
                  <c:v>61065</c:v>
                </c:pt>
                <c:pt idx="3100">
                  <c:v>61072</c:v>
                </c:pt>
                <c:pt idx="3101">
                  <c:v>61079</c:v>
                </c:pt>
                <c:pt idx="3102">
                  <c:v>61086</c:v>
                </c:pt>
                <c:pt idx="3103">
                  <c:v>61093</c:v>
                </c:pt>
                <c:pt idx="3104">
                  <c:v>61100</c:v>
                </c:pt>
                <c:pt idx="3105">
                  <c:v>61107</c:v>
                </c:pt>
                <c:pt idx="3106">
                  <c:v>61114</c:v>
                </c:pt>
                <c:pt idx="3107">
                  <c:v>61121</c:v>
                </c:pt>
                <c:pt idx="3108">
                  <c:v>61128</c:v>
                </c:pt>
                <c:pt idx="3109">
                  <c:v>61135</c:v>
                </c:pt>
                <c:pt idx="3110">
                  <c:v>61142</c:v>
                </c:pt>
                <c:pt idx="3111">
                  <c:v>61149</c:v>
                </c:pt>
                <c:pt idx="3112">
                  <c:v>61156</c:v>
                </c:pt>
                <c:pt idx="3113">
                  <c:v>61163</c:v>
                </c:pt>
                <c:pt idx="3114">
                  <c:v>61170</c:v>
                </c:pt>
                <c:pt idx="3115">
                  <c:v>61177</c:v>
                </c:pt>
                <c:pt idx="3116">
                  <c:v>61184</c:v>
                </c:pt>
                <c:pt idx="3117">
                  <c:v>61191</c:v>
                </c:pt>
                <c:pt idx="3118">
                  <c:v>61198</c:v>
                </c:pt>
                <c:pt idx="3119">
                  <c:v>61205</c:v>
                </c:pt>
                <c:pt idx="3120">
                  <c:v>61212</c:v>
                </c:pt>
                <c:pt idx="3121">
                  <c:v>61219</c:v>
                </c:pt>
                <c:pt idx="3122">
                  <c:v>61226</c:v>
                </c:pt>
                <c:pt idx="3123">
                  <c:v>61233</c:v>
                </c:pt>
                <c:pt idx="3124">
                  <c:v>61240</c:v>
                </c:pt>
                <c:pt idx="3125">
                  <c:v>61247</c:v>
                </c:pt>
                <c:pt idx="3126">
                  <c:v>61254</c:v>
                </c:pt>
                <c:pt idx="3127">
                  <c:v>61261</c:v>
                </c:pt>
                <c:pt idx="3128">
                  <c:v>61268</c:v>
                </c:pt>
                <c:pt idx="3129">
                  <c:v>61275</c:v>
                </c:pt>
                <c:pt idx="3130">
                  <c:v>61282</c:v>
                </c:pt>
                <c:pt idx="3131">
                  <c:v>61289</c:v>
                </c:pt>
                <c:pt idx="3132">
                  <c:v>61296</c:v>
                </c:pt>
                <c:pt idx="3133">
                  <c:v>61303</c:v>
                </c:pt>
                <c:pt idx="3134">
                  <c:v>61310</c:v>
                </c:pt>
                <c:pt idx="3135">
                  <c:v>61317</c:v>
                </c:pt>
                <c:pt idx="3136">
                  <c:v>61324</c:v>
                </c:pt>
                <c:pt idx="3137">
                  <c:v>61331</c:v>
                </c:pt>
                <c:pt idx="3138">
                  <c:v>61338</c:v>
                </c:pt>
                <c:pt idx="3139">
                  <c:v>61345</c:v>
                </c:pt>
                <c:pt idx="3140">
                  <c:v>61352</c:v>
                </c:pt>
                <c:pt idx="3141">
                  <c:v>61359</c:v>
                </c:pt>
                <c:pt idx="3142">
                  <c:v>61366</c:v>
                </c:pt>
                <c:pt idx="3143">
                  <c:v>61373</c:v>
                </c:pt>
                <c:pt idx="3144">
                  <c:v>61380</c:v>
                </c:pt>
                <c:pt idx="3145">
                  <c:v>61387</c:v>
                </c:pt>
                <c:pt idx="3146">
                  <c:v>61394</c:v>
                </c:pt>
                <c:pt idx="3147">
                  <c:v>61401</c:v>
                </c:pt>
                <c:pt idx="3148">
                  <c:v>61408</c:v>
                </c:pt>
                <c:pt idx="3149">
                  <c:v>61415</c:v>
                </c:pt>
                <c:pt idx="3150">
                  <c:v>61422</c:v>
                </c:pt>
                <c:pt idx="3151">
                  <c:v>61429</c:v>
                </c:pt>
                <c:pt idx="3152">
                  <c:v>61436</c:v>
                </c:pt>
                <c:pt idx="3153">
                  <c:v>61443</c:v>
                </c:pt>
                <c:pt idx="3154">
                  <c:v>61450</c:v>
                </c:pt>
                <c:pt idx="3155">
                  <c:v>61457</c:v>
                </c:pt>
                <c:pt idx="3156">
                  <c:v>61464</c:v>
                </c:pt>
                <c:pt idx="3157">
                  <c:v>61471</c:v>
                </c:pt>
                <c:pt idx="3158">
                  <c:v>61478</c:v>
                </c:pt>
                <c:pt idx="3159">
                  <c:v>61485</c:v>
                </c:pt>
                <c:pt idx="3160">
                  <c:v>61492</c:v>
                </c:pt>
                <c:pt idx="3161">
                  <c:v>61499</c:v>
                </c:pt>
                <c:pt idx="3162">
                  <c:v>61506</c:v>
                </c:pt>
                <c:pt idx="3163">
                  <c:v>61513</c:v>
                </c:pt>
                <c:pt idx="3164">
                  <c:v>61520</c:v>
                </c:pt>
                <c:pt idx="3165">
                  <c:v>61527</c:v>
                </c:pt>
                <c:pt idx="3166">
                  <c:v>61534</c:v>
                </c:pt>
                <c:pt idx="3167">
                  <c:v>61541</c:v>
                </c:pt>
                <c:pt idx="3168">
                  <c:v>61548</c:v>
                </c:pt>
                <c:pt idx="3169">
                  <c:v>61555</c:v>
                </c:pt>
                <c:pt idx="3170">
                  <c:v>61562</c:v>
                </c:pt>
                <c:pt idx="3171">
                  <c:v>61569</c:v>
                </c:pt>
                <c:pt idx="3172">
                  <c:v>61576</c:v>
                </c:pt>
                <c:pt idx="3173">
                  <c:v>61583</c:v>
                </c:pt>
                <c:pt idx="3174">
                  <c:v>61590</c:v>
                </c:pt>
                <c:pt idx="3175">
                  <c:v>61597</c:v>
                </c:pt>
                <c:pt idx="3176">
                  <c:v>61604</c:v>
                </c:pt>
                <c:pt idx="3177">
                  <c:v>61611</c:v>
                </c:pt>
                <c:pt idx="3178">
                  <c:v>61618</c:v>
                </c:pt>
                <c:pt idx="3179">
                  <c:v>61625</c:v>
                </c:pt>
                <c:pt idx="3180">
                  <c:v>61632</c:v>
                </c:pt>
                <c:pt idx="3181">
                  <c:v>61639</c:v>
                </c:pt>
                <c:pt idx="3182">
                  <c:v>61646</c:v>
                </c:pt>
                <c:pt idx="3183">
                  <c:v>61653</c:v>
                </c:pt>
                <c:pt idx="3184">
                  <c:v>61660</c:v>
                </c:pt>
                <c:pt idx="3185">
                  <c:v>61667</c:v>
                </c:pt>
                <c:pt idx="3186">
                  <c:v>61674</c:v>
                </c:pt>
                <c:pt idx="3187">
                  <c:v>61681</c:v>
                </c:pt>
                <c:pt idx="3188">
                  <c:v>61688</c:v>
                </c:pt>
                <c:pt idx="3189">
                  <c:v>61695</c:v>
                </c:pt>
                <c:pt idx="3190">
                  <c:v>61702</c:v>
                </c:pt>
                <c:pt idx="3191">
                  <c:v>61709</c:v>
                </c:pt>
                <c:pt idx="3192">
                  <c:v>61716</c:v>
                </c:pt>
                <c:pt idx="3193">
                  <c:v>61724</c:v>
                </c:pt>
                <c:pt idx="3194">
                  <c:v>61731</c:v>
                </c:pt>
                <c:pt idx="3195">
                  <c:v>61738</c:v>
                </c:pt>
                <c:pt idx="3196">
                  <c:v>61745</c:v>
                </c:pt>
                <c:pt idx="3197">
                  <c:v>61752</c:v>
                </c:pt>
                <c:pt idx="3198">
                  <c:v>61759</c:v>
                </c:pt>
                <c:pt idx="3199">
                  <c:v>61766</c:v>
                </c:pt>
                <c:pt idx="3200">
                  <c:v>61773</c:v>
                </c:pt>
                <c:pt idx="3201">
                  <c:v>61780</c:v>
                </c:pt>
                <c:pt idx="3202">
                  <c:v>61787</c:v>
                </c:pt>
                <c:pt idx="3203">
                  <c:v>61794</c:v>
                </c:pt>
                <c:pt idx="3204">
                  <c:v>61801</c:v>
                </c:pt>
                <c:pt idx="3205">
                  <c:v>61808</c:v>
                </c:pt>
                <c:pt idx="3206">
                  <c:v>61815</c:v>
                </c:pt>
                <c:pt idx="3207">
                  <c:v>61822</c:v>
                </c:pt>
                <c:pt idx="3208">
                  <c:v>61829</c:v>
                </c:pt>
                <c:pt idx="3209">
                  <c:v>61836</c:v>
                </c:pt>
                <c:pt idx="3210">
                  <c:v>61843</c:v>
                </c:pt>
                <c:pt idx="3211">
                  <c:v>61850</c:v>
                </c:pt>
                <c:pt idx="3212">
                  <c:v>61857</c:v>
                </c:pt>
                <c:pt idx="3213">
                  <c:v>61864</c:v>
                </c:pt>
                <c:pt idx="3214">
                  <c:v>61871</c:v>
                </c:pt>
                <c:pt idx="3215">
                  <c:v>61878</c:v>
                </c:pt>
                <c:pt idx="3216">
                  <c:v>61885</c:v>
                </c:pt>
                <c:pt idx="3217">
                  <c:v>61892</c:v>
                </c:pt>
                <c:pt idx="3218">
                  <c:v>61899</c:v>
                </c:pt>
                <c:pt idx="3219">
                  <c:v>61906</c:v>
                </c:pt>
                <c:pt idx="3220">
                  <c:v>61913</c:v>
                </c:pt>
                <c:pt idx="3221">
                  <c:v>61920</c:v>
                </c:pt>
                <c:pt idx="3222">
                  <c:v>61927</c:v>
                </c:pt>
                <c:pt idx="3223">
                  <c:v>61934</c:v>
                </c:pt>
                <c:pt idx="3224">
                  <c:v>61941</c:v>
                </c:pt>
                <c:pt idx="3225">
                  <c:v>61948</c:v>
                </c:pt>
                <c:pt idx="3226">
                  <c:v>61955</c:v>
                </c:pt>
                <c:pt idx="3227">
                  <c:v>61962</c:v>
                </c:pt>
                <c:pt idx="3228">
                  <c:v>61969</c:v>
                </c:pt>
                <c:pt idx="3229">
                  <c:v>61976</c:v>
                </c:pt>
                <c:pt idx="3230">
                  <c:v>61983</c:v>
                </c:pt>
                <c:pt idx="3231">
                  <c:v>61990</c:v>
                </c:pt>
                <c:pt idx="3232">
                  <c:v>61997</c:v>
                </c:pt>
                <c:pt idx="3233">
                  <c:v>62004</c:v>
                </c:pt>
                <c:pt idx="3234">
                  <c:v>62011</c:v>
                </c:pt>
                <c:pt idx="3235">
                  <c:v>62018</c:v>
                </c:pt>
                <c:pt idx="3236">
                  <c:v>62025</c:v>
                </c:pt>
                <c:pt idx="3237">
                  <c:v>62032</c:v>
                </c:pt>
                <c:pt idx="3238">
                  <c:v>62039</c:v>
                </c:pt>
                <c:pt idx="3239">
                  <c:v>62046</c:v>
                </c:pt>
                <c:pt idx="3240">
                  <c:v>62053</c:v>
                </c:pt>
                <c:pt idx="3241">
                  <c:v>62060</c:v>
                </c:pt>
                <c:pt idx="3242">
                  <c:v>62067</c:v>
                </c:pt>
                <c:pt idx="3243">
                  <c:v>62074</c:v>
                </c:pt>
                <c:pt idx="3244">
                  <c:v>62081</c:v>
                </c:pt>
                <c:pt idx="3245">
                  <c:v>62089</c:v>
                </c:pt>
                <c:pt idx="3246">
                  <c:v>62096</c:v>
                </c:pt>
                <c:pt idx="3247">
                  <c:v>62103</c:v>
                </c:pt>
                <c:pt idx="3248">
                  <c:v>62110</c:v>
                </c:pt>
                <c:pt idx="3249">
                  <c:v>62117</c:v>
                </c:pt>
                <c:pt idx="3250">
                  <c:v>62124</c:v>
                </c:pt>
                <c:pt idx="3251">
                  <c:v>62131</c:v>
                </c:pt>
                <c:pt idx="3252">
                  <c:v>62138</c:v>
                </c:pt>
                <c:pt idx="3253">
                  <c:v>62145</c:v>
                </c:pt>
                <c:pt idx="3254">
                  <c:v>62152</c:v>
                </c:pt>
                <c:pt idx="3255">
                  <c:v>62159</c:v>
                </c:pt>
                <c:pt idx="3256">
                  <c:v>62166</c:v>
                </c:pt>
                <c:pt idx="3257">
                  <c:v>62173</c:v>
                </c:pt>
                <c:pt idx="3258">
                  <c:v>62184</c:v>
                </c:pt>
                <c:pt idx="3259">
                  <c:v>62191</c:v>
                </c:pt>
                <c:pt idx="3260">
                  <c:v>62198</c:v>
                </c:pt>
                <c:pt idx="3261">
                  <c:v>62205</c:v>
                </c:pt>
                <c:pt idx="3262">
                  <c:v>62212</c:v>
                </c:pt>
                <c:pt idx="3263">
                  <c:v>62219</c:v>
                </c:pt>
                <c:pt idx="3264">
                  <c:v>62226</c:v>
                </c:pt>
                <c:pt idx="3265">
                  <c:v>62233</c:v>
                </c:pt>
                <c:pt idx="3266">
                  <c:v>62240</c:v>
                </c:pt>
                <c:pt idx="3267">
                  <c:v>62247</c:v>
                </c:pt>
                <c:pt idx="3268">
                  <c:v>62254</c:v>
                </c:pt>
                <c:pt idx="3269">
                  <c:v>62261</c:v>
                </c:pt>
                <c:pt idx="3270">
                  <c:v>62268</c:v>
                </c:pt>
                <c:pt idx="3271">
                  <c:v>62275</c:v>
                </c:pt>
                <c:pt idx="3272">
                  <c:v>62282</c:v>
                </c:pt>
                <c:pt idx="3273">
                  <c:v>62289</c:v>
                </c:pt>
                <c:pt idx="3274">
                  <c:v>62296</c:v>
                </c:pt>
                <c:pt idx="3275">
                  <c:v>62303</c:v>
                </c:pt>
                <c:pt idx="3276">
                  <c:v>62310</c:v>
                </c:pt>
                <c:pt idx="3277">
                  <c:v>62317</c:v>
                </c:pt>
                <c:pt idx="3278">
                  <c:v>62324</c:v>
                </c:pt>
                <c:pt idx="3279">
                  <c:v>62331</c:v>
                </c:pt>
                <c:pt idx="3280">
                  <c:v>62338</c:v>
                </c:pt>
                <c:pt idx="3281">
                  <c:v>62345</c:v>
                </c:pt>
                <c:pt idx="3282">
                  <c:v>62352</c:v>
                </c:pt>
                <c:pt idx="3283">
                  <c:v>62359</c:v>
                </c:pt>
                <c:pt idx="3284">
                  <c:v>62366</c:v>
                </c:pt>
                <c:pt idx="3285">
                  <c:v>62373</c:v>
                </c:pt>
                <c:pt idx="3286">
                  <c:v>62380</c:v>
                </c:pt>
                <c:pt idx="3287">
                  <c:v>62387</c:v>
                </c:pt>
                <c:pt idx="3288">
                  <c:v>62394</c:v>
                </c:pt>
                <c:pt idx="3289">
                  <c:v>62401</c:v>
                </c:pt>
                <c:pt idx="3290">
                  <c:v>62408</c:v>
                </c:pt>
                <c:pt idx="3291">
                  <c:v>62415</c:v>
                </c:pt>
                <c:pt idx="3292">
                  <c:v>62422</c:v>
                </c:pt>
                <c:pt idx="3293">
                  <c:v>62429</c:v>
                </c:pt>
                <c:pt idx="3294">
                  <c:v>62436</c:v>
                </c:pt>
                <c:pt idx="3295">
                  <c:v>62443</c:v>
                </c:pt>
                <c:pt idx="3296">
                  <c:v>62450</c:v>
                </c:pt>
                <c:pt idx="3297">
                  <c:v>62457</c:v>
                </c:pt>
                <c:pt idx="3298">
                  <c:v>62464</c:v>
                </c:pt>
                <c:pt idx="3299">
                  <c:v>62471</c:v>
                </c:pt>
                <c:pt idx="3300">
                  <c:v>62478</c:v>
                </c:pt>
                <c:pt idx="3301">
                  <c:v>62485</c:v>
                </c:pt>
                <c:pt idx="3302">
                  <c:v>62492</c:v>
                </c:pt>
                <c:pt idx="3303">
                  <c:v>62499</c:v>
                </c:pt>
                <c:pt idx="3304">
                  <c:v>62506</c:v>
                </c:pt>
                <c:pt idx="3305">
                  <c:v>62513</c:v>
                </c:pt>
                <c:pt idx="3306">
                  <c:v>62520</c:v>
                </c:pt>
                <c:pt idx="3307">
                  <c:v>62527</c:v>
                </c:pt>
                <c:pt idx="3308">
                  <c:v>62534</c:v>
                </c:pt>
                <c:pt idx="3309">
                  <c:v>62541</c:v>
                </c:pt>
                <c:pt idx="3310">
                  <c:v>62548</c:v>
                </c:pt>
                <c:pt idx="3311">
                  <c:v>62555</c:v>
                </c:pt>
                <c:pt idx="3312">
                  <c:v>62562</c:v>
                </c:pt>
                <c:pt idx="3313">
                  <c:v>62569</c:v>
                </c:pt>
                <c:pt idx="3314">
                  <c:v>62576</c:v>
                </c:pt>
                <c:pt idx="3315">
                  <c:v>62583</c:v>
                </c:pt>
                <c:pt idx="3316">
                  <c:v>62590</c:v>
                </c:pt>
                <c:pt idx="3317">
                  <c:v>62597</c:v>
                </c:pt>
                <c:pt idx="3318">
                  <c:v>62604</c:v>
                </c:pt>
                <c:pt idx="3319">
                  <c:v>62611</c:v>
                </c:pt>
                <c:pt idx="3320">
                  <c:v>62618</c:v>
                </c:pt>
                <c:pt idx="3321">
                  <c:v>62625</c:v>
                </c:pt>
                <c:pt idx="3322">
                  <c:v>62632</c:v>
                </c:pt>
                <c:pt idx="3323">
                  <c:v>62639</c:v>
                </c:pt>
                <c:pt idx="3324">
                  <c:v>62646</c:v>
                </c:pt>
                <c:pt idx="3325">
                  <c:v>62653</c:v>
                </c:pt>
                <c:pt idx="3326">
                  <c:v>62660</c:v>
                </c:pt>
                <c:pt idx="3327">
                  <c:v>62667</c:v>
                </c:pt>
                <c:pt idx="3328">
                  <c:v>62674</c:v>
                </c:pt>
                <c:pt idx="3329">
                  <c:v>62681</c:v>
                </c:pt>
                <c:pt idx="3330">
                  <c:v>62688</c:v>
                </c:pt>
                <c:pt idx="3331">
                  <c:v>62695</c:v>
                </c:pt>
                <c:pt idx="3332">
                  <c:v>62702</c:v>
                </c:pt>
                <c:pt idx="3333">
                  <c:v>62709</c:v>
                </c:pt>
                <c:pt idx="3334">
                  <c:v>62716</c:v>
                </c:pt>
                <c:pt idx="3335">
                  <c:v>62723</c:v>
                </c:pt>
                <c:pt idx="3336">
                  <c:v>62730</c:v>
                </c:pt>
                <c:pt idx="3337">
                  <c:v>62737</c:v>
                </c:pt>
                <c:pt idx="3338">
                  <c:v>62744</c:v>
                </c:pt>
                <c:pt idx="3339">
                  <c:v>62751</c:v>
                </c:pt>
                <c:pt idx="3340">
                  <c:v>62758</c:v>
                </c:pt>
                <c:pt idx="3341">
                  <c:v>62765</c:v>
                </c:pt>
                <c:pt idx="3342">
                  <c:v>62772</c:v>
                </c:pt>
                <c:pt idx="3343">
                  <c:v>62779</c:v>
                </c:pt>
                <c:pt idx="3344">
                  <c:v>62786</c:v>
                </c:pt>
                <c:pt idx="3345">
                  <c:v>62793</c:v>
                </c:pt>
                <c:pt idx="3346">
                  <c:v>62800</c:v>
                </c:pt>
                <c:pt idx="3347">
                  <c:v>62807</c:v>
                </c:pt>
                <c:pt idx="3348">
                  <c:v>62814</c:v>
                </c:pt>
                <c:pt idx="3349">
                  <c:v>62821</c:v>
                </c:pt>
                <c:pt idx="3350">
                  <c:v>62828</c:v>
                </c:pt>
                <c:pt idx="3351">
                  <c:v>62835</c:v>
                </c:pt>
                <c:pt idx="3352">
                  <c:v>62842</c:v>
                </c:pt>
                <c:pt idx="3353">
                  <c:v>62849</c:v>
                </c:pt>
                <c:pt idx="3354">
                  <c:v>62856</c:v>
                </c:pt>
                <c:pt idx="3355">
                  <c:v>62863</c:v>
                </c:pt>
                <c:pt idx="3356">
                  <c:v>62870</c:v>
                </c:pt>
                <c:pt idx="3357">
                  <c:v>62877</c:v>
                </c:pt>
                <c:pt idx="3358">
                  <c:v>62884</c:v>
                </c:pt>
                <c:pt idx="3359">
                  <c:v>62891</c:v>
                </c:pt>
                <c:pt idx="3360">
                  <c:v>62898</c:v>
                </c:pt>
                <c:pt idx="3361">
                  <c:v>62905</c:v>
                </c:pt>
                <c:pt idx="3362">
                  <c:v>62912</c:v>
                </c:pt>
                <c:pt idx="3363">
                  <c:v>62919</c:v>
                </c:pt>
                <c:pt idx="3364">
                  <c:v>62926</c:v>
                </c:pt>
                <c:pt idx="3365">
                  <c:v>62933</c:v>
                </c:pt>
                <c:pt idx="3366">
                  <c:v>62940</c:v>
                </c:pt>
                <c:pt idx="3367">
                  <c:v>62947</c:v>
                </c:pt>
                <c:pt idx="3368">
                  <c:v>62954</c:v>
                </c:pt>
                <c:pt idx="3369">
                  <c:v>62961</c:v>
                </c:pt>
                <c:pt idx="3370">
                  <c:v>62968</c:v>
                </c:pt>
                <c:pt idx="3371">
                  <c:v>62975</c:v>
                </c:pt>
                <c:pt idx="3372">
                  <c:v>62982</c:v>
                </c:pt>
                <c:pt idx="3373">
                  <c:v>62989</c:v>
                </c:pt>
                <c:pt idx="3374">
                  <c:v>62996</c:v>
                </c:pt>
                <c:pt idx="3375">
                  <c:v>63003</c:v>
                </c:pt>
                <c:pt idx="3376">
                  <c:v>63010</c:v>
                </c:pt>
                <c:pt idx="3377">
                  <c:v>63017</c:v>
                </c:pt>
                <c:pt idx="3378">
                  <c:v>63024</c:v>
                </c:pt>
                <c:pt idx="3379">
                  <c:v>63031</c:v>
                </c:pt>
                <c:pt idx="3380">
                  <c:v>63038</c:v>
                </c:pt>
                <c:pt idx="3381">
                  <c:v>63045</c:v>
                </c:pt>
                <c:pt idx="3382">
                  <c:v>63052</c:v>
                </c:pt>
                <c:pt idx="3383">
                  <c:v>63059</c:v>
                </c:pt>
                <c:pt idx="3384">
                  <c:v>63066</c:v>
                </c:pt>
                <c:pt idx="3385">
                  <c:v>63073</c:v>
                </c:pt>
                <c:pt idx="3386">
                  <c:v>63080</c:v>
                </c:pt>
                <c:pt idx="3387">
                  <c:v>63087</c:v>
                </c:pt>
                <c:pt idx="3388">
                  <c:v>63094</c:v>
                </c:pt>
                <c:pt idx="3389">
                  <c:v>63101</c:v>
                </c:pt>
                <c:pt idx="3390">
                  <c:v>63108</c:v>
                </c:pt>
                <c:pt idx="3391">
                  <c:v>63115</c:v>
                </c:pt>
                <c:pt idx="3392">
                  <c:v>63122</c:v>
                </c:pt>
                <c:pt idx="3393">
                  <c:v>63129</c:v>
                </c:pt>
                <c:pt idx="3394">
                  <c:v>63136</c:v>
                </c:pt>
                <c:pt idx="3395">
                  <c:v>63143</c:v>
                </c:pt>
                <c:pt idx="3396">
                  <c:v>63150</c:v>
                </c:pt>
                <c:pt idx="3397">
                  <c:v>63157</c:v>
                </c:pt>
                <c:pt idx="3398">
                  <c:v>63164</c:v>
                </c:pt>
                <c:pt idx="3399">
                  <c:v>63171</c:v>
                </c:pt>
                <c:pt idx="3400">
                  <c:v>63178</c:v>
                </c:pt>
                <c:pt idx="3401">
                  <c:v>63186</c:v>
                </c:pt>
                <c:pt idx="3402">
                  <c:v>63193</c:v>
                </c:pt>
                <c:pt idx="3403">
                  <c:v>63200</c:v>
                </c:pt>
                <c:pt idx="3404">
                  <c:v>63207</c:v>
                </c:pt>
                <c:pt idx="3405">
                  <c:v>63214</c:v>
                </c:pt>
                <c:pt idx="3406">
                  <c:v>63221</c:v>
                </c:pt>
                <c:pt idx="3407">
                  <c:v>63228</c:v>
                </c:pt>
                <c:pt idx="3408">
                  <c:v>63235</c:v>
                </c:pt>
                <c:pt idx="3409">
                  <c:v>63242</c:v>
                </c:pt>
                <c:pt idx="3410">
                  <c:v>63249</c:v>
                </c:pt>
                <c:pt idx="3411">
                  <c:v>63256</c:v>
                </c:pt>
                <c:pt idx="3412">
                  <c:v>63263</c:v>
                </c:pt>
                <c:pt idx="3413">
                  <c:v>63270</c:v>
                </c:pt>
                <c:pt idx="3414">
                  <c:v>63277</c:v>
                </c:pt>
                <c:pt idx="3415">
                  <c:v>63284</c:v>
                </c:pt>
                <c:pt idx="3416">
                  <c:v>63291</c:v>
                </c:pt>
                <c:pt idx="3417">
                  <c:v>63298</c:v>
                </c:pt>
                <c:pt idx="3418">
                  <c:v>63305</c:v>
                </c:pt>
                <c:pt idx="3419">
                  <c:v>63312</c:v>
                </c:pt>
                <c:pt idx="3420">
                  <c:v>63319</c:v>
                </c:pt>
                <c:pt idx="3421">
                  <c:v>63326</c:v>
                </c:pt>
                <c:pt idx="3422">
                  <c:v>63333</c:v>
                </c:pt>
                <c:pt idx="3423">
                  <c:v>63340</c:v>
                </c:pt>
                <c:pt idx="3424">
                  <c:v>63347</c:v>
                </c:pt>
                <c:pt idx="3425">
                  <c:v>63354</c:v>
                </c:pt>
                <c:pt idx="3426">
                  <c:v>63361</c:v>
                </c:pt>
                <c:pt idx="3427">
                  <c:v>63368</c:v>
                </c:pt>
                <c:pt idx="3428">
                  <c:v>63375</c:v>
                </c:pt>
                <c:pt idx="3429">
                  <c:v>63382</c:v>
                </c:pt>
                <c:pt idx="3430">
                  <c:v>63389</c:v>
                </c:pt>
                <c:pt idx="3431">
                  <c:v>63396</c:v>
                </c:pt>
                <c:pt idx="3432">
                  <c:v>63403</c:v>
                </c:pt>
                <c:pt idx="3433">
                  <c:v>63410</c:v>
                </c:pt>
                <c:pt idx="3434">
                  <c:v>63417</c:v>
                </c:pt>
                <c:pt idx="3435">
                  <c:v>63424</c:v>
                </c:pt>
                <c:pt idx="3436">
                  <c:v>63431</c:v>
                </c:pt>
                <c:pt idx="3437">
                  <c:v>63438</c:v>
                </c:pt>
                <c:pt idx="3438">
                  <c:v>63445</c:v>
                </c:pt>
                <c:pt idx="3439">
                  <c:v>63452</c:v>
                </c:pt>
                <c:pt idx="3440">
                  <c:v>63459</c:v>
                </c:pt>
                <c:pt idx="3441">
                  <c:v>63466</c:v>
                </c:pt>
                <c:pt idx="3442">
                  <c:v>63473</c:v>
                </c:pt>
                <c:pt idx="3443">
                  <c:v>63480</c:v>
                </c:pt>
                <c:pt idx="3444">
                  <c:v>63487</c:v>
                </c:pt>
                <c:pt idx="3445">
                  <c:v>63494</c:v>
                </c:pt>
                <c:pt idx="3446">
                  <c:v>63501</c:v>
                </c:pt>
                <c:pt idx="3447">
                  <c:v>63508</c:v>
                </c:pt>
                <c:pt idx="3448">
                  <c:v>63515</c:v>
                </c:pt>
                <c:pt idx="3449">
                  <c:v>63522</c:v>
                </c:pt>
                <c:pt idx="3450">
                  <c:v>63529</c:v>
                </c:pt>
                <c:pt idx="3451">
                  <c:v>63536</c:v>
                </c:pt>
                <c:pt idx="3452">
                  <c:v>63543</c:v>
                </c:pt>
                <c:pt idx="3453">
                  <c:v>63550</c:v>
                </c:pt>
                <c:pt idx="3454">
                  <c:v>63557</c:v>
                </c:pt>
                <c:pt idx="3455">
                  <c:v>63564</c:v>
                </c:pt>
                <c:pt idx="3456">
                  <c:v>63571</c:v>
                </c:pt>
                <c:pt idx="3457">
                  <c:v>63578</c:v>
                </c:pt>
                <c:pt idx="3458">
                  <c:v>63585</c:v>
                </c:pt>
                <c:pt idx="3459">
                  <c:v>63592</c:v>
                </c:pt>
                <c:pt idx="3460">
                  <c:v>63599</c:v>
                </c:pt>
                <c:pt idx="3461">
                  <c:v>63606</c:v>
                </c:pt>
                <c:pt idx="3462">
                  <c:v>63613</c:v>
                </c:pt>
                <c:pt idx="3463">
                  <c:v>63620</c:v>
                </c:pt>
                <c:pt idx="3464">
                  <c:v>63627</c:v>
                </c:pt>
                <c:pt idx="3465">
                  <c:v>63634</c:v>
                </c:pt>
                <c:pt idx="3466">
                  <c:v>63641</c:v>
                </c:pt>
                <c:pt idx="3467">
                  <c:v>63648</c:v>
                </c:pt>
                <c:pt idx="3468">
                  <c:v>63655</c:v>
                </c:pt>
                <c:pt idx="3469">
                  <c:v>63662</c:v>
                </c:pt>
                <c:pt idx="3470">
                  <c:v>63669</c:v>
                </c:pt>
                <c:pt idx="3471">
                  <c:v>63676</c:v>
                </c:pt>
                <c:pt idx="3472">
                  <c:v>63683</c:v>
                </c:pt>
                <c:pt idx="3473">
                  <c:v>63690</c:v>
                </c:pt>
                <c:pt idx="3474">
                  <c:v>63697</c:v>
                </c:pt>
                <c:pt idx="3475">
                  <c:v>63704</c:v>
                </c:pt>
                <c:pt idx="3476">
                  <c:v>63711</c:v>
                </c:pt>
                <c:pt idx="3477">
                  <c:v>63718</c:v>
                </c:pt>
                <c:pt idx="3478">
                  <c:v>63725</c:v>
                </c:pt>
                <c:pt idx="3479">
                  <c:v>63732</c:v>
                </c:pt>
                <c:pt idx="3480">
                  <c:v>63739</c:v>
                </c:pt>
                <c:pt idx="3481">
                  <c:v>63746</c:v>
                </c:pt>
                <c:pt idx="3482">
                  <c:v>63753</c:v>
                </c:pt>
                <c:pt idx="3483">
                  <c:v>63760</c:v>
                </c:pt>
                <c:pt idx="3484">
                  <c:v>63767</c:v>
                </c:pt>
                <c:pt idx="3485">
                  <c:v>63774</c:v>
                </c:pt>
                <c:pt idx="3486">
                  <c:v>63781</c:v>
                </c:pt>
                <c:pt idx="3487">
                  <c:v>63788</c:v>
                </c:pt>
                <c:pt idx="3488">
                  <c:v>63795</c:v>
                </c:pt>
                <c:pt idx="3489">
                  <c:v>63802</c:v>
                </c:pt>
                <c:pt idx="3490">
                  <c:v>63809</c:v>
                </c:pt>
                <c:pt idx="3491">
                  <c:v>63816</c:v>
                </c:pt>
                <c:pt idx="3492">
                  <c:v>63823</c:v>
                </c:pt>
                <c:pt idx="3493">
                  <c:v>63830</c:v>
                </c:pt>
                <c:pt idx="3494">
                  <c:v>63837</c:v>
                </c:pt>
                <c:pt idx="3495">
                  <c:v>63844</c:v>
                </c:pt>
                <c:pt idx="3496">
                  <c:v>63851</c:v>
                </c:pt>
                <c:pt idx="3497">
                  <c:v>63858</c:v>
                </c:pt>
                <c:pt idx="3498">
                  <c:v>63865</c:v>
                </c:pt>
                <c:pt idx="3499">
                  <c:v>63872</c:v>
                </c:pt>
                <c:pt idx="3500">
                  <c:v>63879</c:v>
                </c:pt>
                <c:pt idx="3501">
                  <c:v>63886</c:v>
                </c:pt>
                <c:pt idx="3502">
                  <c:v>63893</c:v>
                </c:pt>
                <c:pt idx="3503">
                  <c:v>63900</c:v>
                </c:pt>
                <c:pt idx="3504">
                  <c:v>63907</c:v>
                </c:pt>
                <c:pt idx="3505">
                  <c:v>63915</c:v>
                </c:pt>
                <c:pt idx="3506">
                  <c:v>63922</c:v>
                </c:pt>
                <c:pt idx="3507">
                  <c:v>63929</c:v>
                </c:pt>
                <c:pt idx="3508">
                  <c:v>63936</c:v>
                </c:pt>
                <c:pt idx="3509">
                  <c:v>63943</c:v>
                </c:pt>
                <c:pt idx="3510">
                  <c:v>63950</c:v>
                </c:pt>
                <c:pt idx="3511">
                  <c:v>63957</c:v>
                </c:pt>
                <c:pt idx="3512">
                  <c:v>63964</c:v>
                </c:pt>
                <c:pt idx="3513">
                  <c:v>63971</c:v>
                </c:pt>
                <c:pt idx="3514">
                  <c:v>63978</c:v>
                </c:pt>
                <c:pt idx="3515">
                  <c:v>63985</c:v>
                </c:pt>
                <c:pt idx="3516">
                  <c:v>63992</c:v>
                </c:pt>
                <c:pt idx="3517">
                  <c:v>63999</c:v>
                </c:pt>
                <c:pt idx="3518">
                  <c:v>64006</c:v>
                </c:pt>
                <c:pt idx="3519">
                  <c:v>64013</c:v>
                </c:pt>
                <c:pt idx="3520">
                  <c:v>64020</c:v>
                </c:pt>
                <c:pt idx="3521">
                  <c:v>64027</c:v>
                </c:pt>
                <c:pt idx="3522">
                  <c:v>64034</c:v>
                </c:pt>
                <c:pt idx="3523">
                  <c:v>64041</c:v>
                </c:pt>
                <c:pt idx="3524">
                  <c:v>64048</c:v>
                </c:pt>
                <c:pt idx="3525">
                  <c:v>64055</c:v>
                </c:pt>
                <c:pt idx="3526">
                  <c:v>64062</c:v>
                </c:pt>
                <c:pt idx="3527">
                  <c:v>64069</c:v>
                </c:pt>
                <c:pt idx="3528">
                  <c:v>64076</c:v>
                </c:pt>
                <c:pt idx="3529">
                  <c:v>64083</c:v>
                </c:pt>
                <c:pt idx="3530">
                  <c:v>64090</c:v>
                </c:pt>
                <c:pt idx="3531">
                  <c:v>64097</c:v>
                </c:pt>
                <c:pt idx="3532">
                  <c:v>64104</c:v>
                </c:pt>
                <c:pt idx="3533">
                  <c:v>64111</c:v>
                </c:pt>
              </c:numCache>
            </c:numRef>
          </c:cat>
          <c:val>
            <c:numRef>
              <c:f>'Monitor (4)'!$AA$19:$AA$3552</c:f>
              <c:numCache>
                <c:formatCode>0.0000%</c:formatCode>
                <c:ptCount val="3534"/>
                <c:pt idx="0">
                  <c:v>5.3867661774809061E-3</c:v>
                </c:pt>
                <c:pt idx="1">
                  <c:v>5.3883504317349864E-3</c:v>
                </c:pt>
                <c:pt idx="2">
                  <c:v>5.3912803078171034E-3</c:v>
                </c:pt>
                <c:pt idx="3">
                  <c:v>5.3935373729852021E-3</c:v>
                </c:pt>
                <c:pt idx="4">
                  <c:v>5.3962458511869205E-3</c:v>
                </c:pt>
                <c:pt idx="5">
                  <c:v>5.3994057425033049E-3</c:v>
                </c:pt>
                <c:pt idx="6">
                  <c:v>5.407310340230417E-3</c:v>
                </c:pt>
                <c:pt idx="7">
                  <c:v>5.4165594385913174E-3</c:v>
                </c:pt>
                <c:pt idx="8">
                  <c:v>5.4219763953189393E-3</c:v>
                </c:pt>
                <c:pt idx="9">
                  <c:v>5.4278447653233197E-3</c:v>
                </c:pt>
                <c:pt idx="10">
                  <c:v>5.4341645485234125E-3</c:v>
                </c:pt>
                <c:pt idx="11">
                  <c:v>5.4483901521148095E-3</c:v>
                </c:pt>
                <c:pt idx="12">
                  <c:v>5.4639578134429989E-3</c:v>
                </c:pt>
                <c:pt idx="13">
                  <c:v>5.4725346629458382E-3</c:v>
                </c:pt>
                <c:pt idx="14">
                  <c:v>5.4815629257254361E-3</c:v>
                </c:pt>
                <c:pt idx="15">
                  <c:v>5.4910426018628389E-3</c:v>
                </c:pt>
                <c:pt idx="16">
                  <c:v>5.5115898898379836E-3</c:v>
                </c:pt>
                <c:pt idx="17">
                  <c:v>5.5334754411251463E-3</c:v>
                </c:pt>
                <c:pt idx="18">
                  <c:v>5.5452121847809899E-3</c:v>
                </c:pt>
                <c:pt idx="19">
                  <c:v>5.5574003419567308E-3</c:v>
                </c:pt>
                <c:pt idx="20">
                  <c:v>5.570039912895508E-3</c:v>
                </c:pt>
                <c:pt idx="21">
                  <c:v>5.5969095877905781E-3</c:v>
                </c:pt>
                <c:pt idx="22">
                  <c:v>5.62498668798872E-3</c:v>
                </c:pt>
                <c:pt idx="23">
                  <c:v>5.6391294509616774E-3</c:v>
                </c:pt>
                <c:pt idx="24">
                  <c:v>5.6529697508356236E-3</c:v>
                </c:pt>
                <c:pt idx="25">
                  <c:v>5.6665075876916049E-3</c:v>
                </c:pt>
                <c:pt idx="26">
                  <c:v>5.6926638330327224E-3</c:v>
                </c:pt>
                <c:pt idx="27">
                  <c:v>5.7176343031528631E-3</c:v>
                </c:pt>
                <c:pt idx="28">
                  <c:v>5.7296598239464647E-3</c:v>
                </c:pt>
                <c:pt idx="29">
                  <c:v>5.7413828813979162E-3</c:v>
                </c:pt>
                <c:pt idx="30">
                  <c:v>5.7528034755072177E-3</c:v>
                </c:pt>
                <c:pt idx="31">
                  <c:v>5.7747278130319364E-3</c:v>
                </c:pt>
                <c:pt idx="32">
                  <c:v>5.7954612181987386E-3</c:v>
                </c:pt>
                <c:pt idx="33">
                  <c:v>5.8053694953541513E-3</c:v>
                </c:pt>
                <c:pt idx="34">
                  <c:v>5.8149753089242751E-3</c:v>
                </c:pt>
                <c:pt idx="35">
                  <c:v>5.82427865890911E-3</c:v>
                </c:pt>
                <c:pt idx="36">
                  <c:v>5.8419706478067086E-3</c:v>
                </c:pt>
                <c:pt idx="37">
                  <c:v>5.8584674237249779E-3</c:v>
                </c:pt>
                <c:pt idx="38">
                  <c:v>5.8662584558644149E-3</c:v>
                </c:pt>
                <c:pt idx="39">
                  <c:v>5.873747024418563E-3</c:v>
                </c:pt>
                <c:pt idx="40">
                  <c:v>5.8809331292253297E-3</c:v>
                </c:pt>
                <c:pt idx="41">
                  <c:v>5.894392312800016E-3</c:v>
                </c:pt>
                <c:pt idx="42">
                  <c:v>5.9066529117890454E-3</c:v>
                </c:pt>
                <c:pt idx="43">
                  <c:v>5.9123804114435963E-3</c:v>
                </c:pt>
                <c:pt idx="44">
                  <c:v>5.9180740138964349E-3</c:v>
                </c:pt>
                <c:pt idx="45">
                  <c:v>5.9237874324080675E-3</c:v>
                </c:pt>
                <c:pt idx="46">
                  <c:v>5.9383149725475426E-3</c:v>
                </c:pt>
                <c:pt idx="47">
                  <c:v>5.952651766658601E-3</c:v>
                </c:pt>
                <c:pt idx="48">
                  <c:v>5.9584840818471818E-3</c:v>
                </c:pt>
                <c:pt idx="49">
                  <c:v>5.9643362130945565E-3</c:v>
                </c:pt>
                <c:pt idx="50">
                  <c:v>5.9762043760232721E-3</c:v>
                </c:pt>
                <c:pt idx="51">
                  <c:v>5.9879428993203643E-3</c:v>
                </c:pt>
                <c:pt idx="52">
                  <c:v>5.9938941111858934E-3</c:v>
                </c:pt>
                <c:pt idx="53">
                  <c:v>5.9998651391102165E-3</c:v>
                </c:pt>
                <c:pt idx="54">
                  <c:v>6.0058559831743796E-3</c:v>
                </c:pt>
                <c:pt idx="55">
                  <c:v>6.0180029452009771E-3</c:v>
                </c:pt>
                <c:pt idx="56">
                  <c:v>6.0300175206673412E-3</c:v>
                </c:pt>
                <c:pt idx="57">
                  <c:v>6.0361074453496588E-3</c:v>
                </c:pt>
                <c:pt idx="58">
                  <c:v>6.0422171860907703E-3</c:v>
                </c:pt>
                <c:pt idx="59">
                  <c:v>6.0483467430527682E-3</c:v>
                </c:pt>
                <c:pt idx="60">
                  <c:v>6.0607725460511599E-3</c:v>
                </c:pt>
                <c:pt idx="61">
                  <c:v>6.0730631319749762E-3</c:v>
                </c:pt>
                <c:pt idx="62">
                  <c:v>6.0792917694740822E-3</c:v>
                </c:pt>
                <c:pt idx="63">
                  <c:v>6.0855402231130284E-3</c:v>
                </c:pt>
                <c:pt idx="64">
                  <c:v>6.0918084929728611E-3</c:v>
                </c:pt>
                <c:pt idx="65">
                  <c:v>6.1046530706139936E-3</c:v>
                </c:pt>
                <c:pt idx="66">
                  <c:v>6.1176548219288307E-3</c:v>
                </c:pt>
                <c:pt idx="67">
                  <c:v>6.1243952027456583E-3</c:v>
                </c:pt>
                <c:pt idx="68">
                  <c:v>6.131248657388344E-3</c:v>
                </c:pt>
                <c:pt idx="69">
                  <c:v>6.1382151856947953E-3</c:v>
                </c:pt>
                <c:pt idx="70">
                  <c:v>6.1526288637725477E-3</c:v>
                </c:pt>
                <c:pt idx="71">
                  <c:v>6.1672120365308114E-3</c:v>
                </c:pt>
                <c:pt idx="72">
                  <c:v>6.1747439336423682E-3</c:v>
                </c:pt>
                <c:pt idx="73">
                  <c:v>6.1823889046608294E-3</c:v>
                </c:pt>
                <c:pt idx="74">
                  <c:v>6.1901469493430561E-3</c:v>
                </c:pt>
                <c:pt idx="75">
                  <c:v>6.2061454724212286E-3</c:v>
                </c:pt>
                <c:pt idx="76">
                  <c:v>6.2223098664115906E-3</c:v>
                </c:pt>
                <c:pt idx="77">
                  <c:v>6.2306332802231079E-3</c:v>
                </c:pt>
                <c:pt idx="78">
                  <c:v>6.2390697678604834E-3</c:v>
                </c:pt>
                <c:pt idx="79">
                  <c:v>6.247619329323717E-3</c:v>
                </c:pt>
                <c:pt idx="80">
                  <c:v>6.2652029038812182E-3</c:v>
                </c:pt>
                <c:pt idx="81">
                  <c:v>6.2829483139215103E-3</c:v>
                </c:pt>
                <c:pt idx="82">
                  <c:v>6.2920632447571734E-3</c:v>
                </c:pt>
                <c:pt idx="83">
                  <c:v>6.3012912495807871E-3</c:v>
                </c:pt>
                <c:pt idx="84">
                  <c:v>6.310632328230259E-3</c:v>
                </c:pt>
                <c:pt idx="85">
                  <c:v>6.3298011662031124E-3</c:v>
                </c:pt>
                <c:pt idx="86">
                  <c:v>6.3491273819782368E-3</c:v>
                </c:pt>
                <c:pt idx="87">
                  <c:v>6.3590338303243232E-3</c:v>
                </c:pt>
                <c:pt idx="88">
                  <c:v>6.3690533525773141E-3</c:v>
                </c:pt>
                <c:pt idx="89">
                  <c:v>6.3791859488182556E-3</c:v>
                </c:pt>
                <c:pt idx="90">
                  <c:v>6.3999402682479731E-3</c:v>
                </c:pt>
                <c:pt idx="91">
                  <c:v>6.4208470735804823E-3</c:v>
                </c:pt>
                <c:pt idx="92">
                  <c:v>6.4315450398422236E-3</c:v>
                </c:pt>
                <c:pt idx="93">
                  <c:v>6.4423560800919155E-3</c:v>
                </c:pt>
                <c:pt idx="94">
                  <c:v>6.4532801943295581E-3</c:v>
                </c:pt>
                <c:pt idx="95">
                  <c:v>6.4756202195792598E-3</c:v>
                </c:pt>
                <c:pt idx="96">
                  <c:v>6.4981073919700982E-3</c:v>
                </c:pt>
                <c:pt idx="97">
                  <c:v>6.5095968765527257E-3</c:v>
                </c:pt>
                <c:pt idx="98">
                  <c:v>6.5211994352853964E-3</c:v>
                </c:pt>
                <c:pt idx="99">
                  <c:v>6.532915068087064E-3</c:v>
                </c:pt>
                <c:pt idx="100">
                  <c:v>6.5568410305438815E-3</c:v>
                </c:pt>
                <c:pt idx="101">
                  <c:v>6.5809083406320745E-3</c:v>
                </c:pt>
                <c:pt idx="102">
                  <c:v>6.5931893441029121E-3</c:v>
                </c:pt>
                <c:pt idx="103">
                  <c:v>6.6055834218858855E-3</c:v>
                </c:pt>
                <c:pt idx="104">
                  <c:v>6.6180905737378559E-3</c:v>
                </c:pt>
                <c:pt idx="105">
                  <c:v>6.6436027122181631E-3</c:v>
                </c:pt>
                <c:pt idx="106">
                  <c:v>6.6692499232945401E-3</c:v>
                </c:pt>
                <c:pt idx="107">
                  <c:v>6.6823224463830044E-3</c:v>
                </c:pt>
                <c:pt idx="108">
                  <c:v>6.695508043621512E-3</c:v>
                </c:pt>
                <c:pt idx="109">
                  <c:v>6.708806715091109E-3</c:v>
                </c:pt>
                <c:pt idx="110">
                  <c:v>6.7359052764618772E-3</c:v>
                </c:pt>
                <c:pt idx="111">
                  <c:v>6.7631321441719017E-3</c:v>
                </c:pt>
                <c:pt idx="112">
                  <c:v>6.7769961872021778E-3</c:v>
                </c:pt>
                <c:pt idx="113">
                  <c:v>6.790973304625636E-3</c:v>
                </c:pt>
                <c:pt idx="114">
                  <c:v>6.8050634964422763E-3</c:v>
                </c:pt>
                <c:pt idx="115">
                  <c:v>6.8337487359182445E-3</c:v>
                </c:pt>
                <c:pt idx="116">
                  <c:v>6.8625550073164732E-3</c:v>
                </c:pt>
                <c:pt idx="117">
                  <c:v>6.8772105710990239E-3</c:v>
                </c:pt>
                <c:pt idx="118">
                  <c:v>6.891979209355803E-3</c:v>
                </c:pt>
                <c:pt idx="119">
                  <c:v>6.9068609219247179E-3</c:v>
                </c:pt>
                <c:pt idx="120">
                  <c:v>6.937133103905869E-3</c:v>
                </c:pt>
                <c:pt idx="121">
                  <c:v>6.9675185174289389E-3</c:v>
                </c:pt>
                <c:pt idx="122">
                  <c:v>6.9829656025310882E-3</c:v>
                </c:pt>
                <c:pt idx="123">
                  <c:v>6.9985101223635215E-3</c:v>
                </c:pt>
                <c:pt idx="124">
                  <c:v>7.0140895171399986E-3</c:v>
                </c:pt>
                <c:pt idx="125">
                  <c:v>7.0454484147960041E-3</c:v>
                </c:pt>
                <c:pt idx="126">
                  <c:v>7.0765994478416694E-3</c:v>
                </c:pt>
                <c:pt idx="127">
                  <c:v>7.0922750184565508E-3</c:v>
                </c:pt>
                <c:pt idx="128">
                  <c:v>7.1079698241094391E-3</c:v>
                </c:pt>
                <c:pt idx="129">
                  <c:v>7.1554694222646376E-3</c:v>
                </c:pt>
                <c:pt idx="130">
                  <c:v>7.2025425968236245E-3</c:v>
                </c:pt>
                <c:pt idx="131">
                  <c:v>7.2183720487961622E-3</c:v>
                </c:pt>
                <c:pt idx="132">
                  <c:v>7.258258346546087E-3</c:v>
                </c:pt>
                <c:pt idx="133">
                  <c:v>7.2978078358498788E-3</c:v>
                </c:pt>
                <c:pt idx="134">
                  <c:v>7.3137526988609203E-3</c:v>
                </c:pt>
                <c:pt idx="135">
                  <c:v>7.3297167970720611E-3</c:v>
                </c:pt>
                <c:pt idx="136">
                  <c:v>7.3457001303212088E-3</c:v>
                </c:pt>
                <c:pt idx="137">
                  <c:v>7.3778800410118093E-3</c:v>
                </c:pt>
                <c:pt idx="138">
                  <c:v>7.4098258158861174E-3</c:v>
                </c:pt>
                <c:pt idx="139">
                  <c:v>7.4259053252168084E-3</c:v>
                </c:pt>
                <c:pt idx="140">
                  <c:v>7.4420040698286449E-3</c:v>
                </c:pt>
                <c:pt idx="141">
                  <c:v>7.4581220495595346E-3</c:v>
                </c:pt>
                <c:pt idx="142">
                  <c:v>7.4905758436209328E-3</c:v>
                </c:pt>
                <c:pt idx="143">
                  <c:v>7.5227863209703649E-3</c:v>
                </c:pt>
                <c:pt idx="144">
                  <c:v>7.5390004768638441E-3</c:v>
                </c:pt>
                <c:pt idx="145">
                  <c:v>7.5552338679574227E-3</c:v>
                </c:pt>
                <c:pt idx="146">
                  <c:v>7.5714864943321469E-3</c:v>
                </c:pt>
                <c:pt idx="147">
                  <c:v>7.6042142808256212E-3</c:v>
                </c:pt>
                <c:pt idx="148">
                  <c:v>7.6366893520751766E-3</c:v>
                </c:pt>
                <c:pt idx="149">
                  <c:v>7.6530381546124904E-3</c:v>
                </c:pt>
                <c:pt idx="150">
                  <c:v>7.6694061923499035E-3</c:v>
                </c:pt>
                <c:pt idx="151">
                  <c:v>7.6857934653684623E-3</c:v>
                </c:pt>
                <c:pt idx="152">
                  <c:v>7.7187953553004016E-3</c:v>
                </c:pt>
                <c:pt idx="153">
                  <c:v>7.7515349100110154E-3</c:v>
                </c:pt>
                <c:pt idx="154">
                  <c:v>7.7680183593542562E-3</c:v>
                </c:pt>
                <c:pt idx="155">
                  <c:v>7.7845210439786428E-3</c:v>
                </c:pt>
                <c:pt idx="156">
                  <c:v>7.8010429638031287E-3</c:v>
                </c:pt>
                <c:pt idx="157">
                  <c:v>7.8343190697198022E-3</c:v>
                </c:pt>
                <c:pt idx="158">
                  <c:v>7.8673229958314828E-3</c:v>
                </c:pt>
                <c:pt idx="159">
                  <c:v>7.883941092061697E-3</c:v>
                </c:pt>
                <c:pt idx="160">
                  <c:v>7.9005784234920107E-3</c:v>
                </c:pt>
                <c:pt idx="161">
                  <c:v>7.9172349902845163E-3</c:v>
                </c:pt>
                <c:pt idx="162">
                  <c:v>7.9507854267043179E-3</c:v>
                </c:pt>
                <c:pt idx="163">
                  <c:v>7.9840536103470416E-3</c:v>
                </c:pt>
                <c:pt idx="164">
                  <c:v>8.0008063535452756E-3</c:v>
                </c:pt>
                <c:pt idx="165">
                  <c:v>8.0175783321057015E-3</c:v>
                </c:pt>
                <c:pt idx="166">
                  <c:v>8.034369545947273E-3</c:v>
                </c:pt>
                <c:pt idx="167">
                  <c:v>8.0681944290095231E-3</c:v>
                </c:pt>
                <c:pt idx="168">
                  <c:v>8.1017267543681548E-3</c:v>
                </c:pt>
                <c:pt idx="169">
                  <c:v>8.1186141447775473E-3</c:v>
                </c:pt>
                <c:pt idx="170">
                  <c:v>8.1355207704680854E-3</c:v>
                </c:pt>
                <c:pt idx="171">
                  <c:v>8.1524466315208155E-3</c:v>
                </c:pt>
                <c:pt idx="172">
                  <c:v>8.1865460793369618E-3</c:v>
                </c:pt>
                <c:pt idx="173">
                  <c:v>8.2203424289484239E-3</c:v>
                </c:pt>
                <c:pt idx="174">
                  <c:v>8.2373644665689749E-3</c:v>
                </c:pt>
                <c:pt idx="175">
                  <c:v>8.2544057396327641E-3</c:v>
                </c:pt>
                <c:pt idx="176">
                  <c:v>8.271466247977699E-3</c:v>
                </c:pt>
                <c:pt idx="177">
                  <c:v>8.305840380496237E-3</c:v>
                </c:pt>
                <c:pt idx="178">
                  <c:v>8.3399006348983118E-3</c:v>
                </c:pt>
                <c:pt idx="179">
                  <c:v>8.3570573199731601E-3</c:v>
                </c:pt>
                <c:pt idx="180">
                  <c:v>8.3742332404102005E-3</c:v>
                </c:pt>
                <c:pt idx="181">
                  <c:v>8.3914283962094327E-3</c:v>
                </c:pt>
                <c:pt idx="182">
                  <c:v>8.4260773351888911E-3</c:v>
                </c:pt>
                <c:pt idx="183">
                  <c:v>8.4604013731093275E-3</c:v>
                </c:pt>
                <c:pt idx="184">
                  <c:v>8.4776927058005658E-3</c:v>
                </c:pt>
                <c:pt idx="185">
                  <c:v>8.4950028340158301E-3</c:v>
                </c:pt>
                <c:pt idx="186">
                  <c:v>8.5123299983214107E-3</c:v>
                </c:pt>
                <c:pt idx="187">
                  <c:v>8.5472397916445501E-3</c:v>
                </c:pt>
                <c:pt idx="188">
                  <c:v>8.5818046191998842E-3</c:v>
                </c:pt>
                <c:pt idx="189">
                  <c:v>8.5992147651714479E-3</c:v>
                </c:pt>
                <c:pt idx="190">
                  <c:v>8.6166415076383007E-3</c:v>
                </c:pt>
                <c:pt idx="191">
                  <c:v>8.6694497111647895E-3</c:v>
                </c:pt>
                <c:pt idx="192">
                  <c:v>8.7215504853555004E-3</c:v>
                </c:pt>
                <c:pt idx="193">
                  <c:v>8.7390934022357758E-3</c:v>
                </c:pt>
                <c:pt idx="194">
                  <c:v>8.7566529154492478E-3</c:v>
                </c:pt>
                <c:pt idx="195">
                  <c:v>8.7920390351085391E-3</c:v>
                </c:pt>
                <c:pt idx="196">
                  <c:v>8.8270569321213799E-3</c:v>
                </c:pt>
                <c:pt idx="197">
                  <c:v>8.8446994272439738E-3</c:v>
                </c:pt>
                <c:pt idx="198">
                  <c:v>8.8623585187808107E-3</c:v>
                </c:pt>
                <c:pt idx="199">
                  <c:v>8.8800342066508442E-3</c:v>
                </c:pt>
                <c:pt idx="200">
                  <c:v>8.9156586724536985E-3</c:v>
                </c:pt>
                <c:pt idx="201">
                  <c:v>8.950902921949222E-3</c:v>
                </c:pt>
                <c:pt idx="202">
                  <c:v>8.9686615917283774E-3</c:v>
                </c:pt>
                <c:pt idx="203">
                  <c:v>8.9864368579217757E-3</c:v>
                </c:pt>
                <c:pt idx="204">
                  <c:v>9.0042287205294169E-3</c:v>
                </c:pt>
                <c:pt idx="205">
                  <c:v>9.0400916568548588E-3</c:v>
                </c:pt>
                <c:pt idx="206">
                  <c:v>9.0755621349403182E-3</c:v>
                </c:pt>
                <c:pt idx="207">
                  <c:v>9.0934369795381276E-3</c:v>
                </c:pt>
                <c:pt idx="208">
                  <c:v>9.1113284205501799E-3</c:v>
                </c:pt>
                <c:pt idx="209">
                  <c:v>9.1292364580575214E-3</c:v>
                </c:pt>
                <c:pt idx="210">
                  <c:v>9.1653379907974415E-3</c:v>
                </c:pt>
                <c:pt idx="211">
                  <c:v>9.2010345720672237E-3</c:v>
                </c:pt>
                <c:pt idx="212">
                  <c:v>9.2190255916457797E-3</c:v>
                </c:pt>
                <c:pt idx="213">
                  <c:v>9.2370332076385786E-3</c:v>
                </c:pt>
                <c:pt idx="214">
                  <c:v>9.2550574200456204E-3</c:v>
                </c:pt>
                <c:pt idx="215">
                  <c:v>9.3005563924977719E-3</c:v>
                </c:pt>
                <c:pt idx="216">
                  <c:v>9.3454274286997041E-3</c:v>
                </c:pt>
                <c:pt idx="217">
                  <c:v>9.3635512198353421E-3</c:v>
                </c:pt>
                <c:pt idx="218">
                  <c:v>9.3816916073041767E-3</c:v>
                </c:pt>
                <c:pt idx="219">
                  <c:v>9.4182707173295927E-3</c:v>
                </c:pt>
                <c:pt idx="220">
                  <c:v>9.4544191219703144E-3</c:v>
                </c:pt>
                <c:pt idx="221">
                  <c:v>9.4726424917535024E-3</c:v>
                </c:pt>
                <c:pt idx="222">
                  <c:v>9.4908824580319795E-3</c:v>
                </c:pt>
                <c:pt idx="223">
                  <c:v>9.5091390208057458E-3</c:v>
                </c:pt>
                <c:pt idx="224">
                  <c:v>9.5459571149710456E-3</c:v>
                </c:pt>
                <c:pt idx="225">
                  <c:v>9.5823312364484714E-3</c:v>
                </c:pt>
                <c:pt idx="226">
                  <c:v>9.600670781536591E-3</c:v>
                </c:pt>
                <c:pt idx="227">
                  <c:v>9.6190269231199999E-3</c:v>
                </c:pt>
                <c:pt idx="228">
                  <c:v>9.6373996611986978E-3</c:v>
                </c:pt>
                <c:pt idx="229">
                  <c:v>9.6744568723387374E-3</c:v>
                </c:pt>
                <c:pt idx="230">
                  <c:v>9.7110565784663816E-3</c:v>
                </c:pt>
                <c:pt idx="231">
                  <c:v>9.7295122989404792E-3</c:v>
                </c:pt>
                <c:pt idx="232">
                  <c:v>9.7479846159909123E-3</c:v>
                </c:pt>
                <c:pt idx="233">
                  <c:v>9.7664735295366345E-3</c:v>
                </c:pt>
                <c:pt idx="234">
                  <c:v>9.8131745172905238E-3</c:v>
                </c:pt>
                <c:pt idx="235">
                  <c:v>9.8591670448566759E-3</c:v>
                </c:pt>
                <c:pt idx="236">
                  <c:v>9.8777555373741333E-3</c:v>
                </c:pt>
                <c:pt idx="237">
                  <c:v>9.8963606265489723E-3</c:v>
                </c:pt>
                <c:pt idx="238">
                  <c:v>9.9338964763836159E-3</c:v>
                </c:pt>
                <c:pt idx="239">
                  <c:v>9.9709469482822666E-3</c:v>
                </c:pt>
                <c:pt idx="240">
                  <c:v>9.9896350200145978E-3</c:v>
                </c:pt>
                <c:pt idx="241">
                  <c:v>1.0008339688323264E-2</c:v>
                </c:pt>
                <c:pt idx="242">
                  <c:v>1.002706095312722E-2</c:v>
                </c:pt>
                <c:pt idx="243">
                  <c:v>1.0064836328301798E-2</c:v>
                </c:pt>
                <c:pt idx="244">
                  <c:v>1.010211197786326E-2</c:v>
                </c:pt>
                <c:pt idx="245">
                  <c:v>1.0120916225467846E-2</c:v>
                </c:pt>
                <c:pt idx="246">
                  <c:v>1.0139737069486676E-2</c:v>
                </c:pt>
                <c:pt idx="247">
                  <c:v>1.0158569901952408E-2</c:v>
                </c:pt>
                <c:pt idx="248">
                  <c:v>1.0196492771605467E-2</c:v>
                </c:pt>
                <c:pt idx="249">
                  <c:v>1.0233809135036243E-2</c:v>
                </c:pt>
                <c:pt idx="250">
                  <c:v>1.0252591310982995E-2</c:v>
                </c:pt>
                <c:pt idx="251">
                  <c:v>1.0271362433837972E-2</c:v>
                </c:pt>
                <c:pt idx="252">
                  <c:v>1.0290122503763266E-2</c:v>
                </c:pt>
                <c:pt idx="253">
                  <c:v>1.0327898020579726E-2</c:v>
                </c:pt>
                <c:pt idx="254">
                  <c:v>1.0365052253924478E-2</c:v>
                </c:pt>
                <c:pt idx="255">
                  <c:v>1.0383757059120313E-2</c:v>
                </c:pt>
                <c:pt idx="256">
                  <c:v>1.0402450811224373E-2</c:v>
                </c:pt>
                <c:pt idx="257">
                  <c:v>1.042113351039875E-2</c:v>
                </c:pt>
                <c:pt idx="258">
                  <c:v>1.0458761737675756E-2</c:v>
                </c:pt>
                <c:pt idx="259">
                  <c:v>1.0495753777313155E-2</c:v>
                </c:pt>
                <c:pt idx="260">
                  <c:v>1.0514381211514934E-2</c:v>
                </c:pt>
                <c:pt idx="261">
                  <c:v>1.053299759278703E-2</c:v>
                </c:pt>
                <c:pt idx="262">
                  <c:v>1.0551602921129444E-2</c:v>
                </c:pt>
                <c:pt idx="263">
                  <c:v>1.0589083921137556E-2</c:v>
                </c:pt>
                <c:pt idx="264">
                  <c:v>1.0625913704391809E-2</c:v>
                </c:pt>
                <c:pt idx="265">
                  <c:v>1.0644463767680579E-2</c:v>
                </c:pt>
                <c:pt idx="266">
                  <c:v>1.0663002778039665E-2</c:v>
                </c:pt>
                <c:pt idx="267">
                  <c:v>1.0681530735388023E-2</c:v>
                </c:pt>
                <c:pt idx="268">
                  <c:v>1.0718864569236135E-2</c:v>
                </c:pt>
                <c:pt idx="269">
                  <c:v>1.0755532034755211E-2</c:v>
                </c:pt>
                <c:pt idx="270">
                  <c:v>1.0774004727049924E-2</c:v>
                </c:pt>
                <c:pt idx="271">
                  <c:v>1.0792466366414954E-2</c:v>
                </c:pt>
                <c:pt idx="272">
                  <c:v>1.081091695268821E-2</c:v>
                </c:pt>
                <c:pt idx="273">
                  <c:v>1.0848103680269524E-2</c:v>
                </c:pt>
                <c:pt idx="274">
                  <c:v>1.0884608767754989E-2</c:v>
                </c:pt>
                <c:pt idx="275">
                  <c:v>1.0903004088974599E-2</c:v>
                </c:pt>
                <c:pt idx="276">
                  <c:v>1.0921388357183481E-2</c:v>
                </c:pt>
                <c:pt idx="277">
                  <c:v>1.0939761572381634E-2</c:v>
                </c:pt>
                <c:pt idx="278">
                  <c:v>1.0976801252454706E-2</c:v>
                </c:pt>
                <c:pt idx="279">
                  <c:v>1.1013143902823819E-2</c:v>
                </c:pt>
                <c:pt idx="280">
                  <c:v>1.1031461852806235E-2</c:v>
                </c:pt>
                <c:pt idx="281">
                  <c:v>1.1049768749858968E-2</c:v>
                </c:pt>
                <c:pt idx="282">
                  <c:v>1.1068064593819926E-2</c:v>
                </c:pt>
                <c:pt idx="283">
                  <c:v>1.1104957284143737E-2</c:v>
                </c:pt>
                <c:pt idx="284">
                  <c:v>1.1141137439394377E-2</c:v>
                </c:pt>
                <c:pt idx="285">
                  <c:v>1.1159378018220645E-2</c:v>
                </c:pt>
                <c:pt idx="286">
                  <c:v>1.1177607543955137E-2</c:v>
                </c:pt>
                <c:pt idx="287">
                  <c:v>1.1195826016597854E-2</c:v>
                </c:pt>
                <c:pt idx="288">
                  <c:v>1.1232571773553598E-2</c:v>
                </c:pt>
                <c:pt idx="289">
                  <c:v>1.1268589376899341E-2</c:v>
                </c:pt>
                <c:pt idx="290">
                  <c:v>1.1286752584326321E-2</c:v>
                </c:pt>
                <c:pt idx="291">
                  <c:v>1.1304904738742572E-2</c:v>
                </c:pt>
                <c:pt idx="292">
                  <c:v>1.1323045840148094E-2</c:v>
                </c:pt>
                <c:pt idx="293">
                  <c:v>1.1359644719009337E-2</c:v>
                </c:pt>
                <c:pt idx="294">
                  <c:v>1.1395499714771384E-2</c:v>
                </c:pt>
                <c:pt idx="295">
                  <c:v>1.1413585550880123E-2</c:v>
                </c:pt>
                <c:pt idx="296">
                  <c:v>1.1431660333816041E-2</c:v>
                </c:pt>
                <c:pt idx="297">
                  <c:v>1.1449724063741229E-2</c:v>
                </c:pt>
                <c:pt idx="298">
                  <c:v>1.1495371138282584E-2</c:v>
                </c:pt>
                <c:pt idx="299">
                  <c:v>1.153987691707159E-2</c:v>
                </c:pt>
                <c:pt idx="300">
                  <c:v>1.1557874328446127E-2</c:v>
                </c:pt>
                <c:pt idx="301">
                  <c:v>1.1575860686809936E-2</c:v>
                </c:pt>
                <c:pt idx="302">
                  <c:v>1.1612165971304583E-2</c:v>
                </c:pt>
                <c:pt idx="303">
                  <c:v>1.1647695589428464E-2</c:v>
                </c:pt>
                <c:pt idx="304">
                  <c:v>1.1665626682414443E-2</c:v>
                </c:pt>
                <c:pt idx="305">
                  <c:v>1.16835467222276E-2</c:v>
                </c:pt>
                <c:pt idx="306">
                  <c:v>1.1701455709030029E-2</c:v>
                </c:pt>
                <c:pt idx="307">
                  <c:v>1.1737614274740146E-2</c:v>
                </c:pt>
                <c:pt idx="308">
                  <c:v>1.1772981125078852E-2</c:v>
                </c:pt>
                <c:pt idx="309">
                  <c:v>1.1790834846341358E-2</c:v>
                </c:pt>
                <c:pt idx="310">
                  <c:v>1.1808677514512089E-2</c:v>
                </c:pt>
                <c:pt idx="311">
                  <c:v>1.1826512436117209E-2</c:v>
                </c:pt>
                <c:pt idx="312">
                  <c:v>1.1862590468704564E-2</c:v>
                </c:pt>
                <c:pt idx="313">
                  <c:v>1.1897926755869426E-2</c:v>
                </c:pt>
                <c:pt idx="314">
                  <c:v>1.1915802300707101E-2</c:v>
                </c:pt>
                <c:pt idx="315">
                  <c:v>1.1933686631528939E-2</c:v>
                </c:pt>
                <c:pt idx="316">
                  <c:v>1.1951579748253893E-2</c:v>
                </c:pt>
                <c:pt idx="317">
                  <c:v>1.1987788964485565E-2</c:v>
                </c:pt>
                <c:pt idx="318">
                  <c:v>1.2023240074833241E-2</c:v>
                </c:pt>
                <c:pt idx="319">
                  <c:v>1.2041177121397961E-2</c:v>
                </c:pt>
                <c:pt idx="320">
                  <c:v>1.2059122953946844E-2</c:v>
                </c:pt>
                <c:pt idx="321">
                  <c:v>1.2077077572398842E-2</c:v>
                </c:pt>
                <c:pt idx="322">
                  <c:v>1.2113418086820243E-2</c:v>
                </c:pt>
                <c:pt idx="323">
                  <c:v>1.2148983906048461E-2</c:v>
                </c:pt>
                <c:pt idx="324">
                  <c:v>1.2166982454340225E-2</c:v>
                </c:pt>
                <c:pt idx="325">
                  <c:v>1.2184989788697198E-2</c:v>
                </c:pt>
                <c:pt idx="326">
                  <c:v>1.2203005908957287E-2</c:v>
                </c:pt>
                <c:pt idx="327">
                  <c:v>1.2239477837059367E-2</c:v>
                </c:pt>
                <c:pt idx="328">
                  <c:v>1.2275158249920315E-2</c:v>
                </c:pt>
                <c:pt idx="329">
                  <c:v>1.2293218300101216E-2</c:v>
                </c:pt>
                <c:pt idx="330">
                  <c:v>1.231128713626628E-2</c:v>
                </c:pt>
                <c:pt idx="331">
                  <c:v>1.2329364758415506E-2</c:v>
                </c:pt>
                <c:pt idx="332">
                  <c:v>1.2365968216526692E-2</c:v>
                </c:pt>
                <c:pt idx="333">
                  <c:v>1.2401763106854036E-2</c:v>
                </c:pt>
                <c:pt idx="334">
                  <c:v>1.241988465900512E-2</c:v>
                </c:pt>
                <c:pt idx="335">
                  <c:v>1.2438014997059321E-2</c:v>
                </c:pt>
                <c:pt idx="336">
                  <c:v>1.2456154121178731E-2</c:v>
                </c:pt>
                <c:pt idx="337">
                  <c:v>1.2492889226545975E-2</c:v>
                </c:pt>
                <c:pt idx="338">
                  <c:v>1.2528798477416947E-2</c:v>
                </c:pt>
                <c:pt idx="339">
                  <c:v>1.2546981531538215E-2</c:v>
                </c:pt>
                <c:pt idx="340">
                  <c:v>1.2565173371562599E-2</c:v>
                </c:pt>
                <c:pt idx="341">
                  <c:v>1.2583373997652192E-2</c:v>
                </c:pt>
                <c:pt idx="342">
                  <c:v>1.262024086852202E-2</c:v>
                </c:pt>
                <c:pt idx="343">
                  <c:v>1.265626436201428E-2</c:v>
                </c:pt>
                <c:pt idx="344">
                  <c:v>1.2674508918105731E-2</c:v>
                </c:pt>
                <c:pt idx="345">
                  <c:v>1.2692762260262391E-2</c:v>
                </c:pt>
                <c:pt idx="346">
                  <c:v>1.2711024388322167E-2</c:v>
                </c:pt>
                <c:pt idx="347">
                  <c:v>1.2748023143751565E-2</c:v>
                </c:pt>
                <c:pt idx="348">
                  <c:v>1.2784160761051266E-2</c:v>
                </c:pt>
                <c:pt idx="349">
                  <c:v>1.2802466819274994E-2</c:v>
                </c:pt>
                <c:pt idx="350">
                  <c:v>1.2820781663482883E-2</c:v>
                </c:pt>
                <c:pt idx="351">
                  <c:v>1.2839105293674935E-2</c:v>
                </c:pt>
                <c:pt idx="352">
                  <c:v>1.2876236053585382E-2</c:v>
                </c:pt>
                <c:pt idx="353">
                  <c:v>1.2912487675014184E-2</c:v>
                </c:pt>
                <c:pt idx="354">
                  <c:v>1.2930855235370187E-2</c:v>
                </c:pt>
                <c:pt idx="355">
                  <c:v>1.2949231581791398E-2</c:v>
                </c:pt>
                <c:pt idx="356">
                  <c:v>1.2967616714196772E-2</c:v>
                </c:pt>
                <c:pt idx="357">
                  <c:v>1.3004879599428273E-2</c:v>
                </c:pt>
                <c:pt idx="358">
                  <c:v>1.3041245104308263E-2</c:v>
                </c:pt>
                <c:pt idx="359">
                  <c:v>1.3059674166958635E-2</c:v>
                </c:pt>
                <c:pt idx="360">
                  <c:v>1.3078112015593168E-2</c:v>
                </c:pt>
                <c:pt idx="361">
                  <c:v>1.3096558650292911E-2</c:v>
                </c:pt>
                <c:pt idx="362">
                  <c:v>1.3133953782631011E-2</c:v>
                </c:pt>
                <c:pt idx="363">
                  <c:v>1.3170433049500829E-2</c:v>
                </c:pt>
                <c:pt idx="364">
                  <c:v>1.3188923614445569E-2</c:v>
                </c:pt>
                <c:pt idx="365">
                  <c:v>1.3207422965374471E-2</c:v>
                </c:pt>
                <c:pt idx="366">
                  <c:v>1.3225931102449628E-2</c:v>
                </c:pt>
                <c:pt idx="367">
                  <c:v>1.3263458604544366E-2</c:v>
                </c:pt>
                <c:pt idx="368">
                  <c:v>1.3300051510997113E-2</c:v>
                </c:pt>
                <c:pt idx="369">
                  <c:v>1.3318603578236221E-2</c:v>
                </c:pt>
                <c:pt idx="370">
                  <c:v>1.3337164431621584E-2</c:v>
                </c:pt>
                <c:pt idx="371">
                  <c:v>1.335573407099111E-2</c:v>
                </c:pt>
                <c:pt idx="372">
                  <c:v>1.3393394066573141E-2</c:v>
                </c:pt>
                <c:pt idx="373">
                  <c:v>1.3430100489121299E-2</c:v>
                </c:pt>
                <c:pt idx="374">
                  <c:v>1.3448714058897915E-2</c:v>
                </c:pt>
                <c:pt idx="375">
                  <c:v>1.3467336414658693E-2</c:v>
                </c:pt>
                <c:pt idx="376">
                  <c:v>1.3485967556484679E-2</c:v>
                </c:pt>
                <c:pt idx="377">
                  <c:v>1.3523760170068105E-2</c:v>
                </c:pt>
                <c:pt idx="378">
                  <c:v>1.3560579984602805E-2</c:v>
                </c:pt>
                <c:pt idx="379">
                  <c:v>1.3579255056835882E-2</c:v>
                </c:pt>
                <c:pt idx="380">
                  <c:v>1.3597935900860891E-2</c:v>
                </c:pt>
                <c:pt idx="381">
                  <c:v>1.3616610459989964E-2</c:v>
                </c:pt>
                <c:pt idx="382">
                  <c:v>1.3673593404690321E-2</c:v>
                </c:pt>
                <c:pt idx="383">
                  <c:v>1.3728462532291985E-2</c:v>
                </c:pt>
                <c:pt idx="384">
                  <c:v>1.3747071997236571E-2</c:v>
                </c:pt>
                <c:pt idx="385">
                  <c:v>1.3794331081411482E-2</c:v>
                </c:pt>
                <c:pt idx="386">
                  <c:v>1.383997983425922E-2</c:v>
                </c:pt>
                <c:pt idx="387">
                  <c:v>1.385853350418853E-2</c:v>
                </c:pt>
                <c:pt idx="388">
                  <c:v>1.3877077874867583E-2</c:v>
                </c:pt>
                <c:pt idx="389">
                  <c:v>1.3914666045101351E-2</c:v>
                </c:pt>
                <c:pt idx="390">
                  <c:v>1.3951162365810621E-2</c:v>
                </c:pt>
                <c:pt idx="391">
                  <c:v>1.3969660240643611E-2</c:v>
                </c:pt>
                <c:pt idx="392">
                  <c:v>1.3988148816226342E-2</c:v>
                </c:pt>
                <c:pt idx="393">
                  <c:v>1.4006628092639861E-2</c:v>
                </c:pt>
                <c:pt idx="394">
                  <c:v>1.4044095987491383E-2</c:v>
                </c:pt>
                <c:pt idx="395">
                  <c:v>1.4080452206277627E-2</c:v>
                </c:pt>
                <c:pt idx="396">
                  <c:v>1.4098884986682991E-2</c:v>
                </c:pt>
                <c:pt idx="397">
                  <c:v>1.4117308467919143E-2</c:v>
                </c:pt>
                <c:pt idx="398">
                  <c:v>1.4135722649905036E-2</c:v>
                </c:pt>
                <c:pt idx="399">
                  <c:v>1.4173070325701477E-2</c:v>
                </c:pt>
                <c:pt idx="400">
                  <c:v>1.4209286385994391E-2</c:v>
                </c:pt>
                <c:pt idx="401">
                  <c:v>1.4227654071972129E-2</c:v>
                </c:pt>
                <c:pt idx="402">
                  <c:v>1.4246012458699608E-2</c:v>
                </c:pt>
                <c:pt idx="403">
                  <c:v>1.4264361546338922E-2</c:v>
                </c:pt>
                <c:pt idx="404">
                  <c:v>1.4301589058245783E-2</c:v>
                </c:pt>
                <c:pt idx="405">
                  <c:v>1.4337664904474634E-2</c:v>
                </c:pt>
                <c:pt idx="406">
                  <c:v>1.43559674959437E-2</c:v>
                </c:pt>
                <c:pt idx="407">
                  <c:v>1.4374260788162507E-2</c:v>
                </c:pt>
                <c:pt idx="408">
                  <c:v>1.4392544781212102E-2</c:v>
                </c:pt>
                <c:pt idx="409">
                  <c:v>1.4429652183719501E-2</c:v>
                </c:pt>
                <c:pt idx="410">
                  <c:v>1.4465587761151033E-2</c:v>
                </c:pt>
                <c:pt idx="411">
                  <c:v>1.4483825258111427E-2</c:v>
                </c:pt>
                <c:pt idx="412">
                  <c:v>1.4502053455821562E-2</c:v>
                </c:pt>
                <c:pt idx="413">
                  <c:v>1.4520272354281438E-2</c:v>
                </c:pt>
                <c:pt idx="414">
                  <c:v>1.4557259700663796E-2</c:v>
                </c:pt>
                <c:pt idx="415">
                  <c:v>1.4593054955780449E-2</c:v>
                </c:pt>
                <c:pt idx="416">
                  <c:v>1.4611227358070078E-2</c:v>
                </c:pt>
                <c:pt idx="417">
                  <c:v>1.4629390461109448E-2</c:v>
                </c:pt>
                <c:pt idx="418">
                  <c:v>1.4647544264979606E-2</c:v>
                </c:pt>
                <c:pt idx="419">
                  <c:v>1.4684411607646849E-2</c:v>
                </c:pt>
                <c:pt idx="420">
                  <c:v>1.4720066487714512E-2</c:v>
                </c:pt>
                <c:pt idx="421">
                  <c:v>1.4738173795333376E-2</c:v>
                </c:pt>
                <c:pt idx="422">
                  <c:v>1.4756271803701981E-2</c:v>
                </c:pt>
                <c:pt idx="423">
                  <c:v>1.4774360512739282E-2</c:v>
                </c:pt>
                <c:pt idx="424">
                  <c:v>1.4811107903236847E-2</c:v>
                </c:pt>
                <c:pt idx="425">
                  <c:v>1.4846622356547989E-2</c:v>
                </c:pt>
                <c:pt idx="426">
                  <c:v>1.4864664569415043E-2</c:v>
                </c:pt>
                <c:pt idx="427">
                  <c:v>1.4882697482950791E-2</c:v>
                </c:pt>
                <c:pt idx="428">
                  <c:v>1.490072109723628E-2</c:v>
                </c:pt>
                <c:pt idx="429">
                  <c:v>1.4937348586001969E-2</c:v>
                </c:pt>
                <c:pt idx="430">
                  <c:v>1.4972722561794605E-2</c:v>
                </c:pt>
                <c:pt idx="431">
                  <c:v>1.4990699679828801E-2</c:v>
                </c:pt>
                <c:pt idx="432">
                  <c:v>1.5008667498531691E-2</c:v>
                </c:pt>
                <c:pt idx="433">
                  <c:v>1.5026626017984324E-2</c:v>
                </c:pt>
                <c:pt idx="434">
                  <c:v>1.5063133654537413E-2</c:v>
                </c:pt>
                <c:pt idx="435">
                  <c:v>1.509836710296808E-2</c:v>
                </c:pt>
                <c:pt idx="436">
                  <c:v>1.5116279126007326E-2</c:v>
                </c:pt>
                <c:pt idx="437">
                  <c:v>1.5134181849877359E-2</c:v>
                </c:pt>
                <c:pt idx="438">
                  <c:v>1.5152075274335042E-2</c:v>
                </c:pt>
                <c:pt idx="439">
                  <c:v>1.5188463107465393E-2</c:v>
                </c:pt>
                <c:pt idx="440">
                  <c:v>1.5223555979582137E-2</c:v>
                </c:pt>
                <c:pt idx="441">
                  <c:v>1.5241394842467892E-2</c:v>
                </c:pt>
                <c:pt idx="442">
                  <c:v>1.525918407974336E-2</c:v>
                </c:pt>
                <c:pt idx="443">
                  <c:v>1.5276915626168952E-2</c:v>
                </c:pt>
                <c:pt idx="444">
                  <c:v>1.5312828789630178E-2</c:v>
                </c:pt>
                <c:pt idx="445">
                  <c:v>1.5347264903696756E-2</c:v>
                </c:pt>
                <c:pt idx="446">
                  <c:v>1.5364707996035065E-2</c:v>
                </c:pt>
                <c:pt idx="447">
                  <c:v>1.5382093397442453E-2</c:v>
                </c:pt>
                <c:pt idx="448">
                  <c:v>1.539942110791892E-2</c:v>
                </c:pt>
                <c:pt idx="449">
                  <c:v>1.54345368507558E-2</c:v>
                </c:pt>
                <c:pt idx="450">
                  <c:v>1.5468155041082898E-2</c:v>
                </c:pt>
                <c:pt idx="451">
                  <c:v>1.5485194297066851E-2</c:v>
                </c:pt>
                <c:pt idx="452">
                  <c:v>1.5502175862119882E-2</c:v>
                </c:pt>
                <c:pt idx="453">
                  <c:v>1.5519099736323039E-2</c:v>
                </c:pt>
                <c:pt idx="454">
                  <c:v>1.5553417897982889E-2</c:v>
                </c:pt>
                <c:pt idx="455">
                  <c:v>1.5586218323421219E-2</c:v>
                </c:pt>
                <c:pt idx="456">
                  <c:v>1.5602853742807676E-2</c:v>
                </c:pt>
                <c:pt idx="457">
                  <c:v>1.561943147110112E-2</c:v>
                </c:pt>
                <c:pt idx="458">
                  <c:v>1.5670106136991269E-2</c:v>
                </c:pt>
                <c:pt idx="459">
                  <c:v>1.5717686330501968E-2</c:v>
                </c:pt>
                <c:pt idx="460">
                  <c:v>1.5733860221711637E-2</c:v>
                </c:pt>
                <c:pt idx="461">
                  <c:v>1.5749976421990386E-2</c:v>
                </c:pt>
                <c:pt idx="462">
                  <c:v>1.578269891778265E-2</c:v>
                </c:pt>
                <c:pt idx="463">
                  <c:v>1.5813864312499426E-2</c:v>
                </c:pt>
                <c:pt idx="464">
                  <c:v>1.5829692057394151E-2</c:v>
                </c:pt>
                <c:pt idx="465">
                  <c:v>1.5845462111276909E-2</c:v>
                </c:pt>
                <c:pt idx="466">
                  <c:v>1.5861174473985606E-2</c:v>
                </c:pt>
                <c:pt idx="467">
                  <c:v>1.5901205922098927E-2</c:v>
                </c:pt>
                <c:pt idx="468">
                  <c:v>1.5938870921052839E-2</c:v>
                </c:pt>
                <c:pt idx="469">
                  <c:v>1.595423713704136E-2</c:v>
                </c:pt>
                <c:pt idx="470">
                  <c:v>1.5969545661936868E-2</c:v>
                </c:pt>
                <c:pt idx="471">
                  <c:v>1.6000671785110963E-2</c:v>
                </c:pt>
                <c:pt idx="472">
                  <c:v>1.6030202849778297E-2</c:v>
                </c:pt>
                <c:pt idx="473">
                  <c:v>1.6045222918803503E-2</c:v>
                </c:pt>
                <c:pt idx="474">
                  <c:v>1.606018529665465E-2</c:v>
                </c:pt>
                <c:pt idx="475">
                  <c:v>1.607508998325069E-2</c:v>
                </c:pt>
                <c:pt idx="476">
                  <c:v>1.6105417642464648E-2</c:v>
                </c:pt>
                <c:pt idx="477">
                  <c:v>1.6134131817732156E-2</c:v>
                </c:pt>
                <c:pt idx="478">
                  <c:v>1.6148748048214756E-2</c:v>
                </c:pt>
                <c:pt idx="479">
                  <c:v>1.6163306587604342E-2</c:v>
                </c:pt>
                <c:pt idx="480">
                  <c:v>1.617780743557673E-2</c:v>
                </c:pt>
                <c:pt idx="481">
                  <c:v>1.6207336439183116E-2</c:v>
                </c:pt>
                <c:pt idx="482">
                  <c:v>1.62352339152394E-2</c:v>
                </c:pt>
                <c:pt idx="483">
                  <c:v>1.6249446306936255E-2</c:v>
                </c:pt>
                <c:pt idx="484">
                  <c:v>1.6263601007378004E-2</c:v>
                </c:pt>
                <c:pt idx="485">
                  <c:v>1.6277698016483599E-2</c:v>
                </c:pt>
                <c:pt idx="486">
                  <c:v>1.6313745687506487E-2</c:v>
                </c:pt>
                <c:pt idx="487">
                  <c:v>1.6347317692617658E-2</c:v>
                </c:pt>
                <c:pt idx="488">
                  <c:v>1.6361068553787383E-2</c:v>
                </c:pt>
                <c:pt idx="489">
                  <c:v>1.6374761723702003E-2</c:v>
                </c:pt>
                <c:pt idx="490">
                  <c:v>1.6402692822375203E-2</c:v>
                </c:pt>
                <c:pt idx="491">
                  <c:v>1.642895748983686E-2</c:v>
                </c:pt>
                <c:pt idx="492">
                  <c:v>1.6442362202827576E-2</c:v>
                </c:pt>
                <c:pt idx="493">
                  <c:v>1.6455709224563186E-2</c:v>
                </c:pt>
                <c:pt idx="494">
                  <c:v>1.6468998554881598E-2</c:v>
                </c:pt>
                <c:pt idx="495">
                  <c:v>1.6496130395260065E-2</c:v>
                </c:pt>
                <c:pt idx="496">
                  <c:v>1.6521578962307437E-2</c:v>
                </c:pt>
                <c:pt idx="497">
                  <c:v>1.65345798356209E-2</c:v>
                </c:pt>
                <c:pt idx="498">
                  <c:v>1.6547523017517163E-2</c:v>
                </c:pt>
                <c:pt idx="499">
                  <c:v>1.6560409432896384E-2</c:v>
                </c:pt>
                <c:pt idx="500">
                  <c:v>1.6586760304991476E-2</c:v>
                </c:pt>
                <c:pt idx="501">
                  <c:v>1.6611429974568992E-2</c:v>
                </c:pt>
                <c:pt idx="502">
                  <c:v>1.6624054754966755E-2</c:v>
                </c:pt>
                <c:pt idx="503">
                  <c:v>1.6636627393348258E-2</c:v>
                </c:pt>
                <c:pt idx="504">
                  <c:v>1.6649147889632454E-2</c:v>
                </c:pt>
                <c:pt idx="505">
                  <c:v>1.6674776793083417E-2</c:v>
                </c:pt>
                <c:pt idx="506">
                  <c:v>1.6698708454282452E-2</c:v>
                </c:pt>
                <c:pt idx="507">
                  <c:v>1.6710968240323254E-2</c:v>
                </c:pt>
                <c:pt idx="508">
                  <c:v>1.672317588426675E-2</c:v>
                </c:pt>
                <c:pt idx="509">
                  <c:v>1.6735331386193986E-2</c:v>
                </c:pt>
                <c:pt idx="510">
                  <c:v>1.6760238128245751E-2</c:v>
                </c:pt>
                <c:pt idx="511">
                  <c:v>1.6783431972767771E-2</c:v>
                </c:pt>
                <c:pt idx="512">
                  <c:v>1.6795326764127427E-2</c:v>
                </c:pt>
                <c:pt idx="513">
                  <c:v>1.6807169413470824E-2</c:v>
                </c:pt>
                <c:pt idx="514">
                  <c:v>1.6818959920635868E-2</c:v>
                </c:pt>
                <c:pt idx="515">
                  <c:v>1.6843144305102403E-2</c:v>
                </c:pt>
                <c:pt idx="516">
                  <c:v>1.6865600528241931E-2</c:v>
                </c:pt>
                <c:pt idx="517">
                  <c:v>1.6877130324677303E-2</c:v>
                </c:pt>
                <c:pt idx="518">
                  <c:v>1.6956378920270909E-2</c:v>
                </c:pt>
                <c:pt idx="519">
                  <c:v>1.7033072549206274E-2</c:v>
                </c:pt>
                <c:pt idx="520">
                  <c:v>1.7107211209943518E-2</c:v>
                </c:pt>
                <c:pt idx="521">
                  <c:v>1.7178794900699623E-2</c:v>
                </c:pt>
                <c:pt idx="522">
                  <c:v>1.7247823620177849E-2</c:v>
                </c:pt>
                <c:pt idx="523">
                  <c:v>1.7314297366838316E-2</c:v>
                </c:pt>
                <c:pt idx="524">
                  <c:v>1.737821613946533E-2</c:v>
                </c:pt>
                <c:pt idx="525">
                  <c:v>1.7439579936437966E-2</c:v>
                </c:pt>
                <c:pt idx="526">
                  <c:v>1.7498388756621575E-2</c:v>
                </c:pt>
                <c:pt idx="527">
                  <c:v>1.7554642598800463E-2</c:v>
                </c:pt>
                <c:pt idx="528">
                  <c:v>1.7609150028894405E-2</c:v>
                </c:pt>
                <c:pt idx="529">
                  <c:v>1.7663652575544697E-2</c:v>
                </c:pt>
                <c:pt idx="530">
                  <c:v>1.7718212436260705E-2</c:v>
                </c:pt>
                <c:pt idx="531">
                  <c:v>1.7772829611123475E-2</c:v>
                </c:pt>
                <c:pt idx="532">
                  <c:v>1.7827504100051961E-2</c:v>
                </c:pt>
                <c:pt idx="533">
                  <c:v>1.7882235903127208E-2</c:v>
                </c:pt>
                <c:pt idx="534">
                  <c:v>1.7937025020349218E-2</c:v>
                </c:pt>
                <c:pt idx="535">
                  <c:v>1.7991871451717989E-2</c:v>
                </c:pt>
                <c:pt idx="536">
                  <c:v>1.8046775197476661E-2</c:v>
                </c:pt>
                <c:pt idx="537">
                  <c:v>1.8101736257382095E-2</c:v>
                </c:pt>
                <c:pt idx="538">
                  <c:v>1.8156754631515337E-2</c:v>
                </c:pt>
                <c:pt idx="539">
                  <c:v>1.821183032003848E-2</c:v>
                </c:pt>
                <c:pt idx="540">
                  <c:v>1.8266963322789431E-2</c:v>
                </c:pt>
                <c:pt idx="541">
                  <c:v>1.8330042649729039E-2</c:v>
                </c:pt>
                <c:pt idx="542">
                  <c:v>1.8385298469041356E-2</c:v>
                </c:pt>
                <c:pt idx="543">
                  <c:v>1.8440611602743573E-2</c:v>
                </c:pt>
                <c:pt idx="544">
                  <c:v>1.8495982050835691E-2</c:v>
                </c:pt>
                <c:pt idx="545">
                  <c:v>1.8551409813479802E-2</c:v>
                </c:pt>
                <c:pt idx="546">
                  <c:v>1.8606894890513814E-2</c:v>
                </c:pt>
                <c:pt idx="547">
                  <c:v>1.8662437282180866E-2</c:v>
                </c:pt>
                <c:pt idx="548">
                  <c:v>1.8718036988237818E-2</c:v>
                </c:pt>
                <c:pt idx="549">
                  <c:v>1.8773694009008857E-2</c:v>
                </c:pt>
                <c:pt idx="550">
                  <c:v>1.8829408344250842E-2</c:v>
                </c:pt>
                <c:pt idx="551">
                  <c:v>1.8885179994206913E-2</c:v>
                </c:pt>
                <c:pt idx="552">
                  <c:v>1.8941008958714978E-2</c:v>
                </c:pt>
                <c:pt idx="553">
                  <c:v>1.8996895237937128E-2</c:v>
                </c:pt>
                <c:pt idx="554">
                  <c:v>1.9052838831792318E-2</c:v>
                </c:pt>
                <c:pt idx="555">
                  <c:v>1.9108839740523687E-2</c:v>
                </c:pt>
                <c:pt idx="556">
                  <c:v>1.9164897963807048E-2</c:v>
                </c:pt>
                <c:pt idx="557">
                  <c:v>1.9221013502047635E-2</c:v>
                </c:pt>
                <c:pt idx="558">
                  <c:v>1.9277186355002307E-2</c:v>
                </c:pt>
                <c:pt idx="559">
                  <c:v>1.9333416522671065E-2</c:v>
                </c:pt>
                <c:pt idx="560">
                  <c:v>1.9389704005297048E-2</c:v>
                </c:pt>
                <c:pt idx="561">
                  <c:v>1.9446048802880256E-2</c:v>
                </c:pt>
                <c:pt idx="562">
                  <c:v>1.9502450915258596E-2</c:v>
                </c:pt>
                <c:pt idx="563">
                  <c:v>1.955891034259416E-2</c:v>
                </c:pt>
                <c:pt idx="564">
                  <c:v>1.9615427084967996E-2</c:v>
                </c:pt>
                <c:pt idx="565">
                  <c:v>1.967200114221801E-2</c:v>
                </c:pt>
                <c:pt idx="566">
                  <c:v>1.9728632514587341E-2</c:v>
                </c:pt>
                <c:pt idx="567">
                  <c:v>1.9785287577595012E-2</c:v>
                </c:pt>
                <c:pt idx="568">
                  <c:v>1.984158761582977E-2</c:v>
                </c:pt>
                <c:pt idx="569">
                  <c:v>1.9897424677266518E-2</c:v>
                </c:pt>
                <c:pt idx="570">
                  <c:v>1.9952798761905255E-2</c:v>
                </c:pt>
                <c:pt idx="571">
                  <c:v>2.0007709869340751E-2</c:v>
                </c:pt>
                <c:pt idx="572">
                  <c:v>2.0062157999573005E-2</c:v>
                </c:pt>
                <c:pt idx="573">
                  <c:v>2.011614315211574E-2</c:v>
                </c:pt>
                <c:pt idx="574">
                  <c:v>2.0169665327050001E-2</c:v>
                </c:pt>
                <c:pt idx="575">
                  <c:v>2.0222724523970559E-2</c:v>
                </c:pt>
                <c:pt idx="576">
                  <c:v>2.0275320742796366E-2</c:v>
                </c:pt>
                <c:pt idx="577">
                  <c:v>2.0327453983203236E-2</c:v>
                </c:pt>
                <c:pt idx="578">
                  <c:v>2.0379124245110125E-2</c:v>
                </c:pt>
                <c:pt idx="579">
                  <c:v>2.0430331528273893E-2</c:v>
                </c:pt>
                <c:pt idx="580">
                  <c:v>2.0481075832532447E-2</c:v>
                </c:pt>
                <c:pt idx="581">
                  <c:v>2.0531357157642649E-2</c:v>
                </c:pt>
                <c:pt idx="582">
                  <c:v>2.0581175503442406E-2</c:v>
                </c:pt>
                <c:pt idx="583">
                  <c:v>2.0630530869688579E-2</c:v>
                </c:pt>
                <c:pt idx="584">
                  <c:v>2.0679423256219076E-2</c:v>
                </c:pt>
                <c:pt idx="585">
                  <c:v>2.072785266295285E-2</c:v>
                </c:pt>
                <c:pt idx="586">
                  <c:v>2.0775819089565717E-2</c:v>
                </c:pt>
                <c:pt idx="587">
                  <c:v>2.0823322535895583E-2</c:v>
                </c:pt>
                <c:pt idx="588">
                  <c:v>2.0870363001861403E-2</c:v>
                </c:pt>
                <c:pt idx="589">
                  <c:v>2.0916940487220037E-2</c:v>
                </c:pt>
                <c:pt idx="590">
                  <c:v>2.0963054991728347E-2</c:v>
                </c:pt>
                <c:pt idx="591">
                  <c:v>2.1008706515305287E-2</c:v>
                </c:pt>
                <c:pt idx="592">
                  <c:v>2.1053895057788763E-2</c:v>
                </c:pt>
                <c:pt idx="593">
                  <c:v>2.1104972190351123E-2</c:v>
                </c:pt>
                <c:pt idx="594">
                  <c:v>2.1149168629831516E-2</c:v>
                </c:pt>
                <c:pt idx="595">
                  <c:v>2.1192902087570076E-2</c:v>
                </c:pt>
                <c:pt idx="596">
                  <c:v>2.1236172563485756E-2</c:v>
                </c:pt>
                <c:pt idx="597">
                  <c:v>2.1278980057416463E-2</c:v>
                </c:pt>
                <c:pt idx="598">
                  <c:v>2.1321324569200106E-2</c:v>
                </c:pt>
                <c:pt idx="599">
                  <c:v>2.1363206098593546E-2</c:v>
                </c:pt>
                <c:pt idx="600">
                  <c:v>2.1404624645596781E-2</c:v>
                </c:pt>
                <c:pt idx="601">
                  <c:v>2.1445580209885629E-2</c:v>
                </c:pt>
                <c:pt idx="602">
                  <c:v>2.1486072791379041E-2</c:v>
                </c:pt>
                <c:pt idx="603">
                  <c:v>2.1526102389914925E-2</c:v>
                </c:pt>
                <c:pt idx="604">
                  <c:v>2.1565669005412236E-2</c:v>
                </c:pt>
                <c:pt idx="605">
                  <c:v>2.1604772637627834E-2</c:v>
                </c:pt>
                <c:pt idx="606">
                  <c:v>2.1643413286399626E-2</c:v>
                </c:pt>
                <c:pt idx="607">
                  <c:v>2.1681590951646568E-2</c:v>
                </c:pt>
                <c:pt idx="608">
                  <c:v>2.1719305633125519E-2</c:v>
                </c:pt>
                <c:pt idx="609">
                  <c:v>2.1769702543556146E-2</c:v>
                </c:pt>
                <c:pt idx="610">
                  <c:v>2.1793346044617357E-2</c:v>
                </c:pt>
                <c:pt idx="611">
                  <c:v>2.1829671774225012E-2</c:v>
                </c:pt>
                <c:pt idx="612">
                  <c:v>2.18655345195784E-2</c:v>
                </c:pt>
                <c:pt idx="613">
                  <c:v>2.1900934280515427E-2</c:v>
                </c:pt>
                <c:pt idx="614">
                  <c:v>2.1935871056874001E-2</c:v>
                </c:pt>
                <c:pt idx="615">
                  <c:v>2.1970344848654122E-2</c:v>
                </c:pt>
                <c:pt idx="616">
                  <c:v>2.2004355655612651E-2</c:v>
                </c:pt>
                <c:pt idx="617">
                  <c:v>2.2037903477587495E-2</c:v>
                </c:pt>
                <c:pt idx="618">
                  <c:v>2.2070988314578655E-2</c:v>
                </c:pt>
                <c:pt idx="619">
                  <c:v>2.2103626898833939E-2</c:v>
                </c:pt>
                <c:pt idx="620">
                  <c:v>2.2136007690674031E-2</c:v>
                </c:pt>
                <c:pt idx="621">
                  <c:v>2.2168184409843139E-2</c:v>
                </c:pt>
                <c:pt idx="622">
                  <c:v>2.2200157056422309E-2</c:v>
                </c:pt>
                <c:pt idx="623">
                  <c:v>2.2231925630330496E-2</c:v>
                </c:pt>
                <c:pt idx="624">
                  <c:v>2.2263490131567698E-2</c:v>
                </c:pt>
                <c:pt idx="625">
                  <c:v>2.2294850559971824E-2</c:v>
                </c:pt>
                <c:pt idx="626">
                  <c:v>2.2326006915623919E-2</c:v>
                </c:pt>
                <c:pt idx="627">
                  <c:v>2.2356959198361892E-2</c:v>
                </c:pt>
                <c:pt idx="628">
                  <c:v>2.2387707408185742E-2</c:v>
                </c:pt>
                <c:pt idx="629">
                  <c:v>2.2418251545014423E-2</c:v>
                </c:pt>
                <c:pt idx="630">
                  <c:v>2.2448591608766888E-2</c:v>
                </c:pt>
                <c:pt idx="631">
                  <c:v>2.2478727599524184E-2</c:v>
                </c:pt>
                <c:pt idx="632">
                  <c:v>2.2508659517124219E-2</c:v>
                </c:pt>
                <c:pt idx="633">
                  <c:v>2.2538387361485945E-2</c:v>
                </c:pt>
                <c:pt idx="634">
                  <c:v>2.256791113269041E-2</c:v>
                </c:pt>
                <c:pt idx="635">
                  <c:v>2.2597230830575521E-2</c:v>
                </c:pt>
                <c:pt idx="636">
                  <c:v>2.2626346455141277E-2</c:v>
                </c:pt>
                <c:pt idx="637">
                  <c:v>2.2655258006306633E-2</c:v>
                </c:pt>
                <c:pt idx="638">
                  <c:v>2.2683965484071589E-2</c:v>
                </c:pt>
                <c:pt idx="639">
                  <c:v>2.2712468888355097E-2</c:v>
                </c:pt>
                <c:pt idx="640">
                  <c:v>2.2740768219157159E-2</c:v>
                </c:pt>
                <c:pt idx="641">
                  <c:v>2.2768863476315682E-2</c:v>
                </c:pt>
                <c:pt idx="642">
                  <c:v>2.2796754659830665E-2</c:v>
                </c:pt>
                <c:pt idx="643">
                  <c:v>2.2824441769783155E-2</c:v>
                </c:pt>
                <c:pt idx="644">
                  <c:v>2.2851924806011059E-2</c:v>
                </c:pt>
                <c:pt idx="645">
                  <c:v>2.2888394020251411E-2</c:v>
                </c:pt>
                <c:pt idx="646">
                  <c:v>2.2915413992259385E-2</c:v>
                </c:pt>
                <c:pt idx="647">
                  <c:v>2.2942229868795353E-2</c:v>
                </c:pt>
                <c:pt idx="648">
                  <c:v>2.2968841649616177E-2</c:v>
                </c:pt>
                <c:pt idx="649">
                  <c:v>2.2995249334694844E-2</c:v>
                </c:pt>
                <c:pt idx="650">
                  <c:v>2.302145292386926E-2</c:v>
                </c:pt>
                <c:pt idx="651">
                  <c:v>2.3047452416977331E-2</c:v>
                </c:pt>
                <c:pt idx="652">
                  <c:v>2.3073247813883983E-2</c:v>
                </c:pt>
                <c:pt idx="653">
                  <c:v>2.309883911448115E-2</c:v>
                </c:pt>
                <c:pt idx="654">
                  <c:v>2.3124226318660773E-2</c:v>
                </c:pt>
                <c:pt idx="655">
                  <c:v>2.3149409426260762E-2</c:v>
                </c:pt>
                <c:pt idx="656">
                  <c:v>2.3174388437200065E-2</c:v>
                </c:pt>
                <c:pt idx="657">
                  <c:v>2.3199163351289579E-2</c:v>
                </c:pt>
                <c:pt idx="658">
                  <c:v>2.3223734168448255E-2</c:v>
                </c:pt>
                <c:pt idx="659">
                  <c:v>2.3248100888541016E-2</c:v>
                </c:pt>
                <c:pt idx="660">
                  <c:v>2.3281072845001693E-2</c:v>
                </c:pt>
                <c:pt idx="661">
                  <c:v>2.3304940853775546E-2</c:v>
                </c:pt>
                <c:pt idx="662">
                  <c:v>2.3328604788095397E-2</c:v>
                </c:pt>
                <c:pt idx="663">
                  <c:v>2.33520646478802E-2</c:v>
                </c:pt>
                <c:pt idx="664">
                  <c:v>2.3375320433048907E-2</c:v>
                </c:pt>
                <c:pt idx="665">
                  <c:v>2.339837214360152E-2</c:v>
                </c:pt>
                <c:pt idx="666">
                  <c:v>2.3421219779456992E-2</c:v>
                </c:pt>
                <c:pt idx="667">
                  <c:v>2.3443863340534277E-2</c:v>
                </c:pt>
                <c:pt idx="668">
                  <c:v>2.346630282691442E-2</c:v>
                </c:pt>
                <c:pt idx="669">
                  <c:v>2.3488538238516377E-2</c:v>
                </c:pt>
                <c:pt idx="670">
                  <c:v>2.3510569575340146E-2</c:v>
                </c:pt>
                <c:pt idx="671">
                  <c:v>2.3532495797488062E-2</c:v>
                </c:pt>
                <c:pt idx="672">
                  <c:v>2.3554530050519107E-2</c:v>
                </c:pt>
                <c:pt idx="673">
                  <c:v>2.3576679946624157E-2</c:v>
                </c:pt>
                <c:pt idx="674">
                  <c:v>2.359894548588426E-2</c:v>
                </c:pt>
                <c:pt idx="675">
                  <c:v>2.3621326668218368E-2</c:v>
                </c:pt>
                <c:pt idx="676">
                  <c:v>2.364382349386962E-2</c:v>
                </c:pt>
                <c:pt idx="677">
                  <c:v>2.3666435962513832E-2</c:v>
                </c:pt>
                <c:pt idx="678">
                  <c:v>2.3689164074475189E-2</c:v>
                </c:pt>
                <c:pt idx="679">
                  <c:v>2.371200782975369E-2</c:v>
                </c:pt>
                <c:pt idx="680">
                  <c:v>2.3734967228187243E-2</c:v>
                </c:pt>
                <c:pt idx="681">
                  <c:v>2.3758042270018986E-2</c:v>
                </c:pt>
                <c:pt idx="682">
                  <c:v>2.3781232955005782E-2</c:v>
                </c:pt>
                <c:pt idx="683">
                  <c:v>2.3804539283471815E-2</c:v>
                </c:pt>
                <c:pt idx="684">
                  <c:v>2.3827961255173946E-2</c:v>
                </c:pt>
                <c:pt idx="685">
                  <c:v>2.3851498870274268E-2</c:v>
                </c:pt>
                <c:pt idx="686">
                  <c:v>2.3875152128772781E-2</c:v>
                </c:pt>
                <c:pt idx="687">
                  <c:v>2.3898921030750531E-2</c:v>
                </c:pt>
                <c:pt idx="688">
                  <c:v>2.3922805576045425E-2</c:v>
                </c:pt>
                <c:pt idx="689">
                  <c:v>2.3946805764900603E-2</c:v>
                </c:pt>
                <c:pt idx="690">
                  <c:v>2.3970921597235018E-2</c:v>
                </c:pt>
                <c:pt idx="691">
                  <c:v>2.3995153072967623E-2</c:v>
                </c:pt>
                <c:pt idx="692">
                  <c:v>2.4019500192341559E-2</c:v>
                </c:pt>
                <c:pt idx="693">
                  <c:v>2.4043962955194731E-2</c:v>
                </c:pt>
                <c:pt idx="694">
                  <c:v>2.4068541361689233E-2</c:v>
                </c:pt>
                <c:pt idx="695">
                  <c:v>2.4093235411744018E-2</c:v>
                </c:pt>
                <c:pt idx="696">
                  <c:v>2.4118045105440133E-2</c:v>
                </c:pt>
                <c:pt idx="697">
                  <c:v>2.4142970442777578E-2</c:v>
                </c:pt>
                <c:pt idx="698">
                  <c:v>2.4168011423837399E-2</c:v>
                </c:pt>
                <c:pt idx="699">
                  <c:v>2.4193168048457503E-2</c:v>
                </c:pt>
                <c:pt idx="700">
                  <c:v>2.4218440316962075E-2</c:v>
                </c:pt>
                <c:pt idx="701">
                  <c:v>2.4243828229107978E-2</c:v>
                </c:pt>
                <c:pt idx="702">
                  <c:v>2.4269331784976256E-2</c:v>
                </c:pt>
                <c:pt idx="703">
                  <c:v>2.4294950984729002E-2</c:v>
                </c:pt>
                <c:pt idx="704">
                  <c:v>2.4320685828285171E-2</c:v>
                </c:pt>
                <c:pt idx="705">
                  <c:v>2.4346536315644762E-2</c:v>
                </c:pt>
                <c:pt idx="706">
                  <c:v>2.4372502446888822E-2</c:v>
                </c:pt>
                <c:pt idx="707">
                  <c:v>2.439858422201735E-2</c:v>
                </c:pt>
                <c:pt idx="708">
                  <c:v>2.4424781641111393E-2</c:v>
                </c:pt>
                <c:pt idx="709">
                  <c:v>2.4451094704008858E-2</c:v>
                </c:pt>
                <c:pt idx="710">
                  <c:v>2.4477523410952884E-2</c:v>
                </c:pt>
                <c:pt idx="711">
                  <c:v>2.4504067761862425E-2</c:v>
                </c:pt>
                <c:pt idx="712">
                  <c:v>2.4530727756818527E-2</c:v>
                </c:pt>
                <c:pt idx="713">
                  <c:v>2.455750339582119E-2</c:v>
                </c:pt>
                <c:pt idx="714">
                  <c:v>2.4584394678870414E-2</c:v>
                </c:pt>
                <c:pt idx="715">
                  <c:v>2.4611401606047245E-2</c:v>
                </c:pt>
                <c:pt idx="716">
                  <c:v>2.4638524177351684E-2</c:v>
                </c:pt>
                <c:pt idx="717">
                  <c:v>2.4665762392702684E-2</c:v>
                </c:pt>
                <c:pt idx="718">
                  <c:v>2.4693116252262337E-2</c:v>
                </c:pt>
                <c:pt idx="719">
                  <c:v>2.4720585756030644E-2</c:v>
                </c:pt>
                <c:pt idx="720">
                  <c:v>2.4748170904007605E-2</c:v>
                </c:pt>
                <c:pt idx="721">
                  <c:v>2.4775871696193219E-2</c:v>
                </c:pt>
                <c:pt idx="722">
                  <c:v>2.4803688132668533E-2</c:v>
                </c:pt>
                <c:pt idx="723">
                  <c:v>2.4831547732366843E-2</c:v>
                </c:pt>
                <c:pt idx="724">
                  <c:v>2.4859196217039692E-2</c:v>
                </c:pt>
                <c:pt idx="725">
                  <c:v>2.4886611010759285E-2</c:v>
                </c:pt>
                <c:pt idx="726">
                  <c:v>2.4913792113363531E-2</c:v>
                </c:pt>
                <c:pt idx="727">
                  <c:v>2.4940739524771383E-2</c:v>
                </c:pt>
                <c:pt idx="728">
                  <c:v>2.4967453244901794E-2</c:v>
                </c:pt>
                <c:pt idx="729">
                  <c:v>2.4993933273754765E-2</c:v>
                </c:pt>
                <c:pt idx="730">
                  <c:v>2.5020179611330295E-2</c:v>
                </c:pt>
                <c:pt idx="731">
                  <c:v>2.5046192257547339E-2</c:v>
                </c:pt>
                <c:pt idx="732">
                  <c:v>2.5071971212324851E-2</c:v>
                </c:pt>
                <c:pt idx="733">
                  <c:v>2.5097516475662829E-2</c:v>
                </c:pt>
                <c:pt idx="734">
                  <c:v>2.5122828047399182E-2</c:v>
                </c:pt>
                <c:pt idx="735">
                  <c:v>2.5147905927614955E-2</c:v>
                </c:pt>
                <c:pt idx="736">
                  <c:v>2.5172750116229103E-2</c:v>
                </c:pt>
                <c:pt idx="737">
                  <c:v>2.519736061316058E-2</c:v>
                </c:pt>
                <c:pt idx="738">
                  <c:v>2.5221737418409385E-2</c:v>
                </c:pt>
                <c:pt idx="739">
                  <c:v>2.5245880531813425E-2</c:v>
                </c:pt>
                <c:pt idx="740">
                  <c:v>2.5269789953534794E-2</c:v>
                </c:pt>
                <c:pt idx="741">
                  <c:v>2.5293465683330352E-2</c:v>
                </c:pt>
                <c:pt idx="742">
                  <c:v>2.5316907721200099E-2</c:v>
                </c:pt>
                <c:pt idx="743">
                  <c:v>2.5340116067144036E-2</c:v>
                </c:pt>
                <c:pt idx="744">
                  <c:v>2.5363090721162163E-2</c:v>
                </c:pt>
                <c:pt idx="745">
                  <c:v>2.5385831683092386E-2</c:v>
                </c:pt>
                <c:pt idx="746">
                  <c:v>2.5408338952934706E-2</c:v>
                </c:pt>
                <c:pt idx="747">
                  <c:v>2.5430612530689123E-2</c:v>
                </c:pt>
                <c:pt idx="748">
                  <c:v>2.545265241627459E-2</c:v>
                </c:pt>
                <c:pt idx="749">
                  <c:v>2.5477554703239313E-2</c:v>
                </c:pt>
                <c:pt idx="750">
                  <c:v>2.5499093819740803E-2</c:v>
                </c:pt>
                <c:pt idx="751">
                  <c:v>2.5520399244073344E-2</c:v>
                </c:pt>
                <c:pt idx="752">
                  <c:v>2.554147097591275E-2</c:v>
                </c:pt>
                <c:pt idx="753">
                  <c:v>2.5562309015421114E-2</c:v>
                </c:pt>
                <c:pt idx="754">
                  <c:v>2.558291336251739E-2</c:v>
                </c:pt>
                <c:pt idx="755">
                  <c:v>2.5603284017201577E-2</c:v>
                </c:pt>
                <c:pt idx="756">
                  <c:v>2.562342097939263E-2</c:v>
                </c:pt>
                <c:pt idx="757">
                  <c:v>2.5643324249009503E-2</c:v>
                </c:pt>
                <c:pt idx="758">
                  <c:v>2.566299382613324E-2</c:v>
                </c:pt>
                <c:pt idx="759">
                  <c:v>2.5682429710520704E-2</c:v>
                </c:pt>
                <c:pt idx="760">
                  <c:v>2.5701631902333988E-2</c:v>
                </c:pt>
                <c:pt idx="761">
                  <c:v>2.572060040157309E-2</c:v>
                </c:pt>
                <c:pt idx="762">
                  <c:v>2.5739335207913827E-2</c:v>
                </c:pt>
                <c:pt idx="763">
                  <c:v>2.575783632151829E-2</c:v>
                </c:pt>
                <c:pt idx="764">
                  <c:v>2.5776103742467527E-2</c:v>
                </c:pt>
                <c:pt idx="765">
                  <c:v>2.5794137470518397E-2</c:v>
                </c:pt>
                <c:pt idx="766">
                  <c:v>2.5811937505670901E-2</c:v>
                </c:pt>
                <c:pt idx="767">
                  <c:v>2.5829503847925039E-2</c:v>
                </c:pt>
                <c:pt idx="768">
                  <c:v>2.5846836497361858E-2</c:v>
                </c:pt>
                <c:pt idx="769">
                  <c:v>2.5863935453738218E-2</c:v>
                </c:pt>
                <c:pt idx="770">
                  <c:v>2.5880800717135166E-2</c:v>
                </c:pt>
                <c:pt idx="771">
                  <c:v>2.5897432287471656E-2</c:v>
                </c:pt>
                <c:pt idx="772">
                  <c:v>2.5913830164909779E-2</c:v>
                </c:pt>
                <c:pt idx="773">
                  <c:v>2.5929994349125352E-2</c:v>
                </c:pt>
                <c:pt idx="774">
                  <c:v>2.5945924840280465E-2</c:v>
                </c:pt>
                <c:pt idx="775">
                  <c:v>2.5961616983725122E-2</c:v>
                </c:pt>
                <c:pt idx="776">
                  <c:v>2.5977018355077819E-2</c:v>
                </c:pt>
                <c:pt idx="777">
                  <c:v>2.599211401086321E-2</c:v>
                </c:pt>
                <c:pt idx="778">
                  <c:v>2.6006903951162341E-2</c:v>
                </c:pt>
                <c:pt idx="779">
                  <c:v>2.6021388175732074E-2</c:v>
                </c:pt>
                <c:pt idx="780">
                  <c:v>2.6035566684653455E-2</c:v>
                </c:pt>
                <c:pt idx="781">
                  <c:v>2.6049439477845437E-2</c:v>
                </c:pt>
                <c:pt idx="782">
                  <c:v>2.6063006555389068E-2</c:v>
                </c:pt>
                <c:pt idx="783">
                  <c:v>2.60762679172033E-2</c:v>
                </c:pt>
                <c:pt idx="784">
                  <c:v>2.6089223563126041E-2</c:v>
                </c:pt>
                <c:pt idx="785">
                  <c:v>2.6101873493238337E-2</c:v>
                </c:pt>
                <c:pt idx="786">
                  <c:v>2.6114217707459142E-2</c:v>
                </c:pt>
                <c:pt idx="787">
                  <c:v>2.6126256205869502E-2</c:v>
                </c:pt>
                <c:pt idx="788">
                  <c:v>2.6137988988307326E-2</c:v>
                </c:pt>
                <c:pt idx="789">
                  <c:v>2.6149416054772612E-2</c:v>
                </c:pt>
                <c:pt idx="790">
                  <c:v>2.6160537405265361E-2</c:v>
                </c:pt>
                <c:pt idx="791">
                  <c:v>2.6171353039785572E-2</c:v>
                </c:pt>
                <c:pt idx="792">
                  <c:v>2.61818629582522E-2</c:v>
                </c:pt>
                <c:pt idx="793">
                  <c:v>2.6192067160665244E-2</c:v>
                </c:pt>
                <c:pt idx="794">
                  <c:v>2.6201965646943659E-2</c:v>
                </c:pt>
                <c:pt idx="795">
                  <c:v>2.6211558417087444E-2</c:v>
                </c:pt>
                <c:pt idx="796">
                  <c:v>2.6220845471177645E-2</c:v>
                </c:pt>
                <c:pt idx="797">
                  <c:v>2.622982680905217E-2</c:v>
                </c:pt>
                <c:pt idx="798">
                  <c:v>2.6238502430792066E-2</c:v>
                </c:pt>
                <c:pt idx="799">
                  <c:v>2.6246872336235239E-2</c:v>
                </c:pt>
                <c:pt idx="800">
                  <c:v>2.6254936525543782E-2</c:v>
                </c:pt>
                <c:pt idx="801">
                  <c:v>2.6262694998555602E-2</c:v>
                </c:pt>
                <c:pt idx="802">
                  <c:v>2.6270147755270701E-2</c:v>
                </c:pt>
                <c:pt idx="803">
                  <c:v>2.6277294795770123E-2</c:v>
                </c:pt>
                <c:pt idx="804">
                  <c:v>2.6284136119891777E-2</c:v>
                </c:pt>
                <c:pt idx="805">
                  <c:v>2.6290671727797754E-2</c:v>
                </c:pt>
                <c:pt idx="806">
                  <c:v>2.6296901619244917E-2</c:v>
                </c:pt>
                <c:pt idx="807">
                  <c:v>2.6302825794476403E-2</c:v>
                </c:pt>
                <c:pt idx="808">
                  <c:v>2.6308444253249075E-2</c:v>
                </c:pt>
                <c:pt idx="809">
                  <c:v>2.6313756995643978E-2</c:v>
                </c:pt>
                <c:pt idx="810">
                  <c:v>2.6318764021661112E-2</c:v>
                </c:pt>
                <c:pt idx="811">
                  <c:v>2.6323465331300477E-2</c:v>
                </c:pt>
                <c:pt idx="812">
                  <c:v>2.6327860924481028E-2</c:v>
                </c:pt>
                <c:pt idx="813">
                  <c:v>2.6331950801202764E-2</c:v>
                </c:pt>
                <c:pt idx="814">
                  <c:v>2.6335734961546731E-2</c:v>
                </c:pt>
                <c:pt idx="815">
                  <c:v>2.6339213405431883E-2</c:v>
                </c:pt>
                <c:pt idx="816">
                  <c:v>2.6342386132696127E-2</c:v>
                </c:pt>
                <c:pt idx="817">
                  <c:v>2.6345253143744696E-2</c:v>
                </c:pt>
                <c:pt idx="818">
                  <c:v>2.6347814438172357E-2</c:v>
                </c:pt>
                <c:pt idx="819">
                  <c:v>2.6350070016141203E-2</c:v>
                </c:pt>
                <c:pt idx="820">
                  <c:v>2.6352019877651234E-2</c:v>
                </c:pt>
                <c:pt idx="821">
                  <c:v>2.635366402270245E-2</c:v>
                </c:pt>
                <c:pt idx="822">
                  <c:v>2.6355002451213805E-2</c:v>
                </c:pt>
                <c:pt idx="823">
                  <c:v>2.6356035163185298E-2</c:v>
                </c:pt>
                <c:pt idx="824">
                  <c:v>2.6356762158697977E-2</c:v>
                </c:pt>
                <c:pt idx="825">
                  <c:v>2.6357183437670795E-2</c:v>
                </c:pt>
                <c:pt idx="826">
                  <c:v>2.6357299000265844E-2</c:v>
                </c:pt>
                <c:pt idx="827">
                  <c:v>2.6357143127276883E-2</c:v>
                </c:pt>
                <c:pt idx="828">
                  <c:v>2.6357101932100724E-2</c:v>
                </c:pt>
                <c:pt idx="829">
                  <c:v>2.6357285474857273E-2</c:v>
                </c:pt>
                <c:pt idx="830">
                  <c:v>2.635769375554653E-2</c:v>
                </c:pt>
                <c:pt idx="831">
                  <c:v>2.6358326774411633E-2</c:v>
                </c:pt>
                <c:pt idx="832">
                  <c:v>2.6359184531209445E-2</c:v>
                </c:pt>
                <c:pt idx="833">
                  <c:v>2.6360267026021011E-2</c:v>
                </c:pt>
                <c:pt idx="834">
                  <c:v>2.6361574258846332E-2</c:v>
                </c:pt>
                <c:pt idx="835">
                  <c:v>2.6363106229685407E-2</c:v>
                </c:pt>
                <c:pt idx="836">
                  <c:v>2.6364862938538236E-2</c:v>
                </c:pt>
                <c:pt idx="837">
                  <c:v>2.636684438540482E-2</c:v>
                </c:pt>
                <c:pt idx="838">
                  <c:v>2.6369050570285157E-2</c:v>
                </c:pt>
                <c:pt idx="839">
                  <c:v>2.637148149317925E-2</c:v>
                </c:pt>
                <c:pt idx="840">
                  <c:v>2.6374137154087096E-2</c:v>
                </c:pt>
                <c:pt idx="841">
                  <c:v>2.6377017553089743E-2</c:v>
                </c:pt>
                <c:pt idx="842">
                  <c:v>2.6380122690106145E-2</c:v>
                </c:pt>
                <c:pt idx="843">
                  <c:v>2.6383452565217347E-2</c:v>
                </c:pt>
                <c:pt idx="844">
                  <c:v>2.6387007178261257E-2</c:v>
                </c:pt>
                <c:pt idx="845">
                  <c:v>2.6390786529481014E-2</c:v>
                </c:pt>
                <c:pt idx="846">
                  <c:v>2.6394790618714525E-2</c:v>
                </c:pt>
                <c:pt idx="847">
                  <c:v>2.6399019446042837E-2</c:v>
                </c:pt>
                <c:pt idx="848">
                  <c:v>2.6403473011384904E-2</c:v>
                </c:pt>
                <c:pt idx="849">
                  <c:v>2.6408151314902817E-2</c:v>
                </c:pt>
                <c:pt idx="850">
                  <c:v>2.6413054356515531E-2</c:v>
                </c:pt>
                <c:pt idx="851">
                  <c:v>2.6418182136223045E-2</c:v>
                </c:pt>
                <c:pt idx="852">
                  <c:v>2.642353465402536E-2</c:v>
                </c:pt>
                <c:pt idx="853">
                  <c:v>2.6429111909922476E-2</c:v>
                </c:pt>
                <c:pt idx="854">
                  <c:v>2.6434913903995438E-2</c:v>
                </c:pt>
                <c:pt idx="855">
                  <c:v>2.6440940636244248E-2</c:v>
                </c:pt>
                <c:pt idx="856">
                  <c:v>2.6447192106587858E-2</c:v>
                </c:pt>
                <c:pt idx="857">
                  <c:v>2.6453668315188361E-2</c:v>
                </c:pt>
                <c:pt idx="858">
                  <c:v>2.6460369261883665E-2</c:v>
                </c:pt>
                <c:pt idx="859">
                  <c:v>2.6467294946754816E-2</c:v>
                </c:pt>
                <c:pt idx="860">
                  <c:v>2.647444536988286E-2</c:v>
                </c:pt>
                <c:pt idx="861">
                  <c:v>2.6481820531348843E-2</c:v>
                </c:pt>
                <c:pt idx="862">
                  <c:v>2.6489420430828581E-2</c:v>
                </c:pt>
                <c:pt idx="863">
                  <c:v>2.6497245068727304E-2</c:v>
                </c:pt>
                <c:pt idx="864">
                  <c:v>2.6505294444801875E-2</c:v>
                </c:pt>
                <c:pt idx="865">
                  <c:v>2.6513568559133338E-2</c:v>
                </c:pt>
                <c:pt idx="866">
                  <c:v>2.6522067411802741E-2</c:v>
                </c:pt>
                <c:pt idx="867">
                  <c:v>2.6530791002810084E-2</c:v>
                </c:pt>
                <c:pt idx="868">
                  <c:v>2.6539739332074319E-2</c:v>
                </c:pt>
                <c:pt idx="869">
                  <c:v>2.654891239975754E-2</c:v>
                </c:pt>
                <c:pt idx="870">
                  <c:v>2.6558310205778701E-2</c:v>
                </c:pt>
                <c:pt idx="871">
                  <c:v>2.6567932750137802E-2</c:v>
                </c:pt>
                <c:pt idx="872">
                  <c:v>2.6577780032915888E-2</c:v>
                </c:pt>
                <c:pt idx="873">
                  <c:v>2.6587852054031913E-2</c:v>
                </c:pt>
                <c:pt idx="874">
                  <c:v>2.659814881364797E-2</c:v>
                </c:pt>
                <c:pt idx="875">
                  <c:v>2.660867031176406E-2</c:v>
                </c:pt>
                <c:pt idx="876">
                  <c:v>2.6619416548218089E-2</c:v>
                </c:pt>
                <c:pt idx="877">
                  <c:v>2.6630387523253196E-2</c:v>
                </c:pt>
                <c:pt idx="878">
                  <c:v>2.6641583236788335E-2</c:v>
                </c:pt>
                <c:pt idx="879">
                  <c:v>2.6652996258743622E-2</c:v>
                </c:pt>
                <c:pt idx="880">
                  <c:v>2.6664418546396007E-2</c:v>
                </c:pt>
                <c:pt idx="881">
                  <c:v>2.6675753508463851E-2</c:v>
                </c:pt>
                <c:pt idx="882">
                  <c:v>2.66870011450282E-2</c:v>
                </c:pt>
                <c:pt idx="883">
                  <c:v>2.6698161455926961E-2</c:v>
                </c:pt>
                <c:pt idx="884">
                  <c:v>2.6709234441241181E-2</c:v>
                </c:pt>
                <c:pt idx="885">
                  <c:v>2.672022010097086E-2</c:v>
                </c:pt>
                <c:pt idx="886">
                  <c:v>2.6731118435034951E-2</c:v>
                </c:pt>
                <c:pt idx="887">
                  <c:v>2.6741929443514501E-2</c:v>
                </c:pt>
                <c:pt idx="888">
                  <c:v>2.6752653126409509E-2</c:v>
                </c:pt>
                <c:pt idx="889">
                  <c:v>2.676328948363893E-2</c:v>
                </c:pt>
                <c:pt idx="890">
                  <c:v>2.6773838515202764E-2</c:v>
                </c:pt>
                <c:pt idx="891">
                  <c:v>2.6784300221182056E-2</c:v>
                </c:pt>
                <c:pt idx="892">
                  <c:v>2.6794674601414714E-2</c:v>
                </c:pt>
                <c:pt idx="893">
                  <c:v>2.6804961656062831E-2</c:v>
                </c:pt>
                <c:pt idx="894">
                  <c:v>2.6815161384964314E-2</c:v>
                </c:pt>
                <c:pt idx="895">
                  <c:v>2.682527378820021E-2</c:v>
                </c:pt>
                <c:pt idx="896">
                  <c:v>2.6835298865689472E-2</c:v>
                </c:pt>
                <c:pt idx="897">
                  <c:v>2.6845236617594193E-2</c:v>
                </c:pt>
                <c:pt idx="898">
                  <c:v>2.6855087043752279E-2</c:v>
                </c:pt>
                <c:pt idx="899">
                  <c:v>2.6864850144244778E-2</c:v>
                </c:pt>
                <c:pt idx="900">
                  <c:v>2.6874525918990644E-2</c:v>
                </c:pt>
                <c:pt idx="901">
                  <c:v>2.6884114367908829E-2</c:v>
                </c:pt>
                <c:pt idx="902">
                  <c:v>2.6893615491242473E-2</c:v>
                </c:pt>
                <c:pt idx="903">
                  <c:v>2.6903029288829483E-2</c:v>
                </c:pt>
                <c:pt idx="904">
                  <c:v>2.6912355760588813E-2</c:v>
                </c:pt>
                <c:pt idx="905">
                  <c:v>2.692751352068035E-2</c:v>
                </c:pt>
                <c:pt idx="906">
                  <c:v>2.6936629260628047E-2</c:v>
                </c:pt>
                <c:pt idx="907">
                  <c:v>2.6945657662402017E-2</c:v>
                </c:pt>
                <c:pt idx="908">
                  <c:v>2.6954598725921212E-2</c:v>
                </c:pt>
                <c:pt idx="909">
                  <c:v>2.6963452451212643E-2</c:v>
                </c:pt>
                <c:pt idx="910">
                  <c:v>2.6972218838249299E-2</c:v>
                </c:pt>
                <c:pt idx="911">
                  <c:v>2.6980897886977145E-2</c:v>
                </c:pt>
                <c:pt idx="912">
                  <c:v>2.6989489597450216E-2</c:v>
                </c:pt>
                <c:pt idx="913">
                  <c:v>2.6997993969587467E-2</c:v>
                </c:pt>
                <c:pt idx="914">
                  <c:v>2.7006411003361878E-2</c:v>
                </c:pt>
                <c:pt idx="915">
                  <c:v>2.7014740698800464E-2</c:v>
                </c:pt>
                <c:pt idx="916">
                  <c:v>2.7022983055876214E-2</c:v>
                </c:pt>
                <c:pt idx="917">
                  <c:v>2.703113807456211E-2</c:v>
                </c:pt>
                <c:pt idx="918">
                  <c:v>2.7039205754831135E-2</c:v>
                </c:pt>
                <c:pt idx="919">
                  <c:v>2.7047186096656278E-2</c:v>
                </c:pt>
                <c:pt idx="920">
                  <c:v>2.7055079100064553E-2</c:v>
                </c:pt>
                <c:pt idx="921">
                  <c:v>2.7064197089100572E-2</c:v>
                </c:pt>
                <c:pt idx="922">
                  <c:v>2.7071876845587983E-2</c:v>
                </c:pt>
                <c:pt idx="923">
                  <c:v>2.7079469276409807E-2</c:v>
                </c:pt>
                <c:pt idx="924">
                  <c:v>2.7086974381241857E-2</c:v>
                </c:pt>
                <c:pt idx="925">
                  <c:v>2.7094392160246228E-2</c:v>
                </c:pt>
                <c:pt idx="926">
                  <c:v>2.7101722613341872E-2</c:v>
                </c:pt>
                <c:pt idx="927">
                  <c:v>2.7108965740609836E-2</c:v>
                </c:pt>
                <c:pt idx="928">
                  <c:v>2.7116121541888027E-2</c:v>
                </c:pt>
                <c:pt idx="929">
                  <c:v>2.7123190017338539E-2</c:v>
                </c:pt>
                <c:pt idx="930">
                  <c:v>2.7130171166880324E-2</c:v>
                </c:pt>
                <c:pt idx="931">
                  <c:v>2.7137098699930862E-2</c:v>
                </c:pt>
                <c:pt idx="932">
                  <c:v>2.7144016677624894E-2</c:v>
                </c:pt>
                <c:pt idx="933">
                  <c:v>2.7150925365388989E-2</c:v>
                </c:pt>
                <c:pt idx="934">
                  <c:v>2.7157824763142102E-2</c:v>
                </c:pt>
                <c:pt idx="935">
                  <c:v>2.7164714870965279E-2</c:v>
                </c:pt>
                <c:pt idx="936">
                  <c:v>2.7171595689020611E-2</c:v>
                </c:pt>
                <c:pt idx="937">
                  <c:v>2.7178467216902868E-2</c:v>
                </c:pt>
                <c:pt idx="938">
                  <c:v>2.7185329455017282E-2</c:v>
                </c:pt>
                <c:pt idx="939">
                  <c:v>2.7192182403120713E-2</c:v>
                </c:pt>
                <c:pt idx="940">
                  <c:v>2.7199026061213161E-2</c:v>
                </c:pt>
                <c:pt idx="941">
                  <c:v>2.7205860429537765E-2</c:v>
                </c:pt>
                <c:pt idx="942">
                  <c:v>2.7212685507851386E-2</c:v>
                </c:pt>
                <c:pt idx="943">
                  <c:v>2.7219501296072979E-2</c:v>
                </c:pt>
                <c:pt idx="944">
                  <c:v>2.7226307794526727E-2</c:v>
                </c:pt>
                <c:pt idx="945">
                  <c:v>2.7233105003050539E-2</c:v>
                </c:pt>
                <c:pt idx="946">
                  <c:v>2.7239892921482323E-2</c:v>
                </c:pt>
                <c:pt idx="947">
                  <c:v>2.7246671550146262E-2</c:v>
                </c:pt>
                <c:pt idx="948">
                  <c:v>2.7253440888718172E-2</c:v>
                </c:pt>
                <c:pt idx="949">
                  <c:v>2.7260200937441192E-2</c:v>
                </c:pt>
                <c:pt idx="950">
                  <c:v>2.7266951696234276E-2</c:v>
                </c:pt>
                <c:pt idx="951">
                  <c:v>2.7273693164935331E-2</c:v>
                </c:pt>
                <c:pt idx="952">
                  <c:v>2.7280425343787496E-2</c:v>
                </c:pt>
                <c:pt idx="953">
                  <c:v>2.7287148232709724E-2</c:v>
                </c:pt>
                <c:pt idx="954">
                  <c:v>2.7293861831702015E-2</c:v>
                </c:pt>
                <c:pt idx="955">
                  <c:v>2.7300566140602278E-2</c:v>
                </c:pt>
                <c:pt idx="956">
                  <c:v>2.7307261159734697E-2</c:v>
                </c:pt>
                <c:pt idx="957">
                  <c:v>2.7313946888856133E-2</c:v>
                </c:pt>
                <c:pt idx="958">
                  <c:v>2.7320623328047633E-2</c:v>
                </c:pt>
                <c:pt idx="959">
                  <c:v>2.732729047722815E-2</c:v>
                </c:pt>
                <c:pt idx="960">
                  <c:v>2.7333948336478731E-2</c:v>
                </c:pt>
                <c:pt idx="961">
                  <c:v>2.7340596905799375E-2</c:v>
                </c:pt>
                <c:pt idx="962">
                  <c:v>2.7347236185190082E-2</c:v>
                </c:pt>
                <c:pt idx="963">
                  <c:v>2.7353866174569808E-2</c:v>
                </c:pt>
                <c:pt idx="964">
                  <c:v>2.7360486874019596E-2</c:v>
                </c:pt>
                <c:pt idx="965">
                  <c:v>2.7367098283539448E-2</c:v>
                </c:pt>
                <c:pt idx="966">
                  <c:v>2.7373700403048318E-2</c:v>
                </c:pt>
                <c:pt idx="967">
                  <c:v>2.7380293232627251E-2</c:v>
                </c:pt>
                <c:pt idx="968">
                  <c:v>2.7386876772357294E-2</c:v>
                </c:pt>
                <c:pt idx="969">
                  <c:v>2.7393451021995308E-2</c:v>
                </c:pt>
                <c:pt idx="970">
                  <c:v>2.7400015981703385E-2</c:v>
                </c:pt>
                <c:pt idx="971">
                  <c:v>2.7406571651562572E-2</c:v>
                </c:pt>
                <c:pt idx="972">
                  <c:v>2.7413118031329731E-2</c:v>
                </c:pt>
                <c:pt idx="973">
                  <c:v>2.7419655121166953E-2</c:v>
                </c:pt>
                <c:pt idx="974">
                  <c:v>2.7426182920993192E-2</c:v>
                </c:pt>
                <c:pt idx="975">
                  <c:v>2.7432701431051587E-2</c:v>
                </c:pt>
                <c:pt idx="976">
                  <c:v>2.7439210651017953E-2</c:v>
                </c:pt>
                <c:pt idx="977">
                  <c:v>2.7445710580973337E-2</c:v>
                </c:pt>
                <c:pt idx="978">
                  <c:v>2.7452201221079831E-2</c:v>
                </c:pt>
                <c:pt idx="979">
                  <c:v>2.7458682571175341E-2</c:v>
                </c:pt>
                <c:pt idx="980">
                  <c:v>2.7465154631340916E-2</c:v>
                </c:pt>
                <c:pt idx="981">
                  <c:v>2.7471617401495507E-2</c:v>
                </c:pt>
                <c:pt idx="982">
                  <c:v>2.7478070881720162E-2</c:v>
                </c:pt>
                <c:pt idx="983">
                  <c:v>2.7484515072014881E-2</c:v>
                </c:pt>
                <c:pt idx="984">
                  <c:v>2.7490949972298617E-2</c:v>
                </c:pt>
                <c:pt idx="985">
                  <c:v>2.7497375582571371E-2</c:v>
                </c:pt>
                <c:pt idx="986">
                  <c:v>2.7503791902995234E-2</c:v>
                </c:pt>
                <c:pt idx="987">
                  <c:v>2.7510198933327068E-2</c:v>
                </c:pt>
                <c:pt idx="988">
                  <c:v>2.7516596673810012E-2</c:v>
                </c:pt>
                <c:pt idx="989">
                  <c:v>2.752298512436302E-2</c:v>
                </c:pt>
                <c:pt idx="990">
                  <c:v>2.7529364284823998E-2</c:v>
                </c:pt>
                <c:pt idx="991">
                  <c:v>2.7535734155436087E-2</c:v>
                </c:pt>
                <c:pt idx="992">
                  <c:v>2.7542094735956146E-2</c:v>
                </c:pt>
                <c:pt idx="993">
                  <c:v>2.7548446026546269E-2</c:v>
                </c:pt>
                <c:pt idx="994">
                  <c:v>2.7554788027287502E-2</c:v>
                </c:pt>
                <c:pt idx="995">
                  <c:v>2.7561120737936706E-2</c:v>
                </c:pt>
                <c:pt idx="996">
                  <c:v>2.7567444158655974E-2</c:v>
                </c:pt>
                <c:pt idx="997">
                  <c:v>2.7573758289364259E-2</c:v>
                </c:pt>
                <c:pt idx="998">
                  <c:v>2.7580063130142607E-2</c:v>
                </c:pt>
                <c:pt idx="999">
                  <c:v>2.7586358680909973E-2</c:v>
                </c:pt>
                <c:pt idx="1000">
                  <c:v>2.7592644941747402E-2</c:v>
                </c:pt>
                <c:pt idx="1001">
                  <c:v>2.7598921912654895E-2</c:v>
                </c:pt>
                <c:pt idx="1002">
                  <c:v>2.7605189593551405E-2</c:v>
                </c:pt>
                <c:pt idx="1003">
                  <c:v>2.7611447984436932E-2</c:v>
                </c:pt>
                <c:pt idx="1004">
                  <c:v>2.7617697085392523E-2</c:v>
                </c:pt>
                <c:pt idx="1005">
                  <c:v>2.7623936896418178E-2</c:v>
                </c:pt>
                <c:pt idx="1006">
                  <c:v>2.7630167417351803E-2</c:v>
                </c:pt>
                <c:pt idx="1007">
                  <c:v>2.7636388648436538E-2</c:v>
                </c:pt>
                <c:pt idx="1008">
                  <c:v>2.7642600589429245E-2</c:v>
                </c:pt>
                <c:pt idx="1009">
                  <c:v>2.7648803240573061E-2</c:v>
                </c:pt>
                <c:pt idx="1010">
                  <c:v>2.7654996601624848E-2</c:v>
                </c:pt>
                <c:pt idx="1011">
                  <c:v>2.7661180672746699E-2</c:v>
                </c:pt>
                <c:pt idx="1012">
                  <c:v>2.7667355453857567E-2</c:v>
                </c:pt>
                <c:pt idx="1013">
                  <c:v>2.7673520945119545E-2</c:v>
                </c:pt>
                <c:pt idx="1014">
                  <c:v>2.7679677146289494E-2</c:v>
                </c:pt>
                <c:pt idx="1015">
                  <c:v>2.7685824057529507E-2</c:v>
                </c:pt>
                <c:pt idx="1016">
                  <c:v>2.7691961678839583E-2</c:v>
                </c:pt>
                <c:pt idx="1017">
                  <c:v>2.7698090009976584E-2</c:v>
                </c:pt>
                <c:pt idx="1018">
                  <c:v>2.7704209051264694E-2</c:v>
                </c:pt>
                <c:pt idx="1019">
                  <c:v>2.7710318802622869E-2</c:v>
                </c:pt>
                <c:pt idx="1020">
                  <c:v>2.7716419263889014E-2</c:v>
                </c:pt>
                <c:pt idx="1021">
                  <c:v>2.7722510435225223E-2</c:v>
                </c:pt>
                <c:pt idx="1022">
                  <c:v>2.7728592316631495E-2</c:v>
                </c:pt>
                <c:pt idx="1023">
                  <c:v>2.7734664908026785E-2</c:v>
                </c:pt>
                <c:pt idx="1024">
                  <c:v>2.7740728209411092E-2</c:v>
                </c:pt>
                <c:pt idx="1025">
                  <c:v>2.7746782220865462E-2</c:v>
                </c:pt>
                <c:pt idx="1026">
                  <c:v>2.775282694230885E-2</c:v>
                </c:pt>
                <c:pt idx="1027">
                  <c:v>2.7758862373822302E-2</c:v>
                </c:pt>
                <c:pt idx="1028">
                  <c:v>2.776488851532477E-2</c:v>
                </c:pt>
                <c:pt idx="1029">
                  <c:v>2.777090536673521E-2</c:v>
                </c:pt>
                <c:pt idx="1030">
                  <c:v>2.7776912928215713E-2</c:v>
                </c:pt>
                <c:pt idx="1031">
                  <c:v>2.7782911199685234E-2</c:v>
                </c:pt>
                <c:pt idx="1032">
                  <c:v>2.7788900181305864E-2</c:v>
                </c:pt>
                <c:pt idx="1033">
                  <c:v>2.7794879872834466E-2</c:v>
                </c:pt>
                <c:pt idx="1034">
                  <c:v>2.7800850274433131E-2</c:v>
                </c:pt>
                <c:pt idx="1035">
                  <c:v>2.7806789602563553E-2</c:v>
                </c:pt>
                <c:pt idx="1036">
                  <c:v>2.7812621436661411E-2</c:v>
                </c:pt>
                <c:pt idx="1037">
                  <c:v>2.7818338991694169E-2</c:v>
                </c:pt>
                <c:pt idx="1038">
                  <c:v>2.7823942267742874E-2</c:v>
                </c:pt>
                <c:pt idx="1039">
                  <c:v>2.7829431264645432E-2</c:v>
                </c:pt>
                <c:pt idx="1040">
                  <c:v>2.7834805982563937E-2</c:v>
                </c:pt>
                <c:pt idx="1041">
                  <c:v>2.7840066421417342E-2</c:v>
                </c:pt>
                <c:pt idx="1042">
                  <c:v>2.7845212581205647E-2</c:v>
                </c:pt>
                <c:pt idx="1043">
                  <c:v>2.785024446176676E-2</c:v>
                </c:pt>
                <c:pt idx="1044">
                  <c:v>2.7855162063424865E-2</c:v>
                </c:pt>
                <c:pt idx="1045">
                  <c:v>2.7859965385936825E-2</c:v>
                </c:pt>
                <c:pt idx="1046">
                  <c:v>2.7864654429383684E-2</c:v>
                </c:pt>
                <c:pt idx="1047">
                  <c:v>2.7869229193684397E-2</c:v>
                </c:pt>
                <c:pt idx="1048">
                  <c:v>2.7873689679001057E-2</c:v>
                </c:pt>
                <c:pt idx="1049">
                  <c:v>2.7878035885090524E-2</c:v>
                </c:pt>
                <c:pt idx="1050">
                  <c:v>2.7882267812033845E-2</c:v>
                </c:pt>
                <c:pt idx="1051">
                  <c:v>2.7886385459993113E-2</c:v>
                </c:pt>
                <c:pt idx="1052">
                  <c:v>2.789038882888728E-2</c:v>
                </c:pt>
                <c:pt idx="1053">
                  <c:v>2.7894277918473209E-2</c:v>
                </c:pt>
                <c:pt idx="1054">
                  <c:v>2.7898052729075085E-2</c:v>
                </c:pt>
                <c:pt idx="1055">
                  <c:v>2.7901713260530814E-2</c:v>
                </c:pt>
                <c:pt idx="1056">
                  <c:v>2.7905259512840397E-2</c:v>
                </c:pt>
                <c:pt idx="1057">
                  <c:v>2.7908691486003834E-2</c:v>
                </c:pt>
                <c:pt idx="1058">
                  <c:v>2.7912009180021125E-2</c:v>
                </c:pt>
                <c:pt idx="1059">
                  <c:v>2.7915212594973315E-2</c:v>
                </c:pt>
                <c:pt idx="1060">
                  <c:v>2.7918301730698314E-2</c:v>
                </c:pt>
                <c:pt idx="1061">
                  <c:v>2.7921692237909967E-2</c:v>
                </c:pt>
                <c:pt idx="1062">
                  <c:v>2.7924536489785101E-2</c:v>
                </c:pt>
                <c:pt idx="1063">
                  <c:v>2.7927266462514089E-2</c:v>
                </c:pt>
                <c:pt idx="1064">
                  <c:v>2.7929882156177976E-2</c:v>
                </c:pt>
                <c:pt idx="1065">
                  <c:v>2.7932383570533625E-2</c:v>
                </c:pt>
                <c:pt idx="1066">
                  <c:v>2.7934770705824175E-2</c:v>
                </c:pt>
                <c:pt idx="1067">
                  <c:v>2.7937043561968578E-2</c:v>
                </c:pt>
                <c:pt idx="1068">
                  <c:v>2.7939202138885788E-2</c:v>
                </c:pt>
                <c:pt idx="1069">
                  <c:v>2.7941246436656852E-2</c:v>
                </c:pt>
                <c:pt idx="1070">
                  <c:v>2.7943176455281771E-2</c:v>
                </c:pt>
                <c:pt idx="1071">
                  <c:v>2.7944992194679497E-2</c:v>
                </c:pt>
                <c:pt idx="1072">
                  <c:v>2.7946693654931076E-2</c:v>
                </c:pt>
                <c:pt idx="1073">
                  <c:v>2.7948280836117556E-2</c:v>
                </c:pt>
                <c:pt idx="1074">
                  <c:v>2.7949753737995797E-2</c:v>
                </c:pt>
                <c:pt idx="1075">
                  <c:v>2.7951112360808938E-2</c:v>
                </c:pt>
                <c:pt idx="1076">
                  <c:v>2.7952356704313841E-2</c:v>
                </c:pt>
                <c:pt idx="1077">
                  <c:v>2.795348676883469E-2</c:v>
                </c:pt>
                <c:pt idx="1078">
                  <c:v>2.79545025540473E-2</c:v>
                </c:pt>
                <c:pt idx="1079">
                  <c:v>2.7955404060113764E-2</c:v>
                </c:pt>
                <c:pt idx="1080">
                  <c:v>2.7956191287034082E-2</c:v>
                </c:pt>
                <c:pt idx="1081">
                  <c:v>2.7956864234727208E-2</c:v>
                </c:pt>
                <c:pt idx="1082">
                  <c:v>2.7957422903193141E-2</c:v>
                </c:pt>
                <c:pt idx="1083">
                  <c:v>2.7957867292512928E-2</c:v>
                </c:pt>
                <c:pt idx="1084">
                  <c:v>2.7958197402686569E-2</c:v>
                </c:pt>
                <c:pt idx="1085">
                  <c:v>2.7958413233714063E-2</c:v>
                </c:pt>
                <c:pt idx="1086">
                  <c:v>2.7958514785514366E-2</c:v>
                </c:pt>
                <c:pt idx="1087">
                  <c:v>2.7958502058087475E-2</c:v>
                </c:pt>
                <c:pt idx="1088">
                  <c:v>2.7958375051514439E-2</c:v>
                </c:pt>
                <c:pt idx="1089">
                  <c:v>2.7958133765795257E-2</c:v>
                </c:pt>
                <c:pt idx="1090">
                  <c:v>2.7957778200929928E-2</c:v>
                </c:pt>
                <c:pt idx="1091">
                  <c:v>2.7957308356756361E-2</c:v>
                </c:pt>
                <c:pt idx="1092">
                  <c:v>2.7956724233436647E-2</c:v>
                </c:pt>
                <c:pt idx="1093">
                  <c:v>2.7956025830970788E-2</c:v>
                </c:pt>
                <c:pt idx="1094">
                  <c:v>2.7955213149358782E-2</c:v>
                </c:pt>
                <c:pt idx="1095">
                  <c:v>2.7954286188519584E-2</c:v>
                </c:pt>
                <c:pt idx="1096">
                  <c:v>2.7953244948453193E-2</c:v>
                </c:pt>
                <c:pt idx="1097">
                  <c:v>2.7952089429321703E-2</c:v>
                </c:pt>
                <c:pt idx="1098">
                  <c:v>2.795081963096302E-2</c:v>
                </c:pt>
                <c:pt idx="1099">
                  <c:v>2.7949435553377144E-2</c:v>
                </c:pt>
                <c:pt idx="1100">
                  <c:v>2.7947937196645123E-2</c:v>
                </c:pt>
                <c:pt idx="1101">
                  <c:v>2.7946324560766955E-2</c:v>
                </c:pt>
                <c:pt idx="1102">
                  <c:v>2.7944597645742641E-2</c:v>
                </c:pt>
                <c:pt idx="1103">
                  <c:v>2.7942756451572182E-2</c:v>
                </c:pt>
                <c:pt idx="1104">
                  <c:v>2.7940800978174529E-2</c:v>
                </c:pt>
                <c:pt idx="1105">
                  <c:v>2.7938731225630731E-2</c:v>
                </c:pt>
                <c:pt idx="1106">
                  <c:v>2.7936547193940786E-2</c:v>
                </c:pt>
                <c:pt idx="1107">
                  <c:v>2.7934248883104695E-2</c:v>
                </c:pt>
                <c:pt idx="1108">
                  <c:v>2.7931836293041412E-2</c:v>
                </c:pt>
                <c:pt idx="1109">
                  <c:v>2.7929309423831983E-2</c:v>
                </c:pt>
                <c:pt idx="1110">
                  <c:v>2.7926668275476407E-2</c:v>
                </c:pt>
                <c:pt idx="1111">
                  <c:v>2.7923912847974686E-2</c:v>
                </c:pt>
                <c:pt idx="1112">
                  <c:v>2.7921043141407864E-2</c:v>
                </c:pt>
                <c:pt idx="1113">
                  <c:v>2.7918059155532804E-2</c:v>
                </c:pt>
                <c:pt idx="1114">
                  <c:v>2.791496089067369E-2</c:v>
                </c:pt>
                <c:pt idx="1115">
                  <c:v>2.7911748346506338E-2</c:v>
                </c:pt>
                <c:pt idx="1116">
                  <c:v>2.7908421523354932E-2</c:v>
                </c:pt>
                <c:pt idx="1117">
                  <c:v>2.7904980420976333E-2</c:v>
                </c:pt>
                <c:pt idx="1118">
                  <c:v>2.7901425039532635E-2</c:v>
                </c:pt>
                <c:pt idx="1119">
                  <c:v>2.789775537894279E-2</c:v>
                </c:pt>
                <c:pt idx="1120">
                  <c:v>2.7893971439125753E-2</c:v>
                </c:pt>
                <c:pt idx="1121">
                  <c:v>2.7890073220243616E-2</c:v>
                </c:pt>
                <c:pt idx="1122">
                  <c:v>2.7886060722377426E-2</c:v>
                </c:pt>
                <c:pt idx="1123">
                  <c:v>2.7881933945284043E-2</c:v>
                </c:pt>
                <c:pt idx="1124">
                  <c:v>2.7877692889044514E-2</c:v>
                </c:pt>
                <c:pt idx="1125">
                  <c:v>2.7873337553739885E-2</c:v>
                </c:pt>
                <c:pt idx="1126">
                  <c:v>2.7868867939370157E-2</c:v>
                </c:pt>
                <c:pt idx="1127">
                  <c:v>2.7864284045854282E-2</c:v>
                </c:pt>
                <c:pt idx="1128">
                  <c:v>2.7859585873273307E-2</c:v>
                </c:pt>
                <c:pt idx="1129">
                  <c:v>2.7854773421546186E-2</c:v>
                </c:pt>
                <c:pt idx="1130">
                  <c:v>2.7849846690753965E-2</c:v>
                </c:pt>
                <c:pt idx="1131">
                  <c:v>2.7844805680977691E-2</c:v>
                </c:pt>
                <c:pt idx="1132">
                  <c:v>2.7839650392055271E-2</c:v>
                </c:pt>
                <c:pt idx="1133">
                  <c:v>2.7834380823986704E-2</c:v>
                </c:pt>
                <c:pt idx="1134">
                  <c:v>2.782899697701513E-2</c:v>
                </c:pt>
                <c:pt idx="1135">
                  <c:v>2.782349885089741E-2</c:v>
                </c:pt>
                <c:pt idx="1136">
                  <c:v>2.781788644571459E-2</c:v>
                </c:pt>
                <c:pt idx="1137">
                  <c:v>2.7812159761547717E-2</c:v>
                </c:pt>
                <c:pt idx="1138">
                  <c:v>2.7806318798234697E-2</c:v>
                </c:pt>
                <c:pt idx="1139">
                  <c:v>2.7800363555937624E-2</c:v>
                </c:pt>
                <c:pt idx="1140">
                  <c:v>2.7794294034575451E-2</c:v>
                </c:pt>
                <c:pt idx="1141">
                  <c:v>2.7788110234229224E-2</c:v>
                </c:pt>
                <c:pt idx="1142">
                  <c:v>2.7781812154817898E-2</c:v>
                </c:pt>
                <c:pt idx="1143">
                  <c:v>2.7775399796422517E-2</c:v>
                </c:pt>
                <c:pt idx="1144">
                  <c:v>2.7768873159043084E-2</c:v>
                </c:pt>
                <c:pt idx="1145">
                  <c:v>2.776223224259855E-2</c:v>
                </c:pt>
                <c:pt idx="1146">
                  <c:v>2.7755477047251009E-2</c:v>
                </c:pt>
                <c:pt idx="1147">
                  <c:v>2.7748607572757322E-2</c:v>
                </c:pt>
                <c:pt idx="1148">
                  <c:v>2.7741623819441674E-2</c:v>
                </c:pt>
                <c:pt idx="1149">
                  <c:v>2.7734525787060926E-2</c:v>
                </c:pt>
                <c:pt idx="1150">
                  <c:v>2.7727313475696125E-2</c:v>
                </c:pt>
                <c:pt idx="1151">
                  <c:v>2.7719986885428316E-2</c:v>
                </c:pt>
                <c:pt idx="1152">
                  <c:v>2.7712546016095407E-2</c:v>
                </c:pt>
                <c:pt idx="1153">
                  <c:v>2.7704990868021584E-2</c:v>
                </c:pt>
                <c:pt idx="1154">
                  <c:v>2.7697321440801614E-2</c:v>
                </c:pt>
                <c:pt idx="1155">
                  <c:v>2.7689537734678638E-2</c:v>
                </c:pt>
                <c:pt idx="1156">
                  <c:v>2.76816397497337E-2</c:v>
                </c:pt>
                <c:pt idx="1157">
                  <c:v>2.7673627485723662E-2</c:v>
                </c:pt>
                <c:pt idx="1158">
                  <c:v>2.7665500942891663E-2</c:v>
                </c:pt>
                <c:pt idx="1159">
                  <c:v>2.7657260121156657E-2</c:v>
                </c:pt>
                <c:pt idx="1160">
                  <c:v>2.7648905020518644E-2</c:v>
                </c:pt>
                <c:pt idx="1161">
                  <c:v>2.7640435640896577E-2</c:v>
                </c:pt>
                <c:pt idx="1162">
                  <c:v>2.7631851982533595E-2</c:v>
                </c:pt>
                <c:pt idx="1163">
                  <c:v>2.762315404518656E-2</c:v>
                </c:pt>
                <c:pt idx="1164">
                  <c:v>2.7614341829017564E-2</c:v>
                </c:pt>
                <c:pt idx="1165">
                  <c:v>2.7604130791485382E-2</c:v>
                </c:pt>
                <c:pt idx="1166">
                  <c:v>2.7595073692033845E-2</c:v>
                </c:pt>
                <c:pt idx="1167">
                  <c:v>2.7585902313841393E-2</c:v>
                </c:pt>
                <c:pt idx="1168">
                  <c:v>2.7576616656745934E-2</c:v>
                </c:pt>
                <c:pt idx="1169">
                  <c:v>2.7567216720747467E-2</c:v>
                </c:pt>
                <c:pt idx="1170">
                  <c:v>2.7557702506008086E-2</c:v>
                </c:pt>
                <c:pt idx="1171">
                  <c:v>2.7548074012446744E-2</c:v>
                </c:pt>
                <c:pt idx="1172">
                  <c:v>2.7538331240144487E-2</c:v>
                </c:pt>
                <c:pt idx="1173">
                  <c:v>2.7528474188939223E-2</c:v>
                </c:pt>
                <c:pt idx="1174">
                  <c:v>2.751850285907409E-2</c:v>
                </c:pt>
                <c:pt idx="1175">
                  <c:v>2.7508417250386996E-2</c:v>
                </c:pt>
                <c:pt idx="1176">
                  <c:v>2.7498217362958988E-2</c:v>
                </c:pt>
                <c:pt idx="1177">
                  <c:v>2.7487903196790064E-2</c:v>
                </c:pt>
                <c:pt idx="1178">
                  <c:v>2.7477474751880226E-2</c:v>
                </c:pt>
                <c:pt idx="1179">
                  <c:v>2.7466932028229474E-2</c:v>
                </c:pt>
                <c:pt idx="1180">
                  <c:v>2.7456275025837806E-2</c:v>
                </c:pt>
                <c:pt idx="1181">
                  <c:v>2.7446529719704627E-2</c:v>
                </c:pt>
                <c:pt idx="1182">
                  <c:v>2.7434618184912773E-2</c:v>
                </c:pt>
                <c:pt idx="1183">
                  <c:v>2.7423618346460454E-2</c:v>
                </c:pt>
                <c:pt idx="1184">
                  <c:v>2.7412504229348267E-2</c:v>
                </c:pt>
                <c:pt idx="1185">
                  <c:v>2.7401275833495164E-2</c:v>
                </c:pt>
                <c:pt idx="1186">
                  <c:v>2.7389933158982194E-2</c:v>
                </c:pt>
                <c:pt idx="1187">
                  <c:v>2.7378476205890401E-2</c:v>
                </c:pt>
                <c:pt idx="1188">
                  <c:v>2.7366904974138739E-2</c:v>
                </c:pt>
                <c:pt idx="1189">
                  <c:v>2.7355219463727209E-2</c:v>
                </c:pt>
                <c:pt idx="1190">
                  <c:v>2.7343419674736857E-2</c:v>
                </c:pt>
                <c:pt idx="1191">
                  <c:v>2.7331514031118109E-2</c:v>
                </c:pt>
                <c:pt idx="1192">
                  <c:v>2.7319597413832941E-2</c:v>
                </c:pt>
                <c:pt idx="1193">
                  <c:v>2.7307696868430487E-2</c:v>
                </c:pt>
                <c:pt idx="1194">
                  <c:v>2.7295812394829699E-2</c:v>
                </c:pt>
                <c:pt idx="1195">
                  <c:v>2.7283943993111626E-2</c:v>
                </c:pt>
                <c:pt idx="1196">
                  <c:v>2.7272091663276266E-2</c:v>
                </c:pt>
                <c:pt idx="1197">
                  <c:v>2.7260255405161526E-2</c:v>
                </c:pt>
                <c:pt idx="1198">
                  <c:v>2.7248435218929501E-2</c:v>
                </c:pt>
                <c:pt idx="1199">
                  <c:v>2.7236631104499143E-2</c:v>
                </c:pt>
                <c:pt idx="1200">
                  <c:v>2.7224843061951498E-2</c:v>
                </c:pt>
                <c:pt idx="1201">
                  <c:v>2.7213071091205521E-2</c:v>
                </c:pt>
                <c:pt idx="1202">
                  <c:v>2.7201315192261211E-2</c:v>
                </c:pt>
                <c:pt idx="1203">
                  <c:v>2.7189575365199614E-2</c:v>
                </c:pt>
                <c:pt idx="1204">
                  <c:v>2.7177851609939685E-2</c:v>
                </c:pt>
                <c:pt idx="1205">
                  <c:v>2.7166143926481423E-2</c:v>
                </c:pt>
                <c:pt idx="1206">
                  <c:v>2.7154452314905875E-2</c:v>
                </c:pt>
                <c:pt idx="1207">
                  <c:v>2.7142776775050947E-2</c:v>
                </c:pt>
                <c:pt idx="1208">
                  <c:v>2.7131117307078734E-2</c:v>
                </c:pt>
                <c:pt idx="1209">
                  <c:v>2.7119473910908187E-2</c:v>
                </c:pt>
                <c:pt idx="1210">
                  <c:v>2.7107846586539308E-2</c:v>
                </c:pt>
                <c:pt idx="1211">
                  <c:v>2.7096235333972096E-2</c:v>
                </c:pt>
                <c:pt idx="1212">
                  <c:v>2.7084640153287598E-2</c:v>
                </c:pt>
                <c:pt idx="1213">
                  <c:v>2.7073061044404767E-2</c:v>
                </c:pt>
                <c:pt idx="1214">
                  <c:v>2.7061498007242557E-2</c:v>
                </c:pt>
                <c:pt idx="1215">
                  <c:v>2.7049951041963061E-2</c:v>
                </c:pt>
                <c:pt idx="1216">
                  <c:v>2.7038420148485232E-2</c:v>
                </c:pt>
                <c:pt idx="1217">
                  <c:v>2.702561924446956E-2</c:v>
                </c:pt>
                <c:pt idx="1218">
                  <c:v>2.7014123384813498E-2</c:v>
                </c:pt>
                <c:pt idx="1219">
                  <c:v>2.7002643600065882E-2</c:v>
                </c:pt>
                <c:pt idx="1220">
                  <c:v>2.6991179890253719E-2</c:v>
                </c:pt>
                <c:pt idx="1221">
                  <c:v>2.6979732255295968E-2</c:v>
                </c:pt>
                <c:pt idx="1222">
                  <c:v>2.6968300695246659E-2</c:v>
                </c:pt>
                <c:pt idx="1223">
                  <c:v>2.6956885210078777E-2</c:v>
                </c:pt>
                <c:pt idx="1224">
                  <c:v>2.6945485799792317E-2</c:v>
                </c:pt>
                <c:pt idx="1225">
                  <c:v>2.6934102464387287E-2</c:v>
                </c:pt>
                <c:pt idx="1226">
                  <c:v>2.6922735203836666E-2</c:v>
                </c:pt>
                <c:pt idx="1227">
                  <c:v>2.6911384018167471E-2</c:v>
                </c:pt>
                <c:pt idx="1228">
                  <c:v>2.6900048907352685E-2</c:v>
                </c:pt>
                <c:pt idx="1229">
                  <c:v>2.6888729871392313E-2</c:v>
                </c:pt>
                <c:pt idx="1230">
                  <c:v>2.6877426910313366E-2</c:v>
                </c:pt>
                <c:pt idx="1231">
                  <c:v>2.6866140024061812E-2</c:v>
                </c:pt>
                <c:pt idx="1232">
                  <c:v>2.6848068781902823E-2</c:v>
                </c:pt>
                <c:pt idx="1233">
                  <c:v>2.6836822588772735E-2</c:v>
                </c:pt>
                <c:pt idx="1234">
                  <c:v>2.6825592467363268E-2</c:v>
                </c:pt>
                <c:pt idx="1235">
                  <c:v>2.6814378417674423E-2</c:v>
                </c:pt>
                <c:pt idx="1236">
                  <c:v>2.680318043986829E-2</c:v>
                </c:pt>
                <c:pt idx="1237">
                  <c:v>2.6791998533782779E-2</c:v>
                </c:pt>
                <c:pt idx="1238">
                  <c:v>2.6780832699498935E-2</c:v>
                </c:pt>
                <c:pt idx="1239">
                  <c:v>2.6769682936935713E-2</c:v>
                </c:pt>
                <c:pt idx="1240">
                  <c:v>2.6758549246255203E-2</c:v>
                </c:pt>
                <c:pt idx="1241">
                  <c:v>2.6747431627214269E-2</c:v>
                </c:pt>
                <c:pt idx="1242">
                  <c:v>2.6736330079975001E-2</c:v>
                </c:pt>
                <c:pt idx="1243">
                  <c:v>2.6725244604537401E-2</c:v>
                </c:pt>
                <c:pt idx="1244">
                  <c:v>2.6714175200739376E-2</c:v>
                </c:pt>
                <c:pt idx="1245">
                  <c:v>2.6703121868905111E-2</c:v>
                </c:pt>
                <c:pt idx="1246">
                  <c:v>2.6692084608629374E-2</c:v>
                </c:pt>
                <c:pt idx="1247">
                  <c:v>2.6681063420236351E-2</c:v>
                </c:pt>
                <c:pt idx="1248">
                  <c:v>2.6670058303482902E-2</c:v>
                </c:pt>
                <c:pt idx="1249">
                  <c:v>2.6659069258693213E-2</c:v>
                </c:pt>
                <c:pt idx="1250">
                  <c:v>2.6648096285462053E-2</c:v>
                </c:pt>
                <c:pt idx="1251">
                  <c:v>2.663713938403256E-2</c:v>
                </c:pt>
                <c:pt idx="1252">
                  <c:v>2.662619855448578E-2</c:v>
                </c:pt>
                <c:pt idx="1253">
                  <c:v>2.6615273796497529E-2</c:v>
                </c:pt>
                <c:pt idx="1254">
                  <c:v>2.6604365110310946E-2</c:v>
                </c:pt>
                <c:pt idx="1255">
                  <c:v>2.6593472495926029E-2</c:v>
                </c:pt>
                <c:pt idx="1256">
                  <c:v>2.6582595953261734E-2</c:v>
                </c:pt>
                <c:pt idx="1257">
                  <c:v>2.657173548231806E-2</c:v>
                </c:pt>
                <c:pt idx="1258">
                  <c:v>2.6560891083176053E-2</c:v>
                </c:pt>
                <c:pt idx="1259">
                  <c:v>2.6550062755754666E-2</c:v>
                </c:pt>
                <c:pt idx="1260">
                  <c:v>2.6539250500053901E-2</c:v>
                </c:pt>
                <c:pt idx="1261">
                  <c:v>2.6528454316073757E-2</c:v>
                </c:pt>
                <c:pt idx="1262">
                  <c:v>2.6517674203814234E-2</c:v>
                </c:pt>
                <c:pt idx="1263">
                  <c:v>2.6506910163356379E-2</c:v>
                </c:pt>
                <c:pt idx="1264">
                  <c:v>2.6496162194538098E-2</c:v>
                </c:pt>
                <c:pt idx="1265">
                  <c:v>2.648543029760253E-2</c:v>
                </c:pt>
                <c:pt idx="1266">
                  <c:v>2.6474714472225491E-2</c:v>
                </c:pt>
                <c:pt idx="1267">
                  <c:v>2.6464014718731166E-2</c:v>
                </c:pt>
                <c:pt idx="1268">
                  <c:v>2.6453331036957461E-2</c:v>
                </c:pt>
                <c:pt idx="1269">
                  <c:v>2.6442663426742286E-2</c:v>
                </c:pt>
                <c:pt idx="1270">
                  <c:v>2.6432011888409823E-2</c:v>
                </c:pt>
                <c:pt idx="1271">
                  <c:v>2.6421376421716936E-2</c:v>
                </c:pt>
                <c:pt idx="1272">
                  <c:v>2.6410757026825715E-2</c:v>
                </c:pt>
                <c:pt idx="1273">
                  <c:v>2.6400153703655116E-2</c:v>
                </c:pt>
                <c:pt idx="1274">
                  <c:v>2.6389566452205138E-2</c:v>
                </c:pt>
                <c:pt idx="1275">
                  <c:v>2.6378995272394734E-2</c:v>
                </c:pt>
                <c:pt idx="1276">
                  <c:v>2.6368440164304952E-2</c:v>
                </c:pt>
                <c:pt idx="1277">
                  <c:v>2.635790112793579E-2</c:v>
                </c:pt>
                <c:pt idx="1278">
                  <c:v>2.6347378163368296E-2</c:v>
                </c:pt>
                <c:pt idx="1279">
                  <c:v>2.6336871270440376E-2</c:v>
                </c:pt>
                <c:pt idx="1280">
                  <c:v>2.6326380449233078E-2</c:v>
                </c:pt>
                <c:pt idx="1281">
                  <c:v>2.63159056997464E-2</c:v>
                </c:pt>
                <c:pt idx="1282">
                  <c:v>2.6305447021980344E-2</c:v>
                </c:pt>
                <c:pt idx="1283">
                  <c:v>2.6295004415934908E-2</c:v>
                </c:pt>
                <c:pt idx="1284">
                  <c:v>2.6284577881529048E-2</c:v>
                </c:pt>
                <c:pt idx="1285">
                  <c:v>2.6274167418924854E-2</c:v>
                </c:pt>
                <c:pt idx="1286">
                  <c:v>2.6263773027960235E-2</c:v>
                </c:pt>
                <c:pt idx="1287">
                  <c:v>2.6253394708716238E-2</c:v>
                </c:pt>
                <c:pt idx="1288">
                  <c:v>2.6243032461192861E-2</c:v>
                </c:pt>
                <c:pt idx="1289">
                  <c:v>2.6232686285309059E-2</c:v>
                </c:pt>
                <c:pt idx="1290">
                  <c:v>2.6222356181064832E-2</c:v>
                </c:pt>
                <c:pt idx="1291">
                  <c:v>2.6212042148622272E-2</c:v>
                </c:pt>
                <c:pt idx="1292">
                  <c:v>2.6201744187900333E-2</c:v>
                </c:pt>
                <c:pt idx="1293">
                  <c:v>2.6191462298817969E-2</c:v>
                </c:pt>
                <c:pt idx="1294">
                  <c:v>2.6181196481456226E-2</c:v>
                </c:pt>
                <c:pt idx="1295">
                  <c:v>2.6170946735734057E-2</c:v>
                </c:pt>
                <c:pt idx="1296">
                  <c:v>2.616071306173251E-2</c:v>
                </c:pt>
                <c:pt idx="1297">
                  <c:v>2.6150495459451584E-2</c:v>
                </c:pt>
                <c:pt idx="1298">
                  <c:v>2.6140293928810232E-2</c:v>
                </c:pt>
                <c:pt idx="1299">
                  <c:v>2.6130108469889501E-2</c:v>
                </c:pt>
                <c:pt idx="1300">
                  <c:v>2.6119939082608346E-2</c:v>
                </c:pt>
                <c:pt idx="1301">
                  <c:v>2.6109785767047811E-2</c:v>
                </c:pt>
                <c:pt idx="1302">
                  <c:v>2.609964852312685E-2</c:v>
                </c:pt>
                <c:pt idx="1303">
                  <c:v>2.6089527350926511E-2</c:v>
                </c:pt>
                <c:pt idx="1304">
                  <c:v>2.6079422250446793E-2</c:v>
                </c:pt>
                <c:pt idx="1305">
                  <c:v>2.606933322160665E-2</c:v>
                </c:pt>
                <c:pt idx="1306">
                  <c:v>2.6059260264406081E-2</c:v>
                </c:pt>
                <c:pt idx="1307">
                  <c:v>2.6049203378845087E-2</c:v>
                </c:pt>
                <c:pt idx="1308">
                  <c:v>2.6039162565085761E-2</c:v>
                </c:pt>
                <c:pt idx="1309">
                  <c:v>2.6029137822884962E-2</c:v>
                </c:pt>
                <c:pt idx="1310">
                  <c:v>2.6019129152485831E-2</c:v>
                </c:pt>
                <c:pt idx="1311">
                  <c:v>2.6009136553645229E-2</c:v>
                </c:pt>
                <c:pt idx="1312">
                  <c:v>2.5999160026525248E-2</c:v>
                </c:pt>
                <c:pt idx="1313">
                  <c:v>2.5989199570963795E-2</c:v>
                </c:pt>
                <c:pt idx="1314">
                  <c:v>2.5979255187204009E-2</c:v>
                </c:pt>
                <c:pt idx="1315">
                  <c:v>2.5969326875002752E-2</c:v>
                </c:pt>
                <c:pt idx="1316">
                  <c:v>2.5959414634603162E-2</c:v>
                </c:pt>
                <c:pt idx="1317">
                  <c:v>2.5949518465681054E-2</c:v>
                </c:pt>
                <c:pt idx="1318">
                  <c:v>2.5939638368560614E-2</c:v>
                </c:pt>
                <c:pt idx="1319">
                  <c:v>2.5929774343160794E-2</c:v>
                </c:pt>
                <c:pt idx="1320">
                  <c:v>2.5919926389238457E-2</c:v>
                </c:pt>
                <c:pt idx="1321">
                  <c:v>2.5908691264436845E-2</c:v>
                </c:pt>
                <c:pt idx="1322">
                  <c:v>2.5898877749753746E-2</c:v>
                </c:pt>
                <c:pt idx="1323">
                  <c:v>2.5889080306872314E-2</c:v>
                </c:pt>
                <c:pt idx="1324">
                  <c:v>2.5879298935630457E-2</c:v>
                </c:pt>
                <c:pt idx="1325">
                  <c:v>2.5869533636028175E-2</c:v>
                </c:pt>
                <c:pt idx="1326">
                  <c:v>2.5859784408065467E-2</c:v>
                </c:pt>
                <c:pt idx="1327">
                  <c:v>2.5850051251742334E-2</c:v>
                </c:pt>
                <c:pt idx="1328">
                  <c:v>2.5840334167058776E-2</c:v>
                </c:pt>
                <c:pt idx="1329">
                  <c:v>2.5830633153933746E-2</c:v>
                </c:pt>
                <c:pt idx="1330">
                  <c:v>2.582094821269143E-2</c:v>
                </c:pt>
                <c:pt idx="1331">
                  <c:v>2.5811279342926596E-2</c:v>
                </c:pt>
                <c:pt idx="1332">
                  <c:v>2.5801626544720291E-2</c:v>
                </c:pt>
                <c:pt idx="1333">
                  <c:v>2.5791989818315653E-2</c:v>
                </c:pt>
                <c:pt idx="1334">
                  <c:v>2.5782369163469543E-2</c:v>
                </c:pt>
                <c:pt idx="1335">
                  <c:v>2.5772764580263008E-2</c:v>
                </c:pt>
                <c:pt idx="1336">
                  <c:v>2.5763176068777094E-2</c:v>
                </c:pt>
                <c:pt idx="1337">
                  <c:v>2.5753603628930755E-2</c:v>
                </c:pt>
                <c:pt idx="1338">
                  <c:v>2.5744047260561898E-2</c:v>
                </c:pt>
                <c:pt idx="1339">
                  <c:v>2.5734506963994708E-2</c:v>
                </c:pt>
                <c:pt idx="1340">
                  <c:v>2.5724982738905E-2</c:v>
                </c:pt>
                <c:pt idx="1341">
                  <c:v>2.571547458561696E-2</c:v>
                </c:pt>
                <c:pt idx="1342">
                  <c:v>2.5705982503806402E-2</c:v>
                </c:pt>
                <c:pt idx="1343">
                  <c:v>2.5696506493716464E-2</c:v>
                </c:pt>
                <c:pt idx="1344">
                  <c:v>2.5687046555266102E-2</c:v>
                </c:pt>
                <c:pt idx="1345">
                  <c:v>2.5677602688293222E-2</c:v>
                </c:pt>
                <c:pt idx="1346">
                  <c:v>2.5668174893122009E-2</c:v>
                </c:pt>
                <c:pt idx="1347">
                  <c:v>2.5658763169509324E-2</c:v>
                </c:pt>
                <c:pt idx="1348">
                  <c:v>2.5649367517455168E-2</c:v>
                </c:pt>
                <c:pt idx="1349">
                  <c:v>2.5639987937121633E-2</c:v>
                </c:pt>
                <c:pt idx="1350">
                  <c:v>2.563062442826558E-2</c:v>
                </c:pt>
                <c:pt idx="1351">
                  <c:v>2.5621276991211195E-2</c:v>
                </c:pt>
                <c:pt idx="1352">
                  <c:v>2.5611945625634291E-2</c:v>
                </c:pt>
                <c:pt idx="1353">
                  <c:v>2.5602630331859055E-2</c:v>
                </c:pt>
                <c:pt idx="1354">
                  <c:v>2.5593331109480255E-2</c:v>
                </c:pt>
                <c:pt idx="1355">
                  <c:v>2.5584047958822076E-2</c:v>
                </c:pt>
                <c:pt idx="1356">
                  <c:v>2.5574780879803471E-2</c:v>
                </c:pt>
                <c:pt idx="1357">
                  <c:v>2.5565529872262349E-2</c:v>
                </c:pt>
                <c:pt idx="1358">
                  <c:v>2.5556294936522894E-2</c:v>
                </c:pt>
                <c:pt idx="1359">
                  <c:v>2.5547076072260921E-2</c:v>
                </c:pt>
                <c:pt idx="1360">
                  <c:v>2.5537873279638523E-2</c:v>
                </c:pt>
                <c:pt idx="1361">
                  <c:v>2.5528686558574654E-2</c:v>
                </c:pt>
                <c:pt idx="1362">
                  <c:v>2.5519515909150359E-2</c:v>
                </c:pt>
                <c:pt idx="1363">
                  <c:v>2.5510361331365639E-2</c:v>
                </c:pt>
                <c:pt idx="1364">
                  <c:v>2.5501222825139447E-2</c:v>
                </c:pt>
                <c:pt idx="1365">
                  <c:v>2.549210039055283E-2</c:v>
                </c:pt>
                <c:pt idx="1366">
                  <c:v>2.5482994027524741E-2</c:v>
                </c:pt>
                <c:pt idx="1367">
                  <c:v>2.5473903736136227E-2</c:v>
                </c:pt>
                <c:pt idx="1368">
                  <c:v>2.5464829516306242E-2</c:v>
                </c:pt>
                <c:pt idx="1369">
                  <c:v>2.5455771368115832E-2</c:v>
                </c:pt>
                <c:pt idx="1370">
                  <c:v>2.5446729291483949E-2</c:v>
                </c:pt>
                <c:pt idx="1371">
                  <c:v>2.5437703286410596E-2</c:v>
                </c:pt>
                <c:pt idx="1372">
                  <c:v>2.5428693353057863E-2</c:v>
                </c:pt>
                <c:pt idx="1373">
                  <c:v>2.5419699491182612E-2</c:v>
                </c:pt>
                <c:pt idx="1374">
                  <c:v>2.5410721700946937E-2</c:v>
                </c:pt>
                <c:pt idx="1375">
                  <c:v>2.5401759982269789E-2</c:v>
                </c:pt>
                <c:pt idx="1376">
                  <c:v>2.5392814335232217E-2</c:v>
                </c:pt>
                <c:pt idx="1377">
                  <c:v>2.5383884759672126E-2</c:v>
                </c:pt>
                <c:pt idx="1378">
                  <c:v>2.5374971255832657E-2</c:v>
                </c:pt>
                <c:pt idx="1379">
                  <c:v>2.5366073823389623E-2</c:v>
                </c:pt>
                <c:pt idx="1380">
                  <c:v>2.5357192462748257E-2</c:v>
                </c:pt>
                <c:pt idx="1381">
                  <c:v>2.5348327173584373E-2</c:v>
                </c:pt>
                <c:pt idx="1382">
                  <c:v>2.5339477956060064E-2</c:v>
                </c:pt>
                <c:pt idx="1383">
                  <c:v>2.5330644810094283E-2</c:v>
                </c:pt>
                <c:pt idx="1384">
                  <c:v>2.532182773568703E-2</c:v>
                </c:pt>
                <c:pt idx="1385">
                  <c:v>2.5313026732838306E-2</c:v>
                </c:pt>
                <c:pt idx="1386">
                  <c:v>2.5304241801548111E-2</c:v>
                </c:pt>
                <c:pt idx="1387">
                  <c:v>2.529547294189749E-2</c:v>
                </c:pt>
                <c:pt idx="1388">
                  <c:v>2.5286720153805398E-2</c:v>
                </c:pt>
                <c:pt idx="1389">
                  <c:v>2.5277983437190787E-2</c:v>
                </c:pt>
                <c:pt idx="1390">
                  <c:v>2.5269262792215752E-2</c:v>
                </c:pt>
                <c:pt idx="1391">
                  <c:v>2.5260558218880291E-2</c:v>
                </c:pt>
                <c:pt idx="1392">
                  <c:v>2.5251869717022313E-2</c:v>
                </c:pt>
                <c:pt idx="1393">
                  <c:v>2.5243197286803909E-2</c:v>
                </c:pt>
                <c:pt idx="1394">
                  <c:v>2.5234540928144034E-2</c:v>
                </c:pt>
                <c:pt idx="1395">
                  <c:v>2.5225900641042687E-2</c:v>
                </c:pt>
                <c:pt idx="1396">
                  <c:v>2.5217276425418822E-2</c:v>
                </c:pt>
                <c:pt idx="1397">
                  <c:v>2.5208668281434532E-2</c:v>
                </c:pt>
                <c:pt idx="1398">
                  <c:v>2.520007620900877E-2</c:v>
                </c:pt>
                <c:pt idx="1399">
                  <c:v>2.5191500208141537E-2</c:v>
                </c:pt>
                <c:pt idx="1400">
                  <c:v>2.5182940278913879E-2</c:v>
                </c:pt>
                <c:pt idx="1401">
                  <c:v>2.5174396421082657E-2</c:v>
                </c:pt>
                <c:pt idx="1402">
                  <c:v>2.5165868634972055E-2</c:v>
                </c:pt>
                <c:pt idx="1403">
                  <c:v>2.5157356920257889E-2</c:v>
                </c:pt>
                <c:pt idx="1404">
                  <c:v>2.5148861277183299E-2</c:v>
                </c:pt>
                <c:pt idx="1405">
                  <c:v>2.5140381705667236E-2</c:v>
                </c:pt>
                <c:pt idx="1406">
                  <c:v>2.5131918205709702E-2</c:v>
                </c:pt>
                <c:pt idx="1407">
                  <c:v>2.5123470777310697E-2</c:v>
                </c:pt>
                <c:pt idx="1408">
                  <c:v>2.5115039420389174E-2</c:v>
                </c:pt>
                <c:pt idx="1409">
                  <c:v>2.5106624135107225E-2</c:v>
                </c:pt>
                <c:pt idx="1410">
                  <c:v>2.5098224921302759E-2</c:v>
                </c:pt>
                <c:pt idx="1411">
                  <c:v>2.5089841779137867E-2</c:v>
                </c:pt>
                <c:pt idx="1412">
                  <c:v>2.5081474708531504E-2</c:v>
                </c:pt>
                <c:pt idx="1413">
                  <c:v>2.5073123709321576E-2</c:v>
                </c:pt>
                <c:pt idx="1414">
                  <c:v>2.5064788781751224E-2</c:v>
                </c:pt>
                <c:pt idx="1415">
                  <c:v>2.50564699257394E-2</c:v>
                </c:pt>
                <c:pt idx="1416">
                  <c:v>2.5048167141286104E-2</c:v>
                </c:pt>
                <c:pt idx="1417">
                  <c:v>2.503988042831029E-2</c:v>
                </c:pt>
                <c:pt idx="1418">
                  <c:v>2.5031609786893005E-2</c:v>
                </c:pt>
                <c:pt idx="1419">
                  <c:v>2.5023355217034249E-2</c:v>
                </c:pt>
                <c:pt idx="1420">
                  <c:v>2.5015116718734021E-2</c:v>
                </c:pt>
                <c:pt idx="1421">
                  <c:v>2.5006894291830228E-2</c:v>
                </c:pt>
                <c:pt idx="1422">
                  <c:v>2.4998687936647057E-2</c:v>
                </c:pt>
                <c:pt idx="1423">
                  <c:v>2.4990497652941368E-2</c:v>
                </c:pt>
                <c:pt idx="1424">
                  <c:v>2.4982323440713161E-2</c:v>
                </c:pt>
                <c:pt idx="1425">
                  <c:v>2.4974165300043483E-2</c:v>
                </c:pt>
                <c:pt idx="1426">
                  <c:v>2.4966023230932333E-2</c:v>
                </c:pt>
                <c:pt idx="1427">
                  <c:v>2.4957897233379711E-2</c:v>
                </c:pt>
                <c:pt idx="1428">
                  <c:v>2.4949787307304572E-2</c:v>
                </c:pt>
                <c:pt idx="1429">
                  <c:v>2.4941693452787961E-2</c:v>
                </c:pt>
                <c:pt idx="1430">
                  <c:v>2.4933615669748832E-2</c:v>
                </c:pt>
                <c:pt idx="1431">
                  <c:v>2.4925553958268232E-2</c:v>
                </c:pt>
                <c:pt idx="1432">
                  <c:v>2.4917508318265114E-2</c:v>
                </c:pt>
                <c:pt idx="1433">
                  <c:v>2.490947874990157E-2</c:v>
                </c:pt>
                <c:pt idx="1434">
                  <c:v>2.4901465252934463E-2</c:v>
                </c:pt>
                <c:pt idx="1435">
                  <c:v>2.4893467827525884E-2</c:v>
                </c:pt>
                <c:pt idx="1436">
                  <c:v>2.4885486473675833E-2</c:v>
                </c:pt>
                <c:pt idx="1437">
                  <c:v>2.4877521191303265E-2</c:v>
                </c:pt>
                <c:pt idx="1438">
                  <c:v>2.4869571980570271E-2</c:v>
                </c:pt>
                <c:pt idx="1439">
                  <c:v>2.4861638841233713E-2</c:v>
                </c:pt>
                <c:pt idx="1440">
                  <c:v>2.4853721773455684E-2</c:v>
                </c:pt>
                <c:pt idx="1441">
                  <c:v>2.484582077707409E-2</c:v>
                </c:pt>
                <c:pt idx="1442">
                  <c:v>2.4837935852332071E-2</c:v>
                </c:pt>
                <c:pt idx="1443">
                  <c:v>2.4830066999148581E-2</c:v>
                </c:pt>
                <c:pt idx="1444">
                  <c:v>2.4822214217442573E-2</c:v>
                </c:pt>
                <c:pt idx="1445">
                  <c:v>2.4814377507133001E-2</c:v>
                </c:pt>
                <c:pt idx="1446">
                  <c:v>2.4806556868463003E-2</c:v>
                </c:pt>
                <c:pt idx="1447">
                  <c:v>2.4798752301270488E-2</c:v>
                </c:pt>
                <c:pt idx="1448">
                  <c:v>2.4790963805555455E-2</c:v>
                </c:pt>
                <c:pt idx="1449">
                  <c:v>2.478319138139895E-2</c:v>
                </c:pt>
                <c:pt idx="1450">
                  <c:v>2.4775435028638881E-2</c:v>
                </c:pt>
                <c:pt idx="1451">
                  <c:v>2.4767694949971997E-2</c:v>
                </c:pt>
                <c:pt idx="1452">
                  <c:v>2.4759973426445869E-2</c:v>
                </c:pt>
                <c:pt idx="1453">
                  <c:v>2.4752271107970625E-2</c:v>
                </c:pt>
                <c:pt idx="1454">
                  <c:v>2.4744587994870448E-2</c:v>
                </c:pt>
                <c:pt idx="1455">
                  <c:v>2.4736924086983247E-2</c:v>
                </c:pt>
                <c:pt idx="1456">
                  <c:v>2.4729279384309022E-2</c:v>
                </c:pt>
                <c:pt idx="1457">
                  <c:v>2.4721653886928818E-2</c:v>
                </c:pt>
                <c:pt idx="1458">
                  <c:v>2.471404759476159E-2</c:v>
                </c:pt>
                <c:pt idx="1459">
                  <c:v>2.4706460507726291E-2</c:v>
                </c:pt>
                <c:pt idx="1460">
                  <c:v>2.4698892625985014E-2</c:v>
                </c:pt>
                <c:pt idx="1461">
                  <c:v>2.4691343949537758E-2</c:v>
                </c:pt>
                <c:pt idx="1462">
                  <c:v>2.4683814478222432E-2</c:v>
                </c:pt>
                <c:pt idx="1463">
                  <c:v>2.4676304212201128E-2</c:v>
                </c:pt>
                <c:pt idx="1464">
                  <c:v>2.4668813151392799E-2</c:v>
                </c:pt>
                <c:pt idx="1465">
                  <c:v>2.4661341295797445E-2</c:v>
                </c:pt>
                <c:pt idx="1466">
                  <c:v>2.4653888645415067E-2</c:v>
                </c:pt>
                <c:pt idx="1467">
                  <c:v>2.4646455200326711E-2</c:v>
                </c:pt>
                <c:pt idx="1468">
                  <c:v>2.4639040960370284E-2</c:v>
                </c:pt>
                <c:pt idx="1469">
                  <c:v>2.4631645925626833E-2</c:v>
                </c:pt>
                <c:pt idx="1470">
                  <c:v>2.4624270096096357E-2</c:v>
                </c:pt>
                <c:pt idx="1471">
                  <c:v>2.4616913471859903E-2</c:v>
                </c:pt>
                <c:pt idx="1472">
                  <c:v>2.4609576052755378E-2</c:v>
                </c:pt>
                <c:pt idx="1473">
                  <c:v>2.4602257839025921E-2</c:v>
                </c:pt>
                <c:pt idx="1474">
                  <c:v>2.4594958830428393E-2</c:v>
                </c:pt>
                <c:pt idx="1475">
                  <c:v>2.4587679026881748E-2</c:v>
                </c:pt>
                <c:pt idx="1476">
                  <c:v>2.4580418428791218E-2</c:v>
                </c:pt>
                <c:pt idx="1477">
                  <c:v>2.4572144118895078E-2</c:v>
                </c:pt>
                <c:pt idx="1478">
                  <c:v>2.4564924674647104E-2</c:v>
                </c:pt>
                <c:pt idx="1479">
                  <c:v>2.4557724435693151E-2</c:v>
                </c:pt>
                <c:pt idx="1480">
                  <c:v>2.4550543401952174E-2</c:v>
                </c:pt>
                <c:pt idx="1481">
                  <c:v>2.4543381573424172E-2</c:v>
                </c:pt>
                <c:pt idx="1482">
                  <c:v>2.45362389500281E-2</c:v>
                </c:pt>
                <c:pt idx="1483">
                  <c:v>2.4529115531926049E-2</c:v>
                </c:pt>
                <c:pt idx="1484">
                  <c:v>2.4522011319036974E-2</c:v>
                </c:pt>
                <c:pt idx="1485">
                  <c:v>2.4514926311279828E-2</c:v>
                </c:pt>
                <c:pt idx="1486">
                  <c:v>2.4507860508735657E-2</c:v>
                </c:pt>
                <c:pt idx="1487">
                  <c:v>2.4500813911404462E-2</c:v>
                </c:pt>
                <c:pt idx="1488">
                  <c:v>2.4493786519205196E-2</c:v>
                </c:pt>
                <c:pt idx="1489">
                  <c:v>2.4486778332299952E-2</c:v>
                </c:pt>
                <c:pt idx="1490">
                  <c:v>2.4479789350526637E-2</c:v>
                </c:pt>
                <c:pt idx="1491">
                  <c:v>2.4472819574047344E-2</c:v>
                </c:pt>
                <c:pt idx="1492">
                  <c:v>2.4467166616547464E-2</c:v>
                </c:pt>
                <c:pt idx="1493">
                  <c:v>2.4458937636484546E-2</c:v>
                </c:pt>
                <c:pt idx="1494">
                  <c:v>2.4452025475563133E-2</c:v>
                </c:pt>
                <c:pt idx="1495">
                  <c:v>2.4445132519773649E-2</c:v>
                </c:pt>
                <c:pt idx="1496">
                  <c:v>2.4438258769116095E-2</c:v>
                </c:pt>
                <c:pt idx="1497">
                  <c:v>2.4431404223752562E-2</c:v>
                </c:pt>
                <c:pt idx="1498">
                  <c:v>2.4424568883602005E-2</c:v>
                </c:pt>
                <c:pt idx="1499">
                  <c:v>2.441775274850233E-2</c:v>
                </c:pt>
                <c:pt idx="1500">
                  <c:v>2.4410955818696678E-2</c:v>
                </c:pt>
                <c:pt idx="1501">
                  <c:v>2.4404178094104001E-2</c:v>
                </c:pt>
                <c:pt idx="1502">
                  <c:v>2.4397419574562207E-2</c:v>
                </c:pt>
                <c:pt idx="1503">
                  <c:v>2.4390680260233388E-2</c:v>
                </c:pt>
                <c:pt idx="1504">
                  <c:v>2.4383960151117545E-2</c:v>
                </c:pt>
                <c:pt idx="1505">
                  <c:v>2.4377259247214678E-2</c:v>
                </c:pt>
                <c:pt idx="1506">
                  <c:v>2.4370577548443739E-2</c:v>
                </c:pt>
                <c:pt idx="1507">
                  <c:v>2.4363915054966823E-2</c:v>
                </c:pt>
                <c:pt idx="1508">
                  <c:v>2.4357271766540789E-2</c:v>
                </c:pt>
                <c:pt idx="1509">
                  <c:v>2.4350647683327731E-2</c:v>
                </c:pt>
                <c:pt idx="1510">
                  <c:v>2.4344042805327648E-2</c:v>
                </c:pt>
                <c:pt idx="1511">
                  <c:v>2.4337457132459495E-2</c:v>
                </c:pt>
                <c:pt idx="1512">
                  <c:v>2.433089066472327E-2</c:v>
                </c:pt>
                <c:pt idx="1513">
                  <c:v>2.4324343402200022E-2</c:v>
                </c:pt>
                <c:pt idx="1514">
                  <c:v>2.4317815344889748E-2</c:v>
                </c:pt>
                <c:pt idx="1515">
                  <c:v>2.4311306492711404E-2</c:v>
                </c:pt>
                <c:pt idx="1516">
                  <c:v>2.4304816845664989E-2</c:v>
                </c:pt>
                <c:pt idx="1517">
                  <c:v>2.4298346403750504E-2</c:v>
                </c:pt>
                <c:pt idx="1518">
                  <c:v>2.4291895167048994E-2</c:v>
                </c:pt>
                <c:pt idx="1519">
                  <c:v>2.4285463135641505E-2</c:v>
                </c:pt>
                <c:pt idx="1520">
                  <c:v>2.42790503092849E-2</c:v>
                </c:pt>
                <c:pt idx="1521">
                  <c:v>2.4272656688060223E-2</c:v>
                </c:pt>
                <c:pt idx="1522">
                  <c:v>2.4266282272048523E-2</c:v>
                </c:pt>
                <c:pt idx="1523">
                  <c:v>2.4259927061249797E-2</c:v>
                </c:pt>
                <c:pt idx="1524">
                  <c:v>2.4253591055501955E-2</c:v>
                </c:pt>
                <c:pt idx="1525">
                  <c:v>2.4247274254967088E-2</c:v>
                </c:pt>
                <c:pt idx="1526">
                  <c:v>2.4240976659564151E-2</c:v>
                </c:pt>
                <c:pt idx="1527">
                  <c:v>2.4234698269293142E-2</c:v>
                </c:pt>
                <c:pt idx="1528">
                  <c:v>2.4228439084316156E-2</c:v>
                </c:pt>
                <c:pt idx="1529">
                  <c:v>2.4218642024297354E-2</c:v>
                </c:pt>
                <c:pt idx="1530">
                  <c:v>2.4212432223899016E-2</c:v>
                </c:pt>
                <c:pt idx="1531">
                  <c:v>2.4206241628632608E-2</c:v>
                </c:pt>
                <c:pt idx="1532">
                  <c:v>2.4200070238579174E-2</c:v>
                </c:pt>
                <c:pt idx="1533">
                  <c:v>2.419391805365767E-2</c:v>
                </c:pt>
                <c:pt idx="1534">
                  <c:v>2.4187785073868096E-2</c:v>
                </c:pt>
                <c:pt idx="1535">
                  <c:v>2.418167129921045E-2</c:v>
                </c:pt>
                <c:pt idx="1536">
                  <c:v>2.417557672976578E-2</c:v>
                </c:pt>
                <c:pt idx="1537">
                  <c:v>2.4169501365371993E-2</c:v>
                </c:pt>
                <c:pt idx="1538">
                  <c:v>2.4163445206272227E-2</c:v>
                </c:pt>
                <c:pt idx="1539">
                  <c:v>2.4157408252142298E-2</c:v>
                </c:pt>
                <c:pt idx="1540">
                  <c:v>2.4151390503306391E-2</c:v>
                </c:pt>
                <c:pt idx="1541">
                  <c:v>2.4145391959521367E-2</c:v>
                </c:pt>
                <c:pt idx="1542">
                  <c:v>2.4139412620868272E-2</c:v>
                </c:pt>
                <c:pt idx="1543">
                  <c:v>2.4132602607599418E-2</c:v>
                </c:pt>
                <c:pt idx="1544">
                  <c:v>2.4126664422869926E-2</c:v>
                </c:pt>
                <c:pt idx="1545">
                  <c:v>2.4120745443272362E-2</c:v>
                </c:pt>
                <c:pt idx="1546">
                  <c:v>2.4114845668806728E-2</c:v>
                </c:pt>
                <c:pt idx="1547">
                  <c:v>2.4108965099473023E-2</c:v>
                </c:pt>
                <c:pt idx="1548">
                  <c:v>2.4103103735271247E-2</c:v>
                </c:pt>
                <c:pt idx="1549">
                  <c:v>2.4097261576201401E-2</c:v>
                </c:pt>
                <c:pt idx="1550">
                  <c:v>2.409143862234453E-2</c:v>
                </c:pt>
                <c:pt idx="1551">
                  <c:v>2.4085634873457495E-2</c:v>
                </c:pt>
                <c:pt idx="1552">
                  <c:v>2.4079850329864483E-2</c:v>
                </c:pt>
                <c:pt idx="1553">
                  <c:v>2.4074084991403399E-2</c:v>
                </c:pt>
                <c:pt idx="1554">
                  <c:v>2.4068338857912153E-2</c:v>
                </c:pt>
                <c:pt idx="1555">
                  <c:v>2.4062611929714928E-2</c:v>
                </c:pt>
                <c:pt idx="1556">
                  <c:v>2.4056904206568586E-2</c:v>
                </c:pt>
                <c:pt idx="1557">
                  <c:v>2.4051215688554173E-2</c:v>
                </c:pt>
                <c:pt idx="1558">
                  <c:v>2.4045546375752735E-2</c:v>
                </c:pt>
                <c:pt idx="1559">
                  <c:v>2.4039896267921135E-2</c:v>
                </c:pt>
                <c:pt idx="1560">
                  <c:v>2.403426536530251E-2</c:v>
                </c:pt>
                <c:pt idx="1561">
                  <c:v>2.402865366789686E-2</c:v>
                </c:pt>
                <c:pt idx="1562">
                  <c:v>2.4023061175542093E-2</c:v>
                </c:pt>
                <c:pt idx="1563">
                  <c:v>2.4017487888238209E-2</c:v>
                </c:pt>
                <c:pt idx="1564">
                  <c:v>2.4011933806147301E-2</c:v>
                </c:pt>
                <c:pt idx="1565">
                  <c:v>2.4006398929107275E-2</c:v>
                </c:pt>
                <c:pt idx="1566">
                  <c:v>2.4000883257280226E-2</c:v>
                </c:pt>
                <c:pt idx="1567">
                  <c:v>2.3995386790423012E-2</c:v>
                </c:pt>
                <c:pt idx="1568">
                  <c:v>2.3989909528859821E-2</c:v>
                </c:pt>
                <c:pt idx="1569">
                  <c:v>2.3984451472347512E-2</c:v>
                </c:pt>
                <c:pt idx="1570">
                  <c:v>2.3979012620967133E-2</c:v>
                </c:pt>
                <c:pt idx="1571">
                  <c:v>2.3973592974718683E-2</c:v>
                </c:pt>
                <c:pt idx="1572">
                  <c:v>2.3968192533521115E-2</c:v>
                </c:pt>
                <c:pt idx="1573">
                  <c:v>2.3962811297455477E-2</c:v>
                </c:pt>
                <c:pt idx="1574">
                  <c:v>2.3957449266440722E-2</c:v>
                </c:pt>
                <c:pt idx="1575">
                  <c:v>2.3952106440557897E-2</c:v>
                </c:pt>
                <c:pt idx="1576">
                  <c:v>2.3946782819888046E-2</c:v>
                </c:pt>
                <c:pt idx="1577">
                  <c:v>2.3941478404350125E-2</c:v>
                </c:pt>
                <c:pt idx="1578">
                  <c:v>2.393619319378204E-2</c:v>
                </c:pt>
                <c:pt idx="1579">
                  <c:v>2.3930927188345885E-2</c:v>
                </c:pt>
                <c:pt idx="1580">
                  <c:v>2.3925680388041659E-2</c:v>
                </c:pt>
                <c:pt idx="1581">
                  <c:v>2.3920452792869362E-2</c:v>
                </c:pt>
                <c:pt idx="1582">
                  <c:v>2.3915244402828995E-2</c:v>
                </c:pt>
                <c:pt idx="1583">
                  <c:v>2.391005521783951E-2</c:v>
                </c:pt>
                <c:pt idx="1584">
                  <c:v>2.3904885238063001E-2</c:v>
                </c:pt>
                <c:pt idx="1585">
                  <c:v>2.3899734463337374E-2</c:v>
                </c:pt>
                <c:pt idx="1586">
                  <c:v>2.3894602893581585E-2</c:v>
                </c:pt>
                <c:pt idx="1587">
                  <c:v>2.3889490529119817E-2</c:v>
                </c:pt>
                <c:pt idx="1588">
                  <c:v>2.3884397369627886E-2</c:v>
                </c:pt>
                <c:pt idx="1589">
                  <c:v>2.387932341534893E-2</c:v>
                </c:pt>
                <c:pt idx="1590">
                  <c:v>2.3874268666120857E-2</c:v>
                </c:pt>
                <c:pt idx="1591">
                  <c:v>2.3869233121943667E-2</c:v>
                </c:pt>
                <c:pt idx="1592">
                  <c:v>2.386421678281736E-2</c:v>
                </c:pt>
                <c:pt idx="1593">
                  <c:v>2.3859219648904029E-2</c:v>
                </c:pt>
                <c:pt idx="1594">
                  <c:v>2.385424172004158E-2</c:v>
                </c:pt>
                <c:pt idx="1595">
                  <c:v>2.3849282996311061E-2</c:v>
                </c:pt>
                <c:pt idx="1596">
                  <c:v>2.3844343477712471E-2</c:v>
                </c:pt>
                <c:pt idx="1597">
                  <c:v>2.3839423164083717E-2</c:v>
                </c:pt>
                <c:pt idx="1598">
                  <c:v>2.3834522055667939E-2</c:v>
                </c:pt>
                <c:pt idx="1599">
                  <c:v>2.3829640152303044E-2</c:v>
                </c:pt>
                <c:pt idx="1600">
                  <c:v>2.3824777453989032E-2</c:v>
                </c:pt>
                <c:pt idx="1601">
                  <c:v>2.3819933960806949E-2</c:v>
                </c:pt>
                <c:pt idx="1602">
                  <c:v>2.3815109672675749E-2</c:v>
                </c:pt>
                <c:pt idx="1603">
                  <c:v>2.3810304589676479E-2</c:v>
                </c:pt>
                <c:pt idx="1604">
                  <c:v>2.3805518711809137E-2</c:v>
                </c:pt>
                <c:pt idx="1605">
                  <c:v>2.3800752038992679E-2</c:v>
                </c:pt>
                <c:pt idx="1606">
                  <c:v>2.3796004571227103E-2</c:v>
                </c:pt>
                <c:pt idx="1607">
                  <c:v>2.379127630851241E-2</c:v>
                </c:pt>
                <c:pt idx="1608">
                  <c:v>2.3786567250929647E-2</c:v>
                </c:pt>
                <c:pt idx="1609">
                  <c:v>2.3781877398478812E-2</c:v>
                </c:pt>
                <c:pt idx="1610">
                  <c:v>2.3777206751159907E-2</c:v>
                </c:pt>
                <c:pt idx="1611">
                  <c:v>2.3772555308810839E-2</c:v>
                </c:pt>
                <c:pt idx="1612">
                  <c:v>2.37679230715937E-2</c:v>
                </c:pt>
                <c:pt idx="1613">
                  <c:v>2.3763310039427443E-2</c:v>
                </c:pt>
                <c:pt idx="1614">
                  <c:v>2.3758716212393116E-2</c:v>
                </c:pt>
                <c:pt idx="1615">
                  <c:v>2.3754141590328626E-2</c:v>
                </c:pt>
                <c:pt idx="1616">
                  <c:v>2.3749586173477111E-2</c:v>
                </c:pt>
                <c:pt idx="1617">
                  <c:v>2.3745049961676479E-2</c:v>
                </c:pt>
                <c:pt idx="1618">
                  <c:v>2.3740532955007776E-2</c:v>
                </c:pt>
                <c:pt idx="1619">
                  <c:v>2.373603515330891E-2</c:v>
                </c:pt>
                <c:pt idx="1620">
                  <c:v>2.3731556556741973E-2</c:v>
                </c:pt>
                <c:pt idx="1621">
                  <c:v>2.3727097165225919E-2</c:v>
                </c:pt>
                <c:pt idx="1622">
                  <c:v>2.3722656978760748E-2</c:v>
                </c:pt>
                <c:pt idx="1623">
                  <c:v>2.3718235997427506E-2</c:v>
                </c:pt>
                <c:pt idx="1624">
                  <c:v>2.3713834221145147E-2</c:v>
                </c:pt>
                <c:pt idx="1625">
                  <c:v>2.3709451649913671E-2</c:v>
                </c:pt>
                <c:pt idx="1626">
                  <c:v>2.3705088283814124E-2</c:v>
                </c:pt>
                <c:pt idx="1627">
                  <c:v>2.3700744122846507E-2</c:v>
                </c:pt>
                <c:pt idx="1628">
                  <c:v>2.3696419166767679E-2</c:v>
                </c:pt>
                <c:pt idx="1629">
                  <c:v>2.3692113415901828E-2</c:v>
                </c:pt>
                <c:pt idx="1630">
                  <c:v>2.3687826870005813E-2</c:v>
                </c:pt>
                <c:pt idx="1631">
                  <c:v>2.368355952916068E-2</c:v>
                </c:pt>
                <c:pt idx="1632">
                  <c:v>2.3679311393528524E-2</c:v>
                </c:pt>
                <c:pt idx="1633">
                  <c:v>2.3674479897708434E-2</c:v>
                </c:pt>
                <c:pt idx="1634">
                  <c:v>2.3670272915675694E-2</c:v>
                </c:pt>
                <c:pt idx="1635">
                  <c:v>2.3666085138693838E-2</c:v>
                </c:pt>
                <c:pt idx="1636">
                  <c:v>2.3661916567006003E-2</c:v>
                </c:pt>
                <c:pt idx="1637">
                  <c:v>2.3657767200125912E-2</c:v>
                </c:pt>
                <c:pt idx="1638">
                  <c:v>2.3653637038377751E-2</c:v>
                </c:pt>
                <c:pt idx="1639">
                  <c:v>2.3649526081761518E-2</c:v>
                </c:pt>
                <c:pt idx="1640">
                  <c:v>2.3645434330196169E-2</c:v>
                </c:pt>
                <c:pt idx="1641">
                  <c:v>2.3641361783681702E-2</c:v>
                </c:pt>
                <c:pt idx="1642">
                  <c:v>2.3637308442218119E-2</c:v>
                </c:pt>
                <c:pt idx="1643">
                  <c:v>2.3633274305805418E-2</c:v>
                </c:pt>
                <c:pt idx="1644">
                  <c:v>2.3629259374443601E-2</c:v>
                </c:pt>
                <c:pt idx="1645">
                  <c:v>2.3625263648213712E-2</c:v>
                </c:pt>
                <c:pt idx="1646">
                  <c:v>2.3621287126953661E-2</c:v>
                </c:pt>
                <c:pt idx="1647">
                  <c:v>2.3617329810825538E-2</c:v>
                </c:pt>
                <c:pt idx="1648">
                  <c:v>2.3613391699748298E-2</c:v>
                </c:pt>
                <c:pt idx="1649">
                  <c:v>2.3609472793640895E-2</c:v>
                </c:pt>
                <c:pt idx="1650">
                  <c:v>2.3605573092665422E-2</c:v>
                </c:pt>
                <c:pt idx="1651">
                  <c:v>2.3601692596740831E-2</c:v>
                </c:pt>
                <c:pt idx="1652">
                  <c:v>2.3597831305948169E-2</c:v>
                </c:pt>
                <c:pt idx="1653">
                  <c:v>2.3593989220044298E-2</c:v>
                </c:pt>
                <c:pt idx="1654">
                  <c:v>2.3590166339353402E-2</c:v>
                </c:pt>
                <c:pt idx="1655">
                  <c:v>2.3586362663551297E-2</c:v>
                </c:pt>
                <c:pt idx="1656">
                  <c:v>2.3582578192962167E-2</c:v>
                </c:pt>
                <c:pt idx="1657">
                  <c:v>2.357881292742392E-2</c:v>
                </c:pt>
                <c:pt idx="1658">
                  <c:v>2.357506686685551E-2</c:v>
                </c:pt>
                <c:pt idx="1659">
                  <c:v>2.3571340011337982E-2</c:v>
                </c:pt>
                <c:pt idx="1660">
                  <c:v>2.3567632360871338E-2</c:v>
                </c:pt>
                <c:pt idx="1661">
                  <c:v>2.3563943915455576E-2</c:v>
                </c:pt>
                <c:pt idx="1662">
                  <c:v>2.3560274675171744E-2</c:v>
                </c:pt>
                <c:pt idx="1663">
                  <c:v>2.3556624639938795E-2</c:v>
                </c:pt>
                <c:pt idx="1664">
                  <c:v>2.3552993809675682E-2</c:v>
                </c:pt>
                <c:pt idx="1665">
                  <c:v>2.3549382184382406E-2</c:v>
                </c:pt>
                <c:pt idx="1666">
                  <c:v>2.3545789764383152E-2</c:v>
                </c:pt>
                <c:pt idx="1667">
                  <c:v>2.3542216549272688E-2</c:v>
                </c:pt>
                <c:pt idx="1668">
                  <c:v>2.3538662539213107E-2</c:v>
                </c:pt>
                <c:pt idx="1669">
                  <c:v>2.3535127734204409E-2</c:v>
                </c:pt>
                <c:pt idx="1670">
                  <c:v>2.3531612134246593E-2</c:v>
                </c:pt>
                <c:pt idx="1671">
                  <c:v>2.3528115739339661E-2</c:v>
                </c:pt>
                <c:pt idx="1672">
                  <c:v>2.3524638549483612E-2</c:v>
                </c:pt>
                <c:pt idx="1673">
                  <c:v>2.3521180564678446E-2</c:v>
                </c:pt>
                <c:pt idx="1674">
                  <c:v>2.3517741784924162E-2</c:v>
                </c:pt>
                <c:pt idx="1675">
                  <c:v>2.3514322210139715E-2</c:v>
                </c:pt>
                <c:pt idx="1676">
                  <c:v>2.3510921840487198E-2</c:v>
                </c:pt>
                <c:pt idx="1677">
                  <c:v>2.3507540675885563E-2</c:v>
                </c:pt>
                <c:pt idx="1678">
                  <c:v>2.3504178716253765E-2</c:v>
                </c:pt>
                <c:pt idx="1679">
                  <c:v>2.3500835961753896E-2</c:v>
                </c:pt>
                <c:pt idx="1680">
                  <c:v>2.3497512412142818E-2</c:v>
                </c:pt>
                <c:pt idx="1681">
                  <c:v>2.3494208067663669E-2</c:v>
                </c:pt>
                <c:pt idx="1682">
                  <c:v>2.3490922928235403E-2</c:v>
                </c:pt>
                <c:pt idx="1683">
                  <c:v>2.3487656993776973E-2</c:v>
                </c:pt>
                <c:pt idx="1684">
                  <c:v>2.3484410264531519E-2</c:v>
                </c:pt>
                <c:pt idx="1685">
                  <c:v>2.3481182740255901E-2</c:v>
                </c:pt>
                <c:pt idx="1686">
                  <c:v>2.3477974420869074E-2</c:v>
                </c:pt>
                <c:pt idx="1687">
                  <c:v>2.3474785306614177E-2</c:v>
                </c:pt>
                <c:pt idx="1688">
                  <c:v>2.3471615397410162E-2</c:v>
                </c:pt>
                <c:pt idx="1689">
                  <c:v>2.3468464693175983E-2</c:v>
                </c:pt>
                <c:pt idx="1690">
                  <c:v>2.346533319415478E-2</c:v>
                </c:pt>
                <c:pt idx="1691">
                  <c:v>2.3462220900022368E-2</c:v>
                </c:pt>
                <c:pt idx="1692">
                  <c:v>2.3459127810940839E-2</c:v>
                </c:pt>
                <c:pt idx="1693">
                  <c:v>2.3456053926910192E-2</c:v>
                </c:pt>
                <c:pt idx="1694">
                  <c:v>2.3452999247849382E-2</c:v>
                </c:pt>
                <c:pt idx="1695">
                  <c:v>2.3449963773920501E-2</c:v>
                </c:pt>
                <c:pt idx="1696">
                  <c:v>2.3446947504961457E-2</c:v>
                </c:pt>
                <c:pt idx="1697">
                  <c:v>2.3443950441134342E-2</c:v>
                </c:pt>
                <c:pt idx="1698">
                  <c:v>2.3440972582277064E-2</c:v>
                </c:pt>
                <c:pt idx="1699">
                  <c:v>2.3438013928389623E-2</c:v>
                </c:pt>
                <c:pt idx="1700">
                  <c:v>2.3435074479553064E-2</c:v>
                </c:pt>
                <c:pt idx="1701">
                  <c:v>2.3432154235767388E-2</c:v>
                </c:pt>
                <c:pt idx="1702">
                  <c:v>2.3429253197032596E-2</c:v>
                </c:pt>
                <c:pt idx="1703">
                  <c:v>2.3426371363348686E-2</c:v>
                </c:pt>
                <c:pt idx="1704">
                  <c:v>2.3423508734634613E-2</c:v>
                </c:pt>
                <c:pt idx="1705">
                  <c:v>2.3420665310971422E-2</c:v>
                </c:pt>
                <c:pt idx="1706">
                  <c:v>2.3417841092359115E-2</c:v>
                </c:pt>
                <c:pt idx="1707">
                  <c:v>2.3415036078716644E-2</c:v>
                </c:pt>
                <c:pt idx="1708">
                  <c:v>2.3412250270206103E-2</c:v>
                </c:pt>
                <c:pt idx="1709">
                  <c:v>2.3409483666584352E-2</c:v>
                </c:pt>
                <c:pt idx="1710">
                  <c:v>2.3406736268175576E-2</c:v>
                </c:pt>
                <c:pt idx="1711">
                  <c:v>2.3404005298091057E-2</c:v>
                </c:pt>
                <c:pt idx="1712">
                  <c:v>2.3401259484785442E-2</c:v>
                </c:pt>
                <c:pt idx="1713">
                  <c:v>2.3398489914221443E-2</c:v>
                </c:pt>
                <c:pt idx="1714">
                  <c:v>2.3395696586318016E-2</c:v>
                </c:pt>
                <c:pt idx="1715">
                  <c:v>2.3392879501156205E-2</c:v>
                </c:pt>
                <c:pt idx="1716">
                  <c:v>2.3390038658654966E-2</c:v>
                </c:pt>
                <c:pt idx="1717">
                  <c:v>2.338717405897639E-2</c:v>
                </c:pt>
                <c:pt idx="1718">
                  <c:v>2.3384285701877339E-2</c:v>
                </c:pt>
                <c:pt idx="1719">
                  <c:v>2.3381373587600951E-2</c:v>
                </c:pt>
                <c:pt idx="1720">
                  <c:v>2.337843771606618E-2</c:v>
                </c:pt>
                <c:pt idx="1721">
                  <c:v>2.3375478087110935E-2</c:v>
                </c:pt>
                <c:pt idx="1722">
                  <c:v>2.3372494700897306E-2</c:v>
                </c:pt>
                <c:pt idx="1723">
                  <c:v>2.3369487557587387E-2</c:v>
                </c:pt>
                <c:pt idx="1724">
                  <c:v>2.3366456656856993E-2</c:v>
                </c:pt>
                <c:pt idx="1725">
                  <c:v>2.336340199878717E-2</c:v>
                </c:pt>
                <c:pt idx="1726">
                  <c:v>2.3360323583621057E-2</c:v>
                </c:pt>
                <c:pt idx="1727">
                  <c:v>2.3357221411034468E-2</c:v>
                </c:pt>
                <c:pt idx="1728">
                  <c:v>2.3354095481189496E-2</c:v>
                </c:pt>
                <c:pt idx="1729">
                  <c:v>2.3350945794086142E-2</c:v>
                </c:pt>
                <c:pt idx="1730">
                  <c:v>2.3347772349724405E-2</c:v>
                </c:pt>
                <c:pt idx="1731">
                  <c:v>2.3344575148104285E-2</c:v>
                </c:pt>
                <c:pt idx="1732">
                  <c:v>2.334135418906369E-2</c:v>
                </c:pt>
                <c:pt idx="1733">
                  <c:v>2.3338109472926805E-2</c:v>
                </c:pt>
                <c:pt idx="1734">
                  <c:v>2.333484099945049E-2</c:v>
                </c:pt>
                <c:pt idx="1735">
                  <c:v>2.3331548768715793E-2</c:v>
                </c:pt>
                <c:pt idx="1736">
                  <c:v>2.3328232780641667E-2</c:v>
                </c:pt>
                <c:pt idx="1737">
                  <c:v>2.3324413989465054E-2</c:v>
                </c:pt>
                <c:pt idx="1738">
                  <c:v>2.3321047093061154E-2</c:v>
                </c:pt>
                <c:pt idx="1739">
                  <c:v>2.3317656439317824E-2</c:v>
                </c:pt>
                <c:pt idx="1740">
                  <c:v>2.3314242028316112E-2</c:v>
                </c:pt>
                <c:pt idx="1741">
                  <c:v>2.3310803860056017E-2</c:v>
                </c:pt>
                <c:pt idx="1742">
                  <c:v>2.330734193453754E-2</c:v>
                </c:pt>
                <c:pt idx="1743">
                  <c:v>2.330385625176068E-2</c:v>
                </c:pt>
                <c:pt idx="1744">
                  <c:v>2.330034681164439E-2</c:v>
                </c:pt>
                <c:pt idx="1745">
                  <c:v>2.3296813614269718E-2</c:v>
                </c:pt>
                <c:pt idx="1746">
                  <c:v>2.3293256659636663E-2</c:v>
                </c:pt>
                <c:pt idx="1747">
                  <c:v>2.3289675947826272E-2</c:v>
                </c:pt>
                <c:pt idx="1748">
                  <c:v>2.3286071478676451E-2</c:v>
                </c:pt>
                <c:pt idx="1749">
                  <c:v>2.3282443252187202E-2</c:v>
                </c:pt>
                <c:pt idx="1750">
                  <c:v>2.3278791268601662E-2</c:v>
                </c:pt>
                <c:pt idx="1751">
                  <c:v>2.3275115527676693E-2</c:v>
                </c:pt>
                <c:pt idx="1752">
                  <c:v>2.3271416029412295E-2</c:v>
                </c:pt>
                <c:pt idx="1753">
                  <c:v>2.3269590550990982E-2</c:v>
                </c:pt>
                <c:pt idx="1754">
                  <c:v>2.326394576135149E-2</c:v>
                </c:pt>
                <c:pt idx="1755">
                  <c:v>2.3260174991311944E-2</c:v>
                </c:pt>
                <c:pt idx="1756">
                  <c:v>2.3256380464176107E-2</c:v>
                </c:pt>
                <c:pt idx="1757">
                  <c:v>2.3252562179619796E-2</c:v>
                </c:pt>
                <c:pt idx="1758">
                  <c:v>2.3248720137886147E-2</c:v>
                </c:pt>
                <c:pt idx="1759">
                  <c:v>2.3244854338894116E-2</c:v>
                </c:pt>
                <c:pt idx="1760">
                  <c:v>2.3240964782643703E-2</c:v>
                </c:pt>
                <c:pt idx="1761">
                  <c:v>2.3237051469134906E-2</c:v>
                </c:pt>
                <c:pt idx="1762">
                  <c:v>2.3233114398448773E-2</c:v>
                </c:pt>
                <c:pt idx="1763">
                  <c:v>2.3229153570342165E-2</c:v>
                </c:pt>
                <c:pt idx="1764">
                  <c:v>2.3225168985139266E-2</c:v>
                </c:pt>
                <c:pt idx="1765">
                  <c:v>2.3221160642515892E-2</c:v>
                </c:pt>
                <c:pt idx="1766">
                  <c:v>2.3217128542796228E-2</c:v>
                </c:pt>
                <c:pt idx="1767">
                  <c:v>2.3213072685737135E-2</c:v>
                </c:pt>
                <c:pt idx="1768">
                  <c:v>2.3208993071419659E-2</c:v>
                </c:pt>
                <c:pt idx="1769">
                  <c:v>2.3204889700005893E-2</c:v>
                </c:pt>
                <c:pt idx="1770">
                  <c:v>2.3200762571252698E-2</c:v>
                </c:pt>
                <c:pt idx="1771">
                  <c:v>2.3196611685160073E-2</c:v>
                </c:pt>
                <c:pt idx="1772">
                  <c:v>2.3192437041809066E-2</c:v>
                </c:pt>
                <c:pt idx="1773">
                  <c:v>2.3188238641361769E-2</c:v>
                </c:pt>
                <c:pt idx="1774">
                  <c:v>2.3184016483575043E-2</c:v>
                </c:pt>
                <c:pt idx="1775">
                  <c:v>2.317977056861098E-2</c:v>
                </c:pt>
                <c:pt idx="1776">
                  <c:v>2.3175500896388534E-2</c:v>
                </c:pt>
                <c:pt idx="1777">
                  <c:v>2.3171207466907706E-2</c:v>
                </c:pt>
                <c:pt idx="1778">
                  <c:v>2.3166890280168495E-2</c:v>
                </c:pt>
                <c:pt idx="1779">
                  <c:v>2.3162549336251947E-2</c:v>
                </c:pt>
                <c:pt idx="1780">
                  <c:v>2.3158184634995971E-2</c:v>
                </c:pt>
                <c:pt idx="1781">
                  <c:v>2.3153796176562658E-2</c:v>
                </c:pt>
                <c:pt idx="1782">
                  <c:v>2.3149383960870962E-2</c:v>
                </c:pt>
                <c:pt idx="1783">
                  <c:v>2.3144947987920883E-2</c:v>
                </c:pt>
                <c:pt idx="1784">
                  <c:v>2.3140488257793468E-2</c:v>
                </c:pt>
                <c:pt idx="1785">
                  <c:v>2.3136004770326624E-2</c:v>
                </c:pt>
                <c:pt idx="1786">
                  <c:v>2.3131497525763489E-2</c:v>
                </c:pt>
                <c:pt idx="1787">
                  <c:v>2.3126966523860926E-2</c:v>
                </c:pt>
                <c:pt idx="1788">
                  <c:v>2.3122411764862072E-2</c:v>
                </c:pt>
                <c:pt idx="1789">
                  <c:v>2.3117984643759769E-2</c:v>
                </c:pt>
                <c:pt idx="1790">
                  <c:v>2.3113374998652663E-2</c:v>
                </c:pt>
                <c:pt idx="1791">
                  <c:v>2.3108741593450558E-2</c:v>
                </c:pt>
                <c:pt idx="1792">
                  <c:v>2.3104084428099417E-2</c:v>
                </c:pt>
                <c:pt idx="1793">
                  <c:v>2.3099403502626258E-2</c:v>
                </c:pt>
                <c:pt idx="1794">
                  <c:v>2.3094698817031082E-2</c:v>
                </c:pt>
                <c:pt idx="1795">
                  <c:v>2.3089970371367917E-2</c:v>
                </c:pt>
                <c:pt idx="1796">
                  <c:v>2.308521816555572E-2</c:v>
                </c:pt>
                <c:pt idx="1797">
                  <c:v>2.308044219964852E-2</c:v>
                </c:pt>
                <c:pt idx="1798">
                  <c:v>2.3075642473673334E-2</c:v>
                </c:pt>
                <c:pt idx="1799">
                  <c:v>2.3070818987576128E-2</c:v>
                </c:pt>
                <c:pt idx="1800">
                  <c:v>2.3065971741356904E-2</c:v>
                </c:pt>
                <c:pt idx="1801">
                  <c:v>2.306110073509671E-2</c:v>
                </c:pt>
                <c:pt idx="1802">
                  <c:v>2.3056205968714497E-2</c:v>
                </c:pt>
                <c:pt idx="1803">
                  <c:v>2.3047717024844427E-2</c:v>
                </c:pt>
                <c:pt idx="1804">
                  <c:v>2.3042765180727454E-2</c:v>
                </c:pt>
                <c:pt idx="1805">
                  <c:v>2.3037789579433143E-2</c:v>
                </c:pt>
                <c:pt idx="1806">
                  <c:v>2.303279022088045E-2</c:v>
                </c:pt>
                <c:pt idx="1807">
                  <c:v>2.3027767105150421E-2</c:v>
                </c:pt>
                <c:pt idx="1808">
                  <c:v>2.3022720232080962E-2</c:v>
                </c:pt>
                <c:pt idx="1809">
                  <c:v>2.3017649601834167E-2</c:v>
                </c:pt>
                <c:pt idx="1810">
                  <c:v>2.3012555214491082E-2</c:v>
                </c:pt>
                <c:pt idx="1811">
                  <c:v>2.3007437069808567E-2</c:v>
                </c:pt>
                <c:pt idx="1812">
                  <c:v>2.3002295167948716E-2</c:v>
                </c:pt>
                <c:pt idx="1813">
                  <c:v>2.2997129508911529E-2</c:v>
                </c:pt>
                <c:pt idx="1814">
                  <c:v>2.2991940092697005E-2</c:v>
                </c:pt>
                <c:pt idx="1815">
                  <c:v>2.2986726919305145E-2</c:v>
                </c:pt>
                <c:pt idx="1816">
                  <c:v>2.2981489988573855E-2</c:v>
                </c:pt>
                <c:pt idx="1817">
                  <c:v>2.297622930066523E-2</c:v>
                </c:pt>
                <c:pt idx="1818">
                  <c:v>2.2970944855660314E-2</c:v>
                </c:pt>
                <c:pt idx="1819">
                  <c:v>2.2965636653315968E-2</c:v>
                </c:pt>
                <c:pt idx="1820">
                  <c:v>2.2960304693875333E-2</c:v>
                </c:pt>
                <c:pt idx="1821">
                  <c:v>2.2954948977176315E-2</c:v>
                </c:pt>
                <c:pt idx="1822">
                  <c:v>2.2949569503381007E-2</c:v>
                </c:pt>
                <c:pt idx="1823">
                  <c:v>2.2944166272246269E-2</c:v>
                </c:pt>
                <c:pt idx="1824">
                  <c:v>2.2938739284015242E-2</c:v>
                </c:pt>
                <c:pt idx="1825">
                  <c:v>2.2933288538525831E-2</c:v>
                </c:pt>
                <c:pt idx="1826">
                  <c:v>2.2927814035940131E-2</c:v>
                </c:pt>
                <c:pt idx="1827">
                  <c:v>2.2922315776015001E-2</c:v>
                </c:pt>
                <c:pt idx="1828">
                  <c:v>2.2916793758993581E-2</c:v>
                </c:pt>
                <c:pt idx="1829">
                  <c:v>2.2911247984713778E-2</c:v>
                </c:pt>
                <c:pt idx="1830">
                  <c:v>2.2905678453337686E-2</c:v>
                </c:pt>
                <c:pt idx="1831">
                  <c:v>2.290008516470321E-2</c:v>
                </c:pt>
                <c:pt idx="1832">
                  <c:v>2.289446811905349E-2</c:v>
                </c:pt>
                <c:pt idx="1833">
                  <c:v>2.2888827315902249E-2</c:v>
                </c:pt>
                <c:pt idx="1834">
                  <c:v>2.2883162755735764E-2</c:v>
                </c:pt>
                <c:pt idx="1835">
                  <c:v>2.2877474438391943E-2</c:v>
                </c:pt>
                <c:pt idx="1836">
                  <c:v>2.2871762363789738E-2</c:v>
                </c:pt>
                <c:pt idx="1837">
                  <c:v>2.286602653217229E-2</c:v>
                </c:pt>
                <c:pt idx="1838">
                  <c:v>2.2860266943215413E-2</c:v>
                </c:pt>
                <c:pt idx="1839">
                  <c:v>2.2854483597162245E-2</c:v>
                </c:pt>
                <c:pt idx="1840">
                  <c:v>2.2848676493850695E-2</c:v>
                </c:pt>
                <c:pt idx="1841">
                  <c:v>2.2842845633442854E-2</c:v>
                </c:pt>
                <c:pt idx="1842">
                  <c:v>2.2836991015776631E-2</c:v>
                </c:pt>
                <c:pt idx="1843">
                  <c:v>2.2831112641014117E-2</c:v>
                </c:pt>
                <c:pt idx="1844">
                  <c:v>2.2825210508912175E-2</c:v>
                </c:pt>
                <c:pt idx="1845">
                  <c:v>2.2819284619876035E-2</c:v>
                </c:pt>
                <c:pt idx="1846">
                  <c:v>2.2813334973500465E-2</c:v>
                </c:pt>
                <c:pt idx="1847">
                  <c:v>2.2807361570028606E-2</c:v>
                </c:pt>
                <c:pt idx="1848">
                  <c:v>2.280136440937941E-2</c:v>
                </c:pt>
                <c:pt idx="1849">
                  <c:v>2.2795343491633924E-2</c:v>
                </c:pt>
                <c:pt idx="1850">
                  <c:v>2.2789298816467962E-2</c:v>
                </c:pt>
                <c:pt idx="1851">
                  <c:v>2.2783230384367803E-2</c:v>
                </c:pt>
                <c:pt idx="1852">
                  <c:v>2.2777138195090307E-2</c:v>
                </c:pt>
                <c:pt idx="1853">
                  <c:v>2.2771022248473383E-2</c:v>
                </c:pt>
                <c:pt idx="1854">
                  <c:v>2.276488254492226E-2</c:v>
                </c:pt>
                <c:pt idx="1855">
                  <c:v>2.2758719084031709E-2</c:v>
                </c:pt>
                <c:pt idx="1856">
                  <c:v>2.2752531866044867E-2</c:v>
                </c:pt>
                <c:pt idx="1857">
                  <c:v>2.2746320890880689E-2</c:v>
                </c:pt>
                <c:pt idx="1858">
                  <c:v>2.2740086158620221E-2</c:v>
                </c:pt>
                <c:pt idx="1859">
                  <c:v>2.2733827669182416E-2</c:v>
                </c:pt>
                <c:pt idx="1860">
                  <c:v>2.2727545422486228E-2</c:v>
                </c:pt>
                <c:pt idx="1861">
                  <c:v>2.2721239418855843E-2</c:v>
                </c:pt>
                <c:pt idx="1862">
                  <c:v>2.2714909657886029E-2</c:v>
                </c:pt>
                <c:pt idx="1863">
                  <c:v>2.2708556139738878E-2</c:v>
                </c:pt>
                <c:pt idx="1864">
                  <c:v>2.2702178864576483E-2</c:v>
                </c:pt>
                <c:pt idx="1865">
                  <c:v>2.2695777832155706E-2</c:v>
                </c:pt>
                <c:pt idx="1866">
                  <c:v>2.2689353042638638E-2</c:v>
                </c:pt>
                <c:pt idx="1867">
                  <c:v>2.2682904495944234E-2</c:v>
                </c:pt>
                <c:pt idx="1868">
                  <c:v>2.2676432192072493E-2</c:v>
                </c:pt>
                <c:pt idx="1869">
                  <c:v>2.2669936131104462E-2</c:v>
                </c:pt>
                <c:pt idx="1870">
                  <c:v>2.2663416313040141E-2</c:v>
                </c:pt>
                <c:pt idx="1871">
                  <c:v>2.2656872737798484E-2</c:v>
                </c:pt>
                <c:pt idx="1872">
                  <c:v>2.2650305405460536E-2</c:v>
                </c:pt>
                <c:pt idx="1873">
                  <c:v>2.2643714315864205E-2</c:v>
                </c:pt>
                <c:pt idx="1874">
                  <c:v>2.2637099469171584E-2</c:v>
                </c:pt>
                <c:pt idx="1875">
                  <c:v>2.263046086546372E-2</c:v>
                </c:pt>
                <c:pt idx="1876">
                  <c:v>2.2623798504497472E-2</c:v>
                </c:pt>
                <c:pt idx="1877">
                  <c:v>2.2617112386434934E-2</c:v>
                </c:pt>
                <c:pt idx="1878">
                  <c:v>2.2610402511276106E-2</c:v>
                </c:pt>
                <c:pt idx="1879">
                  <c:v>2.2603668878939942E-2</c:v>
                </c:pt>
                <c:pt idx="1880">
                  <c:v>2.2596911489426441E-2</c:v>
                </c:pt>
                <c:pt idx="1881">
                  <c:v>2.259013034281665E-2</c:v>
                </c:pt>
                <c:pt idx="1882">
                  <c:v>2.2583325439029522E-2</c:v>
                </c:pt>
                <c:pt idx="1883">
                  <c:v>2.2576496778227151E-2</c:v>
                </c:pt>
                <c:pt idx="1884">
                  <c:v>2.2569644360247443E-2</c:v>
                </c:pt>
                <c:pt idx="1885">
                  <c:v>2.2562768185090398E-2</c:v>
                </c:pt>
                <c:pt idx="1886">
                  <c:v>2.255586825291811E-2</c:v>
                </c:pt>
                <c:pt idx="1887">
                  <c:v>2.2548944563568485E-2</c:v>
                </c:pt>
                <c:pt idx="1888">
                  <c:v>2.2541997117041523E-2</c:v>
                </c:pt>
                <c:pt idx="1889">
                  <c:v>2.2535025913499318E-2</c:v>
                </c:pt>
                <c:pt idx="1890">
                  <c:v>2.2528030952779776E-2</c:v>
                </c:pt>
                <c:pt idx="1891">
                  <c:v>2.2521012234963944E-2</c:v>
                </c:pt>
                <c:pt idx="1892">
                  <c:v>2.2513969760132868E-2</c:v>
                </c:pt>
                <c:pt idx="1893">
                  <c:v>2.2506903528043409E-2</c:v>
                </c:pt>
                <c:pt idx="1894">
                  <c:v>2.249981353885766E-2</c:v>
                </c:pt>
                <c:pt idx="1895">
                  <c:v>2.2492699792575621E-2</c:v>
                </c:pt>
                <c:pt idx="1896">
                  <c:v>2.2485562289197292E-2</c:v>
                </c:pt>
                <c:pt idx="1897">
                  <c:v>2.2478401028722672E-2</c:v>
                </c:pt>
                <c:pt idx="1898">
                  <c:v>2.2471216011151762E-2</c:v>
                </c:pt>
                <c:pt idx="1899">
                  <c:v>2.2464007236484562E-2</c:v>
                </c:pt>
                <c:pt idx="1900">
                  <c:v>2.2456774704640026E-2</c:v>
                </c:pt>
                <c:pt idx="1901">
                  <c:v>2.2449518415699199E-2</c:v>
                </c:pt>
                <c:pt idx="1902">
                  <c:v>2.2442238369743128E-2</c:v>
                </c:pt>
                <c:pt idx="1903">
                  <c:v>2.2434934566690767E-2</c:v>
                </c:pt>
                <c:pt idx="1904">
                  <c:v>2.2427607006542116E-2</c:v>
                </c:pt>
                <c:pt idx="1905">
                  <c:v>2.2420255689135082E-2</c:v>
                </c:pt>
                <c:pt idx="1906">
                  <c:v>2.2412880614712805E-2</c:v>
                </c:pt>
                <c:pt idx="1907">
                  <c:v>2.2405481783356329E-2</c:v>
                </c:pt>
                <c:pt idx="1908">
                  <c:v>2.2398059194741471E-2</c:v>
                </c:pt>
                <c:pt idx="1909">
                  <c:v>2.2390612849030322E-2</c:v>
                </c:pt>
                <c:pt idx="1910">
                  <c:v>2.238314274630393E-2</c:v>
                </c:pt>
                <c:pt idx="1911">
                  <c:v>2.2375648886481248E-2</c:v>
                </c:pt>
                <c:pt idx="1912">
                  <c:v>2.2368131269562275E-2</c:v>
                </c:pt>
                <c:pt idx="1913">
                  <c:v>2.2360589895547012E-2</c:v>
                </c:pt>
                <c:pt idx="1914">
                  <c:v>2.2353024764435458E-2</c:v>
                </c:pt>
                <c:pt idx="1915">
                  <c:v>2.2345435876227615E-2</c:v>
                </c:pt>
                <c:pt idx="1916">
                  <c:v>2.2337823231004528E-2</c:v>
                </c:pt>
                <c:pt idx="1917">
                  <c:v>2.2330186828766196E-2</c:v>
                </c:pt>
                <c:pt idx="1918">
                  <c:v>2.2322526669188436E-2</c:v>
                </c:pt>
                <c:pt idx="1919">
                  <c:v>2.2314842752838571E-2</c:v>
                </c:pt>
                <c:pt idx="1920">
                  <c:v>2.2307135079230322E-2</c:v>
                </c:pt>
                <c:pt idx="1921">
                  <c:v>2.229940364860683E-2</c:v>
                </c:pt>
                <c:pt idx="1922">
                  <c:v>2.2291648460887048E-2</c:v>
                </c:pt>
                <c:pt idx="1923">
                  <c:v>2.2283869516070975E-2</c:v>
                </c:pt>
                <c:pt idx="1924">
                  <c:v>2.2276066814239659E-2</c:v>
                </c:pt>
                <c:pt idx="1925">
                  <c:v>2.2268240355393099E-2</c:v>
                </c:pt>
                <c:pt idx="1926">
                  <c:v>2.2260390139369202E-2</c:v>
                </c:pt>
                <c:pt idx="1927">
                  <c:v>2.2252516166330061E-2</c:v>
                </c:pt>
                <c:pt idx="1928">
                  <c:v>2.2244618436275676E-2</c:v>
                </c:pt>
                <c:pt idx="1929">
                  <c:v>2.2236696949125001E-2</c:v>
                </c:pt>
                <c:pt idx="1930">
                  <c:v>2.222875170479699E-2</c:v>
                </c:pt>
                <c:pt idx="1931">
                  <c:v>2.2220782703615827E-2</c:v>
                </c:pt>
                <c:pt idx="1932">
                  <c:v>2.2212789945257327E-2</c:v>
                </c:pt>
                <c:pt idx="1933">
                  <c:v>2.2204773429883584E-2</c:v>
                </c:pt>
                <c:pt idx="1934">
                  <c:v>2.2196733157413551E-2</c:v>
                </c:pt>
                <c:pt idx="1935">
                  <c:v>2.218866912800932E-2</c:v>
                </c:pt>
                <c:pt idx="1936">
                  <c:v>2.2180581341427752E-2</c:v>
                </c:pt>
                <c:pt idx="1937">
                  <c:v>2.217246979783094E-2</c:v>
                </c:pt>
                <c:pt idx="1938">
                  <c:v>2.2164334497218885E-2</c:v>
                </c:pt>
                <c:pt idx="1939">
                  <c:v>2.2156175439510539E-2</c:v>
                </c:pt>
                <c:pt idx="1940">
                  <c:v>2.214799262478695E-2</c:v>
                </c:pt>
                <c:pt idx="1941">
                  <c:v>2.2139786053048116E-2</c:v>
                </c:pt>
                <c:pt idx="1942">
                  <c:v>2.2131555724212992E-2</c:v>
                </c:pt>
                <c:pt idx="1943">
                  <c:v>2.2123301638443671E-2</c:v>
                </c:pt>
                <c:pt idx="1944">
                  <c:v>2.2115023795497013E-2</c:v>
                </c:pt>
                <c:pt idx="1945">
                  <c:v>2.2105534313408004E-2</c:v>
                </c:pt>
                <c:pt idx="1946">
                  <c:v>2.209720556261785E-2</c:v>
                </c:pt>
                <c:pt idx="1947">
                  <c:v>2.2088853054812452E-2</c:v>
                </c:pt>
                <c:pt idx="1948">
                  <c:v>2.2080476789910763E-2</c:v>
                </c:pt>
                <c:pt idx="1949">
                  <c:v>2.2072076767993831E-2</c:v>
                </c:pt>
                <c:pt idx="1950">
                  <c:v>2.2063652989061655E-2</c:v>
                </c:pt>
                <c:pt idx="1951">
                  <c:v>2.2055205453195281E-2</c:v>
                </c:pt>
                <c:pt idx="1952">
                  <c:v>2.2046734160070525E-2</c:v>
                </c:pt>
                <c:pt idx="1953">
                  <c:v>2.2038239110173663E-2</c:v>
                </c:pt>
                <c:pt idx="1954">
                  <c:v>2.2029720303180511E-2</c:v>
                </c:pt>
                <c:pt idx="1955">
                  <c:v>2.2021177739091069E-2</c:v>
                </c:pt>
                <c:pt idx="1956">
                  <c:v>2.2012611418067429E-2</c:v>
                </c:pt>
                <c:pt idx="1957">
                  <c:v>2.2004021340028546E-2</c:v>
                </c:pt>
                <c:pt idx="1958">
                  <c:v>2.1995407504974418E-2</c:v>
                </c:pt>
                <c:pt idx="1959">
                  <c:v>2.1986769912905046E-2</c:v>
                </c:pt>
                <c:pt idx="1960">
                  <c:v>2.1978108563739385E-2</c:v>
                </c:pt>
                <c:pt idx="1961">
                  <c:v>2.1969423457720572E-2</c:v>
                </c:pt>
                <c:pt idx="1962">
                  <c:v>2.1960714594524422E-2</c:v>
                </c:pt>
                <c:pt idx="1963">
                  <c:v>2.1951981974394075E-2</c:v>
                </c:pt>
                <c:pt idx="1964">
                  <c:v>2.1943225597248484E-2</c:v>
                </c:pt>
                <c:pt idx="1965">
                  <c:v>2.1934445463168695E-2</c:v>
                </c:pt>
                <c:pt idx="1966">
                  <c:v>2.1925641572073662E-2</c:v>
                </c:pt>
                <c:pt idx="1967">
                  <c:v>2.1916813923882339E-2</c:v>
                </c:pt>
                <c:pt idx="1968">
                  <c:v>2.1907962518837865E-2</c:v>
                </c:pt>
                <c:pt idx="1969">
                  <c:v>2.18990873566971E-2</c:v>
                </c:pt>
                <c:pt idx="1970">
                  <c:v>2.1890188437622138E-2</c:v>
                </c:pt>
                <c:pt idx="1971">
                  <c:v>2.1881268352176297E-2</c:v>
                </c:pt>
                <c:pt idx="1972">
                  <c:v>2.1872356279614147E-2</c:v>
                </c:pt>
                <c:pt idx="1973">
                  <c:v>2.1863460537472346E-2</c:v>
                </c:pt>
                <c:pt idx="1974">
                  <c:v>2.1854581125507755E-2</c:v>
                </c:pt>
                <c:pt idx="1975">
                  <c:v>2.184571804404456E-2</c:v>
                </c:pt>
                <c:pt idx="1976">
                  <c:v>2.1836871292839621E-2</c:v>
                </c:pt>
                <c:pt idx="1977">
                  <c:v>2.1828040871973986E-2</c:v>
                </c:pt>
                <c:pt idx="1978">
                  <c:v>2.1819226781447654E-2</c:v>
                </c:pt>
                <c:pt idx="1979">
                  <c:v>2.1810429021179578E-2</c:v>
                </c:pt>
                <c:pt idx="1980">
                  <c:v>2.1801647591331852E-2</c:v>
                </c:pt>
                <c:pt idx="1981">
                  <c:v>2.1792882491661336E-2</c:v>
                </c:pt>
                <c:pt idx="1982">
                  <c:v>2.178413372241117E-2</c:v>
                </c:pt>
                <c:pt idx="1983">
                  <c:v>2.177540128341926E-2</c:v>
                </c:pt>
                <c:pt idx="1984">
                  <c:v>2.1766685174928746E-2</c:v>
                </c:pt>
                <c:pt idx="1985">
                  <c:v>2.1757985396615442E-2</c:v>
                </c:pt>
                <c:pt idx="1986">
                  <c:v>2.1749301948641442E-2</c:v>
                </c:pt>
                <c:pt idx="1987">
                  <c:v>2.1740634831006744E-2</c:v>
                </c:pt>
                <c:pt idx="1988">
                  <c:v>2.1731984043549257E-2</c:v>
                </c:pt>
                <c:pt idx="1989">
                  <c:v>2.1723349586593166E-2</c:v>
                </c:pt>
                <c:pt idx="1990">
                  <c:v>2.1714731459814285E-2</c:v>
                </c:pt>
                <c:pt idx="1991">
                  <c:v>2.1706129663374707E-2</c:v>
                </c:pt>
                <c:pt idx="1992">
                  <c:v>2.1697544197274432E-2</c:v>
                </c:pt>
                <c:pt idx="1993">
                  <c:v>2.1688975061432414E-2</c:v>
                </c:pt>
                <c:pt idx="1994">
                  <c:v>2.1680422256010745E-2</c:v>
                </c:pt>
                <c:pt idx="1995">
                  <c:v>2.1671885780847333E-2</c:v>
                </c:pt>
                <c:pt idx="1996">
                  <c:v>2.1663365635942178E-2</c:v>
                </c:pt>
                <c:pt idx="1997">
                  <c:v>2.1654861821376326E-2</c:v>
                </c:pt>
                <c:pt idx="1998">
                  <c:v>2.164637433706873E-2</c:v>
                </c:pt>
                <c:pt idx="1999">
                  <c:v>2.1637903183100438E-2</c:v>
                </c:pt>
                <c:pt idx="2000">
                  <c:v>2.1629448359390402E-2</c:v>
                </c:pt>
                <c:pt idx="2001">
                  <c:v>2.1621009866100716E-2</c:v>
                </c:pt>
                <c:pt idx="2002">
                  <c:v>2.161258770298824E-2</c:v>
                </c:pt>
                <c:pt idx="2003">
                  <c:v>2.1604181870215067E-2</c:v>
                </c:pt>
                <c:pt idx="2004">
                  <c:v>2.1595792367700151E-2</c:v>
                </c:pt>
                <c:pt idx="2005">
                  <c:v>2.1587419195524538E-2</c:v>
                </c:pt>
                <c:pt idx="2006">
                  <c:v>2.1579062353688228E-2</c:v>
                </c:pt>
                <c:pt idx="2007">
                  <c:v>2.1570721842029128E-2</c:v>
                </c:pt>
                <c:pt idx="2008">
                  <c:v>2.1562397660709332E-2</c:v>
                </c:pt>
                <c:pt idx="2009">
                  <c:v>2.1554089809728838E-2</c:v>
                </c:pt>
                <c:pt idx="2010">
                  <c:v>2.1545798289006601E-2</c:v>
                </c:pt>
                <c:pt idx="2011">
                  <c:v>2.1537523098542621E-2</c:v>
                </c:pt>
                <c:pt idx="2012">
                  <c:v>2.1529264238336898E-2</c:v>
                </c:pt>
                <c:pt idx="2013">
                  <c:v>2.1521021708470478E-2</c:v>
                </c:pt>
                <c:pt idx="2014">
                  <c:v>2.1512795509024407E-2</c:v>
                </c:pt>
                <c:pt idx="2015">
                  <c:v>2.1504585639674501E-2</c:v>
                </c:pt>
                <c:pt idx="2016">
                  <c:v>2.1496392100663897E-2</c:v>
                </c:pt>
                <c:pt idx="2017">
                  <c:v>2.148821489191155E-2</c:v>
                </c:pt>
                <c:pt idx="2018">
                  <c:v>2.1480054013498506E-2</c:v>
                </c:pt>
                <c:pt idx="2019">
                  <c:v>2.1471909465262673E-2</c:v>
                </c:pt>
                <c:pt idx="2020">
                  <c:v>2.1463781247447189E-2</c:v>
                </c:pt>
                <c:pt idx="2021">
                  <c:v>2.1455669359808915E-2</c:v>
                </c:pt>
                <c:pt idx="2022">
                  <c:v>2.1447573802428899E-2</c:v>
                </c:pt>
                <c:pt idx="2023">
                  <c:v>2.1439494575388185E-2</c:v>
                </c:pt>
                <c:pt idx="2024">
                  <c:v>2.1431431678524682E-2</c:v>
                </c:pt>
                <c:pt idx="2025">
                  <c:v>2.1423385112081528E-2</c:v>
                </c:pt>
                <c:pt idx="2026">
                  <c:v>2.1415354875815584E-2</c:v>
                </c:pt>
                <c:pt idx="2027">
                  <c:v>2.1407340969888944E-2</c:v>
                </c:pt>
                <c:pt idx="2028">
                  <c:v>2.1399343394058468E-2</c:v>
                </c:pt>
                <c:pt idx="2029">
                  <c:v>2.1391362148648341E-2</c:v>
                </c:pt>
                <c:pt idx="2030">
                  <c:v>2.1383397233496471E-2</c:v>
                </c:pt>
                <c:pt idx="2031">
                  <c:v>2.1375448648602857E-2</c:v>
                </c:pt>
                <c:pt idx="2032">
                  <c:v>2.1367516393967501E-2</c:v>
                </c:pt>
                <c:pt idx="2033">
                  <c:v>2.1359600469590401E-2</c:v>
                </c:pt>
                <c:pt idx="2034">
                  <c:v>2.1351700875471558E-2</c:v>
                </c:pt>
                <c:pt idx="2035">
                  <c:v>2.1343817611610971E-2</c:v>
                </c:pt>
                <c:pt idx="2036">
                  <c:v>2.1335950678089688E-2</c:v>
                </c:pt>
                <c:pt idx="2037">
                  <c:v>2.1328100074664569E-2</c:v>
                </c:pt>
                <c:pt idx="2038">
                  <c:v>2.1320265801659799E-2</c:v>
                </c:pt>
                <c:pt idx="2039">
                  <c:v>2.131244785883224E-2</c:v>
                </c:pt>
                <c:pt idx="2040">
                  <c:v>2.1304646246262937E-2</c:v>
                </c:pt>
                <c:pt idx="2041">
                  <c:v>2.1296860963951891E-2</c:v>
                </c:pt>
                <c:pt idx="2042">
                  <c:v>2.1289092011899102E-2</c:v>
                </c:pt>
                <c:pt idx="2043">
                  <c:v>2.128133939010457E-2</c:v>
                </c:pt>
                <c:pt idx="2044">
                  <c:v>2.1273603098568294E-2</c:v>
                </c:pt>
                <c:pt idx="2045">
                  <c:v>2.1265883137290276E-2</c:v>
                </c:pt>
                <c:pt idx="2046">
                  <c:v>2.1258179506270514E-2</c:v>
                </c:pt>
                <c:pt idx="2047">
                  <c:v>2.1250492205427962E-2</c:v>
                </c:pt>
                <c:pt idx="2048">
                  <c:v>2.1242821234924714E-2</c:v>
                </c:pt>
                <c:pt idx="2049">
                  <c:v>2.1234074407624481E-2</c:v>
                </c:pt>
                <c:pt idx="2050">
                  <c:v>2.1226438430554939E-2</c:v>
                </c:pt>
                <c:pt idx="2051">
                  <c:v>2.1218818783581561E-2</c:v>
                </c:pt>
                <c:pt idx="2052">
                  <c:v>2.1211215467028532E-2</c:v>
                </c:pt>
                <c:pt idx="2053">
                  <c:v>2.1203628480490622E-2</c:v>
                </c:pt>
                <c:pt idx="2054">
                  <c:v>2.119605782437306E-2</c:v>
                </c:pt>
                <c:pt idx="2055">
                  <c:v>2.1188503498432709E-2</c:v>
                </c:pt>
                <c:pt idx="2056">
                  <c:v>2.1180965502750615E-2</c:v>
                </c:pt>
                <c:pt idx="2057">
                  <c:v>2.1173443837245731E-2</c:v>
                </c:pt>
                <c:pt idx="2058">
                  <c:v>2.116593850208015E-2</c:v>
                </c:pt>
                <c:pt idx="2059">
                  <c:v>2.115844949709178E-2</c:v>
                </c:pt>
                <c:pt idx="2060">
                  <c:v>2.1150976822361667E-2</c:v>
                </c:pt>
                <c:pt idx="2061">
                  <c:v>2.1143520477808764E-2</c:v>
                </c:pt>
                <c:pt idx="2062">
                  <c:v>2.1136080463595164E-2</c:v>
                </c:pt>
                <c:pt idx="2063">
                  <c:v>2.1128656779477728E-2</c:v>
                </c:pt>
                <c:pt idx="2064">
                  <c:v>2.1121580446817223E-2</c:v>
                </c:pt>
                <c:pt idx="2065">
                  <c:v>2.1113858402179719E-2</c:v>
                </c:pt>
                <c:pt idx="2066">
                  <c:v>2.1106483708756008E-2</c:v>
                </c:pt>
                <c:pt idx="2067">
                  <c:v>2.1099125345671599E-2</c:v>
                </c:pt>
                <c:pt idx="2068">
                  <c:v>2.1091783312845447E-2</c:v>
                </c:pt>
                <c:pt idx="2069">
                  <c:v>2.1084457610115459E-2</c:v>
                </c:pt>
                <c:pt idx="2070">
                  <c:v>2.1077148237643728E-2</c:v>
                </c:pt>
                <c:pt idx="2071">
                  <c:v>2.10698551955113E-2</c:v>
                </c:pt>
                <c:pt idx="2072">
                  <c:v>2.1062578483475036E-2</c:v>
                </c:pt>
                <c:pt idx="2073">
                  <c:v>2.1055318101697029E-2</c:v>
                </c:pt>
                <c:pt idx="2074">
                  <c:v>2.1048074050096233E-2</c:v>
                </c:pt>
                <c:pt idx="2075">
                  <c:v>2.1040846328915785E-2</c:v>
                </c:pt>
                <c:pt idx="2076">
                  <c:v>2.1033634937750456E-2</c:v>
                </c:pt>
                <c:pt idx="2077">
                  <c:v>2.1026439876843384E-2</c:v>
                </c:pt>
                <c:pt idx="2078">
                  <c:v>2.1019261146194568E-2</c:v>
                </c:pt>
                <c:pt idx="2079">
                  <c:v>2.1012098745804009E-2</c:v>
                </c:pt>
                <c:pt idx="2080">
                  <c:v>2.1004952675509614E-2</c:v>
                </c:pt>
                <c:pt idx="2081">
                  <c:v>2.0997822935473476E-2</c:v>
                </c:pt>
                <c:pt idx="2082">
                  <c:v>2.0990709525695594E-2</c:v>
                </c:pt>
                <c:pt idx="2083">
                  <c:v>2.098361244617597E-2</c:v>
                </c:pt>
                <c:pt idx="2084">
                  <c:v>2.097653169675251E-2</c:v>
                </c:pt>
                <c:pt idx="2085">
                  <c:v>2.0969467277587306E-2</c:v>
                </c:pt>
                <c:pt idx="2086">
                  <c:v>2.0962419188680359E-2</c:v>
                </c:pt>
                <c:pt idx="2087">
                  <c:v>2.0955387429950623E-2</c:v>
                </c:pt>
                <c:pt idx="2088">
                  <c:v>2.0948372001398097E-2</c:v>
                </c:pt>
                <c:pt idx="2089">
                  <c:v>2.0941372903103828E-2</c:v>
                </c:pt>
                <c:pt idx="2090">
                  <c:v>2.0934390134986769E-2</c:v>
                </c:pt>
                <c:pt idx="2091">
                  <c:v>2.0927423696965874E-2</c:v>
                </c:pt>
                <c:pt idx="2092">
                  <c:v>2.0920473589284283E-2</c:v>
                </c:pt>
                <c:pt idx="2093">
                  <c:v>2.0913539811860948E-2</c:v>
                </c:pt>
                <c:pt idx="2094">
                  <c:v>2.0906622364533778E-2</c:v>
                </c:pt>
                <c:pt idx="2095">
                  <c:v>2.0899721247383818E-2</c:v>
                </c:pt>
                <c:pt idx="2096">
                  <c:v>2.0892836460573161E-2</c:v>
                </c:pt>
                <c:pt idx="2097">
                  <c:v>2.0885968003858668E-2</c:v>
                </c:pt>
                <c:pt idx="2098">
                  <c:v>2.0879115877483478E-2</c:v>
                </c:pt>
                <c:pt idx="2099">
                  <c:v>2.087228008104236E-2</c:v>
                </c:pt>
                <c:pt idx="2100">
                  <c:v>2.0865460615021592E-2</c:v>
                </c:pt>
                <c:pt idx="2101">
                  <c:v>2.0857908647230843E-2</c:v>
                </c:pt>
                <c:pt idx="2102">
                  <c:v>2.0851125732353298E-2</c:v>
                </c:pt>
                <c:pt idx="2103">
                  <c:v>2.0844359149760166E-2</c:v>
                </c:pt>
                <c:pt idx="2104">
                  <c:v>2.0837608899451448E-2</c:v>
                </c:pt>
                <c:pt idx="2105">
                  <c:v>2.0830874981481177E-2</c:v>
                </c:pt>
                <c:pt idx="2106">
                  <c:v>2.0824157395768299E-2</c:v>
                </c:pt>
                <c:pt idx="2107">
                  <c:v>2.0817456142393869E-2</c:v>
                </c:pt>
                <c:pt idx="2108">
                  <c:v>2.0810771221303852E-2</c:v>
                </c:pt>
                <c:pt idx="2109">
                  <c:v>2.0804102632525266E-2</c:v>
                </c:pt>
                <c:pt idx="2110">
                  <c:v>2.0797450376031094E-2</c:v>
                </c:pt>
                <c:pt idx="2111">
                  <c:v>2.0790814451848348E-2</c:v>
                </c:pt>
                <c:pt idx="2112">
                  <c:v>2.0784194859895987E-2</c:v>
                </c:pt>
                <c:pt idx="2113">
                  <c:v>2.0777591600282069E-2</c:v>
                </c:pt>
                <c:pt idx="2114">
                  <c:v>2.0771004672925551E-2</c:v>
                </c:pt>
                <c:pt idx="2115">
                  <c:v>2.0760442163959558E-2</c:v>
                </c:pt>
                <c:pt idx="2116">
                  <c:v>2.0753895645198028E-2</c:v>
                </c:pt>
                <c:pt idx="2117">
                  <c:v>2.0747365456775801E-2</c:v>
                </c:pt>
                <c:pt idx="2118">
                  <c:v>2.0740851598611831E-2</c:v>
                </c:pt>
                <c:pt idx="2119">
                  <c:v>2.0734354070462979E-2</c:v>
                </c:pt>
                <c:pt idx="2120">
                  <c:v>2.0727872872491337E-2</c:v>
                </c:pt>
                <c:pt idx="2121">
                  <c:v>2.0721408004858999E-2</c:v>
                </c:pt>
                <c:pt idx="2122">
                  <c:v>2.0714959467322824E-2</c:v>
                </c:pt>
                <c:pt idx="2123">
                  <c:v>2.0708527259882814E-2</c:v>
                </c:pt>
                <c:pt idx="2124">
                  <c:v>2.0702111382620014E-2</c:v>
                </c:pt>
                <c:pt idx="2125">
                  <c:v>2.0695711835615471E-2</c:v>
                </c:pt>
                <c:pt idx="2126">
                  <c:v>2.0689328618788139E-2</c:v>
                </c:pt>
                <c:pt idx="2127">
                  <c:v>2.0682961731975924E-2</c:v>
                </c:pt>
                <c:pt idx="2128">
                  <c:v>2.0676611175503012E-2</c:v>
                </c:pt>
                <c:pt idx="2129">
                  <c:v>2.0670276949288358E-2</c:v>
                </c:pt>
                <c:pt idx="2130">
                  <c:v>2.0663959053088821E-2</c:v>
                </c:pt>
                <c:pt idx="2131">
                  <c:v>2.0657657486985448E-2</c:v>
                </c:pt>
                <c:pt idx="2132">
                  <c:v>2.0651372251302424E-2</c:v>
                </c:pt>
                <c:pt idx="2133">
                  <c:v>2.0645103345553473E-2</c:v>
                </c:pt>
                <c:pt idx="2134">
                  <c:v>2.0638850770143824E-2</c:v>
                </c:pt>
                <c:pt idx="2135">
                  <c:v>2.0632614524749293E-2</c:v>
                </c:pt>
                <c:pt idx="2136">
                  <c:v>2.0626394609613019E-2</c:v>
                </c:pt>
                <c:pt idx="2137">
                  <c:v>2.0620191024572909E-2</c:v>
                </c:pt>
                <c:pt idx="2138">
                  <c:v>2.061400376971001E-2</c:v>
                </c:pt>
                <c:pt idx="2139">
                  <c:v>2.0607832845105367E-2</c:v>
                </c:pt>
                <c:pt idx="2140">
                  <c:v>2.0601678250596889E-2</c:v>
                </c:pt>
                <c:pt idx="2141">
                  <c:v>2.0595539986265621E-2</c:v>
                </c:pt>
                <c:pt idx="2142">
                  <c:v>2.0589418052030517E-2</c:v>
                </c:pt>
                <c:pt idx="2143">
                  <c:v>2.058331244805367E-2</c:v>
                </c:pt>
                <c:pt idx="2144">
                  <c:v>2.0577223174172987E-2</c:v>
                </c:pt>
                <c:pt idx="2145">
                  <c:v>2.0571150230469515E-2</c:v>
                </c:pt>
                <c:pt idx="2146">
                  <c:v>2.0565093616862207E-2</c:v>
                </c:pt>
                <c:pt idx="2147">
                  <c:v>2.0559053333513155E-2</c:v>
                </c:pt>
                <c:pt idx="2148">
                  <c:v>2.0553029380341314E-2</c:v>
                </c:pt>
                <c:pt idx="2149">
                  <c:v>2.0547021757184591E-2</c:v>
                </c:pt>
                <c:pt idx="2150">
                  <c:v>2.0541030464286125E-2</c:v>
                </c:pt>
                <c:pt idx="2151">
                  <c:v>2.0535055501483823E-2</c:v>
                </c:pt>
                <c:pt idx="2152">
                  <c:v>2.0529096868858732E-2</c:v>
                </c:pt>
                <c:pt idx="2153">
                  <c:v>2.0523154566410851E-2</c:v>
                </c:pt>
                <c:pt idx="2154">
                  <c:v>2.051722859414018E-2</c:v>
                </c:pt>
                <c:pt idx="2155">
                  <c:v>2.0511318951965674E-2</c:v>
                </c:pt>
                <c:pt idx="2156">
                  <c:v>2.0505425639806285E-2</c:v>
                </c:pt>
                <c:pt idx="2157">
                  <c:v>2.04995486579862E-2</c:v>
                </c:pt>
                <c:pt idx="2158">
                  <c:v>2.0493688006343325E-2</c:v>
                </c:pt>
                <c:pt idx="2159">
                  <c:v>2.0487843684715568E-2</c:v>
                </c:pt>
                <c:pt idx="2160">
                  <c:v>2.0482015693265021E-2</c:v>
                </c:pt>
                <c:pt idx="2161">
                  <c:v>2.0476204031991685E-2</c:v>
                </c:pt>
                <c:pt idx="2162">
                  <c:v>2.0470408700895559E-2</c:v>
                </c:pt>
                <c:pt idx="2163">
                  <c:v>2.0464629699814552E-2</c:v>
                </c:pt>
                <c:pt idx="2164">
                  <c:v>2.0458867028991801E-2</c:v>
                </c:pt>
                <c:pt idx="2165">
                  <c:v>2.045312068834626E-2</c:v>
                </c:pt>
                <c:pt idx="2166">
                  <c:v>2.0447390677715838E-2</c:v>
                </c:pt>
                <c:pt idx="2167">
                  <c:v>2.0441676997262626E-2</c:v>
                </c:pt>
                <c:pt idx="2168">
                  <c:v>2.0435979646986624E-2</c:v>
                </c:pt>
                <c:pt idx="2169">
                  <c:v>2.0430298626887833E-2</c:v>
                </c:pt>
                <c:pt idx="2170">
                  <c:v>2.0424633936885206E-2</c:v>
                </c:pt>
                <c:pt idx="2171">
                  <c:v>2.0418985576978743E-2</c:v>
                </c:pt>
                <c:pt idx="2172">
                  <c:v>2.0413353547330537E-2</c:v>
                </c:pt>
                <c:pt idx="2173">
                  <c:v>2.0407737847616403E-2</c:v>
                </c:pt>
                <c:pt idx="2174">
                  <c:v>2.0402138478160525E-2</c:v>
                </c:pt>
                <c:pt idx="2175">
                  <c:v>2.0396555438800812E-2</c:v>
                </c:pt>
                <c:pt idx="2176">
                  <c:v>2.0390988729618309E-2</c:v>
                </c:pt>
                <c:pt idx="2177">
                  <c:v>2.0385438350613017E-2</c:v>
                </c:pt>
                <c:pt idx="2178">
                  <c:v>2.0379904301622842E-2</c:v>
                </c:pt>
                <c:pt idx="2179">
                  <c:v>2.0374386582890924E-2</c:v>
                </c:pt>
                <c:pt idx="2180">
                  <c:v>2.0368885194255171E-2</c:v>
                </c:pt>
                <c:pt idx="2181">
                  <c:v>2.0363400135715581E-2</c:v>
                </c:pt>
                <c:pt idx="2182">
                  <c:v>2.035793140719111E-2</c:v>
                </c:pt>
                <c:pt idx="2183">
                  <c:v>2.0352479008924895E-2</c:v>
                </c:pt>
                <c:pt idx="2184">
                  <c:v>2.0347042940835891E-2</c:v>
                </c:pt>
                <c:pt idx="2185">
                  <c:v>2.0341623202762005E-2</c:v>
                </c:pt>
                <c:pt idx="2186">
                  <c:v>2.0336219794865329E-2</c:v>
                </c:pt>
                <c:pt idx="2187">
                  <c:v>2.0330832717145864E-2</c:v>
                </c:pt>
                <c:pt idx="2188">
                  <c:v>2.0325461969522562E-2</c:v>
                </c:pt>
                <c:pt idx="2189">
                  <c:v>2.0320107551914379E-2</c:v>
                </c:pt>
                <c:pt idx="2190">
                  <c:v>2.0314769464564453E-2</c:v>
                </c:pt>
                <c:pt idx="2191">
                  <c:v>2.0309447707229644E-2</c:v>
                </c:pt>
                <c:pt idx="2192">
                  <c:v>2.0304142280072046E-2</c:v>
                </c:pt>
                <c:pt idx="2193">
                  <c:v>2.0298853183091659E-2</c:v>
                </c:pt>
                <c:pt idx="2194">
                  <c:v>2.0293580416207435E-2</c:v>
                </c:pt>
                <c:pt idx="2195">
                  <c:v>2.0288323979419376E-2</c:v>
                </c:pt>
                <c:pt idx="2196">
                  <c:v>2.0283083872727481E-2</c:v>
                </c:pt>
                <c:pt idx="2197">
                  <c:v>2.0277860096212796E-2</c:v>
                </c:pt>
                <c:pt idx="2198">
                  <c:v>2.027265264971323E-2</c:v>
                </c:pt>
                <c:pt idx="2199">
                  <c:v>2.0267461533390874E-2</c:v>
                </c:pt>
                <c:pt idx="2200">
                  <c:v>2.0262286747164682E-2</c:v>
                </c:pt>
                <c:pt idx="2201">
                  <c:v>2.02571282911157E-2</c:v>
                </c:pt>
                <c:pt idx="2202">
                  <c:v>2.0251986165162883E-2</c:v>
                </c:pt>
                <c:pt idx="2203">
                  <c:v>2.0246860369225184E-2</c:v>
                </c:pt>
                <c:pt idx="2204">
                  <c:v>2.0241750903545741E-2</c:v>
                </c:pt>
                <c:pt idx="2205">
                  <c:v>2.0235931510214078E-2</c:v>
                </c:pt>
                <c:pt idx="2206">
                  <c:v>2.023085703756311E-2</c:v>
                </c:pt>
                <c:pt idx="2207">
                  <c:v>2.0225798895008307E-2</c:v>
                </c:pt>
                <c:pt idx="2208">
                  <c:v>2.0220757082549667E-2</c:v>
                </c:pt>
                <c:pt idx="2209">
                  <c:v>2.0215731600268239E-2</c:v>
                </c:pt>
                <c:pt idx="2210">
                  <c:v>2.021072244816402E-2</c:v>
                </c:pt>
                <c:pt idx="2211">
                  <c:v>2.0205729625993873E-2</c:v>
                </c:pt>
                <c:pt idx="2212">
                  <c:v>2.0200753134000937E-2</c:v>
                </c:pt>
                <c:pt idx="2213">
                  <c:v>2.0195792972185211E-2</c:v>
                </c:pt>
                <c:pt idx="2214">
                  <c:v>2.0190849140384604E-2</c:v>
                </c:pt>
                <c:pt idx="2215">
                  <c:v>2.018592163868016E-2</c:v>
                </c:pt>
                <c:pt idx="2216">
                  <c:v>2.0181010467152927E-2</c:v>
                </c:pt>
                <c:pt idx="2217">
                  <c:v>2.0176115625721858E-2</c:v>
                </c:pt>
                <c:pt idx="2218">
                  <c:v>2.0171237114386953E-2</c:v>
                </c:pt>
                <c:pt idx="2219">
                  <c:v>2.0166374933067166E-2</c:v>
                </c:pt>
                <c:pt idx="2220">
                  <c:v>2.0161529082005636E-2</c:v>
                </c:pt>
                <c:pt idx="2221">
                  <c:v>2.0156699560959224E-2</c:v>
                </c:pt>
                <c:pt idx="2222">
                  <c:v>2.0151886370008976E-2</c:v>
                </c:pt>
                <c:pt idx="2223">
                  <c:v>2.0147089509154892E-2</c:v>
                </c:pt>
                <c:pt idx="2224">
                  <c:v>2.0142308978478018E-2</c:v>
                </c:pt>
                <c:pt idx="2225">
                  <c:v>2.0137544777897309E-2</c:v>
                </c:pt>
                <c:pt idx="2226">
                  <c:v>2.0132796907331718E-2</c:v>
                </c:pt>
                <c:pt idx="2227">
                  <c:v>2.0128065366781245E-2</c:v>
                </c:pt>
                <c:pt idx="2228">
                  <c:v>2.0123350156489028E-2</c:v>
                </c:pt>
                <c:pt idx="2229">
                  <c:v>2.0118651276292976E-2</c:v>
                </c:pt>
                <c:pt idx="2230">
                  <c:v>2.0113968726112041E-2</c:v>
                </c:pt>
                <c:pt idx="2231">
                  <c:v>2.0109302506108317E-2</c:v>
                </c:pt>
                <c:pt idx="2232">
                  <c:v>2.0104652616119711E-2</c:v>
                </c:pt>
                <c:pt idx="2233">
                  <c:v>2.0100019056308316E-2</c:v>
                </c:pt>
                <c:pt idx="2234">
                  <c:v>2.0095401826512038E-2</c:v>
                </c:pt>
                <c:pt idx="2235">
                  <c:v>2.0090800926892971E-2</c:v>
                </c:pt>
                <c:pt idx="2236">
                  <c:v>2.0086216357289022E-2</c:v>
                </c:pt>
                <c:pt idx="2237">
                  <c:v>2.008164811770019E-2</c:v>
                </c:pt>
                <c:pt idx="2238">
                  <c:v>2.0077096208369616E-2</c:v>
                </c:pt>
                <c:pt idx="2239">
                  <c:v>2.0072560629054159E-2</c:v>
                </c:pt>
                <c:pt idx="2240">
                  <c:v>2.0068041379915913E-2</c:v>
                </c:pt>
                <c:pt idx="2241">
                  <c:v>2.0063538460792785E-2</c:v>
                </c:pt>
                <c:pt idx="2242">
                  <c:v>2.0059051871765821E-2</c:v>
                </c:pt>
                <c:pt idx="2243">
                  <c:v>2.0054581612753974E-2</c:v>
                </c:pt>
                <c:pt idx="2244">
                  <c:v>2.0050127683919339E-2</c:v>
                </c:pt>
                <c:pt idx="2245">
                  <c:v>2.0045690085180867E-2</c:v>
                </c:pt>
                <c:pt idx="2246">
                  <c:v>2.004126881653856E-2</c:v>
                </c:pt>
                <c:pt idx="2247">
                  <c:v>2.0036863877830324E-2</c:v>
                </c:pt>
                <c:pt idx="2248">
                  <c:v>2.0032475269380345E-2</c:v>
                </c:pt>
                <c:pt idx="2249">
                  <c:v>2.0028102990945484E-2</c:v>
                </c:pt>
                <c:pt idx="2250">
                  <c:v>2.0023747042606788E-2</c:v>
                </c:pt>
                <c:pt idx="2251">
                  <c:v>2.0019407424364255E-2</c:v>
                </c:pt>
                <c:pt idx="2252">
                  <c:v>2.001508413613684E-2</c:v>
                </c:pt>
                <c:pt idx="2253">
                  <c:v>2.0010777178167682E-2</c:v>
                </c:pt>
                <c:pt idx="2254">
                  <c:v>2.0006486550132596E-2</c:v>
                </c:pt>
                <c:pt idx="2255">
                  <c:v>2.0002212252112628E-2</c:v>
                </c:pt>
                <c:pt idx="2256">
                  <c:v>1.999795428426987E-2</c:v>
                </c:pt>
                <c:pt idx="2257">
                  <c:v>1.9993712646604322E-2</c:v>
                </c:pt>
                <c:pt idx="2258">
                  <c:v>1.9989487338872847E-2</c:v>
                </c:pt>
                <c:pt idx="2259">
                  <c:v>1.9985278361237535E-2</c:v>
                </c:pt>
                <c:pt idx="2260">
                  <c:v>1.9981085713779434E-2</c:v>
                </c:pt>
                <c:pt idx="2261">
                  <c:v>1.9976909396336451E-2</c:v>
                </c:pt>
                <c:pt idx="2262">
                  <c:v>1.9972749408908586E-2</c:v>
                </c:pt>
                <c:pt idx="2263">
                  <c:v>1.9968605751576884E-2</c:v>
                </c:pt>
                <c:pt idx="2264">
                  <c:v>1.996447842450344E-2</c:v>
                </c:pt>
                <c:pt idx="2265">
                  <c:v>1.9960367427283021E-2</c:v>
                </c:pt>
                <c:pt idx="2266">
                  <c:v>1.9956272760158766E-2</c:v>
                </c:pt>
                <c:pt idx="2267">
                  <c:v>1.9952194423292768E-2</c:v>
                </c:pt>
                <c:pt idx="2268">
                  <c:v>1.9948132416360842E-2</c:v>
                </c:pt>
                <c:pt idx="2269">
                  <c:v>1.9944086739444034E-2</c:v>
                </c:pt>
                <c:pt idx="2270">
                  <c:v>1.9940057392623389E-2</c:v>
                </c:pt>
                <c:pt idx="2271">
                  <c:v>1.9936044376061002E-2</c:v>
                </c:pt>
                <c:pt idx="2272">
                  <c:v>1.9932047689432686E-2</c:v>
                </c:pt>
                <c:pt idx="2273">
                  <c:v>1.9928067332819488E-2</c:v>
                </c:pt>
                <c:pt idx="2274">
                  <c:v>1.9924103306302454E-2</c:v>
                </c:pt>
                <c:pt idx="2275">
                  <c:v>1.9920155609962631E-2</c:v>
                </c:pt>
                <c:pt idx="2276">
                  <c:v>1.9916224243637926E-2</c:v>
                </c:pt>
                <c:pt idx="2277">
                  <c:v>1.9912309207247292E-2</c:v>
                </c:pt>
                <c:pt idx="2278">
                  <c:v>1.9908410501114915E-2</c:v>
                </c:pt>
                <c:pt idx="2279">
                  <c:v>1.9904528125078702E-2</c:v>
                </c:pt>
                <c:pt idx="2280">
                  <c:v>1.9900662078895515E-2</c:v>
                </c:pt>
                <c:pt idx="2281">
                  <c:v>1.9896812362889538E-2</c:v>
                </c:pt>
                <c:pt idx="2282">
                  <c:v>1.9892978976979725E-2</c:v>
                </c:pt>
                <c:pt idx="2283">
                  <c:v>1.9889161921166076E-2</c:v>
                </c:pt>
                <c:pt idx="2284">
                  <c:v>1.9885361195367546E-2</c:v>
                </c:pt>
                <c:pt idx="2285">
                  <c:v>1.9881576799584133E-2</c:v>
                </c:pt>
                <c:pt idx="2286">
                  <c:v>1.9877808733977931E-2</c:v>
                </c:pt>
                <c:pt idx="2287">
                  <c:v>1.98740569983058E-2</c:v>
                </c:pt>
                <c:pt idx="2288">
                  <c:v>1.9870321592729834E-2</c:v>
                </c:pt>
                <c:pt idx="2289">
                  <c:v>1.9866602517331078E-2</c:v>
                </c:pt>
                <c:pt idx="2290">
                  <c:v>1.9862899771866394E-2</c:v>
                </c:pt>
                <c:pt idx="2291">
                  <c:v>1.9859213356497873E-2</c:v>
                </c:pt>
                <c:pt idx="2292">
                  <c:v>1.9855543271225518E-2</c:v>
                </c:pt>
                <c:pt idx="2293">
                  <c:v>1.9851889516049326E-2</c:v>
                </c:pt>
                <c:pt idx="2294">
                  <c:v>1.9848252090888252E-2</c:v>
                </c:pt>
                <c:pt idx="2295">
                  <c:v>1.9844630995742296E-2</c:v>
                </c:pt>
                <c:pt idx="2296">
                  <c:v>1.9841026230692504E-2</c:v>
                </c:pt>
                <c:pt idx="2297">
                  <c:v>1.9837437795738877E-2</c:v>
                </c:pt>
                <c:pt idx="2298">
                  <c:v>1.9833865690800367E-2</c:v>
                </c:pt>
                <c:pt idx="2299">
                  <c:v>1.9830309915876976E-2</c:v>
                </c:pt>
                <c:pt idx="2300">
                  <c:v>1.9826770471130795E-2</c:v>
                </c:pt>
                <c:pt idx="2301">
                  <c:v>1.9823247356399731E-2</c:v>
                </c:pt>
                <c:pt idx="2302">
                  <c:v>1.9819740571683786E-2</c:v>
                </c:pt>
                <c:pt idx="2303">
                  <c:v>1.9816250116982959E-2</c:v>
                </c:pt>
                <c:pt idx="2304">
                  <c:v>1.9812775992459342E-2</c:v>
                </c:pt>
                <c:pt idx="2305">
                  <c:v>1.9809318197950843E-2</c:v>
                </c:pt>
                <c:pt idx="2306">
                  <c:v>1.9805876733457461E-2</c:v>
                </c:pt>
                <c:pt idx="2307">
                  <c:v>1.9802451599060245E-2</c:v>
                </c:pt>
                <c:pt idx="2308">
                  <c:v>1.9799042794678146E-2</c:v>
                </c:pt>
                <c:pt idx="2309">
                  <c:v>1.9795650320230118E-2</c:v>
                </c:pt>
                <c:pt idx="2310">
                  <c:v>1.9792274176040348E-2</c:v>
                </c:pt>
                <c:pt idx="2311">
                  <c:v>1.9788914361865695E-2</c:v>
                </c:pt>
                <c:pt idx="2312">
                  <c:v>1.978557087770616E-2</c:v>
                </c:pt>
                <c:pt idx="2313">
                  <c:v>1.9782243723561743E-2</c:v>
                </c:pt>
                <c:pt idx="2314">
                  <c:v>1.9778932899513491E-2</c:v>
                </c:pt>
                <c:pt idx="2315">
                  <c:v>1.9775638405561402E-2</c:v>
                </c:pt>
                <c:pt idx="2316">
                  <c:v>1.9772360241543385E-2</c:v>
                </c:pt>
                <c:pt idx="2317">
                  <c:v>1.9769098407702579E-2</c:v>
                </c:pt>
                <c:pt idx="2318">
                  <c:v>1.976585290387689E-2</c:v>
                </c:pt>
                <c:pt idx="2319">
                  <c:v>1.976262373006632E-2</c:v>
                </c:pt>
                <c:pt idx="2320">
                  <c:v>1.9759410886270867E-2</c:v>
                </c:pt>
                <c:pt idx="2321">
                  <c:v>1.9756214372571579E-2</c:v>
                </c:pt>
                <c:pt idx="2322">
                  <c:v>1.9753034188968455E-2</c:v>
                </c:pt>
                <c:pt idx="2323">
                  <c:v>1.9749870335380448E-2</c:v>
                </c:pt>
                <c:pt idx="2324">
                  <c:v>1.9746722811726514E-2</c:v>
                </c:pt>
                <c:pt idx="2325">
                  <c:v>1.9743591618249789E-2</c:v>
                </c:pt>
                <c:pt idx="2326">
                  <c:v>1.9740476754788183E-2</c:v>
                </c:pt>
                <c:pt idx="2327">
                  <c:v>1.9737378221341695E-2</c:v>
                </c:pt>
                <c:pt idx="2328">
                  <c:v>1.9734296017910324E-2</c:v>
                </c:pt>
                <c:pt idx="2329">
                  <c:v>1.9731230144737211E-2</c:v>
                </c:pt>
                <c:pt idx="2330">
                  <c:v>1.9728180601417122E-2</c:v>
                </c:pt>
                <c:pt idx="2331">
                  <c:v>1.9725147388193198E-2</c:v>
                </c:pt>
                <c:pt idx="2332">
                  <c:v>1.9722130504984392E-2</c:v>
                </c:pt>
                <c:pt idx="2333">
                  <c:v>1.9719129951790704E-2</c:v>
                </c:pt>
                <c:pt idx="2334">
                  <c:v>1.971614572869318E-2</c:v>
                </c:pt>
                <c:pt idx="2335">
                  <c:v>1.9713177835610773E-2</c:v>
                </c:pt>
                <c:pt idx="2336">
                  <c:v>1.9710226272624531E-2</c:v>
                </c:pt>
                <c:pt idx="2337">
                  <c:v>1.9707291039653407E-2</c:v>
                </c:pt>
                <c:pt idx="2338">
                  <c:v>1.9704372136697401E-2</c:v>
                </c:pt>
                <c:pt idx="2339">
                  <c:v>1.9701469563756513E-2</c:v>
                </c:pt>
                <c:pt idx="2340">
                  <c:v>1.9698583320911789E-2</c:v>
                </c:pt>
                <c:pt idx="2341">
                  <c:v>1.9695713408163229E-2</c:v>
                </c:pt>
                <c:pt idx="2342">
                  <c:v>1.9692859825267695E-2</c:v>
                </c:pt>
                <c:pt idx="2343">
                  <c:v>1.969002257254937E-2</c:v>
                </c:pt>
                <c:pt idx="2344">
                  <c:v>1.9687201649846164E-2</c:v>
                </c:pt>
                <c:pt idx="2345">
                  <c:v>1.9684397057239122E-2</c:v>
                </c:pt>
                <c:pt idx="2346">
                  <c:v>1.9681608794566152E-2</c:v>
                </c:pt>
                <c:pt idx="2347">
                  <c:v>1.9678836861989346E-2</c:v>
                </c:pt>
                <c:pt idx="2348">
                  <c:v>1.9676081259508704E-2</c:v>
                </c:pt>
                <c:pt idx="2349">
                  <c:v>1.9673341986962134E-2</c:v>
                </c:pt>
                <c:pt idx="2350">
                  <c:v>1.9670619044430682E-2</c:v>
                </c:pt>
                <c:pt idx="2351">
                  <c:v>1.9667912431995394E-2</c:v>
                </c:pt>
                <c:pt idx="2352">
                  <c:v>1.966522214965627E-2</c:v>
                </c:pt>
                <c:pt idx="2353">
                  <c:v>1.9662548197170171E-2</c:v>
                </c:pt>
                <c:pt idx="2354">
                  <c:v>1.9659890574942329E-2</c:v>
                </c:pt>
                <c:pt idx="2355">
                  <c:v>1.9657249282648559E-2</c:v>
                </c:pt>
                <c:pt idx="2356">
                  <c:v>1.9654624320369907E-2</c:v>
                </c:pt>
                <c:pt idx="2357">
                  <c:v>1.9652015688106372E-2</c:v>
                </c:pt>
                <c:pt idx="2358">
                  <c:v>1.9649423386020048E-2</c:v>
                </c:pt>
                <c:pt idx="2359">
                  <c:v>1.964684741378675E-2</c:v>
                </c:pt>
                <c:pt idx="2360">
                  <c:v>1.9644287771649616E-2</c:v>
                </c:pt>
                <c:pt idx="2361">
                  <c:v>1.9641716462143931E-2</c:v>
                </c:pt>
                <c:pt idx="2362">
                  <c:v>1.9639196207472679E-2</c:v>
                </c:pt>
                <c:pt idx="2363">
                  <c:v>1.9636692284653593E-2</c:v>
                </c:pt>
                <c:pt idx="2364">
                  <c:v>1.9634204693605627E-2</c:v>
                </c:pt>
                <c:pt idx="2365">
                  <c:v>1.9631733434409829E-2</c:v>
                </c:pt>
                <c:pt idx="2366">
                  <c:v>1.9629278507012165E-2</c:v>
                </c:pt>
                <c:pt idx="2367">
                  <c:v>1.9626839911493686E-2</c:v>
                </c:pt>
                <c:pt idx="2368">
                  <c:v>1.9624417647773344E-2</c:v>
                </c:pt>
                <c:pt idx="2369">
                  <c:v>1.9622011715851134E-2</c:v>
                </c:pt>
                <c:pt idx="2370">
                  <c:v>1.9619622115727063E-2</c:v>
                </c:pt>
                <c:pt idx="2371">
                  <c:v>1.9617248847455158E-2</c:v>
                </c:pt>
                <c:pt idx="2372">
                  <c:v>1.961489191098139E-2</c:v>
                </c:pt>
                <c:pt idx="2373">
                  <c:v>1.9612551306332774E-2</c:v>
                </c:pt>
                <c:pt idx="2374">
                  <c:v>1.9610227033482291E-2</c:v>
                </c:pt>
                <c:pt idx="2375">
                  <c:v>1.9605881719523266E-2</c:v>
                </c:pt>
                <c:pt idx="2376">
                  <c:v>1.9603597354969082E-2</c:v>
                </c:pt>
                <c:pt idx="2377">
                  <c:v>1.9601329320592109E-2</c:v>
                </c:pt>
                <c:pt idx="2378">
                  <c:v>1.9599077616230254E-2</c:v>
                </c:pt>
                <c:pt idx="2379">
                  <c:v>1.959684224180247E-2</c:v>
                </c:pt>
                <c:pt idx="2380">
                  <c:v>1.9594623197389804E-2</c:v>
                </c:pt>
                <c:pt idx="2381">
                  <c:v>1.9592420483154349E-2</c:v>
                </c:pt>
                <c:pt idx="2382">
                  <c:v>1.9590234098852966E-2</c:v>
                </c:pt>
                <c:pt idx="2383">
                  <c:v>1.9588064044485654E-2</c:v>
                </c:pt>
                <c:pt idx="2384">
                  <c:v>1.9585910320295552E-2</c:v>
                </c:pt>
                <c:pt idx="2385">
                  <c:v>1.9583772926039522E-2</c:v>
                </c:pt>
                <c:pt idx="2386">
                  <c:v>1.958165186179861E-2</c:v>
                </c:pt>
                <c:pt idx="2387">
                  <c:v>1.9579547127572816E-2</c:v>
                </c:pt>
                <c:pt idx="2388">
                  <c:v>1.9577458723524233E-2</c:v>
                </c:pt>
                <c:pt idx="2389">
                  <c:v>1.9575386649409721E-2</c:v>
                </c:pt>
                <c:pt idx="2390">
                  <c:v>1.957333090522928E-2</c:v>
                </c:pt>
                <c:pt idx="2391">
                  <c:v>1.9571291491145004E-2</c:v>
                </c:pt>
                <c:pt idx="2392">
                  <c:v>1.9569268407156892E-2</c:v>
                </c:pt>
                <c:pt idx="2393">
                  <c:v>1.9567261653021806E-2</c:v>
                </c:pt>
                <c:pt idx="2394">
                  <c:v>1.9565271228982883E-2</c:v>
                </c:pt>
                <c:pt idx="2395">
                  <c:v>1.9563297135040125E-2</c:v>
                </c:pt>
                <c:pt idx="2396">
                  <c:v>1.9561339371112485E-2</c:v>
                </c:pt>
                <c:pt idx="2397">
                  <c:v>1.9559397937118916E-2</c:v>
                </c:pt>
                <c:pt idx="2398">
                  <c:v>1.9557472833140466E-2</c:v>
                </c:pt>
                <c:pt idx="2399">
                  <c:v>1.9555564059339225E-2</c:v>
                </c:pt>
                <c:pt idx="2400">
                  <c:v>1.9553671615391011E-2</c:v>
                </c:pt>
                <c:pt idx="2401">
                  <c:v>1.9551795501457914E-2</c:v>
                </c:pt>
                <c:pt idx="2402">
                  <c:v>1.9549935717702027E-2</c:v>
                </c:pt>
                <c:pt idx="2403">
                  <c:v>1.9548092263880212E-2</c:v>
                </c:pt>
                <c:pt idx="2404">
                  <c:v>1.9546265140073515E-2</c:v>
                </c:pt>
                <c:pt idx="2405">
                  <c:v>1.954445434620089E-2</c:v>
                </c:pt>
                <c:pt idx="2406">
                  <c:v>1.9542659882505475E-2</c:v>
                </c:pt>
                <c:pt idx="2407">
                  <c:v>1.9540881748744132E-2</c:v>
                </c:pt>
                <c:pt idx="2408">
                  <c:v>1.9539119944997907E-2</c:v>
                </c:pt>
                <c:pt idx="2409">
                  <c:v>1.95373744712668E-2</c:v>
                </c:pt>
                <c:pt idx="2410">
                  <c:v>1.9535645327631856E-2</c:v>
                </c:pt>
                <c:pt idx="2411">
                  <c:v>1.9533932513930985E-2</c:v>
                </c:pt>
                <c:pt idx="2412">
                  <c:v>1.9532236030164185E-2</c:v>
                </c:pt>
                <c:pt idx="2413">
                  <c:v>1.9530555876655642E-2</c:v>
                </c:pt>
                <c:pt idx="2414">
                  <c:v>1.952889205308117E-2</c:v>
                </c:pt>
                <c:pt idx="2415">
                  <c:v>1.9527244559359724E-2</c:v>
                </c:pt>
                <c:pt idx="2416">
                  <c:v>1.9525613395815489E-2</c:v>
                </c:pt>
                <c:pt idx="2417">
                  <c:v>1.9523998562286371E-2</c:v>
                </c:pt>
                <c:pt idx="2418">
                  <c:v>1.9522400058772371E-2</c:v>
                </c:pt>
                <c:pt idx="2419">
                  <c:v>1.9520817885192443E-2</c:v>
                </c:pt>
                <c:pt idx="2420">
                  <c:v>1.9519252041708679E-2</c:v>
                </c:pt>
                <c:pt idx="2421">
                  <c:v>1.9517702528158987E-2</c:v>
                </c:pt>
                <c:pt idx="2422">
                  <c:v>1.9516169344705458E-2</c:v>
                </c:pt>
                <c:pt idx="2423">
                  <c:v>1.9514652491186002E-2</c:v>
                </c:pt>
                <c:pt idx="2424">
                  <c:v>1.951315196776271E-2</c:v>
                </c:pt>
                <c:pt idx="2425">
                  <c:v>1.9511667774354535E-2</c:v>
                </c:pt>
                <c:pt idx="2426">
                  <c:v>1.9510199910799386E-2</c:v>
                </c:pt>
                <c:pt idx="2427">
                  <c:v>1.9508748377421448E-2</c:v>
                </c:pt>
                <c:pt idx="2428">
                  <c:v>1.9507313174139673E-2</c:v>
                </c:pt>
                <c:pt idx="2429">
                  <c:v>1.9505894300710924E-2</c:v>
                </c:pt>
                <c:pt idx="2430">
                  <c:v>1.9504491757297293E-2</c:v>
                </c:pt>
                <c:pt idx="2431">
                  <c:v>1.9503105543979826E-2</c:v>
                </c:pt>
                <c:pt idx="2432">
                  <c:v>1.9501735660677477E-2</c:v>
                </c:pt>
                <c:pt idx="2433">
                  <c:v>1.9500382107390246E-2</c:v>
                </c:pt>
                <c:pt idx="2434">
                  <c:v>1.9499044884037087E-2</c:v>
                </c:pt>
                <c:pt idx="2435">
                  <c:v>1.9497723990780091E-2</c:v>
                </c:pt>
                <c:pt idx="2436">
                  <c:v>1.9496419427457168E-2</c:v>
                </c:pt>
                <c:pt idx="2437">
                  <c:v>1.9495131194149362E-2</c:v>
                </c:pt>
                <c:pt idx="2438">
                  <c:v>1.9493859290937721E-2</c:v>
                </c:pt>
                <c:pt idx="2439">
                  <c:v>1.9492603717660151E-2</c:v>
                </c:pt>
                <c:pt idx="2440">
                  <c:v>1.9491364474559791E-2</c:v>
                </c:pt>
                <c:pt idx="2441">
                  <c:v>1.9490141561231411E-2</c:v>
                </c:pt>
                <c:pt idx="2442">
                  <c:v>1.9488934977999195E-2</c:v>
                </c:pt>
                <c:pt idx="2443">
                  <c:v>1.9487744724863143E-2</c:v>
                </c:pt>
                <c:pt idx="2444">
                  <c:v>1.9486570801661163E-2</c:v>
                </c:pt>
                <c:pt idx="2445">
                  <c:v>1.94854132084743E-2</c:v>
                </c:pt>
                <c:pt idx="2446">
                  <c:v>1.9484271945383602E-2</c:v>
                </c:pt>
                <c:pt idx="2447">
                  <c:v>1.9483147012226976E-2</c:v>
                </c:pt>
                <c:pt idx="2448">
                  <c:v>1.9482038409004421E-2</c:v>
                </c:pt>
                <c:pt idx="2449">
                  <c:v>1.9480946135959076E-2</c:v>
                </c:pt>
                <c:pt idx="2450">
                  <c:v>1.947987019292885E-2</c:v>
                </c:pt>
                <c:pt idx="2451">
                  <c:v>1.9478810579751649E-2</c:v>
                </c:pt>
                <c:pt idx="2452">
                  <c:v>1.9477767296589565E-2</c:v>
                </c:pt>
                <c:pt idx="2453">
                  <c:v>1.9476740343604693E-2</c:v>
                </c:pt>
                <c:pt idx="2454">
                  <c:v>1.9475729720472845E-2</c:v>
                </c:pt>
                <c:pt idx="2455">
                  <c:v>1.9474735427356116E-2</c:v>
                </c:pt>
                <c:pt idx="2456">
                  <c:v>1.947375746433555E-2</c:v>
                </c:pt>
                <c:pt idx="2457">
                  <c:v>1.9472795831411149E-2</c:v>
                </c:pt>
                <c:pt idx="2458">
                  <c:v>1.9471850528258727E-2</c:v>
                </c:pt>
                <c:pt idx="2459">
                  <c:v>1.9470921555283516E-2</c:v>
                </c:pt>
                <c:pt idx="2460">
                  <c:v>1.9470008912323422E-2</c:v>
                </c:pt>
                <c:pt idx="2461">
                  <c:v>1.94691125992974E-2</c:v>
                </c:pt>
                <c:pt idx="2462">
                  <c:v>1.946823261620545E-2</c:v>
                </c:pt>
                <c:pt idx="2463">
                  <c:v>1.9467368963371756E-2</c:v>
                </c:pt>
                <c:pt idx="2464">
                  <c:v>1.9466521640391088E-2</c:v>
                </c:pt>
                <c:pt idx="2465">
                  <c:v>1.9465690647425538E-2</c:v>
                </c:pt>
                <c:pt idx="2466">
                  <c:v>1.9464875984475105E-2</c:v>
                </c:pt>
                <c:pt idx="2467">
                  <c:v>1.9464077651620837E-2</c:v>
                </c:pt>
                <c:pt idx="2468">
                  <c:v>1.9463295648619594E-2</c:v>
                </c:pt>
                <c:pt idx="2469">
                  <c:v>1.9462529975714515E-2</c:v>
                </c:pt>
                <c:pt idx="2470">
                  <c:v>1.9461780632662462E-2</c:v>
                </c:pt>
                <c:pt idx="2471">
                  <c:v>1.9461047619787619E-2</c:v>
                </c:pt>
                <c:pt idx="2472">
                  <c:v>1.9460330936927894E-2</c:v>
                </c:pt>
                <c:pt idx="2473">
                  <c:v>1.9459630583921195E-2</c:v>
                </c:pt>
                <c:pt idx="2474">
                  <c:v>1.9458946561172752E-2</c:v>
                </c:pt>
                <c:pt idx="2475">
                  <c:v>1.9458278868277334E-2</c:v>
                </c:pt>
                <c:pt idx="2476">
                  <c:v>1.9457627505397035E-2</c:v>
                </c:pt>
                <c:pt idx="2477">
                  <c:v>1.9456992472531853E-2</c:v>
                </c:pt>
                <c:pt idx="2478">
                  <c:v>1.945637376968179E-2</c:v>
                </c:pt>
                <c:pt idx="2479">
                  <c:v>1.9455771396846844E-2</c:v>
                </c:pt>
                <c:pt idx="2480">
                  <c:v>1.9455185354027016E-2</c:v>
                </c:pt>
                <c:pt idx="2481">
                  <c:v>1.945461564114126E-2</c:v>
                </c:pt>
                <c:pt idx="2482">
                  <c:v>1.9454062258432714E-2</c:v>
                </c:pt>
                <c:pt idx="2483">
                  <c:v>1.9453525205577193E-2</c:v>
                </c:pt>
                <c:pt idx="2484">
                  <c:v>1.9453004482736791E-2</c:v>
                </c:pt>
                <c:pt idx="2485">
                  <c:v>1.9452500089911506E-2</c:v>
                </c:pt>
                <c:pt idx="2486">
                  <c:v>1.9452012027182386E-2</c:v>
                </c:pt>
                <c:pt idx="2487">
                  <c:v>1.9451540294387337E-2</c:v>
                </c:pt>
                <c:pt idx="2488">
                  <c:v>1.9451084891607406E-2</c:v>
                </c:pt>
                <c:pt idx="2489">
                  <c:v>1.9450645818761547E-2</c:v>
                </c:pt>
                <c:pt idx="2490">
                  <c:v>1.9450223076011852E-2</c:v>
                </c:pt>
                <c:pt idx="2491">
                  <c:v>1.9449816451989621E-2</c:v>
                </c:pt>
                <c:pt idx="2492">
                  <c:v>1.9449425205688708E-2</c:v>
                </c:pt>
                <c:pt idx="2493">
                  <c:v>1.9449049271380581E-2</c:v>
                </c:pt>
                <c:pt idx="2494">
                  <c:v>1.9448688648741053E-2</c:v>
                </c:pt>
                <c:pt idx="2495">
                  <c:v>1.9448343338094309E-2</c:v>
                </c:pt>
                <c:pt idx="2496">
                  <c:v>1.9448013339440351E-2</c:v>
                </c:pt>
                <c:pt idx="2497">
                  <c:v>1.9447698652536038E-2</c:v>
                </c:pt>
                <c:pt idx="2498">
                  <c:v>1.9447399277543465E-2</c:v>
                </c:pt>
                <c:pt idx="2499">
                  <c:v>1.9447115214381583E-2</c:v>
                </c:pt>
                <c:pt idx="2500">
                  <c:v>1.9446846463293532E-2</c:v>
                </c:pt>
                <c:pt idx="2501">
                  <c:v>1.9446593023955128E-2</c:v>
                </c:pt>
                <c:pt idx="2502">
                  <c:v>1.9446354896528462E-2</c:v>
                </c:pt>
                <c:pt idx="2503">
                  <c:v>1.9446132081013534E-2</c:v>
                </c:pt>
                <c:pt idx="2504">
                  <c:v>1.9445924577329299E-2</c:v>
                </c:pt>
                <c:pt idx="2505">
                  <c:v>1.9445732385637848E-2</c:v>
                </c:pt>
                <c:pt idx="2506">
                  <c:v>1.9445555505696044E-2</c:v>
                </c:pt>
                <c:pt idx="2507">
                  <c:v>1.944539393782807E-2</c:v>
                </c:pt>
                <c:pt idx="2508">
                  <c:v>1.9445247681709743E-2</c:v>
                </c:pt>
                <c:pt idx="2509">
                  <c:v>1.9445116737503154E-2</c:v>
                </c:pt>
                <c:pt idx="2510">
                  <c:v>1.9445001105127258E-2</c:v>
                </c:pt>
                <c:pt idx="2511">
                  <c:v>1.9444900784825192E-2</c:v>
                </c:pt>
                <c:pt idx="2512">
                  <c:v>1.9444815776353819E-2</c:v>
                </c:pt>
                <c:pt idx="2513">
                  <c:v>1.9444746079632091E-2</c:v>
                </c:pt>
                <c:pt idx="2514">
                  <c:v>1.9444691694903149E-2</c:v>
                </c:pt>
                <c:pt idx="2515">
                  <c:v>1.9444652622004899E-2</c:v>
                </c:pt>
                <c:pt idx="2516">
                  <c:v>1.9444628861018387E-2</c:v>
                </c:pt>
                <c:pt idx="2517">
                  <c:v>1.9444620454898143E-2</c:v>
                </c:pt>
                <c:pt idx="2518">
                  <c:v>1.9444629505093181E-2</c:v>
                </c:pt>
                <c:pt idx="2519">
                  <c:v>1.9444653867281003E-2</c:v>
                </c:pt>
                <c:pt idx="2520">
                  <c:v>1.9444693541218472E-2</c:v>
                </c:pt>
                <c:pt idx="2521">
                  <c:v>1.9444748527067679E-2</c:v>
                </c:pt>
                <c:pt idx="2522">
                  <c:v>1.9444818824828625E-2</c:v>
                </c:pt>
                <c:pt idx="2523">
                  <c:v>1.9444904434582355E-2</c:v>
                </c:pt>
                <c:pt idx="2524">
                  <c:v>1.9445005356085732E-2</c:v>
                </c:pt>
                <c:pt idx="2525">
                  <c:v>1.9445121589500847E-2</c:v>
                </c:pt>
                <c:pt idx="2526">
                  <c:v>1.94452531348277E-2</c:v>
                </c:pt>
                <c:pt idx="2527">
                  <c:v>1.9445399992147339E-2</c:v>
                </c:pt>
                <c:pt idx="2528">
                  <c:v>1.9445562161216623E-2</c:v>
                </c:pt>
                <c:pt idx="2529">
                  <c:v>1.9445739642197646E-2</c:v>
                </c:pt>
                <c:pt idx="2530">
                  <c:v>1.9445932435171454E-2</c:v>
                </c:pt>
                <c:pt idx="2531">
                  <c:v>1.9446140539894907E-2</c:v>
                </c:pt>
                <c:pt idx="2532">
                  <c:v>1.9446363956530099E-2</c:v>
                </c:pt>
                <c:pt idx="2533">
                  <c:v>1.944660268507703E-2</c:v>
                </c:pt>
                <c:pt idx="2534">
                  <c:v>1.9446856725535699E-2</c:v>
                </c:pt>
                <c:pt idx="2535">
                  <c:v>1.9447126077906107E-2</c:v>
                </c:pt>
                <c:pt idx="2536">
                  <c:v>1.9447410742026161E-2</c:v>
                </c:pt>
                <c:pt idx="2537">
                  <c:v>1.9447710718139E-2</c:v>
                </c:pt>
                <c:pt idx="2538">
                  <c:v>1.9448026006244623E-2</c:v>
                </c:pt>
                <c:pt idx="2539">
                  <c:v>1.9448356606099892E-2</c:v>
                </c:pt>
                <c:pt idx="2540">
                  <c:v>1.94487025178669E-2</c:v>
                </c:pt>
                <c:pt idx="2541">
                  <c:v>1.9449063741545647E-2</c:v>
                </c:pt>
                <c:pt idx="2542">
                  <c:v>1.9449440277136132E-2</c:v>
                </c:pt>
                <c:pt idx="2543">
                  <c:v>1.9449832124557309E-2</c:v>
                </c:pt>
                <c:pt idx="2544">
                  <c:v>1.9450239283890225E-2</c:v>
                </c:pt>
                <c:pt idx="2545">
                  <c:v>1.9450661755134879E-2</c:v>
                </c:pt>
                <c:pt idx="2546">
                  <c:v>1.9451099538210226E-2</c:v>
                </c:pt>
                <c:pt idx="2547">
                  <c:v>1.9451552633278357E-2</c:v>
                </c:pt>
                <c:pt idx="2548">
                  <c:v>1.9452021040177181E-2</c:v>
                </c:pt>
                <c:pt idx="2549">
                  <c:v>1.9452504758987743E-2</c:v>
                </c:pt>
                <c:pt idx="2550">
                  <c:v>1.9453003789628998E-2</c:v>
                </c:pt>
                <c:pt idx="2551">
                  <c:v>1.9453518132181991E-2</c:v>
                </c:pt>
                <c:pt idx="2552">
                  <c:v>1.9454047786727768E-2</c:v>
                </c:pt>
                <c:pt idx="2553">
                  <c:v>1.9454592753023192E-2</c:v>
                </c:pt>
                <c:pt idx="2554">
                  <c:v>1.9455153031230354E-2</c:v>
                </c:pt>
                <c:pt idx="2555">
                  <c:v>1.9455728621349255E-2</c:v>
                </c:pt>
                <c:pt idx="2556">
                  <c:v>1.9456319523379895E-2</c:v>
                </c:pt>
                <c:pt idx="2557">
                  <c:v>1.9456925737322273E-2</c:v>
                </c:pt>
                <c:pt idx="2558">
                  <c:v>1.9457547263014296E-2</c:v>
                </c:pt>
                <c:pt idx="2559">
                  <c:v>1.9458184100780151E-2</c:v>
                </c:pt>
                <c:pt idx="2560">
                  <c:v>1.9458836250376699E-2</c:v>
                </c:pt>
                <c:pt idx="2561">
                  <c:v>1.9459503711803938E-2</c:v>
                </c:pt>
                <c:pt idx="2562">
                  <c:v>1.9460186485142916E-2</c:v>
                </c:pt>
                <c:pt idx="2563">
                  <c:v>1.9460884570474679E-2</c:v>
                </c:pt>
                <c:pt idx="2564">
                  <c:v>1.9461597967637134E-2</c:v>
                </c:pt>
                <c:pt idx="2565">
                  <c:v>1.9462326676630282E-2</c:v>
                </c:pt>
                <c:pt idx="2566">
                  <c:v>1.9463070697616214E-2</c:v>
                </c:pt>
                <c:pt idx="2567">
                  <c:v>1.9463830030351792E-2</c:v>
                </c:pt>
                <c:pt idx="2568">
                  <c:v>1.9464604675080155E-2</c:v>
                </c:pt>
                <c:pt idx="2569">
                  <c:v>1.946539463163921E-2</c:v>
                </c:pt>
                <c:pt idx="2570">
                  <c:v>1.946619990019105E-2</c:v>
                </c:pt>
                <c:pt idx="2571">
                  <c:v>1.9467020480573582E-2</c:v>
                </c:pt>
                <c:pt idx="2572">
                  <c:v>1.9467856372786807E-2</c:v>
                </c:pt>
                <c:pt idx="2573">
                  <c:v>1.946870757691177E-2</c:v>
                </c:pt>
                <c:pt idx="2574">
                  <c:v>1.9469574093029518E-2</c:v>
                </c:pt>
                <c:pt idx="2575">
                  <c:v>1.9470455921059004E-2</c:v>
                </c:pt>
                <c:pt idx="2576">
                  <c:v>1.9471353060838137E-2</c:v>
                </c:pt>
                <c:pt idx="2577">
                  <c:v>1.9472265512610054E-2</c:v>
                </c:pt>
                <c:pt idx="2578">
                  <c:v>1.947319327629371E-2</c:v>
                </c:pt>
                <c:pt idx="2579">
                  <c:v>1.9474136351645965E-2</c:v>
                </c:pt>
                <c:pt idx="2580">
                  <c:v>1.9475094739153098E-2</c:v>
                </c:pt>
                <c:pt idx="2581">
                  <c:v>1.947606843857197E-2</c:v>
                </c:pt>
                <c:pt idx="2582">
                  <c:v>1.9477057449659441E-2</c:v>
                </c:pt>
                <c:pt idx="2583">
                  <c:v>1.9478061772739697E-2</c:v>
                </c:pt>
                <c:pt idx="2584">
                  <c:v>1.9479081407731691E-2</c:v>
                </c:pt>
                <c:pt idx="2585">
                  <c:v>1.9480116354635424E-2</c:v>
                </c:pt>
                <c:pt idx="2586">
                  <c:v>1.9481166613369849E-2</c:v>
                </c:pt>
                <c:pt idx="2587">
                  <c:v>1.9482232184016013E-2</c:v>
                </c:pt>
                <c:pt idx="2588">
                  <c:v>1.9483313066654961E-2</c:v>
                </c:pt>
                <c:pt idx="2589">
                  <c:v>1.9484409261124602E-2</c:v>
                </c:pt>
                <c:pt idx="2590">
                  <c:v>1.9485520767343889E-2</c:v>
                </c:pt>
                <c:pt idx="2591">
                  <c:v>1.9486647585637007E-2</c:v>
                </c:pt>
                <c:pt idx="2592">
                  <c:v>1.9487789715841863E-2</c:v>
                </c:pt>
                <c:pt idx="2593">
                  <c:v>1.9488947157877412E-2</c:v>
                </c:pt>
                <c:pt idx="2594">
                  <c:v>1.9490119911743653E-2</c:v>
                </c:pt>
                <c:pt idx="2595">
                  <c:v>1.9491307977602679E-2</c:v>
                </c:pt>
                <c:pt idx="2596">
                  <c:v>1.9492511355373443E-2</c:v>
                </c:pt>
                <c:pt idx="2597">
                  <c:v>1.9493730044893853E-2</c:v>
                </c:pt>
                <c:pt idx="2598">
                  <c:v>1.9494964046407048E-2</c:v>
                </c:pt>
                <c:pt idx="2599">
                  <c:v>1.9496213359831982E-2</c:v>
                </c:pt>
                <c:pt idx="2600">
                  <c:v>1.9497477985087608E-2</c:v>
                </c:pt>
                <c:pt idx="2601">
                  <c:v>1.9498757922254972E-2</c:v>
                </c:pt>
                <c:pt idx="2602">
                  <c:v>1.9500053171334075E-2</c:v>
                </c:pt>
                <c:pt idx="2603">
                  <c:v>1.9501363732405963E-2</c:v>
                </c:pt>
                <c:pt idx="2604">
                  <c:v>1.9502689605308543E-2</c:v>
                </c:pt>
                <c:pt idx="2605">
                  <c:v>1.9504030789960769E-2</c:v>
                </c:pt>
                <c:pt idx="2606">
                  <c:v>1.9505387286767872E-2</c:v>
                </c:pt>
                <c:pt idx="2607">
                  <c:v>1.9506759095243575E-2</c:v>
                </c:pt>
                <c:pt idx="2608">
                  <c:v>1.9508146215712063E-2</c:v>
                </c:pt>
                <c:pt idx="2609">
                  <c:v>1.950954864809229E-2</c:v>
                </c:pt>
                <c:pt idx="2610">
                  <c:v>1.9510966392384255E-2</c:v>
                </c:pt>
                <c:pt idx="2611">
                  <c:v>1.9512399448506912E-2</c:v>
                </c:pt>
                <c:pt idx="2612">
                  <c:v>1.9513847816541308E-2</c:v>
                </c:pt>
                <c:pt idx="2613">
                  <c:v>1.9515311496487442E-2</c:v>
                </c:pt>
                <c:pt idx="2614">
                  <c:v>1.9516790488345315E-2</c:v>
                </c:pt>
                <c:pt idx="2615">
                  <c:v>1.9518284792195972E-2</c:v>
                </c:pt>
                <c:pt idx="2616">
                  <c:v>1.951979440771523E-2</c:v>
                </c:pt>
                <c:pt idx="2617">
                  <c:v>1.9521319335308318E-2</c:v>
                </c:pt>
                <c:pt idx="2618">
                  <c:v>1.9522859574813145E-2</c:v>
                </c:pt>
                <c:pt idx="2619">
                  <c:v>1.9524415126067618E-2</c:v>
                </c:pt>
                <c:pt idx="2620">
                  <c:v>1.9525985989233829E-2</c:v>
                </c:pt>
                <c:pt idx="2621">
                  <c:v>1.9527800010855634E-2</c:v>
                </c:pt>
                <c:pt idx="2622">
                  <c:v>1.9529403685365487E-2</c:v>
                </c:pt>
                <c:pt idx="2623">
                  <c:v>1.9531022671706033E-2</c:v>
                </c:pt>
                <c:pt idx="2624">
                  <c:v>1.9532656969958317E-2</c:v>
                </c:pt>
                <c:pt idx="2625">
                  <c:v>1.9534306580041294E-2</c:v>
                </c:pt>
                <c:pt idx="2626">
                  <c:v>1.9535971502198102E-2</c:v>
                </c:pt>
                <c:pt idx="2627">
                  <c:v>1.9537651736104555E-2</c:v>
                </c:pt>
                <c:pt idx="2628">
                  <c:v>1.9539347281841701E-2</c:v>
                </c:pt>
                <c:pt idx="2629">
                  <c:v>1.9541058139733725E-2</c:v>
                </c:pt>
                <c:pt idx="2630">
                  <c:v>1.9542784309375394E-2</c:v>
                </c:pt>
                <c:pt idx="2631">
                  <c:v>1.9544525790847755E-2</c:v>
                </c:pt>
                <c:pt idx="2632">
                  <c:v>1.9546282584393948E-2</c:v>
                </c:pt>
                <c:pt idx="2633">
                  <c:v>1.9548054689770833E-2</c:v>
                </c:pt>
                <c:pt idx="2634">
                  <c:v>1.954984210697841E-2</c:v>
                </c:pt>
                <c:pt idx="2635">
                  <c:v>1.9551644836097726E-2</c:v>
                </c:pt>
                <c:pt idx="2636">
                  <c:v>1.9556080668902576E-2</c:v>
                </c:pt>
                <c:pt idx="2637">
                  <c:v>1.9555296230233665E-2</c:v>
                </c:pt>
                <c:pt idx="2638">
                  <c:v>1.9557144895088197E-2</c:v>
                </c:pt>
                <c:pt idx="2639">
                  <c:v>1.9559008871854466E-2</c:v>
                </c:pt>
                <c:pt idx="2640">
                  <c:v>1.9560888160613521E-2</c:v>
                </c:pt>
                <c:pt idx="2641">
                  <c:v>1.9562782761203268E-2</c:v>
                </c:pt>
                <c:pt idx="2642">
                  <c:v>1.9564692673623707E-2</c:v>
                </c:pt>
                <c:pt idx="2643">
                  <c:v>1.9566617897955885E-2</c:v>
                </c:pt>
                <c:pt idx="2644">
                  <c:v>1.9568558434280847E-2</c:v>
                </c:pt>
                <c:pt idx="2645">
                  <c:v>1.9570514282517548E-2</c:v>
                </c:pt>
                <c:pt idx="2646">
                  <c:v>1.9572485442665988E-2</c:v>
                </c:pt>
                <c:pt idx="2647">
                  <c:v>1.957447191464512E-2</c:v>
                </c:pt>
                <c:pt idx="2648">
                  <c:v>1.957647369853599E-2</c:v>
                </c:pt>
                <c:pt idx="2649">
                  <c:v>1.9578490794419645E-2</c:v>
                </c:pt>
                <c:pt idx="2650">
                  <c:v>1.9580523202052946E-2</c:v>
                </c:pt>
                <c:pt idx="2651">
                  <c:v>1.9582570921760079E-2</c:v>
                </c:pt>
                <c:pt idx="2652">
                  <c:v>1.9584633953297903E-2</c:v>
                </c:pt>
                <c:pt idx="2653">
                  <c:v>1.958671229666642E-2</c:v>
                </c:pt>
                <c:pt idx="2654">
                  <c:v>1.9588805952027721E-2</c:v>
                </c:pt>
                <c:pt idx="2655">
                  <c:v>1.9590914919381808E-2</c:v>
                </c:pt>
                <c:pt idx="2656">
                  <c:v>1.9593039198566586E-2</c:v>
                </c:pt>
                <c:pt idx="2657">
                  <c:v>1.9595178789501011E-2</c:v>
                </c:pt>
                <c:pt idx="2658">
                  <c:v>1.9597333692590313E-2</c:v>
                </c:pt>
                <c:pt idx="2659">
                  <c:v>1.9599503907429261E-2</c:v>
                </c:pt>
                <c:pt idx="2660">
                  <c:v>1.9601689434179947E-2</c:v>
                </c:pt>
                <c:pt idx="2661">
                  <c:v>1.9603890272923419E-2</c:v>
                </c:pt>
                <c:pt idx="2662">
                  <c:v>1.9606106423578629E-2</c:v>
                </c:pt>
                <c:pt idx="2663">
                  <c:v>1.9608337886145577E-2</c:v>
                </c:pt>
                <c:pt idx="2664">
                  <c:v>1.9610584660543218E-2</c:v>
                </c:pt>
                <c:pt idx="2665">
                  <c:v>1.9612846746933643E-2</c:v>
                </c:pt>
                <c:pt idx="2666">
                  <c:v>1.9615124145154761E-2</c:v>
                </c:pt>
                <c:pt idx="2667">
                  <c:v>1.9617416855368663E-2</c:v>
                </c:pt>
                <c:pt idx="2668">
                  <c:v>1.9619724877332212E-2</c:v>
                </c:pt>
                <c:pt idx="2669">
                  <c:v>1.9622048211369592E-2</c:v>
                </c:pt>
                <c:pt idx="2670">
                  <c:v>1.962438685731871E-2</c:v>
                </c:pt>
                <c:pt idx="2671">
                  <c:v>1.962674081509852E-2</c:v>
                </c:pt>
                <c:pt idx="2672">
                  <c:v>1.9629110084790069E-2</c:v>
                </c:pt>
                <c:pt idx="2673">
                  <c:v>1.9633234862876939E-2</c:v>
                </c:pt>
                <c:pt idx="2674">
                  <c:v>1.9635639389942915E-2</c:v>
                </c:pt>
                <c:pt idx="2675">
                  <c:v>1.9638059230568571E-2</c:v>
                </c:pt>
                <c:pt idx="2676">
                  <c:v>1.9640494384753907E-2</c:v>
                </c:pt>
                <c:pt idx="2677">
                  <c:v>1.9642944852606984E-2</c:v>
                </c:pt>
                <c:pt idx="2678">
                  <c:v>1.9645410634019738E-2</c:v>
                </c:pt>
                <c:pt idx="2679">
                  <c:v>1.9647891729019189E-2</c:v>
                </c:pt>
                <c:pt idx="2680">
                  <c:v>1.9650388137632351E-2</c:v>
                </c:pt>
                <c:pt idx="2681">
                  <c:v>1.965289985983221E-2</c:v>
                </c:pt>
                <c:pt idx="2682">
                  <c:v>1.965542689561876E-2</c:v>
                </c:pt>
                <c:pt idx="2683">
                  <c:v>1.965796924504604E-2</c:v>
                </c:pt>
                <c:pt idx="2684">
                  <c:v>1.9660526908032997E-2</c:v>
                </c:pt>
                <c:pt idx="2685">
                  <c:v>1.9663099884660678E-2</c:v>
                </c:pt>
                <c:pt idx="2686">
                  <c:v>1.9665742441087319E-2</c:v>
                </c:pt>
                <c:pt idx="2687">
                  <c:v>1.9668352326731586E-2</c:v>
                </c:pt>
                <c:pt idx="2688">
                  <c:v>1.9670977524125499E-2</c:v>
                </c:pt>
                <c:pt idx="2689">
                  <c:v>1.9673618033431151E-2</c:v>
                </c:pt>
                <c:pt idx="2690">
                  <c:v>1.9676273854810633E-2</c:v>
                </c:pt>
                <c:pt idx="2691">
                  <c:v>1.9678944987939762E-2</c:v>
                </c:pt>
                <c:pt idx="2692">
                  <c:v>1.9681631433061675E-2</c:v>
                </c:pt>
                <c:pt idx="2693">
                  <c:v>1.9684333190095327E-2</c:v>
                </c:pt>
                <c:pt idx="2694">
                  <c:v>1.9687050259121763E-2</c:v>
                </c:pt>
                <c:pt idx="2695">
                  <c:v>1.9689782639897846E-2</c:v>
                </c:pt>
                <c:pt idx="2696">
                  <c:v>1.9692530332666713E-2</c:v>
                </c:pt>
                <c:pt idx="2697">
                  <c:v>1.9695293337428366E-2</c:v>
                </c:pt>
                <c:pt idx="2698">
                  <c:v>1.9698071654101756E-2</c:v>
                </c:pt>
                <c:pt idx="2699">
                  <c:v>1.9700865282605839E-2</c:v>
                </c:pt>
                <c:pt idx="2700">
                  <c:v>1.9703674223021661E-2</c:v>
                </c:pt>
                <c:pt idx="2701">
                  <c:v>1.9706498475430267E-2</c:v>
                </c:pt>
                <c:pt idx="2702">
                  <c:v>1.9709338039831659E-2</c:v>
                </c:pt>
                <c:pt idx="2703">
                  <c:v>1.9712192916063742E-2</c:v>
                </c:pt>
                <c:pt idx="2704">
                  <c:v>1.9715063104126518E-2</c:v>
                </c:pt>
                <c:pt idx="2705">
                  <c:v>1.9717948604263125E-2</c:v>
                </c:pt>
                <c:pt idx="2706">
                  <c:v>1.9720849416230424E-2</c:v>
                </c:pt>
                <c:pt idx="2707">
                  <c:v>1.9723765540190508E-2</c:v>
                </c:pt>
                <c:pt idx="2708">
                  <c:v>1.9726696975981284E-2</c:v>
                </c:pt>
                <c:pt idx="2709">
                  <c:v>1.9729643723845891E-2</c:v>
                </c:pt>
                <c:pt idx="2710">
                  <c:v>1.9732605783460144E-2</c:v>
                </c:pt>
                <c:pt idx="2711">
                  <c:v>1.9735583155067182E-2</c:v>
                </c:pt>
                <c:pt idx="2712">
                  <c:v>1.9738575838748051E-2</c:v>
                </c:pt>
                <c:pt idx="2713">
                  <c:v>1.9741583834178567E-2</c:v>
                </c:pt>
                <c:pt idx="2714">
                  <c:v>1.9744607141601866E-2</c:v>
                </c:pt>
                <c:pt idx="2715">
                  <c:v>1.9747645760936905E-2</c:v>
                </c:pt>
                <c:pt idx="2716">
                  <c:v>1.9750699692183682E-2</c:v>
                </c:pt>
                <c:pt idx="2717">
                  <c:v>1.9753768935342197E-2</c:v>
                </c:pt>
                <c:pt idx="2718">
                  <c:v>1.9756853490412452E-2</c:v>
                </c:pt>
                <c:pt idx="2719">
                  <c:v>1.9759953357637583E-2</c:v>
                </c:pt>
                <c:pt idx="2720">
                  <c:v>1.9763068536450268E-2</c:v>
                </c:pt>
                <c:pt idx="2721">
                  <c:v>1.976619902741783E-2</c:v>
                </c:pt>
                <c:pt idx="2722">
                  <c:v>1.9769344830216085E-2</c:v>
                </c:pt>
                <c:pt idx="2723">
                  <c:v>1.9772505945007124E-2</c:v>
                </c:pt>
                <c:pt idx="2724">
                  <c:v>1.9775682371709902E-2</c:v>
                </c:pt>
                <c:pt idx="2725">
                  <c:v>1.9778874110324418E-2</c:v>
                </c:pt>
                <c:pt idx="2726">
                  <c:v>1.9782081160850673E-2</c:v>
                </c:pt>
                <c:pt idx="2727">
                  <c:v>1.9785303523369713E-2</c:v>
                </c:pt>
                <c:pt idx="2728">
                  <c:v>1.9788541197719445E-2</c:v>
                </c:pt>
                <c:pt idx="2729">
                  <c:v>1.9791794184143008E-2</c:v>
                </c:pt>
                <c:pt idx="2730">
                  <c:v>1.9795062482397263E-2</c:v>
                </c:pt>
                <c:pt idx="2731">
                  <c:v>1.9798346092563257E-2</c:v>
                </c:pt>
                <c:pt idx="2732">
                  <c:v>1.9801645014722036E-2</c:v>
                </c:pt>
                <c:pt idx="2733">
                  <c:v>1.9804959248792553E-2</c:v>
                </c:pt>
                <c:pt idx="2734">
                  <c:v>1.9808288794855855E-2</c:v>
                </c:pt>
                <c:pt idx="2735">
                  <c:v>1.9811633652830896E-2</c:v>
                </c:pt>
                <c:pt idx="2736">
                  <c:v>1.9814993822636628E-2</c:v>
                </c:pt>
                <c:pt idx="2737">
                  <c:v>1.9818369304597239E-2</c:v>
                </c:pt>
                <c:pt idx="2738">
                  <c:v>1.9821760098307495E-2</c:v>
                </c:pt>
                <c:pt idx="2739">
                  <c:v>1.982516620392949E-2</c:v>
                </c:pt>
                <c:pt idx="2740">
                  <c:v>1.9828587621463223E-2</c:v>
                </c:pt>
                <c:pt idx="2741">
                  <c:v>1.9832024351151833E-2</c:v>
                </c:pt>
                <c:pt idx="2742">
                  <c:v>1.9835476392752183E-2</c:v>
                </c:pt>
                <c:pt idx="2743">
                  <c:v>1.9838943746102178E-2</c:v>
                </c:pt>
                <c:pt idx="2744">
                  <c:v>1.9842426411444958E-2</c:v>
                </c:pt>
                <c:pt idx="2745">
                  <c:v>1.9845924388861569E-2</c:v>
                </c:pt>
                <c:pt idx="2746">
                  <c:v>1.9849437678108872E-2</c:v>
                </c:pt>
                <c:pt idx="2747">
                  <c:v>1.9852966279267914E-2</c:v>
                </c:pt>
                <c:pt idx="2748">
                  <c:v>1.9856510192419741E-2</c:v>
                </c:pt>
                <c:pt idx="2749">
                  <c:v>1.9860069417483306E-2</c:v>
                </c:pt>
                <c:pt idx="2750">
                  <c:v>1.9863643954539656E-2</c:v>
                </c:pt>
                <c:pt idx="2751">
                  <c:v>1.9867233803507744E-2</c:v>
                </c:pt>
                <c:pt idx="2752">
                  <c:v>1.9870838964387572E-2</c:v>
                </c:pt>
                <c:pt idx="2753">
                  <c:v>1.9874459437260183E-2</c:v>
                </c:pt>
                <c:pt idx="2754">
                  <c:v>1.9878095221963488E-2</c:v>
                </c:pt>
                <c:pt idx="2755">
                  <c:v>1.9881746318821669E-2</c:v>
                </c:pt>
                <c:pt idx="2756">
                  <c:v>1.9885412727510543E-2</c:v>
                </c:pt>
                <c:pt idx="2757">
                  <c:v>1.9889094448111155E-2</c:v>
                </c:pt>
                <c:pt idx="2758">
                  <c:v>1.989279148054246E-2</c:v>
                </c:pt>
                <c:pt idx="2759">
                  <c:v>1.9896503825128642E-2</c:v>
                </c:pt>
                <c:pt idx="2760">
                  <c:v>1.9900231481626562E-2</c:v>
                </c:pt>
                <c:pt idx="2761">
                  <c:v>1.9903974449955175E-2</c:v>
                </c:pt>
                <c:pt idx="2762">
                  <c:v>1.9907732730357619E-2</c:v>
                </c:pt>
                <c:pt idx="2763">
                  <c:v>1.9911506322752848E-2</c:v>
                </c:pt>
                <c:pt idx="2764">
                  <c:v>1.9915295226897722E-2</c:v>
                </c:pt>
                <c:pt idx="2765">
                  <c:v>1.9919099443116428E-2</c:v>
                </c:pt>
                <c:pt idx="2766">
                  <c:v>1.9922918971327919E-2</c:v>
                </c:pt>
                <c:pt idx="2767">
                  <c:v>1.9926753811370101E-2</c:v>
                </c:pt>
                <c:pt idx="2768">
                  <c:v>1.9930603963486115E-2</c:v>
                </c:pt>
                <c:pt idx="2769">
                  <c:v>1.9934469427351775E-2</c:v>
                </c:pt>
                <c:pt idx="2770">
                  <c:v>1.9938350203372313E-2</c:v>
                </c:pt>
                <c:pt idx="2771">
                  <c:v>1.9942246291223542E-2</c:v>
                </c:pt>
                <c:pt idx="2772">
                  <c:v>1.9946157691148603E-2</c:v>
                </c:pt>
                <c:pt idx="2773">
                  <c:v>1.9950084402823309E-2</c:v>
                </c:pt>
                <c:pt idx="2774">
                  <c:v>1.9954026426652893E-2</c:v>
                </c:pt>
                <c:pt idx="2775">
                  <c:v>1.9957983762394216E-2</c:v>
                </c:pt>
                <c:pt idx="2776">
                  <c:v>1.9961956410047277E-2</c:v>
                </c:pt>
                <c:pt idx="2777">
                  <c:v>1.9966515328017076E-2</c:v>
                </c:pt>
                <c:pt idx="2778">
                  <c:v>1.9970520787013779E-2</c:v>
                </c:pt>
                <c:pt idx="2779">
                  <c:v>1.9974541558003267E-2</c:v>
                </c:pt>
                <c:pt idx="2780">
                  <c:v>1.997857764098554E-2</c:v>
                </c:pt>
                <c:pt idx="2781">
                  <c:v>1.9982629035798505E-2</c:v>
                </c:pt>
                <c:pt idx="2782">
                  <c:v>1.9986695742604255E-2</c:v>
                </c:pt>
                <c:pt idx="2783">
                  <c:v>1.9990777761402789E-2</c:v>
                </c:pt>
                <c:pt idx="2784">
                  <c:v>1.9994875092113062E-2</c:v>
                </c:pt>
                <c:pt idx="2785">
                  <c:v>1.9998987734735074E-2</c:v>
                </c:pt>
                <c:pt idx="2786">
                  <c:v>2.0003115689430917E-2</c:v>
                </c:pt>
                <c:pt idx="2787">
                  <c:v>2.0007258956038498E-2</c:v>
                </c:pt>
                <c:pt idx="2788">
                  <c:v>2.0011417534476772E-2</c:v>
                </c:pt>
                <c:pt idx="2789">
                  <c:v>2.0015591425150969E-2</c:v>
                </c:pt>
                <c:pt idx="2790">
                  <c:v>2.0019780627574812E-2</c:v>
                </c:pt>
                <c:pt idx="2791">
                  <c:v>2.0023985142072487E-2</c:v>
                </c:pt>
                <c:pt idx="2792">
                  <c:v>2.0028204968400853E-2</c:v>
                </c:pt>
                <c:pt idx="2793">
                  <c:v>2.0032440106803051E-2</c:v>
                </c:pt>
                <c:pt idx="2794">
                  <c:v>2.0036690557198034E-2</c:v>
                </c:pt>
                <c:pt idx="2795">
                  <c:v>2.0040956319504755E-2</c:v>
                </c:pt>
                <c:pt idx="2796">
                  <c:v>2.0045237393723214E-2</c:v>
                </c:pt>
                <c:pt idx="2797">
                  <c:v>2.0049533779934459E-2</c:v>
                </c:pt>
                <c:pt idx="2798">
                  <c:v>2.0053845478219534E-2</c:v>
                </c:pt>
                <c:pt idx="2799">
                  <c:v>2.0058172488335302E-2</c:v>
                </c:pt>
                <c:pt idx="2800">
                  <c:v>2.0062514810443854E-2</c:v>
                </c:pt>
                <c:pt idx="2801">
                  <c:v>2.0066872444626238E-2</c:v>
                </c:pt>
                <c:pt idx="2802">
                  <c:v>2.0071245390558268E-2</c:v>
                </c:pt>
                <c:pt idx="2803">
                  <c:v>2.0075633648645175E-2</c:v>
                </c:pt>
                <c:pt idx="2804">
                  <c:v>2.008003721864382E-2</c:v>
                </c:pt>
                <c:pt idx="2805">
                  <c:v>2.0084456100554204E-2</c:v>
                </c:pt>
                <c:pt idx="2806">
                  <c:v>2.008889029453842E-2</c:v>
                </c:pt>
                <c:pt idx="2807">
                  <c:v>2.0093339800434373E-2</c:v>
                </c:pt>
                <c:pt idx="2808">
                  <c:v>2.0097804618242066E-2</c:v>
                </c:pt>
                <c:pt idx="2809">
                  <c:v>2.0102284748204635E-2</c:v>
                </c:pt>
                <c:pt idx="2810">
                  <c:v>2.0106780189835805E-2</c:v>
                </c:pt>
                <c:pt idx="2811">
                  <c:v>2.011129094386499E-2</c:v>
                </c:pt>
                <c:pt idx="2812">
                  <c:v>2.0115817009400683E-2</c:v>
                </c:pt>
                <c:pt idx="2813">
                  <c:v>2.0120358387172299E-2</c:v>
                </c:pt>
                <c:pt idx="2814">
                  <c:v>2.0124915076774608E-2</c:v>
                </c:pt>
                <c:pt idx="2815">
                  <c:v>2.012948707861284E-2</c:v>
                </c:pt>
                <c:pt idx="2816">
                  <c:v>2.0134074392281764E-2</c:v>
                </c:pt>
                <c:pt idx="2817">
                  <c:v>2.0138677017943474E-2</c:v>
                </c:pt>
                <c:pt idx="2818">
                  <c:v>2.0143294955597968E-2</c:v>
                </c:pt>
                <c:pt idx="2819">
                  <c:v>2.0147928205164201E-2</c:v>
                </c:pt>
                <c:pt idx="2820">
                  <c:v>2.0152576766723218E-2</c:v>
                </c:pt>
                <c:pt idx="2821">
                  <c:v>2.015724064027502E-2</c:v>
                </c:pt>
                <c:pt idx="2822">
                  <c:v>2.0161919825738561E-2</c:v>
                </c:pt>
                <c:pt idx="2823">
                  <c:v>2.0166614323275933E-2</c:v>
                </c:pt>
                <c:pt idx="2824">
                  <c:v>2.0171324132725044E-2</c:v>
                </c:pt>
                <c:pt idx="2825">
                  <c:v>2.0176049254166939E-2</c:v>
                </c:pt>
                <c:pt idx="2826">
                  <c:v>2.0180789687601619E-2</c:v>
                </c:pt>
                <c:pt idx="2827">
                  <c:v>2.018554543311013E-2</c:v>
                </c:pt>
                <c:pt idx="2828">
                  <c:v>2.0190316490449334E-2</c:v>
                </c:pt>
                <c:pt idx="2829">
                  <c:v>2.0195102859862368E-2</c:v>
                </c:pt>
                <c:pt idx="2830">
                  <c:v>2.0199904541187141E-2</c:v>
                </c:pt>
                <c:pt idx="2831">
                  <c:v>2.0204721534423653E-2</c:v>
                </c:pt>
                <c:pt idx="2832">
                  <c:v>2.0209553839896088E-2</c:v>
                </c:pt>
                <c:pt idx="2833">
                  <c:v>2.0214401457199216E-2</c:v>
                </c:pt>
                <c:pt idx="2834">
                  <c:v>2.0219264386576175E-2</c:v>
                </c:pt>
                <c:pt idx="2835">
                  <c:v>2.0224142627702779E-2</c:v>
                </c:pt>
                <c:pt idx="2836">
                  <c:v>2.0229036181146354E-2</c:v>
                </c:pt>
                <c:pt idx="2837">
                  <c:v>2.0233945046420621E-2</c:v>
                </c:pt>
                <c:pt idx="2838">
                  <c:v>2.0238869223687672E-2</c:v>
                </c:pt>
                <c:pt idx="2839">
                  <c:v>2.0243808712947509E-2</c:v>
                </c:pt>
                <c:pt idx="2840">
                  <c:v>2.0248763514119084E-2</c:v>
                </c:pt>
                <c:pt idx="2841">
                  <c:v>2.025373362736449E-2</c:v>
                </c:pt>
                <c:pt idx="2842">
                  <c:v>2.0258719052521634E-2</c:v>
                </c:pt>
                <c:pt idx="2843">
                  <c:v>2.0263719789833656E-2</c:v>
                </c:pt>
                <c:pt idx="2844">
                  <c:v>2.0268735838976371E-2</c:v>
                </c:pt>
                <c:pt idx="2845">
                  <c:v>2.0273767200192916E-2</c:v>
                </c:pt>
                <c:pt idx="2846">
                  <c:v>2.0278813873402246E-2</c:v>
                </c:pt>
                <c:pt idx="2847">
                  <c:v>2.0283875858523315E-2</c:v>
                </c:pt>
                <c:pt idx="2848">
                  <c:v>2.0288953155799261E-2</c:v>
                </c:pt>
                <c:pt idx="2849">
                  <c:v>2.0294045764905899E-2</c:v>
                </c:pt>
                <c:pt idx="2850">
                  <c:v>2.0299153686086369E-2</c:v>
                </c:pt>
                <c:pt idx="2851">
                  <c:v>2.0304276919259623E-2</c:v>
                </c:pt>
                <c:pt idx="2852">
                  <c:v>2.0309415464344616E-2</c:v>
                </c:pt>
                <c:pt idx="2853">
                  <c:v>2.0314569321584486E-2</c:v>
                </c:pt>
                <c:pt idx="2854">
                  <c:v>2.0319738490655048E-2</c:v>
                </c:pt>
                <c:pt idx="2855">
                  <c:v>2.0324922971961534E-2</c:v>
                </c:pt>
                <c:pt idx="2856">
                  <c:v>2.0330122765098713E-2</c:v>
                </c:pt>
                <c:pt idx="2857">
                  <c:v>2.033533787014763E-2</c:v>
                </c:pt>
                <c:pt idx="2858">
                  <c:v>2.034056828743247E-2</c:v>
                </c:pt>
                <c:pt idx="2859">
                  <c:v>2.0345814016548003E-2</c:v>
                </c:pt>
                <c:pt idx="2860">
                  <c:v>2.035107505765632E-2</c:v>
                </c:pt>
                <c:pt idx="2861">
                  <c:v>2.0356351410838469E-2</c:v>
                </c:pt>
                <c:pt idx="2862">
                  <c:v>2.0361643076094449E-2</c:v>
                </c:pt>
                <c:pt idx="2863">
                  <c:v>2.0366950053181121E-2</c:v>
                </c:pt>
                <c:pt idx="2864">
                  <c:v>2.0372272342341624E-2</c:v>
                </c:pt>
                <c:pt idx="2865">
                  <c:v>2.0377609943657005E-2</c:v>
                </c:pt>
                <c:pt idx="2866">
                  <c:v>2.0382962856884124E-2</c:v>
                </c:pt>
                <c:pt idx="2867">
                  <c:v>2.0388331082104028E-2</c:v>
                </c:pt>
                <c:pt idx="2868">
                  <c:v>2.0393714619154624E-2</c:v>
                </c:pt>
                <c:pt idx="2869">
                  <c:v>2.0399113468441143E-2</c:v>
                </c:pt>
                <c:pt idx="2870">
                  <c:v>2.0404527629639402E-2</c:v>
                </c:pt>
                <c:pt idx="2871">
                  <c:v>2.0409957102830445E-2</c:v>
                </c:pt>
                <c:pt idx="2872">
                  <c:v>2.0415401888095319E-2</c:v>
                </c:pt>
                <c:pt idx="2873">
                  <c:v>2.0420861985352978E-2</c:v>
                </c:pt>
                <c:pt idx="2874">
                  <c:v>2.0426337394684468E-2</c:v>
                </c:pt>
                <c:pt idx="2875">
                  <c:v>2.0431828115927697E-2</c:v>
                </c:pt>
                <c:pt idx="2876">
                  <c:v>2.0437334149163711E-2</c:v>
                </c:pt>
                <c:pt idx="2877">
                  <c:v>2.0442855494473555E-2</c:v>
                </c:pt>
                <c:pt idx="2878">
                  <c:v>2.0448392151776185E-2</c:v>
                </c:pt>
                <c:pt idx="2879">
                  <c:v>2.0453944121233691E-2</c:v>
                </c:pt>
                <c:pt idx="2880">
                  <c:v>2.0459511402602937E-2</c:v>
                </c:pt>
                <c:pt idx="2881">
                  <c:v>2.0465093995964967E-2</c:v>
                </c:pt>
                <c:pt idx="2882">
                  <c:v>2.0470691901238736E-2</c:v>
                </c:pt>
                <c:pt idx="2883">
                  <c:v>2.0476305118748428E-2</c:v>
                </c:pt>
                <c:pt idx="2884">
                  <c:v>2.0481933648088813E-2</c:v>
                </c:pt>
                <c:pt idx="2885">
                  <c:v>2.0487577489584075E-2</c:v>
                </c:pt>
                <c:pt idx="2886">
                  <c:v>2.0493236642991075E-2</c:v>
                </c:pt>
                <c:pt idx="2887">
                  <c:v>2.0498911108633999E-2</c:v>
                </c:pt>
                <c:pt idx="2888">
                  <c:v>2.0504600886026569E-2</c:v>
                </c:pt>
                <c:pt idx="2889">
                  <c:v>2.0510305975492971E-2</c:v>
                </c:pt>
                <c:pt idx="2890">
                  <c:v>2.0516026377033203E-2</c:v>
                </c:pt>
                <c:pt idx="2891">
                  <c:v>2.0521762090647266E-2</c:v>
                </c:pt>
                <c:pt idx="2892">
                  <c:v>2.0527513116335161E-2</c:v>
                </c:pt>
                <c:pt idx="2893">
                  <c:v>2.0533279453934794E-2</c:v>
                </c:pt>
                <c:pt idx="2894">
                  <c:v>2.0539061103689304E-2</c:v>
                </c:pt>
                <c:pt idx="2895">
                  <c:v>2.0544858065274507E-2</c:v>
                </c:pt>
                <c:pt idx="2896">
                  <c:v>2.0550670338852495E-2</c:v>
                </c:pt>
                <c:pt idx="2897">
                  <c:v>2.055649792458536E-2</c:v>
                </c:pt>
                <c:pt idx="2898">
                  <c:v>2.0562340822473102E-2</c:v>
                </c:pt>
                <c:pt idx="2899">
                  <c:v>2.0568199032353629E-2</c:v>
                </c:pt>
                <c:pt idx="2900">
                  <c:v>2.0574072553983802E-2</c:v>
                </c:pt>
                <c:pt idx="2901">
                  <c:v>2.0579961387849899E-2</c:v>
                </c:pt>
                <c:pt idx="2902">
                  <c:v>2.0585865533789827E-2</c:v>
                </c:pt>
                <c:pt idx="2903">
                  <c:v>2.0591784991641493E-2</c:v>
                </c:pt>
                <c:pt idx="2904">
                  <c:v>2.0597719761648037E-2</c:v>
                </c:pt>
                <c:pt idx="2905">
                  <c:v>2.0603669843647365E-2</c:v>
                </c:pt>
                <c:pt idx="2906">
                  <c:v>2.0609635237720525E-2</c:v>
                </c:pt>
                <c:pt idx="2907">
                  <c:v>2.0615615943705423E-2</c:v>
                </c:pt>
                <c:pt idx="2908">
                  <c:v>2.0621611961845199E-2</c:v>
                </c:pt>
                <c:pt idx="2909">
                  <c:v>2.0627623291977759E-2</c:v>
                </c:pt>
                <c:pt idx="2910">
                  <c:v>2.0633649934022058E-2</c:v>
                </c:pt>
                <c:pt idx="2911">
                  <c:v>2.0639691888221234E-2</c:v>
                </c:pt>
                <c:pt idx="2912">
                  <c:v>2.0645749154575288E-2</c:v>
                </c:pt>
                <c:pt idx="2913">
                  <c:v>2.0651821732922127E-2</c:v>
                </c:pt>
                <c:pt idx="2914">
                  <c:v>2.0657909623180704E-2</c:v>
                </c:pt>
                <c:pt idx="2915">
                  <c:v>2.0664012825432065E-2</c:v>
                </c:pt>
                <c:pt idx="2916">
                  <c:v>2.0670131339919351E-2</c:v>
                </c:pt>
                <c:pt idx="2917">
                  <c:v>2.0676265166480468E-2</c:v>
                </c:pt>
                <c:pt idx="2918">
                  <c:v>2.0682414304953323E-2</c:v>
                </c:pt>
                <c:pt idx="2919">
                  <c:v>2.0688578755418963E-2</c:v>
                </c:pt>
                <c:pt idx="2920">
                  <c:v>2.069475851803948E-2</c:v>
                </c:pt>
                <c:pt idx="2921">
                  <c:v>2.0700953592733828E-2</c:v>
                </c:pt>
                <c:pt idx="2922">
                  <c:v>2.0707163979339915E-2</c:v>
                </c:pt>
                <c:pt idx="2923">
                  <c:v>2.0713389678181926E-2</c:v>
                </c:pt>
                <c:pt idx="2924">
                  <c:v>2.0719630688854629E-2</c:v>
                </c:pt>
                <c:pt idx="2925">
                  <c:v>2.0725887011601163E-2</c:v>
                </c:pt>
                <c:pt idx="2926">
                  <c:v>2.0732158646583621E-2</c:v>
                </c:pt>
                <c:pt idx="2927">
                  <c:v>2.0738445593477817E-2</c:v>
                </c:pt>
                <c:pt idx="2928">
                  <c:v>2.074474785252689E-2</c:v>
                </c:pt>
                <c:pt idx="2929">
                  <c:v>2.0751065423406656E-2</c:v>
                </c:pt>
                <c:pt idx="2930">
                  <c:v>2.0757398306684438E-2</c:v>
                </c:pt>
                <c:pt idx="2931">
                  <c:v>2.0763746501711866E-2</c:v>
                </c:pt>
                <c:pt idx="2932">
                  <c:v>2.0770110008894171E-2</c:v>
                </c:pt>
                <c:pt idx="2933">
                  <c:v>2.0777401338032409E-2</c:v>
                </c:pt>
                <c:pt idx="2934">
                  <c:v>2.0783797656801495E-2</c:v>
                </c:pt>
                <c:pt idx="2935">
                  <c:v>2.0790209287644412E-2</c:v>
                </c:pt>
                <c:pt idx="2936">
                  <c:v>2.0796636230480114E-2</c:v>
                </c:pt>
                <c:pt idx="2937">
                  <c:v>2.0803078485308601E-2</c:v>
                </c:pt>
                <c:pt idx="2938">
                  <c:v>2.0809536052291966E-2</c:v>
                </c:pt>
                <c:pt idx="2939">
                  <c:v>2.0816008931349161E-2</c:v>
                </c:pt>
                <c:pt idx="2940">
                  <c:v>2.0822497122561234E-2</c:v>
                </c:pt>
                <c:pt idx="2941">
                  <c:v>2.0829000625522953E-2</c:v>
                </c:pt>
                <c:pt idx="2942">
                  <c:v>2.0835519440882688E-2</c:v>
                </c:pt>
                <c:pt idx="2943">
                  <c:v>2.0842053568235208E-2</c:v>
                </c:pt>
                <c:pt idx="2944">
                  <c:v>2.0848603007499467E-2</c:v>
                </c:pt>
                <c:pt idx="2945">
                  <c:v>2.0855167758918602E-2</c:v>
                </c:pt>
                <c:pt idx="2946">
                  <c:v>2.0861747822330523E-2</c:v>
                </c:pt>
                <c:pt idx="2947">
                  <c:v>2.0872617518302272E-2</c:v>
                </c:pt>
                <c:pt idx="2948">
                  <c:v>2.087495388553795E-2</c:v>
                </c:pt>
                <c:pt idx="2949">
                  <c:v>2.0881579885171364E-2</c:v>
                </c:pt>
                <c:pt idx="2950">
                  <c:v>2.0888221197121748E-2</c:v>
                </c:pt>
                <c:pt idx="2951">
                  <c:v>2.089487782098387E-2</c:v>
                </c:pt>
                <c:pt idx="2952">
                  <c:v>2.0901549756838778E-2</c:v>
                </c:pt>
                <c:pt idx="2953">
                  <c:v>2.0908237004767516E-2</c:v>
                </c:pt>
                <c:pt idx="2954">
                  <c:v>2.0914939564851132E-2</c:v>
                </c:pt>
                <c:pt idx="2955">
                  <c:v>2.0921657437008578E-2</c:v>
                </c:pt>
                <c:pt idx="2956">
                  <c:v>2.0928390621077764E-2</c:v>
                </c:pt>
                <c:pt idx="2957">
                  <c:v>2.0935139117463919E-2</c:v>
                </c:pt>
                <c:pt idx="2958">
                  <c:v>2.0941902925761813E-2</c:v>
                </c:pt>
                <c:pt idx="2959">
                  <c:v>2.0948682046133538E-2</c:v>
                </c:pt>
                <c:pt idx="2960">
                  <c:v>2.0955476478741186E-2</c:v>
                </c:pt>
                <c:pt idx="2961">
                  <c:v>2.0962286223260573E-2</c:v>
                </c:pt>
                <c:pt idx="2962">
                  <c:v>2.0969111280015884E-2</c:v>
                </c:pt>
                <c:pt idx="2963">
                  <c:v>2.0975951648601887E-2</c:v>
                </c:pt>
                <c:pt idx="2964">
                  <c:v>2.0982807329666953E-2</c:v>
                </c:pt>
                <c:pt idx="2965">
                  <c:v>2.0989678322481664E-2</c:v>
                </c:pt>
                <c:pt idx="2966">
                  <c:v>2.0996564627451253E-2</c:v>
                </c:pt>
                <c:pt idx="2967">
                  <c:v>2.1003466244494673E-2</c:v>
                </c:pt>
                <c:pt idx="2968">
                  <c:v>2.1010383173774017E-2</c:v>
                </c:pt>
                <c:pt idx="2969">
                  <c:v>2.1017315414884052E-2</c:v>
                </c:pt>
                <c:pt idx="2970">
                  <c:v>2.1024262968230012E-2</c:v>
                </c:pt>
                <c:pt idx="2971">
                  <c:v>2.1031225833730849E-2</c:v>
                </c:pt>
                <c:pt idx="2972">
                  <c:v>2.1038204011224471E-2</c:v>
                </c:pt>
                <c:pt idx="2973">
                  <c:v>2.104519750087297E-2</c:v>
                </c:pt>
                <c:pt idx="2974">
                  <c:v>2.1052206302514254E-2</c:v>
                </c:pt>
                <c:pt idx="2975">
                  <c:v>2.1059230416229369E-2</c:v>
                </c:pt>
                <c:pt idx="2976">
                  <c:v>2.1066269842099361E-2</c:v>
                </c:pt>
                <c:pt idx="2977">
                  <c:v>2.1073324580124231E-2</c:v>
                </c:pt>
                <c:pt idx="2978">
                  <c:v>2.1080394630222932E-2</c:v>
                </c:pt>
                <c:pt idx="2979">
                  <c:v>2.108747999247651E-2</c:v>
                </c:pt>
                <c:pt idx="2980">
                  <c:v>2.109458066656078E-2</c:v>
                </c:pt>
                <c:pt idx="2981">
                  <c:v>2.1101696652962021E-2</c:v>
                </c:pt>
                <c:pt idx="2982">
                  <c:v>2.1108827951437092E-2</c:v>
                </c:pt>
                <c:pt idx="2983">
                  <c:v>2.1115974561904949E-2</c:v>
                </c:pt>
                <c:pt idx="2984">
                  <c:v>2.1123136484527683E-2</c:v>
                </c:pt>
                <c:pt idx="2985">
                  <c:v>2.1134421871233933E-2</c:v>
                </c:pt>
                <c:pt idx="2986">
                  <c:v>2.1141623167760804E-2</c:v>
                </c:pt>
                <c:pt idx="2987">
                  <c:v>2.1148839776523598E-2</c:v>
                </c:pt>
                <c:pt idx="2988">
                  <c:v>2.1156071697279177E-2</c:v>
                </c:pt>
                <c:pt idx="2989">
                  <c:v>2.116331893027068E-2</c:v>
                </c:pt>
                <c:pt idx="2990">
                  <c:v>2.1170581475254968E-2</c:v>
                </c:pt>
                <c:pt idx="2991">
                  <c:v>2.1177859332394133E-2</c:v>
                </c:pt>
                <c:pt idx="2992">
                  <c:v>2.1185152501688176E-2</c:v>
                </c:pt>
                <c:pt idx="2993">
                  <c:v>2.1192460982975003E-2</c:v>
                </c:pt>
                <c:pt idx="2994">
                  <c:v>2.1199784776497754E-2</c:v>
                </c:pt>
                <c:pt idx="2995">
                  <c:v>2.1207123882094336E-2</c:v>
                </c:pt>
                <c:pt idx="2996">
                  <c:v>2.1214478299683703E-2</c:v>
                </c:pt>
                <c:pt idx="2997">
                  <c:v>2.122184802959004E-2</c:v>
                </c:pt>
                <c:pt idx="2998">
                  <c:v>2.1230289327405227E-2</c:v>
                </c:pt>
                <c:pt idx="2999">
                  <c:v>2.1237691868979391E-2</c:v>
                </c:pt>
                <c:pt idx="3000">
                  <c:v>2.1245109722465294E-2</c:v>
                </c:pt>
                <c:pt idx="3001">
                  <c:v>2.1252542888106074E-2</c:v>
                </c:pt>
                <c:pt idx="3002">
                  <c:v>2.1259991365901731E-2</c:v>
                </c:pt>
                <c:pt idx="3003">
                  <c:v>2.1267455155852266E-2</c:v>
                </c:pt>
                <c:pt idx="3004">
                  <c:v>2.1274934257876632E-2</c:v>
                </c:pt>
                <c:pt idx="3005">
                  <c:v>2.1282428672136922E-2</c:v>
                </c:pt>
                <c:pt idx="3006">
                  <c:v>2.1289938398389996E-2</c:v>
                </c:pt>
                <c:pt idx="3007">
                  <c:v>2.1297463436797948E-2</c:v>
                </c:pt>
                <c:pt idx="3008">
                  <c:v>2.1305003787360777E-2</c:v>
                </c:pt>
                <c:pt idx="3009">
                  <c:v>2.1312559449997437E-2</c:v>
                </c:pt>
                <c:pt idx="3010">
                  <c:v>2.1320130424788974E-2</c:v>
                </c:pt>
                <c:pt idx="3011">
                  <c:v>2.1327707474080304E-2</c:v>
                </c:pt>
                <c:pt idx="3012">
                  <c:v>2.1335270701414721E-2</c:v>
                </c:pt>
                <c:pt idx="3013">
                  <c:v>2.1342819396178436E-2</c:v>
                </c:pt>
                <c:pt idx="3014">
                  <c:v>2.1350353558452495E-2</c:v>
                </c:pt>
                <c:pt idx="3015">
                  <c:v>2.1357873188155851E-2</c:v>
                </c:pt>
                <c:pt idx="3016">
                  <c:v>2.1365378285369552E-2</c:v>
                </c:pt>
                <c:pt idx="3017">
                  <c:v>2.137286885001255E-2</c:v>
                </c:pt>
                <c:pt idx="3018">
                  <c:v>2.1380344882246938E-2</c:v>
                </c:pt>
                <c:pt idx="3019">
                  <c:v>2.1387806381667485E-2</c:v>
                </c:pt>
                <c:pt idx="3020">
                  <c:v>2.1395253348760468E-2</c:v>
                </c:pt>
                <c:pt idx="3021">
                  <c:v>2.1402685783201703E-2</c:v>
                </c:pt>
                <c:pt idx="3022">
                  <c:v>2.1410103685072235E-2</c:v>
                </c:pt>
                <c:pt idx="3023">
                  <c:v>2.1417507054615204E-2</c:v>
                </c:pt>
                <c:pt idx="3024">
                  <c:v>2.1424895891425377E-2</c:v>
                </c:pt>
                <c:pt idx="3025">
                  <c:v>2.1432270195664849E-2</c:v>
                </c:pt>
                <c:pt idx="3026">
                  <c:v>2.1439629967576757E-2</c:v>
                </c:pt>
                <c:pt idx="3027">
                  <c:v>2.1446975206755869E-2</c:v>
                </c:pt>
                <c:pt idx="3028">
                  <c:v>2.1454305913283234E-2</c:v>
                </c:pt>
                <c:pt idx="3029">
                  <c:v>2.1461622087564081E-2</c:v>
                </c:pt>
                <c:pt idx="3030">
                  <c:v>2.1468923729031086E-2</c:v>
                </c:pt>
                <c:pt idx="3031">
                  <c:v>2.1476210838089482E-2</c:v>
                </c:pt>
                <c:pt idx="3032">
                  <c:v>2.1483483414577176E-2</c:v>
                </c:pt>
                <c:pt idx="3033">
                  <c:v>2.1490741458494167E-2</c:v>
                </c:pt>
                <c:pt idx="3034">
                  <c:v>2.1497984970002548E-2</c:v>
                </c:pt>
                <c:pt idx="3035">
                  <c:v>2.1505213948697088E-2</c:v>
                </c:pt>
                <c:pt idx="3036">
                  <c:v>2.1512428394983019E-2</c:v>
                </c:pt>
                <c:pt idx="3037">
                  <c:v>2.1519628308698246E-2</c:v>
                </c:pt>
                <c:pt idx="3038">
                  <c:v>2.1526813689842772E-2</c:v>
                </c:pt>
                <c:pt idx="3039">
                  <c:v>2.1533984538335549E-2</c:v>
                </c:pt>
                <c:pt idx="3040">
                  <c:v>2.1541140854500762E-2</c:v>
                </c:pt>
                <c:pt idx="3041">
                  <c:v>2.1548282638014227E-2</c:v>
                </c:pt>
                <c:pt idx="3042">
                  <c:v>2.1555409888794896E-2</c:v>
                </c:pt>
                <c:pt idx="3043">
                  <c:v>2.1562522607166956E-2</c:v>
                </c:pt>
                <c:pt idx="3044">
                  <c:v>2.156962079304936E-2</c:v>
                </c:pt>
                <c:pt idx="3045">
                  <c:v>2.1576704446280015E-2</c:v>
                </c:pt>
                <c:pt idx="3046">
                  <c:v>2.1583773566858921E-2</c:v>
                </c:pt>
                <c:pt idx="3047">
                  <c:v>2.1590828155029218E-2</c:v>
                </c:pt>
                <c:pt idx="3048">
                  <c:v>2.1597868210628812E-2</c:v>
                </c:pt>
                <c:pt idx="3049">
                  <c:v>2.1604893733576658E-2</c:v>
                </c:pt>
                <c:pt idx="3050">
                  <c:v>2.1611904723953801E-2</c:v>
                </c:pt>
                <c:pt idx="3051">
                  <c:v>2.1618901181760242E-2</c:v>
                </c:pt>
                <c:pt idx="3052">
                  <c:v>2.1625883107158073E-2</c:v>
                </c:pt>
                <c:pt idx="3053">
                  <c:v>2.1632850499661016E-2</c:v>
                </c:pt>
                <c:pt idx="3054">
                  <c:v>2.1639803359998488E-2</c:v>
                </c:pt>
                <c:pt idx="3055">
                  <c:v>2.1646741687360027E-2</c:v>
                </c:pt>
                <c:pt idx="3056">
                  <c:v>2.1653665482475049E-2</c:v>
                </c:pt>
                <c:pt idx="3057">
                  <c:v>2.1660574744857275E-2</c:v>
                </c:pt>
                <c:pt idx="3058">
                  <c:v>2.1667469474749845E-2</c:v>
                </c:pt>
                <c:pt idx="3059">
                  <c:v>2.1674349672071713E-2</c:v>
                </c:pt>
                <c:pt idx="3060">
                  <c:v>2.1681215336660786E-2</c:v>
                </c:pt>
                <c:pt idx="3061">
                  <c:v>2.1688066468760203E-2</c:v>
                </c:pt>
                <c:pt idx="3062">
                  <c:v>2.1694903068369964E-2</c:v>
                </c:pt>
                <c:pt idx="3063">
                  <c:v>2.1701725135409022E-2</c:v>
                </c:pt>
                <c:pt idx="3064">
                  <c:v>2.1708532669796332E-2</c:v>
                </c:pt>
                <c:pt idx="3065">
                  <c:v>2.1715325671612939E-2</c:v>
                </c:pt>
                <c:pt idx="3066">
                  <c:v>2.1722104140858844E-2</c:v>
                </c:pt>
                <c:pt idx="3067">
                  <c:v>2.1728868077371954E-2</c:v>
                </c:pt>
                <c:pt idx="3068">
                  <c:v>2.1735617481557501E-2</c:v>
                </c:pt>
                <c:pt idx="3069">
                  <c:v>2.1742352353010252E-2</c:v>
                </c:pt>
                <c:pt idx="3070">
                  <c:v>2.1749072691973348E-2</c:v>
                </c:pt>
                <c:pt idx="3071">
                  <c:v>2.1755778498203648E-2</c:v>
                </c:pt>
                <c:pt idx="3072">
                  <c:v>2.1762469771944293E-2</c:v>
                </c:pt>
                <c:pt idx="3073">
                  <c:v>2.1769146513114235E-2</c:v>
                </c:pt>
                <c:pt idx="3074">
                  <c:v>2.1775808721794521E-2</c:v>
                </c:pt>
                <c:pt idx="3075">
                  <c:v>2.1782456397742012E-2</c:v>
                </c:pt>
                <c:pt idx="3076">
                  <c:v>2.1789089541037754E-2</c:v>
                </c:pt>
                <c:pt idx="3077">
                  <c:v>2.179570815184384E-2</c:v>
                </c:pt>
                <c:pt idx="3078">
                  <c:v>2.1802312230079224E-2</c:v>
                </c:pt>
                <c:pt idx="3079">
                  <c:v>2.1808901775743905E-2</c:v>
                </c:pt>
                <c:pt idx="3080">
                  <c:v>2.1815476788756838E-2</c:v>
                </c:pt>
                <c:pt idx="3081">
                  <c:v>2.1822037269280115E-2</c:v>
                </c:pt>
                <c:pt idx="3082">
                  <c:v>2.182858321698955E-2</c:v>
                </c:pt>
                <c:pt idx="3083">
                  <c:v>2.1835114632371422E-2</c:v>
                </c:pt>
                <c:pt idx="3084">
                  <c:v>2.1841631514939452E-2</c:v>
                </c:pt>
                <c:pt idx="3085">
                  <c:v>2.1848133865017827E-2</c:v>
                </c:pt>
                <c:pt idx="3086">
                  <c:v>2.1854621682444453E-2</c:v>
                </c:pt>
                <c:pt idx="3087">
                  <c:v>2.1861094967543515E-2</c:v>
                </c:pt>
                <c:pt idx="3088">
                  <c:v>2.1867553719666644E-2</c:v>
                </c:pt>
                <c:pt idx="3089">
                  <c:v>2.187491735586522E-2</c:v>
                </c:pt>
                <c:pt idx="3090">
                  <c:v>2.1881344966846461E-2</c:v>
                </c:pt>
                <c:pt idx="3091">
                  <c:v>2.1887758045257E-2</c:v>
                </c:pt>
                <c:pt idx="3092">
                  <c:v>2.189415659101579E-2</c:v>
                </c:pt>
                <c:pt idx="3093">
                  <c:v>2.1900540604203877E-2</c:v>
                </c:pt>
                <c:pt idx="3094">
                  <c:v>2.1906910084821263E-2</c:v>
                </c:pt>
                <c:pt idx="3095">
                  <c:v>2.1913265032786899E-2</c:v>
                </c:pt>
                <c:pt idx="3096">
                  <c:v>2.191960544826288E-2</c:v>
                </c:pt>
                <c:pt idx="3097">
                  <c:v>2.1925931331006066E-2</c:v>
                </c:pt>
                <c:pt idx="3098">
                  <c:v>2.1932242681178549E-2</c:v>
                </c:pt>
                <c:pt idx="3099">
                  <c:v>2.1938539498861376E-2</c:v>
                </c:pt>
                <c:pt idx="3100">
                  <c:v>2.1944821783730362E-2</c:v>
                </c:pt>
                <c:pt idx="3101">
                  <c:v>2.1951089536028645E-2</c:v>
                </c:pt>
                <c:pt idx="3102">
                  <c:v>2.1957342755837272E-2</c:v>
                </c:pt>
                <c:pt idx="3103">
                  <c:v>2.1963581442994151E-2</c:v>
                </c:pt>
                <c:pt idx="3104">
                  <c:v>2.1969805597580327E-2</c:v>
                </c:pt>
                <c:pt idx="3105">
                  <c:v>2.1976015219514755E-2</c:v>
                </c:pt>
                <c:pt idx="3106">
                  <c:v>2.198221030887848E-2</c:v>
                </c:pt>
                <c:pt idx="3107">
                  <c:v>2.1988390865509411E-2</c:v>
                </c:pt>
                <c:pt idx="3108">
                  <c:v>2.1994556889650685E-2</c:v>
                </c:pt>
                <c:pt idx="3109">
                  <c:v>2.2000708381059164E-2</c:v>
                </c:pt>
                <c:pt idx="3110">
                  <c:v>2.2006845340059034E-2</c:v>
                </c:pt>
                <c:pt idx="3111">
                  <c:v>2.2012967766245062E-2</c:v>
                </c:pt>
                <c:pt idx="3112">
                  <c:v>2.2019075659779341E-2</c:v>
                </c:pt>
                <c:pt idx="3113">
                  <c:v>2.2025169020742918E-2</c:v>
                </c:pt>
                <c:pt idx="3114">
                  <c:v>2.2031247849297886E-2</c:v>
                </c:pt>
                <c:pt idx="3115">
                  <c:v>2.2037312145120058E-2</c:v>
                </c:pt>
                <c:pt idx="3116">
                  <c:v>2.2043361908209436E-2</c:v>
                </c:pt>
                <c:pt idx="3117">
                  <c:v>2.2049397138809157E-2</c:v>
                </c:pt>
                <c:pt idx="3118">
                  <c:v>2.205541783675713E-2</c:v>
                </c:pt>
                <c:pt idx="3119">
                  <c:v>2.2061424002053354E-2</c:v>
                </c:pt>
                <c:pt idx="3120">
                  <c:v>2.2067415634697829E-2</c:v>
                </c:pt>
                <c:pt idx="3121">
                  <c:v>2.2073392734852648E-2</c:v>
                </c:pt>
                <c:pt idx="3122">
                  <c:v>2.2079355302193626E-2</c:v>
                </c:pt>
                <c:pt idx="3123">
                  <c:v>2.2085303337044948E-2</c:v>
                </c:pt>
                <c:pt idx="3124">
                  <c:v>2.2091236839163475E-2</c:v>
                </c:pt>
                <c:pt idx="3125">
                  <c:v>2.2097155808873392E-2</c:v>
                </c:pt>
                <c:pt idx="3126">
                  <c:v>2.2103060245769468E-2</c:v>
                </c:pt>
                <c:pt idx="3127">
                  <c:v>2.2108950150013795E-2</c:v>
                </c:pt>
                <c:pt idx="3128">
                  <c:v>2.2114825521768466E-2</c:v>
                </c:pt>
                <c:pt idx="3129">
                  <c:v>2.2120686360871389E-2</c:v>
                </c:pt>
                <c:pt idx="3130">
                  <c:v>2.2126532667322563E-2</c:v>
                </c:pt>
                <c:pt idx="3131">
                  <c:v>2.2132364441121988E-2</c:v>
                </c:pt>
                <c:pt idx="3132">
                  <c:v>2.213818168235071E-2</c:v>
                </c:pt>
                <c:pt idx="3133">
                  <c:v>2.2143984391008731E-2</c:v>
                </c:pt>
                <c:pt idx="3134">
                  <c:v>2.2149772566771864E-2</c:v>
                </c:pt>
                <c:pt idx="3135">
                  <c:v>2.2155546210126387E-2</c:v>
                </c:pt>
                <c:pt idx="3136">
                  <c:v>2.2161305320748115E-2</c:v>
                </c:pt>
                <c:pt idx="3137">
                  <c:v>2.2167049898880187E-2</c:v>
                </c:pt>
                <c:pt idx="3138">
                  <c:v>2.2172779944117371E-2</c:v>
                </c:pt>
                <c:pt idx="3139">
                  <c:v>2.2178495457026992E-2</c:v>
                </c:pt>
                <c:pt idx="3140">
                  <c:v>2.2184196437122772E-2</c:v>
                </c:pt>
                <c:pt idx="3141">
                  <c:v>2.2189882884566803E-2</c:v>
                </c:pt>
                <c:pt idx="3142">
                  <c:v>2.2195554799359085E-2</c:v>
                </c:pt>
                <c:pt idx="3143">
                  <c:v>2.2201212181580665E-2</c:v>
                </c:pt>
                <c:pt idx="3144">
                  <c:v>2.2206855031231543E-2</c:v>
                </c:pt>
                <c:pt idx="3145">
                  <c:v>2.2212483348068579E-2</c:v>
                </c:pt>
                <c:pt idx="3146">
                  <c:v>2.2218097132497006E-2</c:v>
                </c:pt>
                <c:pt idx="3147">
                  <c:v>2.2223696384030545E-2</c:v>
                </c:pt>
                <c:pt idx="3148">
                  <c:v>2.2229281103155474E-2</c:v>
                </c:pt>
                <c:pt idx="3149">
                  <c:v>2.2234851289547608E-2</c:v>
                </c:pt>
                <c:pt idx="3150">
                  <c:v>2.2240406943287994E-2</c:v>
                </c:pt>
                <c:pt idx="3151">
                  <c:v>2.2245948064295584E-2</c:v>
                </c:pt>
                <c:pt idx="3152">
                  <c:v>2.2251474652813519E-2</c:v>
                </c:pt>
                <c:pt idx="3153">
                  <c:v>2.2256986708679705E-2</c:v>
                </c:pt>
                <c:pt idx="3154">
                  <c:v>2.2262484231813096E-2</c:v>
                </c:pt>
                <c:pt idx="3155">
                  <c:v>2.2267967222294738E-2</c:v>
                </c:pt>
                <c:pt idx="3156">
                  <c:v>2.2273435680205678E-2</c:v>
                </c:pt>
                <c:pt idx="3157">
                  <c:v>2.2278889605464869E-2</c:v>
                </c:pt>
                <c:pt idx="3158">
                  <c:v>2.2284328997991265E-2</c:v>
                </c:pt>
                <c:pt idx="3159">
                  <c:v>2.2289753857865913E-2</c:v>
                </c:pt>
                <c:pt idx="3160">
                  <c:v>2.2295164185088812E-2</c:v>
                </c:pt>
                <c:pt idx="3161">
                  <c:v>2.2300559979903101E-2</c:v>
                </c:pt>
                <c:pt idx="3162">
                  <c:v>2.2305941241903549E-2</c:v>
                </c:pt>
                <c:pt idx="3163">
                  <c:v>2.2311307971252248E-2</c:v>
                </c:pt>
                <c:pt idx="3164">
                  <c:v>2.2316660167868152E-2</c:v>
                </c:pt>
                <c:pt idx="3165">
                  <c:v>2.2321997831913354E-2</c:v>
                </c:pt>
                <c:pt idx="3166">
                  <c:v>2.2327320963225761E-2</c:v>
                </c:pt>
                <c:pt idx="3167">
                  <c:v>2.2332629561886419E-2</c:v>
                </c:pt>
                <c:pt idx="3168">
                  <c:v>2.2337923628057421E-2</c:v>
                </c:pt>
                <c:pt idx="3169">
                  <c:v>2.2343203161576675E-2</c:v>
                </c:pt>
                <c:pt idx="3170">
                  <c:v>2.2348468162201041E-2</c:v>
                </c:pt>
                <c:pt idx="3171">
                  <c:v>2.235371863033575E-2</c:v>
                </c:pt>
                <c:pt idx="3172">
                  <c:v>2.2358954565899758E-2</c:v>
                </c:pt>
                <c:pt idx="3173">
                  <c:v>2.2364175968649924E-2</c:v>
                </c:pt>
                <c:pt idx="3174">
                  <c:v>2.2369382838829388E-2</c:v>
                </c:pt>
                <c:pt idx="3175">
                  <c:v>2.2374575176195011E-2</c:v>
                </c:pt>
                <c:pt idx="3176">
                  <c:v>2.2379752981152023E-2</c:v>
                </c:pt>
                <c:pt idx="3177">
                  <c:v>2.2384916253295195E-2</c:v>
                </c:pt>
                <c:pt idx="3178">
                  <c:v>2.2390064992705572E-2</c:v>
                </c:pt>
                <c:pt idx="3179">
                  <c:v>2.2395199199707339E-2</c:v>
                </c:pt>
                <c:pt idx="3180">
                  <c:v>2.2400318873814218E-2</c:v>
                </c:pt>
                <c:pt idx="3181">
                  <c:v>2.2405424015269348E-2</c:v>
                </c:pt>
                <c:pt idx="3182">
                  <c:v>2.2410514624234823E-2</c:v>
                </c:pt>
                <c:pt idx="3183">
                  <c:v>2.2415590700467503E-2</c:v>
                </c:pt>
                <c:pt idx="3184">
                  <c:v>2.2420652244048433E-2</c:v>
                </c:pt>
                <c:pt idx="3185">
                  <c:v>2.2425699254734477E-2</c:v>
                </c:pt>
                <c:pt idx="3186">
                  <c:v>2.2430731733092957E-2</c:v>
                </c:pt>
                <c:pt idx="3187">
                  <c:v>2.2435749678556549E-2</c:v>
                </c:pt>
                <c:pt idx="3188">
                  <c:v>2.2440753091530485E-2</c:v>
                </c:pt>
                <c:pt idx="3189">
                  <c:v>2.2445741971609534E-2</c:v>
                </c:pt>
                <c:pt idx="3190">
                  <c:v>2.2450716319361019E-2</c:v>
                </c:pt>
                <c:pt idx="3191">
                  <c:v>2.2455676134217617E-2</c:v>
                </c:pt>
                <c:pt idx="3192">
                  <c:v>2.246062141634142E-2</c:v>
                </c:pt>
                <c:pt idx="3193">
                  <c:v>2.2466255372297628E-2</c:v>
                </c:pt>
                <c:pt idx="3194">
                  <c:v>2.247116951311745E-2</c:v>
                </c:pt>
                <c:pt idx="3195">
                  <c:v>2.2476069121285525E-2</c:v>
                </c:pt>
                <c:pt idx="3196">
                  <c:v>2.2480954196720804E-2</c:v>
                </c:pt>
                <c:pt idx="3197">
                  <c:v>2.2485824739342242E-2</c:v>
                </c:pt>
                <c:pt idx="3198">
                  <c:v>2.249068074955507E-2</c:v>
                </c:pt>
                <c:pt idx="3199">
                  <c:v>2.2495522227035103E-2</c:v>
                </c:pt>
                <c:pt idx="3200">
                  <c:v>2.2500349171701295E-2</c:v>
                </c:pt>
                <c:pt idx="3201">
                  <c:v>2.2505161583715738E-2</c:v>
                </c:pt>
                <c:pt idx="3202">
                  <c:v>2.2509959463240525E-2</c:v>
                </c:pt>
                <c:pt idx="3203">
                  <c:v>2.2514742809870425E-2</c:v>
                </c:pt>
                <c:pt idx="3204">
                  <c:v>2.2519511623929622E-2</c:v>
                </c:pt>
                <c:pt idx="3205">
                  <c:v>2.2524265905337071E-2</c:v>
                </c:pt>
                <c:pt idx="3206">
                  <c:v>2.2529005654092771E-2</c:v>
                </c:pt>
                <c:pt idx="3207">
                  <c:v>2.2533730870034629E-2</c:v>
                </c:pt>
                <c:pt idx="3208">
                  <c:v>2.2542568460173218E-2</c:v>
                </c:pt>
                <c:pt idx="3209">
                  <c:v>2.2543137704125193E-2</c:v>
                </c:pt>
                <c:pt idx="3210">
                  <c:v>2.2547819322111806E-2</c:v>
                </c:pt>
                <c:pt idx="3211">
                  <c:v>2.255248640744667E-2</c:v>
                </c:pt>
                <c:pt idx="3212">
                  <c:v>2.2557138959967693E-2</c:v>
                </c:pt>
                <c:pt idx="3213">
                  <c:v>2.2561776979918013E-2</c:v>
                </c:pt>
                <c:pt idx="3214">
                  <c:v>2.2566400467297631E-2</c:v>
                </c:pt>
                <c:pt idx="3215">
                  <c:v>2.2571009421782362E-2</c:v>
                </c:pt>
                <c:pt idx="3216">
                  <c:v>2.2575603843777436E-2</c:v>
                </c:pt>
                <c:pt idx="3217">
                  <c:v>2.2580183733039716E-2</c:v>
                </c:pt>
                <c:pt idx="3218">
                  <c:v>2.2584749089488154E-2</c:v>
                </c:pt>
                <c:pt idx="3219">
                  <c:v>2.258929991336589E-2</c:v>
                </c:pt>
                <c:pt idx="3220">
                  <c:v>2.2593836204591877E-2</c:v>
                </c:pt>
                <c:pt idx="3221">
                  <c:v>2.2598357963004023E-2</c:v>
                </c:pt>
                <c:pt idx="3222">
                  <c:v>2.2602865188845467E-2</c:v>
                </c:pt>
                <c:pt idx="3223">
                  <c:v>2.2607357882035162E-2</c:v>
                </c:pt>
                <c:pt idx="3224">
                  <c:v>2.2611836042492062E-2</c:v>
                </c:pt>
                <c:pt idx="3225">
                  <c:v>2.2616299670216167E-2</c:v>
                </c:pt>
                <c:pt idx="3226">
                  <c:v>2.2620748765126431E-2</c:v>
                </c:pt>
                <c:pt idx="3227">
                  <c:v>2.2625183327709131E-2</c:v>
                </c:pt>
                <c:pt idx="3228">
                  <c:v>2.2629603357315897E-2</c:v>
                </c:pt>
                <c:pt idx="3229">
                  <c:v>2.2634008854270915E-2</c:v>
                </c:pt>
                <c:pt idx="3230">
                  <c:v>2.2638399818493138E-2</c:v>
                </c:pt>
                <c:pt idx="3231">
                  <c:v>2.2642776250306751E-2</c:v>
                </c:pt>
                <c:pt idx="3232">
                  <c:v>2.2647138149225476E-2</c:v>
                </c:pt>
                <c:pt idx="3233">
                  <c:v>2.2651485515330361E-2</c:v>
                </c:pt>
                <c:pt idx="3234">
                  <c:v>2.2655818349026635E-2</c:v>
                </c:pt>
                <c:pt idx="3235">
                  <c:v>2.2660136649746976E-2</c:v>
                </c:pt>
                <c:pt idx="3236">
                  <c:v>2.266444041797766E-2</c:v>
                </c:pt>
                <c:pt idx="3237">
                  <c:v>2.266872965347555E-2</c:v>
                </c:pt>
                <c:pt idx="3238">
                  <c:v>2.2673004356159598E-2</c:v>
                </c:pt>
                <c:pt idx="3239">
                  <c:v>2.2677264526272944E-2</c:v>
                </c:pt>
                <c:pt idx="3240">
                  <c:v>2.2681510163572449E-2</c:v>
                </c:pt>
                <c:pt idx="3241">
                  <c:v>2.2685741268301252E-2</c:v>
                </c:pt>
                <c:pt idx="3242">
                  <c:v>2.2689957840378305E-2</c:v>
                </c:pt>
                <c:pt idx="3243">
                  <c:v>2.2694159879641518E-2</c:v>
                </c:pt>
                <c:pt idx="3244">
                  <c:v>2.2698347386252982E-2</c:v>
                </c:pt>
                <c:pt idx="3245">
                  <c:v>2.2705122114483615E-2</c:v>
                </c:pt>
                <c:pt idx="3246">
                  <c:v>2.2709276920352593E-2</c:v>
                </c:pt>
                <c:pt idx="3247">
                  <c:v>2.2713417191867851E-2</c:v>
                </c:pt>
                <c:pt idx="3248">
                  <c:v>2.2717542928894312E-2</c:v>
                </c:pt>
                <c:pt idx="3249">
                  <c:v>2.2721654131513024E-2</c:v>
                </c:pt>
                <c:pt idx="3250">
                  <c:v>2.2725750799750997E-2</c:v>
                </c:pt>
                <c:pt idx="3251">
                  <c:v>2.2729832933554205E-2</c:v>
                </c:pt>
                <c:pt idx="3252">
                  <c:v>2.2733900532949661E-2</c:v>
                </c:pt>
                <c:pt idx="3253">
                  <c:v>2.2737953597910348E-2</c:v>
                </c:pt>
                <c:pt idx="3254">
                  <c:v>2.2741992128436271E-2</c:v>
                </c:pt>
                <c:pt idx="3255">
                  <c:v>2.2746016124608474E-2</c:v>
                </c:pt>
                <c:pt idx="3256">
                  <c:v>2.2750025586237847E-2</c:v>
                </c:pt>
                <c:pt idx="3257">
                  <c:v>2.2754020513540512E-2</c:v>
                </c:pt>
                <c:pt idx="3258">
                  <c:v>2.2758283396732137E-2</c:v>
                </c:pt>
                <c:pt idx="3259">
                  <c:v>2.276224253243031E-2</c:v>
                </c:pt>
                <c:pt idx="3260">
                  <c:v>2.2766187135314642E-2</c:v>
                </c:pt>
                <c:pt idx="3261">
                  <c:v>2.2770117205628271E-2</c:v>
                </c:pt>
                <c:pt idx="3262">
                  <c:v>2.2774032742965966E-2</c:v>
                </c:pt>
                <c:pt idx="3263">
                  <c:v>2.2777933747814005E-2</c:v>
                </c:pt>
                <c:pt idx="3264">
                  <c:v>2.2781820219848203E-2</c:v>
                </c:pt>
                <c:pt idx="3265">
                  <c:v>2.2785692159230653E-2</c:v>
                </c:pt>
                <c:pt idx="3266">
                  <c:v>2.2789549565880307E-2</c:v>
                </c:pt>
                <c:pt idx="3267">
                  <c:v>2.2793392439878213E-2</c:v>
                </c:pt>
                <c:pt idx="3268">
                  <c:v>2.2797220781062277E-2</c:v>
                </c:pt>
                <c:pt idx="3269">
                  <c:v>2.2801034589513547E-2</c:v>
                </c:pt>
                <c:pt idx="3270">
                  <c:v>2.2804833865394114E-2</c:v>
                </c:pt>
                <c:pt idx="3271">
                  <c:v>2.280861860846084E-2</c:v>
                </c:pt>
                <c:pt idx="3272">
                  <c:v>2.2812388818875817E-2</c:v>
                </c:pt>
                <c:pt idx="3273">
                  <c:v>2.2816144496639046E-2</c:v>
                </c:pt>
                <c:pt idx="3274">
                  <c:v>2.2819885641507387E-2</c:v>
                </c:pt>
                <c:pt idx="3275">
                  <c:v>2.2823612253805026E-2</c:v>
                </c:pt>
                <c:pt idx="3276">
                  <c:v>2.2827324333288823E-2</c:v>
                </c:pt>
                <c:pt idx="3277">
                  <c:v>2.2831021880201918E-2</c:v>
                </c:pt>
                <c:pt idx="3278">
                  <c:v>2.2834704894463265E-2</c:v>
                </c:pt>
                <c:pt idx="3279">
                  <c:v>2.2838373375748677E-2</c:v>
                </c:pt>
                <c:pt idx="3280">
                  <c:v>2.2842027324382341E-2</c:v>
                </c:pt>
                <c:pt idx="3281">
                  <c:v>2.2845666740526349E-2</c:v>
                </c:pt>
                <c:pt idx="3282">
                  <c:v>2.2849291623694423E-2</c:v>
                </c:pt>
                <c:pt idx="3283">
                  <c:v>2.2852901974210749E-2</c:v>
                </c:pt>
                <c:pt idx="3284">
                  <c:v>2.2856497792156372E-2</c:v>
                </c:pt>
                <c:pt idx="3285">
                  <c:v>2.2860079077207107E-2</c:v>
                </c:pt>
                <c:pt idx="3286">
                  <c:v>2.286364582968714E-2</c:v>
                </c:pt>
                <c:pt idx="3287">
                  <c:v>2.2867198049353332E-2</c:v>
                </c:pt>
                <c:pt idx="3288">
                  <c:v>2.2870735736286729E-2</c:v>
                </c:pt>
                <c:pt idx="3289">
                  <c:v>2.2874258890568377E-2</c:v>
                </c:pt>
                <c:pt idx="3290">
                  <c:v>2.2877767512117231E-2</c:v>
                </c:pt>
                <c:pt idx="3291">
                  <c:v>2.2881261600852243E-2</c:v>
                </c:pt>
                <c:pt idx="3292">
                  <c:v>2.2884741157178645E-2</c:v>
                </c:pt>
                <c:pt idx="3293">
                  <c:v>2.2888206180448067E-2</c:v>
                </c:pt>
                <c:pt idx="3294">
                  <c:v>2.2891656671065741E-2</c:v>
                </c:pt>
                <c:pt idx="3295">
                  <c:v>2.2895092629031666E-2</c:v>
                </c:pt>
                <c:pt idx="3296">
                  <c:v>2.2898514054264796E-2</c:v>
                </c:pt>
                <c:pt idx="3297">
                  <c:v>2.2901920946684085E-2</c:v>
                </c:pt>
                <c:pt idx="3298">
                  <c:v>2.2905313306370578E-2</c:v>
                </c:pt>
                <c:pt idx="3299">
                  <c:v>2.2908691133648462E-2</c:v>
                </c:pt>
                <c:pt idx="3300">
                  <c:v>2.2912054427869366E-2</c:v>
                </c:pt>
                <c:pt idx="3301">
                  <c:v>2.2915403189519568E-2</c:v>
                </c:pt>
                <c:pt idx="3302">
                  <c:v>2.2918737418355928E-2</c:v>
                </c:pt>
                <c:pt idx="3303">
                  <c:v>2.2922057114540539E-2</c:v>
                </c:pt>
                <c:pt idx="3304">
                  <c:v>2.2925362278154449E-2</c:v>
                </c:pt>
                <c:pt idx="3305">
                  <c:v>2.2928652908711378E-2</c:v>
                </c:pt>
                <c:pt idx="3306">
                  <c:v>2.2931929006778651E-2</c:v>
                </c:pt>
                <c:pt idx="3307">
                  <c:v>2.2935190572032083E-2</c:v>
                </c:pt>
                <c:pt idx="3308">
                  <c:v>2.2938437604633766E-2</c:v>
                </c:pt>
                <c:pt idx="3309">
                  <c:v>2.2941670104421608E-2</c:v>
                </c:pt>
                <c:pt idx="3310">
                  <c:v>2.2944888071395608E-2</c:v>
                </c:pt>
                <c:pt idx="3311">
                  <c:v>2.2948091505879953E-2</c:v>
                </c:pt>
                <c:pt idx="3312">
                  <c:v>2.295128040746941E-2</c:v>
                </c:pt>
                <c:pt idx="3313">
                  <c:v>2.2954454776326072E-2</c:v>
                </c:pt>
                <c:pt idx="3314">
                  <c:v>2.2957614612693078E-2</c:v>
                </c:pt>
                <c:pt idx="3315">
                  <c:v>2.296075991608415E-2</c:v>
                </c:pt>
                <c:pt idx="3316">
                  <c:v>2.2963890686823474E-2</c:v>
                </c:pt>
                <c:pt idx="3317">
                  <c:v>2.2967006924748956E-2</c:v>
                </c:pt>
                <c:pt idx="3318">
                  <c:v>2.2970108630103736E-2</c:v>
                </c:pt>
                <c:pt idx="3319">
                  <c:v>2.2973195802482582E-2</c:v>
                </c:pt>
                <c:pt idx="3320">
                  <c:v>2.2976268442371772E-2</c:v>
                </c:pt>
                <c:pt idx="3321">
                  <c:v>2.2979326549528167E-2</c:v>
                </c:pt>
                <c:pt idx="3322">
                  <c:v>2.2982370123789675E-2</c:v>
                </c:pt>
                <c:pt idx="3323">
                  <c:v>2.2985399165399434E-2</c:v>
                </c:pt>
                <c:pt idx="3324">
                  <c:v>2.2988413674357444E-2</c:v>
                </c:pt>
                <c:pt idx="3325">
                  <c:v>2.2991413650582659E-2</c:v>
                </c:pt>
                <c:pt idx="3326">
                  <c:v>2.2994399093912987E-2</c:v>
                </c:pt>
                <c:pt idx="3327">
                  <c:v>2.2997370004591566E-2</c:v>
                </c:pt>
                <c:pt idx="3328">
                  <c:v>2.3000326382618397E-2</c:v>
                </c:pt>
                <c:pt idx="3329">
                  <c:v>2.3003268227831386E-2</c:v>
                </c:pt>
                <c:pt idx="3330">
                  <c:v>2.3006195540230534E-2</c:v>
                </c:pt>
                <c:pt idx="3331">
                  <c:v>2.300910832005898E-2</c:v>
                </c:pt>
                <c:pt idx="3332">
                  <c:v>2.3012006567073584E-2</c:v>
                </c:pt>
                <c:pt idx="3333">
                  <c:v>2.3014890281355393E-2</c:v>
                </c:pt>
                <c:pt idx="3334">
                  <c:v>2.3017759462985454E-2</c:v>
                </c:pt>
                <c:pt idx="3335">
                  <c:v>2.3020614111801674E-2</c:v>
                </c:pt>
                <c:pt idx="3336">
                  <c:v>2.3023454227885098E-2</c:v>
                </c:pt>
                <c:pt idx="3337">
                  <c:v>2.3026279811235728E-2</c:v>
                </c:pt>
                <c:pt idx="3338">
                  <c:v>2.3029090861772517E-2</c:v>
                </c:pt>
                <c:pt idx="3339">
                  <c:v>2.3031887379738603E-2</c:v>
                </c:pt>
                <c:pt idx="3340">
                  <c:v>2.3034669364890847E-2</c:v>
                </c:pt>
                <c:pt idx="3341">
                  <c:v>2.3037436817148205E-2</c:v>
                </c:pt>
                <c:pt idx="3342">
                  <c:v>2.304018973683486E-2</c:v>
                </c:pt>
                <c:pt idx="3343">
                  <c:v>2.3042928123869766E-2</c:v>
                </c:pt>
                <c:pt idx="3344">
                  <c:v>2.3045651978090831E-2</c:v>
                </c:pt>
                <c:pt idx="3345">
                  <c:v>2.3048361299417008E-2</c:v>
                </c:pt>
                <c:pt idx="3346">
                  <c:v>2.3051056088172484E-2</c:v>
                </c:pt>
                <c:pt idx="3347">
                  <c:v>2.3053736344195164E-2</c:v>
                </c:pt>
                <c:pt idx="3348">
                  <c:v>2.3056402067322956E-2</c:v>
                </c:pt>
                <c:pt idx="3349">
                  <c:v>2.3059053257799E-2</c:v>
                </c:pt>
                <c:pt idx="3350">
                  <c:v>2.3061689915623296E-2</c:v>
                </c:pt>
                <c:pt idx="3351">
                  <c:v>2.306431204063375E-2</c:v>
                </c:pt>
                <c:pt idx="3352">
                  <c:v>2.3066919632911409E-2</c:v>
                </c:pt>
                <c:pt idx="3353">
                  <c:v>2.306951269253732E-2</c:v>
                </c:pt>
                <c:pt idx="3354">
                  <c:v>2.3072091219268342E-2</c:v>
                </c:pt>
                <c:pt idx="3355">
                  <c:v>2.3074655213347617E-2</c:v>
                </c:pt>
                <c:pt idx="3356">
                  <c:v>2.307720467461305E-2</c:v>
                </c:pt>
                <c:pt idx="3357">
                  <c:v>2.3079739603145688E-2</c:v>
                </c:pt>
                <c:pt idx="3358">
                  <c:v>2.3082259998945531E-2</c:v>
                </c:pt>
                <c:pt idx="3359">
                  <c:v>2.3084765862093626E-2</c:v>
                </c:pt>
                <c:pt idx="3360">
                  <c:v>2.3087257192346833E-2</c:v>
                </c:pt>
                <c:pt idx="3361">
                  <c:v>2.3089733990029337E-2</c:v>
                </c:pt>
                <c:pt idx="3362">
                  <c:v>2.3092196254898001E-2</c:v>
                </c:pt>
                <c:pt idx="3363">
                  <c:v>2.3094643986952823E-2</c:v>
                </c:pt>
                <c:pt idx="3364">
                  <c:v>2.309707718627485E-2</c:v>
                </c:pt>
                <c:pt idx="3365">
                  <c:v>2.3099495852945129E-2</c:v>
                </c:pt>
                <c:pt idx="3366">
                  <c:v>2.3101899986801566E-2</c:v>
                </c:pt>
                <c:pt idx="3367">
                  <c:v>2.3104289587925209E-2</c:v>
                </c:pt>
                <c:pt idx="3368">
                  <c:v>2.3106664656478149E-2</c:v>
                </c:pt>
                <c:pt idx="3369">
                  <c:v>2.3109025191974109E-2</c:v>
                </c:pt>
                <c:pt idx="3370">
                  <c:v>2.311137119481832E-2</c:v>
                </c:pt>
                <c:pt idx="3371">
                  <c:v>2.3113702664929736E-2</c:v>
                </c:pt>
                <c:pt idx="3372">
                  <c:v>2.3116019602389404E-2</c:v>
                </c:pt>
                <c:pt idx="3373">
                  <c:v>2.3118322006954184E-2</c:v>
                </c:pt>
                <c:pt idx="3374">
                  <c:v>2.3120609878867215E-2</c:v>
                </c:pt>
                <c:pt idx="3375">
                  <c:v>2.3122883218128498E-2</c:v>
                </c:pt>
                <c:pt idx="3376">
                  <c:v>2.3125142024494894E-2</c:v>
                </c:pt>
                <c:pt idx="3377">
                  <c:v>2.312738629820954E-2</c:v>
                </c:pt>
                <c:pt idx="3378">
                  <c:v>2.3129616039110346E-2</c:v>
                </c:pt>
                <c:pt idx="3379">
                  <c:v>2.3131831247278356E-2</c:v>
                </c:pt>
                <c:pt idx="3380">
                  <c:v>2.3134031922632525E-2</c:v>
                </c:pt>
                <c:pt idx="3381">
                  <c:v>2.3136218065172853E-2</c:v>
                </c:pt>
                <c:pt idx="3382">
                  <c:v>2.3138389675223525E-2</c:v>
                </c:pt>
                <c:pt idx="3383">
                  <c:v>2.314054675237931E-2</c:v>
                </c:pt>
                <c:pt idx="3384">
                  <c:v>2.3142689296883345E-2</c:v>
                </c:pt>
                <c:pt idx="3385">
                  <c:v>2.3144817308492494E-2</c:v>
                </c:pt>
                <c:pt idx="3386">
                  <c:v>2.3146930787449893E-2</c:v>
                </c:pt>
                <c:pt idx="3387">
                  <c:v>2.3149029733593451E-2</c:v>
                </c:pt>
                <c:pt idx="3388">
                  <c:v>2.3151114146923168E-2</c:v>
                </c:pt>
                <c:pt idx="3389">
                  <c:v>2.3153184027520091E-2</c:v>
                </c:pt>
                <c:pt idx="3390">
                  <c:v>2.315523937554631E-2</c:v>
                </c:pt>
                <c:pt idx="3391">
                  <c:v>2.3157280190758689E-2</c:v>
                </c:pt>
                <c:pt idx="3392">
                  <c:v>2.315930647307618E-2</c:v>
                </c:pt>
                <c:pt idx="3393">
                  <c:v>2.3161318222822969E-2</c:v>
                </c:pt>
                <c:pt idx="3394">
                  <c:v>2.3163315439755916E-2</c:v>
                </c:pt>
                <c:pt idx="3395">
                  <c:v>2.3165298123875022E-2</c:v>
                </c:pt>
                <c:pt idx="3396">
                  <c:v>2.3167266275261333E-2</c:v>
                </c:pt>
                <c:pt idx="3397">
                  <c:v>2.316921989391485E-2</c:v>
                </c:pt>
                <c:pt idx="3398">
                  <c:v>2.3171158979754525E-2</c:v>
                </c:pt>
                <c:pt idx="3399">
                  <c:v>2.3173083532942451E-2</c:v>
                </c:pt>
                <c:pt idx="3400">
                  <c:v>2.3174993553316536E-2</c:v>
                </c:pt>
                <c:pt idx="3401">
                  <c:v>2.317715863857428E-2</c:v>
                </c:pt>
                <c:pt idx="3402">
                  <c:v>2.31790375173202E-2</c:v>
                </c:pt>
                <c:pt idx="3403">
                  <c:v>2.3180901863333325E-2</c:v>
                </c:pt>
                <c:pt idx="3404">
                  <c:v>2.3182751676451563E-2</c:v>
                </c:pt>
                <c:pt idx="3405">
                  <c:v>2.3184586956999098E-2</c:v>
                </c:pt>
                <c:pt idx="3406">
                  <c:v>2.3186407704813838E-2</c:v>
                </c:pt>
                <c:pt idx="3407">
                  <c:v>2.3188213919814737E-2</c:v>
                </c:pt>
                <c:pt idx="3408">
                  <c:v>2.3190005602001795E-2</c:v>
                </c:pt>
                <c:pt idx="3409">
                  <c:v>2.3191782751537104E-2</c:v>
                </c:pt>
                <c:pt idx="3410">
                  <c:v>2.3193545368258572E-2</c:v>
                </c:pt>
                <c:pt idx="3411">
                  <c:v>2.3195293452166199E-2</c:v>
                </c:pt>
                <c:pt idx="3412">
                  <c:v>2.3197027003341031E-2</c:v>
                </c:pt>
                <c:pt idx="3413">
                  <c:v>2.319874602194516E-2</c:v>
                </c:pt>
                <c:pt idx="3414">
                  <c:v>2.3200450507654402E-2</c:v>
                </c:pt>
                <c:pt idx="3415">
                  <c:v>2.3202140460549803E-2</c:v>
                </c:pt>
                <c:pt idx="3416">
                  <c:v>2.3203815880793455E-2</c:v>
                </c:pt>
                <c:pt idx="3417">
                  <c:v>2.3205476768223265E-2</c:v>
                </c:pt>
                <c:pt idx="3418">
                  <c:v>2.3207123122839235E-2</c:v>
                </c:pt>
                <c:pt idx="3419">
                  <c:v>2.320875494472241E-2</c:v>
                </c:pt>
                <c:pt idx="3420">
                  <c:v>2.3210372233953835E-2</c:v>
                </c:pt>
                <c:pt idx="3421">
                  <c:v>2.321197499037142E-2</c:v>
                </c:pt>
                <c:pt idx="3422">
                  <c:v>2.3213563213975164E-2</c:v>
                </c:pt>
                <c:pt idx="3423">
                  <c:v>2.3215136904846112E-2</c:v>
                </c:pt>
                <c:pt idx="3424">
                  <c:v>2.3216696063065312E-2</c:v>
                </c:pt>
                <c:pt idx="3425">
                  <c:v>2.321824068847067E-2</c:v>
                </c:pt>
                <c:pt idx="3426">
                  <c:v>2.3219770780900095E-2</c:v>
                </c:pt>
                <c:pt idx="3427">
                  <c:v>2.3221286340839864E-2</c:v>
                </c:pt>
                <c:pt idx="3428">
                  <c:v>2.3222787367965791E-2</c:v>
                </c:pt>
                <c:pt idx="3429">
                  <c:v>2.3224273862196831E-2</c:v>
                </c:pt>
                <c:pt idx="3430">
                  <c:v>2.3225745823695076E-2</c:v>
                </c:pt>
                <c:pt idx="3431">
                  <c:v>2.3227203252703665E-2</c:v>
                </c:pt>
                <c:pt idx="3432">
                  <c:v>2.322864614873632E-2</c:v>
                </c:pt>
                <c:pt idx="3433">
                  <c:v>2.3230074511874088E-2</c:v>
                </c:pt>
                <c:pt idx="3434">
                  <c:v>2.32314883425222E-2</c:v>
                </c:pt>
                <c:pt idx="3435">
                  <c:v>2.3232887640275424E-2</c:v>
                </c:pt>
                <c:pt idx="3436">
                  <c:v>2.3234272405214806E-2</c:v>
                </c:pt>
                <c:pt idx="3437">
                  <c:v>2.3235642637421394E-2</c:v>
                </c:pt>
                <c:pt idx="3438">
                  <c:v>2.3236998336976233E-2</c:v>
                </c:pt>
                <c:pt idx="3439">
                  <c:v>2.3238339503636185E-2</c:v>
                </c:pt>
                <c:pt idx="3440">
                  <c:v>2.3239666137644388E-2</c:v>
                </c:pt>
                <c:pt idx="3441">
                  <c:v>2.324097823883875E-2</c:v>
                </c:pt>
                <c:pt idx="3442">
                  <c:v>2.3242275807300317E-2</c:v>
                </c:pt>
                <c:pt idx="3443">
                  <c:v>2.3243558843029088E-2</c:v>
                </c:pt>
                <c:pt idx="3444">
                  <c:v>2.3244827345781927E-2</c:v>
                </c:pt>
                <c:pt idx="3445">
                  <c:v>2.3246081315964062E-2</c:v>
                </c:pt>
                <c:pt idx="3446">
                  <c:v>2.3247320753332357E-2</c:v>
                </c:pt>
                <c:pt idx="3447">
                  <c:v>2.3248545657967856E-2</c:v>
                </c:pt>
                <c:pt idx="3448">
                  <c:v>2.3249756029789514E-2</c:v>
                </c:pt>
                <c:pt idx="3449">
                  <c:v>2.3250951868959424E-2</c:v>
                </c:pt>
                <c:pt idx="3450">
                  <c:v>2.3252133175315493E-2</c:v>
                </c:pt>
                <c:pt idx="3451">
                  <c:v>2.3253299948776673E-2</c:v>
                </c:pt>
                <c:pt idx="3452">
                  <c:v>2.3254452189829244E-2</c:v>
                </c:pt>
                <c:pt idx="3453">
                  <c:v>2.3255589897743789E-2</c:v>
                </c:pt>
                <c:pt idx="3454">
                  <c:v>2.3256713073087631E-2</c:v>
                </c:pt>
                <c:pt idx="3455">
                  <c:v>2.3257821715536586E-2</c:v>
                </c:pt>
                <c:pt idx="3456">
                  <c:v>2.3258915825333792E-2</c:v>
                </c:pt>
                <c:pt idx="3457">
                  <c:v>2.3259995402317157E-2</c:v>
                </c:pt>
                <c:pt idx="3458">
                  <c:v>2.3261060446486681E-2</c:v>
                </c:pt>
                <c:pt idx="3459">
                  <c:v>2.3262110958004456E-2</c:v>
                </c:pt>
                <c:pt idx="3460">
                  <c:v>2.326314693670839E-2</c:v>
                </c:pt>
                <c:pt idx="3461">
                  <c:v>2.3264168382598482E-2</c:v>
                </c:pt>
                <c:pt idx="3462">
                  <c:v>2.3265175295674734E-2</c:v>
                </c:pt>
                <c:pt idx="3463">
                  <c:v>2.3266167676261329E-2</c:v>
                </c:pt>
                <c:pt idx="3464">
                  <c:v>2.3267145523790944E-2</c:v>
                </c:pt>
                <c:pt idx="3465">
                  <c:v>2.3268108838668811E-2</c:v>
                </c:pt>
                <c:pt idx="3466">
                  <c:v>2.3269057620894928E-2</c:v>
                </c:pt>
                <c:pt idx="3467">
                  <c:v>2.3269991870226159E-2</c:v>
                </c:pt>
                <c:pt idx="3468">
                  <c:v>2.3270911586743548E-2</c:v>
                </c:pt>
                <c:pt idx="3469">
                  <c:v>2.3271816770447096E-2</c:v>
                </c:pt>
                <c:pt idx="3470">
                  <c:v>2.3272707421742034E-2</c:v>
                </c:pt>
                <c:pt idx="3471">
                  <c:v>2.3273583539979992E-2</c:v>
                </c:pt>
                <c:pt idx="3472">
                  <c:v>2.3274445125404108E-2</c:v>
                </c:pt>
                <c:pt idx="3473">
                  <c:v>2.3275292178176477E-2</c:v>
                </c:pt>
                <c:pt idx="3474">
                  <c:v>2.3276124698297096E-2</c:v>
                </c:pt>
                <c:pt idx="3475">
                  <c:v>2.3276942685360735E-2</c:v>
                </c:pt>
                <c:pt idx="3476">
                  <c:v>2.3277746139772626E-2</c:v>
                </c:pt>
                <c:pt idx="3477">
                  <c:v>2.3278535061532768E-2</c:v>
                </c:pt>
                <c:pt idx="3478">
                  <c:v>2.3279309450560115E-2</c:v>
                </c:pt>
                <c:pt idx="3479">
                  <c:v>2.3280069306611528E-2</c:v>
                </c:pt>
                <c:pt idx="3480">
                  <c:v>2.3280814629930147E-2</c:v>
                </c:pt>
                <c:pt idx="3481">
                  <c:v>2.3281545420597016E-2</c:v>
                </c:pt>
                <c:pt idx="3482">
                  <c:v>2.3282261678531091E-2</c:v>
                </c:pt>
                <c:pt idx="3483">
                  <c:v>2.3282963403651324E-2</c:v>
                </c:pt>
                <c:pt idx="3484">
                  <c:v>2.328365059587667E-2</c:v>
                </c:pt>
                <c:pt idx="3485">
                  <c:v>2.3284323255531314E-2</c:v>
                </c:pt>
                <c:pt idx="3486">
                  <c:v>2.3284981382210024E-2</c:v>
                </c:pt>
                <c:pt idx="3487">
                  <c:v>2.3285624976318031E-2</c:v>
                </c:pt>
                <c:pt idx="3488">
                  <c:v>2.3286254037450105E-2</c:v>
                </c:pt>
                <c:pt idx="3489">
                  <c:v>2.3286868566011476E-2</c:v>
                </c:pt>
                <c:pt idx="3490">
                  <c:v>2.3287468561759006E-2</c:v>
                </c:pt>
                <c:pt idx="3491">
                  <c:v>2.3288054024611649E-2</c:v>
                </c:pt>
                <c:pt idx="3492">
                  <c:v>2.3288624954974635E-2</c:v>
                </c:pt>
                <c:pt idx="3493">
                  <c:v>2.3289181352280641E-2</c:v>
                </c:pt>
                <c:pt idx="3494">
                  <c:v>2.3289723216934899E-2</c:v>
                </c:pt>
                <c:pt idx="3495">
                  <c:v>2.3290250548856362E-2</c:v>
                </c:pt>
                <c:pt idx="3496">
                  <c:v>2.3290763347882937E-2</c:v>
                </c:pt>
                <c:pt idx="3497">
                  <c:v>2.329126161433881E-2</c:v>
                </c:pt>
                <c:pt idx="3498">
                  <c:v>2.3291745347818749E-2</c:v>
                </c:pt>
                <c:pt idx="3499">
                  <c:v>2.3292214548809032E-2</c:v>
                </c:pt>
                <c:pt idx="3500">
                  <c:v>2.3292669216742334E-2</c:v>
                </c:pt>
                <c:pt idx="3501">
                  <c:v>2.3293109352023889E-2</c:v>
                </c:pt>
                <c:pt idx="3502">
                  <c:v>2.3293534954491601E-2</c:v>
                </c:pt>
                <c:pt idx="3503">
                  <c:v>2.3293946024226519E-2</c:v>
                </c:pt>
                <c:pt idx="3504">
                  <c:v>2.3294342561147596E-2</c:v>
                </c:pt>
                <c:pt idx="3505">
                  <c:v>2.3294777951088363E-2</c:v>
                </c:pt>
                <c:pt idx="3506">
                  <c:v>2.3295143346543368E-2</c:v>
                </c:pt>
                <c:pt idx="3507">
                  <c:v>2.3295494208941392E-2</c:v>
                </c:pt>
                <c:pt idx="3508">
                  <c:v>2.3295830538768714E-2</c:v>
                </c:pt>
                <c:pt idx="3509">
                  <c:v>2.3296152335863241E-2</c:v>
                </c:pt>
                <c:pt idx="3510">
                  <c:v>2.3296459599981834E-2</c:v>
                </c:pt>
                <c:pt idx="3511">
                  <c:v>2.3296752331529724E-2</c:v>
                </c:pt>
                <c:pt idx="3512">
                  <c:v>2.3297030530263774E-2</c:v>
                </c:pt>
                <c:pt idx="3513">
                  <c:v>2.3297294196183982E-2</c:v>
                </c:pt>
                <c:pt idx="3514">
                  <c:v>2.3297543329290349E-2</c:v>
                </c:pt>
                <c:pt idx="3515">
                  <c:v>2.3297777929826013E-2</c:v>
                </c:pt>
                <c:pt idx="3516">
                  <c:v>2.3297997997466791E-2</c:v>
                </c:pt>
                <c:pt idx="3517">
                  <c:v>2.3298203532293726E-2</c:v>
                </c:pt>
                <c:pt idx="3518">
                  <c:v>2.3298394534387867E-2</c:v>
                </c:pt>
                <c:pt idx="3519">
                  <c:v>2.330159303448287E-2</c:v>
                </c:pt>
                <c:pt idx="3520">
                  <c:v>2.3298732940296718E-2</c:v>
                </c:pt>
                <c:pt idx="3521">
                  <c:v>2.3298880344030382E-2</c:v>
                </c:pt>
                <c:pt idx="3522">
                  <c:v>2.3299013215112296E-2</c:v>
                </c:pt>
                <c:pt idx="3523">
                  <c:v>2.329913155338037E-2</c:v>
                </c:pt>
                <c:pt idx="3524">
                  <c:v>2.3299235358753556E-2</c:v>
                </c:pt>
                <c:pt idx="3525">
                  <c:v>2.329932463155604E-2</c:v>
                </c:pt>
                <c:pt idx="3526">
                  <c:v>2.3299399371544682E-2</c:v>
                </c:pt>
                <c:pt idx="3527">
                  <c:v>2.329945957880053E-2</c:v>
                </c:pt>
                <c:pt idx="3528">
                  <c:v>2.329950525316149E-2</c:v>
                </c:pt>
                <c:pt idx="3529">
                  <c:v>2.3299536394789655E-2</c:v>
                </c:pt>
                <c:pt idx="3530">
                  <c:v>2.3299553003685025E-2</c:v>
                </c:pt>
                <c:pt idx="3531">
                  <c:v>#N/A</c:v>
                </c:pt>
                <c:pt idx="3532">
                  <c:v>#N/A</c:v>
                </c:pt>
                <c:pt idx="3533">
                  <c:v>#N/A</c:v>
                </c:pt>
              </c:numCache>
            </c:numRef>
          </c:val>
          <c:smooth val="0"/>
        </c:ser>
        <c:dLbls>
          <c:showLegendKey val="0"/>
          <c:showVal val="0"/>
          <c:showCatName val="0"/>
          <c:showSerName val="0"/>
          <c:showPercent val="0"/>
          <c:showBubbleSize val="0"/>
        </c:dLbls>
        <c:marker val="1"/>
        <c:smooth val="0"/>
        <c:axId val="189343232"/>
        <c:axId val="189345152"/>
      </c:lineChart>
      <c:dateAx>
        <c:axId val="189343232"/>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89345152"/>
        <c:crosses val="autoZero"/>
        <c:auto val="1"/>
        <c:lblOffset val="100"/>
        <c:baseTimeUnit val="days"/>
        <c:majorUnit val="3"/>
        <c:majorTimeUnit val="months"/>
      </c:dateAx>
      <c:valAx>
        <c:axId val="189345152"/>
        <c:scaling>
          <c:orientation val="minMax"/>
          <c:max val="1.6E-2"/>
          <c:min val="5.0000000000000001E-3"/>
        </c:scaling>
        <c:delete val="0"/>
        <c:axPos val="l"/>
        <c:majorGridlines/>
        <c:numFmt formatCode="0.00%" sourceLinked="0"/>
        <c:majorTickMark val="out"/>
        <c:minorTickMark val="none"/>
        <c:tickLblPos val="nextTo"/>
        <c:crossAx val="189343232"/>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(5)'!$Y$19:$Y$3552</c:f>
              <c:numCache>
                <c:formatCode>ddd\,\ dd\-mmm\-yyyy</c:formatCode>
                <c:ptCount val="3534"/>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pt idx="260">
                  <c:v>42556</c:v>
                </c:pt>
                <c:pt idx="261">
                  <c:v>42557</c:v>
                </c:pt>
                <c:pt idx="262">
                  <c:v>42558</c:v>
                </c:pt>
                <c:pt idx="263">
                  <c:v>42559</c:v>
                </c:pt>
                <c:pt idx="264">
                  <c:v>42562</c:v>
                </c:pt>
                <c:pt idx="265">
                  <c:v>42563</c:v>
                </c:pt>
                <c:pt idx="266">
                  <c:v>42564</c:v>
                </c:pt>
                <c:pt idx="267">
                  <c:v>42565</c:v>
                </c:pt>
                <c:pt idx="268">
                  <c:v>42566</c:v>
                </c:pt>
                <c:pt idx="269">
                  <c:v>42569</c:v>
                </c:pt>
                <c:pt idx="270">
                  <c:v>42570</c:v>
                </c:pt>
                <c:pt idx="271">
                  <c:v>42571</c:v>
                </c:pt>
                <c:pt idx="272">
                  <c:v>42572</c:v>
                </c:pt>
                <c:pt idx="273">
                  <c:v>42573</c:v>
                </c:pt>
                <c:pt idx="274">
                  <c:v>42576</c:v>
                </c:pt>
                <c:pt idx="275">
                  <c:v>42577</c:v>
                </c:pt>
                <c:pt idx="276">
                  <c:v>42578</c:v>
                </c:pt>
                <c:pt idx="277">
                  <c:v>42579</c:v>
                </c:pt>
                <c:pt idx="278">
                  <c:v>42580</c:v>
                </c:pt>
                <c:pt idx="279">
                  <c:v>42583</c:v>
                </c:pt>
                <c:pt idx="280">
                  <c:v>42584</c:v>
                </c:pt>
                <c:pt idx="281">
                  <c:v>42585</c:v>
                </c:pt>
                <c:pt idx="282">
                  <c:v>42586</c:v>
                </c:pt>
                <c:pt idx="283">
                  <c:v>42587</c:v>
                </c:pt>
                <c:pt idx="284">
                  <c:v>42590</c:v>
                </c:pt>
                <c:pt idx="285">
                  <c:v>42591</c:v>
                </c:pt>
                <c:pt idx="286">
                  <c:v>42592</c:v>
                </c:pt>
                <c:pt idx="287">
                  <c:v>42593</c:v>
                </c:pt>
                <c:pt idx="288">
                  <c:v>42594</c:v>
                </c:pt>
                <c:pt idx="289">
                  <c:v>42597</c:v>
                </c:pt>
                <c:pt idx="290">
                  <c:v>42598</c:v>
                </c:pt>
                <c:pt idx="291">
                  <c:v>42599</c:v>
                </c:pt>
                <c:pt idx="292">
                  <c:v>42600</c:v>
                </c:pt>
                <c:pt idx="293">
                  <c:v>42601</c:v>
                </c:pt>
                <c:pt idx="294">
                  <c:v>42604</c:v>
                </c:pt>
                <c:pt idx="295">
                  <c:v>42605</c:v>
                </c:pt>
                <c:pt idx="296">
                  <c:v>42606</c:v>
                </c:pt>
                <c:pt idx="297">
                  <c:v>42607</c:v>
                </c:pt>
                <c:pt idx="298">
                  <c:v>42608</c:v>
                </c:pt>
                <c:pt idx="299">
                  <c:v>42612</c:v>
                </c:pt>
                <c:pt idx="300">
                  <c:v>42613</c:v>
                </c:pt>
                <c:pt idx="301">
                  <c:v>42614</c:v>
                </c:pt>
                <c:pt idx="302">
                  <c:v>42615</c:v>
                </c:pt>
                <c:pt idx="303">
                  <c:v>42618</c:v>
                </c:pt>
                <c:pt idx="304">
                  <c:v>42619</c:v>
                </c:pt>
                <c:pt idx="305">
                  <c:v>42620</c:v>
                </c:pt>
                <c:pt idx="306">
                  <c:v>42621</c:v>
                </c:pt>
                <c:pt idx="307">
                  <c:v>42622</c:v>
                </c:pt>
                <c:pt idx="308">
                  <c:v>42625</c:v>
                </c:pt>
                <c:pt idx="309">
                  <c:v>42626</c:v>
                </c:pt>
                <c:pt idx="310">
                  <c:v>42627</c:v>
                </c:pt>
                <c:pt idx="311">
                  <c:v>42628</c:v>
                </c:pt>
                <c:pt idx="312">
                  <c:v>42629</c:v>
                </c:pt>
                <c:pt idx="313">
                  <c:v>42632</c:v>
                </c:pt>
                <c:pt idx="314">
                  <c:v>42633</c:v>
                </c:pt>
                <c:pt idx="315">
                  <c:v>42634</c:v>
                </c:pt>
                <c:pt idx="316">
                  <c:v>42635</c:v>
                </c:pt>
                <c:pt idx="317">
                  <c:v>42636</c:v>
                </c:pt>
                <c:pt idx="318">
                  <c:v>42639</c:v>
                </c:pt>
                <c:pt idx="319">
                  <c:v>42640</c:v>
                </c:pt>
                <c:pt idx="320">
                  <c:v>42641</c:v>
                </c:pt>
                <c:pt idx="321">
                  <c:v>42642</c:v>
                </c:pt>
                <c:pt idx="322">
                  <c:v>42643</c:v>
                </c:pt>
                <c:pt idx="323">
                  <c:v>42646</c:v>
                </c:pt>
                <c:pt idx="324">
                  <c:v>42647</c:v>
                </c:pt>
                <c:pt idx="325">
                  <c:v>42648</c:v>
                </c:pt>
                <c:pt idx="326">
                  <c:v>42649</c:v>
                </c:pt>
                <c:pt idx="327">
                  <c:v>42650</c:v>
                </c:pt>
                <c:pt idx="328">
                  <c:v>42653</c:v>
                </c:pt>
                <c:pt idx="329">
                  <c:v>42654</c:v>
                </c:pt>
                <c:pt idx="330">
                  <c:v>42655</c:v>
                </c:pt>
                <c:pt idx="331">
                  <c:v>42656</c:v>
                </c:pt>
                <c:pt idx="332">
                  <c:v>42657</c:v>
                </c:pt>
                <c:pt idx="333">
                  <c:v>42660</c:v>
                </c:pt>
                <c:pt idx="334">
                  <c:v>42661</c:v>
                </c:pt>
                <c:pt idx="335">
                  <c:v>42662</c:v>
                </c:pt>
                <c:pt idx="336">
                  <c:v>42663</c:v>
                </c:pt>
                <c:pt idx="337">
                  <c:v>42664</c:v>
                </c:pt>
                <c:pt idx="338">
                  <c:v>42667</c:v>
                </c:pt>
                <c:pt idx="339">
                  <c:v>42668</c:v>
                </c:pt>
                <c:pt idx="340">
                  <c:v>42669</c:v>
                </c:pt>
                <c:pt idx="341">
                  <c:v>42670</c:v>
                </c:pt>
                <c:pt idx="342">
                  <c:v>42671</c:v>
                </c:pt>
                <c:pt idx="343">
                  <c:v>42674</c:v>
                </c:pt>
                <c:pt idx="344">
                  <c:v>42675</c:v>
                </c:pt>
                <c:pt idx="345">
                  <c:v>42676</c:v>
                </c:pt>
                <c:pt idx="346">
                  <c:v>42677</c:v>
                </c:pt>
                <c:pt idx="347">
                  <c:v>42678</c:v>
                </c:pt>
                <c:pt idx="348">
                  <c:v>42681</c:v>
                </c:pt>
                <c:pt idx="349">
                  <c:v>42682</c:v>
                </c:pt>
                <c:pt idx="350">
                  <c:v>42683</c:v>
                </c:pt>
                <c:pt idx="351">
                  <c:v>42684</c:v>
                </c:pt>
                <c:pt idx="352">
                  <c:v>42685</c:v>
                </c:pt>
                <c:pt idx="353">
                  <c:v>42688</c:v>
                </c:pt>
                <c:pt idx="354">
                  <c:v>42689</c:v>
                </c:pt>
                <c:pt idx="355">
                  <c:v>42690</c:v>
                </c:pt>
                <c:pt idx="356">
                  <c:v>42691</c:v>
                </c:pt>
                <c:pt idx="357">
                  <c:v>42692</c:v>
                </c:pt>
                <c:pt idx="358">
                  <c:v>42695</c:v>
                </c:pt>
                <c:pt idx="359">
                  <c:v>42696</c:v>
                </c:pt>
                <c:pt idx="360">
                  <c:v>42697</c:v>
                </c:pt>
                <c:pt idx="361">
                  <c:v>42698</c:v>
                </c:pt>
                <c:pt idx="362">
                  <c:v>42699</c:v>
                </c:pt>
                <c:pt idx="363">
                  <c:v>42702</c:v>
                </c:pt>
                <c:pt idx="364">
                  <c:v>42703</c:v>
                </c:pt>
                <c:pt idx="365">
                  <c:v>42704</c:v>
                </c:pt>
                <c:pt idx="366">
                  <c:v>42705</c:v>
                </c:pt>
                <c:pt idx="367">
                  <c:v>42706</c:v>
                </c:pt>
                <c:pt idx="368">
                  <c:v>42709</c:v>
                </c:pt>
                <c:pt idx="369">
                  <c:v>42710</c:v>
                </c:pt>
                <c:pt idx="370">
                  <c:v>42711</c:v>
                </c:pt>
                <c:pt idx="371">
                  <c:v>42712</c:v>
                </c:pt>
                <c:pt idx="372">
                  <c:v>42713</c:v>
                </c:pt>
                <c:pt idx="373">
                  <c:v>42716</c:v>
                </c:pt>
                <c:pt idx="374">
                  <c:v>42717</c:v>
                </c:pt>
                <c:pt idx="375">
                  <c:v>42718</c:v>
                </c:pt>
                <c:pt idx="376">
                  <c:v>42719</c:v>
                </c:pt>
                <c:pt idx="377">
                  <c:v>42720</c:v>
                </c:pt>
                <c:pt idx="378">
                  <c:v>42723</c:v>
                </c:pt>
                <c:pt idx="379">
                  <c:v>42724</c:v>
                </c:pt>
                <c:pt idx="380">
                  <c:v>42725</c:v>
                </c:pt>
                <c:pt idx="381">
                  <c:v>42726</c:v>
                </c:pt>
                <c:pt idx="382">
                  <c:v>42727</c:v>
                </c:pt>
                <c:pt idx="383">
                  <c:v>42732</c:v>
                </c:pt>
                <c:pt idx="384">
                  <c:v>42733</c:v>
                </c:pt>
                <c:pt idx="385">
                  <c:v>42734</c:v>
                </c:pt>
                <c:pt idx="386">
                  <c:v>42738</c:v>
                </c:pt>
                <c:pt idx="387">
                  <c:v>42739</c:v>
                </c:pt>
                <c:pt idx="388">
                  <c:v>42740</c:v>
                </c:pt>
                <c:pt idx="389">
                  <c:v>42741</c:v>
                </c:pt>
                <c:pt idx="390">
                  <c:v>42744</c:v>
                </c:pt>
                <c:pt idx="391">
                  <c:v>42745</c:v>
                </c:pt>
                <c:pt idx="392">
                  <c:v>42746</c:v>
                </c:pt>
                <c:pt idx="393">
                  <c:v>42747</c:v>
                </c:pt>
                <c:pt idx="394">
                  <c:v>42748</c:v>
                </c:pt>
                <c:pt idx="395">
                  <c:v>42751</c:v>
                </c:pt>
                <c:pt idx="396">
                  <c:v>42752</c:v>
                </c:pt>
                <c:pt idx="397">
                  <c:v>42753</c:v>
                </c:pt>
                <c:pt idx="398">
                  <c:v>42754</c:v>
                </c:pt>
                <c:pt idx="399">
                  <c:v>42755</c:v>
                </c:pt>
                <c:pt idx="400">
                  <c:v>42758</c:v>
                </c:pt>
                <c:pt idx="401">
                  <c:v>42759</c:v>
                </c:pt>
                <c:pt idx="402">
                  <c:v>42760</c:v>
                </c:pt>
                <c:pt idx="403">
                  <c:v>42761</c:v>
                </c:pt>
                <c:pt idx="404">
                  <c:v>42762</c:v>
                </c:pt>
                <c:pt idx="405">
                  <c:v>42765</c:v>
                </c:pt>
                <c:pt idx="406">
                  <c:v>42766</c:v>
                </c:pt>
                <c:pt idx="407">
                  <c:v>42767</c:v>
                </c:pt>
                <c:pt idx="408">
                  <c:v>42768</c:v>
                </c:pt>
                <c:pt idx="409">
                  <c:v>42769</c:v>
                </c:pt>
                <c:pt idx="410">
                  <c:v>42772</c:v>
                </c:pt>
                <c:pt idx="411">
                  <c:v>42773</c:v>
                </c:pt>
                <c:pt idx="412">
                  <c:v>42774</c:v>
                </c:pt>
                <c:pt idx="413">
                  <c:v>42775</c:v>
                </c:pt>
                <c:pt idx="414">
                  <c:v>42776</c:v>
                </c:pt>
                <c:pt idx="415">
                  <c:v>42779</c:v>
                </c:pt>
                <c:pt idx="416">
                  <c:v>42780</c:v>
                </c:pt>
                <c:pt idx="417">
                  <c:v>42781</c:v>
                </c:pt>
                <c:pt idx="418">
                  <c:v>42782</c:v>
                </c:pt>
                <c:pt idx="419">
                  <c:v>42783</c:v>
                </c:pt>
                <c:pt idx="420">
                  <c:v>42786</c:v>
                </c:pt>
                <c:pt idx="421">
                  <c:v>42787</c:v>
                </c:pt>
                <c:pt idx="422">
                  <c:v>42788</c:v>
                </c:pt>
                <c:pt idx="423">
                  <c:v>42789</c:v>
                </c:pt>
                <c:pt idx="424">
                  <c:v>42790</c:v>
                </c:pt>
                <c:pt idx="425">
                  <c:v>42793</c:v>
                </c:pt>
                <c:pt idx="426">
                  <c:v>42794</c:v>
                </c:pt>
                <c:pt idx="427">
                  <c:v>42795</c:v>
                </c:pt>
                <c:pt idx="428">
                  <c:v>42796</c:v>
                </c:pt>
                <c:pt idx="429">
                  <c:v>42797</c:v>
                </c:pt>
                <c:pt idx="430">
                  <c:v>42800</c:v>
                </c:pt>
                <c:pt idx="431">
                  <c:v>42801</c:v>
                </c:pt>
                <c:pt idx="432">
                  <c:v>42802</c:v>
                </c:pt>
                <c:pt idx="433">
                  <c:v>42803</c:v>
                </c:pt>
                <c:pt idx="434">
                  <c:v>42804</c:v>
                </c:pt>
                <c:pt idx="435">
                  <c:v>42807</c:v>
                </c:pt>
                <c:pt idx="436">
                  <c:v>42808</c:v>
                </c:pt>
                <c:pt idx="437">
                  <c:v>42809</c:v>
                </c:pt>
                <c:pt idx="438">
                  <c:v>42810</c:v>
                </c:pt>
                <c:pt idx="439">
                  <c:v>42811</c:v>
                </c:pt>
                <c:pt idx="440">
                  <c:v>42814</c:v>
                </c:pt>
                <c:pt idx="441">
                  <c:v>42815</c:v>
                </c:pt>
                <c:pt idx="442">
                  <c:v>42816</c:v>
                </c:pt>
                <c:pt idx="443">
                  <c:v>42817</c:v>
                </c:pt>
                <c:pt idx="444">
                  <c:v>42818</c:v>
                </c:pt>
                <c:pt idx="445">
                  <c:v>42821</c:v>
                </c:pt>
                <c:pt idx="446">
                  <c:v>42822</c:v>
                </c:pt>
                <c:pt idx="447">
                  <c:v>42823</c:v>
                </c:pt>
                <c:pt idx="448">
                  <c:v>42824</c:v>
                </c:pt>
                <c:pt idx="449">
                  <c:v>42825</c:v>
                </c:pt>
                <c:pt idx="450">
                  <c:v>42828</c:v>
                </c:pt>
                <c:pt idx="451">
                  <c:v>42829</c:v>
                </c:pt>
                <c:pt idx="452">
                  <c:v>42830</c:v>
                </c:pt>
                <c:pt idx="453">
                  <c:v>42831</c:v>
                </c:pt>
                <c:pt idx="454">
                  <c:v>42832</c:v>
                </c:pt>
                <c:pt idx="455">
                  <c:v>42835</c:v>
                </c:pt>
                <c:pt idx="456">
                  <c:v>42836</c:v>
                </c:pt>
                <c:pt idx="457">
                  <c:v>42837</c:v>
                </c:pt>
                <c:pt idx="458">
                  <c:v>42838</c:v>
                </c:pt>
                <c:pt idx="459">
                  <c:v>42843</c:v>
                </c:pt>
                <c:pt idx="460">
                  <c:v>42844</c:v>
                </c:pt>
                <c:pt idx="461">
                  <c:v>42845</c:v>
                </c:pt>
                <c:pt idx="462">
                  <c:v>42846</c:v>
                </c:pt>
                <c:pt idx="463">
                  <c:v>42849</c:v>
                </c:pt>
                <c:pt idx="464">
                  <c:v>42850</c:v>
                </c:pt>
                <c:pt idx="465">
                  <c:v>42851</c:v>
                </c:pt>
                <c:pt idx="466">
                  <c:v>42852</c:v>
                </c:pt>
                <c:pt idx="467">
                  <c:v>42853</c:v>
                </c:pt>
                <c:pt idx="468">
                  <c:v>42857</c:v>
                </c:pt>
                <c:pt idx="469">
                  <c:v>42858</c:v>
                </c:pt>
                <c:pt idx="470">
                  <c:v>42859</c:v>
                </c:pt>
                <c:pt idx="471">
                  <c:v>42860</c:v>
                </c:pt>
                <c:pt idx="472">
                  <c:v>42863</c:v>
                </c:pt>
                <c:pt idx="473">
                  <c:v>42864</c:v>
                </c:pt>
                <c:pt idx="474">
                  <c:v>42865</c:v>
                </c:pt>
                <c:pt idx="475">
                  <c:v>42866</c:v>
                </c:pt>
                <c:pt idx="476">
                  <c:v>42867</c:v>
                </c:pt>
                <c:pt idx="477">
                  <c:v>42870</c:v>
                </c:pt>
                <c:pt idx="478">
                  <c:v>42871</c:v>
                </c:pt>
                <c:pt idx="479">
                  <c:v>42872</c:v>
                </c:pt>
                <c:pt idx="480">
                  <c:v>42873</c:v>
                </c:pt>
                <c:pt idx="481">
                  <c:v>42874</c:v>
                </c:pt>
                <c:pt idx="482">
                  <c:v>42877</c:v>
                </c:pt>
                <c:pt idx="483">
                  <c:v>42878</c:v>
                </c:pt>
                <c:pt idx="484">
                  <c:v>42879</c:v>
                </c:pt>
                <c:pt idx="485">
                  <c:v>42880</c:v>
                </c:pt>
                <c:pt idx="486">
                  <c:v>42881</c:v>
                </c:pt>
                <c:pt idx="487">
                  <c:v>42885</c:v>
                </c:pt>
                <c:pt idx="488">
                  <c:v>42886</c:v>
                </c:pt>
                <c:pt idx="489">
                  <c:v>42887</c:v>
                </c:pt>
                <c:pt idx="490">
                  <c:v>42888</c:v>
                </c:pt>
                <c:pt idx="491">
                  <c:v>42891</c:v>
                </c:pt>
                <c:pt idx="492">
                  <c:v>42892</c:v>
                </c:pt>
                <c:pt idx="493">
                  <c:v>42893</c:v>
                </c:pt>
                <c:pt idx="494">
                  <c:v>42894</c:v>
                </c:pt>
                <c:pt idx="495">
                  <c:v>42895</c:v>
                </c:pt>
                <c:pt idx="496">
                  <c:v>42898</c:v>
                </c:pt>
                <c:pt idx="497">
                  <c:v>42899</c:v>
                </c:pt>
                <c:pt idx="498">
                  <c:v>42900</c:v>
                </c:pt>
                <c:pt idx="499">
                  <c:v>42901</c:v>
                </c:pt>
                <c:pt idx="500">
                  <c:v>42902</c:v>
                </c:pt>
                <c:pt idx="501">
                  <c:v>42905</c:v>
                </c:pt>
                <c:pt idx="502">
                  <c:v>42906</c:v>
                </c:pt>
                <c:pt idx="503">
                  <c:v>42907</c:v>
                </c:pt>
                <c:pt idx="504">
                  <c:v>42908</c:v>
                </c:pt>
                <c:pt idx="505">
                  <c:v>42909</c:v>
                </c:pt>
                <c:pt idx="506">
                  <c:v>42912</c:v>
                </c:pt>
                <c:pt idx="507">
                  <c:v>42913</c:v>
                </c:pt>
                <c:pt idx="508">
                  <c:v>42914</c:v>
                </c:pt>
                <c:pt idx="509">
                  <c:v>42915</c:v>
                </c:pt>
                <c:pt idx="510">
                  <c:v>42916</c:v>
                </c:pt>
                <c:pt idx="511">
                  <c:v>42919</c:v>
                </c:pt>
                <c:pt idx="512">
                  <c:v>42920</c:v>
                </c:pt>
                <c:pt idx="513">
                  <c:v>42921</c:v>
                </c:pt>
                <c:pt idx="514">
                  <c:v>42922</c:v>
                </c:pt>
                <c:pt idx="515">
                  <c:v>42923</c:v>
                </c:pt>
                <c:pt idx="516">
                  <c:v>42926</c:v>
                </c:pt>
                <c:pt idx="517">
                  <c:v>42927</c:v>
                </c:pt>
                <c:pt idx="518">
                  <c:v>42934</c:v>
                </c:pt>
                <c:pt idx="519">
                  <c:v>42941</c:v>
                </c:pt>
                <c:pt idx="520">
                  <c:v>42948</c:v>
                </c:pt>
                <c:pt idx="521">
                  <c:v>42955</c:v>
                </c:pt>
                <c:pt idx="522">
                  <c:v>42962</c:v>
                </c:pt>
                <c:pt idx="523">
                  <c:v>42969</c:v>
                </c:pt>
                <c:pt idx="524">
                  <c:v>42976</c:v>
                </c:pt>
                <c:pt idx="525">
                  <c:v>42983</c:v>
                </c:pt>
                <c:pt idx="526">
                  <c:v>42990</c:v>
                </c:pt>
                <c:pt idx="527">
                  <c:v>42997</c:v>
                </c:pt>
                <c:pt idx="528">
                  <c:v>43004</c:v>
                </c:pt>
                <c:pt idx="529">
                  <c:v>43011</c:v>
                </c:pt>
                <c:pt idx="530">
                  <c:v>43018</c:v>
                </c:pt>
                <c:pt idx="531">
                  <c:v>43025</c:v>
                </c:pt>
                <c:pt idx="532">
                  <c:v>43032</c:v>
                </c:pt>
                <c:pt idx="533">
                  <c:v>43039</c:v>
                </c:pt>
                <c:pt idx="534">
                  <c:v>43046</c:v>
                </c:pt>
                <c:pt idx="535">
                  <c:v>43053</c:v>
                </c:pt>
                <c:pt idx="536">
                  <c:v>43060</c:v>
                </c:pt>
                <c:pt idx="537">
                  <c:v>43067</c:v>
                </c:pt>
                <c:pt idx="538">
                  <c:v>43074</c:v>
                </c:pt>
                <c:pt idx="539">
                  <c:v>43081</c:v>
                </c:pt>
                <c:pt idx="540">
                  <c:v>43088</c:v>
                </c:pt>
                <c:pt idx="541">
                  <c:v>43096</c:v>
                </c:pt>
                <c:pt idx="542">
                  <c:v>43103</c:v>
                </c:pt>
                <c:pt idx="543">
                  <c:v>43110</c:v>
                </c:pt>
                <c:pt idx="544">
                  <c:v>43117</c:v>
                </c:pt>
                <c:pt idx="545">
                  <c:v>43124</c:v>
                </c:pt>
                <c:pt idx="546">
                  <c:v>43131</c:v>
                </c:pt>
                <c:pt idx="547">
                  <c:v>43138</c:v>
                </c:pt>
                <c:pt idx="548">
                  <c:v>43145</c:v>
                </c:pt>
                <c:pt idx="549">
                  <c:v>43152</c:v>
                </c:pt>
                <c:pt idx="550">
                  <c:v>43159</c:v>
                </c:pt>
                <c:pt idx="551">
                  <c:v>43166</c:v>
                </c:pt>
                <c:pt idx="552">
                  <c:v>43173</c:v>
                </c:pt>
                <c:pt idx="553">
                  <c:v>43180</c:v>
                </c:pt>
                <c:pt idx="554">
                  <c:v>43187</c:v>
                </c:pt>
                <c:pt idx="555">
                  <c:v>43194</c:v>
                </c:pt>
                <c:pt idx="556">
                  <c:v>43201</c:v>
                </c:pt>
                <c:pt idx="557">
                  <c:v>43208</c:v>
                </c:pt>
                <c:pt idx="558">
                  <c:v>43215</c:v>
                </c:pt>
                <c:pt idx="559">
                  <c:v>43222</c:v>
                </c:pt>
                <c:pt idx="560">
                  <c:v>43229</c:v>
                </c:pt>
                <c:pt idx="561">
                  <c:v>43236</c:v>
                </c:pt>
                <c:pt idx="562">
                  <c:v>43243</c:v>
                </c:pt>
                <c:pt idx="563">
                  <c:v>43250</c:v>
                </c:pt>
                <c:pt idx="564">
                  <c:v>43257</c:v>
                </c:pt>
                <c:pt idx="565">
                  <c:v>43264</c:v>
                </c:pt>
                <c:pt idx="566">
                  <c:v>43271</c:v>
                </c:pt>
                <c:pt idx="567">
                  <c:v>43278</c:v>
                </c:pt>
                <c:pt idx="568">
                  <c:v>43285</c:v>
                </c:pt>
                <c:pt idx="569">
                  <c:v>43292</c:v>
                </c:pt>
                <c:pt idx="570">
                  <c:v>43299</c:v>
                </c:pt>
                <c:pt idx="571">
                  <c:v>43306</c:v>
                </c:pt>
                <c:pt idx="572">
                  <c:v>43313</c:v>
                </c:pt>
                <c:pt idx="573">
                  <c:v>43320</c:v>
                </c:pt>
                <c:pt idx="574">
                  <c:v>43327</c:v>
                </c:pt>
                <c:pt idx="575">
                  <c:v>43334</c:v>
                </c:pt>
                <c:pt idx="576">
                  <c:v>43341</c:v>
                </c:pt>
                <c:pt idx="577">
                  <c:v>43348</c:v>
                </c:pt>
                <c:pt idx="578">
                  <c:v>43355</c:v>
                </c:pt>
                <c:pt idx="579">
                  <c:v>43362</c:v>
                </c:pt>
                <c:pt idx="580">
                  <c:v>43369</c:v>
                </c:pt>
                <c:pt idx="581">
                  <c:v>43376</c:v>
                </c:pt>
                <c:pt idx="582">
                  <c:v>43383</c:v>
                </c:pt>
                <c:pt idx="583">
                  <c:v>43390</c:v>
                </c:pt>
                <c:pt idx="584">
                  <c:v>43397</c:v>
                </c:pt>
                <c:pt idx="585">
                  <c:v>43404</c:v>
                </c:pt>
                <c:pt idx="586">
                  <c:v>43411</c:v>
                </c:pt>
                <c:pt idx="587">
                  <c:v>43418</c:v>
                </c:pt>
                <c:pt idx="588">
                  <c:v>43425</c:v>
                </c:pt>
                <c:pt idx="589">
                  <c:v>43432</c:v>
                </c:pt>
                <c:pt idx="590">
                  <c:v>43439</c:v>
                </c:pt>
                <c:pt idx="591">
                  <c:v>43446</c:v>
                </c:pt>
                <c:pt idx="592">
                  <c:v>43453</c:v>
                </c:pt>
                <c:pt idx="593">
                  <c:v>43461</c:v>
                </c:pt>
                <c:pt idx="594">
                  <c:v>43468</c:v>
                </c:pt>
                <c:pt idx="595">
                  <c:v>43475</c:v>
                </c:pt>
                <c:pt idx="596">
                  <c:v>43482</c:v>
                </c:pt>
                <c:pt idx="597">
                  <c:v>43489</c:v>
                </c:pt>
                <c:pt idx="598">
                  <c:v>43496</c:v>
                </c:pt>
                <c:pt idx="599">
                  <c:v>43503</c:v>
                </c:pt>
                <c:pt idx="600">
                  <c:v>43510</c:v>
                </c:pt>
                <c:pt idx="601">
                  <c:v>43517</c:v>
                </c:pt>
                <c:pt idx="602">
                  <c:v>43524</c:v>
                </c:pt>
                <c:pt idx="603">
                  <c:v>43531</c:v>
                </c:pt>
                <c:pt idx="604">
                  <c:v>43538</c:v>
                </c:pt>
                <c:pt idx="605">
                  <c:v>43545</c:v>
                </c:pt>
                <c:pt idx="606">
                  <c:v>43552</c:v>
                </c:pt>
                <c:pt idx="607">
                  <c:v>43559</c:v>
                </c:pt>
                <c:pt idx="608">
                  <c:v>43566</c:v>
                </c:pt>
                <c:pt idx="609">
                  <c:v>43573</c:v>
                </c:pt>
                <c:pt idx="610">
                  <c:v>43580</c:v>
                </c:pt>
                <c:pt idx="611">
                  <c:v>43587</c:v>
                </c:pt>
                <c:pt idx="612">
                  <c:v>43594</c:v>
                </c:pt>
                <c:pt idx="613">
                  <c:v>43601</c:v>
                </c:pt>
                <c:pt idx="614">
                  <c:v>43608</c:v>
                </c:pt>
                <c:pt idx="615">
                  <c:v>43615</c:v>
                </c:pt>
                <c:pt idx="616">
                  <c:v>43622</c:v>
                </c:pt>
                <c:pt idx="617">
                  <c:v>43629</c:v>
                </c:pt>
                <c:pt idx="618">
                  <c:v>43636</c:v>
                </c:pt>
                <c:pt idx="619">
                  <c:v>43643</c:v>
                </c:pt>
                <c:pt idx="620">
                  <c:v>43650</c:v>
                </c:pt>
                <c:pt idx="621">
                  <c:v>43657</c:v>
                </c:pt>
                <c:pt idx="622">
                  <c:v>43664</c:v>
                </c:pt>
                <c:pt idx="623">
                  <c:v>43671</c:v>
                </c:pt>
                <c:pt idx="624">
                  <c:v>43678</c:v>
                </c:pt>
                <c:pt idx="625">
                  <c:v>43685</c:v>
                </c:pt>
                <c:pt idx="626">
                  <c:v>43692</c:v>
                </c:pt>
                <c:pt idx="627">
                  <c:v>43699</c:v>
                </c:pt>
                <c:pt idx="628">
                  <c:v>43706</c:v>
                </c:pt>
                <c:pt idx="629">
                  <c:v>43713</c:v>
                </c:pt>
                <c:pt idx="630">
                  <c:v>43720</c:v>
                </c:pt>
                <c:pt idx="631">
                  <c:v>43727</c:v>
                </c:pt>
                <c:pt idx="632">
                  <c:v>43734</c:v>
                </c:pt>
                <c:pt idx="633">
                  <c:v>43741</c:v>
                </c:pt>
                <c:pt idx="634">
                  <c:v>43748</c:v>
                </c:pt>
                <c:pt idx="635">
                  <c:v>43755</c:v>
                </c:pt>
                <c:pt idx="636">
                  <c:v>43762</c:v>
                </c:pt>
                <c:pt idx="637">
                  <c:v>43769</c:v>
                </c:pt>
                <c:pt idx="638">
                  <c:v>43776</c:v>
                </c:pt>
                <c:pt idx="639">
                  <c:v>43783</c:v>
                </c:pt>
                <c:pt idx="640">
                  <c:v>43790</c:v>
                </c:pt>
                <c:pt idx="641">
                  <c:v>43797</c:v>
                </c:pt>
                <c:pt idx="642">
                  <c:v>43804</c:v>
                </c:pt>
                <c:pt idx="643">
                  <c:v>43811</c:v>
                </c:pt>
                <c:pt idx="644">
                  <c:v>43818</c:v>
                </c:pt>
                <c:pt idx="645">
                  <c:v>43826</c:v>
                </c:pt>
                <c:pt idx="646">
                  <c:v>43833</c:v>
                </c:pt>
                <c:pt idx="647">
                  <c:v>43840</c:v>
                </c:pt>
                <c:pt idx="648">
                  <c:v>43847</c:v>
                </c:pt>
                <c:pt idx="649">
                  <c:v>43854</c:v>
                </c:pt>
                <c:pt idx="650">
                  <c:v>43861</c:v>
                </c:pt>
                <c:pt idx="651">
                  <c:v>43868</c:v>
                </c:pt>
                <c:pt idx="652">
                  <c:v>43875</c:v>
                </c:pt>
                <c:pt idx="653">
                  <c:v>43882</c:v>
                </c:pt>
                <c:pt idx="654">
                  <c:v>43889</c:v>
                </c:pt>
                <c:pt idx="655">
                  <c:v>43896</c:v>
                </c:pt>
                <c:pt idx="656">
                  <c:v>43903</c:v>
                </c:pt>
                <c:pt idx="657">
                  <c:v>43910</c:v>
                </c:pt>
                <c:pt idx="658">
                  <c:v>43917</c:v>
                </c:pt>
                <c:pt idx="659">
                  <c:v>43924</c:v>
                </c:pt>
                <c:pt idx="660">
                  <c:v>43935</c:v>
                </c:pt>
                <c:pt idx="661">
                  <c:v>43942</c:v>
                </c:pt>
                <c:pt idx="662">
                  <c:v>43949</c:v>
                </c:pt>
                <c:pt idx="663">
                  <c:v>43956</c:v>
                </c:pt>
                <c:pt idx="664">
                  <c:v>43963</c:v>
                </c:pt>
                <c:pt idx="665">
                  <c:v>43970</c:v>
                </c:pt>
                <c:pt idx="666">
                  <c:v>43977</c:v>
                </c:pt>
                <c:pt idx="667">
                  <c:v>43984</c:v>
                </c:pt>
                <c:pt idx="668">
                  <c:v>43991</c:v>
                </c:pt>
                <c:pt idx="669">
                  <c:v>43998</c:v>
                </c:pt>
                <c:pt idx="670">
                  <c:v>44005</c:v>
                </c:pt>
                <c:pt idx="671">
                  <c:v>44012</c:v>
                </c:pt>
                <c:pt idx="672">
                  <c:v>44019</c:v>
                </c:pt>
                <c:pt idx="673">
                  <c:v>44026</c:v>
                </c:pt>
                <c:pt idx="674">
                  <c:v>44033</c:v>
                </c:pt>
                <c:pt idx="675">
                  <c:v>44040</c:v>
                </c:pt>
                <c:pt idx="676">
                  <c:v>44047</c:v>
                </c:pt>
                <c:pt idx="677">
                  <c:v>44054</c:v>
                </c:pt>
                <c:pt idx="678">
                  <c:v>44061</c:v>
                </c:pt>
                <c:pt idx="679">
                  <c:v>44068</c:v>
                </c:pt>
                <c:pt idx="680">
                  <c:v>44075</c:v>
                </c:pt>
                <c:pt idx="681">
                  <c:v>44082</c:v>
                </c:pt>
                <c:pt idx="682">
                  <c:v>44089</c:v>
                </c:pt>
                <c:pt idx="683">
                  <c:v>44096</c:v>
                </c:pt>
                <c:pt idx="684">
                  <c:v>44103</c:v>
                </c:pt>
                <c:pt idx="685">
                  <c:v>44110</c:v>
                </c:pt>
                <c:pt idx="686">
                  <c:v>44117</c:v>
                </c:pt>
                <c:pt idx="687">
                  <c:v>44124</c:v>
                </c:pt>
                <c:pt idx="688">
                  <c:v>44131</c:v>
                </c:pt>
                <c:pt idx="689">
                  <c:v>44138</c:v>
                </c:pt>
                <c:pt idx="690">
                  <c:v>44145</c:v>
                </c:pt>
                <c:pt idx="691">
                  <c:v>44152</c:v>
                </c:pt>
                <c:pt idx="692">
                  <c:v>44159</c:v>
                </c:pt>
                <c:pt idx="693">
                  <c:v>44166</c:v>
                </c:pt>
                <c:pt idx="694">
                  <c:v>44173</c:v>
                </c:pt>
                <c:pt idx="695">
                  <c:v>44180</c:v>
                </c:pt>
                <c:pt idx="696">
                  <c:v>44187</c:v>
                </c:pt>
                <c:pt idx="697">
                  <c:v>44194</c:v>
                </c:pt>
                <c:pt idx="698">
                  <c:v>44201</c:v>
                </c:pt>
                <c:pt idx="699">
                  <c:v>44208</c:v>
                </c:pt>
                <c:pt idx="700">
                  <c:v>44215</c:v>
                </c:pt>
                <c:pt idx="701">
                  <c:v>44222</c:v>
                </c:pt>
                <c:pt idx="702">
                  <c:v>44229</c:v>
                </c:pt>
                <c:pt idx="703">
                  <c:v>44236</c:v>
                </c:pt>
                <c:pt idx="704">
                  <c:v>44243</c:v>
                </c:pt>
                <c:pt idx="705">
                  <c:v>44250</c:v>
                </c:pt>
                <c:pt idx="706">
                  <c:v>44257</c:v>
                </c:pt>
                <c:pt idx="707">
                  <c:v>44264</c:v>
                </c:pt>
                <c:pt idx="708">
                  <c:v>44271</c:v>
                </c:pt>
                <c:pt idx="709">
                  <c:v>44278</c:v>
                </c:pt>
                <c:pt idx="710">
                  <c:v>44285</c:v>
                </c:pt>
                <c:pt idx="711">
                  <c:v>44292</c:v>
                </c:pt>
                <c:pt idx="712">
                  <c:v>44299</c:v>
                </c:pt>
                <c:pt idx="713">
                  <c:v>44306</c:v>
                </c:pt>
                <c:pt idx="714">
                  <c:v>44313</c:v>
                </c:pt>
                <c:pt idx="715">
                  <c:v>44320</c:v>
                </c:pt>
                <c:pt idx="716">
                  <c:v>44327</c:v>
                </c:pt>
                <c:pt idx="717">
                  <c:v>44334</c:v>
                </c:pt>
                <c:pt idx="718">
                  <c:v>44341</c:v>
                </c:pt>
                <c:pt idx="719">
                  <c:v>44348</c:v>
                </c:pt>
                <c:pt idx="720">
                  <c:v>44355</c:v>
                </c:pt>
                <c:pt idx="721">
                  <c:v>44362</c:v>
                </c:pt>
                <c:pt idx="722">
                  <c:v>44369</c:v>
                </c:pt>
                <c:pt idx="723">
                  <c:v>44376</c:v>
                </c:pt>
                <c:pt idx="724">
                  <c:v>44383</c:v>
                </c:pt>
                <c:pt idx="725">
                  <c:v>44390</c:v>
                </c:pt>
                <c:pt idx="726">
                  <c:v>44397</c:v>
                </c:pt>
                <c:pt idx="727">
                  <c:v>44404</c:v>
                </c:pt>
                <c:pt idx="728">
                  <c:v>44411</c:v>
                </c:pt>
                <c:pt idx="729">
                  <c:v>44418</c:v>
                </c:pt>
                <c:pt idx="730">
                  <c:v>44425</c:v>
                </c:pt>
                <c:pt idx="731">
                  <c:v>44432</c:v>
                </c:pt>
                <c:pt idx="732">
                  <c:v>44439</c:v>
                </c:pt>
                <c:pt idx="733">
                  <c:v>44446</c:v>
                </c:pt>
                <c:pt idx="734">
                  <c:v>44453</c:v>
                </c:pt>
                <c:pt idx="735">
                  <c:v>44460</c:v>
                </c:pt>
                <c:pt idx="736">
                  <c:v>44467</c:v>
                </c:pt>
                <c:pt idx="737">
                  <c:v>44474</c:v>
                </c:pt>
                <c:pt idx="738">
                  <c:v>44481</c:v>
                </c:pt>
                <c:pt idx="739">
                  <c:v>44488</c:v>
                </c:pt>
                <c:pt idx="740">
                  <c:v>44495</c:v>
                </c:pt>
                <c:pt idx="741">
                  <c:v>44502</c:v>
                </c:pt>
                <c:pt idx="742">
                  <c:v>44509</c:v>
                </c:pt>
                <c:pt idx="743">
                  <c:v>44516</c:v>
                </c:pt>
                <c:pt idx="744">
                  <c:v>44523</c:v>
                </c:pt>
                <c:pt idx="745">
                  <c:v>44530</c:v>
                </c:pt>
                <c:pt idx="746">
                  <c:v>44537</c:v>
                </c:pt>
                <c:pt idx="747">
                  <c:v>44544</c:v>
                </c:pt>
                <c:pt idx="748">
                  <c:v>44551</c:v>
                </c:pt>
                <c:pt idx="749">
                  <c:v>44559</c:v>
                </c:pt>
                <c:pt idx="750">
                  <c:v>44566</c:v>
                </c:pt>
                <c:pt idx="751">
                  <c:v>44573</c:v>
                </c:pt>
                <c:pt idx="752">
                  <c:v>44580</c:v>
                </c:pt>
                <c:pt idx="753">
                  <c:v>44587</c:v>
                </c:pt>
                <c:pt idx="754">
                  <c:v>44594</c:v>
                </c:pt>
                <c:pt idx="755">
                  <c:v>44601</c:v>
                </c:pt>
                <c:pt idx="756">
                  <c:v>44608</c:v>
                </c:pt>
                <c:pt idx="757">
                  <c:v>44615</c:v>
                </c:pt>
                <c:pt idx="758">
                  <c:v>44622</c:v>
                </c:pt>
                <c:pt idx="759">
                  <c:v>44629</c:v>
                </c:pt>
                <c:pt idx="760">
                  <c:v>44636</c:v>
                </c:pt>
                <c:pt idx="761">
                  <c:v>44643</c:v>
                </c:pt>
                <c:pt idx="762">
                  <c:v>44650</c:v>
                </c:pt>
                <c:pt idx="763">
                  <c:v>44657</c:v>
                </c:pt>
                <c:pt idx="764">
                  <c:v>44664</c:v>
                </c:pt>
                <c:pt idx="765">
                  <c:v>44671</c:v>
                </c:pt>
                <c:pt idx="766">
                  <c:v>44678</c:v>
                </c:pt>
                <c:pt idx="767">
                  <c:v>44685</c:v>
                </c:pt>
                <c:pt idx="768">
                  <c:v>44692</c:v>
                </c:pt>
                <c:pt idx="769">
                  <c:v>44699</c:v>
                </c:pt>
                <c:pt idx="770">
                  <c:v>44706</c:v>
                </c:pt>
                <c:pt idx="771">
                  <c:v>44713</c:v>
                </c:pt>
                <c:pt idx="772">
                  <c:v>44720</c:v>
                </c:pt>
                <c:pt idx="773">
                  <c:v>44727</c:v>
                </c:pt>
                <c:pt idx="774">
                  <c:v>44734</c:v>
                </c:pt>
                <c:pt idx="775">
                  <c:v>44741</c:v>
                </c:pt>
                <c:pt idx="776">
                  <c:v>44748</c:v>
                </c:pt>
                <c:pt idx="777">
                  <c:v>44755</c:v>
                </c:pt>
                <c:pt idx="778">
                  <c:v>44762</c:v>
                </c:pt>
                <c:pt idx="779">
                  <c:v>44769</c:v>
                </c:pt>
                <c:pt idx="780">
                  <c:v>44776</c:v>
                </c:pt>
                <c:pt idx="781">
                  <c:v>44783</c:v>
                </c:pt>
                <c:pt idx="782">
                  <c:v>44790</c:v>
                </c:pt>
                <c:pt idx="783">
                  <c:v>44797</c:v>
                </c:pt>
                <c:pt idx="784">
                  <c:v>44804</c:v>
                </c:pt>
                <c:pt idx="785">
                  <c:v>44811</c:v>
                </c:pt>
                <c:pt idx="786">
                  <c:v>44818</c:v>
                </c:pt>
                <c:pt idx="787">
                  <c:v>44825</c:v>
                </c:pt>
                <c:pt idx="788">
                  <c:v>44832</c:v>
                </c:pt>
                <c:pt idx="789">
                  <c:v>44839</c:v>
                </c:pt>
                <c:pt idx="790">
                  <c:v>44846</c:v>
                </c:pt>
                <c:pt idx="791">
                  <c:v>44853</c:v>
                </c:pt>
                <c:pt idx="792">
                  <c:v>44860</c:v>
                </c:pt>
                <c:pt idx="793">
                  <c:v>44867</c:v>
                </c:pt>
                <c:pt idx="794">
                  <c:v>44874</c:v>
                </c:pt>
                <c:pt idx="795">
                  <c:v>44881</c:v>
                </c:pt>
                <c:pt idx="796">
                  <c:v>44888</c:v>
                </c:pt>
                <c:pt idx="797">
                  <c:v>44895</c:v>
                </c:pt>
                <c:pt idx="798">
                  <c:v>44902</c:v>
                </c:pt>
                <c:pt idx="799">
                  <c:v>44909</c:v>
                </c:pt>
                <c:pt idx="800">
                  <c:v>44916</c:v>
                </c:pt>
                <c:pt idx="801">
                  <c:v>44923</c:v>
                </c:pt>
                <c:pt idx="802">
                  <c:v>44930</c:v>
                </c:pt>
                <c:pt idx="803">
                  <c:v>44937</c:v>
                </c:pt>
                <c:pt idx="804">
                  <c:v>44944</c:v>
                </c:pt>
                <c:pt idx="805">
                  <c:v>44951</c:v>
                </c:pt>
                <c:pt idx="806">
                  <c:v>44958</c:v>
                </c:pt>
                <c:pt idx="807">
                  <c:v>44965</c:v>
                </c:pt>
                <c:pt idx="808">
                  <c:v>44972</c:v>
                </c:pt>
                <c:pt idx="809">
                  <c:v>44979</c:v>
                </c:pt>
                <c:pt idx="810">
                  <c:v>44986</c:v>
                </c:pt>
                <c:pt idx="811">
                  <c:v>44993</c:v>
                </c:pt>
                <c:pt idx="812">
                  <c:v>45000</c:v>
                </c:pt>
                <c:pt idx="813">
                  <c:v>45007</c:v>
                </c:pt>
                <c:pt idx="814">
                  <c:v>45014</c:v>
                </c:pt>
                <c:pt idx="815">
                  <c:v>45021</c:v>
                </c:pt>
                <c:pt idx="816">
                  <c:v>45028</c:v>
                </c:pt>
                <c:pt idx="817">
                  <c:v>45035</c:v>
                </c:pt>
                <c:pt idx="818">
                  <c:v>45042</c:v>
                </c:pt>
                <c:pt idx="819">
                  <c:v>45049</c:v>
                </c:pt>
                <c:pt idx="820">
                  <c:v>45056</c:v>
                </c:pt>
                <c:pt idx="821">
                  <c:v>45063</c:v>
                </c:pt>
                <c:pt idx="822">
                  <c:v>45070</c:v>
                </c:pt>
                <c:pt idx="823">
                  <c:v>45077</c:v>
                </c:pt>
                <c:pt idx="824">
                  <c:v>45084</c:v>
                </c:pt>
                <c:pt idx="825">
                  <c:v>45091</c:v>
                </c:pt>
                <c:pt idx="826">
                  <c:v>45098</c:v>
                </c:pt>
                <c:pt idx="827">
                  <c:v>45105</c:v>
                </c:pt>
                <c:pt idx="828">
                  <c:v>45112</c:v>
                </c:pt>
                <c:pt idx="829">
                  <c:v>45119</c:v>
                </c:pt>
                <c:pt idx="830">
                  <c:v>45126</c:v>
                </c:pt>
                <c:pt idx="831">
                  <c:v>45133</c:v>
                </c:pt>
                <c:pt idx="832">
                  <c:v>45140</c:v>
                </c:pt>
                <c:pt idx="833">
                  <c:v>45147</c:v>
                </c:pt>
                <c:pt idx="834">
                  <c:v>45154</c:v>
                </c:pt>
                <c:pt idx="835">
                  <c:v>45161</c:v>
                </c:pt>
                <c:pt idx="836">
                  <c:v>45168</c:v>
                </c:pt>
                <c:pt idx="837">
                  <c:v>45175</c:v>
                </c:pt>
                <c:pt idx="838">
                  <c:v>45182</c:v>
                </c:pt>
                <c:pt idx="839">
                  <c:v>45189</c:v>
                </c:pt>
                <c:pt idx="840">
                  <c:v>45196</c:v>
                </c:pt>
                <c:pt idx="841">
                  <c:v>45203</c:v>
                </c:pt>
                <c:pt idx="842">
                  <c:v>45210</c:v>
                </c:pt>
                <c:pt idx="843">
                  <c:v>45217</c:v>
                </c:pt>
                <c:pt idx="844">
                  <c:v>45224</c:v>
                </c:pt>
                <c:pt idx="845">
                  <c:v>45231</c:v>
                </c:pt>
                <c:pt idx="846">
                  <c:v>45238</c:v>
                </c:pt>
                <c:pt idx="847">
                  <c:v>45245</c:v>
                </c:pt>
                <c:pt idx="848">
                  <c:v>45252</c:v>
                </c:pt>
                <c:pt idx="849">
                  <c:v>45259</c:v>
                </c:pt>
                <c:pt idx="850">
                  <c:v>45266</c:v>
                </c:pt>
                <c:pt idx="851">
                  <c:v>45273</c:v>
                </c:pt>
                <c:pt idx="852">
                  <c:v>45280</c:v>
                </c:pt>
                <c:pt idx="853">
                  <c:v>45287</c:v>
                </c:pt>
                <c:pt idx="854">
                  <c:v>45294</c:v>
                </c:pt>
                <c:pt idx="855">
                  <c:v>45301</c:v>
                </c:pt>
                <c:pt idx="856">
                  <c:v>45308</c:v>
                </c:pt>
                <c:pt idx="857">
                  <c:v>45315</c:v>
                </c:pt>
                <c:pt idx="858">
                  <c:v>45322</c:v>
                </c:pt>
                <c:pt idx="859">
                  <c:v>45329</c:v>
                </c:pt>
                <c:pt idx="860">
                  <c:v>45336</c:v>
                </c:pt>
                <c:pt idx="861">
                  <c:v>45343</c:v>
                </c:pt>
                <c:pt idx="862">
                  <c:v>45350</c:v>
                </c:pt>
                <c:pt idx="863">
                  <c:v>45357</c:v>
                </c:pt>
                <c:pt idx="864">
                  <c:v>45364</c:v>
                </c:pt>
                <c:pt idx="865">
                  <c:v>45371</c:v>
                </c:pt>
                <c:pt idx="866">
                  <c:v>45378</c:v>
                </c:pt>
                <c:pt idx="867">
                  <c:v>45385</c:v>
                </c:pt>
                <c:pt idx="868">
                  <c:v>45392</c:v>
                </c:pt>
                <c:pt idx="869">
                  <c:v>45399</c:v>
                </c:pt>
                <c:pt idx="870">
                  <c:v>45406</c:v>
                </c:pt>
                <c:pt idx="871">
                  <c:v>45413</c:v>
                </c:pt>
                <c:pt idx="872">
                  <c:v>45420</c:v>
                </c:pt>
                <c:pt idx="873">
                  <c:v>45427</c:v>
                </c:pt>
                <c:pt idx="874">
                  <c:v>45434</c:v>
                </c:pt>
                <c:pt idx="875">
                  <c:v>45441</c:v>
                </c:pt>
                <c:pt idx="876">
                  <c:v>45448</c:v>
                </c:pt>
                <c:pt idx="877">
                  <c:v>45455</c:v>
                </c:pt>
                <c:pt idx="878">
                  <c:v>45462</c:v>
                </c:pt>
                <c:pt idx="879">
                  <c:v>45469</c:v>
                </c:pt>
                <c:pt idx="880">
                  <c:v>45476</c:v>
                </c:pt>
                <c:pt idx="881">
                  <c:v>45483</c:v>
                </c:pt>
                <c:pt idx="882">
                  <c:v>45490</c:v>
                </c:pt>
                <c:pt idx="883">
                  <c:v>45497</c:v>
                </c:pt>
                <c:pt idx="884">
                  <c:v>45504</c:v>
                </c:pt>
                <c:pt idx="885">
                  <c:v>45511</c:v>
                </c:pt>
                <c:pt idx="886">
                  <c:v>45518</c:v>
                </c:pt>
                <c:pt idx="887">
                  <c:v>45525</c:v>
                </c:pt>
                <c:pt idx="888">
                  <c:v>45532</c:v>
                </c:pt>
                <c:pt idx="889">
                  <c:v>45539</c:v>
                </c:pt>
                <c:pt idx="890">
                  <c:v>45546</c:v>
                </c:pt>
                <c:pt idx="891">
                  <c:v>45553</c:v>
                </c:pt>
                <c:pt idx="892">
                  <c:v>45560</c:v>
                </c:pt>
                <c:pt idx="893">
                  <c:v>45567</c:v>
                </c:pt>
                <c:pt idx="894">
                  <c:v>45574</c:v>
                </c:pt>
                <c:pt idx="895">
                  <c:v>45581</c:v>
                </c:pt>
                <c:pt idx="896">
                  <c:v>45588</c:v>
                </c:pt>
                <c:pt idx="897">
                  <c:v>45595</c:v>
                </c:pt>
                <c:pt idx="898">
                  <c:v>45602</c:v>
                </c:pt>
                <c:pt idx="899">
                  <c:v>45609</c:v>
                </c:pt>
                <c:pt idx="900">
                  <c:v>45616</c:v>
                </c:pt>
                <c:pt idx="901">
                  <c:v>45623</c:v>
                </c:pt>
                <c:pt idx="902">
                  <c:v>45630</c:v>
                </c:pt>
                <c:pt idx="903">
                  <c:v>45637</c:v>
                </c:pt>
                <c:pt idx="904">
                  <c:v>45644</c:v>
                </c:pt>
                <c:pt idx="905">
                  <c:v>45653</c:v>
                </c:pt>
                <c:pt idx="906">
                  <c:v>45660</c:v>
                </c:pt>
                <c:pt idx="907">
                  <c:v>45667</c:v>
                </c:pt>
                <c:pt idx="908">
                  <c:v>45674</c:v>
                </c:pt>
                <c:pt idx="909">
                  <c:v>45681</c:v>
                </c:pt>
                <c:pt idx="910">
                  <c:v>45688</c:v>
                </c:pt>
                <c:pt idx="911">
                  <c:v>45695</c:v>
                </c:pt>
                <c:pt idx="912">
                  <c:v>45702</c:v>
                </c:pt>
                <c:pt idx="913">
                  <c:v>45709</c:v>
                </c:pt>
                <c:pt idx="914">
                  <c:v>45716</c:v>
                </c:pt>
                <c:pt idx="915">
                  <c:v>45723</c:v>
                </c:pt>
                <c:pt idx="916">
                  <c:v>45730</c:v>
                </c:pt>
                <c:pt idx="917">
                  <c:v>45737</c:v>
                </c:pt>
                <c:pt idx="918">
                  <c:v>45744</c:v>
                </c:pt>
                <c:pt idx="919">
                  <c:v>45751</c:v>
                </c:pt>
                <c:pt idx="920">
                  <c:v>45758</c:v>
                </c:pt>
                <c:pt idx="921">
                  <c:v>45769</c:v>
                </c:pt>
                <c:pt idx="922">
                  <c:v>45776</c:v>
                </c:pt>
                <c:pt idx="923">
                  <c:v>45783</c:v>
                </c:pt>
                <c:pt idx="924">
                  <c:v>45790</c:v>
                </c:pt>
                <c:pt idx="925">
                  <c:v>45797</c:v>
                </c:pt>
                <c:pt idx="926">
                  <c:v>45804</c:v>
                </c:pt>
                <c:pt idx="927">
                  <c:v>45811</c:v>
                </c:pt>
                <c:pt idx="928">
                  <c:v>45818</c:v>
                </c:pt>
                <c:pt idx="929">
                  <c:v>45825</c:v>
                </c:pt>
                <c:pt idx="930">
                  <c:v>45832</c:v>
                </c:pt>
                <c:pt idx="931">
                  <c:v>45839</c:v>
                </c:pt>
                <c:pt idx="932">
                  <c:v>45846</c:v>
                </c:pt>
                <c:pt idx="933">
                  <c:v>45853</c:v>
                </c:pt>
                <c:pt idx="934">
                  <c:v>45860</c:v>
                </c:pt>
                <c:pt idx="935">
                  <c:v>45867</c:v>
                </c:pt>
                <c:pt idx="936">
                  <c:v>45874</c:v>
                </c:pt>
                <c:pt idx="937">
                  <c:v>45881</c:v>
                </c:pt>
                <c:pt idx="938">
                  <c:v>45888</c:v>
                </c:pt>
                <c:pt idx="939">
                  <c:v>45895</c:v>
                </c:pt>
                <c:pt idx="940">
                  <c:v>45902</c:v>
                </c:pt>
                <c:pt idx="941">
                  <c:v>45909</c:v>
                </c:pt>
                <c:pt idx="942">
                  <c:v>45916</c:v>
                </c:pt>
                <c:pt idx="943">
                  <c:v>45923</c:v>
                </c:pt>
                <c:pt idx="944">
                  <c:v>45930</c:v>
                </c:pt>
                <c:pt idx="945">
                  <c:v>45937</c:v>
                </c:pt>
                <c:pt idx="946">
                  <c:v>45944</c:v>
                </c:pt>
                <c:pt idx="947">
                  <c:v>45951</c:v>
                </c:pt>
                <c:pt idx="948">
                  <c:v>45958</c:v>
                </c:pt>
                <c:pt idx="949">
                  <c:v>45965</c:v>
                </c:pt>
                <c:pt idx="950">
                  <c:v>45972</c:v>
                </c:pt>
                <c:pt idx="951">
                  <c:v>45979</c:v>
                </c:pt>
                <c:pt idx="952">
                  <c:v>45986</c:v>
                </c:pt>
                <c:pt idx="953">
                  <c:v>45993</c:v>
                </c:pt>
                <c:pt idx="954">
                  <c:v>46000</c:v>
                </c:pt>
                <c:pt idx="955">
                  <c:v>46007</c:v>
                </c:pt>
                <c:pt idx="956">
                  <c:v>46014</c:v>
                </c:pt>
                <c:pt idx="957">
                  <c:v>46021</c:v>
                </c:pt>
                <c:pt idx="958">
                  <c:v>46028</c:v>
                </c:pt>
                <c:pt idx="959">
                  <c:v>46035</c:v>
                </c:pt>
                <c:pt idx="960">
                  <c:v>46042</c:v>
                </c:pt>
                <c:pt idx="961">
                  <c:v>46049</c:v>
                </c:pt>
                <c:pt idx="962">
                  <c:v>46056</c:v>
                </c:pt>
                <c:pt idx="963">
                  <c:v>46063</c:v>
                </c:pt>
                <c:pt idx="964">
                  <c:v>46070</c:v>
                </c:pt>
                <c:pt idx="965">
                  <c:v>46077</c:v>
                </c:pt>
                <c:pt idx="966">
                  <c:v>46084</c:v>
                </c:pt>
                <c:pt idx="967">
                  <c:v>46091</c:v>
                </c:pt>
                <c:pt idx="968">
                  <c:v>46098</c:v>
                </c:pt>
                <c:pt idx="969">
                  <c:v>46105</c:v>
                </c:pt>
                <c:pt idx="970">
                  <c:v>46112</c:v>
                </c:pt>
                <c:pt idx="971">
                  <c:v>46119</c:v>
                </c:pt>
                <c:pt idx="972">
                  <c:v>46126</c:v>
                </c:pt>
                <c:pt idx="973">
                  <c:v>46133</c:v>
                </c:pt>
                <c:pt idx="974">
                  <c:v>46140</c:v>
                </c:pt>
                <c:pt idx="975">
                  <c:v>46147</c:v>
                </c:pt>
                <c:pt idx="976">
                  <c:v>46154</c:v>
                </c:pt>
                <c:pt idx="977">
                  <c:v>46161</c:v>
                </c:pt>
                <c:pt idx="978">
                  <c:v>46168</c:v>
                </c:pt>
                <c:pt idx="979">
                  <c:v>46175</c:v>
                </c:pt>
                <c:pt idx="980">
                  <c:v>46182</c:v>
                </c:pt>
                <c:pt idx="981">
                  <c:v>46189</c:v>
                </c:pt>
                <c:pt idx="982">
                  <c:v>46196</c:v>
                </c:pt>
                <c:pt idx="983">
                  <c:v>46203</c:v>
                </c:pt>
                <c:pt idx="984">
                  <c:v>46210</c:v>
                </c:pt>
                <c:pt idx="985">
                  <c:v>46217</c:v>
                </c:pt>
                <c:pt idx="986">
                  <c:v>46224</c:v>
                </c:pt>
                <c:pt idx="987">
                  <c:v>46231</c:v>
                </c:pt>
                <c:pt idx="988">
                  <c:v>46238</c:v>
                </c:pt>
                <c:pt idx="989">
                  <c:v>46245</c:v>
                </c:pt>
                <c:pt idx="990">
                  <c:v>46252</c:v>
                </c:pt>
                <c:pt idx="991">
                  <c:v>46259</c:v>
                </c:pt>
                <c:pt idx="992">
                  <c:v>46266</c:v>
                </c:pt>
                <c:pt idx="993">
                  <c:v>46273</c:v>
                </c:pt>
                <c:pt idx="994">
                  <c:v>46280</c:v>
                </c:pt>
                <c:pt idx="995">
                  <c:v>46287</c:v>
                </c:pt>
                <c:pt idx="996">
                  <c:v>46294</c:v>
                </c:pt>
                <c:pt idx="997">
                  <c:v>46301</c:v>
                </c:pt>
                <c:pt idx="998">
                  <c:v>46308</c:v>
                </c:pt>
                <c:pt idx="999">
                  <c:v>46315</c:v>
                </c:pt>
                <c:pt idx="1000">
                  <c:v>46322</c:v>
                </c:pt>
                <c:pt idx="1001">
                  <c:v>46329</c:v>
                </c:pt>
                <c:pt idx="1002">
                  <c:v>46336</c:v>
                </c:pt>
                <c:pt idx="1003">
                  <c:v>46343</c:v>
                </c:pt>
                <c:pt idx="1004">
                  <c:v>46350</c:v>
                </c:pt>
                <c:pt idx="1005">
                  <c:v>46357</c:v>
                </c:pt>
                <c:pt idx="1006">
                  <c:v>46364</c:v>
                </c:pt>
                <c:pt idx="1007">
                  <c:v>46371</c:v>
                </c:pt>
                <c:pt idx="1008">
                  <c:v>46378</c:v>
                </c:pt>
                <c:pt idx="1009">
                  <c:v>46385</c:v>
                </c:pt>
                <c:pt idx="1010">
                  <c:v>46392</c:v>
                </c:pt>
                <c:pt idx="1011">
                  <c:v>46399</c:v>
                </c:pt>
                <c:pt idx="1012">
                  <c:v>46406</c:v>
                </c:pt>
                <c:pt idx="1013">
                  <c:v>46413</c:v>
                </c:pt>
                <c:pt idx="1014">
                  <c:v>46420</c:v>
                </c:pt>
                <c:pt idx="1015">
                  <c:v>46427</c:v>
                </c:pt>
                <c:pt idx="1016">
                  <c:v>46434</c:v>
                </c:pt>
                <c:pt idx="1017">
                  <c:v>46441</c:v>
                </c:pt>
                <c:pt idx="1018">
                  <c:v>46448</c:v>
                </c:pt>
                <c:pt idx="1019">
                  <c:v>46455</c:v>
                </c:pt>
                <c:pt idx="1020">
                  <c:v>46462</c:v>
                </c:pt>
                <c:pt idx="1021">
                  <c:v>46469</c:v>
                </c:pt>
                <c:pt idx="1022">
                  <c:v>46476</c:v>
                </c:pt>
                <c:pt idx="1023">
                  <c:v>46483</c:v>
                </c:pt>
                <c:pt idx="1024">
                  <c:v>46490</c:v>
                </c:pt>
                <c:pt idx="1025">
                  <c:v>46497</c:v>
                </c:pt>
                <c:pt idx="1026">
                  <c:v>46504</c:v>
                </c:pt>
                <c:pt idx="1027">
                  <c:v>46511</c:v>
                </c:pt>
                <c:pt idx="1028">
                  <c:v>46518</c:v>
                </c:pt>
                <c:pt idx="1029">
                  <c:v>46525</c:v>
                </c:pt>
                <c:pt idx="1030">
                  <c:v>46532</c:v>
                </c:pt>
                <c:pt idx="1031">
                  <c:v>46539</c:v>
                </c:pt>
                <c:pt idx="1032">
                  <c:v>46546</c:v>
                </c:pt>
                <c:pt idx="1033">
                  <c:v>46553</c:v>
                </c:pt>
                <c:pt idx="1034">
                  <c:v>46560</c:v>
                </c:pt>
                <c:pt idx="1035">
                  <c:v>46567</c:v>
                </c:pt>
                <c:pt idx="1036">
                  <c:v>46574</c:v>
                </c:pt>
                <c:pt idx="1037">
                  <c:v>46581</c:v>
                </c:pt>
                <c:pt idx="1038">
                  <c:v>46588</c:v>
                </c:pt>
                <c:pt idx="1039">
                  <c:v>46595</c:v>
                </c:pt>
                <c:pt idx="1040">
                  <c:v>46602</c:v>
                </c:pt>
                <c:pt idx="1041">
                  <c:v>46609</c:v>
                </c:pt>
                <c:pt idx="1042">
                  <c:v>46616</c:v>
                </c:pt>
                <c:pt idx="1043">
                  <c:v>46623</c:v>
                </c:pt>
                <c:pt idx="1044">
                  <c:v>46630</c:v>
                </c:pt>
                <c:pt idx="1045">
                  <c:v>46637</c:v>
                </c:pt>
                <c:pt idx="1046">
                  <c:v>46644</c:v>
                </c:pt>
                <c:pt idx="1047">
                  <c:v>46651</c:v>
                </c:pt>
                <c:pt idx="1048">
                  <c:v>46658</c:v>
                </c:pt>
                <c:pt idx="1049">
                  <c:v>46665</c:v>
                </c:pt>
                <c:pt idx="1050">
                  <c:v>46672</c:v>
                </c:pt>
                <c:pt idx="1051">
                  <c:v>46679</c:v>
                </c:pt>
                <c:pt idx="1052">
                  <c:v>46686</c:v>
                </c:pt>
                <c:pt idx="1053">
                  <c:v>46693</c:v>
                </c:pt>
                <c:pt idx="1054">
                  <c:v>46700</c:v>
                </c:pt>
                <c:pt idx="1055">
                  <c:v>46707</c:v>
                </c:pt>
                <c:pt idx="1056">
                  <c:v>46714</c:v>
                </c:pt>
                <c:pt idx="1057">
                  <c:v>46721</c:v>
                </c:pt>
                <c:pt idx="1058">
                  <c:v>46728</c:v>
                </c:pt>
                <c:pt idx="1059">
                  <c:v>46735</c:v>
                </c:pt>
                <c:pt idx="1060">
                  <c:v>46742</c:v>
                </c:pt>
                <c:pt idx="1061">
                  <c:v>46750</c:v>
                </c:pt>
                <c:pt idx="1062">
                  <c:v>46757</c:v>
                </c:pt>
                <c:pt idx="1063">
                  <c:v>46764</c:v>
                </c:pt>
                <c:pt idx="1064">
                  <c:v>46771</c:v>
                </c:pt>
                <c:pt idx="1065">
                  <c:v>46778</c:v>
                </c:pt>
                <c:pt idx="1066">
                  <c:v>46785</c:v>
                </c:pt>
                <c:pt idx="1067">
                  <c:v>46792</c:v>
                </c:pt>
                <c:pt idx="1068">
                  <c:v>46799</c:v>
                </c:pt>
                <c:pt idx="1069">
                  <c:v>46806</c:v>
                </c:pt>
                <c:pt idx="1070">
                  <c:v>46813</c:v>
                </c:pt>
                <c:pt idx="1071">
                  <c:v>46820</c:v>
                </c:pt>
                <c:pt idx="1072">
                  <c:v>46827</c:v>
                </c:pt>
                <c:pt idx="1073">
                  <c:v>46834</c:v>
                </c:pt>
                <c:pt idx="1074">
                  <c:v>46841</c:v>
                </c:pt>
                <c:pt idx="1075">
                  <c:v>46848</c:v>
                </c:pt>
                <c:pt idx="1076">
                  <c:v>46855</c:v>
                </c:pt>
                <c:pt idx="1077">
                  <c:v>46862</c:v>
                </c:pt>
                <c:pt idx="1078">
                  <c:v>46869</c:v>
                </c:pt>
                <c:pt idx="1079">
                  <c:v>46876</c:v>
                </c:pt>
                <c:pt idx="1080">
                  <c:v>46883</c:v>
                </c:pt>
                <c:pt idx="1081">
                  <c:v>46890</c:v>
                </c:pt>
                <c:pt idx="1082">
                  <c:v>46897</c:v>
                </c:pt>
                <c:pt idx="1083">
                  <c:v>46904</c:v>
                </c:pt>
                <c:pt idx="1084">
                  <c:v>46911</c:v>
                </c:pt>
                <c:pt idx="1085">
                  <c:v>46918</c:v>
                </c:pt>
                <c:pt idx="1086">
                  <c:v>46925</c:v>
                </c:pt>
                <c:pt idx="1087">
                  <c:v>46932</c:v>
                </c:pt>
                <c:pt idx="1088">
                  <c:v>46939</c:v>
                </c:pt>
                <c:pt idx="1089">
                  <c:v>46946</c:v>
                </c:pt>
                <c:pt idx="1090">
                  <c:v>46953</c:v>
                </c:pt>
                <c:pt idx="1091">
                  <c:v>46960</c:v>
                </c:pt>
                <c:pt idx="1092">
                  <c:v>46967</c:v>
                </c:pt>
                <c:pt idx="1093">
                  <c:v>46974</c:v>
                </c:pt>
                <c:pt idx="1094">
                  <c:v>46981</c:v>
                </c:pt>
                <c:pt idx="1095">
                  <c:v>46988</c:v>
                </c:pt>
                <c:pt idx="1096">
                  <c:v>46995</c:v>
                </c:pt>
                <c:pt idx="1097">
                  <c:v>47002</c:v>
                </c:pt>
                <c:pt idx="1098">
                  <c:v>47009</c:v>
                </c:pt>
                <c:pt idx="1099">
                  <c:v>47016</c:v>
                </c:pt>
                <c:pt idx="1100">
                  <c:v>47023</c:v>
                </c:pt>
                <c:pt idx="1101">
                  <c:v>47030</c:v>
                </c:pt>
                <c:pt idx="1102">
                  <c:v>47037</c:v>
                </c:pt>
                <c:pt idx="1103">
                  <c:v>47044</c:v>
                </c:pt>
                <c:pt idx="1104">
                  <c:v>47051</c:v>
                </c:pt>
                <c:pt idx="1105">
                  <c:v>47058</c:v>
                </c:pt>
                <c:pt idx="1106">
                  <c:v>47065</c:v>
                </c:pt>
                <c:pt idx="1107">
                  <c:v>47072</c:v>
                </c:pt>
                <c:pt idx="1108">
                  <c:v>47079</c:v>
                </c:pt>
                <c:pt idx="1109">
                  <c:v>47086</c:v>
                </c:pt>
                <c:pt idx="1110">
                  <c:v>47093</c:v>
                </c:pt>
                <c:pt idx="1111">
                  <c:v>47100</c:v>
                </c:pt>
                <c:pt idx="1112">
                  <c:v>47107</c:v>
                </c:pt>
                <c:pt idx="1113">
                  <c:v>47114</c:v>
                </c:pt>
                <c:pt idx="1114">
                  <c:v>47121</c:v>
                </c:pt>
                <c:pt idx="1115">
                  <c:v>47128</c:v>
                </c:pt>
                <c:pt idx="1116">
                  <c:v>47135</c:v>
                </c:pt>
                <c:pt idx="1117">
                  <c:v>47142</c:v>
                </c:pt>
                <c:pt idx="1118">
                  <c:v>47149</c:v>
                </c:pt>
                <c:pt idx="1119">
                  <c:v>47156</c:v>
                </c:pt>
                <c:pt idx="1120">
                  <c:v>47163</c:v>
                </c:pt>
                <c:pt idx="1121">
                  <c:v>47170</c:v>
                </c:pt>
                <c:pt idx="1122">
                  <c:v>47177</c:v>
                </c:pt>
                <c:pt idx="1123">
                  <c:v>47184</c:v>
                </c:pt>
                <c:pt idx="1124">
                  <c:v>47191</c:v>
                </c:pt>
                <c:pt idx="1125">
                  <c:v>47198</c:v>
                </c:pt>
                <c:pt idx="1126">
                  <c:v>47205</c:v>
                </c:pt>
                <c:pt idx="1127">
                  <c:v>47212</c:v>
                </c:pt>
                <c:pt idx="1128">
                  <c:v>47219</c:v>
                </c:pt>
                <c:pt idx="1129">
                  <c:v>47226</c:v>
                </c:pt>
                <c:pt idx="1130">
                  <c:v>47233</c:v>
                </c:pt>
                <c:pt idx="1131">
                  <c:v>47240</c:v>
                </c:pt>
                <c:pt idx="1132">
                  <c:v>47247</c:v>
                </c:pt>
                <c:pt idx="1133">
                  <c:v>47254</c:v>
                </c:pt>
                <c:pt idx="1134">
                  <c:v>47261</c:v>
                </c:pt>
                <c:pt idx="1135">
                  <c:v>47268</c:v>
                </c:pt>
                <c:pt idx="1136">
                  <c:v>47275</c:v>
                </c:pt>
                <c:pt idx="1137">
                  <c:v>47282</c:v>
                </c:pt>
                <c:pt idx="1138">
                  <c:v>47289</c:v>
                </c:pt>
                <c:pt idx="1139">
                  <c:v>47296</c:v>
                </c:pt>
                <c:pt idx="1140">
                  <c:v>47303</c:v>
                </c:pt>
                <c:pt idx="1141">
                  <c:v>47310</c:v>
                </c:pt>
                <c:pt idx="1142">
                  <c:v>47317</c:v>
                </c:pt>
                <c:pt idx="1143">
                  <c:v>47324</c:v>
                </c:pt>
                <c:pt idx="1144">
                  <c:v>47331</c:v>
                </c:pt>
                <c:pt idx="1145">
                  <c:v>47338</c:v>
                </c:pt>
                <c:pt idx="1146">
                  <c:v>47345</c:v>
                </c:pt>
                <c:pt idx="1147">
                  <c:v>47352</c:v>
                </c:pt>
                <c:pt idx="1148">
                  <c:v>47359</c:v>
                </c:pt>
                <c:pt idx="1149">
                  <c:v>47366</c:v>
                </c:pt>
                <c:pt idx="1150">
                  <c:v>47373</c:v>
                </c:pt>
                <c:pt idx="1151">
                  <c:v>47380</c:v>
                </c:pt>
                <c:pt idx="1152">
                  <c:v>47387</c:v>
                </c:pt>
                <c:pt idx="1153">
                  <c:v>47394</c:v>
                </c:pt>
                <c:pt idx="1154">
                  <c:v>47401</c:v>
                </c:pt>
                <c:pt idx="1155">
                  <c:v>47408</c:v>
                </c:pt>
                <c:pt idx="1156">
                  <c:v>47415</c:v>
                </c:pt>
                <c:pt idx="1157">
                  <c:v>47422</c:v>
                </c:pt>
                <c:pt idx="1158">
                  <c:v>47429</c:v>
                </c:pt>
                <c:pt idx="1159">
                  <c:v>47436</c:v>
                </c:pt>
                <c:pt idx="1160">
                  <c:v>47443</c:v>
                </c:pt>
                <c:pt idx="1161">
                  <c:v>47450</c:v>
                </c:pt>
                <c:pt idx="1162">
                  <c:v>47457</c:v>
                </c:pt>
                <c:pt idx="1163">
                  <c:v>47464</c:v>
                </c:pt>
                <c:pt idx="1164">
                  <c:v>47471</c:v>
                </c:pt>
                <c:pt idx="1165">
                  <c:v>47479</c:v>
                </c:pt>
                <c:pt idx="1166">
                  <c:v>47486</c:v>
                </c:pt>
                <c:pt idx="1167">
                  <c:v>47493</c:v>
                </c:pt>
                <c:pt idx="1168">
                  <c:v>47500</c:v>
                </c:pt>
                <c:pt idx="1169">
                  <c:v>47507</c:v>
                </c:pt>
                <c:pt idx="1170">
                  <c:v>47514</c:v>
                </c:pt>
                <c:pt idx="1171">
                  <c:v>47521</c:v>
                </c:pt>
                <c:pt idx="1172">
                  <c:v>47528</c:v>
                </c:pt>
                <c:pt idx="1173">
                  <c:v>47535</c:v>
                </c:pt>
                <c:pt idx="1174">
                  <c:v>47542</c:v>
                </c:pt>
                <c:pt idx="1175">
                  <c:v>47549</c:v>
                </c:pt>
                <c:pt idx="1176">
                  <c:v>47556</c:v>
                </c:pt>
                <c:pt idx="1177">
                  <c:v>47563</c:v>
                </c:pt>
                <c:pt idx="1178">
                  <c:v>47570</c:v>
                </c:pt>
                <c:pt idx="1179">
                  <c:v>47577</c:v>
                </c:pt>
                <c:pt idx="1180">
                  <c:v>47584</c:v>
                </c:pt>
                <c:pt idx="1181">
                  <c:v>47591</c:v>
                </c:pt>
                <c:pt idx="1182">
                  <c:v>47598</c:v>
                </c:pt>
                <c:pt idx="1183">
                  <c:v>47605</c:v>
                </c:pt>
                <c:pt idx="1184">
                  <c:v>47612</c:v>
                </c:pt>
                <c:pt idx="1185">
                  <c:v>47619</c:v>
                </c:pt>
                <c:pt idx="1186">
                  <c:v>47626</c:v>
                </c:pt>
                <c:pt idx="1187">
                  <c:v>47633</c:v>
                </c:pt>
                <c:pt idx="1188">
                  <c:v>47640</c:v>
                </c:pt>
                <c:pt idx="1189">
                  <c:v>47647</c:v>
                </c:pt>
                <c:pt idx="1190">
                  <c:v>47654</c:v>
                </c:pt>
                <c:pt idx="1191">
                  <c:v>47661</c:v>
                </c:pt>
                <c:pt idx="1192">
                  <c:v>47668</c:v>
                </c:pt>
                <c:pt idx="1193">
                  <c:v>47675</c:v>
                </c:pt>
                <c:pt idx="1194">
                  <c:v>47682</c:v>
                </c:pt>
                <c:pt idx="1195">
                  <c:v>47689</c:v>
                </c:pt>
                <c:pt idx="1196">
                  <c:v>47696</c:v>
                </c:pt>
                <c:pt idx="1197">
                  <c:v>47703</c:v>
                </c:pt>
                <c:pt idx="1198">
                  <c:v>47710</c:v>
                </c:pt>
                <c:pt idx="1199">
                  <c:v>47717</c:v>
                </c:pt>
                <c:pt idx="1200">
                  <c:v>47724</c:v>
                </c:pt>
                <c:pt idx="1201">
                  <c:v>47731</c:v>
                </c:pt>
                <c:pt idx="1202">
                  <c:v>47738</c:v>
                </c:pt>
                <c:pt idx="1203">
                  <c:v>47745</c:v>
                </c:pt>
                <c:pt idx="1204">
                  <c:v>47752</c:v>
                </c:pt>
                <c:pt idx="1205">
                  <c:v>47759</c:v>
                </c:pt>
                <c:pt idx="1206">
                  <c:v>47766</c:v>
                </c:pt>
                <c:pt idx="1207">
                  <c:v>47773</c:v>
                </c:pt>
                <c:pt idx="1208">
                  <c:v>47780</c:v>
                </c:pt>
                <c:pt idx="1209">
                  <c:v>47787</c:v>
                </c:pt>
                <c:pt idx="1210">
                  <c:v>47794</c:v>
                </c:pt>
                <c:pt idx="1211">
                  <c:v>47801</c:v>
                </c:pt>
                <c:pt idx="1212">
                  <c:v>47808</c:v>
                </c:pt>
                <c:pt idx="1213">
                  <c:v>47815</c:v>
                </c:pt>
                <c:pt idx="1214">
                  <c:v>47822</c:v>
                </c:pt>
                <c:pt idx="1215">
                  <c:v>47829</c:v>
                </c:pt>
                <c:pt idx="1216">
                  <c:v>47836</c:v>
                </c:pt>
                <c:pt idx="1217">
                  <c:v>47844</c:v>
                </c:pt>
                <c:pt idx="1218">
                  <c:v>47851</c:v>
                </c:pt>
                <c:pt idx="1219">
                  <c:v>47858</c:v>
                </c:pt>
                <c:pt idx="1220">
                  <c:v>47865</c:v>
                </c:pt>
                <c:pt idx="1221">
                  <c:v>47872</c:v>
                </c:pt>
                <c:pt idx="1222">
                  <c:v>47879</c:v>
                </c:pt>
                <c:pt idx="1223">
                  <c:v>47886</c:v>
                </c:pt>
                <c:pt idx="1224">
                  <c:v>47893</c:v>
                </c:pt>
                <c:pt idx="1225">
                  <c:v>47900</c:v>
                </c:pt>
                <c:pt idx="1226">
                  <c:v>47907</c:v>
                </c:pt>
                <c:pt idx="1227">
                  <c:v>47914</c:v>
                </c:pt>
                <c:pt idx="1228">
                  <c:v>47921</c:v>
                </c:pt>
                <c:pt idx="1229">
                  <c:v>47928</c:v>
                </c:pt>
                <c:pt idx="1230">
                  <c:v>47935</c:v>
                </c:pt>
                <c:pt idx="1231">
                  <c:v>47942</c:v>
                </c:pt>
                <c:pt idx="1232">
                  <c:v>47953</c:v>
                </c:pt>
                <c:pt idx="1233">
                  <c:v>47960</c:v>
                </c:pt>
                <c:pt idx="1234">
                  <c:v>47967</c:v>
                </c:pt>
                <c:pt idx="1235">
                  <c:v>47974</c:v>
                </c:pt>
                <c:pt idx="1236">
                  <c:v>47981</c:v>
                </c:pt>
                <c:pt idx="1237">
                  <c:v>47988</c:v>
                </c:pt>
                <c:pt idx="1238">
                  <c:v>47995</c:v>
                </c:pt>
                <c:pt idx="1239">
                  <c:v>48002</c:v>
                </c:pt>
                <c:pt idx="1240">
                  <c:v>48009</c:v>
                </c:pt>
                <c:pt idx="1241">
                  <c:v>48016</c:v>
                </c:pt>
                <c:pt idx="1242">
                  <c:v>48023</c:v>
                </c:pt>
                <c:pt idx="1243">
                  <c:v>48030</c:v>
                </c:pt>
                <c:pt idx="1244">
                  <c:v>48037</c:v>
                </c:pt>
                <c:pt idx="1245">
                  <c:v>48044</c:v>
                </c:pt>
                <c:pt idx="1246">
                  <c:v>48051</c:v>
                </c:pt>
                <c:pt idx="1247">
                  <c:v>48058</c:v>
                </c:pt>
                <c:pt idx="1248">
                  <c:v>48065</c:v>
                </c:pt>
                <c:pt idx="1249">
                  <c:v>48072</c:v>
                </c:pt>
                <c:pt idx="1250">
                  <c:v>48079</c:v>
                </c:pt>
                <c:pt idx="1251">
                  <c:v>48086</c:v>
                </c:pt>
                <c:pt idx="1252">
                  <c:v>48093</c:v>
                </c:pt>
                <c:pt idx="1253">
                  <c:v>48100</c:v>
                </c:pt>
                <c:pt idx="1254">
                  <c:v>48107</c:v>
                </c:pt>
                <c:pt idx="1255">
                  <c:v>48114</c:v>
                </c:pt>
                <c:pt idx="1256">
                  <c:v>48121</c:v>
                </c:pt>
                <c:pt idx="1257">
                  <c:v>48128</c:v>
                </c:pt>
                <c:pt idx="1258">
                  <c:v>48135</c:v>
                </c:pt>
                <c:pt idx="1259">
                  <c:v>48142</c:v>
                </c:pt>
                <c:pt idx="1260">
                  <c:v>48149</c:v>
                </c:pt>
                <c:pt idx="1261">
                  <c:v>48156</c:v>
                </c:pt>
                <c:pt idx="1262">
                  <c:v>48163</c:v>
                </c:pt>
                <c:pt idx="1263">
                  <c:v>48170</c:v>
                </c:pt>
                <c:pt idx="1264">
                  <c:v>48177</c:v>
                </c:pt>
                <c:pt idx="1265">
                  <c:v>48184</c:v>
                </c:pt>
                <c:pt idx="1266">
                  <c:v>48191</c:v>
                </c:pt>
                <c:pt idx="1267">
                  <c:v>48198</c:v>
                </c:pt>
                <c:pt idx="1268">
                  <c:v>48205</c:v>
                </c:pt>
                <c:pt idx="1269">
                  <c:v>48212</c:v>
                </c:pt>
                <c:pt idx="1270">
                  <c:v>48219</c:v>
                </c:pt>
                <c:pt idx="1271">
                  <c:v>48226</c:v>
                </c:pt>
                <c:pt idx="1272">
                  <c:v>48233</c:v>
                </c:pt>
                <c:pt idx="1273">
                  <c:v>48240</c:v>
                </c:pt>
                <c:pt idx="1274">
                  <c:v>48247</c:v>
                </c:pt>
                <c:pt idx="1275">
                  <c:v>48254</c:v>
                </c:pt>
                <c:pt idx="1276">
                  <c:v>48261</c:v>
                </c:pt>
                <c:pt idx="1277">
                  <c:v>48268</c:v>
                </c:pt>
                <c:pt idx="1278">
                  <c:v>48275</c:v>
                </c:pt>
                <c:pt idx="1279">
                  <c:v>48282</c:v>
                </c:pt>
                <c:pt idx="1280">
                  <c:v>48289</c:v>
                </c:pt>
                <c:pt idx="1281">
                  <c:v>48296</c:v>
                </c:pt>
                <c:pt idx="1282">
                  <c:v>48303</c:v>
                </c:pt>
                <c:pt idx="1283">
                  <c:v>48310</c:v>
                </c:pt>
                <c:pt idx="1284">
                  <c:v>48317</c:v>
                </c:pt>
                <c:pt idx="1285">
                  <c:v>48324</c:v>
                </c:pt>
                <c:pt idx="1286">
                  <c:v>48331</c:v>
                </c:pt>
                <c:pt idx="1287">
                  <c:v>48338</c:v>
                </c:pt>
                <c:pt idx="1288">
                  <c:v>48345</c:v>
                </c:pt>
                <c:pt idx="1289">
                  <c:v>48352</c:v>
                </c:pt>
                <c:pt idx="1290">
                  <c:v>48359</c:v>
                </c:pt>
                <c:pt idx="1291">
                  <c:v>48366</c:v>
                </c:pt>
                <c:pt idx="1292">
                  <c:v>48373</c:v>
                </c:pt>
                <c:pt idx="1293">
                  <c:v>48380</c:v>
                </c:pt>
                <c:pt idx="1294">
                  <c:v>48387</c:v>
                </c:pt>
                <c:pt idx="1295">
                  <c:v>48394</c:v>
                </c:pt>
                <c:pt idx="1296">
                  <c:v>48401</c:v>
                </c:pt>
                <c:pt idx="1297">
                  <c:v>48408</c:v>
                </c:pt>
                <c:pt idx="1298">
                  <c:v>48415</c:v>
                </c:pt>
                <c:pt idx="1299">
                  <c:v>48422</c:v>
                </c:pt>
                <c:pt idx="1300">
                  <c:v>48429</c:v>
                </c:pt>
                <c:pt idx="1301">
                  <c:v>48436</c:v>
                </c:pt>
                <c:pt idx="1302">
                  <c:v>48443</c:v>
                </c:pt>
                <c:pt idx="1303">
                  <c:v>48450</c:v>
                </c:pt>
                <c:pt idx="1304">
                  <c:v>48457</c:v>
                </c:pt>
                <c:pt idx="1305">
                  <c:v>48464</c:v>
                </c:pt>
                <c:pt idx="1306">
                  <c:v>48471</c:v>
                </c:pt>
                <c:pt idx="1307">
                  <c:v>48478</c:v>
                </c:pt>
                <c:pt idx="1308">
                  <c:v>48485</c:v>
                </c:pt>
                <c:pt idx="1309">
                  <c:v>48492</c:v>
                </c:pt>
                <c:pt idx="1310">
                  <c:v>48499</c:v>
                </c:pt>
                <c:pt idx="1311">
                  <c:v>48506</c:v>
                </c:pt>
                <c:pt idx="1312">
                  <c:v>48513</c:v>
                </c:pt>
                <c:pt idx="1313">
                  <c:v>48520</c:v>
                </c:pt>
                <c:pt idx="1314">
                  <c:v>48527</c:v>
                </c:pt>
                <c:pt idx="1315">
                  <c:v>48534</c:v>
                </c:pt>
                <c:pt idx="1316">
                  <c:v>48541</c:v>
                </c:pt>
                <c:pt idx="1317">
                  <c:v>48548</c:v>
                </c:pt>
                <c:pt idx="1318">
                  <c:v>48555</c:v>
                </c:pt>
                <c:pt idx="1319">
                  <c:v>48562</c:v>
                </c:pt>
                <c:pt idx="1320">
                  <c:v>48569</c:v>
                </c:pt>
                <c:pt idx="1321">
                  <c:v>48577</c:v>
                </c:pt>
                <c:pt idx="1322">
                  <c:v>48584</c:v>
                </c:pt>
                <c:pt idx="1323">
                  <c:v>48591</c:v>
                </c:pt>
                <c:pt idx="1324">
                  <c:v>48598</c:v>
                </c:pt>
                <c:pt idx="1325">
                  <c:v>48605</c:v>
                </c:pt>
                <c:pt idx="1326">
                  <c:v>48612</c:v>
                </c:pt>
                <c:pt idx="1327">
                  <c:v>48619</c:v>
                </c:pt>
                <c:pt idx="1328">
                  <c:v>48626</c:v>
                </c:pt>
                <c:pt idx="1329">
                  <c:v>48633</c:v>
                </c:pt>
                <c:pt idx="1330">
                  <c:v>48640</c:v>
                </c:pt>
                <c:pt idx="1331">
                  <c:v>48647</c:v>
                </c:pt>
                <c:pt idx="1332">
                  <c:v>48654</c:v>
                </c:pt>
                <c:pt idx="1333">
                  <c:v>48661</c:v>
                </c:pt>
                <c:pt idx="1334">
                  <c:v>48668</c:v>
                </c:pt>
                <c:pt idx="1335">
                  <c:v>48675</c:v>
                </c:pt>
                <c:pt idx="1336">
                  <c:v>48682</c:v>
                </c:pt>
                <c:pt idx="1337">
                  <c:v>48689</c:v>
                </c:pt>
                <c:pt idx="1338">
                  <c:v>48696</c:v>
                </c:pt>
                <c:pt idx="1339">
                  <c:v>48703</c:v>
                </c:pt>
                <c:pt idx="1340">
                  <c:v>48710</c:v>
                </c:pt>
                <c:pt idx="1341">
                  <c:v>48717</c:v>
                </c:pt>
                <c:pt idx="1342">
                  <c:v>48724</c:v>
                </c:pt>
                <c:pt idx="1343">
                  <c:v>48731</c:v>
                </c:pt>
                <c:pt idx="1344">
                  <c:v>48738</c:v>
                </c:pt>
                <c:pt idx="1345">
                  <c:v>48745</c:v>
                </c:pt>
                <c:pt idx="1346">
                  <c:v>48752</c:v>
                </c:pt>
                <c:pt idx="1347">
                  <c:v>48759</c:v>
                </c:pt>
                <c:pt idx="1348">
                  <c:v>48766</c:v>
                </c:pt>
                <c:pt idx="1349">
                  <c:v>48773</c:v>
                </c:pt>
                <c:pt idx="1350">
                  <c:v>48780</c:v>
                </c:pt>
                <c:pt idx="1351">
                  <c:v>48787</c:v>
                </c:pt>
                <c:pt idx="1352">
                  <c:v>48794</c:v>
                </c:pt>
                <c:pt idx="1353">
                  <c:v>48801</c:v>
                </c:pt>
                <c:pt idx="1354">
                  <c:v>48808</c:v>
                </c:pt>
                <c:pt idx="1355">
                  <c:v>48815</c:v>
                </c:pt>
                <c:pt idx="1356">
                  <c:v>48822</c:v>
                </c:pt>
                <c:pt idx="1357">
                  <c:v>48829</c:v>
                </c:pt>
                <c:pt idx="1358">
                  <c:v>48836</c:v>
                </c:pt>
                <c:pt idx="1359">
                  <c:v>48843</c:v>
                </c:pt>
                <c:pt idx="1360">
                  <c:v>48850</c:v>
                </c:pt>
                <c:pt idx="1361">
                  <c:v>48857</c:v>
                </c:pt>
                <c:pt idx="1362">
                  <c:v>48864</c:v>
                </c:pt>
                <c:pt idx="1363">
                  <c:v>48871</c:v>
                </c:pt>
                <c:pt idx="1364">
                  <c:v>48878</c:v>
                </c:pt>
                <c:pt idx="1365">
                  <c:v>48885</c:v>
                </c:pt>
                <c:pt idx="1366">
                  <c:v>48892</c:v>
                </c:pt>
                <c:pt idx="1367">
                  <c:v>48899</c:v>
                </c:pt>
                <c:pt idx="1368">
                  <c:v>48906</c:v>
                </c:pt>
                <c:pt idx="1369">
                  <c:v>48913</c:v>
                </c:pt>
                <c:pt idx="1370">
                  <c:v>48920</c:v>
                </c:pt>
                <c:pt idx="1371">
                  <c:v>48927</c:v>
                </c:pt>
                <c:pt idx="1372">
                  <c:v>48934</c:v>
                </c:pt>
                <c:pt idx="1373">
                  <c:v>48941</c:v>
                </c:pt>
                <c:pt idx="1374">
                  <c:v>48948</c:v>
                </c:pt>
                <c:pt idx="1375">
                  <c:v>48955</c:v>
                </c:pt>
                <c:pt idx="1376">
                  <c:v>48962</c:v>
                </c:pt>
                <c:pt idx="1377">
                  <c:v>48969</c:v>
                </c:pt>
                <c:pt idx="1378">
                  <c:v>48976</c:v>
                </c:pt>
                <c:pt idx="1379">
                  <c:v>48983</c:v>
                </c:pt>
                <c:pt idx="1380">
                  <c:v>48990</c:v>
                </c:pt>
                <c:pt idx="1381">
                  <c:v>48997</c:v>
                </c:pt>
                <c:pt idx="1382">
                  <c:v>49004</c:v>
                </c:pt>
                <c:pt idx="1383">
                  <c:v>49011</c:v>
                </c:pt>
                <c:pt idx="1384">
                  <c:v>49018</c:v>
                </c:pt>
                <c:pt idx="1385">
                  <c:v>49025</c:v>
                </c:pt>
                <c:pt idx="1386">
                  <c:v>49032</c:v>
                </c:pt>
                <c:pt idx="1387">
                  <c:v>49039</c:v>
                </c:pt>
                <c:pt idx="1388">
                  <c:v>49046</c:v>
                </c:pt>
                <c:pt idx="1389">
                  <c:v>49053</c:v>
                </c:pt>
                <c:pt idx="1390">
                  <c:v>49060</c:v>
                </c:pt>
                <c:pt idx="1391">
                  <c:v>49067</c:v>
                </c:pt>
                <c:pt idx="1392">
                  <c:v>49074</c:v>
                </c:pt>
                <c:pt idx="1393">
                  <c:v>49081</c:v>
                </c:pt>
                <c:pt idx="1394">
                  <c:v>49088</c:v>
                </c:pt>
                <c:pt idx="1395">
                  <c:v>49095</c:v>
                </c:pt>
                <c:pt idx="1396">
                  <c:v>49102</c:v>
                </c:pt>
                <c:pt idx="1397">
                  <c:v>49109</c:v>
                </c:pt>
                <c:pt idx="1398">
                  <c:v>49116</c:v>
                </c:pt>
                <c:pt idx="1399">
                  <c:v>49123</c:v>
                </c:pt>
                <c:pt idx="1400">
                  <c:v>49130</c:v>
                </c:pt>
                <c:pt idx="1401">
                  <c:v>49137</c:v>
                </c:pt>
                <c:pt idx="1402">
                  <c:v>49144</c:v>
                </c:pt>
                <c:pt idx="1403">
                  <c:v>49151</c:v>
                </c:pt>
                <c:pt idx="1404">
                  <c:v>49158</c:v>
                </c:pt>
                <c:pt idx="1405">
                  <c:v>49165</c:v>
                </c:pt>
                <c:pt idx="1406">
                  <c:v>49172</c:v>
                </c:pt>
                <c:pt idx="1407">
                  <c:v>49179</c:v>
                </c:pt>
                <c:pt idx="1408">
                  <c:v>49186</c:v>
                </c:pt>
                <c:pt idx="1409">
                  <c:v>49193</c:v>
                </c:pt>
                <c:pt idx="1410">
                  <c:v>49200</c:v>
                </c:pt>
                <c:pt idx="1411">
                  <c:v>49207</c:v>
                </c:pt>
                <c:pt idx="1412">
                  <c:v>49214</c:v>
                </c:pt>
                <c:pt idx="1413">
                  <c:v>49221</c:v>
                </c:pt>
                <c:pt idx="1414">
                  <c:v>49228</c:v>
                </c:pt>
                <c:pt idx="1415">
                  <c:v>49235</c:v>
                </c:pt>
                <c:pt idx="1416">
                  <c:v>49242</c:v>
                </c:pt>
                <c:pt idx="1417">
                  <c:v>49249</c:v>
                </c:pt>
                <c:pt idx="1418">
                  <c:v>49256</c:v>
                </c:pt>
                <c:pt idx="1419">
                  <c:v>49263</c:v>
                </c:pt>
                <c:pt idx="1420">
                  <c:v>49270</c:v>
                </c:pt>
                <c:pt idx="1421">
                  <c:v>49277</c:v>
                </c:pt>
                <c:pt idx="1422">
                  <c:v>49284</c:v>
                </c:pt>
                <c:pt idx="1423">
                  <c:v>49291</c:v>
                </c:pt>
                <c:pt idx="1424">
                  <c:v>49298</c:v>
                </c:pt>
                <c:pt idx="1425">
                  <c:v>49305</c:v>
                </c:pt>
                <c:pt idx="1426">
                  <c:v>49312</c:v>
                </c:pt>
                <c:pt idx="1427">
                  <c:v>49319</c:v>
                </c:pt>
                <c:pt idx="1428">
                  <c:v>49326</c:v>
                </c:pt>
                <c:pt idx="1429">
                  <c:v>49333</c:v>
                </c:pt>
                <c:pt idx="1430">
                  <c:v>49340</c:v>
                </c:pt>
                <c:pt idx="1431">
                  <c:v>49347</c:v>
                </c:pt>
                <c:pt idx="1432">
                  <c:v>49354</c:v>
                </c:pt>
                <c:pt idx="1433">
                  <c:v>49361</c:v>
                </c:pt>
                <c:pt idx="1434">
                  <c:v>49368</c:v>
                </c:pt>
                <c:pt idx="1435">
                  <c:v>49375</c:v>
                </c:pt>
                <c:pt idx="1436">
                  <c:v>49382</c:v>
                </c:pt>
                <c:pt idx="1437">
                  <c:v>49389</c:v>
                </c:pt>
                <c:pt idx="1438">
                  <c:v>49396</c:v>
                </c:pt>
                <c:pt idx="1439">
                  <c:v>49403</c:v>
                </c:pt>
                <c:pt idx="1440">
                  <c:v>49410</c:v>
                </c:pt>
                <c:pt idx="1441">
                  <c:v>49417</c:v>
                </c:pt>
                <c:pt idx="1442">
                  <c:v>49424</c:v>
                </c:pt>
                <c:pt idx="1443">
                  <c:v>49431</c:v>
                </c:pt>
                <c:pt idx="1444">
                  <c:v>49438</c:v>
                </c:pt>
                <c:pt idx="1445">
                  <c:v>49445</c:v>
                </c:pt>
                <c:pt idx="1446">
                  <c:v>49452</c:v>
                </c:pt>
                <c:pt idx="1447">
                  <c:v>49459</c:v>
                </c:pt>
                <c:pt idx="1448">
                  <c:v>49466</c:v>
                </c:pt>
                <c:pt idx="1449">
                  <c:v>49473</c:v>
                </c:pt>
                <c:pt idx="1450">
                  <c:v>49480</c:v>
                </c:pt>
                <c:pt idx="1451">
                  <c:v>49487</c:v>
                </c:pt>
                <c:pt idx="1452">
                  <c:v>49494</c:v>
                </c:pt>
                <c:pt idx="1453">
                  <c:v>49501</c:v>
                </c:pt>
                <c:pt idx="1454">
                  <c:v>49508</c:v>
                </c:pt>
                <c:pt idx="1455">
                  <c:v>49515</c:v>
                </c:pt>
                <c:pt idx="1456">
                  <c:v>49522</c:v>
                </c:pt>
                <c:pt idx="1457">
                  <c:v>49529</c:v>
                </c:pt>
                <c:pt idx="1458">
                  <c:v>49536</c:v>
                </c:pt>
                <c:pt idx="1459">
                  <c:v>49543</c:v>
                </c:pt>
                <c:pt idx="1460">
                  <c:v>49550</c:v>
                </c:pt>
                <c:pt idx="1461">
                  <c:v>49557</c:v>
                </c:pt>
                <c:pt idx="1462">
                  <c:v>49564</c:v>
                </c:pt>
                <c:pt idx="1463">
                  <c:v>49571</c:v>
                </c:pt>
                <c:pt idx="1464">
                  <c:v>49578</c:v>
                </c:pt>
                <c:pt idx="1465">
                  <c:v>49585</c:v>
                </c:pt>
                <c:pt idx="1466">
                  <c:v>49592</c:v>
                </c:pt>
                <c:pt idx="1467">
                  <c:v>49599</c:v>
                </c:pt>
                <c:pt idx="1468">
                  <c:v>49606</c:v>
                </c:pt>
                <c:pt idx="1469">
                  <c:v>49613</c:v>
                </c:pt>
                <c:pt idx="1470">
                  <c:v>49620</c:v>
                </c:pt>
                <c:pt idx="1471">
                  <c:v>49627</c:v>
                </c:pt>
                <c:pt idx="1472">
                  <c:v>49634</c:v>
                </c:pt>
                <c:pt idx="1473">
                  <c:v>49641</c:v>
                </c:pt>
                <c:pt idx="1474">
                  <c:v>49648</c:v>
                </c:pt>
                <c:pt idx="1475">
                  <c:v>49655</c:v>
                </c:pt>
                <c:pt idx="1476">
                  <c:v>49662</c:v>
                </c:pt>
                <c:pt idx="1477">
                  <c:v>49670</c:v>
                </c:pt>
                <c:pt idx="1478">
                  <c:v>49677</c:v>
                </c:pt>
                <c:pt idx="1479">
                  <c:v>49684</c:v>
                </c:pt>
                <c:pt idx="1480">
                  <c:v>49691</c:v>
                </c:pt>
                <c:pt idx="1481">
                  <c:v>49698</c:v>
                </c:pt>
                <c:pt idx="1482">
                  <c:v>49705</c:v>
                </c:pt>
                <c:pt idx="1483">
                  <c:v>49712</c:v>
                </c:pt>
                <c:pt idx="1484">
                  <c:v>49719</c:v>
                </c:pt>
                <c:pt idx="1485">
                  <c:v>49726</c:v>
                </c:pt>
                <c:pt idx="1486">
                  <c:v>49733</c:v>
                </c:pt>
                <c:pt idx="1487">
                  <c:v>49740</c:v>
                </c:pt>
                <c:pt idx="1488">
                  <c:v>49747</c:v>
                </c:pt>
                <c:pt idx="1489">
                  <c:v>49754</c:v>
                </c:pt>
                <c:pt idx="1490">
                  <c:v>49761</c:v>
                </c:pt>
                <c:pt idx="1491">
                  <c:v>49768</c:v>
                </c:pt>
                <c:pt idx="1492">
                  <c:v>49775</c:v>
                </c:pt>
                <c:pt idx="1493">
                  <c:v>49782</c:v>
                </c:pt>
                <c:pt idx="1494">
                  <c:v>49789</c:v>
                </c:pt>
                <c:pt idx="1495">
                  <c:v>49796</c:v>
                </c:pt>
                <c:pt idx="1496">
                  <c:v>49803</c:v>
                </c:pt>
                <c:pt idx="1497">
                  <c:v>49810</c:v>
                </c:pt>
                <c:pt idx="1498">
                  <c:v>49817</c:v>
                </c:pt>
                <c:pt idx="1499">
                  <c:v>49824</c:v>
                </c:pt>
                <c:pt idx="1500">
                  <c:v>49831</c:v>
                </c:pt>
                <c:pt idx="1501">
                  <c:v>49838</c:v>
                </c:pt>
                <c:pt idx="1502">
                  <c:v>49845</c:v>
                </c:pt>
                <c:pt idx="1503">
                  <c:v>49852</c:v>
                </c:pt>
                <c:pt idx="1504">
                  <c:v>49859</c:v>
                </c:pt>
                <c:pt idx="1505">
                  <c:v>49866</c:v>
                </c:pt>
                <c:pt idx="1506">
                  <c:v>49873</c:v>
                </c:pt>
                <c:pt idx="1507">
                  <c:v>49880</c:v>
                </c:pt>
                <c:pt idx="1508">
                  <c:v>49887</c:v>
                </c:pt>
                <c:pt idx="1509">
                  <c:v>49894</c:v>
                </c:pt>
                <c:pt idx="1510">
                  <c:v>49901</c:v>
                </c:pt>
                <c:pt idx="1511">
                  <c:v>49908</c:v>
                </c:pt>
                <c:pt idx="1512">
                  <c:v>49915</c:v>
                </c:pt>
                <c:pt idx="1513">
                  <c:v>49922</c:v>
                </c:pt>
                <c:pt idx="1514">
                  <c:v>49929</c:v>
                </c:pt>
                <c:pt idx="1515">
                  <c:v>49936</c:v>
                </c:pt>
                <c:pt idx="1516">
                  <c:v>49943</c:v>
                </c:pt>
                <c:pt idx="1517">
                  <c:v>49950</c:v>
                </c:pt>
                <c:pt idx="1518">
                  <c:v>49957</c:v>
                </c:pt>
                <c:pt idx="1519">
                  <c:v>49964</c:v>
                </c:pt>
                <c:pt idx="1520">
                  <c:v>49971</c:v>
                </c:pt>
                <c:pt idx="1521">
                  <c:v>49978</c:v>
                </c:pt>
                <c:pt idx="1522">
                  <c:v>49985</c:v>
                </c:pt>
                <c:pt idx="1523">
                  <c:v>49992</c:v>
                </c:pt>
                <c:pt idx="1524">
                  <c:v>49999</c:v>
                </c:pt>
                <c:pt idx="1525">
                  <c:v>50006</c:v>
                </c:pt>
                <c:pt idx="1526">
                  <c:v>50013</c:v>
                </c:pt>
                <c:pt idx="1527">
                  <c:v>50020</c:v>
                </c:pt>
                <c:pt idx="1528">
                  <c:v>50027</c:v>
                </c:pt>
                <c:pt idx="1529">
                  <c:v>50038</c:v>
                </c:pt>
                <c:pt idx="1530">
                  <c:v>50045</c:v>
                </c:pt>
                <c:pt idx="1531">
                  <c:v>50052</c:v>
                </c:pt>
                <c:pt idx="1532">
                  <c:v>50059</c:v>
                </c:pt>
                <c:pt idx="1533">
                  <c:v>50066</c:v>
                </c:pt>
                <c:pt idx="1534">
                  <c:v>50073</c:v>
                </c:pt>
                <c:pt idx="1535">
                  <c:v>50080</c:v>
                </c:pt>
                <c:pt idx="1536">
                  <c:v>50087</c:v>
                </c:pt>
                <c:pt idx="1537">
                  <c:v>50094</c:v>
                </c:pt>
                <c:pt idx="1538">
                  <c:v>50101</c:v>
                </c:pt>
                <c:pt idx="1539">
                  <c:v>50108</c:v>
                </c:pt>
                <c:pt idx="1540">
                  <c:v>50115</c:v>
                </c:pt>
                <c:pt idx="1541">
                  <c:v>50122</c:v>
                </c:pt>
                <c:pt idx="1542">
                  <c:v>50129</c:v>
                </c:pt>
                <c:pt idx="1543">
                  <c:v>50137</c:v>
                </c:pt>
                <c:pt idx="1544">
                  <c:v>50144</c:v>
                </c:pt>
                <c:pt idx="1545">
                  <c:v>50151</c:v>
                </c:pt>
                <c:pt idx="1546">
                  <c:v>50158</c:v>
                </c:pt>
                <c:pt idx="1547">
                  <c:v>50165</c:v>
                </c:pt>
                <c:pt idx="1548">
                  <c:v>50172</c:v>
                </c:pt>
                <c:pt idx="1549">
                  <c:v>50179</c:v>
                </c:pt>
                <c:pt idx="1550">
                  <c:v>50186</c:v>
                </c:pt>
                <c:pt idx="1551">
                  <c:v>50193</c:v>
                </c:pt>
                <c:pt idx="1552">
                  <c:v>50200</c:v>
                </c:pt>
                <c:pt idx="1553">
                  <c:v>50207</c:v>
                </c:pt>
                <c:pt idx="1554">
                  <c:v>50214</c:v>
                </c:pt>
                <c:pt idx="1555">
                  <c:v>50221</c:v>
                </c:pt>
                <c:pt idx="1556">
                  <c:v>50228</c:v>
                </c:pt>
                <c:pt idx="1557">
                  <c:v>50235</c:v>
                </c:pt>
                <c:pt idx="1558">
                  <c:v>50242</c:v>
                </c:pt>
                <c:pt idx="1559">
                  <c:v>50249</c:v>
                </c:pt>
                <c:pt idx="1560">
                  <c:v>50256</c:v>
                </c:pt>
                <c:pt idx="1561">
                  <c:v>50263</c:v>
                </c:pt>
                <c:pt idx="1562">
                  <c:v>50270</c:v>
                </c:pt>
                <c:pt idx="1563">
                  <c:v>50277</c:v>
                </c:pt>
                <c:pt idx="1564">
                  <c:v>50284</c:v>
                </c:pt>
                <c:pt idx="1565">
                  <c:v>50291</c:v>
                </c:pt>
                <c:pt idx="1566">
                  <c:v>50298</c:v>
                </c:pt>
                <c:pt idx="1567">
                  <c:v>50305</c:v>
                </c:pt>
                <c:pt idx="1568">
                  <c:v>50312</c:v>
                </c:pt>
                <c:pt idx="1569">
                  <c:v>50319</c:v>
                </c:pt>
                <c:pt idx="1570">
                  <c:v>50326</c:v>
                </c:pt>
                <c:pt idx="1571">
                  <c:v>50333</c:v>
                </c:pt>
                <c:pt idx="1572">
                  <c:v>50340</c:v>
                </c:pt>
                <c:pt idx="1573">
                  <c:v>50347</c:v>
                </c:pt>
                <c:pt idx="1574">
                  <c:v>50354</c:v>
                </c:pt>
                <c:pt idx="1575">
                  <c:v>50361</c:v>
                </c:pt>
                <c:pt idx="1576">
                  <c:v>50368</c:v>
                </c:pt>
                <c:pt idx="1577">
                  <c:v>50375</c:v>
                </c:pt>
                <c:pt idx="1578">
                  <c:v>50382</c:v>
                </c:pt>
                <c:pt idx="1579">
                  <c:v>50389</c:v>
                </c:pt>
                <c:pt idx="1580">
                  <c:v>50396</c:v>
                </c:pt>
                <c:pt idx="1581">
                  <c:v>50403</c:v>
                </c:pt>
                <c:pt idx="1582">
                  <c:v>50410</c:v>
                </c:pt>
                <c:pt idx="1583">
                  <c:v>50417</c:v>
                </c:pt>
                <c:pt idx="1584">
                  <c:v>50424</c:v>
                </c:pt>
                <c:pt idx="1585">
                  <c:v>50431</c:v>
                </c:pt>
                <c:pt idx="1586">
                  <c:v>50438</c:v>
                </c:pt>
                <c:pt idx="1587">
                  <c:v>50445</c:v>
                </c:pt>
                <c:pt idx="1588">
                  <c:v>50452</c:v>
                </c:pt>
                <c:pt idx="1589">
                  <c:v>50459</c:v>
                </c:pt>
                <c:pt idx="1590">
                  <c:v>50466</c:v>
                </c:pt>
                <c:pt idx="1591">
                  <c:v>50473</c:v>
                </c:pt>
                <c:pt idx="1592">
                  <c:v>50480</c:v>
                </c:pt>
                <c:pt idx="1593">
                  <c:v>50487</c:v>
                </c:pt>
                <c:pt idx="1594">
                  <c:v>50494</c:v>
                </c:pt>
                <c:pt idx="1595">
                  <c:v>50501</c:v>
                </c:pt>
                <c:pt idx="1596">
                  <c:v>50508</c:v>
                </c:pt>
                <c:pt idx="1597">
                  <c:v>50515</c:v>
                </c:pt>
                <c:pt idx="1598">
                  <c:v>50522</c:v>
                </c:pt>
                <c:pt idx="1599">
                  <c:v>50529</c:v>
                </c:pt>
                <c:pt idx="1600">
                  <c:v>50536</c:v>
                </c:pt>
                <c:pt idx="1601">
                  <c:v>50543</c:v>
                </c:pt>
                <c:pt idx="1602">
                  <c:v>50550</c:v>
                </c:pt>
                <c:pt idx="1603">
                  <c:v>50557</c:v>
                </c:pt>
                <c:pt idx="1604">
                  <c:v>50564</c:v>
                </c:pt>
                <c:pt idx="1605">
                  <c:v>50571</c:v>
                </c:pt>
                <c:pt idx="1606">
                  <c:v>50578</c:v>
                </c:pt>
                <c:pt idx="1607">
                  <c:v>50585</c:v>
                </c:pt>
                <c:pt idx="1608">
                  <c:v>50592</c:v>
                </c:pt>
                <c:pt idx="1609">
                  <c:v>50599</c:v>
                </c:pt>
                <c:pt idx="1610">
                  <c:v>50606</c:v>
                </c:pt>
                <c:pt idx="1611">
                  <c:v>50613</c:v>
                </c:pt>
                <c:pt idx="1612">
                  <c:v>50620</c:v>
                </c:pt>
                <c:pt idx="1613">
                  <c:v>50627</c:v>
                </c:pt>
                <c:pt idx="1614">
                  <c:v>50634</c:v>
                </c:pt>
                <c:pt idx="1615">
                  <c:v>50641</c:v>
                </c:pt>
                <c:pt idx="1616">
                  <c:v>50648</c:v>
                </c:pt>
                <c:pt idx="1617">
                  <c:v>50655</c:v>
                </c:pt>
                <c:pt idx="1618">
                  <c:v>50662</c:v>
                </c:pt>
                <c:pt idx="1619">
                  <c:v>50669</c:v>
                </c:pt>
                <c:pt idx="1620">
                  <c:v>50676</c:v>
                </c:pt>
                <c:pt idx="1621">
                  <c:v>50683</c:v>
                </c:pt>
                <c:pt idx="1622">
                  <c:v>50690</c:v>
                </c:pt>
                <c:pt idx="1623">
                  <c:v>50697</c:v>
                </c:pt>
                <c:pt idx="1624">
                  <c:v>50704</c:v>
                </c:pt>
                <c:pt idx="1625">
                  <c:v>50711</c:v>
                </c:pt>
                <c:pt idx="1626">
                  <c:v>50718</c:v>
                </c:pt>
                <c:pt idx="1627">
                  <c:v>50725</c:v>
                </c:pt>
                <c:pt idx="1628">
                  <c:v>50732</c:v>
                </c:pt>
                <c:pt idx="1629">
                  <c:v>50739</c:v>
                </c:pt>
                <c:pt idx="1630">
                  <c:v>50746</c:v>
                </c:pt>
                <c:pt idx="1631">
                  <c:v>50753</c:v>
                </c:pt>
                <c:pt idx="1632">
                  <c:v>50760</c:v>
                </c:pt>
                <c:pt idx="1633">
                  <c:v>50768</c:v>
                </c:pt>
                <c:pt idx="1634">
                  <c:v>50775</c:v>
                </c:pt>
                <c:pt idx="1635">
                  <c:v>50782</c:v>
                </c:pt>
                <c:pt idx="1636">
                  <c:v>50789</c:v>
                </c:pt>
                <c:pt idx="1637">
                  <c:v>50796</c:v>
                </c:pt>
                <c:pt idx="1638">
                  <c:v>50803</c:v>
                </c:pt>
                <c:pt idx="1639">
                  <c:v>50810</c:v>
                </c:pt>
                <c:pt idx="1640">
                  <c:v>50817</c:v>
                </c:pt>
                <c:pt idx="1641">
                  <c:v>50824</c:v>
                </c:pt>
                <c:pt idx="1642">
                  <c:v>50831</c:v>
                </c:pt>
                <c:pt idx="1643">
                  <c:v>50838</c:v>
                </c:pt>
                <c:pt idx="1644">
                  <c:v>50845</c:v>
                </c:pt>
                <c:pt idx="1645">
                  <c:v>50852</c:v>
                </c:pt>
                <c:pt idx="1646">
                  <c:v>50859</c:v>
                </c:pt>
                <c:pt idx="1647">
                  <c:v>50866</c:v>
                </c:pt>
                <c:pt idx="1648">
                  <c:v>50873</c:v>
                </c:pt>
                <c:pt idx="1649">
                  <c:v>50880</c:v>
                </c:pt>
                <c:pt idx="1650">
                  <c:v>50887</c:v>
                </c:pt>
                <c:pt idx="1651">
                  <c:v>50894</c:v>
                </c:pt>
                <c:pt idx="1652">
                  <c:v>50901</c:v>
                </c:pt>
                <c:pt idx="1653">
                  <c:v>50908</c:v>
                </c:pt>
                <c:pt idx="1654">
                  <c:v>50915</c:v>
                </c:pt>
                <c:pt idx="1655">
                  <c:v>50922</c:v>
                </c:pt>
                <c:pt idx="1656">
                  <c:v>50929</c:v>
                </c:pt>
                <c:pt idx="1657">
                  <c:v>50936</c:v>
                </c:pt>
                <c:pt idx="1658">
                  <c:v>50943</c:v>
                </c:pt>
                <c:pt idx="1659">
                  <c:v>50950</c:v>
                </c:pt>
                <c:pt idx="1660">
                  <c:v>50957</c:v>
                </c:pt>
                <c:pt idx="1661">
                  <c:v>50964</c:v>
                </c:pt>
                <c:pt idx="1662">
                  <c:v>50971</c:v>
                </c:pt>
                <c:pt idx="1663">
                  <c:v>50978</c:v>
                </c:pt>
                <c:pt idx="1664">
                  <c:v>50985</c:v>
                </c:pt>
                <c:pt idx="1665">
                  <c:v>50992</c:v>
                </c:pt>
                <c:pt idx="1666">
                  <c:v>50999</c:v>
                </c:pt>
                <c:pt idx="1667">
                  <c:v>51006</c:v>
                </c:pt>
                <c:pt idx="1668">
                  <c:v>51013</c:v>
                </c:pt>
                <c:pt idx="1669">
                  <c:v>51020</c:v>
                </c:pt>
                <c:pt idx="1670">
                  <c:v>51027</c:v>
                </c:pt>
                <c:pt idx="1671">
                  <c:v>51034</c:v>
                </c:pt>
                <c:pt idx="1672">
                  <c:v>51041</c:v>
                </c:pt>
                <c:pt idx="1673">
                  <c:v>51048</c:v>
                </c:pt>
                <c:pt idx="1674">
                  <c:v>51055</c:v>
                </c:pt>
                <c:pt idx="1675">
                  <c:v>51062</c:v>
                </c:pt>
                <c:pt idx="1676">
                  <c:v>51069</c:v>
                </c:pt>
                <c:pt idx="1677">
                  <c:v>51076</c:v>
                </c:pt>
                <c:pt idx="1678">
                  <c:v>51083</c:v>
                </c:pt>
                <c:pt idx="1679">
                  <c:v>51090</c:v>
                </c:pt>
                <c:pt idx="1680">
                  <c:v>51097</c:v>
                </c:pt>
                <c:pt idx="1681">
                  <c:v>51104</c:v>
                </c:pt>
                <c:pt idx="1682">
                  <c:v>51111</c:v>
                </c:pt>
                <c:pt idx="1683">
                  <c:v>51118</c:v>
                </c:pt>
                <c:pt idx="1684">
                  <c:v>51125</c:v>
                </c:pt>
                <c:pt idx="1685">
                  <c:v>51132</c:v>
                </c:pt>
                <c:pt idx="1686">
                  <c:v>51139</c:v>
                </c:pt>
                <c:pt idx="1687">
                  <c:v>51146</c:v>
                </c:pt>
                <c:pt idx="1688">
                  <c:v>51153</c:v>
                </c:pt>
                <c:pt idx="1689">
                  <c:v>51160</c:v>
                </c:pt>
                <c:pt idx="1690">
                  <c:v>51167</c:v>
                </c:pt>
                <c:pt idx="1691">
                  <c:v>51174</c:v>
                </c:pt>
                <c:pt idx="1692">
                  <c:v>51181</c:v>
                </c:pt>
                <c:pt idx="1693">
                  <c:v>51188</c:v>
                </c:pt>
                <c:pt idx="1694">
                  <c:v>51195</c:v>
                </c:pt>
                <c:pt idx="1695">
                  <c:v>51202</c:v>
                </c:pt>
                <c:pt idx="1696">
                  <c:v>51209</c:v>
                </c:pt>
                <c:pt idx="1697">
                  <c:v>51216</c:v>
                </c:pt>
                <c:pt idx="1698">
                  <c:v>51223</c:v>
                </c:pt>
                <c:pt idx="1699">
                  <c:v>51230</c:v>
                </c:pt>
                <c:pt idx="1700">
                  <c:v>51237</c:v>
                </c:pt>
                <c:pt idx="1701">
                  <c:v>51244</c:v>
                </c:pt>
                <c:pt idx="1702">
                  <c:v>51251</c:v>
                </c:pt>
                <c:pt idx="1703">
                  <c:v>51258</c:v>
                </c:pt>
                <c:pt idx="1704">
                  <c:v>51265</c:v>
                </c:pt>
                <c:pt idx="1705">
                  <c:v>51272</c:v>
                </c:pt>
                <c:pt idx="1706">
                  <c:v>51279</c:v>
                </c:pt>
                <c:pt idx="1707">
                  <c:v>51286</c:v>
                </c:pt>
                <c:pt idx="1708">
                  <c:v>51293</c:v>
                </c:pt>
                <c:pt idx="1709">
                  <c:v>51300</c:v>
                </c:pt>
                <c:pt idx="1710">
                  <c:v>51307</c:v>
                </c:pt>
                <c:pt idx="1711">
                  <c:v>51314</c:v>
                </c:pt>
                <c:pt idx="1712">
                  <c:v>51321</c:v>
                </c:pt>
                <c:pt idx="1713">
                  <c:v>51328</c:v>
                </c:pt>
                <c:pt idx="1714">
                  <c:v>51335</c:v>
                </c:pt>
                <c:pt idx="1715">
                  <c:v>51342</c:v>
                </c:pt>
                <c:pt idx="1716">
                  <c:v>51349</c:v>
                </c:pt>
                <c:pt idx="1717">
                  <c:v>51356</c:v>
                </c:pt>
                <c:pt idx="1718">
                  <c:v>51363</c:v>
                </c:pt>
                <c:pt idx="1719">
                  <c:v>51370</c:v>
                </c:pt>
                <c:pt idx="1720">
                  <c:v>51377</c:v>
                </c:pt>
                <c:pt idx="1721">
                  <c:v>51384</c:v>
                </c:pt>
                <c:pt idx="1722">
                  <c:v>51391</c:v>
                </c:pt>
                <c:pt idx="1723">
                  <c:v>51398</c:v>
                </c:pt>
                <c:pt idx="1724">
                  <c:v>51405</c:v>
                </c:pt>
                <c:pt idx="1725">
                  <c:v>51412</c:v>
                </c:pt>
                <c:pt idx="1726">
                  <c:v>51419</c:v>
                </c:pt>
                <c:pt idx="1727">
                  <c:v>51426</c:v>
                </c:pt>
                <c:pt idx="1728">
                  <c:v>51433</c:v>
                </c:pt>
                <c:pt idx="1729">
                  <c:v>51440</c:v>
                </c:pt>
                <c:pt idx="1730">
                  <c:v>51447</c:v>
                </c:pt>
                <c:pt idx="1731">
                  <c:v>51454</c:v>
                </c:pt>
                <c:pt idx="1732">
                  <c:v>51461</c:v>
                </c:pt>
                <c:pt idx="1733">
                  <c:v>51468</c:v>
                </c:pt>
                <c:pt idx="1734">
                  <c:v>51475</c:v>
                </c:pt>
                <c:pt idx="1735">
                  <c:v>51482</c:v>
                </c:pt>
                <c:pt idx="1736">
                  <c:v>51489</c:v>
                </c:pt>
                <c:pt idx="1737">
                  <c:v>51497</c:v>
                </c:pt>
                <c:pt idx="1738">
                  <c:v>51504</c:v>
                </c:pt>
                <c:pt idx="1739">
                  <c:v>51511</c:v>
                </c:pt>
                <c:pt idx="1740">
                  <c:v>51518</c:v>
                </c:pt>
                <c:pt idx="1741">
                  <c:v>51525</c:v>
                </c:pt>
                <c:pt idx="1742">
                  <c:v>51532</c:v>
                </c:pt>
                <c:pt idx="1743">
                  <c:v>51539</c:v>
                </c:pt>
                <c:pt idx="1744">
                  <c:v>51546</c:v>
                </c:pt>
                <c:pt idx="1745">
                  <c:v>51553</c:v>
                </c:pt>
                <c:pt idx="1746">
                  <c:v>51560</c:v>
                </c:pt>
                <c:pt idx="1747">
                  <c:v>51567</c:v>
                </c:pt>
                <c:pt idx="1748">
                  <c:v>51574</c:v>
                </c:pt>
                <c:pt idx="1749">
                  <c:v>51581</c:v>
                </c:pt>
                <c:pt idx="1750">
                  <c:v>51588</c:v>
                </c:pt>
                <c:pt idx="1751">
                  <c:v>51595</c:v>
                </c:pt>
                <c:pt idx="1752">
                  <c:v>51602</c:v>
                </c:pt>
                <c:pt idx="1753">
                  <c:v>51609</c:v>
                </c:pt>
                <c:pt idx="1754">
                  <c:v>51616</c:v>
                </c:pt>
                <c:pt idx="1755">
                  <c:v>51623</c:v>
                </c:pt>
                <c:pt idx="1756">
                  <c:v>51630</c:v>
                </c:pt>
                <c:pt idx="1757">
                  <c:v>51637</c:v>
                </c:pt>
                <c:pt idx="1758">
                  <c:v>51644</c:v>
                </c:pt>
                <c:pt idx="1759">
                  <c:v>51651</c:v>
                </c:pt>
                <c:pt idx="1760">
                  <c:v>51658</c:v>
                </c:pt>
                <c:pt idx="1761">
                  <c:v>51665</c:v>
                </c:pt>
                <c:pt idx="1762">
                  <c:v>51672</c:v>
                </c:pt>
                <c:pt idx="1763">
                  <c:v>51679</c:v>
                </c:pt>
                <c:pt idx="1764">
                  <c:v>51686</c:v>
                </c:pt>
                <c:pt idx="1765">
                  <c:v>51693</c:v>
                </c:pt>
                <c:pt idx="1766">
                  <c:v>51700</c:v>
                </c:pt>
                <c:pt idx="1767">
                  <c:v>51707</c:v>
                </c:pt>
                <c:pt idx="1768">
                  <c:v>51714</c:v>
                </c:pt>
                <c:pt idx="1769">
                  <c:v>51721</c:v>
                </c:pt>
                <c:pt idx="1770">
                  <c:v>51728</c:v>
                </c:pt>
                <c:pt idx="1771">
                  <c:v>51735</c:v>
                </c:pt>
                <c:pt idx="1772">
                  <c:v>51742</c:v>
                </c:pt>
                <c:pt idx="1773">
                  <c:v>51749</c:v>
                </c:pt>
                <c:pt idx="1774">
                  <c:v>51756</c:v>
                </c:pt>
                <c:pt idx="1775">
                  <c:v>51763</c:v>
                </c:pt>
                <c:pt idx="1776">
                  <c:v>51770</c:v>
                </c:pt>
                <c:pt idx="1777">
                  <c:v>51777</c:v>
                </c:pt>
                <c:pt idx="1778">
                  <c:v>51784</c:v>
                </c:pt>
                <c:pt idx="1779">
                  <c:v>51791</c:v>
                </c:pt>
                <c:pt idx="1780">
                  <c:v>51798</c:v>
                </c:pt>
                <c:pt idx="1781">
                  <c:v>51805</c:v>
                </c:pt>
                <c:pt idx="1782">
                  <c:v>51812</c:v>
                </c:pt>
                <c:pt idx="1783">
                  <c:v>51819</c:v>
                </c:pt>
                <c:pt idx="1784">
                  <c:v>51826</c:v>
                </c:pt>
                <c:pt idx="1785">
                  <c:v>51833</c:v>
                </c:pt>
                <c:pt idx="1786">
                  <c:v>51840</c:v>
                </c:pt>
                <c:pt idx="1787">
                  <c:v>51847</c:v>
                </c:pt>
                <c:pt idx="1788">
                  <c:v>51854</c:v>
                </c:pt>
                <c:pt idx="1789">
                  <c:v>51862</c:v>
                </c:pt>
                <c:pt idx="1790">
                  <c:v>51869</c:v>
                </c:pt>
                <c:pt idx="1791">
                  <c:v>51876</c:v>
                </c:pt>
                <c:pt idx="1792">
                  <c:v>51883</c:v>
                </c:pt>
                <c:pt idx="1793">
                  <c:v>51890</c:v>
                </c:pt>
                <c:pt idx="1794">
                  <c:v>51897</c:v>
                </c:pt>
                <c:pt idx="1795">
                  <c:v>51904</c:v>
                </c:pt>
                <c:pt idx="1796">
                  <c:v>51911</c:v>
                </c:pt>
                <c:pt idx="1797">
                  <c:v>51918</c:v>
                </c:pt>
                <c:pt idx="1798">
                  <c:v>51925</c:v>
                </c:pt>
                <c:pt idx="1799">
                  <c:v>51932</c:v>
                </c:pt>
                <c:pt idx="1800">
                  <c:v>51939</c:v>
                </c:pt>
                <c:pt idx="1801">
                  <c:v>51946</c:v>
                </c:pt>
                <c:pt idx="1802">
                  <c:v>51953</c:v>
                </c:pt>
                <c:pt idx="1803">
                  <c:v>51964</c:v>
                </c:pt>
                <c:pt idx="1804">
                  <c:v>51971</c:v>
                </c:pt>
                <c:pt idx="1805">
                  <c:v>51978</c:v>
                </c:pt>
                <c:pt idx="1806">
                  <c:v>51985</c:v>
                </c:pt>
                <c:pt idx="1807">
                  <c:v>51992</c:v>
                </c:pt>
                <c:pt idx="1808">
                  <c:v>51999</c:v>
                </c:pt>
                <c:pt idx="1809">
                  <c:v>52006</c:v>
                </c:pt>
                <c:pt idx="1810">
                  <c:v>52013</c:v>
                </c:pt>
                <c:pt idx="1811">
                  <c:v>52020</c:v>
                </c:pt>
                <c:pt idx="1812">
                  <c:v>52027</c:v>
                </c:pt>
                <c:pt idx="1813">
                  <c:v>52034</c:v>
                </c:pt>
                <c:pt idx="1814">
                  <c:v>52041</c:v>
                </c:pt>
                <c:pt idx="1815">
                  <c:v>52048</c:v>
                </c:pt>
                <c:pt idx="1816">
                  <c:v>52055</c:v>
                </c:pt>
                <c:pt idx="1817">
                  <c:v>52062</c:v>
                </c:pt>
                <c:pt idx="1818">
                  <c:v>52069</c:v>
                </c:pt>
                <c:pt idx="1819">
                  <c:v>52076</c:v>
                </c:pt>
                <c:pt idx="1820">
                  <c:v>52083</c:v>
                </c:pt>
                <c:pt idx="1821">
                  <c:v>52090</c:v>
                </c:pt>
                <c:pt idx="1822">
                  <c:v>52097</c:v>
                </c:pt>
                <c:pt idx="1823">
                  <c:v>52104</c:v>
                </c:pt>
                <c:pt idx="1824">
                  <c:v>52111</c:v>
                </c:pt>
                <c:pt idx="1825">
                  <c:v>52118</c:v>
                </c:pt>
                <c:pt idx="1826">
                  <c:v>52125</c:v>
                </c:pt>
                <c:pt idx="1827">
                  <c:v>52132</c:v>
                </c:pt>
                <c:pt idx="1828">
                  <c:v>52139</c:v>
                </c:pt>
                <c:pt idx="1829">
                  <c:v>52146</c:v>
                </c:pt>
                <c:pt idx="1830">
                  <c:v>52153</c:v>
                </c:pt>
                <c:pt idx="1831">
                  <c:v>52160</c:v>
                </c:pt>
                <c:pt idx="1832">
                  <c:v>52167</c:v>
                </c:pt>
                <c:pt idx="1833">
                  <c:v>52174</c:v>
                </c:pt>
                <c:pt idx="1834">
                  <c:v>52181</c:v>
                </c:pt>
                <c:pt idx="1835">
                  <c:v>52188</c:v>
                </c:pt>
                <c:pt idx="1836">
                  <c:v>52195</c:v>
                </c:pt>
                <c:pt idx="1837">
                  <c:v>52202</c:v>
                </c:pt>
                <c:pt idx="1838">
                  <c:v>52209</c:v>
                </c:pt>
                <c:pt idx="1839">
                  <c:v>52216</c:v>
                </c:pt>
                <c:pt idx="1840">
                  <c:v>52223</c:v>
                </c:pt>
                <c:pt idx="1841">
                  <c:v>52230</c:v>
                </c:pt>
                <c:pt idx="1842">
                  <c:v>52237</c:v>
                </c:pt>
                <c:pt idx="1843">
                  <c:v>52244</c:v>
                </c:pt>
                <c:pt idx="1844">
                  <c:v>52251</c:v>
                </c:pt>
                <c:pt idx="1845">
                  <c:v>52258</c:v>
                </c:pt>
                <c:pt idx="1846">
                  <c:v>52265</c:v>
                </c:pt>
                <c:pt idx="1847">
                  <c:v>52272</c:v>
                </c:pt>
                <c:pt idx="1848">
                  <c:v>52279</c:v>
                </c:pt>
                <c:pt idx="1849">
                  <c:v>52286</c:v>
                </c:pt>
                <c:pt idx="1850">
                  <c:v>52293</c:v>
                </c:pt>
                <c:pt idx="1851">
                  <c:v>52300</c:v>
                </c:pt>
                <c:pt idx="1852">
                  <c:v>52307</c:v>
                </c:pt>
                <c:pt idx="1853">
                  <c:v>52314</c:v>
                </c:pt>
                <c:pt idx="1854">
                  <c:v>52321</c:v>
                </c:pt>
                <c:pt idx="1855">
                  <c:v>52328</c:v>
                </c:pt>
                <c:pt idx="1856">
                  <c:v>52335</c:v>
                </c:pt>
                <c:pt idx="1857">
                  <c:v>52342</c:v>
                </c:pt>
                <c:pt idx="1858">
                  <c:v>52349</c:v>
                </c:pt>
                <c:pt idx="1859">
                  <c:v>52356</c:v>
                </c:pt>
                <c:pt idx="1860">
                  <c:v>52363</c:v>
                </c:pt>
                <c:pt idx="1861">
                  <c:v>52370</c:v>
                </c:pt>
                <c:pt idx="1862">
                  <c:v>52377</c:v>
                </c:pt>
                <c:pt idx="1863">
                  <c:v>52384</c:v>
                </c:pt>
                <c:pt idx="1864">
                  <c:v>52391</c:v>
                </c:pt>
                <c:pt idx="1865">
                  <c:v>52398</c:v>
                </c:pt>
                <c:pt idx="1866">
                  <c:v>52405</c:v>
                </c:pt>
                <c:pt idx="1867">
                  <c:v>52412</c:v>
                </c:pt>
                <c:pt idx="1868">
                  <c:v>52419</c:v>
                </c:pt>
                <c:pt idx="1869">
                  <c:v>52426</c:v>
                </c:pt>
                <c:pt idx="1870">
                  <c:v>52433</c:v>
                </c:pt>
                <c:pt idx="1871">
                  <c:v>52440</c:v>
                </c:pt>
                <c:pt idx="1872">
                  <c:v>52447</c:v>
                </c:pt>
                <c:pt idx="1873">
                  <c:v>52454</c:v>
                </c:pt>
                <c:pt idx="1874">
                  <c:v>52461</c:v>
                </c:pt>
                <c:pt idx="1875">
                  <c:v>52468</c:v>
                </c:pt>
                <c:pt idx="1876">
                  <c:v>52475</c:v>
                </c:pt>
                <c:pt idx="1877">
                  <c:v>52482</c:v>
                </c:pt>
                <c:pt idx="1878">
                  <c:v>52489</c:v>
                </c:pt>
                <c:pt idx="1879">
                  <c:v>52496</c:v>
                </c:pt>
                <c:pt idx="1880">
                  <c:v>52503</c:v>
                </c:pt>
                <c:pt idx="1881">
                  <c:v>52510</c:v>
                </c:pt>
                <c:pt idx="1882">
                  <c:v>52517</c:v>
                </c:pt>
                <c:pt idx="1883">
                  <c:v>52524</c:v>
                </c:pt>
                <c:pt idx="1884">
                  <c:v>52531</c:v>
                </c:pt>
                <c:pt idx="1885">
                  <c:v>52538</c:v>
                </c:pt>
                <c:pt idx="1886">
                  <c:v>52545</c:v>
                </c:pt>
                <c:pt idx="1887">
                  <c:v>52552</c:v>
                </c:pt>
                <c:pt idx="1888">
                  <c:v>52559</c:v>
                </c:pt>
                <c:pt idx="1889">
                  <c:v>52566</c:v>
                </c:pt>
                <c:pt idx="1890">
                  <c:v>52573</c:v>
                </c:pt>
                <c:pt idx="1891">
                  <c:v>52580</c:v>
                </c:pt>
                <c:pt idx="1892">
                  <c:v>52587</c:v>
                </c:pt>
                <c:pt idx="1893">
                  <c:v>52594</c:v>
                </c:pt>
                <c:pt idx="1894">
                  <c:v>52601</c:v>
                </c:pt>
                <c:pt idx="1895">
                  <c:v>52608</c:v>
                </c:pt>
                <c:pt idx="1896">
                  <c:v>52615</c:v>
                </c:pt>
                <c:pt idx="1897">
                  <c:v>52622</c:v>
                </c:pt>
                <c:pt idx="1898">
                  <c:v>52629</c:v>
                </c:pt>
                <c:pt idx="1899">
                  <c:v>52636</c:v>
                </c:pt>
                <c:pt idx="1900">
                  <c:v>52643</c:v>
                </c:pt>
                <c:pt idx="1901">
                  <c:v>52650</c:v>
                </c:pt>
                <c:pt idx="1902">
                  <c:v>52657</c:v>
                </c:pt>
                <c:pt idx="1903">
                  <c:v>52664</c:v>
                </c:pt>
                <c:pt idx="1904">
                  <c:v>52671</c:v>
                </c:pt>
                <c:pt idx="1905">
                  <c:v>52678</c:v>
                </c:pt>
                <c:pt idx="1906">
                  <c:v>52685</c:v>
                </c:pt>
                <c:pt idx="1907">
                  <c:v>52692</c:v>
                </c:pt>
                <c:pt idx="1908">
                  <c:v>52699</c:v>
                </c:pt>
                <c:pt idx="1909">
                  <c:v>52706</c:v>
                </c:pt>
                <c:pt idx="1910">
                  <c:v>52713</c:v>
                </c:pt>
                <c:pt idx="1911">
                  <c:v>52720</c:v>
                </c:pt>
                <c:pt idx="1912">
                  <c:v>52727</c:v>
                </c:pt>
                <c:pt idx="1913">
                  <c:v>52734</c:v>
                </c:pt>
                <c:pt idx="1914">
                  <c:v>52741</c:v>
                </c:pt>
                <c:pt idx="1915">
                  <c:v>52748</c:v>
                </c:pt>
                <c:pt idx="1916">
                  <c:v>52755</c:v>
                </c:pt>
                <c:pt idx="1917">
                  <c:v>52762</c:v>
                </c:pt>
                <c:pt idx="1918">
                  <c:v>52769</c:v>
                </c:pt>
                <c:pt idx="1919">
                  <c:v>52776</c:v>
                </c:pt>
                <c:pt idx="1920">
                  <c:v>52783</c:v>
                </c:pt>
                <c:pt idx="1921">
                  <c:v>52790</c:v>
                </c:pt>
                <c:pt idx="1922">
                  <c:v>52797</c:v>
                </c:pt>
                <c:pt idx="1923">
                  <c:v>52804</c:v>
                </c:pt>
                <c:pt idx="1924">
                  <c:v>52811</c:v>
                </c:pt>
                <c:pt idx="1925">
                  <c:v>52818</c:v>
                </c:pt>
                <c:pt idx="1926">
                  <c:v>52825</c:v>
                </c:pt>
                <c:pt idx="1927">
                  <c:v>52832</c:v>
                </c:pt>
                <c:pt idx="1928">
                  <c:v>52839</c:v>
                </c:pt>
                <c:pt idx="1929">
                  <c:v>52846</c:v>
                </c:pt>
                <c:pt idx="1930">
                  <c:v>52853</c:v>
                </c:pt>
                <c:pt idx="1931">
                  <c:v>52860</c:v>
                </c:pt>
                <c:pt idx="1932">
                  <c:v>52867</c:v>
                </c:pt>
                <c:pt idx="1933">
                  <c:v>52874</c:v>
                </c:pt>
                <c:pt idx="1934">
                  <c:v>52881</c:v>
                </c:pt>
                <c:pt idx="1935">
                  <c:v>52888</c:v>
                </c:pt>
                <c:pt idx="1936">
                  <c:v>52895</c:v>
                </c:pt>
                <c:pt idx="1937">
                  <c:v>52902</c:v>
                </c:pt>
                <c:pt idx="1938">
                  <c:v>52909</c:v>
                </c:pt>
                <c:pt idx="1939">
                  <c:v>52916</c:v>
                </c:pt>
                <c:pt idx="1940">
                  <c:v>52923</c:v>
                </c:pt>
                <c:pt idx="1941">
                  <c:v>52930</c:v>
                </c:pt>
                <c:pt idx="1942">
                  <c:v>52937</c:v>
                </c:pt>
                <c:pt idx="1943">
                  <c:v>52944</c:v>
                </c:pt>
                <c:pt idx="1944">
                  <c:v>52951</c:v>
                </c:pt>
                <c:pt idx="1945">
                  <c:v>52959</c:v>
                </c:pt>
                <c:pt idx="1946">
                  <c:v>52966</c:v>
                </c:pt>
                <c:pt idx="1947">
                  <c:v>52973</c:v>
                </c:pt>
                <c:pt idx="1948">
                  <c:v>52980</c:v>
                </c:pt>
                <c:pt idx="1949">
                  <c:v>52987</c:v>
                </c:pt>
                <c:pt idx="1950">
                  <c:v>52994</c:v>
                </c:pt>
                <c:pt idx="1951">
                  <c:v>53001</c:v>
                </c:pt>
                <c:pt idx="1952">
                  <c:v>53008</c:v>
                </c:pt>
                <c:pt idx="1953">
                  <c:v>53015</c:v>
                </c:pt>
                <c:pt idx="1954">
                  <c:v>53022</c:v>
                </c:pt>
                <c:pt idx="1955">
                  <c:v>53029</c:v>
                </c:pt>
                <c:pt idx="1956">
                  <c:v>53036</c:v>
                </c:pt>
                <c:pt idx="1957">
                  <c:v>53043</c:v>
                </c:pt>
                <c:pt idx="1958">
                  <c:v>53050</c:v>
                </c:pt>
                <c:pt idx="1959">
                  <c:v>53057</c:v>
                </c:pt>
                <c:pt idx="1960">
                  <c:v>53064</c:v>
                </c:pt>
                <c:pt idx="1961">
                  <c:v>53071</c:v>
                </c:pt>
                <c:pt idx="1962">
                  <c:v>53078</c:v>
                </c:pt>
                <c:pt idx="1963">
                  <c:v>53085</c:v>
                </c:pt>
                <c:pt idx="1964">
                  <c:v>53092</c:v>
                </c:pt>
                <c:pt idx="1965">
                  <c:v>53099</c:v>
                </c:pt>
                <c:pt idx="1966">
                  <c:v>53106</c:v>
                </c:pt>
                <c:pt idx="1967">
                  <c:v>53113</c:v>
                </c:pt>
                <c:pt idx="1968">
                  <c:v>53120</c:v>
                </c:pt>
                <c:pt idx="1969">
                  <c:v>53127</c:v>
                </c:pt>
                <c:pt idx="1970">
                  <c:v>53134</c:v>
                </c:pt>
                <c:pt idx="1971">
                  <c:v>53141</c:v>
                </c:pt>
                <c:pt idx="1972">
                  <c:v>53148</c:v>
                </c:pt>
                <c:pt idx="1973">
                  <c:v>53155</c:v>
                </c:pt>
                <c:pt idx="1974">
                  <c:v>53162</c:v>
                </c:pt>
                <c:pt idx="1975">
                  <c:v>53169</c:v>
                </c:pt>
                <c:pt idx="1976">
                  <c:v>53176</c:v>
                </c:pt>
                <c:pt idx="1977">
                  <c:v>53183</c:v>
                </c:pt>
                <c:pt idx="1978">
                  <c:v>53190</c:v>
                </c:pt>
                <c:pt idx="1979">
                  <c:v>53197</c:v>
                </c:pt>
                <c:pt idx="1980">
                  <c:v>53204</c:v>
                </c:pt>
                <c:pt idx="1981">
                  <c:v>53211</c:v>
                </c:pt>
                <c:pt idx="1982">
                  <c:v>53218</c:v>
                </c:pt>
                <c:pt idx="1983">
                  <c:v>53225</c:v>
                </c:pt>
                <c:pt idx="1984">
                  <c:v>53232</c:v>
                </c:pt>
                <c:pt idx="1985">
                  <c:v>53239</c:v>
                </c:pt>
                <c:pt idx="1986">
                  <c:v>53246</c:v>
                </c:pt>
                <c:pt idx="1987">
                  <c:v>53253</c:v>
                </c:pt>
                <c:pt idx="1988">
                  <c:v>53260</c:v>
                </c:pt>
                <c:pt idx="1989">
                  <c:v>53267</c:v>
                </c:pt>
                <c:pt idx="1990">
                  <c:v>53274</c:v>
                </c:pt>
                <c:pt idx="1991">
                  <c:v>53281</c:v>
                </c:pt>
                <c:pt idx="1992">
                  <c:v>53288</c:v>
                </c:pt>
                <c:pt idx="1993">
                  <c:v>53295</c:v>
                </c:pt>
                <c:pt idx="1994">
                  <c:v>53302</c:v>
                </c:pt>
                <c:pt idx="1995">
                  <c:v>53309</c:v>
                </c:pt>
                <c:pt idx="1996">
                  <c:v>53316</c:v>
                </c:pt>
                <c:pt idx="1997">
                  <c:v>53323</c:v>
                </c:pt>
                <c:pt idx="1998">
                  <c:v>53330</c:v>
                </c:pt>
                <c:pt idx="1999">
                  <c:v>53337</c:v>
                </c:pt>
                <c:pt idx="2000">
                  <c:v>53344</c:v>
                </c:pt>
                <c:pt idx="2001">
                  <c:v>53351</c:v>
                </c:pt>
                <c:pt idx="2002">
                  <c:v>53358</c:v>
                </c:pt>
                <c:pt idx="2003">
                  <c:v>53365</c:v>
                </c:pt>
                <c:pt idx="2004">
                  <c:v>53372</c:v>
                </c:pt>
                <c:pt idx="2005">
                  <c:v>53379</c:v>
                </c:pt>
                <c:pt idx="2006">
                  <c:v>53386</c:v>
                </c:pt>
                <c:pt idx="2007">
                  <c:v>53393</c:v>
                </c:pt>
                <c:pt idx="2008">
                  <c:v>53400</c:v>
                </c:pt>
                <c:pt idx="2009">
                  <c:v>53407</c:v>
                </c:pt>
                <c:pt idx="2010">
                  <c:v>53414</c:v>
                </c:pt>
                <c:pt idx="2011">
                  <c:v>53421</c:v>
                </c:pt>
                <c:pt idx="2012">
                  <c:v>53428</c:v>
                </c:pt>
                <c:pt idx="2013">
                  <c:v>53435</c:v>
                </c:pt>
                <c:pt idx="2014">
                  <c:v>53442</c:v>
                </c:pt>
                <c:pt idx="2015">
                  <c:v>53449</c:v>
                </c:pt>
                <c:pt idx="2016">
                  <c:v>53456</c:v>
                </c:pt>
                <c:pt idx="2017">
                  <c:v>53463</c:v>
                </c:pt>
                <c:pt idx="2018">
                  <c:v>53470</c:v>
                </c:pt>
                <c:pt idx="2019">
                  <c:v>53477</c:v>
                </c:pt>
                <c:pt idx="2020">
                  <c:v>53484</c:v>
                </c:pt>
                <c:pt idx="2021">
                  <c:v>53491</c:v>
                </c:pt>
                <c:pt idx="2022">
                  <c:v>53498</c:v>
                </c:pt>
                <c:pt idx="2023">
                  <c:v>53505</c:v>
                </c:pt>
                <c:pt idx="2024">
                  <c:v>53512</c:v>
                </c:pt>
                <c:pt idx="2025">
                  <c:v>53519</c:v>
                </c:pt>
                <c:pt idx="2026">
                  <c:v>53526</c:v>
                </c:pt>
                <c:pt idx="2027">
                  <c:v>53533</c:v>
                </c:pt>
                <c:pt idx="2028">
                  <c:v>53540</c:v>
                </c:pt>
                <c:pt idx="2029">
                  <c:v>53547</c:v>
                </c:pt>
                <c:pt idx="2030">
                  <c:v>53554</c:v>
                </c:pt>
                <c:pt idx="2031">
                  <c:v>53561</c:v>
                </c:pt>
                <c:pt idx="2032">
                  <c:v>53568</c:v>
                </c:pt>
                <c:pt idx="2033">
                  <c:v>53575</c:v>
                </c:pt>
                <c:pt idx="2034">
                  <c:v>53582</c:v>
                </c:pt>
                <c:pt idx="2035">
                  <c:v>53589</c:v>
                </c:pt>
                <c:pt idx="2036">
                  <c:v>53596</c:v>
                </c:pt>
                <c:pt idx="2037">
                  <c:v>53603</c:v>
                </c:pt>
                <c:pt idx="2038">
                  <c:v>53610</c:v>
                </c:pt>
                <c:pt idx="2039">
                  <c:v>53617</c:v>
                </c:pt>
                <c:pt idx="2040">
                  <c:v>53624</c:v>
                </c:pt>
                <c:pt idx="2041">
                  <c:v>53631</c:v>
                </c:pt>
                <c:pt idx="2042">
                  <c:v>53638</c:v>
                </c:pt>
                <c:pt idx="2043">
                  <c:v>53645</c:v>
                </c:pt>
                <c:pt idx="2044">
                  <c:v>53652</c:v>
                </c:pt>
                <c:pt idx="2045">
                  <c:v>53659</c:v>
                </c:pt>
                <c:pt idx="2046">
                  <c:v>53666</c:v>
                </c:pt>
                <c:pt idx="2047">
                  <c:v>53673</c:v>
                </c:pt>
                <c:pt idx="2048">
                  <c:v>53680</c:v>
                </c:pt>
                <c:pt idx="2049">
                  <c:v>53688</c:v>
                </c:pt>
                <c:pt idx="2050">
                  <c:v>53695</c:v>
                </c:pt>
                <c:pt idx="2051">
                  <c:v>53702</c:v>
                </c:pt>
                <c:pt idx="2052">
                  <c:v>53709</c:v>
                </c:pt>
                <c:pt idx="2053">
                  <c:v>53716</c:v>
                </c:pt>
                <c:pt idx="2054">
                  <c:v>53723</c:v>
                </c:pt>
                <c:pt idx="2055">
                  <c:v>53730</c:v>
                </c:pt>
                <c:pt idx="2056">
                  <c:v>53737</c:v>
                </c:pt>
                <c:pt idx="2057">
                  <c:v>53744</c:v>
                </c:pt>
                <c:pt idx="2058">
                  <c:v>53751</c:v>
                </c:pt>
                <c:pt idx="2059">
                  <c:v>53758</c:v>
                </c:pt>
                <c:pt idx="2060">
                  <c:v>53765</c:v>
                </c:pt>
                <c:pt idx="2061">
                  <c:v>53772</c:v>
                </c:pt>
                <c:pt idx="2062">
                  <c:v>53779</c:v>
                </c:pt>
                <c:pt idx="2063">
                  <c:v>53786</c:v>
                </c:pt>
                <c:pt idx="2064">
                  <c:v>53793</c:v>
                </c:pt>
                <c:pt idx="2065">
                  <c:v>53800</c:v>
                </c:pt>
                <c:pt idx="2066">
                  <c:v>53807</c:v>
                </c:pt>
                <c:pt idx="2067">
                  <c:v>53814</c:v>
                </c:pt>
                <c:pt idx="2068">
                  <c:v>53821</c:v>
                </c:pt>
                <c:pt idx="2069">
                  <c:v>53828</c:v>
                </c:pt>
                <c:pt idx="2070">
                  <c:v>53835</c:v>
                </c:pt>
                <c:pt idx="2071">
                  <c:v>53842</c:v>
                </c:pt>
                <c:pt idx="2072">
                  <c:v>53849</c:v>
                </c:pt>
                <c:pt idx="2073">
                  <c:v>53856</c:v>
                </c:pt>
                <c:pt idx="2074">
                  <c:v>53863</c:v>
                </c:pt>
                <c:pt idx="2075">
                  <c:v>53870</c:v>
                </c:pt>
                <c:pt idx="2076">
                  <c:v>53877</c:v>
                </c:pt>
                <c:pt idx="2077">
                  <c:v>53884</c:v>
                </c:pt>
                <c:pt idx="2078">
                  <c:v>53891</c:v>
                </c:pt>
                <c:pt idx="2079">
                  <c:v>53898</c:v>
                </c:pt>
                <c:pt idx="2080">
                  <c:v>53905</c:v>
                </c:pt>
                <c:pt idx="2081">
                  <c:v>53912</c:v>
                </c:pt>
                <c:pt idx="2082">
                  <c:v>53919</c:v>
                </c:pt>
                <c:pt idx="2083">
                  <c:v>53926</c:v>
                </c:pt>
                <c:pt idx="2084">
                  <c:v>53933</c:v>
                </c:pt>
                <c:pt idx="2085">
                  <c:v>53940</c:v>
                </c:pt>
                <c:pt idx="2086">
                  <c:v>53947</c:v>
                </c:pt>
                <c:pt idx="2087">
                  <c:v>53954</c:v>
                </c:pt>
                <c:pt idx="2088">
                  <c:v>53961</c:v>
                </c:pt>
                <c:pt idx="2089">
                  <c:v>53968</c:v>
                </c:pt>
                <c:pt idx="2090">
                  <c:v>53975</c:v>
                </c:pt>
                <c:pt idx="2091">
                  <c:v>53982</c:v>
                </c:pt>
                <c:pt idx="2092">
                  <c:v>53989</c:v>
                </c:pt>
                <c:pt idx="2093">
                  <c:v>53996</c:v>
                </c:pt>
                <c:pt idx="2094">
                  <c:v>54003</c:v>
                </c:pt>
                <c:pt idx="2095">
                  <c:v>54010</c:v>
                </c:pt>
                <c:pt idx="2096">
                  <c:v>54017</c:v>
                </c:pt>
                <c:pt idx="2097">
                  <c:v>54024</c:v>
                </c:pt>
                <c:pt idx="2098">
                  <c:v>54031</c:v>
                </c:pt>
                <c:pt idx="2099">
                  <c:v>54038</c:v>
                </c:pt>
                <c:pt idx="2100">
                  <c:v>54045</c:v>
                </c:pt>
                <c:pt idx="2101">
                  <c:v>54053</c:v>
                </c:pt>
                <c:pt idx="2102">
                  <c:v>54060</c:v>
                </c:pt>
                <c:pt idx="2103">
                  <c:v>54067</c:v>
                </c:pt>
                <c:pt idx="2104">
                  <c:v>54074</c:v>
                </c:pt>
                <c:pt idx="2105">
                  <c:v>54081</c:v>
                </c:pt>
                <c:pt idx="2106">
                  <c:v>54088</c:v>
                </c:pt>
                <c:pt idx="2107">
                  <c:v>54095</c:v>
                </c:pt>
                <c:pt idx="2108">
                  <c:v>54102</c:v>
                </c:pt>
                <c:pt idx="2109">
                  <c:v>54109</c:v>
                </c:pt>
                <c:pt idx="2110">
                  <c:v>54116</c:v>
                </c:pt>
                <c:pt idx="2111">
                  <c:v>54123</c:v>
                </c:pt>
                <c:pt idx="2112">
                  <c:v>54130</c:v>
                </c:pt>
                <c:pt idx="2113">
                  <c:v>54137</c:v>
                </c:pt>
                <c:pt idx="2114">
                  <c:v>54144</c:v>
                </c:pt>
                <c:pt idx="2115">
                  <c:v>54155</c:v>
                </c:pt>
                <c:pt idx="2116">
                  <c:v>54162</c:v>
                </c:pt>
                <c:pt idx="2117">
                  <c:v>54169</c:v>
                </c:pt>
                <c:pt idx="2118">
                  <c:v>54176</c:v>
                </c:pt>
                <c:pt idx="2119">
                  <c:v>54183</c:v>
                </c:pt>
                <c:pt idx="2120">
                  <c:v>54190</c:v>
                </c:pt>
                <c:pt idx="2121">
                  <c:v>54197</c:v>
                </c:pt>
                <c:pt idx="2122">
                  <c:v>54204</c:v>
                </c:pt>
                <c:pt idx="2123">
                  <c:v>54211</c:v>
                </c:pt>
                <c:pt idx="2124">
                  <c:v>54218</c:v>
                </c:pt>
                <c:pt idx="2125">
                  <c:v>54225</c:v>
                </c:pt>
                <c:pt idx="2126">
                  <c:v>54232</c:v>
                </c:pt>
                <c:pt idx="2127">
                  <c:v>54239</c:v>
                </c:pt>
                <c:pt idx="2128">
                  <c:v>54246</c:v>
                </c:pt>
                <c:pt idx="2129">
                  <c:v>54253</c:v>
                </c:pt>
                <c:pt idx="2130">
                  <c:v>54260</c:v>
                </c:pt>
                <c:pt idx="2131">
                  <c:v>54267</c:v>
                </c:pt>
                <c:pt idx="2132">
                  <c:v>54274</c:v>
                </c:pt>
                <c:pt idx="2133">
                  <c:v>54281</c:v>
                </c:pt>
                <c:pt idx="2134">
                  <c:v>54288</c:v>
                </c:pt>
                <c:pt idx="2135">
                  <c:v>54295</c:v>
                </c:pt>
                <c:pt idx="2136">
                  <c:v>54302</c:v>
                </c:pt>
                <c:pt idx="2137">
                  <c:v>54309</c:v>
                </c:pt>
                <c:pt idx="2138">
                  <c:v>54316</c:v>
                </c:pt>
                <c:pt idx="2139">
                  <c:v>54323</c:v>
                </c:pt>
                <c:pt idx="2140">
                  <c:v>54330</c:v>
                </c:pt>
                <c:pt idx="2141">
                  <c:v>54337</c:v>
                </c:pt>
                <c:pt idx="2142">
                  <c:v>54344</c:v>
                </c:pt>
                <c:pt idx="2143">
                  <c:v>54351</c:v>
                </c:pt>
                <c:pt idx="2144">
                  <c:v>54358</c:v>
                </c:pt>
                <c:pt idx="2145">
                  <c:v>54365</c:v>
                </c:pt>
                <c:pt idx="2146">
                  <c:v>54372</c:v>
                </c:pt>
                <c:pt idx="2147">
                  <c:v>54379</c:v>
                </c:pt>
                <c:pt idx="2148">
                  <c:v>54386</c:v>
                </c:pt>
                <c:pt idx="2149">
                  <c:v>54393</c:v>
                </c:pt>
                <c:pt idx="2150">
                  <c:v>54400</c:v>
                </c:pt>
                <c:pt idx="2151">
                  <c:v>54407</c:v>
                </c:pt>
                <c:pt idx="2152">
                  <c:v>54414</c:v>
                </c:pt>
                <c:pt idx="2153">
                  <c:v>54421</c:v>
                </c:pt>
                <c:pt idx="2154">
                  <c:v>54428</c:v>
                </c:pt>
                <c:pt idx="2155">
                  <c:v>54435</c:v>
                </c:pt>
                <c:pt idx="2156">
                  <c:v>54442</c:v>
                </c:pt>
                <c:pt idx="2157">
                  <c:v>54449</c:v>
                </c:pt>
                <c:pt idx="2158">
                  <c:v>54456</c:v>
                </c:pt>
                <c:pt idx="2159">
                  <c:v>54463</c:v>
                </c:pt>
                <c:pt idx="2160">
                  <c:v>54470</c:v>
                </c:pt>
                <c:pt idx="2161">
                  <c:v>54477</c:v>
                </c:pt>
                <c:pt idx="2162">
                  <c:v>54484</c:v>
                </c:pt>
                <c:pt idx="2163">
                  <c:v>54491</c:v>
                </c:pt>
                <c:pt idx="2164">
                  <c:v>54498</c:v>
                </c:pt>
                <c:pt idx="2165">
                  <c:v>54505</c:v>
                </c:pt>
                <c:pt idx="2166">
                  <c:v>54512</c:v>
                </c:pt>
                <c:pt idx="2167">
                  <c:v>54519</c:v>
                </c:pt>
                <c:pt idx="2168">
                  <c:v>54526</c:v>
                </c:pt>
                <c:pt idx="2169">
                  <c:v>54533</c:v>
                </c:pt>
                <c:pt idx="2170">
                  <c:v>54540</c:v>
                </c:pt>
                <c:pt idx="2171">
                  <c:v>54547</c:v>
                </c:pt>
                <c:pt idx="2172">
                  <c:v>54554</c:v>
                </c:pt>
                <c:pt idx="2173">
                  <c:v>54561</c:v>
                </c:pt>
                <c:pt idx="2174">
                  <c:v>54568</c:v>
                </c:pt>
                <c:pt idx="2175">
                  <c:v>54575</c:v>
                </c:pt>
                <c:pt idx="2176">
                  <c:v>54582</c:v>
                </c:pt>
                <c:pt idx="2177">
                  <c:v>54589</c:v>
                </c:pt>
                <c:pt idx="2178">
                  <c:v>54596</c:v>
                </c:pt>
                <c:pt idx="2179">
                  <c:v>54603</c:v>
                </c:pt>
                <c:pt idx="2180">
                  <c:v>54610</c:v>
                </c:pt>
                <c:pt idx="2181">
                  <c:v>54617</c:v>
                </c:pt>
                <c:pt idx="2182">
                  <c:v>54624</c:v>
                </c:pt>
                <c:pt idx="2183">
                  <c:v>54631</c:v>
                </c:pt>
                <c:pt idx="2184">
                  <c:v>54638</c:v>
                </c:pt>
                <c:pt idx="2185">
                  <c:v>54645</c:v>
                </c:pt>
                <c:pt idx="2186">
                  <c:v>54652</c:v>
                </c:pt>
                <c:pt idx="2187">
                  <c:v>54659</c:v>
                </c:pt>
                <c:pt idx="2188">
                  <c:v>54666</c:v>
                </c:pt>
                <c:pt idx="2189">
                  <c:v>54673</c:v>
                </c:pt>
                <c:pt idx="2190">
                  <c:v>54680</c:v>
                </c:pt>
                <c:pt idx="2191">
                  <c:v>54687</c:v>
                </c:pt>
                <c:pt idx="2192">
                  <c:v>54694</c:v>
                </c:pt>
                <c:pt idx="2193">
                  <c:v>54701</c:v>
                </c:pt>
                <c:pt idx="2194">
                  <c:v>54708</c:v>
                </c:pt>
                <c:pt idx="2195">
                  <c:v>54715</c:v>
                </c:pt>
                <c:pt idx="2196">
                  <c:v>54722</c:v>
                </c:pt>
                <c:pt idx="2197">
                  <c:v>54729</c:v>
                </c:pt>
                <c:pt idx="2198">
                  <c:v>54736</c:v>
                </c:pt>
                <c:pt idx="2199">
                  <c:v>54743</c:v>
                </c:pt>
                <c:pt idx="2200">
                  <c:v>54750</c:v>
                </c:pt>
                <c:pt idx="2201">
                  <c:v>54757</c:v>
                </c:pt>
                <c:pt idx="2202">
                  <c:v>54764</c:v>
                </c:pt>
                <c:pt idx="2203">
                  <c:v>54771</c:v>
                </c:pt>
                <c:pt idx="2204">
                  <c:v>54778</c:v>
                </c:pt>
                <c:pt idx="2205">
                  <c:v>54786</c:v>
                </c:pt>
                <c:pt idx="2206">
                  <c:v>54793</c:v>
                </c:pt>
                <c:pt idx="2207">
                  <c:v>54800</c:v>
                </c:pt>
                <c:pt idx="2208">
                  <c:v>54807</c:v>
                </c:pt>
                <c:pt idx="2209">
                  <c:v>54814</c:v>
                </c:pt>
                <c:pt idx="2210">
                  <c:v>54821</c:v>
                </c:pt>
                <c:pt idx="2211">
                  <c:v>54828</c:v>
                </c:pt>
                <c:pt idx="2212">
                  <c:v>54835</c:v>
                </c:pt>
                <c:pt idx="2213">
                  <c:v>54842</c:v>
                </c:pt>
                <c:pt idx="2214">
                  <c:v>54849</c:v>
                </c:pt>
                <c:pt idx="2215">
                  <c:v>54856</c:v>
                </c:pt>
                <c:pt idx="2216">
                  <c:v>54863</c:v>
                </c:pt>
                <c:pt idx="2217">
                  <c:v>54870</c:v>
                </c:pt>
                <c:pt idx="2218">
                  <c:v>54877</c:v>
                </c:pt>
                <c:pt idx="2219">
                  <c:v>54884</c:v>
                </c:pt>
                <c:pt idx="2220">
                  <c:v>54891</c:v>
                </c:pt>
                <c:pt idx="2221">
                  <c:v>54898</c:v>
                </c:pt>
                <c:pt idx="2222">
                  <c:v>54905</c:v>
                </c:pt>
                <c:pt idx="2223">
                  <c:v>54912</c:v>
                </c:pt>
                <c:pt idx="2224">
                  <c:v>54919</c:v>
                </c:pt>
                <c:pt idx="2225">
                  <c:v>54926</c:v>
                </c:pt>
                <c:pt idx="2226">
                  <c:v>54933</c:v>
                </c:pt>
                <c:pt idx="2227">
                  <c:v>54940</c:v>
                </c:pt>
                <c:pt idx="2228">
                  <c:v>54947</c:v>
                </c:pt>
                <c:pt idx="2229">
                  <c:v>54954</c:v>
                </c:pt>
                <c:pt idx="2230">
                  <c:v>54961</c:v>
                </c:pt>
                <c:pt idx="2231">
                  <c:v>54968</c:v>
                </c:pt>
                <c:pt idx="2232">
                  <c:v>54975</c:v>
                </c:pt>
                <c:pt idx="2233">
                  <c:v>54982</c:v>
                </c:pt>
                <c:pt idx="2234">
                  <c:v>54989</c:v>
                </c:pt>
                <c:pt idx="2235">
                  <c:v>54996</c:v>
                </c:pt>
                <c:pt idx="2236">
                  <c:v>55003</c:v>
                </c:pt>
                <c:pt idx="2237">
                  <c:v>55010</c:v>
                </c:pt>
                <c:pt idx="2238">
                  <c:v>55017</c:v>
                </c:pt>
                <c:pt idx="2239">
                  <c:v>55024</c:v>
                </c:pt>
                <c:pt idx="2240">
                  <c:v>55031</c:v>
                </c:pt>
                <c:pt idx="2241">
                  <c:v>55038</c:v>
                </c:pt>
                <c:pt idx="2242">
                  <c:v>55045</c:v>
                </c:pt>
                <c:pt idx="2243">
                  <c:v>55052</c:v>
                </c:pt>
                <c:pt idx="2244">
                  <c:v>55059</c:v>
                </c:pt>
                <c:pt idx="2245">
                  <c:v>55066</c:v>
                </c:pt>
                <c:pt idx="2246">
                  <c:v>55073</c:v>
                </c:pt>
                <c:pt idx="2247">
                  <c:v>55080</c:v>
                </c:pt>
                <c:pt idx="2248">
                  <c:v>55087</c:v>
                </c:pt>
                <c:pt idx="2249">
                  <c:v>55094</c:v>
                </c:pt>
                <c:pt idx="2250">
                  <c:v>55101</c:v>
                </c:pt>
                <c:pt idx="2251">
                  <c:v>55108</c:v>
                </c:pt>
                <c:pt idx="2252">
                  <c:v>55115</c:v>
                </c:pt>
                <c:pt idx="2253">
                  <c:v>55122</c:v>
                </c:pt>
                <c:pt idx="2254">
                  <c:v>55129</c:v>
                </c:pt>
                <c:pt idx="2255">
                  <c:v>55136</c:v>
                </c:pt>
                <c:pt idx="2256">
                  <c:v>55143</c:v>
                </c:pt>
                <c:pt idx="2257">
                  <c:v>55150</c:v>
                </c:pt>
                <c:pt idx="2258">
                  <c:v>55157</c:v>
                </c:pt>
                <c:pt idx="2259">
                  <c:v>55164</c:v>
                </c:pt>
                <c:pt idx="2260">
                  <c:v>55171</c:v>
                </c:pt>
                <c:pt idx="2261">
                  <c:v>55178</c:v>
                </c:pt>
                <c:pt idx="2262">
                  <c:v>55185</c:v>
                </c:pt>
                <c:pt idx="2263">
                  <c:v>55192</c:v>
                </c:pt>
                <c:pt idx="2264">
                  <c:v>55199</c:v>
                </c:pt>
                <c:pt idx="2265">
                  <c:v>55206</c:v>
                </c:pt>
                <c:pt idx="2266">
                  <c:v>55213</c:v>
                </c:pt>
                <c:pt idx="2267">
                  <c:v>55220</c:v>
                </c:pt>
                <c:pt idx="2268">
                  <c:v>55227</c:v>
                </c:pt>
                <c:pt idx="2269">
                  <c:v>55234</c:v>
                </c:pt>
                <c:pt idx="2270">
                  <c:v>55241</c:v>
                </c:pt>
                <c:pt idx="2271">
                  <c:v>55248</c:v>
                </c:pt>
                <c:pt idx="2272">
                  <c:v>55255</c:v>
                </c:pt>
                <c:pt idx="2273">
                  <c:v>55262</c:v>
                </c:pt>
                <c:pt idx="2274">
                  <c:v>55269</c:v>
                </c:pt>
                <c:pt idx="2275">
                  <c:v>55276</c:v>
                </c:pt>
                <c:pt idx="2276">
                  <c:v>55283</c:v>
                </c:pt>
                <c:pt idx="2277">
                  <c:v>55290</c:v>
                </c:pt>
                <c:pt idx="2278">
                  <c:v>55297</c:v>
                </c:pt>
                <c:pt idx="2279">
                  <c:v>55304</c:v>
                </c:pt>
                <c:pt idx="2280">
                  <c:v>55311</c:v>
                </c:pt>
                <c:pt idx="2281">
                  <c:v>55318</c:v>
                </c:pt>
                <c:pt idx="2282">
                  <c:v>55325</c:v>
                </c:pt>
                <c:pt idx="2283">
                  <c:v>55332</c:v>
                </c:pt>
                <c:pt idx="2284">
                  <c:v>55339</c:v>
                </c:pt>
                <c:pt idx="2285">
                  <c:v>55346</c:v>
                </c:pt>
                <c:pt idx="2286">
                  <c:v>55353</c:v>
                </c:pt>
                <c:pt idx="2287">
                  <c:v>55360</c:v>
                </c:pt>
                <c:pt idx="2288">
                  <c:v>55367</c:v>
                </c:pt>
                <c:pt idx="2289">
                  <c:v>55374</c:v>
                </c:pt>
                <c:pt idx="2290">
                  <c:v>55381</c:v>
                </c:pt>
                <c:pt idx="2291">
                  <c:v>55388</c:v>
                </c:pt>
                <c:pt idx="2292">
                  <c:v>55395</c:v>
                </c:pt>
                <c:pt idx="2293">
                  <c:v>55402</c:v>
                </c:pt>
                <c:pt idx="2294">
                  <c:v>55409</c:v>
                </c:pt>
                <c:pt idx="2295">
                  <c:v>55416</c:v>
                </c:pt>
                <c:pt idx="2296">
                  <c:v>55423</c:v>
                </c:pt>
                <c:pt idx="2297">
                  <c:v>55430</c:v>
                </c:pt>
                <c:pt idx="2298">
                  <c:v>55437</c:v>
                </c:pt>
                <c:pt idx="2299">
                  <c:v>55444</c:v>
                </c:pt>
                <c:pt idx="2300">
                  <c:v>55451</c:v>
                </c:pt>
                <c:pt idx="2301">
                  <c:v>55458</c:v>
                </c:pt>
                <c:pt idx="2302">
                  <c:v>55465</c:v>
                </c:pt>
                <c:pt idx="2303">
                  <c:v>55472</c:v>
                </c:pt>
                <c:pt idx="2304">
                  <c:v>55479</c:v>
                </c:pt>
                <c:pt idx="2305">
                  <c:v>55486</c:v>
                </c:pt>
                <c:pt idx="2306">
                  <c:v>55493</c:v>
                </c:pt>
                <c:pt idx="2307">
                  <c:v>55500</c:v>
                </c:pt>
                <c:pt idx="2308">
                  <c:v>55507</c:v>
                </c:pt>
                <c:pt idx="2309">
                  <c:v>55514</c:v>
                </c:pt>
                <c:pt idx="2310">
                  <c:v>55521</c:v>
                </c:pt>
                <c:pt idx="2311">
                  <c:v>55528</c:v>
                </c:pt>
                <c:pt idx="2312">
                  <c:v>55535</c:v>
                </c:pt>
                <c:pt idx="2313">
                  <c:v>55542</c:v>
                </c:pt>
                <c:pt idx="2314">
                  <c:v>55549</c:v>
                </c:pt>
                <c:pt idx="2315">
                  <c:v>55556</c:v>
                </c:pt>
                <c:pt idx="2316">
                  <c:v>55563</c:v>
                </c:pt>
                <c:pt idx="2317">
                  <c:v>55570</c:v>
                </c:pt>
                <c:pt idx="2318">
                  <c:v>55577</c:v>
                </c:pt>
                <c:pt idx="2319">
                  <c:v>55584</c:v>
                </c:pt>
                <c:pt idx="2320">
                  <c:v>55591</c:v>
                </c:pt>
                <c:pt idx="2321">
                  <c:v>55598</c:v>
                </c:pt>
                <c:pt idx="2322">
                  <c:v>55605</c:v>
                </c:pt>
                <c:pt idx="2323">
                  <c:v>55612</c:v>
                </c:pt>
                <c:pt idx="2324">
                  <c:v>55619</c:v>
                </c:pt>
                <c:pt idx="2325">
                  <c:v>55626</c:v>
                </c:pt>
                <c:pt idx="2326">
                  <c:v>55633</c:v>
                </c:pt>
                <c:pt idx="2327">
                  <c:v>55640</c:v>
                </c:pt>
                <c:pt idx="2328">
                  <c:v>55647</c:v>
                </c:pt>
                <c:pt idx="2329">
                  <c:v>55654</c:v>
                </c:pt>
                <c:pt idx="2330">
                  <c:v>55661</c:v>
                </c:pt>
                <c:pt idx="2331">
                  <c:v>55668</c:v>
                </c:pt>
                <c:pt idx="2332">
                  <c:v>55675</c:v>
                </c:pt>
                <c:pt idx="2333">
                  <c:v>55682</c:v>
                </c:pt>
                <c:pt idx="2334">
                  <c:v>55689</c:v>
                </c:pt>
                <c:pt idx="2335">
                  <c:v>55696</c:v>
                </c:pt>
                <c:pt idx="2336">
                  <c:v>55703</c:v>
                </c:pt>
                <c:pt idx="2337">
                  <c:v>55710</c:v>
                </c:pt>
                <c:pt idx="2338">
                  <c:v>55717</c:v>
                </c:pt>
                <c:pt idx="2339">
                  <c:v>55724</c:v>
                </c:pt>
                <c:pt idx="2340">
                  <c:v>55731</c:v>
                </c:pt>
                <c:pt idx="2341">
                  <c:v>55738</c:v>
                </c:pt>
                <c:pt idx="2342">
                  <c:v>55745</c:v>
                </c:pt>
                <c:pt idx="2343">
                  <c:v>55752</c:v>
                </c:pt>
                <c:pt idx="2344">
                  <c:v>55759</c:v>
                </c:pt>
                <c:pt idx="2345">
                  <c:v>55766</c:v>
                </c:pt>
                <c:pt idx="2346">
                  <c:v>55773</c:v>
                </c:pt>
                <c:pt idx="2347">
                  <c:v>55780</c:v>
                </c:pt>
                <c:pt idx="2348">
                  <c:v>55787</c:v>
                </c:pt>
                <c:pt idx="2349">
                  <c:v>55794</c:v>
                </c:pt>
                <c:pt idx="2350">
                  <c:v>55801</c:v>
                </c:pt>
                <c:pt idx="2351">
                  <c:v>55808</c:v>
                </c:pt>
                <c:pt idx="2352">
                  <c:v>55815</c:v>
                </c:pt>
                <c:pt idx="2353">
                  <c:v>55822</c:v>
                </c:pt>
                <c:pt idx="2354">
                  <c:v>55829</c:v>
                </c:pt>
                <c:pt idx="2355">
                  <c:v>55836</c:v>
                </c:pt>
                <c:pt idx="2356">
                  <c:v>55843</c:v>
                </c:pt>
                <c:pt idx="2357">
                  <c:v>55850</c:v>
                </c:pt>
                <c:pt idx="2358">
                  <c:v>55857</c:v>
                </c:pt>
                <c:pt idx="2359">
                  <c:v>55864</c:v>
                </c:pt>
                <c:pt idx="2360">
                  <c:v>55871</c:v>
                </c:pt>
                <c:pt idx="2361">
                  <c:v>55880</c:v>
                </c:pt>
                <c:pt idx="2362">
                  <c:v>55887</c:v>
                </c:pt>
                <c:pt idx="2363">
                  <c:v>55894</c:v>
                </c:pt>
                <c:pt idx="2364">
                  <c:v>55901</c:v>
                </c:pt>
                <c:pt idx="2365">
                  <c:v>55908</c:v>
                </c:pt>
                <c:pt idx="2366">
                  <c:v>55915</c:v>
                </c:pt>
                <c:pt idx="2367">
                  <c:v>55922</c:v>
                </c:pt>
                <c:pt idx="2368">
                  <c:v>55929</c:v>
                </c:pt>
                <c:pt idx="2369">
                  <c:v>55936</c:v>
                </c:pt>
                <c:pt idx="2370">
                  <c:v>55943</c:v>
                </c:pt>
                <c:pt idx="2371">
                  <c:v>55950</c:v>
                </c:pt>
                <c:pt idx="2372">
                  <c:v>55957</c:v>
                </c:pt>
                <c:pt idx="2373">
                  <c:v>55964</c:v>
                </c:pt>
                <c:pt idx="2374">
                  <c:v>55971</c:v>
                </c:pt>
                <c:pt idx="2375">
                  <c:v>55982</c:v>
                </c:pt>
                <c:pt idx="2376">
                  <c:v>55989</c:v>
                </c:pt>
                <c:pt idx="2377">
                  <c:v>55996</c:v>
                </c:pt>
                <c:pt idx="2378">
                  <c:v>56003</c:v>
                </c:pt>
                <c:pt idx="2379">
                  <c:v>56010</c:v>
                </c:pt>
                <c:pt idx="2380">
                  <c:v>56017</c:v>
                </c:pt>
                <c:pt idx="2381">
                  <c:v>56024</c:v>
                </c:pt>
                <c:pt idx="2382">
                  <c:v>56031</c:v>
                </c:pt>
                <c:pt idx="2383">
                  <c:v>56038</c:v>
                </c:pt>
                <c:pt idx="2384">
                  <c:v>56045</c:v>
                </c:pt>
                <c:pt idx="2385">
                  <c:v>56052</c:v>
                </c:pt>
                <c:pt idx="2386">
                  <c:v>56059</c:v>
                </c:pt>
                <c:pt idx="2387">
                  <c:v>56066</c:v>
                </c:pt>
                <c:pt idx="2388">
                  <c:v>56073</c:v>
                </c:pt>
                <c:pt idx="2389">
                  <c:v>56080</c:v>
                </c:pt>
                <c:pt idx="2390">
                  <c:v>56087</c:v>
                </c:pt>
                <c:pt idx="2391">
                  <c:v>56094</c:v>
                </c:pt>
                <c:pt idx="2392">
                  <c:v>56101</c:v>
                </c:pt>
                <c:pt idx="2393">
                  <c:v>56108</c:v>
                </c:pt>
                <c:pt idx="2394">
                  <c:v>56115</c:v>
                </c:pt>
                <c:pt idx="2395">
                  <c:v>56122</c:v>
                </c:pt>
                <c:pt idx="2396">
                  <c:v>56129</c:v>
                </c:pt>
                <c:pt idx="2397">
                  <c:v>56136</c:v>
                </c:pt>
                <c:pt idx="2398">
                  <c:v>56143</c:v>
                </c:pt>
                <c:pt idx="2399">
                  <c:v>56150</c:v>
                </c:pt>
                <c:pt idx="2400">
                  <c:v>56157</c:v>
                </c:pt>
                <c:pt idx="2401">
                  <c:v>56164</c:v>
                </c:pt>
                <c:pt idx="2402">
                  <c:v>56171</c:v>
                </c:pt>
                <c:pt idx="2403">
                  <c:v>56178</c:v>
                </c:pt>
                <c:pt idx="2404">
                  <c:v>56185</c:v>
                </c:pt>
                <c:pt idx="2405">
                  <c:v>56192</c:v>
                </c:pt>
                <c:pt idx="2406">
                  <c:v>56199</c:v>
                </c:pt>
                <c:pt idx="2407">
                  <c:v>56206</c:v>
                </c:pt>
                <c:pt idx="2408">
                  <c:v>56213</c:v>
                </c:pt>
                <c:pt idx="2409">
                  <c:v>56220</c:v>
                </c:pt>
                <c:pt idx="2410">
                  <c:v>56227</c:v>
                </c:pt>
                <c:pt idx="2411">
                  <c:v>56234</c:v>
                </c:pt>
                <c:pt idx="2412">
                  <c:v>56241</c:v>
                </c:pt>
                <c:pt idx="2413">
                  <c:v>56248</c:v>
                </c:pt>
                <c:pt idx="2414">
                  <c:v>56255</c:v>
                </c:pt>
                <c:pt idx="2415">
                  <c:v>56262</c:v>
                </c:pt>
                <c:pt idx="2416">
                  <c:v>56269</c:v>
                </c:pt>
                <c:pt idx="2417">
                  <c:v>56276</c:v>
                </c:pt>
                <c:pt idx="2418">
                  <c:v>56283</c:v>
                </c:pt>
                <c:pt idx="2419">
                  <c:v>56290</c:v>
                </c:pt>
                <c:pt idx="2420">
                  <c:v>56297</c:v>
                </c:pt>
                <c:pt idx="2421">
                  <c:v>56304</c:v>
                </c:pt>
                <c:pt idx="2422">
                  <c:v>56311</c:v>
                </c:pt>
                <c:pt idx="2423">
                  <c:v>56318</c:v>
                </c:pt>
                <c:pt idx="2424">
                  <c:v>56325</c:v>
                </c:pt>
                <c:pt idx="2425">
                  <c:v>56332</c:v>
                </c:pt>
                <c:pt idx="2426">
                  <c:v>56339</c:v>
                </c:pt>
                <c:pt idx="2427">
                  <c:v>56346</c:v>
                </c:pt>
                <c:pt idx="2428">
                  <c:v>56353</c:v>
                </c:pt>
                <c:pt idx="2429">
                  <c:v>56360</c:v>
                </c:pt>
                <c:pt idx="2430">
                  <c:v>56367</c:v>
                </c:pt>
                <c:pt idx="2431">
                  <c:v>56374</c:v>
                </c:pt>
                <c:pt idx="2432">
                  <c:v>56381</c:v>
                </c:pt>
                <c:pt idx="2433">
                  <c:v>56388</c:v>
                </c:pt>
                <c:pt idx="2434">
                  <c:v>56395</c:v>
                </c:pt>
                <c:pt idx="2435">
                  <c:v>56402</c:v>
                </c:pt>
                <c:pt idx="2436">
                  <c:v>56409</c:v>
                </c:pt>
                <c:pt idx="2437">
                  <c:v>56416</c:v>
                </c:pt>
                <c:pt idx="2438">
                  <c:v>56423</c:v>
                </c:pt>
                <c:pt idx="2439">
                  <c:v>56430</c:v>
                </c:pt>
                <c:pt idx="2440">
                  <c:v>56437</c:v>
                </c:pt>
                <c:pt idx="2441">
                  <c:v>56444</c:v>
                </c:pt>
                <c:pt idx="2442">
                  <c:v>56451</c:v>
                </c:pt>
                <c:pt idx="2443">
                  <c:v>56458</c:v>
                </c:pt>
                <c:pt idx="2444">
                  <c:v>56465</c:v>
                </c:pt>
                <c:pt idx="2445">
                  <c:v>56472</c:v>
                </c:pt>
                <c:pt idx="2446">
                  <c:v>56479</c:v>
                </c:pt>
                <c:pt idx="2447">
                  <c:v>56486</c:v>
                </c:pt>
                <c:pt idx="2448">
                  <c:v>56493</c:v>
                </c:pt>
                <c:pt idx="2449">
                  <c:v>56500</c:v>
                </c:pt>
                <c:pt idx="2450">
                  <c:v>56507</c:v>
                </c:pt>
                <c:pt idx="2451">
                  <c:v>56514</c:v>
                </c:pt>
                <c:pt idx="2452">
                  <c:v>56521</c:v>
                </c:pt>
                <c:pt idx="2453">
                  <c:v>56528</c:v>
                </c:pt>
                <c:pt idx="2454">
                  <c:v>56535</c:v>
                </c:pt>
                <c:pt idx="2455">
                  <c:v>56542</c:v>
                </c:pt>
                <c:pt idx="2456">
                  <c:v>56549</c:v>
                </c:pt>
                <c:pt idx="2457">
                  <c:v>56556</c:v>
                </c:pt>
                <c:pt idx="2458">
                  <c:v>56563</c:v>
                </c:pt>
                <c:pt idx="2459">
                  <c:v>56570</c:v>
                </c:pt>
                <c:pt idx="2460">
                  <c:v>56577</c:v>
                </c:pt>
                <c:pt idx="2461">
                  <c:v>56584</c:v>
                </c:pt>
                <c:pt idx="2462">
                  <c:v>56591</c:v>
                </c:pt>
                <c:pt idx="2463">
                  <c:v>56598</c:v>
                </c:pt>
                <c:pt idx="2464">
                  <c:v>56605</c:v>
                </c:pt>
                <c:pt idx="2465">
                  <c:v>56612</c:v>
                </c:pt>
                <c:pt idx="2466">
                  <c:v>56619</c:v>
                </c:pt>
                <c:pt idx="2467">
                  <c:v>56626</c:v>
                </c:pt>
                <c:pt idx="2468">
                  <c:v>56633</c:v>
                </c:pt>
                <c:pt idx="2469">
                  <c:v>56640</c:v>
                </c:pt>
                <c:pt idx="2470">
                  <c:v>56647</c:v>
                </c:pt>
                <c:pt idx="2471">
                  <c:v>56654</c:v>
                </c:pt>
                <c:pt idx="2472">
                  <c:v>56661</c:v>
                </c:pt>
                <c:pt idx="2473">
                  <c:v>56668</c:v>
                </c:pt>
                <c:pt idx="2474">
                  <c:v>56675</c:v>
                </c:pt>
                <c:pt idx="2475">
                  <c:v>56682</c:v>
                </c:pt>
                <c:pt idx="2476">
                  <c:v>56689</c:v>
                </c:pt>
                <c:pt idx="2477">
                  <c:v>56696</c:v>
                </c:pt>
                <c:pt idx="2478">
                  <c:v>56703</c:v>
                </c:pt>
                <c:pt idx="2479">
                  <c:v>56710</c:v>
                </c:pt>
                <c:pt idx="2480">
                  <c:v>56717</c:v>
                </c:pt>
                <c:pt idx="2481">
                  <c:v>56724</c:v>
                </c:pt>
                <c:pt idx="2482">
                  <c:v>56731</c:v>
                </c:pt>
                <c:pt idx="2483">
                  <c:v>56738</c:v>
                </c:pt>
                <c:pt idx="2484">
                  <c:v>56745</c:v>
                </c:pt>
                <c:pt idx="2485">
                  <c:v>56752</c:v>
                </c:pt>
                <c:pt idx="2486">
                  <c:v>56759</c:v>
                </c:pt>
                <c:pt idx="2487">
                  <c:v>56766</c:v>
                </c:pt>
                <c:pt idx="2488">
                  <c:v>56773</c:v>
                </c:pt>
                <c:pt idx="2489">
                  <c:v>56780</c:v>
                </c:pt>
                <c:pt idx="2490">
                  <c:v>56787</c:v>
                </c:pt>
                <c:pt idx="2491">
                  <c:v>56794</c:v>
                </c:pt>
                <c:pt idx="2492">
                  <c:v>56801</c:v>
                </c:pt>
                <c:pt idx="2493">
                  <c:v>56808</c:v>
                </c:pt>
                <c:pt idx="2494">
                  <c:v>56815</c:v>
                </c:pt>
                <c:pt idx="2495">
                  <c:v>56822</c:v>
                </c:pt>
                <c:pt idx="2496">
                  <c:v>56829</c:v>
                </c:pt>
                <c:pt idx="2497">
                  <c:v>56836</c:v>
                </c:pt>
                <c:pt idx="2498">
                  <c:v>56843</c:v>
                </c:pt>
                <c:pt idx="2499">
                  <c:v>56850</c:v>
                </c:pt>
                <c:pt idx="2500">
                  <c:v>56857</c:v>
                </c:pt>
                <c:pt idx="2501">
                  <c:v>56864</c:v>
                </c:pt>
                <c:pt idx="2502">
                  <c:v>56871</c:v>
                </c:pt>
                <c:pt idx="2503">
                  <c:v>56878</c:v>
                </c:pt>
                <c:pt idx="2504">
                  <c:v>56885</c:v>
                </c:pt>
                <c:pt idx="2505">
                  <c:v>56892</c:v>
                </c:pt>
                <c:pt idx="2506">
                  <c:v>56899</c:v>
                </c:pt>
                <c:pt idx="2507">
                  <c:v>56906</c:v>
                </c:pt>
                <c:pt idx="2508">
                  <c:v>56913</c:v>
                </c:pt>
                <c:pt idx="2509">
                  <c:v>56920</c:v>
                </c:pt>
                <c:pt idx="2510">
                  <c:v>56927</c:v>
                </c:pt>
                <c:pt idx="2511">
                  <c:v>56934</c:v>
                </c:pt>
                <c:pt idx="2512">
                  <c:v>56941</c:v>
                </c:pt>
                <c:pt idx="2513">
                  <c:v>56948</c:v>
                </c:pt>
                <c:pt idx="2514">
                  <c:v>56955</c:v>
                </c:pt>
                <c:pt idx="2515">
                  <c:v>56962</c:v>
                </c:pt>
                <c:pt idx="2516">
                  <c:v>56969</c:v>
                </c:pt>
                <c:pt idx="2517">
                  <c:v>56977</c:v>
                </c:pt>
                <c:pt idx="2518">
                  <c:v>56984</c:v>
                </c:pt>
                <c:pt idx="2519">
                  <c:v>56991</c:v>
                </c:pt>
                <c:pt idx="2520">
                  <c:v>56998</c:v>
                </c:pt>
                <c:pt idx="2521">
                  <c:v>57005</c:v>
                </c:pt>
                <c:pt idx="2522">
                  <c:v>57012</c:v>
                </c:pt>
                <c:pt idx="2523">
                  <c:v>57019</c:v>
                </c:pt>
                <c:pt idx="2524">
                  <c:v>57026</c:v>
                </c:pt>
                <c:pt idx="2525">
                  <c:v>57033</c:v>
                </c:pt>
                <c:pt idx="2526">
                  <c:v>57040</c:v>
                </c:pt>
                <c:pt idx="2527">
                  <c:v>57047</c:v>
                </c:pt>
                <c:pt idx="2528">
                  <c:v>57054</c:v>
                </c:pt>
                <c:pt idx="2529">
                  <c:v>57061</c:v>
                </c:pt>
                <c:pt idx="2530">
                  <c:v>57068</c:v>
                </c:pt>
                <c:pt idx="2531">
                  <c:v>57075</c:v>
                </c:pt>
                <c:pt idx="2532">
                  <c:v>57082</c:v>
                </c:pt>
                <c:pt idx="2533">
                  <c:v>57089</c:v>
                </c:pt>
                <c:pt idx="2534">
                  <c:v>57096</c:v>
                </c:pt>
                <c:pt idx="2535">
                  <c:v>57103</c:v>
                </c:pt>
                <c:pt idx="2536">
                  <c:v>57110</c:v>
                </c:pt>
                <c:pt idx="2537">
                  <c:v>57117</c:v>
                </c:pt>
                <c:pt idx="2538">
                  <c:v>57124</c:v>
                </c:pt>
                <c:pt idx="2539">
                  <c:v>57131</c:v>
                </c:pt>
                <c:pt idx="2540">
                  <c:v>57138</c:v>
                </c:pt>
                <c:pt idx="2541">
                  <c:v>57145</c:v>
                </c:pt>
                <c:pt idx="2542">
                  <c:v>57152</c:v>
                </c:pt>
                <c:pt idx="2543">
                  <c:v>57159</c:v>
                </c:pt>
                <c:pt idx="2544">
                  <c:v>57166</c:v>
                </c:pt>
                <c:pt idx="2545">
                  <c:v>57173</c:v>
                </c:pt>
                <c:pt idx="2546">
                  <c:v>57180</c:v>
                </c:pt>
                <c:pt idx="2547">
                  <c:v>57187</c:v>
                </c:pt>
                <c:pt idx="2548">
                  <c:v>57194</c:v>
                </c:pt>
                <c:pt idx="2549">
                  <c:v>57201</c:v>
                </c:pt>
                <c:pt idx="2550">
                  <c:v>57208</c:v>
                </c:pt>
                <c:pt idx="2551">
                  <c:v>57215</c:v>
                </c:pt>
                <c:pt idx="2552">
                  <c:v>57222</c:v>
                </c:pt>
                <c:pt idx="2553">
                  <c:v>57229</c:v>
                </c:pt>
                <c:pt idx="2554">
                  <c:v>57236</c:v>
                </c:pt>
                <c:pt idx="2555">
                  <c:v>57243</c:v>
                </c:pt>
                <c:pt idx="2556">
                  <c:v>57250</c:v>
                </c:pt>
                <c:pt idx="2557">
                  <c:v>57257</c:v>
                </c:pt>
                <c:pt idx="2558">
                  <c:v>57264</c:v>
                </c:pt>
                <c:pt idx="2559">
                  <c:v>57271</c:v>
                </c:pt>
                <c:pt idx="2560">
                  <c:v>57278</c:v>
                </c:pt>
                <c:pt idx="2561">
                  <c:v>57285</c:v>
                </c:pt>
                <c:pt idx="2562">
                  <c:v>57292</c:v>
                </c:pt>
                <c:pt idx="2563">
                  <c:v>57299</c:v>
                </c:pt>
                <c:pt idx="2564">
                  <c:v>57306</c:v>
                </c:pt>
                <c:pt idx="2565">
                  <c:v>57313</c:v>
                </c:pt>
                <c:pt idx="2566">
                  <c:v>57320</c:v>
                </c:pt>
                <c:pt idx="2567">
                  <c:v>57327</c:v>
                </c:pt>
                <c:pt idx="2568">
                  <c:v>57334</c:v>
                </c:pt>
                <c:pt idx="2569">
                  <c:v>57341</c:v>
                </c:pt>
                <c:pt idx="2570">
                  <c:v>57348</c:v>
                </c:pt>
                <c:pt idx="2571">
                  <c:v>57355</c:v>
                </c:pt>
                <c:pt idx="2572">
                  <c:v>57362</c:v>
                </c:pt>
                <c:pt idx="2573">
                  <c:v>57369</c:v>
                </c:pt>
                <c:pt idx="2574">
                  <c:v>57376</c:v>
                </c:pt>
                <c:pt idx="2575">
                  <c:v>57383</c:v>
                </c:pt>
                <c:pt idx="2576">
                  <c:v>57390</c:v>
                </c:pt>
                <c:pt idx="2577">
                  <c:v>57397</c:v>
                </c:pt>
                <c:pt idx="2578">
                  <c:v>57404</c:v>
                </c:pt>
                <c:pt idx="2579">
                  <c:v>57411</c:v>
                </c:pt>
                <c:pt idx="2580">
                  <c:v>57418</c:v>
                </c:pt>
                <c:pt idx="2581">
                  <c:v>57425</c:v>
                </c:pt>
                <c:pt idx="2582">
                  <c:v>57432</c:v>
                </c:pt>
                <c:pt idx="2583">
                  <c:v>57439</c:v>
                </c:pt>
                <c:pt idx="2584">
                  <c:v>57446</c:v>
                </c:pt>
                <c:pt idx="2585">
                  <c:v>57453</c:v>
                </c:pt>
                <c:pt idx="2586">
                  <c:v>57460</c:v>
                </c:pt>
                <c:pt idx="2587">
                  <c:v>57467</c:v>
                </c:pt>
                <c:pt idx="2588">
                  <c:v>57474</c:v>
                </c:pt>
                <c:pt idx="2589">
                  <c:v>57481</c:v>
                </c:pt>
                <c:pt idx="2590">
                  <c:v>57488</c:v>
                </c:pt>
                <c:pt idx="2591">
                  <c:v>57495</c:v>
                </c:pt>
                <c:pt idx="2592">
                  <c:v>57502</c:v>
                </c:pt>
                <c:pt idx="2593">
                  <c:v>57509</c:v>
                </c:pt>
                <c:pt idx="2594">
                  <c:v>57516</c:v>
                </c:pt>
                <c:pt idx="2595">
                  <c:v>57523</c:v>
                </c:pt>
                <c:pt idx="2596">
                  <c:v>57530</c:v>
                </c:pt>
                <c:pt idx="2597">
                  <c:v>57537</c:v>
                </c:pt>
                <c:pt idx="2598">
                  <c:v>57544</c:v>
                </c:pt>
                <c:pt idx="2599">
                  <c:v>57551</c:v>
                </c:pt>
                <c:pt idx="2600">
                  <c:v>57558</c:v>
                </c:pt>
                <c:pt idx="2601">
                  <c:v>57565</c:v>
                </c:pt>
                <c:pt idx="2602">
                  <c:v>57572</c:v>
                </c:pt>
                <c:pt idx="2603">
                  <c:v>57579</c:v>
                </c:pt>
                <c:pt idx="2604">
                  <c:v>57586</c:v>
                </c:pt>
                <c:pt idx="2605">
                  <c:v>57593</c:v>
                </c:pt>
                <c:pt idx="2606">
                  <c:v>57600</c:v>
                </c:pt>
                <c:pt idx="2607">
                  <c:v>57607</c:v>
                </c:pt>
                <c:pt idx="2608">
                  <c:v>57614</c:v>
                </c:pt>
                <c:pt idx="2609">
                  <c:v>57621</c:v>
                </c:pt>
                <c:pt idx="2610">
                  <c:v>57628</c:v>
                </c:pt>
                <c:pt idx="2611">
                  <c:v>57635</c:v>
                </c:pt>
                <c:pt idx="2612">
                  <c:v>57642</c:v>
                </c:pt>
                <c:pt idx="2613">
                  <c:v>57649</c:v>
                </c:pt>
                <c:pt idx="2614">
                  <c:v>57656</c:v>
                </c:pt>
                <c:pt idx="2615">
                  <c:v>57663</c:v>
                </c:pt>
                <c:pt idx="2616">
                  <c:v>57670</c:v>
                </c:pt>
                <c:pt idx="2617">
                  <c:v>57677</c:v>
                </c:pt>
                <c:pt idx="2618">
                  <c:v>57684</c:v>
                </c:pt>
                <c:pt idx="2619">
                  <c:v>57691</c:v>
                </c:pt>
                <c:pt idx="2620">
                  <c:v>57698</c:v>
                </c:pt>
                <c:pt idx="2621">
                  <c:v>57706</c:v>
                </c:pt>
                <c:pt idx="2622">
                  <c:v>57713</c:v>
                </c:pt>
                <c:pt idx="2623">
                  <c:v>57720</c:v>
                </c:pt>
                <c:pt idx="2624">
                  <c:v>57727</c:v>
                </c:pt>
                <c:pt idx="2625">
                  <c:v>57734</c:v>
                </c:pt>
                <c:pt idx="2626">
                  <c:v>57741</c:v>
                </c:pt>
                <c:pt idx="2627">
                  <c:v>57748</c:v>
                </c:pt>
                <c:pt idx="2628">
                  <c:v>57755</c:v>
                </c:pt>
                <c:pt idx="2629">
                  <c:v>57762</c:v>
                </c:pt>
                <c:pt idx="2630">
                  <c:v>57769</c:v>
                </c:pt>
                <c:pt idx="2631">
                  <c:v>57776</c:v>
                </c:pt>
                <c:pt idx="2632">
                  <c:v>57783</c:v>
                </c:pt>
                <c:pt idx="2633">
                  <c:v>57790</c:v>
                </c:pt>
                <c:pt idx="2634">
                  <c:v>57797</c:v>
                </c:pt>
                <c:pt idx="2635">
                  <c:v>57804</c:v>
                </c:pt>
                <c:pt idx="2636">
                  <c:v>57811</c:v>
                </c:pt>
                <c:pt idx="2637">
                  <c:v>57818</c:v>
                </c:pt>
                <c:pt idx="2638">
                  <c:v>57825</c:v>
                </c:pt>
                <c:pt idx="2639">
                  <c:v>57832</c:v>
                </c:pt>
                <c:pt idx="2640">
                  <c:v>57839</c:v>
                </c:pt>
                <c:pt idx="2641">
                  <c:v>57846</c:v>
                </c:pt>
                <c:pt idx="2642">
                  <c:v>57853</c:v>
                </c:pt>
                <c:pt idx="2643">
                  <c:v>57860</c:v>
                </c:pt>
                <c:pt idx="2644">
                  <c:v>57867</c:v>
                </c:pt>
                <c:pt idx="2645">
                  <c:v>57874</c:v>
                </c:pt>
                <c:pt idx="2646">
                  <c:v>57881</c:v>
                </c:pt>
                <c:pt idx="2647">
                  <c:v>57888</c:v>
                </c:pt>
                <c:pt idx="2648">
                  <c:v>57895</c:v>
                </c:pt>
                <c:pt idx="2649">
                  <c:v>57902</c:v>
                </c:pt>
                <c:pt idx="2650">
                  <c:v>57909</c:v>
                </c:pt>
                <c:pt idx="2651">
                  <c:v>57916</c:v>
                </c:pt>
                <c:pt idx="2652">
                  <c:v>57923</c:v>
                </c:pt>
                <c:pt idx="2653">
                  <c:v>57930</c:v>
                </c:pt>
                <c:pt idx="2654">
                  <c:v>57937</c:v>
                </c:pt>
                <c:pt idx="2655">
                  <c:v>57944</c:v>
                </c:pt>
                <c:pt idx="2656">
                  <c:v>57951</c:v>
                </c:pt>
                <c:pt idx="2657">
                  <c:v>57958</c:v>
                </c:pt>
                <c:pt idx="2658">
                  <c:v>57965</c:v>
                </c:pt>
                <c:pt idx="2659">
                  <c:v>57972</c:v>
                </c:pt>
                <c:pt idx="2660">
                  <c:v>57979</c:v>
                </c:pt>
                <c:pt idx="2661">
                  <c:v>57986</c:v>
                </c:pt>
                <c:pt idx="2662">
                  <c:v>57993</c:v>
                </c:pt>
                <c:pt idx="2663">
                  <c:v>58000</c:v>
                </c:pt>
                <c:pt idx="2664">
                  <c:v>58007</c:v>
                </c:pt>
                <c:pt idx="2665">
                  <c:v>58014</c:v>
                </c:pt>
                <c:pt idx="2666">
                  <c:v>58021</c:v>
                </c:pt>
                <c:pt idx="2667">
                  <c:v>58028</c:v>
                </c:pt>
                <c:pt idx="2668">
                  <c:v>58035</c:v>
                </c:pt>
                <c:pt idx="2669">
                  <c:v>58042</c:v>
                </c:pt>
                <c:pt idx="2670">
                  <c:v>58049</c:v>
                </c:pt>
                <c:pt idx="2671">
                  <c:v>58056</c:v>
                </c:pt>
                <c:pt idx="2672">
                  <c:v>58063</c:v>
                </c:pt>
                <c:pt idx="2673">
                  <c:v>58071</c:v>
                </c:pt>
                <c:pt idx="2674">
                  <c:v>58078</c:v>
                </c:pt>
                <c:pt idx="2675">
                  <c:v>58085</c:v>
                </c:pt>
                <c:pt idx="2676">
                  <c:v>58092</c:v>
                </c:pt>
                <c:pt idx="2677">
                  <c:v>58099</c:v>
                </c:pt>
                <c:pt idx="2678">
                  <c:v>58106</c:v>
                </c:pt>
                <c:pt idx="2679">
                  <c:v>58113</c:v>
                </c:pt>
                <c:pt idx="2680">
                  <c:v>58120</c:v>
                </c:pt>
                <c:pt idx="2681">
                  <c:v>58127</c:v>
                </c:pt>
                <c:pt idx="2682">
                  <c:v>58134</c:v>
                </c:pt>
                <c:pt idx="2683">
                  <c:v>58141</c:v>
                </c:pt>
                <c:pt idx="2684">
                  <c:v>58148</c:v>
                </c:pt>
                <c:pt idx="2685">
                  <c:v>58155</c:v>
                </c:pt>
                <c:pt idx="2686">
                  <c:v>58166</c:v>
                </c:pt>
                <c:pt idx="2687">
                  <c:v>58173</c:v>
                </c:pt>
                <c:pt idx="2688">
                  <c:v>58180</c:v>
                </c:pt>
                <c:pt idx="2689">
                  <c:v>58187</c:v>
                </c:pt>
                <c:pt idx="2690">
                  <c:v>58194</c:v>
                </c:pt>
                <c:pt idx="2691">
                  <c:v>58201</c:v>
                </c:pt>
                <c:pt idx="2692">
                  <c:v>58208</c:v>
                </c:pt>
                <c:pt idx="2693">
                  <c:v>58215</c:v>
                </c:pt>
                <c:pt idx="2694">
                  <c:v>58222</c:v>
                </c:pt>
                <c:pt idx="2695">
                  <c:v>58229</c:v>
                </c:pt>
                <c:pt idx="2696">
                  <c:v>58236</c:v>
                </c:pt>
                <c:pt idx="2697">
                  <c:v>58243</c:v>
                </c:pt>
                <c:pt idx="2698">
                  <c:v>58250</c:v>
                </c:pt>
                <c:pt idx="2699">
                  <c:v>58257</c:v>
                </c:pt>
                <c:pt idx="2700">
                  <c:v>58264</c:v>
                </c:pt>
                <c:pt idx="2701">
                  <c:v>58271</c:v>
                </c:pt>
                <c:pt idx="2702">
                  <c:v>58278</c:v>
                </c:pt>
                <c:pt idx="2703">
                  <c:v>58285</c:v>
                </c:pt>
                <c:pt idx="2704">
                  <c:v>58292</c:v>
                </c:pt>
                <c:pt idx="2705">
                  <c:v>58299</c:v>
                </c:pt>
                <c:pt idx="2706">
                  <c:v>58306</c:v>
                </c:pt>
                <c:pt idx="2707">
                  <c:v>58313</c:v>
                </c:pt>
                <c:pt idx="2708">
                  <c:v>58320</c:v>
                </c:pt>
                <c:pt idx="2709">
                  <c:v>58327</c:v>
                </c:pt>
                <c:pt idx="2710">
                  <c:v>58334</c:v>
                </c:pt>
                <c:pt idx="2711">
                  <c:v>58341</c:v>
                </c:pt>
                <c:pt idx="2712">
                  <c:v>58348</c:v>
                </c:pt>
                <c:pt idx="2713">
                  <c:v>58355</c:v>
                </c:pt>
                <c:pt idx="2714">
                  <c:v>58362</c:v>
                </c:pt>
                <c:pt idx="2715">
                  <c:v>58369</c:v>
                </c:pt>
                <c:pt idx="2716">
                  <c:v>58376</c:v>
                </c:pt>
                <c:pt idx="2717">
                  <c:v>58383</c:v>
                </c:pt>
                <c:pt idx="2718">
                  <c:v>58390</c:v>
                </c:pt>
                <c:pt idx="2719">
                  <c:v>58397</c:v>
                </c:pt>
                <c:pt idx="2720">
                  <c:v>58404</c:v>
                </c:pt>
                <c:pt idx="2721">
                  <c:v>58411</c:v>
                </c:pt>
                <c:pt idx="2722">
                  <c:v>58418</c:v>
                </c:pt>
                <c:pt idx="2723">
                  <c:v>58425</c:v>
                </c:pt>
                <c:pt idx="2724">
                  <c:v>58432</c:v>
                </c:pt>
                <c:pt idx="2725">
                  <c:v>58439</c:v>
                </c:pt>
                <c:pt idx="2726">
                  <c:v>58446</c:v>
                </c:pt>
                <c:pt idx="2727">
                  <c:v>58453</c:v>
                </c:pt>
                <c:pt idx="2728">
                  <c:v>58460</c:v>
                </c:pt>
                <c:pt idx="2729">
                  <c:v>58467</c:v>
                </c:pt>
                <c:pt idx="2730">
                  <c:v>58474</c:v>
                </c:pt>
                <c:pt idx="2731">
                  <c:v>58481</c:v>
                </c:pt>
                <c:pt idx="2732">
                  <c:v>58488</c:v>
                </c:pt>
                <c:pt idx="2733">
                  <c:v>58495</c:v>
                </c:pt>
                <c:pt idx="2734">
                  <c:v>58502</c:v>
                </c:pt>
                <c:pt idx="2735">
                  <c:v>58509</c:v>
                </c:pt>
                <c:pt idx="2736">
                  <c:v>58516</c:v>
                </c:pt>
                <c:pt idx="2737">
                  <c:v>58523</c:v>
                </c:pt>
                <c:pt idx="2738">
                  <c:v>58530</c:v>
                </c:pt>
                <c:pt idx="2739">
                  <c:v>58537</c:v>
                </c:pt>
                <c:pt idx="2740">
                  <c:v>58544</c:v>
                </c:pt>
                <c:pt idx="2741">
                  <c:v>58551</c:v>
                </c:pt>
                <c:pt idx="2742">
                  <c:v>58558</c:v>
                </c:pt>
                <c:pt idx="2743">
                  <c:v>58565</c:v>
                </c:pt>
                <c:pt idx="2744">
                  <c:v>58572</c:v>
                </c:pt>
                <c:pt idx="2745">
                  <c:v>58579</c:v>
                </c:pt>
                <c:pt idx="2746">
                  <c:v>58586</c:v>
                </c:pt>
                <c:pt idx="2747">
                  <c:v>58593</c:v>
                </c:pt>
                <c:pt idx="2748">
                  <c:v>58600</c:v>
                </c:pt>
                <c:pt idx="2749">
                  <c:v>58607</c:v>
                </c:pt>
                <c:pt idx="2750">
                  <c:v>58614</c:v>
                </c:pt>
                <c:pt idx="2751">
                  <c:v>58621</c:v>
                </c:pt>
                <c:pt idx="2752">
                  <c:v>58628</c:v>
                </c:pt>
                <c:pt idx="2753">
                  <c:v>58635</c:v>
                </c:pt>
                <c:pt idx="2754">
                  <c:v>58642</c:v>
                </c:pt>
                <c:pt idx="2755">
                  <c:v>58649</c:v>
                </c:pt>
                <c:pt idx="2756">
                  <c:v>58656</c:v>
                </c:pt>
                <c:pt idx="2757">
                  <c:v>58663</c:v>
                </c:pt>
                <c:pt idx="2758">
                  <c:v>58670</c:v>
                </c:pt>
                <c:pt idx="2759">
                  <c:v>58677</c:v>
                </c:pt>
                <c:pt idx="2760">
                  <c:v>58684</c:v>
                </c:pt>
                <c:pt idx="2761">
                  <c:v>58691</c:v>
                </c:pt>
                <c:pt idx="2762">
                  <c:v>58698</c:v>
                </c:pt>
                <c:pt idx="2763">
                  <c:v>58705</c:v>
                </c:pt>
                <c:pt idx="2764">
                  <c:v>58712</c:v>
                </c:pt>
                <c:pt idx="2765">
                  <c:v>58719</c:v>
                </c:pt>
                <c:pt idx="2766">
                  <c:v>58726</c:v>
                </c:pt>
                <c:pt idx="2767">
                  <c:v>58733</c:v>
                </c:pt>
                <c:pt idx="2768">
                  <c:v>58740</c:v>
                </c:pt>
                <c:pt idx="2769">
                  <c:v>58747</c:v>
                </c:pt>
                <c:pt idx="2770">
                  <c:v>58754</c:v>
                </c:pt>
                <c:pt idx="2771">
                  <c:v>58761</c:v>
                </c:pt>
                <c:pt idx="2772">
                  <c:v>58768</c:v>
                </c:pt>
                <c:pt idx="2773">
                  <c:v>58775</c:v>
                </c:pt>
                <c:pt idx="2774">
                  <c:v>58782</c:v>
                </c:pt>
                <c:pt idx="2775">
                  <c:v>58789</c:v>
                </c:pt>
                <c:pt idx="2776">
                  <c:v>58796</c:v>
                </c:pt>
                <c:pt idx="2777">
                  <c:v>58804</c:v>
                </c:pt>
                <c:pt idx="2778">
                  <c:v>58811</c:v>
                </c:pt>
                <c:pt idx="2779">
                  <c:v>58818</c:v>
                </c:pt>
                <c:pt idx="2780">
                  <c:v>58825</c:v>
                </c:pt>
                <c:pt idx="2781">
                  <c:v>58832</c:v>
                </c:pt>
                <c:pt idx="2782">
                  <c:v>58839</c:v>
                </c:pt>
                <c:pt idx="2783">
                  <c:v>58846</c:v>
                </c:pt>
                <c:pt idx="2784">
                  <c:v>58853</c:v>
                </c:pt>
                <c:pt idx="2785">
                  <c:v>58860</c:v>
                </c:pt>
                <c:pt idx="2786">
                  <c:v>58867</c:v>
                </c:pt>
                <c:pt idx="2787">
                  <c:v>58874</c:v>
                </c:pt>
                <c:pt idx="2788">
                  <c:v>58881</c:v>
                </c:pt>
                <c:pt idx="2789">
                  <c:v>58888</c:v>
                </c:pt>
                <c:pt idx="2790">
                  <c:v>58895</c:v>
                </c:pt>
                <c:pt idx="2791">
                  <c:v>58902</c:v>
                </c:pt>
                <c:pt idx="2792">
                  <c:v>58909</c:v>
                </c:pt>
                <c:pt idx="2793">
                  <c:v>58916</c:v>
                </c:pt>
                <c:pt idx="2794">
                  <c:v>58923</c:v>
                </c:pt>
                <c:pt idx="2795">
                  <c:v>58930</c:v>
                </c:pt>
                <c:pt idx="2796">
                  <c:v>58937</c:v>
                </c:pt>
                <c:pt idx="2797">
                  <c:v>58944</c:v>
                </c:pt>
                <c:pt idx="2798">
                  <c:v>58951</c:v>
                </c:pt>
                <c:pt idx="2799">
                  <c:v>58958</c:v>
                </c:pt>
                <c:pt idx="2800">
                  <c:v>58965</c:v>
                </c:pt>
                <c:pt idx="2801">
                  <c:v>58972</c:v>
                </c:pt>
                <c:pt idx="2802">
                  <c:v>58979</c:v>
                </c:pt>
                <c:pt idx="2803">
                  <c:v>58986</c:v>
                </c:pt>
                <c:pt idx="2804">
                  <c:v>58993</c:v>
                </c:pt>
                <c:pt idx="2805">
                  <c:v>59000</c:v>
                </c:pt>
                <c:pt idx="2806">
                  <c:v>59007</c:v>
                </c:pt>
                <c:pt idx="2807">
                  <c:v>59014</c:v>
                </c:pt>
                <c:pt idx="2808">
                  <c:v>59021</c:v>
                </c:pt>
                <c:pt idx="2809">
                  <c:v>59028</c:v>
                </c:pt>
                <c:pt idx="2810">
                  <c:v>59035</c:v>
                </c:pt>
                <c:pt idx="2811">
                  <c:v>59042</c:v>
                </c:pt>
                <c:pt idx="2812">
                  <c:v>59049</c:v>
                </c:pt>
                <c:pt idx="2813">
                  <c:v>59056</c:v>
                </c:pt>
                <c:pt idx="2814">
                  <c:v>59063</c:v>
                </c:pt>
                <c:pt idx="2815">
                  <c:v>59070</c:v>
                </c:pt>
                <c:pt idx="2816">
                  <c:v>59077</c:v>
                </c:pt>
                <c:pt idx="2817">
                  <c:v>59084</c:v>
                </c:pt>
                <c:pt idx="2818">
                  <c:v>59091</c:v>
                </c:pt>
                <c:pt idx="2819">
                  <c:v>59098</c:v>
                </c:pt>
                <c:pt idx="2820">
                  <c:v>59105</c:v>
                </c:pt>
                <c:pt idx="2821">
                  <c:v>59112</c:v>
                </c:pt>
                <c:pt idx="2822">
                  <c:v>59119</c:v>
                </c:pt>
                <c:pt idx="2823">
                  <c:v>59126</c:v>
                </c:pt>
                <c:pt idx="2824">
                  <c:v>59133</c:v>
                </c:pt>
                <c:pt idx="2825">
                  <c:v>59140</c:v>
                </c:pt>
                <c:pt idx="2826">
                  <c:v>59147</c:v>
                </c:pt>
                <c:pt idx="2827">
                  <c:v>59154</c:v>
                </c:pt>
                <c:pt idx="2828">
                  <c:v>59161</c:v>
                </c:pt>
                <c:pt idx="2829">
                  <c:v>59168</c:v>
                </c:pt>
                <c:pt idx="2830">
                  <c:v>59175</c:v>
                </c:pt>
                <c:pt idx="2831">
                  <c:v>59182</c:v>
                </c:pt>
                <c:pt idx="2832">
                  <c:v>59189</c:v>
                </c:pt>
                <c:pt idx="2833">
                  <c:v>59196</c:v>
                </c:pt>
                <c:pt idx="2834">
                  <c:v>59203</c:v>
                </c:pt>
                <c:pt idx="2835">
                  <c:v>59210</c:v>
                </c:pt>
                <c:pt idx="2836">
                  <c:v>59217</c:v>
                </c:pt>
                <c:pt idx="2837">
                  <c:v>59224</c:v>
                </c:pt>
                <c:pt idx="2838">
                  <c:v>59231</c:v>
                </c:pt>
                <c:pt idx="2839">
                  <c:v>59238</c:v>
                </c:pt>
                <c:pt idx="2840">
                  <c:v>59245</c:v>
                </c:pt>
                <c:pt idx="2841">
                  <c:v>59252</c:v>
                </c:pt>
                <c:pt idx="2842">
                  <c:v>59259</c:v>
                </c:pt>
                <c:pt idx="2843">
                  <c:v>59266</c:v>
                </c:pt>
                <c:pt idx="2844">
                  <c:v>59273</c:v>
                </c:pt>
                <c:pt idx="2845">
                  <c:v>59280</c:v>
                </c:pt>
                <c:pt idx="2846">
                  <c:v>59287</c:v>
                </c:pt>
                <c:pt idx="2847">
                  <c:v>59294</c:v>
                </c:pt>
                <c:pt idx="2848">
                  <c:v>59301</c:v>
                </c:pt>
                <c:pt idx="2849">
                  <c:v>59308</c:v>
                </c:pt>
                <c:pt idx="2850">
                  <c:v>59315</c:v>
                </c:pt>
                <c:pt idx="2851">
                  <c:v>59322</c:v>
                </c:pt>
                <c:pt idx="2852">
                  <c:v>59329</c:v>
                </c:pt>
                <c:pt idx="2853">
                  <c:v>59336</c:v>
                </c:pt>
                <c:pt idx="2854">
                  <c:v>59343</c:v>
                </c:pt>
                <c:pt idx="2855">
                  <c:v>59350</c:v>
                </c:pt>
                <c:pt idx="2856">
                  <c:v>59357</c:v>
                </c:pt>
                <c:pt idx="2857">
                  <c:v>59364</c:v>
                </c:pt>
                <c:pt idx="2858">
                  <c:v>59371</c:v>
                </c:pt>
                <c:pt idx="2859">
                  <c:v>59378</c:v>
                </c:pt>
                <c:pt idx="2860">
                  <c:v>59385</c:v>
                </c:pt>
                <c:pt idx="2861">
                  <c:v>59392</c:v>
                </c:pt>
                <c:pt idx="2862">
                  <c:v>59399</c:v>
                </c:pt>
                <c:pt idx="2863">
                  <c:v>59406</c:v>
                </c:pt>
                <c:pt idx="2864">
                  <c:v>59413</c:v>
                </c:pt>
                <c:pt idx="2865">
                  <c:v>59420</c:v>
                </c:pt>
                <c:pt idx="2866">
                  <c:v>59427</c:v>
                </c:pt>
                <c:pt idx="2867">
                  <c:v>59434</c:v>
                </c:pt>
                <c:pt idx="2868">
                  <c:v>59441</c:v>
                </c:pt>
                <c:pt idx="2869">
                  <c:v>59448</c:v>
                </c:pt>
                <c:pt idx="2870">
                  <c:v>59455</c:v>
                </c:pt>
                <c:pt idx="2871">
                  <c:v>59462</c:v>
                </c:pt>
                <c:pt idx="2872">
                  <c:v>59469</c:v>
                </c:pt>
                <c:pt idx="2873">
                  <c:v>59476</c:v>
                </c:pt>
                <c:pt idx="2874">
                  <c:v>59483</c:v>
                </c:pt>
                <c:pt idx="2875">
                  <c:v>59490</c:v>
                </c:pt>
                <c:pt idx="2876">
                  <c:v>59497</c:v>
                </c:pt>
                <c:pt idx="2877">
                  <c:v>59504</c:v>
                </c:pt>
                <c:pt idx="2878">
                  <c:v>59511</c:v>
                </c:pt>
                <c:pt idx="2879">
                  <c:v>59518</c:v>
                </c:pt>
                <c:pt idx="2880">
                  <c:v>59525</c:v>
                </c:pt>
                <c:pt idx="2881">
                  <c:v>59532</c:v>
                </c:pt>
                <c:pt idx="2882">
                  <c:v>59539</c:v>
                </c:pt>
                <c:pt idx="2883">
                  <c:v>59546</c:v>
                </c:pt>
                <c:pt idx="2884">
                  <c:v>59553</c:v>
                </c:pt>
                <c:pt idx="2885">
                  <c:v>59560</c:v>
                </c:pt>
                <c:pt idx="2886">
                  <c:v>59567</c:v>
                </c:pt>
                <c:pt idx="2887">
                  <c:v>59574</c:v>
                </c:pt>
                <c:pt idx="2888">
                  <c:v>59581</c:v>
                </c:pt>
                <c:pt idx="2889">
                  <c:v>59588</c:v>
                </c:pt>
                <c:pt idx="2890">
                  <c:v>59595</c:v>
                </c:pt>
                <c:pt idx="2891">
                  <c:v>59602</c:v>
                </c:pt>
                <c:pt idx="2892">
                  <c:v>59609</c:v>
                </c:pt>
                <c:pt idx="2893">
                  <c:v>59616</c:v>
                </c:pt>
                <c:pt idx="2894">
                  <c:v>59623</c:v>
                </c:pt>
                <c:pt idx="2895">
                  <c:v>59630</c:v>
                </c:pt>
                <c:pt idx="2896">
                  <c:v>59637</c:v>
                </c:pt>
                <c:pt idx="2897">
                  <c:v>59644</c:v>
                </c:pt>
                <c:pt idx="2898">
                  <c:v>59651</c:v>
                </c:pt>
                <c:pt idx="2899">
                  <c:v>59658</c:v>
                </c:pt>
                <c:pt idx="2900">
                  <c:v>59665</c:v>
                </c:pt>
                <c:pt idx="2901">
                  <c:v>59672</c:v>
                </c:pt>
                <c:pt idx="2902">
                  <c:v>59679</c:v>
                </c:pt>
                <c:pt idx="2903">
                  <c:v>59686</c:v>
                </c:pt>
                <c:pt idx="2904">
                  <c:v>59693</c:v>
                </c:pt>
                <c:pt idx="2905">
                  <c:v>59700</c:v>
                </c:pt>
                <c:pt idx="2906">
                  <c:v>59707</c:v>
                </c:pt>
                <c:pt idx="2907">
                  <c:v>59714</c:v>
                </c:pt>
                <c:pt idx="2908">
                  <c:v>59721</c:v>
                </c:pt>
                <c:pt idx="2909">
                  <c:v>59728</c:v>
                </c:pt>
                <c:pt idx="2910">
                  <c:v>59735</c:v>
                </c:pt>
                <c:pt idx="2911">
                  <c:v>59742</c:v>
                </c:pt>
                <c:pt idx="2912">
                  <c:v>59749</c:v>
                </c:pt>
                <c:pt idx="2913">
                  <c:v>59756</c:v>
                </c:pt>
                <c:pt idx="2914">
                  <c:v>59763</c:v>
                </c:pt>
                <c:pt idx="2915">
                  <c:v>59770</c:v>
                </c:pt>
                <c:pt idx="2916">
                  <c:v>59777</c:v>
                </c:pt>
                <c:pt idx="2917">
                  <c:v>59784</c:v>
                </c:pt>
                <c:pt idx="2918">
                  <c:v>59791</c:v>
                </c:pt>
                <c:pt idx="2919">
                  <c:v>59798</c:v>
                </c:pt>
                <c:pt idx="2920">
                  <c:v>59805</c:v>
                </c:pt>
                <c:pt idx="2921">
                  <c:v>59812</c:v>
                </c:pt>
                <c:pt idx="2922">
                  <c:v>59819</c:v>
                </c:pt>
                <c:pt idx="2923">
                  <c:v>59826</c:v>
                </c:pt>
                <c:pt idx="2924">
                  <c:v>59833</c:v>
                </c:pt>
                <c:pt idx="2925">
                  <c:v>59840</c:v>
                </c:pt>
                <c:pt idx="2926">
                  <c:v>59847</c:v>
                </c:pt>
                <c:pt idx="2927">
                  <c:v>59854</c:v>
                </c:pt>
                <c:pt idx="2928">
                  <c:v>59861</c:v>
                </c:pt>
                <c:pt idx="2929">
                  <c:v>59868</c:v>
                </c:pt>
                <c:pt idx="2930">
                  <c:v>59875</c:v>
                </c:pt>
                <c:pt idx="2931">
                  <c:v>59882</c:v>
                </c:pt>
                <c:pt idx="2932">
                  <c:v>59889</c:v>
                </c:pt>
                <c:pt idx="2933">
                  <c:v>59897</c:v>
                </c:pt>
                <c:pt idx="2934">
                  <c:v>59904</c:v>
                </c:pt>
                <c:pt idx="2935">
                  <c:v>59911</c:v>
                </c:pt>
                <c:pt idx="2936">
                  <c:v>59918</c:v>
                </c:pt>
                <c:pt idx="2937">
                  <c:v>59925</c:v>
                </c:pt>
                <c:pt idx="2938">
                  <c:v>59932</c:v>
                </c:pt>
                <c:pt idx="2939">
                  <c:v>59939</c:v>
                </c:pt>
                <c:pt idx="2940">
                  <c:v>59946</c:v>
                </c:pt>
                <c:pt idx="2941">
                  <c:v>59953</c:v>
                </c:pt>
                <c:pt idx="2942">
                  <c:v>59960</c:v>
                </c:pt>
                <c:pt idx="2943">
                  <c:v>59967</c:v>
                </c:pt>
                <c:pt idx="2944">
                  <c:v>59974</c:v>
                </c:pt>
                <c:pt idx="2945">
                  <c:v>59981</c:v>
                </c:pt>
                <c:pt idx="2946">
                  <c:v>59988</c:v>
                </c:pt>
                <c:pt idx="2947">
                  <c:v>59995</c:v>
                </c:pt>
                <c:pt idx="2948">
                  <c:v>60002</c:v>
                </c:pt>
                <c:pt idx="2949">
                  <c:v>60009</c:v>
                </c:pt>
                <c:pt idx="2950">
                  <c:v>60016</c:v>
                </c:pt>
                <c:pt idx="2951">
                  <c:v>60023</c:v>
                </c:pt>
                <c:pt idx="2952">
                  <c:v>60030</c:v>
                </c:pt>
                <c:pt idx="2953">
                  <c:v>60037</c:v>
                </c:pt>
                <c:pt idx="2954">
                  <c:v>60044</c:v>
                </c:pt>
                <c:pt idx="2955">
                  <c:v>60051</c:v>
                </c:pt>
                <c:pt idx="2956">
                  <c:v>60058</c:v>
                </c:pt>
                <c:pt idx="2957">
                  <c:v>60065</c:v>
                </c:pt>
                <c:pt idx="2958">
                  <c:v>60072</c:v>
                </c:pt>
                <c:pt idx="2959">
                  <c:v>60079</c:v>
                </c:pt>
                <c:pt idx="2960">
                  <c:v>60086</c:v>
                </c:pt>
                <c:pt idx="2961">
                  <c:v>60093</c:v>
                </c:pt>
                <c:pt idx="2962">
                  <c:v>60100</c:v>
                </c:pt>
                <c:pt idx="2963">
                  <c:v>60107</c:v>
                </c:pt>
                <c:pt idx="2964">
                  <c:v>60114</c:v>
                </c:pt>
                <c:pt idx="2965">
                  <c:v>60121</c:v>
                </c:pt>
                <c:pt idx="2966">
                  <c:v>60128</c:v>
                </c:pt>
                <c:pt idx="2967">
                  <c:v>60135</c:v>
                </c:pt>
                <c:pt idx="2968">
                  <c:v>60142</c:v>
                </c:pt>
                <c:pt idx="2969">
                  <c:v>60149</c:v>
                </c:pt>
                <c:pt idx="2970">
                  <c:v>60156</c:v>
                </c:pt>
                <c:pt idx="2971">
                  <c:v>60163</c:v>
                </c:pt>
                <c:pt idx="2972">
                  <c:v>60170</c:v>
                </c:pt>
                <c:pt idx="2973">
                  <c:v>60177</c:v>
                </c:pt>
                <c:pt idx="2974">
                  <c:v>60184</c:v>
                </c:pt>
                <c:pt idx="2975">
                  <c:v>60191</c:v>
                </c:pt>
                <c:pt idx="2976">
                  <c:v>60198</c:v>
                </c:pt>
                <c:pt idx="2977">
                  <c:v>60205</c:v>
                </c:pt>
                <c:pt idx="2978">
                  <c:v>60212</c:v>
                </c:pt>
                <c:pt idx="2979">
                  <c:v>60219</c:v>
                </c:pt>
                <c:pt idx="2980">
                  <c:v>60226</c:v>
                </c:pt>
                <c:pt idx="2981">
                  <c:v>60233</c:v>
                </c:pt>
                <c:pt idx="2982">
                  <c:v>60240</c:v>
                </c:pt>
                <c:pt idx="2983">
                  <c:v>60247</c:v>
                </c:pt>
                <c:pt idx="2984">
                  <c:v>60254</c:v>
                </c:pt>
                <c:pt idx="2985">
                  <c:v>60265</c:v>
                </c:pt>
                <c:pt idx="2986">
                  <c:v>60272</c:v>
                </c:pt>
                <c:pt idx="2987">
                  <c:v>60279</c:v>
                </c:pt>
                <c:pt idx="2988">
                  <c:v>60286</c:v>
                </c:pt>
                <c:pt idx="2989">
                  <c:v>60293</c:v>
                </c:pt>
                <c:pt idx="2990">
                  <c:v>60300</c:v>
                </c:pt>
                <c:pt idx="2991">
                  <c:v>60307</c:v>
                </c:pt>
                <c:pt idx="2992">
                  <c:v>60314</c:v>
                </c:pt>
                <c:pt idx="2993">
                  <c:v>60321</c:v>
                </c:pt>
                <c:pt idx="2994">
                  <c:v>60328</c:v>
                </c:pt>
                <c:pt idx="2995">
                  <c:v>60335</c:v>
                </c:pt>
                <c:pt idx="2996">
                  <c:v>60342</c:v>
                </c:pt>
                <c:pt idx="2997">
                  <c:v>60349</c:v>
                </c:pt>
                <c:pt idx="2998">
                  <c:v>60357</c:v>
                </c:pt>
                <c:pt idx="2999">
                  <c:v>60364</c:v>
                </c:pt>
                <c:pt idx="3000">
                  <c:v>60371</c:v>
                </c:pt>
                <c:pt idx="3001">
                  <c:v>60378</c:v>
                </c:pt>
                <c:pt idx="3002">
                  <c:v>60385</c:v>
                </c:pt>
                <c:pt idx="3003">
                  <c:v>60392</c:v>
                </c:pt>
                <c:pt idx="3004">
                  <c:v>60399</c:v>
                </c:pt>
                <c:pt idx="3005">
                  <c:v>60406</c:v>
                </c:pt>
                <c:pt idx="3006">
                  <c:v>60413</c:v>
                </c:pt>
                <c:pt idx="3007">
                  <c:v>60420</c:v>
                </c:pt>
                <c:pt idx="3008">
                  <c:v>60427</c:v>
                </c:pt>
                <c:pt idx="3009">
                  <c:v>60434</c:v>
                </c:pt>
                <c:pt idx="3010">
                  <c:v>60441</c:v>
                </c:pt>
                <c:pt idx="3011">
                  <c:v>60448</c:v>
                </c:pt>
                <c:pt idx="3012">
                  <c:v>60455</c:v>
                </c:pt>
                <c:pt idx="3013">
                  <c:v>60462</c:v>
                </c:pt>
                <c:pt idx="3014">
                  <c:v>60469</c:v>
                </c:pt>
                <c:pt idx="3015">
                  <c:v>60476</c:v>
                </c:pt>
                <c:pt idx="3016">
                  <c:v>60483</c:v>
                </c:pt>
                <c:pt idx="3017">
                  <c:v>60490</c:v>
                </c:pt>
                <c:pt idx="3018">
                  <c:v>60497</c:v>
                </c:pt>
                <c:pt idx="3019">
                  <c:v>60504</c:v>
                </c:pt>
                <c:pt idx="3020">
                  <c:v>60511</c:v>
                </c:pt>
                <c:pt idx="3021">
                  <c:v>60518</c:v>
                </c:pt>
                <c:pt idx="3022">
                  <c:v>60525</c:v>
                </c:pt>
                <c:pt idx="3023">
                  <c:v>60532</c:v>
                </c:pt>
                <c:pt idx="3024">
                  <c:v>60539</c:v>
                </c:pt>
                <c:pt idx="3025">
                  <c:v>60546</c:v>
                </c:pt>
                <c:pt idx="3026">
                  <c:v>60553</c:v>
                </c:pt>
                <c:pt idx="3027">
                  <c:v>60560</c:v>
                </c:pt>
                <c:pt idx="3028">
                  <c:v>60567</c:v>
                </c:pt>
                <c:pt idx="3029">
                  <c:v>60574</c:v>
                </c:pt>
                <c:pt idx="3030">
                  <c:v>60581</c:v>
                </c:pt>
                <c:pt idx="3031">
                  <c:v>60588</c:v>
                </c:pt>
                <c:pt idx="3032">
                  <c:v>60595</c:v>
                </c:pt>
                <c:pt idx="3033">
                  <c:v>60602</c:v>
                </c:pt>
                <c:pt idx="3034">
                  <c:v>60609</c:v>
                </c:pt>
                <c:pt idx="3035">
                  <c:v>60616</c:v>
                </c:pt>
                <c:pt idx="3036">
                  <c:v>60623</c:v>
                </c:pt>
                <c:pt idx="3037">
                  <c:v>60630</c:v>
                </c:pt>
                <c:pt idx="3038">
                  <c:v>60637</c:v>
                </c:pt>
                <c:pt idx="3039">
                  <c:v>60644</c:v>
                </c:pt>
                <c:pt idx="3040">
                  <c:v>60651</c:v>
                </c:pt>
                <c:pt idx="3041">
                  <c:v>60658</c:v>
                </c:pt>
                <c:pt idx="3042">
                  <c:v>60665</c:v>
                </c:pt>
                <c:pt idx="3043">
                  <c:v>60672</c:v>
                </c:pt>
                <c:pt idx="3044">
                  <c:v>60679</c:v>
                </c:pt>
                <c:pt idx="3045">
                  <c:v>60686</c:v>
                </c:pt>
                <c:pt idx="3046">
                  <c:v>60693</c:v>
                </c:pt>
                <c:pt idx="3047">
                  <c:v>60700</c:v>
                </c:pt>
                <c:pt idx="3048">
                  <c:v>60707</c:v>
                </c:pt>
                <c:pt idx="3049">
                  <c:v>60714</c:v>
                </c:pt>
                <c:pt idx="3050">
                  <c:v>60721</c:v>
                </c:pt>
                <c:pt idx="3051">
                  <c:v>60728</c:v>
                </c:pt>
                <c:pt idx="3052">
                  <c:v>60735</c:v>
                </c:pt>
                <c:pt idx="3053">
                  <c:v>60742</c:v>
                </c:pt>
                <c:pt idx="3054">
                  <c:v>60749</c:v>
                </c:pt>
                <c:pt idx="3055">
                  <c:v>60756</c:v>
                </c:pt>
                <c:pt idx="3056">
                  <c:v>60763</c:v>
                </c:pt>
                <c:pt idx="3057">
                  <c:v>60770</c:v>
                </c:pt>
                <c:pt idx="3058">
                  <c:v>60777</c:v>
                </c:pt>
                <c:pt idx="3059">
                  <c:v>60784</c:v>
                </c:pt>
                <c:pt idx="3060">
                  <c:v>60791</c:v>
                </c:pt>
                <c:pt idx="3061">
                  <c:v>60798</c:v>
                </c:pt>
                <c:pt idx="3062">
                  <c:v>60805</c:v>
                </c:pt>
                <c:pt idx="3063">
                  <c:v>60812</c:v>
                </c:pt>
                <c:pt idx="3064">
                  <c:v>60819</c:v>
                </c:pt>
                <c:pt idx="3065">
                  <c:v>60826</c:v>
                </c:pt>
                <c:pt idx="3066">
                  <c:v>60833</c:v>
                </c:pt>
                <c:pt idx="3067">
                  <c:v>60840</c:v>
                </c:pt>
                <c:pt idx="3068">
                  <c:v>60847</c:v>
                </c:pt>
                <c:pt idx="3069">
                  <c:v>60854</c:v>
                </c:pt>
                <c:pt idx="3070">
                  <c:v>60861</c:v>
                </c:pt>
                <c:pt idx="3071">
                  <c:v>60868</c:v>
                </c:pt>
                <c:pt idx="3072">
                  <c:v>60875</c:v>
                </c:pt>
                <c:pt idx="3073">
                  <c:v>60882</c:v>
                </c:pt>
                <c:pt idx="3074">
                  <c:v>60889</c:v>
                </c:pt>
                <c:pt idx="3075">
                  <c:v>60896</c:v>
                </c:pt>
                <c:pt idx="3076">
                  <c:v>60903</c:v>
                </c:pt>
                <c:pt idx="3077">
                  <c:v>60910</c:v>
                </c:pt>
                <c:pt idx="3078">
                  <c:v>60917</c:v>
                </c:pt>
                <c:pt idx="3079">
                  <c:v>60924</c:v>
                </c:pt>
                <c:pt idx="3080">
                  <c:v>60931</c:v>
                </c:pt>
                <c:pt idx="3081">
                  <c:v>60938</c:v>
                </c:pt>
                <c:pt idx="3082">
                  <c:v>60945</c:v>
                </c:pt>
                <c:pt idx="3083">
                  <c:v>60952</c:v>
                </c:pt>
                <c:pt idx="3084">
                  <c:v>60959</c:v>
                </c:pt>
                <c:pt idx="3085">
                  <c:v>60966</c:v>
                </c:pt>
                <c:pt idx="3086">
                  <c:v>60973</c:v>
                </c:pt>
                <c:pt idx="3087">
                  <c:v>60980</c:v>
                </c:pt>
                <c:pt idx="3088">
                  <c:v>60987</c:v>
                </c:pt>
                <c:pt idx="3089">
                  <c:v>60995</c:v>
                </c:pt>
                <c:pt idx="3090">
                  <c:v>61002</c:v>
                </c:pt>
                <c:pt idx="3091">
                  <c:v>61009</c:v>
                </c:pt>
                <c:pt idx="3092">
                  <c:v>61016</c:v>
                </c:pt>
                <c:pt idx="3093">
                  <c:v>61023</c:v>
                </c:pt>
                <c:pt idx="3094">
                  <c:v>61030</c:v>
                </c:pt>
                <c:pt idx="3095">
                  <c:v>61037</c:v>
                </c:pt>
                <c:pt idx="3096">
                  <c:v>61044</c:v>
                </c:pt>
                <c:pt idx="3097">
                  <c:v>61051</c:v>
                </c:pt>
                <c:pt idx="3098">
                  <c:v>61058</c:v>
                </c:pt>
                <c:pt idx="3099">
                  <c:v>61065</c:v>
                </c:pt>
                <c:pt idx="3100">
                  <c:v>61072</c:v>
                </c:pt>
                <c:pt idx="3101">
                  <c:v>61079</c:v>
                </c:pt>
                <c:pt idx="3102">
                  <c:v>61086</c:v>
                </c:pt>
                <c:pt idx="3103">
                  <c:v>61093</c:v>
                </c:pt>
                <c:pt idx="3104">
                  <c:v>61100</c:v>
                </c:pt>
                <c:pt idx="3105">
                  <c:v>61107</c:v>
                </c:pt>
                <c:pt idx="3106">
                  <c:v>61114</c:v>
                </c:pt>
                <c:pt idx="3107">
                  <c:v>61121</c:v>
                </c:pt>
                <c:pt idx="3108">
                  <c:v>61128</c:v>
                </c:pt>
                <c:pt idx="3109">
                  <c:v>61135</c:v>
                </c:pt>
                <c:pt idx="3110">
                  <c:v>61142</c:v>
                </c:pt>
                <c:pt idx="3111">
                  <c:v>61149</c:v>
                </c:pt>
                <c:pt idx="3112">
                  <c:v>61156</c:v>
                </c:pt>
                <c:pt idx="3113">
                  <c:v>61163</c:v>
                </c:pt>
                <c:pt idx="3114">
                  <c:v>61170</c:v>
                </c:pt>
                <c:pt idx="3115">
                  <c:v>61177</c:v>
                </c:pt>
                <c:pt idx="3116">
                  <c:v>61184</c:v>
                </c:pt>
                <c:pt idx="3117">
                  <c:v>61191</c:v>
                </c:pt>
                <c:pt idx="3118">
                  <c:v>61198</c:v>
                </c:pt>
                <c:pt idx="3119">
                  <c:v>61205</c:v>
                </c:pt>
                <c:pt idx="3120">
                  <c:v>61212</c:v>
                </c:pt>
                <c:pt idx="3121">
                  <c:v>61219</c:v>
                </c:pt>
                <c:pt idx="3122">
                  <c:v>61226</c:v>
                </c:pt>
                <c:pt idx="3123">
                  <c:v>61233</c:v>
                </c:pt>
                <c:pt idx="3124">
                  <c:v>61240</c:v>
                </c:pt>
                <c:pt idx="3125">
                  <c:v>61247</c:v>
                </c:pt>
                <c:pt idx="3126">
                  <c:v>61254</c:v>
                </c:pt>
                <c:pt idx="3127">
                  <c:v>61261</c:v>
                </c:pt>
                <c:pt idx="3128">
                  <c:v>61268</c:v>
                </c:pt>
                <c:pt idx="3129">
                  <c:v>61275</c:v>
                </c:pt>
                <c:pt idx="3130">
                  <c:v>61282</c:v>
                </c:pt>
                <c:pt idx="3131">
                  <c:v>61289</c:v>
                </c:pt>
                <c:pt idx="3132">
                  <c:v>61296</c:v>
                </c:pt>
                <c:pt idx="3133">
                  <c:v>61303</c:v>
                </c:pt>
                <c:pt idx="3134">
                  <c:v>61310</c:v>
                </c:pt>
                <c:pt idx="3135">
                  <c:v>61317</c:v>
                </c:pt>
                <c:pt idx="3136">
                  <c:v>61324</c:v>
                </c:pt>
                <c:pt idx="3137">
                  <c:v>61331</c:v>
                </c:pt>
                <c:pt idx="3138">
                  <c:v>61338</c:v>
                </c:pt>
                <c:pt idx="3139">
                  <c:v>61345</c:v>
                </c:pt>
                <c:pt idx="3140">
                  <c:v>61352</c:v>
                </c:pt>
                <c:pt idx="3141">
                  <c:v>61359</c:v>
                </c:pt>
                <c:pt idx="3142">
                  <c:v>61366</c:v>
                </c:pt>
                <c:pt idx="3143">
                  <c:v>61373</c:v>
                </c:pt>
                <c:pt idx="3144">
                  <c:v>61380</c:v>
                </c:pt>
                <c:pt idx="3145">
                  <c:v>61387</c:v>
                </c:pt>
                <c:pt idx="3146">
                  <c:v>61394</c:v>
                </c:pt>
                <c:pt idx="3147">
                  <c:v>61401</c:v>
                </c:pt>
                <c:pt idx="3148">
                  <c:v>61408</c:v>
                </c:pt>
                <c:pt idx="3149">
                  <c:v>61415</c:v>
                </c:pt>
                <c:pt idx="3150">
                  <c:v>61422</c:v>
                </c:pt>
                <c:pt idx="3151">
                  <c:v>61429</c:v>
                </c:pt>
                <c:pt idx="3152">
                  <c:v>61436</c:v>
                </c:pt>
                <c:pt idx="3153">
                  <c:v>61443</c:v>
                </c:pt>
                <c:pt idx="3154">
                  <c:v>61450</c:v>
                </c:pt>
                <c:pt idx="3155">
                  <c:v>61457</c:v>
                </c:pt>
                <c:pt idx="3156">
                  <c:v>61464</c:v>
                </c:pt>
                <c:pt idx="3157">
                  <c:v>61471</c:v>
                </c:pt>
                <c:pt idx="3158">
                  <c:v>61478</c:v>
                </c:pt>
                <c:pt idx="3159">
                  <c:v>61485</c:v>
                </c:pt>
                <c:pt idx="3160">
                  <c:v>61492</c:v>
                </c:pt>
                <c:pt idx="3161">
                  <c:v>61499</c:v>
                </c:pt>
                <c:pt idx="3162">
                  <c:v>61506</c:v>
                </c:pt>
                <c:pt idx="3163">
                  <c:v>61513</c:v>
                </c:pt>
                <c:pt idx="3164">
                  <c:v>61520</c:v>
                </c:pt>
                <c:pt idx="3165">
                  <c:v>61527</c:v>
                </c:pt>
                <c:pt idx="3166">
                  <c:v>61534</c:v>
                </c:pt>
                <c:pt idx="3167">
                  <c:v>61541</c:v>
                </c:pt>
                <c:pt idx="3168">
                  <c:v>61548</c:v>
                </c:pt>
                <c:pt idx="3169">
                  <c:v>61555</c:v>
                </c:pt>
                <c:pt idx="3170">
                  <c:v>61562</c:v>
                </c:pt>
                <c:pt idx="3171">
                  <c:v>61569</c:v>
                </c:pt>
                <c:pt idx="3172">
                  <c:v>61576</c:v>
                </c:pt>
                <c:pt idx="3173">
                  <c:v>61583</c:v>
                </c:pt>
                <c:pt idx="3174">
                  <c:v>61590</c:v>
                </c:pt>
                <c:pt idx="3175">
                  <c:v>61597</c:v>
                </c:pt>
                <c:pt idx="3176">
                  <c:v>61604</c:v>
                </c:pt>
                <c:pt idx="3177">
                  <c:v>61611</c:v>
                </c:pt>
                <c:pt idx="3178">
                  <c:v>61618</c:v>
                </c:pt>
                <c:pt idx="3179">
                  <c:v>61625</c:v>
                </c:pt>
                <c:pt idx="3180">
                  <c:v>61632</c:v>
                </c:pt>
                <c:pt idx="3181">
                  <c:v>61639</c:v>
                </c:pt>
                <c:pt idx="3182">
                  <c:v>61646</c:v>
                </c:pt>
                <c:pt idx="3183">
                  <c:v>61653</c:v>
                </c:pt>
                <c:pt idx="3184">
                  <c:v>61660</c:v>
                </c:pt>
                <c:pt idx="3185">
                  <c:v>61667</c:v>
                </c:pt>
                <c:pt idx="3186">
                  <c:v>61674</c:v>
                </c:pt>
                <c:pt idx="3187">
                  <c:v>61681</c:v>
                </c:pt>
                <c:pt idx="3188">
                  <c:v>61688</c:v>
                </c:pt>
                <c:pt idx="3189">
                  <c:v>61695</c:v>
                </c:pt>
                <c:pt idx="3190">
                  <c:v>61702</c:v>
                </c:pt>
                <c:pt idx="3191">
                  <c:v>61709</c:v>
                </c:pt>
                <c:pt idx="3192">
                  <c:v>61716</c:v>
                </c:pt>
                <c:pt idx="3193">
                  <c:v>61724</c:v>
                </c:pt>
                <c:pt idx="3194">
                  <c:v>61731</c:v>
                </c:pt>
                <c:pt idx="3195">
                  <c:v>61738</c:v>
                </c:pt>
                <c:pt idx="3196">
                  <c:v>61745</c:v>
                </c:pt>
                <c:pt idx="3197">
                  <c:v>61752</c:v>
                </c:pt>
                <c:pt idx="3198">
                  <c:v>61759</c:v>
                </c:pt>
                <c:pt idx="3199">
                  <c:v>61766</c:v>
                </c:pt>
                <c:pt idx="3200">
                  <c:v>61773</c:v>
                </c:pt>
                <c:pt idx="3201">
                  <c:v>61780</c:v>
                </c:pt>
                <c:pt idx="3202">
                  <c:v>61787</c:v>
                </c:pt>
                <c:pt idx="3203">
                  <c:v>61794</c:v>
                </c:pt>
                <c:pt idx="3204">
                  <c:v>61801</c:v>
                </c:pt>
                <c:pt idx="3205">
                  <c:v>61808</c:v>
                </c:pt>
                <c:pt idx="3206">
                  <c:v>61815</c:v>
                </c:pt>
                <c:pt idx="3207">
                  <c:v>61822</c:v>
                </c:pt>
                <c:pt idx="3208">
                  <c:v>61829</c:v>
                </c:pt>
                <c:pt idx="3209">
                  <c:v>61836</c:v>
                </c:pt>
                <c:pt idx="3210">
                  <c:v>61843</c:v>
                </c:pt>
                <c:pt idx="3211">
                  <c:v>61850</c:v>
                </c:pt>
                <c:pt idx="3212">
                  <c:v>61857</c:v>
                </c:pt>
                <c:pt idx="3213">
                  <c:v>61864</c:v>
                </c:pt>
                <c:pt idx="3214">
                  <c:v>61871</c:v>
                </c:pt>
                <c:pt idx="3215">
                  <c:v>61878</c:v>
                </c:pt>
                <c:pt idx="3216">
                  <c:v>61885</c:v>
                </c:pt>
                <c:pt idx="3217">
                  <c:v>61892</c:v>
                </c:pt>
                <c:pt idx="3218">
                  <c:v>61899</c:v>
                </c:pt>
                <c:pt idx="3219">
                  <c:v>61906</c:v>
                </c:pt>
                <c:pt idx="3220">
                  <c:v>61913</c:v>
                </c:pt>
                <c:pt idx="3221">
                  <c:v>61920</c:v>
                </c:pt>
                <c:pt idx="3222">
                  <c:v>61927</c:v>
                </c:pt>
                <c:pt idx="3223">
                  <c:v>61934</c:v>
                </c:pt>
                <c:pt idx="3224">
                  <c:v>61941</c:v>
                </c:pt>
                <c:pt idx="3225">
                  <c:v>61948</c:v>
                </c:pt>
                <c:pt idx="3226">
                  <c:v>61955</c:v>
                </c:pt>
                <c:pt idx="3227">
                  <c:v>61962</c:v>
                </c:pt>
                <c:pt idx="3228">
                  <c:v>61969</c:v>
                </c:pt>
                <c:pt idx="3229">
                  <c:v>61976</c:v>
                </c:pt>
                <c:pt idx="3230">
                  <c:v>61983</c:v>
                </c:pt>
                <c:pt idx="3231">
                  <c:v>61990</c:v>
                </c:pt>
                <c:pt idx="3232">
                  <c:v>61997</c:v>
                </c:pt>
                <c:pt idx="3233">
                  <c:v>62004</c:v>
                </c:pt>
                <c:pt idx="3234">
                  <c:v>62011</c:v>
                </c:pt>
                <c:pt idx="3235">
                  <c:v>62018</c:v>
                </c:pt>
                <c:pt idx="3236">
                  <c:v>62025</c:v>
                </c:pt>
                <c:pt idx="3237">
                  <c:v>62032</c:v>
                </c:pt>
                <c:pt idx="3238">
                  <c:v>62039</c:v>
                </c:pt>
                <c:pt idx="3239">
                  <c:v>62046</c:v>
                </c:pt>
                <c:pt idx="3240">
                  <c:v>62053</c:v>
                </c:pt>
                <c:pt idx="3241">
                  <c:v>62060</c:v>
                </c:pt>
                <c:pt idx="3242">
                  <c:v>62067</c:v>
                </c:pt>
                <c:pt idx="3243">
                  <c:v>62074</c:v>
                </c:pt>
                <c:pt idx="3244">
                  <c:v>62081</c:v>
                </c:pt>
                <c:pt idx="3245">
                  <c:v>62089</c:v>
                </c:pt>
                <c:pt idx="3246">
                  <c:v>62096</c:v>
                </c:pt>
                <c:pt idx="3247">
                  <c:v>62103</c:v>
                </c:pt>
                <c:pt idx="3248">
                  <c:v>62110</c:v>
                </c:pt>
                <c:pt idx="3249">
                  <c:v>62117</c:v>
                </c:pt>
                <c:pt idx="3250">
                  <c:v>62124</c:v>
                </c:pt>
                <c:pt idx="3251">
                  <c:v>62131</c:v>
                </c:pt>
                <c:pt idx="3252">
                  <c:v>62138</c:v>
                </c:pt>
                <c:pt idx="3253">
                  <c:v>62145</c:v>
                </c:pt>
                <c:pt idx="3254">
                  <c:v>62152</c:v>
                </c:pt>
                <c:pt idx="3255">
                  <c:v>62159</c:v>
                </c:pt>
                <c:pt idx="3256">
                  <c:v>62166</c:v>
                </c:pt>
                <c:pt idx="3257">
                  <c:v>62173</c:v>
                </c:pt>
                <c:pt idx="3258">
                  <c:v>62184</c:v>
                </c:pt>
                <c:pt idx="3259">
                  <c:v>62191</c:v>
                </c:pt>
                <c:pt idx="3260">
                  <c:v>62198</c:v>
                </c:pt>
                <c:pt idx="3261">
                  <c:v>62205</c:v>
                </c:pt>
                <c:pt idx="3262">
                  <c:v>62212</c:v>
                </c:pt>
                <c:pt idx="3263">
                  <c:v>62219</c:v>
                </c:pt>
                <c:pt idx="3264">
                  <c:v>62226</c:v>
                </c:pt>
                <c:pt idx="3265">
                  <c:v>62233</c:v>
                </c:pt>
                <c:pt idx="3266">
                  <c:v>62240</c:v>
                </c:pt>
                <c:pt idx="3267">
                  <c:v>62247</c:v>
                </c:pt>
                <c:pt idx="3268">
                  <c:v>62254</c:v>
                </c:pt>
                <c:pt idx="3269">
                  <c:v>62261</c:v>
                </c:pt>
                <c:pt idx="3270">
                  <c:v>62268</c:v>
                </c:pt>
                <c:pt idx="3271">
                  <c:v>62275</c:v>
                </c:pt>
                <c:pt idx="3272">
                  <c:v>62282</c:v>
                </c:pt>
                <c:pt idx="3273">
                  <c:v>62289</c:v>
                </c:pt>
                <c:pt idx="3274">
                  <c:v>62296</c:v>
                </c:pt>
                <c:pt idx="3275">
                  <c:v>62303</c:v>
                </c:pt>
                <c:pt idx="3276">
                  <c:v>62310</c:v>
                </c:pt>
                <c:pt idx="3277">
                  <c:v>62317</c:v>
                </c:pt>
                <c:pt idx="3278">
                  <c:v>62324</c:v>
                </c:pt>
                <c:pt idx="3279">
                  <c:v>62331</c:v>
                </c:pt>
                <c:pt idx="3280">
                  <c:v>62338</c:v>
                </c:pt>
                <c:pt idx="3281">
                  <c:v>62345</c:v>
                </c:pt>
                <c:pt idx="3282">
                  <c:v>62352</c:v>
                </c:pt>
                <c:pt idx="3283">
                  <c:v>62359</c:v>
                </c:pt>
                <c:pt idx="3284">
                  <c:v>62366</c:v>
                </c:pt>
                <c:pt idx="3285">
                  <c:v>62373</c:v>
                </c:pt>
                <c:pt idx="3286">
                  <c:v>62380</c:v>
                </c:pt>
                <c:pt idx="3287">
                  <c:v>62387</c:v>
                </c:pt>
                <c:pt idx="3288">
                  <c:v>62394</c:v>
                </c:pt>
                <c:pt idx="3289">
                  <c:v>62401</c:v>
                </c:pt>
                <c:pt idx="3290">
                  <c:v>62408</c:v>
                </c:pt>
                <c:pt idx="3291">
                  <c:v>62415</c:v>
                </c:pt>
                <c:pt idx="3292">
                  <c:v>62422</c:v>
                </c:pt>
                <c:pt idx="3293">
                  <c:v>62429</c:v>
                </c:pt>
                <c:pt idx="3294">
                  <c:v>62436</c:v>
                </c:pt>
                <c:pt idx="3295">
                  <c:v>62443</c:v>
                </c:pt>
                <c:pt idx="3296">
                  <c:v>62450</c:v>
                </c:pt>
                <c:pt idx="3297">
                  <c:v>62457</c:v>
                </c:pt>
                <c:pt idx="3298">
                  <c:v>62464</c:v>
                </c:pt>
                <c:pt idx="3299">
                  <c:v>62471</c:v>
                </c:pt>
                <c:pt idx="3300">
                  <c:v>62478</c:v>
                </c:pt>
                <c:pt idx="3301">
                  <c:v>62485</c:v>
                </c:pt>
                <c:pt idx="3302">
                  <c:v>62492</c:v>
                </c:pt>
                <c:pt idx="3303">
                  <c:v>62499</c:v>
                </c:pt>
                <c:pt idx="3304">
                  <c:v>62506</c:v>
                </c:pt>
                <c:pt idx="3305">
                  <c:v>62513</c:v>
                </c:pt>
                <c:pt idx="3306">
                  <c:v>62520</c:v>
                </c:pt>
                <c:pt idx="3307">
                  <c:v>62527</c:v>
                </c:pt>
                <c:pt idx="3308">
                  <c:v>62534</c:v>
                </c:pt>
                <c:pt idx="3309">
                  <c:v>62541</c:v>
                </c:pt>
                <c:pt idx="3310">
                  <c:v>62548</c:v>
                </c:pt>
                <c:pt idx="3311">
                  <c:v>62555</c:v>
                </c:pt>
                <c:pt idx="3312">
                  <c:v>62562</c:v>
                </c:pt>
                <c:pt idx="3313">
                  <c:v>62569</c:v>
                </c:pt>
                <c:pt idx="3314">
                  <c:v>62576</c:v>
                </c:pt>
                <c:pt idx="3315">
                  <c:v>62583</c:v>
                </c:pt>
                <c:pt idx="3316">
                  <c:v>62590</c:v>
                </c:pt>
                <c:pt idx="3317">
                  <c:v>62597</c:v>
                </c:pt>
                <c:pt idx="3318">
                  <c:v>62604</c:v>
                </c:pt>
                <c:pt idx="3319">
                  <c:v>62611</c:v>
                </c:pt>
                <c:pt idx="3320">
                  <c:v>62618</c:v>
                </c:pt>
                <c:pt idx="3321">
                  <c:v>62625</c:v>
                </c:pt>
                <c:pt idx="3322">
                  <c:v>62632</c:v>
                </c:pt>
                <c:pt idx="3323">
                  <c:v>62639</c:v>
                </c:pt>
                <c:pt idx="3324">
                  <c:v>62646</c:v>
                </c:pt>
                <c:pt idx="3325">
                  <c:v>62653</c:v>
                </c:pt>
                <c:pt idx="3326">
                  <c:v>62660</c:v>
                </c:pt>
                <c:pt idx="3327">
                  <c:v>62667</c:v>
                </c:pt>
                <c:pt idx="3328">
                  <c:v>62674</c:v>
                </c:pt>
                <c:pt idx="3329">
                  <c:v>62681</c:v>
                </c:pt>
                <c:pt idx="3330">
                  <c:v>62688</c:v>
                </c:pt>
                <c:pt idx="3331">
                  <c:v>62695</c:v>
                </c:pt>
                <c:pt idx="3332">
                  <c:v>62702</c:v>
                </c:pt>
                <c:pt idx="3333">
                  <c:v>62709</c:v>
                </c:pt>
                <c:pt idx="3334">
                  <c:v>62716</c:v>
                </c:pt>
                <c:pt idx="3335">
                  <c:v>62723</c:v>
                </c:pt>
                <c:pt idx="3336">
                  <c:v>62730</c:v>
                </c:pt>
                <c:pt idx="3337">
                  <c:v>62737</c:v>
                </c:pt>
                <c:pt idx="3338">
                  <c:v>62744</c:v>
                </c:pt>
                <c:pt idx="3339">
                  <c:v>62751</c:v>
                </c:pt>
                <c:pt idx="3340">
                  <c:v>62758</c:v>
                </c:pt>
                <c:pt idx="3341">
                  <c:v>62765</c:v>
                </c:pt>
                <c:pt idx="3342">
                  <c:v>62772</c:v>
                </c:pt>
                <c:pt idx="3343">
                  <c:v>62779</c:v>
                </c:pt>
                <c:pt idx="3344">
                  <c:v>62786</c:v>
                </c:pt>
                <c:pt idx="3345">
                  <c:v>62793</c:v>
                </c:pt>
                <c:pt idx="3346">
                  <c:v>62800</c:v>
                </c:pt>
                <c:pt idx="3347">
                  <c:v>62807</c:v>
                </c:pt>
                <c:pt idx="3348">
                  <c:v>62814</c:v>
                </c:pt>
                <c:pt idx="3349">
                  <c:v>62821</c:v>
                </c:pt>
                <c:pt idx="3350">
                  <c:v>62828</c:v>
                </c:pt>
                <c:pt idx="3351">
                  <c:v>62835</c:v>
                </c:pt>
                <c:pt idx="3352">
                  <c:v>62842</c:v>
                </c:pt>
                <c:pt idx="3353">
                  <c:v>62849</c:v>
                </c:pt>
                <c:pt idx="3354">
                  <c:v>62856</c:v>
                </c:pt>
                <c:pt idx="3355">
                  <c:v>62863</c:v>
                </c:pt>
                <c:pt idx="3356">
                  <c:v>62870</c:v>
                </c:pt>
                <c:pt idx="3357">
                  <c:v>62877</c:v>
                </c:pt>
                <c:pt idx="3358">
                  <c:v>62884</c:v>
                </c:pt>
                <c:pt idx="3359">
                  <c:v>62891</c:v>
                </c:pt>
                <c:pt idx="3360">
                  <c:v>62898</c:v>
                </c:pt>
                <c:pt idx="3361">
                  <c:v>62905</c:v>
                </c:pt>
                <c:pt idx="3362">
                  <c:v>62912</c:v>
                </c:pt>
                <c:pt idx="3363">
                  <c:v>62919</c:v>
                </c:pt>
                <c:pt idx="3364">
                  <c:v>62926</c:v>
                </c:pt>
                <c:pt idx="3365">
                  <c:v>62933</c:v>
                </c:pt>
                <c:pt idx="3366">
                  <c:v>62940</c:v>
                </c:pt>
                <c:pt idx="3367">
                  <c:v>62947</c:v>
                </c:pt>
                <c:pt idx="3368">
                  <c:v>62954</c:v>
                </c:pt>
                <c:pt idx="3369">
                  <c:v>62961</c:v>
                </c:pt>
                <c:pt idx="3370">
                  <c:v>62968</c:v>
                </c:pt>
                <c:pt idx="3371">
                  <c:v>62975</c:v>
                </c:pt>
                <c:pt idx="3372">
                  <c:v>62982</c:v>
                </c:pt>
                <c:pt idx="3373">
                  <c:v>62989</c:v>
                </c:pt>
                <c:pt idx="3374">
                  <c:v>62996</c:v>
                </c:pt>
                <c:pt idx="3375">
                  <c:v>63003</c:v>
                </c:pt>
                <c:pt idx="3376">
                  <c:v>63010</c:v>
                </c:pt>
                <c:pt idx="3377">
                  <c:v>63017</c:v>
                </c:pt>
                <c:pt idx="3378">
                  <c:v>63024</c:v>
                </c:pt>
                <c:pt idx="3379">
                  <c:v>63031</c:v>
                </c:pt>
                <c:pt idx="3380">
                  <c:v>63038</c:v>
                </c:pt>
                <c:pt idx="3381">
                  <c:v>63045</c:v>
                </c:pt>
                <c:pt idx="3382">
                  <c:v>63052</c:v>
                </c:pt>
                <c:pt idx="3383">
                  <c:v>63059</c:v>
                </c:pt>
                <c:pt idx="3384">
                  <c:v>63066</c:v>
                </c:pt>
                <c:pt idx="3385">
                  <c:v>63073</c:v>
                </c:pt>
                <c:pt idx="3386">
                  <c:v>63080</c:v>
                </c:pt>
                <c:pt idx="3387">
                  <c:v>63087</c:v>
                </c:pt>
                <c:pt idx="3388">
                  <c:v>63094</c:v>
                </c:pt>
                <c:pt idx="3389">
                  <c:v>63101</c:v>
                </c:pt>
                <c:pt idx="3390">
                  <c:v>63108</c:v>
                </c:pt>
                <c:pt idx="3391">
                  <c:v>63115</c:v>
                </c:pt>
                <c:pt idx="3392">
                  <c:v>63122</c:v>
                </c:pt>
                <c:pt idx="3393">
                  <c:v>63129</c:v>
                </c:pt>
                <c:pt idx="3394">
                  <c:v>63136</c:v>
                </c:pt>
                <c:pt idx="3395">
                  <c:v>63143</c:v>
                </c:pt>
                <c:pt idx="3396">
                  <c:v>63150</c:v>
                </c:pt>
                <c:pt idx="3397">
                  <c:v>63157</c:v>
                </c:pt>
                <c:pt idx="3398">
                  <c:v>63164</c:v>
                </c:pt>
                <c:pt idx="3399">
                  <c:v>63171</c:v>
                </c:pt>
                <c:pt idx="3400">
                  <c:v>63178</c:v>
                </c:pt>
                <c:pt idx="3401">
                  <c:v>63186</c:v>
                </c:pt>
                <c:pt idx="3402">
                  <c:v>63193</c:v>
                </c:pt>
                <c:pt idx="3403">
                  <c:v>63200</c:v>
                </c:pt>
                <c:pt idx="3404">
                  <c:v>63207</c:v>
                </c:pt>
                <c:pt idx="3405">
                  <c:v>63214</c:v>
                </c:pt>
                <c:pt idx="3406">
                  <c:v>63221</c:v>
                </c:pt>
                <c:pt idx="3407">
                  <c:v>63228</c:v>
                </c:pt>
                <c:pt idx="3408">
                  <c:v>63235</c:v>
                </c:pt>
                <c:pt idx="3409">
                  <c:v>63242</c:v>
                </c:pt>
                <c:pt idx="3410">
                  <c:v>63249</c:v>
                </c:pt>
                <c:pt idx="3411">
                  <c:v>63256</c:v>
                </c:pt>
                <c:pt idx="3412">
                  <c:v>63263</c:v>
                </c:pt>
                <c:pt idx="3413">
                  <c:v>63270</c:v>
                </c:pt>
                <c:pt idx="3414">
                  <c:v>63277</c:v>
                </c:pt>
                <c:pt idx="3415">
                  <c:v>63284</c:v>
                </c:pt>
                <c:pt idx="3416">
                  <c:v>63291</c:v>
                </c:pt>
                <c:pt idx="3417">
                  <c:v>63298</c:v>
                </c:pt>
                <c:pt idx="3418">
                  <c:v>63305</c:v>
                </c:pt>
                <c:pt idx="3419">
                  <c:v>63312</c:v>
                </c:pt>
                <c:pt idx="3420">
                  <c:v>63319</c:v>
                </c:pt>
                <c:pt idx="3421">
                  <c:v>63326</c:v>
                </c:pt>
                <c:pt idx="3422">
                  <c:v>63333</c:v>
                </c:pt>
                <c:pt idx="3423">
                  <c:v>63340</c:v>
                </c:pt>
                <c:pt idx="3424">
                  <c:v>63347</c:v>
                </c:pt>
                <c:pt idx="3425">
                  <c:v>63354</c:v>
                </c:pt>
                <c:pt idx="3426">
                  <c:v>63361</c:v>
                </c:pt>
                <c:pt idx="3427">
                  <c:v>63368</c:v>
                </c:pt>
                <c:pt idx="3428">
                  <c:v>63375</c:v>
                </c:pt>
                <c:pt idx="3429">
                  <c:v>63382</c:v>
                </c:pt>
                <c:pt idx="3430">
                  <c:v>63389</c:v>
                </c:pt>
                <c:pt idx="3431">
                  <c:v>63396</c:v>
                </c:pt>
                <c:pt idx="3432">
                  <c:v>63403</c:v>
                </c:pt>
                <c:pt idx="3433">
                  <c:v>63410</c:v>
                </c:pt>
                <c:pt idx="3434">
                  <c:v>63417</c:v>
                </c:pt>
                <c:pt idx="3435">
                  <c:v>63424</c:v>
                </c:pt>
                <c:pt idx="3436">
                  <c:v>63431</c:v>
                </c:pt>
                <c:pt idx="3437">
                  <c:v>63438</c:v>
                </c:pt>
                <c:pt idx="3438">
                  <c:v>63445</c:v>
                </c:pt>
                <c:pt idx="3439">
                  <c:v>63452</c:v>
                </c:pt>
                <c:pt idx="3440">
                  <c:v>63459</c:v>
                </c:pt>
                <c:pt idx="3441">
                  <c:v>63466</c:v>
                </c:pt>
                <c:pt idx="3442">
                  <c:v>63473</c:v>
                </c:pt>
                <c:pt idx="3443">
                  <c:v>63480</c:v>
                </c:pt>
                <c:pt idx="3444">
                  <c:v>63487</c:v>
                </c:pt>
                <c:pt idx="3445">
                  <c:v>63494</c:v>
                </c:pt>
                <c:pt idx="3446">
                  <c:v>63501</c:v>
                </c:pt>
                <c:pt idx="3447">
                  <c:v>63508</c:v>
                </c:pt>
                <c:pt idx="3448">
                  <c:v>63515</c:v>
                </c:pt>
                <c:pt idx="3449">
                  <c:v>63522</c:v>
                </c:pt>
                <c:pt idx="3450">
                  <c:v>63529</c:v>
                </c:pt>
                <c:pt idx="3451">
                  <c:v>63536</c:v>
                </c:pt>
                <c:pt idx="3452">
                  <c:v>63543</c:v>
                </c:pt>
                <c:pt idx="3453">
                  <c:v>63550</c:v>
                </c:pt>
                <c:pt idx="3454">
                  <c:v>63557</c:v>
                </c:pt>
                <c:pt idx="3455">
                  <c:v>63564</c:v>
                </c:pt>
                <c:pt idx="3456">
                  <c:v>63571</c:v>
                </c:pt>
                <c:pt idx="3457">
                  <c:v>63578</c:v>
                </c:pt>
                <c:pt idx="3458">
                  <c:v>63585</c:v>
                </c:pt>
                <c:pt idx="3459">
                  <c:v>63592</c:v>
                </c:pt>
                <c:pt idx="3460">
                  <c:v>63599</c:v>
                </c:pt>
                <c:pt idx="3461">
                  <c:v>63606</c:v>
                </c:pt>
                <c:pt idx="3462">
                  <c:v>63613</c:v>
                </c:pt>
                <c:pt idx="3463">
                  <c:v>63620</c:v>
                </c:pt>
                <c:pt idx="3464">
                  <c:v>63627</c:v>
                </c:pt>
                <c:pt idx="3465">
                  <c:v>63634</c:v>
                </c:pt>
                <c:pt idx="3466">
                  <c:v>63641</c:v>
                </c:pt>
                <c:pt idx="3467">
                  <c:v>63648</c:v>
                </c:pt>
                <c:pt idx="3468">
                  <c:v>63655</c:v>
                </c:pt>
                <c:pt idx="3469">
                  <c:v>63662</c:v>
                </c:pt>
                <c:pt idx="3470">
                  <c:v>63669</c:v>
                </c:pt>
                <c:pt idx="3471">
                  <c:v>63676</c:v>
                </c:pt>
                <c:pt idx="3472">
                  <c:v>63683</c:v>
                </c:pt>
                <c:pt idx="3473">
                  <c:v>63690</c:v>
                </c:pt>
                <c:pt idx="3474">
                  <c:v>63697</c:v>
                </c:pt>
                <c:pt idx="3475">
                  <c:v>63704</c:v>
                </c:pt>
                <c:pt idx="3476">
                  <c:v>63711</c:v>
                </c:pt>
                <c:pt idx="3477">
                  <c:v>63718</c:v>
                </c:pt>
                <c:pt idx="3478">
                  <c:v>63725</c:v>
                </c:pt>
                <c:pt idx="3479">
                  <c:v>63732</c:v>
                </c:pt>
                <c:pt idx="3480">
                  <c:v>63739</c:v>
                </c:pt>
                <c:pt idx="3481">
                  <c:v>63746</c:v>
                </c:pt>
                <c:pt idx="3482">
                  <c:v>63753</c:v>
                </c:pt>
                <c:pt idx="3483">
                  <c:v>63760</c:v>
                </c:pt>
                <c:pt idx="3484">
                  <c:v>63767</c:v>
                </c:pt>
                <c:pt idx="3485">
                  <c:v>63774</c:v>
                </c:pt>
                <c:pt idx="3486">
                  <c:v>63781</c:v>
                </c:pt>
                <c:pt idx="3487">
                  <c:v>63788</c:v>
                </c:pt>
                <c:pt idx="3488">
                  <c:v>63795</c:v>
                </c:pt>
                <c:pt idx="3489">
                  <c:v>63802</c:v>
                </c:pt>
                <c:pt idx="3490">
                  <c:v>63809</c:v>
                </c:pt>
                <c:pt idx="3491">
                  <c:v>63816</c:v>
                </c:pt>
                <c:pt idx="3492">
                  <c:v>63823</c:v>
                </c:pt>
                <c:pt idx="3493">
                  <c:v>63830</c:v>
                </c:pt>
                <c:pt idx="3494">
                  <c:v>63837</c:v>
                </c:pt>
                <c:pt idx="3495">
                  <c:v>63844</c:v>
                </c:pt>
                <c:pt idx="3496">
                  <c:v>63851</c:v>
                </c:pt>
                <c:pt idx="3497">
                  <c:v>63858</c:v>
                </c:pt>
                <c:pt idx="3498">
                  <c:v>63865</c:v>
                </c:pt>
                <c:pt idx="3499">
                  <c:v>63872</c:v>
                </c:pt>
                <c:pt idx="3500">
                  <c:v>63879</c:v>
                </c:pt>
                <c:pt idx="3501">
                  <c:v>63886</c:v>
                </c:pt>
                <c:pt idx="3502">
                  <c:v>63893</c:v>
                </c:pt>
                <c:pt idx="3503">
                  <c:v>63900</c:v>
                </c:pt>
                <c:pt idx="3504">
                  <c:v>63907</c:v>
                </c:pt>
                <c:pt idx="3505">
                  <c:v>63915</c:v>
                </c:pt>
                <c:pt idx="3506">
                  <c:v>63922</c:v>
                </c:pt>
                <c:pt idx="3507">
                  <c:v>63929</c:v>
                </c:pt>
                <c:pt idx="3508">
                  <c:v>63936</c:v>
                </c:pt>
                <c:pt idx="3509">
                  <c:v>63943</c:v>
                </c:pt>
                <c:pt idx="3510">
                  <c:v>63950</c:v>
                </c:pt>
                <c:pt idx="3511">
                  <c:v>63957</c:v>
                </c:pt>
                <c:pt idx="3512">
                  <c:v>63964</c:v>
                </c:pt>
                <c:pt idx="3513">
                  <c:v>63971</c:v>
                </c:pt>
                <c:pt idx="3514">
                  <c:v>63978</c:v>
                </c:pt>
                <c:pt idx="3515">
                  <c:v>63985</c:v>
                </c:pt>
                <c:pt idx="3516">
                  <c:v>63992</c:v>
                </c:pt>
                <c:pt idx="3517">
                  <c:v>63999</c:v>
                </c:pt>
                <c:pt idx="3518">
                  <c:v>64006</c:v>
                </c:pt>
                <c:pt idx="3519">
                  <c:v>64013</c:v>
                </c:pt>
                <c:pt idx="3520">
                  <c:v>64020</c:v>
                </c:pt>
                <c:pt idx="3521">
                  <c:v>64027</c:v>
                </c:pt>
                <c:pt idx="3522">
                  <c:v>64034</c:v>
                </c:pt>
                <c:pt idx="3523">
                  <c:v>64041</c:v>
                </c:pt>
                <c:pt idx="3524">
                  <c:v>64048</c:v>
                </c:pt>
                <c:pt idx="3525">
                  <c:v>64055</c:v>
                </c:pt>
                <c:pt idx="3526">
                  <c:v>64062</c:v>
                </c:pt>
                <c:pt idx="3527">
                  <c:v>64069</c:v>
                </c:pt>
                <c:pt idx="3528">
                  <c:v>64076</c:v>
                </c:pt>
                <c:pt idx="3529">
                  <c:v>64083</c:v>
                </c:pt>
                <c:pt idx="3530">
                  <c:v>64090</c:v>
                </c:pt>
                <c:pt idx="3531">
                  <c:v>64097</c:v>
                </c:pt>
                <c:pt idx="3532">
                  <c:v>64104</c:v>
                </c:pt>
                <c:pt idx="3533">
                  <c:v>64111</c:v>
                </c:pt>
              </c:numCache>
            </c:numRef>
          </c:cat>
          <c:val>
            <c:numRef>
              <c:f>'Monitor (5)'!$AA$19:$AA$3552</c:f>
              <c:numCache>
                <c:formatCode>0.0000%</c:formatCode>
                <c:ptCount val="3534"/>
                <c:pt idx="0">
                  <c:v>8.5287773203934769E-3</c:v>
                </c:pt>
                <c:pt idx="1">
                  <c:v>8.529702079529411E-3</c:v>
                </c:pt>
                <c:pt idx="2">
                  <c:v>8.530953628210769E-3</c:v>
                </c:pt>
                <c:pt idx="3">
                  <c:v>8.5320417821599381E-3</c:v>
                </c:pt>
                <c:pt idx="4">
                  <c:v>8.5333475669313597E-3</c:v>
                </c:pt>
                <c:pt idx="5">
                  <c:v>8.5348709823629409E-3</c:v>
                </c:pt>
                <c:pt idx="6">
                  <c:v>8.5388430001243076E-3</c:v>
                </c:pt>
                <c:pt idx="7">
                  <c:v>8.5431409524738822E-3</c:v>
                </c:pt>
                <c:pt idx="8">
                  <c:v>8.5457525220167252E-3</c:v>
                </c:pt>
                <c:pt idx="9">
                  <c:v>8.5485817223818206E-3</c:v>
                </c:pt>
                <c:pt idx="10">
                  <c:v>8.5516285535691683E-3</c:v>
                </c:pt>
                <c:pt idx="11">
                  <c:v>8.5586483303897367E-3</c:v>
                </c:pt>
                <c:pt idx="12">
                  <c:v>8.5659921866221289E-3</c:v>
                </c:pt>
                <c:pt idx="13">
                  <c:v>8.5701271720017846E-3</c:v>
                </c:pt>
                <c:pt idx="14">
                  <c:v>8.574479788284739E-3</c:v>
                </c:pt>
                <c:pt idx="15">
                  <c:v>8.5790500353899457E-3</c:v>
                </c:pt>
                <c:pt idx="16">
                  <c:v>8.5891180755666898E-3</c:v>
                </c:pt>
                <c:pt idx="17">
                  <c:v>8.5995073326006199E-3</c:v>
                </c:pt>
                <c:pt idx="18">
                  <c:v>8.6051657342223198E-3</c:v>
                </c:pt>
                <c:pt idx="19">
                  <c:v>8.611041766666272E-3</c:v>
                </c:pt>
                <c:pt idx="20">
                  <c:v>8.6171354300945691E-3</c:v>
                </c:pt>
                <c:pt idx="21">
                  <c:v>8.6302522436517339E-3</c:v>
                </c:pt>
                <c:pt idx="22">
                  <c:v>8.6436392377642335E-3</c:v>
                </c:pt>
                <c:pt idx="23">
                  <c:v>8.6505381217649724E-3</c:v>
                </c:pt>
                <c:pt idx="24">
                  <c:v>8.6573717027249586E-3</c:v>
                </c:pt>
                <c:pt idx="25">
                  <c:v>8.6641399804010533E-3</c:v>
                </c:pt>
                <c:pt idx="26">
                  <c:v>8.6776651568013889E-3</c:v>
                </c:pt>
                <c:pt idx="27">
                  <c:v>8.6905600593201182E-3</c:v>
                </c:pt>
                <c:pt idx="28">
                  <c:v>8.6970018209819866E-3</c:v>
                </c:pt>
                <c:pt idx="29">
                  <c:v>8.7033782794410097E-3</c:v>
                </c:pt>
                <c:pt idx="30">
                  <c:v>8.7096894346971876E-3</c:v>
                </c:pt>
                <c:pt idx="31">
                  <c:v>8.7223024938846531E-3</c:v>
                </c:pt>
                <c:pt idx="32">
                  <c:v>8.7342810235313539E-3</c:v>
                </c:pt>
                <c:pt idx="33">
                  <c:v>8.740265662611213E-3</c:v>
                </c:pt>
                <c:pt idx="34">
                  <c:v>8.7461849984882267E-3</c:v>
                </c:pt>
                <c:pt idx="35">
                  <c:v>8.7520390311623952E-3</c:v>
                </c:pt>
                <c:pt idx="36">
                  <c:v>8.7637398300903051E-3</c:v>
                </c:pt>
                <c:pt idx="37">
                  <c:v>8.7748021292632927E-3</c:v>
                </c:pt>
                <c:pt idx="38">
                  <c:v>8.7803296456800961E-3</c:v>
                </c:pt>
                <c:pt idx="39">
                  <c:v>8.7857918588130079E-3</c:v>
                </c:pt>
                <c:pt idx="40">
                  <c:v>8.7911887687430745E-3</c:v>
                </c:pt>
                <c:pt idx="41">
                  <c:v>8.8019771620954472E-3</c:v>
                </c:pt>
                <c:pt idx="42">
                  <c:v>8.8121233755433792E-3</c:v>
                </c:pt>
                <c:pt idx="43">
                  <c:v>8.8171983026208434E-3</c:v>
                </c:pt>
                <c:pt idx="44">
                  <c:v>8.822230594167646E-3</c:v>
                </c:pt>
                <c:pt idx="45">
                  <c:v>8.8272247837506423E-3</c:v>
                </c:pt>
                <c:pt idx="46">
                  <c:v>8.8398408640327775E-3</c:v>
                </c:pt>
                <c:pt idx="47">
                  <c:v>8.8516242012359747E-3</c:v>
                </c:pt>
                <c:pt idx="48">
                  <c:v>8.8563897787119483E-3</c:v>
                </c:pt>
                <c:pt idx="49">
                  <c:v>8.8611172542241157E-3</c:v>
                </c:pt>
                <c:pt idx="50">
                  <c:v>8.8706607749744482E-3</c:v>
                </c:pt>
                <c:pt idx="51">
                  <c:v>8.8796461359863521E-3</c:v>
                </c:pt>
                <c:pt idx="52">
                  <c:v>8.884183101355303E-3</c:v>
                </c:pt>
                <c:pt idx="53">
                  <c:v>8.8886819647604476E-3</c:v>
                </c:pt>
                <c:pt idx="54">
                  <c:v>8.8931427260396934E-3</c:v>
                </c:pt>
                <c:pt idx="55">
                  <c:v>8.902154351962956E-3</c:v>
                </c:pt>
                <c:pt idx="56">
                  <c:v>8.9106047511944286E-3</c:v>
                </c:pt>
                <c:pt idx="57">
                  <c:v>8.9148750024925505E-3</c:v>
                </c:pt>
                <c:pt idx="58">
                  <c:v>8.9191071515837272E-3</c:v>
                </c:pt>
                <c:pt idx="59">
                  <c:v>8.923301198792144E-3</c:v>
                </c:pt>
                <c:pt idx="60">
                  <c:v>8.9317808436821071E-3</c:v>
                </c:pt>
                <c:pt idx="61">
                  <c:v>8.9396963670962393E-3</c:v>
                </c:pt>
                <c:pt idx="62">
                  <c:v>8.943699903999347E-3</c:v>
                </c:pt>
                <c:pt idx="63">
                  <c:v>8.9476653389386485E-3</c:v>
                </c:pt>
                <c:pt idx="64">
                  <c:v>8.9515926718330974E-3</c:v>
                </c:pt>
                <c:pt idx="65">
                  <c:v>8.9604174532553777E-3</c:v>
                </c:pt>
                <c:pt idx="66">
                  <c:v>8.970527090949032E-3</c:v>
                </c:pt>
                <c:pt idx="67">
                  <c:v>8.9766030107529815E-3</c:v>
                </c:pt>
                <c:pt idx="68">
                  <c:v>8.9832256028765656E-3</c:v>
                </c:pt>
                <c:pt idx="69">
                  <c:v>8.9903948673197842E-3</c:v>
                </c:pt>
                <c:pt idx="70">
                  <c:v>9.0067778803837335E-3</c:v>
                </c:pt>
                <c:pt idx="71">
                  <c:v>9.024538649018421E-3</c:v>
                </c:pt>
                <c:pt idx="72">
                  <c:v>9.0344412756271364E-3</c:v>
                </c:pt>
                <c:pt idx="73">
                  <c:v>9.0448905747986252E-3</c:v>
                </c:pt>
                <c:pt idx="74">
                  <c:v>9.0558865465328875E-3</c:v>
                </c:pt>
                <c:pt idx="75">
                  <c:v>9.0799265997842955E-3</c:v>
                </c:pt>
                <c:pt idx="76">
                  <c:v>9.1053371607185962E-3</c:v>
                </c:pt>
                <c:pt idx="77">
                  <c:v>9.1190664964013735E-3</c:v>
                </c:pt>
                <c:pt idx="78">
                  <c:v>9.1333425049711092E-3</c:v>
                </c:pt>
                <c:pt idx="79">
                  <c:v>9.1481651864278035E-3</c:v>
                </c:pt>
                <c:pt idx="80">
                  <c:v>9.1798636597606471E-3</c:v>
                </c:pt>
                <c:pt idx="81">
                  <c:v>9.2129226441228784E-3</c:v>
                </c:pt>
                <c:pt idx="82">
                  <c:v>9.2304786917163373E-3</c:v>
                </c:pt>
                <c:pt idx="83">
                  <c:v>9.2485814127640786E-3</c:v>
                </c:pt>
                <c:pt idx="84">
                  <c:v>9.2672308073471488E-3</c:v>
                </c:pt>
                <c:pt idx="85">
                  <c:v>9.3065891263384905E-3</c:v>
                </c:pt>
                <c:pt idx="86">
                  <c:v>9.3471632036223884E-3</c:v>
                </c:pt>
                <c:pt idx="87">
                  <c:v>9.367754453558641E-3</c:v>
                </c:pt>
                <c:pt idx="88">
                  <c:v>9.3881008636531593E-3</c:v>
                </c:pt>
                <c:pt idx="89">
                  <c:v>9.4082024341490822E-3</c:v>
                </c:pt>
                <c:pt idx="90">
                  <c:v>9.4478339838185068E-3</c:v>
                </c:pt>
                <c:pt idx="91">
                  <c:v>9.4861603179585696E-3</c:v>
                </c:pt>
                <c:pt idx="92">
                  <c:v>9.5050376891647748E-3</c:v>
                </c:pt>
                <c:pt idx="93">
                  <c:v>9.5236702204481993E-3</c:v>
                </c:pt>
                <c:pt idx="94">
                  <c:v>9.5420579116467508E-3</c:v>
                </c:pt>
                <c:pt idx="95">
                  <c:v>9.5782685006673435E-3</c:v>
                </c:pt>
                <c:pt idx="96">
                  <c:v>9.6131602759164103E-3</c:v>
                </c:pt>
                <c:pt idx="97">
                  <c:v>9.6303237666095498E-3</c:v>
                </c:pt>
                <c:pt idx="98">
                  <c:v>9.6472424171367699E-3</c:v>
                </c:pt>
                <c:pt idx="99">
                  <c:v>9.663916227335978E-3</c:v>
                </c:pt>
                <c:pt idx="100">
                  <c:v>9.6967053075917402E-3</c:v>
                </c:pt>
                <c:pt idx="101">
                  <c:v>9.7281630651768758E-3</c:v>
                </c:pt>
                <c:pt idx="102">
                  <c:v>9.7436126736549777E-3</c:v>
                </c:pt>
                <c:pt idx="103">
                  <c:v>9.7588174416429752E-3</c:v>
                </c:pt>
                <c:pt idx="104">
                  <c:v>9.7737773693029606E-3</c:v>
                </c:pt>
                <c:pt idx="105">
                  <c:v>9.8031443695256754E-3</c:v>
                </c:pt>
                <c:pt idx="106">
                  <c:v>9.8311686742313942E-3</c:v>
                </c:pt>
                <c:pt idx="107">
                  <c:v>9.8449043989545792E-3</c:v>
                </c:pt>
                <c:pt idx="108">
                  <c:v>9.8583670785146182E-3</c:v>
                </c:pt>
                <c:pt idx="109">
                  <c:v>9.8714438946245764E-3</c:v>
                </c:pt>
                <c:pt idx="110">
                  <c:v>9.8964856175820532E-3</c:v>
                </c:pt>
                <c:pt idx="111">
                  <c:v>9.9196104779952776E-3</c:v>
                </c:pt>
                <c:pt idx="112">
                  <c:v>9.9306169534085775E-3</c:v>
                </c:pt>
                <c:pt idx="113">
                  <c:v>9.9412093606177088E-3</c:v>
                </c:pt>
                <c:pt idx="114">
                  <c:v>9.9513876993795325E-3</c:v>
                </c:pt>
                <c:pt idx="115">
                  <c:v>9.9706365027999837E-3</c:v>
                </c:pt>
                <c:pt idx="116">
                  <c:v>9.9879603711694465E-3</c:v>
                </c:pt>
                <c:pt idx="117">
                  <c:v>9.9960683680189177E-3</c:v>
                </c:pt>
                <c:pt idx="118">
                  <c:v>1.0003762296421082E-2</c:v>
                </c:pt>
                <c:pt idx="119">
                  <c:v>1.0011042156294891E-2</c:v>
                </c:pt>
                <c:pt idx="120">
                  <c:v>1.0024496951537658E-2</c:v>
                </c:pt>
                <c:pt idx="121">
                  <c:v>1.0036020910344501E-2</c:v>
                </c:pt>
                <c:pt idx="122">
                  <c:v>1.0041230427333403E-2</c:v>
                </c:pt>
                <c:pt idx="123">
                  <c:v>1.0046025875712905E-2</c:v>
                </c:pt>
                <c:pt idx="124">
                  <c:v>1.0050407255483007E-2</c:v>
                </c:pt>
                <c:pt idx="125">
                  <c:v>1.0058066936860696E-2</c:v>
                </c:pt>
                <c:pt idx="126">
                  <c:v>1.0063792087577905E-2</c:v>
                </c:pt>
                <c:pt idx="127">
                  <c:v>1.0066103123895775E-2</c:v>
                </c:pt>
                <c:pt idx="128">
                  <c:v>1.0068000091442153E-2</c:v>
                </c:pt>
                <c:pt idx="129">
                  <c:v>1.0071348259039326E-2</c:v>
                </c:pt>
                <c:pt idx="130">
                  <c:v>1.0071022039881417E-2</c:v>
                </c:pt>
                <c:pt idx="131">
                  <c:v>1.0072034045257583E-2</c:v>
                </c:pt>
                <c:pt idx="132">
                  <c:v>1.0082979090224042E-2</c:v>
                </c:pt>
                <c:pt idx="133">
                  <c:v>1.0101085826182965E-2</c:v>
                </c:pt>
                <c:pt idx="134">
                  <c:v>1.0111694533744275E-2</c:v>
                </c:pt>
                <c:pt idx="135">
                  <c:v>1.0123902692007469E-2</c:v>
                </c:pt>
                <c:pt idx="136">
                  <c:v>1.0137710301215686E-2</c:v>
                </c:pt>
                <c:pt idx="137">
                  <c:v>1.0170940429361138E-2</c:v>
                </c:pt>
                <c:pt idx="138">
                  <c:v>1.0208935250902718E-2</c:v>
                </c:pt>
                <c:pt idx="139">
                  <c:v>1.0230740117672665E-2</c:v>
                </c:pt>
                <c:pt idx="140">
                  <c:v>1.0254144436846468E-2</c:v>
                </c:pt>
                <c:pt idx="141">
                  <c:v>1.027914820858622E-2</c:v>
                </c:pt>
                <c:pt idx="142">
                  <c:v>1.0334779871569907E-2</c:v>
                </c:pt>
                <c:pt idx="143">
                  <c:v>1.0395157828417823E-2</c:v>
                </c:pt>
                <c:pt idx="144">
                  <c:v>1.0428158868498461E-2</c:v>
                </c:pt>
                <c:pt idx="145">
                  <c:v>1.0462759363495389E-2</c:v>
                </c:pt>
                <c:pt idx="146">
                  <c:v>1.0498959313813838E-2</c:v>
                </c:pt>
                <c:pt idx="147">
                  <c:v>1.0576997219560182E-2</c:v>
                </c:pt>
                <c:pt idx="148">
                  <c:v>1.0659306833087356E-2</c:v>
                </c:pt>
                <c:pt idx="149">
                  <c:v>1.0700822994176296E-2</c:v>
                </c:pt>
                <c:pt idx="150">
                  <c:v>1.0741257539319538E-2</c:v>
                </c:pt>
                <c:pt idx="151">
                  <c:v>1.0780610468111851E-2</c:v>
                </c:pt>
                <c:pt idx="152">
                  <c:v>1.0856033805413853E-2</c:v>
                </c:pt>
                <c:pt idx="153">
                  <c:v>1.0927206013612301E-2</c:v>
                </c:pt>
                <c:pt idx="154">
                  <c:v>1.096115085586824E-2</c:v>
                </c:pt>
                <c:pt idx="155">
                  <c:v>1.0994014079909187E-2</c:v>
                </c:pt>
                <c:pt idx="156">
                  <c:v>1.1025795685329909E-2</c:v>
                </c:pt>
                <c:pt idx="157">
                  <c:v>1.108609019803475E-2</c:v>
                </c:pt>
                <c:pt idx="158">
                  <c:v>1.1142105916190914E-2</c:v>
                </c:pt>
                <c:pt idx="159">
                  <c:v>1.1168479424863431E-2</c:v>
                </c:pt>
                <c:pt idx="160">
                  <c:v>1.1193771313375844E-2</c:v>
                </c:pt>
                <c:pt idx="161">
                  <c:v>1.1217981581647107E-2</c:v>
                </c:pt>
                <c:pt idx="162">
                  <c:v>1.1263144254914186E-2</c:v>
                </c:pt>
                <c:pt idx="163">
                  <c:v>1.130400644705265E-2</c:v>
                </c:pt>
                <c:pt idx="164">
                  <c:v>1.1322808610633173E-2</c:v>
                </c:pt>
                <c:pt idx="165">
                  <c:v>1.1340529152756851E-2</c:v>
                </c:pt>
                <c:pt idx="166">
                  <c:v>1.1357168073099499E-2</c:v>
                </c:pt>
                <c:pt idx="167">
                  <c:v>1.1387195744665032E-2</c:v>
                </c:pt>
                <c:pt idx="168">
                  <c:v>1.1412907535768291E-2</c:v>
                </c:pt>
                <c:pt idx="169">
                  <c:v>1.1424138346071144E-2</c:v>
                </c:pt>
                <c:pt idx="170">
                  <c:v>1.1434287533944598E-2</c:v>
                </c:pt>
                <c:pt idx="171">
                  <c:v>1.1443557619942313E-2</c:v>
                </c:pt>
                <c:pt idx="172">
                  <c:v>1.1462497703274751E-2</c:v>
                </c:pt>
                <c:pt idx="173">
                  <c:v>1.14811628875644E-2</c:v>
                </c:pt>
                <c:pt idx="174">
                  <c:v>1.1490897956012436E-2</c:v>
                </c:pt>
                <c:pt idx="175">
                  <c:v>1.1500766525190942E-2</c:v>
                </c:pt>
                <c:pt idx="176">
                  <c:v>1.1510768594937826E-2</c:v>
                </c:pt>
                <c:pt idx="177">
                  <c:v>1.1531582039007173E-2</c:v>
                </c:pt>
                <c:pt idx="178">
                  <c:v>1.1552111880743787E-2</c:v>
                </c:pt>
                <c:pt idx="179">
                  <c:v>1.1562781453899884E-2</c:v>
                </c:pt>
                <c:pt idx="180">
                  <c:v>1.1573584527786451E-2</c:v>
                </c:pt>
                <c:pt idx="181">
                  <c:v>1.1584521102403489E-2</c:v>
                </c:pt>
                <c:pt idx="182">
                  <c:v>1.1607208350370806E-2</c:v>
                </c:pt>
                <c:pt idx="183">
                  <c:v>1.1629602408500528E-2</c:v>
                </c:pt>
                <c:pt idx="184">
                  <c:v>1.1641206487013056E-2</c:v>
                </c:pt>
                <c:pt idx="185">
                  <c:v>1.1652944066256055E-2</c:v>
                </c:pt>
                <c:pt idx="186">
                  <c:v>1.1664815146391616E-2</c:v>
                </c:pt>
                <c:pt idx="187">
                  <c:v>1.1689376649576626E-2</c:v>
                </c:pt>
                <c:pt idx="188">
                  <c:v>1.1713634475211121E-2</c:v>
                </c:pt>
                <c:pt idx="189">
                  <c:v>1.1726173059566358E-2</c:v>
                </c:pt>
                <c:pt idx="190">
                  <c:v>1.1738845144814158E-2</c:v>
                </c:pt>
                <c:pt idx="191">
                  <c:v>1.1778556021524222E-2</c:v>
                </c:pt>
                <c:pt idx="192">
                  <c:v>1.1817717581844578E-2</c:v>
                </c:pt>
                <c:pt idx="193">
                  <c:v>1.1831542607817491E-2</c:v>
                </c:pt>
                <c:pt idx="194">
                  <c:v>1.1845719568835955E-2</c:v>
                </c:pt>
                <c:pt idx="195">
                  <c:v>1.187563297214256E-2</c:v>
                </c:pt>
                <c:pt idx="196">
                  <c:v>1.1905946764175779E-2</c:v>
                </c:pt>
                <c:pt idx="197">
                  <c:v>1.1921883401070366E-2</c:v>
                </c:pt>
                <c:pt idx="198">
                  <c:v>1.1938171973253642E-2</c:v>
                </c:pt>
                <c:pt idx="199">
                  <c:v>1.1954812480806654E-2</c:v>
                </c:pt>
                <c:pt idx="200">
                  <c:v>1.1989660433061971E-2</c:v>
                </c:pt>
                <c:pt idx="201">
                  <c:v>1.2024893865364428E-2</c:v>
                </c:pt>
                <c:pt idx="202">
                  <c:v>1.2043294050414488E-2</c:v>
                </c:pt>
                <c:pt idx="203">
                  <c:v>1.2062046171077423E-2</c:v>
                </c:pt>
                <c:pt idx="204">
                  <c:v>1.2081150227515325E-2</c:v>
                </c:pt>
                <c:pt idx="205">
                  <c:v>1.2120933949411421E-2</c:v>
                </c:pt>
                <c:pt idx="206">
                  <c:v>1.2161085811340788E-2</c:v>
                </c:pt>
                <c:pt idx="207">
                  <c:v>1.2181949547139803E-2</c:v>
                </c:pt>
                <c:pt idx="208">
                  <c:v>1.2203165218956924E-2</c:v>
                </c:pt>
                <c:pt idx="209">
                  <c:v>1.2224732826954243E-2</c:v>
                </c:pt>
                <c:pt idx="210">
                  <c:v>1.2269453577031799E-2</c:v>
                </c:pt>
                <c:pt idx="211">
                  <c:v>1.2314348845443579E-2</c:v>
                </c:pt>
                <c:pt idx="212">
                  <c:v>1.2336633479855807E-2</c:v>
                </c:pt>
                <c:pt idx="213">
                  <c:v>1.2358227395394827E-2</c:v>
                </c:pt>
                <c:pt idx="214">
                  <c:v>1.2379130591979592E-2</c:v>
                </c:pt>
                <c:pt idx="215">
                  <c:v>1.2428569742209405E-2</c:v>
                </c:pt>
                <c:pt idx="216">
                  <c:v>1.2473285786699373E-2</c:v>
                </c:pt>
                <c:pt idx="217">
                  <c:v>1.2490044667289313E-2</c:v>
                </c:pt>
                <c:pt idx="218">
                  <c:v>1.2506112828114535E-2</c:v>
                </c:pt>
                <c:pt idx="219">
                  <c:v>1.2536377302945583E-2</c:v>
                </c:pt>
                <c:pt idx="220">
                  <c:v>1.2563478272795692E-2</c:v>
                </c:pt>
                <c:pt idx="221">
                  <c:v>1.257609283382477E-2</c:v>
                </c:pt>
                <c:pt idx="222">
                  <c:v>1.2588016674764946E-2</c:v>
                </c:pt>
                <c:pt idx="223">
                  <c:v>1.259924979537308E-2</c:v>
                </c:pt>
                <c:pt idx="224">
                  <c:v>1.2619849940678959E-2</c:v>
                </c:pt>
                <c:pt idx="225">
                  <c:v>1.2637275074161014E-2</c:v>
                </c:pt>
                <c:pt idx="226">
                  <c:v>1.2645054592622662E-2</c:v>
                </c:pt>
                <c:pt idx="227">
                  <c:v>1.265214339050913E-2</c:v>
                </c:pt>
                <c:pt idx="228">
                  <c:v>1.2658541467820417E-2</c:v>
                </c:pt>
                <c:pt idx="229">
                  <c:v>1.2669474963435217E-2</c:v>
                </c:pt>
                <c:pt idx="230">
                  <c:v>1.2677226570098066E-2</c:v>
                </c:pt>
                <c:pt idx="231">
                  <c:v>1.268017104388508E-2</c:v>
                </c:pt>
                <c:pt idx="232">
                  <c:v>1.2683257242249724E-2</c:v>
                </c:pt>
                <c:pt idx="233">
                  <c:v>1.2689814947262068E-2</c:v>
                </c:pt>
                <c:pt idx="234">
                  <c:v>1.2728394721280845E-2</c:v>
                </c:pt>
                <c:pt idx="235">
                  <c:v>1.2787162767323723E-2</c:v>
                </c:pt>
                <c:pt idx="236">
                  <c:v>1.2819544195215027E-2</c:v>
                </c:pt>
                <c:pt idx="237">
                  <c:v>1.2856229579850664E-2</c:v>
                </c:pt>
                <c:pt idx="238">
                  <c:v>1.2944405911983205E-2</c:v>
                </c:pt>
                <c:pt idx="239">
                  <c:v>1.3046010716066814E-2</c:v>
                </c:pt>
                <c:pt idx="240">
                  <c:v>1.3104215907846495E-2</c:v>
                </c:pt>
                <c:pt idx="241">
                  <c:v>1.3166725066582341E-2</c:v>
                </c:pt>
                <c:pt idx="242">
                  <c:v>1.3233538194543648E-2</c:v>
                </c:pt>
                <c:pt idx="243">
                  <c:v>1.3382001615622753E-2</c:v>
                </c:pt>
                <c:pt idx="244">
                  <c:v>1.3543830447757532E-2</c:v>
                </c:pt>
                <c:pt idx="245">
                  <c:v>1.3632163460181035E-2</c:v>
                </c:pt>
                <c:pt idx="246">
                  <c:v>1.3724800458282393E-2</c:v>
                </c:pt>
                <c:pt idx="247">
                  <c:v>1.3821741445303459E-2</c:v>
                </c:pt>
                <c:pt idx="248">
                  <c:v>1.4030509350616562E-2</c:v>
                </c:pt>
                <c:pt idx="249">
                  <c:v>1.4252545353419244E-2</c:v>
                </c:pt>
                <c:pt idx="250">
                  <c:v>1.4371006339582992E-2</c:v>
                </c:pt>
                <c:pt idx="251">
                  <c:v>1.4493771337521499E-2</c:v>
                </c:pt>
                <c:pt idx="252">
                  <c:v>1.4620840351611264E-2</c:v>
                </c:pt>
                <c:pt idx="253">
                  <c:v>1.4889932489246343E-2</c:v>
                </c:pt>
                <c:pt idx="254">
                  <c:v>1.5169561133823173E-2</c:v>
                </c:pt>
                <c:pt idx="255">
                  <c:v>1.5302577126325989E-2</c:v>
                </c:pt>
                <c:pt idx="256">
                  <c:v>1.5424323975012921E-2</c:v>
                </c:pt>
                <c:pt idx="257">
                  <c:v>1.5534801668456444E-2</c:v>
                </c:pt>
                <c:pt idx="258">
                  <c:v>1.5718870040447586E-2</c:v>
                </c:pt>
                <c:pt idx="259">
                  <c:v>1.5864020701850112E-2</c:v>
                </c:pt>
                <c:pt idx="260">
                  <c:v>1.5918152487052195E-2</c:v>
                </c:pt>
                <c:pt idx="261">
                  <c:v>1.596101507121972E-2</c:v>
                </c:pt>
                <c:pt idx="262">
                  <c:v>1.5992608450624557E-2</c:v>
                </c:pt>
                <c:pt idx="263">
                  <c:v>1.6018934160037711E-2</c:v>
                </c:pt>
                <c:pt idx="264">
                  <c:v>1.600628987668995E-2</c:v>
                </c:pt>
                <c:pt idx="265">
                  <c:v>1.5981537208777929E-2</c:v>
                </c:pt>
                <c:pt idx="266">
                  <c:v>1.5945515334077065E-2</c:v>
                </c:pt>
                <c:pt idx="267">
                  <c:v>1.58982242559913E-2</c:v>
                </c:pt>
                <c:pt idx="268">
                  <c:v>1.5766759128484908E-2</c:v>
                </c:pt>
                <c:pt idx="269">
                  <c:v>1.559636801256592E-2</c:v>
                </c:pt>
                <c:pt idx="270">
                  <c:v>1.5492731003950988E-2</c:v>
                </c:pt>
                <c:pt idx="271">
                  <c:v>1.5377824833771037E-2</c:v>
                </c:pt>
                <c:pt idx="272">
                  <c:v>1.5251649512805221E-2</c:v>
                </c:pt>
                <c:pt idx="273">
                  <c:v>1.4962348379152781E-2</c:v>
                </c:pt>
                <c:pt idx="274">
                  <c:v>1.4634256969895398E-2</c:v>
                </c:pt>
                <c:pt idx="275">
                  <c:v>1.4451736090889122E-2</c:v>
                </c:pt>
                <c:pt idx="276">
                  <c:v>1.4261670951485339E-2</c:v>
                </c:pt>
                <c:pt idx="277">
                  <c:v>1.4078960774788207E-2</c:v>
                </c:pt>
                <c:pt idx="278">
                  <c:v>1.3750990904505638E-2</c:v>
                </c:pt>
                <c:pt idx="279">
                  <c:v>1.3458917444283403E-2</c:v>
                </c:pt>
                <c:pt idx="280">
                  <c:v>1.3331605885096298E-2</c:v>
                </c:pt>
                <c:pt idx="281">
                  <c:v>1.3215374010671077E-2</c:v>
                </c:pt>
                <c:pt idx="282">
                  <c:v>1.3110221810228584E-2</c:v>
                </c:pt>
                <c:pt idx="283">
                  <c:v>1.2937308136816336E-2</c:v>
                </c:pt>
                <c:pt idx="284">
                  <c:v>1.2800409573388016E-2</c:v>
                </c:pt>
                <c:pt idx="285">
                  <c:v>1.2750655620155094E-2</c:v>
                </c:pt>
                <c:pt idx="286">
                  <c:v>1.271198129859874E-2</c:v>
                </c:pt>
                <c:pt idx="287">
                  <c:v>1.2684386605315012E-2</c:v>
                </c:pt>
                <c:pt idx="288">
                  <c:v>1.2666568844071174E-2</c:v>
                </c:pt>
                <c:pt idx="289">
                  <c:v>1.2684804079813317E-2</c:v>
                </c:pt>
                <c:pt idx="290">
                  <c:v>1.2712607510305673E-2</c:v>
                </c:pt>
                <c:pt idx="291">
                  <c:v>1.2751490569232748E-2</c:v>
                </c:pt>
                <c:pt idx="292">
                  <c:v>1.2801453259917439E-2</c:v>
                </c:pt>
                <c:pt idx="293">
                  <c:v>1.293876940206958E-2</c:v>
                </c:pt>
                <c:pt idx="294">
                  <c:v>1.3112100447537633E-2</c:v>
                </c:pt>
                <c:pt idx="295">
                  <c:v>1.3217461386080265E-2</c:v>
                </c:pt>
                <c:pt idx="296">
                  <c:v>1.3333901998767717E-2</c:v>
                </c:pt>
                <c:pt idx="297">
                  <c:v>1.3458790699003575E-2</c:v>
                </c:pt>
                <c:pt idx="298">
                  <c:v>1.3754819377747862E-2</c:v>
                </c:pt>
                <c:pt idx="299">
                  <c:v>1.4025743683098169E-2</c:v>
                </c:pt>
                <c:pt idx="300">
                  <c:v>1.4125004549396802E-2</c:v>
                </c:pt>
                <c:pt idx="301">
                  <c:v>1.4219555495942338E-2</c:v>
                </c:pt>
                <c:pt idx="302">
                  <c:v>1.439352519447786E-2</c:v>
                </c:pt>
                <c:pt idx="303">
                  <c:v>1.4550660015866246E-2</c:v>
                </c:pt>
                <c:pt idx="304">
                  <c:v>1.4621661313235501E-2</c:v>
                </c:pt>
                <c:pt idx="305">
                  <c:v>1.4687952671724736E-2</c:v>
                </c:pt>
                <c:pt idx="306">
                  <c:v>1.4749534088902561E-2</c:v>
                </c:pt>
                <c:pt idx="307">
                  <c:v>1.4857601853626539E-2</c:v>
                </c:pt>
                <c:pt idx="308">
                  <c:v>1.4948760298546526E-2</c:v>
                </c:pt>
                <c:pt idx="309">
                  <c:v>1.4986791976667746E-2</c:v>
                </c:pt>
                <c:pt idx="310">
                  <c:v>1.5020113701725846E-2</c:v>
                </c:pt>
                <c:pt idx="311">
                  <c:v>1.5048725472586177E-2</c:v>
                </c:pt>
                <c:pt idx="312">
                  <c:v>1.5090873048337155E-2</c:v>
                </c:pt>
                <c:pt idx="313">
                  <c:v>1.5116072994031393E-2</c:v>
                </c:pt>
                <c:pt idx="314">
                  <c:v>1.5121134980692341E-2</c:v>
                </c:pt>
                <c:pt idx="315">
                  <c:v>1.5121487009184253E-2</c:v>
                </c:pt>
                <c:pt idx="316">
                  <c:v>1.5117129079426084E-2</c:v>
                </c:pt>
                <c:pt idx="317">
                  <c:v>1.5093337451233722E-2</c:v>
                </c:pt>
                <c:pt idx="318">
                  <c:v>1.50537368712933E-2</c:v>
                </c:pt>
                <c:pt idx="319">
                  <c:v>1.5032663673893998E-2</c:v>
                </c:pt>
                <c:pt idx="320">
                  <c:v>1.5013715037720532E-2</c:v>
                </c:pt>
                <c:pt idx="321">
                  <c:v>1.499689096236767E-2</c:v>
                </c:pt>
                <c:pt idx="322">
                  <c:v>1.4970938689902551E-2</c:v>
                </c:pt>
                <c:pt idx="323">
                  <c:v>1.4950840264542631E-2</c:v>
                </c:pt>
                <c:pt idx="324">
                  <c:v>1.4944638989807801E-2</c:v>
                </c:pt>
                <c:pt idx="325">
                  <c:v>1.4940562274921021E-2</c:v>
                </c:pt>
                <c:pt idx="326">
                  <c:v>1.4938610119558104E-2</c:v>
                </c:pt>
                <c:pt idx="327">
                  <c:v>1.4942399345348654E-2</c:v>
                </c:pt>
                <c:pt idx="328">
                  <c:v>1.4952047093750309E-2</c:v>
                </c:pt>
                <c:pt idx="329">
                  <c:v>1.4960717736574036E-2</c:v>
                </c:pt>
                <c:pt idx="330">
                  <c:v>1.4971512939326859E-2</c:v>
                </c:pt>
                <c:pt idx="331">
                  <c:v>1.4984432702170869E-2</c:v>
                </c:pt>
                <c:pt idx="332">
                  <c:v>1.501797196998093E-2</c:v>
                </c:pt>
                <c:pt idx="333">
                  <c:v>1.5057357360132029E-2</c:v>
                </c:pt>
                <c:pt idx="334">
                  <c:v>1.5080899927808478E-2</c:v>
                </c:pt>
                <c:pt idx="335">
                  <c:v>1.5106567057521225E-2</c:v>
                </c:pt>
                <c:pt idx="336">
                  <c:v>1.5134358749756549E-2</c:v>
                </c:pt>
                <c:pt idx="337">
                  <c:v>1.5197656757824179E-2</c:v>
                </c:pt>
                <c:pt idx="338">
                  <c:v>1.5266771153730208E-2</c:v>
                </c:pt>
                <c:pt idx="339">
                  <c:v>1.5305185666358856E-2</c:v>
                </c:pt>
                <c:pt idx="340">
                  <c:v>1.5345040227702222E-2</c:v>
                </c:pt>
                <c:pt idx="341">
                  <c:v>1.5383596768507868E-2</c:v>
                </c:pt>
                <c:pt idx="342">
                  <c:v>1.5454755722775772E-2</c:v>
                </c:pt>
                <c:pt idx="343">
                  <c:v>1.5517997542078277E-2</c:v>
                </c:pt>
                <c:pt idx="344">
                  <c:v>1.5546641385464355E-2</c:v>
                </c:pt>
                <c:pt idx="345">
                  <c:v>1.557330268761592E-2</c:v>
                </c:pt>
                <c:pt idx="346">
                  <c:v>1.5597981448451925E-2</c:v>
                </c:pt>
                <c:pt idx="347">
                  <c:v>1.564140073160673E-2</c:v>
                </c:pt>
                <c:pt idx="348">
                  <c:v>1.5676871069320031E-2</c:v>
                </c:pt>
                <c:pt idx="349">
                  <c:v>1.5691637117337676E-2</c:v>
                </c:pt>
                <c:pt idx="350">
                  <c:v>1.5704420622013604E-2</c:v>
                </c:pt>
                <c:pt idx="351">
                  <c:v>1.5715221583023631E-2</c:v>
                </c:pt>
                <c:pt idx="352">
                  <c:v>1.5730892952226332E-2</c:v>
                </c:pt>
                <c:pt idx="353">
                  <c:v>1.573859998805438E-2</c:v>
                </c:pt>
                <c:pt idx="354">
                  <c:v>1.5739488229113974E-2</c:v>
                </c:pt>
                <c:pt idx="355">
                  <c:v>1.5738393926021388E-2</c:v>
                </c:pt>
                <c:pt idx="356">
                  <c:v>1.573531707861453E-2</c:v>
                </c:pt>
                <c:pt idx="357">
                  <c:v>1.5723232170240152E-2</c:v>
                </c:pt>
                <c:pt idx="358">
                  <c:v>1.5703184249248325E-2</c:v>
                </c:pt>
                <c:pt idx="359">
                  <c:v>1.5690194682539405E-2</c:v>
                </c:pt>
                <c:pt idx="360">
                  <c:v>1.5675222572407721E-2</c:v>
                </c:pt>
                <c:pt idx="361">
                  <c:v>1.5658267919258506E-2</c:v>
                </c:pt>
                <c:pt idx="362">
                  <c:v>1.5625418531114432E-2</c:v>
                </c:pt>
                <c:pt idx="363">
                  <c:v>1.559939971508717E-2</c:v>
                </c:pt>
                <c:pt idx="364">
                  <c:v>1.5591197754557529E-2</c:v>
                </c:pt>
                <c:pt idx="365">
                  <c:v>1.5585679602390101E-2</c:v>
                </c:pt>
                <c:pt idx="366">
                  <c:v>1.5582845258260702E-2</c:v>
                </c:pt>
                <c:pt idx="367">
                  <c:v>1.5586788160794065E-2</c:v>
                </c:pt>
                <c:pt idx="368">
                  <c:v>1.5598345963582227E-2</c:v>
                </c:pt>
                <c:pt idx="369">
                  <c:v>1.5608930660696574E-2</c:v>
                </c:pt>
                <c:pt idx="370">
                  <c:v>1.5622199166497319E-2</c:v>
                </c:pt>
                <c:pt idx="371">
                  <c:v>1.5638151481308649E-2</c:v>
                </c:pt>
                <c:pt idx="372">
                  <c:v>1.5679675661737967E-2</c:v>
                </c:pt>
                <c:pt idx="373">
                  <c:v>1.5728798838197111E-2</c:v>
                </c:pt>
                <c:pt idx="374">
                  <c:v>1.5758170204382971E-2</c:v>
                </c:pt>
                <c:pt idx="375">
                  <c:v>1.5790225382578127E-2</c:v>
                </c:pt>
                <c:pt idx="376">
                  <c:v>1.5824964373349903E-2</c:v>
                </c:pt>
                <c:pt idx="377">
                  <c:v>1.5904081335168151E-2</c:v>
                </c:pt>
                <c:pt idx="378">
                  <c:v>1.5990758479871303E-2</c:v>
                </c:pt>
                <c:pt idx="379">
                  <c:v>1.6038916546817772E-2</c:v>
                </c:pt>
                <c:pt idx="380">
                  <c:v>1.6089758432014101E-2</c:v>
                </c:pt>
                <c:pt idx="381">
                  <c:v>1.6143284136432845E-2</c:v>
                </c:pt>
                <c:pt idx="382">
                  <c:v>1.6324107940536958E-2</c:v>
                </c:pt>
                <c:pt idx="383">
                  <c:v>1.6520798638666179E-2</c:v>
                </c:pt>
                <c:pt idx="384">
                  <c:v>1.6592491491630446E-2</c:v>
                </c:pt>
                <c:pt idx="385">
                  <c:v>1.6769258658203834E-2</c:v>
                </c:pt>
                <c:pt idx="386">
                  <c:v>1.6938545244428171E-2</c:v>
                </c:pt>
                <c:pt idx="387">
                  <c:v>1.7004654265643238E-2</c:v>
                </c:pt>
                <c:pt idx="388">
                  <c:v>1.7069729375726039E-2</c:v>
                </c:pt>
                <c:pt idx="389">
                  <c:v>1.7197243416348467E-2</c:v>
                </c:pt>
                <c:pt idx="390">
                  <c:v>1.7319690694036494E-2</c:v>
                </c:pt>
                <c:pt idx="391">
                  <c:v>1.7379596240434392E-2</c:v>
                </c:pt>
                <c:pt idx="392">
                  <c:v>1.7438467872539221E-2</c:v>
                </c:pt>
                <c:pt idx="393">
                  <c:v>1.7496305589783656E-2</c:v>
                </c:pt>
                <c:pt idx="394">
                  <c:v>1.7609384130968429E-2</c:v>
                </c:pt>
                <c:pt idx="395">
                  <c:v>1.7717317301242375E-2</c:v>
                </c:pt>
                <c:pt idx="396">
                  <c:v>1.7769985437376956E-2</c:v>
                </c:pt>
                <c:pt idx="397">
                  <c:v>1.7821619655895571E-2</c:v>
                </c:pt>
                <c:pt idx="398">
                  <c:v>1.7872219956311941E-2</c:v>
                </c:pt>
                <c:pt idx="399">
                  <c:v>1.7970858886148987E-2</c:v>
                </c:pt>
                <c:pt idx="400">
                  <c:v>1.8064281968931395E-2</c:v>
                </c:pt>
                <c:pt idx="401">
                  <c:v>1.8109712672839118E-2</c:v>
                </c:pt>
                <c:pt idx="402">
                  <c:v>1.8154109456213208E-2</c:v>
                </c:pt>
                <c:pt idx="403">
                  <c:v>1.8197472318648433E-2</c:v>
                </c:pt>
                <c:pt idx="404">
                  <c:v>1.8281667230408326E-2</c:v>
                </c:pt>
                <c:pt idx="405">
                  <c:v>1.836058455251699E-2</c:v>
                </c:pt>
                <c:pt idx="406">
                  <c:v>1.839877780531407E-2</c:v>
                </c:pt>
                <c:pt idx="407">
                  <c:v>1.8435937135065084E-2</c:v>
                </c:pt>
                <c:pt idx="408">
                  <c:v>1.8472062541445844E-2</c:v>
                </c:pt>
                <c:pt idx="409">
                  <c:v>1.8541808775453715E-2</c:v>
                </c:pt>
                <c:pt idx="410">
                  <c:v>1.860622492864672E-2</c:v>
                </c:pt>
                <c:pt idx="411">
                  <c:v>1.8637180714367041E-2</c:v>
                </c:pt>
                <c:pt idx="412">
                  <c:v>1.8667102575096184E-2</c:v>
                </c:pt>
                <c:pt idx="413">
                  <c:v>1.8695990510509963E-2</c:v>
                </c:pt>
                <c:pt idx="414">
                  <c:v>1.8751283196343598E-2</c:v>
                </c:pt>
                <c:pt idx="415">
                  <c:v>1.8801202995121225E-2</c:v>
                </c:pt>
                <c:pt idx="416">
                  <c:v>1.8824921300797381E-2</c:v>
                </c:pt>
                <c:pt idx="417">
                  <c:v>1.8847605679942481E-2</c:v>
                </c:pt>
                <c:pt idx="418">
                  <c:v>1.8869256132313383E-2</c:v>
                </c:pt>
                <c:pt idx="419">
                  <c:v>1.8910090231460584E-2</c:v>
                </c:pt>
                <c:pt idx="420">
                  <c:v>1.8945518670570038E-2</c:v>
                </c:pt>
                <c:pt idx="421">
                  <c:v>1.8961999486395431E-2</c:v>
                </c:pt>
                <c:pt idx="422">
                  <c:v>1.8977446374636164E-2</c:v>
                </c:pt>
                <c:pt idx="423">
                  <c:v>1.8991859334968053E-2</c:v>
                </c:pt>
                <c:pt idx="424">
                  <c:v>1.9018229682349345E-2</c:v>
                </c:pt>
                <c:pt idx="425">
                  <c:v>1.9039171894937867E-2</c:v>
                </c:pt>
                <c:pt idx="426">
                  <c:v>1.9048415214266701E-2</c:v>
                </c:pt>
                <c:pt idx="427">
                  <c:v>1.9056624605038319E-2</c:v>
                </c:pt>
                <c:pt idx="428">
                  <c:v>1.9063800067171677E-2</c:v>
                </c:pt>
                <c:pt idx="429">
                  <c:v>1.9075701414013789E-2</c:v>
                </c:pt>
                <c:pt idx="430">
                  <c:v>1.9082162629403543E-2</c:v>
                </c:pt>
                <c:pt idx="431">
                  <c:v>1.9084168448183503E-2</c:v>
                </c:pt>
                <c:pt idx="432">
                  <c:v>1.9085140338082063E-2</c:v>
                </c:pt>
                <c:pt idx="433">
                  <c:v>1.9085078299180269E-2</c:v>
                </c:pt>
                <c:pt idx="434">
                  <c:v>1.9082505354619899E-2</c:v>
                </c:pt>
                <c:pt idx="435">
                  <c:v>1.9074490855974791E-2</c:v>
                </c:pt>
                <c:pt idx="436">
                  <c:v>1.9069259173314368E-2</c:v>
                </c:pt>
                <c:pt idx="437">
                  <c:v>1.9062993562015684E-2</c:v>
                </c:pt>
                <c:pt idx="438">
                  <c:v>1.905569402207874E-2</c:v>
                </c:pt>
                <c:pt idx="439">
                  <c:v>1.9038641495657819E-2</c:v>
                </c:pt>
                <c:pt idx="440">
                  <c:v>1.9016156577731369E-2</c:v>
                </c:pt>
                <c:pt idx="441">
                  <c:v>1.9003687395980906E-2</c:v>
                </c:pt>
                <c:pt idx="442">
                  <c:v>1.899018428607846E-2</c:v>
                </c:pt>
                <c:pt idx="443">
                  <c:v>1.8975647248105076E-2</c:v>
                </c:pt>
                <c:pt idx="444">
                  <c:v>1.8944109891941844E-2</c:v>
                </c:pt>
                <c:pt idx="445">
                  <c:v>1.8907159819149255E-2</c:v>
                </c:pt>
                <c:pt idx="446">
                  <c:v>1.8887453143333621E-2</c:v>
                </c:pt>
                <c:pt idx="447">
                  <c:v>1.8866957142714691E-2</c:v>
                </c:pt>
                <c:pt idx="448">
                  <c:v>1.8846650226229666E-2</c:v>
                </c:pt>
                <c:pt idx="449">
                  <c:v>1.8808451130455005E-2</c:v>
                </c:pt>
                <c:pt idx="450">
                  <c:v>1.8769759423606924E-2</c:v>
                </c:pt>
                <c:pt idx="451">
                  <c:v>1.8751620938456393E-2</c:v>
                </c:pt>
                <c:pt idx="452">
                  <c:v>1.8733916139329621E-2</c:v>
                </c:pt>
                <c:pt idx="453">
                  <c:v>1.8716645026307654E-2</c:v>
                </c:pt>
                <c:pt idx="454">
                  <c:v>1.8684504805682737E-2</c:v>
                </c:pt>
                <c:pt idx="455">
                  <c:v>1.8651897432674369E-2</c:v>
                </c:pt>
                <c:pt idx="456">
                  <c:v>1.86367947487176E-2</c:v>
                </c:pt>
                <c:pt idx="457">
                  <c:v>1.8622125750379359E-2</c:v>
                </c:pt>
                <c:pt idx="458">
                  <c:v>1.8583046481875254E-2</c:v>
                </c:pt>
                <c:pt idx="459">
                  <c:v>1.8543219156312851E-2</c:v>
                </c:pt>
                <c:pt idx="460">
                  <c:v>1.8531585956169661E-2</c:v>
                </c:pt>
                <c:pt idx="461">
                  <c:v>1.8520386441320813E-2</c:v>
                </c:pt>
                <c:pt idx="462">
                  <c:v>1.850037065852924E-2</c:v>
                </c:pt>
                <c:pt idx="463">
                  <c:v>1.8479925233896299E-2</c:v>
                </c:pt>
                <c:pt idx="464">
                  <c:v>1.8470894144951844E-2</c:v>
                </c:pt>
                <c:pt idx="465">
                  <c:v>1.84622967408965E-2</c:v>
                </c:pt>
                <c:pt idx="466">
                  <c:v>1.8454133021973407E-2</c:v>
                </c:pt>
                <c:pt idx="467">
                  <c:v>1.8437288972379673E-2</c:v>
                </c:pt>
                <c:pt idx="468">
                  <c:v>1.8419819701829265E-2</c:v>
                </c:pt>
                <c:pt idx="469">
                  <c:v>1.8414258092565028E-2</c:v>
                </c:pt>
                <c:pt idx="470">
                  <c:v>1.8409130168108856E-2</c:v>
                </c:pt>
                <c:pt idx="471">
                  <c:v>1.8401247544838076E-2</c:v>
                </c:pt>
                <c:pt idx="472">
                  <c:v>1.8392955318607962E-2</c:v>
                </c:pt>
                <c:pt idx="473">
                  <c:v>1.8389995818273164E-2</c:v>
                </c:pt>
                <c:pt idx="474">
                  <c:v>1.8387470002665385E-2</c:v>
                </c:pt>
                <c:pt idx="475">
                  <c:v>1.8385377871784625E-2</c:v>
                </c:pt>
                <c:pt idx="476">
                  <c:v>1.8383565053673077E-2</c:v>
                </c:pt>
                <c:pt idx="477">
                  <c:v>1.8381346196018056E-2</c:v>
                </c:pt>
                <c:pt idx="478">
                  <c:v>1.8381422488934485E-2</c:v>
                </c:pt>
                <c:pt idx="479">
                  <c:v>1.8381932466577933E-2</c:v>
                </c:pt>
                <c:pt idx="480">
                  <c:v>1.83828761289484E-2</c:v>
                </c:pt>
                <c:pt idx="481">
                  <c:v>1.8387135256887625E-2</c:v>
                </c:pt>
                <c:pt idx="482">
                  <c:v>1.8390987626105693E-2</c:v>
                </c:pt>
                <c:pt idx="483">
                  <c:v>1.8394099712354395E-2</c:v>
                </c:pt>
                <c:pt idx="484">
                  <c:v>1.8397645483330116E-2</c:v>
                </c:pt>
                <c:pt idx="485">
                  <c:v>1.8401624939113903E-2</c:v>
                </c:pt>
                <c:pt idx="486">
                  <c:v>1.8415135471032129E-2</c:v>
                </c:pt>
                <c:pt idx="487">
                  <c:v>1.8428027490640098E-2</c:v>
                </c:pt>
                <c:pt idx="488">
                  <c:v>1.8434609055596463E-2</c:v>
                </c:pt>
                <c:pt idx="489">
                  <c:v>1.8441624305522986E-2</c:v>
                </c:pt>
                <c:pt idx="490">
                  <c:v>1.8458033765095992E-2</c:v>
                </c:pt>
                <c:pt idx="491">
                  <c:v>1.8474022154930658E-2</c:v>
                </c:pt>
                <c:pt idx="492">
                  <c:v>1.8483205829870064E-2</c:v>
                </c:pt>
                <c:pt idx="493">
                  <c:v>1.8492823189941721E-2</c:v>
                </c:pt>
                <c:pt idx="494">
                  <c:v>1.8502874235226674E-2</c:v>
                </c:pt>
                <c:pt idx="495">
                  <c:v>1.8525362107236026E-2</c:v>
                </c:pt>
                <c:pt idx="496">
                  <c:v>1.8547415268175271E-2</c:v>
                </c:pt>
                <c:pt idx="497">
                  <c:v>1.8559634739688802E-2</c:v>
                </c:pt>
                <c:pt idx="498">
                  <c:v>1.8572287896496675E-2</c:v>
                </c:pt>
                <c:pt idx="499">
                  <c:v>1.8585374738842031E-2</c:v>
                </c:pt>
                <c:pt idx="500">
                  <c:v>1.8613943218048028E-2</c:v>
                </c:pt>
                <c:pt idx="501">
                  <c:v>1.8642058963111996E-2</c:v>
                </c:pt>
                <c:pt idx="502">
                  <c:v>1.8657314233306854E-2</c:v>
                </c:pt>
                <c:pt idx="503">
                  <c:v>1.8673003189120241E-2</c:v>
                </c:pt>
                <c:pt idx="504">
                  <c:v>1.8689125830795295E-2</c:v>
                </c:pt>
                <c:pt idx="505">
                  <c:v>1.8723777143971519E-2</c:v>
                </c:pt>
                <c:pt idx="506">
                  <c:v>1.8757953256436366E-2</c:v>
                </c:pt>
                <c:pt idx="507">
                  <c:v>1.8776165824290203E-2</c:v>
                </c:pt>
                <c:pt idx="508">
                  <c:v>1.879441956049388E-2</c:v>
                </c:pt>
                <c:pt idx="509">
                  <c:v>1.8812635961431567E-2</c:v>
                </c:pt>
                <c:pt idx="510">
                  <c:v>1.8849917706267687E-2</c:v>
                </c:pt>
                <c:pt idx="511">
                  <c:v>1.8885128212765556E-2</c:v>
                </c:pt>
                <c:pt idx="512">
                  <c:v>1.8903157937373294E-2</c:v>
                </c:pt>
                <c:pt idx="513">
                  <c:v>1.8921150326715042E-2</c:v>
                </c:pt>
                <c:pt idx="514">
                  <c:v>1.8939105380790799E-2</c:v>
                </c:pt>
                <c:pt idx="515">
                  <c:v>1.8975877483515074E-2</c:v>
                </c:pt>
                <c:pt idx="516">
                  <c:v>1.9010552244109746E-2</c:v>
                </c:pt>
                <c:pt idx="517">
                  <c:v>1.9028320621693462E-2</c:v>
                </c:pt>
                <c:pt idx="518">
                  <c:v>1.9151653875386643E-2</c:v>
                </c:pt>
                <c:pt idx="519">
                  <c:v>1.9273157696669818E-2</c:v>
                </c:pt>
                <c:pt idx="520">
                  <c:v>1.9392832083516831E-2</c:v>
                </c:pt>
                <c:pt idx="521">
                  <c:v>1.9510677034387802E-2</c:v>
                </c:pt>
                <c:pt idx="522">
                  <c:v>1.9626692547256575E-2</c:v>
                </c:pt>
                <c:pt idx="523">
                  <c:v>1.9740878620583269E-2</c:v>
                </c:pt>
                <c:pt idx="524">
                  <c:v>1.9853235252584867E-2</c:v>
                </c:pt>
                <c:pt idx="525">
                  <c:v>1.996376244147835E-2</c:v>
                </c:pt>
                <c:pt idx="526">
                  <c:v>2.0072460185723839E-2</c:v>
                </c:pt>
                <c:pt idx="527">
                  <c:v>2.0179328483619363E-2</c:v>
                </c:pt>
                <c:pt idx="528">
                  <c:v>2.0284367333625042E-2</c:v>
                </c:pt>
                <c:pt idx="529">
                  <c:v>2.038757673411995E-2</c:v>
                </c:pt>
                <c:pt idx="530">
                  <c:v>2.0488956683483162E-2</c:v>
                </c:pt>
                <c:pt idx="531">
                  <c:v>2.058850718033689E-2</c:v>
                </c:pt>
                <c:pt idx="532">
                  <c:v>2.068622822306021E-2</c:v>
                </c:pt>
                <c:pt idx="533">
                  <c:v>2.0782119810194288E-2</c:v>
                </c:pt>
                <c:pt idx="534">
                  <c:v>2.0876181940442384E-2</c:v>
                </c:pt>
                <c:pt idx="535">
                  <c:v>2.0968414612183572E-2</c:v>
                </c:pt>
                <c:pt idx="536">
                  <c:v>2.1058817824121112E-2</c:v>
                </c:pt>
                <c:pt idx="537">
                  <c:v>2.1147391574958263E-2</c:v>
                </c:pt>
                <c:pt idx="538">
                  <c:v>2.1234135863236192E-2</c:v>
                </c:pt>
                <c:pt idx="539">
                  <c:v>2.1319050687820251E-2</c:v>
                </c:pt>
                <c:pt idx="540">
                  <c:v>2.1402136047251608E-2</c:v>
                </c:pt>
                <c:pt idx="541">
                  <c:v>2.1494850580870972E-2</c:v>
                </c:pt>
                <c:pt idx="542">
                  <c:v>2.1574015653814671E-2</c:v>
                </c:pt>
                <c:pt idx="543">
                  <c:v>2.1651351257958584E-2</c:v>
                </c:pt>
                <c:pt idx="544">
                  <c:v>2.1726857392005972E-2</c:v>
                </c:pt>
                <c:pt idx="545">
                  <c:v>2.1800534054741139E-2</c:v>
                </c:pt>
                <c:pt idx="546">
                  <c:v>2.1872381245272576E-2</c:v>
                </c:pt>
                <c:pt idx="547">
                  <c:v>2.1942398962384591E-2</c:v>
                </c:pt>
                <c:pt idx="548">
                  <c:v>2.2010587205104626E-2</c:v>
                </c:pt>
                <c:pt idx="549">
                  <c:v>2.2076945972298034E-2</c:v>
                </c:pt>
                <c:pt idx="550">
                  <c:v>2.2141475263073307E-2</c:v>
                </c:pt>
                <c:pt idx="551">
                  <c:v>2.2204175076295796E-2</c:v>
                </c:pt>
                <c:pt idx="552">
                  <c:v>2.2265045411236084E-2</c:v>
                </c:pt>
                <c:pt idx="553">
                  <c:v>2.232408626684057E-2</c:v>
                </c:pt>
                <c:pt idx="554">
                  <c:v>2.2381297642298792E-2</c:v>
                </c:pt>
                <c:pt idx="555">
                  <c:v>2.243667953671924E-2</c:v>
                </c:pt>
                <c:pt idx="556">
                  <c:v>2.249023194929145E-2</c:v>
                </c:pt>
                <c:pt idx="557">
                  <c:v>2.2541954879123915E-2</c:v>
                </c:pt>
                <c:pt idx="558">
                  <c:v>2.2591848325568264E-2</c:v>
                </c:pt>
                <c:pt idx="559">
                  <c:v>2.2639912287732988E-2</c:v>
                </c:pt>
                <c:pt idx="560">
                  <c:v>2.2686146764969717E-2</c:v>
                </c:pt>
                <c:pt idx="561">
                  <c:v>2.273055175663008E-2</c:v>
                </c:pt>
                <c:pt idx="562">
                  <c:v>2.2773127261903614E-2</c:v>
                </c:pt>
                <c:pt idx="563">
                  <c:v>2.2813873280304042E-2</c:v>
                </c:pt>
                <c:pt idx="564">
                  <c:v>2.285278981126404E-2</c:v>
                </c:pt>
                <c:pt idx="565">
                  <c:v>2.2889876853973146E-2</c:v>
                </c:pt>
                <c:pt idx="566">
                  <c:v>2.292513440794508E-2</c:v>
                </c:pt>
                <c:pt idx="567">
                  <c:v>2.2958676904287767E-2</c:v>
                </c:pt>
                <c:pt idx="568">
                  <c:v>2.2991793202391531E-2</c:v>
                </c:pt>
                <c:pt idx="569">
                  <c:v>2.3024850687559661E-2</c:v>
                </c:pt>
                <c:pt idx="570">
                  <c:v>2.3057849359711113E-2</c:v>
                </c:pt>
                <c:pt idx="571">
                  <c:v>2.3090789218845886E-2</c:v>
                </c:pt>
                <c:pt idx="572">
                  <c:v>2.3123670265045027E-2</c:v>
                </c:pt>
                <c:pt idx="573">
                  <c:v>2.3156492498227488E-2</c:v>
                </c:pt>
                <c:pt idx="574">
                  <c:v>2.3189255918312224E-2</c:v>
                </c:pt>
                <c:pt idx="575">
                  <c:v>2.3221960525299234E-2</c:v>
                </c:pt>
                <c:pt idx="576">
                  <c:v>2.3254606319350613E-2</c:v>
                </c:pt>
                <c:pt idx="577">
                  <c:v>2.3287193300223219E-2</c:v>
                </c:pt>
                <c:pt idx="578">
                  <c:v>2.3319721468079146E-2</c:v>
                </c:pt>
                <c:pt idx="579">
                  <c:v>2.3352190822756302E-2</c:v>
                </c:pt>
                <c:pt idx="580">
                  <c:v>2.3384601364254687E-2</c:v>
                </c:pt>
                <c:pt idx="581">
                  <c:v>2.3416953092655346E-2</c:v>
                </c:pt>
                <c:pt idx="582">
                  <c:v>2.344924600795828E-2</c:v>
                </c:pt>
                <c:pt idx="583">
                  <c:v>2.3481480110001396E-2</c:v>
                </c:pt>
                <c:pt idx="584">
                  <c:v>2.351365539886574E-2</c:v>
                </c:pt>
                <c:pt idx="585">
                  <c:v>2.3545771874551313E-2</c:v>
                </c:pt>
                <c:pt idx="586">
                  <c:v>2.3577829536977069E-2</c:v>
                </c:pt>
                <c:pt idx="587">
                  <c:v>2.3609828386143006E-2</c:v>
                </c:pt>
                <c:pt idx="588">
                  <c:v>2.3641768422049125E-2</c:v>
                </c:pt>
                <c:pt idx="589">
                  <c:v>2.3673649644776473E-2</c:v>
                </c:pt>
                <c:pt idx="590">
                  <c:v>2.3705472054081911E-2</c:v>
                </c:pt>
                <c:pt idx="591">
                  <c:v>2.3737235650208577E-2</c:v>
                </c:pt>
                <c:pt idx="592">
                  <c:v>2.3768940432994379E-2</c:v>
                </c:pt>
                <c:pt idx="593">
                  <c:v>2.3805102454058646E-2</c:v>
                </c:pt>
                <c:pt idx="594">
                  <c:v>2.3836681208175836E-2</c:v>
                </c:pt>
                <c:pt idx="595">
                  <c:v>2.3868201149033208E-2</c:v>
                </c:pt>
                <c:pt idx="596">
                  <c:v>2.3899662276468669E-2</c:v>
                </c:pt>
                <c:pt idx="597">
                  <c:v>2.3931064590482221E-2</c:v>
                </c:pt>
                <c:pt idx="598">
                  <c:v>2.3962408091073861E-2</c:v>
                </c:pt>
                <c:pt idx="599">
                  <c:v>2.3993692778243592E-2</c:v>
                </c:pt>
                <c:pt idx="600">
                  <c:v>2.4024918651991412E-2</c:v>
                </c:pt>
                <c:pt idx="601">
                  <c:v>2.4056085712317321E-2</c:v>
                </c:pt>
                <c:pt idx="602">
                  <c:v>2.4087193959059228E-2</c:v>
                </c:pt>
                <c:pt idx="603">
                  <c:v>2.4118243392379224E-2</c:v>
                </c:pt>
                <c:pt idx="604">
                  <c:v>2.4149234012196263E-2</c:v>
                </c:pt>
                <c:pt idx="605">
                  <c:v>2.4180165818510346E-2</c:v>
                </c:pt>
                <c:pt idx="606">
                  <c:v>2.4211038811321473E-2</c:v>
                </c:pt>
                <c:pt idx="607">
                  <c:v>2.4241852990467549E-2</c:v>
                </c:pt>
                <c:pt idx="608">
                  <c:v>2.427260835611067E-2</c:v>
                </c:pt>
                <c:pt idx="609">
                  <c:v>2.4315302339521949E-2</c:v>
                </c:pt>
                <c:pt idx="610">
                  <c:v>2.4333942646725948E-2</c:v>
                </c:pt>
                <c:pt idx="611">
                  <c:v>2.4364521571617059E-2</c:v>
                </c:pt>
                <c:pt idx="612">
                  <c:v>2.4395041682843122E-2</c:v>
                </c:pt>
                <c:pt idx="613">
                  <c:v>2.4425502980485181E-2</c:v>
                </c:pt>
                <c:pt idx="614">
                  <c:v>2.4455905464462191E-2</c:v>
                </c:pt>
                <c:pt idx="615">
                  <c:v>2.4486249134774152E-2</c:v>
                </c:pt>
                <c:pt idx="616">
                  <c:v>2.4516533991421063E-2</c:v>
                </c:pt>
                <c:pt idx="617">
                  <c:v>2.4546760034321879E-2</c:v>
                </c:pt>
                <c:pt idx="618">
                  <c:v>2.4576927263557646E-2</c:v>
                </c:pt>
                <c:pt idx="619">
                  <c:v>2.4607033937686928E-2</c:v>
                </c:pt>
                <c:pt idx="620">
                  <c:v>2.463706044334768E-2</c:v>
                </c:pt>
                <c:pt idx="621">
                  <c:v>2.466700118980536E-2</c:v>
                </c:pt>
                <c:pt idx="622">
                  <c:v>2.4696856177059967E-2</c:v>
                </c:pt>
                <c:pt idx="623">
                  <c:v>2.4726625405111502E-2</c:v>
                </c:pt>
                <c:pt idx="624">
                  <c:v>2.4756308873959965E-2</c:v>
                </c:pt>
                <c:pt idx="625">
                  <c:v>2.4785906583443262E-2</c:v>
                </c:pt>
                <c:pt idx="626">
                  <c:v>2.4815418533642442E-2</c:v>
                </c:pt>
                <c:pt idx="627">
                  <c:v>2.4844844724557502E-2</c:v>
                </c:pt>
                <c:pt idx="628">
                  <c:v>2.4874185156188444E-2</c:v>
                </c:pt>
                <c:pt idx="629">
                  <c:v>2.4903439828373175E-2</c:v>
                </c:pt>
                <c:pt idx="630">
                  <c:v>2.4932608741192741E-2</c:v>
                </c:pt>
                <c:pt idx="631">
                  <c:v>2.4961691894647142E-2</c:v>
                </c:pt>
                <c:pt idx="632">
                  <c:v>2.4990689288655332E-2</c:v>
                </c:pt>
                <c:pt idx="633">
                  <c:v>2.5019600923217311E-2</c:v>
                </c:pt>
                <c:pt idx="634">
                  <c:v>2.5048426798252033E-2</c:v>
                </c:pt>
                <c:pt idx="635">
                  <c:v>2.5077166913921589E-2</c:v>
                </c:pt>
                <c:pt idx="636">
                  <c:v>2.5105821270063888E-2</c:v>
                </c:pt>
                <c:pt idx="637">
                  <c:v>2.513438986667893E-2</c:v>
                </c:pt>
                <c:pt idx="638">
                  <c:v>2.5162872703685668E-2</c:v>
                </c:pt>
                <c:pt idx="639">
                  <c:v>2.5191269781246195E-2</c:v>
                </c:pt>
                <c:pt idx="640">
                  <c:v>2.5219581099198418E-2</c:v>
                </c:pt>
                <c:pt idx="641">
                  <c:v>2.5247806657542338E-2</c:v>
                </c:pt>
                <c:pt idx="642">
                  <c:v>2.5275946456196907E-2</c:v>
                </c:pt>
                <c:pt idx="643">
                  <c:v>2.5304000495324219E-2</c:v>
                </c:pt>
                <c:pt idx="644">
                  <c:v>2.5331968774681135E-2</c:v>
                </c:pt>
                <c:pt idx="645">
                  <c:v>2.5369564517393105E-2</c:v>
                </c:pt>
                <c:pt idx="646">
                  <c:v>2.5397340637287973E-2</c:v>
                </c:pt>
                <c:pt idx="647">
                  <c:v>2.5425030989740065E-2</c:v>
                </c:pt>
                <c:pt idx="648">
                  <c:v>2.5452635574668335E-2</c:v>
                </c:pt>
                <c:pt idx="649">
                  <c:v>2.5480154392045765E-2</c:v>
                </c:pt>
                <c:pt idx="650">
                  <c:v>2.5507587441791307E-2</c:v>
                </c:pt>
                <c:pt idx="651">
                  <c:v>2.5534934723850936E-2</c:v>
                </c:pt>
                <c:pt idx="652">
                  <c:v>2.5562196238197631E-2</c:v>
                </c:pt>
                <c:pt idx="653">
                  <c:v>2.5589371984750347E-2</c:v>
                </c:pt>
                <c:pt idx="654">
                  <c:v>2.5616461963428042E-2</c:v>
                </c:pt>
                <c:pt idx="655">
                  <c:v>2.564346617423071E-2</c:v>
                </c:pt>
                <c:pt idx="656">
                  <c:v>2.5670384617023277E-2</c:v>
                </c:pt>
                <c:pt idx="657">
                  <c:v>2.5697217291832757E-2</c:v>
                </c:pt>
                <c:pt idx="658">
                  <c:v>2.5723964198551091E-2</c:v>
                </c:pt>
                <c:pt idx="659">
                  <c:v>2.5750625337124248E-2</c:v>
                </c:pt>
                <c:pt idx="660">
                  <c:v>2.5786742639444249E-2</c:v>
                </c:pt>
                <c:pt idx="661">
                  <c:v>2.5813191744521458E-2</c:v>
                </c:pt>
                <c:pt idx="662">
                  <c:v>2.5839555089585131E-2</c:v>
                </c:pt>
                <c:pt idx="663">
                  <c:v>2.5865832674554223E-2</c:v>
                </c:pt>
                <c:pt idx="664">
                  <c:v>2.589202449950978E-2</c:v>
                </c:pt>
                <c:pt idx="665">
                  <c:v>2.5918130564370756E-2</c:v>
                </c:pt>
                <c:pt idx="666">
                  <c:v>2.594415086913715E-2</c:v>
                </c:pt>
                <c:pt idx="667">
                  <c:v>2.5970085413808963E-2</c:v>
                </c:pt>
                <c:pt idx="668">
                  <c:v>2.5995934198386195E-2</c:v>
                </c:pt>
                <c:pt idx="669">
                  <c:v>2.6021697222706752E-2</c:v>
                </c:pt>
                <c:pt idx="670">
                  <c:v>2.6047374487013775E-2</c:v>
                </c:pt>
                <c:pt idx="671">
                  <c:v>2.6072984880520789E-2</c:v>
                </c:pt>
                <c:pt idx="672">
                  <c:v>2.6098569088541801E-2</c:v>
                </c:pt>
                <c:pt idx="673">
                  <c:v>2.6124128563993487E-2</c:v>
                </c:pt>
                <c:pt idx="674">
                  <c:v>2.6149663306875848E-2</c:v>
                </c:pt>
                <c:pt idx="675">
                  <c:v>2.6175173317188882E-2</c:v>
                </c:pt>
                <c:pt idx="676">
                  <c:v>2.6200658594932591E-2</c:v>
                </c:pt>
                <c:pt idx="677">
                  <c:v>2.622611914018802E-2</c:v>
                </c:pt>
                <c:pt idx="678">
                  <c:v>2.6251554952874123E-2</c:v>
                </c:pt>
                <c:pt idx="679">
                  <c:v>2.6276966032990901E-2</c:v>
                </c:pt>
                <c:pt idx="680">
                  <c:v>2.6302352380457306E-2</c:v>
                </c:pt>
                <c:pt idx="681">
                  <c:v>2.6327713995354385E-2</c:v>
                </c:pt>
                <c:pt idx="682">
                  <c:v>2.6353050877763184E-2</c:v>
                </c:pt>
                <c:pt idx="683">
                  <c:v>2.6378363027521612E-2</c:v>
                </c:pt>
                <c:pt idx="684">
                  <c:v>2.6403650444629667E-2</c:v>
                </c:pt>
                <c:pt idx="685">
                  <c:v>2.6428913129168397E-2</c:v>
                </c:pt>
                <c:pt idx="686">
                  <c:v>2.64541510811378E-2</c:v>
                </c:pt>
                <c:pt idx="687">
                  <c:v>2.6479364300456831E-2</c:v>
                </c:pt>
                <c:pt idx="688">
                  <c:v>2.6504552787206537E-2</c:v>
                </c:pt>
                <c:pt idx="689">
                  <c:v>2.6529716541224824E-2</c:v>
                </c:pt>
                <c:pt idx="690">
                  <c:v>2.6554855562754831E-2</c:v>
                </c:pt>
                <c:pt idx="691">
                  <c:v>2.657996985155342E-2</c:v>
                </c:pt>
                <c:pt idx="692">
                  <c:v>2.6605059407782683E-2</c:v>
                </c:pt>
                <c:pt idx="693">
                  <c:v>2.6630124231280528E-2</c:v>
                </c:pt>
                <c:pt idx="694">
                  <c:v>2.6655164322209046E-2</c:v>
                </c:pt>
                <c:pt idx="695">
                  <c:v>2.6680179680487193E-2</c:v>
                </c:pt>
                <c:pt idx="696">
                  <c:v>2.6705170306033921E-2</c:v>
                </c:pt>
                <c:pt idx="697">
                  <c:v>2.6730136199011323E-2</c:v>
                </c:pt>
                <c:pt idx="698">
                  <c:v>2.675507735917626E-2</c:v>
                </c:pt>
                <c:pt idx="699">
                  <c:v>2.6779993786771872E-2</c:v>
                </c:pt>
                <c:pt idx="700">
                  <c:v>2.6804885481717111E-2</c:v>
                </c:pt>
                <c:pt idx="701">
                  <c:v>2.6829752443930932E-2</c:v>
                </c:pt>
                <c:pt idx="702">
                  <c:v>2.6854594673494381E-2</c:v>
                </c:pt>
                <c:pt idx="703">
                  <c:v>2.6879412170245365E-2</c:v>
                </c:pt>
                <c:pt idx="704">
                  <c:v>2.6904204934427023E-2</c:v>
                </c:pt>
                <c:pt idx="705">
                  <c:v>2.6928972965877263E-2</c:v>
                </c:pt>
                <c:pt idx="706">
                  <c:v>2.6953716264596084E-2</c:v>
                </c:pt>
                <c:pt idx="707">
                  <c:v>2.6978434830583486E-2</c:v>
                </c:pt>
                <c:pt idx="708">
                  <c:v>2.7003128663920517E-2</c:v>
                </c:pt>
                <c:pt idx="709">
                  <c:v>2.7027797764445083E-2</c:v>
                </c:pt>
                <c:pt idx="710">
                  <c:v>2.7052442132319277E-2</c:v>
                </c:pt>
                <c:pt idx="711">
                  <c:v>2.7077061767381005E-2</c:v>
                </c:pt>
                <c:pt idx="712">
                  <c:v>2.7101656669711316E-2</c:v>
                </c:pt>
                <c:pt idx="713">
                  <c:v>2.7126226839310208E-2</c:v>
                </c:pt>
                <c:pt idx="714">
                  <c:v>2.7150772276177682E-2</c:v>
                </c:pt>
                <c:pt idx="715">
                  <c:v>2.7175292980313737E-2</c:v>
                </c:pt>
                <c:pt idx="716">
                  <c:v>2.7199788951718373E-2</c:v>
                </c:pt>
                <c:pt idx="717">
                  <c:v>2.7224260190310545E-2</c:v>
                </c:pt>
                <c:pt idx="718">
                  <c:v>2.7248706696090252E-2</c:v>
                </c:pt>
                <c:pt idx="719">
                  <c:v>2.7273128469138541E-2</c:v>
                </c:pt>
                <c:pt idx="720">
                  <c:v>2.7297525509455411E-2</c:v>
                </c:pt>
                <c:pt idx="721">
                  <c:v>2.7321897816959817E-2</c:v>
                </c:pt>
                <c:pt idx="722">
                  <c:v>2.7346245391651758E-2</c:v>
                </c:pt>
                <c:pt idx="723">
                  <c:v>2.7370520849336888E-2</c:v>
                </c:pt>
                <c:pt idx="724">
                  <c:v>2.7394557956961219E-2</c:v>
                </c:pt>
                <c:pt idx="725">
                  <c:v>2.7418341955348646E-2</c:v>
                </c:pt>
                <c:pt idx="726">
                  <c:v>2.7441872844661264E-2</c:v>
                </c:pt>
                <c:pt idx="727">
                  <c:v>2.7465150624655932E-2</c:v>
                </c:pt>
                <c:pt idx="728">
                  <c:v>2.7488175295332651E-2</c:v>
                </c:pt>
                <c:pt idx="729">
                  <c:v>2.7510946856691421E-2</c:v>
                </c:pt>
                <c:pt idx="730">
                  <c:v>2.7533465308651195E-2</c:v>
                </c:pt>
                <c:pt idx="731">
                  <c:v>2.7555730651130927E-2</c:v>
                </c:pt>
                <c:pt idx="732">
                  <c:v>2.7577742884130618E-2</c:v>
                </c:pt>
                <c:pt idx="733">
                  <c:v>2.7599502007569221E-2</c:v>
                </c:pt>
                <c:pt idx="734">
                  <c:v>2.7621008021446736E-2</c:v>
                </c:pt>
                <c:pt idx="735">
                  <c:v>2.7642260925763162E-2</c:v>
                </c:pt>
                <c:pt idx="736">
                  <c:v>2.7663260720275362E-2</c:v>
                </c:pt>
                <c:pt idx="737">
                  <c:v>2.7684007405226474E-2</c:v>
                </c:pt>
                <c:pt idx="738">
                  <c:v>2.7704500980292313E-2</c:v>
                </c:pt>
                <c:pt idx="739">
                  <c:v>2.7724741445634971E-2</c:v>
                </c:pt>
                <c:pt idx="740">
                  <c:v>2.7744728801092355E-2</c:v>
                </c:pt>
                <c:pt idx="741">
                  <c:v>2.7764463046664467E-2</c:v>
                </c:pt>
                <c:pt idx="742">
                  <c:v>2.7783944182270259E-2</c:v>
                </c:pt>
                <c:pt idx="743">
                  <c:v>2.7803172207990778E-2</c:v>
                </c:pt>
                <c:pt idx="744">
                  <c:v>2.7822147123744978E-2</c:v>
                </c:pt>
                <c:pt idx="745">
                  <c:v>2.7840868929370766E-2</c:v>
                </c:pt>
                <c:pt idx="746">
                  <c:v>2.7859337624949188E-2</c:v>
                </c:pt>
                <c:pt idx="747">
                  <c:v>2.7877553210318151E-2</c:v>
                </c:pt>
                <c:pt idx="748">
                  <c:v>2.7895515685558703E-2</c:v>
                </c:pt>
                <c:pt idx="749">
                  <c:v>2.7915734297906392E-2</c:v>
                </c:pt>
                <c:pt idx="750">
                  <c:v>2.7933154394172988E-2</c:v>
                </c:pt>
                <c:pt idx="751">
                  <c:v>2.7950321380149079E-2</c:v>
                </c:pt>
                <c:pt idx="752">
                  <c:v>2.796723525575362E-2</c:v>
                </c:pt>
                <c:pt idx="753">
                  <c:v>2.7983896021067656E-2</c:v>
                </c:pt>
                <c:pt idx="754">
                  <c:v>2.8000303675929095E-2</c:v>
                </c:pt>
                <c:pt idx="755">
                  <c:v>2.8016458220418983E-2</c:v>
                </c:pt>
                <c:pt idx="756">
                  <c:v>2.803235965453732E-2</c:v>
                </c:pt>
                <c:pt idx="757">
                  <c:v>2.8048007978040967E-2</c:v>
                </c:pt>
                <c:pt idx="758">
                  <c:v>2.8063403191092018E-2</c:v>
                </c:pt>
                <c:pt idx="759">
                  <c:v>2.8078545293690471E-2</c:v>
                </c:pt>
                <c:pt idx="760">
                  <c:v>2.8093434285512142E-2</c:v>
                </c:pt>
                <c:pt idx="761">
                  <c:v>2.8108070166881216E-2</c:v>
                </c:pt>
                <c:pt idx="762">
                  <c:v>2.8122452937554554E-2</c:v>
                </c:pt>
                <c:pt idx="763">
                  <c:v>2.8136582597532156E-2</c:v>
                </c:pt>
                <c:pt idx="764">
                  <c:v>2.8150459146814022E-2</c:v>
                </c:pt>
                <c:pt idx="765">
                  <c:v>2.8164082585400152E-2</c:v>
                </c:pt>
                <c:pt idx="766">
                  <c:v>2.81774529132095E-2</c:v>
                </c:pt>
                <c:pt idx="767">
                  <c:v>2.8190570130242065E-2</c:v>
                </c:pt>
                <c:pt idx="768">
                  <c:v>2.8203434236416802E-2</c:v>
                </c:pt>
                <c:pt idx="769">
                  <c:v>2.8216045231814757E-2</c:v>
                </c:pt>
                <c:pt idx="770">
                  <c:v>2.8228403116354883E-2</c:v>
                </c:pt>
                <c:pt idx="771">
                  <c:v>2.8240507889956135E-2</c:v>
                </c:pt>
                <c:pt idx="772">
                  <c:v>2.8252359552699557E-2</c:v>
                </c:pt>
                <c:pt idx="773">
                  <c:v>2.8263958104423059E-2</c:v>
                </c:pt>
                <c:pt idx="774">
                  <c:v>2.8275303545288732E-2</c:v>
                </c:pt>
                <c:pt idx="775">
                  <c:v>2.8286394600114395E-2</c:v>
                </c:pt>
                <c:pt idx="776">
                  <c:v>2.8297216908714784E-2</c:v>
                </c:pt>
                <c:pt idx="777">
                  <c:v>2.8307766377847488E-2</c:v>
                </c:pt>
                <c:pt idx="778">
                  <c:v>2.8318043007350413E-2</c:v>
                </c:pt>
                <c:pt idx="779">
                  <c:v>2.8328046797304607E-2</c:v>
                </c:pt>
                <c:pt idx="780">
                  <c:v>2.8337777747629023E-2</c:v>
                </c:pt>
                <c:pt idx="781">
                  <c:v>2.8347235858323661E-2</c:v>
                </c:pt>
                <c:pt idx="782">
                  <c:v>2.8356421129307474E-2</c:v>
                </c:pt>
                <c:pt idx="783">
                  <c:v>2.836533356066151E-2</c:v>
                </c:pt>
                <c:pt idx="784">
                  <c:v>2.8373973152304721E-2</c:v>
                </c:pt>
                <c:pt idx="785">
                  <c:v>2.8382339904156062E-2</c:v>
                </c:pt>
                <c:pt idx="786">
                  <c:v>2.8390433816377625E-2</c:v>
                </c:pt>
                <c:pt idx="787">
                  <c:v>2.8398254888807317E-2</c:v>
                </c:pt>
                <c:pt idx="788">
                  <c:v>2.8405803121445139E-2</c:v>
                </c:pt>
                <c:pt idx="789">
                  <c:v>2.8413078514210044E-2</c:v>
                </c:pt>
                <c:pt idx="790">
                  <c:v>2.8420081067264125E-2</c:v>
                </c:pt>
                <c:pt idx="791">
                  <c:v>2.8426810780526335E-2</c:v>
                </c:pt>
                <c:pt idx="792">
                  <c:v>2.8433267653915628E-2</c:v>
                </c:pt>
                <c:pt idx="793">
                  <c:v>2.8439451687350958E-2</c:v>
                </c:pt>
                <c:pt idx="794">
                  <c:v>2.8445362881075464E-2</c:v>
                </c:pt>
                <c:pt idx="795">
                  <c:v>2.8451001234764961E-2</c:v>
                </c:pt>
                <c:pt idx="796">
                  <c:v>2.8456366748662587E-2</c:v>
                </c:pt>
                <c:pt idx="797">
                  <c:v>2.8461459422687296E-2</c:v>
                </c:pt>
                <c:pt idx="798">
                  <c:v>2.8466279256758042E-2</c:v>
                </c:pt>
                <c:pt idx="799">
                  <c:v>2.8470826250874826E-2</c:v>
                </c:pt>
                <c:pt idx="800">
                  <c:v>2.8475100405037646E-2</c:v>
                </c:pt>
                <c:pt idx="801">
                  <c:v>2.8479101719246502E-2</c:v>
                </c:pt>
                <c:pt idx="802">
                  <c:v>2.8482830193582442E-2</c:v>
                </c:pt>
                <c:pt idx="803">
                  <c:v>2.8486285827802327E-2</c:v>
                </c:pt>
                <c:pt idx="804">
                  <c:v>2.8489468622230341E-2</c:v>
                </c:pt>
                <c:pt idx="805">
                  <c:v>2.8492378576623345E-2</c:v>
                </c:pt>
                <c:pt idx="806">
                  <c:v>2.849501569098134E-2</c:v>
                </c:pt>
                <c:pt idx="807">
                  <c:v>2.8497379965385372E-2</c:v>
                </c:pt>
                <c:pt idx="808">
                  <c:v>2.8499471399754395E-2</c:v>
                </c:pt>
                <c:pt idx="809">
                  <c:v>2.8501289994088408E-2</c:v>
                </c:pt>
                <c:pt idx="810">
                  <c:v>2.8502835748549504E-2</c:v>
                </c:pt>
                <c:pt idx="811">
                  <c:v>2.8504108662894545E-2</c:v>
                </c:pt>
                <c:pt idx="812">
                  <c:v>2.8505108737285623E-2</c:v>
                </c:pt>
                <c:pt idx="813">
                  <c:v>2.8505835971560645E-2</c:v>
                </c:pt>
                <c:pt idx="814">
                  <c:v>2.850629036596275E-2</c:v>
                </c:pt>
                <c:pt idx="815">
                  <c:v>2.8506471920248799E-2</c:v>
                </c:pt>
                <c:pt idx="816">
                  <c:v>2.8506380634499839E-2</c:v>
                </c:pt>
                <c:pt idx="817">
                  <c:v>2.8506016508796916E-2</c:v>
                </c:pt>
                <c:pt idx="818">
                  <c:v>2.8505379542977938E-2</c:v>
                </c:pt>
                <c:pt idx="819">
                  <c:v>2.8504469737286042E-2</c:v>
                </c:pt>
                <c:pt idx="820">
                  <c:v>2.8503287091478091E-2</c:v>
                </c:pt>
                <c:pt idx="821">
                  <c:v>2.8501831605797223E-2</c:v>
                </c:pt>
                <c:pt idx="822">
                  <c:v>2.8500103279919253E-2</c:v>
                </c:pt>
                <c:pt idx="823">
                  <c:v>2.8498102114168367E-2</c:v>
                </c:pt>
                <c:pt idx="824">
                  <c:v>2.849582810838247E-2</c:v>
                </c:pt>
                <c:pt idx="825">
                  <c:v>2.8493281262561565E-2</c:v>
                </c:pt>
                <c:pt idx="826">
                  <c:v>2.8490461576786696E-2</c:v>
                </c:pt>
                <c:pt idx="827">
                  <c:v>2.8487402133825501E-2</c:v>
                </c:pt>
                <c:pt idx="828">
                  <c:v>2.8484475550437649E-2</c:v>
                </c:pt>
                <c:pt idx="829">
                  <c:v>2.848178803963819E-2</c:v>
                </c:pt>
                <c:pt idx="830">
                  <c:v>2.8479339601346076E-2</c:v>
                </c:pt>
                <c:pt idx="831">
                  <c:v>2.8477130235966541E-2</c:v>
                </c:pt>
                <c:pt idx="832">
                  <c:v>2.8475159943094352E-2</c:v>
                </c:pt>
                <c:pt idx="833">
                  <c:v>2.8473428722891603E-2</c:v>
                </c:pt>
                <c:pt idx="834">
                  <c:v>2.8471936575358292E-2</c:v>
                </c:pt>
                <c:pt idx="835">
                  <c:v>2.847068350049442E-2</c:v>
                </c:pt>
                <c:pt idx="836">
                  <c:v>2.8469669498137895E-2</c:v>
                </c:pt>
                <c:pt idx="837">
                  <c:v>2.8468894568450809E-2</c:v>
                </c:pt>
                <c:pt idx="838">
                  <c:v>2.8468358711433162E-2</c:v>
                </c:pt>
                <c:pt idx="839">
                  <c:v>2.8468061927084953E-2</c:v>
                </c:pt>
                <c:pt idx="840">
                  <c:v>2.8468004215325138E-2</c:v>
                </c:pt>
                <c:pt idx="841">
                  <c:v>2.8468185576234761E-2</c:v>
                </c:pt>
                <c:pt idx="842">
                  <c:v>2.8468606009651731E-2</c:v>
                </c:pt>
                <c:pt idx="843">
                  <c:v>2.8469265515819187E-2</c:v>
                </c:pt>
                <c:pt idx="844">
                  <c:v>2.8470164094656081E-2</c:v>
                </c:pt>
                <c:pt idx="845">
                  <c:v>2.8471301746081368E-2</c:v>
                </c:pt>
                <c:pt idx="846">
                  <c:v>2.8472678470095047E-2</c:v>
                </c:pt>
                <c:pt idx="847">
                  <c:v>2.8474294266778166E-2</c:v>
                </c:pt>
                <c:pt idx="848">
                  <c:v>2.8476149136130724E-2</c:v>
                </c:pt>
                <c:pt idx="849">
                  <c:v>2.8478243078071674E-2</c:v>
                </c:pt>
                <c:pt idx="850">
                  <c:v>2.8480576092682064E-2</c:v>
                </c:pt>
                <c:pt idx="851">
                  <c:v>2.8483148179880846E-2</c:v>
                </c:pt>
                <c:pt idx="852">
                  <c:v>2.8485959339830114E-2</c:v>
                </c:pt>
                <c:pt idx="853">
                  <c:v>2.8489009572529866E-2</c:v>
                </c:pt>
                <c:pt idx="854">
                  <c:v>2.8492298877818012E-2</c:v>
                </c:pt>
                <c:pt idx="855">
                  <c:v>2.8495827255775596E-2</c:v>
                </c:pt>
                <c:pt idx="856">
                  <c:v>2.849959470640262E-2</c:v>
                </c:pt>
                <c:pt idx="857">
                  <c:v>2.8503601229699083E-2</c:v>
                </c:pt>
                <c:pt idx="858">
                  <c:v>2.850784682574603E-2</c:v>
                </c:pt>
                <c:pt idx="859">
                  <c:v>2.8512331494543464E-2</c:v>
                </c:pt>
                <c:pt idx="860">
                  <c:v>2.8517055236010336E-2</c:v>
                </c:pt>
                <c:pt idx="861">
                  <c:v>2.8522018050146647E-2</c:v>
                </c:pt>
                <c:pt idx="862">
                  <c:v>2.852721993711449E-2</c:v>
                </c:pt>
                <c:pt idx="863">
                  <c:v>2.8532660896832818E-2</c:v>
                </c:pt>
                <c:pt idx="864">
                  <c:v>2.8538340929220585E-2</c:v>
                </c:pt>
                <c:pt idx="865">
                  <c:v>2.8544260034439883E-2</c:v>
                </c:pt>
                <c:pt idx="866">
                  <c:v>2.8550418212328621E-2</c:v>
                </c:pt>
                <c:pt idx="867">
                  <c:v>2.8556815463129936E-2</c:v>
                </c:pt>
                <c:pt idx="868">
                  <c:v>2.8563451786681737E-2</c:v>
                </c:pt>
                <c:pt idx="869">
                  <c:v>2.8570327183146116E-2</c:v>
                </c:pt>
                <c:pt idx="870">
                  <c:v>2.857744165236098E-2</c:v>
                </c:pt>
                <c:pt idx="871">
                  <c:v>2.8584795194407375E-2</c:v>
                </c:pt>
                <c:pt idx="872">
                  <c:v>2.8592387809366349E-2</c:v>
                </c:pt>
                <c:pt idx="873">
                  <c:v>2.86002194972379E-2</c:v>
                </c:pt>
                <c:pt idx="874">
                  <c:v>2.8608290257940983E-2</c:v>
                </c:pt>
                <c:pt idx="875">
                  <c:v>2.8616600091475597E-2</c:v>
                </c:pt>
                <c:pt idx="876">
                  <c:v>2.8625148998003835E-2</c:v>
                </c:pt>
                <c:pt idx="877">
                  <c:v>2.8633936977525698E-2</c:v>
                </c:pt>
                <c:pt idx="878">
                  <c:v>2.8642964029879092E-2</c:v>
                </c:pt>
                <c:pt idx="879">
                  <c:v>2.8652216815170384E-2</c:v>
                </c:pt>
                <c:pt idx="880">
                  <c:v>2.8661321808840512E-2</c:v>
                </c:pt>
                <c:pt idx="881">
                  <c:v>2.8670105588868289E-2</c:v>
                </c:pt>
                <c:pt idx="882">
                  <c:v>2.867856815533476E-2</c:v>
                </c:pt>
                <c:pt idx="883">
                  <c:v>2.8686709508077834E-2</c:v>
                </c:pt>
                <c:pt idx="884">
                  <c:v>2.8694529647097511E-2</c:v>
                </c:pt>
                <c:pt idx="885">
                  <c:v>2.8702028572555882E-2</c:v>
                </c:pt>
                <c:pt idx="886">
                  <c:v>2.8709206284128763E-2</c:v>
                </c:pt>
                <c:pt idx="887">
                  <c:v>2.8716062781978247E-2</c:v>
                </c:pt>
                <c:pt idx="888">
                  <c:v>2.8722598066023286E-2</c:v>
                </c:pt>
                <c:pt idx="889">
                  <c:v>2.8728812136344928E-2</c:v>
                </c:pt>
                <c:pt idx="890">
                  <c:v>2.8734704992862126E-2</c:v>
                </c:pt>
                <c:pt idx="891">
                  <c:v>2.874027663557488E-2</c:v>
                </c:pt>
                <c:pt idx="892">
                  <c:v>2.874552706448319E-2</c:v>
                </c:pt>
                <c:pt idx="893">
                  <c:v>2.8750456279506009E-2</c:v>
                </c:pt>
                <c:pt idx="894">
                  <c:v>2.8755064280643339E-2</c:v>
                </c:pt>
                <c:pt idx="895">
                  <c:v>2.8759351067976224E-2</c:v>
                </c:pt>
                <c:pt idx="896">
                  <c:v>2.8763316641342573E-2</c:v>
                </c:pt>
                <c:pt idx="897">
                  <c:v>2.8766961000904478E-2</c:v>
                </c:pt>
                <c:pt idx="898">
                  <c:v>2.8770284146499847E-2</c:v>
                </c:pt>
                <c:pt idx="899">
                  <c:v>2.8773286078209726E-2</c:v>
                </c:pt>
                <c:pt idx="900">
                  <c:v>2.8775966796034114E-2</c:v>
                </c:pt>
                <c:pt idx="901">
                  <c:v>2.8778326299891965E-2</c:v>
                </c:pt>
                <c:pt idx="902">
                  <c:v>2.8780364589864327E-2</c:v>
                </c:pt>
                <c:pt idx="903">
                  <c:v>2.8782081665870152E-2</c:v>
                </c:pt>
                <c:pt idx="904">
                  <c:v>2.878347752790944E-2</c:v>
                </c:pt>
                <c:pt idx="905">
                  <c:v>2.8787182341269982E-2</c:v>
                </c:pt>
                <c:pt idx="906">
                  <c:v>2.8787798209445329E-2</c:v>
                </c:pt>
                <c:pt idx="907">
                  <c:v>2.8788092813000214E-2</c:v>
                </c:pt>
                <c:pt idx="908">
                  <c:v>2.8788066151934636E-2</c:v>
                </c:pt>
                <c:pt idx="909">
                  <c:v>2.8787718226248597E-2</c:v>
                </c:pt>
                <c:pt idx="910">
                  <c:v>2.8787049035969108E-2</c:v>
                </c:pt>
                <c:pt idx="911">
                  <c:v>2.8786058581069161E-2</c:v>
                </c:pt>
                <c:pt idx="912">
                  <c:v>2.8784746861575766E-2</c:v>
                </c:pt>
                <c:pt idx="913">
                  <c:v>2.8783113877488924E-2</c:v>
                </c:pt>
                <c:pt idx="914">
                  <c:v>2.8781159628808638E-2</c:v>
                </c:pt>
                <c:pt idx="915">
                  <c:v>2.8778884115561919E-2</c:v>
                </c:pt>
                <c:pt idx="916">
                  <c:v>2.8776287337802801E-2</c:v>
                </c:pt>
                <c:pt idx="917">
                  <c:v>2.877336929547725E-2</c:v>
                </c:pt>
                <c:pt idx="918">
                  <c:v>2.8770129988693331E-2</c:v>
                </c:pt>
                <c:pt idx="919">
                  <c:v>2.8766569417397008E-2</c:v>
                </c:pt>
                <c:pt idx="920">
                  <c:v>2.8762687581696349E-2</c:v>
                </c:pt>
                <c:pt idx="921">
                  <c:v>2.875432169693215E-2</c:v>
                </c:pt>
                <c:pt idx="922">
                  <c:v>2.8749660382173525E-2</c:v>
                </c:pt>
                <c:pt idx="923">
                  <c:v>2.8744677853448364E-2</c:v>
                </c:pt>
                <c:pt idx="924">
                  <c:v>2.8739374110837712E-2</c:v>
                </c:pt>
                <c:pt idx="925">
                  <c:v>2.8733749154503663E-2</c:v>
                </c:pt>
                <c:pt idx="926">
                  <c:v>2.8727802984365169E-2</c:v>
                </c:pt>
                <c:pt idx="927">
                  <c:v>2.872153560026014E-2</c:v>
                </c:pt>
                <c:pt idx="928">
                  <c:v>2.8714947002512758E-2</c:v>
                </c:pt>
                <c:pt idx="929">
                  <c:v>2.8708037190960933E-2</c:v>
                </c:pt>
                <c:pt idx="930">
                  <c:v>2.8700806165685711E-2</c:v>
                </c:pt>
                <c:pt idx="931">
                  <c:v>2.869347515531584E-2</c:v>
                </c:pt>
                <c:pt idx="932">
                  <c:v>2.8686333324957625E-2</c:v>
                </c:pt>
                <c:pt idx="933">
                  <c:v>2.8679382416457733E-2</c:v>
                </c:pt>
                <c:pt idx="934">
                  <c:v>2.8672622429735117E-2</c:v>
                </c:pt>
                <c:pt idx="935">
                  <c:v>2.8666053364951871E-2</c:v>
                </c:pt>
                <c:pt idx="936">
                  <c:v>2.8659675221945902E-2</c:v>
                </c:pt>
                <c:pt idx="937">
                  <c:v>2.8653488000879301E-2</c:v>
                </c:pt>
                <c:pt idx="938">
                  <c:v>2.8647491701589978E-2</c:v>
                </c:pt>
                <c:pt idx="939">
                  <c:v>2.8641686324077931E-2</c:v>
                </c:pt>
                <c:pt idx="940">
                  <c:v>2.8636071868505253E-2</c:v>
                </c:pt>
                <c:pt idx="941">
                  <c:v>2.8630648334709852E-2</c:v>
                </c:pt>
                <c:pt idx="942">
                  <c:v>2.8625415722610681E-2</c:v>
                </c:pt>
                <c:pt idx="943">
                  <c:v>2.8620374032369833E-2</c:v>
                </c:pt>
                <c:pt idx="944">
                  <c:v>2.8615523263906262E-2</c:v>
                </c:pt>
                <c:pt idx="945">
                  <c:v>2.8610863417219967E-2</c:v>
                </c:pt>
                <c:pt idx="946">
                  <c:v>2.8606394492229903E-2</c:v>
                </c:pt>
                <c:pt idx="947">
                  <c:v>2.8602116489017115E-2</c:v>
                </c:pt>
                <c:pt idx="948">
                  <c:v>2.8598029407662651E-2</c:v>
                </c:pt>
                <c:pt idx="949">
                  <c:v>2.8594133248004416E-2</c:v>
                </c:pt>
                <c:pt idx="950">
                  <c:v>2.8590428010042412E-2</c:v>
                </c:pt>
                <c:pt idx="951">
                  <c:v>2.8586913693857685E-2</c:v>
                </c:pt>
                <c:pt idx="952">
                  <c:v>2.8583590299369188E-2</c:v>
                </c:pt>
                <c:pt idx="953">
                  <c:v>2.8580457826657968E-2</c:v>
                </c:pt>
                <c:pt idx="954">
                  <c:v>2.8577516275561932E-2</c:v>
                </c:pt>
                <c:pt idx="955">
                  <c:v>2.8574765646162126E-2</c:v>
                </c:pt>
                <c:pt idx="956">
                  <c:v>2.8572205938620643E-2</c:v>
                </c:pt>
                <c:pt idx="957">
                  <c:v>2.8569837152694344E-2</c:v>
                </c:pt>
                <c:pt idx="958">
                  <c:v>2.8567659288545322E-2</c:v>
                </c:pt>
                <c:pt idx="959">
                  <c:v>2.8565672346011484E-2</c:v>
                </c:pt>
                <c:pt idx="960">
                  <c:v>2.8563876325173876E-2</c:v>
                </c:pt>
                <c:pt idx="961">
                  <c:v>2.8562271226032498E-2</c:v>
                </c:pt>
                <c:pt idx="962">
                  <c:v>2.8560857048587351E-2</c:v>
                </c:pt>
                <c:pt idx="963">
                  <c:v>2.8559633792838435E-2</c:v>
                </c:pt>
                <c:pt idx="964">
                  <c:v>2.8558601458785748E-2</c:v>
                </c:pt>
                <c:pt idx="965">
                  <c:v>2.8557760046348246E-2</c:v>
                </c:pt>
                <c:pt idx="966">
                  <c:v>2.8557109555688021E-2</c:v>
                </c:pt>
                <c:pt idx="967">
                  <c:v>2.8556649986642979E-2</c:v>
                </c:pt>
                <c:pt idx="968">
                  <c:v>2.8556381339294168E-2</c:v>
                </c:pt>
                <c:pt idx="969">
                  <c:v>2.8556303613641587E-2</c:v>
                </c:pt>
                <c:pt idx="970">
                  <c:v>2.8556416809685237E-2</c:v>
                </c:pt>
                <c:pt idx="971">
                  <c:v>2.855672092734407E-2</c:v>
                </c:pt>
                <c:pt idx="972">
                  <c:v>2.8557215966699134E-2</c:v>
                </c:pt>
                <c:pt idx="973">
                  <c:v>2.8557901927750429E-2</c:v>
                </c:pt>
                <c:pt idx="974">
                  <c:v>2.8558778810497953E-2</c:v>
                </c:pt>
                <c:pt idx="975">
                  <c:v>2.8559846614941709E-2</c:v>
                </c:pt>
                <c:pt idx="976">
                  <c:v>2.8561105341081694E-2</c:v>
                </c:pt>
                <c:pt idx="977">
                  <c:v>2.8562554988836864E-2</c:v>
                </c:pt>
                <c:pt idx="978">
                  <c:v>2.856419555836931E-2</c:v>
                </c:pt>
                <c:pt idx="979">
                  <c:v>2.856602704951694E-2</c:v>
                </c:pt>
                <c:pt idx="980">
                  <c:v>2.8568049462360801E-2</c:v>
                </c:pt>
                <c:pt idx="981">
                  <c:v>2.8570262796900892E-2</c:v>
                </c:pt>
                <c:pt idx="982">
                  <c:v>2.8572667053218259E-2</c:v>
                </c:pt>
                <c:pt idx="983">
                  <c:v>2.857519251903029E-2</c:v>
                </c:pt>
                <c:pt idx="984">
                  <c:v>2.8577689045079513E-2</c:v>
                </c:pt>
                <c:pt idx="985">
                  <c:v>2.8580151268938758E-2</c:v>
                </c:pt>
                <c:pt idx="986">
                  <c:v>2.858257919052698E-2</c:v>
                </c:pt>
                <c:pt idx="987">
                  <c:v>2.8584972809925224E-2</c:v>
                </c:pt>
                <c:pt idx="988">
                  <c:v>2.8587332127133491E-2</c:v>
                </c:pt>
                <c:pt idx="989">
                  <c:v>2.8589657142070735E-2</c:v>
                </c:pt>
                <c:pt idx="990">
                  <c:v>2.8591947854818001E-2</c:v>
                </c:pt>
                <c:pt idx="991">
                  <c:v>2.8594204265375289E-2</c:v>
                </c:pt>
                <c:pt idx="992">
                  <c:v>2.8596426373661554E-2</c:v>
                </c:pt>
                <c:pt idx="993">
                  <c:v>2.8598614179676796E-2</c:v>
                </c:pt>
                <c:pt idx="994">
                  <c:v>2.860076768350206E-2</c:v>
                </c:pt>
                <c:pt idx="995">
                  <c:v>2.8602886885137346E-2</c:v>
                </c:pt>
                <c:pt idx="996">
                  <c:v>2.8604971784582656E-2</c:v>
                </c:pt>
                <c:pt idx="997">
                  <c:v>2.8607022381675895E-2</c:v>
                </c:pt>
                <c:pt idx="998">
                  <c:v>2.8609038676579157E-2</c:v>
                </c:pt>
                <c:pt idx="999">
                  <c:v>2.8611020669292442E-2</c:v>
                </c:pt>
                <c:pt idx="1000">
                  <c:v>2.8612968359734703E-2</c:v>
                </c:pt>
                <c:pt idx="1001">
                  <c:v>2.8614881748068033E-2</c:v>
                </c:pt>
                <c:pt idx="1002">
                  <c:v>2.8616760833968247E-2</c:v>
                </c:pt>
                <c:pt idx="1003">
                  <c:v>2.8618605617759529E-2</c:v>
                </c:pt>
                <c:pt idx="1004">
                  <c:v>2.8620416099360835E-2</c:v>
                </c:pt>
                <c:pt idx="1005">
                  <c:v>2.8622192278691116E-2</c:v>
                </c:pt>
                <c:pt idx="1006">
                  <c:v>2.8623934155750375E-2</c:v>
                </c:pt>
                <c:pt idx="1007">
                  <c:v>2.8625641730619655E-2</c:v>
                </c:pt>
                <c:pt idx="1008">
                  <c:v>2.8627315003298959E-2</c:v>
                </c:pt>
                <c:pt idx="1009">
                  <c:v>2.8628953973626192E-2</c:v>
                </c:pt>
                <c:pt idx="1010">
                  <c:v>2.8630558641844495E-2</c:v>
                </c:pt>
                <c:pt idx="1011">
                  <c:v>2.8632129007710727E-2</c:v>
                </c:pt>
                <c:pt idx="1012">
                  <c:v>2.8633665071386982E-2</c:v>
                </c:pt>
                <c:pt idx="1013">
                  <c:v>2.863516683287326E-2</c:v>
                </c:pt>
                <c:pt idx="1014">
                  <c:v>2.8636634292088514E-2</c:v>
                </c:pt>
                <c:pt idx="1015">
                  <c:v>2.8638067449032745E-2</c:v>
                </c:pt>
                <c:pt idx="1016">
                  <c:v>2.8639466303868044E-2</c:v>
                </c:pt>
                <c:pt idx="1017">
                  <c:v>2.8640830856270227E-2</c:v>
                </c:pt>
                <c:pt idx="1018">
                  <c:v>2.864216110656348E-2</c:v>
                </c:pt>
                <c:pt idx="1019">
                  <c:v>2.8643457054585708E-2</c:v>
                </c:pt>
                <c:pt idx="1020">
                  <c:v>2.8644718700417959E-2</c:v>
                </c:pt>
                <c:pt idx="1021">
                  <c:v>2.8645946043898141E-2</c:v>
                </c:pt>
                <c:pt idx="1022">
                  <c:v>2.8647139085269391E-2</c:v>
                </c:pt>
                <c:pt idx="1023">
                  <c:v>2.8648297824288571E-2</c:v>
                </c:pt>
                <c:pt idx="1024">
                  <c:v>2.8649422261117774E-2</c:v>
                </c:pt>
                <c:pt idx="1025">
                  <c:v>2.8650512395757E-2</c:v>
                </c:pt>
                <c:pt idx="1026">
                  <c:v>2.8651568228125202E-2</c:v>
                </c:pt>
                <c:pt idx="1027">
                  <c:v>2.865258975822238E-2</c:v>
                </c:pt>
                <c:pt idx="1028">
                  <c:v>2.8653576986129581E-2</c:v>
                </c:pt>
                <c:pt idx="1029">
                  <c:v>2.8654529911765758E-2</c:v>
                </c:pt>
                <c:pt idx="1030">
                  <c:v>2.8655448535130912E-2</c:v>
                </c:pt>
                <c:pt idx="1031">
                  <c:v>2.8656332856306088E-2</c:v>
                </c:pt>
                <c:pt idx="1032">
                  <c:v>2.8657182875210241E-2</c:v>
                </c:pt>
                <c:pt idx="1033">
                  <c:v>2.865799859184337E-2</c:v>
                </c:pt>
                <c:pt idx="1034">
                  <c:v>2.8658780006286522E-2</c:v>
                </c:pt>
                <c:pt idx="1035">
                  <c:v>2.8659517635638565E-2</c:v>
                </c:pt>
                <c:pt idx="1036">
                  <c:v>2.8660178212184251E-2</c:v>
                </c:pt>
                <c:pt idx="1037">
                  <c:v>2.8660758782435014E-2</c:v>
                </c:pt>
                <c:pt idx="1038">
                  <c:v>2.8661259346147716E-2</c:v>
                </c:pt>
                <c:pt idx="1039">
                  <c:v>2.8661679903322357E-2</c:v>
                </c:pt>
                <c:pt idx="1040">
                  <c:v>2.8662020454121029E-2</c:v>
                </c:pt>
                <c:pt idx="1041">
                  <c:v>2.8662280998543732E-2</c:v>
                </c:pt>
                <c:pt idx="1042">
                  <c:v>2.866246153650942E-2</c:v>
                </c:pt>
                <c:pt idx="1043">
                  <c:v>2.866256206809914E-2</c:v>
                </c:pt>
                <c:pt idx="1044">
                  <c:v>2.8662582593150798E-2</c:v>
                </c:pt>
                <c:pt idx="1045">
                  <c:v>2.8662523111907534E-2</c:v>
                </c:pt>
                <c:pt idx="1046">
                  <c:v>2.8662383624126209E-2</c:v>
                </c:pt>
                <c:pt idx="1047">
                  <c:v>2.8662164129887868E-2</c:v>
                </c:pt>
                <c:pt idx="1048">
                  <c:v>2.8661864629273559E-2</c:v>
                </c:pt>
                <c:pt idx="1049">
                  <c:v>2.8661485122121189E-2</c:v>
                </c:pt>
                <c:pt idx="1050">
                  <c:v>2.8661025608592849E-2</c:v>
                </c:pt>
                <c:pt idx="1051">
                  <c:v>2.8660486088688542E-2</c:v>
                </c:pt>
                <c:pt idx="1052">
                  <c:v>2.8659866562327219E-2</c:v>
                </c:pt>
                <c:pt idx="1053">
                  <c:v>2.8659167029427834E-2</c:v>
                </c:pt>
                <c:pt idx="1054">
                  <c:v>2.8658387490233528E-2</c:v>
                </c:pt>
                <c:pt idx="1055">
                  <c:v>2.865752794450116E-2</c:v>
                </c:pt>
                <c:pt idx="1056">
                  <c:v>2.8656588392311777E-2</c:v>
                </c:pt>
                <c:pt idx="1057">
                  <c:v>2.8655568833827472E-2</c:v>
                </c:pt>
                <c:pt idx="1058">
                  <c:v>2.8654469268805105E-2</c:v>
                </c:pt>
                <c:pt idx="1059">
                  <c:v>2.865328969740677E-2</c:v>
                </c:pt>
                <c:pt idx="1060">
                  <c:v>2.8652030119551419E-2</c:v>
                </c:pt>
                <c:pt idx="1061">
                  <c:v>2.8650492634971769E-2</c:v>
                </c:pt>
                <c:pt idx="1062">
                  <c:v>2.8649061614812732E-2</c:v>
                </c:pt>
                <c:pt idx="1063">
                  <c:v>2.8647550588115633E-2</c:v>
                </c:pt>
                <c:pt idx="1064">
                  <c:v>2.8645959555123612E-2</c:v>
                </c:pt>
                <c:pt idx="1065">
                  <c:v>2.8644288515674576E-2</c:v>
                </c:pt>
                <c:pt idx="1066">
                  <c:v>2.8642537469768525E-2</c:v>
                </c:pt>
                <c:pt idx="1067">
                  <c:v>2.8640706417405459E-2</c:v>
                </c:pt>
                <c:pt idx="1068">
                  <c:v>2.8638795358747471E-2</c:v>
                </c:pt>
                <c:pt idx="1069">
                  <c:v>2.8636804293551421E-2</c:v>
                </c:pt>
                <c:pt idx="1070">
                  <c:v>2.8634733221898356E-2</c:v>
                </c:pt>
                <c:pt idx="1071">
                  <c:v>2.8632582143950369E-2</c:v>
                </c:pt>
                <c:pt idx="1072">
                  <c:v>2.8630351059545367E-2</c:v>
                </c:pt>
                <c:pt idx="1073">
                  <c:v>2.8628039968764396E-2</c:v>
                </c:pt>
                <c:pt idx="1074">
                  <c:v>2.8625648871445364E-2</c:v>
                </c:pt>
                <c:pt idx="1075">
                  <c:v>2.8623177767831409E-2</c:v>
                </c:pt>
                <c:pt idx="1076">
                  <c:v>2.8620626657679393E-2</c:v>
                </c:pt>
                <c:pt idx="1077">
                  <c:v>2.8617995541232455E-2</c:v>
                </c:pt>
                <c:pt idx="1078">
                  <c:v>2.8615284418409548E-2</c:v>
                </c:pt>
                <c:pt idx="1079">
                  <c:v>2.8612493289129626E-2</c:v>
                </c:pt>
                <c:pt idx="1080">
                  <c:v>2.8609622153392689E-2</c:v>
                </c:pt>
                <c:pt idx="1081">
                  <c:v>2.8606671011360829E-2</c:v>
                </c:pt>
                <c:pt idx="1082">
                  <c:v>2.8603639862790908E-2</c:v>
                </c:pt>
                <c:pt idx="1083">
                  <c:v>2.8600528707926065E-2</c:v>
                </c:pt>
                <c:pt idx="1084">
                  <c:v>2.8597337546685253E-2</c:v>
                </c:pt>
                <c:pt idx="1085">
                  <c:v>2.8594066378987426E-2</c:v>
                </c:pt>
                <c:pt idx="1086">
                  <c:v>2.859071520491363E-2</c:v>
                </c:pt>
                <c:pt idx="1087">
                  <c:v>2.8587284836061322E-2</c:v>
                </c:pt>
                <c:pt idx="1088">
                  <c:v>2.8583784413073188E-2</c:v>
                </c:pt>
                <c:pt idx="1089">
                  <c:v>2.8580216541425063E-2</c:v>
                </c:pt>
                <c:pt idx="1090">
                  <c:v>2.857658122127904E-2</c:v>
                </c:pt>
                <c:pt idx="1091">
                  <c:v>2.8572878452554074E-2</c:v>
                </c:pt>
                <c:pt idx="1092">
                  <c:v>2.8569108235331209E-2</c:v>
                </c:pt>
                <c:pt idx="1093">
                  <c:v>2.8565270569448353E-2</c:v>
                </c:pt>
                <c:pt idx="1094">
                  <c:v>2.8561365454986554E-2</c:v>
                </c:pt>
                <c:pt idx="1095">
                  <c:v>2.8557392892026856E-2</c:v>
                </c:pt>
                <c:pt idx="1096">
                  <c:v>2.855335288056926E-2</c:v>
                </c:pt>
                <c:pt idx="1097">
                  <c:v>2.8549245420451674E-2</c:v>
                </c:pt>
                <c:pt idx="1098">
                  <c:v>2.8545070511755144E-2</c:v>
                </c:pt>
                <c:pt idx="1099">
                  <c:v>2.8540828154560716E-2</c:v>
                </c:pt>
                <c:pt idx="1100">
                  <c:v>2.8536518348787343E-2</c:v>
                </c:pt>
                <c:pt idx="1101">
                  <c:v>2.8532141094516072E-2</c:v>
                </c:pt>
                <c:pt idx="1102">
                  <c:v>2.8527696391584811E-2</c:v>
                </c:pt>
                <c:pt idx="1103">
                  <c:v>2.8523184240236699E-2</c:v>
                </c:pt>
                <c:pt idx="1104">
                  <c:v>2.8518604640309642E-2</c:v>
                </c:pt>
                <c:pt idx="1105">
                  <c:v>2.8513957591884687E-2</c:v>
                </c:pt>
                <c:pt idx="1106">
                  <c:v>2.8509243094880787E-2</c:v>
                </c:pt>
                <c:pt idx="1107">
                  <c:v>2.8504461149297944E-2</c:v>
                </c:pt>
                <c:pt idx="1108">
                  <c:v>2.8499611755217202E-2</c:v>
                </c:pt>
                <c:pt idx="1109">
                  <c:v>2.8494694912638563E-2</c:v>
                </c:pt>
                <c:pt idx="1110">
                  <c:v>2.8489710621480979E-2</c:v>
                </c:pt>
                <c:pt idx="1111">
                  <c:v>2.8484658881906544E-2</c:v>
                </c:pt>
                <c:pt idx="1112">
                  <c:v>2.8479539693672118E-2</c:v>
                </c:pt>
                <c:pt idx="1113">
                  <c:v>2.847435305702084E-2</c:v>
                </c:pt>
                <c:pt idx="1114">
                  <c:v>2.8469098971790618E-2</c:v>
                </c:pt>
                <c:pt idx="1115">
                  <c:v>2.8463777438143545E-2</c:v>
                </c:pt>
                <c:pt idx="1116">
                  <c:v>2.8458388455917527E-2</c:v>
                </c:pt>
                <c:pt idx="1117">
                  <c:v>2.8452932025193611E-2</c:v>
                </c:pt>
                <c:pt idx="1118">
                  <c:v>2.8447408146052844E-2</c:v>
                </c:pt>
                <c:pt idx="1119">
                  <c:v>2.8441816818252086E-2</c:v>
                </c:pt>
                <c:pt idx="1120">
                  <c:v>2.8436158042115522E-2</c:v>
                </c:pt>
                <c:pt idx="1121">
                  <c:v>2.8430431817400015E-2</c:v>
                </c:pt>
                <c:pt idx="1122">
                  <c:v>2.8424638144186609E-2</c:v>
                </c:pt>
                <c:pt idx="1123">
                  <c:v>2.8418777022475306E-2</c:v>
                </c:pt>
                <c:pt idx="1124">
                  <c:v>2.841284845234715E-2</c:v>
                </c:pt>
                <c:pt idx="1125">
                  <c:v>2.8406852433721097E-2</c:v>
                </c:pt>
                <c:pt idx="1126">
                  <c:v>2.8400788966597146E-2</c:v>
                </c:pt>
                <c:pt idx="1127">
                  <c:v>2.8394658050975297E-2</c:v>
                </c:pt>
                <c:pt idx="1128">
                  <c:v>2.8388459686936596E-2</c:v>
                </c:pt>
                <c:pt idx="1129">
                  <c:v>2.8382193874399997E-2</c:v>
                </c:pt>
                <c:pt idx="1130">
                  <c:v>2.8375860613446546E-2</c:v>
                </c:pt>
                <c:pt idx="1131">
                  <c:v>2.8369459903995198E-2</c:v>
                </c:pt>
                <c:pt idx="1132">
                  <c:v>2.8362991746045951E-2</c:v>
                </c:pt>
                <c:pt idx="1133">
                  <c:v>2.8356456139679853E-2</c:v>
                </c:pt>
                <c:pt idx="1134">
                  <c:v>2.8349853084896903E-2</c:v>
                </c:pt>
                <c:pt idx="1135">
                  <c:v>2.8343182581616055E-2</c:v>
                </c:pt>
                <c:pt idx="1136">
                  <c:v>2.8336444629918356E-2</c:v>
                </c:pt>
                <c:pt idx="1137">
                  <c:v>2.8329639229884851E-2</c:v>
                </c:pt>
                <c:pt idx="1138">
                  <c:v>2.8322766381191355E-2</c:v>
                </c:pt>
                <c:pt idx="1139">
                  <c:v>2.8315825221181257E-2</c:v>
                </c:pt>
                <c:pt idx="1140">
                  <c:v>2.8308806028758404E-2</c:v>
                </c:pt>
                <c:pt idx="1141">
                  <c:v>2.8301706032950458E-2</c:v>
                </c:pt>
                <c:pt idx="1142">
                  <c:v>2.829452523391951E-2</c:v>
                </c:pt>
                <c:pt idx="1143">
                  <c:v>2.8287263631422421E-2</c:v>
                </c:pt>
                <c:pt idx="1144">
                  <c:v>2.8279921225783378E-2</c:v>
                </c:pt>
                <c:pt idx="1145">
                  <c:v>2.8272498016840286E-2</c:v>
                </c:pt>
                <c:pt idx="1146">
                  <c:v>2.8264994004512101E-2</c:v>
                </c:pt>
                <c:pt idx="1147">
                  <c:v>2.8257409188879867E-2</c:v>
                </c:pt>
                <c:pt idx="1148">
                  <c:v>2.8249743570105679E-2</c:v>
                </c:pt>
                <c:pt idx="1149">
                  <c:v>2.8241997147946396E-2</c:v>
                </c:pt>
                <c:pt idx="1150">
                  <c:v>2.8234169922564112E-2</c:v>
                </c:pt>
                <c:pt idx="1151">
                  <c:v>2.822626189387778E-2</c:v>
                </c:pt>
                <c:pt idx="1152">
                  <c:v>2.8218273061968446E-2</c:v>
                </c:pt>
                <c:pt idx="1153">
                  <c:v>2.8210203426755065E-2</c:v>
                </c:pt>
                <c:pt idx="1154">
                  <c:v>2.8202052988318682E-2</c:v>
                </c:pt>
                <c:pt idx="1155">
                  <c:v>2.8193821746578251E-2</c:v>
                </c:pt>
                <c:pt idx="1156">
                  <c:v>2.8185509701776912E-2</c:v>
                </c:pt>
                <c:pt idx="1157">
                  <c:v>2.8177116853590478E-2</c:v>
                </c:pt>
                <c:pt idx="1158">
                  <c:v>2.8168643202262089E-2</c:v>
                </c:pt>
                <c:pt idx="1159">
                  <c:v>2.8160088747710699E-2</c:v>
                </c:pt>
                <c:pt idx="1160">
                  <c:v>2.815145348985526E-2</c:v>
                </c:pt>
                <c:pt idx="1161">
                  <c:v>2.8142737428857867E-2</c:v>
                </c:pt>
                <c:pt idx="1162">
                  <c:v>2.8133940564637472E-2</c:v>
                </c:pt>
                <c:pt idx="1163">
                  <c:v>2.8125062897194075E-2</c:v>
                </c:pt>
                <c:pt idx="1164">
                  <c:v>2.8116104426527677E-2</c:v>
                </c:pt>
                <c:pt idx="1165">
                  <c:v>2.8105767231706436E-2</c:v>
                </c:pt>
                <c:pt idx="1166">
                  <c:v>2.8096635611415399E-2</c:v>
                </c:pt>
                <c:pt idx="1167">
                  <c:v>2.8087423187982408E-2</c:v>
                </c:pt>
                <c:pt idx="1168">
                  <c:v>2.8078129961326415E-2</c:v>
                </c:pt>
                <c:pt idx="1169">
                  <c:v>2.8068755931528466E-2</c:v>
                </c:pt>
                <c:pt idx="1170">
                  <c:v>2.8059301098588563E-2</c:v>
                </c:pt>
                <c:pt idx="1171">
                  <c:v>2.8049765462425658E-2</c:v>
                </c:pt>
                <c:pt idx="1172">
                  <c:v>2.8040149023201844E-2</c:v>
                </c:pt>
                <c:pt idx="1173">
                  <c:v>2.8030451780836074E-2</c:v>
                </c:pt>
                <c:pt idx="1174">
                  <c:v>2.8020673735247303E-2</c:v>
                </c:pt>
                <c:pt idx="1175">
                  <c:v>2.801081488667867E-2</c:v>
                </c:pt>
                <c:pt idx="1176">
                  <c:v>2.8000875234887035E-2</c:v>
                </c:pt>
                <c:pt idx="1177">
                  <c:v>2.7990854780034491E-2</c:v>
                </c:pt>
                <c:pt idx="1178">
                  <c:v>2.7980753522121038E-2</c:v>
                </c:pt>
                <c:pt idx="1179">
                  <c:v>2.7970571460903537E-2</c:v>
                </c:pt>
                <c:pt idx="1180">
                  <c:v>2.7960308596868266E-2</c:v>
                </c:pt>
                <c:pt idx="1181">
                  <c:v>2.7951273074011462E-2</c:v>
                </c:pt>
                <c:pt idx="1182">
                  <c:v>2.7939540459290813E-2</c:v>
                </c:pt>
                <c:pt idx="1183">
                  <c:v>2.7929035185829676E-2</c:v>
                </c:pt>
                <c:pt idx="1184">
                  <c:v>2.7918449109388677E-2</c:v>
                </c:pt>
                <c:pt idx="1185">
                  <c:v>2.7907782229886768E-2</c:v>
                </c:pt>
                <c:pt idx="1186">
                  <c:v>2.7897034547404997E-2</c:v>
                </c:pt>
                <c:pt idx="1187">
                  <c:v>2.7886206061700225E-2</c:v>
                </c:pt>
                <c:pt idx="1188">
                  <c:v>2.7875296773096636E-2</c:v>
                </c:pt>
                <c:pt idx="1189">
                  <c:v>2.7864306681432138E-2</c:v>
                </c:pt>
                <c:pt idx="1190">
                  <c:v>2.7853235786706732E-2</c:v>
                </c:pt>
                <c:pt idx="1191">
                  <c:v>2.7842090145914211E-2</c:v>
                </c:pt>
                <c:pt idx="1192">
                  <c:v>2.7830937977816328E-2</c:v>
                </c:pt>
                <c:pt idx="1193">
                  <c:v>2.7819798728090372E-2</c:v>
                </c:pt>
                <c:pt idx="1194">
                  <c:v>2.7808672396817391E-2</c:v>
                </c:pt>
                <c:pt idx="1195">
                  <c:v>2.7797558983754245E-2</c:v>
                </c:pt>
                <c:pt idx="1196">
                  <c:v>2.7786458489225119E-2</c:v>
                </c:pt>
                <c:pt idx="1197">
                  <c:v>2.777537091306792E-2</c:v>
                </c:pt>
                <c:pt idx="1198">
                  <c:v>2.776429625528265E-2</c:v>
                </c:pt>
                <c:pt idx="1199">
                  <c:v>2.7753234515788261E-2</c:v>
                </c:pt>
                <c:pt idx="1200">
                  <c:v>2.77421856946658E-2</c:v>
                </c:pt>
                <c:pt idx="1201">
                  <c:v>2.7731149791996312E-2</c:v>
                </c:pt>
                <c:pt idx="1202">
                  <c:v>2.7720126807617707E-2</c:v>
                </c:pt>
                <c:pt idx="1203">
                  <c:v>2.7709116741611028E-2</c:v>
                </c:pt>
                <c:pt idx="1204">
                  <c:v>2.7698119594057324E-2</c:v>
                </c:pt>
                <c:pt idx="1205">
                  <c:v>2.7687135364794502E-2</c:v>
                </c:pt>
                <c:pt idx="1206">
                  <c:v>2.7676164053903607E-2</c:v>
                </c:pt>
                <c:pt idx="1207">
                  <c:v>2.766520566138464E-2</c:v>
                </c:pt>
                <c:pt idx="1208">
                  <c:v>2.7654260187318647E-2</c:v>
                </c:pt>
                <c:pt idx="1209">
                  <c:v>2.7643327631381442E-2</c:v>
                </c:pt>
                <c:pt idx="1210">
                  <c:v>2.7632407994059305E-2</c:v>
                </c:pt>
                <c:pt idx="1211">
                  <c:v>2.7621501274947002E-2</c:v>
                </c:pt>
                <c:pt idx="1212">
                  <c:v>2.7610607474206628E-2</c:v>
                </c:pt>
                <c:pt idx="1213">
                  <c:v>2.7599726591838181E-2</c:v>
                </c:pt>
                <c:pt idx="1214">
                  <c:v>2.7588858627841661E-2</c:v>
                </c:pt>
                <c:pt idx="1215">
                  <c:v>2.7578003582136024E-2</c:v>
                </c:pt>
                <c:pt idx="1216">
                  <c:v>2.756716145488336E-2</c:v>
                </c:pt>
                <c:pt idx="1217">
                  <c:v>2.7555320647289681E-2</c:v>
                </c:pt>
                <c:pt idx="1218">
                  <c:v>2.7544506415464468E-2</c:v>
                </c:pt>
                <c:pt idx="1219">
                  <c:v>2.7533705104550631E-2</c:v>
                </c:pt>
                <c:pt idx="1220">
                  <c:v>2.7522916714602202E-2</c:v>
                </c:pt>
                <c:pt idx="1221">
                  <c:v>2.7512141245565152E-2</c:v>
                </c:pt>
                <c:pt idx="1222">
                  <c:v>2.7501378697466498E-2</c:v>
                </c:pt>
                <c:pt idx="1223">
                  <c:v>2.7490629070252202E-2</c:v>
                </c:pt>
                <c:pt idx="1224">
                  <c:v>2.7479892364030332E-2</c:v>
                </c:pt>
                <c:pt idx="1225">
                  <c:v>2.7469168578638795E-2</c:v>
                </c:pt>
                <c:pt idx="1226">
                  <c:v>2.745845771423968E-2</c:v>
                </c:pt>
                <c:pt idx="1227">
                  <c:v>2.7447759770697914E-2</c:v>
                </c:pt>
                <c:pt idx="1228">
                  <c:v>2.7437074748121553E-2</c:v>
                </c:pt>
                <c:pt idx="1229">
                  <c:v>2.7426402646402542E-2</c:v>
                </c:pt>
                <c:pt idx="1230">
                  <c:v>2.7415743465594909E-2</c:v>
                </c:pt>
                <c:pt idx="1231">
                  <c:v>2.7405097205698652E-2</c:v>
                </c:pt>
                <c:pt idx="1232">
                  <c:v>2.738785548367817E-2</c:v>
                </c:pt>
                <c:pt idx="1233">
                  <c:v>2.7377242195543161E-2</c:v>
                </c:pt>
                <c:pt idx="1234">
                  <c:v>2.736664182578008E-2</c:v>
                </c:pt>
                <c:pt idx="1235">
                  <c:v>2.7356054374307881E-2</c:v>
                </c:pt>
                <c:pt idx="1236">
                  <c:v>2.7345479841207609E-2</c:v>
                </c:pt>
                <c:pt idx="1237">
                  <c:v>2.7334918226398219E-2</c:v>
                </c:pt>
                <c:pt idx="1238">
                  <c:v>2.7324369529960757E-2</c:v>
                </c:pt>
                <c:pt idx="1239">
                  <c:v>2.7313833751814176E-2</c:v>
                </c:pt>
                <c:pt idx="1240">
                  <c:v>2.7303310892039523E-2</c:v>
                </c:pt>
                <c:pt idx="1241">
                  <c:v>2.7292800950474705E-2</c:v>
                </c:pt>
                <c:pt idx="1242">
                  <c:v>2.7282303927281815E-2</c:v>
                </c:pt>
                <c:pt idx="1243">
                  <c:v>2.7271818550520521E-2</c:v>
                </c:pt>
                <c:pt idx="1244">
                  <c:v>2.7261343157283235E-2</c:v>
                </c:pt>
                <c:pt idx="1245">
                  <c:v>2.7250877737844403E-2</c:v>
                </c:pt>
                <c:pt idx="1246">
                  <c:v>2.7240422292041933E-2</c:v>
                </c:pt>
                <c:pt idx="1247">
                  <c:v>2.7229976819956869E-2</c:v>
                </c:pt>
                <c:pt idx="1248">
                  <c:v>2.7219541321508167E-2</c:v>
                </c:pt>
                <c:pt idx="1249">
                  <c:v>2.7209115796695826E-2</c:v>
                </c:pt>
                <c:pt idx="1250">
                  <c:v>2.7198700245681939E-2</c:v>
                </c:pt>
                <c:pt idx="1251">
                  <c:v>2.7188294668304414E-2</c:v>
                </c:pt>
                <c:pt idx="1252">
                  <c:v>2.7177899064563249E-2</c:v>
                </c:pt>
                <c:pt idx="1253">
                  <c:v>2.7167513434458446E-2</c:v>
                </c:pt>
                <c:pt idx="1254">
                  <c:v>2.7157137778152096E-2</c:v>
                </c:pt>
                <c:pt idx="1255">
                  <c:v>2.7146772095401062E-2</c:v>
                </c:pt>
                <c:pt idx="1256">
                  <c:v>2.7136416386448481E-2</c:v>
                </c:pt>
                <c:pt idx="1257">
                  <c:v>2.7126070650970169E-2</c:v>
                </c:pt>
                <c:pt idx="1258">
                  <c:v>2.7115734889371357E-2</c:v>
                </c:pt>
                <c:pt idx="1259">
                  <c:v>2.710540910132786E-2</c:v>
                </c:pt>
                <c:pt idx="1260">
                  <c:v>2.7095093286920724E-2</c:v>
                </c:pt>
                <c:pt idx="1261">
                  <c:v>2.7084787446312042E-2</c:v>
                </c:pt>
                <c:pt idx="1262">
                  <c:v>2.7074491579258675E-2</c:v>
                </c:pt>
                <c:pt idx="1263">
                  <c:v>2.7064205686003762E-2</c:v>
                </c:pt>
                <c:pt idx="1264">
                  <c:v>2.7053929766223117E-2</c:v>
                </c:pt>
                <c:pt idx="1265">
                  <c:v>2.7043663820240926E-2</c:v>
                </c:pt>
                <c:pt idx="1266">
                  <c:v>2.7033407847895097E-2</c:v>
                </c:pt>
                <c:pt idx="1267">
                  <c:v>2.7023161849185628E-2</c:v>
                </c:pt>
                <c:pt idx="1268">
                  <c:v>2.7012925824112521E-2</c:v>
                </c:pt>
                <c:pt idx="1269">
                  <c:v>2.7002699772675776E-2</c:v>
                </c:pt>
                <c:pt idx="1270">
                  <c:v>2.6992483695037484E-2</c:v>
                </c:pt>
                <c:pt idx="1271">
                  <c:v>2.6982277591035553E-2</c:v>
                </c:pt>
                <c:pt idx="1272">
                  <c:v>2.6972081460588937E-2</c:v>
                </c:pt>
                <c:pt idx="1273">
                  <c:v>2.6961895303859729E-2</c:v>
                </c:pt>
                <c:pt idx="1274">
                  <c:v>2.6951719120847928E-2</c:v>
                </c:pt>
                <c:pt idx="1275">
                  <c:v>2.6941552911391442E-2</c:v>
                </c:pt>
                <c:pt idx="1276">
                  <c:v>2.6931396675652364E-2</c:v>
                </c:pt>
                <c:pt idx="1277">
                  <c:v>2.6921250413549647E-2</c:v>
                </c:pt>
                <c:pt idx="1278">
                  <c:v>2.6911114125083291E-2</c:v>
                </c:pt>
                <c:pt idx="1279">
                  <c:v>2.6900987810334342E-2</c:v>
                </c:pt>
                <c:pt idx="1280">
                  <c:v>2.6890871469059663E-2</c:v>
                </c:pt>
                <c:pt idx="1281">
                  <c:v>2.6880765101583437E-2</c:v>
                </c:pt>
                <c:pt idx="1282">
                  <c:v>2.6870668707743572E-2</c:v>
                </c:pt>
                <c:pt idx="1283">
                  <c:v>2.6860582287540069E-2</c:v>
                </c:pt>
                <c:pt idx="1284">
                  <c:v>2.6850505840972927E-2</c:v>
                </c:pt>
                <c:pt idx="1285">
                  <c:v>2.6840439368123192E-2</c:v>
                </c:pt>
                <c:pt idx="1286">
                  <c:v>2.6830382868747726E-2</c:v>
                </c:pt>
                <c:pt idx="1287">
                  <c:v>2.6820336343170714E-2</c:v>
                </c:pt>
                <c:pt idx="1288">
                  <c:v>2.6810299791230063E-2</c:v>
                </c:pt>
                <c:pt idx="1289">
                  <c:v>2.6800273212925774E-2</c:v>
                </c:pt>
                <c:pt idx="1290">
                  <c:v>2.6790256608176799E-2</c:v>
                </c:pt>
                <c:pt idx="1291">
                  <c:v>2.6780249977226278E-2</c:v>
                </c:pt>
                <c:pt idx="1292">
                  <c:v>2.6770253319831072E-2</c:v>
                </c:pt>
                <c:pt idx="1293">
                  <c:v>2.6760266635991181E-2</c:v>
                </c:pt>
                <c:pt idx="1294">
                  <c:v>2.6750289925949744E-2</c:v>
                </c:pt>
                <c:pt idx="1295">
                  <c:v>2.6740321782013909E-2</c:v>
                </c:pt>
                <c:pt idx="1296">
                  <c:v>2.6730357266520066E-2</c:v>
                </c:pt>
                <c:pt idx="1297">
                  <c:v>2.6720395941250974E-2</c:v>
                </c:pt>
                <c:pt idx="1298">
                  <c:v>2.6710437805882448E-2</c:v>
                </c:pt>
                <c:pt idx="1299">
                  <c:v>2.6700482860819719E-2</c:v>
                </c:pt>
                <c:pt idx="1300">
                  <c:v>2.6690531105819648E-2</c:v>
                </c:pt>
                <c:pt idx="1301">
                  <c:v>2.6680582540963282E-2</c:v>
                </c:pt>
                <c:pt idx="1302">
                  <c:v>2.6670637166007483E-2</c:v>
                </c:pt>
                <c:pt idx="1303">
                  <c:v>2.666069498135748E-2</c:v>
                </c:pt>
                <c:pt idx="1304">
                  <c:v>2.6650755986770136E-2</c:v>
                </c:pt>
                <c:pt idx="1305">
                  <c:v>2.664082018224545E-2</c:v>
                </c:pt>
                <c:pt idx="1306">
                  <c:v>2.6630887567702377E-2</c:v>
                </c:pt>
                <c:pt idx="1307">
                  <c:v>2.6620958143465101E-2</c:v>
                </c:pt>
                <c:pt idx="1308">
                  <c:v>2.6611031909290483E-2</c:v>
                </c:pt>
                <c:pt idx="1309">
                  <c:v>2.6601108865097478E-2</c:v>
                </c:pt>
                <c:pt idx="1310">
                  <c:v>2.6591189011129224E-2</c:v>
                </c:pt>
                <c:pt idx="1311">
                  <c:v>2.6581272347223628E-2</c:v>
                </c:pt>
                <c:pt idx="1312">
                  <c:v>2.657135887338069E-2</c:v>
                </c:pt>
                <c:pt idx="1313">
                  <c:v>2.6561448589681458E-2</c:v>
                </c:pt>
                <c:pt idx="1314">
                  <c:v>2.655154149612593E-2</c:v>
                </c:pt>
                <c:pt idx="1315">
                  <c:v>2.6541637592633061E-2</c:v>
                </c:pt>
                <c:pt idx="1316">
                  <c:v>2.653173687920285E-2</c:v>
                </c:pt>
                <c:pt idx="1317">
                  <c:v>2.6521839355916343E-2</c:v>
                </c:pt>
                <c:pt idx="1318">
                  <c:v>2.6511945022692496E-2</c:v>
                </c:pt>
                <c:pt idx="1319">
                  <c:v>2.6502053879612353E-2</c:v>
                </c:pt>
                <c:pt idx="1320">
                  <c:v>2.6492165926513822E-2</c:v>
                </c:pt>
                <c:pt idx="1321">
                  <c:v>2.6480869314978728E-2</c:v>
                </c:pt>
                <c:pt idx="1322">
                  <c:v>2.647098819797189E-2</c:v>
                </c:pt>
                <c:pt idx="1323">
                  <c:v>2.6461110270946664E-2</c:v>
                </c:pt>
                <c:pt idx="1324">
                  <c:v>2.6451235534065143E-2</c:v>
                </c:pt>
                <c:pt idx="1325">
                  <c:v>2.644136398724628E-2</c:v>
                </c:pt>
                <c:pt idx="1326">
                  <c:v>2.6431495630571122E-2</c:v>
                </c:pt>
                <c:pt idx="1327">
                  <c:v>2.6421630463958623E-2</c:v>
                </c:pt>
                <c:pt idx="1328">
                  <c:v>2.6411768487408782E-2</c:v>
                </c:pt>
                <c:pt idx="1329">
                  <c:v>2.6401909701002646E-2</c:v>
                </c:pt>
                <c:pt idx="1330">
                  <c:v>2.6392054104659168E-2</c:v>
                </c:pt>
                <c:pt idx="1331">
                  <c:v>2.6382201698459395E-2</c:v>
                </c:pt>
                <c:pt idx="1332">
                  <c:v>2.6372352482322281E-2</c:v>
                </c:pt>
                <c:pt idx="1333">
                  <c:v>2.6362506456328871E-2</c:v>
                </c:pt>
                <c:pt idx="1334">
                  <c:v>2.6352663620317074E-2</c:v>
                </c:pt>
                <c:pt idx="1335">
                  <c:v>2.6342823974530027E-2</c:v>
                </c:pt>
                <c:pt idx="1336">
                  <c:v>2.6332987518724593E-2</c:v>
                </c:pt>
                <c:pt idx="1337">
                  <c:v>2.6323154253062864E-2</c:v>
                </c:pt>
                <c:pt idx="1338">
                  <c:v>2.6313324177544839E-2</c:v>
                </c:pt>
                <c:pt idx="1339">
                  <c:v>2.6303497292089473E-2</c:v>
                </c:pt>
                <c:pt idx="1340">
                  <c:v>2.6293673596696765E-2</c:v>
                </c:pt>
                <c:pt idx="1341">
                  <c:v>2.6283853091366716E-2</c:v>
                </c:pt>
                <c:pt idx="1342">
                  <c:v>2.6274035776180371E-2</c:v>
                </c:pt>
                <c:pt idx="1343">
                  <c:v>2.6264221651137731E-2</c:v>
                </c:pt>
                <c:pt idx="1344">
                  <c:v>2.6254410716076704E-2</c:v>
                </c:pt>
                <c:pt idx="1345">
                  <c:v>2.6244602971240427E-2</c:v>
                </c:pt>
                <c:pt idx="1346">
                  <c:v>2.6234798416304717E-2</c:v>
                </c:pt>
                <c:pt idx="1347">
                  <c:v>2.6224997374239001E-2</c:v>
                </c:pt>
                <c:pt idx="1348">
                  <c:v>2.6215203478996418E-2</c:v>
                </c:pt>
                <c:pt idx="1349">
                  <c:v>2.6205417766348438E-2</c:v>
                </c:pt>
                <c:pt idx="1350">
                  <c:v>2.6195640236457152E-2</c:v>
                </c:pt>
                <c:pt idx="1351">
                  <c:v>2.6185870889241514E-2</c:v>
                </c:pt>
                <c:pt idx="1352">
                  <c:v>2.6176109724539431E-2</c:v>
                </c:pt>
                <c:pt idx="1353">
                  <c:v>2.6166356742756136E-2</c:v>
                </c:pt>
                <c:pt idx="1354">
                  <c:v>2.6156611943486396E-2</c:v>
                </c:pt>
                <c:pt idx="1355">
                  <c:v>2.6146875326973351E-2</c:v>
                </c:pt>
                <c:pt idx="1356">
                  <c:v>2.6137146893135954E-2</c:v>
                </c:pt>
                <c:pt idx="1357">
                  <c:v>2.6127426641893159E-2</c:v>
                </c:pt>
                <c:pt idx="1358">
                  <c:v>2.6117714573407058E-2</c:v>
                </c:pt>
                <c:pt idx="1359">
                  <c:v>2.6108010687515559E-2</c:v>
                </c:pt>
                <c:pt idx="1360">
                  <c:v>2.6098314984461801E-2</c:v>
                </c:pt>
                <c:pt idx="1361">
                  <c:v>2.6088627464002645E-2</c:v>
                </c:pt>
                <c:pt idx="1362">
                  <c:v>2.6078948126138091E-2</c:v>
                </c:pt>
                <c:pt idx="1363">
                  <c:v>2.6069276970949185E-2</c:v>
                </c:pt>
                <c:pt idx="1364">
                  <c:v>2.6059613998435927E-2</c:v>
                </c:pt>
                <c:pt idx="1365">
                  <c:v>2.6049959208679363E-2</c:v>
                </c:pt>
                <c:pt idx="1366">
                  <c:v>2.6040312601436355E-2</c:v>
                </c:pt>
                <c:pt idx="1367">
                  <c:v>2.6030674177031088E-2</c:v>
                </c:pt>
                <c:pt idx="1368">
                  <c:v>2.6021043935220423E-2</c:v>
                </c:pt>
                <c:pt idx="1369">
                  <c:v>2.6011421876004359E-2</c:v>
                </c:pt>
                <c:pt idx="1370">
                  <c:v>2.6001807999626037E-2</c:v>
                </c:pt>
                <c:pt idx="1371">
                  <c:v>2.5992202305761269E-2</c:v>
                </c:pt>
                <c:pt idx="1372">
                  <c:v>2.5982604794572151E-2</c:v>
                </c:pt>
                <c:pt idx="1373">
                  <c:v>2.5973015466139726E-2</c:v>
                </c:pt>
                <c:pt idx="1374">
                  <c:v>2.5963434320301904E-2</c:v>
                </c:pt>
                <c:pt idx="1375">
                  <c:v>2.5953861357139729E-2</c:v>
                </c:pt>
                <c:pt idx="1376">
                  <c:v>2.5944296576572157E-2</c:v>
                </c:pt>
                <c:pt idx="1377">
                  <c:v>2.5934739978761279E-2</c:v>
                </c:pt>
                <c:pt idx="1378">
                  <c:v>2.5925191563626049E-2</c:v>
                </c:pt>
                <c:pt idx="1379">
                  <c:v>2.5915651331085421E-2</c:v>
                </c:pt>
                <c:pt idx="1380">
                  <c:v>2.5906119281301487E-2</c:v>
                </c:pt>
                <c:pt idx="1381">
                  <c:v>2.5896595414031109E-2</c:v>
                </c:pt>
                <c:pt idx="1382">
                  <c:v>2.5887079729598472E-2</c:v>
                </c:pt>
                <c:pt idx="1383">
                  <c:v>2.5877572227598344E-2</c:v>
                </c:pt>
                <c:pt idx="1384">
                  <c:v>2.5868072908435957E-2</c:v>
                </c:pt>
                <c:pt idx="1385">
                  <c:v>2.5858581771949218E-2</c:v>
                </c:pt>
                <c:pt idx="1386">
                  <c:v>2.5849098817976035E-2</c:v>
                </c:pt>
                <c:pt idx="1387">
                  <c:v>2.58396240466785E-2</c:v>
                </c:pt>
                <c:pt idx="1388">
                  <c:v>2.5830157458137659E-2</c:v>
                </c:pt>
                <c:pt idx="1389">
                  <c:v>2.582069905219142E-2</c:v>
                </c:pt>
                <c:pt idx="1390">
                  <c:v>2.581124882892083E-2</c:v>
                </c:pt>
                <c:pt idx="1391">
                  <c:v>2.5801806788244841E-2</c:v>
                </c:pt>
                <c:pt idx="1392">
                  <c:v>2.57923729302445E-2</c:v>
                </c:pt>
                <c:pt idx="1393">
                  <c:v>2.5782947254919808E-2</c:v>
                </c:pt>
                <c:pt idx="1394">
                  <c:v>2.5773529762270764E-2</c:v>
                </c:pt>
                <c:pt idx="1395">
                  <c:v>2.5764120452216321E-2</c:v>
                </c:pt>
                <c:pt idx="1396">
                  <c:v>2.5754719324837527E-2</c:v>
                </c:pt>
                <c:pt idx="1397">
                  <c:v>2.5745326380053335E-2</c:v>
                </c:pt>
                <c:pt idx="1398">
                  <c:v>2.5735941617944791E-2</c:v>
                </c:pt>
                <c:pt idx="1399">
                  <c:v>2.5726564805260699E-2</c:v>
                </c:pt>
                <c:pt idx="1400">
                  <c:v>2.571719331480482E-2</c:v>
                </c:pt>
                <c:pt idx="1401">
                  <c:v>2.5707826397790567E-2</c:v>
                </c:pt>
                <c:pt idx="1402">
                  <c:v>2.5698464054055847E-2</c:v>
                </c:pt>
                <c:pt idx="1403">
                  <c:v>2.5689106283762753E-2</c:v>
                </c:pt>
                <c:pt idx="1404">
                  <c:v>2.5679753086830237E-2</c:v>
                </c:pt>
                <c:pt idx="1405">
                  <c:v>2.5670404463258301E-2</c:v>
                </c:pt>
                <c:pt idx="1406">
                  <c:v>2.566106041312799E-2</c:v>
                </c:pt>
                <c:pt idx="1407">
                  <c:v>2.5651720936277211E-2</c:v>
                </c:pt>
                <c:pt idx="1408">
                  <c:v>2.5642386032949105E-2</c:v>
                </c:pt>
                <c:pt idx="1409">
                  <c:v>2.5633055702900531E-2</c:v>
                </c:pt>
                <c:pt idx="1410">
                  <c:v>2.5623729946212537E-2</c:v>
                </c:pt>
                <c:pt idx="1411">
                  <c:v>2.5614408762966168E-2</c:v>
                </c:pt>
                <c:pt idx="1412">
                  <c:v>2.5605092153161424E-2</c:v>
                </c:pt>
                <c:pt idx="1413">
                  <c:v>2.5595780116555167E-2</c:v>
                </c:pt>
                <c:pt idx="1414">
                  <c:v>2.5586472653471581E-2</c:v>
                </c:pt>
                <c:pt idx="1415">
                  <c:v>2.5577169763667529E-2</c:v>
                </c:pt>
                <c:pt idx="1416">
                  <c:v>2.5567871447305102E-2</c:v>
                </c:pt>
                <c:pt idx="1417">
                  <c:v>2.5558577704222207E-2</c:v>
                </c:pt>
                <c:pt idx="1418">
                  <c:v>2.5549288534743031E-2</c:v>
                </c:pt>
                <c:pt idx="1419">
                  <c:v>2.5540003938381295E-2</c:v>
                </c:pt>
                <c:pt idx="1420">
                  <c:v>2.5530723915542231E-2</c:v>
                </c:pt>
                <c:pt idx="1421">
                  <c:v>2.5521448465982699E-2</c:v>
                </c:pt>
                <c:pt idx="1422">
                  <c:v>2.5512177589945839E-2</c:v>
                </c:pt>
                <c:pt idx="1423">
                  <c:v>2.5502911287107466E-2</c:v>
                </c:pt>
                <c:pt idx="1424">
                  <c:v>2.5493649557791764E-2</c:v>
                </c:pt>
                <c:pt idx="1425">
                  <c:v>2.5484392401755596E-2</c:v>
                </c:pt>
                <c:pt idx="1426">
                  <c:v>2.5475139819161052E-2</c:v>
                </c:pt>
                <c:pt idx="1427">
                  <c:v>2.5465891809927088E-2</c:v>
                </c:pt>
                <c:pt idx="1428">
                  <c:v>2.5456648374053703E-2</c:v>
                </c:pt>
                <c:pt idx="1429">
                  <c:v>2.5447409511459851E-2</c:v>
                </c:pt>
                <c:pt idx="1430">
                  <c:v>2.5438175222307624E-2</c:v>
                </c:pt>
                <c:pt idx="1431">
                  <c:v>2.5428945506515976E-2</c:v>
                </c:pt>
                <c:pt idx="1432">
                  <c:v>2.5419720364165954E-2</c:v>
                </c:pt>
                <c:pt idx="1433">
                  <c:v>2.5410499795095465E-2</c:v>
                </c:pt>
                <c:pt idx="1434">
                  <c:v>2.5401283799385554E-2</c:v>
                </c:pt>
                <c:pt idx="1435">
                  <c:v>2.5392072377198316E-2</c:v>
                </c:pt>
                <c:pt idx="1436">
                  <c:v>2.5382865528209564E-2</c:v>
                </c:pt>
                <c:pt idx="1437">
                  <c:v>2.5373663252743484E-2</c:v>
                </c:pt>
                <c:pt idx="1438">
                  <c:v>2.5364465550556936E-2</c:v>
                </c:pt>
                <c:pt idx="1439">
                  <c:v>2.5355272421730968E-2</c:v>
                </c:pt>
                <c:pt idx="1440">
                  <c:v>2.5346083866265579E-2</c:v>
                </c:pt>
                <c:pt idx="1441">
                  <c:v>2.5336899884160768E-2</c:v>
                </c:pt>
                <c:pt idx="1442">
                  <c:v>2.5327720475497584E-2</c:v>
                </c:pt>
                <c:pt idx="1443">
                  <c:v>2.5318545640194978E-2</c:v>
                </c:pt>
                <c:pt idx="1444">
                  <c:v>2.5309375378171906E-2</c:v>
                </c:pt>
                <c:pt idx="1445">
                  <c:v>2.5300209689590458E-2</c:v>
                </c:pt>
                <c:pt idx="1446">
                  <c:v>2.529104857436959E-2</c:v>
                </c:pt>
                <c:pt idx="1447">
                  <c:v>2.5281892032428255E-2</c:v>
                </c:pt>
                <c:pt idx="1448">
                  <c:v>2.5272740064009591E-2</c:v>
                </c:pt>
                <c:pt idx="1449">
                  <c:v>2.526359266887046E-2</c:v>
                </c:pt>
                <c:pt idx="1450">
                  <c:v>2.5254449847091909E-2</c:v>
                </c:pt>
                <c:pt idx="1451">
                  <c:v>2.5245312551697152E-2</c:v>
                </c:pt>
                <c:pt idx="1452">
                  <c:v>2.5236191516455619E-2</c:v>
                </c:pt>
                <c:pt idx="1453">
                  <c:v>2.522708980110755E-2</c:v>
                </c:pt>
                <c:pt idx="1454">
                  <c:v>2.5218007405652942E-2</c:v>
                </c:pt>
                <c:pt idx="1455">
                  <c:v>2.5208944330172844E-2</c:v>
                </c:pt>
                <c:pt idx="1456">
                  <c:v>2.5199900574424117E-2</c:v>
                </c:pt>
                <c:pt idx="1457">
                  <c:v>2.5190876138568852E-2</c:v>
                </c:pt>
                <c:pt idx="1458">
                  <c:v>2.5181871022688096E-2</c:v>
                </c:pt>
                <c:pt idx="1459">
                  <c:v>2.5172885226457664E-2</c:v>
                </c:pt>
                <c:pt idx="1460">
                  <c:v>2.5163918750201741E-2</c:v>
                </c:pt>
                <c:pt idx="1461">
                  <c:v>2.5154971593839281E-2</c:v>
                </c:pt>
                <c:pt idx="1462">
                  <c:v>2.5146043757370284E-2</c:v>
                </c:pt>
                <c:pt idx="1463">
                  <c:v>2.5137135240632658E-2</c:v>
                </c:pt>
                <c:pt idx="1464">
                  <c:v>2.512824604386954E-2</c:v>
                </c:pt>
                <c:pt idx="1465">
                  <c:v>2.5119376166918839E-2</c:v>
                </c:pt>
                <c:pt idx="1466">
                  <c:v>2.5110525609780554E-2</c:v>
                </c:pt>
                <c:pt idx="1467">
                  <c:v>2.5101694372616778E-2</c:v>
                </c:pt>
                <c:pt idx="1468">
                  <c:v>2.5092882455103327E-2</c:v>
                </c:pt>
                <c:pt idx="1469">
                  <c:v>2.5084089857564384E-2</c:v>
                </c:pt>
                <c:pt idx="1470">
                  <c:v>2.5075316579837859E-2</c:v>
                </c:pt>
                <c:pt idx="1471">
                  <c:v>2.5066562622085842E-2</c:v>
                </c:pt>
                <c:pt idx="1472">
                  <c:v>2.5057827983984149E-2</c:v>
                </c:pt>
                <c:pt idx="1473">
                  <c:v>2.5049112665775919E-2</c:v>
                </c:pt>
                <c:pt idx="1474">
                  <c:v>2.5040416667542198E-2</c:v>
                </c:pt>
                <c:pt idx="1475">
                  <c:v>2.5031739988958801E-2</c:v>
                </c:pt>
                <c:pt idx="1476">
                  <c:v>2.5023082630430959E-2</c:v>
                </c:pt>
                <c:pt idx="1477">
                  <c:v>2.5013212163148557E-2</c:v>
                </c:pt>
                <c:pt idx="1478">
                  <c:v>2.5004596204195595E-2</c:v>
                </c:pt>
                <c:pt idx="1479">
                  <c:v>2.4995999564974003E-2</c:v>
                </c:pt>
                <c:pt idx="1480">
                  <c:v>2.498742224572692E-2</c:v>
                </c:pt>
                <c:pt idx="1481">
                  <c:v>2.4978864246211208E-2</c:v>
                </c:pt>
                <c:pt idx="1482">
                  <c:v>2.4970325566507912E-2</c:v>
                </c:pt>
                <c:pt idx="1483">
                  <c:v>2.4961806206698078E-2</c:v>
                </c:pt>
                <c:pt idx="1484">
                  <c:v>2.4953306166700662E-2</c:v>
                </c:pt>
                <c:pt idx="1485">
                  <c:v>2.4944825446515662E-2</c:v>
                </c:pt>
                <c:pt idx="1486">
                  <c:v>2.4936364046143078E-2</c:v>
                </c:pt>
                <c:pt idx="1487">
                  <c:v>2.4927921965663957E-2</c:v>
                </c:pt>
                <c:pt idx="1488">
                  <c:v>2.4919499204916207E-2</c:v>
                </c:pt>
                <c:pt idx="1489">
                  <c:v>2.4911095764061919E-2</c:v>
                </c:pt>
                <c:pt idx="1490">
                  <c:v>2.4902711643020048E-2</c:v>
                </c:pt>
                <c:pt idx="1491">
                  <c:v>2.4894346841709547E-2</c:v>
                </c:pt>
                <c:pt idx="1492">
                  <c:v>2.4887013958262871E-2</c:v>
                </c:pt>
                <c:pt idx="1493">
                  <c:v>2.4877675198768934E-2</c:v>
                </c:pt>
                <c:pt idx="1494">
                  <c:v>2.4869368356976729E-2</c:v>
                </c:pt>
                <c:pt idx="1495">
                  <c:v>2.4861080834915894E-2</c:v>
                </c:pt>
                <c:pt idx="1496">
                  <c:v>2.4852812632748522E-2</c:v>
                </c:pt>
                <c:pt idx="1497">
                  <c:v>2.4844563750393567E-2</c:v>
                </c:pt>
                <c:pt idx="1498">
                  <c:v>2.4836334187932074E-2</c:v>
                </c:pt>
                <c:pt idx="1499">
                  <c:v>2.4828123945201952E-2</c:v>
                </c:pt>
                <c:pt idx="1500">
                  <c:v>2.4819933022284246E-2</c:v>
                </c:pt>
                <c:pt idx="1501">
                  <c:v>2.4811761419178957E-2</c:v>
                </c:pt>
                <c:pt idx="1502">
                  <c:v>2.4803609135805038E-2</c:v>
                </c:pt>
                <c:pt idx="1503">
                  <c:v>2.4795476304997344E-2</c:v>
                </c:pt>
                <c:pt idx="1504">
                  <c:v>2.4787366642970987E-2</c:v>
                </c:pt>
                <c:pt idx="1505">
                  <c:v>2.477928187512024E-2</c:v>
                </c:pt>
                <c:pt idx="1506">
                  <c:v>2.4771222001445103E-2</c:v>
                </c:pt>
                <c:pt idx="1507">
                  <c:v>2.476318702186453E-2</c:v>
                </c:pt>
                <c:pt idx="1508">
                  <c:v>2.4755176936540613E-2</c:v>
                </c:pt>
                <c:pt idx="1509">
                  <c:v>2.4747191745311259E-2</c:v>
                </c:pt>
                <c:pt idx="1510">
                  <c:v>2.4739231448257515E-2</c:v>
                </c:pt>
                <c:pt idx="1511">
                  <c:v>2.4731296045379381E-2</c:v>
                </c:pt>
                <c:pt idx="1512">
                  <c:v>2.4723385536514764E-2</c:v>
                </c:pt>
                <c:pt idx="1513">
                  <c:v>2.4715499921987849E-2</c:v>
                </c:pt>
                <c:pt idx="1514">
                  <c:v>2.4707639201474452E-2</c:v>
                </c:pt>
                <c:pt idx="1515">
                  <c:v>2.469980337521771E-2</c:v>
                </c:pt>
                <c:pt idx="1516">
                  <c:v>2.4691992443055533E-2</c:v>
                </c:pt>
                <c:pt idx="1517">
                  <c:v>2.4684206405068965E-2</c:v>
                </c:pt>
                <c:pt idx="1518">
                  <c:v>2.467644526117696E-2</c:v>
                </c:pt>
                <c:pt idx="1519">
                  <c:v>2.4668709011379519E-2</c:v>
                </c:pt>
                <c:pt idx="1520">
                  <c:v>2.4660997655838734E-2</c:v>
                </c:pt>
                <c:pt idx="1521">
                  <c:v>2.4653311194311467E-2</c:v>
                </c:pt>
                <c:pt idx="1522">
                  <c:v>2.4645649627040855E-2</c:v>
                </c:pt>
                <c:pt idx="1523">
                  <c:v>2.4638012953945854E-2</c:v>
                </c:pt>
                <c:pt idx="1524">
                  <c:v>2.4630401174702277E-2</c:v>
                </c:pt>
                <c:pt idx="1525">
                  <c:v>2.4622814289877448E-2</c:v>
                </c:pt>
                <c:pt idx="1526">
                  <c:v>2.4615252299147183E-2</c:v>
                </c:pt>
                <c:pt idx="1527">
                  <c:v>2.4607715202430436E-2</c:v>
                </c:pt>
                <c:pt idx="1528">
                  <c:v>2.4600202999970344E-2</c:v>
                </c:pt>
                <c:pt idx="1529">
                  <c:v>2.4588448406519525E-2</c:v>
                </c:pt>
                <c:pt idx="1530">
                  <c:v>2.4581000217491766E-2</c:v>
                </c:pt>
                <c:pt idx="1531">
                  <c:v>2.4573576922558571E-2</c:v>
                </c:pt>
                <c:pt idx="1532">
                  <c:v>2.4566178521638893E-2</c:v>
                </c:pt>
                <c:pt idx="1533">
                  <c:v>2.4558805014975871E-2</c:v>
                </c:pt>
                <c:pt idx="1534">
                  <c:v>2.4551456402407412E-2</c:v>
                </c:pt>
                <c:pt idx="1535">
                  <c:v>2.4544132683933517E-2</c:v>
                </c:pt>
                <c:pt idx="1536">
                  <c:v>2.4536833859554186E-2</c:v>
                </c:pt>
                <c:pt idx="1537">
                  <c:v>2.4529559929269418E-2</c:v>
                </c:pt>
                <c:pt idx="1538">
                  <c:v>2.452231089316026E-2</c:v>
                </c:pt>
                <c:pt idx="1539">
                  <c:v>2.4515086751145665E-2</c:v>
                </c:pt>
                <c:pt idx="1540">
                  <c:v>2.4507887503144588E-2</c:v>
                </c:pt>
                <c:pt idx="1541">
                  <c:v>2.4500713149400166E-2</c:v>
                </c:pt>
                <c:pt idx="1542">
                  <c:v>2.4493563689669262E-2</c:v>
                </c:pt>
                <c:pt idx="1543">
                  <c:v>2.4485423361189085E-2</c:v>
                </c:pt>
                <c:pt idx="1544">
                  <c:v>2.4478327246039155E-2</c:v>
                </c:pt>
                <c:pt idx="1545">
                  <c:v>2.4471256024902743E-2</c:v>
                </c:pt>
                <c:pt idx="1546">
                  <c:v>2.4464209697941941E-2</c:v>
                </c:pt>
                <c:pt idx="1547">
                  <c:v>2.445718826491361E-2</c:v>
                </c:pt>
                <c:pt idx="1548">
                  <c:v>2.4450191726222981E-2</c:v>
                </c:pt>
                <c:pt idx="1549">
                  <c:v>2.4443220081464823E-2</c:v>
                </c:pt>
                <c:pt idx="1550">
                  <c:v>2.4436273330882274E-2</c:v>
                </c:pt>
                <c:pt idx="1551">
                  <c:v>2.4429351474313243E-2</c:v>
                </c:pt>
                <c:pt idx="1552">
                  <c:v>2.4422454511838776E-2</c:v>
                </c:pt>
                <c:pt idx="1553">
                  <c:v>2.4415582443539918E-2</c:v>
                </c:pt>
                <c:pt idx="1554">
                  <c:v>2.4408735269335624E-2</c:v>
                </c:pt>
                <c:pt idx="1555">
                  <c:v>2.4401914193654672E-2</c:v>
                </c:pt>
                <c:pt idx="1556">
                  <c:v>2.4395121810950604E-2</c:v>
                </c:pt>
                <c:pt idx="1557">
                  <c:v>2.4388358213940364E-2</c:v>
                </c:pt>
                <c:pt idx="1558">
                  <c:v>2.4381623402461861E-2</c:v>
                </c:pt>
                <c:pt idx="1559">
                  <c:v>2.4374917376758232E-2</c:v>
                </c:pt>
                <c:pt idx="1560">
                  <c:v>2.4368240136586339E-2</c:v>
                </c:pt>
                <c:pt idx="1561">
                  <c:v>2.4361591682027228E-2</c:v>
                </c:pt>
                <c:pt idx="1562">
                  <c:v>2.43549720130809E-2</c:v>
                </c:pt>
                <c:pt idx="1563">
                  <c:v>2.4348381129666308E-2</c:v>
                </c:pt>
                <c:pt idx="1564">
                  <c:v>2.434181903202659E-2</c:v>
                </c:pt>
                <c:pt idx="1565">
                  <c:v>2.4335285719837563E-2</c:v>
                </c:pt>
                <c:pt idx="1566">
                  <c:v>2.4328781193504456E-2</c:v>
                </c:pt>
                <c:pt idx="1567">
                  <c:v>2.4322305452459947E-2</c:v>
                </c:pt>
                <c:pt idx="1568">
                  <c:v>2.4315858497271359E-2</c:v>
                </c:pt>
                <c:pt idx="1569">
                  <c:v>2.4309440327614507E-2</c:v>
                </c:pt>
                <c:pt idx="1570">
                  <c:v>2.4303050943570437E-2</c:v>
                </c:pt>
                <c:pt idx="1571">
                  <c:v>2.4296690345058103E-2</c:v>
                </c:pt>
                <c:pt idx="1572">
                  <c:v>2.4290358532239598E-2</c:v>
                </c:pt>
                <c:pt idx="1573">
                  <c:v>2.4284055505033875E-2</c:v>
                </c:pt>
                <c:pt idx="1574">
                  <c:v>2.4277781263359888E-2</c:v>
                </c:pt>
                <c:pt idx="1575">
                  <c:v>2.4271535807298683E-2</c:v>
                </c:pt>
                <c:pt idx="1576">
                  <c:v>2.4265319136769214E-2</c:v>
                </c:pt>
                <c:pt idx="1577">
                  <c:v>2.4259131251933574E-2</c:v>
                </c:pt>
                <c:pt idx="1578">
                  <c:v>2.4252972152710717E-2</c:v>
                </c:pt>
                <c:pt idx="1579">
                  <c:v>2.4246841839019595E-2</c:v>
                </c:pt>
                <c:pt idx="1580">
                  <c:v>2.4240740310941256E-2</c:v>
                </c:pt>
                <c:pt idx="1581">
                  <c:v>2.4234667568394652E-2</c:v>
                </c:pt>
                <c:pt idx="1582">
                  <c:v>2.4228623611541877E-2</c:v>
                </c:pt>
                <c:pt idx="1583">
                  <c:v>2.4222608440220839E-2</c:v>
                </c:pt>
                <c:pt idx="1584">
                  <c:v>2.4216622054431536E-2</c:v>
                </c:pt>
                <c:pt idx="1585">
                  <c:v>2.4210664454255015E-2</c:v>
                </c:pt>
                <c:pt idx="1586">
                  <c:v>2.4204735639772323E-2</c:v>
                </c:pt>
                <c:pt idx="1587">
                  <c:v>2.4198835610659275E-2</c:v>
                </c:pt>
                <c:pt idx="1588">
                  <c:v>2.4192964367321101E-2</c:v>
                </c:pt>
                <c:pt idx="1589">
                  <c:v>2.4187121909433618E-2</c:v>
                </c:pt>
                <c:pt idx="1590">
                  <c:v>2.4181308237239962E-2</c:v>
                </c:pt>
                <c:pt idx="1591">
                  <c:v>2.4175523350578043E-2</c:v>
                </c:pt>
                <c:pt idx="1592">
                  <c:v>2.4169767249366814E-2</c:v>
                </c:pt>
                <c:pt idx="1593">
                  <c:v>2.4164039933930459E-2</c:v>
                </c:pt>
                <c:pt idx="1594">
                  <c:v>2.4158341403863748E-2</c:v>
                </c:pt>
                <c:pt idx="1595">
                  <c:v>2.4152671659490865E-2</c:v>
                </c:pt>
                <c:pt idx="1596">
                  <c:v>2.4147030700649719E-2</c:v>
                </c:pt>
                <c:pt idx="1597">
                  <c:v>2.4141418527502401E-2</c:v>
                </c:pt>
                <c:pt idx="1598">
                  <c:v>2.413583513964368E-2</c:v>
                </c:pt>
                <c:pt idx="1599">
                  <c:v>2.4130280537559834E-2</c:v>
                </c:pt>
                <c:pt idx="1600">
                  <c:v>2.412475472108877E-2</c:v>
                </c:pt>
                <c:pt idx="1601">
                  <c:v>2.411925768998735E-2</c:v>
                </c:pt>
                <c:pt idx="1602">
                  <c:v>2.4113789444579758E-2</c:v>
                </c:pt>
                <c:pt idx="1603">
                  <c:v>2.4108349984703903E-2</c:v>
                </c:pt>
                <c:pt idx="1604">
                  <c:v>2.4102939310278737E-2</c:v>
                </c:pt>
                <c:pt idx="1605">
                  <c:v>2.40975574215474E-2</c:v>
                </c:pt>
                <c:pt idx="1606">
                  <c:v>2.4092204318266752E-2</c:v>
                </c:pt>
                <c:pt idx="1607">
                  <c:v>2.4086877906768223E-2</c:v>
                </c:pt>
                <c:pt idx="1608">
                  <c:v>2.4081570840935873E-2</c:v>
                </c:pt>
                <c:pt idx="1609">
                  <c:v>2.4076282468914467E-2</c:v>
                </c:pt>
                <c:pt idx="1610">
                  <c:v>2.4071012790298774E-2</c:v>
                </c:pt>
                <c:pt idx="1611">
                  <c:v>2.4065761805412977E-2</c:v>
                </c:pt>
                <c:pt idx="1612">
                  <c:v>2.4060529514094986E-2</c:v>
                </c:pt>
                <c:pt idx="1613">
                  <c:v>2.4055315916425846E-2</c:v>
                </c:pt>
                <c:pt idx="1614">
                  <c:v>2.405012101232451E-2</c:v>
                </c:pt>
                <c:pt idx="1615">
                  <c:v>2.4044944801790979E-2</c:v>
                </c:pt>
                <c:pt idx="1616">
                  <c:v>2.4039787284987346E-2</c:v>
                </c:pt>
                <c:pt idx="1617">
                  <c:v>2.4034648461832564E-2</c:v>
                </c:pt>
                <c:pt idx="1618">
                  <c:v>2.4029528332083494E-2</c:v>
                </c:pt>
                <c:pt idx="1619">
                  <c:v>2.4024426896064321E-2</c:v>
                </c:pt>
                <c:pt idx="1620">
                  <c:v>2.4019344153694E-2</c:v>
                </c:pt>
                <c:pt idx="1621">
                  <c:v>2.4014280104810437E-2</c:v>
                </c:pt>
                <c:pt idx="1622">
                  <c:v>2.4009234749575725E-2</c:v>
                </c:pt>
                <c:pt idx="1623">
                  <c:v>2.4004208087989864E-2</c:v>
                </c:pt>
                <c:pt idx="1624">
                  <c:v>2.3999200119971809E-2</c:v>
                </c:pt>
                <c:pt idx="1625">
                  <c:v>2.3994210845521557E-2</c:v>
                </c:pt>
                <c:pt idx="1626">
                  <c:v>2.3989240264801204E-2</c:v>
                </c:pt>
                <c:pt idx="1627">
                  <c:v>2.3984288377648655E-2</c:v>
                </c:pt>
                <c:pt idx="1628">
                  <c:v>2.3979355184063911E-2</c:v>
                </c:pt>
                <c:pt idx="1629">
                  <c:v>2.3974440683965925E-2</c:v>
                </c:pt>
                <c:pt idx="1630">
                  <c:v>2.3969544877597837E-2</c:v>
                </c:pt>
                <c:pt idx="1631">
                  <c:v>2.3964667764797554E-2</c:v>
                </c:pt>
                <c:pt idx="1632">
                  <c:v>2.3959809345565075E-2</c:v>
                </c:pt>
                <c:pt idx="1633">
                  <c:v>2.3954279756551733E-2</c:v>
                </c:pt>
                <c:pt idx="1634">
                  <c:v>2.3949461395091909E-2</c:v>
                </c:pt>
                <c:pt idx="1635">
                  <c:v>2.394466172719989E-2</c:v>
                </c:pt>
                <c:pt idx="1636">
                  <c:v>2.3939880752875675E-2</c:v>
                </c:pt>
                <c:pt idx="1637">
                  <c:v>2.3935118472119266E-2</c:v>
                </c:pt>
                <c:pt idx="1638">
                  <c:v>2.3930374885011707E-2</c:v>
                </c:pt>
                <c:pt idx="1639">
                  <c:v>2.3925649991471953E-2</c:v>
                </c:pt>
                <c:pt idx="1640">
                  <c:v>2.3920943791500004E-2</c:v>
                </c:pt>
                <c:pt idx="1641">
                  <c:v>2.3916256285176907E-2</c:v>
                </c:pt>
                <c:pt idx="1642">
                  <c:v>2.3911587472421614E-2</c:v>
                </c:pt>
                <c:pt idx="1643">
                  <c:v>2.3906937353234126E-2</c:v>
                </c:pt>
                <c:pt idx="1644">
                  <c:v>2.3902305927695489E-2</c:v>
                </c:pt>
                <c:pt idx="1645">
                  <c:v>2.3897693195724656E-2</c:v>
                </c:pt>
                <c:pt idx="1646">
                  <c:v>2.3893099157240583E-2</c:v>
                </c:pt>
                <c:pt idx="1647">
                  <c:v>2.3888523812486406E-2</c:v>
                </c:pt>
                <c:pt idx="1648">
                  <c:v>2.3883967161218989E-2</c:v>
                </c:pt>
                <c:pt idx="1649">
                  <c:v>2.3879429203600422E-2</c:v>
                </c:pt>
                <c:pt idx="1650">
                  <c:v>2.387490993954966E-2</c:v>
                </c:pt>
                <c:pt idx="1651">
                  <c:v>2.3870409369066703E-2</c:v>
                </c:pt>
                <c:pt idx="1652">
                  <c:v>2.3865927492151551E-2</c:v>
                </c:pt>
                <c:pt idx="1653">
                  <c:v>2.3861464308804203E-2</c:v>
                </c:pt>
                <c:pt idx="1654">
                  <c:v>2.3857019819105707E-2</c:v>
                </c:pt>
                <c:pt idx="1655">
                  <c:v>2.3852594022893969E-2</c:v>
                </c:pt>
                <c:pt idx="1656">
                  <c:v>2.3848186920250036E-2</c:v>
                </c:pt>
                <c:pt idx="1657">
                  <c:v>2.3843798511336001E-2</c:v>
                </c:pt>
                <c:pt idx="1658">
                  <c:v>2.3839428795908724E-2</c:v>
                </c:pt>
                <c:pt idx="1659">
                  <c:v>2.3835078776105467E-2</c:v>
                </c:pt>
                <c:pt idx="1660">
                  <c:v>2.3830759736972462E-2</c:v>
                </c:pt>
                <c:pt idx="1661">
                  <c:v>2.3826474895398686E-2</c:v>
                </c:pt>
                <c:pt idx="1662">
                  <c:v>2.3822224251465185E-2</c:v>
                </c:pt>
                <c:pt idx="1663">
                  <c:v>2.3818007805009866E-2</c:v>
                </c:pt>
                <c:pt idx="1664">
                  <c:v>2.3813825556275869E-2</c:v>
                </c:pt>
                <c:pt idx="1665">
                  <c:v>2.3809677504939009E-2</c:v>
                </c:pt>
                <c:pt idx="1666">
                  <c:v>2.3805563651323469E-2</c:v>
                </c:pt>
                <c:pt idx="1667">
                  <c:v>2.3801483995186112E-2</c:v>
                </c:pt>
                <c:pt idx="1668">
                  <c:v>2.3797438536689031E-2</c:v>
                </c:pt>
                <c:pt idx="1669">
                  <c:v>2.3793427275751178E-2</c:v>
                </c:pt>
                <c:pt idx="1670">
                  <c:v>2.3789450212291507E-2</c:v>
                </c:pt>
                <c:pt idx="1671">
                  <c:v>2.3785507346472112E-2</c:v>
                </c:pt>
                <c:pt idx="1672">
                  <c:v>2.3781598678292992E-2</c:v>
                </c:pt>
                <c:pt idx="1673">
                  <c:v>2.3777724207511008E-2</c:v>
                </c:pt>
                <c:pt idx="1674">
                  <c:v>2.37738839343693E-2</c:v>
                </c:pt>
                <c:pt idx="1675">
                  <c:v>2.3770077858705774E-2</c:v>
                </c:pt>
                <c:pt idx="1676">
                  <c:v>2.3766305980763569E-2</c:v>
                </c:pt>
                <c:pt idx="1677">
                  <c:v>2.3762568300299547E-2</c:v>
                </c:pt>
                <c:pt idx="1678">
                  <c:v>2.3758864817394754E-2</c:v>
                </c:pt>
                <c:pt idx="1679">
                  <c:v>2.3755195532130235E-2</c:v>
                </c:pt>
                <c:pt idx="1680">
                  <c:v>2.3751560444262854E-2</c:v>
                </c:pt>
                <c:pt idx="1681">
                  <c:v>2.3747959554035747E-2</c:v>
                </c:pt>
                <c:pt idx="1682">
                  <c:v>2.3744392861286823E-2</c:v>
                </c:pt>
                <c:pt idx="1683">
                  <c:v>2.3740860366178174E-2</c:v>
                </c:pt>
                <c:pt idx="1684">
                  <c:v>2.3737362068628753E-2</c:v>
                </c:pt>
                <c:pt idx="1685">
                  <c:v>2.3733897968557516E-2</c:v>
                </c:pt>
                <c:pt idx="1686">
                  <c:v>2.3730468066045507E-2</c:v>
                </c:pt>
                <c:pt idx="1687">
                  <c:v>2.372707236125482E-2</c:v>
                </c:pt>
                <c:pt idx="1688">
                  <c:v>2.3723710853780222E-2</c:v>
                </c:pt>
                <c:pt idx="1689">
                  <c:v>2.3720383543864854E-2</c:v>
                </c:pt>
                <c:pt idx="1690">
                  <c:v>2.3717090431670806E-2</c:v>
                </c:pt>
                <c:pt idx="1691">
                  <c:v>2.3713831516873896E-2</c:v>
                </c:pt>
                <c:pt idx="1692">
                  <c:v>2.371060679971726E-2</c:v>
                </c:pt>
                <c:pt idx="1693">
                  <c:v>2.370741627995776E-2</c:v>
                </c:pt>
                <c:pt idx="1694">
                  <c:v>2.3704259957919582E-2</c:v>
                </c:pt>
                <c:pt idx="1695">
                  <c:v>2.3701137833359587E-2</c:v>
                </c:pt>
                <c:pt idx="1696">
                  <c:v>2.3698049906277774E-2</c:v>
                </c:pt>
                <c:pt idx="1697">
                  <c:v>2.3694996176836236E-2</c:v>
                </c:pt>
                <c:pt idx="1698">
                  <c:v>2.3691976644791835E-2</c:v>
                </c:pt>
                <c:pt idx="1699">
                  <c:v>2.3688991310549801E-2</c:v>
                </c:pt>
                <c:pt idx="1700">
                  <c:v>2.3686040173542811E-2</c:v>
                </c:pt>
                <c:pt idx="1701">
                  <c:v>2.3683123234257142E-2</c:v>
                </c:pt>
                <c:pt idx="1702">
                  <c:v>2.3680240492368609E-2</c:v>
                </c:pt>
                <c:pt idx="1703">
                  <c:v>2.3677391948201398E-2</c:v>
                </c:pt>
                <c:pt idx="1704">
                  <c:v>2.3674577601350277E-2</c:v>
                </c:pt>
                <c:pt idx="1705">
                  <c:v>2.3671797452220478E-2</c:v>
                </c:pt>
                <c:pt idx="1706">
                  <c:v>2.3669051500406768E-2</c:v>
                </c:pt>
                <c:pt idx="1707">
                  <c:v>2.3666339746395426E-2</c:v>
                </c:pt>
                <c:pt idx="1708">
                  <c:v>2.366366218978122E-2</c:v>
                </c:pt>
                <c:pt idx="1709">
                  <c:v>2.3661018830645197E-2</c:v>
                </c:pt>
                <c:pt idx="1710">
                  <c:v>2.3658409669068403E-2</c:v>
                </c:pt>
                <c:pt idx="1711">
                  <c:v>2.365583092464707E-2</c:v>
                </c:pt>
                <c:pt idx="1712">
                  <c:v>2.3653240017610377E-2</c:v>
                </c:pt>
                <c:pt idx="1713">
                  <c:v>2.3650624810872545E-2</c:v>
                </c:pt>
                <c:pt idx="1714">
                  <c:v>2.3647985304352526E-2</c:v>
                </c:pt>
                <c:pt idx="1715">
                  <c:v>2.3645321498131366E-2</c:v>
                </c:pt>
                <c:pt idx="1716">
                  <c:v>2.3642633392209067E-2</c:v>
                </c:pt>
                <c:pt idx="1717">
                  <c:v>2.3639920986504581E-2</c:v>
                </c:pt>
                <c:pt idx="1718">
                  <c:v>2.3637184280936863E-2</c:v>
                </c:pt>
                <c:pt idx="1719">
                  <c:v>2.3634423275830097E-2</c:v>
                </c:pt>
                <c:pt idx="1720">
                  <c:v>2.363163797102219E-2</c:v>
                </c:pt>
                <c:pt idx="1721">
                  <c:v>2.3628828366270005E-2</c:v>
                </c:pt>
                <c:pt idx="1722">
                  <c:v>2.362599446181668E-2</c:v>
                </c:pt>
                <c:pt idx="1723">
                  <c:v>2.362313625774326E-2</c:v>
                </c:pt>
                <c:pt idx="1724">
                  <c:v>2.3620253753887654E-2</c:v>
                </c:pt>
                <c:pt idx="1725">
                  <c:v>2.3617346950249862E-2</c:v>
                </c:pt>
                <c:pt idx="1726">
                  <c:v>2.361441584691093E-2</c:v>
                </c:pt>
                <c:pt idx="1727">
                  <c:v>2.3611460443870858E-2</c:v>
                </c:pt>
                <c:pt idx="1728">
                  <c:v>2.3608480741048599E-2</c:v>
                </c:pt>
                <c:pt idx="1729">
                  <c:v>2.36054767385252E-2</c:v>
                </c:pt>
                <c:pt idx="1730">
                  <c:v>2.360244843630066E-2</c:v>
                </c:pt>
                <c:pt idx="1731">
                  <c:v>2.3599395834374981E-2</c:v>
                </c:pt>
                <c:pt idx="1732">
                  <c:v>2.3596318932505023E-2</c:v>
                </c:pt>
                <c:pt idx="1733">
                  <c:v>2.3593217731177063E-2</c:v>
                </c:pt>
                <c:pt idx="1734">
                  <c:v>2.3590092229985871E-2</c:v>
                </c:pt>
                <c:pt idx="1735">
                  <c:v>2.3586942429012492E-2</c:v>
                </c:pt>
                <c:pt idx="1736">
                  <c:v>2.3583768328419019E-2</c:v>
                </c:pt>
                <c:pt idx="1737">
                  <c:v>2.3580111030061524E-2</c:v>
                </c:pt>
                <c:pt idx="1738">
                  <c:v>2.3576884858610425E-2</c:v>
                </c:pt>
                <c:pt idx="1739">
                  <c:v>2.357363438737714E-2</c:v>
                </c:pt>
                <c:pt idx="1740">
                  <c:v>2.3570359616442715E-2</c:v>
                </c:pt>
                <c:pt idx="1741">
                  <c:v>2.3567060545888197E-2</c:v>
                </c:pt>
                <c:pt idx="1742">
                  <c:v>2.3563737175470445E-2</c:v>
                </c:pt>
                <c:pt idx="1743">
                  <c:v>2.3560389505351553E-2</c:v>
                </c:pt>
                <c:pt idx="1744">
                  <c:v>2.3557017535531521E-2</c:v>
                </c:pt>
                <c:pt idx="1745">
                  <c:v>2.3553621266010349E-2</c:v>
                </c:pt>
                <c:pt idx="1746">
                  <c:v>2.3550200696706991E-2</c:v>
                </c:pt>
                <c:pt idx="1747">
                  <c:v>2.3546755827783539E-2</c:v>
                </c:pt>
                <c:pt idx="1748">
                  <c:v>2.3543286658996854E-2</c:v>
                </c:pt>
                <c:pt idx="1749">
                  <c:v>2.3539793190671121E-2</c:v>
                </c:pt>
                <c:pt idx="1750">
                  <c:v>2.3536275422563202E-2</c:v>
                </c:pt>
                <c:pt idx="1751">
                  <c:v>2.3532733354673097E-2</c:v>
                </c:pt>
                <c:pt idx="1752">
                  <c:v>2.3529166987000805E-2</c:v>
                </c:pt>
                <c:pt idx="1753">
                  <c:v>2.3527578003182947E-2</c:v>
                </c:pt>
                <c:pt idx="1754">
                  <c:v>2.3521961352795939E-2</c:v>
                </c:pt>
                <c:pt idx="1755">
                  <c:v>2.3518322086101273E-2</c:v>
                </c:pt>
                <c:pt idx="1756">
                  <c:v>2.3514658519624421E-2</c:v>
                </c:pt>
                <c:pt idx="1757">
                  <c:v>2.3510970653446428E-2</c:v>
                </c:pt>
                <c:pt idx="1758">
                  <c:v>2.3507258487648341E-2</c:v>
                </c:pt>
                <c:pt idx="1759">
                  <c:v>2.3503522022149115E-2</c:v>
                </c:pt>
                <c:pt idx="1760">
                  <c:v>2.3499761256867702E-2</c:v>
                </c:pt>
                <c:pt idx="1761">
                  <c:v>2.3495976191966195E-2</c:v>
                </c:pt>
                <c:pt idx="1762">
                  <c:v>2.3492166827201455E-2</c:v>
                </c:pt>
                <c:pt idx="1763">
                  <c:v>2.3488333245240689E-2</c:v>
                </c:pt>
                <c:pt idx="1764">
                  <c:v>2.3484476375279506E-2</c:v>
                </c:pt>
                <c:pt idx="1765">
                  <c:v>2.3480596481934013E-2</c:v>
                </c:pt>
                <c:pt idx="1766">
                  <c:v>2.3476693565447349E-2</c:v>
                </c:pt>
                <c:pt idx="1767">
                  <c:v>2.347276762565742E-2</c:v>
                </c:pt>
                <c:pt idx="1768">
                  <c:v>2.3468818662645274E-2</c:v>
                </c:pt>
                <c:pt idx="1769">
                  <c:v>2.3464846676329865E-2</c:v>
                </c:pt>
                <c:pt idx="1770">
                  <c:v>2.3460851666711191E-2</c:v>
                </c:pt>
                <c:pt idx="1771">
                  <c:v>2.3456833633951346E-2</c:v>
                </c:pt>
                <c:pt idx="1772">
                  <c:v>2.3452792577888237E-2</c:v>
                </c:pt>
                <c:pt idx="1773">
                  <c:v>2.3448728498521865E-2</c:v>
                </c:pt>
                <c:pt idx="1774">
                  <c:v>2.3444641395933274E-2</c:v>
                </c:pt>
                <c:pt idx="1775">
                  <c:v>2.3440531270122467E-2</c:v>
                </c:pt>
                <c:pt idx="1776">
                  <c:v>2.3436398121008395E-2</c:v>
                </c:pt>
                <c:pt idx="1777">
                  <c:v>2.3432241948753152E-2</c:v>
                </c:pt>
                <c:pt idx="1778">
                  <c:v>2.3428062753113599E-2</c:v>
                </c:pt>
                <c:pt idx="1779">
                  <c:v>2.3423860534251828E-2</c:v>
                </c:pt>
                <c:pt idx="1780">
                  <c:v>2.3419635292248886E-2</c:v>
                </c:pt>
                <c:pt idx="1781">
                  <c:v>2.3415387026861634E-2</c:v>
                </c:pt>
                <c:pt idx="1782">
                  <c:v>2.3411115738252164E-2</c:v>
                </c:pt>
                <c:pt idx="1783">
                  <c:v>2.3406821426501523E-2</c:v>
                </c:pt>
                <c:pt idx="1784">
                  <c:v>2.3402504091366572E-2</c:v>
                </c:pt>
                <c:pt idx="1785">
                  <c:v>2.3398163733009403E-2</c:v>
                </c:pt>
                <c:pt idx="1786">
                  <c:v>2.3393800351592109E-2</c:v>
                </c:pt>
                <c:pt idx="1787">
                  <c:v>2.3389413946790505E-2</c:v>
                </c:pt>
                <c:pt idx="1788">
                  <c:v>2.3385004518685637E-2</c:v>
                </c:pt>
                <c:pt idx="1789">
                  <c:v>2.3380798810943574E-2</c:v>
                </c:pt>
                <c:pt idx="1790">
                  <c:v>2.3376336186788547E-2</c:v>
                </c:pt>
                <c:pt idx="1791">
                  <c:v>2.3371850536520654E-2</c:v>
                </c:pt>
                <c:pt idx="1792">
                  <c:v>2.3367341860220939E-2</c:v>
                </c:pt>
                <c:pt idx="1793">
                  <c:v>2.3362810157808354E-2</c:v>
                </c:pt>
                <c:pt idx="1794">
                  <c:v>2.3358255429363949E-2</c:v>
                </c:pt>
                <c:pt idx="1795">
                  <c:v>2.3353677674806676E-2</c:v>
                </c:pt>
                <c:pt idx="1796">
                  <c:v>2.3349076894190562E-2</c:v>
                </c:pt>
                <c:pt idx="1797">
                  <c:v>2.3344453087542631E-2</c:v>
                </c:pt>
                <c:pt idx="1798">
                  <c:v>2.3339806254808842E-2</c:v>
                </c:pt>
                <c:pt idx="1799">
                  <c:v>2.3335136396043236E-2</c:v>
                </c:pt>
                <c:pt idx="1800">
                  <c:v>2.3330443511164759E-2</c:v>
                </c:pt>
                <c:pt idx="1801">
                  <c:v>2.3325727600281475E-2</c:v>
                </c:pt>
                <c:pt idx="1802">
                  <c:v>2.3320988663339353E-2</c:v>
                </c:pt>
                <c:pt idx="1803">
                  <c:v>2.3312689944788856E-2</c:v>
                </c:pt>
                <c:pt idx="1804">
                  <c:v>2.3307895699784531E-2</c:v>
                </c:pt>
                <c:pt idx="1805">
                  <c:v>2.3303078431639035E-2</c:v>
                </c:pt>
                <c:pt idx="1806">
                  <c:v>2.3298238140271321E-2</c:v>
                </c:pt>
                <c:pt idx="1807">
                  <c:v>2.3293374825600344E-2</c:v>
                </c:pt>
                <c:pt idx="1808">
                  <c:v>2.3288488487788195E-2</c:v>
                </c:pt>
                <c:pt idx="1809">
                  <c:v>2.3283579126672782E-2</c:v>
                </c:pt>
                <c:pt idx="1810">
                  <c:v>2.3278646742335152E-2</c:v>
                </c:pt>
                <c:pt idx="1811">
                  <c:v>2.327369133485635E-2</c:v>
                </c:pt>
                <c:pt idx="1812">
                  <c:v>2.3268712904074285E-2</c:v>
                </c:pt>
                <c:pt idx="1813">
                  <c:v>2.3263711450070002E-2</c:v>
                </c:pt>
                <c:pt idx="1814">
                  <c:v>2.3258686972924547E-2</c:v>
                </c:pt>
                <c:pt idx="1815">
                  <c:v>2.3253641301933525E-2</c:v>
                </c:pt>
                <c:pt idx="1816">
                  <c:v>2.3248576828691636E-2</c:v>
                </c:pt>
                <c:pt idx="1817">
                  <c:v>2.3243493567300932E-2</c:v>
                </c:pt>
                <c:pt idx="1818">
                  <c:v>2.3238391518004553E-2</c:v>
                </c:pt>
                <c:pt idx="1819">
                  <c:v>2.3233270680559359E-2</c:v>
                </c:pt>
                <c:pt idx="1820">
                  <c:v>2.3228131055289536E-2</c:v>
                </c:pt>
                <c:pt idx="1821">
                  <c:v>2.3222972641870898E-2</c:v>
                </c:pt>
                <c:pt idx="1822">
                  <c:v>2.3217795440546585E-2</c:v>
                </c:pt>
                <c:pt idx="1823">
                  <c:v>2.3212599451154503E-2</c:v>
                </c:pt>
                <c:pt idx="1824">
                  <c:v>2.3207384673694653E-2</c:v>
                </c:pt>
                <c:pt idx="1825">
                  <c:v>2.3202151108329128E-2</c:v>
                </c:pt>
                <c:pt idx="1826">
                  <c:v>2.3196898754814788E-2</c:v>
                </c:pt>
                <c:pt idx="1827">
                  <c:v>2.3191627613475818E-2</c:v>
                </c:pt>
                <c:pt idx="1828">
                  <c:v>2.318633768406908E-2</c:v>
                </c:pt>
                <c:pt idx="1829">
                  <c:v>2.3181028966594575E-2</c:v>
                </c:pt>
                <c:pt idx="1830">
                  <c:v>2.3175701461214393E-2</c:v>
                </c:pt>
                <c:pt idx="1831">
                  <c:v>2.3170355167766443E-2</c:v>
                </c:pt>
                <c:pt idx="1832">
                  <c:v>2.3164990086412818E-2</c:v>
                </c:pt>
                <c:pt idx="1833">
                  <c:v>2.3159606216910378E-2</c:v>
                </c:pt>
                <c:pt idx="1834">
                  <c:v>2.3154203559502262E-2</c:v>
                </c:pt>
                <c:pt idx="1835">
                  <c:v>2.3148782114026378E-2</c:v>
                </c:pt>
                <c:pt idx="1836">
                  <c:v>2.3143341880725865E-2</c:v>
                </c:pt>
                <c:pt idx="1837">
                  <c:v>2.3137882859276537E-2</c:v>
                </c:pt>
                <c:pt idx="1838">
                  <c:v>2.3132405049921534E-2</c:v>
                </c:pt>
                <c:pt idx="1839">
                  <c:v>2.3126908452498762E-2</c:v>
                </c:pt>
                <c:pt idx="1840">
                  <c:v>2.3121393067089269E-2</c:v>
                </c:pt>
                <c:pt idx="1841">
                  <c:v>2.3115858893693053E-2</c:v>
                </c:pt>
                <c:pt idx="1842">
                  <c:v>2.3110305932391162E-2</c:v>
                </c:pt>
                <c:pt idx="1843">
                  <c:v>2.3104734183021503E-2</c:v>
                </c:pt>
                <c:pt idx="1844">
                  <c:v>2.3099143645584075E-2</c:v>
                </c:pt>
                <c:pt idx="1845">
                  <c:v>2.3093534320322018E-2</c:v>
                </c:pt>
                <c:pt idx="1846">
                  <c:v>2.3087906206911146E-2</c:v>
                </c:pt>
                <c:pt idx="1847">
                  <c:v>2.3082259305594599E-2</c:v>
                </c:pt>
                <c:pt idx="1848">
                  <c:v>2.307659361629133E-2</c:v>
                </c:pt>
                <c:pt idx="1849">
                  <c:v>2.3070909139082385E-2</c:v>
                </c:pt>
                <c:pt idx="1850">
                  <c:v>2.3065205873724626E-2</c:v>
                </c:pt>
                <c:pt idx="1851">
                  <c:v>2.3059483820461191E-2</c:v>
                </c:pt>
                <c:pt idx="1852">
                  <c:v>2.305374297929208E-2</c:v>
                </c:pt>
                <c:pt idx="1853">
                  <c:v>2.3047983350055201E-2</c:v>
                </c:pt>
                <c:pt idx="1854">
                  <c:v>2.30422049328316E-2</c:v>
                </c:pt>
                <c:pt idx="1855">
                  <c:v>2.3036407727621278E-2</c:v>
                </c:pt>
                <c:pt idx="1856">
                  <c:v>2.3030591734505279E-2</c:v>
                </c:pt>
                <c:pt idx="1857">
                  <c:v>2.3024756953321512E-2</c:v>
                </c:pt>
                <c:pt idx="1858">
                  <c:v>2.301890338423207E-2</c:v>
                </c:pt>
                <c:pt idx="1859">
                  <c:v>2.3013031027074859E-2</c:v>
                </c:pt>
                <c:pt idx="1860">
                  <c:v>2.300713988209302E-2</c:v>
                </c:pt>
                <c:pt idx="1861">
                  <c:v>2.3001229949043411E-2</c:v>
                </c:pt>
                <c:pt idx="1862">
                  <c:v>2.2995301228007081E-2</c:v>
                </c:pt>
                <c:pt idx="1863">
                  <c:v>2.2989353718984029E-2</c:v>
                </c:pt>
                <c:pt idx="1864">
                  <c:v>2.2983387421974255E-2</c:v>
                </c:pt>
                <c:pt idx="1865">
                  <c:v>2.2977402337139852E-2</c:v>
                </c:pt>
                <c:pt idx="1866">
                  <c:v>2.2971398464156634E-2</c:v>
                </c:pt>
                <c:pt idx="1867">
                  <c:v>2.2965371772917242E-2</c:v>
                </c:pt>
                <c:pt idx="1868">
                  <c:v>2.2959313582392449E-2</c:v>
                </c:pt>
                <c:pt idx="1869">
                  <c:v>2.2953223582661275E-2</c:v>
                </c:pt>
                <c:pt idx="1870">
                  <c:v>2.2947101773723722E-2</c:v>
                </c:pt>
                <c:pt idx="1871">
                  <c:v>2.2940948155417695E-2</c:v>
                </c:pt>
                <c:pt idx="1872">
                  <c:v>2.2934762727905289E-2</c:v>
                </c:pt>
                <c:pt idx="1873">
                  <c:v>2.2928545491267549E-2</c:v>
                </c:pt>
                <c:pt idx="1874">
                  <c:v>2.2922296445261336E-2</c:v>
                </c:pt>
                <c:pt idx="1875">
                  <c:v>2.2916015589967698E-2</c:v>
                </c:pt>
                <c:pt idx="1876">
                  <c:v>2.2909702925548725E-2</c:v>
                </c:pt>
                <c:pt idx="1877">
                  <c:v>2.2903358451842326E-2</c:v>
                </c:pt>
                <c:pt idx="1878">
                  <c:v>2.2896982168848501E-2</c:v>
                </c:pt>
                <c:pt idx="1879">
                  <c:v>2.2890574076729342E-2</c:v>
                </c:pt>
                <c:pt idx="1880">
                  <c:v>2.2884134175322757E-2</c:v>
                </c:pt>
                <c:pt idx="1881">
                  <c:v>2.2877662464709791E-2</c:v>
                </c:pt>
                <c:pt idx="1882">
                  <c:v>2.28711589448094E-2</c:v>
                </c:pt>
                <c:pt idx="1883">
                  <c:v>2.2864623615702628E-2</c:v>
                </c:pt>
                <c:pt idx="1884">
                  <c:v>2.2858056477389477E-2</c:v>
                </c:pt>
                <c:pt idx="1885">
                  <c:v>2.2851457529869945E-2</c:v>
                </c:pt>
                <c:pt idx="1886">
                  <c:v>2.2844826773062987E-2</c:v>
                </c:pt>
                <c:pt idx="1887">
                  <c:v>2.2838164207130696E-2</c:v>
                </c:pt>
                <c:pt idx="1888">
                  <c:v>2.2831469831910978E-2</c:v>
                </c:pt>
                <c:pt idx="1889">
                  <c:v>2.282474364748488E-2</c:v>
                </c:pt>
                <c:pt idx="1890">
                  <c:v>2.2817985653852402E-2</c:v>
                </c:pt>
                <c:pt idx="1891">
                  <c:v>2.2811195850932497E-2</c:v>
                </c:pt>
                <c:pt idx="1892">
                  <c:v>2.2804374238887259E-2</c:v>
                </c:pt>
                <c:pt idx="1893">
                  <c:v>2.2797520817635641E-2</c:v>
                </c:pt>
                <c:pt idx="1894">
                  <c:v>2.2790635587096597E-2</c:v>
                </c:pt>
                <c:pt idx="1895">
                  <c:v>2.2783718547432219E-2</c:v>
                </c:pt>
                <c:pt idx="1896">
                  <c:v>2.2776769698561461E-2</c:v>
                </c:pt>
                <c:pt idx="1897">
                  <c:v>2.2769789040403277E-2</c:v>
                </c:pt>
                <c:pt idx="1898">
                  <c:v>2.2762776573119758E-2</c:v>
                </c:pt>
                <c:pt idx="1899">
                  <c:v>2.275573229662986E-2</c:v>
                </c:pt>
                <c:pt idx="1900">
                  <c:v>2.2748656210933582E-2</c:v>
                </c:pt>
                <c:pt idx="1901">
                  <c:v>2.2741548315949878E-2</c:v>
                </c:pt>
                <c:pt idx="1902">
                  <c:v>2.2734408611921886E-2</c:v>
                </c:pt>
                <c:pt idx="1903">
                  <c:v>2.2727237098606468E-2</c:v>
                </c:pt>
                <c:pt idx="1904">
                  <c:v>2.2720033776165716E-2</c:v>
                </c:pt>
                <c:pt idx="1905">
                  <c:v>2.2712798644437537E-2</c:v>
                </c:pt>
                <c:pt idx="1906">
                  <c:v>2.2705531703584025E-2</c:v>
                </c:pt>
                <c:pt idx="1907">
                  <c:v>2.269823295360518E-2</c:v>
                </c:pt>
                <c:pt idx="1908">
                  <c:v>2.2690902394419954E-2</c:v>
                </c:pt>
                <c:pt idx="1909">
                  <c:v>2.2683540025947302E-2</c:v>
                </c:pt>
                <c:pt idx="1910">
                  <c:v>2.2676145848349316E-2</c:v>
                </c:pt>
                <c:pt idx="1911">
                  <c:v>2.266871986154495E-2</c:v>
                </c:pt>
                <c:pt idx="1912">
                  <c:v>2.2661262065615251E-2</c:v>
                </c:pt>
                <c:pt idx="1913">
                  <c:v>2.2653772460560218E-2</c:v>
                </c:pt>
                <c:pt idx="1914">
                  <c:v>2.2646251046217758E-2</c:v>
                </c:pt>
                <c:pt idx="1915">
                  <c:v>2.2638697822831011E-2</c:v>
                </c:pt>
                <c:pt idx="1916">
                  <c:v>2.2631112790237884E-2</c:v>
                </c:pt>
                <c:pt idx="1917">
                  <c:v>2.2623495948438377E-2</c:v>
                </c:pt>
                <c:pt idx="1918">
                  <c:v>2.261584729743249E-2</c:v>
                </c:pt>
                <c:pt idx="1919">
                  <c:v>2.2608167134416934E-2</c:v>
                </c:pt>
                <c:pt idx="1920">
                  <c:v>2.2600463774415935E-2</c:v>
                </c:pt>
                <c:pt idx="1921">
                  <c:v>2.2592741078555356E-2</c:v>
                </c:pt>
                <c:pt idx="1922">
                  <c:v>2.2584999046673104E-2</c:v>
                </c:pt>
                <c:pt idx="1923">
                  <c:v>2.2577237678607087E-2</c:v>
                </c:pt>
                <c:pt idx="1924">
                  <c:v>2.2569456974600444E-2</c:v>
                </c:pt>
                <c:pt idx="1925">
                  <c:v>2.2561656934572127E-2</c:v>
                </c:pt>
                <c:pt idx="1926">
                  <c:v>2.2553837558603185E-2</c:v>
                </c:pt>
                <c:pt idx="1927">
                  <c:v>2.2545998846531523E-2</c:v>
                </c:pt>
                <c:pt idx="1928">
                  <c:v>2.2538140798519235E-2</c:v>
                </c:pt>
                <c:pt idx="1929">
                  <c:v>2.2530263414404228E-2</c:v>
                </c:pt>
                <c:pt idx="1930">
                  <c:v>2.2522366694267548E-2</c:v>
                </c:pt>
                <c:pt idx="1931">
                  <c:v>2.2514450638109196E-2</c:v>
                </c:pt>
                <c:pt idx="1932">
                  <c:v>2.2506515245929171E-2</c:v>
                </c:pt>
                <c:pt idx="1933">
                  <c:v>2.2498560517808519E-2</c:v>
                </c:pt>
                <c:pt idx="1934">
                  <c:v>2.2490586453666195E-2</c:v>
                </c:pt>
                <c:pt idx="1935">
                  <c:v>2.2482593053502198E-2</c:v>
                </c:pt>
                <c:pt idx="1936">
                  <c:v>2.2474580317316528E-2</c:v>
                </c:pt>
                <c:pt idx="1937">
                  <c:v>2.2466548245109186E-2</c:v>
                </c:pt>
                <c:pt idx="1938">
                  <c:v>2.2458496836961217E-2</c:v>
                </c:pt>
                <c:pt idx="1939">
                  <c:v>2.2450426092710529E-2</c:v>
                </c:pt>
                <c:pt idx="1940">
                  <c:v>2.2442336012519215E-2</c:v>
                </c:pt>
                <c:pt idx="1941">
                  <c:v>2.2434226596306228E-2</c:v>
                </c:pt>
                <c:pt idx="1942">
                  <c:v>2.2426097844071569E-2</c:v>
                </c:pt>
                <c:pt idx="1943">
                  <c:v>2.2417949755896283E-2</c:v>
                </c:pt>
                <c:pt idx="1944">
                  <c:v>2.2409782331618278E-2</c:v>
                </c:pt>
                <c:pt idx="1945">
                  <c:v>2.2400424455802925E-2</c:v>
                </c:pt>
                <c:pt idx="1946">
                  <c:v>2.2392215597343279E-2</c:v>
                </c:pt>
                <c:pt idx="1947">
                  <c:v>2.238398740286196E-2</c:v>
                </c:pt>
                <c:pt idx="1948">
                  <c:v>2.2375739872358968E-2</c:v>
                </c:pt>
                <c:pt idx="1949">
                  <c:v>2.236747300591535E-2</c:v>
                </c:pt>
                <c:pt idx="1950">
                  <c:v>2.235918680345006E-2</c:v>
                </c:pt>
                <c:pt idx="1951">
                  <c:v>2.2350881264963096E-2</c:v>
                </c:pt>
                <c:pt idx="1952">
                  <c:v>2.2342556390535506E-2</c:v>
                </c:pt>
                <c:pt idx="1953">
                  <c:v>2.233421218016729E-2</c:v>
                </c:pt>
                <c:pt idx="1954">
                  <c:v>2.2325848633777401E-2</c:v>
                </c:pt>
                <c:pt idx="1955">
                  <c:v>2.2317465751365839E-2</c:v>
                </c:pt>
                <c:pt idx="1956">
                  <c:v>2.2309063533013651E-2</c:v>
                </c:pt>
                <c:pt idx="1957">
                  <c:v>2.2300641978558744E-2</c:v>
                </c:pt>
                <c:pt idx="1958">
                  <c:v>2.2292201088244257E-2</c:v>
                </c:pt>
                <c:pt idx="1959">
                  <c:v>2.2283740861989143E-2</c:v>
                </c:pt>
                <c:pt idx="1960">
                  <c:v>2.2275261299712357E-2</c:v>
                </c:pt>
                <c:pt idx="1961">
                  <c:v>2.2266762401413898E-2</c:v>
                </c:pt>
                <c:pt idx="1962">
                  <c:v>2.2258244167174812E-2</c:v>
                </c:pt>
                <c:pt idx="1963">
                  <c:v>2.2249706596914054E-2</c:v>
                </c:pt>
                <c:pt idx="1964">
                  <c:v>2.2241149690712669E-2</c:v>
                </c:pt>
                <c:pt idx="1965">
                  <c:v>2.2232573448570658E-2</c:v>
                </c:pt>
                <c:pt idx="1966">
                  <c:v>2.2223977870488021E-2</c:v>
                </c:pt>
                <c:pt idx="1967">
                  <c:v>2.2215362956383711E-2</c:v>
                </c:pt>
                <c:pt idx="1968">
                  <c:v>2.2206728706338774E-2</c:v>
                </c:pt>
                <c:pt idx="1969">
                  <c:v>2.2198075120272165E-2</c:v>
                </c:pt>
                <c:pt idx="1970">
                  <c:v>2.2189402198264929E-2</c:v>
                </c:pt>
                <c:pt idx="1971">
                  <c:v>2.2180712154663551E-2</c:v>
                </c:pt>
                <c:pt idx="1972">
                  <c:v>2.2172029930164205E-2</c:v>
                </c:pt>
                <c:pt idx="1973">
                  <c:v>2.2163362633984551E-2</c:v>
                </c:pt>
                <c:pt idx="1974">
                  <c:v>2.2154710266043542E-2</c:v>
                </c:pt>
                <c:pt idx="1975">
                  <c:v>2.2146072826584318E-2</c:v>
                </c:pt>
                <c:pt idx="1976">
                  <c:v>2.2137450315363738E-2</c:v>
                </c:pt>
                <c:pt idx="1977">
                  <c:v>2.2128842732543896E-2</c:v>
                </c:pt>
                <c:pt idx="1978">
                  <c:v>2.21202500779627E-2</c:v>
                </c:pt>
                <c:pt idx="1979">
                  <c:v>2.2111672351701195E-2</c:v>
                </c:pt>
                <c:pt idx="1980">
                  <c:v>2.2103109553840428E-2</c:v>
                </c:pt>
                <c:pt idx="1981">
                  <c:v>2.2094561684218306E-2</c:v>
                </c:pt>
                <c:pt idx="1982">
                  <c:v>2.2086028742834829E-2</c:v>
                </c:pt>
                <c:pt idx="1983">
                  <c:v>2.2077510730014183E-2</c:v>
                </c:pt>
                <c:pt idx="1984">
                  <c:v>2.2069007645351135E-2</c:v>
                </c:pt>
                <c:pt idx="1985">
                  <c:v>2.2060519489007779E-2</c:v>
                </c:pt>
                <c:pt idx="1986">
                  <c:v>2.2052046261065161E-2</c:v>
                </c:pt>
                <c:pt idx="1987">
                  <c:v>2.2043587961361188E-2</c:v>
                </c:pt>
                <c:pt idx="1988">
                  <c:v>2.2035144590057953E-2</c:v>
                </c:pt>
                <c:pt idx="1989">
                  <c:v>2.2026716146912317E-2</c:v>
                </c:pt>
                <c:pt idx="1990">
                  <c:v>2.2018302632248465E-2</c:v>
                </c:pt>
                <c:pt idx="1991">
                  <c:v>2.2009904045742212E-2</c:v>
                </c:pt>
                <c:pt idx="1992">
                  <c:v>2.2001520387717743E-2</c:v>
                </c:pt>
                <c:pt idx="1993">
                  <c:v>2.1993151657850873E-2</c:v>
                </c:pt>
                <c:pt idx="1994">
                  <c:v>2.1984797856384741E-2</c:v>
                </c:pt>
                <c:pt idx="1995">
                  <c:v>2.1976458983157254E-2</c:v>
                </c:pt>
                <c:pt idx="1996">
                  <c:v>2.1968135038330505E-2</c:v>
                </c:pt>
                <c:pt idx="1997">
                  <c:v>2.1959826021661355E-2</c:v>
                </c:pt>
                <c:pt idx="1998">
                  <c:v>2.1951531933473989E-2</c:v>
                </c:pt>
                <c:pt idx="1999">
                  <c:v>2.1943252773444222E-2</c:v>
                </c:pt>
                <c:pt idx="2000">
                  <c:v>2.1934988541815192E-2</c:v>
                </c:pt>
                <c:pt idx="2001">
                  <c:v>2.1926739238424808E-2</c:v>
                </c:pt>
                <c:pt idx="2002">
                  <c:v>2.1918504863354116E-2</c:v>
                </c:pt>
                <c:pt idx="2003">
                  <c:v>2.1910285416603115E-2</c:v>
                </c:pt>
                <c:pt idx="2004">
                  <c:v>2.1902080898171805E-2</c:v>
                </c:pt>
                <c:pt idx="2005">
                  <c:v>2.1893891307979141E-2</c:v>
                </c:pt>
                <c:pt idx="2006">
                  <c:v>2.1885716646025122E-2</c:v>
                </c:pt>
                <c:pt idx="2007">
                  <c:v>2.1877556912471841E-2</c:v>
                </c:pt>
                <c:pt idx="2008">
                  <c:v>2.1869412107238251E-2</c:v>
                </c:pt>
                <c:pt idx="2009">
                  <c:v>2.1861282230243306E-2</c:v>
                </c:pt>
                <c:pt idx="2010">
                  <c:v>2.1853167281487007E-2</c:v>
                </c:pt>
                <c:pt idx="2011">
                  <c:v>2.1845067261131446E-2</c:v>
                </c:pt>
                <c:pt idx="2012">
                  <c:v>2.1836982168933483E-2</c:v>
                </c:pt>
                <c:pt idx="2013">
                  <c:v>2.1828912005136258E-2</c:v>
                </c:pt>
                <c:pt idx="2014">
                  <c:v>2.1820856769658725E-2</c:v>
                </c:pt>
                <c:pt idx="2015">
                  <c:v>2.1812816462419837E-2</c:v>
                </c:pt>
                <c:pt idx="2016">
                  <c:v>2.1804791083419595E-2</c:v>
                </c:pt>
                <c:pt idx="2017">
                  <c:v>2.1796780632739043E-2</c:v>
                </c:pt>
                <c:pt idx="2018">
                  <c:v>2.1788785110378184E-2</c:v>
                </c:pt>
                <c:pt idx="2019">
                  <c:v>2.1780804516174923E-2</c:v>
                </c:pt>
                <c:pt idx="2020">
                  <c:v>2.17728388503724E-2</c:v>
                </c:pt>
                <c:pt idx="2021">
                  <c:v>2.1764888112889569E-2</c:v>
                </c:pt>
                <c:pt idx="2022">
                  <c:v>2.1756952303564336E-2</c:v>
                </c:pt>
                <c:pt idx="2023">
                  <c:v>2.1749031422477749E-2</c:v>
                </c:pt>
                <c:pt idx="2024">
                  <c:v>2.1741125469872946E-2</c:v>
                </c:pt>
                <c:pt idx="2025">
                  <c:v>2.1733234445425742E-2</c:v>
                </c:pt>
                <c:pt idx="2026">
                  <c:v>2.1725358349298229E-2</c:v>
                </c:pt>
                <c:pt idx="2027">
                  <c:v>2.1717497181409362E-2</c:v>
                </c:pt>
                <c:pt idx="2028">
                  <c:v>2.170965094175914E-2</c:v>
                </c:pt>
                <c:pt idx="2029">
                  <c:v>2.1701819630428609E-2</c:v>
                </c:pt>
                <c:pt idx="2030">
                  <c:v>2.1694003247336724E-2</c:v>
                </c:pt>
                <c:pt idx="2031">
                  <c:v>2.168620179256453E-2</c:v>
                </c:pt>
                <c:pt idx="2032">
                  <c:v>2.1678415266030981E-2</c:v>
                </c:pt>
                <c:pt idx="2033">
                  <c:v>2.1670643667736078E-2</c:v>
                </c:pt>
                <c:pt idx="2034">
                  <c:v>2.1662886997841913E-2</c:v>
                </c:pt>
                <c:pt idx="2035">
                  <c:v>2.1655145256105346E-2</c:v>
                </c:pt>
                <c:pt idx="2036">
                  <c:v>2.1647418442688471E-2</c:v>
                </c:pt>
                <c:pt idx="2037">
                  <c:v>2.1639706557429195E-2</c:v>
                </c:pt>
                <c:pt idx="2038">
                  <c:v>2.1632009600570656E-2</c:v>
                </c:pt>
                <c:pt idx="2039">
                  <c:v>2.1624327571950763E-2</c:v>
                </c:pt>
                <c:pt idx="2040">
                  <c:v>2.1616660471488469E-2</c:v>
                </c:pt>
                <c:pt idx="2041">
                  <c:v>2.1609008299345867E-2</c:v>
                </c:pt>
                <c:pt idx="2042">
                  <c:v>2.1601371055522955E-2</c:v>
                </c:pt>
                <c:pt idx="2043">
                  <c:v>2.1593748740019736E-2</c:v>
                </c:pt>
                <c:pt idx="2044">
                  <c:v>2.1586141352593069E-2</c:v>
                </c:pt>
                <c:pt idx="2045">
                  <c:v>2.157854889356714E-2</c:v>
                </c:pt>
                <c:pt idx="2046">
                  <c:v>2.157097136269881E-2</c:v>
                </c:pt>
                <c:pt idx="2047">
                  <c:v>2.1563408760069125E-2</c:v>
                </c:pt>
                <c:pt idx="2048">
                  <c:v>2.1555861085759132E-2</c:v>
                </c:pt>
                <c:pt idx="2049">
                  <c:v>2.1547253451799087E-2</c:v>
                </c:pt>
                <c:pt idx="2050">
                  <c:v>2.153973776653717E-2</c:v>
                </c:pt>
                <c:pt idx="2051">
                  <c:v>2.1532237009675992E-2</c:v>
                </c:pt>
                <c:pt idx="2052">
                  <c:v>2.1524751180972412E-2</c:v>
                </c:pt>
                <c:pt idx="2053">
                  <c:v>2.1517280280426432E-2</c:v>
                </c:pt>
                <c:pt idx="2054">
                  <c:v>2.1509824308362235E-2</c:v>
                </c:pt>
                <c:pt idx="2055">
                  <c:v>2.1502383264374592E-2</c:v>
                </c:pt>
                <c:pt idx="2056">
                  <c:v>2.1494957148625593E-2</c:v>
                </c:pt>
                <c:pt idx="2057">
                  <c:v>2.1487545961196286E-2</c:v>
                </c:pt>
                <c:pt idx="2058">
                  <c:v>2.1480149702005624E-2</c:v>
                </c:pt>
                <c:pt idx="2059">
                  <c:v>2.1472768371053608E-2</c:v>
                </c:pt>
                <c:pt idx="2060">
                  <c:v>2.1465401968340236E-2</c:v>
                </c:pt>
                <c:pt idx="2061">
                  <c:v>2.1458050493946557E-2</c:v>
                </c:pt>
                <c:pt idx="2062">
                  <c:v>2.145071394762943E-2</c:v>
                </c:pt>
                <c:pt idx="2063">
                  <c:v>2.1443392329631994E-2</c:v>
                </c:pt>
                <c:pt idx="2064">
                  <c:v>2.1436518558826334E-2</c:v>
                </c:pt>
                <c:pt idx="2065">
                  <c:v>2.1428793878434105E-2</c:v>
                </c:pt>
                <c:pt idx="2066">
                  <c:v>2.1421517045152605E-2</c:v>
                </c:pt>
                <c:pt idx="2067">
                  <c:v>2.141425514010975E-2</c:v>
                </c:pt>
                <c:pt idx="2068">
                  <c:v>2.1407008163386587E-2</c:v>
                </c:pt>
                <c:pt idx="2069">
                  <c:v>2.1399776114821023E-2</c:v>
                </c:pt>
                <c:pt idx="2070">
                  <c:v>2.1392558994494104E-2</c:v>
                </c:pt>
                <c:pt idx="2071">
                  <c:v>2.138535680240583E-2</c:v>
                </c:pt>
                <c:pt idx="2072">
                  <c:v>2.1378169538475156E-2</c:v>
                </c:pt>
                <c:pt idx="2073">
                  <c:v>2.1370997202945219E-2</c:v>
                </c:pt>
                <c:pt idx="2074">
                  <c:v>2.1363839795491835E-2</c:v>
                </c:pt>
                <c:pt idx="2075">
                  <c:v>2.1356697316439188E-2</c:v>
                </c:pt>
                <c:pt idx="2076">
                  <c:v>2.1349569765463094E-2</c:v>
                </c:pt>
                <c:pt idx="2077">
                  <c:v>2.1342457142725646E-2</c:v>
                </c:pt>
                <c:pt idx="2078">
                  <c:v>2.1335359448307889E-2</c:v>
                </c:pt>
                <c:pt idx="2079">
                  <c:v>2.1328276682047731E-2</c:v>
                </c:pt>
                <c:pt idx="2080">
                  <c:v>2.1321208844107264E-2</c:v>
                </c:pt>
                <c:pt idx="2081">
                  <c:v>2.1314155934243351E-2</c:v>
                </c:pt>
                <c:pt idx="2082">
                  <c:v>2.1307117952699128E-2</c:v>
                </c:pt>
                <c:pt idx="2083">
                  <c:v>2.1300094899393551E-2</c:v>
                </c:pt>
                <c:pt idx="2084">
                  <c:v>2.1293086774164527E-2</c:v>
                </c:pt>
                <c:pt idx="2085">
                  <c:v>2.128609357733624E-2</c:v>
                </c:pt>
                <c:pt idx="2086">
                  <c:v>2.1279115308746599E-2</c:v>
                </c:pt>
                <c:pt idx="2087">
                  <c:v>2.1272151968314557E-2</c:v>
                </c:pt>
                <c:pt idx="2088">
                  <c:v>2.1265203556040113E-2</c:v>
                </c:pt>
                <c:pt idx="2089">
                  <c:v>2.1258270072004315E-2</c:v>
                </c:pt>
                <c:pt idx="2090">
                  <c:v>2.1251351516288208E-2</c:v>
                </c:pt>
                <c:pt idx="2091">
                  <c:v>2.1244447888648654E-2</c:v>
                </c:pt>
                <c:pt idx="2092">
                  <c:v>2.1237559189328792E-2</c:v>
                </c:pt>
                <c:pt idx="2093">
                  <c:v>2.1230685418166528E-2</c:v>
                </c:pt>
                <c:pt idx="2094">
                  <c:v>2.1223826575323956E-2</c:v>
                </c:pt>
                <c:pt idx="2095">
                  <c:v>2.1216982660557937E-2</c:v>
                </c:pt>
                <c:pt idx="2096">
                  <c:v>2.1210153674030563E-2</c:v>
                </c:pt>
                <c:pt idx="2097">
                  <c:v>2.120333961582288E-2</c:v>
                </c:pt>
                <c:pt idx="2098">
                  <c:v>2.1196540485772797E-2</c:v>
                </c:pt>
                <c:pt idx="2099">
                  <c:v>2.1189756283799266E-2</c:v>
                </c:pt>
                <c:pt idx="2100">
                  <c:v>2.1182987010226473E-2</c:v>
                </c:pt>
                <c:pt idx="2101">
                  <c:v>2.1175534078532458E-2</c:v>
                </c:pt>
                <c:pt idx="2102">
                  <c:v>2.1168798145130289E-2</c:v>
                </c:pt>
                <c:pt idx="2103">
                  <c:v>2.1162077141965906E-2</c:v>
                </c:pt>
                <c:pt idx="2104">
                  <c:v>2.1155371068958265E-2</c:v>
                </c:pt>
                <c:pt idx="2105">
                  <c:v>2.1148679926161394E-2</c:v>
                </c:pt>
                <c:pt idx="2106">
                  <c:v>2.1142003713521266E-2</c:v>
                </c:pt>
                <c:pt idx="2107">
                  <c:v>2.1135342431037877E-2</c:v>
                </c:pt>
                <c:pt idx="2108">
                  <c:v>2.1128696078792274E-2</c:v>
                </c:pt>
                <c:pt idx="2109">
                  <c:v>2.1122064656676397E-2</c:v>
                </c:pt>
                <c:pt idx="2110">
                  <c:v>2.1115448164744276E-2</c:v>
                </c:pt>
                <c:pt idx="2111">
                  <c:v>2.1108846602941881E-2</c:v>
                </c:pt>
                <c:pt idx="2112">
                  <c:v>2.1102259971323239E-2</c:v>
                </c:pt>
                <c:pt idx="2113">
                  <c:v>2.1095688269888356E-2</c:v>
                </c:pt>
                <c:pt idx="2114">
                  <c:v>2.1089131498610213E-2</c:v>
                </c:pt>
                <c:pt idx="2115">
                  <c:v>2.1078573179331705E-2</c:v>
                </c:pt>
                <c:pt idx="2116">
                  <c:v>2.1072053419863845E-2</c:v>
                </c:pt>
                <c:pt idx="2117">
                  <c:v>2.1065548588634631E-2</c:v>
                </c:pt>
                <c:pt idx="2118">
                  <c:v>2.1059058685725107E-2</c:v>
                </c:pt>
                <c:pt idx="2119">
                  <c:v>2.1052583710892137E-2</c:v>
                </c:pt>
                <c:pt idx="2120">
                  <c:v>2.1046123664297811E-2</c:v>
                </c:pt>
                <c:pt idx="2121">
                  <c:v>2.1039678545861085E-2</c:v>
                </c:pt>
                <c:pt idx="2122">
                  <c:v>2.1033248355581957E-2</c:v>
                </c:pt>
                <c:pt idx="2123">
                  <c:v>2.1026833093541475E-2</c:v>
                </c:pt>
                <c:pt idx="2124">
                  <c:v>2.1020432759577545E-2</c:v>
                </c:pt>
                <c:pt idx="2125">
                  <c:v>2.1014047354014354E-2</c:v>
                </c:pt>
                <c:pt idx="2126">
                  <c:v>2.1007676876527714E-2</c:v>
                </c:pt>
                <c:pt idx="2127">
                  <c:v>2.1001321327117628E-2</c:v>
                </c:pt>
                <c:pt idx="2128">
                  <c:v>2.0994980706027233E-2</c:v>
                </c:pt>
                <c:pt idx="2129">
                  <c:v>2.0988655013175483E-2</c:v>
                </c:pt>
                <c:pt idx="2130">
                  <c:v>2.0982344248400286E-2</c:v>
                </c:pt>
                <c:pt idx="2131">
                  <c:v>2.0976048411782688E-2</c:v>
                </c:pt>
                <c:pt idx="2132">
                  <c:v>2.0969767503403736E-2</c:v>
                </c:pt>
                <c:pt idx="2133">
                  <c:v>2.0963501523263428E-2</c:v>
                </c:pt>
                <c:pt idx="2134">
                  <c:v>2.0957250471361766E-2</c:v>
                </c:pt>
                <c:pt idx="2135">
                  <c:v>2.0951014347374564E-2</c:v>
                </c:pt>
                <c:pt idx="2136">
                  <c:v>2.0944793151788099E-2</c:v>
                </c:pt>
                <c:pt idx="2137">
                  <c:v>2.0938586884278187E-2</c:v>
                </c:pt>
                <c:pt idx="2138">
                  <c:v>2.0932395544925875E-2</c:v>
                </c:pt>
                <c:pt idx="2139">
                  <c:v>2.0926219133812207E-2</c:v>
                </c:pt>
                <c:pt idx="2140">
                  <c:v>2.0920057651018231E-2</c:v>
                </c:pt>
                <c:pt idx="2141">
                  <c:v>2.0913911096219762E-2</c:v>
                </c:pt>
                <c:pt idx="2142">
                  <c:v>2.0907779469578891E-2</c:v>
                </c:pt>
                <c:pt idx="2143">
                  <c:v>2.0901662771176666E-2</c:v>
                </c:pt>
                <c:pt idx="2144">
                  <c:v>2.0895561001013085E-2</c:v>
                </c:pt>
                <c:pt idx="2145">
                  <c:v>2.0889474158926058E-2</c:v>
                </c:pt>
                <c:pt idx="2146">
                  <c:v>2.0883402244996629E-2</c:v>
                </c:pt>
                <c:pt idx="2147">
                  <c:v>2.0877345259386892E-2</c:v>
                </c:pt>
                <c:pt idx="2148">
                  <c:v>2.0871303201853708E-2</c:v>
                </c:pt>
                <c:pt idx="2149">
                  <c:v>2.086527607231603E-2</c:v>
                </c:pt>
                <c:pt idx="2150">
                  <c:v>2.0859263871260136E-2</c:v>
                </c:pt>
                <c:pt idx="2151">
                  <c:v>2.0853266598199749E-2</c:v>
                </c:pt>
                <c:pt idx="2152">
                  <c:v>2.0847284253378007E-2</c:v>
                </c:pt>
                <c:pt idx="2153">
                  <c:v>2.0841316836632817E-2</c:v>
                </c:pt>
                <c:pt idx="2154">
                  <c:v>2.0835364348126273E-2</c:v>
                </c:pt>
                <c:pt idx="2155">
                  <c:v>2.0829426787777328E-2</c:v>
                </c:pt>
                <c:pt idx="2156">
                  <c:v>2.0823504155504935E-2</c:v>
                </c:pt>
                <c:pt idx="2157">
                  <c:v>2.0817596451471188E-2</c:v>
                </c:pt>
                <c:pt idx="2158">
                  <c:v>2.0811703675676085E-2</c:v>
                </c:pt>
                <c:pt idx="2159">
                  <c:v>2.0805825827957536E-2</c:v>
                </c:pt>
                <c:pt idx="2160">
                  <c:v>2.0799962908396585E-2</c:v>
                </c:pt>
                <c:pt idx="2161">
                  <c:v>2.079411491707428E-2</c:v>
                </c:pt>
                <c:pt idx="2162">
                  <c:v>2.0788281853828527E-2</c:v>
                </c:pt>
                <c:pt idx="2163">
                  <c:v>2.0782463718740374E-2</c:v>
                </c:pt>
                <c:pt idx="2164">
                  <c:v>2.0776660511890865E-2</c:v>
                </c:pt>
                <c:pt idx="2165">
                  <c:v>2.077087223311791E-2</c:v>
                </c:pt>
                <c:pt idx="2166">
                  <c:v>2.0765098882583599E-2</c:v>
                </c:pt>
                <c:pt idx="2167">
                  <c:v>2.0759340460044795E-2</c:v>
                </c:pt>
                <c:pt idx="2168">
                  <c:v>2.0753596965906729E-2</c:v>
                </c:pt>
                <c:pt idx="2169">
                  <c:v>2.0747868399845215E-2</c:v>
                </c:pt>
                <c:pt idx="2170">
                  <c:v>2.0742154761860254E-2</c:v>
                </c:pt>
                <c:pt idx="2171">
                  <c:v>2.0736456051951846E-2</c:v>
                </c:pt>
                <c:pt idx="2172">
                  <c:v>2.0730772270363129E-2</c:v>
                </c:pt>
                <c:pt idx="2173">
                  <c:v>2.0725103416850965E-2</c:v>
                </c:pt>
                <c:pt idx="2174">
                  <c:v>2.07194494914964E-2</c:v>
                </c:pt>
                <c:pt idx="2175">
                  <c:v>2.071381049438048E-2</c:v>
                </c:pt>
                <c:pt idx="2176">
                  <c:v>2.0708186425341113E-2</c:v>
                </c:pt>
                <c:pt idx="2177">
                  <c:v>2.0702577284540391E-2</c:v>
                </c:pt>
                <c:pt idx="2178">
                  <c:v>2.0696983071654129E-2</c:v>
                </c:pt>
                <c:pt idx="2179">
                  <c:v>2.0691403787087559E-2</c:v>
                </c:pt>
                <c:pt idx="2180">
                  <c:v>2.0685839430759634E-2</c:v>
                </c:pt>
                <c:pt idx="2181">
                  <c:v>2.0680290002508261E-2</c:v>
                </c:pt>
                <c:pt idx="2182">
                  <c:v>2.0674755502252395E-2</c:v>
                </c:pt>
                <c:pt idx="2183">
                  <c:v>2.0669235930235175E-2</c:v>
                </c:pt>
                <c:pt idx="2184">
                  <c:v>2.0663731286456599E-2</c:v>
                </c:pt>
                <c:pt idx="2185">
                  <c:v>2.0658241570754576E-2</c:v>
                </c:pt>
                <c:pt idx="2186">
                  <c:v>2.0652766783129106E-2</c:v>
                </c:pt>
                <c:pt idx="2187">
                  <c:v>2.0647306923823328E-2</c:v>
                </c:pt>
                <c:pt idx="2188">
                  <c:v>2.0641861992513055E-2</c:v>
                </c:pt>
                <c:pt idx="2189">
                  <c:v>2.0636431989360382E-2</c:v>
                </c:pt>
                <c:pt idx="2190">
                  <c:v>2.0631016914446354E-2</c:v>
                </c:pt>
                <c:pt idx="2191">
                  <c:v>2.0625616767527832E-2</c:v>
                </c:pt>
                <c:pt idx="2192">
                  <c:v>2.062023154876691E-2</c:v>
                </c:pt>
                <c:pt idx="2193">
                  <c:v>2.0614861258244632E-2</c:v>
                </c:pt>
                <c:pt idx="2194">
                  <c:v>2.0609505895879954E-2</c:v>
                </c:pt>
                <c:pt idx="2195">
                  <c:v>2.0604165461591828E-2</c:v>
                </c:pt>
                <c:pt idx="2196">
                  <c:v>2.0598839955380255E-2</c:v>
                </c:pt>
                <c:pt idx="2197">
                  <c:v>2.0593529377407327E-2</c:v>
                </c:pt>
                <c:pt idx="2198">
                  <c:v>2.0588233727591998E-2</c:v>
                </c:pt>
                <c:pt idx="2199">
                  <c:v>2.0582953005853222E-2</c:v>
                </c:pt>
                <c:pt idx="2200">
                  <c:v>2.0577687212190998E-2</c:v>
                </c:pt>
                <c:pt idx="2201">
                  <c:v>2.057243634676742E-2</c:v>
                </c:pt>
                <c:pt idx="2202">
                  <c:v>2.0567200409420394E-2</c:v>
                </c:pt>
                <c:pt idx="2203">
                  <c:v>2.0561979400149921E-2</c:v>
                </c:pt>
                <c:pt idx="2204">
                  <c:v>2.0556773319118093E-2</c:v>
                </c:pt>
                <c:pt idx="2205">
                  <c:v>2.0550841791530106E-2</c:v>
                </c:pt>
                <c:pt idx="2206">
                  <c:v>2.0545667699384262E-2</c:v>
                </c:pt>
                <c:pt idx="2207">
                  <c:v>2.0540508535314972E-2</c:v>
                </c:pt>
                <c:pt idx="2208">
                  <c:v>2.0535364299322234E-2</c:v>
                </c:pt>
                <c:pt idx="2209">
                  <c:v>2.0530234991487095E-2</c:v>
                </c:pt>
                <c:pt idx="2210">
                  <c:v>2.0525120611809555E-2</c:v>
                </c:pt>
                <c:pt idx="2211">
                  <c:v>2.0520021160289614E-2</c:v>
                </c:pt>
                <c:pt idx="2212">
                  <c:v>2.051493663676518E-2</c:v>
                </c:pt>
                <c:pt idx="2213">
                  <c:v>2.0509867041560437E-2</c:v>
                </c:pt>
                <c:pt idx="2214">
                  <c:v>2.05048123743512E-2</c:v>
                </c:pt>
                <c:pt idx="2215">
                  <c:v>2.0499772635299562E-2</c:v>
                </c:pt>
                <c:pt idx="2216">
                  <c:v>2.0494747824324477E-2</c:v>
                </c:pt>
                <c:pt idx="2217">
                  <c:v>2.0489737941506991E-2</c:v>
                </c:pt>
                <c:pt idx="2218">
                  <c:v>2.0484742986928151E-2</c:v>
                </c:pt>
                <c:pt idx="2219">
                  <c:v>2.047976296026377E-2</c:v>
                </c:pt>
                <c:pt idx="2220">
                  <c:v>2.0474797861919081E-2</c:v>
                </c:pt>
                <c:pt idx="2221">
                  <c:v>2.0469847691650944E-2</c:v>
                </c:pt>
                <c:pt idx="2222">
                  <c:v>2.0464912449378314E-2</c:v>
                </c:pt>
                <c:pt idx="2223">
                  <c:v>2.0459992135263283E-2</c:v>
                </c:pt>
                <c:pt idx="2224">
                  <c:v>2.0455086749305851E-2</c:v>
                </c:pt>
                <c:pt idx="2225">
                  <c:v>2.0450196291506018E-2</c:v>
                </c:pt>
                <c:pt idx="2226">
                  <c:v>2.0445320761782737E-2</c:v>
                </c:pt>
                <c:pt idx="2227">
                  <c:v>2.0440460160136009E-2</c:v>
                </c:pt>
                <c:pt idx="2228">
                  <c:v>2.0435614486727927E-2</c:v>
                </c:pt>
                <c:pt idx="2229">
                  <c:v>2.043078374131535E-2</c:v>
                </c:pt>
                <c:pt idx="2230">
                  <c:v>2.0425967924141419E-2</c:v>
                </c:pt>
                <c:pt idx="2231">
                  <c:v>2.0421167016403396E-2</c:v>
                </c:pt>
                <c:pt idx="2232">
                  <c:v>2.0416380808677692E-2</c:v>
                </c:pt>
                <c:pt idx="2233">
                  <c:v>2.0411609241314244E-2</c:v>
                </c:pt>
                <c:pt idx="2234">
                  <c:v>2.0406852314069912E-2</c:v>
                </c:pt>
                <c:pt idx="2235">
                  <c:v>2.0402110027268883E-2</c:v>
                </c:pt>
                <c:pt idx="2236">
                  <c:v>2.039738238058697E-2</c:v>
                </c:pt>
                <c:pt idx="2237">
                  <c:v>2.039266937434836E-2</c:v>
                </c:pt>
                <c:pt idx="2238">
                  <c:v>2.0387971008309913E-2</c:v>
                </c:pt>
                <c:pt idx="2239">
                  <c:v>2.0383287282552676E-2</c:v>
                </c:pt>
                <c:pt idx="2240">
                  <c:v>2.0378618197157694E-2</c:v>
                </c:pt>
                <c:pt idx="2241">
                  <c:v>2.0373963751962876E-2</c:v>
                </c:pt>
                <c:pt idx="2242">
                  <c:v>2.0369323947130313E-2</c:v>
                </c:pt>
                <c:pt idx="2243">
                  <c:v>2.0364698782497914E-2</c:v>
                </c:pt>
                <c:pt idx="2244">
                  <c:v>2.0360088258065678E-2</c:v>
                </c:pt>
                <c:pt idx="2245">
                  <c:v>2.0355492374076745E-2</c:v>
                </c:pt>
                <c:pt idx="2246">
                  <c:v>2.035091113036902E-2</c:v>
                </c:pt>
                <c:pt idx="2247">
                  <c:v>2.034634452686146E-2</c:v>
                </c:pt>
                <c:pt idx="2248">
                  <c:v>2.0341792563554062E-2</c:v>
                </c:pt>
                <c:pt idx="2249">
                  <c:v>2.0337255240689966E-2</c:v>
                </c:pt>
                <c:pt idx="2250">
                  <c:v>2.0332732558026034E-2</c:v>
                </c:pt>
                <c:pt idx="2251">
                  <c:v>2.0328224515643312E-2</c:v>
                </c:pt>
                <c:pt idx="2252">
                  <c:v>2.0323731113460752E-2</c:v>
                </c:pt>
                <c:pt idx="2253">
                  <c:v>2.0319252351640449E-2</c:v>
                </c:pt>
                <c:pt idx="2254">
                  <c:v>2.0314788230101355E-2</c:v>
                </c:pt>
                <c:pt idx="2255">
                  <c:v>2.0310338748681378E-2</c:v>
                </c:pt>
                <c:pt idx="2256">
                  <c:v>2.0305903907785749E-2</c:v>
                </c:pt>
                <c:pt idx="2257">
                  <c:v>2.0301483707090284E-2</c:v>
                </c:pt>
                <c:pt idx="2258">
                  <c:v>2.0297078146594982E-2</c:v>
                </c:pt>
                <c:pt idx="2259">
                  <c:v>2.0292687226299844E-2</c:v>
                </c:pt>
                <c:pt idx="2260">
                  <c:v>2.0288310946448007E-2</c:v>
                </c:pt>
                <c:pt idx="2261">
                  <c:v>2.0283949306715288E-2</c:v>
                </c:pt>
                <c:pt idx="2262">
                  <c:v>2.0279602307263778E-2</c:v>
                </c:pt>
                <c:pt idx="2263">
                  <c:v>2.0275269948093477E-2</c:v>
                </c:pt>
                <c:pt idx="2264">
                  <c:v>2.0270952229447525E-2</c:v>
                </c:pt>
                <c:pt idx="2265">
                  <c:v>2.0266649150758598E-2</c:v>
                </c:pt>
                <c:pt idx="2266">
                  <c:v>2.026236071235088E-2</c:v>
                </c:pt>
                <c:pt idx="2267">
                  <c:v>2.0258086914386464E-2</c:v>
                </c:pt>
                <c:pt idx="2268">
                  <c:v>2.0253827756541165E-2</c:v>
                </c:pt>
                <c:pt idx="2269">
                  <c:v>2.0249583239058122E-2</c:v>
                </c:pt>
                <c:pt idx="2270">
                  <c:v>2.0245353361775242E-2</c:v>
                </c:pt>
                <c:pt idx="2271">
                  <c:v>2.0241138124854618E-2</c:v>
                </c:pt>
                <c:pt idx="2272">
                  <c:v>2.0236937528053112E-2</c:v>
                </c:pt>
                <c:pt idx="2273">
                  <c:v>2.0232751571613861E-2</c:v>
                </c:pt>
                <c:pt idx="2274">
                  <c:v>2.0228580255374773E-2</c:v>
                </c:pt>
                <c:pt idx="2275">
                  <c:v>2.0224423579497941E-2</c:v>
                </c:pt>
                <c:pt idx="2276">
                  <c:v>2.0220281543821272E-2</c:v>
                </c:pt>
                <c:pt idx="2277">
                  <c:v>2.0216154148344767E-2</c:v>
                </c:pt>
                <c:pt idx="2278">
                  <c:v>2.0212041393230518E-2</c:v>
                </c:pt>
                <c:pt idx="2279">
                  <c:v>2.0207943278397478E-2</c:v>
                </c:pt>
                <c:pt idx="2280">
                  <c:v>2.0203859803683555E-2</c:v>
                </c:pt>
                <c:pt idx="2281">
                  <c:v>2.0199790969331888E-2</c:v>
                </c:pt>
                <c:pt idx="2282">
                  <c:v>2.019573677526143E-2</c:v>
                </c:pt>
                <c:pt idx="2283">
                  <c:v>2.0191697221391136E-2</c:v>
                </c:pt>
                <c:pt idx="2284">
                  <c:v>2.0187672307802051E-2</c:v>
                </c:pt>
                <c:pt idx="2285">
                  <c:v>2.018366203441313E-2</c:v>
                </c:pt>
                <c:pt idx="2286">
                  <c:v>2.0179666401386465E-2</c:v>
                </c:pt>
                <c:pt idx="2287">
                  <c:v>2.0175685408559962E-2</c:v>
                </c:pt>
                <c:pt idx="2288">
                  <c:v>2.017171905601467E-2</c:v>
                </c:pt>
                <c:pt idx="2289">
                  <c:v>2.0167767343750587E-2</c:v>
                </c:pt>
                <c:pt idx="2290">
                  <c:v>2.0163830271605621E-2</c:v>
                </c:pt>
                <c:pt idx="2291">
                  <c:v>2.0159907839741864E-2</c:v>
                </c:pt>
                <c:pt idx="2292">
                  <c:v>2.015600004832141E-2</c:v>
                </c:pt>
                <c:pt idx="2293">
                  <c:v>2.0152106897020072E-2</c:v>
                </c:pt>
                <c:pt idx="2294">
                  <c:v>2.0148228385999944E-2</c:v>
                </c:pt>
                <c:pt idx="2295">
                  <c:v>2.014436451517998E-2</c:v>
                </c:pt>
                <c:pt idx="2296">
                  <c:v>2.0140515284722271E-2</c:v>
                </c:pt>
                <c:pt idx="2297">
                  <c:v>2.0136680694464726E-2</c:v>
                </c:pt>
                <c:pt idx="2298">
                  <c:v>2.0132860744407344E-2</c:v>
                </c:pt>
                <c:pt idx="2299">
                  <c:v>2.0129055434550125E-2</c:v>
                </c:pt>
                <c:pt idx="2300">
                  <c:v>2.0125264765055162E-2</c:v>
                </c:pt>
                <c:pt idx="2301">
                  <c:v>2.0121488735841409E-2</c:v>
                </c:pt>
                <c:pt idx="2302">
                  <c:v>2.0117727346746772E-2</c:v>
                </c:pt>
                <c:pt idx="2303">
                  <c:v>2.0113980598014392E-2</c:v>
                </c:pt>
                <c:pt idx="2304">
                  <c:v>2.0110248489563221E-2</c:v>
                </c:pt>
                <c:pt idx="2305">
                  <c:v>2.0106531021231167E-2</c:v>
                </c:pt>
                <c:pt idx="2306">
                  <c:v>2.0102828193180322E-2</c:v>
                </c:pt>
                <c:pt idx="2307">
                  <c:v>2.0099140005491734E-2</c:v>
                </c:pt>
                <c:pt idx="2308">
                  <c:v>2.0095466457922262E-2</c:v>
                </c:pt>
                <c:pt idx="2309">
                  <c:v>2.0091807550552954E-2</c:v>
                </c:pt>
                <c:pt idx="2310">
                  <c:v>2.0088163283545901E-2</c:v>
                </c:pt>
                <c:pt idx="2311">
                  <c:v>2.0084533656820058E-2</c:v>
                </c:pt>
                <c:pt idx="2312">
                  <c:v>2.0080918670213332E-2</c:v>
                </c:pt>
                <c:pt idx="2313">
                  <c:v>2.0077318323887816E-2</c:v>
                </c:pt>
                <c:pt idx="2314">
                  <c:v>2.0073732617924556E-2</c:v>
                </c:pt>
                <c:pt idx="2315">
                  <c:v>2.0070161552080412E-2</c:v>
                </c:pt>
                <c:pt idx="2316">
                  <c:v>2.0066605126598525E-2</c:v>
                </c:pt>
                <c:pt idx="2317">
                  <c:v>2.0063063341154708E-2</c:v>
                </c:pt>
                <c:pt idx="2318">
                  <c:v>2.0059536196154193E-2</c:v>
                </c:pt>
                <c:pt idx="2319">
                  <c:v>2.0056023691272795E-2</c:v>
                </c:pt>
                <c:pt idx="2320">
                  <c:v>2.0052525826672607E-2</c:v>
                </c:pt>
                <c:pt idx="2321">
                  <c:v>2.0049042602272582E-2</c:v>
                </c:pt>
                <c:pt idx="2322">
                  <c:v>2.0045574018234813E-2</c:v>
                </c:pt>
                <c:pt idx="2323">
                  <c:v>2.0042120074397207E-2</c:v>
                </c:pt>
                <c:pt idx="2324">
                  <c:v>2.0038680770678718E-2</c:v>
                </c:pt>
                <c:pt idx="2325">
                  <c:v>2.0035256107403532E-2</c:v>
                </c:pt>
                <c:pt idx="2326">
                  <c:v>2.0031846084247462E-2</c:v>
                </c:pt>
                <c:pt idx="2327">
                  <c:v>2.002845070121051E-2</c:v>
                </c:pt>
                <c:pt idx="2328">
                  <c:v>2.0025069958535813E-2</c:v>
                </c:pt>
                <c:pt idx="2329">
                  <c:v>2.0021703856142326E-2</c:v>
                </c:pt>
                <c:pt idx="2330">
                  <c:v>2.0018352393949002E-2</c:v>
                </c:pt>
                <c:pt idx="2331">
                  <c:v>2.0015015572036887E-2</c:v>
                </c:pt>
                <c:pt idx="2332">
                  <c:v>2.0011693390324936E-2</c:v>
                </c:pt>
                <c:pt idx="2333">
                  <c:v>2.0008385848813148E-2</c:v>
                </c:pt>
                <c:pt idx="2334">
                  <c:v>2.0005092947501524E-2</c:v>
                </c:pt>
                <c:pt idx="2335">
                  <c:v>2.0001814686552155E-2</c:v>
                </c:pt>
                <c:pt idx="2336">
                  <c:v>1.999855106580295E-2</c:v>
                </c:pt>
                <c:pt idx="2337">
                  <c:v>1.9995302085253908E-2</c:v>
                </c:pt>
                <c:pt idx="2338">
                  <c:v>1.9992067744823983E-2</c:v>
                </c:pt>
                <c:pt idx="2339">
                  <c:v>1.998884804483736E-2</c:v>
                </c:pt>
                <c:pt idx="2340">
                  <c:v>1.99856429850509E-2</c:v>
                </c:pt>
                <c:pt idx="2341">
                  <c:v>1.9982452565464603E-2</c:v>
                </c:pt>
                <c:pt idx="2342">
                  <c:v>1.997927678607847E-2</c:v>
                </c:pt>
                <c:pt idx="2343">
                  <c:v>1.9976115646892501E-2</c:v>
                </c:pt>
                <c:pt idx="2344">
                  <c:v>1.997296914798774E-2</c:v>
                </c:pt>
                <c:pt idx="2345">
                  <c:v>1.996983728936419E-2</c:v>
                </c:pt>
                <c:pt idx="2346">
                  <c:v>1.9966720070859756E-2</c:v>
                </c:pt>
                <c:pt idx="2347">
                  <c:v>1.9963617492717578E-2</c:v>
                </c:pt>
                <c:pt idx="2348">
                  <c:v>1.9960529554775563E-2</c:v>
                </c:pt>
                <c:pt idx="2349">
                  <c:v>1.9957456256952666E-2</c:v>
                </c:pt>
                <c:pt idx="2350">
                  <c:v>1.9954397599410978E-2</c:v>
                </c:pt>
                <c:pt idx="2351">
                  <c:v>1.9951353582231546E-2</c:v>
                </c:pt>
                <c:pt idx="2352">
                  <c:v>1.9948324205090184E-2</c:v>
                </c:pt>
                <c:pt idx="2353">
                  <c:v>1.9945309468230032E-2</c:v>
                </c:pt>
                <c:pt idx="2354">
                  <c:v>1.994230937165109E-2</c:v>
                </c:pt>
                <c:pt idx="2355">
                  <c:v>1.9939323915353357E-2</c:v>
                </c:pt>
                <c:pt idx="2356">
                  <c:v>1.9936353099174742E-2</c:v>
                </c:pt>
                <c:pt idx="2357">
                  <c:v>1.9933396923277336E-2</c:v>
                </c:pt>
                <c:pt idx="2358">
                  <c:v>1.9930455387661139E-2</c:v>
                </c:pt>
                <c:pt idx="2359">
                  <c:v>1.9927528492164059E-2</c:v>
                </c:pt>
                <c:pt idx="2360">
                  <c:v>1.9924616236867143E-2</c:v>
                </c:pt>
                <c:pt idx="2361">
                  <c:v>1.992156858133106E-2</c:v>
                </c:pt>
                <c:pt idx="2362">
                  <c:v>1.9918691566956175E-2</c:v>
                </c:pt>
                <c:pt idx="2363">
                  <c:v>1.9915829194429396E-2</c:v>
                </c:pt>
                <c:pt idx="2364">
                  <c:v>1.9912981463777738E-2</c:v>
                </c:pt>
                <c:pt idx="2365">
                  <c:v>1.9910148375001196E-2</c:v>
                </c:pt>
                <c:pt idx="2366">
                  <c:v>1.9907329928072762E-2</c:v>
                </c:pt>
                <c:pt idx="2367">
                  <c:v>1.9904526123019444E-2</c:v>
                </c:pt>
                <c:pt idx="2368">
                  <c:v>1.9901736959841248E-2</c:v>
                </c:pt>
                <c:pt idx="2369">
                  <c:v>1.9898962438511157E-2</c:v>
                </c:pt>
                <c:pt idx="2370">
                  <c:v>1.9896202559029168E-2</c:v>
                </c:pt>
                <c:pt idx="2371">
                  <c:v>1.9893457321449318E-2</c:v>
                </c:pt>
                <c:pt idx="2372">
                  <c:v>1.9890726725690554E-2</c:v>
                </c:pt>
                <c:pt idx="2373">
                  <c:v>1.9888010771833924E-2</c:v>
                </c:pt>
                <c:pt idx="2374">
                  <c:v>1.9885309459771371E-2</c:v>
                </c:pt>
                <c:pt idx="2375">
                  <c:v>1.9880392900476496E-2</c:v>
                </c:pt>
                <c:pt idx="2376">
                  <c:v>1.9877727437588311E-2</c:v>
                </c:pt>
                <c:pt idx="2377">
                  <c:v>1.9875076614981335E-2</c:v>
                </c:pt>
                <c:pt idx="2378">
                  <c:v>1.9872440432493477E-2</c:v>
                </c:pt>
                <c:pt idx="2379">
                  <c:v>1.9869818890205782E-2</c:v>
                </c:pt>
                <c:pt idx="2380">
                  <c:v>1.9867211988199296E-2</c:v>
                </c:pt>
                <c:pt idx="2381">
                  <c:v>1.9864619726555066E-2</c:v>
                </c:pt>
                <c:pt idx="2382">
                  <c:v>1.9862042104867861E-2</c:v>
                </c:pt>
                <c:pt idx="2383">
                  <c:v>1.9859479123542911E-2</c:v>
                </c:pt>
                <c:pt idx="2384">
                  <c:v>1.9856930782418125E-2</c:v>
                </c:pt>
                <c:pt idx="2385">
                  <c:v>1.9854397081493502E-2</c:v>
                </c:pt>
                <c:pt idx="2386">
                  <c:v>1.9851878020850089E-2</c:v>
                </c:pt>
                <c:pt idx="2387">
                  <c:v>1.9849373600325793E-2</c:v>
                </c:pt>
                <c:pt idx="2388">
                  <c:v>1.984688382000166E-2</c:v>
                </c:pt>
                <c:pt idx="2389">
                  <c:v>1.9844408680039782E-2</c:v>
                </c:pt>
                <c:pt idx="2390">
                  <c:v>1.9841948180197022E-2</c:v>
                </c:pt>
                <c:pt idx="2391">
                  <c:v>1.9839502320554425E-2</c:v>
                </c:pt>
                <c:pt idx="2392">
                  <c:v>1.9837071101193038E-2</c:v>
                </c:pt>
                <c:pt idx="2393">
                  <c:v>1.9834654522031814E-2</c:v>
                </c:pt>
                <c:pt idx="2394">
                  <c:v>1.9832252583070753E-2</c:v>
                </c:pt>
                <c:pt idx="2395">
                  <c:v>1.9829865284309856E-2</c:v>
                </c:pt>
                <c:pt idx="2396">
                  <c:v>1.9827492625749121E-2</c:v>
                </c:pt>
                <c:pt idx="2397">
                  <c:v>1.9825134607469597E-2</c:v>
                </c:pt>
                <c:pt idx="2398">
                  <c:v>1.9822791229309189E-2</c:v>
                </c:pt>
                <c:pt idx="2399">
                  <c:v>1.9820462491511037E-2</c:v>
                </c:pt>
                <c:pt idx="2400">
                  <c:v>1.9818148393832002E-2</c:v>
                </c:pt>
                <c:pt idx="2401">
                  <c:v>1.9815848936272085E-2</c:v>
                </c:pt>
                <c:pt idx="2402">
                  <c:v>1.9813564119074423E-2</c:v>
                </c:pt>
                <c:pt idx="2403">
                  <c:v>1.9811293942076924E-2</c:v>
                </c:pt>
                <c:pt idx="2404">
                  <c:v>1.9809038405198542E-2</c:v>
                </c:pt>
                <c:pt idx="2405">
                  <c:v>1.9806797508520324E-2</c:v>
                </c:pt>
                <c:pt idx="2406">
                  <c:v>1.9804571252285408E-2</c:v>
                </c:pt>
                <c:pt idx="2407">
                  <c:v>1.9802359636007516E-2</c:v>
                </c:pt>
                <c:pt idx="2408">
                  <c:v>1.9800162660010834E-2</c:v>
                </c:pt>
                <c:pt idx="2409">
                  <c:v>1.9797980324214315E-2</c:v>
                </c:pt>
                <c:pt idx="2410">
                  <c:v>1.9795812628780052E-2</c:v>
                </c:pt>
                <c:pt idx="2411">
                  <c:v>1.9793659573383859E-2</c:v>
                </c:pt>
                <c:pt idx="2412">
                  <c:v>1.9791521158268877E-2</c:v>
                </c:pt>
                <c:pt idx="2413">
                  <c:v>1.9789397383354057E-2</c:v>
                </c:pt>
                <c:pt idx="2414">
                  <c:v>1.9787288248720447E-2</c:v>
                </c:pt>
                <c:pt idx="2415">
                  <c:v>1.9785193754043862E-2</c:v>
                </c:pt>
                <c:pt idx="2416">
                  <c:v>1.9783113899810578E-2</c:v>
                </c:pt>
                <c:pt idx="2417">
                  <c:v>1.9781048685777458E-2</c:v>
                </c:pt>
                <c:pt idx="2418">
                  <c:v>1.9778998111863455E-2</c:v>
                </c:pt>
                <c:pt idx="2419">
                  <c:v>1.9776962178230661E-2</c:v>
                </c:pt>
                <c:pt idx="2420">
                  <c:v>1.9774940884798031E-2</c:v>
                </c:pt>
                <c:pt idx="2421">
                  <c:v>1.9772934231565564E-2</c:v>
                </c:pt>
                <c:pt idx="2422">
                  <c:v>1.9770942218533261E-2</c:v>
                </c:pt>
                <c:pt idx="2423">
                  <c:v>1.9768964845620074E-2</c:v>
                </c:pt>
                <c:pt idx="2424">
                  <c:v>1.9767002113069143E-2</c:v>
                </c:pt>
                <c:pt idx="2425">
                  <c:v>1.9765054020637329E-2</c:v>
                </c:pt>
                <c:pt idx="2426">
                  <c:v>1.9763120568405679E-2</c:v>
                </c:pt>
                <c:pt idx="2427">
                  <c:v>1.9761201756293145E-2</c:v>
                </c:pt>
                <c:pt idx="2428">
                  <c:v>1.975929758470496E-2</c:v>
                </c:pt>
                <c:pt idx="2429">
                  <c:v>1.9757408053073799E-2</c:v>
                </c:pt>
                <c:pt idx="2430">
                  <c:v>1.9755533161642802E-2</c:v>
                </c:pt>
                <c:pt idx="2431">
                  <c:v>1.975367291057406E-2</c:v>
                </c:pt>
                <c:pt idx="2432">
                  <c:v>1.975182729954339E-2</c:v>
                </c:pt>
                <c:pt idx="2433">
                  <c:v>1.9749996328793928E-2</c:v>
                </c:pt>
                <c:pt idx="2434">
                  <c:v>1.9748179998163584E-2</c:v>
                </c:pt>
                <c:pt idx="2435">
                  <c:v>1.9746378307814449E-2</c:v>
                </c:pt>
                <c:pt idx="2436">
                  <c:v>1.9744591257665478E-2</c:v>
                </c:pt>
                <c:pt idx="2437">
                  <c:v>1.974281884771667E-2</c:v>
                </c:pt>
                <c:pt idx="2438">
                  <c:v>1.9741061077886979E-2</c:v>
                </c:pt>
                <c:pt idx="2439">
                  <c:v>1.973931794850059E-2</c:v>
                </c:pt>
                <c:pt idx="2440">
                  <c:v>1.9737589459152272E-2</c:v>
                </c:pt>
                <c:pt idx="2441">
                  <c:v>1.9735875610004117E-2</c:v>
                </c:pt>
                <c:pt idx="2442">
                  <c:v>1.9734176401056125E-2</c:v>
                </c:pt>
                <c:pt idx="2443">
                  <c:v>1.9732491832389343E-2</c:v>
                </c:pt>
                <c:pt idx="2444">
                  <c:v>1.9730821903922724E-2</c:v>
                </c:pt>
                <c:pt idx="2445">
                  <c:v>1.9729166615575222E-2</c:v>
                </c:pt>
                <c:pt idx="2446">
                  <c:v>1.9727525967427884E-2</c:v>
                </c:pt>
                <c:pt idx="2447">
                  <c:v>1.9725899959561755E-2</c:v>
                </c:pt>
                <c:pt idx="2448">
                  <c:v>1.9724288591814743E-2</c:v>
                </c:pt>
                <c:pt idx="2449">
                  <c:v>1.972269186434894E-2</c:v>
                </c:pt>
                <c:pt idx="2450">
                  <c:v>1.9721109777002255E-2</c:v>
                </c:pt>
                <c:pt idx="2451">
                  <c:v>1.9719542330017825E-2</c:v>
                </c:pt>
                <c:pt idx="2452">
                  <c:v>1.971798952299042E-2</c:v>
                </c:pt>
                <c:pt idx="2453">
                  <c:v>1.9716451356325271E-2</c:v>
                </c:pt>
                <c:pt idx="2454">
                  <c:v>1.9714927829860285E-2</c:v>
                </c:pt>
                <c:pt idx="2455">
                  <c:v>1.9713418943514416E-2</c:v>
                </c:pt>
                <c:pt idx="2456">
                  <c:v>1.9711924697449756E-2</c:v>
                </c:pt>
                <c:pt idx="2457">
                  <c:v>1.971044509158526E-2</c:v>
                </c:pt>
                <c:pt idx="2458">
                  <c:v>1.9708980125920927E-2</c:v>
                </c:pt>
                <c:pt idx="2459">
                  <c:v>1.9707529800375712E-2</c:v>
                </c:pt>
                <c:pt idx="2460">
                  <c:v>1.9706094115111705E-2</c:v>
                </c:pt>
                <c:pt idx="2461">
                  <c:v>1.9704673070047862E-2</c:v>
                </c:pt>
                <c:pt idx="2462">
                  <c:v>1.9703266665103136E-2</c:v>
                </c:pt>
                <c:pt idx="2463">
                  <c:v>1.9701874900358574E-2</c:v>
                </c:pt>
                <c:pt idx="2464">
                  <c:v>1.9700497775976267E-2</c:v>
                </c:pt>
                <c:pt idx="2465">
                  <c:v>1.9699135291632031E-2</c:v>
                </c:pt>
                <c:pt idx="2466">
                  <c:v>1.9697787447569004E-2</c:v>
                </c:pt>
                <c:pt idx="2467">
                  <c:v>1.9696454243706141E-2</c:v>
                </c:pt>
                <c:pt idx="2468">
                  <c:v>1.9695135679962394E-2</c:v>
                </c:pt>
                <c:pt idx="2469">
                  <c:v>1.9693831756499858E-2</c:v>
                </c:pt>
                <c:pt idx="2470">
                  <c:v>1.9692542473156438E-2</c:v>
                </c:pt>
                <c:pt idx="2471">
                  <c:v>1.9691267830094228E-2</c:v>
                </c:pt>
                <c:pt idx="2472">
                  <c:v>1.9690007827232181E-2</c:v>
                </c:pt>
                <c:pt idx="2473">
                  <c:v>1.9688762464408205E-2</c:v>
                </c:pt>
                <c:pt idx="2474">
                  <c:v>1.9687531741865438E-2</c:v>
                </c:pt>
                <c:pt idx="2475">
                  <c:v>1.9686315659684928E-2</c:v>
                </c:pt>
                <c:pt idx="2476">
                  <c:v>1.9685114217623534E-2</c:v>
                </c:pt>
                <c:pt idx="2477">
                  <c:v>1.9683927415681257E-2</c:v>
                </c:pt>
                <c:pt idx="2478">
                  <c:v>1.9682755253939144E-2</c:v>
                </c:pt>
                <c:pt idx="2479">
                  <c:v>1.968159773247824E-2</c:v>
                </c:pt>
                <c:pt idx="2480">
                  <c:v>1.9680454851136453E-2</c:v>
                </c:pt>
                <c:pt idx="2481">
                  <c:v>1.9679326609994829E-2</c:v>
                </c:pt>
                <c:pt idx="2482">
                  <c:v>1.9678213009134415E-2</c:v>
                </c:pt>
                <c:pt idx="2483">
                  <c:v>1.9677114048393118E-2</c:v>
                </c:pt>
                <c:pt idx="2484">
                  <c:v>1.9676029727770938E-2</c:v>
                </c:pt>
                <c:pt idx="2485">
                  <c:v>1.9674960047511014E-2</c:v>
                </c:pt>
                <c:pt idx="2486">
                  <c:v>1.9673905007370207E-2</c:v>
                </c:pt>
                <c:pt idx="2487">
                  <c:v>1.9672864607429563E-2</c:v>
                </c:pt>
                <c:pt idx="2488">
                  <c:v>1.9671838847689083E-2</c:v>
                </c:pt>
                <c:pt idx="2489">
                  <c:v>1.9670827728148765E-2</c:v>
                </c:pt>
                <c:pt idx="2490">
                  <c:v>1.9669831248808611E-2</c:v>
                </c:pt>
                <c:pt idx="2491">
                  <c:v>1.966884980039274E-2</c:v>
                </c:pt>
                <c:pt idx="2492">
                  <c:v>1.9667884753961085E-2</c:v>
                </c:pt>
                <c:pt idx="2493">
                  <c:v>1.9666936231083065E-2</c:v>
                </c:pt>
                <c:pt idx="2494">
                  <c:v>1.9666004231920775E-2</c:v>
                </c:pt>
                <c:pt idx="2495">
                  <c:v>1.9665088756231075E-2</c:v>
                </c:pt>
                <c:pt idx="2496">
                  <c:v>1.9664189804419197E-2</c:v>
                </c:pt>
                <c:pt idx="2497">
                  <c:v>1.9663307376079908E-2</c:v>
                </c:pt>
                <c:pt idx="2498">
                  <c:v>1.9662441471456349E-2</c:v>
                </c:pt>
                <c:pt idx="2499">
                  <c:v>1.966159209030538E-2</c:v>
                </c:pt>
                <c:pt idx="2500">
                  <c:v>1.9660759232951186E-2</c:v>
                </c:pt>
                <c:pt idx="2501">
                  <c:v>1.9659942899231675E-2</c:v>
                </c:pt>
                <c:pt idx="2502">
                  <c:v>1.9659143088984754E-2</c:v>
                </c:pt>
                <c:pt idx="2503">
                  <c:v>1.9658359802453562E-2</c:v>
                </c:pt>
                <c:pt idx="2504">
                  <c:v>1.9657593039557053E-2</c:v>
                </c:pt>
                <c:pt idx="2505">
                  <c:v>1.9656842800376273E-2</c:v>
                </c:pt>
                <c:pt idx="2506">
                  <c:v>1.9656109084668083E-2</c:v>
                </c:pt>
                <c:pt idx="2507">
                  <c:v>1.9655391892675622E-2</c:v>
                </c:pt>
                <c:pt idx="2508">
                  <c:v>1.9654691224236798E-2</c:v>
                </c:pt>
                <c:pt idx="2509">
                  <c:v>1.9654007079513702E-2</c:v>
                </c:pt>
                <c:pt idx="2510">
                  <c:v>1.9653339458344243E-2</c:v>
                </c:pt>
                <c:pt idx="2511">
                  <c:v>1.965268836097156E-2</c:v>
                </c:pt>
                <c:pt idx="2512">
                  <c:v>1.9652053787071466E-2</c:v>
                </c:pt>
                <c:pt idx="2513">
                  <c:v>1.9651435736806055E-2</c:v>
                </c:pt>
                <c:pt idx="2514">
                  <c:v>1.9650834210175327E-2</c:v>
                </c:pt>
                <c:pt idx="2515">
                  <c:v>1.9650249207179282E-2</c:v>
                </c:pt>
                <c:pt idx="2516">
                  <c:v>1.9649680727898966E-2</c:v>
                </c:pt>
                <c:pt idx="2517">
                  <c:v>1.964905127020744E-2</c:v>
                </c:pt>
                <c:pt idx="2518">
                  <c:v>1.9648518198669418E-2</c:v>
                </c:pt>
                <c:pt idx="2519">
                  <c:v>1.9648001650685032E-2</c:v>
                </c:pt>
                <c:pt idx="2520">
                  <c:v>1.9647501626416375E-2</c:v>
                </c:pt>
                <c:pt idx="2521">
                  <c:v>1.9647018125701354E-2</c:v>
                </c:pt>
                <c:pt idx="2522">
                  <c:v>1.964655114853997E-2</c:v>
                </c:pt>
                <c:pt idx="2523">
                  <c:v>1.9646100695175361E-2</c:v>
                </c:pt>
                <c:pt idx="2524">
                  <c:v>1.9645666765445435E-2</c:v>
                </c:pt>
                <c:pt idx="2525">
                  <c:v>1.9645249359188099E-2</c:v>
                </c:pt>
                <c:pt idx="2526">
                  <c:v>1.9644848476646493E-2</c:v>
                </c:pt>
                <c:pt idx="2527">
                  <c:v>1.9644464117820615E-2</c:v>
                </c:pt>
                <c:pt idx="2528">
                  <c:v>1.9644096282467327E-2</c:v>
                </c:pt>
                <c:pt idx="2529">
                  <c:v>1.9643744970829768E-2</c:v>
                </c:pt>
                <c:pt idx="2530">
                  <c:v>1.9643410182745846E-2</c:v>
                </c:pt>
                <c:pt idx="2531">
                  <c:v>1.9643091918377653E-2</c:v>
                </c:pt>
                <c:pt idx="2532">
                  <c:v>1.964279017748205E-2</c:v>
                </c:pt>
                <c:pt idx="2533">
                  <c:v>1.9642504960464269E-2</c:v>
                </c:pt>
                <c:pt idx="2534">
                  <c:v>1.9642236266919078E-2</c:v>
                </c:pt>
                <c:pt idx="2535">
                  <c:v>1.9641984097008569E-2</c:v>
                </c:pt>
                <c:pt idx="2536">
                  <c:v>1.9641748450651697E-2</c:v>
                </c:pt>
                <c:pt idx="2537">
                  <c:v>1.96415293280916E-2</c:v>
                </c:pt>
                <c:pt idx="2538">
                  <c:v>1.964132672908514E-2</c:v>
                </c:pt>
                <c:pt idx="2539">
                  <c:v>1.9641140653713363E-2</c:v>
                </c:pt>
                <c:pt idx="2540">
                  <c:v>1.9640971101895222E-2</c:v>
                </c:pt>
                <c:pt idx="2541">
                  <c:v>1.964081807379281E-2</c:v>
                </c:pt>
                <c:pt idx="2542">
                  <c:v>1.964068156932508E-2</c:v>
                </c:pt>
                <c:pt idx="2543">
                  <c:v>1.9640561588329941E-2</c:v>
                </c:pt>
                <c:pt idx="2544">
                  <c:v>1.9640458131131577E-2</c:v>
                </c:pt>
                <c:pt idx="2545">
                  <c:v>1.9640371197567896E-2</c:v>
                </c:pt>
                <c:pt idx="2546">
                  <c:v>1.9640300787557852E-2</c:v>
                </c:pt>
                <c:pt idx="2547">
                  <c:v>1.964024690118249E-2</c:v>
                </c:pt>
                <c:pt idx="2548">
                  <c:v>1.9640209538441811E-2</c:v>
                </c:pt>
                <c:pt idx="2549">
                  <c:v>1.9640188699335814E-2</c:v>
                </c:pt>
                <c:pt idx="2550">
                  <c:v>1.9640184383783454E-2</c:v>
                </c:pt>
                <c:pt idx="2551">
                  <c:v>1.9640196591946824E-2</c:v>
                </c:pt>
                <c:pt idx="2552">
                  <c:v>1.9640225323744875E-2</c:v>
                </c:pt>
                <c:pt idx="2553">
                  <c:v>1.964027057917761E-2</c:v>
                </c:pt>
                <c:pt idx="2554">
                  <c:v>1.9640332358082935E-2</c:v>
                </c:pt>
                <c:pt idx="2555">
                  <c:v>1.9640410660866081E-2</c:v>
                </c:pt>
                <c:pt idx="2556">
                  <c:v>1.9640505487121818E-2</c:v>
                </c:pt>
                <c:pt idx="2557">
                  <c:v>1.9640616837012237E-2</c:v>
                </c:pt>
                <c:pt idx="2558">
                  <c:v>1.9640744710537339E-2</c:v>
                </c:pt>
                <c:pt idx="2559">
                  <c:v>1.9640889107697124E-2</c:v>
                </c:pt>
                <c:pt idx="2560">
                  <c:v>1.9641050028572637E-2</c:v>
                </c:pt>
                <c:pt idx="2561">
                  <c:v>1.9641227472920741E-2</c:v>
                </c:pt>
                <c:pt idx="2562">
                  <c:v>1.9641421440903528E-2</c:v>
                </c:pt>
                <c:pt idx="2563">
                  <c:v>1.964163193268309E-2</c:v>
                </c:pt>
                <c:pt idx="2564">
                  <c:v>1.9641858947935242E-2</c:v>
                </c:pt>
                <c:pt idx="2565">
                  <c:v>1.9642102486822077E-2</c:v>
                </c:pt>
                <c:pt idx="2566">
                  <c:v>1.9642362549424641E-2</c:v>
                </c:pt>
                <c:pt idx="2567">
                  <c:v>1.9642639135661888E-2</c:v>
                </c:pt>
                <c:pt idx="2568">
                  <c:v>1.9642932245371725E-2</c:v>
                </c:pt>
                <c:pt idx="2569">
                  <c:v>1.9643241878797291E-2</c:v>
                </c:pt>
                <c:pt idx="2570">
                  <c:v>1.9643568035938586E-2</c:v>
                </c:pt>
                <c:pt idx="2571">
                  <c:v>1.9643910716633517E-2</c:v>
                </c:pt>
                <c:pt idx="2572">
                  <c:v>1.9644269920882085E-2</c:v>
                </c:pt>
                <c:pt idx="2573">
                  <c:v>1.9644645648765335E-2</c:v>
                </c:pt>
                <c:pt idx="2574">
                  <c:v>1.9645037900445361E-2</c:v>
                </c:pt>
                <c:pt idx="2575">
                  <c:v>1.9645446675679024E-2</c:v>
                </c:pt>
                <c:pt idx="2576">
                  <c:v>1.9645871974466322E-2</c:v>
                </c:pt>
                <c:pt idx="2577">
                  <c:v>1.9646313796888304E-2</c:v>
                </c:pt>
                <c:pt idx="2578">
                  <c:v>1.9646772143026014E-2</c:v>
                </c:pt>
                <c:pt idx="2579">
                  <c:v>1.9647247012717362E-2</c:v>
                </c:pt>
                <c:pt idx="2580">
                  <c:v>1.9647738406043391E-2</c:v>
                </c:pt>
                <c:pt idx="2581">
                  <c:v>1.964824632308515E-2</c:v>
                </c:pt>
                <c:pt idx="2582">
                  <c:v>1.9648770763680545E-2</c:v>
                </c:pt>
                <c:pt idx="2583">
                  <c:v>1.9649311727829577E-2</c:v>
                </c:pt>
                <c:pt idx="2584">
                  <c:v>1.9649869215694338E-2</c:v>
                </c:pt>
                <c:pt idx="2585">
                  <c:v>1.9650443227193781E-2</c:v>
                </c:pt>
                <c:pt idx="2586">
                  <c:v>1.9651033762408954E-2</c:v>
                </c:pt>
                <c:pt idx="2587">
                  <c:v>1.965164082101567E-2</c:v>
                </c:pt>
                <c:pt idx="2588">
                  <c:v>1.9652264403419162E-2</c:v>
                </c:pt>
                <c:pt idx="2589">
                  <c:v>1.9652904509457336E-2</c:v>
                </c:pt>
                <c:pt idx="2590">
                  <c:v>1.9653561139049147E-2</c:v>
                </c:pt>
                <c:pt idx="2591">
                  <c:v>1.9654234292275641E-2</c:v>
                </c:pt>
                <c:pt idx="2592">
                  <c:v>1.9654923969217863E-2</c:v>
                </c:pt>
                <c:pt idx="2593">
                  <c:v>1.9655630169713723E-2</c:v>
                </c:pt>
                <c:pt idx="2594">
                  <c:v>1.9656352893844264E-2</c:v>
                </c:pt>
                <c:pt idx="2595">
                  <c:v>1.9657092141690535E-2</c:v>
                </c:pt>
                <c:pt idx="2596">
                  <c:v>1.9657847913090443E-2</c:v>
                </c:pt>
                <c:pt idx="2597">
                  <c:v>1.9658620208206079E-2</c:v>
                </c:pt>
                <c:pt idx="2598">
                  <c:v>1.9659409026713259E-2</c:v>
                </c:pt>
                <c:pt idx="2599">
                  <c:v>1.9660214369098261E-2</c:v>
                </c:pt>
                <c:pt idx="2600">
                  <c:v>1.9661036235036899E-2</c:v>
                </c:pt>
                <c:pt idx="2601">
                  <c:v>1.9661874624529174E-2</c:v>
                </c:pt>
                <c:pt idx="2602">
                  <c:v>1.9662729537737178E-2</c:v>
                </c:pt>
                <c:pt idx="2603">
                  <c:v>1.9663600974498818E-2</c:v>
                </c:pt>
                <c:pt idx="2604">
                  <c:v>1.9664488935057234E-2</c:v>
                </c:pt>
                <c:pt idx="2605">
                  <c:v>1.9665393419007193E-2</c:v>
                </c:pt>
                <c:pt idx="2606">
                  <c:v>1.9666314426834974E-2</c:v>
                </c:pt>
                <c:pt idx="2607">
                  <c:v>1.9667251958135346E-2</c:v>
                </c:pt>
                <c:pt idx="2608">
                  <c:v>1.96682060130704E-2</c:v>
                </c:pt>
                <c:pt idx="2609">
                  <c:v>1.9669176591640136E-2</c:v>
                </c:pt>
                <c:pt idx="2610">
                  <c:v>1.9670163693925602E-2</c:v>
                </c:pt>
                <c:pt idx="2611">
                  <c:v>1.967116731984575E-2</c:v>
                </c:pt>
                <c:pt idx="2612">
                  <c:v>1.9672187469319535E-2</c:v>
                </c:pt>
                <c:pt idx="2613">
                  <c:v>1.9673224142428003E-2</c:v>
                </c:pt>
                <c:pt idx="2614">
                  <c:v>1.9674277339171153E-2</c:v>
                </c:pt>
                <c:pt idx="2615">
                  <c:v>1.9675347059630033E-2</c:v>
                </c:pt>
                <c:pt idx="2616">
                  <c:v>1.9676433303642549E-2</c:v>
                </c:pt>
                <c:pt idx="2617">
                  <c:v>1.9677536071370794E-2</c:v>
                </c:pt>
                <c:pt idx="2618">
                  <c:v>1.9678655362571629E-2</c:v>
                </c:pt>
                <c:pt idx="2619">
                  <c:v>1.9679791177407147E-2</c:v>
                </c:pt>
                <c:pt idx="2620">
                  <c:v>1.9680943515958393E-2</c:v>
                </c:pt>
                <c:pt idx="2621">
                  <c:v>1.9682280707379318E-2</c:v>
                </c:pt>
                <c:pt idx="2622">
                  <c:v>1.9683468453753905E-2</c:v>
                </c:pt>
                <c:pt idx="2623">
                  <c:v>1.9684672723682128E-2</c:v>
                </c:pt>
                <c:pt idx="2624">
                  <c:v>1.9685893517326081E-2</c:v>
                </c:pt>
                <c:pt idx="2625">
                  <c:v>1.968713083452367E-2</c:v>
                </c:pt>
                <c:pt idx="2626">
                  <c:v>1.9688384675518034E-2</c:v>
                </c:pt>
                <c:pt idx="2627">
                  <c:v>1.9689655039984988E-2</c:v>
                </c:pt>
                <c:pt idx="2628">
                  <c:v>1.9690941928005579E-2</c:v>
                </c:pt>
                <c:pt idx="2629">
                  <c:v>1.9692245339822945E-2</c:v>
                </c:pt>
                <c:pt idx="2630">
                  <c:v>1.969356527535604E-2</c:v>
                </c:pt>
                <c:pt idx="2631">
                  <c:v>1.9694901734280679E-2</c:v>
                </c:pt>
                <c:pt idx="2632">
                  <c:v>1.9696254717083139E-2</c:v>
                </c:pt>
                <c:pt idx="2633">
                  <c:v>1.9697624223277144E-2</c:v>
                </c:pt>
                <c:pt idx="2634">
                  <c:v>1.9699010253267923E-2</c:v>
                </c:pt>
                <c:pt idx="2635">
                  <c:v>1.970041280681234E-2</c:v>
                </c:pt>
                <c:pt idx="2636">
                  <c:v>1.9704367826007818E-2</c:v>
                </c:pt>
                <c:pt idx="2637">
                  <c:v>1.9703267484967313E-2</c:v>
                </c:pt>
                <c:pt idx="2638">
                  <c:v>1.9704719609415777E-2</c:v>
                </c:pt>
                <c:pt idx="2639">
                  <c:v>1.9706188257579971E-2</c:v>
                </c:pt>
                <c:pt idx="2640">
                  <c:v>1.9707673429297801E-2</c:v>
                </c:pt>
                <c:pt idx="2641">
                  <c:v>1.9709175124650313E-2</c:v>
                </c:pt>
                <c:pt idx="2642">
                  <c:v>1.9710693343718555E-2</c:v>
                </c:pt>
                <c:pt idx="2643">
                  <c:v>1.9712228086340433E-2</c:v>
                </c:pt>
                <c:pt idx="2644">
                  <c:v>1.971377935267804E-2</c:v>
                </c:pt>
                <c:pt idx="2645">
                  <c:v>1.9715347142731376E-2</c:v>
                </c:pt>
                <c:pt idx="2646">
                  <c:v>1.9716931456257303E-2</c:v>
                </c:pt>
                <c:pt idx="2647">
                  <c:v>1.9718532293498958E-2</c:v>
                </c:pt>
                <c:pt idx="2648">
                  <c:v>1.972014965429425E-2</c:v>
                </c:pt>
                <c:pt idx="2649">
                  <c:v>1.9721783538886317E-2</c:v>
                </c:pt>
                <c:pt idx="2650">
                  <c:v>1.9723433946950975E-2</c:v>
                </c:pt>
                <c:pt idx="2651">
                  <c:v>1.9725100878812407E-2</c:v>
                </c:pt>
                <c:pt idx="2652">
                  <c:v>1.9726784334227476E-2</c:v>
                </c:pt>
                <c:pt idx="2653">
                  <c:v>1.9728484313115136E-2</c:v>
                </c:pt>
                <c:pt idx="2654">
                  <c:v>1.9730200815880616E-2</c:v>
                </c:pt>
                <c:pt idx="2655">
                  <c:v>1.9731933842361826E-2</c:v>
                </c:pt>
                <c:pt idx="2656">
                  <c:v>1.9733683392315626E-2</c:v>
                </c:pt>
                <c:pt idx="2657">
                  <c:v>1.9735449465742017E-2</c:v>
                </c:pt>
                <c:pt idx="2658">
                  <c:v>1.9737232063127275E-2</c:v>
                </c:pt>
                <c:pt idx="2659">
                  <c:v>1.9739031183985123E-2</c:v>
                </c:pt>
                <c:pt idx="2660">
                  <c:v>1.9740846828477654E-2</c:v>
                </c:pt>
                <c:pt idx="2661">
                  <c:v>1.9742678996604868E-2</c:v>
                </c:pt>
                <c:pt idx="2662">
                  <c:v>1.9744527688609903E-2</c:v>
                </c:pt>
                <c:pt idx="2663">
                  <c:v>1.9746392904006482E-2</c:v>
                </c:pt>
                <c:pt idx="2664">
                  <c:v>1.9748274643118791E-2</c:v>
                </c:pt>
                <c:pt idx="2665">
                  <c:v>1.9750172905784735E-2</c:v>
                </c:pt>
                <c:pt idx="2666">
                  <c:v>1.9752087692166409E-2</c:v>
                </c:pt>
                <c:pt idx="2667">
                  <c:v>1.9754019002263812E-2</c:v>
                </c:pt>
                <c:pt idx="2668">
                  <c:v>1.9755966835833805E-2</c:v>
                </c:pt>
                <c:pt idx="2669">
                  <c:v>1.9757931193200573E-2</c:v>
                </c:pt>
                <c:pt idx="2670">
                  <c:v>1.9759912074202024E-2</c:v>
                </c:pt>
                <c:pt idx="2671">
                  <c:v>1.9761909478757111E-2</c:v>
                </c:pt>
                <c:pt idx="2672">
                  <c:v>1.9763923407027928E-2</c:v>
                </c:pt>
                <c:pt idx="2673">
                  <c:v>1.9767607609481784E-2</c:v>
                </c:pt>
                <c:pt idx="2674">
                  <c:v>1.9769659528277771E-2</c:v>
                </c:pt>
                <c:pt idx="2675">
                  <c:v>1.9771727972545488E-2</c:v>
                </c:pt>
                <c:pt idx="2676">
                  <c:v>1.9773812942284939E-2</c:v>
                </c:pt>
                <c:pt idx="2677">
                  <c:v>1.9775914437469105E-2</c:v>
                </c:pt>
                <c:pt idx="2678">
                  <c:v>1.9778032458125004E-2</c:v>
                </c:pt>
                <c:pt idx="2679">
                  <c:v>1.9780167004252634E-2</c:v>
                </c:pt>
                <c:pt idx="2680">
                  <c:v>1.9782318075824982E-2</c:v>
                </c:pt>
                <c:pt idx="2681">
                  <c:v>1.9784485672842043E-2</c:v>
                </c:pt>
                <c:pt idx="2682">
                  <c:v>1.9786669795330839E-2</c:v>
                </c:pt>
                <c:pt idx="2683">
                  <c:v>1.9788870443264349E-2</c:v>
                </c:pt>
                <c:pt idx="2684">
                  <c:v>1.9791087616723622E-2</c:v>
                </c:pt>
                <c:pt idx="2685">
                  <c:v>1.9793321315654627E-2</c:v>
                </c:pt>
                <c:pt idx="2686">
                  <c:v>1.97954672584022E-2</c:v>
                </c:pt>
                <c:pt idx="2687">
                  <c:v>1.979774084396313E-2</c:v>
                </c:pt>
                <c:pt idx="2688">
                  <c:v>1.9800030953077696E-2</c:v>
                </c:pt>
                <c:pt idx="2689">
                  <c:v>1.9802337585907992E-2</c:v>
                </c:pt>
                <c:pt idx="2690">
                  <c:v>1.9804660742454017E-2</c:v>
                </c:pt>
                <c:pt idx="2691">
                  <c:v>1.9807000422634724E-2</c:v>
                </c:pt>
                <c:pt idx="2692">
                  <c:v>1.9809356626369068E-2</c:v>
                </c:pt>
                <c:pt idx="2693">
                  <c:v>1.9811729353738095E-2</c:v>
                </c:pt>
                <c:pt idx="2694">
                  <c:v>1.9814118604903896E-2</c:v>
                </c:pt>
                <c:pt idx="2695">
                  <c:v>1.9816524379704381E-2</c:v>
                </c:pt>
                <c:pt idx="2696">
                  <c:v>1.9818946677977456E-2</c:v>
                </c:pt>
                <c:pt idx="2697">
                  <c:v>1.9821385500128352E-2</c:v>
                </c:pt>
                <c:pt idx="2698">
                  <c:v>1.9823840845832885E-2</c:v>
                </c:pt>
                <c:pt idx="2699">
                  <c:v>1.9826312715172101E-2</c:v>
                </c:pt>
                <c:pt idx="2700">
                  <c:v>1.9828801108064953E-2</c:v>
                </c:pt>
                <c:pt idx="2701">
                  <c:v>1.9831306024673534E-2</c:v>
                </c:pt>
                <c:pt idx="2702">
                  <c:v>1.983382746507889E-2</c:v>
                </c:pt>
                <c:pt idx="2703">
                  <c:v>1.983636542911893E-2</c:v>
                </c:pt>
                <c:pt idx="2704">
                  <c:v>1.9838919916631559E-2</c:v>
                </c:pt>
                <c:pt idx="2705">
                  <c:v>1.9841490927859917E-2</c:v>
                </c:pt>
                <c:pt idx="2706">
                  <c:v>1.9844078462885051E-2</c:v>
                </c:pt>
                <c:pt idx="2707">
                  <c:v>1.9846682521463821E-2</c:v>
                </c:pt>
                <c:pt idx="2708">
                  <c:v>1.9849303103596228E-2</c:v>
                </c:pt>
                <c:pt idx="2709">
                  <c:v>1.9851940209525409E-2</c:v>
                </c:pt>
                <c:pt idx="2710">
                  <c:v>1.9854593839089274E-2</c:v>
                </c:pt>
                <c:pt idx="2711">
                  <c:v>1.9857263992287821E-2</c:v>
                </c:pt>
                <c:pt idx="2712">
                  <c:v>1.9859950669283144E-2</c:v>
                </c:pt>
                <c:pt idx="2713">
                  <c:v>1.9862653869670011E-2</c:v>
                </c:pt>
                <c:pt idx="2714">
                  <c:v>1.9865373593853652E-2</c:v>
                </c:pt>
                <c:pt idx="2715">
                  <c:v>1.9868109841671977E-2</c:v>
                </c:pt>
                <c:pt idx="2716">
                  <c:v>1.9870862613206031E-2</c:v>
                </c:pt>
                <c:pt idx="2717">
                  <c:v>1.9873631908374767E-2</c:v>
                </c:pt>
                <c:pt idx="2718">
                  <c:v>1.987641772709714E-2</c:v>
                </c:pt>
                <c:pt idx="2719">
                  <c:v>1.9879220069616288E-2</c:v>
                </c:pt>
                <c:pt idx="2720">
                  <c:v>1.9882038935689073E-2</c:v>
                </c:pt>
                <c:pt idx="2721">
                  <c:v>1.9884874325558632E-2</c:v>
                </c:pt>
                <c:pt idx="2722">
                  <c:v>1.9887726238981829E-2</c:v>
                </c:pt>
                <c:pt idx="2723">
                  <c:v>1.9890594676039708E-2</c:v>
                </c:pt>
                <c:pt idx="2724">
                  <c:v>1.9893479636813316E-2</c:v>
                </c:pt>
                <c:pt idx="2725">
                  <c:v>1.9896381121302653E-2</c:v>
                </c:pt>
                <c:pt idx="2726">
                  <c:v>1.9899299129426673E-2</c:v>
                </c:pt>
                <c:pt idx="2727">
                  <c:v>1.9902233661104329E-2</c:v>
                </c:pt>
                <c:pt idx="2728">
                  <c:v>1.9905184716578761E-2</c:v>
                </c:pt>
                <c:pt idx="2729">
                  <c:v>1.9908152295525783E-2</c:v>
                </c:pt>
                <c:pt idx="2730">
                  <c:v>1.9911136398431672E-2</c:v>
                </c:pt>
                <c:pt idx="2731">
                  <c:v>1.9914137024810152E-2</c:v>
                </c:pt>
                <c:pt idx="2732">
                  <c:v>1.9917154174742269E-2</c:v>
                </c:pt>
                <c:pt idx="2733">
                  <c:v>1.9920187848552207E-2</c:v>
                </c:pt>
                <c:pt idx="2734">
                  <c:v>1.9923238045996827E-2</c:v>
                </c:pt>
                <c:pt idx="2735">
                  <c:v>1.9926304767076131E-2</c:v>
                </c:pt>
                <c:pt idx="2736">
                  <c:v>1.9929388011790117E-2</c:v>
                </c:pt>
                <c:pt idx="2737">
                  <c:v>1.9932487780219832E-2</c:v>
                </c:pt>
                <c:pt idx="2738">
                  <c:v>1.9935604072203184E-2</c:v>
                </c:pt>
                <c:pt idx="2739">
                  <c:v>1.993873688798331E-2</c:v>
                </c:pt>
                <c:pt idx="2740">
                  <c:v>1.994188622739812E-2</c:v>
                </c:pt>
                <c:pt idx="2741">
                  <c:v>1.9945052090528659E-2</c:v>
                </c:pt>
                <c:pt idx="2742">
                  <c:v>1.9948234477212834E-2</c:v>
                </c:pt>
                <c:pt idx="2743">
                  <c:v>1.9951433387612738E-2</c:v>
                </c:pt>
                <c:pt idx="2744">
                  <c:v>1.9954648821728371E-2</c:v>
                </c:pt>
                <c:pt idx="2745">
                  <c:v>1.9957880779478687E-2</c:v>
                </c:pt>
                <c:pt idx="2746">
                  <c:v>1.9961129260863686E-2</c:v>
                </c:pt>
                <c:pt idx="2747">
                  <c:v>1.9964394265964414E-2</c:v>
                </c:pt>
                <c:pt idx="2748">
                  <c:v>1.9967675794699824E-2</c:v>
                </c:pt>
                <c:pt idx="2749">
                  <c:v>1.997097384723201E-2</c:v>
                </c:pt>
                <c:pt idx="2750">
                  <c:v>1.9974288423398878E-2</c:v>
                </c:pt>
                <c:pt idx="2751">
                  <c:v>1.9977619523038337E-2</c:v>
                </c:pt>
                <c:pt idx="2752">
                  <c:v>1.9980967146555617E-2</c:v>
                </c:pt>
                <c:pt idx="2753">
                  <c:v>1.9984331293626534E-2</c:v>
                </c:pt>
                <c:pt idx="2754">
                  <c:v>1.998771196441318E-2</c:v>
                </c:pt>
                <c:pt idx="2755">
                  <c:v>1.9991109158915554E-2</c:v>
                </c:pt>
                <c:pt idx="2756">
                  <c:v>1.9994522877052612E-2</c:v>
                </c:pt>
                <c:pt idx="2757">
                  <c:v>1.9997953118905398E-2</c:v>
                </c:pt>
                <c:pt idx="2758">
                  <c:v>2.0001399884392868E-2</c:v>
                </c:pt>
                <c:pt idx="2759">
                  <c:v>2.0004863173677112E-2</c:v>
                </c:pt>
                <c:pt idx="2760">
                  <c:v>2.0008342986433947E-2</c:v>
                </c:pt>
                <c:pt idx="2761">
                  <c:v>2.0011839322906511E-2</c:v>
                </c:pt>
                <c:pt idx="2762">
                  <c:v>2.0015352183094803E-2</c:v>
                </c:pt>
                <c:pt idx="2763">
                  <c:v>2.0018881567160918E-2</c:v>
                </c:pt>
                <c:pt idx="2764">
                  <c:v>2.0022427474780669E-2</c:v>
                </c:pt>
                <c:pt idx="2765">
                  <c:v>2.0025989905954056E-2</c:v>
                </c:pt>
                <c:pt idx="2766">
                  <c:v>2.0029568860762126E-2</c:v>
                </c:pt>
                <c:pt idx="2767">
                  <c:v>2.0033164339529064E-2</c:v>
                </c:pt>
                <c:pt idx="2768">
                  <c:v>2.0036776341687546E-2</c:v>
                </c:pt>
                <c:pt idx="2769">
                  <c:v>2.0040404867642803E-2</c:v>
                </c:pt>
                <c:pt idx="2770">
                  <c:v>2.0044049917394835E-2</c:v>
                </c:pt>
                <c:pt idx="2771">
                  <c:v>2.0047711490700504E-2</c:v>
                </c:pt>
                <c:pt idx="2772">
                  <c:v>2.0051389587721902E-2</c:v>
                </c:pt>
                <c:pt idx="2773">
                  <c:v>2.0055084208296936E-2</c:v>
                </c:pt>
                <c:pt idx="2774">
                  <c:v>2.0058795352749792E-2</c:v>
                </c:pt>
                <c:pt idx="2775">
                  <c:v>2.0062523020918377E-2</c:v>
                </c:pt>
                <c:pt idx="2776">
                  <c:v>2.0066267212559552E-2</c:v>
                </c:pt>
                <c:pt idx="2777">
                  <c:v>2.0070566521948052E-2</c:v>
                </c:pt>
                <c:pt idx="2778">
                  <c:v>2.007434612157466E-2</c:v>
                </c:pt>
                <c:pt idx="2779">
                  <c:v>2.0078142244916997E-2</c:v>
                </c:pt>
                <c:pt idx="2780">
                  <c:v>2.0081954891975062E-2</c:v>
                </c:pt>
                <c:pt idx="2781">
                  <c:v>2.0085784062748857E-2</c:v>
                </c:pt>
                <c:pt idx="2782">
                  <c:v>2.0089629757157335E-2</c:v>
                </c:pt>
                <c:pt idx="2783">
                  <c:v>2.0093491975281541E-2</c:v>
                </c:pt>
                <c:pt idx="2784">
                  <c:v>2.0097370716959384E-2</c:v>
                </c:pt>
                <c:pt idx="2785">
                  <c:v>2.0101265982352956E-2</c:v>
                </c:pt>
                <c:pt idx="2786">
                  <c:v>2.0105177771543303E-2</c:v>
                </c:pt>
                <c:pt idx="2787">
                  <c:v>2.010910608444938E-2</c:v>
                </c:pt>
                <c:pt idx="2788">
                  <c:v>2.0113050920990139E-2</c:v>
                </c:pt>
                <c:pt idx="2789">
                  <c:v>2.011701228116558E-2</c:v>
                </c:pt>
                <c:pt idx="2790">
                  <c:v>2.0120990165056751E-2</c:v>
                </c:pt>
                <c:pt idx="2791">
                  <c:v>2.0124984572744697E-2</c:v>
                </c:pt>
                <c:pt idx="2792">
                  <c:v>2.012899550398628E-2</c:v>
                </c:pt>
                <c:pt idx="2793">
                  <c:v>2.0133022959024638E-2</c:v>
                </c:pt>
                <c:pt idx="2794">
                  <c:v>2.0137066937697679E-2</c:v>
                </c:pt>
                <c:pt idx="2795">
                  <c:v>2.0141127440086448E-2</c:v>
                </c:pt>
                <c:pt idx="2796">
                  <c:v>2.0145204466190947E-2</c:v>
                </c:pt>
                <c:pt idx="2797">
                  <c:v>2.0149298016011175E-2</c:v>
                </c:pt>
                <c:pt idx="2798">
                  <c:v>2.0153408089466085E-2</c:v>
                </c:pt>
                <c:pt idx="2799">
                  <c:v>2.0157534686636724E-2</c:v>
                </c:pt>
                <c:pt idx="2800">
                  <c:v>2.0161677807523093E-2</c:v>
                </c:pt>
                <c:pt idx="2801">
                  <c:v>2.0165837452044144E-2</c:v>
                </c:pt>
                <c:pt idx="2802">
                  <c:v>2.0170013620361971E-2</c:v>
                </c:pt>
                <c:pt idx="2803">
                  <c:v>2.0174206312395526E-2</c:v>
                </c:pt>
                <c:pt idx="2804">
                  <c:v>2.0178415527901672E-2</c:v>
                </c:pt>
                <c:pt idx="2805">
                  <c:v>2.0182641267366686E-2</c:v>
                </c:pt>
                <c:pt idx="2806">
                  <c:v>2.0186883530385336E-2</c:v>
                </c:pt>
                <c:pt idx="2807">
                  <c:v>2.0191142317119715E-2</c:v>
                </c:pt>
                <c:pt idx="2808">
                  <c:v>2.0195417627569823E-2</c:v>
                </c:pt>
                <c:pt idx="2809">
                  <c:v>2.0199709461816706E-2</c:v>
                </c:pt>
                <c:pt idx="2810">
                  <c:v>2.0204017819617226E-2</c:v>
                </c:pt>
                <c:pt idx="2811">
                  <c:v>2.0208342701295567E-2</c:v>
                </c:pt>
                <c:pt idx="2812">
                  <c:v>2.0212684106608592E-2</c:v>
                </c:pt>
                <c:pt idx="2813">
                  <c:v>2.0217042035556299E-2</c:v>
                </c:pt>
                <c:pt idx="2814">
                  <c:v>2.0221416488219734E-2</c:v>
                </c:pt>
                <c:pt idx="2815">
                  <c:v>2.0225807464598899E-2</c:v>
                </c:pt>
                <c:pt idx="2816">
                  <c:v>2.023021496477484E-2</c:v>
                </c:pt>
                <c:pt idx="2817">
                  <c:v>2.0234638988504416E-2</c:v>
                </c:pt>
                <c:pt idx="2818">
                  <c:v>2.0239079536111815E-2</c:v>
                </c:pt>
                <c:pt idx="2819">
                  <c:v>2.024353660727285E-2</c:v>
                </c:pt>
                <c:pt idx="2820">
                  <c:v>2.0248010202311706E-2</c:v>
                </c:pt>
                <c:pt idx="2821">
                  <c:v>2.0252500320904199E-2</c:v>
                </c:pt>
                <c:pt idx="2822">
                  <c:v>2.0257006963374513E-2</c:v>
                </c:pt>
                <c:pt idx="2823">
                  <c:v>2.0261530129398464E-2</c:v>
                </c:pt>
                <c:pt idx="2824">
                  <c:v>2.0266069819138144E-2</c:v>
                </c:pt>
                <c:pt idx="2825">
                  <c:v>2.0270626032674599E-2</c:v>
                </c:pt>
                <c:pt idx="2826">
                  <c:v>2.0275198769926783E-2</c:v>
                </c:pt>
                <c:pt idx="2827">
                  <c:v>2.027978803081365E-2</c:v>
                </c:pt>
                <c:pt idx="2828">
                  <c:v>2.02843938153352E-2</c:v>
                </c:pt>
                <c:pt idx="2829">
                  <c:v>2.0289016123896664E-2</c:v>
                </c:pt>
                <c:pt idx="2830">
                  <c:v>2.0293654955930718E-2</c:v>
                </c:pt>
                <c:pt idx="2831">
                  <c:v>2.0298310311599455E-2</c:v>
                </c:pt>
                <c:pt idx="2832">
                  <c:v>2.0302982191146013E-2</c:v>
                </c:pt>
                <c:pt idx="2833">
                  <c:v>2.0307670594489347E-2</c:v>
                </c:pt>
                <c:pt idx="2834">
                  <c:v>2.031237552130527E-2</c:v>
                </c:pt>
                <c:pt idx="2835">
                  <c:v>2.0317096971999016E-2</c:v>
                </c:pt>
                <c:pt idx="2836">
                  <c:v>2.0321834946327444E-2</c:v>
                </c:pt>
                <c:pt idx="2837">
                  <c:v>2.0326589444452647E-2</c:v>
                </c:pt>
                <c:pt idx="2838">
                  <c:v>2.0331360466212534E-2</c:v>
                </c:pt>
                <c:pt idx="2839">
                  <c:v>2.0336148011769195E-2</c:v>
                </c:pt>
                <c:pt idx="2840">
                  <c:v>2.0340952081041586E-2</c:v>
                </c:pt>
                <c:pt idx="2841">
                  <c:v>2.0345772674029705E-2</c:v>
                </c:pt>
                <c:pt idx="2842">
                  <c:v>2.0350609790652507E-2</c:v>
                </c:pt>
                <c:pt idx="2843">
                  <c:v>2.0355463431072085E-2</c:v>
                </c:pt>
                <c:pt idx="2844">
                  <c:v>2.0360333595288438E-2</c:v>
                </c:pt>
                <c:pt idx="2845">
                  <c:v>2.0365220283139474E-2</c:v>
                </c:pt>
                <c:pt idx="2846">
                  <c:v>2.0370123494787284E-2</c:v>
                </c:pt>
                <c:pt idx="2847">
                  <c:v>2.0375043230150824E-2</c:v>
                </c:pt>
                <c:pt idx="2848">
                  <c:v>2.0379979489149047E-2</c:v>
                </c:pt>
                <c:pt idx="2849">
                  <c:v>2.0384932271862999E-2</c:v>
                </c:pt>
                <c:pt idx="2850">
                  <c:v>2.0389901578454772E-2</c:v>
                </c:pt>
                <c:pt idx="2851">
                  <c:v>2.0394887408681228E-2</c:v>
                </c:pt>
                <c:pt idx="2852">
                  <c:v>2.039988976270446E-2</c:v>
                </c:pt>
                <c:pt idx="2853">
                  <c:v>2.0404908640362374E-2</c:v>
                </c:pt>
                <c:pt idx="2854">
                  <c:v>2.0409944041736017E-2</c:v>
                </c:pt>
                <c:pt idx="2855">
                  <c:v>2.0414995966987481E-2</c:v>
                </c:pt>
                <c:pt idx="2856">
                  <c:v>2.0420064415873629E-2</c:v>
                </c:pt>
                <c:pt idx="2857">
                  <c:v>2.0425149388475505E-2</c:v>
                </c:pt>
                <c:pt idx="2858">
                  <c:v>2.0430250884955203E-2</c:v>
                </c:pt>
                <c:pt idx="2859">
                  <c:v>2.0435368905069584E-2</c:v>
                </c:pt>
                <c:pt idx="2860">
                  <c:v>2.0440503448818648E-2</c:v>
                </c:pt>
                <c:pt idx="2861">
                  <c:v>2.0445654516364486E-2</c:v>
                </c:pt>
                <c:pt idx="2862">
                  <c:v>2.0450822107707101E-2</c:v>
                </c:pt>
                <c:pt idx="2863">
                  <c:v>2.0456006222765444E-2</c:v>
                </c:pt>
                <c:pt idx="2864">
                  <c:v>2.0461206861539516E-2</c:v>
                </c:pt>
                <c:pt idx="2865">
                  <c:v>2.0466424024110363E-2</c:v>
                </c:pt>
                <c:pt idx="2866">
                  <c:v>2.0471657710315894E-2</c:v>
                </c:pt>
                <c:pt idx="2867">
                  <c:v>2.0476907920318199E-2</c:v>
                </c:pt>
                <c:pt idx="2868">
                  <c:v>2.0482174654036234E-2</c:v>
                </c:pt>
                <c:pt idx="2869">
                  <c:v>2.0487457911551044E-2</c:v>
                </c:pt>
                <c:pt idx="2870">
                  <c:v>2.0492757692862629E-2</c:v>
                </c:pt>
                <c:pt idx="2871">
                  <c:v>2.049807399772785E-2</c:v>
                </c:pt>
                <c:pt idx="2872">
                  <c:v>2.0503406826470894E-2</c:v>
                </c:pt>
                <c:pt idx="2873">
                  <c:v>2.0508756179010712E-2</c:v>
                </c:pt>
                <c:pt idx="2874">
                  <c:v>2.0514122055104167E-2</c:v>
                </c:pt>
                <c:pt idx="2875">
                  <c:v>2.0519504455075444E-2</c:v>
                </c:pt>
                <c:pt idx="2876">
                  <c:v>2.0524903378762449E-2</c:v>
                </c:pt>
                <c:pt idx="2877">
                  <c:v>2.053031882624623E-2</c:v>
                </c:pt>
                <c:pt idx="2878">
                  <c:v>2.053575079744574E-2</c:v>
                </c:pt>
                <c:pt idx="2879">
                  <c:v>2.0541199292360979E-2</c:v>
                </c:pt>
                <c:pt idx="2880">
                  <c:v>2.0546664311072993E-2</c:v>
                </c:pt>
                <c:pt idx="2881">
                  <c:v>2.0552145853500736E-2</c:v>
                </c:pt>
                <c:pt idx="2882">
                  <c:v>2.0557643919644208E-2</c:v>
                </c:pt>
                <c:pt idx="2883">
                  <c:v>2.0563158509665502E-2</c:v>
                </c:pt>
                <c:pt idx="2884">
                  <c:v>2.0568689623321479E-2</c:v>
                </c:pt>
                <c:pt idx="2885">
                  <c:v>2.0574237260855277E-2</c:v>
                </c:pt>
                <c:pt idx="2886">
                  <c:v>2.0579801421942712E-2</c:v>
                </c:pt>
                <c:pt idx="2887">
                  <c:v>2.0585382106989014E-2</c:v>
                </c:pt>
                <c:pt idx="2888">
                  <c:v>2.0590979315751046E-2</c:v>
                </c:pt>
                <c:pt idx="2889">
                  <c:v>2.0596593048066714E-2</c:v>
                </c:pt>
                <c:pt idx="2890">
                  <c:v>2.0602223304341249E-2</c:v>
                </c:pt>
                <c:pt idx="2891">
                  <c:v>2.0607870084412561E-2</c:v>
                </c:pt>
                <c:pt idx="2892">
                  <c:v>2.0613533388118555E-2</c:v>
                </c:pt>
                <c:pt idx="2893">
                  <c:v>2.0619213215540277E-2</c:v>
                </c:pt>
                <c:pt idx="2894">
                  <c:v>2.0624909566839822E-2</c:v>
                </c:pt>
                <c:pt idx="2895">
                  <c:v>2.0630622441936142E-2</c:v>
                </c:pt>
                <c:pt idx="2896">
                  <c:v>2.0636351840667144E-2</c:v>
                </c:pt>
                <c:pt idx="2897">
                  <c:v>2.0642097763275968E-2</c:v>
                </c:pt>
                <c:pt idx="2898">
                  <c:v>2.0647860209600521E-2</c:v>
                </c:pt>
                <c:pt idx="2899">
                  <c:v>2.0653639179559757E-2</c:v>
                </c:pt>
                <c:pt idx="2900">
                  <c:v>2.0659434673558907E-2</c:v>
                </c:pt>
                <c:pt idx="2901">
                  <c:v>2.0665246691111694E-2</c:v>
                </c:pt>
                <c:pt idx="2902">
                  <c:v>2.0671075232461256E-2</c:v>
                </c:pt>
                <c:pt idx="2903">
                  <c:v>2.0676920297688639E-2</c:v>
                </c:pt>
                <c:pt idx="2904">
                  <c:v>2.0682781886388613E-2</c:v>
                </c:pt>
                <c:pt idx="2905">
                  <c:v>2.0688659999290593E-2</c:v>
                </c:pt>
                <c:pt idx="2906">
                  <c:v>2.069455463574621E-2</c:v>
                </c:pt>
                <c:pt idx="2907">
                  <c:v>2.0700465795755463E-2</c:v>
                </c:pt>
                <c:pt idx="2908">
                  <c:v>2.0706393479885676E-2</c:v>
                </c:pt>
                <c:pt idx="2909">
                  <c:v>2.0712337687650573E-2</c:v>
                </c:pt>
                <c:pt idx="2910">
                  <c:v>2.0718298419131198E-2</c:v>
                </c:pt>
                <c:pt idx="2911">
                  <c:v>2.0724275674408599E-2</c:v>
                </c:pt>
                <c:pt idx="2912">
                  <c:v>2.0730269453644867E-2</c:v>
                </c:pt>
                <c:pt idx="2913">
                  <c:v>2.0736279756434772E-2</c:v>
                </c:pt>
                <c:pt idx="2914">
                  <c:v>2.0742306583102499E-2</c:v>
                </c:pt>
                <c:pt idx="2915">
                  <c:v>2.0748349933404908E-2</c:v>
                </c:pt>
                <c:pt idx="2916">
                  <c:v>2.0754409807666185E-2</c:v>
                </c:pt>
                <c:pt idx="2917">
                  <c:v>2.0760486205805284E-2</c:v>
                </c:pt>
                <c:pt idx="2918">
                  <c:v>2.0766579127335927E-2</c:v>
                </c:pt>
                <c:pt idx="2919">
                  <c:v>2.077268857298753E-2</c:v>
                </c:pt>
                <c:pt idx="2920">
                  <c:v>2.0778814542273816E-2</c:v>
                </c:pt>
                <c:pt idx="2921">
                  <c:v>2.0784957035356877E-2</c:v>
                </c:pt>
                <c:pt idx="2922">
                  <c:v>2.0791116052236713E-2</c:v>
                </c:pt>
                <c:pt idx="2923">
                  <c:v>2.0797291592832279E-2</c:v>
                </c:pt>
                <c:pt idx="2924">
                  <c:v>2.0803483657467758E-2</c:v>
                </c:pt>
                <c:pt idx="2925">
                  <c:v>2.0809692245494782E-2</c:v>
                </c:pt>
                <c:pt idx="2926">
                  <c:v>2.0815917357642766E-2</c:v>
                </c:pt>
                <c:pt idx="2927">
                  <c:v>2.0822158993425433E-2</c:v>
                </c:pt>
                <c:pt idx="2928">
                  <c:v>2.0828417153004875E-2</c:v>
                </c:pt>
                <c:pt idx="2929">
                  <c:v>2.0834691836218999E-2</c:v>
                </c:pt>
                <c:pt idx="2930">
                  <c:v>2.0840983043554084E-2</c:v>
                </c:pt>
                <c:pt idx="2931">
                  <c:v>2.0847290774523852E-2</c:v>
                </c:pt>
                <c:pt idx="2932">
                  <c:v>2.0853615029290395E-2</c:v>
                </c:pt>
                <c:pt idx="2933">
                  <c:v>2.0860862982216011E-2</c:v>
                </c:pt>
                <c:pt idx="2934">
                  <c:v>2.0867222644967987E-2</c:v>
                </c:pt>
                <c:pt idx="2935">
                  <c:v>2.087359883167883E-2</c:v>
                </c:pt>
                <c:pt idx="2936">
                  <c:v>2.0879991542186449E-2</c:v>
                </c:pt>
                <c:pt idx="2937">
                  <c:v>2.0886400776490843E-2</c:v>
                </c:pt>
                <c:pt idx="2938">
                  <c:v>2.089282653442992E-2</c:v>
                </c:pt>
                <c:pt idx="2939">
                  <c:v>2.0899268816408911E-2</c:v>
                </c:pt>
                <c:pt idx="2940">
                  <c:v>2.0905727622022585E-2</c:v>
                </c:pt>
                <c:pt idx="2941">
                  <c:v>2.0912202951514081E-2</c:v>
                </c:pt>
                <c:pt idx="2942">
                  <c:v>2.0918694804802351E-2</c:v>
                </c:pt>
                <c:pt idx="2943">
                  <c:v>2.0925203181806351E-2</c:v>
                </c:pt>
                <c:pt idx="2944">
                  <c:v>2.0931728082688172E-2</c:v>
                </c:pt>
                <c:pt idx="2945">
                  <c:v>2.0938269507366769E-2</c:v>
                </c:pt>
                <c:pt idx="2946">
                  <c:v>2.0944827455761095E-2</c:v>
                </c:pt>
                <c:pt idx="2947">
                  <c:v>2.0955689558150192E-2</c:v>
                </c:pt>
                <c:pt idx="2948">
                  <c:v>2.0957992924021118E-2</c:v>
                </c:pt>
                <c:pt idx="2949">
                  <c:v>2.0964600443967862E-2</c:v>
                </c:pt>
                <c:pt idx="2950">
                  <c:v>2.0971224487711382E-2</c:v>
                </c:pt>
                <c:pt idx="2951">
                  <c:v>2.097786505517063E-2</c:v>
                </c:pt>
                <c:pt idx="2952">
                  <c:v>2.09845221465077E-2</c:v>
                </c:pt>
                <c:pt idx="2953">
                  <c:v>2.0991195761641546E-2</c:v>
                </c:pt>
                <c:pt idx="2954">
                  <c:v>2.0997885900572166E-2</c:v>
                </c:pt>
                <c:pt idx="2955">
                  <c:v>2.1004592563299562E-2</c:v>
                </c:pt>
                <c:pt idx="2956">
                  <c:v>2.1011315749742687E-2</c:v>
                </c:pt>
                <c:pt idx="2957">
                  <c:v>2.101805546014468E-2</c:v>
                </c:pt>
                <c:pt idx="2958">
                  <c:v>2.1024811694343448E-2</c:v>
                </c:pt>
                <c:pt idx="2959">
                  <c:v>2.1031584452420038E-2</c:v>
                </c:pt>
                <c:pt idx="2960">
                  <c:v>2.103837373413131E-2</c:v>
                </c:pt>
                <c:pt idx="2961">
                  <c:v>2.1045179539882497E-2</c:v>
                </c:pt>
                <c:pt idx="2962">
                  <c:v>2.1052001869268366E-2</c:v>
                </c:pt>
                <c:pt idx="2963">
                  <c:v>2.1058840722369965E-2</c:v>
                </c:pt>
                <c:pt idx="2964">
                  <c:v>2.1065696099592524E-2</c:v>
                </c:pt>
                <c:pt idx="2965">
                  <c:v>2.1072568000530811E-2</c:v>
                </c:pt>
                <c:pt idx="2966">
                  <c:v>2.1079456425184828E-2</c:v>
                </c:pt>
                <c:pt idx="2967">
                  <c:v>2.1086361373716667E-2</c:v>
                </c:pt>
                <c:pt idx="2968">
                  <c:v>2.1093282846126327E-2</c:v>
                </c:pt>
                <c:pt idx="2969">
                  <c:v>2.1100220842413808E-2</c:v>
                </c:pt>
                <c:pt idx="2970">
                  <c:v>2.1107175362254926E-2</c:v>
                </c:pt>
                <c:pt idx="2971">
                  <c:v>2.1114146406217005E-2</c:v>
                </c:pt>
                <c:pt idx="2972">
                  <c:v>2.1121133973975859E-2</c:v>
                </c:pt>
                <c:pt idx="2973">
                  <c:v>2.1128138065369395E-2</c:v>
                </c:pt>
                <c:pt idx="2974">
                  <c:v>2.1135158680640753E-2</c:v>
                </c:pt>
                <c:pt idx="2975">
                  <c:v>2.1142195819870979E-2</c:v>
                </c:pt>
                <c:pt idx="2976">
                  <c:v>2.114924948289798E-2</c:v>
                </c:pt>
                <c:pt idx="2977">
                  <c:v>2.1156319669640711E-2</c:v>
                </c:pt>
                <c:pt idx="2978">
                  <c:v>2.1163406380342309E-2</c:v>
                </c:pt>
                <c:pt idx="2979">
                  <c:v>2.1170509614840682E-2</c:v>
                </c:pt>
                <c:pt idx="2980">
                  <c:v>2.1177629373216877E-2</c:v>
                </c:pt>
                <c:pt idx="2981">
                  <c:v>2.1184765655308802E-2</c:v>
                </c:pt>
                <c:pt idx="2982">
                  <c:v>2.119191846144064E-2</c:v>
                </c:pt>
                <c:pt idx="2983">
                  <c:v>2.1199087791207161E-2</c:v>
                </c:pt>
                <c:pt idx="2984">
                  <c:v>2.1206273644851503E-2</c:v>
                </c:pt>
                <c:pt idx="2985">
                  <c:v>2.1217599085521233E-2</c:v>
                </c:pt>
                <c:pt idx="2986">
                  <c:v>2.1224827429137116E-2</c:v>
                </c:pt>
                <c:pt idx="2987">
                  <c:v>2.1232072296549775E-2</c:v>
                </c:pt>
                <c:pt idx="2988">
                  <c:v>2.1239333687840256E-2</c:v>
                </c:pt>
                <c:pt idx="2989">
                  <c:v>2.1246611602846466E-2</c:v>
                </c:pt>
                <c:pt idx="2990">
                  <c:v>2.1253906041730497E-2</c:v>
                </c:pt>
                <c:pt idx="2991">
                  <c:v>2.126121700449235E-2</c:v>
                </c:pt>
                <c:pt idx="2992">
                  <c:v>2.1268544491213071E-2</c:v>
                </c:pt>
                <c:pt idx="2993">
                  <c:v>2.127588850164952E-2</c:v>
                </c:pt>
                <c:pt idx="2994">
                  <c:v>2.1283249035963792E-2</c:v>
                </c:pt>
                <c:pt idx="2995">
                  <c:v>2.1290626094155884E-2</c:v>
                </c:pt>
                <c:pt idx="2996">
                  <c:v>2.1298019676144753E-2</c:v>
                </c:pt>
                <c:pt idx="2997">
                  <c:v>2.1305429782092489E-2</c:v>
                </c:pt>
                <c:pt idx="2998">
                  <c:v>2.1313918707808188E-2</c:v>
                </c:pt>
                <c:pt idx="2999">
                  <c:v>2.1321364221903449E-2</c:v>
                </c:pt>
                <c:pt idx="3000">
                  <c:v>2.1328826259957578E-2</c:v>
                </c:pt>
                <c:pt idx="3001">
                  <c:v>2.1336304821727436E-2</c:v>
                </c:pt>
                <c:pt idx="3002">
                  <c:v>2.1343799907375116E-2</c:v>
                </c:pt>
                <c:pt idx="3003">
                  <c:v>2.135131151706271E-2</c:v>
                </c:pt>
                <c:pt idx="3004">
                  <c:v>2.1358839650466033E-2</c:v>
                </c:pt>
                <c:pt idx="3005">
                  <c:v>2.1366384307828223E-2</c:v>
                </c:pt>
                <c:pt idx="3006">
                  <c:v>2.1373945488906143E-2</c:v>
                </c:pt>
                <c:pt idx="3007">
                  <c:v>2.1381523193942931E-2</c:v>
                </c:pt>
                <c:pt idx="3008">
                  <c:v>2.138911742285754E-2</c:v>
                </c:pt>
                <c:pt idx="3009">
                  <c:v>2.1396728175568924E-2</c:v>
                </c:pt>
                <c:pt idx="3010">
                  <c:v>2.1404355452077084E-2</c:v>
                </c:pt>
                <c:pt idx="3011">
                  <c:v>2.1411989606091586E-2</c:v>
                </c:pt>
                <c:pt idx="3012">
                  <c:v>2.1419609859858468E-2</c:v>
                </c:pt>
                <c:pt idx="3013">
                  <c:v>2.1427215471561123E-2</c:v>
                </c:pt>
                <c:pt idx="3014">
                  <c:v>2.1434806441037457E-2</c:v>
                </c:pt>
                <c:pt idx="3015">
                  <c:v>2.144238276853061E-2</c:v>
                </c:pt>
                <c:pt idx="3016">
                  <c:v>2.1449944453959535E-2</c:v>
                </c:pt>
                <c:pt idx="3017">
                  <c:v>2.145749149716214E-2</c:v>
                </c:pt>
                <c:pt idx="3018">
                  <c:v>2.1465023898381563E-2</c:v>
                </c:pt>
                <c:pt idx="3019">
                  <c:v>2.1472541657374666E-2</c:v>
                </c:pt>
                <c:pt idx="3020">
                  <c:v>2.1480044774303542E-2</c:v>
                </c:pt>
                <c:pt idx="3021">
                  <c:v>2.1487533249087143E-2</c:v>
                </c:pt>
                <c:pt idx="3022">
                  <c:v>2.1495007081887563E-2</c:v>
                </c:pt>
                <c:pt idx="3023">
                  <c:v>2.1502466272380616E-2</c:v>
                </c:pt>
                <c:pt idx="3024">
                  <c:v>2.1509910820809441E-2</c:v>
                </c:pt>
                <c:pt idx="3025">
                  <c:v>2.1517340727011947E-2</c:v>
                </c:pt>
                <c:pt idx="3026">
                  <c:v>2.1524755991474409E-2</c:v>
                </c:pt>
                <c:pt idx="3027">
                  <c:v>2.1532156613467412E-2</c:v>
                </c:pt>
                <c:pt idx="3028">
                  <c:v>2.1539542593315142E-2</c:v>
                </c:pt>
                <c:pt idx="3029">
                  <c:v>2.154691393117969E-2</c:v>
                </c:pt>
                <c:pt idx="3030">
                  <c:v>2.155427062698001E-2</c:v>
                </c:pt>
                <c:pt idx="3031">
                  <c:v>2.156161268055401E-2</c:v>
                </c:pt>
                <c:pt idx="3032">
                  <c:v>2.1568940092063782E-2</c:v>
                </c:pt>
                <c:pt idx="3033">
                  <c:v>2.157625286142828E-2</c:v>
                </c:pt>
                <c:pt idx="3034">
                  <c:v>2.1583550988647504E-2</c:v>
                </c:pt>
                <c:pt idx="3035">
                  <c:v>2.1590834473721454E-2</c:v>
                </c:pt>
                <c:pt idx="3036">
                  <c:v>2.159810331665013E-2</c:v>
                </c:pt>
                <c:pt idx="3037">
                  <c:v>2.1605357517514578E-2</c:v>
                </c:pt>
                <c:pt idx="3038">
                  <c:v>2.1612597076233753E-2</c:v>
                </c:pt>
                <c:pt idx="3039">
                  <c:v>2.1619821992807653E-2</c:v>
                </c:pt>
                <c:pt idx="3040">
                  <c:v>2.1627032267317325E-2</c:v>
                </c:pt>
                <c:pt idx="3041">
                  <c:v>2.1634227899519631E-2</c:v>
                </c:pt>
                <c:pt idx="3042">
                  <c:v>2.1641408889657709E-2</c:v>
                </c:pt>
                <c:pt idx="3043">
                  <c:v>2.164857523773156E-2</c:v>
                </c:pt>
                <c:pt idx="3044">
                  <c:v>2.1655726943741183E-2</c:v>
                </c:pt>
                <c:pt idx="3045">
                  <c:v>2.1662864007362392E-2</c:v>
                </c:pt>
                <c:pt idx="3046">
                  <c:v>2.1669986429081467E-2</c:v>
                </c:pt>
                <c:pt idx="3047">
                  <c:v>2.1677094208655268E-2</c:v>
                </c:pt>
                <c:pt idx="3048">
                  <c:v>2.1684187346002748E-2</c:v>
                </c:pt>
                <c:pt idx="3049">
                  <c:v>2.1691265841123908E-2</c:v>
                </c:pt>
                <c:pt idx="3050">
                  <c:v>2.169832969418084E-2</c:v>
                </c:pt>
                <c:pt idx="3051">
                  <c:v>2.1705378905254591E-2</c:v>
                </c:pt>
                <c:pt idx="3052">
                  <c:v>2.1712413474020975E-2</c:v>
                </c:pt>
                <c:pt idx="3053">
                  <c:v>2.1719433400723132E-2</c:v>
                </c:pt>
                <c:pt idx="3054">
                  <c:v>2.1726438685117921E-2</c:v>
                </c:pt>
                <c:pt idx="3055">
                  <c:v>2.173342932752953E-2</c:v>
                </c:pt>
                <c:pt idx="3056">
                  <c:v>2.1740405327714818E-2</c:v>
                </c:pt>
                <c:pt idx="3057">
                  <c:v>2.1747366685673786E-2</c:v>
                </c:pt>
                <c:pt idx="3058">
                  <c:v>2.1754313401730618E-2</c:v>
                </c:pt>
                <c:pt idx="3059">
                  <c:v>2.1761245475561131E-2</c:v>
                </c:pt>
                <c:pt idx="3060">
                  <c:v>2.1768162907084276E-2</c:v>
                </c:pt>
                <c:pt idx="3061">
                  <c:v>2.1775065696543194E-2</c:v>
                </c:pt>
                <c:pt idx="3062">
                  <c:v>2.1781953843937885E-2</c:v>
                </c:pt>
                <c:pt idx="3063">
                  <c:v>2.1788827349187301E-2</c:v>
                </c:pt>
                <c:pt idx="3064">
                  <c:v>2.1795686212048304E-2</c:v>
                </c:pt>
                <c:pt idx="3065">
                  <c:v>2.1802530433007172E-2</c:v>
                </c:pt>
                <c:pt idx="3066">
                  <c:v>2.180936001173972E-2</c:v>
                </c:pt>
                <c:pt idx="3067">
                  <c:v>2.181617494840804E-2</c:v>
                </c:pt>
                <c:pt idx="3068">
                  <c:v>2.1822975242606901E-2</c:v>
                </c:pt>
                <c:pt idx="3069">
                  <c:v>2.1829760894984673E-2</c:v>
                </c:pt>
                <c:pt idx="3070">
                  <c:v>2.1836531905055079E-2</c:v>
                </c:pt>
                <c:pt idx="3071">
                  <c:v>2.1843288272899164E-2</c:v>
                </c:pt>
                <c:pt idx="3072">
                  <c:v>2.1850029998760068E-2</c:v>
                </c:pt>
                <c:pt idx="3073">
                  <c:v>2.1856757082394651E-2</c:v>
                </c:pt>
                <c:pt idx="3074">
                  <c:v>2.1863469523721868E-2</c:v>
                </c:pt>
                <c:pt idx="3075">
                  <c:v>2.1870167323065903E-2</c:v>
                </c:pt>
                <c:pt idx="3076">
                  <c:v>2.1876850480264665E-2</c:v>
                </c:pt>
                <c:pt idx="3077">
                  <c:v>2.1883518995156059E-2</c:v>
                </c:pt>
                <c:pt idx="3078">
                  <c:v>2.1890172867983226E-2</c:v>
                </c:pt>
                <c:pt idx="3079">
                  <c:v>2.1896812098584073E-2</c:v>
                </c:pt>
                <c:pt idx="3080">
                  <c:v>2.1903436687039646E-2</c:v>
                </c:pt>
                <c:pt idx="3081">
                  <c:v>2.1910046633430991E-2</c:v>
                </c:pt>
                <c:pt idx="3082">
                  <c:v>2.1916641937514969E-2</c:v>
                </c:pt>
                <c:pt idx="3083">
                  <c:v>2.192322259953472E-2</c:v>
                </c:pt>
                <c:pt idx="3084">
                  <c:v>2.192978861932815E-2</c:v>
                </c:pt>
                <c:pt idx="3085">
                  <c:v>2.1936339997057352E-2</c:v>
                </c:pt>
                <c:pt idx="3086">
                  <c:v>2.1942876732317096E-2</c:v>
                </c:pt>
                <c:pt idx="3087">
                  <c:v>2.194939882575575E-2</c:v>
                </c:pt>
                <c:pt idx="3088">
                  <c:v>2.1955906276887038E-2</c:v>
                </c:pt>
                <c:pt idx="3089">
                  <c:v>2.1963325434650738E-2</c:v>
                </c:pt>
                <c:pt idx="3090">
                  <c:v>2.196980150968697E-2</c:v>
                </c:pt>
                <c:pt idx="3091">
                  <c:v>2.1976262942577929E-2</c:v>
                </c:pt>
                <c:pt idx="3092">
                  <c:v>2.1982709733242567E-2</c:v>
                </c:pt>
                <c:pt idx="3093">
                  <c:v>2.1989141881842977E-2</c:v>
                </c:pt>
                <c:pt idx="3094">
                  <c:v>2.1995559388136021E-2</c:v>
                </c:pt>
                <c:pt idx="3095">
                  <c:v>2.2001962252121698E-2</c:v>
                </c:pt>
                <c:pt idx="3096">
                  <c:v>2.200835047420524E-2</c:v>
                </c:pt>
                <c:pt idx="3097">
                  <c:v>2.2014724053981416E-2</c:v>
                </c:pt>
                <c:pt idx="3098">
                  <c:v>2.2021082991612317E-2</c:v>
                </c:pt>
                <c:pt idx="3099">
                  <c:v>2.2027427287178991E-2</c:v>
                </c:pt>
                <c:pt idx="3100">
                  <c:v>2.2033756940438298E-2</c:v>
                </c:pt>
                <c:pt idx="3101">
                  <c:v>2.2040071951471285E-2</c:v>
                </c:pt>
                <c:pt idx="3102">
                  <c:v>2.2046372320358998E-2</c:v>
                </c:pt>
                <c:pt idx="3103">
                  <c:v>2.2052658047182483E-2</c:v>
                </c:pt>
                <c:pt idx="3104">
                  <c:v>2.2058929131617555E-2</c:v>
                </c:pt>
                <c:pt idx="3105">
                  <c:v>2.20651855739884E-2</c:v>
                </c:pt>
                <c:pt idx="3106">
                  <c:v>2.2071427374132924E-2</c:v>
                </c:pt>
                <c:pt idx="3107">
                  <c:v>2.207765453221322E-2</c:v>
                </c:pt>
                <c:pt idx="3108">
                  <c:v>2.208386704798615E-2</c:v>
                </c:pt>
                <c:pt idx="3109">
                  <c:v>2.2090064921532759E-2</c:v>
                </c:pt>
                <c:pt idx="3110">
                  <c:v>2.2096248152934095E-2</c:v>
                </c:pt>
                <c:pt idx="3111">
                  <c:v>2.2102416742271203E-2</c:v>
                </c:pt>
                <c:pt idx="3112">
                  <c:v>2.2108570689057805E-2</c:v>
                </c:pt>
                <c:pt idx="3113">
                  <c:v>2.2114709993942272E-2</c:v>
                </c:pt>
                <c:pt idx="3114">
                  <c:v>2.2120834656681465E-2</c:v>
                </c:pt>
                <c:pt idx="3115">
                  <c:v>2.2126944677275384E-2</c:v>
                </c:pt>
                <c:pt idx="3116">
                  <c:v>2.2133040055318798E-2</c:v>
                </c:pt>
                <c:pt idx="3117">
                  <c:v>2.2139120791460076E-2</c:v>
                </c:pt>
                <c:pt idx="3118">
                  <c:v>2.2145186885375034E-2</c:v>
                </c:pt>
                <c:pt idx="3119">
                  <c:v>2.2151238337063672E-2</c:v>
                </c:pt>
                <c:pt idx="3120">
                  <c:v>2.215727514652599E-2</c:v>
                </c:pt>
                <c:pt idx="3121">
                  <c:v>2.2163297313761987E-2</c:v>
                </c:pt>
                <c:pt idx="3122">
                  <c:v>2.216930483885271E-2</c:v>
                </c:pt>
                <c:pt idx="3123">
                  <c:v>2.217529772179816E-2</c:v>
                </c:pt>
                <c:pt idx="3124">
                  <c:v>2.2181275962436242E-2</c:v>
                </c:pt>
                <c:pt idx="3125">
                  <c:v>2.2187239561091143E-2</c:v>
                </c:pt>
                <c:pt idx="3126">
                  <c:v>2.2193188517276585E-2</c:v>
                </c:pt>
                <c:pt idx="3127">
                  <c:v>2.21991228313978E-2</c:v>
                </c:pt>
                <c:pt idx="3128">
                  <c:v>2.2205042503292693E-2</c:v>
                </c:pt>
                <c:pt idx="3129">
                  <c:v>2.2210947533042313E-2</c:v>
                </c:pt>
                <c:pt idx="3130">
                  <c:v>2.221683792040352E-2</c:v>
                </c:pt>
                <c:pt idx="3131">
                  <c:v>2.2222713665781546E-2</c:v>
                </c:pt>
                <c:pt idx="3132">
                  <c:v>2.2228574768933251E-2</c:v>
                </c:pt>
                <c:pt idx="3133">
                  <c:v>2.2234421229858636E-2</c:v>
                </c:pt>
                <c:pt idx="3134">
                  <c:v>2.2240253048395608E-2</c:v>
                </c:pt>
                <c:pt idx="3135">
                  <c:v>2.2246070224868353E-2</c:v>
                </c:pt>
                <c:pt idx="3136">
                  <c:v>2.2251872759114777E-2</c:v>
                </c:pt>
                <c:pt idx="3137">
                  <c:v>2.2257660651134881E-2</c:v>
                </c:pt>
                <c:pt idx="3138">
                  <c:v>2.2263433901090757E-2</c:v>
                </c:pt>
                <c:pt idx="3139">
                  <c:v>2.226919250865822E-2</c:v>
                </c:pt>
                <c:pt idx="3140">
                  <c:v>2.2274936474080409E-2</c:v>
                </c:pt>
                <c:pt idx="3141">
                  <c:v>2.2280665797276278E-2</c:v>
                </c:pt>
                <c:pt idx="3142">
                  <c:v>2.2286380478245826E-2</c:v>
                </c:pt>
                <c:pt idx="3143">
                  <c:v>2.2292080517151147E-2</c:v>
                </c:pt>
                <c:pt idx="3144">
                  <c:v>2.2297765913668055E-2</c:v>
                </c:pt>
                <c:pt idx="3145">
                  <c:v>2.2303436667958643E-2</c:v>
                </c:pt>
                <c:pt idx="3146">
                  <c:v>2.2309092780185003E-2</c:v>
                </c:pt>
                <c:pt idx="3147">
                  <c:v>2.2314734250103996E-2</c:v>
                </c:pt>
                <c:pt idx="3148">
                  <c:v>2.2320361077877715E-2</c:v>
                </c:pt>
                <c:pt idx="3149">
                  <c:v>2.2325973263344068E-2</c:v>
                </c:pt>
                <c:pt idx="3150">
                  <c:v>2.2331570806503054E-2</c:v>
                </c:pt>
                <c:pt idx="3151">
                  <c:v>2.2337153707597812E-2</c:v>
                </c:pt>
                <c:pt idx="3152">
                  <c:v>2.234272196646625E-2</c:v>
                </c:pt>
                <c:pt idx="3153">
                  <c:v>2.2348275583189414E-2</c:v>
                </c:pt>
                <c:pt idx="3154">
                  <c:v>2.2353814557605212E-2</c:v>
                </c:pt>
                <c:pt idx="3155">
                  <c:v>2.2359338889713642E-2</c:v>
                </c:pt>
                <c:pt idx="3156">
                  <c:v>2.2364848579676799E-2</c:v>
                </c:pt>
                <c:pt idx="3157">
                  <c:v>2.2370343627494682E-2</c:v>
                </c:pt>
                <c:pt idx="3158">
                  <c:v>2.2375824033005198E-2</c:v>
                </c:pt>
                <c:pt idx="3159">
                  <c:v>2.2381289796127302E-2</c:v>
                </c:pt>
                <c:pt idx="3160">
                  <c:v>2.238674091734727E-2</c:v>
                </c:pt>
                <c:pt idx="3161">
                  <c:v>2.2392177396259871E-2</c:v>
                </c:pt>
                <c:pt idx="3162">
                  <c:v>2.2397599232865106E-2</c:v>
                </c:pt>
                <c:pt idx="3163">
                  <c:v>2.2403006427244021E-2</c:v>
                </c:pt>
                <c:pt idx="3164">
                  <c:v>2.2408398979396615E-2</c:v>
                </c:pt>
                <c:pt idx="3165">
                  <c:v>2.2413776889322889E-2</c:v>
                </c:pt>
                <c:pt idx="3166">
                  <c:v>2.2419140157184936E-2</c:v>
                </c:pt>
                <c:pt idx="3167">
                  <c:v>2.2424488782496477E-2</c:v>
                </c:pt>
                <c:pt idx="3168">
                  <c:v>2.2429822765905882E-2</c:v>
                </c:pt>
                <c:pt idx="3169">
                  <c:v>2.2435142106926875E-2</c:v>
                </c:pt>
                <c:pt idx="3170">
                  <c:v>2.2440446805640502E-2</c:v>
                </c:pt>
                <c:pt idx="3171">
                  <c:v>2.24457368622899E-2</c:v>
                </c:pt>
                <c:pt idx="3172">
                  <c:v>2.2451012276550886E-2</c:v>
                </c:pt>
                <c:pt idx="3173">
                  <c:v>2.2456273048666597E-2</c:v>
                </c:pt>
                <c:pt idx="3174">
                  <c:v>2.2461519178555989E-2</c:v>
                </c:pt>
                <c:pt idx="3175">
                  <c:v>2.2466750666300106E-2</c:v>
                </c:pt>
                <c:pt idx="3176">
                  <c:v>2.247196751165581E-2</c:v>
                </c:pt>
                <c:pt idx="3177">
                  <c:v>2.2477169714785195E-2</c:v>
                </c:pt>
                <c:pt idx="3178">
                  <c:v>2.2482357275688258E-2</c:v>
                </c:pt>
                <c:pt idx="3179">
                  <c:v>2.2487530194527094E-2</c:v>
                </c:pt>
                <c:pt idx="3180">
                  <c:v>2.2492688470977518E-2</c:v>
                </c:pt>
                <c:pt idx="3181">
                  <c:v>2.2497832105201621E-2</c:v>
                </c:pt>
                <c:pt idx="3182">
                  <c:v>2.2502961097280449E-2</c:v>
                </c:pt>
                <c:pt idx="3183">
                  <c:v>2.2508075447051912E-2</c:v>
                </c:pt>
                <c:pt idx="3184">
                  <c:v>2.2513175154516007E-2</c:v>
                </c:pt>
                <c:pt idx="3185">
                  <c:v>2.2518260219753783E-2</c:v>
                </c:pt>
                <c:pt idx="3186">
                  <c:v>2.2523330642846284E-2</c:v>
                </c:pt>
                <c:pt idx="3187">
                  <c:v>2.2528386423631419E-2</c:v>
                </c:pt>
                <c:pt idx="3188">
                  <c:v>2.2533427562028141E-2</c:v>
                </c:pt>
                <c:pt idx="3189">
                  <c:v>2.2538454058360635E-2</c:v>
                </c:pt>
                <c:pt idx="3190">
                  <c:v>2.2543465912547855E-2</c:v>
                </c:pt>
                <c:pt idx="3191">
                  <c:v>2.2548463124346663E-2</c:v>
                </c:pt>
                <c:pt idx="3192">
                  <c:v>2.255344569391915E-2</c:v>
                </c:pt>
                <c:pt idx="3193">
                  <c:v>2.2559122129959253E-2</c:v>
                </c:pt>
                <c:pt idx="3194">
                  <c:v>2.2564073323274592E-2</c:v>
                </c:pt>
                <c:pt idx="3195">
                  <c:v>2.2569009874444657E-2</c:v>
                </c:pt>
                <c:pt idx="3196">
                  <c:v>2.2573931783307355E-2</c:v>
                </c:pt>
                <c:pt idx="3197">
                  <c:v>2.2578839049862687E-2</c:v>
                </c:pt>
                <c:pt idx="3198">
                  <c:v>2.2583731674191698E-2</c:v>
                </c:pt>
                <c:pt idx="3199">
                  <c:v>2.2588609656294389E-2</c:v>
                </c:pt>
                <c:pt idx="3200">
                  <c:v>2.259347299617076E-2</c:v>
                </c:pt>
                <c:pt idx="3201">
                  <c:v>2.2598321693739765E-2</c:v>
                </c:pt>
                <c:pt idx="3202">
                  <c:v>2.2603155749244541E-2</c:v>
                </c:pt>
                <c:pt idx="3203">
                  <c:v>2.2607975162360905E-2</c:v>
                </c:pt>
                <c:pt idx="3204">
                  <c:v>2.2612779933088856E-2</c:v>
                </c:pt>
                <c:pt idx="3205">
                  <c:v>2.2617570061914671E-2</c:v>
                </c:pt>
                <c:pt idx="3206">
                  <c:v>2.2622345548108935E-2</c:v>
                </c:pt>
                <c:pt idx="3207">
                  <c:v>2.2627106392238971E-2</c:v>
                </c:pt>
                <c:pt idx="3208">
                  <c:v>2.263601275269167E-2</c:v>
                </c:pt>
                <c:pt idx="3209">
                  <c:v>2.2636584153739037E-2</c:v>
                </c:pt>
                <c:pt idx="3210">
                  <c:v>2.2641301071028019E-2</c:v>
                </c:pt>
                <c:pt idx="3211">
                  <c:v>2.2646003346171728E-2</c:v>
                </c:pt>
                <c:pt idx="3212">
                  <c:v>2.2650690979089116E-2</c:v>
                </c:pt>
                <c:pt idx="3213">
                  <c:v>2.2655363969618092E-2</c:v>
                </c:pt>
                <c:pt idx="3214">
                  <c:v>2.2660022318001793E-2</c:v>
                </c:pt>
                <c:pt idx="3215">
                  <c:v>2.2664666023916036E-2</c:v>
                </c:pt>
                <c:pt idx="3216">
                  <c:v>2.266929508776605E-2</c:v>
                </c:pt>
                <c:pt idx="3217">
                  <c:v>2.2673909509389745E-2</c:v>
                </c:pt>
                <c:pt idx="3218">
                  <c:v>2.2678509288706072E-2</c:v>
                </c:pt>
                <c:pt idx="3219">
                  <c:v>2.2683094425633987E-2</c:v>
                </c:pt>
                <c:pt idx="3220">
                  <c:v>2.2687664920497674E-2</c:v>
                </c:pt>
                <c:pt idx="3221">
                  <c:v>2.2692220773053995E-2</c:v>
                </c:pt>
                <c:pt idx="3222">
                  <c:v>2.2696761983221903E-2</c:v>
                </c:pt>
                <c:pt idx="3223">
                  <c:v>2.2701288551244536E-2</c:v>
                </c:pt>
                <c:pt idx="3224">
                  <c:v>2.2705800476959803E-2</c:v>
                </c:pt>
                <c:pt idx="3225">
                  <c:v>2.2710297760529796E-2</c:v>
                </c:pt>
                <c:pt idx="3226">
                  <c:v>2.271478040163033E-2</c:v>
                </c:pt>
                <c:pt idx="3227">
                  <c:v>2.2719248400666636E-2</c:v>
                </c:pt>
                <c:pt idx="3228">
                  <c:v>2.2723701757233483E-2</c:v>
                </c:pt>
                <c:pt idx="3229">
                  <c:v>2.2728140471655056E-2</c:v>
                </c:pt>
                <c:pt idx="3230">
                  <c:v>2.2732564543769262E-2</c:v>
                </c:pt>
                <c:pt idx="3231">
                  <c:v>2.2736973973657149E-2</c:v>
                </c:pt>
                <c:pt idx="3232">
                  <c:v>2.2741368761237668E-2</c:v>
                </c:pt>
                <c:pt idx="3233">
                  <c:v>2.2745748906591867E-2</c:v>
                </c:pt>
                <c:pt idx="3234">
                  <c:v>2.2750114409719746E-2</c:v>
                </c:pt>
                <c:pt idx="3235">
                  <c:v>2.2754465270540258E-2</c:v>
                </c:pt>
                <c:pt idx="3236">
                  <c:v>2.275880148913445E-2</c:v>
                </c:pt>
                <c:pt idx="3237">
                  <c:v>2.2763123065340229E-2</c:v>
                </c:pt>
                <c:pt idx="3238">
                  <c:v>2.2767429999400735E-2</c:v>
                </c:pt>
                <c:pt idx="3239">
                  <c:v>2.2771722291234919E-2</c:v>
                </c:pt>
                <c:pt idx="3240">
                  <c:v>2.2775999940518599E-2</c:v>
                </c:pt>
                <c:pt idx="3241">
                  <c:v>2.2780262947819097E-2</c:v>
                </c:pt>
                <c:pt idx="3242">
                  <c:v>2.2784511312650135E-2</c:v>
                </c:pt>
                <c:pt idx="3243">
                  <c:v>2.27887450353359E-2</c:v>
                </c:pt>
                <c:pt idx="3244">
                  <c:v>2.2792964115714298E-2</c:v>
                </c:pt>
                <c:pt idx="3245">
                  <c:v>2.2799791077678565E-2</c:v>
                </c:pt>
                <c:pt idx="3246">
                  <c:v>2.2803977212959941E-2</c:v>
                </c:pt>
                <c:pt idx="3247">
                  <c:v>2.2808148704231982E-2</c:v>
                </c:pt>
                <c:pt idx="3248">
                  <c:v>2.2812305551440652E-2</c:v>
                </c:pt>
                <c:pt idx="3249">
                  <c:v>2.2816447754721029E-2</c:v>
                </c:pt>
                <c:pt idx="3250">
                  <c:v>2.2820575313911021E-2</c:v>
                </c:pt>
                <c:pt idx="3251">
                  <c:v>2.2824688229172722E-2</c:v>
                </c:pt>
                <c:pt idx="3252">
                  <c:v>2.2828786500317021E-2</c:v>
                </c:pt>
                <c:pt idx="3253">
                  <c:v>2.2832870127533027E-2</c:v>
                </c:pt>
                <c:pt idx="3254">
                  <c:v>2.2836939110658653E-2</c:v>
                </c:pt>
                <c:pt idx="3255">
                  <c:v>2.2840993449828966E-2</c:v>
                </c:pt>
                <c:pt idx="3256">
                  <c:v>2.2845033144908898E-2</c:v>
                </c:pt>
                <c:pt idx="3257">
                  <c:v>2.2849058196033521E-2</c:v>
                </c:pt>
                <c:pt idx="3258">
                  <c:v>2.2853352043497033E-2</c:v>
                </c:pt>
                <c:pt idx="3259">
                  <c:v>2.2857341030971812E-2</c:v>
                </c:pt>
                <c:pt idx="3260">
                  <c:v>2.286131537622027E-2</c:v>
                </c:pt>
                <c:pt idx="3261">
                  <c:v>2.2865275079080316E-2</c:v>
                </c:pt>
                <c:pt idx="3262">
                  <c:v>2.2869220139632995E-2</c:v>
                </c:pt>
                <c:pt idx="3263">
                  <c:v>2.28731505580404E-2</c:v>
                </c:pt>
                <c:pt idx="3264">
                  <c:v>2.2877066334221485E-2</c:v>
                </c:pt>
                <c:pt idx="3265">
                  <c:v>2.2880967467771018E-2</c:v>
                </c:pt>
                <c:pt idx="3266">
                  <c:v>2.2884853959256324E-2</c:v>
                </c:pt>
                <c:pt idx="3267">
                  <c:v>2.2888725808596355E-2</c:v>
                </c:pt>
                <c:pt idx="3268">
                  <c:v>2.2892583015547974E-2</c:v>
                </c:pt>
                <c:pt idx="3269">
                  <c:v>2.2896425580030133E-2</c:v>
                </c:pt>
                <c:pt idx="3270">
                  <c:v>2.2900253502367018E-2</c:v>
                </c:pt>
                <c:pt idx="3271">
                  <c:v>2.290406678255863E-2</c:v>
                </c:pt>
                <c:pt idx="3272">
                  <c:v>2.2907865420280782E-2</c:v>
                </c:pt>
                <c:pt idx="3273">
                  <c:v>2.2911649415776614E-2</c:v>
                </c:pt>
                <c:pt idx="3274">
                  <c:v>2.2915418768965079E-2</c:v>
                </c:pt>
                <c:pt idx="3275">
                  <c:v>2.2919173479846178E-2</c:v>
                </c:pt>
                <c:pt idx="3276">
                  <c:v>2.292291354841991E-2</c:v>
                </c:pt>
                <c:pt idx="3277">
                  <c:v>2.2926638974767322E-2</c:v>
                </c:pt>
                <c:pt idx="3278">
                  <c:v>2.2930349758969459E-2</c:v>
                </c:pt>
                <c:pt idx="3279">
                  <c:v>2.2934045900540045E-2</c:v>
                </c:pt>
                <c:pt idx="3280">
                  <c:v>2.2937727399965357E-2</c:v>
                </c:pt>
                <c:pt idx="3281">
                  <c:v>2.2941394257245395E-2</c:v>
                </c:pt>
                <c:pt idx="3282">
                  <c:v>2.2945046472055974E-2</c:v>
                </c:pt>
                <c:pt idx="3283">
                  <c:v>2.2948684044640233E-2</c:v>
                </c:pt>
                <c:pt idx="3284">
                  <c:v>2.2952306974917125E-2</c:v>
                </c:pt>
                <c:pt idx="3285">
                  <c:v>2.2955915263048743E-2</c:v>
                </c:pt>
                <c:pt idx="3286">
                  <c:v>2.2959508908710902E-2</c:v>
                </c:pt>
                <c:pt idx="3287">
                  <c:v>2.296308791214674E-2</c:v>
                </c:pt>
                <c:pt idx="3288">
                  <c:v>2.2966652273275212E-2</c:v>
                </c:pt>
                <c:pt idx="3289">
                  <c:v>2.2970201992177364E-2</c:v>
                </c:pt>
                <c:pt idx="3290">
                  <c:v>2.2973737068691102E-2</c:v>
                </c:pt>
                <c:pt idx="3291">
                  <c:v>2.2977257502816428E-2</c:v>
                </c:pt>
                <c:pt idx="3292">
                  <c:v>2.2980763294877526E-2</c:v>
                </c:pt>
                <c:pt idx="3293">
                  <c:v>2.2984254444550212E-2</c:v>
                </c:pt>
                <c:pt idx="3294">
                  <c:v>2.2987730951834484E-2</c:v>
                </c:pt>
                <c:pt idx="3295">
                  <c:v>2.299119281681139E-2</c:v>
                </c:pt>
                <c:pt idx="3296">
                  <c:v>2.2994640039805114E-2</c:v>
                </c:pt>
                <c:pt idx="3297">
                  <c:v>2.2998072620248333E-2</c:v>
                </c:pt>
                <c:pt idx="3298">
                  <c:v>2.3001490558222093E-2</c:v>
                </c:pt>
                <c:pt idx="3299">
                  <c:v>2.3004893854293718E-2</c:v>
                </c:pt>
                <c:pt idx="3300">
                  <c:v>2.300828250773379E-2</c:v>
                </c:pt>
                <c:pt idx="3301">
                  <c:v>2.3011656518947543E-2</c:v>
                </c:pt>
                <c:pt idx="3302">
                  <c:v>2.3015015887934975E-2</c:v>
                </c:pt>
                <c:pt idx="3303">
                  <c:v>2.3018360614696087E-2</c:v>
                </c:pt>
                <c:pt idx="3304">
                  <c:v>2.302169069898774E-2</c:v>
                </c:pt>
                <c:pt idx="3305">
                  <c:v>2.3025006140972026E-2</c:v>
                </c:pt>
                <c:pt idx="3306">
                  <c:v>2.3028306940811039E-2</c:v>
                </c:pt>
                <c:pt idx="3307">
                  <c:v>2.3031593098342684E-2</c:v>
                </c:pt>
                <c:pt idx="3308">
                  <c:v>2.3034864613485917E-2</c:v>
                </c:pt>
                <c:pt idx="3309">
                  <c:v>2.3038121486321783E-2</c:v>
                </c:pt>
                <c:pt idx="3310">
                  <c:v>2.3041363716931329E-2</c:v>
                </c:pt>
                <c:pt idx="3311">
                  <c:v>2.3044591305233508E-2</c:v>
                </c:pt>
                <c:pt idx="3312">
                  <c:v>2.3047804251066228E-2</c:v>
                </c:pt>
                <c:pt idx="3313">
                  <c:v>2.3051002554672628E-2</c:v>
                </c:pt>
                <c:pt idx="3314">
                  <c:v>2.3054186216133754E-2</c:v>
                </c:pt>
                <c:pt idx="3315">
                  <c:v>2.3057355235287513E-2</c:v>
                </c:pt>
                <c:pt idx="3316">
                  <c:v>2.3060509611890767E-2</c:v>
                </c:pt>
                <c:pt idx="3317">
                  <c:v>2.3063649346429793E-2</c:v>
                </c:pt>
                <c:pt idx="3318">
                  <c:v>2.306677443849936E-2</c:v>
                </c:pt>
                <c:pt idx="3319">
                  <c:v>2.306988488826156E-2</c:v>
                </c:pt>
                <c:pt idx="3320">
                  <c:v>2.307298069579744E-2</c:v>
                </c:pt>
                <c:pt idx="3321">
                  <c:v>2.3076061861025954E-2</c:v>
                </c:pt>
                <c:pt idx="3322">
                  <c:v>2.3079128383947101E-2</c:v>
                </c:pt>
                <c:pt idx="3323">
                  <c:v>2.3082180264479835E-2</c:v>
                </c:pt>
                <c:pt idx="3324">
                  <c:v>2.3085217502867295E-2</c:v>
                </c:pt>
                <c:pt idx="3325">
                  <c:v>2.3088240098785295E-2</c:v>
                </c:pt>
                <c:pt idx="3326">
                  <c:v>2.3091248052476976E-2</c:v>
                </c:pt>
                <c:pt idx="3327">
                  <c:v>2.3094241363780244E-2</c:v>
                </c:pt>
                <c:pt idx="3328">
                  <c:v>2.3097220032857191E-2</c:v>
                </c:pt>
                <c:pt idx="3329">
                  <c:v>2.3100184059788864E-2</c:v>
                </c:pt>
                <c:pt idx="3330">
                  <c:v>2.3103133444007939E-2</c:v>
                </c:pt>
                <c:pt idx="3331">
                  <c:v>2.3106068186162787E-2</c:v>
                </c:pt>
                <c:pt idx="3332">
                  <c:v>2.3108988286091314E-2</c:v>
                </c:pt>
                <c:pt idx="3333">
                  <c:v>2.3111893743550382E-2</c:v>
                </c:pt>
                <c:pt idx="3334">
                  <c:v>2.3114784558702084E-2</c:v>
                </c:pt>
                <c:pt idx="3335">
                  <c:v>2.3117660731627465E-2</c:v>
                </c:pt>
                <c:pt idx="3336">
                  <c:v>2.3120522262164434E-2</c:v>
                </c:pt>
                <c:pt idx="3337">
                  <c:v>2.3123369150394035E-2</c:v>
                </c:pt>
                <c:pt idx="3338">
                  <c:v>2.312620139631627E-2</c:v>
                </c:pt>
                <c:pt idx="3339">
                  <c:v>2.3129019000012185E-2</c:v>
                </c:pt>
                <c:pt idx="3340">
                  <c:v>2.3131821961319687E-2</c:v>
                </c:pt>
                <c:pt idx="3341">
                  <c:v>2.3134610280238777E-2</c:v>
                </c:pt>
                <c:pt idx="3342">
                  <c:v>2.3137383956850499E-2</c:v>
                </c:pt>
                <c:pt idx="3343">
                  <c:v>2.3140142991235901E-2</c:v>
                </c:pt>
                <c:pt idx="3344">
                  <c:v>2.3142887383394983E-2</c:v>
                </c:pt>
                <c:pt idx="3345">
                  <c:v>2.3145617133084606E-2</c:v>
                </c:pt>
                <c:pt idx="3346">
                  <c:v>2.3148332240547909E-2</c:v>
                </c:pt>
                <c:pt idx="3347">
                  <c:v>2.3151032705703845E-2</c:v>
                </c:pt>
                <c:pt idx="3348">
                  <c:v>2.3153718528390321E-2</c:v>
                </c:pt>
                <c:pt idx="3349">
                  <c:v>2.3156389708850478E-2</c:v>
                </c:pt>
                <c:pt idx="3350">
                  <c:v>2.315904624716536E-2</c:v>
                </c:pt>
                <c:pt idx="3351">
                  <c:v>2.3161688142929737E-2</c:v>
                </c:pt>
                <c:pt idx="3352">
                  <c:v>2.3164315396467794E-2</c:v>
                </c:pt>
                <c:pt idx="3353">
                  <c:v>2.3166928007617438E-2</c:v>
                </c:pt>
                <c:pt idx="3354">
                  <c:v>2.3169525976540761E-2</c:v>
                </c:pt>
                <c:pt idx="3355">
                  <c:v>2.3172109303156718E-2</c:v>
                </c:pt>
                <c:pt idx="3356">
                  <c:v>2.317467798722217E-2</c:v>
                </c:pt>
                <c:pt idx="3357">
                  <c:v>2.3177232029385486E-2</c:v>
                </c:pt>
                <c:pt idx="3358">
                  <c:v>2.3179771428998297E-2</c:v>
                </c:pt>
                <c:pt idx="3359">
                  <c:v>2.3182296186222695E-2</c:v>
                </c:pt>
                <c:pt idx="3360">
                  <c:v>2.3184806301220773E-2</c:v>
                </c:pt>
                <c:pt idx="3361">
                  <c:v>2.3187301773830438E-2</c:v>
                </c:pt>
                <c:pt idx="3362">
                  <c:v>2.3189782604132736E-2</c:v>
                </c:pt>
                <c:pt idx="3363">
                  <c:v>2.3192248792127668E-2</c:v>
                </c:pt>
                <c:pt idx="3364">
                  <c:v>2.3194700337815233E-2</c:v>
                </c:pt>
                <c:pt idx="3365">
                  <c:v>2.3197137241276478E-2</c:v>
                </c:pt>
                <c:pt idx="3366">
                  <c:v>2.319955950234931E-2</c:v>
                </c:pt>
                <c:pt idx="3367">
                  <c:v>2.3201967120871636E-2</c:v>
                </c:pt>
                <c:pt idx="3368">
                  <c:v>2.3204360097410781E-2</c:v>
                </c:pt>
                <c:pt idx="3369">
                  <c:v>2.3206738431561513E-2</c:v>
                </c:pt>
                <c:pt idx="3370">
                  <c:v>2.3209102123242786E-2</c:v>
                </c:pt>
                <c:pt idx="3371">
                  <c:v>2.3211451172697739E-2</c:v>
                </c:pt>
                <c:pt idx="3372">
                  <c:v>2.3213785579764279E-2</c:v>
                </c:pt>
                <c:pt idx="3373">
                  <c:v>2.3216105344604498E-2</c:v>
                </c:pt>
                <c:pt idx="3374">
                  <c:v>2.3218410466975259E-2</c:v>
                </c:pt>
                <c:pt idx="3375">
                  <c:v>2.3220700947281792E-2</c:v>
                </c:pt>
                <c:pt idx="3376">
                  <c:v>2.3222976784956773E-2</c:v>
                </c:pt>
                <c:pt idx="3377">
                  <c:v>2.3225237980486479E-2</c:v>
                </c:pt>
                <c:pt idx="3378">
                  <c:v>2.3227484533627774E-2</c:v>
                </c:pt>
                <c:pt idx="3379">
                  <c:v>2.3229716444542747E-2</c:v>
                </c:pt>
                <c:pt idx="3380">
                  <c:v>2.3231933712988262E-2</c:v>
                </c:pt>
                <c:pt idx="3381">
                  <c:v>2.3234136339207456E-2</c:v>
                </c:pt>
                <c:pt idx="3382">
                  <c:v>2.3236324323119284E-2</c:v>
                </c:pt>
                <c:pt idx="3383">
                  <c:v>2.3238497664561653E-2</c:v>
                </c:pt>
                <c:pt idx="3384">
                  <c:v>2.3240656363858747E-2</c:v>
                </c:pt>
                <c:pt idx="3385">
                  <c:v>2.3242800420767429E-2</c:v>
                </c:pt>
                <c:pt idx="3386">
                  <c:v>2.3244929835206651E-2</c:v>
                </c:pt>
                <c:pt idx="3387">
                  <c:v>2.32470446075006E-2</c:v>
                </c:pt>
                <c:pt idx="3388">
                  <c:v>2.3249144737244043E-2</c:v>
                </c:pt>
                <c:pt idx="3389">
                  <c:v>2.3251230224842212E-2</c:v>
                </c:pt>
                <c:pt idx="3390">
                  <c:v>2.3253301070214061E-2</c:v>
                </c:pt>
                <c:pt idx="3391">
                  <c:v>2.325535727311645E-2</c:v>
                </c:pt>
                <c:pt idx="3392">
                  <c:v>2.3257398833630427E-2</c:v>
                </c:pt>
                <c:pt idx="3393">
                  <c:v>2.325942575199913E-2</c:v>
                </c:pt>
                <c:pt idx="3394">
                  <c:v>2.3261438027817327E-2</c:v>
                </c:pt>
                <c:pt idx="3395">
                  <c:v>2.3263435661409204E-2</c:v>
                </c:pt>
                <c:pt idx="3396">
                  <c:v>2.3265418652693715E-2</c:v>
                </c:pt>
                <c:pt idx="3397">
                  <c:v>2.3267387001670858E-2</c:v>
                </c:pt>
                <c:pt idx="3398">
                  <c:v>2.3269340708340636E-2</c:v>
                </c:pt>
                <c:pt idx="3399">
                  <c:v>2.3271279772540954E-2</c:v>
                </c:pt>
                <c:pt idx="3400">
                  <c:v>2.3273204194514951E-2</c:v>
                </c:pt>
                <c:pt idx="3401">
                  <c:v>2.3275385604438759E-2</c:v>
                </c:pt>
                <c:pt idx="3402">
                  <c:v>2.3277278649993516E-2</c:v>
                </c:pt>
                <c:pt idx="3403">
                  <c:v>2.3279157053240906E-2</c:v>
                </c:pt>
                <c:pt idx="3404">
                  <c:v>2.3281020814099884E-2</c:v>
                </c:pt>
                <c:pt idx="3405">
                  <c:v>2.3282869932651495E-2</c:v>
                </c:pt>
                <c:pt idx="3406">
                  <c:v>2.3284704408814694E-2</c:v>
                </c:pt>
                <c:pt idx="3407">
                  <c:v>2.3286524242751572E-2</c:v>
                </c:pt>
                <c:pt idx="3408">
                  <c:v>2.3288329434218991E-2</c:v>
                </c:pt>
                <c:pt idx="3409">
                  <c:v>2.3290119983379043E-2</c:v>
                </c:pt>
                <c:pt idx="3410">
                  <c:v>2.3291895890312775E-2</c:v>
                </c:pt>
                <c:pt idx="3411">
                  <c:v>2.3293657154858094E-2</c:v>
                </c:pt>
                <c:pt idx="3412">
                  <c:v>2.3295403776852908E-2</c:v>
                </c:pt>
                <c:pt idx="3413">
                  <c:v>2.3297135756783494E-2</c:v>
                </c:pt>
                <c:pt idx="3414">
                  <c:v>2.3298853094406713E-2</c:v>
                </c:pt>
                <c:pt idx="3415">
                  <c:v>2.3300555789560473E-2</c:v>
                </c:pt>
                <c:pt idx="3416">
                  <c:v>2.3302243842406867E-2</c:v>
                </c:pt>
                <c:pt idx="3417">
                  <c:v>2.330391725302694E-2</c:v>
                </c:pt>
                <c:pt idx="3418">
                  <c:v>2.3305576021096508E-2</c:v>
                </c:pt>
                <c:pt idx="3419">
                  <c:v>2.3307220146939756E-2</c:v>
                </c:pt>
                <c:pt idx="3420">
                  <c:v>2.3308849630637729E-2</c:v>
                </c:pt>
                <c:pt idx="3421">
                  <c:v>2.3310464471785197E-2</c:v>
                </c:pt>
                <c:pt idx="3422">
                  <c:v>2.3312064670544252E-2</c:v>
                </c:pt>
                <c:pt idx="3423">
                  <c:v>2.3313650227158034E-2</c:v>
                </c:pt>
                <c:pt idx="3424">
                  <c:v>2.3315221141302356E-2</c:v>
                </c:pt>
                <c:pt idx="3425">
                  <c:v>2.3316777413139311E-2</c:v>
                </c:pt>
                <c:pt idx="3426">
                  <c:v>2.3318319042587854E-2</c:v>
                </c:pt>
                <c:pt idx="3427">
                  <c:v>2.3319846029810076E-2</c:v>
                </c:pt>
                <c:pt idx="3428">
                  <c:v>2.3321358374643886E-2</c:v>
                </c:pt>
                <c:pt idx="3429">
                  <c:v>2.3322856077170329E-2</c:v>
                </c:pt>
                <c:pt idx="3430">
                  <c:v>2.3324339137227312E-2</c:v>
                </c:pt>
                <c:pt idx="3431">
                  <c:v>2.3325807555220068E-2</c:v>
                </c:pt>
                <c:pt idx="3432">
                  <c:v>2.3327261330743365E-2</c:v>
                </c:pt>
                <c:pt idx="3433">
                  <c:v>2.3328700463716157E-2</c:v>
                </c:pt>
                <c:pt idx="3434">
                  <c:v>2.3330124954705767E-2</c:v>
                </c:pt>
                <c:pt idx="3435">
                  <c:v>2.3331534803144871E-2</c:v>
                </c:pt>
                <c:pt idx="3436">
                  <c:v>2.3332930009357655E-2</c:v>
                </c:pt>
                <c:pt idx="3437">
                  <c:v>2.3334310572938888E-2</c:v>
                </c:pt>
                <c:pt idx="3438">
                  <c:v>2.3335676494536939E-2</c:v>
                </c:pt>
                <c:pt idx="3439">
                  <c:v>2.3337027773665531E-2</c:v>
                </c:pt>
                <c:pt idx="3440">
                  <c:v>2.3338364410324663E-2</c:v>
                </c:pt>
                <c:pt idx="3441">
                  <c:v>2.3339686404919568E-2</c:v>
                </c:pt>
                <c:pt idx="3442">
                  <c:v>2.3340993757045014E-2</c:v>
                </c:pt>
                <c:pt idx="3443">
                  <c:v>2.3342286466782047E-2</c:v>
                </c:pt>
                <c:pt idx="3444">
                  <c:v>2.3343564534211714E-2</c:v>
                </c:pt>
                <c:pt idx="3445">
                  <c:v>2.3344827959334014E-2</c:v>
                </c:pt>
                <c:pt idx="3446">
                  <c:v>2.3346076742067901E-2</c:v>
                </c:pt>
                <c:pt idx="3447">
                  <c:v>2.3347310882413375E-2</c:v>
                </c:pt>
                <c:pt idx="3448">
                  <c:v>2.3348530380532528E-2</c:v>
                </c:pt>
                <c:pt idx="3449">
                  <c:v>2.3349735236344316E-2</c:v>
                </c:pt>
                <c:pt idx="3450">
                  <c:v>2.3350925449686644E-2</c:v>
                </c:pt>
                <c:pt idx="3451">
                  <c:v>2.3352101020640559E-2</c:v>
                </c:pt>
                <c:pt idx="3452">
                  <c:v>2.3353261949368154E-2</c:v>
                </c:pt>
                <c:pt idx="3453">
                  <c:v>2.3354408235788382E-2</c:v>
                </c:pt>
                <c:pt idx="3454">
                  <c:v>2.3355539879820197E-2</c:v>
                </c:pt>
                <c:pt idx="3455">
                  <c:v>2.33566568814636E-2</c:v>
                </c:pt>
                <c:pt idx="3456">
                  <c:v>2.3357759240880682E-2</c:v>
                </c:pt>
                <c:pt idx="3457">
                  <c:v>2.3358846957990398E-2</c:v>
                </c:pt>
                <c:pt idx="3458">
                  <c:v>2.3359920032549608E-2</c:v>
                </c:pt>
                <c:pt idx="3459">
                  <c:v>2.3360978464882498E-2</c:v>
                </c:pt>
                <c:pt idx="3460">
                  <c:v>2.3362022254908021E-2</c:v>
                </c:pt>
                <c:pt idx="3461">
                  <c:v>2.3363051402545132E-2</c:v>
                </c:pt>
                <c:pt idx="3462">
                  <c:v>2.336406590779383E-2</c:v>
                </c:pt>
                <c:pt idx="3463">
                  <c:v>2.3365065770897253E-2</c:v>
                </c:pt>
                <c:pt idx="3464">
                  <c:v>2.3366050991450171E-2</c:v>
                </c:pt>
                <c:pt idx="3465">
                  <c:v>2.3367021569614677E-2</c:v>
                </c:pt>
                <c:pt idx="3466">
                  <c:v>2.3367977505714954E-2</c:v>
                </c:pt>
                <c:pt idx="3467">
                  <c:v>2.3368918799264726E-2</c:v>
                </c:pt>
                <c:pt idx="3468">
                  <c:v>2.3369845450426086E-2</c:v>
                </c:pt>
                <c:pt idx="3469">
                  <c:v>2.3370757459280078E-2</c:v>
                </c:pt>
                <c:pt idx="3470">
                  <c:v>2.3371654825826704E-2</c:v>
                </c:pt>
                <c:pt idx="3471">
                  <c:v>2.3372537550228056E-2</c:v>
                </c:pt>
                <c:pt idx="3472">
                  <c:v>2.3373405631997857E-2</c:v>
                </c:pt>
                <c:pt idx="3473">
                  <c:v>2.3374259071541337E-2</c:v>
                </c:pt>
                <c:pt idx="3474">
                  <c:v>2.3375097868696404E-2</c:v>
                </c:pt>
                <c:pt idx="3475">
                  <c:v>2.3375922023625151E-2</c:v>
                </c:pt>
                <c:pt idx="3476">
                  <c:v>2.3376731536084439E-2</c:v>
                </c:pt>
                <c:pt idx="3477">
                  <c:v>2.337752640623636E-2</c:v>
                </c:pt>
                <c:pt idx="3478">
                  <c:v>2.3378306634161961E-2</c:v>
                </c:pt>
                <c:pt idx="3479">
                  <c:v>2.3379072219699149E-2</c:v>
                </c:pt>
                <c:pt idx="3480">
                  <c:v>2.3379823162685831E-2</c:v>
                </c:pt>
                <c:pt idx="3481">
                  <c:v>2.338055946352724E-2</c:v>
                </c:pt>
                <c:pt idx="3482">
                  <c:v>2.3381281121899189E-2</c:v>
                </c:pt>
                <c:pt idx="3483">
                  <c:v>2.3381988138044818E-2</c:v>
                </c:pt>
                <c:pt idx="3484">
                  <c:v>2.3382680511720988E-2</c:v>
                </c:pt>
                <c:pt idx="3485">
                  <c:v>2.3383358243251884E-2</c:v>
                </c:pt>
                <c:pt idx="3486">
                  <c:v>2.3384021332313321E-2</c:v>
                </c:pt>
                <c:pt idx="3487">
                  <c:v>2.3384669778905298E-2</c:v>
                </c:pt>
                <c:pt idx="3488">
                  <c:v>2.3385303583270955E-2</c:v>
                </c:pt>
                <c:pt idx="3489">
                  <c:v>2.3385922745491339E-2</c:v>
                </c:pt>
                <c:pt idx="3490">
                  <c:v>2.3386527265161217E-2</c:v>
                </c:pt>
                <c:pt idx="3491">
                  <c:v>2.3387117142442682E-2</c:v>
                </c:pt>
                <c:pt idx="3492">
                  <c:v>2.3387692377497826E-2</c:v>
                </c:pt>
                <c:pt idx="3493">
                  <c:v>2.3388252970083512E-2</c:v>
                </c:pt>
                <c:pt idx="3494">
                  <c:v>2.3388798920280784E-2</c:v>
                </c:pt>
                <c:pt idx="3495">
                  <c:v>2.3389330228332783E-2</c:v>
                </c:pt>
                <c:pt idx="3496">
                  <c:v>2.3389846894077415E-2</c:v>
                </c:pt>
                <c:pt idx="3497">
                  <c:v>2.3390348917190495E-2</c:v>
                </c:pt>
                <c:pt idx="3498">
                  <c:v>2.3390836298239348E-2</c:v>
                </c:pt>
                <c:pt idx="3499">
                  <c:v>2.3391309036818742E-2</c:v>
                </c:pt>
                <c:pt idx="3500">
                  <c:v>2.3391767133090768E-2</c:v>
                </c:pt>
                <c:pt idx="3501">
                  <c:v>2.3392210586974382E-2</c:v>
                </c:pt>
                <c:pt idx="3502">
                  <c:v>2.3392639398469584E-2</c:v>
                </c:pt>
                <c:pt idx="3503">
                  <c:v>2.3393053567738464E-2</c:v>
                </c:pt>
                <c:pt idx="3504">
                  <c:v>2.3393453094618932E-2</c:v>
                </c:pt>
                <c:pt idx="3505">
                  <c:v>2.3393891767339303E-2</c:v>
                </c:pt>
                <c:pt idx="3506">
                  <c:v>2.3394259917638438E-2</c:v>
                </c:pt>
                <c:pt idx="3507">
                  <c:v>2.3394613425711253E-2</c:v>
                </c:pt>
                <c:pt idx="3508">
                  <c:v>2.3394952291476701E-2</c:v>
                </c:pt>
                <c:pt idx="3509">
                  <c:v>2.3395276514853736E-2</c:v>
                </c:pt>
                <c:pt idx="3510">
                  <c:v>2.3395586095923404E-2</c:v>
                </c:pt>
                <c:pt idx="3511">
                  <c:v>2.339588103460466E-2</c:v>
                </c:pt>
                <c:pt idx="3512">
                  <c:v>2.3396161330978549E-2</c:v>
                </c:pt>
                <c:pt idx="3513">
                  <c:v>2.3396426984964025E-2</c:v>
                </c:pt>
                <c:pt idx="3514">
                  <c:v>2.3396677996480042E-2</c:v>
                </c:pt>
                <c:pt idx="3515">
                  <c:v>2.3396914365931831E-2</c:v>
                </c:pt>
                <c:pt idx="3516">
                  <c:v>2.3397136092752069E-2</c:v>
                </c:pt>
                <c:pt idx="3517">
                  <c:v>2.339734317726494E-2</c:v>
                </c:pt>
                <c:pt idx="3518">
                  <c:v>2.3397535619632537E-2</c:v>
                </c:pt>
                <c:pt idx="3519">
                  <c:v>2.3400761178308915E-2</c:v>
                </c:pt>
                <c:pt idx="3520">
                  <c:v>2.3397876577283538E-2</c:v>
                </c:pt>
                <c:pt idx="3521">
                  <c:v>2.3398025092323804E-2</c:v>
                </c:pt>
                <c:pt idx="3522">
                  <c:v>2.3398158965299842E-2</c:v>
                </c:pt>
                <c:pt idx="3523">
                  <c:v>2.3398278195806421E-2</c:v>
                </c:pt>
                <c:pt idx="3524">
                  <c:v>2.3398382784005634E-2</c:v>
                </c:pt>
                <c:pt idx="3525">
                  <c:v>2.3398472729816433E-2</c:v>
                </c:pt>
                <c:pt idx="3526">
                  <c:v>2.339854803323882E-2</c:v>
                </c:pt>
                <c:pt idx="3527">
                  <c:v>2.3398608694515932E-2</c:v>
                </c:pt>
                <c:pt idx="3528">
                  <c:v>2.3398654713242539E-2</c:v>
                </c:pt>
                <c:pt idx="3529">
                  <c:v>2.339868608966178E-2</c:v>
                </c:pt>
                <c:pt idx="3530">
                  <c:v>2.33987028238547E-2</c:v>
                </c:pt>
                <c:pt idx="3531">
                  <c:v>#N/A</c:v>
                </c:pt>
                <c:pt idx="3532">
                  <c:v>#N/A</c:v>
                </c:pt>
                <c:pt idx="3533">
                  <c:v>#N/A</c:v>
                </c:pt>
              </c:numCache>
            </c:numRef>
          </c:val>
          <c:smooth val="0"/>
        </c:ser>
        <c:dLbls>
          <c:showLegendKey val="0"/>
          <c:showVal val="0"/>
          <c:showCatName val="0"/>
          <c:showSerName val="0"/>
          <c:showPercent val="0"/>
          <c:showBubbleSize val="0"/>
        </c:dLbls>
        <c:marker val="1"/>
        <c:smooth val="0"/>
        <c:axId val="189313408"/>
        <c:axId val="189315328"/>
      </c:lineChart>
      <c:dateAx>
        <c:axId val="189313408"/>
        <c:scaling>
          <c:orientation val="minMax"/>
          <c:max val="42868"/>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89315328"/>
        <c:crosses val="autoZero"/>
        <c:auto val="1"/>
        <c:lblOffset val="100"/>
        <c:baseTimeUnit val="days"/>
        <c:majorUnit val="3"/>
        <c:majorTimeUnit val="months"/>
      </c:dateAx>
      <c:valAx>
        <c:axId val="189315328"/>
        <c:scaling>
          <c:orientation val="minMax"/>
          <c:max val="1.8000000000000002E-2"/>
          <c:min val="8.0000000000000002E-3"/>
        </c:scaling>
        <c:delete val="0"/>
        <c:axPos val="l"/>
        <c:majorGridlines/>
        <c:numFmt formatCode="0.00%" sourceLinked="0"/>
        <c:majorTickMark val="out"/>
        <c:minorTickMark val="none"/>
        <c:tickLblPos val="nextTo"/>
        <c:crossAx val="189313408"/>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(5)'!$Z$18</c:f>
              <c:strCache>
                <c:ptCount val="1"/>
                <c:pt idx="0">
                  <c:v>1Y Fwd</c:v>
                </c:pt>
              </c:strCache>
            </c:strRef>
          </c:tx>
          <c:marker>
            <c:symbol val="none"/>
          </c:marker>
          <c:cat>
            <c:numRef>
              <c:f>'Monitor (2)'!$Y$19:$Y$3552</c:f>
              <c:numCache>
                <c:formatCode>ddd\,\ dd\-mmm\-yyyy</c:formatCode>
                <c:ptCount val="3534"/>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pt idx="260">
                  <c:v>42556</c:v>
                </c:pt>
                <c:pt idx="261">
                  <c:v>42557</c:v>
                </c:pt>
                <c:pt idx="262">
                  <c:v>42558</c:v>
                </c:pt>
                <c:pt idx="263">
                  <c:v>42559</c:v>
                </c:pt>
                <c:pt idx="264">
                  <c:v>42562</c:v>
                </c:pt>
                <c:pt idx="265">
                  <c:v>42563</c:v>
                </c:pt>
                <c:pt idx="266">
                  <c:v>42564</c:v>
                </c:pt>
                <c:pt idx="267">
                  <c:v>42565</c:v>
                </c:pt>
                <c:pt idx="268">
                  <c:v>42566</c:v>
                </c:pt>
                <c:pt idx="269">
                  <c:v>42569</c:v>
                </c:pt>
                <c:pt idx="270">
                  <c:v>42570</c:v>
                </c:pt>
                <c:pt idx="271">
                  <c:v>42571</c:v>
                </c:pt>
                <c:pt idx="272">
                  <c:v>42572</c:v>
                </c:pt>
                <c:pt idx="273">
                  <c:v>42573</c:v>
                </c:pt>
                <c:pt idx="274">
                  <c:v>42576</c:v>
                </c:pt>
                <c:pt idx="275">
                  <c:v>42577</c:v>
                </c:pt>
                <c:pt idx="276">
                  <c:v>42578</c:v>
                </c:pt>
                <c:pt idx="277">
                  <c:v>42579</c:v>
                </c:pt>
                <c:pt idx="278">
                  <c:v>42580</c:v>
                </c:pt>
                <c:pt idx="279">
                  <c:v>42583</c:v>
                </c:pt>
                <c:pt idx="280">
                  <c:v>42584</c:v>
                </c:pt>
                <c:pt idx="281">
                  <c:v>42585</c:v>
                </c:pt>
                <c:pt idx="282">
                  <c:v>42586</c:v>
                </c:pt>
                <c:pt idx="283">
                  <c:v>42587</c:v>
                </c:pt>
                <c:pt idx="284">
                  <c:v>42590</c:v>
                </c:pt>
                <c:pt idx="285">
                  <c:v>42591</c:v>
                </c:pt>
                <c:pt idx="286">
                  <c:v>42592</c:v>
                </c:pt>
                <c:pt idx="287">
                  <c:v>42593</c:v>
                </c:pt>
                <c:pt idx="288">
                  <c:v>42594</c:v>
                </c:pt>
                <c:pt idx="289">
                  <c:v>42597</c:v>
                </c:pt>
                <c:pt idx="290">
                  <c:v>42598</c:v>
                </c:pt>
                <c:pt idx="291">
                  <c:v>42599</c:v>
                </c:pt>
                <c:pt idx="292">
                  <c:v>42600</c:v>
                </c:pt>
                <c:pt idx="293">
                  <c:v>42601</c:v>
                </c:pt>
                <c:pt idx="294">
                  <c:v>42604</c:v>
                </c:pt>
                <c:pt idx="295">
                  <c:v>42605</c:v>
                </c:pt>
                <c:pt idx="296">
                  <c:v>42606</c:v>
                </c:pt>
                <c:pt idx="297">
                  <c:v>42607</c:v>
                </c:pt>
                <c:pt idx="298">
                  <c:v>42608</c:v>
                </c:pt>
                <c:pt idx="299">
                  <c:v>42612</c:v>
                </c:pt>
                <c:pt idx="300">
                  <c:v>42613</c:v>
                </c:pt>
                <c:pt idx="301">
                  <c:v>42614</c:v>
                </c:pt>
                <c:pt idx="302">
                  <c:v>42615</c:v>
                </c:pt>
                <c:pt idx="303">
                  <c:v>42618</c:v>
                </c:pt>
                <c:pt idx="304">
                  <c:v>42619</c:v>
                </c:pt>
                <c:pt idx="305">
                  <c:v>42620</c:v>
                </c:pt>
                <c:pt idx="306">
                  <c:v>42621</c:v>
                </c:pt>
                <c:pt idx="307">
                  <c:v>42622</c:v>
                </c:pt>
                <c:pt idx="308">
                  <c:v>42625</c:v>
                </c:pt>
                <c:pt idx="309">
                  <c:v>42626</c:v>
                </c:pt>
                <c:pt idx="310">
                  <c:v>42627</c:v>
                </c:pt>
                <c:pt idx="311">
                  <c:v>42628</c:v>
                </c:pt>
                <c:pt idx="312">
                  <c:v>42629</c:v>
                </c:pt>
                <c:pt idx="313">
                  <c:v>42632</c:v>
                </c:pt>
                <c:pt idx="314">
                  <c:v>42633</c:v>
                </c:pt>
                <c:pt idx="315">
                  <c:v>42634</c:v>
                </c:pt>
                <c:pt idx="316">
                  <c:v>42635</c:v>
                </c:pt>
                <c:pt idx="317">
                  <c:v>42636</c:v>
                </c:pt>
                <c:pt idx="318">
                  <c:v>42639</c:v>
                </c:pt>
                <c:pt idx="319">
                  <c:v>42640</c:v>
                </c:pt>
                <c:pt idx="320">
                  <c:v>42641</c:v>
                </c:pt>
                <c:pt idx="321">
                  <c:v>42642</c:v>
                </c:pt>
                <c:pt idx="322">
                  <c:v>42643</c:v>
                </c:pt>
                <c:pt idx="323">
                  <c:v>42646</c:v>
                </c:pt>
                <c:pt idx="324">
                  <c:v>42647</c:v>
                </c:pt>
                <c:pt idx="325">
                  <c:v>42648</c:v>
                </c:pt>
                <c:pt idx="326">
                  <c:v>42649</c:v>
                </c:pt>
                <c:pt idx="327">
                  <c:v>42650</c:v>
                </c:pt>
                <c:pt idx="328">
                  <c:v>42653</c:v>
                </c:pt>
                <c:pt idx="329">
                  <c:v>42654</c:v>
                </c:pt>
                <c:pt idx="330">
                  <c:v>42655</c:v>
                </c:pt>
                <c:pt idx="331">
                  <c:v>42656</c:v>
                </c:pt>
                <c:pt idx="332">
                  <c:v>42657</c:v>
                </c:pt>
                <c:pt idx="333">
                  <c:v>42660</c:v>
                </c:pt>
                <c:pt idx="334">
                  <c:v>42661</c:v>
                </c:pt>
                <c:pt idx="335">
                  <c:v>42662</c:v>
                </c:pt>
                <c:pt idx="336">
                  <c:v>42663</c:v>
                </c:pt>
                <c:pt idx="337">
                  <c:v>42664</c:v>
                </c:pt>
                <c:pt idx="338">
                  <c:v>42667</c:v>
                </c:pt>
                <c:pt idx="339">
                  <c:v>42668</c:v>
                </c:pt>
                <c:pt idx="340">
                  <c:v>42669</c:v>
                </c:pt>
                <c:pt idx="341">
                  <c:v>42670</c:v>
                </c:pt>
                <c:pt idx="342">
                  <c:v>42671</c:v>
                </c:pt>
                <c:pt idx="343">
                  <c:v>42674</c:v>
                </c:pt>
                <c:pt idx="344">
                  <c:v>42675</c:v>
                </c:pt>
                <c:pt idx="345">
                  <c:v>42676</c:v>
                </c:pt>
                <c:pt idx="346">
                  <c:v>42677</c:v>
                </c:pt>
                <c:pt idx="347">
                  <c:v>42678</c:v>
                </c:pt>
                <c:pt idx="348">
                  <c:v>42681</c:v>
                </c:pt>
                <c:pt idx="349">
                  <c:v>42682</c:v>
                </c:pt>
                <c:pt idx="350">
                  <c:v>42683</c:v>
                </c:pt>
                <c:pt idx="351">
                  <c:v>42684</c:v>
                </c:pt>
                <c:pt idx="352">
                  <c:v>42685</c:v>
                </c:pt>
                <c:pt idx="353">
                  <c:v>42688</c:v>
                </c:pt>
                <c:pt idx="354">
                  <c:v>42689</c:v>
                </c:pt>
                <c:pt idx="355">
                  <c:v>42690</c:v>
                </c:pt>
                <c:pt idx="356">
                  <c:v>42691</c:v>
                </c:pt>
                <c:pt idx="357">
                  <c:v>42692</c:v>
                </c:pt>
                <c:pt idx="358">
                  <c:v>42695</c:v>
                </c:pt>
                <c:pt idx="359">
                  <c:v>42696</c:v>
                </c:pt>
                <c:pt idx="360">
                  <c:v>42697</c:v>
                </c:pt>
                <c:pt idx="361">
                  <c:v>42698</c:v>
                </c:pt>
                <c:pt idx="362">
                  <c:v>42699</c:v>
                </c:pt>
                <c:pt idx="363">
                  <c:v>42702</c:v>
                </c:pt>
                <c:pt idx="364">
                  <c:v>42703</c:v>
                </c:pt>
                <c:pt idx="365">
                  <c:v>42704</c:v>
                </c:pt>
                <c:pt idx="366">
                  <c:v>42705</c:v>
                </c:pt>
                <c:pt idx="367">
                  <c:v>42706</c:v>
                </c:pt>
                <c:pt idx="368">
                  <c:v>42709</c:v>
                </c:pt>
                <c:pt idx="369">
                  <c:v>42710</c:v>
                </c:pt>
                <c:pt idx="370">
                  <c:v>42711</c:v>
                </c:pt>
                <c:pt idx="371">
                  <c:v>42712</c:v>
                </c:pt>
                <c:pt idx="372">
                  <c:v>42713</c:v>
                </c:pt>
                <c:pt idx="373">
                  <c:v>42716</c:v>
                </c:pt>
                <c:pt idx="374">
                  <c:v>42717</c:v>
                </c:pt>
                <c:pt idx="375">
                  <c:v>42718</c:v>
                </c:pt>
                <c:pt idx="376">
                  <c:v>42719</c:v>
                </c:pt>
                <c:pt idx="377">
                  <c:v>42720</c:v>
                </c:pt>
                <c:pt idx="378">
                  <c:v>42723</c:v>
                </c:pt>
                <c:pt idx="379">
                  <c:v>42724</c:v>
                </c:pt>
                <c:pt idx="380">
                  <c:v>42725</c:v>
                </c:pt>
                <c:pt idx="381">
                  <c:v>42726</c:v>
                </c:pt>
                <c:pt idx="382">
                  <c:v>42727</c:v>
                </c:pt>
                <c:pt idx="383">
                  <c:v>42732</c:v>
                </c:pt>
                <c:pt idx="384">
                  <c:v>42733</c:v>
                </c:pt>
                <c:pt idx="385">
                  <c:v>42734</c:v>
                </c:pt>
                <c:pt idx="386">
                  <c:v>42738</c:v>
                </c:pt>
                <c:pt idx="387">
                  <c:v>42739</c:v>
                </c:pt>
                <c:pt idx="388">
                  <c:v>42740</c:v>
                </c:pt>
                <c:pt idx="389">
                  <c:v>42741</c:v>
                </c:pt>
                <c:pt idx="390">
                  <c:v>42744</c:v>
                </c:pt>
                <c:pt idx="391">
                  <c:v>42745</c:v>
                </c:pt>
                <c:pt idx="392">
                  <c:v>42746</c:v>
                </c:pt>
                <c:pt idx="393">
                  <c:v>42747</c:v>
                </c:pt>
                <c:pt idx="394">
                  <c:v>42748</c:v>
                </c:pt>
                <c:pt idx="395">
                  <c:v>42751</c:v>
                </c:pt>
                <c:pt idx="396">
                  <c:v>42752</c:v>
                </c:pt>
                <c:pt idx="397">
                  <c:v>42753</c:v>
                </c:pt>
                <c:pt idx="398">
                  <c:v>42754</c:v>
                </c:pt>
                <c:pt idx="399">
                  <c:v>42755</c:v>
                </c:pt>
                <c:pt idx="400">
                  <c:v>42758</c:v>
                </c:pt>
                <c:pt idx="401">
                  <c:v>42759</c:v>
                </c:pt>
                <c:pt idx="402">
                  <c:v>42760</c:v>
                </c:pt>
                <c:pt idx="403">
                  <c:v>42761</c:v>
                </c:pt>
                <c:pt idx="404">
                  <c:v>42762</c:v>
                </c:pt>
                <c:pt idx="405">
                  <c:v>42765</c:v>
                </c:pt>
                <c:pt idx="406">
                  <c:v>42766</c:v>
                </c:pt>
                <c:pt idx="407">
                  <c:v>42767</c:v>
                </c:pt>
                <c:pt idx="408">
                  <c:v>42768</c:v>
                </c:pt>
                <c:pt idx="409">
                  <c:v>42769</c:v>
                </c:pt>
                <c:pt idx="410">
                  <c:v>42772</c:v>
                </c:pt>
                <c:pt idx="411">
                  <c:v>42773</c:v>
                </c:pt>
                <c:pt idx="412">
                  <c:v>42774</c:v>
                </c:pt>
                <c:pt idx="413">
                  <c:v>42775</c:v>
                </c:pt>
                <c:pt idx="414">
                  <c:v>42776</c:v>
                </c:pt>
                <c:pt idx="415">
                  <c:v>42779</c:v>
                </c:pt>
                <c:pt idx="416">
                  <c:v>42780</c:v>
                </c:pt>
                <c:pt idx="417">
                  <c:v>42781</c:v>
                </c:pt>
                <c:pt idx="418">
                  <c:v>42782</c:v>
                </c:pt>
                <c:pt idx="419">
                  <c:v>42783</c:v>
                </c:pt>
                <c:pt idx="420">
                  <c:v>42786</c:v>
                </c:pt>
                <c:pt idx="421">
                  <c:v>42787</c:v>
                </c:pt>
                <c:pt idx="422">
                  <c:v>42788</c:v>
                </c:pt>
                <c:pt idx="423">
                  <c:v>42789</c:v>
                </c:pt>
                <c:pt idx="424">
                  <c:v>42790</c:v>
                </c:pt>
                <c:pt idx="425">
                  <c:v>42793</c:v>
                </c:pt>
                <c:pt idx="426">
                  <c:v>42794</c:v>
                </c:pt>
                <c:pt idx="427">
                  <c:v>42795</c:v>
                </c:pt>
                <c:pt idx="428">
                  <c:v>42796</c:v>
                </c:pt>
                <c:pt idx="429">
                  <c:v>42797</c:v>
                </c:pt>
                <c:pt idx="430">
                  <c:v>42800</c:v>
                </c:pt>
                <c:pt idx="431">
                  <c:v>42801</c:v>
                </c:pt>
                <c:pt idx="432">
                  <c:v>42802</c:v>
                </c:pt>
                <c:pt idx="433">
                  <c:v>42803</c:v>
                </c:pt>
                <c:pt idx="434">
                  <c:v>42804</c:v>
                </c:pt>
                <c:pt idx="435">
                  <c:v>42807</c:v>
                </c:pt>
                <c:pt idx="436">
                  <c:v>42808</c:v>
                </c:pt>
                <c:pt idx="437">
                  <c:v>42809</c:v>
                </c:pt>
                <c:pt idx="438">
                  <c:v>42810</c:v>
                </c:pt>
                <c:pt idx="439">
                  <c:v>42811</c:v>
                </c:pt>
                <c:pt idx="440">
                  <c:v>42814</c:v>
                </c:pt>
                <c:pt idx="441">
                  <c:v>42815</c:v>
                </c:pt>
                <c:pt idx="442">
                  <c:v>42816</c:v>
                </c:pt>
                <c:pt idx="443">
                  <c:v>42817</c:v>
                </c:pt>
                <c:pt idx="444">
                  <c:v>42818</c:v>
                </c:pt>
                <c:pt idx="445">
                  <c:v>42821</c:v>
                </c:pt>
                <c:pt idx="446">
                  <c:v>42822</c:v>
                </c:pt>
                <c:pt idx="447">
                  <c:v>42823</c:v>
                </c:pt>
                <c:pt idx="448">
                  <c:v>42824</c:v>
                </c:pt>
                <c:pt idx="449">
                  <c:v>42825</c:v>
                </c:pt>
                <c:pt idx="450">
                  <c:v>42828</c:v>
                </c:pt>
                <c:pt idx="451">
                  <c:v>42829</c:v>
                </c:pt>
                <c:pt idx="452">
                  <c:v>42830</c:v>
                </c:pt>
                <c:pt idx="453">
                  <c:v>42831</c:v>
                </c:pt>
                <c:pt idx="454">
                  <c:v>42832</c:v>
                </c:pt>
                <c:pt idx="455">
                  <c:v>42835</c:v>
                </c:pt>
                <c:pt idx="456">
                  <c:v>42836</c:v>
                </c:pt>
                <c:pt idx="457">
                  <c:v>42837</c:v>
                </c:pt>
                <c:pt idx="458">
                  <c:v>42838</c:v>
                </c:pt>
                <c:pt idx="459">
                  <c:v>42843</c:v>
                </c:pt>
                <c:pt idx="460">
                  <c:v>42844</c:v>
                </c:pt>
                <c:pt idx="461">
                  <c:v>42845</c:v>
                </c:pt>
                <c:pt idx="462">
                  <c:v>42846</c:v>
                </c:pt>
                <c:pt idx="463">
                  <c:v>42849</c:v>
                </c:pt>
                <c:pt idx="464">
                  <c:v>42850</c:v>
                </c:pt>
                <c:pt idx="465">
                  <c:v>42851</c:v>
                </c:pt>
                <c:pt idx="466">
                  <c:v>42852</c:v>
                </c:pt>
                <c:pt idx="467">
                  <c:v>42853</c:v>
                </c:pt>
                <c:pt idx="468">
                  <c:v>42857</c:v>
                </c:pt>
                <c:pt idx="469">
                  <c:v>42858</c:v>
                </c:pt>
                <c:pt idx="470">
                  <c:v>42859</c:v>
                </c:pt>
                <c:pt idx="471">
                  <c:v>42860</c:v>
                </c:pt>
                <c:pt idx="472">
                  <c:v>42863</c:v>
                </c:pt>
                <c:pt idx="473">
                  <c:v>42864</c:v>
                </c:pt>
                <c:pt idx="474">
                  <c:v>42865</c:v>
                </c:pt>
                <c:pt idx="475">
                  <c:v>42866</c:v>
                </c:pt>
                <c:pt idx="476">
                  <c:v>42867</c:v>
                </c:pt>
                <c:pt idx="477">
                  <c:v>42870</c:v>
                </c:pt>
                <c:pt idx="478">
                  <c:v>42871</c:v>
                </c:pt>
                <c:pt idx="479">
                  <c:v>42872</c:v>
                </c:pt>
                <c:pt idx="480">
                  <c:v>42873</c:v>
                </c:pt>
                <c:pt idx="481">
                  <c:v>42874</c:v>
                </c:pt>
                <c:pt idx="482">
                  <c:v>42877</c:v>
                </c:pt>
                <c:pt idx="483">
                  <c:v>42878</c:v>
                </c:pt>
                <c:pt idx="484">
                  <c:v>42879</c:v>
                </c:pt>
                <c:pt idx="485">
                  <c:v>42880</c:v>
                </c:pt>
                <c:pt idx="486">
                  <c:v>42881</c:v>
                </c:pt>
                <c:pt idx="487">
                  <c:v>42885</c:v>
                </c:pt>
                <c:pt idx="488">
                  <c:v>42886</c:v>
                </c:pt>
                <c:pt idx="489">
                  <c:v>42887</c:v>
                </c:pt>
                <c:pt idx="490">
                  <c:v>42888</c:v>
                </c:pt>
                <c:pt idx="491">
                  <c:v>42891</c:v>
                </c:pt>
                <c:pt idx="492">
                  <c:v>42892</c:v>
                </c:pt>
                <c:pt idx="493">
                  <c:v>42893</c:v>
                </c:pt>
                <c:pt idx="494">
                  <c:v>42894</c:v>
                </c:pt>
                <c:pt idx="495">
                  <c:v>42895</c:v>
                </c:pt>
                <c:pt idx="496">
                  <c:v>42898</c:v>
                </c:pt>
                <c:pt idx="497">
                  <c:v>42899</c:v>
                </c:pt>
                <c:pt idx="498">
                  <c:v>42900</c:v>
                </c:pt>
                <c:pt idx="499">
                  <c:v>42901</c:v>
                </c:pt>
                <c:pt idx="500">
                  <c:v>42902</c:v>
                </c:pt>
                <c:pt idx="501">
                  <c:v>42905</c:v>
                </c:pt>
                <c:pt idx="502">
                  <c:v>42906</c:v>
                </c:pt>
                <c:pt idx="503">
                  <c:v>42907</c:v>
                </c:pt>
                <c:pt idx="504">
                  <c:v>42908</c:v>
                </c:pt>
                <c:pt idx="505">
                  <c:v>42909</c:v>
                </c:pt>
                <c:pt idx="506">
                  <c:v>42912</c:v>
                </c:pt>
                <c:pt idx="507">
                  <c:v>42913</c:v>
                </c:pt>
                <c:pt idx="508">
                  <c:v>42914</c:v>
                </c:pt>
                <c:pt idx="509">
                  <c:v>42915</c:v>
                </c:pt>
                <c:pt idx="510">
                  <c:v>42916</c:v>
                </c:pt>
                <c:pt idx="511">
                  <c:v>42919</c:v>
                </c:pt>
                <c:pt idx="512">
                  <c:v>42920</c:v>
                </c:pt>
                <c:pt idx="513">
                  <c:v>42921</c:v>
                </c:pt>
                <c:pt idx="514">
                  <c:v>42922</c:v>
                </c:pt>
                <c:pt idx="515">
                  <c:v>42923</c:v>
                </c:pt>
                <c:pt idx="516">
                  <c:v>42926</c:v>
                </c:pt>
                <c:pt idx="517">
                  <c:v>42927</c:v>
                </c:pt>
                <c:pt idx="518">
                  <c:v>42934</c:v>
                </c:pt>
                <c:pt idx="519">
                  <c:v>42941</c:v>
                </c:pt>
                <c:pt idx="520">
                  <c:v>42948</c:v>
                </c:pt>
                <c:pt idx="521">
                  <c:v>42955</c:v>
                </c:pt>
                <c:pt idx="522">
                  <c:v>42962</c:v>
                </c:pt>
                <c:pt idx="523">
                  <c:v>42969</c:v>
                </c:pt>
                <c:pt idx="524">
                  <c:v>42976</c:v>
                </c:pt>
                <c:pt idx="525">
                  <c:v>42983</c:v>
                </c:pt>
                <c:pt idx="526">
                  <c:v>42990</c:v>
                </c:pt>
                <c:pt idx="527">
                  <c:v>42997</c:v>
                </c:pt>
                <c:pt idx="528">
                  <c:v>43004</c:v>
                </c:pt>
                <c:pt idx="529">
                  <c:v>43011</c:v>
                </c:pt>
                <c:pt idx="530">
                  <c:v>43018</c:v>
                </c:pt>
                <c:pt idx="531">
                  <c:v>43025</c:v>
                </c:pt>
                <c:pt idx="532">
                  <c:v>43032</c:v>
                </c:pt>
                <c:pt idx="533">
                  <c:v>43039</c:v>
                </c:pt>
                <c:pt idx="534">
                  <c:v>43046</c:v>
                </c:pt>
                <c:pt idx="535">
                  <c:v>43053</c:v>
                </c:pt>
                <c:pt idx="536">
                  <c:v>43060</c:v>
                </c:pt>
                <c:pt idx="537">
                  <c:v>43067</c:v>
                </c:pt>
                <c:pt idx="538">
                  <c:v>43074</c:v>
                </c:pt>
                <c:pt idx="539">
                  <c:v>43081</c:v>
                </c:pt>
                <c:pt idx="540">
                  <c:v>43088</c:v>
                </c:pt>
                <c:pt idx="541">
                  <c:v>43096</c:v>
                </c:pt>
                <c:pt idx="542">
                  <c:v>43103</c:v>
                </c:pt>
                <c:pt idx="543">
                  <c:v>43110</c:v>
                </c:pt>
                <c:pt idx="544">
                  <c:v>43117</c:v>
                </c:pt>
                <c:pt idx="545">
                  <c:v>43124</c:v>
                </c:pt>
                <c:pt idx="546">
                  <c:v>43131</c:v>
                </c:pt>
                <c:pt idx="547">
                  <c:v>43138</c:v>
                </c:pt>
                <c:pt idx="548">
                  <c:v>43145</c:v>
                </c:pt>
                <c:pt idx="549">
                  <c:v>43152</c:v>
                </c:pt>
                <c:pt idx="550">
                  <c:v>43159</c:v>
                </c:pt>
                <c:pt idx="551">
                  <c:v>43166</c:v>
                </c:pt>
                <c:pt idx="552">
                  <c:v>43173</c:v>
                </c:pt>
                <c:pt idx="553">
                  <c:v>43180</c:v>
                </c:pt>
                <c:pt idx="554">
                  <c:v>43187</c:v>
                </c:pt>
                <c:pt idx="555">
                  <c:v>43194</c:v>
                </c:pt>
                <c:pt idx="556">
                  <c:v>43201</c:v>
                </c:pt>
                <c:pt idx="557">
                  <c:v>43208</c:v>
                </c:pt>
                <c:pt idx="558">
                  <c:v>43215</c:v>
                </c:pt>
                <c:pt idx="559">
                  <c:v>43222</c:v>
                </c:pt>
                <c:pt idx="560">
                  <c:v>43229</c:v>
                </c:pt>
                <c:pt idx="561">
                  <c:v>43236</c:v>
                </c:pt>
                <c:pt idx="562">
                  <c:v>43243</c:v>
                </c:pt>
                <c:pt idx="563">
                  <c:v>43250</c:v>
                </c:pt>
                <c:pt idx="564">
                  <c:v>43257</c:v>
                </c:pt>
                <c:pt idx="565">
                  <c:v>43264</c:v>
                </c:pt>
                <c:pt idx="566">
                  <c:v>43271</c:v>
                </c:pt>
                <c:pt idx="567">
                  <c:v>43278</c:v>
                </c:pt>
                <c:pt idx="568">
                  <c:v>43285</c:v>
                </c:pt>
                <c:pt idx="569">
                  <c:v>43292</c:v>
                </c:pt>
                <c:pt idx="570">
                  <c:v>43299</c:v>
                </c:pt>
                <c:pt idx="571">
                  <c:v>43306</c:v>
                </c:pt>
                <c:pt idx="572">
                  <c:v>43313</c:v>
                </c:pt>
                <c:pt idx="573">
                  <c:v>43320</c:v>
                </c:pt>
                <c:pt idx="574">
                  <c:v>43327</c:v>
                </c:pt>
                <c:pt idx="575">
                  <c:v>43334</c:v>
                </c:pt>
                <c:pt idx="576">
                  <c:v>43341</c:v>
                </c:pt>
                <c:pt idx="577">
                  <c:v>43348</c:v>
                </c:pt>
                <c:pt idx="578">
                  <c:v>43355</c:v>
                </c:pt>
                <c:pt idx="579">
                  <c:v>43362</c:v>
                </c:pt>
                <c:pt idx="580">
                  <c:v>43369</c:v>
                </c:pt>
                <c:pt idx="581">
                  <c:v>43376</c:v>
                </c:pt>
                <c:pt idx="582">
                  <c:v>43383</c:v>
                </c:pt>
                <c:pt idx="583">
                  <c:v>43390</c:v>
                </c:pt>
                <c:pt idx="584">
                  <c:v>43397</c:v>
                </c:pt>
                <c:pt idx="585">
                  <c:v>43404</c:v>
                </c:pt>
                <c:pt idx="586">
                  <c:v>43411</c:v>
                </c:pt>
                <c:pt idx="587">
                  <c:v>43418</c:v>
                </c:pt>
                <c:pt idx="588">
                  <c:v>43425</c:v>
                </c:pt>
                <c:pt idx="589">
                  <c:v>43432</c:v>
                </c:pt>
                <c:pt idx="590">
                  <c:v>43439</c:v>
                </c:pt>
                <c:pt idx="591">
                  <c:v>43446</c:v>
                </c:pt>
                <c:pt idx="592">
                  <c:v>43453</c:v>
                </c:pt>
                <c:pt idx="593">
                  <c:v>43461</c:v>
                </c:pt>
                <c:pt idx="594">
                  <c:v>43468</c:v>
                </c:pt>
                <c:pt idx="595">
                  <c:v>43475</c:v>
                </c:pt>
                <c:pt idx="596">
                  <c:v>43482</c:v>
                </c:pt>
                <c:pt idx="597">
                  <c:v>43489</c:v>
                </c:pt>
                <c:pt idx="598">
                  <c:v>43496</c:v>
                </c:pt>
                <c:pt idx="599">
                  <c:v>43503</c:v>
                </c:pt>
                <c:pt idx="600">
                  <c:v>43510</c:v>
                </c:pt>
                <c:pt idx="601">
                  <c:v>43517</c:v>
                </c:pt>
                <c:pt idx="602">
                  <c:v>43524</c:v>
                </c:pt>
                <c:pt idx="603">
                  <c:v>43531</c:v>
                </c:pt>
                <c:pt idx="604">
                  <c:v>43538</c:v>
                </c:pt>
                <c:pt idx="605">
                  <c:v>43545</c:v>
                </c:pt>
                <c:pt idx="606">
                  <c:v>43552</c:v>
                </c:pt>
                <c:pt idx="607">
                  <c:v>43559</c:v>
                </c:pt>
                <c:pt idx="608">
                  <c:v>43566</c:v>
                </c:pt>
                <c:pt idx="609">
                  <c:v>43573</c:v>
                </c:pt>
                <c:pt idx="610">
                  <c:v>43580</c:v>
                </c:pt>
                <c:pt idx="611">
                  <c:v>43587</c:v>
                </c:pt>
                <c:pt idx="612">
                  <c:v>43594</c:v>
                </c:pt>
                <c:pt idx="613">
                  <c:v>43601</c:v>
                </c:pt>
                <c:pt idx="614">
                  <c:v>43608</c:v>
                </c:pt>
                <c:pt idx="615">
                  <c:v>43615</c:v>
                </c:pt>
                <c:pt idx="616">
                  <c:v>43622</c:v>
                </c:pt>
                <c:pt idx="617">
                  <c:v>43629</c:v>
                </c:pt>
                <c:pt idx="618">
                  <c:v>43636</c:v>
                </c:pt>
                <c:pt idx="619">
                  <c:v>43643</c:v>
                </c:pt>
                <c:pt idx="620">
                  <c:v>43650</c:v>
                </c:pt>
                <c:pt idx="621">
                  <c:v>43657</c:v>
                </c:pt>
                <c:pt idx="622">
                  <c:v>43664</c:v>
                </c:pt>
                <c:pt idx="623">
                  <c:v>43671</c:v>
                </c:pt>
                <c:pt idx="624">
                  <c:v>43678</c:v>
                </c:pt>
                <c:pt idx="625">
                  <c:v>43685</c:v>
                </c:pt>
                <c:pt idx="626">
                  <c:v>43692</c:v>
                </c:pt>
                <c:pt idx="627">
                  <c:v>43699</c:v>
                </c:pt>
                <c:pt idx="628">
                  <c:v>43706</c:v>
                </c:pt>
                <c:pt idx="629">
                  <c:v>43713</c:v>
                </c:pt>
                <c:pt idx="630">
                  <c:v>43720</c:v>
                </c:pt>
                <c:pt idx="631">
                  <c:v>43727</c:v>
                </c:pt>
                <c:pt idx="632">
                  <c:v>43734</c:v>
                </c:pt>
                <c:pt idx="633">
                  <c:v>43741</c:v>
                </c:pt>
                <c:pt idx="634">
                  <c:v>43748</c:v>
                </c:pt>
                <c:pt idx="635">
                  <c:v>43755</c:v>
                </c:pt>
                <c:pt idx="636">
                  <c:v>43762</c:v>
                </c:pt>
                <c:pt idx="637">
                  <c:v>43769</c:v>
                </c:pt>
                <c:pt idx="638">
                  <c:v>43776</c:v>
                </c:pt>
                <c:pt idx="639">
                  <c:v>43783</c:v>
                </c:pt>
                <c:pt idx="640">
                  <c:v>43790</c:v>
                </c:pt>
                <c:pt idx="641">
                  <c:v>43797</c:v>
                </c:pt>
                <c:pt idx="642">
                  <c:v>43804</c:v>
                </c:pt>
                <c:pt idx="643">
                  <c:v>43811</c:v>
                </c:pt>
                <c:pt idx="644">
                  <c:v>43818</c:v>
                </c:pt>
                <c:pt idx="645">
                  <c:v>43826</c:v>
                </c:pt>
                <c:pt idx="646">
                  <c:v>43833</c:v>
                </c:pt>
                <c:pt idx="647">
                  <c:v>43840</c:v>
                </c:pt>
                <c:pt idx="648">
                  <c:v>43847</c:v>
                </c:pt>
                <c:pt idx="649">
                  <c:v>43854</c:v>
                </c:pt>
                <c:pt idx="650">
                  <c:v>43861</c:v>
                </c:pt>
                <c:pt idx="651">
                  <c:v>43868</c:v>
                </c:pt>
                <c:pt idx="652">
                  <c:v>43875</c:v>
                </c:pt>
                <c:pt idx="653">
                  <c:v>43882</c:v>
                </c:pt>
                <c:pt idx="654">
                  <c:v>43889</c:v>
                </c:pt>
                <c:pt idx="655">
                  <c:v>43896</c:v>
                </c:pt>
                <c:pt idx="656">
                  <c:v>43903</c:v>
                </c:pt>
                <c:pt idx="657">
                  <c:v>43910</c:v>
                </c:pt>
                <c:pt idx="658">
                  <c:v>43917</c:v>
                </c:pt>
                <c:pt idx="659">
                  <c:v>43924</c:v>
                </c:pt>
                <c:pt idx="660">
                  <c:v>43935</c:v>
                </c:pt>
                <c:pt idx="661">
                  <c:v>43942</c:v>
                </c:pt>
                <c:pt idx="662">
                  <c:v>43949</c:v>
                </c:pt>
                <c:pt idx="663">
                  <c:v>43956</c:v>
                </c:pt>
                <c:pt idx="664">
                  <c:v>43963</c:v>
                </c:pt>
                <c:pt idx="665">
                  <c:v>43970</c:v>
                </c:pt>
                <c:pt idx="666">
                  <c:v>43977</c:v>
                </c:pt>
                <c:pt idx="667">
                  <c:v>43984</c:v>
                </c:pt>
                <c:pt idx="668">
                  <c:v>43991</c:v>
                </c:pt>
                <c:pt idx="669">
                  <c:v>43998</c:v>
                </c:pt>
                <c:pt idx="670">
                  <c:v>44005</c:v>
                </c:pt>
                <c:pt idx="671">
                  <c:v>44012</c:v>
                </c:pt>
                <c:pt idx="672">
                  <c:v>44019</c:v>
                </c:pt>
                <c:pt idx="673">
                  <c:v>44026</c:v>
                </c:pt>
                <c:pt idx="674">
                  <c:v>44033</c:v>
                </c:pt>
                <c:pt idx="675">
                  <c:v>44040</c:v>
                </c:pt>
                <c:pt idx="676">
                  <c:v>44047</c:v>
                </c:pt>
                <c:pt idx="677">
                  <c:v>44054</c:v>
                </c:pt>
                <c:pt idx="678">
                  <c:v>44061</c:v>
                </c:pt>
                <c:pt idx="679">
                  <c:v>44068</c:v>
                </c:pt>
                <c:pt idx="680">
                  <c:v>44075</c:v>
                </c:pt>
                <c:pt idx="681">
                  <c:v>44082</c:v>
                </c:pt>
                <c:pt idx="682">
                  <c:v>44089</c:v>
                </c:pt>
                <c:pt idx="683">
                  <c:v>44096</c:v>
                </c:pt>
                <c:pt idx="684">
                  <c:v>44103</c:v>
                </c:pt>
                <c:pt idx="685">
                  <c:v>44110</c:v>
                </c:pt>
                <c:pt idx="686">
                  <c:v>44117</c:v>
                </c:pt>
                <c:pt idx="687">
                  <c:v>44124</c:v>
                </c:pt>
                <c:pt idx="688">
                  <c:v>44131</c:v>
                </c:pt>
                <c:pt idx="689">
                  <c:v>44138</c:v>
                </c:pt>
                <c:pt idx="690">
                  <c:v>44145</c:v>
                </c:pt>
                <c:pt idx="691">
                  <c:v>44152</c:v>
                </c:pt>
                <c:pt idx="692">
                  <c:v>44159</c:v>
                </c:pt>
                <c:pt idx="693">
                  <c:v>44166</c:v>
                </c:pt>
                <c:pt idx="694">
                  <c:v>44173</c:v>
                </c:pt>
                <c:pt idx="695">
                  <c:v>44180</c:v>
                </c:pt>
                <c:pt idx="696">
                  <c:v>44187</c:v>
                </c:pt>
                <c:pt idx="697">
                  <c:v>44194</c:v>
                </c:pt>
                <c:pt idx="698">
                  <c:v>44201</c:v>
                </c:pt>
                <c:pt idx="699">
                  <c:v>44208</c:v>
                </c:pt>
                <c:pt idx="700">
                  <c:v>44215</c:v>
                </c:pt>
                <c:pt idx="701">
                  <c:v>44222</c:v>
                </c:pt>
                <c:pt idx="702">
                  <c:v>44229</c:v>
                </c:pt>
                <c:pt idx="703">
                  <c:v>44236</c:v>
                </c:pt>
                <c:pt idx="704">
                  <c:v>44243</c:v>
                </c:pt>
                <c:pt idx="705">
                  <c:v>44250</c:v>
                </c:pt>
                <c:pt idx="706">
                  <c:v>44257</c:v>
                </c:pt>
                <c:pt idx="707">
                  <c:v>44264</c:v>
                </c:pt>
                <c:pt idx="708">
                  <c:v>44271</c:v>
                </c:pt>
                <c:pt idx="709">
                  <c:v>44278</c:v>
                </c:pt>
                <c:pt idx="710">
                  <c:v>44285</c:v>
                </c:pt>
                <c:pt idx="711">
                  <c:v>44292</c:v>
                </c:pt>
                <c:pt idx="712">
                  <c:v>44299</c:v>
                </c:pt>
                <c:pt idx="713">
                  <c:v>44306</c:v>
                </c:pt>
                <c:pt idx="714">
                  <c:v>44313</c:v>
                </c:pt>
                <c:pt idx="715">
                  <c:v>44320</c:v>
                </c:pt>
                <c:pt idx="716">
                  <c:v>44327</c:v>
                </c:pt>
                <c:pt idx="717">
                  <c:v>44334</c:v>
                </c:pt>
                <c:pt idx="718">
                  <c:v>44341</c:v>
                </c:pt>
                <c:pt idx="719">
                  <c:v>44348</c:v>
                </c:pt>
                <c:pt idx="720">
                  <c:v>44355</c:v>
                </c:pt>
                <c:pt idx="721">
                  <c:v>44362</c:v>
                </c:pt>
                <c:pt idx="722">
                  <c:v>44369</c:v>
                </c:pt>
                <c:pt idx="723">
                  <c:v>44376</c:v>
                </c:pt>
                <c:pt idx="724">
                  <c:v>44383</c:v>
                </c:pt>
                <c:pt idx="725">
                  <c:v>44390</c:v>
                </c:pt>
                <c:pt idx="726">
                  <c:v>44397</c:v>
                </c:pt>
                <c:pt idx="727">
                  <c:v>44404</c:v>
                </c:pt>
                <c:pt idx="728">
                  <c:v>44411</c:v>
                </c:pt>
                <c:pt idx="729">
                  <c:v>44418</c:v>
                </c:pt>
                <c:pt idx="730">
                  <c:v>44425</c:v>
                </c:pt>
                <c:pt idx="731">
                  <c:v>44432</c:v>
                </c:pt>
                <c:pt idx="732">
                  <c:v>44439</c:v>
                </c:pt>
                <c:pt idx="733">
                  <c:v>44446</c:v>
                </c:pt>
                <c:pt idx="734">
                  <c:v>44453</c:v>
                </c:pt>
                <c:pt idx="735">
                  <c:v>44460</c:v>
                </c:pt>
                <c:pt idx="736">
                  <c:v>44467</c:v>
                </c:pt>
                <c:pt idx="737">
                  <c:v>44474</c:v>
                </c:pt>
                <c:pt idx="738">
                  <c:v>44481</c:v>
                </c:pt>
                <c:pt idx="739">
                  <c:v>44488</c:v>
                </c:pt>
                <c:pt idx="740">
                  <c:v>44495</c:v>
                </c:pt>
                <c:pt idx="741">
                  <c:v>44502</c:v>
                </c:pt>
                <c:pt idx="742">
                  <c:v>44509</c:v>
                </c:pt>
                <c:pt idx="743">
                  <c:v>44516</c:v>
                </c:pt>
                <c:pt idx="744">
                  <c:v>44523</c:v>
                </c:pt>
                <c:pt idx="745">
                  <c:v>44530</c:v>
                </c:pt>
                <c:pt idx="746">
                  <c:v>44537</c:v>
                </c:pt>
                <c:pt idx="747">
                  <c:v>44544</c:v>
                </c:pt>
                <c:pt idx="748">
                  <c:v>44551</c:v>
                </c:pt>
                <c:pt idx="749">
                  <c:v>44559</c:v>
                </c:pt>
                <c:pt idx="750">
                  <c:v>44566</c:v>
                </c:pt>
                <c:pt idx="751">
                  <c:v>44573</c:v>
                </c:pt>
                <c:pt idx="752">
                  <c:v>44580</c:v>
                </c:pt>
                <c:pt idx="753">
                  <c:v>44587</c:v>
                </c:pt>
                <c:pt idx="754">
                  <c:v>44594</c:v>
                </c:pt>
                <c:pt idx="755">
                  <c:v>44601</c:v>
                </c:pt>
                <c:pt idx="756">
                  <c:v>44608</c:v>
                </c:pt>
                <c:pt idx="757">
                  <c:v>44615</c:v>
                </c:pt>
                <c:pt idx="758">
                  <c:v>44622</c:v>
                </c:pt>
                <c:pt idx="759">
                  <c:v>44629</c:v>
                </c:pt>
                <c:pt idx="760">
                  <c:v>44636</c:v>
                </c:pt>
                <c:pt idx="761">
                  <c:v>44643</c:v>
                </c:pt>
                <c:pt idx="762">
                  <c:v>44650</c:v>
                </c:pt>
                <c:pt idx="763">
                  <c:v>44657</c:v>
                </c:pt>
                <c:pt idx="764">
                  <c:v>44664</c:v>
                </c:pt>
                <c:pt idx="765">
                  <c:v>44671</c:v>
                </c:pt>
                <c:pt idx="766">
                  <c:v>44678</c:v>
                </c:pt>
                <c:pt idx="767">
                  <c:v>44685</c:v>
                </c:pt>
                <c:pt idx="768">
                  <c:v>44692</c:v>
                </c:pt>
                <c:pt idx="769">
                  <c:v>44699</c:v>
                </c:pt>
                <c:pt idx="770">
                  <c:v>44706</c:v>
                </c:pt>
                <c:pt idx="771">
                  <c:v>44713</c:v>
                </c:pt>
                <c:pt idx="772">
                  <c:v>44720</c:v>
                </c:pt>
                <c:pt idx="773">
                  <c:v>44727</c:v>
                </c:pt>
                <c:pt idx="774">
                  <c:v>44734</c:v>
                </c:pt>
                <c:pt idx="775">
                  <c:v>44741</c:v>
                </c:pt>
                <c:pt idx="776">
                  <c:v>44748</c:v>
                </c:pt>
                <c:pt idx="777">
                  <c:v>44755</c:v>
                </c:pt>
                <c:pt idx="778">
                  <c:v>44762</c:v>
                </c:pt>
                <c:pt idx="779">
                  <c:v>44769</c:v>
                </c:pt>
                <c:pt idx="780">
                  <c:v>44776</c:v>
                </c:pt>
                <c:pt idx="781">
                  <c:v>44783</c:v>
                </c:pt>
                <c:pt idx="782">
                  <c:v>44790</c:v>
                </c:pt>
                <c:pt idx="783">
                  <c:v>44797</c:v>
                </c:pt>
                <c:pt idx="784">
                  <c:v>44804</c:v>
                </c:pt>
                <c:pt idx="785">
                  <c:v>44811</c:v>
                </c:pt>
                <c:pt idx="786">
                  <c:v>44818</c:v>
                </c:pt>
                <c:pt idx="787">
                  <c:v>44825</c:v>
                </c:pt>
                <c:pt idx="788">
                  <c:v>44832</c:v>
                </c:pt>
                <c:pt idx="789">
                  <c:v>44839</c:v>
                </c:pt>
                <c:pt idx="790">
                  <c:v>44846</c:v>
                </c:pt>
                <c:pt idx="791">
                  <c:v>44853</c:v>
                </c:pt>
                <c:pt idx="792">
                  <c:v>44860</c:v>
                </c:pt>
                <c:pt idx="793">
                  <c:v>44867</c:v>
                </c:pt>
                <c:pt idx="794">
                  <c:v>44874</c:v>
                </c:pt>
                <c:pt idx="795">
                  <c:v>44881</c:v>
                </c:pt>
                <c:pt idx="796">
                  <c:v>44888</c:v>
                </c:pt>
                <c:pt idx="797">
                  <c:v>44895</c:v>
                </c:pt>
                <c:pt idx="798">
                  <c:v>44902</c:v>
                </c:pt>
                <c:pt idx="799">
                  <c:v>44909</c:v>
                </c:pt>
                <c:pt idx="800">
                  <c:v>44916</c:v>
                </c:pt>
                <c:pt idx="801">
                  <c:v>44923</c:v>
                </c:pt>
                <c:pt idx="802">
                  <c:v>44930</c:v>
                </c:pt>
                <c:pt idx="803">
                  <c:v>44937</c:v>
                </c:pt>
                <c:pt idx="804">
                  <c:v>44944</c:v>
                </c:pt>
                <c:pt idx="805">
                  <c:v>44951</c:v>
                </c:pt>
                <c:pt idx="806">
                  <c:v>44958</c:v>
                </c:pt>
                <c:pt idx="807">
                  <c:v>44965</c:v>
                </c:pt>
                <c:pt idx="808">
                  <c:v>44972</c:v>
                </c:pt>
                <c:pt idx="809">
                  <c:v>44979</c:v>
                </c:pt>
                <c:pt idx="810">
                  <c:v>44986</c:v>
                </c:pt>
                <c:pt idx="811">
                  <c:v>44993</c:v>
                </c:pt>
                <c:pt idx="812">
                  <c:v>45000</c:v>
                </c:pt>
                <c:pt idx="813">
                  <c:v>45007</c:v>
                </c:pt>
                <c:pt idx="814">
                  <c:v>45014</c:v>
                </c:pt>
                <c:pt idx="815">
                  <c:v>45021</c:v>
                </c:pt>
                <c:pt idx="816">
                  <c:v>45028</c:v>
                </c:pt>
                <c:pt idx="817">
                  <c:v>45035</c:v>
                </c:pt>
                <c:pt idx="818">
                  <c:v>45042</c:v>
                </c:pt>
                <c:pt idx="819">
                  <c:v>45049</c:v>
                </c:pt>
                <c:pt idx="820">
                  <c:v>45056</c:v>
                </c:pt>
                <c:pt idx="821">
                  <c:v>45063</c:v>
                </c:pt>
                <c:pt idx="822">
                  <c:v>45070</c:v>
                </c:pt>
                <c:pt idx="823">
                  <c:v>45077</c:v>
                </c:pt>
                <c:pt idx="824">
                  <c:v>45084</c:v>
                </c:pt>
                <c:pt idx="825">
                  <c:v>45091</c:v>
                </c:pt>
                <c:pt idx="826">
                  <c:v>45098</c:v>
                </c:pt>
                <c:pt idx="827">
                  <c:v>45105</c:v>
                </c:pt>
                <c:pt idx="828">
                  <c:v>45112</c:v>
                </c:pt>
                <c:pt idx="829">
                  <c:v>45119</c:v>
                </c:pt>
                <c:pt idx="830">
                  <c:v>45126</c:v>
                </c:pt>
                <c:pt idx="831">
                  <c:v>45133</c:v>
                </c:pt>
                <c:pt idx="832">
                  <c:v>45140</c:v>
                </c:pt>
                <c:pt idx="833">
                  <c:v>45147</c:v>
                </c:pt>
                <c:pt idx="834">
                  <c:v>45154</c:v>
                </c:pt>
                <c:pt idx="835">
                  <c:v>45161</c:v>
                </c:pt>
                <c:pt idx="836">
                  <c:v>45168</c:v>
                </c:pt>
                <c:pt idx="837">
                  <c:v>45175</c:v>
                </c:pt>
                <c:pt idx="838">
                  <c:v>45182</c:v>
                </c:pt>
                <c:pt idx="839">
                  <c:v>45189</c:v>
                </c:pt>
                <c:pt idx="840">
                  <c:v>45196</c:v>
                </c:pt>
                <c:pt idx="841">
                  <c:v>45203</c:v>
                </c:pt>
                <c:pt idx="842">
                  <c:v>45210</c:v>
                </c:pt>
                <c:pt idx="843">
                  <c:v>45217</c:v>
                </c:pt>
                <c:pt idx="844">
                  <c:v>45224</c:v>
                </c:pt>
                <c:pt idx="845">
                  <c:v>45231</c:v>
                </c:pt>
                <c:pt idx="846">
                  <c:v>45238</c:v>
                </c:pt>
                <c:pt idx="847">
                  <c:v>45245</c:v>
                </c:pt>
                <c:pt idx="848">
                  <c:v>45252</c:v>
                </c:pt>
                <c:pt idx="849">
                  <c:v>45259</c:v>
                </c:pt>
                <c:pt idx="850">
                  <c:v>45266</c:v>
                </c:pt>
                <c:pt idx="851">
                  <c:v>45273</c:v>
                </c:pt>
                <c:pt idx="852">
                  <c:v>45280</c:v>
                </c:pt>
                <c:pt idx="853">
                  <c:v>45287</c:v>
                </c:pt>
                <c:pt idx="854">
                  <c:v>45294</c:v>
                </c:pt>
                <c:pt idx="855">
                  <c:v>45301</c:v>
                </c:pt>
                <c:pt idx="856">
                  <c:v>45308</c:v>
                </c:pt>
                <c:pt idx="857">
                  <c:v>45315</c:v>
                </c:pt>
                <c:pt idx="858">
                  <c:v>45322</c:v>
                </c:pt>
                <c:pt idx="859">
                  <c:v>45329</c:v>
                </c:pt>
                <c:pt idx="860">
                  <c:v>45336</c:v>
                </c:pt>
                <c:pt idx="861">
                  <c:v>45343</c:v>
                </c:pt>
                <c:pt idx="862">
                  <c:v>45350</c:v>
                </c:pt>
                <c:pt idx="863">
                  <c:v>45357</c:v>
                </c:pt>
                <c:pt idx="864">
                  <c:v>45364</c:v>
                </c:pt>
                <c:pt idx="865">
                  <c:v>45371</c:v>
                </c:pt>
                <c:pt idx="866">
                  <c:v>45378</c:v>
                </c:pt>
                <c:pt idx="867">
                  <c:v>45385</c:v>
                </c:pt>
                <c:pt idx="868">
                  <c:v>45392</c:v>
                </c:pt>
                <c:pt idx="869">
                  <c:v>45399</c:v>
                </c:pt>
                <c:pt idx="870">
                  <c:v>45406</c:v>
                </c:pt>
                <c:pt idx="871">
                  <c:v>45413</c:v>
                </c:pt>
                <c:pt idx="872">
                  <c:v>45420</c:v>
                </c:pt>
                <c:pt idx="873">
                  <c:v>45427</c:v>
                </c:pt>
                <c:pt idx="874">
                  <c:v>45434</c:v>
                </c:pt>
                <c:pt idx="875">
                  <c:v>45441</c:v>
                </c:pt>
                <c:pt idx="876">
                  <c:v>45448</c:v>
                </c:pt>
                <c:pt idx="877">
                  <c:v>45455</c:v>
                </c:pt>
                <c:pt idx="878">
                  <c:v>45462</c:v>
                </c:pt>
                <c:pt idx="879">
                  <c:v>45469</c:v>
                </c:pt>
                <c:pt idx="880">
                  <c:v>45476</c:v>
                </c:pt>
                <c:pt idx="881">
                  <c:v>45483</c:v>
                </c:pt>
                <c:pt idx="882">
                  <c:v>45490</c:v>
                </c:pt>
                <c:pt idx="883">
                  <c:v>45497</c:v>
                </c:pt>
                <c:pt idx="884">
                  <c:v>45504</c:v>
                </c:pt>
                <c:pt idx="885">
                  <c:v>45511</c:v>
                </c:pt>
                <c:pt idx="886">
                  <c:v>45518</c:v>
                </c:pt>
                <c:pt idx="887">
                  <c:v>45525</c:v>
                </c:pt>
                <c:pt idx="888">
                  <c:v>45532</c:v>
                </c:pt>
                <c:pt idx="889">
                  <c:v>45539</c:v>
                </c:pt>
                <c:pt idx="890">
                  <c:v>45546</c:v>
                </c:pt>
                <c:pt idx="891">
                  <c:v>45553</c:v>
                </c:pt>
                <c:pt idx="892">
                  <c:v>45560</c:v>
                </c:pt>
                <c:pt idx="893">
                  <c:v>45567</c:v>
                </c:pt>
                <c:pt idx="894">
                  <c:v>45574</c:v>
                </c:pt>
                <c:pt idx="895">
                  <c:v>45581</c:v>
                </c:pt>
                <c:pt idx="896">
                  <c:v>45588</c:v>
                </c:pt>
                <c:pt idx="897">
                  <c:v>45595</c:v>
                </c:pt>
                <c:pt idx="898">
                  <c:v>45602</c:v>
                </c:pt>
                <c:pt idx="899">
                  <c:v>45609</c:v>
                </c:pt>
                <c:pt idx="900">
                  <c:v>45616</c:v>
                </c:pt>
                <c:pt idx="901">
                  <c:v>45623</c:v>
                </c:pt>
                <c:pt idx="902">
                  <c:v>45630</c:v>
                </c:pt>
                <c:pt idx="903">
                  <c:v>45637</c:v>
                </c:pt>
                <c:pt idx="904">
                  <c:v>45644</c:v>
                </c:pt>
                <c:pt idx="905">
                  <c:v>45653</c:v>
                </c:pt>
                <c:pt idx="906">
                  <c:v>45660</c:v>
                </c:pt>
                <c:pt idx="907">
                  <c:v>45667</c:v>
                </c:pt>
                <c:pt idx="908">
                  <c:v>45674</c:v>
                </c:pt>
                <c:pt idx="909">
                  <c:v>45681</c:v>
                </c:pt>
                <c:pt idx="910">
                  <c:v>45688</c:v>
                </c:pt>
                <c:pt idx="911">
                  <c:v>45695</c:v>
                </c:pt>
                <c:pt idx="912">
                  <c:v>45702</c:v>
                </c:pt>
                <c:pt idx="913">
                  <c:v>45709</c:v>
                </c:pt>
                <c:pt idx="914">
                  <c:v>45716</c:v>
                </c:pt>
                <c:pt idx="915">
                  <c:v>45723</c:v>
                </c:pt>
                <c:pt idx="916">
                  <c:v>45730</c:v>
                </c:pt>
                <c:pt idx="917">
                  <c:v>45737</c:v>
                </c:pt>
                <c:pt idx="918">
                  <c:v>45744</c:v>
                </c:pt>
                <c:pt idx="919">
                  <c:v>45751</c:v>
                </c:pt>
                <c:pt idx="920">
                  <c:v>45758</c:v>
                </c:pt>
                <c:pt idx="921">
                  <c:v>45769</c:v>
                </c:pt>
                <c:pt idx="922">
                  <c:v>45776</c:v>
                </c:pt>
                <c:pt idx="923">
                  <c:v>45783</c:v>
                </c:pt>
                <c:pt idx="924">
                  <c:v>45790</c:v>
                </c:pt>
                <c:pt idx="925">
                  <c:v>45797</c:v>
                </c:pt>
                <c:pt idx="926">
                  <c:v>45804</c:v>
                </c:pt>
                <c:pt idx="927">
                  <c:v>45811</c:v>
                </c:pt>
                <c:pt idx="928">
                  <c:v>45818</c:v>
                </c:pt>
                <c:pt idx="929">
                  <c:v>45825</c:v>
                </c:pt>
                <c:pt idx="930">
                  <c:v>45832</c:v>
                </c:pt>
                <c:pt idx="931">
                  <c:v>45839</c:v>
                </c:pt>
                <c:pt idx="932">
                  <c:v>45846</c:v>
                </c:pt>
                <c:pt idx="933">
                  <c:v>45853</c:v>
                </c:pt>
                <c:pt idx="934">
                  <c:v>45860</c:v>
                </c:pt>
                <c:pt idx="935">
                  <c:v>45867</c:v>
                </c:pt>
                <c:pt idx="936">
                  <c:v>45874</c:v>
                </c:pt>
                <c:pt idx="937">
                  <c:v>45881</c:v>
                </c:pt>
                <c:pt idx="938">
                  <c:v>45888</c:v>
                </c:pt>
                <c:pt idx="939">
                  <c:v>45895</c:v>
                </c:pt>
                <c:pt idx="940">
                  <c:v>45902</c:v>
                </c:pt>
                <c:pt idx="941">
                  <c:v>45909</c:v>
                </c:pt>
                <c:pt idx="942">
                  <c:v>45916</c:v>
                </c:pt>
                <c:pt idx="943">
                  <c:v>45923</c:v>
                </c:pt>
                <c:pt idx="944">
                  <c:v>45930</c:v>
                </c:pt>
                <c:pt idx="945">
                  <c:v>45937</c:v>
                </c:pt>
                <c:pt idx="946">
                  <c:v>45944</c:v>
                </c:pt>
                <c:pt idx="947">
                  <c:v>45951</c:v>
                </c:pt>
                <c:pt idx="948">
                  <c:v>45958</c:v>
                </c:pt>
                <c:pt idx="949">
                  <c:v>45965</c:v>
                </c:pt>
                <c:pt idx="950">
                  <c:v>45972</c:v>
                </c:pt>
                <c:pt idx="951">
                  <c:v>45979</c:v>
                </c:pt>
                <c:pt idx="952">
                  <c:v>45986</c:v>
                </c:pt>
                <c:pt idx="953">
                  <c:v>45993</c:v>
                </c:pt>
                <c:pt idx="954">
                  <c:v>46000</c:v>
                </c:pt>
                <c:pt idx="955">
                  <c:v>46007</c:v>
                </c:pt>
                <c:pt idx="956">
                  <c:v>46014</c:v>
                </c:pt>
                <c:pt idx="957">
                  <c:v>46021</c:v>
                </c:pt>
                <c:pt idx="958">
                  <c:v>46028</c:v>
                </c:pt>
                <c:pt idx="959">
                  <c:v>46035</c:v>
                </c:pt>
                <c:pt idx="960">
                  <c:v>46042</c:v>
                </c:pt>
                <c:pt idx="961">
                  <c:v>46049</c:v>
                </c:pt>
                <c:pt idx="962">
                  <c:v>46056</c:v>
                </c:pt>
                <c:pt idx="963">
                  <c:v>46063</c:v>
                </c:pt>
                <c:pt idx="964">
                  <c:v>46070</c:v>
                </c:pt>
                <c:pt idx="965">
                  <c:v>46077</c:v>
                </c:pt>
                <c:pt idx="966">
                  <c:v>46084</c:v>
                </c:pt>
                <c:pt idx="967">
                  <c:v>46091</c:v>
                </c:pt>
                <c:pt idx="968">
                  <c:v>46098</c:v>
                </c:pt>
                <c:pt idx="969">
                  <c:v>46105</c:v>
                </c:pt>
                <c:pt idx="970">
                  <c:v>46112</c:v>
                </c:pt>
                <c:pt idx="971">
                  <c:v>46119</c:v>
                </c:pt>
                <c:pt idx="972">
                  <c:v>46126</c:v>
                </c:pt>
                <c:pt idx="973">
                  <c:v>46133</c:v>
                </c:pt>
                <c:pt idx="974">
                  <c:v>46140</c:v>
                </c:pt>
                <c:pt idx="975">
                  <c:v>46147</c:v>
                </c:pt>
                <c:pt idx="976">
                  <c:v>46154</c:v>
                </c:pt>
                <c:pt idx="977">
                  <c:v>46161</c:v>
                </c:pt>
                <c:pt idx="978">
                  <c:v>46168</c:v>
                </c:pt>
                <c:pt idx="979">
                  <c:v>46175</c:v>
                </c:pt>
                <c:pt idx="980">
                  <c:v>46182</c:v>
                </c:pt>
                <c:pt idx="981">
                  <c:v>46189</c:v>
                </c:pt>
                <c:pt idx="982">
                  <c:v>46196</c:v>
                </c:pt>
                <c:pt idx="983">
                  <c:v>46203</c:v>
                </c:pt>
                <c:pt idx="984">
                  <c:v>46210</c:v>
                </c:pt>
                <c:pt idx="985">
                  <c:v>46217</c:v>
                </c:pt>
                <c:pt idx="986">
                  <c:v>46224</c:v>
                </c:pt>
                <c:pt idx="987">
                  <c:v>46231</c:v>
                </c:pt>
                <c:pt idx="988">
                  <c:v>46238</c:v>
                </c:pt>
                <c:pt idx="989">
                  <c:v>46245</c:v>
                </c:pt>
                <c:pt idx="990">
                  <c:v>46252</c:v>
                </c:pt>
                <c:pt idx="991">
                  <c:v>46259</c:v>
                </c:pt>
                <c:pt idx="992">
                  <c:v>46266</c:v>
                </c:pt>
                <c:pt idx="993">
                  <c:v>46273</c:v>
                </c:pt>
                <c:pt idx="994">
                  <c:v>46280</c:v>
                </c:pt>
                <c:pt idx="995">
                  <c:v>46287</c:v>
                </c:pt>
                <c:pt idx="996">
                  <c:v>46294</c:v>
                </c:pt>
                <c:pt idx="997">
                  <c:v>46301</c:v>
                </c:pt>
                <c:pt idx="998">
                  <c:v>46308</c:v>
                </c:pt>
                <c:pt idx="999">
                  <c:v>46315</c:v>
                </c:pt>
                <c:pt idx="1000">
                  <c:v>46322</c:v>
                </c:pt>
                <c:pt idx="1001">
                  <c:v>46329</c:v>
                </c:pt>
                <c:pt idx="1002">
                  <c:v>46336</c:v>
                </c:pt>
                <c:pt idx="1003">
                  <c:v>46343</c:v>
                </c:pt>
                <c:pt idx="1004">
                  <c:v>46350</c:v>
                </c:pt>
                <c:pt idx="1005">
                  <c:v>46357</c:v>
                </c:pt>
                <c:pt idx="1006">
                  <c:v>46364</c:v>
                </c:pt>
                <c:pt idx="1007">
                  <c:v>46371</c:v>
                </c:pt>
                <c:pt idx="1008">
                  <c:v>46378</c:v>
                </c:pt>
                <c:pt idx="1009">
                  <c:v>46385</c:v>
                </c:pt>
                <c:pt idx="1010">
                  <c:v>46392</c:v>
                </c:pt>
                <c:pt idx="1011">
                  <c:v>46399</c:v>
                </c:pt>
                <c:pt idx="1012">
                  <c:v>46406</c:v>
                </c:pt>
                <c:pt idx="1013">
                  <c:v>46413</c:v>
                </c:pt>
                <c:pt idx="1014">
                  <c:v>46420</c:v>
                </c:pt>
                <c:pt idx="1015">
                  <c:v>46427</c:v>
                </c:pt>
                <c:pt idx="1016">
                  <c:v>46434</c:v>
                </c:pt>
                <c:pt idx="1017">
                  <c:v>46441</c:v>
                </c:pt>
                <c:pt idx="1018">
                  <c:v>46448</c:v>
                </c:pt>
                <c:pt idx="1019">
                  <c:v>46455</c:v>
                </c:pt>
                <c:pt idx="1020">
                  <c:v>46462</c:v>
                </c:pt>
                <c:pt idx="1021">
                  <c:v>46469</c:v>
                </c:pt>
                <c:pt idx="1022">
                  <c:v>46476</c:v>
                </c:pt>
                <c:pt idx="1023">
                  <c:v>46483</c:v>
                </c:pt>
                <c:pt idx="1024">
                  <c:v>46490</c:v>
                </c:pt>
                <c:pt idx="1025">
                  <c:v>46497</c:v>
                </c:pt>
                <c:pt idx="1026">
                  <c:v>46504</c:v>
                </c:pt>
                <c:pt idx="1027">
                  <c:v>46511</c:v>
                </c:pt>
                <c:pt idx="1028">
                  <c:v>46518</c:v>
                </c:pt>
                <c:pt idx="1029">
                  <c:v>46525</c:v>
                </c:pt>
                <c:pt idx="1030">
                  <c:v>46532</c:v>
                </c:pt>
                <c:pt idx="1031">
                  <c:v>46539</c:v>
                </c:pt>
                <c:pt idx="1032">
                  <c:v>46546</c:v>
                </c:pt>
                <c:pt idx="1033">
                  <c:v>46553</c:v>
                </c:pt>
                <c:pt idx="1034">
                  <c:v>46560</c:v>
                </c:pt>
                <c:pt idx="1035">
                  <c:v>46567</c:v>
                </c:pt>
                <c:pt idx="1036">
                  <c:v>46574</c:v>
                </c:pt>
                <c:pt idx="1037">
                  <c:v>46581</c:v>
                </c:pt>
                <c:pt idx="1038">
                  <c:v>46588</c:v>
                </c:pt>
                <c:pt idx="1039">
                  <c:v>46595</c:v>
                </c:pt>
                <c:pt idx="1040">
                  <c:v>46602</c:v>
                </c:pt>
                <c:pt idx="1041">
                  <c:v>46609</c:v>
                </c:pt>
                <c:pt idx="1042">
                  <c:v>46616</c:v>
                </c:pt>
                <c:pt idx="1043">
                  <c:v>46623</c:v>
                </c:pt>
                <c:pt idx="1044">
                  <c:v>46630</c:v>
                </c:pt>
                <c:pt idx="1045">
                  <c:v>46637</c:v>
                </c:pt>
                <c:pt idx="1046">
                  <c:v>46644</c:v>
                </c:pt>
                <c:pt idx="1047">
                  <c:v>46651</c:v>
                </c:pt>
                <c:pt idx="1048">
                  <c:v>46658</c:v>
                </c:pt>
                <c:pt idx="1049">
                  <c:v>46665</c:v>
                </c:pt>
                <c:pt idx="1050">
                  <c:v>46672</c:v>
                </c:pt>
                <c:pt idx="1051">
                  <c:v>46679</c:v>
                </c:pt>
                <c:pt idx="1052">
                  <c:v>46686</c:v>
                </c:pt>
                <c:pt idx="1053">
                  <c:v>46693</c:v>
                </c:pt>
                <c:pt idx="1054">
                  <c:v>46700</c:v>
                </c:pt>
                <c:pt idx="1055">
                  <c:v>46707</c:v>
                </c:pt>
                <c:pt idx="1056">
                  <c:v>46714</c:v>
                </c:pt>
                <c:pt idx="1057">
                  <c:v>46721</c:v>
                </c:pt>
                <c:pt idx="1058">
                  <c:v>46728</c:v>
                </c:pt>
                <c:pt idx="1059">
                  <c:v>46735</c:v>
                </c:pt>
                <c:pt idx="1060">
                  <c:v>46742</c:v>
                </c:pt>
                <c:pt idx="1061">
                  <c:v>46750</c:v>
                </c:pt>
                <c:pt idx="1062">
                  <c:v>46757</c:v>
                </c:pt>
                <c:pt idx="1063">
                  <c:v>46764</c:v>
                </c:pt>
                <c:pt idx="1064">
                  <c:v>46771</c:v>
                </c:pt>
                <c:pt idx="1065">
                  <c:v>46778</c:v>
                </c:pt>
                <c:pt idx="1066">
                  <c:v>46785</c:v>
                </c:pt>
                <c:pt idx="1067">
                  <c:v>46792</c:v>
                </c:pt>
                <c:pt idx="1068">
                  <c:v>46799</c:v>
                </c:pt>
                <c:pt idx="1069">
                  <c:v>46806</c:v>
                </c:pt>
                <c:pt idx="1070">
                  <c:v>46813</c:v>
                </c:pt>
                <c:pt idx="1071">
                  <c:v>46820</c:v>
                </c:pt>
                <c:pt idx="1072">
                  <c:v>46827</c:v>
                </c:pt>
                <c:pt idx="1073">
                  <c:v>46834</c:v>
                </c:pt>
                <c:pt idx="1074">
                  <c:v>46841</c:v>
                </c:pt>
                <c:pt idx="1075">
                  <c:v>46848</c:v>
                </c:pt>
                <c:pt idx="1076">
                  <c:v>46855</c:v>
                </c:pt>
                <c:pt idx="1077">
                  <c:v>46862</c:v>
                </c:pt>
                <c:pt idx="1078">
                  <c:v>46869</c:v>
                </c:pt>
                <c:pt idx="1079">
                  <c:v>46876</c:v>
                </c:pt>
                <c:pt idx="1080">
                  <c:v>46883</c:v>
                </c:pt>
                <c:pt idx="1081">
                  <c:v>46890</c:v>
                </c:pt>
                <c:pt idx="1082">
                  <c:v>46897</c:v>
                </c:pt>
                <c:pt idx="1083">
                  <c:v>46904</c:v>
                </c:pt>
                <c:pt idx="1084">
                  <c:v>46911</c:v>
                </c:pt>
                <c:pt idx="1085">
                  <c:v>46918</c:v>
                </c:pt>
                <c:pt idx="1086">
                  <c:v>46925</c:v>
                </c:pt>
                <c:pt idx="1087">
                  <c:v>46932</c:v>
                </c:pt>
                <c:pt idx="1088">
                  <c:v>46939</c:v>
                </c:pt>
                <c:pt idx="1089">
                  <c:v>46946</c:v>
                </c:pt>
                <c:pt idx="1090">
                  <c:v>46953</c:v>
                </c:pt>
                <c:pt idx="1091">
                  <c:v>46960</c:v>
                </c:pt>
                <c:pt idx="1092">
                  <c:v>46967</c:v>
                </c:pt>
                <c:pt idx="1093">
                  <c:v>46974</c:v>
                </c:pt>
                <c:pt idx="1094">
                  <c:v>46981</c:v>
                </c:pt>
                <c:pt idx="1095">
                  <c:v>46988</c:v>
                </c:pt>
                <c:pt idx="1096">
                  <c:v>46995</c:v>
                </c:pt>
                <c:pt idx="1097">
                  <c:v>47002</c:v>
                </c:pt>
                <c:pt idx="1098">
                  <c:v>47009</c:v>
                </c:pt>
                <c:pt idx="1099">
                  <c:v>47016</c:v>
                </c:pt>
                <c:pt idx="1100">
                  <c:v>47023</c:v>
                </c:pt>
                <c:pt idx="1101">
                  <c:v>47030</c:v>
                </c:pt>
                <c:pt idx="1102">
                  <c:v>47037</c:v>
                </c:pt>
                <c:pt idx="1103">
                  <c:v>47044</c:v>
                </c:pt>
                <c:pt idx="1104">
                  <c:v>47051</c:v>
                </c:pt>
                <c:pt idx="1105">
                  <c:v>47058</c:v>
                </c:pt>
                <c:pt idx="1106">
                  <c:v>47065</c:v>
                </c:pt>
                <c:pt idx="1107">
                  <c:v>47072</c:v>
                </c:pt>
                <c:pt idx="1108">
                  <c:v>47079</c:v>
                </c:pt>
                <c:pt idx="1109">
                  <c:v>47086</c:v>
                </c:pt>
                <c:pt idx="1110">
                  <c:v>47093</c:v>
                </c:pt>
                <c:pt idx="1111">
                  <c:v>47100</c:v>
                </c:pt>
                <c:pt idx="1112">
                  <c:v>47107</c:v>
                </c:pt>
                <c:pt idx="1113">
                  <c:v>47114</c:v>
                </c:pt>
                <c:pt idx="1114">
                  <c:v>47121</c:v>
                </c:pt>
                <c:pt idx="1115">
                  <c:v>47128</c:v>
                </c:pt>
                <c:pt idx="1116">
                  <c:v>47135</c:v>
                </c:pt>
                <c:pt idx="1117">
                  <c:v>47142</c:v>
                </c:pt>
                <c:pt idx="1118">
                  <c:v>47149</c:v>
                </c:pt>
                <c:pt idx="1119">
                  <c:v>47156</c:v>
                </c:pt>
                <c:pt idx="1120">
                  <c:v>47163</c:v>
                </c:pt>
                <c:pt idx="1121">
                  <c:v>47170</c:v>
                </c:pt>
                <c:pt idx="1122">
                  <c:v>47177</c:v>
                </c:pt>
                <c:pt idx="1123">
                  <c:v>47184</c:v>
                </c:pt>
                <c:pt idx="1124">
                  <c:v>47191</c:v>
                </c:pt>
                <c:pt idx="1125">
                  <c:v>47198</c:v>
                </c:pt>
                <c:pt idx="1126">
                  <c:v>47205</c:v>
                </c:pt>
                <c:pt idx="1127">
                  <c:v>47212</c:v>
                </c:pt>
                <c:pt idx="1128">
                  <c:v>47219</c:v>
                </c:pt>
                <c:pt idx="1129">
                  <c:v>47226</c:v>
                </c:pt>
                <c:pt idx="1130">
                  <c:v>47233</c:v>
                </c:pt>
                <c:pt idx="1131">
                  <c:v>47240</c:v>
                </c:pt>
                <c:pt idx="1132">
                  <c:v>47247</c:v>
                </c:pt>
                <c:pt idx="1133">
                  <c:v>47254</c:v>
                </c:pt>
                <c:pt idx="1134">
                  <c:v>47261</c:v>
                </c:pt>
                <c:pt idx="1135">
                  <c:v>47268</c:v>
                </c:pt>
                <c:pt idx="1136">
                  <c:v>47275</c:v>
                </c:pt>
                <c:pt idx="1137">
                  <c:v>47282</c:v>
                </c:pt>
                <c:pt idx="1138">
                  <c:v>47289</c:v>
                </c:pt>
                <c:pt idx="1139">
                  <c:v>47296</c:v>
                </c:pt>
                <c:pt idx="1140">
                  <c:v>47303</c:v>
                </c:pt>
                <c:pt idx="1141">
                  <c:v>47310</c:v>
                </c:pt>
                <c:pt idx="1142">
                  <c:v>47317</c:v>
                </c:pt>
                <c:pt idx="1143">
                  <c:v>47324</c:v>
                </c:pt>
                <c:pt idx="1144">
                  <c:v>47331</c:v>
                </c:pt>
                <c:pt idx="1145">
                  <c:v>47338</c:v>
                </c:pt>
                <c:pt idx="1146">
                  <c:v>47345</c:v>
                </c:pt>
                <c:pt idx="1147">
                  <c:v>47352</c:v>
                </c:pt>
                <c:pt idx="1148">
                  <c:v>47359</c:v>
                </c:pt>
                <c:pt idx="1149">
                  <c:v>47366</c:v>
                </c:pt>
                <c:pt idx="1150">
                  <c:v>47373</c:v>
                </c:pt>
                <c:pt idx="1151">
                  <c:v>47380</c:v>
                </c:pt>
                <c:pt idx="1152">
                  <c:v>47387</c:v>
                </c:pt>
                <c:pt idx="1153">
                  <c:v>47394</c:v>
                </c:pt>
                <c:pt idx="1154">
                  <c:v>47401</c:v>
                </c:pt>
                <c:pt idx="1155">
                  <c:v>47408</c:v>
                </c:pt>
                <c:pt idx="1156">
                  <c:v>47415</c:v>
                </c:pt>
                <c:pt idx="1157">
                  <c:v>47422</c:v>
                </c:pt>
                <c:pt idx="1158">
                  <c:v>47429</c:v>
                </c:pt>
                <c:pt idx="1159">
                  <c:v>47436</c:v>
                </c:pt>
                <c:pt idx="1160">
                  <c:v>47443</c:v>
                </c:pt>
                <c:pt idx="1161">
                  <c:v>47450</c:v>
                </c:pt>
                <c:pt idx="1162">
                  <c:v>47457</c:v>
                </c:pt>
                <c:pt idx="1163">
                  <c:v>47464</c:v>
                </c:pt>
                <c:pt idx="1164">
                  <c:v>47471</c:v>
                </c:pt>
                <c:pt idx="1165">
                  <c:v>47479</c:v>
                </c:pt>
                <c:pt idx="1166">
                  <c:v>47486</c:v>
                </c:pt>
                <c:pt idx="1167">
                  <c:v>47493</c:v>
                </c:pt>
                <c:pt idx="1168">
                  <c:v>47500</c:v>
                </c:pt>
                <c:pt idx="1169">
                  <c:v>47507</c:v>
                </c:pt>
                <c:pt idx="1170">
                  <c:v>47514</c:v>
                </c:pt>
                <c:pt idx="1171">
                  <c:v>47521</c:v>
                </c:pt>
                <c:pt idx="1172">
                  <c:v>47528</c:v>
                </c:pt>
                <c:pt idx="1173">
                  <c:v>47535</c:v>
                </c:pt>
                <c:pt idx="1174">
                  <c:v>47542</c:v>
                </c:pt>
                <c:pt idx="1175">
                  <c:v>47549</c:v>
                </c:pt>
                <c:pt idx="1176">
                  <c:v>47556</c:v>
                </c:pt>
                <c:pt idx="1177">
                  <c:v>47563</c:v>
                </c:pt>
                <c:pt idx="1178">
                  <c:v>47570</c:v>
                </c:pt>
                <c:pt idx="1179">
                  <c:v>47577</c:v>
                </c:pt>
                <c:pt idx="1180">
                  <c:v>47584</c:v>
                </c:pt>
                <c:pt idx="1181">
                  <c:v>47591</c:v>
                </c:pt>
                <c:pt idx="1182">
                  <c:v>47598</c:v>
                </c:pt>
                <c:pt idx="1183">
                  <c:v>47605</c:v>
                </c:pt>
                <c:pt idx="1184">
                  <c:v>47612</c:v>
                </c:pt>
                <c:pt idx="1185">
                  <c:v>47619</c:v>
                </c:pt>
                <c:pt idx="1186">
                  <c:v>47626</c:v>
                </c:pt>
                <c:pt idx="1187">
                  <c:v>47633</c:v>
                </c:pt>
                <c:pt idx="1188">
                  <c:v>47640</c:v>
                </c:pt>
                <c:pt idx="1189">
                  <c:v>47647</c:v>
                </c:pt>
                <c:pt idx="1190">
                  <c:v>47654</c:v>
                </c:pt>
                <c:pt idx="1191">
                  <c:v>47661</c:v>
                </c:pt>
                <c:pt idx="1192">
                  <c:v>47668</c:v>
                </c:pt>
                <c:pt idx="1193">
                  <c:v>47675</c:v>
                </c:pt>
                <c:pt idx="1194">
                  <c:v>47682</c:v>
                </c:pt>
                <c:pt idx="1195">
                  <c:v>47689</c:v>
                </c:pt>
                <c:pt idx="1196">
                  <c:v>47696</c:v>
                </c:pt>
                <c:pt idx="1197">
                  <c:v>47703</c:v>
                </c:pt>
                <c:pt idx="1198">
                  <c:v>47710</c:v>
                </c:pt>
                <c:pt idx="1199">
                  <c:v>47717</c:v>
                </c:pt>
                <c:pt idx="1200">
                  <c:v>47724</c:v>
                </c:pt>
                <c:pt idx="1201">
                  <c:v>47731</c:v>
                </c:pt>
                <c:pt idx="1202">
                  <c:v>47738</c:v>
                </c:pt>
                <c:pt idx="1203">
                  <c:v>47745</c:v>
                </c:pt>
                <c:pt idx="1204">
                  <c:v>47752</c:v>
                </c:pt>
                <c:pt idx="1205">
                  <c:v>47759</c:v>
                </c:pt>
                <c:pt idx="1206">
                  <c:v>47766</c:v>
                </c:pt>
                <c:pt idx="1207">
                  <c:v>47773</c:v>
                </c:pt>
                <c:pt idx="1208">
                  <c:v>47780</c:v>
                </c:pt>
                <c:pt idx="1209">
                  <c:v>47787</c:v>
                </c:pt>
                <c:pt idx="1210">
                  <c:v>47794</c:v>
                </c:pt>
                <c:pt idx="1211">
                  <c:v>47801</c:v>
                </c:pt>
                <c:pt idx="1212">
                  <c:v>47808</c:v>
                </c:pt>
                <c:pt idx="1213">
                  <c:v>47815</c:v>
                </c:pt>
                <c:pt idx="1214">
                  <c:v>47822</c:v>
                </c:pt>
                <c:pt idx="1215">
                  <c:v>47829</c:v>
                </c:pt>
                <c:pt idx="1216">
                  <c:v>47836</c:v>
                </c:pt>
                <c:pt idx="1217">
                  <c:v>47844</c:v>
                </c:pt>
                <c:pt idx="1218">
                  <c:v>47851</c:v>
                </c:pt>
                <c:pt idx="1219">
                  <c:v>47858</c:v>
                </c:pt>
                <c:pt idx="1220">
                  <c:v>47865</c:v>
                </c:pt>
                <c:pt idx="1221">
                  <c:v>47872</c:v>
                </c:pt>
                <c:pt idx="1222">
                  <c:v>47879</c:v>
                </c:pt>
                <c:pt idx="1223">
                  <c:v>47886</c:v>
                </c:pt>
                <c:pt idx="1224">
                  <c:v>47893</c:v>
                </c:pt>
                <c:pt idx="1225">
                  <c:v>47900</c:v>
                </c:pt>
                <c:pt idx="1226">
                  <c:v>47907</c:v>
                </c:pt>
                <c:pt idx="1227">
                  <c:v>47914</c:v>
                </c:pt>
                <c:pt idx="1228">
                  <c:v>47921</c:v>
                </c:pt>
                <c:pt idx="1229">
                  <c:v>47928</c:v>
                </c:pt>
                <c:pt idx="1230">
                  <c:v>47935</c:v>
                </c:pt>
                <c:pt idx="1231">
                  <c:v>47942</c:v>
                </c:pt>
                <c:pt idx="1232">
                  <c:v>47953</c:v>
                </c:pt>
                <c:pt idx="1233">
                  <c:v>47960</c:v>
                </c:pt>
                <c:pt idx="1234">
                  <c:v>47967</c:v>
                </c:pt>
                <c:pt idx="1235">
                  <c:v>47974</c:v>
                </c:pt>
                <c:pt idx="1236">
                  <c:v>47981</c:v>
                </c:pt>
                <c:pt idx="1237">
                  <c:v>47988</c:v>
                </c:pt>
                <c:pt idx="1238">
                  <c:v>47995</c:v>
                </c:pt>
                <c:pt idx="1239">
                  <c:v>48002</c:v>
                </c:pt>
                <c:pt idx="1240">
                  <c:v>48009</c:v>
                </c:pt>
                <c:pt idx="1241">
                  <c:v>48016</c:v>
                </c:pt>
                <c:pt idx="1242">
                  <c:v>48023</c:v>
                </c:pt>
                <c:pt idx="1243">
                  <c:v>48030</c:v>
                </c:pt>
                <c:pt idx="1244">
                  <c:v>48037</c:v>
                </c:pt>
                <c:pt idx="1245">
                  <c:v>48044</c:v>
                </c:pt>
                <c:pt idx="1246">
                  <c:v>48051</c:v>
                </c:pt>
                <c:pt idx="1247">
                  <c:v>48058</c:v>
                </c:pt>
                <c:pt idx="1248">
                  <c:v>48065</c:v>
                </c:pt>
                <c:pt idx="1249">
                  <c:v>48072</c:v>
                </c:pt>
                <c:pt idx="1250">
                  <c:v>48079</c:v>
                </c:pt>
                <c:pt idx="1251">
                  <c:v>48086</c:v>
                </c:pt>
                <c:pt idx="1252">
                  <c:v>48093</c:v>
                </c:pt>
                <c:pt idx="1253">
                  <c:v>48100</c:v>
                </c:pt>
                <c:pt idx="1254">
                  <c:v>48107</c:v>
                </c:pt>
                <c:pt idx="1255">
                  <c:v>48114</c:v>
                </c:pt>
                <c:pt idx="1256">
                  <c:v>48121</c:v>
                </c:pt>
                <c:pt idx="1257">
                  <c:v>48128</c:v>
                </c:pt>
                <c:pt idx="1258">
                  <c:v>48135</c:v>
                </c:pt>
                <c:pt idx="1259">
                  <c:v>48142</c:v>
                </c:pt>
                <c:pt idx="1260">
                  <c:v>48149</c:v>
                </c:pt>
                <c:pt idx="1261">
                  <c:v>48156</c:v>
                </c:pt>
                <c:pt idx="1262">
                  <c:v>48163</c:v>
                </c:pt>
                <c:pt idx="1263">
                  <c:v>48170</c:v>
                </c:pt>
                <c:pt idx="1264">
                  <c:v>48177</c:v>
                </c:pt>
                <c:pt idx="1265">
                  <c:v>48184</c:v>
                </c:pt>
                <c:pt idx="1266">
                  <c:v>48191</c:v>
                </c:pt>
                <c:pt idx="1267">
                  <c:v>48198</c:v>
                </c:pt>
                <c:pt idx="1268">
                  <c:v>48205</c:v>
                </c:pt>
                <c:pt idx="1269">
                  <c:v>48212</c:v>
                </c:pt>
                <c:pt idx="1270">
                  <c:v>48219</c:v>
                </c:pt>
                <c:pt idx="1271">
                  <c:v>48226</c:v>
                </c:pt>
                <c:pt idx="1272">
                  <c:v>48233</c:v>
                </c:pt>
                <c:pt idx="1273">
                  <c:v>48240</c:v>
                </c:pt>
                <c:pt idx="1274">
                  <c:v>48247</c:v>
                </c:pt>
                <c:pt idx="1275">
                  <c:v>48254</c:v>
                </c:pt>
                <c:pt idx="1276">
                  <c:v>48261</c:v>
                </c:pt>
                <c:pt idx="1277">
                  <c:v>48268</c:v>
                </c:pt>
                <c:pt idx="1278">
                  <c:v>48275</c:v>
                </c:pt>
                <c:pt idx="1279">
                  <c:v>48282</c:v>
                </c:pt>
                <c:pt idx="1280">
                  <c:v>48289</c:v>
                </c:pt>
                <c:pt idx="1281">
                  <c:v>48296</c:v>
                </c:pt>
                <c:pt idx="1282">
                  <c:v>48303</c:v>
                </c:pt>
                <c:pt idx="1283">
                  <c:v>48310</c:v>
                </c:pt>
                <c:pt idx="1284">
                  <c:v>48317</c:v>
                </c:pt>
                <c:pt idx="1285">
                  <c:v>48324</c:v>
                </c:pt>
                <c:pt idx="1286">
                  <c:v>48331</c:v>
                </c:pt>
                <c:pt idx="1287">
                  <c:v>48338</c:v>
                </c:pt>
                <c:pt idx="1288">
                  <c:v>48345</c:v>
                </c:pt>
                <c:pt idx="1289">
                  <c:v>48352</c:v>
                </c:pt>
                <c:pt idx="1290">
                  <c:v>48359</c:v>
                </c:pt>
                <c:pt idx="1291">
                  <c:v>48366</c:v>
                </c:pt>
                <c:pt idx="1292">
                  <c:v>48373</c:v>
                </c:pt>
                <c:pt idx="1293">
                  <c:v>48380</c:v>
                </c:pt>
                <c:pt idx="1294">
                  <c:v>48387</c:v>
                </c:pt>
                <c:pt idx="1295">
                  <c:v>48394</c:v>
                </c:pt>
                <c:pt idx="1296">
                  <c:v>48401</c:v>
                </c:pt>
                <c:pt idx="1297">
                  <c:v>48408</c:v>
                </c:pt>
                <c:pt idx="1298">
                  <c:v>48415</c:v>
                </c:pt>
                <c:pt idx="1299">
                  <c:v>48422</c:v>
                </c:pt>
                <c:pt idx="1300">
                  <c:v>48429</c:v>
                </c:pt>
                <c:pt idx="1301">
                  <c:v>48436</c:v>
                </c:pt>
                <c:pt idx="1302">
                  <c:v>48443</c:v>
                </c:pt>
                <c:pt idx="1303">
                  <c:v>48450</c:v>
                </c:pt>
                <c:pt idx="1304">
                  <c:v>48457</c:v>
                </c:pt>
                <c:pt idx="1305">
                  <c:v>48464</c:v>
                </c:pt>
                <c:pt idx="1306">
                  <c:v>48471</c:v>
                </c:pt>
                <c:pt idx="1307">
                  <c:v>48478</c:v>
                </c:pt>
                <c:pt idx="1308">
                  <c:v>48485</c:v>
                </c:pt>
                <c:pt idx="1309">
                  <c:v>48492</c:v>
                </c:pt>
                <c:pt idx="1310">
                  <c:v>48499</c:v>
                </c:pt>
                <c:pt idx="1311">
                  <c:v>48506</c:v>
                </c:pt>
                <c:pt idx="1312">
                  <c:v>48513</c:v>
                </c:pt>
                <c:pt idx="1313">
                  <c:v>48520</c:v>
                </c:pt>
                <c:pt idx="1314">
                  <c:v>48527</c:v>
                </c:pt>
                <c:pt idx="1315">
                  <c:v>48534</c:v>
                </c:pt>
                <c:pt idx="1316">
                  <c:v>48541</c:v>
                </c:pt>
                <c:pt idx="1317">
                  <c:v>48548</c:v>
                </c:pt>
                <c:pt idx="1318">
                  <c:v>48555</c:v>
                </c:pt>
                <c:pt idx="1319">
                  <c:v>48562</c:v>
                </c:pt>
                <c:pt idx="1320">
                  <c:v>48569</c:v>
                </c:pt>
                <c:pt idx="1321">
                  <c:v>48577</c:v>
                </c:pt>
                <c:pt idx="1322">
                  <c:v>48584</c:v>
                </c:pt>
                <c:pt idx="1323">
                  <c:v>48591</c:v>
                </c:pt>
                <c:pt idx="1324">
                  <c:v>48598</c:v>
                </c:pt>
                <c:pt idx="1325">
                  <c:v>48605</c:v>
                </c:pt>
                <c:pt idx="1326">
                  <c:v>48612</c:v>
                </c:pt>
                <c:pt idx="1327">
                  <c:v>48619</c:v>
                </c:pt>
                <c:pt idx="1328">
                  <c:v>48626</c:v>
                </c:pt>
                <c:pt idx="1329">
                  <c:v>48633</c:v>
                </c:pt>
                <c:pt idx="1330">
                  <c:v>48640</c:v>
                </c:pt>
                <c:pt idx="1331">
                  <c:v>48647</c:v>
                </c:pt>
                <c:pt idx="1332">
                  <c:v>48654</c:v>
                </c:pt>
                <c:pt idx="1333">
                  <c:v>48661</c:v>
                </c:pt>
                <c:pt idx="1334">
                  <c:v>48668</c:v>
                </c:pt>
                <c:pt idx="1335">
                  <c:v>48675</c:v>
                </c:pt>
                <c:pt idx="1336">
                  <c:v>48682</c:v>
                </c:pt>
                <c:pt idx="1337">
                  <c:v>48689</c:v>
                </c:pt>
                <c:pt idx="1338">
                  <c:v>48696</c:v>
                </c:pt>
                <c:pt idx="1339">
                  <c:v>48703</c:v>
                </c:pt>
                <c:pt idx="1340">
                  <c:v>48710</c:v>
                </c:pt>
                <c:pt idx="1341">
                  <c:v>48717</c:v>
                </c:pt>
                <c:pt idx="1342">
                  <c:v>48724</c:v>
                </c:pt>
                <c:pt idx="1343">
                  <c:v>48731</c:v>
                </c:pt>
                <c:pt idx="1344">
                  <c:v>48738</c:v>
                </c:pt>
                <c:pt idx="1345">
                  <c:v>48745</c:v>
                </c:pt>
                <c:pt idx="1346">
                  <c:v>48752</c:v>
                </c:pt>
                <c:pt idx="1347">
                  <c:v>48759</c:v>
                </c:pt>
                <c:pt idx="1348">
                  <c:v>48766</c:v>
                </c:pt>
                <c:pt idx="1349">
                  <c:v>48773</c:v>
                </c:pt>
                <c:pt idx="1350">
                  <c:v>48780</c:v>
                </c:pt>
                <c:pt idx="1351">
                  <c:v>48787</c:v>
                </c:pt>
                <c:pt idx="1352">
                  <c:v>48794</c:v>
                </c:pt>
                <c:pt idx="1353">
                  <c:v>48801</c:v>
                </c:pt>
                <c:pt idx="1354">
                  <c:v>48808</c:v>
                </c:pt>
                <c:pt idx="1355">
                  <c:v>48815</c:v>
                </c:pt>
                <c:pt idx="1356">
                  <c:v>48822</c:v>
                </c:pt>
                <c:pt idx="1357">
                  <c:v>48829</c:v>
                </c:pt>
                <c:pt idx="1358">
                  <c:v>48836</c:v>
                </c:pt>
                <c:pt idx="1359">
                  <c:v>48843</c:v>
                </c:pt>
                <c:pt idx="1360">
                  <c:v>48850</c:v>
                </c:pt>
                <c:pt idx="1361">
                  <c:v>48857</c:v>
                </c:pt>
                <c:pt idx="1362">
                  <c:v>48864</c:v>
                </c:pt>
                <c:pt idx="1363">
                  <c:v>48871</c:v>
                </c:pt>
                <c:pt idx="1364">
                  <c:v>48878</c:v>
                </c:pt>
                <c:pt idx="1365">
                  <c:v>48885</c:v>
                </c:pt>
                <c:pt idx="1366">
                  <c:v>48892</c:v>
                </c:pt>
                <c:pt idx="1367">
                  <c:v>48899</c:v>
                </c:pt>
                <c:pt idx="1368">
                  <c:v>48906</c:v>
                </c:pt>
                <c:pt idx="1369">
                  <c:v>48913</c:v>
                </c:pt>
                <c:pt idx="1370">
                  <c:v>48920</c:v>
                </c:pt>
                <c:pt idx="1371">
                  <c:v>48927</c:v>
                </c:pt>
                <c:pt idx="1372">
                  <c:v>48934</c:v>
                </c:pt>
                <c:pt idx="1373">
                  <c:v>48941</c:v>
                </c:pt>
                <c:pt idx="1374">
                  <c:v>48948</c:v>
                </c:pt>
                <c:pt idx="1375">
                  <c:v>48955</c:v>
                </c:pt>
                <c:pt idx="1376">
                  <c:v>48962</c:v>
                </c:pt>
                <c:pt idx="1377">
                  <c:v>48969</c:v>
                </c:pt>
                <c:pt idx="1378">
                  <c:v>48976</c:v>
                </c:pt>
                <c:pt idx="1379">
                  <c:v>48983</c:v>
                </c:pt>
                <c:pt idx="1380">
                  <c:v>48990</c:v>
                </c:pt>
                <c:pt idx="1381">
                  <c:v>48997</c:v>
                </c:pt>
                <c:pt idx="1382">
                  <c:v>49004</c:v>
                </c:pt>
                <c:pt idx="1383">
                  <c:v>49011</c:v>
                </c:pt>
                <c:pt idx="1384">
                  <c:v>49018</c:v>
                </c:pt>
                <c:pt idx="1385">
                  <c:v>49025</c:v>
                </c:pt>
                <c:pt idx="1386">
                  <c:v>49032</c:v>
                </c:pt>
                <c:pt idx="1387">
                  <c:v>49039</c:v>
                </c:pt>
                <c:pt idx="1388">
                  <c:v>49046</c:v>
                </c:pt>
                <c:pt idx="1389">
                  <c:v>49053</c:v>
                </c:pt>
                <c:pt idx="1390">
                  <c:v>49060</c:v>
                </c:pt>
                <c:pt idx="1391">
                  <c:v>49067</c:v>
                </c:pt>
                <c:pt idx="1392">
                  <c:v>49074</c:v>
                </c:pt>
                <c:pt idx="1393">
                  <c:v>49081</c:v>
                </c:pt>
                <c:pt idx="1394">
                  <c:v>49088</c:v>
                </c:pt>
                <c:pt idx="1395">
                  <c:v>49095</c:v>
                </c:pt>
                <c:pt idx="1396">
                  <c:v>49102</c:v>
                </c:pt>
                <c:pt idx="1397">
                  <c:v>49109</c:v>
                </c:pt>
                <c:pt idx="1398">
                  <c:v>49116</c:v>
                </c:pt>
                <c:pt idx="1399">
                  <c:v>49123</c:v>
                </c:pt>
                <c:pt idx="1400">
                  <c:v>49130</c:v>
                </c:pt>
                <c:pt idx="1401">
                  <c:v>49137</c:v>
                </c:pt>
                <c:pt idx="1402">
                  <c:v>49144</c:v>
                </c:pt>
                <c:pt idx="1403">
                  <c:v>49151</c:v>
                </c:pt>
                <c:pt idx="1404">
                  <c:v>49158</c:v>
                </c:pt>
                <c:pt idx="1405">
                  <c:v>49165</c:v>
                </c:pt>
                <c:pt idx="1406">
                  <c:v>49172</c:v>
                </c:pt>
                <c:pt idx="1407">
                  <c:v>49179</c:v>
                </c:pt>
                <c:pt idx="1408">
                  <c:v>49186</c:v>
                </c:pt>
                <c:pt idx="1409">
                  <c:v>49193</c:v>
                </c:pt>
                <c:pt idx="1410">
                  <c:v>49200</c:v>
                </c:pt>
                <c:pt idx="1411">
                  <c:v>49207</c:v>
                </c:pt>
                <c:pt idx="1412">
                  <c:v>49214</c:v>
                </c:pt>
                <c:pt idx="1413">
                  <c:v>49221</c:v>
                </c:pt>
                <c:pt idx="1414">
                  <c:v>49228</c:v>
                </c:pt>
                <c:pt idx="1415">
                  <c:v>49235</c:v>
                </c:pt>
                <c:pt idx="1416">
                  <c:v>49242</c:v>
                </c:pt>
                <c:pt idx="1417">
                  <c:v>49249</c:v>
                </c:pt>
                <c:pt idx="1418">
                  <c:v>49256</c:v>
                </c:pt>
                <c:pt idx="1419">
                  <c:v>49263</c:v>
                </c:pt>
                <c:pt idx="1420">
                  <c:v>49270</c:v>
                </c:pt>
                <c:pt idx="1421">
                  <c:v>49277</c:v>
                </c:pt>
                <c:pt idx="1422">
                  <c:v>49284</c:v>
                </c:pt>
                <c:pt idx="1423">
                  <c:v>49291</c:v>
                </c:pt>
                <c:pt idx="1424">
                  <c:v>49298</c:v>
                </c:pt>
                <c:pt idx="1425">
                  <c:v>49305</c:v>
                </c:pt>
                <c:pt idx="1426">
                  <c:v>49312</c:v>
                </c:pt>
                <c:pt idx="1427">
                  <c:v>49319</c:v>
                </c:pt>
                <c:pt idx="1428">
                  <c:v>49326</c:v>
                </c:pt>
                <c:pt idx="1429">
                  <c:v>49333</c:v>
                </c:pt>
                <c:pt idx="1430">
                  <c:v>49340</c:v>
                </c:pt>
                <c:pt idx="1431">
                  <c:v>49347</c:v>
                </c:pt>
                <c:pt idx="1432">
                  <c:v>49354</c:v>
                </c:pt>
                <c:pt idx="1433">
                  <c:v>49361</c:v>
                </c:pt>
                <c:pt idx="1434">
                  <c:v>49368</c:v>
                </c:pt>
                <c:pt idx="1435">
                  <c:v>49375</c:v>
                </c:pt>
                <c:pt idx="1436">
                  <c:v>49382</c:v>
                </c:pt>
                <c:pt idx="1437">
                  <c:v>49389</c:v>
                </c:pt>
                <c:pt idx="1438">
                  <c:v>49396</c:v>
                </c:pt>
                <c:pt idx="1439">
                  <c:v>49403</c:v>
                </c:pt>
                <c:pt idx="1440">
                  <c:v>49410</c:v>
                </c:pt>
                <c:pt idx="1441">
                  <c:v>49417</c:v>
                </c:pt>
                <c:pt idx="1442">
                  <c:v>49424</c:v>
                </c:pt>
                <c:pt idx="1443">
                  <c:v>49431</c:v>
                </c:pt>
                <c:pt idx="1444">
                  <c:v>49438</c:v>
                </c:pt>
                <c:pt idx="1445">
                  <c:v>49445</c:v>
                </c:pt>
                <c:pt idx="1446">
                  <c:v>49452</c:v>
                </c:pt>
                <c:pt idx="1447">
                  <c:v>49459</c:v>
                </c:pt>
                <c:pt idx="1448">
                  <c:v>49466</c:v>
                </c:pt>
                <c:pt idx="1449">
                  <c:v>49473</c:v>
                </c:pt>
                <c:pt idx="1450">
                  <c:v>49480</c:v>
                </c:pt>
                <c:pt idx="1451">
                  <c:v>49487</c:v>
                </c:pt>
                <c:pt idx="1452">
                  <c:v>49494</c:v>
                </c:pt>
                <c:pt idx="1453">
                  <c:v>49501</c:v>
                </c:pt>
                <c:pt idx="1454">
                  <c:v>49508</c:v>
                </c:pt>
                <c:pt idx="1455">
                  <c:v>49515</c:v>
                </c:pt>
                <c:pt idx="1456">
                  <c:v>49522</c:v>
                </c:pt>
                <c:pt idx="1457">
                  <c:v>49529</c:v>
                </c:pt>
                <c:pt idx="1458">
                  <c:v>49536</c:v>
                </c:pt>
                <c:pt idx="1459">
                  <c:v>49543</c:v>
                </c:pt>
                <c:pt idx="1460">
                  <c:v>49550</c:v>
                </c:pt>
                <c:pt idx="1461">
                  <c:v>49557</c:v>
                </c:pt>
                <c:pt idx="1462">
                  <c:v>49564</c:v>
                </c:pt>
                <c:pt idx="1463">
                  <c:v>49571</c:v>
                </c:pt>
                <c:pt idx="1464">
                  <c:v>49578</c:v>
                </c:pt>
                <c:pt idx="1465">
                  <c:v>49585</c:v>
                </c:pt>
                <c:pt idx="1466">
                  <c:v>49592</c:v>
                </c:pt>
                <c:pt idx="1467">
                  <c:v>49599</c:v>
                </c:pt>
                <c:pt idx="1468">
                  <c:v>49606</c:v>
                </c:pt>
                <c:pt idx="1469">
                  <c:v>49613</c:v>
                </c:pt>
                <c:pt idx="1470">
                  <c:v>49620</c:v>
                </c:pt>
                <c:pt idx="1471">
                  <c:v>49627</c:v>
                </c:pt>
                <c:pt idx="1472">
                  <c:v>49634</c:v>
                </c:pt>
                <c:pt idx="1473">
                  <c:v>49641</c:v>
                </c:pt>
                <c:pt idx="1474">
                  <c:v>49648</c:v>
                </c:pt>
                <c:pt idx="1475">
                  <c:v>49655</c:v>
                </c:pt>
                <c:pt idx="1476">
                  <c:v>49662</c:v>
                </c:pt>
                <c:pt idx="1477">
                  <c:v>49670</c:v>
                </c:pt>
                <c:pt idx="1478">
                  <c:v>49677</c:v>
                </c:pt>
                <c:pt idx="1479">
                  <c:v>49684</c:v>
                </c:pt>
                <c:pt idx="1480">
                  <c:v>49691</c:v>
                </c:pt>
                <c:pt idx="1481">
                  <c:v>49698</c:v>
                </c:pt>
                <c:pt idx="1482">
                  <c:v>49705</c:v>
                </c:pt>
                <c:pt idx="1483">
                  <c:v>49712</c:v>
                </c:pt>
                <c:pt idx="1484">
                  <c:v>49719</c:v>
                </c:pt>
                <c:pt idx="1485">
                  <c:v>49726</c:v>
                </c:pt>
                <c:pt idx="1486">
                  <c:v>49733</c:v>
                </c:pt>
                <c:pt idx="1487">
                  <c:v>49740</c:v>
                </c:pt>
                <c:pt idx="1488">
                  <c:v>49747</c:v>
                </c:pt>
                <c:pt idx="1489">
                  <c:v>49754</c:v>
                </c:pt>
                <c:pt idx="1490">
                  <c:v>49761</c:v>
                </c:pt>
                <c:pt idx="1491">
                  <c:v>49768</c:v>
                </c:pt>
                <c:pt idx="1492">
                  <c:v>49775</c:v>
                </c:pt>
                <c:pt idx="1493">
                  <c:v>49782</c:v>
                </c:pt>
                <c:pt idx="1494">
                  <c:v>49789</c:v>
                </c:pt>
                <c:pt idx="1495">
                  <c:v>49796</c:v>
                </c:pt>
                <c:pt idx="1496">
                  <c:v>49803</c:v>
                </c:pt>
                <c:pt idx="1497">
                  <c:v>49810</c:v>
                </c:pt>
                <c:pt idx="1498">
                  <c:v>49817</c:v>
                </c:pt>
                <c:pt idx="1499">
                  <c:v>49824</c:v>
                </c:pt>
                <c:pt idx="1500">
                  <c:v>49831</c:v>
                </c:pt>
                <c:pt idx="1501">
                  <c:v>49838</c:v>
                </c:pt>
                <c:pt idx="1502">
                  <c:v>49845</c:v>
                </c:pt>
                <c:pt idx="1503">
                  <c:v>49852</c:v>
                </c:pt>
                <c:pt idx="1504">
                  <c:v>49859</c:v>
                </c:pt>
                <c:pt idx="1505">
                  <c:v>49866</c:v>
                </c:pt>
                <c:pt idx="1506">
                  <c:v>49873</c:v>
                </c:pt>
                <c:pt idx="1507">
                  <c:v>49880</c:v>
                </c:pt>
                <c:pt idx="1508">
                  <c:v>49887</c:v>
                </c:pt>
                <c:pt idx="1509">
                  <c:v>49894</c:v>
                </c:pt>
                <c:pt idx="1510">
                  <c:v>49901</c:v>
                </c:pt>
                <c:pt idx="1511">
                  <c:v>49908</c:v>
                </c:pt>
                <c:pt idx="1512">
                  <c:v>49915</c:v>
                </c:pt>
                <c:pt idx="1513">
                  <c:v>49922</c:v>
                </c:pt>
                <c:pt idx="1514">
                  <c:v>49929</c:v>
                </c:pt>
                <c:pt idx="1515">
                  <c:v>49936</c:v>
                </c:pt>
                <c:pt idx="1516">
                  <c:v>49943</c:v>
                </c:pt>
                <c:pt idx="1517">
                  <c:v>49950</c:v>
                </c:pt>
                <c:pt idx="1518">
                  <c:v>49957</c:v>
                </c:pt>
                <c:pt idx="1519">
                  <c:v>49964</c:v>
                </c:pt>
                <c:pt idx="1520">
                  <c:v>49971</c:v>
                </c:pt>
                <c:pt idx="1521">
                  <c:v>49978</c:v>
                </c:pt>
                <c:pt idx="1522">
                  <c:v>49985</c:v>
                </c:pt>
                <c:pt idx="1523">
                  <c:v>49992</c:v>
                </c:pt>
                <c:pt idx="1524">
                  <c:v>49999</c:v>
                </c:pt>
                <c:pt idx="1525">
                  <c:v>50006</c:v>
                </c:pt>
                <c:pt idx="1526">
                  <c:v>50013</c:v>
                </c:pt>
                <c:pt idx="1527">
                  <c:v>50020</c:v>
                </c:pt>
                <c:pt idx="1528">
                  <c:v>50027</c:v>
                </c:pt>
                <c:pt idx="1529">
                  <c:v>50038</c:v>
                </c:pt>
                <c:pt idx="1530">
                  <c:v>50045</c:v>
                </c:pt>
                <c:pt idx="1531">
                  <c:v>50052</c:v>
                </c:pt>
                <c:pt idx="1532">
                  <c:v>50059</c:v>
                </c:pt>
                <c:pt idx="1533">
                  <c:v>50066</c:v>
                </c:pt>
                <c:pt idx="1534">
                  <c:v>50073</c:v>
                </c:pt>
                <c:pt idx="1535">
                  <c:v>50080</c:v>
                </c:pt>
                <c:pt idx="1536">
                  <c:v>50087</c:v>
                </c:pt>
                <c:pt idx="1537">
                  <c:v>50094</c:v>
                </c:pt>
                <c:pt idx="1538">
                  <c:v>50101</c:v>
                </c:pt>
                <c:pt idx="1539">
                  <c:v>50108</c:v>
                </c:pt>
                <c:pt idx="1540">
                  <c:v>50115</c:v>
                </c:pt>
                <c:pt idx="1541">
                  <c:v>50122</c:v>
                </c:pt>
                <c:pt idx="1542">
                  <c:v>50129</c:v>
                </c:pt>
                <c:pt idx="1543">
                  <c:v>50137</c:v>
                </c:pt>
                <c:pt idx="1544">
                  <c:v>50144</c:v>
                </c:pt>
                <c:pt idx="1545">
                  <c:v>50151</c:v>
                </c:pt>
                <c:pt idx="1546">
                  <c:v>50158</c:v>
                </c:pt>
                <c:pt idx="1547">
                  <c:v>50165</c:v>
                </c:pt>
                <c:pt idx="1548">
                  <c:v>50172</c:v>
                </c:pt>
                <c:pt idx="1549">
                  <c:v>50179</c:v>
                </c:pt>
                <c:pt idx="1550">
                  <c:v>50186</c:v>
                </c:pt>
                <c:pt idx="1551">
                  <c:v>50193</c:v>
                </c:pt>
                <c:pt idx="1552">
                  <c:v>50200</c:v>
                </c:pt>
                <c:pt idx="1553">
                  <c:v>50207</c:v>
                </c:pt>
                <c:pt idx="1554">
                  <c:v>50214</c:v>
                </c:pt>
                <c:pt idx="1555">
                  <c:v>50221</c:v>
                </c:pt>
                <c:pt idx="1556">
                  <c:v>50228</c:v>
                </c:pt>
                <c:pt idx="1557">
                  <c:v>50235</c:v>
                </c:pt>
                <c:pt idx="1558">
                  <c:v>50242</c:v>
                </c:pt>
                <c:pt idx="1559">
                  <c:v>50249</c:v>
                </c:pt>
                <c:pt idx="1560">
                  <c:v>50256</c:v>
                </c:pt>
                <c:pt idx="1561">
                  <c:v>50263</c:v>
                </c:pt>
                <c:pt idx="1562">
                  <c:v>50270</c:v>
                </c:pt>
                <c:pt idx="1563">
                  <c:v>50277</c:v>
                </c:pt>
                <c:pt idx="1564">
                  <c:v>50284</c:v>
                </c:pt>
                <c:pt idx="1565">
                  <c:v>50291</c:v>
                </c:pt>
                <c:pt idx="1566">
                  <c:v>50298</c:v>
                </c:pt>
                <c:pt idx="1567">
                  <c:v>50305</c:v>
                </c:pt>
                <c:pt idx="1568">
                  <c:v>50312</c:v>
                </c:pt>
                <c:pt idx="1569">
                  <c:v>50319</c:v>
                </c:pt>
                <c:pt idx="1570">
                  <c:v>50326</c:v>
                </c:pt>
                <c:pt idx="1571">
                  <c:v>50333</c:v>
                </c:pt>
                <c:pt idx="1572">
                  <c:v>50340</c:v>
                </c:pt>
                <c:pt idx="1573">
                  <c:v>50347</c:v>
                </c:pt>
                <c:pt idx="1574">
                  <c:v>50354</c:v>
                </c:pt>
                <c:pt idx="1575">
                  <c:v>50361</c:v>
                </c:pt>
                <c:pt idx="1576">
                  <c:v>50368</c:v>
                </c:pt>
                <c:pt idx="1577">
                  <c:v>50375</c:v>
                </c:pt>
                <c:pt idx="1578">
                  <c:v>50382</c:v>
                </c:pt>
                <c:pt idx="1579">
                  <c:v>50389</c:v>
                </c:pt>
                <c:pt idx="1580">
                  <c:v>50396</c:v>
                </c:pt>
                <c:pt idx="1581">
                  <c:v>50403</c:v>
                </c:pt>
                <c:pt idx="1582">
                  <c:v>50410</c:v>
                </c:pt>
                <c:pt idx="1583">
                  <c:v>50417</c:v>
                </c:pt>
                <c:pt idx="1584">
                  <c:v>50424</c:v>
                </c:pt>
                <c:pt idx="1585">
                  <c:v>50431</c:v>
                </c:pt>
                <c:pt idx="1586">
                  <c:v>50438</c:v>
                </c:pt>
                <c:pt idx="1587">
                  <c:v>50445</c:v>
                </c:pt>
                <c:pt idx="1588">
                  <c:v>50452</c:v>
                </c:pt>
                <c:pt idx="1589">
                  <c:v>50459</c:v>
                </c:pt>
                <c:pt idx="1590">
                  <c:v>50466</c:v>
                </c:pt>
                <c:pt idx="1591">
                  <c:v>50473</c:v>
                </c:pt>
                <c:pt idx="1592">
                  <c:v>50480</c:v>
                </c:pt>
                <c:pt idx="1593">
                  <c:v>50487</c:v>
                </c:pt>
                <c:pt idx="1594">
                  <c:v>50494</c:v>
                </c:pt>
                <c:pt idx="1595">
                  <c:v>50501</c:v>
                </c:pt>
                <c:pt idx="1596">
                  <c:v>50508</c:v>
                </c:pt>
                <c:pt idx="1597">
                  <c:v>50515</c:v>
                </c:pt>
                <c:pt idx="1598">
                  <c:v>50522</c:v>
                </c:pt>
                <c:pt idx="1599">
                  <c:v>50529</c:v>
                </c:pt>
                <c:pt idx="1600">
                  <c:v>50536</c:v>
                </c:pt>
                <c:pt idx="1601">
                  <c:v>50543</c:v>
                </c:pt>
                <c:pt idx="1602">
                  <c:v>50550</c:v>
                </c:pt>
                <c:pt idx="1603">
                  <c:v>50557</c:v>
                </c:pt>
                <c:pt idx="1604">
                  <c:v>50564</c:v>
                </c:pt>
                <c:pt idx="1605">
                  <c:v>50571</c:v>
                </c:pt>
                <c:pt idx="1606">
                  <c:v>50578</c:v>
                </c:pt>
                <c:pt idx="1607">
                  <c:v>50585</c:v>
                </c:pt>
                <c:pt idx="1608">
                  <c:v>50592</c:v>
                </c:pt>
                <c:pt idx="1609">
                  <c:v>50599</c:v>
                </c:pt>
                <c:pt idx="1610">
                  <c:v>50606</c:v>
                </c:pt>
                <c:pt idx="1611">
                  <c:v>50613</c:v>
                </c:pt>
                <c:pt idx="1612">
                  <c:v>50620</c:v>
                </c:pt>
                <c:pt idx="1613">
                  <c:v>50627</c:v>
                </c:pt>
                <c:pt idx="1614">
                  <c:v>50634</c:v>
                </c:pt>
                <c:pt idx="1615">
                  <c:v>50641</c:v>
                </c:pt>
                <c:pt idx="1616">
                  <c:v>50648</c:v>
                </c:pt>
                <c:pt idx="1617">
                  <c:v>50655</c:v>
                </c:pt>
                <c:pt idx="1618">
                  <c:v>50662</c:v>
                </c:pt>
                <c:pt idx="1619">
                  <c:v>50669</c:v>
                </c:pt>
                <c:pt idx="1620">
                  <c:v>50676</c:v>
                </c:pt>
                <c:pt idx="1621">
                  <c:v>50683</c:v>
                </c:pt>
                <c:pt idx="1622">
                  <c:v>50690</c:v>
                </c:pt>
                <c:pt idx="1623">
                  <c:v>50697</c:v>
                </c:pt>
                <c:pt idx="1624">
                  <c:v>50704</c:v>
                </c:pt>
                <c:pt idx="1625">
                  <c:v>50711</c:v>
                </c:pt>
                <c:pt idx="1626">
                  <c:v>50718</c:v>
                </c:pt>
                <c:pt idx="1627">
                  <c:v>50725</c:v>
                </c:pt>
                <c:pt idx="1628">
                  <c:v>50732</c:v>
                </c:pt>
                <c:pt idx="1629">
                  <c:v>50739</c:v>
                </c:pt>
                <c:pt idx="1630">
                  <c:v>50746</c:v>
                </c:pt>
                <c:pt idx="1631">
                  <c:v>50753</c:v>
                </c:pt>
                <c:pt idx="1632">
                  <c:v>50760</c:v>
                </c:pt>
                <c:pt idx="1633">
                  <c:v>50768</c:v>
                </c:pt>
                <c:pt idx="1634">
                  <c:v>50775</c:v>
                </c:pt>
                <c:pt idx="1635">
                  <c:v>50782</c:v>
                </c:pt>
                <c:pt idx="1636">
                  <c:v>50789</c:v>
                </c:pt>
                <c:pt idx="1637">
                  <c:v>50796</c:v>
                </c:pt>
                <c:pt idx="1638">
                  <c:v>50803</c:v>
                </c:pt>
                <c:pt idx="1639">
                  <c:v>50810</c:v>
                </c:pt>
                <c:pt idx="1640">
                  <c:v>50817</c:v>
                </c:pt>
                <c:pt idx="1641">
                  <c:v>50824</c:v>
                </c:pt>
                <c:pt idx="1642">
                  <c:v>50831</c:v>
                </c:pt>
                <c:pt idx="1643">
                  <c:v>50838</c:v>
                </c:pt>
                <c:pt idx="1644">
                  <c:v>50845</c:v>
                </c:pt>
                <c:pt idx="1645">
                  <c:v>50852</c:v>
                </c:pt>
                <c:pt idx="1646">
                  <c:v>50859</c:v>
                </c:pt>
                <c:pt idx="1647">
                  <c:v>50866</c:v>
                </c:pt>
                <c:pt idx="1648">
                  <c:v>50873</c:v>
                </c:pt>
                <c:pt idx="1649">
                  <c:v>50880</c:v>
                </c:pt>
                <c:pt idx="1650">
                  <c:v>50887</c:v>
                </c:pt>
                <c:pt idx="1651">
                  <c:v>50894</c:v>
                </c:pt>
                <c:pt idx="1652">
                  <c:v>50901</c:v>
                </c:pt>
                <c:pt idx="1653">
                  <c:v>50908</c:v>
                </c:pt>
                <c:pt idx="1654">
                  <c:v>50915</c:v>
                </c:pt>
                <c:pt idx="1655">
                  <c:v>50922</c:v>
                </c:pt>
                <c:pt idx="1656">
                  <c:v>50929</c:v>
                </c:pt>
                <c:pt idx="1657">
                  <c:v>50936</c:v>
                </c:pt>
                <c:pt idx="1658">
                  <c:v>50943</c:v>
                </c:pt>
                <c:pt idx="1659">
                  <c:v>50950</c:v>
                </c:pt>
                <c:pt idx="1660">
                  <c:v>50957</c:v>
                </c:pt>
                <c:pt idx="1661">
                  <c:v>50964</c:v>
                </c:pt>
                <c:pt idx="1662">
                  <c:v>50971</c:v>
                </c:pt>
                <c:pt idx="1663">
                  <c:v>50978</c:v>
                </c:pt>
                <c:pt idx="1664">
                  <c:v>50985</c:v>
                </c:pt>
                <c:pt idx="1665">
                  <c:v>50992</c:v>
                </c:pt>
                <c:pt idx="1666">
                  <c:v>50999</c:v>
                </c:pt>
                <c:pt idx="1667">
                  <c:v>51006</c:v>
                </c:pt>
                <c:pt idx="1668">
                  <c:v>51013</c:v>
                </c:pt>
                <c:pt idx="1669">
                  <c:v>51020</c:v>
                </c:pt>
                <c:pt idx="1670">
                  <c:v>51027</c:v>
                </c:pt>
                <c:pt idx="1671">
                  <c:v>51034</c:v>
                </c:pt>
                <c:pt idx="1672">
                  <c:v>51041</c:v>
                </c:pt>
                <c:pt idx="1673">
                  <c:v>51048</c:v>
                </c:pt>
                <c:pt idx="1674">
                  <c:v>51055</c:v>
                </c:pt>
                <c:pt idx="1675">
                  <c:v>51062</c:v>
                </c:pt>
                <c:pt idx="1676">
                  <c:v>51069</c:v>
                </c:pt>
                <c:pt idx="1677">
                  <c:v>51076</c:v>
                </c:pt>
                <c:pt idx="1678">
                  <c:v>51083</c:v>
                </c:pt>
                <c:pt idx="1679">
                  <c:v>51090</c:v>
                </c:pt>
                <c:pt idx="1680">
                  <c:v>51097</c:v>
                </c:pt>
                <c:pt idx="1681">
                  <c:v>51104</c:v>
                </c:pt>
                <c:pt idx="1682">
                  <c:v>51111</c:v>
                </c:pt>
                <c:pt idx="1683">
                  <c:v>51118</c:v>
                </c:pt>
                <c:pt idx="1684">
                  <c:v>51125</c:v>
                </c:pt>
                <c:pt idx="1685">
                  <c:v>51132</c:v>
                </c:pt>
                <c:pt idx="1686">
                  <c:v>51139</c:v>
                </c:pt>
                <c:pt idx="1687">
                  <c:v>51146</c:v>
                </c:pt>
                <c:pt idx="1688">
                  <c:v>51153</c:v>
                </c:pt>
                <c:pt idx="1689">
                  <c:v>51160</c:v>
                </c:pt>
                <c:pt idx="1690">
                  <c:v>51167</c:v>
                </c:pt>
                <c:pt idx="1691">
                  <c:v>51174</c:v>
                </c:pt>
                <c:pt idx="1692">
                  <c:v>51181</c:v>
                </c:pt>
                <c:pt idx="1693">
                  <c:v>51188</c:v>
                </c:pt>
                <c:pt idx="1694">
                  <c:v>51195</c:v>
                </c:pt>
                <c:pt idx="1695">
                  <c:v>51202</c:v>
                </c:pt>
                <c:pt idx="1696">
                  <c:v>51209</c:v>
                </c:pt>
                <c:pt idx="1697">
                  <c:v>51216</c:v>
                </c:pt>
                <c:pt idx="1698">
                  <c:v>51223</c:v>
                </c:pt>
                <c:pt idx="1699">
                  <c:v>51230</c:v>
                </c:pt>
                <c:pt idx="1700">
                  <c:v>51237</c:v>
                </c:pt>
                <c:pt idx="1701">
                  <c:v>51244</c:v>
                </c:pt>
                <c:pt idx="1702">
                  <c:v>51251</c:v>
                </c:pt>
                <c:pt idx="1703">
                  <c:v>51258</c:v>
                </c:pt>
                <c:pt idx="1704">
                  <c:v>51265</c:v>
                </c:pt>
                <c:pt idx="1705">
                  <c:v>51272</c:v>
                </c:pt>
                <c:pt idx="1706">
                  <c:v>51279</c:v>
                </c:pt>
                <c:pt idx="1707">
                  <c:v>51286</c:v>
                </c:pt>
                <c:pt idx="1708">
                  <c:v>51293</c:v>
                </c:pt>
                <c:pt idx="1709">
                  <c:v>51300</c:v>
                </c:pt>
                <c:pt idx="1710">
                  <c:v>51307</c:v>
                </c:pt>
                <c:pt idx="1711">
                  <c:v>51314</c:v>
                </c:pt>
                <c:pt idx="1712">
                  <c:v>51321</c:v>
                </c:pt>
                <c:pt idx="1713">
                  <c:v>51328</c:v>
                </c:pt>
                <c:pt idx="1714">
                  <c:v>51335</c:v>
                </c:pt>
                <c:pt idx="1715">
                  <c:v>51342</c:v>
                </c:pt>
                <c:pt idx="1716">
                  <c:v>51349</c:v>
                </c:pt>
                <c:pt idx="1717">
                  <c:v>51356</c:v>
                </c:pt>
                <c:pt idx="1718">
                  <c:v>51363</c:v>
                </c:pt>
                <c:pt idx="1719">
                  <c:v>51370</c:v>
                </c:pt>
                <c:pt idx="1720">
                  <c:v>51377</c:v>
                </c:pt>
                <c:pt idx="1721">
                  <c:v>51384</c:v>
                </c:pt>
                <c:pt idx="1722">
                  <c:v>51391</c:v>
                </c:pt>
                <c:pt idx="1723">
                  <c:v>51398</c:v>
                </c:pt>
                <c:pt idx="1724">
                  <c:v>51405</c:v>
                </c:pt>
                <c:pt idx="1725">
                  <c:v>51412</c:v>
                </c:pt>
                <c:pt idx="1726">
                  <c:v>51419</c:v>
                </c:pt>
                <c:pt idx="1727">
                  <c:v>51426</c:v>
                </c:pt>
                <c:pt idx="1728">
                  <c:v>51433</c:v>
                </c:pt>
                <c:pt idx="1729">
                  <c:v>51440</c:v>
                </c:pt>
                <c:pt idx="1730">
                  <c:v>51447</c:v>
                </c:pt>
                <c:pt idx="1731">
                  <c:v>51454</c:v>
                </c:pt>
                <c:pt idx="1732">
                  <c:v>51461</c:v>
                </c:pt>
                <c:pt idx="1733">
                  <c:v>51468</c:v>
                </c:pt>
                <c:pt idx="1734">
                  <c:v>51475</c:v>
                </c:pt>
                <c:pt idx="1735">
                  <c:v>51482</c:v>
                </c:pt>
                <c:pt idx="1736">
                  <c:v>51489</c:v>
                </c:pt>
                <c:pt idx="1737">
                  <c:v>51497</c:v>
                </c:pt>
                <c:pt idx="1738">
                  <c:v>51504</c:v>
                </c:pt>
                <c:pt idx="1739">
                  <c:v>51511</c:v>
                </c:pt>
                <c:pt idx="1740">
                  <c:v>51518</c:v>
                </c:pt>
                <c:pt idx="1741">
                  <c:v>51525</c:v>
                </c:pt>
                <c:pt idx="1742">
                  <c:v>51532</c:v>
                </c:pt>
                <c:pt idx="1743">
                  <c:v>51539</c:v>
                </c:pt>
                <c:pt idx="1744">
                  <c:v>51546</c:v>
                </c:pt>
                <c:pt idx="1745">
                  <c:v>51553</c:v>
                </c:pt>
                <c:pt idx="1746">
                  <c:v>51560</c:v>
                </c:pt>
                <c:pt idx="1747">
                  <c:v>51567</c:v>
                </c:pt>
                <c:pt idx="1748">
                  <c:v>51574</c:v>
                </c:pt>
                <c:pt idx="1749">
                  <c:v>51581</c:v>
                </c:pt>
                <c:pt idx="1750">
                  <c:v>51588</c:v>
                </c:pt>
                <c:pt idx="1751">
                  <c:v>51595</c:v>
                </c:pt>
                <c:pt idx="1752">
                  <c:v>51602</c:v>
                </c:pt>
                <c:pt idx="1753">
                  <c:v>51609</c:v>
                </c:pt>
                <c:pt idx="1754">
                  <c:v>51616</c:v>
                </c:pt>
                <c:pt idx="1755">
                  <c:v>51623</c:v>
                </c:pt>
                <c:pt idx="1756">
                  <c:v>51630</c:v>
                </c:pt>
                <c:pt idx="1757">
                  <c:v>51637</c:v>
                </c:pt>
                <c:pt idx="1758">
                  <c:v>51644</c:v>
                </c:pt>
                <c:pt idx="1759">
                  <c:v>51651</c:v>
                </c:pt>
                <c:pt idx="1760">
                  <c:v>51658</c:v>
                </c:pt>
                <c:pt idx="1761">
                  <c:v>51665</c:v>
                </c:pt>
                <c:pt idx="1762">
                  <c:v>51672</c:v>
                </c:pt>
                <c:pt idx="1763">
                  <c:v>51679</c:v>
                </c:pt>
                <c:pt idx="1764">
                  <c:v>51686</c:v>
                </c:pt>
                <c:pt idx="1765">
                  <c:v>51693</c:v>
                </c:pt>
                <c:pt idx="1766">
                  <c:v>51700</c:v>
                </c:pt>
                <c:pt idx="1767">
                  <c:v>51707</c:v>
                </c:pt>
                <c:pt idx="1768">
                  <c:v>51714</c:v>
                </c:pt>
                <c:pt idx="1769">
                  <c:v>51721</c:v>
                </c:pt>
                <c:pt idx="1770">
                  <c:v>51728</c:v>
                </c:pt>
                <c:pt idx="1771">
                  <c:v>51735</c:v>
                </c:pt>
                <c:pt idx="1772">
                  <c:v>51742</c:v>
                </c:pt>
                <c:pt idx="1773">
                  <c:v>51749</c:v>
                </c:pt>
                <c:pt idx="1774">
                  <c:v>51756</c:v>
                </c:pt>
                <c:pt idx="1775">
                  <c:v>51763</c:v>
                </c:pt>
                <c:pt idx="1776">
                  <c:v>51770</c:v>
                </c:pt>
                <c:pt idx="1777">
                  <c:v>51777</c:v>
                </c:pt>
                <c:pt idx="1778">
                  <c:v>51784</c:v>
                </c:pt>
                <c:pt idx="1779">
                  <c:v>51791</c:v>
                </c:pt>
                <c:pt idx="1780">
                  <c:v>51798</c:v>
                </c:pt>
                <c:pt idx="1781">
                  <c:v>51805</c:v>
                </c:pt>
                <c:pt idx="1782">
                  <c:v>51812</c:v>
                </c:pt>
                <c:pt idx="1783">
                  <c:v>51819</c:v>
                </c:pt>
                <c:pt idx="1784">
                  <c:v>51826</c:v>
                </c:pt>
                <c:pt idx="1785">
                  <c:v>51833</c:v>
                </c:pt>
                <c:pt idx="1786">
                  <c:v>51840</c:v>
                </c:pt>
                <c:pt idx="1787">
                  <c:v>51847</c:v>
                </c:pt>
                <c:pt idx="1788">
                  <c:v>51854</c:v>
                </c:pt>
                <c:pt idx="1789">
                  <c:v>51862</c:v>
                </c:pt>
                <c:pt idx="1790">
                  <c:v>51869</c:v>
                </c:pt>
                <c:pt idx="1791">
                  <c:v>51876</c:v>
                </c:pt>
                <c:pt idx="1792">
                  <c:v>51883</c:v>
                </c:pt>
                <c:pt idx="1793">
                  <c:v>51890</c:v>
                </c:pt>
                <c:pt idx="1794">
                  <c:v>51897</c:v>
                </c:pt>
                <c:pt idx="1795">
                  <c:v>51904</c:v>
                </c:pt>
                <c:pt idx="1796">
                  <c:v>51911</c:v>
                </c:pt>
                <c:pt idx="1797">
                  <c:v>51918</c:v>
                </c:pt>
                <c:pt idx="1798">
                  <c:v>51925</c:v>
                </c:pt>
                <c:pt idx="1799">
                  <c:v>51932</c:v>
                </c:pt>
                <c:pt idx="1800">
                  <c:v>51939</c:v>
                </c:pt>
                <c:pt idx="1801">
                  <c:v>51946</c:v>
                </c:pt>
                <c:pt idx="1802">
                  <c:v>51953</c:v>
                </c:pt>
                <c:pt idx="1803">
                  <c:v>51964</c:v>
                </c:pt>
                <c:pt idx="1804">
                  <c:v>51971</c:v>
                </c:pt>
                <c:pt idx="1805">
                  <c:v>51978</c:v>
                </c:pt>
                <c:pt idx="1806">
                  <c:v>51985</c:v>
                </c:pt>
                <c:pt idx="1807">
                  <c:v>51992</c:v>
                </c:pt>
                <c:pt idx="1808">
                  <c:v>51999</c:v>
                </c:pt>
                <c:pt idx="1809">
                  <c:v>52006</c:v>
                </c:pt>
                <c:pt idx="1810">
                  <c:v>52013</c:v>
                </c:pt>
                <c:pt idx="1811">
                  <c:v>52020</c:v>
                </c:pt>
                <c:pt idx="1812">
                  <c:v>52027</c:v>
                </c:pt>
                <c:pt idx="1813">
                  <c:v>52034</c:v>
                </c:pt>
                <c:pt idx="1814">
                  <c:v>52041</c:v>
                </c:pt>
                <c:pt idx="1815">
                  <c:v>52048</c:v>
                </c:pt>
                <c:pt idx="1816">
                  <c:v>52055</c:v>
                </c:pt>
                <c:pt idx="1817">
                  <c:v>52062</c:v>
                </c:pt>
                <c:pt idx="1818">
                  <c:v>52069</c:v>
                </c:pt>
                <c:pt idx="1819">
                  <c:v>52076</c:v>
                </c:pt>
                <c:pt idx="1820">
                  <c:v>52083</c:v>
                </c:pt>
                <c:pt idx="1821">
                  <c:v>52090</c:v>
                </c:pt>
                <c:pt idx="1822">
                  <c:v>52097</c:v>
                </c:pt>
                <c:pt idx="1823">
                  <c:v>52104</c:v>
                </c:pt>
                <c:pt idx="1824">
                  <c:v>52111</c:v>
                </c:pt>
                <c:pt idx="1825">
                  <c:v>52118</c:v>
                </c:pt>
                <c:pt idx="1826">
                  <c:v>52125</c:v>
                </c:pt>
                <c:pt idx="1827">
                  <c:v>52132</c:v>
                </c:pt>
                <c:pt idx="1828">
                  <c:v>52139</c:v>
                </c:pt>
                <c:pt idx="1829">
                  <c:v>52146</c:v>
                </c:pt>
                <c:pt idx="1830">
                  <c:v>52153</c:v>
                </c:pt>
                <c:pt idx="1831">
                  <c:v>52160</c:v>
                </c:pt>
                <c:pt idx="1832">
                  <c:v>52167</c:v>
                </c:pt>
                <c:pt idx="1833">
                  <c:v>52174</c:v>
                </c:pt>
                <c:pt idx="1834">
                  <c:v>52181</c:v>
                </c:pt>
                <c:pt idx="1835">
                  <c:v>52188</c:v>
                </c:pt>
                <c:pt idx="1836">
                  <c:v>52195</c:v>
                </c:pt>
                <c:pt idx="1837">
                  <c:v>52202</c:v>
                </c:pt>
                <c:pt idx="1838">
                  <c:v>52209</c:v>
                </c:pt>
                <c:pt idx="1839">
                  <c:v>52216</c:v>
                </c:pt>
                <c:pt idx="1840">
                  <c:v>52223</c:v>
                </c:pt>
                <c:pt idx="1841">
                  <c:v>52230</c:v>
                </c:pt>
                <c:pt idx="1842">
                  <c:v>52237</c:v>
                </c:pt>
                <c:pt idx="1843">
                  <c:v>52244</c:v>
                </c:pt>
                <c:pt idx="1844">
                  <c:v>52251</c:v>
                </c:pt>
                <c:pt idx="1845">
                  <c:v>52258</c:v>
                </c:pt>
                <c:pt idx="1846">
                  <c:v>52265</c:v>
                </c:pt>
                <c:pt idx="1847">
                  <c:v>52272</c:v>
                </c:pt>
                <c:pt idx="1848">
                  <c:v>52279</c:v>
                </c:pt>
                <c:pt idx="1849">
                  <c:v>52286</c:v>
                </c:pt>
                <c:pt idx="1850">
                  <c:v>52293</c:v>
                </c:pt>
                <c:pt idx="1851">
                  <c:v>52300</c:v>
                </c:pt>
                <c:pt idx="1852">
                  <c:v>52307</c:v>
                </c:pt>
                <c:pt idx="1853">
                  <c:v>52314</c:v>
                </c:pt>
                <c:pt idx="1854">
                  <c:v>52321</c:v>
                </c:pt>
                <c:pt idx="1855">
                  <c:v>52328</c:v>
                </c:pt>
                <c:pt idx="1856">
                  <c:v>52335</c:v>
                </c:pt>
                <c:pt idx="1857">
                  <c:v>52342</c:v>
                </c:pt>
                <c:pt idx="1858">
                  <c:v>52349</c:v>
                </c:pt>
                <c:pt idx="1859">
                  <c:v>52356</c:v>
                </c:pt>
                <c:pt idx="1860">
                  <c:v>52363</c:v>
                </c:pt>
                <c:pt idx="1861">
                  <c:v>52370</c:v>
                </c:pt>
                <c:pt idx="1862">
                  <c:v>52377</c:v>
                </c:pt>
                <c:pt idx="1863">
                  <c:v>52384</c:v>
                </c:pt>
                <c:pt idx="1864">
                  <c:v>52391</c:v>
                </c:pt>
                <c:pt idx="1865">
                  <c:v>52398</c:v>
                </c:pt>
                <c:pt idx="1866">
                  <c:v>52405</c:v>
                </c:pt>
                <c:pt idx="1867">
                  <c:v>52412</c:v>
                </c:pt>
                <c:pt idx="1868">
                  <c:v>52419</c:v>
                </c:pt>
                <c:pt idx="1869">
                  <c:v>52426</c:v>
                </c:pt>
                <c:pt idx="1870">
                  <c:v>52433</c:v>
                </c:pt>
                <c:pt idx="1871">
                  <c:v>52440</c:v>
                </c:pt>
                <c:pt idx="1872">
                  <c:v>52447</c:v>
                </c:pt>
                <c:pt idx="1873">
                  <c:v>52454</c:v>
                </c:pt>
                <c:pt idx="1874">
                  <c:v>52461</c:v>
                </c:pt>
                <c:pt idx="1875">
                  <c:v>52468</c:v>
                </c:pt>
                <c:pt idx="1876">
                  <c:v>52475</c:v>
                </c:pt>
                <c:pt idx="1877">
                  <c:v>52482</c:v>
                </c:pt>
                <c:pt idx="1878">
                  <c:v>52489</c:v>
                </c:pt>
                <c:pt idx="1879">
                  <c:v>52496</c:v>
                </c:pt>
                <c:pt idx="1880">
                  <c:v>52503</c:v>
                </c:pt>
                <c:pt idx="1881">
                  <c:v>52510</c:v>
                </c:pt>
                <c:pt idx="1882">
                  <c:v>52517</c:v>
                </c:pt>
                <c:pt idx="1883">
                  <c:v>52524</c:v>
                </c:pt>
                <c:pt idx="1884">
                  <c:v>52531</c:v>
                </c:pt>
                <c:pt idx="1885">
                  <c:v>52538</c:v>
                </c:pt>
                <c:pt idx="1886">
                  <c:v>52545</c:v>
                </c:pt>
                <c:pt idx="1887">
                  <c:v>52552</c:v>
                </c:pt>
                <c:pt idx="1888">
                  <c:v>52559</c:v>
                </c:pt>
                <c:pt idx="1889">
                  <c:v>52566</c:v>
                </c:pt>
                <c:pt idx="1890">
                  <c:v>52573</c:v>
                </c:pt>
                <c:pt idx="1891">
                  <c:v>52580</c:v>
                </c:pt>
                <c:pt idx="1892">
                  <c:v>52587</c:v>
                </c:pt>
                <c:pt idx="1893">
                  <c:v>52594</c:v>
                </c:pt>
                <c:pt idx="1894">
                  <c:v>52601</c:v>
                </c:pt>
                <c:pt idx="1895">
                  <c:v>52608</c:v>
                </c:pt>
                <c:pt idx="1896">
                  <c:v>52615</c:v>
                </c:pt>
                <c:pt idx="1897">
                  <c:v>52622</c:v>
                </c:pt>
                <c:pt idx="1898">
                  <c:v>52629</c:v>
                </c:pt>
                <c:pt idx="1899">
                  <c:v>52636</c:v>
                </c:pt>
                <c:pt idx="1900">
                  <c:v>52643</c:v>
                </c:pt>
                <c:pt idx="1901">
                  <c:v>52650</c:v>
                </c:pt>
                <c:pt idx="1902">
                  <c:v>52657</c:v>
                </c:pt>
                <c:pt idx="1903">
                  <c:v>52664</c:v>
                </c:pt>
                <c:pt idx="1904">
                  <c:v>52671</c:v>
                </c:pt>
                <c:pt idx="1905">
                  <c:v>52678</c:v>
                </c:pt>
                <c:pt idx="1906">
                  <c:v>52685</c:v>
                </c:pt>
                <c:pt idx="1907">
                  <c:v>52692</c:v>
                </c:pt>
                <c:pt idx="1908">
                  <c:v>52699</c:v>
                </c:pt>
                <c:pt idx="1909">
                  <c:v>52706</c:v>
                </c:pt>
                <c:pt idx="1910">
                  <c:v>52713</c:v>
                </c:pt>
                <c:pt idx="1911">
                  <c:v>52720</c:v>
                </c:pt>
                <c:pt idx="1912">
                  <c:v>52727</c:v>
                </c:pt>
                <c:pt idx="1913">
                  <c:v>52734</c:v>
                </c:pt>
                <c:pt idx="1914">
                  <c:v>52741</c:v>
                </c:pt>
                <c:pt idx="1915">
                  <c:v>52748</c:v>
                </c:pt>
                <c:pt idx="1916">
                  <c:v>52755</c:v>
                </c:pt>
                <c:pt idx="1917">
                  <c:v>52762</c:v>
                </c:pt>
                <c:pt idx="1918">
                  <c:v>52769</c:v>
                </c:pt>
                <c:pt idx="1919">
                  <c:v>52776</c:v>
                </c:pt>
                <c:pt idx="1920">
                  <c:v>52783</c:v>
                </c:pt>
                <c:pt idx="1921">
                  <c:v>52790</c:v>
                </c:pt>
                <c:pt idx="1922">
                  <c:v>52797</c:v>
                </c:pt>
                <c:pt idx="1923">
                  <c:v>52804</c:v>
                </c:pt>
                <c:pt idx="1924">
                  <c:v>52811</c:v>
                </c:pt>
                <c:pt idx="1925">
                  <c:v>52818</c:v>
                </c:pt>
                <c:pt idx="1926">
                  <c:v>52825</c:v>
                </c:pt>
                <c:pt idx="1927">
                  <c:v>52832</c:v>
                </c:pt>
                <c:pt idx="1928">
                  <c:v>52839</c:v>
                </c:pt>
                <c:pt idx="1929">
                  <c:v>52846</c:v>
                </c:pt>
                <c:pt idx="1930">
                  <c:v>52853</c:v>
                </c:pt>
                <c:pt idx="1931">
                  <c:v>52860</c:v>
                </c:pt>
                <c:pt idx="1932">
                  <c:v>52867</c:v>
                </c:pt>
                <c:pt idx="1933">
                  <c:v>52874</c:v>
                </c:pt>
                <c:pt idx="1934">
                  <c:v>52881</c:v>
                </c:pt>
                <c:pt idx="1935">
                  <c:v>52888</c:v>
                </c:pt>
                <c:pt idx="1936">
                  <c:v>52895</c:v>
                </c:pt>
                <c:pt idx="1937">
                  <c:v>52902</c:v>
                </c:pt>
                <c:pt idx="1938">
                  <c:v>52909</c:v>
                </c:pt>
                <c:pt idx="1939">
                  <c:v>52916</c:v>
                </c:pt>
                <c:pt idx="1940">
                  <c:v>52923</c:v>
                </c:pt>
                <c:pt idx="1941">
                  <c:v>52930</c:v>
                </c:pt>
                <c:pt idx="1942">
                  <c:v>52937</c:v>
                </c:pt>
                <c:pt idx="1943">
                  <c:v>52944</c:v>
                </c:pt>
                <c:pt idx="1944">
                  <c:v>52951</c:v>
                </c:pt>
                <c:pt idx="1945">
                  <c:v>52959</c:v>
                </c:pt>
                <c:pt idx="1946">
                  <c:v>52966</c:v>
                </c:pt>
                <c:pt idx="1947">
                  <c:v>52973</c:v>
                </c:pt>
                <c:pt idx="1948">
                  <c:v>52980</c:v>
                </c:pt>
                <c:pt idx="1949">
                  <c:v>52987</c:v>
                </c:pt>
                <c:pt idx="1950">
                  <c:v>52994</c:v>
                </c:pt>
                <c:pt idx="1951">
                  <c:v>53001</c:v>
                </c:pt>
                <c:pt idx="1952">
                  <c:v>53008</c:v>
                </c:pt>
                <c:pt idx="1953">
                  <c:v>53015</c:v>
                </c:pt>
                <c:pt idx="1954">
                  <c:v>53022</c:v>
                </c:pt>
                <c:pt idx="1955">
                  <c:v>53029</c:v>
                </c:pt>
                <c:pt idx="1956">
                  <c:v>53036</c:v>
                </c:pt>
                <c:pt idx="1957">
                  <c:v>53043</c:v>
                </c:pt>
                <c:pt idx="1958">
                  <c:v>53050</c:v>
                </c:pt>
                <c:pt idx="1959">
                  <c:v>53057</c:v>
                </c:pt>
                <c:pt idx="1960">
                  <c:v>53064</c:v>
                </c:pt>
                <c:pt idx="1961">
                  <c:v>53071</c:v>
                </c:pt>
                <c:pt idx="1962">
                  <c:v>53078</c:v>
                </c:pt>
                <c:pt idx="1963">
                  <c:v>53085</c:v>
                </c:pt>
                <c:pt idx="1964">
                  <c:v>53092</c:v>
                </c:pt>
                <c:pt idx="1965">
                  <c:v>53099</c:v>
                </c:pt>
                <c:pt idx="1966">
                  <c:v>53106</c:v>
                </c:pt>
                <c:pt idx="1967">
                  <c:v>53113</c:v>
                </c:pt>
                <c:pt idx="1968">
                  <c:v>53120</c:v>
                </c:pt>
                <c:pt idx="1969">
                  <c:v>53127</c:v>
                </c:pt>
                <c:pt idx="1970">
                  <c:v>53134</c:v>
                </c:pt>
                <c:pt idx="1971">
                  <c:v>53141</c:v>
                </c:pt>
                <c:pt idx="1972">
                  <c:v>53148</c:v>
                </c:pt>
                <c:pt idx="1973">
                  <c:v>53155</c:v>
                </c:pt>
                <c:pt idx="1974">
                  <c:v>53162</c:v>
                </c:pt>
                <c:pt idx="1975">
                  <c:v>53169</c:v>
                </c:pt>
                <c:pt idx="1976">
                  <c:v>53176</c:v>
                </c:pt>
                <c:pt idx="1977">
                  <c:v>53183</c:v>
                </c:pt>
                <c:pt idx="1978">
                  <c:v>53190</c:v>
                </c:pt>
                <c:pt idx="1979">
                  <c:v>53197</c:v>
                </c:pt>
                <c:pt idx="1980">
                  <c:v>53204</c:v>
                </c:pt>
                <c:pt idx="1981">
                  <c:v>53211</c:v>
                </c:pt>
                <c:pt idx="1982">
                  <c:v>53218</c:v>
                </c:pt>
                <c:pt idx="1983">
                  <c:v>53225</c:v>
                </c:pt>
                <c:pt idx="1984">
                  <c:v>53232</c:v>
                </c:pt>
                <c:pt idx="1985">
                  <c:v>53239</c:v>
                </c:pt>
                <c:pt idx="1986">
                  <c:v>53246</c:v>
                </c:pt>
                <c:pt idx="1987">
                  <c:v>53253</c:v>
                </c:pt>
                <c:pt idx="1988">
                  <c:v>53260</c:v>
                </c:pt>
                <c:pt idx="1989">
                  <c:v>53267</c:v>
                </c:pt>
                <c:pt idx="1990">
                  <c:v>53274</c:v>
                </c:pt>
                <c:pt idx="1991">
                  <c:v>53281</c:v>
                </c:pt>
                <c:pt idx="1992">
                  <c:v>53288</c:v>
                </c:pt>
                <c:pt idx="1993">
                  <c:v>53295</c:v>
                </c:pt>
                <c:pt idx="1994">
                  <c:v>53302</c:v>
                </c:pt>
                <c:pt idx="1995">
                  <c:v>53309</c:v>
                </c:pt>
                <c:pt idx="1996">
                  <c:v>53316</c:v>
                </c:pt>
                <c:pt idx="1997">
                  <c:v>53323</c:v>
                </c:pt>
                <c:pt idx="1998">
                  <c:v>53330</c:v>
                </c:pt>
                <c:pt idx="1999">
                  <c:v>53337</c:v>
                </c:pt>
                <c:pt idx="2000">
                  <c:v>53344</c:v>
                </c:pt>
                <c:pt idx="2001">
                  <c:v>53351</c:v>
                </c:pt>
                <c:pt idx="2002">
                  <c:v>53358</c:v>
                </c:pt>
                <c:pt idx="2003">
                  <c:v>53365</c:v>
                </c:pt>
                <c:pt idx="2004">
                  <c:v>53372</c:v>
                </c:pt>
                <c:pt idx="2005">
                  <c:v>53379</c:v>
                </c:pt>
                <c:pt idx="2006">
                  <c:v>53386</c:v>
                </c:pt>
                <c:pt idx="2007">
                  <c:v>53393</c:v>
                </c:pt>
                <c:pt idx="2008">
                  <c:v>53400</c:v>
                </c:pt>
                <c:pt idx="2009">
                  <c:v>53407</c:v>
                </c:pt>
                <c:pt idx="2010">
                  <c:v>53414</c:v>
                </c:pt>
                <c:pt idx="2011">
                  <c:v>53421</c:v>
                </c:pt>
                <c:pt idx="2012">
                  <c:v>53428</c:v>
                </c:pt>
                <c:pt idx="2013">
                  <c:v>53435</c:v>
                </c:pt>
                <c:pt idx="2014">
                  <c:v>53442</c:v>
                </c:pt>
                <c:pt idx="2015">
                  <c:v>53449</c:v>
                </c:pt>
                <c:pt idx="2016">
                  <c:v>53456</c:v>
                </c:pt>
                <c:pt idx="2017">
                  <c:v>53463</c:v>
                </c:pt>
                <c:pt idx="2018">
                  <c:v>53470</c:v>
                </c:pt>
                <c:pt idx="2019">
                  <c:v>53477</c:v>
                </c:pt>
                <c:pt idx="2020">
                  <c:v>53484</c:v>
                </c:pt>
                <c:pt idx="2021">
                  <c:v>53491</c:v>
                </c:pt>
                <c:pt idx="2022">
                  <c:v>53498</c:v>
                </c:pt>
                <c:pt idx="2023">
                  <c:v>53505</c:v>
                </c:pt>
                <c:pt idx="2024">
                  <c:v>53512</c:v>
                </c:pt>
                <c:pt idx="2025">
                  <c:v>53519</c:v>
                </c:pt>
                <c:pt idx="2026">
                  <c:v>53526</c:v>
                </c:pt>
                <c:pt idx="2027">
                  <c:v>53533</c:v>
                </c:pt>
                <c:pt idx="2028">
                  <c:v>53540</c:v>
                </c:pt>
                <c:pt idx="2029">
                  <c:v>53547</c:v>
                </c:pt>
                <c:pt idx="2030">
                  <c:v>53554</c:v>
                </c:pt>
                <c:pt idx="2031">
                  <c:v>53561</c:v>
                </c:pt>
                <c:pt idx="2032">
                  <c:v>53568</c:v>
                </c:pt>
                <c:pt idx="2033">
                  <c:v>53575</c:v>
                </c:pt>
                <c:pt idx="2034">
                  <c:v>53582</c:v>
                </c:pt>
                <c:pt idx="2035">
                  <c:v>53589</c:v>
                </c:pt>
                <c:pt idx="2036">
                  <c:v>53596</c:v>
                </c:pt>
                <c:pt idx="2037">
                  <c:v>53603</c:v>
                </c:pt>
                <c:pt idx="2038">
                  <c:v>53610</c:v>
                </c:pt>
                <c:pt idx="2039">
                  <c:v>53617</c:v>
                </c:pt>
                <c:pt idx="2040">
                  <c:v>53624</c:v>
                </c:pt>
                <c:pt idx="2041">
                  <c:v>53631</c:v>
                </c:pt>
                <c:pt idx="2042">
                  <c:v>53638</c:v>
                </c:pt>
                <c:pt idx="2043">
                  <c:v>53645</c:v>
                </c:pt>
                <c:pt idx="2044">
                  <c:v>53652</c:v>
                </c:pt>
                <c:pt idx="2045">
                  <c:v>53659</c:v>
                </c:pt>
                <c:pt idx="2046">
                  <c:v>53666</c:v>
                </c:pt>
                <c:pt idx="2047">
                  <c:v>53673</c:v>
                </c:pt>
                <c:pt idx="2048">
                  <c:v>53680</c:v>
                </c:pt>
                <c:pt idx="2049">
                  <c:v>53688</c:v>
                </c:pt>
                <c:pt idx="2050">
                  <c:v>53695</c:v>
                </c:pt>
                <c:pt idx="2051">
                  <c:v>53702</c:v>
                </c:pt>
                <c:pt idx="2052">
                  <c:v>53709</c:v>
                </c:pt>
                <c:pt idx="2053">
                  <c:v>53716</c:v>
                </c:pt>
                <c:pt idx="2054">
                  <c:v>53723</c:v>
                </c:pt>
                <c:pt idx="2055">
                  <c:v>53730</c:v>
                </c:pt>
                <c:pt idx="2056">
                  <c:v>53737</c:v>
                </c:pt>
                <c:pt idx="2057">
                  <c:v>53744</c:v>
                </c:pt>
                <c:pt idx="2058">
                  <c:v>53751</c:v>
                </c:pt>
                <c:pt idx="2059">
                  <c:v>53758</c:v>
                </c:pt>
                <c:pt idx="2060">
                  <c:v>53765</c:v>
                </c:pt>
                <c:pt idx="2061">
                  <c:v>53772</c:v>
                </c:pt>
                <c:pt idx="2062">
                  <c:v>53779</c:v>
                </c:pt>
                <c:pt idx="2063">
                  <c:v>53786</c:v>
                </c:pt>
                <c:pt idx="2064">
                  <c:v>53793</c:v>
                </c:pt>
                <c:pt idx="2065">
                  <c:v>53800</c:v>
                </c:pt>
                <c:pt idx="2066">
                  <c:v>53807</c:v>
                </c:pt>
                <c:pt idx="2067">
                  <c:v>53814</c:v>
                </c:pt>
                <c:pt idx="2068">
                  <c:v>53821</c:v>
                </c:pt>
                <c:pt idx="2069">
                  <c:v>53828</c:v>
                </c:pt>
                <c:pt idx="2070">
                  <c:v>53835</c:v>
                </c:pt>
                <c:pt idx="2071">
                  <c:v>53842</c:v>
                </c:pt>
                <c:pt idx="2072">
                  <c:v>53849</c:v>
                </c:pt>
                <c:pt idx="2073">
                  <c:v>53856</c:v>
                </c:pt>
                <c:pt idx="2074">
                  <c:v>53863</c:v>
                </c:pt>
                <c:pt idx="2075">
                  <c:v>53870</c:v>
                </c:pt>
                <c:pt idx="2076">
                  <c:v>53877</c:v>
                </c:pt>
                <c:pt idx="2077">
                  <c:v>53884</c:v>
                </c:pt>
                <c:pt idx="2078">
                  <c:v>53891</c:v>
                </c:pt>
                <c:pt idx="2079">
                  <c:v>53898</c:v>
                </c:pt>
                <c:pt idx="2080">
                  <c:v>53905</c:v>
                </c:pt>
                <c:pt idx="2081">
                  <c:v>53912</c:v>
                </c:pt>
                <c:pt idx="2082">
                  <c:v>53919</c:v>
                </c:pt>
                <c:pt idx="2083">
                  <c:v>53926</c:v>
                </c:pt>
                <c:pt idx="2084">
                  <c:v>53933</c:v>
                </c:pt>
                <c:pt idx="2085">
                  <c:v>53940</c:v>
                </c:pt>
                <c:pt idx="2086">
                  <c:v>53947</c:v>
                </c:pt>
                <c:pt idx="2087">
                  <c:v>53954</c:v>
                </c:pt>
                <c:pt idx="2088">
                  <c:v>53961</c:v>
                </c:pt>
                <c:pt idx="2089">
                  <c:v>53968</c:v>
                </c:pt>
                <c:pt idx="2090">
                  <c:v>53975</c:v>
                </c:pt>
                <c:pt idx="2091">
                  <c:v>53982</c:v>
                </c:pt>
                <c:pt idx="2092">
                  <c:v>53989</c:v>
                </c:pt>
                <c:pt idx="2093">
                  <c:v>53996</c:v>
                </c:pt>
                <c:pt idx="2094">
                  <c:v>54003</c:v>
                </c:pt>
                <c:pt idx="2095">
                  <c:v>54010</c:v>
                </c:pt>
                <c:pt idx="2096">
                  <c:v>54017</c:v>
                </c:pt>
                <c:pt idx="2097">
                  <c:v>54024</c:v>
                </c:pt>
                <c:pt idx="2098">
                  <c:v>54031</c:v>
                </c:pt>
                <c:pt idx="2099">
                  <c:v>54038</c:v>
                </c:pt>
                <c:pt idx="2100">
                  <c:v>54045</c:v>
                </c:pt>
                <c:pt idx="2101">
                  <c:v>54053</c:v>
                </c:pt>
                <c:pt idx="2102">
                  <c:v>54060</c:v>
                </c:pt>
                <c:pt idx="2103">
                  <c:v>54067</c:v>
                </c:pt>
                <c:pt idx="2104">
                  <c:v>54074</c:v>
                </c:pt>
                <c:pt idx="2105">
                  <c:v>54081</c:v>
                </c:pt>
                <c:pt idx="2106">
                  <c:v>54088</c:v>
                </c:pt>
                <c:pt idx="2107">
                  <c:v>54095</c:v>
                </c:pt>
                <c:pt idx="2108">
                  <c:v>54102</c:v>
                </c:pt>
                <c:pt idx="2109">
                  <c:v>54109</c:v>
                </c:pt>
                <c:pt idx="2110">
                  <c:v>54116</c:v>
                </c:pt>
                <c:pt idx="2111">
                  <c:v>54123</c:v>
                </c:pt>
                <c:pt idx="2112">
                  <c:v>54130</c:v>
                </c:pt>
                <c:pt idx="2113">
                  <c:v>54137</c:v>
                </c:pt>
                <c:pt idx="2114">
                  <c:v>54144</c:v>
                </c:pt>
                <c:pt idx="2115">
                  <c:v>54155</c:v>
                </c:pt>
                <c:pt idx="2116">
                  <c:v>54162</c:v>
                </c:pt>
                <c:pt idx="2117">
                  <c:v>54169</c:v>
                </c:pt>
                <c:pt idx="2118">
                  <c:v>54176</c:v>
                </c:pt>
                <c:pt idx="2119">
                  <c:v>54183</c:v>
                </c:pt>
                <c:pt idx="2120">
                  <c:v>54190</c:v>
                </c:pt>
                <c:pt idx="2121">
                  <c:v>54197</c:v>
                </c:pt>
                <c:pt idx="2122">
                  <c:v>54204</c:v>
                </c:pt>
                <c:pt idx="2123">
                  <c:v>54211</c:v>
                </c:pt>
                <c:pt idx="2124">
                  <c:v>54218</c:v>
                </c:pt>
                <c:pt idx="2125">
                  <c:v>54225</c:v>
                </c:pt>
                <c:pt idx="2126">
                  <c:v>54232</c:v>
                </c:pt>
                <c:pt idx="2127">
                  <c:v>54239</c:v>
                </c:pt>
                <c:pt idx="2128">
                  <c:v>54246</c:v>
                </c:pt>
                <c:pt idx="2129">
                  <c:v>54253</c:v>
                </c:pt>
                <c:pt idx="2130">
                  <c:v>54260</c:v>
                </c:pt>
                <c:pt idx="2131">
                  <c:v>54267</c:v>
                </c:pt>
                <c:pt idx="2132">
                  <c:v>54274</c:v>
                </c:pt>
                <c:pt idx="2133">
                  <c:v>54281</c:v>
                </c:pt>
                <c:pt idx="2134">
                  <c:v>54288</c:v>
                </c:pt>
                <c:pt idx="2135">
                  <c:v>54295</c:v>
                </c:pt>
                <c:pt idx="2136">
                  <c:v>54302</c:v>
                </c:pt>
                <c:pt idx="2137">
                  <c:v>54309</c:v>
                </c:pt>
                <c:pt idx="2138">
                  <c:v>54316</c:v>
                </c:pt>
                <c:pt idx="2139">
                  <c:v>54323</c:v>
                </c:pt>
                <c:pt idx="2140">
                  <c:v>54330</c:v>
                </c:pt>
                <c:pt idx="2141">
                  <c:v>54337</c:v>
                </c:pt>
                <c:pt idx="2142">
                  <c:v>54344</c:v>
                </c:pt>
                <c:pt idx="2143">
                  <c:v>54351</c:v>
                </c:pt>
                <c:pt idx="2144">
                  <c:v>54358</c:v>
                </c:pt>
                <c:pt idx="2145">
                  <c:v>54365</c:v>
                </c:pt>
                <c:pt idx="2146">
                  <c:v>54372</c:v>
                </c:pt>
                <c:pt idx="2147">
                  <c:v>54379</c:v>
                </c:pt>
                <c:pt idx="2148">
                  <c:v>54386</c:v>
                </c:pt>
                <c:pt idx="2149">
                  <c:v>54393</c:v>
                </c:pt>
                <c:pt idx="2150">
                  <c:v>54400</c:v>
                </c:pt>
                <c:pt idx="2151">
                  <c:v>54407</c:v>
                </c:pt>
                <c:pt idx="2152">
                  <c:v>54414</c:v>
                </c:pt>
                <c:pt idx="2153">
                  <c:v>54421</c:v>
                </c:pt>
                <c:pt idx="2154">
                  <c:v>54428</c:v>
                </c:pt>
                <c:pt idx="2155">
                  <c:v>54435</c:v>
                </c:pt>
                <c:pt idx="2156">
                  <c:v>54442</c:v>
                </c:pt>
                <c:pt idx="2157">
                  <c:v>54449</c:v>
                </c:pt>
                <c:pt idx="2158">
                  <c:v>54456</c:v>
                </c:pt>
                <c:pt idx="2159">
                  <c:v>54463</c:v>
                </c:pt>
                <c:pt idx="2160">
                  <c:v>54470</c:v>
                </c:pt>
                <c:pt idx="2161">
                  <c:v>54477</c:v>
                </c:pt>
                <c:pt idx="2162">
                  <c:v>54484</c:v>
                </c:pt>
                <c:pt idx="2163">
                  <c:v>54491</c:v>
                </c:pt>
                <c:pt idx="2164">
                  <c:v>54498</c:v>
                </c:pt>
                <c:pt idx="2165">
                  <c:v>54505</c:v>
                </c:pt>
                <c:pt idx="2166">
                  <c:v>54512</c:v>
                </c:pt>
                <c:pt idx="2167">
                  <c:v>54519</c:v>
                </c:pt>
                <c:pt idx="2168">
                  <c:v>54526</c:v>
                </c:pt>
                <c:pt idx="2169">
                  <c:v>54533</c:v>
                </c:pt>
                <c:pt idx="2170">
                  <c:v>54540</c:v>
                </c:pt>
                <c:pt idx="2171">
                  <c:v>54547</c:v>
                </c:pt>
                <c:pt idx="2172">
                  <c:v>54554</c:v>
                </c:pt>
                <c:pt idx="2173">
                  <c:v>54561</c:v>
                </c:pt>
                <c:pt idx="2174">
                  <c:v>54568</c:v>
                </c:pt>
                <c:pt idx="2175">
                  <c:v>54575</c:v>
                </c:pt>
                <c:pt idx="2176">
                  <c:v>54582</c:v>
                </c:pt>
                <c:pt idx="2177">
                  <c:v>54589</c:v>
                </c:pt>
                <c:pt idx="2178">
                  <c:v>54596</c:v>
                </c:pt>
                <c:pt idx="2179">
                  <c:v>54603</c:v>
                </c:pt>
                <c:pt idx="2180">
                  <c:v>54610</c:v>
                </c:pt>
                <c:pt idx="2181">
                  <c:v>54617</c:v>
                </c:pt>
                <c:pt idx="2182">
                  <c:v>54624</c:v>
                </c:pt>
                <c:pt idx="2183">
                  <c:v>54631</c:v>
                </c:pt>
                <c:pt idx="2184">
                  <c:v>54638</c:v>
                </c:pt>
                <c:pt idx="2185">
                  <c:v>54645</c:v>
                </c:pt>
                <c:pt idx="2186">
                  <c:v>54652</c:v>
                </c:pt>
                <c:pt idx="2187">
                  <c:v>54659</c:v>
                </c:pt>
                <c:pt idx="2188">
                  <c:v>54666</c:v>
                </c:pt>
                <c:pt idx="2189">
                  <c:v>54673</c:v>
                </c:pt>
                <c:pt idx="2190">
                  <c:v>54680</c:v>
                </c:pt>
                <c:pt idx="2191">
                  <c:v>54687</c:v>
                </c:pt>
                <c:pt idx="2192">
                  <c:v>54694</c:v>
                </c:pt>
                <c:pt idx="2193">
                  <c:v>54701</c:v>
                </c:pt>
                <c:pt idx="2194">
                  <c:v>54708</c:v>
                </c:pt>
                <c:pt idx="2195">
                  <c:v>54715</c:v>
                </c:pt>
                <c:pt idx="2196">
                  <c:v>54722</c:v>
                </c:pt>
                <c:pt idx="2197">
                  <c:v>54729</c:v>
                </c:pt>
                <c:pt idx="2198">
                  <c:v>54736</c:v>
                </c:pt>
                <c:pt idx="2199">
                  <c:v>54743</c:v>
                </c:pt>
                <c:pt idx="2200">
                  <c:v>54750</c:v>
                </c:pt>
                <c:pt idx="2201">
                  <c:v>54757</c:v>
                </c:pt>
                <c:pt idx="2202">
                  <c:v>54764</c:v>
                </c:pt>
                <c:pt idx="2203">
                  <c:v>54771</c:v>
                </c:pt>
                <c:pt idx="2204">
                  <c:v>54778</c:v>
                </c:pt>
                <c:pt idx="2205">
                  <c:v>54786</c:v>
                </c:pt>
                <c:pt idx="2206">
                  <c:v>54793</c:v>
                </c:pt>
                <c:pt idx="2207">
                  <c:v>54800</c:v>
                </c:pt>
                <c:pt idx="2208">
                  <c:v>54807</c:v>
                </c:pt>
                <c:pt idx="2209">
                  <c:v>54814</c:v>
                </c:pt>
                <c:pt idx="2210">
                  <c:v>54821</c:v>
                </c:pt>
                <c:pt idx="2211">
                  <c:v>54828</c:v>
                </c:pt>
                <c:pt idx="2212">
                  <c:v>54835</c:v>
                </c:pt>
                <c:pt idx="2213">
                  <c:v>54842</c:v>
                </c:pt>
                <c:pt idx="2214">
                  <c:v>54849</c:v>
                </c:pt>
                <c:pt idx="2215">
                  <c:v>54856</c:v>
                </c:pt>
                <c:pt idx="2216">
                  <c:v>54863</c:v>
                </c:pt>
                <c:pt idx="2217">
                  <c:v>54870</c:v>
                </c:pt>
                <c:pt idx="2218">
                  <c:v>54877</c:v>
                </c:pt>
                <c:pt idx="2219">
                  <c:v>54884</c:v>
                </c:pt>
                <c:pt idx="2220">
                  <c:v>54891</c:v>
                </c:pt>
                <c:pt idx="2221">
                  <c:v>54898</c:v>
                </c:pt>
                <c:pt idx="2222">
                  <c:v>54905</c:v>
                </c:pt>
                <c:pt idx="2223">
                  <c:v>54912</c:v>
                </c:pt>
                <c:pt idx="2224">
                  <c:v>54919</c:v>
                </c:pt>
                <c:pt idx="2225">
                  <c:v>54926</c:v>
                </c:pt>
                <c:pt idx="2226">
                  <c:v>54933</c:v>
                </c:pt>
                <c:pt idx="2227">
                  <c:v>54940</c:v>
                </c:pt>
                <c:pt idx="2228">
                  <c:v>54947</c:v>
                </c:pt>
                <c:pt idx="2229">
                  <c:v>54954</c:v>
                </c:pt>
                <c:pt idx="2230">
                  <c:v>54961</c:v>
                </c:pt>
                <c:pt idx="2231">
                  <c:v>54968</c:v>
                </c:pt>
                <c:pt idx="2232">
                  <c:v>54975</c:v>
                </c:pt>
                <c:pt idx="2233">
                  <c:v>54982</c:v>
                </c:pt>
                <c:pt idx="2234">
                  <c:v>54989</c:v>
                </c:pt>
                <c:pt idx="2235">
                  <c:v>54996</c:v>
                </c:pt>
                <c:pt idx="2236">
                  <c:v>55003</c:v>
                </c:pt>
                <c:pt idx="2237">
                  <c:v>55010</c:v>
                </c:pt>
                <c:pt idx="2238">
                  <c:v>55017</c:v>
                </c:pt>
                <c:pt idx="2239">
                  <c:v>55024</c:v>
                </c:pt>
                <c:pt idx="2240">
                  <c:v>55031</c:v>
                </c:pt>
                <c:pt idx="2241">
                  <c:v>55038</c:v>
                </c:pt>
                <c:pt idx="2242">
                  <c:v>55045</c:v>
                </c:pt>
                <c:pt idx="2243">
                  <c:v>55052</c:v>
                </c:pt>
                <c:pt idx="2244">
                  <c:v>55059</c:v>
                </c:pt>
                <c:pt idx="2245">
                  <c:v>55066</c:v>
                </c:pt>
                <c:pt idx="2246">
                  <c:v>55073</c:v>
                </c:pt>
                <c:pt idx="2247">
                  <c:v>55080</c:v>
                </c:pt>
                <c:pt idx="2248">
                  <c:v>55087</c:v>
                </c:pt>
                <c:pt idx="2249">
                  <c:v>55094</c:v>
                </c:pt>
                <c:pt idx="2250">
                  <c:v>55101</c:v>
                </c:pt>
                <c:pt idx="2251">
                  <c:v>55108</c:v>
                </c:pt>
                <c:pt idx="2252">
                  <c:v>55115</c:v>
                </c:pt>
                <c:pt idx="2253">
                  <c:v>55122</c:v>
                </c:pt>
                <c:pt idx="2254">
                  <c:v>55129</c:v>
                </c:pt>
                <c:pt idx="2255">
                  <c:v>55136</c:v>
                </c:pt>
                <c:pt idx="2256">
                  <c:v>55143</c:v>
                </c:pt>
                <c:pt idx="2257">
                  <c:v>55150</c:v>
                </c:pt>
                <c:pt idx="2258">
                  <c:v>55157</c:v>
                </c:pt>
                <c:pt idx="2259">
                  <c:v>55164</c:v>
                </c:pt>
                <c:pt idx="2260">
                  <c:v>55171</c:v>
                </c:pt>
                <c:pt idx="2261">
                  <c:v>55178</c:v>
                </c:pt>
                <c:pt idx="2262">
                  <c:v>55185</c:v>
                </c:pt>
                <c:pt idx="2263">
                  <c:v>55192</c:v>
                </c:pt>
                <c:pt idx="2264">
                  <c:v>55199</c:v>
                </c:pt>
                <c:pt idx="2265">
                  <c:v>55206</c:v>
                </c:pt>
                <c:pt idx="2266">
                  <c:v>55213</c:v>
                </c:pt>
                <c:pt idx="2267">
                  <c:v>55220</c:v>
                </c:pt>
                <c:pt idx="2268">
                  <c:v>55227</c:v>
                </c:pt>
                <c:pt idx="2269">
                  <c:v>55234</c:v>
                </c:pt>
                <c:pt idx="2270">
                  <c:v>55241</c:v>
                </c:pt>
                <c:pt idx="2271">
                  <c:v>55248</c:v>
                </c:pt>
                <c:pt idx="2272">
                  <c:v>55255</c:v>
                </c:pt>
                <c:pt idx="2273">
                  <c:v>55262</c:v>
                </c:pt>
                <c:pt idx="2274">
                  <c:v>55269</c:v>
                </c:pt>
                <c:pt idx="2275">
                  <c:v>55276</c:v>
                </c:pt>
                <c:pt idx="2276">
                  <c:v>55283</c:v>
                </c:pt>
                <c:pt idx="2277">
                  <c:v>55290</c:v>
                </c:pt>
                <c:pt idx="2278">
                  <c:v>55297</c:v>
                </c:pt>
                <c:pt idx="2279">
                  <c:v>55304</c:v>
                </c:pt>
                <c:pt idx="2280">
                  <c:v>55311</c:v>
                </c:pt>
                <c:pt idx="2281">
                  <c:v>55318</c:v>
                </c:pt>
                <c:pt idx="2282">
                  <c:v>55325</c:v>
                </c:pt>
                <c:pt idx="2283">
                  <c:v>55332</c:v>
                </c:pt>
                <c:pt idx="2284">
                  <c:v>55339</c:v>
                </c:pt>
                <c:pt idx="2285">
                  <c:v>55346</c:v>
                </c:pt>
                <c:pt idx="2286">
                  <c:v>55353</c:v>
                </c:pt>
                <c:pt idx="2287">
                  <c:v>55360</c:v>
                </c:pt>
                <c:pt idx="2288">
                  <c:v>55367</c:v>
                </c:pt>
                <c:pt idx="2289">
                  <c:v>55374</c:v>
                </c:pt>
                <c:pt idx="2290">
                  <c:v>55381</c:v>
                </c:pt>
                <c:pt idx="2291">
                  <c:v>55388</c:v>
                </c:pt>
                <c:pt idx="2292">
                  <c:v>55395</c:v>
                </c:pt>
                <c:pt idx="2293">
                  <c:v>55402</c:v>
                </c:pt>
                <c:pt idx="2294">
                  <c:v>55409</c:v>
                </c:pt>
                <c:pt idx="2295">
                  <c:v>55416</c:v>
                </c:pt>
                <c:pt idx="2296">
                  <c:v>55423</c:v>
                </c:pt>
                <c:pt idx="2297">
                  <c:v>55430</c:v>
                </c:pt>
                <c:pt idx="2298">
                  <c:v>55437</c:v>
                </c:pt>
                <c:pt idx="2299">
                  <c:v>55444</c:v>
                </c:pt>
                <c:pt idx="2300">
                  <c:v>55451</c:v>
                </c:pt>
                <c:pt idx="2301">
                  <c:v>55458</c:v>
                </c:pt>
                <c:pt idx="2302">
                  <c:v>55465</c:v>
                </c:pt>
                <c:pt idx="2303">
                  <c:v>55472</c:v>
                </c:pt>
                <c:pt idx="2304">
                  <c:v>55479</c:v>
                </c:pt>
                <c:pt idx="2305">
                  <c:v>55486</c:v>
                </c:pt>
                <c:pt idx="2306">
                  <c:v>55493</c:v>
                </c:pt>
                <c:pt idx="2307">
                  <c:v>55500</c:v>
                </c:pt>
                <c:pt idx="2308">
                  <c:v>55507</c:v>
                </c:pt>
                <c:pt idx="2309">
                  <c:v>55514</c:v>
                </c:pt>
                <c:pt idx="2310">
                  <c:v>55521</c:v>
                </c:pt>
                <c:pt idx="2311">
                  <c:v>55528</c:v>
                </c:pt>
                <c:pt idx="2312">
                  <c:v>55535</c:v>
                </c:pt>
                <c:pt idx="2313">
                  <c:v>55542</c:v>
                </c:pt>
                <c:pt idx="2314">
                  <c:v>55549</c:v>
                </c:pt>
                <c:pt idx="2315">
                  <c:v>55556</c:v>
                </c:pt>
                <c:pt idx="2316">
                  <c:v>55563</c:v>
                </c:pt>
                <c:pt idx="2317">
                  <c:v>55570</c:v>
                </c:pt>
                <c:pt idx="2318">
                  <c:v>55577</c:v>
                </c:pt>
                <c:pt idx="2319">
                  <c:v>55584</c:v>
                </c:pt>
                <c:pt idx="2320">
                  <c:v>55591</c:v>
                </c:pt>
                <c:pt idx="2321">
                  <c:v>55598</c:v>
                </c:pt>
                <c:pt idx="2322">
                  <c:v>55605</c:v>
                </c:pt>
                <c:pt idx="2323">
                  <c:v>55612</c:v>
                </c:pt>
                <c:pt idx="2324">
                  <c:v>55619</c:v>
                </c:pt>
                <c:pt idx="2325">
                  <c:v>55626</c:v>
                </c:pt>
                <c:pt idx="2326">
                  <c:v>55633</c:v>
                </c:pt>
                <c:pt idx="2327">
                  <c:v>55640</c:v>
                </c:pt>
                <c:pt idx="2328">
                  <c:v>55647</c:v>
                </c:pt>
                <c:pt idx="2329">
                  <c:v>55654</c:v>
                </c:pt>
                <c:pt idx="2330">
                  <c:v>55661</c:v>
                </c:pt>
                <c:pt idx="2331">
                  <c:v>55668</c:v>
                </c:pt>
                <c:pt idx="2332">
                  <c:v>55675</c:v>
                </c:pt>
                <c:pt idx="2333">
                  <c:v>55682</c:v>
                </c:pt>
                <c:pt idx="2334">
                  <c:v>55689</c:v>
                </c:pt>
                <c:pt idx="2335">
                  <c:v>55696</c:v>
                </c:pt>
                <c:pt idx="2336">
                  <c:v>55703</c:v>
                </c:pt>
                <c:pt idx="2337">
                  <c:v>55710</c:v>
                </c:pt>
                <c:pt idx="2338">
                  <c:v>55717</c:v>
                </c:pt>
                <c:pt idx="2339">
                  <c:v>55724</c:v>
                </c:pt>
                <c:pt idx="2340">
                  <c:v>55731</c:v>
                </c:pt>
                <c:pt idx="2341">
                  <c:v>55738</c:v>
                </c:pt>
                <c:pt idx="2342">
                  <c:v>55745</c:v>
                </c:pt>
                <c:pt idx="2343">
                  <c:v>55752</c:v>
                </c:pt>
                <c:pt idx="2344">
                  <c:v>55759</c:v>
                </c:pt>
                <c:pt idx="2345">
                  <c:v>55766</c:v>
                </c:pt>
                <c:pt idx="2346">
                  <c:v>55773</c:v>
                </c:pt>
                <c:pt idx="2347">
                  <c:v>55780</c:v>
                </c:pt>
                <c:pt idx="2348">
                  <c:v>55787</c:v>
                </c:pt>
                <c:pt idx="2349">
                  <c:v>55794</c:v>
                </c:pt>
                <c:pt idx="2350">
                  <c:v>55801</c:v>
                </c:pt>
                <c:pt idx="2351">
                  <c:v>55808</c:v>
                </c:pt>
                <c:pt idx="2352">
                  <c:v>55815</c:v>
                </c:pt>
                <c:pt idx="2353">
                  <c:v>55822</c:v>
                </c:pt>
                <c:pt idx="2354">
                  <c:v>55829</c:v>
                </c:pt>
                <c:pt idx="2355">
                  <c:v>55836</c:v>
                </c:pt>
                <c:pt idx="2356">
                  <c:v>55843</c:v>
                </c:pt>
                <c:pt idx="2357">
                  <c:v>55850</c:v>
                </c:pt>
                <c:pt idx="2358">
                  <c:v>55857</c:v>
                </c:pt>
                <c:pt idx="2359">
                  <c:v>55864</c:v>
                </c:pt>
                <c:pt idx="2360">
                  <c:v>55871</c:v>
                </c:pt>
                <c:pt idx="2361">
                  <c:v>55880</c:v>
                </c:pt>
                <c:pt idx="2362">
                  <c:v>55887</c:v>
                </c:pt>
                <c:pt idx="2363">
                  <c:v>55894</c:v>
                </c:pt>
                <c:pt idx="2364">
                  <c:v>55901</c:v>
                </c:pt>
                <c:pt idx="2365">
                  <c:v>55908</c:v>
                </c:pt>
                <c:pt idx="2366">
                  <c:v>55915</c:v>
                </c:pt>
                <c:pt idx="2367">
                  <c:v>55922</c:v>
                </c:pt>
                <c:pt idx="2368">
                  <c:v>55929</c:v>
                </c:pt>
                <c:pt idx="2369">
                  <c:v>55936</c:v>
                </c:pt>
                <c:pt idx="2370">
                  <c:v>55943</c:v>
                </c:pt>
                <c:pt idx="2371">
                  <c:v>55950</c:v>
                </c:pt>
                <c:pt idx="2372">
                  <c:v>55957</c:v>
                </c:pt>
                <c:pt idx="2373">
                  <c:v>55964</c:v>
                </c:pt>
                <c:pt idx="2374">
                  <c:v>55971</c:v>
                </c:pt>
                <c:pt idx="2375">
                  <c:v>55982</c:v>
                </c:pt>
                <c:pt idx="2376">
                  <c:v>55989</c:v>
                </c:pt>
                <c:pt idx="2377">
                  <c:v>55996</c:v>
                </c:pt>
                <c:pt idx="2378">
                  <c:v>56003</c:v>
                </c:pt>
                <c:pt idx="2379">
                  <c:v>56010</c:v>
                </c:pt>
                <c:pt idx="2380">
                  <c:v>56017</c:v>
                </c:pt>
                <c:pt idx="2381">
                  <c:v>56024</c:v>
                </c:pt>
                <c:pt idx="2382">
                  <c:v>56031</c:v>
                </c:pt>
                <c:pt idx="2383">
                  <c:v>56038</c:v>
                </c:pt>
                <c:pt idx="2384">
                  <c:v>56045</c:v>
                </c:pt>
                <c:pt idx="2385">
                  <c:v>56052</c:v>
                </c:pt>
                <c:pt idx="2386">
                  <c:v>56059</c:v>
                </c:pt>
                <c:pt idx="2387">
                  <c:v>56066</c:v>
                </c:pt>
                <c:pt idx="2388">
                  <c:v>56073</c:v>
                </c:pt>
                <c:pt idx="2389">
                  <c:v>56080</c:v>
                </c:pt>
                <c:pt idx="2390">
                  <c:v>56087</c:v>
                </c:pt>
                <c:pt idx="2391">
                  <c:v>56094</c:v>
                </c:pt>
                <c:pt idx="2392">
                  <c:v>56101</c:v>
                </c:pt>
                <c:pt idx="2393">
                  <c:v>56108</c:v>
                </c:pt>
                <c:pt idx="2394">
                  <c:v>56115</c:v>
                </c:pt>
                <c:pt idx="2395">
                  <c:v>56122</c:v>
                </c:pt>
                <c:pt idx="2396">
                  <c:v>56129</c:v>
                </c:pt>
                <c:pt idx="2397">
                  <c:v>56136</c:v>
                </c:pt>
                <c:pt idx="2398">
                  <c:v>56143</c:v>
                </c:pt>
                <c:pt idx="2399">
                  <c:v>56150</c:v>
                </c:pt>
                <c:pt idx="2400">
                  <c:v>56157</c:v>
                </c:pt>
                <c:pt idx="2401">
                  <c:v>56164</c:v>
                </c:pt>
                <c:pt idx="2402">
                  <c:v>56171</c:v>
                </c:pt>
                <c:pt idx="2403">
                  <c:v>56178</c:v>
                </c:pt>
                <c:pt idx="2404">
                  <c:v>56185</c:v>
                </c:pt>
                <c:pt idx="2405">
                  <c:v>56192</c:v>
                </c:pt>
                <c:pt idx="2406">
                  <c:v>56199</c:v>
                </c:pt>
                <c:pt idx="2407">
                  <c:v>56206</c:v>
                </c:pt>
                <c:pt idx="2408">
                  <c:v>56213</c:v>
                </c:pt>
                <c:pt idx="2409">
                  <c:v>56220</c:v>
                </c:pt>
                <c:pt idx="2410">
                  <c:v>56227</c:v>
                </c:pt>
                <c:pt idx="2411">
                  <c:v>56234</c:v>
                </c:pt>
                <c:pt idx="2412">
                  <c:v>56241</c:v>
                </c:pt>
                <c:pt idx="2413">
                  <c:v>56248</c:v>
                </c:pt>
                <c:pt idx="2414">
                  <c:v>56255</c:v>
                </c:pt>
                <c:pt idx="2415">
                  <c:v>56262</c:v>
                </c:pt>
                <c:pt idx="2416">
                  <c:v>56269</c:v>
                </c:pt>
                <c:pt idx="2417">
                  <c:v>56276</c:v>
                </c:pt>
                <c:pt idx="2418">
                  <c:v>56283</c:v>
                </c:pt>
                <c:pt idx="2419">
                  <c:v>56290</c:v>
                </c:pt>
                <c:pt idx="2420">
                  <c:v>56297</c:v>
                </c:pt>
                <c:pt idx="2421">
                  <c:v>56304</c:v>
                </c:pt>
                <c:pt idx="2422">
                  <c:v>56311</c:v>
                </c:pt>
                <c:pt idx="2423">
                  <c:v>56318</c:v>
                </c:pt>
                <c:pt idx="2424">
                  <c:v>56325</c:v>
                </c:pt>
                <c:pt idx="2425">
                  <c:v>56332</c:v>
                </c:pt>
                <c:pt idx="2426">
                  <c:v>56339</c:v>
                </c:pt>
                <c:pt idx="2427">
                  <c:v>56346</c:v>
                </c:pt>
                <c:pt idx="2428">
                  <c:v>56353</c:v>
                </c:pt>
                <c:pt idx="2429">
                  <c:v>56360</c:v>
                </c:pt>
                <c:pt idx="2430">
                  <c:v>56367</c:v>
                </c:pt>
                <c:pt idx="2431">
                  <c:v>56374</c:v>
                </c:pt>
                <c:pt idx="2432">
                  <c:v>56381</c:v>
                </c:pt>
                <c:pt idx="2433">
                  <c:v>56388</c:v>
                </c:pt>
                <c:pt idx="2434">
                  <c:v>56395</c:v>
                </c:pt>
                <c:pt idx="2435">
                  <c:v>56402</c:v>
                </c:pt>
                <c:pt idx="2436">
                  <c:v>56409</c:v>
                </c:pt>
                <c:pt idx="2437">
                  <c:v>56416</c:v>
                </c:pt>
                <c:pt idx="2438">
                  <c:v>56423</c:v>
                </c:pt>
                <c:pt idx="2439">
                  <c:v>56430</c:v>
                </c:pt>
                <c:pt idx="2440">
                  <c:v>56437</c:v>
                </c:pt>
                <c:pt idx="2441">
                  <c:v>56444</c:v>
                </c:pt>
                <c:pt idx="2442">
                  <c:v>56451</c:v>
                </c:pt>
                <c:pt idx="2443">
                  <c:v>56458</c:v>
                </c:pt>
                <c:pt idx="2444">
                  <c:v>56465</c:v>
                </c:pt>
                <c:pt idx="2445">
                  <c:v>56472</c:v>
                </c:pt>
                <c:pt idx="2446">
                  <c:v>56479</c:v>
                </c:pt>
                <c:pt idx="2447">
                  <c:v>56486</c:v>
                </c:pt>
                <c:pt idx="2448">
                  <c:v>56493</c:v>
                </c:pt>
                <c:pt idx="2449">
                  <c:v>56500</c:v>
                </c:pt>
                <c:pt idx="2450">
                  <c:v>56507</c:v>
                </c:pt>
                <c:pt idx="2451">
                  <c:v>56514</c:v>
                </c:pt>
                <c:pt idx="2452">
                  <c:v>56521</c:v>
                </c:pt>
                <c:pt idx="2453">
                  <c:v>56528</c:v>
                </c:pt>
                <c:pt idx="2454">
                  <c:v>56535</c:v>
                </c:pt>
                <c:pt idx="2455">
                  <c:v>56542</c:v>
                </c:pt>
                <c:pt idx="2456">
                  <c:v>56549</c:v>
                </c:pt>
                <c:pt idx="2457">
                  <c:v>56556</c:v>
                </c:pt>
                <c:pt idx="2458">
                  <c:v>56563</c:v>
                </c:pt>
                <c:pt idx="2459">
                  <c:v>56570</c:v>
                </c:pt>
                <c:pt idx="2460">
                  <c:v>56577</c:v>
                </c:pt>
                <c:pt idx="2461">
                  <c:v>56584</c:v>
                </c:pt>
                <c:pt idx="2462">
                  <c:v>56591</c:v>
                </c:pt>
                <c:pt idx="2463">
                  <c:v>56598</c:v>
                </c:pt>
                <c:pt idx="2464">
                  <c:v>56605</c:v>
                </c:pt>
                <c:pt idx="2465">
                  <c:v>56612</c:v>
                </c:pt>
                <c:pt idx="2466">
                  <c:v>56619</c:v>
                </c:pt>
                <c:pt idx="2467">
                  <c:v>56626</c:v>
                </c:pt>
                <c:pt idx="2468">
                  <c:v>56633</c:v>
                </c:pt>
                <c:pt idx="2469">
                  <c:v>56640</c:v>
                </c:pt>
                <c:pt idx="2470">
                  <c:v>56647</c:v>
                </c:pt>
                <c:pt idx="2471">
                  <c:v>56654</c:v>
                </c:pt>
                <c:pt idx="2472">
                  <c:v>56661</c:v>
                </c:pt>
                <c:pt idx="2473">
                  <c:v>56668</c:v>
                </c:pt>
                <c:pt idx="2474">
                  <c:v>56675</c:v>
                </c:pt>
                <c:pt idx="2475">
                  <c:v>56682</c:v>
                </c:pt>
                <c:pt idx="2476">
                  <c:v>56689</c:v>
                </c:pt>
                <c:pt idx="2477">
                  <c:v>56696</c:v>
                </c:pt>
                <c:pt idx="2478">
                  <c:v>56703</c:v>
                </c:pt>
                <c:pt idx="2479">
                  <c:v>56710</c:v>
                </c:pt>
                <c:pt idx="2480">
                  <c:v>56717</c:v>
                </c:pt>
                <c:pt idx="2481">
                  <c:v>56724</c:v>
                </c:pt>
                <c:pt idx="2482">
                  <c:v>56731</c:v>
                </c:pt>
                <c:pt idx="2483">
                  <c:v>56738</c:v>
                </c:pt>
                <c:pt idx="2484">
                  <c:v>56745</c:v>
                </c:pt>
                <c:pt idx="2485">
                  <c:v>56752</c:v>
                </c:pt>
                <c:pt idx="2486">
                  <c:v>56759</c:v>
                </c:pt>
                <c:pt idx="2487">
                  <c:v>56766</c:v>
                </c:pt>
                <c:pt idx="2488">
                  <c:v>56773</c:v>
                </c:pt>
                <c:pt idx="2489">
                  <c:v>56780</c:v>
                </c:pt>
                <c:pt idx="2490">
                  <c:v>56787</c:v>
                </c:pt>
                <c:pt idx="2491">
                  <c:v>56794</c:v>
                </c:pt>
                <c:pt idx="2492">
                  <c:v>56801</c:v>
                </c:pt>
                <c:pt idx="2493">
                  <c:v>56808</c:v>
                </c:pt>
                <c:pt idx="2494">
                  <c:v>56815</c:v>
                </c:pt>
                <c:pt idx="2495">
                  <c:v>56822</c:v>
                </c:pt>
                <c:pt idx="2496">
                  <c:v>56829</c:v>
                </c:pt>
                <c:pt idx="2497">
                  <c:v>56836</c:v>
                </c:pt>
                <c:pt idx="2498">
                  <c:v>56843</c:v>
                </c:pt>
                <c:pt idx="2499">
                  <c:v>56850</c:v>
                </c:pt>
                <c:pt idx="2500">
                  <c:v>56857</c:v>
                </c:pt>
                <c:pt idx="2501">
                  <c:v>56864</c:v>
                </c:pt>
                <c:pt idx="2502">
                  <c:v>56871</c:v>
                </c:pt>
                <c:pt idx="2503">
                  <c:v>56878</c:v>
                </c:pt>
                <c:pt idx="2504">
                  <c:v>56885</c:v>
                </c:pt>
                <c:pt idx="2505">
                  <c:v>56892</c:v>
                </c:pt>
                <c:pt idx="2506">
                  <c:v>56899</c:v>
                </c:pt>
                <c:pt idx="2507">
                  <c:v>56906</c:v>
                </c:pt>
                <c:pt idx="2508">
                  <c:v>56913</c:v>
                </c:pt>
                <c:pt idx="2509">
                  <c:v>56920</c:v>
                </c:pt>
                <c:pt idx="2510">
                  <c:v>56927</c:v>
                </c:pt>
                <c:pt idx="2511">
                  <c:v>56934</c:v>
                </c:pt>
                <c:pt idx="2512">
                  <c:v>56941</c:v>
                </c:pt>
                <c:pt idx="2513">
                  <c:v>56948</c:v>
                </c:pt>
                <c:pt idx="2514">
                  <c:v>56955</c:v>
                </c:pt>
                <c:pt idx="2515">
                  <c:v>56962</c:v>
                </c:pt>
                <c:pt idx="2516">
                  <c:v>56969</c:v>
                </c:pt>
                <c:pt idx="2517">
                  <c:v>56977</c:v>
                </c:pt>
                <c:pt idx="2518">
                  <c:v>56984</c:v>
                </c:pt>
                <c:pt idx="2519">
                  <c:v>56991</c:v>
                </c:pt>
                <c:pt idx="2520">
                  <c:v>56998</c:v>
                </c:pt>
                <c:pt idx="2521">
                  <c:v>57005</c:v>
                </c:pt>
                <c:pt idx="2522">
                  <c:v>57012</c:v>
                </c:pt>
                <c:pt idx="2523">
                  <c:v>57019</c:v>
                </c:pt>
                <c:pt idx="2524">
                  <c:v>57026</c:v>
                </c:pt>
                <c:pt idx="2525">
                  <c:v>57033</c:v>
                </c:pt>
                <c:pt idx="2526">
                  <c:v>57040</c:v>
                </c:pt>
                <c:pt idx="2527">
                  <c:v>57047</c:v>
                </c:pt>
                <c:pt idx="2528">
                  <c:v>57054</c:v>
                </c:pt>
                <c:pt idx="2529">
                  <c:v>57061</c:v>
                </c:pt>
                <c:pt idx="2530">
                  <c:v>57068</c:v>
                </c:pt>
                <c:pt idx="2531">
                  <c:v>57075</c:v>
                </c:pt>
                <c:pt idx="2532">
                  <c:v>57082</c:v>
                </c:pt>
                <c:pt idx="2533">
                  <c:v>57089</c:v>
                </c:pt>
                <c:pt idx="2534">
                  <c:v>57096</c:v>
                </c:pt>
                <c:pt idx="2535">
                  <c:v>57103</c:v>
                </c:pt>
                <c:pt idx="2536">
                  <c:v>57110</c:v>
                </c:pt>
                <c:pt idx="2537">
                  <c:v>57117</c:v>
                </c:pt>
                <c:pt idx="2538">
                  <c:v>57124</c:v>
                </c:pt>
                <c:pt idx="2539">
                  <c:v>57131</c:v>
                </c:pt>
                <c:pt idx="2540">
                  <c:v>57138</c:v>
                </c:pt>
                <c:pt idx="2541">
                  <c:v>57145</c:v>
                </c:pt>
                <c:pt idx="2542">
                  <c:v>57152</c:v>
                </c:pt>
                <c:pt idx="2543">
                  <c:v>57159</c:v>
                </c:pt>
                <c:pt idx="2544">
                  <c:v>57166</c:v>
                </c:pt>
                <c:pt idx="2545">
                  <c:v>57173</c:v>
                </c:pt>
                <c:pt idx="2546">
                  <c:v>57180</c:v>
                </c:pt>
                <c:pt idx="2547">
                  <c:v>57187</c:v>
                </c:pt>
                <c:pt idx="2548">
                  <c:v>57194</c:v>
                </c:pt>
                <c:pt idx="2549">
                  <c:v>57201</c:v>
                </c:pt>
                <c:pt idx="2550">
                  <c:v>57208</c:v>
                </c:pt>
                <c:pt idx="2551">
                  <c:v>57215</c:v>
                </c:pt>
                <c:pt idx="2552">
                  <c:v>57222</c:v>
                </c:pt>
                <c:pt idx="2553">
                  <c:v>57229</c:v>
                </c:pt>
                <c:pt idx="2554">
                  <c:v>57236</c:v>
                </c:pt>
                <c:pt idx="2555">
                  <c:v>57243</c:v>
                </c:pt>
                <c:pt idx="2556">
                  <c:v>57250</c:v>
                </c:pt>
                <c:pt idx="2557">
                  <c:v>57257</c:v>
                </c:pt>
                <c:pt idx="2558">
                  <c:v>57264</c:v>
                </c:pt>
                <c:pt idx="2559">
                  <c:v>57271</c:v>
                </c:pt>
                <c:pt idx="2560">
                  <c:v>57278</c:v>
                </c:pt>
                <c:pt idx="2561">
                  <c:v>57285</c:v>
                </c:pt>
                <c:pt idx="2562">
                  <c:v>57292</c:v>
                </c:pt>
                <c:pt idx="2563">
                  <c:v>57299</c:v>
                </c:pt>
                <c:pt idx="2564">
                  <c:v>57306</c:v>
                </c:pt>
                <c:pt idx="2565">
                  <c:v>57313</c:v>
                </c:pt>
                <c:pt idx="2566">
                  <c:v>57320</c:v>
                </c:pt>
                <c:pt idx="2567">
                  <c:v>57327</c:v>
                </c:pt>
                <c:pt idx="2568">
                  <c:v>57334</c:v>
                </c:pt>
                <c:pt idx="2569">
                  <c:v>57341</c:v>
                </c:pt>
                <c:pt idx="2570">
                  <c:v>57348</c:v>
                </c:pt>
                <c:pt idx="2571">
                  <c:v>57355</c:v>
                </c:pt>
                <c:pt idx="2572">
                  <c:v>57362</c:v>
                </c:pt>
                <c:pt idx="2573">
                  <c:v>57369</c:v>
                </c:pt>
                <c:pt idx="2574">
                  <c:v>57376</c:v>
                </c:pt>
                <c:pt idx="2575">
                  <c:v>57383</c:v>
                </c:pt>
                <c:pt idx="2576">
                  <c:v>57390</c:v>
                </c:pt>
                <c:pt idx="2577">
                  <c:v>57397</c:v>
                </c:pt>
                <c:pt idx="2578">
                  <c:v>57404</c:v>
                </c:pt>
                <c:pt idx="2579">
                  <c:v>57411</c:v>
                </c:pt>
                <c:pt idx="2580">
                  <c:v>57418</c:v>
                </c:pt>
                <c:pt idx="2581">
                  <c:v>57425</c:v>
                </c:pt>
                <c:pt idx="2582">
                  <c:v>57432</c:v>
                </c:pt>
                <c:pt idx="2583">
                  <c:v>57439</c:v>
                </c:pt>
                <c:pt idx="2584">
                  <c:v>57446</c:v>
                </c:pt>
                <c:pt idx="2585">
                  <c:v>57453</c:v>
                </c:pt>
                <c:pt idx="2586">
                  <c:v>57460</c:v>
                </c:pt>
                <c:pt idx="2587">
                  <c:v>57467</c:v>
                </c:pt>
                <c:pt idx="2588">
                  <c:v>57474</c:v>
                </c:pt>
                <c:pt idx="2589">
                  <c:v>57481</c:v>
                </c:pt>
                <c:pt idx="2590">
                  <c:v>57488</c:v>
                </c:pt>
                <c:pt idx="2591">
                  <c:v>57495</c:v>
                </c:pt>
                <c:pt idx="2592">
                  <c:v>57502</c:v>
                </c:pt>
                <c:pt idx="2593">
                  <c:v>57509</c:v>
                </c:pt>
                <c:pt idx="2594">
                  <c:v>57516</c:v>
                </c:pt>
                <c:pt idx="2595">
                  <c:v>57523</c:v>
                </c:pt>
                <c:pt idx="2596">
                  <c:v>57530</c:v>
                </c:pt>
                <c:pt idx="2597">
                  <c:v>57537</c:v>
                </c:pt>
                <c:pt idx="2598">
                  <c:v>57544</c:v>
                </c:pt>
                <c:pt idx="2599">
                  <c:v>57551</c:v>
                </c:pt>
                <c:pt idx="2600">
                  <c:v>57558</c:v>
                </c:pt>
                <c:pt idx="2601">
                  <c:v>57565</c:v>
                </c:pt>
                <c:pt idx="2602">
                  <c:v>57572</c:v>
                </c:pt>
                <c:pt idx="2603">
                  <c:v>57579</c:v>
                </c:pt>
                <c:pt idx="2604">
                  <c:v>57586</c:v>
                </c:pt>
                <c:pt idx="2605">
                  <c:v>57593</c:v>
                </c:pt>
                <c:pt idx="2606">
                  <c:v>57600</c:v>
                </c:pt>
                <c:pt idx="2607">
                  <c:v>57607</c:v>
                </c:pt>
                <c:pt idx="2608">
                  <c:v>57614</c:v>
                </c:pt>
                <c:pt idx="2609">
                  <c:v>57621</c:v>
                </c:pt>
                <c:pt idx="2610">
                  <c:v>57628</c:v>
                </c:pt>
                <c:pt idx="2611">
                  <c:v>57635</c:v>
                </c:pt>
                <c:pt idx="2612">
                  <c:v>57642</c:v>
                </c:pt>
                <c:pt idx="2613">
                  <c:v>57649</c:v>
                </c:pt>
                <c:pt idx="2614">
                  <c:v>57656</c:v>
                </c:pt>
                <c:pt idx="2615">
                  <c:v>57663</c:v>
                </c:pt>
                <c:pt idx="2616">
                  <c:v>57670</c:v>
                </c:pt>
                <c:pt idx="2617">
                  <c:v>57677</c:v>
                </c:pt>
                <c:pt idx="2618">
                  <c:v>57684</c:v>
                </c:pt>
                <c:pt idx="2619">
                  <c:v>57691</c:v>
                </c:pt>
                <c:pt idx="2620">
                  <c:v>57698</c:v>
                </c:pt>
                <c:pt idx="2621">
                  <c:v>57706</c:v>
                </c:pt>
                <c:pt idx="2622">
                  <c:v>57713</c:v>
                </c:pt>
                <c:pt idx="2623">
                  <c:v>57720</c:v>
                </c:pt>
                <c:pt idx="2624">
                  <c:v>57727</c:v>
                </c:pt>
                <c:pt idx="2625">
                  <c:v>57734</c:v>
                </c:pt>
                <c:pt idx="2626">
                  <c:v>57741</c:v>
                </c:pt>
                <c:pt idx="2627">
                  <c:v>57748</c:v>
                </c:pt>
                <c:pt idx="2628">
                  <c:v>57755</c:v>
                </c:pt>
                <c:pt idx="2629">
                  <c:v>57762</c:v>
                </c:pt>
                <c:pt idx="2630">
                  <c:v>57769</c:v>
                </c:pt>
                <c:pt idx="2631">
                  <c:v>57776</c:v>
                </c:pt>
                <c:pt idx="2632">
                  <c:v>57783</c:v>
                </c:pt>
                <c:pt idx="2633">
                  <c:v>57790</c:v>
                </c:pt>
                <c:pt idx="2634">
                  <c:v>57797</c:v>
                </c:pt>
                <c:pt idx="2635">
                  <c:v>57804</c:v>
                </c:pt>
                <c:pt idx="2636">
                  <c:v>57811</c:v>
                </c:pt>
                <c:pt idx="2637">
                  <c:v>57818</c:v>
                </c:pt>
                <c:pt idx="2638">
                  <c:v>57825</c:v>
                </c:pt>
                <c:pt idx="2639">
                  <c:v>57832</c:v>
                </c:pt>
                <c:pt idx="2640">
                  <c:v>57839</c:v>
                </c:pt>
                <c:pt idx="2641">
                  <c:v>57846</c:v>
                </c:pt>
                <c:pt idx="2642">
                  <c:v>57853</c:v>
                </c:pt>
                <c:pt idx="2643">
                  <c:v>57860</c:v>
                </c:pt>
                <c:pt idx="2644">
                  <c:v>57867</c:v>
                </c:pt>
                <c:pt idx="2645">
                  <c:v>57874</c:v>
                </c:pt>
                <c:pt idx="2646">
                  <c:v>57881</c:v>
                </c:pt>
                <c:pt idx="2647">
                  <c:v>57888</c:v>
                </c:pt>
                <c:pt idx="2648">
                  <c:v>57895</c:v>
                </c:pt>
                <c:pt idx="2649">
                  <c:v>57902</c:v>
                </c:pt>
                <c:pt idx="2650">
                  <c:v>57909</c:v>
                </c:pt>
                <c:pt idx="2651">
                  <c:v>57916</c:v>
                </c:pt>
                <c:pt idx="2652">
                  <c:v>57923</c:v>
                </c:pt>
                <c:pt idx="2653">
                  <c:v>57930</c:v>
                </c:pt>
                <c:pt idx="2654">
                  <c:v>57937</c:v>
                </c:pt>
                <c:pt idx="2655">
                  <c:v>57944</c:v>
                </c:pt>
                <c:pt idx="2656">
                  <c:v>57951</c:v>
                </c:pt>
                <c:pt idx="2657">
                  <c:v>57958</c:v>
                </c:pt>
                <c:pt idx="2658">
                  <c:v>57965</c:v>
                </c:pt>
                <c:pt idx="2659">
                  <c:v>57972</c:v>
                </c:pt>
                <c:pt idx="2660">
                  <c:v>57979</c:v>
                </c:pt>
                <c:pt idx="2661">
                  <c:v>57986</c:v>
                </c:pt>
                <c:pt idx="2662">
                  <c:v>57993</c:v>
                </c:pt>
                <c:pt idx="2663">
                  <c:v>58000</c:v>
                </c:pt>
                <c:pt idx="2664">
                  <c:v>58007</c:v>
                </c:pt>
                <c:pt idx="2665">
                  <c:v>58014</c:v>
                </c:pt>
                <c:pt idx="2666">
                  <c:v>58021</c:v>
                </c:pt>
                <c:pt idx="2667">
                  <c:v>58028</c:v>
                </c:pt>
                <c:pt idx="2668">
                  <c:v>58035</c:v>
                </c:pt>
                <c:pt idx="2669">
                  <c:v>58042</c:v>
                </c:pt>
                <c:pt idx="2670">
                  <c:v>58049</c:v>
                </c:pt>
                <c:pt idx="2671">
                  <c:v>58056</c:v>
                </c:pt>
                <c:pt idx="2672">
                  <c:v>58063</c:v>
                </c:pt>
                <c:pt idx="2673">
                  <c:v>58071</c:v>
                </c:pt>
                <c:pt idx="2674">
                  <c:v>58078</c:v>
                </c:pt>
                <c:pt idx="2675">
                  <c:v>58085</c:v>
                </c:pt>
                <c:pt idx="2676">
                  <c:v>58092</c:v>
                </c:pt>
                <c:pt idx="2677">
                  <c:v>58099</c:v>
                </c:pt>
                <c:pt idx="2678">
                  <c:v>58106</c:v>
                </c:pt>
                <c:pt idx="2679">
                  <c:v>58113</c:v>
                </c:pt>
                <c:pt idx="2680">
                  <c:v>58120</c:v>
                </c:pt>
                <c:pt idx="2681">
                  <c:v>58127</c:v>
                </c:pt>
                <c:pt idx="2682">
                  <c:v>58134</c:v>
                </c:pt>
                <c:pt idx="2683">
                  <c:v>58141</c:v>
                </c:pt>
                <c:pt idx="2684">
                  <c:v>58148</c:v>
                </c:pt>
                <c:pt idx="2685">
                  <c:v>58155</c:v>
                </c:pt>
                <c:pt idx="2686">
                  <c:v>58166</c:v>
                </c:pt>
                <c:pt idx="2687">
                  <c:v>58173</c:v>
                </c:pt>
                <c:pt idx="2688">
                  <c:v>58180</c:v>
                </c:pt>
                <c:pt idx="2689">
                  <c:v>58187</c:v>
                </c:pt>
                <c:pt idx="2690">
                  <c:v>58194</c:v>
                </c:pt>
                <c:pt idx="2691">
                  <c:v>58201</c:v>
                </c:pt>
                <c:pt idx="2692">
                  <c:v>58208</c:v>
                </c:pt>
                <c:pt idx="2693">
                  <c:v>58215</c:v>
                </c:pt>
                <c:pt idx="2694">
                  <c:v>58222</c:v>
                </c:pt>
                <c:pt idx="2695">
                  <c:v>58229</c:v>
                </c:pt>
                <c:pt idx="2696">
                  <c:v>58236</c:v>
                </c:pt>
                <c:pt idx="2697">
                  <c:v>58243</c:v>
                </c:pt>
                <c:pt idx="2698">
                  <c:v>58250</c:v>
                </c:pt>
                <c:pt idx="2699">
                  <c:v>58257</c:v>
                </c:pt>
                <c:pt idx="2700">
                  <c:v>58264</c:v>
                </c:pt>
                <c:pt idx="2701">
                  <c:v>58271</c:v>
                </c:pt>
                <c:pt idx="2702">
                  <c:v>58278</c:v>
                </c:pt>
                <c:pt idx="2703">
                  <c:v>58285</c:v>
                </c:pt>
                <c:pt idx="2704">
                  <c:v>58292</c:v>
                </c:pt>
                <c:pt idx="2705">
                  <c:v>58299</c:v>
                </c:pt>
                <c:pt idx="2706">
                  <c:v>58306</c:v>
                </c:pt>
                <c:pt idx="2707">
                  <c:v>58313</c:v>
                </c:pt>
                <c:pt idx="2708">
                  <c:v>58320</c:v>
                </c:pt>
                <c:pt idx="2709">
                  <c:v>58327</c:v>
                </c:pt>
                <c:pt idx="2710">
                  <c:v>58334</c:v>
                </c:pt>
                <c:pt idx="2711">
                  <c:v>58341</c:v>
                </c:pt>
                <c:pt idx="2712">
                  <c:v>58348</c:v>
                </c:pt>
                <c:pt idx="2713">
                  <c:v>58355</c:v>
                </c:pt>
                <c:pt idx="2714">
                  <c:v>58362</c:v>
                </c:pt>
                <c:pt idx="2715">
                  <c:v>58369</c:v>
                </c:pt>
                <c:pt idx="2716">
                  <c:v>58376</c:v>
                </c:pt>
                <c:pt idx="2717">
                  <c:v>58383</c:v>
                </c:pt>
                <c:pt idx="2718">
                  <c:v>58390</c:v>
                </c:pt>
                <c:pt idx="2719">
                  <c:v>58397</c:v>
                </c:pt>
                <c:pt idx="2720">
                  <c:v>58404</c:v>
                </c:pt>
                <c:pt idx="2721">
                  <c:v>58411</c:v>
                </c:pt>
                <c:pt idx="2722">
                  <c:v>58418</c:v>
                </c:pt>
                <c:pt idx="2723">
                  <c:v>58425</c:v>
                </c:pt>
                <c:pt idx="2724">
                  <c:v>58432</c:v>
                </c:pt>
                <c:pt idx="2725">
                  <c:v>58439</c:v>
                </c:pt>
                <c:pt idx="2726">
                  <c:v>58446</c:v>
                </c:pt>
                <c:pt idx="2727">
                  <c:v>58453</c:v>
                </c:pt>
                <c:pt idx="2728">
                  <c:v>58460</c:v>
                </c:pt>
                <c:pt idx="2729">
                  <c:v>58467</c:v>
                </c:pt>
                <c:pt idx="2730">
                  <c:v>58474</c:v>
                </c:pt>
                <c:pt idx="2731">
                  <c:v>58481</c:v>
                </c:pt>
                <c:pt idx="2732">
                  <c:v>58488</c:v>
                </c:pt>
                <c:pt idx="2733">
                  <c:v>58495</c:v>
                </c:pt>
                <c:pt idx="2734">
                  <c:v>58502</c:v>
                </c:pt>
                <c:pt idx="2735">
                  <c:v>58509</c:v>
                </c:pt>
                <c:pt idx="2736">
                  <c:v>58516</c:v>
                </c:pt>
                <c:pt idx="2737">
                  <c:v>58523</c:v>
                </c:pt>
                <c:pt idx="2738">
                  <c:v>58530</c:v>
                </c:pt>
                <c:pt idx="2739">
                  <c:v>58537</c:v>
                </c:pt>
                <c:pt idx="2740">
                  <c:v>58544</c:v>
                </c:pt>
                <c:pt idx="2741">
                  <c:v>58551</c:v>
                </c:pt>
                <c:pt idx="2742">
                  <c:v>58558</c:v>
                </c:pt>
                <c:pt idx="2743">
                  <c:v>58565</c:v>
                </c:pt>
                <c:pt idx="2744">
                  <c:v>58572</c:v>
                </c:pt>
                <c:pt idx="2745">
                  <c:v>58579</c:v>
                </c:pt>
                <c:pt idx="2746">
                  <c:v>58586</c:v>
                </c:pt>
                <c:pt idx="2747">
                  <c:v>58593</c:v>
                </c:pt>
                <c:pt idx="2748">
                  <c:v>58600</c:v>
                </c:pt>
                <c:pt idx="2749">
                  <c:v>58607</c:v>
                </c:pt>
                <c:pt idx="2750">
                  <c:v>58614</c:v>
                </c:pt>
                <c:pt idx="2751">
                  <c:v>58621</c:v>
                </c:pt>
                <c:pt idx="2752">
                  <c:v>58628</c:v>
                </c:pt>
                <c:pt idx="2753">
                  <c:v>58635</c:v>
                </c:pt>
                <c:pt idx="2754">
                  <c:v>58642</c:v>
                </c:pt>
                <c:pt idx="2755">
                  <c:v>58649</c:v>
                </c:pt>
                <c:pt idx="2756">
                  <c:v>58656</c:v>
                </c:pt>
                <c:pt idx="2757">
                  <c:v>58663</c:v>
                </c:pt>
                <c:pt idx="2758">
                  <c:v>58670</c:v>
                </c:pt>
                <c:pt idx="2759">
                  <c:v>58677</c:v>
                </c:pt>
                <c:pt idx="2760">
                  <c:v>58684</c:v>
                </c:pt>
                <c:pt idx="2761">
                  <c:v>58691</c:v>
                </c:pt>
                <c:pt idx="2762">
                  <c:v>58698</c:v>
                </c:pt>
                <c:pt idx="2763">
                  <c:v>58705</c:v>
                </c:pt>
                <c:pt idx="2764">
                  <c:v>58712</c:v>
                </c:pt>
                <c:pt idx="2765">
                  <c:v>58719</c:v>
                </c:pt>
                <c:pt idx="2766">
                  <c:v>58726</c:v>
                </c:pt>
                <c:pt idx="2767">
                  <c:v>58733</c:v>
                </c:pt>
                <c:pt idx="2768">
                  <c:v>58740</c:v>
                </c:pt>
                <c:pt idx="2769">
                  <c:v>58747</c:v>
                </c:pt>
                <c:pt idx="2770">
                  <c:v>58754</c:v>
                </c:pt>
                <c:pt idx="2771">
                  <c:v>58761</c:v>
                </c:pt>
                <c:pt idx="2772">
                  <c:v>58768</c:v>
                </c:pt>
                <c:pt idx="2773">
                  <c:v>58775</c:v>
                </c:pt>
                <c:pt idx="2774">
                  <c:v>58782</c:v>
                </c:pt>
                <c:pt idx="2775">
                  <c:v>58789</c:v>
                </c:pt>
                <c:pt idx="2776">
                  <c:v>58796</c:v>
                </c:pt>
                <c:pt idx="2777">
                  <c:v>58804</c:v>
                </c:pt>
                <c:pt idx="2778">
                  <c:v>58811</c:v>
                </c:pt>
                <c:pt idx="2779">
                  <c:v>58818</c:v>
                </c:pt>
                <c:pt idx="2780">
                  <c:v>58825</c:v>
                </c:pt>
                <c:pt idx="2781">
                  <c:v>58832</c:v>
                </c:pt>
                <c:pt idx="2782">
                  <c:v>58839</c:v>
                </c:pt>
                <c:pt idx="2783">
                  <c:v>58846</c:v>
                </c:pt>
                <c:pt idx="2784">
                  <c:v>58853</c:v>
                </c:pt>
                <c:pt idx="2785">
                  <c:v>58860</c:v>
                </c:pt>
                <c:pt idx="2786">
                  <c:v>58867</c:v>
                </c:pt>
                <c:pt idx="2787">
                  <c:v>58874</c:v>
                </c:pt>
                <c:pt idx="2788">
                  <c:v>58881</c:v>
                </c:pt>
                <c:pt idx="2789">
                  <c:v>58888</c:v>
                </c:pt>
                <c:pt idx="2790">
                  <c:v>58895</c:v>
                </c:pt>
                <c:pt idx="2791">
                  <c:v>58902</c:v>
                </c:pt>
                <c:pt idx="2792">
                  <c:v>58909</c:v>
                </c:pt>
                <c:pt idx="2793">
                  <c:v>58916</c:v>
                </c:pt>
                <c:pt idx="2794">
                  <c:v>58923</c:v>
                </c:pt>
                <c:pt idx="2795">
                  <c:v>58930</c:v>
                </c:pt>
                <c:pt idx="2796">
                  <c:v>58937</c:v>
                </c:pt>
                <c:pt idx="2797">
                  <c:v>58944</c:v>
                </c:pt>
                <c:pt idx="2798">
                  <c:v>58951</c:v>
                </c:pt>
                <c:pt idx="2799">
                  <c:v>58958</c:v>
                </c:pt>
                <c:pt idx="2800">
                  <c:v>58965</c:v>
                </c:pt>
                <c:pt idx="2801">
                  <c:v>58972</c:v>
                </c:pt>
                <c:pt idx="2802">
                  <c:v>58979</c:v>
                </c:pt>
                <c:pt idx="2803">
                  <c:v>58986</c:v>
                </c:pt>
                <c:pt idx="2804">
                  <c:v>58993</c:v>
                </c:pt>
                <c:pt idx="2805">
                  <c:v>59000</c:v>
                </c:pt>
                <c:pt idx="2806">
                  <c:v>59007</c:v>
                </c:pt>
                <c:pt idx="2807">
                  <c:v>59014</c:v>
                </c:pt>
                <c:pt idx="2808">
                  <c:v>59021</c:v>
                </c:pt>
                <c:pt idx="2809">
                  <c:v>59028</c:v>
                </c:pt>
                <c:pt idx="2810">
                  <c:v>59035</c:v>
                </c:pt>
                <c:pt idx="2811">
                  <c:v>59042</c:v>
                </c:pt>
                <c:pt idx="2812">
                  <c:v>59049</c:v>
                </c:pt>
                <c:pt idx="2813">
                  <c:v>59056</c:v>
                </c:pt>
                <c:pt idx="2814">
                  <c:v>59063</c:v>
                </c:pt>
                <c:pt idx="2815">
                  <c:v>59070</c:v>
                </c:pt>
                <c:pt idx="2816">
                  <c:v>59077</c:v>
                </c:pt>
                <c:pt idx="2817">
                  <c:v>59084</c:v>
                </c:pt>
                <c:pt idx="2818">
                  <c:v>59091</c:v>
                </c:pt>
                <c:pt idx="2819">
                  <c:v>59098</c:v>
                </c:pt>
                <c:pt idx="2820">
                  <c:v>59105</c:v>
                </c:pt>
                <c:pt idx="2821">
                  <c:v>59112</c:v>
                </c:pt>
                <c:pt idx="2822">
                  <c:v>59119</c:v>
                </c:pt>
                <c:pt idx="2823">
                  <c:v>59126</c:v>
                </c:pt>
                <c:pt idx="2824">
                  <c:v>59133</c:v>
                </c:pt>
                <c:pt idx="2825">
                  <c:v>59140</c:v>
                </c:pt>
                <c:pt idx="2826">
                  <c:v>59147</c:v>
                </c:pt>
                <c:pt idx="2827">
                  <c:v>59154</c:v>
                </c:pt>
                <c:pt idx="2828">
                  <c:v>59161</c:v>
                </c:pt>
                <c:pt idx="2829">
                  <c:v>59168</c:v>
                </c:pt>
                <c:pt idx="2830">
                  <c:v>59175</c:v>
                </c:pt>
                <c:pt idx="2831">
                  <c:v>59182</c:v>
                </c:pt>
                <c:pt idx="2832">
                  <c:v>59189</c:v>
                </c:pt>
                <c:pt idx="2833">
                  <c:v>59196</c:v>
                </c:pt>
                <c:pt idx="2834">
                  <c:v>59203</c:v>
                </c:pt>
                <c:pt idx="2835">
                  <c:v>59210</c:v>
                </c:pt>
                <c:pt idx="2836">
                  <c:v>59217</c:v>
                </c:pt>
                <c:pt idx="2837">
                  <c:v>59224</c:v>
                </c:pt>
                <c:pt idx="2838">
                  <c:v>59231</c:v>
                </c:pt>
                <c:pt idx="2839">
                  <c:v>59238</c:v>
                </c:pt>
                <c:pt idx="2840">
                  <c:v>59245</c:v>
                </c:pt>
                <c:pt idx="2841">
                  <c:v>59252</c:v>
                </c:pt>
                <c:pt idx="2842">
                  <c:v>59259</c:v>
                </c:pt>
                <c:pt idx="2843">
                  <c:v>59266</c:v>
                </c:pt>
                <c:pt idx="2844">
                  <c:v>59273</c:v>
                </c:pt>
                <c:pt idx="2845">
                  <c:v>59280</c:v>
                </c:pt>
                <c:pt idx="2846">
                  <c:v>59287</c:v>
                </c:pt>
                <c:pt idx="2847">
                  <c:v>59294</c:v>
                </c:pt>
                <c:pt idx="2848">
                  <c:v>59301</c:v>
                </c:pt>
                <c:pt idx="2849">
                  <c:v>59308</c:v>
                </c:pt>
                <c:pt idx="2850">
                  <c:v>59315</c:v>
                </c:pt>
                <c:pt idx="2851">
                  <c:v>59322</c:v>
                </c:pt>
                <c:pt idx="2852">
                  <c:v>59329</c:v>
                </c:pt>
                <c:pt idx="2853">
                  <c:v>59336</c:v>
                </c:pt>
                <c:pt idx="2854">
                  <c:v>59343</c:v>
                </c:pt>
                <c:pt idx="2855">
                  <c:v>59350</c:v>
                </c:pt>
                <c:pt idx="2856">
                  <c:v>59357</c:v>
                </c:pt>
                <c:pt idx="2857">
                  <c:v>59364</c:v>
                </c:pt>
                <c:pt idx="2858">
                  <c:v>59371</c:v>
                </c:pt>
                <c:pt idx="2859">
                  <c:v>59378</c:v>
                </c:pt>
                <c:pt idx="2860">
                  <c:v>59385</c:v>
                </c:pt>
                <c:pt idx="2861">
                  <c:v>59392</c:v>
                </c:pt>
                <c:pt idx="2862">
                  <c:v>59399</c:v>
                </c:pt>
                <c:pt idx="2863">
                  <c:v>59406</c:v>
                </c:pt>
                <c:pt idx="2864">
                  <c:v>59413</c:v>
                </c:pt>
                <c:pt idx="2865">
                  <c:v>59420</c:v>
                </c:pt>
                <c:pt idx="2866">
                  <c:v>59427</c:v>
                </c:pt>
                <c:pt idx="2867">
                  <c:v>59434</c:v>
                </c:pt>
                <c:pt idx="2868">
                  <c:v>59441</c:v>
                </c:pt>
                <c:pt idx="2869">
                  <c:v>59448</c:v>
                </c:pt>
                <c:pt idx="2870">
                  <c:v>59455</c:v>
                </c:pt>
                <c:pt idx="2871">
                  <c:v>59462</c:v>
                </c:pt>
                <c:pt idx="2872">
                  <c:v>59469</c:v>
                </c:pt>
                <c:pt idx="2873">
                  <c:v>59476</c:v>
                </c:pt>
                <c:pt idx="2874">
                  <c:v>59483</c:v>
                </c:pt>
                <c:pt idx="2875">
                  <c:v>59490</c:v>
                </c:pt>
                <c:pt idx="2876">
                  <c:v>59497</c:v>
                </c:pt>
                <c:pt idx="2877">
                  <c:v>59504</c:v>
                </c:pt>
                <c:pt idx="2878">
                  <c:v>59511</c:v>
                </c:pt>
                <c:pt idx="2879">
                  <c:v>59518</c:v>
                </c:pt>
                <c:pt idx="2880">
                  <c:v>59525</c:v>
                </c:pt>
                <c:pt idx="2881">
                  <c:v>59532</c:v>
                </c:pt>
                <c:pt idx="2882">
                  <c:v>59539</c:v>
                </c:pt>
                <c:pt idx="2883">
                  <c:v>59546</c:v>
                </c:pt>
                <c:pt idx="2884">
                  <c:v>59553</c:v>
                </c:pt>
                <c:pt idx="2885">
                  <c:v>59560</c:v>
                </c:pt>
                <c:pt idx="2886">
                  <c:v>59567</c:v>
                </c:pt>
                <c:pt idx="2887">
                  <c:v>59574</c:v>
                </c:pt>
                <c:pt idx="2888">
                  <c:v>59581</c:v>
                </c:pt>
                <c:pt idx="2889">
                  <c:v>59588</c:v>
                </c:pt>
                <c:pt idx="2890">
                  <c:v>59595</c:v>
                </c:pt>
                <c:pt idx="2891">
                  <c:v>59602</c:v>
                </c:pt>
                <c:pt idx="2892">
                  <c:v>59609</c:v>
                </c:pt>
                <c:pt idx="2893">
                  <c:v>59616</c:v>
                </c:pt>
                <c:pt idx="2894">
                  <c:v>59623</c:v>
                </c:pt>
                <c:pt idx="2895">
                  <c:v>59630</c:v>
                </c:pt>
                <c:pt idx="2896">
                  <c:v>59637</c:v>
                </c:pt>
                <c:pt idx="2897">
                  <c:v>59644</c:v>
                </c:pt>
                <c:pt idx="2898">
                  <c:v>59651</c:v>
                </c:pt>
                <c:pt idx="2899">
                  <c:v>59658</c:v>
                </c:pt>
                <c:pt idx="2900">
                  <c:v>59665</c:v>
                </c:pt>
                <c:pt idx="2901">
                  <c:v>59672</c:v>
                </c:pt>
                <c:pt idx="2902">
                  <c:v>59679</c:v>
                </c:pt>
                <c:pt idx="2903">
                  <c:v>59686</c:v>
                </c:pt>
                <c:pt idx="2904">
                  <c:v>59693</c:v>
                </c:pt>
                <c:pt idx="2905">
                  <c:v>59700</c:v>
                </c:pt>
                <c:pt idx="2906">
                  <c:v>59707</c:v>
                </c:pt>
                <c:pt idx="2907">
                  <c:v>59714</c:v>
                </c:pt>
                <c:pt idx="2908">
                  <c:v>59721</c:v>
                </c:pt>
                <c:pt idx="2909">
                  <c:v>59728</c:v>
                </c:pt>
                <c:pt idx="2910">
                  <c:v>59735</c:v>
                </c:pt>
                <c:pt idx="2911">
                  <c:v>59742</c:v>
                </c:pt>
                <c:pt idx="2912">
                  <c:v>59749</c:v>
                </c:pt>
                <c:pt idx="2913">
                  <c:v>59756</c:v>
                </c:pt>
                <c:pt idx="2914">
                  <c:v>59763</c:v>
                </c:pt>
                <c:pt idx="2915">
                  <c:v>59770</c:v>
                </c:pt>
                <c:pt idx="2916">
                  <c:v>59777</c:v>
                </c:pt>
                <c:pt idx="2917">
                  <c:v>59784</c:v>
                </c:pt>
                <c:pt idx="2918">
                  <c:v>59791</c:v>
                </c:pt>
                <c:pt idx="2919">
                  <c:v>59798</c:v>
                </c:pt>
                <c:pt idx="2920">
                  <c:v>59805</c:v>
                </c:pt>
                <c:pt idx="2921">
                  <c:v>59812</c:v>
                </c:pt>
                <c:pt idx="2922">
                  <c:v>59819</c:v>
                </c:pt>
                <c:pt idx="2923">
                  <c:v>59826</c:v>
                </c:pt>
                <c:pt idx="2924">
                  <c:v>59833</c:v>
                </c:pt>
                <c:pt idx="2925">
                  <c:v>59840</c:v>
                </c:pt>
                <c:pt idx="2926">
                  <c:v>59847</c:v>
                </c:pt>
                <c:pt idx="2927">
                  <c:v>59854</c:v>
                </c:pt>
                <c:pt idx="2928">
                  <c:v>59861</c:v>
                </c:pt>
                <c:pt idx="2929">
                  <c:v>59868</c:v>
                </c:pt>
                <c:pt idx="2930">
                  <c:v>59875</c:v>
                </c:pt>
                <c:pt idx="2931">
                  <c:v>59882</c:v>
                </c:pt>
                <c:pt idx="2932">
                  <c:v>59889</c:v>
                </c:pt>
                <c:pt idx="2933">
                  <c:v>59897</c:v>
                </c:pt>
                <c:pt idx="2934">
                  <c:v>59904</c:v>
                </c:pt>
                <c:pt idx="2935">
                  <c:v>59911</c:v>
                </c:pt>
                <c:pt idx="2936">
                  <c:v>59918</c:v>
                </c:pt>
                <c:pt idx="2937">
                  <c:v>59925</c:v>
                </c:pt>
                <c:pt idx="2938">
                  <c:v>59932</c:v>
                </c:pt>
                <c:pt idx="2939">
                  <c:v>59939</c:v>
                </c:pt>
                <c:pt idx="2940">
                  <c:v>59946</c:v>
                </c:pt>
                <c:pt idx="2941">
                  <c:v>59953</c:v>
                </c:pt>
                <c:pt idx="2942">
                  <c:v>59960</c:v>
                </c:pt>
                <c:pt idx="2943">
                  <c:v>59967</c:v>
                </c:pt>
                <c:pt idx="2944">
                  <c:v>59974</c:v>
                </c:pt>
                <c:pt idx="2945">
                  <c:v>59981</c:v>
                </c:pt>
                <c:pt idx="2946">
                  <c:v>59988</c:v>
                </c:pt>
                <c:pt idx="2947">
                  <c:v>59995</c:v>
                </c:pt>
                <c:pt idx="2948">
                  <c:v>60002</c:v>
                </c:pt>
                <c:pt idx="2949">
                  <c:v>60009</c:v>
                </c:pt>
                <c:pt idx="2950">
                  <c:v>60016</c:v>
                </c:pt>
                <c:pt idx="2951">
                  <c:v>60023</c:v>
                </c:pt>
                <c:pt idx="2952">
                  <c:v>60030</c:v>
                </c:pt>
                <c:pt idx="2953">
                  <c:v>60037</c:v>
                </c:pt>
                <c:pt idx="2954">
                  <c:v>60044</c:v>
                </c:pt>
                <c:pt idx="2955">
                  <c:v>60051</c:v>
                </c:pt>
                <c:pt idx="2956">
                  <c:v>60058</c:v>
                </c:pt>
                <c:pt idx="2957">
                  <c:v>60065</c:v>
                </c:pt>
                <c:pt idx="2958">
                  <c:v>60072</c:v>
                </c:pt>
                <c:pt idx="2959">
                  <c:v>60079</c:v>
                </c:pt>
                <c:pt idx="2960">
                  <c:v>60086</c:v>
                </c:pt>
                <c:pt idx="2961">
                  <c:v>60093</c:v>
                </c:pt>
                <c:pt idx="2962">
                  <c:v>60100</c:v>
                </c:pt>
                <c:pt idx="2963">
                  <c:v>60107</c:v>
                </c:pt>
                <c:pt idx="2964">
                  <c:v>60114</c:v>
                </c:pt>
                <c:pt idx="2965">
                  <c:v>60121</c:v>
                </c:pt>
                <c:pt idx="2966">
                  <c:v>60128</c:v>
                </c:pt>
                <c:pt idx="2967">
                  <c:v>60135</c:v>
                </c:pt>
                <c:pt idx="2968">
                  <c:v>60142</c:v>
                </c:pt>
                <c:pt idx="2969">
                  <c:v>60149</c:v>
                </c:pt>
                <c:pt idx="2970">
                  <c:v>60156</c:v>
                </c:pt>
                <c:pt idx="2971">
                  <c:v>60163</c:v>
                </c:pt>
                <c:pt idx="2972">
                  <c:v>60170</c:v>
                </c:pt>
                <c:pt idx="2973">
                  <c:v>60177</c:v>
                </c:pt>
                <c:pt idx="2974">
                  <c:v>60184</c:v>
                </c:pt>
                <c:pt idx="2975">
                  <c:v>60191</c:v>
                </c:pt>
                <c:pt idx="2976">
                  <c:v>60198</c:v>
                </c:pt>
                <c:pt idx="2977">
                  <c:v>60205</c:v>
                </c:pt>
                <c:pt idx="2978">
                  <c:v>60212</c:v>
                </c:pt>
                <c:pt idx="2979">
                  <c:v>60219</c:v>
                </c:pt>
                <c:pt idx="2980">
                  <c:v>60226</c:v>
                </c:pt>
                <c:pt idx="2981">
                  <c:v>60233</c:v>
                </c:pt>
                <c:pt idx="2982">
                  <c:v>60240</c:v>
                </c:pt>
                <c:pt idx="2983">
                  <c:v>60247</c:v>
                </c:pt>
                <c:pt idx="2984">
                  <c:v>60254</c:v>
                </c:pt>
                <c:pt idx="2985">
                  <c:v>60265</c:v>
                </c:pt>
                <c:pt idx="2986">
                  <c:v>60272</c:v>
                </c:pt>
                <c:pt idx="2987">
                  <c:v>60279</c:v>
                </c:pt>
                <c:pt idx="2988">
                  <c:v>60286</c:v>
                </c:pt>
                <c:pt idx="2989">
                  <c:v>60293</c:v>
                </c:pt>
                <c:pt idx="2990">
                  <c:v>60300</c:v>
                </c:pt>
                <c:pt idx="2991">
                  <c:v>60307</c:v>
                </c:pt>
                <c:pt idx="2992">
                  <c:v>60314</c:v>
                </c:pt>
                <c:pt idx="2993">
                  <c:v>60321</c:v>
                </c:pt>
                <c:pt idx="2994">
                  <c:v>60328</c:v>
                </c:pt>
                <c:pt idx="2995">
                  <c:v>60335</c:v>
                </c:pt>
                <c:pt idx="2996">
                  <c:v>60342</c:v>
                </c:pt>
                <c:pt idx="2997">
                  <c:v>60349</c:v>
                </c:pt>
                <c:pt idx="2998">
                  <c:v>60357</c:v>
                </c:pt>
                <c:pt idx="2999">
                  <c:v>60364</c:v>
                </c:pt>
                <c:pt idx="3000">
                  <c:v>60371</c:v>
                </c:pt>
                <c:pt idx="3001">
                  <c:v>60378</c:v>
                </c:pt>
                <c:pt idx="3002">
                  <c:v>60385</c:v>
                </c:pt>
                <c:pt idx="3003">
                  <c:v>60392</c:v>
                </c:pt>
                <c:pt idx="3004">
                  <c:v>60399</c:v>
                </c:pt>
                <c:pt idx="3005">
                  <c:v>60406</c:v>
                </c:pt>
                <c:pt idx="3006">
                  <c:v>60413</c:v>
                </c:pt>
                <c:pt idx="3007">
                  <c:v>60420</c:v>
                </c:pt>
                <c:pt idx="3008">
                  <c:v>60427</c:v>
                </c:pt>
                <c:pt idx="3009">
                  <c:v>60434</c:v>
                </c:pt>
                <c:pt idx="3010">
                  <c:v>60441</c:v>
                </c:pt>
                <c:pt idx="3011">
                  <c:v>60448</c:v>
                </c:pt>
                <c:pt idx="3012">
                  <c:v>60455</c:v>
                </c:pt>
                <c:pt idx="3013">
                  <c:v>60462</c:v>
                </c:pt>
                <c:pt idx="3014">
                  <c:v>60469</c:v>
                </c:pt>
                <c:pt idx="3015">
                  <c:v>60476</c:v>
                </c:pt>
                <c:pt idx="3016">
                  <c:v>60483</c:v>
                </c:pt>
                <c:pt idx="3017">
                  <c:v>60490</c:v>
                </c:pt>
                <c:pt idx="3018">
                  <c:v>60497</c:v>
                </c:pt>
                <c:pt idx="3019">
                  <c:v>60504</c:v>
                </c:pt>
                <c:pt idx="3020">
                  <c:v>60511</c:v>
                </c:pt>
                <c:pt idx="3021">
                  <c:v>60518</c:v>
                </c:pt>
                <c:pt idx="3022">
                  <c:v>60525</c:v>
                </c:pt>
                <c:pt idx="3023">
                  <c:v>60532</c:v>
                </c:pt>
                <c:pt idx="3024">
                  <c:v>60539</c:v>
                </c:pt>
                <c:pt idx="3025">
                  <c:v>60546</c:v>
                </c:pt>
                <c:pt idx="3026">
                  <c:v>60553</c:v>
                </c:pt>
                <c:pt idx="3027">
                  <c:v>60560</c:v>
                </c:pt>
                <c:pt idx="3028">
                  <c:v>60567</c:v>
                </c:pt>
                <c:pt idx="3029">
                  <c:v>60574</c:v>
                </c:pt>
                <c:pt idx="3030">
                  <c:v>60581</c:v>
                </c:pt>
                <c:pt idx="3031">
                  <c:v>60588</c:v>
                </c:pt>
                <c:pt idx="3032">
                  <c:v>60595</c:v>
                </c:pt>
                <c:pt idx="3033">
                  <c:v>60602</c:v>
                </c:pt>
                <c:pt idx="3034">
                  <c:v>60609</c:v>
                </c:pt>
                <c:pt idx="3035">
                  <c:v>60616</c:v>
                </c:pt>
                <c:pt idx="3036">
                  <c:v>60623</c:v>
                </c:pt>
                <c:pt idx="3037">
                  <c:v>60630</c:v>
                </c:pt>
                <c:pt idx="3038">
                  <c:v>60637</c:v>
                </c:pt>
                <c:pt idx="3039">
                  <c:v>60644</c:v>
                </c:pt>
                <c:pt idx="3040">
                  <c:v>60651</c:v>
                </c:pt>
                <c:pt idx="3041">
                  <c:v>60658</c:v>
                </c:pt>
                <c:pt idx="3042">
                  <c:v>60665</c:v>
                </c:pt>
                <c:pt idx="3043">
                  <c:v>60672</c:v>
                </c:pt>
                <c:pt idx="3044">
                  <c:v>60679</c:v>
                </c:pt>
                <c:pt idx="3045">
                  <c:v>60686</c:v>
                </c:pt>
                <c:pt idx="3046">
                  <c:v>60693</c:v>
                </c:pt>
                <c:pt idx="3047">
                  <c:v>60700</c:v>
                </c:pt>
                <c:pt idx="3048">
                  <c:v>60707</c:v>
                </c:pt>
                <c:pt idx="3049">
                  <c:v>60714</c:v>
                </c:pt>
                <c:pt idx="3050">
                  <c:v>60721</c:v>
                </c:pt>
                <c:pt idx="3051">
                  <c:v>60728</c:v>
                </c:pt>
                <c:pt idx="3052">
                  <c:v>60735</c:v>
                </c:pt>
                <c:pt idx="3053">
                  <c:v>60742</c:v>
                </c:pt>
                <c:pt idx="3054">
                  <c:v>60749</c:v>
                </c:pt>
                <c:pt idx="3055">
                  <c:v>60756</c:v>
                </c:pt>
                <c:pt idx="3056">
                  <c:v>60763</c:v>
                </c:pt>
                <c:pt idx="3057">
                  <c:v>60770</c:v>
                </c:pt>
                <c:pt idx="3058">
                  <c:v>60777</c:v>
                </c:pt>
                <c:pt idx="3059">
                  <c:v>60784</c:v>
                </c:pt>
                <c:pt idx="3060">
                  <c:v>60791</c:v>
                </c:pt>
                <c:pt idx="3061">
                  <c:v>60798</c:v>
                </c:pt>
                <c:pt idx="3062">
                  <c:v>60805</c:v>
                </c:pt>
                <c:pt idx="3063">
                  <c:v>60812</c:v>
                </c:pt>
                <c:pt idx="3064">
                  <c:v>60819</c:v>
                </c:pt>
                <c:pt idx="3065">
                  <c:v>60826</c:v>
                </c:pt>
                <c:pt idx="3066">
                  <c:v>60833</c:v>
                </c:pt>
                <c:pt idx="3067">
                  <c:v>60840</c:v>
                </c:pt>
                <c:pt idx="3068">
                  <c:v>60847</c:v>
                </c:pt>
                <c:pt idx="3069">
                  <c:v>60854</c:v>
                </c:pt>
                <c:pt idx="3070">
                  <c:v>60861</c:v>
                </c:pt>
                <c:pt idx="3071">
                  <c:v>60868</c:v>
                </c:pt>
                <c:pt idx="3072">
                  <c:v>60875</c:v>
                </c:pt>
                <c:pt idx="3073">
                  <c:v>60882</c:v>
                </c:pt>
                <c:pt idx="3074">
                  <c:v>60889</c:v>
                </c:pt>
                <c:pt idx="3075">
                  <c:v>60896</c:v>
                </c:pt>
                <c:pt idx="3076">
                  <c:v>60903</c:v>
                </c:pt>
                <c:pt idx="3077">
                  <c:v>60910</c:v>
                </c:pt>
                <c:pt idx="3078">
                  <c:v>60917</c:v>
                </c:pt>
                <c:pt idx="3079">
                  <c:v>60924</c:v>
                </c:pt>
                <c:pt idx="3080">
                  <c:v>60931</c:v>
                </c:pt>
                <c:pt idx="3081">
                  <c:v>60938</c:v>
                </c:pt>
                <c:pt idx="3082">
                  <c:v>60945</c:v>
                </c:pt>
                <c:pt idx="3083">
                  <c:v>60952</c:v>
                </c:pt>
                <c:pt idx="3084">
                  <c:v>60959</c:v>
                </c:pt>
                <c:pt idx="3085">
                  <c:v>60966</c:v>
                </c:pt>
                <c:pt idx="3086">
                  <c:v>60973</c:v>
                </c:pt>
                <c:pt idx="3087">
                  <c:v>60980</c:v>
                </c:pt>
                <c:pt idx="3088">
                  <c:v>60987</c:v>
                </c:pt>
                <c:pt idx="3089">
                  <c:v>60995</c:v>
                </c:pt>
                <c:pt idx="3090">
                  <c:v>61002</c:v>
                </c:pt>
                <c:pt idx="3091">
                  <c:v>61009</c:v>
                </c:pt>
                <c:pt idx="3092">
                  <c:v>61016</c:v>
                </c:pt>
                <c:pt idx="3093">
                  <c:v>61023</c:v>
                </c:pt>
                <c:pt idx="3094">
                  <c:v>61030</c:v>
                </c:pt>
                <c:pt idx="3095">
                  <c:v>61037</c:v>
                </c:pt>
                <c:pt idx="3096">
                  <c:v>61044</c:v>
                </c:pt>
                <c:pt idx="3097">
                  <c:v>61051</c:v>
                </c:pt>
                <c:pt idx="3098">
                  <c:v>61058</c:v>
                </c:pt>
                <c:pt idx="3099">
                  <c:v>61065</c:v>
                </c:pt>
                <c:pt idx="3100">
                  <c:v>61072</c:v>
                </c:pt>
                <c:pt idx="3101">
                  <c:v>61079</c:v>
                </c:pt>
                <c:pt idx="3102">
                  <c:v>61086</c:v>
                </c:pt>
                <c:pt idx="3103">
                  <c:v>61093</c:v>
                </c:pt>
                <c:pt idx="3104">
                  <c:v>61100</c:v>
                </c:pt>
                <c:pt idx="3105">
                  <c:v>61107</c:v>
                </c:pt>
                <c:pt idx="3106">
                  <c:v>61114</c:v>
                </c:pt>
                <c:pt idx="3107">
                  <c:v>61121</c:v>
                </c:pt>
                <c:pt idx="3108">
                  <c:v>61128</c:v>
                </c:pt>
                <c:pt idx="3109">
                  <c:v>61135</c:v>
                </c:pt>
                <c:pt idx="3110">
                  <c:v>61142</c:v>
                </c:pt>
                <c:pt idx="3111">
                  <c:v>61149</c:v>
                </c:pt>
                <c:pt idx="3112">
                  <c:v>61156</c:v>
                </c:pt>
                <c:pt idx="3113">
                  <c:v>61163</c:v>
                </c:pt>
                <c:pt idx="3114">
                  <c:v>61170</c:v>
                </c:pt>
                <c:pt idx="3115">
                  <c:v>61177</c:v>
                </c:pt>
                <c:pt idx="3116">
                  <c:v>61184</c:v>
                </c:pt>
                <c:pt idx="3117">
                  <c:v>61191</c:v>
                </c:pt>
                <c:pt idx="3118">
                  <c:v>61198</c:v>
                </c:pt>
                <c:pt idx="3119">
                  <c:v>61205</c:v>
                </c:pt>
                <c:pt idx="3120">
                  <c:v>61212</c:v>
                </c:pt>
                <c:pt idx="3121">
                  <c:v>61219</c:v>
                </c:pt>
                <c:pt idx="3122">
                  <c:v>61226</c:v>
                </c:pt>
                <c:pt idx="3123">
                  <c:v>61233</c:v>
                </c:pt>
                <c:pt idx="3124">
                  <c:v>61240</c:v>
                </c:pt>
                <c:pt idx="3125">
                  <c:v>61247</c:v>
                </c:pt>
                <c:pt idx="3126">
                  <c:v>61254</c:v>
                </c:pt>
                <c:pt idx="3127">
                  <c:v>61261</c:v>
                </c:pt>
                <c:pt idx="3128">
                  <c:v>61268</c:v>
                </c:pt>
                <c:pt idx="3129">
                  <c:v>61275</c:v>
                </c:pt>
                <c:pt idx="3130">
                  <c:v>61282</c:v>
                </c:pt>
                <c:pt idx="3131">
                  <c:v>61289</c:v>
                </c:pt>
                <c:pt idx="3132">
                  <c:v>61296</c:v>
                </c:pt>
                <c:pt idx="3133">
                  <c:v>61303</c:v>
                </c:pt>
                <c:pt idx="3134">
                  <c:v>61310</c:v>
                </c:pt>
                <c:pt idx="3135">
                  <c:v>61317</c:v>
                </c:pt>
                <c:pt idx="3136">
                  <c:v>61324</c:v>
                </c:pt>
                <c:pt idx="3137">
                  <c:v>61331</c:v>
                </c:pt>
                <c:pt idx="3138">
                  <c:v>61338</c:v>
                </c:pt>
                <c:pt idx="3139">
                  <c:v>61345</c:v>
                </c:pt>
                <c:pt idx="3140">
                  <c:v>61352</c:v>
                </c:pt>
                <c:pt idx="3141">
                  <c:v>61359</c:v>
                </c:pt>
                <c:pt idx="3142">
                  <c:v>61366</c:v>
                </c:pt>
                <c:pt idx="3143">
                  <c:v>61373</c:v>
                </c:pt>
                <c:pt idx="3144">
                  <c:v>61380</c:v>
                </c:pt>
                <c:pt idx="3145">
                  <c:v>61387</c:v>
                </c:pt>
                <c:pt idx="3146">
                  <c:v>61394</c:v>
                </c:pt>
                <c:pt idx="3147">
                  <c:v>61401</c:v>
                </c:pt>
                <c:pt idx="3148">
                  <c:v>61408</c:v>
                </c:pt>
                <c:pt idx="3149">
                  <c:v>61415</c:v>
                </c:pt>
                <c:pt idx="3150">
                  <c:v>61422</c:v>
                </c:pt>
                <c:pt idx="3151">
                  <c:v>61429</c:v>
                </c:pt>
                <c:pt idx="3152">
                  <c:v>61436</c:v>
                </c:pt>
                <c:pt idx="3153">
                  <c:v>61443</c:v>
                </c:pt>
                <c:pt idx="3154">
                  <c:v>61450</c:v>
                </c:pt>
                <c:pt idx="3155">
                  <c:v>61457</c:v>
                </c:pt>
                <c:pt idx="3156">
                  <c:v>61464</c:v>
                </c:pt>
                <c:pt idx="3157">
                  <c:v>61471</c:v>
                </c:pt>
                <c:pt idx="3158">
                  <c:v>61478</c:v>
                </c:pt>
                <c:pt idx="3159">
                  <c:v>61485</c:v>
                </c:pt>
                <c:pt idx="3160">
                  <c:v>61492</c:v>
                </c:pt>
                <c:pt idx="3161">
                  <c:v>61499</c:v>
                </c:pt>
                <c:pt idx="3162">
                  <c:v>61506</c:v>
                </c:pt>
                <c:pt idx="3163">
                  <c:v>61513</c:v>
                </c:pt>
                <c:pt idx="3164">
                  <c:v>61520</c:v>
                </c:pt>
                <c:pt idx="3165">
                  <c:v>61527</c:v>
                </c:pt>
                <c:pt idx="3166">
                  <c:v>61534</c:v>
                </c:pt>
                <c:pt idx="3167">
                  <c:v>61541</c:v>
                </c:pt>
                <c:pt idx="3168">
                  <c:v>61548</c:v>
                </c:pt>
                <c:pt idx="3169">
                  <c:v>61555</c:v>
                </c:pt>
                <c:pt idx="3170">
                  <c:v>61562</c:v>
                </c:pt>
                <c:pt idx="3171">
                  <c:v>61569</c:v>
                </c:pt>
                <c:pt idx="3172">
                  <c:v>61576</c:v>
                </c:pt>
                <c:pt idx="3173">
                  <c:v>61583</c:v>
                </c:pt>
                <c:pt idx="3174">
                  <c:v>61590</c:v>
                </c:pt>
                <c:pt idx="3175">
                  <c:v>61597</c:v>
                </c:pt>
                <c:pt idx="3176">
                  <c:v>61604</c:v>
                </c:pt>
                <c:pt idx="3177">
                  <c:v>61611</c:v>
                </c:pt>
                <c:pt idx="3178">
                  <c:v>61618</c:v>
                </c:pt>
                <c:pt idx="3179">
                  <c:v>61625</c:v>
                </c:pt>
                <c:pt idx="3180">
                  <c:v>61632</c:v>
                </c:pt>
                <c:pt idx="3181">
                  <c:v>61639</c:v>
                </c:pt>
                <c:pt idx="3182">
                  <c:v>61646</c:v>
                </c:pt>
                <c:pt idx="3183">
                  <c:v>61653</c:v>
                </c:pt>
                <c:pt idx="3184">
                  <c:v>61660</c:v>
                </c:pt>
                <c:pt idx="3185">
                  <c:v>61667</c:v>
                </c:pt>
                <c:pt idx="3186">
                  <c:v>61674</c:v>
                </c:pt>
                <c:pt idx="3187">
                  <c:v>61681</c:v>
                </c:pt>
                <c:pt idx="3188">
                  <c:v>61688</c:v>
                </c:pt>
                <c:pt idx="3189">
                  <c:v>61695</c:v>
                </c:pt>
                <c:pt idx="3190">
                  <c:v>61702</c:v>
                </c:pt>
                <c:pt idx="3191">
                  <c:v>61709</c:v>
                </c:pt>
                <c:pt idx="3192">
                  <c:v>61716</c:v>
                </c:pt>
                <c:pt idx="3193">
                  <c:v>61724</c:v>
                </c:pt>
                <c:pt idx="3194">
                  <c:v>61731</c:v>
                </c:pt>
                <c:pt idx="3195">
                  <c:v>61738</c:v>
                </c:pt>
                <c:pt idx="3196">
                  <c:v>61745</c:v>
                </c:pt>
                <c:pt idx="3197">
                  <c:v>61752</c:v>
                </c:pt>
                <c:pt idx="3198">
                  <c:v>61759</c:v>
                </c:pt>
                <c:pt idx="3199">
                  <c:v>61766</c:v>
                </c:pt>
                <c:pt idx="3200">
                  <c:v>61773</c:v>
                </c:pt>
                <c:pt idx="3201">
                  <c:v>61780</c:v>
                </c:pt>
                <c:pt idx="3202">
                  <c:v>61787</c:v>
                </c:pt>
                <c:pt idx="3203">
                  <c:v>61794</c:v>
                </c:pt>
                <c:pt idx="3204">
                  <c:v>61801</c:v>
                </c:pt>
                <c:pt idx="3205">
                  <c:v>61808</c:v>
                </c:pt>
                <c:pt idx="3206">
                  <c:v>61815</c:v>
                </c:pt>
                <c:pt idx="3207">
                  <c:v>61822</c:v>
                </c:pt>
                <c:pt idx="3208">
                  <c:v>61829</c:v>
                </c:pt>
                <c:pt idx="3209">
                  <c:v>61836</c:v>
                </c:pt>
                <c:pt idx="3210">
                  <c:v>61843</c:v>
                </c:pt>
                <c:pt idx="3211">
                  <c:v>61850</c:v>
                </c:pt>
                <c:pt idx="3212">
                  <c:v>61857</c:v>
                </c:pt>
                <c:pt idx="3213">
                  <c:v>61864</c:v>
                </c:pt>
                <c:pt idx="3214">
                  <c:v>61871</c:v>
                </c:pt>
                <c:pt idx="3215">
                  <c:v>61878</c:v>
                </c:pt>
                <c:pt idx="3216">
                  <c:v>61885</c:v>
                </c:pt>
                <c:pt idx="3217">
                  <c:v>61892</c:v>
                </c:pt>
                <c:pt idx="3218">
                  <c:v>61899</c:v>
                </c:pt>
                <c:pt idx="3219">
                  <c:v>61906</c:v>
                </c:pt>
                <c:pt idx="3220">
                  <c:v>61913</c:v>
                </c:pt>
                <c:pt idx="3221">
                  <c:v>61920</c:v>
                </c:pt>
                <c:pt idx="3222">
                  <c:v>61927</c:v>
                </c:pt>
                <c:pt idx="3223">
                  <c:v>61934</c:v>
                </c:pt>
                <c:pt idx="3224">
                  <c:v>61941</c:v>
                </c:pt>
                <c:pt idx="3225">
                  <c:v>61948</c:v>
                </c:pt>
                <c:pt idx="3226">
                  <c:v>61955</c:v>
                </c:pt>
                <c:pt idx="3227">
                  <c:v>61962</c:v>
                </c:pt>
                <c:pt idx="3228">
                  <c:v>61969</c:v>
                </c:pt>
                <c:pt idx="3229">
                  <c:v>61976</c:v>
                </c:pt>
                <c:pt idx="3230">
                  <c:v>61983</c:v>
                </c:pt>
                <c:pt idx="3231">
                  <c:v>61990</c:v>
                </c:pt>
                <c:pt idx="3232">
                  <c:v>61997</c:v>
                </c:pt>
                <c:pt idx="3233">
                  <c:v>62004</c:v>
                </c:pt>
                <c:pt idx="3234">
                  <c:v>62011</c:v>
                </c:pt>
                <c:pt idx="3235">
                  <c:v>62018</c:v>
                </c:pt>
                <c:pt idx="3236">
                  <c:v>62025</c:v>
                </c:pt>
                <c:pt idx="3237">
                  <c:v>62032</c:v>
                </c:pt>
                <c:pt idx="3238">
                  <c:v>62039</c:v>
                </c:pt>
                <c:pt idx="3239">
                  <c:v>62046</c:v>
                </c:pt>
                <c:pt idx="3240">
                  <c:v>62053</c:v>
                </c:pt>
                <c:pt idx="3241">
                  <c:v>62060</c:v>
                </c:pt>
                <c:pt idx="3242">
                  <c:v>62067</c:v>
                </c:pt>
                <c:pt idx="3243">
                  <c:v>62074</c:v>
                </c:pt>
                <c:pt idx="3244">
                  <c:v>62081</c:v>
                </c:pt>
                <c:pt idx="3245">
                  <c:v>62089</c:v>
                </c:pt>
                <c:pt idx="3246">
                  <c:v>62096</c:v>
                </c:pt>
                <c:pt idx="3247">
                  <c:v>62103</c:v>
                </c:pt>
                <c:pt idx="3248">
                  <c:v>62110</c:v>
                </c:pt>
                <c:pt idx="3249">
                  <c:v>62117</c:v>
                </c:pt>
                <c:pt idx="3250">
                  <c:v>62124</c:v>
                </c:pt>
                <c:pt idx="3251">
                  <c:v>62131</c:v>
                </c:pt>
                <c:pt idx="3252">
                  <c:v>62138</c:v>
                </c:pt>
                <c:pt idx="3253">
                  <c:v>62145</c:v>
                </c:pt>
                <c:pt idx="3254">
                  <c:v>62152</c:v>
                </c:pt>
                <c:pt idx="3255">
                  <c:v>62159</c:v>
                </c:pt>
                <c:pt idx="3256">
                  <c:v>62166</c:v>
                </c:pt>
                <c:pt idx="3257">
                  <c:v>62173</c:v>
                </c:pt>
                <c:pt idx="3258">
                  <c:v>62184</c:v>
                </c:pt>
                <c:pt idx="3259">
                  <c:v>62191</c:v>
                </c:pt>
                <c:pt idx="3260">
                  <c:v>62198</c:v>
                </c:pt>
                <c:pt idx="3261">
                  <c:v>62205</c:v>
                </c:pt>
                <c:pt idx="3262">
                  <c:v>62212</c:v>
                </c:pt>
                <c:pt idx="3263">
                  <c:v>62219</c:v>
                </c:pt>
                <c:pt idx="3264">
                  <c:v>62226</c:v>
                </c:pt>
                <c:pt idx="3265">
                  <c:v>62233</c:v>
                </c:pt>
                <c:pt idx="3266">
                  <c:v>62240</c:v>
                </c:pt>
                <c:pt idx="3267">
                  <c:v>62247</c:v>
                </c:pt>
                <c:pt idx="3268">
                  <c:v>62254</c:v>
                </c:pt>
                <c:pt idx="3269">
                  <c:v>62261</c:v>
                </c:pt>
                <c:pt idx="3270">
                  <c:v>62268</c:v>
                </c:pt>
                <c:pt idx="3271">
                  <c:v>62275</c:v>
                </c:pt>
                <c:pt idx="3272">
                  <c:v>62282</c:v>
                </c:pt>
                <c:pt idx="3273">
                  <c:v>62289</c:v>
                </c:pt>
                <c:pt idx="3274">
                  <c:v>62296</c:v>
                </c:pt>
                <c:pt idx="3275">
                  <c:v>62303</c:v>
                </c:pt>
                <c:pt idx="3276">
                  <c:v>62310</c:v>
                </c:pt>
                <c:pt idx="3277">
                  <c:v>62317</c:v>
                </c:pt>
                <c:pt idx="3278">
                  <c:v>62324</c:v>
                </c:pt>
                <c:pt idx="3279">
                  <c:v>62331</c:v>
                </c:pt>
                <c:pt idx="3280">
                  <c:v>62338</c:v>
                </c:pt>
                <c:pt idx="3281">
                  <c:v>62345</c:v>
                </c:pt>
                <c:pt idx="3282">
                  <c:v>62352</c:v>
                </c:pt>
                <c:pt idx="3283">
                  <c:v>62359</c:v>
                </c:pt>
                <c:pt idx="3284">
                  <c:v>62366</c:v>
                </c:pt>
                <c:pt idx="3285">
                  <c:v>62373</c:v>
                </c:pt>
                <c:pt idx="3286">
                  <c:v>62380</c:v>
                </c:pt>
                <c:pt idx="3287">
                  <c:v>62387</c:v>
                </c:pt>
                <c:pt idx="3288">
                  <c:v>62394</c:v>
                </c:pt>
                <c:pt idx="3289">
                  <c:v>62401</c:v>
                </c:pt>
                <c:pt idx="3290">
                  <c:v>62408</c:v>
                </c:pt>
                <c:pt idx="3291">
                  <c:v>62415</c:v>
                </c:pt>
                <c:pt idx="3292">
                  <c:v>62422</c:v>
                </c:pt>
                <c:pt idx="3293">
                  <c:v>62429</c:v>
                </c:pt>
                <c:pt idx="3294">
                  <c:v>62436</c:v>
                </c:pt>
                <c:pt idx="3295">
                  <c:v>62443</c:v>
                </c:pt>
                <c:pt idx="3296">
                  <c:v>62450</c:v>
                </c:pt>
                <c:pt idx="3297">
                  <c:v>62457</c:v>
                </c:pt>
                <c:pt idx="3298">
                  <c:v>62464</c:v>
                </c:pt>
                <c:pt idx="3299">
                  <c:v>62471</c:v>
                </c:pt>
                <c:pt idx="3300">
                  <c:v>62478</c:v>
                </c:pt>
                <c:pt idx="3301">
                  <c:v>62485</c:v>
                </c:pt>
                <c:pt idx="3302">
                  <c:v>62492</c:v>
                </c:pt>
                <c:pt idx="3303">
                  <c:v>62499</c:v>
                </c:pt>
                <c:pt idx="3304">
                  <c:v>62506</c:v>
                </c:pt>
                <c:pt idx="3305">
                  <c:v>62513</c:v>
                </c:pt>
                <c:pt idx="3306">
                  <c:v>62520</c:v>
                </c:pt>
                <c:pt idx="3307">
                  <c:v>62527</c:v>
                </c:pt>
                <c:pt idx="3308">
                  <c:v>62534</c:v>
                </c:pt>
                <c:pt idx="3309">
                  <c:v>62541</c:v>
                </c:pt>
                <c:pt idx="3310">
                  <c:v>62548</c:v>
                </c:pt>
                <c:pt idx="3311">
                  <c:v>62555</c:v>
                </c:pt>
                <c:pt idx="3312">
                  <c:v>62562</c:v>
                </c:pt>
                <c:pt idx="3313">
                  <c:v>62569</c:v>
                </c:pt>
                <c:pt idx="3314">
                  <c:v>62576</c:v>
                </c:pt>
                <c:pt idx="3315">
                  <c:v>62583</c:v>
                </c:pt>
                <c:pt idx="3316">
                  <c:v>62590</c:v>
                </c:pt>
                <c:pt idx="3317">
                  <c:v>62597</c:v>
                </c:pt>
                <c:pt idx="3318">
                  <c:v>62604</c:v>
                </c:pt>
                <c:pt idx="3319">
                  <c:v>62611</c:v>
                </c:pt>
                <c:pt idx="3320">
                  <c:v>62618</c:v>
                </c:pt>
                <c:pt idx="3321">
                  <c:v>62625</c:v>
                </c:pt>
                <c:pt idx="3322">
                  <c:v>62632</c:v>
                </c:pt>
                <c:pt idx="3323">
                  <c:v>62639</c:v>
                </c:pt>
                <c:pt idx="3324">
                  <c:v>62646</c:v>
                </c:pt>
                <c:pt idx="3325">
                  <c:v>62653</c:v>
                </c:pt>
                <c:pt idx="3326">
                  <c:v>62660</c:v>
                </c:pt>
                <c:pt idx="3327">
                  <c:v>62667</c:v>
                </c:pt>
                <c:pt idx="3328">
                  <c:v>62674</c:v>
                </c:pt>
                <c:pt idx="3329">
                  <c:v>62681</c:v>
                </c:pt>
                <c:pt idx="3330">
                  <c:v>62688</c:v>
                </c:pt>
                <c:pt idx="3331">
                  <c:v>62695</c:v>
                </c:pt>
                <c:pt idx="3332">
                  <c:v>62702</c:v>
                </c:pt>
                <c:pt idx="3333">
                  <c:v>62709</c:v>
                </c:pt>
                <c:pt idx="3334">
                  <c:v>62716</c:v>
                </c:pt>
                <c:pt idx="3335">
                  <c:v>62723</c:v>
                </c:pt>
                <c:pt idx="3336">
                  <c:v>62730</c:v>
                </c:pt>
                <c:pt idx="3337">
                  <c:v>62737</c:v>
                </c:pt>
                <c:pt idx="3338">
                  <c:v>62744</c:v>
                </c:pt>
                <c:pt idx="3339">
                  <c:v>62751</c:v>
                </c:pt>
                <c:pt idx="3340">
                  <c:v>62758</c:v>
                </c:pt>
                <c:pt idx="3341">
                  <c:v>62765</c:v>
                </c:pt>
                <c:pt idx="3342">
                  <c:v>62772</c:v>
                </c:pt>
                <c:pt idx="3343">
                  <c:v>62779</c:v>
                </c:pt>
                <c:pt idx="3344">
                  <c:v>62786</c:v>
                </c:pt>
                <c:pt idx="3345">
                  <c:v>62793</c:v>
                </c:pt>
                <c:pt idx="3346">
                  <c:v>62800</c:v>
                </c:pt>
                <c:pt idx="3347">
                  <c:v>62807</c:v>
                </c:pt>
                <c:pt idx="3348">
                  <c:v>62814</c:v>
                </c:pt>
                <c:pt idx="3349">
                  <c:v>62821</c:v>
                </c:pt>
                <c:pt idx="3350">
                  <c:v>62828</c:v>
                </c:pt>
                <c:pt idx="3351">
                  <c:v>62835</c:v>
                </c:pt>
                <c:pt idx="3352">
                  <c:v>62842</c:v>
                </c:pt>
                <c:pt idx="3353">
                  <c:v>62849</c:v>
                </c:pt>
                <c:pt idx="3354">
                  <c:v>62856</c:v>
                </c:pt>
                <c:pt idx="3355">
                  <c:v>62863</c:v>
                </c:pt>
                <c:pt idx="3356">
                  <c:v>62870</c:v>
                </c:pt>
                <c:pt idx="3357">
                  <c:v>62877</c:v>
                </c:pt>
                <c:pt idx="3358">
                  <c:v>62884</c:v>
                </c:pt>
                <c:pt idx="3359">
                  <c:v>62891</c:v>
                </c:pt>
                <c:pt idx="3360">
                  <c:v>62898</c:v>
                </c:pt>
                <c:pt idx="3361">
                  <c:v>62905</c:v>
                </c:pt>
                <c:pt idx="3362">
                  <c:v>62912</c:v>
                </c:pt>
                <c:pt idx="3363">
                  <c:v>62919</c:v>
                </c:pt>
                <c:pt idx="3364">
                  <c:v>62926</c:v>
                </c:pt>
                <c:pt idx="3365">
                  <c:v>62933</c:v>
                </c:pt>
                <c:pt idx="3366">
                  <c:v>62940</c:v>
                </c:pt>
                <c:pt idx="3367">
                  <c:v>62947</c:v>
                </c:pt>
                <c:pt idx="3368">
                  <c:v>62954</c:v>
                </c:pt>
                <c:pt idx="3369">
                  <c:v>62961</c:v>
                </c:pt>
                <c:pt idx="3370">
                  <c:v>62968</c:v>
                </c:pt>
                <c:pt idx="3371">
                  <c:v>62975</c:v>
                </c:pt>
                <c:pt idx="3372">
                  <c:v>62982</c:v>
                </c:pt>
                <c:pt idx="3373">
                  <c:v>62989</c:v>
                </c:pt>
                <c:pt idx="3374">
                  <c:v>62996</c:v>
                </c:pt>
                <c:pt idx="3375">
                  <c:v>63003</c:v>
                </c:pt>
                <c:pt idx="3376">
                  <c:v>63010</c:v>
                </c:pt>
                <c:pt idx="3377">
                  <c:v>63017</c:v>
                </c:pt>
                <c:pt idx="3378">
                  <c:v>63024</c:v>
                </c:pt>
                <c:pt idx="3379">
                  <c:v>63031</c:v>
                </c:pt>
                <c:pt idx="3380">
                  <c:v>63038</c:v>
                </c:pt>
                <c:pt idx="3381">
                  <c:v>63045</c:v>
                </c:pt>
                <c:pt idx="3382">
                  <c:v>63052</c:v>
                </c:pt>
                <c:pt idx="3383">
                  <c:v>63059</c:v>
                </c:pt>
                <c:pt idx="3384">
                  <c:v>63066</c:v>
                </c:pt>
                <c:pt idx="3385">
                  <c:v>63073</c:v>
                </c:pt>
                <c:pt idx="3386">
                  <c:v>63080</c:v>
                </c:pt>
                <c:pt idx="3387">
                  <c:v>63087</c:v>
                </c:pt>
                <c:pt idx="3388">
                  <c:v>63094</c:v>
                </c:pt>
                <c:pt idx="3389">
                  <c:v>63101</c:v>
                </c:pt>
                <c:pt idx="3390">
                  <c:v>63108</c:v>
                </c:pt>
                <c:pt idx="3391">
                  <c:v>63115</c:v>
                </c:pt>
                <c:pt idx="3392">
                  <c:v>63122</c:v>
                </c:pt>
                <c:pt idx="3393">
                  <c:v>63129</c:v>
                </c:pt>
                <c:pt idx="3394">
                  <c:v>63136</c:v>
                </c:pt>
                <c:pt idx="3395">
                  <c:v>63143</c:v>
                </c:pt>
                <c:pt idx="3396">
                  <c:v>63150</c:v>
                </c:pt>
                <c:pt idx="3397">
                  <c:v>63157</c:v>
                </c:pt>
                <c:pt idx="3398">
                  <c:v>63164</c:v>
                </c:pt>
                <c:pt idx="3399">
                  <c:v>63171</c:v>
                </c:pt>
                <c:pt idx="3400">
                  <c:v>63178</c:v>
                </c:pt>
                <c:pt idx="3401">
                  <c:v>63186</c:v>
                </c:pt>
                <c:pt idx="3402">
                  <c:v>63193</c:v>
                </c:pt>
                <c:pt idx="3403">
                  <c:v>63200</c:v>
                </c:pt>
                <c:pt idx="3404">
                  <c:v>63207</c:v>
                </c:pt>
                <c:pt idx="3405">
                  <c:v>63214</c:v>
                </c:pt>
                <c:pt idx="3406">
                  <c:v>63221</c:v>
                </c:pt>
                <c:pt idx="3407">
                  <c:v>63228</c:v>
                </c:pt>
                <c:pt idx="3408">
                  <c:v>63235</c:v>
                </c:pt>
                <c:pt idx="3409">
                  <c:v>63242</c:v>
                </c:pt>
                <c:pt idx="3410">
                  <c:v>63249</c:v>
                </c:pt>
                <c:pt idx="3411">
                  <c:v>63256</c:v>
                </c:pt>
                <c:pt idx="3412">
                  <c:v>63263</c:v>
                </c:pt>
                <c:pt idx="3413">
                  <c:v>63270</c:v>
                </c:pt>
                <c:pt idx="3414">
                  <c:v>63277</c:v>
                </c:pt>
                <c:pt idx="3415">
                  <c:v>63284</c:v>
                </c:pt>
                <c:pt idx="3416">
                  <c:v>63291</c:v>
                </c:pt>
                <c:pt idx="3417">
                  <c:v>63298</c:v>
                </c:pt>
                <c:pt idx="3418">
                  <c:v>63305</c:v>
                </c:pt>
                <c:pt idx="3419">
                  <c:v>63312</c:v>
                </c:pt>
                <c:pt idx="3420">
                  <c:v>63319</c:v>
                </c:pt>
                <c:pt idx="3421">
                  <c:v>63326</c:v>
                </c:pt>
                <c:pt idx="3422">
                  <c:v>63333</c:v>
                </c:pt>
                <c:pt idx="3423">
                  <c:v>63340</c:v>
                </c:pt>
                <c:pt idx="3424">
                  <c:v>63347</c:v>
                </c:pt>
                <c:pt idx="3425">
                  <c:v>63354</c:v>
                </c:pt>
                <c:pt idx="3426">
                  <c:v>63361</c:v>
                </c:pt>
                <c:pt idx="3427">
                  <c:v>63368</c:v>
                </c:pt>
                <c:pt idx="3428">
                  <c:v>63375</c:v>
                </c:pt>
                <c:pt idx="3429">
                  <c:v>63382</c:v>
                </c:pt>
                <c:pt idx="3430">
                  <c:v>63389</c:v>
                </c:pt>
                <c:pt idx="3431">
                  <c:v>63396</c:v>
                </c:pt>
                <c:pt idx="3432">
                  <c:v>63403</c:v>
                </c:pt>
                <c:pt idx="3433">
                  <c:v>63410</c:v>
                </c:pt>
                <c:pt idx="3434">
                  <c:v>63417</c:v>
                </c:pt>
                <c:pt idx="3435">
                  <c:v>63424</c:v>
                </c:pt>
                <c:pt idx="3436">
                  <c:v>63431</c:v>
                </c:pt>
                <c:pt idx="3437">
                  <c:v>63438</c:v>
                </c:pt>
                <c:pt idx="3438">
                  <c:v>63445</c:v>
                </c:pt>
                <c:pt idx="3439">
                  <c:v>63452</c:v>
                </c:pt>
                <c:pt idx="3440">
                  <c:v>63459</c:v>
                </c:pt>
                <c:pt idx="3441">
                  <c:v>63466</c:v>
                </c:pt>
                <c:pt idx="3442">
                  <c:v>63473</c:v>
                </c:pt>
                <c:pt idx="3443">
                  <c:v>63480</c:v>
                </c:pt>
                <c:pt idx="3444">
                  <c:v>63487</c:v>
                </c:pt>
                <c:pt idx="3445">
                  <c:v>63494</c:v>
                </c:pt>
                <c:pt idx="3446">
                  <c:v>63501</c:v>
                </c:pt>
                <c:pt idx="3447">
                  <c:v>63508</c:v>
                </c:pt>
                <c:pt idx="3448">
                  <c:v>63515</c:v>
                </c:pt>
                <c:pt idx="3449">
                  <c:v>63522</c:v>
                </c:pt>
                <c:pt idx="3450">
                  <c:v>63529</c:v>
                </c:pt>
                <c:pt idx="3451">
                  <c:v>63536</c:v>
                </c:pt>
                <c:pt idx="3452">
                  <c:v>63543</c:v>
                </c:pt>
                <c:pt idx="3453">
                  <c:v>63550</c:v>
                </c:pt>
                <c:pt idx="3454">
                  <c:v>63557</c:v>
                </c:pt>
                <c:pt idx="3455">
                  <c:v>63564</c:v>
                </c:pt>
                <c:pt idx="3456">
                  <c:v>63571</c:v>
                </c:pt>
                <c:pt idx="3457">
                  <c:v>63578</c:v>
                </c:pt>
                <c:pt idx="3458">
                  <c:v>63585</c:v>
                </c:pt>
                <c:pt idx="3459">
                  <c:v>63592</c:v>
                </c:pt>
                <c:pt idx="3460">
                  <c:v>63599</c:v>
                </c:pt>
                <c:pt idx="3461">
                  <c:v>63606</c:v>
                </c:pt>
                <c:pt idx="3462">
                  <c:v>63613</c:v>
                </c:pt>
                <c:pt idx="3463">
                  <c:v>63620</c:v>
                </c:pt>
                <c:pt idx="3464">
                  <c:v>63627</c:v>
                </c:pt>
                <c:pt idx="3465">
                  <c:v>63634</c:v>
                </c:pt>
                <c:pt idx="3466">
                  <c:v>63641</c:v>
                </c:pt>
                <c:pt idx="3467">
                  <c:v>63648</c:v>
                </c:pt>
                <c:pt idx="3468">
                  <c:v>63655</c:v>
                </c:pt>
                <c:pt idx="3469">
                  <c:v>63662</c:v>
                </c:pt>
                <c:pt idx="3470">
                  <c:v>63669</c:v>
                </c:pt>
                <c:pt idx="3471">
                  <c:v>63676</c:v>
                </c:pt>
                <c:pt idx="3472">
                  <c:v>63683</c:v>
                </c:pt>
                <c:pt idx="3473">
                  <c:v>63690</c:v>
                </c:pt>
                <c:pt idx="3474">
                  <c:v>63697</c:v>
                </c:pt>
                <c:pt idx="3475">
                  <c:v>63704</c:v>
                </c:pt>
                <c:pt idx="3476">
                  <c:v>63711</c:v>
                </c:pt>
                <c:pt idx="3477">
                  <c:v>63718</c:v>
                </c:pt>
                <c:pt idx="3478">
                  <c:v>63725</c:v>
                </c:pt>
                <c:pt idx="3479">
                  <c:v>63732</c:v>
                </c:pt>
                <c:pt idx="3480">
                  <c:v>63739</c:v>
                </c:pt>
                <c:pt idx="3481">
                  <c:v>63746</c:v>
                </c:pt>
                <c:pt idx="3482">
                  <c:v>63753</c:v>
                </c:pt>
                <c:pt idx="3483">
                  <c:v>63760</c:v>
                </c:pt>
                <c:pt idx="3484">
                  <c:v>63767</c:v>
                </c:pt>
                <c:pt idx="3485">
                  <c:v>63774</c:v>
                </c:pt>
                <c:pt idx="3486">
                  <c:v>63781</c:v>
                </c:pt>
                <c:pt idx="3487">
                  <c:v>63788</c:v>
                </c:pt>
                <c:pt idx="3488">
                  <c:v>63795</c:v>
                </c:pt>
                <c:pt idx="3489">
                  <c:v>63802</c:v>
                </c:pt>
                <c:pt idx="3490">
                  <c:v>63809</c:v>
                </c:pt>
                <c:pt idx="3491">
                  <c:v>63816</c:v>
                </c:pt>
                <c:pt idx="3492">
                  <c:v>63823</c:v>
                </c:pt>
                <c:pt idx="3493">
                  <c:v>63830</c:v>
                </c:pt>
                <c:pt idx="3494">
                  <c:v>63837</c:v>
                </c:pt>
                <c:pt idx="3495">
                  <c:v>63844</c:v>
                </c:pt>
                <c:pt idx="3496">
                  <c:v>63851</c:v>
                </c:pt>
                <c:pt idx="3497">
                  <c:v>63858</c:v>
                </c:pt>
                <c:pt idx="3498">
                  <c:v>63865</c:v>
                </c:pt>
                <c:pt idx="3499">
                  <c:v>63872</c:v>
                </c:pt>
                <c:pt idx="3500">
                  <c:v>63879</c:v>
                </c:pt>
                <c:pt idx="3501">
                  <c:v>63886</c:v>
                </c:pt>
                <c:pt idx="3502">
                  <c:v>63893</c:v>
                </c:pt>
                <c:pt idx="3503">
                  <c:v>63900</c:v>
                </c:pt>
                <c:pt idx="3504">
                  <c:v>63907</c:v>
                </c:pt>
                <c:pt idx="3505">
                  <c:v>63915</c:v>
                </c:pt>
                <c:pt idx="3506">
                  <c:v>63922</c:v>
                </c:pt>
                <c:pt idx="3507">
                  <c:v>63929</c:v>
                </c:pt>
                <c:pt idx="3508">
                  <c:v>63936</c:v>
                </c:pt>
                <c:pt idx="3509">
                  <c:v>63943</c:v>
                </c:pt>
                <c:pt idx="3510">
                  <c:v>63950</c:v>
                </c:pt>
                <c:pt idx="3511">
                  <c:v>63957</c:v>
                </c:pt>
                <c:pt idx="3512">
                  <c:v>63964</c:v>
                </c:pt>
                <c:pt idx="3513">
                  <c:v>63971</c:v>
                </c:pt>
                <c:pt idx="3514">
                  <c:v>63978</c:v>
                </c:pt>
                <c:pt idx="3515">
                  <c:v>63985</c:v>
                </c:pt>
                <c:pt idx="3516">
                  <c:v>63992</c:v>
                </c:pt>
                <c:pt idx="3517">
                  <c:v>63999</c:v>
                </c:pt>
                <c:pt idx="3518">
                  <c:v>64006</c:v>
                </c:pt>
                <c:pt idx="3519">
                  <c:v>64013</c:v>
                </c:pt>
                <c:pt idx="3520">
                  <c:v>64020</c:v>
                </c:pt>
                <c:pt idx="3521">
                  <c:v>64027</c:v>
                </c:pt>
                <c:pt idx="3522">
                  <c:v>64034</c:v>
                </c:pt>
                <c:pt idx="3523">
                  <c:v>64041</c:v>
                </c:pt>
                <c:pt idx="3524">
                  <c:v>64048</c:v>
                </c:pt>
                <c:pt idx="3525">
                  <c:v>64055</c:v>
                </c:pt>
                <c:pt idx="3526">
                  <c:v>64062</c:v>
                </c:pt>
                <c:pt idx="3527">
                  <c:v>64069</c:v>
                </c:pt>
                <c:pt idx="3528">
                  <c:v>64076</c:v>
                </c:pt>
                <c:pt idx="3529">
                  <c:v>64083</c:v>
                </c:pt>
                <c:pt idx="3530">
                  <c:v>64090</c:v>
                </c:pt>
                <c:pt idx="3531">
                  <c:v>64097</c:v>
                </c:pt>
                <c:pt idx="3532">
                  <c:v>64104</c:v>
                </c:pt>
                <c:pt idx="3533">
                  <c:v>64111</c:v>
                </c:pt>
              </c:numCache>
            </c:numRef>
          </c:cat>
          <c:val>
            <c:numRef>
              <c:f>'Monitor (5)'!$Z$19:$Z$3552</c:f>
              <c:numCache>
                <c:formatCode>0.0000%</c:formatCode>
                <c:ptCount val="3534"/>
                <c:pt idx="0">
                  <c:v>1.0558999999983427E-2</c:v>
                </c:pt>
                <c:pt idx="1">
                  <c:v>1.0564285091382679E-2</c:v>
                </c:pt>
                <c:pt idx="2">
                  <c:v>1.0606633403573271E-2</c:v>
                </c:pt>
                <c:pt idx="3">
                  <c:v>1.062566762021353E-2</c:v>
                </c:pt>
                <c:pt idx="4">
                  <c:v>1.0645004252214992E-2</c:v>
                </c:pt>
                <c:pt idx="5">
                  <c:v>1.0693223308401063E-2</c:v>
                </c:pt>
                <c:pt idx="6">
                  <c:v>1.0698854203874328E-2</c:v>
                </c:pt>
                <c:pt idx="7">
                  <c:v>1.0745114004630147E-2</c:v>
                </c:pt>
                <c:pt idx="8">
                  <c:v>1.0765599313115957E-2</c:v>
                </c:pt>
                <c:pt idx="9">
                  <c:v>1.0786165075978326E-2</c:v>
                </c:pt>
                <c:pt idx="10">
                  <c:v>1.08360625352461E-2</c:v>
                </c:pt>
                <c:pt idx="11">
                  <c:v>1.0842033131712066E-2</c:v>
                </c:pt>
                <c:pt idx="12">
                  <c:v>1.0889090463535466E-2</c:v>
                </c:pt>
                <c:pt idx="13">
                  <c:v>1.0909472770977511E-2</c:v>
                </c:pt>
                <c:pt idx="14">
                  <c:v>1.0929713448158761E-2</c:v>
                </c:pt>
                <c:pt idx="15">
                  <c:v>1.097669679736696E-2</c:v>
                </c:pt>
                <c:pt idx="16">
                  <c:v>1.0982971748334017E-2</c:v>
                </c:pt>
                <c:pt idx="17">
                  <c:v>1.1027681515623704E-2</c:v>
                </c:pt>
                <c:pt idx="18">
                  <c:v>1.1046405859772906E-2</c:v>
                </c:pt>
                <c:pt idx="19">
                  <c:v>1.106476636867422E-2</c:v>
                </c:pt>
                <c:pt idx="20">
                  <c:v>1.1104299223367763E-2</c:v>
                </c:pt>
                <c:pt idx="21">
                  <c:v>1.1110813925775195E-2</c:v>
                </c:pt>
                <c:pt idx="22">
                  <c:v>1.1149999999965595E-2</c:v>
                </c:pt>
                <c:pt idx="23">
                  <c:v>1.1165521065158708E-2</c:v>
                </c:pt>
                <c:pt idx="24">
                  <c:v>1.1180518523592893E-2</c:v>
                </c:pt>
                <c:pt idx="25">
                  <c:v>1.1187165908160823E-2</c:v>
                </c:pt>
                <c:pt idx="26">
                  <c:v>1.1193831585952323E-2</c:v>
                </c:pt>
                <c:pt idx="27">
                  <c:v>1.1248728680275516E-2</c:v>
                </c:pt>
                <c:pt idx="28">
                  <c:v>1.1261230709937215E-2</c:v>
                </c:pt>
                <c:pt idx="29">
                  <c:v>1.127342455719673E-2</c:v>
                </c:pt>
                <c:pt idx="30">
                  <c:v>1.1294895555409898E-2</c:v>
                </c:pt>
                <c:pt idx="31">
                  <c:v>1.130167003148658E-2</c:v>
                </c:pt>
                <c:pt idx="32">
                  <c:v>1.1330848518966251E-2</c:v>
                </c:pt>
                <c:pt idx="33">
                  <c:v>1.1341839770911891E-2</c:v>
                </c:pt>
                <c:pt idx="34">
                  <c:v>1.1352738354438428E-2</c:v>
                </c:pt>
                <c:pt idx="35">
                  <c:v>1.1371434966787372E-2</c:v>
                </c:pt>
                <c:pt idx="36">
                  <c:v>1.1378299454396707E-2</c:v>
                </c:pt>
                <c:pt idx="37">
                  <c:v>1.1406919065735256E-2</c:v>
                </c:pt>
                <c:pt idx="38">
                  <c:v>1.1417908349311424E-2</c:v>
                </c:pt>
                <c:pt idx="39">
                  <c:v>1.142902054709179E-2</c:v>
                </c:pt>
                <c:pt idx="40">
                  <c:v>1.1449444198852013E-2</c:v>
                </c:pt>
                <c:pt idx="41">
                  <c:v>1.1456411468848298E-2</c:v>
                </c:pt>
                <c:pt idx="42">
                  <c:v>1.1487503403113936E-2</c:v>
                </c:pt>
                <c:pt idx="43">
                  <c:v>1.1499999999997859E-2</c:v>
                </c:pt>
                <c:pt idx="44">
                  <c:v>1.1512827878508772E-2</c:v>
                </c:pt>
                <c:pt idx="45">
                  <c:v>1.1545865140322624E-2</c:v>
                </c:pt>
                <c:pt idx="46">
                  <c:v>1.1560117364929557E-2</c:v>
                </c:pt>
                <c:pt idx="47">
                  <c:v>1.1596182699145949E-2</c:v>
                </c:pt>
                <c:pt idx="48">
                  <c:v>1.1611019359417768E-2</c:v>
                </c:pt>
                <c:pt idx="49">
                  <c:v>1.1642271900824534E-2</c:v>
                </c:pt>
                <c:pt idx="50">
                  <c:v>1.1649567161947571E-2</c:v>
                </c:pt>
                <c:pt idx="51">
                  <c:v>1.1688475077987563E-2</c:v>
                </c:pt>
                <c:pt idx="52">
                  <c:v>1.1704530378060556E-2</c:v>
                </c:pt>
                <c:pt idx="53">
                  <c:v>1.1720743617994436E-2</c:v>
                </c:pt>
                <c:pt idx="54">
                  <c:v>1.1755148910135628E-2</c:v>
                </c:pt>
                <c:pt idx="55">
                  <c:v>1.1762660697531988E-2</c:v>
                </c:pt>
                <c:pt idx="56">
                  <c:v>1.1803727152951256E-2</c:v>
                </c:pt>
                <c:pt idx="57">
                  <c:v>1.182061696331114E-2</c:v>
                </c:pt>
                <c:pt idx="58">
                  <c:v>1.1837574349721373E-2</c:v>
                </c:pt>
                <c:pt idx="59">
                  <c:v>1.187319658028662E-2</c:v>
                </c:pt>
                <c:pt idx="60">
                  <c:v>1.1880943984165136E-2</c:v>
                </c:pt>
                <c:pt idx="61">
                  <c:v>1.1922922957098009E-2</c:v>
                </c:pt>
                <c:pt idx="62">
                  <c:v>1.1940014608394422E-2</c:v>
                </c:pt>
                <c:pt idx="63">
                  <c:v>1.1957083430473041E-2</c:v>
                </c:pt>
                <c:pt idx="64">
                  <c:v>1.1992009783628374E-2</c:v>
                </c:pt>
                <c:pt idx="65">
                  <c:v>1.1999999999982122E-2</c:v>
                </c:pt>
                <c:pt idx="66">
                  <c:v>1.2041650844956276E-2</c:v>
                </c:pt>
                <c:pt idx="67">
                  <c:v>1.2058361246496998E-2</c:v>
                </c:pt>
                <c:pt idx="68">
                  <c:v>1.2075008601148275E-2</c:v>
                </c:pt>
                <c:pt idx="69">
                  <c:v>1.2108198049626862E-2</c:v>
                </c:pt>
                <c:pt idx="70">
                  <c:v>1.2116394984569477E-2</c:v>
                </c:pt>
                <c:pt idx="71">
                  <c:v>1.2157452285184306E-2</c:v>
                </c:pt>
                <c:pt idx="72">
                  <c:v>1.2173812931087264E-2</c:v>
                </c:pt>
                <c:pt idx="73">
                  <c:v>1.2190141057023018E-2</c:v>
                </c:pt>
                <c:pt idx="74">
                  <c:v>1.2222310932693353E-2</c:v>
                </c:pt>
                <c:pt idx="75">
                  <c:v>1.2230635342066776E-2</c:v>
                </c:pt>
                <c:pt idx="76">
                  <c:v>1.2271446572234303E-2</c:v>
                </c:pt>
                <c:pt idx="77">
                  <c:v>1.2287671193351911E-2</c:v>
                </c:pt>
                <c:pt idx="78">
                  <c:v>1.2303893835464381E-2</c:v>
                </c:pt>
                <c:pt idx="79">
                  <c:v>1.2335836905059664E-2</c:v>
                </c:pt>
                <c:pt idx="80">
                  <c:v>1.2344213270288484E-2</c:v>
                </c:pt>
                <c:pt idx="81">
                  <c:v>1.238513011498593E-2</c:v>
                </c:pt>
                <c:pt idx="82">
                  <c:v>1.2401432539423699E-2</c:v>
                </c:pt>
                <c:pt idx="83">
                  <c:v>1.2417763539603135E-2</c:v>
                </c:pt>
                <c:pt idx="84">
                  <c:v>1.2450264849201106E-2</c:v>
                </c:pt>
                <c:pt idx="85">
                  <c:v>1.2458621646146237E-2</c:v>
                </c:pt>
                <c:pt idx="86">
                  <c:v>1.2499999999985995E-2</c:v>
                </c:pt>
                <c:pt idx="87">
                  <c:v>1.2516592623960729E-2</c:v>
                </c:pt>
                <c:pt idx="88">
                  <c:v>1.2533235219936226E-2</c:v>
                </c:pt>
                <c:pt idx="89">
                  <c:v>1.2566858680651685E-2</c:v>
                </c:pt>
                <c:pt idx="90">
                  <c:v>1.2575141237875172E-2</c:v>
                </c:pt>
                <c:pt idx="91">
                  <c:v>1.2617029597728584E-2</c:v>
                </c:pt>
                <c:pt idx="92">
                  <c:v>1.2633871112050167E-2</c:v>
                </c:pt>
                <c:pt idx="93">
                  <c:v>1.2650728957539673E-2</c:v>
                </c:pt>
                <c:pt idx="94">
                  <c:v>1.2684893430691117E-2</c:v>
                </c:pt>
                <c:pt idx="95">
                  <c:v>1.2693125183607301E-2</c:v>
                </c:pt>
                <c:pt idx="96">
                  <c:v>1.2735094892632731E-2</c:v>
                </c:pt>
                <c:pt idx="97">
                  <c:v>1.2751949764710014E-2</c:v>
                </c:pt>
                <c:pt idx="98">
                  <c:v>1.2768787311484659E-2</c:v>
                </c:pt>
                <c:pt idx="99">
                  <c:v>1.280272095258495E-2</c:v>
                </c:pt>
                <c:pt idx="100">
                  <c:v>1.2810934365532579E-2</c:v>
                </c:pt>
                <c:pt idx="101">
                  <c:v>1.285254682743125E-2</c:v>
                </c:pt>
                <c:pt idx="102">
                  <c:v>1.2869179414922036E-2</c:v>
                </c:pt>
                <c:pt idx="103">
                  <c:v>1.2885761005010748E-2</c:v>
                </c:pt>
                <c:pt idx="104">
                  <c:v>1.2918700494974065E-2</c:v>
                </c:pt>
                <c:pt idx="105">
                  <c:v>1.2926923617457731E-2</c:v>
                </c:pt>
                <c:pt idx="106">
                  <c:v>1.2967735579520101E-2</c:v>
                </c:pt>
                <c:pt idx="107">
                  <c:v>1.2983910132037308E-2</c:v>
                </c:pt>
                <c:pt idx="108">
                  <c:v>1.2999999999981722E-2</c:v>
                </c:pt>
                <c:pt idx="109">
                  <c:v>1.3031248442048077E-2</c:v>
                </c:pt>
                <c:pt idx="110">
                  <c:v>1.3039505609598909E-2</c:v>
                </c:pt>
                <c:pt idx="111">
                  <c:v>1.3079289431833162E-2</c:v>
                </c:pt>
                <c:pt idx="112">
                  <c:v>1.3094973104828307E-2</c:v>
                </c:pt>
                <c:pt idx="113">
                  <c:v>1.3110618708842824E-2</c:v>
                </c:pt>
                <c:pt idx="114">
                  <c:v>1.314072997559426E-2</c:v>
                </c:pt>
                <c:pt idx="115">
                  <c:v>1.3149061784505598E-2</c:v>
                </c:pt>
                <c:pt idx="116">
                  <c:v>1.3188575782749521E-2</c:v>
                </c:pt>
                <c:pt idx="117">
                  <c:v>1.3204173033436867E-2</c:v>
                </c:pt>
                <c:pt idx="118">
                  <c:v>1.3219792240276926E-2</c:v>
                </c:pt>
                <c:pt idx="119">
                  <c:v>1.3249916130507822E-2</c:v>
                </c:pt>
                <c:pt idx="120">
                  <c:v>1.3258377755867211E-2</c:v>
                </c:pt>
                <c:pt idx="121">
                  <c:v>1.3298517835407093E-2</c:v>
                </c:pt>
                <c:pt idx="122">
                  <c:v>1.3314448917895138E-2</c:v>
                </c:pt>
                <c:pt idx="123">
                  <c:v>1.3330462007849398E-2</c:v>
                </c:pt>
                <c:pt idx="124">
                  <c:v>1.3361733005982566E-2</c:v>
                </c:pt>
                <c:pt idx="125">
                  <c:v>1.3370387533485855E-2</c:v>
                </c:pt>
                <c:pt idx="126">
                  <c:v>1.3412057923412619E-2</c:v>
                </c:pt>
                <c:pt idx="127">
                  <c:v>1.3428743278610239E-2</c:v>
                </c:pt>
                <c:pt idx="128">
                  <c:v>1.3445570720280825E-2</c:v>
                </c:pt>
                <c:pt idx="129">
                  <c:v>1.3496200333867059E-2</c:v>
                </c:pt>
                <c:pt idx="130">
                  <c:v>1.3549999999962542E-2</c:v>
                </c:pt>
                <c:pt idx="131">
                  <c:v>1.3568059822591174E-2</c:v>
                </c:pt>
                <c:pt idx="132">
                  <c:v>1.3577263316068011E-2</c:v>
                </c:pt>
                <c:pt idx="133">
                  <c:v>1.3661136998003448E-2</c:v>
                </c:pt>
                <c:pt idx="134">
                  <c:v>1.3680257062911327E-2</c:v>
                </c:pt>
                <c:pt idx="135">
                  <c:v>1.3699528341426039E-2</c:v>
                </c:pt>
                <c:pt idx="136">
                  <c:v>1.3739303480050594E-2</c:v>
                </c:pt>
                <c:pt idx="137">
                  <c:v>1.3748735220525754E-2</c:v>
                </c:pt>
                <c:pt idx="138">
                  <c:v>1.3797897942094498E-2</c:v>
                </c:pt>
                <c:pt idx="139">
                  <c:v>1.3817923497474956E-2</c:v>
                </c:pt>
                <c:pt idx="140">
                  <c:v>1.3838049260013993E-2</c:v>
                </c:pt>
                <c:pt idx="141">
                  <c:v>1.3880134727741163E-2</c:v>
                </c:pt>
                <c:pt idx="142">
                  <c:v>1.3889555521754117E-2</c:v>
                </c:pt>
                <c:pt idx="143">
                  <c:v>1.3939926053586883E-2</c:v>
                </c:pt>
                <c:pt idx="144">
                  <c:v>1.3960499975251898E-2</c:v>
                </c:pt>
                <c:pt idx="145">
                  <c:v>1.3981123070804683E-2</c:v>
                </c:pt>
                <c:pt idx="146">
                  <c:v>1.4024860706129516E-2</c:v>
                </c:pt>
                <c:pt idx="147">
                  <c:v>1.4034064387224897E-2</c:v>
                </c:pt>
                <c:pt idx="148">
                  <c:v>1.4084720888855229E-2</c:v>
                </c:pt>
                <c:pt idx="149">
                  <c:v>1.4105487096718302E-2</c:v>
                </c:pt>
                <c:pt idx="150">
                  <c:v>1.4126258845462267E-2</c:v>
                </c:pt>
                <c:pt idx="151">
                  <c:v>1.4171026883609555E-2</c:v>
                </c:pt>
                <c:pt idx="152">
                  <c:v>1.4191918312682222E-2</c:v>
                </c:pt>
                <c:pt idx="153">
                  <c:v>1.4230205341669282E-2</c:v>
                </c:pt>
                <c:pt idx="154">
                  <c:v>1.4251013119415587E-2</c:v>
                </c:pt>
                <c:pt idx="155">
                  <c:v>1.4271827366050821E-2</c:v>
                </c:pt>
                <c:pt idx="156">
                  <c:v>1.4317276037060534E-2</c:v>
                </c:pt>
                <c:pt idx="157">
                  <c:v>1.4325811899126253E-2</c:v>
                </c:pt>
                <c:pt idx="158">
                  <c:v>1.4376000274522781E-2</c:v>
                </c:pt>
                <c:pt idx="159">
                  <c:v>1.4396856119823526E-2</c:v>
                </c:pt>
                <c:pt idx="160">
                  <c:v>1.4417719362559997E-2</c:v>
                </c:pt>
                <c:pt idx="161">
                  <c:v>1.446357447446724E-2</c:v>
                </c:pt>
                <c:pt idx="162">
                  <c:v>1.4471973267367523E-2</c:v>
                </c:pt>
                <c:pt idx="163">
                  <c:v>1.4522151182452042E-2</c:v>
                </c:pt>
                <c:pt idx="164">
                  <c:v>1.4543061596761928E-2</c:v>
                </c:pt>
                <c:pt idx="165">
                  <c:v>1.4563980337597303E-2</c:v>
                </c:pt>
                <c:pt idx="166">
                  <c:v>1.4609967338882049E-2</c:v>
                </c:pt>
                <c:pt idx="167">
                  <c:v>1.4618375693647772E-2</c:v>
                </c:pt>
                <c:pt idx="168">
                  <c:v>1.466870358705066E-2</c:v>
                </c:pt>
                <c:pt idx="169">
                  <c:v>1.4689675075632234E-2</c:v>
                </c:pt>
                <c:pt idx="170">
                  <c:v>1.4710655820374903E-2</c:v>
                </c:pt>
                <c:pt idx="171">
                  <c:v>1.4756499799631308E-2</c:v>
                </c:pt>
                <c:pt idx="172">
                  <c:v>1.4765063972613644E-2</c:v>
                </c:pt>
                <c:pt idx="173">
                  <c:v>1.4803297981841101E-2</c:v>
                </c:pt>
                <c:pt idx="174">
                  <c:v>1.4824336423134188E-2</c:v>
                </c:pt>
                <c:pt idx="175">
                  <c:v>1.4845371058255452E-2</c:v>
                </c:pt>
                <c:pt idx="176">
                  <c:v>1.4866398641126599E-2</c:v>
                </c:pt>
                <c:pt idx="177">
                  <c:v>1.491179840276512E-2</c:v>
                </c:pt>
                <c:pt idx="178">
                  <c:v>1.4950373519144744E-2</c:v>
                </c:pt>
                <c:pt idx="179">
                  <c:v>1.4971317140195284E-2</c:v>
                </c:pt>
                <c:pt idx="180">
                  <c:v>1.4992234226893775E-2</c:v>
                </c:pt>
                <c:pt idx="181">
                  <c:v>1.501312153128942E-2</c:v>
                </c:pt>
                <c:pt idx="182">
                  <c:v>1.5057592444121345E-2</c:v>
                </c:pt>
                <c:pt idx="183">
                  <c:v>1.5096307957581212E-2</c:v>
                </c:pt>
                <c:pt idx="184">
                  <c:v>1.511699762196983E-2</c:v>
                </c:pt>
                <c:pt idx="185">
                  <c:v>1.5137638010829013E-2</c:v>
                </c:pt>
                <c:pt idx="186">
                  <c:v>1.5158225874378983E-2</c:v>
                </c:pt>
                <c:pt idx="187">
                  <c:v>1.520133797589935E-2</c:v>
                </c:pt>
                <c:pt idx="188">
                  <c:v>1.5239987070988947E-2</c:v>
                </c:pt>
                <c:pt idx="189">
                  <c:v>1.5260263552418385E-2</c:v>
                </c:pt>
                <c:pt idx="190">
                  <c:v>1.5280468004559067E-2</c:v>
                </c:pt>
                <c:pt idx="191">
                  <c:v>1.5300597175882391E-2</c:v>
                </c:pt>
                <c:pt idx="192">
                  <c:v>1.540000000000008E-2</c:v>
                </c:pt>
                <c:pt idx="193">
                  <c:v>1.5419609770157106E-2</c:v>
                </c:pt>
                <c:pt idx="194">
                  <c:v>1.5439124967267848E-2</c:v>
                </c:pt>
                <c:pt idx="195">
                  <c:v>1.547832983197488E-2</c:v>
                </c:pt>
                <c:pt idx="196">
                  <c:v>1.5516244464688578E-2</c:v>
                </c:pt>
                <c:pt idx="197">
                  <c:v>1.5535290126528656E-2</c:v>
                </c:pt>
                <c:pt idx="198">
                  <c:v>1.5554242547610064E-2</c:v>
                </c:pt>
                <c:pt idx="199">
                  <c:v>1.5573101950131285E-2</c:v>
                </c:pt>
                <c:pt idx="200">
                  <c:v>1.5610262126728426E-2</c:v>
                </c:pt>
                <c:pt idx="201">
                  <c:v>1.5647613820068074E-2</c:v>
                </c:pt>
                <c:pt idx="202">
                  <c:v>1.5666011464246621E-2</c:v>
                </c:pt>
                <c:pt idx="203">
                  <c:v>1.5684317423942051E-2</c:v>
                </c:pt>
                <c:pt idx="204">
                  <c:v>1.5736841353024233E-2</c:v>
                </c:pt>
                <c:pt idx="205">
                  <c:v>1.5746254110378399E-2</c:v>
                </c:pt>
                <c:pt idx="206">
                  <c:v>1.5774479743807746E-2</c:v>
                </c:pt>
                <c:pt idx="207">
                  <c:v>1.5792240270358082E-2</c:v>
                </c:pt>
                <c:pt idx="208">
                  <c:v>1.5809910670722127E-2</c:v>
                </c:pt>
                <c:pt idx="209">
                  <c:v>1.5827491167675234E-2</c:v>
                </c:pt>
                <c:pt idx="210">
                  <c:v>1.5861019453778422E-2</c:v>
                </c:pt>
                <c:pt idx="211">
                  <c:v>1.5896918578258257E-2</c:v>
                </c:pt>
                <c:pt idx="212">
                  <c:v>1.5914053384819438E-2</c:v>
                </c:pt>
                <c:pt idx="213">
                  <c:v>1.5931102527461105E-2</c:v>
                </c:pt>
                <c:pt idx="214">
                  <c:v>1.5948069131425324E-2</c:v>
                </c:pt>
                <c:pt idx="215">
                  <c:v>1.5957332707891597E-2</c:v>
                </c:pt>
                <c:pt idx="216">
                  <c:v>1.6031773470500443E-2</c:v>
                </c:pt>
                <c:pt idx="217">
                  <c:v>1.604831048517763E-2</c:v>
                </c:pt>
                <c:pt idx="218">
                  <c:v>1.606478684417012E-2</c:v>
                </c:pt>
                <c:pt idx="219">
                  <c:v>1.6095447601733363E-2</c:v>
                </c:pt>
                <c:pt idx="220">
                  <c:v>1.6130148266776168E-2</c:v>
                </c:pt>
                <c:pt idx="221">
                  <c:v>1.6146368256797716E-2</c:v>
                </c:pt>
                <c:pt idx="222">
                  <c:v>1.6162546356379703E-2</c:v>
                </c:pt>
                <c:pt idx="223">
                  <c:v>1.6178685693787775E-2</c:v>
                </c:pt>
                <c:pt idx="224">
                  <c:v>1.6208334216716483E-2</c:v>
                </c:pt>
                <c:pt idx="225">
                  <c:v>1.6242917994101269E-2</c:v>
                </c:pt>
                <c:pt idx="226">
                  <c:v>1.6258910451715458E-2</c:v>
                </c:pt>
                <c:pt idx="227">
                  <c:v>1.6274882920988887E-2</c:v>
                </c:pt>
                <c:pt idx="228">
                  <c:v>1.6290838531592078E-2</c:v>
                </c:pt>
                <c:pt idx="229">
                  <c:v>1.6319754325975516E-2</c:v>
                </c:pt>
                <c:pt idx="230">
                  <c:v>1.6354554987607628E-2</c:v>
                </c:pt>
                <c:pt idx="231">
                  <c:v>1.6370473256809959E-2</c:v>
                </c:pt>
                <c:pt idx="232">
                  <c:v>1.6386393449497882E-2</c:v>
                </c:pt>
                <c:pt idx="233">
                  <c:v>1.6402316378717696E-2</c:v>
                </c:pt>
                <c:pt idx="234">
                  <c:v>1.6436994869244936E-2</c:v>
                </c:pt>
                <c:pt idx="235">
                  <c:v>1.6481629623921856E-2</c:v>
                </c:pt>
                <c:pt idx="236">
                  <c:v>1.6497356539822317E-2</c:v>
                </c:pt>
                <c:pt idx="237">
                  <c:v>1.6513013057249726E-2</c:v>
                </c:pt>
                <c:pt idx="238">
                  <c:v>1.65407853229389E-2</c:v>
                </c:pt>
                <c:pt idx="239">
                  <c:v>1.657471949989997E-2</c:v>
                </c:pt>
                <c:pt idx="240">
                  <c:v>1.6589862287693879E-2</c:v>
                </c:pt>
                <c:pt idx="241">
                  <c:v>1.6604869977751235E-2</c:v>
                </c:pt>
                <c:pt idx="242">
                  <c:v>1.6619731784738745E-2</c:v>
                </c:pt>
                <c:pt idx="243">
                  <c:v>1.6646449075501883E-2</c:v>
                </c:pt>
                <c:pt idx="244">
                  <c:v>1.6677504455706149E-2</c:v>
                </c:pt>
                <c:pt idx="245">
                  <c:v>1.6691475047966309E-2</c:v>
                </c:pt>
                <c:pt idx="246">
                  <c:v>1.6705235033779076E-2</c:v>
                </c:pt>
                <c:pt idx="247">
                  <c:v>1.671877362419516E-2</c:v>
                </c:pt>
                <c:pt idx="248">
                  <c:v>1.6744069121616217E-2</c:v>
                </c:pt>
                <c:pt idx="249">
                  <c:v>1.6770498238216192E-2</c:v>
                </c:pt>
                <c:pt idx="250">
                  <c:v>1.6782768003074322E-2</c:v>
                </c:pt>
                <c:pt idx="251">
                  <c:v>1.6794751630602622E-2</c:v>
                </c:pt>
                <c:pt idx="252">
                  <c:v>1.6806438329357798E-2</c:v>
                </c:pt>
                <c:pt idx="253">
                  <c:v>1.6829964863119936E-2</c:v>
                </c:pt>
                <c:pt idx="254">
                  <c:v>1.6850000000000032E-2</c:v>
                </c:pt>
                <c:pt idx="255">
                  <c:v>1.6860047187857718E-2</c:v>
                </c:pt>
                <c:pt idx="256">
                  <c:v>1.6869774766502532E-2</c:v>
                </c:pt>
                <c:pt idx="257">
                  <c:v>1.6879214017057276E-2</c:v>
                </c:pt>
                <c:pt idx="258">
                  <c:v>1.6900868100241728E-2</c:v>
                </c:pt>
                <c:pt idx="259">
                  <c:v>1.6914713409041049E-2</c:v>
                </c:pt>
                <c:pt idx="260">
                  <c:v>1.6923180283156425E-2</c:v>
                </c:pt>
                <c:pt idx="261">
                  <c:v>1.69315465432609E-2</c:v>
                </c:pt>
                <c:pt idx="262">
                  <c:v>1.6939843479032879E-2</c:v>
                </c:pt>
                <c:pt idx="263">
                  <c:v>1.6960952323869495E-2</c:v>
                </c:pt>
                <c:pt idx="264">
                  <c:v>1.6972963808503216E-2</c:v>
                </c:pt>
                <c:pt idx="265">
                  <c:v>1.6981383503833047E-2</c:v>
                </c:pt>
                <c:pt idx="266">
                  <c:v>1.6989921634512184E-2</c:v>
                </c:pt>
                <c:pt idx="267">
                  <c:v>1.6998609497493877E-2</c:v>
                </c:pt>
                <c:pt idx="268">
                  <c:v>1.702069810522535E-2</c:v>
                </c:pt>
                <c:pt idx="269">
                  <c:v>1.7035484252089894E-2</c:v>
                </c:pt>
                <c:pt idx="270">
                  <c:v>1.7045390272312444E-2</c:v>
                </c:pt>
                <c:pt idx="271">
                  <c:v>1.7055633832344652E-2</c:v>
                </c:pt>
                <c:pt idx="272">
                  <c:v>1.7066246238435667E-2</c:v>
                </c:pt>
                <c:pt idx="273">
                  <c:v>1.7090782615357677E-2</c:v>
                </c:pt>
                <c:pt idx="274">
                  <c:v>1.7113010509928639E-2</c:v>
                </c:pt>
                <c:pt idx="275">
                  <c:v>1.7125936803399799E-2</c:v>
                </c:pt>
                <c:pt idx="276">
                  <c:v>1.7139419820305868E-2</c:v>
                </c:pt>
                <c:pt idx="277">
                  <c:v>1.7153480501930218E-2</c:v>
                </c:pt>
                <c:pt idx="278">
                  <c:v>1.7181803601467309E-2</c:v>
                </c:pt>
                <c:pt idx="279">
                  <c:v>1.7214984558004298E-2</c:v>
                </c:pt>
                <c:pt idx="280">
                  <c:v>1.7231521117796023E-2</c:v>
                </c:pt>
                <c:pt idx="281">
                  <c:v>1.7248459976824559E-2</c:v>
                </c:pt>
                <c:pt idx="282">
                  <c:v>1.7265770172958828E-2</c:v>
                </c:pt>
                <c:pt idx="283">
                  <c:v>1.7297166735449888E-2</c:v>
                </c:pt>
                <c:pt idx="284">
                  <c:v>1.7338105024977235E-2</c:v>
                </c:pt>
                <c:pt idx="285">
                  <c:v>1.7356807412332476E-2</c:v>
                </c:pt>
                <c:pt idx="286">
                  <c:v>1.7375695325295704E-2</c:v>
                </c:pt>
                <c:pt idx="287">
                  <c:v>1.7394737788040127E-2</c:v>
                </c:pt>
                <c:pt idx="288">
                  <c:v>1.7427599484393725E-2</c:v>
                </c:pt>
                <c:pt idx="289">
                  <c:v>1.7471833541111481E-2</c:v>
                </c:pt>
                <c:pt idx="290">
                  <c:v>1.7491184035714369E-2</c:v>
                </c:pt>
                <c:pt idx="291">
                  <c:v>1.751050317696734E-2</c:v>
                </c:pt>
                <c:pt idx="292">
                  <c:v>1.7529759972811476E-2</c:v>
                </c:pt>
                <c:pt idx="293">
                  <c:v>1.7562534545393797E-2</c:v>
                </c:pt>
                <c:pt idx="294">
                  <c:v>1.7605543779675825E-2</c:v>
                </c:pt>
                <c:pt idx="295">
                  <c:v>1.7624023886811058E-2</c:v>
                </c:pt>
                <c:pt idx="296">
                  <c:v>1.764225564825872E-2</c:v>
                </c:pt>
                <c:pt idx="297">
                  <c:v>1.7660208056427429E-2</c:v>
                </c:pt>
                <c:pt idx="298">
                  <c:v>1.7698196654914896E-2</c:v>
                </c:pt>
                <c:pt idx="299">
                  <c:v>1.7745611590210375E-2</c:v>
                </c:pt>
                <c:pt idx="300">
                  <c:v>1.7761904355257263E-2</c:v>
                </c:pt>
                <c:pt idx="301">
                  <c:v>1.7777964843563643E-2</c:v>
                </c:pt>
                <c:pt idx="302">
                  <c:v>1.7807352524247238E-2</c:v>
                </c:pt>
                <c:pt idx="303">
                  <c:v>1.7840144402645475E-2</c:v>
                </c:pt>
                <c:pt idx="304">
                  <c:v>1.785523879530615E-2</c:v>
                </c:pt>
                <c:pt idx="305">
                  <c:v>1.7870179032799527E-2</c:v>
                </c:pt>
                <c:pt idx="306">
                  <c:v>1.7884978138454022E-2</c:v>
                </c:pt>
                <c:pt idx="307">
                  <c:v>1.7913236897778469E-2</c:v>
                </c:pt>
                <c:pt idx="308">
                  <c:v>1.7943023737622799E-2</c:v>
                </c:pt>
                <c:pt idx="309">
                  <c:v>1.7957312562159045E-2</c:v>
                </c:pt>
                <c:pt idx="310">
                  <c:v>1.7971538411510668E-2</c:v>
                </c:pt>
                <c:pt idx="311">
                  <c:v>1.7985714314445511E-2</c:v>
                </c:pt>
                <c:pt idx="312">
                  <c:v>1.8013502459294718E-2</c:v>
                </c:pt>
                <c:pt idx="313">
                  <c:v>1.8042179062968344E-2</c:v>
                </c:pt>
                <c:pt idx="314">
                  <c:v>1.8056300690881155E-2</c:v>
                </c:pt>
                <c:pt idx="315">
                  <c:v>1.8070450560272677E-2</c:v>
                </c:pt>
                <c:pt idx="316">
                  <c:v>1.8084641704994464E-2</c:v>
                </c:pt>
                <c:pt idx="317">
                  <c:v>1.8112593931334041E-2</c:v>
                </c:pt>
                <c:pt idx="318">
                  <c:v>1.8142079739934536E-2</c:v>
                </c:pt>
                <c:pt idx="319">
                  <c:v>1.8156669617592325E-2</c:v>
                </c:pt>
                <c:pt idx="320">
                  <c:v>1.8171359925044372E-2</c:v>
                </c:pt>
                <c:pt idx="321">
                  <c:v>1.8186144636161305E-2</c:v>
                </c:pt>
                <c:pt idx="322">
                  <c:v>1.8194158771899362E-2</c:v>
                </c:pt>
                <c:pt idx="323">
                  <c:v>1.8246106983273558E-2</c:v>
                </c:pt>
                <c:pt idx="324">
                  <c:v>1.8261273309288617E-2</c:v>
                </c:pt>
                <c:pt idx="325">
                  <c:v>1.8276497875234554E-2</c:v>
                </c:pt>
                <c:pt idx="326">
                  <c:v>1.8291774652619885E-2</c:v>
                </c:pt>
                <c:pt idx="327">
                  <c:v>1.8320835351408445E-2</c:v>
                </c:pt>
                <c:pt idx="328">
                  <c:v>1.8353283294324951E-2</c:v>
                </c:pt>
                <c:pt idx="329">
                  <c:v>1.8368730689091617E-2</c:v>
                </c:pt>
                <c:pt idx="330">
                  <c:v>1.8384194116846553E-2</c:v>
                </c:pt>
                <c:pt idx="331">
                  <c:v>1.8399667546577847E-2</c:v>
                </c:pt>
                <c:pt idx="332">
                  <c:v>1.842886207257545E-2</c:v>
                </c:pt>
                <c:pt idx="333">
                  <c:v>1.8461540652204178E-2</c:v>
                </c:pt>
                <c:pt idx="334">
                  <c:v>1.8476973613814618E-2</c:v>
                </c:pt>
                <c:pt idx="335">
                  <c:v>1.849238038363854E-2</c:v>
                </c:pt>
                <c:pt idx="336">
                  <c:v>1.8507754928104525E-2</c:v>
                </c:pt>
                <c:pt idx="337">
                  <c:v>1.853677822835486E-2</c:v>
                </c:pt>
                <c:pt idx="338">
                  <c:v>1.8568810168360761E-2</c:v>
                </c:pt>
                <c:pt idx="339">
                  <c:v>1.8583933069897807E-2</c:v>
                </c:pt>
                <c:pt idx="340">
                  <c:v>1.859898753714373E-2</c:v>
                </c:pt>
                <c:pt idx="341">
                  <c:v>1.8613969444271072E-2</c:v>
                </c:pt>
                <c:pt idx="342">
                  <c:v>1.8642540671602689E-2</c:v>
                </c:pt>
                <c:pt idx="343">
                  <c:v>1.8673260876765019E-2</c:v>
                </c:pt>
                <c:pt idx="344">
                  <c:v>1.8687951815457016E-2</c:v>
                </c:pt>
                <c:pt idx="345">
                  <c:v>1.8702600839337835E-2</c:v>
                </c:pt>
                <c:pt idx="346">
                  <c:v>1.871721337544785E-2</c:v>
                </c:pt>
                <c:pt idx="347">
                  <c:v>1.8745429881113117E-2</c:v>
                </c:pt>
                <c:pt idx="348">
                  <c:v>1.8775407193990512E-2</c:v>
                </c:pt>
                <c:pt idx="349">
                  <c:v>1.8789918707839082E-2</c:v>
                </c:pt>
                <c:pt idx="350">
                  <c:v>1.8804426302734711E-2</c:v>
                </c:pt>
                <c:pt idx="351">
                  <c:v>1.8818935407900694E-2</c:v>
                </c:pt>
                <c:pt idx="352">
                  <c:v>1.8847059796721459E-2</c:v>
                </c:pt>
                <c:pt idx="353">
                  <c:v>1.8877095526556698E-2</c:v>
                </c:pt>
                <c:pt idx="354">
                  <c:v>1.8891693632256956E-2</c:v>
                </c:pt>
                <c:pt idx="355">
                  <c:v>1.8906325830078341E-2</c:v>
                </c:pt>
                <c:pt idx="356">
                  <c:v>1.8920997551423291E-2</c:v>
                </c:pt>
                <c:pt idx="357">
                  <c:v>1.8949282595692903E-2</c:v>
                </c:pt>
                <c:pt idx="358">
                  <c:v>1.8980188311244373E-2</c:v>
                </c:pt>
                <c:pt idx="359">
                  <c:v>1.8995139132430783E-2</c:v>
                </c:pt>
                <c:pt idx="360">
                  <c:v>1.9010162072303993E-2</c:v>
                </c:pt>
                <c:pt idx="361">
                  <c:v>1.90252625645424E-2</c:v>
                </c:pt>
                <c:pt idx="362">
                  <c:v>1.9053951204958591E-2</c:v>
                </c:pt>
                <c:pt idx="363">
                  <c:v>1.9086490116767107E-2</c:v>
                </c:pt>
                <c:pt idx="364">
                  <c:v>1.9101979546700898E-2</c:v>
                </c:pt>
                <c:pt idx="365">
                  <c:v>1.9117527022368241E-2</c:v>
                </c:pt>
                <c:pt idx="366">
                  <c:v>1.9133124948912617E-2</c:v>
                </c:pt>
                <c:pt idx="367">
                  <c:v>1.9162178489774851E-2</c:v>
                </c:pt>
                <c:pt idx="368">
                  <c:v>1.9195869250682396E-2</c:v>
                </c:pt>
                <c:pt idx="369">
                  <c:v>1.9211605492672312E-2</c:v>
                </c:pt>
                <c:pt idx="370">
                  <c:v>1.9227346606707663E-2</c:v>
                </c:pt>
                <c:pt idx="371">
                  <c:v>1.924308499468097E-2</c:v>
                </c:pt>
                <c:pt idx="372">
                  <c:v>1.9272114140133991E-2</c:v>
                </c:pt>
                <c:pt idx="373">
                  <c:v>1.9305859307403583E-2</c:v>
                </c:pt>
                <c:pt idx="374">
                  <c:v>1.9321470077065639E-2</c:v>
                </c:pt>
                <c:pt idx="375">
                  <c:v>1.9337032522205311E-2</c:v>
                </c:pt>
                <c:pt idx="376">
                  <c:v>1.9352539041460615E-2</c:v>
                </c:pt>
                <c:pt idx="377">
                  <c:v>1.9381166062067048E-2</c:v>
                </c:pt>
                <c:pt idx="378">
                  <c:v>1.9413853816608651E-2</c:v>
                </c:pt>
                <c:pt idx="379">
                  <c:v>1.9428966670292036E-2</c:v>
                </c:pt>
                <c:pt idx="380">
                  <c:v>1.9443977980561744E-2</c:v>
                </c:pt>
                <c:pt idx="381">
                  <c:v>1.9458880142991353E-2</c:v>
                </c:pt>
                <c:pt idx="382">
                  <c:v>1.9499816225609406E-2</c:v>
                </c:pt>
                <c:pt idx="383">
                  <c:v>1.954557511438737E-2</c:v>
                </c:pt>
                <c:pt idx="384">
                  <c:v>1.955950028461606E-2</c:v>
                </c:pt>
                <c:pt idx="385">
                  <c:v>1.9566761924575859E-2</c:v>
                </c:pt>
                <c:pt idx="386">
                  <c:v>1.9626640371214865E-2</c:v>
                </c:pt>
                <c:pt idx="387">
                  <c:v>1.9639588945982167E-2</c:v>
                </c:pt>
                <c:pt idx="388">
                  <c:v>1.9652384187948346E-2</c:v>
                </c:pt>
                <c:pt idx="389">
                  <c:v>1.9677963750029791E-2</c:v>
                </c:pt>
                <c:pt idx="390">
                  <c:v>1.9702087394095402E-2</c:v>
                </c:pt>
                <c:pt idx="391">
                  <c:v>1.9714157648533792E-2</c:v>
                </c:pt>
                <c:pt idx="392">
                  <c:v>1.9726091242145749E-2</c:v>
                </c:pt>
                <c:pt idx="393">
                  <c:v>1.9737890954266923E-2</c:v>
                </c:pt>
                <c:pt idx="394">
                  <c:v>1.976246845055675E-2</c:v>
                </c:pt>
                <c:pt idx="395">
                  <c:v>1.9783806580873753E-2</c:v>
                </c:pt>
                <c:pt idx="396">
                  <c:v>1.9794978581839207E-2</c:v>
                </c:pt>
                <c:pt idx="397">
                  <c:v>1.9806033381035038E-2</c:v>
                </c:pt>
                <c:pt idx="398">
                  <c:v>1.98169737590006E-2</c:v>
                </c:pt>
                <c:pt idx="399">
                  <c:v>1.984070881617208E-2</c:v>
                </c:pt>
                <c:pt idx="400">
                  <c:v>1.9859646674828646E-2</c:v>
                </c:pt>
                <c:pt idx="401">
                  <c:v>1.9870056660174162E-2</c:v>
                </c:pt>
                <c:pt idx="402">
                  <c:v>1.9880368910749624E-2</c:v>
                </c:pt>
                <c:pt idx="403">
                  <c:v>1.9890586208142214E-2</c:v>
                </c:pt>
                <c:pt idx="404">
                  <c:v>1.9913633416023719E-2</c:v>
                </c:pt>
                <c:pt idx="405">
                  <c:v>1.9930561502431887E-2</c:v>
                </c:pt>
                <c:pt idx="406">
                  <c:v>1.9940345762485601E-2</c:v>
                </c:pt>
                <c:pt idx="407">
                  <c:v>1.9950051761705057E-2</c:v>
                </c:pt>
                <c:pt idx="408">
                  <c:v>1.9959682282597146E-2</c:v>
                </c:pt>
                <c:pt idx="409">
                  <c:v>1.9982191186841147E-2</c:v>
                </c:pt>
                <c:pt idx="410">
                  <c:v>1.9997505237269175E-2</c:v>
                </c:pt>
                <c:pt idx="411">
                  <c:v>2.0006800108339773E-2</c:v>
                </c:pt>
                <c:pt idx="412">
                  <c:v>2.0016036198625242E-2</c:v>
                </c:pt>
                <c:pt idx="413">
                  <c:v>2.0025216291448711E-2</c:v>
                </c:pt>
                <c:pt idx="414">
                  <c:v>2.0047331387622561E-2</c:v>
                </c:pt>
                <c:pt idx="415">
                  <c:v>2.0061432358405629E-2</c:v>
                </c:pt>
                <c:pt idx="416">
                  <c:v>2.0070374217563858E-2</c:v>
                </c:pt>
                <c:pt idx="417">
                  <c:v>2.0079276781457267E-2</c:v>
                </c:pt>
                <c:pt idx="418">
                  <c:v>2.0088142834148837E-2</c:v>
                </c:pt>
                <c:pt idx="419">
                  <c:v>2.0110003563202042E-2</c:v>
                </c:pt>
                <c:pt idx="420">
                  <c:v>2.0123297617679281E-2</c:v>
                </c:pt>
                <c:pt idx="421">
                  <c:v>2.0132022878813993E-2</c:v>
                </c:pt>
                <c:pt idx="422">
                  <c:v>2.0140728335216629E-2</c:v>
                </c:pt>
                <c:pt idx="423">
                  <c:v>2.0149416771639173E-2</c:v>
                </c:pt>
                <c:pt idx="424">
                  <c:v>2.0171157516698669E-2</c:v>
                </c:pt>
                <c:pt idx="425">
                  <c:v>2.018405601592721E-2</c:v>
                </c:pt>
                <c:pt idx="426">
                  <c:v>2.0192701127079493E-2</c:v>
                </c:pt>
                <c:pt idx="427">
                  <c:v>2.0201345928767545E-2</c:v>
                </c:pt>
                <c:pt idx="428">
                  <c:v>2.0209993206408594E-2</c:v>
                </c:pt>
                <c:pt idx="429">
                  <c:v>2.0231743290857328E-2</c:v>
                </c:pt>
                <c:pt idx="430">
                  <c:v>2.024466278815229E-2</c:v>
                </c:pt>
                <c:pt idx="431">
                  <c:v>2.025336423012547E-2</c:v>
                </c:pt>
                <c:pt idx="432">
                  <c:v>2.0262084862544105E-2</c:v>
                </c:pt>
                <c:pt idx="433">
                  <c:v>2.0270827471491337E-2</c:v>
                </c:pt>
                <c:pt idx="434">
                  <c:v>2.0292711158277889E-2</c:v>
                </c:pt>
                <c:pt idx="435">
                  <c:v>2.0306073397629909E-2</c:v>
                </c:pt>
                <c:pt idx="436">
                  <c:v>2.0314967683878749E-2</c:v>
                </c:pt>
                <c:pt idx="437">
                  <c:v>2.032390066521228E-2</c:v>
                </c:pt>
                <c:pt idx="438">
                  <c:v>2.0332875128407535E-2</c:v>
                </c:pt>
                <c:pt idx="439">
                  <c:v>2.035501162054687E-2</c:v>
                </c:pt>
                <c:pt idx="440">
                  <c:v>2.0369243538963744E-2</c:v>
                </c:pt>
                <c:pt idx="441">
                  <c:v>2.0378467216760399E-2</c:v>
                </c:pt>
                <c:pt idx="442">
                  <c:v>2.0387749099282093E-2</c:v>
                </c:pt>
                <c:pt idx="443">
                  <c:v>2.0397091974053261E-2</c:v>
                </c:pt>
                <c:pt idx="444">
                  <c:v>2.0419595416265687E-2</c:v>
                </c:pt>
                <c:pt idx="445">
                  <c:v>2.0435129150088605E-2</c:v>
                </c:pt>
                <c:pt idx="446">
                  <c:v>2.0444818802969111E-2</c:v>
                </c:pt>
                <c:pt idx="447">
                  <c:v>2.0454586175670197E-2</c:v>
                </c:pt>
                <c:pt idx="448">
                  <c:v>2.0457890319536771E-2</c:v>
                </c:pt>
                <c:pt idx="449">
                  <c:v>2.0461272486669575E-2</c:v>
                </c:pt>
                <c:pt idx="450">
                  <c:v>2.0504600952124141E-2</c:v>
                </c:pt>
                <c:pt idx="451">
                  <c:v>2.0514830971883447E-2</c:v>
                </c:pt>
                <c:pt idx="452">
                  <c:v>2.052513361232533E-2</c:v>
                </c:pt>
                <c:pt idx="453">
                  <c:v>2.0535507558745447E-2</c:v>
                </c:pt>
                <c:pt idx="454">
                  <c:v>2.0558921367780029E-2</c:v>
                </c:pt>
                <c:pt idx="455">
                  <c:v>2.0577690108744884E-2</c:v>
                </c:pt>
                <c:pt idx="456">
                  <c:v>2.0588400863106315E-2</c:v>
                </c:pt>
                <c:pt idx="457">
                  <c:v>2.0599175034378581E-2</c:v>
                </c:pt>
                <c:pt idx="458">
                  <c:v>2.0610011307569343E-2</c:v>
                </c:pt>
                <c:pt idx="459">
                  <c:v>2.066507817441865E-2</c:v>
                </c:pt>
                <c:pt idx="460">
                  <c:v>2.0676259441740452E-2</c:v>
                </c:pt>
                <c:pt idx="461">
                  <c:v>2.0687493604747642E-2</c:v>
                </c:pt>
                <c:pt idx="462">
                  <c:v>2.0711510521388962E-2</c:v>
                </c:pt>
                <c:pt idx="463">
                  <c:v>2.0732932905490609E-2</c:v>
                </c:pt>
                <c:pt idx="464">
                  <c:v>2.0744411815373898E-2</c:v>
                </c:pt>
                <c:pt idx="465">
                  <c:v>2.075593572796075E-2</c:v>
                </c:pt>
                <c:pt idx="466">
                  <c:v>2.0767503327571601E-2</c:v>
                </c:pt>
                <c:pt idx="467">
                  <c:v>2.0791689041517084E-2</c:v>
                </c:pt>
                <c:pt idx="468">
                  <c:v>2.082595057836123E-2</c:v>
                </c:pt>
                <c:pt idx="469">
                  <c:v>2.0837752667767218E-2</c:v>
                </c:pt>
                <c:pt idx="470">
                  <c:v>2.0849589232893262E-2</c:v>
                </c:pt>
                <c:pt idx="471">
                  <c:v>2.0880040849694487E-2</c:v>
                </c:pt>
                <c:pt idx="472">
                  <c:v>2.0897253927192994E-2</c:v>
                </c:pt>
                <c:pt idx="473">
                  <c:v>2.0909243127853916E-2</c:v>
                </c:pt>
                <c:pt idx="474">
                  <c:v>2.0921258906597018E-2</c:v>
                </c:pt>
                <c:pt idx="475">
                  <c:v>2.0933299946942041E-2</c:v>
                </c:pt>
                <c:pt idx="476">
                  <c:v>2.0957569667539807E-2</c:v>
                </c:pt>
                <c:pt idx="477">
                  <c:v>2.0981690392620767E-2</c:v>
                </c:pt>
                <c:pt idx="478">
                  <c:v>2.0993837991651665E-2</c:v>
                </c:pt>
                <c:pt idx="479">
                  <c:v>2.1006002952127512E-2</c:v>
                </c:pt>
                <c:pt idx="480">
                  <c:v>2.1018183957140169E-2</c:v>
                </c:pt>
                <c:pt idx="481">
                  <c:v>2.1042373653776373E-2</c:v>
                </c:pt>
                <c:pt idx="482">
                  <c:v>2.1067042082223431E-2</c:v>
                </c:pt>
                <c:pt idx="483">
                  <c:v>2.1079283554121808E-2</c:v>
                </c:pt>
                <c:pt idx="484">
                  <c:v>2.1091533167799659E-2</c:v>
                </c:pt>
                <c:pt idx="485">
                  <c:v>2.1103789605910972E-2</c:v>
                </c:pt>
                <c:pt idx="486">
                  <c:v>2.1133687958113517E-2</c:v>
                </c:pt>
                <c:pt idx="487">
                  <c:v>2.1165128051434889E-2</c:v>
                </c:pt>
                <c:pt idx="488">
                  <c:v>2.1177397768340933E-2</c:v>
                </c:pt>
                <c:pt idx="489">
                  <c:v>2.1189665086488008E-2</c:v>
                </c:pt>
                <c:pt idx="490">
                  <c:v>2.121346259343667E-2</c:v>
                </c:pt>
                <c:pt idx="491">
                  <c:v>2.123868401349438E-2</c:v>
                </c:pt>
                <c:pt idx="492">
                  <c:v>2.1250919568799542E-2</c:v>
                </c:pt>
                <c:pt idx="493">
                  <c:v>2.1263144817285307E-2</c:v>
                </c:pt>
                <c:pt idx="494">
                  <c:v>2.1275358440720593E-2</c:v>
                </c:pt>
                <c:pt idx="495">
                  <c:v>2.1298848546975717E-2</c:v>
                </c:pt>
                <c:pt idx="496">
                  <c:v>2.1324070317159771E-2</c:v>
                </c:pt>
                <c:pt idx="497">
                  <c:v>2.1336206039698435E-2</c:v>
                </c:pt>
                <c:pt idx="498">
                  <c:v>2.134832222649341E-2</c:v>
                </c:pt>
                <c:pt idx="499">
                  <c:v>2.1360417558879741E-2</c:v>
                </c:pt>
                <c:pt idx="500">
                  <c:v>2.1383529237965965E-2</c:v>
                </c:pt>
                <c:pt idx="501">
                  <c:v>2.1408563968892569E-2</c:v>
                </c:pt>
                <c:pt idx="502">
                  <c:v>2.1420535247121952E-2</c:v>
                </c:pt>
                <c:pt idx="503">
                  <c:v>2.1432477757675317E-2</c:v>
                </c:pt>
                <c:pt idx="504">
                  <c:v>2.1444390181465378E-2</c:v>
                </c:pt>
                <c:pt idx="505">
                  <c:v>2.1467054791012321E-2</c:v>
                </c:pt>
                <c:pt idx="506">
                  <c:v>2.149171264204508E-2</c:v>
                </c:pt>
                <c:pt idx="507">
                  <c:v>2.1503454961640855E-2</c:v>
                </c:pt>
                <c:pt idx="508">
                  <c:v>2.1515159700677966E-2</c:v>
                </c:pt>
                <c:pt idx="509">
                  <c:v>2.1526826739292515E-2</c:v>
                </c:pt>
                <c:pt idx="510">
                  <c:v>2.1533173455984642E-2</c:v>
                </c:pt>
                <c:pt idx="511">
                  <c:v>2.157311988635402E-2</c:v>
                </c:pt>
                <c:pt idx="512">
                  <c:v>2.1584599920552172E-2</c:v>
                </c:pt>
                <c:pt idx="513">
                  <c:v>2.1596042853466946E-2</c:v>
                </c:pt>
                <c:pt idx="514">
                  <c:v>2.1607448784984662E-2</c:v>
                </c:pt>
                <c:pt idx="515">
                  <c:v>2.1629104818094165E-2</c:v>
                </c:pt>
                <c:pt idx="516">
                  <c:v>2.1652704495118469E-2</c:v>
                </c:pt>
                <c:pt idx="517">
                  <c:v>2.1663926918249699E-2</c:v>
                </c:pt>
                <c:pt idx="518">
                  <c:v>2.1741470224545312E-2</c:v>
                </c:pt>
                <c:pt idx="519">
                  <c:v>2.181726412924756E-2</c:v>
                </c:pt>
                <c:pt idx="520">
                  <c:v>2.1891342941565473E-2</c:v>
                </c:pt>
                <c:pt idx="521">
                  <c:v>2.1963740989523695E-2</c:v>
                </c:pt>
                <c:pt idx="522">
                  <c:v>2.2034492619388724E-2</c:v>
                </c:pt>
                <c:pt idx="523">
                  <c:v>2.2103632195106915E-2</c:v>
                </c:pt>
                <c:pt idx="524">
                  <c:v>2.2171194097754254E-2</c:v>
                </c:pt>
                <c:pt idx="525">
                  <c:v>2.2237212724997679E-2</c:v>
                </c:pt>
                <c:pt idx="526">
                  <c:v>2.2301722490566167E-2</c:v>
                </c:pt>
                <c:pt idx="527">
                  <c:v>2.2364757823736037E-2</c:v>
                </c:pt>
                <c:pt idx="528">
                  <c:v>2.2426353168826907E-2</c:v>
                </c:pt>
                <c:pt idx="529">
                  <c:v>2.2486542984706759E-2</c:v>
                </c:pt>
                <c:pt idx="530">
                  <c:v>2.2545361744312986E-2</c:v>
                </c:pt>
                <c:pt idx="531">
                  <c:v>2.2602843934181216E-2</c:v>
                </c:pt>
                <c:pt idx="532">
                  <c:v>2.2659024053987453E-2</c:v>
                </c:pt>
                <c:pt idx="533">
                  <c:v>2.2713936616101993E-2</c:v>
                </c:pt>
                <c:pt idx="534">
                  <c:v>2.2767616145153324E-2</c:v>
                </c:pt>
                <c:pt idx="535">
                  <c:v>2.2820097177606913E-2</c:v>
                </c:pt>
                <c:pt idx="536">
                  <c:v>2.2871414261350864E-2</c:v>
                </c:pt>
                <c:pt idx="537">
                  <c:v>2.2921601955298243E-2</c:v>
                </c:pt>
                <c:pt idx="538">
                  <c:v>2.2970694828997162E-2</c:v>
                </c:pt>
                <c:pt idx="539">
                  <c:v>2.3018727462254418E-2</c:v>
                </c:pt>
                <c:pt idx="540">
                  <c:v>2.3065734444771113E-2</c:v>
                </c:pt>
                <c:pt idx="541">
                  <c:v>2.3118245195928644E-2</c:v>
                </c:pt>
                <c:pt idx="542">
                  <c:v>2.3163170874863415E-2</c:v>
                </c:pt>
                <c:pt idx="543">
                  <c:v>2.3207179674081813E-2</c:v>
                </c:pt>
                <c:pt idx="544">
                  <c:v>2.3250306220639061E-2</c:v>
                </c:pt>
                <c:pt idx="545">
                  <c:v>2.3292585149790934E-2</c:v>
                </c:pt>
                <c:pt idx="546">
                  <c:v>2.3334051104700659E-2</c:v>
                </c:pt>
                <c:pt idx="547">
                  <c:v>2.3374738736158251E-2</c:v>
                </c:pt>
                <c:pt idx="548">
                  <c:v>2.3414682702309175E-2</c:v>
                </c:pt>
                <c:pt idx="549">
                  <c:v>2.3453917668397661E-2</c:v>
                </c:pt>
                <c:pt idx="550">
                  <c:v>2.3492478306519793E-2</c:v>
                </c:pt>
                <c:pt idx="551">
                  <c:v>2.3530399295388804E-2</c:v>
                </c:pt>
                <c:pt idx="552">
                  <c:v>2.356771532011237E-2</c:v>
                </c:pt>
                <c:pt idx="553">
                  <c:v>2.3604461071982108E-2</c:v>
                </c:pt>
                <c:pt idx="554">
                  <c:v>2.3640671248273071E-2</c:v>
                </c:pt>
                <c:pt idx="555">
                  <c:v>2.3676380552056786E-2</c:v>
                </c:pt>
                <c:pt idx="556">
                  <c:v>2.3711623692025618E-2</c:v>
                </c:pt>
                <c:pt idx="557">
                  <c:v>2.3746435382328457E-2</c:v>
                </c:pt>
                <c:pt idx="558">
                  <c:v>2.3780850342418169E-2</c:v>
                </c:pt>
                <c:pt idx="559">
                  <c:v>2.3814903296911938E-2</c:v>
                </c:pt>
                <c:pt idx="560">
                  <c:v>2.3848628975461583E-2</c:v>
                </c:pt>
                <c:pt idx="561">
                  <c:v>2.388206211263677E-2</c:v>
                </c:pt>
                <c:pt idx="562">
                  <c:v>2.3915237447820203E-2</c:v>
                </c:pt>
                <c:pt idx="563">
                  <c:v>2.39481897251137E-2</c:v>
                </c:pt>
                <c:pt idx="564">
                  <c:v>2.3980953693257812E-2</c:v>
                </c:pt>
                <c:pt idx="565">
                  <c:v>2.4013564105559881E-2</c:v>
                </c:pt>
                <c:pt idx="566">
                  <c:v>2.4046055719838089E-2</c:v>
                </c:pt>
                <c:pt idx="567">
                  <c:v>2.4078463161142372E-2</c:v>
                </c:pt>
                <c:pt idx="568">
                  <c:v>2.4110809102255271E-2</c:v>
                </c:pt>
                <c:pt idx="569">
                  <c:v>2.4143095152461269E-2</c:v>
                </c:pt>
                <c:pt idx="570">
                  <c:v>2.4175320776812947E-2</c:v>
                </c:pt>
                <c:pt idx="571">
                  <c:v>2.4207485440306264E-2</c:v>
                </c:pt>
                <c:pt idx="572">
                  <c:v>2.4239588607882334E-2</c:v>
                </c:pt>
                <c:pt idx="573">
                  <c:v>2.4271629744426537E-2</c:v>
                </c:pt>
                <c:pt idx="574">
                  <c:v>2.4303608314769409E-2</c:v>
                </c:pt>
                <c:pt idx="575">
                  <c:v>2.4335523783686641E-2</c:v>
                </c:pt>
                <c:pt idx="576">
                  <c:v>2.4367375615899745E-2</c:v>
                </c:pt>
                <c:pt idx="577">
                  <c:v>2.439916327607583E-2</c:v>
                </c:pt>
                <c:pt idx="578">
                  <c:v>2.4430886228828497E-2</c:v>
                </c:pt>
                <c:pt idx="579">
                  <c:v>2.4462543938718273E-2</c:v>
                </c:pt>
                <c:pt idx="580">
                  <c:v>2.4494135870251954E-2</c:v>
                </c:pt>
                <c:pt idx="581">
                  <c:v>2.452566148788482E-2</c:v>
                </c:pt>
                <c:pt idx="582">
                  <c:v>2.4557120256018194E-2</c:v>
                </c:pt>
                <c:pt idx="583">
                  <c:v>2.4588511639002331E-2</c:v>
                </c:pt>
                <c:pt idx="584">
                  <c:v>2.4619835101136189E-2</c:v>
                </c:pt>
                <c:pt idx="585">
                  <c:v>2.4651090106666773E-2</c:v>
                </c:pt>
                <c:pt idx="586">
                  <c:v>2.4682276119790236E-2</c:v>
                </c:pt>
                <c:pt idx="587">
                  <c:v>2.4713392604652107E-2</c:v>
                </c:pt>
                <c:pt idx="588">
                  <c:v>2.4744439025347731E-2</c:v>
                </c:pt>
                <c:pt idx="589">
                  <c:v>2.477541484592316E-2</c:v>
                </c:pt>
                <c:pt idx="590">
                  <c:v>2.4806319530373822E-2</c:v>
                </c:pt>
                <c:pt idx="591">
                  <c:v>2.4837152542647178E-2</c:v>
                </c:pt>
                <c:pt idx="592">
                  <c:v>2.4867913346640735E-2</c:v>
                </c:pt>
                <c:pt idx="593">
                  <c:v>2.4902979445128315E-2</c:v>
                </c:pt>
                <c:pt idx="594">
                  <c:v>2.4933583711628904E-2</c:v>
                </c:pt>
                <c:pt idx="595">
                  <c:v>2.496411408464505E-2</c:v>
                </c:pt>
                <c:pt idx="596">
                  <c:v>2.4994570027876861E-2</c:v>
                </c:pt>
                <c:pt idx="597">
                  <c:v>2.5024951004977813E-2</c:v>
                </c:pt>
                <c:pt idx="598">
                  <c:v>2.5055256479554533E-2</c:v>
                </c:pt>
                <c:pt idx="599">
                  <c:v>2.5085485915167904E-2</c:v>
                </c:pt>
                <c:pt idx="600">
                  <c:v>2.5115638775333071E-2</c:v>
                </c:pt>
                <c:pt idx="601">
                  <c:v>2.5145714523520102E-2</c:v>
                </c:pt>
                <c:pt idx="602">
                  <c:v>2.5175712623154212E-2</c:v>
                </c:pt>
                <c:pt idx="603">
                  <c:v>2.5214471070947007E-2</c:v>
                </c:pt>
                <c:pt idx="604">
                  <c:v>2.5244300212878084E-2</c:v>
                </c:pt>
                <c:pt idx="605">
                  <c:v>2.5274050022027993E-2</c:v>
                </c:pt>
                <c:pt idx="606">
                  <c:v>2.5303719965794273E-2</c:v>
                </c:pt>
                <c:pt idx="607">
                  <c:v>2.5333309511532617E-2</c:v>
                </c:pt>
                <c:pt idx="608">
                  <c:v>2.536574344437998E-2</c:v>
                </c:pt>
                <c:pt idx="609">
                  <c:v>2.5392245278136185E-2</c:v>
                </c:pt>
                <c:pt idx="610">
                  <c:v>2.5421590433503352E-2</c:v>
                </c:pt>
                <c:pt idx="611">
                  <c:v>2.5453765940568234E-2</c:v>
                </c:pt>
                <c:pt idx="612">
                  <c:v>2.5480032624314003E-2</c:v>
                </c:pt>
                <c:pt idx="613">
                  <c:v>2.5509128594015194E-2</c:v>
                </c:pt>
                <c:pt idx="614">
                  <c:v>2.5541040745052278E-2</c:v>
                </c:pt>
                <c:pt idx="615">
                  <c:v>2.5558377679399058E-2</c:v>
                </c:pt>
                <c:pt idx="616">
                  <c:v>2.5595909605014185E-2</c:v>
                </c:pt>
                <c:pt idx="617">
                  <c:v>2.5624665865949896E-2</c:v>
                </c:pt>
                <c:pt idx="618">
                  <c:v>2.565333586707684E-2</c:v>
                </c:pt>
                <c:pt idx="619">
                  <c:v>2.5681919114348997E-2</c:v>
                </c:pt>
                <c:pt idx="620">
                  <c:v>2.5710415913811662E-2</c:v>
                </c:pt>
                <c:pt idx="621">
                  <c:v>2.5738827401487245E-2</c:v>
                </c:pt>
                <c:pt idx="622">
                  <c:v>2.57671547611102E-2</c:v>
                </c:pt>
                <c:pt idx="623">
                  <c:v>2.5795399176568694E-2</c:v>
                </c:pt>
                <c:pt idx="624">
                  <c:v>2.5823561831903302E-2</c:v>
                </c:pt>
                <c:pt idx="625">
                  <c:v>2.5851643911306121E-2</c:v>
                </c:pt>
                <c:pt idx="626">
                  <c:v>2.5879646599120985E-2</c:v>
                </c:pt>
                <c:pt idx="627">
                  <c:v>2.5907571079840611E-2</c:v>
                </c:pt>
                <c:pt idx="628">
                  <c:v>2.5926873423967267E-2</c:v>
                </c:pt>
                <c:pt idx="629">
                  <c:v>2.5963190158710504E-2</c:v>
                </c:pt>
                <c:pt idx="630">
                  <c:v>2.5990887126588171E-2</c:v>
                </c:pt>
                <c:pt idx="631">
                  <c:v>2.6018510626823196E-2</c:v>
                </c:pt>
                <c:pt idx="632">
                  <c:v>2.6046061844644544E-2</c:v>
                </c:pt>
                <c:pt idx="633">
                  <c:v>2.6073541965425863E-2</c:v>
                </c:pt>
                <c:pt idx="634">
                  <c:v>2.6100952174683736E-2</c:v>
                </c:pt>
                <c:pt idx="635">
                  <c:v>2.612829365807879E-2</c:v>
                </c:pt>
                <c:pt idx="636">
                  <c:v>2.6155567601412587E-2</c:v>
                </c:pt>
                <c:pt idx="637">
                  <c:v>2.6174290933658861E-2</c:v>
                </c:pt>
                <c:pt idx="638">
                  <c:v>2.6209917611810084E-2</c:v>
                </c:pt>
                <c:pt idx="639">
                  <c:v>2.6236996051181453E-2</c:v>
                </c:pt>
                <c:pt idx="640">
                  <c:v>2.6264011695104915E-2</c:v>
                </c:pt>
                <c:pt idx="641">
                  <c:v>2.6290965730081071E-2</c:v>
                </c:pt>
                <c:pt idx="642">
                  <c:v>2.6317859342748155E-2</c:v>
                </c:pt>
                <c:pt idx="643">
                  <c:v>2.6344693719881615E-2</c:v>
                </c:pt>
                <c:pt idx="644">
                  <c:v>2.6371470048392118E-2</c:v>
                </c:pt>
                <c:pt idx="645">
                  <c:v>2.6402002009491578E-2</c:v>
                </c:pt>
                <c:pt idx="646">
                  <c:v>2.6425841425528934E-2</c:v>
                </c:pt>
                <c:pt idx="647">
                  <c:v>2.6452443870472839E-2</c:v>
                </c:pt>
                <c:pt idx="648">
                  <c:v>2.6478993110124291E-2</c:v>
                </c:pt>
                <c:pt idx="649">
                  <c:v>2.6505490335248377E-2</c:v>
                </c:pt>
                <c:pt idx="650">
                  <c:v>2.6523496472448404E-2</c:v>
                </c:pt>
                <c:pt idx="651">
                  <c:v>2.6558333505635284E-2</c:v>
                </c:pt>
                <c:pt idx="652">
                  <c:v>2.6584681833087244E-2</c:v>
                </c:pt>
                <c:pt idx="653">
                  <c:v>2.6610982910388117E-2</c:v>
                </c:pt>
                <c:pt idx="654">
                  <c:v>2.6628803182570975E-2</c:v>
                </c:pt>
                <c:pt idx="655">
                  <c:v>2.6663448080345892E-2</c:v>
                </c:pt>
                <c:pt idx="656">
                  <c:v>2.6689614556230069E-2</c:v>
                </c:pt>
                <c:pt idx="657">
                  <c:v>2.6715738548416836E-2</c:v>
                </c:pt>
                <c:pt idx="658">
                  <c:v>2.674182124883949E-2</c:v>
                </c:pt>
                <c:pt idx="659">
                  <c:v>2.6770674594950885E-2</c:v>
                </c:pt>
                <c:pt idx="660">
                  <c:v>2.6803088982015666E-2</c:v>
                </c:pt>
                <c:pt idx="661">
                  <c:v>2.6829034030696919E-2</c:v>
                </c:pt>
                <c:pt idx="662">
                  <c:v>2.6854943179196455E-2</c:v>
                </c:pt>
                <c:pt idx="663">
                  <c:v>2.6880817626532494E-2</c:v>
                </c:pt>
                <c:pt idx="664">
                  <c:v>2.6906658571847819E-2</c:v>
                </c:pt>
                <c:pt idx="665">
                  <c:v>2.6932467214409561E-2</c:v>
                </c:pt>
                <c:pt idx="666">
                  <c:v>2.6958244753609195E-2</c:v>
                </c:pt>
                <c:pt idx="667">
                  <c:v>2.6983992388961209E-2</c:v>
                </c:pt>
                <c:pt idx="668">
                  <c:v>2.7009711320103991E-2</c:v>
                </c:pt>
                <c:pt idx="669">
                  <c:v>2.7035402746798054E-2</c:v>
                </c:pt>
                <c:pt idx="670">
                  <c:v>2.7061067868926925E-2</c:v>
                </c:pt>
                <c:pt idx="671">
                  <c:v>2.7086707540278532E-2</c:v>
                </c:pt>
                <c:pt idx="672">
                  <c:v>2.7112319213401737E-2</c:v>
                </c:pt>
                <c:pt idx="673">
                  <c:v>2.7137898409988148E-2</c:v>
                </c:pt>
                <c:pt idx="674">
                  <c:v>2.7163440629127011E-2</c:v>
                </c:pt>
                <c:pt idx="675">
                  <c:v>2.718894136946326E-2</c:v>
                </c:pt>
                <c:pt idx="676">
                  <c:v>2.7214396129199958E-2</c:v>
                </c:pt>
                <c:pt idx="677">
                  <c:v>2.7239800406100523E-2</c:v>
                </c:pt>
                <c:pt idx="678">
                  <c:v>2.7265149697489832E-2</c:v>
                </c:pt>
                <c:pt idx="679">
                  <c:v>2.7290439500257113E-2</c:v>
                </c:pt>
                <c:pt idx="680">
                  <c:v>2.7315665310858384E-2</c:v>
                </c:pt>
                <c:pt idx="681">
                  <c:v>2.7340822625319561E-2</c:v>
                </c:pt>
                <c:pt idx="682">
                  <c:v>2.7365906939238904E-2</c:v>
                </c:pt>
                <c:pt idx="683">
                  <c:v>2.7390913747789458E-2</c:v>
                </c:pt>
                <c:pt idx="684">
                  <c:v>2.7415838545723714E-2</c:v>
                </c:pt>
                <c:pt idx="685">
                  <c:v>2.744067682737672E-2</c:v>
                </c:pt>
                <c:pt idx="686">
                  <c:v>2.7465424086668744E-2</c:v>
                </c:pt>
                <c:pt idx="687">
                  <c:v>2.7490075817110826E-2</c:v>
                </c:pt>
                <c:pt idx="688">
                  <c:v>2.7514627511807221E-2</c:v>
                </c:pt>
                <c:pt idx="689">
                  <c:v>2.753907466346095E-2</c:v>
                </c:pt>
                <c:pt idx="690">
                  <c:v>2.7563412764377349E-2</c:v>
                </c:pt>
                <c:pt idx="691">
                  <c:v>2.7587637306469626E-2</c:v>
                </c:pt>
                <c:pt idx="692">
                  <c:v>2.7611743781263298E-2</c:v>
                </c:pt>
                <c:pt idx="693">
                  <c:v>2.7635727679900635E-2</c:v>
                </c:pt>
                <c:pt idx="694">
                  <c:v>2.7659584493147316E-2</c:v>
                </c:pt>
                <c:pt idx="695">
                  <c:v>2.7683309711396653E-2</c:v>
                </c:pt>
                <c:pt idx="696">
                  <c:v>2.7706898824676252E-2</c:v>
                </c:pt>
                <c:pt idx="697">
                  <c:v>2.7730347322652893E-2</c:v>
                </c:pt>
                <c:pt idx="698">
                  <c:v>2.7753650694638976E-2</c:v>
                </c:pt>
                <c:pt idx="699">
                  <c:v>2.7776804429599844E-2</c:v>
                </c:pt>
                <c:pt idx="700">
                  <c:v>2.7799804016158225E-2</c:v>
                </c:pt>
                <c:pt idx="701">
                  <c:v>2.7822644942602448E-2</c:v>
                </c:pt>
                <c:pt idx="702">
                  <c:v>2.7845322696893104E-2</c:v>
                </c:pt>
                <c:pt idx="703">
                  <c:v>2.7867832766669265E-2</c:v>
                </c:pt>
                <c:pt idx="704">
                  <c:v>2.7890170639256473E-2</c:v>
                </c:pt>
                <c:pt idx="705">
                  <c:v>2.7912331801674073E-2</c:v>
                </c:pt>
                <c:pt idx="706">
                  <c:v>2.7934311740642981E-2</c:v>
                </c:pt>
                <c:pt idx="707">
                  <c:v>2.7956105942593013E-2</c:v>
                </c:pt>
                <c:pt idx="708">
                  <c:v>2.7977709893671765E-2</c:v>
                </c:pt>
                <c:pt idx="709">
                  <c:v>2.7999119079751278E-2</c:v>
                </c:pt>
                <c:pt idx="710">
                  <c:v>2.8020328986439136E-2</c:v>
                </c:pt>
                <c:pt idx="711">
                  <c:v>2.8041335099084019E-2</c:v>
                </c:pt>
                <c:pt idx="712">
                  <c:v>2.8062132902787251E-2</c:v>
                </c:pt>
                <c:pt idx="713">
                  <c:v>2.8082717882409902E-2</c:v>
                </c:pt>
                <c:pt idx="714">
                  <c:v>2.8103085522583227E-2</c:v>
                </c:pt>
                <c:pt idx="715">
                  <c:v>2.8123231307716878E-2</c:v>
                </c:pt>
                <c:pt idx="716">
                  <c:v>2.8143150722010457E-2</c:v>
                </c:pt>
                <c:pt idx="717">
                  <c:v>2.816283924946128E-2</c:v>
                </c:pt>
                <c:pt idx="718">
                  <c:v>2.8182292373875484E-2</c:v>
                </c:pt>
                <c:pt idx="719">
                  <c:v>2.8201505578878017E-2</c:v>
                </c:pt>
                <c:pt idx="720">
                  <c:v>2.8220474347923741E-2</c:v>
                </c:pt>
                <c:pt idx="721">
                  <c:v>2.8239194164306536E-2</c:v>
                </c:pt>
                <c:pt idx="722">
                  <c:v>2.8257660511171734E-2</c:v>
                </c:pt>
                <c:pt idx="723">
                  <c:v>2.827586901005863E-2</c:v>
                </c:pt>
                <c:pt idx="724">
                  <c:v>2.8293817502994534E-2</c:v>
                </c:pt>
                <c:pt idx="725">
                  <c:v>2.8311505551862348E-2</c:v>
                </c:pt>
                <c:pt idx="726">
                  <c:v>2.8328932754168257E-2</c:v>
                </c:pt>
                <c:pt idx="727">
                  <c:v>2.8346098707590084E-2</c:v>
                </c:pt>
                <c:pt idx="728">
                  <c:v>2.8363003009978627E-2</c:v>
                </c:pt>
                <c:pt idx="729">
                  <c:v>2.8379645259358988E-2</c:v>
                </c:pt>
                <c:pt idx="730">
                  <c:v>2.8396025053930796E-2</c:v>
                </c:pt>
                <c:pt idx="731">
                  <c:v>2.8412141992069984E-2</c:v>
                </c:pt>
                <c:pt idx="732">
                  <c:v>2.8427995672329009E-2</c:v>
                </c:pt>
                <c:pt idx="733">
                  <c:v>2.8443585693439077E-2</c:v>
                </c:pt>
                <c:pt idx="734">
                  <c:v>2.8458911654309249E-2</c:v>
                </c:pt>
                <c:pt idx="735">
                  <c:v>2.8473973154029775E-2</c:v>
                </c:pt>
                <c:pt idx="736">
                  <c:v>2.8488769791870983E-2</c:v>
                </c:pt>
                <c:pt idx="737">
                  <c:v>2.8503301167286166E-2</c:v>
                </c:pt>
                <c:pt idx="738">
                  <c:v>2.8517566879910694E-2</c:v>
                </c:pt>
                <c:pt idx="739">
                  <c:v>2.8531566529564456E-2</c:v>
                </c:pt>
                <c:pt idx="740">
                  <c:v>2.8545299716252748E-2</c:v>
                </c:pt>
                <c:pt idx="741">
                  <c:v>2.8558766040166494E-2</c:v>
                </c:pt>
                <c:pt idx="742">
                  <c:v>2.8571965101684027E-2</c:v>
                </c:pt>
                <c:pt idx="743">
                  <c:v>2.8584896501371526E-2</c:v>
                </c:pt>
                <c:pt idx="744">
                  <c:v>2.8597559839984799E-2</c:v>
                </c:pt>
                <c:pt idx="745">
                  <c:v>2.8609954718469499E-2</c:v>
                </c:pt>
                <c:pt idx="746">
                  <c:v>2.8622080737962907E-2</c:v>
                </c:pt>
                <c:pt idx="747">
                  <c:v>2.8633937499793927E-2</c:v>
                </c:pt>
                <c:pt idx="748">
                  <c:v>2.864552460548575E-2</c:v>
                </c:pt>
                <c:pt idx="749">
                  <c:v>2.8658436309891178E-2</c:v>
                </c:pt>
                <c:pt idx="750">
                  <c:v>2.8669444240091657E-2</c:v>
                </c:pt>
                <c:pt idx="751">
                  <c:v>2.8680181263065041E-2</c:v>
                </c:pt>
                <c:pt idx="752">
                  <c:v>2.8690646981146095E-2</c:v>
                </c:pt>
                <c:pt idx="753">
                  <c:v>2.8700840996867205E-2</c:v>
                </c:pt>
                <c:pt idx="754">
                  <c:v>2.8710762912961485E-2</c:v>
                </c:pt>
                <c:pt idx="755">
                  <c:v>2.8720412332362555E-2</c:v>
                </c:pt>
                <c:pt idx="756">
                  <c:v>2.8729788858204985E-2</c:v>
                </c:pt>
                <c:pt idx="757">
                  <c:v>2.8738892093827406E-2</c:v>
                </c:pt>
                <c:pt idx="758">
                  <c:v>2.8747721642770951E-2</c:v>
                </c:pt>
                <c:pt idx="759">
                  <c:v>2.8756277108782813E-2</c:v>
                </c:pt>
                <c:pt idx="760">
                  <c:v>2.8764558095814907E-2</c:v>
                </c:pt>
                <c:pt idx="761">
                  <c:v>2.8772564208026985E-2</c:v>
                </c:pt>
                <c:pt idx="762">
                  <c:v>2.8780295049786853E-2</c:v>
                </c:pt>
                <c:pt idx="763">
                  <c:v>2.8787750225670594E-2</c:v>
                </c:pt>
                <c:pt idx="764">
                  <c:v>2.8794929340464792E-2</c:v>
                </c:pt>
                <c:pt idx="765">
                  <c:v>2.8801831999168082E-2</c:v>
                </c:pt>
                <c:pt idx="766">
                  <c:v>2.8808457806989374E-2</c:v>
                </c:pt>
                <c:pt idx="767">
                  <c:v>2.8814806369352741E-2</c:v>
                </c:pt>
                <c:pt idx="768">
                  <c:v>2.8820877291895863E-2</c:v>
                </c:pt>
                <c:pt idx="769">
                  <c:v>2.8826670180471137E-2</c:v>
                </c:pt>
                <c:pt idx="770">
                  <c:v>2.883218464114834E-2</c:v>
                </c:pt>
                <c:pt idx="771">
                  <c:v>2.883742028021441E-2</c:v>
                </c:pt>
                <c:pt idx="772">
                  <c:v>2.8842376704174999E-2</c:v>
                </c:pt>
                <c:pt idx="773">
                  <c:v>2.8847053519754473E-2</c:v>
                </c:pt>
                <c:pt idx="774">
                  <c:v>2.8851450333899464E-2</c:v>
                </c:pt>
                <c:pt idx="775">
                  <c:v>2.8855566887797668E-2</c:v>
                </c:pt>
                <c:pt idx="776">
                  <c:v>2.8859407432356488E-2</c:v>
                </c:pt>
                <c:pt idx="777">
                  <c:v>2.8862981726825998E-2</c:v>
                </c:pt>
                <c:pt idx="778">
                  <c:v>2.8866299868540279E-2</c:v>
                </c:pt>
                <c:pt idx="779">
                  <c:v>2.8869371955161149E-2</c:v>
                </c:pt>
                <c:pt idx="780">
                  <c:v>2.8872208084651518E-2</c:v>
                </c:pt>
                <c:pt idx="781">
                  <c:v>2.8874818355253629E-2</c:v>
                </c:pt>
                <c:pt idx="782">
                  <c:v>2.8877212865464408E-2</c:v>
                </c:pt>
                <c:pt idx="783">
                  <c:v>2.8879401714015929E-2</c:v>
                </c:pt>
                <c:pt idx="784">
                  <c:v>2.8881394999852983E-2</c:v>
                </c:pt>
                <c:pt idx="785">
                  <c:v>2.8883202822114207E-2</c:v>
                </c:pt>
                <c:pt idx="786">
                  <c:v>2.8884835280113874E-2</c:v>
                </c:pt>
                <c:pt idx="787">
                  <c:v>2.8886302473322578E-2</c:v>
                </c:pt>
                <c:pt idx="788">
                  <c:v>2.8887614501352354E-2</c:v>
                </c:pt>
                <c:pt idx="789">
                  <c:v>2.8888781463939583E-2</c:v>
                </c:pt>
                <c:pt idx="790">
                  <c:v>2.8889813460931002E-2</c:v>
                </c:pt>
                <c:pt idx="791">
                  <c:v>2.8890720592269714E-2</c:v>
                </c:pt>
                <c:pt idx="792">
                  <c:v>2.8891512957982535E-2</c:v>
                </c:pt>
                <c:pt idx="793">
                  <c:v>2.8892200658167999E-2</c:v>
                </c:pt>
                <c:pt idx="794">
                  <c:v>2.8892793792985261E-2</c:v>
                </c:pt>
                <c:pt idx="795">
                  <c:v>2.8893302462645876E-2</c:v>
                </c:pt>
                <c:pt idx="796">
                  <c:v>2.8893736767403366E-2</c:v>
                </c:pt>
                <c:pt idx="797">
                  <c:v>2.8894106807545894E-2</c:v>
                </c:pt>
                <c:pt idx="798">
                  <c:v>2.8894422683389598E-2</c:v>
                </c:pt>
                <c:pt idx="799">
                  <c:v>2.8894694495272821E-2</c:v>
                </c:pt>
                <c:pt idx="800">
                  <c:v>2.8894932343551005E-2</c:v>
                </c:pt>
                <c:pt idx="801">
                  <c:v>2.8895146328593579E-2</c:v>
                </c:pt>
                <c:pt idx="802">
                  <c:v>2.889534655078041E-2</c:v>
                </c:pt>
                <c:pt idx="803">
                  <c:v>2.8895543110499355E-2</c:v>
                </c:pt>
                <c:pt idx="804">
                  <c:v>2.8895746108147158E-2</c:v>
                </c:pt>
                <c:pt idx="805">
                  <c:v>2.8895965644128552E-2</c:v>
                </c:pt>
                <c:pt idx="806">
                  <c:v>2.8896211818856932E-2</c:v>
                </c:pt>
                <c:pt idx="807">
                  <c:v>2.8896494732757461E-2</c:v>
                </c:pt>
                <c:pt idx="808">
                  <c:v>2.889682448626929E-2</c:v>
                </c:pt>
                <c:pt idx="809">
                  <c:v>2.8897211179850668E-2</c:v>
                </c:pt>
                <c:pt idx="810">
                  <c:v>2.8898907290341256E-2</c:v>
                </c:pt>
                <c:pt idx="811">
                  <c:v>2.8899452148059019E-2</c:v>
                </c:pt>
                <c:pt idx="812">
                  <c:v>2.8900084687921559E-2</c:v>
                </c:pt>
                <c:pt idx="813">
                  <c:v>2.8900814983717847E-2</c:v>
                </c:pt>
                <c:pt idx="814">
                  <c:v>2.8900352266848728E-2</c:v>
                </c:pt>
                <c:pt idx="815">
                  <c:v>2.8902609138550313E-2</c:v>
                </c:pt>
                <c:pt idx="816">
                  <c:v>2.8903693145479321E-2</c:v>
                </c:pt>
                <c:pt idx="817">
                  <c:v>2.8904915204150977E-2</c:v>
                </c:pt>
                <c:pt idx="818">
                  <c:v>2.8906285388738445E-2</c:v>
                </c:pt>
                <c:pt idx="819">
                  <c:v>2.8907813773530706E-2</c:v>
                </c:pt>
                <c:pt idx="820">
                  <c:v>2.8909510432946275E-2</c:v>
                </c:pt>
                <c:pt idx="821">
                  <c:v>2.8911385441550488E-2</c:v>
                </c:pt>
                <c:pt idx="822">
                  <c:v>2.8913448874071209E-2</c:v>
                </c:pt>
                <c:pt idx="823">
                  <c:v>2.8915710805418327E-2</c:v>
                </c:pt>
                <c:pt idx="824">
                  <c:v>2.8918181310701469E-2</c:v>
                </c:pt>
                <c:pt idx="825">
                  <c:v>2.892087046524993E-2</c:v>
                </c:pt>
                <c:pt idx="826">
                  <c:v>2.8923788344635475E-2</c:v>
                </c:pt>
                <c:pt idx="827">
                  <c:v>2.8926944840878429E-2</c:v>
                </c:pt>
                <c:pt idx="828">
                  <c:v>2.8930341655520872E-2</c:v>
                </c:pt>
                <c:pt idx="829">
                  <c:v>2.8933968719811767E-2</c:v>
                </c:pt>
                <c:pt idx="830">
                  <c:v>2.8937815010251423E-2</c:v>
                </c:pt>
                <c:pt idx="831">
                  <c:v>2.894186950331977E-2</c:v>
                </c:pt>
                <c:pt idx="832">
                  <c:v>2.8946121175453556E-2</c:v>
                </c:pt>
                <c:pt idx="833">
                  <c:v>2.8950559003025091E-2</c:v>
                </c:pt>
                <c:pt idx="834">
                  <c:v>2.8955171962321443E-2</c:v>
                </c:pt>
                <c:pt idx="835">
                  <c:v>2.8959949029525145E-2</c:v>
                </c:pt>
                <c:pt idx="836">
                  <c:v>2.8964879180695173E-2</c:v>
                </c:pt>
                <c:pt idx="837">
                  <c:v>2.8969951391750782E-2</c:v>
                </c:pt>
                <c:pt idx="838">
                  <c:v>2.8975154638456214E-2</c:v>
                </c:pt>
                <c:pt idx="839">
                  <c:v>2.8980477896403879E-2</c:v>
                </c:pt>
                <c:pt idx="840">
                  <c:v>2.8985910141003053E-2</c:v>
                </c:pt>
                <c:pt idx="841">
                  <c:v>2.8991440347466819E-2</c:v>
                </c:pt>
                <c:pt idx="842">
                  <c:v>2.8997057490800338E-2</c:v>
                </c:pt>
                <c:pt idx="843">
                  <c:v>2.9002750545791527E-2</c:v>
                </c:pt>
                <c:pt idx="844">
                  <c:v>2.900850848700267E-2</c:v>
                </c:pt>
                <c:pt idx="845">
                  <c:v>2.9014320288762205E-2</c:v>
                </c:pt>
                <c:pt idx="846">
                  <c:v>2.9020174925158092E-2</c:v>
                </c:pt>
                <c:pt idx="847">
                  <c:v>2.90260613700336E-2</c:v>
                </c:pt>
                <c:pt idx="848">
                  <c:v>2.9031968596982878E-2</c:v>
                </c:pt>
                <c:pt idx="849">
                  <c:v>2.903788557934742E-2</c:v>
                </c:pt>
                <c:pt idx="850">
                  <c:v>2.9043801290215616E-2</c:v>
                </c:pt>
                <c:pt idx="851">
                  <c:v>2.90497047024212E-2</c:v>
                </c:pt>
                <c:pt idx="852">
                  <c:v>2.9055584788545023E-2</c:v>
                </c:pt>
                <c:pt idx="853">
                  <c:v>2.906143052091616E-2</c:v>
                </c:pt>
                <c:pt idx="854">
                  <c:v>2.9067230871615234E-2</c:v>
                </c:pt>
                <c:pt idx="855">
                  <c:v>2.9072974812478853E-2</c:v>
                </c:pt>
                <c:pt idx="856">
                  <c:v>2.9078651315104675E-2</c:v>
                </c:pt>
                <c:pt idx="857">
                  <c:v>2.908424935085897E-2</c:v>
                </c:pt>
                <c:pt idx="858">
                  <c:v>2.9089757890883243E-2</c:v>
                </c:pt>
                <c:pt idx="859">
                  <c:v>2.9095165906103983E-2</c:v>
                </c:pt>
                <c:pt idx="860">
                  <c:v>2.9100462367243292E-2</c:v>
                </c:pt>
                <c:pt idx="861">
                  <c:v>2.9105636244829071E-2</c:v>
                </c:pt>
                <c:pt idx="862">
                  <c:v>2.9110676509208528E-2</c:v>
                </c:pt>
                <c:pt idx="863">
                  <c:v>2.9114203483002754E-2</c:v>
                </c:pt>
                <c:pt idx="864">
                  <c:v>2.9118963103969664E-2</c:v>
                </c:pt>
                <c:pt idx="865">
                  <c:v>2.9123556483946489E-2</c:v>
                </c:pt>
                <c:pt idx="866">
                  <c:v>2.9127972563366189E-2</c:v>
                </c:pt>
                <c:pt idx="867">
                  <c:v>2.9132200282560694E-2</c:v>
                </c:pt>
                <c:pt idx="868">
                  <c:v>2.9136228581778001E-2</c:v>
                </c:pt>
                <c:pt idx="869">
                  <c:v>2.9140046401206376E-2</c:v>
                </c:pt>
                <c:pt idx="870">
                  <c:v>2.9143642680993675E-2</c:v>
                </c:pt>
                <c:pt idx="871">
                  <c:v>2.9147006361272432E-2</c:v>
                </c:pt>
                <c:pt idx="872">
                  <c:v>2.9150126382182728E-2</c:v>
                </c:pt>
                <c:pt idx="873">
                  <c:v>2.9152991683899288E-2</c:v>
                </c:pt>
                <c:pt idx="874">
                  <c:v>2.9155591206656339E-2</c:v>
                </c:pt>
                <c:pt idx="875">
                  <c:v>2.915791389077782E-2</c:v>
                </c:pt>
                <c:pt idx="876">
                  <c:v>2.9159948676705127E-2</c:v>
                </c:pt>
                <c:pt idx="877">
                  <c:v>2.9161684505027097E-2</c:v>
                </c:pt>
                <c:pt idx="878">
                  <c:v>2.9163110316513086E-2</c:v>
                </c:pt>
                <c:pt idx="879">
                  <c:v>2.9164215062428722E-2</c:v>
                </c:pt>
                <c:pt idx="880">
                  <c:v>2.9164992918731425E-2</c:v>
                </c:pt>
                <c:pt idx="881">
                  <c:v>2.9165451770702067E-2</c:v>
                </c:pt>
                <c:pt idx="882">
                  <c:v>2.916560172535676E-2</c:v>
                </c:pt>
                <c:pt idx="883">
                  <c:v>2.9165452890001164E-2</c:v>
                </c:pt>
                <c:pt idx="884">
                  <c:v>2.9165015372202063E-2</c:v>
                </c:pt>
                <c:pt idx="885">
                  <c:v>2.9164299279757167E-2</c:v>
                </c:pt>
                <c:pt idx="886">
                  <c:v>2.9163314720668021E-2</c:v>
                </c:pt>
                <c:pt idx="887">
                  <c:v>2.9162071803112921E-2</c:v>
                </c:pt>
                <c:pt idx="888">
                  <c:v>2.9160580635421374E-2</c:v>
                </c:pt>
                <c:pt idx="889">
                  <c:v>2.9158851326048119E-2</c:v>
                </c:pt>
                <c:pt idx="890">
                  <c:v>2.9156893983551369E-2</c:v>
                </c:pt>
                <c:pt idx="891">
                  <c:v>2.9154718716567496E-2</c:v>
                </c:pt>
                <c:pt idx="892">
                  <c:v>2.9152335633790161E-2</c:v>
                </c:pt>
                <c:pt idx="893">
                  <c:v>2.9149754843950548E-2</c:v>
                </c:pt>
                <c:pt idx="894">
                  <c:v>2.9146986455795387E-2</c:v>
                </c:pt>
                <c:pt idx="895">
                  <c:v>2.9144040578069408E-2</c:v>
                </c:pt>
                <c:pt idx="896">
                  <c:v>2.9140927319497134E-2</c:v>
                </c:pt>
                <c:pt idx="897">
                  <c:v>2.9137656788765565E-2</c:v>
                </c:pt>
                <c:pt idx="898">
                  <c:v>2.9134239094508629E-2</c:v>
                </c:pt>
                <c:pt idx="899">
                  <c:v>2.9130684345292313E-2</c:v>
                </c:pt>
                <c:pt idx="900">
                  <c:v>2.9127002649600442E-2</c:v>
                </c:pt>
                <c:pt idx="901">
                  <c:v>2.9123204115821144E-2</c:v>
                </c:pt>
                <c:pt idx="902">
                  <c:v>2.9119298852236852E-2</c:v>
                </c:pt>
                <c:pt idx="903">
                  <c:v>2.9115296967010318E-2</c:v>
                </c:pt>
                <c:pt idx="904">
                  <c:v>2.9111208568177727E-2</c:v>
                </c:pt>
                <c:pt idx="905">
                  <c:v>2.9107462695659569E-2</c:v>
                </c:pt>
                <c:pt idx="906">
                  <c:v>2.9103224399577007E-2</c:v>
                </c:pt>
                <c:pt idx="907">
                  <c:v>2.9098934154085446E-2</c:v>
                </c:pt>
                <c:pt idx="908">
                  <c:v>2.9094602013062583E-2</c:v>
                </c:pt>
                <c:pt idx="909">
                  <c:v>2.9090238030223144E-2</c:v>
                </c:pt>
                <c:pt idx="910">
                  <c:v>2.908332801799951E-2</c:v>
                </c:pt>
                <c:pt idx="911">
                  <c:v>2.9081454753107413E-2</c:v>
                </c:pt>
                <c:pt idx="912">
                  <c:v>2.9077055565411021E-2</c:v>
                </c:pt>
                <c:pt idx="913">
                  <c:v>2.9072664749054535E-2</c:v>
                </c:pt>
                <c:pt idx="914">
                  <c:v>2.9065662101010307E-2</c:v>
                </c:pt>
                <c:pt idx="915">
                  <c:v>2.9063948441626099E-2</c:v>
                </c:pt>
                <c:pt idx="916">
                  <c:v>2.9059643055760895E-2</c:v>
                </c:pt>
                <c:pt idx="917">
                  <c:v>2.9055386251654616E-2</c:v>
                </c:pt>
                <c:pt idx="918">
                  <c:v>2.9051188081500215E-2</c:v>
                </c:pt>
                <c:pt idx="919">
                  <c:v>2.9047992400255636E-2</c:v>
                </c:pt>
                <c:pt idx="920">
                  <c:v>2.904300785104285E-2</c:v>
                </c:pt>
                <c:pt idx="921">
                  <c:v>2.9034899191578312E-2</c:v>
                </c:pt>
                <c:pt idx="922">
                  <c:v>2.9031071659766372E-2</c:v>
                </c:pt>
                <c:pt idx="923">
                  <c:v>2.9027358298041595E-2</c:v>
                </c:pt>
                <c:pt idx="924">
                  <c:v>2.9023769211217409E-2</c:v>
                </c:pt>
                <c:pt idx="925">
                  <c:v>2.9020314504009548E-2</c:v>
                </c:pt>
                <c:pt idx="926">
                  <c:v>2.9017004281047365E-2</c:v>
                </c:pt>
                <c:pt idx="927">
                  <c:v>2.901384864688894E-2</c:v>
                </c:pt>
                <c:pt idx="928">
                  <c:v>2.9010857706035065E-2</c:v>
                </c:pt>
                <c:pt idx="929">
                  <c:v>2.9008041562944564E-2</c:v>
                </c:pt>
                <c:pt idx="930">
                  <c:v>2.9005410322051395E-2</c:v>
                </c:pt>
                <c:pt idx="931">
                  <c:v>2.9002972560655316E-2</c:v>
                </c:pt>
                <c:pt idx="932">
                  <c:v>2.9000727431741868E-2</c:v>
                </c:pt>
                <c:pt idx="933">
                  <c:v>2.8998670496849233E-2</c:v>
                </c:pt>
                <c:pt idx="934">
                  <c:v>2.8996797310586242E-2</c:v>
                </c:pt>
                <c:pt idx="935">
                  <c:v>2.8995103427694069E-2</c:v>
                </c:pt>
                <c:pt idx="936">
                  <c:v>2.8993584403038453E-2</c:v>
                </c:pt>
                <c:pt idx="937">
                  <c:v>2.8992235791601928E-2</c:v>
                </c:pt>
                <c:pt idx="938">
                  <c:v>2.8991053148476498E-2</c:v>
                </c:pt>
                <c:pt idx="939">
                  <c:v>2.8990032028856305E-2</c:v>
                </c:pt>
                <c:pt idx="940">
                  <c:v>2.8989167988031195E-2</c:v>
                </c:pt>
                <c:pt idx="941">
                  <c:v>2.8988456581378053E-2</c:v>
                </c:pt>
                <c:pt idx="942">
                  <c:v>2.8987893364356809E-2</c:v>
                </c:pt>
                <c:pt idx="943">
                  <c:v>2.8987473892500892E-2</c:v>
                </c:pt>
                <c:pt idx="944">
                  <c:v>2.8987193721413895E-2</c:v>
                </c:pt>
                <c:pt idx="945">
                  <c:v>2.898704840676114E-2</c:v>
                </c:pt>
                <c:pt idx="946">
                  <c:v>2.8987033504264792E-2</c:v>
                </c:pt>
                <c:pt idx="947">
                  <c:v>2.8987144569698531E-2</c:v>
                </c:pt>
                <c:pt idx="948">
                  <c:v>2.8987377158880889E-2</c:v>
                </c:pt>
                <c:pt idx="949">
                  <c:v>2.8987726827670812E-2</c:v>
                </c:pt>
                <c:pt idx="950">
                  <c:v>2.8988189131961661E-2</c:v>
                </c:pt>
                <c:pt idx="951">
                  <c:v>2.8988759627677885E-2</c:v>
                </c:pt>
                <c:pt idx="952">
                  <c:v>2.8989433870768577E-2</c:v>
                </c:pt>
                <c:pt idx="953">
                  <c:v>2.8990207417202818E-2</c:v>
                </c:pt>
                <c:pt idx="954">
                  <c:v>2.8991075822966783E-2</c:v>
                </c:pt>
                <c:pt idx="955">
                  <c:v>2.8992034644058196E-2</c:v>
                </c:pt>
                <c:pt idx="956">
                  <c:v>2.8993079436483882E-2</c:v>
                </c:pt>
                <c:pt idx="957">
                  <c:v>2.8994205756253777E-2</c:v>
                </c:pt>
                <c:pt idx="958">
                  <c:v>2.8995409159378704E-2</c:v>
                </c:pt>
                <c:pt idx="959">
                  <c:v>2.8996685201867045E-2</c:v>
                </c:pt>
                <c:pt idx="960">
                  <c:v>2.8998029439720963E-2</c:v>
                </c:pt>
                <c:pt idx="961">
                  <c:v>2.8999437428933739E-2</c:v>
                </c:pt>
                <c:pt idx="962">
                  <c:v>2.9000904725486221E-2</c:v>
                </c:pt>
                <c:pt idx="963">
                  <c:v>2.9002426885345489E-2</c:v>
                </c:pt>
                <c:pt idx="964">
                  <c:v>2.9003999464460861E-2</c:v>
                </c:pt>
                <c:pt idx="965">
                  <c:v>2.900561801876278E-2</c:v>
                </c:pt>
                <c:pt idx="966">
                  <c:v>2.900727810416015E-2</c:v>
                </c:pt>
                <c:pt idx="967">
                  <c:v>2.9008975276539006E-2</c:v>
                </c:pt>
                <c:pt idx="968">
                  <c:v>2.9010705091759625E-2</c:v>
                </c:pt>
                <c:pt idx="969">
                  <c:v>2.9012463105656305E-2</c:v>
                </c:pt>
                <c:pt idx="970">
                  <c:v>2.9014244874035588E-2</c:v>
                </c:pt>
                <c:pt idx="971">
                  <c:v>2.9016045952674929E-2</c:v>
                </c:pt>
                <c:pt idx="972">
                  <c:v>2.9017861897322028E-2</c:v>
                </c:pt>
                <c:pt idx="973">
                  <c:v>2.9019688263693943E-2</c:v>
                </c:pt>
                <c:pt idx="974">
                  <c:v>2.9021520607476869E-2</c:v>
                </c:pt>
                <c:pt idx="975">
                  <c:v>2.9023354484325248E-2</c:v>
                </c:pt>
                <c:pt idx="976">
                  <c:v>2.9025185449861546E-2</c:v>
                </c:pt>
                <c:pt idx="977">
                  <c:v>2.9027009059677145E-2</c:v>
                </c:pt>
                <c:pt idx="978">
                  <c:v>2.9028820869332561E-2</c:v>
                </c:pt>
                <c:pt idx="979">
                  <c:v>2.903061643435545E-2</c:v>
                </c:pt>
                <c:pt idx="980">
                  <c:v>2.9032391310245487E-2</c:v>
                </c:pt>
                <c:pt idx="981">
                  <c:v>2.9034141052471041E-2</c:v>
                </c:pt>
                <c:pt idx="982">
                  <c:v>2.9035861216472281E-2</c:v>
                </c:pt>
                <c:pt idx="983">
                  <c:v>2.9037547572831279E-2</c:v>
                </c:pt>
                <c:pt idx="984">
                  <c:v>2.9039198005926581E-2</c:v>
                </c:pt>
                <c:pt idx="985">
                  <c:v>2.9040811599911454E-2</c:v>
                </c:pt>
                <c:pt idx="986">
                  <c:v>2.9042387452708818E-2</c:v>
                </c:pt>
                <c:pt idx="987">
                  <c:v>2.9043924662239595E-2</c:v>
                </c:pt>
                <c:pt idx="988">
                  <c:v>2.904542232642382E-2</c:v>
                </c:pt>
                <c:pt idx="989">
                  <c:v>2.9046879543180859E-2</c:v>
                </c:pt>
                <c:pt idx="990">
                  <c:v>2.9048295410429636E-2</c:v>
                </c:pt>
                <c:pt idx="991">
                  <c:v>2.9049669026088853E-2</c:v>
                </c:pt>
                <c:pt idx="992">
                  <c:v>2.9050999488077878E-2</c:v>
                </c:pt>
                <c:pt idx="993">
                  <c:v>2.9052285894315855E-2</c:v>
                </c:pt>
                <c:pt idx="994">
                  <c:v>2.9053527342724594E-2</c:v>
                </c:pt>
                <c:pt idx="995">
                  <c:v>2.9054722931225463E-2</c:v>
                </c:pt>
                <c:pt idx="996">
                  <c:v>2.9055871757743601E-2</c:v>
                </c:pt>
                <c:pt idx="997">
                  <c:v>2.9056972920205038E-2</c:v>
                </c:pt>
                <c:pt idx="998">
                  <c:v>2.905802551653891E-2</c:v>
                </c:pt>
                <c:pt idx="999">
                  <c:v>2.9059028644677687E-2</c:v>
                </c:pt>
                <c:pt idx="1000">
                  <c:v>2.9059981402556945E-2</c:v>
                </c:pt>
                <c:pt idx="1001">
                  <c:v>2.9060882888116701E-2</c:v>
                </c:pt>
                <c:pt idx="1002">
                  <c:v>2.9061732199300527E-2</c:v>
                </c:pt>
                <c:pt idx="1003">
                  <c:v>2.9062528434058654E-2</c:v>
                </c:pt>
                <c:pt idx="1004">
                  <c:v>2.9063270690343979E-2</c:v>
                </c:pt>
                <c:pt idx="1005">
                  <c:v>2.9063958066117834E-2</c:v>
                </c:pt>
                <c:pt idx="1006">
                  <c:v>2.9064589659346218E-2</c:v>
                </c:pt>
                <c:pt idx="1007">
                  <c:v>2.9065164568002233E-2</c:v>
                </c:pt>
                <c:pt idx="1008">
                  <c:v>2.906568189006653E-2</c:v>
                </c:pt>
                <c:pt idx="1009">
                  <c:v>2.906614072352709E-2</c:v>
                </c:pt>
                <c:pt idx="1010">
                  <c:v>2.9066540166380772E-2</c:v>
                </c:pt>
                <c:pt idx="1011">
                  <c:v>2.9066879316632654E-2</c:v>
                </c:pt>
                <c:pt idx="1012">
                  <c:v>2.9067157272297139E-2</c:v>
                </c:pt>
                <c:pt idx="1013">
                  <c:v>2.9067373131398622E-2</c:v>
                </c:pt>
                <c:pt idx="1014">
                  <c:v>2.9067525991972154E-2</c:v>
                </c:pt>
                <c:pt idx="1015">
                  <c:v>2.9067614952063447E-2</c:v>
                </c:pt>
                <c:pt idx="1016">
                  <c:v>2.9067639109729315E-2</c:v>
                </c:pt>
                <c:pt idx="1017">
                  <c:v>2.9067597563039227E-2</c:v>
                </c:pt>
                <c:pt idx="1018">
                  <c:v>2.906858116859001E-2</c:v>
                </c:pt>
                <c:pt idx="1019">
                  <c:v>2.9068399925553344E-2</c:v>
                </c:pt>
                <c:pt idx="1020">
                  <c:v>2.9068150229059071E-2</c:v>
                </c:pt>
                <c:pt idx="1021">
                  <c:v>2.9067831179625449E-2</c:v>
                </c:pt>
                <c:pt idx="1022">
                  <c:v>2.9067441877785576E-2</c:v>
                </c:pt>
                <c:pt idx="1023">
                  <c:v>2.9066981424088492E-2</c:v>
                </c:pt>
                <c:pt idx="1024">
                  <c:v>2.9066448919099402E-2</c:v>
                </c:pt>
                <c:pt idx="1025">
                  <c:v>2.9065843463400565E-2</c:v>
                </c:pt>
                <c:pt idx="1026">
                  <c:v>2.9065164157591722E-2</c:v>
                </c:pt>
                <c:pt idx="1027">
                  <c:v>2.9064410102290567E-2</c:v>
                </c:pt>
                <c:pt idx="1028">
                  <c:v>2.9063580398133823E-2</c:v>
                </c:pt>
                <c:pt idx="1029">
                  <c:v>2.9062674145777932E-2</c:v>
                </c:pt>
                <c:pt idx="1030">
                  <c:v>2.906169044589926E-2</c:v>
                </c:pt>
                <c:pt idx="1031">
                  <c:v>2.9060628399194988E-2</c:v>
                </c:pt>
                <c:pt idx="1032">
                  <c:v>2.9059487106383775E-2</c:v>
                </c:pt>
                <c:pt idx="1033">
                  <c:v>2.9058265668206875E-2</c:v>
                </c:pt>
                <c:pt idx="1034">
                  <c:v>2.9056963185428119E-2</c:v>
                </c:pt>
                <c:pt idx="1035">
                  <c:v>2.9055578790050919E-2</c:v>
                </c:pt>
                <c:pt idx="1036">
                  <c:v>2.9054112191093218E-2</c:v>
                </c:pt>
                <c:pt idx="1037">
                  <c:v>2.9052563616574524E-2</c:v>
                </c:pt>
                <c:pt idx="1038">
                  <c:v>2.9050933314019471E-2</c:v>
                </c:pt>
                <c:pt idx="1039">
                  <c:v>2.9049221530970868E-2</c:v>
                </c:pt>
                <c:pt idx="1040">
                  <c:v>2.9047428514989444E-2</c:v>
                </c:pt>
                <c:pt idx="1041">
                  <c:v>2.9045554513653878E-2</c:v>
                </c:pt>
                <c:pt idx="1042">
                  <c:v>2.9043599774559222E-2</c:v>
                </c:pt>
                <c:pt idx="1043">
                  <c:v>2.9041564545319143E-2</c:v>
                </c:pt>
                <c:pt idx="1044">
                  <c:v>2.9039449073562797E-2</c:v>
                </c:pt>
                <c:pt idx="1045">
                  <c:v>2.9037253606937503E-2</c:v>
                </c:pt>
                <c:pt idx="1046">
                  <c:v>2.9034978393106082E-2</c:v>
                </c:pt>
                <c:pt idx="1047">
                  <c:v>2.9032623679748844E-2</c:v>
                </c:pt>
                <c:pt idx="1048">
                  <c:v>2.9030189714561609E-2</c:v>
                </c:pt>
                <c:pt idx="1049">
                  <c:v>2.9027676745256348E-2</c:v>
                </c:pt>
                <c:pt idx="1050">
                  <c:v>2.9025085019561209E-2</c:v>
                </c:pt>
                <c:pt idx="1051">
                  <c:v>2.9022414785220055E-2</c:v>
                </c:pt>
                <c:pt idx="1052">
                  <c:v>2.9019666289991589E-2</c:v>
                </c:pt>
                <c:pt idx="1053">
                  <c:v>2.9016839781650459E-2</c:v>
                </c:pt>
                <c:pt idx="1054">
                  <c:v>2.9013935507986359E-2</c:v>
                </c:pt>
                <c:pt idx="1055">
                  <c:v>2.9010953716802953E-2</c:v>
                </c:pt>
                <c:pt idx="1056">
                  <c:v>2.9007894655920279E-2</c:v>
                </c:pt>
                <c:pt idx="1057">
                  <c:v>2.900475857317188E-2</c:v>
                </c:pt>
                <c:pt idx="1058">
                  <c:v>2.9001545716405258E-2</c:v>
                </c:pt>
                <c:pt idx="1059">
                  <c:v>2.8998256333483411E-2</c:v>
                </c:pt>
                <c:pt idx="1060">
                  <c:v>2.8994890672281962E-2</c:v>
                </c:pt>
                <c:pt idx="1061">
                  <c:v>2.8990951118356607E-2</c:v>
                </c:pt>
                <c:pt idx="1062">
                  <c:v>2.8987422838448858E-2</c:v>
                </c:pt>
                <c:pt idx="1063">
                  <c:v>2.8983819059390181E-2</c:v>
                </c:pt>
                <c:pt idx="1064">
                  <c:v>2.8980140029113109E-2</c:v>
                </c:pt>
                <c:pt idx="1065">
                  <c:v>2.8976385995562796E-2</c:v>
                </c:pt>
                <c:pt idx="1066">
                  <c:v>2.8972557206697232E-2</c:v>
                </c:pt>
                <c:pt idx="1067">
                  <c:v>2.8968653910487484E-2</c:v>
                </c:pt>
                <c:pt idx="1068">
                  <c:v>2.8964676354916792E-2</c:v>
                </c:pt>
                <c:pt idx="1069">
                  <c:v>2.8960624787980567E-2</c:v>
                </c:pt>
                <c:pt idx="1070">
                  <c:v>2.8955704014408834E-2</c:v>
                </c:pt>
                <c:pt idx="1071">
                  <c:v>2.8951510541580738E-2</c:v>
                </c:pt>
                <c:pt idx="1072">
                  <c:v>2.8947243796422661E-2</c:v>
                </c:pt>
                <c:pt idx="1073">
                  <c:v>2.8942904027631222E-2</c:v>
                </c:pt>
                <c:pt idx="1074">
                  <c:v>2.893849148391614E-2</c:v>
                </c:pt>
                <c:pt idx="1075">
                  <c:v>2.8934006413996904E-2</c:v>
                </c:pt>
                <c:pt idx="1076">
                  <c:v>2.8929449066604551E-2</c:v>
                </c:pt>
                <c:pt idx="1077">
                  <c:v>2.892481969048144E-2</c:v>
                </c:pt>
                <c:pt idx="1078">
                  <c:v>2.8920118534380146E-2</c:v>
                </c:pt>
                <c:pt idx="1079">
                  <c:v>2.8915345847063678E-2</c:v>
                </c:pt>
                <c:pt idx="1080">
                  <c:v>2.8910501877305705E-2</c:v>
                </c:pt>
                <c:pt idx="1081">
                  <c:v>2.8905586873890332E-2</c:v>
                </c:pt>
                <c:pt idx="1082">
                  <c:v>2.8900601085610766E-2</c:v>
                </c:pt>
                <c:pt idx="1083">
                  <c:v>2.8895544761270653E-2</c:v>
                </c:pt>
                <c:pt idx="1084">
                  <c:v>2.889041814968385E-2</c:v>
                </c:pt>
                <c:pt idx="1085">
                  <c:v>2.8885221499672653E-2</c:v>
                </c:pt>
                <c:pt idx="1086">
                  <c:v>2.8879955060069351E-2</c:v>
                </c:pt>
                <c:pt idx="1087">
                  <c:v>2.8874619075294872E-2</c:v>
                </c:pt>
                <c:pt idx="1088">
                  <c:v>2.8869213591659504E-2</c:v>
                </c:pt>
                <c:pt idx="1089">
                  <c:v>2.8863738370008107E-2</c:v>
                </c:pt>
                <c:pt idx="1090">
                  <c:v>2.8858193147963007E-2</c:v>
                </c:pt>
                <c:pt idx="1091">
                  <c:v>2.885257766316518E-2</c:v>
                </c:pt>
                <c:pt idx="1092">
                  <c:v>2.8846891653276918E-2</c:v>
                </c:pt>
                <c:pt idx="1093">
                  <c:v>2.8841134855979389E-2</c:v>
                </c:pt>
                <c:pt idx="1094">
                  <c:v>2.8835307008975741E-2</c:v>
                </c:pt>
                <c:pt idx="1095">
                  <c:v>2.8829407849988664E-2</c:v>
                </c:pt>
                <c:pt idx="1096">
                  <c:v>2.8823437116762607E-2</c:v>
                </c:pt>
                <c:pt idx="1097">
                  <c:v>2.8817394547061781E-2</c:v>
                </c:pt>
                <c:pt idx="1098">
                  <c:v>2.8811279878672824E-2</c:v>
                </c:pt>
                <c:pt idx="1099">
                  <c:v>2.8805092849403469E-2</c:v>
                </c:pt>
                <c:pt idx="1100">
                  <c:v>2.8798833197082097E-2</c:v>
                </c:pt>
                <c:pt idx="1101">
                  <c:v>2.8792500659560405E-2</c:v>
                </c:pt>
                <c:pt idx="1102">
                  <c:v>2.8786094974710519E-2</c:v>
                </c:pt>
                <c:pt idx="1103">
                  <c:v>2.8779615880427656E-2</c:v>
                </c:pt>
                <c:pt idx="1104">
                  <c:v>2.877306311462946E-2</c:v>
                </c:pt>
                <c:pt idx="1105">
                  <c:v>2.8766436415254892E-2</c:v>
                </c:pt>
                <c:pt idx="1106">
                  <c:v>2.8759735520266672E-2</c:v>
                </c:pt>
                <c:pt idx="1107">
                  <c:v>2.875296016765061E-2</c:v>
                </c:pt>
                <c:pt idx="1108">
                  <c:v>2.8746110095414501E-2</c:v>
                </c:pt>
                <c:pt idx="1109">
                  <c:v>2.8739185041590121E-2</c:v>
                </c:pt>
                <c:pt idx="1110">
                  <c:v>2.873218474423278E-2</c:v>
                </c:pt>
                <c:pt idx="1111">
                  <c:v>2.8725108941421329E-2</c:v>
                </c:pt>
                <c:pt idx="1112">
                  <c:v>2.8717957371257485E-2</c:v>
                </c:pt>
                <c:pt idx="1113">
                  <c:v>2.8710729771868948E-2</c:v>
                </c:pt>
                <c:pt idx="1114">
                  <c:v>2.8703425881406064E-2</c:v>
                </c:pt>
                <c:pt idx="1115">
                  <c:v>2.8696045438043827E-2</c:v>
                </c:pt>
                <c:pt idx="1116">
                  <c:v>2.8688588179982544E-2</c:v>
                </c:pt>
                <c:pt idx="1117">
                  <c:v>2.8681053845446725E-2</c:v>
                </c:pt>
                <c:pt idx="1118">
                  <c:v>2.867344217268597E-2</c:v>
                </c:pt>
                <c:pt idx="1119">
                  <c:v>2.8665752899975194E-2</c:v>
                </c:pt>
                <c:pt idx="1120">
                  <c:v>2.8657985765614402E-2</c:v>
                </c:pt>
                <c:pt idx="1121">
                  <c:v>2.8650140507930022E-2</c:v>
                </c:pt>
                <c:pt idx="1122">
                  <c:v>2.8642216865273351E-2</c:v>
                </c:pt>
                <c:pt idx="1123">
                  <c:v>2.8634214576021666E-2</c:v>
                </c:pt>
                <c:pt idx="1124">
                  <c:v>2.8626133378579999E-2</c:v>
                </c:pt>
                <c:pt idx="1125">
                  <c:v>2.8617973011377362E-2</c:v>
                </c:pt>
                <c:pt idx="1126">
                  <c:v>2.8609733212870969E-2</c:v>
                </c:pt>
                <c:pt idx="1127">
                  <c:v>2.8601413721545121E-2</c:v>
                </c:pt>
                <c:pt idx="1128">
                  <c:v>2.8593014275909656E-2</c:v>
                </c:pt>
                <c:pt idx="1129">
                  <c:v>2.8584534614502832E-2</c:v>
                </c:pt>
                <c:pt idx="1130">
                  <c:v>2.8575974475889554E-2</c:v>
                </c:pt>
                <c:pt idx="1131">
                  <c:v>2.8567333598663369E-2</c:v>
                </c:pt>
                <c:pt idx="1132">
                  <c:v>2.8558611721444471E-2</c:v>
                </c:pt>
                <c:pt idx="1133">
                  <c:v>2.8549808582881919E-2</c:v>
                </c:pt>
                <c:pt idx="1134">
                  <c:v>2.8540923921652306E-2</c:v>
                </c:pt>
                <c:pt idx="1135">
                  <c:v>2.8531957476461312E-2</c:v>
                </c:pt>
                <c:pt idx="1136">
                  <c:v>2.8522908986043261E-2</c:v>
                </c:pt>
                <c:pt idx="1137">
                  <c:v>2.8513778189160677E-2</c:v>
                </c:pt>
                <c:pt idx="1138">
                  <c:v>2.8504564824605838E-2</c:v>
                </c:pt>
                <c:pt idx="1139">
                  <c:v>2.8495268639409321E-2</c:v>
                </c:pt>
                <c:pt idx="1140">
                  <c:v>2.848589009586977E-2</c:v>
                </c:pt>
                <c:pt idx="1141">
                  <c:v>2.8476430916410944E-2</c:v>
                </c:pt>
                <c:pt idx="1142">
                  <c:v>2.8466892951681144E-2</c:v>
                </c:pt>
                <c:pt idx="1143">
                  <c:v>2.8457278052278046E-2</c:v>
                </c:pt>
                <c:pt idx="1144">
                  <c:v>2.8447588068748475E-2</c:v>
                </c:pt>
                <c:pt idx="1145">
                  <c:v>2.8437824851585969E-2</c:v>
                </c:pt>
                <c:pt idx="1146">
                  <c:v>2.842799025122944E-2</c:v>
                </c:pt>
                <c:pt idx="1147">
                  <c:v>2.8418086118062957E-2</c:v>
                </c:pt>
                <c:pt idx="1148">
                  <c:v>2.8408114302413079E-2</c:v>
                </c:pt>
                <c:pt idx="1149">
                  <c:v>2.8398076654548632E-2</c:v>
                </c:pt>
                <c:pt idx="1150">
                  <c:v>2.8387975024679157E-2</c:v>
                </c:pt>
                <c:pt idx="1151">
                  <c:v>2.8377811262953578E-2</c:v>
                </c:pt>
                <c:pt idx="1152">
                  <c:v>2.8367587219459311E-2</c:v>
                </c:pt>
                <c:pt idx="1153">
                  <c:v>2.8357304744221379E-2</c:v>
                </c:pt>
                <c:pt idx="1154">
                  <c:v>2.8346965687200409E-2</c:v>
                </c:pt>
                <c:pt idx="1155">
                  <c:v>2.8336571898292862E-2</c:v>
                </c:pt>
                <c:pt idx="1156">
                  <c:v>2.8326125227329246E-2</c:v>
                </c:pt>
                <c:pt idx="1157">
                  <c:v>2.8315627524073239E-2</c:v>
                </c:pt>
                <c:pt idx="1158">
                  <c:v>2.830508063822057E-2</c:v>
                </c:pt>
                <c:pt idx="1159">
                  <c:v>2.8294486419399023E-2</c:v>
                </c:pt>
                <c:pt idx="1160">
                  <c:v>2.8283846717166661E-2</c:v>
                </c:pt>
                <c:pt idx="1161">
                  <c:v>2.8273163381010713E-2</c:v>
                </c:pt>
                <c:pt idx="1162">
                  <c:v>2.8262438260348022E-2</c:v>
                </c:pt>
                <c:pt idx="1163">
                  <c:v>2.8251673204523486E-2</c:v>
                </c:pt>
                <c:pt idx="1164">
                  <c:v>2.8240870062808954E-2</c:v>
                </c:pt>
                <c:pt idx="1165">
                  <c:v>2.8228479351498859E-2</c:v>
                </c:pt>
                <c:pt idx="1166">
                  <c:v>2.8217600823962741E-2</c:v>
                </c:pt>
                <c:pt idx="1167">
                  <c:v>2.8206690022055003E-2</c:v>
                </c:pt>
                <c:pt idx="1168">
                  <c:v>2.8195748794739517E-2</c:v>
                </c:pt>
                <c:pt idx="1169">
                  <c:v>2.8184778990905102E-2</c:v>
                </c:pt>
                <c:pt idx="1170">
                  <c:v>2.8173782459363972E-2</c:v>
                </c:pt>
                <c:pt idx="1171">
                  <c:v>2.8162761048850848E-2</c:v>
                </c:pt>
                <c:pt idx="1172">
                  <c:v>2.8151716608024291E-2</c:v>
                </c:pt>
                <c:pt idx="1173">
                  <c:v>2.8140650985464255E-2</c:v>
                </c:pt>
                <c:pt idx="1174">
                  <c:v>2.8129566029672537E-2</c:v>
                </c:pt>
                <c:pt idx="1175">
                  <c:v>2.8118463589072551E-2</c:v>
                </c:pt>
                <c:pt idx="1176">
                  <c:v>2.8107345512008663E-2</c:v>
                </c:pt>
                <c:pt idx="1177">
                  <c:v>2.8096213646747081E-2</c:v>
                </c:pt>
                <c:pt idx="1178">
                  <c:v>2.8085069841473409E-2</c:v>
                </c:pt>
                <c:pt idx="1179">
                  <c:v>2.8073915944293537E-2</c:v>
                </c:pt>
                <c:pt idx="1180">
                  <c:v>2.8063845951395619E-2</c:v>
                </c:pt>
                <c:pt idx="1181">
                  <c:v>2.8051585266243517E-2</c:v>
                </c:pt>
                <c:pt idx="1182">
                  <c:v>2.8040412181185692E-2</c:v>
                </c:pt>
                <c:pt idx="1183">
                  <c:v>2.8029236395847423E-2</c:v>
                </c:pt>
                <c:pt idx="1184">
                  <c:v>2.8018059757934921E-2</c:v>
                </c:pt>
                <c:pt idx="1185">
                  <c:v>2.8006884115073127E-2</c:v>
                </c:pt>
                <c:pt idx="1186">
                  <c:v>2.7995711314807714E-2</c:v>
                </c:pt>
                <c:pt idx="1187">
                  <c:v>2.7984543204603307E-2</c:v>
                </c:pt>
                <c:pt idx="1188">
                  <c:v>2.7973381631844152E-2</c:v>
                </c:pt>
                <c:pt idx="1189">
                  <c:v>2.7962228443835446E-2</c:v>
                </c:pt>
                <c:pt idx="1190">
                  <c:v>2.7951085487800897E-2</c:v>
                </c:pt>
                <c:pt idx="1191">
                  <c:v>2.7939954603478201E-2</c:v>
                </c:pt>
                <c:pt idx="1192">
                  <c:v>2.7928836985173566E-2</c:v>
                </c:pt>
                <c:pt idx="1193">
                  <c:v>2.7917732690150743E-2</c:v>
                </c:pt>
                <c:pt idx="1194">
                  <c:v>2.7906641659936282E-2</c:v>
                </c:pt>
                <c:pt idx="1195">
                  <c:v>2.7895563836060067E-2</c:v>
                </c:pt>
                <c:pt idx="1196">
                  <c:v>2.7884499160054643E-2</c:v>
                </c:pt>
                <c:pt idx="1197">
                  <c:v>2.7873447573456112E-2</c:v>
                </c:pt>
                <c:pt idx="1198">
                  <c:v>2.786240901780257E-2</c:v>
                </c:pt>
                <c:pt idx="1199">
                  <c:v>2.7851383434636334E-2</c:v>
                </c:pt>
                <c:pt idx="1200">
                  <c:v>2.7840370765501499E-2</c:v>
                </c:pt>
                <c:pt idx="1201">
                  <c:v>2.7829370951946597E-2</c:v>
                </c:pt>
                <c:pt idx="1202">
                  <c:v>2.7818383935521274E-2</c:v>
                </c:pt>
                <c:pt idx="1203">
                  <c:v>2.7807409657779836E-2</c:v>
                </c:pt>
                <c:pt idx="1204">
                  <c:v>2.7796448060278589E-2</c:v>
                </c:pt>
                <c:pt idx="1205">
                  <c:v>2.778549908457717E-2</c:v>
                </c:pt>
                <c:pt idx="1206">
                  <c:v>2.7774562672238101E-2</c:v>
                </c:pt>
                <c:pt idx="1207">
                  <c:v>2.776363876482657E-2</c:v>
                </c:pt>
                <c:pt idx="1208">
                  <c:v>2.7752727303910874E-2</c:v>
                </c:pt>
                <c:pt idx="1209">
                  <c:v>2.7741828231062193E-2</c:v>
                </c:pt>
                <c:pt idx="1210">
                  <c:v>2.7730941487855043E-2</c:v>
                </c:pt>
                <c:pt idx="1211">
                  <c:v>2.7720067015866157E-2</c:v>
                </c:pt>
                <c:pt idx="1212">
                  <c:v>2.7709204756675154E-2</c:v>
                </c:pt>
                <c:pt idx="1213">
                  <c:v>2.7698354651865653E-2</c:v>
                </c:pt>
                <c:pt idx="1214">
                  <c:v>2.7687516643022825E-2</c:v>
                </c:pt>
                <c:pt idx="1215">
                  <c:v>2.7676690671734949E-2</c:v>
                </c:pt>
                <c:pt idx="1216">
                  <c:v>2.7665876679594303E-2</c:v>
                </c:pt>
                <c:pt idx="1217">
                  <c:v>2.7654081014042698E-2</c:v>
                </c:pt>
                <c:pt idx="1218">
                  <c:v>2.7643292463413578E-2</c:v>
                </c:pt>
                <c:pt idx="1219">
                  <c:v>2.7632515702894989E-2</c:v>
                </c:pt>
                <c:pt idx="1220">
                  <c:v>2.7621750674397285E-2</c:v>
                </c:pt>
                <c:pt idx="1221">
                  <c:v>2.7610997319831267E-2</c:v>
                </c:pt>
                <c:pt idx="1222">
                  <c:v>2.7599433025284042E-2</c:v>
                </c:pt>
                <c:pt idx="1223">
                  <c:v>2.7589525400158656E-2</c:v>
                </c:pt>
                <c:pt idx="1224">
                  <c:v>2.7578806718889778E-2</c:v>
                </c:pt>
                <c:pt idx="1225">
                  <c:v>2.7568099479229776E-2</c:v>
                </c:pt>
                <c:pt idx="1226">
                  <c:v>2.7556581435405205E-2</c:v>
                </c:pt>
                <c:pt idx="1227">
                  <c:v>2.7546719092442294E-2</c:v>
                </c:pt>
                <c:pt idx="1228">
                  <c:v>2.7536045829175935E-2</c:v>
                </c:pt>
                <c:pt idx="1229">
                  <c:v>2.7525383775238926E-2</c:v>
                </c:pt>
                <c:pt idx="1230">
                  <c:v>2.7515006807075953E-2</c:v>
                </c:pt>
                <c:pt idx="1231">
                  <c:v>2.7504093063107006E-2</c:v>
                </c:pt>
                <c:pt idx="1232">
                  <c:v>2.7487121813524262E-2</c:v>
                </c:pt>
                <c:pt idx="1233">
                  <c:v>2.7476510303901171E-2</c:v>
                </c:pt>
                <c:pt idx="1234">
                  <c:v>2.7465909680507297E-2</c:v>
                </c:pt>
                <c:pt idx="1235">
                  <c:v>2.7455319885142777E-2</c:v>
                </c:pt>
                <c:pt idx="1236">
                  <c:v>2.7444740859610402E-2</c:v>
                </c:pt>
                <c:pt idx="1237">
                  <c:v>2.74341725457154E-2</c:v>
                </c:pt>
                <c:pt idx="1238">
                  <c:v>2.7423614885266762E-2</c:v>
                </c:pt>
                <c:pt idx="1239">
                  <c:v>2.7413067820074809E-2</c:v>
                </c:pt>
                <c:pt idx="1240">
                  <c:v>2.7402531291953403E-2</c:v>
                </c:pt>
                <c:pt idx="1241">
                  <c:v>2.7392005242718846E-2</c:v>
                </c:pt>
                <c:pt idx="1242">
                  <c:v>2.7381489614190756E-2</c:v>
                </c:pt>
                <c:pt idx="1243">
                  <c:v>2.7370984340273456E-2</c:v>
                </c:pt>
                <c:pt idx="1244">
                  <c:v>2.7360489306017192E-2</c:v>
                </c:pt>
                <c:pt idx="1245">
                  <c:v>2.7350004377858578E-2</c:v>
                </c:pt>
                <c:pt idx="1246">
                  <c:v>2.733952942220234E-2</c:v>
                </c:pt>
                <c:pt idx="1247">
                  <c:v>2.7329064305460074E-2</c:v>
                </c:pt>
                <c:pt idx="1248">
                  <c:v>2.7318608894047799E-2</c:v>
                </c:pt>
                <c:pt idx="1249">
                  <c:v>2.7308163054388403E-2</c:v>
                </c:pt>
                <c:pt idx="1250">
                  <c:v>2.7297726652910081E-2</c:v>
                </c:pt>
                <c:pt idx="1251">
                  <c:v>2.7287299556046352E-2</c:v>
                </c:pt>
                <c:pt idx="1252">
                  <c:v>2.7276881630236935E-2</c:v>
                </c:pt>
                <c:pt idx="1253">
                  <c:v>2.7266472741927072E-2</c:v>
                </c:pt>
                <c:pt idx="1254">
                  <c:v>2.7256072757567557E-2</c:v>
                </c:pt>
                <c:pt idx="1255">
                  <c:v>2.7245681543614488E-2</c:v>
                </c:pt>
                <c:pt idx="1256">
                  <c:v>2.7235298966530833E-2</c:v>
                </c:pt>
                <c:pt idx="1257">
                  <c:v>2.7224924892783543E-2</c:v>
                </c:pt>
                <c:pt idx="1258">
                  <c:v>2.7214559188846434E-2</c:v>
                </c:pt>
                <c:pt idx="1259">
                  <c:v>2.7204201721198418E-2</c:v>
                </c:pt>
                <c:pt idx="1260">
                  <c:v>2.7193852356323937E-2</c:v>
                </c:pt>
                <c:pt idx="1261">
                  <c:v>2.7183510960713198E-2</c:v>
                </c:pt>
                <c:pt idx="1262">
                  <c:v>2.7173177400861937E-2</c:v>
                </c:pt>
                <c:pt idx="1263">
                  <c:v>2.7162851543271211E-2</c:v>
                </c:pt>
                <c:pt idx="1264">
                  <c:v>2.7152533254448049E-2</c:v>
                </c:pt>
                <c:pt idx="1265">
                  <c:v>2.7142222400904574E-2</c:v>
                </c:pt>
                <c:pt idx="1266">
                  <c:v>2.7131918849158897E-2</c:v>
                </c:pt>
                <c:pt idx="1267">
                  <c:v>2.7121622465734428E-2</c:v>
                </c:pt>
                <c:pt idx="1268">
                  <c:v>2.7111333117159912E-2</c:v>
                </c:pt>
                <c:pt idx="1269">
                  <c:v>2.7101050669969828E-2</c:v>
                </c:pt>
                <c:pt idx="1270">
                  <c:v>2.7090774990704208E-2</c:v>
                </c:pt>
                <c:pt idx="1271">
                  <c:v>2.7080505945908391E-2</c:v>
                </c:pt>
                <c:pt idx="1272">
                  <c:v>2.7070243402132814E-2</c:v>
                </c:pt>
                <c:pt idx="1273">
                  <c:v>2.7059987225934327E-2</c:v>
                </c:pt>
                <c:pt idx="1274">
                  <c:v>2.7049737283874668E-2</c:v>
                </c:pt>
                <c:pt idx="1275">
                  <c:v>2.7039493442520646E-2</c:v>
                </c:pt>
                <c:pt idx="1276">
                  <c:v>2.7029255568445511E-2</c:v>
                </c:pt>
                <c:pt idx="1277">
                  <c:v>2.7019023528226709E-2</c:v>
                </c:pt>
                <c:pt idx="1278">
                  <c:v>2.7008533989526073E-2</c:v>
                </c:pt>
                <c:pt idx="1279">
                  <c:v>2.6998313675316687E-2</c:v>
                </c:pt>
                <c:pt idx="1280">
                  <c:v>2.6988098799696214E-2</c:v>
                </c:pt>
                <c:pt idx="1281">
                  <c:v>2.6977889228910312E-2</c:v>
                </c:pt>
                <c:pt idx="1282">
                  <c:v>2.696768482920886E-2</c:v>
                </c:pt>
                <c:pt idx="1283">
                  <c:v>2.6957485466846842E-2</c:v>
                </c:pt>
                <c:pt idx="1284">
                  <c:v>2.6947291008085461E-2</c:v>
                </c:pt>
                <c:pt idx="1285">
                  <c:v>2.6937101319191026E-2</c:v>
                </c:pt>
                <c:pt idx="1286">
                  <c:v>2.6926916266434731E-2</c:v>
                </c:pt>
                <c:pt idx="1287">
                  <c:v>2.6916735716093543E-2</c:v>
                </c:pt>
                <c:pt idx="1288">
                  <c:v>2.6906559534449981E-2</c:v>
                </c:pt>
                <c:pt idx="1289">
                  <c:v>2.689638758779167E-2</c:v>
                </c:pt>
                <c:pt idx="1290">
                  <c:v>2.6886219742411344E-2</c:v>
                </c:pt>
                <c:pt idx="1291">
                  <c:v>2.6876055864607284E-2</c:v>
                </c:pt>
                <c:pt idx="1292">
                  <c:v>2.6865895820683772E-2</c:v>
                </c:pt>
                <c:pt idx="1293">
                  <c:v>2.6855739476949081E-2</c:v>
                </c:pt>
                <c:pt idx="1294">
                  <c:v>2.6845586699717927E-2</c:v>
                </c:pt>
                <c:pt idx="1295">
                  <c:v>2.6835437359846059E-2</c:v>
                </c:pt>
                <c:pt idx="1296">
                  <c:v>2.6825291431262777E-2</c:v>
                </c:pt>
                <c:pt idx="1297">
                  <c:v>2.6815149004454364E-2</c:v>
                </c:pt>
                <c:pt idx="1298">
                  <c:v>2.6805010177626709E-2</c:v>
                </c:pt>
                <c:pt idx="1299">
                  <c:v>2.6794875048981703E-2</c:v>
                </c:pt>
                <c:pt idx="1300">
                  <c:v>2.6784743716718573E-2</c:v>
                </c:pt>
                <c:pt idx="1301">
                  <c:v>2.677461627903055E-2</c:v>
                </c:pt>
                <c:pt idx="1302">
                  <c:v>2.6764492834108866E-2</c:v>
                </c:pt>
                <c:pt idx="1303">
                  <c:v>2.6754373480140314E-2</c:v>
                </c:pt>
                <c:pt idx="1304">
                  <c:v>2.6744258315307912E-2</c:v>
                </c:pt>
                <c:pt idx="1305">
                  <c:v>2.6734147437790456E-2</c:v>
                </c:pt>
                <c:pt idx="1306">
                  <c:v>2.6724040945763194E-2</c:v>
                </c:pt>
                <c:pt idx="1307">
                  <c:v>2.6713938937398263E-2</c:v>
                </c:pt>
                <c:pt idx="1308">
                  <c:v>2.6703841510862913E-2</c:v>
                </c:pt>
                <c:pt idx="1309">
                  <c:v>2.6693748764321068E-2</c:v>
                </c:pt>
                <c:pt idx="1310">
                  <c:v>2.6683660795932651E-2</c:v>
                </c:pt>
                <c:pt idx="1311">
                  <c:v>2.6673577703854479E-2</c:v>
                </c:pt>
                <c:pt idx="1312">
                  <c:v>2.6663499586238482E-2</c:v>
                </c:pt>
                <c:pt idx="1313">
                  <c:v>2.6653426541233483E-2</c:v>
                </c:pt>
                <c:pt idx="1314">
                  <c:v>2.6643358666984751E-2</c:v>
                </c:pt>
                <c:pt idx="1315">
                  <c:v>2.6633296061632894E-2</c:v>
                </c:pt>
                <c:pt idx="1316">
                  <c:v>2.6623238823315631E-2</c:v>
                </c:pt>
                <c:pt idx="1317">
                  <c:v>2.6613187050166465E-2</c:v>
                </c:pt>
                <c:pt idx="1318">
                  <c:v>2.6603140840315342E-2</c:v>
                </c:pt>
                <c:pt idx="1319">
                  <c:v>2.6593100291888216E-2</c:v>
                </c:pt>
                <c:pt idx="1320">
                  <c:v>2.6583065503007264E-2</c:v>
                </c:pt>
                <c:pt idx="1321">
                  <c:v>2.6571604351229849E-2</c:v>
                </c:pt>
                <c:pt idx="1322">
                  <c:v>2.6561582234628345E-2</c:v>
                </c:pt>
                <c:pt idx="1323">
                  <c:v>2.6551566185933462E-2</c:v>
                </c:pt>
                <c:pt idx="1324">
                  <c:v>2.6541556303251834E-2</c:v>
                </c:pt>
                <c:pt idx="1325">
                  <c:v>2.6531552684686321E-2</c:v>
                </c:pt>
                <c:pt idx="1326">
                  <c:v>2.6521555428337118E-2</c:v>
                </c:pt>
                <c:pt idx="1327">
                  <c:v>2.6511564632299089E-2</c:v>
                </c:pt>
                <c:pt idx="1328">
                  <c:v>2.6501580394664437E-2</c:v>
                </c:pt>
                <c:pt idx="1329">
                  <c:v>2.6491602813521364E-2</c:v>
                </c:pt>
                <c:pt idx="1330">
                  <c:v>2.6481631986954968E-2</c:v>
                </c:pt>
                <c:pt idx="1331">
                  <c:v>2.6471668013045457E-2</c:v>
                </c:pt>
                <c:pt idx="1332">
                  <c:v>2.646171098987038E-2</c:v>
                </c:pt>
                <c:pt idx="1333">
                  <c:v>2.6451761015503505E-2</c:v>
                </c:pt>
                <c:pt idx="1334">
                  <c:v>2.6441818188014166E-2</c:v>
                </c:pt>
                <c:pt idx="1335">
                  <c:v>2.6431882605469026E-2</c:v>
                </c:pt>
                <c:pt idx="1336">
                  <c:v>2.6421954365930533E-2</c:v>
                </c:pt>
                <c:pt idx="1337">
                  <c:v>2.6412033567457582E-2</c:v>
                </c:pt>
                <c:pt idx="1338">
                  <c:v>2.6402120308105514E-2</c:v>
                </c:pt>
                <c:pt idx="1339">
                  <c:v>2.6392214685925897E-2</c:v>
                </c:pt>
                <c:pt idx="1340">
                  <c:v>2.6382316798966743E-2</c:v>
                </c:pt>
                <c:pt idx="1341">
                  <c:v>2.6372426745272515E-2</c:v>
                </c:pt>
                <c:pt idx="1342">
                  <c:v>2.6362544622883899E-2</c:v>
                </c:pt>
                <c:pt idx="1343">
                  <c:v>2.6352670529838473E-2</c:v>
                </c:pt>
                <c:pt idx="1344">
                  <c:v>2.6342804564169375E-2</c:v>
                </c:pt>
                <c:pt idx="1345">
                  <c:v>2.6332946823907077E-2</c:v>
                </c:pt>
                <c:pt idx="1346">
                  <c:v>2.6323097407077389E-2</c:v>
                </c:pt>
                <c:pt idx="1347">
                  <c:v>2.631325641038984E-2</c:v>
                </c:pt>
                <c:pt idx="1348">
                  <c:v>2.6303423866482545E-2</c:v>
                </c:pt>
                <c:pt idx="1349">
                  <c:v>2.6293599712258198E-2</c:v>
                </c:pt>
                <c:pt idx="1350">
                  <c:v>2.6283783876443811E-2</c:v>
                </c:pt>
                <c:pt idx="1351">
                  <c:v>2.6273976287771283E-2</c:v>
                </c:pt>
                <c:pt idx="1352">
                  <c:v>2.6264176874972511E-2</c:v>
                </c:pt>
                <c:pt idx="1353">
                  <c:v>2.625438556678561E-2</c:v>
                </c:pt>
                <c:pt idx="1354">
                  <c:v>2.6244602291949359E-2</c:v>
                </c:pt>
                <c:pt idx="1355">
                  <c:v>2.6234826979205872E-2</c:v>
                </c:pt>
                <c:pt idx="1356">
                  <c:v>2.6225059557300812E-2</c:v>
                </c:pt>
                <c:pt idx="1357">
                  <c:v>2.6215299954981841E-2</c:v>
                </c:pt>
                <c:pt idx="1358">
                  <c:v>2.6205548101000398E-2</c:v>
                </c:pt>
                <c:pt idx="1359">
                  <c:v>2.6195803924109917E-2</c:v>
                </c:pt>
                <c:pt idx="1360">
                  <c:v>2.6186067353067832E-2</c:v>
                </c:pt>
                <c:pt idx="1361">
                  <c:v>2.6176338316632908E-2</c:v>
                </c:pt>
                <c:pt idx="1362">
                  <c:v>2.6166616743567905E-2</c:v>
                </c:pt>
                <c:pt idx="1363">
                  <c:v>2.6156902562638251E-2</c:v>
                </c:pt>
                <c:pt idx="1364">
                  <c:v>2.6147195702612258E-2</c:v>
                </c:pt>
                <c:pt idx="1365">
                  <c:v>2.6137496092260681E-2</c:v>
                </c:pt>
                <c:pt idx="1366">
                  <c:v>2.6127803660357385E-2</c:v>
                </c:pt>
                <c:pt idx="1367">
                  <c:v>2.6118118335679119E-2</c:v>
                </c:pt>
                <c:pt idx="1368">
                  <c:v>2.6108440047005521E-2</c:v>
                </c:pt>
                <c:pt idx="1369">
                  <c:v>2.6098768723118448E-2</c:v>
                </c:pt>
                <c:pt idx="1370">
                  <c:v>2.6089104292803755E-2</c:v>
                </c:pt>
                <c:pt idx="1371">
                  <c:v>2.607944668484885E-2</c:v>
                </c:pt>
                <c:pt idx="1372">
                  <c:v>2.6069795828044917E-2</c:v>
                </c:pt>
                <c:pt idx="1373">
                  <c:v>2.6060151651185359E-2</c:v>
                </c:pt>
                <c:pt idx="1374">
                  <c:v>2.6050514083066689E-2</c:v>
                </c:pt>
                <c:pt idx="1375">
                  <c:v>2.6040883052487862E-2</c:v>
                </c:pt>
                <c:pt idx="1376">
                  <c:v>2.6031258488251163E-2</c:v>
                </c:pt>
                <c:pt idx="1377">
                  <c:v>2.6021640319161099E-2</c:v>
                </c:pt>
                <c:pt idx="1378">
                  <c:v>2.6012028474025284E-2</c:v>
                </c:pt>
                <c:pt idx="1379">
                  <c:v>2.6002422881654663E-2</c:v>
                </c:pt>
                <c:pt idx="1380">
                  <c:v>2.5992823470861737E-2</c:v>
                </c:pt>
                <c:pt idx="1381">
                  <c:v>2.5983230170461669E-2</c:v>
                </c:pt>
                <c:pt idx="1382">
                  <c:v>2.5973642909274508E-2</c:v>
                </c:pt>
                <c:pt idx="1383">
                  <c:v>2.596406161612097E-2</c:v>
                </c:pt>
                <c:pt idx="1384">
                  <c:v>2.5954486219825545E-2</c:v>
                </c:pt>
                <c:pt idx="1385">
                  <c:v>2.5944916649214722E-2</c:v>
                </c:pt>
                <c:pt idx="1386">
                  <c:v>2.5935352833118097E-2</c:v>
                </c:pt>
                <c:pt idx="1387">
                  <c:v>2.5925794700368821E-2</c:v>
                </c:pt>
                <c:pt idx="1388">
                  <c:v>2.5916242179801152E-2</c:v>
                </c:pt>
                <c:pt idx="1389">
                  <c:v>2.5906695200253793E-2</c:v>
                </c:pt>
                <c:pt idx="1390">
                  <c:v>2.5897153690566777E-2</c:v>
                </c:pt>
                <c:pt idx="1391">
                  <c:v>2.5887617579583688E-2</c:v>
                </c:pt>
                <c:pt idx="1392">
                  <c:v>2.5878086796150557E-2</c:v>
                </c:pt>
                <c:pt idx="1393">
                  <c:v>2.5868561269116297E-2</c:v>
                </c:pt>
                <c:pt idx="1394">
                  <c:v>2.5859040927332488E-2</c:v>
                </c:pt>
                <c:pt idx="1395">
                  <c:v>2.5849525699653153E-2</c:v>
                </c:pt>
                <c:pt idx="1396">
                  <c:v>2.5840015514935422E-2</c:v>
                </c:pt>
                <c:pt idx="1397">
                  <c:v>2.5830510302038867E-2</c:v>
                </c:pt>
                <c:pt idx="1398">
                  <c:v>2.5821009989825727E-2</c:v>
                </c:pt>
                <c:pt idx="1399">
                  <c:v>2.5811514511242972E-2</c:v>
                </c:pt>
                <c:pt idx="1400">
                  <c:v>2.5802023949018649E-2</c:v>
                </c:pt>
                <c:pt idx="1401">
                  <c:v>2.579253857976882E-2</c:v>
                </c:pt>
                <c:pt idx="1402">
                  <c:v>2.5783058693432004E-2</c:v>
                </c:pt>
                <c:pt idx="1403">
                  <c:v>2.5773584579936726E-2</c:v>
                </c:pt>
                <c:pt idx="1404">
                  <c:v>2.5764116529200853E-2</c:v>
                </c:pt>
                <c:pt idx="1405">
                  <c:v>2.5754654831131374E-2</c:v>
                </c:pt>
                <c:pt idx="1406">
                  <c:v>2.5745199775624616E-2</c:v>
                </c:pt>
                <c:pt idx="1407">
                  <c:v>2.5735751652566474E-2</c:v>
                </c:pt>
                <c:pt idx="1408">
                  <c:v>2.5726310751832848E-2</c:v>
                </c:pt>
                <c:pt idx="1409">
                  <c:v>2.5716877363288537E-2</c:v>
                </c:pt>
                <c:pt idx="1410">
                  <c:v>2.5707451776787682E-2</c:v>
                </c:pt>
                <c:pt idx="1411">
                  <c:v>2.5698034282173765E-2</c:v>
                </c:pt>
                <c:pt idx="1412">
                  <c:v>2.5688625169281165E-2</c:v>
                </c:pt>
                <c:pt idx="1413">
                  <c:v>2.5679224727932048E-2</c:v>
                </c:pt>
                <c:pt idx="1414">
                  <c:v>2.5669833247939033E-2</c:v>
                </c:pt>
                <c:pt idx="1415">
                  <c:v>2.5660451019104746E-2</c:v>
                </c:pt>
                <c:pt idx="1416">
                  <c:v>2.5651078331220267E-2</c:v>
                </c:pt>
                <c:pt idx="1417">
                  <c:v>2.5641715474067572E-2</c:v>
                </c:pt>
                <c:pt idx="1418">
                  <c:v>2.563236273741798E-2</c:v>
                </c:pt>
                <c:pt idx="1419">
                  <c:v>2.5623020411031705E-2</c:v>
                </c:pt>
                <c:pt idx="1420">
                  <c:v>2.5613688784659638E-2</c:v>
                </c:pt>
                <c:pt idx="1421">
                  <c:v>2.5604368148042234E-2</c:v>
                </c:pt>
                <c:pt idx="1422">
                  <c:v>2.559505879090973E-2</c:v>
                </c:pt>
                <c:pt idx="1423">
                  <c:v>2.5585761002981711E-2</c:v>
                </c:pt>
                <c:pt idx="1424">
                  <c:v>2.557647507396843E-2</c:v>
                </c:pt>
                <c:pt idx="1425">
                  <c:v>2.5567201293569708E-2</c:v>
                </c:pt>
                <c:pt idx="1426">
                  <c:v>2.5557939951474928E-2</c:v>
                </c:pt>
                <c:pt idx="1427">
                  <c:v>2.5548691337363927E-2</c:v>
                </c:pt>
                <c:pt idx="1428">
                  <c:v>2.5539455740906325E-2</c:v>
                </c:pt>
                <c:pt idx="1429">
                  <c:v>2.5530233451761974E-2</c:v>
                </c:pt>
                <c:pt idx="1430">
                  <c:v>2.5521024759580513E-2</c:v>
                </c:pt>
                <c:pt idx="1431">
                  <c:v>2.5511829954001808E-2</c:v>
                </c:pt>
                <c:pt idx="1432">
                  <c:v>2.5502649324656401E-2</c:v>
                </c:pt>
                <c:pt idx="1433">
                  <c:v>2.5493483161163955E-2</c:v>
                </c:pt>
                <c:pt idx="1434">
                  <c:v>2.5484570875722954E-2</c:v>
                </c:pt>
                <c:pt idx="1435">
                  <c:v>2.5475435199620047E-2</c:v>
                </c:pt>
                <c:pt idx="1436">
                  <c:v>2.5466314871870694E-2</c:v>
                </c:pt>
                <c:pt idx="1437">
                  <c:v>2.5457210181282653E-2</c:v>
                </c:pt>
                <c:pt idx="1438">
                  <c:v>2.5448121416653941E-2</c:v>
                </c:pt>
                <c:pt idx="1439">
                  <c:v>2.5439048866772607E-2</c:v>
                </c:pt>
                <c:pt idx="1440">
                  <c:v>2.5430967428556044E-2</c:v>
                </c:pt>
                <c:pt idx="1441">
                  <c:v>2.5420953566358432E-2</c:v>
                </c:pt>
                <c:pt idx="1442">
                  <c:v>2.5411931393354743E-2</c:v>
                </c:pt>
                <c:pt idx="1443">
                  <c:v>2.5402926590157179E-2</c:v>
                </c:pt>
                <c:pt idx="1444">
                  <c:v>2.5393939445507517E-2</c:v>
                </c:pt>
                <c:pt idx="1445">
                  <c:v>2.5384970248137108E-2</c:v>
                </c:pt>
                <c:pt idx="1446">
                  <c:v>2.5376019286769348E-2</c:v>
                </c:pt>
                <c:pt idx="1447">
                  <c:v>2.5367086850117439E-2</c:v>
                </c:pt>
                <c:pt idx="1448">
                  <c:v>2.5358173226886389E-2</c:v>
                </c:pt>
                <c:pt idx="1449">
                  <c:v>2.534927870577125E-2</c:v>
                </c:pt>
                <c:pt idx="1450">
                  <c:v>2.5340403575458643E-2</c:v>
                </c:pt>
                <c:pt idx="1451">
                  <c:v>2.5331548123926826E-2</c:v>
                </c:pt>
                <c:pt idx="1452">
                  <c:v>2.5322712578229163E-2</c:v>
                </c:pt>
                <c:pt idx="1453">
                  <c:v>2.5313897058087849E-2</c:v>
                </c:pt>
                <c:pt idx="1454">
                  <c:v>2.5305101672297318E-2</c:v>
                </c:pt>
                <c:pt idx="1455">
                  <c:v>2.5296326529650259E-2</c:v>
                </c:pt>
                <c:pt idx="1456">
                  <c:v>2.5287571738935567E-2</c:v>
                </c:pt>
                <c:pt idx="1457">
                  <c:v>2.5278837408940835E-2</c:v>
                </c:pt>
                <c:pt idx="1458">
                  <c:v>2.5270123648450757E-2</c:v>
                </c:pt>
                <c:pt idx="1459">
                  <c:v>2.5261430566247162E-2</c:v>
                </c:pt>
                <c:pt idx="1460">
                  <c:v>2.5252758271109434E-2</c:v>
                </c:pt>
                <c:pt idx="1461">
                  <c:v>2.5244106871815636E-2</c:v>
                </c:pt>
                <c:pt idx="1462">
                  <c:v>2.5235476477139401E-2</c:v>
                </c:pt>
                <c:pt idx="1463">
                  <c:v>2.522686719585391E-2</c:v>
                </c:pt>
                <c:pt idx="1464">
                  <c:v>2.5218279136728812E-2</c:v>
                </c:pt>
                <c:pt idx="1465">
                  <c:v>2.5209712408531756E-2</c:v>
                </c:pt>
                <c:pt idx="1466">
                  <c:v>2.5201167120027741E-2</c:v>
                </c:pt>
                <c:pt idx="1467">
                  <c:v>2.519264337998043E-2</c:v>
                </c:pt>
                <c:pt idx="1468">
                  <c:v>2.5184141297149944E-2</c:v>
                </c:pt>
                <c:pt idx="1469">
                  <c:v>2.5175660980294862E-2</c:v>
                </c:pt>
                <c:pt idx="1470">
                  <c:v>2.5167202538171538E-2</c:v>
                </c:pt>
                <c:pt idx="1471">
                  <c:v>2.515876607953367E-2</c:v>
                </c:pt>
                <c:pt idx="1472">
                  <c:v>2.5150351713132974E-2</c:v>
                </c:pt>
                <c:pt idx="1473">
                  <c:v>2.5141959547719386E-2</c:v>
                </c:pt>
                <c:pt idx="1474">
                  <c:v>2.5133589692040621E-2</c:v>
                </c:pt>
                <c:pt idx="1475">
                  <c:v>2.5125242254841085E-2</c:v>
                </c:pt>
                <c:pt idx="1476">
                  <c:v>2.5116917344864959E-2</c:v>
                </c:pt>
                <c:pt idx="1477">
                  <c:v>2.5107988225256218E-2</c:v>
                </c:pt>
                <c:pt idx="1478">
                  <c:v>2.5099714294093974E-2</c:v>
                </c:pt>
                <c:pt idx="1479">
                  <c:v>2.5091463250061386E-2</c:v>
                </c:pt>
                <c:pt idx="1480">
                  <c:v>2.508323520131097E-2</c:v>
                </c:pt>
                <c:pt idx="1481">
                  <c:v>2.50750302559926E-2</c:v>
                </c:pt>
                <c:pt idx="1482">
                  <c:v>2.5065994898796573E-2</c:v>
                </c:pt>
                <c:pt idx="1483">
                  <c:v>2.5058690108243801E-2</c:v>
                </c:pt>
                <c:pt idx="1484">
                  <c:v>2.5050555122104749E-2</c:v>
                </c:pt>
                <c:pt idx="1485">
                  <c:v>2.5042443671979626E-2</c:v>
                </c:pt>
                <c:pt idx="1486">
                  <c:v>2.5033487562069912E-2</c:v>
                </c:pt>
                <c:pt idx="1487">
                  <c:v>2.5025419785374314E-2</c:v>
                </c:pt>
                <c:pt idx="1488">
                  <c:v>2.5017375849702317E-2</c:v>
                </c:pt>
                <c:pt idx="1489">
                  <c:v>2.500935586406583E-2</c:v>
                </c:pt>
                <c:pt idx="1490">
                  <c:v>2.5001359937473877E-2</c:v>
                </c:pt>
                <c:pt idx="1491">
                  <c:v>2.4994571258761037E-2</c:v>
                </c:pt>
                <c:pt idx="1492">
                  <c:v>2.4985440697455674E-2</c:v>
                </c:pt>
                <c:pt idx="1493">
                  <c:v>2.4977517602040367E-2</c:v>
                </c:pt>
                <c:pt idx="1494">
                  <c:v>2.4969619001691923E-2</c:v>
                </c:pt>
                <c:pt idx="1495">
                  <c:v>2.4961745005412039E-2</c:v>
                </c:pt>
                <c:pt idx="1496">
                  <c:v>2.4953895722199748E-2</c:v>
                </c:pt>
                <c:pt idx="1497">
                  <c:v>2.4946071261054303E-2</c:v>
                </c:pt>
                <c:pt idx="1498">
                  <c:v>2.493827173097185E-2</c:v>
                </c:pt>
                <c:pt idx="1499">
                  <c:v>2.493049724094698E-2</c:v>
                </c:pt>
                <c:pt idx="1500">
                  <c:v>2.4922747899974507E-2</c:v>
                </c:pt>
                <c:pt idx="1501">
                  <c:v>2.4915023817045245E-2</c:v>
                </c:pt>
                <c:pt idx="1502">
                  <c:v>2.4907325101150901E-2</c:v>
                </c:pt>
                <c:pt idx="1503">
                  <c:v>2.4899651861264527E-2</c:v>
                </c:pt>
                <c:pt idx="1504">
                  <c:v>2.4892004198193707E-2</c:v>
                </c:pt>
                <c:pt idx="1505">
                  <c:v>2.4884382191322052E-2</c:v>
                </c:pt>
                <c:pt idx="1506">
                  <c:v>2.4876785916562838E-2</c:v>
                </c:pt>
                <c:pt idx="1507">
                  <c:v>2.4869215449826898E-2</c:v>
                </c:pt>
                <c:pt idx="1508">
                  <c:v>2.486167086702662E-2</c:v>
                </c:pt>
                <c:pt idx="1509">
                  <c:v>2.4854152244073058E-2</c:v>
                </c:pt>
                <c:pt idx="1510">
                  <c:v>2.4846659656877046E-2</c:v>
                </c:pt>
                <c:pt idx="1511">
                  <c:v>2.4839193181349639E-2</c:v>
                </c:pt>
                <c:pt idx="1512">
                  <c:v>2.4831752893401005E-2</c:v>
                </c:pt>
                <c:pt idx="1513">
                  <c:v>2.4824338868942197E-2</c:v>
                </c:pt>
                <c:pt idx="1514">
                  <c:v>2.4816951183882274E-2</c:v>
                </c:pt>
                <c:pt idx="1515">
                  <c:v>2.4809589914132069E-2</c:v>
                </c:pt>
                <c:pt idx="1516">
                  <c:v>2.4802255135601303E-2</c:v>
                </c:pt>
                <c:pt idx="1517">
                  <c:v>2.4794946924199257E-2</c:v>
                </c:pt>
                <c:pt idx="1518">
                  <c:v>2.4787665355835431E-2</c:v>
                </c:pt>
                <c:pt idx="1519">
                  <c:v>2.478041050641977E-2</c:v>
                </c:pt>
                <c:pt idx="1520">
                  <c:v>2.4773182451860887E-2</c:v>
                </c:pt>
                <c:pt idx="1521">
                  <c:v>2.4765981268068504E-2</c:v>
                </c:pt>
                <c:pt idx="1522">
                  <c:v>2.4758807030951901E-2</c:v>
                </c:pt>
                <c:pt idx="1523">
                  <c:v>2.4751659816420579E-2</c:v>
                </c:pt>
                <c:pt idx="1524">
                  <c:v>2.474453970038315E-2</c:v>
                </c:pt>
                <c:pt idx="1525">
                  <c:v>2.4737446758749115E-2</c:v>
                </c:pt>
                <c:pt idx="1526">
                  <c:v>2.4730381067427976E-2</c:v>
                </c:pt>
                <c:pt idx="1527">
                  <c:v>2.4723342702328788E-2</c:v>
                </c:pt>
                <c:pt idx="1528">
                  <c:v>2.4716331739361275E-2</c:v>
                </c:pt>
                <c:pt idx="1529">
                  <c:v>2.470537005791229E-2</c:v>
                </c:pt>
                <c:pt idx="1530">
                  <c:v>2.4698429906132802E-2</c:v>
                </c:pt>
                <c:pt idx="1531">
                  <c:v>2.4691517427591236E-2</c:v>
                </c:pt>
                <c:pt idx="1532">
                  <c:v>2.4684632698197317E-2</c:v>
                </c:pt>
                <c:pt idx="1533">
                  <c:v>2.4677775793861212E-2</c:v>
                </c:pt>
                <c:pt idx="1534">
                  <c:v>2.4670946790493531E-2</c:v>
                </c:pt>
                <c:pt idx="1535">
                  <c:v>2.4664145764005108E-2</c:v>
                </c:pt>
                <c:pt idx="1536">
                  <c:v>2.4657372790306553E-2</c:v>
                </c:pt>
                <c:pt idx="1537">
                  <c:v>2.4650627945309589E-2</c:v>
                </c:pt>
                <c:pt idx="1538">
                  <c:v>2.4643911304925492E-2</c:v>
                </c:pt>
                <c:pt idx="1539">
                  <c:v>2.4637222945065762E-2</c:v>
                </c:pt>
                <c:pt idx="1540">
                  <c:v>2.463056294164323E-2</c:v>
                </c:pt>
                <c:pt idx="1541">
                  <c:v>2.4623931370570062E-2</c:v>
                </c:pt>
                <c:pt idx="1542">
                  <c:v>2.4617328307759534E-2</c:v>
                </c:pt>
                <c:pt idx="1543">
                  <c:v>2.4609816955720065E-2</c:v>
                </c:pt>
                <c:pt idx="1544">
                  <c:v>2.4603275237670585E-2</c:v>
                </c:pt>
                <c:pt idx="1545">
                  <c:v>2.4596762266469785E-2</c:v>
                </c:pt>
                <c:pt idx="1546">
                  <c:v>2.4590278118032494E-2</c:v>
                </c:pt>
                <c:pt idx="1547">
                  <c:v>2.4583822868273986E-2</c:v>
                </c:pt>
                <c:pt idx="1548">
                  <c:v>2.4577396593110201E-2</c:v>
                </c:pt>
                <c:pt idx="1549">
                  <c:v>2.457099936845708E-2</c:v>
                </c:pt>
                <c:pt idx="1550">
                  <c:v>2.4564631270231896E-2</c:v>
                </c:pt>
                <c:pt idx="1551">
                  <c:v>2.4558292374351698E-2</c:v>
                </c:pt>
                <c:pt idx="1552">
                  <c:v>2.4551982756734647E-2</c:v>
                </c:pt>
                <c:pt idx="1553">
                  <c:v>2.4545702493299792E-2</c:v>
                </c:pt>
                <c:pt idx="1554">
                  <c:v>2.4539451659965961E-2</c:v>
                </c:pt>
                <c:pt idx="1555">
                  <c:v>2.4533230315966215E-2</c:v>
                </c:pt>
                <c:pt idx="1556">
                  <c:v>2.4527038356600306E-2</c:v>
                </c:pt>
                <c:pt idx="1557">
                  <c:v>2.4520875584128188E-2</c:v>
                </c:pt>
                <c:pt idx="1558">
                  <c:v>2.4514741799747108E-2</c:v>
                </c:pt>
                <c:pt idx="1559">
                  <c:v>2.4508636804662753E-2</c:v>
                </c:pt>
                <c:pt idx="1560">
                  <c:v>2.4502560400087692E-2</c:v>
                </c:pt>
                <c:pt idx="1561">
                  <c:v>2.4496512387241598E-2</c:v>
                </c:pt>
                <c:pt idx="1562">
                  <c:v>2.449049256735103E-2</c:v>
                </c:pt>
                <c:pt idx="1563">
                  <c:v>2.4484500741649651E-2</c:v>
                </c:pt>
                <c:pt idx="1564">
                  <c:v>2.4478536711378895E-2</c:v>
                </c:pt>
                <c:pt idx="1565">
                  <c:v>2.4472600277785306E-2</c:v>
                </c:pt>
                <c:pt idx="1566">
                  <c:v>2.4466691242123639E-2</c:v>
                </c:pt>
                <c:pt idx="1567">
                  <c:v>2.4460809405654871E-2</c:v>
                </c:pt>
                <c:pt idx="1568">
                  <c:v>2.4454954569647525E-2</c:v>
                </c:pt>
                <c:pt idx="1569">
                  <c:v>2.4449126535375676E-2</c:v>
                </c:pt>
                <c:pt idx="1570">
                  <c:v>2.4443325104120284E-2</c:v>
                </c:pt>
                <c:pt idx="1571">
                  <c:v>2.4437550077169412E-2</c:v>
                </c:pt>
                <c:pt idx="1572">
                  <c:v>2.4431801255817565E-2</c:v>
                </c:pt>
                <c:pt idx="1573">
                  <c:v>2.4426078441365462E-2</c:v>
                </c:pt>
                <c:pt idx="1574">
                  <c:v>2.4420381435120042E-2</c:v>
                </c:pt>
                <c:pt idx="1575">
                  <c:v>2.4414710038394905E-2</c:v>
                </c:pt>
                <c:pt idx="1576">
                  <c:v>2.4409064052509866E-2</c:v>
                </c:pt>
                <c:pt idx="1577">
                  <c:v>2.4403443278791404E-2</c:v>
                </c:pt>
                <c:pt idx="1578">
                  <c:v>2.4397847518571547E-2</c:v>
                </c:pt>
                <c:pt idx="1579">
                  <c:v>2.4392276573189209E-2</c:v>
                </c:pt>
                <c:pt idx="1580">
                  <c:v>2.438673024398863E-2</c:v>
                </c:pt>
                <c:pt idx="1581">
                  <c:v>2.4381208332320936E-2</c:v>
                </c:pt>
                <c:pt idx="1582">
                  <c:v>2.437571063954258E-2</c:v>
                </c:pt>
                <c:pt idx="1583">
                  <c:v>2.4370236967016679E-2</c:v>
                </c:pt>
                <c:pt idx="1584">
                  <c:v>2.4364787116111453E-2</c:v>
                </c:pt>
                <c:pt idx="1585">
                  <c:v>2.4359360888202009E-2</c:v>
                </c:pt>
                <c:pt idx="1586">
                  <c:v>2.4353958084668559E-2</c:v>
                </c:pt>
                <c:pt idx="1587">
                  <c:v>2.4348578506897089E-2</c:v>
                </c:pt>
                <c:pt idx="1588">
                  <c:v>2.4343221956280026E-2</c:v>
                </c:pt>
                <c:pt idx="1589">
                  <c:v>2.4337888234214677E-2</c:v>
                </c:pt>
                <c:pt idx="1590">
                  <c:v>2.4332577142104794E-2</c:v>
                </c:pt>
                <c:pt idx="1591">
                  <c:v>2.4327288481359233E-2</c:v>
                </c:pt>
                <c:pt idx="1592">
                  <c:v>2.4322022053392178E-2</c:v>
                </c:pt>
                <c:pt idx="1593">
                  <c:v>2.4316777659624256E-2</c:v>
                </c:pt>
                <c:pt idx="1594">
                  <c:v>2.4311555101480753E-2</c:v>
                </c:pt>
                <c:pt idx="1595">
                  <c:v>2.4306354180392509E-2</c:v>
                </c:pt>
                <c:pt idx="1596">
                  <c:v>2.4301174697796357E-2</c:v>
                </c:pt>
                <c:pt idx="1597">
                  <c:v>2.4296016455134017E-2</c:v>
                </c:pt>
                <c:pt idx="1598">
                  <c:v>2.4290879253852093E-2</c:v>
                </c:pt>
                <c:pt idx="1599">
                  <c:v>2.4285762895403851E-2</c:v>
                </c:pt>
                <c:pt idx="1600">
                  <c:v>2.4280667181246329E-2</c:v>
                </c:pt>
                <c:pt idx="1601">
                  <c:v>2.4275591912842343E-2</c:v>
                </c:pt>
                <c:pt idx="1602">
                  <c:v>2.4270536891660255E-2</c:v>
                </c:pt>
                <c:pt idx="1603">
                  <c:v>2.4265501919173316E-2</c:v>
                </c:pt>
                <c:pt idx="1604">
                  <c:v>2.4260486796858993E-2</c:v>
                </c:pt>
                <c:pt idx="1605">
                  <c:v>2.4255491326201195E-2</c:v>
                </c:pt>
                <c:pt idx="1606">
                  <c:v>2.4250515308687826E-2</c:v>
                </c:pt>
                <c:pt idx="1607">
                  <c:v>2.424555855316024E-2</c:v>
                </c:pt>
                <c:pt idx="1608">
                  <c:v>2.4240621075142688E-2</c:v>
                </c:pt>
                <c:pt idx="1609">
                  <c:v>2.4235703157783339E-2</c:v>
                </c:pt>
                <c:pt idx="1610">
                  <c:v>2.4230805105321718E-2</c:v>
                </c:pt>
                <c:pt idx="1611">
                  <c:v>2.4225927221994015E-2</c:v>
                </c:pt>
                <c:pt idx="1612">
                  <c:v>2.4221069812030649E-2</c:v>
                </c:pt>
                <c:pt idx="1613">
                  <c:v>2.4216233179658708E-2</c:v>
                </c:pt>
                <c:pt idx="1614">
                  <c:v>2.4211417629099952E-2</c:v>
                </c:pt>
                <c:pt idx="1615">
                  <c:v>2.4206623464571475E-2</c:v>
                </c:pt>
                <c:pt idx="1616">
                  <c:v>2.4201850990286822E-2</c:v>
                </c:pt>
                <c:pt idx="1617">
                  <c:v>2.419710051045465E-2</c:v>
                </c:pt>
                <c:pt idx="1618">
                  <c:v>2.4192372329279399E-2</c:v>
                </c:pt>
                <c:pt idx="1619">
                  <c:v>2.4187666750961512E-2</c:v>
                </c:pt>
                <c:pt idx="1620">
                  <c:v>2.4182984079697656E-2</c:v>
                </c:pt>
                <c:pt idx="1621">
                  <c:v>2.4178324619679614E-2</c:v>
                </c:pt>
                <c:pt idx="1622">
                  <c:v>2.4173688675095839E-2</c:v>
                </c:pt>
                <c:pt idx="1623">
                  <c:v>2.4169076550130564E-2</c:v>
                </c:pt>
                <c:pt idx="1624">
                  <c:v>2.4164488548963803E-2</c:v>
                </c:pt>
                <c:pt idx="1625">
                  <c:v>2.4159924975773128E-2</c:v>
                </c:pt>
                <c:pt idx="1626">
                  <c:v>2.4155386134731671E-2</c:v>
                </c:pt>
                <c:pt idx="1627">
                  <c:v>2.41508723300079E-2</c:v>
                </c:pt>
                <c:pt idx="1628">
                  <c:v>2.4146383865768284E-2</c:v>
                </c:pt>
                <c:pt idx="1629">
                  <c:v>2.4141921046175296E-2</c:v>
                </c:pt>
                <c:pt idx="1630">
                  <c:v>2.4137484175387858E-2</c:v>
                </c:pt>
                <c:pt idx="1631">
                  <c:v>2.4133073557561557E-2</c:v>
                </c:pt>
                <c:pt idx="1632">
                  <c:v>2.4128689496848876E-2</c:v>
                </c:pt>
                <c:pt idx="1633">
                  <c:v>2.412371205082553E-2</c:v>
                </c:pt>
                <c:pt idx="1634">
                  <c:v>2.4119385922385828E-2</c:v>
                </c:pt>
                <c:pt idx="1635">
                  <c:v>2.4115087306947336E-2</c:v>
                </c:pt>
                <c:pt idx="1636">
                  <c:v>2.4110816508649435E-2</c:v>
                </c:pt>
                <c:pt idx="1637">
                  <c:v>2.410657383162973E-2</c:v>
                </c:pt>
                <c:pt idx="1638">
                  <c:v>2.410235958002227E-2</c:v>
                </c:pt>
                <c:pt idx="1639">
                  <c:v>2.4098174057958888E-2</c:v>
                </c:pt>
                <c:pt idx="1640">
                  <c:v>2.4094017569568305E-2</c:v>
                </c:pt>
                <c:pt idx="1641">
                  <c:v>2.4089890418977244E-2</c:v>
                </c:pt>
                <c:pt idx="1642">
                  <c:v>2.4086309150855027E-2</c:v>
                </c:pt>
                <c:pt idx="1643">
                  <c:v>2.4082243716206174E-2</c:v>
                </c:pt>
                <c:pt idx="1644">
                  <c:v>2.4078208546785326E-2</c:v>
                </c:pt>
                <c:pt idx="1645">
                  <c:v>2.4074203945896679E-2</c:v>
                </c:pt>
                <c:pt idx="1646">
                  <c:v>2.4069705377281148E-2</c:v>
                </c:pt>
                <c:pt idx="1647">
                  <c:v>2.4066287662923888E-2</c:v>
                </c:pt>
                <c:pt idx="1648">
                  <c:v>2.4062376587438164E-2</c:v>
                </c:pt>
                <c:pt idx="1649">
                  <c:v>2.4058497293682576E-2</c:v>
                </c:pt>
                <c:pt idx="1650">
                  <c:v>2.4054650084952688E-2</c:v>
                </c:pt>
                <c:pt idx="1651">
                  <c:v>2.4050835264540948E-2</c:v>
                </c:pt>
                <c:pt idx="1652">
                  <c:v>2.4047053135740258E-2</c:v>
                </c:pt>
                <c:pt idx="1653">
                  <c:v>2.4043304001841077E-2</c:v>
                </c:pt>
                <c:pt idx="1654">
                  <c:v>2.4039588166132761E-2</c:v>
                </c:pt>
                <c:pt idx="1655">
                  <c:v>2.4035905931902895E-2</c:v>
                </c:pt>
                <c:pt idx="1656">
                  <c:v>2.4032257602439502E-2</c:v>
                </c:pt>
                <c:pt idx="1657">
                  <c:v>2.4028643481028397E-2</c:v>
                </c:pt>
                <c:pt idx="1658">
                  <c:v>2.4025063870954946E-2</c:v>
                </c:pt>
                <c:pt idx="1659">
                  <c:v>2.4021519038694671E-2</c:v>
                </c:pt>
                <c:pt idx="1660">
                  <c:v>2.4018008549441364E-2</c:v>
                </c:pt>
                <c:pt idx="1661">
                  <c:v>2.4014531290647703E-2</c:v>
                </c:pt>
                <c:pt idx="1662">
                  <c:v>2.4011086116311083E-2</c:v>
                </c:pt>
                <c:pt idx="1663">
                  <c:v>2.4007671880447504E-2</c:v>
                </c:pt>
                <c:pt idx="1664">
                  <c:v>2.4004287437091567E-2</c:v>
                </c:pt>
                <c:pt idx="1665">
                  <c:v>2.4000931640294692E-2</c:v>
                </c:pt>
                <c:pt idx="1666">
                  <c:v>2.3997603344126688E-2</c:v>
                </c:pt>
                <c:pt idx="1667">
                  <c:v>2.3994301402674858E-2</c:v>
                </c:pt>
                <c:pt idx="1668">
                  <c:v>2.3991024670042663E-2</c:v>
                </c:pt>
                <c:pt idx="1669">
                  <c:v>2.3987772000350623E-2</c:v>
                </c:pt>
                <c:pt idx="1670">
                  <c:v>2.3984542247735195E-2</c:v>
                </c:pt>
                <c:pt idx="1671">
                  <c:v>2.3981334266349227E-2</c:v>
                </c:pt>
                <c:pt idx="1672">
                  <c:v>2.3978146910361726E-2</c:v>
                </c:pt>
                <c:pt idx="1673">
                  <c:v>2.3974979033956761E-2</c:v>
                </c:pt>
                <c:pt idx="1674">
                  <c:v>2.397182949133346E-2</c:v>
                </c:pt>
                <c:pt idx="1675">
                  <c:v>2.3968697136707334E-2</c:v>
                </c:pt>
                <c:pt idx="1676">
                  <c:v>2.3965580824308292E-2</c:v>
                </c:pt>
                <c:pt idx="1677">
                  <c:v>2.3962479408380189E-2</c:v>
                </c:pt>
                <c:pt idx="1678">
                  <c:v>2.3959391743182158E-2</c:v>
                </c:pt>
                <c:pt idx="1679">
                  <c:v>2.3956316682988841E-2</c:v>
                </c:pt>
                <c:pt idx="1680">
                  <c:v>2.3953253082087053E-2</c:v>
                </c:pt>
                <c:pt idx="1681">
                  <c:v>2.3950199794778883E-2</c:v>
                </c:pt>
                <c:pt idx="1682">
                  <c:v>2.3947155675381047E-2</c:v>
                </c:pt>
                <c:pt idx="1683">
                  <c:v>2.3944119578223098E-2</c:v>
                </c:pt>
                <c:pt idx="1684">
                  <c:v>2.3941090357648756E-2</c:v>
                </c:pt>
                <c:pt idx="1685">
                  <c:v>2.3938066868016146E-2</c:v>
                </c:pt>
                <c:pt idx="1686">
                  <c:v>2.3935047963695784E-2</c:v>
                </c:pt>
                <c:pt idx="1687">
                  <c:v>2.3932032499073243E-2</c:v>
                </c:pt>
                <c:pt idx="1688">
                  <c:v>2.3929019328546509E-2</c:v>
                </c:pt>
                <c:pt idx="1689">
                  <c:v>2.392600730652817E-2</c:v>
                </c:pt>
                <c:pt idx="1690">
                  <c:v>2.3922995287443218E-2</c:v>
                </c:pt>
                <c:pt idx="1691">
                  <c:v>2.3919982125730599E-2</c:v>
                </c:pt>
                <c:pt idx="1692">
                  <c:v>2.3916966675843428E-2</c:v>
                </c:pt>
                <c:pt idx="1693">
                  <c:v>2.3913947792246995E-2</c:v>
                </c:pt>
                <c:pt idx="1694">
                  <c:v>2.3910369890032923E-2</c:v>
                </c:pt>
                <c:pt idx="1695">
                  <c:v>2.3907342262308395E-2</c:v>
                </c:pt>
                <c:pt idx="1696">
                  <c:v>2.390430781408126E-2</c:v>
                </c:pt>
                <c:pt idx="1697">
                  <c:v>2.3901265396807148E-2</c:v>
                </c:pt>
                <c:pt idx="1698">
                  <c:v>2.3898213861955675E-2</c:v>
                </c:pt>
                <c:pt idx="1699">
                  <c:v>2.3895152061010894E-2</c:v>
                </c:pt>
                <c:pt idx="1700">
                  <c:v>2.3892078845468845E-2</c:v>
                </c:pt>
                <c:pt idx="1701">
                  <c:v>2.3888993066842223E-2</c:v>
                </c:pt>
                <c:pt idx="1702">
                  <c:v>2.3885893576656603E-2</c:v>
                </c:pt>
                <c:pt idx="1703">
                  <c:v>2.3882779226452211E-2</c:v>
                </c:pt>
                <c:pt idx="1704">
                  <c:v>2.3879648867784375E-2</c:v>
                </c:pt>
                <c:pt idx="1705">
                  <c:v>2.387650135222219E-2</c:v>
                </c:pt>
                <c:pt idx="1706">
                  <c:v>2.3873335531350515E-2</c:v>
                </c:pt>
                <c:pt idx="1707">
                  <c:v>2.3870150256769307E-2</c:v>
                </c:pt>
                <c:pt idx="1708">
                  <c:v>2.3866944380093402E-2</c:v>
                </c:pt>
                <c:pt idx="1709">
                  <c:v>2.3863716752953623E-2</c:v>
                </c:pt>
                <c:pt idx="1710">
                  <c:v>2.3860466226996779E-2</c:v>
                </c:pt>
                <c:pt idx="1711">
                  <c:v>2.385719165844713E-2</c:v>
                </c:pt>
                <c:pt idx="1712">
                  <c:v>2.3853892301023638E-2</c:v>
                </c:pt>
                <c:pt idx="1713">
                  <c:v>2.3850568108744641E-2</c:v>
                </c:pt>
                <c:pt idx="1714">
                  <c:v>2.3847219106913897E-2</c:v>
                </c:pt>
                <c:pt idx="1715">
                  <c:v>2.3843845320837165E-2</c:v>
                </c:pt>
                <c:pt idx="1716">
                  <c:v>2.3840446775820867E-2</c:v>
                </c:pt>
                <c:pt idx="1717">
                  <c:v>2.3837023497173648E-2</c:v>
                </c:pt>
                <c:pt idx="1718">
                  <c:v>2.3833575510205263E-2</c:v>
                </c:pt>
                <c:pt idx="1719">
                  <c:v>2.3830102840227019E-2</c:v>
                </c:pt>
                <c:pt idx="1720">
                  <c:v>2.3826605512551557E-2</c:v>
                </c:pt>
                <c:pt idx="1721">
                  <c:v>2.3823083552492852E-2</c:v>
                </c:pt>
                <c:pt idx="1722">
                  <c:v>2.3819536985366652E-2</c:v>
                </c:pt>
                <c:pt idx="1723">
                  <c:v>2.3815965836490038E-2</c:v>
                </c:pt>
                <c:pt idx="1724">
                  <c:v>2.3812370131181426E-2</c:v>
                </c:pt>
                <c:pt idx="1725">
                  <c:v>2.3808749894760117E-2</c:v>
                </c:pt>
                <c:pt idx="1726">
                  <c:v>2.3805105152548522E-2</c:v>
                </c:pt>
                <c:pt idx="1727">
                  <c:v>2.3801435929868164E-2</c:v>
                </c:pt>
                <c:pt idx="1728">
                  <c:v>2.379774225204323E-2</c:v>
                </c:pt>
                <c:pt idx="1729">
                  <c:v>2.3794024144399906E-2</c:v>
                </c:pt>
                <c:pt idx="1730">
                  <c:v>2.3790281632264598E-2</c:v>
                </c:pt>
                <c:pt idx="1731">
                  <c:v>2.378651474096527E-2</c:v>
                </c:pt>
                <c:pt idx="1732">
                  <c:v>2.3782723495831659E-2</c:v>
                </c:pt>
                <c:pt idx="1733">
                  <c:v>2.377890792219528E-2</c:v>
                </c:pt>
                <c:pt idx="1734">
                  <c:v>2.3775068045387426E-2</c:v>
                </c:pt>
                <c:pt idx="1735">
                  <c:v>2.3771203890742498E-2</c:v>
                </c:pt>
                <c:pt idx="1736">
                  <c:v>2.3767315483595342E-2</c:v>
                </c:pt>
                <c:pt idx="1737">
                  <c:v>2.3762841925272671E-2</c:v>
                </c:pt>
                <c:pt idx="1738">
                  <c:v>2.3758901633796237E-2</c:v>
                </c:pt>
                <c:pt idx="1739">
                  <c:v>2.3754937169450319E-2</c:v>
                </c:pt>
                <c:pt idx="1740">
                  <c:v>2.3750948557575535E-2</c:v>
                </c:pt>
                <c:pt idx="1741">
                  <c:v>2.3746935823514281E-2</c:v>
                </c:pt>
                <c:pt idx="1742">
                  <c:v>2.3742898992609174E-2</c:v>
                </c:pt>
                <c:pt idx="1743">
                  <c:v>2.3738838090205272E-2</c:v>
                </c:pt>
                <c:pt idx="1744">
                  <c:v>2.3734753141648079E-2</c:v>
                </c:pt>
                <c:pt idx="1745">
                  <c:v>2.3730644172284876E-2</c:v>
                </c:pt>
                <c:pt idx="1746">
                  <c:v>2.3726511207463385E-2</c:v>
                </c:pt>
                <c:pt idx="1747">
                  <c:v>2.3722354272534218E-2</c:v>
                </c:pt>
                <c:pt idx="1748">
                  <c:v>2.3718173392847319E-2</c:v>
                </c:pt>
                <c:pt idx="1749">
                  <c:v>2.3713968593755741E-2</c:v>
                </c:pt>
                <c:pt idx="1750">
                  <c:v>2.3709739900612758E-2</c:v>
                </c:pt>
                <c:pt idx="1751">
                  <c:v>2.3707263761028059E-2</c:v>
                </c:pt>
                <c:pt idx="1752">
                  <c:v>2.3701210933591899E-2</c:v>
                </c:pt>
                <c:pt idx="1753">
                  <c:v>2.3696910710427677E-2</c:v>
                </c:pt>
                <c:pt idx="1754">
                  <c:v>2.3692586694638251E-2</c:v>
                </c:pt>
                <c:pt idx="1755">
                  <c:v>2.3688238911583781E-2</c:v>
                </c:pt>
                <c:pt idx="1756">
                  <c:v>2.3683867386624424E-2</c:v>
                </c:pt>
                <c:pt idx="1757">
                  <c:v>2.3679472145123226E-2</c:v>
                </c:pt>
                <c:pt idx="1758">
                  <c:v>2.3675053212443231E-2</c:v>
                </c:pt>
                <c:pt idx="1759">
                  <c:v>2.3670610613948595E-2</c:v>
                </c:pt>
                <c:pt idx="1760">
                  <c:v>2.3666144375005915E-2</c:v>
                </c:pt>
                <c:pt idx="1761">
                  <c:v>2.3661654520982012E-2</c:v>
                </c:pt>
                <c:pt idx="1762">
                  <c:v>2.365714107724437E-2</c:v>
                </c:pt>
                <c:pt idx="1763">
                  <c:v>2.3652604069389405E-2</c:v>
                </c:pt>
                <c:pt idx="1764">
                  <c:v>2.364804354268335E-2</c:v>
                </c:pt>
                <c:pt idx="1765">
                  <c:v>2.3643459577051829E-2</c:v>
                </c:pt>
                <c:pt idx="1766">
                  <c:v>2.3638852255946752E-2</c:v>
                </c:pt>
                <c:pt idx="1767">
                  <c:v>2.3634221662822474E-2</c:v>
                </c:pt>
                <c:pt idx="1768">
                  <c:v>2.362956788113113E-2</c:v>
                </c:pt>
                <c:pt idx="1769">
                  <c:v>2.3624890994326186E-2</c:v>
                </c:pt>
                <c:pt idx="1770">
                  <c:v>2.3620191085860887E-2</c:v>
                </c:pt>
                <c:pt idx="1771">
                  <c:v>2.3615468239188031E-2</c:v>
                </c:pt>
                <c:pt idx="1772">
                  <c:v>2.3610722537761086E-2</c:v>
                </c:pt>
                <c:pt idx="1773">
                  <c:v>2.3605954065033075E-2</c:v>
                </c:pt>
                <c:pt idx="1774">
                  <c:v>2.3601162904457684E-2</c:v>
                </c:pt>
                <c:pt idx="1775">
                  <c:v>2.3596349139487938E-2</c:v>
                </c:pt>
                <c:pt idx="1776">
                  <c:v>2.3591512853576857E-2</c:v>
                </c:pt>
                <c:pt idx="1777">
                  <c:v>2.3586654130177243E-2</c:v>
                </c:pt>
                <c:pt idx="1778">
                  <c:v>2.3581773052741672E-2</c:v>
                </c:pt>
                <c:pt idx="1779">
                  <c:v>2.3576869704723613E-2</c:v>
                </c:pt>
                <c:pt idx="1780">
                  <c:v>2.3571944169575865E-2</c:v>
                </c:pt>
                <c:pt idx="1781">
                  <c:v>2.3566996530750117E-2</c:v>
                </c:pt>
                <c:pt idx="1782">
                  <c:v>2.3562026871699615E-2</c:v>
                </c:pt>
                <c:pt idx="1783">
                  <c:v>2.3557035275875604E-2</c:v>
                </c:pt>
                <c:pt idx="1784">
                  <c:v>2.355202182673044E-2</c:v>
                </c:pt>
                <c:pt idx="1785">
                  <c:v>2.3546986607716036E-2</c:v>
                </c:pt>
                <c:pt idx="1786">
                  <c:v>2.3541929702283637E-2</c:v>
                </c:pt>
                <c:pt idx="1787">
                  <c:v>2.3536851193884267E-2</c:v>
                </c:pt>
                <c:pt idx="1788">
                  <c:v>2.353175116596895E-2</c:v>
                </c:pt>
                <c:pt idx="1789">
                  <c:v>2.3526640506437664E-2</c:v>
                </c:pt>
                <c:pt idx="1790">
                  <c:v>2.3521491103132813E-2</c:v>
                </c:pt>
                <c:pt idx="1791">
                  <c:v>2.351632045126158E-2</c:v>
                </c:pt>
                <c:pt idx="1792">
                  <c:v>2.3511128633832583E-2</c:v>
                </c:pt>
                <c:pt idx="1793">
                  <c:v>2.3505915733853775E-2</c:v>
                </c:pt>
                <c:pt idx="1794">
                  <c:v>2.3499591778804792E-2</c:v>
                </c:pt>
                <c:pt idx="1795">
                  <c:v>2.3495427018280085E-2</c:v>
                </c:pt>
                <c:pt idx="1796">
                  <c:v>2.3490151368700227E-2</c:v>
                </c:pt>
                <c:pt idx="1797">
                  <c:v>2.3484854968600831E-2</c:v>
                </c:pt>
                <c:pt idx="1798">
                  <c:v>2.347846881505522E-2</c:v>
                </c:pt>
                <c:pt idx="1799">
                  <c:v>2.347420024886927E-2</c:v>
                </c:pt>
                <c:pt idx="1800">
                  <c:v>2.3468842095248157E-2</c:v>
                </c:pt>
                <c:pt idx="1801">
                  <c:v>2.3463463523130928E-2</c:v>
                </c:pt>
                <c:pt idx="1802">
                  <c:v>2.3458413729024522E-2</c:v>
                </c:pt>
                <c:pt idx="1803">
                  <c:v>2.3448846497714948E-2</c:v>
                </c:pt>
                <c:pt idx="1804">
                  <c:v>2.3443399140269383E-2</c:v>
                </c:pt>
                <c:pt idx="1805">
                  <c:v>2.3437931741516538E-2</c:v>
                </c:pt>
                <c:pt idx="1806">
                  <c:v>2.3432444384898998E-2</c:v>
                </c:pt>
                <c:pt idx="1807">
                  <c:v>2.3426937153858463E-2</c:v>
                </c:pt>
                <c:pt idx="1808">
                  <c:v>2.3421410131836407E-2</c:v>
                </c:pt>
                <c:pt idx="1809">
                  <c:v>2.3415863402273418E-2</c:v>
                </c:pt>
                <c:pt idx="1810">
                  <c:v>2.3410297048609641E-2</c:v>
                </c:pt>
                <c:pt idx="1811">
                  <c:v>2.3404711154284108E-2</c:v>
                </c:pt>
                <c:pt idx="1812">
                  <c:v>2.3399105802735631E-2</c:v>
                </c:pt>
                <c:pt idx="1813">
                  <c:v>2.3393481077402134E-2</c:v>
                </c:pt>
                <c:pt idx="1814">
                  <c:v>2.3387837061720873E-2</c:v>
                </c:pt>
                <c:pt idx="1815">
                  <c:v>2.3382173803583539E-2</c:v>
                </c:pt>
                <c:pt idx="1816">
                  <c:v>2.337649113152529E-2</c:v>
                </c:pt>
                <c:pt idx="1817">
                  <c:v>2.3370788790490815E-2</c:v>
                </c:pt>
                <c:pt idx="1818">
                  <c:v>2.3365066525267375E-2</c:v>
                </c:pt>
                <c:pt idx="1819">
                  <c:v>2.3359324080649113E-2</c:v>
                </c:pt>
                <c:pt idx="1820">
                  <c:v>2.3353561201436834E-2</c:v>
                </c:pt>
                <c:pt idx="1821">
                  <c:v>2.3347777632438671E-2</c:v>
                </c:pt>
                <c:pt idx="1822">
                  <c:v>2.3341973118469195E-2</c:v>
                </c:pt>
                <c:pt idx="1823">
                  <c:v>2.3336147404350749E-2</c:v>
                </c:pt>
                <c:pt idx="1824">
                  <c:v>2.3330300234911894E-2</c:v>
                </c:pt>
                <c:pt idx="1825">
                  <c:v>2.332443135498985E-2</c:v>
                </c:pt>
                <c:pt idx="1826">
                  <c:v>2.3318540509426944E-2</c:v>
                </c:pt>
                <c:pt idx="1827">
                  <c:v>2.3312627443075273E-2</c:v>
                </c:pt>
                <c:pt idx="1828">
                  <c:v>2.3306691900792265E-2</c:v>
                </c:pt>
                <c:pt idx="1829">
                  <c:v>2.3300733627443559E-2</c:v>
                </c:pt>
                <c:pt idx="1830">
                  <c:v>2.3294752367902571E-2</c:v>
                </c:pt>
                <c:pt idx="1831">
                  <c:v>2.3288747867049153E-2</c:v>
                </c:pt>
                <c:pt idx="1832">
                  <c:v>2.3282719869771817E-2</c:v>
                </c:pt>
                <c:pt idx="1833">
                  <c:v>2.3276668120966626E-2</c:v>
                </c:pt>
                <c:pt idx="1834">
                  <c:v>2.327059236553608E-2</c:v>
                </c:pt>
                <c:pt idx="1835">
                  <c:v>2.3264492348392452E-2</c:v>
                </c:pt>
                <c:pt idx="1836">
                  <c:v>2.3258367814454006E-2</c:v>
                </c:pt>
                <c:pt idx="1837">
                  <c:v>2.3252218508647449E-2</c:v>
                </c:pt>
                <c:pt idx="1838">
                  <c:v>2.3246044175908143E-2</c:v>
                </c:pt>
                <c:pt idx="1839">
                  <c:v>2.3239844561178336E-2</c:v>
                </c:pt>
                <c:pt idx="1840">
                  <c:v>2.3233619409409156E-2</c:v>
                </c:pt>
                <c:pt idx="1841">
                  <c:v>2.3227368465559284E-2</c:v>
                </c:pt>
                <c:pt idx="1842">
                  <c:v>2.3221091474596278E-2</c:v>
                </c:pt>
                <c:pt idx="1843">
                  <c:v>2.3214788181495027E-2</c:v>
                </c:pt>
                <c:pt idx="1844">
                  <c:v>2.3208458331239079E-2</c:v>
                </c:pt>
                <c:pt idx="1845">
                  <c:v>2.3202101668821085E-2</c:v>
                </c:pt>
                <c:pt idx="1846">
                  <c:v>2.3195717939241245E-2</c:v>
                </c:pt>
                <c:pt idx="1847">
                  <c:v>2.3189306887508421E-2</c:v>
                </c:pt>
                <c:pt idx="1848">
                  <c:v>2.3182868258640132E-2</c:v>
                </c:pt>
                <c:pt idx="1849">
                  <c:v>2.3176401797662782E-2</c:v>
                </c:pt>
                <c:pt idx="1850">
                  <c:v>2.3170153722983689E-2</c:v>
                </c:pt>
                <c:pt idx="1851">
                  <c:v>2.3163628188976958E-2</c:v>
                </c:pt>
                <c:pt idx="1852">
                  <c:v>2.3157074045684036E-2</c:v>
                </c:pt>
                <c:pt idx="1853">
                  <c:v>2.3150491038850342E-2</c:v>
                </c:pt>
                <c:pt idx="1854">
                  <c:v>2.3143878914230587E-2</c:v>
                </c:pt>
                <c:pt idx="1855">
                  <c:v>2.3137237417588573E-2</c:v>
                </c:pt>
                <c:pt idx="1856">
                  <c:v>2.3130566294697171E-2</c:v>
                </c:pt>
                <c:pt idx="1857">
                  <c:v>2.3123865291338783E-2</c:v>
                </c:pt>
                <c:pt idx="1858">
                  <c:v>2.3117134153304214E-2</c:v>
                </c:pt>
                <c:pt idx="1859">
                  <c:v>2.3110372626395349E-2</c:v>
                </c:pt>
                <c:pt idx="1860">
                  <c:v>2.310358045642116E-2</c:v>
                </c:pt>
                <c:pt idx="1861">
                  <c:v>2.309675738920235E-2</c:v>
                </c:pt>
                <c:pt idx="1862">
                  <c:v>2.3089903170567822E-2</c:v>
                </c:pt>
                <c:pt idx="1863">
                  <c:v>2.3083017546356874E-2</c:v>
                </c:pt>
                <c:pt idx="1864">
                  <c:v>2.3076100262418343E-2</c:v>
                </c:pt>
                <c:pt idx="1865">
                  <c:v>2.3069151064611014E-2</c:v>
                </c:pt>
                <c:pt idx="1866">
                  <c:v>2.3062169698802988E-2</c:v>
                </c:pt>
                <c:pt idx="1867">
                  <c:v>2.3055155929550607E-2</c:v>
                </c:pt>
                <c:pt idx="1868">
                  <c:v>2.3048109779225966E-2</c:v>
                </c:pt>
                <c:pt idx="1869">
                  <c:v>2.3041031483974898E-2</c:v>
                </c:pt>
                <c:pt idx="1870">
                  <c:v>2.3033921288518864E-2</c:v>
                </c:pt>
                <c:pt idx="1871">
                  <c:v>2.3026779437575338E-2</c:v>
                </c:pt>
                <c:pt idx="1872">
                  <c:v>2.301960617585869E-2</c:v>
                </c:pt>
                <c:pt idx="1873">
                  <c:v>2.3012401748078865E-2</c:v>
                </c:pt>
                <c:pt idx="1874">
                  <c:v>2.3005166398941825E-2</c:v>
                </c:pt>
                <c:pt idx="1875">
                  <c:v>2.2997900373149541E-2</c:v>
                </c:pt>
                <c:pt idx="1876">
                  <c:v>2.2990603915399997E-2</c:v>
                </c:pt>
                <c:pt idx="1877">
                  <c:v>2.2983277270386532E-2</c:v>
                </c:pt>
                <c:pt idx="1878">
                  <c:v>2.2975920682798499E-2</c:v>
                </c:pt>
                <c:pt idx="1879">
                  <c:v>2.2968534397320592E-2</c:v>
                </c:pt>
                <c:pt idx="1880">
                  <c:v>2.2961118658633092E-2</c:v>
                </c:pt>
                <c:pt idx="1881">
                  <c:v>2.2953673711411833E-2</c:v>
                </c:pt>
                <c:pt idx="1882">
                  <c:v>2.2946199800328013E-2</c:v>
                </c:pt>
                <c:pt idx="1883">
                  <c:v>2.2938697170048396E-2</c:v>
                </c:pt>
                <c:pt idx="1884">
                  <c:v>2.293116606523465E-2</c:v>
                </c:pt>
                <c:pt idx="1885">
                  <c:v>2.292360673054402E-2</c:v>
                </c:pt>
                <c:pt idx="1886">
                  <c:v>2.2916019410628437E-2</c:v>
                </c:pt>
                <c:pt idx="1887">
                  <c:v>2.2908404350134949E-2</c:v>
                </c:pt>
                <c:pt idx="1888">
                  <c:v>2.2900761793705964E-2</c:v>
                </c:pt>
                <c:pt idx="1889">
                  <c:v>2.2893091985978359E-2</c:v>
                </c:pt>
                <c:pt idx="1890">
                  <c:v>2.2885395171584343E-2</c:v>
                </c:pt>
                <c:pt idx="1891">
                  <c:v>2.2877671595150608E-2</c:v>
                </c:pt>
                <c:pt idx="1892">
                  <c:v>2.2869921501298521E-2</c:v>
                </c:pt>
                <c:pt idx="1893">
                  <c:v>2.2862145134644359E-2</c:v>
                </c:pt>
                <c:pt idx="1894">
                  <c:v>2.2854342739798639E-2</c:v>
                </c:pt>
                <c:pt idx="1895">
                  <c:v>2.2846514561367232E-2</c:v>
                </c:pt>
                <c:pt idx="1896">
                  <c:v>2.2838660843949581E-2</c:v>
                </c:pt>
                <c:pt idx="1897">
                  <c:v>2.283078183213938E-2</c:v>
                </c:pt>
                <c:pt idx="1898">
                  <c:v>2.2822877770525888E-2</c:v>
                </c:pt>
                <c:pt idx="1899">
                  <c:v>2.2814948903691942E-2</c:v>
                </c:pt>
                <c:pt idx="1900">
                  <c:v>2.2806995476213742E-2</c:v>
                </c:pt>
                <c:pt idx="1901">
                  <c:v>2.2799017732663494E-2</c:v>
                </c:pt>
                <c:pt idx="1902">
                  <c:v>2.2790896304408337E-2</c:v>
                </c:pt>
                <c:pt idx="1903">
                  <c:v>2.278287265517398E-2</c:v>
                </c:pt>
                <c:pt idx="1904">
                  <c:v>2.2774825414191513E-2</c:v>
                </c:pt>
                <c:pt idx="1905">
                  <c:v>2.2766754826660351E-2</c:v>
                </c:pt>
                <c:pt idx="1906">
                  <c:v>2.2758661137773473E-2</c:v>
                </c:pt>
                <c:pt idx="1907">
                  <c:v>2.2750544592718303E-2</c:v>
                </c:pt>
                <c:pt idx="1908">
                  <c:v>2.274240543667605E-2</c:v>
                </c:pt>
                <c:pt idx="1909">
                  <c:v>2.2734243914821262E-2</c:v>
                </c:pt>
                <c:pt idx="1910">
                  <c:v>2.2726060272322046E-2</c:v>
                </c:pt>
                <c:pt idx="1911">
                  <c:v>2.271785475434096E-2</c:v>
                </c:pt>
                <c:pt idx="1912">
                  <c:v>2.270962760603279E-2</c:v>
                </c:pt>
                <c:pt idx="1913">
                  <c:v>2.2701379072547212E-2</c:v>
                </c:pt>
                <c:pt idx="1914">
                  <c:v>2.2693109399026135E-2</c:v>
                </c:pt>
                <c:pt idx="1915">
                  <c:v>2.2684818830606357E-2</c:v>
                </c:pt>
                <c:pt idx="1916">
                  <c:v>2.2676507612416241E-2</c:v>
                </c:pt>
                <c:pt idx="1917">
                  <c:v>2.2668175989579264E-2</c:v>
                </c:pt>
                <c:pt idx="1918">
                  <c:v>2.2659824207210466E-2</c:v>
                </c:pt>
                <c:pt idx="1919">
                  <c:v>2.2651452512912673E-2</c:v>
                </c:pt>
                <c:pt idx="1920">
                  <c:v>2.2643061321479419E-2</c:v>
                </c:pt>
                <c:pt idx="1921">
                  <c:v>2.263465129020803E-2</c:v>
                </c:pt>
                <c:pt idx="1922">
                  <c:v>2.2626223091515518E-2</c:v>
                </c:pt>
                <c:pt idx="1923">
                  <c:v>2.2617777397796912E-2</c:v>
                </c:pt>
                <c:pt idx="1924">
                  <c:v>2.2609314881426812E-2</c:v>
                </c:pt>
                <c:pt idx="1925">
                  <c:v>2.260083621475828E-2</c:v>
                </c:pt>
                <c:pt idx="1926">
                  <c:v>2.2592342070122839E-2</c:v>
                </c:pt>
                <c:pt idx="1927">
                  <c:v>2.258383311982981E-2</c:v>
                </c:pt>
                <c:pt idx="1928">
                  <c:v>2.257531003616764E-2</c:v>
                </c:pt>
                <c:pt idx="1929">
                  <c:v>2.256677349140257E-2</c:v>
                </c:pt>
                <c:pt idx="1930">
                  <c:v>2.2558224157779527E-2</c:v>
                </c:pt>
                <c:pt idx="1931">
                  <c:v>2.2549662707519902E-2</c:v>
                </c:pt>
                <c:pt idx="1932">
                  <c:v>2.2541089812825543E-2</c:v>
                </c:pt>
                <c:pt idx="1933">
                  <c:v>2.2532506145873654E-2</c:v>
                </c:pt>
                <c:pt idx="1934">
                  <c:v>2.2523912378820343E-2</c:v>
                </c:pt>
                <c:pt idx="1935">
                  <c:v>2.2515309183799959E-2</c:v>
                </c:pt>
                <c:pt idx="1936">
                  <c:v>2.2506697232923756E-2</c:v>
                </c:pt>
                <c:pt idx="1937">
                  <c:v>2.2498077198280786E-2</c:v>
                </c:pt>
                <c:pt idx="1938">
                  <c:v>2.2489449751937451E-2</c:v>
                </c:pt>
                <c:pt idx="1939">
                  <c:v>2.2480815565938173E-2</c:v>
                </c:pt>
                <c:pt idx="1940">
                  <c:v>2.2472175312304055E-2</c:v>
                </c:pt>
                <c:pt idx="1941">
                  <c:v>2.2463529663034887E-2</c:v>
                </c:pt>
                <c:pt idx="1942">
                  <c:v>2.2454879290106033E-2</c:v>
                </c:pt>
                <c:pt idx="1943">
                  <c:v>2.2446224865471986E-2</c:v>
                </c:pt>
                <c:pt idx="1944">
                  <c:v>2.2437567061063257E-2</c:v>
                </c:pt>
                <c:pt idx="1945">
                  <c:v>2.2427669150876017E-2</c:v>
                </c:pt>
                <c:pt idx="1946">
                  <c:v>2.2419006366612093E-2</c:v>
                </c:pt>
                <c:pt idx="1947">
                  <c:v>2.2410342314208798E-2</c:v>
                </c:pt>
                <c:pt idx="1948">
                  <c:v>2.2401677665502939E-2</c:v>
                </c:pt>
                <c:pt idx="1949">
                  <c:v>2.2393013092308012E-2</c:v>
                </c:pt>
                <c:pt idx="1950">
                  <c:v>2.238434926641597E-2</c:v>
                </c:pt>
                <c:pt idx="1951">
                  <c:v>2.2375686859594568E-2</c:v>
                </c:pt>
                <c:pt idx="1952">
                  <c:v>2.2367026543589796E-2</c:v>
                </c:pt>
                <c:pt idx="1953">
                  <c:v>2.2358368990124555E-2</c:v>
                </c:pt>
                <c:pt idx="1954">
                  <c:v>2.2349714870898874E-2</c:v>
                </c:pt>
                <c:pt idx="1955">
                  <c:v>2.2341064857590576E-2</c:v>
                </c:pt>
                <c:pt idx="1956">
                  <c:v>2.2332419621854172E-2</c:v>
                </c:pt>
                <c:pt idx="1957">
                  <c:v>2.2323779835321744E-2</c:v>
                </c:pt>
                <c:pt idx="1958">
                  <c:v>2.2315146169602729E-2</c:v>
                </c:pt>
                <c:pt idx="1959">
                  <c:v>2.2306519296284577E-2</c:v>
                </c:pt>
                <c:pt idx="1960">
                  <c:v>2.2297899886930983E-2</c:v>
                </c:pt>
                <c:pt idx="1961">
                  <c:v>2.2289288613084102E-2</c:v>
                </c:pt>
                <c:pt idx="1962">
                  <c:v>2.2280686146263218E-2</c:v>
                </c:pt>
                <c:pt idx="1963">
                  <c:v>2.2272093157965633E-2</c:v>
                </c:pt>
                <c:pt idx="1964">
                  <c:v>2.2263510319665558E-2</c:v>
                </c:pt>
                <c:pt idx="1965">
                  <c:v>2.2254938302815885E-2</c:v>
                </c:pt>
                <c:pt idx="1966">
                  <c:v>2.2246377778846638E-2</c:v>
                </c:pt>
                <c:pt idx="1967">
                  <c:v>2.2237829419165633E-2</c:v>
                </c:pt>
                <c:pt idx="1968">
                  <c:v>2.2229293895159374E-2</c:v>
                </c:pt>
                <c:pt idx="1969">
                  <c:v>2.2220771878191492E-2</c:v>
                </c:pt>
                <c:pt idx="1970">
                  <c:v>2.2212264039604301E-2</c:v>
                </c:pt>
                <c:pt idx="1971">
                  <c:v>2.2203771048107335E-2</c:v>
                </c:pt>
                <c:pt idx="1972">
                  <c:v>2.2195293344909439E-2</c:v>
                </c:pt>
                <c:pt idx="1973">
                  <c:v>2.2186830970426508E-2</c:v>
                </c:pt>
                <c:pt idx="1974">
                  <c:v>2.217838392427951E-2</c:v>
                </c:pt>
                <c:pt idx="1975">
                  <c:v>2.2169952206089194E-2</c:v>
                </c:pt>
                <c:pt idx="1976">
                  <c:v>2.2161535815477862E-2</c:v>
                </c:pt>
                <c:pt idx="1977">
                  <c:v>2.2153134752067594E-2</c:v>
                </c:pt>
                <c:pt idx="1978">
                  <c:v>2.2144749015481802E-2</c:v>
                </c:pt>
                <c:pt idx="1979">
                  <c:v>2.2136378605344564E-2</c:v>
                </c:pt>
                <c:pt idx="1980">
                  <c:v>2.2128023521280182E-2</c:v>
                </c:pt>
                <c:pt idx="1981">
                  <c:v>2.2119683762914288E-2</c:v>
                </c:pt>
                <c:pt idx="1982">
                  <c:v>2.2111359329872515E-2</c:v>
                </c:pt>
                <c:pt idx="1983">
                  <c:v>2.2103050221781828E-2</c:v>
                </c:pt>
                <c:pt idx="1984">
                  <c:v>2.2094756438269414E-2</c:v>
                </c:pt>
                <c:pt idx="1985">
                  <c:v>2.2086477978963126E-2</c:v>
                </c:pt>
                <c:pt idx="1986">
                  <c:v>2.207821484349215E-2</c:v>
                </c:pt>
                <c:pt idx="1987">
                  <c:v>2.2069967031485671E-2</c:v>
                </c:pt>
                <c:pt idx="1988">
                  <c:v>2.2061734542573763E-2</c:v>
                </c:pt>
                <c:pt idx="1989">
                  <c:v>2.2053517376386944E-2</c:v>
                </c:pt>
                <c:pt idx="1990">
                  <c:v>2.2045315532557286E-2</c:v>
                </c:pt>
                <c:pt idx="1991">
                  <c:v>2.203712901071686E-2</c:v>
                </c:pt>
                <c:pt idx="1992">
                  <c:v>2.2028957810498184E-2</c:v>
                </c:pt>
                <c:pt idx="1993">
                  <c:v>2.2020801931534884E-2</c:v>
                </c:pt>
                <c:pt idx="1994">
                  <c:v>2.2012661373461695E-2</c:v>
                </c:pt>
                <c:pt idx="1995">
                  <c:v>2.2004536135912911E-2</c:v>
                </c:pt>
                <c:pt idx="1996">
                  <c:v>2.1996426218524601E-2</c:v>
                </c:pt>
                <c:pt idx="1997">
                  <c:v>2.1988331620932833E-2</c:v>
                </c:pt>
                <c:pt idx="1998">
                  <c:v>2.1980252342774564E-2</c:v>
                </c:pt>
                <c:pt idx="1999">
                  <c:v>2.1972188383687641E-2</c:v>
                </c:pt>
                <c:pt idx="2000">
                  <c:v>2.1964139743310573E-2</c:v>
                </c:pt>
                <c:pt idx="2001">
                  <c:v>2.1956106421282318E-2</c:v>
                </c:pt>
                <c:pt idx="2002">
                  <c:v>2.1948088417242273E-2</c:v>
                </c:pt>
                <c:pt idx="2003">
                  <c:v>2.1940085730831616E-2</c:v>
                </c:pt>
                <c:pt idx="2004">
                  <c:v>2.1932098361690855E-2</c:v>
                </c:pt>
                <c:pt idx="2005">
                  <c:v>2.1924126309462055E-2</c:v>
                </c:pt>
                <c:pt idx="2006">
                  <c:v>2.1916169573787503E-2</c:v>
                </c:pt>
                <c:pt idx="2007">
                  <c:v>2.1908228154310816E-2</c:v>
                </c:pt>
                <c:pt idx="2008">
                  <c:v>2.1900302050675613E-2</c:v>
                </c:pt>
                <c:pt idx="2009">
                  <c:v>2.1892391262526401E-2</c:v>
                </c:pt>
                <c:pt idx="2010">
                  <c:v>2.1884495789509018E-2</c:v>
                </c:pt>
                <c:pt idx="2011">
                  <c:v>2.1876615631268637E-2</c:v>
                </c:pt>
                <c:pt idx="2012">
                  <c:v>2.1868750787452207E-2</c:v>
                </c:pt>
                <c:pt idx="2013">
                  <c:v>2.1860901257707122E-2</c:v>
                </c:pt>
                <c:pt idx="2014">
                  <c:v>2.185306704168144E-2</c:v>
                </c:pt>
                <c:pt idx="2015">
                  <c:v>2.1845248139023887E-2</c:v>
                </c:pt>
                <c:pt idx="2016">
                  <c:v>2.1837444549383633E-2</c:v>
                </c:pt>
                <c:pt idx="2017">
                  <c:v>2.1829656272410958E-2</c:v>
                </c:pt>
                <c:pt idx="2018">
                  <c:v>2.1821883307756584E-2</c:v>
                </c:pt>
                <c:pt idx="2019">
                  <c:v>2.1814125655072125E-2</c:v>
                </c:pt>
                <c:pt idx="2020">
                  <c:v>2.1806383314009414E-2</c:v>
                </c:pt>
                <c:pt idx="2021">
                  <c:v>2.1798656284221618E-2</c:v>
                </c:pt>
                <c:pt idx="2022">
                  <c:v>2.1790944565361903E-2</c:v>
                </c:pt>
                <c:pt idx="2023">
                  <c:v>2.1783248157084989E-2</c:v>
                </c:pt>
                <c:pt idx="2024">
                  <c:v>2.1775567059045375E-2</c:v>
                </c:pt>
                <c:pt idx="2025">
                  <c:v>2.1767901270898893E-2</c:v>
                </c:pt>
                <c:pt idx="2026">
                  <c:v>2.1760250792301594E-2</c:v>
                </c:pt>
                <c:pt idx="2027">
                  <c:v>2.1752615622910421E-2</c:v>
                </c:pt>
                <c:pt idx="2028">
                  <c:v>2.1744995762383201E-2</c:v>
                </c:pt>
                <c:pt idx="2029">
                  <c:v>2.1737391210378654E-2</c:v>
                </c:pt>
                <c:pt idx="2030">
                  <c:v>2.1729801966555051E-2</c:v>
                </c:pt>
                <c:pt idx="2031">
                  <c:v>2.1722228030572222E-2</c:v>
                </c:pt>
                <c:pt idx="2032">
                  <c:v>2.1714669402091769E-2</c:v>
                </c:pt>
                <c:pt idx="2033">
                  <c:v>2.1707126080773076E-2</c:v>
                </c:pt>
                <c:pt idx="2034">
                  <c:v>2.1699598066278858E-2</c:v>
                </c:pt>
                <c:pt idx="2035">
                  <c:v>2.1692085358271385E-2</c:v>
                </c:pt>
                <c:pt idx="2036">
                  <c:v>2.1684587956414036E-2</c:v>
                </c:pt>
                <c:pt idx="2037">
                  <c:v>2.1677105860370416E-2</c:v>
                </c:pt>
                <c:pt idx="2038">
                  <c:v>2.1669639069805013E-2</c:v>
                </c:pt>
                <c:pt idx="2039">
                  <c:v>2.1662187584383652E-2</c:v>
                </c:pt>
                <c:pt idx="2040">
                  <c:v>2.1654751403771266E-2</c:v>
                </c:pt>
                <c:pt idx="2041">
                  <c:v>2.1647330527635011E-2</c:v>
                </c:pt>
                <c:pt idx="2042">
                  <c:v>2.1639924955642265E-2</c:v>
                </c:pt>
                <c:pt idx="2043">
                  <c:v>2.1632534687461069E-2</c:v>
                </c:pt>
                <c:pt idx="2044">
                  <c:v>2.162515972275969E-2</c:v>
                </c:pt>
                <c:pt idx="2045">
                  <c:v>2.1617800061207726E-2</c:v>
                </c:pt>
                <c:pt idx="2046">
                  <c:v>2.1610455702474995E-2</c:v>
                </c:pt>
                <c:pt idx="2047">
                  <c:v>2.1603126646232651E-2</c:v>
                </c:pt>
                <c:pt idx="2048">
                  <c:v>2.1595812892151844E-2</c:v>
                </c:pt>
                <c:pt idx="2049">
                  <c:v>2.1587473052979478E-2</c:v>
                </c:pt>
                <c:pt idx="2050">
                  <c:v>2.1580192088141548E-2</c:v>
                </c:pt>
                <c:pt idx="2051">
                  <c:v>2.1572926424437089E-2</c:v>
                </c:pt>
                <c:pt idx="2052">
                  <c:v>2.1565676061540362E-2</c:v>
                </c:pt>
                <c:pt idx="2053">
                  <c:v>2.1558440999125628E-2</c:v>
                </c:pt>
                <c:pt idx="2054">
                  <c:v>2.1551221236869589E-2</c:v>
                </c:pt>
                <c:pt idx="2055">
                  <c:v>2.154401677444806E-2</c:v>
                </c:pt>
                <c:pt idx="2056">
                  <c:v>2.1536827611537745E-2</c:v>
                </c:pt>
                <c:pt idx="2057">
                  <c:v>2.1529653747816901E-2</c:v>
                </c:pt>
                <c:pt idx="2058">
                  <c:v>2.1522495182963342E-2</c:v>
                </c:pt>
                <c:pt idx="2059">
                  <c:v>2.1515740440701765E-2</c:v>
                </c:pt>
                <c:pt idx="2060">
                  <c:v>2.1508614504196874E-2</c:v>
                </c:pt>
                <c:pt idx="2061">
                  <c:v>2.1501503868614026E-2</c:v>
                </c:pt>
                <c:pt idx="2062">
                  <c:v>2.149440853363211E-2</c:v>
                </c:pt>
                <c:pt idx="2063">
                  <c:v>2.1487460863082015E-2</c:v>
                </c:pt>
                <c:pt idx="2064">
                  <c:v>2.1480263764189114E-2</c:v>
                </c:pt>
                <c:pt idx="2065">
                  <c:v>2.1473214329088466E-2</c:v>
                </c:pt>
                <c:pt idx="2066">
                  <c:v>2.1466180193310296E-2</c:v>
                </c:pt>
                <c:pt idx="2067">
                  <c:v>2.1459296452485517E-2</c:v>
                </c:pt>
                <c:pt idx="2068">
                  <c:v>2.1452157818449748E-2</c:v>
                </c:pt>
                <c:pt idx="2069">
                  <c:v>2.1445169578733537E-2</c:v>
                </c:pt>
                <c:pt idx="2070">
                  <c:v>2.1438333792363356E-2</c:v>
                </c:pt>
                <c:pt idx="2071">
                  <c:v>2.1430825891742611E-2</c:v>
                </c:pt>
                <c:pt idx="2072">
                  <c:v>2.1424296646653122E-2</c:v>
                </c:pt>
                <c:pt idx="2073">
                  <c:v>2.141736959726763E-2</c:v>
                </c:pt>
                <c:pt idx="2074">
                  <c:v>2.1410457844680503E-2</c:v>
                </c:pt>
                <c:pt idx="2075">
                  <c:v>2.1403561388579014E-2</c:v>
                </c:pt>
                <c:pt idx="2076">
                  <c:v>2.139668022865197E-2</c:v>
                </c:pt>
                <c:pt idx="2077">
                  <c:v>2.1389814364587739E-2</c:v>
                </c:pt>
                <c:pt idx="2078">
                  <c:v>2.138296379607689E-2</c:v>
                </c:pt>
                <c:pt idx="2079">
                  <c:v>2.1376128522808895E-2</c:v>
                </c:pt>
                <c:pt idx="2080">
                  <c:v>2.1369308544475427E-2</c:v>
                </c:pt>
                <c:pt idx="2081">
                  <c:v>2.1362503860767931E-2</c:v>
                </c:pt>
                <c:pt idx="2082">
                  <c:v>2.1355714471378965E-2</c:v>
                </c:pt>
                <c:pt idx="2083">
                  <c:v>2.1348940376001966E-2</c:v>
                </c:pt>
                <c:pt idx="2084">
                  <c:v>2.1341741362039146E-2</c:v>
                </c:pt>
                <c:pt idx="2085">
                  <c:v>2.1335438066058462E-2</c:v>
                </c:pt>
                <c:pt idx="2086">
                  <c:v>2.1328709850882577E-2</c:v>
                </c:pt>
                <c:pt idx="2087">
                  <c:v>2.132199692849767E-2</c:v>
                </c:pt>
                <c:pt idx="2088">
                  <c:v>2.1315299298600487E-2</c:v>
                </c:pt>
                <c:pt idx="2089">
                  <c:v>2.1308616960888861E-2</c:v>
                </c:pt>
                <c:pt idx="2090">
                  <c:v>2.1301949915060191E-2</c:v>
                </c:pt>
                <c:pt idx="2091">
                  <c:v>2.1295298160813415E-2</c:v>
                </c:pt>
                <c:pt idx="2092">
                  <c:v>2.1288661697848137E-2</c:v>
                </c:pt>
                <c:pt idx="2093">
                  <c:v>2.1281581251509696E-2</c:v>
                </c:pt>
                <c:pt idx="2094">
                  <c:v>2.1275434644562451E-2</c:v>
                </c:pt>
                <c:pt idx="2095">
                  <c:v>2.1268844053643886E-2</c:v>
                </c:pt>
                <c:pt idx="2096">
                  <c:v>2.1262268752811606E-2</c:v>
                </c:pt>
                <c:pt idx="2097">
                  <c:v>2.1255708741767632E-2</c:v>
                </c:pt>
                <c:pt idx="2098">
                  <c:v>2.1249164020215965E-2</c:v>
                </c:pt>
                <c:pt idx="2099">
                  <c:v>2.1242634587860618E-2</c:v>
                </c:pt>
                <c:pt idx="2100">
                  <c:v>2.1236120444406693E-2</c:v>
                </c:pt>
                <c:pt idx="2101">
                  <c:v>2.1228694429756764E-2</c:v>
                </c:pt>
                <c:pt idx="2102">
                  <c:v>2.1222053344446108E-2</c:v>
                </c:pt>
                <c:pt idx="2103">
                  <c:v>2.1215586529980519E-2</c:v>
                </c:pt>
                <c:pt idx="2104">
                  <c:v>2.1209135002230331E-2</c:v>
                </c:pt>
                <c:pt idx="2105">
                  <c:v>2.1202698760905369E-2</c:v>
                </c:pt>
                <c:pt idx="2106">
                  <c:v>2.1195790495472232E-2</c:v>
                </c:pt>
                <c:pt idx="2107">
                  <c:v>2.1189872136371062E-2</c:v>
                </c:pt>
                <c:pt idx="2108">
                  <c:v>2.1183481752583798E-2</c:v>
                </c:pt>
                <c:pt idx="2109">
                  <c:v>2.1177106654065244E-2</c:v>
                </c:pt>
                <c:pt idx="2110">
                  <c:v>2.1170250830012446E-2</c:v>
                </c:pt>
                <c:pt idx="2111">
                  <c:v>2.1164402311686821E-2</c:v>
                </c:pt>
                <c:pt idx="2112">
                  <c:v>2.1158073067254105E-2</c:v>
                </c:pt>
                <c:pt idx="2113">
                  <c:v>2.1151759106945514E-2</c:v>
                </c:pt>
                <c:pt idx="2114">
                  <c:v>2.1145460430475955E-2</c:v>
                </c:pt>
                <c:pt idx="2115">
                  <c:v>2.113525450835585E-2</c:v>
                </c:pt>
                <c:pt idx="2116">
                  <c:v>2.1128993666164275E-2</c:v>
                </c:pt>
                <c:pt idx="2117">
                  <c:v>2.1122748104880795E-2</c:v>
                </c:pt>
                <c:pt idx="2118">
                  <c:v>2.1116517824225189E-2</c:v>
                </c:pt>
                <c:pt idx="2119">
                  <c:v>2.111030282391857E-2</c:v>
                </c:pt>
                <c:pt idx="2120">
                  <c:v>2.110410310368227E-2</c:v>
                </c:pt>
                <c:pt idx="2121">
                  <c:v>2.1097918663238513E-2</c:v>
                </c:pt>
                <c:pt idx="2122">
                  <c:v>2.1091749502309964E-2</c:v>
                </c:pt>
                <c:pt idx="2123">
                  <c:v>2.1085595620620401E-2</c:v>
                </c:pt>
                <c:pt idx="2124">
                  <c:v>2.1079457017893599E-2</c:v>
                </c:pt>
                <c:pt idx="2125">
                  <c:v>2.107333369385489E-2</c:v>
                </c:pt>
                <c:pt idx="2126">
                  <c:v>2.1067225648229604E-2</c:v>
                </c:pt>
                <c:pt idx="2127">
                  <c:v>2.1061132880743738E-2</c:v>
                </c:pt>
                <c:pt idx="2128">
                  <c:v>2.1055055391124622E-2</c:v>
                </c:pt>
                <c:pt idx="2129">
                  <c:v>2.1048993179100028E-2</c:v>
                </c:pt>
                <c:pt idx="2130">
                  <c:v>2.1042946244397953E-2</c:v>
                </c:pt>
                <c:pt idx="2131">
                  <c:v>2.1036914586747057E-2</c:v>
                </c:pt>
                <c:pt idx="2132">
                  <c:v>2.1030898205877779E-2</c:v>
                </c:pt>
                <c:pt idx="2133">
                  <c:v>2.1024897101520112E-2</c:v>
                </c:pt>
                <c:pt idx="2134">
                  <c:v>2.1018911273405161E-2</c:v>
                </c:pt>
                <c:pt idx="2135">
                  <c:v>2.101294072126425E-2</c:v>
                </c:pt>
                <c:pt idx="2136">
                  <c:v>2.1006985444830484E-2</c:v>
                </c:pt>
                <c:pt idx="2137">
                  <c:v>2.1001045443836741E-2</c:v>
                </c:pt>
                <c:pt idx="2138">
                  <c:v>2.0995120718016347E-2</c:v>
                </c:pt>
                <c:pt idx="2139">
                  <c:v>2.0989211267104402E-2</c:v>
                </c:pt>
                <c:pt idx="2140">
                  <c:v>2.0983317090836229E-2</c:v>
                </c:pt>
                <c:pt idx="2141">
                  <c:v>2.0977438188946707E-2</c:v>
                </c:pt>
                <c:pt idx="2142">
                  <c:v>2.0971574561173156E-2</c:v>
                </c:pt>
                <c:pt idx="2143">
                  <c:v>2.0965726207252677E-2</c:v>
                </c:pt>
                <c:pt idx="2144">
                  <c:v>2.0959893126923257E-2</c:v>
                </c:pt>
                <c:pt idx="2145">
                  <c:v>2.0954075319923104E-2</c:v>
                </c:pt>
                <c:pt idx="2146">
                  <c:v>2.0948272785991984E-2</c:v>
                </c:pt>
                <c:pt idx="2147">
                  <c:v>2.0942485524869436E-2</c:v>
                </c:pt>
                <c:pt idx="2148">
                  <c:v>2.0936713536296336E-2</c:v>
                </c:pt>
                <c:pt idx="2149">
                  <c:v>2.0930956820014002E-2</c:v>
                </c:pt>
                <c:pt idx="2150">
                  <c:v>2.0925215375764417E-2</c:v>
                </c:pt>
                <c:pt idx="2151">
                  <c:v>2.0919489203290231E-2</c:v>
                </c:pt>
                <c:pt idx="2152">
                  <c:v>2.0913778302334762E-2</c:v>
                </c:pt>
                <c:pt idx="2153">
                  <c:v>2.0908082672642436E-2</c:v>
                </c:pt>
                <c:pt idx="2154">
                  <c:v>2.0902402313957902E-2</c:v>
                </c:pt>
                <c:pt idx="2155">
                  <c:v>2.0896737226026474E-2</c:v>
                </c:pt>
                <c:pt idx="2156">
                  <c:v>2.0891087408594355E-2</c:v>
                </c:pt>
                <c:pt idx="2157">
                  <c:v>2.0885452861408194E-2</c:v>
                </c:pt>
                <c:pt idx="2158">
                  <c:v>2.0879833584215746E-2</c:v>
                </c:pt>
                <c:pt idx="2159">
                  <c:v>2.0874229576764991E-2</c:v>
                </c:pt>
                <c:pt idx="2160">
                  <c:v>2.0868640838805019E-2</c:v>
                </c:pt>
                <c:pt idx="2161">
                  <c:v>2.0863067370085364E-2</c:v>
                </c:pt>
                <c:pt idx="2162">
                  <c:v>2.0857509170356003E-2</c:v>
                </c:pt>
                <c:pt idx="2163">
                  <c:v>2.0851966239368025E-2</c:v>
                </c:pt>
                <c:pt idx="2164">
                  <c:v>2.0846438576873405E-2</c:v>
                </c:pt>
                <c:pt idx="2165">
                  <c:v>2.0840926182623898E-2</c:v>
                </c:pt>
                <c:pt idx="2166">
                  <c:v>2.083542905637259E-2</c:v>
                </c:pt>
                <c:pt idx="2167">
                  <c:v>2.0829947197873011E-2</c:v>
                </c:pt>
                <c:pt idx="2168">
                  <c:v>2.0824480606880247E-2</c:v>
                </c:pt>
                <c:pt idx="2169">
                  <c:v>2.0819029283148716E-2</c:v>
                </c:pt>
                <c:pt idx="2170">
                  <c:v>2.081359322643439E-2</c:v>
                </c:pt>
                <c:pt idx="2171">
                  <c:v>2.0808172436493244E-2</c:v>
                </c:pt>
                <c:pt idx="2172">
                  <c:v>2.0802766913083248E-2</c:v>
                </c:pt>
                <c:pt idx="2173">
                  <c:v>2.079737665596082E-2</c:v>
                </c:pt>
                <c:pt idx="2174">
                  <c:v>2.0792001664885928E-2</c:v>
                </c:pt>
                <c:pt idx="2175">
                  <c:v>2.078664193961699E-2</c:v>
                </c:pt>
                <c:pt idx="2176">
                  <c:v>2.078129747991353E-2</c:v>
                </c:pt>
                <c:pt idx="2177">
                  <c:v>2.077596828553685E-2</c:v>
                </c:pt>
                <c:pt idx="2178">
                  <c:v>2.0770654356247142E-2</c:v>
                </c:pt>
                <c:pt idx="2179">
                  <c:v>2.0765355691785503E-2</c:v>
                </c:pt>
                <c:pt idx="2180">
                  <c:v>2.0760072289983666E-2</c:v>
                </c:pt>
                <c:pt idx="2181">
                  <c:v>2.0754804145312944E-2</c:v>
                </c:pt>
                <c:pt idx="2182">
                  <c:v>2.0749551251903586E-2</c:v>
                </c:pt>
                <c:pt idx="2183">
                  <c:v>2.0744313603885622E-2</c:v>
                </c:pt>
                <c:pt idx="2184">
                  <c:v>2.0739091195390857E-2</c:v>
                </c:pt>
                <c:pt idx="2185">
                  <c:v>2.0733884020551763E-2</c:v>
                </c:pt>
                <c:pt idx="2186">
                  <c:v>2.0728692073500365E-2</c:v>
                </c:pt>
                <c:pt idx="2187">
                  <c:v>2.0723515348371579E-2</c:v>
                </c:pt>
                <c:pt idx="2188">
                  <c:v>2.0718353839298986E-2</c:v>
                </c:pt>
                <c:pt idx="2189">
                  <c:v>2.0713207540418832E-2</c:v>
                </c:pt>
                <c:pt idx="2190">
                  <c:v>2.0708076445867141E-2</c:v>
                </c:pt>
                <c:pt idx="2191">
                  <c:v>2.070296054978038E-2</c:v>
                </c:pt>
                <c:pt idx="2192">
                  <c:v>2.0697859846297018E-2</c:v>
                </c:pt>
                <c:pt idx="2193">
                  <c:v>2.0692774329555075E-2</c:v>
                </c:pt>
                <c:pt idx="2194">
                  <c:v>2.0687703993694351E-2</c:v>
                </c:pt>
                <c:pt idx="2195">
                  <c:v>2.0682648832854644E-2</c:v>
                </c:pt>
                <c:pt idx="2196">
                  <c:v>2.0677608841176864E-2</c:v>
                </c:pt>
                <c:pt idx="2197">
                  <c:v>2.0672584012803252E-2</c:v>
                </c:pt>
                <c:pt idx="2198">
                  <c:v>2.0667574341875827E-2</c:v>
                </c:pt>
                <c:pt idx="2199">
                  <c:v>2.0662579822537719E-2</c:v>
                </c:pt>
                <c:pt idx="2200">
                  <c:v>2.0657600448933611E-2</c:v>
                </c:pt>
                <c:pt idx="2201">
                  <c:v>2.0652636215207965E-2</c:v>
                </c:pt>
                <c:pt idx="2202">
                  <c:v>2.0647687115506574E-2</c:v>
                </c:pt>
                <c:pt idx="2203">
                  <c:v>2.0642753143975678E-2</c:v>
                </c:pt>
                <c:pt idx="2204">
                  <c:v>2.0637834294762847E-2</c:v>
                </c:pt>
                <c:pt idx="2205">
                  <c:v>2.0632231262422307E-2</c:v>
                </c:pt>
                <c:pt idx="2206">
                  <c:v>2.0627344798471281E-2</c:v>
                </c:pt>
                <c:pt idx="2207">
                  <c:v>2.0622473438448807E-2</c:v>
                </c:pt>
                <c:pt idx="2208">
                  <c:v>2.0617617176505343E-2</c:v>
                </c:pt>
                <c:pt idx="2209">
                  <c:v>2.0612776006792011E-2</c:v>
                </c:pt>
                <c:pt idx="2210">
                  <c:v>2.06079499234606E-2</c:v>
                </c:pt>
                <c:pt idx="2211">
                  <c:v>2.0603138920664232E-2</c:v>
                </c:pt>
                <c:pt idx="2212">
                  <c:v>2.0598342992556695E-2</c:v>
                </c:pt>
                <c:pt idx="2213">
                  <c:v>2.0593562133291332E-2</c:v>
                </c:pt>
                <c:pt idx="2214">
                  <c:v>2.0588796337023929E-2</c:v>
                </c:pt>
                <c:pt idx="2215">
                  <c:v>2.0584045597910494E-2</c:v>
                </c:pt>
                <c:pt idx="2216">
                  <c:v>2.0579309910107257E-2</c:v>
                </c:pt>
                <c:pt idx="2217">
                  <c:v>2.0574589267771781E-2</c:v>
                </c:pt>
                <c:pt idx="2218">
                  <c:v>2.0569883665062294E-2</c:v>
                </c:pt>
                <c:pt idx="2219">
                  <c:v>2.0565193096137913E-2</c:v>
                </c:pt>
                <c:pt idx="2220">
                  <c:v>2.0560517555157753E-2</c:v>
                </c:pt>
                <c:pt idx="2221">
                  <c:v>2.0555857036283154E-2</c:v>
                </c:pt>
                <c:pt idx="2222">
                  <c:v>2.0551211533674341E-2</c:v>
                </c:pt>
                <c:pt idx="2223">
                  <c:v>2.0546581041494427E-2</c:v>
                </c:pt>
                <c:pt idx="2224">
                  <c:v>2.0541965553905195E-2</c:v>
                </c:pt>
                <c:pt idx="2225">
                  <c:v>2.0537365065071311E-2</c:v>
                </c:pt>
                <c:pt idx="2226">
                  <c:v>2.053277956915589E-2</c:v>
                </c:pt>
                <c:pt idx="2227">
                  <c:v>2.0528209060324709E-2</c:v>
                </c:pt>
                <c:pt idx="2228">
                  <c:v>2.0523653532743547E-2</c:v>
                </c:pt>
                <c:pt idx="2229">
                  <c:v>2.0519112980578624E-2</c:v>
                </c:pt>
                <c:pt idx="2230">
                  <c:v>2.0514587397997719E-2</c:v>
                </c:pt>
                <c:pt idx="2231">
                  <c:v>2.0510076779190589E-2</c:v>
                </c:pt>
                <c:pt idx="2232">
                  <c:v>2.0505581120255911E-2</c:v>
                </c:pt>
                <c:pt idx="2233">
                  <c:v>2.0501100420653673E-2</c:v>
                </c:pt>
                <c:pt idx="2234">
                  <c:v>2.0496634680187586E-2</c:v>
                </c:pt>
                <c:pt idx="2235">
                  <c:v>2.0492183898660921E-2</c:v>
                </c:pt>
                <c:pt idx="2236">
                  <c:v>2.0487748075878276E-2</c:v>
                </c:pt>
                <c:pt idx="2237">
                  <c:v>2.0483327211644919E-2</c:v>
                </c:pt>
                <c:pt idx="2238">
                  <c:v>2.0478921305766562E-2</c:v>
                </c:pt>
                <c:pt idx="2239">
                  <c:v>2.0474530358049137E-2</c:v>
                </c:pt>
                <c:pt idx="2240">
                  <c:v>2.0470154368300575E-2</c:v>
                </c:pt>
                <c:pt idx="2241">
                  <c:v>2.0465793336328142E-2</c:v>
                </c:pt>
                <c:pt idx="2242">
                  <c:v>2.0461447261939991E-2</c:v>
                </c:pt>
                <c:pt idx="2243">
                  <c:v>2.0457116144945608E-2</c:v>
                </c:pt>
                <c:pt idx="2244">
                  <c:v>2.0452799985154257E-2</c:v>
                </c:pt>
                <c:pt idx="2245">
                  <c:v>2.0448498782376756E-2</c:v>
                </c:pt>
                <c:pt idx="2246">
                  <c:v>2.0444212536423922E-2</c:v>
                </c:pt>
                <c:pt idx="2247">
                  <c:v>2.0439941247107685E-2</c:v>
                </c:pt>
                <c:pt idx="2248">
                  <c:v>2.0435684914239749E-2</c:v>
                </c:pt>
                <c:pt idx="2249">
                  <c:v>2.0431443537633598E-2</c:v>
                </c:pt>
                <c:pt idx="2250">
                  <c:v>2.0427217117102936E-2</c:v>
                </c:pt>
                <c:pt idx="2251">
                  <c:v>2.042300565246169E-2</c:v>
                </c:pt>
                <c:pt idx="2252">
                  <c:v>2.041880914352534E-2</c:v>
                </c:pt>
                <c:pt idx="2253">
                  <c:v>2.0414627590109147E-2</c:v>
                </c:pt>
                <c:pt idx="2254">
                  <c:v>2.0410460992029256E-2</c:v>
                </c:pt>
                <c:pt idx="2255">
                  <c:v>2.0406309349103147E-2</c:v>
                </c:pt>
                <c:pt idx="2256">
                  <c:v>2.0402172661148077E-2</c:v>
                </c:pt>
                <c:pt idx="2257">
                  <c:v>2.0398050927982192E-2</c:v>
                </c:pt>
                <c:pt idx="2258">
                  <c:v>2.0393944149424525E-2</c:v>
                </c:pt>
                <c:pt idx="2259">
                  <c:v>2.0389852325294999E-2</c:v>
                </c:pt>
                <c:pt idx="2260">
                  <c:v>2.0385775455413313E-2</c:v>
                </c:pt>
                <c:pt idx="2261">
                  <c:v>2.0381713539600277E-2</c:v>
                </c:pt>
                <c:pt idx="2262">
                  <c:v>2.0377666577678033E-2</c:v>
                </c:pt>
                <c:pt idx="2263">
                  <c:v>2.0373634569468502E-2</c:v>
                </c:pt>
                <c:pt idx="2264">
                  <c:v>2.0369617514794491E-2</c:v>
                </c:pt>
                <c:pt idx="2265">
                  <c:v>2.0365615413479254E-2</c:v>
                </c:pt>
                <c:pt idx="2266">
                  <c:v>2.0361917445215684E-2</c:v>
                </c:pt>
                <c:pt idx="2267">
                  <c:v>2.035794609883396E-2</c:v>
                </c:pt>
                <c:pt idx="2268">
                  <c:v>2.035398970614118E-2</c:v>
                </c:pt>
                <c:pt idx="2269">
                  <c:v>2.0350048266963301E-2</c:v>
                </c:pt>
                <c:pt idx="2270">
                  <c:v>2.034612178112627E-2</c:v>
                </c:pt>
                <c:pt idx="2271">
                  <c:v>2.0342210248457809E-2</c:v>
                </c:pt>
                <c:pt idx="2272">
                  <c:v>2.0338313668784753E-2</c:v>
                </c:pt>
                <c:pt idx="2273">
                  <c:v>2.0335613527258482E-2</c:v>
                </c:pt>
                <c:pt idx="2274">
                  <c:v>2.0330565367740173E-2</c:v>
                </c:pt>
                <c:pt idx="2275">
                  <c:v>2.0326713646027852E-2</c:v>
                </c:pt>
                <c:pt idx="2276">
                  <c:v>2.0322876876628246E-2</c:v>
                </c:pt>
                <c:pt idx="2277">
                  <c:v>2.0319055059372395E-2</c:v>
                </c:pt>
                <c:pt idx="2278">
                  <c:v>2.0315248194092892E-2</c:v>
                </c:pt>
                <c:pt idx="2279">
                  <c:v>2.0311456280621445E-2</c:v>
                </c:pt>
                <c:pt idx="2280">
                  <c:v>2.0307679318790423E-2</c:v>
                </c:pt>
                <c:pt idx="2281">
                  <c:v>2.0303917308434415E-2</c:v>
                </c:pt>
                <c:pt idx="2282">
                  <c:v>2.0300170249387559E-2</c:v>
                </c:pt>
                <c:pt idx="2283">
                  <c:v>2.0296438141484449E-2</c:v>
                </c:pt>
                <c:pt idx="2284">
                  <c:v>2.0292720984560548E-2</c:v>
                </c:pt>
                <c:pt idx="2285">
                  <c:v>2.0289018778452662E-2</c:v>
                </c:pt>
                <c:pt idx="2286">
                  <c:v>2.0285331522997368E-2</c:v>
                </c:pt>
                <c:pt idx="2287">
                  <c:v>2.0281659218032131E-2</c:v>
                </c:pt>
                <c:pt idx="2288">
                  <c:v>2.0278001863395081E-2</c:v>
                </c:pt>
                <c:pt idx="2289">
                  <c:v>2.0274359458925671E-2</c:v>
                </c:pt>
                <c:pt idx="2290">
                  <c:v>2.0270732004462919E-2</c:v>
                </c:pt>
                <c:pt idx="2291">
                  <c:v>2.0267119499846949E-2</c:v>
                </c:pt>
                <c:pt idx="2292">
                  <c:v>2.0263521944919431E-2</c:v>
                </c:pt>
                <c:pt idx="2293">
                  <c:v>2.0259939339521145E-2</c:v>
                </c:pt>
                <c:pt idx="2294">
                  <c:v>2.0256371683494437E-2</c:v>
                </c:pt>
                <c:pt idx="2295">
                  <c:v>2.0252818976682081E-2</c:v>
                </c:pt>
                <c:pt idx="2296">
                  <c:v>2.0249281218927963E-2</c:v>
                </c:pt>
                <c:pt idx="2297">
                  <c:v>2.0245758410075972E-2</c:v>
                </c:pt>
                <c:pt idx="2298">
                  <c:v>2.0242250549970656E-2</c:v>
                </c:pt>
                <c:pt idx="2299">
                  <c:v>2.0238757638457675E-2</c:v>
                </c:pt>
                <c:pt idx="2300">
                  <c:v>2.0235279675383567E-2</c:v>
                </c:pt>
                <c:pt idx="2301">
                  <c:v>2.0231816660594884E-2</c:v>
                </c:pt>
                <c:pt idx="2302">
                  <c:v>2.0228368593938607E-2</c:v>
                </c:pt>
                <c:pt idx="2303">
                  <c:v>2.0224935475263273E-2</c:v>
                </c:pt>
                <c:pt idx="2304">
                  <c:v>2.0221517304418082E-2</c:v>
                </c:pt>
                <c:pt idx="2305">
                  <c:v>2.0218114081251574E-2</c:v>
                </c:pt>
                <c:pt idx="2306">
                  <c:v>2.0214725805614495E-2</c:v>
                </c:pt>
                <c:pt idx="2307">
                  <c:v>2.0211352477357378E-2</c:v>
                </c:pt>
                <c:pt idx="2308">
                  <c:v>2.0207994096331418E-2</c:v>
                </c:pt>
                <c:pt idx="2309">
                  <c:v>2.0204650662388912E-2</c:v>
                </c:pt>
                <c:pt idx="2310">
                  <c:v>2.0201322175382605E-2</c:v>
                </c:pt>
                <c:pt idx="2311">
                  <c:v>2.0198008635166124E-2</c:v>
                </c:pt>
                <c:pt idx="2312">
                  <c:v>2.0194710041592664E-2</c:v>
                </c:pt>
                <c:pt idx="2313">
                  <c:v>2.0191426394517837E-2</c:v>
                </c:pt>
                <c:pt idx="2314">
                  <c:v>2.0188157693796831E-2</c:v>
                </c:pt>
                <c:pt idx="2315">
                  <c:v>2.0184903939285265E-2</c:v>
                </c:pt>
                <c:pt idx="2316">
                  <c:v>2.0181665130839868E-2</c:v>
                </c:pt>
                <c:pt idx="2317">
                  <c:v>2.0178441268318255E-2</c:v>
                </c:pt>
                <c:pt idx="2318">
                  <c:v>2.0175232351578268E-2</c:v>
                </c:pt>
                <c:pt idx="2319">
                  <c:v>2.0171703048147194E-2</c:v>
                </c:pt>
                <c:pt idx="2320">
                  <c:v>2.0168523129025617E-2</c:v>
                </c:pt>
                <c:pt idx="2321">
                  <c:v>2.0165358154428548E-2</c:v>
                </c:pt>
                <c:pt idx="2322">
                  <c:v>2.0162208124217207E-2</c:v>
                </c:pt>
                <c:pt idx="2323">
                  <c:v>2.0159073038253483E-2</c:v>
                </c:pt>
                <c:pt idx="2324">
                  <c:v>2.0155952896399487E-2</c:v>
                </c:pt>
                <c:pt idx="2325">
                  <c:v>2.0152847698517995E-2</c:v>
                </c:pt>
                <c:pt idx="2326">
                  <c:v>2.0149757444472671E-2</c:v>
                </c:pt>
                <c:pt idx="2327">
                  <c:v>2.0146682134128069E-2</c:v>
                </c:pt>
                <c:pt idx="2328">
                  <c:v>2.0143621767348519E-2</c:v>
                </c:pt>
                <c:pt idx="2329">
                  <c:v>2.0140576344000127E-2</c:v>
                </c:pt>
                <c:pt idx="2330">
                  <c:v>2.0137545863949002E-2</c:v>
                </c:pt>
                <c:pt idx="2331">
                  <c:v>2.0134530327061917E-2</c:v>
                </c:pt>
                <c:pt idx="2332">
                  <c:v>2.0131529733206532E-2</c:v>
                </c:pt>
                <c:pt idx="2333">
                  <c:v>2.0128544082250732E-2</c:v>
                </c:pt>
                <c:pt idx="2334">
                  <c:v>2.012557337406351E-2</c:v>
                </c:pt>
                <c:pt idx="2335">
                  <c:v>2.0122617608514526E-2</c:v>
                </c:pt>
                <c:pt idx="2336">
                  <c:v>2.0119676785473883E-2</c:v>
                </c:pt>
                <c:pt idx="2337">
                  <c:v>2.0116750904812353E-2</c:v>
                </c:pt>
                <c:pt idx="2338">
                  <c:v>2.0113839966401592E-2</c:v>
                </c:pt>
                <c:pt idx="2339">
                  <c:v>2.011094397011326E-2</c:v>
                </c:pt>
                <c:pt idx="2340">
                  <c:v>2.010806291582079E-2</c:v>
                </c:pt>
                <c:pt idx="2341">
                  <c:v>2.0105196803397396E-2</c:v>
                </c:pt>
                <c:pt idx="2342">
                  <c:v>2.0102345632716512E-2</c:v>
                </c:pt>
                <c:pt idx="2343">
                  <c:v>2.0099509403654015E-2</c:v>
                </c:pt>
                <c:pt idx="2344">
                  <c:v>2.0096688116084449E-2</c:v>
                </c:pt>
                <c:pt idx="2345">
                  <c:v>2.0093881769884359E-2</c:v>
                </c:pt>
                <c:pt idx="2346">
                  <c:v>2.0091090364930286E-2</c:v>
                </c:pt>
                <c:pt idx="2347">
                  <c:v>2.0088313901099664E-2</c:v>
                </c:pt>
                <c:pt idx="2348">
                  <c:v>2.0085552378270588E-2</c:v>
                </c:pt>
                <c:pt idx="2349">
                  <c:v>2.0082805796321601E-2</c:v>
                </c:pt>
                <c:pt idx="2350">
                  <c:v>2.0080074155132355E-2</c:v>
                </c:pt>
                <c:pt idx="2351">
                  <c:v>2.0077357454582501E-2</c:v>
                </c:pt>
                <c:pt idx="2352">
                  <c:v>2.0074655694552801E-2</c:v>
                </c:pt>
                <c:pt idx="2353">
                  <c:v>2.0071968874924684E-2</c:v>
                </c:pt>
                <c:pt idx="2354">
                  <c:v>2.0069296995580244E-2</c:v>
                </c:pt>
                <c:pt idx="2355">
                  <c:v>2.0066640056401797E-2</c:v>
                </c:pt>
                <c:pt idx="2356">
                  <c:v>2.0063998057272991E-2</c:v>
                </c:pt>
                <c:pt idx="2357">
                  <c:v>2.0061370998077255E-2</c:v>
                </c:pt>
                <c:pt idx="2358">
                  <c:v>2.0058758878700012E-2</c:v>
                </c:pt>
                <c:pt idx="2359">
                  <c:v>2.0056161699025576E-2</c:v>
                </c:pt>
                <c:pt idx="2360">
                  <c:v>2.0053579458940485E-2</c:v>
                </c:pt>
                <c:pt idx="2361">
                  <c:v>2.0051029171321087E-2</c:v>
                </c:pt>
                <c:pt idx="2362">
                  <c:v>2.004848293564198E-2</c:v>
                </c:pt>
                <c:pt idx="2363">
                  <c:v>2.0045951640825305E-2</c:v>
                </c:pt>
                <c:pt idx="2364">
                  <c:v>2.0043435286760201E-2</c:v>
                </c:pt>
                <c:pt idx="2365">
                  <c:v>2.0040933873334707E-2</c:v>
                </c:pt>
                <c:pt idx="2366">
                  <c:v>2.003731192636965E-2</c:v>
                </c:pt>
                <c:pt idx="2367">
                  <c:v>2.0035975867962644E-2</c:v>
                </c:pt>
                <c:pt idx="2368">
                  <c:v>2.0033519275796788E-2</c:v>
                </c:pt>
                <c:pt idx="2369">
                  <c:v>2.003107762383307E-2</c:v>
                </c:pt>
                <c:pt idx="2370">
                  <c:v>2.0027504231313602E-2</c:v>
                </c:pt>
                <c:pt idx="2371">
                  <c:v>2.0026239140080528E-2</c:v>
                </c:pt>
                <c:pt idx="2372">
                  <c:v>2.0023842308078379E-2</c:v>
                </c:pt>
                <c:pt idx="2373">
                  <c:v>2.0021460415850609E-2</c:v>
                </c:pt>
                <c:pt idx="2374">
                  <c:v>2.0019479647001015E-2</c:v>
                </c:pt>
                <c:pt idx="2375">
                  <c:v>2.0014629142555362E-2</c:v>
                </c:pt>
                <c:pt idx="2376">
                  <c:v>2.0012298724710664E-2</c:v>
                </c:pt>
                <c:pt idx="2377">
                  <c:v>2.0009983244528184E-2</c:v>
                </c:pt>
                <c:pt idx="2378">
                  <c:v>2.0007682701906671E-2</c:v>
                </c:pt>
                <c:pt idx="2379">
                  <c:v>2.0005397096745092E-2</c:v>
                </c:pt>
                <c:pt idx="2380">
                  <c:v>2.0003126428942641E-2</c:v>
                </c:pt>
                <c:pt idx="2381">
                  <c:v>2.0000870698400286E-2</c:v>
                </c:pt>
                <c:pt idx="2382">
                  <c:v>1.9998629905018106E-2</c:v>
                </c:pt>
                <c:pt idx="2383">
                  <c:v>1.999640404869818E-2</c:v>
                </c:pt>
                <c:pt idx="2384">
                  <c:v>1.9994193129342808E-2</c:v>
                </c:pt>
                <c:pt idx="2385">
                  <c:v>1.9991997146854734E-2</c:v>
                </c:pt>
                <c:pt idx="2386">
                  <c:v>1.998981610113737E-2</c:v>
                </c:pt>
                <c:pt idx="2387">
                  <c:v>1.9987649992095236E-2</c:v>
                </c:pt>
                <c:pt idx="2388">
                  <c:v>1.9985498819632852E-2</c:v>
                </c:pt>
                <c:pt idx="2389">
                  <c:v>1.998336258365585E-2</c:v>
                </c:pt>
                <c:pt idx="2390">
                  <c:v>1.9981241284070528E-2</c:v>
                </c:pt>
                <c:pt idx="2391">
                  <c:v>1.9979134920783848E-2</c:v>
                </c:pt>
                <c:pt idx="2392">
                  <c:v>1.9977043493702995E-2</c:v>
                </c:pt>
                <c:pt idx="2393">
                  <c:v>1.9974967002736044E-2</c:v>
                </c:pt>
                <c:pt idx="2394">
                  <c:v>1.9972905447791955E-2</c:v>
                </c:pt>
                <c:pt idx="2395">
                  <c:v>1.9970858828780136E-2</c:v>
                </c:pt>
                <c:pt idx="2396">
                  <c:v>1.9968827145610879E-2</c:v>
                </c:pt>
                <c:pt idx="2397">
                  <c:v>1.9966810398194701E-2</c:v>
                </c:pt>
                <c:pt idx="2398">
                  <c:v>1.9964808586443006E-2</c:v>
                </c:pt>
                <c:pt idx="2399">
                  <c:v>1.9962821710268308E-2</c:v>
                </c:pt>
                <c:pt idx="2400">
                  <c:v>1.9960849769582456E-2</c:v>
                </c:pt>
                <c:pt idx="2401">
                  <c:v>1.9958892764299963E-2</c:v>
                </c:pt>
                <c:pt idx="2402">
                  <c:v>1.9956950694334008E-2</c:v>
                </c:pt>
                <c:pt idx="2403">
                  <c:v>1.995502355959955E-2</c:v>
                </c:pt>
                <c:pt idx="2404">
                  <c:v>1.9953111360011988E-2</c:v>
                </c:pt>
                <c:pt idx="2405">
                  <c:v>1.9951214095487391E-2</c:v>
                </c:pt>
                <c:pt idx="2406">
                  <c:v>1.9949331765942491E-2</c:v>
                </c:pt>
                <c:pt idx="2407">
                  <c:v>1.9947464371294243E-2</c:v>
                </c:pt>
                <c:pt idx="2408">
                  <c:v>1.9945611911460936E-2</c:v>
                </c:pt>
                <c:pt idx="2409">
                  <c:v>1.9943774386361302E-2</c:v>
                </c:pt>
                <c:pt idx="2410">
                  <c:v>1.9941951795914514E-2</c:v>
                </c:pt>
                <c:pt idx="2411">
                  <c:v>1.9940144140040195E-2</c:v>
                </c:pt>
                <c:pt idx="2412">
                  <c:v>1.9938351418659517E-2</c:v>
                </c:pt>
                <c:pt idx="2413">
                  <c:v>1.9936573631692989E-2</c:v>
                </c:pt>
                <c:pt idx="2414">
                  <c:v>1.9934810779063339E-2</c:v>
                </c:pt>
                <c:pt idx="2415">
                  <c:v>1.9933062860692852E-2</c:v>
                </c:pt>
                <c:pt idx="2416">
                  <c:v>1.99313298765047E-2</c:v>
                </c:pt>
                <c:pt idx="2417">
                  <c:v>1.9929611826422722E-2</c:v>
                </c:pt>
                <c:pt idx="2418">
                  <c:v>1.9927908710371423E-2</c:v>
                </c:pt>
                <c:pt idx="2419">
                  <c:v>1.9926220528276195E-2</c:v>
                </c:pt>
                <c:pt idx="2420">
                  <c:v>1.9924547280062876E-2</c:v>
                </c:pt>
                <c:pt idx="2421">
                  <c:v>1.9922888965657748E-2</c:v>
                </c:pt>
                <c:pt idx="2422">
                  <c:v>1.9921245584987979E-2</c:v>
                </c:pt>
                <c:pt idx="2423">
                  <c:v>1.9919617137981849E-2</c:v>
                </c:pt>
                <c:pt idx="2424">
                  <c:v>1.9918003624567193E-2</c:v>
                </c:pt>
                <c:pt idx="2425">
                  <c:v>1.9916405044673846E-2</c:v>
                </c:pt>
                <c:pt idx="2426">
                  <c:v>1.9914821398230753E-2</c:v>
                </c:pt>
                <c:pt idx="2427">
                  <c:v>1.9913252685169081E-2</c:v>
                </c:pt>
                <c:pt idx="2428">
                  <c:v>1.9911698905419772E-2</c:v>
                </c:pt>
                <c:pt idx="2429">
                  <c:v>1.9910160058914217E-2</c:v>
                </c:pt>
                <c:pt idx="2430">
                  <c:v>1.9908636145585357E-2</c:v>
                </c:pt>
                <c:pt idx="2431">
                  <c:v>1.990712716536569E-2</c:v>
                </c:pt>
                <c:pt idx="2432">
                  <c:v>1.9905633118189492E-2</c:v>
                </c:pt>
                <c:pt idx="2433">
                  <c:v>1.9904154003990815E-2</c:v>
                </c:pt>
                <c:pt idx="2434">
                  <c:v>1.9902689822704822E-2</c:v>
                </c:pt>
                <c:pt idx="2435">
                  <c:v>1.9901240574267121E-2</c:v>
                </c:pt>
                <c:pt idx="2436">
                  <c:v>1.9899806258614205E-2</c:v>
                </c:pt>
                <c:pt idx="2437">
                  <c:v>1.9898386875682794E-2</c:v>
                </c:pt>
                <c:pt idx="2438">
                  <c:v>1.9896982425410936E-2</c:v>
                </c:pt>
                <c:pt idx="2439">
                  <c:v>1.9895592909974225E-2</c:v>
                </c:pt>
                <c:pt idx="2440">
                  <c:v>1.9894218353529558E-2</c:v>
                </c:pt>
                <c:pt idx="2441">
                  <c:v>1.9892858792710522E-2</c:v>
                </c:pt>
                <c:pt idx="2442">
                  <c:v>1.9891514264294807E-2</c:v>
                </c:pt>
                <c:pt idx="2443">
                  <c:v>1.9890184805059441E-2</c:v>
                </c:pt>
                <c:pt idx="2444">
                  <c:v>1.9888870451783003E-2</c:v>
                </c:pt>
                <c:pt idx="2445">
                  <c:v>1.9887571241244073E-2</c:v>
                </c:pt>
                <c:pt idx="2446">
                  <c:v>1.9886287210221898E-2</c:v>
                </c:pt>
                <c:pt idx="2447">
                  <c:v>1.9885018395495946E-2</c:v>
                </c:pt>
                <c:pt idx="2448">
                  <c:v>1.9883764833846129E-2</c:v>
                </c:pt>
                <c:pt idx="2449">
                  <c:v>1.9882526562053693E-2</c:v>
                </c:pt>
                <c:pt idx="2450">
                  <c:v>1.9881303616898993E-2</c:v>
                </c:pt>
                <c:pt idx="2451">
                  <c:v>1.9880096035164607E-2</c:v>
                </c:pt>
                <c:pt idx="2452">
                  <c:v>1.987890385363178E-2</c:v>
                </c:pt>
                <c:pt idx="2453">
                  <c:v>1.9877727109083976E-2</c:v>
                </c:pt>
                <c:pt idx="2454">
                  <c:v>1.9876565838303772E-2</c:v>
                </c:pt>
                <c:pt idx="2455">
                  <c:v>1.9875420078075301E-2</c:v>
                </c:pt>
                <c:pt idx="2456">
                  <c:v>1.9874289865182915E-2</c:v>
                </c:pt>
                <c:pt idx="2457">
                  <c:v>1.9873175236410967E-2</c:v>
                </c:pt>
                <c:pt idx="2458">
                  <c:v>1.9872076228545588E-2</c:v>
                </c:pt>
                <c:pt idx="2459">
                  <c:v>1.987099287837224E-2</c:v>
                </c:pt>
                <c:pt idx="2460">
                  <c:v>1.9869925222677498E-2</c:v>
                </c:pt>
                <c:pt idx="2461">
                  <c:v>1.986887329824838E-2</c:v>
                </c:pt>
                <c:pt idx="2462">
                  <c:v>1.9867837141872791E-2</c:v>
                </c:pt>
                <c:pt idx="2463">
                  <c:v>1.9866816790338859E-2</c:v>
                </c:pt>
                <c:pt idx="2464">
                  <c:v>1.9865812280435602E-2</c:v>
                </c:pt>
                <c:pt idx="2465">
                  <c:v>1.9864823648952035E-2</c:v>
                </c:pt>
                <c:pt idx="2466">
                  <c:v>1.9863850932678506E-2</c:v>
                </c:pt>
                <c:pt idx="2467">
                  <c:v>1.9862894168405365E-2</c:v>
                </c:pt>
                <c:pt idx="2468">
                  <c:v>1.986195339292407E-2</c:v>
                </c:pt>
                <c:pt idx="2469">
                  <c:v>1.9861028643026524E-2</c:v>
                </c:pt>
                <c:pt idx="2470">
                  <c:v>1.9860119955504851E-2</c:v>
                </c:pt>
                <c:pt idx="2471">
                  <c:v>1.985922736715251E-2</c:v>
                </c:pt>
                <c:pt idx="2472">
                  <c:v>1.9858350914762957E-2</c:v>
                </c:pt>
                <c:pt idx="2473">
                  <c:v>1.9857490635130759E-2</c:v>
                </c:pt>
                <c:pt idx="2474">
                  <c:v>1.9857133676320332E-2</c:v>
                </c:pt>
                <c:pt idx="2475">
                  <c:v>1.9856306998956304E-2</c:v>
                </c:pt>
                <c:pt idx="2476">
                  <c:v>1.9855496607165461E-2</c:v>
                </c:pt>
                <c:pt idx="2477">
                  <c:v>1.9854702537646055E-2</c:v>
                </c:pt>
                <c:pt idx="2478">
                  <c:v>1.9853924827097653E-2</c:v>
                </c:pt>
                <c:pt idx="2479">
                  <c:v>1.9853163512219163E-2</c:v>
                </c:pt>
                <c:pt idx="2480">
                  <c:v>1.9852418629710825E-2</c:v>
                </c:pt>
                <c:pt idx="2481">
                  <c:v>1.985169021627442E-2</c:v>
                </c:pt>
                <c:pt idx="2482">
                  <c:v>1.9850978308611072E-2</c:v>
                </c:pt>
                <c:pt idx="2483">
                  <c:v>1.985028294342301E-2</c:v>
                </c:pt>
                <c:pt idx="2484">
                  <c:v>1.9849604157412905E-2</c:v>
                </c:pt>
                <c:pt idx="2485">
                  <c:v>1.9848941987285866E-2</c:v>
                </c:pt>
                <c:pt idx="2486">
                  <c:v>1.9848296469745449E-2</c:v>
                </c:pt>
                <c:pt idx="2487">
                  <c:v>1.9847667641496761E-2</c:v>
                </c:pt>
                <c:pt idx="2488">
                  <c:v>1.9847055539246022E-2</c:v>
                </c:pt>
                <c:pt idx="2489">
                  <c:v>1.9846460199700107E-2</c:v>
                </c:pt>
                <c:pt idx="2490">
                  <c:v>1.9845881659566116E-2</c:v>
                </c:pt>
                <c:pt idx="2491">
                  <c:v>1.984531995440986E-2</c:v>
                </c:pt>
                <c:pt idx="2492">
                  <c:v>1.9844775100608666E-2</c:v>
                </c:pt>
                <c:pt idx="2493">
                  <c:v>1.9844247098616707E-2</c:v>
                </c:pt>
                <c:pt idx="2494">
                  <c:v>1.9843735948408291E-2</c:v>
                </c:pt>
                <c:pt idx="2495">
                  <c:v>1.9843241649957731E-2</c:v>
                </c:pt>
                <c:pt idx="2496">
                  <c:v>1.9842764203240673E-2</c:v>
                </c:pt>
                <c:pt idx="2497">
                  <c:v>1.9842303608233199E-2</c:v>
                </c:pt>
                <c:pt idx="2498">
                  <c:v>1.9841859864912277E-2</c:v>
                </c:pt>
                <c:pt idx="2499">
                  <c:v>1.9841432973256214E-2</c:v>
                </c:pt>
                <c:pt idx="2500">
                  <c:v>1.9841022933243965E-2</c:v>
                </c:pt>
                <c:pt idx="2501">
                  <c:v>1.98406297448545E-2</c:v>
                </c:pt>
                <c:pt idx="2502">
                  <c:v>1.9840253408068546E-2</c:v>
                </c:pt>
                <c:pt idx="2503">
                  <c:v>1.9839893922867509E-2</c:v>
                </c:pt>
                <c:pt idx="2504">
                  <c:v>1.9839551289233454E-2</c:v>
                </c:pt>
                <c:pt idx="2505">
                  <c:v>1.9839225507149325E-2</c:v>
                </c:pt>
                <c:pt idx="2506">
                  <c:v>1.9838916576598958E-2</c:v>
                </c:pt>
                <c:pt idx="2507">
                  <c:v>1.9838624497567073E-2</c:v>
                </c:pt>
                <c:pt idx="2508">
                  <c:v>1.9838349270039059E-2</c:v>
                </c:pt>
                <c:pt idx="2509">
                  <c:v>1.9838090894001181E-2</c:v>
                </c:pt>
                <c:pt idx="2510">
                  <c:v>1.9837849369440604E-2</c:v>
                </c:pt>
                <c:pt idx="2511">
                  <c:v>1.9837624696345806E-2</c:v>
                </c:pt>
                <c:pt idx="2512">
                  <c:v>1.9837416874704833E-2</c:v>
                </c:pt>
                <c:pt idx="2513">
                  <c:v>1.9837225904507719E-2</c:v>
                </c:pt>
                <c:pt idx="2514">
                  <c:v>1.9837051785745161E-2</c:v>
                </c:pt>
                <c:pt idx="2515">
                  <c:v>1.9836894518408085E-2</c:v>
                </c:pt>
                <c:pt idx="2516">
                  <c:v>1.9836754102489178E-2</c:v>
                </c:pt>
                <c:pt idx="2517">
                  <c:v>1.9836614261533627E-2</c:v>
                </c:pt>
                <c:pt idx="2518">
                  <c:v>1.9836509955773175E-2</c:v>
                </c:pt>
                <c:pt idx="2519">
                  <c:v>1.9836422501411852E-2</c:v>
                </c:pt>
                <c:pt idx="2520">
                  <c:v>1.9836351898444786E-2</c:v>
                </c:pt>
                <c:pt idx="2521">
                  <c:v>1.9836298146868873E-2</c:v>
                </c:pt>
                <c:pt idx="2522">
                  <c:v>1.9836261246680798E-2</c:v>
                </c:pt>
                <c:pt idx="2523">
                  <c:v>1.9836241197879672E-2</c:v>
                </c:pt>
                <c:pt idx="2524">
                  <c:v>1.9836238000463725E-2</c:v>
                </c:pt>
                <c:pt idx="2525">
                  <c:v>1.9836251654432955E-2</c:v>
                </c:pt>
                <c:pt idx="2526">
                  <c:v>1.9835733485071172E-2</c:v>
                </c:pt>
                <c:pt idx="2527">
                  <c:v>1.9835779635659412E-2</c:v>
                </c:pt>
                <c:pt idx="2528">
                  <c:v>1.9835842636730217E-2</c:v>
                </c:pt>
                <c:pt idx="2529">
                  <c:v>1.9835922488286695E-2</c:v>
                </c:pt>
                <c:pt idx="2530">
                  <c:v>1.9836019190333065E-2</c:v>
                </c:pt>
                <c:pt idx="2531">
                  <c:v>1.9836132742873769E-2</c:v>
                </c:pt>
                <c:pt idx="2532">
                  <c:v>1.9836263145914579E-2</c:v>
                </c:pt>
                <c:pt idx="2533">
                  <c:v>1.9836410399462379E-2</c:v>
                </c:pt>
                <c:pt idx="2534">
                  <c:v>1.9836574503523829E-2</c:v>
                </c:pt>
                <c:pt idx="2535">
                  <c:v>1.9836755458107147E-2</c:v>
                </c:pt>
                <c:pt idx="2536">
                  <c:v>1.9836953263221879E-2</c:v>
                </c:pt>
                <c:pt idx="2537">
                  <c:v>1.983716791887713E-2</c:v>
                </c:pt>
                <c:pt idx="2538">
                  <c:v>1.9837399425084001E-2</c:v>
                </c:pt>
                <c:pt idx="2539">
                  <c:v>1.9837647781853818E-2</c:v>
                </c:pt>
                <c:pt idx="2540">
                  <c:v>1.9837912989199014E-2</c:v>
                </c:pt>
                <c:pt idx="2541">
                  <c:v>1.9838195047132245E-2</c:v>
                </c:pt>
                <c:pt idx="2542">
                  <c:v>1.9838493955668168E-2</c:v>
                </c:pt>
                <c:pt idx="2543">
                  <c:v>1.9838809714821215E-2</c:v>
                </c:pt>
                <c:pt idx="2544">
                  <c:v>1.9839142324606929E-2</c:v>
                </c:pt>
                <c:pt idx="2545">
                  <c:v>1.9839491785042407E-2</c:v>
                </c:pt>
                <c:pt idx="2546">
                  <c:v>1.9839858096144081E-2</c:v>
                </c:pt>
                <c:pt idx="2547">
                  <c:v>1.9840241257930824E-2</c:v>
                </c:pt>
                <c:pt idx="2548">
                  <c:v>1.9840641270421067E-2</c:v>
                </c:pt>
                <c:pt idx="2549">
                  <c:v>1.9841058133635459E-2</c:v>
                </c:pt>
                <c:pt idx="2550">
                  <c:v>1.9841491847593762E-2</c:v>
                </c:pt>
                <c:pt idx="2551">
                  <c:v>1.9841942412317959E-2</c:v>
                </c:pt>
                <c:pt idx="2552">
                  <c:v>1.9842409827830032E-2</c:v>
                </c:pt>
                <c:pt idx="2553">
                  <c:v>1.984289409415374E-2</c:v>
                </c:pt>
                <c:pt idx="2554">
                  <c:v>1.984339521131262E-2</c:v>
                </c:pt>
                <c:pt idx="2555">
                  <c:v>1.9843913179331762E-2</c:v>
                </c:pt>
                <c:pt idx="2556">
                  <c:v>1.9844447998236481E-2</c:v>
                </c:pt>
                <c:pt idx="2557">
                  <c:v>1.9844999668053642E-2</c:v>
                </c:pt>
                <c:pt idx="2558">
                  <c:v>1.9845568188810558E-2</c:v>
                </c:pt>
                <c:pt idx="2559">
                  <c:v>1.9846153560535429E-2</c:v>
                </c:pt>
                <c:pt idx="2560">
                  <c:v>1.984675578325712E-2</c:v>
                </c:pt>
                <c:pt idx="2561">
                  <c:v>1.9847374857005384E-2</c:v>
                </c:pt>
                <c:pt idx="2562">
                  <c:v>1.9848010781810865E-2</c:v>
                </c:pt>
                <c:pt idx="2563">
                  <c:v>1.9848663557705759E-2</c:v>
                </c:pt>
                <c:pt idx="2564">
                  <c:v>1.9849333184721596E-2</c:v>
                </c:pt>
                <c:pt idx="2565">
                  <c:v>1.9850019662892127E-2</c:v>
                </c:pt>
                <c:pt idx="2566">
                  <c:v>1.9850722992251102E-2</c:v>
                </c:pt>
                <c:pt idx="2567">
                  <c:v>1.9851443172833161E-2</c:v>
                </c:pt>
                <c:pt idx="2568">
                  <c:v>1.9852180204674497E-2</c:v>
                </c:pt>
                <c:pt idx="2569">
                  <c:v>1.9852934087811747E-2</c:v>
                </c:pt>
                <c:pt idx="2570">
                  <c:v>1.9853704822281548E-2</c:v>
                </c:pt>
                <c:pt idx="2571">
                  <c:v>1.9854492408122537E-2</c:v>
                </c:pt>
                <c:pt idx="2572">
                  <c:v>1.9855296845373793E-2</c:v>
                </c:pt>
                <c:pt idx="2573">
                  <c:v>1.9856118134075285E-2</c:v>
                </c:pt>
                <c:pt idx="2574">
                  <c:v>1.9856956274267423E-2</c:v>
                </c:pt>
                <c:pt idx="2575">
                  <c:v>1.9857811265992176E-2</c:v>
                </c:pt>
                <c:pt idx="2576">
                  <c:v>1.9858683109291286E-2</c:v>
                </c:pt>
                <c:pt idx="2577">
                  <c:v>1.985957180420872E-2</c:v>
                </c:pt>
                <c:pt idx="2578">
                  <c:v>1.9860477350787775E-2</c:v>
                </c:pt>
                <c:pt idx="2579">
                  <c:v>1.9861399749073971E-2</c:v>
                </c:pt>
                <c:pt idx="2580">
                  <c:v>1.9862338999112383E-2</c:v>
                </c:pt>
                <c:pt idx="2581">
                  <c:v>1.9863295100950529E-2</c:v>
                </c:pt>
                <c:pt idx="2582">
                  <c:v>1.9864268054634815E-2</c:v>
                </c:pt>
                <c:pt idx="2583">
                  <c:v>1.986525786021387E-2</c:v>
                </c:pt>
                <c:pt idx="2584">
                  <c:v>1.9866264517736987E-2</c:v>
                </c:pt>
                <c:pt idx="2585">
                  <c:v>1.9867288027253904E-2</c:v>
                </c:pt>
                <c:pt idx="2586">
                  <c:v>1.9868328388815026E-2</c:v>
                </c:pt>
                <c:pt idx="2587">
                  <c:v>1.9869385602472311E-2</c:v>
                </c:pt>
                <c:pt idx="2588">
                  <c:v>1.9870459668278162E-2</c:v>
                </c:pt>
                <c:pt idx="2589">
                  <c:v>1.9871550586285869E-2</c:v>
                </c:pt>
                <c:pt idx="2590">
                  <c:v>1.9872658356548945E-2</c:v>
                </c:pt>
                <c:pt idx="2591">
                  <c:v>1.9873782979122678E-2</c:v>
                </c:pt>
                <c:pt idx="2592">
                  <c:v>1.9874924454063247E-2</c:v>
                </c:pt>
                <c:pt idx="2593">
                  <c:v>1.9876082781426607E-2</c:v>
                </c:pt>
                <c:pt idx="2594">
                  <c:v>1.9877257961270267E-2</c:v>
                </c:pt>
                <c:pt idx="2595">
                  <c:v>1.9878449993652847E-2</c:v>
                </c:pt>
                <c:pt idx="2596">
                  <c:v>1.9879658878633188E-2</c:v>
                </c:pt>
                <c:pt idx="2597">
                  <c:v>1.9880884616271022E-2</c:v>
                </c:pt>
                <c:pt idx="2598">
                  <c:v>1.9882127206627631E-2</c:v>
                </c:pt>
                <c:pt idx="2599">
                  <c:v>1.9883386649764079E-2</c:v>
                </c:pt>
                <c:pt idx="2600">
                  <c:v>1.9884662945743203E-2</c:v>
                </c:pt>
                <c:pt idx="2601">
                  <c:v>1.9885956094627844E-2</c:v>
                </c:pt>
                <c:pt idx="2602">
                  <c:v>1.9887266096482392E-2</c:v>
                </c:pt>
                <c:pt idx="2603">
                  <c:v>1.9888592951371242E-2</c:v>
                </c:pt>
                <c:pt idx="2604">
                  <c:v>1.9889936659361451E-2</c:v>
                </c:pt>
                <c:pt idx="2605">
                  <c:v>1.9891297220518522E-2</c:v>
                </c:pt>
                <c:pt idx="2606">
                  <c:v>1.9892674634910179E-2</c:v>
                </c:pt>
                <c:pt idx="2607">
                  <c:v>1.9894068902604811E-2</c:v>
                </c:pt>
                <c:pt idx="2608">
                  <c:v>1.9895480023671475E-2</c:v>
                </c:pt>
                <c:pt idx="2609">
                  <c:v>1.9896907998179669E-2</c:v>
                </c:pt>
                <c:pt idx="2610">
                  <c:v>1.9898352826201116E-2</c:v>
                </c:pt>
                <c:pt idx="2611">
                  <c:v>1.9899814507806646E-2</c:v>
                </c:pt>
                <c:pt idx="2612">
                  <c:v>1.990129304306909E-2</c:v>
                </c:pt>
                <c:pt idx="2613">
                  <c:v>1.9902788432061724E-2</c:v>
                </c:pt>
                <c:pt idx="2614">
                  <c:v>1.9904300674858266E-2</c:v>
                </c:pt>
                <c:pt idx="2615">
                  <c:v>1.9905829771534211E-2</c:v>
                </c:pt>
                <c:pt idx="2616">
                  <c:v>1.9907375722165499E-2</c:v>
                </c:pt>
                <c:pt idx="2617">
                  <c:v>1.9908938526827846E-2</c:v>
                </c:pt>
                <c:pt idx="2618">
                  <c:v>1.9910518185599191E-2</c:v>
                </c:pt>
                <c:pt idx="2619">
                  <c:v>1.9912114698558359E-2</c:v>
                </c:pt>
                <c:pt idx="2620">
                  <c:v>1.9913728065783731E-2</c:v>
                </c:pt>
                <c:pt idx="2621">
                  <c:v>1.9915592552021577E-2</c:v>
                </c:pt>
                <c:pt idx="2622">
                  <c:v>1.991724203580314E-2</c:v>
                </c:pt>
                <c:pt idx="2623">
                  <c:v>1.9918908374105149E-2</c:v>
                </c:pt>
                <c:pt idx="2624">
                  <c:v>1.9920591567010426E-2</c:v>
                </c:pt>
                <c:pt idx="2625">
                  <c:v>1.9922291614602905E-2</c:v>
                </c:pt>
                <c:pt idx="2626">
                  <c:v>1.9924008516966074E-2</c:v>
                </c:pt>
                <c:pt idx="2627">
                  <c:v>1.9925742274185199E-2</c:v>
                </c:pt>
                <c:pt idx="2628">
                  <c:v>1.9927492886346432E-2</c:v>
                </c:pt>
                <c:pt idx="2629">
                  <c:v>1.9929260353536815E-2</c:v>
                </c:pt>
                <c:pt idx="2630">
                  <c:v>1.993104467584339E-2</c:v>
                </c:pt>
                <c:pt idx="2631">
                  <c:v>1.9932845853354975E-2</c:v>
                </c:pt>
                <c:pt idx="2632">
                  <c:v>1.9934663886161053E-2</c:v>
                </c:pt>
                <c:pt idx="2633">
                  <c:v>1.9936498774350664E-2</c:v>
                </c:pt>
                <c:pt idx="2634">
                  <c:v>1.9937666273796811E-2</c:v>
                </c:pt>
                <c:pt idx="2635">
                  <c:v>1.9940219117248859E-2</c:v>
                </c:pt>
                <c:pt idx="2636">
                  <c:v>1.9942104572140851E-2</c:v>
                </c:pt>
                <c:pt idx="2637">
                  <c:v>1.9944006882786303E-2</c:v>
                </c:pt>
                <c:pt idx="2638">
                  <c:v>1.9945926049279361E-2</c:v>
                </c:pt>
                <c:pt idx="2639">
                  <c:v>1.9947862071714617E-2</c:v>
                </c:pt>
                <c:pt idx="2640">
                  <c:v>1.9949814950188438E-2</c:v>
                </c:pt>
                <c:pt idx="2641">
                  <c:v>1.9951784684797635E-2</c:v>
                </c:pt>
                <c:pt idx="2642">
                  <c:v>1.9953771275640131E-2</c:v>
                </c:pt>
                <c:pt idx="2643">
                  <c:v>1.995577472281429E-2</c:v>
                </c:pt>
                <c:pt idx="2644">
                  <c:v>1.9957795026418923E-2</c:v>
                </c:pt>
                <c:pt idx="2645">
                  <c:v>1.9959832186554616E-2</c:v>
                </c:pt>
                <c:pt idx="2646">
                  <c:v>1.9961886203322399E-2</c:v>
                </c:pt>
                <c:pt idx="2647">
                  <c:v>1.9963957076823968E-2</c:v>
                </c:pt>
                <c:pt idx="2648">
                  <c:v>1.9966044807161687E-2</c:v>
                </c:pt>
                <c:pt idx="2649">
                  <c:v>1.9968149394439694E-2</c:v>
                </c:pt>
                <c:pt idx="2650">
                  <c:v>1.9970270838761905E-2</c:v>
                </c:pt>
                <c:pt idx="2651">
                  <c:v>1.9972409140233349E-2</c:v>
                </c:pt>
                <c:pt idx="2652">
                  <c:v>1.9974564298960384E-2</c:v>
                </c:pt>
                <c:pt idx="2653">
                  <c:v>1.9976736315049592E-2</c:v>
                </c:pt>
                <c:pt idx="2654">
                  <c:v>1.9978925188608665E-2</c:v>
                </c:pt>
                <c:pt idx="2655">
                  <c:v>1.9981130919746626E-2</c:v>
                </c:pt>
                <c:pt idx="2656">
                  <c:v>1.9983353508572277E-2</c:v>
                </c:pt>
                <c:pt idx="2657">
                  <c:v>1.9985592955195308E-2</c:v>
                </c:pt>
                <c:pt idx="2658">
                  <c:v>1.998784925972763E-2</c:v>
                </c:pt>
                <c:pt idx="2659">
                  <c:v>1.9990122422281154E-2</c:v>
                </c:pt>
                <c:pt idx="2660">
                  <c:v>1.9992412442967789E-2</c:v>
                </c:pt>
                <c:pt idx="2661">
                  <c:v>1.9994719321901666E-2</c:v>
                </c:pt>
                <c:pt idx="2662">
                  <c:v>1.9997043059197139E-2</c:v>
                </c:pt>
                <c:pt idx="2663">
                  <c:v>1.9999383654968561E-2</c:v>
                </c:pt>
                <c:pt idx="2664">
                  <c:v>2.0001741109333393E-2</c:v>
                </c:pt>
                <c:pt idx="2665">
                  <c:v>2.0004115422407098E-2</c:v>
                </c:pt>
                <c:pt idx="2666">
                  <c:v>2.0006506594308915E-2</c:v>
                </c:pt>
                <c:pt idx="2667">
                  <c:v>2.0008914625155638E-2</c:v>
                </c:pt>
                <c:pt idx="2668">
                  <c:v>2.0011339515067839E-2</c:v>
                </c:pt>
                <c:pt idx="2669">
                  <c:v>2.001378126416542E-2</c:v>
                </c:pt>
                <c:pt idx="2670">
                  <c:v>2.0016239872569175E-2</c:v>
                </c:pt>
                <c:pt idx="2671">
                  <c:v>2.001871534040145E-2</c:v>
                </c:pt>
                <c:pt idx="2672">
                  <c:v>2.0021207667784591E-2</c:v>
                </c:pt>
                <c:pt idx="2673">
                  <c:v>2.002554919485303E-2</c:v>
                </c:pt>
                <c:pt idx="2674">
                  <c:v>2.0028080333852602E-2</c:v>
                </c:pt>
                <c:pt idx="2675">
                  <c:v>2.0030628334679293E-2</c:v>
                </c:pt>
                <c:pt idx="2676">
                  <c:v>2.0033193197459862E-2</c:v>
                </c:pt>
                <c:pt idx="2677">
                  <c:v>2.0035774922322398E-2</c:v>
                </c:pt>
                <c:pt idx="2678">
                  <c:v>2.0036144825396663E-2</c:v>
                </c:pt>
                <c:pt idx="2679">
                  <c:v>2.0040988958809226E-2</c:v>
                </c:pt>
                <c:pt idx="2680">
                  <c:v>2.0043621270693004E-2</c:v>
                </c:pt>
                <c:pt idx="2681">
                  <c:v>2.0046270445178364E-2</c:v>
                </c:pt>
                <c:pt idx="2682">
                  <c:v>2.0046691624107629E-2</c:v>
                </c:pt>
                <c:pt idx="2683">
                  <c:v>2.005161938248386E-2</c:v>
                </c:pt>
                <c:pt idx="2684">
                  <c:v>2.0054319145570092E-2</c:v>
                </c:pt>
                <c:pt idx="2685">
                  <c:v>2.0057035771791673E-2</c:v>
                </c:pt>
                <c:pt idx="2686">
                  <c:v>2.0060584203217883E-2</c:v>
                </c:pt>
                <c:pt idx="2687">
                  <c:v>2.0063342837717171E-2</c:v>
                </c:pt>
                <c:pt idx="2688">
                  <c:v>2.0066118334890103E-2</c:v>
                </c:pt>
                <c:pt idx="2689">
                  <c:v>2.0068910694875514E-2</c:v>
                </c:pt>
                <c:pt idx="2690">
                  <c:v>2.0071719917811804E-2</c:v>
                </c:pt>
                <c:pt idx="2691">
                  <c:v>2.0074546003838706E-2</c:v>
                </c:pt>
                <c:pt idx="2692">
                  <c:v>2.0077388953096381E-2</c:v>
                </c:pt>
                <c:pt idx="2693">
                  <c:v>2.008024876572656E-2</c:v>
                </c:pt>
                <c:pt idx="2694">
                  <c:v>2.0083125441871397E-2</c:v>
                </c:pt>
                <c:pt idx="2695">
                  <c:v>2.0086018981673726E-2</c:v>
                </c:pt>
                <c:pt idx="2696">
                  <c:v>2.0088929385277478E-2</c:v>
                </c:pt>
                <c:pt idx="2697">
                  <c:v>2.0091856652827474E-2</c:v>
                </c:pt>
                <c:pt idx="2698">
                  <c:v>2.0094800784468979E-2</c:v>
                </c:pt>
                <c:pt idx="2699">
                  <c:v>2.0097761780348583E-2</c:v>
                </c:pt>
                <c:pt idx="2700">
                  <c:v>2.0100739640612878E-2</c:v>
                </c:pt>
                <c:pt idx="2701">
                  <c:v>2.0103734365410669E-2</c:v>
                </c:pt>
                <c:pt idx="2702">
                  <c:v>2.0106745954890544E-2</c:v>
                </c:pt>
                <c:pt idx="2703">
                  <c:v>2.0109774409202637E-2</c:v>
                </c:pt>
                <c:pt idx="2704">
                  <c:v>2.0112819728496194E-2</c:v>
                </c:pt>
                <c:pt idx="2705">
                  <c:v>2.0115881912924235E-2</c:v>
                </c:pt>
                <c:pt idx="2706">
                  <c:v>2.0118960962637995E-2</c:v>
                </c:pt>
                <c:pt idx="2707">
                  <c:v>2.0122056877790714E-2</c:v>
                </c:pt>
                <c:pt idx="2708">
                  <c:v>2.012516965853629E-2</c:v>
                </c:pt>
                <c:pt idx="2709">
                  <c:v>2.0128299305029951E-2</c:v>
                </c:pt>
                <c:pt idx="2710">
                  <c:v>2.0131445817426704E-2</c:v>
                </c:pt>
                <c:pt idx="2711">
                  <c:v>2.0134609195883103E-2</c:v>
                </c:pt>
                <c:pt idx="2712">
                  <c:v>2.0137789440556813E-2</c:v>
                </c:pt>
                <c:pt idx="2713">
                  <c:v>2.0140986551605056E-2</c:v>
                </c:pt>
                <c:pt idx="2714">
                  <c:v>2.0144200529187712E-2</c:v>
                </c:pt>
                <c:pt idx="2715">
                  <c:v>2.0147431373463993E-2</c:v>
                </c:pt>
                <c:pt idx="2716">
                  <c:v>2.0150679084594659E-2</c:v>
                </c:pt>
                <c:pt idx="2717">
                  <c:v>2.0153943662741144E-2</c:v>
                </c:pt>
                <c:pt idx="2718">
                  <c:v>2.0157225108065759E-2</c:v>
                </c:pt>
                <c:pt idx="2719">
                  <c:v>2.0160523420731928E-2</c:v>
                </c:pt>
                <c:pt idx="2720">
                  <c:v>2.0163838600903289E-2</c:v>
                </c:pt>
                <c:pt idx="2721">
                  <c:v>2.0167170648744376E-2</c:v>
                </c:pt>
                <c:pt idx="2722">
                  <c:v>2.0170519564421705E-2</c:v>
                </c:pt>
                <c:pt idx="2723">
                  <c:v>2.0173885348100912E-2</c:v>
                </c:pt>
                <c:pt idx="2724">
                  <c:v>2.0177267999950073E-2</c:v>
                </c:pt>
                <c:pt idx="2725">
                  <c:v>2.0180667520136815E-2</c:v>
                </c:pt>
                <c:pt idx="2726">
                  <c:v>2.0184083908830093E-2</c:v>
                </c:pt>
                <c:pt idx="2727">
                  <c:v>2.0187517166199969E-2</c:v>
                </c:pt>
                <c:pt idx="2728">
                  <c:v>2.01909672924174E-2</c:v>
                </c:pt>
                <c:pt idx="2729">
                  <c:v>2.019443428765311E-2</c:v>
                </c:pt>
                <c:pt idx="2730">
                  <c:v>2.0197918152080708E-2</c:v>
                </c:pt>
                <c:pt idx="2731">
                  <c:v>2.0201418885872249E-2</c:v>
                </c:pt>
                <c:pt idx="2732">
                  <c:v>2.0204936489201786E-2</c:v>
                </c:pt>
                <c:pt idx="2733">
                  <c:v>2.0208470962244918E-2</c:v>
                </c:pt>
                <c:pt idx="2734">
                  <c:v>2.0211201742792895E-2</c:v>
                </c:pt>
                <c:pt idx="2735">
                  <c:v>2.0214768555184337E-2</c:v>
                </c:pt>
                <c:pt idx="2736">
                  <c:v>2.0218352236847092E-2</c:v>
                </c:pt>
                <c:pt idx="2737">
                  <c:v>2.0221952787958353E-2</c:v>
                </c:pt>
                <c:pt idx="2738">
                  <c:v>2.0225570208696197E-2</c:v>
                </c:pt>
                <c:pt idx="2739">
                  <c:v>2.0229204499240483E-2</c:v>
                </c:pt>
                <c:pt idx="2740">
                  <c:v>2.0232855659771509E-2</c:v>
                </c:pt>
                <c:pt idx="2741">
                  <c:v>2.0236523690470021E-2</c:v>
                </c:pt>
                <c:pt idx="2742">
                  <c:v>2.0240208591517872E-2</c:v>
                </c:pt>
                <c:pt idx="2743">
                  <c:v>2.0243910363098028E-2</c:v>
                </c:pt>
                <c:pt idx="2744">
                  <c:v>2.0247629005393453E-2</c:v>
                </c:pt>
                <c:pt idx="2745">
                  <c:v>2.0251364518589332E-2</c:v>
                </c:pt>
                <c:pt idx="2746">
                  <c:v>2.0255116902869963E-2</c:v>
                </c:pt>
                <c:pt idx="2747">
                  <c:v>2.0258886158422529E-2</c:v>
                </c:pt>
                <c:pt idx="2748">
                  <c:v>2.0262672285432881E-2</c:v>
                </c:pt>
                <c:pt idx="2749">
                  <c:v>2.0266475284089092E-2</c:v>
                </c:pt>
                <c:pt idx="2750">
                  <c:v>2.027029515458012E-2</c:v>
                </c:pt>
                <c:pt idx="2751">
                  <c:v>2.0274131897094705E-2</c:v>
                </c:pt>
                <c:pt idx="2752">
                  <c:v>2.0277985511823582E-2</c:v>
                </c:pt>
                <c:pt idx="2753">
                  <c:v>2.0281855998957488E-2</c:v>
                </c:pt>
                <c:pt idx="2754">
                  <c:v>2.0285743358688491E-2</c:v>
                </c:pt>
                <c:pt idx="2755">
                  <c:v>2.0289647591209548E-2</c:v>
                </c:pt>
                <c:pt idx="2756">
                  <c:v>2.0293568696713837E-2</c:v>
                </c:pt>
                <c:pt idx="2757">
                  <c:v>2.0297506675395649E-2</c:v>
                </c:pt>
                <c:pt idx="2758">
                  <c:v>2.0301461527451048E-2</c:v>
                </c:pt>
                <c:pt idx="2759">
                  <c:v>2.0305433253075655E-2</c:v>
                </c:pt>
                <c:pt idx="2760">
                  <c:v>2.0309421852465981E-2</c:v>
                </c:pt>
                <c:pt idx="2761">
                  <c:v>2.031342732582031E-2</c:v>
                </c:pt>
                <c:pt idx="2762">
                  <c:v>2.0317449673337373E-2</c:v>
                </c:pt>
                <c:pt idx="2763">
                  <c:v>2.0321488895216344E-2</c:v>
                </c:pt>
                <c:pt idx="2764">
                  <c:v>2.0325544991657507E-2</c:v>
                </c:pt>
                <c:pt idx="2765">
                  <c:v>2.032961796286159E-2</c:v>
                </c:pt>
                <c:pt idx="2766">
                  <c:v>2.0333707809031099E-2</c:v>
                </c:pt>
                <c:pt idx="2767">
                  <c:v>2.0337814530369203E-2</c:v>
                </c:pt>
                <c:pt idx="2768">
                  <c:v>2.0341938127078185E-2</c:v>
                </c:pt>
                <c:pt idx="2769">
                  <c:v>2.0346078599364104E-2</c:v>
                </c:pt>
                <c:pt idx="2770">
                  <c:v>2.0350235947431239E-2</c:v>
                </c:pt>
                <c:pt idx="2771">
                  <c:v>2.0354410171485871E-2</c:v>
                </c:pt>
                <c:pt idx="2772">
                  <c:v>2.0358601271735388E-2</c:v>
                </c:pt>
                <c:pt idx="2773">
                  <c:v>2.0362809248386737E-2</c:v>
                </c:pt>
                <c:pt idx="2774">
                  <c:v>2.036703410164975E-2</c:v>
                </c:pt>
                <c:pt idx="2775">
                  <c:v>2.0371275831732927E-2</c:v>
                </c:pt>
                <c:pt idx="2776">
                  <c:v>2.0375534438847431E-2</c:v>
                </c:pt>
                <c:pt idx="2777">
                  <c:v>2.0380422084429695E-2</c:v>
                </c:pt>
                <c:pt idx="2778">
                  <c:v>2.0384716857322127E-2</c:v>
                </c:pt>
                <c:pt idx="2779">
                  <c:v>2.0389028507912021E-2</c:v>
                </c:pt>
                <c:pt idx="2780">
                  <c:v>2.0393357036413207E-2</c:v>
                </c:pt>
                <c:pt idx="2781">
                  <c:v>2.03977024430404E-2</c:v>
                </c:pt>
                <c:pt idx="2782">
                  <c:v>2.0402064728008318E-2</c:v>
                </c:pt>
                <c:pt idx="2783">
                  <c:v>2.0406443891534343E-2</c:v>
                </c:pt>
                <c:pt idx="2784">
                  <c:v>2.0410839933834746E-2</c:v>
                </c:pt>
                <c:pt idx="2785">
                  <c:v>2.0415252855127797E-2</c:v>
                </c:pt>
                <c:pt idx="2786">
                  <c:v>2.0419682655632432E-2</c:v>
                </c:pt>
                <c:pt idx="2787">
                  <c:v>2.0424129335568697E-2</c:v>
                </c:pt>
                <c:pt idx="2788">
                  <c:v>2.0428592895156417E-2</c:v>
                </c:pt>
                <c:pt idx="2789">
                  <c:v>2.0433073334617191E-2</c:v>
                </c:pt>
                <c:pt idx="2790">
                  <c:v>2.0437570654172843E-2</c:v>
                </c:pt>
                <c:pt idx="2791">
                  <c:v>2.0442084854047193E-2</c:v>
                </c:pt>
                <c:pt idx="2792">
                  <c:v>2.0446615934463397E-2</c:v>
                </c:pt>
                <c:pt idx="2793">
                  <c:v>2.0451163895646385E-2</c:v>
                </c:pt>
                <c:pt idx="2794">
                  <c:v>2.0455728737821754E-2</c:v>
                </c:pt>
                <c:pt idx="2795">
                  <c:v>2.0460310461215769E-2</c:v>
                </c:pt>
                <c:pt idx="2796">
                  <c:v>2.0464909066055581E-2</c:v>
                </c:pt>
                <c:pt idx="2797">
                  <c:v>2.0469524552569007E-2</c:v>
                </c:pt>
                <c:pt idx="2798">
                  <c:v>2.0474156920985642E-2</c:v>
                </c:pt>
                <c:pt idx="2799">
                  <c:v>2.0478806171534636E-2</c:v>
                </c:pt>
                <c:pt idx="2800">
                  <c:v>2.0483472304446471E-2</c:v>
                </c:pt>
                <c:pt idx="2801">
                  <c:v>2.0488155319952739E-2</c:v>
                </c:pt>
                <c:pt idx="2802">
                  <c:v>2.0492855218285699E-2</c:v>
                </c:pt>
                <c:pt idx="2803">
                  <c:v>2.0497571999678721E-2</c:v>
                </c:pt>
                <c:pt idx="2804">
                  <c:v>2.0502305664364728E-2</c:v>
                </c:pt>
                <c:pt idx="2805">
                  <c:v>2.0507056212579533E-2</c:v>
                </c:pt>
                <c:pt idx="2806">
                  <c:v>2.051182364455828E-2</c:v>
                </c:pt>
                <c:pt idx="2807">
                  <c:v>2.0516607960537225E-2</c:v>
                </c:pt>
                <c:pt idx="2808">
                  <c:v>2.0521409160753734E-2</c:v>
                </c:pt>
                <c:pt idx="2809">
                  <c:v>2.0526227245445838E-2</c:v>
                </c:pt>
                <c:pt idx="2810">
                  <c:v>2.0531062214852902E-2</c:v>
                </c:pt>
                <c:pt idx="2811">
                  <c:v>2.0535914069214067E-2</c:v>
                </c:pt>
                <c:pt idx="2812">
                  <c:v>2.0540782808770475E-2</c:v>
                </c:pt>
                <c:pt idx="2813">
                  <c:v>2.0545668433763487E-2</c:v>
                </c:pt>
                <c:pt idx="2814">
                  <c:v>2.0550570944434687E-2</c:v>
                </c:pt>
                <c:pt idx="2815">
                  <c:v>2.0555490341027882E-2</c:v>
                </c:pt>
                <c:pt idx="2816">
                  <c:v>2.0560426623787098E-2</c:v>
                </c:pt>
                <c:pt idx="2817">
                  <c:v>2.0565379792957028E-2</c:v>
                </c:pt>
                <c:pt idx="2818">
                  <c:v>2.0570349848783032E-2</c:v>
                </c:pt>
                <c:pt idx="2819">
                  <c:v>2.05753367915118E-2</c:v>
                </c:pt>
                <c:pt idx="2820">
                  <c:v>2.0580340621390691E-2</c:v>
                </c:pt>
                <c:pt idx="2821">
                  <c:v>2.0585361338667507E-2</c:v>
                </c:pt>
                <c:pt idx="2822">
                  <c:v>2.0590398943591603E-2</c:v>
                </c:pt>
                <c:pt idx="2823">
                  <c:v>2.0595453436413003E-2</c:v>
                </c:pt>
                <c:pt idx="2824">
                  <c:v>2.0600524817381727E-2</c:v>
                </c:pt>
                <c:pt idx="2825">
                  <c:v>2.0605613086749797E-2</c:v>
                </c:pt>
                <c:pt idx="2826">
                  <c:v>2.0610718244769233E-2</c:v>
                </c:pt>
                <c:pt idx="2827">
                  <c:v>2.0615840291693832E-2</c:v>
                </c:pt>
                <c:pt idx="2828">
                  <c:v>2.0620979227776504E-2</c:v>
                </c:pt>
                <c:pt idx="2829">
                  <c:v>2.0626135053273265E-2</c:v>
                </c:pt>
                <c:pt idx="2830">
                  <c:v>2.0631307768439022E-2</c:v>
                </c:pt>
                <c:pt idx="2831">
                  <c:v>2.063649737353046E-2</c:v>
                </c:pt>
                <c:pt idx="2832">
                  <c:v>2.0641703868805372E-2</c:v>
                </c:pt>
                <c:pt idx="2833">
                  <c:v>2.0646927254521552E-2</c:v>
                </c:pt>
                <c:pt idx="2834">
                  <c:v>2.0652167530938348E-2</c:v>
                </c:pt>
                <c:pt idx="2835">
                  <c:v>2.065742469831533E-2</c:v>
                </c:pt>
                <c:pt idx="2836">
                  <c:v>2.06626987569134E-2</c:v>
                </c:pt>
                <c:pt idx="2837">
                  <c:v>2.0667989706994128E-2</c:v>
                </c:pt>
                <c:pt idx="2838">
                  <c:v>2.0673297548819747E-2</c:v>
                </c:pt>
                <c:pt idx="2839">
                  <c:v>2.0678622282653825E-2</c:v>
                </c:pt>
                <c:pt idx="2840">
                  <c:v>2.0683963908760372E-2</c:v>
                </c:pt>
                <c:pt idx="2841">
                  <c:v>2.0689322427404067E-2</c:v>
                </c:pt>
                <c:pt idx="2842">
                  <c:v>2.0694697838850473E-2</c:v>
                </c:pt>
                <c:pt idx="2843">
                  <c:v>2.0700090143366934E-2</c:v>
                </c:pt>
                <c:pt idx="2844">
                  <c:v>2.0705499341220568E-2</c:v>
                </c:pt>
                <c:pt idx="2845">
                  <c:v>2.0710925432679383E-2</c:v>
                </c:pt>
                <c:pt idx="2846">
                  <c:v>2.0716368418012721E-2</c:v>
                </c:pt>
                <c:pt idx="2847">
                  <c:v>2.0721828297490141E-2</c:v>
                </c:pt>
                <c:pt idx="2848">
                  <c:v>2.0727305071383428E-2</c:v>
                </c:pt>
                <c:pt idx="2849">
                  <c:v>2.073279873996281E-2</c:v>
                </c:pt>
                <c:pt idx="2850">
                  <c:v>2.0738309303502289E-2</c:v>
                </c:pt>
                <c:pt idx="2851">
                  <c:v>2.0743836762273871E-2</c:v>
                </c:pt>
                <c:pt idx="2852">
                  <c:v>2.0749381116552224E-2</c:v>
                </c:pt>
                <c:pt idx="2853">
                  <c:v>2.0754942366612683E-2</c:v>
                </c:pt>
                <c:pt idx="2854">
                  <c:v>2.0760520512730363E-2</c:v>
                </c:pt>
                <c:pt idx="2855">
                  <c:v>2.0766115555182374E-2</c:v>
                </c:pt>
                <c:pt idx="2856">
                  <c:v>2.0771727494246495E-2</c:v>
                </c:pt>
                <c:pt idx="2857">
                  <c:v>2.0777356330200503E-2</c:v>
                </c:pt>
                <c:pt idx="2858">
                  <c:v>2.078300206332373E-2</c:v>
                </c:pt>
                <c:pt idx="2859">
                  <c:v>2.0788664693896397E-2</c:v>
                </c:pt>
                <c:pt idx="2860">
                  <c:v>2.0794344222198946E-2</c:v>
                </c:pt>
                <c:pt idx="2861">
                  <c:v>2.0800040648513818E-2</c:v>
                </c:pt>
                <c:pt idx="2862">
                  <c:v>2.0805753973122787E-2</c:v>
                </c:pt>
                <c:pt idx="2863">
                  <c:v>2.0811484196309626E-2</c:v>
                </c:pt>
                <c:pt idx="2864">
                  <c:v>2.0817231318358553E-2</c:v>
                </c:pt>
                <c:pt idx="2865">
                  <c:v>2.0822995339554673E-2</c:v>
                </c:pt>
                <c:pt idx="2866">
                  <c:v>2.0828776260183313E-2</c:v>
                </c:pt>
                <c:pt idx="2867">
                  <c:v>2.083457408053202E-2</c:v>
                </c:pt>
                <c:pt idx="2868">
                  <c:v>2.0840388800887455E-2</c:v>
                </c:pt>
                <c:pt idx="2869">
                  <c:v>2.0846220421538941E-2</c:v>
                </c:pt>
                <c:pt idx="2870">
                  <c:v>2.0852068942775581E-2</c:v>
                </c:pt>
                <c:pt idx="2871">
                  <c:v>2.0857934364886921E-2</c:v>
                </c:pt>
                <c:pt idx="2872">
                  <c:v>2.0863816688164505E-2</c:v>
                </c:pt>
                <c:pt idx="2873">
                  <c:v>2.0869715912899656E-2</c:v>
                </c:pt>
                <c:pt idx="2874">
                  <c:v>2.087563203938525E-2</c:v>
                </c:pt>
                <c:pt idx="2875">
                  <c:v>2.0881565067914387E-2</c:v>
                </c:pt>
                <c:pt idx="2876">
                  <c:v>2.088751499878172E-2</c:v>
                </c:pt>
                <c:pt idx="2877">
                  <c:v>2.0893481832282124E-2</c:v>
                </c:pt>
                <c:pt idx="2878">
                  <c:v>2.0899465568712028E-2</c:v>
                </c:pt>
                <c:pt idx="2879">
                  <c:v>2.0905466208367862E-2</c:v>
                </c:pt>
                <c:pt idx="2880">
                  <c:v>2.0911483751547388E-2</c:v>
                </c:pt>
                <c:pt idx="2881">
                  <c:v>2.091751819854859E-2</c:v>
                </c:pt>
                <c:pt idx="2882">
                  <c:v>2.0923569549671672E-2</c:v>
                </c:pt>
                <c:pt idx="2883">
                  <c:v>2.0929637805216394E-2</c:v>
                </c:pt>
                <c:pt idx="2884">
                  <c:v>2.0935722965483627E-2</c:v>
                </c:pt>
                <c:pt idx="2885">
                  <c:v>2.0941825030775352E-2</c:v>
                </c:pt>
                <c:pt idx="2886">
                  <c:v>2.0947944001394214E-2</c:v>
                </c:pt>
                <c:pt idx="2887">
                  <c:v>2.095407987764375E-2</c:v>
                </c:pt>
                <c:pt idx="2888">
                  <c:v>2.0960232659828382E-2</c:v>
                </c:pt>
                <c:pt idx="2889">
                  <c:v>2.0966402348252977E-2</c:v>
                </c:pt>
                <c:pt idx="2890">
                  <c:v>2.0973640377784129E-2</c:v>
                </c:pt>
                <c:pt idx="2891">
                  <c:v>2.0979845440215784E-2</c:v>
                </c:pt>
                <c:pt idx="2892">
                  <c:v>2.0986067410896106E-2</c:v>
                </c:pt>
                <c:pt idx="2893">
                  <c:v>2.0992306290133999E-2</c:v>
                </c:pt>
                <c:pt idx="2894">
                  <c:v>2.0998562078240364E-2</c:v>
                </c:pt>
                <c:pt idx="2895">
                  <c:v>2.1009073670701962E-2</c:v>
                </c:pt>
                <c:pt idx="2896">
                  <c:v>2.1011124382303424E-2</c:v>
                </c:pt>
                <c:pt idx="2897">
                  <c:v>2.1017430898885244E-2</c:v>
                </c:pt>
                <c:pt idx="2898">
                  <c:v>2.1023754325584884E-2</c:v>
                </c:pt>
                <c:pt idx="2899">
                  <c:v>2.1030094662717012E-2</c:v>
                </c:pt>
                <c:pt idx="2900">
                  <c:v>2.1036451910597179E-2</c:v>
                </c:pt>
                <c:pt idx="2901">
                  <c:v>2.1042826069541588E-2</c:v>
                </c:pt>
                <c:pt idx="2902">
                  <c:v>2.1049217139866908E-2</c:v>
                </c:pt>
                <c:pt idx="2903">
                  <c:v>2.1055625121892223E-2</c:v>
                </c:pt>
                <c:pt idx="2904">
                  <c:v>2.1062050015934194E-2</c:v>
                </c:pt>
                <c:pt idx="2905">
                  <c:v>2.1068491822314784E-2</c:v>
                </c:pt>
                <c:pt idx="2906">
                  <c:v>2.1074950541352874E-2</c:v>
                </c:pt>
                <c:pt idx="2907">
                  <c:v>2.1081426173370426E-2</c:v>
                </c:pt>
                <c:pt idx="2908">
                  <c:v>2.1087918718689196E-2</c:v>
                </c:pt>
                <c:pt idx="2909">
                  <c:v>2.109442817763248E-2</c:v>
                </c:pt>
                <c:pt idx="2910">
                  <c:v>2.1100954550523576E-2</c:v>
                </c:pt>
                <c:pt idx="2911">
                  <c:v>2.1107497837687558E-2</c:v>
                </c:pt>
                <c:pt idx="2912">
                  <c:v>2.1114058039450156E-2</c:v>
                </c:pt>
                <c:pt idx="2913">
                  <c:v>2.1120635156137112E-2</c:v>
                </c:pt>
                <c:pt idx="2914">
                  <c:v>2.1127229188076153E-2</c:v>
                </c:pt>
                <c:pt idx="2915">
                  <c:v>2.1133840135594557E-2</c:v>
                </c:pt>
                <c:pt idx="2916">
                  <c:v>2.1140467999022278E-2</c:v>
                </c:pt>
                <c:pt idx="2917">
                  <c:v>2.1147112778688363E-2</c:v>
                </c:pt>
                <c:pt idx="2918">
                  <c:v>2.1153774474922758E-2</c:v>
                </c:pt>
                <c:pt idx="2919">
                  <c:v>2.1160453088058286E-2</c:v>
                </c:pt>
                <c:pt idx="2920">
                  <c:v>2.1167148618426435E-2</c:v>
                </c:pt>
                <c:pt idx="2921">
                  <c:v>2.1173861066360031E-2</c:v>
                </c:pt>
                <c:pt idx="2922">
                  <c:v>2.1180590432193443E-2</c:v>
                </c:pt>
                <c:pt idx="2923">
                  <c:v>2.1187336716261045E-2</c:v>
                </c:pt>
                <c:pt idx="2924">
                  <c:v>2.1194099918899197E-2</c:v>
                </c:pt>
                <c:pt idx="2925">
                  <c:v>2.1200880040442936E-2</c:v>
                </c:pt>
                <c:pt idx="2926">
                  <c:v>2.1207677081230839E-2</c:v>
                </c:pt>
                <c:pt idx="2927">
                  <c:v>2.1214491041601048E-2</c:v>
                </c:pt>
                <c:pt idx="2928">
                  <c:v>2.1221321921891911E-2</c:v>
                </c:pt>
                <c:pt idx="2929">
                  <c:v>2.1228169722443565E-2</c:v>
                </c:pt>
                <c:pt idx="2930">
                  <c:v>2.1235034443596798E-2</c:v>
                </c:pt>
                <c:pt idx="2931">
                  <c:v>2.1241916085692848E-2</c:v>
                </c:pt>
                <c:pt idx="2932">
                  <c:v>2.1248814649074056E-2</c:v>
                </c:pt>
                <c:pt idx="2933">
                  <c:v>2.1258959560890092E-2</c:v>
                </c:pt>
                <c:pt idx="2934">
                  <c:v>2.1265897602666561E-2</c:v>
                </c:pt>
                <c:pt idx="2935">
                  <c:v>2.1272852569069824E-2</c:v>
                </c:pt>
                <c:pt idx="2936">
                  <c:v>2.1279824460447409E-2</c:v>
                </c:pt>
                <c:pt idx="2937">
                  <c:v>2.1286813277148171E-2</c:v>
                </c:pt>
                <c:pt idx="2938">
                  <c:v>2.1290434973819661E-2</c:v>
                </c:pt>
                <c:pt idx="2939">
                  <c:v>2.1300841687918588E-2</c:v>
                </c:pt>
                <c:pt idx="2940">
                  <c:v>2.130788128268991E-2</c:v>
                </c:pt>
                <c:pt idx="2941">
                  <c:v>2.131493780418774E-2</c:v>
                </c:pt>
                <c:pt idx="2942">
                  <c:v>2.1318607815763224E-2</c:v>
                </c:pt>
                <c:pt idx="2943">
                  <c:v>2.1325693335422002E-2</c:v>
                </c:pt>
                <c:pt idx="2944">
                  <c:v>2.133279577945113E-2</c:v>
                </c:pt>
                <c:pt idx="2945">
                  <c:v>2.1339915148204325E-2</c:v>
                </c:pt>
                <c:pt idx="2946">
                  <c:v>2.1351615684668895E-2</c:v>
                </c:pt>
                <c:pt idx="2947">
                  <c:v>2.1354204661293785E-2</c:v>
                </c:pt>
                <c:pt idx="2948">
                  <c:v>2.1361374806339928E-2</c:v>
                </c:pt>
                <c:pt idx="2949">
                  <c:v>2.1368561877527004E-2</c:v>
                </c:pt>
                <c:pt idx="2950">
                  <c:v>2.1375765875212505E-2</c:v>
                </c:pt>
                <c:pt idx="2951">
                  <c:v>2.1382986799752812E-2</c:v>
                </c:pt>
                <c:pt idx="2952">
                  <c:v>2.1390224651507195E-2</c:v>
                </c:pt>
                <c:pt idx="2953">
                  <c:v>2.1397479430834254E-2</c:v>
                </c:pt>
                <c:pt idx="2954">
                  <c:v>2.1404751138094591E-2</c:v>
                </c:pt>
                <c:pt idx="2955">
                  <c:v>2.1412039773647917E-2</c:v>
                </c:pt>
                <c:pt idx="2956">
                  <c:v>2.1419345337857054E-2</c:v>
                </c:pt>
                <c:pt idx="2957">
                  <c:v>2.142666783108349E-2</c:v>
                </c:pt>
                <c:pt idx="2958">
                  <c:v>2.1434007253691378E-2</c:v>
                </c:pt>
                <c:pt idx="2959">
                  <c:v>2.144136360574822E-2</c:v>
                </c:pt>
                <c:pt idx="2960">
                  <c:v>2.1448736736627838E-2</c:v>
                </c:pt>
                <c:pt idx="2961">
                  <c:v>2.1456126100276141E-2</c:v>
                </c:pt>
                <c:pt idx="2962">
                  <c:v>2.1463531086548082E-2</c:v>
                </c:pt>
                <c:pt idx="2963">
                  <c:v>2.1470951085281298E-2</c:v>
                </c:pt>
                <c:pt idx="2964">
                  <c:v>2.1478385486297435E-2</c:v>
                </c:pt>
                <c:pt idx="2965">
                  <c:v>2.1485833679399047E-2</c:v>
                </c:pt>
                <c:pt idx="2966">
                  <c:v>2.149329505437314E-2</c:v>
                </c:pt>
                <c:pt idx="2967">
                  <c:v>2.1500769000989184E-2</c:v>
                </c:pt>
                <c:pt idx="2968">
                  <c:v>2.1508254908999103E-2</c:v>
                </c:pt>
                <c:pt idx="2969">
                  <c:v>2.1515752168136393E-2</c:v>
                </c:pt>
                <c:pt idx="2970">
                  <c:v>2.1523260168118563E-2</c:v>
                </c:pt>
                <c:pt idx="2971">
                  <c:v>2.1530778298644693E-2</c:v>
                </c:pt>
                <c:pt idx="2972">
                  <c:v>2.1538305949396097E-2</c:v>
                </c:pt>
                <c:pt idx="2973">
                  <c:v>2.1545842510036772E-2</c:v>
                </c:pt>
                <c:pt idx="2974">
                  <c:v>2.1553387370212729E-2</c:v>
                </c:pt>
                <c:pt idx="2975">
                  <c:v>2.1560939919552435E-2</c:v>
                </c:pt>
                <c:pt idx="2976">
                  <c:v>2.1568499547665931E-2</c:v>
                </c:pt>
                <c:pt idx="2977">
                  <c:v>2.1576065644145714E-2</c:v>
                </c:pt>
                <c:pt idx="2978">
                  <c:v>2.1583637598566519E-2</c:v>
                </c:pt>
                <c:pt idx="2979">
                  <c:v>2.1591214800484204E-2</c:v>
                </c:pt>
                <c:pt idx="2980">
                  <c:v>2.1598796639437978E-2</c:v>
                </c:pt>
                <c:pt idx="2981">
                  <c:v>2.160638250494773E-2</c:v>
                </c:pt>
                <c:pt idx="2982">
                  <c:v>2.1613971786516251E-2</c:v>
                </c:pt>
                <c:pt idx="2983">
                  <c:v>2.1621563873627236E-2</c:v>
                </c:pt>
                <c:pt idx="2984">
                  <c:v>2.1629158155747286E-2</c:v>
                </c:pt>
                <c:pt idx="2985">
                  <c:v>2.1641094993928522E-2</c:v>
                </c:pt>
                <c:pt idx="2986">
                  <c:v>2.1648692116758017E-2</c:v>
                </c:pt>
                <c:pt idx="2987">
                  <c:v>2.1656289253969785E-2</c:v>
                </c:pt>
                <c:pt idx="2988">
                  <c:v>2.166388579494738E-2</c:v>
                </c:pt>
                <c:pt idx="2989">
                  <c:v>2.1671481129055481E-2</c:v>
                </c:pt>
                <c:pt idx="2990">
                  <c:v>2.1679074645640561E-2</c:v>
                </c:pt>
                <c:pt idx="2991">
                  <c:v>2.1686665734031774E-2</c:v>
                </c:pt>
                <c:pt idx="2992">
                  <c:v>2.1694253783539175E-2</c:v>
                </c:pt>
                <c:pt idx="2993">
                  <c:v>2.1701838183455946E-2</c:v>
                </c:pt>
                <c:pt idx="2994">
                  <c:v>2.1709418323055507E-2</c:v>
                </c:pt>
                <c:pt idx="2995">
                  <c:v>2.1716993591594624E-2</c:v>
                </c:pt>
                <c:pt idx="2996">
                  <c:v>2.1724563378311412E-2</c:v>
                </c:pt>
                <c:pt idx="2997">
                  <c:v>2.1732127072426E-2</c:v>
                </c:pt>
                <c:pt idx="2998">
                  <c:v>2.1740763050410283E-2</c:v>
                </c:pt>
                <c:pt idx="2999">
                  <c:v>2.1748311632157513E-2</c:v>
                </c:pt>
                <c:pt idx="3000">
                  <c:v>2.1755852201591708E-2</c:v>
                </c:pt>
                <c:pt idx="3001">
                  <c:v>2.1763384147859055E-2</c:v>
                </c:pt>
                <c:pt idx="3002">
                  <c:v>2.1770906860087536E-2</c:v>
                </c:pt>
                <c:pt idx="3003">
                  <c:v>2.1778419727388032E-2</c:v>
                </c:pt>
                <c:pt idx="3004">
                  <c:v>2.1785922138852332E-2</c:v>
                </c:pt>
                <c:pt idx="3005">
                  <c:v>2.1793413483556678E-2</c:v>
                </c:pt>
                <c:pt idx="3006">
                  <c:v>2.1800893150557554E-2</c:v>
                </c:pt>
                <c:pt idx="3007">
                  <c:v>2.1808360528895676E-2</c:v>
                </c:pt>
                <c:pt idx="3008">
                  <c:v>2.1815815007593553E-2</c:v>
                </c:pt>
                <c:pt idx="3009">
                  <c:v>2.1823255975655709E-2</c:v>
                </c:pt>
                <c:pt idx="3010">
                  <c:v>2.1830682822071346E-2</c:v>
                </c:pt>
                <c:pt idx="3011">
                  <c:v>2.1838094972904454E-2</c:v>
                </c:pt>
                <c:pt idx="3012">
                  <c:v>2.1845492218621754E-2</c:v>
                </c:pt>
                <c:pt idx="3013">
                  <c:v>2.1852874556524959E-2</c:v>
                </c:pt>
                <c:pt idx="3014">
                  <c:v>2.1860241986289219E-2</c:v>
                </c:pt>
                <c:pt idx="3015">
                  <c:v>2.1867594507592125E-2</c:v>
                </c:pt>
                <c:pt idx="3016">
                  <c:v>2.1874932120110824E-2</c:v>
                </c:pt>
                <c:pt idx="3017">
                  <c:v>2.1882254823523573E-2</c:v>
                </c:pt>
                <c:pt idx="3018">
                  <c:v>2.1889562617508851E-2</c:v>
                </c:pt>
                <c:pt idx="3019">
                  <c:v>2.1896855501745804E-2</c:v>
                </c:pt>
                <c:pt idx="3020">
                  <c:v>2.1904133475915355E-2</c:v>
                </c:pt>
                <c:pt idx="3021">
                  <c:v>2.1911396539697536E-2</c:v>
                </c:pt>
                <c:pt idx="3022">
                  <c:v>2.1918644692773492E-2</c:v>
                </c:pt>
                <c:pt idx="3023">
                  <c:v>2.1925877934825921E-2</c:v>
                </c:pt>
                <c:pt idx="3024">
                  <c:v>2.1933096265536856E-2</c:v>
                </c:pt>
                <c:pt idx="3025">
                  <c:v>2.1940299684589881E-2</c:v>
                </c:pt>
                <c:pt idx="3026">
                  <c:v>2.1947488191669029E-2</c:v>
                </c:pt>
                <c:pt idx="3027">
                  <c:v>2.1954661786458329E-2</c:v>
                </c:pt>
                <c:pt idx="3028">
                  <c:v>2.1961820468643589E-2</c:v>
                </c:pt>
                <c:pt idx="3029">
                  <c:v>2.1968964237910837E-2</c:v>
                </c:pt>
                <c:pt idx="3030">
                  <c:v>2.1976093093946325E-2</c:v>
                </c:pt>
                <c:pt idx="3031">
                  <c:v>2.1983207036437413E-2</c:v>
                </c:pt>
                <c:pt idx="3032">
                  <c:v>2.1990306065071907E-2</c:v>
                </c:pt>
                <c:pt idx="3033">
                  <c:v>2.1997390179538279E-2</c:v>
                </c:pt>
                <c:pt idx="3034">
                  <c:v>2.2004459379525665E-2</c:v>
                </c:pt>
                <c:pt idx="3035">
                  <c:v>2.2011513664724092E-2</c:v>
                </c:pt>
                <c:pt idx="3036">
                  <c:v>2.2018553034824029E-2</c:v>
                </c:pt>
                <c:pt idx="3037">
                  <c:v>2.2025577489516612E-2</c:v>
                </c:pt>
                <c:pt idx="3038">
                  <c:v>2.2032587028492978E-2</c:v>
                </c:pt>
                <c:pt idx="3039">
                  <c:v>2.2039581651446705E-2</c:v>
                </c:pt>
                <c:pt idx="3040">
                  <c:v>2.204656135807026E-2</c:v>
                </c:pt>
                <c:pt idx="3041">
                  <c:v>2.2053526148057001E-2</c:v>
                </c:pt>
                <c:pt idx="3042">
                  <c:v>2.206047602110206E-2</c:v>
                </c:pt>
                <c:pt idx="3043">
                  <c:v>2.2067410976900348E-2</c:v>
                </c:pt>
                <c:pt idx="3044">
                  <c:v>2.2074331015147441E-2</c:v>
                </c:pt>
                <c:pt idx="3045">
                  <c:v>2.2081236135539362E-2</c:v>
                </c:pt>
                <c:pt idx="3046">
                  <c:v>2.2088126337773684E-2</c:v>
                </c:pt>
                <c:pt idx="3047">
                  <c:v>2.2095001621547761E-2</c:v>
                </c:pt>
                <c:pt idx="3048">
                  <c:v>2.2101861986560056E-2</c:v>
                </c:pt>
                <c:pt idx="3049">
                  <c:v>2.2108707432509256E-2</c:v>
                </c:pt>
                <c:pt idx="3050">
                  <c:v>2.2115537959095155E-2</c:v>
                </c:pt>
                <c:pt idx="3051">
                  <c:v>2.2122353566018438E-2</c:v>
                </c:pt>
                <c:pt idx="3052">
                  <c:v>2.2129154252979566E-2</c:v>
                </c:pt>
                <c:pt idx="3053">
                  <c:v>2.2135940019680111E-2</c:v>
                </c:pt>
                <c:pt idx="3054">
                  <c:v>2.2142710865822757E-2</c:v>
                </c:pt>
                <c:pt idx="3055">
                  <c:v>2.2149466791109518E-2</c:v>
                </c:pt>
                <c:pt idx="3056">
                  <c:v>2.2156207795245075E-2</c:v>
                </c:pt>
                <c:pt idx="3057">
                  <c:v>2.2162933877932556E-2</c:v>
                </c:pt>
                <c:pt idx="3058">
                  <c:v>2.2169645038877972E-2</c:v>
                </c:pt>
                <c:pt idx="3059">
                  <c:v>2.2176341277785561E-2</c:v>
                </c:pt>
                <c:pt idx="3060">
                  <c:v>2.2183022594362445E-2</c:v>
                </c:pt>
                <c:pt idx="3061">
                  <c:v>2.218968898831486E-2</c:v>
                </c:pt>
                <c:pt idx="3062">
                  <c:v>2.2196340459350372E-2</c:v>
                </c:pt>
                <c:pt idx="3063">
                  <c:v>2.220297700717766E-2</c:v>
                </c:pt>
                <c:pt idx="3064">
                  <c:v>2.2209598631504734E-2</c:v>
                </c:pt>
                <c:pt idx="3065">
                  <c:v>2.2216205332041605E-2</c:v>
                </c:pt>
                <c:pt idx="3066">
                  <c:v>2.222279710849806E-2</c:v>
                </c:pt>
                <c:pt idx="3067">
                  <c:v>2.2229373960584775E-2</c:v>
                </c:pt>
                <c:pt idx="3068">
                  <c:v>2.223593588801287E-2</c:v>
                </c:pt>
                <c:pt idx="3069">
                  <c:v>2.2242482890495685E-2</c:v>
                </c:pt>
                <c:pt idx="3070">
                  <c:v>2.2249014967744341E-2</c:v>
                </c:pt>
                <c:pt idx="3071">
                  <c:v>2.2255532119472843E-2</c:v>
                </c:pt>
                <c:pt idx="3072">
                  <c:v>2.2262034345395421E-2</c:v>
                </c:pt>
                <c:pt idx="3073">
                  <c:v>2.2268521645226302E-2</c:v>
                </c:pt>
                <c:pt idx="3074">
                  <c:v>2.2274994018681271E-2</c:v>
                </c:pt>
                <c:pt idx="3075">
                  <c:v>2.2281451465475444E-2</c:v>
                </c:pt>
                <c:pt idx="3076">
                  <c:v>2.2287893985326823E-2</c:v>
                </c:pt>
                <c:pt idx="3077">
                  <c:v>2.2294321577951415E-2</c:v>
                </c:pt>
                <c:pt idx="3078">
                  <c:v>2.2300734243067666E-2</c:v>
                </c:pt>
                <c:pt idx="3079">
                  <c:v>2.2307131980394024E-2</c:v>
                </c:pt>
                <c:pt idx="3080">
                  <c:v>2.2313514789649824E-2</c:v>
                </c:pt>
                <c:pt idx="3081">
                  <c:v>2.2319882670555069E-2</c:v>
                </c:pt>
                <c:pt idx="3082">
                  <c:v>2.2326235622829982E-2</c:v>
                </c:pt>
                <c:pt idx="3083">
                  <c:v>2.2332573646196341E-2</c:v>
                </c:pt>
                <c:pt idx="3084">
                  <c:v>2.2338896740375258E-2</c:v>
                </c:pt>
                <c:pt idx="3085">
                  <c:v>2.2345204905089622E-2</c:v>
                </c:pt>
                <c:pt idx="3086">
                  <c:v>2.235149814006232E-2</c:v>
                </c:pt>
                <c:pt idx="3087">
                  <c:v>2.2357776445018018E-2</c:v>
                </c:pt>
                <c:pt idx="3088">
                  <c:v>2.2364039819680048E-2</c:v>
                </c:pt>
                <c:pt idx="3089">
                  <c:v>2.237117967980673E-2</c:v>
                </c:pt>
                <c:pt idx="3090">
                  <c:v>2.2377411060058972E-2</c:v>
                </c:pt>
                <c:pt idx="3091">
                  <c:v>2.2383627509156234E-2</c:v>
                </c:pt>
                <c:pt idx="3092">
                  <c:v>2.2389829026825625E-2</c:v>
                </c:pt>
                <c:pt idx="3093">
                  <c:v>2.2396015612795361E-2</c:v>
                </c:pt>
                <c:pt idx="3094">
                  <c:v>2.2402187266793661E-2</c:v>
                </c:pt>
                <c:pt idx="3095">
                  <c:v>2.2408343988549406E-2</c:v>
                </c:pt>
                <c:pt idx="3096">
                  <c:v>2.2414485777793258E-2</c:v>
                </c:pt>
                <c:pt idx="3097">
                  <c:v>2.2420612634254988E-2</c:v>
                </c:pt>
                <c:pt idx="3098">
                  <c:v>2.2427835176782599E-2</c:v>
                </c:pt>
                <c:pt idx="3099">
                  <c:v>2.2433931470625071E-2</c:v>
                </c:pt>
                <c:pt idx="3100">
                  <c:v>2.2440012830053434E-2</c:v>
                </c:pt>
                <c:pt idx="3101">
                  <c:v>2.2446079254799977E-2</c:v>
                </c:pt>
                <c:pt idx="3102">
                  <c:v>2.2452130744598082E-2</c:v>
                </c:pt>
                <c:pt idx="3103">
                  <c:v>2.2458167299181361E-2</c:v>
                </c:pt>
                <c:pt idx="3104">
                  <c:v>2.2464188918283425E-2</c:v>
                </c:pt>
                <c:pt idx="3105">
                  <c:v>2.2474618286239579E-2</c:v>
                </c:pt>
                <c:pt idx="3106">
                  <c:v>2.2476187348986983E-2</c:v>
                </c:pt>
                <c:pt idx="3107">
                  <c:v>2.2482164160060127E-2</c:v>
                </c:pt>
                <c:pt idx="3108">
                  <c:v>2.2488126034596014E-2</c:v>
                </c:pt>
                <c:pt idx="3109">
                  <c:v>2.2494072972333135E-2</c:v>
                </c:pt>
                <c:pt idx="3110">
                  <c:v>2.2500004973009302E-2</c:v>
                </c:pt>
                <c:pt idx="3111">
                  <c:v>2.25059220363641E-2</c:v>
                </c:pt>
                <c:pt idx="3112">
                  <c:v>2.2511824162135798E-2</c:v>
                </c:pt>
                <c:pt idx="3113">
                  <c:v>2.251771135006575E-2</c:v>
                </c:pt>
                <c:pt idx="3114">
                  <c:v>2.2523583599894436E-2</c:v>
                </c:pt>
                <c:pt idx="3115">
                  <c:v>2.2529440911363652E-2</c:v>
                </c:pt>
                <c:pt idx="3116">
                  <c:v>2.2535283284214766E-2</c:v>
                </c:pt>
                <c:pt idx="3117">
                  <c:v>2.2541110718192012E-2</c:v>
                </c:pt>
                <c:pt idx="3118">
                  <c:v>2.2546923213038084E-2</c:v>
                </c:pt>
                <c:pt idx="3119">
                  <c:v>2.2552720768497216E-2</c:v>
                </c:pt>
                <c:pt idx="3120">
                  <c:v>2.2558503384314314E-2</c:v>
                </c:pt>
                <c:pt idx="3121">
                  <c:v>2.2564271060234724E-2</c:v>
                </c:pt>
                <c:pt idx="3122">
                  <c:v>2.257002379600468E-2</c:v>
                </c:pt>
                <c:pt idx="3123">
                  <c:v>2.2575761591371299E-2</c:v>
                </c:pt>
                <c:pt idx="3124">
                  <c:v>2.2581484446081695E-2</c:v>
                </c:pt>
                <c:pt idx="3125">
                  <c:v>2.2587192359884319E-2</c:v>
                </c:pt>
                <c:pt idx="3126">
                  <c:v>2.2592885332527176E-2</c:v>
                </c:pt>
                <c:pt idx="3127">
                  <c:v>2.2598563363760479E-2</c:v>
                </c:pt>
                <c:pt idx="3128">
                  <c:v>2.2604226453334226E-2</c:v>
                </c:pt>
                <c:pt idx="3129">
                  <c:v>2.260987460099886E-2</c:v>
                </c:pt>
                <c:pt idx="3130">
                  <c:v>2.2615507806506147E-2</c:v>
                </c:pt>
                <c:pt idx="3131">
                  <c:v>2.2621126069607853E-2</c:v>
                </c:pt>
                <c:pt idx="3132">
                  <c:v>2.2626729390056853E-2</c:v>
                </c:pt>
                <c:pt idx="3133">
                  <c:v>2.2632317767606689E-2</c:v>
                </c:pt>
                <c:pt idx="3134">
                  <c:v>2.2637891202010457E-2</c:v>
                </c:pt>
                <c:pt idx="3135">
                  <c:v>2.2643449693023694E-2</c:v>
                </c:pt>
                <c:pt idx="3136">
                  <c:v>2.2648993240401923E-2</c:v>
                </c:pt>
                <c:pt idx="3137">
                  <c:v>2.2654521843900464E-2</c:v>
                </c:pt>
                <c:pt idx="3138">
                  <c:v>2.2660035503276835E-2</c:v>
                </c:pt>
                <c:pt idx="3139">
                  <c:v>2.2665534218287462E-2</c:v>
                </c:pt>
                <c:pt idx="3140">
                  <c:v>2.2671017988690749E-2</c:v>
                </c:pt>
                <c:pt idx="3141">
                  <c:v>2.2676486814245115E-2</c:v>
                </c:pt>
                <c:pt idx="3142">
                  <c:v>2.268194069471029E-2</c:v>
                </c:pt>
                <c:pt idx="3143">
                  <c:v>2.2687379629845801E-2</c:v>
                </c:pt>
                <c:pt idx="3144">
                  <c:v>2.2692803619412491E-2</c:v>
                </c:pt>
                <c:pt idx="3145">
                  <c:v>2.2698212663170986E-2</c:v>
                </c:pt>
                <c:pt idx="3146">
                  <c:v>2.270360676088435E-2</c:v>
                </c:pt>
                <c:pt idx="3147">
                  <c:v>2.2708985912313868E-2</c:v>
                </c:pt>
                <c:pt idx="3148">
                  <c:v>2.2714350117223715E-2</c:v>
                </c:pt>
                <c:pt idx="3149">
                  <c:v>2.271969937537761E-2</c:v>
                </c:pt>
                <c:pt idx="3150">
                  <c:v>2.272396038440716E-2</c:v>
                </c:pt>
                <c:pt idx="3151">
                  <c:v>2.2729280488501313E-2</c:v>
                </c:pt>
                <c:pt idx="3152">
                  <c:v>2.2734585645996841E-2</c:v>
                </c:pt>
                <c:pt idx="3153">
                  <c:v>2.273987585665993E-2</c:v>
                </c:pt>
                <c:pt idx="3154">
                  <c:v>2.2745151120258988E-2</c:v>
                </c:pt>
                <c:pt idx="3155">
                  <c:v>2.2750411436562201E-2</c:v>
                </c:pt>
                <c:pt idx="3156">
                  <c:v>2.2755656805338198E-2</c:v>
                </c:pt>
                <c:pt idx="3157">
                  <c:v>2.2760887226357607E-2</c:v>
                </c:pt>
                <c:pt idx="3158">
                  <c:v>2.2766102699390167E-2</c:v>
                </c:pt>
                <c:pt idx="3159">
                  <c:v>2.2771303224206951E-2</c:v>
                </c:pt>
                <c:pt idx="3160">
                  <c:v>2.2776488800580141E-2</c:v>
                </c:pt>
                <c:pt idx="3161">
                  <c:v>2.278165942828192E-2</c:v>
                </c:pt>
                <c:pt idx="3162">
                  <c:v>2.2786815107084912E-2</c:v>
                </c:pt>
                <c:pt idx="3163">
                  <c:v>2.2791955836763078E-2</c:v>
                </c:pt>
                <c:pt idx="3164">
                  <c:v>2.2797081617091042E-2</c:v>
                </c:pt>
                <c:pt idx="3165">
                  <c:v>2.2802192447842984E-2</c:v>
                </c:pt>
                <c:pt idx="3166">
                  <c:v>2.2807288328795305E-2</c:v>
                </c:pt>
                <c:pt idx="3167">
                  <c:v>2.2812369259723742E-2</c:v>
                </c:pt>
                <c:pt idx="3168">
                  <c:v>2.2817435240406025E-2</c:v>
                </c:pt>
                <c:pt idx="3169">
                  <c:v>2.2822486270619002E-2</c:v>
                </c:pt>
                <c:pt idx="3170">
                  <c:v>2.2827522350141294E-2</c:v>
                </c:pt>
                <c:pt idx="3171">
                  <c:v>2.2832543478751521E-2</c:v>
                </c:pt>
                <c:pt idx="3172">
                  <c:v>2.2837549656229417E-2</c:v>
                </c:pt>
                <c:pt idx="3173">
                  <c:v>2.28425408823556E-2</c:v>
                </c:pt>
                <c:pt idx="3174">
                  <c:v>2.2847517156910468E-2</c:v>
                </c:pt>
                <c:pt idx="3175">
                  <c:v>2.2852478479675531E-2</c:v>
                </c:pt>
                <c:pt idx="3176">
                  <c:v>2.2857424850433405E-2</c:v>
                </c:pt>
                <c:pt idx="3177">
                  <c:v>2.2862356268966266E-2</c:v>
                </c:pt>
                <c:pt idx="3178">
                  <c:v>2.2867272735058286E-2</c:v>
                </c:pt>
                <c:pt idx="3179">
                  <c:v>2.2872174248493637E-2</c:v>
                </c:pt>
                <c:pt idx="3180">
                  <c:v>2.2877060809056493E-2</c:v>
                </c:pt>
                <c:pt idx="3181">
                  <c:v>2.2881932416533024E-2</c:v>
                </c:pt>
                <c:pt idx="3182">
                  <c:v>2.2886789070708513E-2</c:v>
                </c:pt>
                <c:pt idx="3183">
                  <c:v>2.2891630771370908E-2</c:v>
                </c:pt>
                <c:pt idx="3184">
                  <c:v>2.2896457518306379E-2</c:v>
                </c:pt>
                <c:pt idx="3185">
                  <c:v>2.2901269311304207E-2</c:v>
                </c:pt>
                <c:pt idx="3186">
                  <c:v>2.2906066150151894E-2</c:v>
                </c:pt>
                <c:pt idx="3187">
                  <c:v>2.2910848034640052E-2</c:v>
                </c:pt>
                <c:pt idx="3188">
                  <c:v>2.2915614964558406E-2</c:v>
                </c:pt>
                <c:pt idx="3189">
                  <c:v>2.2920366939697123E-2</c:v>
                </c:pt>
                <c:pt idx="3190">
                  <c:v>2.2925103959848592E-2</c:v>
                </c:pt>
                <c:pt idx="3191">
                  <c:v>2.2929826024803424E-2</c:v>
                </c:pt>
                <c:pt idx="3192">
                  <c:v>2.2934533134355561E-2</c:v>
                </c:pt>
                <c:pt idx="3193">
                  <c:v>2.293989437512578E-2</c:v>
                </c:pt>
                <c:pt idx="3194">
                  <c:v>2.2944569436690099E-2</c:v>
                </c:pt>
                <c:pt idx="3195">
                  <c:v>2.2949229542204241E-2</c:v>
                </c:pt>
                <c:pt idx="3196">
                  <c:v>2.2953874691463483E-2</c:v>
                </c:pt>
                <c:pt idx="3197">
                  <c:v>2.295850488426332E-2</c:v>
                </c:pt>
                <c:pt idx="3198">
                  <c:v>2.2963120120401248E-2</c:v>
                </c:pt>
                <c:pt idx="3199">
                  <c:v>2.2967720399674096E-2</c:v>
                </c:pt>
                <c:pt idx="3200">
                  <c:v>2.2972305721880248E-2</c:v>
                </c:pt>
                <c:pt idx="3201">
                  <c:v>2.2976876086818088E-2</c:v>
                </c:pt>
                <c:pt idx="3202">
                  <c:v>2.298143149428733E-2</c:v>
                </c:pt>
                <c:pt idx="3203">
                  <c:v>2.2985971944087691E-2</c:v>
                </c:pt>
                <c:pt idx="3204">
                  <c:v>2.2990497436019774E-2</c:v>
                </c:pt>
                <c:pt idx="3205">
                  <c:v>2.2995007969885295E-2</c:v>
                </c:pt>
                <c:pt idx="3206">
                  <c:v>2.299847311437141E-2</c:v>
                </c:pt>
                <c:pt idx="3207">
                  <c:v>2.3003984162623059E-2</c:v>
                </c:pt>
                <c:pt idx="3208">
                  <c:v>2.3008449821102506E-2</c:v>
                </c:pt>
                <c:pt idx="3209">
                  <c:v>2.3012900520726465E-2</c:v>
                </c:pt>
                <c:pt idx="3210">
                  <c:v>2.3017336261300203E-2</c:v>
                </c:pt>
                <c:pt idx="3211">
                  <c:v>2.3021757042628543E-2</c:v>
                </c:pt>
                <c:pt idx="3212">
                  <c:v>2.3026162864517641E-2</c:v>
                </c:pt>
                <c:pt idx="3213">
                  <c:v>2.303055372677365E-2</c:v>
                </c:pt>
                <c:pt idx="3214">
                  <c:v>2.3034929629204504E-2</c:v>
                </c:pt>
                <c:pt idx="3215">
                  <c:v>2.3039290571617466E-2</c:v>
                </c:pt>
                <c:pt idx="3216">
                  <c:v>2.3043636553821134E-2</c:v>
                </c:pt>
                <c:pt idx="3217">
                  <c:v>2.3047967575625217E-2</c:v>
                </c:pt>
                <c:pt idx="3218">
                  <c:v>2.3052283636839199E-2</c:v>
                </c:pt>
                <c:pt idx="3219">
                  <c:v>2.3056584737273234E-2</c:v>
                </c:pt>
                <c:pt idx="3220">
                  <c:v>2.3060870876739026E-2</c:v>
                </c:pt>
                <c:pt idx="3221">
                  <c:v>2.306514205504806E-2</c:v>
                </c:pt>
                <c:pt idx="3222">
                  <c:v>2.3069398272012931E-2</c:v>
                </c:pt>
                <c:pt idx="3223">
                  <c:v>2.3073639527446899E-2</c:v>
                </c:pt>
                <c:pt idx="3224">
                  <c:v>2.3077865821163446E-2</c:v>
                </c:pt>
                <c:pt idx="3225">
                  <c:v>2.3082077152976943E-2</c:v>
                </c:pt>
                <c:pt idx="3226">
                  <c:v>2.3086273522702871E-2</c:v>
                </c:pt>
                <c:pt idx="3227">
                  <c:v>2.3090454930156712E-2</c:v>
                </c:pt>
                <c:pt idx="3228">
                  <c:v>2.3094621375155056E-2</c:v>
                </c:pt>
                <c:pt idx="3229">
                  <c:v>2.3098772857514716E-2</c:v>
                </c:pt>
                <c:pt idx="3230">
                  <c:v>2.3102909377053393E-2</c:v>
                </c:pt>
                <c:pt idx="3231">
                  <c:v>2.31070309335899E-2</c:v>
                </c:pt>
                <c:pt idx="3232">
                  <c:v>2.3111137526942827E-2</c:v>
                </c:pt>
                <c:pt idx="3233">
                  <c:v>2.3115229156932093E-2</c:v>
                </c:pt>
                <c:pt idx="3234">
                  <c:v>2.3119305823378067E-2</c:v>
                </c:pt>
                <c:pt idx="3235">
                  <c:v>2.3123367526101557E-2</c:v>
                </c:pt>
                <c:pt idx="3236">
                  <c:v>2.3127414264924262E-2</c:v>
                </c:pt>
                <c:pt idx="3237">
                  <c:v>2.3131446039668546E-2</c:v>
                </c:pt>
                <c:pt idx="3238">
                  <c:v>2.313546285015744E-2</c:v>
                </c:pt>
                <c:pt idx="3239">
                  <c:v>2.313946469621464E-2</c:v>
                </c:pt>
                <c:pt idx="3240">
                  <c:v>2.3143451577663843E-2</c:v>
                </c:pt>
                <c:pt idx="3241">
                  <c:v>2.3147423494330965E-2</c:v>
                </c:pt>
                <c:pt idx="3242">
                  <c:v>2.315138044604037E-2</c:v>
                </c:pt>
                <c:pt idx="3243">
                  <c:v>2.3155322432619752E-2</c:v>
                </c:pt>
                <c:pt idx="3244">
                  <c:v>2.3159249453895026E-2</c:v>
                </c:pt>
                <c:pt idx="3245">
                  <c:v>2.3165716771466786E-2</c:v>
                </c:pt>
                <c:pt idx="3246">
                  <c:v>2.3169610074155952E-2</c:v>
                </c:pt>
                <c:pt idx="3247">
                  <c:v>2.3173488409180439E-2</c:v>
                </c:pt>
                <c:pt idx="3248">
                  <c:v>2.3177351776367993E-2</c:v>
                </c:pt>
                <c:pt idx="3249">
                  <c:v>2.3181200175549015E-2</c:v>
                </c:pt>
                <c:pt idx="3250">
                  <c:v>2.3182049520554537E-2</c:v>
                </c:pt>
                <c:pt idx="3251">
                  <c:v>2.3188852069210855E-2</c:v>
                </c:pt>
                <c:pt idx="3252">
                  <c:v>2.3192655563354016E-2</c:v>
                </c:pt>
                <c:pt idx="3253">
                  <c:v>2.3196444088814449E-2</c:v>
                </c:pt>
                <c:pt idx="3254">
                  <c:v>2.3197243526861346E-2</c:v>
                </c:pt>
                <c:pt idx="3255">
                  <c:v>2.3203976233019112E-2</c:v>
                </c:pt>
                <c:pt idx="3256">
                  <c:v>2.3207719851430324E-2</c:v>
                </c:pt>
                <c:pt idx="3257">
                  <c:v>2.3211448500494315E-2</c:v>
                </c:pt>
                <c:pt idx="3258">
                  <c:v>2.3215302484953515E-2</c:v>
                </c:pt>
                <c:pt idx="3259">
                  <c:v>2.321899431494634E-2</c:v>
                </c:pt>
                <c:pt idx="3260">
                  <c:v>2.3222671176839516E-2</c:v>
                </c:pt>
                <c:pt idx="3261">
                  <c:v>2.3226333070471394E-2</c:v>
                </c:pt>
                <c:pt idx="3262">
                  <c:v>2.3229979995681438E-2</c:v>
                </c:pt>
                <c:pt idx="3263">
                  <c:v>2.323361195230933E-2</c:v>
                </c:pt>
                <c:pt idx="3264">
                  <c:v>2.3237228940195642E-2</c:v>
                </c:pt>
                <c:pt idx="3265">
                  <c:v>2.3240830959181391E-2</c:v>
                </c:pt>
                <c:pt idx="3266">
                  <c:v>2.3244418009108703E-2</c:v>
                </c:pt>
                <c:pt idx="3267">
                  <c:v>2.3247990089819925E-2</c:v>
                </c:pt>
                <c:pt idx="3268">
                  <c:v>2.3251547201158074E-2</c:v>
                </c:pt>
                <c:pt idx="3269">
                  <c:v>2.325508934296705E-2</c:v>
                </c:pt>
                <c:pt idx="3270">
                  <c:v>2.3258616515091646E-2</c:v>
                </c:pt>
                <c:pt idx="3271">
                  <c:v>2.3262128717376429E-2</c:v>
                </c:pt>
                <c:pt idx="3272">
                  <c:v>2.3265625949667745E-2</c:v>
                </c:pt>
                <c:pt idx="3273">
                  <c:v>2.3269108211811274E-2</c:v>
                </c:pt>
                <c:pt idx="3274">
                  <c:v>2.3272575503654247E-2</c:v>
                </c:pt>
                <c:pt idx="3275">
                  <c:v>2.3276027825045231E-2</c:v>
                </c:pt>
                <c:pt idx="3276">
                  <c:v>2.327946517583146E-2</c:v>
                </c:pt>
                <c:pt idx="3277">
                  <c:v>2.3282887555863274E-2</c:v>
                </c:pt>
                <c:pt idx="3278">
                  <c:v>2.328629496498924E-2</c:v>
                </c:pt>
                <c:pt idx="3279">
                  <c:v>2.3289687403060366E-2</c:v>
                </c:pt>
                <c:pt idx="3280">
                  <c:v>2.3293064869927438E-2</c:v>
                </c:pt>
                <c:pt idx="3281">
                  <c:v>2.3296427365442129E-2</c:v>
                </c:pt>
                <c:pt idx="3282">
                  <c:v>2.3299774889457003E-2</c:v>
                </c:pt>
                <c:pt idx="3283">
                  <c:v>2.3303107441824844E-2</c:v>
                </c:pt>
                <c:pt idx="3284">
                  <c:v>2.3306425022399102E-2</c:v>
                </c:pt>
                <c:pt idx="3285">
                  <c:v>2.3309727631035004E-2</c:v>
                </c:pt>
                <c:pt idx="3286">
                  <c:v>2.3313015267586445E-2</c:v>
                </c:pt>
                <c:pt idx="3287">
                  <c:v>2.3316287931909541E-2</c:v>
                </c:pt>
                <c:pt idx="3288">
                  <c:v>2.3319545623860183E-2</c:v>
                </c:pt>
                <c:pt idx="3289">
                  <c:v>2.3322788343296041E-2</c:v>
                </c:pt>
                <c:pt idx="3290">
                  <c:v>2.3326016090074342E-2</c:v>
                </c:pt>
                <c:pt idx="3291">
                  <c:v>2.3329228864053198E-2</c:v>
                </c:pt>
                <c:pt idx="3292">
                  <c:v>2.333242666509161E-2</c:v>
                </c:pt>
                <c:pt idx="3293">
                  <c:v>2.3335609493049247E-2</c:v>
                </c:pt>
                <c:pt idx="3294">
                  <c:v>2.3338777347786444E-2</c:v>
                </c:pt>
                <c:pt idx="3295">
                  <c:v>2.3341930229163754E-2</c:v>
                </c:pt>
                <c:pt idx="3296">
                  <c:v>2.3345068137042846E-2</c:v>
                </c:pt>
                <c:pt idx="3297">
                  <c:v>2.3348191071286051E-2</c:v>
                </c:pt>
                <c:pt idx="3298">
                  <c:v>2.3351299031755923E-2</c:v>
                </c:pt>
                <c:pt idx="3299">
                  <c:v>2.3354392018316572E-2</c:v>
                </c:pt>
                <c:pt idx="3300">
                  <c:v>2.3357470030830996E-2</c:v>
                </c:pt>
                <c:pt idx="3301">
                  <c:v>2.3360533069165523E-2</c:v>
                </c:pt>
                <c:pt idx="3302">
                  <c:v>2.3363581133184486E-2</c:v>
                </c:pt>
                <c:pt idx="3303">
                  <c:v>2.3366614222754878E-2</c:v>
                </c:pt>
                <c:pt idx="3304">
                  <c:v>2.3369632337742585E-2</c:v>
                </c:pt>
                <c:pt idx="3305">
                  <c:v>2.3372635478015935E-2</c:v>
                </c:pt>
                <c:pt idx="3306">
                  <c:v>2.3376569980674118E-2</c:v>
                </c:pt>
                <c:pt idx="3307">
                  <c:v>2.3379542289621372E-2</c:v>
                </c:pt>
                <c:pt idx="3308">
                  <c:v>2.3382499622526181E-2</c:v>
                </c:pt>
                <c:pt idx="3309">
                  <c:v>2.3385441979258785E-2</c:v>
                </c:pt>
                <c:pt idx="3310">
                  <c:v>2.3388369359689423E-2</c:v>
                </c:pt>
                <c:pt idx="3311">
                  <c:v>2.339128176368899E-2</c:v>
                </c:pt>
                <c:pt idx="3312">
                  <c:v>2.3394179191129284E-2</c:v>
                </c:pt>
                <c:pt idx="3313">
                  <c:v>2.3397061641882967E-2</c:v>
                </c:pt>
                <c:pt idx="3314">
                  <c:v>2.3399929115822938E-2</c:v>
                </c:pt>
                <c:pt idx="3315">
                  <c:v>2.3402781612823203E-2</c:v>
                </c:pt>
                <c:pt idx="3316">
                  <c:v>2.3405619132757315E-2</c:v>
                </c:pt>
                <c:pt idx="3317">
                  <c:v>2.3408441675501712E-2</c:v>
                </c:pt>
                <c:pt idx="3318">
                  <c:v>2.3411249240930399E-2</c:v>
                </c:pt>
                <c:pt idx="3319">
                  <c:v>2.3414041828920922E-2</c:v>
                </c:pt>
                <c:pt idx="3320">
                  <c:v>2.3416819439349937E-2</c:v>
                </c:pt>
                <c:pt idx="3321">
                  <c:v>2.341958207209521E-2</c:v>
                </c:pt>
                <c:pt idx="3322">
                  <c:v>2.3422329727034948E-2</c:v>
                </c:pt>
                <c:pt idx="3323">
                  <c:v>2.3425062404048694E-2</c:v>
                </c:pt>
                <c:pt idx="3324">
                  <c:v>2.3427780103015099E-2</c:v>
                </c:pt>
                <c:pt idx="3325">
                  <c:v>2.3430482823815251E-2</c:v>
                </c:pt>
                <c:pt idx="3326">
                  <c:v>2.3433170566330454E-2</c:v>
                </c:pt>
                <c:pt idx="3327">
                  <c:v>2.3435843330440916E-2</c:v>
                </c:pt>
                <c:pt idx="3328">
                  <c:v>2.3438501116030602E-2</c:v>
                </c:pt>
                <c:pt idx="3329">
                  <c:v>2.3441143922981265E-2</c:v>
                </c:pt>
                <c:pt idx="3330">
                  <c:v>2.3443771751176866E-2</c:v>
                </c:pt>
                <c:pt idx="3331">
                  <c:v>2.3446384600502045E-2</c:v>
                </c:pt>
                <c:pt idx="3332">
                  <c:v>2.3448982470841869E-2</c:v>
                </c:pt>
                <c:pt idx="3333">
                  <c:v>2.345156536208097E-2</c:v>
                </c:pt>
                <c:pt idx="3334">
                  <c:v>2.3454133274105969E-2</c:v>
                </c:pt>
                <c:pt idx="3335">
                  <c:v>2.3456686206804384E-2</c:v>
                </c:pt>
                <c:pt idx="3336">
                  <c:v>2.3459224160063276E-2</c:v>
                </c:pt>
                <c:pt idx="3337">
                  <c:v>2.3461747133771037E-2</c:v>
                </c:pt>
                <c:pt idx="3338">
                  <c:v>2.3464255127816292E-2</c:v>
                </c:pt>
                <c:pt idx="3339">
                  <c:v>2.3466748142089201E-2</c:v>
                </c:pt>
                <c:pt idx="3340">
                  <c:v>2.3469226176479271E-2</c:v>
                </c:pt>
                <c:pt idx="3341">
                  <c:v>2.3471689230877328E-2</c:v>
                </c:pt>
                <c:pt idx="3342">
                  <c:v>2.3474137305175981E-2</c:v>
                </c:pt>
                <c:pt idx="3343">
                  <c:v>2.3476570399266275E-2</c:v>
                </c:pt>
                <c:pt idx="3344">
                  <c:v>2.3478988513041928E-2</c:v>
                </c:pt>
                <c:pt idx="3345">
                  <c:v>2.3481391646395313E-2</c:v>
                </c:pt>
                <c:pt idx="3346">
                  <c:v>2.3483779799221699E-2</c:v>
                </c:pt>
                <c:pt idx="3347">
                  <c:v>2.3486152971415451E-2</c:v>
                </c:pt>
                <c:pt idx="3348">
                  <c:v>2.3488511162872056E-2</c:v>
                </c:pt>
                <c:pt idx="3349">
                  <c:v>2.3490854373487878E-2</c:v>
                </c:pt>
                <c:pt idx="3350">
                  <c:v>2.3493182603159728E-2</c:v>
                </c:pt>
                <c:pt idx="3351">
                  <c:v>2.3495495851784419E-2</c:v>
                </c:pt>
                <c:pt idx="3352">
                  <c:v>2.349779411926075E-2</c:v>
                </c:pt>
                <c:pt idx="3353">
                  <c:v>2.3500077405487301E-2</c:v>
                </c:pt>
                <c:pt idx="3354">
                  <c:v>2.3502345710363547E-2</c:v>
                </c:pt>
                <c:pt idx="3355">
                  <c:v>2.3504599033789608E-2</c:v>
                </c:pt>
                <c:pt idx="3356">
                  <c:v>2.350683737566607E-2</c:v>
                </c:pt>
                <c:pt idx="3357">
                  <c:v>2.3509060735894604E-2</c:v>
                </c:pt>
                <c:pt idx="3358">
                  <c:v>2.3510369859957914E-2</c:v>
                </c:pt>
                <c:pt idx="3359">
                  <c:v>2.3512564187036178E-2</c:v>
                </c:pt>
                <c:pt idx="3360">
                  <c:v>2.3514743533122884E-2</c:v>
                </c:pt>
                <c:pt idx="3361">
                  <c:v>2.3516907898121442E-2</c:v>
                </c:pt>
                <c:pt idx="3362">
                  <c:v>2.3519057281937261E-2</c:v>
                </c:pt>
                <c:pt idx="3363">
                  <c:v>2.3521191684476195E-2</c:v>
                </c:pt>
                <c:pt idx="3364">
                  <c:v>2.3523311105644318E-2</c:v>
                </c:pt>
                <c:pt idx="3365">
                  <c:v>2.3525415545348372E-2</c:v>
                </c:pt>
                <c:pt idx="3366">
                  <c:v>2.3527505003495985E-2</c:v>
                </c:pt>
                <c:pt idx="3367">
                  <c:v>2.3529579479995233E-2</c:v>
                </c:pt>
                <c:pt idx="3368">
                  <c:v>2.3531638974755742E-2</c:v>
                </c:pt>
                <c:pt idx="3369">
                  <c:v>2.3533683487686252E-2</c:v>
                </c:pt>
                <c:pt idx="3370">
                  <c:v>2.353571301869728E-2</c:v>
                </c:pt>
                <c:pt idx="3371">
                  <c:v>2.3537727567699562E-2</c:v>
                </c:pt>
                <c:pt idx="3372">
                  <c:v>2.3539727134604727E-2</c:v>
                </c:pt>
                <c:pt idx="3373">
                  <c:v>2.3541711719325065E-2</c:v>
                </c:pt>
                <c:pt idx="3374">
                  <c:v>2.3543681321773091E-2</c:v>
                </c:pt>
                <c:pt idx="3375">
                  <c:v>2.3545635941863097E-2</c:v>
                </c:pt>
                <c:pt idx="3376">
                  <c:v>2.3547575579507596E-2</c:v>
                </c:pt>
                <c:pt idx="3377">
                  <c:v>2.3549500234623322E-2</c:v>
                </c:pt>
                <c:pt idx="3378">
                  <c:v>2.3551409907124565E-2</c:v>
                </c:pt>
                <c:pt idx="3379">
                  <c:v>2.3553304596927394E-2</c:v>
                </c:pt>
                <c:pt idx="3380">
                  <c:v>2.3555184303949206E-2</c:v>
                </c:pt>
                <c:pt idx="3381">
                  <c:v>2.3557049028107624E-2</c:v>
                </c:pt>
                <c:pt idx="3382">
                  <c:v>2.3558898769319603E-2</c:v>
                </c:pt>
                <c:pt idx="3383">
                  <c:v>2.3560733527504762E-2</c:v>
                </c:pt>
                <c:pt idx="3384">
                  <c:v>2.3562553302582501E-2</c:v>
                </c:pt>
                <c:pt idx="3385">
                  <c:v>2.3564358094473103E-2</c:v>
                </c:pt>
                <c:pt idx="3386">
                  <c:v>2.3566147903096413E-2</c:v>
                </c:pt>
                <c:pt idx="3387">
                  <c:v>2.3567922728374269E-2</c:v>
                </c:pt>
                <c:pt idx="3388">
                  <c:v>2.3569682570228956E-2</c:v>
                </c:pt>
                <c:pt idx="3389">
                  <c:v>2.3571427428583203E-2</c:v>
                </c:pt>
                <c:pt idx="3390">
                  <c:v>2.3573157303360182E-2</c:v>
                </c:pt>
                <c:pt idx="3391">
                  <c:v>2.3574872194483731E-2</c:v>
                </c:pt>
                <c:pt idx="3392">
                  <c:v>2.3576572101879023E-2</c:v>
                </c:pt>
                <c:pt idx="3393">
                  <c:v>2.3578257025470784E-2</c:v>
                </c:pt>
                <c:pt idx="3394">
                  <c:v>2.3579926965185294E-2</c:v>
                </c:pt>
                <c:pt idx="3395">
                  <c:v>2.3581581920949501E-2</c:v>
                </c:pt>
                <c:pt idx="3396">
                  <c:v>2.3583221892690132E-2</c:v>
                </c:pt>
                <c:pt idx="3397">
                  <c:v>2.3584846880335686E-2</c:v>
                </c:pt>
                <c:pt idx="3398">
                  <c:v>2.3586456883814666E-2</c:v>
                </c:pt>
                <c:pt idx="3399">
                  <c:v>2.358805190305624E-2</c:v>
                </c:pt>
                <c:pt idx="3400">
                  <c:v>2.3589631937990241E-2</c:v>
                </c:pt>
                <c:pt idx="3401">
                  <c:v>2.359141934397968E-2</c:v>
                </c:pt>
                <c:pt idx="3402">
                  <c:v>2.3592967269451037E-2</c:v>
                </c:pt>
                <c:pt idx="3403">
                  <c:v>2.359450021039855E-2</c:v>
                </c:pt>
                <c:pt idx="3404">
                  <c:v>2.3596018166755828E-2</c:v>
                </c:pt>
                <c:pt idx="3405">
                  <c:v>2.3597521138455591E-2</c:v>
                </c:pt>
                <c:pt idx="3406">
                  <c:v>2.3599009125431669E-2</c:v>
                </c:pt>
                <c:pt idx="3407">
                  <c:v>2.3600482127619671E-2</c:v>
                </c:pt>
                <c:pt idx="3408">
                  <c:v>2.3601940144953648E-2</c:v>
                </c:pt>
                <c:pt idx="3409">
                  <c:v>2.360338317737054E-2</c:v>
                </c:pt>
                <c:pt idx="3410">
                  <c:v>2.3604811224806399E-2</c:v>
                </c:pt>
                <c:pt idx="3411">
                  <c:v>2.3606224287199273E-2</c:v>
                </c:pt>
                <c:pt idx="3412">
                  <c:v>2.3607622364485881E-2</c:v>
                </c:pt>
                <c:pt idx="3413">
                  <c:v>2.3609005456605603E-2</c:v>
                </c:pt>
                <c:pt idx="3414">
                  <c:v>2.3610373563498044E-2</c:v>
                </c:pt>
                <c:pt idx="3415">
                  <c:v>2.3611726685102141E-2</c:v>
                </c:pt>
                <c:pt idx="3416">
                  <c:v>2.3613064821359053E-2</c:v>
                </c:pt>
                <c:pt idx="3417">
                  <c:v>2.3614387972209938E-2</c:v>
                </c:pt>
                <c:pt idx="3418">
                  <c:v>2.3615696137597064E-2</c:v>
                </c:pt>
                <c:pt idx="3419">
                  <c:v>2.3616989317462256E-2</c:v>
                </c:pt>
                <c:pt idx="3420">
                  <c:v>2.3618267511749114E-2</c:v>
                </c:pt>
                <c:pt idx="3421">
                  <c:v>2.3619530720401238E-2</c:v>
                </c:pt>
                <c:pt idx="3422">
                  <c:v>2.3620778943363119E-2</c:v>
                </c:pt>
                <c:pt idx="3423">
                  <c:v>2.3622012180580576E-2</c:v>
                </c:pt>
                <c:pt idx="3424">
                  <c:v>2.3623230431998543E-2</c:v>
                </c:pt>
                <c:pt idx="3425">
                  <c:v>2.3624433697564617E-2</c:v>
                </c:pt>
                <c:pt idx="3426">
                  <c:v>2.362562197722462E-2</c:v>
                </c:pt>
                <c:pt idx="3427">
                  <c:v>2.3626795270927259E-2</c:v>
                </c:pt>
                <c:pt idx="3428">
                  <c:v>2.3627953578620797E-2</c:v>
                </c:pt>
                <c:pt idx="3429">
                  <c:v>2.3629096900254387E-2</c:v>
                </c:pt>
                <c:pt idx="3430">
                  <c:v>2.3630225235777402E-2</c:v>
                </c:pt>
                <c:pt idx="3431">
                  <c:v>2.3631338585140993E-2</c:v>
                </c:pt>
                <c:pt idx="3432">
                  <c:v>2.3632436948295643E-2</c:v>
                </c:pt>
                <c:pt idx="3433">
                  <c:v>2.3633520325193613E-2</c:v>
                </c:pt>
                <c:pt idx="3434">
                  <c:v>2.3634588715787164E-2</c:v>
                </c:pt>
                <c:pt idx="3435">
                  <c:v>2.3635642120028999E-2</c:v>
                </c:pt>
                <c:pt idx="3436">
                  <c:v>2.3636680537873156E-2</c:v>
                </c:pt>
                <c:pt idx="3437">
                  <c:v>2.3637703969274115E-2</c:v>
                </c:pt>
                <c:pt idx="3438">
                  <c:v>2.3638712414186802E-2</c:v>
                </c:pt>
                <c:pt idx="3439">
                  <c:v>2.3639705872566807E-2</c:v>
                </c:pt>
                <c:pt idx="3440">
                  <c:v>2.3640684344370611E-2</c:v>
                </c:pt>
                <c:pt idx="3441">
                  <c:v>2.3641647829554913E-2</c:v>
                </c:pt>
                <c:pt idx="3442">
                  <c:v>2.3642596328078191E-2</c:v>
                </c:pt>
                <c:pt idx="3443">
                  <c:v>2.3643529839898259E-2</c:v>
                </c:pt>
                <c:pt idx="3444">
                  <c:v>2.3644448364974258E-2</c:v>
                </c:pt>
                <c:pt idx="3445">
                  <c:v>2.3645351903265333E-2</c:v>
                </c:pt>
                <c:pt idx="3446">
                  <c:v>2.3646240454732848E-2</c:v>
                </c:pt>
                <c:pt idx="3447">
                  <c:v>2.364711401933639E-2</c:v>
                </c:pt>
                <c:pt idx="3448">
                  <c:v>2.364797259703888E-2</c:v>
                </c:pt>
                <c:pt idx="3449">
                  <c:v>2.3648816187801902E-2</c:v>
                </c:pt>
                <c:pt idx="3450">
                  <c:v>2.3649644791588154E-2</c:v>
                </c:pt>
                <c:pt idx="3451">
                  <c:v>2.3650458408362107E-2</c:v>
                </c:pt>
                <c:pt idx="3452">
                  <c:v>2.3651257038087348E-2</c:v>
                </c:pt>
                <c:pt idx="3453">
                  <c:v>2.3652040680729458E-2</c:v>
                </c:pt>
                <c:pt idx="3454">
                  <c:v>2.3652809336253133E-2</c:v>
                </c:pt>
                <c:pt idx="3455">
                  <c:v>2.3653563004625289E-2</c:v>
                </c:pt>
                <c:pt idx="3456">
                  <c:v>2.3654301685812618E-2</c:v>
                </c:pt>
                <c:pt idx="3457">
                  <c:v>2.3655025379782257E-2</c:v>
                </c:pt>
                <c:pt idx="3458">
                  <c:v>2.3655734086503122E-2</c:v>
                </c:pt>
                <c:pt idx="3459">
                  <c:v>2.3656427805943459E-2</c:v>
                </c:pt>
                <c:pt idx="3460">
                  <c:v>2.3657106538073736E-2</c:v>
                </c:pt>
                <c:pt idx="3461">
                  <c:v>2.3657770282862645E-2</c:v>
                </c:pt>
                <c:pt idx="3462">
                  <c:v>2.3658419040282652E-2</c:v>
                </c:pt>
                <c:pt idx="3463">
                  <c:v>2.3659052810304226E-2</c:v>
                </c:pt>
                <c:pt idx="3464">
                  <c:v>2.3659671592899834E-2</c:v>
                </c:pt>
                <c:pt idx="3465">
                  <c:v>2.3660275388042384E-2</c:v>
                </c:pt>
                <c:pt idx="3466">
                  <c:v>2.3660864195705011E-2</c:v>
                </c:pt>
                <c:pt idx="3467">
                  <c:v>2.366143801586218E-2</c:v>
                </c:pt>
                <c:pt idx="3468">
                  <c:v>2.3661996848488132E-2</c:v>
                </c:pt>
                <c:pt idx="3469">
                  <c:v>2.3662540693559331E-2</c:v>
                </c:pt>
                <c:pt idx="3470">
                  <c:v>2.366306955105113E-2</c:v>
                </c:pt>
                <c:pt idx="3471">
                  <c:v>2.3663583420941103E-2</c:v>
                </c:pt>
                <c:pt idx="3472">
                  <c:v>2.3664082303205047E-2</c:v>
                </c:pt>
                <c:pt idx="3473">
                  <c:v>2.3664566197822756E-2</c:v>
                </c:pt>
                <c:pt idx="3474">
                  <c:v>2.3665035104772469E-2</c:v>
                </c:pt>
                <c:pt idx="3475">
                  <c:v>2.3665489024033093E-2</c:v>
                </c:pt>
                <c:pt idx="3476">
                  <c:v>2.3665927955584642E-2</c:v>
                </c:pt>
                <c:pt idx="3477">
                  <c:v>2.3666351899408689E-2</c:v>
                </c:pt>
                <c:pt idx="3478">
                  <c:v>2.3666760855486357E-2</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90393344"/>
        <c:axId val="190411904"/>
      </c:lineChart>
      <c:scatterChart>
        <c:scatterStyle val="lineMarker"/>
        <c:varyColors val="0"/>
        <c:ser>
          <c:idx val="1"/>
          <c:order val="1"/>
          <c:tx>
            <c:v>FRAs</c:v>
          </c:tx>
          <c:spPr>
            <a:ln w="28575">
              <a:noFill/>
            </a:ln>
          </c:spPr>
          <c:marker>
            <c:symbol val="diamond"/>
            <c:size val="7"/>
            <c:spPr>
              <a:solidFill>
                <a:srgbClr val="00B050"/>
              </a:solidFill>
              <a:ln>
                <a:noFill/>
              </a:ln>
            </c:spPr>
          </c:marker>
          <c:xVal>
            <c:numRef>
              <c:f>[0]!FRADates</c:f>
              <c:numCache>
                <c:formatCode>ddd\,\ dd\-mmm\-yyyy</c:formatCode>
                <c:ptCount val="9"/>
                <c:pt idx="0">
                  <c:v>42212</c:v>
                </c:pt>
                <c:pt idx="1">
                  <c:v>42241</c:v>
                </c:pt>
                <c:pt idx="2">
                  <c:v>42272</c:v>
                </c:pt>
                <c:pt idx="3">
                  <c:v>42303</c:v>
                </c:pt>
                <c:pt idx="4">
                  <c:v>42333</c:v>
                </c:pt>
                <c:pt idx="5">
                  <c:v>42367</c:v>
                </c:pt>
                <c:pt idx="6">
                  <c:v>42458</c:v>
                </c:pt>
                <c:pt idx="7">
                  <c:v>42548</c:v>
                </c:pt>
                <c:pt idx="8">
                  <c:v>0</c:v>
                </c:pt>
              </c:numCache>
            </c:numRef>
          </c:xVal>
          <c:yVal>
            <c:numRef>
              <c:f>[0]!FRASeries</c:f>
              <c:numCache>
                <c:formatCode>0.0000%</c:formatCode>
                <c:ptCount val="9"/>
                <c:pt idx="0">
                  <c:v>7.7000000000000002E-3</c:v>
                </c:pt>
                <c:pt idx="1">
                  <c:v>8.0000000000000002E-3</c:v>
                </c:pt>
                <c:pt idx="2">
                  <c:v>8.4499999999999992E-3</c:v>
                </c:pt>
                <c:pt idx="3">
                  <c:v>8.8500000000000002E-3</c:v>
                </c:pt>
                <c:pt idx="4">
                  <c:v>9.2500000000000013E-3</c:v>
                </c:pt>
                <c:pt idx="5">
                  <c:v>9.8499999999999994E-3</c:v>
                </c:pt>
                <c:pt idx="6">
                  <c:v>1.15E-2</c:v>
                </c:pt>
                <c:pt idx="7">
                  <c:v>1.3100000000000001E-2</c:v>
                </c:pt>
                <c:pt idx="8">
                  <c:v>0</c:v>
                </c:pt>
              </c:numCache>
            </c:numRef>
          </c:yVal>
          <c:smooth val="0"/>
        </c:ser>
        <c:dLbls>
          <c:showLegendKey val="0"/>
          <c:showVal val="0"/>
          <c:showCatName val="0"/>
          <c:showSerName val="0"/>
          <c:showPercent val="0"/>
          <c:showBubbleSize val="0"/>
        </c:dLbls>
        <c:axId val="190393344"/>
        <c:axId val="190411904"/>
      </c:scatterChart>
      <c:dateAx>
        <c:axId val="190393344"/>
        <c:scaling>
          <c:orientation val="minMax"/>
          <c:max val="42868"/>
          <c:min val="42094"/>
        </c:scaling>
        <c:delete val="0"/>
        <c:axPos val="b"/>
        <c:numFmt formatCode="[$-409]mmm\-yy;@" sourceLinked="0"/>
        <c:majorTickMark val="out"/>
        <c:minorTickMark val="none"/>
        <c:tickLblPos val="nextTo"/>
        <c:txPr>
          <a:bodyPr rot="-2700000" vert="horz"/>
          <a:lstStyle/>
          <a:p>
            <a:pPr>
              <a:defRPr/>
            </a:pPr>
            <a:endParaRPr lang="en-US"/>
          </a:p>
        </c:txPr>
        <c:crossAx val="190411904"/>
        <c:crosses val="autoZero"/>
        <c:auto val="1"/>
        <c:lblOffset val="100"/>
        <c:baseTimeUnit val="days"/>
        <c:majorUnit val="3"/>
        <c:majorTimeUnit val="months"/>
        <c:minorUnit val="1"/>
        <c:minorTimeUnit val="years"/>
      </c:dateAx>
      <c:valAx>
        <c:axId val="190411904"/>
        <c:scaling>
          <c:orientation val="minMax"/>
          <c:max val="0.02"/>
          <c:min val="0.01"/>
        </c:scaling>
        <c:delete val="0"/>
        <c:axPos val="l"/>
        <c:majorGridlines/>
        <c:numFmt formatCode="0.00%" sourceLinked="0"/>
        <c:majorTickMark val="out"/>
        <c:minorTickMark val="none"/>
        <c:tickLblPos val="nextTo"/>
        <c:crossAx val="190393344"/>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Button" lockText="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Button" lockText="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CheckBox" checked="Checked" fmlaLink="$J$48" lockText="1" noThreeD="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Button" lockText="1"/>
</file>

<file path=xl/ctrlProps/ctrlProp20.xml><?xml version="1.0" encoding="utf-8"?>
<formControlPr xmlns="http://schemas.microsoft.com/office/spreadsheetml/2009/9/main" objectType="Button" lockText="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CheckBox" fmlaLink="$J$55" lockText="1" noThreeD="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CheckBox" checked="Checked" fmlaLink="$J$48" lockText="1" noThreeD="1"/>
</file>

<file path=xl/ctrlProps/ctrlProp36.xml><?xml version="1.0" encoding="utf-8"?>
<formControlPr xmlns="http://schemas.microsoft.com/office/spreadsheetml/2009/9/main" objectType="CheckBox" checked="Checked" fmlaLink="$J$52" lockText="1" noThreeD="1"/>
</file>

<file path=xl/ctrlProps/ctrlProp37.xml><?xml version="1.0" encoding="utf-8"?>
<formControlPr xmlns="http://schemas.microsoft.com/office/spreadsheetml/2009/9/main" objectType="Button" lockText="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CheckBox" checked="Checked" fmlaLink="$J$50" lockText="1" noThreeD="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vmlDrawing25.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495300</xdr:colOff>
          <xdr:row>21</xdr:row>
          <xdr:rowOff>104775</xdr:rowOff>
        </xdr:from>
        <xdr:to>
          <xdr:col>10</xdr:col>
          <xdr:colOff>219075</xdr:colOff>
          <xdr:row>23</xdr:row>
          <xdr:rowOff>95250</xdr:rowOff>
        </xdr:to>
        <xdr:sp macro="" textlink="">
          <xdr:nvSpPr>
            <xdr:cNvPr id="4097" name="Length2" hidden="1">
              <a:extLst>
                <a:ext uri="{63B3BB69-23CF-44E3-9099-C40C66FF867C}">
                  <a14:compatExt spid="_x0000_s409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18</xdr:row>
          <xdr:rowOff>95250</xdr:rowOff>
        </xdr:from>
        <xdr:to>
          <xdr:col>10</xdr:col>
          <xdr:colOff>219075</xdr:colOff>
          <xdr:row>20</xdr:row>
          <xdr:rowOff>85725</xdr:rowOff>
        </xdr:to>
        <xdr:sp macro="" textlink="">
          <xdr:nvSpPr>
            <xdr:cNvPr id="4098" name="Length1" hidden="1">
              <a:extLst>
                <a:ext uri="{63B3BB69-23CF-44E3-9099-C40C66FF867C}">
                  <a14:compatExt spid="_x0000_s409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24</xdr:row>
          <xdr:rowOff>104775</xdr:rowOff>
        </xdr:from>
        <xdr:to>
          <xdr:col>10</xdr:col>
          <xdr:colOff>219075</xdr:colOff>
          <xdr:row>26</xdr:row>
          <xdr:rowOff>95250</xdr:rowOff>
        </xdr:to>
        <xdr:sp macro="" textlink="">
          <xdr:nvSpPr>
            <xdr:cNvPr id="4099" name="Length3" hidden="1">
              <a:extLst>
                <a:ext uri="{63B3BB69-23CF-44E3-9099-C40C66FF867C}">
                  <a14:compatExt spid="_x0000_s409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15</xdr:row>
          <xdr:rowOff>114300</xdr:rowOff>
        </xdr:from>
        <xdr:to>
          <xdr:col>10</xdr:col>
          <xdr:colOff>219075</xdr:colOff>
          <xdr:row>17</xdr:row>
          <xdr:rowOff>104775</xdr:rowOff>
        </xdr:to>
        <xdr:sp macro="" textlink="">
          <xdr:nvSpPr>
            <xdr:cNvPr id="4100" name="Length0" hidden="1">
              <a:extLst>
                <a:ext uri="{63B3BB69-23CF-44E3-9099-C40C66FF867C}">
                  <a14:compatExt spid="_x0000_s410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Chart</a:t>
              </a:r>
            </a:p>
          </xdr:txBody>
        </xdr:sp>
        <xdr:clientData fPrintsWithSheet="0"/>
      </xdr:twoCellAnchor>
    </mc:Choice>
    <mc:Fallback/>
  </mc:AlternateContent>
  <xdr:twoCellAnchor>
    <xdr:from>
      <xdr:col>0</xdr:col>
      <xdr:colOff>9525</xdr:colOff>
      <xdr:row>9</xdr:row>
      <xdr:rowOff>95249</xdr:rowOff>
    </xdr:from>
    <xdr:to>
      <xdr:col>8</xdr:col>
      <xdr:colOff>136779</xdr:colOff>
      <xdr:row>30</xdr:row>
      <xdr:rowOff>123824</xdr:rowOff>
    </xdr:to>
    <xdr:graphicFrame macro="">
      <xdr:nvGraphicFramePr>
        <xdr:cNvPr id="6"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495300</xdr:colOff>
          <xdr:row>36</xdr:row>
          <xdr:rowOff>123825</xdr:rowOff>
        </xdr:from>
        <xdr:to>
          <xdr:col>10</xdr:col>
          <xdr:colOff>219075</xdr:colOff>
          <xdr:row>38</xdr:row>
          <xdr:rowOff>114300</xdr:rowOff>
        </xdr:to>
        <xdr:sp macro="" textlink="">
          <xdr:nvSpPr>
            <xdr:cNvPr id="4101" name="Length7" hidden="1">
              <a:extLst>
                <a:ext uri="{63B3BB69-23CF-44E3-9099-C40C66FF867C}">
                  <a14:compatExt spid="_x0000_s410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33</xdr:row>
          <xdr:rowOff>123825</xdr:rowOff>
        </xdr:from>
        <xdr:to>
          <xdr:col>10</xdr:col>
          <xdr:colOff>219075</xdr:colOff>
          <xdr:row>35</xdr:row>
          <xdr:rowOff>104775</xdr:rowOff>
        </xdr:to>
        <xdr:sp macro="" textlink="">
          <xdr:nvSpPr>
            <xdr:cNvPr id="4102" name="Length6" hidden="1">
              <a:extLst>
                <a:ext uri="{63B3BB69-23CF-44E3-9099-C40C66FF867C}">
                  <a14:compatExt spid="_x0000_s410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30</xdr:row>
          <xdr:rowOff>114300</xdr:rowOff>
        </xdr:from>
        <xdr:to>
          <xdr:col>10</xdr:col>
          <xdr:colOff>219075</xdr:colOff>
          <xdr:row>32</xdr:row>
          <xdr:rowOff>104775</xdr:rowOff>
        </xdr:to>
        <xdr:sp macro="" textlink="">
          <xdr:nvSpPr>
            <xdr:cNvPr id="4103" name="Length5" hidden="1">
              <a:extLst>
                <a:ext uri="{63B3BB69-23CF-44E3-9099-C40C66FF867C}">
                  <a14:compatExt spid="_x0000_s410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27</xdr:row>
          <xdr:rowOff>114300</xdr:rowOff>
        </xdr:from>
        <xdr:to>
          <xdr:col>10</xdr:col>
          <xdr:colOff>219075</xdr:colOff>
          <xdr:row>29</xdr:row>
          <xdr:rowOff>104775</xdr:rowOff>
        </xdr:to>
        <xdr:sp macro="" textlink="">
          <xdr:nvSpPr>
            <xdr:cNvPr id="4104" name="Length4" hidden="1">
              <a:extLst>
                <a:ext uri="{63B3BB69-23CF-44E3-9099-C40C66FF867C}">
                  <a14:compatExt spid="_x0000_s410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16</xdr:row>
      <xdr:rowOff>19050</xdr:rowOff>
    </xdr:from>
    <xdr:ext cx="8896350" cy="412432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5.xml><?xml version="1.0" encoding="utf-8"?>
<xdr:wsDr xmlns:xdr="http://schemas.openxmlformats.org/drawingml/2006/spreadsheetDrawing" xmlns:a="http://schemas.openxmlformats.org/drawingml/2006/main">
  <xdr:absoluteAnchor>
    <xdr:pos x="13668376" y="34194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29</xdr:row>
          <xdr:rowOff>133350</xdr:rowOff>
        </xdr:from>
        <xdr:to>
          <xdr:col>10</xdr:col>
          <xdr:colOff>247650</xdr:colOff>
          <xdr:row>31</xdr:row>
          <xdr:rowOff>123825</xdr:rowOff>
        </xdr:to>
        <xdr:sp macro="" textlink="">
          <xdr:nvSpPr>
            <xdr:cNvPr id="19457" name="Length2" hidden="1">
              <a:extLst>
                <a:ext uri="{63B3BB69-23CF-44E3-9099-C40C66FF867C}">
                  <a14:compatExt spid="_x0000_s194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533400</xdr:colOff>
          <xdr:row>27</xdr:row>
          <xdr:rowOff>38100</xdr:rowOff>
        </xdr:from>
        <xdr:to>
          <xdr:col>10</xdr:col>
          <xdr:colOff>257175</xdr:colOff>
          <xdr:row>29</xdr:row>
          <xdr:rowOff>19050</xdr:rowOff>
        </xdr:to>
        <xdr:sp macro="" textlink="">
          <xdr:nvSpPr>
            <xdr:cNvPr id="19458" name="Length1" hidden="1">
              <a:extLst>
                <a:ext uri="{63B3BB69-23CF-44E3-9099-C40C66FF867C}">
                  <a14:compatExt spid="_x0000_s194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57150</xdr:rowOff>
        </xdr:from>
        <xdr:to>
          <xdr:col>10</xdr:col>
          <xdr:colOff>247650</xdr:colOff>
          <xdr:row>34</xdr:row>
          <xdr:rowOff>47625</xdr:rowOff>
        </xdr:to>
        <xdr:sp macro="" textlink="">
          <xdr:nvSpPr>
            <xdr:cNvPr id="19459" name="Length3" hidden="1">
              <a:extLst>
                <a:ext uri="{63B3BB69-23CF-44E3-9099-C40C66FF867C}">
                  <a14:compatExt spid="_x0000_s194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24</xdr:row>
          <xdr:rowOff>114300</xdr:rowOff>
        </xdr:from>
        <xdr:to>
          <xdr:col>10</xdr:col>
          <xdr:colOff>247650</xdr:colOff>
          <xdr:row>26</xdr:row>
          <xdr:rowOff>104775</xdr:rowOff>
        </xdr:to>
        <xdr:sp macro="" textlink="">
          <xdr:nvSpPr>
            <xdr:cNvPr id="19460" name="Length0" hidden="1">
              <a:extLst>
                <a:ext uri="{63B3BB69-23CF-44E3-9099-C40C66FF867C}">
                  <a14:compatExt spid="_x0000_s194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28575</xdr:rowOff>
        </xdr:from>
        <xdr:to>
          <xdr:col>10</xdr:col>
          <xdr:colOff>247650</xdr:colOff>
          <xdr:row>37</xdr:row>
          <xdr:rowOff>19050</xdr:rowOff>
        </xdr:to>
        <xdr:sp macro="" textlink="">
          <xdr:nvSpPr>
            <xdr:cNvPr id="19461" name="Length4" hidden="1">
              <a:extLst>
                <a:ext uri="{63B3BB69-23CF-44E3-9099-C40C66FF867C}">
                  <a14:compatExt spid="_x0000_s1946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37</xdr:row>
          <xdr:rowOff>133350</xdr:rowOff>
        </xdr:from>
        <xdr:to>
          <xdr:col>10</xdr:col>
          <xdr:colOff>247650</xdr:colOff>
          <xdr:row>39</xdr:row>
          <xdr:rowOff>123825</xdr:rowOff>
        </xdr:to>
        <xdr:sp macro="" textlink="">
          <xdr:nvSpPr>
            <xdr:cNvPr id="19462" name="Length5" hidden="1">
              <a:extLst>
                <a:ext uri="{63B3BB69-23CF-44E3-9099-C40C66FF867C}">
                  <a14:compatExt spid="_x0000_s1946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95250</xdr:rowOff>
        </xdr:from>
        <xdr:to>
          <xdr:col>10</xdr:col>
          <xdr:colOff>247650</xdr:colOff>
          <xdr:row>42</xdr:row>
          <xdr:rowOff>85725</xdr:rowOff>
        </xdr:to>
        <xdr:sp macro="" textlink="">
          <xdr:nvSpPr>
            <xdr:cNvPr id="19463" name="Length6" hidden="1">
              <a:extLst>
                <a:ext uri="{63B3BB69-23CF-44E3-9099-C40C66FF867C}">
                  <a14:compatExt spid="_x0000_s1946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76200</xdr:rowOff>
        </xdr:from>
        <xdr:to>
          <xdr:col>10</xdr:col>
          <xdr:colOff>247650</xdr:colOff>
          <xdr:row>45</xdr:row>
          <xdr:rowOff>66675</xdr:rowOff>
        </xdr:to>
        <xdr:sp macro="" textlink="">
          <xdr:nvSpPr>
            <xdr:cNvPr id="19464" name="Length7" hidden="1">
              <a:extLst>
                <a:ext uri="{63B3BB69-23CF-44E3-9099-C40C66FF867C}">
                  <a14:compatExt spid="_x0000_s1946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19465" name="Check Box 9" hidden="1">
              <a:extLst>
                <a:ext uri="{63B3BB69-23CF-44E3-9099-C40C66FF867C}">
                  <a14:compatExt spid="_x0000_s1946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29</xdr:row>
          <xdr:rowOff>114300</xdr:rowOff>
        </xdr:from>
        <xdr:to>
          <xdr:col>10</xdr:col>
          <xdr:colOff>219075</xdr:colOff>
          <xdr:row>31</xdr:row>
          <xdr:rowOff>104775</xdr:rowOff>
        </xdr:to>
        <xdr:sp macro="" textlink="">
          <xdr:nvSpPr>
            <xdr:cNvPr id="23553" name="Length2" hidden="1">
              <a:extLst>
                <a:ext uri="{63B3BB69-23CF-44E3-9099-C40C66FF867C}">
                  <a14:compatExt spid="_x0000_s235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504825</xdr:colOff>
          <xdr:row>27</xdr:row>
          <xdr:rowOff>38100</xdr:rowOff>
        </xdr:from>
        <xdr:to>
          <xdr:col>10</xdr:col>
          <xdr:colOff>228600</xdr:colOff>
          <xdr:row>29</xdr:row>
          <xdr:rowOff>19050</xdr:rowOff>
        </xdr:to>
        <xdr:sp macro="" textlink="">
          <xdr:nvSpPr>
            <xdr:cNvPr id="23554" name="Length1" hidden="1">
              <a:extLst>
                <a:ext uri="{63B3BB69-23CF-44E3-9099-C40C66FF867C}">
                  <a14:compatExt spid="_x0000_s235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32</xdr:row>
          <xdr:rowOff>47625</xdr:rowOff>
        </xdr:from>
        <xdr:to>
          <xdr:col>10</xdr:col>
          <xdr:colOff>219075</xdr:colOff>
          <xdr:row>34</xdr:row>
          <xdr:rowOff>38100</xdr:rowOff>
        </xdr:to>
        <xdr:sp macro="" textlink="">
          <xdr:nvSpPr>
            <xdr:cNvPr id="23555" name="Length3" hidden="1">
              <a:extLst>
                <a:ext uri="{63B3BB69-23CF-44E3-9099-C40C66FF867C}">
                  <a14:compatExt spid="_x0000_s235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24</xdr:row>
          <xdr:rowOff>95250</xdr:rowOff>
        </xdr:from>
        <xdr:to>
          <xdr:col>10</xdr:col>
          <xdr:colOff>219075</xdr:colOff>
          <xdr:row>26</xdr:row>
          <xdr:rowOff>85725</xdr:rowOff>
        </xdr:to>
        <xdr:sp macro="" textlink="">
          <xdr:nvSpPr>
            <xdr:cNvPr id="23556" name="Length0" hidden="1">
              <a:extLst>
                <a:ext uri="{63B3BB69-23CF-44E3-9099-C40C66FF867C}">
                  <a14:compatExt spid="_x0000_s235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35</xdr:row>
          <xdr:rowOff>19050</xdr:rowOff>
        </xdr:from>
        <xdr:to>
          <xdr:col>10</xdr:col>
          <xdr:colOff>219075</xdr:colOff>
          <xdr:row>37</xdr:row>
          <xdr:rowOff>9525</xdr:rowOff>
        </xdr:to>
        <xdr:sp macro="" textlink="">
          <xdr:nvSpPr>
            <xdr:cNvPr id="23557" name="Length4" hidden="1">
              <a:extLst>
                <a:ext uri="{63B3BB69-23CF-44E3-9099-C40C66FF867C}">
                  <a14:compatExt spid="_x0000_s235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37</xdr:row>
          <xdr:rowOff>123825</xdr:rowOff>
        </xdr:from>
        <xdr:to>
          <xdr:col>10</xdr:col>
          <xdr:colOff>219075</xdr:colOff>
          <xdr:row>39</xdr:row>
          <xdr:rowOff>114300</xdr:rowOff>
        </xdr:to>
        <xdr:sp macro="" textlink="">
          <xdr:nvSpPr>
            <xdr:cNvPr id="23558" name="Length5" hidden="1">
              <a:extLst>
                <a:ext uri="{63B3BB69-23CF-44E3-9099-C40C66FF867C}">
                  <a14:compatExt spid="_x0000_s235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40</xdr:row>
          <xdr:rowOff>85725</xdr:rowOff>
        </xdr:from>
        <xdr:to>
          <xdr:col>10</xdr:col>
          <xdr:colOff>219075</xdr:colOff>
          <xdr:row>42</xdr:row>
          <xdr:rowOff>76200</xdr:rowOff>
        </xdr:to>
        <xdr:sp macro="" textlink="">
          <xdr:nvSpPr>
            <xdr:cNvPr id="23559" name="Length6" hidden="1">
              <a:extLst>
                <a:ext uri="{63B3BB69-23CF-44E3-9099-C40C66FF867C}">
                  <a14:compatExt spid="_x0000_s235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43</xdr:row>
          <xdr:rowOff>66675</xdr:rowOff>
        </xdr:from>
        <xdr:to>
          <xdr:col>10</xdr:col>
          <xdr:colOff>219075</xdr:colOff>
          <xdr:row>45</xdr:row>
          <xdr:rowOff>57150</xdr:rowOff>
        </xdr:to>
        <xdr:sp macro="" textlink="">
          <xdr:nvSpPr>
            <xdr:cNvPr id="23560" name="Length7" hidden="1">
              <a:extLst>
                <a:ext uri="{63B3BB69-23CF-44E3-9099-C40C66FF867C}">
                  <a14:compatExt spid="_x0000_s235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xdr:wsDr>
</file>

<file path=xl/drawings/drawing11.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30</xdr:row>
          <xdr:rowOff>0</xdr:rowOff>
        </xdr:from>
        <xdr:to>
          <xdr:col>10</xdr:col>
          <xdr:colOff>247650</xdr:colOff>
          <xdr:row>31</xdr:row>
          <xdr:rowOff>133350</xdr:rowOff>
        </xdr:to>
        <xdr:sp macro="" textlink="">
          <xdr:nvSpPr>
            <xdr:cNvPr id="27649" name="Length2" hidden="1">
              <a:extLst>
                <a:ext uri="{63B3BB69-23CF-44E3-9099-C40C66FF867C}">
                  <a14:compatExt spid="_x0000_s276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27</xdr:row>
          <xdr:rowOff>66675</xdr:rowOff>
        </xdr:from>
        <xdr:to>
          <xdr:col>10</xdr:col>
          <xdr:colOff>247650</xdr:colOff>
          <xdr:row>29</xdr:row>
          <xdr:rowOff>57150</xdr:rowOff>
        </xdr:to>
        <xdr:sp macro="" textlink="">
          <xdr:nvSpPr>
            <xdr:cNvPr id="27650" name="Length1" hidden="1">
              <a:extLst>
                <a:ext uri="{63B3BB69-23CF-44E3-9099-C40C66FF867C}">
                  <a14:compatExt spid="_x0000_s276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66675</xdr:rowOff>
        </xdr:from>
        <xdr:to>
          <xdr:col>10</xdr:col>
          <xdr:colOff>247650</xdr:colOff>
          <xdr:row>34</xdr:row>
          <xdr:rowOff>57150</xdr:rowOff>
        </xdr:to>
        <xdr:sp macro="" textlink="">
          <xdr:nvSpPr>
            <xdr:cNvPr id="27651" name="Length3" hidden="1">
              <a:extLst>
                <a:ext uri="{63B3BB69-23CF-44E3-9099-C40C66FF867C}">
                  <a14:compatExt spid="_x0000_s276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457200</xdr:colOff>
          <xdr:row>53</xdr:row>
          <xdr:rowOff>76200</xdr:rowOff>
        </xdr:from>
        <xdr:to>
          <xdr:col>10</xdr:col>
          <xdr:colOff>180975</xdr:colOff>
          <xdr:row>55</xdr:row>
          <xdr:rowOff>66675</xdr:rowOff>
        </xdr:to>
        <xdr:sp macro="" textlink="">
          <xdr:nvSpPr>
            <xdr:cNvPr id="27652" name="Check Box 4" hidden="1">
              <a:extLst>
                <a:ext uri="{63B3BB69-23CF-44E3-9099-C40C66FF867C}">
                  <a14:compatExt spid="_x0000_s276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Serial Futures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24</xdr:row>
          <xdr:rowOff>133350</xdr:rowOff>
        </xdr:from>
        <xdr:to>
          <xdr:col>10</xdr:col>
          <xdr:colOff>247650</xdr:colOff>
          <xdr:row>26</xdr:row>
          <xdr:rowOff>114300</xdr:rowOff>
        </xdr:to>
        <xdr:sp macro="" textlink="">
          <xdr:nvSpPr>
            <xdr:cNvPr id="27653" name="Length0" hidden="1">
              <a:extLst>
                <a:ext uri="{63B3BB69-23CF-44E3-9099-C40C66FF867C}">
                  <a14:compatExt spid="_x0000_s276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38100</xdr:rowOff>
        </xdr:from>
        <xdr:to>
          <xdr:col>10</xdr:col>
          <xdr:colOff>247650</xdr:colOff>
          <xdr:row>37</xdr:row>
          <xdr:rowOff>28575</xdr:rowOff>
        </xdr:to>
        <xdr:sp macro="" textlink="">
          <xdr:nvSpPr>
            <xdr:cNvPr id="27654" name="Length4" hidden="1">
              <a:extLst>
                <a:ext uri="{63B3BB69-23CF-44E3-9099-C40C66FF867C}">
                  <a14:compatExt spid="_x0000_s276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38</xdr:row>
          <xdr:rowOff>0</xdr:rowOff>
        </xdr:from>
        <xdr:to>
          <xdr:col>10</xdr:col>
          <xdr:colOff>247650</xdr:colOff>
          <xdr:row>39</xdr:row>
          <xdr:rowOff>133350</xdr:rowOff>
        </xdr:to>
        <xdr:sp macro="" textlink="">
          <xdr:nvSpPr>
            <xdr:cNvPr id="27655" name="Length5" hidden="1">
              <a:extLst>
                <a:ext uri="{63B3BB69-23CF-44E3-9099-C40C66FF867C}">
                  <a14:compatExt spid="_x0000_s276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104775</xdr:rowOff>
        </xdr:from>
        <xdr:to>
          <xdr:col>10</xdr:col>
          <xdr:colOff>247650</xdr:colOff>
          <xdr:row>42</xdr:row>
          <xdr:rowOff>95250</xdr:rowOff>
        </xdr:to>
        <xdr:sp macro="" textlink="">
          <xdr:nvSpPr>
            <xdr:cNvPr id="27656" name="Length6" hidden="1">
              <a:extLst>
                <a:ext uri="{63B3BB69-23CF-44E3-9099-C40C66FF867C}">
                  <a14:compatExt spid="_x0000_s276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85725</xdr:rowOff>
        </xdr:from>
        <xdr:to>
          <xdr:col>10</xdr:col>
          <xdr:colOff>247650</xdr:colOff>
          <xdr:row>45</xdr:row>
          <xdr:rowOff>76200</xdr:rowOff>
        </xdr:to>
        <xdr:sp macro="" textlink="">
          <xdr:nvSpPr>
            <xdr:cNvPr id="27657" name="Length7" hidden="1">
              <a:extLst>
                <a:ext uri="{63B3BB69-23CF-44E3-9099-C40C66FF867C}">
                  <a14:compatExt spid="_x0000_s276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27658" name="Check Box 10" hidden="1">
              <a:extLst>
                <a:ext uri="{63B3BB69-23CF-44E3-9099-C40C66FF867C}">
                  <a14:compatExt spid="_x0000_s276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50</xdr:row>
          <xdr:rowOff>66675</xdr:rowOff>
        </xdr:from>
        <xdr:to>
          <xdr:col>10</xdr:col>
          <xdr:colOff>180975</xdr:colOff>
          <xdr:row>52</xdr:row>
          <xdr:rowOff>47625</xdr:rowOff>
        </xdr:to>
        <xdr:sp macro="" textlink="">
          <xdr:nvSpPr>
            <xdr:cNvPr id="27659" name="Check Box 11" hidden="1">
              <a:extLst>
                <a:ext uri="{63B3BB69-23CF-44E3-9099-C40C66FF867C}">
                  <a14:compatExt spid="_x0000_s276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IMM Futures</a:t>
              </a:r>
            </a:p>
          </xdr:txBody>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466725</xdr:colOff>
          <xdr:row>30</xdr:row>
          <xdr:rowOff>57150</xdr:rowOff>
        </xdr:from>
        <xdr:to>
          <xdr:col>10</xdr:col>
          <xdr:colOff>190500</xdr:colOff>
          <xdr:row>32</xdr:row>
          <xdr:rowOff>47625</xdr:rowOff>
        </xdr:to>
        <xdr:sp macro="" textlink="">
          <xdr:nvSpPr>
            <xdr:cNvPr id="31745" name="Length2" hidden="1">
              <a:extLst>
                <a:ext uri="{63B3BB69-23CF-44E3-9099-C40C66FF867C}">
                  <a14:compatExt spid="_x0000_s3174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27</xdr:row>
          <xdr:rowOff>123825</xdr:rowOff>
        </xdr:from>
        <xdr:to>
          <xdr:col>10</xdr:col>
          <xdr:colOff>190500</xdr:colOff>
          <xdr:row>29</xdr:row>
          <xdr:rowOff>114300</xdr:rowOff>
        </xdr:to>
        <xdr:sp macro="" textlink="">
          <xdr:nvSpPr>
            <xdr:cNvPr id="31746" name="Length1" hidden="1">
              <a:extLst>
                <a:ext uri="{63B3BB69-23CF-44E3-9099-C40C66FF867C}">
                  <a14:compatExt spid="_x0000_s3174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32</xdr:row>
          <xdr:rowOff>123825</xdr:rowOff>
        </xdr:from>
        <xdr:to>
          <xdr:col>10</xdr:col>
          <xdr:colOff>190500</xdr:colOff>
          <xdr:row>34</xdr:row>
          <xdr:rowOff>114300</xdr:rowOff>
        </xdr:to>
        <xdr:sp macro="" textlink="">
          <xdr:nvSpPr>
            <xdr:cNvPr id="31747" name="Length3" hidden="1">
              <a:extLst>
                <a:ext uri="{63B3BB69-23CF-44E3-9099-C40C66FF867C}">
                  <a14:compatExt spid="_x0000_s3174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95248</xdr:rowOff>
    </xdr:from>
    <xdr:ext cx="6219824" cy="3276601"/>
    <xdr:graphicFrame macro="">
      <xdr:nvGraphicFramePr>
        <xdr:cNvPr id="5"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466725</xdr:colOff>
          <xdr:row>25</xdr:row>
          <xdr:rowOff>28575</xdr:rowOff>
        </xdr:from>
        <xdr:to>
          <xdr:col>10</xdr:col>
          <xdr:colOff>190500</xdr:colOff>
          <xdr:row>27</xdr:row>
          <xdr:rowOff>19050</xdr:rowOff>
        </xdr:to>
        <xdr:sp macro="" textlink="">
          <xdr:nvSpPr>
            <xdr:cNvPr id="31748" name="Length0" hidden="1">
              <a:extLst>
                <a:ext uri="{63B3BB69-23CF-44E3-9099-C40C66FF867C}">
                  <a14:compatExt spid="_x0000_s3174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35</xdr:row>
          <xdr:rowOff>95250</xdr:rowOff>
        </xdr:from>
        <xdr:to>
          <xdr:col>10</xdr:col>
          <xdr:colOff>190500</xdr:colOff>
          <xdr:row>37</xdr:row>
          <xdr:rowOff>85725</xdr:rowOff>
        </xdr:to>
        <xdr:sp macro="" textlink="">
          <xdr:nvSpPr>
            <xdr:cNvPr id="31749" name="Length4" hidden="1">
              <a:extLst>
                <a:ext uri="{63B3BB69-23CF-44E3-9099-C40C66FF867C}">
                  <a14:compatExt spid="_x0000_s317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38</xdr:row>
          <xdr:rowOff>57150</xdr:rowOff>
        </xdr:from>
        <xdr:to>
          <xdr:col>10</xdr:col>
          <xdr:colOff>190500</xdr:colOff>
          <xdr:row>40</xdr:row>
          <xdr:rowOff>47625</xdr:rowOff>
        </xdr:to>
        <xdr:sp macro="" textlink="">
          <xdr:nvSpPr>
            <xdr:cNvPr id="31750" name="Length5" hidden="1">
              <a:extLst>
                <a:ext uri="{63B3BB69-23CF-44E3-9099-C40C66FF867C}">
                  <a14:compatExt spid="_x0000_s317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41</xdr:row>
          <xdr:rowOff>19050</xdr:rowOff>
        </xdr:from>
        <xdr:to>
          <xdr:col>10</xdr:col>
          <xdr:colOff>190500</xdr:colOff>
          <xdr:row>43</xdr:row>
          <xdr:rowOff>9525</xdr:rowOff>
        </xdr:to>
        <xdr:sp macro="" textlink="">
          <xdr:nvSpPr>
            <xdr:cNvPr id="31751" name="Length6" hidden="1">
              <a:extLst>
                <a:ext uri="{63B3BB69-23CF-44E3-9099-C40C66FF867C}">
                  <a14:compatExt spid="_x0000_s317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44</xdr:row>
          <xdr:rowOff>0</xdr:rowOff>
        </xdr:from>
        <xdr:to>
          <xdr:col>10</xdr:col>
          <xdr:colOff>190500</xdr:colOff>
          <xdr:row>45</xdr:row>
          <xdr:rowOff>133350</xdr:rowOff>
        </xdr:to>
        <xdr:sp macro="" textlink="">
          <xdr:nvSpPr>
            <xdr:cNvPr id="31752" name="Length7" hidden="1">
              <a:extLst>
                <a:ext uri="{63B3BB69-23CF-44E3-9099-C40C66FF867C}">
                  <a14:compatExt spid="_x0000_s3175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476250</xdr:colOff>
          <xdr:row>48</xdr:row>
          <xdr:rowOff>57150</xdr:rowOff>
        </xdr:from>
        <xdr:to>
          <xdr:col>10</xdr:col>
          <xdr:colOff>200025</xdr:colOff>
          <xdr:row>50</xdr:row>
          <xdr:rowOff>47625</xdr:rowOff>
        </xdr:to>
        <xdr:sp macro="" textlink="">
          <xdr:nvSpPr>
            <xdr:cNvPr id="31753" name="Check Box 9" hidden="1">
              <a:extLst>
                <a:ext uri="{63B3BB69-23CF-44E3-9099-C40C66FF867C}">
                  <a14:compatExt spid="_x0000_s317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oneCellAnchor>
    <xdr:from>
      <xdr:col>0</xdr:col>
      <xdr:colOff>0</xdr:colOff>
      <xdr:row>17</xdr:row>
      <xdr:rowOff>38100</xdr:rowOff>
    </xdr:from>
    <xdr:ext cx="6216015" cy="3181350"/>
    <xdr:graphicFrame macro="">
      <xdr:nvGraphicFramePr>
        <xdr:cNvPr id="1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1" name="CommandButton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2" name="CommandButton2" hidden="1">
              <a:extLst>
                <a:ext uri="{63B3BB69-23CF-44E3-9099-C40C66FF867C}">
                  <a14:compatExt spid="_x0000_s35842"/>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23.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2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5.vml"/><Relationship Id="rId1" Type="http://schemas.openxmlformats.org/officeDocument/2006/relationships/printerSettings" Target="../printerSettings/printerSettings31.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32.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7.vml"/><Relationship Id="rId1" Type="http://schemas.openxmlformats.org/officeDocument/2006/relationships/printerSettings" Target="../printerSettings/printerSettings33.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5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8.vml"/><Relationship Id="rId1" Type="http://schemas.openxmlformats.org/officeDocument/2006/relationships/printerSettings" Target="../printerSettings/printerSettings38.bin"/></Relationships>
</file>

<file path=xl/worksheets/_rels/sheet53.xml.rels><?xml version="1.0" encoding="UTF-8" standalone="yes"?>
<Relationships xmlns="http://schemas.openxmlformats.org/package/2006/relationships"><Relationship Id="rId8" Type="http://schemas.openxmlformats.org/officeDocument/2006/relationships/ctrlProp" Target="../ctrlProps/ctrlProp13.xml"/><Relationship Id="rId3" Type="http://schemas.openxmlformats.org/officeDocument/2006/relationships/vmlDrawing" Target="../drawings/vmlDrawing9.vml"/><Relationship Id="rId7" Type="http://schemas.openxmlformats.org/officeDocument/2006/relationships/ctrlProp" Target="../ctrlProps/ctrlProp12.xml"/><Relationship Id="rId12" Type="http://schemas.openxmlformats.org/officeDocument/2006/relationships/ctrlProp" Target="../ctrlProps/ctrlProp17.xml"/><Relationship Id="rId2" Type="http://schemas.openxmlformats.org/officeDocument/2006/relationships/drawing" Target="../drawings/drawing9.xml"/><Relationship Id="rId1" Type="http://schemas.openxmlformats.org/officeDocument/2006/relationships/printerSettings" Target="../printerSettings/printerSettings39.bin"/><Relationship Id="rId6" Type="http://schemas.openxmlformats.org/officeDocument/2006/relationships/ctrlProp" Target="../ctrlProps/ctrlProp11.xml"/><Relationship Id="rId11" Type="http://schemas.openxmlformats.org/officeDocument/2006/relationships/ctrlProp" Target="../ctrlProps/ctrlProp16.xml"/><Relationship Id="rId5" Type="http://schemas.openxmlformats.org/officeDocument/2006/relationships/ctrlProp" Target="../ctrlProps/ctrlProp10.xml"/><Relationship Id="rId10" Type="http://schemas.openxmlformats.org/officeDocument/2006/relationships/ctrlProp" Target="../ctrlProps/ctrlProp15.xml"/><Relationship Id="rId4" Type="http://schemas.openxmlformats.org/officeDocument/2006/relationships/ctrlProp" Target="../ctrlProps/ctrlProp9.xml"/><Relationship Id="rId9" Type="http://schemas.openxmlformats.org/officeDocument/2006/relationships/ctrlProp" Target="../ctrlProps/ctrlProp14.xml"/></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0.vml"/><Relationship Id="rId1" Type="http://schemas.openxmlformats.org/officeDocument/2006/relationships/printerSettings" Target="../printerSettings/printerSettings43.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1.vml"/><Relationship Id="rId1" Type="http://schemas.openxmlformats.org/officeDocument/2006/relationships/printerSettings" Target="../printerSettings/printerSettings44.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2.vml"/><Relationship Id="rId1" Type="http://schemas.openxmlformats.org/officeDocument/2006/relationships/printerSettings" Target="../printerSettings/printerSettings45.bin"/></Relationships>
</file>

<file path=xl/worksheets/_rels/sheet60.xml.rels><?xml version="1.0" encoding="UTF-8" standalone="yes"?>
<Relationships xmlns="http://schemas.openxmlformats.org/package/2006/relationships"><Relationship Id="rId8" Type="http://schemas.openxmlformats.org/officeDocument/2006/relationships/ctrlProp" Target="../ctrlProps/ctrlProp22.xml"/><Relationship Id="rId3" Type="http://schemas.openxmlformats.org/officeDocument/2006/relationships/vmlDrawing" Target="../drawings/vmlDrawing13.vml"/><Relationship Id="rId7" Type="http://schemas.openxmlformats.org/officeDocument/2006/relationships/ctrlProp" Target="../ctrlProps/ctrlProp21.xml"/><Relationship Id="rId2" Type="http://schemas.openxmlformats.org/officeDocument/2006/relationships/drawing" Target="../drawings/drawing10.xml"/><Relationship Id="rId1" Type="http://schemas.openxmlformats.org/officeDocument/2006/relationships/printerSettings" Target="../printerSettings/printerSettings46.bin"/><Relationship Id="rId6" Type="http://schemas.openxmlformats.org/officeDocument/2006/relationships/ctrlProp" Target="../ctrlProps/ctrlProp20.xml"/><Relationship Id="rId11" Type="http://schemas.openxmlformats.org/officeDocument/2006/relationships/ctrlProp" Target="../ctrlProps/ctrlProp25.xml"/><Relationship Id="rId5" Type="http://schemas.openxmlformats.org/officeDocument/2006/relationships/ctrlProp" Target="../ctrlProps/ctrlProp19.xml"/><Relationship Id="rId10" Type="http://schemas.openxmlformats.org/officeDocument/2006/relationships/ctrlProp" Target="../ctrlProps/ctrlProp24.xml"/><Relationship Id="rId4" Type="http://schemas.openxmlformats.org/officeDocument/2006/relationships/ctrlProp" Target="../ctrlProps/ctrlProp18.xml"/><Relationship Id="rId9" Type="http://schemas.openxmlformats.org/officeDocument/2006/relationships/ctrlProp" Target="../ctrlProps/ctrlProp23.xml"/></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4.vml"/><Relationship Id="rId1" Type="http://schemas.openxmlformats.org/officeDocument/2006/relationships/printerSettings" Target="../printerSettings/printerSettings50.bin"/></Relationships>
</file>

<file path=xl/worksheets/_rels/sheet6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5.vml"/><Relationship Id="rId1" Type="http://schemas.openxmlformats.org/officeDocument/2006/relationships/printerSettings" Target="../printerSettings/printerSettings51.bin"/></Relationships>
</file>

<file path=xl/worksheets/_rels/sheet6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6.vml"/><Relationship Id="rId1" Type="http://schemas.openxmlformats.org/officeDocument/2006/relationships/printerSettings" Target="../printerSettings/printerSettings52.bin"/></Relationships>
</file>

<file path=xl/worksheets/_rels/sheet67.xml.rels><?xml version="1.0" encoding="UTF-8" standalone="yes"?>
<Relationships xmlns="http://schemas.openxmlformats.org/package/2006/relationships"><Relationship Id="rId8" Type="http://schemas.openxmlformats.org/officeDocument/2006/relationships/ctrlProp" Target="../ctrlProps/ctrlProp30.xml"/><Relationship Id="rId13" Type="http://schemas.openxmlformats.org/officeDocument/2006/relationships/ctrlProp" Target="../ctrlProps/ctrlProp35.xml"/><Relationship Id="rId3" Type="http://schemas.openxmlformats.org/officeDocument/2006/relationships/vmlDrawing" Target="../drawings/vmlDrawing17.vml"/><Relationship Id="rId7" Type="http://schemas.openxmlformats.org/officeDocument/2006/relationships/ctrlProp" Target="../ctrlProps/ctrlProp29.xml"/><Relationship Id="rId12" Type="http://schemas.openxmlformats.org/officeDocument/2006/relationships/ctrlProp" Target="../ctrlProps/ctrlProp34.xml"/><Relationship Id="rId2" Type="http://schemas.openxmlformats.org/officeDocument/2006/relationships/drawing" Target="../drawings/drawing11.xml"/><Relationship Id="rId1" Type="http://schemas.openxmlformats.org/officeDocument/2006/relationships/printerSettings" Target="../printerSettings/printerSettings53.bin"/><Relationship Id="rId6" Type="http://schemas.openxmlformats.org/officeDocument/2006/relationships/ctrlProp" Target="../ctrlProps/ctrlProp28.xml"/><Relationship Id="rId11" Type="http://schemas.openxmlformats.org/officeDocument/2006/relationships/ctrlProp" Target="../ctrlProps/ctrlProp33.xml"/><Relationship Id="rId5" Type="http://schemas.openxmlformats.org/officeDocument/2006/relationships/ctrlProp" Target="../ctrlProps/ctrlProp27.xml"/><Relationship Id="rId10" Type="http://schemas.openxmlformats.org/officeDocument/2006/relationships/ctrlProp" Target="../ctrlProps/ctrlProp32.xml"/><Relationship Id="rId4" Type="http://schemas.openxmlformats.org/officeDocument/2006/relationships/ctrlProp" Target="../ctrlProps/ctrlProp26.xml"/><Relationship Id="rId9" Type="http://schemas.openxmlformats.org/officeDocument/2006/relationships/ctrlProp" Target="../ctrlProps/ctrlProp31.xml"/><Relationship Id="rId14" Type="http://schemas.openxmlformats.org/officeDocument/2006/relationships/ctrlProp" Target="../ctrlProps/ctrlProp36.xm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3.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8.vml"/><Relationship Id="rId1" Type="http://schemas.openxmlformats.org/officeDocument/2006/relationships/printerSettings" Target="../printerSettings/printerSettings59.bin"/></Relationships>
</file>

<file path=xl/worksheets/_rels/sheet74.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9.vml"/><Relationship Id="rId1" Type="http://schemas.openxmlformats.org/officeDocument/2006/relationships/printerSettings" Target="../printerSettings/printerSettings60.bin"/></Relationships>
</file>

<file path=xl/worksheets/_rels/sheet75.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0.vml"/><Relationship Id="rId1" Type="http://schemas.openxmlformats.org/officeDocument/2006/relationships/printerSettings" Target="../printerSettings/printerSettings61.bin"/></Relationships>
</file>

<file path=xl/worksheets/_rels/sheet76.xml.rels><?xml version="1.0" encoding="UTF-8" standalone="yes"?>
<Relationships xmlns="http://schemas.openxmlformats.org/package/2006/relationships"><Relationship Id="rId8" Type="http://schemas.openxmlformats.org/officeDocument/2006/relationships/ctrlProp" Target="../ctrlProps/ctrlProp41.xml"/><Relationship Id="rId3" Type="http://schemas.openxmlformats.org/officeDocument/2006/relationships/vmlDrawing" Target="../drawings/vmlDrawing21.vml"/><Relationship Id="rId7" Type="http://schemas.openxmlformats.org/officeDocument/2006/relationships/ctrlProp" Target="../ctrlProps/ctrlProp40.xml"/><Relationship Id="rId12" Type="http://schemas.openxmlformats.org/officeDocument/2006/relationships/ctrlProp" Target="../ctrlProps/ctrlProp45.xml"/><Relationship Id="rId2" Type="http://schemas.openxmlformats.org/officeDocument/2006/relationships/drawing" Target="../drawings/drawing12.xml"/><Relationship Id="rId1" Type="http://schemas.openxmlformats.org/officeDocument/2006/relationships/printerSettings" Target="../printerSettings/printerSettings62.bin"/><Relationship Id="rId6" Type="http://schemas.openxmlformats.org/officeDocument/2006/relationships/ctrlProp" Target="../ctrlProps/ctrlProp39.xml"/><Relationship Id="rId11" Type="http://schemas.openxmlformats.org/officeDocument/2006/relationships/ctrlProp" Target="../ctrlProps/ctrlProp44.xml"/><Relationship Id="rId5" Type="http://schemas.openxmlformats.org/officeDocument/2006/relationships/ctrlProp" Target="../ctrlProps/ctrlProp38.xml"/><Relationship Id="rId10" Type="http://schemas.openxmlformats.org/officeDocument/2006/relationships/ctrlProp" Target="../ctrlProps/ctrlProp43.xml"/><Relationship Id="rId4" Type="http://schemas.openxmlformats.org/officeDocument/2006/relationships/ctrlProp" Target="../ctrlProps/ctrlProp37.xml"/><Relationship Id="rId9" Type="http://schemas.openxmlformats.org/officeDocument/2006/relationships/ctrlProp" Target="../ctrlProps/ctrlProp42.xml"/></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66.bin"/></Relationships>
</file>

<file path=xl/worksheets/_rels/sheet8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23.vml"/><Relationship Id="rId1" Type="http://schemas.openxmlformats.org/officeDocument/2006/relationships/printerSettings" Target="../printerSettings/printerSettings67.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24.vml"/><Relationship Id="rId1" Type="http://schemas.openxmlformats.org/officeDocument/2006/relationships/printerSettings" Target="../printerSettings/printerSettings68.bin"/></Relationships>
</file>

<file path=xl/worksheets/_rels/sheet83.xml.rels><?xml version="1.0" encoding="UTF-8" standalone="yes"?>
<Relationships xmlns="http://schemas.openxmlformats.org/package/2006/relationships"><Relationship Id="rId3" Type="http://schemas.openxmlformats.org/officeDocument/2006/relationships/vmlDrawing" Target="../drawings/vmlDrawing25.vml"/><Relationship Id="rId7" Type="http://schemas.openxmlformats.org/officeDocument/2006/relationships/image" Target="../media/image2.emf"/><Relationship Id="rId2" Type="http://schemas.openxmlformats.org/officeDocument/2006/relationships/drawing" Target="../drawings/drawing13.xml"/><Relationship Id="rId1" Type="http://schemas.openxmlformats.org/officeDocument/2006/relationships/printerSettings" Target="../printerSettings/printerSettings69.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
  <sheetViews>
    <sheetView workbookViewId="0">
      <selection activeCell="B4" sqref="B4"/>
    </sheetView>
  </sheetViews>
  <sheetFormatPr defaultRowHeight="12.75" x14ac:dyDescent="0.2"/>
  <cols>
    <col min="1" max="1" width="5" style="1" customWidth="1"/>
    <col min="2" max="2" width="3.7109375" style="1" bestFit="1" customWidth="1"/>
    <col min="3" max="3" width="1.85546875" style="1" bestFit="1" customWidth="1"/>
    <col min="4" max="4" width="2.85546875" style="1" bestFit="1" customWidth="1"/>
    <col min="5" max="5" width="9.42578125" style="1" bestFit="1" customWidth="1"/>
    <col min="6" max="6" width="13.7109375" style="1" bestFit="1" customWidth="1"/>
    <col min="7" max="9" width="5.7109375" style="1" bestFit="1" customWidth="1"/>
    <col min="10" max="10" width="10" style="1" bestFit="1" customWidth="1"/>
    <col min="11" max="11" width="9" style="1" customWidth="1"/>
    <col min="12" max="12" width="5" style="1" customWidth="1"/>
    <col min="13" max="13" width="5.7109375" style="1" bestFit="1" customWidth="1"/>
    <col min="14" max="14" width="5" style="1" customWidth="1"/>
    <col min="15" max="15" width="14.5703125" style="1" bestFit="1" customWidth="1"/>
    <col min="16" max="16" width="7.7109375" style="1" bestFit="1" customWidth="1"/>
    <col min="17" max="17" width="7" style="1" bestFit="1" customWidth="1"/>
    <col min="18" max="18" width="5" style="1" customWidth="1"/>
    <col min="19" max="19" width="5.140625" style="1" customWidth="1"/>
    <col min="20" max="16384" width="9.140625" style="1"/>
  </cols>
  <sheetData>
    <row r="1" spans="1:18" x14ac:dyDescent="0.2">
      <c r="A1" s="49"/>
      <c r="B1" s="48"/>
      <c r="C1" s="48"/>
      <c r="D1" s="48"/>
      <c r="E1" s="48"/>
      <c r="F1" s="48"/>
      <c r="G1" s="48"/>
      <c r="H1" s="48"/>
      <c r="I1" s="48"/>
      <c r="J1" s="48"/>
      <c r="K1" s="48"/>
      <c r="L1" s="48"/>
      <c r="M1" s="48"/>
      <c r="N1" s="48"/>
      <c r="O1" s="48"/>
      <c r="P1" s="48"/>
      <c r="Q1" s="48"/>
      <c r="R1" s="47"/>
    </row>
    <row r="2" spans="1:18" x14ac:dyDescent="0.2">
      <c r="A2" s="46"/>
      <c r="B2" s="42"/>
      <c r="C2" s="42"/>
      <c r="D2" s="42"/>
      <c r="E2" s="42"/>
      <c r="F2" s="44" t="s">
        <v>23</v>
      </c>
      <c r="G2" s="42"/>
      <c r="H2" s="42"/>
      <c r="I2" s="42"/>
      <c r="J2" s="42"/>
      <c r="K2" s="42"/>
      <c r="L2" s="9"/>
      <c r="M2" s="9"/>
      <c r="N2" s="9"/>
      <c r="O2" s="45" t="s">
        <v>22</v>
      </c>
      <c r="P2" s="44" t="s">
        <v>21</v>
      </c>
      <c r="Q2" s="42"/>
      <c r="R2" s="43"/>
    </row>
    <row r="3" spans="1:18" x14ac:dyDescent="0.2">
      <c r="A3" s="15"/>
      <c r="B3" s="9"/>
      <c r="C3" s="42"/>
      <c r="D3" s="42"/>
      <c r="E3" s="42"/>
      <c r="F3" s="42"/>
      <c r="G3" s="42"/>
      <c r="H3" s="42"/>
      <c r="I3" s="42"/>
      <c r="J3" s="42"/>
      <c r="K3" s="42"/>
      <c r="L3" s="9"/>
      <c r="M3" s="9"/>
      <c r="N3" s="9"/>
      <c r="O3" s="42"/>
      <c r="P3" s="42"/>
      <c r="Q3" s="41">
        <f>_xll.ohTrigger(Q5:Q10)</f>
        <v>0</v>
      </c>
      <c r="R3" s="5"/>
    </row>
    <row r="4" spans="1:18" ht="22.5" x14ac:dyDescent="0.2">
      <c r="A4" s="15"/>
      <c r="B4" s="40"/>
      <c r="C4" s="39"/>
      <c r="D4" s="39"/>
      <c r="E4" s="39"/>
      <c r="F4" s="38" t="e">
        <f ca="1">_xll.RData(F5:F10,G4:J4,"RTFEED:IDN",ReutersRtMode,,G5)</f>
        <v>#NAME?</v>
      </c>
      <c r="G4" s="37" t="s">
        <v>20</v>
      </c>
      <c r="H4" s="37" t="s">
        <v>19</v>
      </c>
      <c r="I4" s="37" t="s">
        <v>18</v>
      </c>
      <c r="J4" s="37" t="s">
        <v>17</v>
      </c>
      <c r="K4" s="36" t="s">
        <v>16</v>
      </c>
      <c r="L4" s="9"/>
      <c r="M4" s="35" t="s">
        <v>15</v>
      </c>
      <c r="N4" s="9"/>
      <c r="O4" s="34" t="s">
        <v>14</v>
      </c>
      <c r="P4" s="33" t="s">
        <v>13</v>
      </c>
      <c r="Q4" s="32" t="s">
        <v>12</v>
      </c>
      <c r="R4" s="5"/>
    </row>
    <row r="5" spans="1:18" x14ac:dyDescent="0.2">
      <c r="A5" s="15"/>
      <c r="B5" s="31" t="s">
        <v>11</v>
      </c>
      <c r="C5" s="30" t="s">
        <v>2</v>
      </c>
      <c r="D5" s="30" t="s">
        <v>9</v>
      </c>
      <c r="E5" s="29" t="str">
        <f t="shared" ref="E5:E10" si="0">Currency&amp;$C5&amp;$D5&amp;$B5</f>
        <v>GBPE1X2S</v>
      </c>
      <c r="F5" s="29" t="str">
        <f t="array" ref="F5:F10">Instruments&amp;"="&amp;VLOOKUP(Contributor,ContributorTable,2,FALSE)</f>
        <v>GBPE1X2S=ICAP</v>
      </c>
      <c r="G5" s="25" t="s">
        <v>0</v>
      </c>
      <c r="H5" s="25" t="s">
        <v>0</v>
      </c>
      <c r="I5" s="25" t="s">
        <v>0</v>
      </c>
      <c r="J5" s="25" t="s">
        <v>0</v>
      </c>
      <c r="K5" s="28" t="e">
        <f>_xll.qlMidEquivalent($G5,$H5,$I5,$J5)</f>
        <v>#NUM!</v>
      </c>
      <c r="L5" s="9"/>
      <c r="M5" s="27" t="e">
        <v>#NUM!</v>
      </c>
      <c r="N5" s="9"/>
      <c r="O5" s="26" t="str">
        <f t="shared" ref="O5:O10" si="1">$E5&amp;$P$2</f>
        <v>GBPE1X2S_Quote</v>
      </c>
      <c r="P5" s="25" t="e">
        <f t="array" ref="P5:P10">QuoteStatic</f>
        <v>#NUM!</v>
      </c>
      <c r="Q5" s="24"/>
      <c r="R5" s="5"/>
    </row>
    <row r="6" spans="1:18" x14ac:dyDescent="0.2">
      <c r="A6" s="15"/>
      <c r="B6" s="23" t="s">
        <v>10</v>
      </c>
      <c r="C6" s="22" t="s">
        <v>2</v>
      </c>
      <c r="D6" s="22" t="s">
        <v>9</v>
      </c>
      <c r="E6" s="21" t="str">
        <f t="shared" si="0"/>
        <v>GBPE1X4S</v>
      </c>
      <c r="F6" s="21" t="str">
        <v>GBPE1X4S=ICAP</v>
      </c>
      <c r="G6" s="17" t="s">
        <v>0</v>
      </c>
      <c r="H6" s="17" t="s">
        <v>0</v>
      </c>
      <c r="I6" s="17" t="s">
        <v>0</v>
      </c>
      <c r="J6" s="17" t="s">
        <v>0</v>
      </c>
      <c r="K6" s="20" t="e">
        <f>_xll.qlMidEquivalent($G6,$H6,$I6,$J6)</f>
        <v>#NUM!</v>
      </c>
      <c r="L6" s="9"/>
      <c r="M6" s="19" t="e">
        <v>#NUM!</v>
      </c>
      <c r="N6" s="9"/>
      <c r="O6" s="18" t="str">
        <f t="shared" si="1"/>
        <v>GBPE1X4S_Quote</v>
      </c>
      <c r="P6" s="17" t="e">
        <v>#NUM!</v>
      </c>
      <c r="Q6" s="16"/>
      <c r="R6" s="5"/>
    </row>
    <row r="7" spans="1:18" x14ac:dyDescent="0.2">
      <c r="A7" s="15"/>
      <c r="B7" s="23" t="s">
        <v>8</v>
      </c>
      <c r="C7" s="22" t="s">
        <v>2</v>
      </c>
      <c r="D7" s="22" t="s">
        <v>6</v>
      </c>
      <c r="E7" s="21" t="str">
        <f t="shared" si="0"/>
        <v>GBPE2X3S</v>
      </c>
      <c r="F7" s="21" t="str">
        <v>GBPE2X3S=ICAP</v>
      </c>
      <c r="G7" s="17" t="s">
        <v>0</v>
      </c>
      <c r="H7" s="17" t="s">
        <v>0</v>
      </c>
      <c r="I7" s="17" t="s">
        <v>0</v>
      </c>
      <c r="J7" s="17" t="s">
        <v>0</v>
      </c>
      <c r="K7" s="20" t="e">
        <f>_xll.qlMidEquivalent($G7,$H7,$I7,$J7)</f>
        <v>#NUM!</v>
      </c>
      <c r="L7" s="9"/>
      <c r="M7" s="19" t="e">
        <v>#NUM!</v>
      </c>
      <c r="N7" s="9"/>
      <c r="O7" s="18" t="str">
        <f t="shared" si="1"/>
        <v>GBPE2X3S_Quote</v>
      </c>
      <c r="P7" s="17" t="e">
        <v>#NUM!</v>
      </c>
      <c r="Q7" s="16"/>
      <c r="R7" s="5"/>
    </row>
    <row r="8" spans="1:18" x14ac:dyDescent="0.2">
      <c r="A8" s="15"/>
      <c r="B8" s="23" t="s">
        <v>7</v>
      </c>
      <c r="C8" s="22" t="s">
        <v>2</v>
      </c>
      <c r="D8" s="22" t="s">
        <v>6</v>
      </c>
      <c r="E8" s="21" t="str">
        <f t="shared" si="0"/>
        <v>GBPE2X5S</v>
      </c>
      <c r="F8" s="21" t="str">
        <v>GBPE2X5S=ICAP</v>
      </c>
      <c r="G8" s="17" t="s">
        <v>0</v>
      </c>
      <c r="H8" s="17" t="s">
        <v>0</v>
      </c>
      <c r="I8" s="17" t="s">
        <v>0</v>
      </c>
      <c r="J8" s="17" t="s">
        <v>0</v>
      </c>
      <c r="K8" s="20" t="e">
        <f>_xll.qlMidEquivalent($G8,$H8,$I8,$J8)</f>
        <v>#NUM!</v>
      </c>
      <c r="L8" s="9"/>
      <c r="M8" s="19" t="e">
        <v>#NUM!</v>
      </c>
      <c r="N8" s="9"/>
      <c r="O8" s="18" t="str">
        <f t="shared" si="1"/>
        <v>GBPE2X5S_Quote</v>
      </c>
      <c r="P8" s="17" t="e">
        <v>#NUM!</v>
      </c>
      <c r="Q8" s="16"/>
      <c r="R8" s="5"/>
    </row>
    <row r="9" spans="1:18" x14ac:dyDescent="0.2">
      <c r="A9" s="15"/>
      <c r="B9" s="23" t="s">
        <v>5</v>
      </c>
      <c r="C9" s="22" t="s">
        <v>2</v>
      </c>
      <c r="D9" s="22" t="s">
        <v>4</v>
      </c>
      <c r="E9" s="21" t="str">
        <f t="shared" si="0"/>
        <v>GBPE3X6S</v>
      </c>
      <c r="F9" s="21" t="str">
        <v>GBPE3X6S=ICAP</v>
      </c>
      <c r="G9" s="17" t="s">
        <v>0</v>
      </c>
      <c r="H9" s="17" t="s">
        <v>0</v>
      </c>
      <c r="I9" s="17" t="s">
        <v>0</v>
      </c>
      <c r="J9" s="17" t="s">
        <v>0</v>
      </c>
      <c r="K9" s="20" t="e">
        <f>_xll.qlMidEquivalent($G9,$H9,$I9,$J9)</f>
        <v>#NUM!</v>
      </c>
      <c r="L9" s="9"/>
      <c r="M9" s="19" t="e">
        <v>#NUM!</v>
      </c>
      <c r="N9" s="9"/>
      <c r="O9" s="18" t="str">
        <f t="shared" si="1"/>
        <v>GBPE3X6S_Quote</v>
      </c>
      <c r="P9" s="17" t="e">
        <v>#NUM!</v>
      </c>
      <c r="Q9" s="16"/>
      <c r="R9" s="5"/>
    </row>
    <row r="10" spans="1:18" x14ac:dyDescent="0.2">
      <c r="A10" s="15"/>
      <c r="B10" s="14" t="s">
        <v>3</v>
      </c>
      <c r="C10" s="13" t="s">
        <v>2</v>
      </c>
      <c r="D10" s="13" t="s">
        <v>1</v>
      </c>
      <c r="E10" s="12" t="str">
        <f t="shared" si="0"/>
        <v>GBPE6X12S</v>
      </c>
      <c r="F10" s="12" t="str">
        <v>GBPE6X12S=ICAP</v>
      </c>
      <c r="G10" s="7" t="s">
        <v>0</v>
      </c>
      <c r="H10" s="7" t="s">
        <v>0</v>
      </c>
      <c r="I10" s="7" t="s">
        <v>0</v>
      </c>
      <c r="J10" s="7" t="s">
        <v>0</v>
      </c>
      <c r="K10" s="11" t="e">
        <f>_xll.qlMidEquivalent($G10,$H10,$I10,$J10)</f>
        <v>#NUM!</v>
      </c>
      <c r="L10" s="9"/>
      <c r="M10" s="10" t="e">
        <v>#NUM!</v>
      </c>
      <c r="N10" s="9"/>
      <c r="O10" s="8" t="str">
        <f t="shared" si="1"/>
        <v>GBPE6X12S_Quote</v>
      </c>
      <c r="P10" s="7" t="e">
        <v>#NUM!</v>
      </c>
      <c r="Q10" s="6"/>
      <c r="R10" s="5"/>
    </row>
    <row r="11" spans="1:18" ht="13.5" thickBot="1" x14ac:dyDescent="0.25">
      <c r="A11" s="4"/>
      <c r="B11" s="3"/>
      <c r="C11" s="3"/>
      <c r="D11" s="3"/>
      <c r="E11" s="3"/>
      <c r="F11" s="3"/>
      <c r="G11" s="3"/>
      <c r="H11" s="3"/>
      <c r="I11" s="3"/>
      <c r="J11" s="3"/>
      <c r="K11" s="3"/>
      <c r="L11" s="3"/>
      <c r="M11" s="3"/>
      <c r="N11" s="3"/>
      <c r="O11" s="3"/>
      <c r="P11" s="3"/>
      <c r="Q11" s="3"/>
      <c r="R11" s="2"/>
    </row>
  </sheetData>
  <conditionalFormatting sqref="Q5:Q10">
    <cfRule type="cellIs" dxfId="48" priority="1" stopIfTrue="1" operator="greaterThan">
      <formula>0</formula>
    </cfRule>
    <cfRule type="cellIs" dxfId="47"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
  <sheetViews>
    <sheetView workbookViewId="0">
      <selection activeCell="P5" sqref="P5:P10"/>
    </sheetView>
  </sheetViews>
  <sheetFormatPr defaultRowHeight="13.5" x14ac:dyDescent="0.25"/>
  <cols>
    <col min="1" max="1" width="5" style="50" customWidth="1"/>
    <col min="2" max="2" width="3" style="50" bestFit="1" customWidth="1"/>
    <col min="3" max="4" width="4" style="50" bestFit="1" customWidth="1"/>
    <col min="5" max="5" width="12" style="50" bestFit="1" customWidth="1"/>
    <col min="6" max="6" width="17.28515625" style="50" bestFit="1" customWidth="1"/>
    <col min="7" max="9" width="7" style="50" bestFit="1" customWidth="1"/>
    <col min="10" max="10" width="9" style="50" bestFit="1" customWidth="1"/>
    <col min="11" max="11" width="12.140625" style="50" customWidth="1"/>
    <col min="12" max="12" width="5" style="50" customWidth="1"/>
    <col min="13" max="13" width="7.5703125" style="50" customWidth="1"/>
    <col min="14" max="14" width="5" style="50" customWidth="1"/>
    <col min="15" max="15" width="21.42578125" style="50" bestFit="1" customWidth="1"/>
    <col min="16" max="16" width="10" style="50" bestFit="1" customWidth="1"/>
    <col min="17" max="17" width="8" style="50" bestFit="1" customWidth="1"/>
    <col min="18" max="18" width="5" style="50" customWidth="1"/>
    <col min="19" max="19" width="5.140625" style="50" customWidth="1"/>
    <col min="20" max="16384" width="9.140625" style="50"/>
  </cols>
  <sheetData>
    <row r="1" spans="1:18" x14ac:dyDescent="0.25">
      <c r="A1" s="92" t="s">
        <v>39</v>
      </c>
      <c r="B1" s="91"/>
      <c r="C1" s="91"/>
      <c r="D1" s="91"/>
      <c r="E1" s="91"/>
      <c r="F1" s="91"/>
      <c r="G1" s="91"/>
      <c r="H1" s="91"/>
      <c r="I1" s="91"/>
      <c r="J1" s="91"/>
      <c r="K1" s="91"/>
      <c r="L1" s="91"/>
      <c r="M1" s="91"/>
      <c r="N1" s="91"/>
      <c r="O1" s="91"/>
      <c r="P1" s="91"/>
      <c r="Q1" s="91"/>
      <c r="R1" s="90"/>
    </row>
    <row r="2" spans="1:18" x14ac:dyDescent="0.25">
      <c r="A2" s="89"/>
      <c r="B2" s="85"/>
      <c r="C2" s="85"/>
      <c r="D2" s="85"/>
      <c r="E2" s="85"/>
      <c r="F2" s="87" t="s">
        <v>23</v>
      </c>
      <c r="G2" s="85"/>
      <c r="H2" s="85"/>
      <c r="I2" s="85"/>
      <c r="J2" s="85"/>
      <c r="K2" s="85"/>
      <c r="L2" s="59"/>
      <c r="M2" s="59"/>
      <c r="N2" s="59"/>
      <c r="O2" s="88" t="s">
        <v>22</v>
      </c>
      <c r="P2" s="87" t="s">
        <v>21</v>
      </c>
      <c r="Q2" s="85"/>
      <c r="R2" s="86"/>
    </row>
    <row r="3" spans="1:18" x14ac:dyDescent="0.25">
      <c r="A3" s="66"/>
      <c r="B3" s="59"/>
      <c r="C3" s="85"/>
      <c r="D3" s="85"/>
      <c r="E3" s="85"/>
      <c r="F3" s="85"/>
      <c r="G3" s="85"/>
      <c r="H3" s="85"/>
      <c r="I3" s="85"/>
      <c r="J3" s="85"/>
      <c r="K3" s="85"/>
      <c r="L3" s="59"/>
      <c r="M3" s="59"/>
      <c r="N3" s="59"/>
      <c r="O3" s="85"/>
      <c r="P3" s="85"/>
      <c r="Q3" s="84">
        <f>_xll.ohTrigger(Q5:Q10)</f>
        <v>83</v>
      </c>
      <c r="R3" s="55"/>
    </row>
    <row r="4" spans="1:18" ht="22.5" x14ac:dyDescent="0.25">
      <c r="A4" s="66"/>
      <c r="B4" s="83"/>
      <c r="C4" s="82"/>
      <c r="D4" s="82"/>
      <c r="E4" s="82"/>
      <c r="F4" s="81" t="e">
        <f ca="1">_xll.RData(F5:F10,G4:J4,"RTFEED:IDN",ReutersRtMode,,G5)</f>
        <v>#NAME?</v>
      </c>
      <c r="G4" s="80" t="s">
        <v>20</v>
      </c>
      <c r="H4" s="80" t="s">
        <v>19</v>
      </c>
      <c r="I4" s="80" t="s">
        <v>18</v>
      </c>
      <c r="J4" s="80" t="s">
        <v>38</v>
      </c>
      <c r="K4" s="79" t="s">
        <v>16</v>
      </c>
      <c r="L4" s="59"/>
      <c r="M4" s="78" t="s">
        <v>15</v>
      </c>
      <c r="N4" s="59"/>
      <c r="O4" s="77" t="s">
        <v>14</v>
      </c>
      <c r="P4" s="76" t="s">
        <v>13</v>
      </c>
      <c r="Q4" s="75" t="s">
        <v>12</v>
      </c>
      <c r="R4" s="55"/>
    </row>
    <row r="5" spans="1:18" x14ac:dyDescent="0.25">
      <c r="A5" s="66"/>
      <c r="B5" s="74" t="s">
        <v>37</v>
      </c>
      <c r="C5" s="73" t="s">
        <v>26</v>
      </c>
      <c r="D5" s="73" t="s">
        <v>25</v>
      </c>
      <c r="E5" s="72" t="str">
        <f t="shared" ref="E5:E10" si="0">Currency&amp;$C5&amp;$D5&amp;$B5</f>
        <v>GBPMPCOISM1</v>
      </c>
      <c r="F5" s="72" t="str">
        <f t="array" ref="F5:F10">Instruments&amp;"="&amp;VLOOKUP(Contributor,ContributorTable,2,FALSE)</f>
        <v>GBPMPCOISM1=ICAP</v>
      </c>
      <c r="G5" s="71">
        <v>0.4425</v>
      </c>
      <c r="H5" s="71">
        <v>0.48250000000000004</v>
      </c>
      <c r="I5" s="71">
        <v>0</v>
      </c>
      <c r="J5" s="70" t="s">
        <v>36</v>
      </c>
      <c r="K5" s="69">
        <f>_xll.qlMidEquivalent($G5,$H5,$I5,$J5)</f>
        <v>0.46250000000000002</v>
      </c>
      <c r="L5" s="59"/>
      <c r="M5" s="68">
        <v>0.46250000000000002</v>
      </c>
      <c r="N5" s="59"/>
      <c r="O5" s="67" t="str">
        <f t="shared" ref="O5:O10" si="1">Currency&amp;$C5&amp;UPPER(TRIM($J5))&amp;$D5&amp;$P$2</f>
        <v>GBPMPCJUL15OIS_Quote</v>
      </c>
      <c r="P5" s="57">
        <f t="array" ref="P5:P10">QuoteStatic</f>
        <v>0.46250000000000002</v>
      </c>
      <c r="Q5" s="56" t="e">
        <f>_xll.qlSimpleQuoteSetValue($O5,$P5/100,Trigger)</f>
        <v>#NUM!</v>
      </c>
      <c r="R5" s="55"/>
    </row>
    <row r="6" spans="1:18" x14ac:dyDescent="0.25">
      <c r="A6" s="66"/>
      <c r="B6" s="65" t="s">
        <v>35</v>
      </c>
      <c r="C6" s="64" t="s">
        <v>26</v>
      </c>
      <c r="D6" s="64" t="s">
        <v>25</v>
      </c>
      <c r="E6" s="63" t="str">
        <f t="shared" si="0"/>
        <v>GBPMPCOISM2</v>
      </c>
      <c r="F6" s="63" t="str">
        <v>GBPMPCOISM2=ICAP</v>
      </c>
      <c r="G6" s="57">
        <v>0.45250000000000001</v>
      </c>
      <c r="H6" s="57">
        <v>0.49249999999999999</v>
      </c>
      <c r="I6" s="57">
        <v>0</v>
      </c>
      <c r="J6" s="62" t="s">
        <v>34</v>
      </c>
      <c r="K6" s="61">
        <f>_xll.qlMidEquivalent($G6,$H6,$I6,$J6)</f>
        <v>0.47250000000000003</v>
      </c>
      <c r="L6" s="59"/>
      <c r="M6" s="60">
        <v>0.47250000000000003</v>
      </c>
      <c r="N6" s="59"/>
      <c r="O6" s="58" t="str">
        <f t="shared" si="1"/>
        <v>GBPMPCAUG15OIS_Quote</v>
      </c>
      <c r="P6" s="57">
        <v>0.47250000000000003</v>
      </c>
      <c r="Q6" s="56" t="e">
        <f>_xll.qlSimpleQuoteSetValue($O6,$P6/100,Trigger)</f>
        <v>#NUM!</v>
      </c>
      <c r="R6" s="55"/>
    </row>
    <row r="7" spans="1:18" x14ac:dyDescent="0.25">
      <c r="A7" s="66"/>
      <c r="B7" s="65" t="s">
        <v>33</v>
      </c>
      <c r="C7" s="64" t="s">
        <v>26</v>
      </c>
      <c r="D7" s="64" t="s">
        <v>25</v>
      </c>
      <c r="E7" s="63" t="str">
        <f t="shared" si="0"/>
        <v>GBPMPCOISM3</v>
      </c>
      <c r="F7" s="63" t="str">
        <v>GBPMPCOISM3=ICAP</v>
      </c>
      <c r="G7" s="57">
        <v>0.45999999999999996</v>
      </c>
      <c r="H7" s="57">
        <v>0.5</v>
      </c>
      <c r="I7" s="57">
        <v>0</v>
      </c>
      <c r="J7" s="62" t="s">
        <v>32</v>
      </c>
      <c r="K7" s="61">
        <f>_xll.qlMidEquivalent($G7,$H7,$I7,$J7)</f>
        <v>0.48</v>
      </c>
      <c r="L7" s="59"/>
      <c r="M7" s="60">
        <v>0.48</v>
      </c>
      <c r="N7" s="59"/>
      <c r="O7" s="58" t="str">
        <f t="shared" si="1"/>
        <v>GBPMPCSEP15OIS_Quote</v>
      </c>
      <c r="P7" s="57">
        <v>0.48</v>
      </c>
      <c r="Q7" s="56" t="e">
        <f>_xll.qlSimpleQuoteSetValue($O7,$P7/100,Trigger)</f>
        <v>#NUM!</v>
      </c>
      <c r="R7" s="55"/>
    </row>
    <row r="8" spans="1:18" x14ac:dyDescent="0.25">
      <c r="A8" s="66"/>
      <c r="B8" s="65" t="s">
        <v>31</v>
      </c>
      <c r="C8" s="64" t="s">
        <v>26</v>
      </c>
      <c r="D8" s="64" t="s">
        <v>25</v>
      </c>
      <c r="E8" s="63" t="str">
        <f t="shared" si="0"/>
        <v>GBPMPCOISM4</v>
      </c>
      <c r="F8" s="63" t="str">
        <v>GBPMPCOISM4=ICAP</v>
      </c>
      <c r="G8" s="57">
        <v>0.47000000000000003</v>
      </c>
      <c r="H8" s="57">
        <v>0.51</v>
      </c>
      <c r="I8" s="57">
        <v>0</v>
      </c>
      <c r="J8" s="62" t="s">
        <v>30</v>
      </c>
      <c r="K8" s="61">
        <f>_xll.qlMidEquivalent($G8,$H8,$I8,$J8)</f>
        <v>0.49</v>
      </c>
      <c r="L8" s="59"/>
      <c r="M8" s="60">
        <v>0.49</v>
      </c>
      <c r="N8" s="59"/>
      <c r="O8" s="58" t="str">
        <f t="shared" si="1"/>
        <v>GBPMPCOCT15OIS_Quote</v>
      </c>
      <c r="P8" s="57">
        <v>0.49</v>
      </c>
      <c r="Q8" s="56" t="e">
        <f>_xll.qlSimpleQuoteSetValue($O8,$P8/100,Trigger)</f>
        <v>#NUM!</v>
      </c>
      <c r="R8" s="55"/>
    </row>
    <row r="9" spans="1:18" x14ac:dyDescent="0.25">
      <c r="A9" s="66"/>
      <c r="B9" s="65" t="s">
        <v>29</v>
      </c>
      <c r="C9" s="64" t="s">
        <v>26</v>
      </c>
      <c r="D9" s="64" t="s">
        <v>25</v>
      </c>
      <c r="E9" s="63" t="str">
        <f t="shared" si="0"/>
        <v>GBPMPCOISM5</v>
      </c>
      <c r="F9" s="63" t="str">
        <v>GBPMPCOISM5=ICAP</v>
      </c>
      <c r="G9" s="57">
        <v>0.53625</v>
      </c>
      <c r="H9" s="57">
        <v>0.57625000000000004</v>
      </c>
      <c r="I9" s="57">
        <v>0</v>
      </c>
      <c r="J9" s="62" t="s">
        <v>28</v>
      </c>
      <c r="K9" s="61">
        <f>_xll.qlMidEquivalent($G9,$H9,$I9,$J9)</f>
        <v>0.55625000000000002</v>
      </c>
      <c r="L9" s="59"/>
      <c r="M9" s="60">
        <v>0.55625000000000002</v>
      </c>
      <c r="N9" s="59"/>
      <c r="O9" s="58" t="str">
        <f t="shared" si="1"/>
        <v>GBPMPCNOV15OIS_Quote</v>
      </c>
      <c r="P9" s="57">
        <v>0.55625000000000002</v>
      </c>
      <c r="Q9" s="56" t="e">
        <f>_xll.qlSimpleQuoteSetValue($O9,$P9/100,Trigger)</f>
        <v>#NUM!</v>
      </c>
      <c r="R9" s="55"/>
    </row>
    <row r="10" spans="1:18" x14ac:dyDescent="0.25">
      <c r="A10" s="66"/>
      <c r="B10" s="65" t="s">
        <v>27</v>
      </c>
      <c r="C10" s="64" t="s">
        <v>26</v>
      </c>
      <c r="D10" s="64" t="s">
        <v>25</v>
      </c>
      <c r="E10" s="63" t="str">
        <f t="shared" si="0"/>
        <v>GBPMPCOISM6</v>
      </c>
      <c r="F10" s="63" t="str">
        <v>GBPMPCOISM6=ICAP</v>
      </c>
      <c r="G10" s="57">
        <v>0.54625000000000001</v>
      </c>
      <c r="H10" s="57">
        <v>0.58624999999999994</v>
      </c>
      <c r="I10" s="57">
        <v>0</v>
      </c>
      <c r="J10" s="62" t="s">
        <v>24</v>
      </c>
      <c r="K10" s="61">
        <f>_xll.qlMidEquivalent($G10,$H10,$I10,$J10)</f>
        <v>0.56624999999999992</v>
      </c>
      <c r="L10" s="59"/>
      <c r="M10" s="60">
        <v>0.56624999999999992</v>
      </c>
      <c r="N10" s="59"/>
      <c r="O10" s="58" t="str">
        <f t="shared" si="1"/>
        <v>GBPMPCDEC15OIS_Quote</v>
      </c>
      <c r="P10" s="57">
        <v>0.56624999999999992</v>
      </c>
      <c r="Q10" s="56" t="e">
        <f>_xll.qlSimpleQuoteSetValue($O10,$P10/100,Trigger)</f>
        <v>#NUM!</v>
      </c>
      <c r="R10" s="55"/>
    </row>
    <row r="11" spans="1:18" ht="14.25" thickBot="1" x14ac:dyDescent="0.3">
      <c r="A11" s="54"/>
      <c r="B11" s="52"/>
      <c r="C11" s="52"/>
      <c r="D11" s="52"/>
      <c r="E11" s="52"/>
      <c r="F11" s="52"/>
      <c r="G11" s="52"/>
      <c r="H11" s="52"/>
      <c r="I11" s="52"/>
      <c r="J11" s="52"/>
      <c r="K11" s="52"/>
      <c r="L11" s="53"/>
      <c r="M11" s="52"/>
      <c r="N11" s="53"/>
      <c r="O11" s="52"/>
      <c r="P11" s="52"/>
      <c r="Q11" s="52"/>
      <c r="R11" s="51"/>
    </row>
  </sheetData>
  <conditionalFormatting sqref="Q5:Q10">
    <cfRule type="cellIs" dxfId="46" priority="1" stopIfTrue="1" operator="greaterThan">
      <formula>0</formula>
    </cfRule>
    <cfRule type="cellIs" dxfId="45"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
  <sheetViews>
    <sheetView workbookViewId="0">
      <selection activeCell="AE1" sqref="AE1:XFD1048576"/>
    </sheetView>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140625" style="93" bestFit="1" customWidth="1"/>
    <col min="14" max="14" width="10" style="93" bestFit="1" customWidth="1"/>
    <col min="15" max="15" width="7.140625" style="93" bestFit="1" customWidth="1"/>
    <col min="16" max="17" width="3.5703125" style="93" customWidth="1"/>
    <col min="18" max="18" width="4" style="93" bestFit="1" customWidth="1"/>
    <col min="19" max="19" width="5.28515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t="s">
        <v>65</v>
      </c>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#NUM!</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#NUM!</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#NUM!</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#NUM!</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#NUM!</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#NUM!</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#NUM!</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#NUM!</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#NUM!</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#NUM!</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#NUM!</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#NUM!</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#NUM!</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#NUM!</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#NUM!</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02" t="s">
        <v>40</v>
      </c>
      <c r="E21" s="101"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47</v>
      </c>
      <c r="E22" s="98" t="s">
        <v>46</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40</v>
      </c>
      <c r="E23" s="98" t="s">
        <v>40</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99" t="s">
        <v>40</v>
      </c>
      <c r="E24" s="98"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99" t="s">
        <v>40</v>
      </c>
      <c r="E25" s="98"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40</v>
      </c>
      <c r="E26" s="98" t="s">
        <v>40</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40</v>
      </c>
      <c r="E27" s="95" t="s">
        <v>40</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44" priority="1" stopIfTrue="1" operator="greaterThan">
      <formula>0</formula>
    </cfRule>
    <cfRule type="cellIs" dxfId="43" priority="2" stopIfTrue="1" operator="lessThan">
      <formula>0</formula>
    </cfRule>
  </conditionalFormatting>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bestFit="1" customWidth="1"/>
    <col min="16" max="17" width="3.5703125" style="93" customWidth="1"/>
    <col min="18" max="18" width="4" style="93" bestFit="1" customWidth="1"/>
    <col min="19" max="19" width="6.140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#NUM!</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#NUM!</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#NUM!</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#NUM!</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#NUM!</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#NUM!</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#NUM!</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#NUM!</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#NUM!</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#NUM!</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#NUM!</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#NUM!</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#NUM!</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#NUM!</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#NUM!</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53" t="s">
        <v>40</v>
      </c>
      <c r="E21" s="152"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79</v>
      </c>
      <c r="E22" s="98" t="s">
        <v>78</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77</v>
      </c>
      <c r="E23" s="98" t="s">
        <v>76</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151" t="s">
        <v>40</v>
      </c>
      <c r="E24" s="150"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151" t="s">
        <v>40</v>
      </c>
      <c r="E25" s="150"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77</v>
      </c>
      <c r="E26" s="98" t="s">
        <v>76</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77</v>
      </c>
      <c r="E27" s="95" t="s">
        <v>76</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42" priority="1" stopIfTrue="1" operator="greaterThan">
      <formula>0</formula>
    </cfRule>
    <cfRule type="cellIs" dxfId="41" priority="2" stopIfTrue="1" operator="lessThan">
      <formula>0</formula>
    </cfRule>
  </conditionalFormatting>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1"/>
  <sheetViews>
    <sheetView workbookViewId="0"/>
  </sheetViews>
  <sheetFormatPr defaultRowHeight="15" x14ac:dyDescent="0.25"/>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12"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4" style="93" bestFit="1" customWidth="1"/>
    <col min="19" max="19" width="4.85546875" style="93" bestFit="1" customWidth="1"/>
    <col min="20" max="20" width="6.140625"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#NUM!</v>
      </c>
      <c r="O4" s="162">
        <f>IF(ISERROR(M4),0,ABS(M4))</f>
        <v>0</v>
      </c>
      <c r="P4" s="110"/>
      <c r="Q4" s="94"/>
      <c r="R4" s="94"/>
      <c r="S4" s="94"/>
      <c r="T4" s="94"/>
      <c r="U4" s="94"/>
      <c r="V4" s="94"/>
      <c r="W4" s="94"/>
      <c r="X4" s="94"/>
      <c r="Y4" s="94"/>
      <c r="Z4" s="94"/>
      <c r="AA4" s="94"/>
      <c r="AB4" s="94"/>
      <c r="AC4" s="94"/>
      <c r="AD4" s="94"/>
    </row>
    <row r="5" spans="1:30"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#NUM!</v>
      </c>
      <c r="O5" s="160"/>
      <c r="P5" s="110"/>
      <c r="Q5" s="94"/>
      <c r="R5" s="94"/>
      <c r="S5" s="94"/>
      <c r="T5" s="94"/>
      <c r="U5" s="94"/>
      <c r="V5" s="94"/>
      <c r="W5" s="94"/>
      <c r="X5" s="94"/>
      <c r="Y5" s="94"/>
      <c r="Z5" s="94"/>
      <c r="AA5" s="94"/>
      <c r="AB5" s="94"/>
      <c r="AC5" s="94"/>
      <c r="AD5" s="94"/>
    </row>
    <row r="6" spans="1:30"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#NUM!</v>
      </c>
      <c r="O6" s="160"/>
      <c r="P6" s="110"/>
      <c r="Q6" s="94"/>
      <c r="R6" s="94"/>
      <c r="S6" s="94"/>
      <c r="T6" s="94"/>
      <c r="U6" s="94"/>
      <c r="V6" s="94"/>
      <c r="W6" s="94"/>
      <c r="X6" s="94"/>
      <c r="Y6" s="94"/>
      <c r="Z6" s="94"/>
      <c r="AA6" s="94"/>
      <c r="AB6" s="94"/>
      <c r="AC6" s="94"/>
      <c r="AD6" s="94"/>
    </row>
    <row r="7" spans="1:30"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#NUM!</v>
      </c>
      <c r="O7" s="160">
        <f t="shared" ref="O7:O21" si="4">IF(ISERROR(M7),0,ABS(M7))</f>
        <v>0</v>
      </c>
      <c r="P7" s="110"/>
      <c r="Q7" s="94"/>
      <c r="R7" s="94"/>
      <c r="S7" s="94"/>
      <c r="T7" s="94"/>
      <c r="U7" s="94"/>
      <c r="V7" s="94"/>
      <c r="W7" s="94"/>
      <c r="X7" s="94"/>
      <c r="Y7" s="94"/>
      <c r="Z7" s="94"/>
      <c r="AA7" s="94"/>
      <c r="AB7" s="94"/>
      <c r="AC7" s="94"/>
      <c r="AD7" s="94"/>
    </row>
    <row r="8" spans="1:30"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#NUM!</v>
      </c>
      <c r="O8" s="160">
        <f t="shared" si="4"/>
        <v>0</v>
      </c>
      <c r="P8" s="110"/>
      <c r="Q8" s="94"/>
      <c r="R8" s="94"/>
      <c r="S8" s="94"/>
      <c r="T8" s="94"/>
      <c r="U8" s="94"/>
      <c r="V8" s="94"/>
      <c r="W8" s="94"/>
      <c r="X8" s="94"/>
      <c r="Y8" s="94"/>
      <c r="Z8" s="94"/>
      <c r="AA8" s="94"/>
      <c r="AB8" s="94"/>
      <c r="AC8" s="94"/>
      <c r="AD8" s="94"/>
    </row>
    <row r="9" spans="1:30"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#NUM!</v>
      </c>
      <c r="O9" s="160">
        <f t="shared" si="4"/>
        <v>0</v>
      </c>
      <c r="P9" s="110"/>
      <c r="Q9" s="94"/>
      <c r="R9" s="94"/>
      <c r="S9" s="94"/>
      <c r="T9" s="94"/>
      <c r="U9" s="94"/>
      <c r="V9" s="94"/>
      <c r="W9" s="94"/>
      <c r="X9" s="94"/>
      <c r="Y9" s="94"/>
      <c r="Z9" s="94"/>
      <c r="AA9" s="94"/>
      <c r="AB9" s="94"/>
      <c r="AC9" s="94"/>
      <c r="AD9" s="94"/>
    </row>
    <row r="10" spans="1:30"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#NUM!</v>
      </c>
      <c r="O10" s="160">
        <f t="shared" si="4"/>
        <v>0</v>
      </c>
      <c r="P10" s="110"/>
      <c r="Q10" s="94"/>
      <c r="R10" s="94"/>
      <c r="S10" s="94"/>
      <c r="T10" s="94"/>
      <c r="U10" s="94"/>
      <c r="V10" s="94"/>
      <c r="W10" s="94"/>
      <c r="X10" s="94"/>
      <c r="Y10" s="94"/>
      <c r="Z10" s="94"/>
      <c r="AA10" s="94"/>
      <c r="AB10" s="94"/>
      <c r="AC10" s="94"/>
      <c r="AD10" s="94"/>
    </row>
    <row r="11" spans="1:30"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#NUM!</v>
      </c>
      <c r="O11" s="160">
        <f t="shared" si="4"/>
        <v>0</v>
      </c>
      <c r="P11" s="110"/>
      <c r="Q11" s="94"/>
      <c r="R11" s="94"/>
      <c r="S11" s="94"/>
      <c r="T11" s="94"/>
      <c r="U11" s="94"/>
      <c r="V11" s="94"/>
      <c r="W11" s="94"/>
      <c r="X11" s="94"/>
      <c r="Y11" s="94"/>
      <c r="Z11" s="94"/>
      <c r="AA11" s="94"/>
      <c r="AB11" s="94"/>
      <c r="AC11" s="94"/>
      <c r="AD11" s="94"/>
    </row>
    <row r="12" spans="1:30"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#NUM!</v>
      </c>
      <c r="O12" s="160">
        <f t="shared" si="4"/>
        <v>0</v>
      </c>
      <c r="P12" s="110"/>
      <c r="Q12" s="94"/>
      <c r="R12" s="94"/>
      <c r="S12" s="94"/>
      <c r="T12" s="94"/>
      <c r="U12" s="94"/>
      <c r="V12" s="94"/>
      <c r="W12" s="94"/>
      <c r="X12" s="94"/>
      <c r="Y12" s="94"/>
      <c r="Z12" s="94"/>
      <c r="AA12" s="94"/>
      <c r="AB12" s="94"/>
      <c r="AC12" s="94"/>
      <c r="AD12" s="94"/>
    </row>
    <row r="13" spans="1:30"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#NUM!</v>
      </c>
      <c r="O13" s="160">
        <f t="shared" si="4"/>
        <v>0</v>
      </c>
      <c r="P13" s="110"/>
      <c r="Q13" s="94"/>
      <c r="R13" s="94"/>
      <c r="S13" s="94"/>
      <c r="T13" s="94"/>
      <c r="U13" s="94"/>
      <c r="V13" s="94"/>
      <c r="W13" s="94"/>
      <c r="X13" s="94"/>
      <c r="Y13" s="94"/>
      <c r="Z13" s="94"/>
      <c r="AA13" s="94"/>
      <c r="AB13" s="94"/>
      <c r="AC13" s="94"/>
      <c r="AD13" s="94"/>
    </row>
    <row r="14" spans="1:30"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#NUM!</v>
      </c>
      <c r="O14" s="160">
        <f t="shared" si="4"/>
        <v>0</v>
      </c>
      <c r="P14" s="110"/>
      <c r="Q14" s="94"/>
      <c r="R14" s="94"/>
      <c r="S14" s="94"/>
      <c r="T14" s="94"/>
      <c r="U14" s="94"/>
      <c r="V14" s="94"/>
      <c r="W14" s="94"/>
      <c r="X14" s="94"/>
      <c r="Y14" s="94"/>
      <c r="Z14" s="94"/>
      <c r="AA14" s="94"/>
      <c r="AB14" s="94"/>
      <c r="AC14" s="94"/>
      <c r="AD14" s="94"/>
    </row>
    <row r="15" spans="1:30"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#NUM!</v>
      </c>
      <c r="O15" s="160">
        <f t="shared" si="4"/>
        <v>0</v>
      </c>
      <c r="P15" s="110"/>
      <c r="Q15" s="94"/>
      <c r="R15" s="94"/>
      <c r="S15" s="94"/>
      <c r="T15" s="94"/>
      <c r="U15" s="94"/>
      <c r="V15" s="94"/>
      <c r="W15" s="94"/>
      <c r="X15" s="94"/>
      <c r="Y15" s="94"/>
      <c r="Z15" s="94"/>
      <c r="AA15" s="94"/>
      <c r="AB15" s="94"/>
      <c r="AC15" s="94"/>
      <c r="AD15" s="94"/>
    </row>
    <row r="16" spans="1:30"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#NUM!</v>
      </c>
      <c r="O16" s="160">
        <f t="shared" si="4"/>
        <v>0</v>
      </c>
      <c r="P16" s="110"/>
      <c r="Q16" s="94"/>
      <c r="R16" s="94"/>
      <c r="S16" s="94"/>
      <c r="T16" s="94"/>
      <c r="U16" s="94"/>
      <c r="V16" s="94"/>
      <c r="W16" s="94"/>
      <c r="X16" s="94"/>
      <c r="Y16" s="94"/>
      <c r="Z16" s="94"/>
      <c r="AA16" s="94"/>
      <c r="AB16" s="94"/>
      <c r="AC16" s="94"/>
      <c r="AD16" s="94"/>
    </row>
    <row r="17" spans="1:30"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#NUM!</v>
      </c>
      <c r="O17" s="160">
        <f t="shared" si="4"/>
        <v>0</v>
      </c>
      <c r="P17" s="110"/>
      <c r="Q17" s="94"/>
      <c r="R17" s="94"/>
      <c r="S17" s="94"/>
      <c r="T17" s="94"/>
      <c r="U17" s="94"/>
      <c r="V17" s="94"/>
      <c r="W17" s="94"/>
      <c r="X17" s="94"/>
      <c r="Y17" s="94"/>
      <c r="Z17" s="94"/>
      <c r="AA17" s="94"/>
      <c r="AB17" s="94"/>
      <c r="AC17" s="94"/>
      <c r="AD17" s="94"/>
    </row>
    <row r="18" spans="1:30"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#NUM!</v>
      </c>
      <c r="O18" s="160">
        <f t="shared" si="4"/>
        <v>0</v>
      </c>
      <c r="P18" s="110"/>
      <c r="Q18" s="94"/>
      <c r="R18" s="94"/>
      <c r="S18" s="94"/>
      <c r="T18" s="94"/>
      <c r="U18" s="94"/>
      <c r="V18" s="94"/>
      <c r="W18" s="94"/>
      <c r="X18" s="94"/>
      <c r="Y18" s="94"/>
      <c r="Z18" s="94"/>
      <c r="AA18" s="94"/>
      <c r="AB18" s="94"/>
      <c r="AC18" s="94"/>
      <c r="AD18" s="94"/>
    </row>
    <row r="19" spans="1:30"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#NUM!</v>
      </c>
      <c r="O19" s="160">
        <f t="shared" si="4"/>
        <v>0</v>
      </c>
      <c r="P19" s="110"/>
      <c r="Q19" s="94"/>
      <c r="R19" s="94"/>
      <c r="S19" s="94"/>
      <c r="T19" s="94"/>
      <c r="U19" s="94"/>
      <c r="V19" s="94"/>
      <c r="W19" s="94"/>
      <c r="X19" s="94"/>
      <c r="Y19" s="94"/>
      <c r="Z19" s="94"/>
      <c r="AA19" s="94"/>
      <c r="AB19" s="94"/>
      <c r="AC19" s="94"/>
      <c r="AD19" s="94"/>
    </row>
    <row r="20" spans="1:30"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#NUM!</v>
      </c>
      <c r="O20" s="160">
        <f t="shared" si="4"/>
        <v>0</v>
      </c>
      <c r="P20" s="110"/>
      <c r="Q20" s="94"/>
      <c r="R20" s="94"/>
      <c r="S20" s="94"/>
      <c r="T20" s="94"/>
      <c r="U20" s="94"/>
      <c r="V20" s="94"/>
      <c r="W20" s="94"/>
      <c r="X20" s="94"/>
      <c r="Y20" s="94"/>
      <c r="Z20" s="94"/>
      <c r="AA20" s="94"/>
      <c r="AB20" s="94"/>
      <c r="AC20" s="94"/>
      <c r="AD20" s="94"/>
    </row>
    <row r="21" spans="1:30"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#NUM!</v>
      </c>
      <c r="O21" s="159">
        <f t="shared" si="4"/>
        <v>0</v>
      </c>
      <c r="P21" s="110"/>
      <c r="Q21" s="94"/>
      <c r="R21" s="94"/>
      <c r="S21" s="94"/>
      <c r="T21" s="94"/>
      <c r="U21" s="94"/>
      <c r="V21" s="94"/>
      <c r="W21" s="94"/>
      <c r="X21" s="94"/>
      <c r="Y21" s="94"/>
      <c r="Z21" s="94"/>
      <c r="AA21" s="94"/>
      <c r="AB21" s="94"/>
      <c r="AC21" s="94"/>
      <c r="AD21" s="94"/>
    </row>
    <row r="22" spans="1:30"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48</v>
      </c>
      <c r="D25" s="99" t="s">
        <v>81</v>
      </c>
      <c r="E25" s="98" t="s">
        <v>80</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sheetData>
  <conditionalFormatting sqref="M4:M21">
    <cfRule type="cellIs" dxfId="40" priority="1" stopIfTrue="1" operator="greaterThan">
      <formula>0</formula>
    </cfRule>
    <cfRule type="cellIs" dxfId="39" priority="2" stopIfTrue="1" operator="lessThan">
      <formula>0</formula>
    </cfRule>
  </conditionalFormatting>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
  <sheetViews>
    <sheetView workbookViewId="0"/>
  </sheetViews>
  <sheetFormatPr defaultRowHeight="11.25" x14ac:dyDescent="0.2"/>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9.570312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12.85546875" style="93" bestFit="1" customWidth="1"/>
    <col min="19" max="19" width="8.140625" style="93" bestFit="1" customWidth="1"/>
    <col min="20" max="20" width="6" style="93" bestFit="1" customWidth="1"/>
    <col min="21" max="16384" width="9.140625" style="93"/>
  </cols>
  <sheetData>
    <row r="1" spans="1:30" ht="12" thickBot="1" x14ac:dyDescent="0.25">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ht="15"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#NUM!</v>
      </c>
      <c r="O4" s="162">
        <f>IF(ISERROR(M4),0,ABS(M4))</f>
        <v>0</v>
      </c>
      <c r="P4" s="110"/>
      <c r="Q4" s="94"/>
      <c r="R4" s="94"/>
      <c r="S4" s="165"/>
      <c r="T4" s="164"/>
      <c r="U4" s="94"/>
      <c r="V4" s="94"/>
      <c r="W4" s="94"/>
      <c r="X4" s="94"/>
      <c r="Y4" s="94"/>
      <c r="Z4" s="94"/>
      <c r="AA4" s="94"/>
      <c r="AB4" s="94"/>
      <c r="AC4" s="94"/>
      <c r="AD4" s="94"/>
    </row>
    <row r="5" spans="1:30" ht="15"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#NUM!</v>
      </c>
      <c r="O5" s="160"/>
      <c r="P5" s="110"/>
      <c r="Q5" s="94"/>
      <c r="R5" s="94"/>
      <c r="S5" s="165"/>
      <c r="T5" s="164"/>
      <c r="U5" s="94"/>
      <c r="V5" s="94"/>
      <c r="W5" s="94"/>
      <c r="X5" s="94"/>
      <c r="Y5" s="94"/>
      <c r="Z5" s="94"/>
      <c r="AA5" s="94"/>
      <c r="AB5" s="94"/>
      <c r="AC5" s="94"/>
      <c r="AD5" s="94"/>
    </row>
    <row r="6" spans="1:30" ht="15"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#NUM!</v>
      </c>
      <c r="O6" s="160"/>
      <c r="P6" s="110"/>
      <c r="Q6" s="94"/>
      <c r="R6" s="94"/>
      <c r="S6" s="165"/>
      <c r="T6" s="164"/>
      <c r="U6" s="94"/>
      <c r="V6" s="94"/>
      <c r="W6" s="94"/>
      <c r="X6" s="94"/>
      <c r="Y6" s="94"/>
      <c r="Z6" s="94"/>
      <c r="AA6" s="94"/>
      <c r="AB6" s="94"/>
      <c r="AC6" s="94"/>
      <c r="AD6" s="94"/>
    </row>
    <row r="7" spans="1:30" ht="15"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#NUM!</v>
      </c>
      <c r="O7" s="160">
        <f t="shared" ref="O7:O21" si="4">IF(ISERROR(M7),0,ABS(M7))</f>
        <v>0</v>
      </c>
      <c r="P7" s="110"/>
      <c r="Q7" s="94"/>
      <c r="R7" s="94"/>
      <c r="S7" s="165"/>
      <c r="T7" s="164"/>
      <c r="U7" s="94"/>
      <c r="V7" s="94"/>
      <c r="W7" s="94"/>
      <c r="X7" s="94"/>
      <c r="Y7" s="94"/>
      <c r="Z7" s="94"/>
      <c r="AA7" s="94"/>
      <c r="AB7" s="94"/>
      <c r="AC7" s="94"/>
      <c r="AD7" s="94"/>
    </row>
    <row r="8" spans="1:30" ht="15"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#NUM!</v>
      </c>
      <c r="O8" s="160">
        <f t="shared" si="4"/>
        <v>0</v>
      </c>
      <c r="P8" s="110"/>
      <c r="Q8" s="94"/>
      <c r="R8" s="94"/>
      <c r="S8" s="165"/>
      <c r="T8" s="164"/>
      <c r="U8" s="94"/>
      <c r="V8" s="94"/>
      <c r="W8" s="94"/>
      <c r="X8" s="94"/>
      <c r="Y8" s="94"/>
      <c r="Z8" s="94"/>
      <c r="AA8" s="94"/>
      <c r="AB8" s="94"/>
      <c r="AC8" s="94"/>
      <c r="AD8" s="94"/>
    </row>
    <row r="9" spans="1:30" ht="15"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#NUM!</v>
      </c>
      <c r="O9" s="160">
        <f t="shared" si="4"/>
        <v>0</v>
      </c>
      <c r="P9" s="110"/>
      <c r="Q9" s="94"/>
      <c r="R9" s="94"/>
      <c r="S9" s="165"/>
      <c r="T9" s="164"/>
      <c r="U9" s="94"/>
      <c r="V9" s="94"/>
      <c r="W9" s="94"/>
      <c r="X9" s="94"/>
      <c r="Y9" s="94"/>
      <c r="Z9" s="94"/>
      <c r="AA9" s="94"/>
      <c r="AB9" s="94"/>
      <c r="AC9" s="94"/>
      <c r="AD9" s="94"/>
    </row>
    <row r="10" spans="1:30" ht="15"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#NUM!</v>
      </c>
      <c r="O10" s="160">
        <f t="shared" si="4"/>
        <v>0</v>
      </c>
      <c r="P10" s="110"/>
      <c r="Q10" s="94"/>
      <c r="R10" s="94"/>
      <c r="S10" s="165"/>
      <c r="T10" s="164"/>
      <c r="U10" s="94"/>
      <c r="V10" s="94"/>
      <c r="W10" s="94"/>
      <c r="X10" s="94"/>
      <c r="Y10" s="94"/>
      <c r="Z10" s="94"/>
      <c r="AA10" s="94"/>
      <c r="AB10" s="94"/>
      <c r="AC10" s="94"/>
      <c r="AD10" s="94"/>
    </row>
    <row r="11" spans="1:30" ht="15"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#NUM!</v>
      </c>
      <c r="O11" s="160">
        <f t="shared" si="4"/>
        <v>0</v>
      </c>
      <c r="P11" s="110"/>
      <c r="Q11" s="94"/>
      <c r="R11" s="94"/>
      <c r="S11" s="165"/>
      <c r="T11" s="164"/>
      <c r="U11" s="94"/>
      <c r="V11" s="94"/>
      <c r="W11" s="94"/>
      <c r="X11" s="94"/>
      <c r="Y11" s="94"/>
      <c r="Z11" s="94"/>
      <c r="AA11" s="94"/>
      <c r="AB11" s="94"/>
      <c r="AC11" s="94"/>
      <c r="AD11" s="94"/>
    </row>
    <row r="12" spans="1:30" ht="15"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#NUM!</v>
      </c>
      <c r="O12" s="160">
        <f t="shared" si="4"/>
        <v>0</v>
      </c>
      <c r="P12" s="110"/>
      <c r="Q12" s="94"/>
      <c r="R12" s="94"/>
      <c r="S12" s="165"/>
      <c r="T12" s="164"/>
      <c r="U12" s="94"/>
      <c r="V12" s="94"/>
      <c r="W12" s="94"/>
      <c r="X12" s="94"/>
      <c r="Y12" s="94"/>
      <c r="Z12" s="94"/>
      <c r="AA12" s="94"/>
      <c r="AB12" s="94"/>
      <c r="AC12" s="94"/>
      <c r="AD12" s="94"/>
    </row>
    <row r="13" spans="1:30" ht="15"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#NUM!</v>
      </c>
      <c r="O13" s="160">
        <f t="shared" si="4"/>
        <v>0</v>
      </c>
      <c r="P13" s="110"/>
      <c r="Q13" s="94"/>
      <c r="R13" s="94"/>
      <c r="S13" s="165"/>
      <c r="T13" s="164"/>
      <c r="U13" s="94"/>
      <c r="V13" s="94"/>
      <c r="W13" s="94"/>
      <c r="X13" s="94"/>
      <c r="Y13" s="94"/>
      <c r="Z13" s="94"/>
      <c r="AA13" s="94"/>
      <c r="AB13" s="94"/>
      <c r="AC13" s="94"/>
      <c r="AD13" s="94"/>
    </row>
    <row r="14" spans="1:30" ht="15"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#NUM!</v>
      </c>
      <c r="O14" s="160">
        <f t="shared" si="4"/>
        <v>0</v>
      </c>
      <c r="P14" s="110"/>
      <c r="Q14" s="94"/>
      <c r="R14" s="94"/>
      <c r="S14" s="165"/>
      <c r="T14" s="164"/>
      <c r="U14" s="94"/>
      <c r="V14" s="94"/>
      <c r="W14" s="94"/>
      <c r="X14" s="94"/>
      <c r="Y14" s="94"/>
      <c r="Z14" s="94"/>
      <c r="AA14" s="94"/>
      <c r="AB14" s="94"/>
      <c r="AC14" s="94"/>
      <c r="AD14" s="94"/>
    </row>
    <row r="15" spans="1:30" ht="15"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#NUM!</v>
      </c>
      <c r="O15" s="160">
        <f t="shared" si="4"/>
        <v>0</v>
      </c>
      <c r="P15" s="110"/>
      <c r="Q15" s="94"/>
      <c r="R15" s="94"/>
      <c r="S15" s="165"/>
      <c r="T15" s="164"/>
      <c r="U15" s="94"/>
      <c r="V15" s="94"/>
      <c r="W15" s="94"/>
      <c r="X15" s="94"/>
      <c r="Y15" s="94"/>
      <c r="Z15" s="94"/>
      <c r="AA15" s="94"/>
      <c r="AB15" s="94"/>
      <c r="AC15" s="94"/>
      <c r="AD15" s="94"/>
    </row>
    <row r="16" spans="1:30" ht="15"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#NUM!</v>
      </c>
      <c r="O16" s="160">
        <f t="shared" si="4"/>
        <v>0</v>
      </c>
      <c r="P16" s="110"/>
      <c r="Q16" s="94"/>
      <c r="R16" s="94"/>
      <c r="S16" s="165"/>
      <c r="T16" s="164"/>
      <c r="U16" s="94"/>
      <c r="V16" s="94"/>
      <c r="W16" s="94"/>
      <c r="X16" s="94"/>
      <c r="Y16" s="94"/>
      <c r="Z16" s="94"/>
      <c r="AA16" s="94"/>
      <c r="AB16" s="94"/>
      <c r="AC16" s="94"/>
      <c r="AD16" s="94"/>
    </row>
    <row r="17" spans="1:30" ht="15"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#NUM!</v>
      </c>
      <c r="O17" s="160">
        <f t="shared" si="4"/>
        <v>0</v>
      </c>
      <c r="P17" s="110"/>
      <c r="Q17" s="94"/>
      <c r="R17" s="94"/>
      <c r="S17" s="165"/>
      <c r="T17" s="164"/>
      <c r="U17" s="94"/>
      <c r="V17" s="94"/>
      <c r="W17" s="94"/>
      <c r="X17" s="94"/>
      <c r="Y17" s="94"/>
      <c r="Z17" s="94"/>
      <c r="AA17" s="94"/>
      <c r="AB17" s="94"/>
      <c r="AC17" s="94"/>
      <c r="AD17" s="94"/>
    </row>
    <row r="18" spans="1:30" ht="15"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#NUM!</v>
      </c>
      <c r="O18" s="160">
        <f t="shared" si="4"/>
        <v>0</v>
      </c>
      <c r="P18" s="110"/>
      <c r="Q18" s="94"/>
      <c r="R18" s="94"/>
      <c r="S18" s="165"/>
      <c r="T18" s="164"/>
      <c r="U18" s="94"/>
      <c r="V18" s="94"/>
      <c r="W18" s="94"/>
      <c r="X18" s="94"/>
      <c r="Y18" s="94"/>
      <c r="Z18" s="94"/>
      <c r="AA18" s="94"/>
      <c r="AB18" s="94"/>
      <c r="AC18" s="94"/>
      <c r="AD18" s="94"/>
    </row>
    <row r="19" spans="1:30" ht="15"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#NUM!</v>
      </c>
      <c r="O19" s="160">
        <f t="shared" si="4"/>
        <v>0</v>
      </c>
      <c r="P19" s="110"/>
      <c r="Q19" s="94"/>
      <c r="R19" s="94"/>
      <c r="S19" s="165"/>
      <c r="T19" s="164"/>
      <c r="U19" s="94"/>
      <c r="V19" s="94"/>
      <c r="W19" s="94"/>
      <c r="X19" s="94"/>
      <c r="Y19" s="94"/>
      <c r="Z19" s="94"/>
      <c r="AA19" s="94"/>
      <c r="AB19" s="94"/>
      <c r="AC19" s="94"/>
      <c r="AD19" s="94"/>
    </row>
    <row r="20" spans="1:30" ht="15"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#NUM!</v>
      </c>
      <c r="O20" s="160">
        <f t="shared" si="4"/>
        <v>0</v>
      </c>
      <c r="P20" s="110"/>
      <c r="Q20" s="94"/>
      <c r="R20" s="94"/>
      <c r="S20" s="165"/>
      <c r="T20" s="164"/>
      <c r="U20" s="94"/>
      <c r="V20" s="94"/>
      <c r="W20" s="94"/>
      <c r="X20" s="94"/>
      <c r="Y20" s="94"/>
      <c r="Z20" s="94"/>
      <c r="AA20" s="94"/>
      <c r="AB20" s="94"/>
      <c r="AC20" s="94"/>
      <c r="AD20" s="94"/>
    </row>
    <row r="21" spans="1:30" customFormat="1" ht="15"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#NUM!</v>
      </c>
      <c r="O21" s="159">
        <f t="shared" si="4"/>
        <v>0</v>
      </c>
      <c r="P21" s="110"/>
      <c r="Q21" s="94"/>
      <c r="R21" s="94"/>
      <c r="S21" s="165"/>
      <c r="T21" s="164"/>
      <c r="U21" s="94"/>
      <c r="V21" s="94"/>
      <c r="W21" s="94"/>
      <c r="X21" s="94"/>
      <c r="Y21" s="94"/>
      <c r="Z21" s="94"/>
      <c r="AA21" s="94"/>
      <c r="AB21" s="94"/>
      <c r="AC21" s="94"/>
      <c r="AD21" s="94"/>
    </row>
    <row r="22" spans="1:30" customFormat="1"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customFormat="1"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customFormat="1" ht="15"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customFormat="1" ht="15" x14ac:dyDescent="0.25">
      <c r="A25" s="94"/>
      <c r="B25" s="94"/>
      <c r="C25" s="100" t="s">
        <v>48</v>
      </c>
      <c r="D25" s="99" t="s">
        <v>100</v>
      </c>
      <c r="E25" s="98" t="s">
        <v>99</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customFormat="1" ht="15"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customFormat="1" ht="15"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customFormat="1" ht="15"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customFormat="1" ht="15"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customFormat="1"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customFormat="1" ht="15"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customFormat="1" ht="15"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customFormat="1" ht="15"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customFormat="1" ht="15"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customFormat="1" ht="15"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customFormat="1" ht="15"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customFormat="1" ht="15"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customFormat="1" ht="15"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customFormat="1" ht="15"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customFormat="1" ht="15"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customFormat="1" ht="15"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row r="42" spans="1:30" customFormat="1" ht="15" x14ac:dyDescent="0.25">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row>
    <row r="43" spans="1:30" customFormat="1" ht="15" x14ac:dyDescent="0.25">
      <c r="A43" s="93"/>
      <c r="B43" s="93"/>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row>
    <row r="44" spans="1:30" customFormat="1" ht="15" x14ac:dyDescent="0.25">
      <c r="A44" s="93"/>
      <c r="B44" s="93"/>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row>
    <row r="45" spans="1:30" customFormat="1" ht="15" x14ac:dyDescent="0.25">
      <c r="A45" s="93"/>
      <c r="B45" s="93"/>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row>
    <row r="46" spans="1:30" customFormat="1" ht="15" x14ac:dyDescent="0.25">
      <c r="A46" s="93"/>
      <c r="B46" s="93"/>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row>
    <row r="47" spans="1:30" customFormat="1" ht="15" x14ac:dyDescent="0.25">
      <c r="A47" s="93"/>
      <c r="B47" s="93"/>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row>
  </sheetData>
  <conditionalFormatting sqref="M4:M21">
    <cfRule type="cellIs" dxfId="38" priority="1" stopIfTrue="1" operator="greaterThan">
      <formula>0</formula>
    </cfRule>
    <cfRule type="cellIs" dxfId="37" priority="2" stopIfTrue="1" operator="lessThan">
      <formula>0</formula>
    </cfRule>
  </conditionalFormatting>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workbookViewId="0">
      <selection activeCell="K2" sqref="K2"/>
    </sheetView>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2.7109375" style="166" bestFit="1" customWidth="1"/>
    <col min="8" max="8" width="15.28515625" style="166" bestFit="1" customWidth="1"/>
    <col min="9" max="9" width="19.140625" style="166" bestFit="1" customWidth="1"/>
    <col min="10" max="10" width="31" style="166" bestFit="1" customWidth="1"/>
    <col min="11" max="11" width="32.1406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GBP_020_SwSB3L_Fwd1w.xml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3L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c r="J3" s="170" t="str">
        <f t="shared" ref="J3:J36" si="6">Currency&amp;$C3&amp;$D3&amp;$B3&amp;"_"&amp;"Fwd"&amp;E3&amp;IF(H3=0,,"_S"&amp;$F3&amp;$G3)&amp;QuoteSuffix</f>
        <v>GBPSB3L1Y_Fwd1w_Quote</v>
      </c>
      <c r="K3" s="170"/>
      <c r="L3" s="169" t="str">
        <f>_xll.ohRangeRetrieveError(K3)</f>
        <v/>
      </c>
      <c r="M3" s="43"/>
      <c r="O3" s="180" t="s">
        <v>49</v>
      </c>
      <c r="P3" s="179" t="s">
        <v>127</v>
      </c>
      <c r="Q3" s="179" t="s">
        <v>120</v>
      </c>
      <c r="R3" s="179" t="s">
        <v>122</v>
      </c>
      <c r="S3" s="179"/>
      <c r="T3" s="178"/>
    </row>
    <row r="4" spans="1:20" x14ac:dyDescent="0.2">
      <c r="A4" s="15"/>
      <c r="B4" s="174" t="s">
        <v>63</v>
      </c>
      <c r="C4" s="173" t="str">
        <f t="shared" si="0"/>
        <v>SB</v>
      </c>
      <c r="D4" s="173" t="str">
        <f t="shared" si="1"/>
        <v>3L</v>
      </c>
      <c r="E4" s="173" t="str">
        <f t="shared" si="2"/>
        <v>1w</v>
      </c>
      <c r="F4" s="173">
        <f t="shared" si="3"/>
        <v>0</v>
      </c>
      <c r="G4" s="173">
        <f t="shared" si="4"/>
        <v>0</v>
      </c>
      <c r="H4" s="172">
        <f t="shared" si="5"/>
        <v>0</v>
      </c>
      <c r="I4" s="171"/>
      <c r="J4" s="170" t="str">
        <f t="shared" si="6"/>
        <v>GBPSB3L2Y_Fwd1w_Quote</v>
      </c>
      <c r="K4" s="170"/>
      <c r="L4" s="169" t="str">
        <f>_xll.ohRangeRetrieveError(K4)</f>
        <v/>
      </c>
      <c r="M4" s="43"/>
      <c r="O4" s="180" t="s">
        <v>48</v>
      </c>
      <c r="P4" s="179" t="s">
        <v>127</v>
      </c>
      <c r="Q4" s="181" t="s">
        <v>126</v>
      </c>
      <c r="R4" s="179" t="s">
        <v>122</v>
      </c>
      <c r="S4" s="179" t="s">
        <v>126</v>
      </c>
      <c r="T4" s="178" t="s">
        <v>125</v>
      </c>
    </row>
    <row r="5" spans="1:20" x14ac:dyDescent="0.2">
      <c r="A5" s="15"/>
      <c r="B5" s="174" t="s">
        <v>62</v>
      </c>
      <c r="C5" s="173" t="str">
        <f t="shared" si="0"/>
        <v>SB</v>
      </c>
      <c r="D5" s="173" t="str">
        <f t="shared" si="1"/>
        <v>3L</v>
      </c>
      <c r="E5" s="173" t="str">
        <f t="shared" si="2"/>
        <v>1w</v>
      </c>
      <c r="F5" s="173">
        <f t="shared" si="3"/>
        <v>0</v>
      </c>
      <c r="G5" s="173">
        <f t="shared" si="4"/>
        <v>0</v>
      </c>
      <c r="H5" s="172">
        <f t="shared" si="5"/>
        <v>0</v>
      </c>
      <c r="I5" s="171"/>
      <c r="J5" s="170" t="str">
        <f t="shared" si="6"/>
        <v>GBPSB3L3Y_Fwd1w_Quote</v>
      </c>
      <c r="K5" s="170"/>
      <c r="L5" s="169" t="str">
        <f>_xll.ohRangeRetrieveError(K5)</f>
        <v/>
      </c>
      <c r="M5" s="43"/>
      <c r="O5" s="180" t="s">
        <v>43</v>
      </c>
      <c r="P5" s="179" t="s">
        <v>124</v>
      </c>
      <c r="Q5" s="179" t="s">
        <v>120</v>
      </c>
      <c r="R5" s="179" t="s">
        <v>122</v>
      </c>
      <c r="S5" s="179"/>
      <c r="T5" s="178"/>
    </row>
    <row r="6" spans="1:20" x14ac:dyDescent="0.2">
      <c r="A6" s="15"/>
      <c r="B6" s="174" t="s">
        <v>61</v>
      </c>
      <c r="C6" s="173" t="str">
        <f t="shared" si="0"/>
        <v>SB</v>
      </c>
      <c r="D6" s="173" t="str">
        <f t="shared" si="1"/>
        <v>3L</v>
      </c>
      <c r="E6" s="173" t="str">
        <f t="shared" si="2"/>
        <v>1w</v>
      </c>
      <c r="F6" s="173">
        <f t="shared" si="3"/>
        <v>0</v>
      </c>
      <c r="G6" s="173">
        <f t="shared" si="4"/>
        <v>0</v>
      </c>
      <c r="H6" s="172">
        <f t="shared" si="5"/>
        <v>0</v>
      </c>
      <c r="I6" s="171"/>
      <c r="J6" s="170" t="str">
        <f t="shared" si="6"/>
        <v>GBPSB3L4Y_Fwd1w_Quote</v>
      </c>
      <c r="K6" s="170"/>
      <c r="L6" s="169" t="str">
        <f>_xll.ohRangeRetrieveError(K6)</f>
        <v/>
      </c>
      <c r="M6" s="43"/>
      <c r="O6" s="180" t="s">
        <v>42</v>
      </c>
      <c r="P6" s="179" t="s">
        <v>124</v>
      </c>
      <c r="Q6" s="179" t="s">
        <v>120</v>
      </c>
      <c r="R6" s="179" t="s">
        <v>122</v>
      </c>
      <c r="S6" s="179"/>
      <c r="T6" s="178"/>
    </row>
    <row r="7" spans="1:20" ht="12" thickBot="1" x14ac:dyDescent="0.25">
      <c r="A7" s="15"/>
      <c r="B7" s="174" t="s">
        <v>60</v>
      </c>
      <c r="C7" s="173" t="str">
        <f t="shared" si="0"/>
        <v>SB</v>
      </c>
      <c r="D7" s="173" t="str">
        <f t="shared" si="1"/>
        <v>3L</v>
      </c>
      <c r="E7" s="173" t="str">
        <f t="shared" si="2"/>
        <v>1w</v>
      </c>
      <c r="F7" s="173">
        <f t="shared" si="3"/>
        <v>0</v>
      </c>
      <c r="G7" s="173">
        <f t="shared" si="4"/>
        <v>0</v>
      </c>
      <c r="H7" s="172">
        <f t="shared" si="5"/>
        <v>0</v>
      </c>
      <c r="I7" s="171"/>
      <c r="J7" s="170" t="str">
        <f t="shared" si="6"/>
        <v>GBPSB3L5Y_Fwd1w_Quote</v>
      </c>
      <c r="K7" s="170"/>
      <c r="L7" s="169" t="str">
        <f>_xll.ohRangeRetrieveError(K7)</f>
        <v/>
      </c>
      <c r="M7" s="43"/>
      <c r="O7" s="177" t="s">
        <v>41</v>
      </c>
      <c r="P7" s="176" t="s">
        <v>123</v>
      </c>
      <c r="Q7" s="176" t="s">
        <v>120</v>
      </c>
      <c r="R7" s="176" t="s">
        <v>122</v>
      </c>
      <c r="S7" s="176" t="s">
        <v>121</v>
      </c>
      <c r="T7" s="175" t="s">
        <v>120</v>
      </c>
    </row>
    <row r="8" spans="1:20" x14ac:dyDescent="0.2">
      <c r="A8" s="15"/>
      <c r="B8" s="174" t="s">
        <v>59</v>
      </c>
      <c r="C8" s="173" t="str">
        <f t="shared" si="0"/>
        <v>SB</v>
      </c>
      <c r="D8" s="173" t="str">
        <f t="shared" si="1"/>
        <v>3L</v>
      </c>
      <c r="E8" s="173" t="str">
        <f t="shared" si="2"/>
        <v>1w</v>
      </c>
      <c r="F8" s="173">
        <f t="shared" si="3"/>
        <v>0</v>
      </c>
      <c r="G8" s="173">
        <f t="shared" si="4"/>
        <v>0</v>
      </c>
      <c r="H8" s="172">
        <f t="shared" si="5"/>
        <v>0</v>
      </c>
      <c r="I8" s="171"/>
      <c r="J8" s="170" t="str">
        <f t="shared" si="6"/>
        <v>GBPSB3L6Y_Fwd1w_Quote</v>
      </c>
      <c r="K8" s="170"/>
      <c r="L8" s="169" t="str">
        <f>_xll.ohRangeRetrieveError(K8)</f>
        <v/>
      </c>
      <c r="M8" s="43"/>
    </row>
    <row r="9" spans="1:20" x14ac:dyDescent="0.2">
      <c r="A9" s="15"/>
      <c r="B9" s="174" t="s">
        <v>58</v>
      </c>
      <c r="C9" s="173" t="str">
        <f t="shared" si="0"/>
        <v>SB</v>
      </c>
      <c r="D9" s="173" t="str">
        <f t="shared" si="1"/>
        <v>3L</v>
      </c>
      <c r="E9" s="173" t="str">
        <f t="shared" si="2"/>
        <v>1w</v>
      </c>
      <c r="F9" s="173">
        <f t="shared" si="3"/>
        <v>0</v>
      </c>
      <c r="G9" s="173">
        <f t="shared" si="4"/>
        <v>0</v>
      </c>
      <c r="H9" s="172">
        <f t="shared" si="5"/>
        <v>0</v>
      </c>
      <c r="I9" s="171"/>
      <c r="J9" s="170" t="str">
        <f t="shared" si="6"/>
        <v>GBPSB3L7Y_Fwd1w_Quote</v>
      </c>
      <c r="K9" s="170"/>
      <c r="L9" s="169" t="str">
        <f>_xll.ohRangeRetrieveError(K9)</f>
        <v/>
      </c>
      <c r="M9" s="43"/>
    </row>
    <row r="10" spans="1:20" x14ac:dyDescent="0.2">
      <c r="A10" s="15"/>
      <c r="B10" s="174" t="s">
        <v>57</v>
      </c>
      <c r="C10" s="173" t="str">
        <f t="shared" si="0"/>
        <v>SB</v>
      </c>
      <c r="D10" s="173" t="str">
        <f t="shared" si="1"/>
        <v>3L</v>
      </c>
      <c r="E10" s="173" t="str">
        <f t="shared" si="2"/>
        <v>1w</v>
      </c>
      <c r="F10" s="173">
        <f t="shared" si="3"/>
        <v>0</v>
      </c>
      <c r="G10" s="173">
        <f t="shared" si="4"/>
        <v>0</v>
      </c>
      <c r="H10" s="172">
        <f t="shared" si="5"/>
        <v>0</v>
      </c>
      <c r="I10" s="171"/>
      <c r="J10" s="170" t="str">
        <f t="shared" si="6"/>
        <v>GBPSB3L8Y_Fwd1w_Quote</v>
      </c>
      <c r="K10" s="170"/>
      <c r="L10" s="169" t="str">
        <f>_xll.ohRangeRetrieveError(K10)</f>
        <v/>
      </c>
      <c r="M10" s="43"/>
    </row>
    <row r="11" spans="1:20" x14ac:dyDescent="0.2">
      <c r="A11" s="15"/>
      <c r="B11" s="174" t="s">
        <v>56</v>
      </c>
      <c r="C11" s="173" t="str">
        <f t="shared" si="0"/>
        <v>SB</v>
      </c>
      <c r="D11" s="173" t="str">
        <f t="shared" si="1"/>
        <v>3L</v>
      </c>
      <c r="E11" s="173" t="str">
        <f t="shared" si="2"/>
        <v>1w</v>
      </c>
      <c r="F11" s="173">
        <f t="shared" si="3"/>
        <v>0</v>
      </c>
      <c r="G11" s="173">
        <f t="shared" si="4"/>
        <v>0</v>
      </c>
      <c r="H11" s="172">
        <f t="shared" si="5"/>
        <v>0</v>
      </c>
      <c r="I11" s="171"/>
      <c r="J11" s="170" t="str">
        <f t="shared" si="6"/>
        <v>GBPSB3L9Y_Fwd1w_Quote</v>
      </c>
      <c r="K11" s="170"/>
      <c r="L11" s="169" t="str">
        <f>_xll.ohRangeRetrieveError(K11)</f>
        <v/>
      </c>
      <c r="M11" s="43"/>
    </row>
    <row r="12" spans="1:20" x14ac:dyDescent="0.2">
      <c r="A12" s="15"/>
      <c r="B12" s="174" t="s">
        <v>55</v>
      </c>
      <c r="C12" s="173" t="str">
        <f t="shared" si="0"/>
        <v>SB</v>
      </c>
      <c r="D12" s="173" t="str">
        <f t="shared" si="1"/>
        <v>3L</v>
      </c>
      <c r="E12" s="173" t="str">
        <f t="shared" si="2"/>
        <v>1w</v>
      </c>
      <c r="F12" s="173">
        <f t="shared" si="3"/>
        <v>0</v>
      </c>
      <c r="G12" s="173">
        <f t="shared" si="4"/>
        <v>0</v>
      </c>
      <c r="H12" s="172">
        <f t="shared" si="5"/>
        <v>0</v>
      </c>
      <c r="I12" s="171"/>
      <c r="J12" s="170" t="str">
        <f t="shared" si="6"/>
        <v>GBPSB3L10Y_Fwd1w_Quote</v>
      </c>
      <c r="K12" s="170"/>
      <c r="L12" s="169" t="str">
        <f>_xll.ohRangeRetrieveError(K12)</f>
        <v/>
      </c>
      <c r="M12" s="43"/>
    </row>
    <row r="13" spans="1:20" x14ac:dyDescent="0.2">
      <c r="A13" s="15"/>
      <c r="B13" s="174" t="s">
        <v>119</v>
      </c>
      <c r="C13" s="173" t="str">
        <f t="shared" si="0"/>
        <v>SB</v>
      </c>
      <c r="D13" s="173" t="str">
        <f t="shared" si="1"/>
        <v>3L</v>
      </c>
      <c r="E13" s="173" t="str">
        <f t="shared" si="2"/>
        <v>1w</v>
      </c>
      <c r="F13" s="173">
        <f t="shared" si="3"/>
        <v>0</v>
      </c>
      <c r="G13" s="173">
        <f t="shared" si="4"/>
        <v>0</v>
      </c>
      <c r="H13" s="172">
        <f t="shared" si="5"/>
        <v>0</v>
      </c>
      <c r="I13" s="171"/>
      <c r="J13" s="170" t="str">
        <f t="shared" si="6"/>
        <v>GBPSB3L11Y_Fwd1w_Quote</v>
      </c>
      <c r="K13" s="170"/>
      <c r="L13" s="169" t="str">
        <f>_xll.ohRangeRetrieveError(K13)</f>
        <v/>
      </c>
      <c r="M13" s="43"/>
    </row>
    <row r="14" spans="1:20" x14ac:dyDescent="0.2">
      <c r="A14" s="15"/>
      <c r="B14" s="174" t="s">
        <v>54</v>
      </c>
      <c r="C14" s="173" t="str">
        <f t="shared" si="0"/>
        <v>SB</v>
      </c>
      <c r="D14" s="173" t="str">
        <f t="shared" si="1"/>
        <v>3L</v>
      </c>
      <c r="E14" s="173" t="str">
        <f t="shared" si="2"/>
        <v>1w</v>
      </c>
      <c r="F14" s="173">
        <f t="shared" si="3"/>
        <v>0</v>
      </c>
      <c r="G14" s="173">
        <f t="shared" si="4"/>
        <v>0</v>
      </c>
      <c r="H14" s="172">
        <f t="shared" si="5"/>
        <v>0</v>
      </c>
      <c r="I14" s="171"/>
      <c r="J14" s="170" t="str">
        <f t="shared" si="6"/>
        <v>GBPSB3L12Y_Fwd1w_Quote</v>
      </c>
      <c r="K14" s="170"/>
      <c r="L14" s="169" t="str">
        <f>_xll.ohRangeRetrieveError(K14)</f>
        <v/>
      </c>
      <c r="M14" s="43"/>
    </row>
    <row r="15" spans="1:20" x14ac:dyDescent="0.2">
      <c r="A15" s="15"/>
      <c r="B15" s="174" t="s">
        <v>118</v>
      </c>
      <c r="C15" s="173" t="str">
        <f t="shared" si="0"/>
        <v>SB</v>
      </c>
      <c r="D15" s="173" t="str">
        <f t="shared" si="1"/>
        <v>3L</v>
      </c>
      <c r="E15" s="173" t="str">
        <f t="shared" si="2"/>
        <v>1w</v>
      </c>
      <c r="F15" s="173">
        <f t="shared" si="3"/>
        <v>0</v>
      </c>
      <c r="G15" s="173">
        <f t="shared" si="4"/>
        <v>0</v>
      </c>
      <c r="H15" s="172">
        <f t="shared" si="5"/>
        <v>0</v>
      </c>
      <c r="I15" s="171"/>
      <c r="J15" s="170" t="str">
        <f t="shared" si="6"/>
        <v>GBPSB3L13Y_Fwd1w_Quote</v>
      </c>
      <c r="K15" s="170"/>
      <c r="L15" s="169" t="str">
        <f>_xll.ohRangeRetrieveError(K15)</f>
        <v/>
      </c>
      <c r="M15" s="43"/>
    </row>
    <row r="16" spans="1:20" x14ac:dyDescent="0.2">
      <c r="A16" s="15"/>
      <c r="B16" s="174" t="s">
        <v>117</v>
      </c>
      <c r="C16" s="173" t="str">
        <f t="shared" si="0"/>
        <v>SB</v>
      </c>
      <c r="D16" s="173" t="str">
        <f t="shared" si="1"/>
        <v>3L</v>
      </c>
      <c r="E16" s="173" t="str">
        <f t="shared" si="2"/>
        <v>1w</v>
      </c>
      <c r="F16" s="173">
        <f t="shared" si="3"/>
        <v>0</v>
      </c>
      <c r="G16" s="173">
        <f t="shared" si="4"/>
        <v>0</v>
      </c>
      <c r="H16" s="172">
        <f t="shared" si="5"/>
        <v>0</v>
      </c>
      <c r="I16" s="171"/>
      <c r="J16" s="170" t="str">
        <f t="shared" si="6"/>
        <v>GBPSB3L14Y_Fwd1w_Quote</v>
      </c>
      <c r="K16" s="170"/>
      <c r="L16" s="169" t="str">
        <f>_xll.ohRangeRetrieveError(K16)</f>
        <v/>
      </c>
      <c r="M16" s="43"/>
    </row>
    <row r="17" spans="1:13" x14ac:dyDescent="0.2">
      <c r="A17" s="15"/>
      <c r="B17" s="174" t="s">
        <v>53</v>
      </c>
      <c r="C17" s="173" t="str">
        <f t="shared" si="0"/>
        <v>SB</v>
      </c>
      <c r="D17" s="173" t="str">
        <f t="shared" si="1"/>
        <v>3L</v>
      </c>
      <c r="E17" s="173" t="str">
        <f t="shared" si="2"/>
        <v>1w</v>
      </c>
      <c r="F17" s="173">
        <f t="shared" si="3"/>
        <v>0</v>
      </c>
      <c r="G17" s="173">
        <f t="shared" si="4"/>
        <v>0</v>
      </c>
      <c r="H17" s="172">
        <f t="shared" si="5"/>
        <v>0</v>
      </c>
      <c r="I17" s="171"/>
      <c r="J17" s="170" t="str">
        <f t="shared" si="6"/>
        <v>GBPSB3L15Y_Fwd1w_Quote</v>
      </c>
      <c r="K17" s="170"/>
      <c r="L17" s="169" t="str">
        <f>_xll.ohRangeRetrieveError(K17)</f>
        <v/>
      </c>
      <c r="M17" s="43"/>
    </row>
    <row r="18" spans="1:13" x14ac:dyDescent="0.2">
      <c r="A18" s="15"/>
      <c r="B18" s="174" t="s">
        <v>116</v>
      </c>
      <c r="C18" s="173" t="str">
        <f t="shared" si="0"/>
        <v>SB</v>
      </c>
      <c r="D18" s="173" t="str">
        <f t="shared" si="1"/>
        <v>3L</v>
      </c>
      <c r="E18" s="173" t="str">
        <f t="shared" si="2"/>
        <v>1w</v>
      </c>
      <c r="F18" s="173">
        <f t="shared" si="3"/>
        <v>0</v>
      </c>
      <c r="G18" s="173">
        <f t="shared" si="4"/>
        <v>0</v>
      </c>
      <c r="H18" s="172">
        <f t="shared" si="5"/>
        <v>0</v>
      </c>
      <c r="I18" s="171"/>
      <c r="J18" s="170" t="str">
        <f t="shared" si="6"/>
        <v>GBPSB3L16Y_Fwd1w_Quote</v>
      </c>
      <c r="K18" s="170"/>
      <c r="L18" s="169" t="str">
        <f>_xll.ohRangeRetrieveError(K18)</f>
        <v/>
      </c>
      <c r="M18" s="43"/>
    </row>
    <row r="19" spans="1:13" x14ac:dyDescent="0.2">
      <c r="A19" s="15"/>
      <c r="B19" s="174" t="s">
        <v>115</v>
      </c>
      <c r="C19" s="173" t="str">
        <f t="shared" si="0"/>
        <v>SB</v>
      </c>
      <c r="D19" s="173" t="str">
        <f t="shared" si="1"/>
        <v>3L</v>
      </c>
      <c r="E19" s="173" t="str">
        <f t="shared" si="2"/>
        <v>1w</v>
      </c>
      <c r="F19" s="173">
        <f t="shared" si="3"/>
        <v>0</v>
      </c>
      <c r="G19" s="173">
        <f t="shared" si="4"/>
        <v>0</v>
      </c>
      <c r="H19" s="172">
        <f t="shared" si="5"/>
        <v>0</v>
      </c>
      <c r="I19" s="171"/>
      <c r="J19" s="170" t="str">
        <f t="shared" si="6"/>
        <v>GBPSB3L17Y_Fwd1w_Quote</v>
      </c>
      <c r="K19" s="170"/>
      <c r="L19" s="169" t="str">
        <f>_xll.ohRangeRetrieveError(K19)</f>
        <v/>
      </c>
      <c r="M19" s="43"/>
    </row>
    <row r="20" spans="1:13" x14ac:dyDescent="0.2">
      <c r="A20" s="15"/>
      <c r="B20" s="174" t="s">
        <v>114</v>
      </c>
      <c r="C20" s="173" t="str">
        <f t="shared" si="0"/>
        <v>SB</v>
      </c>
      <c r="D20" s="173" t="str">
        <f t="shared" si="1"/>
        <v>3L</v>
      </c>
      <c r="E20" s="173" t="str">
        <f t="shared" si="2"/>
        <v>1w</v>
      </c>
      <c r="F20" s="173">
        <f t="shared" si="3"/>
        <v>0</v>
      </c>
      <c r="G20" s="173">
        <f t="shared" si="4"/>
        <v>0</v>
      </c>
      <c r="H20" s="172">
        <f t="shared" si="5"/>
        <v>0</v>
      </c>
      <c r="I20" s="171"/>
      <c r="J20" s="170" t="str">
        <f t="shared" si="6"/>
        <v>GBPSB3L18Y_Fwd1w_Quote</v>
      </c>
      <c r="K20" s="170"/>
      <c r="L20" s="169" t="str">
        <f>_xll.ohRangeRetrieveError(K20)</f>
        <v/>
      </c>
      <c r="M20" s="43"/>
    </row>
    <row r="21" spans="1:13" x14ac:dyDescent="0.2">
      <c r="A21" s="15"/>
      <c r="B21" s="174" t="s">
        <v>113</v>
      </c>
      <c r="C21" s="173" t="str">
        <f t="shared" si="0"/>
        <v>SB</v>
      </c>
      <c r="D21" s="173" t="str">
        <f t="shared" si="1"/>
        <v>3L</v>
      </c>
      <c r="E21" s="173" t="str">
        <f t="shared" si="2"/>
        <v>1w</v>
      </c>
      <c r="F21" s="173">
        <f t="shared" si="3"/>
        <v>0</v>
      </c>
      <c r="G21" s="173">
        <f t="shared" si="4"/>
        <v>0</v>
      </c>
      <c r="H21" s="172">
        <f t="shared" si="5"/>
        <v>0</v>
      </c>
      <c r="I21" s="171"/>
      <c r="J21" s="170" t="str">
        <f t="shared" si="6"/>
        <v>GBPSB3L19Y_Fwd1w_Quote</v>
      </c>
      <c r="K21" s="170"/>
      <c r="L21" s="169" t="str">
        <f>_xll.ohRangeRetrieveError(K21)</f>
        <v/>
      </c>
      <c r="M21" s="43"/>
    </row>
    <row r="22" spans="1:13" x14ac:dyDescent="0.2">
      <c r="A22" s="15"/>
      <c r="B22" s="174" t="s">
        <v>52</v>
      </c>
      <c r="C22" s="173" t="str">
        <f t="shared" si="0"/>
        <v>SB</v>
      </c>
      <c r="D22" s="173" t="str">
        <f t="shared" si="1"/>
        <v>3L</v>
      </c>
      <c r="E22" s="173" t="str">
        <f t="shared" si="2"/>
        <v>1w</v>
      </c>
      <c r="F22" s="173">
        <f t="shared" si="3"/>
        <v>0</v>
      </c>
      <c r="G22" s="173">
        <f t="shared" si="4"/>
        <v>0</v>
      </c>
      <c r="H22" s="172">
        <f t="shared" si="5"/>
        <v>0</v>
      </c>
      <c r="I22" s="171"/>
      <c r="J22" s="170" t="str">
        <f t="shared" si="6"/>
        <v>GBPSB3L20Y_Fwd1w_Quote</v>
      </c>
      <c r="K22" s="170"/>
      <c r="L22" s="169" t="str">
        <f>_xll.ohRangeRetrieveError(K22)</f>
        <v/>
      </c>
      <c r="M22" s="43"/>
    </row>
    <row r="23" spans="1:13" x14ac:dyDescent="0.2">
      <c r="A23" s="15"/>
      <c r="B23" s="174" t="s">
        <v>112</v>
      </c>
      <c r="C23" s="173" t="str">
        <f t="shared" si="0"/>
        <v>SB</v>
      </c>
      <c r="D23" s="173" t="str">
        <f t="shared" si="1"/>
        <v>3L</v>
      </c>
      <c r="E23" s="173" t="str">
        <f t="shared" si="2"/>
        <v>1w</v>
      </c>
      <c r="F23" s="173">
        <f t="shared" si="3"/>
        <v>0</v>
      </c>
      <c r="G23" s="173">
        <f t="shared" si="4"/>
        <v>0</v>
      </c>
      <c r="H23" s="172">
        <f t="shared" si="5"/>
        <v>0</v>
      </c>
      <c r="I23" s="171"/>
      <c r="J23" s="170" t="str">
        <f t="shared" si="6"/>
        <v>GBPSB3L21Y_Fwd1w_Quote</v>
      </c>
      <c r="K23" s="170"/>
      <c r="L23" s="169" t="str">
        <f>_xll.ohRangeRetrieveError(K23)</f>
        <v/>
      </c>
      <c r="M23" s="43"/>
    </row>
    <row r="24" spans="1:13" x14ac:dyDescent="0.2">
      <c r="A24" s="15"/>
      <c r="B24" s="174" t="s">
        <v>111</v>
      </c>
      <c r="C24" s="173" t="str">
        <f t="shared" si="0"/>
        <v>SB</v>
      </c>
      <c r="D24" s="173" t="str">
        <f t="shared" si="1"/>
        <v>3L</v>
      </c>
      <c r="E24" s="173" t="str">
        <f t="shared" si="2"/>
        <v>1w</v>
      </c>
      <c r="F24" s="173">
        <f t="shared" si="3"/>
        <v>0</v>
      </c>
      <c r="G24" s="173">
        <f t="shared" si="4"/>
        <v>0</v>
      </c>
      <c r="H24" s="172">
        <f t="shared" si="5"/>
        <v>0</v>
      </c>
      <c r="I24" s="171"/>
      <c r="J24" s="170" t="str">
        <f t="shared" si="6"/>
        <v>GBPSB3L22Y_Fwd1w_Quote</v>
      </c>
      <c r="K24" s="170"/>
      <c r="L24" s="169" t="str">
        <f>_xll.ohRangeRetrieveError(K24)</f>
        <v/>
      </c>
      <c r="M24" s="43"/>
    </row>
    <row r="25" spans="1:13" x14ac:dyDescent="0.2">
      <c r="A25" s="15"/>
      <c r="B25" s="174" t="s">
        <v>110</v>
      </c>
      <c r="C25" s="173" t="str">
        <f t="shared" si="0"/>
        <v>SB</v>
      </c>
      <c r="D25" s="173" t="str">
        <f t="shared" si="1"/>
        <v>3L</v>
      </c>
      <c r="E25" s="173" t="str">
        <f t="shared" si="2"/>
        <v>1w</v>
      </c>
      <c r="F25" s="173">
        <f t="shared" si="3"/>
        <v>0</v>
      </c>
      <c r="G25" s="173">
        <f t="shared" si="4"/>
        <v>0</v>
      </c>
      <c r="H25" s="172">
        <f t="shared" si="5"/>
        <v>0</v>
      </c>
      <c r="I25" s="171"/>
      <c r="J25" s="170" t="str">
        <f t="shared" si="6"/>
        <v>GBPSB3L23Y_Fwd1w_Quote</v>
      </c>
      <c r="K25" s="170"/>
      <c r="L25" s="169" t="str">
        <f>_xll.ohRangeRetrieveError(K25)</f>
        <v/>
      </c>
      <c r="M25" s="43"/>
    </row>
    <row r="26" spans="1:13" x14ac:dyDescent="0.2">
      <c r="A26" s="15"/>
      <c r="B26" s="174" t="s">
        <v>109</v>
      </c>
      <c r="C26" s="173" t="str">
        <f t="shared" si="0"/>
        <v>SB</v>
      </c>
      <c r="D26" s="173" t="str">
        <f t="shared" si="1"/>
        <v>3L</v>
      </c>
      <c r="E26" s="173" t="str">
        <f t="shared" si="2"/>
        <v>1w</v>
      </c>
      <c r="F26" s="173">
        <f t="shared" si="3"/>
        <v>0</v>
      </c>
      <c r="G26" s="173">
        <f t="shared" si="4"/>
        <v>0</v>
      </c>
      <c r="H26" s="172">
        <f t="shared" si="5"/>
        <v>0</v>
      </c>
      <c r="I26" s="171"/>
      <c r="J26" s="170" t="str">
        <f t="shared" si="6"/>
        <v>GBPSB3L24Y_Fwd1w_Quote</v>
      </c>
      <c r="K26" s="170"/>
      <c r="L26" s="169" t="str">
        <f>_xll.ohRangeRetrieveError(K26)</f>
        <v/>
      </c>
      <c r="M26" s="43"/>
    </row>
    <row r="27" spans="1:13" x14ac:dyDescent="0.2">
      <c r="A27" s="15"/>
      <c r="B27" s="174" t="s">
        <v>51</v>
      </c>
      <c r="C27" s="173" t="str">
        <f t="shared" si="0"/>
        <v>SB</v>
      </c>
      <c r="D27" s="173" t="str">
        <f t="shared" si="1"/>
        <v>3L</v>
      </c>
      <c r="E27" s="173" t="str">
        <f t="shared" si="2"/>
        <v>1w</v>
      </c>
      <c r="F27" s="173">
        <f t="shared" si="3"/>
        <v>0</v>
      </c>
      <c r="G27" s="173">
        <f t="shared" si="4"/>
        <v>0</v>
      </c>
      <c r="H27" s="172">
        <f t="shared" si="5"/>
        <v>0</v>
      </c>
      <c r="I27" s="171"/>
      <c r="J27" s="170" t="str">
        <f t="shared" si="6"/>
        <v>GBPSB3L25Y_Fwd1w_Quote</v>
      </c>
      <c r="K27" s="170"/>
      <c r="L27" s="169" t="str">
        <f>_xll.ohRangeRetrieveError(K27)</f>
        <v/>
      </c>
      <c r="M27" s="43"/>
    </row>
    <row r="28" spans="1:13" x14ac:dyDescent="0.2">
      <c r="A28" s="15"/>
      <c r="B28" s="174" t="s">
        <v>108</v>
      </c>
      <c r="C28" s="173" t="str">
        <f t="shared" si="0"/>
        <v>SB</v>
      </c>
      <c r="D28" s="173" t="str">
        <f t="shared" si="1"/>
        <v>3L</v>
      </c>
      <c r="E28" s="173" t="str">
        <f t="shared" si="2"/>
        <v>1w</v>
      </c>
      <c r="F28" s="173">
        <f t="shared" si="3"/>
        <v>0</v>
      </c>
      <c r="G28" s="173">
        <f t="shared" si="4"/>
        <v>0</v>
      </c>
      <c r="H28" s="172">
        <f t="shared" si="5"/>
        <v>0</v>
      </c>
      <c r="I28" s="171"/>
      <c r="J28" s="170" t="str">
        <f t="shared" si="6"/>
        <v>GBPSB3L26Y_Fwd1w_Quote</v>
      </c>
      <c r="K28" s="170"/>
      <c r="L28" s="169" t="str">
        <f>_xll.ohRangeRetrieveError(K28)</f>
        <v/>
      </c>
      <c r="M28" s="43"/>
    </row>
    <row r="29" spans="1:13" x14ac:dyDescent="0.2">
      <c r="A29" s="15"/>
      <c r="B29" s="174" t="s">
        <v>107</v>
      </c>
      <c r="C29" s="173" t="str">
        <f t="shared" si="0"/>
        <v>SB</v>
      </c>
      <c r="D29" s="173" t="str">
        <f t="shared" si="1"/>
        <v>3L</v>
      </c>
      <c r="E29" s="173" t="str">
        <f t="shared" si="2"/>
        <v>1w</v>
      </c>
      <c r="F29" s="173">
        <f t="shared" si="3"/>
        <v>0</v>
      </c>
      <c r="G29" s="173">
        <f t="shared" si="4"/>
        <v>0</v>
      </c>
      <c r="H29" s="172">
        <f t="shared" si="5"/>
        <v>0</v>
      </c>
      <c r="I29" s="171"/>
      <c r="J29" s="170" t="str">
        <f t="shared" si="6"/>
        <v>GBPSB3L27Y_Fwd1w_Quote</v>
      </c>
      <c r="K29" s="170"/>
      <c r="L29" s="169" t="str">
        <f>_xll.ohRangeRetrieveError(K29)</f>
        <v/>
      </c>
      <c r="M29" s="43"/>
    </row>
    <row r="30" spans="1:13" x14ac:dyDescent="0.2">
      <c r="A30" s="15"/>
      <c r="B30" s="174" t="s">
        <v>106</v>
      </c>
      <c r="C30" s="173" t="str">
        <f t="shared" si="0"/>
        <v>SB</v>
      </c>
      <c r="D30" s="173" t="str">
        <f t="shared" si="1"/>
        <v>3L</v>
      </c>
      <c r="E30" s="173" t="str">
        <f t="shared" si="2"/>
        <v>1w</v>
      </c>
      <c r="F30" s="173">
        <f t="shared" si="3"/>
        <v>0</v>
      </c>
      <c r="G30" s="173">
        <f t="shared" si="4"/>
        <v>0</v>
      </c>
      <c r="H30" s="172">
        <f t="shared" si="5"/>
        <v>0</v>
      </c>
      <c r="I30" s="171"/>
      <c r="J30" s="170" t="str">
        <f t="shared" si="6"/>
        <v>GBPSB3L28Y_Fwd1w_Quote</v>
      </c>
      <c r="K30" s="170"/>
      <c r="L30" s="169" t="str">
        <f>_xll.ohRangeRetrieveError(K30)</f>
        <v/>
      </c>
      <c r="M30" s="43"/>
    </row>
    <row r="31" spans="1:13" x14ac:dyDescent="0.2">
      <c r="A31" s="15"/>
      <c r="B31" s="174" t="s">
        <v>105</v>
      </c>
      <c r="C31" s="173" t="str">
        <f t="shared" si="0"/>
        <v>SB</v>
      </c>
      <c r="D31" s="173" t="str">
        <f t="shared" si="1"/>
        <v>3L</v>
      </c>
      <c r="E31" s="173" t="str">
        <f t="shared" si="2"/>
        <v>1w</v>
      </c>
      <c r="F31" s="173">
        <f t="shared" si="3"/>
        <v>0</v>
      </c>
      <c r="G31" s="173">
        <f t="shared" si="4"/>
        <v>0</v>
      </c>
      <c r="H31" s="172">
        <f t="shared" si="5"/>
        <v>0</v>
      </c>
      <c r="I31" s="171"/>
      <c r="J31" s="170" t="str">
        <f t="shared" si="6"/>
        <v>GBPSB3L29Y_Fwd1w_Quote</v>
      </c>
      <c r="K31" s="170"/>
      <c r="L31" s="169" t="str">
        <f>_xll.ohRangeRetrieveError(K31)</f>
        <v/>
      </c>
      <c r="M31" s="43"/>
    </row>
    <row r="32" spans="1:13" x14ac:dyDescent="0.2">
      <c r="A32" s="15"/>
      <c r="B32" s="174" t="s">
        <v>50</v>
      </c>
      <c r="C32" s="173" t="str">
        <f t="shared" si="0"/>
        <v>SB</v>
      </c>
      <c r="D32" s="173" t="str">
        <f t="shared" si="1"/>
        <v>3L</v>
      </c>
      <c r="E32" s="173" t="str">
        <f t="shared" si="2"/>
        <v>1w</v>
      </c>
      <c r="F32" s="173">
        <f t="shared" si="3"/>
        <v>0</v>
      </c>
      <c r="G32" s="173">
        <f t="shared" si="4"/>
        <v>0</v>
      </c>
      <c r="H32" s="172">
        <f t="shared" si="5"/>
        <v>0</v>
      </c>
      <c r="I32" s="171"/>
      <c r="J32" s="170" t="str">
        <f t="shared" si="6"/>
        <v>GBPSB3L30Y_Fwd1w_Quote</v>
      </c>
      <c r="K32" s="170"/>
      <c r="L32" s="169" t="str">
        <f>_xll.ohRangeRetrieveError(K32)</f>
        <v/>
      </c>
      <c r="M32" s="43"/>
    </row>
    <row r="33" spans="1:13" x14ac:dyDescent="0.2">
      <c r="A33" s="15"/>
      <c r="B33" s="174" t="s">
        <v>104</v>
      </c>
      <c r="C33" s="173" t="str">
        <f t="shared" si="0"/>
        <v>SB</v>
      </c>
      <c r="D33" s="173" t="str">
        <f t="shared" si="1"/>
        <v>3L</v>
      </c>
      <c r="E33" s="173" t="str">
        <f t="shared" si="2"/>
        <v>1w</v>
      </c>
      <c r="F33" s="173">
        <f t="shared" si="3"/>
        <v>0</v>
      </c>
      <c r="G33" s="173">
        <f t="shared" si="4"/>
        <v>0</v>
      </c>
      <c r="H33" s="172">
        <f t="shared" si="5"/>
        <v>0</v>
      </c>
      <c r="I33" s="171"/>
      <c r="J33" s="170" t="str">
        <f t="shared" si="6"/>
        <v>GBPSB3L35Y_Fwd1w_Quote</v>
      </c>
      <c r="K33" s="170"/>
      <c r="L33" s="169" t="str">
        <f>_xll.ohRangeRetrieveError(K33)</f>
        <v/>
      </c>
      <c r="M33" s="43"/>
    </row>
    <row r="34" spans="1:13" x14ac:dyDescent="0.2">
      <c r="A34" s="15"/>
      <c r="B34" s="174" t="s">
        <v>103</v>
      </c>
      <c r="C34" s="173" t="str">
        <f t="shared" si="0"/>
        <v>SB</v>
      </c>
      <c r="D34" s="173" t="str">
        <f t="shared" si="1"/>
        <v>3L</v>
      </c>
      <c r="E34" s="173" t="str">
        <f t="shared" si="2"/>
        <v>1w</v>
      </c>
      <c r="F34" s="173">
        <f t="shared" si="3"/>
        <v>0</v>
      </c>
      <c r="G34" s="173">
        <f t="shared" si="4"/>
        <v>0</v>
      </c>
      <c r="H34" s="172">
        <f t="shared" si="5"/>
        <v>0</v>
      </c>
      <c r="I34" s="171"/>
      <c r="J34" s="170" t="str">
        <f t="shared" si="6"/>
        <v>GBPSB3L40Y_Fwd1w_Quote</v>
      </c>
      <c r="K34" s="170"/>
      <c r="L34" s="169" t="str">
        <f>_xll.ohRangeRetrieveError(K34)</f>
        <v/>
      </c>
      <c r="M34" s="43"/>
    </row>
    <row r="35" spans="1:13" x14ac:dyDescent="0.2">
      <c r="A35" s="15"/>
      <c r="B35" s="174" t="s">
        <v>102</v>
      </c>
      <c r="C35" s="173" t="str">
        <f t="shared" si="0"/>
        <v>SB</v>
      </c>
      <c r="D35" s="173" t="str">
        <f t="shared" si="1"/>
        <v>3L</v>
      </c>
      <c r="E35" s="173" t="str">
        <f t="shared" si="2"/>
        <v>1w</v>
      </c>
      <c r="F35" s="173">
        <f t="shared" si="3"/>
        <v>0</v>
      </c>
      <c r="G35" s="173">
        <f t="shared" si="4"/>
        <v>0</v>
      </c>
      <c r="H35" s="172">
        <f t="shared" si="5"/>
        <v>0</v>
      </c>
      <c r="I35" s="171"/>
      <c r="J35" s="170" t="str">
        <f t="shared" si="6"/>
        <v>GBPSB3L50Y_Fwd1w_Quote</v>
      </c>
      <c r="K35" s="170"/>
      <c r="L35" s="169" t="str">
        <f>_xll.ohRangeRetrieveError(K35)</f>
        <v/>
      </c>
      <c r="M35" s="43"/>
    </row>
    <row r="36" spans="1:13" x14ac:dyDescent="0.2">
      <c r="A36" s="15"/>
      <c r="B36" s="174" t="s">
        <v>101</v>
      </c>
      <c r="C36" s="173" t="str">
        <f t="shared" si="0"/>
        <v>SB</v>
      </c>
      <c r="D36" s="173" t="str">
        <f t="shared" si="1"/>
        <v>3L</v>
      </c>
      <c r="E36" s="173" t="str">
        <f t="shared" si="2"/>
        <v>1w</v>
      </c>
      <c r="F36" s="173">
        <f t="shared" si="3"/>
        <v>0</v>
      </c>
      <c r="G36" s="173">
        <f t="shared" si="4"/>
        <v>0</v>
      </c>
      <c r="H36" s="172">
        <f t="shared" si="5"/>
        <v>0</v>
      </c>
      <c r="I36" s="171"/>
      <c r="J36" s="170" t="str">
        <f t="shared" si="6"/>
        <v>GBPSB3L60Y_Fwd1w_Quote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workbookViewId="0">
      <selection activeCell="K2" sqref="K2"/>
    </sheetView>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32.425781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GBP_020_SwSB6L_Fwd1w.xml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Currency&amp;$C3&amp;$D3&amp;$B3&amp;"_"&amp;"Fwd"&amp;E3&amp;IF(H3=0,,"_S"&amp;$F3&amp;$G3)&amp;QuoteSuffix</f>
        <v>GBPSB6L1Y_Fwd1w_Quote</v>
      </c>
      <c r="K3" s="170"/>
      <c r="L3" s="169" t="str">
        <f>_xll.ohRangeRetrieveError(K3)</f>
        <v/>
      </c>
      <c r="M3" s="43"/>
      <c r="O3" s="180" t="s">
        <v>49</v>
      </c>
      <c r="P3" s="179" t="s">
        <v>127</v>
      </c>
      <c r="Q3" s="179" t="s">
        <v>121</v>
      </c>
      <c r="R3" s="179" t="s">
        <v>122</v>
      </c>
      <c r="S3" s="179"/>
      <c r="T3" s="178"/>
    </row>
    <row r="4" spans="1:20" x14ac:dyDescent="0.2">
      <c r="A4" s="15"/>
      <c r="B4" s="17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c r="L4" s="169" t="str">
        <f>_xll.ohRangeRetrieveError(K4)</f>
        <v/>
      </c>
      <c r="M4" s="43"/>
      <c r="O4" s="180" t="s">
        <v>48</v>
      </c>
      <c r="P4" s="179" t="s">
        <v>127</v>
      </c>
      <c r="Q4" s="179" t="s">
        <v>125</v>
      </c>
      <c r="R4" s="179" t="s">
        <v>122</v>
      </c>
      <c r="S4" s="179"/>
      <c r="T4" s="178"/>
    </row>
    <row r="5" spans="1:20" x14ac:dyDescent="0.2">
      <c r="A5" s="15"/>
      <c r="B5" s="17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c r="L5" s="169" t="str">
        <f>_xll.ohRangeRetrieveError(K5)</f>
        <v/>
      </c>
      <c r="M5" s="43"/>
      <c r="O5" s="180" t="s">
        <v>43</v>
      </c>
      <c r="P5" s="179" t="s">
        <v>124</v>
      </c>
      <c r="Q5" s="179" t="s">
        <v>121</v>
      </c>
      <c r="R5" s="179" t="s">
        <v>122</v>
      </c>
      <c r="S5" s="179"/>
      <c r="T5" s="178"/>
    </row>
    <row r="6" spans="1:20" x14ac:dyDescent="0.2">
      <c r="A6" s="15"/>
      <c r="B6" s="17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c r="L6" s="169" t="str">
        <f>_xll.ohRangeRetrieveError(K6)</f>
        <v/>
      </c>
      <c r="M6" s="43"/>
      <c r="O6" s="180" t="s">
        <v>42</v>
      </c>
      <c r="P6" s="179" t="s">
        <v>124</v>
      </c>
      <c r="Q6" s="179" t="s">
        <v>121</v>
      </c>
      <c r="R6" s="179" t="s">
        <v>122</v>
      </c>
      <c r="S6" s="179"/>
      <c r="T6" s="178"/>
    </row>
    <row r="7" spans="1:20" ht="12" thickBot="1" x14ac:dyDescent="0.25">
      <c r="A7" s="15"/>
      <c r="B7" s="17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c r="L7" s="169" t="str">
        <f>_xll.ohRangeRetrieveError(K7)</f>
        <v/>
      </c>
      <c r="M7" s="43"/>
      <c r="O7" s="177" t="s">
        <v>41</v>
      </c>
      <c r="P7" s="176" t="s">
        <v>123</v>
      </c>
      <c r="Q7" s="192" t="s">
        <v>121</v>
      </c>
      <c r="R7" s="176" t="s">
        <v>122</v>
      </c>
      <c r="S7" s="176"/>
      <c r="T7" s="175"/>
    </row>
    <row r="8" spans="1:20" x14ac:dyDescent="0.2">
      <c r="A8" s="15"/>
      <c r="B8" s="17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c r="L8" s="169" t="str">
        <f>_xll.ohRangeRetrieveError(K8)</f>
        <v/>
      </c>
      <c r="M8" s="43"/>
    </row>
    <row r="9" spans="1:20" x14ac:dyDescent="0.2">
      <c r="A9" s="15"/>
      <c r="B9" s="17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c r="L9" s="169" t="str">
        <f>_xll.ohRangeRetrieveError(K9)</f>
        <v/>
      </c>
      <c r="M9" s="43"/>
    </row>
    <row r="10" spans="1:20" x14ac:dyDescent="0.2">
      <c r="A10" s="15"/>
      <c r="B10" s="17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c r="L10" s="169" t="str">
        <f>_xll.ohRangeRetrieveError(K10)</f>
        <v/>
      </c>
      <c r="M10" s="43"/>
    </row>
    <row r="11" spans="1:20" x14ac:dyDescent="0.2">
      <c r="A11" s="15"/>
      <c r="B11" s="17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c r="L11" s="169" t="str">
        <f>_xll.ohRangeRetrieveError(K11)</f>
        <v/>
      </c>
      <c r="M11" s="43"/>
    </row>
    <row r="12" spans="1:20" x14ac:dyDescent="0.2">
      <c r="A12" s="15"/>
      <c r="B12" s="17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c r="L12" s="169" t="str">
        <f>_xll.ohRangeRetrieveError(K12)</f>
        <v/>
      </c>
      <c r="M12" s="43"/>
    </row>
    <row r="13" spans="1:20" x14ac:dyDescent="0.2">
      <c r="A13" s="15"/>
      <c r="B13" s="17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c r="L13" s="169" t="str">
        <f>_xll.ohRangeRetrieveError(K13)</f>
        <v/>
      </c>
      <c r="M13" s="43"/>
    </row>
    <row r="14" spans="1:20" x14ac:dyDescent="0.2">
      <c r="A14" s="15"/>
      <c r="B14" s="17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c r="L14" s="169" t="str">
        <f>_xll.ohRangeRetrieveError(K14)</f>
        <v/>
      </c>
      <c r="M14" s="43"/>
    </row>
    <row r="15" spans="1:20" x14ac:dyDescent="0.2">
      <c r="A15" s="15"/>
      <c r="B15" s="17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c r="L15" s="169" t="str">
        <f>_xll.ohRangeRetrieveError(K15)</f>
        <v/>
      </c>
      <c r="M15" s="43"/>
    </row>
    <row r="16" spans="1:20" x14ac:dyDescent="0.2">
      <c r="A16" s="15"/>
      <c r="B16" s="17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c r="L16" s="169" t="str">
        <f>_xll.ohRangeRetrieveError(K16)</f>
        <v/>
      </c>
      <c r="M16" s="43"/>
    </row>
    <row r="17" spans="1:13" x14ac:dyDescent="0.2">
      <c r="A17" s="15"/>
      <c r="B17" s="17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c r="L17" s="169" t="str">
        <f>_xll.ohRangeRetrieveError(K17)</f>
        <v/>
      </c>
      <c r="M17" s="43"/>
    </row>
    <row r="18" spans="1:13" x14ac:dyDescent="0.2">
      <c r="A18" s="15"/>
      <c r="B18" s="17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c r="L18" s="169" t="str">
        <f>_xll.ohRangeRetrieveError(K18)</f>
        <v/>
      </c>
      <c r="M18" s="43"/>
    </row>
    <row r="19" spans="1:13" x14ac:dyDescent="0.2">
      <c r="A19" s="15"/>
      <c r="B19" s="17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c r="L19" s="169" t="str">
        <f>_xll.ohRangeRetrieveError(K19)</f>
        <v/>
      </c>
      <c r="M19" s="43"/>
    </row>
    <row r="20" spans="1:13" x14ac:dyDescent="0.2">
      <c r="A20" s="15"/>
      <c r="B20" s="17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c r="L20" s="169" t="str">
        <f>_xll.ohRangeRetrieveError(K20)</f>
        <v/>
      </c>
      <c r="M20" s="43"/>
    </row>
    <row r="21" spans="1:13" x14ac:dyDescent="0.2">
      <c r="A21" s="15"/>
      <c r="B21" s="17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c r="L21" s="169" t="str">
        <f>_xll.ohRangeRetrieveError(K21)</f>
        <v/>
      </c>
      <c r="M21" s="43"/>
    </row>
    <row r="22" spans="1:13" x14ac:dyDescent="0.2">
      <c r="A22" s="15"/>
      <c r="B22" s="17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c r="L22" s="169" t="str">
        <f>_xll.ohRangeRetrieveError(K22)</f>
        <v/>
      </c>
      <c r="M22" s="43"/>
    </row>
    <row r="23" spans="1:13" x14ac:dyDescent="0.2">
      <c r="A23" s="15"/>
      <c r="B23" s="17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c r="L23" s="169" t="str">
        <f>_xll.ohRangeRetrieveError(K23)</f>
        <v/>
      </c>
      <c r="M23" s="43"/>
    </row>
    <row r="24" spans="1:13" x14ac:dyDescent="0.2">
      <c r="A24" s="15"/>
      <c r="B24" s="17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c r="L24" s="169" t="str">
        <f>_xll.ohRangeRetrieveError(K24)</f>
        <v/>
      </c>
      <c r="M24" s="43"/>
    </row>
    <row r="25" spans="1:13" x14ac:dyDescent="0.2">
      <c r="A25" s="15"/>
      <c r="B25" s="17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c r="L25" s="169" t="str">
        <f>_xll.ohRangeRetrieveError(K25)</f>
        <v/>
      </c>
      <c r="M25" s="43"/>
    </row>
    <row r="26" spans="1:13" x14ac:dyDescent="0.2">
      <c r="A26" s="15"/>
      <c r="B26" s="17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c r="L26" s="169" t="str">
        <f>_xll.ohRangeRetrieveError(K26)</f>
        <v/>
      </c>
      <c r="M26" s="43"/>
    </row>
    <row r="27" spans="1:13" x14ac:dyDescent="0.2">
      <c r="A27" s="15"/>
      <c r="B27" s="17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c r="L27" s="169" t="str">
        <f>_xll.ohRangeRetrieveError(K27)</f>
        <v/>
      </c>
      <c r="M27" s="43"/>
    </row>
    <row r="28" spans="1:13" x14ac:dyDescent="0.2">
      <c r="A28" s="15"/>
      <c r="B28" s="17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c r="L28" s="169" t="str">
        <f>_xll.ohRangeRetrieveError(K28)</f>
        <v/>
      </c>
      <c r="M28" s="43"/>
    </row>
    <row r="29" spans="1:13" x14ac:dyDescent="0.2">
      <c r="A29" s="15"/>
      <c r="B29" s="17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c r="L29" s="169" t="str">
        <f>_xll.ohRangeRetrieveError(K29)</f>
        <v/>
      </c>
      <c r="M29" s="43"/>
    </row>
    <row r="30" spans="1:13" x14ac:dyDescent="0.2">
      <c r="A30" s="15"/>
      <c r="B30" s="17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c r="L30" s="169" t="str">
        <f>_xll.ohRangeRetrieveError(K30)</f>
        <v/>
      </c>
      <c r="M30" s="43"/>
    </row>
    <row r="31" spans="1:13" x14ac:dyDescent="0.2">
      <c r="A31" s="15"/>
      <c r="B31" s="17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c r="L31" s="169" t="str">
        <f>_xll.ohRangeRetrieveError(K31)</f>
        <v/>
      </c>
      <c r="M31" s="43"/>
    </row>
    <row r="32" spans="1:13" x14ac:dyDescent="0.2">
      <c r="A32" s="15"/>
      <c r="B32" s="17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c r="L32" s="169" t="str">
        <f>_xll.ohRangeRetrieveError(K32)</f>
        <v/>
      </c>
      <c r="M32" s="43"/>
    </row>
    <row r="33" spans="1:13" x14ac:dyDescent="0.2">
      <c r="A33" s="15"/>
      <c r="B33" s="17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c r="L33" s="169" t="str">
        <f>_xll.ohRangeRetrieveError(K33)</f>
        <v/>
      </c>
      <c r="M33" s="43"/>
    </row>
    <row r="34" spans="1:13" x14ac:dyDescent="0.2">
      <c r="A34" s="15"/>
      <c r="B34" s="17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c r="L34" s="169" t="str">
        <f>_xll.ohRangeRetrieveError(K34)</f>
        <v/>
      </c>
      <c r="M34" s="43"/>
    </row>
    <row r="35" spans="1:13" x14ac:dyDescent="0.2">
      <c r="A35" s="15"/>
      <c r="B35" s="17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c r="L35" s="169" t="str">
        <f>_xll.ohRangeRetrieveError(K35)</f>
        <v/>
      </c>
      <c r="M35" s="43"/>
    </row>
    <row r="36" spans="1:13" x14ac:dyDescent="0.2">
      <c r="A36" s="15"/>
      <c r="B36" s="17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workbookViewId="0">
      <selection activeCell="K2" sqref="K2"/>
    </sheetView>
  </sheetViews>
  <sheetFormatPr defaultRowHeight="11.25" x14ac:dyDescent="0.2"/>
  <cols>
    <col min="1" max="1" width="3.710937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26.7109375" style="193" bestFit="1" customWidth="1"/>
    <col min="12" max="12" width="22" style="166" customWidth="1"/>
    <col min="13" max="13" width="4.42578125" style="166" customWidth="1"/>
    <col min="14" max="14" width="3.85546875" style="166" customWidth="1"/>
    <col min="15" max="15" width="4" style="166" bestFit="1" customWidth="1"/>
    <col min="16" max="16" width="3.28515625" style="166" bestFit="1" customWidth="1"/>
    <col min="17" max="17" width="2.7109375" style="166"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97"/>
      <c r="C2" s="198"/>
      <c r="D2" s="197"/>
      <c r="E2" s="197" t="s">
        <v>130</v>
      </c>
      <c r="F2" s="197"/>
      <c r="G2" s="197"/>
      <c r="H2" s="197" t="s">
        <v>129</v>
      </c>
      <c r="I2" s="197" t="s">
        <v>128</v>
      </c>
      <c r="J2" s="188" t="str">
        <f>Currency&amp;"_020_Sw"&amp;$C$3&amp;$D$3&amp;"_Fwd"&amp;$E$3&amp;IF(H3=0,,"_Spr"&amp;$F3&amp;$G3)&amp;".xml"</f>
        <v>GBP_020_SwSB6L_Fwd1w.xml</v>
      </c>
      <c r="K2" s="196" t="str">
        <f>IF(Serialize,_xll.ohObjectSave(K3:K36,SerializationPath&amp;J2,FileOverwrite,Serialize),"---")</f>
        <v>---</v>
      </c>
      <c r="L2" s="195" t="str">
        <f>_xll.ohRangeRetrieveError(K2)</f>
        <v/>
      </c>
      <c r="M2" s="43"/>
      <c r="O2" s="185"/>
      <c r="P2" s="184"/>
      <c r="Q2" s="184"/>
      <c r="R2" s="184"/>
      <c r="S2" s="184"/>
      <c r="T2" s="183"/>
    </row>
    <row r="3" spans="1:20" x14ac:dyDescent="0.2">
      <c r="A3" s="15"/>
      <c r="B3" s="19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Currency&amp;$C3&amp;$D3&amp;$B3&amp;"_"&amp;"Fwd"&amp;E3&amp;IF(H3=0,,"_Spr"&amp;$F3&amp;$G3)&amp;QuoteSuffix</f>
        <v>GBPSB6L1Y_Fwd1w_Quote</v>
      </c>
      <c r="K3" s="170"/>
      <c r="L3" s="195" t="str">
        <f>_xll.ohRangeRetrieveError(K3)</f>
        <v/>
      </c>
      <c r="M3" s="43"/>
      <c r="O3" s="180" t="s">
        <v>49</v>
      </c>
      <c r="P3" s="179" t="s">
        <v>127</v>
      </c>
      <c r="Q3" s="179" t="s">
        <v>121</v>
      </c>
      <c r="R3" s="179" t="s">
        <v>122</v>
      </c>
      <c r="S3" s="179"/>
      <c r="T3" s="178"/>
    </row>
    <row r="4" spans="1:20" x14ac:dyDescent="0.2">
      <c r="A4" s="15"/>
      <c r="B4" s="19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t="str">
        <f>_xll.qlForwardSwapQuote(J4,I4,H4,E4,Permanent,Trigger,ObjectOverwrite)</f>
        <v>GBPSB6L2Y_Fwd1w_Quote#0076</v>
      </c>
      <c r="L4" s="195" t="str">
        <f>_xll.ohRangeRetrieveError(K4)</f>
        <v/>
      </c>
      <c r="M4" s="43"/>
      <c r="O4" s="180" t="s">
        <v>48</v>
      </c>
      <c r="P4" s="179" t="s">
        <v>127</v>
      </c>
      <c r="Q4" s="179" t="s">
        <v>125</v>
      </c>
      <c r="R4" s="179" t="s">
        <v>122</v>
      </c>
      <c r="S4" s="179"/>
      <c r="T4" s="178"/>
    </row>
    <row r="5" spans="1:20" x14ac:dyDescent="0.2">
      <c r="A5" s="15"/>
      <c r="B5" s="19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t="str">
        <f>_xll.qlForwardSwapQuote(J5,I5,H5,E5,Permanent,Trigger,ObjectOverwrite)</f>
        <v>GBPSB6L3Y_Fwd1w_Quote#0076</v>
      </c>
      <c r="L5" s="195" t="str">
        <f>_xll.ohRangeRetrieveError(K5)</f>
        <v/>
      </c>
      <c r="M5" s="43"/>
      <c r="O5" s="180" t="s">
        <v>43</v>
      </c>
      <c r="P5" s="179" t="s">
        <v>124</v>
      </c>
      <c r="Q5" s="179" t="s">
        <v>121</v>
      </c>
      <c r="R5" s="179" t="s">
        <v>122</v>
      </c>
      <c r="S5" s="179"/>
      <c r="T5" s="178"/>
    </row>
    <row r="6" spans="1:20" x14ac:dyDescent="0.2">
      <c r="A6" s="15"/>
      <c r="B6" s="19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t="str">
        <f>_xll.qlForwardSwapQuote(J6,I6,H6,E6,Permanent,Trigger,ObjectOverwrite)</f>
        <v>GBPSB6L4Y_Fwd1w_Quote#0076</v>
      </c>
      <c r="L6" s="195" t="str">
        <f>_xll.ohRangeRetrieveError(K6)</f>
        <v/>
      </c>
      <c r="M6" s="43"/>
      <c r="O6" s="180" t="s">
        <v>42</v>
      </c>
      <c r="P6" s="179" t="s">
        <v>124</v>
      </c>
      <c r="Q6" s="179" t="s">
        <v>121</v>
      </c>
      <c r="R6" s="179" t="s">
        <v>122</v>
      </c>
      <c r="S6" s="179"/>
      <c r="T6" s="178"/>
    </row>
    <row r="7" spans="1:20" ht="12" thickBot="1" x14ac:dyDescent="0.25">
      <c r="A7" s="15"/>
      <c r="B7" s="19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t="str">
        <f>_xll.qlForwardSwapQuote(J7,I7,H7,E7,Permanent,Trigger,ObjectOverwrite)</f>
        <v>GBPSB6L5Y_Fwd1w_Quote#0076</v>
      </c>
      <c r="L7" s="195" t="str">
        <f>_xll.ohRangeRetrieveError(K7)</f>
        <v/>
      </c>
      <c r="M7" s="43"/>
      <c r="O7" s="177" t="s">
        <v>41</v>
      </c>
      <c r="P7" s="176" t="s">
        <v>123</v>
      </c>
      <c r="Q7" s="176" t="s">
        <v>120</v>
      </c>
      <c r="R7" s="176" t="s">
        <v>122</v>
      </c>
      <c r="S7" s="176"/>
      <c r="T7" s="175"/>
    </row>
    <row r="8" spans="1:20" x14ac:dyDescent="0.2">
      <c r="A8" s="15"/>
      <c r="B8" s="19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t="str">
        <f>_xll.qlForwardSwapQuote(J8,I8,H8,E8,Permanent,Trigger,ObjectOverwrite)</f>
        <v>GBPSB6L6Y_Fwd1w_Quote#0076</v>
      </c>
      <c r="L8" s="195" t="str">
        <f>_xll.ohRangeRetrieveError(K8)</f>
        <v/>
      </c>
      <c r="M8" s="43"/>
    </row>
    <row r="9" spans="1:20" x14ac:dyDescent="0.2">
      <c r="A9" s="15"/>
      <c r="B9" s="19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t="str">
        <f>_xll.qlForwardSwapQuote(J9,I9,H9,E9,Permanent,Trigger,ObjectOverwrite)</f>
        <v>GBPSB6L7Y_Fwd1w_Quote#0076</v>
      </c>
      <c r="L9" s="195" t="str">
        <f>_xll.ohRangeRetrieveError(K9)</f>
        <v/>
      </c>
      <c r="M9" s="43"/>
    </row>
    <row r="10" spans="1:20" x14ac:dyDescent="0.2">
      <c r="A10" s="15"/>
      <c r="B10" s="19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t="str">
        <f>_xll.qlForwardSwapQuote(J10,I10,H10,E10,Permanent,Trigger,ObjectOverwrite)</f>
        <v>GBPSB6L8Y_Fwd1w_Quote#0076</v>
      </c>
      <c r="L10" s="195" t="str">
        <f>_xll.ohRangeRetrieveError(K10)</f>
        <v/>
      </c>
      <c r="M10" s="43"/>
    </row>
    <row r="11" spans="1:20" x14ac:dyDescent="0.2">
      <c r="A11" s="15"/>
      <c r="B11" s="19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t="str">
        <f>_xll.qlForwardSwapQuote(J11,I11,H11,E11,Permanent,Trigger,ObjectOverwrite)</f>
        <v>GBPSB6L9Y_Fwd1w_Quote#0076</v>
      </c>
      <c r="L11" s="195" t="str">
        <f>_xll.ohRangeRetrieveError(K11)</f>
        <v/>
      </c>
      <c r="M11" s="43"/>
    </row>
    <row r="12" spans="1:20" x14ac:dyDescent="0.2">
      <c r="A12" s="15"/>
      <c r="B12" s="19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t="str">
        <f>_xll.qlForwardSwapQuote(J12,I12,H12,E12,Permanent,Trigger,ObjectOverwrite)</f>
        <v>GBPSB6L10Y_Fwd1w_Quote#0076</v>
      </c>
      <c r="L12" s="195" t="str">
        <f>_xll.ohRangeRetrieveError(K12)</f>
        <v/>
      </c>
      <c r="M12" s="43"/>
    </row>
    <row r="13" spans="1:20" x14ac:dyDescent="0.2">
      <c r="A13" s="15"/>
      <c r="B13" s="19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t="str">
        <f>_xll.qlForwardSwapQuote(J13,I13,H13,E13,Permanent,Trigger,ObjectOverwrite)</f>
        <v>GBPSB6L11Y_Fwd1w_Quote#0076</v>
      </c>
      <c r="L13" s="195" t="str">
        <f>_xll.ohRangeRetrieveError(K13)</f>
        <v/>
      </c>
      <c r="M13" s="43"/>
    </row>
    <row r="14" spans="1:20" x14ac:dyDescent="0.2">
      <c r="A14" s="15"/>
      <c r="B14" s="19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t="str">
        <f>_xll.qlForwardSwapQuote(J14,I14,H14,E14,Permanent,Trigger,ObjectOverwrite)</f>
        <v>GBPSB6L12Y_Fwd1w_Quote#0076</v>
      </c>
      <c r="L14" s="195" t="str">
        <f>_xll.ohRangeRetrieveError(K14)</f>
        <v/>
      </c>
      <c r="M14" s="43"/>
    </row>
    <row r="15" spans="1:20" x14ac:dyDescent="0.2">
      <c r="A15" s="15"/>
      <c r="B15" s="19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t="str">
        <f>_xll.qlForwardSwapQuote(J15,I15,H15,E15,Permanent,Trigger,ObjectOverwrite)</f>
        <v>GBPSB6L13Y_Fwd1w_Quote#0076</v>
      </c>
      <c r="L15" s="195" t="str">
        <f>_xll.ohRangeRetrieveError(K15)</f>
        <v/>
      </c>
      <c r="M15" s="43"/>
    </row>
    <row r="16" spans="1:20" x14ac:dyDescent="0.2">
      <c r="A16" s="15"/>
      <c r="B16" s="19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t="str">
        <f>_xll.qlForwardSwapQuote(J16,I16,H16,E16,Permanent,Trigger,ObjectOverwrite)</f>
        <v>GBPSB6L14Y_Fwd1w_Quote#0076</v>
      </c>
      <c r="L16" s="195" t="str">
        <f>_xll.ohRangeRetrieveError(K16)</f>
        <v/>
      </c>
      <c r="M16" s="43"/>
    </row>
    <row r="17" spans="1:13" x14ac:dyDescent="0.2">
      <c r="A17" s="15"/>
      <c r="B17" s="19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t="str">
        <f>_xll.qlForwardSwapQuote(J17,I17,H17,E17,Permanent,Trigger,ObjectOverwrite)</f>
        <v>GBPSB6L15Y_Fwd1w_Quote#0076</v>
      </c>
      <c r="L17" s="195" t="str">
        <f>_xll.ohRangeRetrieveError(K17)</f>
        <v/>
      </c>
      <c r="M17" s="43"/>
    </row>
    <row r="18" spans="1:13" x14ac:dyDescent="0.2">
      <c r="A18" s="15"/>
      <c r="B18" s="19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t="str">
        <f>_xll.qlForwardSwapQuote(J18,I18,H18,E18,Permanent,Trigger,ObjectOverwrite)</f>
        <v>GBPSB6L16Y_Fwd1w_Quote#0076</v>
      </c>
      <c r="L18" s="195" t="str">
        <f>_xll.ohRangeRetrieveError(K18)</f>
        <v/>
      </c>
      <c r="M18" s="43"/>
    </row>
    <row r="19" spans="1:13" x14ac:dyDescent="0.2">
      <c r="A19" s="15"/>
      <c r="B19" s="19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t="str">
        <f>_xll.qlForwardSwapQuote(J19,I19,H19,E19,Permanent,Trigger,ObjectOverwrite)</f>
        <v>GBPSB6L17Y_Fwd1w_Quote#0076</v>
      </c>
      <c r="L19" s="195" t="str">
        <f>_xll.ohRangeRetrieveError(K19)</f>
        <v/>
      </c>
      <c r="M19" s="43"/>
    </row>
    <row r="20" spans="1:13" x14ac:dyDescent="0.2">
      <c r="A20" s="15"/>
      <c r="B20" s="19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t="str">
        <f>_xll.qlForwardSwapQuote(J20,I20,H20,E20,Permanent,Trigger,ObjectOverwrite)</f>
        <v>GBPSB6L18Y_Fwd1w_Quote#0076</v>
      </c>
      <c r="L20" s="195" t="str">
        <f>_xll.ohRangeRetrieveError(K20)</f>
        <v/>
      </c>
      <c r="M20" s="43"/>
    </row>
    <row r="21" spans="1:13" x14ac:dyDescent="0.2">
      <c r="A21" s="15"/>
      <c r="B21" s="19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t="str">
        <f>_xll.qlForwardSwapQuote(J21,I21,H21,E21,Permanent,Trigger,ObjectOverwrite)</f>
        <v>GBPSB6L19Y_Fwd1w_Quote#0076</v>
      </c>
      <c r="L21" s="195" t="str">
        <f>_xll.ohRangeRetrieveError(K21)</f>
        <v/>
      </c>
      <c r="M21" s="43"/>
    </row>
    <row r="22" spans="1:13" x14ac:dyDescent="0.2">
      <c r="A22" s="15"/>
      <c r="B22" s="19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t="str">
        <f>_xll.qlForwardSwapQuote(J22,I22,H22,E22,Permanent,Trigger,ObjectOverwrite)</f>
        <v>GBPSB6L20Y_Fwd1w_Quote#0076</v>
      </c>
      <c r="L22" s="195" t="str">
        <f>_xll.ohRangeRetrieveError(K22)</f>
        <v/>
      </c>
      <c r="M22" s="43"/>
    </row>
    <row r="23" spans="1:13" x14ac:dyDescent="0.2">
      <c r="A23" s="15"/>
      <c r="B23" s="19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t="str">
        <f>_xll.qlForwardSwapQuote(J23,I23,H23,E23,Permanent,Trigger,ObjectOverwrite)</f>
        <v>GBPSB6L21Y_Fwd1w_Quote#0076</v>
      </c>
      <c r="L23" s="195" t="str">
        <f>_xll.ohRangeRetrieveError(K23)</f>
        <v/>
      </c>
      <c r="M23" s="43"/>
    </row>
    <row r="24" spans="1:13" x14ac:dyDescent="0.2">
      <c r="A24" s="15"/>
      <c r="B24" s="19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t="str">
        <f>_xll.qlForwardSwapQuote(J24,I24,H24,E24,Permanent,Trigger,ObjectOverwrite)</f>
        <v>GBPSB6L22Y_Fwd1w_Quote#0076</v>
      </c>
      <c r="L24" s="195" t="str">
        <f>_xll.ohRangeRetrieveError(K24)</f>
        <v/>
      </c>
      <c r="M24" s="43"/>
    </row>
    <row r="25" spans="1:13" x14ac:dyDescent="0.2">
      <c r="A25" s="15"/>
      <c r="B25" s="19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t="str">
        <f>_xll.qlForwardSwapQuote(J25,I25,H25,E25,Permanent,Trigger,ObjectOverwrite)</f>
        <v>GBPSB6L23Y_Fwd1w_Quote#0076</v>
      </c>
      <c r="L25" s="195" t="str">
        <f>_xll.ohRangeRetrieveError(K25)</f>
        <v/>
      </c>
      <c r="M25" s="43"/>
    </row>
    <row r="26" spans="1:13" x14ac:dyDescent="0.2">
      <c r="A26" s="15"/>
      <c r="B26" s="19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t="str">
        <f>_xll.qlForwardSwapQuote(J26,I26,H26,E26,Permanent,Trigger,ObjectOverwrite)</f>
        <v>GBPSB6L24Y_Fwd1w_Quote#0076</v>
      </c>
      <c r="L26" s="195" t="str">
        <f>_xll.ohRangeRetrieveError(K26)</f>
        <v/>
      </c>
      <c r="M26" s="43"/>
    </row>
    <row r="27" spans="1:13" x14ac:dyDescent="0.2">
      <c r="A27" s="15"/>
      <c r="B27" s="19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t="str">
        <f>_xll.qlForwardSwapQuote(J27,I27,H27,E27,Permanent,Trigger,ObjectOverwrite)</f>
        <v>GBPSB6L25Y_Fwd1w_Quote#0076</v>
      </c>
      <c r="L27" s="195" t="str">
        <f>_xll.ohRangeRetrieveError(K27)</f>
        <v/>
      </c>
      <c r="M27" s="43"/>
    </row>
    <row r="28" spans="1:13" x14ac:dyDescent="0.2">
      <c r="A28" s="15"/>
      <c r="B28" s="19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t="str">
        <f>_xll.qlForwardSwapQuote(J28,I28,H28,E28,Permanent,Trigger,ObjectOverwrite)</f>
        <v>GBPSB6L26Y_Fwd1w_Quote#0076</v>
      </c>
      <c r="L28" s="195" t="str">
        <f>_xll.ohRangeRetrieveError(K28)</f>
        <v/>
      </c>
      <c r="M28" s="43"/>
    </row>
    <row r="29" spans="1:13" x14ac:dyDescent="0.2">
      <c r="A29" s="15"/>
      <c r="B29" s="19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t="str">
        <f>_xll.qlForwardSwapQuote(J29,I29,H29,E29,Permanent,Trigger,ObjectOverwrite)</f>
        <v>GBPSB6L27Y_Fwd1w_Quote#0076</v>
      </c>
      <c r="L29" s="195" t="str">
        <f>_xll.ohRangeRetrieveError(K29)</f>
        <v/>
      </c>
      <c r="M29" s="43"/>
    </row>
    <row r="30" spans="1:13" x14ac:dyDescent="0.2">
      <c r="A30" s="15"/>
      <c r="B30" s="19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t="str">
        <f>_xll.qlForwardSwapQuote(J30,I30,H30,E30,Permanent,Trigger,ObjectOverwrite)</f>
        <v>GBPSB6L28Y_Fwd1w_Quote#0076</v>
      </c>
      <c r="L30" s="195" t="str">
        <f>_xll.ohRangeRetrieveError(K30)</f>
        <v/>
      </c>
      <c r="M30" s="43"/>
    </row>
    <row r="31" spans="1:13" x14ac:dyDescent="0.2">
      <c r="A31" s="15"/>
      <c r="B31" s="19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t="str">
        <f>_xll.qlForwardSwapQuote(J31,I31,H31,E31,Permanent,Trigger,ObjectOverwrite)</f>
        <v>GBPSB6L29Y_Fwd1w_Quote#0076</v>
      </c>
      <c r="L31" s="195" t="str">
        <f>_xll.ohRangeRetrieveError(K31)</f>
        <v/>
      </c>
      <c r="M31" s="43"/>
    </row>
    <row r="32" spans="1:13" x14ac:dyDescent="0.2">
      <c r="A32" s="15"/>
      <c r="B32" s="19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t="str">
        <f>_xll.qlForwardSwapQuote(J32,I32,H32,E32,Permanent,Trigger,ObjectOverwrite)</f>
        <v>GBPSB6L30Y_Fwd1w_Quote#0076</v>
      </c>
      <c r="L32" s="195" t="str">
        <f>_xll.ohRangeRetrieveError(K32)</f>
        <v/>
      </c>
      <c r="M32" s="43"/>
    </row>
    <row r="33" spans="1:13" x14ac:dyDescent="0.2">
      <c r="A33" s="15"/>
      <c r="B33" s="19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t="str">
        <f>_xll.qlForwardSwapQuote(J33,I33,H33,E33,Permanent,Trigger,ObjectOverwrite)</f>
        <v>GBPSB6L35Y_Fwd1w_Quote#0076</v>
      </c>
      <c r="L33" s="195" t="str">
        <f>_xll.ohRangeRetrieveError(K33)</f>
        <v/>
      </c>
      <c r="M33" s="43"/>
    </row>
    <row r="34" spans="1:13" x14ac:dyDescent="0.2">
      <c r="A34" s="15"/>
      <c r="B34" s="19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t="str">
        <f>_xll.qlForwardSwapQuote(J34,I34,H34,E34,Permanent,Trigger,ObjectOverwrite)</f>
        <v>GBPSB6L40Y_Fwd1w_Quote#0076</v>
      </c>
      <c r="L34" s="195" t="str">
        <f>_xll.ohRangeRetrieveError(K34)</f>
        <v/>
      </c>
      <c r="M34" s="43"/>
    </row>
    <row r="35" spans="1:13" x14ac:dyDescent="0.2">
      <c r="A35" s="15"/>
      <c r="B35" s="19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t="str">
        <f>_xll.qlForwardSwapQuote(J35,I35,H35,E35,Permanent,Trigger,ObjectOverwrite)</f>
        <v>GBPSB6L50Y_Fwd1w_Quote#0076</v>
      </c>
      <c r="L35" s="195" t="str">
        <f>_xll.ohRangeRetrieveError(K35)</f>
        <v/>
      </c>
      <c r="M35" s="43"/>
    </row>
    <row r="36" spans="1:13" x14ac:dyDescent="0.2">
      <c r="A36" s="15"/>
      <c r="B36" s="19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t="str">
        <f>_xll.qlForwardSwapQuote(J36,I36,H36,E36,Permanent,Trigger,ObjectOverwrite)</f>
        <v>GBPSB6L60Y_Fwd1w_Quote#0076</v>
      </c>
      <c r="L36" s="186"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4"/>
  <sheetViews>
    <sheetView showGridLines="0" workbookViewId="0">
      <selection activeCell="S4" sqref="S4"/>
    </sheetView>
  </sheetViews>
  <sheetFormatPr defaultRowHeight="11.25" x14ac:dyDescent="0.2"/>
  <cols>
    <col min="1" max="1" width="2.7109375" style="166" customWidth="1"/>
    <col min="2" max="2" width="6.5703125" style="166" bestFit="1" customWidth="1"/>
    <col min="3" max="3" width="3.140625" style="166" bestFit="1" customWidth="1"/>
    <col min="4" max="4" width="2.7109375" style="166" bestFit="1" customWidth="1"/>
    <col min="5" max="5" width="18" style="166" bestFit="1" customWidth="1"/>
    <col min="6" max="6" width="20.140625" style="193" bestFit="1" customWidth="1"/>
    <col min="7" max="7" width="38.28515625" style="166" customWidth="1"/>
    <col min="8" max="9" width="2.7109375" style="166" customWidth="1"/>
    <col min="10" max="10" width="8.5703125" style="166" bestFit="1" customWidth="1"/>
    <col min="11" max="11" width="3.28515625" style="166" bestFit="1" customWidth="1"/>
    <col min="12" max="12" width="9.5703125" style="166" bestFit="1" customWidth="1"/>
    <col min="13" max="14" width="2.7109375" style="166" customWidth="1"/>
    <col min="15" max="17" width="9.140625" style="166"/>
    <col min="18" max="18" width="10.5703125" style="166" bestFit="1" customWidth="1"/>
    <col min="19" max="19" width="14.85546875" style="166" bestFit="1" customWidth="1"/>
    <col min="20" max="22" width="9.140625" style="166"/>
    <col min="23" max="23" width="10.42578125" style="166" customWidth="1"/>
    <col min="24"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A1" s="223"/>
      <c r="B1" s="190"/>
      <c r="C1" s="190"/>
      <c r="D1" s="190"/>
      <c r="E1" s="190"/>
      <c r="F1" s="236"/>
      <c r="G1" s="190"/>
      <c r="H1" s="235"/>
      <c r="N1" s="49"/>
      <c r="O1" s="48"/>
      <c r="P1" s="48"/>
      <c r="Q1" s="48"/>
      <c r="R1" s="48"/>
      <c r="S1" s="48"/>
      <c r="T1" s="48"/>
      <c r="U1" s="48"/>
      <c r="V1" s="48"/>
      <c r="W1" s="48"/>
      <c r="X1" s="48"/>
      <c r="Y1" s="48"/>
      <c r="Z1" s="48"/>
      <c r="AA1" s="48"/>
      <c r="AB1" s="48"/>
      <c r="AC1" s="48"/>
      <c r="AD1" s="47"/>
    </row>
    <row r="2" spans="1:34" x14ac:dyDescent="0.2">
      <c r="A2" s="219"/>
      <c r="B2" s="232"/>
      <c r="C2" s="232"/>
      <c r="D2" s="232"/>
      <c r="E2" s="232"/>
      <c r="F2" s="233"/>
      <c r="G2" s="232"/>
      <c r="H2" s="231"/>
      <c r="N2" s="46"/>
      <c r="O2" s="42"/>
      <c r="P2" s="234"/>
      <c r="Q2" s="234"/>
      <c r="R2" s="234"/>
      <c r="S2" s="44" t="s">
        <v>23</v>
      </c>
      <c r="T2" s="9"/>
      <c r="U2" s="9"/>
      <c r="V2" s="9"/>
      <c r="W2" s="9"/>
      <c r="X2" s="42"/>
      <c r="Y2" s="9"/>
      <c r="Z2" s="9"/>
      <c r="AA2" s="9"/>
      <c r="AB2" s="9"/>
      <c r="AC2" s="42"/>
      <c r="AD2" s="43"/>
    </row>
    <row r="3" spans="1:34" x14ac:dyDescent="0.2">
      <c r="A3" s="219"/>
      <c r="B3" s="232"/>
      <c r="C3" s="232"/>
      <c r="D3" s="232"/>
      <c r="E3" s="232"/>
      <c r="F3" s="233"/>
      <c r="G3" s="232"/>
      <c r="H3" s="231"/>
      <c r="N3" s="15"/>
      <c r="O3" s="9"/>
      <c r="P3" s="42"/>
      <c r="Q3" s="42"/>
      <c r="R3" s="42"/>
      <c r="S3" s="42"/>
      <c r="T3" s="42"/>
      <c r="U3" s="42"/>
      <c r="V3" s="42"/>
      <c r="W3" s="42"/>
      <c r="X3" s="42"/>
      <c r="Y3" s="9"/>
      <c r="Z3" s="9"/>
      <c r="AA3" s="9"/>
      <c r="AB3" s="42"/>
      <c r="AC3" s="41">
        <f>_xll.ohTrigger(AC5:AC43)</f>
        <v>75</v>
      </c>
      <c r="AD3" s="5"/>
    </row>
    <row r="4" spans="1:34" ht="12" thickBot="1" x14ac:dyDescent="0.25">
      <c r="A4" s="230"/>
      <c r="B4" s="189" t="s">
        <v>140</v>
      </c>
      <c r="C4" s="189"/>
      <c r="D4" s="189"/>
      <c r="E4" s="229" t="str">
        <f>Currency&amp;"_010_Sw"&amp;$C$7&amp;$D$7&amp;".xml"</f>
        <v>GBP_010_SwSB6L.xml</v>
      </c>
      <c r="F4" s="228" t="str">
        <f>IF(Serialize,_xll.ohObjectSave(F7:F43,SerializationPath&amp;E4,FileOverwrite,Serialize),"---")</f>
        <v>---</v>
      </c>
      <c r="G4" s="186" t="str">
        <f>_xll.ohRangeRetrieveError(F4)</f>
        <v/>
      </c>
      <c r="H4" s="43"/>
      <c r="N4" s="15"/>
      <c r="O4" s="227"/>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row>
    <row r="5" spans="1:34" x14ac:dyDescent="0.2">
      <c r="A5" s="15"/>
      <c r="B5" s="194" t="s">
        <v>87</v>
      </c>
      <c r="C5" s="208" t="str">
        <f t="array" ref="C5">VLOOKUP(Currency,SwapSecondarySetConventions,2)</f>
        <v>SB</v>
      </c>
      <c r="D5" s="208" t="str">
        <f t="array" ref="D5">VLOOKUP(Currency,SwapSecondarySetConventions,3)</f>
        <v>6L</v>
      </c>
      <c r="E5" s="207" t="str">
        <f t="shared" ref="E5:E43" si="0">Currency&amp;$C5&amp;$D5&amp;$B5&amp;QuoteSuffix</f>
        <v>GBPSB6L6M_Quote</v>
      </c>
      <c r="F5" s="207" t="str">
        <f>_xll.qlSimpleQuote(E5,,RateTickValue,Permanent,Trigger,ObjectOverwrite)</f>
        <v>GBPSB6L6M_Quote#0076</v>
      </c>
      <c r="G5" s="186" t="str">
        <f>_xll.ohRangeRetrieveError(F5)</f>
        <v/>
      </c>
      <c r="H5" s="43"/>
      <c r="J5" s="185" t="s">
        <v>138</v>
      </c>
      <c r="K5" s="184" t="s">
        <v>137</v>
      </c>
      <c r="L5" s="183" t="s">
        <v>136</v>
      </c>
      <c r="N5" s="15"/>
      <c r="O5" s="215" t="s">
        <v>87</v>
      </c>
      <c r="P5" s="21" t="s">
        <v>124</v>
      </c>
      <c r="Q5" s="21" t="s">
        <v>121</v>
      </c>
      <c r="R5" s="214" t="str">
        <f t="shared" ref="R5:R43" si="1">Currency&amp;$P5&amp;$Q5&amp;$O5</f>
        <v>GBPSB6L6M</v>
      </c>
      <c r="S5" s="214" t="str">
        <f t="array" ref="S5:S43">Instruments&amp;"="&amp;VLOOKUP(Contributor,ContributorTable,2,FALSE)</f>
        <v>GBPSB6L6M=ICAP</v>
      </c>
      <c r="T5" s="213" t="s">
        <v>0</v>
      </c>
      <c r="U5" s="213" t="s">
        <v>0</v>
      </c>
      <c r="V5" s="213" t="s">
        <v>0</v>
      </c>
      <c r="W5" s="213" t="s">
        <v>0</v>
      </c>
      <c r="X5" s="212" t="e">
        <f>_xll.qlMidSafe($T5,$U5)</f>
        <v>#NUM!</v>
      </c>
      <c r="Y5" s="9"/>
      <c r="Z5" s="19" t="e">
        <v>#NUM!</v>
      </c>
      <c r="AA5" s="9"/>
      <c r="AB5" s="225" t="e">
        <f t="array" ref="AB5:AB43">QuoteStatic</f>
        <v>#NUM!</v>
      </c>
      <c r="AC5" s="224">
        <f>_xll.qlSimpleQuoteSetValue(F5,AB5/100,Trigger)</f>
        <v>0</v>
      </c>
      <c r="AD5" s="5"/>
      <c r="AF5" s="223" t="s">
        <v>49</v>
      </c>
      <c r="AG5" s="222" t="s">
        <v>127</v>
      </c>
      <c r="AH5" s="221" t="s">
        <v>121</v>
      </c>
    </row>
    <row r="6" spans="1:34" x14ac:dyDescent="0.2">
      <c r="A6" s="15"/>
      <c r="B6" s="194" t="s">
        <v>84</v>
      </c>
      <c r="C6" s="208" t="str">
        <f t="array" ref="C6">VLOOKUP(Currency,SwapSecondarySetConventions,2)</f>
        <v>SB</v>
      </c>
      <c r="D6" s="208" t="str">
        <f t="array" ref="D6">VLOOKUP(Currency,SwapSecondarySetConventions,3)</f>
        <v>6L</v>
      </c>
      <c r="E6" s="207" t="str">
        <f t="shared" si="0"/>
        <v>GBPSB6L9M_Quote</v>
      </c>
      <c r="F6" s="207" t="str">
        <f>_xll.qlSimpleQuote(E6,,RateTickValue,Permanent,Trigger,ObjectOverwrite)</f>
        <v>GBPSB6L9M_Quote#0076</v>
      </c>
      <c r="G6" s="186" t="str">
        <f>_xll.ohRangeRetrieveError(F6)</f>
        <v/>
      </c>
      <c r="H6" s="43"/>
      <c r="J6" s="219" t="s">
        <v>49</v>
      </c>
      <c r="K6" s="218" t="s">
        <v>127</v>
      </c>
      <c r="L6" s="217" t="s">
        <v>121</v>
      </c>
      <c r="N6" s="15"/>
      <c r="O6" s="215" t="s">
        <v>84</v>
      </c>
      <c r="P6" s="21" t="s">
        <v>124</v>
      </c>
      <c r="Q6" s="21" t="s">
        <v>121</v>
      </c>
      <c r="R6" s="214" t="str">
        <f t="shared" si="1"/>
        <v>GBPSB6L9M</v>
      </c>
      <c r="S6" s="214" t="str">
        <v>GBPSB6L9M=ICAP</v>
      </c>
      <c r="T6" s="213" t="s">
        <v>0</v>
      </c>
      <c r="U6" s="213" t="s">
        <v>0</v>
      </c>
      <c r="V6" s="213" t="s">
        <v>0</v>
      </c>
      <c r="W6" s="213" t="s">
        <v>0</v>
      </c>
      <c r="X6" s="212" t="e">
        <f>_xll.qlMidSafe($T6,$U6)</f>
        <v>#NUM!</v>
      </c>
      <c r="Y6" s="9"/>
      <c r="Z6" s="19" t="e">
        <v>#NUM!</v>
      </c>
      <c r="AA6" s="9"/>
      <c r="AB6" s="211" t="e">
        <v>#NUM!</v>
      </c>
      <c r="AC6" s="210">
        <f>_xll.qlSimpleQuoteSetValue(F6,AB6/100,Trigger)</f>
        <v>0</v>
      </c>
      <c r="AD6" s="5"/>
      <c r="AF6" s="219" t="s">
        <v>48</v>
      </c>
      <c r="AG6" s="179" t="s">
        <v>127</v>
      </c>
      <c r="AH6" s="178" t="s">
        <v>125</v>
      </c>
    </row>
    <row r="7" spans="1:34" x14ac:dyDescent="0.2">
      <c r="A7" s="15"/>
      <c r="B7" s="194" t="s">
        <v>64</v>
      </c>
      <c r="C7" s="208" t="str">
        <f t="array" ref="C7:C43">VLOOKUP(Currency,SwapSecondarySetConventions,2)</f>
        <v>SB</v>
      </c>
      <c r="D7" s="208" t="str">
        <f t="array" ref="D7:D43">VLOOKUP(Currency,SwapSecondarySetConventions,3)</f>
        <v>6L</v>
      </c>
      <c r="E7" s="207" t="str">
        <f t="shared" si="0"/>
        <v>GBPSB6L1Y_Quote</v>
      </c>
      <c r="F7" s="207" t="str">
        <f>_xll.qlSimpleQuote(E7,,RateTickValue,Permanent,Trigger,ObjectOverwrite)</f>
        <v>GBPSB6L1Y_Quote#0076</v>
      </c>
      <c r="G7" s="186" t="str">
        <f>_xll.ohRangeRetrieveError(F7)</f>
        <v/>
      </c>
      <c r="H7" s="43"/>
      <c r="J7" s="219" t="s">
        <v>48</v>
      </c>
      <c r="K7" s="179" t="s">
        <v>127</v>
      </c>
      <c r="L7" s="178" t="s">
        <v>125</v>
      </c>
      <c r="N7" s="15"/>
      <c r="O7" s="215" t="s">
        <v>64</v>
      </c>
      <c r="P7" s="220" t="s">
        <v>135</v>
      </c>
      <c r="Q7" s="21" t="s">
        <v>121</v>
      </c>
      <c r="R7" s="214" t="str">
        <f t="shared" si="1"/>
        <v>GBPSM6L1Y</v>
      </c>
      <c r="S7" s="214" t="str">
        <v>GBPSM6L1Y=ICAP</v>
      </c>
      <c r="T7" s="213">
        <v>0.84199999999999997</v>
      </c>
      <c r="U7" s="213">
        <v>0.87200000000000011</v>
      </c>
      <c r="V7" s="213">
        <v>0</v>
      </c>
      <c r="W7" s="213">
        <v>0</v>
      </c>
      <c r="X7" s="212">
        <f>_xll.qlMidSafe($T7,$U7)</f>
        <v>0.85699999999999998</v>
      </c>
      <c r="Y7" s="9"/>
      <c r="Z7" s="19">
        <v>0.85699999999999998</v>
      </c>
      <c r="AA7" s="9"/>
      <c r="AB7" s="211">
        <v>0.85699999999999998</v>
      </c>
      <c r="AC7" s="210" t="e">
        <f>_xll.qlSimpleQuoteSetValue(F7,AB7/100,Trigger)</f>
        <v>#N/A</v>
      </c>
      <c r="AD7" s="5"/>
      <c r="AF7" s="219" t="s">
        <v>43</v>
      </c>
      <c r="AG7" s="179" t="s">
        <v>124</v>
      </c>
      <c r="AH7" s="178" t="s">
        <v>121</v>
      </c>
    </row>
    <row r="8" spans="1:34" x14ac:dyDescent="0.2">
      <c r="A8" s="15"/>
      <c r="B8" s="194" t="s">
        <v>134</v>
      </c>
      <c r="C8" s="208" t="str">
        <v>SB</v>
      </c>
      <c r="D8" s="208" t="str">
        <v>6L</v>
      </c>
      <c r="E8" s="207" t="str">
        <f t="shared" si="0"/>
        <v>GBPSB6L15M_Quote</v>
      </c>
      <c r="F8" s="207" t="str">
        <f>_xll.qlSimpleQuote(E8,,RateTickValue,Permanent,Trigger,ObjectOverwrite)</f>
        <v>GBPSB6L15M_Quote#0076</v>
      </c>
      <c r="G8" s="186" t="str">
        <f>_xll.ohRangeRetrieveError(F8)</f>
        <v/>
      </c>
      <c r="H8" s="43"/>
      <c r="J8" s="219" t="s">
        <v>43</v>
      </c>
      <c r="K8" s="179" t="s">
        <v>124</v>
      </c>
      <c r="L8" s="178" t="s">
        <v>121</v>
      </c>
      <c r="N8" s="15"/>
      <c r="O8" s="215" t="s">
        <v>134</v>
      </c>
      <c r="P8" s="21" t="s">
        <v>124</v>
      </c>
      <c r="Q8" s="21" t="s">
        <v>121</v>
      </c>
      <c r="R8" s="214" t="str">
        <f t="shared" si="1"/>
        <v>GBPSB6L15M</v>
      </c>
      <c r="S8" s="214" t="str">
        <v>GBPSB6L15M=ICAP</v>
      </c>
      <c r="T8" s="213" t="s">
        <v>0</v>
      </c>
      <c r="U8" s="213" t="s">
        <v>0</v>
      </c>
      <c r="V8" s="213" t="s">
        <v>0</v>
      </c>
      <c r="W8" s="213" t="s">
        <v>0</v>
      </c>
      <c r="X8" s="212" t="e">
        <f>_xll.qlMidEquivalent($T8,$U8,$V8,$W8)</f>
        <v>#NUM!</v>
      </c>
      <c r="Y8" s="9"/>
      <c r="Z8" s="19" t="e">
        <v>#NUM!</v>
      </c>
      <c r="AA8" s="9"/>
      <c r="AB8" s="211" t="e">
        <v>#NUM!</v>
      </c>
      <c r="AC8" s="210">
        <f>_xll.qlSimpleQuoteSetValue(F8,AB8/100,Trigger)</f>
        <v>0</v>
      </c>
      <c r="AD8" s="5"/>
      <c r="AF8" s="219" t="s">
        <v>42</v>
      </c>
      <c r="AG8" s="179" t="s">
        <v>124</v>
      </c>
      <c r="AH8" s="178" t="s">
        <v>121</v>
      </c>
    </row>
    <row r="9" spans="1:34" ht="12" thickBot="1" x14ac:dyDescent="0.25">
      <c r="A9" s="15"/>
      <c r="B9" s="194" t="s">
        <v>133</v>
      </c>
      <c r="C9" s="208" t="str">
        <v>SB</v>
      </c>
      <c r="D9" s="208" t="str">
        <v>6L</v>
      </c>
      <c r="E9" s="207" t="str">
        <f t="shared" si="0"/>
        <v>GBPSB6L18M_Quote</v>
      </c>
      <c r="F9" s="207" t="str">
        <f>_xll.qlSimpleQuote(E9,,RateTickValue,Permanent,Trigger,ObjectOverwrite)</f>
        <v>GBPSB6L18M_Quote#0076</v>
      </c>
      <c r="G9" s="186" t="str">
        <f>_xll.ohRangeRetrieveError(F9)</f>
        <v/>
      </c>
      <c r="H9" s="43"/>
      <c r="J9" s="219" t="s">
        <v>42</v>
      </c>
      <c r="K9" s="218" t="s">
        <v>124</v>
      </c>
      <c r="L9" s="217" t="s">
        <v>121</v>
      </c>
      <c r="N9" s="15"/>
      <c r="O9" s="215" t="s">
        <v>133</v>
      </c>
      <c r="P9" s="21" t="s">
        <v>124</v>
      </c>
      <c r="Q9" s="21" t="s">
        <v>121</v>
      </c>
      <c r="R9" s="214" t="str">
        <f t="shared" si="1"/>
        <v>GBPSB6L18M</v>
      </c>
      <c r="S9" s="214" t="str">
        <v>GBPSB6L18M=ICAP</v>
      </c>
      <c r="T9" s="213">
        <v>0.9890000000000001</v>
      </c>
      <c r="U9" s="213">
        <v>1.0289999999999999</v>
      </c>
      <c r="V9" s="213">
        <v>0</v>
      </c>
      <c r="W9" s="213">
        <v>0</v>
      </c>
      <c r="X9" s="212">
        <f>_xll.qlMidEquivalent($T9,$U9,$V9,$W9)</f>
        <v>1.0089999999999999</v>
      </c>
      <c r="Y9" s="9"/>
      <c r="Z9" s="19">
        <v>1.0089999999999999</v>
      </c>
      <c r="AA9" s="9"/>
      <c r="AB9" s="211">
        <v>1.0089999999999999</v>
      </c>
      <c r="AC9" s="210" t="e">
        <f>_xll.qlSimpleQuoteSetValue(F9,AB9/100,Trigger)</f>
        <v>#N/A</v>
      </c>
      <c r="AD9" s="5"/>
      <c r="AF9" s="216" t="s">
        <v>41</v>
      </c>
      <c r="AG9" s="176" t="s">
        <v>123</v>
      </c>
      <c r="AH9" s="175" t="s">
        <v>121</v>
      </c>
    </row>
    <row r="10" spans="1:34" ht="12" thickBot="1" x14ac:dyDescent="0.25">
      <c r="A10" s="15"/>
      <c r="B10" s="194" t="s">
        <v>132</v>
      </c>
      <c r="C10" s="208" t="str">
        <v>SB</v>
      </c>
      <c r="D10" s="208" t="str">
        <v>6L</v>
      </c>
      <c r="E10" s="207" t="str">
        <f t="shared" si="0"/>
        <v>GBPSB6L21M_Quote</v>
      </c>
      <c r="F10" s="207" t="str">
        <f>_xll.qlSimpleQuote(E10,,RateTickValue,Permanent,Trigger,ObjectOverwrite)</f>
        <v>GBPSB6L21M_Quote#0076</v>
      </c>
      <c r="G10" s="186" t="str">
        <f>_xll.ohRangeRetrieveError(F10)</f>
        <v/>
      </c>
      <c r="H10" s="43"/>
      <c r="J10" s="216" t="s">
        <v>41</v>
      </c>
      <c r="K10" s="176" t="s">
        <v>123</v>
      </c>
      <c r="L10" s="175" t="s">
        <v>121</v>
      </c>
      <c r="N10" s="15"/>
      <c r="O10" s="215" t="s">
        <v>132</v>
      </c>
      <c r="P10" s="21" t="s">
        <v>124</v>
      </c>
      <c r="Q10" s="21" t="s">
        <v>121</v>
      </c>
      <c r="R10" s="214" t="str">
        <f t="shared" si="1"/>
        <v>GBPSB6L21M</v>
      </c>
      <c r="S10" s="214" t="str">
        <v>GBPSB6L21M=ICAP</v>
      </c>
      <c r="T10" s="213" t="s">
        <v>0</v>
      </c>
      <c r="U10" s="213" t="s">
        <v>0</v>
      </c>
      <c r="V10" s="213" t="s">
        <v>0</v>
      </c>
      <c r="W10" s="213" t="s">
        <v>0</v>
      </c>
      <c r="X10" s="212" t="e">
        <f>_xll.qlMidEquivalent($T10,$U10,$V10,$W10)</f>
        <v>#NUM!</v>
      </c>
      <c r="Y10" s="9"/>
      <c r="Z10" s="19" t="e">
        <v>#NUM!</v>
      </c>
      <c r="AA10" s="9"/>
      <c r="AB10" s="211" t="e">
        <v>#NUM!</v>
      </c>
      <c r="AC10" s="210">
        <f>_xll.qlSimpleQuoteSetValue(F10,AB10/100,Trigger)</f>
        <v>0</v>
      </c>
      <c r="AD10" s="5"/>
    </row>
    <row r="11" spans="1:34" x14ac:dyDescent="0.2">
      <c r="A11" s="15"/>
      <c r="B11" s="209" t="s">
        <v>63</v>
      </c>
      <c r="C11" s="208" t="str">
        <v>SB</v>
      </c>
      <c r="D11" s="208" t="str">
        <v>6L</v>
      </c>
      <c r="E11" s="207" t="str">
        <f t="shared" si="0"/>
        <v>GBPSB6L2Y_Quote</v>
      </c>
      <c r="F11" s="207" t="str">
        <f>_xll.qlSimpleQuote(E11,,RateTickValue,Permanent,Trigger,ObjectOverwrite)</f>
        <v>GBPSB6L2Y_Quote#0076</v>
      </c>
      <c r="G11" s="186" t="str">
        <f>_xll.ohRangeRetrieveError(F11)</f>
        <v/>
      </c>
      <c r="H11" s="43"/>
      <c r="N11" s="15"/>
      <c r="O11" s="215" t="s">
        <v>63</v>
      </c>
      <c r="P11" s="21" t="s">
        <v>124</v>
      </c>
      <c r="Q11" s="21" t="s">
        <v>121</v>
      </c>
      <c r="R11" s="214" t="str">
        <f t="shared" si="1"/>
        <v>GBPSB6L2Y</v>
      </c>
      <c r="S11" s="214" t="str">
        <v>GBPSB6L2Y=ICAP</v>
      </c>
      <c r="T11" s="213">
        <v>1.1419999999999999</v>
      </c>
      <c r="U11" s="213">
        <v>1.1819999999999999</v>
      </c>
      <c r="V11" s="213">
        <v>0</v>
      </c>
      <c r="W11" s="213">
        <v>0</v>
      </c>
      <c r="X11" s="212">
        <f>_xll.qlMidEquivalent($T11,$U11,$V11,$W11)</f>
        <v>1.1619999999999999</v>
      </c>
      <c r="Y11" s="9"/>
      <c r="Z11" s="19">
        <v>1.163</v>
      </c>
      <c r="AA11" s="9"/>
      <c r="AB11" s="211">
        <v>1.163</v>
      </c>
      <c r="AC11" s="210" t="e">
        <f>_xll.qlSimpleQuoteSetValue(F11,AB11/100,Trigger)</f>
        <v>#N/A</v>
      </c>
      <c r="AD11" s="5"/>
    </row>
    <row r="12" spans="1:34" x14ac:dyDescent="0.2">
      <c r="A12" s="15"/>
      <c r="B12" s="209" t="s">
        <v>62</v>
      </c>
      <c r="C12" s="208" t="str">
        <v>SB</v>
      </c>
      <c r="D12" s="208" t="str">
        <v>6L</v>
      </c>
      <c r="E12" s="207" t="str">
        <f t="shared" si="0"/>
        <v>GBPSB6L3Y_Quote</v>
      </c>
      <c r="F12" s="207" t="str">
        <f>_xll.qlSimpleQuote(E12,,RateTickValue,Permanent,Trigger,ObjectOverwrite)</f>
        <v>GBPSB6L3Y_Quote#0076</v>
      </c>
      <c r="G12" s="186" t="str">
        <f>_xll.ohRangeRetrieveError(F12)</f>
        <v/>
      </c>
      <c r="H12" s="43"/>
      <c r="N12" s="15"/>
      <c r="O12" s="215" t="s">
        <v>62</v>
      </c>
      <c r="P12" s="21" t="s">
        <v>124</v>
      </c>
      <c r="Q12" s="21" t="s">
        <v>121</v>
      </c>
      <c r="R12" s="214" t="str">
        <f t="shared" si="1"/>
        <v>GBPSB6L3Y</v>
      </c>
      <c r="S12" s="214" t="str">
        <v>GBPSB6L3Y=ICAP</v>
      </c>
      <c r="T12" s="213">
        <v>1.4039999999999999</v>
      </c>
      <c r="U12" s="213">
        <v>1.444</v>
      </c>
      <c r="V12" s="213">
        <v>0</v>
      </c>
      <c r="W12" s="213">
        <v>0</v>
      </c>
      <c r="X12" s="212">
        <f>_xll.qlMidEquivalent($T12,$U12,$V12,$W12)</f>
        <v>1.4239999999999999</v>
      </c>
      <c r="Y12" s="9"/>
      <c r="Z12" s="19">
        <v>1.425</v>
      </c>
      <c r="AA12" s="9"/>
      <c r="AB12" s="211">
        <v>1.425</v>
      </c>
      <c r="AC12" s="210" t="e">
        <f>_xll.qlSimpleQuoteSetValue(F12,AB12/100,Trigger)</f>
        <v>#N/A</v>
      </c>
      <c r="AD12" s="5"/>
    </row>
    <row r="13" spans="1:34" x14ac:dyDescent="0.2">
      <c r="A13" s="15"/>
      <c r="B13" s="209" t="s">
        <v>61</v>
      </c>
      <c r="C13" s="208" t="str">
        <v>SB</v>
      </c>
      <c r="D13" s="208" t="str">
        <v>6L</v>
      </c>
      <c r="E13" s="207" t="str">
        <f t="shared" si="0"/>
        <v>GBPSB6L4Y_Quote</v>
      </c>
      <c r="F13" s="207" t="str">
        <f>_xll.qlSimpleQuote(E13,,RateTickValue,Permanent,Trigger,ObjectOverwrite)</f>
        <v>GBPSB6L4Y_Quote#0076</v>
      </c>
      <c r="G13" s="186" t="str">
        <f>_xll.ohRangeRetrieveError(F13)</f>
        <v/>
      </c>
      <c r="H13" s="43"/>
      <c r="N13" s="15"/>
      <c r="O13" s="215" t="s">
        <v>61</v>
      </c>
      <c r="P13" s="21" t="s">
        <v>124</v>
      </c>
      <c r="Q13" s="21" t="s">
        <v>121</v>
      </c>
      <c r="R13" s="214" t="str">
        <f t="shared" si="1"/>
        <v>GBPSB6L4Y</v>
      </c>
      <c r="S13" s="214" t="str">
        <v>GBPSB6L4Y=ICAP</v>
      </c>
      <c r="T13" s="213">
        <v>1.599</v>
      </c>
      <c r="U13" s="213">
        <v>1.649</v>
      </c>
      <c r="V13" s="213">
        <v>0</v>
      </c>
      <c r="W13" s="213">
        <v>0</v>
      </c>
      <c r="X13" s="212">
        <f>_xll.qlMidEquivalent($T13,$U13,$V13,$W13)</f>
        <v>1.6240000000000001</v>
      </c>
      <c r="Y13" s="9"/>
      <c r="Z13" s="19">
        <v>1.6259999999999999</v>
      </c>
      <c r="AA13" s="9"/>
      <c r="AB13" s="211">
        <v>1.6259999999999999</v>
      </c>
      <c r="AC13" s="210" t="e">
        <f>_xll.qlSimpleQuoteSetValue(F13,AB13/100,Trigger)</f>
        <v>#N/A</v>
      </c>
      <c r="AD13" s="5"/>
    </row>
    <row r="14" spans="1:34" x14ac:dyDescent="0.2">
      <c r="A14" s="15"/>
      <c r="B14" s="209" t="s">
        <v>60</v>
      </c>
      <c r="C14" s="208" t="str">
        <v>SB</v>
      </c>
      <c r="D14" s="208" t="str">
        <v>6L</v>
      </c>
      <c r="E14" s="207" t="str">
        <f t="shared" si="0"/>
        <v>GBPSB6L5Y_Quote</v>
      </c>
      <c r="F14" s="207" t="str">
        <f>_xll.qlSimpleQuote(E14,,RateTickValue,Permanent,Trigger,ObjectOverwrite)</f>
        <v>GBPSB6L5Y_Quote#0076</v>
      </c>
      <c r="G14" s="186" t="str">
        <f>_xll.ohRangeRetrieveError(F14)</f>
        <v/>
      </c>
      <c r="H14" s="43"/>
      <c r="N14" s="15"/>
      <c r="O14" s="215" t="s">
        <v>60</v>
      </c>
      <c r="P14" s="21" t="s">
        <v>124</v>
      </c>
      <c r="Q14" s="21" t="s">
        <v>121</v>
      </c>
      <c r="R14" s="214" t="str">
        <f t="shared" si="1"/>
        <v>GBPSB6L5Y</v>
      </c>
      <c r="S14" s="214" t="str">
        <v>GBPSB6L5Y=ICAP</v>
      </c>
      <c r="T14" s="213">
        <v>1.7570000000000001</v>
      </c>
      <c r="U14" s="213">
        <v>1.8069999999999999</v>
      </c>
      <c r="V14" s="213">
        <v>0</v>
      </c>
      <c r="W14" s="213">
        <v>0</v>
      </c>
      <c r="X14" s="212">
        <f>_xll.qlMidEquivalent($T14,$U14,$V14,$W14)</f>
        <v>1.782</v>
      </c>
      <c r="Y14" s="9"/>
      <c r="Z14" s="19">
        <v>1.7839999999999998</v>
      </c>
      <c r="AA14" s="9"/>
      <c r="AB14" s="211">
        <v>1.7839999999999998</v>
      </c>
      <c r="AC14" s="210" t="e">
        <f>_xll.qlSimpleQuoteSetValue(F14,AB14/100,Trigger)</f>
        <v>#N/A</v>
      </c>
      <c r="AD14" s="5"/>
    </row>
    <row r="15" spans="1:34" x14ac:dyDescent="0.2">
      <c r="A15" s="15"/>
      <c r="B15" s="209" t="s">
        <v>59</v>
      </c>
      <c r="C15" s="208" t="str">
        <v>SB</v>
      </c>
      <c r="D15" s="208" t="str">
        <v>6L</v>
      </c>
      <c r="E15" s="207" t="str">
        <f t="shared" si="0"/>
        <v>GBPSB6L6Y_Quote</v>
      </c>
      <c r="F15" s="207" t="str">
        <f>_xll.qlSimpleQuote(E15,,RateTickValue,Permanent,Trigger,ObjectOverwrite)</f>
        <v>GBPSB6L6Y_Quote#0076</v>
      </c>
      <c r="G15" s="186" t="str">
        <f>_xll.ohRangeRetrieveError(F15)</f>
        <v/>
      </c>
      <c r="H15" s="43"/>
      <c r="N15" s="15"/>
      <c r="O15" s="215" t="s">
        <v>59</v>
      </c>
      <c r="P15" s="21" t="s">
        <v>124</v>
      </c>
      <c r="Q15" s="21" t="s">
        <v>121</v>
      </c>
      <c r="R15" s="214" t="str">
        <f t="shared" si="1"/>
        <v>GBPSB6L6Y</v>
      </c>
      <c r="S15" s="214" t="str">
        <v>GBPSB6L6Y=ICAP</v>
      </c>
      <c r="T15" s="213">
        <v>1.8820000000000001</v>
      </c>
      <c r="U15" s="213">
        <v>1.9319999999999999</v>
      </c>
      <c r="V15" s="213">
        <v>0</v>
      </c>
      <c r="W15" s="213">
        <v>0</v>
      </c>
      <c r="X15" s="212">
        <f>_xll.qlMidEquivalent($T15,$U15,$V15,$W15)</f>
        <v>1.907</v>
      </c>
      <c r="Y15" s="9"/>
      <c r="Z15" s="19">
        <v>1.9089999999999998</v>
      </c>
      <c r="AA15" s="9"/>
      <c r="AB15" s="211">
        <v>1.9089999999999998</v>
      </c>
      <c r="AC15" s="210" t="e">
        <f>_xll.qlSimpleQuoteSetValue(F15,AB15/100,Trigger)</f>
        <v>#N/A</v>
      </c>
      <c r="AD15" s="5"/>
    </row>
    <row r="16" spans="1:34" x14ac:dyDescent="0.2">
      <c r="A16" s="15"/>
      <c r="B16" s="209" t="s">
        <v>58</v>
      </c>
      <c r="C16" s="208" t="str">
        <v>SB</v>
      </c>
      <c r="D16" s="208" t="str">
        <v>6L</v>
      </c>
      <c r="E16" s="207" t="str">
        <f t="shared" si="0"/>
        <v>GBPSB6L7Y_Quote</v>
      </c>
      <c r="F16" s="207" t="str">
        <f>_xll.qlSimpleQuote(E16,,RateTickValue,Permanent,Trigger,ObjectOverwrite)</f>
        <v>GBPSB6L7Y_Quote#0076</v>
      </c>
      <c r="G16" s="186" t="str">
        <f>_xll.ohRangeRetrieveError(F16)</f>
        <v/>
      </c>
      <c r="H16" s="43"/>
      <c r="N16" s="15"/>
      <c r="O16" s="215" t="s">
        <v>58</v>
      </c>
      <c r="P16" s="21" t="s">
        <v>124</v>
      </c>
      <c r="Q16" s="21" t="s">
        <v>121</v>
      </c>
      <c r="R16" s="214" t="str">
        <f t="shared" si="1"/>
        <v>GBPSB6L7Y</v>
      </c>
      <c r="S16" s="214" t="str">
        <v>GBPSB6L7Y=ICAP</v>
      </c>
      <c r="T16" s="213">
        <v>1.9869999999999999</v>
      </c>
      <c r="U16" s="213">
        <v>2.0369999999999999</v>
      </c>
      <c r="V16" s="213">
        <v>0</v>
      </c>
      <c r="W16" s="213">
        <v>0</v>
      </c>
      <c r="X16" s="212">
        <f>_xll.qlMidEquivalent($T16,$U16,$V16,$W16)</f>
        <v>2.012</v>
      </c>
      <c r="Y16" s="9"/>
      <c r="Z16" s="19">
        <v>2.0140000000000002</v>
      </c>
      <c r="AA16" s="9"/>
      <c r="AB16" s="211">
        <v>2.0140000000000002</v>
      </c>
      <c r="AC16" s="210" t="e">
        <f>_xll.qlSimpleQuoteSetValue(F16,AB16/100,Trigger)</f>
        <v>#N/A</v>
      </c>
      <c r="AD16" s="5"/>
    </row>
    <row r="17" spans="1:30" x14ac:dyDescent="0.2">
      <c r="A17" s="15"/>
      <c r="B17" s="209" t="s">
        <v>57</v>
      </c>
      <c r="C17" s="208" t="str">
        <v>SB</v>
      </c>
      <c r="D17" s="208" t="str">
        <v>6L</v>
      </c>
      <c r="E17" s="207" t="str">
        <f t="shared" si="0"/>
        <v>GBPSB6L8Y_Quote</v>
      </c>
      <c r="F17" s="207" t="str">
        <f>_xll.qlSimpleQuote(E17,,RateTickValue,Permanent,Trigger,ObjectOverwrite)</f>
        <v>GBPSB6L8Y_Quote#0076</v>
      </c>
      <c r="G17" s="186" t="str">
        <f>_xll.ohRangeRetrieveError(F17)</f>
        <v/>
      </c>
      <c r="H17" s="43"/>
      <c r="N17" s="15"/>
      <c r="O17" s="215" t="s">
        <v>57</v>
      </c>
      <c r="P17" s="21" t="s">
        <v>124</v>
      </c>
      <c r="Q17" s="21" t="s">
        <v>121</v>
      </c>
      <c r="R17" s="214" t="str">
        <f t="shared" si="1"/>
        <v>GBPSB6L8Y</v>
      </c>
      <c r="S17" s="214" t="str">
        <v>GBPSB6L8Y=ICAP</v>
      </c>
      <c r="T17" s="213">
        <v>2.073</v>
      </c>
      <c r="U17" s="213">
        <v>2.1230000000000002</v>
      </c>
      <c r="V17" s="213">
        <v>0</v>
      </c>
      <c r="W17" s="213">
        <v>0</v>
      </c>
      <c r="X17" s="212">
        <f>_xll.qlMidEquivalent($T17,$U17,$V17,$W17)</f>
        <v>2.0979999999999999</v>
      </c>
      <c r="Y17" s="9"/>
      <c r="Z17" s="19">
        <v>2.101</v>
      </c>
      <c r="AA17" s="9"/>
      <c r="AB17" s="211">
        <v>2.101</v>
      </c>
      <c r="AC17" s="210" t="e">
        <f>_xll.qlSimpleQuoteSetValue(F17,AB17/100,Trigger)</f>
        <v>#N/A</v>
      </c>
      <c r="AD17" s="5"/>
    </row>
    <row r="18" spans="1:30" x14ac:dyDescent="0.2">
      <c r="A18" s="15"/>
      <c r="B18" s="209" t="s">
        <v>56</v>
      </c>
      <c r="C18" s="208" t="str">
        <v>SB</v>
      </c>
      <c r="D18" s="208" t="str">
        <v>6L</v>
      </c>
      <c r="E18" s="207" t="str">
        <f t="shared" si="0"/>
        <v>GBPSB6L9Y_Quote</v>
      </c>
      <c r="F18" s="207" t="str">
        <f>_xll.qlSimpleQuote(E18,,RateTickValue,Permanent,Trigger,ObjectOverwrite)</f>
        <v>GBPSB6L9Y_Quote#0076</v>
      </c>
      <c r="G18" s="186" t="str">
        <f>_xll.ohRangeRetrieveError(F18)</f>
        <v/>
      </c>
      <c r="H18" s="43"/>
      <c r="N18" s="15"/>
      <c r="O18" s="215" t="s">
        <v>56</v>
      </c>
      <c r="P18" s="21" t="s">
        <v>124</v>
      </c>
      <c r="Q18" s="21" t="s">
        <v>121</v>
      </c>
      <c r="R18" s="214" t="str">
        <f t="shared" si="1"/>
        <v>GBPSB6L9Y</v>
      </c>
      <c r="S18" s="214" t="str">
        <v>GBPSB6L9Y=ICAP</v>
      </c>
      <c r="T18" s="213">
        <v>2.1440000000000001</v>
      </c>
      <c r="U18" s="213">
        <v>2.194</v>
      </c>
      <c r="V18" s="213">
        <v>0</v>
      </c>
      <c r="W18" s="213">
        <v>0</v>
      </c>
      <c r="X18" s="212">
        <f>_xll.qlMidEquivalent($T18,$U18,$V18,$W18)</f>
        <v>2.169</v>
      </c>
      <c r="Y18" s="9"/>
      <c r="Z18" s="19">
        <v>2.1719999999999997</v>
      </c>
      <c r="AA18" s="9"/>
      <c r="AB18" s="211">
        <v>2.1719999999999997</v>
      </c>
      <c r="AC18" s="210" t="e">
        <f>_xll.qlSimpleQuoteSetValue(F18,AB18/100,Trigger)</f>
        <v>#N/A</v>
      </c>
      <c r="AD18" s="5"/>
    </row>
    <row r="19" spans="1:30" x14ac:dyDescent="0.2">
      <c r="A19" s="15"/>
      <c r="B19" s="209" t="s">
        <v>55</v>
      </c>
      <c r="C19" s="208" t="str">
        <v>SB</v>
      </c>
      <c r="D19" s="208" t="str">
        <v>6L</v>
      </c>
      <c r="E19" s="207" t="str">
        <f t="shared" si="0"/>
        <v>GBPSB6L10Y_Quote</v>
      </c>
      <c r="F19" s="207" t="str">
        <f>_xll.qlSimpleQuote(E19,,RateTickValue,Permanent,Trigger,ObjectOverwrite)</f>
        <v>GBPSB6L10Y_Quote#0076</v>
      </c>
      <c r="G19" s="186" t="str">
        <f>_xll.ohRangeRetrieveError(F19)</f>
        <v/>
      </c>
      <c r="H19" s="43"/>
      <c r="N19" s="15"/>
      <c r="O19" s="215" t="s">
        <v>55</v>
      </c>
      <c r="P19" s="21" t="s">
        <v>124</v>
      </c>
      <c r="Q19" s="21" t="s">
        <v>121</v>
      </c>
      <c r="R19" s="214" t="str">
        <f t="shared" si="1"/>
        <v>GBPSB6L10Y</v>
      </c>
      <c r="S19" s="214" t="str">
        <v>GBPSB6L10Y=ICAP</v>
      </c>
      <c r="T19" s="213">
        <v>2.202</v>
      </c>
      <c r="U19" s="213">
        <v>2.2519999999999998</v>
      </c>
      <c r="V19" s="213">
        <v>0</v>
      </c>
      <c r="W19" s="213">
        <v>0</v>
      </c>
      <c r="X19" s="212">
        <f>_xll.qlMidEquivalent($T19,$U19,$V19,$W19)</f>
        <v>2.2269999999999999</v>
      </c>
      <c r="Y19" s="9"/>
      <c r="Z19" s="19">
        <v>2.2309999999999999</v>
      </c>
      <c r="AA19" s="9"/>
      <c r="AB19" s="211">
        <v>2.2309999999999999</v>
      </c>
      <c r="AC19" s="210" t="e">
        <f>_xll.qlSimpleQuoteSetValue(F19,AB19/100,Trigger)</f>
        <v>#N/A</v>
      </c>
      <c r="AD19" s="5"/>
    </row>
    <row r="20" spans="1:30" x14ac:dyDescent="0.2">
      <c r="A20" s="15"/>
      <c r="B20" s="209" t="s">
        <v>119</v>
      </c>
      <c r="C20" s="208" t="str">
        <v>SB</v>
      </c>
      <c r="D20" s="208" t="str">
        <v>6L</v>
      </c>
      <c r="E20" s="207" t="str">
        <f t="shared" si="0"/>
        <v>GBPSB6L11Y_Quote</v>
      </c>
      <c r="F20" s="207" t="str">
        <f>_xll.qlSimpleQuote(E20,,RateTickValue,Permanent,Trigger,ObjectOverwrite)</f>
        <v>GBPSB6L11Y_Quote#0076</v>
      </c>
      <c r="G20" s="186" t="str">
        <f>_xll.ohRangeRetrieveError(F20)</f>
        <v/>
      </c>
      <c r="H20" s="43"/>
      <c r="N20" s="15"/>
      <c r="O20" s="215" t="s">
        <v>119</v>
      </c>
      <c r="P20" s="21" t="s">
        <v>124</v>
      </c>
      <c r="Q20" s="21" t="s">
        <v>121</v>
      </c>
      <c r="R20" s="214" t="str">
        <f t="shared" si="1"/>
        <v>GBPSB6L11Y</v>
      </c>
      <c r="S20" s="214" t="str">
        <v>GBPSB6L11Y=ICAP</v>
      </c>
      <c r="T20" s="213">
        <v>2.2400000000000002</v>
      </c>
      <c r="U20" s="213">
        <v>2.31</v>
      </c>
      <c r="V20" s="213">
        <v>0</v>
      </c>
      <c r="W20" s="213">
        <v>0</v>
      </c>
      <c r="X20" s="212">
        <f>_xll.qlMidEquivalent($T20,$U20,$V20,$W20)</f>
        <v>2.2750000000000004</v>
      </c>
      <c r="Y20" s="9"/>
      <c r="Z20" s="19">
        <v>2.2789999999999999</v>
      </c>
      <c r="AA20" s="9"/>
      <c r="AB20" s="211">
        <v>2.2789999999999999</v>
      </c>
      <c r="AC20" s="210" t="e">
        <f>_xll.qlSimpleQuoteSetValue(F20,AB20/100,Trigger)</f>
        <v>#N/A</v>
      </c>
      <c r="AD20" s="5"/>
    </row>
    <row r="21" spans="1:30" x14ac:dyDescent="0.2">
      <c r="A21" s="15"/>
      <c r="B21" s="209" t="s">
        <v>54</v>
      </c>
      <c r="C21" s="208" t="str">
        <v>SB</v>
      </c>
      <c r="D21" s="208" t="str">
        <v>6L</v>
      </c>
      <c r="E21" s="207" t="str">
        <f t="shared" si="0"/>
        <v>GBPSB6L12Y_Quote</v>
      </c>
      <c r="F21" s="207" t="str">
        <f>_xll.qlSimpleQuote(E21,,RateTickValue,Permanent,Trigger,ObjectOverwrite)</f>
        <v>GBPSB6L12Y_Quote#0076</v>
      </c>
      <c r="G21" s="186" t="str">
        <f>_xll.ohRangeRetrieveError(F21)</f>
        <v/>
      </c>
      <c r="H21" s="43"/>
      <c r="N21" s="15"/>
      <c r="O21" s="215" t="s">
        <v>54</v>
      </c>
      <c r="P21" s="21" t="s">
        <v>124</v>
      </c>
      <c r="Q21" s="21" t="s">
        <v>121</v>
      </c>
      <c r="R21" s="214" t="str">
        <f t="shared" si="1"/>
        <v>GBPSB6L12Y</v>
      </c>
      <c r="S21" s="214" t="str">
        <v>GBPSB6L12Y=ICAP</v>
      </c>
      <c r="T21" s="213">
        <v>2.2810000000000001</v>
      </c>
      <c r="U21" s="213">
        <v>2.351</v>
      </c>
      <c r="V21" s="213">
        <v>0</v>
      </c>
      <c r="W21" s="213">
        <v>0</v>
      </c>
      <c r="X21" s="212">
        <f>_xll.qlMidEquivalent($T21,$U21,$V21,$W21)</f>
        <v>2.3159999999999998</v>
      </c>
      <c r="Y21" s="9"/>
      <c r="Z21" s="19">
        <v>2.3200000000000003</v>
      </c>
      <c r="AA21" s="9"/>
      <c r="AB21" s="211">
        <v>2.3200000000000003</v>
      </c>
      <c r="AC21" s="210" t="e">
        <f>_xll.qlSimpleQuoteSetValue(F21,AB21/100,Trigger)</f>
        <v>#N/A</v>
      </c>
      <c r="AD21" s="5"/>
    </row>
    <row r="22" spans="1:30" x14ac:dyDescent="0.2">
      <c r="A22" s="15"/>
      <c r="B22" s="209" t="s">
        <v>118</v>
      </c>
      <c r="C22" s="208" t="str">
        <v>SB</v>
      </c>
      <c r="D22" s="208" t="str">
        <v>6L</v>
      </c>
      <c r="E22" s="207" t="str">
        <f t="shared" si="0"/>
        <v>GBPSB6L13Y_Quote</v>
      </c>
      <c r="F22" s="207" t="str">
        <f>_xll.qlSimpleQuote(E22,,RateTickValue,Permanent,Trigger,ObjectOverwrite)</f>
        <v>GBPSB6L13Y_Quote#0076</v>
      </c>
      <c r="G22" s="186" t="str">
        <f>_xll.ohRangeRetrieveError(F22)</f>
        <v/>
      </c>
      <c r="H22" s="43"/>
      <c r="N22" s="15"/>
      <c r="O22" s="215" t="s">
        <v>118</v>
      </c>
      <c r="P22" s="21" t="s">
        <v>124</v>
      </c>
      <c r="Q22" s="21" t="s">
        <v>121</v>
      </c>
      <c r="R22" s="214" t="str">
        <f t="shared" si="1"/>
        <v>GBPSB6L13Y</v>
      </c>
      <c r="S22" s="214" t="str">
        <v>GBPSB6L13Y=ICAP</v>
      </c>
      <c r="T22" s="213" t="s">
        <v>0</v>
      </c>
      <c r="U22" s="213" t="s">
        <v>0</v>
      </c>
      <c r="V22" s="213" t="s">
        <v>0</v>
      </c>
      <c r="W22" s="213" t="s">
        <v>0</v>
      </c>
      <c r="X22" s="212" t="e">
        <f>_xll.qlMidEquivalent($T22,$U22,$V22,$W22)</f>
        <v>#NUM!</v>
      </c>
      <c r="Y22" s="9"/>
      <c r="Z22" s="19" t="e">
        <v>#NUM!</v>
      </c>
      <c r="AA22" s="9"/>
      <c r="AB22" s="211" t="e">
        <v>#NUM!</v>
      </c>
      <c r="AC22" s="210">
        <f>_xll.qlSimpleQuoteSetValue(F22,AB22/100,Trigger)</f>
        <v>0</v>
      </c>
      <c r="AD22" s="5"/>
    </row>
    <row r="23" spans="1:30" x14ac:dyDescent="0.2">
      <c r="A23" s="15"/>
      <c r="B23" s="209" t="s">
        <v>117</v>
      </c>
      <c r="C23" s="208" t="str">
        <v>SB</v>
      </c>
      <c r="D23" s="208" t="str">
        <v>6L</v>
      </c>
      <c r="E23" s="207" t="str">
        <f t="shared" si="0"/>
        <v>GBPSB6L14Y_Quote</v>
      </c>
      <c r="F23" s="207" t="str">
        <f>_xll.qlSimpleQuote(E23,,RateTickValue,Permanent,Trigger,ObjectOverwrite)</f>
        <v>GBPSB6L14Y_Quote#0076</v>
      </c>
      <c r="G23" s="186" t="str">
        <f>_xll.ohRangeRetrieveError(F23)</f>
        <v/>
      </c>
      <c r="H23" s="43"/>
      <c r="N23" s="15"/>
      <c r="O23" s="215" t="s">
        <v>117</v>
      </c>
      <c r="P23" s="21" t="s">
        <v>124</v>
      </c>
      <c r="Q23" s="21" t="s">
        <v>121</v>
      </c>
      <c r="R23" s="214" t="str">
        <f t="shared" si="1"/>
        <v>GBPSB6L14Y</v>
      </c>
      <c r="S23" s="214" t="str">
        <v>GBPSB6L14Y=ICAP</v>
      </c>
      <c r="T23" s="213" t="s">
        <v>0</v>
      </c>
      <c r="U23" s="213" t="s">
        <v>0</v>
      </c>
      <c r="V23" s="213" t="s">
        <v>0</v>
      </c>
      <c r="W23" s="213" t="s">
        <v>0</v>
      </c>
      <c r="X23" s="212" t="e">
        <f>_xll.qlMidEquivalent($T23,$U23,$V23,$W23)</f>
        <v>#NUM!</v>
      </c>
      <c r="Y23" s="9"/>
      <c r="Z23" s="19" t="e">
        <v>#NUM!</v>
      </c>
      <c r="AA23" s="9"/>
      <c r="AB23" s="211" t="e">
        <v>#NUM!</v>
      </c>
      <c r="AC23" s="210">
        <f>_xll.qlSimpleQuoteSetValue(F23,AB23/100,Trigger)</f>
        <v>0</v>
      </c>
      <c r="AD23" s="5"/>
    </row>
    <row r="24" spans="1:30" x14ac:dyDescent="0.2">
      <c r="A24" s="15"/>
      <c r="B24" s="209" t="s">
        <v>53</v>
      </c>
      <c r="C24" s="208" t="str">
        <v>SB</v>
      </c>
      <c r="D24" s="208" t="str">
        <v>6L</v>
      </c>
      <c r="E24" s="207" t="str">
        <f t="shared" si="0"/>
        <v>GBPSB6L15Y_Quote</v>
      </c>
      <c r="F24" s="207" t="str">
        <f>_xll.qlSimpleQuote(E24,,RateTickValue,Permanent,Trigger,ObjectOverwrite)</f>
        <v>GBPSB6L15Y_Quote#0076</v>
      </c>
      <c r="G24" s="186" t="str">
        <f>_xll.ohRangeRetrieveError(F24)</f>
        <v/>
      </c>
      <c r="H24" s="43"/>
      <c r="N24" s="15"/>
      <c r="O24" s="215" t="s">
        <v>53</v>
      </c>
      <c r="P24" s="21" t="s">
        <v>124</v>
      </c>
      <c r="Q24" s="21" t="s">
        <v>121</v>
      </c>
      <c r="R24" s="214" t="str">
        <f t="shared" si="1"/>
        <v>GBPSB6L15Y</v>
      </c>
      <c r="S24" s="214" t="str">
        <v>GBPSB6L15Y=ICAP</v>
      </c>
      <c r="T24" s="213">
        <v>2.3570000000000002</v>
      </c>
      <c r="U24" s="213">
        <v>2.4470000000000001</v>
      </c>
      <c r="V24" s="213">
        <v>0</v>
      </c>
      <c r="W24" s="213">
        <v>0</v>
      </c>
      <c r="X24" s="212">
        <f>_xll.qlMidEquivalent($T24,$U24,$V24,$W24)</f>
        <v>2.4020000000000001</v>
      </c>
      <c r="Y24" s="9"/>
      <c r="Z24" s="19">
        <v>2.4059999999999997</v>
      </c>
      <c r="AA24" s="9"/>
      <c r="AB24" s="211">
        <v>2.4059999999999997</v>
      </c>
      <c r="AC24" s="210" t="e">
        <f>_xll.qlSimpleQuoteSetValue(F24,AB24/100,Trigger)</f>
        <v>#N/A</v>
      </c>
      <c r="AD24" s="5"/>
    </row>
    <row r="25" spans="1:30" x14ac:dyDescent="0.2">
      <c r="A25" s="15"/>
      <c r="B25" s="209" t="s">
        <v>116</v>
      </c>
      <c r="C25" s="208" t="str">
        <v>SB</v>
      </c>
      <c r="D25" s="208" t="str">
        <v>6L</v>
      </c>
      <c r="E25" s="207" t="str">
        <f t="shared" si="0"/>
        <v>GBPSB6L16Y_Quote</v>
      </c>
      <c r="F25" s="207" t="str">
        <f>_xll.qlSimpleQuote(E25,,RateTickValue,Permanent,Trigger,ObjectOverwrite)</f>
        <v>GBPSB6L16Y_Quote#0076</v>
      </c>
      <c r="G25" s="186" t="str">
        <f>_xll.ohRangeRetrieveError(F25)</f>
        <v/>
      </c>
      <c r="H25" s="43"/>
      <c r="N25" s="15"/>
      <c r="O25" s="215" t="s">
        <v>116</v>
      </c>
      <c r="P25" s="21" t="s">
        <v>124</v>
      </c>
      <c r="Q25" s="21" t="s">
        <v>121</v>
      </c>
      <c r="R25" s="214" t="str">
        <f t="shared" si="1"/>
        <v>GBPSB6L16Y</v>
      </c>
      <c r="S25" s="214" t="str">
        <v>GBPSB6L16Y=ICAP</v>
      </c>
      <c r="T25" s="213" t="s">
        <v>0</v>
      </c>
      <c r="U25" s="213" t="s">
        <v>0</v>
      </c>
      <c r="V25" s="213" t="s">
        <v>0</v>
      </c>
      <c r="W25" s="213" t="s">
        <v>0</v>
      </c>
      <c r="X25" s="212" t="e">
        <f>_xll.qlMidEquivalent($T25,$U25,$V25,$W25)</f>
        <v>#NUM!</v>
      </c>
      <c r="Y25" s="9"/>
      <c r="Z25" s="19" t="e">
        <v>#NUM!</v>
      </c>
      <c r="AA25" s="9"/>
      <c r="AB25" s="211" t="e">
        <v>#NUM!</v>
      </c>
      <c r="AC25" s="210">
        <f>_xll.qlSimpleQuoteSetValue(F25,AB25/100,Trigger)</f>
        <v>0</v>
      </c>
      <c r="AD25" s="5"/>
    </row>
    <row r="26" spans="1:30" x14ac:dyDescent="0.2">
      <c r="A26" s="15"/>
      <c r="B26" s="209" t="s">
        <v>115</v>
      </c>
      <c r="C26" s="208" t="str">
        <v>SB</v>
      </c>
      <c r="D26" s="208" t="str">
        <v>6L</v>
      </c>
      <c r="E26" s="207" t="str">
        <f t="shared" si="0"/>
        <v>GBPSB6L17Y_Quote</v>
      </c>
      <c r="F26" s="207" t="str">
        <f>_xll.qlSimpleQuote(E26,,RateTickValue,Permanent,Trigger,ObjectOverwrite)</f>
        <v>GBPSB6L17Y_Quote#0076</v>
      </c>
      <c r="G26" s="186" t="str">
        <f>_xll.ohRangeRetrieveError(F26)</f>
        <v/>
      </c>
      <c r="H26" s="43"/>
      <c r="N26" s="15"/>
      <c r="O26" s="215" t="s">
        <v>115</v>
      </c>
      <c r="P26" s="21" t="s">
        <v>124</v>
      </c>
      <c r="Q26" s="21" t="s">
        <v>121</v>
      </c>
      <c r="R26" s="214" t="str">
        <f t="shared" si="1"/>
        <v>GBPSB6L17Y</v>
      </c>
      <c r="S26" s="214" t="str">
        <v>GBPSB6L17Y=ICAP</v>
      </c>
      <c r="T26" s="213" t="s">
        <v>0</v>
      </c>
      <c r="U26" s="213" t="s">
        <v>0</v>
      </c>
      <c r="V26" s="213" t="s">
        <v>0</v>
      </c>
      <c r="W26" s="213" t="s">
        <v>0</v>
      </c>
      <c r="X26" s="212" t="e">
        <f>_xll.qlMidEquivalent($T26,$U26,$V26,$W26)</f>
        <v>#NUM!</v>
      </c>
      <c r="Y26" s="9"/>
      <c r="Z26" s="19" t="e">
        <v>#NUM!</v>
      </c>
      <c r="AA26" s="9"/>
      <c r="AB26" s="211" t="e">
        <v>#NUM!</v>
      </c>
      <c r="AC26" s="210">
        <f>_xll.qlSimpleQuoteSetValue(F26,AB26/100,Trigger)</f>
        <v>0</v>
      </c>
      <c r="AD26" s="5"/>
    </row>
    <row r="27" spans="1:30" x14ac:dyDescent="0.2">
      <c r="A27" s="15"/>
      <c r="B27" s="209" t="s">
        <v>114</v>
      </c>
      <c r="C27" s="208" t="str">
        <v>SB</v>
      </c>
      <c r="D27" s="208" t="str">
        <v>6L</v>
      </c>
      <c r="E27" s="207" t="str">
        <f t="shared" si="0"/>
        <v>GBPSB6L18Y_Quote</v>
      </c>
      <c r="F27" s="207" t="str">
        <f>_xll.qlSimpleQuote(E27,,RateTickValue,Permanent,Trigger,ObjectOverwrite)</f>
        <v>GBPSB6L18Y_Quote#0076</v>
      </c>
      <c r="G27" s="186" t="str">
        <f>_xll.ohRangeRetrieveError(F27)</f>
        <v/>
      </c>
      <c r="H27" s="43"/>
      <c r="N27" s="15"/>
      <c r="O27" s="215" t="s">
        <v>114</v>
      </c>
      <c r="P27" s="21" t="s">
        <v>124</v>
      </c>
      <c r="Q27" s="21" t="s">
        <v>121</v>
      </c>
      <c r="R27" s="214" t="str">
        <f t="shared" si="1"/>
        <v>GBPSB6L18Y</v>
      </c>
      <c r="S27" s="214" t="str">
        <v>GBPSB6L18Y=ICAP</v>
      </c>
      <c r="T27" s="213" t="s">
        <v>0</v>
      </c>
      <c r="U27" s="213" t="s">
        <v>0</v>
      </c>
      <c r="V27" s="213" t="s">
        <v>0</v>
      </c>
      <c r="W27" s="213" t="s">
        <v>0</v>
      </c>
      <c r="X27" s="212" t="e">
        <f>_xll.qlMidEquivalent($T27,$U27,$V27,$W27)</f>
        <v>#NUM!</v>
      </c>
      <c r="Y27" s="9"/>
      <c r="Z27" s="19" t="e">
        <v>#NUM!</v>
      </c>
      <c r="AA27" s="9"/>
      <c r="AB27" s="211" t="e">
        <v>#NUM!</v>
      </c>
      <c r="AC27" s="210">
        <f>_xll.qlSimpleQuoteSetValue(F27,AB27/100,Trigger)</f>
        <v>0</v>
      </c>
      <c r="AD27" s="5"/>
    </row>
    <row r="28" spans="1:30" x14ac:dyDescent="0.2">
      <c r="A28" s="15"/>
      <c r="B28" s="209" t="s">
        <v>113</v>
      </c>
      <c r="C28" s="208" t="str">
        <v>SB</v>
      </c>
      <c r="D28" s="208" t="str">
        <v>6L</v>
      </c>
      <c r="E28" s="207" t="str">
        <f t="shared" si="0"/>
        <v>GBPSB6L19Y_Quote</v>
      </c>
      <c r="F28" s="207" t="str">
        <f>_xll.qlSimpleQuote(E28,,RateTickValue,Permanent,Trigger,ObjectOverwrite)</f>
        <v>GBPSB6L19Y_Quote#0076</v>
      </c>
      <c r="G28" s="186" t="str">
        <f>_xll.ohRangeRetrieveError(F28)</f>
        <v/>
      </c>
      <c r="H28" s="43"/>
      <c r="N28" s="15"/>
      <c r="O28" s="215" t="s">
        <v>113</v>
      </c>
      <c r="P28" s="21" t="s">
        <v>124</v>
      </c>
      <c r="Q28" s="21" t="s">
        <v>121</v>
      </c>
      <c r="R28" s="214" t="str">
        <f t="shared" si="1"/>
        <v>GBPSB6L19Y</v>
      </c>
      <c r="S28" s="214" t="str">
        <v>GBPSB6L19Y=ICAP</v>
      </c>
      <c r="T28" s="213" t="s">
        <v>0</v>
      </c>
      <c r="U28" s="213" t="s">
        <v>0</v>
      </c>
      <c r="V28" s="213" t="s">
        <v>0</v>
      </c>
      <c r="W28" s="213" t="s">
        <v>0</v>
      </c>
      <c r="X28" s="212" t="e">
        <f>_xll.qlMidEquivalent($T28,$U28,$V28,$W28)</f>
        <v>#NUM!</v>
      </c>
      <c r="Y28" s="9"/>
      <c r="Z28" s="19" t="e">
        <v>#NUM!</v>
      </c>
      <c r="AA28" s="9"/>
      <c r="AB28" s="211" t="e">
        <v>#NUM!</v>
      </c>
      <c r="AC28" s="210">
        <f>_xll.qlSimpleQuoteSetValue(F28,AB28/100,Trigger)</f>
        <v>0</v>
      </c>
      <c r="AD28" s="5"/>
    </row>
    <row r="29" spans="1:30" x14ac:dyDescent="0.2">
      <c r="A29" s="15"/>
      <c r="B29" s="209" t="s">
        <v>52</v>
      </c>
      <c r="C29" s="208" t="str">
        <v>SB</v>
      </c>
      <c r="D29" s="208" t="str">
        <v>6L</v>
      </c>
      <c r="E29" s="207" t="str">
        <f t="shared" si="0"/>
        <v>GBPSB6L20Y_Quote</v>
      </c>
      <c r="F29" s="207" t="str">
        <f>_xll.qlSimpleQuote(E29,,RateTickValue,Permanent,Trigger,ObjectOverwrite)</f>
        <v>GBPSB6L20Y_Quote#0076</v>
      </c>
      <c r="G29" s="186" t="str">
        <f>_xll.ohRangeRetrieveError(F29)</f>
        <v/>
      </c>
      <c r="H29" s="43"/>
      <c r="N29" s="15"/>
      <c r="O29" s="215" t="s">
        <v>52</v>
      </c>
      <c r="P29" s="21" t="s">
        <v>124</v>
      </c>
      <c r="Q29" s="21" t="s">
        <v>121</v>
      </c>
      <c r="R29" s="214" t="str">
        <f t="shared" si="1"/>
        <v>GBPSB6L20Y</v>
      </c>
      <c r="S29" s="214" t="str">
        <v>GBPSB6L20Y=ICAP</v>
      </c>
      <c r="T29" s="213">
        <v>2.383</v>
      </c>
      <c r="U29" s="213">
        <v>2.5129999999999999</v>
      </c>
      <c r="V29" s="213">
        <v>0</v>
      </c>
      <c r="W29" s="213">
        <v>0</v>
      </c>
      <c r="X29" s="212">
        <f>_xll.qlMidEquivalent($T29,$U29,$V29,$W29)</f>
        <v>2.448</v>
      </c>
      <c r="Y29" s="9"/>
      <c r="Z29" s="19">
        <v>2.452</v>
      </c>
      <c r="AA29" s="9"/>
      <c r="AB29" s="211">
        <v>2.452</v>
      </c>
      <c r="AC29" s="210" t="e">
        <f>_xll.qlSimpleQuoteSetValue(F29,AB29/100,Trigger)</f>
        <v>#N/A</v>
      </c>
      <c r="AD29" s="5"/>
    </row>
    <row r="30" spans="1:30" x14ac:dyDescent="0.2">
      <c r="A30" s="15"/>
      <c r="B30" s="209" t="s">
        <v>112</v>
      </c>
      <c r="C30" s="208" t="str">
        <v>SB</v>
      </c>
      <c r="D30" s="208" t="str">
        <v>6L</v>
      </c>
      <c r="E30" s="207" t="str">
        <f t="shared" si="0"/>
        <v>GBPSB6L21Y_Quote</v>
      </c>
      <c r="F30" s="207" t="str">
        <f>_xll.qlSimpleQuote(E30,,RateTickValue,Permanent,Trigger,ObjectOverwrite)</f>
        <v>GBPSB6L21Y_Quote#0076</v>
      </c>
      <c r="G30" s="186" t="str">
        <f>_xll.ohRangeRetrieveError(F30)</f>
        <v/>
      </c>
      <c r="H30" s="43"/>
      <c r="N30" s="15"/>
      <c r="O30" s="215" t="s">
        <v>112</v>
      </c>
      <c r="P30" s="21" t="s">
        <v>124</v>
      </c>
      <c r="Q30" s="21" t="s">
        <v>121</v>
      </c>
      <c r="R30" s="214" t="str">
        <f t="shared" si="1"/>
        <v>GBPSB6L21Y</v>
      </c>
      <c r="S30" s="214" t="str">
        <v>GBPSB6L21Y=ICAP</v>
      </c>
      <c r="T30" s="213" t="s">
        <v>0</v>
      </c>
      <c r="U30" s="213" t="s">
        <v>0</v>
      </c>
      <c r="V30" s="213" t="s">
        <v>0</v>
      </c>
      <c r="W30" s="213" t="s">
        <v>0</v>
      </c>
      <c r="X30" s="212" t="e">
        <f>_xll.qlMidEquivalent($T30,$U30,$V30,$W30)</f>
        <v>#NUM!</v>
      </c>
      <c r="Y30" s="9"/>
      <c r="Z30" s="19" t="e">
        <v>#NUM!</v>
      </c>
      <c r="AA30" s="9"/>
      <c r="AB30" s="211" t="e">
        <v>#NUM!</v>
      </c>
      <c r="AC30" s="210">
        <f>_xll.qlSimpleQuoteSetValue(F30,AB30/100,Trigger)</f>
        <v>0</v>
      </c>
      <c r="AD30" s="5"/>
    </row>
    <row r="31" spans="1:30" x14ac:dyDescent="0.2">
      <c r="A31" s="15"/>
      <c r="B31" s="209" t="s">
        <v>111</v>
      </c>
      <c r="C31" s="208" t="str">
        <v>SB</v>
      </c>
      <c r="D31" s="208" t="str">
        <v>6L</v>
      </c>
      <c r="E31" s="207" t="str">
        <f t="shared" si="0"/>
        <v>GBPSB6L22Y_Quote</v>
      </c>
      <c r="F31" s="207" t="str">
        <f>_xll.qlSimpleQuote(E31,,RateTickValue,Permanent,Trigger,ObjectOverwrite)</f>
        <v>GBPSB6L22Y_Quote#0076</v>
      </c>
      <c r="G31" s="186" t="str">
        <f>_xll.ohRangeRetrieveError(F31)</f>
        <v/>
      </c>
      <c r="H31" s="43"/>
      <c r="N31" s="15"/>
      <c r="O31" s="215" t="s">
        <v>111</v>
      </c>
      <c r="P31" s="21" t="s">
        <v>124</v>
      </c>
      <c r="Q31" s="21" t="s">
        <v>121</v>
      </c>
      <c r="R31" s="214" t="str">
        <f t="shared" si="1"/>
        <v>GBPSB6L22Y</v>
      </c>
      <c r="S31" s="214" t="str">
        <v>GBPSB6L22Y=ICAP</v>
      </c>
      <c r="T31" s="213" t="s">
        <v>0</v>
      </c>
      <c r="U31" s="213" t="s">
        <v>0</v>
      </c>
      <c r="V31" s="213" t="s">
        <v>0</v>
      </c>
      <c r="W31" s="213" t="s">
        <v>0</v>
      </c>
      <c r="X31" s="212" t="e">
        <f>_xll.qlMidEquivalent($T31,$U31,$V31,$W31)</f>
        <v>#NUM!</v>
      </c>
      <c r="Y31" s="9"/>
      <c r="Z31" s="19" t="e">
        <v>#NUM!</v>
      </c>
      <c r="AA31" s="9"/>
      <c r="AB31" s="211" t="e">
        <v>#NUM!</v>
      </c>
      <c r="AC31" s="210">
        <f>_xll.qlSimpleQuoteSetValue(F31,AB31/100,Trigger)</f>
        <v>0</v>
      </c>
      <c r="AD31" s="5"/>
    </row>
    <row r="32" spans="1:30" x14ac:dyDescent="0.2">
      <c r="A32" s="15"/>
      <c r="B32" s="209" t="s">
        <v>110</v>
      </c>
      <c r="C32" s="208" t="str">
        <v>SB</v>
      </c>
      <c r="D32" s="208" t="str">
        <v>6L</v>
      </c>
      <c r="E32" s="207" t="str">
        <f t="shared" si="0"/>
        <v>GBPSB6L23Y_Quote</v>
      </c>
      <c r="F32" s="207" t="str">
        <f>_xll.qlSimpleQuote(E32,,RateTickValue,Permanent,Trigger,ObjectOverwrite)</f>
        <v>GBPSB6L23Y_Quote#0076</v>
      </c>
      <c r="G32" s="186" t="str">
        <f>_xll.ohRangeRetrieveError(F32)</f>
        <v/>
      </c>
      <c r="H32" s="43"/>
      <c r="N32" s="15"/>
      <c r="O32" s="215" t="s">
        <v>110</v>
      </c>
      <c r="P32" s="21" t="s">
        <v>124</v>
      </c>
      <c r="Q32" s="21" t="s">
        <v>121</v>
      </c>
      <c r="R32" s="214" t="str">
        <f t="shared" si="1"/>
        <v>GBPSB6L23Y</v>
      </c>
      <c r="S32" s="214" t="str">
        <v>GBPSB6L23Y=ICAP</v>
      </c>
      <c r="T32" s="213" t="s">
        <v>0</v>
      </c>
      <c r="U32" s="213" t="s">
        <v>0</v>
      </c>
      <c r="V32" s="213" t="s">
        <v>0</v>
      </c>
      <c r="W32" s="213" t="s">
        <v>0</v>
      </c>
      <c r="X32" s="212" t="e">
        <f>_xll.qlMidEquivalent($T32,$U32,$V32,$W32)</f>
        <v>#NUM!</v>
      </c>
      <c r="Y32" s="9"/>
      <c r="Z32" s="19" t="e">
        <v>#NUM!</v>
      </c>
      <c r="AA32" s="9"/>
      <c r="AB32" s="211" t="e">
        <v>#NUM!</v>
      </c>
      <c r="AC32" s="210">
        <f>_xll.qlSimpleQuoteSetValue(F32,AB32/100,Trigger)</f>
        <v>0</v>
      </c>
      <c r="AD32" s="5"/>
    </row>
    <row r="33" spans="1:30" x14ac:dyDescent="0.2">
      <c r="A33" s="15"/>
      <c r="B33" s="209" t="s">
        <v>109</v>
      </c>
      <c r="C33" s="208" t="str">
        <v>SB</v>
      </c>
      <c r="D33" s="208" t="str">
        <v>6L</v>
      </c>
      <c r="E33" s="207" t="str">
        <f t="shared" si="0"/>
        <v>GBPSB6L24Y_Quote</v>
      </c>
      <c r="F33" s="207" t="str">
        <f>_xll.qlSimpleQuote(E33,,RateTickValue,Permanent,Trigger,ObjectOverwrite)</f>
        <v>GBPSB6L24Y_Quote#0076</v>
      </c>
      <c r="G33" s="186" t="str">
        <f>_xll.ohRangeRetrieveError(F33)</f>
        <v/>
      </c>
      <c r="H33" s="43"/>
      <c r="N33" s="15"/>
      <c r="O33" s="215" t="s">
        <v>109</v>
      </c>
      <c r="P33" s="21" t="s">
        <v>124</v>
      </c>
      <c r="Q33" s="21" t="s">
        <v>121</v>
      </c>
      <c r="R33" s="214" t="str">
        <f t="shared" si="1"/>
        <v>GBPSB6L24Y</v>
      </c>
      <c r="S33" s="214" t="str">
        <v>GBPSB6L24Y=ICAP</v>
      </c>
      <c r="T33" s="213" t="s">
        <v>0</v>
      </c>
      <c r="U33" s="213" t="s">
        <v>0</v>
      </c>
      <c r="V33" s="213" t="s">
        <v>0</v>
      </c>
      <c r="W33" s="213" t="s">
        <v>0</v>
      </c>
      <c r="X33" s="212" t="e">
        <f>_xll.qlMidEquivalent($T33,$U33,$V33,$W33)</f>
        <v>#NUM!</v>
      </c>
      <c r="Y33" s="9"/>
      <c r="Z33" s="19" t="e">
        <v>#NUM!</v>
      </c>
      <c r="AA33" s="9"/>
      <c r="AB33" s="211" t="e">
        <v>#NUM!</v>
      </c>
      <c r="AC33" s="210">
        <f>_xll.qlSimpleQuoteSetValue(F33,AB33/100,Trigger)</f>
        <v>0</v>
      </c>
      <c r="AD33" s="5"/>
    </row>
    <row r="34" spans="1:30" x14ac:dyDescent="0.2">
      <c r="A34" s="15"/>
      <c r="B34" s="209" t="s">
        <v>51</v>
      </c>
      <c r="C34" s="208" t="str">
        <v>SB</v>
      </c>
      <c r="D34" s="208" t="str">
        <v>6L</v>
      </c>
      <c r="E34" s="207" t="str">
        <f t="shared" si="0"/>
        <v>GBPSB6L25Y_Quote</v>
      </c>
      <c r="F34" s="207" t="str">
        <f>_xll.qlSimpleQuote(E34,,RateTickValue,Permanent,Trigger,ObjectOverwrite)</f>
        <v>GBPSB6L25Y_Quote#0076</v>
      </c>
      <c r="G34" s="186" t="str">
        <f>_xll.ohRangeRetrieveError(F34)</f>
        <v/>
      </c>
      <c r="H34" s="43"/>
      <c r="N34" s="15"/>
      <c r="O34" s="215" t="s">
        <v>51</v>
      </c>
      <c r="P34" s="21" t="s">
        <v>124</v>
      </c>
      <c r="Q34" s="21" t="s">
        <v>121</v>
      </c>
      <c r="R34" s="214" t="str">
        <f t="shared" si="1"/>
        <v>GBPSB6L25Y</v>
      </c>
      <c r="S34" s="214" t="str">
        <v>GBPSB6L25Y=ICAP</v>
      </c>
      <c r="T34" s="213">
        <v>2.379</v>
      </c>
      <c r="U34" s="213">
        <v>2.5089999999999999</v>
      </c>
      <c r="V34" s="213">
        <v>0</v>
      </c>
      <c r="W34" s="213">
        <v>0</v>
      </c>
      <c r="X34" s="212">
        <f>_xll.qlMidEquivalent($T34,$U34,$V34,$W34)</f>
        <v>2.444</v>
      </c>
      <c r="Y34" s="9"/>
      <c r="Z34" s="19">
        <v>2.448</v>
      </c>
      <c r="AA34" s="9"/>
      <c r="AB34" s="211">
        <v>2.448</v>
      </c>
      <c r="AC34" s="210" t="e">
        <f>_xll.qlSimpleQuoteSetValue(F34,AB34/100,Trigger)</f>
        <v>#N/A</v>
      </c>
      <c r="AD34" s="5"/>
    </row>
    <row r="35" spans="1:30" x14ac:dyDescent="0.2">
      <c r="A35" s="15"/>
      <c r="B35" s="209" t="s">
        <v>108</v>
      </c>
      <c r="C35" s="208" t="str">
        <v>SB</v>
      </c>
      <c r="D35" s="208" t="str">
        <v>6L</v>
      </c>
      <c r="E35" s="207" t="str">
        <f t="shared" si="0"/>
        <v>GBPSB6L26Y_Quote</v>
      </c>
      <c r="F35" s="207" t="str">
        <f>_xll.qlSimpleQuote(E35,,RateTickValue,Permanent,Trigger,ObjectOverwrite)</f>
        <v>GBPSB6L26Y_Quote#0076</v>
      </c>
      <c r="G35" s="186" t="str">
        <f>_xll.ohRangeRetrieveError(F35)</f>
        <v/>
      </c>
      <c r="H35" s="43"/>
      <c r="N35" s="15"/>
      <c r="O35" s="215" t="s">
        <v>108</v>
      </c>
      <c r="P35" s="21" t="s">
        <v>124</v>
      </c>
      <c r="Q35" s="21" t="s">
        <v>121</v>
      </c>
      <c r="R35" s="214" t="str">
        <f t="shared" si="1"/>
        <v>GBPSB6L26Y</v>
      </c>
      <c r="S35" s="214" t="str">
        <v>GBPSB6L26Y=ICAP</v>
      </c>
      <c r="T35" s="213" t="s">
        <v>0</v>
      </c>
      <c r="U35" s="213" t="s">
        <v>0</v>
      </c>
      <c r="V35" s="213" t="s">
        <v>0</v>
      </c>
      <c r="W35" s="213" t="s">
        <v>0</v>
      </c>
      <c r="X35" s="212" t="e">
        <f>_xll.qlMidEquivalent($T35,$U35,$V35,$W35)</f>
        <v>#NUM!</v>
      </c>
      <c r="Y35" s="9"/>
      <c r="Z35" s="19" t="e">
        <v>#NUM!</v>
      </c>
      <c r="AA35" s="9"/>
      <c r="AB35" s="211" t="e">
        <v>#NUM!</v>
      </c>
      <c r="AC35" s="210">
        <f>_xll.qlSimpleQuoteSetValue(F35,AB35/100,Trigger)</f>
        <v>0</v>
      </c>
      <c r="AD35" s="5"/>
    </row>
    <row r="36" spans="1:30" x14ac:dyDescent="0.2">
      <c r="A36" s="15"/>
      <c r="B36" s="209" t="s">
        <v>107</v>
      </c>
      <c r="C36" s="208" t="str">
        <v>SB</v>
      </c>
      <c r="D36" s="208" t="str">
        <v>6L</v>
      </c>
      <c r="E36" s="207" t="str">
        <f t="shared" si="0"/>
        <v>GBPSB6L27Y_Quote</v>
      </c>
      <c r="F36" s="207" t="str">
        <f>_xll.qlSimpleQuote(E36,,RateTickValue,Permanent,Trigger,ObjectOverwrite)</f>
        <v>GBPSB6L27Y_Quote#0076</v>
      </c>
      <c r="G36" s="186" t="str">
        <f>_xll.ohRangeRetrieveError(F36)</f>
        <v/>
      </c>
      <c r="H36" s="43"/>
      <c r="N36" s="15"/>
      <c r="O36" s="215" t="s">
        <v>107</v>
      </c>
      <c r="P36" s="21" t="s">
        <v>124</v>
      </c>
      <c r="Q36" s="21" t="s">
        <v>121</v>
      </c>
      <c r="R36" s="214" t="str">
        <f t="shared" si="1"/>
        <v>GBPSB6L27Y</v>
      </c>
      <c r="S36" s="214" t="str">
        <v>GBPSB6L27Y=ICAP</v>
      </c>
      <c r="T36" s="213" t="s">
        <v>0</v>
      </c>
      <c r="U36" s="213" t="s">
        <v>0</v>
      </c>
      <c r="V36" s="213" t="s">
        <v>0</v>
      </c>
      <c r="W36" s="213" t="s">
        <v>0</v>
      </c>
      <c r="X36" s="212" t="e">
        <f>_xll.qlMidEquivalent($T36,$U36,$V36,$W36)</f>
        <v>#NUM!</v>
      </c>
      <c r="Y36" s="9"/>
      <c r="Z36" s="19" t="e">
        <v>#NUM!</v>
      </c>
      <c r="AA36" s="9"/>
      <c r="AB36" s="211" t="e">
        <v>#NUM!</v>
      </c>
      <c r="AC36" s="210">
        <f>_xll.qlSimpleQuoteSetValue(F36,AB36/100,Trigger)</f>
        <v>0</v>
      </c>
      <c r="AD36" s="5"/>
    </row>
    <row r="37" spans="1:30" x14ac:dyDescent="0.2">
      <c r="A37" s="15"/>
      <c r="B37" s="209" t="s">
        <v>106</v>
      </c>
      <c r="C37" s="208" t="str">
        <v>SB</v>
      </c>
      <c r="D37" s="208" t="str">
        <v>6L</v>
      </c>
      <c r="E37" s="207" t="str">
        <f t="shared" si="0"/>
        <v>GBPSB6L28Y_Quote</v>
      </c>
      <c r="F37" s="207" t="str">
        <f>_xll.qlSimpleQuote(E37,,RateTickValue,Permanent,Trigger,ObjectOverwrite)</f>
        <v>GBPSB6L28Y_Quote#0076</v>
      </c>
      <c r="G37" s="186" t="str">
        <f>_xll.ohRangeRetrieveError(F37)</f>
        <v/>
      </c>
      <c r="H37" s="43"/>
      <c r="N37" s="15"/>
      <c r="O37" s="215" t="s">
        <v>106</v>
      </c>
      <c r="P37" s="21" t="s">
        <v>124</v>
      </c>
      <c r="Q37" s="21" t="s">
        <v>121</v>
      </c>
      <c r="R37" s="214" t="str">
        <f t="shared" si="1"/>
        <v>GBPSB6L28Y</v>
      </c>
      <c r="S37" s="214" t="str">
        <v>GBPSB6L28Y=ICAP</v>
      </c>
      <c r="T37" s="213" t="s">
        <v>0</v>
      </c>
      <c r="U37" s="213" t="s">
        <v>0</v>
      </c>
      <c r="V37" s="213" t="s">
        <v>0</v>
      </c>
      <c r="W37" s="213" t="s">
        <v>0</v>
      </c>
      <c r="X37" s="212" t="e">
        <f>_xll.qlMidEquivalent($T37,$U37,$V37,$W37)</f>
        <v>#NUM!</v>
      </c>
      <c r="Y37" s="9"/>
      <c r="Z37" s="19" t="e">
        <v>#NUM!</v>
      </c>
      <c r="AA37" s="9"/>
      <c r="AB37" s="211" t="e">
        <v>#NUM!</v>
      </c>
      <c r="AC37" s="210">
        <f>_xll.qlSimpleQuoteSetValue(F37,AB37/100,Trigger)</f>
        <v>0</v>
      </c>
      <c r="AD37" s="5"/>
    </row>
    <row r="38" spans="1:30" x14ac:dyDescent="0.2">
      <c r="A38" s="15"/>
      <c r="B38" s="209" t="s">
        <v>105</v>
      </c>
      <c r="C38" s="208" t="str">
        <v>SB</v>
      </c>
      <c r="D38" s="208" t="str">
        <v>6L</v>
      </c>
      <c r="E38" s="207" t="str">
        <f t="shared" si="0"/>
        <v>GBPSB6L29Y_Quote</v>
      </c>
      <c r="F38" s="207" t="str">
        <f>_xll.qlSimpleQuote(E38,,RateTickValue,Permanent,Trigger,ObjectOverwrite)</f>
        <v>GBPSB6L29Y_Quote#0076</v>
      </c>
      <c r="G38" s="186" t="str">
        <f>_xll.ohRangeRetrieveError(F38)</f>
        <v/>
      </c>
      <c r="H38" s="43"/>
      <c r="N38" s="15"/>
      <c r="O38" s="215" t="s">
        <v>105</v>
      </c>
      <c r="P38" s="21" t="s">
        <v>124</v>
      </c>
      <c r="Q38" s="21" t="s">
        <v>121</v>
      </c>
      <c r="R38" s="214" t="str">
        <f t="shared" si="1"/>
        <v>GBPSB6L29Y</v>
      </c>
      <c r="S38" s="214" t="str">
        <v>GBPSB6L29Y=ICAP</v>
      </c>
      <c r="T38" s="213" t="s">
        <v>0</v>
      </c>
      <c r="U38" s="213" t="s">
        <v>0</v>
      </c>
      <c r="V38" s="213" t="s">
        <v>0</v>
      </c>
      <c r="W38" s="213" t="s">
        <v>0</v>
      </c>
      <c r="X38" s="212" t="e">
        <f>_xll.qlMidEquivalent($T38,$U38,$V38,$W38)</f>
        <v>#NUM!</v>
      </c>
      <c r="Y38" s="9"/>
      <c r="Z38" s="19" t="e">
        <v>#NUM!</v>
      </c>
      <c r="AA38" s="9"/>
      <c r="AB38" s="211" t="e">
        <v>#NUM!</v>
      </c>
      <c r="AC38" s="210">
        <f>_xll.qlSimpleQuoteSetValue(F38,AB38/100,Trigger)</f>
        <v>0</v>
      </c>
      <c r="AD38" s="5"/>
    </row>
    <row r="39" spans="1:30" x14ac:dyDescent="0.2">
      <c r="A39" s="15"/>
      <c r="B39" s="209" t="s">
        <v>50</v>
      </c>
      <c r="C39" s="208" t="str">
        <v>SB</v>
      </c>
      <c r="D39" s="208" t="str">
        <v>6L</v>
      </c>
      <c r="E39" s="207" t="str">
        <f t="shared" si="0"/>
        <v>GBPSB6L30Y_Quote</v>
      </c>
      <c r="F39" s="207" t="str">
        <f>_xll.qlSimpleQuote(E39,,RateTickValue,Permanent,Trigger,ObjectOverwrite)</f>
        <v>GBPSB6L30Y_Quote#0076</v>
      </c>
      <c r="G39" s="186" t="str">
        <f>_xll.ohRangeRetrieveError(F39)</f>
        <v/>
      </c>
      <c r="H39" s="43"/>
      <c r="N39" s="15"/>
      <c r="O39" s="215" t="s">
        <v>50</v>
      </c>
      <c r="P39" s="21" t="s">
        <v>124</v>
      </c>
      <c r="Q39" s="21" t="s">
        <v>121</v>
      </c>
      <c r="R39" s="214" t="str">
        <f t="shared" si="1"/>
        <v>GBPSB6L30Y</v>
      </c>
      <c r="S39" s="214" t="str">
        <v>GBPSB6L30Y=ICAP</v>
      </c>
      <c r="T39" s="213">
        <v>2.3609999999999998</v>
      </c>
      <c r="U39" s="213">
        <v>2.4910000000000001</v>
      </c>
      <c r="V39" s="213">
        <v>0</v>
      </c>
      <c r="W39" s="213">
        <v>0</v>
      </c>
      <c r="X39" s="212">
        <f>_xll.qlMidEquivalent($T39,$U39,$V39,$W39)</f>
        <v>2.4260000000000002</v>
      </c>
      <c r="Y39" s="9"/>
      <c r="Z39" s="19">
        <v>2.4300000000000002</v>
      </c>
      <c r="AA39" s="9"/>
      <c r="AB39" s="211">
        <v>2.4300000000000002</v>
      </c>
      <c r="AC39" s="210" t="e">
        <f>_xll.qlSimpleQuoteSetValue(F39,AB39/100,Trigger)</f>
        <v>#N/A</v>
      </c>
      <c r="AD39" s="5"/>
    </row>
    <row r="40" spans="1:30" x14ac:dyDescent="0.2">
      <c r="A40" s="15"/>
      <c r="B40" s="209" t="s">
        <v>104</v>
      </c>
      <c r="C40" s="208" t="str">
        <v>SB</v>
      </c>
      <c r="D40" s="208" t="str">
        <v>6L</v>
      </c>
      <c r="E40" s="207" t="str">
        <f t="shared" si="0"/>
        <v>GBPSB6L35Y_Quote</v>
      </c>
      <c r="F40" s="207" t="str">
        <f>_xll.qlSimpleQuote(E40,,RateTickValue,Permanent,Trigger,ObjectOverwrite)</f>
        <v>GBPSB6L35Y_Quote#0076</v>
      </c>
      <c r="G40" s="186" t="str">
        <f>_xll.ohRangeRetrieveError(F40)</f>
        <v/>
      </c>
      <c r="H40" s="43"/>
      <c r="N40" s="15"/>
      <c r="O40" s="215" t="s">
        <v>104</v>
      </c>
      <c r="P40" s="21" t="s">
        <v>124</v>
      </c>
      <c r="Q40" s="21" t="s">
        <v>121</v>
      </c>
      <c r="R40" s="214" t="str">
        <f t="shared" si="1"/>
        <v>GBPSB6L35Y</v>
      </c>
      <c r="S40" s="214" t="str">
        <v>GBPSB6L35Y=ICAP</v>
      </c>
      <c r="T40" s="213" t="s">
        <v>0</v>
      </c>
      <c r="U40" s="213" t="s">
        <v>0</v>
      </c>
      <c r="V40" s="213" t="s">
        <v>0</v>
      </c>
      <c r="W40" s="213" t="s">
        <v>0</v>
      </c>
      <c r="X40" s="212" t="e">
        <f>_xll.qlMidEquivalent($T40,$U40,$V40,$W40)</f>
        <v>#NUM!</v>
      </c>
      <c r="Y40" s="9"/>
      <c r="Z40" s="19" t="e">
        <v>#NUM!</v>
      </c>
      <c r="AA40" s="9"/>
      <c r="AB40" s="211" t="e">
        <v>#NUM!</v>
      </c>
      <c r="AC40" s="210">
        <f>_xll.qlSimpleQuoteSetValue(F40,AB40/100,Trigger)</f>
        <v>0</v>
      </c>
      <c r="AD40" s="5"/>
    </row>
    <row r="41" spans="1:30" x14ac:dyDescent="0.2">
      <c r="A41" s="15"/>
      <c r="B41" s="209" t="s">
        <v>103</v>
      </c>
      <c r="C41" s="208" t="str">
        <v>SB</v>
      </c>
      <c r="D41" s="208" t="str">
        <v>6L</v>
      </c>
      <c r="E41" s="207" t="str">
        <f t="shared" si="0"/>
        <v>GBPSB6L40Y_Quote</v>
      </c>
      <c r="F41" s="207" t="str">
        <f>_xll.qlSimpleQuote(E41,,RateTickValue,Permanent,Trigger,ObjectOverwrite)</f>
        <v>GBPSB6L40Y_Quote#0076</v>
      </c>
      <c r="G41" s="186" t="str">
        <f>_xll.ohRangeRetrieveError(F41)</f>
        <v/>
      </c>
      <c r="H41" s="43"/>
      <c r="N41" s="15"/>
      <c r="O41" s="215" t="s">
        <v>103</v>
      </c>
      <c r="P41" s="21" t="s">
        <v>124</v>
      </c>
      <c r="Q41" s="21" t="s">
        <v>121</v>
      </c>
      <c r="R41" s="214" t="str">
        <f t="shared" si="1"/>
        <v>GBPSB6L40Y</v>
      </c>
      <c r="S41" s="214" t="str">
        <v>GBPSB6L40Y=ICAP</v>
      </c>
      <c r="T41" s="213">
        <v>2.2770000000000001</v>
      </c>
      <c r="U41" s="213">
        <v>2.4470000000000001</v>
      </c>
      <c r="V41" s="213">
        <v>0</v>
      </c>
      <c r="W41" s="213">
        <v>0</v>
      </c>
      <c r="X41" s="212">
        <f>_xll.qlMidEquivalent($T41,$U41,$V41,$W41)</f>
        <v>2.3620000000000001</v>
      </c>
      <c r="Y41" s="9"/>
      <c r="Z41" s="19">
        <v>2.3660000000000001</v>
      </c>
      <c r="AA41" s="9"/>
      <c r="AB41" s="211">
        <v>2.3660000000000001</v>
      </c>
      <c r="AC41" s="210" t="e">
        <f>_xll.qlSimpleQuoteSetValue(F41,AB41/100,Trigger)</f>
        <v>#N/A</v>
      </c>
      <c r="AD41" s="5"/>
    </row>
    <row r="42" spans="1:30" x14ac:dyDescent="0.2">
      <c r="A42" s="15"/>
      <c r="B42" s="209" t="s">
        <v>102</v>
      </c>
      <c r="C42" s="208" t="str">
        <v>SB</v>
      </c>
      <c r="D42" s="208" t="str">
        <v>6L</v>
      </c>
      <c r="E42" s="207" t="str">
        <f t="shared" si="0"/>
        <v>GBPSB6L50Y_Quote</v>
      </c>
      <c r="F42" s="207" t="str">
        <f>_xll.qlSimpleQuote(E42,,RateTickValue,Permanent,Trigger,ObjectOverwrite)</f>
        <v>GBPSB6L50Y_Quote#0076</v>
      </c>
      <c r="G42" s="186" t="str">
        <f>_xll.ohRangeRetrieveError(F42)</f>
        <v/>
      </c>
      <c r="H42" s="43"/>
      <c r="N42" s="15"/>
      <c r="O42" s="215" t="s">
        <v>102</v>
      </c>
      <c r="P42" s="21" t="s">
        <v>124</v>
      </c>
      <c r="Q42" s="21" t="s">
        <v>121</v>
      </c>
      <c r="R42" s="214" t="str">
        <f t="shared" si="1"/>
        <v>GBPSB6L50Y</v>
      </c>
      <c r="S42" s="214" t="str">
        <v>GBPSB6L50Y=ICAP</v>
      </c>
      <c r="T42" s="213">
        <v>2.234</v>
      </c>
      <c r="U42" s="213">
        <v>2.4039999999999999</v>
      </c>
      <c r="V42" s="213">
        <v>0</v>
      </c>
      <c r="W42" s="213">
        <v>0</v>
      </c>
      <c r="X42" s="212">
        <f>_xll.qlMidEquivalent($T42,$U42,$V42,$W42)</f>
        <v>2.319</v>
      </c>
      <c r="Y42" s="9"/>
      <c r="Z42" s="19">
        <v>2.323</v>
      </c>
      <c r="AA42" s="9"/>
      <c r="AB42" s="211">
        <v>2.323</v>
      </c>
      <c r="AC42" s="210" t="e">
        <f>_xll.qlSimpleQuoteSetValue(F42,AB42/100,Trigger)</f>
        <v>#N/A</v>
      </c>
      <c r="AD42" s="5"/>
    </row>
    <row r="43" spans="1:30" x14ac:dyDescent="0.2">
      <c r="A43" s="15"/>
      <c r="B43" s="209" t="s">
        <v>101</v>
      </c>
      <c r="C43" s="208" t="str">
        <v>SB</v>
      </c>
      <c r="D43" s="208" t="str">
        <v>6L</v>
      </c>
      <c r="E43" s="207" t="str">
        <f t="shared" si="0"/>
        <v>GBPSB6L60Y_Quote</v>
      </c>
      <c r="F43" s="207" t="str">
        <f>_xll.qlSimpleQuote(E43,,RateTickValue,Permanent,Trigger,ObjectOverwrite)</f>
        <v>GBPSB6L60Y_Quote#0076</v>
      </c>
      <c r="G43" s="186" t="str">
        <f>_xll.ohRangeRetrieveError(F43)</f>
        <v/>
      </c>
      <c r="H43" s="43"/>
      <c r="N43" s="15"/>
      <c r="O43" s="206" t="s">
        <v>101</v>
      </c>
      <c r="P43" s="12" t="s">
        <v>124</v>
      </c>
      <c r="Q43" s="12" t="s">
        <v>121</v>
      </c>
      <c r="R43" s="205" t="str">
        <f t="shared" si="1"/>
        <v>GBPSB6L60Y</v>
      </c>
      <c r="S43" s="205" t="str">
        <v>GBPSB6L60Y=ICAP</v>
      </c>
      <c r="T43" s="204">
        <v>2.23</v>
      </c>
      <c r="U43" s="204">
        <v>2.4</v>
      </c>
      <c r="V43" s="204">
        <v>0</v>
      </c>
      <c r="W43" s="204">
        <v>0</v>
      </c>
      <c r="X43" s="203">
        <f>_xll.qlMidEquivalent($T43,$U43,$V43,$W43)</f>
        <v>2.3149999999999999</v>
      </c>
      <c r="Y43" s="9"/>
      <c r="Z43" s="10">
        <v>2.319</v>
      </c>
      <c r="AA43" s="9"/>
      <c r="AB43" s="202">
        <v>2.319</v>
      </c>
      <c r="AC43" s="201" t="e">
        <f>_xll.qlSimpleQuoteSetValue(F43,AB43/100,Trigger)</f>
        <v>#N/A</v>
      </c>
      <c r="AD43" s="5"/>
    </row>
    <row r="44" spans="1:30" ht="12" thickBot="1" x14ac:dyDescent="0.25">
      <c r="A44" s="200"/>
      <c r="B44" s="199"/>
      <c r="C44" s="199"/>
      <c r="D44" s="199"/>
      <c r="E44" s="199"/>
      <c r="F44" s="199"/>
      <c r="G44" s="199"/>
      <c r="H44" s="167"/>
      <c r="N44" s="4"/>
      <c r="O44" s="3"/>
      <c r="P44" s="3"/>
      <c r="Q44" s="3"/>
      <c r="R44" s="3"/>
      <c r="S44" s="3"/>
      <c r="T44" s="3"/>
      <c r="U44" s="3"/>
      <c r="V44" s="3"/>
      <c r="W44" s="3"/>
      <c r="X44" s="3"/>
      <c r="Y44" s="3"/>
      <c r="Z44" s="3"/>
      <c r="AA44" s="3"/>
      <c r="AB44" s="3"/>
      <c r="AC44" s="3"/>
      <c r="AD44" s="2"/>
    </row>
  </sheetData>
  <conditionalFormatting sqref="AC5:AC43">
    <cfRule type="cellIs" dxfId="36" priority="1" stopIfTrue="1" operator="greaterThan">
      <formula>0</formula>
    </cfRule>
    <cfRule type="cellIs" dxfId="35"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4"/>
  <sheetViews>
    <sheetView showGridLines="0" workbookViewId="0">
      <selection activeCell="E19" sqref="E19"/>
    </sheetView>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f>_xll.ohTrigger(AC5:AC43)</f>
        <v>74</v>
      </c>
      <c r="AD3" s="5"/>
      <c r="AE3" s="166"/>
      <c r="AF3" s="166"/>
      <c r="AG3" s="166"/>
      <c r="AH3" s="166"/>
      <c r="AI3" s="166"/>
    </row>
    <row r="4" spans="1:35" ht="13.5" thickBot="1" x14ac:dyDescent="0.25">
      <c r="A4" s="15"/>
      <c r="B4" s="189" t="s">
        <v>140</v>
      </c>
      <c r="C4" s="189"/>
      <c r="D4" s="189"/>
      <c r="E4" s="229" t="str">
        <f>Currency&amp;"_010_Sw"&amp;$C$7&amp;$D$7&amp;".xml"</f>
        <v>GBP_010_SwAM3L.xml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tr">
        <f t="array" ref="C5">VLOOKUP(Currency,SwapMainSetConventions,2)</f>
        <v>AM</v>
      </c>
      <c r="D5" s="208" t="str">
        <f t="array" ref="D5">VLOOKUP(Currency,SwapMainSetConventions,3)</f>
        <v>3L</v>
      </c>
      <c r="E5" s="207" t="str">
        <f t="shared" ref="E5:E43" si="0">Currency&amp;$C5&amp;$D5&amp;$B5&amp;QuoteSuffix</f>
        <v>GBPAM3L6M_Quote</v>
      </c>
      <c r="F5" s="207" t="str">
        <f>_xll.qlSimpleQuote(Currency&amp;$C5&amp;$D5&amp;$B5&amp;QuoteSuffix,,RateTickValue,Permanent,Trigger,ObjectOverwrite)</f>
        <v>GBPAM3L6M_Quote#0075</v>
      </c>
      <c r="G5" s="244" t="str">
        <f>_xll.ohRangeRetrieveError(F5)</f>
        <v/>
      </c>
      <c r="H5" s="43"/>
      <c r="J5" s="185" t="s">
        <v>143</v>
      </c>
      <c r="K5" s="184" t="s">
        <v>137</v>
      </c>
      <c r="L5" s="183" t="s">
        <v>136</v>
      </c>
      <c r="N5" s="15"/>
      <c r="O5" s="215" t="s">
        <v>87</v>
      </c>
      <c r="P5" s="21" t="s">
        <v>123</v>
      </c>
      <c r="Q5" s="21" t="s">
        <v>120</v>
      </c>
      <c r="R5" s="21" t="str">
        <f t="shared" ref="R5:R43" si="1">Currency&amp;$P5&amp;$Q5&amp;$O5</f>
        <v>GBPAM3L6M</v>
      </c>
      <c r="S5" s="21" t="str">
        <f t="array" ref="S5:S43">Instruments&amp;"="&amp;VLOOKUP(Contributor,ContributorTable,2,FALSE)</f>
        <v>GBPAM3L6M=ICAP</v>
      </c>
      <c r="T5" s="213">
        <v>0.60199999999999998</v>
      </c>
      <c r="U5" s="213">
        <v>0.63200000000000001</v>
      </c>
      <c r="V5" s="213">
        <v>0</v>
      </c>
      <c r="W5" s="213">
        <v>0</v>
      </c>
      <c r="X5" s="20">
        <f>_xll.qlMidSafe($T5,$U5)</f>
        <v>0.61699999999999999</v>
      </c>
      <c r="Y5" s="9"/>
      <c r="Z5" s="19">
        <v>0.61699999999999999</v>
      </c>
      <c r="AA5" s="9"/>
      <c r="AB5" s="211">
        <f t="array" ref="AB5:AB43">QuoteStatic</f>
        <v>0.61699999999999999</v>
      </c>
      <c r="AC5" s="16" t="e">
        <f>_xll.qlSimpleQuoteSetValue(F5,AB5/100,Trigger)</f>
        <v>#N/A</v>
      </c>
      <c r="AD5" s="5"/>
      <c r="AE5" s="166"/>
      <c r="AF5" s="223" t="s">
        <v>49</v>
      </c>
      <c r="AG5" s="222" t="s">
        <v>127</v>
      </c>
      <c r="AH5" s="221" t="s">
        <v>120</v>
      </c>
      <c r="AI5" s="166"/>
    </row>
    <row r="6" spans="1:35" x14ac:dyDescent="0.2">
      <c r="A6" s="246"/>
      <c r="B6" s="245" t="s">
        <v>84</v>
      </c>
      <c r="C6" s="208" t="str">
        <f t="array" ref="C6">VLOOKUP(Currency,SwapMainSetConventions,2)</f>
        <v>AM</v>
      </c>
      <c r="D6" s="208" t="str">
        <f t="array" ref="D6">VLOOKUP(Currency,SwapMainSetConventions,3)</f>
        <v>3L</v>
      </c>
      <c r="E6" s="207" t="str">
        <f t="shared" si="0"/>
        <v>GBPAM3L9M_Quote</v>
      </c>
      <c r="F6" s="207" t="str">
        <f>_xll.qlSimpleQuote(Currency&amp;$C6&amp;$D6&amp;$B6&amp;QuoteSuffix,,RateTickValue,Permanent,Trigger,ObjectOverwrite)</f>
        <v>GBPAM3L9M_Quote#0075</v>
      </c>
      <c r="G6" s="244" t="str">
        <f>_xll.ohRangeRetrieveError(F6)</f>
        <v/>
      </c>
      <c r="H6" s="43"/>
      <c r="J6" s="219" t="s">
        <v>49</v>
      </c>
      <c r="K6" s="179" t="s">
        <v>127</v>
      </c>
      <c r="L6" s="178" t="s">
        <v>120</v>
      </c>
      <c r="N6" s="15"/>
      <c r="O6" s="215" t="s">
        <v>84</v>
      </c>
      <c r="P6" s="21" t="s">
        <v>123</v>
      </c>
      <c r="Q6" s="21" t="s">
        <v>120</v>
      </c>
      <c r="R6" s="21" t="str">
        <f t="shared" si="1"/>
        <v>GBPAM3L9M</v>
      </c>
      <c r="S6" s="21" t="str">
        <v>GBPAM3L9M=ICAP</v>
      </c>
      <c r="T6" s="213">
        <v>0.65999999999999992</v>
      </c>
      <c r="U6" s="213">
        <v>0.69000000000000006</v>
      </c>
      <c r="V6" s="213">
        <v>0</v>
      </c>
      <c r="W6" s="213">
        <v>0</v>
      </c>
      <c r="X6" s="20">
        <f>_xll.qlMidSafe($T6,$U6)</f>
        <v>0.67500000000000004</v>
      </c>
      <c r="Y6" s="9"/>
      <c r="Z6" s="19">
        <v>0.67500000000000004</v>
      </c>
      <c r="AA6" s="9"/>
      <c r="AB6" s="211">
        <v>0.67500000000000004</v>
      </c>
      <c r="AC6" s="16" t="e">
        <f>_xll.qlSimpleQuoteSetValue(F6,AB6/100,Trigger)</f>
        <v>#N/A</v>
      </c>
      <c r="AD6" s="5"/>
      <c r="AE6" s="166"/>
      <c r="AF6" s="219" t="s">
        <v>48</v>
      </c>
      <c r="AG6" s="179" t="s">
        <v>127</v>
      </c>
      <c r="AH6" s="178" t="s">
        <v>126</v>
      </c>
      <c r="AI6" s="166"/>
    </row>
    <row r="7" spans="1:35" x14ac:dyDescent="0.2">
      <c r="A7" s="15"/>
      <c r="B7" s="245" t="s">
        <v>64</v>
      </c>
      <c r="C7" s="208" t="str">
        <f t="array" ref="C7:C43">VLOOKUP(Currency,SwapMainSetConventions,2)</f>
        <v>AM</v>
      </c>
      <c r="D7" s="208" t="str">
        <f t="array" ref="D7:D43">VLOOKUP(Currency,SwapMainSetConventions,3)</f>
        <v>3L</v>
      </c>
      <c r="E7" s="207" t="str">
        <f t="shared" si="0"/>
        <v>GBPAM3L1Y_Quote</v>
      </c>
      <c r="F7" s="207" t="str">
        <f>_xll.qlSimpleQuote(Currency&amp;$C7&amp;$D7&amp;$B7&amp;QuoteSuffix,,RateTickValue,Permanent,Trigger,ObjectOverwrite)</f>
        <v>GBPAM3L1Y_Quote#0075</v>
      </c>
      <c r="G7" s="244" t="str">
        <f>_xll.ohRangeRetrieveError(F7)</f>
        <v/>
      </c>
      <c r="H7" s="43"/>
      <c r="J7" s="219" t="s">
        <v>48</v>
      </c>
      <c r="K7" s="179" t="s">
        <v>127</v>
      </c>
      <c r="L7" s="178" t="s">
        <v>126</v>
      </c>
      <c r="N7" s="15"/>
      <c r="O7" s="215" t="s">
        <v>64</v>
      </c>
      <c r="P7" s="21" t="s">
        <v>123</v>
      </c>
      <c r="Q7" s="21" t="s">
        <v>120</v>
      </c>
      <c r="R7" s="21" t="str">
        <f t="shared" si="1"/>
        <v>GBPAM3L1Y</v>
      </c>
      <c r="S7" s="21" t="str">
        <v>GBPAM3L1Y=ICAP</v>
      </c>
      <c r="T7" s="213">
        <v>0.72899999999999998</v>
      </c>
      <c r="U7" s="213">
        <v>0.75900000000000001</v>
      </c>
      <c r="V7" s="213">
        <v>0</v>
      </c>
      <c r="W7" s="213">
        <v>0</v>
      </c>
      <c r="X7" s="20">
        <f>_xll.qlMidSafe($T7,$U7)</f>
        <v>0.74399999999999999</v>
      </c>
      <c r="Y7" s="9"/>
      <c r="Z7" s="19">
        <v>0.74399999999999999</v>
      </c>
      <c r="AA7" s="9"/>
      <c r="AB7" s="211">
        <v>0.74399999999999999</v>
      </c>
      <c r="AC7" s="16" t="e">
        <f>_xll.qlSimpleQuoteSetValue(F7,AB7/100,Trigger)</f>
        <v>#N/A</v>
      </c>
      <c r="AD7" s="5"/>
      <c r="AE7" s="166"/>
      <c r="AF7" s="219" t="s">
        <v>43</v>
      </c>
      <c r="AG7" s="179" t="s">
        <v>123</v>
      </c>
      <c r="AH7" s="178" t="s">
        <v>120</v>
      </c>
      <c r="AI7" s="166"/>
    </row>
    <row r="8" spans="1:35" x14ac:dyDescent="0.2">
      <c r="A8" s="15"/>
      <c r="B8" s="241" t="s">
        <v>134</v>
      </c>
      <c r="C8" s="208" t="str">
        <v>AM</v>
      </c>
      <c r="D8" s="208" t="str">
        <v>3L</v>
      </c>
      <c r="E8" s="207" t="str">
        <f t="shared" si="0"/>
        <v>GBPAM3L15M_Quote</v>
      </c>
      <c r="F8" s="207" t="str">
        <f>_xll.qlSimpleQuote(Currency&amp;$C8&amp;$D8&amp;$B8&amp;QuoteSuffix,,RateTickValue,Permanent,Trigger,ObjectOverwrite)</f>
        <v>GBPAM3L15M_Quote#0075</v>
      </c>
      <c r="G8" s="240" t="str">
        <f>_xll.ohRangeRetrieveError(F8)</f>
        <v/>
      </c>
      <c r="H8" s="43"/>
      <c r="J8" s="219" t="s">
        <v>43</v>
      </c>
      <c r="K8" s="179" t="s">
        <v>123</v>
      </c>
      <c r="L8" s="178" t="s">
        <v>120</v>
      </c>
      <c r="N8" s="15"/>
      <c r="O8" s="215" t="s">
        <v>134</v>
      </c>
      <c r="P8" s="21" t="s">
        <v>123</v>
      </c>
      <c r="Q8" s="21" t="s">
        <v>120</v>
      </c>
      <c r="R8" s="21" t="str">
        <f t="shared" si="1"/>
        <v>GBPAM3L15M</v>
      </c>
      <c r="S8" s="21" t="str">
        <v>GBPAM3L15M=ICAP</v>
      </c>
      <c r="T8" s="213">
        <v>0.80299999999999994</v>
      </c>
      <c r="U8" s="213">
        <v>0.83299999999999996</v>
      </c>
      <c r="V8" s="213">
        <v>0</v>
      </c>
      <c r="W8" s="213">
        <v>0</v>
      </c>
      <c r="X8" s="20">
        <f>_xll.qlMidSafe($T8,$U8)</f>
        <v>0.81799999999999995</v>
      </c>
      <c r="Y8" s="9"/>
      <c r="Z8" s="19">
        <v>0.81799999999999995</v>
      </c>
      <c r="AA8" s="9"/>
      <c r="AB8" s="211">
        <v>0.81799999999999995</v>
      </c>
      <c r="AC8" s="16" t="e">
        <f>_xll.qlSimpleQuoteSetValue(F8,AB8/100,Trigger)</f>
        <v>#N/A</v>
      </c>
      <c r="AD8" s="5"/>
      <c r="AE8" s="166"/>
      <c r="AF8" s="219" t="s">
        <v>45</v>
      </c>
      <c r="AG8" s="179" t="s">
        <v>142</v>
      </c>
      <c r="AH8" s="178" t="s">
        <v>141</v>
      </c>
      <c r="AI8" s="166"/>
    </row>
    <row r="9" spans="1:35" x14ac:dyDescent="0.2">
      <c r="A9" s="15"/>
      <c r="B9" s="241" t="s">
        <v>133</v>
      </c>
      <c r="C9" s="208" t="str">
        <v>AM</v>
      </c>
      <c r="D9" s="208" t="str">
        <v>3L</v>
      </c>
      <c r="E9" s="207" t="str">
        <f t="shared" si="0"/>
        <v>GBPAM3L18M_Quote</v>
      </c>
      <c r="F9" s="207" t="str">
        <f>_xll.qlSimpleQuote(Currency&amp;$C9&amp;$D9&amp;$B9&amp;QuoteSuffix,,RateTickValue,Permanent,Trigger,ObjectOverwrite)</f>
        <v>GBPAM3L18M_Quote#0075</v>
      </c>
      <c r="G9" s="240" t="str">
        <f>_xll.ohRangeRetrieveError(F9)</f>
        <v/>
      </c>
      <c r="H9" s="43"/>
      <c r="J9" s="219" t="s">
        <v>42</v>
      </c>
      <c r="K9" s="179" t="s">
        <v>124</v>
      </c>
      <c r="L9" s="178" t="s">
        <v>120</v>
      </c>
      <c r="N9" s="15"/>
      <c r="O9" s="215" t="s">
        <v>133</v>
      </c>
      <c r="P9" s="21" t="s">
        <v>123</v>
      </c>
      <c r="Q9" s="21" t="s">
        <v>120</v>
      </c>
      <c r="R9" s="21" t="str">
        <f t="shared" si="1"/>
        <v>GBPAM3L18M</v>
      </c>
      <c r="S9" s="21" t="str">
        <v>GBPAM3L18M=ICAP</v>
      </c>
      <c r="T9" s="213">
        <v>0.88200000000000001</v>
      </c>
      <c r="U9" s="213">
        <v>0.91199999999999992</v>
      </c>
      <c r="V9" s="213">
        <v>0</v>
      </c>
      <c r="W9" s="213">
        <v>0</v>
      </c>
      <c r="X9" s="20">
        <f>_xll.qlMidSafe($T9,$U9)</f>
        <v>0.89700000000000002</v>
      </c>
      <c r="Y9" s="9"/>
      <c r="Z9" s="19">
        <v>0.89700000000000002</v>
      </c>
      <c r="AA9" s="9"/>
      <c r="AB9" s="211">
        <v>0.89700000000000002</v>
      </c>
      <c r="AC9" s="16" t="e">
        <f>_xll.qlSimpleQuoteSetValue(F9,AB9/100,Trigger)</f>
        <v>#N/A</v>
      </c>
      <c r="AD9" s="5"/>
      <c r="AE9" s="166"/>
      <c r="AF9" s="219" t="s">
        <v>42</v>
      </c>
      <c r="AG9" s="179" t="s">
        <v>124</v>
      </c>
      <c r="AH9" s="178" t="s">
        <v>120</v>
      </c>
      <c r="AI9" s="166"/>
    </row>
    <row r="10" spans="1:35" ht="13.5" thickBot="1" x14ac:dyDescent="0.25">
      <c r="A10" s="15"/>
      <c r="B10" s="241" t="s">
        <v>132</v>
      </c>
      <c r="C10" s="208" t="str">
        <v>AM</v>
      </c>
      <c r="D10" s="208" t="str">
        <v>3L</v>
      </c>
      <c r="E10" s="207" t="str">
        <f t="shared" si="0"/>
        <v>GBPAM3L21M_Quote</v>
      </c>
      <c r="F10" s="207" t="str">
        <f>_xll.qlSimpleQuote(Currency&amp;$C10&amp;$D10&amp;$B10&amp;QuoteSuffix,,RateTickValue,Permanent,Trigger,ObjectOverwrite)</f>
        <v>GBPAM3L21M_Quote#0075</v>
      </c>
      <c r="G10" s="240" t="str">
        <f>_xll.ohRangeRetrieveError(F10)</f>
        <v/>
      </c>
      <c r="H10" s="43"/>
      <c r="J10" s="216" t="s">
        <v>41</v>
      </c>
      <c r="K10" s="176" t="s">
        <v>123</v>
      </c>
      <c r="L10" s="175" t="s">
        <v>120</v>
      </c>
      <c r="N10" s="15"/>
      <c r="O10" s="215" t="s">
        <v>132</v>
      </c>
      <c r="P10" s="21" t="s">
        <v>123</v>
      </c>
      <c r="Q10" s="21" t="s">
        <v>120</v>
      </c>
      <c r="R10" s="21" t="str">
        <f t="shared" si="1"/>
        <v>GBPAM3L21M</v>
      </c>
      <c r="S10" s="21" t="str">
        <v>GBPAM3L21M=ICAP</v>
      </c>
      <c r="T10" s="213" t="s">
        <v>0</v>
      </c>
      <c r="U10" s="213" t="s">
        <v>0</v>
      </c>
      <c r="V10" s="213" t="s">
        <v>0</v>
      </c>
      <c r="W10" s="213" t="s">
        <v>0</v>
      </c>
      <c r="X10" s="20" t="e">
        <f>_xll.qlMidSafe($T10,$U10)</f>
        <v>#NUM!</v>
      </c>
      <c r="Y10" s="9"/>
      <c r="Z10" s="19" t="e">
        <v>#NUM!</v>
      </c>
      <c r="AA10" s="9"/>
      <c r="AB10" s="211" t="e">
        <v>#NUM!</v>
      </c>
      <c r="AC10" s="16">
        <f>_xll.qlSimpleQuoteSetValue(F10,AB10/100,Trigger)</f>
        <v>0</v>
      </c>
      <c r="AD10" s="5"/>
      <c r="AE10" s="166"/>
      <c r="AF10" s="216" t="s">
        <v>41</v>
      </c>
      <c r="AG10" s="176" t="s">
        <v>123</v>
      </c>
      <c r="AH10" s="175" t="s">
        <v>120</v>
      </c>
      <c r="AI10" s="166"/>
    </row>
    <row r="11" spans="1:35" x14ac:dyDescent="0.2">
      <c r="A11" s="15"/>
      <c r="B11" s="241" t="s">
        <v>63</v>
      </c>
      <c r="C11" s="208" t="str">
        <v>AM</v>
      </c>
      <c r="D11" s="208" t="str">
        <v>3L</v>
      </c>
      <c r="E11" s="207" t="str">
        <f t="shared" si="0"/>
        <v>GBPAM3L2Y_Quote</v>
      </c>
      <c r="F11" s="207" t="str">
        <f>_xll.qlSimpleQuote(Currency&amp;$C11&amp;$D11&amp;$B11&amp;QuoteSuffix,,RateTickValue,Permanent,Trigger,ObjectOverwrite)</f>
        <v>GBPAM3L2Y_Quote#0075</v>
      </c>
      <c r="G11" s="240" t="str">
        <f>_xll.ohRangeRetrieveError(F11)</f>
        <v/>
      </c>
      <c r="H11" s="43"/>
      <c r="N11" s="15"/>
      <c r="O11" s="215" t="s">
        <v>63</v>
      </c>
      <c r="P11" s="21" t="s">
        <v>123</v>
      </c>
      <c r="Q11" s="21" t="s">
        <v>120</v>
      </c>
      <c r="R11" s="21" t="str">
        <f t="shared" si="1"/>
        <v>GBPAM3L2Y</v>
      </c>
      <c r="S11" s="21" t="str">
        <v>GBPAM3L2Y=ICAP</v>
      </c>
      <c r="T11" s="213" t="s">
        <v>0</v>
      </c>
      <c r="U11" s="213" t="s">
        <v>0</v>
      </c>
      <c r="V11" s="213" t="s">
        <v>0</v>
      </c>
      <c r="W11" s="213" t="s">
        <v>0</v>
      </c>
      <c r="X11" s="20" t="e">
        <f>_xll.qlMidSafe($T11,$U11)</f>
        <v>#NUM!</v>
      </c>
      <c r="Y11" s="9"/>
      <c r="Z11" s="19" t="e">
        <v>#NUM!</v>
      </c>
      <c r="AA11" s="9"/>
      <c r="AB11" s="211" t="e">
        <v>#NUM!</v>
      </c>
      <c r="AC11" s="16">
        <f>_xll.qlSimpleQuoteSetValue(F11,AB11/100,Trigger)</f>
        <v>0</v>
      </c>
      <c r="AD11" s="5"/>
      <c r="AE11" s="166"/>
      <c r="AF11" s="166"/>
      <c r="AG11" s="166"/>
      <c r="AH11" s="166"/>
      <c r="AI11" s="166"/>
    </row>
    <row r="12" spans="1:35" ht="15" x14ac:dyDescent="0.25">
      <c r="A12" s="15"/>
      <c r="B12" s="241" t="s">
        <v>62</v>
      </c>
      <c r="C12" s="208" t="str">
        <v>AM</v>
      </c>
      <c r="D12" s="208" t="str">
        <v>3L</v>
      </c>
      <c r="E12" s="207" t="str">
        <f t="shared" si="0"/>
        <v>GBPAM3L3Y_Quote</v>
      </c>
      <c r="F12" s="207" t="str">
        <f>_xll.qlSimpleQuote(Currency&amp;$C12&amp;$D12&amp;$B12&amp;QuoteSuffix,,RateTickValue,Permanent,Trigger,ObjectOverwrite)</f>
        <v>GBPAM3L3Y_Quote#0075</v>
      </c>
      <c r="G12" s="240" t="str">
        <f>_xll.ohRangeRetrieveError(F12)</f>
        <v/>
      </c>
      <c r="H12" s="43"/>
      <c r="J12"/>
      <c r="N12" s="15"/>
      <c r="O12" s="215" t="s">
        <v>62</v>
      </c>
      <c r="P12" s="242" t="s">
        <v>123</v>
      </c>
      <c r="Q12" s="242" t="s">
        <v>120</v>
      </c>
      <c r="R12" s="21" t="str">
        <f t="shared" si="1"/>
        <v>GBPAM3L3Y</v>
      </c>
      <c r="S12" s="21" t="str">
        <v>GBPAM3L3Y=ICAP</v>
      </c>
      <c r="T12" s="213" t="s">
        <v>0</v>
      </c>
      <c r="U12" s="213" t="s">
        <v>0</v>
      </c>
      <c r="V12" s="213" t="s">
        <v>0</v>
      </c>
      <c r="W12" s="213" t="s">
        <v>0</v>
      </c>
      <c r="X12" s="20" t="e">
        <f>_xll.qlMidSafe($T12,$U12)</f>
        <v>#NUM!</v>
      </c>
      <c r="Y12" s="9"/>
      <c r="Z12" s="19" t="e">
        <v>#NUM!</v>
      </c>
      <c r="AA12" s="9"/>
      <c r="AB12" s="211" t="e">
        <v>#NUM!</v>
      </c>
      <c r="AC12" s="16">
        <f>_xll.qlSimpleQuoteSetValue(F12,AB12/100,Trigger)</f>
        <v>0</v>
      </c>
      <c r="AD12" s="5"/>
      <c r="AE12" s="166"/>
      <c r="AF12" s="166"/>
      <c r="AG12" s="166"/>
      <c r="AH12" s="166"/>
      <c r="AI12" s="166"/>
    </row>
    <row r="13" spans="1:35" x14ac:dyDescent="0.2">
      <c r="A13" s="15"/>
      <c r="B13" s="241" t="s">
        <v>61</v>
      </c>
      <c r="C13" s="208" t="str">
        <v>AM</v>
      </c>
      <c r="D13" s="208" t="str">
        <v>3L</v>
      </c>
      <c r="E13" s="207" t="str">
        <f t="shared" si="0"/>
        <v>GBPAM3L4Y_Quote</v>
      </c>
      <c r="F13" s="207" t="str">
        <f>_xll.qlSimpleQuote(Currency&amp;$C13&amp;$D13&amp;$B13&amp;QuoteSuffix,,RateTickValue,Permanent,Trigger,ObjectOverwrite)</f>
        <v>GBPAM3L4Y_Quote#0075</v>
      </c>
      <c r="G13" s="240" t="str">
        <f>_xll.ohRangeRetrieveError(F13)</f>
        <v/>
      </c>
      <c r="H13" s="43"/>
      <c r="N13" s="15"/>
      <c r="O13" s="215" t="s">
        <v>61</v>
      </c>
      <c r="P13" s="242" t="s">
        <v>123</v>
      </c>
      <c r="Q13" s="242" t="s">
        <v>120</v>
      </c>
      <c r="R13" s="21" t="str">
        <f t="shared" si="1"/>
        <v>GBPAM3L4Y</v>
      </c>
      <c r="S13" s="21" t="str">
        <v>GBPAM3L4Y=ICAP</v>
      </c>
      <c r="T13" s="213" t="s">
        <v>0</v>
      </c>
      <c r="U13" s="213" t="s">
        <v>0</v>
      </c>
      <c r="V13" s="213" t="s">
        <v>0</v>
      </c>
      <c r="W13" s="213" t="s">
        <v>0</v>
      </c>
      <c r="X13" s="20" t="e">
        <f>_xll.qlMidSafe($T13,$U13)</f>
        <v>#NUM!</v>
      </c>
      <c r="Y13" s="9"/>
      <c r="Z13" s="19" t="e">
        <v>#NUM!</v>
      </c>
      <c r="AA13" s="9"/>
      <c r="AB13" s="211" t="e">
        <v>#NUM!</v>
      </c>
      <c r="AC13" s="16">
        <f>_xll.qlSimpleQuoteSetValue(F13,AB13/100,Trigger)</f>
        <v>0</v>
      </c>
      <c r="AD13" s="5"/>
      <c r="AE13" s="166"/>
      <c r="AF13" s="166"/>
      <c r="AG13" s="166"/>
      <c r="AH13" s="166"/>
      <c r="AI13" s="166"/>
    </row>
    <row r="14" spans="1:35" x14ac:dyDescent="0.2">
      <c r="A14" s="15"/>
      <c r="B14" s="241" t="s">
        <v>60</v>
      </c>
      <c r="C14" s="208" t="str">
        <v>AM</v>
      </c>
      <c r="D14" s="208" t="str">
        <v>3L</v>
      </c>
      <c r="E14" s="207" t="str">
        <f t="shared" si="0"/>
        <v>GBPAM3L5Y_Quote</v>
      </c>
      <c r="F14" s="207" t="str">
        <f>_xll.qlSimpleQuote(Currency&amp;$C14&amp;$D14&amp;$B14&amp;QuoteSuffix,,RateTickValue,Permanent,Trigger,ObjectOverwrite)</f>
        <v>GBPAM3L5Y_Quote#0075</v>
      </c>
      <c r="G14" s="240" t="str">
        <f>_xll.ohRangeRetrieveError(F14)</f>
        <v/>
      </c>
      <c r="H14" s="43"/>
      <c r="N14" s="15"/>
      <c r="O14" s="215" t="s">
        <v>60</v>
      </c>
      <c r="P14" s="242" t="s">
        <v>123</v>
      </c>
      <c r="Q14" s="242" t="s">
        <v>120</v>
      </c>
      <c r="R14" s="21" t="str">
        <f t="shared" si="1"/>
        <v>GBPAM3L5Y</v>
      </c>
      <c r="S14" s="21" t="str">
        <v>GBPAM3L5Y=ICAP</v>
      </c>
      <c r="T14" s="213" t="s">
        <v>0</v>
      </c>
      <c r="U14" s="213" t="s">
        <v>0</v>
      </c>
      <c r="V14" s="213" t="s">
        <v>0</v>
      </c>
      <c r="W14" s="213" t="s">
        <v>0</v>
      </c>
      <c r="X14" s="20" t="e">
        <f>_xll.qlMidSafe($T14,$U14)</f>
        <v>#NUM!</v>
      </c>
      <c r="Y14" s="9"/>
      <c r="Z14" s="19" t="e">
        <v>#NUM!</v>
      </c>
      <c r="AA14" s="9"/>
      <c r="AB14" s="211" t="e">
        <v>#NUM!</v>
      </c>
      <c r="AC14" s="16">
        <f>_xll.qlSimpleQuoteSetValue(F14,AB14/100,Trigger)</f>
        <v>0</v>
      </c>
      <c r="AD14" s="5"/>
      <c r="AE14" s="166"/>
      <c r="AF14" s="166"/>
      <c r="AG14" s="166"/>
      <c r="AH14" s="166"/>
      <c r="AI14" s="166"/>
    </row>
    <row r="15" spans="1:35" x14ac:dyDescent="0.2">
      <c r="A15" s="15"/>
      <c r="B15" s="241" t="s">
        <v>59</v>
      </c>
      <c r="C15" s="208" t="str">
        <v>AM</v>
      </c>
      <c r="D15" s="208" t="str">
        <v>3L</v>
      </c>
      <c r="E15" s="207" t="str">
        <f t="shared" si="0"/>
        <v>GBPAM3L6Y_Quote</v>
      </c>
      <c r="F15" s="207" t="str">
        <f>_xll.qlSimpleQuote(Currency&amp;$C15&amp;$D15&amp;$B15&amp;QuoteSuffix,,RateTickValue,Permanent,Trigger,ObjectOverwrite)</f>
        <v>GBPAM3L6Y_Quote#0075</v>
      </c>
      <c r="G15" s="240" t="str">
        <f>_xll.ohRangeRetrieveError(F15)</f>
        <v/>
      </c>
      <c r="H15" s="43"/>
      <c r="N15" s="15"/>
      <c r="O15" s="215" t="s">
        <v>59</v>
      </c>
      <c r="P15" s="242" t="s">
        <v>123</v>
      </c>
      <c r="Q15" s="242" t="s">
        <v>120</v>
      </c>
      <c r="R15" s="21" t="str">
        <f t="shared" si="1"/>
        <v>GBPAM3L6Y</v>
      </c>
      <c r="S15" s="21" t="str">
        <v>GBPAM3L6Y=ICAP</v>
      </c>
      <c r="T15" s="213" t="s">
        <v>0</v>
      </c>
      <c r="U15" s="213" t="s">
        <v>0</v>
      </c>
      <c r="V15" s="213" t="s">
        <v>0</v>
      </c>
      <c r="W15" s="213" t="s">
        <v>0</v>
      </c>
      <c r="X15" s="20" t="e">
        <f>_xll.qlMidSafe($T15,$U15)</f>
        <v>#NUM!</v>
      </c>
      <c r="Y15" s="9"/>
      <c r="Z15" s="19" t="e">
        <v>#NUM!</v>
      </c>
      <c r="AA15" s="9"/>
      <c r="AB15" s="211" t="e">
        <v>#NUM!</v>
      </c>
      <c r="AC15" s="16">
        <f>_xll.qlSimpleQuoteSetValue(F15,AB15/100,Trigger)</f>
        <v>0</v>
      </c>
      <c r="AD15" s="5"/>
      <c r="AE15" s="166"/>
      <c r="AF15" s="166"/>
      <c r="AG15" s="166"/>
      <c r="AH15" s="166"/>
      <c r="AI15" s="166"/>
    </row>
    <row r="16" spans="1:35" x14ac:dyDescent="0.2">
      <c r="A16" s="15"/>
      <c r="B16" s="241" t="s">
        <v>58</v>
      </c>
      <c r="C16" s="208" t="str">
        <v>AM</v>
      </c>
      <c r="D16" s="208" t="str">
        <v>3L</v>
      </c>
      <c r="E16" s="207" t="str">
        <f t="shared" si="0"/>
        <v>GBPAM3L7Y_Quote</v>
      </c>
      <c r="F16" s="207" t="str">
        <f>_xll.qlSimpleQuote(Currency&amp;$C16&amp;$D16&amp;$B16&amp;QuoteSuffix,,RateTickValue,Permanent,Trigger,ObjectOverwrite)</f>
        <v>GBPAM3L7Y_Quote#0075</v>
      </c>
      <c r="G16" s="240" t="str">
        <f>_xll.ohRangeRetrieveError(F16)</f>
        <v/>
      </c>
      <c r="H16" s="43"/>
      <c r="N16" s="15"/>
      <c r="O16" s="215" t="s">
        <v>58</v>
      </c>
      <c r="P16" s="242" t="s">
        <v>123</v>
      </c>
      <c r="Q16" s="242" t="s">
        <v>120</v>
      </c>
      <c r="R16" s="21" t="str">
        <f t="shared" si="1"/>
        <v>GBPAM3L7Y</v>
      </c>
      <c r="S16" s="21" t="str">
        <v>GBPAM3L7Y=ICAP</v>
      </c>
      <c r="T16" s="213" t="s">
        <v>0</v>
      </c>
      <c r="U16" s="213" t="s">
        <v>0</v>
      </c>
      <c r="V16" s="213" t="s">
        <v>0</v>
      </c>
      <c r="W16" s="213" t="s">
        <v>0</v>
      </c>
      <c r="X16" s="20" t="e">
        <f>_xll.qlMidSafe($T16,$U16)</f>
        <v>#NUM!</v>
      </c>
      <c r="Y16" s="9"/>
      <c r="Z16" s="19" t="e">
        <v>#NUM!</v>
      </c>
      <c r="AA16" s="9"/>
      <c r="AB16" s="211" t="e">
        <v>#NUM!</v>
      </c>
      <c r="AC16" s="16">
        <f>_xll.qlSimpleQuoteSetValue(F16,AB16/100,Trigger)</f>
        <v>0</v>
      </c>
      <c r="AD16" s="5"/>
      <c r="AE16" s="166"/>
      <c r="AF16" s="166"/>
      <c r="AG16" s="166"/>
      <c r="AH16" s="166"/>
      <c r="AI16" s="166"/>
    </row>
    <row r="17" spans="1:35" x14ac:dyDescent="0.2">
      <c r="A17" s="15"/>
      <c r="B17" s="241" t="s">
        <v>57</v>
      </c>
      <c r="C17" s="208" t="str">
        <v>AM</v>
      </c>
      <c r="D17" s="208" t="str">
        <v>3L</v>
      </c>
      <c r="E17" s="207" t="str">
        <f t="shared" si="0"/>
        <v>GBPAM3L8Y_Quote</v>
      </c>
      <c r="F17" s="207" t="str">
        <f>_xll.qlSimpleQuote(Currency&amp;$C17&amp;$D17&amp;$B17&amp;QuoteSuffix,,RateTickValue,Permanent,Trigger,ObjectOverwrite)</f>
        <v>GBPAM3L8Y_Quote#0075</v>
      </c>
      <c r="G17" s="240" t="str">
        <f>_xll.ohRangeRetrieveError(F17)</f>
        <v/>
      </c>
      <c r="H17" s="43"/>
      <c r="N17" s="15"/>
      <c r="O17" s="215" t="s">
        <v>57</v>
      </c>
      <c r="P17" s="242" t="s">
        <v>123</v>
      </c>
      <c r="Q17" s="242" t="s">
        <v>120</v>
      </c>
      <c r="R17" s="21" t="str">
        <f t="shared" si="1"/>
        <v>GBPAM3L8Y</v>
      </c>
      <c r="S17" s="21" t="str">
        <v>GBPAM3L8Y=ICAP</v>
      </c>
      <c r="T17" s="213" t="s">
        <v>0</v>
      </c>
      <c r="U17" s="213" t="s">
        <v>0</v>
      </c>
      <c r="V17" s="213" t="s">
        <v>0</v>
      </c>
      <c r="W17" s="213" t="s">
        <v>0</v>
      </c>
      <c r="X17" s="20" t="e">
        <f>_xll.qlMidSafe($T17,$U17)</f>
        <v>#NUM!</v>
      </c>
      <c r="Y17" s="9"/>
      <c r="Z17" s="19" t="e">
        <v>#NUM!</v>
      </c>
      <c r="AA17" s="9"/>
      <c r="AB17" s="211" t="e">
        <v>#NUM!</v>
      </c>
      <c r="AC17" s="16">
        <f>_xll.qlSimpleQuoteSetValue(F17,AB17/100,Trigger)</f>
        <v>0</v>
      </c>
      <c r="AD17" s="5"/>
      <c r="AE17" s="166"/>
      <c r="AF17" s="166"/>
      <c r="AG17" s="166"/>
      <c r="AH17" s="166"/>
      <c r="AI17" s="166"/>
    </row>
    <row r="18" spans="1:35" x14ac:dyDescent="0.2">
      <c r="A18" s="15"/>
      <c r="B18" s="241" t="s">
        <v>56</v>
      </c>
      <c r="C18" s="208" t="str">
        <v>AM</v>
      </c>
      <c r="D18" s="208" t="str">
        <v>3L</v>
      </c>
      <c r="E18" s="207" t="str">
        <f t="shared" si="0"/>
        <v>GBPAM3L9Y_Quote</v>
      </c>
      <c r="F18" s="207" t="str">
        <f>_xll.qlSimpleQuote(Currency&amp;$C18&amp;$D18&amp;$B18&amp;QuoteSuffix,,RateTickValue,Permanent,Trigger,ObjectOverwrite)</f>
        <v>GBPAM3L9Y_Quote#0075</v>
      </c>
      <c r="G18" s="240" t="str">
        <f>_xll.ohRangeRetrieveError(F18)</f>
        <v/>
      </c>
      <c r="H18" s="43"/>
      <c r="N18" s="15"/>
      <c r="O18" s="215" t="s">
        <v>56</v>
      </c>
      <c r="P18" s="242" t="s">
        <v>123</v>
      </c>
      <c r="Q18" s="242" t="s">
        <v>120</v>
      </c>
      <c r="R18" s="21" t="str">
        <f t="shared" si="1"/>
        <v>GBPAM3L9Y</v>
      </c>
      <c r="S18" s="21" t="str">
        <v>GBPAM3L9Y=ICAP</v>
      </c>
      <c r="T18" s="213" t="s">
        <v>0</v>
      </c>
      <c r="U18" s="213" t="s">
        <v>0</v>
      </c>
      <c r="V18" s="213" t="s">
        <v>0</v>
      </c>
      <c r="W18" s="213" t="s">
        <v>0</v>
      </c>
      <c r="X18" s="20" t="e">
        <f>_xll.qlMidSafe($T18,$U18)</f>
        <v>#NUM!</v>
      </c>
      <c r="Y18" s="9"/>
      <c r="Z18" s="19" t="e">
        <v>#NUM!</v>
      </c>
      <c r="AA18" s="9"/>
      <c r="AB18" s="211" t="e">
        <v>#NUM!</v>
      </c>
      <c r="AC18" s="16">
        <f>_xll.qlSimpleQuoteSetValue(F18,AB18/100,Trigger)</f>
        <v>0</v>
      </c>
      <c r="AD18" s="5"/>
      <c r="AE18" s="166"/>
      <c r="AF18" s="166"/>
      <c r="AG18" s="166"/>
      <c r="AH18" s="166"/>
      <c r="AI18" s="166"/>
    </row>
    <row r="19" spans="1:35" x14ac:dyDescent="0.2">
      <c r="A19" s="15"/>
      <c r="B19" s="241" t="s">
        <v>55</v>
      </c>
      <c r="C19" s="208" t="str">
        <v>AM</v>
      </c>
      <c r="D19" s="208" t="str">
        <v>3L</v>
      </c>
      <c r="E19" s="207" t="str">
        <f t="shared" si="0"/>
        <v>GBPAM3L10Y_Quote</v>
      </c>
      <c r="F19" s="207" t="str">
        <f>_xll.qlSimpleQuote(Currency&amp;$C19&amp;$D19&amp;$B19&amp;QuoteSuffix,,RateTickValue,Permanent,Trigger,ObjectOverwrite)</f>
        <v>GBPAM3L10Y_Quote#0075</v>
      </c>
      <c r="G19" s="240" t="str">
        <f>_xll.ohRangeRetrieveError(F19)</f>
        <v/>
      </c>
      <c r="H19" s="43"/>
      <c r="N19" s="15"/>
      <c r="O19" s="215" t="s">
        <v>55</v>
      </c>
      <c r="P19" s="242" t="s">
        <v>123</v>
      </c>
      <c r="Q19" s="242" t="s">
        <v>120</v>
      </c>
      <c r="R19" s="21" t="str">
        <f t="shared" si="1"/>
        <v>GBPAM3L10Y</v>
      </c>
      <c r="S19" s="21" t="str">
        <v>GBPAM3L10Y=ICAP</v>
      </c>
      <c r="T19" s="213" t="s">
        <v>0</v>
      </c>
      <c r="U19" s="213" t="s">
        <v>0</v>
      </c>
      <c r="V19" s="213" t="s">
        <v>0</v>
      </c>
      <c r="W19" s="213" t="s">
        <v>0</v>
      </c>
      <c r="X19" s="20" t="e">
        <f>_xll.qlMidSafe($T19,$U19)</f>
        <v>#NUM!</v>
      </c>
      <c r="Y19" s="9"/>
      <c r="Z19" s="19" t="e">
        <v>#NUM!</v>
      </c>
      <c r="AA19" s="9"/>
      <c r="AB19" s="211" t="e">
        <v>#NUM!</v>
      </c>
      <c r="AC19" s="16">
        <f>_xll.qlSimpleQuoteSetValue(F19,AB19/100,Trigger)</f>
        <v>0</v>
      </c>
      <c r="AD19" s="5"/>
      <c r="AE19" s="166"/>
      <c r="AF19" s="166"/>
      <c r="AG19" s="166"/>
      <c r="AH19" s="166"/>
      <c r="AI19" s="166"/>
    </row>
    <row r="20" spans="1:35" x14ac:dyDescent="0.2">
      <c r="A20" s="15"/>
      <c r="B20" s="241" t="s">
        <v>119</v>
      </c>
      <c r="C20" s="208" t="str">
        <v>AM</v>
      </c>
      <c r="D20" s="208" t="str">
        <v>3L</v>
      </c>
      <c r="E20" s="207" t="str">
        <f t="shared" si="0"/>
        <v>GBPAM3L11Y_Quote</v>
      </c>
      <c r="F20" s="207" t="str">
        <f>_xll.qlSimpleQuote(Currency&amp;$C20&amp;$D20&amp;$B20&amp;QuoteSuffix,,RateTickValue,Permanent,Trigger,ObjectOverwrite)</f>
        <v>GBPAM3L11Y_Quote#0075</v>
      </c>
      <c r="G20" s="240" t="str">
        <f>_xll.ohRangeRetrieveError(F20)</f>
        <v/>
      </c>
      <c r="H20" s="43"/>
      <c r="N20" s="15"/>
      <c r="O20" s="215" t="s">
        <v>119</v>
      </c>
      <c r="P20" s="242" t="s">
        <v>123</v>
      </c>
      <c r="Q20" s="242" t="s">
        <v>120</v>
      </c>
      <c r="R20" s="21" t="str">
        <f t="shared" si="1"/>
        <v>GBPAM3L11Y</v>
      </c>
      <c r="S20" s="21" t="str">
        <v>GBPAM3L11Y=ICAP</v>
      </c>
      <c r="T20" s="213" t="s">
        <v>0</v>
      </c>
      <c r="U20" s="213" t="s">
        <v>0</v>
      </c>
      <c r="V20" s="213" t="s">
        <v>0</v>
      </c>
      <c r="W20" s="213" t="s">
        <v>0</v>
      </c>
      <c r="X20" s="20" t="e">
        <f>_xll.qlMidSafe($T20,$U20)</f>
        <v>#NUM!</v>
      </c>
      <c r="Y20" s="9"/>
      <c r="Z20" s="19" t="e">
        <v>#NUM!</v>
      </c>
      <c r="AA20" s="9"/>
      <c r="AB20" s="211" t="e">
        <v>#NUM!</v>
      </c>
      <c r="AC20" s="16">
        <f>_xll.qlSimpleQuoteSetValue(F20,AB20/100,Trigger)</f>
        <v>0</v>
      </c>
      <c r="AD20" s="5"/>
      <c r="AE20" s="166"/>
      <c r="AF20" s="166"/>
      <c r="AG20" s="166"/>
      <c r="AH20" s="166"/>
      <c r="AI20" s="166"/>
    </row>
    <row r="21" spans="1:35" x14ac:dyDescent="0.2">
      <c r="A21" s="15"/>
      <c r="B21" s="241" t="s">
        <v>54</v>
      </c>
      <c r="C21" s="208" t="str">
        <v>AM</v>
      </c>
      <c r="D21" s="208" t="str">
        <v>3L</v>
      </c>
      <c r="E21" s="207" t="str">
        <f t="shared" si="0"/>
        <v>GBPAM3L12Y_Quote</v>
      </c>
      <c r="F21" s="207" t="str">
        <f>_xll.qlSimpleQuote(Currency&amp;$C21&amp;$D21&amp;$B21&amp;QuoteSuffix,,RateTickValue,Permanent,Trigger,ObjectOverwrite)</f>
        <v>GBPAM3L12Y_Quote#0075</v>
      </c>
      <c r="G21" s="240" t="str">
        <f>_xll.ohRangeRetrieveError(F21)</f>
        <v/>
      </c>
      <c r="H21" s="43"/>
      <c r="N21" s="15"/>
      <c r="O21" s="215" t="s">
        <v>54</v>
      </c>
      <c r="P21" s="242" t="s">
        <v>123</v>
      </c>
      <c r="Q21" s="242" t="s">
        <v>120</v>
      </c>
      <c r="R21" s="21" t="str">
        <f t="shared" si="1"/>
        <v>GBPAM3L12Y</v>
      </c>
      <c r="S21" s="21" t="str">
        <v>GBPAM3L12Y=ICAP</v>
      </c>
      <c r="T21" s="213" t="s">
        <v>0</v>
      </c>
      <c r="U21" s="213" t="s">
        <v>0</v>
      </c>
      <c r="V21" s="213" t="s">
        <v>0</v>
      </c>
      <c r="W21" s="213" t="s">
        <v>0</v>
      </c>
      <c r="X21" s="20" t="e">
        <f>_xll.qlMidSafe($T21,$U21)</f>
        <v>#NUM!</v>
      </c>
      <c r="Y21" s="9"/>
      <c r="Z21" s="19" t="e">
        <v>#NUM!</v>
      </c>
      <c r="AA21" s="9"/>
      <c r="AB21" s="211" t="e">
        <v>#NUM!</v>
      </c>
      <c r="AC21" s="16">
        <f>_xll.qlSimpleQuoteSetValue(F21,AB21/100,Trigger)</f>
        <v>0</v>
      </c>
      <c r="AD21" s="5"/>
      <c r="AE21" s="166"/>
      <c r="AF21" s="166"/>
      <c r="AG21" s="166"/>
      <c r="AH21" s="166"/>
      <c r="AI21" s="166"/>
    </row>
    <row r="22" spans="1:35" x14ac:dyDescent="0.2">
      <c r="A22" s="15"/>
      <c r="B22" s="241" t="s">
        <v>118</v>
      </c>
      <c r="C22" s="208" t="str">
        <v>AM</v>
      </c>
      <c r="D22" s="208" t="str">
        <v>3L</v>
      </c>
      <c r="E22" s="207" t="str">
        <f t="shared" si="0"/>
        <v>GBPAM3L13Y_Quote</v>
      </c>
      <c r="F22" s="207" t="str">
        <f>_xll.qlSimpleQuote(Currency&amp;$C22&amp;$D22&amp;$B22&amp;QuoteSuffix,,RateTickValue,Permanent,Trigger,ObjectOverwrite)</f>
        <v>GBPAM3L13Y_Quote#0075</v>
      </c>
      <c r="G22" s="240" t="str">
        <f>_xll.ohRangeRetrieveError(F22)</f>
        <v/>
      </c>
      <c r="H22" s="43"/>
      <c r="N22" s="15"/>
      <c r="O22" s="215" t="s">
        <v>118</v>
      </c>
      <c r="P22" s="242" t="s">
        <v>123</v>
      </c>
      <c r="Q22" s="242" t="s">
        <v>120</v>
      </c>
      <c r="R22" s="21" t="str">
        <f t="shared" si="1"/>
        <v>GBPAM3L13Y</v>
      </c>
      <c r="S22" s="21" t="str">
        <v>GBPAM3L13Y=ICAP</v>
      </c>
      <c r="T22" s="213" t="s">
        <v>0</v>
      </c>
      <c r="U22" s="213" t="s">
        <v>0</v>
      </c>
      <c r="V22" s="213" t="s">
        <v>0</v>
      </c>
      <c r="W22" s="213" t="s">
        <v>0</v>
      </c>
      <c r="X22" s="20" t="e">
        <f>_xll.qlMidSafe($T22,$U22)</f>
        <v>#NUM!</v>
      </c>
      <c r="Y22" s="9"/>
      <c r="Z22" s="19" t="e">
        <v>#NUM!</v>
      </c>
      <c r="AA22" s="9"/>
      <c r="AB22" s="211" t="e">
        <v>#NUM!</v>
      </c>
      <c r="AC22" s="16">
        <f>_xll.qlSimpleQuoteSetValue(F22,AB22/100,Trigger)</f>
        <v>0</v>
      </c>
      <c r="AD22" s="5"/>
      <c r="AE22" s="166"/>
      <c r="AF22" s="166"/>
      <c r="AG22" s="166"/>
      <c r="AH22" s="166"/>
      <c r="AI22" s="166"/>
    </row>
    <row r="23" spans="1:35" x14ac:dyDescent="0.2">
      <c r="A23" s="15"/>
      <c r="B23" s="241" t="s">
        <v>117</v>
      </c>
      <c r="C23" s="208" t="str">
        <v>AM</v>
      </c>
      <c r="D23" s="208" t="str">
        <v>3L</v>
      </c>
      <c r="E23" s="207" t="str">
        <f t="shared" si="0"/>
        <v>GBPAM3L14Y_Quote</v>
      </c>
      <c r="F23" s="207" t="str">
        <f>_xll.qlSimpleQuote(Currency&amp;$C23&amp;$D23&amp;$B23&amp;QuoteSuffix,,RateTickValue,Permanent,Trigger,ObjectOverwrite)</f>
        <v>GBPAM3L14Y_Quote#0075</v>
      </c>
      <c r="G23" s="240" t="str">
        <f>_xll.ohRangeRetrieveError(F23)</f>
        <v/>
      </c>
      <c r="H23" s="43"/>
      <c r="N23" s="15"/>
      <c r="O23" s="215" t="s">
        <v>117</v>
      </c>
      <c r="P23" s="242" t="s">
        <v>123</v>
      </c>
      <c r="Q23" s="242" t="s">
        <v>120</v>
      </c>
      <c r="R23" s="21" t="str">
        <f t="shared" si="1"/>
        <v>GBPAM3L14Y</v>
      </c>
      <c r="S23" s="21" t="str">
        <v>GBPAM3L14Y=ICAP</v>
      </c>
      <c r="T23" s="213" t="s">
        <v>0</v>
      </c>
      <c r="U23" s="213" t="s">
        <v>0</v>
      </c>
      <c r="V23" s="213" t="s">
        <v>0</v>
      </c>
      <c r="W23" s="213" t="s">
        <v>0</v>
      </c>
      <c r="X23" s="20" t="e">
        <f>_xll.qlMidSafe($T23,$U23)</f>
        <v>#NUM!</v>
      </c>
      <c r="Y23" s="9"/>
      <c r="Z23" s="19" t="e">
        <v>#NUM!</v>
      </c>
      <c r="AA23" s="9"/>
      <c r="AB23" s="211" t="e">
        <v>#NUM!</v>
      </c>
      <c r="AC23" s="16">
        <f>_xll.qlSimpleQuoteSetValue(F23,AB23/100,Trigger)</f>
        <v>0</v>
      </c>
      <c r="AD23" s="5"/>
      <c r="AE23" s="166"/>
      <c r="AF23" s="166"/>
      <c r="AG23" s="166"/>
      <c r="AH23" s="166"/>
      <c r="AI23" s="166"/>
    </row>
    <row r="24" spans="1:35" x14ac:dyDescent="0.2">
      <c r="A24" s="15"/>
      <c r="B24" s="241" t="s">
        <v>53</v>
      </c>
      <c r="C24" s="208" t="str">
        <v>AM</v>
      </c>
      <c r="D24" s="208" t="str">
        <v>3L</v>
      </c>
      <c r="E24" s="207" t="str">
        <f t="shared" si="0"/>
        <v>GBPAM3L15Y_Quote</v>
      </c>
      <c r="F24" s="207" t="str">
        <f>_xll.qlSimpleQuote(Currency&amp;$C24&amp;$D24&amp;$B24&amp;QuoteSuffix,,RateTickValue,Permanent,Trigger,ObjectOverwrite)</f>
        <v>GBPAM3L15Y_Quote#0075</v>
      </c>
      <c r="G24" s="240" t="str">
        <f>_xll.ohRangeRetrieveError(F24)</f>
        <v/>
      </c>
      <c r="H24" s="43"/>
      <c r="N24" s="15"/>
      <c r="O24" s="215" t="s">
        <v>53</v>
      </c>
      <c r="P24" s="242" t="s">
        <v>123</v>
      </c>
      <c r="Q24" s="242" t="s">
        <v>120</v>
      </c>
      <c r="R24" s="21" t="str">
        <f t="shared" si="1"/>
        <v>GBPAM3L15Y</v>
      </c>
      <c r="S24" s="21" t="str">
        <v>GBPAM3L15Y=ICAP</v>
      </c>
      <c r="T24" s="213" t="s">
        <v>0</v>
      </c>
      <c r="U24" s="213" t="s">
        <v>0</v>
      </c>
      <c r="V24" s="213" t="s">
        <v>0</v>
      </c>
      <c r="W24" s="213" t="s">
        <v>0</v>
      </c>
      <c r="X24" s="20" t="e">
        <f>_xll.qlMidSafe($T24,$U24)</f>
        <v>#NUM!</v>
      </c>
      <c r="Y24" s="9"/>
      <c r="Z24" s="19" t="e">
        <v>#NUM!</v>
      </c>
      <c r="AA24" s="9"/>
      <c r="AB24" s="211" t="e">
        <v>#NUM!</v>
      </c>
      <c r="AC24" s="16">
        <f>_xll.qlSimpleQuoteSetValue(F24,AB24/100,Trigger)</f>
        <v>0</v>
      </c>
      <c r="AD24" s="5"/>
      <c r="AE24" s="166"/>
      <c r="AF24" s="166"/>
      <c r="AG24" s="166"/>
      <c r="AH24" s="166"/>
      <c r="AI24" s="166"/>
    </row>
    <row r="25" spans="1:35" x14ac:dyDescent="0.2">
      <c r="A25" s="15"/>
      <c r="B25" s="241" t="s">
        <v>116</v>
      </c>
      <c r="C25" s="208" t="str">
        <v>AM</v>
      </c>
      <c r="D25" s="208" t="str">
        <v>3L</v>
      </c>
      <c r="E25" s="207" t="str">
        <f t="shared" si="0"/>
        <v>GBPAM3L16Y_Quote</v>
      </c>
      <c r="F25" s="207" t="str">
        <f>_xll.qlSimpleQuote(Currency&amp;$C25&amp;$D25&amp;$B25&amp;QuoteSuffix,,RateTickValue,Permanent,Trigger,ObjectOverwrite)</f>
        <v>GBPAM3L16Y_Quote#0075</v>
      </c>
      <c r="G25" s="240" t="str">
        <f>_xll.ohRangeRetrieveError(F25)</f>
        <v/>
      </c>
      <c r="H25" s="43"/>
      <c r="N25" s="15"/>
      <c r="O25" s="215" t="s">
        <v>116</v>
      </c>
      <c r="P25" s="242" t="s">
        <v>123</v>
      </c>
      <c r="Q25" s="242" t="s">
        <v>120</v>
      </c>
      <c r="R25" s="21" t="str">
        <f t="shared" si="1"/>
        <v>GBPAM3L16Y</v>
      </c>
      <c r="S25" s="21" t="str">
        <v>GBPAM3L16Y=ICAP</v>
      </c>
      <c r="T25" s="213" t="s">
        <v>0</v>
      </c>
      <c r="U25" s="213" t="s">
        <v>0</v>
      </c>
      <c r="V25" s="213" t="s">
        <v>0</v>
      </c>
      <c r="W25" s="213" t="s">
        <v>0</v>
      </c>
      <c r="X25" s="20" t="e">
        <f>_xll.qlMidSafe($T25,$U25)</f>
        <v>#NUM!</v>
      </c>
      <c r="Y25" s="9"/>
      <c r="Z25" s="19" t="e">
        <v>#NUM!</v>
      </c>
      <c r="AA25" s="9"/>
      <c r="AB25" s="211" t="e">
        <v>#NUM!</v>
      </c>
      <c r="AC25" s="16">
        <f>_xll.qlSimpleQuoteSetValue(F25,AB25/100,Trigger)</f>
        <v>0</v>
      </c>
      <c r="AD25" s="5"/>
      <c r="AE25" s="166"/>
      <c r="AF25" s="166"/>
      <c r="AG25" s="166"/>
      <c r="AH25" s="166"/>
      <c r="AI25" s="166"/>
    </row>
    <row r="26" spans="1:35" x14ac:dyDescent="0.2">
      <c r="A26" s="15"/>
      <c r="B26" s="241" t="s">
        <v>115</v>
      </c>
      <c r="C26" s="208" t="str">
        <v>AM</v>
      </c>
      <c r="D26" s="208" t="str">
        <v>3L</v>
      </c>
      <c r="E26" s="207" t="str">
        <f t="shared" si="0"/>
        <v>GBPAM3L17Y_Quote</v>
      </c>
      <c r="F26" s="207" t="str">
        <f>_xll.qlSimpleQuote(Currency&amp;$C26&amp;$D26&amp;$B26&amp;QuoteSuffix,,RateTickValue,Permanent,Trigger,ObjectOverwrite)</f>
        <v>GBPAM3L17Y_Quote#0075</v>
      </c>
      <c r="G26" s="240" t="str">
        <f>_xll.ohRangeRetrieveError(F26)</f>
        <v/>
      </c>
      <c r="H26" s="43"/>
      <c r="N26" s="15"/>
      <c r="O26" s="215" t="s">
        <v>115</v>
      </c>
      <c r="P26" s="242" t="s">
        <v>123</v>
      </c>
      <c r="Q26" s="242" t="s">
        <v>120</v>
      </c>
      <c r="R26" s="21" t="str">
        <f t="shared" si="1"/>
        <v>GBPAM3L17Y</v>
      </c>
      <c r="S26" s="21" t="str">
        <v>GBPAM3L17Y=ICAP</v>
      </c>
      <c r="T26" s="213" t="s">
        <v>0</v>
      </c>
      <c r="U26" s="213" t="s">
        <v>0</v>
      </c>
      <c r="V26" s="213" t="s">
        <v>0</v>
      </c>
      <c r="W26" s="213" t="s">
        <v>0</v>
      </c>
      <c r="X26" s="20" t="e">
        <f>_xll.qlMidSafe($T26,$U26)</f>
        <v>#NUM!</v>
      </c>
      <c r="Y26" s="9"/>
      <c r="Z26" s="19" t="e">
        <v>#NUM!</v>
      </c>
      <c r="AA26" s="9"/>
      <c r="AB26" s="211" t="e">
        <v>#NUM!</v>
      </c>
      <c r="AC26" s="16">
        <f>_xll.qlSimpleQuoteSetValue(F26,AB26/100,Trigger)</f>
        <v>0</v>
      </c>
      <c r="AD26" s="5"/>
      <c r="AE26" s="166"/>
      <c r="AF26" s="166"/>
      <c r="AG26" s="166"/>
      <c r="AH26" s="166"/>
      <c r="AI26" s="166"/>
    </row>
    <row r="27" spans="1:35" x14ac:dyDescent="0.2">
      <c r="A27" s="15"/>
      <c r="B27" s="241" t="s">
        <v>114</v>
      </c>
      <c r="C27" s="208" t="str">
        <v>AM</v>
      </c>
      <c r="D27" s="208" t="str">
        <v>3L</v>
      </c>
      <c r="E27" s="207" t="str">
        <f t="shared" si="0"/>
        <v>GBPAM3L18Y_Quote</v>
      </c>
      <c r="F27" s="207" t="str">
        <f>_xll.qlSimpleQuote(Currency&amp;$C27&amp;$D27&amp;$B27&amp;QuoteSuffix,,RateTickValue,Permanent,Trigger,ObjectOverwrite)</f>
        <v>GBPAM3L18Y_Quote#0075</v>
      </c>
      <c r="G27" s="240" t="str">
        <f>_xll.ohRangeRetrieveError(F27)</f>
        <v/>
      </c>
      <c r="H27" s="43"/>
      <c r="N27" s="15"/>
      <c r="O27" s="215" t="s">
        <v>114</v>
      </c>
      <c r="P27" s="242" t="s">
        <v>123</v>
      </c>
      <c r="Q27" s="242" t="s">
        <v>120</v>
      </c>
      <c r="R27" s="21" t="str">
        <f t="shared" si="1"/>
        <v>GBPAM3L18Y</v>
      </c>
      <c r="S27" s="21" t="str">
        <v>GBPAM3L18Y=ICAP</v>
      </c>
      <c r="T27" s="213" t="s">
        <v>0</v>
      </c>
      <c r="U27" s="213" t="s">
        <v>0</v>
      </c>
      <c r="V27" s="213" t="s">
        <v>0</v>
      </c>
      <c r="W27" s="213" t="s">
        <v>0</v>
      </c>
      <c r="X27" s="20" t="e">
        <f>_xll.qlMidSafe($T27,$U27)</f>
        <v>#NUM!</v>
      </c>
      <c r="Y27" s="9"/>
      <c r="Z27" s="19" t="e">
        <v>#NUM!</v>
      </c>
      <c r="AA27" s="9"/>
      <c r="AB27" s="211" t="e">
        <v>#NUM!</v>
      </c>
      <c r="AC27" s="16">
        <f>_xll.qlSimpleQuoteSetValue(F27,AB27/100,Trigger)</f>
        <v>0</v>
      </c>
      <c r="AD27" s="5"/>
      <c r="AE27" s="166"/>
      <c r="AF27" s="166"/>
      <c r="AG27" s="166"/>
      <c r="AH27" s="166"/>
      <c r="AI27" s="166"/>
    </row>
    <row r="28" spans="1:35" x14ac:dyDescent="0.2">
      <c r="A28" s="15"/>
      <c r="B28" s="241" t="s">
        <v>113</v>
      </c>
      <c r="C28" s="208" t="str">
        <v>AM</v>
      </c>
      <c r="D28" s="208" t="str">
        <v>3L</v>
      </c>
      <c r="E28" s="207" t="str">
        <f t="shared" si="0"/>
        <v>GBPAM3L19Y_Quote</v>
      </c>
      <c r="F28" s="207" t="str">
        <f>_xll.qlSimpleQuote(Currency&amp;$C28&amp;$D28&amp;$B28&amp;QuoteSuffix,,RateTickValue,Permanent,Trigger,ObjectOverwrite)</f>
        <v>GBPAM3L19Y_Quote#0075</v>
      </c>
      <c r="G28" s="240" t="str">
        <f>_xll.ohRangeRetrieveError(F28)</f>
        <v/>
      </c>
      <c r="H28" s="43"/>
      <c r="N28" s="15"/>
      <c r="O28" s="215" t="s">
        <v>113</v>
      </c>
      <c r="P28" s="242" t="s">
        <v>123</v>
      </c>
      <c r="Q28" s="242" t="s">
        <v>120</v>
      </c>
      <c r="R28" s="21" t="str">
        <f t="shared" si="1"/>
        <v>GBPAM3L19Y</v>
      </c>
      <c r="S28" s="21" t="str">
        <v>GBPAM3L19Y=ICAP</v>
      </c>
      <c r="T28" s="213" t="s">
        <v>0</v>
      </c>
      <c r="U28" s="213" t="s">
        <v>0</v>
      </c>
      <c r="V28" s="213" t="s">
        <v>0</v>
      </c>
      <c r="W28" s="213" t="s">
        <v>0</v>
      </c>
      <c r="X28" s="20" t="e">
        <f>_xll.qlMidSafe($T28,$U28)</f>
        <v>#NUM!</v>
      </c>
      <c r="Y28" s="9"/>
      <c r="Z28" s="19" t="e">
        <v>#NUM!</v>
      </c>
      <c r="AA28" s="9"/>
      <c r="AB28" s="211" t="e">
        <v>#NUM!</v>
      </c>
      <c r="AC28" s="16">
        <f>_xll.qlSimpleQuoteSetValue(F28,AB28/100,Trigger)</f>
        <v>0</v>
      </c>
      <c r="AD28" s="5"/>
      <c r="AE28" s="166"/>
      <c r="AF28" s="166"/>
      <c r="AG28" s="166"/>
      <c r="AH28" s="166"/>
      <c r="AI28" s="166"/>
    </row>
    <row r="29" spans="1:35" x14ac:dyDescent="0.2">
      <c r="A29" s="15"/>
      <c r="B29" s="241" t="s">
        <v>52</v>
      </c>
      <c r="C29" s="208" t="str">
        <v>AM</v>
      </c>
      <c r="D29" s="208" t="str">
        <v>3L</v>
      </c>
      <c r="E29" s="207" t="str">
        <f t="shared" si="0"/>
        <v>GBPAM3L20Y_Quote</v>
      </c>
      <c r="F29" s="207" t="str">
        <f>_xll.qlSimpleQuote(Currency&amp;$C29&amp;$D29&amp;$B29&amp;QuoteSuffix,,RateTickValue,Permanent,Trigger,ObjectOverwrite)</f>
        <v>GBPAM3L20Y_Quote#0075</v>
      </c>
      <c r="G29" s="240" t="str">
        <f>_xll.ohRangeRetrieveError(F29)</f>
        <v/>
      </c>
      <c r="H29" s="43"/>
      <c r="N29" s="15"/>
      <c r="O29" s="215" t="s">
        <v>52</v>
      </c>
      <c r="P29" s="242" t="s">
        <v>123</v>
      </c>
      <c r="Q29" s="242" t="s">
        <v>120</v>
      </c>
      <c r="R29" s="21" t="str">
        <f t="shared" si="1"/>
        <v>GBPAM3L20Y</v>
      </c>
      <c r="S29" s="21" t="str">
        <v>GBPAM3L20Y=ICAP</v>
      </c>
      <c r="T29" s="213" t="s">
        <v>0</v>
      </c>
      <c r="U29" s="213" t="s">
        <v>0</v>
      </c>
      <c r="V29" s="213" t="s">
        <v>0</v>
      </c>
      <c r="W29" s="213" t="s">
        <v>0</v>
      </c>
      <c r="X29" s="20" t="e">
        <f>_xll.qlMidSafe($T29,$U29)</f>
        <v>#NUM!</v>
      </c>
      <c r="Y29" s="9"/>
      <c r="Z29" s="19" t="e">
        <v>#NUM!</v>
      </c>
      <c r="AA29" s="9"/>
      <c r="AB29" s="211" t="e">
        <v>#NUM!</v>
      </c>
      <c r="AC29" s="16">
        <f>_xll.qlSimpleQuoteSetValue(F29,AB29/100,Trigger)</f>
        <v>0</v>
      </c>
      <c r="AD29" s="5"/>
      <c r="AE29" s="166"/>
      <c r="AF29" s="166"/>
      <c r="AG29" s="166"/>
      <c r="AH29" s="166"/>
      <c r="AI29" s="166"/>
    </row>
    <row r="30" spans="1:35" x14ac:dyDescent="0.2">
      <c r="A30" s="15"/>
      <c r="B30" s="241" t="s">
        <v>112</v>
      </c>
      <c r="C30" s="208" t="str">
        <v>AM</v>
      </c>
      <c r="D30" s="208" t="str">
        <v>3L</v>
      </c>
      <c r="E30" s="207" t="str">
        <f t="shared" si="0"/>
        <v>GBPAM3L21Y_Quote</v>
      </c>
      <c r="F30" s="207" t="str">
        <f>_xll.qlSimpleQuote(Currency&amp;$C30&amp;$D30&amp;$B30&amp;QuoteSuffix,,RateTickValue,Permanent,Trigger,ObjectOverwrite)</f>
        <v>GBPAM3L21Y_Quote#0075</v>
      </c>
      <c r="G30" s="240" t="str">
        <f>_xll.ohRangeRetrieveError(F30)</f>
        <v/>
      </c>
      <c r="H30" s="43"/>
      <c r="N30" s="15"/>
      <c r="O30" s="215" t="s">
        <v>112</v>
      </c>
      <c r="P30" s="243" t="s">
        <v>123</v>
      </c>
      <c r="Q30" s="243" t="s">
        <v>120</v>
      </c>
      <c r="R30" s="21" t="str">
        <f t="shared" si="1"/>
        <v>GBPAM3L21Y</v>
      </c>
      <c r="S30" s="21" t="str">
        <v>GBPAM3L21Y=ICAP</v>
      </c>
      <c r="T30" s="213" t="s">
        <v>0</v>
      </c>
      <c r="U30" s="213" t="s">
        <v>0</v>
      </c>
      <c r="V30" s="213" t="s">
        <v>0</v>
      </c>
      <c r="W30" s="213" t="s">
        <v>0</v>
      </c>
      <c r="X30" s="20" t="e">
        <f>_xll.qlMidSafe($T30,$U30)</f>
        <v>#NUM!</v>
      </c>
      <c r="Y30" s="9"/>
      <c r="Z30" s="19" t="e">
        <v>#NUM!</v>
      </c>
      <c r="AA30" s="9"/>
      <c r="AB30" s="211" t="e">
        <v>#NUM!</v>
      </c>
      <c r="AC30" s="16">
        <f>_xll.qlSimpleQuoteSetValue(F30,AB30/100,Trigger)</f>
        <v>0</v>
      </c>
      <c r="AD30" s="5"/>
      <c r="AE30" s="166"/>
      <c r="AF30" s="166"/>
      <c r="AG30" s="166"/>
      <c r="AH30" s="166"/>
      <c r="AI30" s="166"/>
    </row>
    <row r="31" spans="1:35" x14ac:dyDescent="0.2">
      <c r="A31" s="15"/>
      <c r="B31" s="241" t="s">
        <v>111</v>
      </c>
      <c r="C31" s="208" t="str">
        <v>AM</v>
      </c>
      <c r="D31" s="208" t="str">
        <v>3L</v>
      </c>
      <c r="E31" s="207" t="str">
        <f t="shared" si="0"/>
        <v>GBPAM3L22Y_Quote</v>
      </c>
      <c r="F31" s="207" t="str">
        <f>_xll.qlSimpleQuote(Currency&amp;$C31&amp;$D31&amp;$B31&amp;QuoteSuffix,,RateTickValue,Permanent,Trigger,ObjectOverwrite)</f>
        <v>GBPAM3L22Y_Quote#0075</v>
      </c>
      <c r="G31" s="240" t="str">
        <f>_xll.ohRangeRetrieveError(F31)</f>
        <v/>
      </c>
      <c r="H31" s="43"/>
      <c r="N31" s="15"/>
      <c r="O31" s="215" t="s">
        <v>111</v>
      </c>
      <c r="P31" s="242" t="s">
        <v>123</v>
      </c>
      <c r="Q31" s="242" t="s">
        <v>120</v>
      </c>
      <c r="R31" s="21" t="str">
        <f t="shared" si="1"/>
        <v>GBPAM3L22Y</v>
      </c>
      <c r="S31" s="21" t="str">
        <v>GBPAM3L22Y=ICAP</v>
      </c>
      <c r="T31" s="213" t="s">
        <v>0</v>
      </c>
      <c r="U31" s="213" t="s">
        <v>0</v>
      </c>
      <c r="V31" s="213" t="s">
        <v>0</v>
      </c>
      <c r="W31" s="213" t="s">
        <v>0</v>
      </c>
      <c r="X31" s="20" t="e">
        <f>_xll.qlMidSafe($T31,$U31)</f>
        <v>#NUM!</v>
      </c>
      <c r="Y31" s="9"/>
      <c r="Z31" s="19" t="e">
        <v>#NUM!</v>
      </c>
      <c r="AA31" s="9"/>
      <c r="AB31" s="211" t="e">
        <v>#NUM!</v>
      </c>
      <c r="AC31" s="16">
        <f>_xll.qlSimpleQuoteSetValue(F31,AB31/100,Trigger)</f>
        <v>0</v>
      </c>
      <c r="AD31" s="5"/>
      <c r="AE31" s="166"/>
      <c r="AF31" s="166"/>
      <c r="AG31" s="166"/>
      <c r="AH31" s="166"/>
      <c r="AI31" s="166"/>
    </row>
    <row r="32" spans="1:35" x14ac:dyDescent="0.2">
      <c r="A32" s="15"/>
      <c r="B32" s="241" t="s">
        <v>110</v>
      </c>
      <c r="C32" s="208" t="str">
        <v>AM</v>
      </c>
      <c r="D32" s="208" t="str">
        <v>3L</v>
      </c>
      <c r="E32" s="207" t="str">
        <f t="shared" si="0"/>
        <v>GBPAM3L23Y_Quote</v>
      </c>
      <c r="F32" s="207" t="str">
        <f>_xll.qlSimpleQuote(Currency&amp;$C32&amp;$D32&amp;$B32&amp;QuoteSuffix,,RateTickValue,Permanent,Trigger,ObjectOverwrite)</f>
        <v>GBPAM3L23Y_Quote#0075</v>
      </c>
      <c r="G32" s="240" t="str">
        <f>_xll.ohRangeRetrieveError(F32)</f>
        <v/>
      </c>
      <c r="H32" s="43"/>
      <c r="N32" s="15"/>
      <c r="O32" s="215" t="s">
        <v>110</v>
      </c>
      <c r="P32" s="242" t="s">
        <v>123</v>
      </c>
      <c r="Q32" s="242" t="s">
        <v>120</v>
      </c>
      <c r="R32" s="21" t="str">
        <f t="shared" si="1"/>
        <v>GBPAM3L23Y</v>
      </c>
      <c r="S32" s="21" t="str">
        <v>GBPAM3L23Y=ICAP</v>
      </c>
      <c r="T32" s="213" t="s">
        <v>0</v>
      </c>
      <c r="U32" s="213" t="s">
        <v>0</v>
      </c>
      <c r="V32" s="213" t="s">
        <v>0</v>
      </c>
      <c r="W32" s="213" t="s">
        <v>0</v>
      </c>
      <c r="X32" s="20" t="e">
        <f>_xll.qlMidSafe($T32,$U32)</f>
        <v>#NUM!</v>
      </c>
      <c r="Y32" s="9"/>
      <c r="Z32" s="19" t="e">
        <v>#NUM!</v>
      </c>
      <c r="AA32" s="9"/>
      <c r="AB32" s="211" t="e">
        <v>#NUM!</v>
      </c>
      <c r="AC32" s="16">
        <f>_xll.qlSimpleQuoteSetValue(F32,AB32/100,Trigger)</f>
        <v>0</v>
      </c>
      <c r="AD32" s="5"/>
      <c r="AE32" s="166"/>
      <c r="AF32" s="166"/>
      <c r="AG32" s="166"/>
      <c r="AH32" s="166"/>
      <c r="AI32" s="166"/>
    </row>
    <row r="33" spans="1:35" x14ac:dyDescent="0.2">
      <c r="A33" s="15"/>
      <c r="B33" s="241" t="s">
        <v>109</v>
      </c>
      <c r="C33" s="208" t="str">
        <v>AM</v>
      </c>
      <c r="D33" s="208" t="str">
        <v>3L</v>
      </c>
      <c r="E33" s="207" t="str">
        <f t="shared" si="0"/>
        <v>GBPAM3L24Y_Quote</v>
      </c>
      <c r="F33" s="207" t="str">
        <f>_xll.qlSimpleQuote(Currency&amp;$C33&amp;$D33&amp;$B33&amp;QuoteSuffix,,RateTickValue,Permanent,Trigger,ObjectOverwrite)</f>
        <v>GBPAM3L24Y_Quote#0075</v>
      </c>
      <c r="G33" s="240" t="str">
        <f>_xll.ohRangeRetrieveError(F33)</f>
        <v/>
      </c>
      <c r="H33" s="43"/>
      <c r="N33" s="15"/>
      <c r="O33" s="215" t="s">
        <v>109</v>
      </c>
      <c r="P33" s="242" t="s">
        <v>123</v>
      </c>
      <c r="Q33" s="242" t="s">
        <v>120</v>
      </c>
      <c r="R33" s="21" t="str">
        <f t="shared" si="1"/>
        <v>GBPAM3L24Y</v>
      </c>
      <c r="S33" s="21" t="str">
        <v>GBPAM3L24Y=ICAP</v>
      </c>
      <c r="T33" s="213" t="s">
        <v>0</v>
      </c>
      <c r="U33" s="213" t="s">
        <v>0</v>
      </c>
      <c r="V33" s="213" t="s">
        <v>0</v>
      </c>
      <c r="W33" s="213" t="s">
        <v>0</v>
      </c>
      <c r="X33" s="20" t="e">
        <f>_xll.qlMidSafe($T33,$U33)</f>
        <v>#NUM!</v>
      </c>
      <c r="Y33" s="9"/>
      <c r="Z33" s="19" t="e">
        <v>#NUM!</v>
      </c>
      <c r="AA33" s="9"/>
      <c r="AB33" s="211" t="e">
        <v>#NUM!</v>
      </c>
      <c r="AC33" s="16">
        <f>_xll.qlSimpleQuoteSetValue(F33,AB33/100,Trigger)</f>
        <v>0</v>
      </c>
      <c r="AD33" s="5"/>
      <c r="AE33" s="166"/>
      <c r="AF33" s="166"/>
      <c r="AG33" s="166"/>
      <c r="AH33" s="166"/>
      <c r="AI33" s="166"/>
    </row>
    <row r="34" spans="1:35" x14ac:dyDescent="0.2">
      <c r="A34" s="15"/>
      <c r="B34" s="241" t="s">
        <v>51</v>
      </c>
      <c r="C34" s="208" t="str">
        <v>AM</v>
      </c>
      <c r="D34" s="208" t="str">
        <v>3L</v>
      </c>
      <c r="E34" s="207" t="str">
        <f t="shared" si="0"/>
        <v>GBPAM3L25Y_Quote</v>
      </c>
      <c r="F34" s="207" t="str">
        <f>_xll.qlSimpleQuote(Currency&amp;$C34&amp;$D34&amp;$B34&amp;QuoteSuffix,,RateTickValue,Permanent,Trigger,ObjectOverwrite)</f>
        <v>GBPAM3L25Y_Quote#0075</v>
      </c>
      <c r="G34" s="240" t="str">
        <f>_xll.ohRangeRetrieveError(F34)</f>
        <v/>
      </c>
      <c r="H34" s="43"/>
      <c r="N34" s="15"/>
      <c r="O34" s="215" t="s">
        <v>51</v>
      </c>
      <c r="P34" s="242" t="s">
        <v>123</v>
      </c>
      <c r="Q34" s="242" t="s">
        <v>120</v>
      </c>
      <c r="R34" s="21" t="str">
        <f t="shared" si="1"/>
        <v>GBPAM3L25Y</v>
      </c>
      <c r="S34" s="21" t="str">
        <v>GBPAM3L25Y=ICAP</v>
      </c>
      <c r="T34" s="213" t="s">
        <v>0</v>
      </c>
      <c r="U34" s="213" t="s">
        <v>0</v>
      </c>
      <c r="V34" s="213" t="s">
        <v>0</v>
      </c>
      <c r="W34" s="213" t="s">
        <v>0</v>
      </c>
      <c r="X34" s="20" t="e">
        <f>_xll.qlMidSafe($T34,$U34)</f>
        <v>#NUM!</v>
      </c>
      <c r="Y34" s="9"/>
      <c r="Z34" s="19" t="e">
        <v>#NUM!</v>
      </c>
      <c r="AA34" s="9"/>
      <c r="AB34" s="211" t="e">
        <v>#NUM!</v>
      </c>
      <c r="AC34" s="16">
        <f>_xll.qlSimpleQuoteSetValue(F34,AB34/100,Trigger)</f>
        <v>0</v>
      </c>
      <c r="AD34" s="5"/>
      <c r="AE34" s="166"/>
      <c r="AF34" s="166"/>
      <c r="AG34" s="166"/>
      <c r="AH34" s="166"/>
      <c r="AI34" s="166"/>
    </row>
    <row r="35" spans="1:35" x14ac:dyDescent="0.2">
      <c r="A35" s="15"/>
      <c r="B35" s="241" t="s">
        <v>108</v>
      </c>
      <c r="C35" s="208" t="str">
        <v>AM</v>
      </c>
      <c r="D35" s="208" t="str">
        <v>3L</v>
      </c>
      <c r="E35" s="207" t="str">
        <f t="shared" si="0"/>
        <v>GBPAM3L26Y_Quote</v>
      </c>
      <c r="F35" s="207" t="str">
        <f>_xll.qlSimpleQuote(Currency&amp;$C35&amp;$D35&amp;$B35&amp;QuoteSuffix,,RateTickValue,Permanent,Trigger,ObjectOverwrite)</f>
        <v>GBPAM3L26Y_Quote#0075</v>
      </c>
      <c r="G35" s="240" t="str">
        <f>_xll.ohRangeRetrieveError(F35)</f>
        <v/>
      </c>
      <c r="H35" s="43"/>
      <c r="N35" s="15"/>
      <c r="O35" s="215" t="s">
        <v>108</v>
      </c>
      <c r="P35" s="242" t="s">
        <v>123</v>
      </c>
      <c r="Q35" s="242" t="s">
        <v>120</v>
      </c>
      <c r="R35" s="21" t="str">
        <f t="shared" si="1"/>
        <v>GBPAM3L26Y</v>
      </c>
      <c r="S35" s="21" t="str">
        <v>GBPAM3L26Y=ICAP</v>
      </c>
      <c r="T35" s="213" t="s">
        <v>0</v>
      </c>
      <c r="U35" s="213" t="s">
        <v>0</v>
      </c>
      <c r="V35" s="213" t="s">
        <v>0</v>
      </c>
      <c r="W35" s="213" t="s">
        <v>0</v>
      </c>
      <c r="X35" s="20" t="e">
        <f>_xll.qlMidSafe($T35,$U35)</f>
        <v>#NUM!</v>
      </c>
      <c r="Y35" s="9"/>
      <c r="Z35" s="19" t="e">
        <v>#NUM!</v>
      </c>
      <c r="AA35" s="9"/>
      <c r="AB35" s="211" t="e">
        <v>#NUM!</v>
      </c>
      <c r="AC35" s="16">
        <f>_xll.qlSimpleQuoteSetValue(F35,AB35/100,Trigger)</f>
        <v>0</v>
      </c>
      <c r="AD35" s="5"/>
      <c r="AE35" s="166"/>
      <c r="AF35" s="166"/>
      <c r="AG35" s="166"/>
      <c r="AH35" s="166"/>
      <c r="AI35" s="166"/>
    </row>
    <row r="36" spans="1:35" x14ac:dyDescent="0.2">
      <c r="A36" s="15"/>
      <c r="B36" s="241" t="s">
        <v>107</v>
      </c>
      <c r="C36" s="208" t="str">
        <v>AM</v>
      </c>
      <c r="D36" s="208" t="str">
        <v>3L</v>
      </c>
      <c r="E36" s="207" t="str">
        <f t="shared" si="0"/>
        <v>GBPAM3L27Y_Quote</v>
      </c>
      <c r="F36" s="207" t="str">
        <f>_xll.qlSimpleQuote(Currency&amp;$C36&amp;$D36&amp;$B36&amp;QuoteSuffix,,RateTickValue,Permanent,Trigger,ObjectOverwrite)</f>
        <v>GBPAM3L27Y_Quote#0075</v>
      </c>
      <c r="G36" s="240" t="str">
        <f>_xll.ohRangeRetrieveError(F36)</f>
        <v/>
      </c>
      <c r="H36" s="43"/>
      <c r="N36" s="15"/>
      <c r="O36" s="215" t="s">
        <v>107</v>
      </c>
      <c r="P36" s="242" t="s">
        <v>123</v>
      </c>
      <c r="Q36" s="242" t="s">
        <v>120</v>
      </c>
      <c r="R36" s="21" t="str">
        <f t="shared" si="1"/>
        <v>GBPAM3L27Y</v>
      </c>
      <c r="S36" s="21" t="str">
        <v>GBPAM3L27Y=ICAP</v>
      </c>
      <c r="T36" s="213" t="s">
        <v>0</v>
      </c>
      <c r="U36" s="213" t="s">
        <v>0</v>
      </c>
      <c r="V36" s="213" t="s">
        <v>0</v>
      </c>
      <c r="W36" s="213" t="s">
        <v>0</v>
      </c>
      <c r="X36" s="20" t="e">
        <f>_xll.qlMidSafe($T36,$U36)</f>
        <v>#NUM!</v>
      </c>
      <c r="Y36" s="9"/>
      <c r="Z36" s="19" t="e">
        <v>#NUM!</v>
      </c>
      <c r="AA36" s="9"/>
      <c r="AB36" s="211" t="e">
        <v>#NUM!</v>
      </c>
      <c r="AC36" s="16">
        <f>_xll.qlSimpleQuoteSetValue(F36,AB36/100,Trigger)</f>
        <v>0</v>
      </c>
      <c r="AD36" s="5"/>
      <c r="AE36" s="166"/>
      <c r="AF36" s="166"/>
      <c r="AG36" s="166"/>
      <c r="AH36" s="166"/>
      <c r="AI36" s="166"/>
    </row>
    <row r="37" spans="1:35" x14ac:dyDescent="0.2">
      <c r="A37" s="15"/>
      <c r="B37" s="241" t="s">
        <v>106</v>
      </c>
      <c r="C37" s="208" t="str">
        <v>AM</v>
      </c>
      <c r="D37" s="208" t="str">
        <v>3L</v>
      </c>
      <c r="E37" s="207" t="str">
        <f t="shared" si="0"/>
        <v>GBPAM3L28Y_Quote</v>
      </c>
      <c r="F37" s="207" t="str">
        <f>_xll.qlSimpleQuote(Currency&amp;$C37&amp;$D37&amp;$B37&amp;QuoteSuffix,,RateTickValue,Permanent,Trigger,ObjectOverwrite)</f>
        <v>GBPAM3L28Y_Quote#0075</v>
      </c>
      <c r="G37" s="240" t="str">
        <f>_xll.ohRangeRetrieveError(F37)</f>
        <v/>
      </c>
      <c r="H37" s="43"/>
      <c r="N37" s="15"/>
      <c r="O37" s="215" t="s">
        <v>106</v>
      </c>
      <c r="P37" s="242" t="s">
        <v>123</v>
      </c>
      <c r="Q37" s="242" t="s">
        <v>120</v>
      </c>
      <c r="R37" s="21" t="str">
        <f t="shared" si="1"/>
        <v>GBPAM3L28Y</v>
      </c>
      <c r="S37" s="21" t="str">
        <v>GBPAM3L28Y=ICAP</v>
      </c>
      <c r="T37" s="213" t="s">
        <v>0</v>
      </c>
      <c r="U37" s="213" t="s">
        <v>0</v>
      </c>
      <c r="V37" s="213" t="s">
        <v>0</v>
      </c>
      <c r="W37" s="213" t="s">
        <v>0</v>
      </c>
      <c r="X37" s="20" t="e">
        <f>_xll.qlMidSafe($T37,$U37)</f>
        <v>#NUM!</v>
      </c>
      <c r="Y37" s="9"/>
      <c r="Z37" s="19" t="e">
        <v>#NUM!</v>
      </c>
      <c r="AA37" s="9"/>
      <c r="AB37" s="211" t="e">
        <v>#NUM!</v>
      </c>
      <c r="AC37" s="16">
        <f>_xll.qlSimpleQuoteSetValue(F37,AB37/100,Trigger)</f>
        <v>0</v>
      </c>
      <c r="AD37" s="5"/>
      <c r="AE37" s="166"/>
      <c r="AF37" s="166"/>
      <c r="AG37" s="166"/>
      <c r="AH37" s="166"/>
      <c r="AI37" s="166"/>
    </row>
    <row r="38" spans="1:35" x14ac:dyDescent="0.2">
      <c r="A38" s="15"/>
      <c r="B38" s="241" t="s">
        <v>105</v>
      </c>
      <c r="C38" s="208" t="str">
        <v>AM</v>
      </c>
      <c r="D38" s="208" t="str">
        <v>3L</v>
      </c>
      <c r="E38" s="207" t="str">
        <f t="shared" si="0"/>
        <v>GBPAM3L29Y_Quote</v>
      </c>
      <c r="F38" s="207" t="str">
        <f>_xll.qlSimpleQuote(Currency&amp;$C38&amp;$D38&amp;$B38&amp;QuoteSuffix,,RateTickValue,Permanent,Trigger,ObjectOverwrite)</f>
        <v>GBPAM3L29Y_Quote#0075</v>
      </c>
      <c r="G38" s="240" t="str">
        <f>_xll.ohRangeRetrieveError(F38)</f>
        <v/>
      </c>
      <c r="H38" s="43"/>
      <c r="N38" s="15"/>
      <c r="O38" s="215" t="s">
        <v>105</v>
      </c>
      <c r="P38" s="242" t="s">
        <v>123</v>
      </c>
      <c r="Q38" s="242" t="s">
        <v>120</v>
      </c>
      <c r="R38" s="21" t="str">
        <f t="shared" si="1"/>
        <v>GBPAM3L29Y</v>
      </c>
      <c r="S38" s="21" t="str">
        <v>GBPAM3L29Y=ICAP</v>
      </c>
      <c r="T38" s="213" t="s">
        <v>0</v>
      </c>
      <c r="U38" s="213" t="s">
        <v>0</v>
      </c>
      <c r="V38" s="213" t="s">
        <v>0</v>
      </c>
      <c r="W38" s="213" t="s">
        <v>0</v>
      </c>
      <c r="X38" s="20" t="e">
        <f>_xll.qlMidSafe($T38,$U38)</f>
        <v>#NUM!</v>
      </c>
      <c r="Y38" s="9"/>
      <c r="Z38" s="19" t="e">
        <v>#NUM!</v>
      </c>
      <c r="AA38" s="9"/>
      <c r="AB38" s="211" t="e">
        <v>#NUM!</v>
      </c>
      <c r="AC38" s="16">
        <f>_xll.qlSimpleQuoteSetValue(F38,AB38/100,Trigger)</f>
        <v>0</v>
      </c>
      <c r="AD38" s="5"/>
      <c r="AE38" s="166"/>
      <c r="AF38" s="166"/>
      <c r="AG38" s="166"/>
      <c r="AH38" s="166"/>
      <c r="AI38" s="166"/>
    </row>
    <row r="39" spans="1:35" x14ac:dyDescent="0.2">
      <c r="A39" s="15"/>
      <c r="B39" s="241" t="s">
        <v>50</v>
      </c>
      <c r="C39" s="208" t="str">
        <v>AM</v>
      </c>
      <c r="D39" s="208" t="str">
        <v>3L</v>
      </c>
      <c r="E39" s="207" t="str">
        <f t="shared" si="0"/>
        <v>GBPAM3L30Y_Quote</v>
      </c>
      <c r="F39" s="207" t="str">
        <f>_xll.qlSimpleQuote(Currency&amp;$C39&amp;$D39&amp;$B39&amp;QuoteSuffix,,RateTickValue,Permanent,Trigger,ObjectOverwrite)</f>
        <v>GBPAM3L30Y_Quote#0075</v>
      </c>
      <c r="G39" s="240" t="str">
        <f>_xll.ohRangeRetrieveError(F39)</f>
        <v/>
      </c>
      <c r="H39" s="43"/>
      <c r="N39" s="15"/>
      <c r="O39" s="215" t="s">
        <v>50</v>
      </c>
      <c r="P39" s="242" t="s">
        <v>123</v>
      </c>
      <c r="Q39" s="242" t="s">
        <v>120</v>
      </c>
      <c r="R39" s="21" t="str">
        <f t="shared" si="1"/>
        <v>GBPAM3L30Y</v>
      </c>
      <c r="S39" s="21" t="str">
        <v>GBPAM3L30Y=ICAP</v>
      </c>
      <c r="T39" s="213" t="s">
        <v>0</v>
      </c>
      <c r="U39" s="213" t="s">
        <v>0</v>
      </c>
      <c r="V39" s="213" t="s">
        <v>0</v>
      </c>
      <c r="W39" s="213" t="s">
        <v>0</v>
      </c>
      <c r="X39" s="20" t="e">
        <f>_xll.qlMidSafe($T39,$U39)</f>
        <v>#NUM!</v>
      </c>
      <c r="Y39" s="9"/>
      <c r="Z39" s="19" t="e">
        <v>#NUM!</v>
      </c>
      <c r="AA39" s="9"/>
      <c r="AB39" s="211" t="e">
        <v>#NUM!</v>
      </c>
      <c r="AC39" s="16">
        <f>_xll.qlSimpleQuoteSetValue(F39,AB39/100,Trigger)</f>
        <v>0</v>
      </c>
      <c r="AD39" s="5"/>
      <c r="AE39" s="166"/>
      <c r="AF39" s="166"/>
      <c r="AG39" s="166"/>
      <c r="AH39" s="166"/>
      <c r="AI39" s="166"/>
    </row>
    <row r="40" spans="1:35" x14ac:dyDescent="0.2">
      <c r="A40" s="15"/>
      <c r="B40" s="241" t="s">
        <v>104</v>
      </c>
      <c r="C40" s="208" t="str">
        <v>AM</v>
      </c>
      <c r="D40" s="208" t="str">
        <v>3L</v>
      </c>
      <c r="E40" s="207" t="str">
        <f t="shared" si="0"/>
        <v>GBPAM3L35Y_Quote</v>
      </c>
      <c r="F40" s="207" t="str">
        <f>_xll.qlSimpleQuote(Currency&amp;$C40&amp;$D40&amp;$B40&amp;QuoteSuffix,,RateTickValue,Permanent,Trigger,ObjectOverwrite)</f>
        <v>GBPAM3L35Y_Quote#0075</v>
      </c>
      <c r="G40" s="240" t="str">
        <f>_xll.ohRangeRetrieveError(F40)</f>
        <v/>
      </c>
      <c r="H40" s="43"/>
      <c r="N40" s="15"/>
      <c r="O40" s="215" t="s">
        <v>104</v>
      </c>
      <c r="P40" s="242" t="s">
        <v>123</v>
      </c>
      <c r="Q40" s="242" t="s">
        <v>120</v>
      </c>
      <c r="R40" s="21" t="str">
        <f t="shared" si="1"/>
        <v>GBPAM3L35Y</v>
      </c>
      <c r="S40" s="21" t="str">
        <v>GBPAM3L35Y=ICAP</v>
      </c>
      <c r="T40" s="213" t="s">
        <v>0</v>
      </c>
      <c r="U40" s="213" t="s">
        <v>0</v>
      </c>
      <c r="V40" s="213" t="s">
        <v>0</v>
      </c>
      <c r="W40" s="213" t="s">
        <v>0</v>
      </c>
      <c r="X40" s="20" t="e">
        <f>_xll.qlMidSafe($T40,$U40)</f>
        <v>#NUM!</v>
      </c>
      <c r="Y40" s="9"/>
      <c r="Z40" s="19" t="e">
        <v>#NUM!</v>
      </c>
      <c r="AA40" s="9"/>
      <c r="AB40" s="211" t="e">
        <v>#NUM!</v>
      </c>
      <c r="AC40" s="16">
        <f>_xll.qlSimpleQuoteSetValue(F40,AB40/100,Trigger)</f>
        <v>0</v>
      </c>
      <c r="AD40" s="5"/>
      <c r="AE40" s="166"/>
      <c r="AF40" s="166"/>
      <c r="AG40" s="166"/>
      <c r="AH40" s="166"/>
      <c r="AI40" s="166"/>
    </row>
    <row r="41" spans="1:35" x14ac:dyDescent="0.2">
      <c r="A41" s="15"/>
      <c r="B41" s="241" t="s">
        <v>103</v>
      </c>
      <c r="C41" s="208" t="str">
        <v>AM</v>
      </c>
      <c r="D41" s="208" t="str">
        <v>3L</v>
      </c>
      <c r="E41" s="207" t="str">
        <f t="shared" si="0"/>
        <v>GBPAM3L40Y_Quote</v>
      </c>
      <c r="F41" s="207" t="str">
        <f>_xll.qlSimpleQuote(Currency&amp;$C41&amp;$D41&amp;$B41&amp;QuoteSuffix,,RateTickValue,Permanent,Trigger,ObjectOverwrite)</f>
        <v>GBPAM3L40Y_Quote#0075</v>
      </c>
      <c r="G41" s="240" t="str">
        <f>_xll.ohRangeRetrieveError(F41)</f>
        <v/>
      </c>
      <c r="H41" s="43"/>
      <c r="N41" s="15"/>
      <c r="O41" s="215" t="s">
        <v>103</v>
      </c>
      <c r="P41" s="242" t="s">
        <v>123</v>
      </c>
      <c r="Q41" s="242" t="s">
        <v>120</v>
      </c>
      <c r="R41" s="21" t="str">
        <f t="shared" si="1"/>
        <v>GBPAM3L40Y</v>
      </c>
      <c r="S41" s="21" t="str">
        <v>GBPAM3L40Y=ICAP</v>
      </c>
      <c r="T41" s="213" t="s">
        <v>0</v>
      </c>
      <c r="U41" s="213" t="s">
        <v>0</v>
      </c>
      <c r="V41" s="213" t="s">
        <v>0</v>
      </c>
      <c r="W41" s="213" t="s">
        <v>0</v>
      </c>
      <c r="X41" s="20" t="e">
        <f>_xll.qlMidSafe($T41,$U41)</f>
        <v>#NUM!</v>
      </c>
      <c r="Y41" s="9"/>
      <c r="Z41" s="19" t="e">
        <v>#NUM!</v>
      </c>
      <c r="AA41" s="9"/>
      <c r="AB41" s="211" t="e">
        <v>#NUM!</v>
      </c>
      <c r="AC41" s="16">
        <f>_xll.qlSimpleQuoteSetValue(F41,AB41/100,Trigger)</f>
        <v>0</v>
      </c>
      <c r="AD41" s="5"/>
      <c r="AE41" s="166"/>
      <c r="AF41" s="166"/>
      <c r="AG41" s="166"/>
      <c r="AH41" s="166"/>
      <c r="AI41" s="166"/>
    </row>
    <row r="42" spans="1:35" x14ac:dyDescent="0.2">
      <c r="A42" s="15"/>
      <c r="B42" s="241" t="s">
        <v>102</v>
      </c>
      <c r="C42" s="208" t="str">
        <v>AM</v>
      </c>
      <c r="D42" s="208" t="str">
        <v>3L</v>
      </c>
      <c r="E42" s="207" t="str">
        <f t="shared" si="0"/>
        <v>GBPAM3L50Y_Quote</v>
      </c>
      <c r="F42" s="207" t="str">
        <f>_xll.qlSimpleQuote(Currency&amp;$C42&amp;$D42&amp;$B42&amp;QuoteSuffix,,RateTickValue,Permanent,Trigger,ObjectOverwrite)</f>
        <v>GBPAM3L50Y_Quote#0075</v>
      </c>
      <c r="G42" s="240" t="str">
        <f>_xll.ohRangeRetrieveError(F42)</f>
        <v/>
      </c>
      <c r="H42" s="43"/>
      <c r="N42" s="15"/>
      <c r="O42" s="215" t="s">
        <v>102</v>
      </c>
      <c r="P42" s="242" t="s">
        <v>123</v>
      </c>
      <c r="Q42" s="242" t="s">
        <v>120</v>
      </c>
      <c r="R42" s="21" t="str">
        <f t="shared" si="1"/>
        <v>GBPAM3L50Y</v>
      </c>
      <c r="S42" s="21" t="str">
        <v>GBPAM3L50Y=ICAP</v>
      </c>
      <c r="T42" s="213" t="s">
        <v>0</v>
      </c>
      <c r="U42" s="213" t="s">
        <v>0</v>
      </c>
      <c r="V42" s="213" t="s">
        <v>0</v>
      </c>
      <c r="W42" s="213" t="s">
        <v>0</v>
      </c>
      <c r="X42" s="20" t="e">
        <f>_xll.qlMidSafe($T42,$U42)</f>
        <v>#NUM!</v>
      </c>
      <c r="Y42" s="9"/>
      <c r="Z42" s="19" t="e">
        <v>#NUM!</v>
      </c>
      <c r="AA42" s="9"/>
      <c r="AB42" s="211" t="e">
        <v>#NUM!</v>
      </c>
      <c r="AC42" s="16">
        <f>_xll.qlSimpleQuoteSetValue(F42,AB42/100,Trigger)</f>
        <v>0</v>
      </c>
      <c r="AD42" s="5"/>
      <c r="AE42" s="166"/>
      <c r="AF42" s="166"/>
      <c r="AG42" s="166"/>
      <c r="AH42" s="166"/>
      <c r="AI42" s="166"/>
    </row>
    <row r="43" spans="1:35" x14ac:dyDescent="0.2">
      <c r="A43" s="15"/>
      <c r="B43" s="241" t="s">
        <v>101</v>
      </c>
      <c r="C43" s="208" t="str">
        <v>AM</v>
      </c>
      <c r="D43" s="208" t="str">
        <v>3L</v>
      </c>
      <c r="E43" s="207" t="str">
        <f t="shared" si="0"/>
        <v>GBPAM3L60Y_Quote</v>
      </c>
      <c r="F43" s="207" t="str">
        <f>_xll.qlSimpleQuote(Currency&amp;$C43&amp;$D43&amp;$B43&amp;QuoteSuffix,,RateTickValue,Permanent,Trigger,ObjectOverwrite)</f>
        <v>GBPAM3L60Y_Quote#0075</v>
      </c>
      <c r="G43" s="240" t="str">
        <f>_xll.ohRangeRetrieveError(F43)</f>
        <v/>
      </c>
      <c r="H43" s="43"/>
      <c r="N43" s="15"/>
      <c r="O43" s="206" t="s">
        <v>101</v>
      </c>
      <c r="P43" s="239" t="s">
        <v>123</v>
      </c>
      <c r="Q43" s="239" t="s">
        <v>120</v>
      </c>
      <c r="R43" s="12" t="str">
        <f t="shared" si="1"/>
        <v>GBPAM3L60Y</v>
      </c>
      <c r="S43" s="12" t="str">
        <v>GBPAM3L60Y=ICAP</v>
      </c>
      <c r="T43" s="204" t="s">
        <v>0</v>
      </c>
      <c r="U43" s="204" t="s">
        <v>0</v>
      </c>
      <c r="V43" s="204" t="s">
        <v>0</v>
      </c>
      <c r="W43" s="204" t="s">
        <v>0</v>
      </c>
      <c r="X43" s="11" t="e">
        <f>_xll.qlMidSafe($T43,$U43)</f>
        <v>#NUM!</v>
      </c>
      <c r="Y43" s="9"/>
      <c r="Z43" s="10" t="e">
        <v>#NUM!</v>
      </c>
      <c r="AA43" s="9"/>
      <c r="AB43" s="202" t="e">
        <v>#NUM!</v>
      </c>
      <c r="AC43" s="6">
        <f>_xll.qlSimpleQuoteSetValue(F43,AB43/100,Trigger)</f>
        <v>0</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sheetData>
  <conditionalFormatting sqref="AC5:AC43">
    <cfRule type="cellIs" dxfId="34" priority="1" stopIfTrue="1" operator="greaterThan">
      <formula>0</formula>
    </cfRule>
    <cfRule type="cellIs" dxfId="33"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8"/>
  <sheetViews>
    <sheetView showGridLines="0" workbookViewId="0">
      <selection activeCell="F4" sqref="F4"/>
    </sheetView>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f>_xll.ohTrigger(AC5:AC43)</f>
        <v>73</v>
      </c>
      <c r="AD3" s="5"/>
      <c r="AE3" s="166"/>
      <c r="AF3" s="166"/>
      <c r="AG3" s="166"/>
      <c r="AH3" s="166"/>
      <c r="AI3" s="166"/>
    </row>
    <row r="4" spans="1:35" ht="13.5" thickBot="1" x14ac:dyDescent="0.25">
      <c r="A4" s="15"/>
      <c r="B4" s="189" t="s">
        <v>140</v>
      </c>
      <c r="C4" s="189"/>
      <c r="D4" s="189"/>
      <c r="E4" s="229" t="str">
        <f>Currency&amp;"_010_Sw"&amp;$C$7&amp;$D$7&amp;".xml"</f>
        <v>GBP_010_SwSM3L.xml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
        <v>135</v>
      </c>
      <c r="D5" s="208" t="s">
        <v>120</v>
      </c>
      <c r="E5" s="207" t="str">
        <f t="shared" ref="E5:E43" si="0">Currency&amp;$C5&amp;$D5&amp;$B5&amp;QuoteSuffix</f>
        <v>GBPSM3L6M_Quote</v>
      </c>
      <c r="F5" s="207" t="str">
        <f>_xll.qlSimpleQuote(Currency&amp;$C5&amp;$D5&amp;$B5&amp;QuoteSuffix,,RateTickValue,Permanent,Trigger,ObjectOverwrite)</f>
        <v>GBPSM3L6M_Quote#0074</v>
      </c>
      <c r="G5" s="244" t="str">
        <f>_xll.ohRangeRetrieveError(F5)</f>
        <v/>
      </c>
      <c r="H5" s="43"/>
      <c r="J5" s="185" t="s">
        <v>143</v>
      </c>
      <c r="K5" s="184" t="s">
        <v>137</v>
      </c>
      <c r="L5" s="183" t="s">
        <v>136</v>
      </c>
      <c r="N5" s="15"/>
      <c r="O5" s="215" t="s">
        <v>87</v>
      </c>
      <c r="P5" s="21" t="s">
        <v>135</v>
      </c>
      <c r="Q5" s="21" t="s">
        <v>120</v>
      </c>
      <c r="R5" s="21" t="str">
        <f t="shared" ref="R5:R43" si="1">Currency&amp;$P5&amp;$Q5&amp;$O5</f>
        <v>GBPSM3L6M</v>
      </c>
      <c r="S5" s="21" t="str">
        <f t="array" ref="S5:S43">Instruments&amp;"="&amp;VLOOKUP(Contributor,ContributorTable,2,FALSE)</f>
        <v>GBPSM3L6M=ICAP</v>
      </c>
      <c r="T5" s="213" t="s">
        <v>0</v>
      </c>
      <c r="U5" s="213" t="s">
        <v>0</v>
      </c>
      <c r="V5" s="213" t="s">
        <v>0</v>
      </c>
      <c r="W5" s="213" t="s">
        <v>0</v>
      </c>
      <c r="X5" s="20" t="e">
        <f>_xll.qlMidSafe($T5,$U5)</f>
        <v>#NUM!</v>
      </c>
      <c r="Y5" s="9"/>
      <c r="Z5" s="27" t="e">
        <v>#NUM!</v>
      </c>
      <c r="AA5" s="9"/>
      <c r="AB5" s="211" t="e">
        <f t="array" ref="AB5:AB43">QuoteStatic</f>
        <v>#NUM!</v>
      </c>
      <c r="AC5" s="16">
        <f>_xll.qlSimpleQuoteSetValue(F5,AB5/100,Trigger)</f>
        <v>0</v>
      </c>
      <c r="AD5" s="5"/>
      <c r="AE5" s="166"/>
      <c r="AF5" s="223" t="s">
        <v>49</v>
      </c>
      <c r="AG5" s="222" t="s">
        <v>127</v>
      </c>
      <c r="AH5" s="221" t="s">
        <v>120</v>
      </c>
      <c r="AI5" s="166"/>
    </row>
    <row r="6" spans="1:35" x14ac:dyDescent="0.2">
      <c r="A6" s="246"/>
      <c r="B6" s="245" t="s">
        <v>84</v>
      </c>
      <c r="C6" s="208" t="s">
        <v>135</v>
      </c>
      <c r="D6" s="208" t="s">
        <v>120</v>
      </c>
      <c r="E6" s="207" t="str">
        <f t="shared" si="0"/>
        <v>GBPSM3L9M_Quote</v>
      </c>
      <c r="F6" s="207" t="str">
        <f>_xll.qlSimpleQuote(Currency&amp;$C6&amp;$D6&amp;$B6&amp;QuoteSuffix,,RateTickValue,Permanent,Trigger,ObjectOverwrite)</f>
        <v>GBPSM3L9M_Quote#0074</v>
      </c>
      <c r="G6" s="244" t="str">
        <f>_xll.ohRangeRetrieveError(F6)</f>
        <v/>
      </c>
      <c r="H6" s="43"/>
      <c r="J6" s="219" t="s">
        <v>49</v>
      </c>
      <c r="K6" s="179" t="s">
        <v>127</v>
      </c>
      <c r="L6" s="178" t="s">
        <v>120</v>
      </c>
      <c r="N6" s="15"/>
      <c r="O6" s="215" t="s">
        <v>84</v>
      </c>
      <c r="P6" s="21" t="s">
        <v>135</v>
      </c>
      <c r="Q6" s="21" t="s">
        <v>120</v>
      </c>
      <c r="R6" s="21" t="str">
        <f t="shared" si="1"/>
        <v>GBPSM3L9M</v>
      </c>
      <c r="S6" s="21" t="str">
        <v>GBPSM3L9M=ICAP</v>
      </c>
      <c r="T6" s="213" t="s">
        <v>0</v>
      </c>
      <c r="U6" s="213" t="s">
        <v>0</v>
      </c>
      <c r="V6" s="213" t="s">
        <v>0</v>
      </c>
      <c r="W6" s="213" t="s">
        <v>0</v>
      </c>
      <c r="X6" s="20" t="e">
        <f>_xll.qlMidSafe($T6,$U6)</f>
        <v>#NUM!</v>
      </c>
      <c r="Y6" s="9"/>
      <c r="Z6" s="19" t="e">
        <v>#NUM!</v>
      </c>
      <c r="AA6" s="9"/>
      <c r="AB6" s="211" t="e">
        <v>#NUM!</v>
      </c>
      <c r="AC6" s="16">
        <f>_xll.qlSimpleQuoteSetValue(F6,AB6/100,Trigger)</f>
        <v>0</v>
      </c>
      <c r="AD6" s="5"/>
      <c r="AE6" s="166"/>
      <c r="AF6" s="219" t="s">
        <v>48</v>
      </c>
      <c r="AG6" s="179" t="s">
        <v>127</v>
      </c>
      <c r="AH6" s="178" t="s">
        <v>126</v>
      </c>
      <c r="AI6" s="166"/>
    </row>
    <row r="7" spans="1:35" x14ac:dyDescent="0.2">
      <c r="A7" s="15"/>
      <c r="B7" s="245" t="s">
        <v>64</v>
      </c>
      <c r="C7" s="208" t="s">
        <v>135</v>
      </c>
      <c r="D7" s="208" t="s">
        <v>120</v>
      </c>
      <c r="E7" s="207" t="str">
        <f t="shared" si="0"/>
        <v>GBPSM3L1Y_Quote</v>
      </c>
      <c r="F7" s="207" t="str">
        <f>_xll.qlSimpleQuote(Currency&amp;$C7&amp;$D7&amp;$B7&amp;QuoteSuffix,,RateTickValue,Permanent,Trigger,ObjectOverwrite)</f>
        <v>GBPSM3L1Y_Quote#0074</v>
      </c>
      <c r="G7" s="244" t="str">
        <f>_xll.ohRangeRetrieveError(F7)</f>
        <v/>
      </c>
      <c r="H7" s="43"/>
      <c r="J7" s="219" t="s">
        <v>48</v>
      </c>
      <c r="K7" s="179" t="s">
        <v>127</v>
      </c>
      <c r="L7" s="178" t="s">
        <v>126</v>
      </c>
      <c r="N7" s="15"/>
      <c r="O7" s="215" t="s">
        <v>64</v>
      </c>
      <c r="P7" s="21" t="s">
        <v>135</v>
      </c>
      <c r="Q7" s="21" t="s">
        <v>120</v>
      </c>
      <c r="R7" s="21" t="str">
        <f t="shared" si="1"/>
        <v>GBPSM3L1Y</v>
      </c>
      <c r="S7" s="21" t="str">
        <v>GBPSM3L1Y=ICAP</v>
      </c>
      <c r="T7" s="213">
        <v>0.72300000000000009</v>
      </c>
      <c r="U7" s="213">
        <v>0.76300000000000001</v>
      </c>
      <c r="V7" s="213">
        <v>0</v>
      </c>
      <c r="W7" s="213">
        <v>0</v>
      </c>
      <c r="X7" s="20">
        <f>_xll.qlMidSafe($T7,$U7)</f>
        <v>0.7430000000000001</v>
      </c>
      <c r="Y7" s="9"/>
      <c r="Z7" s="19">
        <v>0.7430000000000001</v>
      </c>
      <c r="AA7" s="9"/>
      <c r="AB7" s="211">
        <v>0.7430000000000001</v>
      </c>
      <c r="AC7" s="16" t="e">
        <f>_xll.qlSimpleQuoteSetValue(F7,AB7/100,Trigger)</f>
        <v>#N/A</v>
      </c>
      <c r="AD7" s="5"/>
      <c r="AE7" s="166"/>
      <c r="AF7" s="219" t="s">
        <v>43</v>
      </c>
      <c r="AG7" s="179" t="s">
        <v>123</v>
      </c>
      <c r="AH7" s="178" t="s">
        <v>120</v>
      </c>
      <c r="AI7" s="166"/>
    </row>
    <row r="8" spans="1:35" x14ac:dyDescent="0.2">
      <c r="A8" s="15"/>
      <c r="B8" s="241" t="s">
        <v>134</v>
      </c>
      <c r="C8" s="208" t="s">
        <v>135</v>
      </c>
      <c r="D8" s="208" t="s">
        <v>120</v>
      </c>
      <c r="E8" s="207" t="str">
        <f t="shared" si="0"/>
        <v>GBPSM3L15M_Quote</v>
      </c>
      <c r="F8" s="207" t="str">
        <f>_xll.qlSimpleQuote(Currency&amp;$C8&amp;$D8&amp;$B8&amp;QuoteSuffix,,RateTickValue,Permanent,Trigger,ObjectOverwrite)</f>
        <v>GBPSM3L15M_Quote#0074</v>
      </c>
      <c r="G8" s="240" t="str">
        <f>_xll.ohRangeRetrieveError(F8)</f>
        <v/>
      </c>
      <c r="H8" s="43"/>
      <c r="J8" s="219" t="s">
        <v>43</v>
      </c>
      <c r="K8" s="179" t="s">
        <v>123</v>
      </c>
      <c r="L8" s="178" t="s">
        <v>120</v>
      </c>
      <c r="N8" s="15"/>
      <c r="O8" s="215" t="s">
        <v>134</v>
      </c>
      <c r="P8" s="21" t="s">
        <v>135</v>
      </c>
      <c r="Q8" s="21" t="s">
        <v>120</v>
      </c>
      <c r="R8" s="21" t="str">
        <f t="shared" si="1"/>
        <v>GBPSM3L15M</v>
      </c>
      <c r="S8" s="21" t="str">
        <v>GBPSM3L15M=ICAP</v>
      </c>
      <c r="T8" s="213" t="s">
        <v>0</v>
      </c>
      <c r="U8" s="213" t="s">
        <v>0</v>
      </c>
      <c r="V8" s="213" t="s">
        <v>0</v>
      </c>
      <c r="W8" s="213" t="s">
        <v>0</v>
      </c>
      <c r="X8" s="20" t="e">
        <f>_xll.qlMidSafe($T8,$U8)</f>
        <v>#NUM!</v>
      </c>
      <c r="Y8" s="9"/>
      <c r="Z8" s="19" t="e">
        <v>#NUM!</v>
      </c>
      <c r="AA8" s="9"/>
      <c r="AB8" s="211" t="e">
        <v>#NUM!</v>
      </c>
      <c r="AC8" s="16">
        <f>_xll.qlSimpleQuoteSetValue(F8,AB8/100,Trigger)</f>
        <v>0</v>
      </c>
      <c r="AD8" s="5"/>
      <c r="AE8" s="166"/>
      <c r="AF8" s="219" t="s">
        <v>45</v>
      </c>
      <c r="AG8" s="179" t="s">
        <v>142</v>
      </c>
      <c r="AH8" s="178" t="s">
        <v>141</v>
      </c>
      <c r="AI8" s="166"/>
    </row>
    <row r="9" spans="1:35" x14ac:dyDescent="0.2">
      <c r="A9" s="15"/>
      <c r="B9" s="241" t="s">
        <v>133</v>
      </c>
      <c r="C9" s="208" t="s">
        <v>135</v>
      </c>
      <c r="D9" s="208" t="s">
        <v>120</v>
      </c>
      <c r="E9" s="207" t="str">
        <f t="shared" si="0"/>
        <v>GBPSM3L18M_Quote</v>
      </c>
      <c r="F9" s="207" t="str">
        <f>_xll.qlSimpleQuote(Currency&amp;$C9&amp;$D9&amp;$B9&amp;QuoteSuffix,,RateTickValue,Permanent,Trigger,ObjectOverwrite)</f>
        <v>GBPSM3L18M_Quote#0074</v>
      </c>
      <c r="G9" s="240" t="str">
        <f>_xll.ohRangeRetrieveError(F9)</f>
        <v/>
      </c>
      <c r="H9" s="43"/>
      <c r="J9" s="219" t="s">
        <v>42</v>
      </c>
      <c r="K9" s="179" t="s">
        <v>124</v>
      </c>
      <c r="L9" s="178" t="s">
        <v>120</v>
      </c>
      <c r="N9" s="15"/>
      <c r="O9" s="215" t="s">
        <v>133</v>
      </c>
      <c r="P9" s="21" t="s">
        <v>135</v>
      </c>
      <c r="Q9" s="21" t="s">
        <v>120</v>
      </c>
      <c r="R9" s="21" t="str">
        <f t="shared" si="1"/>
        <v>GBPSM3L18M</v>
      </c>
      <c r="S9" s="21" t="str">
        <v>GBPSM3L18M=ICAP</v>
      </c>
      <c r="T9" s="213" t="s">
        <v>0</v>
      </c>
      <c r="U9" s="213" t="s">
        <v>0</v>
      </c>
      <c r="V9" s="213" t="s">
        <v>0</v>
      </c>
      <c r="W9" s="213" t="s">
        <v>0</v>
      </c>
      <c r="X9" s="20" t="e">
        <f>_xll.qlMidSafe($T9,$U9)</f>
        <v>#NUM!</v>
      </c>
      <c r="Y9" s="9"/>
      <c r="Z9" s="19" t="e">
        <v>#NUM!</v>
      </c>
      <c r="AA9" s="9"/>
      <c r="AB9" s="211" t="e">
        <v>#NUM!</v>
      </c>
      <c r="AC9" s="16">
        <f>_xll.qlSimpleQuoteSetValue(F9,AB9/100,Trigger)</f>
        <v>0</v>
      </c>
      <c r="AD9" s="5"/>
      <c r="AE9" s="166"/>
      <c r="AF9" s="219" t="s">
        <v>42</v>
      </c>
      <c r="AG9" s="179" t="s">
        <v>124</v>
      </c>
      <c r="AH9" s="178" t="s">
        <v>120</v>
      </c>
      <c r="AI9" s="166"/>
    </row>
    <row r="10" spans="1:35" ht="13.5" thickBot="1" x14ac:dyDescent="0.25">
      <c r="A10" s="15"/>
      <c r="B10" s="241" t="s">
        <v>132</v>
      </c>
      <c r="C10" s="208" t="s">
        <v>135</v>
      </c>
      <c r="D10" s="208" t="s">
        <v>120</v>
      </c>
      <c r="E10" s="207" t="str">
        <f t="shared" si="0"/>
        <v>GBPSM3L21M_Quote</v>
      </c>
      <c r="F10" s="207" t="str">
        <f>_xll.qlSimpleQuote(Currency&amp;$C10&amp;$D10&amp;$B10&amp;QuoteSuffix,,RateTickValue,Permanent,Trigger,ObjectOverwrite)</f>
        <v>GBPSM3L21M_Quote#0074</v>
      </c>
      <c r="G10" s="240" t="str">
        <f>_xll.ohRangeRetrieveError(F10)</f>
        <v/>
      </c>
      <c r="H10" s="43"/>
      <c r="J10" s="216" t="s">
        <v>41</v>
      </c>
      <c r="K10" s="176" t="s">
        <v>123</v>
      </c>
      <c r="L10" s="175" t="s">
        <v>120</v>
      </c>
      <c r="N10" s="15"/>
      <c r="O10" s="215" t="s">
        <v>132</v>
      </c>
      <c r="P10" s="21" t="s">
        <v>135</v>
      </c>
      <c r="Q10" s="21" t="s">
        <v>120</v>
      </c>
      <c r="R10" s="21" t="str">
        <f t="shared" si="1"/>
        <v>GBPSM3L21M</v>
      </c>
      <c r="S10" s="21" t="str">
        <v>GBPSM3L21M=ICAP</v>
      </c>
      <c r="T10" s="213" t="s">
        <v>0</v>
      </c>
      <c r="U10" s="213" t="s">
        <v>0</v>
      </c>
      <c r="V10" s="213" t="s">
        <v>0</v>
      </c>
      <c r="W10" s="213" t="s">
        <v>0</v>
      </c>
      <c r="X10" s="20" t="e">
        <f>_xll.qlMidSafe($T10,$U10)</f>
        <v>#NUM!</v>
      </c>
      <c r="Y10" s="9"/>
      <c r="Z10" s="19" t="e">
        <v>#NUM!</v>
      </c>
      <c r="AA10" s="9"/>
      <c r="AB10" s="211" t="e">
        <v>#NUM!</v>
      </c>
      <c r="AC10" s="16">
        <f>_xll.qlSimpleQuoteSetValue(F10,AB10/100,Trigger)</f>
        <v>0</v>
      </c>
      <c r="AD10" s="5"/>
      <c r="AE10" s="166"/>
      <c r="AF10" s="216" t="s">
        <v>41</v>
      </c>
      <c r="AG10" s="176" t="s">
        <v>123</v>
      </c>
      <c r="AH10" s="175" t="s">
        <v>120</v>
      </c>
      <c r="AI10" s="166"/>
    </row>
    <row r="11" spans="1:35" x14ac:dyDescent="0.2">
      <c r="A11" s="15"/>
      <c r="B11" s="241" t="s">
        <v>63</v>
      </c>
      <c r="C11" s="208" t="s">
        <v>135</v>
      </c>
      <c r="D11" s="208" t="s">
        <v>120</v>
      </c>
      <c r="E11" s="207" t="str">
        <f t="shared" si="0"/>
        <v>GBPSM3L2Y_Quote</v>
      </c>
      <c r="F11" s="207" t="str">
        <f>_xll.qlSimpleQuote(Currency&amp;$C11&amp;$D11&amp;$B11&amp;QuoteSuffix,,RateTickValue,Permanent,Trigger,ObjectOverwrite)</f>
        <v>GBPSM3L2Y_Quote#0074</v>
      </c>
      <c r="G11" s="240" t="str">
        <f>_xll.ohRangeRetrieveError(F11)</f>
        <v/>
      </c>
      <c r="H11" s="43"/>
      <c r="N11" s="15"/>
      <c r="O11" s="215" t="s">
        <v>63</v>
      </c>
      <c r="P11" s="21" t="s">
        <v>135</v>
      </c>
      <c r="Q11" s="21" t="s">
        <v>120</v>
      </c>
      <c r="R11" s="21" t="str">
        <f t="shared" si="1"/>
        <v>GBPSM3L2Y</v>
      </c>
      <c r="S11" s="21" t="str">
        <v>GBPSM3L2Y=ICAP</v>
      </c>
      <c r="T11" s="213">
        <v>1.03</v>
      </c>
      <c r="U11" s="213">
        <v>1.07</v>
      </c>
      <c r="V11" s="213">
        <v>0</v>
      </c>
      <c r="W11" s="213">
        <v>0</v>
      </c>
      <c r="X11" s="20">
        <f>_xll.qlMidSafe($T11,$U11)</f>
        <v>1.05</v>
      </c>
      <c r="Y11" s="9"/>
      <c r="Z11" s="19">
        <v>1.05</v>
      </c>
      <c r="AA11" s="9"/>
      <c r="AB11" s="211">
        <v>1.05</v>
      </c>
      <c r="AC11" s="16" t="e">
        <f>_xll.qlSimpleQuoteSetValue(F11,AB11/100,Trigger)</f>
        <v>#N/A</v>
      </c>
      <c r="AD11" s="5"/>
      <c r="AE11" s="166"/>
      <c r="AF11" s="166"/>
      <c r="AG11" s="166"/>
      <c r="AH11" s="166"/>
      <c r="AI11" s="166"/>
    </row>
    <row r="12" spans="1:35" ht="15" x14ac:dyDescent="0.25">
      <c r="A12" s="15"/>
      <c r="B12" s="241" t="s">
        <v>62</v>
      </c>
      <c r="C12" s="208" t="s">
        <v>135</v>
      </c>
      <c r="D12" s="208" t="s">
        <v>120</v>
      </c>
      <c r="E12" s="207" t="str">
        <f t="shared" si="0"/>
        <v>GBPSM3L3Y_Quote</v>
      </c>
      <c r="F12" s="207" t="str">
        <f>_xll.qlSimpleQuote(Currency&amp;$C12&amp;$D12&amp;$B12&amp;QuoteSuffix,,RateTickValue,Permanent,Trigger,ObjectOverwrite)</f>
        <v>GBPSM3L3Y_Quote#0074</v>
      </c>
      <c r="G12" s="240" t="str">
        <f>_xll.ohRangeRetrieveError(F12)</f>
        <v/>
      </c>
      <c r="H12" s="43"/>
      <c r="J12"/>
      <c r="N12" s="15"/>
      <c r="O12" s="215" t="s">
        <v>62</v>
      </c>
      <c r="P12" s="242" t="s">
        <v>135</v>
      </c>
      <c r="Q12" s="242" t="s">
        <v>120</v>
      </c>
      <c r="R12" s="21" t="str">
        <f t="shared" si="1"/>
        <v>GBPSM3L3Y</v>
      </c>
      <c r="S12" s="21" t="str">
        <v>GBPSM3L3Y=ICAP</v>
      </c>
      <c r="T12" s="213">
        <v>1.29</v>
      </c>
      <c r="U12" s="213">
        <v>1.33</v>
      </c>
      <c r="V12" s="213">
        <v>0</v>
      </c>
      <c r="W12" s="213">
        <v>0</v>
      </c>
      <c r="X12" s="20">
        <f>_xll.qlMidSafe($T12,$U12)</f>
        <v>1.31</v>
      </c>
      <c r="Y12" s="9"/>
      <c r="Z12" s="19">
        <v>1.31</v>
      </c>
      <c r="AA12" s="9"/>
      <c r="AB12" s="211">
        <v>1.31</v>
      </c>
      <c r="AC12" s="16" t="e">
        <f>_xll.qlSimpleQuoteSetValue(F12,AB12/100,Trigger)</f>
        <v>#N/A</v>
      </c>
      <c r="AD12" s="5"/>
      <c r="AE12" s="166"/>
      <c r="AF12" s="166"/>
      <c r="AG12" s="166"/>
      <c r="AH12" s="166"/>
      <c r="AI12" s="166"/>
    </row>
    <row r="13" spans="1:35" x14ac:dyDescent="0.2">
      <c r="A13" s="15"/>
      <c r="B13" s="241" t="s">
        <v>61</v>
      </c>
      <c r="C13" s="208" t="s">
        <v>135</v>
      </c>
      <c r="D13" s="208" t="s">
        <v>120</v>
      </c>
      <c r="E13" s="207" t="str">
        <f t="shared" si="0"/>
        <v>GBPSM3L4Y_Quote</v>
      </c>
      <c r="F13" s="207" t="str">
        <f>_xll.qlSimpleQuote(Currency&amp;$C13&amp;$D13&amp;$B13&amp;QuoteSuffix,,RateTickValue,Permanent,Trigger,ObjectOverwrite)</f>
        <v>GBPSM3L4Y_Quote#0074</v>
      </c>
      <c r="G13" s="240" t="str">
        <f>_xll.ohRangeRetrieveError(F13)</f>
        <v/>
      </c>
      <c r="H13" s="43"/>
      <c r="N13" s="15"/>
      <c r="O13" s="215" t="s">
        <v>61</v>
      </c>
      <c r="P13" s="242" t="s">
        <v>135</v>
      </c>
      <c r="Q13" s="242" t="s">
        <v>120</v>
      </c>
      <c r="R13" s="21" t="str">
        <f t="shared" si="1"/>
        <v>GBPSM3L4Y</v>
      </c>
      <c r="S13" s="21" t="str">
        <v>GBPSM3L4Y=ICAP</v>
      </c>
      <c r="T13" s="213">
        <v>1.48</v>
      </c>
      <c r="U13" s="213">
        <v>1.53</v>
      </c>
      <c r="V13" s="213">
        <v>0</v>
      </c>
      <c r="W13" s="213">
        <v>0</v>
      </c>
      <c r="X13" s="20">
        <f>_xll.qlMidSafe($T13,$U13)</f>
        <v>1.5049999999999999</v>
      </c>
      <c r="Y13" s="9"/>
      <c r="Z13" s="19">
        <v>1.5059999999999998</v>
      </c>
      <c r="AA13" s="9"/>
      <c r="AB13" s="211">
        <v>1.5059999999999998</v>
      </c>
      <c r="AC13" s="16" t="e">
        <f>_xll.qlSimpleQuoteSetValue(F13,AB13/100,Trigger)</f>
        <v>#N/A</v>
      </c>
      <c r="AD13" s="5"/>
      <c r="AE13" s="166"/>
      <c r="AF13" s="166"/>
      <c r="AG13" s="166"/>
      <c r="AH13" s="166"/>
      <c r="AI13" s="166"/>
    </row>
    <row r="14" spans="1:35" x14ac:dyDescent="0.2">
      <c r="A14" s="15"/>
      <c r="B14" s="241" t="s">
        <v>60</v>
      </c>
      <c r="C14" s="208" t="s">
        <v>135</v>
      </c>
      <c r="D14" s="208" t="s">
        <v>120</v>
      </c>
      <c r="E14" s="207" t="str">
        <f t="shared" si="0"/>
        <v>GBPSM3L5Y_Quote</v>
      </c>
      <c r="F14" s="207" t="str">
        <f>_xll.qlSimpleQuote(Currency&amp;$C14&amp;$D14&amp;$B14&amp;QuoteSuffix,,RateTickValue,Permanent,Trigger,ObjectOverwrite)</f>
        <v>GBPSM3L5Y_Quote#0074</v>
      </c>
      <c r="G14" s="240" t="str">
        <f>_xll.ohRangeRetrieveError(F14)</f>
        <v/>
      </c>
      <c r="H14" s="43"/>
      <c r="N14" s="15"/>
      <c r="O14" s="215" t="s">
        <v>60</v>
      </c>
      <c r="P14" s="242" t="s">
        <v>135</v>
      </c>
      <c r="Q14" s="242" t="s">
        <v>120</v>
      </c>
      <c r="R14" s="21" t="str">
        <f t="shared" si="1"/>
        <v>GBPSM3L5Y</v>
      </c>
      <c r="S14" s="21" t="str">
        <v>GBPSM3L5Y=ICAP</v>
      </c>
      <c r="T14" s="213">
        <v>1.6320000000000001</v>
      </c>
      <c r="U14" s="213">
        <v>1.6819999999999999</v>
      </c>
      <c r="V14" s="213">
        <v>0</v>
      </c>
      <c r="W14" s="213">
        <v>0</v>
      </c>
      <c r="X14" s="20">
        <f>_xll.qlMidSafe($T14,$U14)</f>
        <v>1.657</v>
      </c>
      <c r="Y14" s="9"/>
      <c r="Z14" s="19">
        <v>1.6589999999999998</v>
      </c>
      <c r="AA14" s="9"/>
      <c r="AB14" s="211">
        <v>1.6589999999999998</v>
      </c>
      <c r="AC14" s="16" t="e">
        <f>_xll.qlSimpleQuoteSetValue(F14,AB14/100,Trigger)</f>
        <v>#N/A</v>
      </c>
      <c r="AD14" s="5"/>
      <c r="AE14" s="166"/>
      <c r="AF14" s="166"/>
      <c r="AG14" s="166"/>
      <c r="AH14" s="166"/>
      <c r="AI14" s="166"/>
    </row>
    <row r="15" spans="1:35" x14ac:dyDescent="0.2">
      <c r="A15" s="15"/>
      <c r="B15" s="241" t="s">
        <v>59</v>
      </c>
      <c r="C15" s="208" t="s">
        <v>135</v>
      </c>
      <c r="D15" s="208" t="s">
        <v>120</v>
      </c>
      <c r="E15" s="207" t="str">
        <f t="shared" si="0"/>
        <v>GBPSM3L6Y_Quote</v>
      </c>
      <c r="F15" s="207" t="str">
        <f>_xll.qlSimpleQuote(Currency&amp;$C15&amp;$D15&amp;$B15&amp;QuoteSuffix,,RateTickValue,Permanent,Trigger,ObjectOverwrite)</f>
        <v>GBPSM3L6Y_Quote#0074</v>
      </c>
      <c r="G15" s="240" t="str">
        <f>_xll.ohRangeRetrieveError(F15)</f>
        <v/>
      </c>
      <c r="H15" s="43"/>
      <c r="N15" s="15"/>
      <c r="O15" s="215" t="s">
        <v>59</v>
      </c>
      <c r="P15" s="242" t="s">
        <v>135</v>
      </c>
      <c r="Q15" s="242" t="s">
        <v>120</v>
      </c>
      <c r="R15" s="21" t="str">
        <f t="shared" si="1"/>
        <v>GBPSM3L6Y</v>
      </c>
      <c r="S15" s="21" t="str">
        <v>GBPSM3L6Y=ICAP</v>
      </c>
      <c r="T15" s="213">
        <v>1.754</v>
      </c>
      <c r="U15" s="213">
        <v>1.8039999999999998</v>
      </c>
      <c r="V15" s="213">
        <v>0</v>
      </c>
      <c r="W15" s="213">
        <v>0</v>
      </c>
      <c r="X15" s="20">
        <f>_xll.qlMidSafe($T15,$U15)</f>
        <v>1.7789999999999999</v>
      </c>
      <c r="Y15" s="9"/>
      <c r="Z15" s="19">
        <v>1.7810000000000001</v>
      </c>
      <c r="AA15" s="9"/>
      <c r="AB15" s="211">
        <v>1.7810000000000001</v>
      </c>
      <c r="AC15" s="16" t="e">
        <f>_xll.qlSimpleQuoteSetValue(F15,AB15/100,Trigger)</f>
        <v>#N/A</v>
      </c>
      <c r="AD15" s="5"/>
      <c r="AE15" s="166"/>
      <c r="AF15" s="166"/>
      <c r="AG15" s="166"/>
      <c r="AH15" s="166"/>
      <c r="AI15" s="166"/>
    </row>
    <row r="16" spans="1:35" x14ac:dyDescent="0.2">
      <c r="A16" s="15"/>
      <c r="B16" s="241" t="s">
        <v>58</v>
      </c>
      <c r="C16" s="208" t="s">
        <v>135</v>
      </c>
      <c r="D16" s="208" t="s">
        <v>120</v>
      </c>
      <c r="E16" s="207" t="str">
        <f t="shared" si="0"/>
        <v>GBPSM3L7Y_Quote</v>
      </c>
      <c r="F16" s="207" t="str">
        <f>_xll.qlSimpleQuote(Currency&amp;$C16&amp;$D16&amp;$B16&amp;QuoteSuffix,,RateTickValue,Permanent,Trigger,ObjectOverwrite)</f>
        <v>GBPSM3L7Y_Quote#0074</v>
      </c>
      <c r="G16" s="240" t="str">
        <f>_xll.ohRangeRetrieveError(F16)</f>
        <v/>
      </c>
      <c r="H16" s="43"/>
      <c r="N16" s="15"/>
      <c r="O16" s="215" t="s">
        <v>58</v>
      </c>
      <c r="P16" s="242" t="s">
        <v>135</v>
      </c>
      <c r="Q16" s="242" t="s">
        <v>120</v>
      </c>
      <c r="R16" s="21" t="str">
        <f t="shared" si="1"/>
        <v>GBPSM3L7Y</v>
      </c>
      <c r="S16" s="21" t="str">
        <v>GBPSM3L7Y=ICAP</v>
      </c>
      <c r="T16" s="213">
        <v>1.859</v>
      </c>
      <c r="U16" s="213">
        <v>1.909</v>
      </c>
      <c r="V16" s="213">
        <v>0</v>
      </c>
      <c r="W16" s="213">
        <v>0</v>
      </c>
      <c r="X16" s="20">
        <f>_xll.qlMidSafe($T16,$U16)</f>
        <v>1.8839999999999999</v>
      </c>
      <c r="Y16" s="9"/>
      <c r="Z16" s="19">
        <v>1.8860000000000001</v>
      </c>
      <c r="AA16" s="9"/>
      <c r="AB16" s="211">
        <v>1.8860000000000001</v>
      </c>
      <c r="AC16" s="16" t="e">
        <f>_xll.qlSimpleQuoteSetValue(F16,AB16/100,Trigger)</f>
        <v>#N/A</v>
      </c>
      <c r="AD16" s="5"/>
      <c r="AE16" s="166"/>
      <c r="AF16" s="166"/>
      <c r="AG16" s="166"/>
      <c r="AH16" s="166"/>
      <c r="AI16" s="166"/>
    </row>
    <row r="17" spans="1:35" x14ac:dyDescent="0.2">
      <c r="A17" s="15"/>
      <c r="B17" s="241" t="s">
        <v>57</v>
      </c>
      <c r="C17" s="208" t="s">
        <v>135</v>
      </c>
      <c r="D17" s="208" t="s">
        <v>120</v>
      </c>
      <c r="E17" s="207" t="str">
        <f t="shared" si="0"/>
        <v>GBPSM3L8Y_Quote</v>
      </c>
      <c r="F17" s="207" t="str">
        <f>_xll.qlSimpleQuote(Currency&amp;$C17&amp;$D17&amp;$B17&amp;QuoteSuffix,,RateTickValue,Permanent,Trigger,ObjectOverwrite)</f>
        <v>GBPSM3L8Y_Quote#0074</v>
      </c>
      <c r="G17" s="240" t="str">
        <f>_xll.ohRangeRetrieveError(F17)</f>
        <v/>
      </c>
      <c r="H17" s="43"/>
      <c r="N17" s="15"/>
      <c r="O17" s="215" t="s">
        <v>57</v>
      </c>
      <c r="P17" s="242" t="s">
        <v>135</v>
      </c>
      <c r="Q17" s="242" t="s">
        <v>120</v>
      </c>
      <c r="R17" s="21" t="str">
        <f t="shared" si="1"/>
        <v>GBPSM3L8Y</v>
      </c>
      <c r="S17" s="21" t="str">
        <v>GBPSM3L8Y=ICAP</v>
      </c>
      <c r="T17" s="213">
        <v>1.9460000000000002</v>
      </c>
      <c r="U17" s="213">
        <v>1.996</v>
      </c>
      <c r="V17" s="213">
        <v>0</v>
      </c>
      <c r="W17" s="213">
        <v>0</v>
      </c>
      <c r="X17" s="20">
        <f>_xll.qlMidSafe($T17,$U17)</f>
        <v>1.9710000000000001</v>
      </c>
      <c r="Y17" s="9"/>
      <c r="Z17" s="19">
        <v>1.9729999999999999</v>
      </c>
      <c r="AA17" s="9"/>
      <c r="AB17" s="211">
        <v>1.9729999999999999</v>
      </c>
      <c r="AC17" s="16" t="e">
        <f>_xll.qlSimpleQuoteSetValue(F17,AB17/100,Trigger)</f>
        <v>#N/A</v>
      </c>
      <c r="AD17" s="5"/>
      <c r="AE17" s="166"/>
      <c r="AF17" s="166"/>
      <c r="AG17" s="166"/>
      <c r="AH17" s="166"/>
      <c r="AI17" s="166"/>
    </row>
    <row r="18" spans="1:35" x14ac:dyDescent="0.2">
      <c r="A18" s="15"/>
      <c r="B18" s="241" t="s">
        <v>56</v>
      </c>
      <c r="C18" s="208" t="s">
        <v>135</v>
      </c>
      <c r="D18" s="208" t="s">
        <v>120</v>
      </c>
      <c r="E18" s="207" t="str">
        <f t="shared" si="0"/>
        <v>GBPSM3L9Y_Quote</v>
      </c>
      <c r="F18" s="207" t="str">
        <f>_xll.qlSimpleQuote(Currency&amp;$C18&amp;$D18&amp;$B18&amp;QuoteSuffix,,RateTickValue,Permanent,Trigger,ObjectOverwrite)</f>
        <v>GBPSM3L9Y_Quote#0074</v>
      </c>
      <c r="G18" s="240" t="str">
        <f>_xll.ohRangeRetrieveError(F18)</f>
        <v/>
      </c>
      <c r="H18" s="43"/>
      <c r="N18" s="15"/>
      <c r="O18" s="215" t="s">
        <v>56</v>
      </c>
      <c r="P18" s="242" t="s">
        <v>135</v>
      </c>
      <c r="Q18" s="242" t="s">
        <v>120</v>
      </c>
      <c r="R18" s="21" t="str">
        <f t="shared" si="1"/>
        <v>GBPSM3L9Y</v>
      </c>
      <c r="S18" s="21" t="str">
        <v>GBPSM3L9Y=ICAP</v>
      </c>
      <c r="T18" s="213">
        <v>2.0150000000000001</v>
      </c>
      <c r="U18" s="213">
        <v>2.0649999999999999</v>
      </c>
      <c r="V18" s="213">
        <v>0</v>
      </c>
      <c r="W18" s="213">
        <v>0</v>
      </c>
      <c r="X18" s="20">
        <f>_xll.qlMidSafe($T18,$U18)</f>
        <v>2.04</v>
      </c>
      <c r="Y18" s="9"/>
      <c r="Z18" s="19">
        <v>2.0430000000000001</v>
      </c>
      <c r="AA18" s="9"/>
      <c r="AB18" s="211">
        <v>2.0430000000000001</v>
      </c>
      <c r="AC18" s="16" t="e">
        <f>_xll.qlSimpleQuoteSetValue(F18,AB18/100,Trigger)</f>
        <v>#N/A</v>
      </c>
      <c r="AD18" s="5"/>
      <c r="AE18" s="166"/>
      <c r="AF18" s="166"/>
      <c r="AG18" s="166"/>
      <c r="AH18" s="166"/>
      <c r="AI18" s="166"/>
    </row>
    <row r="19" spans="1:35" x14ac:dyDescent="0.2">
      <c r="A19" s="15"/>
      <c r="B19" s="241" t="s">
        <v>55</v>
      </c>
      <c r="C19" s="208" t="s">
        <v>135</v>
      </c>
      <c r="D19" s="208" t="s">
        <v>120</v>
      </c>
      <c r="E19" s="207" t="str">
        <f t="shared" si="0"/>
        <v>GBPSM3L10Y_Quote</v>
      </c>
      <c r="F19" s="207" t="str">
        <f>_xll.qlSimpleQuote(Currency&amp;$C19&amp;$D19&amp;$B19&amp;QuoteSuffix,,RateTickValue,Permanent,Trigger,ObjectOverwrite)</f>
        <v>GBPSM3L10Y_Quote#0074</v>
      </c>
      <c r="G19" s="240" t="str">
        <f>_xll.ohRangeRetrieveError(F19)</f>
        <v/>
      </c>
      <c r="H19" s="43"/>
      <c r="N19" s="15"/>
      <c r="O19" s="215" t="s">
        <v>55</v>
      </c>
      <c r="P19" s="242" t="s">
        <v>135</v>
      </c>
      <c r="Q19" s="242" t="s">
        <v>120</v>
      </c>
      <c r="R19" s="21" t="str">
        <f t="shared" si="1"/>
        <v>GBPSM3L10Y</v>
      </c>
      <c r="S19" s="21" t="str">
        <v>GBPSM3L10Y=ICAP</v>
      </c>
      <c r="T19" s="213">
        <v>2.0750000000000002</v>
      </c>
      <c r="U19" s="213">
        <v>2.125</v>
      </c>
      <c r="V19" s="213">
        <v>0</v>
      </c>
      <c r="W19" s="213">
        <v>0</v>
      </c>
      <c r="X19" s="20">
        <f>_xll.qlMidSafe($T19,$U19)</f>
        <v>2.1</v>
      </c>
      <c r="Y19" s="9"/>
      <c r="Z19" s="19">
        <v>2.1029999999999998</v>
      </c>
      <c r="AA19" s="9"/>
      <c r="AB19" s="211">
        <v>2.1029999999999998</v>
      </c>
      <c r="AC19" s="16" t="e">
        <f>_xll.qlSimpleQuoteSetValue(F19,AB19/100,Trigger)</f>
        <v>#N/A</v>
      </c>
      <c r="AD19" s="5"/>
      <c r="AE19" s="166"/>
      <c r="AF19" s="166"/>
      <c r="AG19" s="166"/>
      <c r="AH19" s="166"/>
      <c r="AI19" s="166"/>
    </row>
    <row r="20" spans="1:35" x14ac:dyDescent="0.2">
      <c r="A20" s="15"/>
      <c r="B20" s="241" t="s">
        <v>119</v>
      </c>
      <c r="C20" s="208" t="s">
        <v>135</v>
      </c>
      <c r="D20" s="208" t="s">
        <v>120</v>
      </c>
      <c r="E20" s="207" t="str">
        <f t="shared" si="0"/>
        <v>GBPSM3L11Y_Quote</v>
      </c>
      <c r="F20" s="207" t="str">
        <f>_xll.qlSimpleQuote(Currency&amp;$C20&amp;$D20&amp;$B20&amp;QuoteSuffix,,RateTickValue,Permanent,Trigger,ObjectOverwrite)</f>
        <v>GBPSM3L11Y_Quote#0074</v>
      </c>
      <c r="G20" s="240" t="str">
        <f>_xll.ohRangeRetrieveError(F20)</f>
        <v/>
      </c>
      <c r="H20" s="43"/>
      <c r="N20" s="15"/>
      <c r="O20" s="215" t="s">
        <v>119</v>
      </c>
      <c r="P20" s="242" t="s">
        <v>135</v>
      </c>
      <c r="Q20" s="242" t="s">
        <v>120</v>
      </c>
      <c r="R20" s="21" t="str">
        <f t="shared" si="1"/>
        <v>GBPSM3L11Y</v>
      </c>
      <c r="S20" s="21" t="str">
        <v>GBPSM3L11Y=ICAP</v>
      </c>
      <c r="T20" s="213">
        <v>2.117</v>
      </c>
      <c r="U20" s="213">
        <v>2.1869999999999998</v>
      </c>
      <c r="V20" s="213">
        <v>0</v>
      </c>
      <c r="W20" s="213">
        <v>0</v>
      </c>
      <c r="X20" s="20">
        <f>_xll.qlMidSafe($T20,$U20)</f>
        <v>2.1520000000000001</v>
      </c>
      <c r="Y20" s="9"/>
      <c r="Z20" s="19">
        <v>2.1550000000000002</v>
      </c>
      <c r="AA20" s="9"/>
      <c r="AB20" s="211">
        <v>2.1550000000000002</v>
      </c>
      <c r="AC20" s="16" t="e">
        <f>_xll.qlSimpleQuoteSetValue(F20,AB20/100,Trigger)</f>
        <v>#N/A</v>
      </c>
      <c r="AD20" s="5"/>
      <c r="AE20" s="166"/>
      <c r="AF20" s="166"/>
      <c r="AG20" s="166"/>
      <c r="AH20" s="166"/>
      <c r="AI20" s="166"/>
    </row>
    <row r="21" spans="1:35" x14ac:dyDescent="0.2">
      <c r="A21" s="15"/>
      <c r="B21" s="241" t="s">
        <v>54</v>
      </c>
      <c r="C21" s="208" t="s">
        <v>135</v>
      </c>
      <c r="D21" s="208" t="s">
        <v>120</v>
      </c>
      <c r="E21" s="207" t="str">
        <f t="shared" si="0"/>
        <v>GBPSM3L12Y_Quote</v>
      </c>
      <c r="F21" s="207" t="str">
        <f>_xll.qlSimpleQuote(Currency&amp;$C21&amp;$D21&amp;$B21&amp;QuoteSuffix,,RateTickValue,Permanent,Trigger,ObjectOverwrite)</f>
        <v>GBPSM3L12Y_Quote#0074</v>
      </c>
      <c r="G21" s="240" t="str">
        <f>_xll.ohRangeRetrieveError(F21)</f>
        <v/>
      </c>
      <c r="H21" s="43"/>
      <c r="N21" s="15"/>
      <c r="O21" s="215" t="s">
        <v>54</v>
      </c>
      <c r="P21" s="242" t="s">
        <v>135</v>
      </c>
      <c r="Q21" s="242" t="s">
        <v>120</v>
      </c>
      <c r="R21" s="21" t="str">
        <f t="shared" si="1"/>
        <v>GBPSM3L12Y</v>
      </c>
      <c r="S21" s="21" t="str">
        <v>GBPSM3L12Y=ICAP</v>
      </c>
      <c r="T21" s="213">
        <v>2.1629999999999998</v>
      </c>
      <c r="U21" s="213">
        <v>2.2330000000000001</v>
      </c>
      <c r="V21" s="213">
        <v>0</v>
      </c>
      <c r="W21" s="213">
        <v>0</v>
      </c>
      <c r="X21" s="20">
        <f>_xll.qlMidSafe($T21,$U21)</f>
        <v>2.198</v>
      </c>
      <c r="Y21" s="9"/>
      <c r="Z21" s="19">
        <v>2.2009999999999996</v>
      </c>
      <c r="AA21" s="9"/>
      <c r="AB21" s="211">
        <v>2.2009999999999996</v>
      </c>
      <c r="AC21" s="16" t="e">
        <f>_xll.qlSimpleQuoteSetValue(F21,AB21/100,Trigger)</f>
        <v>#N/A</v>
      </c>
      <c r="AD21" s="5"/>
      <c r="AE21" s="166"/>
      <c r="AF21" s="166"/>
      <c r="AG21" s="166"/>
      <c r="AH21" s="166"/>
      <c r="AI21" s="166"/>
    </row>
    <row r="22" spans="1:35" x14ac:dyDescent="0.2">
      <c r="A22" s="15"/>
      <c r="B22" s="241" t="s">
        <v>118</v>
      </c>
      <c r="C22" s="208" t="s">
        <v>135</v>
      </c>
      <c r="D22" s="208" t="s">
        <v>120</v>
      </c>
      <c r="E22" s="207" t="str">
        <f t="shared" si="0"/>
        <v>GBPSM3L13Y_Quote</v>
      </c>
      <c r="F22" s="207" t="str">
        <f>_xll.qlSimpleQuote(Currency&amp;$C22&amp;$D22&amp;$B22&amp;QuoteSuffix,,RateTickValue,Permanent,Trigger,ObjectOverwrite)</f>
        <v>GBPSM3L13Y_Quote#0074</v>
      </c>
      <c r="G22" s="240" t="str">
        <f>_xll.ohRangeRetrieveError(F22)</f>
        <v/>
      </c>
      <c r="H22" s="43"/>
      <c r="N22" s="15"/>
      <c r="O22" s="215" t="s">
        <v>118</v>
      </c>
      <c r="P22" s="242" t="s">
        <v>135</v>
      </c>
      <c r="Q22" s="242" t="s">
        <v>120</v>
      </c>
      <c r="R22" s="21" t="str">
        <f t="shared" si="1"/>
        <v>GBPSM3L13Y</v>
      </c>
      <c r="S22" s="21" t="str">
        <v>GBPSM3L13Y=ICAP</v>
      </c>
      <c r="T22" s="213" t="s">
        <v>0</v>
      </c>
      <c r="U22" s="213" t="s">
        <v>0</v>
      </c>
      <c r="V22" s="213" t="s">
        <v>0</v>
      </c>
      <c r="W22" s="213" t="s">
        <v>0</v>
      </c>
      <c r="X22" s="20" t="e">
        <f>_xll.qlMidSafe($T22,$U22)</f>
        <v>#NUM!</v>
      </c>
      <c r="Y22" s="9"/>
      <c r="Z22" s="19" t="e">
        <v>#NUM!</v>
      </c>
      <c r="AA22" s="9"/>
      <c r="AB22" s="211" t="e">
        <v>#NUM!</v>
      </c>
      <c r="AC22" s="16">
        <f>_xll.qlSimpleQuoteSetValue(F22,AB22/100,Trigger)</f>
        <v>0</v>
      </c>
      <c r="AD22" s="5"/>
      <c r="AE22" s="166"/>
      <c r="AF22" s="166"/>
      <c r="AG22" s="166"/>
      <c r="AH22" s="166"/>
      <c r="AI22" s="166"/>
    </row>
    <row r="23" spans="1:35" x14ac:dyDescent="0.2">
      <c r="A23" s="15"/>
      <c r="B23" s="241" t="s">
        <v>117</v>
      </c>
      <c r="C23" s="208" t="s">
        <v>135</v>
      </c>
      <c r="D23" s="208" t="s">
        <v>120</v>
      </c>
      <c r="E23" s="207" t="str">
        <f t="shared" si="0"/>
        <v>GBPSM3L14Y_Quote</v>
      </c>
      <c r="F23" s="207" t="str">
        <f>_xll.qlSimpleQuote(Currency&amp;$C23&amp;$D23&amp;$B23&amp;QuoteSuffix,,RateTickValue,Permanent,Trigger,ObjectOverwrite)</f>
        <v>GBPSM3L14Y_Quote#0074</v>
      </c>
      <c r="G23" s="240" t="str">
        <f>_xll.ohRangeRetrieveError(F23)</f>
        <v/>
      </c>
      <c r="H23" s="43"/>
      <c r="N23" s="15"/>
      <c r="O23" s="215" t="s">
        <v>117</v>
      </c>
      <c r="P23" s="242" t="s">
        <v>135</v>
      </c>
      <c r="Q23" s="242" t="s">
        <v>120</v>
      </c>
      <c r="R23" s="21" t="str">
        <f t="shared" si="1"/>
        <v>GBPSM3L14Y</v>
      </c>
      <c r="S23" s="21" t="str">
        <v>GBPSM3L14Y=ICAP</v>
      </c>
      <c r="T23" s="213" t="s">
        <v>0</v>
      </c>
      <c r="U23" s="213" t="s">
        <v>0</v>
      </c>
      <c r="V23" s="213" t="s">
        <v>0</v>
      </c>
      <c r="W23" s="213" t="s">
        <v>0</v>
      </c>
      <c r="X23" s="20" t="e">
        <f>_xll.qlMidSafe($T23,$U23)</f>
        <v>#NUM!</v>
      </c>
      <c r="Y23" s="9"/>
      <c r="Z23" s="19" t="e">
        <v>#NUM!</v>
      </c>
      <c r="AA23" s="9"/>
      <c r="AB23" s="211" t="e">
        <v>#NUM!</v>
      </c>
      <c r="AC23" s="16">
        <f>_xll.qlSimpleQuoteSetValue(F23,AB23/100,Trigger)</f>
        <v>0</v>
      </c>
      <c r="AD23" s="5"/>
      <c r="AE23" s="166"/>
      <c r="AF23" s="166"/>
      <c r="AG23" s="166"/>
      <c r="AH23" s="166"/>
      <c r="AI23" s="166"/>
    </row>
    <row r="24" spans="1:35" x14ac:dyDescent="0.2">
      <c r="A24" s="15"/>
      <c r="B24" s="241" t="s">
        <v>53</v>
      </c>
      <c r="C24" s="208" t="s">
        <v>135</v>
      </c>
      <c r="D24" s="208" t="s">
        <v>120</v>
      </c>
      <c r="E24" s="207" t="str">
        <f t="shared" si="0"/>
        <v>GBPSM3L15Y_Quote</v>
      </c>
      <c r="F24" s="207" t="str">
        <f>_xll.qlSimpleQuote(Currency&amp;$C24&amp;$D24&amp;$B24&amp;QuoteSuffix,,RateTickValue,Permanent,Trigger,ObjectOverwrite)</f>
        <v>GBPSM3L15Y_Quote#0074</v>
      </c>
      <c r="G24" s="240" t="str">
        <f>_xll.ohRangeRetrieveError(F24)</f>
        <v/>
      </c>
      <c r="H24" s="43"/>
      <c r="N24" s="15"/>
      <c r="O24" s="215" t="s">
        <v>53</v>
      </c>
      <c r="P24" s="242" t="s">
        <v>135</v>
      </c>
      <c r="Q24" s="242" t="s">
        <v>120</v>
      </c>
      <c r="R24" s="21" t="str">
        <f t="shared" si="1"/>
        <v>GBPSM3L15Y</v>
      </c>
      <c r="S24" s="21" t="str">
        <v>GBPSM3L15Y=ICAP</v>
      </c>
      <c r="T24" s="213">
        <v>2.2560000000000002</v>
      </c>
      <c r="U24" s="213">
        <v>2.3460000000000001</v>
      </c>
      <c r="V24" s="213">
        <v>0</v>
      </c>
      <c r="W24" s="213">
        <v>0</v>
      </c>
      <c r="X24" s="20">
        <f>_xll.qlMidSafe($T24,$U24)</f>
        <v>2.3010000000000002</v>
      </c>
      <c r="Y24" s="9"/>
      <c r="Z24" s="19">
        <v>2.3040000000000003</v>
      </c>
      <c r="AA24" s="9"/>
      <c r="AB24" s="211">
        <v>2.3040000000000003</v>
      </c>
      <c r="AC24" s="16" t="e">
        <f>_xll.qlSimpleQuoteSetValue(F24,AB24/100,Trigger)</f>
        <v>#N/A</v>
      </c>
      <c r="AD24" s="5"/>
      <c r="AE24" s="166"/>
      <c r="AF24" s="166"/>
      <c r="AG24" s="166"/>
      <c r="AH24" s="166"/>
      <c r="AI24" s="166"/>
    </row>
    <row r="25" spans="1:35" x14ac:dyDescent="0.2">
      <c r="A25" s="15"/>
      <c r="B25" s="241" t="s">
        <v>116</v>
      </c>
      <c r="C25" s="208" t="s">
        <v>135</v>
      </c>
      <c r="D25" s="208" t="s">
        <v>120</v>
      </c>
      <c r="E25" s="207" t="str">
        <f t="shared" si="0"/>
        <v>GBPSM3L16Y_Quote</v>
      </c>
      <c r="F25" s="207" t="str">
        <f>_xll.qlSimpleQuote(Currency&amp;$C25&amp;$D25&amp;$B25&amp;QuoteSuffix,,RateTickValue,Permanent,Trigger,ObjectOverwrite)</f>
        <v>GBPSM3L16Y_Quote#0074</v>
      </c>
      <c r="G25" s="240" t="str">
        <f>_xll.ohRangeRetrieveError(F25)</f>
        <v/>
      </c>
      <c r="H25" s="43"/>
      <c r="N25" s="15"/>
      <c r="O25" s="215" t="s">
        <v>116</v>
      </c>
      <c r="P25" s="242" t="s">
        <v>135</v>
      </c>
      <c r="Q25" s="242" t="s">
        <v>120</v>
      </c>
      <c r="R25" s="21" t="str">
        <f t="shared" si="1"/>
        <v>GBPSM3L16Y</v>
      </c>
      <c r="S25" s="21" t="str">
        <v>GBPSM3L16Y=ICAP</v>
      </c>
      <c r="T25" s="213" t="s">
        <v>0</v>
      </c>
      <c r="U25" s="213" t="s">
        <v>0</v>
      </c>
      <c r="V25" s="213" t="s">
        <v>0</v>
      </c>
      <c r="W25" s="213" t="s">
        <v>0</v>
      </c>
      <c r="X25" s="20" t="e">
        <f>_xll.qlMidSafe($T25,$U25)</f>
        <v>#NUM!</v>
      </c>
      <c r="Y25" s="9"/>
      <c r="Z25" s="19" t="e">
        <v>#NUM!</v>
      </c>
      <c r="AA25" s="9"/>
      <c r="AB25" s="211" t="e">
        <v>#NUM!</v>
      </c>
      <c r="AC25" s="16">
        <f>_xll.qlSimpleQuoteSetValue(F25,AB25/100,Trigger)</f>
        <v>0</v>
      </c>
      <c r="AD25" s="5"/>
      <c r="AE25" s="166"/>
      <c r="AF25" s="166"/>
      <c r="AG25" s="166"/>
      <c r="AH25" s="166"/>
      <c r="AI25" s="166"/>
    </row>
    <row r="26" spans="1:35" x14ac:dyDescent="0.2">
      <c r="A26" s="15"/>
      <c r="B26" s="241" t="s">
        <v>115</v>
      </c>
      <c r="C26" s="208" t="s">
        <v>135</v>
      </c>
      <c r="D26" s="208" t="s">
        <v>120</v>
      </c>
      <c r="E26" s="207" t="str">
        <f t="shared" si="0"/>
        <v>GBPSM3L17Y_Quote</v>
      </c>
      <c r="F26" s="207" t="str">
        <f>_xll.qlSimpleQuote(Currency&amp;$C26&amp;$D26&amp;$B26&amp;QuoteSuffix,,RateTickValue,Permanent,Trigger,ObjectOverwrite)</f>
        <v>GBPSM3L17Y_Quote#0074</v>
      </c>
      <c r="G26" s="240" t="str">
        <f>_xll.ohRangeRetrieveError(F26)</f>
        <v/>
      </c>
      <c r="H26" s="43"/>
      <c r="N26" s="15"/>
      <c r="O26" s="215" t="s">
        <v>115</v>
      </c>
      <c r="P26" s="242" t="s">
        <v>135</v>
      </c>
      <c r="Q26" s="242" t="s">
        <v>120</v>
      </c>
      <c r="R26" s="21" t="str">
        <f t="shared" si="1"/>
        <v>GBPSM3L17Y</v>
      </c>
      <c r="S26" s="21" t="str">
        <v>GBPSM3L17Y=ICAP</v>
      </c>
      <c r="T26" s="213" t="s">
        <v>0</v>
      </c>
      <c r="U26" s="213" t="s">
        <v>0</v>
      </c>
      <c r="V26" s="213" t="s">
        <v>0</v>
      </c>
      <c r="W26" s="213" t="s">
        <v>0</v>
      </c>
      <c r="X26" s="20" t="e">
        <f>_xll.qlMidSafe($T26,$U26)</f>
        <v>#NUM!</v>
      </c>
      <c r="Y26" s="9"/>
      <c r="Z26" s="19" t="e">
        <v>#NUM!</v>
      </c>
      <c r="AA26" s="9"/>
      <c r="AB26" s="211" t="e">
        <v>#NUM!</v>
      </c>
      <c r="AC26" s="16">
        <f>_xll.qlSimpleQuoteSetValue(F26,AB26/100,Trigger)</f>
        <v>0</v>
      </c>
      <c r="AD26" s="5"/>
      <c r="AE26" s="166"/>
      <c r="AF26" s="166"/>
      <c r="AG26" s="166"/>
      <c r="AH26" s="166"/>
      <c r="AI26" s="166"/>
    </row>
    <row r="27" spans="1:35" x14ac:dyDescent="0.2">
      <c r="A27" s="15"/>
      <c r="B27" s="241" t="s">
        <v>114</v>
      </c>
      <c r="C27" s="208" t="s">
        <v>135</v>
      </c>
      <c r="D27" s="208" t="s">
        <v>120</v>
      </c>
      <c r="E27" s="207" t="str">
        <f t="shared" si="0"/>
        <v>GBPSM3L18Y_Quote</v>
      </c>
      <c r="F27" s="207" t="str">
        <f>_xll.qlSimpleQuote(Currency&amp;$C27&amp;$D27&amp;$B27&amp;QuoteSuffix,,RateTickValue,Permanent,Trigger,ObjectOverwrite)</f>
        <v>GBPSM3L18Y_Quote#0074</v>
      </c>
      <c r="G27" s="240" t="str">
        <f>_xll.ohRangeRetrieveError(F27)</f>
        <v/>
      </c>
      <c r="H27" s="43"/>
      <c r="N27" s="15"/>
      <c r="O27" s="215" t="s">
        <v>114</v>
      </c>
      <c r="P27" s="242" t="s">
        <v>135</v>
      </c>
      <c r="Q27" s="242" t="s">
        <v>120</v>
      </c>
      <c r="R27" s="21" t="str">
        <f t="shared" si="1"/>
        <v>GBPSM3L18Y</v>
      </c>
      <c r="S27" s="21" t="str">
        <v>GBPSM3L18Y=ICAP</v>
      </c>
      <c r="T27" s="213" t="s">
        <v>0</v>
      </c>
      <c r="U27" s="213" t="s">
        <v>0</v>
      </c>
      <c r="V27" s="213" t="s">
        <v>0</v>
      </c>
      <c r="W27" s="213" t="s">
        <v>0</v>
      </c>
      <c r="X27" s="20" t="e">
        <f>_xll.qlMidSafe($T27,$U27)</f>
        <v>#NUM!</v>
      </c>
      <c r="Y27" s="9"/>
      <c r="Z27" s="19" t="e">
        <v>#NUM!</v>
      </c>
      <c r="AA27" s="9"/>
      <c r="AB27" s="211" t="e">
        <v>#NUM!</v>
      </c>
      <c r="AC27" s="16">
        <f>_xll.qlSimpleQuoteSetValue(F27,AB27/100,Trigger)</f>
        <v>0</v>
      </c>
      <c r="AD27" s="5"/>
      <c r="AE27" s="166"/>
      <c r="AF27" s="166"/>
      <c r="AG27" s="166"/>
      <c r="AH27" s="166"/>
      <c r="AI27" s="166"/>
    </row>
    <row r="28" spans="1:35" x14ac:dyDescent="0.2">
      <c r="A28" s="15"/>
      <c r="B28" s="241" t="s">
        <v>113</v>
      </c>
      <c r="C28" s="208" t="s">
        <v>135</v>
      </c>
      <c r="D28" s="208" t="s">
        <v>120</v>
      </c>
      <c r="E28" s="207" t="str">
        <f t="shared" si="0"/>
        <v>GBPSM3L19Y_Quote</v>
      </c>
      <c r="F28" s="207" t="str">
        <f>_xll.qlSimpleQuote(Currency&amp;$C28&amp;$D28&amp;$B28&amp;QuoteSuffix,,RateTickValue,Permanent,Trigger,ObjectOverwrite)</f>
        <v>GBPSM3L19Y_Quote#0074</v>
      </c>
      <c r="G28" s="240" t="str">
        <f>_xll.ohRangeRetrieveError(F28)</f>
        <v/>
      </c>
      <c r="H28" s="43"/>
      <c r="N28" s="15"/>
      <c r="O28" s="215" t="s">
        <v>113</v>
      </c>
      <c r="P28" s="242" t="s">
        <v>135</v>
      </c>
      <c r="Q28" s="242" t="s">
        <v>120</v>
      </c>
      <c r="R28" s="21" t="str">
        <f t="shared" si="1"/>
        <v>GBPSM3L19Y</v>
      </c>
      <c r="S28" s="21" t="str">
        <v>GBPSM3L19Y=ICAP</v>
      </c>
      <c r="T28" s="213" t="s">
        <v>0</v>
      </c>
      <c r="U28" s="213" t="s">
        <v>0</v>
      </c>
      <c r="V28" s="213" t="s">
        <v>0</v>
      </c>
      <c r="W28" s="213" t="s">
        <v>0</v>
      </c>
      <c r="X28" s="20" t="e">
        <f>_xll.qlMidSafe($T28,$U28)</f>
        <v>#NUM!</v>
      </c>
      <c r="Y28" s="9"/>
      <c r="Z28" s="19" t="e">
        <v>#NUM!</v>
      </c>
      <c r="AA28" s="9"/>
      <c r="AB28" s="211" t="e">
        <v>#NUM!</v>
      </c>
      <c r="AC28" s="16">
        <f>_xll.qlSimpleQuoteSetValue(F28,AB28/100,Trigger)</f>
        <v>0</v>
      </c>
      <c r="AD28" s="5"/>
      <c r="AE28" s="166"/>
      <c r="AF28" s="166"/>
      <c r="AG28" s="166"/>
      <c r="AH28" s="166"/>
      <c r="AI28" s="166"/>
    </row>
    <row r="29" spans="1:35" x14ac:dyDescent="0.2">
      <c r="A29" s="15"/>
      <c r="B29" s="241" t="s">
        <v>52</v>
      </c>
      <c r="C29" s="208" t="s">
        <v>135</v>
      </c>
      <c r="D29" s="208" t="s">
        <v>120</v>
      </c>
      <c r="E29" s="207" t="str">
        <f t="shared" si="0"/>
        <v>GBPSM3L20Y_Quote</v>
      </c>
      <c r="F29" s="207" t="str">
        <f>_xll.qlSimpleQuote(Currency&amp;$C29&amp;$D29&amp;$B29&amp;QuoteSuffix,,RateTickValue,Permanent,Trigger,ObjectOverwrite)</f>
        <v>GBPSM3L20Y_Quote#0074</v>
      </c>
      <c r="G29" s="240" t="str">
        <f>_xll.ohRangeRetrieveError(F29)</f>
        <v/>
      </c>
      <c r="H29" s="43"/>
      <c r="N29" s="15"/>
      <c r="O29" s="215" t="s">
        <v>52</v>
      </c>
      <c r="P29" s="242" t="s">
        <v>135</v>
      </c>
      <c r="Q29" s="242" t="s">
        <v>120</v>
      </c>
      <c r="R29" s="21" t="str">
        <f t="shared" si="1"/>
        <v>GBPSM3L20Y</v>
      </c>
      <c r="S29" s="21" t="str">
        <v>GBPSM3L20Y=ICAP</v>
      </c>
      <c r="T29" s="213">
        <v>2.2999999999999998</v>
      </c>
      <c r="U29" s="213">
        <v>2.4300000000000002</v>
      </c>
      <c r="V29" s="213">
        <v>0</v>
      </c>
      <c r="W29" s="213">
        <v>0</v>
      </c>
      <c r="X29" s="20">
        <f>_xll.qlMidSafe($T29,$U29)</f>
        <v>2.3650000000000002</v>
      </c>
      <c r="Y29" s="9"/>
      <c r="Z29" s="19">
        <v>2.3679999999999999</v>
      </c>
      <c r="AA29" s="9"/>
      <c r="AB29" s="211">
        <v>2.3679999999999999</v>
      </c>
      <c r="AC29" s="16" t="e">
        <f>_xll.qlSimpleQuoteSetValue(F29,AB29/100,Trigger)</f>
        <v>#N/A</v>
      </c>
      <c r="AD29" s="5"/>
      <c r="AE29" s="166"/>
      <c r="AF29" s="166"/>
      <c r="AG29" s="166"/>
      <c r="AH29" s="166"/>
      <c r="AI29" s="166"/>
    </row>
    <row r="30" spans="1:35" x14ac:dyDescent="0.2">
      <c r="A30" s="15"/>
      <c r="B30" s="241" t="s">
        <v>112</v>
      </c>
      <c r="C30" s="208" t="s">
        <v>135</v>
      </c>
      <c r="D30" s="208" t="s">
        <v>120</v>
      </c>
      <c r="E30" s="207" t="str">
        <f t="shared" si="0"/>
        <v>GBPSM3L21Y_Quote</v>
      </c>
      <c r="F30" s="207" t="str">
        <f>_xll.qlSimpleQuote(Currency&amp;$C30&amp;$D30&amp;$B30&amp;QuoteSuffix,,RateTickValue,Permanent,Trigger,ObjectOverwrite)</f>
        <v>GBPSM3L21Y_Quote#0074</v>
      </c>
      <c r="G30" s="240" t="str">
        <f>_xll.ohRangeRetrieveError(F30)</f>
        <v/>
      </c>
      <c r="H30" s="43"/>
      <c r="N30" s="15"/>
      <c r="O30" s="215" t="s">
        <v>112</v>
      </c>
      <c r="P30" s="243" t="s">
        <v>135</v>
      </c>
      <c r="Q30" s="243" t="s">
        <v>120</v>
      </c>
      <c r="R30" s="21" t="str">
        <f t="shared" si="1"/>
        <v>GBPSM3L21Y</v>
      </c>
      <c r="S30" s="21" t="str">
        <v>GBPSM3L21Y=ICAP</v>
      </c>
      <c r="T30" s="213" t="s">
        <v>0</v>
      </c>
      <c r="U30" s="213" t="s">
        <v>0</v>
      </c>
      <c r="V30" s="213" t="s">
        <v>0</v>
      </c>
      <c r="W30" s="213" t="s">
        <v>0</v>
      </c>
      <c r="X30" s="20" t="e">
        <f>_xll.qlMidSafe($T30,$U30)</f>
        <v>#NUM!</v>
      </c>
      <c r="Y30" s="9"/>
      <c r="Z30" s="19" t="e">
        <v>#NUM!</v>
      </c>
      <c r="AA30" s="9"/>
      <c r="AB30" s="211" t="e">
        <v>#NUM!</v>
      </c>
      <c r="AC30" s="16">
        <f>_xll.qlSimpleQuoteSetValue(F30,AB30/100,Trigger)</f>
        <v>0</v>
      </c>
      <c r="AD30" s="5"/>
      <c r="AE30" s="166"/>
      <c r="AF30" s="166"/>
      <c r="AG30" s="166"/>
      <c r="AH30" s="166"/>
      <c r="AI30" s="166"/>
    </row>
    <row r="31" spans="1:35" x14ac:dyDescent="0.2">
      <c r="A31" s="15"/>
      <c r="B31" s="241" t="s">
        <v>111</v>
      </c>
      <c r="C31" s="208" t="s">
        <v>135</v>
      </c>
      <c r="D31" s="208" t="s">
        <v>120</v>
      </c>
      <c r="E31" s="207" t="str">
        <f t="shared" si="0"/>
        <v>GBPSM3L22Y_Quote</v>
      </c>
      <c r="F31" s="207" t="str">
        <f>_xll.qlSimpleQuote(Currency&amp;$C31&amp;$D31&amp;$B31&amp;QuoteSuffix,,RateTickValue,Permanent,Trigger,ObjectOverwrite)</f>
        <v>GBPSM3L22Y_Quote#0074</v>
      </c>
      <c r="G31" s="240" t="str">
        <f>_xll.ohRangeRetrieveError(F31)</f>
        <v/>
      </c>
      <c r="H31" s="43"/>
      <c r="N31" s="15"/>
      <c r="O31" s="215" t="s">
        <v>111</v>
      </c>
      <c r="P31" s="242" t="s">
        <v>135</v>
      </c>
      <c r="Q31" s="242" t="s">
        <v>120</v>
      </c>
      <c r="R31" s="21" t="str">
        <f t="shared" si="1"/>
        <v>GBPSM3L22Y</v>
      </c>
      <c r="S31" s="21" t="str">
        <v>GBPSM3L22Y=ICAP</v>
      </c>
      <c r="T31" s="213" t="s">
        <v>0</v>
      </c>
      <c r="U31" s="213" t="s">
        <v>0</v>
      </c>
      <c r="V31" s="213" t="s">
        <v>0</v>
      </c>
      <c r="W31" s="213" t="s">
        <v>0</v>
      </c>
      <c r="X31" s="20" t="e">
        <f>_xll.qlMidSafe($T31,$U31)</f>
        <v>#NUM!</v>
      </c>
      <c r="Y31" s="9"/>
      <c r="Z31" s="19" t="e">
        <v>#NUM!</v>
      </c>
      <c r="AA31" s="9"/>
      <c r="AB31" s="211" t="e">
        <v>#NUM!</v>
      </c>
      <c r="AC31" s="16">
        <f>_xll.qlSimpleQuoteSetValue(F31,AB31/100,Trigger)</f>
        <v>0</v>
      </c>
      <c r="AD31" s="5"/>
      <c r="AE31" s="166"/>
      <c r="AF31" s="166"/>
      <c r="AG31" s="166"/>
      <c r="AH31" s="166"/>
      <c r="AI31" s="166"/>
    </row>
    <row r="32" spans="1:35" x14ac:dyDescent="0.2">
      <c r="A32" s="15"/>
      <c r="B32" s="241" t="s">
        <v>110</v>
      </c>
      <c r="C32" s="208" t="s">
        <v>135</v>
      </c>
      <c r="D32" s="208" t="s">
        <v>120</v>
      </c>
      <c r="E32" s="207" t="str">
        <f t="shared" si="0"/>
        <v>GBPSM3L23Y_Quote</v>
      </c>
      <c r="F32" s="207" t="str">
        <f>_xll.qlSimpleQuote(Currency&amp;$C32&amp;$D32&amp;$B32&amp;QuoteSuffix,,RateTickValue,Permanent,Trigger,ObjectOverwrite)</f>
        <v>GBPSM3L23Y_Quote#0074</v>
      </c>
      <c r="G32" s="240" t="str">
        <f>_xll.ohRangeRetrieveError(F32)</f>
        <v/>
      </c>
      <c r="H32" s="43"/>
      <c r="N32" s="15"/>
      <c r="O32" s="215" t="s">
        <v>110</v>
      </c>
      <c r="P32" s="242" t="s">
        <v>135</v>
      </c>
      <c r="Q32" s="242" t="s">
        <v>120</v>
      </c>
      <c r="R32" s="21" t="str">
        <f t="shared" si="1"/>
        <v>GBPSM3L23Y</v>
      </c>
      <c r="S32" s="21" t="str">
        <v>GBPSM3L23Y=ICAP</v>
      </c>
      <c r="T32" s="213" t="s">
        <v>0</v>
      </c>
      <c r="U32" s="213" t="s">
        <v>0</v>
      </c>
      <c r="V32" s="213" t="s">
        <v>0</v>
      </c>
      <c r="W32" s="213" t="s">
        <v>0</v>
      </c>
      <c r="X32" s="20" t="e">
        <f>_xll.qlMidSafe($T32,$U32)</f>
        <v>#NUM!</v>
      </c>
      <c r="Y32" s="9"/>
      <c r="Z32" s="19" t="e">
        <v>#NUM!</v>
      </c>
      <c r="AA32" s="9"/>
      <c r="AB32" s="211" t="e">
        <v>#NUM!</v>
      </c>
      <c r="AC32" s="16">
        <f>_xll.qlSimpleQuoteSetValue(F32,AB32/100,Trigger)</f>
        <v>0</v>
      </c>
      <c r="AD32" s="5"/>
      <c r="AE32" s="166"/>
      <c r="AF32" s="166"/>
      <c r="AG32" s="166"/>
      <c r="AH32" s="166"/>
      <c r="AI32" s="166"/>
    </row>
    <row r="33" spans="1:35" x14ac:dyDescent="0.2">
      <c r="A33" s="15"/>
      <c r="B33" s="241" t="s">
        <v>109</v>
      </c>
      <c r="C33" s="208" t="s">
        <v>135</v>
      </c>
      <c r="D33" s="208" t="s">
        <v>120</v>
      </c>
      <c r="E33" s="207" t="str">
        <f t="shared" si="0"/>
        <v>GBPSM3L24Y_Quote</v>
      </c>
      <c r="F33" s="207" t="str">
        <f>_xll.qlSimpleQuote(Currency&amp;$C33&amp;$D33&amp;$B33&amp;QuoteSuffix,,RateTickValue,Permanent,Trigger,ObjectOverwrite)</f>
        <v>GBPSM3L24Y_Quote#0074</v>
      </c>
      <c r="G33" s="240" t="str">
        <f>_xll.ohRangeRetrieveError(F33)</f>
        <v/>
      </c>
      <c r="H33" s="43"/>
      <c r="N33" s="15"/>
      <c r="O33" s="215" t="s">
        <v>109</v>
      </c>
      <c r="P33" s="242" t="s">
        <v>135</v>
      </c>
      <c r="Q33" s="242" t="s">
        <v>120</v>
      </c>
      <c r="R33" s="21" t="str">
        <f t="shared" si="1"/>
        <v>GBPSM3L24Y</v>
      </c>
      <c r="S33" s="21" t="str">
        <v>GBPSM3L24Y=ICAP</v>
      </c>
      <c r="T33" s="213" t="s">
        <v>0</v>
      </c>
      <c r="U33" s="213" t="s">
        <v>0</v>
      </c>
      <c r="V33" s="213" t="s">
        <v>0</v>
      </c>
      <c r="W33" s="213" t="s">
        <v>0</v>
      </c>
      <c r="X33" s="20" t="e">
        <f>_xll.qlMidSafe($T33,$U33)</f>
        <v>#NUM!</v>
      </c>
      <c r="Y33" s="9"/>
      <c r="Z33" s="19" t="e">
        <v>#NUM!</v>
      </c>
      <c r="AA33" s="9"/>
      <c r="AB33" s="211" t="e">
        <v>#NUM!</v>
      </c>
      <c r="AC33" s="16">
        <f>_xll.qlSimpleQuoteSetValue(F33,AB33/100,Trigger)</f>
        <v>0</v>
      </c>
      <c r="AD33" s="5"/>
      <c r="AE33" s="166"/>
      <c r="AF33" s="166"/>
      <c r="AG33" s="166"/>
      <c r="AH33" s="166"/>
      <c r="AI33" s="166"/>
    </row>
    <row r="34" spans="1:35" x14ac:dyDescent="0.2">
      <c r="A34" s="15"/>
      <c r="B34" s="241" t="s">
        <v>51</v>
      </c>
      <c r="C34" s="208" t="s">
        <v>135</v>
      </c>
      <c r="D34" s="208" t="s">
        <v>120</v>
      </c>
      <c r="E34" s="207" t="str">
        <f t="shared" si="0"/>
        <v>GBPSM3L25Y_Quote</v>
      </c>
      <c r="F34" s="207" t="str">
        <f>_xll.qlSimpleQuote(Currency&amp;$C34&amp;$D34&amp;$B34&amp;QuoteSuffix,,RateTickValue,Permanent,Trigger,ObjectOverwrite)</f>
        <v>GBPSM3L25Y_Quote#0074</v>
      </c>
      <c r="G34" s="240" t="str">
        <f>_xll.ohRangeRetrieveError(F34)</f>
        <v/>
      </c>
      <c r="H34" s="43"/>
      <c r="N34" s="15"/>
      <c r="O34" s="215" t="s">
        <v>51</v>
      </c>
      <c r="P34" s="242" t="s">
        <v>135</v>
      </c>
      <c r="Q34" s="242" t="s">
        <v>120</v>
      </c>
      <c r="R34" s="21" t="str">
        <f t="shared" si="1"/>
        <v>GBPSM3L25Y</v>
      </c>
      <c r="S34" s="21" t="str">
        <v>GBPSM3L25Y=ICAP</v>
      </c>
      <c r="T34" s="213">
        <v>2.3069999999999999</v>
      </c>
      <c r="U34" s="213">
        <v>2.4369999999999998</v>
      </c>
      <c r="V34" s="213">
        <v>0</v>
      </c>
      <c r="W34" s="213">
        <v>0</v>
      </c>
      <c r="X34" s="20">
        <f>_xll.qlMidSafe($T34,$U34)</f>
        <v>2.3719999999999999</v>
      </c>
      <c r="Y34" s="9"/>
      <c r="Z34" s="19">
        <v>2.375</v>
      </c>
      <c r="AA34" s="9"/>
      <c r="AB34" s="211">
        <v>2.375</v>
      </c>
      <c r="AC34" s="16" t="e">
        <f>_xll.qlSimpleQuoteSetValue(F34,AB34/100,Trigger)</f>
        <v>#N/A</v>
      </c>
      <c r="AD34" s="5"/>
      <c r="AE34" s="166"/>
      <c r="AF34" s="166"/>
      <c r="AG34" s="166"/>
      <c r="AH34" s="166"/>
      <c r="AI34" s="166"/>
    </row>
    <row r="35" spans="1:35" x14ac:dyDescent="0.2">
      <c r="A35" s="15"/>
      <c r="B35" s="241" t="s">
        <v>108</v>
      </c>
      <c r="C35" s="208" t="s">
        <v>135</v>
      </c>
      <c r="D35" s="208" t="s">
        <v>120</v>
      </c>
      <c r="E35" s="207" t="str">
        <f t="shared" si="0"/>
        <v>GBPSM3L26Y_Quote</v>
      </c>
      <c r="F35" s="207" t="str">
        <f>_xll.qlSimpleQuote(Currency&amp;$C35&amp;$D35&amp;$B35&amp;QuoteSuffix,,RateTickValue,Permanent,Trigger,ObjectOverwrite)</f>
        <v>GBPSM3L26Y_Quote#0074</v>
      </c>
      <c r="G35" s="240" t="str">
        <f>_xll.ohRangeRetrieveError(F35)</f>
        <v/>
      </c>
      <c r="H35" s="43"/>
      <c r="N35" s="15"/>
      <c r="O35" s="215" t="s">
        <v>108</v>
      </c>
      <c r="P35" s="242" t="s">
        <v>135</v>
      </c>
      <c r="Q35" s="242" t="s">
        <v>120</v>
      </c>
      <c r="R35" s="21" t="str">
        <f t="shared" si="1"/>
        <v>GBPSM3L26Y</v>
      </c>
      <c r="S35" s="21" t="str">
        <v>GBPSM3L26Y=ICAP</v>
      </c>
      <c r="T35" s="213" t="s">
        <v>0</v>
      </c>
      <c r="U35" s="213" t="s">
        <v>0</v>
      </c>
      <c r="V35" s="213" t="s">
        <v>0</v>
      </c>
      <c r="W35" s="213" t="s">
        <v>0</v>
      </c>
      <c r="X35" s="20" t="e">
        <f>_xll.qlMidSafe($T35,$U35)</f>
        <v>#NUM!</v>
      </c>
      <c r="Y35" s="9"/>
      <c r="Z35" s="19" t="e">
        <v>#NUM!</v>
      </c>
      <c r="AA35" s="9"/>
      <c r="AB35" s="211" t="e">
        <v>#NUM!</v>
      </c>
      <c r="AC35" s="16">
        <f>_xll.qlSimpleQuoteSetValue(F35,AB35/100,Trigger)</f>
        <v>0</v>
      </c>
      <c r="AD35" s="5"/>
      <c r="AE35" s="166"/>
      <c r="AF35" s="166"/>
      <c r="AG35" s="166"/>
      <c r="AH35" s="166"/>
      <c r="AI35" s="166"/>
    </row>
    <row r="36" spans="1:35" x14ac:dyDescent="0.2">
      <c r="A36" s="15"/>
      <c r="B36" s="241" t="s">
        <v>107</v>
      </c>
      <c r="C36" s="208" t="s">
        <v>135</v>
      </c>
      <c r="D36" s="208" t="s">
        <v>120</v>
      </c>
      <c r="E36" s="207" t="str">
        <f t="shared" si="0"/>
        <v>GBPSM3L27Y_Quote</v>
      </c>
      <c r="F36" s="207" t="str">
        <f>_xll.qlSimpleQuote(Currency&amp;$C36&amp;$D36&amp;$B36&amp;QuoteSuffix,,RateTickValue,Permanent,Trigger,ObjectOverwrite)</f>
        <v>GBPSM3L27Y_Quote#0074</v>
      </c>
      <c r="G36" s="240" t="str">
        <f>_xll.ohRangeRetrieveError(F36)</f>
        <v/>
      </c>
      <c r="H36" s="43"/>
      <c r="N36" s="15"/>
      <c r="O36" s="215" t="s">
        <v>107</v>
      </c>
      <c r="P36" s="242" t="s">
        <v>135</v>
      </c>
      <c r="Q36" s="242" t="s">
        <v>120</v>
      </c>
      <c r="R36" s="21" t="str">
        <f t="shared" si="1"/>
        <v>GBPSM3L27Y</v>
      </c>
      <c r="S36" s="21" t="str">
        <v>GBPSM3L27Y=ICAP</v>
      </c>
      <c r="T36" s="213" t="s">
        <v>0</v>
      </c>
      <c r="U36" s="213" t="s">
        <v>0</v>
      </c>
      <c r="V36" s="213" t="s">
        <v>0</v>
      </c>
      <c r="W36" s="213" t="s">
        <v>0</v>
      </c>
      <c r="X36" s="20" t="e">
        <f>_xll.qlMidSafe($T36,$U36)</f>
        <v>#NUM!</v>
      </c>
      <c r="Y36" s="9"/>
      <c r="Z36" s="19" t="e">
        <v>#NUM!</v>
      </c>
      <c r="AA36" s="9"/>
      <c r="AB36" s="211" t="e">
        <v>#NUM!</v>
      </c>
      <c r="AC36" s="16">
        <f>_xll.qlSimpleQuoteSetValue(F36,AB36/100,Trigger)</f>
        <v>0</v>
      </c>
      <c r="AD36" s="5"/>
      <c r="AE36" s="166"/>
      <c r="AF36" s="166"/>
      <c r="AG36" s="166"/>
      <c r="AH36" s="166"/>
      <c r="AI36" s="166"/>
    </row>
    <row r="37" spans="1:35" x14ac:dyDescent="0.2">
      <c r="A37" s="15"/>
      <c r="B37" s="241" t="s">
        <v>106</v>
      </c>
      <c r="C37" s="208" t="s">
        <v>135</v>
      </c>
      <c r="D37" s="208" t="s">
        <v>120</v>
      </c>
      <c r="E37" s="207" t="str">
        <f t="shared" si="0"/>
        <v>GBPSM3L28Y_Quote</v>
      </c>
      <c r="F37" s="207" t="str">
        <f>_xll.qlSimpleQuote(Currency&amp;$C37&amp;$D37&amp;$B37&amp;QuoteSuffix,,RateTickValue,Permanent,Trigger,ObjectOverwrite)</f>
        <v>GBPSM3L28Y_Quote#0074</v>
      </c>
      <c r="G37" s="240" t="str">
        <f>_xll.ohRangeRetrieveError(F37)</f>
        <v/>
      </c>
      <c r="H37" s="43"/>
      <c r="N37" s="15"/>
      <c r="O37" s="215" t="s">
        <v>106</v>
      </c>
      <c r="P37" s="242" t="s">
        <v>135</v>
      </c>
      <c r="Q37" s="242" t="s">
        <v>120</v>
      </c>
      <c r="R37" s="21" t="str">
        <f t="shared" si="1"/>
        <v>GBPSM3L28Y</v>
      </c>
      <c r="S37" s="21" t="str">
        <v>GBPSM3L28Y=ICAP</v>
      </c>
      <c r="T37" s="213" t="s">
        <v>0</v>
      </c>
      <c r="U37" s="213" t="s">
        <v>0</v>
      </c>
      <c r="V37" s="213" t="s">
        <v>0</v>
      </c>
      <c r="W37" s="213" t="s">
        <v>0</v>
      </c>
      <c r="X37" s="20" t="e">
        <f>_xll.qlMidSafe($T37,$U37)</f>
        <v>#NUM!</v>
      </c>
      <c r="Y37" s="9"/>
      <c r="Z37" s="19" t="e">
        <v>#NUM!</v>
      </c>
      <c r="AA37" s="9"/>
      <c r="AB37" s="211" t="e">
        <v>#NUM!</v>
      </c>
      <c r="AC37" s="16">
        <f>_xll.qlSimpleQuoteSetValue(F37,AB37/100,Trigger)</f>
        <v>0</v>
      </c>
      <c r="AD37" s="5"/>
      <c r="AE37" s="166"/>
      <c r="AF37" s="166"/>
      <c r="AG37" s="166"/>
      <c r="AH37" s="166"/>
      <c r="AI37" s="166"/>
    </row>
    <row r="38" spans="1:35" x14ac:dyDescent="0.2">
      <c r="A38" s="15"/>
      <c r="B38" s="241" t="s">
        <v>105</v>
      </c>
      <c r="C38" s="208" t="s">
        <v>135</v>
      </c>
      <c r="D38" s="208" t="s">
        <v>120</v>
      </c>
      <c r="E38" s="207" t="str">
        <f t="shared" si="0"/>
        <v>GBPSM3L29Y_Quote</v>
      </c>
      <c r="F38" s="207" t="str">
        <f>_xll.qlSimpleQuote(Currency&amp;$C38&amp;$D38&amp;$B38&amp;QuoteSuffix,,RateTickValue,Permanent,Trigger,ObjectOverwrite)</f>
        <v>GBPSM3L29Y_Quote#0074</v>
      </c>
      <c r="G38" s="240" t="str">
        <f>_xll.ohRangeRetrieveError(F38)</f>
        <v/>
      </c>
      <c r="H38" s="43"/>
      <c r="N38" s="15"/>
      <c r="O38" s="215" t="s">
        <v>105</v>
      </c>
      <c r="P38" s="242" t="s">
        <v>135</v>
      </c>
      <c r="Q38" s="242" t="s">
        <v>120</v>
      </c>
      <c r="R38" s="21" t="str">
        <f t="shared" si="1"/>
        <v>GBPSM3L29Y</v>
      </c>
      <c r="S38" s="21" t="str">
        <v>GBPSM3L29Y=ICAP</v>
      </c>
      <c r="T38" s="213" t="s">
        <v>0</v>
      </c>
      <c r="U38" s="213" t="s">
        <v>0</v>
      </c>
      <c r="V38" s="213" t="s">
        <v>0</v>
      </c>
      <c r="W38" s="213" t="s">
        <v>0</v>
      </c>
      <c r="X38" s="20" t="e">
        <f>_xll.qlMidSafe($T38,$U38)</f>
        <v>#NUM!</v>
      </c>
      <c r="Y38" s="9"/>
      <c r="Z38" s="19" t="e">
        <v>#NUM!</v>
      </c>
      <c r="AA38" s="9"/>
      <c r="AB38" s="211" t="e">
        <v>#NUM!</v>
      </c>
      <c r="AC38" s="16">
        <f>_xll.qlSimpleQuoteSetValue(F38,AB38/100,Trigger)</f>
        <v>0</v>
      </c>
      <c r="AD38" s="5"/>
      <c r="AE38" s="166"/>
      <c r="AF38" s="166"/>
      <c r="AG38" s="166"/>
      <c r="AH38" s="166"/>
      <c r="AI38" s="166"/>
    </row>
    <row r="39" spans="1:35" x14ac:dyDescent="0.2">
      <c r="A39" s="15"/>
      <c r="B39" s="241" t="s">
        <v>50</v>
      </c>
      <c r="C39" s="208" t="s">
        <v>135</v>
      </c>
      <c r="D39" s="208" t="s">
        <v>120</v>
      </c>
      <c r="E39" s="207" t="str">
        <f t="shared" si="0"/>
        <v>GBPSM3L30Y_Quote</v>
      </c>
      <c r="F39" s="207" t="str">
        <f>_xll.qlSimpleQuote(Currency&amp;$C39&amp;$D39&amp;$B39&amp;QuoteSuffix,,RateTickValue,Permanent,Trigger,ObjectOverwrite)</f>
        <v>GBPSM3L30Y_Quote#0074</v>
      </c>
      <c r="G39" s="240" t="str">
        <f>_xll.ohRangeRetrieveError(F39)</f>
        <v/>
      </c>
      <c r="H39" s="43"/>
      <c r="N39" s="15"/>
      <c r="O39" s="215" t="s">
        <v>50</v>
      </c>
      <c r="P39" s="242" t="s">
        <v>135</v>
      </c>
      <c r="Q39" s="242" t="s">
        <v>120</v>
      </c>
      <c r="R39" s="21" t="str">
        <f t="shared" si="1"/>
        <v>GBPSM3L30Y</v>
      </c>
      <c r="S39" s="21" t="str">
        <v>GBPSM3L30Y=ICAP</v>
      </c>
      <c r="T39" s="213">
        <v>2.2970000000000002</v>
      </c>
      <c r="U39" s="213">
        <v>2.427</v>
      </c>
      <c r="V39" s="213">
        <v>0</v>
      </c>
      <c r="W39" s="213">
        <v>0</v>
      </c>
      <c r="X39" s="20">
        <f>_xll.qlMidSafe($T39,$U39)</f>
        <v>2.3620000000000001</v>
      </c>
      <c r="Y39" s="9"/>
      <c r="Z39" s="19">
        <v>2.3650000000000002</v>
      </c>
      <c r="AA39" s="9"/>
      <c r="AB39" s="211">
        <v>2.3650000000000002</v>
      </c>
      <c r="AC39" s="16" t="e">
        <f>_xll.qlSimpleQuoteSetValue(F39,AB39/100,Trigger)</f>
        <v>#N/A</v>
      </c>
      <c r="AD39" s="5"/>
      <c r="AE39" s="166"/>
      <c r="AF39" s="166"/>
      <c r="AG39" s="166"/>
      <c r="AH39" s="166"/>
      <c r="AI39" s="166"/>
    </row>
    <row r="40" spans="1:35" x14ac:dyDescent="0.2">
      <c r="A40" s="15"/>
      <c r="B40" s="241" t="s">
        <v>104</v>
      </c>
      <c r="C40" s="208" t="s">
        <v>135</v>
      </c>
      <c r="D40" s="208" t="s">
        <v>120</v>
      </c>
      <c r="E40" s="207" t="str">
        <f t="shared" si="0"/>
        <v>GBPSM3L35Y_Quote</v>
      </c>
      <c r="F40" s="207" t="str">
        <f>_xll.qlSimpleQuote(Currency&amp;$C40&amp;$D40&amp;$B40&amp;QuoteSuffix,,RateTickValue,Permanent,Trigger,ObjectOverwrite)</f>
        <v>GBPSM3L35Y_Quote#0074</v>
      </c>
      <c r="G40" s="240" t="str">
        <f>_xll.ohRangeRetrieveError(F40)</f>
        <v/>
      </c>
      <c r="H40" s="43"/>
      <c r="N40" s="15"/>
      <c r="O40" s="215" t="s">
        <v>104</v>
      </c>
      <c r="P40" s="242" t="s">
        <v>135</v>
      </c>
      <c r="Q40" s="242" t="s">
        <v>120</v>
      </c>
      <c r="R40" s="21" t="str">
        <f t="shared" si="1"/>
        <v>GBPSM3L35Y</v>
      </c>
      <c r="S40" s="21" t="str">
        <v>GBPSM3L35Y=ICAP</v>
      </c>
      <c r="T40" s="213" t="s">
        <v>0</v>
      </c>
      <c r="U40" s="213" t="s">
        <v>0</v>
      </c>
      <c r="V40" s="213" t="s">
        <v>0</v>
      </c>
      <c r="W40" s="213" t="s">
        <v>0</v>
      </c>
      <c r="X40" s="20" t="e">
        <f>_xll.qlMidSafe($T40,$U40)</f>
        <v>#NUM!</v>
      </c>
      <c r="Y40" s="9"/>
      <c r="Z40" s="19" t="e">
        <v>#NUM!</v>
      </c>
      <c r="AA40" s="9"/>
      <c r="AB40" s="211" t="e">
        <v>#NUM!</v>
      </c>
      <c r="AC40" s="16">
        <f>_xll.qlSimpleQuoteSetValue(F40,AB40/100,Trigger)</f>
        <v>0</v>
      </c>
      <c r="AD40" s="5"/>
      <c r="AE40" s="166"/>
      <c r="AF40" s="166"/>
      <c r="AG40" s="166"/>
      <c r="AH40" s="166"/>
      <c r="AI40" s="166"/>
    </row>
    <row r="41" spans="1:35" x14ac:dyDescent="0.2">
      <c r="A41" s="15"/>
      <c r="B41" s="241" t="s">
        <v>103</v>
      </c>
      <c r="C41" s="208" t="s">
        <v>135</v>
      </c>
      <c r="D41" s="208" t="s">
        <v>120</v>
      </c>
      <c r="E41" s="207" t="str">
        <f t="shared" si="0"/>
        <v>GBPSM3L40Y_Quote</v>
      </c>
      <c r="F41" s="207" t="str">
        <f>_xll.qlSimpleQuote(Currency&amp;$C41&amp;$D41&amp;$B41&amp;QuoteSuffix,,RateTickValue,Permanent,Trigger,ObjectOverwrite)</f>
        <v>GBPSM3L40Y_Quote#0074</v>
      </c>
      <c r="G41" s="240" t="str">
        <f>_xll.ohRangeRetrieveError(F41)</f>
        <v/>
      </c>
      <c r="H41" s="43"/>
      <c r="N41" s="15"/>
      <c r="O41" s="215" t="s">
        <v>103</v>
      </c>
      <c r="P41" s="242" t="s">
        <v>135</v>
      </c>
      <c r="Q41" s="242" t="s">
        <v>120</v>
      </c>
      <c r="R41" s="21" t="str">
        <f t="shared" si="1"/>
        <v>GBPSM3L40Y</v>
      </c>
      <c r="S41" s="21" t="str">
        <v>GBPSM3L40Y=ICAP</v>
      </c>
      <c r="T41" s="213">
        <v>2.222</v>
      </c>
      <c r="U41" s="213">
        <v>2.3919999999999999</v>
      </c>
      <c r="V41" s="213">
        <v>0</v>
      </c>
      <c r="W41" s="213">
        <v>0</v>
      </c>
      <c r="X41" s="20">
        <f>_xll.qlMidSafe($T41,$U41)</f>
        <v>2.3069999999999999</v>
      </c>
      <c r="Y41" s="9"/>
      <c r="Z41" s="19">
        <v>2.31</v>
      </c>
      <c r="AA41" s="9"/>
      <c r="AB41" s="211">
        <v>2.31</v>
      </c>
      <c r="AC41" s="16" t="e">
        <f>_xll.qlSimpleQuoteSetValue(F41,AB41/100,Trigger)</f>
        <v>#N/A</v>
      </c>
      <c r="AD41" s="5"/>
      <c r="AE41" s="166"/>
      <c r="AF41" s="166"/>
      <c r="AG41" s="166"/>
      <c r="AH41" s="166"/>
      <c r="AI41" s="166"/>
    </row>
    <row r="42" spans="1:35" x14ac:dyDescent="0.2">
      <c r="A42" s="15"/>
      <c r="B42" s="241" t="s">
        <v>102</v>
      </c>
      <c r="C42" s="208" t="s">
        <v>135</v>
      </c>
      <c r="D42" s="208" t="s">
        <v>120</v>
      </c>
      <c r="E42" s="207" t="str">
        <f t="shared" si="0"/>
        <v>GBPSM3L50Y_Quote</v>
      </c>
      <c r="F42" s="207" t="str">
        <f>_xll.qlSimpleQuote(Currency&amp;$C42&amp;$D42&amp;$B42&amp;QuoteSuffix,,RateTickValue,Permanent,Trigger,ObjectOverwrite)</f>
        <v>GBPSM3L50Y_Quote#0074</v>
      </c>
      <c r="G42" s="240" t="str">
        <f>_xll.ohRangeRetrieveError(F42)</f>
        <v/>
      </c>
      <c r="H42" s="43"/>
      <c r="N42" s="15"/>
      <c r="O42" s="215" t="s">
        <v>102</v>
      </c>
      <c r="P42" s="242" t="s">
        <v>135</v>
      </c>
      <c r="Q42" s="242" t="s">
        <v>120</v>
      </c>
      <c r="R42" s="21" t="str">
        <f t="shared" si="1"/>
        <v>GBPSM3L50Y</v>
      </c>
      <c r="S42" s="21" t="str">
        <v>GBPSM3L50Y=ICAP</v>
      </c>
      <c r="T42" s="213">
        <v>2.1850000000000001</v>
      </c>
      <c r="U42" s="213">
        <v>2.355</v>
      </c>
      <c r="V42" s="213">
        <v>0</v>
      </c>
      <c r="W42" s="213">
        <v>0</v>
      </c>
      <c r="X42" s="20">
        <f>_xll.qlMidSafe($T42,$U42)</f>
        <v>2.27</v>
      </c>
      <c r="Y42" s="9"/>
      <c r="Z42" s="19">
        <v>2.2730000000000001</v>
      </c>
      <c r="AA42" s="9"/>
      <c r="AB42" s="211">
        <v>2.2730000000000001</v>
      </c>
      <c r="AC42" s="16" t="e">
        <f>_xll.qlSimpleQuoteSetValue(F42,AB42/100,Trigger)</f>
        <v>#N/A</v>
      </c>
      <c r="AD42" s="5"/>
      <c r="AE42" s="166"/>
      <c r="AF42" s="166"/>
      <c r="AG42" s="166"/>
      <c r="AH42" s="166"/>
      <c r="AI42" s="166"/>
    </row>
    <row r="43" spans="1:35" x14ac:dyDescent="0.2">
      <c r="A43" s="15"/>
      <c r="B43" s="241" t="s">
        <v>101</v>
      </c>
      <c r="C43" s="208" t="s">
        <v>135</v>
      </c>
      <c r="D43" s="208" t="s">
        <v>120</v>
      </c>
      <c r="E43" s="207" t="str">
        <f t="shared" si="0"/>
        <v>GBPSM3L60Y_Quote</v>
      </c>
      <c r="F43" s="207" t="str">
        <f>_xll.qlSimpleQuote(Currency&amp;$C43&amp;$D43&amp;$B43&amp;QuoteSuffix,,RateTickValue,Permanent,Trigger,ObjectOverwrite)</f>
        <v>GBPSM3L60Y_Quote#0074</v>
      </c>
      <c r="G43" s="240" t="str">
        <f>_xll.ohRangeRetrieveError(F43)</f>
        <v/>
      </c>
      <c r="H43" s="43"/>
      <c r="N43" s="15"/>
      <c r="O43" s="206" t="s">
        <v>101</v>
      </c>
      <c r="P43" s="239" t="s">
        <v>135</v>
      </c>
      <c r="Q43" s="239" t="s">
        <v>120</v>
      </c>
      <c r="R43" s="12" t="str">
        <f t="shared" si="1"/>
        <v>GBPSM3L60Y</v>
      </c>
      <c r="S43" s="12" t="str">
        <v>GBPSM3L60Y=ICAP</v>
      </c>
      <c r="T43" s="204">
        <v>2.1850000000000001</v>
      </c>
      <c r="U43" s="204">
        <v>2.355</v>
      </c>
      <c r="V43" s="204">
        <v>0</v>
      </c>
      <c r="W43" s="204">
        <v>0</v>
      </c>
      <c r="X43" s="11">
        <f>_xll.qlMidSafe($T43,$U43)</f>
        <v>2.27</v>
      </c>
      <c r="Y43" s="9"/>
      <c r="Z43" s="10">
        <v>2.2730000000000001</v>
      </c>
      <c r="AA43" s="9"/>
      <c r="AB43" s="202">
        <v>2.2730000000000001</v>
      </c>
      <c r="AC43" s="6" t="e">
        <f>_xll.qlSimpleQuoteSetValue(F43,AB43/100,Trigger)</f>
        <v>#N/A</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row r="48" spans="1:35" ht="15" x14ac:dyDescent="0.25">
      <c r="S48"/>
    </row>
  </sheetData>
  <conditionalFormatting sqref="AC5:AC43">
    <cfRule type="cellIs" dxfId="32" priority="1" stopIfTrue="1" operator="greaterThan">
      <formula>0</formula>
    </cfRule>
    <cfRule type="cellIs" dxfId="31"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F4" sqref="F4"/>
    </sheetView>
  </sheetViews>
  <sheetFormatPr defaultRowHeight="12.75" x14ac:dyDescent="0.2"/>
  <cols>
    <col min="1" max="1" width="2.7109375" style="1" customWidth="1"/>
    <col min="2" max="2" width="4.85546875" style="238" bestFit="1" customWidth="1"/>
    <col min="3" max="3" width="2.85546875" style="1" bestFit="1" customWidth="1"/>
    <col min="4" max="4" width="2.7109375" style="1" bestFit="1" customWidth="1"/>
    <col min="5" max="5" width="17" style="1" bestFit="1" customWidth="1"/>
    <col min="6" max="6" width="16.85546875" style="237" bestFit="1" customWidth="1"/>
    <col min="7" max="7" width="38.28515625" style="1" customWidth="1"/>
    <col min="8" max="10" width="2.7109375" style="1" customWidth="1"/>
    <col min="11" max="18" width="9.140625" style="1"/>
    <col min="19" max="19" width="10.140625" style="1" customWidth="1"/>
    <col min="20" max="20" width="9.140625" style="1"/>
    <col min="21" max="21" width="2.7109375" style="1" customWidth="1"/>
    <col min="22" max="22" width="9.140625" style="1"/>
    <col min="23" max="23" width="2.7109375" style="1" customWidth="1"/>
    <col min="24" max="25" width="9.140625" style="1"/>
    <col min="26" max="26" width="2.7109375" style="1" customWidth="1"/>
    <col min="27" max="16384" width="9.140625" style="1"/>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42"/>
      <c r="L2" s="9"/>
      <c r="M2" s="9"/>
      <c r="N2" s="9"/>
      <c r="O2" s="260" t="s">
        <v>23</v>
      </c>
      <c r="P2" s="9"/>
      <c r="Q2" s="9"/>
      <c r="R2" s="9"/>
      <c r="S2" s="9"/>
      <c r="T2" s="42"/>
      <c r="U2" s="9"/>
      <c r="V2" s="9"/>
      <c r="W2" s="9"/>
      <c r="X2" s="9"/>
      <c r="Y2" s="42"/>
      <c r="Z2" s="43"/>
    </row>
    <row r="3" spans="1:26" x14ac:dyDescent="0.2">
      <c r="A3" s="259"/>
      <c r="B3" s="48"/>
      <c r="C3" s="48"/>
      <c r="D3" s="48"/>
      <c r="E3" s="252"/>
      <c r="F3" s="253"/>
      <c r="G3" s="252"/>
      <c r="H3" s="47"/>
      <c r="J3" s="15"/>
      <c r="K3" s="9"/>
      <c r="L3" s="42"/>
      <c r="M3" s="42"/>
      <c r="N3" s="42"/>
      <c r="O3" s="42"/>
      <c r="P3" s="42"/>
      <c r="Q3" s="42"/>
      <c r="R3" s="42"/>
      <c r="S3" s="42"/>
      <c r="T3" s="42"/>
      <c r="U3" s="9"/>
      <c r="V3" s="9"/>
      <c r="W3" s="9"/>
      <c r="X3" s="42"/>
      <c r="Y3" s="41">
        <f>_xll.ohTrigger(Y5:Y11)</f>
        <v>72</v>
      </c>
      <c r="Z3" s="5"/>
    </row>
    <row r="4" spans="1:26" x14ac:dyDescent="0.2">
      <c r="A4" s="15"/>
      <c r="B4" s="258"/>
      <c r="C4" s="39"/>
      <c r="D4" s="189"/>
      <c r="E4" s="229" t="str">
        <f>Currency&amp;"_010_Sw"&amp;"IMM.xml"</f>
        <v>GBP_010_SwIMM.xml</v>
      </c>
      <c r="F4" s="228" t="str">
        <f>IF(Serialize,_xll.ohObjectSave(F5:F11,SerializationPath&amp;E4,FileOverwrite,Serialize),"---")</f>
        <v>---</v>
      </c>
      <c r="G4" s="186" t="str">
        <f>_xll.ohRangeRetrieveError(F4)</f>
        <v/>
      </c>
      <c r="H4" s="43"/>
      <c r="J4" s="15"/>
      <c r="K4" s="40"/>
      <c r="L4" s="39"/>
      <c r="M4" s="39"/>
      <c r="N4" s="39"/>
      <c r="O4" s="38" t="e">
        <f ca="1">_xll.RData(O5:O11,P4:S4,"RTFEED:IDN",ReutersRtMode,,P5)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t="s">
        <v>144</v>
      </c>
      <c r="D5" s="257">
        <v>12</v>
      </c>
      <c r="E5" s="207" t="str">
        <f t="shared" ref="E5:E11" si="0">Currency&amp;$C5&amp;$D5&amp;$B5&amp;QuoteSuffix</f>
        <v>GBP1S12_Quote</v>
      </c>
      <c r="F5" s="207" t="str">
        <f>_xll.qlSimpleQuote(Currency&amp;$C5&amp;$D5&amp;$B5&amp;QuoteSuffix,,RateTickValue,Permanent,Trigger,ObjectOverwrite)</f>
        <v>GBP1S12_Quote#0073</v>
      </c>
      <c r="G5" s="244" t="str">
        <f>_xll.ohRangeRetrieveError(F5)</f>
        <v/>
      </c>
      <c r="H5" s="43"/>
      <c r="J5" s="15"/>
      <c r="K5" s="18"/>
      <c r="L5" s="21" t="s">
        <v>144</v>
      </c>
      <c r="M5" s="21">
        <v>12</v>
      </c>
      <c r="N5" s="214" t="str">
        <f t="shared" ref="N5:N11" si="1">Currency&amp;$L5&amp;$M5&amp;$K5</f>
        <v>GBP1S12</v>
      </c>
      <c r="O5" s="214" t="str">
        <f t="array" ref="O5:O11">Instruments&amp;"="&amp;VLOOKUP(Contributor,ContributorTable,2,FALSE)</f>
        <v>GBP1S12=ICAP</v>
      </c>
      <c r="P5" s="213">
        <v>0.85624999999999996</v>
      </c>
      <c r="Q5" s="213">
        <v>0.87624999999999997</v>
      </c>
      <c r="R5" s="213">
        <v>0</v>
      </c>
      <c r="S5" s="213">
        <v>0</v>
      </c>
      <c r="T5" s="212">
        <f>_xll.qlMidSafe($P5,$Q5)</f>
        <v>0.86624999999999996</v>
      </c>
      <c r="U5" s="9"/>
      <c r="V5" s="19">
        <v>0.86624999999999996</v>
      </c>
      <c r="W5" s="9"/>
      <c r="X5" s="211">
        <f t="array" ref="X5:X11">QuoteStatic</f>
        <v>0.86624999999999996</v>
      </c>
      <c r="Y5" s="16" t="e">
        <f>_xll.qlSimpleQuoteSetValue(F5,X5/100,Trigger)</f>
        <v>#N/A</v>
      </c>
      <c r="Z5" s="5"/>
    </row>
    <row r="6" spans="1:26" x14ac:dyDescent="0.2">
      <c r="A6" s="15"/>
      <c r="B6" s="241"/>
      <c r="C6" s="256" t="s">
        <v>11</v>
      </c>
      <c r="D6" s="173">
        <v>12</v>
      </c>
      <c r="E6" s="207" t="str">
        <f t="shared" si="0"/>
        <v>GBP2S12_Quote</v>
      </c>
      <c r="F6" s="207" t="str">
        <f>_xll.qlSimpleQuote(Currency&amp;$C6&amp;$D6&amp;$B6&amp;QuoteSuffix,,RateTickValue,Permanent,Trigger,ObjectOverwrite)</f>
        <v>GBP2S12_Quote#0073</v>
      </c>
      <c r="G6" s="240" t="str">
        <f>_xll.ohRangeRetrieveError(F6)</f>
        <v/>
      </c>
      <c r="H6" s="43"/>
      <c r="J6" s="15"/>
      <c r="K6" s="18"/>
      <c r="L6" s="21" t="s">
        <v>11</v>
      </c>
      <c r="M6" s="21">
        <v>12</v>
      </c>
      <c r="N6" s="214" t="str">
        <f t="shared" si="1"/>
        <v>GBP2S12</v>
      </c>
      <c r="O6" s="214" t="str">
        <v>GBP2S12=ICAP</v>
      </c>
      <c r="P6" s="213">
        <v>1.01125</v>
      </c>
      <c r="Q6" s="213">
        <v>1.03125</v>
      </c>
      <c r="R6" s="213">
        <v>0</v>
      </c>
      <c r="S6" s="213">
        <v>0</v>
      </c>
      <c r="T6" s="212">
        <f>_xll.qlMidSafe($P6,$Q6)</f>
        <v>1.02125</v>
      </c>
      <c r="U6" s="9"/>
      <c r="V6" s="19">
        <v>1.0225</v>
      </c>
      <c r="W6" s="9"/>
      <c r="X6" s="211">
        <v>1.0225</v>
      </c>
      <c r="Y6" s="16" t="e">
        <f>_xll.qlSimpleQuoteSetValue(F6,X6/100,Trigger)</f>
        <v>#N/A</v>
      </c>
      <c r="Z6" s="5"/>
    </row>
    <row r="7" spans="1:26" x14ac:dyDescent="0.2">
      <c r="A7" s="15"/>
      <c r="B7" s="241"/>
      <c r="C7" s="256" t="s">
        <v>8</v>
      </c>
      <c r="D7" s="173">
        <v>12</v>
      </c>
      <c r="E7" s="207" t="str">
        <f t="shared" si="0"/>
        <v>GBP3S12_Quote</v>
      </c>
      <c r="F7" s="207" t="str">
        <f>_xll.qlSimpleQuote(Currency&amp;$C7&amp;$D7&amp;$B7&amp;QuoteSuffix,,RateTickValue,Permanent,Trigger,ObjectOverwrite)</f>
        <v>GBP3S12_Quote#0073</v>
      </c>
      <c r="G7" s="240" t="str">
        <f>_xll.ohRangeRetrieveError(F7)</f>
        <v/>
      </c>
      <c r="H7" s="43"/>
      <c r="J7" s="15"/>
      <c r="K7" s="18"/>
      <c r="L7" s="21" t="s">
        <v>8</v>
      </c>
      <c r="M7" s="21">
        <v>12</v>
      </c>
      <c r="N7" s="214" t="str">
        <f t="shared" si="1"/>
        <v>GBP3S12</v>
      </c>
      <c r="O7" s="214" t="str">
        <v>GBP3S12=ICAP</v>
      </c>
      <c r="P7" s="213">
        <v>1.1725000000000001</v>
      </c>
      <c r="Q7" s="213">
        <v>1.1924999999999999</v>
      </c>
      <c r="R7" s="213">
        <v>0</v>
      </c>
      <c r="S7" s="213">
        <v>0</v>
      </c>
      <c r="T7" s="212">
        <f>_xll.qlMidSafe($P7,$Q7)</f>
        <v>1.1825000000000001</v>
      </c>
      <c r="U7" s="9"/>
      <c r="V7" s="19">
        <v>1.1837500000000001</v>
      </c>
      <c r="W7" s="9"/>
      <c r="X7" s="211">
        <v>1.1837500000000001</v>
      </c>
      <c r="Y7" s="16" t="e">
        <f>_xll.qlSimpleQuoteSetValue(F7,X7/100,Trigger)</f>
        <v>#N/A</v>
      </c>
      <c r="Z7" s="5"/>
    </row>
    <row r="8" spans="1:26" x14ac:dyDescent="0.2">
      <c r="A8" s="15"/>
      <c r="B8" s="241"/>
      <c r="C8" s="256" t="s">
        <v>10</v>
      </c>
      <c r="D8" s="173">
        <v>12</v>
      </c>
      <c r="E8" s="207" t="str">
        <f t="shared" si="0"/>
        <v>GBP4S12_Quote</v>
      </c>
      <c r="F8" s="207" t="str">
        <f>_xll.qlSimpleQuote(Currency&amp;$C8&amp;$D8&amp;$B8&amp;QuoteSuffix,,RateTickValue,Permanent,Trigger,ObjectOverwrite)</f>
        <v>GBP4S12_Quote#0073</v>
      </c>
      <c r="G8" s="240" t="str">
        <f>_xll.ohRangeRetrieveError(F8)</f>
        <v/>
      </c>
      <c r="H8" s="43"/>
      <c r="J8" s="15"/>
      <c r="K8" s="18"/>
      <c r="L8" s="21" t="s">
        <v>10</v>
      </c>
      <c r="M8" s="21">
        <v>12</v>
      </c>
      <c r="N8" s="214" t="str">
        <f t="shared" si="1"/>
        <v>GBP4S12</v>
      </c>
      <c r="O8" s="214" t="str">
        <v>GBP4S12=ICAP</v>
      </c>
      <c r="P8" s="213">
        <v>1.3412500000000001</v>
      </c>
      <c r="Q8" s="213">
        <v>1.3612500000000001</v>
      </c>
      <c r="R8" s="213">
        <v>0</v>
      </c>
      <c r="S8" s="213">
        <v>0</v>
      </c>
      <c r="T8" s="212">
        <f>_xll.qlMidSafe($P8,$Q8)</f>
        <v>1.3512500000000001</v>
      </c>
      <c r="U8" s="9"/>
      <c r="V8" s="19">
        <v>1.3525</v>
      </c>
      <c r="W8" s="9"/>
      <c r="X8" s="211">
        <v>1.3525</v>
      </c>
      <c r="Y8" s="16" t="e">
        <f>_xll.qlSimpleQuoteSetValue(F8,X8/100,Trigger)</f>
        <v>#N/A</v>
      </c>
      <c r="Z8" s="5"/>
    </row>
    <row r="9" spans="1:26" x14ac:dyDescent="0.2">
      <c r="A9" s="15"/>
      <c r="B9" s="241"/>
      <c r="C9" s="256" t="s">
        <v>144</v>
      </c>
      <c r="D9" s="173">
        <v>24</v>
      </c>
      <c r="E9" s="207" t="str">
        <f t="shared" si="0"/>
        <v>GBP1S24_Quote</v>
      </c>
      <c r="F9" s="207" t="str">
        <f>_xll.qlSimpleQuote(Currency&amp;$C9&amp;$D9&amp;$B9&amp;QuoteSuffix,,RateTickValue,Permanent,Trigger,ObjectOverwrite)</f>
        <v>GBP1S24_Quote#0073</v>
      </c>
      <c r="G9" s="240" t="str">
        <f>_xll.ohRangeRetrieveError(F9)</f>
        <v/>
      </c>
      <c r="H9" s="43"/>
      <c r="J9" s="15"/>
      <c r="K9" s="18"/>
      <c r="L9" s="21" t="s">
        <v>144</v>
      </c>
      <c r="M9" s="21">
        <v>24</v>
      </c>
      <c r="N9" s="214" t="str">
        <f t="shared" si="1"/>
        <v>GBP1S24</v>
      </c>
      <c r="O9" s="214" t="str">
        <v>GBP1S24=ICAP</v>
      </c>
      <c r="P9" s="213">
        <v>1.1725000000000001</v>
      </c>
      <c r="Q9" s="213">
        <v>1.1924999999999999</v>
      </c>
      <c r="R9" s="213">
        <v>0</v>
      </c>
      <c r="S9" s="213">
        <v>0</v>
      </c>
      <c r="T9" s="212">
        <f>_xll.qlMidSafe($P9,$Q9)</f>
        <v>1.1825000000000001</v>
      </c>
      <c r="U9" s="9"/>
      <c r="V9" s="19">
        <v>1.1837500000000001</v>
      </c>
      <c r="W9" s="9"/>
      <c r="X9" s="211">
        <v>1.1837500000000001</v>
      </c>
      <c r="Y9" s="16" t="e">
        <f>_xll.qlSimpleQuoteSetValue(F9,X9/100,Trigger)</f>
        <v>#N/A</v>
      </c>
      <c r="Z9" s="5"/>
    </row>
    <row r="10" spans="1:26" x14ac:dyDescent="0.2">
      <c r="A10" s="15"/>
      <c r="B10" s="241"/>
      <c r="C10" s="256" t="s">
        <v>11</v>
      </c>
      <c r="D10" s="173">
        <v>24</v>
      </c>
      <c r="E10" s="207" t="str">
        <f t="shared" si="0"/>
        <v>GBP2S24_Quote</v>
      </c>
      <c r="F10" s="207" t="str">
        <f>_xll.qlSimpleQuote(Currency&amp;$C10&amp;$D10&amp;$B10&amp;QuoteSuffix,,RateTickValue,Permanent,Trigger,ObjectOverwrite)</f>
        <v>GBP2S24_Quote#0073</v>
      </c>
      <c r="G10" s="240" t="str">
        <f>_xll.ohRangeRetrieveError(F10)</f>
        <v/>
      </c>
      <c r="H10" s="43"/>
      <c r="J10" s="15"/>
      <c r="K10" s="18"/>
      <c r="L10" s="21" t="s">
        <v>11</v>
      </c>
      <c r="M10" s="21">
        <v>24</v>
      </c>
      <c r="N10" s="214" t="str">
        <f t="shared" si="1"/>
        <v>GBP2S24</v>
      </c>
      <c r="O10" s="214" t="str">
        <v>GBP2S24=ICAP</v>
      </c>
      <c r="P10" s="213">
        <v>1.3162500000000001</v>
      </c>
      <c r="Q10" s="213">
        <v>1.3362499999999999</v>
      </c>
      <c r="R10" s="213">
        <v>0</v>
      </c>
      <c r="S10" s="213">
        <v>0</v>
      </c>
      <c r="T10" s="212">
        <f>_xll.qlMidSafe($P10,$Q10)</f>
        <v>1.3262499999999999</v>
      </c>
      <c r="U10" s="9"/>
      <c r="V10" s="19">
        <v>1.3287500000000001</v>
      </c>
      <c r="W10" s="9"/>
      <c r="X10" s="211">
        <v>1.3287500000000001</v>
      </c>
      <c r="Y10" s="16" t="e">
        <f>_xll.qlSimpleQuoteSetValue(F10,X10/100,Trigger)</f>
        <v>#N/A</v>
      </c>
      <c r="Z10" s="5"/>
    </row>
    <row r="11" spans="1:26" x14ac:dyDescent="0.2">
      <c r="A11" s="15"/>
      <c r="B11" s="241"/>
      <c r="C11" s="256" t="s">
        <v>144</v>
      </c>
      <c r="D11" s="173">
        <v>36</v>
      </c>
      <c r="E11" s="207" t="str">
        <f t="shared" si="0"/>
        <v>GBP1S36_Quote</v>
      </c>
      <c r="F11" s="207" t="str">
        <f>_xll.qlSimpleQuote(Currency&amp;$C11&amp;$D11&amp;$B11&amp;QuoteSuffix,,RateTickValue,Permanent,Trigger,ObjectOverwrite)</f>
        <v>GBP1S36_Quote#0073</v>
      </c>
      <c r="G11" s="240" t="str">
        <f>_xll.ohRangeRetrieveError(F11)</f>
        <v/>
      </c>
      <c r="H11" s="43"/>
      <c r="J11" s="15"/>
      <c r="K11" s="8"/>
      <c r="L11" s="12" t="s">
        <v>144</v>
      </c>
      <c r="M11" s="12">
        <v>36</v>
      </c>
      <c r="N11" s="205" t="str">
        <f t="shared" si="1"/>
        <v>GBP1S36</v>
      </c>
      <c r="O11" s="205" t="str">
        <v>GBP1S36=ICAP</v>
      </c>
      <c r="P11" s="204" t="s">
        <v>0</v>
      </c>
      <c r="Q11" s="204" t="s">
        <v>0</v>
      </c>
      <c r="R11" s="204" t="s">
        <v>0</v>
      </c>
      <c r="S11" s="204" t="s">
        <v>0</v>
      </c>
      <c r="T11" s="203" t="e">
        <f>_xll.qlMidSafe($P11,$Q11)</f>
        <v>#NUM!</v>
      </c>
      <c r="U11" s="9"/>
      <c r="V11" s="10" t="e">
        <v>#NUM!</v>
      </c>
      <c r="W11" s="9"/>
      <c r="X11" s="202" t="e">
        <v>#NUM!</v>
      </c>
      <c r="Y11" s="6">
        <f>_xll.qlSimpleQuoteSetValue(F11,X11/100,Trigger)</f>
        <v>0</v>
      </c>
      <c r="Z11" s="5"/>
    </row>
    <row r="12" spans="1:26" ht="13.5" thickBot="1" x14ac:dyDescent="0.25">
      <c r="A12" s="4"/>
      <c r="B12" s="3"/>
      <c r="C12" s="3"/>
      <c r="D12" s="3"/>
      <c r="E12" s="3"/>
      <c r="F12" s="168"/>
      <c r="G12" s="168"/>
      <c r="H12" s="167"/>
      <c r="J12" s="4"/>
      <c r="K12" s="3"/>
      <c r="L12" s="3"/>
      <c r="M12" s="3"/>
      <c r="N12" s="3"/>
      <c r="O12" s="3"/>
      <c r="P12" s="3"/>
      <c r="Q12" s="3"/>
      <c r="R12" s="3"/>
      <c r="S12" s="3"/>
      <c r="T12" s="3"/>
      <c r="U12" s="3"/>
      <c r="V12" s="3"/>
      <c r="W12" s="3"/>
      <c r="X12" s="3"/>
      <c r="Y12" s="3"/>
      <c r="Z12" s="2"/>
    </row>
  </sheetData>
  <conditionalFormatting sqref="Y5:Y11">
    <cfRule type="cellIs" dxfId="30" priority="1" stopIfTrue="1" operator="greaterThan">
      <formula>0</formula>
    </cfRule>
    <cfRule type="cellIs" dxfId="29"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
  <sheetViews>
    <sheetView workbookViewId="0">
      <selection activeCell="F4" sqref="F4"/>
    </sheetView>
  </sheetViews>
  <sheetFormatPr defaultRowHeight="12.75" x14ac:dyDescent="0.2"/>
  <cols>
    <col min="1" max="1" width="2.7109375" style="238" customWidth="1"/>
    <col min="2" max="2" width="4.85546875" style="238" bestFit="1" customWidth="1"/>
    <col min="3" max="3" width="3" style="238" bestFit="1" customWidth="1"/>
    <col min="4" max="4" width="3.85546875" style="238" bestFit="1" customWidth="1"/>
    <col min="5" max="5" width="16.140625" style="238" bestFit="1" customWidth="1"/>
    <col min="6" max="6" width="18" style="261" bestFit="1" customWidth="1"/>
    <col min="7" max="7" width="38.28515625" style="238" customWidth="1"/>
    <col min="8" max="10" width="2.7109375" style="238" customWidth="1"/>
    <col min="11" max="11" width="9.140625" style="238"/>
    <col min="12" max="12" width="9.28515625" style="238" bestFit="1" customWidth="1"/>
    <col min="13" max="14" width="9.140625" style="238"/>
    <col min="15" max="15" width="12.7109375" style="238" bestFit="1" customWidth="1"/>
    <col min="16" max="18" width="9.28515625" style="238" bestFit="1" customWidth="1"/>
    <col min="19" max="19" width="10.42578125" style="238" customWidth="1"/>
    <col min="20" max="20" width="9.28515625" style="238" bestFit="1" customWidth="1"/>
    <col min="21" max="21" width="2.7109375" style="238" customWidth="1"/>
    <col min="22" max="22" width="9.28515625" style="238" bestFit="1" customWidth="1"/>
    <col min="23" max="23" width="2.7109375" style="238" customWidth="1"/>
    <col min="24" max="25" width="9.28515625" style="238" bestFit="1" customWidth="1"/>
    <col min="26" max="26" width="2.7109375" style="238" customWidth="1"/>
    <col min="27" max="16384" width="9.140625" style="238"/>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9"/>
      <c r="L2" s="9"/>
      <c r="M2" s="9"/>
      <c r="N2" s="9"/>
      <c r="O2" s="260" t="s">
        <v>23</v>
      </c>
      <c r="P2" s="9"/>
      <c r="Q2" s="9"/>
      <c r="R2" s="9"/>
      <c r="S2" s="9"/>
      <c r="T2" s="42"/>
      <c r="U2" s="9"/>
      <c r="V2" s="9"/>
      <c r="W2" s="9"/>
      <c r="X2" s="42"/>
      <c r="Y2" s="42"/>
      <c r="Z2" s="43"/>
    </row>
    <row r="3" spans="1:26" x14ac:dyDescent="0.2">
      <c r="A3" s="191"/>
      <c r="B3" s="48"/>
      <c r="C3" s="48"/>
      <c r="D3" s="48"/>
      <c r="E3" s="254"/>
      <c r="F3" s="267"/>
      <c r="G3" s="254"/>
      <c r="H3" s="47"/>
      <c r="J3" s="15"/>
      <c r="K3" s="9"/>
      <c r="L3" s="42"/>
      <c r="M3" s="42"/>
      <c r="N3" s="42"/>
      <c r="O3" s="42"/>
      <c r="P3" s="42"/>
      <c r="Q3" s="42"/>
      <c r="R3" s="42"/>
      <c r="S3" s="42"/>
      <c r="T3" s="42"/>
      <c r="U3" s="9"/>
      <c r="V3" s="9"/>
      <c r="W3" s="9"/>
      <c r="X3" s="42"/>
      <c r="Y3" s="41">
        <f>_xll.ohTrigger(Y5:Y15)</f>
        <v>71</v>
      </c>
      <c r="Z3" s="5"/>
    </row>
    <row r="4" spans="1:26" x14ac:dyDescent="0.2">
      <c r="A4" s="15"/>
      <c r="B4" s="258"/>
      <c r="C4" s="39"/>
      <c r="D4" s="189"/>
      <c r="E4" s="266" t="str">
        <f>Currency&amp;"_010_Sw"&amp;"1M.xml"</f>
        <v>GBP_010_Sw1M.xml</v>
      </c>
      <c r="F4" s="265" t="str">
        <f>IF(Serialize,_xll.ohObjectSave(F5:F15,SerializationPath&amp;E4,FileOverwrite,Serialize),"---")</f>
        <v>---</v>
      </c>
      <c r="G4" s="264" t="str">
        <f>_xll.ohRangeRetrieveError(F4)</f>
        <v/>
      </c>
      <c r="H4" s="43"/>
      <c r="J4" s="15"/>
      <c r="K4" s="40"/>
      <c r="L4" s="39"/>
      <c r="M4" s="39"/>
      <c r="N4" s="39"/>
      <c r="O4" s="38" t="e">
        <f ca="1">_xll.RData(O5:O15,P4:S4,"RTFEED:IDN",ReutersRtMode,,P5)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v>2</v>
      </c>
      <c r="D5" s="257" t="s">
        <v>145</v>
      </c>
      <c r="E5" s="207" t="str">
        <f t="shared" ref="E5:E15" si="0">Currency&amp;$C5&amp;$D5&amp;$B5&amp;QuoteSuffix</f>
        <v>GBP2X1S_Quote</v>
      </c>
      <c r="F5" s="207" t="str">
        <f>_xll.qlSimpleQuote(Currency&amp;$C5&amp;$D5&amp;$B5&amp;QuoteSuffix,,RateTickValue,Permanent,Trigger,ObjectOverwrite)</f>
        <v>GBP2X1S_Quote#0072</v>
      </c>
      <c r="G5" s="263" t="str">
        <f>_xll.ohRangeRetrieveError(F5)</f>
        <v/>
      </c>
      <c r="H5" s="43"/>
      <c r="J5" s="15"/>
      <c r="K5" s="18"/>
      <c r="L5" s="21">
        <v>2</v>
      </c>
      <c r="M5" s="21" t="s">
        <v>145</v>
      </c>
      <c r="N5" s="214" t="str">
        <f t="shared" ref="N5:N15" si="1">Currency&amp;$L5&amp;$M5&amp;$K5</f>
        <v>GBP2X1S</v>
      </c>
      <c r="O5" s="214" t="str">
        <f t="array" ref="O5:O15">Instruments&amp;"="&amp;VLOOKUP(Contributor,ContributorTable,2,FALSE)</f>
        <v>GBP2X1S=ICAP</v>
      </c>
      <c r="P5" s="213">
        <v>0.46124999999999999</v>
      </c>
      <c r="Q5" s="213">
        <v>0.56125000000000003</v>
      </c>
      <c r="R5" s="213">
        <v>0</v>
      </c>
      <c r="S5" s="213">
        <v>0</v>
      </c>
      <c r="T5" s="212">
        <f>_xll.qlMidSafe($P5,$Q5)</f>
        <v>0.51124999999999998</v>
      </c>
      <c r="U5" s="9"/>
      <c r="V5" s="19">
        <v>0.51124999999999998</v>
      </c>
      <c r="W5" s="9"/>
      <c r="X5" s="211">
        <f t="array" ref="X5:X15">QuoteStatic</f>
        <v>0.51124999999999998</v>
      </c>
      <c r="Y5" s="16" t="e">
        <f>_xll.qlSimpleQuoteSetValue(F5,X5/100,Trigger)</f>
        <v>#N/A</v>
      </c>
      <c r="Z5" s="5"/>
    </row>
    <row r="6" spans="1:26" x14ac:dyDescent="0.2">
      <c r="A6" s="15"/>
      <c r="B6" s="241"/>
      <c r="C6" s="256">
        <v>3</v>
      </c>
      <c r="D6" s="173" t="s">
        <v>145</v>
      </c>
      <c r="E6" s="207" t="str">
        <f t="shared" si="0"/>
        <v>GBP3X1S_Quote</v>
      </c>
      <c r="F6" s="207" t="str">
        <f>_xll.qlSimpleQuote(Currency&amp;$C6&amp;$D6&amp;$B6&amp;QuoteSuffix,,RateTickValue,Permanent,Trigger,ObjectOverwrite)</f>
        <v>GBP3X1S_Quote#0072</v>
      </c>
      <c r="G6" s="262" t="str">
        <f>_xll.ohRangeRetrieveError(F6)</f>
        <v/>
      </c>
      <c r="H6" s="43"/>
      <c r="J6" s="15"/>
      <c r="K6" s="18"/>
      <c r="L6" s="21">
        <v>3</v>
      </c>
      <c r="M6" s="21" t="s">
        <v>145</v>
      </c>
      <c r="N6" s="214" t="str">
        <f t="shared" si="1"/>
        <v>GBP3X1S</v>
      </c>
      <c r="O6" s="214" t="str">
        <v>GBP3X1S=ICAP</v>
      </c>
      <c r="P6" s="213">
        <v>0.46749999999999997</v>
      </c>
      <c r="Q6" s="213">
        <v>0.5675</v>
      </c>
      <c r="R6" s="213">
        <v>0</v>
      </c>
      <c r="S6" s="213">
        <v>0</v>
      </c>
      <c r="T6" s="212">
        <f>_xll.qlMidSafe($P6,$Q6)</f>
        <v>0.51749999999999996</v>
      </c>
      <c r="U6" s="9"/>
      <c r="V6" s="19">
        <v>0.51749999999999996</v>
      </c>
      <c r="W6" s="9"/>
      <c r="X6" s="211">
        <v>0.51749999999999996</v>
      </c>
      <c r="Y6" s="16" t="e">
        <f>_xll.qlSimpleQuoteSetValue(F6,X6/100,Trigger)</f>
        <v>#N/A</v>
      </c>
      <c r="Z6" s="5"/>
    </row>
    <row r="7" spans="1:26" x14ac:dyDescent="0.2">
      <c r="A7" s="15"/>
      <c r="B7" s="241"/>
      <c r="C7" s="256">
        <v>4</v>
      </c>
      <c r="D7" s="173" t="s">
        <v>145</v>
      </c>
      <c r="E7" s="207" t="str">
        <f t="shared" si="0"/>
        <v>GBP4X1S_Quote</v>
      </c>
      <c r="F7" s="207" t="str">
        <f>_xll.qlSimpleQuote(Currency&amp;$C7&amp;$D7&amp;$B7&amp;QuoteSuffix,,RateTickValue,Permanent,Trigger,ObjectOverwrite)</f>
        <v>GBP4X1S_Quote#0072</v>
      </c>
      <c r="G7" s="262" t="str">
        <f>_xll.ohRangeRetrieveError(F7)</f>
        <v/>
      </c>
      <c r="H7" s="43"/>
      <c r="J7" s="15"/>
      <c r="K7" s="18"/>
      <c r="L7" s="21">
        <v>4</v>
      </c>
      <c r="M7" s="21" t="s">
        <v>145</v>
      </c>
      <c r="N7" s="214" t="str">
        <f t="shared" si="1"/>
        <v>GBP4X1S</v>
      </c>
      <c r="O7" s="214" t="str">
        <v>GBP4X1S=ICAP</v>
      </c>
      <c r="P7" s="213">
        <v>0.47750000000000004</v>
      </c>
      <c r="Q7" s="213">
        <v>0.57750000000000001</v>
      </c>
      <c r="R7" s="213">
        <v>0</v>
      </c>
      <c r="S7" s="213">
        <v>0</v>
      </c>
      <c r="T7" s="212">
        <f>_xll.qlMidSafe($P7,$Q7)</f>
        <v>0.52750000000000008</v>
      </c>
      <c r="U7" s="9"/>
      <c r="V7" s="19">
        <v>0.52750000000000008</v>
      </c>
      <c r="W7" s="9"/>
      <c r="X7" s="211">
        <v>0.52750000000000008</v>
      </c>
      <c r="Y7" s="16" t="e">
        <f>_xll.qlSimpleQuoteSetValue(F7,X7/100,Trigger)</f>
        <v>#N/A</v>
      </c>
      <c r="Z7" s="5"/>
    </row>
    <row r="8" spans="1:26" x14ac:dyDescent="0.2">
      <c r="A8" s="15"/>
      <c r="B8" s="241"/>
      <c r="C8" s="256">
        <v>5</v>
      </c>
      <c r="D8" s="173" t="s">
        <v>145</v>
      </c>
      <c r="E8" s="207" t="str">
        <f t="shared" si="0"/>
        <v>GBP5X1S_Quote</v>
      </c>
      <c r="F8" s="207" t="str">
        <f>_xll.qlSimpleQuote(Currency&amp;$C8&amp;$D8&amp;$B8&amp;QuoteSuffix,,RateTickValue,Permanent,Trigger,ObjectOverwrite)</f>
        <v>GBP5X1S_Quote#0072</v>
      </c>
      <c r="G8" s="262" t="str">
        <f>_xll.ohRangeRetrieveError(F8)</f>
        <v/>
      </c>
      <c r="H8" s="43"/>
      <c r="J8" s="15"/>
      <c r="K8" s="18"/>
      <c r="L8" s="21">
        <v>5</v>
      </c>
      <c r="M8" s="21" t="s">
        <v>145</v>
      </c>
      <c r="N8" s="214" t="str">
        <f t="shared" si="1"/>
        <v>GBP5X1S</v>
      </c>
      <c r="O8" s="214" t="str">
        <v>GBP5X1S=ICAP</v>
      </c>
      <c r="P8" s="213">
        <v>0.48749999999999999</v>
      </c>
      <c r="Q8" s="213">
        <v>0.58750000000000002</v>
      </c>
      <c r="R8" s="213">
        <v>0</v>
      </c>
      <c r="S8" s="213">
        <v>0</v>
      </c>
      <c r="T8" s="212">
        <f>_xll.qlMidSafe($P8,$Q8)</f>
        <v>0.53749999999999998</v>
      </c>
      <c r="U8" s="9"/>
      <c r="V8" s="19">
        <v>0.53749999999999998</v>
      </c>
      <c r="W8" s="9"/>
      <c r="X8" s="211">
        <v>0.53749999999999998</v>
      </c>
      <c r="Y8" s="16" t="e">
        <f>_xll.qlSimpleQuoteSetValue(F8,X8/100,Trigger)</f>
        <v>#N/A</v>
      </c>
      <c r="Z8" s="5"/>
    </row>
    <row r="9" spans="1:26" x14ac:dyDescent="0.2">
      <c r="A9" s="15"/>
      <c r="B9" s="241"/>
      <c r="C9" s="256">
        <v>6</v>
      </c>
      <c r="D9" s="173" t="s">
        <v>145</v>
      </c>
      <c r="E9" s="207" t="str">
        <f t="shared" si="0"/>
        <v>GBP6X1S_Quote</v>
      </c>
      <c r="F9" s="207" t="str">
        <f>_xll.qlSimpleQuote(Currency&amp;$C9&amp;$D9&amp;$B9&amp;QuoteSuffix,,RateTickValue,Permanent,Trigger,ObjectOverwrite)</f>
        <v>GBP6X1S_Quote#0072</v>
      </c>
      <c r="G9" s="262" t="str">
        <f>_xll.ohRangeRetrieveError(F9)</f>
        <v/>
      </c>
      <c r="H9" s="43"/>
      <c r="J9" s="15"/>
      <c r="K9" s="18"/>
      <c r="L9" s="21">
        <v>6</v>
      </c>
      <c r="M9" s="21" t="s">
        <v>145</v>
      </c>
      <c r="N9" s="214" t="str">
        <f t="shared" si="1"/>
        <v>GBP6X1S</v>
      </c>
      <c r="O9" s="214" t="str">
        <v>GBP6X1S=ICAP</v>
      </c>
      <c r="P9" s="213">
        <v>0.5</v>
      </c>
      <c r="Q9" s="213">
        <v>0.6</v>
      </c>
      <c r="R9" s="213">
        <v>0</v>
      </c>
      <c r="S9" s="213">
        <v>0</v>
      </c>
      <c r="T9" s="212">
        <f>_xll.qlMidSafe($P9,$Q9)</f>
        <v>0.55000000000000004</v>
      </c>
      <c r="U9" s="9"/>
      <c r="V9" s="19">
        <v>0.55000000000000004</v>
      </c>
      <c r="W9" s="9"/>
      <c r="X9" s="211">
        <v>0.55000000000000004</v>
      </c>
      <c r="Y9" s="16" t="e">
        <f>_xll.qlSimpleQuoteSetValue(F9,X9/100,Trigger)</f>
        <v>#N/A</v>
      </c>
      <c r="Z9" s="5"/>
    </row>
    <row r="10" spans="1:26" x14ac:dyDescent="0.2">
      <c r="A10" s="15"/>
      <c r="B10" s="241"/>
      <c r="C10" s="256">
        <v>7</v>
      </c>
      <c r="D10" s="173" t="s">
        <v>145</v>
      </c>
      <c r="E10" s="207" t="str">
        <f t="shared" si="0"/>
        <v>GBP7X1S_Quote</v>
      </c>
      <c r="F10" s="207" t="str">
        <f>_xll.qlSimpleQuote(Currency&amp;$C10&amp;$D10&amp;$B10&amp;QuoteSuffix,,RateTickValue,Permanent,Trigger,ObjectOverwrite)</f>
        <v>GBP7X1S_Quote#0072</v>
      </c>
      <c r="G10" s="262" t="str">
        <f>_xll.ohRangeRetrieveError(F10)</f>
        <v/>
      </c>
      <c r="H10" s="43"/>
      <c r="J10" s="15"/>
      <c r="K10" s="18"/>
      <c r="L10" s="21">
        <v>7</v>
      </c>
      <c r="M10" s="21" t="s">
        <v>145</v>
      </c>
      <c r="N10" s="214" t="str">
        <f t="shared" si="1"/>
        <v>GBP7X1S</v>
      </c>
      <c r="O10" s="214" t="str">
        <v>GBP7X1S=ICAP</v>
      </c>
      <c r="P10" s="213">
        <v>0.51375000000000004</v>
      </c>
      <c r="Q10" s="213">
        <v>0.61375000000000002</v>
      </c>
      <c r="R10" s="213">
        <v>0</v>
      </c>
      <c r="S10" s="213">
        <v>0</v>
      </c>
      <c r="T10" s="212">
        <f>_xll.qlMidSafe($P10,$Q10)</f>
        <v>0.56374999999999997</v>
      </c>
      <c r="U10" s="9"/>
      <c r="V10" s="19">
        <v>0.56374999999999997</v>
      </c>
      <c r="W10" s="9"/>
      <c r="X10" s="211">
        <v>0.56374999999999997</v>
      </c>
      <c r="Y10" s="16" t="e">
        <f>_xll.qlSimpleQuoteSetValue(F10,X10/100,Trigger)</f>
        <v>#N/A</v>
      </c>
      <c r="Z10" s="5"/>
    </row>
    <row r="11" spans="1:26" x14ac:dyDescent="0.2">
      <c r="A11" s="15"/>
      <c r="B11" s="241"/>
      <c r="C11" s="256">
        <v>8</v>
      </c>
      <c r="D11" s="173" t="s">
        <v>145</v>
      </c>
      <c r="E11" s="207" t="str">
        <f t="shared" si="0"/>
        <v>GBP8X1S_Quote</v>
      </c>
      <c r="F11" s="207" t="str">
        <f>_xll.qlSimpleQuote(Currency&amp;$C11&amp;$D11&amp;$B11&amp;QuoteSuffix,,RateTickValue,Permanent,Trigger,ObjectOverwrite)</f>
        <v>GBP8X1S_Quote#0072</v>
      </c>
      <c r="G11" s="262" t="str">
        <f>_xll.ohRangeRetrieveError(F11)</f>
        <v/>
      </c>
      <c r="H11" s="43"/>
      <c r="J11" s="15"/>
      <c r="K11" s="18"/>
      <c r="L11" s="21">
        <v>8</v>
      </c>
      <c r="M11" s="21" t="s">
        <v>145</v>
      </c>
      <c r="N11" s="214" t="str">
        <f t="shared" si="1"/>
        <v>GBP8X1S</v>
      </c>
      <c r="O11" s="214" t="str">
        <v>GBP8X1S=ICAP</v>
      </c>
      <c r="P11" s="213">
        <v>0.53125</v>
      </c>
      <c r="Q11" s="213">
        <v>0.63124999999999998</v>
      </c>
      <c r="R11" s="213">
        <v>0</v>
      </c>
      <c r="S11" s="213">
        <v>0</v>
      </c>
      <c r="T11" s="212">
        <f>_xll.qlMidSafe($P11,$Q11)</f>
        <v>0.58125000000000004</v>
      </c>
      <c r="U11" s="9"/>
      <c r="V11" s="19">
        <v>0.58125000000000004</v>
      </c>
      <c r="W11" s="9"/>
      <c r="X11" s="211">
        <v>0.58125000000000004</v>
      </c>
      <c r="Y11" s="16" t="e">
        <f>_xll.qlSimpleQuoteSetValue(F11,X11/100,Trigger)</f>
        <v>#N/A</v>
      </c>
      <c r="Z11" s="5"/>
    </row>
    <row r="12" spans="1:26" x14ac:dyDescent="0.2">
      <c r="A12" s="15"/>
      <c r="B12" s="241"/>
      <c r="C12" s="256">
        <v>9</v>
      </c>
      <c r="D12" s="173" t="s">
        <v>145</v>
      </c>
      <c r="E12" s="207" t="str">
        <f t="shared" si="0"/>
        <v>GBP9X1S_Quote</v>
      </c>
      <c r="F12" s="207" t="str">
        <f>_xll.qlSimpleQuote(Currency&amp;$C12&amp;$D12&amp;$B12&amp;QuoteSuffix,,RateTickValue,Permanent,Trigger,ObjectOverwrite)</f>
        <v>GBP9X1S_Quote#0072</v>
      </c>
      <c r="G12" s="262" t="str">
        <f>_xll.ohRangeRetrieveError(F12)</f>
        <v/>
      </c>
      <c r="H12" s="43"/>
      <c r="J12" s="15"/>
      <c r="K12" s="18"/>
      <c r="L12" s="21">
        <v>9</v>
      </c>
      <c r="M12" s="21" t="s">
        <v>145</v>
      </c>
      <c r="N12" s="214" t="str">
        <f t="shared" si="1"/>
        <v>GBP9X1S</v>
      </c>
      <c r="O12" s="214" t="str">
        <v>GBP9X1S=ICAP</v>
      </c>
      <c r="P12" s="213">
        <v>0.55125000000000002</v>
      </c>
      <c r="Q12" s="213">
        <v>0.65125</v>
      </c>
      <c r="R12" s="213">
        <v>0</v>
      </c>
      <c r="S12" s="213">
        <v>0</v>
      </c>
      <c r="T12" s="212">
        <f>_xll.qlMidSafe($P12,$Q12)</f>
        <v>0.60125000000000006</v>
      </c>
      <c r="U12" s="9"/>
      <c r="V12" s="19">
        <v>0.60125000000000006</v>
      </c>
      <c r="W12" s="9"/>
      <c r="X12" s="211">
        <v>0.60125000000000006</v>
      </c>
      <c r="Y12" s="16" t="e">
        <f>_xll.qlSimpleQuoteSetValue(F12,X12/100,Trigger)</f>
        <v>#N/A</v>
      </c>
      <c r="Z12" s="5"/>
    </row>
    <row r="13" spans="1:26" x14ac:dyDescent="0.2">
      <c r="A13" s="15"/>
      <c r="B13" s="241"/>
      <c r="C13" s="256">
        <v>10</v>
      </c>
      <c r="D13" s="173" t="s">
        <v>145</v>
      </c>
      <c r="E13" s="207" t="str">
        <f t="shared" si="0"/>
        <v>GBP10X1S_Quote</v>
      </c>
      <c r="F13" s="207" t="str">
        <f>_xll.qlSimpleQuote(Currency&amp;$C13&amp;$D13&amp;$B13&amp;QuoteSuffix,,RateTickValue,Permanent,Trigger,ObjectOverwrite)</f>
        <v>GBP10X1S_Quote#0072</v>
      </c>
      <c r="G13" s="262" t="str">
        <f>_xll.ohRangeRetrieveError(F13)</f>
        <v/>
      </c>
      <c r="H13" s="43"/>
      <c r="J13" s="15"/>
      <c r="K13" s="18"/>
      <c r="L13" s="21">
        <v>10</v>
      </c>
      <c r="M13" s="21" t="s">
        <v>145</v>
      </c>
      <c r="N13" s="214" t="str">
        <f t="shared" si="1"/>
        <v>GBP10X1S</v>
      </c>
      <c r="O13" s="214" t="str">
        <v>GBP10X1S=ICAP</v>
      </c>
      <c r="P13" s="213">
        <v>0.56874999999999998</v>
      </c>
      <c r="Q13" s="213">
        <v>0.66874999999999996</v>
      </c>
      <c r="R13" s="213">
        <v>0</v>
      </c>
      <c r="S13" s="213">
        <v>0</v>
      </c>
      <c r="T13" s="212">
        <f>_xll.qlMidSafe($P13,$Q13)</f>
        <v>0.61874999999999991</v>
      </c>
      <c r="U13" s="9"/>
      <c r="V13" s="19">
        <v>0.61874999999999991</v>
      </c>
      <c r="W13" s="9"/>
      <c r="X13" s="211">
        <v>0.61874999999999991</v>
      </c>
      <c r="Y13" s="16" t="e">
        <f>_xll.qlSimpleQuoteSetValue(F13,X13/100,Trigger)</f>
        <v>#N/A</v>
      </c>
      <c r="Z13" s="5"/>
    </row>
    <row r="14" spans="1:26" x14ac:dyDescent="0.2">
      <c r="A14" s="15"/>
      <c r="B14" s="241"/>
      <c r="C14" s="256">
        <v>11</v>
      </c>
      <c r="D14" s="173" t="s">
        <v>145</v>
      </c>
      <c r="E14" s="207" t="str">
        <f t="shared" si="0"/>
        <v>GBP11X1S_Quote</v>
      </c>
      <c r="F14" s="207" t="str">
        <f>_xll.qlSimpleQuote(Currency&amp;$C14&amp;$D14&amp;$B14&amp;QuoteSuffix,,RateTickValue,Permanent,Trigger,ObjectOverwrite)</f>
        <v>GBP11X1S_Quote#0072</v>
      </c>
      <c r="G14" s="262" t="str">
        <f>_xll.ohRangeRetrieveError(F14)</f>
        <v/>
      </c>
      <c r="H14" s="43"/>
      <c r="J14" s="15"/>
      <c r="K14" s="18"/>
      <c r="L14" s="21">
        <v>11</v>
      </c>
      <c r="M14" s="21" t="s">
        <v>145</v>
      </c>
      <c r="N14" s="214" t="str">
        <f t="shared" si="1"/>
        <v>GBP11X1S</v>
      </c>
      <c r="O14" s="214" t="str">
        <v>GBP11X1S=ICAP</v>
      </c>
      <c r="P14" s="213">
        <v>0.58875</v>
      </c>
      <c r="Q14" s="213">
        <v>0.68874999999999997</v>
      </c>
      <c r="R14" s="213">
        <v>0</v>
      </c>
      <c r="S14" s="213">
        <v>0</v>
      </c>
      <c r="T14" s="212">
        <f>_xll.qlMidSafe($P14,$Q14)</f>
        <v>0.63874999999999993</v>
      </c>
      <c r="U14" s="9"/>
      <c r="V14" s="19">
        <v>0.63874999999999993</v>
      </c>
      <c r="W14" s="9"/>
      <c r="X14" s="211">
        <v>0.63874999999999993</v>
      </c>
      <c r="Y14" s="16" t="e">
        <f>_xll.qlSimpleQuoteSetValue(F14,X14/100,Trigger)</f>
        <v>#N/A</v>
      </c>
      <c r="Z14" s="5"/>
    </row>
    <row r="15" spans="1:26" x14ac:dyDescent="0.2">
      <c r="A15" s="15"/>
      <c r="B15" s="241"/>
      <c r="C15" s="256">
        <v>12</v>
      </c>
      <c r="D15" s="173" t="s">
        <v>145</v>
      </c>
      <c r="E15" s="207" t="str">
        <f t="shared" si="0"/>
        <v>GBP12X1S_Quote</v>
      </c>
      <c r="F15" s="207" t="str">
        <f>_xll.qlSimpleQuote(Currency&amp;$C15&amp;$D15&amp;$B15&amp;QuoteSuffix,,RateTickValue,Permanent,Trigger,ObjectOverwrite)</f>
        <v>GBP12X1S_Quote#0072</v>
      </c>
      <c r="G15" s="262" t="str">
        <f>_xll.ohRangeRetrieveError(F15)</f>
        <v/>
      </c>
      <c r="H15" s="43"/>
      <c r="J15" s="15"/>
      <c r="K15" s="8"/>
      <c r="L15" s="12">
        <v>12</v>
      </c>
      <c r="M15" s="12" t="s">
        <v>145</v>
      </c>
      <c r="N15" s="205" t="str">
        <f t="shared" si="1"/>
        <v>GBP12X1S</v>
      </c>
      <c r="O15" s="205" t="str">
        <v>GBP12X1S=ICAP</v>
      </c>
      <c r="P15" s="204">
        <v>0.61250000000000004</v>
      </c>
      <c r="Q15" s="204">
        <v>0.71250000000000002</v>
      </c>
      <c r="R15" s="204">
        <v>0</v>
      </c>
      <c r="S15" s="204">
        <v>0</v>
      </c>
      <c r="T15" s="203">
        <f>_xll.qlMidSafe($P15,$Q15)</f>
        <v>0.66250000000000009</v>
      </c>
      <c r="U15" s="9"/>
      <c r="V15" s="10">
        <v>0.66250000000000009</v>
      </c>
      <c r="W15" s="9"/>
      <c r="X15" s="202">
        <v>0.66250000000000009</v>
      </c>
      <c r="Y15" s="6" t="e">
        <f>_xll.qlSimpleQuoteSetValue(F15,X15/100,Trigger)</f>
        <v>#N/A</v>
      </c>
      <c r="Z15" s="5"/>
    </row>
    <row r="16" spans="1:26" ht="13.5" thickBot="1" x14ac:dyDescent="0.25">
      <c r="A16" s="4"/>
      <c r="B16" s="3"/>
      <c r="C16" s="3"/>
      <c r="D16" s="3"/>
      <c r="E16" s="3"/>
      <c r="F16" s="168"/>
      <c r="G16" s="168"/>
      <c r="H16" s="167"/>
      <c r="J16" s="4"/>
      <c r="K16" s="3"/>
      <c r="L16" s="3"/>
      <c r="M16" s="3"/>
      <c r="N16" s="3"/>
      <c r="O16" s="3"/>
      <c r="P16" s="3"/>
      <c r="Q16" s="3"/>
      <c r="R16" s="3"/>
      <c r="S16" s="3"/>
      <c r="T16" s="3"/>
      <c r="U16" s="3"/>
      <c r="V16" s="3"/>
      <c r="W16" s="3"/>
      <c r="X16" s="3"/>
      <c r="Y16" s="3"/>
      <c r="Z16" s="2"/>
    </row>
  </sheetData>
  <conditionalFormatting sqref="Y5:Y15">
    <cfRule type="cellIs" dxfId="28" priority="1" stopIfTrue="1" operator="greaterThan">
      <formula>0</formula>
    </cfRule>
    <cfRule type="cellIs" dxfId="27"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8"/>
  <sheetViews>
    <sheetView workbookViewId="0">
      <selection activeCell="F4" sqref="F4"/>
    </sheetView>
  </sheetViews>
  <sheetFormatPr defaultRowHeight="13.5" x14ac:dyDescent="0.25"/>
  <cols>
    <col min="1" max="1" width="2.7109375" style="50" customWidth="1"/>
    <col min="2" max="2" width="6.140625" style="50" bestFit="1" customWidth="1"/>
    <col min="3" max="3" width="6" style="50" bestFit="1" customWidth="1"/>
    <col min="4" max="4" width="4" style="50" bestFit="1" customWidth="1"/>
    <col min="5" max="5" width="21.42578125" style="50" bestFit="1" customWidth="1"/>
    <col min="6" max="6" width="26.5703125" style="268" bestFit="1" customWidth="1"/>
    <col min="7" max="7" width="38.28515625" style="50" customWidth="1"/>
    <col min="8" max="10" width="2.7109375" style="50" customWidth="1"/>
    <col min="11" max="14" width="9.140625" style="50"/>
    <col min="15" max="15" width="15.85546875" style="50" bestFit="1" customWidth="1"/>
    <col min="16" max="18" width="9.140625" style="50"/>
    <col min="19" max="19" width="10" style="50" customWidth="1"/>
    <col min="20" max="20" width="9.140625" style="50"/>
    <col min="21" max="21" width="2.7109375" style="50" customWidth="1"/>
    <col min="22" max="22" width="9.140625" style="50"/>
    <col min="23" max="23" width="2.7109375" style="50" customWidth="1"/>
    <col min="24" max="25" width="9.140625" style="50"/>
    <col min="26" max="26" width="2.7109375" style="50" customWidth="1"/>
    <col min="27" max="16384" width="9.140625" style="50"/>
  </cols>
  <sheetData>
    <row r="1" spans="1:26" x14ac:dyDescent="0.25">
      <c r="A1" s="259"/>
      <c r="B1" s="91"/>
      <c r="C1" s="91"/>
      <c r="D1" s="91"/>
      <c r="E1" s="91"/>
      <c r="F1" s="91"/>
      <c r="G1" s="91"/>
      <c r="H1" s="300"/>
      <c r="I1" s="269"/>
      <c r="J1" s="49"/>
      <c r="K1" s="48"/>
      <c r="L1" s="48"/>
      <c r="M1" s="48"/>
      <c r="N1" s="48"/>
      <c r="O1" s="48"/>
      <c r="P1" s="48"/>
      <c r="Q1" s="48"/>
      <c r="R1" s="48"/>
      <c r="S1" s="48"/>
      <c r="T1" s="48"/>
      <c r="U1" s="48"/>
      <c r="V1" s="48"/>
      <c r="W1" s="48"/>
      <c r="X1" s="48"/>
      <c r="Y1" s="48"/>
      <c r="Z1" s="47"/>
    </row>
    <row r="2" spans="1:26" x14ac:dyDescent="0.25">
      <c r="A2" s="230"/>
      <c r="B2" s="85"/>
      <c r="C2" s="85"/>
      <c r="D2" s="85"/>
      <c r="E2" s="85"/>
      <c r="F2" s="85"/>
      <c r="G2" s="85"/>
      <c r="H2" s="299"/>
      <c r="I2" s="269"/>
      <c r="J2" s="46"/>
      <c r="K2" s="42"/>
      <c r="L2" s="42"/>
      <c r="M2" s="42"/>
      <c r="N2" s="42"/>
      <c r="O2" s="44" t="s">
        <v>23</v>
      </c>
      <c r="P2" s="42"/>
      <c r="Q2" s="42"/>
      <c r="R2" s="42"/>
      <c r="S2" s="42"/>
      <c r="T2" s="42"/>
      <c r="U2" s="9"/>
      <c r="V2" s="9"/>
      <c r="W2" s="9"/>
      <c r="X2" s="9"/>
      <c r="Y2" s="42"/>
      <c r="Z2" s="43"/>
    </row>
    <row r="3" spans="1:26" x14ac:dyDescent="0.25">
      <c r="A3" s="230"/>
      <c r="B3" s="85"/>
      <c r="C3" s="85"/>
      <c r="D3" s="85"/>
      <c r="E3" s="85"/>
      <c r="F3" s="85"/>
      <c r="G3" s="85"/>
      <c r="H3" s="299"/>
      <c r="I3" s="269"/>
      <c r="J3" s="15"/>
      <c r="K3" s="9"/>
      <c r="L3" s="42"/>
      <c r="M3" s="42"/>
      <c r="N3" s="42"/>
      <c r="O3" s="42"/>
      <c r="P3" s="42"/>
      <c r="Q3" s="42"/>
      <c r="R3" s="42"/>
      <c r="S3" s="42"/>
      <c r="T3" s="42"/>
      <c r="U3" s="9"/>
      <c r="V3" s="9"/>
      <c r="W3" s="9"/>
      <c r="X3" s="42"/>
      <c r="Y3" s="41">
        <f>_xll.ohTrigger(Y5:Y24)</f>
        <v>70</v>
      </c>
      <c r="Z3" s="5"/>
    </row>
    <row r="4" spans="1:26" ht="22.5" x14ac:dyDescent="0.25">
      <c r="A4" s="66"/>
      <c r="B4" s="297"/>
      <c r="C4" s="298"/>
      <c r="D4" s="297"/>
      <c r="E4" s="296" t="str">
        <f>Currency&amp;"_010_"&amp;"OIS.xml"</f>
        <v>GBP_010_OIS.xml</v>
      </c>
      <c r="F4" s="295" t="str">
        <f>IF(Serialize,_xll.ohObjectSave(_xll.ohPack(F5:F77),SerializationPath&amp;E4,FileOverwrite,Serialize),"---")</f>
        <v>---</v>
      </c>
      <c r="G4" s="294" t="str">
        <f>_xll.ohRangeRetrieveError(F4)</f>
        <v/>
      </c>
      <c r="H4" s="271"/>
      <c r="I4" s="269"/>
      <c r="J4" s="15"/>
      <c r="K4" s="40"/>
      <c r="L4" s="39"/>
      <c r="M4" s="39"/>
      <c r="N4" s="39"/>
      <c r="O4" s="38" t="e">
        <f ca="1">_xll.RData(O5:O40,P4:S4,"RTFEED:IDN",ReutersRtMode,,P5)</f>
        <v>#NAME?</v>
      </c>
      <c r="P4" s="37" t="s">
        <v>20</v>
      </c>
      <c r="Q4" s="37" t="s">
        <v>19</v>
      </c>
      <c r="R4" s="37" t="s">
        <v>18</v>
      </c>
      <c r="S4" s="37" t="s">
        <v>17</v>
      </c>
      <c r="T4" s="293" t="s">
        <v>16</v>
      </c>
      <c r="U4" s="284"/>
      <c r="V4" s="292" t="s">
        <v>15</v>
      </c>
      <c r="W4" s="284"/>
      <c r="X4" s="226" t="s">
        <v>13</v>
      </c>
      <c r="Y4" s="39" t="s">
        <v>12</v>
      </c>
      <c r="Z4" s="282"/>
    </row>
    <row r="5" spans="1:26" x14ac:dyDescent="0.25">
      <c r="A5" s="66"/>
      <c r="B5" s="286"/>
      <c r="C5" s="287" t="s">
        <v>95</v>
      </c>
      <c r="D5" s="286" t="s">
        <v>25</v>
      </c>
      <c r="E5" s="273" t="str">
        <f t="shared" ref="E5:E40" si="0">Currency&amp;$B5&amp;$C5&amp;$D5&amp;QuoteSuffix</f>
        <v>GBPSWOIS_Quote</v>
      </c>
      <c r="F5" s="273" t="str">
        <f>_xll.qlSimpleQuote(E5,,RateTickValue,Permanent,Trigger,ObjectOverwrite)</f>
        <v>GBPSWOIS_Quote#0071</v>
      </c>
      <c r="G5" s="291" t="str">
        <f>_xll.ohRangeRetrieveError(F5)</f>
        <v/>
      </c>
      <c r="H5" s="271"/>
      <c r="I5" s="269"/>
      <c r="J5" s="15"/>
      <c r="K5" s="31" t="s">
        <v>95</v>
      </c>
      <c r="L5" s="30"/>
      <c r="M5" s="30" t="s">
        <v>25</v>
      </c>
      <c r="N5" s="29" t="str">
        <f t="shared" ref="N5:N40" si="1">Currency&amp;$L5&amp;$K5&amp;$M5</f>
        <v>GBPSWOIS</v>
      </c>
      <c r="O5" s="29" t="str">
        <f t="array" ref="O5:O40">Instruments&amp;"="&amp;VLOOKUP(Contributor,ContributorTable,2,FALSE)</f>
        <v>GBPSWOIS=ICAP</v>
      </c>
      <c r="P5" s="25">
        <v>0.43</v>
      </c>
      <c r="Q5" s="25">
        <v>0.49000000000000005</v>
      </c>
      <c r="R5" s="25">
        <v>0</v>
      </c>
      <c r="S5" s="25">
        <v>0</v>
      </c>
      <c r="T5" s="25">
        <f>_xll.qlMidEquivalent($P5,$Q5,$R5,$S5)</f>
        <v>0.46</v>
      </c>
      <c r="U5" s="284"/>
      <c r="V5" s="290">
        <v>0.46</v>
      </c>
      <c r="W5" s="284"/>
      <c r="X5" s="225">
        <f t="array" ref="X5:X40">QuoteStatic</f>
        <v>0.46</v>
      </c>
      <c r="Y5" s="289" t="e">
        <f>_xll.qlSimpleQuoteSetValue(E5,X5/100,ISERROR(F5))</f>
        <v>#N/A</v>
      </c>
      <c r="Z5" s="282"/>
    </row>
    <row r="6" spans="1:26" x14ac:dyDescent="0.25">
      <c r="A6" s="66"/>
      <c r="B6" s="286"/>
      <c r="C6" s="287" t="s">
        <v>94</v>
      </c>
      <c r="D6" s="286" t="s">
        <v>25</v>
      </c>
      <c r="E6" s="273" t="str">
        <f t="shared" si="0"/>
        <v>GBP2WOIS_Quote</v>
      </c>
      <c r="F6" s="273" t="str">
        <f>_xll.qlSimpleQuote(E6,,RateTickValue,Permanent,Trigger,ObjectOverwrite)</f>
        <v>GBP2WOIS_Quote#0071</v>
      </c>
      <c r="G6" s="272" t="str">
        <f>_xll.ohRangeRetrieveError(F6)</f>
        <v/>
      </c>
      <c r="H6" s="271"/>
      <c r="I6" s="269"/>
      <c r="J6" s="15"/>
      <c r="K6" s="23" t="s">
        <v>94</v>
      </c>
      <c r="L6" s="22"/>
      <c r="M6" s="22" t="s">
        <v>25</v>
      </c>
      <c r="N6" s="21" t="str">
        <f t="shared" si="1"/>
        <v>GBP2WOIS</v>
      </c>
      <c r="O6" s="21" t="str">
        <v>GBP2WOIS=ICAP</v>
      </c>
      <c r="P6" s="17">
        <v>0.44000000000000006</v>
      </c>
      <c r="Q6" s="17">
        <v>0.48</v>
      </c>
      <c r="R6" s="17">
        <v>0</v>
      </c>
      <c r="S6" s="17">
        <v>0</v>
      </c>
      <c r="T6" s="17">
        <f>_xll.qlMidEquivalent($P6,$Q6,$R6,$S6)</f>
        <v>0.46</v>
      </c>
      <c r="U6" s="284"/>
      <c r="V6" s="288">
        <v>0.46</v>
      </c>
      <c r="W6" s="284"/>
      <c r="X6" s="211">
        <v>0.46</v>
      </c>
      <c r="Y6" s="283" t="e">
        <f>_xll.qlSimpleQuoteSetValue(E6,X6/100,ISERROR(F6))</f>
        <v>#N/A</v>
      </c>
      <c r="Z6" s="282"/>
    </row>
    <row r="7" spans="1:26" x14ac:dyDescent="0.25">
      <c r="A7" s="66"/>
      <c r="B7" s="286"/>
      <c r="C7" s="287" t="s">
        <v>93</v>
      </c>
      <c r="D7" s="286" t="s">
        <v>25</v>
      </c>
      <c r="E7" s="273" t="str">
        <f t="shared" si="0"/>
        <v>GBP3WOIS_Quote</v>
      </c>
      <c r="F7" s="273" t="str">
        <f>_xll.qlSimpleQuote(E7,,RateTickValue,Permanent,Trigger,ObjectOverwrite)</f>
        <v>GBP3WOIS_Quote#0071</v>
      </c>
      <c r="G7" s="272" t="str">
        <f>_xll.ohRangeRetrieveError(F7)</f>
        <v/>
      </c>
      <c r="H7" s="271"/>
      <c r="I7" s="269"/>
      <c r="J7" s="15"/>
      <c r="K7" s="23" t="s">
        <v>93</v>
      </c>
      <c r="L7" s="22"/>
      <c r="M7" s="22" t="s">
        <v>25</v>
      </c>
      <c r="N7" s="21" t="str">
        <f t="shared" si="1"/>
        <v>GBP3WOIS</v>
      </c>
      <c r="O7" s="21" t="str">
        <v>GBP3WOIS=ICAP</v>
      </c>
      <c r="P7" s="17" t="s">
        <v>0</v>
      </c>
      <c r="Q7" s="17" t="s">
        <v>0</v>
      </c>
      <c r="R7" s="17" t="s">
        <v>0</v>
      </c>
      <c r="S7" s="17" t="s">
        <v>0</v>
      </c>
      <c r="T7" s="17" t="e">
        <f>_xll.qlMidEquivalent($P7,$Q7,$R7,$S7)</f>
        <v>#NUM!</v>
      </c>
      <c r="U7" s="284"/>
      <c r="V7" s="288" t="e">
        <v>#NUM!</v>
      </c>
      <c r="W7" s="284"/>
      <c r="X7" s="211" t="e">
        <v>#NUM!</v>
      </c>
      <c r="Y7" s="283">
        <f>_xll.qlSimpleQuoteSetValue(E7,X7/100,ISERROR(F7))</f>
        <v>0</v>
      </c>
      <c r="Z7" s="282"/>
    </row>
    <row r="8" spans="1:26" x14ac:dyDescent="0.25">
      <c r="A8" s="66"/>
      <c r="B8" s="286"/>
      <c r="C8" s="287" t="s">
        <v>92</v>
      </c>
      <c r="D8" s="286" t="s">
        <v>25</v>
      </c>
      <c r="E8" s="273" t="str">
        <f t="shared" si="0"/>
        <v>GBP1MOIS_Quote</v>
      </c>
      <c r="F8" s="273" t="str">
        <f>_xll.qlSimpleQuote(E8,,RateTickValue,Permanent,Trigger,ObjectOverwrite)</f>
        <v>GBP1MOIS_Quote#0071</v>
      </c>
      <c r="G8" s="272" t="str">
        <f>_xll.ohRangeRetrieveError(F8)</f>
        <v/>
      </c>
      <c r="H8" s="271"/>
      <c r="I8" s="269"/>
      <c r="J8" s="15"/>
      <c r="K8" s="23" t="s">
        <v>92</v>
      </c>
      <c r="L8" s="22"/>
      <c r="M8" s="22" t="s">
        <v>25</v>
      </c>
      <c r="N8" s="21" t="str">
        <f t="shared" si="1"/>
        <v>GBP1MOIS</v>
      </c>
      <c r="O8" s="21" t="str">
        <v>GBP1MOIS=ICAP</v>
      </c>
      <c r="P8" s="17">
        <v>0.44124999999999998</v>
      </c>
      <c r="Q8" s="17">
        <v>0.48125000000000001</v>
      </c>
      <c r="R8" s="17">
        <v>0</v>
      </c>
      <c r="S8" s="17">
        <v>0</v>
      </c>
      <c r="T8" s="17">
        <f>_xll.qlMidEquivalent($P8,$Q8,$R8,$S8)</f>
        <v>0.46124999999999999</v>
      </c>
      <c r="U8" s="284"/>
      <c r="V8" s="288">
        <v>0.46124999999999999</v>
      </c>
      <c r="W8" s="284"/>
      <c r="X8" s="211">
        <v>0.46124999999999999</v>
      </c>
      <c r="Y8" s="283" t="e">
        <f>_xll.qlSimpleQuoteSetValue(E8,X8/100,ISERROR(F8))</f>
        <v>#N/A</v>
      </c>
      <c r="Z8" s="282"/>
    </row>
    <row r="9" spans="1:26" x14ac:dyDescent="0.25">
      <c r="A9" s="66"/>
      <c r="B9" s="286"/>
      <c r="C9" s="287" t="s">
        <v>91</v>
      </c>
      <c r="D9" s="286" t="s">
        <v>25</v>
      </c>
      <c r="E9" s="273" t="str">
        <f t="shared" si="0"/>
        <v>GBP2MOIS_Quote</v>
      </c>
      <c r="F9" s="273" t="str">
        <f>_xll.qlSimpleQuote(E9,,RateTickValue,Permanent,Trigger,ObjectOverwrite)</f>
        <v>GBP2MOIS_Quote#0071</v>
      </c>
      <c r="G9" s="272" t="str">
        <f>_xll.ohRangeRetrieveError(F9)</f>
        <v/>
      </c>
      <c r="H9" s="271"/>
      <c r="I9" s="269"/>
      <c r="J9" s="15"/>
      <c r="K9" s="23" t="s">
        <v>91</v>
      </c>
      <c r="L9" s="22"/>
      <c r="M9" s="22" t="s">
        <v>25</v>
      </c>
      <c r="N9" s="21" t="str">
        <f t="shared" si="1"/>
        <v>GBP2MOIS</v>
      </c>
      <c r="O9" s="21" t="str">
        <v>GBP2MOIS=ICAP</v>
      </c>
      <c r="P9" s="17">
        <v>0.44500000000000001</v>
      </c>
      <c r="Q9" s="17">
        <v>0.48499999999999999</v>
      </c>
      <c r="R9" s="17">
        <v>0</v>
      </c>
      <c r="S9" s="17">
        <v>0</v>
      </c>
      <c r="T9" s="17">
        <f>_xll.qlMidEquivalent($P9,$Q9,$R9,$S9)</f>
        <v>0.46499999999999997</v>
      </c>
      <c r="U9" s="284"/>
      <c r="V9" s="288">
        <v>0.46499999999999997</v>
      </c>
      <c r="W9" s="284"/>
      <c r="X9" s="211">
        <v>0.46499999999999997</v>
      </c>
      <c r="Y9" s="283" t="e">
        <f>_xll.qlSimpleQuoteSetValue(E9,X9/100,ISERROR(F9))</f>
        <v>#N/A</v>
      </c>
      <c r="Z9" s="282"/>
    </row>
    <row r="10" spans="1:26" x14ac:dyDescent="0.25">
      <c r="A10" s="66"/>
      <c r="B10" s="286"/>
      <c r="C10" s="287" t="s">
        <v>90</v>
      </c>
      <c r="D10" s="286" t="s">
        <v>25</v>
      </c>
      <c r="E10" s="273" t="str">
        <f t="shared" si="0"/>
        <v>GBP3MOIS_Quote</v>
      </c>
      <c r="F10" s="273" t="str">
        <f>_xll.qlSimpleQuote(E10,,RateTickValue,Permanent,Trigger,ObjectOverwrite)</f>
        <v>GBP3MOIS_Quote#0071</v>
      </c>
      <c r="G10" s="272" t="str">
        <f>_xll.ohRangeRetrieveError(F10)</f>
        <v/>
      </c>
      <c r="H10" s="271"/>
      <c r="I10" s="269"/>
      <c r="J10" s="15"/>
      <c r="K10" s="23" t="s">
        <v>90</v>
      </c>
      <c r="L10" s="22"/>
      <c r="M10" s="22" t="s">
        <v>25</v>
      </c>
      <c r="N10" s="21" t="str">
        <f t="shared" si="1"/>
        <v>GBP3MOIS</v>
      </c>
      <c r="O10" s="21" t="str">
        <v>GBP3MOIS=ICAP</v>
      </c>
      <c r="P10" s="17">
        <v>0.44874999999999998</v>
      </c>
      <c r="Q10" s="17">
        <v>0.48875000000000002</v>
      </c>
      <c r="R10" s="17">
        <v>0</v>
      </c>
      <c r="S10" s="17">
        <v>0</v>
      </c>
      <c r="T10" s="17">
        <f>_xll.qlMidEquivalent($P10,$Q10,$R10,$S10)</f>
        <v>0.46875</v>
      </c>
      <c r="U10" s="284"/>
      <c r="V10" s="288">
        <v>0.46875</v>
      </c>
      <c r="W10" s="284"/>
      <c r="X10" s="211">
        <v>0.46875</v>
      </c>
      <c r="Y10" s="283" t="e">
        <f>_xll.qlSimpleQuoteSetValue(E10,X10/100,ISERROR(F10))</f>
        <v>#N/A</v>
      </c>
      <c r="Z10" s="282"/>
    </row>
    <row r="11" spans="1:26" x14ac:dyDescent="0.25">
      <c r="A11" s="66"/>
      <c r="B11" s="286"/>
      <c r="C11" s="287" t="s">
        <v>89</v>
      </c>
      <c r="D11" s="286" t="s">
        <v>25</v>
      </c>
      <c r="E11" s="273" t="str">
        <f t="shared" si="0"/>
        <v>GBP4MOIS_Quote</v>
      </c>
      <c r="F11" s="273" t="str">
        <f>_xll.qlSimpleQuote(E11,,RateTickValue,Permanent,Trigger,ObjectOverwrite)</f>
        <v>GBP4MOIS_Quote#0071</v>
      </c>
      <c r="G11" s="272" t="str">
        <f>_xll.ohRangeRetrieveError(F11)</f>
        <v/>
      </c>
      <c r="H11" s="271"/>
      <c r="I11" s="269"/>
      <c r="J11" s="15"/>
      <c r="K11" s="23" t="s">
        <v>89</v>
      </c>
      <c r="L11" s="22"/>
      <c r="M11" s="22" t="s">
        <v>25</v>
      </c>
      <c r="N11" s="21" t="str">
        <f t="shared" si="1"/>
        <v>GBP4MOIS</v>
      </c>
      <c r="O11" s="21" t="str">
        <v>GBP4MOIS=ICAP</v>
      </c>
      <c r="P11" s="17">
        <v>0.45374999999999999</v>
      </c>
      <c r="Q11" s="17">
        <v>0.49375000000000002</v>
      </c>
      <c r="R11" s="17">
        <v>0</v>
      </c>
      <c r="S11" s="17">
        <v>0</v>
      </c>
      <c r="T11" s="17">
        <f>_xll.qlMidEquivalent($P11,$Q11,$R11,$S11)</f>
        <v>0.47375</v>
      </c>
      <c r="U11" s="284"/>
      <c r="V11" s="288">
        <v>0.47375</v>
      </c>
      <c r="W11" s="284"/>
      <c r="X11" s="211">
        <v>0.47375</v>
      </c>
      <c r="Y11" s="283" t="e">
        <f>_xll.qlSimpleQuoteSetValue(E11,X11/100,ISERROR(F11))</f>
        <v>#N/A</v>
      </c>
      <c r="Z11" s="282"/>
    </row>
    <row r="12" spans="1:26" x14ac:dyDescent="0.25">
      <c r="A12" s="66"/>
      <c r="B12" s="286"/>
      <c r="C12" s="287" t="s">
        <v>88</v>
      </c>
      <c r="D12" s="286" t="s">
        <v>25</v>
      </c>
      <c r="E12" s="273" t="str">
        <f t="shared" si="0"/>
        <v>GBP5MOIS_Quote</v>
      </c>
      <c r="F12" s="273" t="str">
        <f>_xll.qlSimpleQuote(E12,,RateTickValue,Permanent,Trigger,ObjectOverwrite)</f>
        <v>GBP5MOIS_Quote#0071</v>
      </c>
      <c r="G12" s="272" t="str">
        <f>_xll.ohRangeRetrieveError(F12)</f>
        <v/>
      </c>
      <c r="H12" s="271"/>
      <c r="I12" s="269"/>
      <c r="J12" s="15"/>
      <c r="K12" s="23" t="s">
        <v>88</v>
      </c>
      <c r="L12" s="22"/>
      <c r="M12" s="22" t="s">
        <v>25</v>
      </c>
      <c r="N12" s="21" t="str">
        <f t="shared" si="1"/>
        <v>GBP5MOIS</v>
      </c>
      <c r="O12" s="21" t="str">
        <v>GBP5MOIS=ICAP</v>
      </c>
      <c r="P12" s="17">
        <v>0.46500000000000002</v>
      </c>
      <c r="Q12" s="17">
        <v>0.505</v>
      </c>
      <c r="R12" s="17">
        <v>0</v>
      </c>
      <c r="S12" s="17">
        <v>0</v>
      </c>
      <c r="T12" s="17">
        <f>_xll.qlMidEquivalent($P12,$Q12,$R12,$S12)</f>
        <v>0.48499999999999999</v>
      </c>
      <c r="U12" s="284"/>
      <c r="V12" s="288">
        <v>0.48499999999999999</v>
      </c>
      <c r="W12" s="284"/>
      <c r="X12" s="211">
        <v>0.48499999999999999</v>
      </c>
      <c r="Y12" s="283" t="e">
        <f>_xll.qlSimpleQuoteSetValue(E12,X12/100,ISERROR(F12))</f>
        <v>#N/A</v>
      </c>
      <c r="Z12" s="282"/>
    </row>
    <row r="13" spans="1:26" x14ac:dyDescent="0.25">
      <c r="A13" s="66"/>
      <c r="B13" s="286"/>
      <c r="C13" s="287" t="s">
        <v>87</v>
      </c>
      <c r="D13" s="286" t="s">
        <v>25</v>
      </c>
      <c r="E13" s="273" t="str">
        <f t="shared" si="0"/>
        <v>GBP6MOIS_Quote</v>
      </c>
      <c r="F13" s="273" t="str">
        <f>_xll.qlSimpleQuote(E13,,RateTickValue,Permanent,Trigger,ObjectOverwrite)</f>
        <v>GBP6MOIS_Quote#0071</v>
      </c>
      <c r="G13" s="272" t="str">
        <f>_xll.ohRangeRetrieveError(F13)</f>
        <v/>
      </c>
      <c r="H13" s="271"/>
      <c r="I13" s="269"/>
      <c r="J13" s="15"/>
      <c r="K13" s="23" t="s">
        <v>87</v>
      </c>
      <c r="L13" s="22"/>
      <c r="M13" s="22" t="s">
        <v>25</v>
      </c>
      <c r="N13" s="21" t="str">
        <f t="shared" si="1"/>
        <v>GBP6MOIS</v>
      </c>
      <c r="O13" s="21" t="str">
        <v>GBP6MOIS=ICAP</v>
      </c>
      <c r="P13" s="17">
        <v>0.47874999999999995</v>
      </c>
      <c r="Q13" s="17">
        <v>0.51875000000000004</v>
      </c>
      <c r="R13" s="17">
        <v>0</v>
      </c>
      <c r="S13" s="17">
        <v>0</v>
      </c>
      <c r="T13" s="17">
        <f>_xll.qlMidEquivalent($P13,$Q13,$R13,$S13)</f>
        <v>0.49875000000000003</v>
      </c>
      <c r="U13" s="284"/>
      <c r="V13" s="288">
        <v>0.49875000000000003</v>
      </c>
      <c r="W13" s="284"/>
      <c r="X13" s="211">
        <v>0.49875000000000003</v>
      </c>
      <c r="Y13" s="283" t="e">
        <f>_xll.qlSimpleQuoteSetValue(E13,X13/100,ISERROR(F13))</f>
        <v>#N/A</v>
      </c>
      <c r="Z13" s="282"/>
    </row>
    <row r="14" spans="1:26" x14ac:dyDescent="0.25">
      <c r="A14" s="66"/>
      <c r="B14" s="286"/>
      <c r="C14" s="287" t="s">
        <v>86</v>
      </c>
      <c r="D14" s="286" t="s">
        <v>25</v>
      </c>
      <c r="E14" s="273" t="str">
        <f t="shared" si="0"/>
        <v>GBP7MOIS_Quote</v>
      </c>
      <c r="F14" s="273" t="str">
        <f>_xll.qlSimpleQuote(E14,,RateTickValue,Permanent,Trigger,ObjectOverwrite)</f>
        <v>GBP7MOIS_Quote#0071</v>
      </c>
      <c r="G14" s="272" t="str">
        <f>_xll.ohRangeRetrieveError(F14)</f>
        <v/>
      </c>
      <c r="H14" s="271"/>
      <c r="I14" s="269"/>
      <c r="J14" s="15"/>
      <c r="K14" s="23" t="s">
        <v>86</v>
      </c>
      <c r="L14" s="22"/>
      <c r="M14" s="22" t="s">
        <v>25</v>
      </c>
      <c r="N14" s="21" t="str">
        <f t="shared" si="1"/>
        <v>GBP7MOIS</v>
      </c>
      <c r="O14" s="21" t="str">
        <v>GBP7MOIS=ICAP</v>
      </c>
      <c r="P14" s="17">
        <v>0.48875000000000002</v>
      </c>
      <c r="Q14" s="17">
        <v>0.52874999999999994</v>
      </c>
      <c r="R14" s="17">
        <v>0</v>
      </c>
      <c r="S14" s="17">
        <v>0</v>
      </c>
      <c r="T14" s="17">
        <f>_xll.qlMidEquivalent($P14,$Q14,$R14,$S14)</f>
        <v>0.50875000000000004</v>
      </c>
      <c r="U14" s="284"/>
      <c r="V14" s="288">
        <v>0.50875000000000004</v>
      </c>
      <c r="W14" s="284"/>
      <c r="X14" s="211">
        <v>0.50875000000000004</v>
      </c>
      <c r="Y14" s="283" t="e">
        <f>_xll.qlSimpleQuoteSetValue(E14,X14/100,ISERROR(F14))</f>
        <v>#N/A</v>
      </c>
      <c r="Z14" s="282"/>
    </row>
    <row r="15" spans="1:26" x14ac:dyDescent="0.25">
      <c r="A15" s="66"/>
      <c r="B15" s="286"/>
      <c r="C15" s="287" t="s">
        <v>85</v>
      </c>
      <c r="D15" s="286" t="s">
        <v>25</v>
      </c>
      <c r="E15" s="273" t="str">
        <f t="shared" si="0"/>
        <v>GBP8MOIS_Quote</v>
      </c>
      <c r="F15" s="273" t="str">
        <f>_xll.qlSimpleQuote(E15,,RateTickValue,Permanent,Trigger,ObjectOverwrite)</f>
        <v>GBP8MOIS_Quote#0071</v>
      </c>
      <c r="G15" s="272" t="str">
        <f>_xll.ohRangeRetrieveError(F15)</f>
        <v/>
      </c>
      <c r="H15" s="271"/>
      <c r="I15" s="269"/>
      <c r="J15" s="15"/>
      <c r="K15" s="23" t="s">
        <v>85</v>
      </c>
      <c r="L15" s="22"/>
      <c r="M15" s="22" t="s">
        <v>25</v>
      </c>
      <c r="N15" s="21" t="str">
        <f t="shared" si="1"/>
        <v>GBP8MOIS</v>
      </c>
      <c r="O15" s="21" t="str">
        <v>GBP8MOIS=ICAP</v>
      </c>
      <c r="P15" s="17">
        <v>0.50750000000000006</v>
      </c>
      <c r="Q15" s="17">
        <v>0.54749999999999999</v>
      </c>
      <c r="R15" s="17">
        <v>0</v>
      </c>
      <c r="S15" s="17">
        <v>0</v>
      </c>
      <c r="T15" s="17">
        <f>_xll.qlMidEquivalent($P15,$Q15,$R15,$S15)</f>
        <v>0.52750000000000008</v>
      </c>
      <c r="U15" s="284"/>
      <c r="V15" s="288">
        <v>0.52750000000000008</v>
      </c>
      <c r="W15" s="284"/>
      <c r="X15" s="211">
        <v>0.52750000000000008</v>
      </c>
      <c r="Y15" s="283" t="e">
        <f>_xll.qlSimpleQuoteSetValue(E15,X15/100,ISERROR(F15))</f>
        <v>#N/A</v>
      </c>
      <c r="Z15" s="282"/>
    </row>
    <row r="16" spans="1:26" x14ac:dyDescent="0.25">
      <c r="A16" s="66"/>
      <c r="B16" s="286"/>
      <c r="C16" s="287" t="s">
        <v>84</v>
      </c>
      <c r="D16" s="286" t="s">
        <v>25</v>
      </c>
      <c r="E16" s="273" t="str">
        <f t="shared" si="0"/>
        <v>GBP9MOIS_Quote</v>
      </c>
      <c r="F16" s="273" t="str">
        <f>_xll.qlSimpleQuote(E16,,RateTickValue,Permanent,Trigger,ObjectOverwrite)</f>
        <v>GBP9MOIS_Quote#0071</v>
      </c>
      <c r="G16" s="272" t="str">
        <f>_xll.ohRangeRetrieveError(F16)</f>
        <v/>
      </c>
      <c r="H16" s="271"/>
      <c r="I16" s="269"/>
      <c r="J16" s="15"/>
      <c r="K16" s="23" t="s">
        <v>84</v>
      </c>
      <c r="L16" s="22"/>
      <c r="M16" s="22" t="s">
        <v>25</v>
      </c>
      <c r="N16" s="21" t="str">
        <f t="shared" si="1"/>
        <v>GBP9MOIS</v>
      </c>
      <c r="O16" s="21" t="str">
        <v>GBP9MOIS=ICAP</v>
      </c>
      <c r="P16" s="17">
        <v>0.52750000000000008</v>
      </c>
      <c r="Q16" s="17">
        <v>0.5675</v>
      </c>
      <c r="R16" s="17">
        <v>0</v>
      </c>
      <c r="S16" s="17">
        <v>0</v>
      </c>
      <c r="T16" s="17">
        <f>_xll.qlMidEquivalent($P16,$Q16,$R16,$S16)</f>
        <v>0.5475000000000001</v>
      </c>
      <c r="U16" s="284"/>
      <c r="V16" s="288">
        <v>0.5475000000000001</v>
      </c>
      <c r="W16" s="284"/>
      <c r="X16" s="211">
        <v>0.5475000000000001</v>
      </c>
      <c r="Y16" s="283" t="e">
        <f>_xll.qlSimpleQuoteSetValue(E16,X16/100,ISERROR(F16))</f>
        <v>#N/A</v>
      </c>
      <c r="Z16" s="282"/>
    </row>
    <row r="17" spans="1:26" x14ac:dyDescent="0.25">
      <c r="A17" s="66"/>
      <c r="B17" s="286"/>
      <c r="C17" s="287" t="s">
        <v>83</v>
      </c>
      <c r="D17" s="286" t="s">
        <v>25</v>
      </c>
      <c r="E17" s="273" t="str">
        <f t="shared" si="0"/>
        <v>GBP10MOIS_Quote</v>
      </c>
      <c r="F17" s="273" t="str">
        <f>_xll.qlSimpleQuote(E17,,RateTickValue,Permanent,Trigger,ObjectOverwrite)</f>
        <v>GBP10MOIS_Quote#0071</v>
      </c>
      <c r="G17" s="272" t="str">
        <f>_xll.ohRangeRetrieveError(F17)</f>
        <v/>
      </c>
      <c r="H17" s="271"/>
      <c r="I17" s="269"/>
      <c r="J17" s="15"/>
      <c r="K17" s="23" t="s">
        <v>83</v>
      </c>
      <c r="L17" s="22"/>
      <c r="M17" s="22" t="s">
        <v>25</v>
      </c>
      <c r="N17" s="21" t="str">
        <f t="shared" si="1"/>
        <v>GBP10MOIS</v>
      </c>
      <c r="O17" s="21" t="str">
        <v>GBP10MOIS=ICAP</v>
      </c>
      <c r="P17" s="17">
        <v>0.54374999999999996</v>
      </c>
      <c r="Q17" s="17">
        <v>0.58374999999999999</v>
      </c>
      <c r="R17" s="17">
        <v>0</v>
      </c>
      <c r="S17" s="17">
        <v>0</v>
      </c>
      <c r="T17" s="17">
        <f>_xll.qlMidEquivalent($P17,$Q17,$R17,$S17)</f>
        <v>0.56374999999999997</v>
      </c>
      <c r="U17" s="284"/>
      <c r="V17" s="288">
        <v>0.56374999999999997</v>
      </c>
      <c r="W17" s="284"/>
      <c r="X17" s="211">
        <v>0.56374999999999997</v>
      </c>
      <c r="Y17" s="283" t="e">
        <f>_xll.qlSimpleQuoteSetValue(E17,X17/100,ISERROR(F17))</f>
        <v>#N/A</v>
      </c>
      <c r="Z17" s="282"/>
    </row>
    <row r="18" spans="1:26" x14ac:dyDescent="0.25">
      <c r="A18" s="66"/>
      <c r="B18" s="286"/>
      <c r="C18" s="287" t="s">
        <v>82</v>
      </c>
      <c r="D18" s="286" t="s">
        <v>25</v>
      </c>
      <c r="E18" s="273" t="str">
        <f t="shared" si="0"/>
        <v>GBP11MOIS_Quote</v>
      </c>
      <c r="F18" s="273" t="str">
        <f>_xll.qlSimpleQuote(E18,,RateTickValue,Permanent,Trigger,ObjectOverwrite)</f>
        <v>GBP11MOIS_Quote#0071</v>
      </c>
      <c r="G18" s="272" t="str">
        <f>_xll.ohRangeRetrieveError(F18)</f>
        <v/>
      </c>
      <c r="H18" s="271"/>
      <c r="I18" s="269"/>
      <c r="J18" s="15"/>
      <c r="K18" s="23" t="s">
        <v>82</v>
      </c>
      <c r="L18" s="22"/>
      <c r="M18" s="22" t="s">
        <v>25</v>
      </c>
      <c r="N18" s="21" t="str">
        <f t="shared" si="1"/>
        <v>GBP11MOIS</v>
      </c>
      <c r="O18" s="21" t="str">
        <v>GBP11MOIS=ICAP</v>
      </c>
      <c r="P18" s="17">
        <v>0.5625</v>
      </c>
      <c r="Q18" s="17">
        <v>0.60250000000000004</v>
      </c>
      <c r="R18" s="17">
        <v>0</v>
      </c>
      <c r="S18" s="17">
        <v>0</v>
      </c>
      <c r="T18" s="17">
        <f>_xll.qlMidEquivalent($P18,$Q18,$R18,$S18)</f>
        <v>0.58250000000000002</v>
      </c>
      <c r="U18" s="284"/>
      <c r="V18" s="288">
        <v>0.58250000000000002</v>
      </c>
      <c r="W18" s="284"/>
      <c r="X18" s="211">
        <v>0.58250000000000002</v>
      </c>
      <c r="Y18" s="283" t="e">
        <f>_xll.qlSimpleQuoteSetValue(E18,X18/100,ISERROR(F18))</f>
        <v>#N/A</v>
      </c>
      <c r="Z18" s="282"/>
    </row>
    <row r="19" spans="1:26" x14ac:dyDescent="0.25">
      <c r="A19" s="66"/>
      <c r="B19" s="286"/>
      <c r="C19" s="287" t="s">
        <v>64</v>
      </c>
      <c r="D19" s="286" t="s">
        <v>25</v>
      </c>
      <c r="E19" s="273" t="str">
        <f t="shared" si="0"/>
        <v>GBP1YOIS_Quote</v>
      </c>
      <c r="F19" s="273" t="str">
        <f>_xll.qlSimpleQuote(E19,,RateTickValue,Permanent,Trigger,ObjectOverwrite)</f>
        <v>GBP1YOIS_Quote#0071</v>
      </c>
      <c r="G19" s="272" t="str">
        <f>_xll.ohRangeRetrieveError(F19)</f>
        <v/>
      </c>
      <c r="H19" s="271"/>
      <c r="I19" s="269"/>
      <c r="J19" s="15"/>
      <c r="K19" s="23" t="s">
        <v>64</v>
      </c>
      <c r="L19" s="22"/>
      <c r="M19" s="22" t="s">
        <v>25</v>
      </c>
      <c r="N19" s="21" t="str">
        <f t="shared" si="1"/>
        <v>GBP1YOIS</v>
      </c>
      <c r="O19" s="21" t="str">
        <v>GBP1YOIS=ICAP</v>
      </c>
      <c r="P19" s="17">
        <v>0.58750000000000002</v>
      </c>
      <c r="Q19" s="17">
        <v>0.62750000000000006</v>
      </c>
      <c r="R19" s="17">
        <v>0</v>
      </c>
      <c r="S19" s="17">
        <v>0</v>
      </c>
      <c r="T19" s="17">
        <f>_xll.qlMidEquivalent($P19,$Q19,$R19,$S19)</f>
        <v>0.60750000000000004</v>
      </c>
      <c r="U19" s="284"/>
      <c r="V19" s="288">
        <v>0.60750000000000004</v>
      </c>
      <c r="W19" s="284"/>
      <c r="X19" s="211">
        <v>0.60750000000000004</v>
      </c>
      <c r="Y19" s="283" t="e">
        <f>_xll.qlSimpleQuoteSetValue(E19,X19/100,ISERROR(F19))</f>
        <v>#N/A</v>
      </c>
      <c r="Z19" s="282"/>
    </row>
    <row r="20" spans="1:26" x14ac:dyDescent="0.25">
      <c r="A20" s="66"/>
      <c r="B20" s="286"/>
      <c r="C20" s="287" t="s">
        <v>134</v>
      </c>
      <c r="D20" s="286" t="s">
        <v>25</v>
      </c>
      <c r="E20" s="273" t="str">
        <f t="shared" si="0"/>
        <v>GBP15MOIS_Quote</v>
      </c>
      <c r="F20" s="273" t="str">
        <f>_xll.qlSimpleQuote(E20,,RateTickValue,Permanent,Trigger,ObjectOverwrite)</f>
        <v>GBP15MOIS_Quote#0071</v>
      </c>
      <c r="G20" s="272" t="str">
        <f>_xll.ohRangeRetrieveError(F20)</f>
        <v/>
      </c>
      <c r="H20" s="271"/>
      <c r="I20" s="269"/>
      <c r="J20" s="15"/>
      <c r="K20" s="23" t="s">
        <v>134</v>
      </c>
      <c r="L20" s="22"/>
      <c r="M20" s="22" t="s">
        <v>25</v>
      </c>
      <c r="N20" s="21" t="str">
        <f t="shared" si="1"/>
        <v>GBP15MOIS</v>
      </c>
      <c r="O20" s="21" t="str">
        <v>GBP15MOIS=ICAP</v>
      </c>
      <c r="P20" s="17">
        <v>0.65250000000000008</v>
      </c>
      <c r="Q20" s="17">
        <v>0.6925</v>
      </c>
      <c r="R20" s="17">
        <v>0</v>
      </c>
      <c r="S20" s="17">
        <v>0</v>
      </c>
      <c r="T20" s="17">
        <f>_xll.qlMidEquivalent($P20,$Q20,$R20,$S20)</f>
        <v>0.6725000000000001</v>
      </c>
      <c r="U20" s="284"/>
      <c r="V20" s="288">
        <v>0.6725000000000001</v>
      </c>
      <c r="W20" s="284"/>
      <c r="X20" s="211">
        <v>0.6725000000000001</v>
      </c>
      <c r="Y20" s="283" t="e">
        <f>_xll.qlSimpleQuoteSetValue(E20,X20/100,ISERROR(F20))</f>
        <v>#N/A</v>
      </c>
      <c r="Z20" s="282"/>
    </row>
    <row r="21" spans="1:26" x14ac:dyDescent="0.25">
      <c r="A21" s="66"/>
      <c r="B21" s="286"/>
      <c r="C21" s="287" t="s">
        <v>133</v>
      </c>
      <c r="D21" s="286" t="s">
        <v>25</v>
      </c>
      <c r="E21" s="273" t="str">
        <f t="shared" si="0"/>
        <v>GBP18MOIS_Quote</v>
      </c>
      <c r="F21" s="273" t="str">
        <f>_xll.qlSimpleQuote(E21,,RateTickValue,Permanent,Trigger,ObjectOverwrite)</f>
        <v>GBP18MOIS_Quote#0071</v>
      </c>
      <c r="G21" s="272" t="str">
        <f>_xll.ohRangeRetrieveError(F21)</f>
        <v/>
      </c>
      <c r="H21" s="271"/>
      <c r="I21" s="269"/>
      <c r="J21" s="15"/>
      <c r="K21" s="23" t="s">
        <v>133</v>
      </c>
      <c r="L21" s="22"/>
      <c r="M21" s="22" t="s">
        <v>25</v>
      </c>
      <c r="N21" s="21" t="str">
        <f t="shared" si="1"/>
        <v>GBP18MOIS</v>
      </c>
      <c r="O21" s="21" t="str">
        <v>GBP18MOIS=ICAP</v>
      </c>
      <c r="P21" s="17">
        <v>0.72875000000000001</v>
      </c>
      <c r="Q21" s="17">
        <v>0.75875000000000004</v>
      </c>
      <c r="R21" s="17">
        <v>0</v>
      </c>
      <c r="S21" s="17">
        <v>0</v>
      </c>
      <c r="T21" s="17">
        <f>_xll.qlMidEquivalent($P21,$Q21,$R21,$S21)</f>
        <v>0.74375000000000002</v>
      </c>
      <c r="U21" s="284"/>
      <c r="V21" s="288">
        <v>0.74375000000000002</v>
      </c>
      <c r="W21" s="284"/>
      <c r="X21" s="211">
        <v>0.74375000000000002</v>
      </c>
      <c r="Y21" s="283" t="e">
        <f>_xll.qlSimpleQuoteSetValue(E21,X21/100,ISERROR(F21))</f>
        <v>#N/A</v>
      </c>
      <c r="Z21" s="282"/>
    </row>
    <row r="22" spans="1:26" x14ac:dyDescent="0.25">
      <c r="A22" s="66"/>
      <c r="B22" s="286"/>
      <c r="C22" s="287" t="s">
        <v>132</v>
      </c>
      <c r="D22" s="286" t="s">
        <v>25</v>
      </c>
      <c r="E22" s="273" t="str">
        <f t="shared" si="0"/>
        <v>GBP21MOIS_Quote</v>
      </c>
      <c r="F22" s="273" t="str">
        <f>_xll.qlSimpleQuote(E22,,RateTickValue,Permanent,Trigger,ObjectOverwrite)</f>
        <v>GBP21MOIS_Quote#0071</v>
      </c>
      <c r="G22" s="272" t="str">
        <f>_xll.ohRangeRetrieveError(F22)</f>
        <v/>
      </c>
      <c r="H22" s="271"/>
      <c r="I22" s="269"/>
      <c r="J22" s="15"/>
      <c r="K22" s="23" t="s">
        <v>132</v>
      </c>
      <c r="L22" s="22"/>
      <c r="M22" s="22" t="s">
        <v>25</v>
      </c>
      <c r="N22" s="21" t="str">
        <f t="shared" si="1"/>
        <v>GBP21MOIS</v>
      </c>
      <c r="O22" s="21" t="str">
        <v>GBP21MOIS=ICAP</v>
      </c>
      <c r="P22" s="17" t="s">
        <v>0</v>
      </c>
      <c r="Q22" s="17" t="s">
        <v>0</v>
      </c>
      <c r="R22" s="17" t="s">
        <v>0</v>
      </c>
      <c r="S22" s="17" t="s">
        <v>0</v>
      </c>
      <c r="T22" s="17" t="e">
        <f>_xll.qlMidEquivalent($P22,$Q22,$R22,$S22)</f>
        <v>#NUM!</v>
      </c>
      <c r="U22" s="284"/>
      <c r="V22" s="288" t="e">
        <v>#NUM!</v>
      </c>
      <c r="W22" s="284"/>
      <c r="X22" s="211" t="e">
        <v>#NUM!</v>
      </c>
      <c r="Y22" s="283">
        <f>_xll.qlSimpleQuoteSetValue(E22,X22/100,ISERROR(F22))</f>
        <v>0</v>
      </c>
      <c r="Z22" s="282"/>
    </row>
    <row r="23" spans="1:26" x14ac:dyDescent="0.25">
      <c r="A23" s="66"/>
      <c r="B23" s="286"/>
      <c r="C23" s="287" t="s">
        <v>63</v>
      </c>
      <c r="D23" s="286" t="s">
        <v>25</v>
      </c>
      <c r="E23" s="273" t="str">
        <f t="shared" si="0"/>
        <v>GBP2YOIS_Quote</v>
      </c>
      <c r="F23" s="273" t="str">
        <f>_xll.qlSimpleQuote(E23,,RateTickValue,Permanent,Trigger,ObjectOverwrite)</f>
        <v>GBP2YOIS_Quote#0071</v>
      </c>
      <c r="G23" s="272" t="str">
        <f>_xll.ohRangeRetrieveError(F23)</f>
        <v/>
      </c>
      <c r="H23" s="271"/>
      <c r="I23" s="269"/>
      <c r="J23" s="15"/>
      <c r="K23" s="23" t="s">
        <v>63</v>
      </c>
      <c r="L23" s="22"/>
      <c r="M23" s="22" t="s">
        <v>25</v>
      </c>
      <c r="N23" s="21" t="str">
        <f t="shared" si="1"/>
        <v>GBP2YOIS</v>
      </c>
      <c r="O23" s="21" t="str">
        <v>GBP2YOIS=ICAP</v>
      </c>
      <c r="P23" s="17">
        <v>0.87249999999999994</v>
      </c>
      <c r="Q23" s="17">
        <v>0.90250000000000008</v>
      </c>
      <c r="R23" s="17">
        <v>0</v>
      </c>
      <c r="S23" s="17">
        <v>0</v>
      </c>
      <c r="T23" s="17">
        <f>_xll.qlMidEquivalent($P23,$Q23,$R23,$S23)</f>
        <v>0.88749999999999996</v>
      </c>
      <c r="U23" s="284"/>
      <c r="V23" s="288">
        <v>0.88749999999999996</v>
      </c>
      <c r="W23" s="284"/>
      <c r="X23" s="211">
        <v>0.88749999999999996</v>
      </c>
      <c r="Y23" s="283" t="e">
        <f>_xll.qlSimpleQuoteSetValue(E23,X23/100,ISERROR(F23))</f>
        <v>#N/A</v>
      </c>
      <c r="Z23" s="282"/>
    </row>
    <row r="24" spans="1:26" x14ac:dyDescent="0.25">
      <c r="A24" s="66"/>
      <c r="B24" s="286"/>
      <c r="C24" s="287" t="s">
        <v>62</v>
      </c>
      <c r="D24" s="286" t="s">
        <v>25</v>
      </c>
      <c r="E24" s="273" t="str">
        <f t="shared" si="0"/>
        <v>GBP3YOIS_Quote</v>
      </c>
      <c r="F24" s="273" t="str">
        <f>_xll.qlSimpleQuote(E24,,RateTickValue,Permanent,Trigger,ObjectOverwrite)</f>
        <v>GBP3YOIS_Quote#0071</v>
      </c>
      <c r="G24" s="272" t="str">
        <f>_xll.ohRangeRetrieveError(F24)</f>
        <v/>
      </c>
      <c r="H24" s="271"/>
      <c r="I24" s="269"/>
      <c r="J24" s="15"/>
      <c r="K24" s="23" t="s">
        <v>62</v>
      </c>
      <c r="L24" s="22"/>
      <c r="M24" s="22" t="s">
        <v>25</v>
      </c>
      <c r="N24" s="21" t="str">
        <f t="shared" si="1"/>
        <v>GBP3YOIS</v>
      </c>
      <c r="O24" s="21" t="str">
        <v>GBP3YOIS=ICAP</v>
      </c>
      <c r="P24" s="17">
        <v>1.115</v>
      </c>
      <c r="Q24" s="17">
        <v>1.145</v>
      </c>
      <c r="R24" s="17">
        <v>0</v>
      </c>
      <c r="S24" s="17">
        <v>0</v>
      </c>
      <c r="T24" s="17">
        <f>_xll.qlMidEquivalent($P24,$Q24,$R24,$S24)</f>
        <v>1.1299999999999999</v>
      </c>
      <c r="U24" s="284"/>
      <c r="V24" s="288">
        <v>1.1299999999999999</v>
      </c>
      <c r="W24" s="284"/>
      <c r="X24" s="211">
        <v>1.1299999999999999</v>
      </c>
      <c r="Y24" s="283" t="e">
        <f>_xll.qlSimpleQuoteSetValue(E24,X24/100,ISERROR(F24))</f>
        <v>#N/A</v>
      </c>
      <c r="Z24" s="282"/>
    </row>
    <row r="25" spans="1:26" x14ac:dyDescent="0.25">
      <c r="A25" s="66"/>
      <c r="B25" s="286"/>
      <c r="C25" s="287" t="s">
        <v>61</v>
      </c>
      <c r="D25" s="286" t="s">
        <v>25</v>
      </c>
      <c r="E25" s="273" t="str">
        <f t="shared" si="0"/>
        <v>GBP4YOIS_Quote</v>
      </c>
      <c r="F25" s="273" t="str">
        <f>_xll.qlSimpleQuote(E25,,RateTickValue,Permanent,Trigger,ObjectOverwrite)</f>
        <v>GBP4YOIS_Quote#0071</v>
      </c>
      <c r="G25" s="272" t="str">
        <f>_xll.ohRangeRetrieveError(F25)</f>
        <v/>
      </c>
      <c r="H25" s="271"/>
      <c r="I25" s="269"/>
      <c r="J25" s="15"/>
      <c r="K25" s="23" t="s">
        <v>61</v>
      </c>
      <c r="L25" s="22"/>
      <c r="M25" s="22" t="s">
        <v>25</v>
      </c>
      <c r="N25" s="21" t="str">
        <f t="shared" si="1"/>
        <v>GBP4YOIS</v>
      </c>
      <c r="O25" s="21" t="str">
        <v>GBP4YOIS=ICAP</v>
      </c>
      <c r="P25" s="17">
        <v>1.2875000000000001</v>
      </c>
      <c r="Q25" s="17">
        <v>1.3374999999999999</v>
      </c>
      <c r="R25" s="17">
        <v>0</v>
      </c>
      <c r="S25" s="17">
        <v>0</v>
      </c>
      <c r="T25" s="17">
        <f>_xll.qlMidEquivalent($P25,$Q25,$R25,$S25)</f>
        <v>1.3125</v>
      </c>
      <c r="U25" s="284"/>
      <c r="V25" s="288">
        <v>1.3137500000000002</v>
      </c>
      <c r="W25" s="284"/>
      <c r="X25" s="211">
        <v>1.3137500000000002</v>
      </c>
      <c r="Y25" s="283" t="e">
        <f>_xll.qlSimpleQuoteSetValue(E25,X25/100,ISERROR(F25))</f>
        <v>#N/A</v>
      </c>
      <c r="Z25" s="282"/>
    </row>
    <row r="26" spans="1:26" x14ac:dyDescent="0.25">
      <c r="A26" s="66"/>
      <c r="B26" s="286"/>
      <c r="C26" s="287" t="s">
        <v>60</v>
      </c>
      <c r="D26" s="286" t="s">
        <v>25</v>
      </c>
      <c r="E26" s="273" t="str">
        <f t="shared" si="0"/>
        <v>GBP5YOIS_Quote</v>
      </c>
      <c r="F26" s="273" t="str">
        <f>_xll.qlSimpleQuote(E26,,RateTickValue,Permanent,Trigger,ObjectOverwrite)</f>
        <v>GBP5YOIS_Quote#0071</v>
      </c>
      <c r="G26" s="272" t="str">
        <f>_xll.ohRangeRetrieveError(F26)</f>
        <v/>
      </c>
      <c r="H26" s="271"/>
      <c r="I26" s="269"/>
      <c r="J26" s="15"/>
      <c r="K26" s="23" t="s">
        <v>60</v>
      </c>
      <c r="L26" s="22"/>
      <c r="M26" s="22" t="s">
        <v>25</v>
      </c>
      <c r="N26" s="21" t="str">
        <f t="shared" si="1"/>
        <v>GBP5YOIS</v>
      </c>
      <c r="O26" s="21" t="str">
        <v>GBP5YOIS=ICAP</v>
      </c>
      <c r="P26" s="17">
        <v>1.4375</v>
      </c>
      <c r="Q26" s="17">
        <v>1.4875</v>
      </c>
      <c r="R26" s="17">
        <v>0</v>
      </c>
      <c r="S26" s="17">
        <v>0</v>
      </c>
      <c r="T26" s="17">
        <f>_xll.qlMidEquivalent($P26,$Q26,$R26,$S26)</f>
        <v>1.4624999999999999</v>
      </c>
      <c r="U26" s="284"/>
      <c r="V26" s="288">
        <v>1.4624999999999999</v>
      </c>
      <c r="W26" s="284"/>
      <c r="X26" s="211">
        <v>1.4624999999999999</v>
      </c>
      <c r="Y26" s="283" t="e">
        <f>_xll.qlSimpleQuoteSetValue(E26,X26/100,ISERROR(F26))</f>
        <v>#N/A</v>
      </c>
      <c r="Z26" s="282"/>
    </row>
    <row r="27" spans="1:26" x14ac:dyDescent="0.25">
      <c r="A27" s="66"/>
      <c r="B27" s="286"/>
      <c r="C27" s="287" t="s">
        <v>59</v>
      </c>
      <c r="D27" s="286" t="s">
        <v>25</v>
      </c>
      <c r="E27" s="273" t="str">
        <f t="shared" si="0"/>
        <v>GBP6YOIS_Quote</v>
      </c>
      <c r="F27" s="273" t="str">
        <f>_xll.qlSimpleQuote(E27,,RateTickValue,Permanent,Trigger,ObjectOverwrite)</f>
        <v>GBP6YOIS_Quote#0071</v>
      </c>
      <c r="G27" s="272" t="str">
        <f>_xll.ohRangeRetrieveError(F27)</f>
        <v/>
      </c>
      <c r="H27" s="271"/>
      <c r="I27" s="269"/>
      <c r="J27" s="15"/>
      <c r="K27" s="23" t="s">
        <v>59</v>
      </c>
      <c r="L27" s="22"/>
      <c r="M27" s="22" t="s">
        <v>25</v>
      </c>
      <c r="N27" s="21" t="str">
        <f t="shared" si="1"/>
        <v>GBP6YOIS</v>
      </c>
      <c r="O27" s="21" t="str">
        <v>GBP6YOIS=ICAP</v>
      </c>
      <c r="P27" s="17">
        <v>1.5575000000000001</v>
      </c>
      <c r="Q27" s="17">
        <v>1.6074999999999999</v>
      </c>
      <c r="R27" s="17">
        <v>0</v>
      </c>
      <c r="S27" s="17">
        <v>0</v>
      </c>
      <c r="T27" s="17">
        <f>_xll.qlMidEquivalent($P27,$Q27,$R27,$S27)</f>
        <v>1.5825</v>
      </c>
      <c r="U27" s="284"/>
      <c r="V27" s="288">
        <v>1.5837500000000002</v>
      </c>
      <c r="W27" s="284"/>
      <c r="X27" s="211">
        <v>1.5837500000000002</v>
      </c>
      <c r="Y27" s="283" t="e">
        <f>_xll.qlSimpleQuoteSetValue(E27,X27/100,ISERROR(F27))</f>
        <v>#N/A</v>
      </c>
      <c r="Z27" s="282"/>
    </row>
    <row r="28" spans="1:26" x14ac:dyDescent="0.25">
      <c r="A28" s="66"/>
      <c r="B28" s="286"/>
      <c r="C28" s="287" t="s">
        <v>58</v>
      </c>
      <c r="D28" s="286" t="s">
        <v>25</v>
      </c>
      <c r="E28" s="273" t="str">
        <f t="shared" si="0"/>
        <v>GBP7YOIS_Quote</v>
      </c>
      <c r="F28" s="273" t="str">
        <f>_xll.qlSimpleQuote(E28,,RateTickValue,Permanent,Trigger,ObjectOverwrite)</f>
        <v>GBP7YOIS_Quote#0071</v>
      </c>
      <c r="G28" s="272" t="str">
        <f>_xll.ohRangeRetrieveError(F28)</f>
        <v/>
      </c>
      <c r="H28" s="271"/>
      <c r="I28" s="269"/>
      <c r="J28" s="15"/>
      <c r="K28" s="23" t="s">
        <v>58</v>
      </c>
      <c r="L28" s="22"/>
      <c r="M28" s="22" t="s">
        <v>25</v>
      </c>
      <c r="N28" s="21" t="str">
        <f t="shared" si="1"/>
        <v>GBP7YOIS</v>
      </c>
      <c r="O28" s="21" t="str">
        <v>GBP7YOIS=ICAP</v>
      </c>
      <c r="P28" s="17">
        <v>1.6625000000000001</v>
      </c>
      <c r="Q28" s="17">
        <v>1.7124999999999999</v>
      </c>
      <c r="R28" s="17">
        <v>0</v>
      </c>
      <c r="S28" s="17">
        <v>0</v>
      </c>
      <c r="T28" s="17">
        <f>_xll.qlMidEquivalent($P28,$Q28,$R28,$S28)</f>
        <v>1.6875</v>
      </c>
      <c r="U28" s="284"/>
      <c r="V28" s="288">
        <v>1.6887500000000002</v>
      </c>
      <c r="W28" s="284"/>
      <c r="X28" s="211">
        <v>1.6887500000000002</v>
      </c>
      <c r="Y28" s="283" t="e">
        <f>_xll.qlSimpleQuoteSetValue(E28,X28/100,ISERROR(F28))</f>
        <v>#N/A</v>
      </c>
      <c r="Z28" s="282"/>
    </row>
    <row r="29" spans="1:26" x14ac:dyDescent="0.25">
      <c r="A29" s="66"/>
      <c r="B29" s="286"/>
      <c r="C29" s="287" t="s">
        <v>57</v>
      </c>
      <c r="D29" s="286" t="s">
        <v>25</v>
      </c>
      <c r="E29" s="273" t="str">
        <f t="shared" si="0"/>
        <v>GBP8YOIS_Quote</v>
      </c>
      <c r="F29" s="273" t="str">
        <f>_xll.qlSimpleQuote(E29,,RateTickValue,Permanent,Trigger,ObjectOverwrite)</f>
        <v>GBP8YOIS_Quote#0071</v>
      </c>
      <c r="G29" s="272" t="str">
        <f>_xll.ohRangeRetrieveError(F29)</f>
        <v/>
      </c>
      <c r="H29" s="271"/>
      <c r="I29" s="269"/>
      <c r="J29" s="15"/>
      <c r="K29" s="23" t="s">
        <v>57</v>
      </c>
      <c r="L29" s="22"/>
      <c r="M29" s="22" t="s">
        <v>25</v>
      </c>
      <c r="N29" s="21" t="str">
        <f t="shared" si="1"/>
        <v>GBP8YOIS</v>
      </c>
      <c r="O29" s="21" t="str">
        <v>GBP8YOIS=ICAP</v>
      </c>
      <c r="P29" s="17">
        <v>1.75</v>
      </c>
      <c r="Q29" s="17">
        <v>1.8</v>
      </c>
      <c r="R29" s="17">
        <v>0</v>
      </c>
      <c r="S29" s="17">
        <v>0</v>
      </c>
      <c r="T29" s="17">
        <f>_xll.qlMidEquivalent($P29,$Q29,$R29,$S29)</f>
        <v>1.7749999999999999</v>
      </c>
      <c r="U29" s="284"/>
      <c r="V29" s="288">
        <v>1.7762500000000001</v>
      </c>
      <c r="W29" s="284"/>
      <c r="X29" s="211">
        <v>1.7762500000000001</v>
      </c>
      <c r="Y29" s="283" t="e">
        <f>_xll.qlSimpleQuoteSetValue(E29,X29/100,ISERROR(F29))</f>
        <v>#N/A</v>
      </c>
      <c r="Z29" s="282"/>
    </row>
    <row r="30" spans="1:26" x14ac:dyDescent="0.25">
      <c r="A30" s="66"/>
      <c r="B30" s="286"/>
      <c r="C30" s="287" t="s">
        <v>56</v>
      </c>
      <c r="D30" s="286" t="s">
        <v>25</v>
      </c>
      <c r="E30" s="273" t="str">
        <f t="shared" si="0"/>
        <v>GBP9YOIS_Quote</v>
      </c>
      <c r="F30" s="273" t="str">
        <f>_xll.qlSimpleQuote(E30,,RateTickValue,Permanent,Trigger,ObjectOverwrite)</f>
        <v>GBP9YOIS_Quote#0071</v>
      </c>
      <c r="G30" s="272" t="str">
        <f>_xll.ohRangeRetrieveError(F30)</f>
        <v/>
      </c>
      <c r="H30" s="271"/>
      <c r="I30" s="269"/>
      <c r="J30" s="15"/>
      <c r="K30" s="23" t="s">
        <v>56</v>
      </c>
      <c r="L30" s="22"/>
      <c r="M30" s="22" t="s">
        <v>25</v>
      </c>
      <c r="N30" s="21" t="str">
        <f t="shared" si="1"/>
        <v>GBP9YOIS</v>
      </c>
      <c r="O30" s="21" t="str">
        <v>GBP9YOIS=ICAP</v>
      </c>
      <c r="P30" s="17">
        <v>1.8187500000000001</v>
      </c>
      <c r="Q30" s="17">
        <v>1.8687499999999999</v>
      </c>
      <c r="R30" s="17">
        <v>0</v>
      </c>
      <c r="S30" s="17">
        <v>0</v>
      </c>
      <c r="T30" s="17">
        <f>_xll.qlMidEquivalent($P30,$Q30,$R30,$S30)</f>
        <v>1.84375</v>
      </c>
      <c r="U30" s="284"/>
      <c r="V30" s="288">
        <v>1.8462499999999999</v>
      </c>
      <c r="W30" s="284"/>
      <c r="X30" s="211">
        <v>1.8462499999999999</v>
      </c>
      <c r="Y30" s="283" t="e">
        <f>_xll.qlSimpleQuoteSetValue(E30,X30/100,ISERROR(F30))</f>
        <v>#N/A</v>
      </c>
      <c r="Z30" s="282"/>
    </row>
    <row r="31" spans="1:26" x14ac:dyDescent="0.25">
      <c r="A31" s="66"/>
      <c r="B31" s="286"/>
      <c r="C31" s="287" t="s">
        <v>55</v>
      </c>
      <c r="D31" s="286" t="s">
        <v>25</v>
      </c>
      <c r="E31" s="273" t="str">
        <f t="shared" si="0"/>
        <v>GBP10YOIS_Quote</v>
      </c>
      <c r="F31" s="273" t="str">
        <f>_xll.qlSimpleQuote(E31,,RateTickValue,Permanent,Trigger,ObjectOverwrite)</f>
        <v>GBP10YOIS_Quote#0071</v>
      </c>
      <c r="G31" s="272" t="str">
        <f>_xll.ohRangeRetrieveError(F31)</f>
        <v/>
      </c>
      <c r="H31" s="271"/>
      <c r="I31" s="269"/>
      <c r="J31" s="15"/>
      <c r="K31" s="23" t="s">
        <v>55</v>
      </c>
      <c r="L31" s="22"/>
      <c r="M31" s="22" t="s">
        <v>25</v>
      </c>
      <c r="N31" s="21" t="str">
        <f t="shared" si="1"/>
        <v>GBP10YOIS</v>
      </c>
      <c r="O31" s="21" t="str">
        <v>GBP10YOIS=ICAP</v>
      </c>
      <c r="P31" s="17">
        <v>1.8800000000000001</v>
      </c>
      <c r="Q31" s="17">
        <v>1.9300000000000002</v>
      </c>
      <c r="R31" s="17">
        <v>0</v>
      </c>
      <c r="S31" s="17">
        <v>0</v>
      </c>
      <c r="T31" s="17">
        <f>_xll.qlMidEquivalent($P31,$Q31,$R31,$S31)</f>
        <v>1.9050000000000002</v>
      </c>
      <c r="U31" s="284"/>
      <c r="V31" s="288">
        <v>1.90625</v>
      </c>
      <c r="W31" s="284"/>
      <c r="X31" s="211">
        <v>1.90625</v>
      </c>
      <c r="Y31" s="283" t="e">
        <f>_xll.qlSimpleQuoteSetValue(E31,X31/100,ISERROR(F31))</f>
        <v>#N/A</v>
      </c>
      <c r="Z31" s="282"/>
    </row>
    <row r="32" spans="1:26" x14ac:dyDescent="0.25">
      <c r="A32" s="66"/>
      <c r="B32" s="286"/>
      <c r="C32" s="287" t="s">
        <v>119</v>
      </c>
      <c r="D32" s="286" t="s">
        <v>25</v>
      </c>
      <c r="E32" s="273" t="str">
        <f t="shared" si="0"/>
        <v>GBP11YOIS_Quote</v>
      </c>
      <c r="F32" s="273" t="str">
        <f>_xll.qlSimpleQuote(E32,,RateTickValue,Permanent,Trigger,ObjectOverwrite)</f>
        <v>GBP11YOIS_Quote#0071</v>
      </c>
      <c r="G32" s="272" t="str">
        <f>_xll.ohRangeRetrieveError(F32)</f>
        <v/>
      </c>
      <c r="H32" s="271"/>
      <c r="I32" s="269"/>
      <c r="J32" s="15"/>
      <c r="K32" s="23" t="s">
        <v>119</v>
      </c>
      <c r="L32" s="22"/>
      <c r="M32" s="22" t="s">
        <v>25</v>
      </c>
      <c r="N32" s="21" t="str">
        <f t="shared" si="1"/>
        <v>GBP11YOIS</v>
      </c>
      <c r="O32" s="21" t="str">
        <v>GBP11YOIS=ICAP</v>
      </c>
      <c r="P32" s="17" t="s">
        <v>0</v>
      </c>
      <c r="Q32" s="17" t="s">
        <v>0</v>
      </c>
      <c r="R32" s="17" t="s">
        <v>0</v>
      </c>
      <c r="S32" s="17" t="s">
        <v>0</v>
      </c>
      <c r="T32" s="17" t="e">
        <f>_xll.qlMidEquivalent($P32,$Q32,$R32,$S32)</f>
        <v>#NUM!</v>
      </c>
      <c r="U32" s="284"/>
      <c r="V32" s="288" t="e">
        <v>#NUM!</v>
      </c>
      <c r="W32" s="284"/>
      <c r="X32" s="211" t="e">
        <v>#NUM!</v>
      </c>
      <c r="Y32" s="283">
        <f>_xll.qlSimpleQuoteSetValue(E32,X32/100,ISERROR(F32))</f>
        <v>0</v>
      </c>
      <c r="Z32" s="282"/>
    </row>
    <row r="33" spans="1:26" x14ac:dyDescent="0.25">
      <c r="A33" s="66"/>
      <c r="B33" s="286"/>
      <c r="C33" s="287" t="s">
        <v>54</v>
      </c>
      <c r="D33" s="286" t="s">
        <v>25</v>
      </c>
      <c r="E33" s="273" t="str">
        <f t="shared" si="0"/>
        <v>GBP12YOIS_Quote</v>
      </c>
      <c r="F33" s="273" t="str">
        <f>_xll.qlSimpleQuote(E33,,RateTickValue,Permanent,Trigger,ObjectOverwrite)</f>
        <v>GBP12YOIS_Quote#0071</v>
      </c>
      <c r="G33" s="272" t="str">
        <f>_xll.ohRangeRetrieveError(F33)</f>
        <v/>
      </c>
      <c r="H33" s="271"/>
      <c r="I33" s="269"/>
      <c r="J33" s="15"/>
      <c r="K33" s="23" t="s">
        <v>54</v>
      </c>
      <c r="L33" s="22"/>
      <c r="M33" s="22" t="s">
        <v>25</v>
      </c>
      <c r="N33" s="21" t="str">
        <f t="shared" si="1"/>
        <v>GBP12YOIS</v>
      </c>
      <c r="O33" s="21" t="str">
        <v>GBP12YOIS=ICAP</v>
      </c>
      <c r="P33" s="17">
        <v>1.9837500000000001</v>
      </c>
      <c r="Q33" s="17">
        <v>2.0337499999999999</v>
      </c>
      <c r="R33" s="17">
        <v>0</v>
      </c>
      <c r="S33" s="17">
        <v>0</v>
      </c>
      <c r="T33" s="17">
        <f>_xll.qlMidEquivalent($P33,$Q33,$R33,$S33)</f>
        <v>2.00875</v>
      </c>
      <c r="U33" s="284"/>
      <c r="V33" s="288">
        <v>2.01125</v>
      </c>
      <c r="W33" s="284"/>
      <c r="X33" s="211">
        <v>2.01125</v>
      </c>
      <c r="Y33" s="283" t="e">
        <f>_xll.qlSimpleQuoteSetValue(E33,X33/100,ISERROR(F33))</f>
        <v>#N/A</v>
      </c>
      <c r="Z33" s="282"/>
    </row>
    <row r="34" spans="1:26" x14ac:dyDescent="0.25">
      <c r="A34" s="66"/>
      <c r="B34" s="286"/>
      <c r="C34" s="287" t="s">
        <v>53</v>
      </c>
      <c r="D34" s="286" t="s">
        <v>25</v>
      </c>
      <c r="E34" s="273" t="str">
        <f t="shared" si="0"/>
        <v>GBP15YOIS_Quote</v>
      </c>
      <c r="F34" s="273" t="str">
        <f>_xll.qlSimpleQuote(E34,,RateTickValue,Permanent,Trigger,ObjectOverwrite)</f>
        <v>GBP15YOIS_Quote#0071</v>
      </c>
      <c r="G34" s="272" t="str">
        <f>_xll.ohRangeRetrieveError(F34)</f>
        <v/>
      </c>
      <c r="H34" s="271"/>
      <c r="I34" s="269"/>
      <c r="J34" s="15"/>
      <c r="K34" s="23" t="s">
        <v>53</v>
      </c>
      <c r="L34" s="22"/>
      <c r="M34" s="22" t="s">
        <v>25</v>
      </c>
      <c r="N34" s="21" t="str">
        <f t="shared" si="1"/>
        <v>GBP15YOIS</v>
      </c>
      <c r="O34" s="21" t="str">
        <v>GBP15YOIS=ICAP</v>
      </c>
      <c r="P34" s="17">
        <v>2.1037499999999998</v>
      </c>
      <c r="Q34" s="17">
        <v>2.1537500000000001</v>
      </c>
      <c r="R34" s="17">
        <v>0</v>
      </c>
      <c r="S34" s="17">
        <v>0</v>
      </c>
      <c r="T34" s="17">
        <f>_xll.qlMidEquivalent($P34,$Q34,$R34,$S34)</f>
        <v>2.1287500000000001</v>
      </c>
      <c r="U34" s="284"/>
      <c r="V34" s="288">
        <v>2.13</v>
      </c>
      <c r="W34" s="284"/>
      <c r="X34" s="211">
        <v>2.13</v>
      </c>
      <c r="Y34" s="283" t="e">
        <f>_xll.qlSimpleQuoteSetValue(E34,X34/100,ISERROR(F34))</f>
        <v>#N/A</v>
      </c>
      <c r="Z34" s="282"/>
    </row>
    <row r="35" spans="1:26" x14ac:dyDescent="0.25">
      <c r="A35" s="66"/>
      <c r="B35" s="286"/>
      <c r="C35" s="287" t="s">
        <v>52</v>
      </c>
      <c r="D35" s="286" t="s">
        <v>25</v>
      </c>
      <c r="E35" s="273" t="str">
        <f t="shared" si="0"/>
        <v>GBP20YOIS_Quote</v>
      </c>
      <c r="F35" s="273" t="str">
        <f>_xll.qlSimpleQuote(E35,,RateTickValue,Permanent,Trigger,ObjectOverwrite)</f>
        <v>GBP20YOIS_Quote#0071</v>
      </c>
      <c r="G35" s="272" t="str">
        <f>_xll.ohRangeRetrieveError(F35)</f>
        <v/>
      </c>
      <c r="H35" s="271"/>
      <c r="I35" s="269"/>
      <c r="J35" s="15"/>
      <c r="K35" s="23" t="s">
        <v>52</v>
      </c>
      <c r="L35" s="22"/>
      <c r="M35" s="22" t="s">
        <v>25</v>
      </c>
      <c r="N35" s="21" t="str">
        <f t="shared" si="1"/>
        <v>GBP20YOIS</v>
      </c>
      <c r="O35" s="21" t="str">
        <v>GBP20YOIS=ICAP</v>
      </c>
      <c r="P35" s="17">
        <v>2.1912500000000001</v>
      </c>
      <c r="Q35" s="17">
        <v>2.24125</v>
      </c>
      <c r="R35" s="17">
        <v>0</v>
      </c>
      <c r="S35" s="17">
        <v>0</v>
      </c>
      <c r="T35" s="17">
        <f>_xll.qlMidEquivalent($P35,$Q35,$R35,$S35)</f>
        <v>2.2162500000000001</v>
      </c>
      <c r="U35" s="284"/>
      <c r="V35" s="288">
        <v>2.21875</v>
      </c>
      <c r="W35" s="284"/>
      <c r="X35" s="211">
        <v>2.21875</v>
      </c>
      <c r="Y35" s="283" t="e">
        <f>_xll.qlSimpleQuoteSetValue(E35,X35/100,ISERROR(F35))</f>
        <v>#N/A</v>
      </c>
      <c r="Z35" s="282"/>
    </row>
    <row r="36" spans="1:26" x14ac:dyDescent="0.25">
      <c r="A36" s="66"/>
      <c r="B36" s="286"/>
      <c r="C36" s="287" t="s">
        <v>51</v>
      </c>
      <c r="D36" s="286" t="s">
        <v>25</v>
      </c>
      <c r="E36" s="273" t="str">
        <f t="shared" si="0"/>
        <v>GBP25YOIS_Quote</v>
      </c>
      <c r="F36" s="273" t="str">
        <f>_xll.qlSimpleQuote(E36,,RateTickValue,Permanent,Trigger,ObjectOverwrite)</f>
        <v>GBP25YOIS_Quote#0071</v>
      </c>
      <c r="G36" s="272" t="str">
        <f>_xll.ohRangeRetrieveError(F36)</f>
        <v/>
      </c>
      <c r="H36" s="271"/>
      <c r="I36" s="269"/>
      <c r="J36" s="15"/>
      <c r="K36" s="23" t="s">
        <v>51</v>
      </c>
      <c r="L36" s="22"/>
      <c r="M36" s="22" t="s">
        <v>25</v>
      </c>
      <c r="N36" s="21" t="str">
        <f t="shared" si="1"/>
        <v>GBP25YOIS</v>
      </c>
      <c r="O36" s="21" t="str">
        <v>GBP25YOIS=ICAP</v>
      </c>
      <c r="P36" s="17">
        <v>2.2162500000000001</v>
      </c>
      <c r="Q36" s="17">
        <v>2.2662499999999999</v>
      </c>
      <c r="R36" s="17">
        <v>0</v>
      </c>
      <c r="S36" s="17">
        <v>0</v>
      </c>
      <c r="T36" s="17">
        <f>_xll.qlMidEquivalent($P36,$Q36,$R36,$S36)</f>
        <v>2.24125</v>
      </c>
      <c r="U36" s="284"/>
      <c r="V36" s="288">
        <v>2.2437499999999999</v>
      </c>
      <c r="W36" s="284"/>
      <c r="X36" s="211">
        <v>2.2437499999999999</v>
      </c>
      <c r="Y36" s="283" t="e">
        <f>_xll.qlSimpleQuoteSetValue(E36,X36/100,ISERROR(F36))</f>
        <v>#N/A</v>
      </c>
      <c r="Z36" s="282"/>
    </row>
    <row r="37" spans="1:26" x14ac:dyDescent="0.25">
      <c r="A37" s="66"/>
      <c r="B37" s="286"/>
      <c r="C37" s="287" t="s">
        <v>50</v>
      </c>
      <c r="D37" s="286" t="s">
        <v>25</v>
      </c>
      <c r="E37" s="273" t="str">
        <f t="shared" si="0"/>
        <v>GBP30YOIS_Quote</v>
      </c>
      <c r="F37" s="273" t="str">
        <f>_xll.qlSimpleQuote(E37,,RateTickValue,Permanent,Trigger,ObjectOverwrite)</f>
        <v>GBP30YOIS_Quote#0071</v>
      </c>
      <c r="G37" s="272" t="str">
        <f>_xll.ohRangeRetrieveError(F37)</f>
        <v/>
      </c>
      <c r="H37" s="271"/>
      <c r="I37" s="269"/>
      <c r="J37" s="15"/>
      <c r="K37" s="23" t="s">
        <v>50</v>
      </c>
      <c r="L37" s="22"/>
      <c r="M37" s="22" t="s">
        <v>25</v>
      </c>
      <c r="N37" s="21" t="str">
        <f t="shared" si="1"/>
        <v>GBP30YOIS</v>
      </c>
      <c r="O37" s="21" t="str">
        <v>GBP30YOIS=ICAP</v>
      </c>
      <c r="P37" s="17">
        <v>2.17875</v>
      </c>
      <c r="Q37" s="17">
        <v>2.3087499999999999</v>
      </c>
      <c r="R37" s="17">
        <v>0</v>
      </c>
      <c r="S37" s="17">
        <v>0</v>
      </c>
      <c r="T37" s="17">
        <f>_xll.qlMidEquivalent($P37,$Q37,$R37,$S37)</f>
        <v>2.2437499999999999</v>
      </c>
      <c r="U37" s="284"/>
      <c r="V37" s="288">
        <v>2.2450000000000001</v>
      </c>
      <c r="W37" s="284"/>
      <c r="X37" s="211">
        <v>2.2450000000000001</v>
      </c>
      <c r="Y37" s="283" t="e">
        <f>_xll.qlSimpleQuoteSetValue(E37,X37/100,ISERROR(F37))</f>
        <v>#N/A</v>
      </c>
      <c r="Z37" s="282"/>
    </row>
    <row r="38" spans="1:26" x14ac:dyDescent="0.25">
      <c r="A38" s="66"/>
      <c r="B38" s="286"/>
      <c r="C38" s="287" t="s">
        <v>103</v>
      </c>
      <c r="D38" s="286" t="s">
        <v>25</v>
      </c>
      <c r="E38" s="273" t="str">
        <f t="shared" si="0"/>
        <v>GBP40YOIS_Quote</v>
      </c>
      <c r="F38" s="273" t="str">
        <f>_xll.qlSimpleQuote(E38,,RateTickValue,Permanent,Trigger,ObjectOverwrite)</f>
        <v>GBP40YOIS_Quote#0071</v>
      </c>
      <c r="G38" s="272"/>
      <c r="H38" s="271"/>
      <c r="I38" s="269"/>
      <c r="J38" s="15"/>
      <c r="K38" s="23" t="s">
        <v>103</v>
      </c>
      <c r="L38" s="22"/>
      <c r="M38" s="22" t="s">
        <v>25</v>
      </c>
      <c r="N38" s="21" t="str">
        <f t="shared" si="1"/>
        <v>GBP40YOIS</v>
      </c>
      <c r="O38" s="21" t="str">
        <v>GBP40YOIS=ICAP</v>
      </c>
      <c r="P38" s="17">
        <v>2.1387499999999999</v>
      </c>
      <c r="Q38" s="17">
        <v>2.2687499999999998</v>
      </c>
      <c r="R38" s="17">
        <v>0</v>
      </c>
      <c r="S38" s="17">
        <v>0</v>
      </c>
      <c r="T38" s="17">
        <f>_xll.qlMidEquivalent($P38,$Q38,$R38,$S38)</f>
        <v>2.2037499999999999</v>
      </c>
      <c r="U38" s="284"/>
      <c r="V38" s="288">
        <v>2.2050000000000001</v>
      </c>
      <c r="W38" s="284"/>
      <c r="X38" s="211">
        <v>2.2050000000000001</v>
      </c>
      <c r="Y38" s="283" t="e">
        <f>_xll.qlSimpleQuoteSetValue(E38,X38/100,ISERROR(F38))</f>
        <v>#N/A</v>
      </c>
      <c r="Z38" s="282"/>
    </row>
    <row r="39" spans="1:26" x14ac:dyDescent="0.25">
      <c r="A39" s="66"/>
      <c r="B39" s="286"/>
      <c r="C39" s="287" t="s">
        <v>102</v>
      </c>
      <c r="D39" s="286" t="s">
        <v>25</v>
      </c>
      <c r="E39" s="273" t="str">
        <f t="shared" si="0"/>
        <v>GBP50YOIS_Quote</v>
      </c>
      <c r="F39" s="273" t="str">
        <f>_xll.qlSimpleQuote(E39,,RateTickValue,Permanent,Trigger,ObjectOverwrite)</f>
        <v>GBP50YOIS_Quote#0071</v>
      </c>
      <c r="G39" s="272"/>
      <c r="H39" s="271"/>
      <c r="I39" s="269"/>
      <c r="J39" s="15"/>
      <c r="K39" s="23" t="s">
        <v>102</v>
      </c>
      <c r="L39" s="22"/>
      <c r="M39" s="22" t="s">
        <v>25</v>
      </c>
      <c r="N39" s="21" t="str">
        <f t="shared" si="1"/>
        <v>GBP50YOIS</v>
      </c>
      <c r="O39" s="21" t="str">
        <v>GBP50YOIS=ICAP</v>
      </c>
      <c r="P39" s="17">
        <v>2.1112500000000001</v>
      </c>
      <c r="Q39" s="17">
        <v>2.24125</v>
      </c>
      <c r="R39" s="17">
        <v>0</v>
      </c>
      <c r="S39" s="17">
        <v>0</v>
      </c>
      <c r="T39" s="17">
        <f>_xll.qlMidEquivalent($P39,$Q39,$R39,$S39)</f>
        <v>2.17625</v>
      </c>
      <c r="U39" s="284"/>
      <c r="V39" s="288">
        <v>2.17875</v>
      </c>
      <c r="W39" s="284"/>
      <c r="X39" s="211">
        <v>2.17875</v>
      </c>
      <c r="Y39" s="283" t="e">
        <f>_xll.qlSimpleQuoteSetValue(E39,X39/100,ISERROR(F39))</f>
        <v>#N/A</v>
      </c>
      <c r="Z39" s="282"/>
    </row>
    <row r="40" spans="1:26" x14ac:dyDescent="0.25">
      <c r="A40" s="66"/>
      <c r="B40" s="286"/>
      <c r="C40" s="287" t="s">
        <v>101</v>
      </c>
      <c r="D40" s="286" t="s">
        <v>25</v>
      </c>
      <c r="E40" s="273" t="str">
        <f t="shared" si="0"/>
        <v>GBP60YOIS_Quote</v>
      </c>
      <c r="F40" s="273" t="str">
        <f>_xll.qlSimpleQuote(E40,,RateTickValue,Permanent,Trigger,ObjectOverwrite)</f>
        <v>GBP60YOIS_Quote#0071</v>
      </c>
      <c r="G40" s="272"/>
      <c r="H40" s="271"/>
      <c r="I40" s="269"/>
      <c r="J40" s="15"/>
      <c r="K40" s="14" t="s">
        <v>101</v>
      </c>
      <c r="L40" s="22"/>
      <c r="M40" s="22" t="s">
        <v>25</v>
      </c>
      <c r="N40" s="21" t="str">
        <f t="shared" si="1"/>
        <v>GBP60YOIS</v>
      </c>
      <c r="O40" s="21" t="str">
        <v>GBP60YOIS=ICAP</v>
      </c>
      <c r="P40" s="17">
        <v>2.1175000000000002</v>
      </c>
      <c r="Q40" s="17">
        <v>2.2475000000000001</v>
      </c>
      <c r="R40" s="17">
        <v>0</v>
      </c>
      <c r="S40" s="17">
        <v>0</v>
      </c>
      <c r="T40" s="17">
        <f>_xll.qlMidEquivalent($P40,$Q40,$R40,$S40)</f>
        <v>2.1825000000000001</v>
      </c>
      <c r="U40" s="284"/>
      <c r="V40" s="285">
        <v>2.1850000000000001</v>
      </c>
      <c r="W40" s="284"/>
      <c r="X40" s="202">
        <v>2.1850000000000001</v>
      </c>
      <c r="Y40" s="283" t="e">
        <f>_xll.qlSimpleQuoteSetValue(E40,X40/100,ISERROR(F40))</f>
        <v>#N/A</v>
      </c>
      <c r="Z40" s="282"/>
    </row>
    <row r="41" spans="1:26" ht="14.25" thickBot="1" x14ac:dyDescent="0.3">
      <c r="A41" s="66"/>
      <c r="B41" s="280"/>
      <c r="C41" s="281"/>
      <c r="D41" s="280"/>
      <c r="E41" s="279"/>
      <c r="F41" s="279"/>
      <c r="G41" s="278"/>
      <c r="H41" s="59"/>
      <c r="I41" s="269"/>
      <c r="J41" s="4"/>
      <c r="K41" s="277"/>
      <c r="L41" s="277"/>
      <c r="M41" s="277"/>
      <c r="N41" s="277"/>
      <c r="O41" s="277"/>
      <c r="P41" s="277"/>
      <c r="Q41" s="277"/>
      <c r="R41" s="277"/>
      <c r="S41" s="277"/>
      <c r="T41" s="277"/>
      <c r="U41" s="3"/>
      <c r="V41" s="277"/>
      <c r="W41" s="3"/>
      <c r="X41" s="277"/>
      <c r="Y41" s="277"/>
      <c r="Z41" s="2"/>
    </row>
    <row r="42" spans="1:26" x14ac:dyDescent="0.25">
      <c r="A42" s="66"/>
      <c r="B42" s="274" t="s">
        <v>26</v>
      </c>
      <c r="C42" s="275" t="s">
        <v>170</v>
      </c>
      <c r="D42" s="274" t="s">
        <v>25</v>
      </c>
      <c r="E42" s="276" t="str">
        <f t="shared" ref="E42:E77" si="2">Currency&amp;$B42&amp;$C42&amp;$D42&amp;QuoteSuffix</f>
        <v>GBPMPCJAN11OIS_Quote</v>
      </c>
      <c r="F42" s="276" t="str">
        <f>_xll.qlSimpleQuote(E42,,RateTickValue,Permanent,Trigger,ObjectOverwrite)</f>
        <v>GBPMPCJAN11OIS_Quote#0071</v>
      </c>
      <c r="G42" s="272" t="s">
        <v>146</v>
      </c>
      <c r="H42" s="271"/>
      <c r="I42" s="269"/>
    </row>
    <row r="43" spans="1:26" x14ac:dyDescent="0.25">
      <c r="A43" s="66"/>
      <c r="B43" s="274" t="s">
        <v>26</v>
      </c>
      <c r="C43" s="275" t="s">
        <v>169</v>
      </c>
      <c r="D43" s="274" t="s">
        <v>25</v>
      </c>
      <c r="E43" s="273" t="str">
        <f t="shared" si="2"/>
        <v>GBPMPCFEB11OIS_Quote</v>
      </c>
      <c r="F43" s="273" t="str">
        <f>_xll.qlSimpleQuote(E43,,RateTickValue,Permanent,Trigger,ObjectOverwrite)</f>
        <v>GBPMPCFEB11OIS_Quote#0071</v>
      </c>
      <c r="G43" s="272" t="s">
        <v>146</v>
      </c>
      <c r="H43" s="271"/>
      <c r="I43" s="269"/>
    </row>
    <row r="44" spans="1:26" x14ac:dyDescent="0.25">
      <c r="A44" s="66"/>
      <c r="B44" s="274" t="s">
        <v>26</v>
      </c>
      <c r="C44" s="275" t="s">
        <v>168</v>
      </c>
      <c r="D44" s="274" t="s">
        <v>25</v>
      </c>
      <c r="E44" s="273" t="str">
        <f t="shared" si="2"/>
        <v>GBPMPCMAR11OIS_Quote</v>
      </c>
      <c r="F44" s="273" t="str">
        <f>_xll.qlSimpleQuote(E44,,RateTickValue,Permanent,Trigger,ObjectOverwrite)</f>
        <v>GBPMPCMAR11OIS_Quote#0071</v>
      </c>
      <c r="G44" s="272" t="s">
        <v>146</v>
      </c>
      <c r="H44" s="271"/>
      <c r="I44" s="269"/>
    </row>
    <row r="45" spans="1:26" x14ac:dyDescent="0.25">
      <c r="A45" s="66"/>
      <c r="B45" s="274" t="s">
        <v>26</v>
      </c>
      <c r="C45" s="275" t="s">
        <v>167</v>
      </c>
      <c r="D45" s="274" t="s">
        <v>25</v>
      </c>
      <c r="E45" s="273" t="str">
        <f t="shared" si="2"/>
        <v>GBPMPCAPR11OIS_Quote</v>
      </c>
      <c r="F45" s="273" t="str">
        <f>_xll.qlSimpleQuote(E45,,RateTickValue,Permanent,Trigger,ObjectOverwrite)</f>
        <v>GBPMPCAPR11OIS_Quote#0071</v>
      </c>
      <c r="G45" s="272" t="s">
        <v>146</v>
      </c>
      <c r="H45" s="271"/>
      <c r="I45" s="269"/>
    </row>
    <row r="46" spans="1:26" x14ac:dyDescent="0.25">
      <c r="A46" s="66"/>
      <c r="B46" s="274" t="s">
        <v>26</v>
      </c>
      <c r="C46" s="275" t="s">
        <v>166</v>
      </c>
      <c r="D46" s="274" t="s">
        <v>25</v>
      </c>
      <c r="E46" s="273" t="str">
        <f t="shared" si="2"/>
        <v>GBPMPCMAY11OIS_Quote</v>
      </c>
      <c r="F46" s="273" t="str">
        <f>_xll.qlSimpleQuote(E46,,RateTickValue,Permanent,Trigger,ObjectOverwrite)</f>
        <v>GBPMPCMAY11OIS_Quote#0071</v>
      </c>
      <c r="G46" s="272" t="s">
        <v>146</v>
      </c>
      <c r="H46" s="271"/>
      <c r="I46" s="269"/>
    </row>
    <row r="47" spans="1:26" x14ac:dyDescent="0.25">
      <c r="A47" s="66"/>
      <c r="B47" s="274" t="s">
        <v>26</v>
      </c>
      <c r="C47" s="275" t="s">
        <v>165</v>
      </c>
      <c r="D47" s="274" t="s">
        <v>25</v>
      </c>
      <c r="E47" s="273" t="str">
        <f t="shared" si="2"/>
        <v>GBPMPCJUN11OIS_Quote</v>
      </c>
      <c r="F47" s="273" t="str">
        <f>_xll.qlSimpleQuote(E47,,RateTickValue,Permanent,Trigger,ObjectOverwrite)</f>
        <v>GBPMPCJUN11OIS_Quote#0071</v>
      </c>
      <c r="G47" s="272" t="s">
        <v>146</v>
      </c>
      <c r="H47" s="271"/>
      <c r="I47" s="269"/>
    </row>
    <row r="48" spans="1:26" x14ac:dyDescent="0.25">
      <c r="A48" s="66"/>
      <c r="B48" s="274" t="s">
        <v>26</v>
      </c>
      <c r="C48" s="275" t="s">
        <v>164</v>
      </c>
      <c r="D48" s="274" t="s">
        <v>25</v>
      </c>
      <c r="E48" s="273" t="str">
        <f t="shared" si="2"/>
        <v>GBPMPCJUL11OIS_Quote</v>
      </c>
      <c r="F48" s="273" t="str">
        <f>_xll.qlSimpleQuote(E48,,RateTickValue,Permanent,Trigger,ObjectOverwrite)</f>
        <v>GBPMPCJUL11OIS_Quote#0071</v>
      </c>
      <c r="G48" s="272" t="s">
        <v>146</v>
      </c>
      <c r="H48" s="271"/>
      <c r="I48" s="269"/>
    </row>
    <row r="49" spans="1:9" x14ac:dyDescent="0.25">
      <c r="A49" s="66"/>
      <c r="B49" s="274" t="s">
        <v>26</v>
      </c>
      <c r="C49" s="275" t="s">
        <v>163</v>
      </c>
      <c r="D49" s="274" t="s">
        <v>25</v>
      </c>
      <c r="E49" s="273" t="str">
        <f t="shared" si="2"/>
        <v>GBPMPCAUG11OIS_Quote</v>
      </c>
      <c r="F49" s="273" t="str">
        <f>_xll.qlSimpleQuote(E49,,RateTickValue,Permanent,Trigger,ObjectOverwrite)</f>
        <v>GBPMPCAUG11OIS_Quote#0071</v>
      </c>
      <c r="G49" s="272" t="s">
        <v>146</v>
      </c>
      <c r="H49" s="271"/>
      <c r="I49" s="269"/>
    </row>
    <row r="50" spans="1:9" x14ac:dyDescent="0.25">
      <c r="A50" s="66"/>
      <c r="B50" s="274" t="s">
        <v>26</v>
      </c>
      <c r="C50" s="275" t="s">
        <v>162</v>
      </c>
      <c r="D50" s="274" t="s">
        <v>25</v>
      </c>
      <c r="E50" s="273" t="str">
        <f t="shared" si="2"/>
        <v>GBPMPCSEP11OIS_Quote</v>
      </c>
      <c r="F50" s="273" t="str">
        <f>_xll.qlSimpleQuote(E50,,RateTickValue,Permanent,Trigger,ObjectOverwrite)</f>
        <v>GBPMPCSEP11OIS_Quote#0071</v>
      </c>
      <c r="G50" s="272" t="s">
        <v>146</v>
      </c>
      <c r="H50" s="271"/>
      <c r="I50" s="269"/>
    </row>
    <row r="51" spans="1:9" x14ac:dyDescent="0.25">
      <c r="A51" s="66"/>
      <c r="B51" s="274" t="s">
        <v>26</v>
      </c>
      <c r="C51" s="275" t="s">
        <v>161</v>
      </c>
      <c r="D51" s="274" t="s">
        <v>25</v>
      </c>
      <c r="E51" s="273" t="str">
        <f t="shared" si="2"/>
        <v>GBPMPCOCT11OIS_Quote</v>
      </c>
      <c r="F51" s="273" t="str">
        <f>_xll.qlSimpleQuote(E51,,RateTickValue,Permanent,Trigger,ObjectOverwrite)</f>
        <v>GBPMPCOCT11OIS_Quote#0071</v>
      </c>
      <c r="G51" s="272" t="s">
        <v>146</v>
      </c>
      <c r="H51" s="271"/>
      <c r="I51" s="269"/>
    </row>
    <row r="52" spans="1:9" x14ac:dyDescent="0.25">
      <c r="A52" s="66"/>
      <c r="B52" s="274" t="s">
        <v>26</v>
      </c>
      <c r="C52" s="275" t="s">
        <v>160</v>
      </c>
      <c r="D52" s="274" t="s">
        <v>25</v>
      </c>
      <c r="E52" s="273" t="str">
        <f t="shared" si="2"/>
        <v>GBPMPCNOV11OIS_Quote</v>
      </c>
      <c r="F52" s="273" t="str">
        <f>_xll.qlSimpleQuote(E52,,RateTickValue,Permanent,Trigger,ObjectOverwrite)</f>
        <v>GBPMPCNOV11OIS_Quote#0071</v>
      </c>
      <c r="G52" s="272" t="s">
        <v>146</v>
      </c>
      <c r="H52" s="271"/>
      <c r="I52" s="269"/>
    </row>
    <row r="53" spans="1:9" x14ac:dyDescent="0.25">
      <c r="A53" s="66"/>
      <c r="B53" s="274" t="s">
        <v>26</v>
      </c>
      <c r="C53" s="275" t="s">
        <v>159</v>
      </c>
      <c r="D53" s="274" t="s">
        <v>25</v>
      </c>
      <c r="E53" s="273" t="str">
        <f t="shared" si="2"/>
        <v>GBPMPCDEC11OIS_Quote</v>
      </c>
      <c r="F53" s="273" t="str">
        <f>_xll.qlSimpleQuote(E53,,RateTickValue,Permanent,Trigger,ObjectOverwrite)</f>
        <v>GBPMPCDEC11OIS_Quote#0071</v>
      </c>
      <c r="G53" s="272" t="s">
        <v>146</v>
      </c>
      <c r="H53" s="271"/>
      <c r="I53" s="269"/>
    </row>
    <row r="54" spans="1:9" x14ac:dyDescent="0.25">
      <c r="A54" s="66"/>
      <c r="B54" s="274" t="s">
        <v>26</v>
      </c>
      <c r="C54" s="275" t="s">
        <v>158</v>
      </c>
      <c r="D54" s="274" t="s">
        <v>25</v>
      </c>
      <c r="E54" s="273" t="str">
        <f t="shared" si="2"/>
        <v>GBPMPCJAN12OIS_Quote</v>
      </c>
      <c r="F54" s="273" t="str">
        <f>_xll.qlSimpleQuote(E54,,RateTickValue,Permanent,Trigger,ObjectOverwrite)</f>
        <v>GBPMPCJAN12OIS_Quote#0071</v>
      </c>
      <c r="G54" s="272" t="s">
        <v>146</v>
      </c>
      <c r="H54" s="271"/>
      <c r="I54" s="269"/>
    </row>
    <row r="55" spans="1:9" x14ac:dyDescent="0.25">
      <c r="A55" s="66"/>
      <c r="B55" s="274" t="s">
        <v>26</v>
      </c>
      <c r="C55" s="275" t="s">
        <v>157</v>
      </c>
      <c r="D55" s="274" t="s">
        <v>25</v>
      </c>
      <c r="E55" s="273" t="str">
        <f t="shared" si="2"/>
        <v>GBPMPCFEB12OIS_Quote</v>
      </c>
      <c r="F55" s="273" t="str">
        <f>_xll.qlSimpleQuote(E55,,RateTickValue,Permanent,Trigger,ObjectOverwrite)</f>
        <v>GBPMPCFEB12OIS_Quote#0071</v>
      </c>
      <c r="G55" s="272" t="s">
        <v>146</v>
      </c>
      <c r="H55" s="271"/>
      <c r="I55" s="269"/>
    </row>
    <row r="56" spans="1:9" x14ac:dyDescent="0.25">
      <c r="A56" s="66"/>
      <c r="B56" s="274" t="s">
        <v>26</v>
      </c>
      <c r="C56" s="275" t="s">
        <v>156</v>
      </c>
      <c r="D56" s="274" t="s">
        <v>25</v>
      </c>
      <c r="E56" s="273" t="str">
        <f t="shared" si="2"/>
        <v>GBPMPCMAR12OIS_Quote</v>
      </c>
      <c r="F56" s="273" t="str">
        <f>_xll.qlSimpleQuote(E56,,RateTickValue,Permanent,Trigger,ObjectOverwrite)</f>
        <v>GBPMPCMAR12OIS_Quote#0071</v>
      </c>
      <c r="G56" s="272" t="s">
        <v>146</v>
      </c>
      <c r="H56" s="271"/>
      <c r="I56" s="269"/>
    </row>
    <row r="57" spans="1:9" x14ac:dyDescent="0.25">
      <c r="A57" s="66"/>
      <c r="B57" s="274" t="s">
        <v>26</v>
      </c>
      <c r="C57" s="275" t="s">
        <v>155</v>
      </c>
      <c r="D57" s="274" t="s">
        <v>25</v>
      </c>
      <c r="E57" s="273" t="str">
        <f t="shared" si="2"/>
        <v>GBPMPCAPR12OIS_Quote</v>
      </c>
      <c r="F57" s="273" t="str">
        <f>_xll.qlSimpleQuote(E57,,RateTickValue,Permanent,Trigger,ObjectOverwrite)</f>
        <v>GBPMPCAPR12OIS_Quote#0071</v>
      </c>
      <c r="G57" s="272" t="s">
        <v>146</v>
      </c>
      <c r="H57" s="271"/>
      <c r="I57" s="269"/>
    </row>
    <row r="58" spans="1:9" x14ac:dyDescent="0.25">
      <c r="A58" s="66"/>
      <c r="B58" s="274" t="s">
        <v>26</v>
      </c>
      <c r="C58" s="275" t="s">
        <v>154</v>
      </c>
      <c r="D58" s="274" t="s">
        <v>25</v>
      </c>
      <c r="E58" s="273" t="str">
        <f t="shared" si="2"/>
        <v>GBPMPCMAY12OIS_Quote</v>
      </c>
      <c r="F58" s="273" t="str">
        <f>_xll.qlSimpleQuote(E58,,RateTickValue,Permanent,Trigger,ObjectOverwrite)</f>
        <v>GBPMPCMAY12OIS_Quote#0071</v>
      </c>
      <c r="G58" s="272" t="s">
        <v>146</v>
      </c>
      <c r="H58" s="271"/>
      <c r="I58" s="269"/>
    </row>
    <row r="59" spans="1:9" x14ac:dyDescent="0.25">
      <c r="A59" s="66"/>
      <c r="B59" s="274" t="s">
        <v>26</v>
      </c>
      <c r="C59" s="275" t="s">
        <v>153</v>
      </c>
      <c r="D59" s="274" t="s">
        <v>25</v>
      </c>
      <c r="E59" s="273" t="str">
        <f t="shared" si="2"/>
        <v>GBPMPCJUN12OIS_Quote</v>
      </c>
      <c r="F59" s="273" t="str">
        <f>_xll.qlSimpleQuote(E59,,RateTickValue,Permanent,Trigger,ObjectOverwrite)</f>
        <v>GBPMPCJUN12OIS_Quote#0071</v>
      </c>
      <c r="G59" s="272" t="s">
        <v>146</v>
      </c>
      <c r="H59" s="271"/>
      <c r="I59" s="269"/>
    </row>
    <row r="60" spans="1:9" x14ac:dyDescent="0.25">
      <c r="A60" s="66"/>
      <c r="B60" s="274" t="s">
        <v>26</v>
      </c>
      <c r="C60" s="275" t="s">
        <v>152</v>
      </c>
      <c r="D60" s="274" t="s">
        <v>25</v>
      </c>
      <c r="E60" s="273" t="str">
        <f t="shared" si="2"/>
        <v>GBPMPCJUL12OIS_Quote</v>
      </c>
      <c r="F60" s="273" t="str">
        <f>_xll.qlSimpleQuote(E60,,RateTickValue,Permanent,Trigger,ObjectOverwrite)</f>
        <v>GBPMPCJUL12OIS_Quote#0071</v>
      </c>
      <c r="G60" s="272" t="s">
        <v>146</v>
      </c>
      <c r="H60" s="271"/>
      <c r="I60" s="269"/>
    </row>
    <row r="61" spans="1:9" x14ac:dyDescent="0.25">
      <c r="A61" s="66"/>
      <c r="B61" s="274" t="s">
        <v>26</v>
      </c>
      <c r="C61" s="275" t="s">
        <v>151</v>
      </c>
      <c r="D61" s="274" t="s">
        <v>25</v>
      </c>
      <c r="E61" s="273" t="str">
        <f t="shared" si="2"/>
        <v>GBPMPCAUG12OIS_Quote</v>
      </c>
      <c r="F61" s="273" t="str">
        <f>_xll.qlSimpleQuote(E61,,RateTickValue,Permanent,Trigger,ObjectOverwrite)</f>
        <v>GBPMPCAUG12OIS_Quote#0071</v>
      </c>
      <c r="G61" s="272" t="s">
        <v>146</v>
      </c>
      <c r="H61" s="271"/>
      <c r="I61" s="269"/>
    </row>
    <row r="62" spans="1:9" x14ac:dyDescent="0.25">
      <c r="A62" s="66"/>
      <c r="B62" s="274" t="s">
        <v>26</v>
      </c>
      <c r="C62" s="275" t="s">
        <v>150</v>
      </c>
      <c r="D62" s="274" t="s">
        <v>25</v>
      </c>
      <c r="E62" s="273" t="str">
        <f t="shared" si="2"/>
        <v>GBPMPCSEP12OIS_Quote</v>
      </c>
      <c r="F62" s="273" t="str">
        <f>_xll.qlSimpleQuote(E62,,RateTickValue,Permanent,Trigger,ObjectOverwrite)</f>
        <v>GBPMPCSEP12OIS_Quote#0071</v>
      </c>
      <c r="G62" s="272" t="s">
        <v>146</v>
      </c>
      <c r="H62" s="271"/>
      <c r="I62" s="269"/>
    </row>
    <row r="63" spans="1:9" x14ac:dyDescent="0.25">
      <c r="A63" s="66"/>
      <c r="B63" s="274" t="s">
        <v>26</v>
      </c>
      <c r="C63" s="275" t="s">
        <v>149</v>
      </c>
      <c r="D63" s="274" t="s">
        <v>25</v>
      </c>
      <c r="E63" s="273" t="str">
        <f t="shared" si="2"/>
        <v>GBPMPCOCT12OIS_Quote</v>
      </c>
      <c r="F63" s="273" t="str">
        <f>_xll.qlSimpleQuote(E63,,RateTickValue,Permanent,Trigger,ObjectOverwrite)</f>
        <v>GBPMPCOCT12OIS_Quote#0071</v>
      </c>
      <c r="G63" s="272" t="s">
        <v>146</v>
      </c>
      <c r="H63" s="271"/>
      <c r="I63" s="269"/>
    </row>
    <row r="64" spans="1:9" x14ac:dyDescent="0.25">
      <c r="A64" s="66"/>
      <c r="B64" s="274" t="s">
        <v>26</v>
      </c>
      <c r="C64" s="275" t="s">
        <v>148</v>
      </c>
      <c r="D64" s="274" t="s">
        <v>25</v>
      </c>
      <c r="E64" s="273" t="str">
        <f t="shared" si="2"/>
        <v>GBPMPCNOV12OIS_Quote</v>
      </c>
      <c r="F64" s="273" t="str">
        <f>_xll.qlSimpleQuote(E64,,RateTickValue,Permanent,Trigger,ObjectOverwrite)</f>
        <v>GBPMPCNOV12OIS_Quote#0071</v>
      </c>
      <c r="G64" s="272" t="s">
        <v>146</v>
      </c>
      <c r="H64" s="271"/>
      <c r="I64" s="269"/>
    </row>
    <row r="65" spans="1:9" x14ac:dyDescent="0.25">
      <c r="A65" s="66"/>
      <c r="B65" s="274" t="s">
        <v>26</v>
      </c>
      <c r="C65" s="275" t="s">
        <v>147</v>
      </c>
      <c r="D65" s="274" t="s">
        <v>25</v>
      </c>
      <c r="E65" s="273" t="str">
        <f t="shared" si="2"/>
        <v>GBPMPCDEC12OIS_Quote</v>
      </c>
      <c r="F65" s="273" t="str">
        <f>_xll.qlSimpleQuote(E65,,RateTickValue,Permanent,Trigger,ObjectOverwrite)</f>
        <v>GBPMPCDEC12OIS_Quote#0071</v>
      </c>
      <c r="G65" s="272" t="s">
        <v>146</v>
      </c>
      <c r="H65" s="271"/>
      <c r="I65" s="269"/>
    </row>
    <row r="66" spans="1:9" x14ac:dyDescent="0.25">
      <c r="A66" s="66"/>
      <c r="B66" s="274" t="s">
        <v>26</v>
      </c>
      <c r="C66" s="275" t="e">
        <v>#NUM!</v>
      </c>
      <c r="D66" s="274" t="s">
        <v>25</v>
      </c>
      <c r="E66" s="273" t="e">
        <f t="shared" si="2"/>
        <v>#NUM!</v>
      </c>
      <c r="F66" s="273" t="e">
        <f>_xll.qlSimpleQuote(E66,,RateTickValue,Permanent,Trigger,ObjectOverwrite)</f>
        <v>#VALUE!</v>
      </c>
      <c r="G66" s="272" t="s">
        <v>146</v>
      </c>
      <c r="H66" s="271"/>
      <c r="I66" s="269"/>
    </row>
    <row r="67" spans="1:9" x14ac:dyDescent="0.25">
      <c r="A67" s="66"/>
      <c r="B67" s="274" t="s">
        <v>26</v>
      </c>
      <c r="C67" s="275" t="e">
        <v>#NUM!</v>
      </c>
      <c r="D67" s="274" t="s">
        <v>25</v>
      </c>
      <c r="E67" s="273" t="e">
        <f t="shared" si="2"/>
        <v>#NUM!</v>
      </c>
      <c r="F67" s="273" t="e">
        <f>_xll.qlSimpleQuote(E67,,RateTickValue,Permanent,Trigger,ObjectOverwrite)</f>
        <v>#VALUE!</v>
      </c>
      <c r="G67" s="272" t="s">
        <v>146</v>
      </c>
      <c r="H67" s="271"/>
      <c r="I67" s="269"/>
    </row>
    <row r="68" spans="1:9" x14ac:dyDescent="0.25">
      <c r="A68" s="66"/>
      <c r="B68" s="274" t="s">
        <v>26</v>
      </c>
      <c r="C68" s="275" t="e">
        <v>#NUM!</v>
      </c>
      <c r="D68" s="274" t="s">
        <v>25</v>
      </c>
      <c r="E68" s="273" t="e">
        <f t="shared" si="2"/>
        <v>#NUM!</v>
      </c>
      <c r="F68" s="273" t="e">
        <f>_xll.qlSimpleQuote(E68,,RateTickValue,Permanent,Trigger,ObjectOverwrite)</f>
        <v>#VALUE!</v>
      </c>
      <c r="G68" s="272" t="s">
        <v>146</v>
      </c>
      <c r="H68" s="271"/>
      <c r="I68" s="269"/>
    </row>
    <row r="69" spans="1:9" x14ac:dyDescent="0.25">
      <c r="A69" s="66"/>
      <c r="B69" s="274" t="s">
        <v>26</v>
      </c>
      <c r="C69" s="275" t="e">
        <v>#NUM!</v>
      </c>
      <c r="D69" s="274" t="s">
        <v>25</v>
      </c>
      <c r="E69" s="273" t="e">
        <f t="shared" si="2"/>
        <v>#NUM!</v>
      </c>
      <c r="F69" s="273" t="e">
        <f>_xll.qlSimpleQuote(E69,,RateTickValue,Permanent,Trigger,ObjectOverwrite)</f>
        <v>#VALUE!</v>
      </c>
      <c r="G69" s="272" t="s">
        <v>146</v>
      </c>
      <c r="H69" s="271"/>
      <c r="I69" s="269"/>
    </row>
    <row r="70" spans="1:9" x14ac:dyDescent="0.25">
      <c r="A70" s="66"/>
      <c r="B70" s="274" t="s">
        <v>26</v>
      </c>
      <c r="C70" s="275" t="e">
        <v>#NUM!</v>
      </c>
      <c r="D70" s="274" t="s">
        <v>25</v>
      </c>
      <c r="E70" s="273" t="e">
        <f t="shared" si="2"/>
        <v>#NUM!</v>
      </c>
      <c r="F70" s="273" t="e">
        <f>_xll.qlSimpleQuote(E70,,RateTickValue,Permanent,Trigger,ObjectOverwrite)</f>
        <v>#VALUE!</v>
      </c>
      <c r="G70" s="272" t="s">
        <v>146</v>
      </c>
      <c r="H70" s="271"/>
      <c r="I70" s="269"/>
    </row>
    <row r="71" spans="1:9" x14ac:dyDescent="0.25">
      <c r="A71" s="66"/>
      <c r="B71" s="274" t="s">
        <v>26</v>
      </c>
      <c r="C71" s="275" t="e">
        <v>#NUM!</v>
      </c>
      <c r="D71" s="274" t="s">
        <v>25</v>
      </c>
      <c r="E71" s="273" t="e">
        <f t="shared" si="2"/>
        <v>#NUM!</v>
      </c>
      <c r="F71" s="273" t="e">
        <f>_xll.qlSimpleQuote(E71,,RateTickValue,Permanent,Trigger,ObjectOverwrite)</f>
        <v>#VALUE!</v>
      </c>
      <c r="G71" s="272" t="s">
        <v>146</v>
      </c>
      <c r="H71" s="271"/>
      <c r="I71" s="269"/>
    </row>
    <row r="72" spans="1:9" x14ac:dyDescent="0.25">
      <c r="A72" s="66"/>
      <c r="B72" s="274" t="s">
        <v>26</v>
      </c>
      <c r="C72" s="275" t="e">
        <v>#NUM!</v>
      </c>
      <c r="D72" s="274" t="s">
        <v>25</v>
      </c>
      <c r="E72" s="273" t="e">
        <f t="shared" si="2"/>
        <v>#NUM!</v>
      </c>
      <c r="F72" s="273" t="e">
        <f>_xll.qlSimpleQuote(E72,,RateTickValue,Permanent,Trigger,ObjectOverwrite)</f>
        <v>#VALUE!</v>
      </c>
      <c r="G72" s="272" t="s">
        <v>146</v>
      </c>
      <c r="H72" s="271"/>
      <c r="I72" s="269"/>
    </row>
    <row r="73" spans="1:9" x14ac:dyDescent="0.25">
      <c r="A73" s="66"/>
      <c r="B73" s="274" t="s">
        <v>26</v>
      </c>
      <c r="C73" s="275" t="e">
        <v>#NUM!</v>
      </c>
      <c r="D73" s="274" t="s">
        <v>25</v>
      </c>
      <c r="E73" s="273" t="e">
        <f t="shared" si="2"/>
        <v>#NUM!</v>
      </c>
      <c r="F73" s="273" t="e">
        <f>_xll.qlSimpleQuote(E73,,RateTickValue,Permanent,Trigger,ObjectOverwrite)</f>
        <v>#VALUE!</v>
      </c>
      <c r="G73" s="272" t="s">
        <v>146</v>
      </c>
      <c r="H73" s="271"/>
      <c r="I73" s="269"/>
    </row>
    <row r="74" spans="1:9" x14ac:dyDescent="0.25">
      <c r="A74" s="66"/>
      <c r="B74" s="274" t="s">
        <v>26</v>
      </c>
      <c r="C74" s="275" t="e">
        <v>#NUM!</v>
      </c>
      <c r="D74" s="274" t="s">
        <v>25</v>
      </c>
      <c r="E74" s="273" t="e">
        <f t="shared" si="2"/>
        <v>#NUM!</v>
      </c>
      <c r="F74" s="273" t="e">
        <f>_xll.qlSimpleQuote(E74,,RateTickValue,Permanent,Trigger,ObjectOverwrite)</f>
        <v>#VALUE!</v>
      </c>
      <c r="G74" s="272" t="s">
        <v>146</v>
      </c>
      <c r="H74" s="271"/>
      <c r="I74" s="269"/>
    </row>
    <row r="75" spans="1:9" x14ac:dyDescent="0.25">
      <c r="A75" s="66"/>
      <c r="B75" s="274" t="s">
        <v>26</v>
      </c>
      <c r="C75" s="275" t="e">
        <v>#NUM!</v>
      </c>
      <c r="D75" s="274" t="s">
        <v>25</v>
      </c>
      <c r="E75" s="273" t="e">
        <f t="shared" si="2"/>
        <v>#NUM!</v>
      </c>
      <c r="F75" s="273" t="e">
        <f>_xll.qlSimpleQuote(E75,,RateTickValue,Permanent,Trigger,ObjectOverwrite)</f>
        <v>#VALUE!</v>
      </c>
      <c r="G75" s="272" t="s">
        <v>146</v>
      </c>
      <c r="H75" s="271"/>
      <c r="I75" s="269"/>
    </row>
    <row r="76" spans="1:9" x14ac:dyDescent="0.25">
      <c r="A76" s="66"/>
      <c r="B76" s="274" t="s">
        <v>26</v>
      </c>
      <c r="C76" s="275" t="e">
        <v>#NUM!</v>
      </c>
      <c r="D76" s="274" t="s">
        <v>25</v>
      </c>
      <c r="E76" s="273" t="e">
        <f t="shared" si="2"/>
        <v>#NUM!</v>
      </c>
      <c r="F76" s="273" t="e">
        <f>_xll.qlSimpleQuote(E76,,RateTickValue,Permanent,Trigger,ObjectOverwrite)</f>
        <v>#VALUE!</v>
      </c>
      <c r="G76" s="272" t="s">
        <v>146</v>
      </c>
      <c r="H76" s="271"/>
      <c r="I76" s="269"/>
    </row>
    <row r="77" spans="1:9" x14ac:dyDescent="0.25">
      <c r="A77" s="66"/>
      <c r="B77" s="274" t="s">
        <v>26</v>
      </c>
      <c r="C77" s="275" t="e">
        <v>#NUM!</v>
      </c>
      <c r="D77" s="274" t="s">
        <v>25</v>
      </c>
      <c r="E77" s="273" t="e">
        <f t="shared" si="2"/>
        <v>#NUM!</v>
      </c>
      <c r="F77" s="273" t="e">
        <f>_xll.qlSimpleQuote(E77,,RateTickValue,Permanent,Trigger,ObjectOverwrite)</f>
        <v>#VALUE!</v>
      </c>
      <c r="G77" s="272" t="s">
        <v>146</v>
      </c>
      <c r="H77" s="271"/>
      <c r="I77" s="269"/>
    </row>
    <row r="78" spans="1:9" ht="14.25" thickBot="1" x14ac:dyDescent="0.3">
      <c r="A78" s="54"/>
      <c r="B78" s="53"/>
      <c r="C78" s="53"/>
      <c r="D78" s="53"/>
      <c r="E78" s="53"/>
      <c r="F78" s="270"/>
      <c r="G78" s="270"/>
      <c r="H78" s="53"/>
      <c r="I78" s="269"/>
    </row>
  </sheetData>
  <conditionalFormatting sqref="Y5:Y40">
    <cfRule type="cellIs" dxfId="26" priority="1" stopIfTrue="1" operator="greaterThan">
      <formula>0</formula>
    </cfRule>
    <cfRule type="cellIs" dxfId="25"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
  <sheetViews>
    <sheetView workbookViewId="0">
      <selection activeCell="H4" sqref="H4"/>
    </sheetView>
  </sheetViews>
  <sheetFormatPr defaultRowHeight="11.25" x14ac:dyDescent="0.2"/>
  <cols>
    <col min="1" max="1" width="2.7109375" style="166" customWidth="1"/>
    <col min="2" max="2" width="25.5703125" style="166" bestFit="1" customWidth="1"/>
    <col min="3" max="3" width="27.7109375" style="166" bestFit="1" customWidth="1"/>
    <col min="4" max="4" width="23.28515625" style="166" customWidth="1"/>
    <col min="5" max="7" width="2.7109375" style="166" customWidth="1"/>
    <col min="8" max="8" width="18.7109375" style="166" customWidth="1"/>
    <col min="9" max="9" width="9.140625" style="166"/>
    <col min="10" max="10" width="2.7109375" style="166" customWidth="1"/>
    <col min="11" max="11" width="11.7109375" style="166" bestFit="1" customWidth="1"/>
    <col min="12" max="12" width="9.140625" style="166"/>
    <col min="13" max="13" width="2.7109375" style="166" customWidth="1"/>
    <col min="14" max="14" width="9.140625" style="166"/>
    <col min="15" max="15" width="2.7109375" style="166" customWidth="1"/>
    <col min="16" max="17" width="9.140625" style="166"/>
    <col min="18" max="19" width="2.7109375" style="166" customWidth="1"/>
    <col min="20" max="16384" width="9.140625" style="166"/>
  </cols>
  <sheetData>
    <row r="1" spans="1:22" x14ac:dyDescent="0.2">
      <c r="G1" s="324"/>
      <c r="H1" s="48"/>
      <c r="I1" s="48"/>
      <c r="J1" s="48"/>
      <c r="K1" s="48"/>
      <c r="L1" s="48"/>
      <c r="M1" s="48"/>
      <c r="N1" s="48"/>
      <c r="O1" s="48"/>
      <c r="P1" s="48"/>
      <c r="Q1" s="48"/>
      <c r="R1" s="47"/>
    </row>
    <row r="2" spans="1:22" ht="12" thickBot="1" x14ac:dyDescent="0.25">
      <c r="G2" s="46"/>
      <c r="H2" s="44" t="s">
        <v>23</v>
      </c>
      <c r="I2" s="42"/>
      <c r="J2" s="42"/>
      <c r="K2" s="42"/>
      <c r="L2" s="42"/>
      <c r="M2" s="42"/>
      <c r="N2" s="42"/>
      <c r="O2" s="42"/>
      <c r="P2" s="42"/>
      <c r="Q2" s="42"/>
      <c r="R2" s="43"/>
    </row>
    <row r="3" spans="1:22" x14ac:dyDescent="0.2">
      <c r="A3" s="324"/>
      <c r="B3" s="48"/>
      <c r="C3" s="48"/>
      <c r="D3" s="48"/>
      <c r="E3" s="47"/>
      <c r="G3" s="46"/>
      <c r="H3" s="42"/>
      <c r="I3" s="42"/>
      <c r="J3" s="42"/>
      <c r="K3" s="42"/>
      <c r="L3" s="42"/>
      <c r="M3" s="42"/>
      <c r="N3" s="42"/>
      <c r="O3" s="42"/>
      <c r="P3" s="42"/>
      <c r="Q3" s="41">
        <f>_xll.ohTrigger(Q5:Q9)</f>
        <v>69</v>
      </c>
      <c r="R3" s="43"/>
      <c r="U3" s="166" t="s">
        <v>61</v>
      </c>
    </row>
    <row r="4" spans="1:22" ht="13.5" thickBot="1" x14ac:dyDescent="0.25">
      <c r="A4" s="46"/>
      <c r="B4" s="323" t="str">
        <f>Currency&amp;"_010_"&amp;"FuturesHWConvAdj.xml"</f>
        <v>GBP_010_FuturesHWConvAdj.xml</v>
      </c>
      <c r="C4" s="322" t="str">
        <f>IF(Serialize,_xll.ohObjectSave(C5:C6,SerializationPath&amp;B4,FileOverwrite,Serialize),"---")</f>
        <v>---</v>
      </c>
      <c r="D4" s="311" t="str">
        <f>_xll.ohRangeRetrieveError(C4)</f>
        <v/>
      </c>
      <c r="E4" s="43"/>
      <c r="G4" s="46"/>
      <c r="H4" s="292" t="e">
        <f ca="1">_xll.RData(H5,I4,"RTFEED:IDN",ReutersRtMode,,I5)</f>
        <v>#NAME?</v>
      </c>
      <c r="I4" s="321" t="s">
        <v>20</v>
      </c>
      <c r="J4" s="307"/>
      <c r="K4" s="1659" t="s">
        <v>178</v>
      </c>
      <c r="L4" s="1660"/>
      <c r="M4" s="307"/>
      <c r="N4" s="35" t="s">
        <v>15</v>
      </c>
      <c r="O4" s="305"/>
      <c r="P4" s="292" t="s">
        <v>13</v>
      </c>
      <c r="Q4" s="320" t="s">
        <v>12</v>
      </c>
      <c r="R4" s="43"/>
    </row>
    <row r="5" spans="1:22" x14ac:dyDescent="0.2">
      <c r="A5" s="46"/>
      <c r="B5" s="312" t="str">
        <f>Currency&amp;"HW_Volatility"&amp;QuoteSuffix</f>
        <v>GBPHW_Volatility_Quote</v>
      </c>
      <c r="C5" s="312" t="str">
        <f>_xll.qlSimpleQuote(B5,,,Permanent,Trigger,ObjectOverwrite)</f>
        <v>GBPHW_Volatility_Quote#0070</v>
      </c>
      <c r="D5" s="311" t="str">
        <f>_xll.ohRangeRetrieveError(C5)</f>
        <v/>
      </c>
      <c r="E5" s="43"/>
      <c r="G5" s="46"/>
      <c r="H5" s="319" t="str">
        <f>VLOOKUP(Currency,$T$5:$V$9,2)&amp;U3&amp;VLOOKUP(Currency,$T$5:$V$9,3)&amp;"ATM="&amp;VLOOKUP(Contributor,ContributorTable,2,FALSE)</f>
        <v>GB4Y3LATM=ICAP</v>
      </c>
      <c r="I5" s="318">
        <v>53.65</v>
      </c>
      <c r="J5" s="307"/>
      <c r="K5" s="317" t="s">
        <v>177</v>
      </c>
      <c r="L5" s="314">
        <f>I5/100*IF(ISNUMBER(Swap3M4Y),Swap3M4Y/100,Swap6M4Y/100)</f>
        <v>8.7234900000000004E-3</v>
      </c>
      <c r="M5" s="307"/>
      <c r="N5" s="316">
        <v>8.7234900000000004E-3</v>
      </c>
      <c r="O5" s="305"/>
      <c r="P5" s="315">
        <f t="array" ref="P5:P6">QuoteStatic</f>
        <v>8.7234900000000004E-3</v>
      </c>
      <c r="Q5" s="314" t="e">
        <f>_xll.qlSimpleQuoteSetValue(C5,P5,Trigger)</f>
        <v>#N/A</v>
      </c>
      <c r="R5" s="43"/>
      <c r="T5" s="313" t="s">
        <v>49</v>
      </c>
      <c r="U5" s="190" t="s">
        <v>176</v>
      </c>
      <c r="V5" s="235" t="s">
        <v>121</v>
      </c>
    </row>
    <row r="6" spans="1:22" x14ac:dyDescent="0.2">
      <c r="A6" s="46"/>
      <c r="B6" s="312" t="str">
        <f>Currency&amp;"HW_MeanReversion"&amp;QuoteSuffix</f>
        <v>GBPHW_MeanReversion_Quote</v>
      </c>
      <c r="C6" s="312" t="str">
        <f>_xll.qlSimpleQuote(B6,,,Permanent,Trigger,ObjectOverwrite)</f>
        <v>GBPHW_MeanReversion_Quote#0070</v>
      </c>
      <c r="D6" s="311" t="str">
        <f>_xll.ohRangeRetrieveError(C6)</f>
        <v/>
      </c>
      <c r="E6" s="43"/>
      <c r="G6" s="46"/>
      <c r="H6" s="310"/>
      <c r="I6" s="309"/>
      <c r="J6" s="307"/>
      <c r="K6" s="308" t="s">
        <v>175</v>
      </c>
      <c r="L6" s="303">
        <v>0.03</v>
      </c>
      <c r="M6" s="307"/>
      <c r="N6" s="306">
        <v>0.03</v>
      </c>
      <c r="O6" s="305"/>
      <c r="P6" s="304">
        <v>0.03</v>
      </c>
      <c r="Q6" s="303" t="e">
        <f>_xll.qlSimpleQuoteSetValue(C6,P6,Trigger)</f>
        <v>#N/A</v>
      </c>
      <c r="R6" s="43"/>
      <c r="T6" s="180" t="s">
        <v>48</v>
      </c>
      <c r="U6" s="232" t="s">
        <v>174</v>
      </c>
      <c r="V6" s="231" t="s">
        <v>121</v>
      </c>
    </row>
    <row r="7" spans="1:22" ht="12" thickBot="1" x14ac:dyDescent="0.25">
      <c r="A7" s="4"/>
      <c r="B7" s="3"/>
      <c r="C7" s="3"/>
      <c r="D7" s="3"/>
      <c r="E7" s="167"/>
      <c r="G7" s="4"/>
      <c r="H7" s="3"/>
      <c r="I7" s="3"/>
      <c r="J7" s="3"/>
      <c r="K7" s="3"/>
      <c r="L7" s="3"/>
      <c r="M7" s="3"/>
      <c r="N7" s="3"/>
      <c r="O7" s="3"/>
      <c r="P7" s="3"/>
      <c r="Q7" s="3"/>
      <c r="R7" s="167"/>
      <c r="T7" s="180" t="s">
        <v>43</v>
      </c>
      <c r="U7" s="232" t="s">
        <v>173</v>
      </c>
      <c r="V7" s="231" t="s">
        <v>120</v>
      </c>
    </row>
    <row r="8" spans="1:22" x14ac:dyDescent="0.2">
      <c r="T8" s="180" t="s">
        <v>42</v>
      </c>
      <c r="U8" s="232" t="s">
        <v>172</v>
      </c>
      <c r="V8" s="231" t="s">
        <v>121</v>
      </c>
    </row>
    <row r="9" spans="1:22" ht="12" thickBot="1" x14ac:dyDescent="0.25">
      <c r="T9" s="177" t="s">
        <v>41</v>
      </c>
      <c r="U9" s="302" t="s">
        <v>171</v>
      </c>
      <c r="V9" s="301" t="s">
        <v>120</v>
      </c>
    </row>
  </sheetData>
  <mergeCells count="1">
    <mergeCell ref="K4:L4"/>
  </mergeCells>
  <dataValidations count="1">
    <dataValidation type="list" showInputMessage="1" showErrorMessage="1" sqref="H2">
      <formula1>Contributors</formula1>
    </dataValidation>
  </dataValidations>
  <pageMargins left="0.75" right="0.75" top="1" bottom="1" header="0.5" footer="0.5"/>
  <pageSetup paperSize="9"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A125"/>
  <sheetViews>
    <sheetView workbookViewId="0">
      <selection activeCell="F4" sqref="F4"/>
    </sheetView>
  </sheetViews>
  <sheetFormatPr defaultRowHeight="11.25" x14ac:dyDescent="0.2"/>
  <cols>
    <col min="1" max="1" width="2.7109375" style="166" customWidth="1"/>
    <col min="2" max="2" width="3.5703125" style="166" bestFit="1" customWidth="1"/>
    <col min="3" max="3" width="5.7109375" style="166" bestFit="1" customWidth="1"/>
    <col min="4" max="4" width="6.5703125" style="166" bestFit="1" customWidth="1"/>
    <col min="5" max="5" width="20.140625" style="166" bestFit="1" customWidth="1"/>
    <col min="6" max="6" width="23.140625" style="166" bestFit="1" customWidth="1"/>
    <col min="7" max="7" width="33.85546875" style="166" customWidth="1"/>
    <col min="8" max="10" width="2.7109375" style="166" customWidth="1"/>
    <col min="11" max="13" width="9.140625" style="166"/>
    <col min="14" max="14" width="14" style="166" bestFit="1" customWidth="1"/>
    <col min="15" max="15" width="18.7109375" style="166" customWidth="1"/>
    <col min="16" max="19" width="9.140625" style="166"/>
    <col min="20" max="20" width="10.140625" style="166" customWidth="1"/>
    <col min="21" max="21" width="9.140625" style="166"/>
    <col min="22" max="22" width="2.7109375" style="166" customWidth="1"/>
    <col min="23" max="23" width="9.140625" style="166"/>
    <col min="24" max="24" width="2.7109375" style="166" customWidth="1"/>
    <col min="25" max="26" width="9.140625" style="166"/>
    <col min="27" max="27" width="2.7109375" style="166" customWidth="1"/>
    <col min="28" max="16384" width="9.140625" style="166"/>
  </cols>
  <sheetData>
    <row r="2" spans="1:27" ht="12" thickBot="1" x14ac:dyDescent="0.25"/>
    <row r="3" spans="1:27" x14ac:dyDescent="0.2">
      <c r="A3" s="363"/>
      <c r="B3" s="362"/>
      <c r="C3" s="362"/>
      <c r="D3" s="222" t="s">
        <v>185</v>
      </c>
      <c r="E3" s="222" t="s">
        <v>87</v>
      </c>
      <c r="F3" s="190"/>
      <c r="G3" s="190"/>
      <c r="H3" s="360"/>
      <c r="J3" s="324"/>
      <c r="K3" s="48"/>
      <c r="L3" s="48"/>
      <c r="M3" s="48"/>
      <c r="N3" s="48"/>
      <c r="O3" s="48"/>
      <c r="P3" s="48"/>
      <c r="Q3" s="48"/>
      <c r="R3" s="48"/>
      <c r="S3" s="48"/>
      <c r="T3" s="48"/>
      <c r="U3" s="48"/>
      <c r="V3" s="361"/>
      <c r="W3" s="361"/>
      <c r="X3" s="48"/>
      <c r="Y3" s="48"/>
      <c r="Z3" s="48"/>
      <c r="AA3" s="360"/>
    </row>
    <row r="4" spans="1:27" ht="22.5" x14ac:dyDescent="0.2">
      <c r="A4" s="46"/>
      <c r="B4" s="189" t="s">
        <v>184</v>
      </c>
      <c r="C4" s="32" t="s">
        <v>183</v>
      </c>
      <c r="D4" s="32" t="s">
        <v>182</v>
      </c>
      <c r="E4" s="229" t="str">
        <f>Currency&amp;"_010_"&amp;$D$3&amp;$E$3&amp;".xml"</f>
        <v>GBP_010_IMMFRA6M.xml</v>
      </c>
      <c r="F4" s="228" t="str">
        <f>IF(Serialize,_xll.ohObjectSave(F5:F124,SerializationPath&amp;E4,FileOverwrite,Serialize),"---")</f>
        <v>---</v>
      </c>
      <c r="G4" s="359" t="str">
        <f>_xll.ohRangeRetrieveError(F4)</f>
        <v/>
      </c>
      <c r="H4" s="43"/>
      <c r="J4" s="46"/>
      <c r="K4" s="42"/>
      <c r="L4" s="234"/>
      <c r="M4" s="234"/>
      <c r="O4" s="260" t="s">
        <v>23</v>
      </c>
      <c r="P4" s="42"/>
      <c r="Q4" s="42"/>
      <c r="R4" s="42"/>
      <c r="S4" s="42"/>
      <c r="T4" s="42"/>
      <c r="U4" s="42"/>
      <c r="V4" s="9"/>
      <c r="W4" s="9"/>
      <c r="X4" s="42"/>
      <c r="Y4" s="9"/>
      <c r="Z4" s="42"/>
      <c r="AA4" s="352"/>
    </row>
    <row r="5" spans="1:27" x14ac:dyDescent="0.2">
      <c r="A5" s="330"/>
      <c r="B5" s="358">
        <v>1</v>
      </c>
      <c r="C5" s="357" t="b">
        <v>0</v>
      </c>
      <c r="D5" s="356" t="str">
        <f t="array" ref="D5:D124">_xll.qlIMMNextCodes(_xll.qlSettingsEvaluationDate(Trigger)-1,$C5:$C124)</f>
        <v>N5</v>
      </c>
      <c r="E5" s="327" t="str">
        <f t="shared" ref="E5:E36" si="0">Currency&amp;$D$3&amp;$E$3&amp;$D5&amp;QuoteSuffix</f>
        <v>GBPIMMFRA6MN5_Quote</v>
      </c>
      <c r="F5" s="355" t="str">
        <f>_xll.qlSimpleQuote(E5,,PriceTickValue,Permanent,Trigger,ObjectOverwrite)</f>
        <v>GBPIMMFRA6MN5_Quote#0069</v>
      </c>
      <c r="G5" s="354" t="str">
        <f>_xll.ohRangeRetrieveError(F5)</f>
        <v/>
      </c>
      <c r="H5" s="43"/>
      <c r="J5" s="46"/>
      <c r="K5" s="42"/>
      <c r="L5" s="42"/>
      <c r="M5" s="42"/>
      <c r="N5" s="42"/>
      <c r="O5" s="42"/>
      <c r="P5" s="42"/>
      <c r="Q5" s="42"/>
      <c r="R5" s="42"/>
      <c r="S5" s="42"/>
      <c r="T5" s="42"/>
      <c r="U5" s="42"/>
      <c r="V5" s="9"/>
      <c r="W5" s="9"/>
      <c r="X5" s="42"/>
      <c r="Y5" s="42"/>
      <c r="Z5" s="42"/>
      <c r="AA5" s="352"/>
    </row>
    <row r="6" spans="1:27" x14ac:dyDescent="0.2">
      <c r="A6" s="330"/>
      <c r="B6" s="329">
        <v>2</v>
      </c>
      <c r="C6" s="328" t="b">
        <v>0</v>
      </c>
      <c r="D6" s="44" t="str">
        <v>Q5</v>
      </c>
      <c r="E6" s="327" t="str">
        <f t="shared" si="0"/>
        <v>GBPIMMFRA6MQ5_Quote</v>
      </c>
      <c r="F6" s="326" t="str">
        <f>_xll.qlSimpleQuote(E6,,PriceTickValue,Permanent,Trigger,ObjectOverwrite)</f>
        <v>GBPIMMFRA6MQ5_Quote#0069</v>
      </c>
      <c r="G6" s="311" t="str">
        <f>_xll.ohRangeRetrieveError(F6)</f>
        <v/>
      </c>
      <c r="H6" s="43"/>
      <c r="J6" s="46"/>
      <c r="K6" s="42"/>
      <c r="L6" s="42"/>
      <c r="M6" s="42"/>
      <c r="N6" s="353">
        <f>_xll.qlCalendarEndOfMonth("TARGET",_xll.qlCalendarAdvance("TARGET",_xll.qlSettingsEvaluationDate(Trigger),"2d"))</f>
        <v>42185</v>
      </c>
      <c r="O6" s="42"/>
      <c r="P6" s="42"/>
      <c r="Q6" s="42"/>
      <c r="R6" s="42"/>
      <c r="S6" s="42"/>
      <c r="T6" s="42"/>
      <c r="U6" s="42"/>
      <c r="V6" s="9"/>
      <c r="W6" s="9"/>
      <c r="X6" s="42"/>
      <c r="Y6" s="42"/>
      <c r="Z6" s="41">
        <f>_xll.ohTrigger(Z8:Z11)</f>
        <v>68</v>
      </c>
      <c r="AA6" s="352"/>
    </row>
    <row r="7" spans="1:27" ht="11.25" customHeight="1" x14ac:dyDescent="0.2">
      <c r="A7" s="330"/>
      <c r="B7" s="329">
        <v>3</v>
      </c>
      <c r="C7" s="328" t="b">
        <v>0</v>
      </c>
      <c r="D7" s="44" t="str">
        <v>U5</v>
      </c>
      <c r="E7" s="327" t="str">
        <f t="shared" si="0"/>
        <v>GBPIMMFRA6MU5_Quote</v>
      </c>
      <c r="F7" s="326" t="str">
        <f>_xll.qlSimpleQuote(E7,,PriceTickValue,Permanent,Trigger,ObjectOverwrite)</f>
        <v>GBPIMMFRA6MU5_Quote#0069</v>
      </c>
      <c r="G7" s="311" t="str">
        <f>_xll.ohRangeRetrieveError(F7)</f>
        <v/>
      </c>
      <c r="H7" s="43"/>
      <c r="J7" s="46"/>
      <c r="K7" s="347" t="s">
        <v>184</v>
      </c>
      <c r="L7" s="350" t="s">
        <v>183</v>
      </c>
      <c r="M7" s="350" t="s">
        <v>182</v>
      </c>
      <c r="N7" s="350" t="s">
        <v>181</v>
      </c>
      <c r="O7" s="351" t="e">
        <f ca="1">_xll.RData(O8:O11,P7:T7,"RTFEED:IDN",ReutersRtMode,,P8)</f>
        <v>#NAME?</v>
      </c>
      <c r="P7" s="350" t="s">
        <v>180</v>
      </c>
      <c r="Q7" s="350" t="s">
        <v>20</v>
      </c>
      <c r="R7" s="350" t="s">
        <v>19</v>
      </c>
      <c r="S7" s="350" t="s">
        <v>18</v>
      </c>
      <c r="T7" s="350" t="s">
        <v>17</v>
      </c>
      <c r="U7" s="349" t="s">
        <v>139</v>
      </c>
      <c r="V7" s="9"/>
      <c r="W7" s="348" t="s">
        <v>15</v>
      </c>
      <c r="X7" s="9"/>
      <c r="Y7" s="347" t="s">
        <v>13</v>
      </c>
      <c r="Z7" s="346" t="s">
        <v>12</v>
      </c>
      <c r="AA7" s="43"/>
    </row>
    <row r="8" spans="1:27" x14ac:dyDescent="0.2">
      <c r="A8" s="330"/>
      <c r="B8" s="329">
        <v>4</v>
      </c>
      <c r="C8" s="328" t="b">
        <v>0</v>
      </c>
      <c r="D8" s="44" t="str">
        <v>V5</v>
      </c>
      <c r="E8" s="327" t="str">
        <f t="shared" si="0"/>
        <v>GBPIMMFRA6MV5_Quote</v>
      </c>
      <c r="F8" s="326" t="str">
        <f>_xll.qlSimpleQuote(E8,,PriceTickValue,Permanent,Trigger,ObjectOverwrite)</f>
        <v>GBPIMMFRA6MV5_Quote#0069</v>
      </c>
      <c r="G8" s="311" t="str">
        <f>_xll.ohRangeRetrieveError(F8)</f>
        <v/>
      </c>
      <c r="H8" s="43"/>
      <c r="J8" s="330"/>
      <c r="K8" s="345">
        <v>1</v>
      </c>
      <c r="L8" s="344" t="b">
        <v>0</v>
      </c>
      <c r="M8" s="25" t="str">
        <f t="array" ref="M8:M11">_xll.qlIMMcode(FuturesDates)</f>
        <v>N5</v>
      </c>
      <c r="N8" s="343">
        <f t="array" ref="N8:N11">_xll.qlIMMNextDates(N6,$L8:$L11)</f>
        <v>42200</v>
      </c>
      <c r="O8" s="25" t="str">
        <f t="array" ref="O8:O11">Currency&amp;"6F"&amp;K8:K11&amp;"="&amp;VLOOKUP(Contributor,ContributorTable,2,FALSE)</f>
        <v>GBP6F1=ICAP</v>
      </c>
      <c r="P8" s="342" t="s">
        <v>179</v>
      </c>
      <c r="Q8" s="25">
        <v>0.8</v>
      </c>
      <c r="R8" s="25">
        <v>0.86</v>
      </c>
      <c r="S8" s="25">
        <v>0</v>
      </c>
      <c r="T8" s="25">
        <v>0</v>
      </c>
      <c r="U8" s="28">
        <f>100-_xll.qlMidSafe($Q8,$R8)</f>
        <v>99.17</v>
      </c>
      <c r="V8" s="9"/>
      <c r="W8" s="341">
        <v>99.17</v>
      </c>
      <c r="X8" s="9"/>
      <c r="Y8" s="225">
        <f t="array" ref="Y8:Y11">QuoteStatic</f>
        <v>99.17</v>
      </c>
      <c r="Z8" s="28" t="e">
        <f>_xll.qlSimpleQuoteSetValue(F6,Y8,Trigger)</f>
        <v>#N/A</v>
      </c>
      <c r="AA8" s="43"/>
    </row>
    <row r="9" spans="1:27" x14ac:dyDescent="0.2">
      <c r="A9" s="330"/>
      <c r="B9" s="329">
        <v>5</v>
      </c>
      <c r="C9" s="328" t="b">
        <v>0</v>
      </c>
      <c r="D9" s="44" t="str">
        <v>X5</v>
      </c>
      <c r="E9" s="327" t="str">
        <f t="shared" si="0"/>
        <v>GBPIMMFRA6MX5_Quote</v>
      </c>
      <c r="F9" s="326" t="str">
        <f>_xll.qlSimpleQuote(E9,,PriceTickValue,Permanent,Trigger,ObjectOverwrite)</f>
        <v>GBPIMMFRA6MX5_Quote#0069</v>
      </c>
      <c r="G9" s="311" t="str">
        <f>_xll.ohRangeRetrieveError(F9)</f>
        <v/>
      </c>
      <c r="H9" s="43"/>
      <c r="J9" s="330"/>
      <c r="K9" s="340">
        <v>2</v>
      </c>
      <c r="L9" s="339" t="b">
        <v>0</v>
      </c>
      <c r="M9" s="17" t="str">
        <v>Q5</v>
      </c>
      <c r="N9" s="338">
        <v>42235</v>
      </c>
      <c r="O9" s="17" t="str">
        <v>GBP6F2=ICAP</v>
      </c>
      <c r="P9" s="337" t="s">
        <v>179</v>
      </c>
      <c r="Q9" s="17">
        <v>0.92500000000000004</v>
      </c>
      <c r="R9" s="17">
        <v>0.98499999999999999</v>
      </c>
      <c r="S9" s="17">
        <v>0</v>
      </c>
      <c r="T9" s="17">
        <v>0</v>
      </c>
      <c r="U9" s="20">
        <f>100-_xll.qlMidSafe($Q9,$R9)</f>
        <v>99.045000000000002</v>
      </c>
      <c r="V9" s="9"/>
      <c r="W9" s="336">
        <v>99.045000000000002</v>
      </c>
      <c r="X9" s="9"/>
      <c r="Y9" s="211">
        <v>99.045000000000002</v>
      </c>
      <c r="Z9" s="20" t="e">
        <f>_xll.qlSimpleQuoteSetValue(F7,Y9,Trigger)</f>
        <v>#N/A</v>
      </c>
      <c r="AA9" s="43"/>
    </row>
    <row r="10" spans="1:27" x14ac:dyDescent="0.2">
      <c r="A10" s="330"/>
      <c r="B10" s="329">
        <v>6</v>
      </c>
      <c r="C10" s="328" t="b">
        <v>0</v>
      </c>
      <c r="D10" s="44" t="str">
        <v>Z5</v>
      </c>
      <c r="E10" s="327" t="str">
        <f t="shared" si="0"/>
        <v>GBPIMMFRA6MZ5_Quote</v>
      </c>
      <c r="F10" s="326" t="str">
        <f>_xll.qlSimpleQuote(E10,,PriceTickValue,Permanent,Trigger,ObjectOverwrite)</f>
        <v>GBPIMMFRA6MZ5_Quote#0069</v>
      </c>
      <c r="G10" s="311" t="str">
        <f>_xll.ohRangeRetrieveError(F10)</f>
        <v/>
      </c>
      <c r="H10" s="43"/>
      <c r="J10" s="330"/>
      <c r="K10" s="340">
        <v>3</v>
      </c>
      <c r="L10" s="339" t="b">
        <v>0</v>
      </c>
      <c r="M10" s="17" t="str">
        <v>U5</v>
      </c>
      <c r="N10" s="338">
        <v>42263</v>
      </c>
      <c r="O10" s="17" t="str">
        <v>GBP6F3=ICAP</v>
      </c>
      <c r="P10" s="337" t="s">
        <v>179</v>
      </c>
      <c r="Q10" s="17">
        <v>1.095</v>
      </c>
      <c r="R10" s="17">
        <v>1.155</v>
      </c>
      <c r="S10" s="17">
        <v>0</v>
      </c>
      <c r="T10" s="17">
        <v>0</v>
      </c>
      <c r="U10" s="20">
        <f>100-_xll.qlMidSafe($Q10,$R10)</f>
        <v>98.875</v>
      </c>
      <c r="V10" s="9"/>
      <c r="W10" s="336">
        <v>98.875</v>
      </c>
      <c r="X10" s="9"/>
      <c r="Y10" s="211">
        <v>98.875</v>
      </c>
      <c r="Z10" s="20" t="e">
        <f>_xll.qlSimpleQuoteSetValue(F8,Y10,Trigger)</f>
        <v>#N/A</v>
      </c>
      <c r="AA10" s="43"/>
    </row>
    <row r="11" spans="1:27" x14ac:dyDescent="0.2">
      <c r="A11" s="330"/>
      <c r="B11" s="329">
        <v>7</v>
      </c>
      <c r="C11" s="328" t="b">
        <v>0</v>
      </c>
      <c r="D11" s="44" t="str">
        <v>F6</v>
      </c>
      <c r="E11" s="327" t="str">
        <f t="shared" si="0"/>
        <v>GBPIMMFRA6MF6_Quote</v>
      </c>
      <c r="F11" s="326" t="str">
        <f>_xll.qlSimpleQuote(E11,,PriceTickValue,Permanent,Trigger,ObjectOverwrite)</f>
        <v>GBPIMMFRA6MF6_Quote#0069</v>
      </c>
      <c r="G11" s="311" t="str">
        <f>_xll.ohRangeRetrieveError(F11)</f>
        <v/>
      </c>
      <c r="H11" s="43"/>
      <c r="J11" s="330"/>
      <c r="K11" s="335">
        <v>4</v>
      </c>
      <c r="L11" s="334" t="b">
        <v>0</v>
      </c>
      <c r="M11" s="7" t="str">
        <v>V5</v>
      </c>
      <c r="N11" s="333">
        <v>42298</v>
      </c>
      <c r="O11" s="7" t="str">
        <v>GBP6F4=ICAP</v>
      </c>
      <c r="P11" s="332" t="s">
        <v>179</v>
      </c>
      <c r="Q11" s="7">
        <v>1.2549999999999999</v>
      </c>
      <c r="R11" s="7">
        <v>1.3149999999999999</v>
      </c>
      <c r="S11" s="7">
        <v>0</v>
      </c>
      <c r="T11" s="7">
        <v>0</v>
      </c>
      <c r="U11" s="11">
        <f>100-_xll.qlMidSafe($Q11,$R11)</f>
        <v>98.715000000000003</v>
      </c>
      <c r="V11" s="9"/>
      <c r="W11" s="331">
        <v>98.71</v>
      </c>
      <c r="X11" s="9"/>
      <c r="Y11" s="202">
        <v>98.71</v>
      </c>
      <c r="Z11" s="11" t="e">
        <f>_xll.qlSimpleQuoteSetValue(F9,Y11,Trigger)</f>
        <v>#N/A</v>
      </c>
      <c r="AA11" s="43"/>
    </row>
    <row r="12" spans="1:27" ht="12" thickBot="1" x14ac:dyDescent="0.25">
      <c r="A12" s="330"/>
      <c r="B12" s="329">
        <v>8</v>
      </c>
      <c r="C12" s="328" t="b">
        <v>0</v>
      </c>
      <c r="D12" s="44" t="str">
        <v>G6</v>
      </c>
      <c r="E12" s="327" t="str">
        <f t="shared" si="0"/>
        <v>GBPIMMFRA6MG6_Quote</v>
      </c>
      <c r="F12" s="326" t="str">
        <f>_xll.qlSimpleQuote(E12,,PriceTickValue,Permanent,Trigger,ObjectOverwrite)</f>
        <v>GBPIMMFRA6MG6_Quote#0069</v>
      </c>
      <c r="G12" s="311" t="str">
        <f>_xll.ohRangeRetrieveError(F12)</f>
        <v/>
      </c>
      <c r="H12" s="43"/>
      <c r="J12" s="325"/>
      <c r="K12" s="3"/>
      <c r="L12" s="3"/>
      <c r="M12" s="3"/>
      <c r="N12" s="3"/>
      <c r="O12" s="3"/>
      <c r="P12" s="3"/>
      <c r="Q12" s="3"/>
      <c r="R12" s="3"/>
      <c r="S12" s="3"/>
      <c r="T12" s="3"/>
      <c r="U12" s="3"/>
      <c r="V12" s="3"/>
      <c r="W12" s="3"/>
      <c r="X12" s="3"/>
      <c r="Y12" s="3"/>
      <c r="Z12" s="3"/>
      <c r="AA12" s="167"/>
    </row>
    <row r="13" spans="1:27" x14ac:dyDescent="0.2">
      <c r="A13" s="330"/>
      <c r="B13" s="329">
        <v>9</v>
      </c>
      <c r="C13" s="328" t="b">
        <v>0</v>
      </c>
      <c r="D13" s="44" t="str">
        <v>H6</v>
      </c>
      <c r="E13" s="327" t="str">
        <f t="shared" si="0"/>
        <v>GBPIMMFRA6MH6_Quote</v>
      </c>
      <c r="F13" s="326" t="str">
        <f>_xll.qlSimpleQuote(E13,,PriceTickValue,Permanent,Trigger,ObjectOverwrite)</f>
        <v>GBPIMMFRA6MH6_Quote#0069</v>
      </c>
      <c r="G13" s="311" t="str">
        <f>_xll.ohRangeRetrieveError(F13)</f>
        <v/>
      </c>
      <c r="H13" s="43"/>
    </row>
    <row r="14" spans="1:27" x14ac:dyDescent="0.2">
      <c r="A14" s="330"/>
      <c r="B14" s="329">
        <v>10</v>
      </c>
      <c r="C14" s="328" t="b">
        <v>0</v>
      </c>
      <c r="D14" s="44" t="str">
        <v>J6</v>
      </c>
      <c r="E14" s="327" t="str">
        <f t="shared" si="0"/>
        <v>GBPIMMFRA6MJ6_Quote</v>
      </c>
      <c r="F14" s="326" t="str">
        <f>_xll.qlSimpleQuote(E14,,PriceTickValue,Permanent,Trigger,ObjectOverwrite)</f>
        <v>GBPIMMFRA6MJ6_Quote#0069</v>
      </c>
      <c r="G14" s="311" t="str">
        <f>_xll.ohRangeRetrieveError(F14)</f>
        <v/>
      </c>
      <c r="H14" s="43"/>
    </row>
    <row r="15" spans="1:27" x14ac:dyDescent="0.2">
      <c r="A15" s="330"/>
      <c r="B15" s="329">
        <v>11</v>
      </c>
      <c r="C15" s="328" t="b">
        <v>0</v>
      </c>
      <c r="D15" s="44" t="str">
        <v>K6</v>
      </c>
      <c r="E15" s="327" t="str">
        <f t="shared" si="0"/>
        <v>GBPIMMFRA6MK6_Quote</v>
      </c>
      <c r="F15" s="326" t="str">
        <f>_xll.qlSimpleQuote(E15,,PriceTickValue,Permanent,Trigger,ObjectOverwrite)</f>
        <v>GBPIMMFRA6MK6_Quote#0069</v>
      </c>
      <c r="G15" s="311" t="str">
        <f>_xll.ohRangeRetrieveError(F15)</f>
        <v/>
      </c>
      <c r="H15" s="43"/>
    </row>
    <row r="16" spans="1:27" x14ac:dyDescent="0.2">
      <c r="A16" s="330"/>
      <c r="B16" s="329">
        <v>12</v>
      </c>
      <c r="C16" s="328" t="b">
        <v>0</v>
      </c>
      <c r="D16" s="44" t="str">
        <v>M6</v>
      </c>
      <c r="E16" s="327" t="str">
        <f t="shared" si="0"/>
        <v>GBPIMMFRA6MM6_Quote</v>
      </c>
      <c r="F16" s="326" t="str">
        <f>_xll.qlSimpleQuote(E16,,PriceTickValue,Permanent,Trigger,ObjectOverwrite)</f>
        <v>GBPIMMFRA6MM6_Quote#0069</v>
      </c>
      <c r="G16" s="311" t="str">
        <f>_xll.ohRangeRetrieveError(F16)</f>
        <v/>
      </c>
      <c r="H16" s="43"/>
    </row>
    <row r="17" spans="1:8" x14ac:dyDescent="0.2">
      <c r="A17" s="330"/>
      <c r="B17" s="329">
        <v>13</v>
      </c>
      <c r="C17" s="328" t="b">
        <v>0</v>
      </c>
      <c r="D17" s="44" t="str">
        <v>N6</v>
      </c>
      <c r="E17" s="327" t="str">
        <f t="shared" si="0"/>
        <v>GBPIMMFRA6MN6_Quote</v>
      </c>
      <c r="F17" s="326" t="str">
        <f>_xll.qlSimpleQuote(E17,,PriceTickValue,Permanent,Trigger,ObjectOverwrite)</f>
        <v>GBPIMMFRA6MN6_Quote#0069</v>
      </c>
      <c r="G17" s="311" t="str">
        <f>_xll.ohRangeRetrieveError(F17)</f>
        <v/>
      </c>
      <c r="H17" s="43"/>
    </row>
    <row r="18" spans="1:8" x14ac:dyDescent="0.2">
      <c r="A18" s="330"/>
      <c r="B18" s="329">
        <v>14</v>
      </c>
      <c r="C18" s="328" t="b">
        <v>0</v>
      </c>
      <c r="D18" s="44" t="str">
        <v>Q6</v>
      </c>
      <c r="E18" s="327" t="str">
        <f t="shared" si="0"/>
        <v>GBPIMMFRA6MQ6_Quote</v>
      </c>
      <c r="F18" s="326" t="str">
        <f>_xll.qlSimpleQuote(E18,,PriceTickValue,Permanent,Trigger,ObjectOverwrite)</f>
        <v>GBPIMMFRA6MQ6_Quote#0069</v>
      </c>
      <c r="G18" s="311" t="str">
        <f>_xll.ohRangeRetrieveError(F18)</f>
        <v/>
      </c>
      <c r="H18" s="43"/>
    </row>
    <row r="19" spans="1:8" x14ac:dyDescent="0.2">
      <c r="A19" s="330"/>
      <c r="B19" s="329">
        <v>15</v>
      </c>
      <c r="C19" s="328" t="b">
        <v>0</v>
      </c>
      <c r="D19" s="44" t="str">
        <v>U6</v>
      </c>
      <c r="E19" s="327" t="str">
        <f t="shared" si="0"/>
        <v>GBPIMMFRA6MU6_Quote</v>
      </c>
      <c r="F19" s="326" t="str">
        <f>_xll.qlSimpleQuote(E19,,PriceTickValue,Permanent,Trigger,ObjectOverwrite)</f>
        <v>GBPIMMFRA6MU6_Quote#0069</v>
      </c>
      <c r="G19" s="311" t="str">
        <f>_xll.ohRangeRetrieveError(F19)</f>
        <v/>
      </c>
      <c r="H19" s="43"/>
    </row>
    <row r="20" spans="1:8" x14ac:dyDescent="0.2">
      <c r="A20" s="330"/>
      <c r="B20" s="329">
        <v>16</v>
      </c>
      <c r="C20" s="328" t="b">
        <v>0</v>
      </c>
      <c r="D20" s="44" t="str">
        <v>V6</v>
      </c>
      <c r="E20" s="327" t="str">
        <f t="shared" si="0"/>
        <v>GBPIMMFRA6MV6_Quote</v>
      </c>
      <c r="F20" s="326" t="str">
        <f>_xll.qlSimpleQuote(E20,,PriceTickValue,Permanent,Trigger,ObjectOverwrite)</f>
        <v>GBPIMMFRA6MV6_Quote#0069</v>
      </c>
      <c r="G20" s="311" t="str">
        <f>_xll.ohRangeRetrieveError(F20)</f>
        <v/>
      </c>
      <c r="H20" s="43"/>
    </row>
    <row r="21" spans="1:8" x14ac:dyDescent="0.2">
      <c r="A21" s="330"/>
      <c r="B21" s="329">
        <v>17</v>
      </c>
      <c r="C21" s="328" t="b">
        <v>0</v>
      </c>
      <c r="D21" s="44" t="str">
        <v>X6</v>
      </c>
      <c r="E21" s="327" t="str">
        <f t="shared" si="0"/>
        <v>GBPIMMFRA6MX6_Quote</v>
      </c>
      <c r="F21" s="326" t="str">
        <f>_xll.qlSimpleQuote(E21,,PriceTickValue,Permanent,Trigger,ObjectOverwrite)</f>
        <v>GBPIMMFRA6MX6_Quote#0069</v>
      </c>
      <c r="G21" s="311" t="str">
        <f>_xll.ohRangeRetrieveError(F21)</f>
        <v/>
      </c>
      <c r="H21" s="43"/>
    </row>
    <row r="22" spans="1:8" x14ac:dyDescent="0.2">
      <c r="A22" s="330"/>
      <c r="B22" s="329">
        <v>18</v>
      </c>
      <c r="C22" s="328" t="b">
        <v>0</v>
      </c>
      <c r="D22" s="44" t="str">
        <v>Z6</v>
      </c>
      <c r="E22" s="327" t="str">
        <f t="shared" si="0"/>
        <v>GBPIMMFRA6MZ6_Quote</v>
      </c>
      <c r="F22" s="326" t="str">
        <f>_xll.qlSimpleQuote(E22,,PriceTickValue,Permanent,Trigger,ObjectOverwrite)</f>
        <v>GBPIMMFRA6MZ6_Quote#0069</v>
      </c>
      <c r="G22" s="311" t="str">
        <f>_xll.ohRangeRetrieveError(F22)</f>
        <v/>
      </c>
      <c r="H22" s="43"/>
    </row>
    <row r="23" spans="1:8" x14ac:dyDescent="0.2">
      <c r="A23" s="330"/>
      <c r="B23" s="329">
        <v>19</v>
      </c>
      <c r="C23" s="328" t="b">
        <v>0</v>
      </c>
      <c r="D23" s="44" t="str">
        <v>F7</v>
      </c>
      <c r="E23" s="327" t="str">
        <f t="shared" si="0"/>
        <v>GBPIMMFRA6MF7_Quote</v>
      </c>
      <c r="F23" s="326" t="str">
        <f>_xll.qlSimpleQuote(E23,,PriceTickValue,Permanent,Trigger,ObjectOverwrite)</f>
        <v>GBPIMMFRA6MF7_Quote#0069</v>
      </c>
      <c r="G23" s="311" t="str">
        <f>_xll.ohRangeRetrieveError(F23)</f>
        <v/>
      </c>
      <c r="H23" s="43"/>
    </row>
    <row r="24" spans="1:8" x14ac:dyDescent="0.2">
      <c r="A24" s="330"/>
      <c r="B24" s="329">
        <v>20</v>
      </c>
      <c r="C24" s="328" t="b">
        <v>0</v>
      </c>
      <c r="D24" s="44" t="str">
        <v>G7</v>
      </c>
      <c r="E24" s="327" t="str">
        <f t="shared" si="0"/>
        <v>GBPIMMFRA6MG7_Quote</v>
      </c>
      <c r="F24" s="326" t="str">
        <f>_xll.qlSimpleQuote(E24,,PriceTickValue,Permanent,Trigger,ObjectOverwrite)</f>
        <v>GBPIMMFRA6MG7_Quote#0069</v>
      </c>
      <c r="G24" s="311" t="str">
        <f>_xll.ohRangeRetrieveError(F24)</f>
        <v/>
      </c>
      <c r="H24" s="43"/>
    </row>
    <row r="25" spans="1:8" x14ac:dyDescent="0.2">
      <c r="A25" s="330"/>
      <c r="B25" s="329">
        <v>21</v>
      </c>
      <c r="C25" s="328" t="b">
        <v>0</v>
      </c>
      <c r="D25" s="44" t="str">
        <v>H7</v>
      </c>
      <c r="E25" s="327" t="str">
        <f t="shared" si="0"/>
        <v>GBPIMMFRA6MH7_Quote</v>
      </c>
      <c r="F25" s="326" t="str">
        <f>_xll.qlSimpleQuote(E25,,PriceTickValue,Permanent,Trigger,ObjectOverwrite)</f>
        <v>GBPIMMFRA6MH7_Quote#0069</v>
      </c>
      <c r="G25" s="311" t="str">
        <f>_xll.ohRangeRetrieveError(F25)</f>
        <v/>
      </c>
      <c r="H25" s="43"/>
    </row>
    <row r="26" spans="1:8" x14ac:dyDescent="0.2">
      <c r="A26" s="330"/>
      <c r="B26" s="329">
        <v>22</v>
      </c>
      <c r="C26" s="328" t="b">
        <v>0</v>
      </c>
      <c r="D26" s="44" t="str">
        <v>J7</v>
      </c>
      <c r="E26" s="327" t="str">
        <f t="shared" si="0"/>
        <v>GBPIMMFRA6MJ7_Quote</v>
      </c>
      <c r="F26" s="326" t="str">
        <f>_xll.qlSimpleQuote(E26,,PriceTickValue,Permanent,Trigger,ObjectOverwrite)</f>
        <v>GBPIMMFRA6MJ7_Quote#0069</v>
      </c>
      <c r="G26" s="311" t="str">
        <f>_xll.ohRangeRetrieveError(F26)</f>
        <v/>
      </c>
      <c r="H26" s="43"/>
    </row>
    <row r="27" spans="1:8" x14ac:dyDescent="0.2">
      <c r="A27" s="330"/>
      <c r="B27" s="329">
        <v>23</v>
      </c>
      <c r="C27" s="328" t="b">
        <v>0</v>
      </c>
      <c r="D27" s="44" t="str">
        <v>K7</v>
      </c>
      <c r="E27" s="327" t="str">
        <f t="shared" si="0"/>
        <v>GBPIMMFRA6MK7_Quote</v>
      </c>
      <c r="F27" s="326" t="str">
        <f>_xll.qlSimpleQuote(E27,,PriceTickValue,Permanent,Trigger,ObjectOverwrite)</f>
        <v>GBPIMMFRA6MK7_Quote#0069</v>
      </c>
      <c r="G27" s="311" t="str">
        <f>_xll.ohRangeRetrieveError(F27)</f>
        <v/>
      </c>
      <c r="H27" s="43"/>
    </row>
    <row r="28" spans="1:8" x14ac:dyDescent="0.2">
      <c r="A28" s="330"/>
      <c r="B28" s="329">
        <v>24</v>
      </c>
      <c r="C28" s="328" t="b">
        <v>0</v>
      </c>
      <c r="D28" s="44" t="str">
        <v>M7</v>
      </c>
      <c r="E28" s="327" t="str">
        <f t="shared" si="0"/>
        <v>GBPIMMFRA6MM7_Quote</v>
      </c>
      <c r="F28" s="326" t="str">
        <f>_xll.qlSimpleQuote(E28,,PriceTickValue,Permanent,Trigger,ObjectOverwrite)</f>
        <v>GBPIMMFRA6MM7_Quote#0069</v>
      </c>
      <c r="G28" s="311" t="str">
        <f>_xll.ohRangeRetrieveError(F28)</f>
        <v/>
      </c>
      <c r="H28" s="43"/>
    </row>
    <row r="29" spans="1:8" x14ac:dyDescent="0.2">
      <c r="A29" s="330"/>
      <c r="B29" s="329">
        <v>25</v>
      </c>
      <c r="C29" s="328" t="b">
        <v>0</v>
      </c>
      <c r="D29" s="44" t="str">
        <v>N7</v>
      </c>
      <c r="E29" s="327" t="str">
        <f t="shared" si="0"/>
        <v>GBPIMMFRA6MN7_Quote</v>
      </c>
      <c r="F29" s="326" t="str">
        <f>_xll.qlSimpleQuote(E29,,PriceTickValue,Permanent,Trigger,ObjectOverwrite)</f>
        <v>GBPIMMFRA6MN7_Quote#0069</v>
      </c>
      <c r="G29" s="311" t="str">
        <f>_xll.ohRangeRetrieveError(F29)</f>
        <v/>
      </c>
      <c r="H29" s="43"/>
    </row>
    <row r="30" spans="1:8" x14ac:dyDescent="0.2">
      <c r="A30" s="330"/>
      <c r="B30" s="329">
        <v>26</v>
      </c>
      <c r="C30" s="328" t="b">
        <v>0</v>
      </c>
      <c r="D30" s="44" t="str">
        <v>Q7</v>
      </c>
      <c r="E30" s="327" t="str">
        <f t="shared" si="0"/>
        <v>GBPIMMFRA6MQ7_Quote</v>
      </c>
      <c r="F30" s="326" t="str">
        <f>_xll.qlSimpleQuote(E30,,PriceTickValue,Permanent,Trigger,ObjectOverwrite)</f>
        <v>GBPIMMFRA6MQ7_Quote#0069</v>
      </c>
      <c r="G30" s="311" t="str">
        <f>_xll.ohRangeRetrieveError(F30)</f>
        <v/>
      </c>
      <c r="H30" s="43"/>
    </row>
    <row r="31" spans="1:8" x14ac:dyDescent="0.2">
      <c r="A31" s="330"/>
      <c r="B31" s="329">
        <v>27</v>
      </c>
      <c r="C31" s="328" t="b">
        <v>0</v>
      </c>
      <c r="D31" s="44" t="str">
        <v>U7</v>
      </c>
      <c r="E31" s="327" t="str">
        <f t="shared" si="0"/>
        <v>GBPIMMFRA6MU7_Quote</v>
      </c>
      <c r="F31" s="326" t="str">
        <f>_xll.qlSimpleQuote(E31,,PriceTickValue,Permanent,Trigger,ObjectOverwrite)</f>
        <v>GBPIMMFRA6MU7_Quote#0069</v>
      </c>
      <c r="G31" s="311" t="str">
        <f>_xll.ohRangeRetrieveError(F31)</f>
        <v/>
      </c>
      <c r="H31" s="43"/>
    </row>
    <row r="32" spans="1:8" x14ac:dyDescent="0.2">
      <c r="A32" s="330"/>
      <c r="B32" s="329">
        <v>28</v>
      </c>
      <c r="C32" s="328" t="b">
        <v>0</v>
      </c>
      <c r="D32" s="44" t="str">
        <v>V7</v>
      </c>
      <c r="E32" s="327" t="str">
        <f t="shared" si="0"/>
        <v>GBPIMMFRA6MV7_Quote</v>
      </c>
      <c r="F32" s="326" t="str">
        <f>_xll.qlSimpleQuote(E32,,PriceTickValue,Permanent,Trigger,ObjectOverwrite)</f>
        <v>GBPIMMFRA6MV7_Quote#0069</v>
      </c>
      <c r="G32" s="311" t="str">
        <f>_xll.ohRangeRetrieveError(F32)</f>
        <v/>
      </c>
      <c r="H32" s="43"/>
    </row>
    <row r="33" spans="1:8" x14ac:dyDescent="0.2">
      <c r="A33" s="330"/>
      <c r="B33" s="329">
        <v>29</v>
      </c>
      <c r="C33" s="328" t="b">
        <v>0</v>
      </c>
      <c r="D33" s="44" t="str">
        <v>X7</v>
      </c>
      <c r="E33" s="327" t="str">
        <f t="shared" si="0"/>
        <v>GBPIMMFRA6MX7_Quote</v>
      </c>
      <c r="F33" s="326" t="str">
        <f>_xll.qlSimpleQuote(E33,,PriceTickValue,Permanent,Trigger,ObjectOverwrite)</f>
        <v>GBPIMMFRA6MX7_Quote#0069</v>
      </c>
      <c r="G33" s="311" t="str">
        <f>_xll.ohRangeRetrieveError(F33)</f>
        <v/>
      </c>
      <c r="H33" s="43"/>
    </row>
    <row r="34" spans="1:8" x14ac:dyDescent="0.2">
      <c r="A34" s="330"/>
      <c r="B34" s="329">
        <v>30</v>
      </c>
      <c r="C34" s="328" t="b">
        <v>0</v>
      </c>
      <c r="D34" s="44" t="str">
        <v>Z7</v>
      </c>
      <c r="E34" s="327" t="str">
        <f t="shared" si="0"/>
        <v>GBPIMMFRA6MZ7_Quote</v>
      </c>
      <c r="F34" s="326" t="str">
        <f>_xll.qlSimpleQuote(E34,,PriceTickValue,Permanent,Trigger,ObjectOverwrite)</f>
        <v>GBPIMMFRA6MZ7_Quote#0069</v>
      </c>
      <c r="G34" s="311" t="str">
        <f>_xll.ohRangeRetrieveError(F34)</f>
        <v/>
      </c>
      <c r="H34" s="43"/>
    </row>
    <row r="35" spans="1:8" x14ac:dyDescent="0.2">
      <c r="A35" s="330"/>
      <c r="B35" s="329">
        <v>31</v>
      </c>
      <c r="C35" s="328" t="b">
        <v>0</v>
      </c>
      <c r="D35" s="44" t="str">
        <v>F8</v>
      </c>
      <c r="E35" s="327" t="str">
        <f t="shared" si="0"/>
        <v>GBPIMMFRA6MF8_Quote</v>
      </c>
      <c r="F35" s="326" t="str">
        <f>_xll.qlSimpleQuote(E35,,PriceTickValue,Permanent,Trigger,ObjectOverwrite)</f>
        <v>GBPIMMFRA6MF8_Quote#0069</v>
      </c>
      <c r="G35" s="311" t="str">
        <f>_xll.ohRangeRetrieveError(F35)</f>
        <v/>
      </c>
      <c r="H35" s="43"/>
    </row>
    <row r="36" spans="1:8" x14ac:dyDescent="0.2">
      <c r="A36" s="330"/>
      <c r="B36" s="329">
        <v>32</v>
      </c>
      <c r="C36" s="328" t="b">
        <v>0</v>
      </c>
      <c r="D36" s="44" t="str">
        <v>G8</v>
      </c>
      <c r="E36" s="327" t="str">
        <f t="shared" si="0"/>
        <v>GBPIMMFRA6MG8_Quote</v>
      </c>
      <c r="F36" s="326" t="str">
        <f>_xll.qlSimpleQuote(E36,,PriceTickValue,Permanent,Trigger,ObjectOverwrite)</f>
        <v>GBPIMMFRA6MG8_Quote#0069</v>
      </c>
      <c r="G36" s="311" t="str">
        <f>_xll.ohRangeRetrieveError(F36)</f>
        <v/>
      </c>
      <c r="H36" s="43"/>
    </row>
    <row r="37" spans="1:8" x14ac:dyDescent="0.2">
      <c r="A37" s="330"/>
      <c r="B37" s="329">
        <v>33</v>
      </c>
      <c r="C37" s="328" t="b">
        <v>0</v>
      </c>
      <c r="D37" s="44" t="str">
        <v>H8</v>
      </c>
      <c r="E37" s="327" t="str">
        <f t="shared" ref="E37:E68" si="1">Currency&amp;$D$3&amp;$E$3&amp;$D37&amp;QuoteSuffix</f>
        <v>GBPIMMFRA6MH8_Quote</v>
      </c>
      <c r="F37" s="326" t="str">
        <f>_xll.qlSimpleQuote(E37,,PriceTickValue,Permanent,Trigger,ObjectOverwrite)</f>
        <v>GBPIMMFRA6MH8_Quote#0069</v>
      </c>
      <c r="G37" s="311" t="str">
        <f>_xll.ohRangeRetrieveError(F37)</f>
        <v/>
      </c>
      <c r="H37" s="43"/>
    </row>
    <row r="38" spans="1:8" x14ac:dyDescent="0.2">
      <c r="A38" s="330"/>
      <c r="B38" s="329">
        <v>34</v>
      </c>
      <c r="C38" s="328" t="b">
        <v>0</v>
      </c>
      <c r="D38" s="44" t="str">
        <v>J8</v>
      </c>
      <c r="E38" s="327" t="str">
        <f t="shared" si="1"/>
        <v>GBPIMMFRA6MJ8_Quote</v>
      </c>
      <c r="F38" s="326" t="str">
        <f>_xll.qlSimpleQuote(E38,,PriceTickValue,Permanent,Trigger,ObjectOverwrite)</f>
        <v>GBPIMMFRA6MJ8_Quote#0069</v>
      </c>
      <c r="G38" s="311" t="str">
        <f>_xll.ohRangeRetrieveError(F38)</f>
        <v/>
      </c>
      <c r="H38" s="43"/>
    </row>
    <row r="39" spans="1:8" x14ac:dyDescent="0.2">
      <c r="A39" s="330"/>
      <c r="B39" s="329">
        <v>35</v>
      </c>
      <c r="C39" s="328" t="b">
        <v>0</v>
      </c>
      <c r="D39" s="44" t="str">
        <v>K8</v>
      </c>
      <c r="E39" s="327" t="str">
        <f t="shared" si="1"/>
        <v>GBPIMMFRA6MK8_Quote</v>
      </c>
      <c r="F39" s="326" t="str">
        <f>_xll.qlSimpleQuote(E39,,PriceTickValue,Permanent,Trigger,ObjectOverwrite)</f>
        <v>GBPIMMFRA6MK8_Quote#0069</v>
      </c>
      <c r="G39" s="311" t="str">
        <f>_xll.ohRangeRetrieveError(F39)</f>
        <v/>
      </c>
      <c r="H39" s="43"/>
    </row>
    <row r="40" spans="1:8" x14ac:dyDescent="0.2">
      <c r="A40" s="330"/>
      <c r="B40" s="329">
        <v>36</v>
      </c>
      <c r="C40" s="328" t="b">
        <v>0</v>
      </c>
      <c r="D40" s="44" t="str">
        <v>M8</v>
      </c>
      <c r="E40" s="327" t="str">
        <f t="shared" si="1"/>
        <v>GBPIMMFRA6MM8_Quote</v>
      </c>
      <c r="F40" s="326" t="str">
        <f>_xll.qlSimpleQuote(E40,,PriceTickValue,Permanent,Trigger,ObjectOverwrite)</f>
        <v>GBPIMMFRA6MM8_Quote#0069</v>
      </c>
      <c r="G40" s="311" t="str">
        <f>_xll.ohRangeRetrieveError(F40)</f>
        <v/>
      </c>
      <c r="H40" s="43"/>
    </row>
    <row r="41" spans="1:8" x14ac:dyDescent="0.2">
      <c r="A41" s="330"/>
      <c r="B41" s="329">
        <v>37</v>
      </c>
      <c r="C41" s="328" t="b">
        <v>0</v>
      </c>
      <c r="D41" s="44" t="str">
        <v>N8</v>
      </c>
      <c r="E41" s="327" t="str">
        <f t="shared" si="1"/>
        <v>GBPIMMFRA6MN8_Quote</v>
      </c>
      <c r="F41" s="326" t="str">
        <f>_xll.qlSimpleQuote(E41,,PriceTickValue,Permanent,Trigger,ObjectOverwrite)</f>
        <v>GBPIMMFRA6MN8_Quote#0069</v>
      </c>
      <c r="G41" s="311" t="str">
        <f>_xll.ohRangeRetrieveError(F41)</f>
        <v/>
      </c>
      <c r="H41" s="43"/>
    </row>
    <row r="42" spans="1:8" x14ac:dyDescent="0.2">
      <c r="A42" s="330"/>
      <c r="B42" s="329">
        <v>38</v>
      </c>
      <c r="C42" s="328" t="b">
        <v>0</v>
      </c>
      <c r="D42" s="44" t="str">
        <v>Q8</v>
      </c>
      <c r="E42" s="327" t="str">
        <f t="shared" si="1"/>
        <v>GBPIMMFRA6MQ8_Quote</v>
      </c>
      <c r="F42" s="326" t="str">
        <f>_xll.qlSimpleQuote(E42,,PriceTickValue,Permanent,Trigger,ObjectOverwrite)</f>
        <v>GBPIMMFRA6MQ8_Quote#0069</v>
      </c>
      <c r="G42" s="311" t="str">
        <f>_xll.ohRangeRetrieveError(F42)</f>
        <v/>
      </c>
      <c r="H42" s="43"/>
    </row>
    <row r="43" spans="1:8" x14ac:dyDescent="0.2">
      <c r="A43" s="330"/>
      <c r="B43" s="329">
        <v>39</v>
      </c>
      <c r="C43" s="328" t="b">
        <v>0</v>
      </c>
      <c r="D43" s="44" t="str">
        <v>U8</v>
      </c>
      <c r="E43" s="327" t="str">
        <f t="shared" si="1"/>
        <v>GBPIMMFRA6MU8_Quote</v>
      </c>
      <c r="F43" s="326" t="str">
        <f>_xll.qlSimpleQuote(E43,,PriceTickValue,Permanent,Trigger,ObjectOverwrite)</f>
        <v>GBPIMMFRA6MU8_Quote#0069</v>
      </c>
      <c r="G43" s="311" t="str">
        <f>_xll.ohRangeRetrieveError(F43)</f>
        <v/>
      </c>
      <c r="H43" s="43"/>
    </row>
    <row r="44" spans="1:8" x14ac:dyDescent="0.2">
      <c r="A44" s="330"/>
      <c r="B44" s="329">
        <v>40</v>
      </c>
      <c r="C44" s="328" t="b">
        <v>0</v>
      </c>
      <c r="D44" s="44" t="str">
        <v>V8</v>
      </c>
      <c r="E44" s="327" t="str">
        <f t="shared" si="1"/>
        <v>GBPIMMFRA6MV8_Quote</v>
      </c>
      <c r="F44" s="326" t="str">
        <f>_xll.qlSimpleQuote(E44,,PriceTickValue,Permanent,Trigger,ObjectOverwrite)</f>
        <v>GBPIMMFRA6MV8_Quote#0069</v>
      </c>
      <c r="G44" s="311" t="str">
        <f>_xll.ohRangeRetrieveError(F44)</f>
        <v/>
      </c>
      <c r="H44" s="43"/>
    </row>
    <row r="45" spans="1:8" x14ac:dyDescent="0.2">
      <c r="A45" s="330"/>
      <c r="B45" s="329">
        <v>41</v>
      </c>
      <c r="C45" s="328" t="b">
        <v>0</v>
      </c>
      <c r="D45" s="44" t="str">
        <v>X8</v>
      </c>
      <c r="E45" s="327" t="str">
        <f t="shared" si="1"/>
        <v>GBPIMMFRA6MX8_Quote</v>
      </c>
      <c r="F45" s="326" t="str">
        <f>_xll.qlSimpleQuote(E45,,PriceTickValue,Permanent,Trigger,ObjectOverwrite)</f>
        <v>GBPIMMFRA6MX8_Quote#0069</v>
      </c>
      <c r="G45" s="311" t="str">
        <f>_xll.ohRangeRetrieveError(F45)</f>
        <v/>
      </c>
      <c r="H45" s="43"/>
    </row>
    <row r="46" spans="1:8" x14ac:dyDescent="0.2">
      <c r="A46" s="330"/>
      <c r="B46" s="329">
        <v>42</v>
      </c>
      <c r="C46" s="328" t="b">
        <v>0</v>
      </c>
      <c r="D46" s="44" t="str">
        <v>Z8</v>
      </c>
      <c r="E46" s="327" t="str">
        <f t="shared" si="1"/>
        <v>GBPIMMFRA6MZ8_Quote</v>
      </c>
      <c r="F46" s="326" t="str">
        <f>_xll.qlSimpleQuote(E46,,PriceTickValue,Permanent,Trigger,ObjectOverwrite)</f>
        <v>GBPIMMFRA6MZ8_Quote#0069</v>
      </c>
      <c r="G46" s="311" t="str">
        <f>_xll.ohRangeRetrieveError(F46)</f>
        <v/>
      </c>
      <c r="H46" s="43"/>
    </row>
    <row r="47" spans="1:8" x14ac:dyDescent="0.2">
      <c r="A47" s="330"/>
      <c r="B47" s="329">
        <v>43</v>
      </c>
      <c r="C47" s="328" t="b">
        <v>0</v>
      </c>
      <c r="D47" s="44" t="str">
        <v>F9</v>
      </c>
      <c r="E47" s="327" t="str">
        <f t="shared" si="1"/>
        <v>GBPIMMFRA6MF9_Quote</v>
      </c>
      <c r="F47" s="326" t="str">
        <f>_xll.qlSimpleQuote(E47,,PriceTickValue,Permanent,Trigger,ObjectOverwrite)</f>
        <v>GBPIMMFRA6MF9_Quote#0069</v>
      </c>
      <c r="G47" s="311" t="str">
        <f>_xll.ohRangeRetrieveError(F47)</f>
        <v/>
      </c>
      <c r="H47" s="43"/>
    </row>
    <row r="48" spans="1:8" x14ac:dyDescent="0.2">
      <c r="A48" s="330"/>
      <c r="B48" s="329">
        <v>44</v>
      </c>
      <c r="C48" s="328" t="b">
        <v>0</v>
      </c>
      <c r="D48" s="44" t="str">
        <v>G9</v>
      </c>
      <c r="E48" s="327" t="str">
        <f t="shared" si="1"/>
        <v>GBPIMMFRA6MG9_Quote</v>
      </c>
      <c r="F48" s="326" t="str">
        <f>_xll.qlSimpleQuote(E48,,PriceTickValue,Permanent,Trigger,ObjectOverwrite)</f>
        <v>GBPIMMFRA6MG9_Quote#0069</v>
      </c>
      <c r="G48" s="311" t="str">
        <f>_xll.ohRangeRetrieveError(F48)</f>
        <v/>
      </c>
      <c r="H48" s="43"/>
    </row>
    <row r="49" spans="1:8" x14ac:dyDescent="0.2">
      <c r="A49" s="330"/>
      <c r="B49" s="329">
        <v>45</v>
      </c>
      <c r="C49" s="328" t="b">
        <v>0</v>
      </c>
      <c r="D49" s="44" t="str">
        <v>H9</v>
      </c>
      <c r="E49" s="327" t="str">
        <f t="shared" si="1"/>
        <v>GBPIMMFRA6MH9_Quote</v>
      </c>
      <c r="F49" s="326" t="str">
        <f>_xll.qlSimpleQuote(E49,,PriceTickValue,Permanent,Trigger,ObjectOverwrite)</f>
        <v>GBPIMMFRA6MH9_Quote#0069</v>
      </c>
      <c r="G49" s="311" t="str">
        <f>_xll.ohRangeRetrieveError(F49)</f>
        <v/>
      </c>
      <c r="H49" s="43"/>
    </row>
    <row r="50" spans="1:8" x14ac:dyDescent="0.2">
      <c r="A50" s="330"/>
      <c r="B50" s="329">
        <v>46</v>
      </c>
      <c r="C50" s="328" t="b">
        <v>0</v>
      </c>
      <c r="D50" s="44" t="str">
        <v>J9</v>
      </c>
      <c r="E50" s="327" t="str">
        <f t="shared" si="1"/>
        <v>GBPIMMFRA6MJ9_Quote</v>
      </c>
      <c r="F50" s="326" t="str">
        <f>_xll.qlSimpleQuote(E50,,PriceTickValue,Permanent,Trigger,ObjectOverwrite)</f>
        <v>GBPIMMFRA6MJ9_Quote#0069</v>
      </c>
      <c r="G50" s="311" t="str">
        <f>_xll.ohRangeRetrieveError(F50)</f>
        <v/>
      </c>
      <c r="H50" s="43"/>
    </row>
    <row r="51" spans="1:8" x14ac:dyDescent="0.2">
      <c r="A51" s="330"/>
      <c r="B51" s="329">
        <v>47</v>
      </c>
      <c r="C51" s="328" t="b">
        <v>0</v>
      </c>
      <c r="D51" s="44" t="str">
        <v>K9</v>
      </c>
      <c r="E51" s="327" t="str">
        <f t="shared" si="1"/>
        <v>GBPIMMFRA6MK9_Quote</v>
      </c>
      <c r="F51" s="326" t="str">
        <f>_xll.qlSimpleQuote(E51,,PriceTickValue,Permanent,Trigger,ObjectOverwrite)</f>
        <v>GBPIMMFRA6MK9_Quote#0069</v>
      </c>
      <c r="G51" s="311" t="str">
        <f>_xll.ohRangeRetrieveError(F51)</f>
        <v/>
      </c>
      <c r="H51" s="43"/>
    </row>
    <row r="52" spans="1:8" x14ac:dyDescent="0.2">
      <c r="A52" s="330"/>
      <c r="B52" s="329">
        <v>48</v>
      </c>
      <c r="C52" s="328" t="b">
        <v>0</v>
      </c>
      <c r="D52" s="44" t="str">
        <v>M9</v>
      </c>
      <c r="E52" s="327" t="str">
        <f t="shared" si="1"/>
        <v>GBPIMMFRA6MM9_Quote</v>
      </c>
      <c r="F52" s="326" t="str">
        <f>_xll.qlSimpleQuote(E52,,PriceTickValue,Permanent,Trigger,ObjectOverwrite)</f>
        <v>GBPIMMFRA6MM9_Quote#0069</v>
      </c>
      <c r="G52" s="311" t="str">
        <f>_xll.ohRangeRetrieveError(F52)</f>
        <v/>
      </c>
      <c r="H52" s="43"/>
    </row>
    <row r="53" spans="1:8" x14ac:dyDescent="0.2">
      <c r="A53" s="330"/>
      <c r="B53" s="329">
        <v>49</v>
      </c>
      <c r="C53" s="328" t="b">
        <v>0</v>
      </c>
      <c r="D53" s="44" t="str">
        <v>N9</v>
      </c>
      <c r="E53" s="327" t="str">
        <f t="shared" si="1"/>
        <v>GBPIMMFRA6MN9_Quote</v>
      </c>
      <c r="F53" s="326" t="str">
        <f>_xll.qlSimpleQuote(E53,,PriceTickValue,Permanent,Trigger,ObjectOverwrite)</f>
        <v>GBPIMMFRA6MN9_Quote#0069</v>
      </c>
      <c r="G53" s="311" t="str">
        <f>_xll.ohRangeRetrieveError(F53)</f>
        <v/>
      </c>
      <c r="H53" s="43"/>
    </row>
    <row r="54" spans="1:8" x14ac:dyDescent="0.2">
      <c r="A54" s="330"/>
      <c r="B54" s="329">
        <v>50</v>
      </c>
      <c r="C54" s="328" t="b">
        <v>0</v>
      </c>
      <c r="D54" s="44" t="str">
        <v>Q9</v>
      </c>
      <c r="E54" s="327" t="str">
        <f t="shared" si="1"/>
        <v>GBPIMMFRA6MQ9_Quote</v>
      </c>
      <c r="F54" s="326" t="str">
        <f>_xll.qlSimpleQuote(E54,,PriceTickValue,Permanent,Trigger,ObjectOverwrite)</f>
        <v>GBPIMMFRA6MQ9_Quote#0069</v>
      </c>
      <c r="G54" s="311" t="str">
        <f>_xll.ohRangeRetrieveError(F54)</f>
        <v/>
      </c>
      <c r="H54" s="43"/>
    </row>
    <row r="55" spans="1:8" x14ac:dyDescent="0.2">
      <c r="A55" s="330"/>
      <c r="B55" s="329">
        <v>51</v>
      </c>
      <c r="C55" s="328" t="b">
        <v>0</v>
      </c>
      <c r="D55" s="44" t="str">
        <v>U9</v>
      </c>
      <c r="E55" s="327" t="str">
        <f t="shared" si="1"/>
        <v>GBPIMMFRA6MU9_Quote</v>
      </c>
      <c r="F55" s="326" t="str">
        <f>_xll.qlSimpleQuote(E55,,PriceTickValue,Permanent,Trigger,ObjectOverwrite)</f>
        <v>GBPIMMFRA6MU9_Quote#0069</v>
      </c>
      <c r="G55" s="311" t="str">
        <f>_xll.ohRangeRetrieveError(F55)</f>
        <v/>
      </c>
      <c r="H55" s="43"/>
    </row>
    <row r="56" spans="1:8" x14ac:dyDescent="0.2">
      <c r="A56" s="330"/>
      <c r="B56" s="329">
        <v>52</v>
      </c>
      <c r="C56" s="328" t="b">
        <v>0</v>
      </c>
      <c r="D56" s="44" t="str">
        <v>V9</v>
      </c>
      <c r="E56" s="327" t="str">
        <f t="shared" si="1"/>
        <v>GBPIMMFRA6MV9_Quote</v>
      </c>
      <c r="F56" s="326" t="str">
        <f>_xll.qlSimpleQuote(E56,,PriceTickValue,Permanent,Trigger,ObjectOverwrite)</f>
        <v>GBPIMMFRA6MV9_Quote#0069</v>
      </c>
      <c r="G56" s="311" t="str">
        <f>_xll.ohRangeRetrieveError(F56)</f>
        <v/>
      </c>
      <c r="H56" s="43"/>
    </row>
    <row r="57" spans="1:8" x14ac:dyDescent="0.2">
      <c r="A57" s="330"/>
      <c r="B57" s="329">
        <v>53</v>
      </c>
      <c r="C57" s="328" t="b">
        <v>0</v>
      </c>
      <c r="D57" s="44" t="str">
        <v>X9</v>
      </c>
      <c r="E57" s="327" t="str">
        <f t="shared" si="1"/>
        <v>GBPIMMFRA6MX9_Quote</v>
      </c>
      <c r="F57" s="326" t="str">
        <f>_xll.qlSimpleQuote(E57,,PriceTickValue,Permanent,Trigger,ObjectOverwrite)</f>
        <v>GBPIMMFRA6MX9_Quote#0069</v>
      </c>
      <c r="G57" s="311" t="str">
        <f>_xll.ohRangeRetrieveError(F57)</f>
        <v/>
      </c>
      <c r="H57" s="43"/>
    </row>
    <row r="58" spans="1:8" x14ac:dyDescent="0.2">
      <c r="A58" s="330"/>
      <c r="B58" s="329">
        <v>54</v>
      </c>
      <c r="C58" s="328" t="b">
        <v>0</v>
      </c>
      <c r="D58" s="44" t="str">
        <v>Z9</v>
      </c>
      <c r="E58" s="327" t="str">
        <f t="shared" si="1"/>
        <v>GBPIMMFRA6MZ9_Quote</v>
      </c>
      <c r="F58" s="326" t="str">
        <f>_xll.qlSimpleQuote(E58,,PriceTickValue,Permanent,Trigger,ObjectOverwrite)</f>
        <v>GBPIMMFRA6MZ9_Quote#0069</v>
      </c>
      <c r="G58" s="311" t="str">
        <f>_xll.ohRangeRetrieveError(F58)</f>
        <v/>
      </c>
      <c r="H58" s="43"/>
    </row>
    <row r="59" spans="1:8" x14ac:dyDescent="0.2">
      <c r="A59" s="330"/>
      <c r="B59" s="329">
        <v>55</v>
      </c>
      <c r="C59" s="328" t="b">
        <v>0</v>
      </c>
      <c r="D59" s="44" t="str">
        <v>F0</v>
      </c>
      <c r="E59" s="327" t="str">
        <f t="shared" si="1"/>
        <v>GBPIMMFRA6MF0_Quote</v>
      </c>
      <c r="F59" s="326" t="str">
        <f>_xll.qlSimpleQuote(E59,,PriceTickValue,Permanent,Trigger,ObjectOverwrite)</f>
        <v>GBPIMMFRA6MF0_Quote#0069</v>
      </c>
      <c r="G59" s="311" t="str">
        <f>_xll.ohRangeRetrieveError(F59)</f>
        <v/>
      </c>
      <c r="H59" s="43"/>
    </row>
    <row r="60" spans="1:8" x14ac:dyDescent="0.2">
      <c r="A60" s="330"/>
      <c r="B60" s="329">
        <v>56</v>
      </c>
      <c r="C60" s="328" t="b">
        <v>0</v>
      </c>
      <c r="D60" s="44" t="str">
        <v>G0</v>
      </c>
      <c r="E60" s="327" t="str">
        <f t="shared" si="1"/>
        <v>GBPIMMFRA6MG0_Quote</v>
      </c>
      <c r="F60" s="326" t="str">
        <f>_xll.qlSimpleQuote(E60,,PriceTickValue,Permanent,Trigger,ObjectOverwrite)</f>
        <v>GBPIMMFRA6MG0_Quote#0069</v>
      </c>
      <c r="G60" s="311" t="str">
        <f>_xll.ohRangeRetrieveError(F60)</f>
        <v/>
      </c>
      <c r="H60" s="43"/>
    </row>
    <row r="61" spans="1:8" x14ac:dyDescent="0.2">
      <c r="A61" s="330"/>
      <c r="B61" s="329">
        <v>57</v>
      </c>
      <c r="C61" s="328" t="b">
        <v>0</v>
      </c>
      <c r="D61" s="44" t="str">
        <v>H0</v>
      </c>
      <c r="E61" s="327" t="str">
        <f t="shared" si="1"/>
        <v>GBPIMMFRA6MH0_Quote</v>
      </c>
      <c r="F61" s="326" t="str">
        <f>_xll.qlSimpleQuote(E61,,PriceTickValue,Permanent,Trigger,ObjectOverwrite)</f>
        <v>GBPIMMFRA6MH0_Quote#0069</v>
      </c>
      <c r="G61" s="311" t="str">
        <f>_xll.ohRangeRetrieveError(F61)</f>
        <v/>
      </c>
      <c r="H61" s="43"/>
    </row>
    <row r="62" spans="1:8" x14ac:dyDescent="0.2">
      <c r="A62" s="330"/>
      <c r="B62" s="329">
        <v>58</v>
      </c>
      <c r="C62" s="328" t="b">
        <v>0</v>
      </c>
      <c r="D62" s="44" t="str">
        <v>J0</v>
      </c>
      <c r="E62" s="327" t="str">
        <f t="shared" si="1"/>
        <v>GBPIMMFRA6MJ0_Quote</v>
      </c>
      <c r="F62" s="326" t="str">
        <f>_xll.qlSimpleQuote(E62,,PriceTickValue,Permanent,Trigger,ObjectOverwrite)</f>
        <v>GBPIMMFRA6MJ0_Quote#0069</v>
      </c>
      <c r="G62" s="311" t="str">
        <f>_xll.ohRangeRetrieveError(F62)</f>
        <v/>
      </c>
      <c r="H62" s="43"/>
    </row>
    <row r="63" spans="1:8" x14ac:dyDescent="0.2">
      <c r="A63" s="330"/>
      <c r="B63" s="329">
        <v>59</v>
      </c>
      <c r="C63" s="328" t="b">
        <v>0</v>
      </c>
      <c r="D63" s="44" t="str">
        <v>K0</v>
      </c>
      <c r="E63" s="327" t="str">
        <f t="shared" si="1"/>
        <v>GBPIMMFRA6MK0_Quote</v>
      </c>
      <c r="F63" s="326" t="str">
        <f>_xll.qlSimpleQuote(E63,,PriceTickValue,Permanent,Trigger,ObjectOverwrite)</f>
        <v>GBPIMMFRA6MK0_Quote#0069</v>
      </c>
      <c r="G63" s="311" t="str">
        <f>_xll.ohRangeRetrieveError(F63)</f>
        <v/>
      </c>
      <c r="H63" s="43"/>
    </row>
    <row r="64" spans="1:8" x14ac:dyDescent="0.2">
      <c r="A64" s="330"/>
      <c r="B64" s="329">
        <v>60</v>
      </c>
      <c r="C64" s="328" t="b">
        <v>0</v>
      </c>
      <c r="D64" s="44" t="str">
        <v>M0</v>
      </c>
      <c r="E64" s="327" t="str">
        <f t="shared" si="1"/>
        <v>GBPIMMFRA6MM0_Quote</v>
      </c>
      <c r="F64" s="326" t="str">
        <f>_xll.qlSimpleQuote(E64,,PriceTickValue,Permanent,Trigger,ObjectOverwrite)</f>
        <v>GBPIMMFRA6MM0_Quote#0069</v>
      </c>
      <c r="G64" s="311" t="str">
        <f>_xll.ohRangeRetrieveError(F64)</f>
        <v/>
      </c>
      <c r="H64" s="43"/>
    </row>
    <row r="65" spans="1:8" x14ac:dyDescent="0.2">
      <c r="A65" s="330"/>
      <c r="B65" s="329">
        <v>61</v>
      </c>
      <c r="C65" s="328" t="b">
        <v>0</v>
      </c>
      <c r="D65" s="44" t="str">
        <v>N0</v>
      </c>
      <c r="E65" s="327" t="str">
        <f t="shared" si="1"/>
        <v>GBPIMMFRA6MN0_Quote</v>
      </c>
      <c r="F65" s="326" t="str">
        <f>_xll.qlSimpleQuote(E65,,PriceTickValue,Permanent,Trigger,ObjectOverwrite)</f>
        <v>GBPIMMFRA6MN0_Quote#0069</v>
      </c>
      <c r="G65" s="311" t="str">
        <f>_xll.ohRangeRetrieveError(F65)</f>
        <v/>
      </c>
      <c r="H65" s="43"/>
    </row>
    <row r="66" spans="1:8" x14ac:dyDescent="0.2">
      <c r="A66" s="330"/>
      <c r="B66" s="329">
        <v>62</v>
      </c>
      <c r="C66" s="328" t="b">
        <v>0</v>
      </c>
      <c r="D66" s="44" t="str">
        <v>Q0</v>
      </c>
      <c r="E66" s="327" t="str">
        <f t="shared" si="1"/>
        <v>GBPIMMFRA6MQ0_Quote</v>
      </c>
      <c r="F66" s="326" t="str">
        <f>_xll.qlSimpleQuote(E66,,PriceTickValue,Permanent,Trigger,ObjectOverwrite)</f>
        <v>GBPIMMFRA6MQ0_Quote#0069</v>
      </c>
      <c r="G66" s="311" t="str">
        <f>_xll.ohRangeRetrieveError(F66)</f>
        <v/>
      </c>
      <c r="H66" s="43"/>
    </row>
    <row r="67" spans="1:8" x14ac:dyDescent="0.2">
      <c r="A67" s="330"/>
      <c r="B67" s="329">
        <v>63</v>
      </c>
      <c r="C67" s="328" t="b">
        <v>0</v>
      </c>
      <c r="D67" s="44" t="str">
        <v>U0</v>
      </c>
      <c r="E67" s="327" t="str">
        <f t="shared" si="1"/>
        <v>GBPIMMFRA6MU0_Quote</v>
      </c>
      <c r="F67" s="326" t="str">
        <f>_xll.qlSimpleQuote(E67,,PriceTickValue,Permanent,Trigger,ObjectOverwrite)</f>
        <v>GBPIMMFRA6MU0_Quote#0069</v>
      </c>
      <c r="G67" s="311" t="str">
        <f>_xll.ohRangeRetrieveError(F67)</f>
        <v/>
      </c>
      <c r="H67" s="43"/>
    </row>
    <row r="68" spans="1:8" x14ac:dyDescent="0.2">
      <c r="A68" s="330"/>
      <c r="B68" s="329">
        <v>64</v>
      </c>
      <c r="C68" s="328" t="b">
        <v>0</v>
      </c>
      <c r="D68" s="44" t="str">
        <v>V0</v>
      </c>
      <c r="E68" s="327" t="str">
        <f t="shared" si="1"/>
        <v>GBPIMMFRA6MV0_Quote</v>
      </c>
      <c r="F68" s="326" t="str">
        <f>_xll.qlSimpleQuote(E68,,PriceTickValue,Permanent,Trigger,ObjectOverwrite)</f>
        <v>GBPIMMFRA6MV0_Quote#0069</v>
      </c>
      <c r="G68" s="311" t="str">
        <f>_xll.ohRangeRetrieveError(F68)</f>
        <v/>
      </c>
      <c r="H68" s="43"/>
    </row>
    <row r="69" spans="1:8" x14ac:dyDescent="0.2">
      <c r="A69" s="330"/>
      <c r="B69" s="329">
        <v>65</v>
      </c>
      <c r="C69" s="328" t="b">
        <v>0</v>
      </c>
      <c r="D69" s="44" t="str">
        <v>X0</v>
      </c>
      <c r="E69" s="327" t="str">
        <f t="shared" ref="E69:E100" si="2">Currency&amp;$D$3&amp;$E$3&amp;$D69&amp;QuoteSuffix</f>
        <v>GBPIMMFRA6MX0_Quote</v>
      </c>
      <c r="F69" s="326" t="str">
        <f>_xll.qlSimpleQuote(E69,,PriceTickValue,Permanent,Trigger,ObjectOverwrite)</f>
        <v>GBPIMMFRA6MX0_Quote#0069</v>
      </c>
      <c r="G69" s="311" t="str">
        <f>_xll.ohRangeRetrieveError(F69)</f>
        <v/>
      </c>
      <c r="H69" s="43"/>
    </row>
    <row r="70" spans="1:8" x14ac:dyDescent="0.2">
      <c r="A70" s="330"/>
      <c r="B70" s="329">
        <v>66</v>
      </c>
      <c r="C70" s="328" t="b">
        <v>0</v>
      </c>
      <c r="D70" s="44" t="str">
        <v>Z0</v>
      </c>
      <c r="E70" s="327" t="str">
        <f t="shared" si="2"/>
        <v>GBPIMMFRA6MZ0_Quote</v>
      </c>
      <c r="F70" s="326" t="str">
        <f>_xll.qlSimpleQuote(E70,,PriceTickValue,Permanent,Trigger,ObjectOverwrite)</f>
        <v>GBPIMMFRA6MZ0_Quote#0069</v>
      </c>
      <c r="G70" s="311" t="str">
        <f>_xll.ohRangeRetrieveError(F70)</f>
        <v/>
      </c>
      <c r="H70" s="43"/>
    </row>
    <row r="71" spans="1:8" x14ac:dyDescent="0.2">
      <c r="A71" s="330"/>
      <c r="B71" s="329">
        <v>67</v>
      </c>
      <c r="C71" s="328" t="b">
        <v>0</v>
      </c>
      <c r="D71" s="44" t="str">
        <v>F1</v>
      </c>
      <c r="E71" s="327" t="str">
        <f t="shared" si="2"/>
        <v>GBPIMMFRA6MF1_Quote</v>
      </c>
      <c r="F71" s="326" t="str">
        <f>_xll.qlSimpleQuote(E71,,PriceTickValue,Permanent,Trigger,ObjectOverwrite)</f>
        <v>GBPIMMFRA6MF1_Quote#0069</v>
      </c>
      <c r="G71" s="311" t="str">
        <f>_xll.ohRangeRetrieveError(F71)</f>
        <v/>
      </c>
      <c r="H71" s="43"/>
    </row>
    <row r="72" spans="1:8" x14ac:dyDescent="0.2">
      <c r="A72" s="330"/>
      <c r="B72" s="329">
        <v>68</v>
      </c>
      <c r="C72" s="328" t="b">
        <v>0</v>
      </c>
      <c r="D72" s="44" t="str">
        <v>G1</v>
      </c>
      <c r="E72" s="327" t="str">
        <f t="shared" si="2"/>
        <v>GBPIMMFRA6MG1_Quote</v>
      </c>
      <c r="F72" s="326" t="str">
        <f>_xll.qlSimpleQuote(E72,,PriceTickValue,Permanent,Trigger,ObjectOverwrite)</f>
        <v>GBPIMMFRA6MG1_Quote#0069</v>
      </c>
      <c r="G72" s="311" t="str">
        <f>_xll.ohRangeRetrieveError(F72)</f>
        <v/>
      </c>
      <c r="H72" s="43"/>
    </row>
    <row r="73" spans="1:8" x14ac:dyDescent="0.2">
      <c r="A73" s="330"/>
      <c r="B73" s="329">
        <v>69</v>
      </c>
      <c r="C73" s="328" t="b">
        <v>0</v>
      </c>
      <c r="D73" s="44" t="str">
        <v>H1</v>
      </c>
      <c r="E73" s="327" t="str">
        <f t="shared" si="2"/>
        <v>GBPIMMFRA6MH1_Quote</v>
      </c>
      <c r="F73" s="326" t="str">
        <f>_xll.qlSimpleQuote(E73,,PriceTickValue,Permanent,Trigger,ObjectOverwrite)</f>
        <v>GBPIMMFRA6MH1_Quote#0069</v>
      </c>
      <c r="G73" s="311" t="str">
        <f>_xll.ohRangeRetrieveError(F73)</f>
        <v/>
      </c>
      <c r="H73" s="43"/>
    </row>
    <row r="74" spans="1:8" x14ac:dyDescent="0.2">
      <c r="A74" s="330"/>
      <c r="B74" s="329">
        <v>70</v>
      </c>
      <c r="C74" s="328" t="b">
        <v>0</v>
      </c>
      <c r="D74" s="44" t="str">
        <v>J1</v>
      </c>
      <c r="E74" s="327" t="str">
        <f t="shared" si="2"/>
        <v>GBPIMMFRA6MJ1_Quote</v>
      </c>
      <c r="F74" s="326" t="str">
        <f>_xll.qlSimpleQuote(E74,,PriceTickValue,Permanent,Trigger,ObjectOverwrite)</f>
        <v>GBPIMMFRA6MJ1_Quote#0069</v>
      </c>
      <c r="G74" s="311" t="str">
        <f>_xll.ohRangeRetrieveError(F74)</f>
        <v/>
      </c>
      <c r="H74" s="43"/>
    </row>
    <row r="75" spans="1:8" x14ac:dyDescent="0.2">
      <c r="A75" s="330"/>
      <c r="B75" s="329">
        <v>71</v>
      </c>
      <c r="C75" s="328" t="b">
        <v>0</v>
      </c>
      <c r="D75" s="44" t="str">
        <v>K1</v>
      </c>
      <c r="E75" s="327" t="str">
        <f t="shared" si="2"/>
        <v>GBPIMMFRA6MK1_Quote</v>
      </c>
      <c r="F75" s="326" t="str">
        <f>_xll.qlSimpleQuote(E75,,PriceTickValue,Permanent,Trigger,ObjectOverwrite)</f>
        <v>GBPIMMFRA6MK1_Quote#0069</v>
      </c>
      <c r="G75" s="311" t="str">
        <f>_xll.ohRangeRetrieveError(F75)</f>
        <v/>
      </c>
      <c r="H75" s="43"/>
    </row>
    <row r="76" spans="1:8" x14ac:dyDescent="0.2">
      <c r="A76" s="330"/>
      <c r="B76" s="329">
        <v>72</v>
      </c>
      <c r="C76" s="328" t="b">
        <v>0</v>
      </c>
      <c r="D76" s="44" t="str">
        <v>M1</v>
      </c>
      <c r="E76" s="327" t="str">
        <f t="shared" si="2"/>
        <v>GBPIMMFRA6MM1_Quote</v>
      </c>
      <c r="F76" s="326" t="str">
        <f>_xll.qlSimpleQuote(E76,,PriceTickValue,Permanent,Trigger,ObjectOverwrite)</f>
        <v>GBPIMMFRA6MM1_Quote#0069</v>
      </c>
      <c r="G76" s="311" t="str">
        <f>_xll.ohRangeRetrieveError(F76)</f>
        <v/>
      </c>
      <c r="H76" s="43"/>
    </row>
    <row r="77" spans="1:8" x14ac:dyDescent="0.2">
      <c r="A77" s="330"/>
      <c r="B77" s="329">
        <v>73</v>
      </c>
      <c r="C77" s="328" t="b">
        <v>0</v>
      </c>
      <c r="D77" s="44" t="str">
        <v>N1</v>
      </c>
      <c r="E77" s="327" t="str">
        <f t="shared" si="2"/>
        <v>GBPIMMFRA6MN1_Quote</v>
      </c>
      <c r="F77" s="326" t="str">
        <f>_xll.qlSimpleQuote(E77,,PriceTickValue,Permanent,Trigger,ObjectOverwrite)</f>
        <v>GBPIMMFRA6MN1_Quote#0069</v>
      </c>
      <c r="G77" s="311" t="str">
        <f>_xll.ohRangeRetrieveError(F77)</f>
        <v/>
      </c>
      <c r="H77" s="43"/>
    </row>
    <row r="78" spans="1:8" x14ac:dyDescent="0.2">
      <c r="A78" s="330"/>
      <c r="B78" s="329">
        <v>74</v>
      </c>
      <c r="C78" s="328" t="b">
        <v>0</v>
      </c>
      <c r="D78" s="44" t="str">
        <v>Q1</v>
      </c>
      <c r="E78" s="327" t="str">
        <f t="shared" si="2"/>
        <v>GBPIMMFRA6MQ1_Quote</v>
      </c>
      <c r="F78" s="326" t="str">
        <f>_xll.qlSimpleQuote(E78,,PriceTickValue,Permanent,Trigger,ObjectOverwrite)</f>
        <v>GBPIMMFRA6MQ1_Quote#0069</v>
      </c>
      <c r="G78" s="311" t="str">
        <f>_xll.ohRangeRetrieveError(F78)</f>
        <v/>
      </c>
      <c r="H78" s="43"/>
    </row>
    <row r="79" spans="1:8" x14ac:dyDescent="0.2">
      <c r="A79" s="330"/>
      <c r="B79" s="329">
        <v>75</v>
      </c>
      <c r="C79" s="328" t="b">
        <v>0</v>
      </c>
      <c r="D79" s="44" t="str">
        <v>U1</v>
      </c>
      <c r="E79" s="327" t="str">
        <f t="shared" si="2"/>
        <v>GBPIMMFRA6MU1_Quote</v>
      </c>
      <c r="F79" s="326" t="str">
        <f>_xll.qlSimpleQuote(E79,,PriceTickValue,Permanent,Trigger,ObjectOverwrite)</f>
        <v>GBPIMMFRA6MU1_Quote#0069</v>
      </c>
      <c r="G79" s="311" t="str">
        <f>_xll.ohRangeRetrieveError(F79)</f>
        <v/>
      </c>
      <c r="H79" s="43"/>
    </row>
    <row r="80" spans="1:8" x14ac:dyDescent="0.2">
      <c r="A80" s="330"/>
      <c r="B80" s="329">
        <v>76</v>
      </c>
      <c r="C80" s="328" t="b">
        <v>0</v>
      </c>
      <c r="D80" s="44" t="str">
        <v>V1</v>
      </c>
      <c r="E80" s="327" t="str">
        <f t="shared" si="2"/>
        <v>GBPIMMFRA6MV1_Quote</v>
      </c>
      <c r="F80" s="326" t="str">
        <f>_xll.qlSimpleQuote(E80,,PriceTickValue,Permanent,Trigger,ObjectOverwrite)</f>
        <v>GBPIMMFRA6MV1_Quote#0069</v>
      </c>
      <c r="G80" s="311" t="str">
        <f>_xll.ohRangeRetrieveError(F80)</f>
        <v/>
      </c>
      <c r="H80" s="43"/>
    </row>
    <row r="81" spans="1:8" x14ac:dyDescent="0.2">
      <c r="A81" s="330"/>
      <c r="B81" s="329">
        <v>77</v>
      </c>
      <c r="C81" s="328" t="b">
        <v>0</v>
      </c>
      <c r="D81" s="44" t="str">
        <v>X1</v>
      </c>
      <c r="E81" s="327" t="str">
        <f t="shared" si="2"/>
        <v>GBPIMMFRA6MX1_Quote</v>
      </c>
      <c r="F81" s="326" t="str">
        <f>_xll.qlSimpleQuote(E81,,PriceTickValue,Permanent,Trigger,ObjectOverwrite)</f>
        <v>GBPIMMFRA6MX1_Quote#0069</v>
      </c>
      <c r="G81" s="311" t="str">
        <f>_xll.ohRangeRetrieveError(F81)</f>
        <v/>
      </c>
      <c r="H81" s="43"/>
    </row>
    <row r="82" spans="1:8" x14ac:dyDescent="0.2">
      <c r="A82" s="330"/>
      <c r="B82" s="329">
        <v>78</v>
      </c>
      <c r="C82" s="328" t="b">
        <v>0</v>
      </c>
      <c r="D82" s="44" t="str">
        <v>Z1</v>
      </c>
      <c r="E82" s="327" t="str">
        <f t="shared" si="2"/>
        <v>GBPIMMFRA6MZ1_Quote</v>
      </c>
      <c r="F82" s="326" t="str">
        <f>_xll.qlSimpleQuote(E82,,PriceTickValue,Permanent,Trigger,ObjectOverwrite)</f>
        <v>GBPIMMFRA6MZ1_Quote#0069</v>
      </c>
      <c r="G82" s="311" t="str">
        <f>_xll.ohRangeRetrieveError(F82)</f>
        <v/>
      </c>
      <c r="H82" s="43"/>
    </row>
    <row r="83" spans="1:8" x14ac:dyDescent="0.2">
      <c r="A83" s="330"/>
      <c r="B83" s="329">
        <v>79</v>
      </c>
      <c r="C83" s="328" t="b">
        <v>0</v>
      </c>
      <c r="D83" s="44" t="str">
        <v>F2</v>
      </c>
      <c r="E83" s="327" t="str">
        <f t="shared" si="2"/>
        <v>GBPIMMFRA6MF2_Quote</v>
      </c>
      <c r="F83" s="326" t="str">
        <f>_xll.qlSimpleQuote(E83,,PriceTickValue,Permanent,Trigger,ObjectOverwrite)</f>
        <v>GBPIMMFRA6MF2_Quote#0069</v>
      </c>
      <c r="G83" s="311" t="str">
        <f>_xll.ohRangeRetrieveError(F83)</f>
        <v/>
      </c>
      <c r="H83" s="43"/>
    </row>
    <row r="84" spans="1:8" x14ac:dyDescent="0.2">
      <c r="A84" s="330"/>
      <c r="B84" s="329">
        <v>80</v>
      </c>
      <c r="C84" s="328" t="b">
        <v>0</v>
      </c>
      <c r="D84" s="44" t="str">
        <v>G2</v>
      </c>
      <c r="E84" s="327" t="str">
        <f t="shared" si="2"/>
        <v>GBPIMMFRA6MG2_Quote</v>
      </c>
      <c r="F84" s="326" t="str">
        <f>_xll.qlSimpleQuote(E84,,PriceTickValue,Permanent,Trigger,ObjectOverwrite)</f>
        <v>GBPIMMFRA6MG2_Quote#0069</v>
      </c>
      <c r="G84" s="311" t="str">
        <f>_xll.ohRangeRetrieveError(F84)</f>
        <v/>
      </c>
      <c r="H84" s="43"/>
    </row>
    <row r="85" spans="1:8" x14ac:dyDescent="0.2">
      <c r="A85" s="330"/>
      <c r="B85" s="329">
        <v>81</v>
      </c>
      <c r="C85" s="328" t="b">
        <v>0</v>
      </c>
      <c r="D85" s="44" t="str">
        <v>H2</v>
      </c>
      <c r="E85" s="327" t="str">
        <f t="shared" si="2"/>
        <v>GBPIMMFRA6MH2_Quote</v>
      </c>
      <c r="F85" s="326" t="str">
        <f>_xll.qlSimpleQuote(E85,,PriceTickValue,Permanent,Trigger,ObjectOverwrite)</f>
        <v>GBPIMMFRA6MH2_Quote#0069</v>
      </c>
      <c r="G85" s="311" t="str">
        <f>_xll.ohRangeRetrieveError(F85)</f>
        <v/>
      </c>
      <c r="H85" s="43"/>
    </row>
    <row r="86" spans="1:8" x14ac:dyDescent="0.2">
      <c r="A86" s="330"/>
      <c r="B86" s="329">
        <v>82</v>
      </c>
      <c r="C86" s="328" t="b">
        <v>0</v>
      </c>
      <c r="D86" s="44" t="str">
        <v>J2</v>
      </c>
      <c r="E86" s="327" t="str">
        <f t="shared" si="2"/>
        <v>GBPIMMFRA6MJ2_Quote</v>
      </c>
      <c r="F86" s="326" t="str">
        <f>_xll.qlSimpleQuote(E86,,PriceTickValue,Permanent,Trigger,ObjectOverwrite)</f>
        <v>GBPIMMFRA6MJ2_Quote#0069</v>
      </c>
      <c r="G86" s="311" t="str">
        <f>_xll.ohRangeRetrieveError(F86)</f>
        <v/>
      </c>
      <c r="H86" s="43"/>
    </row>
    <row r="87" spans="1:8" x14ac:dyDescent="0.2">
      <c r="A87" s="330"/>
      <c r="B87" s="329">
        <v>83</v>
      </c>
      <c r="C87" s="328" t="b">
        <v>0</v>
      </c>
      <c r="D87" s="44" t="str">
        <v>K2</v>
      </c>
      <c r="E87" s="327" t="str">
        <f t="shared" si="2"/>
        <v>GBPIMMFRA6MK2_Quote</v>
      </c>
      <c r="F87" s="326" t="str">
        <f>_xll.qlSimpleQuote(E87,,PriceTickValue,Permanent,Trigger,ObjectOverwrite)</f>
        <v>GBPIMMFRA6MK2_Quote#0069</v>
      </c>
      <c r="G87" s="311" t="str">
        <f>_xll.ohRangeRetrieveError(F87)</f>
        <v/>
      </c>
      <c r="H87" s="43"/>
    </row>
    <row r="88" spans="1:8" x14ac:dyDescent="0.2">
      <c r="A88" s="330"/>
      <c r="B88" s="329">
        <v>84</v>
      </c>
      <c r="C88" s="328" t="b">
        <v>0</v>
      </c>
      <c r="D88" s="44" t="str">
        <v>M2</v>
      </c>
      <c r="E88" s="327" t="str">
        <f t="shared" si="2"/>
        <v>GBPIMMFRA6MM2_Quote</v>
      </c>
      <c r="F88" s="326" t="str">
        <f>_xll.qlSimpleQuote(E88,,PriceTickValue,Permanent,Trigger,ObjectOverwrite)</f>
        <v>GBPIMMFRA6MM2_Quote#0069</v>
      </c>
      <c r="G88" s="311" t="str">
        <f>_xll.ohRangeRetrieveError(F88)</f>
        <v/>
      </c>
      <c r="H88" s="43"/>
    </row>
    <row r="89" spans="1:8" x14ac:dyDescent="0.2">
      <c r="A89" s="330"/>
      <c r="B89" s="329">
        <v>85</v>
      </c>
      <c r="C89" s="328" t="b">
        <v>0</v>
      </c>
      <c r="D89" s="44" t="str">
        <v>N2</v>
      </c>
      <c r="E89" s="327" t="str">
        <f t="shared" si="2"/>
        <v>GBPIMMFRA6MN2_Quote</v>
      </c>
      <c r="F89" s="326" t="str">
        <f>_xll.qlSimpleQuote(E89,,PriceTickValue,Permanent,Trigger,ObjectOverwrite)</f>
        <v>GBPIMMFRA6MN2_Quote#0069</v>
      </c>
      <c r="G89" s="311" t="str">
        <f>_xll.ohRangeRetrieveError(F89)</f>
        <v/>
      </c>
      <c r="H89" s="43"/>
    </row>
    <row r="90" spans="1:8" x14ac:dyDescent="0.2">
      <c r="A90" s="330"/>
      <c r="B90" s="329">
        <v>86</v>
      </c>
      <c r="C90" s="328" t="b">
        <v>0</v>
      </c>
      <c r="D90" s="44" t="str">
        <v>Q2</v>
      </c>
      <c r="E90" s="327" t="str">
        <f t="shared" si="2"/>
        <v>GBPIMMFRA6MQ2_Quote</v>
      </c>
      <c r="F90" s="326" t="str">
        <f>_xll.qlSimpleQuote(E90,,PriceTickValue,Permanent,Trigger,ObjectOverwrite)</f>
        <v>GBPIMMFRA6MQ2_Quote#0069</v>
      </c>
      <c r="G90" s="311" t="str">
        <f>_xll.ohRangeRetrieveError(F90)</f>
        <v/>
      </c>
      <c r="H90" s="43"/>
    </row>
    <row r="91" spans="1:8" x14ac:dyDescent="0.2">
      <c r="A91" s="330"/>
      <c r="B91" s="329">
        <v>87</v>
      </c>
      <c r="C91" s="328" t="b">
        <v>0</v>
      </c>
      <c r="D91" s="44" t="str">
        <v>U2</v>
      </c>
      <c r="E91" s="327" t="str">
        <f t="shared" si="2"/>
        <v>GBPIMMFRA6MU2_Quote</v>
      </c>
      <c r="F91" s="326" t="str">
        <f>_xll.qlSimpleQuote(E91,,PriceTickValue,Permanent,Trigger,ObjectOverwrite)</f>
        <v>GBPIMMFRA6MU2_Quote#0069</v>
      </c>
      <c r="G91" s="311" t="str">
        <f>_xll.ohRangeRetrieveError(F91)</f>
        <v/>
      </c>
      <c r="H91" s="43"/>
    </row>
    <row r="92" spans="1:8" x14ac:dyDescent="0.2">
      <c r="A92" s="330"/>
      <c r="B92" s="329">
        <v>88</v>
      </c>
      <c r="C92" s="328" t="b">
        <v>0</v>
      </c>
      <c r="D92" s="44" t="str">
        <v>V2</v>
      </c>
      <c r="E92" s="327" t="str">
        <f t="shared" si="2"/>
        <v>GBPIMMFRA6MV2_Quote</v>
      </c>
      <c r="F92" s="326" t="str">
        <f>_xll.qlSimpleQuote(E92,,PriceTickValue,Permanent,Trigger,ObjectOverwrite)</f>
        <v>GBPIMMFRA6MV2_Quote#0069</v>
      </c>
      <c r="G92" s="311" t="str">
        <f>_xll.ohRangeRetrieveError(F92)</f>
        <v/>
      </c>
      <c r="H92" s="43"/>
    </row>
    <row r="93" spans="1:8" x14ac:dyDescent="0.2">
      <c r="A93" s="330"/>
      <c r="B93" s="329">
        <v>89</v>
      </c>
      <c r="C93" s="328" t="b">
        <v>0</v>
      </c>
      <c r="D93" s="44" t="str">
        <v>X2</v>
      </c>
      <c r="E93" s="327" t="str">
        <f t="shared" si="2"/>
        <v>GBPIMMFRA6MX2_Quote</v>
      </c>
      <c r="F93" s="326" t="str">
        <f>_xll.qlSimpleQuote(E93,,PriceTickValue,Permanent,Trigger,ObjectOverwrite)</f>
        <v>GBPIMMFRA6MX2_Quote#0069</v>
      </c>
      <c r="G93" s="311" t="str">
        <f>_xll.ohRangeRetrieveError(F93)</f>
        <v/>
      </c>
      <c r="H93" s="43"/>
    </row>
    <row r="94" spans="1:8" x14ac:dyDescent="0.2">
      <c r="A94" s="330"/>
      <c r="B94" s="329">
        <v>90</v>
      </c>
      <c r="C94" s="328" t="b">
        <v>0</v>
      </c>
      <c r="D94" s="44" t="str">
        <v>Z2</v>
      </c>
      <c r="E94" s="327" t="str">
        <f t="shared" si="2"/>
        <v>GBPIMMFRA6MZ2_Quote</v>
      </c>
      <c r="F94" s="326" t="str">
        <f>_xll.qlSimpleQuote(E94,,PriceTickValue,Permanent,Trigger,ObjectOverwrite)</f>
        <v>GBPIMMFRA6MZ2_Quote#0069</v>
      </c>
      <c r="G94" s="311" t="str">
        <f>_xll.ohRangeRetrieveError(F94)</f>
        <v/>
      </c>
      <c r="H94" s="43"/>
    </row>
    <row r="95" spans="1:8" x14ac:dyDescent="0.2">
      <c r="A95" s="330"/>
      <c r="B95" s="329">
        <v>91</v>
      </c>
      <c r="C95" s="328" t="b">
        <v>0</v>
      </c>
      <c r="D95" s="44" t="str">
        <v>F3</v>
      </c>
      <c r="E95" s="327" t="str">
        <f t="shared" si="2"/>
        <v>GBPIMMFRA6MF3_Quote</v>
      </c>
      <c r="F95" s="326" t="str">
        <f>_xll.qlSimpleQuote(E95,,PriceTickValue,Permanent,Trigger,ObjectOverwrite)</f>
        <v>GBPIMMFRA6MF3_Quote#0069</v>
      </c>
      <c r="G95" s="311" t="str">
        <f>_xll.ohRangeRetrieveError(F95)</f>
        <v/>
      </c>
      <c r="H95" s="43"/>
    </row>
    <row r="96" spans="1:8" x14ac:dyDescent="0.2">
      <c r="A96" s="330"/>
      <c r="B96" s="329">
        <v>92</v>
      </c>
      <c r="C96" s="328" t="b">
        <v>0</v>
      </c>
      <c r="D96" s="44" t="str">
        <v>G3</v>
      </c>
      <c r="E96" s="327" t="str">
        <f t="shared" si="2"/>
        <v>GBPIMMFRA6MG3_Quote</v>
      </c>
      <c r="F96" s="326" t="str">
        <f>_xll.qlSimpleQuote(E96,,PriceTickValue,Permanent,Trigger,ObjectOverwrite)</f>
        <v>GBPIMMFRA6MG3_Quote#0069</v>
      </c>
      <c r="G96" s="311" t="str">
        <f>_xll.ohRangeRetrieveError(F96)</f>
        <v/>
      </c>
      <c r="H96" s="43"/>
    </row>
    <row r="97" spans="1:8" x14ac:dyDescent="0.2">
      <c r="A97" s="330"/>
      <c r="B97" s="329">
        <v>93</v>
      </c>
      <c r="C97" s="328" t="b">
        <v>0</v>
      </c>
      <c r="D97" s="44" t="str">
        <v>H3</v>
      </c>
      <c r="E97" s="327" t="str">
        <f t="shared" si="2"/>
        <v>GBPIMMFRA6MH3_Quote</v>
      </c>
      <c r="F97" s="326" t="str">
        <f>_xll.qlSimpleQuote(E97,,PriceTickValue,Permanent,Trigger,ObjectOverwrite)</f>
        <v>GBPIMMFRA6MH3_Quote#0069</v>
      </c>
      <c r="G97" s="311" t="str">
        <f>_xll.ohRangeRetrieveError(F97)</f>
        <v/>
      </c>
      <c r="H97" s="43"/>
    </row>
    <row r="98" spans="1:8" x14ac:dyDescent="0.2">
      <c r="A98" s="330"/>
      <c r="B98" s="329">
        <v>94</v>
      </c>
      <c r="C98" s="328" t="b">
        <v>0</v>
      </c>
      <c r="D98" s="44" t="str">
        <v>J3</v>
      </c>
      <c r="E98" s="327" t="str">
        <f t="shared" si="2"/>
        <v>GBPIMMFRA6MJ3_Quote</v>
      </c>
      <c r="F98" s="326" t="str">
        <f>_xll.qlSimpleQuote(E98,,PriceTickValue,Permanent,Trigger,ObjectOverwrite)</f>
        <v>GBPIMMFRA6MJ3_Quote#0069</v>
      </c>
      <c r="G98" s="311" t="str">
        <f>_xll.ohRangeRetrieveError(F98)</f>
        <v/>
      </c>
      <c r="H98" s="43"/>
    </row>
    <row r="99" spans="1:8" x14ac:dyDescent="0.2">
      <c r="A99" s="330"/>
      <c r="B99" s="329">
        <v>95</v>
      </c>
      <c r="C99" s="328" t="b">
        <v>0</v>
      </c>
      <c r="D99" s="44" t="str">
        <v>K3</v>
      </c>
      <c r="E99" s="327" t="str">
        <f t="shared" si="2"/>
        <v>GBPIMMFRA6MK3_Quote</v>
      </c>
      <c r="F99" s="326" t="str">
        <f>_xll.qlSimpleQuote(E99,,PriceTickValue,Permanent,Trigger,ObjectOverwrite)</f>
        <v>GBPIMMFRA6MK3_Quote#0069</v>
      </c>
      <c r="G99" s="311" t="str">
        <f>_xll.ohRangeRetrieveError(F99)</f>
        <v/>
      </c>
      <c r="H99" s="43"/>
    </row>
    <row r="100" spans="1:8" x14ac:dyDescent="0.2">
      <c r="A100" s="330"/>
      <c r="B100" s="329">
        <v>96</v>
      </c>
      <c r="C100" s="328" t="b">
        <v>0</v>
      </c>
      <c r="D100" s="44" t="str">
        <v>M3</v>
      </c>
      <c r="E100" s="327" t="str">
        <f t="shared" si="2"/>
        <v>GBPIMMFRA6MM3_Quote</v>
      </c>
      <c r="F100" s="326" t="str">
        <f>_xll.qlSimpleQuote(E100,,PriceTickValue,Permanent,Trigger,ObjectOverwrite)</f>
        <v>GBPIMMFRA6MM3_Quote#0069</v>
      </c>
      <c r="G100" s="311" t="str">
        <f>_xll.ohRangeRetrieveError(F100)</f>
        <v/>
      </c>
      <c r="H100" s="43"/>
    </row>
    <row r="101" spans="1:8" x14ac:dyDescent="0.2">
      <c r="A101" s="330"/>
      <c r="B101" s="329">
        <v>97</v>
      </c>
      <c r="C101" s="328" t="b">
        <v>0</v>
      </c>
      <c r="D101" s="44" t="str">
        <v>N3</v>
      </c>
      <c r="E101" s="327" t="str">
        <f t="shared" ref="E101:E124" si="3">Currency&amp;$D$3&amp;$E$3&amp;$D101&amp;QuoteSuffix</f>
        <v>GBPIMMFRA6MN3_Quote</v>
      </c>
      <c r="F101" s="326" t="str">
        <f>_xll.qlSimpleQuote(E101,,PriceTickValue,Permanent,Trigger,ObjectOverwrite)</f>
        <v>GBPIMMFRA6MN3_Quote#0069</v>
      </c>
      <c r="G101" s="311" t="str">
        <f>_xll.ohRangeRetrieveError(F101)</f>
        <v/>
      </c>
      <c r="H101" s="43"/>
    </row>
    <row r="102" spans="1:8" x14ac:dyDescent="0.2">
      <c r="A102" s="330"/>
      <c r="B102" s="329">
        <v>98</v>
      </c>
      <c r="C102" s="328" t="b">
        <v>0</v>
      </c>
      <c r="D102" s="44" t="str">
        <v>Q3</v>
      </c>
      <c r="E102" s="327" t="str">
        <f t="shared" si="3"/>
        <v>GBPIMMFRA6MQ3_Quote</v>
      </c>
      <c r="F102" s="326" t="str">
        <f>_xll.qlSimpleQuote(E102,,PriceTickValue,Permanent,Trigger,ObjectOverwrite)</f>
        <v>GBPIMMFRA6MQ3_Quote#0069</v>
      </c>
      <c r="G102" s="311" t="str">
        <f>_xll.ohRangeRetrieveError(F102)</f>
        <v/>
      </c>
      <c r="H102" s="43"/>
    </row>
    <row r="103" spans="1:8" x14ac:dyDescent="0.2">
      <c r="A103" s="330"/>
      <c r="B103" s="329">
        <v>99</v>
      </c>
      <c r="C103" s="328" t="b">
        <v>0</v>
      </c>
      <c r="D103" s="44" t="str">
        <v>U3</v>
      </c>
      <c r="E103" s="327" t="str">
        <f t="shared" si="3"/>
        <v>GBPIMMFRA6MU3_Quote</v>
      </c>
      <c r="F103" s="326" t="str">
        <f>_xll.qlSimpleQuote(E103,,PriceTickValue,Permanent,Trigger,ObjectOverwrite)</f>
        <v>GBPIMMFRA6MU3_Quote#0069</v>
      </c>
      <c r="G103" s="311" t="str">
        <f>_xll.ohRangeRetrieveError(F103)</f>
        <v/>
      </c>
      <c r="H103" s="43"/>
    </row>
    <row r="104" spans="1:8" x14ac:dyDescent="0.2">
      <c r="A104" s="330"/>
      <c r="B104" s="329">
        <v>100</v>
      </c>
      <c r="C104" s="328" t="b">
        <v>0</v>
      </c>
      <c r="D104" s="44" t="str">
        <v>V3</v>
      </c>
      <c r="E104" s="327" t="str">
        <f t="shared" si="3"/>
        <v>GBPIMMFRA6MV3_Quote</v>
      </c>
      <c r="F104" s="326" t="str">
        <f>_xll.qlSimpleQuote(E104,,PriceTickValue,Permanent,Trigger,ObjectOverwrite)</f>
        <v>GBPIMMFRA6MV3_Quote#0069</v>
      </c>
      <c r="G104" s="311" t="str">
        <f>_xll.ohRangeRetrieveError(F104)</f>
        <v/>
      </c>
      <c r="H104" s="43"/>
    </row>
    <row r="105" spans="1:8" x14ac:dyDescent="0.2">
      <c r="A105" s="330"/>
      <c r="B105" s="329">
        <v>101</v>
      </c>
      <c r="C105" s="328" t="b">
        <v>0</v>
      </c>
      <c r="D105" s="44" t="str">
        <v>X3</v>
      </c>
      <c r="E105" s="327" t="str">
        <f t="shared" si="3"/>
        <v>GBPIMMFRA6MX3_Quote</v>
      </c>
      <c r="F105" s="326" t="str">
        <f>_xll.qlSimpleQuote(E105,,PriceTickValue,Permanent,Trigger,ObjectOverwrite)</f>
        <v>GBPIMMFRA6MX3_Quote#0069</v>
      </c>
      <c r="G105" s="311" t="str">
        <f>_xll.ohRangeRetrieveError(F105)</f>
        <v/>
      </c>
      <c r="H105" s="43"/>
    </row>
    <row r="106" spans="1:8" x14ac:dyDescent="0.2">
      <c r="A106" s="330"/>
      <c r="B106" s="329">
        <v>102</v>
      </c>
      <c r="C106" s="328" t="b">
        <v>0</v>
      </c>
      <c r="D106" s="44" t="str">
        <v>Z3</v>
      </c>
      <c r="E106" s="327" t="str">
        <f t="shared" si="3"/>
        <v>GBPIMMFRA6MZ3_Quote</v>
      </c>
      <c r="F106" s="326" t="str">
        <f>_xll.qlSimpleQuote(E106,,PriceTickValue,Permanent,Trigger,ObjectOverwrite)</f>
        <v>GBPIMMFRA6MZ3_Quote#0069</v>
      </c>
      <c r="G106" s="311" t="str">
        <f>_xll.ohRangeRetrieveError(F106)</f>
        <v/>
      </c>
      <c r="H106" s="43"/>
    </row>
    <row r="107" spans="1:8" x14ac:dyDescent="0.2">
      <c r="A107" s="330"/>
      <c r="B107" s="329">
        <v>103</v>
      </c>
      <c r="C107" s="328" t="b">
        <v>0</v>
      </c>
      <c r="D107" s="44" t="str">
        <v>F4</v>
      </c>
      <c r="E107" s="327" t="str">
        <f t="shared" si="3"/>
        <v>GBPIMMFRA6MF4_Quote</v>
      </c>
      <c r="F107" s="326" t="str">
        <f>_xll.qlSimpleQuote(E107,,PriceTickValue,Permanent,Trigger,ObjectOverwrite)</f>
        <v>GBPIMMFRA6MF4_Quote#0069</v>
      </c>
      <c r="G107" s="311" t="str">
        <f>_xll.ohRangeRetrieveError(F107)</f>
        <v/>
      </c>
      <c r="H107" s="43"/>
    </row>
    <row r="108" spans="1:8" x14ac:dyDescent="0.2">
      <c r="A108" s="330"/>
      <c r="B108" s="329">
        <v>104</v>
      </c>
      <c r="C108" s="328" t="b">
        <v>0</v>
      </c>
      <c r="D108" s="44" t="str">
        <v>G4</v>
      </c>
      <c r="E108" s="327" t="str">
        <f t="shared" si="3"/>
        <v>GBPIMMFRA6MG4_Quote</v>
      </c>
      <c r="F108" s="326" t="str">
        <f>_xll.qlSimpleQuote(E108,,PriceTickValue,Permanent,Trigger,ObjectOverwrite)</f>
        <v>GBPIMMFRA6MG4_Quote#0069</v>
      </c>
      <c r="G108" s="311" t="str">
        <f>_xll.ohRangeRetrieveError(F108)</f>
        <v/>
      </c>
      <c r="H108" s="43"/>
    </row>
    <row r="109" spans="1:8" x14ac:dyDescent="0.2">
      <c r="A109" s="330"/>
      <c r="B109" s="329">
        <v>105</v>
      </c>
      <c r="C109" s="328" t="b">
        <v>0</v>
      </c>
      <c r="D109" s="44" t="str">
        <v>H4</v>
      </c>
      <c r="E109" s="327" t="str">
        <f t="shared" si="3"/>
        <v>GBPIMMFRA6MH4_Quote</v>
      </c>
      <c r="F109" s="326" t="str">
        <f>_xll.qlSimpleQuote(E109,,PriceTickValue,Permanent,Trigger,ObjectOverwrite)</f>
        <v>GBPIMMFRA6MH4_Quote#0069</v>
      </c>
      <c r="G109" s="311" t="str">
        <f>_xll.ohRangeRetrieveError(F109)</f>
        <v/>
      </c>
      <c r="H109" s="43"/>
    </row>
    <row r="110" spans="1:8" x14ac:dyDescent="0.2">
      <c r="A110" s="330"/>
      <c r="B110" s="329">
        <v>106</v>
      </c>
      <c r="C110" s="328" t="b">
        <v>0</v>
      </c>
      <c r="D110" s="44" t="str">
        <v>J4</v>
      </c>
      <c r="E110" s="327" t="str">
        <f t="shared" si="3"/>
        <v>GBPIMMFRA6MJ4_Quote</v>
      </c>
      <c r="F110" s="326" t="str">
        <f>_xll.qlSimpleQuote(E110,,PriceTickValue,Permanent,Trigger,ObjectOverwrite)</f>
        <v>GBPIMMFRA6MJ4_Quote#0069</v>
      </c>
      <c r="G110" s="311" t="str">
        <f>_xll.ohRangeRetrieveError(F110)</f>
        <v/>
      </c>
      <c r="H110" s="43"/>
    </row>
    <row r="111" spans="1:8" x14ac:dyDescent="0.2">
      <c r="A111" s="330"/>
      <c r="B111" s="329">
        <v>107</v>
      </c>
      <c r="C111" s="328" t="b">
        <v>0</v>
      </c>
      <c r="D111" s="44" t="str">
        <v>K4</v>
      </c>
      <c r="E111" s="327" t="str">
        <f t="shared" si="3"/>
        <v>GBPIMMFRA6MK4_Quote</v>
      </c>
      <c r="F111" s="326" t="str">
        <f>_xll.qlSimpleQuote(E111,,PriceTickValue,Permanent,Trigger,ObjectOverwrite)</f>
        <v>GBPIMMFRA6MK4_Quote#0069</v>
      </c>
      <c r="G111" s="311" t="str">
        <f>_xll.ohRangeRetrieveError(F111)</f>
        <v/>
      </c>
      <c r="H111" s="43"/>
    </row>
    <row r="112" spans="1:8" x14ac:dyDescent="0.2">
      <c r="A112" s="330"/>
      <c r="B112" s="329">
        <v>108</v>
      </c>
      <c r="C112" s="328" t="b">
        <v>0</v>
      </c>
      <c r="D112" s="44" t="str">
        <v>M4</v>
      </c>
      <c r="E112" s="327" t="str">
        <f t="shared" si="3"/>
        <v>GBPIMMFRA6MM4_Quote</v>
      </c>
      <c r="F112" s="326" t="str">
        <f>_xll.qlSimpleQuote(E112,,PriceTickValue,Permanent,Trigger,ObjectOverwrite)</f>
        <v>GBPIMMFRA6MM4_Quote#0069</v>
      </c>
      <c r="G112" s="311" t="str">
        <f>_xll.ohRangeRetrieveError(F112)</f>
        <v/>
      </c>
      <c r="H112" s="43"/>
    </row>
    <row r="113" spans="1:8" x14ac:dyDescent="0.2">
      <c r="A113" s="330"/>
      <c r="B113" s="329">
        <v>109</v>
      </c>
      <c r="C113" s="328" t="b">
        <v>0</v>
      </c>
      <c r="D113" s="44" t="str">
        <v>N4</v>
      </c>
      <c r="E113" s="327" t="str">
        <f t="shared" si="3"/>
        <v>GBPIMMFRA6MN4_Quote</v>
      </c>
      <c r="F113" s="326" t="str">
        <f>_xll.qlSimpleQuote(E113,,PriceTickValue,Permanent,Trigger,ObjectOverwrite)</f>
        <v>GBPIMMFRA6MN4_Quote#0069</v>
      </c>
      <c r="G113" s="311" t="str">
        <f>_xll.ohRangeRetrieveError(F113)</f>
        <v/>
      </c>
      <c r="H113" s="43"/>
    </row>
    <row r="114" spans="1:8" x14ac:dyDescent="0.2">
      <c r="A114" s="330"/>
      <c r="B114" s="329">
        <v>110</v>
      </c>
      <c r="C114" s="328" t="b">
        <v>0</v>
      </c>
      <c r="D114" s="44" t="str">
        <v>Q4</v>
      </c>
      <c r="E114" s="327" t="str">
        <f t="shared" si="3"/>
        <v>GBPIMMFRA6MQ4_Quote</v>
      </c>
      <c r="F114" s="326" t="str">
        <f>_xll.qlSimpleQuote(E114,,PriceTickValue,Permanent,Trigger,ObjectOverwrite)</f>
        <v>GBPIMMFRA6MQ4_Quote#0069</v>
      </c>
      <c r="G114" s="311" t="str">
        <f>_xll.ohRangeRetrieveError(F114)</f>
        <v/>
      </c>
      <c r="H114" s="43"/>
    </row>
    <row r="115" spans="1:8" x14ac:dyDescent="0.2">
      <c r="A115" s="330"/>
      <c r="B115" s="329">
        <v>111</v>
      </c>
      <c r="C115" s="328" t="b">
        <v>0</v>
      </c>
      <c r="D115" s="44" t="str">
        <v>U4</v>
      </c>
      <c r="E115" s="327" t="str">
        <f t="shared" si="3"/>
        <v>GBPIMMFRA6MU4_Quote</v>
      </c>
      <c r="F115" s="326" t="str">
        <f>_xll.qlSimpleQuote(E115,,PriceTickValue,Permanent,Trigger,ObjectOverwrite)</f>
        <v>GBPIMMFRA6MU4_Quote#0069</v>
      </c>
      <c r="G115" s="311" t="str">
        <f>_xll.ohRangeRetrieveError(F115)</f>
        <v/>
      </c>
      <c r="H115" s="43"/>
    </row>
    <row r="116" spans="1:8" x14ac:dyDescent="0.2">
      <c r="A116" s="330"/>
      <c r="B116" s="329">
        <v>112</v>
      </c>
      <c r="C116" s="328" t="b">
        <v>0</v>
      </c>
      <c r="D116" s="44" t="str">
        <v>V4</v>
      </c>
      <c r="E116" s="327" t="str">
        <f t="shared" si="3"/>
        <v>GBPIMMFRA6MV4_Quote</v>
      </c>
      <c r="F116" s="326" t="str">
        <f>_xll.qlSimpleQuote(E116,,PriceTickValue,Permanent,Trigger,ObjectOverwrite)</f>
        <v>GBPIMMFRA6MV4_Quote#0069</v>
      </c>
      <c r="G116" s="311" t="str">
        <f>_xll.ohRangeRetrieveError(F116)</f>
        <v/>
      </c>
      <c r="H116" s="43"/>
    </row>
    <row r="117" spans="1:8" x14ac:dyDescent="0.2">
      <c r="A117" s="330"/>
      <c r="B117" s="329">
        <v>113</v>
      </c>
      <c r="C117" s="328" t="b">
        <v>0</v>
      </c>
      <c r="D117" s="44" t="str">
        <v>X4</v>
      </c>
      <c r="E117" s="327" t="str">
        <f t="shared" si="3"/>
        <v>GBPIMMFRA6MX4_Quote</v>
      </c>
      <c r="F117" s="326" t="str">
        <f>_xll.qlSimpleQuote(E117,,PriceTickValue,Permanent,Trigger,ObjectOverwrite)</f>
        <v>GBPIMMFRA6MX4_Quote#0069</v>
      </c>
      <c r="G117" s="311" t="str">
        <f>_xll.ohRangeRetrieveError(F117)</f>
        <v/>
      </c>
      <c r="H117" s="43"/>
    </row>
    <row r="118" spans="1:8" x14ac:dyDescent="0.2">
      <c r="A118" s="330"/>
      <c r="B118" s="329">
        <v>114</v>
      </c>
      <c r="C118" s="328" t="b">
        <v>0</v>
      </c>
      <c r="D118" s="44" t="str">
        <v>Z4</v>
      </c>
      <c r="E118" s="327" t="str">
        <f t="shared" si="3"/>
        <v>GBPIMMFRA6MZ4_Quote</v>
      </c>
      <c r="F118" s="326" t="str">
        <f>_xll.qlSimpleQuote(E118,,PriceTickValue,Permanent,Trigger,ObjectOverwrite)</f>
        <v>GBPIMMFRA6MZ4_Quote#0069</v>
      </c>
      <c r="G118" s="311" t="str">
        <f>_xll.ohRangeRetrieveError(F118)</f>
        <v/>
      </c>
      <c r="H118" s="43"/>
    </row>
    <row r="119" spans="1:8" x14ac:dyDescent="0.2">
      <c r="A119" s="330"/>
      <c r="B119" s="329">
        <v>115</v>
      </c>
      <c r="C119" s="328" t="b">
        <v>0</v>
      </c>
      <c r="D119" s="44" t="str">
        <v>F5</v>
      </c>
      <c r="E119" s="327" t="str">
        <f t="shared" si="3"/>
        <v>GBPIMMFRA6MF5_Quote</v>
      </c>
      <c r="F119" s="326" t="str">
        <f>_xll.qlSimpleQuote(E119,,PriceTickValue,Permanent,Trigger,ObjectOverwrite)</f>
        <v>GBPIMMFRA6MF5_Quote#0069</v>
      </c>
      <c r="G119" s="311" t="str">
        <f>_xll.ohRangeRetrieveError(F119)</f>
        <v/>
      </c>
      <c r="H119" s="43"/>
    </row>
    <row r="120" spans="1:8" x14ac:dyDescent="0.2">
      <c r="A120" s="330"/>
      <c r="B120" s="329">
        <v>116</v>
      </c>
      <c r="C120" s="328" t="b">
        <v>0</v>
      </c>
      <c r="D120" s="44" t="str">
        <v>G5</v>
      </c>
      <c r="E120" s="327" t="str">
        <f t="shared" si="3"/>
        <v>GBPIMMFRA6MG5_Quote</v>
      </c>
      <c r="F120" s="326" t="str">
        <f>_xll.qlSimpleQuote(E120,,PriceTickValue,Permanent,Trigger,ObjectOverwrite)</f>
        <v>GBPIMMFRA6MG5_Quote#0069</v>
      </c>
      <c r="G120" s="311" t="str">
        <f>_xll.ohRangeRetrieveError(F120)</f>
        <v/>
      </c>
      <c r="H120" s="43"/>
    </row>
    <row r="121" spans="1:8" x14ac:dyDescent="0.2">
      <c r="A121" s="330"/>
      <c r="B121" s="329">
        <v>117</v>
      </c>
      <c r="C121" s="328" t="b">
        <v>0</v>
      </c>
      <c r="D121" s="44" t="str">
        <v>H5</v>
      </c>
      <c r="E121" s="327" t="str">
        <f t="shared" si="3"/>
        <v>GBPIMMFRA6MH5_Quote</v>
      </c>
      <c r="F121" s="326" t="str">
        <f>_xll.qlSimpleQuote(E121,,PriceTickValue,Permanent,Trigger,ObjectOverwrite)</f>
        <v>GBPIMMFRA6MH5_Quote#0069</v>
      </c>
      <c r="G121" s="311" t="str">
        <f>_xll.ohRangeRetrieveError(F121)</f>
        <v/>
      </c>
      <c r="H121" s="43"/>
    </row>
    <row r="122" spans="1:8" x14ac:dyDescent="0.2">
      <c r="A122" s="330"/>
      <c r="B122" s="329">
        <v>118</v>
      </c>
      <c r="C122" s="328" t="b">
        <v>0</v>
      </c>
      <c r="D122" s="44" t="str">
        <v>J5</v>
      </c>
      <c r="E122" s="327" t="str">
        <f t="shared" si="3"/>
        <v>GBPIMMFRA6MJ5_Quote</v>
      </c>
      <c r="F122" s="326" t="str">
        <f>_xll.qlSimpleQuote(E122,,PriceTickValue,Permanent,Trigger,ObjectOverwrite)</f>
        <v>GBPIMMFRA6MJ5_Quote#0069</v>
      </c>
      <c r="G122" s="311" t="str">
        <f>_xll.ohRangeRetrieveError(F122)</f>
        <v/>
      </c>
      <c r="H122" s="43"/>
    </row>
    <row r="123" spans="1:8" x14ac:dyDescent="0.2">
      <c r="A123" s="330"/>
      <c r="B123" s="329">
        <v>119</v>
      </c>
      <c r="C123" s="328" t="b">
        <v>0</v>
      </c>
      <c r="D123" s="44" t="str">
        <v>K5</v>
      </c>
      <c r="E123" s="327" t="str">
        <f t="shared" si="3"/>
        <v>GBPIMMFRA6MK5_Quote</v>
      </c>
      <c r="F123" s="326" t="str">
        <f>_xll.qlSimpleQuote(E123,,PriceTickValue,Permanent,Trigger,ObjectOverwrite)</f>
        <v>GBPIMMFRA6MK5_Quote#0069</v>
      </c>
      <c r="G123" s="311" t="str">
        <f>_xll.ohRangeRetrieveError(F123)</f>
        <v/>
      </c>
      <c r="H123" s="43"/>
    </row>
    <row r="124" spans="1:8" x14ac:dyDescent="0.2">
      <c r="A124" s="330"/>
      <c r="B124" s="329">
        <v>120</v>
      </c>
      <c r="C124" s="328" t="b">
        <v>0</v>
      </c>
      <c r="D124" s="44" t="str">
        <v>M5</v>
      </c>
      <c r="E124" s="327" t="str">
        <f t="shared" si="3"/>
        <v>GBPIMMFRA6MM5_Quote</v>
      </c>
      <c r="F124" s="326" t="str">
        <f>_xll.qlSimpleQuote(E124,,PriceTickValue,Permanent,Trigger,ObjectOverwrite)</f>
        <v>GBPIMMFRA6MM5_Quote#0069</v>
      </c>
      <c r="G124" s="311" t="str">
        <f>_xll.ohRangeRetrieveError(F124)</f>
        <v/>
      </c>
      <c r="H124" s="43"/>
    </row>
    <row r="125" spans="1:8" ht="12" thickBot="1" x14ac:dyDescent="0.25">
      <c r="A125" s="325"/>
      <c r="B125" s="3"/>
      <c r="C125" s="3"/>
      <c r="D125" s="3"/>
      <c r="E125" s="3"/>
      <c r="F125" s="3"/>
      <c r="G125" s="3"/>
      <c r="H125" s="167"/>
    </row>
  </sheetData>
  <conditionalFormatting sqref="Z8:Z11">
    <cfRule type="cellIs" dxfId="24" priority="1" stopIfTrue="1" operator="greaterThan">
      <formula>0</formula>
    </cfRule>
    <cfRule type="cellIs" dxfId="23" priority="2" stopIfTrue="1" operator="lessThan">
      <formula>0</formula>
    </cfRule>
  </conditionalFormatting>
  <dataValidations count="1">
    <dataValidation type="list" showInputMessage="1" showErrorMessage="1" sqref="O4">
      <formula1>Contributors</formula1>
    </dataValidation>
  </dataValidations>
  <pageMargins left="0.75" right="0.75" top="1" bottom="1" header="0.5" footer="0.5"/>
  <pageSetup paperSize="9"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7"/>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9.8554687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29" width="14.28515625" style="166" bestFit="1" customWidth="1"/>
    <col min="30" max="30" width="9.140625" style="166"/>
    <col min="31" max="31" width="2.7109375" style="166" customWidth="1"/>
    <col min="32" max="32" width="9.140625" style="166"/>
    <col min="33" max="34" width="2.7109375" style="166" customWidth="1"/>
    <col min="35" max="37" width="9.140625" style="166"/>
    <col min="38" max="38" width="24.85546875" style="166" bestFit="1" customWidth="1"/>
    <col min="39" max="39" width="27.85546875" style="166" bestFit="1" customWidth="1"/>
    <col min="40" max="40" width="9.140625" style="166"/>
    <col min="41" max="41" width="2.7109375" style="166" customWidth="1"/>
    <col min="42" max="42" width="9.140625" style="166"/>
    <col min="43" max="43" width="2.7109375" style="166" customWidth="1"/>
    <col min="44" max="46" width="9.140625" style="166"/>
    <col min="47" max="47" width="25.7109375" style="166" bestFit="1" customWidth="1"/>
    <col min="48" max="48" width="30.140625" style="166" bestFit="1" customWidth="1"/>
    <col min="49" max="49" width="13.5703125" style="166" customWidth="1"/>
    <col min="50" max="50" width="2.7109375" style="166" customWidth="1"/>
    <col min="51" max="52" width="9.140625" style="166"/>
    <col min="53" max="53" width="2.7109375" style="166" customWidth="1"/>
    <col min="54" max="16384" width="9.140625" style="166"/>
  </cols>
  <sheetData>
    <row r="1" spans="1:41" ht="12" thickBot="1" x14ac:dyDescent="0.25">
      <c r="AH1" s="392"/>
      <c r="AI1" s="391"/>
      <c r="AJ1" s="391"/>
      <c r="AK1" s="391"/>
      <c r="AL1" s="391"/>
      <c r="AM1" s="391"/>
      <c r="AN1" s="391"/>
      <c r="AO1" s="390"/>
    </row>
    <row r="2" spans="1:41" x14ac:dyDescent="0.2">
      <c r="J2" s="324"/>
      <c r="K2" s="48"/>
      <c r="L2" s="48"/>
      <c r="M2" s="48"/>
      <c r="N2" s="48"/>
      <c r="O2" s="48"/>
      <c r="P2" s="48"/>
      <c r="Q2" s="48"/>
      <c r="R2" s="48"/>
      <c r="S2" s="48"/>
      <c r="T2" s="48"/>
      <c r="U2" s="48"/>
      <c r="V2" s="361"/>
      <c r="W2" s="361"/>
      <c r="X2" s="48"/>
      <c r="Y2" s="48"/>
      <c r="Z2" s="48"/>
      <c r="AA2" s="360"/>
      <c r="AH2" s="385"/>
      <c r="AI2" s="386"/>
      <c r="AJ2" s="386"/>
      <c r="AK2" s="386"/>
      <c r="AL2" s="371" t="s">
        <v>195</v>
      </c>
      <c r="AM2" s="389" t="str">
        <f>FuturesHWConvAdj!C5</f>
        <v>GBPHW_Volatility_Quote#0070</v>
      </c>
      <c r="AN2" s="386"/>
      <c r="AO2" s="368"/>
    </row>
    <row r="3" spans="1:41" x14ac:dyDescent="0.2">
      <c r="J3" s="46"/>
      <c r="K3" s="42"/>
      <c r="L3" s="234"/>
      <c r="M3" s="234"/>
      <c r="N3" s="42"/>
      <c r="O3" s="42"/>
      <c r="P3" s="42"/>
      <c r="Q3" s="42"/>
      <c r="R3" s="42"/>
      <c r="S3" s="42"/>
      <c r="T3" s="42"/>
      <c r="U3" s="42"/>
      <c r="V3" s="9"/>
      <c r="W3" s="9"/>
      <c r="X3" s="42"/>
      <c r="Y3" s="9"/>
      <c r="Z3" s="42"/>
      <c r="AA3" s="352"/>
      <c r="AH3" s="385"/>
      <c r="AI3" s="386"/>
      <c r="AJ3" s="386"/>
      <c r="AK3" s="386"/>
      <c r="AL3" s="371" t="s">
        <v>194</v>
      </c>
      <c r="AM3" s="389" t="str">
        <f>FuturesHWConvAdj!C6</f>
        <v>GBPHW_MeanReversion_Quote#0070</v>
      </c>
      <c r="AN3" s="386"/>
      <c r="AO3" s="368"/>
    </row>
    <row r="4" spans="1:41" ht="15" customHeight="1" thickBot="1" x14ac:dyDescent="0.25">
      <c r="J4" s="46"/>
      <c r="K4" s="42"/>
      <c r="L4" s="42"/>
      <c r="M4" s="42"/>
      <c r="N4" s="42"/>
      <c r="O4" s="42"/>
      <c r="P4" s="42"/>
      <c r="Q4" s="42"/>
      <c r="R4" s="42"/>
      <c r="S4" s="42"/>
      <c r="T4" s="42"/>
      <c r="U4" s="42"/>
      <c r="V4" s="9"/>
      <c r="W4" s="9"/>
      <c r="X4" s="42"/>
      <c r="Y4" s="42"/>
      <c r="Z4" s="42"/>
      <c r="AA4" s="352"/>
      <c r="AH4" s="385"/>
      <c r="AI4" s="386"/>
      <c r="AJ4" s="386"/>
      <c r="AK4" s="386"/>
      <c r="AL4" s="371" t="s">
        <v>193</v>
      </c>
      <c r="AM4" s="389" t="str">
        <f>Libor!E11</f>
        <v>GbpLibor3M#0060</v>
      </c>
      <c r="AN4" s="388" t="s">
        <v>90</v>
      </c>
      <c r="AO4" s="368"/>
    </row>
    <row r="5" spans="1:41" ht="12" thickBot="1" x14ac:dyDescent="0.25">
      <c r="A5" s="324"/>
      <c r="B5" s="362"/>
      <c r="C5" s="362"/>
      <c r="D5" s="222" t="s">
        <v>192</v>
      </c>
      <c r="E5" s="222" t="s">
        <v>90</v>
      </c>
      <c r="F5" s="190"/>
      <c r="G5" s="190"/>
      <c r="H5" s="360"/>
      <c r="J5" s="46"/>
      <c r="K5" s="42"/>
      <c r="L5" s="42"/>
      <c r="M5" s="42"/>
      <c r="N5" s="42"/>
      <c r="O5" s="42"/>
      <c r="P5" s="42"/>
      <c r="Q5" s="42"/>
      <c r="R5" s="42"/>
      <c r="S5" s="42"/>
      <c r="T5" s="42"/>
      <c r="U5" s="42"/>
      <c r="V5" s="9"/>
      <c r="W5" s="9"/>
      <c r="X5" s="42"/>
      <c r="Y5" s="42"/>
      <c r="Z5" s="41">
        <f>_xll.ohTrigger(Z7:Z48)</f>
        <v>67</v>
      </c>
      <c r="AA5" s="352"/>
      <c r="AF5" s="387"/>
      <c r="AH5" s="385"/>
      <c r="AI5" s="386"/>
      <c r="AJ5" s="386"/>
      <c r="AK5" s="386"/>
      <c r="AL5" s="386"/>
      <c r="AM5" s="386"/>
      <c r="AN5" s="386"/>
      <c r="AO5" s="368"/>
    </row>
    <row r="6" spans="1:41" ht="22.5" x14ac:dyDescent="0.2">
      <c r="A6" s="46"/>
      <c r="B6" s="189" t="s">
        <v>184</v>
      </c>
      <c r="C6" s="32" t="s">
        <v>183</v>
      </c>
      <c r="D6" s="32" t="s">
        <v>182</v>
      </c>
      <c r="E6" s="229" t="str">
        <f>Currency&amp;"_010_"&amp;$D$5&amp;$E$5&amp;".xml"</f>
        <v>GBP_010_FUT3M.xml</v>
      </c>
      <c r="F6" s="228" t="str">
        <f>IF(Serialize,_xll.ohObjectSave(F7:F48,SerializationPath&amp;E6,FileOverwrite,Serialize),"---")</f>
        <v>---</v>
      </c>
      <c r="G6" s="359" t="str">
        <f>_xll.ohRangeRetrieveError(F6)</f>
        <v/>
      </c>
      <c r="H6" s="43"/>
      <c r="J6" s="46"/>
      <c r="K6" s="347" t="s">
        <v>184</v>
      </c>
      <c r="L6" s="350" t="s">
        <v>183</v>
      </c>
      <c r="M6" s="350" t="s">
        <v>182</v>
      </c>
      <c r="N6" s="350" t="s">
        <v>181</v>
      </c>
      <c r="O6" s="351" t="e">
        <f ca="1">_xll.RData(O7:O48,P6:T6,"RTFEED:IDN",ReutersRtMode,,P7)</f>
        <v>#NAME?</v>
      </c>
      <c r="P6" s="350" t="s">
        <v>180</v>
      </c>
      <c r="Q6" s="350" t="s">
        <v>20</v>
      </c>
      <c r="R6" s="350" t="s">
        <v>19</v>
      </c>
      <c r="S6" s="350" t="s">
        <v>18</v>
      </c>
      <c r="T6" s="350" t="s">
        <v>17</v>
      </c>
      <c r="U6" s="349" t="s">
        <v>139</v>
      </c>
      <c r="V6" s="9"/>
      <c r="W6" s="348" t="s">
        <v>15</v>
      </c>
      <c r="X6" s="9"/>
      <c r="Y6" s="347" t="s">
        <v>13</v>
      </c>
      <c r="Z6" s="346" t="s">
        <v>12</v>
      </c>
      <c r="AA6" s="43"/>
      <c r="AC6" s="185" t="s">
        <v>191</v>
      </c>
      <c r="AD6" s="183" t="s">
        <v>190</v>
      </c>
      <c r="AF6" s="375"/>
      <c r="AH6" s="385"/>
      <c r="AI6" s="384" t="s">
        <v>184</v>
      </c>
      <c r="AJ6" s="383" t="s">
        <v>183</v>
      </c>
      <c r="AK6" s="383" t="s">
        <v>182</v>
      </c>
      <c r="AL6" s="382" t="str">
        <f>Currency&amp;"_020_Futures"&amp;AN4&amp;"ConvAdj.xml"</f>
        <v>GBP_020_Futures3MConvAdj.xml</v>
      </c>
      <c r="AM6" s="187" t="str">
        <f>IF(Serialize,_xll.ohObjectSave(AM7:AM48,SerializationPath&amp;AL6,FileOverwrite,Serialize),"---")</f>
        <v>---</v>
      </c>
      <c r="AN6" s="186" t="str">
        <f>_xll.ohRangeRetrieveError(AM6)</f>
        <v/>
      </c>
      <c r="AO6" s="368"/>
    </row>
    <row r="7" spans="1:41" x14ac:dyDescent="0.2">
      <c r="A7" s="330"/>
      <c r="B7" s="358">
        <v>1</v>
      </c>
      <c r="C7" s="357" t="b">
        <v>0</v>
      </c>
      <c r="D7" s="356" t="str">
        <f t="array" ref="D7:D48">_xll.qlIMMNextCodes(_xll.qlSettingsEvaluationDate(Trigger)-1,$C7:$C48)</f>
        <v>N5</v>
      </c>
      <c r="E7" s="327" t="str">
        <f t="shared" ref="E7:E48" si="0">Currency&amp;$D$5&amp;$E$5&amp;$D7&amp;QuoteSuffix</f>
        <v>GBPFUT3MN5_Quote</v>
      </c>
      <c r="F7" s="355" t="str">
        <f>_xll.qlSimpleQuote(E7,,PriceTickValue,Permanent,Trigger,ObjectOverwrite)</f>
        <v>GBPFUT3MN5_Quote#0068</v>
      </c>
      <c r="G7" s="354" t="str">
        <f>_xll.ohRangeRetrieveError(F7)</f>
        <v/>
      </c>
      <c r="H7" s="43"/>
      <c r="J7" s="330"/>
      <c r="K7" s="345">
        <v>1</v>
      </c>
      <c r="L7" s="344" t="b">
        <v>0</v>
      </c>
      <c r="M7" s="25" t="str">
        <f t="array" ref="M7:M48">_xll.qlIMMcode(FuturesDates)</f>
        <v>N5</v>
      </c>
      <c r="N7" s="343">
        <f t="array" ref="N7:N48">_xll.qlIMMNextDates(_xll.qlSettingsEvaluationDate(Trigger)-1,$L7:$L48)</f>
        <v>42200</v>
      </c>
      <c r="O7" s="25" t="str">
        <f t="array" ref="O7:O48">VLOOKUP(Currency,LiffeCodes,2)&amp;FuturesCodes</f>
        <v>FSSN5</v>
      </c>
      <c r="P7" s="342">
        <v>42200</v>
      </c>
      <c r="Q7" s="25">
        <v>0</v>
      </c>
      <c r="R7" s="25">
        <v>0</v>
      </c>
      <c r="S7" s="25">
        <v>0</v>
      </c>
      <c r="T7" s="25">
        <v>99.4</v>
      </c>
      <c r="U7" s="28" t="e">
        <f>_xll.qlMidSafe($Q7,$R7)</f>
        <v>#NUM!</v>
      </c>
      <c r="V7" s="9"/>
      <c r="W7" s="381" t="e">
        <v>#NUM!</v>
      </c>
      <c r="X7" s="9"/>
      <c r="Y7" s="225" t="e">
        <f t="array" ref="Y7:Y48">QuoteStatic</f>
        <v>#NUM!</v>
      </c>
      <c r="Z7" s="28">
        <f>_xll.qlSimpleQuoteSetValue(F7,Y7,Trigger)</f>
        <v>0</v>
      </c>
      <c r="AA7" s="43"/>
      <c r="AC7" s="180" t="s">
        <v>49</v>
      </c>
      <c r="AD7" s="178" t="s">
        <v>189</v>
      </c>
      <c r="AF7" s="375"/>
      <c r="AH7" s="373"/>
      <c r="AI7" s="380">
        <v>1</v>
      </c>
      <c r="AJ7" s="379" t="b">
        <v>0</v>
      </c>
      <c r="AK7" s="379" t="str">
        <f t="array" ref="AK7:AK48">_xll.qlIMMNextCodes(_xll.qlSettingsEvaluationDate(Trigger)-1,$AJ7:$AJ48)</f>
        <v>N5</v>
      </c>
      <c r="AL7" s="370" t="str">
        <f t="shared" ref="AL7:AL48" si="1">Currency&amp;"FUT"&amp;$AN$4&amp;$AK7&amp;"ConvAdj"&amp;QuoteSuffix</f>
        <v>GBPFUT3MN5ConvAdj_Quote</v>
      </c>
      <c r="AM7" s="369" t="str">
        <f>_xll.qlFuturesConvAdjustmentQuote(AL7,IborIndex,AK7,F7,Volatility,MeanReversion,Permanent,OR(ISERROR(Z7),ISERROR(FuturesHWConvAdj!Q5:Q6)),ObjectOverwrite)</f>
        <v>GBPFUT3MN5ConvAdj_Quote#0072</v>
      </c>
      <c r="AN7" s="186" t="str">
        <f>_xll.ohRangeRetrieveError(AM7)</f>
        <v/>
      </c>
      <c r="AO7" s="368"/>
    </row>
    <row r="8" spans="1:41" x14ac:dyDescent="0.2">
      <c r="A8" s="330"/>
      <c r="B8" s="329">
        <v>2</v>
      </c>
      <c r="C8" s="328" t="b">
        <v>0</v>
      </c>
      <c r="D8" s="44" t="str">
        <v>Q5</v>
      </c>
      <c r="E8" s="327" t="str">
        <f t="shared" si="0"/>
        <v>GBPFUT3MQ5_Quote</v>
      </c>
      <c r="F8" s="326" t="str">
        <f>_xll.qlSimpleQuote(E8,,PriceTickValue,Permanent,Trigger,ObjectOverwrite)</f>
        <v>GBPFUT3MQ5_Quote#0068</v>
      </c>
      <c r="G8" s="311" t="str">
        <f>_xll.ohRangeRetrieveError(F8)</f>
        <v/>
      </c>
      <c r="H8" s="43"/>
      <c r="J8" s="330"/>
      <c r="K8" s="340">
        <v>2</v>
      </c>
      <c r="L8" s="339" t="b">
        <v>0</v>
      </c>
      <c r="M8" s="17" t="str">
        <v>Q5</v>
      </c>
      <c r="N8" s="338">
        <v>42235</v>
      </c>
      <c r="O8" s="17" t="str">
        <v>FSSQ5</v>
      </c>
      <c r="P8" s="337">
        <v>42235</v>
      </c>
      <c r="Q8" s="17">
        <v>0</v>
      </c>
      <c r="R8" s="17">
        <v>0</v>
      </c>
      <c r="S8" s="17">
        <v>0</v>
      </c>
      <c r="T8" s="17">
        <v>99.36</v>
      </c>
      <c r="U8" s="20" t="e">
        <f>_xll.qlMidSafe($Q8,$R8)</f>
        <v>#NUM!</v>
      </c>
      <c r="V8" s="9"/>
      <c r="W8" s="378" t="e">
        <v>#NUM!</v>
      </c>
      <c r="X8" s="9"/>
      <c r="Y8" s="211" t="e">
        <v>#NUM!</v>
      </c>
      <c r="Z8" s="20">
        <f>_xll.qlSimpleQuoteSetValue(F8,Y8,Trigger)</f>
        <v>0</v>
      </c>
      <c r="AA8" s="43"/>
      <c r="AC8" s="180" t="s">
        <v>48</v>
      </c>
      <c r="AD8" s="178" t="s">
        <v>188</v>
      </c>
      <c r="AF8" s="375"/>
      <c r="AH8" s="373"/>
      <c r="AI8" s="372">
        <v>2</v>
      </c>
      <c r="AJ8" s="371" t="b">
        <v>0</v>
      </c>
      <c r="AK8" s="371" t="str">
        <v>Q5</v>
      </c>
      <c r="AL8" s="370" t="str">
        <f t="shared" si="1"/>
        <v>GBPFUT3MQ5ConvAdj_Quote</v>
      </c>
      <c r="AM8" s="369" t="str">
        <f>_xll.qlFuturesConvAdjustmentQuote(AL8,IborIndex,AK8,F8,Volatility,MeanReversion,Permanent,OR(ISERROR(Z8),ISERROR(FuturesHWConvAdj!Q6:Q7)),ObjectOverwrite)</f>
        <v>GBPFUT3MQ5ConvAdj_Quote#0072</v>
      </c>
      <c r="AN8" s="186" t="str">
        <f>_xll.ohRangeRetrieveError(AM8)</f>
        <v/>
      </c>
      <c r="AO8" s="368"/>
    </row>
    <row r="9" spans="1:41" x14ac:dyDescent="0.2">
      <c r="A9" s="330"/>
      <c r="B9" s="329">
        <v>3</v>
      </c>
      <c r="C9" s="328" t="b">
        <v>0</v>
      </c>
      <c r="D9" s="44" t="str">
        <v>U5</v>
      </c>
      <c r="E9" s="327" t="str">
        <f t="shared" si="0"/>
        <v>GBPFUT3MU5_Quote</v>
      </c>
      <c r="F9" s="326" t="str">
        <f>_xll.qlSimpleQuote(E9,,PriceTickValue,Permanent,Trigger,ObjectOverwrite)</f>
        <v>GBPFUT3MU5_Quote#0068</v>
      </c>
      <c r="G9" s="311" t="str">
        <f>_xll.ohRangeRetrieveError(F9)</f>
        <v/>
      </c>
      <c r="H9" s="43"/>
      <c r="J9" s="330"/>
      <c r="K9" s="340">
        <v>3</v>
      </c>
      <c r="L9" s="339" t="b">
        <v>0</v>
      </c>
      <c r="M9" s="17" t="str">
        <v>U5</v>
      </c>
      <c r="N9" s="338">
        <v>42263</v>
      </c>
      <c r="O9" s="17" t="str">
        <v>FSSU5</v>
      </c>
      <c r="P9" s="337">
        <v>42263</v>
      </c>
      <c r="Q9" s="17">
        <v>99.35</v>
      </c>
      <c r="R9" s="17">
        <v>99.36</v>
      </c>
      <c r="S9" s="17">
        <v>99.35</v>
      </c>
      <c r="T9" s="17">
        <v>99.36</v>
      </c>
      <c r="U9" s="20">
        <f>_xll.qlMidSafe($Q9,$R9)</f>
        <v>99.35499999999999</v>
      </c>
      <c r="V9" s="9"/>
      <c r="W9" s="378">
        <v>99.35499999999999</v>
      </c>
      <c r="X9" s="9"/>
      <c r="Y9" s="211">
        <v>99.35499999999999</v>
      </c>
      <c r="Z9" s="20" t="e">
        <f>_xll.qlSimpleQuoteSetValue(F9,Y9,Trigger)</f>
        <v>#N/A</v>
      </c>
      <c r="AA9" s="43"/>
      <c r="AC9" s="180" t="s">
        <v>43</v>
      </c>
      <c r="AD9" s="178" t="s">
        <v>187</v>
      </c>
      <c r="AF9" s="375"/>
      <c r="AH9" s="373"/>
      <c r="AI9" s="372">
        <v>3</v>
      </c>
      <c r="AJ9" s="371" t="b">
        <v>0</v>
      </c>
      <c r="AK9" s="371" t="str">
        <v>U5</v>
      </c>
      <c r="AL9" s="370" t="str">
        <f t="shared" si="1"/>
        <v>GBPFUT3MU5ConvAdj_Quote</v>
      </c>
      <c r="AM9" s="369" t="str">
        <f>_xll.qlFuturesConvAdjustmentQuote(AL9,IborIndex,AK9,F9,Volatility,MeanReversion,Permanent,OR(ISERROR(Z9),ISERROR(FuturesHWConvAdj!Q7:Q8)),ObjectOverwrite)</f>
        <v>GBPFUT3MU5ConvAdj_Quote#0072</v>
      </c>
      <c r="AN9" s="186" t="str">
        <f>_xll.ohRangeRetrieveError(AM9)</f>
        <v/>
      </c>
      <c r="AO9" s="368"/>
    </row>
    <row r="10" spans="1:41" x14ac:dyDescent="0.2">
      <c r="A10" s="330"/>
      <c r="B10" s="329">
        <v>4</v>
      </c>
      <c r="C10" s="328" t="b">
        <v>0</v>
      </c>
      <c r="D10" s="44" t="str">
        <v>V5</v>
      </c>
      <c r="E10" s="327" t="str">
        <f t="shared" si="0"/>
        <v>GBPFUT3MV5_Quote</v>
      </c>
      <c r="F10" s="326" t="str">
        <f>_xll.qlSimpleQuote(E10,,PriceTickValue,Permanent,Trigger,ObjectOverwrite)</f>
        <v>GBPFUT3MV5_Quote#0068</v>
      </c>
      <c r="G10" s="311" t="str">
        <f>_xll.ohRangeRetrieveError(F10)</f>
        <v/>
      </c>
      <c r="H10" s="43"/>
      <c r="J10" s="330"/>
      <c r="K10" s="340">
        <v>4</v>
      </c>
      <c r="L10" s="339" t="b">
        <v>0</v>
      </c>
      <c r="M10" s="17" t="str">
        <v>V5</v>
      </c>
      <c r="N10" s="338">
        <v>42298</v>
      </c>
      <c r="O10" s="17" t="str">
        <v>FSSV5</v>
      </c>
      <c r="P10" s="337" t="s">
        <v>0</v>
      </c>
      <c r="Q10" s="17" t="s">
        <v>0</v>
      </c>
      <c r="R10" s="17" t="s">
        <v>0</v>
      </c>
      <c r="S10" s="17" t="s">
        <v>0</v>
      </c>
      <c r="T10" s="17" t="s">
        <v>0</v>
      </c>
      <c r="U10" s="20" t="e">
        <f>_xll.qlMidSafe($Q10,$R10)</f>
        <v>#NUM!</v>
      </c>
      <c r="V10" s="9"/>
      <c r="W10" s="378" t="e">
        <v>#NUM!</v>
      </c>
      <c r="X10" s="9"/>
      <c r="Y10" s="211" t="e">
        <v>#NUM!</v>
      </c>
      <c r="Z10" s="20">
        <f>_xll.qlSimpleQuoteSetValue(F10,Y10,Trigger)</f>
        <v>0</v>
      </c>
      <c r="AA10" s="43"/>
      <c r="AC10" s="180" t="s">
        <v>42</v>
      </c>
      <c r="AD10" s="178"/>
      <c r="AF10" s="375"/>
      <c r="AH10" s="373"/>
      <c r="AI10" s="372">
        <v>4</v>
      </c>
      <c r="AJ10" s="371" t="b">
        <v>0</v>
      </c>
      <c r="AK10" s="371" t="str">
        <v>V5</v>
      </c>
      <c r="AL10" s="370" t="str">
        <f t="shared" si="1"/>
        <v>GBPFUT3MV5ConvAdj_Quote</v>
      </c>
      <c r="AM10" s="369" t="str">
        <f>_xll.qlFuturesConvAdjustmentQuote(AL10,IborIndex,AK10,F10,Volatility,MeanReversion,Permanent,OR(ISERROR(Z10),ISERROR(FuturesHWConvAdj!Q8:Q9)),ObjectOverwrite)</f>
        <v>GBPFUT3MV5ConvAdj_Quote#0072</v>
      </c>
      <c r="AN10" s="186" t="str">
        <f>_xll.ohRangeRetrieveError(AM10)</f>
        <v/>
      </c>
      <c r="AO10" s="368"/>
    </row>
    <row r="11" spans="1:41" ht="12" thickBot="1" x14ac:dyDescent="0.25">
      <c r="A11" s="330"/>
      <c r="B11" s="329">
        <v>5</v>
      </c>
      <c r="C11" s="328" t="b">
        <v>0</v>
      </c>
      <c r="D11" s="44" t="str">
        <v>X5</v>
      </c>
      <c r="E11" s="327" t="str">
        <f t="shared" si="0"/>
        <v>GBPFUT3MX5_Quote</v>
      </c>
      <c r="F11" s="326" t="str">
        <f>_xll.qlSimpleQuote(E11,,PriceTickValue,Permanent,Trigger,ObjectOverwrite)</f>
        <v>GBPFUT3MX5_Quote#0068</v>
      </c>
      <c r="G11" s="311" t="str">
        <f>_xll.ohRangeRetrieveError(F11)</f>
        <v/>
      </c>
      <c r="H11" s="43"/>
      <c r="J11" s="330"/>
      <c r="K11" s="340">
        <v>5</v>
      </c>
      <c r="L11" s="339" t="b">
        <v>0</v>
      </c>
      <c r="M11" s="17" t="str">
        <v>X5</v>
      </c>
      <c r="N11" s="338">
        <v>42326</v>
      </c>
      <c r="O11" s="17" t="str">
        <v>FSSX5</v>
      </c>
      <c r="P11" s="337" t="s">
        <v>0</v>
      </c>
      <c r="Q11" s="17" t="s">
        <v>0</v>
      </c>
      <c r="R11" s="17" t="s">
        <v>0</v>
      </c>
      <c r="S11" s="17" t="s">
        <v>0</v>
      </c>
      <c r="T11" s="17" t="s">
        <v>0</v>
      </c>
      <c r="U11" s="20" t="e">
        <f>_xll.qlMidSafe($Q11,$R11)</f>
        <v>#NUM!</v>
      </c>
      <c r="V11" s="9"/>
      <c r="W11" s="376" t="e">
        <v>#NUM!</v>
      </c>
      <c r="X11" s="9"/>
      <c r="Y11" s="211" t="e">
        <v>#NUM!</v>
      </c>
      <c r="Z11" s="20">
        <f>_xll.qlSimpleQuoteSetValue(F11,Y11,Trigger)</f>
        <v>0</v>
      </c>
      <c r="AA11" s="43"/>
      <c r="AC11" s="177" t="s">
        <v>41</v>
      </c>
      <c r="AD11" s="175" t="s">
        <v>186</v>
      </c>
      <c r="AF11" s="375"/>
      <c r="AH11" s="373"/>
      <c r="AI11" s="372">
        <v>5</v>
      </c>
      <c r="AJ11" s="371" t="b">
        <v>0</v>
      </c>
      <c r="AK11" s="371" t="str">
        <v>X5</v>
      </c>
      <c r="AL11" s="370" t="str">
        <f t="shared" si="1"/>
        <v>GBPFUT3MX5ConvAdj_Quote</v>
      </c>
      <c r="AM11" s="369" t="str">
        <f>_xll.qlFuturesConvAdjustmentQuote(AL11,IborIndex,AK11,F11,Volatility,MeanReversion,Permanent,OR(ISERROR(Z11),ISERROR(FuturesHWConvAdj!Q9:Q10)),ObjectOverwrite)</f>
        <v>GBPFUT3MX5ConvAdj_Quote#0072</v>
      </c>
      <c r="AN11" s="186" t="str">
        <f>_xll.ohRangeRetrieveError(AM11)</f>
        <v/>
      </c>
      <c r="AO11" s="368"/>
    </row>
    <row r="12" spans="1:41" x14ac:dyDescent="0.2">
      <c r="A12" s="330"/>
      <c r="B12" s="329">
        <v>6</v>
      </c>
      <c r="C12" s="328" t="b">
        <v>0</v>
      </c>
      <c r="D12" s="44" t="str">
        <v>Z5</v>
      </c>
      <c r="E12" s="327" t="str">
        <f t="shared" si="0"/>
        <v>GBPFUT3MZ5_Quote</v>
      </c>
      <c r="F12" s="326" t="str">
        <f>_xll.qlSimpleQuote(E12,,PriceTickValue,Permanent,Trigger,ObjectOverwrite)</f>
        <v>GBPFUT3MZ5_Quote#0068</v>
      </c>
      <c r="G12" s="311" t="str">
        <f>_xll.ohRangeRetrieveError(F12)</f>
        <v/>
      </c>
      <c r="H12" s="43"/>
      <c r="J12" s="330"/>
      <c r="K12" s="340">
        <v>6</v>
      </c>
      <c r="L12" s="339" t="b">
        <v>0</v>
      </c>
      <c r="M12" s="17" t="str">
        <v>Z5</v>
      </c>
      <c r="N12" s="338">
        <v>42354</v>
      </c>
      <c r="O12" s="17" t="str">
        <v>FSSZ5</v>
      </c>
      <c r="P12" s="337">
        <v>42354</v>
      </c>
      <c r="Q12" s="17">
        <v>99.22</v>
      </c>
      <c r="R12" s="17">
        <v>99.23</v>
      </c>
      <c r="S12" s="17">
        <v>99.22</v>
      </c>
      <c r="T12" s="17">
        <v>99.23</v>
      </c>
      <c r="U12" s="20">
        <f>_xll.qlMidSafe($Q12,$R12)</f>
        <v>99.224999999999994</v>
      </c>
      <c r="V12" s="9"/>
      <c r="W12" s="376">
        <v>99.224999999999994</v>
      </c>
      <c r="X12" s="9"/>
      <c r="Y12" s="211">
        <v>99.224999999999994</v>
      </c>
      <c r="Z12" s="20" t="e">
        <f>_xll.qlSimpleQuoteSetValue(F12,Y12,Trigger)</f>
        <v>#N/A</v>
      </c>
      <c r="AA12" s="43"/>
      <c r="AF12" s="375"/>
      <c r="AH12" s="373"/>
      <c r="AI12" s="372">
        <v>6</v>
      </c>
      <c r="AJ12" s="371" t="b">
        <v>0</v>
      </c>
      <c r="AK12" s="371" t="str">
        <v>Z5</v>
      </c>
      <c r="AL12" s="370" t="str">
        <f t="shared" si="1"/>
        <v>GBPFUT3MZ5ConvAdj_Quote</v>
      </c>
      <c r="AM12" s="369" t="str">
        <f>_xll.qlFuturesConvAdjustmentQuote(AL12,IborIndex,AK12,F12,Volatility,MeanReversion,Permanent,OR(ISERROR(Z12),ISERROR(FuturesHWConvAdj!Q10:Q11)),ObjectOverwrite)</f>
        <v>GBPFUT3MZ5ConvAdj_Quote#0072</v>
      </c>
      <c r="AN12" s="186" t="str">
        <f>_xll.ohRangeRetrieveError(AM12)</f>
        <v/>
      </c>
      <c r="AO12" s="368"/>
    </row>
    <row r="13" spans="1:41" x14ac:dyDescent="0.2">
      <c r="A13" s="330"/>
      <c r="B13" s="329">
        <v>7</v>
      </c>
      <c r="C13" s="328" t="b">
        <v>0</v>
      </c>
      <c r="D13" s="44" t="str">
        <v>F6</v>
      </c>
      <c r="E13" s="327" t="str">
        <f t="shared" si="0"/>
        <v>GBPFUT3MF6_Quote</v>
      </c>
      <c r="F13" s="326" t="str">
        <f>_xll.qlSimpleQuote(E13,,PriceTickValue,Permanent,Trigger,ObjectOverwrite)</f>
        <v>GBPFUT3MF6_Quote#0068</v>
      </c>
      <c r="G13" s="311" t="str">
        <f>_xll.ohRangeRetrieveError(F13)</f>
        <v/>
      </c>
      <c r="H13" s="43"/>
      <c r="J13" s="330"/>
      <c r="K13" s="340">
        <v>7</v>
      </c>
      <c r="L13" s="339" t="b">
        <v>0</v>
      </c>
      <c r="M13" s="17" t="str">
        <v>F6</v>
      </c>
      <c r="N13" s="338">
        <v>42389</v>
      </c>
      <c r="O13" s="17" t="str">
        <v>FSSF6</v>
      </c>
      <c r="P13" s="337" t="s">
        <v>0</v>
      </c>
      <c r="Q13" s="17" t="s">
        <v>0</v>
      </c>
      <c r="R13" s="17" t="s">
        <v>0</v>
      </c>
      <c r="S13" s="17" t="s">
        <v>0</v>
      </c>
      <c r="T13" s="17" t="s">
        <v>0</v>
      </c>
      <c r="U13" s="20" t="e">
        <f>_xll.qlMidSafe($Q13,$R13)</f>
        <v>#NUM!</v>
      </c>
      <c r="V13" s="9"/>
      <c r="W13" s="376" t="e">
        <v>#NUM!</v>
      </c>
      <c r="X13" s="9"/>
      <c r="Y13" s="211" t="e">
        <v>#NUM!</v>
      </c>
      <c r="Z13" s="20">
        <f>_xll.qlSimpleQuoteSetValue(F13,Y13,Trigger)</f>
        <v>0</v>
      </c>
      <c r="AA13" s="43"/>
      <c r="AF13" s="375"/>
      <c r="AH13" s="373"/>
      <c r="AI13" s="372">
        <v>7</v>
      </c>
      <c r="AJ13" s="371" t="b">
        <v>0</v>
      </c>
      <c r="AK13" s="371" t="str">
        <v>F6</v>
      </c>
      <c r="AL13" s="370" t="str">
        <f t="shared" si="1"/>
        <v>GBPFUT3MF6ConvAdj_Quote</v>
      </c>
      <c r="AM13" s="369" t="str">
        <f>_xll.qlFuturesConvAdjustmentQuote(AL13,IborIndex,AK13,F13,Volatility,MeanReversion,Permanent,OR(ISERROR(Z13),ISERROR(FuturesHWConvAdj!Q11:Q12)),ObjectOverwrite)</f>
        <v>GBPFUT3MF6ConvAdj_Quote#0072</v>
      </c>
      <c r="AN13" s="186" t="str">
        <f>_xll.ohRangeRetrieveError(AM13)</f>
        <v/>
      </c>
      <c r="AO13" s="368"/>
    </row>
    <row r="14" spans="1:41" x14ac:dyDescent="0.2">
      <c r="A14" s="330"/>
      <c r="B14" s="329">
        <v>8</v>
      </c>
      <c r="C14" s="328" t="b">
        <v>0</v>
      </c>
      <c r="D14" s="44" t="str">
        <v>G6</v>
      </c>
      <c r="E14" s="327" t="str">
        <f t="shared" si="0"/>
        <v>GBPFUT3MG6_Quote</v>
      </c>
      <c r="F14" s="326" t="str">
        <f>_xll.qlSimpleQuote(E14,,PriceTickValue,Permanent,Trigger,ObjectOverwrite)</f>
        <v>GBPFUT3MG6_Quote#0068</v>
      </c>
      <c r="G14" s="311" t="str">
        <f>_xll.ohRangeRetrieveError(F14)</f>
        <v/>
      </c>
      <c r="H14" s="43"/>
      <c r="J14" s="330"/>
      <c r="K14" s="340">
        <v>8</v>
      </c>
      <c r="L14" s="339" t="b">
        <v>0</v>
      </c>
      <c r="M14" s="17" t="str">
        <v>G6</v>
      </c>
      <c r="N14" s="338">
        <v>42417</v>
      </c>
      <c r="O14" s="17" t="str">
        <v>FSSG6</v>
      </c>
      <c r="P14" s="337" t="s">
        <v>0</v>
      </c>
      <c r="Q14" s="17" t="s">
        <v>0</v>
      </c>
      <c r="R14" s="17" t="s">
        <v>0</v>
      </c>
      <c r="S14" s="17" t="s">
        <v>0</v>
      </c>
      <c r="T14" s="17" t="s">
        <v>0</v>
      </c>
      <c r="U14" s="20" t="e">
        <f>_xll.qlMidSafe($Q14,$R14)</f>
        <v>#NUM!</v>
      </c>
      <c r="V14" s="9"/>
      <c r="W14" s="376" t="e">
        <v>#NUM!</v>
      </c>
      <c r="X14" s="9"/>
      <c r="Y14" s="211" t="e">
        <v>#NUM!</v>
      </c>
      <c r="Z14" s="20">
        <f>_xll.qlSimpleQuoteSetValue(F14,Y14,Trigger)</f>
        <v>0</v>
      </c>
      <c r="AA14" s="43"/>
      <c r="AF14" s="375"/>
      <c r="AH14" s="373"/>
      <c r="AI14" s="372">
        <v>8</v>
      </c>
      <c r="AJ14" s="371" t="b">
        <v>0</v>
      </c>
      <c r="AK14" s="371" t="str">
        <v>G6</v>
      </c>
      <c r="AL14" s="370" t="str">
        <f t="shared" si="1"/>
        <v>GBPFUT3MG6ConvAdj_Quote</v>
      </c>
      <c r="AM14" s="369" t="str">
        <f>_xll.qlFuturesConvAdjustmentQuote(AL14,IborIndex,AK14,F14,Volatility,MeanReversion,Permanent,OR(ISERROR(Z14),ISERROR(FuturesHWConvAdj!Q12:Q13)),ObjectOverwrite)</f>
        <v>GBPFUT3MG6ConvAdj_Quote#0072</v>
      </c>
      <c r="AN14" s="186" t="str">
        <f>_xll.ohRangeRetrieveError(AM14)</f>
        <v/>
      </c>
      <c r="AO14" s="368"/>
    </row>
    <row r="15" spans="1:41" x14ac:dyDescent="0.2">
      <c r="A15" s="330"/>
      <c r="B15" s="329">
        <v>9</v>
      </c>
      <c r="C15" s="328" t="b">
        <v>0</v>
      </c>
      <c r="D15" s="44" t="str">
        <v>H6</v>
      </c>
      <c r="E15" s="327" t="str">
        <f t="shared" si="0"/>
        <v>GBPFUT3MH6_Quote</v>
      </c>
      <c r="F15" s="326" t="str">
        <f>_xll.qlSimpleQuote(E15,,PriceTickValue,Permanent,Trigger,ObjectOverwrite)</f>
        <v>GBPFUT3MH6_Quote#0068</v>
      </c>
      <c r="G15" s="311" t="str">
        <f>_xll.ohRangeRetrieveError(F15)</f>
        <v/>
      </c>
      <c r="H15" s="43"/>
      <c r="J15" s="330"/>
      <c r="K15" s="340">
        <v>9</v>
      </c>
      <c r="L15" s="339" t="b">
        <v>0</v>
      </c>
      <c r="M15" s="17" t="str">
        <v>H6</v>
      </c>
      <c r="N15" s="338">
        <v>42445</v>
      </c>
      <c r="O15" s="17" t="str">
        <v>FSSH6</v>
      </c>
      <c r="P15" s="337">
        <v>42445</v>
      </c>
      <c r="Q15" s="17">
        <v>99.06</v>
      </c>
      <c r="R15" s="17">
        <v>99.07</v>
      </c>
      <c r="S15" s="17">
        <v>99.07</v>
      </c>
      <c r="T15" s="17">
        <v>99.07</v>
      </c>
      <c r="U15" s="20">
        <f>_xll.qlMidSafe($Q15,$R15)</f>
        <v>99.064999999999998</v>
      </c>
      <c r="V15" s="9"/>
      <c r="W15" s="376">
        <v>99.064999999999998</v>
      </c>
      <c r="X15" s="9"/>
      <c r="Y15" s="211">
        <v>99.064999999999998</v>
      </c>
      <c r="Z15" s="377" t="e">
        <f>_xll.qlSimpleQuoteSetValue(F15,Y15,Trigger)</f>
        <v>#N/A</v>
      </c>
      <c r="AA15" s="43"/>
      <c r="AF15" s="375"/>
      <c r="AH15" s="373"/>
      <c r="AI15" s="372">
        <v>9</v>
      </c>
      <c r="AJ15" s="371" t="b">
        <v>0</v>
      </c>
      <c r="AK15" s="371" t="str">
        <v>H6</v>
      </c>
      <c r="AL15" s="370" t="str">
        <f t="shared" si="1"/>
        <v>GBPFUT3MH6ConvAdj_Quote</v>
      </c>
      <c r="AM15" s="369" t="str">
        <f>_xll.qlFuturesConvAdjustmentQuote(AL15,IborIndex,AK15,F15,Volatility,MeanReversion,Permanent,OR(ISERROR(Z15),ISERROR(FuturesHWConvAdj!Q13:Q14)),ObjectOverwrite)</f>
        <v>GBPFUT3MH6ConvAdj_Quote#0072</v>
      </c>
      <c r="AN15" s="186" t="str">
        <f>_xll.ohRangeRetrieveError(AM15)</f>
        <v/>
      </c>
      <c r="AO15" s="368"/>
    </row>
    <row r="16" spans="1:41" x14ac:dyDescent="0.2">
      <c r="A16" s="330"/>
      <c r="B16" s="329">
        <v>10</v>
      </c>
      <c r="C16" s="328" t="b">
        <v>0</v>
      </c>
      <c r="D16" s="44" t="str">
        <v>J6</v>
      </c>
      <c r="E16" s="327" t="str">
        <f t="shared" si="0"/>
        <v>GBPFUT3MJ6_Quote</v>
      </c>
      <c r="F16" s="326" t="str">
        <f>_xll.qlSimpleQuote(E16,,PriceTickValue,Permanent,Trigger,ObjectOverwrite)</f>
        <v>GBPFUT3MJ6_Quote#0068</v>
      </c>
      <c r="G16" s="311" t="str">
        <f>_xll.ohRangeRetrieveError(F16)</f>
        <v/>
      </c>
      <c r="H16" s="43"/>
      <c r="J16" s="330"/>
      <c r="K16" s="340">
        <v>10</v>
      </c>
      <c r="L16" s="339" t="b">
        <v>0</v>
      </c>
      <c r="M16" s="17" t="str">
        <v>J6</v>
      </c>
      <c r="N16" s="338">
        <v>42480</v>
      </c>
      <c r="O16" s="17" t="str">
        <v>FSSJ6</v>
      </c>
      <c r="P16" s="337" t="s">
        <v>0</v>
      </c>
      <c r="Q16" s="17" t="s">
        <v>0</v>
      </c>
      <c r="R16" s="17" t="s">
        <v>0</v>
      </c>
      <c r="S16" s="17" t="s">
        <v>0</v>
      </c>
      <c r="T16" s="17" t="s">
        <v>0</v>
      </c>
      <c r="U16" s="20" t="e">
        <f>_xll.qlMidSafe($Q16,$R16)</f>
        <v>#NUM!</v>
      </c>
      <c r="V16" s="9"/>
      <c r="W16" s="376" t="e">
        <v>#NUM!</v>
      </c>
      <c r="X16" s="9"/>
      <c r="Y16" s="211" t="e">
        <v>#NUM!</v>
      </c>
      <c r="Z16" s="20">
        <f>_xll.qlSimpleQuoteSetValue(F16,Y16,Trigger)</f>
        <v>0</v>
      </c>
      <c r="AA16" s="43"/>
      <c r="AF16" s="375"/>
      <c r="AH16" s="373"/>
      <c r="AI16" s="372">
        <v>10</v>
      </c>
      <c r="AJ16" s="371" t="b">
        <v>0</v>
      </c>
      <c r="AK16" s="371" t="str">
        <v>J6</v>
      </c>
      <c r="AL16" s="370" t="str">
        <f t="shared" si="1"/>
        <v>GBPFUT3MJ6ConvAdj_Quote</v>
      </c>
      <c r="AM16" s="369" t="str">
        <f>_xll.qlFuturesConvAdjustmentQuote(AL16,IborIndex,AK16,F16,Volatility,MeanReversion,Permanent,OR(ISERROR(Z16),ISERROR(FuturesHWConvAdj!Q14:Q15)),ObjectOverwrite)</f>
        <v>GBPFUT3MJ6ConvAdj_Quote#0072</v>
      </c>
      <c r="AN16" s="186" t="str">
        <f>_xll.ohRangeRetrieveError(AM16)</f>
        <v/>
      </c>
      <c r="AO16" s="368"/>
    </row>
    <row r="17" spans="1:41" x14ac:dyDescent="0.2">
      <c r="A17" s="330"/>
      <c r="B17" s="329">
        <v>11</v>
      </c>
      <c r="C17" s="328" t="b">
        <v>0</v>
      </c>
      <c r="D17" s="44" t="str">
        <v>K6</v>
      </c>
      <c r="E17" s="327" t="str">
        <f t="shared" si="0"/>
        <v>GBPFUT3MK6_Quote</v>
      </c>
      <c r="F17" s="326" t="str">
        <f>_xll.qlSimpleQuote(E17,,PriceTickValue,Permanent,Trigger,ObjectOverwrite)</f>
        <v>GBPFUT3MK6_Quote#0068</v>
      </c>
      <c r="G17" s="311" t="str">
        <f>_xll.ohRangeRetrieveError(F17)</f>
        <v/>
      </c>
      <c r="H17" s="43"/>
      <c r="J17" s="330"/>
      <c r="K17" s="340">
        <v>11</v>
      </c>
      <c r="L17" s="339" t="b">
        <v>0</v>
      </c>
      <c r="M17" s="17" t="str">
        <v>K6</v>
      </c>
      <c r="N17" s="338">
        <v>42508</v>
      </c>
      <c r="O17" s="17" t="str">
        <v>FSSK6</v>
      </c>
      <c r="P17" s="337" t="s">
        <v>0</v>
      </c>
      <c r="Q17" s="17" t="s">
        <v>0</v>
      </c>
      <c r="R17" s="17" t="s">
        <v>0</v>
      </c>
      <c r="S17" s="17" t="s">
        <v>0</v>
      </c>
      <c r="T17" s="17" t="s">
        <v>0</v>
      </c>
      <c r="U17" s="20" t="e">
        <f>_xll.qlMidSafe($Q17,$R17)</f>
        <v>#NUM!</v>
      </c>
      <c r="V17" s="9"/>
      <c r="W17" s="376" t="e">
        <v>#NUM!</v>
      </c>
      <c r="X17" s="9"/>
      <c r="Y17" s="211" t="e">
        <v>#NUM!</v>
      </c>
      <c r="Z17" s="20">
        <f>_xll.qlSimpleQuoteSetValue(F17,Y17,Trigger)</f>
        <v>0</v>
      </c>
      <c r="AA17" s="43"/>
      <c r="AF17" s="375"/>
      <c r="AH17" s="373"/>
      <c r="AI17" s="372">
        <v>11</v>
      </c>
      <c r="AJ17" s="371" t="b">
        <v>0</v>
      </c>
      <c r="AK17" s="371" t="str">
        <v>K6</v>
      </c>
      <c r="AL17" s="370" t="str">
        <f t="shared" si="1"/>
        <v>GBPFUT3MK6ConvAdj_Quote</v>
      </c>
      <c r="AM17" s="369" t="str">
        <f>_xll.qlFuturesConvAdjustmentQuote(AL17,IborIndex,AK17,F17,Volatility,MeanReversion,Permanent,OR(ISERROR(Z17),ISERROR(FuturesHWConvAdj!Q15:Q16)),ObjectOverwrite)</f>
        <v>GBPFUT3MK6ConvAdj_Quote#0072</v>
      </c>
      <c r="AN17" s="186" t="str">
        <f>_xll.ohRangeRetrieveError(AM17)</f>
        <v/>
      </c>
      <c r="AO17" s="368"/>
    </row>
    <row r="18" spans="1:41" x14ac:dyDescent="0.2">
      <c r="A18" s="330"/>
      <c r="B18" s="329">
        <v>12</v>
      </c>
      <c r="C18" s="328" t="b">
        <v>0</v>
      </c>
      <c r="D18" s="44" t="str">
        <v>M6</v>
      </c>
      <c r="E18" s="327" t="str">
        <f t="shared" si="0"/>
        <v>GBPFUT3MM6_Quote</v>
      </c>
      <c r="F18" s="326" t="str">
        <f>_xll.qlSimpleQuote(E18,,PriceTickValue,Permanent,Trigger,ObjectOverwrite)</f>
        <v>GBPFUT3MM6_Quote#0068</v>
      </c>
      <c r="G18" s="311" t="str">
        <f>_xll.ohRangeRetrieveError(F18)</f>
        <v/>
      </c>
      <c r="H18" s="43"/>
      <c r="J18" s="330"/>
      <c r="K18" s="340">
        <v>12</v>
      </c>
      <c r="L18" s="339" t="b">
        <v>0</v>
      </c>
      <c r="M18" s="17" t="str">
        <v>M6</v>
      </c>
      <c r="N18" s="338">
        <v>42536</v>
      </c>
      <c r="O18" s="17" t="str">
        <v>FSSM6</v>
      </c>
      <c r="P18" s="337">
        <v>42536</v>
      </c>
      <c r="Q18" s="17">
        <v>98.89</v>
      </c>
      <c r="R18" s="17">
        <v>98.9</v>
      </c>
      <c r="S18" s="17">
        <v>98.9</v>
      </c>
      <c r="T18" s="17">
        <v>98.89</v>
      </c>
      <c r="U18" s="20">
        <f>_xll.qlMidSafe($Q18,$R18)</f>
        <v>98.89500000000001</v>
      </c>
      <c r="V18" s="9"/>
      <c r="W18" s="376">
        <v>98.89500000000001</v>
      </c>
      <c r="X18" s="9"/>
      <c r="Y18" s="211">
        <v>98.89500000000001</v>
      </c>
      <c r="Z18" s="377" t="e">
        <f>_xll.qlSimpleQuoteSetValue(F18,Y18,Trigger)</f>
        <v>#N/A</v>
      </c>
      <c r="AA18" s="43"/>
      <c r="AF18" s="375"/>
      <c r="AH18" s="373"/>
      <c r="AI18" s="372">
        <v>12</v>
      </c>
      <c r="AJ18" s="371" t="b">
        <v>0</v>
      </c>
      <c r="AK18" s="371" t="str">
        <v>M6</v>
      </c>
      <c r="AL18" s="370" t="str">
        <f t="shared" si="1"/>
        <v>GBPFUT3MM6ConvAdj_Quote</v>
      </c>
      <c r="AM18" s="369" t="str">
        <f>_xll.qlFuturesConvAdjustmentQuote(AL18,IborIndex,AK18,F18,Volatility,MeanReversion,Permanent,OR(ISERROR(Z18),ISERROR(FuturesHWConvAdj!Q16:Q17)),ObjectOverwrite)</f>
        <v>GBPFUT3MM6ConvAdj_Quote#0072</v>
      </c>
      <c r="AN18" s="186" t="str">
        <f>_xll.ohRangeRetrieveError(AM18)</f>
        <v/>
      </c>
      <c r="AO18" s="368"/>
    </row>
    <row r="19" spans="1:41" x14ac:dyDescent="0.2">
      <c r="A19" s="330"/>
      <c r="B19" s="329">
        <v>13</v>
      </c>
      <c r="C19" s="328" t="b">
        <v>1</v>
      </c>
      <c r="D19" s="44" t="str">
        <v>U6</v>
      </c>
      <c r="E19" s="327" t="str">
        <f t="shared" si="0"/>
        <v>GBPFUT3MU6_Quote</v>
      </c>
      <c r="F19" s="326" t="str">
        <f>_xll.qlSimpleQuote(E19,,PriceTickValue,Permanent,Trigger,ObjectOverwrite)</f>
        <v>GBPFUT3MU6_Quote#0068</v>
      </c>
      <c r="G19" s="311" t="str">
        <f>_xll.ohRangeRetrieveError(F19)</f>
        <v/>
      </c>
      <c r="H19" s="43"/>
      <c r="J19" s="330"/>
      <c r="K19" s="340">
        <v>13</v>
      </c>
      <c r="L19" s="339" t="b">
        <v>1</v>
      </c>
      <c r="M19" s="17" t="str">
        <v>U6</v>
      </c>
      <c r="N19" s="338">
        <v>42634</v>
      </c>
      <c r="O19" s="17" t="str">
        <v>FSSU6</v>
      </c>
      <c r="P19" s="337">
        <v>42634</v>
      </c>
      <c r="Q19" s="17">
        <v>98.71</v>
      </c>
      <c r="R19" s="17">
        <v>98.72</v>
      </c>
      <c r="S19" s="17">
        <v>98.72</v>
      </c>
      <c r="T19" s="17">
        <v>98.71</v>
      </c>
      <c r="U19" s="20">
        <f>_xll.qlMidSafe($Q19,$R19)</f>
        <v>98.715000000000003</v>
      </c>
      <c r="V19" s="9"/>
      <c r="W19" s="376">
        <v>98.715000000000003</v>
      </c>
      <c r="X19" s="9"/>
      <c r="Y19" s="211">
        <v>98.715000000000003</v>
      </c>
      <c r="Z19" s="377" t="e">
        <f>_xll.qlSimpleQuoteSetValue(F19,Y19,Trigger)</f>
        <v>#N/A</v>
      </c>
      <c r="AA19" s="43"/>
      <c r="AF19" s="375"/>
      <c r="AH19" s="373"/>
      <c r="AI19" s="372">
        <v>13</v>
      </c>
      <c r="AJ19" s="371" t="b">
        <v>1</v>
      </c>
      <c r="AK19" s="371" t="str">
        <v>U6</v>
      </c>
      <c r="AL19" s="370" t="str">
        <f t="shared" si="1"/>
        <v>GBPFUT3MU6ConvAdj_Quote</v>
      </c>
      <c r="AM19" s="369" t="str">
        <f>_xll.qlFuturesConvAdjustmentQuote(AL19,IborIndex,AK19,F19,Volatility,MeanReversion,Permanent,OR(ISERROR(Z19),ISERROR(FuturesHWConvAdj!Q17:Q18)),ObjectOverwrite)</f>
        <v>GBPFUT3MU6ConvAdj_Quote#0072</v>
      </c>
      <c r="AN19" s="186" t="str">
        <f>_xll.ohRangeRetrieveError(AM19)</f>
        <v/>
      </c>
      <c r="AO19" s="368"/>
    </row>
    <row r="20" spans="1:41" x14ac:dyDescent="0.2">
      <c r="A20" s="330"/>
      <c r="B20" s="329">
        <v>14</v>
      </c>
      <c r="C20" s="328" t="b">
        <v>1</v>
      </c>
      <c r="D20" s="44" t="str">
        <v>Z6</v>
      </c>
      <c r="E20" s="327" t="str">
        <f t="shared" si="0"/>
        <v>GBPFUT3MZ6_Quote</v>
      </c>
      <c r="F20" s="326" t="str">
        <f>_xll.qlSimpleQuote(E20,,PriceTickValue,Permanent,Trigger,ObjectOverwrite)</f>
        <v>GBPFUT3MZ6_Quote#0068</v>
      </c>
      <c r="G20" s="311" t="str">
        <f>_xll.ohRangeRetrieveError(F20)</f>
        <v/>
      </c>
      <c r="H20" s="43"/>
      <c r="J20" s="330"/>
      <c r="K20" s="340">
        <v>14</v>
      </c>
      <c r="L20" s="339" t="b">
        <v>1</v>
      </c>
      <c r="M20" s="17" t="str">
        <v>Z6</v>
      </c>
      <c r="N20" s="338">
        <v>42725</v>
      </c>
      <c r="O20" s="17" t="str">
        <v>FSSZ6</v>
      </c>
      <c r="P20" s="337">
        <v>42725</v>
      </c>
      <c r="Q20" s="17">
        <v>98.54</v>
      </c>
      <c r="R20" s="17">
        <v>98.55</v>
      </c>
      <c r="S20" s="17">
        <v>98.55</v>
      </c>
      <c r="T20" s="17">
        <v>98.54</v>
      </c>
      <c r="U20" s="20">
        <f>_xll.qlMidSafe($Q20,$R20)</f>
        <v>98.545000000000002</v>
      </c>
      <c r="V20" s="9"/>
      <c r="W20" s="376">
        <v>98.545000000000002</v>
      </c>
      <c r="X20" s="9"/>
      <c r="Y20" s="211">
        <v>98.545000000000002</v>
      </c>
      <c r="Z20" s="377" t="e">
        <f>_xll.qlSimpleQuoteSetValue(F20,Y20,Trigger)</f>
        <v>#N/A</v>
      </c>
      <c r="AA20" s="43"/>
      <c r="AF20" s="375"/>
      <c r="AH20" s="373"/>
      <c r="AI20" s="372">
        <v>14</v>
      </c>
      <c r="AJ20" s="371" t="b">
        <v>1</v>
      </c>
      <c r="AK20" s="371" t="str">
        <v>Z6</v>
      </c>
      <c r="AL20" s="370" t="str">
        <f t="shared" si="1"/>
        <v>GBPFUT3MZ6ConvAdj_Quote</v>
      </c>
      <c r="AM20" s="369" t="str">
        <f>_xll.qlFuturesConvAdjustmentQuote(AL20,IborIndex,AK20,F20,Volatility,MeanReversion,Permanent,OR(ISERROR(Z20),ISERROR(FuturesHWConvAdj!Q18:Q19)),ObjectOverwrite)</f>
        <v>GBPFUT3MZ6ConvAdj_Quote#0072</v>
      </c>
      <c r="AN20" s="186" t="str">
        <f>_xll.ohRangeRetrieveError(AM20)</f>
        <v/>
      </c>
      <c r="AO20" s="368"/>
    </row>
    <row r="21" spans="1:41" x14ac:dyDescent="0.2">
      <c r="A21" s="330"/>
      <c r="B21" s="329">
        <v>15</v>
      </c>
      <c r="C21" s="328" t="b">
        <v>1</v>
      </c>
      <c r="D21" s="44" t="str">
        <v>H7</v>
      </c>
      <c r="E21" s="327" t="str">
        <f t="shared" si="0"/>
        <v>GBPFUT3MH7_Quote</v>
      </c>
      <c r="F21" s="326" t="str">
        <f>_xll.qlSimpleQuote(E21,,PriceTickValue,Permanent,Trigger,ObjectOverwrite)</f>
        <v>GBPFUT3MH7_Quote#0068</v>
      </c>
      <c r="G21" s="311" t="str">
        <f>_xll.ohRangeRetrieveError(F21)</f>
        <v/>
      </c>
      <c r="H21" s="43"/>
      <c r="J21" s="330"/>
      <c r="K21" s="340">
        <v>15</v>
      </c>
      <c r="L21" s="339" t="b">
        <v>1</v>
      </c>
      <c r="M21" s="17" t="str">
        <v>H7</v>
      </c>
      <c r="N21" s="338">
        <v>42809</v>
      </c>
      <c r="O21" s="17" t="str">
        <v>FSSH7</v>
      </c>
      <c r="P21" s="337">
        <v>42809</v>
      </c>
      <c r="Q21" s="17">
        <v>98.39</v>
      </c>
      <c r="R21" s="17">
        <v>98.4</v>
      </c>
      <c r="S21" s="17">
        <v>98.4</v>
      </c>
      <c r="T21" s="17">
        <v>98.39</v>
      </c>
      <c r="U21" s="20">
        <f>_xll.qlMidSafe($Q21,$R21)</f>
        <v>98.39500000000001</v>
      </c>
      <c r="V21" s="9"/>
      <c r="W21" s="376">
        <v>98.39500000000001</v>
      </c>
      <c r="X21" s="9"/>
      <c r="Y21" s="211">
        <v>98.39500000000001</v>
      </c>
      <c r="Z21" s="377" t="e">
        <f>_xll.qlSimpleQuoteSetValue(F21,Y21,Trigger)</f>
        <v>#N/A</v>
      </c>
      <c r="AA21" s="43"/>
      <c r="AF21" s="375"/>
      <c r="AH21" s="373"/>
      <c r="AI21" s="372">
        <v>15</v>
      </c>
      <c r="AJ21" s="371" t="b">
        <v>1</v>
      </c>
      <c r="AK21" s="371" t="str">
        <v>H7</v>
      </c>
      <c r="AL21" s="370" t="str">
        <f t="shared" si="1"/>
        <v>GBPFUT3MH7ConvAdj_Quote</v>
      </c>
      <c r="AM21" s="369" t="str">
        <f>_xll.qlFuturesConvAdjustmentQuote(AL21,IborIndex,AK21,F21,Volatility,MeanReversion,Permanent,OR(ISERROR(Z21),ISERROR(FuturesHWConvAdj!Q19:Q20)),ObjectOverwrite)</f>
        <v>GBPFUT3MH7ConvAdj_Quote#0072</v>
      </c>
      <c r="AN21" s="186" t="str">
        <f>_xll.ohRangeRetrieveError(AM21)</f>
        <v/>
      </c>
      <c r="AO21" s="368"/>
    </row>
    <row r="22" spans="1:41" x14ac:dyDescent="0.2">
      <c r="A22" s="330"/>
      <c r="B22" s="329">
        <v>16</v>
      </c>
      <c r="C22" s="328" t="b">
        <v>1</v>
      </c>
      <c r="D22" s="44" t="str">
        <v>M7</v>
      </c>
      <c r="E22" s="327" t="str">
        <f t="shared" si="0"/>
        <v>GBPFUT3MM7_Quote</v>
      </c>
      <c r="F22" s="326" t="str">
        <f>_xll.qlSimpleQuote(E22,,PriceTickValue,Permanent,Trigger,ObjectOverwrite)</f>
        <v>GBPFUT3MM7_Quote#0068</v>
      </c>
      <c r="G22" s="311" t="str">
        <f>_xll.ohRangeRetrieveError(F22)</f>
        <v/>
      </c>
      <c r="H22" s="43"/>
      <c r="J22" s="330"/>
      <c r="K22" s="340">
        <v>16</v>
      </c>
      <c r="L22" s="339" t="b">
        <v>1</v>
      </c>
      <c r="M22" s="17" t="str">
        <v>M7</v>
      </c>
      <c r="N22" s="338">
        <v>42907</v>
      </c>
      <c r="O22" s="17" t="str">
        <v>FSSM7</v>
      </c>
      <c r="P22" s="337">
        <v>42907</v>
      </c>
      <c r="Q22" s="17">
        <v>98.26</v>
      </c>
      <c r="R22" s="17">
        <v>98.27</v>
      </c>
      <c r="S22" s="17">
        <v>98.27</v>
      </c>
      <c r="T22" s="17">
        <v>98.26</v>
      </c>
      <c r="U22" s="20">
        <f>_xll.qlMidSafe($Q22,$R22)</f>
        <v>98.265000000000001</v>
      </c>
      <c r="V22" s="9"/>
      <c r="W22" s="376">
        <v>98.265000000000001</v>
      </c>
      <c r="X22" s="9"/>
      <c r="Y22" s="211">
        <v>98.265000000000001</v>
      </c>
      <c r="Z22" s="377" t="e">
        <f>_xll.qlSimpleQuoteSetValue(F22,Y22,Trigger)</f>
        <v>#N/A</v>
      </c>
      <c r="AA22" s="43"/>
      <c r="AF22" s="375"/>
      <c r="AH22" s="373"/>
      <c r="AI22" s="372">
        <v>16</v>
      </c>
      <c r="AJ22" s="371" t="b">
        <v>1</v>
      </c>
      <c r="AK22" s="371" t="str">
        <v>M7</v>
      </c>
      <c r="AL22" s="370" t="str">
        <f t="shared" si="1"/>
        <v>GBPFUT3MM7ConvAdj_Quote</v>
      </c>
      <c r="AM22" s="369" t="str">
        <f>_xll.qlFuturesConvAdjustmentQuote(AL22,IborIndex,AK22,F22,Volatility,MeanReversion,Permanent,OR(ISERROR(Z22),ISERROR(FuturesHWConvAdj!Q20:Q21)),ObjectOverwrite)</f>
        <v>GBPFUT3MM7ConvAdj_Quote#0072</v>
      </c>
      <c r="AN22" s="186" t="str">
        <f>_xll.ohRangeRetrieveError(AM22)</f>
        <v/>
      </c>
      <c r="AO22" s="368"/>
    </row>
    <row r="23" spans="1:41" x14ac:dyDescent="0.2">
      <c r="A23" s="330"/>
      <c r="B23" s="329">
        <v>17</v>
      </c>
      <c r="C23" s="328" t="b">
        <v>1</v>
      </c>
      <c r="D23" s="44" t="str">
        <v>U7</v>
      </c>
      <c r="E23" s="327" t="str">
        <f t="shared" si="0"/>
        <v>GBPFUT3MU7_Quote</v>
      </c>
      <c r="F23" s="326" t="str">
        <f>_xll.qlSimpleQuote(E23,,PriceTickValue,Permanent,Trigger,ObjectOverwrite)</f>
        <v>GBPFUT3MU7_Quote#0068</v>
      </c>
      <c r="G23" s="311" t="str">
        <f>_xll.ohRangeRetrieveError(F23)</f>
        <v/>
      </c>
      <c r="H23" s="43"/>
      <c r="J23" s="330"/>
      <c r="K23" s="340">
        <v>17</v>
      </c>
      <c r="L23" s="339" t="b">
        <v>1</v>
      </c>
      <c r="M23" s="17" t="str">
        <v>U7</v>
      </c>
      <c r="N23" s="338">
        <v>42998</v>
      </c>
      <c r="O23" s="17" t="str">
        <v>FSSU7</v>
      </c>
      <c r="P23" s="337">
        <v>42998</v>
      </c>
      <c r="Q23" s="17">
        <v>98.16</v>
      </c>
      <c r="R23" s="17">
        <v>98.17</v>
      </c>
      <c r="S23" s="17">
        <v>98.16</v>
      </c>
      <c r="T23" s="17">
        <v>98.15</v>
      </c>
      <c r="U23" s="20">
        <f>_xll.qlMidSafe($Q23,$R23)</f>
        <v>98.164999999999992</v>
      </c>
      <c r="V23" s="9"/>
      <c r="W23" s="376">
        <v>98.155000000000001</v>
      </c>
      <c r="X23" s="9"/>
      <c r="Y23" s="211">
        <v>98.155000000000001</v>
      </c>
      <c r="Z23" s="20" t="e">
        <f>_xll.qlSimpleQuoteSetValue(F23,Y23,Trigger)</f>
        <v>#N/A</v>
      </c>
      <c r="AA23" s="43"/>
      <c r="AF23" s="375"/>
      <c r="AH23" s="373"/>
      <c r="AI23" s="372">
        <v>17</v>
      </c>
      <c r="AJ23" s="371" t="b">
        <v>1</v>
      </c>
      <c r="AK23" s="371" t="str">
        <v>U7</v>
      </c>
      <c r="AL23" s="370" t="str">
        <f t="shared" si="1"/>
        <v>GBPFUT3MU7ConvAdj_Quote</v>
      </c>
      <c r="AM23" s="369" t="str">
        <f>_xll.qlFuturesConvAdjustmentQuote(AL23,IborIndex,AK23,F23,Volatility,MeanReversion,Permanent,OR(ISERROR(Z23),ISERROR(FuturesHWConvAdj!Q21:Q22)),ObjectOverwrite)</f>
        <v>GBPFUT3MU7ConvAdj_Quote#0072</v>
      </c>
      <c r="AN23" s="186" t="str">
        <f>_xll.ohRangeRetrieveError(AM23)</f>
        <v/>
      </c>
      <c r="AO23" s="368"/>
    </row>
    <row r="24" spans="1:41" x14ac:dyDescent="0.2">
      <c r="A24" s="330"/>
      <c r="B24" s="329">
        <v>18</v>
      </c>
      <c r="C24" s="328" t="b">
        <v>1</v>
      </c>
      <c r="D24" s="44" t="str">
        <v>Z7</v>
      </c>
      <c r="E24" s="327" t="str">
        <f t="shared" si="0"/>
        <v>GBPFUT3MZ7_Quote</v>
      </c>
      <c r="F24" s="326" t="str">
        <f>_xll.qlSimpleQuote(E24,,PriceTickValue,Permanent,Trigger,ObjectOverwrite)</f>
        <v>GBPFUT3MZ7_Quote#0068</v>
      </c>
      <c r="G24" s="311" t="str">
        <f>_xll.ohRangeRetrieveError(F24)</f>
        <v/>
      </c>
      <c r="H24" s="43"/>
      <c r="J24" s="330"/>
      <c r="K24" s="340">
        <v>18</v>
      </c>
      <c r="L24" s="339" t="b">
        <v>1</v>
      </c>
      <c r="M24" s="17" t="str">
        <v>Z7</v>
      </c>
      <c r="N24" s="338">
        <v>43089</v>
      </c>
      <c r="O24" s="17" t="str">
        <v>FSSZ7</v>
      </c>
      <c r="P24" s="337">
        <v>43089</v>
      </c>
      <c r="Q24" s="17">
        <v>98.06</v>
      </c>
      <c r="R24" s="17">
        <v>98.07</v>
      </c>
      <c r="S24" s="17">
        <v>98.07</v>
      </c>
      <c r="T24" s="17">
        <v>98.05</v>
      </c>
      <c r="U24" s="20">
        <f>_xll.qlMidSafe($Q24,$R24)</f>
        <v>98.064999999999998</v>
      </c>
      <c r="V24" s="9"/>
      <c r="W24" s="376">
        <v>98.064999999999998</v>
      </c>
      <c r="X24" s="9"/>
      <c r="Y24" s="211">
        <v>98.064999999999998</v>
      </c>
      <c r="Z24" s="20" t="e">
        <f>_xll.qlSimpleQuoteSetValue(F24,Y24,Trigger)</f>
        <v>#N/A</v>
      </c>
      <c r="AA24" s="43"/>
      <c r="AF24" s="375"/>
      <c r="AH24" s="373"/>
      <c r="AI24" s="372">
        <v>18</v>
      </c>
      <c r="AJ24" s="371" t="b">
        <v>1</v>
      </c>
      <c r="AK24" s="371" t="str">
        <v>Z7</v>
      </c>
      <c r="AL24" s="370" t="str">
        <f t="shared" si="1"/>
        <v>GBPFUT3MZ7ConvAdj_Quote</v>
      </c>
      <c r="AM24" s="369" t="str">
        <f>_xll.qlFuturesConvAdjustmentQuote(AL24,IborIndex,AK24,F24,Volatility,MeanReversion,Permanent,OR(ISERROR(Z24),ISERROR(FuturesHWConvAdj!Q22:Q23)),ObjectOverwrite)</f>
        <v>GBPFUT3MZ7ConvAdj_Quote#0072</v>
      </c>
      <c r="AN24" s="186" t="str">
        <f>_xll.ohRangeRetrieveError(AM24)</f>
        <v/>
      </c>
      <c r="AO24" s="368"/>
    </row>
    <row r="25" spans="1:41" x14ac:dyDescent="0.2">
      <c r="A25" s="330"/>
      <c r="B25" s="329">
        <v>19</v>
      </c>
      <c r="C25" s="328" t="b">
        <v>1</v>
      </c>
      <c r="D25" s="44" t="str">
        <v>H8</v>
      </c>
      <c r="E25" s="327" t="str">
        <f t="shared" si="0"/>
        <v>GBPFUT3MH8_Quote</v>
      </c>
      <c r="F25" s="326" t="str">
        <f>_xll.qlSimpleQuote(E25,,PriceTickValue,Permanent,Trigger,ObjectOverwrite)</f>
        <v>GBPFUT3MH8_Quote#0068</v>
      </c>
      <c r="G25" s="311" t="str">
        <f>_xll.ohRangeRetrieveError(F25)</f>
        <v/>
      </c>
      <c r="H25" s="43"/>
      <c r="J25" s="330"/>
      <c r="K25" s="340">
        <v>19</v>
      </c>
      <c r="L25" s="339" t="b">
        <v>1</v>
      </c>
      <c r="M25" s="17" t="str">
        <v>H8</v>
      </c>
      <c r="N25" s="338">
        <v>43180</v>
      </c>
      <c r="O25" s="17" t="str">
        <v>FSSH8</v>
      </c>
      <c r="P25" s="337">
        <v>43180</v>
      </c>
      <c r="Q25" s="17">
        <v>97.98</v>
      </c>
      <c r="R25" s="17">
        <v>97.99</v>
      </c>
      <c r="S25" s="17">
        <v>97.98</v>
      </c>
      <c r="T25" s="17">
        <v>97.97</v>
      </c>
      <c r="U25" s="20">
        <f>_xll.qlMidSafe($Q25,$R25)</f>
        <v>97.984999999999999</v>
      </c>
      <c r="V25" s="9"/>
      <c r="W25" s="376">
        <v>97.984999999999999</v>
      </c>
      <c r="X25" s="9"/>
      <c r="Y25" s="211">
        <v>97.984999999999999</v>
      </c>
      <c r="Z25" s="20" t="e">
        <f>_xll.qlSimpleQuoteSetValue(F25,Y25,Trigger)</f>
        <v>#N/A</v>
      </c>
      <c r="AA25" s="43"/>
      <c r="AF25" s="375"/>
      <c r="AH25" s="373"/>
      <c r="AI25" s="372">
        <v>19</v>
      </c>
      <c r="AJ25" s="371" t="b">
        <v>1</v>
      </c>
      <c r="AK25" s="371" t="str">
        <v>H8</v>
      </c>
      <c r="AL25" s="370" t="str">
        <f t="shared" si="1"/>
        <v>GBPFUT3MH8ConvAdj_Quote</v>
      </c>
      <c r="AM25" s="369" t="str">
        <f>_xll.qlFuturesConvAdjustmentQuote(AL25,IborIndex,AK25,F25,Volatility,MeanReversion,Permanent,OR(ISERROR(Z25),ISERROR(FuturesHWConvAdj!Q23:Q24)),ObjectOverwrite)</f>
        <v>GBPFUT3MH8ConvAdj_Quote#0072</v>
      </c>
      <c r="AN25" s="186" t="str">
        <f>_xll.ohRangeRetrieveError(AM25)</f>
        <v/>
      </c>
      <c r="AO25" s="368"/>
    </row>
    <row r="26" spans="1:41" x14ac:dyDescent="0.2">
      <c r="A26" s="330"/>
      <c r="B26" s="329">
        <v>20</v>
      </c>
      <c r="C26" s="328" t="b">
        <v>1</v>
      </c>
      <c r="D26" s="44" t="str">
        <v>M8</v>
      </c>
      <c r="E26" s="327" t="str">
        <f t="shared" si="0"/>
        <v>GBPFUT3MM8_Quote</v>
      </c>
      <c r="F26" s="326" t="str">
        <f>_xll.qlSimpleQuote(E26,,PriceTickValue,Permanent,Trigger,ObjectOverwrite)</f>
        <v>GBPFUT3MM8_Quote#0068</v>
      </c>
      <c r="G26" s="311" t="str">
        <f>_xll.ohRangeRetrieveError(F26)</f>
        <v/>
      </c>
      <c r="H26" s="43"/>
      <c r="J26" s="330"/>
      <c r="K26" s="340">
        <v>20</v>
      </c>
      <c r="L26" s="339" t="b">
        <v>1</v>
      </c>
      <c r="M26" s="17" t="str">
        <v>M8</v>
      </c>
      <c r="N26" s="338">
        <v>43271</v>
      </c>
      <c r="O26" s="17" t="str">
        <v>FSSM8</v>
      </c>
      <c r="P26" s="337">
        <v>43271</v>
      </c>
      <c r="Q26" s="17">
        <v>97.9</v>
      </c>
      <c r="R26" s="17">
        <v>97.91</v>
      </c>
      <c r="S26" s="17">
        <v>97.91</v>
      </c>
      <c r="T26" s="17">
        <v>97.89</v>
      </c>
      <c r="U26" s="20">
        <f>_xll.qlMidSafe($Q26,$R26)</f>
        <v>97.905000000000001</v>
      </c>
      <c r="V26" s="9"/>
      <c r="W26" s="376">
        <v>97.905000000000001</v>
      </c>
      <c r="X26" s="9"/>
      <c r="Y26" s="211">
        <v>97.905000000000001</v>
      </c>
      <c r="Z26" s="20" t="e">
        <f>_xll.qlSimpleQuoteSetValue(F26,Y26,Trigger)</f>
        <v>#N/A</v>
      </c>
      <c r="AA26" s="43"/>
      <c r="AF26" s="375"/>
      <c r="AH26" s="373"/>
      <c r="AI26" s="372">
        <v>20</v>
      </c>
      <c r="AJ26" s="371" t="b">
        <v>1</v>
      </c>
      <c r="AK26" s="371" t="str">
        <v>M8</v>
      </c>
      <c r="AL26" s="370" t="str">
        <f t="shared" si="1"/>
        <v>GBPFUT3MM8ConvAdj_Quote</v>
      </c>
      <c r="AM26" s="369" t="str">
        <f>_xll.qlFuturesConvAdjustmentQuote(AL26,IborIndex,AK26,F26,Volatility,MeanReversion,Permanent,OR(ISERROR(Z26),ISERROR(FuturesHWConvAdj!Q24:Q25)),ObjectOverwrite)</f>
        <v>GBPFUT3MM8ConvAdj_Quote#0072</v>
      </c>
      <c r="AN26" s="186" t="str">
        <f>_xll.ohRangeRetrieveError(AM26)</f>
        <v/>
      </c>
      <c r="AO26" s="368"/>
    </row>
    <row r="27" spans="1:41" x14ac:dyDescent="0.2">
      <c r="A27" s="330"/>
      <c r="B27" s="329">
        <v>21</v>
      </c>
      <c r="C27" s="328" t="b">
        <v>1</v>
      </c>
      <c r="D27" s="44" t="str">
        <v>U8</v>
      </c>
      <c r="E27" s="327" t="str">
        <f t="shared" si="0"/>
        <v>GBPFUT3MU8_Quote</v>
      </c>
      <c r="F27" s="326" t="str">
        <f>_xll.qlSimpleQuote(E27,,PriceTickValue,Permanent,Trigger,ObjectOverwrite)</f>
        <v>GBPFUT3MU8_Quote#0068</v>
      </c>
      <c r="G27" s="311" t="str">
        <f>_xll.ohRangeRetrieveError(F27)</f>
        <v/>
      </c>
      <c r="H27" s="43"/>
      <c r="J27" s="330"/>
      <c r="K27" s="340">
        <v>21</v>
      </c>
      <c r="L27" s="339" t="b">
        <v>1</v>
      </c>
      <c r="M27" s="17" t="str">
        <v>U8</v>
      </c>
      <c r="N27" s="338">
        <v>43362</v>
      </c>
      <c r="O27" s="17" t="str">
        <v>FSSU8</v>
      </c>
      <c r="P27" s="337">
        <v>43362</v>
      </c>
      <c r="Q27" s="17">
        <v>97.83</v>
      </c>
      <c r="R27" s="17">
        <v>97.84</v>
      </c>
      <c r="S27" s="17">
        <v>97.83</v>
      </c>
      <c r="T27" s="17">
        <v>97.82</v>
      </c>
      <c r="U27" s="20">
        <f>_xll.qlMidSafe($Q27,$R27)</f>
        <v>97.835000000000008</v>
      </c>
      <c r="V27" s="9"/>
      <c r="W27" s="376">
        <v>97.835000000000008</v>
      </c>
      <c r="X27" s="9"/>
      <c r="Y27" s="211">
        <v>97.835000000000008</v>
      </c>
      <c r="Z27" s="20" t="e">
        <f>_xll.qlSimpleQuoteSetValue(F27,Y27,Trigger)</f>
        <v>#N/A</v>
      </c>
      <c r="AA27" s="43"/>
      <c r="AF27" s="375"/>
      <c r="AH27" s="373"/>
      <c r="AI27" s="372">
        <v>21</v>
      </c>
      <c r="AJ27" s="371" t="b">
        <v>1</v>
      </c>
      <c r="AK27" s="371" t="str">
        <v>U8</v>
      </c>
      <c r="AL27" s="370" t="str">
        <f t="shared" si="1"/>
        <v>GBPFUT3MU8ConvAdj_Quote</v>
      </c>
      <c r="AM27" s="369" t="str">
        <f>_xll.qlFuturesConvAdjustmentQuote(AL27,IborIndex,AK27,F27,Volatility,MeanReversion,Permanent,OR(ISERROR(Z27),ISERROR(FuturesHWConvAdj!Q25:Q26)),ObjectOverwrite)</f>
        <v>GBPFUT3MU8ConvAdj_Quote#0072</v>
      </c>
      <c r="AN27" s="186" t="str">
        <f>_xll.ohRangeRetrieveError(AM27)</f>
        <v/>
      </c>
      <c r="AO27" s="368"/>
    </row>
    <row r="28" spans="1:41" x14ac:dyDescent="0.2">
      <c r="A28" s="330"/>
      <c r="B28" s="329">
        <v>22</v>
      </c>
      <c r="C28" s="328" t="b">
        <v>1</v>
      </c>
      <c r="D28" s="44" t="str">
        <v>Z8</v>
      </c>
      <c r="E28" s="327" t="str">
        <f t="shared" si="0"/>
        <v>GBPFUT3MZ8_Quote</v>
      </c>
      <c r="F28" s="326" t="str">
        <f>_xll.qlSimpleQuote(E28,,PriceTickValue,Permanent,Trigger,ObjectOverwrite)</f>
        <v>GBPFUT3MZ8_Quote#0068</v>
      </c>
      <c r="G28" s="311" t="str">
        <f>_xll.ohRangeRetrieveError(F28)</f>
        <v/>
      </c>
      <c r="H28" s="43"/>
      <c r="J28" s="330"/>
      <c r="K28" s="340">
        <v>22</v>
      </c>
      <c r="L28" s="339" t="b">
        <v>1</v>
      </c>
      <c r="M28" s="17" t="str">
        <v>Z8</v>
      </c>
      <c r="N28" s="338">
        <v>43453</v>
      </c>
      <c r="O28" s="17" t="str">
        <v>FSSZ8</v>
      </c>
      <c r="P28" s="337">
        <v>43453</v>
      </c>
      <c r="Q28" s="17">
        <v>97.76</v>
      </c>
      <c r="R28" s="17">
        <v>97.77</v>
      </c>
      <c r="S28" s="17">
        <v>97.76</v>
      </c>
      <c r="T28" s="17">
        <v>97.75</v>
      </c>
      <c r="U28" s="20">
        <f>_xll.qlMidSafe($Q28,$R28)</f>
        <v>97.765000000000001</v>
      </c>
      <c r="V28" s="9"/>
      <c r="W28" s="376">
        <v>97.765000000000001</v>
      </c>
      <c r="X28" s="9"/>
      <c r="Y28" s="211">
        <v>97.765000000000001</v>
      </c>
      <c r="Z28" s="20" t="e">
        <f>_xll.qlSimpleQuoteSetValue(F28,Y28,Trigger)</f>
        <v>#N/A</v>
      </c>
      <c r="AA28" s="43"/>
      <c r="AF28" s="375"/>
      <c r="AH28" s="373"/>
      <c r="AI28" s="372">
        <v>22</v>
      </c>
      <c r="AJ28" s="371" t="b">
        <v>1</v>
      </c>
      <c r="AK28" s="371" t="str">
        <v>Z8</v>
      </c>
      <c r="AL28" s="370" t="str">
        <f t="shared" si="1"/>
        <v>GBPFUT3MZ8ConvAdj_Quote</v>
      </c>
      <c r="AM28" s="369" t="str">
        <f>_xll.qlFuturesConvAdjustmentQuote(AL28,IborIndex,AK28,F28,Volatility,MeanReversion,Permanent,OR(ISERROR(Z28),ISERROR(FuturesHWConvAdj!Q26:Q27)),ObjectOverwrite)</f>
        <v>GBPFUT3MZ8ConvAdj_Quote#0072</v>
      </c>
      <c r="AN28" s="186" t="str">
        <f>_xll.ohRangeRetrieveError(AM28)</f>
        <v/>
      </c>
      <c r="AO28" s="368"/>
    </row>
    <row r="29" spans="1:41" x14ac:dyDescent="0.2">
      <c r="A29" s="330"/>
      <c r="B29" s="329">
        <v>23</v>
      </c>
      <c r="C29" s="328" t="b">
        <v>1</v>
      </c>
      <c r="D29" s="44" t="str">
        <v>H9</v>
      </c>
      <c r="E29" s="327" t="str">
        <f t="shared" si="0"/>
        <v>GBPFUT3MH9_Quote</v>
      </c>
      <c r="F29" s="326" t="str">
        <f>_xll.qlSimpleQuote(E29,,PriceTickValue,Permanent,Trigger,ObjectOverwrite)</f>
        <v>GBPFUT3MH9_Quote#0068</v>
      </c>
      <c r="G29" s="311" t="str">
        <f>_xll.ohRangeRetrieveError(F29)</f>
        <v/>
      </c>
      <c r="H29" s="43"/>
      <c r="J29" s="330"/>
      <c r="K29" s="340">
        <v>23</v>
      </c>
      <c r="L29" s="339" t="b">
        <v>1</v>
      </c>
      <c r="M29" s="17" t="str">
        <v>H9</v>
      </c>
      <c r="N29" s="338">
        <v>43544</v>
      </c>
      <c r="O29" s="17" t="str">
        <v>FSSH9</v>
      </c>
      <c r="P29" s="337">
        <v>43544</v>
      </c>
      <c r="Q29" s="17">
        <v>97.69</v>
      </c>
      <c r="R29" s="17">
        <v>97.71</v>
      </c>
      <c r="S29" s="17">
        <v>97.7</v>
      </c>
      <c r="T29" s="17">
        <v>97.68</v>
      </c>
      <c r="U29" s="20">
        <f>_xll.qlMidSafe($Q29,$R29)</f>
        <v>97.699999999999989</v>
      </c>
      <c r="V29" s="9"/>
      <c r="W29" s="376">
        <v>97.694999999999993</v>
      </c>
      <c r="X29" s="9"/>
      <c r="Y29" s="211">
        <v>97.694999999999993</v>
      </c>
      <c r="Z29" s="20" t="e">
        <f>_xll.qlSimpleQuoteSetValue(F29,Y29,Trigger)</f>
        <v>#N/A</v>
      </c>
      <c r="AA29" s="43"/>
      <c r="AF29" s="375"/>
      <c r="AH29" s="373"/>
      <c r="AI29" s="372">
        <v>23</v>
      </c>
      <c r="AJ29" s="371" t="b">
        <v>1</v>
      </c>
      <c r="AK29" s="371" t="str">
        <v>H9</v>
      </c>
      <c r="AL29" s="370" t="str">
        <f t="shared" si="1"/>
        <v>GBPFUT3MH9ConvAdj_Quote</v>
      </c>
      <c r="AM29" s="369" t="str">
        <f>_xll.qlFuturesConvAdjustmentQuote(AL29,IborIndex,AK29,F29,Volatility,MeanReversion,Permanent,OR(ISERROR(Z29),ISERROR(FuturesHWConvAdj!Q27:Q28)),ObjectOverwrite)</f>
        <v>GBPFUT3MH9ConvAdj_Quote#0072</v>
      </c>
      <c r="AN29" s="186" t="str">
        <f>_xll.ohRangeRetrieveError(AM29)</f>
        <v/>
      </c>
      <c r="AO29" s="368"/>
    </row>
    <row r="30" spans="1:41" x14ac:dyDescent="0.2">
      <c r="A30" s="330"/>
      <c r="B30" s="329">
        <v>24</v>
      </c>
      <c r="C30" s="328" t="b">
        <v>1</v>
      </c>
      <c r="D30" s="44" t="str">
        <v>M9</v>
      </c>
      <c r="E30" s="327" t="str">
        <f t="shared" si="0"/>
        <v>GBPFUT3MM9_Quote</v>
      </c>
      <c r="F30" s="326" t="str">
        <f>_xll.qlSimpleQuote(E30,,PriceTickValue,Permanent,Trigger,ObjectOverwrite)</f>
        <v>GBPFUT3MM9_Quote#0068</v>
      </c>
      <c r="G30" s="311" t="str">
        <f>_xll.ohRangeRetrieveError(F30)</f>
        <v/>
      </c>
      <c r="H30" s="43"/>
      <c r="J30" s="330"/>
      <c r="K30" s="340">
        <v>24</v>
      </c>
      <c r="L30" s="339" t="b">
        <v>1</v>
      </c>
      <c r="M30" s="17" t="str">
        <v>M9</v>
      </c>
      <c r="N30" s="338">
        <v>43635</v>
      </c>
      <c r="O30" s="17" t="str">
        <v>FSSM9</v>
      </c>
      <c r="P30" s="337">
        <v>43635</v>
      </c>
      <c r="Q30" s="17">
        <v>97.62</v>
      </c>
      <c r="R30" s="17">
        <v>97.64</v>
      </c>
      <c r="S30" s="17">
        <v>97.63</v>
      </c>
      <c r="T30" s="17">
        <v>97.61</v>
      </c>
      <c r="U30" s="20">
        <f>_xll.qlMidSafe($Q30,$R30)</f>
        <v>97.63</v>
      </c>
      <c r="V30" s="9"/>
      <c r="W30" s="376">
        <v>97.63</v>
      </c>
      <c r="X30" s="9"/>
      <c r="Y30" s="211">
        <v>97.63</v>
      </c>
      <c r="Z30" s="20" t="e">
        <f>_xll.qlSimpleQuoteSetValue(F30,Y30,Trigger)</f>
        <v>#N/A</v>
      </c>
      <c r="AA30" s="43"/>
      <c r="AF30" s="375"/>
      <c r="AH30" s="373"/>
      <c r="AI30" s="372">
        <v>24</v>
      </c>
      <c r="AJ30" s="371" t="b">
        <v>1</v>
      </c>
      <c r="AK30" s="371" t="str">
        <v>M9</v>
      </c>
      <c r="AL30" s="370" t="str">
        <f t="shared" si="1"/>
        <v>GBPFUT3MM9ConvAdj_Quote</v>
      </c>
      <c r="AM30" s="369" t="str">
        <f>_xll.qlFuturesConvAdjustmentQuote(AL30,IborIndex,AK30,F30,Volatility,MeanReversion,Permanent,OR(ISERROR(Z30),ISERROR(FuturesHWConvAdj!Q28:Q29)),ObjectOverwrite)</f>
        <v>GBPFUT3MM9ConvAdj_Quote#0072</v>
      </c>
      <c r="AN30" s="186" t="str">
        <f>_xll.ohRangeRetrieveError(AM30)</f>
        <v/>
      </c>
      <c r="AO30" s="368"/>
    </row>
    <row r="31" spans="1:41" x14ac:dyDescent="0.2">
      <c r="A31" s="330"/>
      <c r="B31" s="329">
        <v>25</v>
      </c>
      <c r="C31" s="328" t="b">
        <v>1</v>
      </c>
      <c r="D31" s="44" t="str">
        <v>U9</v>
      </c>
      <c r="E31" s="327" t="str">
        <f t="shared" si="0"/>
        <v>GBPFUT3MU9_Quote</v>
      </c>
      <c r="F31" s="326" t="str">
        <f>_xll.qlSimpleQuote(E31,,PriceTickValue,Permanent,Trigger,ObjectOverwrite)</f>
        <v>GBPFUT3MU9_Quote#0068</v>
      </c>
      <c r="G31" s="311" t="str">
        <f>_xll.ohRangeRetrieveError(F31)</f>
        <v/>
      </c>
      <c r="H31" s="43"/>
      <c r="J31" s="330"/>
      <c r="K31" s="340">
        <v>25</v>
      </c>
      <c r="L31" s="339" t="b">
        <v>1</v>
      </c>
      <c r="M31" s="17" t="str">
        <v>U9</v>
      </c>
      <c r="N31" s="338">
        <v>43726</v>
      </c>
      <c r="O31" s="17" t="str">
        <v>FSSU9</v>
      </c>
      <c r="P31" s="337">
        <v>43726</v>
      </c>
      <c r="Q31" s="17">
        <v>97.55</v>
      </c>
      <c r="R31" s="17">
        <v>97.58</v>
      </c>
      <c r="S31" s="17">
        <v>0</v>
      </c>
      <c r="T31" s="17">
        <v>97.54</v>
      </c>
      <c r="U31" s="20">
        <f>_xll.qlMidSafe($Q31,$R31)</f>
        <v>97.564999999999998</v>
      </c>
      <c r="V31" s="9"/>
      <c r="W31" s="376">
        <v>97.564999999999998</v>
      </c>
      <c r="X31" s="9"/>
      <c r="Y31" s="211">
        <v>97.564999999999998</v>
      </c>
      <c r="Z31" s="20" t="e">
        <f>_xll.qlSimpleQuoteSetValue(F31,Y31,Trigger)</f>
        <v>#N/A</v>
      </c>
      <c r="AA31" s="43"/>
      <c r="AF31" s="375"/>
      <c r="AH31" s="373"/>
      <c r="AI31" s="372">
        <v>25</v>
      </c>
      <c r="AJ31" s="371" t="b">
        <v>1</v>
      </c>
      <c r="AK31" s="371" t="str">
        <v>U9</v>
      </c>
      <c r="AL31" s="370" t="str">
        <f t="shared" si="1"/>
        <v>GBPFUT3MU9ConvAdj_Quote</v>
      </c>
      <c r="AM31" s="369" t="str">
        <f>_xll.qlFuturesConvAdjustmentQuote(AL31,IborIndex,AK31,F31,Volatility,MeanReversion,Permanent,OR(ISERROR(Z31),ISERROR(FuturesHWConvAdj!Q29:Q30)),ObjectOverwrite)</f>
        <v>GBPFUT3MU9ConvAdj_Quote#0072</v>
      </c>
      <c r="AN31" s="186" t="str">
        <f>_xll.ohRangeRetrieveError(AM31)</f>
        <v/>
      </c>
      <c r="AO31" s="368"/>
    </row>
    <row r="32" spans="1:41" x14ac:dyDescent="0.2">
      <c r="A32" s="330"/>
      <c r="B32" s="329">
        <v>26</v>
      </c>
      <c r="C32" s="328" t="b">
        <v>1</v>
      </c>
      <c r="D32" s="44" t="str">
        <v>Z9</v>
      </c>
      <c r="E32" s="327" t="str">
        <f t="shared" si="0"/>
        <v>GBPFUT3MZ9_Quote</v>
      </c>
      <c r="F32" s="326" t="str">
        <f>_xll.qlSimpleQuote(E32,,PriceTickValue,Permanent,Trigger,ObjectOverwrite)</f>
        <v>GBPFUT3MZ9_Quote#0068</v>
      </c>
      <c r="G32" s="311" t="str">
        <f>_xll.ohRangeRetrieveError(F32)</f>
        <v/>
      </c>
      <c r="H32" s="43"/>
      <c r="J32" s="330"/>
      <c r="K32" s="340">
        <v>26</v>
      </c>
      <c r="L32" s="339" t="b">
        <v>1</v>
      </c>
      <c r="M32" s="17" t="str">
        <v>Z9</v>
      </c>
      <c r="N32" s="338">
        <v>43817</v>
      </c>
      <c r="O32" s="17" t="str">
        <v>FSSZ9</v>
      </c>
      <c r="P32" s="337">
        <v>43817</v>
      </c>
      <c r="Q32" s="17">
        <v>97.47</v>
      </c>
      <c r="R32" s="17">
        <v>97.51</v>
      </c>
      <c r="S32" s="17">
        <v>0</v>
      </c>
      <c r="T32" s="17">
        <v>97.47</v>
      </c>
      <c r="U32" s="20">
        <f>_xll.qlMidSafe($Q32,$R32)</f>
        <v>97.490000000000009</v>
      </c>
      <c r="V32" s="9"/>
      <c r="W32" s="376">
        <v>97.490000000000009</v>
      </c>
      <c r="X32" s="9"/>
      <c r="Y32" s="211">
        <v>97.490000000000009</v>
      </c>
      <c r="Z32" s="20" t="e">
        <f>_xll.qlSimpleQuoteSetValue(F32,Y32,Trigger)</f>
        <v>#N/A</v>
      </c>
      <c r="AA32" s="43"/>
      <c r="AF32" s="375"/>
      <c r="AH32" s="373"/>
      <c r="AI32" s="372">
        <v>26</v>
      </c>
      <c r="AJ32" s="371" t="b">
        <v>1</v>
      </c>
      <c r="AK32" s="371" t="str">
        <v>Z9</v>
      </c>
      <c r="AL32" s="370" t="str">
        <f t="shared" si="1"/>
        <v>GBPFUT3MZ9ConvAdj_Quote</v>
      </c>
      <c r="AM32" s="369" t="str">
        <f>_xll.qlFuturesConvAdjustmentQuote(AL32,IborIndex,AK32,F32,Volatility,MeanReversion,Permanent,OR(ISERROR(Z32),ISERROR(FuturesHWConvAdj!Q30:Q31)),ObjectOverwrite)</f>
        <v>GBPFUT3MZ9ConvAdj_Quote#0072</v>
      </c>
      <c r="AN32" s="186" t="str">
        <f>_xll.ohRangeRetrieveError(AM32)</f>
        <v/>
      </c>
      <c r="AO32" s="368"/>
    </row>
    <row r="33" spans="1:41" x14ac:dyDescent="0.2">
      <c r="A33" s="330"/>
      <c r="B33" s="329">
        <v>27</v>
      </c>
      <c r="C33" s="328" t="b">
        <v>1</v>
      </c>
      <c r="D33" s="44" t="str">
        <v>H0</v>
      </c>
      <c r="E33" s="327" t="str">
        <f t="shared" si="0"/>
        <v>GBPFUT3MH0_Quote</v>
      </c>
      <c r="F33" s="326" t="str">
        <f>_xll.qlSimpleQuote(E33,,PriceTickValue,Permanent,Trigger,ObjectOverwrite)</f>
        <v>GBPFUT3MH0_Quote#0068</v>
      </c>
      <c r="G33" s="311" t="str">
        <f>_xll.ohRangeRetrieveError(F33)</f>
        <v/>
      </c>
      <c r="H33" s="43"/>
      <c r="J33" s="330"/>
      <c r="K33" s="340">
        <v>27</v>
      </c>
      <c r="L33" s="339" t="b">
        <v>1</v>
      </c>
      <c r="M33" s="17" t="str">
        <v>H0</v>
      </c>
      <c r="N33" s="338">
        <v>43908</v>
      </c>
      <c r="O33" s="17" t="str">
        <v>FSSH0</v>
      </c>
      <c r="P33" s="337">
        <v>43908</v>
      </c>
      <c r="Q33" s="17">
        <v>97.42</v>
      </c>
      <c r="R33" s="17">
        <v>97.46</v>
      </c>
      <c r="S33" s="17">
        <v>0</v>
      </c>
      <c r="T33" s="17">
        <v>97.41</v>
      </c>
      <c r="U33" s="20">
        <f>_xll.qlMidSafe($Q33,$R33)</f>
        <v>97.44</v>
      </c>
      <c r="V33" s="9"/>
      <c r="W33" s="376">
        <v>97.44</v>
      </c>
      <c r="X33" s="9"/>
      <c r="Y33" s="211">
        <v>97.44</v>
      </c>
      <c r="Z33" s="20" t="e">
        <f>_xll.qlSimpleQuoteSetValue(F33,Y33,Trigger)</f>
        <v>#N/A</v>
      </c>
      <c r="AA33" s="43"/>
      <c r="AF33" s="375"/>
      <c r="AH33" s="373"/>
      <c r="AI33" s="372">
        <v>27</v>
      </c>
      <c r="AJ33" s="371" t="b">
        <v>1</v>
      </c>
      <c r="AK33" s="371" t="str">
        <v>H0</v>
      </c>
      <c r="AL33" s="370" t="str">
        <f t="shared" si="1"/>
        <v>GBPFUT3MH0ConvAdj_Quote</v>
      </c>
      <c r="AM33" s="369" t="str">
        <f>_xll.qlFuturesConvAdjustmentQuote(AL33,IborIndex,AK33,F33,Volatility,MeanReversion,Permanent,OR(ISERROR(Z33),ISERROR(FuturesHWConvAdj!Q31:Q32)),ObjectOverwrite)</f>
        <v>GBPFUT3MH0ConvAdj_Quote#0072</v>
      </c>
      <c r="AN33" s="186" t="str">
        <f>_xll.ohRangeRetrieveError(AM33)</f>
        <v/>
      </c>
      <c r="AO33" s="368"/>
    </row>
    <row r="34" spans="1:41" x14ac:dyDescent="0.2">
      <c r="A34" s="330"/>
      <c r="B34" s="329">
        <v>28</v>
      </c>
      <c r="C34" s="328" t="b">
        <v>1</v>
      </c>
      <c r="D34" s="44" t="str">
        <v>M0</v>
      </c>
      <c r="E34" s="327" t="str">
        <f t="shared" si="0"/>
        <v>GBPFUT3MM0_Quote</v>
      </c>
      <c r="F34" s="326" t="str">
        <f>_xll.qlSimpleQuote(E34,,PriceTickValue,Permanent,Trigger,ObjectOverwrite)</f>
        <v>GBPFUT3MM0_Quote#0068</v>
      </c>
      <c r="G34" s="311" t="str">
        <f>_xll.ohRangeRetrieveError(F34)</f>
        <v/>
      </c>
      <c r="H34" s="43"/>
      <c r="J34" s="330"/>
      <c r="K34" s="340">
        <v>28</v>
      </c>
      <c r="L34" s="339" t="b">
        <v>1</v>
      </c>
      <c r="M34" s="17" t="str">
        <v>M0</v>
      </c>
      <c r="N34" s="338">
        <v>43999</v>
      </c>
      <c r="O34" s="17" t="str">
        <v>FSSM0</v>
      </c>
      <c r="P34" s="337">
        <v>43999</v>
      </c>
      <c r="Q34" s="17">
        <v>97.36</v>
      </c>
      <c r="R34" s="17">
        <v>97.41</v>
      </c>
      <c r="S34" s="17">
        <v>0</v>
      </c>
      <c r="T34" s="17">
        <v>97.36</v>
      </c>
      <c r="U34" s="20">
        <f>_xll.qlMidSafe($Q34,$R34)</f>
        <v>97.384999999999991</v>
      </c>
      <c r="V34" s="9"/>
      <c r="W34" s="376">
        <v>97.384999999999991</v>
      </c>
      <c r="X34" s="9"/>
      <c r="Y34" s="211">
        <v>97.384999999999991</v>
      </c>
      <c r="Z34" s="20" t="e">
        <f>_xll.qlSimpleQuoteSetValue(F34,Y34,Trigger)</f>
        <v>#N/A</v>
      </c>
      <c r="AA34" s="43"/>
      <c r="AF34" s="375"/>
      <c r="AH34" s="373"/>
      <c r="AI34" s="372">
        <v>28</v>
      </c>
      <c r="AJ34" s="371" t="b">
        <v>1</v>
      </c>
      <c r="AK34" s="371" t="str">
        <v>M0</v>
      </c>
      <c r="AL34" s="370" t="str">
        <f t="shared" si="1"/>
        <v>GBPFUT3MM0ConvAdj_Quote</v>
      </c>
      <c r="AM34" s="369" t="str">
        <f>_xll.qlFuturesConvAdjustmentQuote(AL34,IborIndex,AK34,F34,Volatility,MeanReversion,Permanent,OR(ISERROR(Z34),ISERROR(FuturesHWConvAdj!Q32:Q33)),ObjectOverwrite)</f>
        <v>GBPFUT3MM0ConvAdj_Quote#0072</v>
      </c>
      <c r="AN34" s="186" t="str">
        <f>_xll.ohRangeRetrieveError(AM34)</f>
        <v/>
      </c>
      <c r="AO34" s="368"/>
    </row>
    <row r="35" spans="1:41" x14ac:dyDescent="0.2">
      <c r="A35" s="330"/>
      <c r="B35" s="329">
        <v>29</v>
      </c>
      <c r="C35" s="328" t="b">
        <v>1</v>
      </c>
      <c r="D35" s="44" t="str">
        <v>U0</v>
      </c>
      <c r="E35" s="327" t="str">
        <f t="shared" si="0"/>
        <v>GBPFUT3MU0_Quote</v>
      </c>
      <c r="F35" s="326" t="str">
        <f>_xll.qlSimpleQuote(E35,,PriceTickValue,Permanent,Trigger,ObjectOverwrite)</f>
        <v>GBPFUT3MU0_Quote#0068</v>
      </c>
      <c r="G35" s="311" t="str">
        <f>_xll.ohRangeRetrieveError(F35)</f>
        <v/>
      </c>
      <c r="H35" s="43"/>
      <c r="J35" s="330"/>
      <c r="K35" s="340">
        <v>29</v>
      </c>
      <c r="L35" s="339" t="b">
        <v>1</v>
      </c>
      <c r="M35" s="17" t="str">
        <v>U0</v>
      </c>
      <c r="N35" s="338">
        <v>44090</v>
      </c>
      <c r="O35" s="17" t="str">
        <v>FSSU0</v>
      </c>
      <c r="P35" s="337">
        <v>44090</v>
      </c>
      <c r="Q35" s="17">
        <v>97.32</v>
      </c>
      <c r="R35" s="17">
        <v>97.38</v>
      </c>
      <c r="S35" s="17">
        <v>0</v>
      </c>
      <c r="T35" s="17">
        <v>97.32</v>
      </c>
      <c r="U35" s="20">
        <f>_xll.qlMidSafe($Q35,$R35)</f>
        <v>97.35</v>
      </c>
      <c r="V35" s="9"/>
      <c r="W35" s="376">
        <v>97.35</v>
      </c>
      <c r="X35" s="9"/>
      <c r="Y35" s="211">
        <v>97.35</v>
      </c>
      <c r="Z35" s="20" t="e">
        <f>_xll.qlSimpleQuoteSetValue(F35,Y35,Trigger)</f>
        <v>#N/A</v>
      </c>
      <c r="AA35" s="43"/>
      <c r="AF35" s="375"/>
      <c r="AH35" s="373"/>
      <c r="AI35" s="372">
        <v>29</v>
      </c>
      <c r="AJ35" s="371" t="b">
        <v>1</v>
      </c>
      <c r="AK35" s="371" t="str">
        <v>U0</v>
      </c>
      <c r="AL35" s="370" t="str">
        <f t="shared" si="1"/>
        <v>GBPFUT3MU0ConvAdj_Quote</v>
      </c>
      <c r="AM35" s="369" t="str">
        <f>_xll.qlFuturesConvAdjustmentQuote(AL35,IborIndex,AK35,F35,Volatility,MeanReversion,Permanent,OR(ISERROR(Z35),ISERROR(FuturesHWConvAdj!Q33:Q34)),ObjectOverwrite)</f>
        <v>GBPFUT3MU0ConvAdj_Quote#0072</v>
      </c>
      <c r="AN35" s="186" t="str">
        <f>_xll.ohRangeRetrieveError(AM35)</f>
        <v/>
      </c>
      <c r="AO35" s="368"/>
    </row>
    <row r="36" spans="1:41" x14ac:dyDescent="0.2">
      <c r="A36" s="330"/>
      <c r="B36" s="329">
        <v>30</v>
      </c>
      <c r="C36" s="328" t="b">
        <v>1</v>
      </c>
      <c r="D36" s="44" t="str">
        <v>Z0</v>
      </c>
      <c r="E36" s="327" t="str">
        <f t="shared" si="0"/>
        <v>GBPFUT3MZ0_Quote</v>
      </c>
      <c r="F36" s="326" t="str">
        <f>_xll.qlSimpleQuote(E36,,PriceTickValue,Permanent,Trigger,ObjectOverwrite)</f>
        <v>GBPFUT3MZ0_Quote#0068</v>
      </c>
      <c r="G36" s="311" t="str">
        <f>_xll.ohRangeRetrieveError(F36)</f>
        <v/>
      </c>
      <c r="H36" s="43"/>
      <c r="J36" s="330"/>
      <c r="K36" s="340">
        <v>30</v>
      </c>
      <c r="L36" s="339" t="b">
        <v>1</v>
      </c>
      <c r="M36" s="17" t="str">
        <v>Z0</v>
      </c>
      <c r="N36" s="338">
        <v>44181</v>
      </c>
      <c r="O36" s="17" t="str">
        <v>FSSZ0</v>
      </c>
      <c r="P36" s="337">
        <v>44181</v>
      </c>
      <c r="Q36" s="17">
        <v>97.26</v>
      </c>
      <c r="R36" s="17">
        <v>97.35</v>
      </c>
      <c r="S36" s="17">
        <v>0</v>
      </c>
      <c r="T36" s="17">
        <v>97.28</v>
      </c>
      <c r="U36" s="20">
        <f>_xll.qlMidSafe($Q36,$R36)</f>
        <v>97.305000000000007</v>
      </c>
      <c r="V36" s="9"/>
      <c r="W36" s="376">
        <v>97.305000000000007</v>
      </c>
      <c r="X36" s="9"/>
      <c r="Y36" s="211">
        <v>97.305000000000007</v>
      </c>
      <c r="Z36" s="20" t="e">
        <f>_xll.qlSimpleQuoteSetValue(F36,Y36,Trigger)</f>
        <v>#N/A</v>
      </c>
      <c r="AA36" s="43"/>
      <c r="AF36" s="375"/>
      <c r="AH36" s="373"/>
      <c r="AI36" s="372">
        <v>30</v>
      </c>
      <c r="AJ36" s="371" t="b">
        <v>1</v>
      </c>
      <c r="AK36" s="371" t="str">
        <v>Z0</v>
      </c>
      <c r="AL36" s="370" t="str">
        <f t="shared" si="1"/>
        <v>GBPFUT3MZ0ConvAdj_Quote</v>
      </c>
      <c r="AM36" s="369" t="str">
        <f>_xll.qlFuturesConvAdjustmentQuote(AL36,IborIndex,AK36,F36,Volatility,MeanReversion,Permanent,OR(ISERROR(Z36),ISERROR(FuturesHWConvAdj!Q34:Q35)),ObjectOverwrite)</f>
        <v>GBPFUT3MZ0ConvAdj_Quote#0072</v>
      </c>
      <c r="AN36" s="186" t="str">
        <f>_xll.ohRangeRetrieveError(AM36)</f>
        <v/>
      </c>
      <c r="AO36" s="368"/>
    </row>
    <row r="37" spans="1:41" x14ac:dyDescent="0.2">
      <c r="A37" s="330"/>
      <c r="B37" s="329">
        <v>31</v>
      </c>
      <c r="C37" s="328" t="b">
        <v>1</v>
      </c>
      <c r="D37" s="44" t="str">
        <v>H1</v>
      </c>
      <c r="E37" s="327" t="str">
        <f t="shared" si="0"/>
        <v>GBPFUT3MH1_Quote</v>
      </c>
      <c r="F37" s="326" t="str">
        <f>_xll.qlSimpleQuote(E37,,PriceTickValue,Permanent,Trigger,ObjectOverwrite)</f>
        <v>GBPFUT3MH1_Quote#0068</v>
      </c>
      <c r="G37" s="311" t="str">
        <f>_xll.ohRangeRetrieveError(F37)</f>
        <v/>
      </c>
      <c r="H37" s="43"/>
      <c r="J37" s="330"/>
      <c r="K37" s="340">
        <v>31</v>
      </c>
      <c r="L37" s="339" t="b">
        <v>1</v>
      </c>
      <c r="M37" s="17" t="str">
        <v>H1</v>
      </c>
      <c r="N37" s="338">
        <v>44272</v>
      </c>
      <c r="O37" s="17" t="str">
        <v>FSSH1</v>
      </c>
      <c r="P37" s="337">
        <v>44272</v>
      </c>
      <c r="Q37" s="17">
        <v>0</v>
      </c>
      <c r="R37" s="17">
        <v>0</v>
      </c>
      <c r="S37" s="17">
        <v>0</v>
      </c>
      <c r="T37" s="17">
        <v>97.24</v>
      </c>
      <c r="U37" s="20" t="e">
        <f>_xll.qlMidSafe($Q37,$R37)</f>
        <v>#NUM!</v>
      </c>
      <c r="V37" s="9"/>
      <c r="W37" s="376" t="e">
        <v>#NUM!</v>
      </c>
      <c r="X37" s="9"/>
      <c r="Y37" s="211" t="e">
        <v>#NUM!</v>
      </c>
      <c r="Z37" s="20">
        <f>_xll.qlSimpleQuoteSetValue(F37,Y37,Trigger)</f>
        <v>0</v>
      </c>
      <c r="AA37" s="43"/>
      <c r="AF37" s="375"/>
      <c r="AH37" s="373"/>
      <c r="AI37" s="372">
        <v>31</v>
      </c>
      <c r="AJ37" s="371" t="b">
        <v>1</v>
      </c>
      <c r="AK37" s="371" t="str">
        <v>H1</v>
      </c>
      <c r="AL37" s="370" t="str">
        <f t="shared" si="1"/>
        <v>GBPFUT3MH1ConvAdj_Quote</v>
      </c>
      <c r="AM37" s="369" t="str">
        <f>_xll.qlFuturesConvAdjustmentQuote(AL37,IborIndex,AK37,F37,Volatility,MeanReversion,Permanent,OR(ISERROR(Z37),ISERROR(FuturesHWConvAdj!Q35:Q36)),ObjectOverwrite)</f>
        <v>GBPFUT3MH1ConvAdj_Quote#0072</v>
      </c>
      <c r="AN37" s="186" t="str">
        <f>_xll.ohRangeRetrieveError(AM37)</f>
        <v/>
      </c>
      <c r="AO37" s="368"/>
    </row>
    <row r="38" spans="1:41" x14ac:dyDescent="0.2">
      <c r="A38" s="330"/>
      <c r="B38" s="329">
        <v>32</v>
      </c>
      <c r="C38" s="328" t="b">
        <v>1</v>
      </c>
      <c r="D38" s="44" t="str">
        <v>M1</v>
      </c>
      <c r="E38" s="327" t="str">
        <f t="shared" si="0"/>
        <v>GBPFUT3MM1_Quote</v>
      </c>
      <c r="F38" s="326" t="str">
        <f>_xll.qlSimpleQuote(E38,,PriceTickValue,Permanent,Trigger,ObjectOverwrite)</f>
        <v>GBPFUT3MM1_Quote#0068</v>
      </c>
      <c r="G38" s="311" t="str">
        <f>_xll.ohRangeRetrieveError(F38)</f>
        <v/>
      </c>
      <c r="H38" s="43"/>
      <c r="J38" s="330"/>
      <c r="K38" s="340">
        <v>32</v>
      </c>
      <c r="L38" s="339" t="b">
        <v>1</v>
      </c>
      <c r="M38" s="17" t="str">
        <v>M1</v>
      </c>
      <c r="N38" s="338">
        <v>44363</v>
      </c>
      <c r="O38" s="17" t="str">
        <v>FSSM1</v>
      </c>
      <c r="P38" s="337">
        <v>44363</v>
      </c>
      <c r="Q38" s="17">
        <v>0</v>
      </c>
      <c r="R38" s="17">
        <v>0</v>
      </c>
      <c r="S38" s="17">
        <v>0</v>
      </c>
      <c r="T38" s="17">
        <v>97.2</v>
      </c>
      <c r="U38" s="20" t="e">
        <f>_xll.qlMidSafe($Q38,$R38)</f>
        <v>#NUM!</v>
      </c>
      <c r="V38" s="9"/>
      <c r="W38" s="376" t="e">
        <v>#NUM!</v>
      </c>
      <c r="X38" s="9"/>
      <c r="Y38" s="211" t="e">
        <v>#NUM!</v>
      </c>
      <c r="Z38" s="20">
        <f>_xll.qlSimpleQuoteSetValue(F38,Y38,Trigger)</f>
        <v>0</v>
      </c>
      <c r="AA38" s="43"/>
      <c r="AF38" s="375"/>
      <c r="AH38" s="373"/>
      <c r="AI38" s="372">
        <v>32</v>
      </c>
      <c r="AJ38" s="371" t="b">
        <v>1</v>
      </c>
      <c r="AK38" s="371" t="str">
        <v>M1</v>
      </c>
      <c r="AL38" s="370" t="str">
        <f t="shared" si="1"/>
        <v>GBPFUT3MM1ConvAdj_Quote</v>
      </c>
      <c r="AM38" s="369" t="str">
        <f>_xll.qlFuturesConvAdjustmentQuote(AL38,IborIndex,AK38,F38,Volatility,MeanReversion,Permanent,OR(ISERROR(Z38),ISERROR(FuturesHWConvAdj!Q36:Q37)),ObjectOverwrite)</f>
        <v>GBPFUT3MM1ConvAdj_Quote#0072</v>
      </c>
      <c r="AN38" s="186" t="str">
        <f>_xll.ohRangeRetrieveError(AM38)</f>
        <v/>
      </c>
      <c r="AO38" s="368"/>
    </row>
    <row r="39" spans="1:41" x14ac:dyDescent="0.2">
      <c r="A39" s="330"/>
      <c r="B39" s="329">
        <v>33</v>
      </c>
      <c r="C39" s="328" t="b">
        <v>1</v>
      </c>
      <c r="D39" s="44" t="str">
        <v>U1</v>
      </c>
      <c r="E39" s="327" t="str">
        <f t="shared" si="0"/>
        <v>GBPFUT3MU1_Quote</v>
      </c>
      <c r="F39" s="326" t="str">
        <f>_xll.qlSimpleQuote(E39,,PriceTickValue,Permanent,Trigger,ObjectOverwrite)</f>
        <v>GBPFUT3MU1_Quote#0068</v>
      </c>
      <c r="G39" s="311" t="str">
        <f>_xll.ohRangeRetrieveError(F39)</f>
        <v/>
      </c>
      <c r="H39" s="43"/>
      <c r="J39" s="330"/>
      <c r="K39" s="340">
        <v>33</v>
      </c>
      <c r="L39" s="339" t="b">
        <v>1</v>
      </c>
      <c r="M39" s="17" t="str">
        <v>U1</v>
      </c>
      <c r="N39" s="338">
        <v>44454</v>
      </c>
      <c r="O39" s="17" t="str">
        <v>FSSU1</v>
      </c>
      <c r="P39" s="337" t="s">
        <v>0</v>
      </c>
      <c r="Q39" s="17" t="s">
        <v>0</v>
      </c>
      <c r="R39" s="17" t="s">
        <v>0</v>
      </c>
      <c r="S39" s="17" t="s">
        <v>0</v>
      </c>
      <c r="T39" s="17" t="s">
        <v>0</v>
      </c>
      <c r="U39" s="20" t="e">
        <f>_xll.qlMidSafe($Q39,$R39)</f>
        <v>#NUM!</v>
      </c>
      <c r="V39" s="9"/>
      <c r="W39" s="376" t="e">
        <v>#NUM!</v>
      </c>
      <c r="X39" s="9"/>
      <c r="Y39" s="211" t="e">
        <v>#NUM!</v>
      </c>
      <c r="Z39" s="20">
        <f>_xll.qlSimpleQuoteSetValue(F39,Y39,Trigger)</f>
        <v>0</v>
      </c>
      <c r="AA39" s="43"/>
      <c r="AF39" s="375"/>
      <c r="AH39" s="373"/>
      <c r="AI39" s="372">
        <v>33</v>
      </c>
      <c r="AJ39" s="371" t="b">
        <v>1</v>
      </c>
      <c r="AK39" s="371" t="str">
        <v>U1</v>
      </c>
      <c r="AL39" s="370" t="str">
        <f t="shared" si="1"/>
        <v>GBPFUT3MU1ConvAdj_Quote</v>
      </c>
      <c r="AM39" s="369" t="str">
        <f>_xll.qlFuturesConvAdjustmentQuote(AL39,IborIndex,AK39,F39,Volatility,MeanReversion,Permanent,OR(ISERROR(Z39),ISERROR(FuturesHWConvAdj!Q37:Q38)),ObjectOverwrite)</f>
        <v>GBPFUT3MU1ConvAdj_Quote#0072</v>
      </c>
      <c r="AN39" s="186" t="str">
        <f>_xll.ohRangeRetrieveError(AM39)</f>
        <v/>
      </c>
      <c r="AO39" s="368"/>
    </row>
    <row r="40" spans="1:41" x14ac:dyDescent="0.2">
      <c r="A40" s="330"/>
      <c r="B40" s="329">
        <v>34</v>
      </c>
      <c r="C40" s="328" t="b">
        <v>1</v>
      </c>
      <c r="D40" s="44" t="str">
        <v>Z1</v>
      </c>
      <c r="E40" s="327" t="str">
        <f t="shared" si="0"/>
        <v>GBPFUT3MZ1_Quote</v>
      </c>
      <c r="F40" s="326" t="str">
        <f>_xll.qlSimpleQuote(E40,,PriceTickValue,Permanent,Trigger,ObjectOverwrite)</f>
        <v>GBPFUT3MZ1_Quote#0068</v>
      </c>
      <c r="G40" s="311" t="str">
        <f>_xll.ohRangeRetrieveError(F40)</f>
        <v/>
      </c>
      <c r="H40" s="43"/>
      <c r="J40" s="330"/>
      <c r="K40" s="340">
        <v>34</v>
      </c>
      <c r="L40" s="339" t="b">
        <v>1</v>
      </c>
      <c r="M40" s="17" t="str">
        <v>Z1</v>
      </c>
      <c r="N40" s="338">
        <v>44545</v>
      </c>
      <c r="O40" s="17" t="str">
        <v>FSSZ1</v>
      </c>
      <c r="P40" s="337" t="s">
        <v>0</v>
      </c>
      <c r="Q40" s="17" t="s">
        <v>0</v>
      </c>
      <c r="R40" s="17" t="s">
        <v>0</v>
      </c>
      <c r="S40" s="17" t="s">
        <v>0</v>
      </c>
      <c r="T40" s="17" t="s">
        <v>0</v>
      </c>
      <c r="U40" s="20" t="e">
        <f>_xll.qlMidSafe($Q40,$R40)</f>
        <v>#NUM!</v>
      </c>
      <c r="V40" s="9"/>
      <c r="W40" s="376" t="e">
        <v>#NUM!</v>
      </c>
      <c r="X40" s="9"/>
      <c r="Y40" s="211" t="e">
        <v>#NUM!</v>
      </c>
      <c r="Z40" s="20">
        <f>_xll.qlSimpleQuoteSetValue(F40,Y40,Trigger)</f>
        <v>0</v>
      </c>
      <c r="AA40" s="43"/>
      <c r="AF40" s="375"/>
      <c r="AH40" s="373"/>
      <c r="AI40" s="372">
        <v>34</v>
      </c>
      <c r="AJ40" s="371" t="b">
        <v>1</v>
      </c>
      <c r="AK40" s="371" t="str">
        <v>Z1</v>
      </c>
      <c r="AL40" s="370" t="str">
        <f t="shared" si="1"/>
        <v>GBPFUT3MZ1ConvAdj_Quote</v>
      </c>
      <c r="AM40" s="369" t="str">
        <f>_xll.qlFuturesConvAdjustmentQuote(AL40,IborIndex,AK40,F40,Volatility,MeanReversion,Permanent,OR(ISERROR(Z40),ISERROR(FuturesHWConvAdj!Q38:Q39)),ObjectOverwrite)</f>
        <v>GBPFUT3MZ1ConvAdj_Quote#0072</v>
      </c>
      <c r="AN40" s="186" t="str">
        <f>_xll.ohRangeRetrieveError(AM40)</f>
        <v/>
      </c>
      <c r="AO40" s="368"/>
    </row>
    <row r="41" spans="1:41" x14ac:dyDescent="0.2">
      <c r="A41" s="330"/>
      <c r="B41" s="329">
        <v>35</v>
      </c>
      <c r="C41" s="328" t="b">
        <v>1</v>
      </c>
      <c r="D41" s="44" t="str">
        <v>H2</v>
      </c>
      <c r="E41" s="327" t="str">
        <f t="shared" si="0"/>
        <v>GBPFUT3MH2_Quote</v>
      </c>
      <c r="F41" s="326" t="str">
        <f>_xll.qlSimpleQuote(E41,,PriceTickValue,Permanent,Trigger,ObjectOverwrite)</f>
        <v>GBPFUT3MH2_Quote#0068</v>
      </c>
      <c r="G41" s="311" t="str">
        <f>_xll.ohRangeRetrieveError(F41)</f>
        <v/>
      </c>
      <c r="H41" s="43"/>
      <c r="J41" s="330"/>
      <c r="K41" s="340">
        <v>35</v>
      </c>
      <c r="L41" s="339" t="b">
        <v>1</v>
      </c>
      <c r="M41" s="17" t="str">
        <v>H2</v>
      </c>
      <c r="N41" s="338">
        <v>44636</v>
      </c>
      <c r="O41" s="17" t="str">
        <v>FSSH2</v>
      </c>
      <c r="P41" s="337" t="s">
        <v>0</v>
      </c>
      <c r="Q41" s="17" t="s">
        <v>0</v>
      </c>
      <c r="R41" s="17" t="s">
        <v>0</v>
      </c>
      <c r="S41" s="17" t="s">
        <v>0</v>
      </c>
      <c r="T41" s="17" t="s">
        <v>0</v>
      </c>
      <c r="U41" s="20" t="e">
        <f>_xll.qlMidSafe($Q41,$R41)</f>
        <v>#NUM!</v>
      </c>
      <c r="V41" s="9"/>
      <c r="W41" s="376" t="e">
        <v>#NUM!</v>
      </c>
      <c r="X41" s="9"/>
      <c r="Y41" s="211" t="e">
        <v>#NUM!</v>
      </c>
      <c r="Z41" s="20">
        <f>_xll.qlSimpleQuoteSetValue(F41,Y41,Trigger)</f>
        <v>0</v>
      </c>
      <c r="AA41" s="43"/>
      <c r="AF41" s="375"/>
      <c r="AH41" s="373"/>
      <c r="AI41" s="372">
        <v>35</v>
      </c>
      <c r="AJ41" s="371" t="b">
        <v>1</v>
      </c>
      <c r="AK41" s="371" t="str">
        <v>H2</v>
      </c>
      <c r="AL41" s="370" t="str">
        <f t="shared" si="1"/>
        <v>GBPFUT3MH2ConvAdj_Quote</v>
      </c>
      <c r="AM41" s="369" t="str">
        <f>_xll.qlFuturesConvAdjustmentQuote(AL41,IborIndex,AK41,F41,Volatility,MeanReversion,Permanent,OR(ISERROR(Z41),ISERROR(FuturesHWConvAdj!Q39:Q40)),ObjectOverwrite)</f>
        <v>GBPFUT3MH2ConvAdj_Quote#0072</v>
      </c>
      <c r="AN41" s="186" t="str">
        <f>_xll.ohRangeRetrieveError(AM41)</f>
        <v/>
      </c>
      <c r="AO41" s="368"/>
    </row>
    <row r="42" spans="1:41" x14ac:dyDescent="0.2">
      <c r="A42" s="330"/>
      <c r="B42" s="329">
        <v>36</v>
      </c>
      <c r="C42" s="328" t="b">
        <v>1</v>
      </c>
      <c r="D42" s="44" t="str">
        <v>M2</v>
      </c>
      <c r="E42" s="327" t="str">
        <f t="shared" si="0"/>
        <v>GBPFUT3MM2_Quote</v>
      </c>
      <c r="F42" s="326" t="str">
        <f>_xll.qlSimpleQuote(E42,,PriceTickValue,Permanent,Trigger,ObjectOverwrite)</f>
        <v>GBPFUT3MM2_Quote#0068</v>
      </c>
      <c r="G42" s="311" t="str">
        <f>_xll.ohRangeRetrieveError(F42)</f>
        <v/>
      </c>
      <c r="H42" s="43"/>
      <c r="J42" s="330"/>
      <c r="K42" s="340">
        <v>36</v>
      </c>
      <c r="L42" s="339" t="b">
        <v>1</v>
      </c>
      <c r="M42" s="17" t="str">
        <v>M2</v>
      </c>
      <c r="N42" s="338">
        <v>44727</v>
      </c>
      <c r="O42" s="17" t="str">
        <v>FSSM2</v>
      </c>
      <c r="P42" s="337" t="s">
        <v>0</v>
      </c>
      <c r="Q42" s="17" t="s">
        <v>0</v>
      </c>
      <c r="R42" s="17" t="s">
        <v>0</v>
      </c>
      <c r="S42" s="17" t="s">
        <v>0</v>
      </c>
      <c r="T42" s="17" t="s">
        <v>0</v>
      </c>
      <c r="U42" s="20" t="e">
        <f>_xll.qlMidSafe($Q42,$R42)</f>
        <v>#NUM!</v>
      </c>
      <c r="V42" s="9"/>
      <c r="W42" s="376" t="e">
        <v>#NUM!</v>
      </c>
      <c r="X42" s="9"/>
      <c r="Y42" s="211" t="e">
        <v>#NUM!</v>
      </c>
      <c r="Z42" s="20">
        <f>_xll.qlSimpleQuoteSetValue(F42,Y42,Trigger)</f>
        <v>0</v>
      </c>
      <c r="AA42" s="43"/>
      <c r="AF42" s="375"/>
      <c r="AH42" s="373"/>
      <c r="AI42" s="372">
        <v>36</v>
      </c>
      <c r="AJ42" s="371" t="b">
        <v>1</v>
      </c>
      <c r="AK42" s="371" t="str">
        <v>M2</v>
      </c>
      <c r="AL42" s="370" t="str">
        <f t="shared" si="1"/>
        <v>GBPFUT3MM2ConvAdj_Quote</v>
      </c>
      <c r="AM42" s="369" t="str">
        <f>_xll.qlFuturesConvAdjustmentQuote(AL42,IborIndex,AK42,F42,Volatility,MeanReversion,Permanent,OR(ISERROR(Z42),ISERROR(FuturesHWConvAdj!Q40:Q41)),ObjectOverwrite)</f>
        <v>GBPFUT3MM2ConvAdj_Quote#0072</v>
      </c>
      <c r="AN42" s="186" t="str">
        <f>_xll.ohRangeRetrieveError(AM42)</f>
        <v/>
      </c>
      <c r="AO42" s="368"/>
    </row>
    <row r="43" spans="1:41" x14ac:dyDescent="0.2">
      <c r="A43" s="330"/>
      <c r="B43" s="329">
        <v>37</v>
      </c>
      <c r="C43" s="328" t="b">
        <v>1</v>
      </c>
      <c r="D43" s="44" t="str">
        <v>U2</v>
      </c>
      <c r="E43" s="327" t="str">
        <f t="shared" si="0"/>
        <v>GBPFUT3MU2_Quote</v>
      </c>
      <c r="F43" s="326" t="str">
        <f>_xll.qlSimpleQuote(E43,,PriceTickValue,Permanent,Trigger,ObjectOverwrite)</f>
        <v>GBPFUT3MU2_Quote#0068</v>
      </c>
      <c r="G43" s="311" t="str">
        <f>_xll.ohRangeRetrieveError(F43)</f>
        <v/>
      </c>
      <c r="H43" s="43"/>
      <c r="J43" s="330"/>
      <c r="K43" s="340">
        <v>37</v>
      </c>
      <c r="L43" s="339" t="b">
        <v>1</v>
      </c>
      <c r="M43" s="17" t="str">
        <v>U2</v>
      </c>
      <c r="N43" s="338">
        <v>44825</v>
      </c>
      <c r="O43" s="17" t="str">
        <v>FSSU2</v>
      </c>
      <c r="P43" s="337" t="s">
        <v>0</v>
      </c>
      <c r="Q43" s="17" t="s">
        <v>0</v>
      </c>
      <c r="R43" s="17" t="s">
        <v>0</v>
      </c>
      <c r="S43" s="17" t="s">
        <v>0</v>
      </c>
      <c r="T43" s="17" t="s">
        <v>0</v>
      </c>
      <c r="U43" s="20" t="e">
        <f>_xll.qlMidSafe($Q43,$R43)</f>
        <v>#NUM!</v>
      </c>
      <c r="V43" s="9"/>
      <c r="W43" s="376" t="e">
        <v>#NUM!</v>
      </c>
      <c r="X43" s="9"/>
      <c r="Y43" s="211" t="e">
        <v>#NUM!</v>
      </c>
      <c r="Z43" s="20">
        <f>_xll.qlSimpleQuoteSetValue(F43,Y43,Trigger)</f>
        <v>0</v>
      </c>
      <c r="AA43" s="43"/>
      <c r="AF43" s="375"/>
      <c r="AH43" s="373"/>
      <c r="AI43" s="372">
        <v>37</v>
      </c>
      <c r="AJ43" s="371" t="b">
        <v>1</v>
      </c>
      <c r="AK43" s="371" t="str">
        <v>U2</v>
      </c>
      <c r="AL43" s="370" t="str">
        <f t="shared" si="1"/>
        <v>GBPFUT3MU2ConvAdj_Quote</v>
      </c>
      <c r="AM43" s="369" t="str">
        <f>_xll.qlFuturesConvAdjustmentQuote(AL43,IborIndex,AK43,F43,Volatility,MeanReversion,Permanent,OR(ISERROR(Z43),ISERROR(FuturesHWConvAdj!Q41:Q42)),ObjectOverwrite)</f>
        <v>GBPFUT3MU2ConvAdj_Quote#0072</v>
      </c>
      <c r="AN43" s="186" t="str">
        <f>_xll.ohRangeRetrieveError(AM43)</f>
        <v/>
      </c>
      <c r="AO43" s="368"/>
    </row>
    <row r="44" spans="1:41" x14ac:dyDescent="0.2">
      <c r="A44" s="330"/>
      <c r="B44" s="329">
        <v>38</v>
      </c>
      <c r="C44" s="328" t="b">
        <v>1</v>
      </c>
      <c r="D44" s="44" t="str">
        <v>Z2</v>
      </c>
      <c r="E44" s="327" t="str">
        <f t="shared" si="0"/>
        <v>GBPFUT3MZ2_Quote</v>
      </c>
      <c r="F44" s="326" t="str">
        <f>_xll.qlSimpleQuote(E44,,PriceTickValue,Permanent,Trigger,ObjectOverwrite)</f>
        <v>GBPFUT3MZ2_Quote#0068</v>
      </c>
      <c r="G44" s="311" t="str">
        <f>_xll.ohRangeRetrieveError(F44)</f>
        <v/>
      </c>
      <c r="H44" s="43"/>
      <c r="J44" s="330"/>
      <c r="K44" s="340">
        <v>38</v>
      </c>
      <c r="L44" s="339" t="b">
        <v>1</v>
      </c>
      <c r="M44" s="17" t="str">
        <v>Z2</v>
      </c>
      <c r="N44" s="338">
        <v>44916</v>
      </c>
      <c r="O44" s="17" t="str">
        <v>FSSZ2</v>
      </c>
      <c r="P44" s="337" t="s">
        <v>0</v>
      </c>
      <c r="Q44" s="17" t="s">
        <v>0</v>
      </c>
      <c r="R44" s="17" t="s">
        <v>0</v>
      </c>
      <c r="S44" s="17" t="s">
        <v>0</v>
      </c>
      <c r="T44" s="17" t="s">
        <v>0</v>
      </c>
      <c r="U44" s="20" t="e">
        <f>_xll.qlMidSafe($Q44,$R44)</f>
        <v>#NUM!</v>
      </c>
      <c r="V44" s="9"/>
      <c r="W44" s="376" t="e">
        <v>#NUM!</v>
      </c>
      <c r="X44" s="9"/>
      <c r="Y44" s="211" t="e">
        <v>#NUM!</v>
      </c>
      <c r="Z44" s="20">
        <f>_xll.qlSimpleQuoteSetValue(F44,Y44,Trigger)</f>
        <v>0</v>
      </c>
      <c r="AA44" s="43"/>
      <c r="AF44" s="375"/>
      <c r="AH44" s="373"/>
      <c r="AI44" s="372">
        <v>38</v>
      </c>
      <c r="AJ44" s="371" t="b">
        <v>1</v>
      </c>
      <c r="AK44" s="371" t="str">
        <v>Z2</v>
      </c>
      <c r="AL44" s="370" t="str">
        <f t="shared" si="1"/>
        <v>GBPFUT3MZ2ConvAdj_Quote</v>
      </c>
      <c r="AM44" s="369" t="str">
        <f>_xll.qlFuturesConvAdjustmentQuote(AL44,IborIndex,AK44,F44,Volatility,MeanReversion,Permanent,OR(ISERROR(Z44),ISERROR(FuturesHWConvAdj!Q42:Q43)),ObjectOverwrite)</f>
        <v>GBPFUT3MZ2ConvAdj_Quote#0072</v>
      </c>
      <c r="AN44" s="186" t="str">
        <f>_xll.ohRangeRetrieveError(AM44)</f>
        <v/>
      </c>
      <c r="AO44" s="368"/>
    </row>
    <row r="45" spans="1:41" x14ac:dyDescent="0.2">
      <c r="A45" s="330"/>
      <c r="B45" s="329">
        <v>39</v>
      </c>
      <c r="C45" s="328" t="b">
        <v>1</v>
      </c>
      <c r="D45" s="44" t="str">
        <v>H3</v>
      </c>
      <c r="E45" s="327" t="str">
        <f t="shared" si="0"/>
        <v>GBPFUT3MH3_Quote</v>
      </c>
      <c r="F45" s="326" t="str">
        <f>_xll.qlSimpleQuote(E45,,PriceTickValue,Permanent,Trigger,ObjectOverwrite)</f>
        <v>GBPFUT3MH3_Quote#0068</v>
      </c>
      <c r="G45" s="311" t="str">
        <f>_xll.ohRangeRetrieveError(F45)</f>
        <v/>
      </c>
      <c r="H45" s="43"/>
      <c r="J45" s="330"/>
      <c r="K45" s="340">
        <v>39</v>
      </c>
      <c r="L45" s="339" t="b">
        <v>1</v>
      </c>
      <c r="M45" s="17" t="str">
        <v>H3</v>
      </c>
      <c r="N45" s="338">
        <v>45000</v>
      </c>
      <c r="O45" s="17" t="str">
        <v>FSSH3</v>
      </c>
      <c r="P45" s="337" t="s">
        <v>0</v>
      </c>
      <c r="Q45" s="17" t="s">
        <v>0</v>
      </c>
      <c r="R45" s="17" t="s">
        <v>0</v>
      </c>
      <c r="S45" s="17" t="s">
        <v>0</v>
      </c>
      <c r="T45" s="17" t="s">
        <v>0</v>
      </c>
      <c r="U45" s="20" t="e">
        <f>_xll.qlMidSafe($Q45,$R45)</f>
        <v>#NUM!</v>
      </c>
      <c r="V45" s="9"/>
      <c r="W45" s="376" t="e">
        <v>#NUM!</v>
      </c>
      <c r="X45" s="9"/>
      <c r="Y45" s="211" t="e">
        <v>#NUM!</v>
      </c>
      <c r="Z45" s="20">
        <f>_xll.qlSimpleQuoteSetValue(F45,Y45,Trigger)</f>
        <v>0</v>
      </c>
      <c r="AA45" s="43"/>
      <c r="AF45" s="375"/>
      <c r="AH45" s="373"/>
      <c r="AI45" s="372">
        <v>39</v>
      </c>
      <c r="AJ45" s="371" t="b">
        <v>1</v>
      </c>
      <c r="AK45" s="371" t="str">
        <v>H3</v>
      </c>
      <c r="AL45" s="370" t="str">
        <f t="shared" si="1"/>
        <v>GBPFUT3MH3ConvAdj_Quote</v>
      </c>
      <c r="AM45" s="369" t="str">
        <f>_xll.qlFuturesConvAdjustmentQuote(AL45,IborIndex,AK45,F45,Volatility,MeanReversion,Permanent,OR(ISERROR(Z45),ISERROR(FuturesHWConvAdj!Q43:Q44)),ObjectOverwrite)</f>
        <v>GBPFUT3MH3ConvAdj_Quote#0072</v>
      </c>
      <c r="AN45" s="186" t="str">
        <f>_xll.ohRangeRetrieveError(AM45)</f>
        <v/>
      </c>
      <c r="AO45" s="368"/>
    </row>
    <row r="46" spans="1:41" x14ac:dyDescent="0.2">
      <c r="A46" s="330"/>
      <c r="B46" s="329">
        <v>40</v>
      </c>
      <c r="C46" s="328" t="b">
        <v>1</v>
      </c>
      <c r="D46" s="44" t="str">
        <v>M3</v>
      </c>
      <c r="E46" s="327" t="str">
        <f t="shared" si="0"/>
        <v>GBPFUT3MM3_Quote</v>
      </c>
      <c r="F46" s="326" t="str">
        <f>_xll.qlSimpleQuote(E46,,PriceTickValue,Permanent,Trigger,ObjectOverwrite)</f>
        <v>GBPFUT3MM3_Quote#0068</v>
      </c>
      <c r="G46" s="311" t="str">
        <f>_xll.ohRangeRetrieveError(F46)</f>
        <v/>
      </c>
      <c r="H46" s="43"/>
      <c r="J46" s="330"/>
      <c r="K46" s="340">
        <v>40</v>
      </c>
      <c r="L46" s="339" t="b">
        <v>1</v>
      </c>
      <c r="M46" s="17" t="str">
        <v>M3</v>
      </c>
      <c r="N46" s="338">
        <v>45098</v>
      </c>
      <c r="O46" s="17" t="str">
        <v>FSSM3</v>
      </c>
      <c r="P46" s="337" t="s">
        <v>0</v>
      </c>
      <c r="Q46" s="17" t="s">
        <v>0</v>
      </c>
      <c r="R46" s="17" t="s">
        <v>0</v>
      </c>
      <c r="S46" s="17" t="s">
        <v>0</v>
      </c>
      <c r="T46" s="17" t="s">
        <v>0</v>
      </c>
      <c r="U46" s="20" t="e">
        <f>_xll.qlMidSafe($Q46,$R46)</f>
        <v>#NUM!</v>
      </c>
      <c r="V46" s="9"/>
      <c r="W46" s="376" t="e">
        <v>#NUM!</v>
      </c>
      <c r="X46" s="9"/>
      <c r="Y46" s="211" t="e">
        <v>#NUM!</v>
      </c>
      <c r="Z46" s="20">
        <f>_xll.qlSimpleQuoteSetValue(F46,Y46,Trigger)</f>
        <v>0</v>
      </c>
      <c r="AA46" s="43"/>
      <c r="AF46" s="375"/>
      <c r="AH46" s="373"/>
      <c r="AI46" s="372">
        <v>40</v>
      </c>
      <c r="AJ46" s="371" t="b">
        <v>1</v>
      </c>
      <c r="AK46" s="371" t="str">
        <v>M3</v>
      </c>
      <c r="AL46" s="370" t="str">
        <f t="shared" si="1"/>
        <v>GBPFUT3MM3ConvAdj_Quote</v>
      </c>
      <c r="AM46" s="369" t="str">
        <f>_xll.qlFuturesConvAdjustmentQuote(AL46,IborIndex,AK46,F46,Volatility,MeanReversion,Permanent,OR(ISERROR(Z46),ISERROR(FuturesHWConvAdj!Q44:Q45)),ObjectOverwrite)</f>
        <v>GBPFUT3MM3ConvAdj_Quote#0072</v>
      </c>
      <c r="AN46" s="186" t="str">
        <f>_xll.ohRangeRetrieveError(AM46)</f>
        <v/>
      </c>
      <c r="AO46" s="368"/>
    </row>
    <row r="47" spans="1:41" x14ac:dyDescent="0.2">
      <c r="A47" s="330"/>
      <c r="B47" s="329">
        <v>41</v>
      </c>
      <c r="C47" s="328" t="b">
        <v>1</v>
      </c>
      <c r="D47" s="44" t="str">
        <v>U3</v>
      </c>
      <c r="E47" s="327" t="str">
        <f t="shared" si="0"/>
        <v>GBPFUT3MU3_Quote</v>
      </c>
      <c r="F47" s="326" t="str">
        <f>_xll.qlSimpleQuote(E47,,PriceTickValue,Permanent,Trigger,ObjectOverwrite)</f>
        <v>GBPFUT3MU3_Quote#0068</v>
      </c>
      <c r="G47" s="311" t="str">
        <f>_xll.ohRangeRetrieveError(F47)</f>
        <v/>
      </c>
      <c r="H47" s="43"/>
      <c r="J47" s="330"/>
      <c r="K47" s="340">
        <v>41</v>
      </c>
      <c r="L47" s="339" t="b">
        <v>1</v>
      </c>
      <c r="M47" s="17" t="str">
        <v>U3</v>
      </c>
      <c r="N47" s="338">
        <v>45189</v>
      </c>
      <c r="O47" s="17" t="str">
        <v>FSSU3</v>
      </c>
      <c r="P47" s="337" t="s">
        <v>0</v>
      </c>
      <c r="Q47" s="17" t="s">
        <v>0</v>
      </c>
      <c r="R47" s="17" t="s">
        <v>0</v>
      </c>
      <c r="S47" s="17" t="s">
        <v>0</v>
      </c>
      <c r="T47" s="17" t="s">
        <v>0</v>
      </c>
      <c r="U47" s="20" t="e">
        <f>_xll.qlMidSafe($Q47,$R47)</f>
        <v>#NUM!</v>
      </c>
      <c r="V47" s="9"/>
      <c r="W47" s="376" t="e">
        <v>#NUM!</v>
      </c>
      <c r="X47" s="9"/>
      <c r="Y47" s="211" t="e">
        <v>#NUM!</v>
      </c>
      <c r="Z47" s="20">
        <f>_xll.qlSimpleQuoteSetValue(F47,Y47,Trigger)</f>
        <v>0</v>
      </c>
      <c r="AA47" s="43"/>
      <c r="AF47" s="375"/>
      <c r="AH47" s="373"/>
      <c r="AI47" s="372">
        <v>41</v>
      </c>
      <c r="AJ47" s="371" t="b">
        <v>1</v>
      </c>
      <c r="AK47" s="371" t="str">
        <v>U3</v>
      </c>
      <c r="AL47" s="370" t="str">
        <f t="shared" si="1"/>
        <v>GBPFUT3MU3ConvAdj_Quote</v>
      </c>
      <c r="AM47" s="369" t="str">
        <f>_xll.qlFuturesConvAdjustmentQuote(AL47,IborIndex,AK47,F47,Volatility,MeanReversion,Permanent,OR(ISERROR(Z47),ISERROR(FuturesHWConvAdj!Q45:Q46)),ObjectOverwrite)</f>
        <v>GBPFUT3MU3ConvAdj_Quote#0072</v>
      </c>
      <c r="AN47" s="186" t="str">
        <f>_xll.ohRangeRetrieveError(AM47)</f>
        <v/>
      </c>
      <c r="AO47" s="368"/>
    </row>
    <row r="48" spans="1:41" x14ac:dyDescent="0.2">
      <c r="A48" s="330"/>
      <c r="B48" s="329">
        <v>42</v>
      </c>
      <c r="C48" s="328" t="b">
        <v>1</v>
      </c>
      <c r="D48" s="44" t="str">
        <v>Z3</v>
      </c>
      <c r="E48" s="327" t="str">
        <f t="shared" si="0"/>
        <v>GBPFUT3MZ3_Quote</v>
      </c>
      <c r="F48" s="326" t="str">
        <f>_xll.qlSimpleQuote(E48,,PriceTickValue,Permanent,Trigger,ObjectOverwrite)</f>
        <v>GBPFUT3MZ3_Quote#0068</v>
      </c>
      <c r="G48" s="311" t="str">
        <f>_xll.ohRangeRetrieveError(F48)</f>
        <v/>
      </c>
      <c r="H48" s="43"/>
      <c r="J48" s="330"/>
      <c r="K48" s="335">
        <v>42</v>
      </c>
      <c r="L48" s="334" t="b">
        <v>1</v>
      </c>
      <c r="M48" s="7" t="str">
        <v>Z3</v>
      </c>
      <c r="N48" s="333">
        <v>45280</v>
      </c>
      <c r="O48" s="7" t="str">
        <v>FSSZ3</v>
      </c>
      <c r="P48" s="332" t="s">
        <v>0</v>
      </c>
      <c r="Q48" s="7" t="s">
        <v>0</v>
      </c>
      <c r="R48" s="7" t="s">
        <v>0</v>
      </c>
      <c r="S48" s="7" t="s">
        <v>0</v>
      </c>
      <c r="T48" s="7" t="s">
        <v>0</v>
      </c>
      <c r="U48" s="11" t="e">
        <f>_xll.qlMidSafe($Q48,$R48)</f>
        <v>#NUM!</v>
      </c>
      <c r="V48" s="9"/>
      <c r="W48" s="374" t="e">
        <v>#NUM!</v>
      </c>
      <c r="X48" s="9"/>
      <c r="Y48" s="202" t="e">
        <v>#NUM!</v>
      </c>
      <c r="Z48" s="11">
        <f>_xll.qlSimpleQuoteSetValue(F48,Y48,Trigger)</f>
        <v>0</v>
      </c>
      <c r="AA48" s="43"/>
      <c r="AH48" s="373"/>
      <c r="AI48" s="372">
        <v>42</v>
      </c>
      <c r="AJ48" s="371" t="b">
        <v>1</v>
      </c>
      <c r="AK48" s="371" t="str">
        <v>Z3</v>
      </c>
      <c r="AL48" s="370" t="str">
        <f t="shared" si="1"/>
        <v>GBPFUT3MZ3ConvAdj_Quote</v>
      </c>
      <c r="AM48" s="369" t="str">
        <f>_xll.qlFuturesConvAdjustmentQuote(AL48,IborIndex,AK48,F48,Volatility,MeanReversion,Permanent,OR(ISERROR(Z48),ISERROR(FuturesHWConvAdj!Q46:Q47)),ObjectOverwrite)</f>
        <v>GBPFUT3MZ3ConvAdj_Quote#0072</v>
      </c>
      <c r="AN48" s="186" t="str">
        <f>_xll.ohRangeRetrieveError(AM48)</f>
        <v/>
      </c>
      <c r="AO48" s="368"/>
    </row>
    <row r="49" spans="1:41" ht="12" thickBot="1" x14ac:dyDescent="0.25">
      <c r="A49" s="325"/>
      <c r="B49" s="3"/>
      <c r="C49" s="3"/>
      <c r="D49" s="3"/>
      <c r="E49" s="3"/>
      <c r="F49" s="3"/>
      <c r="G49" s="3"/>
      <c r="H49" s="167"/>
      <c r="J49" s="325"/>
      <c r="K49" s="3"/>
      <c r="L49" s="3"/>
      <c r="M49" s="3"/>
      <c r="N49" s="3"/>
      <c r="O49" s="3"/>
      <c r="P49" s="3"/>
      <c r="Q49" s="3"/>
      <c r="R49" s="3"/>
      <c r="S49" s="3"/>
      <c r="T49" s="3"/>
      <c r="U49" s="3"/>
      <c r="V49" s="3"/>
      <c r="W49" s="3"/>
      <c r="X49" s="3"/>
      <c r="Y49" s="3"/>
      <c r="Z49" s="3"/>
      <c r="AA49" s="167"/>
      <c r="AH49" s="367"/>
      <c r="AI49" s="366"/>
      <c r="AJ49" s="366"/>
      <c r="AK49" s="366"/>
      <c r="AL49" s="366"/>
      <c r="AM49" s="366"/>
      <c r="AN49" s="366"/>
      <c r="AO49" s="365"/>
    </row>
    <row r="57" spans="1:41" x14ac:dyDescent="0.2">
      <c r="U57" s="364"/>
    </row>
  </sheetData>
  <conditionalFormatting sqref="Z7:Z48">
    <cfRule type="cellIs" dxfId="22" priority="1" stopIfTrue="1" operator="greaterThan">
      <formula>0</formula>
    </cfRule>
    <cfRule type="cellIs" dxfId="21" priority="2" stopIfTrue="1" operator="lessThan">
      <formula>0</formula>
    </cfRule>
  </conditionalFormatting>
  <pageMargins left="0.75" right="0.75" top="1" bottom="1" header="0.5" footer="0.5"/>
  <pageSetup paperSize="9"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26"/>
  <sheetViews>
    <sheetView workbookViewId="0">
      <selection activeCell="F3" sqref="F3"/>
    </sheetView>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11.2851562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37" width="9.140625" style="166"/>
    <col min="38" max="38" width="15.85546875" style="166" bestFit="1" customWidth="1"/>
    <col min="39" max="39" width="24.85546875" style="166" bestFit="1" customWidth="1"/>
    <col min="40" max="16384" width="9.140625" style="166"/>
  </cols>
  <sheetData>
    <row r="1" spans="1:41" ht="12" thickBot="1" x14ac:dyDescent="0.25"/>
    <row r="2" spans="1:41" x14ac:dyDescent="0.2">
      <c r="A2" s="363"/>
      <c r="B2" s="362"/>
      <c r="C2" s="362"/>
      <c r="D2" s="222" t="s">
        <v>192</v>
      </c>
      <c r="E2" s="222" t="s">
        <v>92</v>
      </c>
      <c r="F2" s="190"/>
      <c r="G2" s="190"/>
      <c r="H2" s="360"/>
      <c r="J2" s="324"/>
      <c r="K2" s="48"/>
      <c r="L2" s="48"/>
      <c r="M2" s="48"/>
      <c r="N2" s="48"/>
      <c r="O2" s="48"/>
      <c r="P2" s="48"/>
      <c r="Q2" s="48"/>
      <c r="R2" s="48"/>
      <c r="S2" s="48"/>
      <c r="T2" s="48"/>
      <c r="U2" s="48"/>
      <c r="V2" s="361"/>
      <c r="W2" s="361"/>
      <c r="X2" s="48"/>
      <c r="Y2" s="48"/>
      <c r="Z2" s="398">
        <f>_xll.ohTrigger(Z4:Z15)</f>
        <v>66</v>
      </c>
      <c r="AA2" s="360"/>
      <c r="AL2" s="397" t="s">
        <v>195</v>
      </c>
      <c r="AM2" s="396" t="str">
        <f>PROPER(Currency)&amp;"HW_Volatility_Quote"</f>
        <v>GbpHW_Volatility_Quote</v>
      </c>
    </row>
    <row r="3" spans="1:41" ht="22.5" x14ac:dyDescent="0.2">
      <c r="A3" s="46"/>
      <c r="B3" s="189" t="s">
        <v>184</v>
      </c>
      <c r="C3" s="32" t="s">
        <v>183</v>
      </c>
      <c r="D3" s="32" t="s">
        <v>182</v>
      </c>
      <c r="E3" s="229" t="str">
        <f>Currency&amp;"_010_"&amp;$D$2&amp;$E$2&amp;".xml"</f>
        <v>GBP_010_FUT1M.xml</v>
      </c>
      <c r="F3" s="228" t="str">
        <f>IF(Serialize,_xll.ohObjectSave(F4:F123,SerializationPath&amp;E3,FileOverwrite,Serialize),"---")</f>
        <v>---</v>
      </c>
      <c r="G3" s="359" t="str">
        <f>_xll.ohRangeRetrieveError(F3)</f>
        <v/>
      </c>
      <c r="H3" s="43"/>
      <c r="J3" s="46"/>
      <c r="K3" s="292" t="s">
        <v>184</v>
      </c>
      <c r="L3" s="37" t="s">
        <v>183</v>
      </c>
      <c r="M3" s="37" t="s">
        <v>182</v>
      </c>
      <c r="N3" s="37" t="s">
        <v>181</v>
      </c>
      <c r="O3" s="38" t="e">
        <f ca="1">_xll.RData(O4:O15,P3:T3,"RTFEED:IDN",ReutersRtMode,,P4)</f>
        <v>#NAME?</v>
      </c>
      <c r="P3" s="37" t="s">
        <v>180</v>
      </c>
      <c r="Q3" s="37" t="s">
        <v>20</v>
      </c>
      <c r="R3" s="37" t="s">
        <v>19</v>
      </c>
      <c r="S3" s="37" t="s">
        <v>18</v>
      </c>
      <c r="T3" s="37" t="s">
        <v>17</v>
      </c>
      <c r="U3" s="36" t="s">
        <v>139</v>
      </c>
      <c r="V3" s="9"/>
      <c r="W3" s="35" t="s">
        <v>15</v>
      </c>
      <c r="X3" s="9"/>
      <c r="Y3" s="292" t="s">
        <v>13</v>
      </c>
      <c r="Z3" s="320" t="s">
        <v>12</v>
      </c>
      <c r="AA3" s="43"/>
      <c r="AL3" s="397" t="s">
        <v>194</v>
      </c>
      <c r="AM3" s="396" t="str">
        <f>PROPER(Currency)&amp;"HW_MeanReversion_Quote"</f>
        <v>GbpHW_MeanReversion_Quote</v>
      </c>
    </row>
    <row r="4" spans="1:41" ht="12" thickBot="1" x14ac:dyDescent="0.25">
      <c r="A4" s="330"/>
      <c r="B4" s="358">
        <v>1</v>
      </c>
      <c r="C4" s="357" t="b">
        <v>0</v>
      </c>
      <c r="D4" s="356" t="str">
        <f t="array" ref="D4:D123">_xll.qlIMMNextCodes(_xll.qlSettingsEvaluationDate(Trigger)-1,$C4:$C123)</f>
        <v>N5</v>
      </c>
      <c r="E4" s="327" t="str">
        <f t="shared" ref="E4:E35" si="0">Currency&amp;$D$2&amp;$E$2&amp;$D4&amp;QuoteSuffix</f>
        <v>GBPFUT1MN5_Quote</v>
      </c>
      <c r="F4" s="355" t="str">
        <f>_xll.qlSimpleQuote(E4,,PriceTickValue,Permanent,Trigger,ObjectOverwrite)</f>
        <v>GBPFUT1MN5_Quote#0067</v>
      </c>
      <c r="G4" s="354" t="str">
        <f>_xll.ohRangeRetrieveError(F4)</f>
        <v/>
      </c>
      <c r="H4" s="43"/>
      <c r="J4" s="330"/>
      <c r="K4" s="345">
        <v>1</v>
      </c>
      <c r="L4" s="344" t="b">
        <v>0</v>
      </c>
      <c r="M4" s="25" t="str">
        <f t="array" ref="M4:M15">_xll.qlIMMcode(FuturesDates)</f>
        <v>N5</v>
      </c>
      <c r="N4" s="343">
        <f t="array" ref="N4:N15">_xll.qlIMMNextDates(_xll.qlSettingsEvaluationDate(Trigger)-1,$L4:$L15)</f>
        <v>42200</v>
      </c>
      <c r="O4" s="25" t="str">
        <f t="array" ref="O4:O15">VLOOKUP(Currency,LiffeCodes,2)&amp;FuturesCodes</f>
        <v>N5</v>
      </c>
      <c r="P4" s="342" t="s">
        <v>0</v>
      </c>
      <c r="Q4" s="25" t="s">
        <v>0</v>
      </c>
      <c r="R4" s="25" t="s">
        <v>0</v>
      </c>
      <c r="S4" s="25" t="s">
        <v>0</v>
      </c>
      <c r="T4" s="25" t="s">
        <v>0</v>
      </c>
      <c r="U4" s="28" t="e">
        <f>_xll.qlMidSafe($Q4,$R4)</f>
        <v>#NUM!</v>
      </c>
      <c r="V4" s="9"/>
      <c r="W4" s="381" t="e">
        <v>#NUM!</v>
      </c>
      <c r="X4" s="9"/>
      <c r="Y4" s="225" t="e">
        <f t="array" ref="Y4:Y15">QuoteStatic</f>
        <v>#NUM!</v>
      </c>
      <c r="Z4" s="28">
        <f>_xll.qlSimpleQuoteSetValue(F4,Y4,Trigger)</f>
        <v>0</v>
      </c>
      <c r="AA4" s="43"/>
      <c r="AL4" s="397" t="s">
        <v>193</v>
      </c>
      <c r="AM4" s="396" t="str">
        <f>PROPER(Currency)&amp;FamilyName&amp;$AN$4</f>
        <v>GbpLibor1M</v>
      </c>
      <c r="AN4" s="395" t="s">
        <v>92</v>
      </c>
    </row>
    <row r="5" spans="1:41" x14ac:dyDescent="0.2">
      <c r="A5" s="330"/>
      <c r="B5" s="329">
        <v>2</v>
      </c>
      <c r="C5" s="328" t="b">
        <v>0</v>
      </c>
      <c r="D5" s="44" t="str">
        <v>Q5</v>
      </c>
      <c r="E5" s="327" t="str">
        <f t="shared" si="0"/>
        <v>GBPFUT1MQ5_Quote</v>
      </c>
      <c r="F5" s="326" t="str">
        <f>_xll.qlSimpleQuote(E5,,PriceTickValue,Permanent,Trigger,ObjectOverwrite)</f>
        <v>GBPFUT1MQ5_Quote#0067</v>
      </c>
      <c r="G5" s="311" t="str">
        <f>_xll.ohRangeRetrieveError(F5)</f>
        <v/>
      </c>
      <c r="H5" s="43"/>
      <c r="J5" s="330"/>
      <c r="K5" s="340">
        <v>2</v>
      </c>
      <c r="L5" s="339" t="b">
        <v>0</v>
      </c>
      <c r="M5" s="17" t="str">
        <v>Q5</v>
      </c>
      <c r="N5" s="338">
        <v>42235</v>
      </c>
      <c r="O5" s="17" t="str">
        <v>Q5</v>
      </c>
      <c r="P5" s="337" t="s">
        <v>0</v>
      </c>
      <c r="Q5" s="17" t="s">
        <v>0</v>
      </c>
      <c r="R5" s="17" t="s">
        <v>0</v>
      </c>
      <c r="S5" s="17" t="s">
        <v>0</v>
      </c>
      <c r="T5" s="17" t="s">
        <v>0</v>
      </c>
      <c r="U5" s="20" t="e">
        <f>_xll.qlMidSafe($Q5,$R5)</f>
        <v>#NUM!</v>
      </c>
      <c r="V5" s="9"/>
      <c r="W5" s="378" t="e">
        <v>#NUM!</v>
      </c>
      <c r="X5" s="9"/>
      <c r="Y5" s="211" t="e">
        <v>#NUM!</v>
      </c>
      <c r="Z5" s="20">
        <f>_xll.qlSimpleQuoteSetValue(F5,Y5,Trigger)</f>
        <v>0</v>
      </c>
      <c r="AA5" s="43"/>
      <c r="AC5" s="185" t="s">
        <v>191</v>
      </c>
      <c r="AD5" s="183" t="s">
        <v>190</v>
      </c>
      <c r="AF5" s="387"/>
    </row>
    <row r="6" spans="1:41" ht="11.25" customHeight="1" x14ac:dyDescent="0.2">
      <c r="A6" s="330"/>
      <c r="B6" s="329">
        <v>3</v>
      </c>
      <c r="C6" s="328" t="b">
        <v>0</v>
      </c>
      <c r="D6" s="44" t="str">
        <v>U5</v>
      </c>
      <c r="E6" s="327" t="str">
        <f t="shared" si="0"/>
        <v>GBPFUT1MU5_Quote</v>
      </c>
      <c r="F6" s="326" t="str">
        <f>_xll.qlSimpleQuote(E6,,PriceTickValue,Permanent,Trigger,ObjectOverwrite)</f>
        <v>GBPFUT1MU5_Quote#0067</v>
      </c>
      <c r="G6" s="311" t="str">
        <f>_xll.ohRangeRetrieveError(F6)</f>
        <v/>
      </c>
      <c r="H6" s="43"/>
      <c r="J6" s="330"/>
      <c r="K6" s="340">
        <v>3</v>
      </c>
      <c r="L6" s="339" t="b">
        <v>0</v>
      </c>
      <c r="M6" s="17" t="str">
        <v>U5</v>
      </c>
      <c r="N6" s="338">
        <v>42263</v>
      </c>
      <c r="O6" s="17" t="str">
        <v>U5</v>
      </c>
      <c r="P6" s="337" t="s">
        <v>0</v>
      </c>
      <c r="Q6" s="17" t="s">
        <v>0</v>
      </c>
      <c r="R6" s="17" t="s">
        <v>0</v>
      </c>
      <c r="S6" s="17" t="s">
        <v>0</v>
      </c>
      <c r="T6" s="17" t="s">
        <v>0</v>
      </c>
      <c r="U6" s="20" t="e">
        <f>_xll.qlMidSafe($Q6,$R6)</f>
        <v>#NUM!</v>
      </c>
      <c r="V6" s="9"/>
      <c r="W6" s="378" t="e">
        <v>#NUM!</v>
      </c>
      <c r="X6" s="9"/>
      <c r="Y6" s="211" t="e">
        <v>#NUM!</v>
      </c>
      <c r="Z6" s="20">
        <f>_xll.qlSimpleQuoteSetValue(F6,Y6,Trigger)</f>
        <v>0</v>
      </c>
      <c r="AA6" s="43"/>
      <c r="AC6" s="180" t="s">
        <v>49</v>
      </c>
      <c r="AD6" s="178"/>
      <c r="AF6" s="375"/>
      <c r="AH6" s="46"/>
      <c r="AI6" s="189" t="s">
        <v>184</v>
      </c>
      <c r="AJ6" s="258" t="s">
        <v>183</v>
      </c>
      <c r="AK6" s="258" t="s">
        <v>182</v>
      </c>
      <c r="AL6" s="258" t="s">
        <v>197</v>
      </c>
      <c r="AM6" s="229" t="str">
        <f>Currency&amp;"_020_Futures"&amp;AN4&amp;"ConvAdj.xml"</f>
        <v>GBP_020_Futures1MConvAdj.xml</v>
      </c>
      <c r="AN6" s="187" t="str">
        <f>IF(Serialize,_xll.ohObjectSave(AN7:AN126,SerializationPath&amp;AM6,FileOverwrite,Serialize),"---")</f>
        <v>---</v>
      </c>
      <c r="AO6" s="186" t="str">
        <f>_xll.ohRangeRetrieveError(AN6)</f>
        <v/>
      </c>
    </row>
    <row r="7" spans="1:41" x14ac:dyDescent="0.2">
      <c r="A7" s="330"/>
      <c r="B7" s="329">
        <v>4</v>
      </c>
      <c r="C7" s="328" t="b">
        <v>0</v>
      </c>
      <c r="D7" s="44" t="str">
        <v>V5</v>
      </c>
      <c r="E7" s="327" t="str">
        <f t="shared" si="0"/>
        <v>GBPFUT1MV5_Quote</v>
      </c>
      <c r="F7" s="326" t="str">
        <f>_xll.qlSimpleQuote(E7,,PriceTickValue,Permanent,Trigger,ObjectOverwrite)</f>
        <v>GBPFUT1MV5_Quote#0067</v>
      </c>
      <c r="G7" s="311" t="str">
        <f>_xll.ohRangeRetrieveError(F7)</f>
        <v/>
      </c>
      <c r="H7" s="43"/>
      <c r="J7" s="330"/>
      <c r="K7" s="340">
        <v>4</v>
      </c>
      <c r="L7" s="339" t="b">
        <v>0</v>
      </c>
      <c r="M7" s="17" t="str">
        <v>V5</v>
      </c>
      <c r="N7" s="338">
        <v>42298</v>
      </c>
      <c r="O7" s="17" t="str">
        <v>V5</v>
      </c>
      <c r="P7" s="337" t="s">
        <v>0</v>
      </c>
      <c r="Q7" s="17" t="s">
        <v>0</v>
      </c>
      <c r="R7" s="17" t="s">
        <v>0</v>
      </c>
      <c r="S7" s="17" t="s">
        <v>0</v>
      </c>
      <c r="T7" s="17" t="s">
        <v>0</v>
      </c>
      <c r="U7" s="20" t="e">
        <f>_xll.qlMidSafe($Q7,$R7)</f>
        <v>#NUM!</v>
      </c>
      <c r="V7" s="9"/>
      <c r="W7" s="378" t="e">
        <v>#NUM!</v>
      </c>
      <c r="X7" s="9"/>
      <c r="Y7" s="211" t="e">
        <v>#NUM!</v>
      </c>
      <c r="Z7" s="20">
        <f>_xll.qlSimpleQuoteSetValue(F7,Y7,Trigger)</f>
        <v>0</v>
      </c>
      <c r="AA7" s="43"/>
      <c r="AC7" s="180" t="s">
        <v>48</v>
      </c>
      <c r="AD7" s="178"/>
      <c r="AF7" s="375"/>
      <c r="AH7" s="330"/>
      <c r="AI7" s="358">
        <v>1</v>
      </c>
      <c r="AJ7" s="356" t="b">
        <v>0</v>
      </c>
      <c r="AK7" s="356" t="str">
        <f t="array" ref="AK7:AK126">_xll.qlIMMNextCodes(_xll.qlSettingsEvaluationDate(Trigger)-1,$AJ7:$AJ126)</f>
        <v>N5</v>
      </c>
      <c r="AL7" s="393" t="str">
        <f t="shared" ref="AL7:AL38" si="1">Currency&amp;"FUT"&amp;$AN$4&amp;$AK7&amp;QuoteSuffix</f>
        <v>GBPFUT1MN5_Quote</v>
      </c>
      <c r="AM7" s="394" t="str">
        <f t="shared" ref="AM7:AM38" si="2">Currency&amp;"FUT"&amp;$AN$4&amp;$AK7&amp;"ConvAdj"&amp;QuoteSuffix</f>
        <v>GBPFUT1MN5ConvAdj_Quote</v>
      </c>
      <c r="AN7" s="393" t="str">
        <f>_xll.qlFuturesConvAdjustmentQuote($AM7,IborIndex,$AK7,$AL7,Volatility,MeanReversion,Permanent,Trigger,ObjectOverwrite)</f>
        <v>GBPFUT1MN5ConvAdj_Quote#0066</v>
      </c>
      <c r="AO7" s="186" t="str">
        <f>_xll.ohRangeRetrieveError(AN7)</f>
        <v/>
      </c>
    </row>
    <row r="8" spans="1:41" x14ac:dyDescent="0.2">
      <c r="A8" s="330"/>
      <c r="B8" s="329">
        <v>5</v>
      </c>
      <c r="C8" s="328" t="b">
        <v>0</v>
      </c>
      <c r="D8" s="44" t="str">
        <v>X5</v>
      </c>
      <c r="E8" s="327" t="str">
        <f t="shared" si="0"/>
        <v>GBPFUT1MX5_Quote</v>
      </c>
      <c r="F8" s="326" t="str">
        <f>_xll.qlSimpleQuote(E8,,PriceTickValue,Permanent,Trigger,ObjectOverwrite)</f>
        <v>GBPFUT1MX5_Quote#0067</v>
      </c>
      <c r="G8" s="311" t="str">
        <f>_xll.ohRangeRetrieveError(F8)</f>
        <v/>
      </c>
      <c r="H8" s="43"/>
      <c r="J8" s="330"/>
      <c r="K8" s="340">
        <v>5</v>
      </c>
      <c r="L8" s="339" t="b">
        <v>0</v>
      </c>
      <c r="M8" s="17" t="str">
        <v>X5</v>
      </c>
      <c r="N8" s="338">
        <v>42326</v>
      </c>
      <c r="O8" s="17" t="str">
        <v>X5</v>
      </c>
      <c r="P8" s="337" t="s">
        <v>0</v>
      </c>
      <c r="Q8" s="17" t="s">
        <v>0</v>
      </c>
      <c r="R8" s="17" t="s">
        <v>0</v>
      </c>
      <c r="S8" s="17" t="s">
        <v>0</v>
      </c>
      <c r="T8" s="17" t="s">
        <v>0</v>
      </c>
      <c r="U8" s="20" t="e">
        <f>_xll.qlMidSafe($Q8,$R8)</f>
        <v>#NUM!</v>
      </c>
      <c r="V8" s="9"/>
      <c r="W8" s="376" t="e">
        <v>#NUM!</v>
      </c>
      <c r="X8" s="9"/>
      <c r="Y8" s="211" t="e">
        <v>#NUM!</v>
      </c>
      <c r="Z8" s="20">
        <f>_xll.qlSimpleQuoteSetValue(F8,Y8,Trigger)</f>
        <v>0</v>
      </c>
      <c r="AA8" s="43"/>
      <c r="AC8" s="180" t="s">
        <v>43</v>
      </c>
      <c r="AD8" s="178"/>
      <c r="AF8" s="375"/>
      <c r="AH8" s="330"/>
      <c r="AI8" s="329">
        <v>2</v>
      </c>
      <c r="AJ8" s="44" t="b">
        <v>0</v>
      </c>
      <c r="AK8" s="44" t="str">
        <v>Q5</v>
      </c>
      <c r="AL8" s="393" t="str">
        <f t="shared" si="1"/>
        <v>GBPFUT1MQ5_Quote</v>
      </c>
      <c r="AM8" s="394" t="str">
        <f t="shared" si="2"/>
        <v>GBPFUT1MQ5ConvAdj_Quote</v>
      </c>
      <c r="AN8" s="393" t="str">
        <f>_xll.qlFuturesConvAdjustmentQuote($AM8,IborIndex,$AK8,$AL8,Volatility,MeanReversion,Permanent,Trigger,ObjectOverwrite)</f>
        <v>GBPFUT1MQ5ConvAdj_Quote#0066</v>
      </c>
      <c r="AO8" s="186" t="str">
        <f>_xll.ohRangeRetrieveError(AN8)</f>
        <v/>
      </c>
    </row>
    <row r="9" spans="1:41" x14ac:dyDescent="0.2">
      <c r="A9" s="330"/>
      <c r="B9" s="329">
        <v>6</v>
      </c>
      <c r="C9" s="328" t="b">
        <v>0</v>
      </c>
      <c r="D9" s="44" t="str">
        <v>Z5</v>
      </c>
      <c r="E9" s="327" t="str">
        <f t="shared" si="0"/>
        <v>GBPFUT1MZ5_Quote</v>
      </c>
      <c r="F9" s="326" t="str">
        <f>_xll.qlSimpleQuote(E9,,PriceTickValue,Permanent,Trigger,ObjectOverwrite)</f>
        <v>GBPFUT1MZ5_Quote#0067</v>
      </c>
      <c r="G9" s="311" t="str">
        <f>_xll.ohRangeRetrieveError(F9)</f>
        <v/>
      </c>
      <c r="H9" s="43"/>
      <c r="J9" s="330"/>
      <c r="K9" s="340">
        <v>6</v>
      </c>
      <c r="L9" s="339" t="b">
        <v>0</v>
      </c>
      <c r="M9" s="17" t="str">
        <v>Z5</v>
      </c>
      <c r="N9" s="338">
        <v>42354</v>
      </c>
      <c r="O9" s="17" t="str">
        <v>Z5</v>
      </c>
      <c r="P9" s="337" t="s">
        <v>0</v>
      </c>
      <c r="Q9" s="17" t="s">
        <v>0</v>
      </c>
      <c r="R9" s="17" t="s">
        <v>0</v>
      </c>
      <c r="S9" s="17" t="s">
        <v>0</v>
      </c>
      <c r="T9" s="17" t="s">
        <v>0</v>
      </c>
      <c r="U9" s="20" t="e">
        <f>_xll.qlMidSafe($Q9,$R9)</f>
        <v>#NUM!</v>
      </c>
      <c r="V9" s="9"/>
      <c r="W9" s="376" t="e">
        <v>#NUM!</v>
      </c>
      <c r="X9" s="9"/>
      <c r="Y9" s="211" t="e">
        <v>#NUM!</v>
      </c>
      <c r="Z9" s="20">
        <f>_xll.qlSimpleQuoteSetValue(F9,Y9,Trigger)</f>
        <v>0</v>
      </c>
      <c r="AA9" s="43"/>
      <c r="AC9" s="180" t="s">
        <v>42</v>
      </c>
      <c r="AD9" s="178"/>
      <c r="AF9" s="375"/>
      <c r="AH9" s="330"/>
      <c r="AI9" s="329">
        <v>3</v>
      </c>
      <c r="AJ9" s="44" t="b">
        <v>0</v>
      </c>
      <c r="AK9" s="44" t="str">
        <v>U5</v>
      </c>
      <c r="AL9" s="393" t="str">
        <f t="shared" si="1"/>
        <v>GBPFUT1MU5_Quote</v>
      </c>
      <c r="AM9" s="394" t="str">
        <f t="shared" si="2"/>
        <v>GBPFUT1MU5ConvAdj_Quote</v>
      </c>
      <c r="AN9" s="393" t="str">
        <f>_xll.qlFuturesConvAdjustmentQuote($AM9,IborIndex,$AK9,$AL9,Volatility,MeanReversion,Permanent,Trigger,ObjectOverwrite)</f>
        <v>GBPFUT1MU5ConvAdj_Quote#0066</v>
      </c>
      <c r="AO9" s="186" t="str">
        <f>_xll.ohRangeRetrieveError(AN9)</f>
        <v/>
      </c>
    </row>
    <row r="10" spans="1:41" ht="12" thickBot="1" x14ac:dyDescent="0.25">
      <c r="A10" s="330"/>
      <c r="B10" s="329">
        <v>7</v>
      </c>
      <c r="C10" s="328" t="b">
        <v>0</v>
      </c>
      <c r="D10" s="44" t="str">
        <v>F6</v>
      </c>
      <c r="E10" s="327" t="str">
        <f t="shared" si="0"/>
        <v>GBPFUT1MF6_Quote</v>
      </c>
      <c r="F10" s="326" t="str">
        <f>_xll.qlSimpleQuote(E10,,PriceTickValue,Permanent,Trigger,ObjectOverwrite)</f>
        <v>GBPFUT1MF6_Quote#0067</v>
      </c>
      <c r="G10" s="311" t="str">
        <f>_xll.ohRangeRetrieveError(F10)</f>
        <v/>
      </c>
      <c r="H10" s="43"/>
      <c r="J10" s="330"/>
      <c r="K10" s="340">
        <v>7</v>
      </c>
      <c r="L10" s="339" t="b">
        <v>0</v>
      </c>
      <c r="M10" s="17" t="str">
        <v>F6</v>
      </c>
      <c r="N10" s="338">
        <v>42389</v>
      </c>
      <c r="O10" s="17" t="str">
        <v>F6</v>
      </c>
      <c r="P10" s="337" t="s">
        <v>0</v>
      </c>
      <c r="Q10" s="17" t="s">
        <v>0</v>
      </c>
      <c r="R10" s="17" t="s">
        <v>0</v>
      </c>
      <c r="S10" s="17" t="s">
        <v>0</v>
      </c>
      <c r="T10" s="17" t="s">
        <v>0</v>
      </c>
      <c r="U10" s="20" t="e">
        <f>_xll.qlMidSafe($Q10,$R10)</f>
        <v>#NUM!</v>
      </c>
      <c r="V10" s="9"/>
      <c r="W10" s="376" t="e">
        <v>#NUM!</v>
      </c>
      <c r="X10" s="9"/>
      <c r="Y10" s="211" t="e">
        <v>#NUM!</v>
      </c>
      <c r="Z10" s="20">
        <f>_xll.qlSimpleQuoteSetValue(F10,Y10,Trigger)</f>
        <v>0</v>
      </c>
      <c r="AA10" s="43"/>
      <c r="AC10" s="177" t="s">
        <v>41</v>
      </c>
      <c r="AD10" s="175" t="s">
        <v>196</v>
      </c>
      <c r="AF10" s="375"/>
      <c r="AH10" s="330"/>
      <c r="AI10" s="329">
        <v>4</v>
      </c>
      <c r="AJ10" s="44" t="b">
        <v>0</v>
      </c>
      <c r="AK10" s="44" t="str">
        <v>V5</v>
      </c>
      <c r="AL10" s="393" t="str">
        <f t="shared" si="1"/>
        <v>GBPFUT1MV5_Quote</v>
      </c>
      <c r="AM10" s="394" t="str">
        <f t="shared" si="2"/>
        <v>GBPFUT1MV5ConvAdj_Quote</v>
      </c>
      <c r="AN10" s="393" t="str">
        <f>_xll.qlFuturesConvAdjustmentQuote($AM10,IborIndex,$AK10,$AL10,Volatility,MeanReversion,Permanent,Trigger,ObjectOverwrite)</f>
        <v>GBPFUT1MV5ConvAdj_Quote#0066</v>
      </c>
      <c r="AO10" s="186" t="str">
        <f>_xll.ohRangeRetrieveError(AN10)</f>
        <v/>
      </c>
    </row>
    <row r="11" spans="1:41" x14ac:dyDescent="0.2">
      <c r="A11" s="330"/>
      <c r="B11" s="329">
        <v>8</v>
      </c>
      <c r="C11" s="328" t="b">
        <v>0</v>
      </c>
      <c r="D11" s="44" t="str">
        <v>G6</v>
      </c>
      <c r="E11" s="327" t="str">
        <f t="shared" si="0"/>
        <v>GBPFUT1MG6_Quote</v>
      </c>
      <c r="F11" s="326" t="str">
        <f>_xll.qlSimpleQuote(E11,,PriceTickValue,Permanent,Trigger,ObjectOverwrite)</f>
        <v>GBPFUT1MG6_Quote#0067</v>
      </c>
      <c r="G11" s="311" t="str">
        <f>_xll.ohRangeRetrieveError(F11)</f>
        <v/>
      </c>
      <c r="H11" s="43"/>
      <c r="J11" s="330"/>
      <c r="K11" s="340">
        <v>8</v>
      </c>
      <c r="L11" s="339" t="b">
        <v>0</v>
      </c>
      <c r="M11" s="17" t="str">
        <v>G6</v>
      </c>
      <c r="N11" s="338">
        <v>42417</v>
      </c>
      <c r="O11" s="17" t="str">
        <v>G6</v>
      </c>
      <c r="P11" s="337" t="s">
        <v>0</v>
      </c>
      <c r="Q11" s="17" t="s">
        <v>0</v>
      </c>
      <c r="R11" s="17" t="s">
        <v>0</v>
      </c>
      <c r="S11" s="17" t="s">
        <v>0</v>
      </c>
      <c r="T11" s="17" t="s">
        <v>0</v>
      </c>
      <c r="U11" s="20" t="e">
        <f>_xll.qlMidSafe($Q11,$R11)</f>
        <v>#NUM!</v>
      </c>
      <c r="V11" s="9"/>
      <c r="W11" s="376" t="e">
        <v>#NUM!</v>
      </c>
      <c r="X11" s="9"/>
      <c r="Y11" s="211" t="e">
        <v>#NUM!</v>
      </c>
      <c r="Z11" s="20">
        <f>_xll.qlSimpleQuoteSetValue(F11,Y11,Trigger)</f>
        <v>0</v>
      </c>
      <c r="AA11" s="43"/>
      <c r="AF11" s="375"/>
      <c r="AH11" s="330"/>
      <c r="AI11" s="329">
        <v>5</v>
      </c>
      <c r="AJ11" s="44" t="b">
        <v>0</v>
      </c>
      <c r="AK11" s="44" t="str">
        <v>X5</v>
      </c>
      <c r="AL11" s="393" t="str">
        <f t="shared" si="1"/>
        <v>GBPFUT1MX5_Quote</v>
      </c>
      <c r="AM11" s="394" t="str">
        <f t="shared" si="2"/>
        <v>GBPFUT1MX5ConvAdj_Quote</v>
      </c>
      <c r="AN11" s="393" t="str">
        <f>_xll.qlFuturesConvAdjustmentQuote($AM11,IborIndex,$AK11,$AL11,Volatility,MeanReversion,Permanent,Trigger,ObjectOverwrite)</f>
        <v>GBPFUT1MX5ConvAdj_Quote#0066</v>
      </c>
      <c r="AO11" s="186" t="str">
        <f>_xll.ohRangeRetrieveError(AN11)</f>
        <v/>
      </c>
    </row>
    <row r="12" spans="1:41" x14ac:dyDescent="0.2">
      <c r="A12" s="330"/>
      <c r="B12" s="329">
        <v>9</v>
      </c>
      <c r="C12" s="328" t="b">
        <v>0</v>
      </c>
      <c r="D12" s="44" t="str">
        <v>H6</v>
      </c>
      <c r="E12" s="327" t="str">
        <f t="shared" si="0"/>
        <v>GBPFUT1MH6_Quote</v>
      </c>
      <c r="F12" s="326" t="str">
        <f>_xll.qlSimpleQuote(E12,,PriceTickValue,Permanent,Trigger,ObjectOverwrite)</f>
        <v>GBPFUT1MH6_Quote#0067</v>
      </c>
      <c r="G12" s="311" t="str">
        <f>_xll.ohRangeRetrieveError(F12)</f>
        <v/>
      </c>
      <c r="H12" s="43"/>
      <c r="J12" s="330"/>
      <c r="K12" s="340">
        <v>9</v>
      </c>
      <c r="L12" s="339" t="b">
        <v>0</v>
      </c>
      <c r="M12" s="17" t="str">
        <v>H6</v>
      </c>
      <c r="N12" s="338">
        <v>42445</v>
      </c>
      <c r="O12" s="17" t="str">
        <v>H6</v>
      </c>
      <c r="P12" s="337" t="s">
        <v>0</v>
      </c>
      <c r="Q12" s="17" t="s">
        <v>0</v>
      </c>
      <c r="R12" s="17" t="s">
        <v>0</v>
      </c>
      <c r="S12" s="17" t="s">
        <v>0</v>
      </c>
      <c r="T12" s="17" t="s">
        <v>0</v>
      </c>
      <c r="U12" s="20" t="e">
        <f>_xll.qlMidSafe($Q12,$R12)</f>
        <v>#NUM!</v>
      </c>
      <c r="V12" s="9"/>
      <c r="W12" s="376" t="e">
        <v>#NUM!</v>
      </c>
      <c r="X12" s="9"/>
      <c r="Y12" s="211" t="e">
        <v>#NUM!</v>
      </c>
      <c r="Z12" s="20">
        <f>_xll.qlSimpleQuoteSetValue(F12,Y12,Trigger)</f>
        <v>0</v>
      </c>
      <c r="AA12" s="43"/>
      <c r="AF12" s="375"/>
      <c r="AH12" s="330"/>
      <c r="AI12" s="329">
        <v>6</v>
      </c>
      <c r="AJ12" s="44" t="b">
        <v>0</v>
      </c>
      <c r="AK12" s="44" t="str">
        <v>Z5</v>
      </c>
      <c r="AL12" s="393" t="str">
        <f t="shared" si="1"/>
        <v>GBPFUT1MZ5_Quote</v>
      </c>
      <c r="AM12" s="394" t="str">
        <f t="shared" si="2"/>
        <v>GBPFUT1MZ5ConvAdj_Quote</v>
      </c>
      <c r="AN12" s="393" t="str">
        <f>_xll.qlFuturesConvAdjustmentQuote($AM12,IborIndex,$AK12,$AL12,Volatility,MeanReversion,Permanent,Trigger,ObjectOverwrite)</f>
        <v>GBPFUT1MZ5ConvAdj_Quote#0066</v>
      </c>
      <c r="AO12" s="186" t="str">
        <f>_xll.ohRangeRetrieveError(AN12)</f>
        <v/>
      </c>
    </row>
    <row r="13" spans="1:41" x14ac:dyDescent="0.2">
      <c r="A13" s="330"/>
      <c r="B13" s="329">
        <v>10</v>
      </c>
      <c r="C13" s="328" t="b">
        <v>0</v>
      </c>
      <c r="D13" s="44" t="str">
        <v>J6</v>
      </c>
      <c r="E13" s="327" t="str">
        <f t="shared" si="0"/>
        <v>GBPFUT1MJ6_Quote</v>
      </c>
      <c r="F13" s="326" t="str">
        <f>_xll.qlSimpleQuote(E13,,PriceTickValue,Permanent,Trigger,ObjectOverwrite)</f>
        <v>GBPFUT1MJ6_Quote#0067</v>
      </c>
      <c r="G13" s="311" t="str">
        <f>_xll.ohRangeRetrieveError(F13)</f>
        <v/>
      </c>
      <c r="H13" s="43"/>
      <c r="J13" s="330"/>
      <c r="K13" s="340">
        <v>10</v>
      </c>
      <c r="L13" s="339" t="b">
        <v>0</v>
      </c>
      <c r="M13" s="17" t="str">
        <v>J6</v>
      </c>
      <c r="N13" s="338">
        <v>42480</v>
      </c>
      <c r="O13" s="17" t="str">
        <v>J6</v>
      </c>
      <c r="P13" s="337" t="s">
        <v>0</v>
      </c>
      <c r="Q13" s="17" t="s">
        <v>0</v>
      </c>
      <c r="R13" s="17" t="s">
        <v>0</v>
      </c>
      <c r="S13" s="17" t="s">
        <v>0</v>
      </c>
      <c r="T13" s="17" t="s">
        <v>0</v>
      </c>
      <c r="U13" s="20" t="e">
        <f>_xll.qlMidSafe($Q13,$R13)</f>
        <v>#NUM!</v>
      </c>
      <c r="V13" s="9"/>
      <c r="W13" s="376" t="e">
        <v>#NUM!</v>
      </c>
      <c r="X13" s="9"/>
      <c r="Y13" s="211" t="e">
        <v>#NUM!</v>
      </c>
      <c r="Z13" s="20">
        <f>_xll.qlSimpleQuoteSetValue(F13,Y13,Trigger)</f>
        <v>0</v>
      </c>
      <c r="AA13" s="43"/>
      <c r="AF13" s="375"/>
      <c r="AH13" s="330"/>
      <c r="AI13" s="329">
        <v>7</v>
      </c>
      <c r="AJ13" s="44" t="b">
        <v>0</v>
      </c>
      <c r="AK13" s="44" t="str">
        <v>F6</v>
      </c>
      <c r="AL13" s="393" t="str">
        <f t="shared" si="1"/>
        <v>GBPFUT1MF6_Quote</v>
      </c>
      <c r="AM13" s="394" t="str">
        <f t="shared" si="2"/>
        <v>GBPFUT1MF6ConvAdj_Quote</v>
      </c>
      <c r="AN13" s="393" t="str">
        <f>_xll.qlFuturesConvAdjustmentQuote($AM13,IborIndex,$AK13,$AL13,Volatility,MeanReversion,Permanent,Trigger,ObjectOverwrite)</f>
        <v>GBPFUT1MF6ConvAdj_Quote#0066</v>
      </c>
      <c r="AO13" s="186" t="str">
        <f>_xll.ohRangeRetrieveError(AN13)</f>
        <v/>
      </c>
    </row>
    <row r="14" spans="1:41" x14ac:dyDescent="0.2">
      <c r="A14" s="330"/>
      <c r="B14" s="329">
        <v>11</v>
      </c>
      <c r="C14" s="328" t="b">
        <v>0</v>
      </c>
      <c r="D14" s="44" t="str">
        <v>K6</v>
      </c>
      <c r="E14" s="327" t="str">
        <f t="shared" si="0"/>
        <v>GBPFUT1MK6_Quote</v>
      </c>
      <c r="F14" s="326" t="str">
        <f>_xll.qlSimpleQuote(E14,,PriceTickValue,Permanent,Trigger,ObjectOverwrite)</f>
        <v>GBPFUT1MK6_Quote#0067</v>
      </c>
      <c r="G14" s="311" t="str">
        <f>_xll.ohRangeRetrieveError(F14)</f>
        <v/>
      </c>
      <c r="H14" s="43"/>
      <c r="J14" s="330"/>
      <c r="K14" s="340">
        <v>11</v>
      </c>
      <c r="L14" s="339" t="b">
        <v>0</v>
      </c>
      <c r="M14" s="17" t="str">
        <v>K6</v>
      </c>
      <c r="N14" s="338">
        <v>42508</v>
      </c>
      <c r="O14" s="17" t="str">
        <v>K6</v>
      </c>
      <c r="P14" s="337" t="s">
        <v>0</v>
      </c>
      <c r="Q14" s="17" t="s">
        <v>0</v>
      </c>
      <c r="R14" s="17" t="s">
        <v>0</v>
      </c>
      <c r="S14" s="17" t="s">
        <v>0</v>
      </c>
      <c r="T14" s="17" t="s">
        <v>0</v>
      </c>
      <c r="U14" s="20" t="e">
        <f>_xll.qlMidSafe($Q14,$R14)</f>
        <v>#NUM!</v>
      </c>
      <c r="V14" s="9"/>
      <c r="W14" s="376" t="e">
        <v>#NUM!</v>
      </c>
      <c r="X14" s="9"/>
      <c r="Y14" s="211" t="e">
        <v>#NUM!</v>
      </c>
      <c r="Z14" s="20">
        <f>_xll.qlSimpleQuoteSetValue(F14,Y14,Trigger)</f>
        <v>0</v>
      </c>
      <c r="AA14" s="43"/>
      <c r="AF14" s="375"/>
      <c r="AH14" s="330"/>
      <c r="AI14" s="329">
        <v>8</v>
      </c>
      <c r="AJ14" s="44" t="b">
        <v>0</v>
      </c>
      <c r="AK14" s="44" t="str">
        <v>G6</v>
      </c>
      <c r="AL14" s="393" t="str">
        <f t="shared" si="1"/>
        <v>GBPFUT1MG6_Quote</v>
      </c>
      <c r="AM14" s="394" t="str">
        <f t="shared" si="2"/>
        <v>GBPFUT1MG6ConvAdj_Quote</v>
      </c>
      <c r="AN14" s="393" t="str">
        <f>_xll.qlFuturesConvAdjustmentQuote($AM14,IborIndex,$AK14,$AL14,Volatility,MeanReversion,Permanent,Trigger,ObjectOverwrite)</f>
        <v>GBPFUT1MG6ConvAdj_Quote#0066</v>
      </c>
      <c r="AO14" s="186" t="str">
        <f>_xll.ohRangeRetrieveError(AN14)</f>
        <v/>
      </c>
    </row>
    <row r="15" spans="1:41" x14ac:dyDescent="0.2">
      <c r="A15" s="330"/>
      <c r="B15" s="329">
        <v>12</v>
      </c>
      <c r="C15" s="328" t="b">
        <v>0</v>
      </c>
      <c r="D15" s="44" t="str">
        <v>M6</v>
      </c>
      <c r="E15" s="327" t="str">
        <f t="shared" si="0"/>
        <v>GBPFUT1MM6_Quote</v>
      </c>
      <c r="F15" s="326" t="str">
        <f>_xll.qlSimpleQuote(E15,,PriceTickValue,Permanent,Trigger,ObjectOverwrite)</f>
        <v>GBPFUT1MM6_Quote#0067</v>
      </c>
      <c r="G15" s="311" t="str">
        <f>_xll.ohRangeRetrieveError(F15)</f>
        <v/>
      </c>
      <c r="H15" s="43"/>
      <c r="J15" s="330"/>
      <c r="K15" s="335">
        <v>12</v>
      </c>
      <c r="L15" s="334" t="b">
        <v>0</v>
      </c>
      <c r="M15" s="7" t="str">
        <v>M6</v>
      </c>
      <c r="N15" s="333">
        <v>42536</v>
      </c>
      <c r="O15" s="7" t="str">
        <v>M6</v>
      </c>
      <c r="P15" s="332" t="s">
        <v>0</v>
      </c>
      <c r="Q15" s="7" t="s">
        <v>0</v>
      </c>
      <c r="R15" s="7" t="s">
        <v>0</v>
      </c>
      <c r="S15" s="7" t="s">
        <v>0</v>
      </c>
      <c r="T15" s="7" t="s">
        <v>0</v>
      </c>
      <c r="U15" s="11" t="e">
        <f>_xll.qlMidSafe($Q15,$R15)</f>
        <v>#NUM!</v>
      </c>
      <c r="V15" s="9"/>
      <c r="W15" s="374" t="e">
        <v>#NUM!</v>
      </c>
      <c r="X15" s="9"/>
      <c r="Y15" s="202" t="e">
        <v>#NUM!</v>
      </c>
      <c r="Z15" s="11">
        <f>_xll.qlSimpleQuoteSetValue(F15,Y15,Trigger)</f>
        <v>0</v>
      </c>
      <c r="AA15" s="43"/>
      <c r="AF15" s="375"/>
      <c r="AH15" s="330"/>
      <c r="AI15" s="329">
        <v>9</v>
      </c>
      <c r="AJ15" s="44" t="b">
        <v>0</v>
      </c>
      <c r="AK15" s="44" t="str">
        <v>H6</v>
      </c>
      <c r="AL15" s="393" t="str">
        <f t="shared" si="1"/>
        <v>GBPFUT1MH6_Quote</v>
      </c>
      <c r="AM15" s="394" t="str">
        <f t="shared" si="2"/>
        <v>GBPFUT1MH6ConvAdj_Quote</v>
      </c>
      <c r="AN15" s="393" t="str">
        <f>_xll.qlFuturesConvAdjustmentQuote($AM15,IborIndex,$AK15,$AL15,Volatility,MeanReversion,Permanent,Trigger,ObjectOverwrite)</f>
        <v>GBPFUT1MH6ConvAdj_Quote#0066</v>
      </c>
      <c r="AO15" s="186" t="str">
        <f>_xll.ohRangeRetrieveError(AN15)</f>
        <v/>
      </c>
    </row>
    <row r="16" spans="1:41" ht="12" thickBot="1" x14ac:dyDescent="0.25">
      <c r="A16" s="330"/>
      <c r="B16" s="329">
        <v>13</v>
      </c>
      <c r="C16" s="328" t="b">
        <v>0</v>
      </c>
      <c r="D16" s="44" t="str">
        <v>N6</v>
      </c>
      <c r="E16" s="327" t="str">
        <f t="shared" si="0"/>
        <v>GBPFUT1MN6_Quote</v>
      </c>
      <c r="F16" s="326" t="str">
        <f>_xll.qlSimpleQuote(E16,,PriceTickValue,Permanent,Trigger,ObjectOverwrite)</f>
        <v>GBPFUT1MN6_Quote#0067</v>
      </c>
      <c r="G16" s="311" t="str">
        <f>_xll.ohRangeRetrieveError(F16)</f>
        <v/>
      </c>
      <c r="H16" s="43"/>
      <c r="J16" s="325"/>
      <c r="K16" s="3"/>
      <c r="L16" s="3"/>
      <c r="M16" s="3"/>
      <c r="N16" s="3"/>
      <c r="O16" s="3"/>
      <c r="P16" s="3"/>
      <c r="Q16" s="3"/>
      <c r="R16" s="3"/>
      <c r="S16" s="3"/>
      <c r="T16" s="3"/>
      <c r="U16" s="3"/>
      <c r="V16" s="3"/>
      <c r="W16" s="3"/>
      <c r="X16" s="3"/>
      <c r="Y16" s="3"/>
      <c r="Z16" s="3"/>
      <c r="AA16" s="167"/>
      <c r="AF16" s="375"/>
      <c r="AH16" s="330"/>
      <c r="AI16" s="329">
        <v>10</v>
      </c>
      <c r="AJ16" s="44" t="b">
        <v>0</v>
      </c>
      <c r="AK16" s="44" t="str">
        <v>J6</v>
      </c>
      <c r="AL16" s="393" t="str">
        <f t="shared" si="1"/>
        <v>GBPFUT1MJ6_Quote</v>
      </c>
      <c r="AM16" s="394" t="str">
        <f t="shared" si="2"/>
        <v>GBPFUT1MJ6ConvAdj_Quote</v>
      </c>
      <c r="AN16" s="393" t="str">
        <f>_xll.qlFuturesConvAdjustmentQuote($AM16,IborIndex,$AK16,$AL16,Volatility,MeanReversion,Permanent,Trigger,ObjectOverwrite)</f>
        <v>GBPFUT1MJ6ConvAdj_Quote#0066</v>
      </c>
      <c r="AO16" s="186" t="str">
        <f>_xll.ohRangeRetrieveError(AN16)</f>
        <v/>
      </c>
    </row>
    <row r="17" spans="1:41" x14ac:dyDescent="0.2">
      <c r="A17" s="330"/>
      <c r="B17" s="329">
        <v>14</v>
      </c>
      <c r="C17" s="328" t="b">
        <v>0</v>
      </c>
      <c r="D17" s="44" t="str">
        <v>Q6</v>
      </c>
      <c r="E17" s="327" t="str">
        <f t="shared" si="0"/>
        <v>GBPFUT1MQ6_Quote</v>
      </c>
      <c r="F17" s="326" t="str">
        <f>_xll.qlSimpleQuote(E17,,PriceTickValue,Permanent,Trigger,ObjectOverwrite)</f>
        <v>GBPFUT1MQ6_Quote#0067</v>
      </c>
      <c r="G17" s="311" t="str">
        <f>_xll.ohRangeRetrieveError(F17)</f>
        <v/>
      </c>
      <c r="H17" s="43"/>
      <c r="AF17" s="375"/>
      <c r="AH17" s="330"/>
      <c r="AI17" s="329">
        <v>11</v>
      </c>
      <c r="AJ17" s="44" t="b">
        <v>0</v>
      </c>
      <c r="AK17" s="44" t="str">
        <v>K6</v>
      </c>
      <c r="AL17" s="393" t="str">
        <f t="shared" si="1"/>
        <v>GBPFUT1MK6_Quote</v>
      </c>
      <c r="AM17" s="394" t="str">
        <f t="shared" si="2"/>
        <v>GBPFUT1MK6ConvAdj_Quote</v>
      </c>
      <c r="AN17" s="393" t="str">
        <f>_xll.qlFuturesConvAdjustmentQuote($AM17,IborIndex,$AK17,$AL17,Volatility,MeanReversion,Permanent,Trigger,ObjectOverwrite)</f>
        <v>GBPFUT1MK6ConvAdj_Quote#0066</v>
      </c>
      <c r="AO17" s="186" t="str">
        <f>_xll.ohRangeRetrieveError(AN17)</f>
        <v/>
      </c>
    </row>
    <row r="18" spans="1:41" x14ac:dyDescent="0.2">
      <c r="A18" s="330"/>
      <c r="B18" s="329">
        <v>15</v>
      </c>
      <c r="C18" s="328" t="b">
        <v>0</v>
      </c>
      <c r="D18" s="44" t="str">
        <v>U6</v>
      </c>
      <c r="E18" s="327" t="str">
        <f t="shared" si="0"/>
        <v>GBPFUT1MU6_Quote</v>
      </c>
      <c r="F18" s="326" t="str">
        <f>_xll.qlSimpleQuote(E18,,PriceTickValue,Permanent,Trigger,ObjectOverwrite)</f>
        <v>GBPFUT1MU6_Quote#0067</v>
      </c>
      <c r="G18" s="311" t="str">
        <f>_xll.ohRangeRetrieveError(F18)</f>
        <v/>
      </c>
      <c r="H18" s="43"/>
      <c r="AH18" s="330"/>
      <c r="AI18" s="329">
        <v>12</v>
      </c>
      <c r="AJ18" s="44" t="b">
        <v>0</v>
      </c>
      <c r="AK18" s="44" t="str">
        <v>M6</v>
      </c>
      <c r="AL18" s="393" t="str">
        <f t="shared" si="1"/>
        <v>GBPFUT1MM6_Quote</v>
      </c>
      <c r="AM18" s="394" t="str">
        <f t="shared" si="2"/>
        <v>GBPFUT1MM6ConvAdj_Quote</v>
      </c>
      <c r="AN18" s="393" t="str">
        <f>_xll.qlFuturesConvAdjustmentQuote($AM18,IborIndex,$AK18,$AL18,Volatility,MeanReversion,Permanent,Trigger,ObjectOverwrite)</f>
        <v>GBPFUT1MM6ConvAdj_Quote#0066</v>
      </c>
      <c r="AO18" s="186" t="str">
        <f>_xll.ohRangeRetrieveError(AN18)</f>
        <v/>
      </c>
    </row>
    <row r="19" spans="1:41" x14ac:dyDescent="0.2">
      <c r="A19" s="330"/>
      <c r="B19" s="329">
        <v>16</v>
      </c>
      <c r="C19" s="328" t="b">
        <v>0</v>
      </c>
      <c r="D19" s="44" t="str">
        <v>V6</v>
      </c>
      <c r="E19" s="327" t="str">
        <f t="shared" si="0"/>
        <v>GBPFUT1MV6_Quote</v>
      </c>
      <c r="F19" s="326" t="str">
        <f>_xll.qlSimpleQuote(E19,,PriceTickValue,Permanent,Trigger,ObjectOverwrite)</f>
        <v>GBPFUT1MV6_Quote#0067</v>
      </c>
      <c r="G19" s="311" t="str">
        <f>_xll.ohRangeRetrieveError(F19)</f>
        <v/>
      </c>
      <c r="H19" s="43"/>
      <c r="AH19" s="330"/>
      <c r="AI19" s="329">
        <v>13</v>
      </c>
      <c r="AJ19" s="44" t="b">
        <v>0</v>
      </c>
      <c r="AK19" s="44" t="str">
        <v>N6</v>
      </c>
      <c r="AL19" s="393" t="str">
        <f t="shared" si="1"/>
        <v>GBPFUT1MN6_Quote</v>
      </c>
      <c r="AM19" s="394" t="str">
        <f t="shared" si="2"/>
        <v>GBPFUT1MN6ConvAdj_Quote</v>
      </c>
      <c r="AN19" s="393" t="str">
        <f>_xll.qlFuturesConvAdjustmentQuote($AM19,IborIndex,$AK19,$AL19,Volatility,MeanReversion,Permanent,Trigger,ObjectOverwrite)</f>
        <v>GBPFUT1MN6ConvAdj_Quote#0066</v>
      </c>
      <c r="AO19" s="186" t="str">
        <f>_xll.ohRangeRetrieveError(AN19)</f>
        <v/>
      </c>
    </row>
    <row r="20" spans="1:41" x14ac:dyDescent="0.2">
      <c r="A20" s="330"/>
      <c r="B20" s="329">
        <v>17</v>
      </c>
      <c r="C20" s="328" t="b">
        <v>0</v>
      </c>
      <c r="D20" s="44" t="str">
        <v>X6</v>
      </c>
      <c r="E20" s="327" t="str">
        <f t="shared" si="0"/>
        <v>GBPFUT1MX6_Quote</v>
      </c>
      <c r="F20" s="326" t="str">
        <f>_xll.qlSimpleQuote(E20,,PriceTickValue,Permanent,Trigger,ObjectOverwrite)</f>
        <v>GBPFUT1MX6_Quote#0067</v>
      </c>
      <c r="G20" s="311" t="str">
        <f>_xll.ohRangeRetrieveError(F20)</f>
        <v/>
      </c>
      <c r="H20" s="43"/>
      <c r="AH20" s="330"/>
      <c r="AI20" s="329">
        <v>14</v>
      </c>
      <c r="AJ20" s="44" t="b">
        <v>0</v>
      </c>
      <c r="AK20" s="44" t="str">
        <v>Q6</v>
      </c>
      <c r="AL20" s="393" t="str">
        <f t="shared" si="1"/>
        <v>GBPFUT1MQ6_Quote</v>
      </c>
      <c r="AM20" s="394" t="str">
        <f t="shared" si="2"/>
        <v>GBPFUT1MQ6ConvAdj_Quote</v>
      </c>
      <c r="AN20" s="393" t="str">
        <f>_xll.qlFuturesConvAdjustmentQuote($AM20,IborIndex,$AK20,$AL20,Volatility,MeanReversion,Permanent,Trigger,ObjectOverwrite)</f>
        <v>GBPFUT1MQ6ConvAdj_Quote#0066</v>
      </c>
      <c r="AO20" s="186" t="str">
        <f>_xll.ohRangeRetrieveError(AN20)</f>
        <v/>
      </c>
    </row>
    <row r="21" spans="1:41" x14ac:dyDescent="0.2">
      <c r="A21" s="330"/>
      <c r="B21" s="329">
        <v>18</v>
      </c>
      <c r="C21" s="328" t="b">
        <v>0</v>
      </c>
      <c r="D21" s="44" t="str">
        <v>Z6</v>
      </c>
      <c r="E21" s="327" t="str">
        <f t="shared" si="0"/>
        <v>GBPFUT1MZ6_Quote</v>
      </c>
      <c r="F21" s="326" t="str">
        <f>_xll.qlSimpleQuote(E21,,PriceTickValue,Permanent,Trigger,ObjectOverwrite)</f>
        <v>GBPFUT1MZ6_Quote#0067</v>
      </c>
      <c r="G21" s="311" t="str">
        <f>_xll.ohRangeRetrieveError(F21)</f>
        <v/>
      </c>
      <c r="H21" s="43"/>
      <c r="AH21" s="330"/>
      <c r="AI21" s="329">
        <v>15</v>
      </c>
      <c r="AJ21" s="44" t="b">
        <v>0</v>
      </c>
      <c r="AK21" s="44" t="str">
        <v>U6</v>
      </c>
      <c r="AL21" s="393" t="str">
        <f t="shared" si="1"/>
        <v>GBPFUT1MU6_Quote</v>
      </c>
      <c r="AM21" s="394" t="str">
        <f t="shared" si="2"/>
        <v>GBPFUT1MU6ConvAdj_Quote</v>
      </c>
      <c r="AN21" s="393" t="str">
        <f>_xll.qlFuturesConvAdjustmentQuote($AM21,IborIndex,$AK21,$AL21,Volatility,MeanReversion,Permanent,Trigger,ObjectOverwrite)</f>
        <v>GBPFUT1MU6ConvAdj_Quote#0066</v>
      </c>
      <c r="AO21" s="186" t="str">
        <f>_xll.ohRangeRetrieveError(AN21)</f>
        <v/>
      </c>
    </row>
    <row r="22" spans="1:41" x14ac:dyDescent="0.2">
      <c r="A22" s="330"/>
      <c r="B22" s="329">
        <v>19</v>
      </c>
      <c r="C22" s="328" t="b">
        <v>0</v>
      </c>
      <c r="D22" s="44" t="str">
        <v>F7</v>
      </c>
      <c r="E22" s="327" t="str">
        <f t="shared" si="0"/>
        <v>GBPFUT1MF7_Quote</v>
      </c>
      <c r="F22" s="326" t="str">
        <f>_xll.qlSimpleQuote(E22,,PriceTickValue,Permanent,Trigger,ObjectOverwrite)</f>
        <v>GBPFUT1MF7_Quote#0067</v>
      </c>
      <c r="G22" s="311" t="str">
        <f>_xll.ohRangeRetrieveError(F22)</f>
        <v/>
      </c>
      <c r="H22" s="43"/>
      <c r="AH22" s="330"/>
      <c r="AI22" s="329">
        <v>16</v>
      </c>
      <c r="AJ22" s="44" t="b">
        <v>0</v>
      </c>
      <c r="AK22" s="44" t="str">
        <v>V6</v>
      </c>
      <c r="AL22" s="393" t="str">
        <f t="shared" si="1"/>
        <v>GBPFUT1MV6_Quote</v>
      </c>
      <c r="AM22" s="394" t="str">
        <f t="shared" si="2"/>
        <v>GBPFUT1MV6ConvAdj_Quote</v>
      </c>
      <c r="AN22" s="393" t="str">
        <f>_xll.qlFuturesConvAdjustmentQuote($AM22,IborIndex,$AK22,$AL22,Volatility,MeanReversion,Permanent,Trigger,ObjectOverwrite)</f>
        <v>GBPFUT1MV6ConvAdj_Quote#0066</v>
      </c>
      <c r="AO22" s="186" t="str">
        <f>_xll.ohRangeRetrieveError(AN22)</f>
        <v/>
      </c>
    </row>
    <row r="23" spans="1:41" x14ac:dyDescent="0.2">
      <c r="A23" s="330"/>
      <c r="B23" s="329">
        <v>20</v>
      </c>
      <c r="C23" s="328" t="b">
        <v>0</v>
      </c>
      <c r="D23" s="44" t="str">
        <v>G7</v>
      </c>
      <c r="E23" s="327" t="str">
        <f t="shared" si="0"/>
        <v>GBPFUT1MG7_Quote</v>
      </c>
      <c r="F23" s="326" t="str">
        <f>_xll.qlSimpleQuote(E23,,PriceTickValue,Permanent,Trigger,ObjectOverwrite)</f>
        <v>GBPFUT1MG7_Quote#0067</v>
      </c>
      <c r="G23" s="311" t="str">
        <f>_xll.ohRangeRetrieveError(F23)</f>
        <v/>
      </c>
      <c r="H23" s="43"/>
      <c r="AH23" s="330"/>
      <c r="AI23" s="329">
        <v>17</v>
      </c>
      <c r="AJ23" s="44" t="b">
        <v>0</v>
      </c>
      <c r="AK23" s="44" t="str">
        <v>X6</v>
      </c>
      <c r="AL23" s="393" t="str">
        <f t="shared" si="1"/>
        <v>GBPFUT1MX6_Quote</v>
      </c>
      <c r="AM23" s="394" t="str">
        <f t="shared" si="2"/>
        <v>GBPFUT1MX6ConvAdj_Quote</v>
      </c>
      <c r="AN23" s="393" t="str">
        <f>_xll.qlFuturesConvAdjustmentQuote($AM23,IborIndex,$AK23,$AL23,Volatility,MeanReversion,Permanent,Trigger,ObjectOverwrite)</f>
        <v>GBPFUT1MX6ConvAdj_Quote#0066</v>
      </c>
      <c r="AO23" s="186" t="str">
        <f>_xll.ohRangeRetrieveError(AN23)</f>
        <v/>
      </c>
    </row>
    <row r="24" spans="1:41" x14ac:dyDescent="0.2">
      <c r="A24" s="330"/>
      <c r="B24" s="329">
        <v>21</v>
      </c>
      <c r="C24" s="328" t="b">
        <v>0</v>
      </c>
      <c r="D24" s="44" t="str">
        <v>H7</v>
      </c>
      <c r="E24" s="327" t="str">
        <f t="shared" si="0"/>
        <v>GBPFUT1MH7_Quote</v>
      </c>
      <c r="F24" s="326" t="str">
        <f>_xll.qlSimpleQuote(E24,,PriceTickValue,Permanent,Trigger,ObjectOverwrite)</f>
        <v>GBPFUT1MH7_Quote#0067</v>
      </c>
      <c r="G24" s="311" t="str">
        <f>_xll.ohRangeRetrieveError(F24)</f>
        <v/>
      </c>
      <c r="H24" s="43"/>
      <c r="AH24" s="330"/>
      <c r="AI24" s="329">
        <v>18</v>
      </c>
      <c r="AJ24" s="44" t="b">
        <v>0</v>
      </c>
      <c r="AK24" s="44" t="str">
        <v>Z6</v>
      </c>
      <c r="AL24" s="393" t="str">
        <f t="shared" si="1"/>
        <v>GBPFUT1MZ6_Quote</v>
      </c>
      <c r="AM24" s="394" t="str">
        <f t="shared" si="2"/>
        <v>GBPFUT1MZ6ConvAdj_Quote</v>
      </c>
      <c r="AN24" s="393" t="str">
        <f>_xll.qlFuturesConvAdjustmentQuote($AM24,IborIndex,$AK24,$AL24,Volatility,MeanReversion,Permanent,Trigger,ObjectOverwrite)</f>
        <v>GBPFUT1MZ6ConvAdj_Quote#0066</v>
      </c>
      <c r="AO24" s="186" t="str">
        <f>_xll.ohRangeRetrieveError(AN24)</f>
        <v/>
      </c>
    </row>
    <row r="25" spans="1:41" x14ac:dyDescent="0.2">
      <c r="A25" s="330"/>
      <c r="B25" s="329">
        <v>22</v>
      </c>
      <c r="C25" s="328" t="b">
        <v>0</v>
      </c>
      <c r="D25" s="44" t="str">
        <v>J7</v>
      </c>
      <c r="E25" s="327" t="str">
        <f t="shared" si="0"/>
        <v>GBPFUT1MJ7_Quote</v>
      </c>
      <c r="F25" s="326" t="str">
        <f>_xll.qlSimpleQuote(E25,,PriceTickValue,Permanent,Trigger,ObjectOverwrite)</f>
        <v>GBPFUT1MJ7_Quote#0067</v>
      </c>
      <c r="G25" s="311" t="str">
        <f>_xll.ohRangeRetrieveError(F25)</f>
        <v/>
      </c>
      <c r="H25" s="43"/>
      <c r="AH25" s="330"/>
      <c r="AI25" s="329">
        <v>19</v>
      </c>
      <c r="AJ25" s="44" t="b">
        <v>0</v>
      </c>
      <c r="AK25" s="44" t="str">
        <v>F7</v>
      </c>
      <c r="AL25" s="393" t="str">
        <f t="shared" si="1"/>
        <v>GBPFUT1MF7_Quote</v>
      </c>
      <c r="AM25" s="394" t="str">
        <f t="shared" si="2"/>
        <v>GBPFUT1MF7ConvAdj_Quote</v>
      </c>
      <c r="AN25" s="393" t="str">
        <f>_xll.qlFuturesConvAdjustmentQuote($AM25,IborIndex,$AK25,$AL25,Volatility,MeanReversion,Permanent,Trigger,ObjectOverwrite)</f>
        <v>GBPFUT1MF7ConvAdj_Quote#0066</v>
      </c>
      <c r="AO25" s="186" t="str">
        <f>_xll.ohRangeRetrieveError(AN25)</f>
        <v/>
      </c>
    </row>
    <row r="26" spans="1:41" x14ac:dyDescent="0.2">
      <c r="A26" s="330"/>
      <c r="B26" s="329">
        <v>23</v>
      </c>
      <c r="C26" s="328" t="b">
        <v>0</v>
      </c>
      <c r="D26" s="44" t="str">
        <v>K7</v>
      </c>
      <c r="E26" s="327" t="str">
        <f t="shared" si="0"/>
        <v>GBPFUT1MK7_Quote</v>
      </c>
      <c r="F26" s="326" t="str">
        <f>_xll.qlSimpleQuote(E26,,PriceTickValue,Permanent,Trigger,ObjectOverwrite)</f>
        <v>GBPFUT1MK7_Quote#0067</v>
      </c>
      <c r="G26" s="311" t="str">
        <f>_xll.ohRangeRetrieveError(F26)</f>
        <v/>
      </c>
      <c r="H26" s="43"/>
      <c r="AH26" s="330"/>
      <c r="AI26" s="329">
        <v>20</v>
      </c>
      <c r="AJ26" s="44" t="b">
        <v>0</v>
      </c>
      <c r="AK26" s="44" t="str">
        <v>G7</v>
      </c>
      <c r="AL26" s="393" t="str">
        <f t="shared" si="1"/>
        <v>GBPFUT1MG7_Quote</v>
      </c>
      <c r="AM26" s="394" t="str">
        <f t="shared" si="2"/>
        <v>GBPFUT1MG7ConvAdj_Quote</v>
      </c>
      <c r="AN26" s="393" t="str">
        <f>_xll.qlFuturesConvAdjustmentQuote($AM26,IborIndex,$AK26,$AL26,Volatility,MeanReversion,Permanent,Trigger,ObjectOverwrite)</f>
        <v>GBPFUT1MG7ConvAdj_Quote#0066</v>
      </c>
      <c r="AO26" s="186" t="str">
        <f>_xll.ohRangeRetrieveError(AN26)</f>
        <v/>
      </c>
    </row>
    <row r="27" spans="1:41" x14ac:dyDescent="0.2">
      <c r="A27" s="330"/>
      <c r="B27" s="329">
        <v>24</v>
      </c>
      <c r="C27" s="328" t="b">
        <v>0</v>
      </c>
      <c r="D27" s="44" t="str">
        <v>M7</v>
      </c>
      <c r="E27" s="327" t="str">
        <f t="shared" si="0"/>
        <v>GBPFUT1MM7_Quote</v>
      </c>
      <c r="F27" s="326" t="str">
        <f>_xll.qlSimpleQuote(E27,,PriceTickValue,Permanent,Trigger,ObjectOverwrite)</f>
        <v>GBPFUT1MM7_Quote#0067</v>
      </c>
      <c r="G27" s="311" t="str">
        <f>_xll.ohRangeRetrieveError(F27)</f>
        <v/>
      </c>
      <c r="H27" s="43"/>
      <c r="AH27" s="330"/>
      <c r="AI27" s="329">
        <v>21</v>
      </c>
      <c r="AJ27" s="44" t="b">
        <v>0</v>
      </c>
      <c r="AK27" s="44" t="str">
        <v>H7</v>
      </c>
      <c r="AL27" s="393" t="str">
        <f t="shared" si="1"/>
        <v>GBPFUT1MH7_Quote</v>
      </c>
      <c r="AM27" s="394" t="str">
        <f t="shared" si="2"/>
        <v>GBPFUT1MH7ConvAdj_Quote</v>
      </c>
      <c r="AN27" s="393" t="str">
        <f>_xll.qlFuturesConvAdjustmentQuote($AM27,IborIndex,$AK27,$AL27,Volatility,MeanReversion,Permanent,Trigger,ObjectOverwrite)</f>
        <v>GBPFUT1MH7ConvAdj_Quote#0066</v>
      </c>
      <c r="AO27" s="186" t="str">
        <f>_xll.ohRangeRetrieveError(AN27)</f>
        <v/>
      </c>
    </row>
    <row r="28" spans="1:41" x14ac:dyDescent="0.2">
      <c r="A28" s="330"/>
      <c r="B28" s="329">
        <v>25</v>
      </c>
      <c r="C28" s="328" t="b">
        <v>0</v>
      </c>
      <c r="D28" s="44" t="str">
        <v>N7</v>
      </c>
      <c r="E28" s="327" t="str">
        <f t="shared" si="0"/>
        <v>GBPFUT1MN7_Quote</v>
      </c>
      <c r="F28" s="326" t="str">
        <f>_xll.qlSimpleQuote(E28,,PriceTickValue,Permanent,Trigger,ObjectOverwrite)</f>
        <v>GBPFUT1MN7_Quote#0067</v>
      </c>
      <c r="G28" s="311" t="str">
        <f>_xll.ohRangeRetrieveError(F28)</f>
        <v/>
      </c>
      <c r="H28" s="43"/>
      <c r="AH28" s="330"/>
      <c r="AI28" s="329">
        <v>22</v>
      </c>
      <c r="AJ28" s="44" t="b">
        <v>0</v>
      </c>
      <c r="AK28" s="44" t="str">
        <v>J7</v>
      </c>
      <c r="AL28" s="393" t="str">
        <f t="shared" si="1"/>
        <v>GBPFUT1MJ7_Quote</v>
      </c>
      <c r="AM28" s="394" t="str">
        <f t="shared" si="2"/>
        <v>GBPFUT1MJ7ConvAdj_Quote</v>
      </c>
      <c r="AN28" s="393" t="str">
        <f>_xll.qlFuturesConvAdjustmentQuote($AM28,IborIndex,$AK28,$AL28,Volatility,MeanReversion,Permanent,Trigger,ObjectOverwrite)</f>
        <v>GBPFUT1MJ7ConvAdj_Quote#0066</v>
      </c>
      <c r="AO28" s="186" t="str">
        <f>_xll.ohRangeRetrieveError(AN28)</f>
        <v/>
      </c>
    </row>
    <row r="29" spans="1:41" x14ac:dyDescent="0.2">
      <c r="A29" s="330"/>
      <c r="B29" s="329">
        <v>26</v>
      </c>
      <c r="C29" s="328" t="b">
        <v>0</v>
      </c>
      <c r="D29" s="44" t="str">
        <v>Q7</v>
      </c>
      <c r="E29" s="327" t="str">
        <f t="shared" si="0"/>
        <v>GBPFUT1MQ7_Quote</v>
      </c>
      <c r="F29" s="326" t="str">
        <f>_xll.qlSimpleQuote(E29,,PriceTickValue,Permanent,Trigger,ObjectOverwrite)</f>
        <v>GBPFUT1MQ7_Quote#0067</v>
      </c>
      <c r="G29" s="311" t="str">
        <f>_xll.ohRangeRetrieveError(F29)</f>
        <v/>
      </c>
      <c r="H29" s="43"/>
      <c r="AH29" s="330"/>
      <c r="AI29" s="329">
        <v>23</v>
      </c>
      <c r="AJ29" s="44" t="b">
        <v>0</v>
      </c>
      <c r="AK29" s="44" t="str">
        <v>K7</v>
      </c>
      <c r="AL29" s="393" t="str">
        <f t="shared" si="1"/>
        <v>GBPFUT1MK7_Quote</v>
      </c>
      <c r="AM29" s="394" t="str">
        <f t="shared" si="2"/>
        <v>GBPFUT1MK7ConvAdj_Quote</v>
      </c>
      <c r="AN29" s="393" t="str">
        <f>_xll.qlFuturesConvAdjustmentQuote($AM29,IborIndex,$AK29,$AL29,Volatility,MeanReversion,Permanent,Trigger,ObjectOverwrite)</f>
        <v>GBPFUT1MK7ConvAdj_Quote#0066</v>
      </c>
      <c r="AO29" s="186" t="str">
        <f>_xll.ohRangeRetrieveError(AN29)</f>
        <v/>
      </c>
    </row>
    <row r="30" spans="1:41" x14ac:dyDescent="0.2">
      <c r="A30" s="330"/>
      <c r="B30" s="329">
        <v>27</v>
      </c>
      <c r="C30" s="328" t="b">
        <v>0</v>
      </c>
      <c r="D30" s="44" t="str">
        <v>U7</v>
      </c>
      <c r="E30" s="327" t="str">
        <f t="shared" si="0"/>
        <v>GBPFUT1MU7_Quote</v>
      </c>
      <c r="F30" s="326" t="str">
        <f>_xll.qlSimpleQuote(E30,,PriceTickValue,Permanent,Trigger,ObjectOverwrite)</f>
        <v>GBPFUT1MU7_Quote#0067</v>
      </c>
      <c r="G30" s="311" t="str">
        <f>_xll.ohRangeRetrieveError(F30)</f>
        <v/>
      </c>
      <c r="H30" s="43"/>
      <c r="AH30" s="330"/>
      <c r="AI30" s="329">
        <v>24</v>
      </c>
      <c r="AJ30" s="44" t="b">
        <v>0</v>
      </c>
      <c r="AK30" s="44" t="str">
        <v>M7</v>
      </c>
      <c r="AL30" s="393" t="str">
        <f t="shared" si="1"/>
        <v>GBPFUT1MM7_Quote</v>
      </c>
      <c r="AM30" s="394" t="str">
        <f t="shared" si="2"/>
        <v>GBPFUT1MM7ConvAdj_Quote</v>
      </c>
      <c r="AN30" s="393" t="str">
        <f>_xll.qlFuturesConvAdjustmentQuote($AM30,IborIndex,$AK30,$AL30,Volatility,MeanReversion,Permanent,Trigger,ObjectOverwrite)</f>
        <v>GBPFUT1MM7ConvAdj_Quote#0066</v>
      </c>
      <c r="AO30" s="186" t="str">
        <f>_xll.ohRangeRetrieveError(AN30)</f>
        <v/>
      </c>
    </row>
    <row r="31" spans="1:41" x14ac:dyDescent="0.2">
      <c r="A31" s="330"/>
      <c r="B31" s="329">
        <v>28</v>
      </c>
      <c r="C31" s="328" t="b">
        <v>0</v>
      </c>
      <c r="D31" s="44" t="str">
        <v>V7</v>
      </c>
      <c r="E31" s="327" t="str">
        <f t="shared" si="0"/>
        <v>GBPFUT1MV7_Quote</v>
      </c>
      <c r="F31" s="326" t="str">
        <f>_xll.qlSimpleQuote(E31,,PriceTickValue,Permanent,Trigger,ObjectOverwrite)</f>
        <v>GBPFUT1MV7_Quote#0067</v>
      </c>
      <c r="G31" s="311" t="str">
        <f>_xll.ohRangeRetrieveError(F31)</f>
        <v/>
      </c>
      <c r="H31" s="43"/>
      <c r="AH31" s="330"/>
      <c r="AI31" s="329">
        <v>25</v>
      </c>
      <c r="AJ31" s="44" t="b">
        <v>0</v>
      </c>
      <c r="AK31" s="44" t="str">
        <v>N7</v>
      </c>
      <c r="AL31" s="393" t="str">
        <f t="shared" si="1"/>
        <v>GBPFUT1MN7_Quote</v>
      </c>
      <c r="AM31" s="394" t="str">
        <f t="shared" si="2"/>
        <v>GBPFUT1MN7ConvAdj_Quote</v>
      </c>
      <c r="AN31" s="393" t="str">
        <f>_xll.qlFuturesConvAdjustmentQuote($AM31,IborIndex,$AK31,$AL31,Volatility,MeanReversion,Permanent,Trigger,ObjectOverwrite)</f>
        <v>GBPFUT1MN7ConvAdj_Quote#0066</v>
      </c>
      <c r="AO31" s="186" t="str">
        <f>_xll.ohRangeRetrieveError(AN31)</f>
        <v/>
      </c>
    </row>
    <row r="32" spans="1:41" x14ac:dyDescent="0.2">
      <c r="A32" s="330"/>
      <c r="B32" s="329">
        <v>29</v>
      </c>
      <c r="C32" s="328" t="b">
        <v>0</v>
      </c>
      <c r="D32" s="44" t="str">
        <v>X7</v>
      </c>
      <c r="E32" s="327" t="str">
        <f t="shared" si="0"/>
        <v>GBPFUT1MX7_Quote</v>
      </c>
      <c r="F32" s="326" t="str">
        <f>_xll.qlSimpleQuote(E32,,PriceTickValue,Permanent,Trigger,ObjectOverwrite)</f>
        <v>GBPFUT1MX7_Quote#0067</v>
      </c>
      <c r="G32" s="311" t="str">
        <f>_xll.ohRangeRetrieveError(F32)</f>
        <v/>
      </c>
      <c r="H32" s="43"/>
      <c r="AH32" s="330"/>
      <c r="AI32" s="329">
        <v>26</v>
      </c>
      <c r="AJ32" s="44" t="b">
        <v>0</v>
      </c>
      <c r="AK32" s="44" t="str">
        <v>Q7</v>
      </c>
      <c r="AL32" s="393" t="str">
        <f t="shared" si="1"/>
        <v>GBPFUT1MQ7_Quote</v>
      </c>
      <c r="AM32" s="394" t="str">
        <f t="shared" si="2"/>
        <v>GBPFUT1MQ7ConvAdj_Quote</v>
      </c>
      <c r="AN32" s="393" t="str">
        <f>_xll.qlFuturesConvAdjustmentQuote($AM32,IborIndex,$AK32,$AL32,Volatility,MeanReversion,Permanent,Trigger,ObjectOverwrite)</f>
        <v>GBPFUT1MQ7ConvAdj_Quote#0066</v>
      </c>
      <c r="AO32" s="186" t="str">
        <f>_xll.ohRangeRetrieveError(AN32)</f>
        <v/>
      </c>
    </row>
    <row r="33" spans="1:41" x14ac:dyDescent="0.2">
      <c r="A33" s="330"/>
      <c r="B33" s="329">
        <v>30</v>
      </c>
      <c r="C33" s="328" t="b">
        <v>0</v>
      </c>
      <c r="D33" s="44" t="str">
        <v>Z7</v>
      </c>
      <c r="E33" s="327" t="str">
        <f t="shared" si="0"/>
        <v>GBPFUT1MZ7_Quote</v>
      </c>
      <c r="F33" s="326" t="str">
        <f>_xll.qlSimpleQuote(E33,,PriceTickValue,Permanent,Trigger,ObjectOverwrite)</f>
        <v>GBPFUT1MZ7_Quote#0067</v>
      </c>
      <c r="G33" s="311" t="str">
        <f>_xll.ohRangeRetrieveError(F33)</f>
        <v/>
      </c>
      <c r="H33" s="43"/>
      <c r="AH33" s="330"/>
      <c r="AI33" s="329">
        <v>27</v>
      </c>
      <c r="AJ33" s="44" t="b">
        <v>0</v>
      </c>
      <c r="AK33" s="44" t="str">
        <v>U7</v>
      </c>
      <c r="AL33" s="393" t="str">
        <f t="shared" si="1"/>
        <v>GBPFUT1MU7_Quote</v>
      </c>
      <c r="AM33" s="394" t="str">
        <f t="shared" si="2"/>
        <v>GBPFUT1MU7ConvAdj_Quote</v>
      </c>
      <c r="AN33" s="393" t="str">
        <f>_xll.qlFuturesConvAdjustmentQuote($AM33,IborIndex,$AK33,$AL33,Volatility,MeanReversion,Permanent,Trigger,ObjectOverwrite)</f>
        <v>GBPFUT1MU7ConvAdj_Quote#0066</v>
      </c>
      <c r="AO33" s="186" t="str">
        <f>_xll.ohRangeRetrieveError(AN33)</f>
        <v/>
      </c>
    </row>
    <row r="34" spans="1:41" x14ac:dyDescent="0.2">
      <c r="A34" s="330"/>
      <c r="B34" s="329">
        <v>31</v>
      </c>
      <c r="C34" s="328" t="b">
        <v>0</v>
      </c>
      <c r="D34" s="44" t="str">
        <v>F8</v>
      </c>
      <c r="E34" s="327" t="str">
        <f t="shared" si="0"/>
        <v>GBPFUT1MF8_Quote</v>
      </c>
      <c r="F34" s="326" t="str">
        <f>_xll.qlSimpleQuote(E34,,PriceTickValue,Permanent,Trigger,ObjectOverwrite)</f>
        <v>GBPFUT1MF8_Quote#0067</v>
      </c>
      <c r="G34" s="311" t="str">
        <f>_xll.ohRangeRetrieveError(F34)</f>
        <v/>
      </c>
      <c r="H34" s="43"/>
      <c r="AH34" s="330"/>
      <c r="AI34" s="329">
        <v>28</v>
      </c>
      <c r="AJ34" s="44" t="b">
        <v>0</v>
      </c>
      <c r="AK34" s="44" t="str">
        <v>V7</v>
      </c>
      <c r="AL34" s="393" t="str">
        <f t="shared" si="1"/>
        <v>GBPFUT1MV7_Quote</v>
      </c>
      <c r="AM34" s="394" t="str">
        <f t="shared" si="2"/>
        <v>GBPFUT1MV7ConvAdj_Quote</v>
      </c>
      <c r="AN34" s="393" t="str">
        <f>_xll.qlFuturesConvAdjustmentQuote($AM34,IborIndex,$AK34,$AL34,Volatility,MeanReversion,Permanent,Trigger,ObjectOverwrite)</f>
        <v>GBPFUT1MV7ConvAdj_Quote#0066</v>
      </c>
      <c r="AO34" s="186" t="str">
        <f>_xll.ohRangeRetrieveError(AN34)</f>
        <v/>
      </c>
    </row>
    <row r="35" spans="1:41" x14ac:dyDescent="0.2">
      <c r="A35" s="330"/>
      <c r="B35" s="329">
        <v>32</v>
      </c>
      <c r="C35" s="328" t="b">
        <v>0</v>
      </c>
      <c r="D35" s="44" t="str">
        <v>G8</v>
      </c>
      <c r="E35" s="327" t="str">
        <f t="shared" si="0"/>
        <v>GBPFUT1MG8_Quote</v>
      </c>
      <c r="F35" s="326" t="str">
        <f>_xll.qlSimpleQuote(E35,,PriceTickValue,Permanent,Trigger,ObjectOverwrite)</f>
        <v>GBPFUT1MG8_Quote#0067</v>
      </c>
      <c r="G35" s="311" t="str">
        <f>_xll.ohRangeRetrieveError(F35)</f>
        <v/>
      </c>
      <c r="H35" s="43"/>
      <c r="AH35" s="330"/>
      <c r="AI35" s="329">
        <v>29</v>
      </c>
      <c r="AJ35" s="44" t="b">
        <v>0</v>
      </c>
      <c r="AK35" s="44" t="str">
        <v>X7</v>
      </c>
      <c r="AL35" s="393" t="str">
        <f t="shared" si="1"/>
        <v>GBPFUT1MX7_Quote</v>
      </c>
      <c r="AM35" s="394" t="str">
        <f t="shared" si="2"/>
        <v>GBPFUT1MX7ConvAdj_Quote</v>
      </c>
      <c r="AN35" s="393" t="str">
        <f>_xll.qlFuturesConvAdjustmentQuote($AM35,IborIndex,$AK35,$AL35,Volatility,MeanReversion,Permanent,Trigger,ObjectOverwrite)</f>
        <v>GBPFUT1MX7ConvAdj_Quote#0066</v>
      </c>
      <c r="AO35" s="186" t="str">
        <f>_xll.ohRangeRetrieveError(AN35)</f>
        <v/>
      </c>
    </row>
    <row r="36" spans="1:41" x14ac:dyDescent="0.2">
      <c r="A36" s="330"/>
      <c r="B36" s="329">
        <v>33</v>
      </c>
      <c r="C36" s="328" t="b">
        <v>0</v>
      </c>
      <c r="D36" s="44" t="str">
        <v>H8</v>
      </c>
      <c r="E36" s="327" t="str">
        <f t="shared" ref="E36:E67" si="3">Currency&amp;$D$2&amp;$E$2&amp;$D36&amp;QuoteSuffix</f>
        <v>GBPFUT1MH8_Quote</v>
      </c>
      <c r="F36" s="326" t="str">
        <f>_xll.qlSimpleQuote(E36,,PriceTickValue,Permanent,Trigger,ObjectOverwrite)</f>
        <v>GBPFUT1MH8_Quote#0067</v>
      </c>
      <c r="G36" s="311" t="str">
        <f>_xll.ohRangeRetrieveError(F36)</f>
        <v/>
      </c>
      <c r="H36" s="43"/>
      <c r="AH36" s="330"/>
      <c r="AI36" s="329">
        <v>30</v>
      </c>
      <c r="AJ36" s="44" t="b">
        <v>0</v>
      </c>
      <c r="AK36" s="44" t="str">
        <v>Z7</v>
      </c>
      <c r="AL36" s="393" t="str">
        <f t="shared" si="1"/>
        <v>GBPFUT1MZ7_Quote</v>
      </c>
      <c r="AM36" s="394" t="str">
        <f t="shared" si="2"/>
        <v>GBPFUT1MZ7ConvAdj_Quote</v>
      </c>
      <c r="AN36" s="393" t="str">
        <f>_xll.qlFuturesConvAdjustmentQuote($AM36,IborIndex,$AK36,$AL36,Volatility,MeanReversion,Permanent,Trigger,ObjectOverwrite)</f>
        <v>GBPFUT1MZ7ConvAdj_Quote#0066</v>
      </c>
      <c r="AO36" s="186" t="str">
        <f>_xll.ohRangeRetrieveError(AN36)</f>
        <v/>
      </c>
    </row>
    <row r="37" spans="1:41" x14ac:dyDescent="0.2">
      <c r="A37" s="330"/>
      <c r="B37" s="329">
        <v>34</v>
      </c>
      <c r="C37" s="328" t="b">
        <v>0</v>
      </c>
      <c r="D37" s="44" t="str">
        <v>J8</v>
      </c>
      <c r="E37" s="327" t="str">
        <f t="shared" si="3"/>
        <v>GBPFUT1MJ8_Quote</v>
      </c>
      <c r="F37" s="326" t="str">
        <f>_xll.qlSimpleQuote(E37,,PriceTickValue,Permanent,Trigger,ObjectOverwrite)</f>
        <v>GBPFUT1MJ8_Quote#0067</v>
      </c>
      <c r="G37" s="311" t="str">
        <f>_xll.ohRangeRetrieveError(F37)</f>
        <v/>
      </c>
      <c r="H37" s="43"/>
      <c r="AH37" s="330"/>
      <c r="AI37" s="329">
        <v>31</v>
      </c>
      <c r="AJ37" s="44" t="b">
        <v>0</v>
      </c>
      <c r="AK37" s="44" t="str">
        <v>F8</v>
      </c>
      <c r="AL37" s="393" t="str">
        <f t="shared" si="1"/>
        <v>GBPFUT1MF8_Quote</v>
      </c>
      <c r="AM37" s="394" t="str">
        <f t="shared" si="2"/>
        <v>GBPFUT1MF8ConvAdj_Quote</v>
      </c>
      <c r="AN37" s="393" t="str">
        <f>_xll.qlFuturesConvAdjustmentQuote($AM37,IborIndex,$AK37,$AL37,Volatility,MeanReversion,Permanent,Trigger,ObjectOverwrite)</f>
        <v>GBPFUT1MF8ConvAdj_Quote#0066</v>
      </c>
      <c r="AO37" s="186" t="str">
        <f>_xll.ohRangeRetrieveError(AN37)</f>
        <v/>
      </c>
    </row>
    <row r="38" spans="1:41" x14ac:dyDescent="0.2">
      <c r="A38" s="330"/>
      <c r="B38" s="329">
        <v>35</v>
      </c>
      <c r="C38" s="328" t="b">
        <v>0</v>
      </c>
      <c r="D38" s="44" t="str">
        <v>K8</v>
      </c>
      <c r="E38" s="327" t="str">
        <f t="shared" si="3"/>
        <v>GBPFUT1MK8_Quote</v>
      </c>
      <c r="F38" s="326" t="str">
        <f>_xll.qlSimpleQuote(E38,,PriceTickValue,Permanent,Trigger,ObjectOverwrite)</f>
        <v>GBPFUT1MK8_Quote#0067</v>
      </c>
      <c r="G38" s="311" t="str">
        <f>_xll.ohRangeRetrieveError(F38)</f>
        <v/>
      </c>
      <c r="H38" s="43"/>
      <c r="AH38" s="330"/>
      <c r="AI38" s="329">
        <v>32</v>
      </c>
      <c r="AJ38" s="44" t="b">
        <v>0</v>
      </c>
      <c r="AK38" s="44" t="str">
        <v>G8</v>
      </c>
      <c r="AL38" s="393" t="str">
        <f t="shared" si="1"/>
        <v>GBPFUT1MG8_Quote</v>
      </c>
      <c r="AM38" s="394" t="str">
        <f t="shared" si="2"/>
        <v>GBPFUT1MG8ConvAdj_Quote</v>
      </c>
      <c r="AN38" s="393" t="str">
        <f>_xll.qlFuturesConvAdjustmentQuote($AM38,IborIndex,$AK38,$AL38,Volatility,MeanReversion,Permanent,Trigger,ObjectOverwrite)</f>
        <v>GBPFUT1MG8ConvAdj_Quote#0066</v>
      </c>
      <c r="AO38" s="186" t="str">
        <f>_xll.ohRangeRetrieveError(AN38)</f>
        <v/>
      </c>
    </row>
    <row r="39" spans="1:41" x14ac:dyDescent="0.2">
      <c r="A39" s="330"/>
      <c r="B39" s="329">
        <v>36</v>
      </c>
      <c r="C39" s="328" t="b">
        <v>0</v>
      </c>
      <c r="D39" s="44" t="str">
        <v>M8</v>
      </c>
      <c r="E39" s="327" t="str">
        <f t="shared" si="3"/>
        <v>GBPFUT1MM8_Quote</v>
      </c>
      <c r="F39" s="326" t="str">
        <f>_xll.qlSimpleQuote(E39,,PriceTickValue,Permanent,Trigger,ObjectOverwrite)</f>
        <v>GBPFUT1MM8_Quote#0067</v>
      </c>
      <c r="G39" s="311" t="str">
        <f>_xll.ohRangeRetrieveError(F39)</f>
        <v/>
      </c>
      <c r="H39" s="43"/>
      <c r="AH39" s="330"/>
      <c r="AI39" s="329">
        <v>33</v>
      </c>
      <c r="AJ39" s="44" t="b">
        <v>0</v>
      </c>
      <c r="AK39" s="44" t="str">
        <v>H8</v>
      </c>
      <c r="AL39" s="393" t="str">
        <f t="shared" ref="AL39:AL70" si="4">Currency&amp;"FUT"&amp;$AN$4&amp;$AK39&amp;QuoteSuffix</f>
        <v>GBPFUT1MH8_Quote</v>
      </c>
      <c r="AM39" s="394" t="str">
        <f t="shared" ref="AM39:AM70" si="5">Currency&amp;"FUT"&amp;$AN$4&amp;$AK39&amp;"ConvAdj"&amp;QuoteSuffix</f>
        <v>GBPFUT1MH8ConvAdj_Quote</v>
      </c>
      <c r="AN39" s="393" t="str">
        <f>_xll.qlFuturesConvAdjustmentQuote($AM39,IborIndex,$AK39,$AL39,Volatility,MeanReversion,Permanent,Trigger,ObjectOverwrite)</f>
        <v>GBPFUT1MH8ConvAdj_Quote#0066</v>
      </c>
      <c r="AO39" s="186" t="str">
        <f>_xll.ohRangeRetrieveError(AN39)</f>
        <v/>
      </c>
    </row>
    <row r="40" spans="1:41" x14ac:dyDescent="0.2">
      <c r="A40" s="330"/>
      <c r="B40" s="329">
        <v>37</v>
      </c>
      <c r="C40" s="328" t="b">
        <v>0</v>
      </c>
      <c r="D40" s="44" t="str">
        <v>N8</v>
      </c>
      <c r="E40" s="327" t="str">
        <f t="shared" si="3"/>
        <v>GBPFUT1MN8_Quote</v>
      </c>
      <c r="F40" s="326" t="str">
        <f>_xll.qlSimpleQuote(E40,,PriceTickValue,Permanent,Trigger,ObjectOverwrite)</f>
        <v>GBPFUT1MN8_Quote#0067</v>
      </c>
      <c r="G40" s="311" t="str">
        <f>_xll.ohRangeRetrieveError(F40)</f>
        <v/>
      </c>
      <c r="H40" s="43"/>
      <c r="AH40" s="330"/>
      <c r="AI40" s="329">
        <v>34</v>
      </c>
      <c r="AJ40" s="44" t="b">
        <v>0</v>
      </c>
      <c r="AK40" s="44" t="str">
        <v>J8</v>
      </c>
      <c r="AL40" s="393" t="str">
        <f t="shared" si="4"/>
        <v>GBPFUT1MJ8_Quote</v>
      </c>
      <c r="AM40" s="394" t="str">
        <f t="shared" si="5"/>
        <v>GBPFUT1MJ8ConvAdj_Quote</v>
      </c>
      <c r="AN40" s="393" t="str">
        <f>_xll.qlFuturesConvAdjustmentQuote($AM40,IborIndex,$AK40,$AL40,Volatility,MeanReversion,Permanent,Trigger,ObjectOverwrite)</f>
        <v>GBPFUT1MJ8ConvAdj_Quote#0066</v>
      </c>
      <c r="AO40" s="186" t="str">
        <f>_xll.ohRangeRetrieveError(AN40)</f>
        <v/>
      </c>
    </row>
    <row r="41" spans="1:41" x14ac:dyDescent="0.2">
      <c r="A41" s="330"/>
      <c r="B41" s="329">
        <v>38</v>
      </c>
      <c r="C41" s="328" t="b">
        <v>0</v>
      </c>
      <c r="D41" s="44" t="str">
        <v>Q8</v>
      </c>
      <c r="E41" s="327" t="str">
        <f t="shared" si="3"/>
        <v>GBPFUT1MQ8_Quote</v>
      </c>
      <c r="F41" s="326" t="str">
        <f>_xll.qlSimpleQuote(E41,,PriceTickValue,Permanent,Trigger,ObjectOverwrite)</f>
        <v>GBPFUT1MQ8_Quote#0067</v>
      </c>
      <c r="G41" s="311" t="str">
        <f>_xll.ohRangeRetrieveError(F41)</f>
        <v/>
      </c>
      <c r="H41" s="43"/>
      <c r="AH41" s="330"/>
      <c r="AI41" s="329">
        <v>35</v>
      </c>
      <c r="AJ41" s="44" t="b">
        <v>0</v>
      </c>
      <c r="AK41" s="44" t="str">
        <v>K8</v>
      </c>
      <c r="AL41" s="393" t="str">
        <f t="shared" si="4"/>
        <v>GBPFUT1MK8_Quote</v>
      </c>
      <c r="AM41" s="394" t="str">
        <f t="shared" si="5"/>
        <v>GBPFUT1MK8ConvAdj_Quote</v>
      </c>
      <c r="AN41" s="393" t="str">
        <f>_xll.qlFuturesConvAdjustmentQuote($AM41,IborIndex,$AK41,$AL41,Volatility,MeanReversion,Permanent,Trigger,ObjectOverwrite)</f>
        <v>GBPFUT1MK8ConvAdj_Quote#0066</v>
      </c>
      <c r="AO41" s="186" t="str">
        <f>_xll.ohRangeRetrieveError(AN41)</f>
        <v/>
      </c>
    </row>
    <row r="42" spans="1:41" x14ac:dyDescent="0.2">
      <c r="A42" s="330"/>
      <c r="B42" s="329">
        <v>39</v>
      </c>
      <c r="C42" s="328" t="b">
        <v>0</v>
      </c>
      <c r="D42" s="44" t="str">
        <v>U8</v>
      </c>
      <c r="E42" s="327" t="str">
        <f t="shared" si="3"/>
        <v>GBPFUT1MU8_Quote</v>
      </c>
      <c r="F42" s="326" t="str">
        <f>_xll.qlSimpleQuote(E42,,PriceTickValue,Permanent,Trigger,ObjectOverwrite)</f>
        <v>GBPFUT1MU8_Quote#0067</v>
      </c>
      <c r="G42" s="311" t="str">
        <f>_xll.ohRangeRetrieveError(F42)</f>
        <v/>
      </c>
      <c r="H42" s="43"/>
      <c r="AH42" s="330"/>
      <c r="AI42" s="329">
        <v>36</v>
      </c>
      <c r="AJ42" s="44" t="b">
        <v>0</v>
      </c>
      <c r="AK42" s="44" t="str">
        <v>M8</v>
      </c>
      <c r="AL42" s="393" t="str">
        <f t="shared" si="4"/>
        <v>GBPFUT1MM8_Quote</v>
      </c>
      <c r="AM42" s="394" t="str">
        <f t="shared" si="5"/>
        <v>GBPFUT1MM8ConvAdj_Quote</v>
      </c>
      <c r="AN42" s="393" t="str">
        <f>_xll.qlFuturesConvAdjustmentQuote($AM42,IborIndex,$AK42,$AL42,Volatility,MeanReversion,Permanent,Trigger,ObjectOverwrite)</f>
        <v>GBPFUT1MM8ConvAdj_Quote#0066</v>
      </c>
      <c r="AO42" s="186" t="str">
        <f>_xll.ohRangeRetrieveError(AN42)</f>
        <v/>
      </c>
    </row>
    <row r="43" spans="1:41" x14ac:dyDescent="0.2">
      <c r="A43" s="330"/>
      <c r="B43" s="329">
        <v>40</v>
      </c>
      <c r="C43" s="328" t="b">
        <v>0</v>
      </c>
      <c r="D43" s="44" t="str">
        <v>V8</v>
      </c>
      <c r="E43" s="327" t="str">
        <f t="shared" si="3"/>
        <v>GBPFUT1MV8_Quote</v>
      </c>
      <c r="F43" s="326" t="str">
        <f>_xll.qlSimpleQuote(E43,,PriceTickValue,Permanent,Trigger,ObjectOverwrite)</f>
        <v>GBPFUT1MV8_Quote#0067</v>
      </c>
      <c r="G43" s="311" t="str">
        <f>_xll.ohRangeRetrieveError(F43)</f>
        <v/>
      </c>
      <c r="H43" s="43"/>
      <c r="AH43" s="330"/>
      <c r="AI43" s="329">
        <v>37</v>
      </c>
      <c r="AJ43" s="44" t="b">
        <v>0</v>
      </c>
      <c r="AK43" s="44" t="str">
        <v>N8</v>
      </c>
      <c r="AL43" s="393" t="str">
        <f t="shared" si="4"/>
        <v>GBPFUT1MN8_Quote</v>
      </c>
      <c r="AM43" s="394" t="str">
        <f t="shared" si="5"/>
        <v>GBPFUT1MN8ConvAdj_Quote</v>
      </c>
      <c r="AN43" s="393" t="str">
        <f>_xll.qlFuturesConvAdjustmentQuote($AM43,IborIndex,$AK43,$AL43,Volatility,MeanReversion,Permanent,Trigger,ObjectOverwrite)</f>
        <v>GBPFUT1MN8ConvAdj_Quote#0066</v>
      </c>
      <c r="AO43" s="186" t="str">
        <f>_xll.ohRangeRetrieveError(AN43)</f>
        <v/>
      </c>
    </row>
    <row r="44" spans="1:41" x14ac:dyDescent="0.2">
      <c r="A44" s="330"/>
      <c r="B44" s="329">
        <v>41</v>
      </c>
      <c r="C44" s="328" t="b">
        <v>0</v>
      </c>
      <c r="D44" s="44" t="str">
        <v>X8</v>
      </c>
      <c r="E44" s="327" t="str">
        <f t="shared" si="3"/>
        <v>GBPFUT1MX8_Quote</v>
      </c>
      <c r="F44" s="326" t="str">
        <f>_xll.qlSimpleQuote(E44,,PriceTickValue,Permanent,Trigger,ObjectOverwrite)</f>
        <v>GBPFUT1MX8_Quote#0067</v>
      </c>
      <c r="G44" s="311" t="str">
        <f>_xll.ohRangeRetrieveError(F44)</f>
        <v/>
      </c>
      <c r="H44" s="43"/>
      <c r="AH44" s="330"/>
      <c r="AI44" s="329">
        <v>38</v>
      </c>
      <c r="AJ44" s="44" t="b">
        <v>0</v>
      </c>
      <c r="AK44" s="44" t="str">
        <v>Q8</v>
      </c>
      <c r="AL44" s="393" t="str">
        <f t="shared" si="4"/>
        <v>GBPFUT1MQ8_Quote</v>
      </c>
      <c r="AM44" s="394" t="str">
        <f t="shared" si="5"/>
        <v>GBPFUT1MQ8ConvAdj_Quote</v>
      </c>
      <c r="AN44" s="393" t="str">
        <f>_xll.qlFuturesConvAdjustmentQuote($AM44,IborIndex,$AK44,$AL44,Volatility,MeanReversion,Permanent,Trigger,ObjectOverwrite)</f>
        <v>GBPFUT1MQ8ConvAdj_Quote#0066</v>
      </c>
      <c r="AO44" s="186" t="str">
        <f>_xll.ohRangeRetrieveError(AN44)</f>
        <v/>
      </c>
    </row>
    <row r="45" spans="1:41" x14ac:dyDescent="0.2">
      <c r="A45" s="330"/>
      <c r="B45" s="329">
        <v>42</v>
      </c>
      <c r="C45" s="328" t="b">
        <v>0</v>
      </c>
      <c r="D45" s="44" t="str">
        <v>Z8</v>
      </c>
      <c r="E45" s="327" t="str">
        <f t="shared" si="3"/>
        <v>GBPFUT1MZ8_Quote</v>
      </c>
      <c r="F45" s="326" t="str">
        <f>_xll.qlSimpleQuote(E45,,PriceTickValue,Permanent,Trigger,ObjectOverwrite)</f>
        <v>GBPFUT1MZ8_Quote#0067</v>
      </c>
      <c r="G45" s="311" t="str">
        <f>_xll.ohRangeRetrieveError(F45)</f>
        <v/>
      </c>
      <c r="H45" s="43"/>
      <c r="AH45" s="330"/>
      <c r="AI45" s="329">
        <v>39</v>
      </c>
      <c r="AJ45" s="44" t="b">
        <v>0</v>
      </c>
      <c r="AK45" s="44" t="str">
        <v>U8</v>
      </c>
      <c r="AL45" s="393" t="str">
        <f t="shared" si="4"/>
        <v>GBPFUT1MU8_Quote</v>
      </c>
      <c r="AM45" s="394" t="str">
        <f t="shared" si="5"/>
        <v>GBPFUT1MU8ConvAdj_Quote</v>
      </c>
      <c r="AN45" s="393" t="str">
        <f>_xll.qlFuturesConvAdjustmentQuote($AM45,IborIndex,$AK45,$AL45,Volatility,MeanReversion,Permanent,Trigger,ObjectOverwrite)</f>
        <v>GBPFUT1MU8ConvAdj_Quote#0066</v>
      </c>
      <c r="AO45" s="186" t="str">
        <f>_xll.ohRangeRetrieveError(AN45)</f>
        <v/>
      </c>
    </row>
    <row r="46" spans="1:41" x14ac:dyDescent="0.2">
      <c r="A46" s="330"/>
      <c r="B46" s="329">
        <v>43</v>
      </c>
      <c r="C46" s="328" t="b">
        <v>0</v>
      </c>
      <c r="D46" s="44" t="str">
        <v>F9</v>
      </c>
      <c r="E46" s="327" t="str">
        <f t="shared" si="3"/>
        <v>GBPFUT1MF9_Quote</v>
      </c>
      <c r="F46" s="326" t="str">
        <f>_xll.qlSimpleQuote(E46,,PriceTickValue,Permanent,Trigger,ObjectOverwrite)</f>
        <v>GBPFUT1MF9_Quote#0067</v>
      </c>
      <c r="G46" s="311" t="str">
        <f>_xll.ohRangeRetrieveError(F46)</f>
        <v/>
      </c>
      <c r="H46" s="43"/>
      <c r="AH46" s="330"/>
      <c r="AI46" s="329">
        <v>40</v>
      </c>
      <c r="AJ46" s="44" t="b">
        <v>0</v>
      </c>
      <c r="AK46" s="44" t="str">
        <v>V8</v>
      </c>
      <c r="AL46" s="393" t="str">
        <f t="shared" si="4"/>
        <v>GBPFUT1MV8_Quote</v>
      </c>
      <c r="AM46" s="394" t="str">
        <f t="shared" si="5"/>
        <v>GBPFUT1MV8ConvAdj_Quote</v>
      </c>
      <c r="AN46" s="393" t="str">
        <f>_xll.qlFuturesConvAdjustmentQuote($AM46,IborIndex,$AK46,$AL46,Volatility,MeanReversion,Permanent,Trigger,ObjectOverwrite)</f>
        <v>GBPFUT1MV8ConvAdj_Quote#0066</v>
      </c>
      <c r="AO46" s="186" t="str">
        <f>_xll.ohRangeRetrieveError(AN46)</f>
        <v/>
      </c>
    </row>
    <row r="47" spans="1:41" x14ac:dyDescent="0.2">
      <c r="A47" s="330"/>
      <c r="B47" s="329">
        <v>44</v>
      </c>
      <c r="C47" s="328" t="b">
        <v>0</v>
      </c>
      <c r="D47" s="44" t="str">
        <v>G9</v>
      </c>
      <c r="E47" s="327" t="str">
        <f t="shared" si="3"/>
        <v>GBPFUT1MG9_Quote</v>
      </c>
      <c r="F47" s="326" t="str">
        <f>_xll.qlSimpleQuote(E47,,PriceTickValue,Permanent,Trigger,ObjectOverwrite)</f>
        <v>GBPFUT1MG9_Quote#0067</v>
      </c>
      <c r="G47" s="311" t="str">
        <f>_xll.ohRangeRetrieveError(F47)</f>
        <v/>
      </c>
      <c r="H47" s="43"/>
      <c r="AH47" s="330"/>
      <c r="AI47" s="329">
        <v>41</v>
      </c>
      <c r="AJ47" s="44" t="b">
        <v>0</v>
      </c>
      <c r="AK47" s="44" t="str">
        <v>X8</v>
      </c>
      <c r="AL47" s="393" t="str">
        <f t="shared" si="4"/>
        <v>GBPFUT1MX8_Quote</v>
      </c>
      <c r="AM47" s="394" t="str">
        <f t="shared" si="5"/>
        <v>GBPFUT1MX8ConvAdj_Quote</v>
      </c>
      <c r="AN47" s="393" t="str">
        <f>_xll.qlFuturesConvAdjustmentQuote($AM47,IborIndex,$AK47,$AL47,Volatility,MeanReversion,Permanent,Trigger,ObjectOverwrite)</f>
        <v>GBPFUT1MX8ConvAdj_Quote#0066</v>
      </c>
      <c r="AO47" s="186" t="str">
        <f>_xll.ohRangeRetrieveError(AN47)</f>
        <v/>
      </c>
    </row>
    <row r="48" spans="1:41" x14ac:dyDescent="0.2">
      <c r="A48" s="330"/>
      <c r="B48" s="329">
        <v>45</v>
      </c>
      <c r="C48" s="328" t="b">
        <v>0</v>
      </c>
      <c r="D48" s="44" t="str">
        <v>H9</v>
      </c>
      <c r="E48" s="327" t="str">
        <f t="shared" si="3"/>
        <v>GBPFUT1MH9_Quote</v>
      </c>
      <c r="F48" s="326" t="str">
        <f>_xll.qlSimpleQuote(E48,,PriceTickValue,Permanent,Trigger,ObjectOverwrite)</f>
        <v>GBPFUT1MH9_Quote#0067</v>
      </c>
      <c r="G48" s="311" t="str">
        <f>_xll.ohRangeRetrieveError(F48)</f>
        <v/>
      </c>
      <c r="H48" s="43"/>
      <c r="AH48" s="330"/>
      <c r="AI48" s="329">
        <v>42</v>
      </c>
      <c r="AJ48" s="44" t="b">
        <v>0</v>
      </c>
      <c r="AK48" s="44" t="str">
        <v>Z8</v>
      </c>
      <c r="AL48" s="393" t="str">
        <f t="shared" si="4"/>
        <v>GBPFUT1MZ8_Quote</v>
      </c>
      <c r="AM48" s="394" t="str">
        <f t="shared" si="5"/>
        <v>GBPFUT1MZ8ConvAdj_Quote</v>
      </c>
      <c r="AN48" s="393" t="str">
        <f>_xll.qlFuturesConvAdjustmentQuote($AM48,IborIndex,$AK48,$AL48,Volatility,MeanReversion,Permanent,Trigger,ObjectOverwrite)</f>
        <v>GBPFUT1MZ8ConvAdj_Quote#0066</v>
      </c>
      <c r="AO48" s="186" t="str">
        <f>_xll.ohRangeRetrieveError(AN48)</f>
        <v/>
      </c>
    </row>
    <row r="49" spans="1:41" x14ac:dyDescent="0.2">
      <c r="A49" s="330"/>
      <c r="B49" s="329">
        <v>46</v>
      </c>
      <c r="C49" s="328" t="b">
        <v>0</v>
      </c>
      <c r="D49" s="44" t="str">
        <v>J9</v>
      </c>
      <c r="E49" s="327" t="str">
        <f t="shared" si="3"/>
        <v>GBPFUT1MJ9_Quote</v>
      </c>
      <c r="F49" s="326" t="str">
        <f>_xll.qlSimpleQuote(E49,,PriceTickValue,Permanent,Trigger,ObjectOverwrite)</f>
        <v>GBPFUT1MJ9_Quote#0067</v>
      </c>
      <c r="G49" s="311" t="str">
        <f>_xll.ohRangeRetrieveError(F49)</f>
        <v/>
      </c>
      <c r="H49" s="43"/>
      <c r="AH49" s="330"/>
      <c r="AI49" s="329">
        <v>43</v>
      </c>
      <c r="AJ49" s="44" t="b">
        <v>0</v>
      </c>
      <c r="AK49" s="44" t="str">
        <v>F9</v>
      </c>
      <c r="AL49" s="393" t="str">
        <f t="shared" si="4"/>
        <v>GBPFUT1MF9_Quote</v>
      </c>
      <c r="AM49" s="394" t="str">
        <f t="shared" si="5"/>
        <v>GBPFUT1MF9ConvAdj_Quote</v>
      </c>
      <c r="AN49" s="393" t="str">
        <f>_xll.qlFuturesConvAdjustmentQuote($AM49,IborIndex,$AK49,$AL49,Volatility,MeanReversion,Permanent,Trigger,ObjectOverwrite)</f>
        <v>GBPFUT1MF9ConvAdj_Quote#0066</v>
      </c>
      <c r="AO49" s="186" t="str">
        <f>_xll.ohRangeRetrieveError(AN49)</f>
        <v/>
      </c>
    </row>
    <row r="50" spans="1:41" x14ac:dyDescent="0.2">
      <c r="A50" s="330"/>
      <c r="B50" s="329">
        <v>47</v>
      </c>
      <c r="C50" s="328" t="b">
        <v>0</v>
      </c>
      <c r="D50" s="44" t="str">
        <v>K9</v>
      </c>
      <c r="E50" s="327" t="str">
        <f t="shared" si="3"/>
        <v>GBPFUT1MK9_Quote</v>
      </c>
      <c r="F50" s="326" t="str">
        <f>_xll.qlSimpleQuote(E50,,PriceTickValue,Permanent,Trigger,ObjectOverwrite)</f>
        <v>GBPFUT1MK9_Quote#0067</v>
      </c>
      <c r="G50" s="311" t="str">
        <f>_xll.ohRangeRetrieveError(F50)</f>
        <v/>
      </c>
      <c r="H50" s="43"/>
      <c r="AH50" s="330"/>
      <c r="AI50" s="329">
        <v>44</v>
      </c>
      <c r="AJ50" s="44" t="b">
        <v>0</v>
      </c>
      <c r="AK50" s="44" t="str">
        <v>G9</v>
      </c>
      <c r="AL50" s="393" t="str">
        <f t="shared" si="4"/>
        <v>GBPFUT1MG9_Quote</v>
      </c>
      <c r="AM50" s="394" t="str">
        <f t="shared" si="5"/>
        <v>GBPFUT1MG9ConvAdj_Quote</v>
      </c>
      <c r="AN50" s="393" t="str">
        <f>_xll.qlFuturesConvAdjustmentQuote($AM50,IborIndex,$AK50,$AL50,Volatility,MeanReversion,Permanent,Trigger,ObjectOverwrite)</f>
        <v>GBPFUT1MG9ConvAdj_Quote#0066</v>
      </c>
      <c r="AO50" s="186" t="str">
        <f>_xll.ohRangeRetrieveError(AN50)</f>
        <v/>
      </c>
    </row>
    <row r="51" spans="1:41" x14ac:dyDescent="0.2">
      <c r="A51" s="330"/>
      <c r="B51" s="329">
        <v>48</v>
      </c>
      <c r="C51" s="328" t="b">
        <v>0</v>
      </c>
      <c r="D51" s="44" t="str">
        <v>M9</v>
      </c>
      <c r="E51" s="327" t="str">
        <f t="shared" si="3"/>
        <v>GBPFUT1MM9_Quote</v>
      </c>
      <c r="F51" s="326" t="str">
        <f>_xll.qlSimpleQuote(E51,,PriceTickValue,Permanent,Trigger,ObjectOverwrite)</f>
        <v>GBPFUT1MM9_Quote#0067</v>
      </c>
      <c r="G51" s="311" t="str">
        <f>_xll.ohRangeRetrieveError(F51)</f>
        <v/>
      </c>
      <c r="H51" s="43"/>
      <c r="AH51" s="330"/>
      <c r="AI51" s="329">
        <v>45</v>
      </c>
      <c r="AJ51" s="44" t="b">
        <v>0</v>
      </c>
      <c r="AK51" s="44" t="str">
        <v>H9</v>
      </c>
      <c r="AL51" s="393" t="str">
        <f t="shared" si="4"/>
        <v>GBPFUT1MH9_Quote</v>
      </c>
      <c r="AM51" s="394" t="str">
        <f t="shared" si="5"/>
        <v>GBPFUT1MH9ConvAdj_Quote</v>
      </c>
      <c r="AN51" s="393" t="str">
        <f>_xll.qlFuturesConvAdjustmentQuote($AM51,IborIndex,$AK51,$AL51,Volatility,MeanReversion,Permanent,Trigger,ObjectOverwrite)</f>
        <v>GBPFUT1MH9ConvAdj_Quote#0066</v>
      </c>
      <c r="AO51" s="186" t="str">
        <f>_xll.ohRangeRetrieveError(AN51)</f>
        <v/>
      </c>
    </row>
    <row r="52" spans="1:41" x14ac:dyDescent="0.2">
      <c r="A52" s="330"/>
      <c r="B52" s="329">
        <v>49</v>
      </c>
      <c r="C52" s="328" t="b">
        <v>0</v>
      </c>
      <c r="D52" s="44" t="str">
        <v>N9</v>
      </c>
      <c r="E52" s="327" t="str">
        <f t="shared" si="3"/>
        <v>GBPFUT1MN9_Quote</v>
      </c>
      <c r="F52" s="326" t="str">
        <f>_xll.qlSimpleQuote(E52,,PriceTickValue,Permanent,Trigger,ObjectOverwrite)</f>
        <v>GBPFUT1MN9_Quote#0067</v>
      </c>
      <c r="G52" s="311" t="str">
        <f>_xll.ohRangeRetrieveError(F52)</f>
        <v/>
      </c>
      <c r="H52" s="43"/>
      <c r="AH52" s="330"/>
      <c r="AI52" s="329">
        <v>46</v>
      </c>
      <c r="AJ52" s="44" t="b">
        <v>0</v>
      </c>
      <c r="AK52" s="44" t="str">
        <v>J9</v>
      </c>
      <c r="AL52" s="393" t="str">
        <f t="shared" si="4"/>
        <v>GBPFUT1MJ9_Quote</v>
      </c>
      <c r="AM52" s="394" t="str">
        <f t="shared" si="5"/>
        <v>GBPFUT1MJ9ConvAdj_Quote</v>
      </c>
      <c r="AN52" s="393" t="str">
        <f>_xll.qlFuturesConvAdjustmentQuote($AM52,IborIndex,$AK52,$AL52,Volatility,MeanReversion,Permanent,Trigger,ObjectOverwrite)</f>
        <v>GBPFUT1MJ9ConvAdj_Quote#0066</v>
      </c>
      <c r="AO52" s="186" t="str">
        <f>_xll.ohRangeRetrieveError(AN52)</f>
        <v/>
      </c>
    </row>
    <row r="53" spans="1:41" x14ac:dyDescent="0.2">
      <c r="A53" s="330"/>
      <c r="B53" s="329">
        <v>50</v>
      </c>
      <c r="C53" s="328" t="b">
        <v>0</v>
      </c>
      <c r="D53" s="44" t="str">
        <v>Q9</v>
      </c>
      <c r="E53" s="327" t="str">
        <f t="shared" si="3"/>
        <v>GBPFUT1MQ9_Quote</v>
      </c>
      <c r="F53" s="326" t="str">
        <f>_xll.qlSimpleQuote(E53,,PriceTickValue,Permanent,Trigger,ObjectOverwrite)</f>
        <v>GBPFUT1MQ9_Quote#0067</v>
      </c>
      <c r="G53" s="311" t="str">
        <f>_xll.ohRangeRetrieveError(F53)</f>
        <v/>
      </c>
      <c r="H53" s="43"/>
      <c r="AH53" s="330"/>
      <c r="AI53" s="329">
        <v>47</v>
      </c>
      <c r="AJ53" s="44" t="b">
        <v>0</v>
      </c>
      <c r="AK53" s="44" t="str">
        <v>K9</v>
      </c>
      <c r="AL53" s="393" t="str">
        <f t="shared" si="4"/>
        <v>GBPFUT1MK9_Quote</v>
      </c>
      <c r="AM53" s="394" t="str">
        <f t="shared" si="5"/>
        <v>GBPFUT1MK9ConvAdj_Quote</v>
      </c>
      <c r="AN53" s="393" t="str">
        <f>_xll.qlFuturesConvAdjustmentQuote($AM53,IborIndex,$AK53,$AL53,Volatility,MeanReversion,Permanent,Trigger,ObjectOverwrite)</f>
        <v>GBPFUT1MK9ConvAdj_Quote#0066</v>
      </c>
      <c r="AO53" s="186" t="str">
        <f>_xll.ohRangeRetrieveError(AN53)</f>
        <v/>
      </c>
    </row>
    <row r="54" spans="1:41" x14ac:dyDescent="0.2">
      <c r="A54" s="330"/>
      <c r="B54" s="329">
        <v>51</v>
      </c>
      <c r="C54" s="328" t="b">
        <v>0</v>
      </c>
      <c r="D54" s="44" t="str">
        <v>U9</v>
      </c>
      <c r="E54" s="327" t="str">
        <f t="shared" si="3"/>
        <v>GBPFUT1MU9_Quote</v>
      </c>
      <c r="F54" s="326" t="str">
        <f>_xll.qlSimpleQuote(E54,,PriceTickValue,Permanent,Trigger,ObjectOverwrite)</f>
        <v>GBPFUT1MU9_Quote#0067</v>
      </c>
      <c r="G54" s="311" t="str">
        <f>_xll.ohRangeRetrieveError(F54)</f>
        <v/>
      </c>
      <c r="H54" s="43"/>
      <c r="AH54" s="330"/>
      <c r="AI54" s="329">
        <v>48</v>
      </c>
      <c r="AJ54" s="44" t="b">
        <v>0</v>
      </c>
      <c r="AK54" s="44" t="str">
        <v>M9</v>
      </c>
      <c r="AL54" s="393" t="str">
        <f t="shared" si="4"/>
        <v>GBPFUT1MM9_Quote</v>
      </c>
      <c r="AM54" s="394" t="str">
        <f t="shared" si="5"/>
        <v>GBPFUT1MM9ConvAdj_Quote</v>
      </c>
      <c r="AN54" s="393" t="str">
        <f>_xll.qlFuturesConvAdjustmentQuote($AM54,IborIndex,$AK54,$AL54,Volatility,MeanReversion,Permanent,Trigger,ObjectOverwrite)</f>
        <v>GBPFUT1MM9ConvAdj_Quote#0066</v>
      </c>
      <c r="AO54" s="186" t="str">
        <f>_xll.ohRangeRetrieveError(AN54)</f>
        <v/>
      </c>
    </row>
    <row r="55" spans="1:41" x14ac:dyDescent="0.2">
      <c r="A55" s="330"/>
      <c r="B55" s="329">
        <v>52</v>
      </c>
      <c r="C55" s="328" t="b">
        <v>0</v>
      </c>
      <c r="D55" s="44" t="str">
        <v>V9</v>
      </c>
      <c r="E55" s="327" t="str">
        <f t="shared" si="3"/>
        <v>GBPFUT1MV9_Quote</v>
      </c>
      <c r="F55" s="326" t="str">
        <f>_xll.qlSimpleQuote(E55,,PriceTickValue,Permanent,Trigger,ObjectOverwrite)</f>
        <v>GBPFUT1MV9_Quote#0067</v>
      </c>
      <c r="G55" s="311" t="str">
        <f>_xll.ohRangeRetrieveError(F55)</f>
        <v/>
      </c>
      <c r="H55" s="43"/>
      <c r="AH55" s="330"/>
      <c r="AI55" s="329">
        <v>49</v>
      </c>
      <c r="AJ55" s="44" t="b">
        <v>0</v>
      </c>
      <c r="AK55" s="44" t="str">
        <v>N9</v>
      </c>
      <c r="AL55" s="393" t="str">
        <f t="shared" si="4"/>
        <v>GBPFUT1MN9_Quote</v>
      </c>
      <c r="AM55" s="394" t="str">
        <f t="shared" si="5"/>
        <v>GBPFUT1MN9ConvAdj_Quote</v>
      </c>
      <c r="AN55" s="393" t="str">
        <f>_xll.qlFuturesConvAdjustmentQuote($AM55,IborIndex,$AK55,$AL55,Volatility,MeanReversion,Permanent,Trigger,ObjectOverwrite)</f>
        <v>GBPFUT1MN9ConvAdj_Quote#0066</v>
      </c>
      <c r="AO55" s="186" t="str">
        <f>_xll.ohRangeRetrieveError(AN55)</f>
        <v/>
      </c>
    </row>
    <row r="56" spans="1:41" x14ac:dyDescent="0.2">
      <c r="A56" s="330"/>
      <c r="B56" s="329">
        <v>53</v>
      </c>
      <c r="C56" s="328" t="b">
        <v>0</v>
      </c>
      <c r="D56" s="44" t="str">
        <v>X9</v>
      </c>
      <c r="E56" s="327" t="str">
        <f t="shared" si="3"/>
        <v>GBPFUT1MX9_Quote</v>
      </c>
      <c r="F56" s="326" t="str">
        <f>_xll.qlSimpleQuote(E56,,PriceTickValue,Permanent,Trigger,ObjectOverwrite)</f>
        <v>GBPFUT1MX9_Quote#0067</v>
      </c>
      <c r="G56" s="311" t="str">
        <f>_xll.ohRangeRetrieveError(F56)</f>
        <v/>
      </c>
      <c r="H56" s="43"/>
      <c r="AH56" s="330"/>
      <c r="AI56" s="329">
        <v>50</v>
      </c>
      <c r="AJ56" s="44" t="b">
        <v>0</v>
      </c>
      <c r="AK56" s="44" t="str">
        <v>Q9</v>
      </c>
      <c r="AL56" s="393" t="str">
        <f t="shared" si="4"/>
        <v>GBPFUT1MQ9_Quote</v>
      </c>
      <c r="AM56" s="394" t="str">
        <f t="shared" si="5"/>
        <v>GBPFUT1MQ9ConvAdj_Quote</v>
      </c>
      <c r="AN56" s="393" t="str">
        <f>_xll.qlFuturesConvAdjustmentQuote($AM56,IborIndex,$AK56,$AL56,Volatility,MeanReversion,Permanent,Trigger,ObjectOverwrite)</f>
        <v>GBPFUT1MQ9ConvAdj_Quote#0066</v>
      </c>
      <c r="AO56" s="186" t="str">
        <f>_xll.ohRangeRetrieveError(AN56)</f>
        <v/>
      </c>
    </row>
    <row r="57" spans="1:41" x14ac:dyDescent="0.2">
      <c r="A57" s="330"/>
      <c r="B57" s="329">
        <v>54</v>
      </c>
      <c r="C57" s="328" t="b">
        <v>0</v>
      </c>
      <c r="D57" s="44" t="str">
        <v>Z9</v>
      </c>
      <c r="E57" s="327" t="str">
        <f t="shared" si="3"/>
        <v>GBPFUT1MZ9_Quote</v>
      </c>
      <c r="F57" s="326" t="str">
        <f>_xll.qlSimpleQuote(E57,,PriceTickValue,Permanent,Trigger,ObjectOverwrite)</f>
        <v>GBPFUT1MZ9_Quote#0067</v>
      </c>
      <c r="G57" s="311" t="str">
        <f>_xll.ohRangeRetrieveError(F57)</f>
        <v/>
      </c>
      <c r="H57" s="43"/>
      <c r="AH57" s="330"/>
      <c r="AI57" s="329">
        <v>51</v>
      </c>
      <c r="AJ57" s="44" t="b">
        <v>0</v>
      </c>
      <c r="AK57" s="44" t="str">
        <v>U9</v>
      </c>
      <c r="AL57" s="393" t="str">
        <f t="shared" si="4"/>
        <v>GBPFUT1MU9_Quote</v>
      </c>
      <c r="AM57" s="394" t="str">
        <f t="shared" si="5"/>
        <v>GBPFUT1MU9ConvAdj_Quote</v>
      </c>
      <c r="AN57" s="393" t="str">
        <f>_xll.qlFuturesConvAdjustmentQuote($AM57,IborIndex,$AK57,$AL57,Volatility,MeanReversion,Permanent,Trigger,ObjectOverwrite)</f>
        <v>GBPFUT1MU9ConvAdj_Quote#0066</v>
      </c>
      <c r="AO57" s="186" t="str">
        <f>_xll.ohRangeRetrieveError(AN57)</f>
        <v/>
      </c>
    </row>
    <row r="58" spans="1:41" x14ac:dyDescent="0.2">
      <c r="A58" s="330"/>
      <c r="B58" s="329">
        <v>55</v>
      </c>
      <c r="C58" s="328" t="b">
        <v>0</v>
      </c>
      <c r="D58" s="44" t="str">
        <v>F0</v>
      </c>
      <c r="E58" s="327" t="str">
        <f t="shared" si="3"/>
        <v>GBPFUT1MF0_Quote</v>
      </c>
      <c r="F58" s="326" t="str">
        <f>_xll.qlSimpleQuote(E58,,PriceTickValue,Permanent,Trigger,ObjectOverwrite)</f>
        <v>GBPFUT1MF0_Quote#0067</v>
      </c>
      <c r="G58" s="311" t="str">
        <f>_xll.ohRangeRetrieveError(F58)</f>
        <v/>
      </c>
      <c r="H58" s="43"/>
      <c r="AH58" s="330"/>
      <c r="AI58" s="329">
        <v>52</v>
      </c>
      <c r="AJ58" s="44" t="b">
        <v>0</v>
      </c>
      <c r="AK58" s="44" t="str">
        <v>V9</v>
      </c>
      <c r="AL58" s="393" t="str">
        <f t="shared" si="4"/>
        <v>GBPFUT1MV9_Quote</v>
      </c>
      <c r="AM58" s="394" t="str">
        <f t="shared" si="5"/>
        <v>GBPFUT1MV9ConvAdj_Quote</v>
      </c>
      <c r="AN58" s="393" t="str">
        <f>_xll.qlFuturesConvAdjustmentQuote($AM58,IborIndex,$AK58,$AL58,Volatility,MeanReversion,Permanent,Trigger,ObjectOverwrite)</f>
        <v>GBPFUT1MV9ConvAdj_Quote#0066</v>
      </c>
      <c r="AO58" s="186" t="str">
        <f>_xll.ohRangeRetrieveError(AN58)</f>
        <v/>
      </c>
    </row>
    <row r="59" spans="1:41" x14ac:dyDescent="0.2">
      <c r="A59" s="330"/>
      <c r="B59" s="329">
        <v>56</v>
      </c>
      <c r="C59" s="328" t="b">
        <v>0</v>
      </c>
      <c r="D59" s="44" t="str">
        <v>G0</v>
      </c>
      <c r="E59" s="327" t="str">
        <f t="shared" si="3"/>
        <v>GBPFUT1MG0_Quote</v>
      </c>
      <c r="F59" s="326" t="str">
        <f>_xll.qlSimpleQuote(E59,,PriceTickValue,Permanent,Trigger,ObjectOverwrite)</f>
        <v>GBPFUT1MG0_Quote#0067</v>
      </c>
      <c r="G59" s="311" t="str">
        <f>_xll.ohRangeRetrieveError(F59)</f>
        <v/>
      </c>
      <c r="H59" s="43"/>
      <c r="AH59" s="330"/>
      <c r="AI59" s="329">
        <v>53</v>
      </c>
      <c r="AJ59" s="44" t="b">
        <v>0</v>
      </c>
      <c r="AK59" s="44" t="str">
        <v>X9</v>
      </c>
      <c r="AL59" s="393" t="str">
        <f t="shared" si="4"/>
        <v>GBPFUT1MX9_Quote</v>
      </c>
      <c r="AM59" s="394" t="str">
        <f t="shared" si="5"/>
        <v>GBPFUT1MX9ConvAdj_Quote</v>
      </c>
      <c r="AN59" s="393" t="str">
        <f>_xll.qlFuturesConvAdjustmentQuote($AM59,IborIndex,$AK59,$AL59,Volatility,MeanReversion,Permanent,Trigger,ObjectOverwrite)</f>
        <v>GBPFUT1MX9ConvAdj_Quote#0066</v>
      </c>
      <c r="AO59" s="186" t="str">
        <f>_xll.ohRangeRetrieveError(AN59)</f>
        <v/>
      </c>
    </row>
    <row r="60" spans="1:41" x14ac:dyDescent="0.2">
      <c r="A60" s="330"/>
      <c r="B60" s="329">
        <v>57</v>
      </c>
      <c r="C60" s="328" t="b">
        <v>0</v>
      </c>
      <c r="D60" s="44" t="str">
        <v>H0</v>
      </c>
      <c r="E60" s="327" t="str">
        <f t="shared" si="3"/>
        <v>GBPFUT1MH0_Quote</v>
      </c>
      <c r="F60" s="326" t="str">
        <f>_xll.qlSimpleQuote(E60,,PriceTickValue,Permanent,Trigger,ObjectOverwrite)</f>
        <v>GBPFUT1MH0_Quote#0067</v>
      </c>
      <c r="G60" s="311" t="str">
        <f>_xll.ohRangeRetrieveError(F60)</f>
        <v/>
      </c>
      <c r="H60" s="43"/>
      <c r="AH60" s="330"/>
      <c r="AI60" s="329">
        <v>54</v>
      </c>
      <c r="AJ60" s="44" t="b">
        <v>0</v>
      </c>
      <c r="AK60" s="44" t="str">
        <v>Z9</v>
      </c>
      <c r="AL60" s="393" t="str">
        <f t="shared" si="4"/>
        <v>GBPFUT1MZ9_Quote</v>
      </c>
      <c r="AM60" s="394" t="str">
        <f t="shared" si="5"/>
        <v>GBPFUT1MZ9ConvAdj_Quote</v>
      </c>
      <c r="AN60" s="393" t="str">
        <f>_xll.qlFuturesConvAdjustmentQuote($AM60,IborIndex,$AK60,$AL60,Volatility,MeanReversion,Permanent,Trigger,ObjectOverwrite)</f>
        <v>GBPFUT1MZ9ConvAdj_Quote#0066</v>
      </c>
      <c r="AO60" s="186" t="str">
        <f>_xll.ohRangeRetrieveError(AN60)</f>
        <v/>
      </c>
    </row>
    <row r="61" spans="1:41" x14ac:dyDescent="0.2">
      <c r="A61" s="330"/>
      <c r="B61" s="329">
        <v>58</v>
      </c>
      <c r="C61" s="328" t="b">
        <v>0</v>
      </c>
      <c r="D61" s="44" t="str">
        <v>J0</v>
      </c>
      <c r="E61" s="327" t="str">
        <f t="shared" si="3"/>
        <v>GBPFUT1MJ0_Quote</v>
      </c>
      <c r="F61" s="326" t="str">
        <f>_xll.qlSimpleQuote(E61,,PriceTickValue,Permanent,Trigger,ObjectOverwrite)</f>
        <v>GBPFUT1MJ0_Quote#0067</v>
      </c>
      <c r="G61" s="311" t="str">
        <f>_xll.ohRangeRetrieveError(F61)</f>
        <v/>
      </c>
      <c r="H61" s="43"/>
      <c r="AH61" s="330"/>
      <c r="AI61" s="329">
        <v>55</v>
      </c>
      <c r="AJ61" s="44" t="b">
        <v>0</v>
      </c>
      <c r="AK61" s="44" t="str">
        <v>F0</v>
      </c>
      <c r="AL61" s="393" t="str">
        <f t="shared" si="4"/>
        <v>GBPFUT1MF0_Quote</v>
      </c>
      <c r="AM61" s="394" t="str">
        <f t="shared" si="5"/>
        <v>GBPFUT1MF0ConvAdj_Quote</v>
      </c>
      <c r="AN61" s="393" t="str">
        <f>_xll.qlFuturesConvAdjustmentQuote($AM61,IborIndex,$AK61,$AL61,Volatility,MeanReversion,Permanent,Trigger,ObjectOverwrite)</f>
        <v>GBPFUT1MF0ConvAdj_Quote#0066</v>
      </c>
      <c r="AO61" s="186" t="str">
        <f>_xll.ohRangeRetrieveError(AN61)</f>
        <v/>
      </c>
    </row>
    <row r="62" spans="1:41" x14ac:dyDescent="0.2">
      <c r="A62" s="330"/>
      <c r="B62" s="329">
        <v>59</v>
      </c>
      <c r="C62" s="328" t="b">
        <v>0</v>
      </c>
      <c r="D62" s="44" t="str">
        <v>K0</v>
      </c>
      <c r="E62" s="327" t="str">
        <f t="shared" si="3"/>
        <v>GBPFUT1MK0_Quote</v>
      </c>
      <c r="F62" s="326" t="str">
        <f>_xll.qlSimpleQuote(E62,,PriceTickValue,Permanent,Trigger,ObjectOverwrite)</f>
        <v>GBPFUT1MK0_Quote#0067</v>
      </c>
      <c r="G62" s="311" t="str">
        <f>_xll.ohRangeRetrieveError(F62)</f>
        <v/>
      </c>
      <c r="H62" s="43"/>
      <c r="AH62" s="330"/>
      <c r="AI62" s="329">
        <v>56</v>
      </c>
      <c r="AJ62" s="44" t="b">
        <v>0</v>
      </c>
      <c r="AK62" s="44" t="str">
        <v>G0</v>
      </c>
      <c r="AL62" s="393" t="str">
        <f t="shared" si="4"/>
        <v>GBPFUT1MG0_Quote</v>
      </c>
      <c r="AM62" s="394" t="str">
        <f t="shared" si="5"/>
        <v>GBPFUT1MG0ConvAdj_Quote</v>
      </c>
      <c r="AN62" s="393" t="str">
        <f>_xll.qlFuturesConvAdjustmentQuote($AM62,IborIndex,$AK62,$AL62,Volatility,MeanReversion,Permanent,Trigger,ObjectOverwrite)</f>
        <v>GBPFUT1MG0ConvAdj_Quote#0066</v>
      </c>
      <c r="AO62" s="186" t="str">
        <f>_xll.ohRangeRetrieveError(AN62)</f>
        <v/>
      </c>
    </row>
    <row r="63" spans="1:41" x14ac:dyDescent="0.2">
      <c r="A63" s="330"/>
      <c r="B63" s="329">
        <v>60</v>
      </c>
      <c r="C63" s="328" t="b">
        <v>0</v>
      </c>
      <c r="D63" s="44" t="str">
        <v>M0</v>
      </c>
      <c r="E63" s="327" t="str">
        <f t="shared" si="3"/>
        <v>GBPFUT1MM0_Quote</v>
      </c>
      <c r="F63" s="326" t="str">
        <f>_xll.qlSimpleQuote(E63,,PriceTickValue,Permanent,Trigger,ObjectOverwrite)</f>
        <v>GBPFUT1MM0_Quote#0067</v>
      </c>
      <c r="G63" s="311" t="str">
        <f>_xll.ohRangeRetrieveError(F63)</f>
        <v/>
      </c>
      <c r="H63" s="43"/>
      <c r="AH63" s="330"/>
      <c r="AI63" s="329">
        <v>57</v>
      </c>
      <c r="AJ63" s="44" t="b">
        <v>0</v>
      </c>
      <c r="AK63" s="44" t="str">
        <v>H0</v>
      </c>
      <c r="AL63" s="393" t="str">
        <f t="shared" si="4"/>
        <v>GBPFUT1MH0_Quote</v>
      </c>
      <c r="AM63" s="394" t="str">
        <f t="shared" si="5"/>
        <v>GBPFUT1MH0ConvAdj_Quote</v>
      </c>
      <c r="AN63" s="393" t="str">
        <f>_xll.qlFuturesConvAdjustmentQuote($AM63,IborIndex,$AK63,$AL63,Volatility,MeanReversion,Permanent,Trigger,ObjectOverwrite)</f>
        <v>GBPFUT1MH0ConvAdj_Quote#0066</v>
      </c>
      <c r="AO63" s="186" t="str">
        <f>_xll.ohRangeRetrieveError(AN63)</f>
        <v/>
      </c>
    </row>
    <row r="64" spans="1:41" x14ac:dyDescent="0.2">
      <c r="A64" s="330"/>
      <c r="B64" s="329">
        <v>61</v>
      </c>
      <c r="C64" s="328" t="b">
        <v>0</v>
      </c>
      <c r="D64" s="44" t="str">
        <v>N0</v>
      </c>
      <c r="E64" s="327" t="str">
        <f t="shared" si="3"/>
        <v>GBPFUT1MN0_Quote</v>
      </c>
      <c r="F64" s="326" t="str">
        <f>_xll.qlSimpleQuote(E64,,PriceTickValue,Permanent,Trigger,ObjectOverwrite)</f>
        <v>GBPFUT1MN0_Quote#0067</v>
      </c>
      <c r="G64" s="311" t="str">
        <f>_xll.ohRangeRetrieveError(F64)</f>
        <v/>
      </c>
      <c r="H64" s="43"/>
      <c r="AH64" s="330"/>
      <c r="AI64" s="329">
        <v>58</v>
      </c>
      <c r="AJ64" s="44" t="b">
        <v>0</v>
      </c>
      <c r="AK64" s="44" t="str">
        <v>J0</v>
      </c>
      <c r="AL64" s="393" t="str">
        <f t="shared" si="4"/>
        <v>GBPFUT1MJ0_Quote</v>
      </c>
      <c r="AM64" s="394" t="str">
        <f t="shared" si="5"/>
        <v>GBPFUT1MJ0ConvAdj_Quote</v>
      </c>
      <c r="AN64" s="393" t="str">
        <f>_xll.qlFuturesConvAdjustmentQuote($AM64,IborIndex,$AK64,$AL64,Volatility,MeanReversion,Permanent,Trigger,ObjectOverwrite)</f>
        <v>GBPFUT1MJ0ConvAdj_Quote#0066</v>
      </c>
      <c r="AO64" s="186" t="str">
        <f>_xll.ohRangeRetrieveError(AN64)</f>
        <v/>
      </c>
    </row>
    <row r="65" spans="1:41" x14ac:dyDescent="0.2">
      <c r="A65" s="330"/>
      <c r="B65" s="329">
        <v>62</v>
      </c>
      <c r="C65" s="328" t="b">
        <v>0</v>
      </c>
      <c r="D65" s="44" t="str">
        <v>Q0</v>
      </c>
      <c r="E65" s="327" t="str">
        <f t="shared" si="3"/>
        <v>GBPFUT1MQ0_Quote</v>
      </c>
      <c r="F65" s="326" t="str">
        <f>_xll.qlSimpleQuote(E65,,PriceTickValue,Permanent,Trigger,ObjectOverwrite)</f>
        <v>GBPFUT1MQ0_Quote#0067</v>
      </c>
      <c r="G65" s="311" t="str">
        <f>_xll.ohRangeRetrieveError(F65)</f>
        <v/>
      </c>
      <c r="H65" s="43"/>
      <c r="AH65" s="330"/>
      <c r="AI65" s="329">
        <v>59</v>
      </c>
      <c r="AJ65" s="44" t="b">
        <v>0</v>
      </c>
      <c r="AK65" s="44" t="str">
        <v>K0</v>
      </c>
      <c r="AL65" s="393" t="str">
        <f t="shared" si="4"/>
        <v>GBPFUT1MK0_Quote</v>
      </c>
      <c r="AM65" s="394" t="str">
        <f t="shared" si="5"/>
        <v>GBPFUT1MK0ConvAdj_Quote</v>
      </c>
      <c r="AN65" s="393" t="str">
        <f>_xll.qlFuturesConvAdjustmentQuote($AM65,IborIndex,$AK65,$AL65,Volatility,MeanReversion,Permanent,Trigger,ObjectOverwrite)</f>
        <v>GBPFUT1MK0ConvAdj_Quote#0066</v>
      </c>
      <c r="AO65" s="186" t="str">
        <f>_xll.ohRangeRetrieveError(AN65)</f>
        <v/>
      </c>
    </row>
    <row r="66" spans="1:41" x14ac:dyDescent="0.2">
      <c r="A66" s="330"/>
      <c r="B66" s="329">
        <v>63</v>
      </c>
      <c r="C66" s="328" t="b">
        <v>0</v>
      </c>
      <c r="D66" s="44" t="str">
        <v>U0</v>
      </c>
      <c r="E66" s="327" t="str">
        <f t="shared" si="3"/>
        <v>GBPFUT1MU0_Quote</v>
      </c>
      <c r="F66" s="326" t="str">
        <f>_xll.qlSimpleQuote(E66,,PriceTickValue,Permanent,Trigger,ObjectOverwrite)</f>
        <v>GBPFUT1MU0_Quote#0067</v>
      </c>
      <c r="G66" s="311" t="str">
        <f>_xll.ohRangeRetrieveError(F66)</f>
        <v/>
      </c>
      <c r="H66" s="43"/>
      <c r="AH66" s="330"/>
      <c r="AI66" s="329">
        <v>60</v>
      </c>
      <c r="AJ66" s="44" t="b">
        <v>0</v>
      </c>
      <c r="AK66" s="44" t="str">
        <v>M0</v>
      </c>
      <c r="AL66" s="393" t="str">
        <f t="shared" si="4"/>
        <v>GBPFUT1MM0_Quote</v>
      </c>
      <c r="AM66" s="394" t="str">
        <f t="shared" si="5"/>
        <v>GBPFUT1MM0ConvAdj_Quote</v>
      </c>
      <c r="AN66" s="393" t="str">
        <f>_xll.qlFuturesConvAdjustmentQuote($AM66,IborIndex,$AK66,$AL66,Volatility,MeanReversion,Permanent,Trigger,ObjectOverwrite)</f>
        <v>GBPFUT1MM0ConvAdj_Quote#0066</v>
      </c>
      <c r="AO66" s="186" t="str">
        <f>_xll.ohRangeRetrieveError(AN66)</f>
        <v/>
      </c>
    </row>
    <row r="67" spans="1:41" x14ac:dyDescent="0.2">
      <c r="A67" s="330"/>
      <c r="B67" s="329">
        <v>64</v>
      </c>
      <c r="C67" s="328" t="b">
        <v>0</v>
      </c>
      <c r="D67" s="44" t="str">
        <v>V0</v>
      </c>
      <c r="E67" s="327" t="str">
        <f t="shared" si="3"/>
        <v>GBPFUT1MV0_Quote</v>
      </c>
      <c r="F67" s="326" t="str">
        <f>_xll.qlSimpleQuote(E67,,PriceTickValue,Permanent,Trigger,ObjectOverwrite)</f>
        <v>GBPFUT1MV0_Quote#0067</v>
      </c>
      <c r="G67" s="311" t="str">
        <f>_xll.ohRangeRetrieveError(F67)</f>
        <v/>
      </c>
      <c r="H67" s="43"/>
      <c r="AH67" s="330"/>
      <c r="AI67" s="329">
        <v>61</v>
      </c>
      <c r="AJ67" s="44" t="b">
        <v>0</v>
      </c>
      <c r="AK67" s="44" t="str">
        <v>N0</v>
      </c>
      <c r="AL67" s="393" t="str">
        <f t="shared" si="4"/>
        <v>GBPFUT1MN0_Quote</v>
      </c>
      <c r="AM67" s="394" t="str">
        <f t="shared" si="5"/>
        <v>GBPFUT1MN0ConvAdj_Quote</v>
      </c>
      <c r="AN67" s="393" t="str">
        <f>_xll.qlFuturesConvAdjustmentQuote($AM67,IborIndex,$AK67,$AL67,Volatility,MeanReversion,Permanent,Trigger,ObjectOverwrite)</f>
        <v>GBPFUT1MN0ConvAdj_Quote#0066</v>
      </c>
      <c r="AO67" s="186" t="str">
        <f>_xll.ohRangeRetrieveError(AN67)</f>
        <v/>
      </c>
    </row>
    <row r="68" spans="1:41" x14ac:dyDescent="0.2">
      <c r="A68" s="330"/>
      <c r="B68" s="329">
        <v>65</v>
      </c>
      <c r="C68" s="328" t="b">
        <v>0</v>
      </c>
      <c r="D68" s="44" t="str">
        <v>X0</v>
      </c>
      <c r="E68" s="327" t="str">
        <f t="shared" ref="E68:E99" si="6">Currency&amp;$D$2&amp;$E$2&amp;$D68&amp;QuoteSuffix</f>
        <v>GBPFUT1MX0_Quote</v>
      </c>
      <c r="F68" s="326" t="str">
        <f>_xll.qlSimpleQuote(E68,,PriceTickValue,Permanent,Trigger,ObjectOverwrite)</f>
        <v>GBPFUT1MX0_Quote#0067</v>
      </c>
      <c r="G68" s="311" t="str">
        <f>_xll.ohRangeRetrieveError(F68)</f>
        <v/>
      </c>
      <c r="H68" s="43"/>
      <c r="AH68" s="330"/>
      <c r="AI68" s="329">
        <v>62</v>
      </c>
      <c r="AJ68" s="44" t="b">
        <v>0</v>
      </c>
      <c r="AK68" s="44" t="str">
        <v>Q0</v>
      </c>
      <c r="AL68" s="393" t="str">
        <f t="shared" si="4"/>
        <v>GBPFUT1MQ0_Quote</v>
      </c>
      <c r="AM68" s="394" t="str">
        <f t="shared" si="5"/>
        <v>GBPFUT1MQ0ConvAdj_Quote</v>
      </c>
      <c r="AN68" s="393" t="str">
        <f>_xll.qlFuturesConvAdjustmentQuote($AM68,IborIndex,$AK68,$AL68,Volatility,MeanReversion,Permanent,Trigger,ObjectOverwrite)</f>
        <v>GBPFUT1MQ0ConvAdj_Quote#0066</v>
      </c>
      <c r="AO68" s="186" t="str">
        <f>_xll.ohRangeRetrieveError(AN68)</f>
        <v/>
      </c>
    </row>
    <row r="69" spans="1:41" x14ac:dyDescent="0.2">
      <c r="A69" s="330"/>
      <c r="B69" s="329">
        <v>66</v>
      </c>
      <c r="C69" s="328" t="b">
        <v>0</v>
      </c>
      <c r="D69" s="44" t="str">
        <v>Z0</v>
      </c>
      <c r="E69" s="327" t="str">
        <f t="shared" si="6"/>
        <v>GBPFUT1MZ0_Quote</v>
      </c>
      <c r="F69" s="326" t="str">
        <f>_xll.qlSimpleQuote(E69,,PriceTickValue,Permanent,Trigger,ObjectOverwrite)</f>
        <v>GBPFUT1MZ0_Quote#0067</v>
      </c>
      <c r="G69" s="311" t="str">
        <f>_xll.ohRangeRetrieveError(F69)</f>
        <v/>
      </c>
      <c r="H69" s="43"/>
      <c r="AH69" s="330"/>
      <c r="AI69" s="329">
        <v>63</v>
      </c>
      <c r="AJ69" s="44" t="b">
        <v>0</v>
      </c>
      <c r="AK69" s="44" t="str">
        <v>U0</v>
      </c>
      <c r="AL69" s="393" t="str">
        <f t="shared" si="4"/>
        <v>GBPFUT1MU0_Quote</v>
      </c>
      <c r="AM69" s="394" t="str">
        <f t="shared" si="5"/>
        <v>GBPFUT1MU0ConvAdj_Quote</v>
      </c>
      <c r="AN69" s="393" t="str">
        <f>_xll.qlFuturesConvAdjustmentQuote($AM69,IborIndex,$AK69,$AL69,Volatility,MeanReversion,Permanent,Trigger,ObjectOverwrite)</f>
        <v>GBPFUT1MU0ConvAdj_Quote#0066</v>
      </c>
      <c r="AO69" s="186" t="str">
        <f>_xll.ohRangeRetrieveError(AN69)</f>
        <v/>
      </c>
    </row>
    <row r="70" spans="1:41" x14ac:dyDescent="0.2">
      <c r="A70" s="330"/>
      <c r="B70" s="329">
        <v>67</v>
      </c>
      <c r="C70" s="328" t="b">
        <v>0</v>
      </c>
      <c r="D70" s="44" t="str">
        <v>F1</v>
      </c>
      <c r="E70" s="327" t="str">
        <f t="shared" si="6"/>
        <v>GBPFUT1MF1_Quote</v>
      </c>
      <c r="F70" s="326" t="str">
        <f>_xll.qlSimpleQuote(E70,,PriceTickValue,Permanent,Trigger,ObjectOverwrite)</f>
        <v>GBPFUT1MF1_Quote#0067</v>
      </c>
      <c r="G70" s="311" t="str">
        <f>_xll.ohRangeRetrieveError(F70)</f>
        <v/>
      </c>
      <c r="H70" s="43"/>
      <c r="AH70" s="330"/>
      <c r="AI70" s="329">
        <v>64</v>
      </c>
      <c r="AJ70" s="44" t="b">
        <v>0</v>
      </c>
      <c r="AK70" s="44" t="str">
        <v>V0</v>
      </c>
      <c r="AL70" s="393" t="str">
        <f t="shared" si="4"/>
        <v>GBPFUT1MV0_Quote</v>
      </c>
      <c r="AM70" s="394" t="str">
        <f t="shared" si="5"/>
        <v>GBPFUT1MV0ConvAdj_Quote</v>
      </c>
      <c r="AN70" s="393" t="str">
        <f>_xll.qlFuturesConvAdjustmentQuote($AM70,IborIndex,$AK70,$AL70,Volatility,MeanReversion,Permanent,Trigger,ObjectOverwrite)</f>
        <v>GBPFUT1MV0ConvAdj_Quote#0066</v>
      </c>
      <c r="AO70" s="186" t="str">
        <f>_xll.ohRangeRetrieveError(AN70)</f>
        <v/>
      </c>
    </row>
    <row r="71" spans="1:41" x14ac:dyDescent="0.2">
      <c r="A71" s="330"/>
      <c r="B71" s="329">
        <v>68</v>
      </c>
      <c r="C71" s="328" t="b">
        <v>0</v>
      </c>
      <c r="D71" s="44" t="str">
        <v>G1</v>
      </c>
      <c r="E71" s="327" t="str">
        <f t="shared" si="6"/>
        <v>GBPFUT1MG1_Quote</v>
      </c>
      <c r="F71" s="326" t="str">
        <f>_xll.qlSimpleQuote(E71,,PriceTickValue,Permanent,Trigger,ObjectOverwrite)</f>
        <v>GBPFUT1MG1_Quote#0067</v>
      </c>
      <c r="G71" s="311" t="str">
        <f>_xll.ohRangeRetrieveError(F71)</f>
        <v/>
      </c>
      <c r="H71" s="43"/>
      <c r="AH71" s="330"/>
      <c r="AI71" s="329">
        <v>65</v>
      </c>
      <c r="AJ71" s="44" t="b">
        <v>0</v>
      </c>
      <c r="AK71" s="44" t="str">
        <v>X0</v>
      </c>
      <c r="AL71" s="393" t="str">
        <f t="shared" ref="AL71:AL102" si="7">Currency&amp;"FUT"&amp;$AN$4&amp;$AK71&amp;QuoteSuffix</f>
        <v>GBPFUT1MX0_Quote</v>
      </c>
      <c r="AM71" s="394" t="str">
        <f t="shared" ref="AM71:AM102" si="8">Currency&amp;"FUT"&amp;$AN$4&amp;$AK71&amp;"ConvAdj"&amp;QuoteSuffix</f>
        <v>GBPFUT1MX0ConvAdj_Quote</v>
      </c>
      <c r="AN71" s="393" t="str">
        <f>_xll.qlFuturesConvAdjustmentQuote($AM71,IborIndex,$AK71,$AL71,Volatility,MeanReversion,Permanent,Trigger,ObjectOverwrite)</f>
        <v>GBPFUT1MX0ConvAdj_Quote#0066</v>
      </c>
      <c r="AO71" s="186" t="str">
        <f>_xll.ohRangeRetrieveError(AN71)</f>
        <v/>
      </c>
    </row>
    <row r="72" spans="1:41" x14ac:dyDescent="0.2">
      <c r="A72" s="330"/>
      <c r="B72" s="329">
        <v>69</v>
      </c>
      <c r="C72" s="328" t="b">
        <v>0</v>
      </c>
      <c r="D72" s="44" t="str">
        <v>H1</v>
      </c>
      <c r="E72" s="327" t="str">
        <f t="shared" si="6"/>
        <v>GBPFUT1MH1_Quote</v>
      </c>
      <c r="F72" s="326" t="str">
        <f>_xll.qlSimpleQuote(E72,,PriceTickValue,Permanent,Trigger,ObjectOverwrite)</f>
        <v>GBPFUT1MH1_Quote#0067</v>
      </c>
      <c r="G72" s="311" t="str">
        <f>_xll.ohRangeRetrieveError(F72)</f>
        <v/>
      </c>
      <c r="H72" s="43"/>
      <c r="AH72" s="330"/>
      <c r="AI72" s="329">
        <v>66</v>
      </c>
      <c r="AJ72" s="44" t="b">
        <v>0</v>
      </c>
      <c r="AK72" s="44" t="str">
        <v>Z0</v>
      </c>
      <c r="AL72" s="393" t="str">
        <f t="shared" si="7"/>
        <v>GBPFUT1MZ0_Quote</v>
      </c>
      <c r="AM72" s="394" t="str">
        <f t="shared" si="8"/>
        <v>GBPFUT1MZ0ConvAdj_Quote</v>
      </c>
      <c r="AN72" s="393" t="str">
        <f>_xll.qlFuturesConvAdjustmentQuote($AM72,IborIndex,$AK72,$AL72,Volatility,MeanReversion,Permanent,Trigger,ObjectOverwrite)</f>
        <v>GBPFUT1MZ0ConvAdj_Quote#0066</v>
      </c>
      <c r="AO72" s="186" t="str">
        <f>_xll.ohRangeRetrieveError(AN72)</f>
        <v/>
      </c>
    </row>
    <row r="73" spans="1:41" x14ac:dyDescent="0.2">
      <c r="A73" s="330"/>
      <c r="B73" s="329">
        <v>70</v>
      </c>
      <c r="C73" s="328" t="b">
        <v>0</v>
      </c>
      <c r="D73" s="44" t="str">
        <v>J1</v>
      </c>
      <c r="E73" s="327" t="str">
        <f t="shared" si="6"/>
        <v>GBPFUT1MJ1_Quote</v>
      </c>
      <c r="F73" s="326" t="str">
        <f>_xll.qlSimpleQuote(E73,,PriceTickValue,Permanent,Trigger,ObjectOverwrite)</f>
        <v>GBPFUT1MJ1_Quote#0067</v>
      </c>
      <c r="G73" s="311" t="str">
        <f>_xll.ohRangeRetrieveError(F73)</f>
        <v/>
      </c>
      <c r="H73" s="43"/>
      <c r="AH73" s="330"/>
      <c r="AI73" s="329">
        <v>67</v>
      </c>
      <c r="AJ73" s="44" t="b">
        <v>0</v>
      </c>
      <c r="AK73" s="44" t="str">
        <v>F1</v>
      </c>
      <c r="AL73" s="393" t="str">
        <f t="shared" si="7"/>
        <v>GBPFUT1MF1_Quote</v>
      </c>
      <c r="AM73" s="394" t="str">
        <f t="shared" si="8"/>
        <v>GBPFUT1MF1ConvAdj_Quote</v>
      </c>
      <c r="AN73" s="393" t="str">
        <f>_xll.qlFuturesConvAdjustmentQuote($AM73,IborIndex,$AK73,$AL73,Volatility,MeanReversion,Permanent,Trigger,ObjectOverwrite)</f>
        <v>GBPFUT1MF1ConvAdj_Quote#0066</v>
      </c>
      <c r="AO73" s="186" t="str">
        <f>_xll.ohRangeRetrieveError(AN73)</f>
        <v/>
      </c>
    </row>
    <row r="74" spans="1:41" x14ac:dyDescent="0.2">
      <c r="A74" s="330"/>
      <c r="B74" s="329">
        <v>71</v>
      </c>
      <c r="C74" s="328" t="b">
        <v>0</v>
      </c>
      <c r="D74" s="44" t="str">
        <v>K1</v>
      </c>
      <c r="E74" s="327" t="str">
        <f t="shared" si="6"/>
        <v>GBPFUT1MK1_Quote</v>
      </c>
      <c r="F74" s="326" t="str">
        <f>_xll.qlSimpleQuote(E74,,PriceTickValue,Permanent,Trigger,ObjectOverwrite)</f>
        <v>GBPFUT1MK1_Quote#0067</v>
      </c>
      <c r="G74" s="311" t="str">
        <f>_xll.ohRangeRetrieveError(F74)</f>
        <v/>
      </c>
      <c r="H74" s="43"/>
      <c r="AH74" s="330"/>
      <c r="AI74" s="329">
        <v>68</v>
      </c>
      <c r="AJ74" s="44" t="b">
        <v>0</v>
      </c>
      <c r="AK74" s="44" t="str">
        <v>G1</v>
      </c>
      <c r="AL74" s="393" t="str">
        <f t="shared" si="7"/>
        <v>GBPFUT1MG1_Quote</v>
      </c>
      <c r="AM74" s="394" t="str">
        <f t="shared" si="8"/>
        <v>GBPFUT1MG1ConvAdj_Quote</v>
      </c>
      <c r="AN74" s="393" t="str">
        <f>_xll.qlFuturesConvAdjustmentQuote($AM74,IborIndex,$AK74,$AL74,Volatility,MeanReversion,Permanent,Trigger,ObjectOverwrite)</f>
        <v>GBPFUT1MG1ConvAdj_Quote#0066</v>
      </c>
      <c r="AO74" s="186" t="str">
        <f>_xll.ohRangeRetrieveError(AN74)</f>
        <v/>
      </c>
    </row>
    <row r="75" spans="1:41" x14ac:dyDescent="0.2">
      <c r="A75" s="330"/>
      <c r="B75" s="329">
        <v>72</v>
      </c>
      <c r="C75" s="328" t="b">
        <v>0</v>
      </c>
      <c r="D75" s="44" t="str">
        <v>M1</v>
      </c>
      <c r="E75" s="327" t="str">
        <f t="shared" si="6"/>
        <v>GBPFUT1MM1_Quote</v>
      </c>
      <c r="F75" s="326" t="str">
        <f>_xll.qlSimpleQuote(E75,,PriceTickValue,Permanent,Trigger,ObjectOverwrite)</f>
        <v>GBPFUT1MM1_Quote#0067</v>
      </c>
      <c r="G75" s="311" t="str">
        <f>_xll.ohRangeRetrieveError(F75)</f>
        <v/>
      </c>
      <c r="H75" s="43"/>
      <c r="AH75" s="330"/>
      <c r="AI75" s="329">
        <v>69</v>
      </c>
      <c r="AJ75" s="44" t="b">
        <v>0</v>
      </c>
      <c r="AK75" s="44" t="str">
        <v>H1</v>
      </c>
      <c r="AL75" s="393" t="str">
        <f t="shared" si="7"/>
        <v>GBPFUT1MH1_Quote</v>
      </c>
      <c r="AM75" s="394" t="str">
        <f t="shared" si="8"/>
        <v>GBPFUT1MH1ConvAdj_Quote</v>
      </c>
      <c r="AN75" s="393" t="str">
        <f>_xll.qlFuturesConvAdjustmentQuote($AM75,IborIndex,$AK75,$AL75,Volatility,MeanReversion,Permanent,Trigger,ObjectOverwrite)</f>
        <v>GBPFUT1MH1ConvAdj_Quote#0066</v>
      </c>
      <c r="AO75" s="186" t="str">
        <f>_xll.ohRangeRetrieveError(AN75)</f>
        <v/>
      </c>
    </row>
    <row r="76" spans="1:41" x14ac:dyDescent="0.2">
      <c r="A76" s="330"/>
      <c r="B76" s="329">
        <v>73</v>
      </c>
      <c r="C76" s="328" t="b">
        <v>0</v>
      </c>
      <c r="D76" s="44" t="str">
        <v>N1</v>
      </c>
      <c r="E76" s="327" t="str">
        <f t="shared" si="6"/>
        <v>GBPFUT1MN1_Quote</v>
      </c>
      <c r="F76" s="326" t="str">
        <f>_xll.qlSimpleQuote(E76,,PriceTickValue,Permanent,Trigger,ObjectOverwrite)</f>
        <v>GBPFUT1MN1_Quote#0067</v>
      </c>
      <c r="G76" s="311" t="str">
        <f>_xll.ohRangeRetrieveError(F76)</f>
        <v/>
      </c>
      <c r="H76" s="43"/>
      <c r="AH76" s="330"/>
      <c r="AI76" s="329">
        <v>70</v>
      </c>
      <c r="AJ76" s="44" t="b">
        <v>0</v>
      </c>
      <c r="AK76" s="44" t="str">
        <v>J1</v>
      </c>
      <c r="AL76" s="393" t="str">
        <f t="shared" si="7"/>
        <v>GBPFUT1MJ1_Quote</v>
      </c>
      <c r="AM76" s="394" t="str">
        <f t="shared" si="8"/>
        <v>GBPFUT1MJ1ConvAdj_Quote</v>
      </c>
      <c r="AN76" s="393" t="str">
        <f>_xll.qlFuturesConvAdjustmentQuote($AM76,IborIndex,$AK76,$AL76,Volatility,MeanReversion,Permanent,Trigger,ObjectOverwrite)</f>
        <v>GBPFUT1MJ1ConvAdj_Quote#0066</v>
      </c>
      <c r="AO76" s="186" t="str">
        <f>_xll.ohRangeRetrieveError(AN76)</f>
        <v/>
      </c>
    </row>
    <row r="77" spans="1:41" x14ac:dyDescent="0.2">
      <c r="A77" s="330"/>
      <c r="B77" s="329">
        <v>74</v>
      </c>
      <c r="C77" s="328" t="b">
        <v>0</v>
      </c>
      <c r="D77" s="44" t="str">
        <v>Q1</v>
      </c>
      <c r="E77" s="327" t="str">
        <f t="shared" si="6"/>
        <v>GBPFUT1MQ1_Quote</v>
      </c>
      <c r="F77" s="326" t="str">
        <f>_xll.qlSimpleQuote(E77,,PriceTickValue,Permanent,Trigger,ObjectOverwrite)</f>
        <v>GBPFUT1MQ1_Quote#0067</v>
      </c>
      <c r="G77" s="311" t="str">
        <f>_xll.ohRangeRetrieveError(F77)</f>
        <v/>
      </c>
      <c r="H77" s="43"/>
      <c r="AH77" s="330"/>
      <c r="AI77" s="329">
        <v>71</v>
      </c>
      <c r="AJ77" s="44" t="b">
        <v>0</v>
      </c>
      <c r="AK77" s="44" t="str">
        <v>K1</v>
      </c>
      <c r="AL77" s="393" t="str">
        <f t="shared" si="7"/>
        <v>GBPFUT1MK1_Quote</v>
      </c>
      <c r="AM77" s="394" t="str">
        <f t="shared" si="8"/>
        <v>GBPFUT1MK1ConvAdj_Quote</v>
      </c>
      <c r="AN77" s="393" t="str">
        <f>_xll.qlFuturesConvAdjustmentQuote($AM77,IborIndex,$AK77,$AL77,Volatility,MeanReversion,Permanent,Trigger,ObjectOverwrite)</f>
        <v>GBPFUT1MK1ConvAdj_Quote#0066</v>
      </c>
      <c r="AO77" s="186" t="str">
        <f>_xll.ohRangeRetrieveError(AN77)</f>
        <v/>
      </c>
    </row>
    <row r="78" spans="1:41" x14ac:dyDescent="0.2">
      <c r="A78" s="330"/>
      <c r="B78" s="329">
        <v>75</v>
      </c>
      <c r="C78" s="328" t="b">
        <v>0</v>
      </c>
      <c r="D78" s="44" t="str">
        <v>U1</v>
      </c>
      <c r="E78" s="327" t="str">
        <f t="shared" si="6"/>
        <v>GBPFUT1MU1_Quote</v>
      </c>
      <c r="F78" s="326" t="str">
        <f>_xll.qlSimpleQuote(E78,,PriceTickValue,Permanent,Trigger,ObjectOverwrite)</f>
        <v>GBPFUT1MU1_Quote#0067</v>
      </c>
      <c r="G78" s="311" t="str">
        <f>_xll.ohRangeRetrieveError(F78)</f>
        <v/>
      </c>
      <c r="H78" s="43"/>
      <c r="AH78" s="330"/>
      <c r="AI78" s="329">
        <v>72</v>
      </c>
      <c r="AJ78" s="44" t="b">
        <v>0</v>
      </c>
      <c r="AK78" s="44" t="str">
        <v>M1</v>
      </c>
      <c r="AL78" s="393" t="str">
        <f t="shared" si="7"/>
        <v>GBPFUT1MM1_Quote</v>
      </c>
      <c r="AM78" s="394" t="str">
        <f t="shared" si="8"/>
        <v>GBPFUT1MM1ConvAdj_Quote</v>
      </c>
      <c r="AN78" s="393" t="str">
        <f>_xll.qlFuturesConvAdjustmentQuote($AM78,IborIndex,$AK78,$AL78,Volatility,MeanReversion,Permanent,Trigger,ObjectOverwrite)</f>
        <v>GBPFUT1MM1ConvAdj_Quote#0066</v>
      </c>
      <c r="AO78" s="186" t="str">
        <f>_xll.ohRangeRetrieveError(AN78)</f>
        <v/>
      </c>
    </row>
    <row r="79" spans="1:41" x14ac:dyDescent="0.2">
      <c r="A79" s="330"/>
      <c r="B79" s="329">
        <v>76</v>
      </c>
      <c r="C79" s="328" t="b">
        <v>0</v>
      </c>
      <c r="D79" s="44" t="str">
        <v>V1</v>
      </c>
      <c r="E79" s="327" t="str">
        <f t="shared" si="6"/>
        <v>GBPFUT1MV1_Quote</v>
      </c>
      <c r="F79" s="326" t="str">
        <f>_xll.qlSimpleQuote(E79,,PriceTickValue,Permanent,Trigger,ObjectOverwrite)</f>
        <v>GBPFUT1MV1_Quote#0067</v>
      </c>
      <c r="G79" s="311" t="str">
        <f>_xll.ohRangeRetrieveError(F79)</f>
        <v/>
      </c>
      <c r="H79" s="43"/>
      <c r="AH79" s="330"/>
      <c r="AI79" s="329">
        <v>73</v>
      </c>
      <c r="AJ79" s="44" t="b">
        <v>0</v>
      </c>
      <c r="AK79" s="44" t="str">
        <v>N1</v>
      </c>
      <c r="AL79" s="393" t="str">
        <f t="shared" si="7"/>
        <v>GBPFUT1MN1_Quote</v>
      </c>
      <c r="AM79" s="394" t="str">
        <f t="shared" si="8"/>
        <v>GBPFUT1MN1ConvAdj_Quote</v>
      </c>
      <c r="AN79" s="393" t="str">
        <f>_xll.qlFuturesConvAdjustmentQuote($AM79,IborIndex,$AK79,$AL79,Volatility,MeanReversion,Permanent,Trigger,ObjectOverwrite)</f>
        <v>GBPFUT1MN1ConvAdj_Quote#0066</v>
      </c>
      <c r="AO79" s="186" t="str">
        <f>_xll.ohRangeRetrieveError(AN79)</f>
        <v/>
      </c>
    </row>
    <row r="80" spans="1:41" x14ac:dyDescent="0.2">
      <c r="A80" s="330"/>
      <c r="B80" s="329">
        <v>77</v>
      </c>
      <c r="C80" s="328" t="b">
        <v>0</v>
      </c>
      <c r="D80" s="44" t="str">
        <v>X1</v>
      </c>
      <c r="E80" s="327" t="str">
        <f t="shared" si="6"/>
        <v>GBPFUT1MX1_Quote</v>
      </c>
      <c r="F80" s="326" t="str">
        <f>_xll.qlSimpleQuote(E80,,PriceTickValue,Permanent,Trigger,ObjectOverwrite)</f>
        <v>GBPFUT1MX1_Quote#0067</v>
      </c>
      <c r="G80" s="311" t="str">
        <f>_xll.ohRangeRetrieveError(F80)</f>
        <v/>
      </c>
      <c r="H80" s="43"/>
      <c r="AH80" s="330"/>
      <c r="AI80" s="329">
        <v>74</v>
      </c>
      <c r="AJ80" s="44" t="b">
        <v>0</v>
      </c>
      <c r="AK80" s="44" t="str">
        <v>Q1</v>
      </c>
      <c r="AL80" s="393" t="str">
        <f t="shared" si="7"/>
        <v>GBPFUT1MQ1_Quote</v>
      </c>
      <c r="AM80" s="394" t="str">
        <f t="shared" si="8"/>
        <v>GBPFUT1MQ1ConvAdj_Quote</v>
      </c>
      <c r="AN80" s="393" t="str">
        <f>_xll.qlFuturesConvAdjustmentQuote($AM80,IborIndex,$AK80,$AL80,Volatility,MeanReversion,Permanent,Trigger,ObjectOverwrite)</f>
        <v>GBPFUT1MQ1ConvAdj_Quote#0066</v>
      </c>
      <c r="AO80" s="186" t="str">
        <f>_xll.ohRangeRetrieveError(AN80)</f>
        <v/>
      </c>
    </row>
    <row r="81" spans="1:41" x14ac:dyDescent="0.2">
      <c r="A81" s="330"/>
      <c r="B81" s="329">
        <v>78</v>
      </c>
      <c r="C81" s="328" t="b">
        <v>0</v>
      </c>
      <c r="D81" s="44" t="str">
        <v>Z1</v>
      </c>
      <c r="E81" s="327" t="str">
        <f t="shared" si="6"/>
        <v>GBPFUT1MZ1_Quote</v>
      </c>
      <c r="F81" s="326" t="str">
        <f>_xll.qlSimpleQuote(E81,,PriceTickValue,Permanent,Trigger,ObjectOverwrite)</f>
        <v>GBPFUT1MZ1_Quote#0067</v>
      </c>
      <c r="G81" s="311" t="str">
        <f>_xll.ohRangeRetrieveError(F81)</f>
        <v/>
      </c>
      <c r="H81" s="43"/>
      <c r="AH81" s="330"/>
      <c r="AI81" s="329">
        <v>75</v>
      </c>
      <c r="AJ81" s="44" t="b">
        <v>0</v>
      </c>
      <c r="AK81" s="44" t="str">
        <v>U1</v>
      </c>
      <c r="AL81" s="393" t="str">
        <f t="shared" si="7"/>
        <v>GBPFUT1MU1_Quote</v>
      </c>
      <c r="AM81" s="394" t="str">
        <f t="shared" si="8"/>
        <v>GBPFUT1MU1ConvAdj_Quote</v>
      </c>
      <c r="AN81" s="393" t="str">
        <f>_xll.qlFuturesConvAdjustmentQuote($AM81,IborIndex,$AK81,$AL81,Volatility,MeanReversion,Permanent,Trigger,ObjectOverwrite)</f>
        <v>GBPFUT1MU1ConvAdj_Quote#0066</v>
      </c>
      <c r="AO81" s="186" t="str">
        <f>_xll.ohRangeRetrieveError(AN81)</f>
        <v/>
      </c>
    </row>
    <row r="82" spans="1:41" x14ac:dyDescent="0.2">
      <c r="A82" s="330"/>
      <c r="B82" s="329">
        <v>79</v>
      </c>
      <c r="C82" s="328" t="b">
        <v>0</v>
      </c>
      <c r="D82" s="44" t="str">
        <v>F2</v>
      </c>
      <c r="E82" s="327" t="str">
        <f t="shared" si="6"/>
        <v>GBPFUT1MF2_Quote</v>
      </c>
      <c r="F82" s="326" t="str">
        <f>_xll.qlSimpleQuote(E82,,PriceTickValue,Permanent,Trigger,ObjectOverwrite)</f>
        <v>GBPFUT1MF2_Quote#0067</v>
      </c>
      <c r="G82" s="311" t="str">
        <f>_xll.ohRangeRetrieveError(F82)</f>
        <v/>
      </c>
      <c r="H82" s="43"/>
      <c r="AH82" s="330"/>
      <c r="AI82" s="329">
        <v>76</v>
      </c>
      <c r="AJ82" s="44" t="b">
        <v>0</v>
      </c>
      <c r="AK82" s="44" t="str">
        <v>V1</v>
      </c>
      <c r="AL82" s="393" t="str">
        <f t="shared" si="7"/>
        <v>GBPFUT1MV1_Quote</v>
      </c>
      <c r="AM82" s="394" t="str">
        <f t="shared" si="8"/>
        <v>GBPFUT1MV1ConvAdj_Quote</v>
      </c>
      <c r="AN82" s="393" t="str">
        <f>_xll.qlFuturesConvAdjustmentQuote($AM82,IborIndex,$AK82,$AL82,Volatility,MeanReversion,Permanent,Trigger,ObjectOverwrite)</f>
        <v>GBPFUT1MV1ConvAdj_Quote#0066</v>
      </c>
      <c r="AO82" s="186" t="str">
        <f>_xll.ohRangeRetrieveError(AN82)</f>
        <v/>
      </c>
    </row>
    <row r="83" spans="1:41" x14ac:dyDescent="0.2">
      <c r="A83" s="330"/>
      <c r="B83" s="329">
        <v>80</v>
      </c>
      <c r="C83" s="328" t="b">
        <v>0</v>
      </c>
      <c r="D83" s="44" t="str">
        <v>G2</v>
      </c>
      <c r="E83" s="327" t="str">
        <f t="shared" si="6"/>
        <v>GBPFUT1MG2_Quote</v>
      </c>
      <c r="F83" s="326" t="str">
        <f>_xll.qlSimpleQuote(E83,,PriceTickValue,Permanent,Trigger,ObjectOverwrite)</f>
        <v>GBPFUT1MG2_Quote#0067</v>
      </c>
      <c r="G83" s="311" t="str">
        <f>_xll.ohRangeRetrieveError(F83)</f>
        <v/>
      </c>
      <c r="H83" s="43"/>
      <c r="AH83" s="330"/>
      <c r="AI83" s="329">
        <v>77</v>
      </c>
      <c r="AJ83" s="44" t="b">
        <v>0</v>
      </c>
      <c r="AK83" s="44" t="str">
        <v>X1</v>
      </c>
      <c r="AL83" s="393" t="str">
        <f t="shared" si="7"/>
        <v>GBPFUT1MX1_Quote</v>
      </c>
      <c r="AM83" s="394" t="str">
        <f t="shared" si="8"/>
        <v>GBPFUT1MX1ConvAdj_Quote</v>
      </c>
      <c r="AN83" s="393" t="str">
        <f>_xll.qlFuturesConvAdjustmentQuote($AM83,IborIndex,$AK83,$AL83,Volatility,MeanReversion,Permanent,Trigger,ObjectOverwrite)</f>
        <v>GBPFUT1MX1ConvAdj_Quote#0066</v>
      </c>
      <c r="AO83" s="186" t="str">
        <f>_xll.ohRangeRetrieveError(AN83)</f>
        <v/>
      </c>
    </row>
    <row r="84" spans="1:41" x14ac:dyDescent="0.2">
      <c r="A84" s="330"/>
      <c r="B84" s="329">
        <v>81</v>
      </c>
      <c r="C84" s="328" t="b">
        <v>0</v>
      </c>
      <c r="D84" s="44" t="str">
        <v>H2</v>
      </c>
      <c r="E84" s="327" t="str">
        <f t="shared" si="6"/>
        <v>GBPFUT1MH2_Quote</v>
      </c>
      <c r="F84" s="326" t="str">
        <f>_xll.qlSimpleQuote(E84,,PriceTickValue,Permanent,Trigger,ObjectOverwrite)</f>
        <v>GBPFUT1MH2_Quote#0067</v>
      </c>
      <c r="G84" s="311" t="str">
        <f>_xll.ohRangeRetrieveError(F84)</f>
        <v/>
      </c>
      <c r="H84" s="43"/>
      <c r="AH84" s="330"/>
      <c r="AI84" s="329">
        <v>78</v>
      </c>
      <c r="AJ84" s="44" t="b">
        <v>0</v>
      </c>
      <c r="AK84" s="44" t="str">
        <v>Z1</v>
      </c>
      <c r="AL84" s="393" t="str">
        <f t="shared" si="7"/>
        <v>GBPFUT1MZ1_Quote</v>
      </c>
      <c r="AM84" s="394" t="str">
        <f t="shared" si="8"/>
        <v>GBPFUT1MZ1ConvAdj_Quote</v>
      </c>
      <c r="AN84" s="393" t="str">
        <f>_xll.qlFuturesConvAdjustmentQuote($AM84,IborIndex,$AK84,$AL84,Volatility,MeanReversion,Permanent,Trigger,ObjectOverwrite)</f>
        <v>GBPFUT1MZ1ConvAdj_Quote#0066</v>
      </c>
      <c r="AO84" s="186" t="str">
        <f>_xll.ohRangeRetrieveError(AN84)</f>
        <v/>
      </c>
    </row>
    <row r="85" spans="1:41" x14ac:dyDescent="0.2">
      <c r="A85" s="330"/>
      <c r="B85" s="329">
        <v>82</v>
      </c>
      <c r="C85" s="328" t="b">
        <v>0</v>
      </c>
      <c r="D85" s="44" t="str">
        <v>J2</v>
      </c>
      <c r="E85" s="327" t="str">
        <f t="shared" si="6"/>
        <v>GBPFUT1MJ2_Quote</v>
      </c>
      <c r="F85" s="326" t="str">
        <f>_xll.qlSimpleQuote(E85,,PriceTickValue,Permanent,Trigger,ObjectOverwrite)</f>
        <v>GBPFUT1MJ2_Quote#0067</v>
      </c>
      <c r="G85" s="311" t="str">
        <f>_xll.ohRangeRetrieveError(F85)</f>
        <v/>
      </c>
      <c r="H85" s="43"/>
      <c r="AH85" s="330"/>
      <c r="AI85" s="329">
        <v>79</v>
      </c>
      <c r="AJ85" s="44" t="b">
        <v>0</v>
      </c>
      <c r="AK85" s="44" t="str">
        <v>F2</v>
      </c>
      <c r="AL85" s="393" t="str">
        <f t="shared" si="7"/>
        <v>GBPFUT1MF2_Quote</v>
      </c>
      <c r="AM85" s="394" t="str">
        <f t="shared" si="8"/>
        <v>GBPFUT1MF2ConvAdj_Quote</v>
      </c>
      <c r="AN85" s="393" t="str">
        <f>_xll.qlFuturesConvAdjustmentQuote($AM85,IborIndex,$AK85,$AL85,Volatility,MeanReversion,Permanent,Trigger,ObjectOverwrite)</f>
        <v>GBPFUT1MF2ConvAdj_Quote#0066</v>
      </c>
      <c r="AO85" s="186" t="str">
        <f>_xll.ohRangeRetrieveError(AN85)</f>
        <v/>
      </c>
    </row>
    <row r="86" spans="1:41" x14ac:dyDescent="0.2">
      <c r="A86" s="330"/>
      <c r="B86" s="329">
        <v>83</v>
      </c>
      <c r="C86" s="328" t="b">
        <v>0</v>
      </c>
      <c r="D86" s="44" t="str">
        <v>K2</v>
      </c>
      <c r="E86" s="327" t="str">
        <f t="shared" si="6"/>
        <v>GBPFUT1MK2_Quote</v>
      </c>
      <c r="F86" s="326" t="str">
        <f>_xll.qlSimpleQuote(E86,,PriceTickValue,Permanent,Trigger,ObjectOverwrite)</f>
        <v>GBPFUT1MK2_Quote#0067</v>
      </c>
      <c r="G86" s="311" t="str">
        <f>_xll.ohRangeRetrieveError(F86)</f>
        <v/>
      </c>
      <c r="H86" s="43"/>
      <c r="AH86" s="330"/>
      <c r="AI86" s="329">
        <v>80</v>
      </c>
      <c r="AJ86" s="44" t="b">
        <v>0</v>
      </c>
      <c r="AK86" s="44" t="str">
        <v>G2</v>
      </c>
      <c r="AL86" s="393" t="str">
        <f t="shared" si="7"/>
        <v>GBPFUT1MG2_Quote</v>
      </c>
      <c r="AM86" s="394" t="str">
        <f t="shared" si="8"/>
        <v>GBPFUT1MG2ConvAdj_Quote</v>
      </c>
      <c r="AN86" s="393" t="str">
        <f>_xll.qlFuturesConvAdjustmentQuote($AM86,IborIndex,$AK86,$AL86,Volatility,MeanReversion,Permanent,Trigger,ObjectOverwrite)</f>
        <v>GBPFUT1MG2ConvAdj_Quote#0066</v>
      </c>
      <c r="AO86" s="186" t="str">
        <f>_xll.ohRangeRetrieveError(AN86)</f>
        <v/>
      </c>
    </row>
    <row r="87" spans="1:41" x14ac:dyDescent="0.2">
      <c r="A87" s="330"/>
      <c r="B87" s="329">
        <v>84</v>
      </c>
      <c r="C87" s="328" t="b">
        <v>0</v>
      </c>
      <c r="D87" s="44" t="str">
        <v>M2</v>
      </c>
      <c r="E87" s="327" t="str">
        <f t="shared" si="6"/>
        <v>GBPFUT1MM2_Quote</v>
      </c>
      <c r="F87" s="326" t="str">
        <f>_xll.qlSimpleQuote(E87,,PriceTickValue,Permanent,Trigger,ObjectOverwrite)</f>
        <v>GBPFUT1MM2_Quote#0067</v>
      </c>
      <c r="G87" s="311" t="str">
        <f>_xll.ohRangeRetrieveError(F87)</f>
        <v/>
      </c>
      <c r="H87" s="43"/>
      <c r="AH87" s="330"/>
      <c r="AI87" s="329">
        <v>81</v>
      </c>
      <c r="AJ87" s="44" t="b">
        <v>0</v>
      </c>
      <c r="AK87" s="44" t="str">
        <v>H2</v>
      </c>
      <c r="AL87" s="393" t="str">
        <f t="shared" si="7"/>
        <v>GBPFUT1MH2_Quote</v>
      </c>
      <c r="AM87" s="394" t="str">
        <f t="shared" si="8"/>
        <v>GBPFUT1MH2ConvAdj_Quote</v>
      </c>
      <c r="AN87" s="393" t="str">
        <f>_xll.qlFuturesConvAdjustmentQuote($AM87,IborIndex,$AK87,$AL87,Volatility,MeanReversion,Permanent,Trigger,ObjectOverwrite)</f>
        <v>GBPFUT1MH2ConvAdj_Quote#0066</v>
      </c>
      <c r="AO87" s="186" t="str">
        <f>_xll.ohRangeRetrieveError(AN87)</f>
        <v/>
      </c>
    </row>
    <row r="88" spans="1:41" x14ac:dyDescent="0.2">
      <c r="A88" s="330"/>
      <c r="B88" s="329">
        <v>85</v>
      </c>
      <c r="C88" s="328" t="b">
        <v>0</v>
      </c>
      <c r="D88" s="44" t="str">
        <v>N2</v>
      </c>
      <c r="E88" s="327" t="str">
        <f t="shared" si="6"/>
        <v>GBPFUT1MN2_Quote</v>
      </c>
      <c r="F88" s="326" t="str">
        <f>_xll.qlSimpleQuote(E88,,PriceTickValue,Permanent,Trigger,ObjectOverwrite)</f>
        <v>GBPFUT1MN2_Quote#0067</v>
      </c>
      <c r="G88" s="311" t="str">
        <f>_xll.ohRangeRetrieveError(F88)</f>
        <v/>
      </c>
      <c r="H88" s="43"/>
      <c r="AH88" s="330"/>
      <c r="AI88" s="329">
        <v>82</v>
      </c>
      <c r="AJ88" s="44" t="b">
        <v>0</v>
      </c>
      <c r="AK88" s="44" t="str">
        <v>J2</v>
      </c>
      <c r="AL88" s="393" t="str">
        <f t="shared" si="7"/>
        <v>GBPFUT1MJ2_Quote</v>
      </c>
      <c r="AM88" s="394" t="str">
        <f t="shared" si="8"/>
        <v>GBPFUT1MJ2ConvAdj_Quote</v>
      </c>
      <c r="AN88" s="393" t="str">
        <f>_xll.qlFuturesConvAdjustmentQuote($AM88,IborIndex,$AK88,$AL88,Volatility,MeanReversion,Permanent,Trigger,ObjectOverwrite)</f>
        <v>GBPFUT1MJ2ConvAdj_Quote#0066</v>
      </c>
      <c r="AO88" s="186" t="str">
        <f>_xll.ohRangeRetrieveError(AN88)</f>
        <v/>
      </c>
    </row>
    <row r="89" spans="1:41" x14ac:dyDescent="0.2">
      <c r="A89" s="330"/>
      <c r="B89" s="329">
        <v>86</v>
      </c>
      <c r="C89" s="328" t="b">
        <v>0</v>
      </c>
      <c r="D89" s="44" t="str">
        <v>Q2</v>
      </c>
      <c r="E89" s="327" t="str">
        <f t="shared" si="6"/>
        <v>GBPFUT1MQ2_Quote</v>
      </c>
      <c r="F89" s="326" t="str">
        <f>_xll.qlSimpleQuote(E89,,PriceTickValue,Permanent,Trigger,ObjectOverwrite)</f>
        <v>GBPFUT1MQ2_Quote#0067</v>
      </c>
      <c r="G89" s="311" t="str">
        <f>_xll.ohRangeRetrieveError(F89)</f>
        <v/>
      </c>
      <c r="H89" s="43"/>
      <c r="AH89" s="330"/>
      <c r="AI89" s="329">
        <v>83</v>
      </c>
      <c r="AJ89" s="44" t="b">
        <v>0</v>
      </c>
      <c r="AK89" s="44" t="str">
        <v>K2</v>
      </c>
      <c r="AL89" s="393" t="str">
        <f t="shared" si="7"/>
        <v>GBPFUT1MK2_Quote</v>
      </c>
      <c r="AM89" s="394" t="str">
        <f t="shared" si="8"/>
        <v>GBPFUT1MK2ConvAdj_Quote</v>
      </c>
      <c r="AN89" s="393" t="str">
        <f>_xll.qlFuturesConvAdjustmentQuote($AM89,IborIndex,$AK89,$AL89,Volatility,MeanReversion,Permanent,Trigger,ObjectOverwrite)</f>
        <v>GBPFUT1MK2ConvAdj_Quote#0066</v>
      </c>
      <c r="AO89" s="186" t="str">
        <f>_xll.ohRangeRetrieveError(AN89)</f>
        <v/>
      </c>
    </row>
    <row r="90" spans="1:41" x14ac:dyDescent="0.2">
      <c r="A90" s="330"/>
      <c r="B90" s="329">
        <v>87</v>
      </c>
      <c r="C90" s="328" t="b">
        <v>0</v>
      </c>
      <c r="D90" s="44" t="str">
        <v>U2</v>
      </c>
      <c r="E90" s="327" t="str">
        <f t="shared" si="6"/>
        <v>GBPFUT1MU2_Quote</v>
      </c>
      <c r="F90" s="326" t="str">
        <f>_xll.qlSimpleQuote(E90,,PriceTickValue,Permanent,Trigger,ObjectOverwrite)</f>
        <v>GBPFUT1MU2_Quote#0067</v>
      </c>
      <c r="G90" s="311" t="str">
        <f>_xll.ohRangeRetrieveError(F90)</f>
        <v/>
      </c>
      <c r="H90" s="43"/>
      <c r="AH90" s="330"/>
      <c r="AI90" s="329">
        <v>84</v>
      </c>
      <c r="AJ90" s="44" t="b">
        <v>0</v>
      </c>
      <c r="AK90" s="44" t="str">
        <v>M2</v>
      </c>
      <c r="AL90" s="393" t="str">
        <f t="shared" si="7"/>
        <v>GBPFUT1MM2_Quote</v>
      </c>
      <c r="AM90" s="394" t="str">
        <f t="shared" si="8"/>
        <v>GBPFUT1MM2ConvAdj_Quote</v>
      </c>
      <c r="AN90" s="393" t="str">
        <f>_xll.qlFuturesConvAdjustmentQuote($AM90,IborIndex,$AK90,$AL90,Volatility,MeanReversion,Permanent,Trigger,ObjectOverwrite)</f>
        <v>GBPFUT1MM2ConvAdj_Quote#0066</v>
      </c>
      <c r="AO90" s="186" t="str">
        <f>_xll.ohRangeRetrieveError(AN90)</f>
        <v/>
      </c>
    </row>
    <row r="91" spans="1:41" x14ac:dyDescent="0.2">
      <c r="A91" s="330"/>
      <c r="B91" s="329">
        <v>88</v>
      </c>
      <c r="C91" s="328" t="b">
        <v>0</v>
      </c>
      <c r="D91" s="44" t="str">
        <v>V2</v>
      </c>
      <c r="E91" s="327" t="str">
        <f t="shared" si="6"/>
        <v>GBPFUT1MV2_Quote</v>
      </c>
      <c r="F91" s="326" t="str">
        <f>_xll.qlSimpleQuote(E91,,PriceTickValue,Permanent,Trigger,ObjectOverwrite)</f>
        <v>GBPFUT1MV2_Quote#0067</v>
      </c>
      <c r="G91" s="311" t="str">
        <f>_xll.ohRangeRetrieveError(F91)</f>
        <v/>
      </c>
      <c r="H91" s="43"/>
      <c r="AH91" s="330"/>
      <c r="AI91" s="329">
        <v>85</v>
      </c>
      <c r="AJ91" s="44" t="b">
        <v>0</v>
      </c>
      <c r="AK91" s="44" t="str">
        <v>N2</v>
      </c>
      <c r="AL91" s="393" t="str">
        <f t="shared" si="7"/>
        <v>GBPFUT1MN2_Quote</v>
      </c>
      <c r="AM91" s="394" t="str">
        <f t="shared" si="8"/>
        <v>GBPFUT1MN2ConvAdj_Quote</v>
      </c>
      <c r="AN91" s="393" t="str">
        <f>_xll.qlFuturesConvAdjustmentQuote($AM91,IborIndex,$AK91,$AL91,Volatility,MeanReversion,Permanent,Trigger,ObjectOverwrite)</f>
        <v>GBPFUT1MN2ConvAdj_Quote#0066</v>
      </c>
      <c r="AO91" s="186" t="str">
        <f>_xll.ohRangeRetrieveError(AN91)</f>
        <v/>
      </c>
    </row>
    <row r="92" spans="1:41" x14ac:dyDescent="0.2">
      <c r="A92" s="330"/>
      <c r="B92" s="329">
        <v>89</v>
      </c>
      <c r="C92" s="328" t="b">
        <v>0</v>
      </c>
      <c r="D92" s="44" t="str">
        <v>X2</v>
      </c>
      <c r="E92" s="327" t="str">
        <f t="shared" si="6"/>
        <v>GBPFUT1MX2_Quote</v>
      </c>
      <c r="F92" s="326" t="str">
        <f>_xll.qlSimpleQuote(E92,,PriceTickValue,Permanent,Trigger,ObjectOverwrite)</f>
        <v>GBPFUT1MX2_Quote#0067</v>
      </c>
      <c r="G92" s="311" t="str">
        <f>_xll.ohRangeRetrieveError(F92)</f>
        <v/>
      </c>
      <c r="H92" s="43"/>
      <c r="AH92" s="330"/>
      <c r="AI92" s="329">
        <v>86</v>
      </c>
      <c r="AJ92" s="44" t="b">
        <v>0</v>
      </c>
      <c r="AK92" s="44" t="str">
        <v>Q2</v>
      </c>
      <c r="AL92" s="393" t="str">
        <f t="shared" si="7"/>
        <v>GBPFUT1MQ2_Quote</v>
      </c>
      <c r="AM92" s="394" t="str">
        <f t="shared" si="8"/>
        <v>GBPFUT1MQ2ConvAdj_Quote</v>
      </c>
      <c r="AN92" s="393" t="str">
        <f>_xll.qlFuturesConvAdjustmentQuote($AM92,IborIndex,$AK92,$AL92,Volatility,MeanReversion,Permanent,Trigger,ObjectOverwrite)</f>
        <v>GBPFUT1MQ2ConvAdj_Quote#0066</v>
      </c>
      <c r="AO92" s="186" t="str">
        <f>_xll.ohRangeRetrieveError(AN92)</f>
        <v/>
      </c>
    </row>
    <row r="93" spans="1:41" x14ac:dyDescent="0.2">
      <c r="A93" s="330"/>
      <c r="B93" s="329">
        <v>90</v>
      </c>
      <c r="C93" s="328" t="b">
        <v>0</v>
      </c>
      <c r="D93" s="44" t="str">
        <v>Z2</v>
      </c>
      <c r="E93" s="327" t="str">
        <f t="shared" si="6"/>
        <v>GBPFUT1MZ2_Quote</v>
      </c>
      <c r="F93" s="326" t="str">
        <f>_xll.qlSimpleQuote(E93,,PriceTickValue,Permanent,Trigger,ObjectOverwrite)</f>
        <v>GBPFUT1MZ2_Quote#0067</v>
      </c>
      <c r="G93" s="311" t="str">
        <f>_xll.ohRangeRetrieveError(F93)</f>
        <v/>
      </c>
      <c r="H93" s="43"/>
      <c r="AH93" s="330"/>
      <c r="AI93" s="329">
        <v>87</v>
      </c>
      <c r="AJ93" s="44" t="b">
        <v>0</v>
      </c>
      <c r="AK93" s="44" t="str">
        <v>U2</v>
      </c>
      <c r="AL93" s="393" t="str">
        <f t="shared" si="7"/>
        <v>GBPFUT1MU2_Quote</v>
      </c>
      <c r="AM93" s="394" t="str">
        <f t="shared" si="8"/>
        <v>GBPFUT1MU2ConvAdj_Quote</v>
      </c>
      <c r="AN93" s="393" t="str">
        <f>_xll.qlFuturesConvAdjustmentQuote($AM93,IborIndex,$AK93,$AL93,Volatility,MeanReversion,Permanent,Trigger,ObjectOverwrite)</f>
        <v>GBPFUT1MU2ConvAdj_Quote#0066</v>
      </c>
      <c r="AO93" s="186" t="str">
        <f>_xll.ohRangeRetrieveError(AN93)</f>
        <v/>
      </c>
    </row>
    <row r="94" spans="1:41" x14ac:dyDescent="0.2">
      <c r="A94" s="330"/>
      <c r="B94" s="329">
        <v>91</v>
      </c>
      <c r="C94" s="328" t="b">
        <v>0</v>
      </c>
      <c r="D94" s="44" t="str">
        <v>F3</v>
      </c>
      <c r="E94" s="327" t="str">
        <f t="shared" si="6"/>
        <v>GBPFUT1MF3_Quote</v>
      </c>
      <c r="F94" s="326" t="str">
        <f>_xll.qlSimpleQuote(E94,,PriceTickValue,Permanent,Trigger,ObjectOverwrite)</f>
        <v>GBPFUT1MF3_Quote#0067</v>
      </c>
      <c r="G94" s="311" t="str">
        <f>_xll.ohRangeRetrieveError(F94)</f>
        <v/>
      </c>
      <c r="H94" s="43"/>
      <c r="AH94" s="330"/>
      <c r="AI94" s="329">
        <v>88</v>
      </c>
      <c r="AJ94" s="44" t="b">
        <v>0</v>
      </c>
      <c r="AK94" s="44" t="str">
        <v>V2</v>
      </c>
      <c r="AL94" s="393" t="str">
        <f t="shared" si="7"/>
        <v>GBPFUT1MV2_Quote</v>
      </c>
      <c r="AM94" s="394" t="str">
        <f t="shared" si="8"/>
        <v>GBPFUT1MV2ConvAdj_Quote</v>
      </c>
      <c r="AN94" s="393" t="str">
        <f>_xll.qlFuturesConvAdjustmentQuote($AM94,IborIndex,$AK94,$AL94,Volatility,MeanReversion,Permanent,Trigger,ObjectOverwrite)</f>
        <v>GBPFUT1MV2ConvAdj_Quote#0066</v>
      </c>
      <c r="AO94" s="186" t="str">
        <f>_xll.ohRangeRetrieveError(AN94)</f>
        <v/>
      </c>
    </row>
    <row r="95" spans="1:41" x14ac:dyDescent="0.2">
      <c r="A95" s="330"/>
      <c r="B95" s="329">
        <v>92</v>
      </c>
      <c r="C95" s="328" t="b">
        <v>0</v>
      </c>
      <c r="D95" s="44" t="str">
        <v>G3</v>
      </c>
      <c r="E95" s="327" t="str">
        <f t="shared" si="6"/>
        <v>GBPFUT1MG3_Quote</v>
      </c>
      <c r="F95" s="326" t="str">
        <f>_xll.qlSimpleQuote(E95,,PriceTickValue,Permanent,Trigger,ObjectOverwrite)</f>
        <v>GBPFUT1MG3_Quote#0067</v>
      </c>
      <c r="G95" s="311" t="str">
        <f>_xll.ohRangeRetrieveError(F95)</f>
        <v/>
      </c>
      <c r="H95" s="43"/>
      <c r="AH95" s="330"/>
      <c r="AI95" s="329">
        <v>89</v>
      </c>
      <c r="AJ95" s="44" t="b">
        <v>0</v>
      </c>
      <c r="AK95" s="44" t="str">
        <v>X2</v>
      </c>
      <c r="AL95" s="393" t="str">
        <f t="shared" si="7"/>
        <v>GBPFUT1MX2_Quote</v>
      </c>
      <c r="AM95" s="394" t="str">
        <f t="shared" si="8"/>
        <v>GBPFUT1MX2ConvAdj_Quote</v>
      </c>
      <c r="AN95" s="393" t="str">
        <f>_xll.qlFuturesConvAdjustmentQuote($AM95,IborIndex,$AK95,$AL95,Volatility,MeanReversion,Permanent,Trigger,ObjectOverwrite)</f>
        <v>GBPFUT1MX2ConvAdj_Quote#0066</v>
      </c>
      <c r="AO95" s="186" t="str">
        <f>_xll.ohRangeRetrieveError(AN95)</f>
        <v/>
      </c>
    </row>
    <row r="96" spans="1:41" x14ac:dyDescent="0.2">
      <c r="A96" s="330"/>
      <c r="B96" s="329">
        <v>93</v>
      </c>
      <c r="C96" s="328" t="b">
        <v>0</v>
      </c>
      <c r="D96" s="44" t="str">
        <v>H3</v>
      </c>
      <c r="E96" s="327" t="str">
        <f t="shared" si="6"/>
        <v>GBPFUT1MH3_Quote</v>
      </c>
      <c r="F96" s="326" t="str">
        <f>_xll.qlSimpleQuote(E96,,PriceTickValue,Permanent,Trigger,ObjectOverwrite)</f>
        <v>GBPFUT1MH3_Quote#0067</v>
      </c>
      <c r="G96" s="311" t="str">
        <f>_xll.ohRangeRetrieveError(F96)</f>
        <v/>
      </c>
      <c r="H96" s="43"/>
      <c r="AH96" s="330"/>
      <c r="AI96" s="329">
        <v>90</v>
      </c>
      <c r="AJ96" s="44" t="b">
        <v>0</v>
      </c>
      <c r="AK96" s="44" t="str">
        <v>Z2</v>
      </c>
      <c r="AL96" s="393" t="str">
        <f t="shared" si="7"/>
        <v>GBPFUT1MZ2_Quote</v>
      </c>
      <c r="AM96" s="394" t="str">
        <f t="shared" si="8"/>
        <v>GBPFUT1MZ2ConvAdj_Quote</v>
      </c>
      <c r="AN96" s="393" t="str">
        <f>_xll.qlFuturesConvAdjustmentQuote($AM96,IborIndex,$AK96,$AL96,Volatility,MeanReversion,Permanent,Trigger,ObjectOverwrite)</f>
        <v>GBPFUT1MZ2ConvAdj_Quote#0066</v>
      </c>
      <c r="AO96" s="186" t="str">
        <f>_xll.ohRangeRetrieveError(AN96)</f>
        <v/>
      </c>
    </row>
    <row r="97" spans="1:41" x14ac:dyDescent="0.2">
      <c r="A97" s="330"/>
      <c r="B97" s="329">
        <v>94</v>
      </c>
      <c r="C97" s="328" t="b">
        <v>0</v>
      </c>
      <c r="D97" s="44" t="str">
        <v>J3</v>
      </c>
      <c r="E97" s="327" t="str">
        <f t="shared" si="6"/>
        <v>GBPFUT1MJ3_Quote</v>
      </c>
      <c r="F97" s="326" t="str">
        <f>_xll.qlSimpleQuote(E97,,PriceTickValue,Permanent,Trigger,ObjectOverwrite)</f>
        <v>GBPFUT1MJ3_Quote#0067</v>
      </c>
      <c r="G97" s="311" t="str">
        <f>_xll.ohRangeRetrieveError(F97)</f>
        <v/>
      </c>
      <c r="H97" s="43"/>
      <c r="AH97" s="330"/>
      <c r="AI97" s="329">
        <v>91</v>
      </c>
      <c r="AJ97" s="44" t="b">
        <v>0</v>
      </c>
      <c r="AK97" s="44" t="str">
        <v>F3</v>
      </c>
      <c r="AL97" s="393" t="str">
        <f t="shared" si="7"/>
        <v>GBPFUT1MF3_Quote</v>
      </c>
      <c r="AM97" s="394" t="str">
        <f t="shared" si="8"/>
        <v>GBPFUT1MF3ConvAdj_Quote</v>
      </c>
      <c r="AN97" s="393" t="str">
        <f>_xll.qlFuturesConvAdjustmentQuote($AM97,IborIndex,$AK97,$AL97,Volatility,MeanReversion,Permanent,Trigger,ObjectOverwrite)</f>
        <v>GBPFUT1MF3ConvAdj_Quote#0066</v>
      </c>
      <c r="AO97" s="186" t="str">
        <f>_xll.ohRangeRetrieveError(AN97)</f>
        <v/>
      </c>
    </row>
    <row r="98" spans="1:41" x14ac:dyDescent="0.2">
      <c r="A98" s="330"/>
      <c r="B98" s="329">
        <v>95</v>
      </c>
      <c r="C98" s="328" t="b">
        <v>0</v>
      </c>
      <c r="D98" s="44" t="str">
        <v>K3</v>
      </c>
      <c r="E98" s="327" t="str">
        <f t="shared" si="6"/>
        <v>GBPFUT1MK3_Quote</v>
      </c>
      <c r="F98" s="326" t="str">
        <f>_xll.qlSimpleQuote(E98,,PriceTickValue,Permanent,Trigger,ObjectOverwrite)</f>
        <v>GBPFUT1MK3_Quote#0067</v>
      </c>
      <c r="G98" s="311" t="str">
        <f>_xll.ohRangeRetrieveError(F98)</f>
        <v/>
      </c>
      <c r="H98" s="43"/>
      <c r="AH98" s="330"/>
      <c r="AI98" s="329">
        <v>92</v>
      </c>
      <c r="AJ98" s="44" t="b">
        <v>0</v>
      </c>
      <c r="AK98" s="44" t="str">
        <v>G3</v>
      </c>
      <c r="AL98" s="393" t="str">
        <f t="shared" si="7"/>
        <v>GBPFUT1MG3_Quote</v>
      </c>
      <c r="AM98" s="394" t="str">
        <f t="shared" si="8"/>
        <v>GBPFUT1MG3ConvAdj_Quote</v>
      </c>
      <c r="AN98" s="393" t="str">
        <f>_xll.qlFuturesConvAdjustmentQuote($AM98,IborIndex,$AK98,$AL98,Volatility,MeanReversion,Permanent,Trigger,ObjectOverwrite)</f>
        <v>GBPFUT1MG3ConvAdj_Quote#0066</v>
      </c>
      <c r="AO98" s="186" t="str">
        <f>_xll.ohRangeRetrieveError(AN98)</f>
        <v/>
      </c>
    </row>
    <row r="99" spans="1:41" x14ac:dyDescent="0.2">
      <c r="A99" s="330"/>
      <c r="B99" s="329">
        <v>96</v>
      </c>
      <c r="C99" s="328" t="b">
        <v>0</v>
      </c>
      <c r="D99" s="44" t="str">
        <v>M3</v>
      </c>
      <c r="E99" s="327" t="str">
        <f t="shared" si="6"/>
        <v>GBPFUT1MM3_Quote</v>
      </c>
      <c r="F99" s="326" t="str">
        <f>_xll.qlSimpleQuote(E99,,PriceTickValue,Permanent,Trigger,ObjectOverwrite)</f>
        <v>GBPFUT1MM3_Quote#0067</v>
      </c>
      <c r="G99" s="311" t="str">
        <f>_xll.ohRangeRetrieveError(F99)</f>
        <v/>
      </c>
      <c r="H99" s="43"/>
      <c r="AH99" s="330"/>
      <c r="AI99" s="329">
        <v>93</v>
      </c>
      <c r="AJ99" s="44" t="b">
        <v>0</v>
      </c>
      <c r="AK99" s="44" t="str">
        <v>H3</v>
      </c>
      <c r="AL99" s="393" t="str">
        <f t="shared" si="7"/>
        <v>GBPFUT1MH3_Quote</v>
      </c>
      <c r="AM99" s="394" t="str">
        <f t="shared" si="8"/>
        <v>GBPFUT1MH3ConvAdj_Quote</v>
      </c>
      <c r="AN99" s="393" t="str">
        <f>_xll.qlFuturesConvAdjustmentQuote($AM99,IborIndex,$AK99,$AL99,Volatility,MeanReversion,Permanent,Trigger,ObjectOverwrite)</f>
        <v>GBPFUT1MH3ConvAdj_Quote#0066</v>
      </c>
      <c r="AO99" s="186" t="str">
        <f>_xll.ohRangeRetrieveError(AN99)</f>
        <v/>
      </c>
    </row>
    <row r="100" spans="1:41" x14ac:dyDescent="0.2">
      <c r="A100" s="330"/>
      <c r="B100" s="329">
        <v>97</v>
      </c>
      <c r="C100" s="328" t="b">
        <v>0</v>
      </c>
      <c r="D100" s="44" t="str">
        <v>N3</v>
      </c>
      <c r="E100" s="327" t="str">
        <f t="shared" ref="E100:E123" si="9">Currency&amp;$D$2&amp;$E$2&amp;$D100&amp;QuoteSuffix</f>
        <v>GBPFUT1MN3_Quote</v>
      </c>
      <c r="F100" s="326" t="str">
        <f>_xll.qlSimpleQuote(E100,,PriceTickValue,Permanent,Trigger,ObjectOverwrite)</f>
        <v>GBPFUT1MN3_Quote#0067</v>
      </c>
      <c r="G100" s="311" t="str">
        <f>_xll.ohRangeRetrieveError(F100)</f>
        <v/>
      </c>
      <c r="H100" s="43"/>
      <c r="AH100" s="330"/>
      <c r="AI100" s="329">
        <v>94</v>
      </c>
      <c r="AJ100" s="44" t="b">
        <v>0</v>
      </c>
      <c r="AK100" s="44" t="str">
        <v>J3</v>
      </c>
      <c r="AL100" s="393" t="str">
        <f t="shared" si="7"/>
        <v>GBPFUT1MJ3_Quote</v>
      </c>
      <c r="AM100" s="394" t="str">
        <f t="shared" si="8"/>
        <v>GBPFUT1MJ3ConvAdj_Quote</v>
      </c>
      <c r="AN100" s="393" t="str">
        <f>_xll.qlFuturesConvAdjustmentQuote($AM100,IborIndex,$AK100,$AL100,Volatility,MeanReversion,Permanent,Trigger,ObjectOverwrite)</f>
        <v>GBPFUT1MJ3ConvAdj_Quote#0066</v>
      </c>
      <c r="AO100" s="186" t="str">
        <f>_xll.ohRangeRetrieveError(AN100)</f>
        <v/>
      </c>
    </row>
    <row r="101" spans="1:41" x14ac:dyDescent="0.2">
      <c r="A101" s="330"/>
      <c r="B101" s="329">
        <v>98</v>
      </c>
      <c r="C101" s="328" t="b">
        <v>0</v>
      </c>
      <c r="D101" s="44" t="str">
        <v>Q3</v>
      </c>
      <c r="E101" s="327" t="str">
        <f t="shared" si="9"/>
        <v>GBPFUT1MQ3_Quote</v>
      </c>
      <c r="F101" s="326" t="str">
        <f>_xll.qlSimpleQuote(E101,,PriceTickValue,Permanent,Trigger,ObjectOverwrite)</f>
        <v>GBPFUT1MQ3_Quote#0067</v>
      </c>
      <c r="G101" s="311" t="str">
        <f>_xll.ohRangeRetrieveError(F101)</f>
        <v/>
      </c>
      <c r="H101" s="43"/>
      <c r="AH101" s="330"/>
      <c r="AI101" s="329">
        <v>95</v>
      </c>
      <c r="AJ101" s="44" t="b">
        <v>0</v>
      </c>
      <c r="AK101" s="44" t="str">
        <v>K3</v>
      </c>
      <c r="AL101" s="393" t="str">
        <f t="shared" si="7"/>
        <v>GBPFUT1MK3_Quote</v>
      </c>
      <c r="AM101" s="394" t="str">
        <f t="shared" si="8"/>
        <v>GBPFUT1MK3ConvAdj_Quote</v>
      </c>
      <c r="AN101" s="393" t="str">
        <f>_xll.qlFuturesConvAdjustmentQuote($AM101,IborIndex,$AK101,$AL101,Volatility,MeanReversion,Permanent,Trigger,ObjectOverwrite)</f>
        <v>GBPFUT1MK3ConvAdj_Quote#0066</v>
      </c>
      <c r="AO101" s="186" t="str">
        <f>_xll.ohRangeRetrieveError(AN101)</f>
        <v/>
      </c>
    </row>
    <row r="102" spans="1:41" x14ac:dyDescent="0.2">
      <c r="A102" s="330"/>
      <c r="B102" s="329">
        <v>99</v>
      </c>
      <c r="C102" s="328" t="b">
        <v>0</v>
      </c>
      <c r="D102" s="44" t="str">
        <v>U3</v>
      </c>
      <c r="E102" s="327" t="str">
        <f t="shared" si="9"/>
        <v>GBPFUT1MU3_Quote</v>
      </c>
      <c r="F102" s="326" t="str">
        <f>_xll.qlSimpleQuote(E102,,PriceTickValue,Permanent,Trigger,ObjectOverwrite)</f>
        <v>GBPFUT1MU3_Quote#0067</v>
      </c>
      <c r="G102" s="311" t="str">
        <f>_xll.ohRangeRetrieveError(F102)</f>
        <v/>
      </c>
      <c r="H102" s="43"/>
      <c r="AH102" s="330"/>
      <c r="AI102" s="329">
        <v>96</v>
      </c>
      <c r="AJ102" s="44" t="b">
        <v>0</v>
      </c>
      <c r="AK102" s="44" t="str">
        <v>M3</v>
      </c>
      <c r="AL102" s="393" t="str">
        <f t="shared" si="7"/>
        <v>GBPFUT1MM3_Quote</v>
      </c>
      <c r="AM102" s="394" t="str">
        <f t="shared" si="8"/>
        <v>GBPFUT1MM3ConvAdj_Quote</v>
      </c>
      <c r="AN102" s="393" t="str">
        <f>_xll.qlFuturesConvAdjustmentQuote($AM102,IborIndex,$AK102,$AL102,Volatility,MeanReversion,Permanent,Trigger,ObjectOverwrite)</f>
        <v>GBPFUT1MM3ConvAdj_Quote#0066</v>
      </c>
      <c r="AO102" s="186" t="str">
        <f>_xll.ohRangeRetrieveError(AN102)</f>
        <v/>
      </c>
    </row>
    <row r="103" spans="1:41" x14ac:dyDescent="0.2">
      <c r="A103" s="330"/>
      <c r="B103" s="329">
        <v>100</v>
      </c>
      <c r="C103" s="328" t="b">
        <v>0</v>
      </c>
      <c r="D103" s="44" t="str">
        <v>V3</v>
      </c>
      <c r="E103" s="327" t="str">
        <f t="shared" si="9"/>
        <v>GBPFUT1MV3_Quote</v>
      </c>
      <c r="F103" s="326" t="str">
        <f>_xll.qlSimpleQuote(E103,,PriceTickValue,Permanent,Trigger,ObjectOverwrite)</f>
        <v>GBPFUT1MV3_Quote#0067</v>
      </c>
      <c r="G103" s="311" t="str">
        <f>_xll.ohRangeRetrieveError(F103)</f>
        <v/>
      </c>
      <c r="H103" s="43"/>
      <c r="AH103" s="330"/>
      <c r="AI103" s="329">
        <v>97</v>
      </c>
      <c r="AJ103" s="44" t="b">
        <v>0</v>
      </c>
      <c r="AK103" s="44" t="str">
        <v>N3</v>
      </c>
      <c r="AL103" s="393" t="str">
        <f t="shared" ref="AL103:AL126" si="10">Currency&amp;"FUT"&amp;$AN$4&amp;$AK103&amp;QuoteSuffix</f>
        <v>GBPFUT1MN3_Quote</v>
      </c>
      <c r="AM103" s="394" t="str">
        <f t="shared" ref="AM103:AM126" si="11">Currency&amp;"FUT"&amp;$AN$4&amp;$AK103&amp;"ConvAdj"&amp;QuoteSuffix</f>
        <v>GBPFUT1MN3ConvAdj_Quote</v>
      </c>
      <c r="AN103" s="393" t="str">
        <f>_xll.qlFuturesConvAdjustmentQuote($AM103,IborIndex,$AK103,$AL103,Volatility,MeanReversion,Permanent,Trigger,ObjectOverwrite)</f>
        <v>GBPFUT1MN3ConvAdj_Quote#0066</v>
      </c>
      <c r="AO103" s="186" t="str">
        <f>_xll.ohRangeRetrieveError(AN103)</f>
        <v/>
      </c>
    </row>
    <row r="104" spans="1:41" x14ac:dyDescent="0.2">
      <c r="A104" s="330"/>
      <c r="B104" s="329">
        <v>101</v>
      </c>
      <c r="C104" s="328" t="b">
        <v>0</v>
      </c>
      <c r="D104" s="44" t="str">
        <v>X3</v>
      </c>
      <c r="E104" s="327" t="str">
        <f t="shared" si="9"/>
        <v>GBPFUT1MX3_Quote</v>
      </c>
      <c r="F104" s="326" t="str">
        <f>_xll.qlSimpleQuote(E104,,PriceTickValue,Permanent,Trigger,ObjectOverwrite)</f>
        <v>GBPFUT1MX3_Quote#0067</v>
      </c>
      <c r="G104" s="311" t="str">
        <f>_xll.ohRangeRetrieveError(F104)</f>
        <v/>
      </c>
      <c r="H104" s="43"/>
      <c r="AH104" s="330"/>
      <c r="AI104" s="329">
        <v>98</v>
      </c>
      <c r="AJ104" s="44" t="b">
        <v>0</v>
      </c>
      <c r="AK104" s="44" t="str">
        <v>Q3</v>
      </c>
      <c r="AL104" s="393" t="str">
        <f t="shared" si="10"/>
        <v>GBPFUT1MQ3_Quote</v>
      </c>
      <c r="AM104" s="394" t="str">
        <f t="shared" si="11"/>
        <v>GBPFUT1MQ3ConvAdj_Quote</v>
      </c>
      <c r="AN104" s="393" t="str">
        <f>_xll.qlFuturesConvAdjustmentQuote($AM104,IborIndex,$AK104,$AL104,Volatility,MeanReversion,Permanent,Trigger,ObjectOverwrite)</f>
        <v>GBPFUT1MQ3ConvAdj_Quote#0066</v>
      </c>
      <c r="AO104" s="186" t="str">
        <f>_xll.ohRangeRetrieveError(AN104)</f>
        <v/>
      </c>
    </row>
    <row r="105" spans="1:41" x14ac:dyDescent="0.2">
      <c r="A105" s="330"/>
      <c r="B105" s="329">
        <v>102</v>
      </c>
      <c r="C105" s="328" t="b">
        <v>0</v>
      </c>
      <c r="D105" s="44" t="str">
        <v>Z3</v>
      </c>
      <c r="E105" s="327" t="str">
        <f t="shared" si="9"/>
        <v>GBPFUT1MZ3_Quote</v>
      </c>
      <c r="F105" s="326" t="str">
        <f>_xll.qlSimpleQuote(E105,,PriceTickValue,Permanent,Trigger,ObjectOverwrite)</f>
        <v>GBPFUT1MZ3_Quote#0067</v>
      </c>
      <c r="G105" s="311" t="str">
        <f>_xll.ohRangeRetrieveError(F105)</f>
        <v/>
      </c>
      <c r="H105" s="43"/>
      <c r="AH105" s="330"/>
      <c r="AI105" s="329">
        <v>99</v>
      </c>
      <c r="AJ105" s="44" t="b">
        <v>0</v>
      </c>
      <c r="AK105" s="44" t="str">
        <v>U3</v>
      </c>
      <c r="AL105" s="393" t="str">
        <f t="shared" si="10"/>
        <v>GBPFUT1MU3_Quote</v>
      </c>
      <c r="AM105" s="394" t="str">
        <f t="shared" si="11"/>
        <v>GBPFUT1MU3ConvAdj_Quote</v>
      </c>
      <c r="AN105" s="393" t="str">
        <f>_xll.qlFuturesConvAdjustmentQuote($AM105,IborIndex,$AK105,$AL105,Volatility,MeanReversion,Permanent,Trigger,ObjectOverwrite)</f>
        <v>GBPFUT1MU3ConvAdj_Quote#0066</v>
      </c>
      <c r="AO105" s="186" t="str">
        <f>_xll.ohRangeRetrieveError(AN105)</f>
        <v/>
      </c>
    </row>
    <row r="106" spans="1:41" x14ac:dyDescent="0.2">
      <c r="A106" s="330"/>
      <c r="B106" s="329">
        <v>103</v>
      </c>
      <c r="C106" s="328" t="b">
        <v>0</v>
      </c>
      <c r="D106" s="44" t="str">
        <v>F4</v>
      </c>
      <c r="E106" s="327" t="str">
        <f t="shared" si="9"/>
        <v>GBPFUT1MF4_Quote</v>
      </c>
      <c r="F106" s="326" t="str">
        <f>_xll.qlSimpleQuote(E106,,PriceTickValue,Permanent,Trigger,ObjectOverwrite)</f>
        <v>GBPFUT1MF4_Quote#0067</v>
      </c>
      <c r="G106" s="311" t="str">
        <f>_xll.ohRangeRetrieveError(F106)</f>
        <v/>
      </c>
      <c r="H106" s="43"/>
      <c r="AH106" s="330"/>
      <c r="AI106" s="329">
        <v>100</v>
      </c>
      <c r="AJ106" s="44" t="b">
        <v>0</v>
      </c>
      <c r="AK106" s="44" t="str">
        <v>V3</v>
      </c>
      <c r="AL106" s="393" t="str">
        <f t="shared" si="10"/>
        <v>GBPFUT1MV3_Quote</v>
      </c>
      <c r="AM106" s="394" t="str">
        <f t="shared" si="11"/>
        <v>GBPFUT1MV3ConvAdj_Quote</v>
      </c>
      <c r="AN106" s="393" t="str">
        <f>_xll.qlFuturesConvAdjustmentQuote($AM106,IborIndex,$AK106,$AL106,Volatility,MeanReversion,Permanent,Trigger,ObjectOverwrite)</f>
        <v>GBPFUT1MV3ConvAdj_Quote#0066</v>
      </c>
      <c r="AO106" s="186" t="str">
        <f>_xll.ohRangeRetrieveError(AN106)</f>
        <v/>
      </c>
    </row>
    <row r="107" spans="1:41" x14ac:dyDescent="0.2">
      <c r="A107" s="330"/>
      <c r="B107" s="329">
        <v>104</v>
      </c>
      <c r="C107" s="328" t="b">
        <v>0</v>
      </c>
      <c r="D107" s="44" t="str">
        <v>G4</v>
      </c>
      <c r="E107" s="327" t="str">
        <f t="shared" si="9"/>
        <v>GBPFUT1MG4_Quote</v>
      </c>
      <c r="F107" s="326" t="str">
        <f>_xll.qlSimpleQuote(E107,,PriceTickValue,Permanent,Trigger,ObjectOverwrite)</f>
        <v>GBPFUT1MG4_Quote#0067</v>
      </c>
      <c r="G107" s="311" t="str">
        <f>_xll.ohRangeRetrieveError(F107)</f>
        <v/>
      </c>
      <c r="H107" s="43"/>
      <c r="AH107" s="330"/>
      <c r="AI107" s="329">
        <v>101</v>
      </c>
      <c r="AJ107" s="44" t="b">
        <v>0</v>
      </c>
      <c r="AK107" s="44" t="str">
        <v>X3</v>
      </c>
      <c r="AL107" s="393" t="str">
        <f t="shared" si="10"/>
        <v>GBPFUT1MX3_Quote</v>
      </c>
      <c r="AM107" s="394" t="str">
        <f t="shared" si="11"/>
        <v>GBPFUT1MX3ConvAdj_Quote</v>
      </c>
      <c r="AN107" s="393" t="str">
        <f>_xll.qlFuturesConvAdjustmentQuote($AM107,IborIndex,$AK107,$AL107,Volatility,MeanReversion,Permanent,Trigger,ObjectOverwrite)</f>
        <v>GBPFUT1MX3ConvAdj_Quote#0066</v>
      </c>
      <c r="AO107" s="186" t="str">
        <f>_xll.ohRangeRetrieveError(AN107)</f>
        <v/>
      </c>
    </row>
    <row r="108" spans="1:41" x14ac:dyDescent="0.2">
      <c r="A108" s="330"/>
      <c r="B108" s="329">
        <v>105</v>
      </c>
      <c r="C108" s="328" t="b">
        <v>0</v>
      </c>
      <c r="D108" s="44" t="str">
        <v>H4</v>
      </c>
      <c r="E108" s="327" t="str">
        <f t="shared" si="9"/>
        <v>GBPFUT1MH4_Quote</v>
      </c>
      <c r="F108" s="326" t="str">
        <f>_xll.qlSimpleQuote(E108,,PriceTickValue,Permanent,Trigger,ObjectOverwrite)</f>
        <v>GBPFUT1MH4_Quote#0067</v>
      </c>
      <c r="G108" s="311" t="str">
        <f>_xll.ohRangeRetrieveError(F108)</f>
        <v/>
      </c>
      <c r="H108" s="43"/>
      <c r="AH108" s="330"/>
      <c r="AI108" s="329">
        <v>102</v>
      </c>
      <c r="AJ108" s="44" t="b">
        <v>0</v>
      </c>
      <c r="AK108" s="44" t="str">
        <v>Z3</v>
      </c>
      <c r="AL108" s="393" t="str">
        <f t="shared" si="10"/>
        <v>GBPFUT1MZ3_Quote</v>
      </c>
      <c r="AM108" s="394" t="str">
        <f t="shared" si="11"/>
        <v>GBPFUT1MZ3ConvAdj_Quote</v>
      </c>
      <c r="AN108" s="393" t="str">
        <f>_xll.qlFuturesConvAdjustmentQuote($AM108,IborIndex,$AK108,$AL108,Volatility,MeanReversion,Permanent,Trigger,ObjectOverwrite)</f>
        <v>GBPFUT1MZ3ConvAdj_Quote#0066</v>
      </c>
      <c r="AO108" s="186" t="str">
        <f>_xll.ohRangeRetrieveError(AN108)</f>
        <v/>
      </c>
    </row>
    <row r="109" spans="1:41" x14ac:dyDescent="0.2">
      <c r="A109" s="330"/>
      <c r="B109" s="329">
        <v>106</v>
      </c>
      <c r="C109" s="328" t="b">
        <v>0</v>
      </c>
      <c r="D109" s="44" t="str">
        <v>J4</v>
      </c>
      <c r="E109" s="327" t="str">
        <f t="shared" si="9"/>
        <v>GBPFUT1MJ4_Quote</v>
      </c>
      <c r="F109" s="326" t="str">
        <f>_xll.qlSimpleQuote(E109,,PriceTickValue,Permanent,Trigger,ObjectOverwrite)</f>
        <v>GBPFUT1MJ4_Quote#0067</v>
      </c>
      <c r="G109" s="311" t="str">
        <f>_xll.ohRangeRetrieveError(F109)</f>
        <v/>
      </c>
      <c r="H109" s="43"/>
      <c r="AH109" s="330"/>
      <c r="AI109" s="329">
        <v>103</v>
      </c>
      <c r="AJ109" s="44" t="b">
        <v>0</v>
      </c>
      <c r="AK109" s="44" t="str">
        <v>F4</v>
      </c>
      <c r="AL109" s="393" t="str">
        <f t="shared" si="10"/>
        <v>GBPFUT1MF4_Quote</v>
      </c>
      <c r="AM109" s="394" t="str">
        <f t="shared" si="11"/>
        <v>GBPFUT1MF4ConvAdj_Quote</v>
      </c>
      <c r="AN109" s="393" t="str">
        <f>_xll.qlFuturesConvAdjustmentQuote($AM109,IborIndex,$AK109,$AL109,Volatility,MeanReversion,Permanent,Trigger,ObjectOverwrite)</f>
        <v>GBPFUT1MF4ConvAdj_Quote#0066</v>
      </c>
      <c r="AO109" s="186" t="str">
        <f>_xll.ohRangeRetrieveError(AN109)</f>
        <v/>
      </c>
    </row>
    <row r="110" spans="1:41" x14ac:dyDescent="0.2">
      <c r="A110" s="330"/>
      <c r="B110" s="329">
        <v>107</v>
      </c>
      <c r="C110" s="328" t="b">
        <v>0</v>
      </c>
      <c r="D110" s="44" t="str">
        <v>K4</v>
      </c>
      <c r="E110" s="327" t="str">
        <f t="shared" si="9"/>
        <v>GBPFUT1MK4_Quote</v>
      </c>
      <c r="F110" s="326" t="str">
        <f>_xll.qlSimpleQuote(E110,,PriceTickValue,Permanent,Trigger,ObjectOverwrite)</f>
        <v>GBPFUT1MK4_Quote#0067</v>
      </c>
      <c r="G110" s="311" t="str">
        <f>_xll.ohRangeRetrieveError(F110)</f>
        <v/>
      </c>
      <c r="H110" s="43"/>
      <c r="AH110" s="330"/>
      <c r="AI110" s="329">
        <v>104</v>
      </c>
      <c r="AJ110" s="44" t="b">
        <v>0</v>
      </c>
      <c r="AK110" s="44" t="str">
        <v>G4</v>
      </c>
      <c r="AL110" s="393" t="str">
        <f t="shared" si="10"/>
        <v>GBPFUT1MG4_Quote</v>
      </c>
      <c r="AM110" s="394" t="str">
        <f t="shared" si="11"/>
        <v>GBPFUT1MG4ConvAdj_Quote</v>
      </c>
      <c r="AN110" s="393" t="str">
        <f>_xll.qlFuturesConvAdjustmentQuote($AM110,IborIndex,$AK110,$AL110,Volatility,MeanReversion,Permanent,Trigger,ObjectOverwrite)</f>
        <v>GBPFUT1MG4ConvAdj_Quote#0066</v>
      </c>
      <c r="AO110" s="186" t="str">
        <f>_xll.ohRangeRetrieveError(AN110)</f>
        <v/>
      </c>
    </row>
    <row r="111" spans="1:41" x14ac:dyDescent="0.2">
      <c r="A111" s="330"/>
      <c r="B111" s="329">
        <v>108</v>
      </c>
      <c r="C111" s="328" t="b">
        <v>0</v>
      </c>
      <c r="D111" s="44" t="str">
        <v>M4</v>
      </c>
      <c r="E111" s="327" t="str">
        <f t="shared" si="9"/>
        <v>GBPFUT1MM4_Quote</v>
      </c>
      <c r="F111" s="326" t="str">
        <f>_xll.qlSimpleQuote(E111,,PriceTickValue,Permanent,Trigger,ObjectOverwrite)</f>
        <v>GBPFUT1MM4_Quote#0067</v>
      </c>
      <c r="G111" s="311" t="str">
        <f>_xll.ohRangeRetrieveError(F111)</f>
        <v/>
      </c>
      <c r="H111" s="43"/>
      <c r="AH111" s="330"/>
      <c r="AI111" s="329">
        <v>105</v>
      </c>
      <c r="AJ111" s="44" t="b">
        <v>0</v>
      </c>
      <c r="AK111" s="44" t="str">
        <v>H4</v>
      </c>
      <c r="AL111" s="393" t="str">
        <f t="shared" si="10"/>
        <v>GBPFUT1MH4_Quote</v>
      </c>
      <c r="AM111" s="394" t="str">
        <f t="shared" si="11"/>
        <v>GBPFUT1MH4ConvAdj_Quote</v>
      </c>
      <c r="AN111" s="393" t="str">
        <f>_xll.qlFuturesConvAdjustmentQuote($AM111,IborIndex,$AK111,$AL111,Volatility,MeanReversion,Permanent,Trigger,ObjectOverwrite)</f>
        <v>GBPFUT1MH4ConvAdj_Quote#0066</v>
      </c>
      <c r="AO111" s="186" t="str">
        <f>_xll.ohRangeRetrieveError(AN111)</f>
        <v/>
      </c>
    </row>
    <row r="112" spans="1:41" x14ac:dyDescent="0.2">
      <c r="A112" s="330"/>
      <c r="B112" s="329">
        <v>109</v>
      </c>
      <c r="C112" s="328" t="b">
        <v>0</v>
      </c>
      <c r="D112" s="44" t="str">
        <v>N4</v>
      </c>
      <c r="E112" s="327" t="str">
        <f t="shared" si="9"/>
        <v>GBPFUT1MN4_Quote</v>
      </c>
      <c r="F112" s="326" t="str">
        <f>_xll.qlSimpleQuote(E112,,PriceTickValue,Permanent,Trigger,ObjectOverwrite)</f>
        <v>GBPFUT1MN4_Quote#0067</v>
      </c>
      <c r="G112" s="311" t="str">
        <f>_xll.ohRangeRetrieveError(F112)</f>
        <v/>
      </c>
      <c r="H112" s="43"/>
      <c r="AH112" s="330"/>
      <c r="AI112" s="329">
        <v>106</v>
      </c>
      <c r="AJ112" s="44" t="b">
        <v>0</v>
      </c>
      <c r="AK112" s="44" t="str">
        <v>J4</v>
      </c>
      <c r="AL112" s="393" t="str">
        <f t="shared" si="10"/>
        <v>GBPFUT1MJ4_Quote</v>
      </c>
      <c r="AM112" s="394" t="str">
        <f t="shared" si="11"/>
        <v>GBPFUT1MJ4ConvAdj_Quote</v>
      </c>
      <c r="AN112" s="393" t="str">
        <f>_xll.qlFuturesConvAdjustmentQuote($AM112,IborIndex,$AK112,$AL112,Volatility,MeanReversion,Permanent,Trigger,ObjectOverwrite)</f>
        <v>GBPFUT1MJ4ConvAdj_Quote#0066</v>
      </c>
      <c r="AO112" s="186" t="str">
        <f>_xll.ohRangeRetrieveError(AN112)</f>
        <v/>
      </c>
    </row>
    <row r="113" spans="1:41" x14ac:dyDescent="0.2">
      <c r="A113" s="330"/>
      <c r="B113" s="329">
        <v>110</v>
      </c>
      <c r="C113" s="328" t="b">
        <v>0</v>
      </c>
      <c r="D113" s="44" t="str">
        <v>Q4</v>
      </c>
      <c r="E113" s="327" t="str">
        <f t="shared" si="9"/>
        <v>GBPFUT1MQ4_Quote</v>
      </c>
      <c r="F113" s="326" t="str">
        <f>_xll.qlSimpleQuote(E113,,PriceTickValue,Permanent,Trigger,ObjectOverwrite)</f>
        <v>GBPFUT1MQ4_Quote#0067</v>
      </c>
      <c r="G113" s="311" t="str">
        <f>_xll.ohRangeRetrieveError(F113)</f>
        <v/>
      </c>
      <c r="H113" s="43"/>
      <c r="AH113" s="330"/>
      <c r="AI113" s="329">
        <v>107</v>
      </c>
      <c r="AJ113" s="44" t="b">
        <v>0</v>
      </c>
      <c r="AK113" s="44" t="str">
        <v>K4</v>
      </c>
      <c r="AL113" s="393" t="str">
        <f t="shared" si="10"/>
        <v>GBPFUT1MK4_Quote</v>
      </c>
      <c r="AM113" s="394" t="str">
        <f t="shared" si="11"/>
        <v>GBPFUT1MK4ConvAdj_Quote</v>
      </c>
      <c r="AN113" s="393" t="str">
        <f>_xll.qlFuturesConvAdjustmentQuote($AM113,IborIndex,$AK113,$AL113,Volatility,MeanReversion,Permanent,Trigger,ObjectOverwrite)</f>
        <v>GBPFUT1MK4ConvAdj_Quote#0066</v>
      </c>
      <c r="AO113" s="186" t="str">
        <f>_xll.ohRangeRetrieveError(AN113)</f>
        <v/>
      </c>
    </row>
    <row r="114" spans="1:41" x14ac:dyDescent="0.2">
      <c r="A114" s="330"/>
      <c r="B114" s="329">
        <v>111</v>
      </c>
      <c r="C114" s="328" t="b">
        <v>0</v>
      </c>
      <c r="D114" s="44" t="str">
        <v>U4</v>
      </c>
      <c r="E114" s="327" t="str">
        <f t="shared" si="9"/>
        <v>GBPFUT1MU4_Quote</v>
      </c>
      <c r="F114" s="326" t="str">
        <f>_xll.qlSimpleQuote(E114,,PriceTickValue,Permanent,Trigger,ObjectOverwrite)</f>
        <v>GBPFUT1MU4_Quote#0067</v>
      </c>
      <c r="G114" s="311" t="str">
        <f>_xll.ohRangeRetrieveError(F114)</f>
        <v/>
      </c>
      <c r="H114" s="43"/>
      <c r="AH114" s="330"/>
      <c r="AI114" s="329">
        <v>108</v>
      </c>
      <c r="AJ114" s="44" t="b">
        <v>0</v>
      </c>
      <c r="AK114" s="44" t="str">
        <v>M4</v>
      </c>
      <c r="AL114" s="393" t="str">
        <f t="shared" si="10"/>
        <v>GBPFUT1MM4_Quote</v>
      </c>
      <c r="AM114" s="394" t="str">
        <f t="shared" si="11"/>
        <v>GBPFUT1MM4ConvAdj_Quote</v>
      </c>
      <c r="AN114" s="393" t="str">
        <f>_xll.qlFuturesConvAdjustmentQuote($AM114,IborIndex,$AK114,$AL114,Volatility,MeanReversion,Permanent,Trigger,ObjectOverwrite)</f>
        <v>GBPFUT1MM4ConvAdj_Quote#0066</v>
      </c>
      <c r="AO114" s="186" t="str">
        <f>_xll.ohRangeRetrieveError(AN114)</f>
        <v/>
      </c>
    </row>
    <row r="115" spans="1:41" x14ac:dyDescent="0.2">
      <c r="A115" s="330"/>
      <c r="B115" s="329">
        <v>112</v>
      </c>
      <c r="C115" s="328" t="b">
        <v>0</v>
      </c>
      <c r="D115" s="44" t="str">
        <v>V4</v>
      </c>
      <c r="E115" s="327" t="str">
        <f t="shared" si="9"/>
        <v>GBPFUT1MV4_Quote</v>
      </c>
      <c r="F115" s="326" t="str">
        <f>_xll.qlSimpleQuote(E115,,PriceTickValue,Permanent,Trigger,ObjectOverwrite)</f>
        <v>GBPFUT1MV4_Quote#0067</v>
      </c>
      <c r="G115" s="311" t="str">
        <f>_xll.ohRangeRetrieveError(F115)</f>
        <v/>
      </c>
      <c r="H115" s="43"/>
      <c r="AH115" s="330"/>
      <c r="AI115" s="329">
        <v>109</v>
      </c>
      <c r="AJ115" s="44" t="b">
        <v>0</v>
      </c>
      <c r="AK115" s="44" t="str">
        <v>N4</v>
      </c>
      <c r="AL115" s="393" t="str">
        <f t="shared" si="10"/>
        <v>GBPFUT1MN4_Quote</v>
      </c>
      <c r="AM115" s="394" t="str">
        <f t="shared" si="11"/>
        <v>GBPFUT1MN4ConvAdj_Quote</v>
      </c>
      <c r="AN115" s="393" t="str">
        <f>_xll.qlFuturesConvAdjustmentQuote($AM115,IborIndex,$AK115,$AL115,Volatility,MeanReversion,Permanent,Trigger,ObjectOverwrite)</f>
        <v>GBPFUT1MN4ConvAdj_Quote#0066</v>
      </c>
      <c r="AO115" s="186" t="str">
        <f>_xll.ohRangeRetrieveError(AN115)</f>
        <v/>
      </c>
    </row>
    <row r="116" spans="1:41" x14ac:dyDescent="0.2">
      <c r="A116" s="330"/>
      <c r="B116" s="329">
        <v>113</v>
      </c>
      <c r="C116" s="328" t="b">
        <v>0</v>
      </c>
      <c r="D116" s="44" t="str">
        <v>X4</v>
      </c>
      <c r="E116" s="327" t="str">
        <f t="shared" si="9"/>
        <v>GBPFUT1MX4_Quote</v>
      </c>
      <c r="F116" s="326" t="str">
        <f>_xll.qlSimpleQuote(E116,,PriceTickValue,Permanent,Trigger,ObjectOverwrite)</f>
        <v>GBPFUT1MX4_Quote#0067</v>
      </c>
      <c r="G116" s="311" t="str">
        <f>_xll.ohRangeRetrieveError(F116)</f>
        <v/>
      </c>
      <c r="H116" s="43"/>
      <c r="AH116" s="330"/>
      <c r="AI116" s="329">
        <v>110</v>
      </c>
      <c r="AJ116" s="44" t="b">
        <v>0</v>
      </c>
      <c r="AK116" s="44" t="str">
        <v>Q4</v>
      </c>
      <c r="AL116" s="393" t="str">
        <f t="shared" si="10"/>
        <v>GBPFUT1MQ4_Quote</v>
      </c>
      <c r="AM116" s="394" t="str">
        <f t="shared" si="11"/>
        <v>GBPFUT1MQ4ConvAdj_Quote</v>
      </c>
      <c r="AN116" s="393" t="str">
        <f>_xll.qlFuturesConvAdjustmentQuote($AM116,IborIndex,$AK116,$AL116,Volatility,MeanReversion,Permanent,Trigger,ObjectOverwrite)</f>
        <v>GBPFUT1MQ4ConvAdj_Quote#0066</v>
      </c>
      <c r="AO116" s="186" t="str">
        <f>_xll.ohRangeRetrieveError(AN116)</f>
        <v/>
      </c>
    </row>
    <row r="117" spans="1:41" x14ac:dyDescent="0.2">
      <c r="A117" s="330"/>
      <c r="B117" s="329">
        <v>114</v>
      </c>
      <c r="C117" s="328" t="b">
        <v>0</v>
      </c>
      <c r="D117" s="44" t="str">
        <v>Z4</v>
      </c>
      <c r="E117" s="327" t="str">
        <f t="shared" si="9"/>
        <v>GBPFUT1MZ4_Quote</v>
      </c>
      <c r="F117" s="326" t="str">
        <f>_xll.qlSimpleQuote(E117,,PriceTickValue,Permanent,Trigger,ObjectOverwrite)</f>
        <v>GBPFUT1MZ4_Quote#0067</v>
      </c>
      <c r="G117" s="311" t="str">
        <f>_xll.ohRangeRetrieveError(F117)</f>
        <v/>
      </c>
      <c r="H117" s="43"/>
      <c r="AH117" s="330"/>
      <c r="AI117" s="329">
        <v>111</v>
      </c>
      <c r="AJ117" s="44" t="b">
        <v>0</v>
      </c>
      <c r="AK117" s="44" t="str">
        <v>U4</v>
      </c>
      <c r="AL117" s="393" t="str">
        <f t="shared" si="10"/>
        <v>GBPFUT1MU4_Quote</v>
      </c>
      <c r="AM117" s="394" t="str">
        <f t="shared" si="11"/>
        <v>GBPFUT1MU4ConvAdj_Quote</v>
      </c>
      <c r="AN117" s="393" t="str">
        <f>_xll.qlFuturesConvAdjustmentQuote($AM117,IborIndex,$AK117,$AL117,Volatility,MeanReversion,Permanent,Trigger,ObjectOverwrite)</f>
        <v>GBPFUT1MU4ConvAdj_Quote#0066</v>
      </c>
      <c r="AO117" s="186" t="str">
        <f>_xll.ohRangeRetrieveError(AN117)</f>
        <v/>
      </c>
    </row>
    <row r="118" spans="1:41" x14ac:dyDescent="0.2">
      <c r="A118" s="330"/>
      <c r="B118" s="329">
        <v>115</v>
      </c>
      <c r="C118" s="328" t="b">
        <v>0</v>
      </c>
      <c r="D118" s="44" t="str">
        <v>F5</v>
      </c>
      <c r="E118" s="327" t="str">
        <f t="shared" si="9"/>
        <v>GBPFUT1MF5_Quote</v>
      </c>
      <c r="F118" s="326" t="str">
        <f>_xll.qlSimpleQuote(E118,,PriceTickValue,Permanent,Trigger,ObjectOverwrite)</f>
        <v>GBPFUT1MF5_Quote#0067</v>
      </c>
      <c r="G118" s="311" t="str">
        <f>_xll.ohRangeRetrieveError(F118)</f>
        <v/>
      </c>
      <c r="H118" s="43"/>
      <c r="AH118" s="330"/>
      <c r="AI118" s="329">
        <v>112</v>
      </c>
      <c r="AJ118" s="44" t="b">
        <v>0</v>
      </c>
      <c r="AK118" s="44" t="str">
        <v>V4</v>
      </c>
      <c r="AL118" s="393" t="str">
        <f t="shared" si="10"/>
        <v>GBPFUT1MV4_Quote</v>
      </c>
      <c r="AM118" s="394" t="str">
        <f t="shared" si="11"/>
        <v>GBPFUT1MV4ConvAdj_Quote</v>
      </c>
      <c r="AN118" s="393" t="str">
        <f>_xll.qlFuturesConvAdjustmentQuote($AM118,IborIndex,$AK118,$AL118,Volatility,MeanReversion,Permanent,Trigger,ObjectOverwrite)</f>
        <v>GBPFUT1MV4ConvAdj_Quote#0066</v>
      </c>
      <c r="AO118" s="186" t="str">
        <f>_xll.ohRangeRetrieveError(AN118)</f>
        <v/>
      </c>
    </row>
    <row r="119" spans="1:41" x14ac:dyDescent="0.2">
      <c r="A119" s="330"/>
      <c r="B119" s="329">
        <v>116</v>
      </c>
      <c r="C119" s="328" t="b">
        <v>0</v>
      </c>
      <c r="D119" s="44" t="str">
        <v>G5</v>
      </c>
      <c r="E119" s="327" t="str">
        <f t="shared" si="9"/>
        <v>GBPFUT1MG5_Quote</v>
      </c>
      <c r="F119" s="326" t="str">
        <f>_xll.qlSimpleQuote(E119,,PriceTickValue,Permanent,Trigger,ObjectOverwrite)</f>
        <v>GBPFUT1MG5_Quote#0067</v>
      </c>
      <c r="G119" s="311" t="str">
        <f>_xll.ohRangeRetrieveError(F119)</f>
        <v/>
      </c>
      <c r="H119" s="43"/>
      <c r="AH119" s="330"/>
      <c r="AI119" s="329">
        <v>113</v>
      </c>
      <c r="AJ119" s="44" t="b">
        <v>0</v>
      </c>
      <c r="AK119" s="44" t="str">
        <v>X4</v>
      </c>
      <c r="AL119" s="393" t="str">
        <f t="shared" si="10"/>
        <v>GBPFUT1MX4_Quote</v>
      </c>
      <c r="AM119" s="394" t="str">
        <f t="shared" si="11"/>
        <v>GBPFUT1MX4ConvAdj_Quote</v>
      </c>
      <c r="AN119" s="393" t="str">
        <f>_xll.qlFuturesConvAdjustmentQuote($AM119,IborIndex,$AK119,$AL119,Volatility,MeanReversion,Permanent,Trigger,ObjectOverwrite)</f>
        <v>GBPFUT1MX4ConvAdj_Quote#0066</v>
      </c>
      <c r="AO119" s="186" t="str">
        <f>_xll.ohRangeRetrieveError(AN119)</f>
        <v/>
      </c>
    </row>
    <row r="120" spans="1:41" x14ac:dyDescent="0.2">
      <c r="A120" s="330"/>
      <c r="B120" s="329">
        <v>117</v>
      </c>
      <c r="C120" s="328" t="b">
        <v>0</v>
      </c>
      <c r="D120" s="44" t="str">
        <v>H5</v>
      </c>
      <c r="E120" s="327" t="str">
        <f t="shared" si="9"/>
        <v>GBPFUT1MH5_Quote</v>
      </c>
      <c r="F120" s="326" t="str">
        <f>_xll.qlSimpleQuote(E120,,PriceTickValue,Permanent,Trigger,ObjectOverwrite)</f>
        <v>GBPFUT1MH5_Quote#0067</v>
      </c>
      <c r="G120" s="311" t="str">
        <f>_xll.ohRangeRetrieveError(F120)</f>
        <v/>
      </c>
      <c r="H120" s="43"/>
      <c r="AH120" s="330"/>
      <c r="AI120" s="329">
        <v>114</v>
      </c>
      <c r="AJ120" s="44" t="b">
        <v>0</v>
      </c>
      <c r="AK120" s="44" t="str">
        <v>Z4</v>
      </c>
      <c r="AL120" s="393" t="str">
        <f t="shared" si="10"/>
        <v>GBPFUT1MZ4_Quote</v>
      </c>
      <c r="AM120" s="394" t="str">
        <f t="shared" si="11"/>
        <v>GBPFUT1MZ4ConvAdj_Quote</v>
      </c>
      <c r="AN120" s="393" t="str">
        <f>_xll.qlFuturesConvAdjustmentQuote($AM120,IborIndex,$AK120,$AL120,Volatility,MeanReversion,Permanent,Trigger,ObjectOverwrite)</f>
        <v>GBPFUT1MZ4ConvAdj_Quote#0066</v>
      </c>
      <c r="AO120" s="186" t="str">
        <f>_xll.ohRangeRetrieveError(AN120)</f>
        <v/>
      </c>
    </row>
    <row r="121" spans="1:41" x14ac:dyDescent="0.2">
      <c r="A121" s="330"/>
      <c r="B121" s="329">
        <v>118</v>
      </c>
      <c r="C121" s="328" t="b">
        <v>0</v>
      </c>
      <c r="D121" s="44" t="str">
        <v>J5</v>
      </c>
      <c r="E121" s="327" t="str">
        <f t="shared" si="9"/>
        <v>GBPFUT1MJ5_Quote</v>
      </c>
      <c r="F121" s="326" t="str">
        <f>_xll.qlSimpleQuote(E121,,PriceTickValue,Permanent,Trigger,ObjectOverwrite)</f>
        <v>GBPFUT1MJ5_Quote#0067</v>
      </c>
      <c r="G121" s="311" t="str">
        <f>_xll.ohRangeRetrieveError(F121)</f>
        <v/>
      </c>
      <c r="H121" s="43"/>
      <c r="AH121" s="330"/>
      <c r="AI121" s="329">
        <v>115</v>
      </c>
      <c r="AJ121" s="44" t="b">
        <v>0</v>
      </c>
      <c r="AK121" s="44" t="str">
        <v>F5</v>
      </c>
      <c r="AL121" s="393" t="str">
        <f t="shared" si="10"/>
        <v>GBPFUT1MF5_Quote</v>
      </c>
      <c r="AM121" s="394" t="str">
        <f t="shared" si="11"/>
        <v>GBPFUT1MF5ConvAdj_Quote</v>
      </c>
      <c r="AN121" s="393" t="str">
        <f>_xll.qlFuturesConvAdjustmentQuote($AM121,IborIndex,$AK121,$AL121,Volatility,MeanReversion,Permanent,Trigger,ObjectOverwrite)</f>
        <v>GBPFUT1MF5ConvAdj_Quote#0066</v>
      </c>
      <c r="AO121" s="186" t="str">
        <f>_xll.ohRangeRetrieveError(AN121)</f>
        <v/>
      </c>
    </row>
    <row r="122" spans="1:41" x14ac:dyDescent="0.2">
      <c r="A122" s="330"/>
      <c r="B122" s="329">
        <v>119</v>
      </c>
      <c r="C122" s="328" t="b">
        <v>0</v>
      </c>
      <c r="D122" s="44" t="str">
        <v>K5</v>
      </c>
      <c r="E122" s="327" t="str">
        <f t="shared" si="9"/>
        <v>GBPFUT1MK5_Quote</v>
      </c>
      <c r="F122" s="326" t="str">
        <f>_xll.qlSimpleQuote(E122,,PriceTickValue,Permanent,Trigger,ObjectOverwrite)</f>
        <v>GBPFUT1MK5_Quote#0067</v>
      </c>
      <c r="G122" s="311" t="str">
        <f>_xll.ohRangeRetrieveError(F122)</f>
        <v/>
      </c>
      <c r="H122" s="43"/>
      <c r="AH122" s="330"/>
      <c r="AI122" s="329">
        <v>116</v>
      </c>
      <c r="AJ122" s="44" t="b">
        <v>0</v>
      </c>
      <c r="AK122" s="44" t="str">
        <v>G5</v>
      </c>
      <c r="AL122" s="393" t="str">
        <f t="shared" si="10"/>
        <v>GBPFUT1MG5_Quote</v>
      </c>
      <c r="AM122" s="394" t="str">
        <f t="shared" si="11"/>
        <v>GBPFUT1MG5ConvAdj_Quote</v>
      </c>
      <c r="AN122" s="393" t="str">
        <f>_xll.qlFuturesConvAdjustmentQuote($AM122,IborIndex,$AK122,$AL122,Volatility,MeanReversion,Permanent,Trigger,ObjectOverwrite)</f>
        <v>GBPFUT1MG5ConvAdj_Quote#0066</v>
      </c>
      <c r="AO122" s="186" t="str">
        <f>_xll.ohRangeRetrieveError(AN122)</f>
        <v/>
      </c>
    </row>
    <row r="123" spans="1:41" x14ac:dyDescent="0.2">
      <c r="A123" s="330"/>
      <c r="B123" s="329">
        <v>120</v>
      </c>
      <c r="C123" s="328" t="b">
        <v>0</v>
      </c>
      <c r="D123" s="44" t="str">
        <v>M5</v>
      </c>
      <c r="E123" s="327" t="str">
        <f t="shared" si="9"/>
        <v>GBPFUT1MM5_Quote</v>
      </c>
      <c r="F123" s="326" t="str">
        <f>_xll.qlSimpleQuote(E123,,PriceTickValue,Permanent,Trigger,ObjectOverwrite)</f>
        <v>GBPFUT1MM5_Quote#0067</v>
      </c>
      <c r="G123" s="311" t="str">
        <f>_xll.ohRangeRetrieveError(F123)</f>
        <v/>
      </c>
      <c r="H123" s="43"/>
      <c r="AH123" s="330"/>
      <c r="AI123" s="329">
        <v>117</v>
      </c>
      <c r="AJ123" s="44" t="b">
        <v>0</v>
      </c>
      <c r="AK123" s="44" t="str">
        <v>H5</v>
      </c>
      <c r="AL123" s="393" t="str">
        <f t="shared" si="10"/>
        <v>GBPFUT1MH5_Quote</v>
      </c>
      <c r="AM123" s="394" t="str">
        <f t="shared" si="11"/>
        <v>GBPFUT1MH5ConvAdj_Quote</v>
      </c>
      <c r="AN123" s="393" t="str">
        <f>_xll.qlFuturesConvAdjustmentQuote($AM123,IborIndex,$AK123,$AL123,Volatility,MeanReversion,Permanent,Trigger,ObjectOverwrite)</f>
        <v>GBPFUT1MH5ConvAdj_Quote#0066</v>
      </c>
      <c r="AO123" s="186" t="str">
        <f>_xll.ohRangeRetrieveError(AN123)</f>
        <v/>
      </c>
    </row>
    <row r="124" spans="1:41" ht="12" thickBot="1" x14ac:dyDescent="0.25">
      <c r="A124" s="325"/>
      <c r="B124" s="3"/>
      <c r="C124" s="3"/>
      <c r="D124" s="3"/>
      <c r="E124" s="3"/>
      <c r="F124" s="3"/>
      <c r="G124" s="3"/>
      <c r="H124" s="167"/>
      <c r="AH124" s="330"/>
      <c r="AI124" s="329">
        <v>118</v>
      </c>
      <c r="AJ124" s="44" t="b">
        <v>0</v>
      </c>
      <c r="AK124" s="44" t="str">
        <v>J5</v>
      </c>
      <c r="AL124" s="393" t="str">
        <f t="shared" si="10"/>
        <v>GBPFUT1MJ5_Quote</v>
      </c>
      <c r="AM124" s="394" t="str">
        <f t="shared" si="11"/>
        <v>GBPFUT1MJ5ConvAdj_Quote</v>
      </c>
      <c r="AN124" s="393" t="str">
        <f>_xll.qlFuturesConvAdjustmentQuote($AM124,IborIndex,$AK124,$AL124,Volatility,MeanReversion,Permanent,Trigger,ObjectOverwrite)</f>
        <v>GBPFUT1MJ5ConvAdj_Quote#0066</v>
      </c>
      <c r="AO124" s="186" t="str">
        <f>_xll.ohRangeRetrieveError(AN124)</f>
        <v/>
      </c>
    </row>
    <row r="125" spans="1:41" x14ac:dyDescent="0.2">
      <c r="AH125" s="330"/>
      <c r="AI125" s="329">
        <v>119</v>
      </c>
      <c r="AJ125" s="44" t="b">
        <v>0</v>
      </c>
      <c r="AK125" s="44" t="str">
        <v>K5</v>
      </c>
      <c r="AL125" s="393" t="str">
        <f t="shared" si="10"/>
        <v>GBPFUT1MK5_Quote</v>
      </c>
      <c r="AM125" s="394" t="str">
        <f t="shared" si="11"/>
        <v>GBPFUT1MK5ConvAdj_Quote</v>
      </c>
      <c r="AN125" s="393" t="str">
        <f>_xll.qlFuturesConvAdjustmentQuote($AM125,IborIndex,$AK125,$AL125,Volatility,MeanReversion,Permanent,Trigger,ObjectOverwrite)</f>
        <v>GBPFUT1MK5ConvAdj_Quote#0066</v>
      </c>
      <c r="AO125" s="186" t="str">
        <f>_xll.ohRangeRetrieveError(AN125)</f>
        <v/>
      </c>
    </row>
    <row r="126" spans="1:41" ht="12" thickBot="1" x14ac:dyDescent="0.25">
      <c r="AH126" s="325"/>
      <c r="AI126" s="329">
        <v>120</v>
      </c>
      <c r="AJ126" s="44" t="b">
        <v>0</v>
      </c>
      <c r="AK126" s="44" t="str">
        <v>M5</v>
      </c>
      <c r="AL126" s="393" t="str">
        <f t="shared" si="10"/>
        <v>GBPFUT1MM5_Quote</v>
      </c>
      <c r="AM126" s="394" t="str">
        <f t="shared" si="11"/>
        <v>GBPFUT1MM5ConvAdj_Quote</v>
      </c>
      <c r="AN126" s="393" t="str">
        <f>_xll.qlFuturesConvAdjustmentQuote($AM126,IborIndex,$AK126,$AL126,Volatility,MeanReversion,Permanent,Trigger,ObjectOverwrite)</f>
        <v>GBPFUT1MM5ConvAdj_Quote#0066</v>
      </c>
      <c r="AO126" s="186" t="str">
        <f>_xll.ohRangeRetrieveError(AN126)</f>
        <v/>
      </c>
    </row>
  </sheetData>
  <conditionalFormatting sqref="Z4:Z15">
    <cfRule type="cellIs" dxfId="20" priority="1" stopIfTrue="1" operator="greaterThan">
      <formula>0</formula>
    </cfRule>
    <cfRule type="cellIs" dxfId="19" priority="2" stopIfTrue="1" operator="lessThan">
      <formula>0</formula>
    </cfRule>
  </conditionalFormatting>
  <pageMargins left="0.75" right="0.75" top="1" bottom="1" header="0.5" footer="0.5"/>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1"/>
  <sheetViews>
    <sheetView topLeftCell="G1" workbookViewId="0">
      <selection activeCell="J4" sqref="J4"/>
    </sheetView>
  </sheetViews>
  <sheetFormatPr defaultRowHeight="11.25" x14ac:dyDescent="0.2"/>
  <cols>
    <col min="1" max="1" width="2.7109375" style="399" customWidth="1"/>
    <col min="2" max="2" width="3" style="399" bestFit="1" customWidth="1"/>
    <col min="3" max="3" width="5" style="399" bestFit="1" customWidth="1"/>
    <col min="4" max="4" width="16.7109375" style="399" bestFit="1" customWidth="1"/>
    <col min="5" max="5" width="21.42578125" style="399" bestFit="1" customWidth="1"/>
    <col min="6" max="6" width="21.5703125" style="400" customWidth="1"/>
    <col min="7" max="9" width="2.7109375" style="399" customWidth="1"/>
    <col min="10" max="10" width="3" style="399" bestFit="1" customWidth="1"/>
    <col min="11" max="11" width="5" style="399" bestFit="1" customWidth="1"/>
    <col min="12" max="12" width="10" style="399" bestFit="1" customWidth="1"/>
    <col min="13" max="13" width="16.7109375" style="399" customWidth="1"/>
    <col min="14" max="15" width="9.140625" style="399"/>
    <col min="16" max="16" width="7.7109375" style="399" customWidth="1"/>
    <col min="17" max="17" width="12.140625" style="399" customWidth="1"/>
    <col min="18" max="18" width="9.28515625" style="399" bestFit="1" customWidth="1"/>
    <col min="19" max="19" width="2.7109375" style="399" customWidth="1"/>
    <col min="20" max="20" width="7" style="399" bestFit="1" customWidth="1"/>
    <col min="21" max="21" width="2.7109375" style="399" customWidth="1"/>
    <col min="22" max="22" width="10" style="399" customWidth="1"/>
    <col min="23" max="23" width="8" style="399" bestFit="1" customWidth="1"/>
    <col min="24" max="24" width="2.7109375" style="399" customWidth="1"/>
    <col min="25" max="16384" width="9.140625" style="399"/>
  </cols>
  <sheetData>
    <row r="1" spans="1:24" ht="11.25" customHeight="1" x14ac:dyDescent="0.2">
      <c r="A1" s="85"/>
      <c r="B1" s="85"/>
      <c r="C1" s="85"/>
      <c r="D1" s="85"/>
      <c r="E1" s="85"/>
      <c r="F1" s="85"/>
      <c r="G1" s="86"/>
      <c r="I1" s="89"/>
      <c r="J1" s="85"/>
      <c r="K1" s="85"/>
      <c r="L1" s="85"/>
      <c r="M1" s="85"/>
      <c r="O1" s="85"/>
      <c r="P1" s="85"/>
      <c r="Q1" s="85"/>
      <c r="R1" s="85"/>
      <c r="S1" s="85"/>
      <c r="T1" s="85"/>
      <c r="U1" s="85"/>
      <c r="V1" s="85"/>
      <c r="W1" s="85"/>
      <c r="X1" s="86"/>
    </row>
    <row r="2" spans="1:24" ht="11.25" customHeight="1" x14ac:dyDescent="0.2">
      <c r="A2" s="85"/>
      <c r="B2" s="85"/>
      <c r="C2" s="85"/>
      <c r="D2" s="85"/>
      <c r="E2" s="85"/>
      <c r="F2" s="85"/>
      <c r="G2" s="86"/>
      <c r="I2" s="89"/>
      <c r="J2" s="85"/>
      <c r="K2" s="85"/>
      <c r="L2" s="85"/>
      <c r="M2" s="454" t="s">
        <v>23</v>
      </c>
      <c r="N2" s="85"/>
      <c r="O2" s="85"/>
      <c r="P2" s="85"/>
      <c r="Q2" s="85"/>
      <c r="R2" s="85"/>
      <c r="S2" s="85"/>
      <c r="T2" s="85"/>
      <c r="U2" s="85"/>
      <c r="V2" s="85"/>
      <c r="W2" s="85"/>
      <c r="X2" s="86"/>
    </row>
    <row r="3" spans="1:24" ht="11.25" customHeight="1" x14ac:dyDescent="0.2">
      <c r="A3" s="85"/>
      <c r="B3" s="85"/>
      <c r="C3" s="85"/>
      <c r="D3" s="85"/>
      <c r="E3" s="85"/>
      <c r="F3" s="85"/>
      <c r="G3" s="86"/>
      <c r="I3" s="453"/>
      <c r="J3" s="452"/>
      <c r="K3" s="452"/>
      <c r="L3" s="452"/>
      <c r="M3" s="452"/>
      <c r="N3" s="452"/>
      <c r="O3" s="452"/>
      <c r="P3" s="452"/>
      <c r="Q3" s="452"/>
      <c r="R3" s="452"/>
      <c r="S3" s="408"/>
      <c r="T3" s="408"/>
      <c r="U3" s="408"/>
      <c r="V3" s="452"/>
      <c r="W3" s="452">
        <f>_xll.ohTrigger(W5:W50)</f>
        <v>65</v>
      </c>
      <c r="X3" s="405"/>
    </row>
    <row r="4" spans="1:24" ht="21.75" customHeight="1" x14ac:dyDescent="0.2">
      <c r="A4" s="66"/>
      <c r="B4" s="451"/>
      <c r="C4" s="450"/>
      <c r="D4" s="449" t="str">
        <f>Currency&amp;"_010_"&amp;"FRA.xml"</f>
        <v>GBP_010_FRA.xml</v>
      </c>
      <c r="E4" s="448" t="str">
        <f>IF(Serialize,_xll.ohObjectSave(E5:E50,SerializationPath&amp;D4,FileOverwrite,Serialize),"---")</f>
        <v>---</v>
      </c>
      <c r="F4" s="447" t="str">
        <f>_xll.ohRangeRetrieveError(E4)</f>
        <v/>
      </c>
      <c r="G4" s="86"/>
      <c r="I4" s="414"/>
      <c r="J4" s="446"/>
      <c r="K4" s="445"/>
      <c r="L4" s="444"/>
      <c r="M4" s="443" t="e">
        <f ca="1">_xll.RData(M5:M50,N4:Q4,"RTFEED:IDN",ReutersRtMode,,N5)</f>
        <v>#NAME?</v>
      </c>
      <c r="N4" s="441" t="s">
        <v>20</v>
      </c>
      <c r="O4" s="441" t="s">
        <v>19</v>
      </c>
      <c r="P4" s="441" t="s">
        <v>18</v>
      </c>
      <c r="Q4" s="441" t="s">
        <v>17</v>
      </c>
      <c r="R4" s="442" t="s">
        <v>139</v>
      </c>
      <c r="S4" s="408"/>
      <c r="T4" s="441" t="s">
        <v>15</v>
      </c>
      <c r="U4" s="408"/>
      <c r="V4" s="440" t="s">
        <v>13</v>
      </c>
      <c r="W4" s="439" t="s">
        <v>12</v>
      </c>
      <c r="X4" s="405"/>
    </row>
    <row r="5" spans="1:24" ht="11.25" customHeight="1" x14ac:dyDescent="0.2">
      <c r="A5" s="66"/>
      <c r="B5" s="436">
        <f t="shared" ref="B5:B50" si="0">J5</f>
        <v>1</v>
      </c>
      <c r="C5" s="437" t="str">
        <f t="shared" ref="C5:C50" si="1">K5</f>
        <v>x4F</v>
      </c>
      <c r="D5" s="436" t="str">
        <f t="shared" ref="D5:D50" si="2">Currency&amp;$B5&amp;$C5&amp;QuoteSuffix</f>
        <v>GBP1x4F_Quote</v>
      </c>
      <c r="E5" s="435" t="str">
        <f>_xll.qlSimpleQuote(D5,,RateTickValue,Permanent,Trigger,ObjectOverwrite)</f>
        <v>GBP1x4F_Quote#0066</v>
      </c>
      <c r="F5" s="434" t="str">
        <f>_xll.ohRangeRetrieveError(E5)</f>
        <v/>
      </c>
      <c r="G5" s="86"/>
      <c r="I5" s="414"/>
      <c r="J5" s="433">
        <v>1</v>
      </c>
      <c r="K5" s="432" t="str">
        <f t="shared" ref="K5:K16" si="3">"x"&amp;J5+3&amp;"F"</f>
        <v>x4F</v>
      </c>
      <c r="L5" s="430" t="str">
        <f t="shared" ref="L5:L50" si="4">Currency&amp;$J5&amp;$K5</f>
        <v>GBP1x4F</v>
      </c>
      <c r="M5" s="430" t="str">
        <f t="array" ref="M5:M50">UPPER(Instruments)&amp;"="&amp;VLOOKUP(Contributor,ContributorTable,2,FALSE)</f>
        <v>GBP1X4F=ICAP</v>
      </c>
      <c r="N5" s="431">
        <v>0.57499999999999996</v>
      </c>
      <c r="O5" s="431">
        <v>0.625</v>
      </c>
      <c r="P5" s="430">
        <v>0</v>
      </c>
      <c r="Q5" s="430">
        <v>0</v>
      </c>
      <c r="R5" s="429">
        <f t="shared" ref="R5:R50" si="5">IFERROR(AVERAGE(N5:O5),#NUM!)</f>
        <v>0.6</v>
      </c>
      <c r="S5" s="408"/>
      <c r="T5" s="420">
        <v>0.6</v>
      </c>
      <c r="U5" s="408"/>
      <c r="V5" s="429">
        <f t="array" ref="V5:V50">QuoteStatic</f>
        <v>0.6</v>
      </c>
      <c r="W5" s="438" t="e">
        <f>_xll.qlSimpleQuoteSetValue(E5,V5/100,Trigger)</f>
        <v>#N/A</v>
      </c>
      <c r="X5" s="405"/>
    </row>
    <row r="6" spans="1:24" ht="11.25" customHeight="1" x14ac:dyDescent="0.2">
      <c r="A6" s="66"/>
      <c r="B6" s="427">
        <f t="shared" si="0"/>
        <v>2</v>
      </c>
      <c r="C6" s="428" t="str">
        <f t="shared" si="1"/>
        <v>x5F</v>
      </c>
      <c r="D6" s="427" t="str">
        <f t="shared" si="2"/>
        <v>GBP2x5F_Quote</v>
      </c>
      <c r="E6" s="426" t="str">
        <f>_xll.qlSimpleQuote(D6,,RateTickValue,Permanent,Trigger,ObjectOverwrite)</f>
        <v>GBP2x5F_Quote#0066</v>
      </c>
      <c r="F6" s="425" t="str">
        <f>_xll.ohRangeRetrieveError(E6)</f>
        <v/>
      </c>
      <c r="G6" s="86"/>
      <c r="I6" s="414"/>
      <c r="J6" s="424">
        <v>2</v>
      </c>
      <c r="K6" s="423" t="str">
        <f t="shared" si="3"/>
        <v>x5F</v>
      </c>
      <c r="L6" s="421" t="str">
        <f t="shared" si="4"/>
        <v>GBP2x5F</v>
      </c>
      <c r="M6" s="421" t="str">
        <v>GBP2X5F=ICAP</v>
      </c>
      <c r="N6" s="422">
        <v>0.6</v>
      </c>
      <c r="O6" s="422">
        <v>0.65</v>
      </c>
      <c r="P6" s="421">
        <v>0</v>
      </c>
      <c r="Q6" s="421">
        <v>0</v>
      </c>
      <c r="R6" s="420">
        <f t="shared" si="5"/>
        <v>0.625</v>
      </c>
      <c r="S6" s="408"/>
      <c r="T6" s="420">
        <v>0.625</v>
      </c>
      <c r="U6" s="408"/>
      <c r="V6" s="420">
        <v>0.625</v>
      </c>
      <c r="W6" s="419" t="e">
        <f>_xll.qlSimpleQuoteSetValue(E6,V6/100,Trigger)</f>
        <v>#N/A</v>
      </c>
      <c r="X6" s="405"/>
    </row>
    <row r="7" spans="1:24" ht="11.25" customHeight="1" x14ac:dyDescent="0.2">
      <c r="A7" s="66"/>
      <c r="B7" s="427">
        <f t="shared" si="0"/>
        <v>3</v>
      </c>
      <c r="C7" s="428" t="str">
        <f t="shared" si="1"/>
        <v>x6F</v>
      </c>
      <c r="D7" s="427" t="str">
        <f t="shared" si="2"/>
        <v>GBP3x6F_Quote</v>
      </c>
      <c r="E7" s="426" t="str">
        <f>_xll.qlSimpleQuote(D7,,RateTickValue,Permanent,Trigger,ObjectOverwrite)</f>
        <v>GBP3x6F_Quote#0066</v>
      </c>
      <c r="F7" s="425" t="str">
        <f>_xll.ohRangeRetrieveError(E7)</f>
        <v/>
      </c>
      <c r="G7" s="86"/>
      <c r="I7" s="414"/>
      <c r="J7" s="424">
        <v>3</v>
      </c>
      <c r="K7" s="423" t="str">
        <f t="shared" si="3"/>
        <v>x6F</v>
      </c>
      <c r="L7" s="421" t="str">
        <f t="shared" si="4"/>
        <v>GBP3x6F</v>
      </c>
      <c r="M7" s="421" t="str">
        <v>GBP3X6F=ICAP</v>
      </c>
      <c r="N7" s="422">
        <v>0.63500000000000001</v>
      </c>
      <c r="O7" s="422">
        <v>0.68499999999999994</v>
      </c>
      <c r="P7" s="421">
        <v>0</v>
      </c>
      <c r="Q7" s="421">
        <v>0</v>
      </c>
      <c r="R7" s="420">
        <f t="shared" si="5"/>
        <v>0.65999999999999992</v>
      </c>
      <c r="S7" s="408"/>
      <c r="T7" s="420">
        <v>0.65999999999999992</v>
      </c>
      <c r="U7" s="408"/>
      <c r="V7" s="420">
        <v>0.65999999999999992</v>
      </c>
      <c r="W7" s="419" t="e">
        <f>_xll.qlSimpleQuoteSetValue(E7,V7/100,Trigger)</f>
        <v>#N/A</v>
      </c>
      <c r="X7" s="405"/>
    </row>
    <row r="8" spans="1:24" ht="11.25" customHeight="1" x14ac:dyDescent="0.2">
      <c r="A8" s="66"/>
      <c r="B8" s="427">
        <f t="shared" si="0"/>
        <v>4</v>
      </c>
      <c r="C8" s="428" t="str">
        <f t="shared" si="1"/>
        <v>x7F</v>
      </c>
      <c r="D8" s="427" t="str">
        <f t="shared" si="2"/>
        <v>GBP4x7F_Quote</v>
      </c>
      <c r="E8" s="426" t="str">
        <f>_xll.qlSimpleQuote(D8,,RateTickValue,Permanent,Trigger,ObjectOverwrite)</f>
        <v>GBP4x7F_Quote#0066</v>
      </c>
      <c r="F8" s="425" t="str">
        <f>_xll.ohRangeRetrieveError(E8)</f>
        <v/>
      </c>
      <c r="G8" s="86"/>
      <c r="I8" s="414"/>
      <c r="J8" s="424">
        <v>4</v>
      </c>
      <c r="K8" s="423" t="str">
        <f t="shared" si="3"/>
        <v>x7F</v>
      </c>
      <c r="L8" s="421" t="str">
        <f t="shared" si="4"/>
        <v>GBP4x7F</v>
      </c>
      <c r="M8" s="421" t="str">
        <v>GBP4X7F=ICAP</v>
      </c>
      <c r="N8" s="422">
        <v>0.67500000000000004</v>
      </c>
      <c r="O8" s="422">
        <v>0.72499999999999998</v>
      </c>
      <c r="P8" s="421">
        <v>0</v>
      </c>
      <c r="Q8" s="421">
        <v>0</v>
      </c>
      <c r="R8" s="420">
        <f t="shared" si="5"/>
        <v>0.7</v>
      </c>
      <c r="S8" s="408"/>
      <c r="T8" s="420">
        <v>0.7</v>
      </c>
      <c r="U8" s="408"/>
      <c r="V8" s="420">
        <v>0.7</v>
      </c>
      <c r="W8" s="419" t="e">
        <f>_xll.qlSimpleQuoteSetValue(E8,V8/100,Trigger)</f>
        <v>#N/A</v>
      </c>
      <c r="X8" s="405"/>
    </row>
    <row r="9" spans="1:24" ht="11.25" customHeight="1" x14ac:dyDescent="0.2">
      <c r="A9" s="66"/>
      <c r="B9" s="427">
        <f t="shared" si="0"/>
        <v>5</v>
      </c>
      <c r="C9" s="428" t="str">
        <f t="shared" si="1"/>
        <v>x8F</v>
      </c>
      <c r="D9" s="427" t="str">
        <f t="shared" si="2"/>
        <v>GBP5x8F_Quote</v>
      </c>
      <c r="E9" s="426" t="str">
        <f>_xll.qlSimpleQuote(D9,,RateTickValue,Permanent,Trigger,ObjectOverwrite)</f>
        <v>GBP5x8F_Quote#0066</v>
      </c>
      <c r="F9" s="425" t="str">
        <f>_xll.ohRangeRetrieveError(E9)</f>
        <v/>
      </c>
      <c r="G9" s="86"/>
      <c r="I9" s="414"/>
      <c r="J9" s="424">
        <v>5</v>
      </c>
      <c r="K9" s="423" t="str">
        <f t="shared" si="3"/>
        <v>x8F</v>
      </c>
      <c r="L9" s="421" t="str">
        <f t="shared" si="4"/>
        <v>GBP5x8F</v>
      </c>
      <c r="M9" s="421" t="str">
        <v>GBP5X8F=ICAP</v>
      </c>
      <c r="N9" s="422">
        <v>0.71500000000000008</v>
      </c>
      <c r="O9" s="422">
        <v>0.76500000000000001</v>
      </c>
      <c r="P9" s="421">
        <v>0</v>
      </c>
      <c r="Q9" s="421">
        <v>0</v>
      </c>
      <c r="R9" s="420">
        <f t="shared" si="5"/>
        <v>0.74</v>
      </c>
      <c r="S9" s="408"/>
      <c r="T9" s="420">
        <v>0.74</v>
      </c>
      <c r="U9" s="408"/>
      <c r="V9" s="420">
        <v>0.74</v>
      </c>
      <c r="W9" s="419" t="e">
        <f>_xll.qlSimpleQuoteSetValue(E9,V9/100,Trigger)</f>
        <v>#N/A</v>
      </c>
      <c r="X9" s="405"/>
    </row>
    <row r="10" spans="1:24" ht="11.25" customHeight="1" x14ac:dyDescent="0.2">
      <c r="A10" s="66"/>
      <c r="B10" s="427">
        <f t="shared" si="0"/>
        <v>6</v>
      </c>
      <c r="C10" s="428" t="str">
        <f t="shared" si="1"/>
        <v>x9F</v>
      </c>
      <c r="D10" s="427" t="str">
        <f t="shared" si="2"/>
        <v>GBP6x9F_Quote</v>
      </c>
      <c r="E10" s="426" t="str">
        <f>_xll.qlSimpleQuote(D10,,RateTickValue,Permanent,Trigger,ObjectOverwrite)</f>
        <v>GBP6x9F_Quote#0066</v>
      </c>
      <c r="F10" s="425" t="str">
        <f>_xll.ohRangeRetrieveError(E10)</f>
        <v/>
      </c>
      <c r="G10" s="86"/>
      <c r="I10" s="414"/>
      <c r="J10" s="424">
        <v>6</v>
      </c>
      <c r="K10" s="423" t="str">
        <f t="shared" si="3"/>
        <v>x9F</v>
      </c>
      <c r="L10" s="421" t="str">
        <f t="shared" si="4"/>
        <v>GBP6x9F</v>
      </c>
      <c r="M10" s="421" t="str">
        <v>GBP6X9F=ICAP</v>
      </c>
      <c r="N10" s="422">
        <v>0.76500000000000001</v>
      </c>
      <c r="O10" s="422">
        <v>0.81500000000000006</v>
      </c>
      <c r="P10" s="421">
        <v>0</v>
      </c>
      <c r="Q10" s="421">
        <v>0</v>
      </c>
      <c r="R10" s="420">
        <f t="shared" si="5"/>
        <v>0.79</v>
      </c>
      <c r="S10" s="408"/>
      <c r="T10" s="420">
        <v>0.79</v>
      </c>
      <c r="U10" s="408"/>
      <c r="V10" s="420">
        <v>0.79</v>
      </c>
      <c r="W10" s="419" t="e">
        <f>_xll.qlSimpleQuoteSetValue(E10,V10/100,Trigger)</f>
        <v>#N/A</v>
      </c>
      <c r="X10" s="405"/>
    </row>
    <row r="11" spans="1:24" ht="11.25" customHeight="1" x14ac:dyDescent="0.2">
      <c r="A11" s="66"/>
      <c r="B11" s="427">
        <f t="shared" si="0"/>
        <v>7</v>
      </c>
      <c r="C11" s="428" t="str">
        <f t="shared" si="1"/>
        <v>x10F</v>
      </c>
      <c r="D11" s="427" t="str">
        <f t="shared" si="2"/>
        <v>GBP7x10F_Quote</v>
      </c>
      <c r="E11" s="426" t="str">
        <f>_xll.qlSimpleQuote(D11,,RateTickValue,Permanent,Trigger,ObjectOverwrite)</f>
        <v>GBP7x10F_Quote#0066</v>
      </c>
      <c r="F11" s="425" t="str">
        <f>_xll.ohRangeRetrieveError(E11)</f>
        <v/>
      </c>
      <c r="G11" s="86"/>
      <c r="I11" s="414"/>
      <c r="J11" s="424">
        <v>7</v>
      </c>
      <c r="K11" s="423" t="str">
        <f t="shared" si="3"/>
        <v>x10F</v>
      </c>
      <c r="L11" s="421" t="str">
        <f t="shared" si="4"/>
        <v>GBP7x10F</v>
      </c>
      <c r="M11" s="421" t="str">
        <v>GBP7X10F=ICAP</v>
      </c>
      <c r="N11" s="422" t="s">
        <v>0</v>
      </c>
      <c r="O11" s="422" t="s">
        <v>0</v>
      </c>
      <c r="P11" s="421" t="s">
        <v>0</v>
      </c>
      <c r="Q11" s="421" t="s">
        <v>0</v>
      </c>
      <c r="R11" s="420" t="e">
        <f t="shared" si="5"/>
        <v>#NUM!</v>
      </c>
      <c r="S11" s="408"/>
      <c r="T11" s="420" t="e">
        <v>#NUM!</v>
      </c>
      <c r="U11" s="408"/>
      <c r="V11" s="420" t="e">
        <v>#NUM!</v>
      </c>
      <c r="W11" s="419">
        <f>_xll.qlSimpleQuoteSetValue(E11,V11/100,Trigger)</f>
        <v>0</v>
      </c>
      <c r="X11" s="405"/>
    </row>
    <row r="12" spans="1:24" ht="11.25" customHeight="1" x14ac:dyDescent="0.2">
      <c r="A12" s="66"/>
      <c r="B12" s="427">
        <f t="shared" si="0"/>
        <v>8</v>
      </c>
      <c r="C12" s="428" t="str">
        <f t="shared" si="1"/>
        <v>x11F</v>
      </c>
      <c r="D12" s="427" t="str">
        <f t="shared" si="2"/>
        <v>GBP8x11F_Quote</v>
      </c>
      <c r="E12" s="426" t="str">
        <f>_xll.qlSimpleQuote(D12,,RateTickValue,Permanent,Trigger,ObjectOverwrite)</f>
        <v>GBP8x11F_Quote#0066</v>
      </c>
      <c r="F12" s="425" t="str">
        <f>_xll.ohRangeRetrieveError(E12)</f>
        <v/>
      </c>
      <c r="G12" s="86"/>
      <c r="I12" s="414"/>
      <c r="J12" s="424">
        <v>8</v>
      </c>
      <c r="K12" s="423" t="str">
        <f t="shared" si="3"/>
        <v>x11F</v>
      </c>
      <c r="L12" s="421" t="str">
        <f t="shared" si="4"/>
        <v>GBP8x11F</v>
      </c>
      <c r="M12" s="421" t="str">
        <v>GBP8X11F=ICAP</v>
      </c>
      <c r="N12" s="422" t="s">
        <v>0</v>
      </c>
      <c r="O12" s="422" t="s">
        <v>0</v>
      </c>
      <c r="P12" s="421" t="s">
        <v>0</v>
      </c>
      <c r="Q12" s="421" t="s">
        <v>0</v>
      </c>
      <c r="R12" s="420" t="e">
        <f t="shared" si="5"/>
        <v>#NUM!</v>
      </c>
      <c r="S12" s="408"/>
      <c r="T12" s="420" t="e">
        <v>#NUM!</v>
      </c>
      <c r="U12" s="408"/>
      <c r="V12" s="420" t="e">
        <v>#NUM!</v>
      </c>
      <c r="W12" s="419">
        <f>_xll.qlSimpleQuoteSetValue(E12,V12/100,Trigger)</f>
        <v>0</v>
      </c>
      <c r="X12" s="405"/>
    </row>
    <row r="13" spans="1:24" ht="11.25" customHeight="1" x14ac:dyDescent="0.2">
      <c r="A13" s="66"/>
      <c r="B13" s="427">
        <f t="shared" si="0"/>
        <v>9</v>
      </c>
      <c r="C13" s="428" t="str">
        <f t="shared" si="1"/>
        <v>x12F</v>
      </c>
      <c r="D13" s="427" t="str">
        <f t="shared" si="2"/>
        <v>GBP9x12F_Quote</v>
      </c>
      <c r="E13" s="426" t="str">
        <f>_xll.qlSimpleQuote(D13,,RateTickValue,Permanent,Trigger,ObjectOverwrite)</f>
        <v>GBP9x12F_Quote#0066</v>
      </c>
      <c r="F13" s="425" t="str">
        <f>_xll.ohRangeRetrieveError(E13)</f>
        <v/>
      </c>
      <c r="G13" s="86"/>
      <c r="I13" s="414"/>
      <c r="J13" s="424">
        <v>9</v>
      </c>
      <c r="K13" s="423" t="str">
        <f t="shared" si="3"/>
        <v>x12F</v>
      </c>
      <c r="L13" s="421" t="str">
        <f t="shared" si="4"/>
        <v>GBP9x12F</v>
      </c>
      <c r="M13" s="421" t="str">
        <v>GBP9X12F=ICAP</v>
      </c>
      <c r="N13" s="422">
        <v>0.93</v>
      </c>
      <c r="O13" s="422">
        <v>0.98000000000000009</v>
      </c>
      <c r="P13" s="421">
        <v>0</v>
      </c>
      <c r="Q13" s="421">
        <v>0</v>
      </c>
      <c r="R13" s="420">
        <f t="shared" si="5"/>
        <v>0.95500000000000007</v>
      </c>
      <c r="S13" s="408"/>
      <c r="T13" s="420">
        <v>0.95500000000000007</v>
      </c>
      <c r="U13" s="408"/>
      <c r="V13" s="420">
        <v>0.95500000000000007</v>
      </c>
      <c r="W13" s="419" t="e">
        <f>_xll.qlSimpleQuoteSetValue(E13,V13/100,Trigger)</f>
        <v>#N/A</v>
      </c>
      <c r="X13" s="405"/>
    </row>
    <row r="14" spans="1:24" ht="11.25" customHeight="1" x14ac:dyDescent="0.2">
      <c r="A14" s="66"/>
      <c r="B14" s="427">
        <f t="shared" si="0"/>
        <v>10</v>
      </c>
      <c r="C14" s="428" t="str">
        <f t="shared" si="1"/>
        <v>x13F</v>
      </c>
      <c r="D14" s="427" t="str">
        <f t="shared" si="2"/>
        <v>GBP10x13F_Quote</v>
      </c>
      <c r="E14" s="426" t="str">
        <f>_xll.qlSimpleQuote(D14,,RateTickValue,Permanent,Trigger,ObjectOverwrite)</f>
        <v>GBP10x13F_Quote#0066</v>
      </c>
      <c r="F14" s="425" t="str">
        <f>_xll.ohRangeRetrieveError(E14)</f>
        <v/>
      </c>
      <c r="G14" s="86"/>
      <c r="I14" s="414"/>
      <c r="J14" s="424">
        <v>10</v>
      </c>
      <c r="K14" s="423" t="str">
        <f t="shared" si="3"/>
        <v>x13F</v>
      </c>
      <c r="L14" s="421" t="str">
        <f t="shared" si="4"/>
        <v>GBP10x13F</v>
      </c>
      <c r="M14" s="421" t="str">
        <v>GBP10X13F=ICAP</v>
      </c>
      <c r="N14" s="422" t="s">
        <v>0</v>
      </c>
      <c r="O14" s="422" t="s">
        <v>0</v>
      </c>
      <c r="P14" s="421" t="s">
        <v>0</v>
      </c>
      <c r="Q14" s="421" t="s">
        <v>0</v>
      </c>
      <c r="R14" s="420" t="e">
        <f t="shared" si="5"/>
        <v>#NUM!</v>
      </c>
      <c r="S14" s="408"/>
      <c r="T14" s="420" t="e">
        <v>#NUM!</v>
      </c>
      <c r="U14" s="408"/>
      <c r="V14" s="420" t="e">
        <v>#NUM!</v>
      </c>
      <c r="W14" s="419">
        <f>_xll.qlSimpleQuoteSetValue(E14,V14/100,Trigger)</f>
        <v>0</v>
      </c>
      <c r="X14" s="405"/>
    </row>
    <row r="15" spans="1:24" ht="11.25" customHeight="1" x14ac:dyDescent="0.2">
      <c r="A15" s="66"/>
      <c r="B15" s="427">
        <f t="shared" si="0"/>
        <v>11</v>
      </c>
      <c r="C15" s="428" t="str">
        <f t="shared" si="1"/>
        <v>x14F</v>
      </c>
      <c r="D15" s="427" t="str">
        <f t="shared" si="2"/>
        <v>GBP11x14F_Quote</v>
      </c>
      <c r="E15" s="426" t="str">
        <f>_xll.qlSimpleQuote(D15,,RateTickValue,Permanent,Trigger,ObjectOverwrite)</f>
        <v>GBP11x14F_Quote#0066</v>
      </c>
      <c r="F15" s="425" t="str">
        <f>_xll.ohRangeRetrieveError(E15)</f>
        <v/>
      </c>
      <c r="G15" s="86"/>
      <c r="I15" s="414"/>
      <c r="J15" s="424">
        <v>11</v>
      </c>
      <c r="K15" s="423" t="str">
        <f t="shared" si="3"/>
        <v>x14F</v>
      </c>
      <c r="L15" s="421" t="str">
        <f t="shared" si="4"/>
        <v>GBP11x14F</v>
      </c>
      <c r="M15" s="421" t="str">
        <v>GBP11X14F=ICAP</v>
      </c>
      <c r="N15" s="422" t="s">
        <v>0</v>
      </c>
      <c r="O15" s="422" t="s">
        <v>0</v>
      </c>
      <c r="P15" s="421" t="s">
        <v>0</v>
      </c>
      <c r="Q15" s="421" t="s">
        <v>0</v>
      </c>
      <c r="R15" s="420" t="e">
        <f t="shared" si="5"/>
        <v>#NUM!</v>
      </c>
      <c r="S15" s="408"/>
      <c r="T15" s="420" t="e">
        <v>#NUM!</v>
      </c>
      <c r="U15" s="408"/>
      <c r="V15" s="420" t="e">
        <v>#NUM!</v>
      </c>
      <c r="W15" s="419">
        <f>_xll.qlSimpleQuoteSetValue(E15,V15/100,Trigger)</f>
        <v>0</v>
      </c>
      <c r="X15" s="405"/>
    </row>
    <row r="16" spans="1:24" ht="11.25" customHeight="1" x14ac:dyDescent="0.2">
      <c r="A16" s="66"/>
      <c r="B16" s="417">
        <f t="shared" si="0"/>
        <v>12</v>
      </c>
      <c r="C16" s="418" t="str">
        <f t="shared" si="1"/>
        <v>x15F</v>
      </c>
      <c r="D16" s="417" t="str">
        <f t="shared" si="2"/>
        <v>GBP12x15F_Quote</v>
      </c>
      <c r="E16" s="416" t="str">
        <f>_xll.qlSimpleQuote(D16,,RateTickValue,Permanent,Trigger,ObjectOverwrite)</f>
        <v>GBP12x15F_Quote#0066</v>
      </c>
      <c r="F16" s="415" t="str">
        <f>_xll.ohRangeRetrieveError(E16)</f>
        <v/>
      </c>
      <c r="G16" s="86"/>
      <c r="I16" s="414"/>
      <c r="J16" s="413">
        <v>12</v>
      </c>
      <c r="K16" s="412" t="str">
        <f t="shared" si="3"/>
        <v>x15F</v>
      </c>
      <c r="L16" s="410" t="str">
        <f t="shared" si="4"/>
        <v>GBP12x15F</v>
      </c>
      <c r="M16" s="410" t="str">
        <v>GBP12X15F=ICAP</v>
      </c>
      <c r="N16" s="411">
        <v>1.0900000000000001</v>
      </c>
      <c r="O16" s="411">
        <v>1.1399999999999999</v>
      </c>
      <c r="P16" s="410">
        <v>0</v>
      </c>
      <c r="Q16" s="410">
        <v>0</v>
      </c>
      <c r="R16" s="407">
        <f t="shared" si="5"/>
        <v>1.115</v>
      </c>
      <c r="S16" s="408"/>
      <c r="T16" s="407">
        <v>1.115</v>
      </c>
      <c r="U16" s="408"/>
      <c r="V16" s="420">
        <v>1.115</v>
      </c>
      <c r="W16" s="419" t="e">
        <f>_xll.qlSimpleQuoteSetValue(E16,V16/100,Trigger)</f>
        <v>#N/A</v>
      </c>
      <c r="X16" s="405"/>
    </row>
    <row r="17" spans="1:24" ht="11.25" customHeight="1" x14ac:dyDescent="0.2">
      <c r="A17" s="66"/>
      <c r="B17" s="436">
        <f t="shared" si="0"/>
        <v>1</v>
      </c>
      <c r="C17" s="437" t="str">
        <f t="shared" si="1"/>
        <v>x7F</v>
      </c>
      <c r="D17" s="436" t="str">
        <f t="shared" si="2"/>
        <v>GBP1x7F_Quote</v>
      </c>
      <c r="E17" s="435" t="str">
        <f>_xll.qlSimpleQuote(D17,,RateTickValue,Permanent,Trigger,ObjectOverwrite)</f>
        <v>GBP1x7F_Quote#0066</v>
      </c>
      <c r="F17" s="434" t="str">
        <f>_xll.ohRangeRetrieveError(E17)</f>
        <v/>
      </c>
      <c r="G17" s="86"/>
      <c r="I17" s="414"/>
      <c r="J17" s="433">
        <v>1</v>
      </c>
      <c r="K17" s="432" t="str">
        <f t="shared" ref="K17:K34" si="6">"x"&amp;J17+6&amp;"F"</f>
        <v>x7F</v>
      </c>
      <c r="L17" s="430" t="str">
        <f t="shared" si="4"/>
        <v>GBP1x7F</v>
      </c>
      <c r="M17" s="430" t="str">
        <v>GBP1X7F=ICAP</v>
      </c>
      <c r="N17" s="431">
        <v>0.745</v>
      </c>
      <c r="O17" s="431">
        <v>0.79500000000000004</v>
      </c>
      <c r="P17" s="430">
        <v>0</v>
      </c>
      <c r="Q17" s="430">
        <v>0</v>
      </c>
      <c r="R17" s="429">
        <f t="shared" si="5"/>
        <v>0.77</v>
      </c>
      <c r="S17" s="408"/>
      <c r="T17" s="420">
        <v>0.77</v>
      </c>
      <c r="U17" s="408"/>
      <c r="V17" s="420">
        <v>0.77</v>
      </c>
      <c r="W17" s="419" t="e">
        <f>_xll.qlSimpleQuoteSetValue(E17,V17/100,Trigger)</f>
        <v>#N/A</v>
      </c>
      <c r="X17" s="405"/>
    </row>
    <row r="18" spans="1:24" ht="11.25" customHeight="1" x14ac:dyDescent="0.2">
      <c r="A18" s="66"/>
      <c r="B18" s="427">
        <f t="shared" si="0"/>
        <v>2</v>
      </c>
      <c r="C18" s="428" t="str">
        <f t="shared" si="1"/>
        <v>x8F</v>
      </c>
      <c r="D18" s="427" t="str">
        <f t="shared" si="2"/>
        <v>GBP2x8F_Quote</v>
      </c>
      <c r="E18" s="426" t="str">
        <f>_xll.qlSimpleQuote(D18,,RateTickValue,Permanent,Trigger,ObjectOverwrite)</f>
        <v>GBP2x8F_Quote#0066</v>
      </c>
      <c r="F18" s="425" t="str">
        <f>_xll.ohRangeRetrieveError(E18)</f>
        <v/>
      </c>
      <c r="G18" s="86"/>
      <c r="I18" s="414"/>
      <c r="J18" s="424">
        <v>2</v>
      </c>
      <c r="K18" s="423" t="str">
        <f t="shared" si="6"/>
        <v>x8F</v>
      </c>
      <c r="L18" s="421" t="str">
        <f t="shared" si="4"/>
        <v>GBP2x8F</v>
      </c>
      <c r="M18" s="421" t="str">
        <v>GBP2X8F=ICAP</v>
      </c>
      <c r="N18" s="422">
        <v>0.77500000000000002</v>
      </c>
      <c r="O18" s="422">
        <v>0.82499999999999996</v>
      </c>
      <c r="P18" s="421">
        <v>0</v>
      </c>
      <c r="Q18" s="421">
        <v>0</v>
      </c>
      <c r="R18" s="420">
        <f t="shared" si="5"/>
        <v>0.8</v>
      </c>
      <c r="S18" s="408"/>
      <c r="T18" s="420">
        <v>0.8</v>
      </c>
      <c r="U18" s="408"/>
      <c r="V18" s="420">
        <v>0.8</v>
      </c>
      <c r="W18" s="419" t="e">
        <f>_xll.qlSimpleQuoteSetValue(E18,V18/100,Trigger)</f>
        <v>#N/A</v>
      </c>
      <c r="X18" s="405"/>
    </row>
    <row r="19" spans="1:24" ht="11.25" customHeight="1" x14ac:dyDescent="0.2">
      <c r="A19" s="66"/>
      <c r="B19" s="427">
        <f t="shared" si="0"/>
        <v>3</v>
      </c>
      <c r="C19" s="428" t="str">
        <f t="shared" si="1"/>
        <v>x9F</v>
      </c>
      <c r="D19" s="427" t="str">
        <f t="shared" si="2"/>
        <v>GBP3x9F_Quote</v>
      </c>
      <c r="E19" s="426" t="str">
        <f>_xll.qlSimpleQuote(D19,,RateTickValue,Permanent,Trigger,ObjectOverwrite)</f>
        <v>GBP3x9F_Quote#0066</v>
      </c>
      <c r="F19" s="425" t="str">
        <f>_xll.ohRangeRetrieveError(E19)</f>
        <v/>
      </c>
      <c r="G19" s="86"/>
      <c r="I19" s="414"/>
      <c r="J19" s="424">
        <v>3</v>
      </c>
      <c r="K19" s="423" t="str">
        <f t="shared" si="6"/>
        <v>x9F</v>
      </c>
      <c r="L19" s="421" t="str">
        <f t="shared" si="4"/>
        <v>GBP3x9F</v>
      </c>
      <c r="M19" s="421" t="str">
        <v>GBP3X9F=ICAP</v>
      </c>
      <c r="N19" s="422">
        <v>0.82</v>
      </c>
      <c r="O19" s="422">
        <v>0.86999999999999988</v>
      </c>
      <c r="P19" s="421">
        <v>0</v>
      </c>
      <c r="Q19" s="421">
        <v>0</v>
      </c>
      <c r="R19" s="420">
        <f t="shared" si="5"/>
        <v>0.84499999999999997</v>
      </c>
      <c r="S19" s="408"/>
      <c r="T19" s="420">
        <v>0.84499999999999997</v>
      </c>
      <c r="U19" s="408"/>
      <c r="V19" s="420">
        <v>0.84499999999999997</v>
      </c>
      <c r="W19" s="419" t="e">
        <f>_xll.qlSimpleQuoteSetValue(E19,V19/100,Trigger)</f>
        <v>#N/A</v>
      </c>
      <c r="X19" s="405"/>
    </row>
    <row r="20" spans="1:24" ht="11.25" customHeight="1" x14ac:dyDescent="0.2">
      <c r="A20" s="66"/>
      <c r="B20" s="427">
        <f t="shared" si="0"/>
        <v>4</v>
      </c>
      <c r="C20" s="428" t="str">
        <f t="shared" si="1"/>
        <v>x10F</v>
      </c>
      <c r="D20" s="427" t="str">
        <f t="shared" si="2"/>
        <v>GBP4x10F_Quote</v>
      </c>
      <c r="E20" s="426" t="str">
        <f>_xll.qlSimpleQuote(D20,,RateTickValue,Permanent,Trigger,ObjectOverwrite)</f>
        <v>GBP4x10F_Quote#0066</v>
      </c>
      <c r="F20" s="425" t="str">
        <f>_xll.ohRangeRetrieveError(E20)</f>
        <v/>
      </c>
      <c r="G20" s="86"/>
      <c r="I20" s="414"/>
      <c r="J20" s="424">
        <v>4</v>
      </c>
      <c r="K20" s="423" t="str">
        <f t="shared" si="6"/>
        <v>x10F</v>
      </c>
      <c r="L20" s="421" t="str">
        <f t="shared" si="4"/>
        <v>GBP4x10F</v>
      </c>
      <c r="M20" s="421" t="str">
        <v>GBP4X10F=ICAP</v>
      </c>
      <c r="N20" s="422">
        <v>0.86</v>
      </c>
      <c r="O20" s="422">
        <v>0.90999999999999992</v>
      </c>
      <c r="P20" s="421">
        <v>0</v>
      </c>
      <c r="Q20" s="421">
        <v>0</v>
      </c>
      <c r="R20" s="420">
        <f t="shared" si="5"/>
        <v>0.88500000000000001</v>
      </c>
      <c r="S20" s="408"/>
      <c r="T20" s="420">
        <v>0.88500000000000001</v>
      </c>
      <c r="U20" s="408"/>
      <c r="V20" s="420">
        <v>0.88500000000000001</v>
      </c>
      <c r="W20" s="419" t="e">
        <f>_xll.qlSimpleQuoteSetValue(E20,V20/100,Trigger)</f>
        <v>#N/A</v>
      </c>
      <c r="X20" s="405"/>
    </row>
    <row r="21" spans="1:24" ht="11.25" customHeight="1" x14ac:dyDescent="0.2">
      <c r="A21" s="66"/>
      <c r="B21" s="427">
        <f t="shared" si="0"/>
        <v>5</v>
      </c>
      <c r="C21" s="428" t="str">
        <f t="shared" si="1"/>
        <v>x11F</v>
      </c>
      <c r="D21" s="427" t="str">
        <f t="shared" si="2"/>
        <v>GBP5x11F_Quote</v>
      </c>
      <c r="E21" s="426" t="str">
        <f>_xll.qlSimpleQuote(D21,,RateTickValue,Permanent,Trigger,ObjectOverwrite)</f>
        <v>GBP5x11F_Quote#0066</v>
      </c>
      <c r="F21" s="425" t="str">
        <f>_xll.ohRangeRetrieveError(E21)</f>
        <v/>
      </c>
      <c r="G21" s="86"/>
      <c r="I21" s="414"/>
      <c r="J21" s="424">
        <v>5</v>
      </c>
      <c r="K21" s="423" t="str">
        <f t="shared" si="6"/>
        <v>x11F</v>
      </c>
      <c r="L21" s="421" t="str">
        <f t="shared" si="4"/>
        <v>GBP5x11F</v>
      </c>
      <c r="M21" s="421" t="str">
        <v>GBP5X11F=ICAP</v>
      </c>
      <c r="N21" s="422">
        <v>0.9</v>
      </c>
      <c r="O21" s="422">
        <v>0.95</v>
      </c>
      <c r="P21" s="421">
        <v>0</v>
      </c>
      <c r="Q21" s="421">
        <v>0</v>
      </c>
      <c r="R21" s="420">
        <f t="shared" si="5"/>
        <v>0.92500000000000004</v>
      </c>
      <c r="S21" s="408"/>
      <c r="T21" s="420">
        <v>0.92500000000000004</v>
      </c>
      <c r="U21" s="408"/>
      <c r="V21" s="420">
        <v>0.92500000000000004</v>
      </c>
      <c r="W21" s="419" t="e">
        <f>_xll.qlSimpleQuoteSetValue(E21,V21/100,Trigger)</f>
        <v>#N/A</v>
      </c>
      <c r="X21" s="405"/>
    </row>
    <row r="22" spans="1:24" ht="11.25" customHeight="1" x14ac:dyDescent="0.2">
      <c r="A22" s="66"/>
      <c r="B22" s="427">
        <f t="shared" si="0"/>
        <v>6</v>
      </c>
      <c r="C22" s="428" t="str">
        <f t="shared" si="1"/>
        <v>x12F</v>
      </c>
      <c r="D22" s="427" t="str">
        <f t="shared" si="2"/>
        <v>GBP6x12F_Quote</v>
      </c>
      <c r="E22" s="426" t="str">
        <f>_xll.qlSimpleQuote(D22,,RateTickValue,Permanent,Trigger,ObjectOverwrite)</f>
        <v>GBP6x12F_Quote#0066</v>
      </c>
      <c r="F22" s="425" t="str">
        <f>_xll.ohRangeRetrieveError(E22)</f>
        <v/>
      </c>
      <c r="G22" s="86"/>
      <c r="I22" s="414"/>
      <c r="J22" s="424">
        <v>6</v>
      </c>
      <c r="K22" s="423" t="str">
        <f t="shared" si="6"/>
        <v>x12F</v>
      </c>
      <c r="L22" s="421" t="str">
        <f t="shared" si="4"/>
        <v>GBP6x12F</v>
      </c>
      <c r="M22" s="421" t="str">
        <v>GBP6X12F=ICAP</v>
      </c>
      <c r="N22" s="422">
        <v>0.96</v>
      </c>
      <c r="O22" s="422">
        <v>1.01</v>
      </c>
      <c r="P22" s="421">
        <v>0</v>
      </c>
      <c r="Q22" s="421">
        <v>0</v>
      </c>
      <c r="R22" s="420">
        <f t="shared" si="5"/>
        <v>0.98499999999999999</v>
      </c>
      <c r="S22" s="408"/>
      <c r="T22" s="420">
        <v>0.98499999999999999</v>
      </c>
      <c r="U22" s="408"/>
      <c r="V22" s="420">
        <v>0.98499999999999999</v>
      </c>
      <c r="W22" s="419" t="e">
        <f>_xll.qlSimpleQuoteSetValue(E22,V22/100,Trigger)</f>
        <v>#N/A</v>
      </c>
      <c r="X22" s="405"/>
    </row>
    <row r="23" spans="1:24" ht="11.25" customHeight="1" x14ac:dyDescent="0.2">
      <c r="A23" s="66"/>
      <c r="B23" s="427">
        <f t="shared" si="0"/>
        <v>7</v>
      </c>
      <c r="C23" s="428" t="str">
        <f t="shared" si="1"/>
        <v>x13F</v>
      </c>
      <c r="D23" s="427" t="str">
        <f t="shared" si="2"/>
        <v>GBP7x13F_Quote</v>
      </c>
      <c r="E23" s="426" t="str">
        <f>_xll.qlSimpleQuote(D23,,RateTickValue,Permanent,Trigger,ObjectOverwrite)</f>
        <v>GBP7x13F_Quote#0066</v>
      </c>
      <c r="F23" s="425" t="str">
        <f>_xll.ohRangeRetrieveError(E23)</f>
        <v/>
      </c>
      <c r="G23" s="86"/>
      <c r="I23" s="414"/>
      <c r="J23" s="424">
        <v>7</v>
      </c>
      <c r="K23" s="423" t="str">
        <f t="shared" si="6"/>
        <v>x13F</v>
      </c>
      <c r="L23" s="421" t="str">
        <f t="shared" si="4"/>
        <v>GBP7x13F</v>
      </c>
      <c r="M23" s="421" t="str">
        <v>GBP7X13F=ICAP</v>
      </c>
      <c r="N23" s="422" t="s">
        <v>0</v>
      </c>
      <c r="O23" s="422" t="s">
        <v>0</v>
      </c>
      <c r="P23" s="421" t="s">
        <v>0</v>
      </c>
      <c r="Q23" s="421" t="s">
        <v>0</v>
      </c>
      <c r="R23" s="420" t="e">
        <f t="shared" si="5"/>
        <v>#NUM!</v>
      </c>
      <c r="S23" s="408"/>
      <c r="T23" s="420" t="e">
        <v>#NUM!</v>
      </c>
      <c r="U23" s="408"/>
      <c r="V23" s="420" t="e">
        <v>#NUM!</v>
      </c>
      <c r="W23" s="419">
        <f>_xll.qlSimpleQuoteSetValue(E23,V23/100,Trigger)</f>
        <v>0</v>
      </c>
      <c r="X23" s="405"/>
    </row>
    <row r="24" spans="1:24" ht="11.25" customHeight="1" x14ac:dyDescent="0.2">
      <c r="A24" s="66"/>
      <c r="B24" s="427">
        <f t="shared" si="0"/>
        <v>8</v>
      </c>
      <c r="C24" s="428" t="str">
        <f t="shared" si="1"/>
        <v>x14F</v>
      </c>
      <c r="D24" s="427" t="str">
        <f t="shared" si="2"/>
        <v>GBP8x14F_Quote</v>
      </c>
      <c r="E24" s="426" t="str">
        <f>_xll.qlSimpleQuote(D24,,RateTickValue,Permanent,Trigger,ObjectOverwrite)</f>
        <v>GBP8x14F_Quote#0066</v>
      </c>
      <c r="F24" s="425" t="str">
        <f>_xll.ohRangeRetrieveError(E24)</f>
        <v/>
      </c>
      <c r="G24" s="86"/>
      <c r="I24" s="414"/>
      <c r="J24" s="424">
        <v>8</v>
      </c>
      <c r="K24" s="423" t="str">
        <f t="shared" si="6"/>
        <v>x14F</v>
      </c>
      <c r="L24" s="421" t="str">
        <f t="shared" si="4"/>
        <v>GBP8x14F</v>
      </c>
      <c r="M24" s="421" t="str">
        <v>GBP8X14F=ICAP</v>
      </c>
      <c r="N24" s="422" t="s">
        <v>0</v>
      </c>
      <c r="O24" s="422" t="s">
        <v>0</v>
      </c>
      <c r="P24" s="421" t="s">
        <v>0</v>
      </c>
      <c r="Q24" s="421" t="s">
        <v>0</v>
      </c>
      <c r="R24" s="420" t="e">
        <f t="shared" si="5"/>
        <v>#NUM!</v>
      </c>
      <c r="S24" s="408"/>
      <c r="T24" s="420" t="e">
        <v>#NUM!</v>
      </c>
      <c r="U24" s="408"/>
      <c r="V24" s="420" t="e">
        <v>#NUM!</v>
      </c>
      <c r="W24" s="419">
        <f>_xll.qlSimpleQuoteSetValue(E24,V24/100,Trigger)</f>
        <v>0</v>
      </c>
      <c r="X24" s="405"/>
    </row>
    <row r="25" spans="1:24" ht="11.25" customHeight="1" x14ac:dyDescent="0.2">
      <c r="A25" s="66"/>
      <c r="B25" s="427">
        <f t="shared" si="0"/>
        <v>9</v>
      </c>
      <c r="C25" s="428" t="str">
        <f t="shared" si="1"/>
        <v>x15F</v>
      </c>
      <c r="D25" s="427" t="str">
        <f t="shared" si="2"/>
        <v>GBP9x15F_Quote</v>
      </c>
      <c r="E25" s="426" t="str">
        <f>_xll.qlSimpleQuote(D25,,RateTickValue,Permanent,Trigger,ObjectOverwrite)</f>
        <v>GBP9x15F_Quote#0066</v>
      </c>
      <c r="F25" s="425" t="str">
        <f>_xll.ohRangeRetrieveError(E25)</f>
        <v/>
      </c>
      <c r="G25" s="86"/>
      <c r="I25" s="414"/>
      <c r="J25" s="424">
        <v>9</v>
      </c>
      <c r="K25" s="423" t="str">
        <f t="shared" si="6"/>
        <v>x15F</v>
      </c>
      <c r="L25" s="421" t="str">
        <f t="shared" si="4"/>
        <v>GBP9x15F</v>
      </c>
      <c r="M25" s="421" t="str">
        <v>GBP9X15F=ICAP</v>
      </c>
      <c r="N25" s="422">
        <v>1.125</v>
      </c>
      <c r="O25" s="422">
        <v>1.175</v>
      </c>
      <c r="P25" s="421">
        <v>0</v>
      </c>
      <c r="Q25" s="421">
        <v>0</v>
      </c>
      <c r="R25" s="420">
        <f t="shared" si="5"/>
        <v>1.1499999999999999</v>
      </c>
      <c r="S25" s="408"/>
      <c r="T25" s="420">
        <v>1.1499999999999999</v>
      </c>
      <c r="U25" s="408"/>
      <c r="V25" s="420">
        <v>1.1499999999999999</v>
      </c>
      <c r="W25" s="419" t="e">
        <f>_xll.qlSimpleQuoteSetValue(E25,V25/100,Trigger)</f>
        <v>#N/A</v>
      </c>
      <c r="X25" s="405"/>
    </row>
    <row r="26" spans="1:24" ht="11.25" customHeight="1" x14ac:dyDescent="0.2">
      <c r="A26" s="66"/>
      <c r="B26" s="427">
        <f t="shared" si="0"/>
        <v>10</v>
      </c>
      <c r="C26" s="428" t="str">
        <f t="shared" si="1"/>
        <v>x16F</v>
      </c>
      <c r="D26" s="427" t="str">
        <f t="shared" si="2"/>
        <v>GBP10x16F_Quote</v>
      </c>
      <c r="E26" s="426" t="str">
        <f>_xll.qlSimpleQuote(D26,,RateTickValue,Permanent,Trigger,ObjectOverwrite)</f>
        <v>GBP10x16F_Quote#0066</v>
      </c>
      <c r="F26" s="425" t="str">
        <f>_xll.ohRangeRetrieveError(E26)</f>
        <v/>
      </c>
      <c r="G26" s="86"/>
      <c r="I26" s="414"/>
      <c r="J26" s="424">
        <v>10</v>
      </c>
      <c r="K26" s="423" t="str">
        <f t="shared" si="6"/>
        <v>x16F</v>
      </c>
      <c r="L26" s="421" t="str">
        <f t="shared" si="4"/>
        <v>GBP10x16F</v>
      </c>
      <c r="M26" s="421" t="str">
        <v>GBP10X16F=ICAP</v>
      </c>
      <c r="N26" s="422" t="s">
        <v>0</v>
      </c>
      <c r="O26" s="422" t="s">
        <v>0</v>
      </c>
      <c r="P26" s="421" t="s">
        <v>0</v>
      </c>
      <c r="Q26" s="421" t="s">
        <v>0</v>
      </c>
      <c r="R26" s="420" t="e">
        <f t="shared" si="5"/>
        <v>#NUM!</v>
      </c>
      <c r="S26" s="408"/>
      <c r="T26" s="420" t="e">
        <v>#NUM!</v>
      </c>
      <c r="U26" s="408"/>
      <c r="V26" s="420" t="e">
        <v>#NUM!</v>
      </c>
      <c r="W26" s="419">
        <f>_xll.qlSimpleQuoteSetValue(E26,V26/100,Trigger)</f>
        <v>0</v>
      </c>
      <c r="X26" s="405"/>
    </row>
    <row r="27" spans="1:24" ht="11.25" customHeight="1" x14ac:dyDescent="0.2">
      <c r="A27" s="66"/>
      <c r="B27" s="427">
        <f t="shared" si="0"/>
        <v>11</v>
      </c>
      <c r="C27" s="428" t="str">
        <f t="shared" si="1"/>
        <v>x17F</v>
      </c>
      <c r="D27" s="427" t="str">
        <f t="shared" si="2"/>
        <v>GBP11x17F_Quote</v>
      </c>
      <c r="E27" s="426" t="str">
        <f>_xll.qlSimpleQuote(D27,,RateTickValue,Permanent,Trigger,ObjectOverwrite)</f>
        <v>GBP11x17F_Quote#0066</v>
      </c>
      <c r="F27" s="425" t="str">
        <f>_xll.ohRangeRetrieveError(E27)</f>
        <v/>
      </c>
      <c r="G27" s="86"/>
      <c r="I27" s="414"/>
      <c r="J27" s="424">
        <v>11</v>
      </c>
      <c r="K27" s="423" t="str">
        <f t="shared" si="6"/>
        <v>x17F</v>
      </c>
      <c r="L27" s="421" t="str">
        <f t="shared" si="4"/>
        <v>GBP11x17F</v>
      </c>
      <c r="M27" s="421" t="str">
        <v>GBP11X17F=ICAP</v>
      </c>
      <c r="N27" s="422" t="s">
        <v>0</v>
      </c>
      <c r="O27" s="422" t="s">
        <v>0</v>
      </c>
      <c r="P27" s="421" t="s">
        <v>0</v>
      </c>
      <c r="Q27" s="421" t="s">
        <v>0</v>
      </c>
      <c r="R27" s="420" t="e">
        <f t="shared" si="5"/>
        <v>#NUM!</v>
      </c>
      <c r="S27" s="408"/>
      <c r="T27" s="420" t="e">
        <v>#NUM!</v>
      </c>
      <c r="U27" s="408"/>
      <c r="V27" s="420" t="e">
        <v>#NUM!</v>
      </c>
      <c r="W27" s="419">
        <f>_xll.qlSimpleQuoteSetValue(E27,V27/100,Trigger)</f>
        <v>0</v>
      </c>
      <c r="X27" s="405"/>
    </row>
    <row r="28" spans="1:24" ht="11.25" customHeight="1" x14ac:dyDescent="0.2">
      <c r="A28" s="66"/>
      <c r="B28" s="427">
        <f t="shared" si="0"/>
        <v>12</v>
      </c>
      <c r="C28" s="428" t="str">
        <f t="shared" si="1"/>
        <v>x18F</v>
      </c>
      <c r="D28" s="427" t="str">
        <f t="shared" si="2"/>
        <v>GBP12x18F_Quote</v>
      </c>
      <c r="E28" s="426" t="str">
        <f>_xll.qlSimpleQuote(D28,,RateTickValue,Permanent,Trigger,ObjectOverwrite)</f>
        <v>GBP12x18F_Quote#0066</v>
      </c>
      <c r="F28" s="425" t="str">
        <f>_xll.ohRangeRetrieveError(E28)</f>
        <v/>
      </c>
      <c r="G28" s="86"/>
      <c r="I28" s="414"/>
      <c r="J28" s="424">
        <v>12</v>
      </c>
      <c r="K28" s="423" t="str">
        <f t="shared" si="6"/>
        <v>x18F</v>
      </c>
      <c r="L28" s="421" t="str">
        <f t="shared" si="4"/>
        <v>GBP12x18F</v>
      </c>
      <c r="M28" s="421" t="str">
        <v>GBP12X18F=ICAP</v>
      </c>
      <c r="N28" s="422">
        <v>1.2850000000000001</v>
      </c>
      <c r="O28" s="422">
        <v>1.335</v>
      </c>
      <c r="P28" s="421">
        <v>0</v>
      </c>
      <c r="Q28" s="421">
        <v>0</v>
      </c>
      <c r="R28" s="420">
        <f t="shared" si="5"/>
        <v>1.31</v>
      </c>
      <c r="S28" s="408"/>
      <c r="T28" s="420">
        <v>1.31</v>
      </c>
      <c r="U28" s="408"/>
      <c r="V28" s="420">
        <v>1.31</v>
      </c>
      <c r="W28" s="419" t="e">
        <f>_xll.qlSimpleQuoteSetValue(E28,V28/100,Trigger)</f>
        <v>#N/A</v>
      </c>
      <c r="X28" s="405"/>
    </row>
    <row r="29" spans="1:24" ht="11.25" customHeight="1" x14ac:dyDescent="0.2">
      <c r="A29" s="66"/>
      <c r="B29" s="427">
        <f t="shared" si="0"/>
        <v>13</v>
      </c>
      <c r="C29" s="428" t="str">
        <f t="shared" si="1"/>
        <v>x19F</v>
      </c>
      <c r="D29" s="427" t="str">
        <f t="shared" si="2"/>
        <v>GBP13x19F_Quote</v>
      </c>
      <c r="E29" s="426" t="str">
        <f>_xll.qlSimpleQuote(D29,,RateTickValue,Permanent,Trigger,ObjectOverwrite)</f>
        <v>GBP13x19F_Quote#0066</v>
      </c>
      <c r="F29" s="425" t="str">
        <f>_xll.ohRangeRetrieveError(E29)</f>
        <v/>
      </c>
      <c r="G29" s="86"/>
      <c r="I29" s="414"/>
      <c r="J29" s="424">
        <v>13</v>
      </c>
      <c r="K29" s="423" t="str">
        <f t="shared" si="6"/>
        <v>x19F</v>
      </c>
      <c r="L29" s="421" t="str">
        <f t="shared" si="4"/>
        <v>GBP13x19F</v>
      </c>
      <c r="M29" s="421" t="str">
        <v>GBP13X19F=ICAP</v>
      </c>
      <c r="N29" s="422" t="s">
        <v>0</v>
      </c>
      <c r="O29" s="422" t="s">
        <v>0</v>
      </c>
      <c r="P29" s="421" t="s">
        <v>0</v>
      </c>
      <c r="Q29" s="421" t="s">
        <v>0</v>
      </c>
      <c r="R29" s="420" t="e">
        <f t="shared" si="5"/>
        <v>#NUM!</v>
      </c>
      <c r="S29" s="408"/>
      <c r="T29" s="420" t="e">
        <v>#NUM!</v>
      </c>
      <c r="U29" s="408"/>
      <c r="V29" s="420" t="e">
        <v>#NUM!</v>
      </c>
      <c r="W29" s="419">
        <f>_xll.qlSimpleQuoteSetValue(E29,V29/100,Trigger)</f>
        <v>0</v>
      </c>
      <c r="X29" s="405"/>
    </row>
    <row r="30" spans="1:24" ht="11.25" customHeight="1" x14ac:dyDescent="0.2">
      <c r="A30" s="66"/>
      <c r="B30" s="427">
        <f t="shared" si="0"/>
        <v>14</v>
      </c>
      <c r="C30" s="428" t="str">
        <f t="shared" si="1"/>
        <v>x20F</v>
      </c>
      <c r="D30" s="427" t="str">
        <f t="shared" si="2"/>
        <v>GBP14x20F_Quote</v>
      </c>
      <c r="E30" s="426" t="str">
        <f>_xll.qlSimpleQuote(D30,,RateTickValue,Permanent,Trigger,ObjectOverwrite)</f>
        <v>GBP14x20F_Quote#0066</v>
      </c>
      <c r="F30" s="425" t="str">
        <f>_xll.ohRangeRetrieveError(E30)</f>
        <v/>
      </c>
      <c r="G30" s="86"/>
      <c r="I30" s="414"/>
      <c r="J30" s="424">
        <v>14</v>
      </c>
      <c r="K30" s="423" t="str">
        <f t="shared" si="6"/>
        <v>x20F</v>
      </c>
      <c r="L30" s="421" t="str">
        <f t="shared" si="4"/>
        <v>GBP14x20F</v>
      </c>
      <c r="M30" s="421" t="str">
        <v>GBP14X20F=ICAP</v>
      </c>
      <c r="N30" s="422" t="s">
        <v>0</v>
      </c>
      <c r="O30" s="422" t="s">
        <v>0</v>
      </c>
      <c r="P30" s="421" t="s">
        <v>0</v>
      </c>
      <c r="Q30" s="421" t="s">
        <v>0</v>
      </c>
      <c r="R30" s="420" t="e">
        <f t="shared" si="5"/>
        <v>#NUM!</v>
      </c>
      <c r="S30" s="408"/>
      <c r="T30" s="420" t="e">
        <v>#NUM!</v>
      </c>
      <c r="U30" s="408"/>
      <c r="V30" s="420" t="e">
        <v>#NUM!</v>
      </c>
      <c r="W30" s="419">
        <f>_xll.qlSimpleQuoteSetValue(E30,V30/100,Trigger)</f>
        <v>0</v>
      </c>
      <c r="X30" s="405"/>
    </row>
    <row r="31" spans="1:24" ht="11.25" customHeight="1" x14ac:dyDescent="0.2">
      <c r="A31" s="66"/>
      <c r="B31" s="427">
        <f t="shared" si="0"/>
        <v>15</v>
      </c>
      <c r="C31" s="428" t="str">
        <f t="shared" si="1"/>
        <v>x21F</v>
      </c>
      <c r="D31" s="427" t="str">
        <f t="shared" si="2"/>
        <v>GBP15x21F_Quote</v>
      </c>
      <c r="E31" s="426" t="str">
        <f>_xll.qlSimpleQuote(D31,,RateTickValue,Permanent,Trigger,ObjectOverwrite)</f>
        <v>GBP15x21F_Quote#0066</v>
      </c>
      <c r="F31" s="425" t="str">
        <f>_xll.ohRangeRetrieveError(E31)</f>
        <v/>
      </c>
      <c r="G31" s="86"/>
      <c r="I31" s="414"/>
      <c r="J31" s="424">
        <v>15</v>
      </c>
      <c r="K31" s="423" t="str">
        <f t="shared" si="6"/>
        <v>x21F</v>
      </c>
      <c r="L31" s="421" t="str">
        <f t="shared" si="4"/>
        <v>GBP15x21F</v>
      </c>
      <c r="M31" s="421" t="str">
        <v>GBP15X21F=ICAP</v>
      </c>
      <c r="N31" s="422" t="s">
        <v>0</v>
      </c>
      <c r="O31" s="422" t="s">
        <v>0</v>
      </c>
      <c r="P31" s="421" t="s">
        <v>0</v>
      </c>
      <c r="Q31" s="421" t="s">
        <v>0</v>
      </c>
      <c r="R31" s="420" t="e">
        <f t="shared" si="5"/>
        <v>#NUM!</v>
      </c>
      <c r="S31" s="408"/>
      <c r="T31" s="420" t="e">
        <v>#NUM!</v>
      </c>
      <c r="U31" s="408"/>
      <c r="V31" s="420" t="e">
        <v>#NUM!</v>
      </c>
      <c r="W31" s="419">
        <f>_xll.qlSimpleQuoteSetValue(E31,V31/100,Trigger)</f>
        <v>0</v>
      </c>
      <c r="X31" s="405"/>
    </row>
    <row r="32" spans="1:24" ht="11.25" customHeight="1" x14ac:dyDescent="0.2">
      <c r="A32" s="66"/>
      <c r="B32" s="427">
        <f t="shared" si="0"/>
        <v>16</v>
      </c>
      <c r="C32" s="428" t="str">
        <f t="shared" si="1"/>
        <v>x22F</v>
      </c>
      <c r="D32" s="427" t="str">
        <f t="shared" si="2"/>
        <v>GBP16x22F_Quote</v>
      </c>
      <c r="E32" s="426" t="str">
        <f>_xll.qlSimpleQuote(D32,,RateTickValue,Permanent,Trigger,ObjectOverwrite)</f>
        <v>GBP16x22F_Quote#0066</v>
      </c>
      <c r="F32" s="425" t="str">
        <f>_xll.ohRangeRetrieveError(E32)</f>
        <v/>
      </c>
      <c r="G32" s="86"/>
      <c r="I32" s="414"/>
      <c r="J32" s="424">
        <v>16</v>
      </c>
      <c r="K32" s="423" t="str">
        <f t="shared" si="6"/>
        <v>x22F</v>
      </c>
      <c r="L32" s="421" t="str">
        <f t="shared" si="4"/>
        <v>GBP16x22F</v>
      </c>
      <c r="M32" s="421" t="str">
        <v>GBP16X22F=ICAP</v>
      </c>
      <c r="N32" s="422" t="s">
        <v>0</v>
      </c>
      <c r="O32" s="422" t="s">
        <v>0</v>
      </c>
      <c r="P32" s="421" t="s">
        <v>0</v>
      </c>
      <c r="Q32" s="421" t="s">
        <v>0</v>
      </c>
      <c r="R32" s="420" t="e">
        <f t="shared" si="5"/>
        <v>#NUM!</v>
      </c>
      <c r="S32" s="408"/>
      <c r="T32" s="420" t="e">
        <v>#NUM!</v>
      </c>
      <c r="U32" s="408"/>
      <c r="V32" s="420" t="e">
        <v>#NUM!</v>
      </c>
      <c r="W32" s="419">
        <f>_xll.qlSimpleQuoteSetValue(E32,V32/100,Trigger)</f>
        <v>0</v>
      </c>
      <c r="X32" s="405"/>
    </row>
    <row r="33" spans="1:24" ht="11.25" customHeight="1" x14ac:dyDescent="0.2">
      <c r="A33" s="66"/>
      <c r="B33" s="427">
        <f t="shared" si="0"/>
        <v>17</v>
      </c>
      <c r="C33" s="428" t="str">
        <f t="shared" si="1"/>
        <v>x23F</v>
      </c>
      <c r="D33" s="427" t="str">
        <f t="shared" si="2"/>
        <v>GBP17x23F_Quote</v>
      </c>
      <c r="E33" s="426" t="str">
        <f>_xll.qlSimpleQuote(D33,,RateTickValue,Permanent,Trigger,ObjectOverwrite)</f>
        <v>GBP17x23F_Quote#0066</v>
      </c>
      <c r="F33" s="425" t="str">
        <f>_xll.ohRangeRetrieveError(E33)</f>
        <v/>
      </c>
      <c r="G33" s="86"/>
      <c r="I33" s="414"/>
      <c r="J33" s="424">
        <v>17</v>
      </c>
      <c r="K33" s="423" t="str">
        <f t="shared" si="6"/>
        <v>x23F</v>
      </c>
      <c r="L33" s="421" t="str">
        <f t="shared" si="4"/>
        <v>GBP17x23F</v>
      </c>
      <c r="M33" s="421" t="str">
        <v>GBP17X23F=ICAP</v>
      </c>
      <c r="N33" s="422" t="s">
        <v>0</v>
      </c>
      <c r="O33" s="422" t="s">
        <v>0</v>
      </c>
      <c r="P33" s="421" t="s">
        <v>0</v>
      </c>
      <c r="Q33" s="421" t="s">
        <v>0</v>
      </c>
      <c r="R33" s="420" t="e">
        <f t="shared" si="5"/>
        <v>#NUM!</v>
      </c>
      <c r="S33" s="408"/>
      <c r="T33" s="420" t="e">
        <v>#NUM!</v>
      </c>
      <c r="U33" s="408"/>
      <c r="V33" s="420" t="e">
        <v>#NUM!</v>
      </c>
      <c r="W33" s="419">
        <f>_xll.qlSimpleQuoteSetValue(E33,V33/100,Trigger)</f>
        <v>0</v>
      </c>
      <c r="X33" s="405"/>
    </row>
    <row r="34" spans="1:24" ht="11.25" customHeight="1" x14ac:dyDescent="0.2">
      <c r="A34" s="66"/>
      <c r="B34" s="417">
        <f t="shared" si="0"/>
        <v>18</v>
      </c>
      <c r="C34" s="418" t="str">
        <f t="shared" si="1"/>
        <v>x24F</v>
      </c>
      <c r="D34" s="417" t="str">
        <f t="shared" si="2"/>
        <v>GBP18x24F_Quote</v>
      </c>
      <c r="E34" s="416" t="str">
        <f>_xll.qlSimpleQuote(D34,,RateTickValue,Permanent,Trigger,ObjectOverwrite)</f>
        <v>GBP18x24F_Quote#0066</v>
      </c>
      <c r="F34" s="415" t="str">
        <f>_xll.ohRangeRetrieveError(E34)</f>
        <v/>
      </c>
      <c r="G34" s="86"/>
      <c r="I34" s="414"/>
      <c r="J34" s="424">
        <v>18</v>
      </c>
      <c r="K34" s="423" t="str">
        <f t="shared" si="6"/>
        <v>x24F</v>
      </c>
      <c r="L34" s="421" t="str">
        <f t="shared" si="4"/>
        <v>GBP18x24F</v>
      </c>
      <c r="M34" s="421" t="str">
        <v>GBP18X24F=ICAP</v>
      </c>
      <c r="N34" s="422" t="s">
        <v>0</v>
      </c>
      <c r="O34" s="422" t="s">
        <v>0</v>
      </c>
      <c r="P34" s="421" t="s">
        <v>0</v>
      </c>
      <c r="Q34" s="421" t="s">
        <v>0</v>
      </c>
      <c r="R34" s="420" t="e">
        <f t="shared" si="5"/>
        <v>#NUM!</v>
      </c>
      <c r="S34" s="408"/>
      <c r="T34" s="420" t="e">
        <v>#NUM!</v>
      </c>
      <c r="U34" s="408"/>
      <c r="V34" s="420" t="e">
        <v>#NUM!</v>
      </c>
      <c r="W34" s="419">
        <f>_xll.qlSimpleQuoteSetValue(E34,V34/100,Trigger)</f>
        <v>0</v>
      </c>
      <c r="X34" s="405"/>
    </row>
    <row r="35" spans="1:24" ht="11.25" customHeight="1" x14ac:dyDescent="0.2">
      <c r="A35" s="66"/>
      <c r="B35" s="436">
        <f t="shared" si="0"/>
        <v>1</v>
      </c>
      <c r="C35" s="437" t="str">
        <f t="shared" si="1"/>
        <v>x13F</v>
      </c>
      <c r="D35" s="436" t="str">
        <f t="shared" si="2"/>
        <v>GBP1x13F_Quote</v>
      </c>
      <c r="E35" s="435" t="str">
        <f>_xll.qlSimpleQuote(D35,,RateTickValue,Permanent,Trigger,ObjectOverwrite)</f>
        <v>GBP1x13F_Quote#0066</v>
      </c>
      <c r="F35" s="434" t="str">
        <f>_xll.ohRangeRetrieveError(E35)</f>
        <v/>
      </c>
      <c r="G35" s="86"/>
      <c r="I35" s="414"/>
      <c r="J35" s="433">
        <v>1</v>
      </c>
      <c r="K35" s="432" t="str">
        <f t="shared" ref="K35:K50" si="7">"x"&amp;J35+12&amp;"F"</f>
        <v>x13F</v>
      </c>
      <c r="L35" s="430" t="str">
        <f t="shared" si="4"/>
        <v>GBP1x13F</v>
      </c>
      <c r="M35" s="430" t="str">
        <v>GBP1X13F=ICAP</v>
      </c>
      <c r="N35" s="431">
        <v>1.0649999999999999</v>
      </c>
      <c r="O35" s="431">
        <v>1.165</v>
      </c>
      <c r="P35" s="430">
        <v>0</v>
      </c>
      <c r="Q35" s="430">
        <v>0</v>
      </c>
      <c r="R35" s="429">
        <f t="shared" si="5"/>
        <v>1.115</v>
      </c>
      <c r="S35" s="408"/>
      <c r="T35" s="420">
        <v>1.115</v>
      </c>
      <c r="U35" s="408"/>
      <c r="V35" s="420">
        <v>1.115</v>
      </c>
      <c r="W35" s="419" t="e">
        <f>_xll.qlSimpleQuoteSetValue(E35,V35/100,Trigger)</f>
        <v>#N/A</v>
      </c>
      <c r="X35" s="405"/>
    </row>
    <row r="36" spans="1:24" ht="11.25" customHeight="1" x14ac:dyDescent="0.2">
      <c r="A36" s="66"/>
      <c r="B36" s="427">
        <f t="shared" si="0"/>
        <v>2</v>
      </c>
      <c r="C36" s="428" t="str">
        <f t="shared" si="1"/>
        <v>x14F</v>
      </c>
      <c r="D36" s="427" t="str">
        <f t="shared" si="2"/>
        <v>GBP2x14F_Quote</v>
      </c>
      <c r="E36" s="426" t="str">
        <f>_xll.qlSimpleQuote(D36,,RateTickValue,Permanent,Trigger,ObjectOverwrite)</f>
        <v>GBP2x14F_Quote#0066</v>
      </c>
      <c r="F36" s="425" t="str">
        <f>_xll.ohRangeRetrieveError(E36)</f>
        <v/>
      </c>
      <c r="G36" s="86"/>
      <c r="I36" s="414"/>
      <c r="J36" s="424">
        <v>2</v>
      </c>
      <c r="K36" s="423" t="str">
        <f t="shared" si="7"/>
        <v>x14F</v>
      </c>
      <c r="L36" s="421" t="str">
        <f t="shared" si="4"/>
        <v>GBP2x14F</v>
      </c>
      <c r="M36" s="421" t="str">
        <v>GBP2X14F=ICAP</v>
      </c>
      <c r="N36" s="422">
        <v>1.1000000000000001</v>
      </c>
      <c r="O36" s="422">
        <v>1.2</v>
      </c>
      <c r="P36" s="421">
        <v>0</v>
      </c>
      <c r="Q36" s="421">
        <v>0</v>
      </c>
      <c r="R36" s="420">
        <f t="shared" si="5"/>
        <v>1.1499999999999999</v>
      </c>
      <c r="S36" s="408"/>
      <c r="T36" s="420">
        <v>1.1499999999999999</v>
      </c>
      <c r="U36" s="408"/>
      <c r="V36" s="420">
        <v>1.1499999999999999</v>
      </c>
      <c r="W36" s="419" t="e">
        <f>_xll.qlSimpleQuoteSetValue(E36,V36/100,Trigger)</f>
        <v>#N/A</v>
      </c>
      <c r="X36" s="405"/>
    </row>
    <row r="37" spans="1:24" ht="11.25" customHeight="1" x14ac:dyDescent="0.2">
      <c r="A37" s="66"/>
      <c r="B37" s="427">
        <f t="shared" si="0"/>
        <v>3</v>
      </c>
      <c r="C37" s="428" t="str">
        <f t="shared" si="1"/>
        <v>x15F</v>
      </c>
      <c r="D37" s="427" t="str">
        <f t="shared" si="2"/>
        <v>GBP3x15F_Quote</v>
      </c>
      <c r="E37" s="426" t="str">
        <f>_xll.qlSimpleQuote(D37,,RateTickValue,Permanent,Trigger,ObjectOverwrite)</f>
        <v>GBP3x15F_Quote#0066</v>
      </c>
      <c r="F37" s="425" t="str">
        <f>_xll.ohRangeRetrieveError(E37)</f>
        <v/>
      </c>
      <c r="G37" s="86"/>
      <c r="I37" s="414"/>
      <c r="J37" s="424">
        <v>3</v>
      </c>
      <c r="K37" s="423" t="str">
        <f t="shared" si="7"/>
        <v>x15F</v>
      </c>
      <c r="L37" s="421" t="str">
        <f t="shared" si="4"/>
        <v>GBP3x15F</v>
      </c>
      <c r="M37" s="421" t="str">
        <v>GBP3X15F=ICAP</v>
      </c>
      <c r="N37" s="422">
        <v>1.1499999999999999</v>
      </c>
      <c r="O37" s="422">
        <v>1.25</v>
      </c>
      <c r="P37" s="421">
        <v>0</v>
      </c>
      <c r="Q37" s="421">
        <v>0</v>
      </c>
      <c r="R37" s="420">
        <f t="shared" si="5"/>
        <v>1.2</v>
      </c>
      <c r="S37" s="408"/>
      <c r="T37" s="420">
        <v>1.2</v>
      </c>
      <c r="U37" s="408"/>
      <c r="V37" s="420">
        <v>1.2</v>
      </c>
      <c r="W37" s="419" t="e">
        <f>_xll.qlSimpleQuoteSetValue(E37,V37/100,Trigger)</f>
        <v>#N/A</v>
      </c>
      <c r="X37" s="405"/>
    </row>
    <row r="38" spans="1:24" ht="11.25" customHeight="1" x14ac:dyDescent="0.2">
      <c r="A38" s="66"/>
      <c r="B38" s="427">
        <f t="shared" si="0"/>
        <v>4</v>
      </c>
      <c r="C38" s="428" t="str">
        <f t="shared" si="1"/>
        <v>x16F</v>
      </c>
      <c r="D38" s="427" t="str">
        <f t="shared" si="2"/>
        <v>GBP4x16F_Quote</v>
      </c>
      <c r="E38" s="426" t="str">
        <f>_xll.qlSimpleQuote(D38,,RateTickValue,Permanent,Trigger,ObjectOverwrite)</f>
        <v>GBP4x16F_Quote#0066</v>
      </c>
      <c r="F38" s="425" t="str">
        <f>_xll.ohRangeRetrieveError(E38)</f>
        <v/>
      </c>
      <c r="G38" s="86"/>
      <c r="I38" s="414"/>
      <c r="J38" s="424">
        <v>4</v>
      </c>
      <c r="K38" s="423" t="str">
        <f t="shared" si="7"/>
        <v>x16F</v>
      </c>
      <c r="L38" s="421" t="str">
        <f t="shared" si="4"/>
        <v>GBP4x16F</v>
      </c>
      <c r="M38" s="421" t="str">
        <v>GBP4X16F=ICAP</v>
      </c>
      <c r="N38" s="422">
        <v>1.1950000000000001</v>
      </c>
      <c r="O38" s="422">
        <v>1.2949999999999999</v>
      </c>
      <c r="P38" s="421">
        <v>0</v>
      </c>
      <c r="Q38" s="421">
        <v>0</v>
      </c>
      <c r="R38" s="420">
        <f t="shared" si="5"/>
        <v>1.2450000000000001</v>
      </c>
      <c r="S38" s="408"/>
      <c r="T38" s="420">
        <v>1.25</v>
      </c>
      <c r="U38" s="408"/>
      <c r="V38" s="420">
        <v>1.25</v>
      </c>
      <c r="W38" s="419" t="e">
        <f>_xll.qlSimpleQuoteSetValue(E38,V38/100,Trigger)</f>
        <v>#N/A</v>
      </c>
      <c r="X38" s="405"/>
    </row>
    <row r="39" spans="1:24" ht="11.25" customHeight="1" x14ac:dyDescent="0.2">
      <c r="A39" s="66"/>
      <c r="B39" s="427">
        <f t="shared" si="0"/>
        <v>5</v>
      </c>
      <c r="C39" s="428" t="str">
        <f t="shared" si="1"/>
        <v>x17F</v>
      </c>
      <c r="D39" s="427" t="str">
        <f t="shared" si="2"/>
        <v>GBP5x17F_Quote</v>
      </c>
      <c r="E39" s="426" t="str">
        <f>_xll.qlSimpleQuote(D39,,RateTickValue,Permanent,Trigger,ObjectOverwrite)</f>
        <v>GBP5x17F_Quote#0066</v>
      </c>
      <c r="F39" s="425" t="str">
        <f>_xll.ohRangeRetrieveError(E39)</f>
        <v/>
      </c>
      <c r="G39" s="86"/>
      <c r="I39" s="414"/>
      <c r="J39" s="424">
        <v>5</v>
      </c>
      <c r="K39" s="423" t="str">
        <f t="shared" si="7"/>
        <v>x17F</v>
      </c>
      <c r="L39" s="421" t="str">
        <f t="shared" si="4"/>
        <v>GBP5x17F</v>
      </c>
      <c r="M39" s="421" t="str">
        <v>GBP5X17F=ICAP</v>
      </c>
      <c r="N39" s="422">
        <v>1.25</v>
      </c>
      <c r="O39" s="422">
        <v>1.35</v>
      </c>
      <c r="P39" s="421">
        <v>0</v>
      </c>
      <c r="Q39" s="421">
        <v>0</v>
      </c>
      <c r="R39" s="420">
        <f t="shared" si="5"/>
        <v>1.3</v>
      </c>
      <c r="S39" s="408"/>
      <c r="T39" s="420">
        <v>1.3</v>
      </c>
      <c r="U39" s="408"/>
      <c r="V39" s="420">
        <v>1.3</v>
      </c>
      <c r="W39" s="419" t="e">
        <f>_xll.qlSimpleQuoteSetValue(E39,V39/100,Trigger)</f>
        <v>#N/A</v>
      </c>
      <c r="X39" s="405"/>
    </row>
    <row r="40" spans="1:24" ht="11.25" customHeight="1" x14ac:dyDescent="0.2">
      <c r="A40" s="66"/>
      <c r="B40" s="427">
        <f t="shared" si="0"/>
        <v>6</v>
      </c>
      <c r="C40" s="428" t="str">
        <f t="shared" si="1"/>
        <v>x18F</v>
      </c>
      <c r="D40" s="427" t="str">
        <f t="shared" si="2"/>
        <v>GBP6x18F_Quote</v>
      </c>
      <c r="E40" s="426" t="str">
        <f>_xll.qlSimpleQuote(D40,,RateTickValue,Permanent,Trigger,ObjectOverwrite)</f>
        <v>GBP6x18F_Quote#0066</v>
      </c>
      <c r="F40" s="425" t="str">
        <f>_xll.ohRangeRetrieveError(E40)</f>
        <v/>
      </c>
      <c r="G40" s="86"/>
      <c r="I40" s="414"/>
      <c r="J40" s="424">
        <v>6</v>
      </c>
      <c r="K40" s="423" t="str">
        <f t="shared" si="7"/>
        <v>x18F</v>
      </c>
      <c r="L40" s="421" t="str">
        <f t="shared" si="4"/>
        <v>GBP6x18F</v>
      </c>
      <c r="M40" s="421" t="str">
        <v>GBP6X18F=ICAP</v>
      </c>
      <c r="N40" s="422">
        <v>1.3049999999999999</v>
      </c>
      <c r="O40" s="422">
        <v>1.405</v>
      </c>
      <c r="P40" s="421">
        <v>0</v>
      </c>
      <c r="Q40" s="421">
        <v>0</v>
      </c>
      <c r="R40" s="420">
        <f t="shared" si="5"/>
        <v>1.355</v>
      </c>
      <c r="S40" s="408"/>
      <c r="T40" s="420">
        <v>1.355</v>
      </c>
      <c r="U40" s="408"/>
      <c r="V40" s="420">
        <v>1.355</v>
      </c>
      <c r="W40" s="419" t="e">
        <f>_xll.qlSimpleQuoteSetValue(E40,V40/100,Trigger)</f>
        <v>#N/A</v>
      </c>
      <c r="X40" s="405"/>
    </row>
    <row r="41" spans="1:24" ht="11.25" customHeight="1" x14ac:dyDescent="0.2">
      <c r="A41" s="66"/>
      <c r="B41" s="427">
        <f t="shared" si="0"/>
        <v>7</v>
      </c>
      <c r="C41" s="428" t="str">
        <f t="shared" si="1"/>
        <v>x19F</v>
      </c>
      <c r="D41" s="427" t="str">
        <f t="shared" si="2"/>
        <v>GBP7x19F_Quote</v>
      </c>
      <c r="E41" s="426" t="str">
        <f>_xll.qlSimpleQuote(D41,,RateTickValue,Permanent,Trigger,ObjectOverwrite)</f>
        <v>GBP7x19F_Quote#0066</v>
      </c>
      <c r="F41" s="425" t="str">
        <f>_xll.ohRangeRetrieveError(E41)</f>
        <v/>
      </c>
      <c r="G41" s="86"/>
      <c r="I41" s="414"/>
      <c r="J41" s="424">
        <v>7</v>
      </c>
      <c r="K41" s="423" t="str">
        <f t="shared" si="7"/>
        <v>x19F</v>
      </c>
      <c r="L41" s="421" t="str">
        <f t="shared" si="4"/>
        <v>GBP7x19F</v>
      </c>
      <c r="M41" s="421" t="str">
        <v>GBP7X19F=ICAP</v>
      </c>
      <c r="N41" s="422" t="s">
        <v>0</v>
      </c>
      <c r="O41" s="422" t="s">
        <v>0</v>
      </c>
      <c r="P41" s="421" t="s">
        <v>0</v>
      </c>
      <c r="Q41" s="421" t="s">
        <v>0</v>
      </c>
      <c r="R41" s="420" t="e">
        <f t="shared" si="5"/>
        <v>#NUM!</v>
      </c>
      <c r="S41" s="408"/>
      <c r="T41" s="420" t="e">
        <v>#NUM!</v>
      </c>
      <c r="U41" s="408"/>
      <c r="V41" s="420" t="e">
        <v>#NUM!</v>
      </c>
      <c r="W41" s="419">
        <f>_xll.qlSimpleQuoteSetValue(E41,V41/100,Trigger)</f>
        <v>0</v>
      </c>
      <c r="X41" s="405"/>
    </row>
    <row r="42" spans="1:24" ht="11.25" customHeight="1" x14ac:dyDescent="0.2">
      <c r="A42" s="66"/>
      <c r="B42" s="427">
        <f t="shared" si="0"/>
        <v>8</v>
      </c>
      <c r="C42" s="428" t="str">
        <f t="shared" si="1"/>
        <v>x20F</v>
      </c>
      <c r="D42" s="427" t="str">
        <f t="shared" si="2"/>
        <v>GBP8x20F_Quote</v>
      </c>
      <c r="E42" s="426" t="str">
        <f>_xll.qlSimpleQuote(D42,,RateTickValue,Permanent,Trigger,ObjectOverwrite)</f>
        <v>GBP8x20F_Quote#0066</v>
      </c>
      <c r="F42" s="425" t="str">
        <f>_xll.ohRangeRetrieveError(E42)</f>
        <v/>
      </c>
      <c r="G42" s="86"/>
      <c r="I42" s="414"/>
      <c r="J42" s="424">
        <v>8</v>
      </c>
      <c r="K42" s="423" t="str">
        <f t="shared" si="7"/>
        <v>x20F</v>
      </c>
      <c r="L42" s="421" t="str">
        <f t="shared" si="4"/>
        <v>GBP8x20F</v>
      </c>
      <c r="M42" s="421" t="str">
        <v>GBP8X20F=ICAP</v>
      </c>
      <c r="N42" s="422" t="s">
        <v>0</v>
      </c>
      <c r="O42" s="422" t="s">
        <v>0</v>
      </c>
      <c r="P42" s="421" t="s">
        <v>0</v>
      </c>
      <c r="Q42" s="421" t="s">
        <v>0</v>
      </c>
      <c r="R42" s="420" t="e">
        <f t="shared" si="5"/>
        <v>#NUM!</v>
      </c>
      <c r="S42" s="408"/>
      <c r="T42" s="420" t="e">
        <v>#NUM!</v>
      </c>
      <c r="U42" s="408"/>
      <c r="V42" s="420" t="e">
        <v>#NUM!</v>
      </c>
      <c r="W42" s="419">
        <f>_xll.qlSimpleQuoteSetValue(E42,V42/100,Trigger)</f>
        <v>0</v>
      </c>
      <c r="X42" s="405"/>
    </row>
    <row r="43" spans="1:24" ht="11.25" customHeight="1" x14ac:dyDescent="0.2">
      <c r="A43" s="66"/>
      <c r="B43" s="427">
        <f t="shared" si="0"/>
        <v>9</v>
      </c>
      <c r="C43" s="428" t="str">
        <f t="shared" si="1"/>
        <v>x21F</v>
      </c>
      <c r="D43" s="427" t="str">
        <f t="shared" si="2"/>
        <v>GBP9x21F_Quote</v>
      </c>
      <c r="E43" s="426" t="str">
        <f>_xll.qlSimpleQuote(D43,,RateTickValue,Permanent,Trigger,ObjectOverwrite)</f>
        <v>GBP9x21F_Quote#0066</v>
      </c>
      <c r="F43" s="425" t="str">
        <f>_xll.ohRangeRetrieveError(E43)</f>
        <v/>
      </c>
      <c r="G43" s="86"/>
      <c r="I43" s="414"/>
      <c r="J43" s="424">
        <v>9</v>
      </c>
      <c r="K43" s="423" t="str">
        <f t="shared" si="7"/>
        <v>x21F</v>
      </c>
      <c r="L43" s="421" t="str">
        <f t="shared" si="4"/>
        <v>GBP9x21F</v>
      </c>
      <c r="M43" s="421" t="str">
        <v>GBP9X21F=ICAP</v>
      </c>
      <c r="N43" s="422">
        <v>1.49</v>
      </c>
      <c r="O43" s="422">
        <v>1.59</v>
      </c>
      <c r="P43" s="421">
        <v>0</v>
      </c>
      <c r="Q43" s="421">
        <v>0</v>
      </c>
      <c r="R43" s="420">
        <f t="shared" si="5"/>
        <v>1.54</v>
      </c>
      <c r="S43" s="408"/>
      <c r="T43" s="420">
        <v>1.54</v>
      </c>
      <c r="U43" s="408"/>
      <c r="V43" s="420">
        <v>1.54</v>
      </c>
      <c r="W43" s="419" t="e">
        <f>_xll.qlSimpleQuoteSetValue(E43,V43/100,Trigger)</f>
        <v>#N/A</v>
      </c>
      <c r="X43" s="405"/>
    </row>
    <row r="44" spans="1:24" ht="11.25" customHeight="1" x14ac:dyDescent="0.2">
      <c r="A44" s="66"/>
      <c r="B44" s="427">
        <f t="shared" si="0"/>
        <v>10</v>
      </c>
      <c r="C44" s="428" t="str">
        <f t="shared" si="1"/>
        <v>x22F</v>
      </c>
      <c r="D44" s="427" t="str">
        <f t="shared" si="2"/>
        <v>GBP10x22F_Quote</v>
      </c>
      <c r="E44" s="426" t="str">
        <f>_xll.qlSimpleQuote(D44,,RateTickValue,Permanent,Trigger,ObjectOverwrite)</f>
        <v>GBP10x22F_Quote#0066</v>
      </c>
      <c r="F44" s="425" t="str">
        <f>_xll.ohRangeRetrieveError(E44)</f>
        <v/>
      </c>
      <c r="G44" s="86"/>
      <c r="I44" s="414"/>
      <c r="J44" s="424">
        <v>10</v>
      </c>
      <c r="K44" s="423" t="str">
        <f t="shared" si="7"/>
        <v>x22F</v>
      </c>
      <c r="L44" s="421" t="str">
        <f t="shared" si="4"/>
        <v>GBP10x22F</v>
      </c>
      <c r="M44" s="421" t="str">
        <v>GBP10X22F=ICAP</v>
      </c>
      <c r="N44" s="422" t="s">
        <v>0</v>
      </c>
      <c r="O44" s="422" t="s">
        <v>0</v>
      </c>
      <c r="P44" s="421" t="s">
        <v>0</v>
      </c>
      <c r="Q44" s="421" t="s">
        <v>0</v>
      </c>
      <c r="R44" s="420" t="e">
        <f t="shared" si="5"/>
        <v>#NUM!</v>
      </c>
      <c r="S44" s="408"/>
      <c r="T44" s="420" t="e">
        <v>#NUM!</v>
      </c>
      <c r="U44" s="408"/>
      <c r="V44" s="420" t="e">
        <v>#NUM!</v>
      </c>
      <c r="W44" s="419">
        <f>_xll.qlSimpleQuoteSetValue(E44,V44/100,Trigger)</f>
        <v>0</v>
      </c>
      <c r="X44" s="405"/>
    </row>
    <row r="45" spans="1:24" ht="11.25" customHeight="1" x14ac:dyDescent="0.2">
      <c r="A45" s="66"/>
      <c r="B45" s="427">
        <f t="shared" si="0"/>
        <v>11</v>
      </c>
      <c r="C45" s="428" t="str">
        <f t="shared" si="1"/>
        <v>x23F</v>
      </c>
      <c r="D45" s="427" t="str">
        <f t="shared" si="2"/>
        <v>GBP11x23F_Quote</v>
      </c>
      <c r="E45" s="426" t="str">
        <f>_xll.qlSimpleQuote(D45,,RateTickValue,Permanent,Trigger,ObjectOverwrite)</f>
        <v>GBP11x23F_Quote#0066</v>
      </c>
      <c r="F45" s="425" t="str">
        <f>_xll.ohRangeRetrieveError(E45)</f>
        <v/>
      </c>
      <c r="G45" s="86"/>
      <c r="I45" s="414"/>
      <c r="J45" s="424">
        <v>11</v>
      </c>
      <c r="K45" s="423" t="str">
        <f t="shared" si="7"/>
        <v>x23F</v>
      </c>
      <c r="L45" s="421" t="str">
        <f t="shared" si="4"/>
        <v>GBP11x23F</v>
      </c>
      <c r="M45" s="421" t="str">
        <v>GBP11X23F=ICAP</v>
      </c>
      <c r="N45" s="422" t="s">
        <v>0</v>
      </c>
      <c r="O45" s="422" t="s">
        <v>0</v>
      </c>
      <c r="P45" s="421" t="s">
        <v>0</v>
      </c>
      <c r="Q45" s="421" t="s">
        <v>0</v>
      </c>
      <c r="R45" s="420" t="e">
        <f t="shared" si="5"/>
        <v>#NUM!</v>
      </c>
      <c r="S45" s="408"/>
      <c r="T45" s="420" t="e">
        <v>#NUM!</v>
      </c>
      <c r="U45" s="408"/>
      <c r="V45" s="420" t="e">
        <v>#NUM!</v>
      </c>
      <c r="W45" s="419">
        <f>_xll.qlSimpleQuoteSetValue(E45,V45/100,Trigger)</f>
        <v>0</v>
      </c>
      <c r="X45" s="405"/>
    </row>
    <row r="46" spans="1:24" ht="11.25" customHeight="1" x14ac:dyDescent="0.2">
      <c r="A46" s="66"/>
      <c r="B46" s="427">
        <f t="shared" si="0"/>
        <v>12</v>
      </c>
      <c r="C46" s="428" t="str">
        <f t="shared" si="1"/>
        <v>x24F</v>
      </c>
      <c r="D46" s="427" t="str">
        <f t="shared" si="2"/>
        <v>GBP12x24F_Quote</v>
      </c>
      <c r="E46" s="426" t="str">
        <f>_xll.qlSimpleQuote(D46,,RateTickValue,Permanent,Trigger,ObjectOverwrite)</f>
        <v>GBP12x24F_Quote#0066</v>
      </c>
      <c r="F46" s="425" t="str">
        <f>_xll.ohRangeRetrieveError(E46)</f>
        <v/>
      </c>
      <c r="G46" s="86"/>
      <c r="I46" s="414"/>
      <c r="J46" s="424">
        <v>12</v>
      </c>
      <c r="K46" s="423" t="str">
        <f t="shared" si="7"/>
        <v>x24F</v>
      </c>
      <c r="L46" s="421" t="str">
        <f t="shared" si="4"/>
        <v>GBP12x24F</v>
      </c>
      <c r="M46" s="421" t="str">
        <v>GBP12X24F=ICAP</v>
      </c>
      <c r="N46" s="422">
        <v>1.635</v>
      </c>
      <c r="O46" s="422">
        <v>1.7349999999999999</v>
      </c>
      <c r="P46" s="421">
        <v>0</v>
      </c>
      <c r="Q46" s="421">
        <v>0</v>
      </c>
      <c r="R46" s="420">
        <f t="shared" si="5"/>
        <v>1.6850000000000001</v>
      </c>
      <c r="S46" s="408"/>
      <c r="T46" s="420">
        <v>1.6850000000000001</v>
      </c>
      <c r="U46" s="408"/>
      <c r="V46" s="420">
        <v>1.6850000000000001</v>
      </c>
      <c r="W46" s="419" t="e">
        <f>_xll.qlSimpleQuoteSetValue(E46,V46/100,Trigger)</f>
        <v>#N/A</v>
      </c>
      <c r="X46" s="405"/>
    </row>
    <row r="47" spans="1:24" ht="11.25" customHeight="1" x14ac:dyDescent="0.2">
      <c r="A47" s="66"/>
      <c r="B47" s="427">
        <f t="shared" si="0"/>
        <v>15</v>
      </c>
      <c r="C47" s="428" t="str">
        <f t="shared" si="1"/>
        <v>x27F</v>
      </c>
      <c r="D47" s="427" t="str">
        <f t="shared" si="2"/>
        <v>GBP15x27F_Quote</v>
      </c>
      <c r="E47" s="426" t="str">
        <f>_xll.qlSimpleQuote(D47,,RateTickValue,Permanent,Trigger,ObjectOverwrite)</f>
        <v>GBP15x27F_Quote#0066</v>
      </c>
      <c r="F47" s="425" t="str">
        <f>_xll.ohRangeRetrieveError(E47)</f>
        <v/>
      </c>
      <c r="G47" s="86"/>
      <c r="I47" s="414"/>
      <c r="J47" s="424">
        <v>15</v>
      </c>
      <c r="K47" s="423" t="str">
        <f t="shared" si="7"/>
        <v>x27F</v>
      </c>
      <c r="L47" s="421" t="str">
        <f t="shared" si="4"/>
        <v>GBP15x27F</v>
      </c>
      <c r="M47" s="421" t="str">
        <v>GBP15X27F=ICAP</v>
      </c>
      <c r="N47" s="422" t="s">
        <v>0</v>
      </c>
      <c r="O47" s="422" t="s">
        <v>0</v>
      </c>
      <c r="P47" s="421" t="s">
        <v>0</v>
      </c>
      <c r="Q47" s="421" t="s">
        <v>0</v>
      </c>
      <c r="R47" s="420" t="e">
        <f t="shared" si="5"/>
        <v>#NUM!</v>
      </c>
      <c r="S47" s="408"/>
      <c r="T47" s="420" t="e">
        <v>#NUM!</v>
      </c>
      <c r="U47" s="408"/>
      <c r="V47" s="420" t="e">
        <v>#NUM!</v>
      </c>
      <c r="W47" s="419">
        <f>_xll.qlSimpleQuoteSetValue(E47,V47/100,Trigger)</f>
        <v>0</v>
      </c>
      <c r="X47" s="405"/>
    </row>
    <row r="48" spans="1:24" ht="11.25" customHeight="1" x14ac:dyDescent="0.2">
      <c r="A48" s="66"/>
      <c r="B48" s="427">
        <f t="shared" si="0"/>
        <v>18</v>
      </c>
      <c r="C48" s="428" t="str">
        <f t="shared" si="1"/>
        <v>x30F</v>
      </c>
      <c r="D48" s="427" t="str">
        <f t="shared" si="2"/>
        <v>GBP18x30F_Quote</v>
      </c>
      <c r="E48" s="426" t="str">
        <f>_xll.qlSimpleQuote(D48,,RateTickValue,Permanent,Trigger,ObjectOverwrite)</f>
        <v>GBP18x30F_Quote#0066</v>
      </c>
      <c r="F48" s="425" t="str">
        <f>_xll.ohRangeRetrieveError(E48)</f>
        <v/>
      </c>
      <c r="G48" s="86"/>
      <c r="I48" s="414"/>
      <c r="J48" s="424">
        <v>18</v>
      </c>
      <c r="K48" s="423" t="str">
        <f t="shared" si="7"/>
        <v>x30F</v>
      </c>
      <c r="L48" s="421" t="str">
        <f t="shared" si="4"/>
        <v>GBP18x30F</v>
      </c>
      <c r="M48" s="421" t="str">
        <v>GBP18X30F=ICAP</v>
      </c>
      <c r="N48" s="422" t="s">
        <v>0</v>
      </c>
      <c r="O48" s="422" t="s">
        <v>0</v>
      </c>
      <c r="P48" s="421" t="s">
        <v>0</v>
      </c>
      <c r="Q48" s="421" t="s">
        <v>0</v>
      </c>
      <c r="R48" s="420" t="e">
        <f t="shared" si="5"/>
        <v>#NUM!</v>
      </c>
      <c r="S48" s="408"/>
      <c r="T48" s="420" t="e">
        <v>#NUM!</v>
      </c>
      <c r="U48" s="408"/>
      <c r="V48" s="420" t="e">
        <v>#NUM!</v>
      </c>
      <c r="W48" s="419">
        <f>_xll.qlSimpleQuoteSetValue(E48,V48/100,Trigger)</f>
        <v>0</v>
      </c>
      <c r="X48" s="405"/>
    </row>
    <row r="49" spans="1:24" ht="11.25" customHeight="1" x14ac:dyDescent="0.2">
      <c r="A49" s="66"/>
      <c r="B49" s="427">
        <f t="shared" si="0"/>
        <v>21</v>
      </c>
      <c r="C49" s="428" t="str">
        <f t="shared" si="1"/>
        <v>x33F</v>
      </c>
      <c r="D49" s="427" t="str">
        <f t="shared" si="2"/>
        <v>GBP21x33F_Quote</v>
      </c>
      <c r="E49" s="426" t="str">
        <f>_xll.qlSimpleQuote(D49,,RateTickValue,Permanent,Trigger,ObjectOverwrite)</f>
        <v>GBP21x33F_Quote#0066</v>
      </c>
      <c r="F49" s="425" t="str">
        <f>_xll.ohRangeRetrieveError(E49)</f>
        <v/>
      </c>
      <c r="G49" s="86"/>
      <c r="I49" s="414"/>
      <c r="J49" s="424">
        <v>21</v>
      </c>
      <c r="K49" s="423" t="str">
        <f t="shared" si="7"/>
        <v>x33F</v>
      </c>
      <c r="L49" s="421" t="str">
        <f t="shared" si="4"/>
        <v>GBP21x33F</v>
      </c>
      <c r="M49" s="421" t="str">
        <v>GBP21X33F=ICAP</v>
      </c>
      <c r="N49" s="422" t="s">
        <v>0</v>
      </c>
      <c r="O49" s="422" t="s">
        <v>0</v>
      </c>
      <c r="P49" s="421" t="s">
        <v>0</v>
      </c>
      <c r="Q49" s="421" t="s">
        <v>0</v>
      </c>
      <c r="R49" s="420" t="e">
        <f t="shared" si="5"/>
        <v>#NUM!</v>
      </c>
      <c r="S49" s="408"/>
      <c r="T49" s="420" t="e">
        <v>#NUM!</v>
      </c>
      <c r="U49" s="408"/>
      <c r="V49" s="420" t="e">
        <v>#NUM!</v>
      </c>
      <c r="W49" s="419">
        <f>_xll.qlSimpleQuoteSetValue(E49,V49/100,Trigger)</f>
        <v>0</v>
      </c>
      <c r="X49" s="405"/>
    </row>
    <row r="50" spans="1:24" ht="11.25" customHeight="1" x14ac:dyDescent="0.2">
      <c r="A50" s="66"/>
      <c r="B50" s="417">
        <f t="shared" si="0"/>
        <v>24</v>
      </c>
      <c r="C50" s="418" t="str">
        <f t="shared" si="1"/>
        <v>x36F</v>
      </c>
      <c r="D50" s="417" t="str">
        <f t="shared" si="2"/>
        <v>GBP24x36F_Quote</v>
      </c>
      <c r="E50" s="416" t="str">
        <f>_xll.qlSimpleQuote(D50,,RateTickValue,Permanent,Trigger,ObjectOverwrite)</f>
        <v>GBP24x36F_Quote#0066</v>
      </c>
      <c r="F50" s="415" t="str">
        <f>_xll.ohRangeRetrieveError(E50)</f>
        <v/>
      </c>
      <c r="G50" s="86"/>
      <c r="I50" s="414"/>
      <c r="J50" s="413">
        <v>24</v>
      </c>
      <c r="K50" s="412" t="str">
        <f t="shared" si="7"/>
        <v>x36F</v>
      </c>
      <c r="L50" s="410" t="str">
        <f t="shared" si="4"/>
        <v>GBP24x36F</v>
      </c>
      <c r="M50" s="410" t="str">
        <v>GBP24X36F=ICAP</v>
      </c>
      <c r="N50" s="411" t="s">
        <v>0</v>
      </c>
      <c r="O50" s="411" t="s">
        <v>0</v>
      </c>
      <c r="P50" s="410" t="s">
        <v>0</v>
      </c>
      <c r="Q50" s="410" t="s">
        <v>0</v>
      </c>
      <c r="R50" s="407" t="e">
        <f t="shared" si="5"/>
        <v>#NUM!</v>
      </c>
      <c r="S50" s="408"/>
      <c r="T50" s="409" t="e">
        <v>#NUM!</v>
      </c>
      <c r="U50" s="408"/>
      <c r="V50" s="407" t="e">
        <v>#NUM!</v>
      </c>
      <c r="W50" s="406">
        <f>_xll.qlSimpleQuoteSetValue(E50,V50/100,Trigger)</f>
        <v>0</v>
      </c>
      <c r="X50" s="405"/>
    </row>
    <row r="51" spans="1:24" ht="11.25" customHeight="1" thickBot="1" x14ac:dyDescent="0.25">
      <c r="A51" s="54"/>
      <c r="B51" s="53"/>
      <c r="C51" s="53"/>
      <c r="D51" s="53"/>
      <c r="E51" s="270"/>
      <c r="F51" s="270"/>
      <c r="G51" s="404"/>
      <c r="I51" s="403"/>
      <c r="J51" s="402"/>
      <c r="K51" s="402"/>
      <c r="L51" s="402"/>
      <c r="M51" s="402"/>
      <c r="N51" s="402"/>
      <c r="O51" s="402"/>
      <c r="P51" s="402"/>
      <c r="Q51" s="402"/>
      <c r="R51" s="402"/>
      <c r="S51" s="402"/>
      <c r="T51" s="402"/>
      <c r="U51" s="402"/>
      <c r="V51" s="402"/>
      <c r="W51" s="402"/>
      <c r="X51" s="401"/>
    </row>
  </sheetData>
  <conditionalFormatting sqref="W5:W50">
    <cfRule type="cellIs" dxfId="18" priority="1" stopIfTrue="1" operator="greaterThan">
      <formula>0</formula>
    </cfRule>
    <cfRule type="cellIs" dxfId="17" priority="2" stopIfTrue="1" operator="lessThan">
      <formula>0</formula>
    </cfRule>
  </conditionalFormatting>
  <dataValidations count="1">
    <dataValidation type="list" showInputMessage="1" showErrorMessage="1" sqref="M2">
      <formula1>Contributors</formula1>
    </dataValidation>
  </dataValidations>
  <pageMargins left="0.75" right="0.75" top="1" bottom="1" header="0.5" footer="0.5"/>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3"/>
  <sheetViews>
    <sheetView workbookViewId="0">
      <selection activeCell="D4" sqref="D4"/>
    </sheetView>
  </sheetViews>
  <sheetFormatPr defaultRowHeight="11.25" x14ac:dyDescent="0.2"/>
  <cols>
    <col min="1" max="1" width="2.7109375" style="166" customWidth="1"/>
    <col min="2" max="2" width="5.140625" style="166" bestFit="1" customWidth="1"/>
    <col min="3" max="3" width="17.85546875" style="166" bestFit="1" customWidth="1"/>
    <col min="4" max="4" width="16.7109375" style="166" bestFit="1" customWidth="1"/>
    <col min="5" max="5" width="36.85546875" style="166" bestFit="1" customWidth="1"/>
    <col min="6" max="8" width="2.7109375" style="166" customWidth="1"/>
    <col min="9" max="9" width="9.140625" style="166"/>
    <col min="10" max="10" width="13.5703125" style="166" customWidth="1"/>
    <col min="11" max="11" width="9.140625" style="166"/>
    <col min="12" max="12" width="2.7109375" style="166" customWidth="1"/>
    <col min="13" max="13" width="9.140625" style="166"/>
    <col min="14" max="14" width="2.7109375" style="166" customWidth="1"/>
    <col min="15" max="16" width="9.140625" style="166"/>
    <col min="17" max="18" width="2.7109375" style="166" customWidth="1"/>
    <col min="19" max="16384" width="9.140625" style="166"/>
  </cols>
  <sheetData>
    <row r="1" spans="1:23" x14ac:dyDescent="0.2">
      <c r="H1" s="324"/>
      <c r="I1" s="48"/>
      <c r="J1" s="48"/>
      <c r="K1" s="48"/>
      <c r="L1" s="48"/>
      <c r="M1" s="48"/>
      <c r="N1" s="48"/>
      <c r="O1" s="48"/>
      <c r="P1" s="48"/>
      <c r="Q1" s="47"/>
    </row>
    <row r="2" spans="1:23" ht="21" customHeight="1" x14ac:dyDescent="0.2">
      <c r="H2" s="46"/>
      <c r="I2" s="234"/>
      <c r="J2" s="44" t="s">
        <v>227</v>
      </c>
      <c r="K2" s="9"/>
      <c r="L2" s="9"/>
      <c r="M2" s="9"/>
      <c r="N2" s="9"/>
      <c r="O2" s="9"/>
      <c r="P2" s="470"/>
      <c r="Q2" s="43"/>
    </row>
    <row r="3" spans="1:23" x14ac:dyDescent="0.2">
      <c r="A3" s="473"/>
      <c r="B3" s="472"/>
      <c r="C3" s="472"/>
      <c r="D3" s="472"/>
      <c r="E3" s="472"/>
      <c r="F3" s="471"/>
      <c r="H3" s="15"/>
      <c r="I3" s="470"/>
      <c r="J3" s="470"/>
      <c r="K3" s="470"/>
      <c r="L3" s="9"/>
      <c r="M3" s="9"/>
      <c r="N3" s="9"/>
      <c r="O3" s="470"/>
      <c r="P3" s="469">
        <f>_xll.ohTrigger(P5:P22)</f>
        <v>64</v>
      </c>
      <c r="Q3" s="5"/>
    </row>
    <row r="4" spans="1:23" ht="22.5" x14ac:dyDescent="0.2">
      <c r="A4" s="284"/>
      <c r="B4" s="468"/>
      <c r="C4" s="229" t="str">
        <f>Currency&amp;"_010_"&amp;"Deposits.xml"</f>
        <v>GBP_010_Deposits.xml</v>
      </c>
      <c r="D4" s="187" t="str">
        <f>IF(Serialize,_xll.ohObjectSave(D5:D22,SerializationPath&amp;C4,FileOverwrite,Serialize),"---")</f>
        <v>---</v>
      </c>
      <c r="E4" s="359" t="str">
        <f>_xll.ohRangeRetrieveError(D4)</f>
        <v/>
      </c>
      <c r="F4" s="458"/>
      <c r="H4" s="15"/>
      <c r="I4" s="34"/>
      <c r="J4" s="38" t="e">
        <f ca="1">_xll.RData(J5:J22,K4:K4,"RTFEED:IDN",ReutersRtMode,,K5)</f>
        <v>#NAME?</v>
      </c>
      <c r="K4" s="320" t="str">
        <f>VLOOKUP(Contributor,ContributorTable,5,FALSE)</f>
        <v>LAST</v>
      </c>
      <c r="L4" s="9"/>
      <c r="M4" s="35" t="s">
        <v>15</v>
      </c>
      <c r="N4" s="9"/>
      <c r="O4" s="34" t="s">
        <v>13</v>
      </c>
      <c r="P4" s="36" t="s">
        <v>12</v>
      </c>
      <c r="Q4" s="5"/>
      <c r="S4" s="467" t="s">
        <v>234</v>
      </c>
      <c r="T4" s="466" t="s">
        <v>233</v>
      </c>
      <c r="U4" s="466" t="s">
        <v>232</v>
      </c>
      <c r="V4" s="466" t="s">
        <v>231</v>
      </c>
      <c r="W4" s="465" t="s">
        <v>230</v>
      </c>
    </row>
    <row r="5" spans="1:23" x14ac:dyDescent="0.2">
      <c r="A5" s="284"/>
      <c r="B5" s="459" t="s">
        <v>229</v>
      </c>
      <c r="C5" s="171" t="str">
        <f t="shared" ref="C5:C22" si="0">Currency&amp;$B5&amp;QuoteSuffix</f>
        <v>GBPOND_Quote</v>
      </c>
      <c r="D5" s="171" t="str">
        <f>_xll.qlSimpleQuote(C5,,RateTickValue,Permanent,Trigger,ObjectOverwrite)</f>
        <v>GBPOND_Quote#0065</v>
      </c>
      <c r="E5" s="311" t="str">
        <f>_xll.ohRangeRetrieveError(D5)</f>
        <v/>
      </c>
      <c r="F5" s="458"/>
      <c r="H5" s="15"/>
      <c r="I5" s="317" t="s">
        <v>98</v>
      </c>
      <c r="J5" s="214" t="str">
        <f t="shared" ref="J5:J22" si="1">Currency&amp;VLOOKUP(Contributor,ContributorTable,2,FALSE)&amp;I5&amp;VLOOKUP(Contributor,ContributorTable,3,FALSE)&amp;"="&amp;VLOOKUP(Contributor,ContributorTable,4,FALSE)</f>
        <v>GBPONFSR=</v>
      </c>
      <c r="K5" s="28">
        <v>0.48188000000000003</v>
      </c>
      <c r="L5" s="9"/>
      <c r="M5" s="27">
        <v>0.48188000000000003</v>
      </c>
      <c r="N5" s="9"/>
      <c r="O5" s="225">
        <f t="array" ref="O5:O22">QuoteStatic</f>
        <v>0.48188000000000003</v>
      </c>
      <c r="P5" s="24" t="e">
        <f>_xll.qlSimpleQuoteSetValue(D5,O5/100,Trigger)</f>
        <v>#N/A</v>
      </c>
      <c r="Q5" s="5"/>
      <c r="S5" s="464" t="s">
        <v>99</v>
      </c>
      <c r="T5" s="179" t="s">
        <v>100</v>
      </c>
      <c r="U5" s="179" t="s">
        <v>208</v>
      </c>
      <c r="V5" s="179" t="str">
        <f>""</f>
        <v/>
      </c>
      <c r="W5" s="463" t="s">
        <v>18</v>
      </c>
    </row>
    <row r="6" spans="1:23" x14ac:dyDescent="0.2">
      <c r="A6" s="284"/>
      <c r="B6" s="459" t="s">
        <v>228</v>
      </c>
      <c r="C6" s="171" t="str">
        <f t="shared" si="0"/>
        <v>GBPTND_Quote</v>
      </c>
      <c r="D6" s="171" t="str">
        <f>_xll.qlSimpleQuote(C6,,RateTickValue,Permanent,Trigger,ObjectOverwrite)</f>
        <v>GBPTND_Quote#0065</v>
      </c>
      <c r="E6" s="311" t="str">
        <f>_xll.ohRangeRetrieveError(D6)</f>
        <v/>
      </c>
      <c r="F6" s="458"/>
      <c r="H6" s="15"/>
      <c r="I6" s="215" t="s">
        <v>97</v>
      </c>
      <c r="J6" s="214" t="str">
        <f t="shared" si="1"/>
        <v>GBPTNFSR=</v>
      </c>
      <c r="K6" s="20" t="s">
        <v>0</v>
      </c>
      <c r="L6" s="9"/>
      <c r="M6" s="19" t="s">
        <v>0</v>
      </c>
      <c r="N6" s="9"/>
      <c r="O6" s="211" t="str">
        <v>The record could not be found</v>
      </c>
      <c r="P6" s="16">
        <f>_xll.qlSimpleQuoteSetValue(D6,O6/100,Trigger)</f>
        <v>0</v>
      </c>
      <c r="Q6" s="5"/>
      <c r="S6" s="464" t="s">
        <v>227</v>
      </c>
      <c r="T6" s="179"/>
      <c r="U6" s="179" t="s">
        <v>226</v>
      </c>
      <c r="V6" s="179"/>
      <c r="W6" s="463" t="s">
        <v>18</v>
      </c>
    </row>
    <row r="7" spans="1:23" x14ac:dyDescent="0.2">
      <c r="A7" s="284"/>
      <c r="B7" s="459" t="s">
        <v>225</v>
      </c>
      <c r="C7" s="171" t="str">
        <f t="shared" si="0"/>
        <v>GBPSND_Quote</v>
      </c>
      <c r="D7" s="171" t="str">
        <f>_xll.qlSimpleQuote(C7,,RateTickValue,Permanent,Trigger,ObjectOverwrite)</f>
        <v>GBPSND_Quote#0065</v>
      </c>
      <c r="E7" s="311" t="str">
        <f>_xll.ohRangeRetrieveError(D7)</f>
        <v/>
      </c>
      <c r="F7" s="458"/>
      <c r="H7" s="15"/>
      <c r="I7" s="215" t="s">
        <v>96</v>
      </c>
      <c r="J7" s="214" t="str">
        <f t="shared" si="1"/>
        <v>GBPSNFSR=</v>
      </c>
      <c r="K7" s="20" t="s">
        <v>0</v>
      </c>
      <c r="L7" s="9"/>
      <c r="M7" s="19" t="s">
        <v>0</v>
      </c>
      <c r="N7" s="9"/>
      <c r="O7" s="211" t="str">
        <v>The record could not be found</v>
      </c>
      <c r="P7" s="16">
        <f>_xll.qlSimpleQuoteSetValue(D7,O7/100,Trigger)</f>
        <v>0</v>
      </c>
      <c r="Q7" s="5"/>
      <c r="S7" s="464" t="s">
        <v>224</v>
      </c>
      <c r="T7" s="179"/>
      <c r="U7" s="179" t="s">
        <v>208</v>
      </c>
      <c r="V7" s="179"/>
      <c r="W7" s="463" t="s">
        <v>19</v>
      </c>
    </row>
    <row r="8" spans="1:23" x14ac:dyDescent="0.2">
      <c r="A8" s="284"/>
      <c r="B8" s="459" t="s">
        <v>223</v>
      </c>
      <c r="C8" s="171" t="str">
        <f t="shared" si="0"/>
        <v>GBPSWD_Quote</v>
      </c>
      <c r="D8" s="171" t="str">
        <f>_xll.qlSimpleQuote(C8,,RateTickValue,Permanent,Trigger,ObjectOverwrite)</f>
        <v>GBPSWD_Quote#0065</v>
      </c>
      <c r="E8" s="311" t="str">
        <f>_xll.ohRangeRetrieveError(D8)</f>
        <v/>
      </c>
      <c r="F8" s="458"/>
      <c r="H8" s="15"/>
      <c r="I8" s="215" t="s">
        <v>95</v>
      </c>
      <c r="J8" s="214" t="str">
        <f t="shared" si="1"/>
        <v>GBPSWFSR=</v>
      </c>
      <c r="K8" s="20">
        <v>0.49112999999999996</v>
      </c>
      <c r="L8" s="9"/>
      <c r="M8" s="19">
        <v>0.49112999999999996</v>
      </c>
      <c r="N8" s="9"/>
      <c r="O8" s="211">
        <v>0.49112999999999996</v>
      </c>
      <c r="P8" s="16" t="e">
        <f>_xll.qlSimpleQuoteSetValue(D8,O8/100,Trigger)</f>
        <v>#N/A</v>
      </c>
      <c r="Q8" s="5"/>
      <c r="S8" s="464" t="s">
        <v>222</v>
      </c>
      <c r="T8" s="179"/>
      <c r="U8" s="179" t="s">
        <v>208</v>
      </c>
      <c r="V8" s="179" t="s">
        <v>221</v>
      </c>
      <c r="W8" s="463" t="s">
        <v>19</v>
      </c>
    </row>
    <row r="9" spans="1:23" x14ac:dyDescent="0.2">
      <c r="A9" s="284"/>
      <c r="B9" s="459" t="s">
        <v>220</v>
      </c>
      <c r="C9" s="171" t="str">
        <f t="shared" si="0"/>
        <v>GBP2WD_Quote</v>
      </c>
      <c r="D9" s="171" t="str">
        <f>_xll.qlSimpleQuote(C9,,RateTickValue,Permanent,Trigger,ObjectOverwrite)</f>
        <v>GBP2WD_Quote#0065</v>
      </c>
      <c r="E9" s="311" t="str">
        <f>_xll.ohRangeRetrieveError(D9)</f>
        <v/>
      </c>
      <c r="F9" s="458"/>
      <c r="H9" s="15"/>
      <c r="I9" s="215" t="s">
        <v>94</v>
      </c>
      <c r="J9" s="214" t="str">
        <f t="shared" si="1"/>
        <v>GBP2WFSR=</v>
      </c>
      <c r="K9" s="20">
        <v>0</v>
      </c>
      <c r="L9" s="9"/>
      <c r="M9" s="19">
        <v>0</v>
      </c>
      <c r="N9" s="9"/>
      <c r="O9" s="211">
        <v>0</v>
      </c>
      <c r="P9" s="16" t="e">
        <f>_xll.qlSimpleQuoteSetValue(D9,O9/100,Trigger)</f>
        <v>#N/A</v>
      </c>
      <c r="Q9" s="5"/>
      <c r="S9" s="464" t="s">
        <v>23</v>
      </c>
      <c r="T9" s="179"/>
      <c r="U9" s="179" t="s">
        <v>208</v>
      </c>
      <c r="V9" s="179" t="s">
        <v>23</v>
      </c>
      <c r="W9" s="463" t="s">
        <v>19</v>
      </c>
    </row>
    <row r="10" spans="1:23" x14ac:dyDescent="0.2">
      <c r="A10" s="284"/>
      <c r="B10" s="459" t="s">
        <v>219</v>
      </c>
      <c r="C10" s="171" t="str">
        <f t="shared" si="0"/>
        <v>GBP3WD_Quote</v>
      </c>
      <c r="D10" s="171" t="str">
        <f>_xll.qlSimpleQuote(C10,,RateTickValue,Permanent,Trigger,ObjectOverwrite)</f>
        <v>GBP3WD_Quote#0065</v>
      </c>
      <c r="E10" s="311" t="str">
        <f>_xll.ohRangeRetrieveError(D10)</f>
        <v/>
      </c>
      <c r="F10" s="458"/>
      <c r="H10" s="15"/>
      <c r="I10" s="215" t="s">
        <v>93</v>
      </c>
      <c r="J10" s="214" t="str">
        <f t="shared" si="1"/>
        <v>GBP3WFSR=</v>
      </c>
      <c r="K10" s="20" t="s">
        <v>0</v>
      </c>
      <c r="L10" s="9"/>
      <c r="M10" s="19" t="s">
        <v>0</v>
      </c>
      <c r="N10" s="9"/>
      <c r="O10" s="211" t="str">
        <v>The record could not be found</v>
      </c>
      <c r="P10" s="16">
        <f>_xll.qlSimpleQuoteSetValue(D10,O10/100,Trigger)</f>
        <v>0</v>
      </c>
      <c r="Q10" s="5"/>
      <c r="S10" s="464" t="s">
        <v>218</v>
      </c>
      <c r="T10" s="179"/>
      <c r="U10" s="179" t="s">
        <v>208</v>
      </c>
      <c r="V10" s="179" t="s">
        <v>217</v>
      </c>
      <c r="W10" s="463" t="s">
        <v>19</v>
      </c>
    </row>
    <row r="11" spans="1:23" x14ac:dyDescent="0.2">
      <c r="A11" s="284"/>
      <c r="B11" s="459" t="s">
        <v>216</v>
      </c>
      <c r="C11" s="171" t="str">
        <f t="shared" si="0"/>
        <v>GBP1MD_Quote</v>
      </c>
      <c r="D11" s="171" t="str">
        <f>_xll.qlSimpleQuote(C11,,RateTickValue,Permanent,Trigger,ObjectOverwrite)</f>
        <v>GBP1MD_Quote#0065</v>
      </c>
      <c r="E11" s="311" t="str">
        <f>_xll.ohRangeRetrieveError(D11)</f>
        <v/>
      </c>
      <c r="F11" s="458"/>
      <c r="H11" s="15"/>
      <c r="I11" s="215" t="s">
        <v>92</v>
      </c>
      <c r="J11" s="214" t="str">
        <f t="shared" si="1"/>
        <v>GBP1MFSR=</v>
      </c>
      <c r="K11" s="20">
        <v>0.50975000000000004</v>
      </c>
      <c r="L11" s="9"/>
      <c r="M11" s="19">
        <v>0.50975000000000004</v>
      </c>
      <c r="N11" s="9"/>
      <c r="O11" s="211">
        <v>0.50975000000000004</v>
      </c>
      <c r="P11" s="16" t="e">
        <f>_xll.qlSimpleQuoteSetValue(D11,O11/100,Trigger)</f>
        <v>#N/A</v>
      </c>
      <c r="Q11" s="5"/>
      <c r="S11" s="464" t="s">
        <v>215</v>
      </c>
      <c r="T11" s="179"/>
      <c r="U11" s="179" t="s">
        <v>208</v>
      </c>
      <c r="V11" s="179" t="s">
        <v>214</v>
      </c>
      <c r="W11" s="463" t="s">
        <v>19</v>
      </c>
    </row>
    <row r="12" spans="1:23" x14ac:dyDescent="0.2">
      <c r="A12" s="284"/>
      <c r="B12" s="459" t="s">
        <v>213</v>
      </c>
      <c r="C12" s="171" t="str">
        <f t="shared" si="0"/>
        <v>GBP2MD_Quote</v>
      </c>
      <c r="D12" s="171" t="str">
        <f>_xll.qlSimpleQuote(C12,,RateTickValue,Permanent,Trigger,ObjectOverwrite)</f>
        <v>GBP2MD_Quote#0065</v>
      </c>
      <c r="E12" s="311" t="str">
        <f>_xll.ohRangeRetrieveError(D12)</f>
        <v/>
      </c>
      <c r="F12" s="458"/>
      <c r="H12" s="15"/>
      <c r="I12" s="215" t="s">
        <v>91</v>
      </c>
      <c r="J12" s="214" t="str">
        <f t="shared" si="1"/>
        <v>GBP2MFSR=</v>
      </c>
      <c r="K12" s="20">
        <v>0.54230999999999996</v>
      </c>
      <c r="L12" s="9"/>
      <c r="M12" s="19">
        <v>0.54230999999999996</v>
      </c>
      <c r="N12" s="9"/>
      <c r="O12" s="211">
        <v>0.54230999999999996</v>
      </c>
      <c r="P12" s="16" t="e">
        <f>_xll.qlSimpleQuoteSetValue(D12,O12/100,Trigger)</f>
        <v>#N/A</v>
      </c>
      <c r="Q12" s="5"/>
      <c r="S12" s="464" t="s">
        <v>212</v>
      </c>
      <c r="T12" s="179"/>
      <c r="U12" s="179" t="s">
        <v>208</v>
      </c>
      <c r="V12" s="179" t="s">
        <v>211</v>
      </c>
      <c r="W12" s="463" t="s">
        <v>19</v>
      </c>
    </row>
    <row r="13" spans="1:23" x14ac:dyDescent="0.2">
      <c r="A13" s="284"/>
      <c r="B13" s="459" t="s">
        <v>210</v>
      </c>
      <c r="C13" s="171" t="str">
        <f t="shared" si="0"/>
        <v>GBP3MD_Quote</v>
      </c>
      <c r="D13" s="171" t="str">
        <f>_xll.qlSimpleQuote(C13,,RateTickValue,Permanent,Trigger,ObjectOverwrite)</f>
        <v>GBP3MD_Quote#0065</v>
      </c>
      <c r="E13" s="311" t="str">
        <f>_xll.ohRangeRetrieveError(D13)</f>
        <v/>
      </c>
      <c r="F13" s="458"/>
      <c r="H13" s="15"/>
      <c r="I13" s="215" t="s">
        <v>90</v>
      </c>
      <c r="J13" s="214" t="str">
        <f t="shared" si="1"/>
        <v>GBP3MFSR=</v>
      </c>
      <c r="K13" s="20">
        <v>0.57499999999999996</v>
      </c>
      <c r="L13" s="9"/>
      <c r="M13" s="19">
        <v>0.57499999999999996</v>
      </c>
      <c r="N13" s="9"/>
      <c r="O13" s="211">
        <v>0.57499999999999996</v>
      </c>
      <c r="P13" s="16" t="e">
        <f>_xll.qlSimpleQuoteSetValue(D13,O13/100,Trigger)</f>
        <v>#N/A</v>
      </c>
      <c r="Q13" s="5"/>
      <c r="S13" s="462" t="s">
        <v>209</v>
      </c>
      <c r="T13" s="461"/>
      <c r="U13" s="461" t="s">
        <v>208</v>
      </c>
      <c r="V13" s="461" t="s">
        <v>207</v>
      </c>
      <c r="W13" s="460" t="s">
        <v>19</v>
      </c>
    </row>
    <row r="14" spans="1:23" x14ac:dyDescent="0.2">
      <c r="A14" s="284"/>
      <c r="B14" s="459" t="s">
        <v>206</v>
      </c>
      <c r="C14" s="171" t="str">
        <f t="shared" si="0"/>
        <v>GBP4MD_Quote</v>
      </c>
      <c r="D14" s="171" t="str">
        <f>_xll.qlSimpleQuote(C14,,RateTickValue,Permanent,Trigger,ObjectOverwrite)</f>
        <v>GBP4MD_Quote#0065</v>
      </c>
      <c r="E14" s="311" t="str">
        <f>_xll.ohRangeRetrieveError(D14)</f>
        <v/>
      </c>
      <c r="F14" s="458"/>
      <c r="H14" s="15"/>
      <c r="I14" s="215" t="s">
        <v>89</v>
      </c>
      <c r="J14" s="214" t="str">
        <f t="shared" si="1"/>
        <v>GBP4MFSR=</v>
      </c>
      <c r="K14" s="20">
        <v>0</v>
      </c>
      <c r="L14" s="9"/>
      <c r="M14" s="19">
        <v>0</v>
      </c>
      <c r="N14" s="9"/>
      <c r="O14" s="211">
        <v>0</v>
      </c>
      <c r="P14" s="16" t="e">
        <f>_xll.qlSimpleQuoteSetValue(D14,O14/100,Trigger)</f>
        <v>#N/A</v>
      </c>
      <c r="Q14" s="5"/>
    </row>
    <row r="15" spans="1:23" x14ac:dyDescent="0.2">
      <c r="A15" s="284"/>
      <c r="B15" s="459" t="s">
        <v>205</v>
      </c>
      <c r="C15" s="171" t="str">
        <f t="shared" si="0"/>
        <v>GBP5MD_Quote</v>
      </c>
      <c r="D15" s="171" t="str">
        <f>_xll.qlSimpleQuote(C15,,RateTickValue,Permanent,Trigger,ObjectOverwrite)</f>
        <v>GBP5MD_Quote#0065</v>
      </c>
      <c r="E15" s="311" t="str">
        <f>_xll.ohRangeRetrieveError(D15)</f>
        <v/>
      </c>
      <c r="F15" s="458"/>
      <c r="H15" s="15"/>
      <c r="I15" s="215" t="s">
        <v>88</v>
      </c>
      <c r="J15" s="214" t="str">
        <f t="shared" si="1"/>
        <v>GBP5MFSR=</v>
      </c>
      <c r="K15" s="20">
        <v>0</v>
      </c>
      <c r="L15" s="9"/>
      <c r="M15" s="19">
        <v>0</v>
      </c>
      <c r="N15" s="9"/>
      <c r="O15" s="211">
        <v>0</v>
      </c>
      <c r="P15" s="16" t="e">
        <f>_xll.qlSimpleQuoteSetValue(D15,O15/100,Trigger)</f>
        <v>#N/A</v>
      </c>
      <c r="Q15" s="5"/>
    </row>
    <row r="16" spans="1:23" x14ac:dyDescent="0.2">
      <c r="A16" s="284"/>
      <c r="B16" s="459" t="s">
        <v>204</v>
      </c>
      <c r="C16" s="171" t="str">
        <f t="shared" si="0"/>
        <v>GBP6MD_Quote</v>
      </c>
      <c r="D16" s="171" t="str">
        <f>_xll.qlSimpleQuote(C16,,RateTickValue,Permanent,Trigger,ObjectOverwrite)</f>
        <v>GBP6MD_Quote#0065</v>
      </c>
      <c r="E16" s="311" t="str">
        <f>_xll.ohRangeRetrieveError(D16)</f>
        <v/>
      </c>
      <c r="F16" s="458"/>
      <c r="H16" s="15"/>
      <c r="I16" s="215" t="s">
        <v>87</v>
      </c>
      <c r="J16" s="214" t="str">
        <f t="shared" si="1"/>
        <v>GBP6MFSR=</v>
      </c>
      <c r="K16" s="20">
        <v>0.73813000000000006</v>
      </c>
      <c r="L16" s="9"/>
      <c r="M16" s="19">
        <v>0.73813000000000006</v>
      </c>
      <c r="N16" s="9"/>
      <c r="O16" s="211">
        <v>0.73813000000000006</v>
      </c>
      <c r="P16" s="16" t="e">
        <f>_xll.qlSimpleQuoteSetValue(D16,O16/100,Trigger)</f>
        <v>#N/A</v>
      </c>
      <c r="Q16" s="5"/>
    </row>
    <row r="17" spans="1:17" x14ac:dyDescent="0.2">
      <c r="A17" s="284"/>
      <c r="B17" s="459" t="s">
        <v>203</v>
      </c>
      <c r="C17" s="171" t="str">
        <f t="shared" si="0"/>
        <v>GBP7MD_Quote</v>
      </c>
      <c r="D17" s="171" t="str">
        <f>_xll.qlSimpleQuote(C17,,RateTickValue,Permanent,Trigger,ObjectOverwrite)</f>
        <v>GBP7MD_Quote#0065</v>
      </c>
      <c r="E17" s="311" t="str">
        <f>_xll.ohRangeRetrieveError(D17)</f>
        <v/>
      </c>
      <c r="F17" s="458"/>
      <c r="H17" s="15"/>
      <c r="I17" s="215" t="s">
        <v>86</v>
      </c>
      <c r="J17" s="214" t="str">
        <f t="shared" si="1"/>
        <v>GBP7MFSR=</v>
      </c>
      <c r="K17" s="20">
        <v>0</v>
      </c>
      <c r="L17" s="9"/>
      <c r="M17" s="19">
        <v>0</v>
      </c>
      <c r="N17" s="9"/>
      <c r="O17" s="211">
        <v>0</v>
      </c>
      <c r="P17" s="16" t="e">
        <f>_xll.qlSimpleQuoteSetValue(D17,O17/100,Trigger)</f>
        <v>#N/A</v>
      </c>
      <c r="Q17" s="5"/>
    </row>
    <row r="18" spans="1:17" x14ac:dyDescent="0.2">
      <c r="A18" s="284"/>
      <c r="B18" s="459" t="s">
        <v>202</v>
      </c>
      <c r="C18" s="171" t="str">
        <f t="shared" si="0"/>
        <v>GBP8MD_Quote</v>
      </c>
      <c r="D18" s="171" t="str">
        <f>_xll.qlSimpleQuote(C18,,RateTickValue,Permanent,Trigger,ObjectOverwrite)</f>
        <v>GBP8MD_Quote#0065</v>
      </c>
      <c r="E18" s="311" t="str">
        <f>_xll.ohRangeRetrieveError(D18)</f>
        <v/>
      </c>
      <c r="F18" s="458"/>
      <c r="H18" s="15"/>
      <c r="I18" s="215" t="s">
        <v>85</v>
      </c>
      <c r="J18" s="214" t="str">
        <f t="shared" si="1"/>
        <v>GBP8MFSR=</v>
      </c>
      <c r="K18" s="20">
        <v>0</v>
      </c>
      <c r="L18" s="9"/>
      <c r="M18" s="19">
        <v>0</v>
      </c>
      <c r="N18" s="9"/>
      <c r="O18" s="211">
        <v>0</v>
      </c>
      <c r="P18" s="16" t="e">
        <f>_xll.qlSimpleQuoteSetValue(D18,O18/100,Trigger)</f>
        <v>#N/A</v>
      </c>
      <c r="Q18" s="5"/>
    </row>
    <row r="19" spans="1:17" x14ac:dyDescent="0.2">
      <c r="A19" s="284"/>
      <c r="B19" s="459" t="s">
        <v>201</v>
      </c>
      <c r="C19" s="171" t="str">
        <f t="shared" si="0"/>
        <v>GBP9MD_Quote</v>
      </c>
      <c r="D19" s="171" t="str">
        <f>_xll.qlSimpleQuote(C19,,RateTickValue,Permanent,Trigger,ObjectOverwrite)</f>
        <v>GBP9MD_Quote#0065</v>
      </c>
      <c r="E19" s="311" t="str">
        <f>_xll.ohRangeRetrieveError(D19)</f>
        <v/>
      </c>
      <c r="F19" s="458"/>
      <c r="H19" s="15"/>
      <c r="I19" s="215" t="s">
        <v>84</v>
      </c>
      <c r="J19" s="214" t="str">
        <f t="shared" si="1"/>
        <v>GBP9MFSR=</v>
      </c>
      <c r="K19" s="20">
        <v>0</v>
      </c>
      <c r="L19" s="9"/>
      <c r="M19" s="19">
        <v>0</v>
      </c>
      <c r="N19" s="9"/>
      <c r="O19" s="211">
        <v>0</v>
      </c>
      <c r="P19" s="16" t="e">
        <f>_xll.qlSimpleQuoteSetValue(D19,O19/100,Trigger)</f>
        <v>#N/A</v>
      </c>
      <c r="Q19" s="5"/>
    </row>
    <row r="20" spans="1:17" x14ac:dyDescent="0.2">
      <c r="A20" s="284"/>
      <c r="B20" s="459" t="s">
        <v>200</v>
      </c>
      <c r="C20" s="171" t="str">
        <f t="shared" si="0"/>
        <v>GBP10MD_Quote</v>
      </c>
      <c r="D20" s="171" t="str">
        <f>_xll.qlSimpleQuote(C20,,RateTickValue,Permanent,Trigger,ObjectOverwrite)</f>
        <v>GBP10MD_Quote#0065</v>
      </c>
      <c r="E20" s="311" t="str">
        <f>_xll.ohRangeRetrieveError(D20)</f>
        <v/>
      </c>
      <c r="F20" s="458"/>
      <c r="H20" s="15"/>
      <c r="I20" s="215" t="s">
        <v>83</v>
      </c>
      <c r="J20" s="214" t="str">
        <f t="shared" si="1"/>
        <v>GBP10MFSR=</v>
      </c>
      <c r="K20" s="20">
        <v>0</v>
      </c>
      <c r="L20" s="9"/>
      <c r="M20" s="19">
        <v>0</v>
      </c>
      <c r="N20" s="9"/>
      <c r="O20" s="211">
        <v>0</v>
      </c>
      <c r="P20" s="16" t="e">
        <f>_xll.qlSimpleQuoteSetValue(D20,O20/100,Trigger)</f>
        <v>#N/A</v>
      </c>
      <c r="Q20" s="5"/>
    </row>
    <row r="21" spans="1:17" x14ac:dyDescent="0.2">
      <c r="A21" s="284"/>
      <c r="B21" s="459" t="s">
        <v>199</v>
      </c>
      <c r="C21" s="171" t="str">
        <f t="shared" si="0"/>
        <v>GBP11MD_Quote</v>
      </c>
      <c r="D21" s="171" t="str">
        <f>_xll.qlSimpleQuote(C21,,RateTickValue,Permanent,Trigger,ObjectOverwrite)</f>
        <v>GBP11MD_Quote#0065</v>
      </c>
      <c r="E21" s="311" t="str">
        <f>_xll.ohRangeRetrieveError(D21)</f>
        <v/>
      </c>
      <c r="F21" s="458"/>
      <c r="H21" s="15"/>
      <c r="I21" s="215" t="s">
        <v>82</v>
      </c>
      <c r="J21" s="214" t="str">
        <f t="shared" si="1"/>
        <v>GBP11MFSR=</v>
      </c>
      <c r="K21" s="20">
        <v>0</v>
      </c>
      <c r="L21" s="9"/>
      <c r="M21" s="19">
        <v>0</v>
      </c>
      <c r="N21" s="9"/>
      <c r="O21" s="211">
        <v>0</v>
      </c>
      <c r="P21" s="16" t="e">
        <f>_xll.qlSimpleQuoteSetValue(D21,O21/100,Trigger)</f>
        <v>#N/A</v>
      </c>
      <c r="Q21" s="5"/>
    </row>
    <row r="22" spans="1:17" x14ac:dyDescent="0.2">
      <c r="A22" s="284"/>
      <c r="B22" s="459" t="s">
        <v>198</v>
      </c>
      <c r="C22" s="171" t="str">
        <f t="shared" si="0"/>
        <v>GBP1YD_Quote</v>
      </c>
      <c r="D22" s="171" t="str">
        <f>_xll.qlSimpleQuote(C22,,RateTickValue,Permanent,Trigger,ObjectOverwrite)</f>
        <v>GBP1YD_Quote#0065</v>
      </c>
      <c r="E22" s="311" t="str">
        <f>_xll.ohRangeRetrieveError(D22)</f>
        <v/>
      </c>
      <c r="F22" s="458"/>
      <c r="H22" s="15"/>
      <c r="I22" s="206" t="s">
        <v>64</v>
      </c>
      <c r="J22" s="205" t="str">
        <f t="shared" si="1"/>
        <v>GBP1YFSR=</v>
      </c>
      <c r="K22" s="11">
        <v>1.0558799999999999</v>
      </c>
      <c r="L22" s="9"/>
      <c r="M22" s="10">
        <v>1.0558799999999999</v>
      </c>
      <c r="N22" s="9"/>
      <c r="O22" s="202">
        <v>1.0558799999999999</v>
      </c>
      <c r="P22" s="6" t="e">
        <f>_xll.qlSimpleQuoteSetValue(D22,O22/100,Trigger)</f>
        <v>#N/A</v>
      </c>
      <c r="Q22" s="5"/>
    </row>
    <row r="23" spans="1:17" ht="12" thickBot="1" x14ac:dyDescent="0.25">
      <c r="A23" s="457"/>
      <c r="B23" s="456"/>
      <c r="C23" s="456"/>
      <c r="D23" s="456"/>
      <c r="E23" s="456"/>
      <c r="F23" s="455"/>
      <c r="H23" s="4"/>
      <c r="I23" s="3"/>
      <c r="J23" s="3"/>
      <c r="K23" s="3"/>
      <c r="L23" s="3"/>
      <c r="M23" s="3"/>
      <c r="N23" s="3"/>
      <c r="O23" s="3"/>
      <c r="P23" s="3"/>
      <c r="Q23" s="167"/>
    </row>
  </sheetData>
  <conditionalFormatting sqref="P5:P22">
    <cfRule type="cellIs" dxfId="16" priority="1" stopIfTrue="1" operator="greaterThan">
      <formula>0</formula>
    </cfRule>
    <cfRule type="cellIs" dxfId="15" priority="2" stopIfTrue="1" operator="lessThan">
      <formula>0</formula>
    </cfRule>
  </conditionalFormatting>
  <dataValidations count="1">
    <dataValidation type="list" showInputMessage="1" showErrorMessage="1" sqref="J2">
      <formula1>Contributors</formula1>
    </dataValidation>
  </dataValidations>
  <pageMargins left="0.75" right="0.75" top="1" bottom="1" header="0.5" footer="0.5"/>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3"/>
  <sheetViews>
    <sheetView topLeftCell="A3" workbookViewId="0">
      <selection activeCell="N5" sqref="N5"/>
    </sheetView>
  </sheetViews>
  <sheetFormatPr defaultRowHeight="12.75" x14ac:dyDescent="0.2"/>
  <cols>
    <col min="1" max="1" width="2.7109375" style="1" customWidth="1"/>
    <col min="2" max="2" width="6.5703125" style="1" bestFit="1" customWidth="1"/>
    <col min="3" max="3" width="2.7109375" style="1" bestFit="1" customWidth="1"/>
    <col min="4" max="4" width="3.5703125" style="1" bestFit="1" customWidth="1"/>
    <col min="5" max="5" width="18.7109375" style="1" bestFit="1" customWidth="1"/>
    <col min="6" max="6" width="20.5703125" style="1" bestFit="1" customWidth="1"/>
    <col min="7" max="7" width="34.42578125" style="1" customWidth="1"/>
    <col min="8" max="9" width="2.7109375" style="1" customWidth="1"/>
    <col min="10" max="10" width="4" style="1" bestFit="1" customWidth="1"/>
    <col min="11" max="11" width="3.5703125" style="1" customWidth="1"/>
    <col min="12" max="12" width="3.5703125" style="1" bestFit="1" customWidth="1"/>
    <col min="13" max="13" width="2.7109375" style="1" customWidth="1"/>
    <col min="14" max="17" width="9.140625" style="1"/>
    <col min="18" max="18" width="11.140625" style="1" bestFit="1" customWidth="1"/>
    <col min="19" max="19" width="15.42578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4" x14ac:dyDescent="0.2">
      <c r="N1" s="49"/>
      <c r="O1" s="48"/>
      <c r="P1" s="48"/>
      <c r="Q1" s="48"/>
      <c r="R1" s="48"/>
      <c r="S1" s="48"/>
      <c r="T1" s="48"/>
      <c r="U1" s="48"/>
      <c r="V1" s="48"/>
      <c r="W1" s="48"/>
      <c r="X1" s="48"/>
      <c r="Y1" s="48"/>
      <c r="Z1" s="48"/>
      <c r="AA1" s="48"/>
      <c r="AB1" s="48"/>
      <c r="AC1" s="48"/>
      <c r="AD1" s="47"/>
      <c r="AE1" s="166"/>
      <c r="AF1" s="166"/>
      <c r="AG1" s="166"/>
      <c r="AH1" s="166"/>
    </row>
    <row r="2" spans="1:34" x14ac:dyDescent="0.2">
      <c r="N2" s="46"/>
      <c r="O2" s="42"/>
      <c r="P2" s="9"/>
      <c r="Q2" s="9"/>
      <c r="R2" s="9"/>
      <c r="S2" s="44" t="s">
        <v>23</v>
      </c>
      <c r="T2" s="9"/>
      <c r="U2" s="9"/>
      <c r="V2" s="9"/>
      <c r="W2" s="9"/>
      <c r="X2" s="42"/>
      <c r="Y2" s="9"/>
      <c r="Z2" s="9"/>
      <c r="AA2" s="9"/>
      <c r="AB2" s="9"/>
      <c r="AC2" s="42"/>
      <c r="AD2" s="43"/>
      <c r="AE2" s="166"/>
      <c r="AF2" s="166"/>
      <c r="AG2" s="166"/>
      <c r="AH2" s="166"/>
    </row>
    <row r="3" spans="1:34" x14ac:dyDescent="0.2">
      <c r="A3" s="488"/>
      <c r="B3" s="472"/>
      <c r="C3" s="472"/>
      <c r="D3" s="472"/>
      <c r="E3" s="486"/>
      <c r="F3" s="487"/>
      <c r="G3" s="486"/>
      <c r="H3" s="471"/>
      <c r="N3" s="15"/>
      <c r="O3" s="9"/>
      <c r="P3" s="42"/>
      <c r="Q3" s="42"/>
      <c r="R3" s="42"/>
      <c r="S3" s="9" t="str">
        <f>_xll.qlInterpolation(,InterpolationType,_xll.ohFilter(N5:N42,W5:W42),_xll.ohFilter(V5:V42,W5:W42))</f>
        <v>obj_00686#0063</v>
      </c>
      <c r="T3" s="42"/>
      <c r="U3" s="42"/>
      <c r="V3" s="42"/>
      <c r="W3" s="42"/>
      <c r="X3" s="42"/>
      <c r="Y3" s="9"/>
      <c r="Z3" s="9"/>
      <c r="AA3" s="9"/>
      <c r="AB3" s="42"/>
      <c r="AC3" s="41">
        <f>_xll.ohTrigger(AC5:AC42)</f>
        <v>63</v>
      </c>
      <c r="AD3" s="5"/>
      <c r="AE3" s="166"/>
      <c r="AF3" s="166"/>
      <c r="AG3" s="166"/>
      <c r="AH3" s="166"/>
    </row>
    <row r="4" spans="1:34" ht="23.25" thickBot="1" x14ac:dyDescent="0.25">
      <c r="A4" s="284"/>
      <c r="B4" s="189" t="s">
        <v>140</v>
      </c>
      <c r="C4" s="32"/>
      <c r="D4" s="189"/>
      <c r="E4" s="229" t="str">
        <f>Currency&amp;"_010_Sw"&amp;$C$9&amp;$D$9&amp;".xml"</f>
        <v>GBP_010_Sw6L12L.xml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row>
    <row r="5" spans="1:34" x14ac:dyDescent="0.2">
      <c r="A5" s="284"/>
      <c r="B5" s="485" t="s">
        <v>87</v>
      </c>
      <c r="C5" s="208" t="str">
        <f>VLOOKUP(Currency,$J$10:$L$14,2)</f>
        <v>6L</v>
      </c>
      <c r="D5" s="257" t="str">
        <f>VLOOKUP(Currency,$J$10:$L$14,3)</f>
        <v>12L</v>
      </c>
      <c r="E5" s="207" t="str">
        <f t="shared" ref="E5:E42" si="0">IF(ISBLANK(C5),"#",Currency&amp;$C5&amp;$D5&amp;$B5&amp;QuoteSuffix)</f>
        <v>GBP6L12L6M_Quote</v>
      </c>
      <c r="F5" s="207" t="str">
        <f>_xll.qlSimpleQuote(E5,,RateTickValue,Permanent,Trigger,ObjectOverwrite)</f>
        <v>GBP6L12L6M_Quote#0064</v>
      </c>
      <c r="G5" s="186" t="str">
        <f>_xll.ohRangeRetrieveError(F5)</f>
        <v/>
      </c>
      <c r="H5" s="479"/>
      <c r="N5" s="484">
        <v>0.5</v>
      </c>
      <c r="O5" s="23" t="s">
        <v>87</v>
      </c>
      <c r="P5" s="22" t="str">
        <f t="array" ref="P5:P42">VLOOKUP(Currency,Conventions,2)</f>
        <v>6L</v>
      </c>
      <c r="Q5" s="22" t="str">
        <f t="array" ref="Q5:Q42">VLOOKUP(Currency,Conventions,3)</f>
        <v>12L</v>
      </c>
      <c r="R5" s="21" t="str">
        <f t="shared" ref="R5:R42" si="1">Currency&amp;$P5&amp;$Q5&amp;$O5</f>
        <v>GBP6L12L6M</v>
      </c>
      <c r="S5" s="214" t="str">
        <f t="array" ref="S5:S42">Instruments&amp;"="&amp;VLOOKUP(Contributor,ContributorTable,2,FALSE)</f>
        <v>GBP6L12L6M=ICAP</v>
      </c>
      <c r="T5" s="483" t="s">
        <v>0</v>
      </c>
      <c r="U5" s="483" t="s">
        <v>0</v>
      </c>
      <c r="V5" s="483" t="e">
        <f t="shared" ref="V5:V42" si="2">IF(ISERROR(AVERAGE(T5,U5)),#NUM!,AVERAGE(T5,U5))</f>
        <v>#NUM!</v>
      </c>
      <c r="W5" s="17" t="b">
        <f t="shared" ref="W5:W42" si="3">IF(ISNUMBER(V5),TRUE,FALSE)</f>
        <v>0</v>
      </c>
      <c r="X5" s="482">
        <f t="array" ref="X5:X42">_xll.qlInterpolationInterpolate(S3,N5:N42,TRUE)</f>
        <v>18.064641363012839</v>
      </c>
      <c r="Y5" s="9"/>
      <c r="Z5" s="481">
        <v>18.064641363012839</v>
      </c>
      <c r="AA5" s="9"/>
      <c r="AB5" s="480">
        <f t="array" ref="AB5:AB42">QuoteStatic</f>
        <v>18.064641363012839</v>
      </c>
      <c r="AC5" s="16" t="e">
        <f>_xll.qlSimpleQuoteSetValue(F5,AB5/10000,Trigger)</f>
        <v>#N/A</v>
      </c>
      <c r="AD5" s="5"/>
      <c r="AE5" s="166"/>
      <c r="AF5" s="313" t="s">
        <v>49</v>
      </c>
      <c r="AG5" s="222" t="s">
        <v>121</v>
      </c>
      <c r="AH5" s="221" t="s">
        <v>235</v>
      </c>
    </row>
    <row r="6" spans="1:34" x14ac:dyDescent="0.2">
      <c r="A6" s="284"/>
      <c r="B6" s="485" t="s">
        <v>64</v>
      </c>
      <c r="C6" s="208" t="str">
        <f t="shared" ref="C6:C42" si="4">C5</f>
        <v>6L</v>
      </c>
      <c r="D6" s="257" t="str">
        <f t="shared" ref="D6:D42" si="5">D5</f>
        <v>12L</v>
      </c>
      <c r="E6" s="207" t="str">
        <f t="shared" si="0"/>
        <v>GBP6L12L1Y_Quote</v>
      </c>
      <c r="F6" s="207" t="str">
        <f>_xll.qlSimpleQuote(E6,,RateTickValue,Permanent,Trigger,ObjectOverwrite)</f>
        <v>GBP6L12L1Y_Quote#0064</v>
      </c>
      <c r="G6" s="186" t="str">
        <f>_xll.ohRangeRetrieveError(F6)</f>
        <v/>
      </c>
      <c r="H6" s="479"/>
      <c r="N6" s="484">
        <v>1</v>
      </c>
      <c r="O6" s="23" t="s">
        <v>64</v>
      </c>
      <c r="P6" s="22" t="str">
        <v>6L</v>
      </c>
      <c r="Q6" s="22" t="str">
        <v>12L</v>
      </c>
      <c r="R6" s="21" t="str">
        <f t="shared" si="1"/>
        <v>GBP6L12L1Y</v>
      </c>
      <c r="S6" s="214" t="str">
        <v>GBP6L12L1Y=ICAP</v>
      </c>
      <c r="T6" s="483">
        <v>13.375</v>
      </c>
      <c r="U6" s="483">
        <v>25.375</v>
      </c>
      <c r="V6" s="483">
        <f t="shared" si="2"/>
        <v>19.375</v>
      </c>
      <c r="W6" s="17" t="b">
        <f t="shared" si="3"/>
        <v>1</v>
      </c>
      <c r="X6" s="482">
        <v>19.375</v>
      </c>
      <c r="Y6" s="9"/>
      <c r="Z6" s="481">
        <v>19.375</v>
      </c>
      <c r="AA6" s="9"/>
      <c r="AB6" s="480">
        <v>19.375</v>
      </c>
      <c r="AC6" s="16" t="e">
        <f>_xll.qlSimpleQuoteSetValue(F6,AB6/10000,Trigger)</f>
        <v>#N/A</v>
      </c>
      <c r="AD6" s="5"/>
      <c r="AE6" s="166"/>
      <c r="AF6" s="180" t="s">
        <v>48</v>
      </c>
      <c r="AG6" s="179" t="s">
        <v>125</v>
      </c>
      <c r="AH6" s="178" t="s">
        <v>236</v>
      </c>
    </row>
    <row r="7" spans="1:34" x14ac:dyDescent="0.2">
      <c r="A7" s="284"/>
      <c r="B7" s="485" t="s">
        <v>134</v>
      </c>
      <c r="C7" s="208" t="str">
        <f t="shared" si="4"/>
        <v>6L</v>
      </c>
      <c r="D7" s="257" t="str">
        <f t="shared" si="5"/>
        <v>12L</v>
      </c>
      <c r="E7" s="207" t="str">
        <f t="shared" si="0"/>
        <v>GBP6L12L15M_Quote</v>
      </c>
      <c r="F7" s="207" t="str">
        <f>_xll.qlSimpleQuote(E7,,RateTickValue,Permanent,Trigger,ObjectOverwrite)</f>
        <v>GBP6L12L15M_Quote#0064</v>
      </c>
      <c r="G7" s="186" t="str">
        <f>_xll.ohRangeRetrieveError(F7)</f>
        <v/>
      </c>
      <c r="H7" s="479"/>
      <c r="N7" s="484">
        <v>1.25</v>
      </c>
      <c r="O7" s="23" t="s">
        <v>134</v>
      </c>
      <c r="P7" s="22" t="str">
        <v>6L</v>
      </c>
      <c r="Q7" s="22" t="str">
        <v>12L</v>
      </c>
      <c r="R7" s="21" t="str">
        <f t="shared" si="1"/>
        <v>GBP6L12L15M</v>
      </c>
      <c r="S7" s="214" t="str">
        <v>GBP6L12L15M=ICAP</v>
      </c>
      <c r="T7" s="483" t="s">
        <v>0</v>
      </c>
      <c r="U7" s="483" t="s">
        <v>0</v>
      </c>
      <c r="V7" s="483" t="e">
        <f t="shared" si="2"/>
        <v>#NUM!</v>
      </c>
      <c r="W7" s="17" t="b">
        <f t="shared" si="3"/>
        <v>0</v>
      </c>
      <c r="X7" s="482">
        <v>20.048560454623395</v>
      </c>
      <c r="Y7" s="9"/>
      <c r="Z7" s="481">
        <v>20.048560454623395</v>
      </c>
      <c r="AA7" s="9"/>
      <c r="AB7" s="480">
        <v>20.048560454623395</v>
      </c>
      <c r="AC7" s="16" t="e">
        <f>_xll.qlSimpleQuoteSetValue(F7,AB7/10000,Trigger)</f>
        <v>#N/A</v>
      </c>
      <c r="AD7" s="5"/>
      <c r="AE7" s="166"/>
      <c r="AF7" s="180" t="s">
        <v>43</v>
      </c>
      <c r="AG7" s="179" t="s">
        <v>121</v>
      </c>
      <c r="AH7" s="178" t="s">
        <v>235</v>
      </c>
    </row>
    <row r="8" spans="1:34" x14ac:dyDescent="0.2">
      <c r="A8" s="284"/>
      <c r="B8" s="485" t="s">
        <v>133</v>
      </c>
      <c r="C8" s="208" t="str">
        <f t="shared" si="4"/>
        <v>6L</v>
      </c>
      <c r="D8" s="257" t="str">
        <f t="shared" si="5"/>
        <v>12L</v>
      </c>
      <c r="E8" s="207" t="str">
        <f t="shared" si="0"/>
        <v>GBP6L12L18M_Quote</v>
      </c>
      <c r="F8" s="207" t="str">
        <f>_xll.qlSimpleQuote(E8,,RateTickValue,Permanent,Trigger,ObjectOverwrite)</f>
        <v>GBP6L12L18M_Quote#0064</v>
      </c>
      <c r="G8" s="186" t="str">
        <f>_xll.ohRangeRetrieveError(F8)</f>
        <v/>
      </c>
      <c r="H8" s="479"/>
      <c r="N8" s="484">
        <v>1.5</v>
      </c>
      <c r="O8" s="23" t="s">
        <v>133</v>
      </c>
      <c r="P8" s="22" t="str">
        <v>6L</v>
      </c>
      <c r="Q8" s="22" t="str">
        <v>12L</v>
      </c>
      <c r="R8" s="21" t="str">
        <f t="shared" si="1"/>
        <v>GBP6L12L18M</v>
      </c>
      <c r="S8" s="214" t="str">
        <v>GBP6L12L18M=ICAP</v>
      </c>
      <c r="T8" s="483" t="s">
        <v>0</v>
      </c>
      <c r="U8" s="483" t="s">
        <v>0</v>
      </c>
      <c r="V8" s="483" t="e">
        <f t="shared" si="2"/>
        <v>#NUM!</v>
      </c>
      <c r="W8" s="17" t="b">
        <f t="shared" si="3"/>
        <v>0</v>
      </c>
      <c r="X8" s="482">
        <v>20.621289848554127</v>
      </c>
      <c r="Y8" s="9"/>
      <c r="Z8" s="481">
        <v>20.621289848554127</v>
      </c>
      <c r="AA8" s="9"/>
      <c r="AB8" s="480">
        <v>20.621289848554127</v>
      </c>
      <c r="AC8" s="16" t="e">
        <f>_xll.qlSimpleQuoteSetValue(F8,AB8/10000,Trigger)</f>
        <v>#N/A</v>
      </c>
      <c r="AD8" s="5"/>
      <c r="AE8" s="166"/>
      <c r="AF8" s="180" t="s">
        <v>42</v>
      </c>
      <c r="AG8" s="179" t="s">
        <v>121</v>
      </c>
      <c r="AH8" s="178" t="s">
        <v>235</v>
      </c>
    </row>
    <row r="9" spans="1:34" ht="13.5" thickBot="1" x14ac:dyDescent="0.25">
      <c r="A9" s="284"/>
      <c r="B9" s="485" t="s">
        <v>132</v>
      </c>
      <c r="C9" s="208" t="str">
        <f t="shared" si="4"/>
        <v>6L</v>
      </c>
      <c r="D9" s="257" t="str">
        <f t="shared" si="5"/>
        <v>12L</v>
      </c>
      <c r="E9" s="207" t="str">
        <f t="shared" si="0"/>
        <v>GBP6L12L21M_Quote</v>
      </c>
      <c r="F9" s="207" t="str">
        <f>_xll.qlSimpleQuote(E9,,RateTickValue,Permanent,Trigger,ObjectOverwrite)</f>
        <v>GBP6L12L21M_Quote#0064</v>
      </c>
      <c r="G9" s="186" t="str">
        <f>_xll.ohRangeRetrieveError(F9)</f>
        <v/>
      </c>
      <c r="H9" s="479"/>
      <c r="N9" s="484">
        <v>1.75</v>
      </c>
      <c r="O9" s="23" t="s">
        <v>132</v>
      </c>
      <c r="P9" s="22" t="str">
        <v>6L</v>
      </c>
      <c r="Q9" s="22" t="str">
        <v>12L</v>
      </c>
      <c r="R9" s="21" t="str">
        <f t="shared" si="1"/>
        <v>GBP6L12L21M</v>
      </c>
      <c r="S9" s="214" t="str">
        <v>GBP6L12L21M=ICAP</v>
      </c>
      <c r="T9" s="483" t="s">
        <v>0</v>
      </c>
      <c r="U9" s="483" t="s">
        <v>0</v>
      </c>
      <c r="V9" s="483" t="e">
        <f t="shared" si="2"/>
        <v>#NUM!</v>
      </c>
      <c r="W9" s="17" t="b">
        <f t="shared" si="3"/>
        <v>0</v>
      </c>
      <c r="X9" s="482">
        <v>21.0083743182078</v>
      </c>
      <c r="Y9" s="9"/>
      <c r="Z9" s="481">
        <v>21.0083743182078</v>
      </c>
      <c r="AA9" s="9"/>
      <c r="AB9" s="480">
        <v>21.0083743182078</v>
      </c>
      <c r="AC9" s="16" t="e">
        <f>_xll.qlSimpleQuoteSetValue(F9,AB9/10000,Trigger)</f>
        <v>#N/A</v>
      </c>
      <c r="AD9" s="5"/>
      <c r="AE9" s="166"/>
      <c r="AF9" s="177" t="s">
        <v>41</v>
      </c>
      <c r="AG9" s="176" t="s">
        <v>235</v>
      </c>
      <c r="AH9" s="175" t="s">
        <v>120</v>
      </c>
    </row>
    <row r="10" spans="1:34" x14ac:dyDescent="0.2">
      <c r="A10" s="284"/>
      <c r="B10" s="174" t="s">
        <v>63</v>
      </c>
      <c r="C10" s="208" t="str">
        <f t="shared" si="4"/>
        <v>6L</v>
      </c>
      <c r="D10" s="257" t="str">
        <f t="shared" si="5"/>
        <v>12L</v>
      </c>
      <c r="E10" s="207" t="str">
        <f t="shared" si="0"/>
        <v>GBP6L12L2Y_Quote</v>
      </c>
      <c r="F10" s="207" t="str">
        <f>_xll.qlSimpleQuote(E10,,RateTickValue,Permanent,Trigger,ObjectOverwrite)</f>
        <v>GBP6L12L2Y_Quote#0064</v>
      </c>
      <c r="G10" s="186" t="str">
        <f>_xll.ohRangeRetrieveError(F10)</f>
        <v/>
      </c>
      <c r="H10" s="479"/>
      <c r="J10" s="313" t="s">
        <v>49</v>
      </c>
      <c r="K10" s="222" t="s">
        <v>121</v>
      </c>
      <c r="L10" s="221" t="s">
        <v>235</v>
      </c>
      <c r="N10" s="15">
        <v>2</v>
      </c>
      <c r="O10" s="23" t="s">
        <v>63</v>
      </c>
      <c r="P10" s="22" t="str">
        <v>6L</v>
      </c>
      <c r="Q10" s="22" t="str">
        <v>12L</v>
      </c>
      <c r="R10" s="21" t="str">
        <f t="shared" si="1"/>
        <v>GBP6L12L2Y</v>
      </c>
      <c r="S10" s="214" t="str">
        <v>GBP6L12L2Y=ICAP</v>
      </c>
      <c r="T10" s="483">
        <v>15.125</v>
      </c>
      <c r="U10" s="483">
        <v>27.125</v>
      </c>
      <c r="V10" s="483">
        <f t="shared" si="2"/>
        <v>21.125</v>
      </c>
      <c r="W10" s="17" t="b">
        <f t="shared" si="3"/>
        <v>1</v>
      </c>
      <c r="X10" s="482">
        <v>21.125</v>
      </c>
      <c r="Y10" s="9"/>
      <c r="Z10" s="481">
        <v>21.125</v>
      </c>
      <c r="AA10" s="9"/>
      <c r="AB10" s="480">
        <v>21.125</v>
      </c>
      <c r="AC10" s="16" t="e">
        <f>_xll.qlSimpleQuoteSetValue(F10,AB10/10000,Trigger)</f>
        <v>#N/A</v>
      </c>
      <c r="AD10" s="5"/>
      <c r="AE10" s="166"/>
      <c r="AF10" s="166"/>
      <c r="AG10" s="166"/>
      <c r="AH10" s="166"/>
    </row>
    <row r="11" spans="1:34" x14ac:dyDescent="0.2">
      <c r="A11" s="284"/>
      <c r="B11" s="174" t="s">
        <v>62</v>
      </c>
      <c r="C11" s="208" t="str">
        <f t="shared" si="4"/>
        <v>6L</v>
      </c>
      <c r="D11" s="257" t="str">
        <f t="shared" si="5"/>
        <v>12L</v>
      </c>
      <c r="E11" s="207" t="str">
        <f t="shared" si="0"/>
        <v>GBP6L12L3Y_Quote</v>
      </c>
      <c r="F11" s="207" t="str">
        <f>_xll.qlSimpleQuote(E11,,RateTickValue,Permanent,Trigger,ObjectOverwrite)</f>
        <v>GBP6L12L3Y_Quote#0064</v>
      </c>
      <c r="G11" s="186" t="str">
        <f>_xll.ohRangeRetrieveError(F11)</f>
        <v/>
      </c>
      <c r="H11" s="479"/>
      <c r="J11" s="180" t="s">
        <v>48</v>
      </c>
      <c r="K11" s="179" t="s">
        <v>125</v>
      </c>
      <c r="L11" s="178" t="s">
        <v>236</v>
      </c>
      <c r="N11" s="15">
        <v>3</v>
      </c>
      <c r="O11" s="23" t="s">
        <v>62</v>
      </c>
      <c r="P11" s="22" t="str">
        <v>6L</v>
      </c>
      <c r="Q11" s="22" t="str">
        <v>12L</v>
      </c>
      <c r="R11" s="21" t="str">
        <f t="shared" si="1"/>
        <v>GBP6L12L3Y</v>
      </c>
      <c r="S11" s="214" t="str">
        <v>GBP6L12L3Y=ICAP</v>
      </c>
      <c r="T11" s="483">
        <v>13.25</v>
      </c>
      <c r="U11" s="483">
        <v>25.25</v>
      </c>
      <c r="V11" s="483">
        <f t="shared" si="2"/>
        <v>19.25</v>
      </c>
      <c r="W11" s="17" t="b">
        <f t="shared" si="3"/>
        <v>1</v>
      </c>
      <c r="X11" s="482">
        <v>19.25</v>
      </c>
      <c r="Y11" s="9"/>
      <c r="Z11" s="481">
        <v>19.25</v>
      </c>
      <c r="AA11" s="9"/>
      <c r="AB11" s="480">
        <v>19.25</v>
      </c>
      <c r="AC11" s="16" t="e">
        <f>_xll.qlSimpleQuoteSetValue(F11,AB11/10000,Trigger)</f>
        <v>#N/A</v>
      </c>
      <c r="AD11" s="5"/>
      <c r="AE11" s="166"/>
      <c r="AF11" s="166"/>
      <c r="AG11" s="166"/>
      <c r="AH11" s="166"/>
    </row>
    <row r="12" spans="1:34" x14ac:dyDescent="0.2">
      <c r="A12" s="284"/>
      <c r="B12" s="174" t="s">
        <v>61</v>
      </c>
      <c r="C12" s="208" t="str">
        <f t="shared" si="4"/>
        <v>6L</v>
      </c>
      <c r="D12" s="257" t="str">
        <f t="shared" si="5"/>
        <v>12L</v>
      </c>
      <c r="E12" s="207" t="str">
        <f t="shared" si="0"/>
        <v>GBP6L12L4Y_Quote</v>
      </c>
      <c r="F12" s="207" t="str">
        <f>_xll.qlSimpleQuote(E12,,RateTickValue,Permanent,Trigger,ObjectOverwrite)</f>
        <v>GBP6L12L4Y_Quote#0064</v>
      </c>
      <c r="G12" s="186" t="str">
        <f>_xll.ohRangeRetrieveError(F12)</f>
        <v/>
      </c>
      <c r="H12" s="479"/>
      <c r="J12" s="180" t="s">
        <v>43</v>
      </c>
      <c r="K12" s="179" t="s">
        <v>121</v>
      </c>
      <c r="L12" s="178" t="s">
        <v>235</v>
      </c>
      <c r="N12" s="15">
        <v>4</v>
      </c>
      <c r="O12" s="23" t="s">
        <v>61</v>
      </c>
      <c r="P12" s="22" t="str">
        <v>6L</v>
      </c>
      <c r="Q12" s="22" t="str">
        <v>12L</v>
      </c>
      <c r="R12" s="21" t="str">
        <f t="shared" si="1"/>
        <v>GBP6L12L4Y</v>
      </c>
      <c r="S12" s="214" t="str">
        <v>GBP6L12L4Y=ICAP</v>
      </c>
      <c r="T12" s="483">
        <v>12.125</v>
      </c>
      <c r="U12" s="483">
        <v>24.125</v>
      </c>
      <c r="V12" s="483">
        <f t="shared" si="2"/>
        <v>18.125</v>
      </c>
      <c r="W12" s="17" t="b">
        <f t="shared" si="3"/>
        <v>1</v>
      </c>
      <c r="X12" s="482">
        <v>18.125</v>
      </c>
      <c r="Y12" s="9"/>
      <c r="Z12" s="481">
        <v>18.125</v>
      </c>
      <c r="AA12" s="9"/>
      <c r="AB12" s="480">
        <v>18.125</v>
      </c>
      <c r="AC12" s="16" t="e">
        <f>_xll.qlSimpleQuoteSetValue(F12,AB12/10000,Trigger)</f>
        <v>#N/A</v>
      </c>
      <c r="AD12" s="5"/>
      <c r="AE12" s="166"/>
      <c r="AF12" s="166"/>
      <c r="AG12" s="166"/>
      <c r="AH12" s="166"/>
    </row>
    <row r="13" spans="1:34" x14ac:dyDescent="0.2">
      <c r="A13" s="284"/>
      <c r="B13" s="174" t="s">
        <v>60</v>
      </c>
      <c r="C13" s="208" t="str">
        <f t="shared" si="4"/>
        <v>6L</v>
      </c>
      <c r="D13" s="257" t="str">
        <f t="shared" si="5"/>
        <v>12L</v>
      </c>
      <c r="E13" s="207" t="str">
        <f t="shared" si="0"/>
        <v>GBP6L12L5Y_Quote</v>
      </c>
      <c r="F13" s="207" t="str">
        <f>_xll.qlSimpleQuote(E13,,RateTickValue,Permanent,Trigger,ObjectOverwrite)</f>
        <v>GBP6L12L5Y_Quote#0064</v>
      </c>
      <c r="G13" s="186" t="str">
        <f>_xll.ohRangeRetrieveError(F13)</f>
        <v/>
      </c>
      <c r="H13" s="479"/>
      <c r="J13" s="180" t="s">
        <v>42</v>
      </c>
      <c r="K13" s="179" t="s">
        <v>121</v>
      </c>
      <c r="L13" s="178" t="s">
        <v>235</v>
      </c>
      <c r="N13" s="15">
        <v>5</v>
      </c>
      <c r="O13" s="23" t="s">
        <v>60</v>
      </c>
      <c r="P13" s="22" t="str">
        <v>6L</v>
      </c>
      <c r="Q13" s="22" t="str">
        <v>12L</v>
      </c>
      <c r="R13" s="21" t="str">
        <f t="shared" si="1"/>
        <v>GBP6L12L5Y</v>
      </c>
      <c r="S13" s="214" t="str">
        <v>GBP6L12L5Y=ICAP</v>
      </c>
      <c r="T13" s="483">
        <v>10.75</v>
      </c>
      <c r="U13" s="483">
        <v>22.75</v>
      </c>
      <c r="V13" s="483">
        <f t="shared" si="2"/>
        <v>16.75</v>
      </c>
      <c r="W13" s="17" t="b">
        <f t="shared" si="3"/>
        <v>1</v>
      </c>
      <c r="X13" s="482">
        <v>16.75</v>
      </c>
      <c r="Y13" s="9"/>
      <c r="Z13" s="481">
        <v>16.75</v>
      </c>
      <c r="AA13" s="9"/>
      <c r="AB13" s="480">
        <v>16.75</v>
      </c>
      <c r="AC13" s="16" t="e">
        <f>_xll.qlSimpleQuoteSetValue(F13,AB13/10000,Trigger)</f>
        <v>#N/A</v>
      </c>
      <c r="AD13" s="5"/>
      <c r="AE13" s="166"/>
      <c r="AF13" s="166"/>
      <c r="AG13" s="166"/>
      <c r="AH13" s="166"/>
    </row>
    <row r="14" spans="1:34" ht="13.5" thickBot="1" x14ac:dyDescent="0.25">
      <c r="A14" s="284"/>
      <c r="B14" s="174" t="s">
        <v>59</v>
      </c>
      <c r="C14" s="208" t="str">
        <f t="shared" si="4"/>
        <v>6L</v>
      </c>
      <c r="D14" s="257" t="str">
        <f t="shared" si="5"/>
        <v>12L</v>
      </c>
      <c r="E14" s="207" t="str">
        <f t="shared" si="0"/>
        <v>GBP6L12L6Y_Quote</v>
      </c>
      <c r="F14" s="207" t="str">
        <f>_xll.qlSimpleQuote(E14,,RateTickValue,Permanent,Trigger,ObjectOverwrite)</f>
        <v>GBP6L12L6Y_Quote#0064</v>
      </c>
      <c r="G14" s="186" t="str">
        <f>_xll.ohRangeRetrieveError(F14)</f>
        <v/>
      </c>
      <c r="H14" s="479"/>
      <c r="J14" s="177" t="s">
        <v>41</v>
      </c>
      <c r="K14" s="176" t="s">
        <v>235</v>
      </c>
      <c r="L14" s="175" t="s">
        <v>120</v>
      </c>
      <c r="N14" s="15">
        <v>6</v>
      </c>
      <c r="O14" s="23" t="s">
        <v>59</v>
      </c>
      <c r="P14" s="22" t="str">
        <v>6L</v>
      </c>
      <c r="Q14" s="22" t="str">
        <v>12L</v>
      </c>
      <c r="R14" s="21" t="str">
        <f t="shared" si="1"/>
        <v>GBP6L12L6Y</v>
      </c>
      <c r="S14" s="214" t="str">
        <v>GBP6L12L6Y=ICAP</v>
      </c>
      <c r="T14" s="483">
        <v>10</v>
      </c>
      <c r="U14" s="483">
        <v>22</v>
      </c>
      <c r="V14" s="483">
        <f t="shared" si="2"/>
        <v>16</v>
      </c>
      <c r="W14" s="17" t="b">
        <f t="shared" si="3"/>
        <v>1</v>
      </c>
      <c r="X14" s="482">
        <v>16</v>
      </c>
      <c r="Y14" s="9"/>
      <c r="Z14" s="481">
        <v>16</v>
      </c>
      <c r="AA14" s="9"/>
      <c r="AB14" s="480">
        <v>16</v>
      </c>
      <c r="AC14" s="16" t="e">
        <f>_xll.qlSimpleQuoteSetValue(F14,AB14/10000,Trigger)</f>
        <v>#N/A</v>
      </c>
      <c r="AD14" s="5"/>
      <c r="AE14" s="166"/>
      <c r="AF14" s="166"/>
      <c r="AG14" s="166"/>
      <c r="AH14" s="166"/>
    </row>
    <row r="15" spans="1:34" x14ac:dyDescent="0.2">
      <c r="A15" s="284"/>
      <c r="B15" s="174" t="s">
        <v>58</v>
      </c>
      <c r="C15" s="208" t="str">
        <f t="shared" si="4"/>
        <v>6L</v>
      </c>
      <c r="D15" s="257" t="str">
        <f t="shared" si="5"/>
        <v>12L</v>
      </c>
      <c r="E15" s="207" t="str">
        <f t="shared" si="0"/>
        <v>GBP6L12L7Y_Quote</v>
      </c>
      <c r="F15" s="207" t="str">
        <f>_xll.qlSimpleQuote(E15,,RateTickValue,Permanent,Trigger,ObjectOverwrite)</f>
        <v>GBP6L12L7Y_Quote#0064</v>
      </c>
      <c r="G15" s="186" t="str">
        <f>_xll.ohRangeRetrieveError(F15)</f>
        <v/>
      </c>
      <c r="H15" s="479"/>
      <c r="N15" s="15">
        <v>7</v>
      </c>
      <c r="O15" s="23" t="s">
        <v>58</v>
      </c>
      <c r="P15" s="22" t="str">
        <v>6L</v>
      </c>
      <c r="Q15" s="22" t="str">
        <v>12L</v>
      </c>
      <c r="R15" s="21" t="str">
        <f t="shared" si="1"/>
        <v>GBP6L12L7Y</v>
      </c>
      <c r="S15" s="214" t="str">
        <v>GBP6L12L7Y=ICAP</v>
      </c>
      <c r="T15" s="483">
        <v>9.5</v>
      </c>
      <c r="U15" s="483">
        <v>21.5</v>
      </c>
      <c r="V15" s="483">
        <f t="shared" si="2"/>
        <v>15.5</v>
      </c>
      <c r="W15" s="17" t="b">
        <f t="shared" si="3"/>
        <v>1</v>
      </c>
      <c r="X15" s="482">
        <v>15.5</v>
      </c>
      <c r="Y15" s="9"/>
      <c r="Z15" s="481">
        <v>15.5</v>
      </c>
      <c r="AA15" s="9"/>
      <c r="AB15" s="480">
        <v>15.5</v>
      </c>
      <c r="AC15" s="16" t="e">
        <f>_xll.qlSimpleQuoteSetValue(F15,AB15/10000,Trigger)</f>
        <v>#N/A</v>
      </c>
      <c r="AD15" s="5"/>
      <c r="AE15" s="166"/>
      <c r="AF15" s="166"/>
      <c r="AG15" s="166"/>
      <c r="AH15" s="166"/>
    </row>
    <row r="16" spans="1:34" x14ac:dyDescent="0.2">
      <c r="A16" s="284"/>
      <c r="B16" s="174" t="s">
        <v>57</v>
      </c>
      <c r="C16" s="208" t="str">
        <f t="shared" si="4"/>
        <v>6L</v>
      </c>
      <c r="D16" s="257" t="str">
        <f t="shared" si="5"/>
        <v>12L</v>
      </c>
      <c r="E16" s="207" t="str">
        <f t="shared" si="0"/>
        <v>GBP6L12L8Y_Quote</v>
      </c>
      <c r="F16" s="207" t="str">
        <f>_xll.qlSimpleQuote(E16,,RateTickValue,Permanent,Trigger,ObjectOverwrite)</f>
        <v>GBP6L12L8Y_Quote#0064</v>
      </c>
      <c r="G16" s="186" t="str">
        <f>_xll.ohRangeRetrieveError(F16)</f>
        <v/>
      </c>
      <c r="H16" s="479"/>
      <c r="N16" s="15">
        <v>8</v>
      </c>
      <c r="O16" s="23" t="s">
        <v>57</v>
      </c>
      <c r="P16" s="22" t="str">
        <v>6L</v>
      </c>
      <c r="Q16" s="22" t="str">
        <v>12L</v>
      </c>
      <c r="R16" s="21" t="str">
        <f t="shared" si="1"/>
        <v>GBP6L12L8Y</v>
      </c>
      <c r="S16" s="214" t="str">
        <v>GBP6L12L8Y=ICAP</v>
      </c>
      <c r="T16" s="483">
        <v>8.875</v>
      </c>
      <c r="U16" s="483">
        <v>20.875</v>
      </c>
      <c r="V16" s="483">
        <f t="shared" si="2"/>
        <v>14.875</v>
      </c>
      <c r="W16" s="17" t="b">
        <f t="shared" si="3"/>
        <v>1</v>
      </c>
      <c r="X16" s="482">
        <v>14.875</v>
      </c>
      <c r="Y16" s="9"/>
      <c r="Z16" s="481">
        <v>14.875</v>
      </c>
      <c r="AA16" s="9"/>
      <c r="AB16" s="480">
        <v>14.875</v>
      </c>
      <c r="AC16" s="16" t="e">
        <f>_xll.qlSimpleQuoteSetValue(F16,AB16/10000,Trigger)</f>
        <v>#N/A</v>
      </c>
      <c r="AD16" s="5"/>
      <c r="AE16" s="166"/>
      <c r="AF16" s="166"/>
      <c r="AG16" s="166"/>
      <c r="AH16" s="166"/>
    </row>
    <row r="17" spans="1:34" x14ac:dyDescent="0.2">
      <c r="A17" s="284"/>
      <c r="B17" s="174" t="s">
        <v>56</v>
      </c>
      <c r="C17" s="208" t="str">
        <f t="shared" si="4"/>
        <v>6L</v>
      </c>
      <c r="D17" s="257" t="str">
        <f t="shared" si="5"/>
        <v>12L</v>
      </c>
      <c r="E17" s="207" t="str">
        <f t="shared" si="0"/>
        <v>GBP6L12L9Y_Quote</v>
      </c>
      <c r="F17" s="207" t="str">
        <f>_xll.qlSimpleQuote(E17,,RateTickValue,Permanent,Trigger,ObjectOverwrite)</f>
        <v>GBP6L12L9Y_Quote#0064</v>
      </c>
      <c r="G17" s="186" t="str">
        <f>_xll.ohRangeRetrieveError(F17)</f>
        <v/>
      </c>
      <c r="H17" s="479"/>
      <c r="N17" s="15">
        <v>9</v>
      </c>
      <c r="O17" s="23" t="s">
        <v>56</v>
      </c>
      <c r="P17" s="22" t="str">
        <v>6L</v>
      </c>
      <c r="Q17" s="22" t="str">
        <v>12L</v>
      </c>
      <c r="R17" s="21" t="str">
        <f t="shared" si="1"/>
        <v>GBP6L12L9Y</v>
      </c>
      <c r="S17" s="214" t="str">
        <v>GBP6L12L9Y=ICAP</v>
      </c>
      <c r="T17" s="483">
        <v>8.125</v>
      </c>
      <c r="U17" s="483">
        <v>20.125</v>
      </c>
      <c r="V17" s="483">
        <f t="shared" si="2"/>
        <v>14.125</v>
      </c>
      <c r="W17" s="17" t="b">
        <f t="shared" si="3"/>
        <v>1</v>
      </c>
      <c r="X17" s="482">
        <v>14.125</v>
      </c>
      <c r="Y17" s="9"/>
      <c r="Z17" s="481">
        <v>14.125</v>
      </c>
      <c r="AA17" s="9"/>
      <c r="AB17" s="480">
        <v>14.125</v>
      </c>
      <c r="AC17" s="16" t="e">
        <f>_xll.qlSimpleQuoteSetValue(F17,AB17/10000,Trigger)</f>
        <v>#N/A</v>
      </c>
      <c r="AD17" s="5"/>
      <c r="AE17" s="166"/>
      <c r="AF17" s="166"/>
      <c r="AG17" s="166"/>
      <c r="AH17" s="166"/>
    </row>
    <row r="18" spans="1:34" x14ac:dyDescent="0.2">
      <c r="A18" s="284"/>
      <c r="B18" s="174" t="s">
        <v>55</v>
      </c>
      <c r="C18" s="208" t="str">
        <f t="shared" si="4"/>
        <v>6L</v>
      </c>
      <c r="D18" s="257" t="str">
        <f t="shared" si="5"/>
        <v>12L</v>
      </c>
      <c r="E18" s="207" t="str">
        <f t="shared" si="0"/>
        <v>GBP6L12L10Y_Quote</v>
      </c>
      <c r="F18" s="207" t="str">
        <f>_xll.qlSimpleQuote(E18,,RateTickValue,Permanent,Trigger,ObjectOverwrite)</f>
        <v>GBP6L12L10Y_Quote#0064</v>
      </c>
      <c r="G18" s="186" t="str">
        <f>_xll.ohRangeRetrieveError(F18)</f>
        <v/>
      </c>
      <c r="H18" s="479"/>
      <c r="N18" s="15">
        <v>10</v>
      </c>
      <c r="O18" s="23" t="s">
        <v>55</v>
      </c>
      <c r="P18" s="22" t="str">
        <v>6L</v>
      </c>
      <c r="Q18" s="22" t="str">
        <v>12L</v>
      </c>
      <c r="R18" s="21" t="str">
        <f t="shared" si="1"/>
        <v>GBP6L12L10Y</v>
      </c>
      <c r="S18" s="214" t="str">
        <v>GBP6L12L10Y=ICAP</v>
      </c>
      <c r="T18" s="483">
        <v>7.5</v>
      </c>
      <c r="U18" s="483">
        <v>19.5</v>
      </c>
      <c r="V18" s="483">
        <f t="shared" si="2"/>
        <v>13.5</v>
      </c>
      <c r="W18" s="17" t="b">
        <f t="shared" si="3"/>
        <v>1</v>
      </c>
      <c r="X18" s="482">
        <v>13.5</v>
      </c>
      <c r="Y18" s="9"/>
      <c r="Z18" s="481">
        <v>13.5</v>
      </c>
      <c r="AA18" s="9"/>
      <c r="AB18" s="480">
        <v>13.5</v>
      </c>
      <c r="AC18" s="16" t="e">
        <f>_xll.qlSimpleQuoteSetValue(F18,AB18/10000,Trigger)</f>
        <v>#N/A</v>
      </c>
      <c r="AD18" s="5"/>
      <c r="AE18" s="166"/>
      <c r="AF18" s="166"/>
      <c r="AG18" s="166"/>
      <c r="AH18" s="166"/>
    </row>
    <row r="19" spans="1:34" x14ac:dyDescent="0.2">
      <c r="A19" s="284"/>
      <c r="B19" s="174" t="s">
        <v>119</v>
      </c>
      <c r="C19" s="208" t="str">
        <f t="shared" si="4"/>
        <v>6L</v>
      </c>
      <c r="D19" s="257" t="str">
        <f t="shared" si="5"/>
        <v>12L</v>
      </c>
      <c r="E19" s="207" t="str">
        <f t="shared" si="0"/>
        <v>GBP6L12L11Y_Quote</v>
      </c>
      <c r="F19" s="207" t="str">
        <f>_xll.qlSimpleQuote(E19,,RateTickValue,Permanent,Trigger,ObjectOverwrite)</f>
        <v>GBP6L12L11Y_Quote#0064</v>
      </c>
      <c r="G19" s="186" t="str">
        <f>_xll.ohRangeRetrieveError(F19)</f>
        <v/>
      </c>
      <c r="H19" s="479"/>
      <c r="N19" s="15">
        <v>11</v>
      </c>
      <c r="O19" s="23" t="s">
        <v>119</v>
      </c>
      <c r="P19" s="22" t="str">
        <v>6L</v>
      </c>
      <c r="Q19" s="22" t="str">
        <v>12L</v>
      </c>
      <c r="R19" s="21" t="str">
        <f t="shared" si="1"/>
        <v>GBP6L12L11Y</v>
      </c>
      <c r="S19" s="214" t="str">
        <v>GBP6L12L11Y=ICAP</v>
      </c>
      <c r="T19" s="483" t="s">
        <v>0</v>
      </c>
      <c r="U19" s="483" t="s">
        <v>0</v>
      </c>
      <c r="V19" s="483" t="e">
        <f t="shared" si="2"/>
        <v>#NUM!</v>
      </c>
      <c r="W19" s="17" t="b">
        <f t="shared" si="3"/>
        <v>0</v>
      </c>
      <c r="X19" s="482">
        <v>12.86915710035629</v>
      </c>
      <c r="Y19" s="9"/>
      <c r="Z19" s="481">
        <v>12.86915710035629</v>
      </c>
      <c r="AA19" s="9"/>
      <c r="AB19" s="480">
        <v>12.86915710035629</v>
      </c>
      <c r="AC19" s="16" t="e">
        <f>_xll.qlSimpleQuoteSetValue(F19,AB19/10000,Trigger)</f>
        <v>#N/A</v>
      </c>
      <c r="AD19" s="5"/>
      <c r="AE19" s="166"/>
      <c r="AF19" s="166"/>
      <c r="AG19" s="166"/>
      <c r="AH19" s="166"/>
    </row>
    <row r="20" spans="1:34" x14ac:dyDescent="0.2">
      <c r="A20" s="284"/>
      <c r="B20" s="174" t="s">
        <v>54</v>
      </c>
      <c r="C20" s="208" t="str">
        <f t="shared" si="4"/>
        <v>6L</v>
      </c>
      <c r="D20" s="257" t="str">
        <f t="shared" si="5"/>
        <v>12L</v>
      </c>
      <c r="E20" s="207" t="str">
        <f t="shared" si="0"/>
        <v>GBP6L12L12Y_Quote</v>
      </c>
      <c r="F20" s="207" t="str">
        <f>_xll.qlSimpleQuote(E20,,RateTickValue,Permanent,Trigger,ObjectOverwrite)</f>
        <v>GBP6L12L12Y_Quote#0064</v>
      </c>
      <c r="G20" s="186" t="str">
        <f>_xll.ohRangeRetrieveError(F20)</f>
        <v/>
      </c>
      <c r="H20" s="479"/>
      <c r="N20" s="15">
        <v>12</v>
      </c>
      <c r="O20" s="23" t="s">
        <v>54</v>
      </c>
      <c r="P20" s="22" t="str">
        <v>6L</v>
      </c>
      <c r="Q20" s="22" t="str">
        <v>12L</v>
      </c>
      <c r="R20" s="21" t="str">
        <f t="shared" si="1"/>
        <v>GBP6L12L12Y</v>
      </c>
      <c r="S20" s="214" t="str">
        <v>GBP6L12L12Y=ICAP</v>
      </c>
      <c r="T20" s="483">
        <v>4.25</v>
      </c>
      <c r="U20" s="483">
        <v>20.25</v>
      </c>
      <c r="V20" s="483">
        <f t="shared" si="2"/>
        <v>12.25</v>
      </c>
      <c r="W20" s="17" t="b">
        <f t="shared" si="3"/>
        <v>1</v>
      </c>
      <c r="X20" s="482">
        <v>12.25</v>
      </c>
      <c r="Y20" s="9"/>
      <c r="Z20" s="481">
        <v>12.25</v>
      </c>
      <c r="AA20" s="9"/>
      <c r="AB20" s="480">
        <v>12.25</v>
      </c>
      <c r="AC20" s="16" t="e">
        <f>_xll.qlSimpleQuoteSetValue(F20,AB20/10000,Trigger)</f>
        <v>#N/A</v>
      </c>
      <c r="AD20" s="5"/>
      <c r="AE20" s="166"/>
      <c r="AF20" s="166"/>
      <c r="AG20" s="166"/>
      <c r="AH20" s="166"/>
    </row>
    <row r="21" spans="1:34" x14ac:dyDescent="0.2">
      <c r="A21" s="284"/>
      <c r="B21" s="174" t="s">
        <v>118</v>
      </c>
      <c r="C21" s="208" t="str">
        <f t="shared" si="4"/>
        <v>6L</v>
      </c>
      <c r="D21" s="257" t="str">
        <f t="shared" si="5"/>
        <v>12L</v>
      </c>
      <c r="E21" s="207" t="str">
        <f t="shared" si="0"/>
        <v>GBP6L12L13Y_Quote</v>
      </c>
      <c r="F21" s="207" t="str">
        <f>_xll.qlSimpleQuote(E21,,RateTickValue,Permanent,Trigger,ObjectOverwrite)</f>
        <v>GBP6L12L13Y_Quote#0064</v>
      </c>
      <c r="G21" s="186" t="str">
        <f>_xll.ohRangeRetrieveError(F21)</f>
        <v/>
      </c>
      <c r="H21" s="479"/>
      <c r="N21" s="15">
        <v>13</v>
      </c>
      <c r="O21" s="23" t="s">
        <v>118</v>
      </c>
      <c r="P21" s="22" t="str">
        <v>6L</v>
      </c>
      <c r="Q21" s="22" t="str">
        <v>12L</v>
      </c>
      <c r="R21" s="21" t="str">
        <f t="shared" si="1"/>
        <v>GBP6L12L13Y</v>
      </c>
      <c r="S21" s="214" t="str">
        <v>GBP6L12L13Y=ICAP</v>
      </c>
      <c r="T21" s="483" t="s">
        <v>0</v>
      </c>
      <c r="U21" s="483" t="s">
        <v>0</v>
      </c>
      <c r="V21" s="483" t="e">
        <f t="shared" si="2"/>
        <v>#NUM!</v>
      </c>
      <c r="W21" s="17" t="b">
        <f t="shared" si="3"/>
        <v>0</v>
      </c>
      <c r="X21" s="482">
        <v>11.713427619715652</v>
      </c>
      <c r="Y21" s="9"/>
      <c r="Z21" s="481">
        <v>11.713427619715652</v>
      </c>
      <c r="AA21" s="9"/>
      <c r="AB21" s="480">
        <v>11.713427619715652</v>
      </c>
      <c r="AC21" s="16" t="e">
        <f>_xll.qlSimpleQuoteSetValue(F21,AB21/10000,Trigger)</f>
        <v>#N/A</v>
      </c>
      <c r="AD21" s="5"/>
      <c r="AE21" s="166"/>
      <c r="AF21" s="166"/>
      <c r="AG21" s="166"/>
      <c r="AH21" s="166"/>
    </row>
    <row r="22" spans="1:34" x14ac:dyDescent="0.2">
      <c r="A22" s="284"/>
      <c r="B22" s="174" t="s">
        <v>117</v>
      </c>
      <c r="C22" s="208" t="str">
        <f t="shared" si="4"/>
        <v>6L</v>
      </c>
      <c r="D22" s="257" t="str">
        <f t="shared" si="5"/>
        <v>12L</v>
      </c>
      <c r="E22" s="207" t="str">
        <f t="shared" si="0"/>
        <v>GBP6L12L14Y_Quote</v>
      </c>
      <c r="F22" s="207" t="str">
        <f>_xll.qlSimpleQuote(E22,,RateTickValue,Permanent,Trigger,ObjectOverwrite)</f>
        <v>GBP6L12L14Y_Quote#0064</v>
      </c>
      <c r="G22" s="186" t="str">
        <f>_xll.ohRangeRetrieveError(F22)</f>
        <v/>
      </c>
      <c r="H22" s="479"/>
      <c r="N22" s="15">
        <v>14</v>
      </c>
      <c r="O22" s="23" t="s">
        <v>117</v>
      </c>
      <c r="P22" s="22" t="str">
        <v>6L</v>
      </c>
      <c r="Q22" s="22" t="str">
        <v>12L</v>
      </c>
      <c r="R22" s="21" t="str">
        <f t="shared" si="1"/>
        <v>GBP6L12L14Y</v>
      </c>
      <c r="S22" s="214" t="str">
        <v>GBP6L12L14Y=ICAP</v>
      </c>
      <c r="T22" s="483" t="s">
        <v>0</v>
      </c>
      <c r="U22" s="483" t="s">
        <v>0</v>
      </c>
      <c r="V22" s="483" t="e">
        <f t="shared" si="2"/>
        <v>#NUM!</v>
      </c>
      <c r="W22" s="17" t="b">
        <f t="shared" si="3"/>
        <v>0</v>
      </c>
      <c r="X22" s="482">
        <v>11.260542950287563</v>
      </c>
      <c r="Y22" s="9"/>
      <c r="Z22" s="481">
        <v>11.260542950287563</v>
      </c>
      <c r="AA22" s="9"/>
      <c r="AB22" s="480">
        <v>11.260542950287563</v>
      </c>
      <c r="AC22" s="16" t="e">
        <f>_xll.qlSimpleQuoteSetValue(F22,AB22/10000,Trigger)</f>
        <v>#N/A</v>
      </c>
      <c r="AD22" s="5"/>
      <c r="AE22" s="166"/>
      <c r="AF22" s="166"/>
      <c r="AG22" s="166"/>
      <c r="AH22" s="166"/>
    </row>
    <row r="23" spans="1:34" x14ac:dyDescent="0.2">
      <c r="A23" s="284"/>
      <c r="B23" s="174" t="s">
        <v>53</v>
      </c>
      <c r="C23" s="208" t="str">
        <f t="shared" si="4"/>
        <v>6L</v>
      </c>
      <c r="D23" s="257" t="str">
        <f t="shared" si="5"/>
        <v>12L</v>
      </c>
      <c r="E23" s="207" t="str">
        <f t="shared" si="0"/>
        <v>GBP6L12L15Y_Quote</v>
      </c>
      <c r="F23" s="207" t="str">
        <f>_xll.qlSimpleQuote(E23,,RateTickValue,Permanent,Trigger,ObjectOverwrite)</f>
        <v>GBP6L12L15Y_Quote#0064</v>
      </c>
      <c r="G23" s="186" t="str">
        <f>_xll.ohRangeRetrieveError(F23)</f>
        <v/>
      </c>
      <c r="H23" s="479"/>
      <c r="N23" s="15">
        <v>15</v>
      </c>
      <c r="O23" s="23" t="s">
        <v>53</v>
      </c>
      <c r="P23" s="22" t="str">
        <v>6L</v>
      </c>
      <c r="Q23" s="22" t="str">
        <v>12L</v>
      </c>
      <c r="R23" s="21" t="str">
        <f t="shared" si="1"/>
        <v>GBP6L12L15Y</v>
      </c>
      <c r="S23" s="214" t="str">
        <v>GBP6L12L15Y=ICAP</v>
      </c>
      <c r="T23" s="483">
        <v>2.875</v>
      </c>
      <c r="U23" s="483">
        <v>18.875</v>
      </c>
      <c r="V23" s="483">
        <f t="shared" si="2"/>
        <v>10.875</v>
      </c>
      <c r="W23" s="17" t="b">
        <f t="shared" si="3"/>
        <v>1</v>
      </c>
      <c r="X23" s="482">
        <v>10.875</v>
      </c>
      <c r="Y23" s="9"/>
      <c r="Z23" s="481">
        <v>10.875</v>
      </c>
      <c r="AA23" s="9"/>
      <c r="AB23" s="480">
        <v>10.875</v>
      </c>
      <c r="AC23" s="16" t="e">
        <f>_xll.qlSimpleQuoteSetValue(F23,AB23/10000,Trigger)</f>
        <v>#N/A</v>
      </c>
      <c r="AD23" s="5"/>
      <c r="AE23" s="166"/>
      <c r="AF23" s="166"/>
      <c r="AG23" s="166"/>
      <c r="AH23" s="166"/>
    </row>
    <row r="24" spans="1:34" x14ac:dyDescent="0.2">
      <c r="A24" s="284"/>
      <c r="B24" s="174" t="s">
        <v>116</v>
      </c>
      <c r="C24" s="208" t="str">
        <f t="shared" si="4"/>
        <v>6L</v>
      </c>
      <c r="D24" s="257" t="str">
        <f t="shared" si="5"/>
        <v>12L</v>
      </c>
      <c r="E24" s="207" t="str">
        <f t="shared" si="0"/>
        <v>GBP6L12L16Y_Quote</v>
      </c>
      <c r="F24" s="207" t="str">
        <f>_xll.qlSimpleQuote(E24,,RateTickValue,Permanent,Trigger,ObjectOverwrite)</f>
        <v>GBP6L12L16Y_Quote#0064</v>
      </c>
      <c r="G24" s="186" t="str">
        <f>_xll.ohRangeRetrieveError(F24)</f>
        <v/>
      </c>
      <c r="H24" s="479"/>
      <c r="N24" s="15">
        <v>16</v>
      </c>
      <c r="O24" s="23" t="s">
        <v>116</v>
      </c>
      <c r="P24" s="22" t="str">
        <v>6L</v>
      </c>
      <c r="Q24" s="22" t="str">
        <v>12L</v>
      </c>
      <c r="R24" s="21" t="str">
        <f t="shared" si="1"/>
        <v>GBP6L12L16Y</v>
      </c>
      <c r="S24" s="214" t="str">
        <v>GBP6L12L16Y=ICAP</v>
      </c>
      <c r="T24" s="483" t="s">
        <v>0</v>
      </c>
      <c r="U24" s="483" t="s">
        <v>0</v>
      </c>
      <c r="V24" s="483" t="e">
        <f t="shared" si="2"/>
        <v>#NUM!</v>
      </c>
      <c r="W24" s="17" t="b">
        <f t="shared" si="3"/>
        <v>0</v>
      </c>
      <c r="X24" s="482">
        <v>10.541370366532274</v>
      </c>
      <c r="Y24" s="9"/>
      <c r="Z24" s="481">
        <v>10.541370366532274</v>
      </c>
      <c r="AA24" s="9"/>
      <c r="AB24" s="480">
        <v>10.541370366532274</v>
      </c>
      <c r="AC24" s="16" t="e">
        <f>_xll.qlSimpleQuoteSetValue(F24,AB24/10000,Trigger)</f>
        <v>#N/A</v>
      </c>
      <c r="AD24" s="5"/>
      <c r="AE24" s="166"/>
      <c r="AF24" s="166"/>
      <c r="AG24" s="166"/>
      <c r="AH24" s="166"/>
    </row>
    <row r="25" spans="1:34" x14ac:dyDescent="0.2">
      <c r="A25" s="284"/>
      <c r="B25" s="174" t="s">
        <v>115</v>
      </c>
      <c r="C25" s="208" t="str">
        <f t="shared" si="4"/>
        <v>6L</v>
      </c>
      <c r="D25" s="257" t="str">
        <f t="shared" si="5"/>
        <v>12L</v>
      </c>
      <c r="E25" s="207" t="str">
        <f t="shared" si="0"/>
        <v>GBP6L12L17Y_Quote</v>
      </c>
      <c r="F25" s="207" t="str">
        <f>_xll.qlSimpleQuote(E25,,RateTickValue,Permanent,Trigger,ObjectOverwrite)</f>
        <v>GBP6L12L17Y_Quote#0064</v>
      </c>
      <c r="G25" s="186" t="str">
        <f>_xll.ohRangeRetrieveError(F25)</f>
        <v/>
      </c>
      <c r="H25" s="479"/>
      <c r="N25" s="15">
        <v>17</v>
      </c>
      <c r="O25" s="23" t="s">
        <v>115</v>
      </c>
      <c r="P25" s="22" t="str">
        <v>6L</v>
      </c>
      <c r="Q25" s="22" t="str">
        <v>12L</v>
      </c>
      <c r="R25" s="21" t="str">
        <f t="shared" si="1"/>
        <v>GBP6L12L17Y</v>
      </c>
      <c r="S25" s="214" t="str">
        <v>GBP6L12L17Y=ICAP</v>
      </c>
      <c r="T25" s="483" t="s">
        <v>0</v>
      </c>
      <c r="U25" s="483" t="s">
        <v>0</v>
      </c>
      <c r="V25" s="483" t="e">
        <f t="shared" si="2"/>
        <v>#NUM!</v>
      </c>
      <c r="W25" s="17" t="b">
        <f t="shared" si="3"/>
        <v>0</v>
      </c>
      <c r="X25" s="482">
        <v>10.247896005143875</v>
      </c>
      <c r="Y25" s="9"/>
      <c r="Z25" s="481">
        <v>10.247896005143875</v>
      </c>
      <c r="AA25" s="9"/>
      <c r="AB25" s="480">
        <v>10.247896005143875</v>
      </c>
      <c r="AC25" s="16" t="e">
        <f>_xll.qlSimpleQuoteSetValue(F25,AB25/10000,Trigger)</f>
        <v>#N/A</v>
      </c>
      <c r="AD25" s="5"/>
      <c r="AE25" s="166"/>
      <c r="AF25" s="166"/>
      <c r="AG25" s="166"/>
      <c r="AH25" s="166"/>
    </row>
    <row r="26" spans="1:34" x14ac:dyDescent="0.2">
      <c r="A26" s="284"/>
      <c r="B26" s="174" t="s">
        <v>114</v>
      </c>
      <c r="C26" s="208" t="str">
        <f t="shared" si="4"/>
        <v>6L</v>
      </c>
      <c r="D26" s="257" t="str">
        <f t="shared" si="5"/>
        <v>12L</v>
      </c>
      <c r="E26" s="207" t="str">
        <f t="shared" si="0"/>
        <v>GBP6L12L18Y_Quote</v>
      </c>
      <c r="F26" s="207" t="str">
        <f>_xll.qlSimpleQuote(E26,,RateTickValue,Permanent,Trigger,ObjectOverwrite)</f>
        <v>GBP6L12L18Y_Quote#0064</v>
      </c>
      <c r="G26" s="186" t="str">
        <f>_xll.ohRangeRetrieveError(F26)</f>
        <v/>
      </c>
      <c r="H26" s="479"/>
      <c r="N26" s="15">
        <v>18</v>
      </c>
      <c r="O26" s="23" t="s">
        <v>114</v>
      </c>
      <c r="P26" s="22" t="str">
        <v>6L</v>
      </c>
      <c r="Q26" s="22" t="str">
        <v>12L</v>
      </c>
      <c r="R26" s="21" t="str">
        <f t="shared" si="1"/>
        <v>GBP6L12L18Y</v>
      </c>
      <c r="S26" s="214" t="str">
        <v>GBP6L12L18Y=ICAP</v>
      </c>
      <c r="T26" s="483" t="s">
        <v>0</v>
      </c>
      <c r="U26" s="483" t="s">
        <v>0</v>
      </c>
      <c r="V26" s="483" t="e">
        <f t="shared" si="2"/>
        <v>#NUM!</v>
      </c>
      <c r="W26" s="17" t="b">
        <f t="shared" si="3"/>
        <v>0</v>
      </c>
      <c r="X26" s="482">
        <v>9.9837364604893395</v>
      </c>
      <c r="Y26" s="9"/>
      <c r="Z26" s="481">
        <v>9.9837364604893395</v>
      </c>
      <c r="AA26" s="9"/>
      <c r="AB26" s="480">
        <v>9.9837364604893395</v>
      </c>
      <c r="AC26" s="16" t="e">
        <f>_xll.qlSimpleQuoteSetValue(F26,AB26/10000,Trigger)</f>
        <v>#N/A</v>
      </c>
      <c r="AD26" s="5"/>
      <c r="AE26" s="166"/>
      <c r="AF26" s="166"/>
      <c r="AG26" s="166"/>
      <c r="AH26" s="166"/>
    </row>
    <row r="27" spans="1:34" x14ac:dyDescent="0.2">
      <c r="A27" s="284"/>
      <c r="B27" s="174" t="s">
        <v>113</v>
      </c>
      <c r="C27" s="208" t="str">
        <f t="shared" si="4"/>
        <v>6L</v>
      </c>
      <c r="D27" s="257" t="str">
        <f t="shared" si="5"/>
        <v>12L</v>
      </c>
      <c r="E27" s="207" t="str">
        <f t="shared" si="0"/>
        <v>GBP6L12L19Y_Quote</v>
      </c>
      <c r="F27" s="207" t="str">
        <f>_xll.qlSimpleQuote(E27,,RateTickValue,Permanent,Trigger,ObjectOverwrite)</f>
        <v>GBP6L12L19Y_Quote#0064</v>
      </c>
      <c r="G27" s="186" t="str">
        <f>_xll.ohRangeRetrieveError(F27)</f>
        <v/>
      </c>
      <c r="H27" s="479"/>
      <c r="N27" s="15">
        <v>19</v>
      </c>
      <c r="O27" s="23" t="s">
        <v>113</v>
      </c>
      <c r="P27" s="22" t="str">
        <v>6L</v>
      </c>
      <c r="Q27" s="22" t="str">
        <v>12L</v>
      </c>
      <c r="R27" s="21" t="str">
        <f t="shared" si="1"/>
        <v>GBP6L12L19Y</v>
      </c>
      <c r="S27" s="214" t="str">
        <v>GBP6L12L19Y=ICAP</v>
      </c>
      <c r="T27" s="483" t="s">
        <v>0</v>
      </c>
      <c r="U27" s="483" t="s">
        <v>0</v>
      </c>
      <c r="V27" s="483" t="e">
        <f t="shared" si="2"/>
        <v>#NUM!</v>
      </c>
      <c r="W27" s="17" t="b">
        <f t="shared" si="3"/>
        <v>0</v>
      </c>
      <c r="X27" s="482">
        <v>9.7380512772232031</v>
      </c>
      <c r="Y27" s="9"/>
      <c r="Z27" s="481">
        <v>9.7380512772232031</v>
      </c>
      <c r="AA27" s="9"/>
      <c r="AB27" s="480">
        <v>9.7380512772232031</v>
      </c>
      <c r="AC27" s="16" t="e">
        <f>_xll.qlSimpleQuoteSetValue(F27,AB27/10000,Trigger)</f>
        <v>#N/A</v>
      </c>
      <c r="AD27" s="5"/>
      <c r="AE27" s="166"/>
      <c r="AF27" s="166"/>
      <c r="AG27" s="166"/>
      <c r="AH27" s="166"/>
    </row>
    <row r="28" spans="1:34" x14ac:dyDescent="0.2">
      <c r="A28" s="284"/>
      <c r="B28" s="174" t="s">
        <v>52</v>
      </c>
      <c r="C28" s="208" t="str">
        <f t="shared" si="4"/>
        <v>6L</v>
      </c>
      <c r="D28" s="257" t="str">
        <f t="shared" si="5"/>
        <v>12L</v>
      </c>
      <c r="E28" s="207" t="str">
        <f t="shared" si="0"/>
        <v>GBP6L12L20Y_Quote</v>
      </c>
      <c r="F28" s="207" t="str">
        <f>_xll.qlSimpleQuote(E28,,RateTickValue,Permanent,Trigger,ObjectOverwrite)</f>
        <v>GBP6L12L20Y_Quote#0064</v>
      </c>
      <c r="G28" s="186" t="str">
        <f>_xll.ohRangeRetrieveError(F28)</f>
        <v/>
      </c>
      <c r="H28" s="479"/>
      <c r="N28" s="15">
        <v>20</v>
      </c>
      <c r="O28" s="23" t="s">
        <v>52</v>
      </c>
      <c r="P28" s="22" t="str">
        <v>6L</v>
      </c>
      <c r="Q28" s="22" t="str">
        <v>12L</v>
      </c>
      <c r="R28" s="21" t="str">
        <f t="shared" si="1"/>
        <v>GBP6L12L20Y</v>
      </c>
      <c r="S28" s="214" t="str">
        <v>GBP6L12L20Y=ICAP</v>
      </c>
      <c r="T28" s="483">
        <v>1.5</v>
      </c>
      <c r="U28" s="483">
        <v>17.5</v>
      </c>
      <c r="V28" s="483">
        <f t="shared" si="2"/>
        <v>9.5</v>
      </c>
      <c r="W28" s="17" t="b">
        <f t="shared" si="3"/>
        <v>1</v>
      </c>
      <c r="X28" s="482">
        <v>9.5</v>
      </c>
      <c r="Y28" s="9"/>
      <c r="Z28" s="481">
        <v>9.5</v>
      </c>
      <c r="AA28" s="9"/>
      <c r="AB28" s="480">
        <v>9.5</v>
      </c>
      <c r="AC28" s="16" t="e">
        <f>_xll.qlSimpleQuoteSetValue(F28,AB28/10000,Trigger)</f>
        <v>#N/A</v>
      </c>
      <c r="AD28" s="5"/>
      <c r="AE28" s="166"/>
      <c r="AF28" s="166"/>
      <c r="AG28" s="166"/>
      <c r="AH28" s="166"/>
    </row>
    <row r="29" spans="1:34" x14ac:dyDescent="0.2">
      <c r="A29" s="284"/>
      <c r="B29" s="174" t="s">
        <v>112</v>
      </c>
      <c r="C29" s="208" t="str">
        <f t="shared" si="4"/>
        <v>6L</v>
      </c>
      <c r="D29" s="257" t="str">
        <f t="shared" si="5"/>
        <v>12L</v>
      </c>
      <c r="E29" s="207" t="str">
        <f t="shared" si="0"/>
        <v>GBP6L12L21Y_Quote</v>
      </c>
      <c r="F29" s="207" t="str">
        <f>_xll.qlSimpleQuote(E29,,RateTickValue,Permanent,Trigger,ObjectOverwrite)</f>
        <v>GBP6L12L21Y_Quote#0064</v>
      </c>
      <c r="G29" s="186" t="str">
        <f>_xll.ohRangeRetrieveError(F29)</f>
        <v/>
      </c>
      <c r="H29" s="479"/>
      <c r="N29" s="15">
        <v>21</v>
      </c>
      <c r="O29" s="23" t="s">
        <v>112</v>
      </c>
      <c r="P29" s="22" t="str">
        <v>6L</v>
      </c>
      <c r="Q29" s="22" t="str">
        <v>12L</v>
      </c>
      <c r="R29" s="21" t="str">
        <f t="shared" si="1"/>
        <v>GBP6L12L21Y</v>
      </c>
      <c r="S29" s="214" t="str">
        <v>GBP6L12L21Y=ICAP</v>
      </c>
      <c r="T29" s="483" t="s">
        <v>0</v>
      </c>
      <c r="U29" s="483" t="s">
        <v>0</v>
      </c>
      <c r="V29" s="483" t="e">
        <f t="shared" si="2"/>
        <v>#NUM!</v>
      </c>
      <c r="W29" s="17" t="b">
        <f t="shared" si="3"/>
        <v>0</v>
      </c>
      <c r="X29" s="482">
        <v>9.2613834833347735</v>
      </c>
      <c r="Y29" s="9"/>
      <c r="Z29" s="481">
        <v>9.2613834833347735</v>
      </c>
      <c r="AA29" s="9"/>
      <c r="AB29" s="480">
        <v>9.2613834833347735</v>
      </c>
      <c r="AC29" s="16" t="e">
        <f>_xll.qlSimpleQuoteSetValue(F29,AB29/10000,Trigger)</f>
        <v>#N/A</v>
      </c>
      <c r="AD29" s="5"/>
      <c r="AE29" s="166"/>
      <c r="AF29" s="166"/>
      <c r="AG29" s="166"/>
      <c r="AH29" s="166"/>
    </row>
    <row r="30" spans="1:34" x14ac:dyDescent="0.2">
      <c r="A30" s="284"/>
      <c r="B30" s="174" t="s">
        <v>111</v>
      </c>
      <c r="C30" s="208" t="str">
        <f t="shared" si="4"/>
        <v>6L</v>
      </c>
      <c r="D30" s="257" t="str">
        <f t="shared" si="5"/>
        <v>12L</v>
      </c>
      <c r="E30" s="207" t="str">
        <f t="shared" si="0"/>
        <v>GBP6L12L22Y_Quote</v>
      </c>
      <c r="F30" s="207" t="str">
        <f>_xll.qlSimpleQuote(E30,,RateTickValue,Permanent,Trigger,ObjectOverwrite)</f>
        <v>GBP6L12L22Y_Quote#0064</v>
      </c>
      <c r="G30" s="186" t="str">
        <f>_xll.ohRangeRetrieveError(F30)</f>
        <v/>
      </c>
      <c r="H30" s="479"/>
      <c r="N30" s="15">
        <v>22</v>
      </c>
      <c r="O30" s="23" t="s">
        <v>111</v>
      </c>
      <c r="P30" s="22" t="str">
        <v>6L</v>
      </c>
      <c r="Q30" s="22" t="str">
        <v>12L</v>
      </c>
      <c r="R30" s="21" t="str">
        <f t="shared" si="1"/>
        <v>GBP6L12L22Y</v>
      </c>
      <c r="S30" s="214" t="str">
        <v>GBP6L12L22Y=ICAP</v>
      </c>
      <c r="T30" s="483" t="s">
        <v>0</v>
      </c>
      <c r="U30" s="483" t="s">
        <v>0</v>
      </c>
      <c r="V30" s="483" t="e">
        <f t="shared" si="2"/>
        <v>#NUM!</v>
      </c>
      <c r="W30" s="17" t="b">
        <f t="shared" si="3"/>
        <v>0</v>
      </c>
      <c r="X30" s="482">
        <v>9.0245678211845899</v>
      </c>
      <c r="Y30" s="9"/>
      <c r="Z30" s="481">
        <v>9.0245678211845899</v>
      </c>
      <c r="AA30" s="9"/>
      <c r="AB30" s="480">
        <v>9.0245678211845899</v>
      </c>
      <c r="AC30" s="16" t="e">
        <f>_xll.qlSimpleQuoteSetValue(F30,AB30/10000,Trigger)</f>
        <v>#N/A</v>
      </c>
      <c r="AD30" s="5"/>
      <c r="AE30" s="166"/>
      <c r="AF30" s="166"/>
      <c r="AG30" s="166"/>
      <c r="AH30" s="166"/>
    </row>
    <row r="31" spans="1:34" x14ac:dyDescent="0.2">
      <c r="A31" s="284"/>
      <c r="B31" s="174" t="s">
        <v>110</v>
      </c>
      <c r="C31" s="208" t="str">
        <f t="shared" si="4"/>
        <v>6L</v>
      </c>
      <c r="D31" s="257" t="str">
        <f t="shared" si="5"/>
        <v>12L</v>
      </c>
      <c r="E31" s="207" t="str">
        <f t="shared" si="0"/>
        <v>GBP6L12L23Y_Quote</v>
      </c>
      <c r="F31" s="207" t="str">
        <f>_xll.qlSimpleQuote(E31,,RateTickValue,Permanent,Trigger,ObjectOverwrite)</f>
        <v>GBP6L12L23Y_Quote#0064</v>
      </c>
      <c r="G31" s="186" t="str">
        <f>_xll.ohRangeRetrieveError(F31)</f>
        <v/>
      </c>
      <c r="H31" s="479"/>
      <c r="N31" s="15">
        <v>23</v>
      </c>
      <c r="O31" s="23" t="s">
        <v>110</v>
      </c>
      <c r="P31" s="22" t="str">
        <v>6L</v>
      </c>
      <c r="Q31" s="22" t="str">
        <v>12L</v>
      </c>
      <c r="R31" s="21" t="str">
        <f t="shared" si="1"/>
        <v>GBP6L12L23Y</v>
      </c>
      <c r="S31" s="214" t="str">
        <v>GBP6L12L23Y=ICAP</v>
      </c>
      <c r="T31" s="483" t="s">
        <v>0</v>
      </c>
      <c r="U31" s="483" t="s">
        <v>0</v>
      </c>
      <c r="V31" s="483" t="e">
        <f t="shared" si="2"/>
        <v>#NUM!</v>
      </c>
      <c r="W31" s="17" t="b">
        <f t="shared" si="3"/>
        <v>0</v>
      </c>
      <c r="X31" s="482">
        <v>8.794560417367018</v>
      </c>
      <c r="Y31" s="9"/>
      <c r="Z31" s="481">
        <v>8.794560417367018</v>
      </c>
      <c r="AA31" s="9"/>
      <c r="AB31" s="480">
        <v>8.794560417367018</v>
      </c>
      <c r="AC31" s="16" t="e">
        <f>_xll.qlSimpleQuoteSetValue(F31,AB31/10000,Trigger)</f>
        <v>#N/A</v>
      </c>
      <c r="AD31" s="5"/>
      <c r="AE31" s="166"/>
      <c r="AF31" s="166"/>
      <c r="AG31" s="166"/>
      <c r="AH31" s="166"/>
    </row>
    <row r="32" spans="1:34" x14ac:dyDescent="0.2">
      <c r="A32" s="284"/>
      <c r="B32" s="174" t="s">
        <v>109</v>
      </c>
      <c r="C32" s="208" t="str">
        <f t="shared" si="4"/>
        <v>6L</v>
      </c>
      <c r="D32" s="257" t="str">
        <f t="shared" si="5"/>
        <v>12L</v>
      </c>
      <c r="E32" s="207" t="str">
        <f t="shared" si="0"/>
        <v>GBP6L12L24Y_Quote</v>
      </c>
      <c r="F32" s="207" t="str">
        <f>_xll.qlSimpleQuote(E32,,RateTickValue,Permanent,Trigger,ObjectOverwrite)</f>
        <v>GBP6L12L24Y_Quote#0064</v>
      </c>
      <c r="G32" s="186" t="str">
        <f>_xll.ohRangeRetrieveError(F32)</f>
        <v/>
      </c>
      <c r="H32" s="479"/>
      <c r="N32" s="15">
        <v>24</v>
      </c>
      <c r="O32" s="23" t="s">
        <v>109</v>
      </c>
      <c r="P32" s="22" t="str">
        <v>6L</v>
      </c>
      <c r="Q32" s="22" t="str">
        <v>12L</v>
      </c>
      <c r="R32" s="21" t="str">
        <f t="shared" si="1"/>
        <v>GBP6L12L24Y</v>
      </c>
      <c r="S32" s="214" t="str">
        <v>GBP6L12L24Y=ICAP</v>
      </c>
      <c r="T32" s="483" t="s">
        <v>0</v>
      </c>
      <c r="U32" s="483" t="s">
        <v>0</v>
      </c>
      <c r="V32" s="483" t="e">
        <f t="shared" si="2"/>
        <v>#NUM!</v>
      </c>
      <c r="W32" s="17" t="b">
        <f t="shared" si="3"/>
        <v>0</v>
      </c>
      <c r="X32" s="482">
        <v>8.57636867569963</v>
      </c>
      <c r="Y32" s="9"/>
      <c r="Z32" s="481">
        <v>8.57636867569963</v>
      </c>
      <c r="AA32" s="9"/>
      <c r="AB32" s="480">
        <v>8.57636867569963</v>
      </c>
      <c r="AC32" s="16" t="e">
        <f>_xll.qlSimpleQuoteSetValue(F32,AB32/10000,Trigger)</f>
        <v>#N/A</v>
      </c>
      <c r="AD32" s="5"/>
      <c r="AE32" s="166"/>
      <c r="AF32" s="166"/>
      <c r="AG32" s="166"/>
      <c r="AH32" s="166"/>
    </row>
    <row r="33" spans="1:34" x14ac:dyDescent="0.2">
      <c r="A33" s="284"/>
      <c r="B33" s="174" t="s">
        <v>51</v>
      </c>
      <c r="C33" s="208" t="str">
        <f t="shared" si="4"/>
        <v>6L</v>
      </c>
      <c r="D33" s="257" t="str">
        <f t="shared" si="5"/>
        <v>12L</v>
      </c>
      <c r="E33" s="207" t="str">
        <f t="shared" si="0"/>
        <v>GBP6L12L25Y_Quote</v>
      </c>
      <c r="F33" s="207" t="str">
        <f>_xll.qlSimpleQuote(E33,,RateTickValue,Permanent,Trigger,ObjectOverwrite)</f>
        <v>GBP6L12L25Y_Quote#0064</v>
      </c>
      <c r="G33" s="186" t="str">
        <f>_xll.ohRangeRetrieveError(F33)</f>
        <v/>
      </c>
      <c r="H33" s="479"/>
      <c r="N33" s="15">
        <v>25</v>
      </c>
      <c r="O33" s="23" t="s">
        <v>51</v>
      </c>
      <c r="P33" s="22" t="str">
        <v>6L</v>
      </c>
      <c r="Q33" s="22" t="str">
        <v>12L</v>
      </c>
      <c r="R33" s="21" t="str">
        <f t="shared" si="1"/>
        <v>GBP6L12L25Y</v>
      </c>
      <c r="S33" s="214" t="str">
        <v>GBP6L12L25Y=ICAP</v>
      </c>
      <c r="T33" s="483">
        <v>0.375</v>
      </c>
      <c r="U33" s="483">
        <v>16.375</v>
      </c>
      <c r="V33" s="483">
        <f t="shared" si="2"/>
        <v>8.375</v>
      </c>
      <c r="W33" s="17" t="b">
        <f t="shared" si="3"/>
        <v>1</v>
      </c>
      <c r="X33" s="482">
        <v>8.375</v>
      </c>
      <c r="Y33" s="9"/>
      <c r="Z33" s="481">
        <v>8.375</v>
      </c>
      <c r="AA33" s="9"/>
      <c r="AB33" s="480">
        <v>8.375</v>
      </c>
      <c r="AC33" s="16" t="e">
        <f>_xll.qlSimpleQuoteSetValue(F33,AB33/10000,Trigger)</f>
        <v>#N/A</v>
      </c>
      <c r="AD33" s="5"/>
      <c r="AE33" s="166"/>
      <c r="AF33" s="166"/>
      <c r="AG33" s="166"/>
      <c r="AH33" s="166"/>
    </row>
    <row r="34" spans="1:34" x14ac:dyDescent="0.2">
      <c r="A34" s="284"/>
      <c r="B34" s="174" t="s">
        <v>108</v>
      </c>
      <c r="C34" s="208" t="str">
        <f t="shared" si="4"/>
        <v>6L</v>
      </c>
      <c r="D34" s="257" t="str">
        <f t="shared" si="5"/>
        <v>12L</v>
      </c>
      <c r="E34" s="207" t="str">
        <f t="shared" si="0"/>
        <v>GBP6L12L26Y_Quote</v>
      </c>
      <c r="F34" s="207" t="str">
        <f>_xll.qlSimpleQuote(E34,,RateTickValue,Permanent,Trigger,ObjectOverwrite)</f>
        <v>GBP6L12L26Y_Quote#0064</v>
      </c>
      <c r="G34" s="186" t="str">
        <f>_xll.ohRangeRetrieveError(F34)</f>
        <v/>
      </c>
      <c r="H34" s="479"/>
      <c r="N34" s="15">
        <v>26</v>
      </c>
      <c r="O34" s="23" t="s">
        <v>108</v>
      </c>
      <c r="P34" s="22" t="str">
        <v>6L</v>
      </c>
      <c r="Q34" s="22" t="str">
        <v>12L</v>
      </c>
      <c r="R34" s="21" t="str">
        <f t="shared" si="1"/>
        <v>GBP6L12L26Y</v>
      </c>
      <c r="S34" s="214" t="str">
        <v>GBP6L12L26Y=ICAP</v>
      </c>
      <c r="T34" s="483" t="s">
        <v>0</v>
      </c>
      <c r="U34" s="483" t="s">
        <v>0</v>
      </c>
      <c r="V34" s="483" t="e">
        <f t="shared" si="2"/>
        <v>#NUM!</v>
      </c>
      <c r="W34" s="17" t="b">
        <f t="shared" si="3"/>
        <v>0</v>
      </c>
      <c r="X34" s="482">
        <v>8.1940957001286314</v>
      </c>
      <c r="Y34" s="9"/>
      <c r="Z34" s="481">
        <v>8.1940957001286314</v>
      </c>
      <c r="AA34" s="9"/>
      <c r="AB34" s="480">
        <v>8.1940957001286314</v>
      </c>
      <c r="AC34" s="16" t="e">
        <f>_xll.qlSimpleQuoteSetValue(F34,AB34/10000,Trigger)</f>
        <v>#N/A</v>
      </c>
      <c r="AD34" s="5"/>
      <c r="AE34" s="166"/>
      <c r="AF34" s="166"/>
      <c r="AG34" s="166"/>
      <c r="AH34" s="166"/>
    </row>
    <row r="35" spans="1:34" x14ac:dyDescent="0.2">
      <c r="A35" s="284"/>
      <c r="B35" s="174" t="s">
        <v>107</v>
      </c>
      <c r="C35" s="208" t="str">
        <f t="shared" si="4"/>
        <v>6L</v>
      </c>
      <c r="D35" s="257" t="str">
        <f t="shared" si="5"/>
        <v>12L</v>
      </c>
      <c r="E35" s="207" t="str">
        <f t="shared" si="0"/>
        <v>GBP6L12L27Y_Quote</v>
      </c>
      <c r="F35" s="207" t="str">
        <f>_xll.qlSimpleQuote(E35,,RateTickValue,Permanent,Trigger,ObjectOverwrite)</f>
        <v>GBP6L12L27Y_Quote#0064</v>
      </c>
      <c r="G35" s="186" t="str">
        <f>_xll.ohRangeRetrieveError(F35)</f>
        <v/>
      </c>
      <c r="H35" s="479"/>
      <c r="N35" s="15">
        <v>27</v>
      </c>
      <c r="O35" s="23" t="s">
        <v>107</v>
      </c>
      <c r="P35" s="22" t="str">
        <v>6L</v>
      </c>
      <c r="Q35" s="22" t="str">
        <v>12L</v>
      </c>
      <c r="R35" s="21" t="str">
        <f t="shared" si="1"/>
        <v>GBP6L12L27Y</v>
      </c>
      <c r="S35" s="214" t="str">
        <v>GBP6L12L27Y=ICAP</v>
      </c>
      <c r="T35" s="483" t="s">
        <v>0</v>
      </c>
      <c r="U35" s="483" t="s">
        <v>0</v>
      </c>
      <c r="V35" s="483" t="e">
        <f t="shared" si="2"/>
        <v>#NUM!</v>
      </c>
      <c r="W35" s="17" t="b">
        <f t="shared" si="3"/>
        <v>0</v>
      </c>
      <c r="X35" s="482">
        <v>8.0318327101177669</v>
      </c>
      <c r="Y35" s="9"/>
      <c r="Z35" s="481">
        <v>8.0318327101177669</v>
      </c>
      <c r="AA35" s="9"/>
      <c r="AB35" s="480">
        <v>8.0318327101177669</v>
      </c>
      <c r="AC35" s="16" t="e">
        <f>_xll.qlSimpleQuoteSetValue(F35,AB35/10000,Trigger)</f>
        <v>#N/A</v>
      </c>
      <c r="AD35" s="5"/>
      <c r="AE35" s="166"/>
      <c r="AF35" s="166"/>
      <c r="AG35" s="166"/>
      <c r="AH35" s="166"/>
    </row>
    <row r="36" spans="1:34" x14ac:dyDescent="0.2">
      <c r="A36" s="284"/>
      <c r="B36" s="174" t="s">
        <v>106</v>
      </c>
      <c r="C36" s="208" t="str">
        <f t="shared" si="4"/>
        <v>6L</v>
      </c>
      <c r="D36" s="257" t="str">
        <f t="shared" si="5"/>
        <v>12L</v>
      </c>
      <c r="E36" s="207" t="str">
        <f t="shared" si="0"/>
        <v>GBP6L12L28Y_Quote</v>
      </c>
      <c r="F36" s="207" t="str">
        <f>_xll.qlSimpleQuote(E36,,RateTickValue,Permanent,Trigger,ObjectOverwrite)</f>
        <v>GBP6L12L28Y_Quote#0064</v>
      </c>
      <c r="G36" s="186" t="str">
        <f>_xll.ohRangeRetrieveError(F36)</f>
        <v/>
      </c>
      <c r="H36" s="479"/>
      <c r="N36" s="15">
        <v>28</v>
      </c>
      <c r="O36" s="23" t="s">
        <v>106</v>
      </c>
      <c r="P36" s="22" t="str">
        <v>6L</v>
      </c>
      <c r="Q36" s="22" t="str">
        <v>12L</v>
      </c>
      <c r="R36" s="21" t="str">
        <f t="shared" si="1"/>
        <v>GBP6L12L28Y</v>
      </c>
      <c r="S36" s="214" t="str">
        <v>GBP6L12L28Y=ICAP</v>
      </c>
      <c r="T36" s="483" t="s">
        <v>0</v>
      </c>
      <c r="U36" s="483" t="s">
        <v>0</v>
      </c>
      <c r="V36" s="483" t="e">
        <f t="shared" si="2"/>
        <v>#NUM!</v>
      </c>
      <c r="W36" s="17" t="b">
        <f t="shared" si="3"/>
        <v>0</v>
      </c>
      <c r="X36" s="482">
        <v>7.8850218700425891</v>
      </c>
      <c r="Y36" s="9"/>
      <c r="Z36" s="481">
        <v>7.8850218700425891</v>
      </c>
      <c r="AA36" s="9"/>
      <c r="AB36" s="480">
        <v>7.8850218700425891</v>
      </c>
      <c r="AC36" s="16" t="e">
        <f>_xll.qlSimpleQuoteSetValue(F36,AB36/10000,Trigger)</f>
        <v>#N/A</v>
      </c>
      <c r="AD36" s="5"/>
      <c r="AE36" s="166"/>
      <c r="AF36" s="166"/>
      <c r="AG36" s="166"/>
      <c r="AH36" s="166"/>
    </row>
    <row r="37" spans="1:34" x14ac:dyDescent="0.2">
      <c r="A37" s="284"/>
      <c r="B37" s="174" t="s">
        <v>105</v>
      </c>
      <c r="C37" s="208" t="str">
        <f t="shared" si="4"/>
        <v>6L</v>
      </c>
      <c r="D37" s="257" t="str">
        <f t="shared" si="5"/>
        <v>12L</v>
      </c>
      <c r="E37" s="207" t="str">
        <f t="shared" si="0"/>
        <v>GBP6L12L29Y_Quote</v>
      </c>
      <c r="F37" s="207" t="str">
        <f>_xll.qlSimpleQuote(E37,,RateTickValue,Permanent,Trigger,ObjectOverwrite)</f>
        <v>GBP6L12L29Y_Quote#0064</v>
      </c>
      <c r="G37" s="186" t="str">
        <f>_xll.ohRangeRetrieveError(F37)</f>
        <v/>
      </c>
      <c r="H37" s="479"/>
      <c r="N37" s="15">
        <v>29</v>
      </c>
      <c r="O37" s="23" t="s">
        <v>105</v>
      </c>
      <c r="P37" s="22" t="str">
        <v>6L</v>
      </c>
      <c r="Q37" s="22" t="str">
        <v>12L</v>
      </c>
      <c r="R37" s="21" t="str">
        <f t="shared" si="1"/>
        <v>GBP6L12L29Y</v>
      </c>
      <c r="S37" s="214" t="str">
        <v>GBP6L12L29Y=ICAP</v>
      </c>
      <c r="T37" s="483" t="s">
        <v>0</v>
      </c>
      <c r="U37" s="483" t="s">
        <v>0</v>
      </c>
      <c r="V37" s="483" t="e">
        <f t="shared" si="2"/>
        <v>#NUM!</v>
      </c>
      <c r="W37" s="17" t="b">
        <f t="shared" si="3"/>
        <v>0</v>
      </c>
      <c r="X37" s="482">
        <v>7.7504740199782738</v>
      </c>
      <c r="Y37" s="9"/>
      <c r="Z37" s="481">
        <v>7.7504740199782738</v>
      </c>
      <c r="AA37" s="9"/>
      <c r="AB37" s="480">
        <v>7.7504740199782738</v>
      </c>
      <c r="AC37" s="16" t="e">
        <f>_xll.qlSimpleQuoteSetValue(F37,AB37/10000,Trigger)</f>
        <v>#N/A</v>
      </c>
      <c r="AD37" s="5"/>
      <c r="AE37" s="166"/>
      <c r="AF37" s="166"/>
      <c r="AG37" s="166"/>
      <c r="AH37" s="166"/>
    </row>
    <row r="38" spans="1:34" x14ac:dyDescent="0.2">
      <c r="A38" s="284"/>
      <c r="B38" s="174" t="s">
        <v>50</v>
      </c>
      <c r="C38" s="208" t="str">
        <f t="shared" si="4"/>
        <v>6L</v>
      </c>
      <c r="D38" s="257" t="str">
        <f t="shared" si="5"/>
        <v>12L</v>
      </c>
      <c r="E38" s="207" t="str">
        <f t="shared" si="0"/>
        <v>GBP6L12L30Y_Quote</v>
      </c>
      <c r="F38" s="207" t="str">
        <f>_xll.qlSimpleQuote(E38,,RateTickValue,Permanent,Trigger,ObjectOverwrite)</f>
        <v>GBP6L12L30Y_Quote#0064</v>
      </c>
      <c r="G38" s="186" t="str">
        <f>_xll.ohRangeRetrieveError(F38)</f>
        <v/>
      </c>
      <c r="H38" s="479"/>
      <c r="N38" s="15">
        <v>30</v>
      </c>
      <c r="O38" s="23" t="s">
        <v>50</v>
      </c>
      <c r="P38" s="22" t="str">
        <v>6L</v>
      </c>
      <c r="Q38" s="22" t="str">
        <v>12L</v>
      </c>
      <c r="R38" s="21" t="str">
        <f t="shared" si="1"/>
        <v>GBP6L12L30Y</v>
      </c>
      <c r="S38" s="214" t="str">
        <v>GBP6L12L30Y=ICAP</v>
      </c>
      <c r="T38" s="483">
        <v>-0.375</v>
      </c>
      <c r="U38" s="483">
        <v>15.625</v>
      </c>
      <c r="V38" s="483">
        <f t="shared" si="2"/>
        <v>7.625</v>
      </c>
      <c r="W38" s="17" t="b">
        <f t="shared" si="3"/>
        <v>1</v>
      </c>
      <c r="X38" s="482">
        <v>7.625</v>
      </c>
      <c r="Y38" s="9"/>
      <c r="Z38" s="481">
        <v>7.625</v>
      </c>
      <c r="AA38" s="9"/>
      <c r="AB38" s="480">
        <v>7.625</v>
      </c>
      <c r="AC38" s="16" t="e">
        <f>_xll.qlSimpleQuoteSetValue(F38,AB38/10000,Trigger)</f>
        <v>#N/A</v>
      </c>
      <c r="AD38" s="5"/>
      <c r="AE38" s="166"/>
      <c r="AF38" s="166"/>
      <c r="AG38" s="166"/>
      <c r="AH38" s="166"/>
    </row>
    <row r="39" spans="1:34" x14ac:dyDescent="0.2">
      <c r="A39" s="284"/>
      <c r="B39" s="174" t="s">
        <v>104</v>
      </c>
      <c r="C39" s="208" t="str">
        <f t="shared" si="4"/>
        <v>6L</v>
      </c>
      <c r="D39" s="257" t="str">
        <f t="shared" si="5"/>
        <v>12L</v>
      </c>
      <c r="E39" s="207" t="str">
        <f t="shared" si="0"/>
        <v>GBP6L12L35Y_Quote</v>
      </c>
      <c r="F39" s="207" t="str">
        <f>_xll.qlSimpleQuote(E39,,RateTickValue,Permanent,Trigger,ObjectOverwrite)</f>
        <v>GBP6L12L35Y_Quote#0064</v>
      </c>
      <c r="G39" s="186" t="str">
        <f>_xll.ohRangeRetrieveError(F39)</f>
        <v/>
      </c>
      <c r="H39" s="479"/>
      <c r="N39" s="15">
        <v>35</v>
      </c>
      <c r="O39" s="23" t="s">
        <v>104</v>
      </c>
      <c r="P39" s="22" t="str">
        <v>6L</v>
      </c>
      <c r="Q39" s="22" t="str">
        <v>12L</v>
      </c>
      <c r="R39" s="21" t="str">
        <f t="shared" si="1"/>
        <v>GBP6L12L35Y</v>
      </c>
      <c r="S39" s="214" t="str">
        <v>GBP6L12L35Y=ICAP</v>
      </c>
      <c r="T39" s="483" t="s">
        <v>0</v>
      </c>
      <c r="U39" s="483" t="s">
        <v>0</v>
      </c>
      <c r="V39" s="483" t="e">
        <f t="shared" si="2"/>
        <v>#NUM!</v>
      </c>
      <c r="W39" s="17" t="b">
        <f t="shared" si="3"/>
        <v>0</v>
      </c>
      <c r="X39" s="482">
        <v>7.0792785950944053</v>
      </c>
      <c r="Y39" s="9"/>
      <c r="Z39" s="481">
        <v>7.0792785950944053</v>
      </c>
      <c r="AA39" s="9"/>
      <c r="AB39" s="480">
        <v>7.0792785950944053</v>
      </c>
      <c r="AC39" s="16" t="e">
        <f>_xll.qlSimpleQuoteSetValue(F39,AB39/10000,Trigger)</f>
        <v>#N/A</v>
      </c>
      <c r="AD39" s="5"/>
      <c r="AE39" s="166"/>
      <c r="AF39" s="166"/>
      <c r="AG39" s="166"/>
      <c r="AH39" s="166"/>
    </row>
    <row r="40" spans="1:34" x14ac:dyDescent="0.2">
      <c r="A40" s="284"/>
      <c r="B40" s="174" t="s">
        <v>103</v>
      </c>
      <c r="C40" s="208" t="str">
        <f t="shared" si="4"/>
        <v>6L</v>
      </c>
      <c r="D40" s="257" t="str">
        <f t="shared" si="5"/>
        <v>12L</v>
      </c>
      <c r="E40" s="207" t="str">
        <f t="shared" si="0"/>
        <v>GBP6L12L40Y_Quote</v>
      </c>
      <c r="F40" s="207" t="str">
        <f>_xll.qlSimpleQuote(E40,,RateTickValue,Permanent,Trigger,ObjectOverwrite)</f>
        <v>GBP6L12L40Y_Quote#0064</v>
      </c>
      <c r="G40" s="186" t="str">
        <f>_xll.ohRangeRetrieveError(F40)</f>
        <v/>
      </c>
      <c r="H40" s="479"/>
      <c r="N40" s="15">
        <v>40</v>
      </c>
      <c r="O40" s="23" t="s">
        <v>103</v>
      </c>
      <c r="P40" s="22" t="str">
        <v>6L</v>
      </c>
      <c r="Q40" s="22" t="str">
        <v>12L</v>
      </c>
      <c r="R40" s="21" t="str">
        <f t="shared" si="1"/>
        <v>GBP6L12L40Y</v>
      </c>
      <c r="S40" s="214" t="str">
        <v>GBP6L12L40Y=ICAP</v>
      </c>
      <c r="T40" s="483">
        <v>-3.375</v>
      </c>
      <c r="U40" s="483">
        <v>16.625</v>
      </c>
      <c r="V40" s="483">
        <f t="shared" si="2"/>
        <v>6.625</v>
      </c>
      <c r="W40" s="17" t="b">
        <f t="shared" si="3"/>
        <v>1</v>
      </c>
      <c r="X40" s="482">
        <v>6.625</v>
      </c>
      <c r="Y40" s="9"/>
      <c r="Z40" s="481">
        <v>6.625</v>
      </c>
      <c r="AA40" s="9"/>
      <c r="AB40" s="480">
        <v>6.625</v>
      </c>
      <c r="AC40" s="16" t="e">
        <f>_xll.qlSimpleQuoteSetValue(F40,AB40/10000,Trigger)</f>
        <v>#N/A</v>
      </c>
      <c r="AD40" s="5"/>
      <c r="AE40" s="166"/>
      <c r="AF40" s="166"/>
      <c r="AG40" s="166"/>
      <c r="AH40" s="166"/>
    </row>
    <row r="41" spans="1:34" x14ac:dyDescent="0.2">
      <c r="A41" s="284"/>
      <c r="B41" s="174" t="s">
        <v>102</v>
      </c>
      <c r="C41" s="208" t="str">
        <f t="shared" si="4"/>
        <v>6L</v>
      </c>
      <c r="D41" s="257" t="str">
        <f t="shared" si="5"/>
        <v>12L</v>
      </c>
      <c r="E41" s="207" t="str">
        <f t="shared" si="0"/>
        <v>GBP6L12L50Y_Quote</v>
      </c>
      <c r="F41" s="207" t="str">
        <f>_xll.qlSimpleQuote(E41,,RateTickValue,Permanent,Trigger,ObjectOverwrite)</f>
        <v>GBP6L12L50Y_Quote#0064</v>
      </c>
      <c r="G41" s="186" t="str">
        <f>_xll.ohRangeRetrieveError(F41)</f>
        <v/>
      </c>
      <c r="H41" s="479"/>
      <c r="N41" s="15">
        <v>50</v>
      </c>
      <c r="O41" s="23" t="s">
        <v>102</v>
      </c>
      <c r="P41" s="22" t="str">
        <v>6L</v>
      </c>
      <c r="Q41" s="22" t="str">
        <v>12L</v>
      </c>
      <c r="R41" s="21" t="str">
        <f t="shared" si="1"/>
        <v>GBP6L12L50Y</v>
      </c>
      <c r="S41" s="214" t="str">
        <v>GBP6L12L50Y=ICAP</v>
      </c>
      <c r="T41" s="483">
        <v>-4.125</v>
      </c>
      <c r="U41" s="483">
        <v>15.875</v>
      </c>
      <c r="V41" s="483">
        <f t="shared" si="2"/>
        <v>5.875</v>
      </c>
      <c r="W41" s="17" t="b">
        <f t="shared" si="3"/>
        <v>1</v>
      </c>
      <c r="X41" s="482">
        <v>5.875</v>
      </c>
      <c r="Y41" s="9"/>
      <c r="Z41" s="481">
        <v>5.875</v>
      </c>
      <c r="AA41" s="9"/>
      <c r="AB41" s="480">
        <v>5.875</v>
      </c>
      <c r="AC41" s="16" t="e">
        <f>_xll.qlSimpleQuoteSetValue(F41,AB41/10000,Trigger)</f>
        <v>#N/A</v>
      </c>
      <c r="AD41" s="5"/>
      <c r="AE41" s="166"/>
      <c r="AF41" s="166"/>
      <c r="AG41" s="166"/>
      <c r="AH41" s="166"/>
    </row>
    <row r="42" spans="1:34" x14ac:dyDescent="0.2">
      <c r="A42" s="284"/>
      <c r="B42" s="174" t="s">
        <v>101</v>
      </c>
      <c r="C42" s="208" t="str">
        <f t="shared" si="4"/>
        <v>6L</v>
      </c>
      <c r="D42" s="257" t="str">
        <f t="shared" si="5"/>
        <v>12L</v>
      </c>
      <c r="E42" s="207" t="str">
        <f t="shared" si="0"/>
        <v>GBP6L12L60Y_Quote</v>
      </c>
      <c r="F42" s="207" t="str">
        <f>_xll.qlSimpleQuote(E42,,RateTickValue,Permanent,Trigger,ObjectOverwrite)</f>
        <v>GBP6L12L60Y_Quote#0064</v>
      </c>
      <c r="G42" s="186" t="str">
        <f>_xll.ohRangeRetrieveError(F42)</f>
        <v/>
      </c>
      <c r="H42" s="479"/>
      <c r="N42" s="15">
        <v>60</v>
      </c>
      <c r="O42" s="14" t="s">
        <v>101</v>
      </c>
      <c r="P42" s="13" t="str">
        <v>6L</v>
      </c>
      <c r="Q42" s="13" t="str">
        <v>12L</v>
      </c>
      <c r="R42" s="12" t="str">
        <f t="shared" si="1"/>
        <v>GBP6L12L60Y</v>
      </c>
      <c r="S42" s="205" t="str">
        <v>GBP6L12L60Y=ICAP</v>
      </c>
      <c r="T42" s="478">
        <v>-4.625</v>
      </c>
      <c r="U42" s="478">
        <v>15.375</v>
      </c>
      <c r="V42" s="478">
        <f t="shared" si="2"/>
        <v>5.375</v>
      </c>
      <c r="W42" s="7" t="b">
        <f t="shared" si="3"/>
        <v>1</v>
      </c>
      <c r="X42" s="477">
        <v>5.375</v>
      </c>
      <c r="Y42" s="9"/>
      <c r="Z42" s="476">
        <v>5.375</v>
      </c>
      <c r="AA42" s="9"/>
      <c r="AB42" s="475">
        <v>5.375</v>
      </c>
      <c r="AC42" s="6" t="e">
        <f>_xll.qlSimpleQuoteSetValue(F42,AB42/10000,Trigger)</f>
        <v>#N/A</v>
      </c>
      <c r="AD42" s="5"/>
      <c r="AE42" s="166"/>
      <c r="AF42" s="166"/>
      <c r="AG42" s="166"/>
      <c r="AH42" s="166"/>
    </row>
    <row r="43" spans="1:34"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row>
  </sheetData>
  <conditionalFormatting sqref="AC5:AC42">
    <cfRule type="cellIs" dxfId="14" priority="1" stopIfTrue="1" operator="greaterThan">
      <formula>0</formula>
    </cfRule>
    <cfRule type="cellIs" dxfId="13"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3"/>
  <sheetViews>
    <sheetView topLeftCell="A2" workbookViewId="0">
      <selection activeCell="N9" sqref="N9"/>
    </sheetView>
  </sheetViews>
  <sheetFormatPr defaultRowHeight="12.75" x14ac:dyDescent="0.2"/>
  <cols>
    <col min="1" max="1" width="2.7109375" style="1" customWidth="1"/>
    <col min="2" max="2" width="6.5703125" style="1" bestFit="1" customWidth="1"/>
    <col min="3" max="4" width="2.7109375" style="1" bestFit="1" customWidth="1"/>
    <col min="5" max="5" width="17.85546875" style="1" bestFit="1" customWidth="1"/>
    <col min="6" max="6" width="19.7109375" style="1" bestFit="1" customWidth="1"/>
    <col min="7" max="7" width="36.28515625" style="1" customWidth="1"/>
    <col min="8" max="9" width="2.7109375" style="1" customWidth="1"/>
    <col min="10" max="12" width="3.5703125" style="1" customWidth="1"/>
    <col min="13" max="13" width="2.7109375" style="1" customWidth="1"/>
    <col min="14" max="17" width="9.140625" style="1"/>
    <col min="18" max="18" width="10.28515625" style="1" bestFit="1" customWidth="1"/>
    <col min="19" max="19" width="14.5703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6" x14ac:dyDescent="0.2">
      <c r="N1" s="49"/>
      <c r="O1" s="48"/>
      <c r="P1" s="48"/>
      <c r="Q1" s="48"/>
      <c r="R1" s="48"/>
      <c r="S1" s="48"/>
      <c r="T1" s="48"/>
      <c r="U1" s="48"/>
      <c r="V1" s="48"/>
      <c r="W1" s="48"/>
      <c r="X1" s="48"/>
      <c r="Y1" s="48"/>
      <c r="Z1" s="48"/>
      <c r="AA1" s="48"/>
      <c r="AB1" s="48"/>
      <c r="AC1" s="48"/>
      <c r="AD1" s="47"/>
      <c r="AE1" s="166"/>
      <c r="AF1" s="166"/>
      <c r="AG1" s="166"/>
      <c r="AH1" s="166"/>
      <c r="AI1" s="166"/>
      <c r="AJ1" s="166"/>
    </row>
    <row r="2" spans="1:36" x14ac:dyDescent="0.2">
      <c r="N2" s="46"/>
      <c r="O2" s="42"/>
      <c r="P2" s="9"/>
      <c r="Q2" s="9"/>
      <c r="R2" s="9"/>
      <c r="S2" s="44" t="s">
        <v>23</v>
      </c>
      <c r="T2" s="9"/>
      <c r="U2" s="9"/>
      <c r="V2" s="9"/>
      <c r="W2" s="9"/>
      <c r="X2" s="42"/>
      <c r="Y2" s="9"/>
      <c r="Z2" s="9"/>
      <c r="AA2" s="9"/>
      <c r="AB2" s="9"/>
      <c r="AC2" s="42"/>
      <c r="AD2" s="43"/>
      <c r="AE2" s="166"/>
      <c r="AF2" s="166"/>
      <c r="AG2" s="166"/>
      <c r="AH2" s="166"/>
      <c r="AI2" s="166"/>
      <c r="AJ2" s="166"/>
    </row>
    <row r="3" spans="1:36" x14ac:dyDescent="0.2">
      <c r="A3" s="488"/>
      <c r="B3" s="472"/>
      <c r="C3" s="472"/>
      <c r="D3" s="472"/>
      <c r="E3" s="486"/>
      <c r="F3" s="487"/>
      <c r="G3" s="486"/>
      <c r="H3" s="471"/>
      <c r="N3" s="15"/>
      <c r="O3" s="9"/>
      <c r="P3" s="42"/>
      <c r="Q3" s="42"/>
      <c r="R3" s="42"/>
      <c r="S3" s="9" t="str">
        <f>_xll.qlInterpolation(,InterpolationType,_xll.ohFilter(N5:N42,W5:W42),_xll.ohFilter(V5:V42,W5:W42))</f>
        <v>obj_00687#0062</v>
      </c>
      <c r="T3" s="42"/>
      <c r="U3" s="42"/>
      <c r="V3" s="42"/>
      <c r="W3" s="42"/>
      <c r="X3" s="42"/>
      <c r="Y3" s="9"/>
      <c r="Z3" s="9"/>
      <c r="AA3" s="9"/>
      <c r="AB3" s="42"/>
      <c r="AC3" s="41">
        <f>_xll.ohTrigger(AC5:AC42)</f>
        <v>62</v>
      </c>
      <c r="AD3" s="5"/>
      <c r="AE3" s="166"/>
      <c r="AF3" s="166"/>
      <c r="AG3" s="166"/>
      <c r="AH3" s="166"/>
      <c r="AI3" s="166"/>
      <c r="AJ3" s="166"/>
    </row>
    <row r="4" spans="1:36" ht="23.25" thickBot="1" x14ac:dyDescent="0.25">
      <c r="A4" s="284"/>
      <c r="B4" s="189" t="s">
        <v>140</v>
      </c>
      <c r="C4" s="32"/>
      <c r="D4" s="189"/>
      <c r="E4" s="229" t="str">
        <f>Currency&amp;"_010_Sw"&amp;$C$6&amp;$D$6&amp;".xml"</f>
        <v>GBP_010_Sw3L6L.xml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c r="AI4" s="166"/>
      <c r="AJ4" s="387" t="s">
        <v>238</v>
      </c>
    </row>
    <row r="5" spans="1:36" x14ac:dyDescent="0.2">
      <c r="A5" s="284"/>
      <c r="B5" s="485" t="s">
        <v>87</v>
      </c>
      <c r="C5" s="208" t="str">
        <f>VLOOKUP(Currency,$J$10:$L$14,2)</f>
        <v>3L</v>
      </c>
      <c r="D5" s="257" t="str">
        <f>VLOOKUP(Currency,$J$10:$L$14,3)</f>
        <v>6L</v>
      </c>
      <c r="E5" s="207" t="str">
        <f t="shared" ref="E5:E42" si="0">IF(ISBLANK(C5),"#",Currency&amp;$C5&amp;$D5&amp;$B5&amp;QuoteSuffix)</f>
        <v>GBP3L6L6M_Quote</v>
      </c>
      <c r="F5" s="207" t="str">
        <f>_xll.qlSimpleQuote(E5,,RateTickValue,Permanent,Trigger,ObjectOverwrite)</f>
        <v>GBP3L6L6M_Quote#0063</v>
      </c>
      <c r="G5" s="186" t="str">
        <f>_xll.ohRangeRetrieveError(F5)</f>
        <v/>
      </c>
      <c r="H5" s="479"/>
      <c r="N5" s="484">
        <v>0.5</v>
      </c>
      <c r="O5" s="23" t="s">
        <v>87</v>
      </c>
      <c r="P5" s="22" t="str">
        <f t="array" ref="P5:P42">VLOOKUP(Currency,Conventions,2)</f>
        <v>3L</v>
      </c>
      <c r="Q5" s="22" t="str">
        <f t="array" ref="Q5:Q42">VLOOKUP(Currency,Conventions,3)</f>
        <v>6L</v>
      </c>
      <c r="R5" s="21" t="str">
        <f t="shared" ref="R5:R42" si="1">Currency&amp;$P5&amp;$Q5&amp;$O5</f>
        <v>GBP3L6L6M</v>
      </c>
      <c r="S5" s="214" t="str">
        <f t="array" ref="S5:S42">Instruments&amp;"="&amp;VLOOKUP(Contributor,ContributorTable,2,FALSE)</f>
        <v>GBP3L6L6M=ICAP</v>
      </c>
      <c r="T5" s="483" t="s">
        <v>0</v>
      </c>
      <c r="U5" s="483" t="s">
        <v>0</v>
      </c>
      <c r="V5" s="483" t="e">
        <f t="shared" ref="V5:V42" si="2">IF(ISERROR(AVERAGE(T5,U5)),#NUM!,AVERAGE(T5,U5))</f>
        <v>#NUM!</v>
      </c>
      <c r="W5" s="17" t="b">
        <f t="shared" ref="W5:W42" si="3">IF(ISNUMBER(V5),TRUE,FALSE)</f>
        <v>0</v>
      </c>
      <c r="X5" s="490">
        <f t="array" ref="X5:X42">_xll.qlInterpolationInterpolate(S3,N5:N42,TRUE)</f>
        <v>11.648677051070827</v>
      </c>
      <c r="Y5" s="9"/>
      <c r="Z5" s="481">
        <v>11.648677051070827</v>
      </c>
      <c r="AA5" s="9"/>
      <c r="AB5" s="480">
        <f t="array" ref="AB5:AB42">QuoteStatic</f>
        <v>11.648677051070827</v>
      </c>
      <c r="AC5" s="16" t="e">
        <f>_xll.qlSimpleQuoteSetValue(F5,AB5/10000,Trigger)</f>
        <v>#N/A</v>
      </c>
      <c r="AD5" s="5"/>
      <c r="AE5" s="166"/>
      <c r="AF5" s="313" t="s">
        <v>49</v>
      </c>
      <c r="AG5" s="222" t="s">
        <v>120</v>
      </c>
      <c r="AH5" s="221" t="s">
        <v>121</v>
      </c>
      <c r="AI5" s="166" t="str">
        <f t="shared" ref="AI5:AI42" si="4">O5</f>
        <v>6M</v>
      </c>
      <c r="AJ5" s="489" t="e">
        <f>((Swap6M!AB5-Swap3MAnnual!AB5)*100-AB5)/10000</f>
        <v>#NUM!</v>
      </c>
    </row>
    <row r="6" spans="1:36" x14ac:dyDescent="0.2">
      <c r="A6" s="284"/>
      <c r="B6" s="485" t="s">
        <v>64</v>
      </c>
      <c r="C6" s="208" t="str">
        <f t="shared" ref="C6:C42" si="5">C5</f>
        <v>3L</v>
      </c>
      <c r="D6" s="257" t="str">
        <f t="shared" ref="D6:D42" si="6">D5</f>
        <v>6L</v>
      </c>
      <c r="E6" s="207" t="str">
        <f t="shared" si="0"/>
        <v>GBP3L6L1Y_Quote</v>
      </c>
      <c r="F6" s="207" t="str">
        <f>_xll.qlSimpleQuote(E6,,RateTickValue,Permanent,Trigger,ObjectOverwrite)</f>
        <v>GBP3L6L1Y_Quote#0063</v>
      </c>
      <c r="G6" s="186" t="str">
        <f>_xll.ohRangeRetrieveError(F6)</f>
        <v/>
      </c>
      <c r="H6" s="479"/>
      <c r="N6" s="484">
        <v>1</v>
      </c>
      <c r="O6" s="23" t="s">
        <v>64</v>
      </c>
      <c r="P6" s="22" t="str">
        <v>3L</v>
      </c>
      <c r="Q6" s="22" t="str">
        <v>6L</v>
      </c>
      <c r="R6" s="21" t="str">
        <f t="shared" si="1"/>
        <v>GBP3L6L1Y</v>
      </c>
      <c r="S6" s="214" t="str">
        <v>GBP3L6L1Y=ICAP</v>
      </c>
      <c r="T6" s="483">
        <v>9</v>
      </c>
      <c r="U6" s="483">
        <v>14</v>
      </c>
      <c r="V6" s="483">
        <f t="shared" si="2"/>
        <v>11.5</v>
      </c>
      <c r="W6" s="17" t="b">
        <f t="shared" si="3"/>
        <v>1</v>
      </c>
      <c r="X6" s="490">
        <v>11.5</v>
      </c>
      <c r="Y6" s="9"/>
      <c r="Z6" s="481">
        <v>11.5</v>
      </c>
      <c r="AA6" s="9"/>
      <c r="AB6" s="480">
        <v>11.5</v>
      </c>
      <c r="AC6" s="16" t="e">
        <f>_xll.qlSimpleQuoteSetValue(F6,AB6/10000,Trigger)</f>
        <v>#N/A</v>
      </c>
      <c r="AD6" s="5"/>
      <c r="AE6" s="166"/>
      <c r="AF6" s="180" t="s">
        <v>48</v>
      </c>
      <c r="AG6" s="179" t="s">
        <v>126</v>
      </c>
      <c r="AH6" s="178" t="s">
        <v>125</v>
      </c>
      <c r="AI6" s="166" t="str">
        <f t="shared" si="4"/>
        <v>1Y</v>
      </c>
      <c r="AJ6" s="489">
        <f>((Swap6M!AB7-Swap3MAnnual!AB7)*100-AB6)/10000</f>
        <v>-2.0000000000000107E-5</v>
      </c>
    </row>
    <row r="7" spans="1:36" x14ac:dyDescent="0.2">
      <c r="A7" s="284"/>
      <c r="B7" s="485" t="s">
        <v>134</v>
      </c>
      <c r="C7" s="208" t="str">
        <f t="shared" si="5"/>
        <v>3L</v>
      </c>
      <c r="D7" s="257" t="str">
        <f t="shared" si="6"/>
        <v>6L</v>
      </c>
      <c r="E7" s="207" t="str">
        <f t="shared" si="0"/>
        <v>GBP3L6L15M_Quote</v>
      </c>
      <c r="F7" s="207" t="str">
        <f>_xll.qlSimpleQuote(E7,,RateTickValue,Permanent,Trigger,ObjectOverwrite)</f>
        <v>GBP3L6L15M_Quote#0063</v>
      </c>
      <c r="G7" s="186" t="str">
        <f>_xll.ohRangeRetrieveError(F7)</f>
        <v/>
      </c>
      <c r="H7" s="479"/>
      <c r="N7" s="484">
        <v>1.25</v>
      </c>
      <c r="O7" s="23" t="s">
        <v>134</v>
      </c>
      <c r="P7" s="22" t="str">
        <v>3L</v>
      </c>
      <c r="Q7" s="22" t="str">
        <v>6L</v>
      </c>
      <c r="R7" s="21" t="str">
        <f t="shared" si="1"/>
        <v>GBP3L6L15M</v>
      </c>
      <c r="S7" s="214" t="str">
        <v>GBP3L6L15M=ICAP</v>
      </c>
      <c r="T7" s="483" t="s">
        <v>0</v>
      </c>
      <c r="U7" s="483" t="s">
        <v>0</v>
      </c>
      <c r="V7" s="483" t="e">
        <f t="shared" si="2"/>
        <v>#NUM!</v>
      </c>
      <c r="W7" s="17" t="b">
        <f t="shared" si="3"/>
        <v>0</v>
      </c>
      <c r="X7" s="490">
        <v>11.422701843080732</v>
      </c>
      <c r="Y7" s="9"/>
      <c r="Z7" s="481">
        <v>11.422701843080732</v>
      </c>
      <c r="AA7" s="9"/>
      <c r="AB7" s="480">
        <v>11.422701843080732</v>
      </c>
      <c r="AC7" s="16" t="e">
        <f>_xll.qlSimpleQuoteSetValue(F7,AB7/10000,Trigger)</f>
        <v>#N/A</v>
      </c>
      <c r="AD7" s="5"/>
      <c r="AE7" s="166"/>
      <c r="AF7" s="180" t="s">
        <v>43</v>
      </c>
      <c r="AG7" s="179" t="s">
        <v>120</v>
      </c>
      <c r="AH7" s="178" t="s">
        <v>121</v>
      </c>
      <c r="AI7" s="166" t="str">
        <f t="shared" si="4"/>
        <v>15M</v>
      </c>
      <c r="AJ7" s="489" t="e">
        <f>((Swap6M!AB8-Swap3MAnnual!AB8)*100-AB7)/10000</f>
        <v>#NUM!</v>
      </c>
    </row>
    <row r="8" spans="1:36" x14ac:dyDescent="0.2">
      <c r="A8" s="284"/>
      <c r="B8" s="485" t="s">
        <v>133</v>
      </c>
      <c r="C8" s="208" t="str">
        <f t="shared" si="5"/>
        <v>3L</v>
      </c>
      <c r="D8" s="257" t="str">
        <f t="shared" si="6"/>
        <v>6L</v>
      </c>
      <c r="E8" s="207" t="str">
        <f t="shared" si="0"/>
        <v>GBP3L6L18M_Quote</v>
      </c>
      <c r="F8" s="207" t="str">
        <f>_xll.qlSimpleQuote(E8,,RateTickValue,Permanent,Trigger,ObjectOverwrite)</f>
        <v>GBP3L6L18M_Quote#0063</v>
      </c>
      <c r="G8" s="186" t="str">
        <f>_xll.ohRangeRetrieveError(F8)</f>
        <v/>
      </c>
      <c r="H8" s="479"/>
      <c r="N8" s="484">
        <v>1.5</v>
      </c>
      <c r="O8" s="23" t="s">
        <v>133</v>
      </c>
      <c r="P8" s="22" t="str">
        <v>3L</v>
      </c>
      <c r="Q8" s="22" t="str">
        <v>6L</v>
      </c>
      <c r="R8" s="21" t="str">
        <f t="shared" si="1"/>
        <v>GBP3L6L18M</v>
      </c>
      <c r="S8" s="214" t="str">
        <v>GBP3L6L18M=ICAP</v>
      </c>
      <c r="T8" s="483" t="s">
        <v>0</v>
      </c>
      <c r="U8" s="483" t="s">
        <v>0</v>
      </c>
      <c r="V8" s="483" t="e">
        <f t="shared" si="2"/>
        <v>#NUM!</v>
      </c>
      <c r="W8" s="17" t="b">
        <f t="shared" si="3"/>
        <v>0</v>
      </c>
      <c r="X8" s="490">
        <v>11.351322948929173</v>
      </c>
      <c r="Y8" s="9"/>
      <c r="Z8" s="481">
        <v>11.351322948929173</v>
      </c>
      <c r="AA8" s="9"/>
      <c r="AB8" s="480">
        <v>11.351322948929173</v>
      </c>
      <c r="AC8" s="16" t="e">
        <f>_xll.qlSimpleQuoteSetValue(F8,AB8/10000,Trigger)</f>
        <v>#N/A</v>
      </c>
      <c r="AD8" s="5"/>
      <c r="AE8" s="166"/>
      <c r="AF8" s="180" t="s">
        <v>42</v>
      </c>
      <c r="AG8" s="179" t="s">
        <v>120</v>
      </c>
      <c r="AH8" s="178" t="s">
        <v>121</v>
      </c>
      <c r="AI8" s="166" t="str">
        <f t="shared" si="4"/>
        <v>18M</v>
      </c>
      <c r="AJ8" s="489">
        <f>((Swap6M!AB9-Swap3MAnnual!AB9)*100-AB8)/10000</f>
        <v>-1.5132294892918453E-5</v>
      </c>
    </row>
    <row r="9" spans="1:36" ht="13.5" thickBot="1" x14ac:dyDescent="0.25">
      <c r="A9" s="284"/>
      <c r="B9" s="485" t="s">
        <v>132</v>
      </c>
      <c r="C9" s="208" t="str">
        <f t="shared" si="5"/>
        <v>3L</v>
      </c>
      <c r="D9" s="257" t="str">
        <f t="shared" si="6"/>
        <v>6L</v>
      </c>
      <c r="E9" s="207" t="str">
        <f t="shared" si="0"/>
        <v>GBP3L6L21M_Quote</v>
      </c>
      <c r="F9" s="207" t="str">
        <f>_xll.qlSimpleQuote(E9,,RateTickValue,Permanent,Trigger,ObjectOverwrite)</f>
        <v>GBP3L6L21M_Quote#0063</v>
      </c>
      <c r="G9" s="186" t="str">
        <f>_xll.ohRangeRetrieveError(F9)</f>
        <v/>
      </c>
      <c r="H9" s="479"/>
      <c r="N9" s="484">
        <v>1.75</v>
      </c>
      <c r="O9" s="23" t="s">
        <v>132</v>
      </c>
      <c r="P9" s="22" t="str">
        <v>3L</v>
      </c>
      <c r="Q9" s="22" t="str">
        <v>6L</v>
      </c>
      <c r="R9" s="21" t="str">
        <f t="shared" si="1"/>
        <v>GBP3L6L21M</v>
      </c>
      <c r="S9" s="214" t="str">
        <v>GBP3L6L21M=ICAP</v>
      </c>
      <c r="T9" s="483" t="s">
        <v>0</v>
      </c>
      <c r="U9" s="483" t="s">
        <v>0</v>
      </c>
      <c r="V9" s="483" t="e">
        <f t="shared" si="2"/>
        <v>#NUM!</v>
      </c>
      <c r="W9" s="17" t="b">
        <f t="shared" si="3"/>
        <v>0</v>
      </c>
      <c r="X9" s="490">
        <v>11.291782580313026</v>
      </c>
      <c r="Y9" s="9"/>
      <c r="Z9" s="481">
        <v>11.291782580313026</v>
      </c>
      <c r="AA9" s="9"/>
      <c r="AB9" s="480">
        <v>11.291782580313026</v>
      </c>
      <c r="AC9" s="16" t="e">
        <f>_xll.qlSimpleQuoteSetValue(F9,AB9/10000,Trigger)</f>
        <v>#N/A</v>
      </c>
      <c r="AD9" s="5"/>
      <c r="AE9" s="166"/>
      <c r="AF9" s="177" t="s">
        <v>41</v>
      </c>
      <c r="AG9" s="176" t="s">
        <v>121</v>
      </c>
      <c r="AH9" s="175" t="s">
        <v>120</v>
      </c>
      <c r="AI9" s="166" t="str">
        <f t="shared" si="4"/>
        <v>21M</v>
      </c>
      <c r="AJ9" s="489" t="e">
        <f>((Swap6M!AB10-Swap3MAnnual!AB10)*100-AB9)/10000</f>
        <v>#NUM!</v>
      </c>
    </row>
    <row r="10" spans="1:36" x14ac:dyDescent="0.2">
      <c r="A10" s="284"/>
      <c r="B10" s="174" t="s">
        <v>63</v>
      </c>
      <c r="C10" s="208" t="str">
        <f t="shared" si="5"/>
        <v>3L</v>
      </c>
      <c r="D10" s="257" t="str">
        <f t="shared" si="6"/>
        <v>6L</v>
      </c>
      <c r="E10" s="207" t="str">
        <f t="shared" si="0"/>
        <v>GBP3L6L2Y_Quote</v>
      </c>
      <c r="F10" s="207" t="str">
        <f>_xll.qlSimpleQuote(E10,,RateTickValue,Permanent,Trigger,ObjectOverwrite)</f>
        <v>GBP3L6L2Y_Quote#0063</v>
      </c>
      <c r="G10" s="186" t="str">
        <f>_xll.ohRangeRetrieveError(F10)</f>
        <v/>
      </c>
      <c r="H10" s="479"/>
      <c r="J10" s="313" t="s">
        <v>49</v>
      </c>
      <c r="K10" s="222" t="s">
        <v>120</v>
      </c>
      <c r="L10" s="221" t="s">
        <v>121</v>
      </c>
      <c r="N10" s="15">
        <v>2</v>
      </c>
      <c r="O10" s="23" t="s">
        <v>63</v>
      </c>
      <c r="P10" s="22" t="str">
        <v>3L</v>
      </c>
      <c r="Q10" s="22" t="str">
        <v>6L</v>
      </c>
      <c r="R10" s="21" t="str">
        <f t="shared" si="1"/>
        <v>GBP3L6L2Y</v>
      </c>
      <c r="S10" s="214" t="str">
        <v>GBP3L6L2Y=ICAP</v>
      </c>
      <c r="T10" s="483">
        <v>9.25</v>
      </c>
      <c r="U10" s="483">
        <v>13.25</v>
      </c>
      <c r="V10" s="483">
        <f t="shared" si="2"/>
        <v>11.25</v>
      </c>
      <c r="W10" s="17" t="b">
        <f t="shared" si="3"/>
        <v>1</v>
      </c>
      <c r="X10" s="490">
        <v>11.25</v>
      </c>
      <c r="Y10" s="9"/>
      <c r="Z10" s="481">
        <v>11.25</v>
      </c>
      <c r="AA10" s="9"/>
      <c r="AB10" s="480">
        <v>11.25</v>
      </c>
      <c r="AC10" s="16" t="e">
        <f>_xll.qlSimpleQuoteSetValue(F10,AB10/10000,Trigger)</f>
        <v>#N/A</v>
      </c>
      <c r="AD10" s="5"/>
      <c r="AE10" s="166"/>
      <c r="AF10" s="166"/>
      <c r="AG10" s="166"/>
      <c r="AH10" s="166"/>
      <c r="AI10" s="166" t="str">
        <f t="shared" si="4"/>
        <v>2Y</v>
      </c>
      <c r="AJ10" s="489" t="e">
        <f>((Swap6M!AB11-Swap3MAnnual!AB11)*100-AB10)/10000</f>
        <v>#NUM!</v>
      </c>
    </row>
    <row r="11" spans="1:36" x14ac:dyDescent="0.2">
      <c r="A11" s="284"/>
      <c r="B11" s="174" t="s">
        <v>62</v>
      </c>
      <c r="C11" s="208" t="str">
        <f t="shared" si="5"/>
        <v>3L</v>
      </c>
      <c r="D11" s="257" t="str">
        <f t="shared" si="6"/>
        <v>6L</v>
      </c>
      <c r="E11" s="207" t="str">
        <f t="shared" si="0"/>
        <v>GBP3L6L3Y_Quote</v>
      </c>
      <c r="F11" s="207" t="str">
        <f>_xll.qlSimpleQuote(E11,,RateTickValue,Permanent,Trigger,ObjectOverwrite)</f>
        <v>GBP3L6L3Y_Quote#0063</v>
      </c>
      <c r="G11" s="186" t="str">
        <f>_xll.ohRangeRetrieveError(F11)</f>
        <v/>
      </c>
      <c r="H11" s="479"/>
      <c r="J11" s="180" t="s">
        <v>48</v>
      </c>
      <c r="K11" s="179" t="s">
        <v>126</v>
      </c>
      <c r="L11" s="178" t="s">
        <v>125</v>
      </c>
      <c r="N11" s="15">
        <v>3</v>
      </c>
      <c r="O11" s="23" t="s">
        <v>62</v>
      </c>
      <c r="P11" s="22" t="str">
        <v>3L</v>
      </c>
      <c r="Q11" s="22" t="str">
        <v>6L</v>
      </c>
      <c r="R11" s="21" t="str">
        <f t="shared" si="1"/>
        <v>GBP3L6L3Y</v>
      </c>
      <c r="S11" s="214" t="str">
        <v>GBP3L6L3Y=ICAP</v>
      </c>
      <c r="T11" s="483">
        <v>9.375</v>
      </c>
      <c r="U11" s="483">
        <v>13.375</v>
      </c>
      <c r="V11" s="483">
        <f t="shared" si="2"/>
        <v>11.375</v>
      </c>
      <c r="W11" s="17" t="b">
        <f t="shared" si="3"/>
        <v>1</v>
      </c>
      <c r="X11" s="490">
        <v>11.375</v>
      </c>
      <c r="Y11" s="9"/>
      <c r="Z11" s="481">
        <v>11.375</v>
      </c>
      <c r="AA11" s="9"/>
      <c r="AB11" s="480">
        <v>11.375</v>
      </c>
      <c r="AC11" s="16" t="e">
        <f>_xll.qlSimpleQuoteSetValue(F11,AB11/10000,Trigger)</f>
        <v>#N/A</v>
      </c>
      <c r="AD11" s="5"/>
      <c r="AE11" s="166"/>
      <c r="AF11" s="166"/>
      <c r="AG11" s="166"/>
      <c r="AH11" s="166"/>
      <c r="AI11" s="166" t="str">
        <f t="shared" si="4"/>
        <v>3Y</v>
      </c>
      <c r="AJ11" s="489" t="e">
        <f>((Swap6M!AB12-Swap3MAnnual!AB12)*100-AB11)/10000</f>
        <v>#NUM!</v>
      </c>
    </row>
    <row r="12" spans="1:36" x14ac:dyDescent="0.2">
      <c r="A12" s="284"/>
      <c r="B12" s="174" t="s">
        <v>61</v>
      </c>
      <c r="C12" s="208" t="str">
        <f t="shared" si="5"/>
        <v>3L</v>
      </c>
      <c r="D12" s="257" t="str">
        <f t="shared" si="6"/>
        <v>6L</v>
      </c>
      <c r="E12" s="207" t="str">
        <f t="shared" si="0"/>
        <v>GBP3L6L4Y_Quote</v>
      </c>
      <c r="F12" s="207" t="str">
        <f>_xll.qlSimpleQuote(E12,,RateTickValue,Permanent,Trigger,ObjectOverwrite)</f>
        <v>GBP3L6L4Y_Quote#0063</v>
      </c>
      <c r="G12" s="186" t="str">
        <f>_xll.ohRangeRetrieveError(F12)</f>
        <v/>
      </c>
      <c r="H12" s="479"/>
      <c r="J12" s="180" t="s">
        <v>43</v>
      </c>
      <c r="K12" s="179" t="s">
        <v>120</v>
      </c>
      <c r="L12" s="178" t="s">
        <v>121</v>
      </c>
      <c r="N12" s="15">
        <v>4</v>
      </c>
      <c r="O12" s="23" t="s">
        <v>61</v>
      </c>
      <c r="P12" s="22" t="str">
        <v>3L</v>
      </c>
      <c r="Q12" s="22" t="str">
        <v>6L</v>
      </c>
      <c r="R12" s="21" t="str">
        <f t="shared" si="1"/>
        <v>GBP3L6L4Y</v>
      </c>
      <c r="S12" s="214" t="str">
        <v>GBP3L6L4Y=ICAP</v>
      </c>
      <c r="T12" s="483">
        <v>10</v>
      </c>
      <c r="U12" s="483">
        <v>14</v>
      </c>
      <c r="V12" s="483">
        <f t="shared" si="2"/>
        <v>12</v>
      </c>
      <c r="W12" s="17" t="b">
        <f t="shared" si="3"/>
        <v>1</v>
      </c>
      <c r="X12" s="490">
        <v>12</v>
      </c>
      <c r="Y12" s="9"/>
      <c r="Z12" s="481">
        <v>12</v>
      </c>
      <c r="AA12" s="9"/>
      <c r="AB12" s="480">
        <v>12</v>
      </c>
      <c r="AC12" s="16" t="e">
        <f>_xll.qlSimpleQuoteSetValue(F12,AB12/10000,Trigger)</f>
        <v>#N/A</v>
      </c>
      <c r="AD12" s="5"/>
      <c r="AE12" s="166"/>
      <c r="AF12" s="166"/>
      <c r="AG12" s="166"/>
      <c r="AH12" s="166"/>
      <c r="AI12" s="166" t="str">
        <f t="shared" si="4"/>
        <v>4Y</v>
      </c>
      <c r="AJ12" s="489" t="e">
        <f>((Swap6M!AB13-Swap3MAnnual!AB13)*100-AB12)/10000</f>
        <v>#NUM!</v>
      </c>
    </row>
    <row r="13" spans="1:36" x14ac:dyDescent="0.2">
      <c r="A13" s="284"/>
      <c r="B13" s="174" t="s">
        <v>60</v>
      </c>
      <c r="C13" s="208" t="str">
        <f t="shared" si="5"/>
        <v>3L</v>
      </c>
      <c r="D13" s="257" t="str">
        <f t="shared" si="6"/>
        <v>6L</v>
      </c>
      <c r="E13" s="207" t="str">
        <f t="shared" si="0"/>
        <v>GBP3L6L5Y_Quote</v>
      </c>
      <c r="F13" s="207" t="str">
        <f>_xll.qlSimpleQuote(E13,,RateTickValue,Permanent,Trigger,ObjectOverwrite)</f>
        <v>GBP3L6L5Y_Quote#0063</v>
      </c>
      <c r="G13" s="186" t="str">
        <f>_xll.ohRangeRetrieveError(F13)</f>
        <v/>
      </c>
      <c r="H13" s="479"/>
      <c r="J13" s="180" t="s">
        <v>42</v>
      </c>
      <c r="K13" s="179" t="s">
        <v>120</v>
      </c>
      <c r="L13" s="178" t="s">
        <v>121</v>
      </c>
      <c r="N13" s="15">
        <v>5</v>
      </c>
      <c r="O13" s="23" t="s">
        <v>60</v>
      </c>
      <c r="P13" s="22" t="str">
        <v>3L</v>
      </c>
      <c r="Q13" s="22" t="str">
        <v>6L</v>
      </c>
      <c r="R13" s="21" t="str">
        <f t="shared" si="1"/>
        <v>GBP3L6L5Y</v>
      </c>
      <c r="S13" s="214" t="str">
        <v>GBP3L6L5Y=ICAP</v>
      </c>
      <c r="T13" s="483">
        <v>10.5</v>
      </c>
      <c r="U13" s="483">
        <v>14.5</v>
      </c>
      <c r="V13" s="483">
        <f t="shared" si="2"/>
        <v>12.5</v>
      </c>
      <c r="W13" s="17" t="b">
        <f t="shared" si="3"/>
        <v>1</v>
      </c>
      <c r="X13" s="490">
        <v>12.5</v>
      </c>
      <c r="Y13" s="9"/>
      <c r="Z13" s="481">
        <v>12.5</v>
      </c>
      <c r="AA13" s="9"/>
      <c r="AB13" s="480">
        <v>12.5</v>
      </c>
      <c r="AC13" s="16" t="e">
        <f>_xll.qlSimpleQuoteSetValue(F13,AB13/10000,Trigger)</f>
        <v>#N/A</v>
      </c>
      <c r="AD13" s="5"/>
      <c r="AE13" s="166"/>
      <c r="AF13" s="166"/>
      <c r="AG13" s="166"/>
      <c r="AH13" s="166"/>
      <c r="AI13" s="166" t="str">
        <f t="shared" si="4"/>
        <v>5Y</v>
      </c>
      <c r="AJ13" s="489" t="e">
        <f>((Swap6M!AB14-Swap3MAnnual!AB14)*100-AB13)/10000</f>
        <v>#NUM!</v>
      </c>
    </row>
    <row r="14" spans="1:36" ht="13.5" thickBot="1" x14ac:dyDescent="0.25">
      <c r="A14" s="284"/>
      <c r="B14" s="174" t="s">
        <v>59</v>
      </c>
      <c r="C14" s="208" t="str">
        <f t="shared" si="5"/>
        <v>3L</v>
      </c>
      <c r="D14" s="257" t="str">
        <f t="shared" si="6"/>
        <v>6L</v>
      </c>
      <c r="E14" s="207" t="str">
        <f t="shared" si="0"/>
        <v>GBP3L6L6Y_Quote</v>
      </c>
      <c r="F14" s="207" t="str">
        <f>_xll.qlSimpleQuote(E14,,RateTickValue,Permanent,Trigger,ObjectOverwrite)</f>
        <v>GBP3L6L6Y_Quote#0063</v>
      </c>
      <c r="G14" s="186" t="str">
        <f>_xll.ohRangeRetrieveError(F14)</f>
        <v/>
      </c>
      <c r="H14" s="479"/>
      <c r="J14" s="177" t="s">
        <v>41</v>
      </c>
      <c r="K14" s="176" t="s">
        <v>121</v>
      </c>
      <c r="L14" s="175" t="s">
        <v>120</v>
      </c>
      <c r="N14" s="15">
        <v>6</v>
      </c>
      <c r="O14" s="23" t="s">
        <v>59</v>
      </c>
      <c r="P14" s="22" t="str">
        <v>3L</v>
      </c>
      <c r="Q14" s="22" t="str">
        <v>6L</v>
      </c>
      <c r="R14" s="21" t="str">
        <f t="shared" si="1"/>
        <v>GBP3L6L6Y</v>
      </c>
      <c r="S14" s="214" t="str">
        <v>GBP3L6L6Y=ICAP</v>
      </c>
      <c r="T14" s="483">
        <v>11.25</v>
      </c>
      <c r="U14" s="483">
        <v>14.25</v>
      </c>
      <c r="V14" s="483">
        <f t="shared" si="2"/>
        <v>12.75</v>
      </c>
      <c r="W14" s="17" t="b">
        <f t="shared" si="3"/>
        <v>1</v>
      </c>
      <c r="X14" s="490">
        <v>12.75</v>
      </c>
      <c r="Y14" s="9"/>
      <c r="Z14" s="481">
        <v>12.75</v>
      </c>
      <c r="AA14" s="9"/>
      <c r="AB14" s="480">
        <v>12.75</v>
      </c>
      <c r="AC14" s="16" t="e">
        <f>_xll.qlSimpleQuoteSetValue(F14,AB14/10000,Trigger)</f>
        <v>#N/A</v>
      </c>
      <c r="AD14" s="5"/>
      <c r="AE14" s="166"/>
      <c r="AF14" s="166"/>
      <c r="AG14" s="166"/>
      <c r="AH14" s="166"/>
      <c r="AI14" s="166" t="str">
        <f t="shared" si="4"/>
        <v>6Y</v>
      </c>
      <c r="AJ14" s="489" t="e">
        <f>((Swap6M!AB15-Swap3MAnnual!AB15)*100-AB14)/10000</f>
        <v>#NUM!</v>
      </c>
    </row>
    <row r="15" spans="1:36" x14ac:dyDescent="0.2">
      <c r="A15" s="284"/>
      <c r="B15" s="174" t="s">
        <v>58</v>
      </c>
      <c r="C15" s="208" t="str">
        <f t="shared" si="5"/>
        <v>3L</v>
      </c>
      <c r="D15" s="257" t="str">
        <f t="shared" si="6"/>
        <v>6L</v>
      </c>
      <c r="E15" s="207" t="str">
        <f t="shared" si="0"/>
        <v>GBP3L6L7Y_Quote</v>
      </c>
      <c r="F15" s="207" t="str">
        <f>_xll.qlSimpleQuote(E15,,RateTickValue,Permanent,Trigger,ObjectOverwrite)</f>
        <v>GBP3L6L7Y_Quote#0063</v>
      </c>
      <c r="G15" s="186" t="str">
        <f>_xll.ohRangeRetrieveError(F15)</f>
        <v/>
      </c>
      <c r="H15" s="479"/>
      <c r="N15" s="15">
        <v>7</v>
      </c>
      <c r="O15" s="23" t="s">
        <v>58</v>
      </c>
      <c r="P15" s="22" t="str">
        <v>3L</v>
      </c>
      <c r="Q15" s="22" t="str">
        <v>6L</v>
      </c>
      <c r="R15" s="21" t="str">
        <f t="shared" si="1"/>
        <v>GBP3L6L7Y</v>
      </c>
      <c r="S15" s="214" t="str">
        <v>GBP3L6L7Y=ICAP</v>
      </c>
      <c r="T15" s="483">
        <v>11.25</v>
      </c>
      <c r="U15" s="483">
        <v>14.25</v>
      </c>
      <c r="V15" s="483">
        <f t="shared" si="2"/>
        <v>12.75</v>
      </c>
      <c r="W15" s="17" t="b">
        <f t="shared" si="3"/>
        <v>1</v>
      </c>
      <c r="X15" s="490">
        <v>12.75</v>
      </c>
      <c r="Y15" s="9"/>
      <c r="Z15" s="481">
        <v>12.75</v>
      </c>
      <c r="AA15" s="9"/>
      <c r="AB15" s="480">
        <v>12.75</v>
      </c>
      <c r="AC15" s="16" t="e">
        <f>_xll.qlSimpleQuoteSetValue(F15,AB15/10000,Trigger)</f>
        <v>#N/A</v>
      </c>
      <c r="AD15" s="5"/>
      <c r="AE15" s="166"/>
      <c r="AF15" s="166"/>
      <c r="AG15" s="166"/>
      <c r="AH15" s="166"/>
      <c r="AI15" s="166" t="str">
        <f t="shared" si="4"/>
        <v>7Y</v>
      </c>
      <c r="AJ15" s="489" t="e">
        <f>((Swap6M!AB16-Swap3MAnnual!AB16)*100-AB15)/10000</f>
        <v>#NUM!</v>
      </c>
    </row>
    <row r="16" spans="1:36" x14ac:dyDescent="0.2">
      <c r="A16" s="284"/>
      <c r="B16" s="174" t="s">
        <v>57</v>
      </c>
      <c r="C16" s="208" t="str">
        <f t="shared" si="5"/>
        <v>3L</v>
      </c>
      <c r="D16" s="257" t="str">
        <f t="shared" si="6"/>
        <v>6L</v>
      </c>
      <c r="E16" s="207" t="str">
        <f t="shared" si="0"/>
        <v>GBP3L6L8Y_Quote</v>
      </c>
      <c r="F16" s="207" t="str">
        <f>_xll.qlSimpleQuote(E16,,RateTickValue,Permanent,Trigger,ObjectOverwrite)</f>
        <v>GBP3L6L8Y_Quote#0063</v>
      </c>
      <c r="G16" s="186" t="str">
        <f>_xll.ohRangeRetrieveError(F16)</f>
        <v/>
      </c>
      <c r="H16" s="479"/>
      <c r="N16" s="15">
        <v>8</v>
      </c>
      <c r="O16" s="23" t="s">
        <v>57</v>
      </c>
      <c r="P16" s="22" t="str">
        <v>3L</v>
      </c>
      <c r="Q16" s="22" t="str">
        <v>6L</v>
      </c>
      <c r="R16" s="21" t="str">
        <f t="shared" si="1"/>
        <v>GBP3L6L8Y</v>
      </c>
      <c r="S16" s="214" t="str">
        <v>GBP3L6L8Y=ICAP</v>
      </c>
      <c r="T16" s="483">
        <v>11.25</v>
      </c>
      <c r="U16" s="483">
        <v>14.25</v>
      </c>
      <c r="V16" s="483">
        <f t="shared" si="2"/>
        <v>12.75</v>
      </c>
      <c r="W16" s="17" t="b">
        <f t="shared" si="3"/>
        <v>1</v>
      </c>
      <c r="X16" s="490">
        <v>12.75</v>
      </c>
      <c r="Y16" s="9"/>
      <c r="Z16" s="481">
        <v>12.75</v>
      </c>
      <c r="AA16" s="9"/>
      <c r="AB16" s="480">
        <v>12.75</v>
      </c>
      <c r="AC16" s="16" t="e">
        <f>_xll.qlSimpleQuoteSetValue(F16,AB16/10000,Trigger)</f>
        <v>#N/A</v>
      </c>
      <c r="AD16" s="5"/>
      <c r="AE16" s="166"/>
      <c r="AF16" s="166"/>
      <c r="AG16" s="166"/>
      <c r="AH16" s="166"/>
      <c r="AI16" s="166" t="str">
        <f t="shared" si="4"/>
        <v>8Y</v>
      </c>
      <c r="AJ16" s="489" t="e">
        <f>((Swap6M!AB17-Swap3MAnnual!AB17)*100-AB16)/10000</f>
        <v>#NUM!</v>
      </c>
    </row>
    <row r="17" spans="1:36" x14ac:dyDescent="0.2">
      <c r="A17" s="284"/>
      <c r="B17" s="174" t="s">
        <v>56</v>
      </c>
      <c r="C17" s="208" t="str">
        <f t="shared" si="5"/>
        <v>3L</v>
      </c>
      <c r="D17" s="257" t="str">
        <f t="shared" si="6"/>
        <v>6L</v>
      </c>
      <c r="E17" s="207" t="str">
        <f t="shared" si="0"/>
        <v>GBP3L6L9Y_Quote</v>
      </c>
      <c r="F17" s="207" t="str">
        <f>_xll.qlSimpleQuote(E17,,RateTickValue,Permanent,Trigger,ObjectOverwrite)</f>
        <v>GBP3L6L9Y_Quote#0063</v>
      </c>
      <c r="G17" s="186" t="str">
        <f>_xll.ohRangeRetrieveError(F17)</f>
        <v/>
      </c>
      <c r="H17" s="479"/>
      <c r="N17" s="15">
        <v>9</v>
      </c>
      <c r="O17" s="23" t="s">
        <v>56</v>
      </c>
      <c r="P17" s="22" t="str">
        <v>3L</v>
      </c>
      <c r="Q17" s="22" t="str">
        <v>6L</v>
      </c>
      <c r="R17" s="21" t="str">
        <f t="shared" si="1"/>
        <v>GBP3L6L9Y</v>
      </c>
      <c r="S17" s="214" t="str">
        <v>GBP3L6L9Y=ICAP</v>
      </c>
      <c r="T17" s="483">
        <v>11.375</v>
      </c>
      <c r="U17" s="483">
        <v>14.375</v>
      </c>
      <c r="V17" s="483">
        <f t="shared" si="2"/>
        <v>12.875</v>
      </c>
      <c r="W17" s="17" t="b">
        <f t="shared" si="3"/>
        <v>1</v>
      </c>
      <c r="X17" s="490">
        <v>12.875</v>
      </c>
      <c r="Y17" s="9"/>
      <c r="Z17" s="481">
        <v>12.875</v>
      </c>
      <c r="AA17" s="9"/>
      <c r="AB17" s="480">
        <v>12.875</v>
      </c>
      <c r="AC17" s="16" t="e">
        <f>_xll.qlSimpleQuoteSetValue(F17,AB17/10000,Trigger)</f>
        <v>#N/A</v>
      </c>
      <c r="AD17" s="5"/>
      <c r="AE17" s="166"/>
      <c r="AF17" s="166"/>
      <c r="AG17" s="166"/>
      <c r="AH17" s="166"/>
      <c r="AI17" s="166" t="str">
        <f t="shared" si="4"/>
        <v>9Y</v>
      </c>
      <c r="AJ17" s="489" t="e">
        <f>((Swap6M!AB18-Swap3MAnnual!AB18)*100-AB17)/10000</f>
        <v>#NUM!</v>
      </c>
    </row>
    <row r="18" spans="1:36" x14ac:dyDescent="0.2">
      <c r="A18" s="284"/>
      <c r="B18" s="174" t="s">
        <v>55</v>
      </c>
      <c r="C18" s="208" t="str">
        <f t="shared" si="5"/>
        <v>3L</v>
      </c>
      <c r="D18" s="257" t="str">
        <f t="shared" si="6"/>
        <v>6L</v>
      </c>
      <c r="E18" s="207" t="str">
        <f t="shared" si="0"/>
        <v>GBP3L6L10Y_Quote</v>
      </c>
      <c r="F18" s="207" t="str">
        <f>_xll.qlSimpleQuote(E18,,RateTickValue,Permanent,Trigger,ObjectOverwrite)</f>
        <v>GBP3L6L10Y_Quote#0063</v>
      </c>
      <c r="G18" s="186" t="str">
        <f>_xll.ohRangeRetrieveError(F18)</f>
        <v/>
      </c>
      <c r="H18" s="479"/>
      <c r="N18" s="15">
        <v>10</v>
      </c>
      <c r="O18" s="23" t="s">
        <v>55</v>
      </c>
      <c r="P18" s="22" t="str">
        <v>3L</v>
      </c>
      <c r="Q18" s="22" t="str">
        <v>6L</v>
      </c>
      <c r="R18" s="21" t="str">
        <f t="shared" si="1"/>
        <v>GBP3L6L10Y</v>
      </c>
      <c r="S18" s="214" t="str">
        <v>GBP3L6L10Y=ICAP</v>
      </c>
      <c r="T18" s="483">
        <v>11.25</v>
      </c>
      <c r="U18" s="483">
        <v>14.25</v>
      </c>
      <c r="V18" s="483">
        <f t="shared" si="2"/>
        <v>12.75</v>
      </c>
      <c r="W18" s="17" t="b">
        <f t="shared" si="3"/>
        <v>1</v>
      </c>
      <c r="X18" s="490">
        <v>12.75</v>
      </c>
      <c r="Y18" s="9"/>
      <c r="Z18" s="481">
        <v>12.75</v>
      </c>
      <c r="AA18" s="9"/>
      <c r="AB18" s="480">
        <v>12.75</v>
      </c>
      <c r="AC18" s="16" t="e">
        <f>_xll.qlSimpleQuoteSetValue(F18,AB18/10000,Trigger)</f>
        <v>#N/A</v>
      </c>
      <c r="AD18" s="5"/>
      <c r="AE18" s="166"/>
      <c r="AF18" s="166"/>
      <c r="AG18" s="166"/>
      <c r="AH18" s="166"/>
      <c r="AI18" s="166" t="str">
        <f t="shared" si="4"/>
        <v>10Y</v>
      </c>
      <c r="AJ18" s="489" t="e">
        <f>((Swap6M!AB19-Swap3MAnnual!AB19)*100-AB18)/10000</f>
        <v>#NUM!</v>
      </c>
    </row>
    <row r="19" spans="1:36" x14ac:dyDescent="0.2">
      <c r="A19" s="284"/>
      <c r="B19" s="174" t="s">
        <v>119</v>
      </c>
      <c r="C19" s="208" t="str">
        <f t="shared" si="5"/>
        <v>3L</v>
      </c>
      <c r="D19" s="257" t="str">
        <f t="shared" si="6"/>
        <v>6L</v>
      </c>
      <c r="E19" s="207" t="str">
        <f t="shared" si="0"/>
        <v>GBP3L6L11Y_Quote</v>
      </c>
      <c r="F19" s="207" t="str">
        <f>_xll.qlSimpleQuote(E19,,RateTickValue,Permanent,Trigger,ObjectOverwrite)</f>
        <v>GBP3L6L11Y_Quote#0063</v>
      </c>
      <c r="G19" s="186" t="str">
        <f>_xll.ohRangeRetrieveError(F19)</f>
        <v/>
      </c>
      <c r="H19" s="479"/>
      <c r="N19" s="15">
        <v>11</v>
      </c>
      <c r="O19" s="23" t="s">
        <v>119</v>
      </c>
      <c r="P19" s="22" t="str">
        <v>3L</v>
      </c>
      <c r="Q19" s="22" t="str">
        <v>6L</v>
      </c>
      <c r="R19" s="21" t="str">
        <f t="shared" si="1"/>
        <v>GBP3L6L11Y</v>
      </c>
      <c r="S19" s="214" t="str">
        <v>GBP3L6L11Y=ICAP</v>
      </c>
      <c r="T19" s="483" t="s">
        <v>0</v>
      </c>
      <c r="U19" s="483" t="s">
        <v>0</v>
      </c>
      <c r="V19" s="483" t="e">
        <f t="shared" si="2"/>
        <v>#NUM!</v>
      </c>
      <c r="W19" s="17" t="b">
        <f t="shared" si="3"/>
        <v>0</v>
      </c>
      <c r="X19" s="490">
        <v>12.386444666503705</v>
      </c>
      <c r="Y19" s="9"/>
      <c r="Z19" s="481">
        <v>12.386444666503705</v>
      </c>
      <c r="AA19" s="9"/>
      <c r="AB19" s="480">
        <v>12.386444666503705</v>
      </c>
      <c r="AC19" s="16" t="e">
        <f>_xll.qlSimpleQuoteSetValue(F19,AB19/10000,Trigger)</f>
        <v>#N/A</v>
      </c>
      <c r="AD19" s="5"/>
      <c r="AE19" s="166"/>
      <c r="AF19" s="166"/>
      <c r="AG19" s="166"/>
      <c r="AH19" s="166"/>
      <c r="AI19" s="166" t="str">
        <f t="shared" si="4"/>
        <v>11Y</v>
      </c>
      <c r="AJ19" s="489" t="e">
        <f>((Swap6M!AB20-Swap3MAnnual!AB20)*100-AB19)/10000</f>
        <v>#NUM!</v>
      </c>
    </row>
    <row r="20" spans="1:36" x14ac:dyDescent="0.2">
      <c r="A20" s="284"/>
      <c r="B20" s="174" t="s">
        <v>54</v>
      </c>
      <c r="C20" s="208" t="str">
        <f t="shared" si="5"/>
        <v>3L</v>
      </c>
      <c r="D20" s="257" t="str">
        <f t="shared" si="6"/>
        <v>6L</v>
      </c>
      <c r="E20" s="207" t="str">
        <f t="shared" si="0"/>
        <v>GBP3L6L12Y_Quote</v>
      </c>
      <c r="F20" s="207" t="str">
        <f>_xll.qlSimpleQuote(E20,,RateTickValue,Permanent,Trigger,ObjectOverwrite)</f>
        <v>GBP3L6L12Y_Quote#0063</v>
      </c>
      <c r="G20" s="186" t="str">
        <f>_xll.ohRangeRetrieveError(F20)</f>
        <v/>
      </c>
      <c r="H20" s="479"/>
      <c r="N20" s="15">
        <v>12</v>
      </c>
      <c r="O20" s="23" t="s">
        <v>54</v>
      </c>
      <c r="P20" s="22" t="str">
        <v>3L</v>
      </c>
      <c r="Q20" s="22" t="str">
        <v>6L</v>
      </c>
      <c r="R20" s="21" t="str">
        <f t="shared" si="1"/>
        <v>GBP3L6L12Y</v>
      </c>
      <c r="S20" s="214" t="str">
        <v>GBP3L6L12Y=ICAP</v>
      </c>
      <c r="T20" s="483">
        <v>10.375</v>
      </c>
      <c r="U20" s="483">
        <v>13.375</v>
      </c>
      <c r="V20" s="483">
        <f t="shared" si="2"/>
        <v>11.875</v>
      </c>
      <c r="W20" s="17" t="b">
        <f t="shared" si="3"/>
        <v>1</v>
      </c>
      <c r="X20" s="490">
        <v>11.875</v>
      </c>
      <c r="Y20" s="9"/>
      <c r="Z20" s="481">
        <v>11.875</v>
      </c>
      <c r="AA20" s="9"/>
      <c r="AB20" s="480">
        <v>11.875</v>
      </c>
      <c r="AC20" s="16" t="e">
        <f>_xll.qlSimpleQuoteSetValue(F20,AB20/10000,Trigger)</f>
        <v>#N/A</v>
      </c>
      <c r="AD20" s="5"/>
      <c r="AE20" s="166"/>
      <c r="AF20" s="166"/>
      <c r="AG20" s="166"/>
      <c r="AH20" s="166"/>
      <c r="AI20" s="166" t="str">
        <f t="shared" si="4"/>
        <v>12Y</v>
      </c>
      <c r="AJ20" s="489" t="e">
        <f>((Swap6M!AB21-Swap3MAnnual!AB21)*100-AB20)/10000</f>
        <v>#NUM!</v>
      </c>
    </row>
    <row r="21" spans="1:36" x14ac:dyDescent="0.2">
      <c r="A21" s="284"/>
      <c r="B21" s="174" t="s">
        <v>118</v>
      </c>
      <c r="C21" s="208" t="str">
        <f t="shared" si="5"/>
        <v>3L</v>
      </c>
      <c r="D21" s="257" t="str">
        <f t="shared" si="6"/>
        <v>6L</v>
      </c>
      <c r="E21" s="207" t="str">
        <f t="shared" si="0"/>
        <v>GBP3L6L13Y_Quote</v>
      </c>
      <c r="F21" s="207" t="str">
        <f>_xll.qlSimpleQuote(E21,,RateTickValue,Permanent,Trigger,ObjectOverwrite)</f>
        <v>GBP3L6L13Y_Quote#0063</v>
      </c>
      <c r="G21" s="186" t="str">
        <f>_xll.ohRangeRetrieveError(F21)</f>
        <v/>
      </c>
      <c r="H21" s="479"/>
      <c r="N21" s="15">
        <v>13</v>
      </c>
      <c r="O21" s="23" t="s">
        <v>118</v>
      </c>
      <c r="P21" s="22" t="str">
        <v>3L</v>
      </c>
      <c r="Q21" s="22" t="str">
        <v>6L</v>
      </c>
      <c r="R21" s="21" t="str">
        <f t="shared" si="1"/>
        <v>GBP3L6L13Y</v>
      </c>
      <c r="S21" s="214" t="str">
        <v>GBP3L6L13Y=ICAP</v>
      </c>
      <c r="T21" s="483" t="s">
        <v>0</v>
      </c>
      <c r="U21" s="483" t="s">
        <v>0</v>
      </c>
      <c r="V21" s="483" t="e">
        <f t="shared" si="2"/>
        <v>#NUM!</v>
      </c>
      <c r="W21" s="17" t="b">
        <f t="shared" si="3"/>
        <v>0</v>
      </c>
      <c r="X21" s="490">
        <v>11.288104889368421</v>
      </c>
      <c r="Y21" s="9"/>
      <c r="Z21" s="481">
        <v>11.288104889368421</v>
      </c>
      <c r="AA21" s="9"/>
      <c r="AB21" s="480">
        <v>11.288104889368421</v>
      </c>
      <c r="AC21" s="16" t="e">
        <f>_xll.qlSimpleQuoteSetValue(F21,AB21/10000,Trigger)</f>
        <v>#N/A</v>
      </c>
      <c r="AD21" s="5"/>
      <c r="AE21" s="166"/>
      <c r="AF21" s="166"/>
      <c r="AG21" s="166"/>
      <c r="AH21" s="166"/>
      <c r="AI21" s="166" t="str">
        <f t="shared" si="4"/>
        <v>13Y</v>
      </c>
      <c r="AJ21" s="489" t="e">
        <f>((Swap6M!AB22-Swap3MAnnual!AB22)*100-AB21)/10000</f>
        <v>#NUM!</v>
      </c>
    </row>
    <row r="22" spans="1:36" x14ac:dyDescent="0.2">
      <c r="A22" s="284"/>
      <c r="B22" s="174" t="s">
        <v>117</v>
      </c>
      <c r="C22" s="208" t="str">
        <f t="shared" si="5"/>
        <v>3L</v>
      </c>
      <c r="D22" s="257" t="str">
        <f t="shared" si="6"/>
        <v>6L</v>
      </c>
      <c r="E22" s="207" t="str">
        <f t="shared" si="0"/>
        <v>GBP3L6L14Y_Quote</v>
      </c>
      <c r="F22" s="207" t="str">
        <f>_xll.qlSimpleQuote(E22,,RateTickValue,Permanent,Trigger,ObjectOverwrite)</f>
        <v>GBP3L6L14Y_Quote#0063</v>
      </c>
      <c r="G22" s="186" t="str">
        <f>_xll.ohRangeRetrieveError(F22)</f>
        <v/>
      </c>
      <c r="H22" s="479"/>
      <c r="N22" s="15">
        <v>14</v>
      </c>
      <c r="O22" s="23" t="s">
        <v>117</v>
      </c>
      <c r="P22" s="22" t="str">
        <v>3L</v>
      </c>
      <c r="Q22" s="22" t="str">
        <v>6L</v>
      </c>
      <c r="R22" s="21" t="str">
        <f t="shared" si="1"/>
        <v>GBP3L6L14Y</v>
      </c>
      <c r="S22" s="214" t="str">
        <v>GBP3L6L14Y=ICAP</v>
      </c>
      <c r="T22" s="483" t="s">
        <v>0</v>
      </c>
      <c r="U22" s="483" t="s">
        <v>0</v>
      </c>
      <c r="V22" s="483" t="e">
        <f t="shared" si="2"/>
        <v>#NUM!</v>
      </c>
      <c r="W22" s="17" t="b">
        <f t="shared" si="3"/>
        <v>0</v>
      </c>
      <c r="X22" s="490">
        <v>10.685793778490908</v>
      </c>
      <c r="Y22" s="9"/>
      <c r="Z22" s="481">
        <v>10.685793778490908</v>
      </c>
      <c r="AA22" s="9"/>
      <c r="AB22" s="480">
        <v>10.685793778490908</v>
      </c>
      <c r="AC22" s="16" t="e">
        <f>_xll.qlSimpleQuoteSetValue(F22,AB22/10000,Trigger)</f>
        <v>#N/A</v>
      </c>
      <c r="AD22" s="5"/>
      <c r="AE22" s="166"/>
      <c r="AF22" s="166"/>
      <c r="AG22" s="166"/>
      <c r="AH22" s="166"/>
      <c r="AI22" s="166" t="str">
        <f t="shared" si="4"/>
        <v>14Y</v>
      </c>
      <c r="AJ22" s="489" t="e">
        <f>((Swap6M!AB23-Swap3MAnnual!AB23)*100-AB22)/10000</f>
        <v>#NUM!</v>
      </c>
    </row>
    <row r="23" spans="1:36" x14ac:dyDescent="0.2">
      <c r="A23" s="284"/>
      <c r="B23" s="174" t="s">
        <v>53</v>
      </c>
      <c r="C23" s="208" t="str">
        <f t="shared" si="5"/>
        <v>3L</v>
      </c>
      <c r="D23" s="257" t="str">
        <f t="shared" si="6"/>
        <v>6L</v>
      </c>
      <c r="E23" s="207" t="str">
        <f t="shared" si="0"/>
        <v>GBP3L6L15Y_Quote</v>
      </c>
      <c r="F23" s="207" t="str">
        <f>_xll.qlSimpleQuote(E23,,RateTickValue,Permanent,Trigger,ObjectOverwrite)</f>
        <v>GBP3L6L15Y_Quote#0063</v>
      </c>
      <c r="G23" s="186" t="str">
        <f>_xll.ohRangeRetrieveError(F23)</f>
        <v/>
      </c>
      <c r="H23" s="479"/>
      <c r="N23" s="15">
        <v>15</v>
      </c>
      <c r="O23" s="23" t="s">
        <v>53</v>
      </c>
      <c r="P23" s="22" t="str">
        <v>3L</v>
      </c>
      <c r="Q23" s="22" t="str">
        <v>6L</v>
      </c>
      <c r="R23" s="21" t="str">
        <f t="shared" si="1"/>
        <v>GBP3L6L15Y</v>
      </c>
      <c r="S23" s="214" t="str">
        <v>GBP3L6L15Y=ICAP</v>
      </c>
      <c r="T23" s="483">
        <v>8.625</v>
      </c>
      <c r="U23" s="483">
        <v>11.625</v>
      </c>
      <c r="V23" s="483">
        <f t="shared" si="2"/>
        <v>10.125</v>
      </c>
      <c r="W23" s="17" t="b">
        <f t="shared" si="3"/>
        <v>1</v>
      </c>
      <c r="X23" s="490">
        <v>10.125</v>
      </c>
      <c r="Y23" s="9"/>
      <c r="Z23" s="481">
        <v>10.125</v>
      </c>
      <c r="AA23" s="9"/>
      <c r="AB23" s="480">
        <v>10.125</v>
      </c>
      <c r="AC23" s="16" t="e">
        <f>_xll.qlSimpleQuoteSetValue(F23,AB23/10000,Trigger)</f>
        <v>#N/A</v>
      </c>
      <c r="AD23" s="5"/>
      <c r="AE23" s="166"/>
      <c r="AF23" s="166"/>
      <c r="AG23" s="166"/>
      <c r="AH23" s="166"/>
      <c r="AI23" s="166" t="str">
        <f t="shared" si="4"/>
        <v>15Y</v>
      </c>
      <c r="AJ23" s="489" t="e">
        <f>((Swap6M!AB24-Swap3MAnnual!AB24)*100-AB23)/10000</f>
        <v>#NUM!</v>
      </c>
    </row>
    <row r="24" spans="1:36" x14ac:dyDescent="0.2">
      <c r="A24" s="284"/>
      <c r="B24" s="174" t="s">
        <v>116</v>
      </c>
      <c r="C24" s="208" t="str">
        <f t="shared" si="5"/>
        <v>3L</v>
      </c>
      <c r="D24" s="257" t="str">
        <f t="shared" si="6"/>
        <v>6L</v>
      </c>
      <c r="E24" s="207" t="str">
        <f t="shared" si="0"/>
        <v>GBP3L6L16Y_Quote</v>
      </c>
      <c r="F24" s="207" t="str">
        <f>_xll.qlSimpleQuote(E24,,RateTickValue,Permanent,Trigger,ObjectOverwrite)</f>
        <v>GBP3L6L16Y_Quote#0063</v>
      </c>
      <c r="G24" s="186" t="str">
        <f>_xll.ohRangeRetrieveError(F24)</f>
        <v/>
      </c>
      <c r="H24" s="479"/>
      <c r="N24" s="15">
        <v>16</v>
      </c>
      <c r="O24" s="23" t="s">
        <v>116</v>
      </c>
      <c r="P24" s="22" t="str">
        <v>3L</v>
      </c>
      <c r="Q24" s="22" t="str">
        <v>6L</v>
      </c>
      <c r="R24" s="21" t="str">
        <f t="shared" si="1"/>
        <v>GBP3L6L16Y</v>
      </c>
      <c r="S24" s="214" t="str">
        <v>GBP3L6L16Y=ICAP</v>
      </c>
      <c r="T24" s="483" t="s">
        <v>0</v>
      </c>
      <c r="U24" s="483" t="s">
        <v>0</v>
      </c>
      <c r="V24" s="483" t="e">
        <f t="shared" si="2"/>
        <v>#NUM!</v>
      </c>
      <c r="W24" s="17" t="b">
        <f t="shared" si="3"/>
        <v>0</v>
      </c>
      <c r="X24" s="490">
        <v>9.6501652246443701</v>
      </c>
      <c r="Y24" s="9"/>
      <c r="Z24" s="481">
        <v>9.6501652246443701</v>
      </c>
      <c r="AA24" s="9"/>
      <c r="AB24" s="480">
        <v>9.6501652246443701</v>
      </c>
      <c r="AC24" s="16" t="e">
        <f>_xll.qlSimpleQuoteSetValue(F24,AB24/10000,Trigger)</f>
        <v>#N/A</v>
      </c>
      <c r="AD24" s="5"/>
      <c r="AE24" s="166"/>
      <c r="AF24" s="166"/>
      <c r="AG24" s="166"/>
      <c r="AH24" s="166"/>
      <c r="AI24" s="166" t="str">
        <f t="shared" si="4"/>
        <v>16Y</v>
      </c>
      <c r="AJ24" s="489" t="e">
        <f>((Swap6M!AB25-Swap3MAnnual!AB25)*100-AB24)/10000</f>
        <v>#NUM!</v>
      </c>
    </row>
    <row r="25" spans="1:36" x14ac:dyDescent="0.2">
      <c r="A25" s="284"/>
      <c r="B25" s="174" t="s">
        <v>115</v>
      </c>
      <c r="C25" s="208" t="str">
        <f t="shared" si="5"/>
        <v>3L</v>
      </c>
      <c r="D25" s="257" t="str">
        <f t="shared" si="6"/>
        <v>6L</v>
      </c>
      <c r="E25" s="207" t="str">
        <f t="shared" si="0"/>
        <v>GBP3L6L17Y_Quote</v>
      </c>
      <c r="F25" s="207" t="str">
        <f>_xll.qlSimpleQuote(E25,,RateTickValue,Permanent,Trigger,ObjectOverwrite)</f>
        <v>GBP3L6L17Y_Quote#0063</v>
      </c>
      <c r="G25" s="186" t="str">
        <f>_xll.ohRangeRetrieveError(F25)</f>
        <v/>
      </c>
      <c r="H25" s="479"/>
      <c r="N25" s="15">
        <v>17</v>
      </c>
      <c r="O25" s="23" t="s">
        <v>115</v>
      </c>
      <c r="P25" s="22" t="str">
        <v>3L</v>
      </c>
      <c r="Q25" s="22" t="str">
        <v>6L</v>
      </c>
      <c r="R25" s="21" t="str">
        <f t="shared" si="1"/>
        <v>GBP3L6L17Y</v>
      </c>
      <c r="S25" s="214" t="str">
        <v>GBP3L6L17Y=ICAP</v>
      </c>
      <c r="T25" s="483" t="s">
        <v>0</v>
      </c>
      <c r="U25" s="483" t="s">
        <v>0</v>
      </c>
      <c r="V25" s="483" t="e">
        <f t="shared" si="2"/>
        <v>#NUM!</v>
      </c>
      <c r="W25" s="17" t="b">
        <f t="shared" si="3"/>
        <v>0</v>
      </c>
      <c r="X25" s="490">
        <v>9.2557644756372213</v>
      </c>
      <c r="Y25" s="9"/>
      <c r="Z25" s="481">
        <v>9.2557644756372213</v>
      </c>
      <c r="AA25" s="9"/>
      <c r="AB25" s="480">
        <v>9.2557644756372213</v>
      </c>
      <c r="AC25" s="16" t="e">
        <f>_xll.qlSimpleQuoteSetValue(F25,AB25/10000,Trigger)</f>
        <v>#N/A</v>
      </c>
      <c r="AD25" s="5"/>
      <c r="AE25" s="166"/>
      <c r="AF25" s="166"/>
      <c r="AG25" s="166"/>
      <c r="AH25" s="166"/>
      <c r="AI25" s="166" t="str">
        <f t="shared" si="4"/>
        <v>17Y</v>
      </c>
      <c r="AJ25" s="489" t="e">
        <f>((Swap6M!AB26-Swap3MAnnual!AB26)*100-AB25)/10000</f>
        <v>#NUM!</v>
      </c>
    </row>
    <row r="26" spans="1:36" x14ac:dyDescent="0.2">
      <c r="A26" s="284"/>
      <c r="B26" s="174" t="s">
        <v>114</v>
      </c>
      <c r="C26" s="208" t="str">
        <f t="shared" si="5"/>
        <v>3L</v>
      </c>
      <c r="D26" s="257" t="str">
        <f t="shared" si="6"/>
        <v>6L</v>
      </c>
      <c r="E26" s="207" t="str">
        <f t="shared" si="0"/>
        <v>GBP3L6L18Y_Quote</v>
      </c>
      <c r="F26" s="207" t="str">
        <f>_xll.qlSimpleQuote(E26,,RateTickValue,Permanent,Trigger,ObjectOverwrite)</f>
        <v>GBP3L6L18Y_Quote#0063</v>
      </c>
      <c r="G26" s="186" t="str">
        <f>_xll.ohRangeRetrieveError(F26)</f>
        <v/>
      </c>
      <c r="H26" s="479"/>
      <c r="N26" s="15">
        <v>18</v>
      </c>
      <c r="O26" s="23" t="s">
        <v>114</v>
      </c>
      <c r="P26" s="22" t="str">
        <v>3L</v>
      </c>
      <c r="Q26" s="22" t="str">
        <v>6L</v>
      </c>
      <c r="R26" s="21" t="str">
        <f t="shared" si="1"/>
        <v>GBP3L6L18Y</v>
      </c>
      <c r="S26" s="214" t="str">
        <v>GBP3L6L18Y=ICAP</v>
      </c>
      <c r="T26" s="483" t="s">
        <v>0</v>
      </c>
      <c r="U26" s="483" t="s">
        <v>0</v>
      </c>
      <c r="V26" s="483" t="e">
        <f t="shared" si="2"/>
        <v>#NUM!</v>
      </c>
      <c r="W26" s="17" t="b">
        <f t="shared" si="3"/>
        <v>0</v>
      </c>
      <c r="X26" s="490">
        <v>8.9237811143078858</v>
      </c>
      <c r="Y26" s="9"/>
      <c r="Z26" s="481">
        <v>8.9237811143078858</v>
      </c>
      <c r="AA26" s="9"/>
      <c r="AB26" s="480">
        <v>8.9237811143078858</v>
      </c>
      <c r="AC26" s="16" t="e">
        <f>_xll.qlSimpleQuoteSetValue(F26,AB26/10000,Trigger)</f>
        <v>#N/A</v>
      </c>
      <c r="AD26" s="5"/>
      <c r="AE26" s="166"/>
      <c r="AF26" s="166"/>
      <c r="AG26" s="166"/>
      <c r="AH26" s="166"/>
      <c r="AI26" s="166" t="str">
        <f t="shared" si="4"/>
        <v>18Y</v>
      </c>
      <c r="AJ26" s="489" t="e">
        <f>((Swap6M!AB27-Swap3MAnnual!AB27)*100-AB26)/10000</f>
        <v>#NUM!</v>
      </c>
    </row>
    <row r="27" spans="1:36" x14ac:dyDescent="0.2">
      <c r="A27" s="284"/>
      <c r="B27" s="174" t="s">
        <v>113</v>
      </c>
      <c r="C27" s="208" t="str">
        <f t="shared" si="5"/>
        <v>3L</v>
      </c>
      <c r="D27" s="257" t="str">
        <f t="shared" si="6"/>
        <v>6L</v>
      </c>
      <c r="E27" s="207" t="str">
        <f t="shared" si="0"/>
        <v>GBP3L6L19Y_Quote</v>
      </c>
      <c r="F27" s="207" t="str">
        <f>_xll.qlSimpleQuote(E27,,RateTickValue,Permanent,Trigger,ObjectOverwrite)</f>
        <v>GBP3L6L19Y_Quote#0063</v>
      </c>
      <c r="G27" s="186" t="str">
        <f>_xll.ohRangeRetrieveError(F27)</f>
        <v/>
      </c>
      <c r="H27" s="479"/>
      <c r="N27" s="15">
        <v>19</v>
      </c>
      <c r="O27" s="23" t="s">
        <v>113</v>
      </c>
      <c r="P27" s="22" t="str">
        <v>3L</v>
      </c>
      <c r="Q27" s="22" t="str">
        <v>6L</v>
      </c>
      <c r="R27" s="21" t="str">
        <f t="shared" si="1"/>
        <v>GBP3L6L19Y</v>
      </c>
      <c r="S27" s="214" t="str">
        <v>GBP3L6L19Y=ICAP</v>
      </c>
      <c r="T27" s="483" t="s">
        <v>0</v>
      </c>
      <c r="U27" s="483" t="s">
        <v>0</v>
      </c>
      <c r="V27" s="483" t="e">
        <f t="shared" si="2"/>
        <v>#NUM!</v>
      </c>
      <c r="W27" s="17" t="b">
        <f t="shared" si="3"/>
        <v>0</v>
      </c>
      <c r="X27" s="490">
        <v>8.6361985019857013</v>
      </c>
      <c r="Y27" s="9"/>
      <c r="Z27" s="481">
        <v>8.6361985019857013</v>
      </c>
      <c r="AA27" s="9"/>
      <c r="AB27" s="480">
        <v>8.6361985019857013</v>
      </c>
      <c r="AC27" s="16" t="e">
        <f>_xll.qlSimpleQuoteSetValue(F27,AB27/10000,Trigger)</f>
        <v>#N/A</v>
      </c>
      <c r="AD27" s="5"/>
      <c r="AE27" s="166"/>
      <c r="AF27" s="166"/>
      <c r="AG27" s="166"/>
      <c r="AH27" s="166"/>
      <c r="AI27" s="166" t="str">
        <f t="shared" si="4"/>
        <v>19Y</v>
      </c>
      <c r="AJ27" s="489" t="e">
        <f>((Swap6M!AB28-Swap3MAnnual!AB28)*100-AB27)/10000</f>
        <v>#NUM!</v>
      </c>
    </row>
    <row r="28" spans="1:36" x14ac:dyDescent="0.2">
      <c r="A28" s="284"/>
      <c r="B28" s="174" t="s">
        <v>52</v>
      </c>
      <c r="C28" s="208" t="str">
        <f t="shared" si="5"/>
        <v>3L</v>
      </c>
      <c r="D28" s="257" t="str">
        <f t="shared" si="6"/>
        <v>6L</v>
      </c>
      <c r="E28" s="207" t="str">
        <f t="shared" si="0"/>
        <v>GBP3L6L20Y_Quote</v>
      </c>
      <c r="F28" s="207" t="str">
        <f>_xll.qlSimpleQuote(E28,,RateTickValue,Permanent,Trigger,ObjectOverwrite)</f>
        <v>GBP3L6L20Y_Quote#0063</v>
      </c>
      <c r="G28" s="186" t="str">
        <f>_xll.ohRangeRetrieveError(F28)</f>
        <v/>
      </c>
      <c r="H28" s="479"/>
      <c r="N28" s="15">
        <v>20</v>
      </c>
      <c r="O28" s="23" t="s">
        <v>52</v>
      </c>
      <c r="P28" s="22" t="str">
        <v>3L</v>
      </c>
      <c r="Q28" s="22" t="str">
        <v>6L</v>
      </c>
      <c r="R28" s="21" t="str">
        <f t="shared" si="1"/>
        <v>GBP3L6L20Y</v>
      </c>
      <c r="S28" s="214" t="str">
        <v>GBP3L6L20Y=ICAP</v>
      </c>
      <c r="T28" s="483">
        <v>6.875</v>
      </c>
      <c r="U28" s="483">
        <v>9.875</v>
      </c>
      <c r="V28" s="483">
        <f t="shared" si="2"/>
        <v>8.375</v>
      </c>
      <c r="W28" s="17" t="b">
        <f t="shared" si="3"/>
        <v>1</v>
      </c>
      <c r="X28" s="490">
        <v>8.375</v>
      </c>
      <c r="Y28" s="9"/>
      <c r="Z28" s="481">
        <v>8.375</v>
      </c>
      <c r="AA28" s="9"/>
      <c r="AB28" s="480">
        <v>8.375</v>
      </c>
      <c r="AC28" s="16" t="e">
        <f>_xll.qlSimpleQuoteSetValue(F28,AB28/10000,Trigger)</f>
        <v>#N/A</v>
      </c>
      <c r="AD28" s="5"/>
      <c r="AE28" s="166"/>
      <c r="AF28" s="166"/>
      <c r="AG28" s="166"/>
      <c r="AH28" s="166"/>
      <c r="AI28" s="166" t="str">
        <f t="shared" si="4"/>
        <v>20Y</v>
      </c>
      <c r="AJ28" s="489" t="e">
        <f>((Swap6M!AB29-Swap3MAnnual!AB29)*100-AB28)/10000</f>
        <v>#NUM!</v>
      </c>
    </row>
    <row r="29" spans="1:36" x14ac:dyDescent="0.2">
      <c r="A29" s="284"/>
      <c r="B29" s="174" t="s">
        <v>112</v>
      </c>
      <c r="C29" s="208" t="str">
        <f t="shared" si="5"/>
        <v>3L</v>
      </c>
      <c r="D29" s="257" t="str">
        <f t="shared" si="6"/>
        <v>6L</v>
      </c>
      <c r="E29" s="207" t="str">
        <f t="shared" si="0"/>
        <v>GBP3L6L21Y_Quote</v>
      </c>
      <c r="F29" s="207" t="str">
        <f>_xll.qlSimpleQuote(E29,,RateTickValue,Permanent,Trigger,ObjectOverwrite)</f>
        <v>GBP3L6L21Y_Quote#0063</v>
      </c>
      <c r="G29" s="186" t="str">
        <f>_xll.ohRangeRetrieveError(F29)</f>
        <v/>
      </c>
      <c r="H29" s="479"/>
      <c r="N29" s="15">
        <v>21</v>
      </c>
      <c r="O29" s="23" t="s">
        <v>112</v>
      </c>
      <c r="P29" s="22" t="str">
        <v>3L</v>
      </c>
      <c r="Q29" s="22" t="str">
        <v>6L</v>
      </c>
      <c r="R29" s="21" t="str">
        <f t="shared" si="1"/>
        <v>GBP3L6L21Y</v>
      </c>
      <c r="S29" s="214" t="str">
        <v>GBP3L6L21Y=ICAP</v>
      </c>
      <c r="T29" s="483" t="s">
        <v>0</v>
      </c>
      <c r="U29" s="483" t="s">
        <v>0</v>
      </c>
      <c r="V29" s="483" t="e">
        <f t="shared" si="2"/>
        <v>#NUM!</v>
      </c>
      <c r="W29" s="17" t="b">
        <f t="shared" si="3"/>
        <v>0</v>
      </c>
      <c r="X29" s="490">
        <v>8.1254954753469537</v>
      </c>
      <c r="Y29" s="9"/>
      <c r="Z29" s="481">
        <v>8.1254954753469537</v>
      </c>
      <c r="AA29" s="9"/>
      <c r="AB29" s="480">
        <v>8.1254954753469537</v>
      </c>
      <c r="AC29" s="16" t="e">
        <f>_xll.qlSimpleQuoteSetValue(F29,AB29/10000,Trigger)</f>
        <v>#N/A</v>
      </c>
      <c r="AD29" s="5"/>
      <c r="AE29" s="166"/>
      <c r="AF29" s="166"/>
      <c r="AG29" s="166"/>
      <c r="AH29" s="166"/>
      <c r="AI29" s="166" t="str">
        <f t="shared" si="4"/>
        <v>21Y</v>
      </c>
      <c r="AJ29" s="489" t="e">
        <f>((Swap6M!AB30-Swap3MAnnual!AB30)*100-AB29)/10000</f>
        <v>#NUM!</v>
      </c>
    </row>
    <row r="30" spans="1:36" x14ac:dyDescent="0.2">
      <c r="A30" s="284"/>
      <c r="B30" s="174" t="s">
        <v>111</v>
      </c>
      <c r="C30" s="208" t="str">
        <f t="shared" si="5"/>
        <v>3L</v>
      </c>
      <c r="D30" s="257" t="str">
        <f t="shared" si="6"/>
        <v>6L</v>
      </c>
      <c r="E30" s="207" t="str">
        <f t="shared" si="0"/>
        <v>GBP3L6L22Y_Quote</v>
      </c>
      <c r="F30" s="207" t="str">
        <f>_xll.qlSimpleQuote(E30,,RateTickValue,Permanent,Trigger,ObjectOverwrite)</f>
        <v>GBP3L6L22Y_Quote#0063</v>
      </c>
      <c r="G30" s="186" t="str">
        <f>_xll.ohRangeRetrieveError(F30)</f>
        <v/>
      </c>
      <c r="H30" s="479"/>
      <c r="N30" s="15">
        <v>22</v>
      </c>
      <c r="O30" s="23" t="s">
        <v>111</v>
      </c>
      <c r="P30" s="22" t="str">
        <v>3L</v>
      </c>
      <c r="Q30" s="22" t="str">
        <v>6L</v>
      </c>
      <c r="R30" s="21" t="str">
        <f t="shared" si="1"/>
        <v>GBP3L6L22Y</v>
      </c>
      <c r="S30" s="214" t="str">
        <v>GBP3L6L22Y=ICAP</v>
      </c>
      <c r="T30" s="483" t="s">
        <v>0</v>
      </c>
      <c r="U30" s="483" t="s">
        <v>0</v>
      </c>
      <c r="V30" s="483" t="e">
        <f t="shared" si="2"/>
        <v>#NUM!</v>
      </c>
      <c r="W30" s="17" t="b">
        <f t="shared" si="3"/>
        <v>0</v>
      </c>
      <c r="X30" s="490">
        <v>7.8863008176900768</v>
      </c>
      <c r="Y30" s="9"/>
      <c r="Z30" s="481">
        <v>7.8863008176900768</v>
      </c>
      <c r="AA30" s="9"/>
      <c r="AB30" s="480">
        <v>7.8863008176900768</v>
      </c>
      <c r="AC30" s="16" t="e">
        <f>_xll.qlSimpleQuoteSetValue(F30,AB30/10000,Trigger)</f>
        <v>#N/A</v>
      </c>
      <c r="AD30" s="5"/>
      <c r="AE30" s="166"/>
      <c r="AF30" s="166"/>
      <c r="AG30" s="166"/>
      <c r="AH30" s="166"/>
      <c r="AI30" s="166" t="str">
        <f t="shared" si="4"/>
        <v>22Y</v>
      </c>
      <c r="AJ30" s="489" t="e">
        <f>((Swap6M!AB31-Swap3MAnnual!AB31)*100-AB30)/10000</f>
        <v>#NUM!</v>
      </c>
    </row>
    <row r="31" spans="1:36" x14ac:dyDescent="0.2">
      <c r="A31" s="284"/>
      <c r="B31" s="174" t="s">
        <v>110</v>
      </c>
      <c r="C31" s="208" t="str">
        <f t="shared" si="5"/>
        <v>3L</v>
      </c>
      <c r="D31" s="257" t="str">
        <f t="shared" si="6"/>
        <v>6L</v>
      </c>
      <c r="E31" s="207" t="str">
        <f t="shared" si="0"/>
        <v>GBP3L6L23Y_Quote</v>
      </c>
      <c r="F31" s="207" t="str">
        <f>_xll.qlSimpleQuote(E31,,RateTickValue,Permanent,Trigger,ObjectOverwrite)</f>
        <v>GBP3L6L23Y_Quote#0063</v>
      </c>
      <c r="G31" s="186" t="str">
        <f>_xll.ohRangeRetrieveError(F31)</f>
        <v/>
      </c>
      <c r="H31" s="479"/>
      <c r="N31" s="15">
        <v>23</v>
      </c>
      <c r="O31" s="23" t="s">
        <v>110</v>
      </c>
      <c r="P31" s="22" t="str">
        <v>3L</v>
      </c>
      <c r="Q31" s="22" t="str">
        <v>6L</v>
      </c>
      <c r="R31" s="21" t="str">
        <f t="shared" si="1"/>
        <v>GBP3L6L23Y</v>
      </c>
      <c r="S31" s="214" t="str">
        <v>GBP3L6L23Y=ICAP</v>
      </c>
      <c r="T31" s="483" t="s">
        <v>0</v>
      </c>
      <c r="U31" s="483" t="s">
        <v>0</v>
      </c>
      <c r="V31" s="483" t="e">
        <f t="shared" si="2"/>
        <v>#NUM!</v>
      </c>
      <c r="W31" s="17" t="b">
        <f t="shared" si="3"/>
        <v>0</v>
      </c>
      <c r="X31" s="490">
        <v>7.6593584223597242</v>
      </c>
      <c r="Y31" s="9"/>
      <c r="Z31" s="481">
        <v>7.6593584223597242</v>
      </c>
      <c r="AA31" s="9"/>
      <c r="AB31" s="480">
        <v>7.6593584223597242</v>
      </c>
      <c r="AC31" s="16" t="e">
        <f>_xll.qlSimpleQuoteSetValue(F31,AB31/10000,Trigger)</f>
        <v>#N/A</v>
      </c>
      <c r="AD31" s="5"/>
      <c r="AE31" s="166"/>
      <c r="AF31" s="166"/>
      <c r="AG31" s="166"/>
      <c r="AH31" s="166"/>
      <c r="AI31" s="166" t="str">
        <f t="shared" si="4"/>
        <v>23Y</v>
      </c>
      <c r="AJ31" s="489" t="e">
        <f>((Swap6M!AB32-Swap3MAnnual!AB32)*100-AB31)/10000</f>
        <v>#NUM!</v>
      </c>
    </row>
    <row r="32" spans="1:36" x14ac:dyDescent="0.2">
      <c r="A32" s="284"/>
      <c r="B32" s="174" t="s">
        <v>109</v>
      </c>
      <c r="C32" s="208" t="str">
        <f t="shared" si="5"/>
        <v>3L</v>
      </c>
      <c r="D32" s="257" t="str">
        <f t="shared" si="6"/>
        <v>6L</v>
      </c>
      <c r="E32" s="207" t="str">
        <f t="shared" si="0"/>
        <v>GBP3L6L24Y_Quote</v>
      </c>
      <c r="F32" s="207" t="str">
        <f>_xll.qlSimpleQuote(E32,,RateTickValue,Permanent,Trigger,ObjectOverwrite)</f>
        <v>GBP3L6L24Y_Quote#0063</v>
      </c>
      <c r="G32" s="186" t="str">
        <f>_xll.ohRangeRetrieveError(F32)</f>
        <v/>
      </c>
      <c r="H32" s="479"/>
      <c r="N32" s="15">
        <v>24</v>
      </c>
      <c r="O32" s="23" t="s">
        <v>109</v>
      </c>
      <c r="P32" s="22" t="str">
        <v>3L</v>
      </c>
      <c r="Q32" s="22" t="str">
        <v>6L</v>
      </c>
      <c r="R32" s="21" t="str">
        <f t="shared" si="1"/>
        <v>GBP3L6L24Y</v>
      </c>
      <c r="S32" s="214" t="str">
        <v>GBP3L6L24Y=ICAP</v>
      </c>
      <c r="T32" s="483" t="s">
        <v>0</v>
      </c>
      <c r="U32" s="483" t="s">
        <v>0</v>
      </c>
      <c r="V32" s="483" t="e">
        <f t="shared" si="2"/>
        <v>#NUM!</v>
      </c>
      <c r="W32" s="17" t="b">
        <f t="shared" si="3"/>
        <v>0</v>
      </c>
      <c r="X32" s="490">
        <v>7.4466106846862479</v>
      </c>
      <c r="Y32" s="9"/>
      <c r="Z32" s="481">
        <v>7.4466106846862479</v>
      </c>
      <c r="AA32" s="9"/>
      <c r="AB32" s="480">
        <v>7.4466106846862479</v>
      </c>
      <c r="AC32" s="16" t="e">
        <f>_xll.qlSimpleQuoteSetValue(F32,AB32/10000,Trigger)</f>
        <v>#N/A</v>
      </c>
      <c r="AD32" s="5"/>
      <c r="AE32" s="166"/>
      <c r="AF32" s="166"/>
      <c r="AG32" s="166"/>
      <c r="AH32" s="166"/>
      <c r="AI32" s="166" t="str">
        <f t="shared" si="4"/>
        <v>24Y</v>
      </c>
      <c r="AJ32" s="489" t="e">
        <f>((Swap6M!AB33-Swap3MAnnual!AB33)*100-AB32)/10000</f>
        <v>#NUM!</v>
      </c>
    </row>
    <row r="33" spans="1:36" x14ac:dyDescent="0.2">
      <c r="A33" s="284"/>
      <c r="B33" s="174" t="s">
        <v>51</v>
      </c>
      <c r="C33" s="208" t="str">
        <f t="shared" si="5"/>
        <v>3L</v>
      </c>
      <c r="D33" s="257" t="str">
        <f t="shared" si="6"/>
        <v>6L</v>
      </c>
      <c r="E33" s="207" t="str">
        <f t="shared" si="0"/>
        <v>GBP3L6L25Y_Quote</v>
      </c>
      <c r="F33" s="207" t="str">
        <f>_xll.qlSimpleQuote(E33,,RateTickValue,Permanent,Trigger,ObjectOverwrite)</f>
        <v>GBP3L6L25Y_Quote#0063</v>
      </c>
      <c r="G33" s="186" t="str">
        <f>_xll.ohRangeRetrieveError(F33)</f>
        <v/>
      </c>
      <c r="H33" s="479"/>
      <c r="N33" s="15">
        <v>25</v>
      </c>
      <c r="O33" s="23" t="s">
        <v>51</v>
      </c>
      <c r="P33" s="22" t="str">
        <v>3L</v>
      </c>
      <c r="Q33" s="22" t="str">
        <v>6L</v>
      </c>
      <c r="R33" s="21" t="str">
        <f t="shared" si="1"/>
        <v>GBP3L6L25Y</v>
      </c>
      <c r="S33" s="214" t="str">
        <v>GBP3L6L25Y=ICAP</v>
      </c>
      <c r="T33" s="483">
        <v>5.75</v>
      </c>
      <c r="U33" s="483">
        <v>8.75</v>
      </c>
      <c r="V33" s="483">
        <f t="shared" si="2"/>
        <v>7.25</v>
      </c>
      <c r="W33" s="17" t="b">
        <f t="shared" si="3"/>
        <v>1</v>
      </c>
      <c r="X33" s="490">
        <v>7.25</v>
      </c>
      <c r="Y33" s="9"/>
      <c r="Z33" s="481">
        <v>7.25</v>
      </c>
      <c r="AA33" s="9"/>
      <c r="AB33" s="480">
        <v>7.25</v>
      </c>
      <c r="AC33" s="16" t="e">
        <f>_xll.qlSimpleQuoteSetValue(F33,AB33/10000,Trigger)</f>
        <v>#N/A</v>
      </c>
      <c r="AD33" s="5"/>
      <c r="AE33" s="166"/>
      <c r="AF33" s="166"/>
      <c r="AG33" s="166"/>
      <c r="AH33" s="166"/>
      <c r="AI33" s="166" t="str">
        <f t="shared" si="4"/>
        <v>25Y</v>
      </c>
      <c r="AJ33" s="489" t="e">
        <f>((Swap6M!AB34-Swap3MAnnual!AB34)*100-AB33)/10000</f>
        <v>#NUM!</v>
      </c>
    </row>
    <row r="34" spans="1:36" x14ac:dyDescent="0.2">
      <c r="A34" s="284"/>
      <c r="B34" s="174" t="s">
        <v>108</v>
      </c>
      <c r="C34" s="208" t="str">
        <f t="shared" si="5"/>
        <v>3L</v>
      </c>
      <c r="D34" s="257" t="str">
        <f t="shared" si="6"/>
        <v>6L</v>
      </c>
      <c r="E34" s="207" t="str">
        <f t="shared" si="0"/>
        <v>GBP3L6L26Y_Quote</v>
      </c>
      <c r="F34" s="207" t="str">
        <f>_xll.qlSimpleQuote(E34,,RateTickValue,Permanent,Trigger,ObjectOverwrite)</f>
        <v>GBP3L6L26Y_Quote#0063</v>
      </c>
      <c r="G34" s="186" t="str">
        <f>_xll.ohRangeRetrieveError(F34)</f>
        <v/>
      </c>
      <c r="H34" s="479"/>
      <c r="N34" s="15">
        <v>26</v>
      </c>
      <c r="O34" s="23" t="s">
        <v>108</v>
      </c>
      <c r="P34" s="22" t="str">
        <v>3L</v>
      </c>
      <c r="Q34" s="22" t="str">
        <v>6L</v>
      </c>
      <c r="R34" s="21" t="str">
        <f t="shared" si="1"/>
        <v>GBP3L6L26Y</v>
      </c>
      <c r="S34" s="214" t="str">
        <v>GBP3L6L26Y=ICAP</v>
      </c>
      <c r="T34" s="483" t="s">
        <v>0</v>
      </c>
      <c r="U34" s="483" t="s">
        <v>0</v>
      </c>
      <c r="V34" s="483" t="e">
        <f t="shared" si="2"/>
        <v>#NUM!</v>
      </c>
      <c r="W34" s="17" t="b">
        <f t="shared" si="3"/>
        <v>0</v>
      </c>
      <c r="X34" s="490">
        <v>7.0708528739678167</v>
      </c>
      <c r="Y34" s="9"/>
      <c r="Z34" s="481">
        <v>7.0708528739678167</v>
      </c>
      <c r="AA34" s="9"/>
      <c r="AB34" s="480">
        <v>7.0708528739678167</v>
      </c>
      <c r="AC34" s="16" t="e">
        <f>_xll.qlSimpleQuoteSetValue(F34,AB34/10000,Trigger)</f>
        <v>#N/A</v>
      </c>
      <c r="AD34" s="5"/>
      <c r="AE34" s="166"/>
      <c r="AF34" s="166"/>
      <c r="AG34" s="166"/>
      <c r="AH34" s="166"/>
      <c r="AI34" s="166" t="str">
        <f t="shared" si="4"/>
        <v>26Y</v>
      </c>
      <c r="AJ34" s="489" t="e">
        <f>((Swap6M!AB35-Swap3MAnnual!AB35)*100-AB34)/10000</f>
        <v>#NUM!</v>
      </c>
    </row>
    <row r="35" spans="1:36" x14ac:dyDescent="0.2">
      <c r="A35" s="284"/>
      <c r="B35" s="174" t="s">
        <v>107</v>
      </c>
      <c r="C35" s="208" t="str">
        <f t="shared" si="5"/>
        <v>3L</v>
      </c>
      <c r="D35" s="257" t="str">
        <f t="shared" si="6"/>
        <v>6L</v>
      </c>
      <c r="E35" s="207" t="str">
        <f t="shared" si="0"/>
        <v>GBP3L6L27Y_Quote</v>
      </c>
      <c r="F35" s="207" t="str">
        <f>_xll.qlSimpleQuote(E35,,RateTickValue,Permanent,Trigger,ObjectOverwrite)</f>
        <v>GBP3L6L27Y_Quote#0063</v>
      </c>
      <c r="G35" s="186" t="str">
        <f>_xll.ohRangeRetrieveError(F35)</f>
        <v/>
      </c>
      <c r="H35" s="479"/>
      <c r="N35" s="15">
        <v>27</v>
      </c>
      <c r="O35" s="23" t="s">
        <v>107</v>
      </c>
      <c r="P35" s="22" t="str">
        <v>3L</v>
      </c>
      <c r="Q35" s="22" t="str">
        <v>6L</v>
      </c>
      <c r="R35" s="21" t="str">
        <f t="shared" si="1"/>
        <v>GBP3L6L27Y</v>
      </c>
      <c r="S35" s="214" t="str">
        <v>GBP3L6L27Y=ICAP</v>
      </c>
      <c r="T35" s="483" t="s">
        <v>0</v>
      </c>
      <c r="U35" s="483" t="s">
        <v>0</v>
      </c>
      <c r="V35" s="483" t="e">
        <f t="shared" si="2"/>
        <v>#NUM!</v>
      </c>
      <c r="W35" s="17" t="b">
        <f t="shared" si="3"/>
        <v>0</v>
      </c>
      <c r="X35" s="490">
        <v>6.9080322536024701</v>
      </c>
      <c r="Y35" s="9"/>
      <c r="Z35" s="481">
        <v>6.9080322536024701</v>
      </c>
      <c r="AA35" s="9"/>
      <c r="AB35" s="480">
        <v>6.9080322536024701</v>
      </c>
      <c r="AC35" s="16" t="e">
        <f>_xll.qlSimpleQuoteSetValue(F35,AB35/10000,Trigger)</f>
        <v>#N/A</v>
      </c>
      <c r="AD35" s="5"/>
      <c r="AE35" s="166"/>
      <c r="AF35" s="166"/>
      <c r="AG35" s="166"/>
      <c r="AH35" s="166"/>
      <c r="AI35" s="166" t="str">
        <f t="shared" si="4"/>
        <v>27Y</v>
      </c>
      <c r="AJ35" s="489" t="e">
        <f>((Swap6M!AB36-Swap3MAnnual!AB36)*100-AB35)/10000</f>
        <v>#NUM!</v>
      </c>
    </row>
    <row r="36" spans="1:36" x14ac:dyDescent="0.2">
      <c r="A36" s="284"/>
      <c r="B36" s="174" t="s">
        <v>106</v>
      </c>
      <c r="C36" s="208" t="str">
        <f t="shared" si="5"/>
        <v>3L</v>
      </c>
      <c r="D36" s="257" t="str">
        <f t="shared" si="6"/>
        <v>6L</v>
      </c>
      <c r="E36" s="207" t="str">
        <f t="shared" si="0"/>
        <v>GBP3L6L28Y_Quote</v>
      </c>
      <c r="F36" s="207" t="str">
        <f>_xll.qlSimpleQuote(E36,,RateTickValue,Permanent,Trigger,ObjectOverwrite)</f>
        <v>GBP3L6L28Y_Quote#0063</v>
      </c>
      <c r="G36" s="186" t="str">
        <f>_xll.ohRangeRetrieveError(F36)</f>
        <v/>
      </c>
      <c r="H36" s="479"/>
      <c r="N36" s="15">
        <v>28</v>
      </c>
      <c r="O36" s="23" t="s">
        <v>106</v>
      </c>
      <c r="P36" s="22" t="str">
        <v>3L</v>
      </c>
      <c r="Q36" s="22" t="str">
        <v>6L</v>
      </c>
      <c r="R36" s="21" t="str">
        <f t="shared" si="1"/>
        <v>GBP3L6L28Y</v>
      </c>
      <c r="S36" s="214" t="str">
        <v>GBP3L6L28Y=ICAP</v>
      </c>
      <c r="T36" s="483" t="s">
        <v>0</v>
      </c>
      <c r="U36" s="483" t="s">
        <v>0</v>
      </c>
      <c r="V36" s="483" t="e">
        <f t="shared" si="2"/>
        <v>#NUM!</v>
      </c>
      <c r="W36" s="17" t="b">
        <f t="shared" si="3"/>
        <v>0</v>
      </c>
      <c r="X36" s="490">
        <v>6.7597851962532154</v>
      </c>
      <c r="Y36" s="9"/>
      <c r="Z36" s="481">
        <v>6.7597851962532154</v>
      </c>
      <c r="AA36" s="9"/>
      <c r="AB36" s="480">
        <v>6.7597851962532154</v>
      </c>
      <c r="AC36" s="16" t="e">
        <f>_xll.qlSimpleQuoteSetValue(F36,AB36/10000,Trigger)</f>
        <v>#N/A</v>
      </c>
      <c r="AD36" s="5"/>
      <c r="AE36" s="166"/>
      <c r="AF36" s="166"/>
      <c r="AG36" s="166"/>
      <c r="AH36" s="166"/>
      <c r="AI36" s="166" t="str">
        <f t="shared" si="4"/>
        <v>28Y</v>
      </c>
      <c r="AJ36" s="489" t="e">
        <f>((Swap6M!AB37-Swap3MAnnual!AB37)*100-AB36)/10000</f>
        <v>#NUM!</v>
      </c>
    </row>
    <row r="37" spans="1:36" x14ac:dyDescent="0.2">
      <c r="A37" s="284"/>
      <c r="B37" s="174" t="s">
        <v>105</v>
      </c>
      <c r="C37" s="208" t="str">
        <f t="shared" si="5"/>
        <v>3L</v>
      </c>
      <c r="D37" s="257" t="str">
        <f t="shared" si="6"/>
        <v>6L</v>
      </c>
      <c r="E37" s="207" t="str">
        <f t="shared" si="0"/>
        <v>GBP3L6L29Y_Quote</v>
      </c>
      <c r="F37" s="207" t="str">
        <f>_xll.qlSimpleQuote(E37,,RateTickValue,Permanent,Trigger,ObjectOverwrite)</f>
        <v>GBP3L6L29Y_Quote#0063</v>
      </c>
      <c r="G37" s="186" t="str">
        <f>_xll.ohRangeRetrieveError(F37)</f>
        <v/>
      </c>
      <c r="H37" s="479"/>
      <c r="N37" s="15">
        <v>29</v>
      </c>
      <c r="O37" s="23" t="s">
        <v>105</v>
      </c>
      <c r="P37" s="22" t="str">
        <v>3L</v>
      </c>
      <c r="Q37" s="22" t="str">
        <v>6L</v>
      </c>
      <c r="R37" s="21" t="str">
        <f t="shared" si="1"/>
        <v>GBP3L6L29Y</v>
      </c>
      <c r="S37" s="214" t="str">
        <v>GBP3L6L29Y=ICAP</v>
      </c>
      <c r="T37" s="483" t="s">
        <v>0</v>
      </c>
      <c r="U37" s="483" t="s">
        <v>0</v>
      </c>
      <c r="V37" s="483" t="e">
        <f t="shared" si="2"/>
        <v>#NUM!</v>
      </c>
      <c r="W37" s="17" t="b">
        <f t="shared" si="3"/>
        <v>0</v>
      </c>
      <c r="X37" s="490">
        <v>6.624358759269307</v>
      </c>
      <c r="Y37" s="9"/>
      <c r="Z37" s="481">
        <v>6.624358759269307</v>
      </c>
      <c r="AA37" s="9"/>
      <c r="AB37" s="480">
        <v>6.624358759269307</v>
      </c>
      <c r="AC37" s="16" t="e">
        <f>_xll.qlSimpleQuoteSetValue(F37,AB37/10000,Trigger)</f>
        <v>#N/A</v>
      </c>
      <c r="AD37" s="5"/>
      <c r="AE37" s="166"/>
      <c r="AF37" s="166"/>
      <c r="AG37" s="166"/>
      <c r="AH37" s="166"/>
      <c r="AI37" s="166" t="str">
        <f t="shared" si="4"/>
        <v>29Y</v>
      </c>
      <c r="AJ37" s="489" t="e">
        <f>((Swap6M!AB38-Swap3MAnnual!AB38)*100-AB37)/10000</f>
        <v>#NUM!</v>
      </c>
    </row>
    <row r="38" spans="1:36" x14ac:dyDescent="0.2">
      <c r="A38" s="284"/>
      <c r="B38" s="174" t="s">
        <v>50</v>
      </c>
      <c r="C38" s="208" t="str">
        <f t="shared" si="5"/>
        <v>3L</v>
      </c>
      <c r="D38" s="257" t="str">
        <f t="shared" si="6"/>
        <v>6L</v>
      </c>
      <c r="E38" s="207" t="str">
        <f t="shared" si="0"/>
        <v>GBP3L6L30Y_Quote</v>
      </c>
      <c r="F38" s="207" t="str">
        <f>_xll.qlSimpleQuote(E38,,RateTickValue,Permanent,Trigger,ObjectOverwrite)</f>
        <v>GBP3L6L30Y_Quote#0063</v>
      </c>
      <c r="G38" s="186" t="str">
        <f>_xll.ohRangeRetrieveError(F38)</f>
        <v/>
      </c>
      <c r="H38" s="479"/>
      <c r="N38" s="15">
        <v>30</v>
      </c>
      <c r="O38" s="23" t="s">
        <v>50</v>
      </c>
      <c r="P38" s="22" t="str">
        <v>3L</v>
      </c>
      <c r="Q38" s="22" t="str">
        <v>6L</v>
      </c>
      <c r="R38" s="21" t="str">
        <f t="shared" si="1"/>
        <v>GBP3L6L30Y</v>
      </c>
      <c r="S38" s="214" t="str">
        <v>GBP3L6L30Y=ICAP</v>
      </c>
      <c r="T38" s="483">
        <v>5</v>
      </c>
      <c r="U38" s="483">
        <v>8</v>
      </c>
      <c r="V38" s="483">
        <f t="shared" si="2"/>
        <v>6.5</v>
      </c>
      <c r="W38" s="17" t="b">
        <f t="shared" si="3"/>
        <v>1</v>
      </c>
      <c r="X38" s="482">
        <v>6.5</v>
      </c>
      <c r="Y38" s="9"/>
      <c r="Z38" s="481">
        <v>6.5</v>
      </c>
      <c r="AA38" s="9"/>
      <c r="AB38" s="480">
        <v>6.5</v>
      </c>
      <c r="AC38" s="16" t="e">
        <f>_xll.qlSimpleQuoteSetValue(F38,AB38/10000,Trigger)</f>
        <v>#N/A</v>
      </c>
      <c r="AD38" s="5"/>
      <c r="AE38" s="166"/>
      <c r="AF38" s="166"/>
      <c r="AG38" s="166"/>
      <c r="AH38" s="166"/>
      <c r="AI38" s="166" t="str">
        <f t="shared" si="4"/>
        <v>30Y</v>
      </c>
      <c r="AJ38" s="489" t="e">
        <f>((Swap6M!AB39-Swap3MAnnual!AB39)*100-AB38)/10000</f>
        <v>#NUM!</v>
      </c>
    </row>
    <row r="39" spans="1:36" x14ac:dyDescent="0.2">
      <c r="A39" s="284"/>
      <c r="B39" s="174" t="s">
        <v>104</v>
      </c>
      <c r="C39" s="208" t="str">
        <f t="shared" si="5"/>
        <v>3L</v>
      </c>
      <c r="D39" s="257" t="str">
        <f t="shared" si="6"/>
        <v>6L</v>
      </c>
      <c r="E39" s="207" t="str">
        <f t="shared" si="0"/>
        <v>GBP3L6L35Y_Quote</v>
      </c>
      <c r="F39" s="207" t="str">
        <f>_xll.qlSimpleQuote(E39,,RateTickValue,Permanent,Trigger,ObjectOverwrite)</f>
        <v>GBP3L6L35Y_Quote#0063</v>
      </c>
      <c r="G39" s="186" t="str">
        <f>_xll.ohRangeRetrieveError(F39)</f>
        <v/>
      </c>
      <c r="H39" s="479"/>
      <c r="N39" s="15">
        <v>35</v>
      </c>
      <c r="O39" s="23" t="s">
        <v>104</v>
      </c>
      <c r="P39" s="22" t="str">
        <v>3L</v>
      </c>
      <c r="Q39" s="22" t="str">
        <v>6L</v>
      </c>
      <c r="R39" s="21" t="str">
        <f t="shared" si="1"/>
        <v>GBP3L6L35Y</v>
      </c>
      <c r="S39" s="214" t="str">
        <v>GBP3L6L35Y=ICAP</v>
      </c>
      <c r="T39" s="483" t="s">
        <v>0</v>
      </c>
      <c r="U39" s="483" t="s">
        <v>0</v>
      </c>
      <c r="V39" s="483" t="e">
        <f t="shared" si="2"/>
        <v>#NUM!</v>
      </c>
      <c r="W39" s="17" t="b">
        <f t="shared" si="3"/>
        <v>0</v>
      </c>
      <c r="X39" s="482">
        <v>6.0010574642906551</v>
      </c>
      <c r="Y39" s="9"/>
      <c r="Z39" s="481">
        <v>6.0010574642906551</v>
      </c>
      <c r="AA39" s="9"/>
      <c r="AB39" s="480">
        <v>6.0010574642906551</v>
      </c>
      <c r="AC39" s="16" t="e">
        <f>_xll.qlSimpleQuoteSetValue(F39,AB39/10000,Trigger)</f>
        <v>#N/A</v>
      </c>
      <c r="AD39" s="5"/>
      <c r="AE39" s="166"/>
      <c r="AF39" s="166"/>
      <c r="AG39" s="166"/>
      <c r="AH39" s="166"/>
      <c r="AI39" s="166" t="str">
        <f t="shared" si="4"/>
        <v>35Y</v>
      </c>
      <c r="AJ39" s="489" t="e">
        <f>((Swap6M!AB40-Swap3MAnnual!AB40)*100-AB39)/10000</f>
        <v>#NUM!</v>
      </c>
    </row>
    <row r="40" spans="1:36" x14ac:dyDescent="0.2">
      <c r="A40" s="284"/>
      <c r="B40" s="174" t="s">
        <v>103</v>
      </c>
      <c r="C40" s="208" t="str">
        <f t="shared" si="5"/>
        <v>3L</v>
      </c>
      <c r="D40" s="257" t="str">
        <f t="shared" si="6"/>
        <v>6L</v>
      </c>
      <c r="E40" s="207" t="str">
        <f t="shared" si="0"/>
        <v>GBP3L6L40Y_Quote</v>
      </c>
      <c r="F40" s="207" t="str">
        <f>_xll.qlSimpleQuote(E40,,RateTickValue,Permanent,Trigger,ObjectOverwrite)</f>
        <v>GBP3L6L40Y_Quote#0063</v>
      </c>
      <c r="G40" s="186" t="str">
        <f>_xll.ohRangeRetrieveError(F40)</f>
        <v/>
      </c>
      <c r="H40" s="479"/>
      <c r="N40" s="15">
        <v>40</v>
      </c>
      <c r="O40" s="23" t="s">
        <v>103</v>
      </c>
      <c r="P40" s="22" t="str">
        <v>3L</v>
      </c>
      <c r="Q40" s="22" t="str">
        <v>6L</v>
      </c>
      <c r="R40" s="21" t="str">
        <f t="shared" si="1"/>
        <v>GBP3L6L40Y</v>
      </c>
      <c r="S40" s="214" t="str">
        <v>GBP3L6L40Y=ICAP</v>
      </c>
      <c r="T40" s="483">
        <v>4.125</v>
      </c>
      <c r="U40" s="483">
        <v>7.125</v>
      </c>
      <c r="V40" s="483">
        <f t="shared" si="2"/>
        <v>5.625</v>
      </c>
      <c r="W40" s="17" t="b">
        <f t="shared" si="3"/>
        <v>1</v>
      </c>
      <c r="X40" s="482">
        <v>5.625</v>
      </c>
      <c r="Y40" s="9"/>
      <c r="Z40" s="481">
        <v>5.625</v>
      </c>
      <c r="AA40" s="9"/>
      <c r="AB40" s="480">
        <v>5.625</v>
      </c>
      <c r="AC40" s="16" t="e">
        <f>_xll.qlSimpleQuoteSetValue(F40,AB40/10000,Trigger)</f>
        <v>#N/A</v>
      </c>
      <c r="AD40" s="5"/>
      <c r="AE40" s="166"/>
      <c r="AF40" s="166"/>
      <c r="AG40" s="166"/>
      <c r="AH40" s="166"/>
      <c r="AI40" s="166" t="str">
        <f t="shared" si="4"/>
        <v>40Y</v>
      </c>
      <c r="AJ40" s="489" t="e">
        <f>((Swap6M!AB41-Swap3MAnnual!AB41)*100-AB40)/10000</f>
        <v>#NUM!</v>
      </c>
    </row>
    <row r="41" spans="1:36" x14ac:dyDescent="0.2">
      <c r="A41" s="284"/>
      <c r="B41" s="174" t="s">
        <v>102</v>
      </c>
      <c r="C41" s="208" t="str">
        <f t="shared" si="5"/>
        <v>3L</v>
      </c>
      <c r="D41" s="257" t="str">
        <f t="shared" si="6"/>
        <v>6L</v>
      </c>
      <c r="E41" s="207" t="str">
        <f t="shared" si="0"/>
        <v>GBP3L6L50Y_Quote</v>
      </c>
      <c r="F41" s="207" t="str">
        <f>_xll.qlSimpleQuote(E41,,RateTickValue,Permanent,Trigger,ObjectOverwrite)</f>
        <v>GBP3L6L50Y_Quote#0063</v>
      </c>
      <c r="G41" s="186" t="str">
        <f>_xll.ohRangeRetrieveError(F41)</f>
        <v/>
      </c>
      <c r="H41" s="479"/>
      <c r="N41" s="15">
        <v>50</v>
      </c>
      <c r="O41" s="23" t="s">
        <v>102</v>
      </c>
      <c r="P41" s="22" t="str">
        <v>3L</v>
      </c>
      <c r="Q41" s="22" t="str">
        <v>6L</v>
      </c>
      <c r="R41" s="21" t="str">
        <f t="shared" si="1"/>
        <v>GBP3L6L50Y</v>
      </c>
      <c r="S41" s="214" t="str">
        <v>GBP3L6L50Y=ICAP</v>
      </c>
      <c r="T41" s="483">
        <v>3</v>
      </c>
      <c r="U41" s="483">
        <v>7</v>
      </c>
      <c r="V41" s="483">
        <f t="shared" si="2"/>
        <v>5</v>
      </c>
      <c r="W41" s="17" t="b">
        <f t="shared" si="3"/>
        <v>1</v>
      </c>
      <c r="X41" s="482">
        <v>5</v>
      </c>
      <c r="Y41" s="9"/>
      <c r="Z41" s="481">
        <v>5</v>
      </c>
      <c r="AA41" s="9"/>
      <c r="AB41" s="480">
        <v>5</v>
      </c>
      <c r="AC41" s="16" t="e">
        <f>_xll.qlSimpleQuoteSetValue(F41,AB41/10000,Trigger)</f>
        <v>#N/A</v>
      </c>
      <c r="AD41" s="5"/>
      <c r="AE41" s="166"/>
      <c r="AF41" s="166"/>
      <c r="AG41" s="166"/>
      <c r="AH41" s="166"/>
      <c r="AI41" s="166" t="str">
        <f t="shared" si="4"/>
        <v>50Y</v>
      </c>
      <c r="AJ41" s="489" t="e">
        <f>((Swap6M!AB42-Swap3MAnnual!AB42)*100-AB41)/10000</f>
        <v>#NUM!</v>
      </c>
    </row>
    <row r="42" spans="1:36" x14ac:dyDescent="0.2">
      <c r="A42" s="284"/>
      <c r="B42" s="174" t="s">
        <v>101</v>
      </c>
      <c r="C42" s="208" t="str">
        <f t="shared" si="5"/>
        <v>3L</v>
      </c>
      <c r="D42" s="257" t="str">
        <f t="shared" si="6"/>
        <v>6L</v>
      </c>
      <c r="E42" s="207" t="str">
        <f t="shared" si="0"/>
        <v>GBP3L6L60Y_Quote</v>
      </c>
      <c r="F42" s="207" t="str">
        <f>_xll.qlSimpleQuote(E42,,RateTickValue,Permanent,Trigger,ObjectOverwrite)</f>
        <v>GBP3L6L60Y_Quote#0063</v>
      </c>
      <c r="G42" s="186" t="str">
        <f>_xll.ohRangeRetrieveError(F42)</f>
        <v/>
      </c>
      <c r="H42" s="479"/>
      <c r="N42" s="15">
        <v>60</v>
      </c>
      <c r="O42" s="14" t="s">
        <v>101</v>
      </c>
      <c r="P42" s="13" t="str">
        <v>3L</v>
      </c>
      <c r="Q42" s="13" t="str">
        <v>6L</v>
      </c>
      <c r="R42" s="12" t="str">
        <f t="shared" si="1"/>
        <v>GBP3L6L60Y</v>
      </c>
      <c r="S42" s="205" t="str">
        <v>GBP3L6L60Y=ICAP</v>
      </c>
      <c r="T42" s="478">
        <v>2.125</v>
      </c>
      <c r="U42" s="478">
        <v>7.125</v>
      </c>
      <c r="V42" s="478">
        <f t="shared" si="2"/>
        <v>4.625</v>
      </c>
      <c r="W42" s="7" t="b">
        <f t="shared" si="3"/>
        <v>1</v>
      </c>
      <c r="X42" s="477">
        <v>4.625</v>
      </c>
      <c r="Y42" s="9"/>
      <c r="Z42" s="476">
        <v>4.625</v>
      </c>
      <c r="AA42" s="9"/>
      <c r="AB42" s="475">
        <v>4.625</v>
      </c>
      <c r="AC42" s="6" t="e">
        <f>_xll.qlSimpleQuoteSetValue(F42,AB42/10000,Trigger)</f>
        <v>#N/A</v>
      </c>
      <c r="AD42" s="5"/>
      <c r="AE42" s="166"/>
      <c r="AF42" s="166"/>
      <c r="AG42" s="166"/>
      <c r="AH42" s="166"/>
      <c r="AI42" s="166" t="str">
        <f t="shared" si="4"/>
        <v>60Y</v>
      </c>
      <c r="AJ42" s="489" t="e">
        <f>((Swap6M!AB43-Swap3MAnnual!AB43)*100-AB42)/10000</f>
        <v>#NUM!</v>
      </c>
    </row>
    <row r="43" spans="1:36"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c r="AI43" s="166"/>
      <c r="AJ43" s="166"/>
    </row>
  </sheetData>
  <conditionalFormatting sqref="AC5:AC42">
    <cfRule type="cellIs" dxfId="12" priority="1" stopIfTrue="1" operator="greaterThan">
      <formula>0</formula>
    </cfRule>
    <cfRule type="cellIs" dxfId="11"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3"/>
  <sheetViews>
    <sheetView workbookViewId="0">
      <selection activeCell="F4" sqref="F4"/>
    </sheetView>
  </sheetViews>
  <sheetFormatPr defaultRowHeight="11.25" x14ac:dyDescent="0.2"/>
  <cols>
    <col min="1" max="1" width="2.7109375" style="166" customWidth="1"/>
    <col min="2" max="2" width="6.5703125" style="166" bestFit="1" customWidth="1"/>
    <col min="3" max="4" width="2.7109375" style="166" bestFit="1" customWidth="1"/>
    <col min="5" max="5" width="17.85546875" style="166" bestFit="1" customWidth="1"/>
    <col min="6" max="6" width="19.7109375" style="193" bestFit="1" customWidth="1"/>
    <col min="7" max="7" width="38.28515625" style="166" customWidth="1"/>
    <col min="8" max="9" width="2.7109375" style="166" customWidth="1"/>
    <col min="10" max="12" width="3.5703125" style="166" customWidth="1"/>
    <col min="13" max="13" width="2.7109375" style="166" customWidth="1"/>
    <col min="14" max="17" width="9.140625" style="166"/>
    <col min="18" max="18" width="10.28515625" style="166" bestFit="1" customWidth="1"/>
    <col min="19" max="19" width="14.5703125" style="166" bestFit="1" customWidth="1"/>
    <col min="20"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N1" s="49"/>
      <c r="O1" s="48"/>
      <c r="P1" s="48"/>
      <c r="Q1" s="48"/>
      <c r="R1" s="48"/>
      <c r="S1" s="48"/>
      <c r="T1" s="48"/>
      <c r="U1" s="48"/>
      <c r="V1" s="48"/>
      <c r="W1" s="48"/>
      <c r="X1" s="48"/>
      <c r="Y1" s="48"/>
      <c r="Z1" s="48"/>
      <c r="AA1" s="48"/>
      <c r="AB1" s="48"/>
      <c r="AC1" s="48"/>
      <c r="AD1" s="47"/>
    </row>
    <row r="2" spans="1:34" x14ac:dyDescent="0.2">
      <c r="N2" s="46"/>
      <c r="O2" s="9"/>
      <c r="P2" s="9"/>
      <c r="Q2" s="9"/>
      <c r="R2" s="9"/>
      <c r="S2" s="44" t="s">
        <v>23</v>
      </c>
      <c r="T2" s="9"/>
      <c r="U2" s="9"/>
      <c r="V2" s="9"/>
      <c r="W2" s="9"/>
      <c r="X2" s="42"/>
      <c r="Y2" s="9"/>
      <c r="Z2" s="9"/>
      <c r="AA2" s="9"/>
      <c r="AB2" s="42"/>
      <c r="AC2" s="42"/>
      <c r="AD2" s="43"/>
    </row>
    <row r="3" spans="1:34" x14ac:dyDescent="0.2">
      <c r="A3" s="488"/>
      <c r="B3" s="472"/>
      <c r="C3" s="472"/>
      <c r="D3" s="472"/>
      <c r="E3" s="491"/>
      <c r="F3" s="492"/>
      <c r="G3" s="491"/>
      <c r="H3" s="471"/>
      <c r="N3" s="15"/>
      <c r="O3" s="9"/>
      <c r="P3" s="42"/>
      <c r="Q3" s="42"/>
      <c r="R3" s="42"/>
      <c r="S3" s="9" t="str">
        <f>_xll.qlInterpolation(,InterpolationType,_xll.ohFilter(N5:N42,W5:W42),_xll.ohFilter(V5:V42,W5:W42))</f>
        <v>obj_00688#0061</v>
      </c>
      <c r="T3" s="42"/>
      <c r="U3" s="42"/>
      <c r="V3" s="42"/>
      <c r="W3" s="42"/>
      <c r="X3" s="42"/>
      <c r="Y3" s="9"/>
      <c r="Z3" s="9"/>
      <c r="AA3" s="9"/>
      <c r="AB3" s="42"/>
      <c r="AC3" s="41">
        <f>_xll.ohTrigger(AC5:AC42)</f>
        <v>61</v>
      </c>
      <c r="AD3" s="5"/>
    </row>
    <row r="4" spans="1:34" ht="23.25" thickBot="1" x14ac:dyDescent="0.25">
      <c r="A4" s="284"/>
      <c r="B4" s="189" t="s">
        <v>140</v>
      </c>
      <c r="C4" s="32"/>
      <c r="D4" s="189"/>
      <c r="E4" s="229" t="str">
        <f>Currency&amp;"_010_Sw"&amp;$C$6&amp;$D$6&amp;".xml"</f>
        <v>GBP_010_Sw1L6L.xml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row>
    <row r="5" spans="1:34" s="1" customFormat="1" ht="12.75" x14ac:dyDescent="0.2">
      <c r="A5" s="284"/>
      <c r="B5" s="485" t="s">
        <v>87</v>
      </c>
      <c r="C5" s="208" t="str">
        <f>VLOOKUP(Currency,$J$10:$L$14,2)</f>
        <v>1L</v>
      </c>
      <c r="D5" s="257" t="str">
        <f>VLOOKUP(Currency,$J$10:$L$14,3)</f>
        <v>6L</v>
      </c>
      <c r="E5" s="207" t="str">
        <f t="shared" ref="E5:E42" si="0">IF(ISBLANK(C5),"#",Currency&amp;$C5&amp;$D5&amp;$B5&amp;QuoteSuffix)</f>
        <v>GBP1L6L6M_Quote</v>
      </c>
      <c r="F5" s="207" t="str">
        <f>_xll.qlSimpleQuote(E5,,RateTickValue,Permanent,Trigger,ObjectOverwrite)</f>
        <v>GBP1L6L6M_Quote#0062</v>
      </c>
      <c r="G5" s="186" t="str">
        <f>_xll.ohRangeRetrieveError(F5)</f>
        <v/>
      </c>
      <c r="H5" s="479"/>
      <c r="I5" s="166"/>
      <c r="J5" s="166"/>
      <c r="K5" s="166"/>
      <c r="L5" s="166"/>
      <c r="M5" s="166"/>
      <c r="N5" s="484">
        <v>0.5</v>
      </c>
      <c r="O5" s="23" t="s">
        <v>87</v>
      </c>
      <c r="P5" s="22" t="str">
        <f t="array" ref="P5:P42">VLOOKUP(Currency,Conventions,2)</f>
        <v>1L</v>
      </c>
      <c r="Q5" s="22" t="str">
        <f t="array" ref="Q5:Q42">VLOOKUP(Currency,Conventions,3)</f>
        <v>6L</v>
      </c>
      <c r="R5" s="21" t="str">
        <f t="shared" ref="R5:R42" si="1">Currency&amp;$P5&amp;$Q5&amp;$O5</f>
        <v>GBP1L6L6M</v>
      </c>
      <c r="S5" s="214" t="str">
        <f t="array" ref="S5:S42">Instruments&amp;"="&amp;VLOOKUP(Contributor,ContributorTable,2,FALSE)</f>
        <v>GBP1L6L6M=ICAP</v>
      </c>
      <c r="T5" s="483" t="s">
        <v>0</v>
      </c>
      <c r="U5" s="483" t="s">
        <v>0</v>
      </c>
      <c r="V5" s="483" t="e">
        <f t="shared" ref="V5:V42" si="2">IF(ISERROR(AVERAGE(T5,U5)),#NUM!,AVERAGE(T5,U5))</f>
        <v>#NUM!</v>
      </c>
      <c r="W5" s="17" t="b">
        <f t="shared" ref="W5:W42" si="3">IF(ISNUMBER(V5),TRUE,FALSE)</f>
        <v>0</v>
      </c>
      <c r="X5" s="490">
        <f t="array" ref="X5:X42">_xll.qlInterpolationInterpolate(S3,N5:N42,TRUE)</f>
        <v>19.596186949980609</v>
      </c>
      <c r="Y5" s="9"/>
      <c r="Z5" s="481">
        <v>19.596186949980609</v>
      </c>
      <c r="AA5" s="9"/>
      <c r="AB5" s="480">
        <f t="array" ref="AB5:AB42">QuoteStatic</f>
        <v>19.596186949980609</v>
      </c>
      <c r="AC5" s="16" t="e">
        <f>_xll.qlSimpleQuoteSetValue(F5,AB5/10000,Trigger)</f>
        <v>#N/A</v>
      </c>
      <c r="AD5" s="5"/>
      <c r="AE5" s="166"/>
      <c r="AF5" s="313" t="s">
        <v>49</v>
      </c>
      <c r="AG5" s="222" t="s">
        <v>239</v>
      </c>
      <c r="AH5" s="221" t="s">
        <v>121</v>
      </c>
    </row>
    <row r="6" spans="1:34" s="1" customFormat="1" ht="12.75" x14ac:dyDescent="0.2">
      <c r="A6" s="284"/>
      <c r="B6" s="485" t="s">
        <v>64</v>
      </c>
      <c r="C6" s="208" t="str">
        <f t="shared" ref="C6:C42" si="4">C5</f>
        <v>1L</v>
      </c>
      <c r="D6" s="257" t="str">
        <f t="shared" ref="D6:D42" si="5">D5</f>
        <v>6L</v>
      </c>
      <c r="E6" s="207" t="str">
        <f t="shared" si="0"/>
        <v>GBP1L6L1Y_Quote</v>
      </c>
      <c r="F6" s="207" t="str">
        <f>_xll.qlSimpleQuote(E6,,RateTickValue,Permanent,Trigger,ObjectOverwrite)</f>
        <v>GBP1L6L1Y_Quote#0062</v>
      </c>
      <c r="G6" s="186" t="str">
        <f>_xll.ohRangeRetrieveError(F6)</f>
        <v/>
      </c>
      <c r="H6" s="479"/>
      <c r="I6" s="166"/>
      <c r="J6" s="166"/>
      <c r="K6" s="166"/>
      <c r="L6" s="166"/>
      <c r="M6" s="166"/>
      <c r="N6" s="484">
        <v>1</v>
      </c>
      <c r="O6" s="23" t="s">
        <v>64</v>
      </c>
      <c r="P6" s="22" t="str">
        <v>1L</v>
      </c>
      <c r="Q6" s="22" t="str">
        <v>6L</v>
      </c>
      <c r="R6" s="21" t="str">
        <f t="shared" si="1"/>
        <v>GBP1L6L1Y</v>
      </c>
      <c r="S6" s="214" t="str">
        <v>GBP1L6L1Y=ICAP</v>
      </c>
      <c r="T6" s="483">
        <v>17.875</v>
      </c>
      <c r="U6" s="483">
        <v>21.875</v>
      </c>
      <c r="V6" s="483">
        <f t="shared" si="2"/>
        <v>19.875</v>
      </c>
      <c r="W6" s="17" t="b">
        <f t="shared" si="3"/>
        <v>1</v>
      </c>
      <c r="X6" s="490">
        <v>19.875</v>
      </c>
      <c r="Y6" s="9"/>
      <c r="Z6" s="481">
        <v>19.875</v>
      </c>
      <c r="AA6" s="9"/>
      <c r="AB6" s="480">
        <v>19.875</v>
      </c>
      <c r="AC6" s="16" t="e">
        <f>_xll.qlSimpleQuoteSetValue(F6,AB6/10000,Trigger)</f>
        <v>#N/A</v>
      </c>
      <c r="AD6" s="5"/>
      <c r="AE6" s="166"/>
      <c r="AF6" s="180" t="s">
        <v>48</v>
      </c>
      <c r="AG6" s="179" t="s">
        <v>240</v>
      </c>
      <c r="AH6" s="178" t="s">
        <v>125</v>
      </c>
    </row>
    <row r="7" spans="1:34" s="1" customFormat="1" ht="12.75" x14ac:dyDescent="0.2">
      <c r="A7" s="284"/>
      <c r="B7" s="485" t="s">
        <v>134</v>
      </c>
      <c r="C7" s="208" t="str">
        <f t="shared" si="4"/>
        <v>1L</v>
      </c>
      <c r="D7" s="257" t="str">
        <f t="shared" si="5"/>
        <v>6L</v>
      </c>
      <c r="E7" s="207" t="str">
        <f t="shared" si="0"/>
        <v>GBP1L6L15M_Quote</v>
      </c>
      <c r="F7" s="207" t="str">
        <f>_xll.qlSimpleQuote(E7,,RateTickValue,Permanent,Trigger,ObjectOverwrite)</f>
        <v>GBP1L6L15M_Quote#0062</v>
      </c>
      <c r="G7" s="186" t="str">
        <f>_xll.ohRangeRetrieveError(F7)</f>
        <v/>
      </c>
      <c r="H7" s="479"/>
      <c r="N7" s="484">
        <v>1.25</v>
      </c>
      <c r="O7" s="23" t="s">
        <v>134</v>
      </c>
      <c r="P7" s="22" t="str">
        <v>1L</v>
      </c>
      <c r="Q7" s="22" t="str">
        <v>6L</v>
      </c>
      <c r="R7" s="21" t="str">
        <f t="shared" si="1"/>
        <v>GBP1L6L15M</v>
      </c>
      <c r="S7" s="214" t="str">
        <v>GBP1L6L15M=ICAP</v>
      </c>
      <c r="T7" s="483" t="s">
        <v>0</v>
      </c>
      <c r="U7" s="483" t="s">
        <v>0</v>
      </c>
      <c r="V7" s="483" t="e">
        <f t="shared" si="2"/>
        <v>#NUM!</v>
      </c>
      <c r="W7" s="17" t="b">
        <f t="shared" si="3"/>
        <v>0</v>
      </c>
      <c r="X7" s="490">
        <v>20.01800815626212</v>
      </c>
      <c r="Y7" s="9"/>
      <c r="Z7" s="481">
        <v>20.01800815626212</v>
      </c>
      <c r="AA7" s="9"/>
      <c r="AB7" s="480">
        <v>20.01800815626212</v>
      </c>
      <c r="AC7" s="16" t="e">
        <f>_xll.qlSimpleQuoteSetValue(F7,AB7/10000,Trigger)</f>
        <v>#N/A</v>
      </c>
      <c r="AD7" s="5"/>
      <c r="AE7" s="166"/>
      <c r="AF7" s="180" t="s">
        <v>43</v>
      </c>
      <c r="AG7" s="179" t="s">
        <v>239</v>
      </c>
      <c r="AH7" s="178" t="s">
        <v>121</v>
      </c>
    </row>
    <row r="8" spans="1:34" ht="12.75" x14ac:dyDescent="0.2">
      <c r="A8" s="284"/>
      <c r="B8" s="485" t="s">
        <v>133</v>
      </c>
      <c r="C8" s="208" t="str">
        <f t="shared" si="4"/>
        <v>1L</v>
      </c>
      <c r="D8" s="257" t="str">
        <f t="shared" si="5"/>
        <v>6L</v>
      </c>
      <c r="E8" s="207" t="str">
        <f t="shared" si="0"/>
        <v>GBP1L6L18M_Quote</v>
      </c>
      <c r="F8" s="207" t="str">
        <f>_xll.qlSimpleQuote(E8,,RateTickValue,Permanent,Trigger,ObjectOverwrite)</f>
        <v>GBP1L6L18M_Quote#0062</v>
      </c>
      <c r="G8" s="186" t="str">
        <f>_xll.ohRangeRetrieveError(F8)</f>
        <v/>
      </c>
      <c r="H8" s="479"/>
      <c r="I8" s="1"/>
      <c r="J8" s="1"/>
      <c r="K8" s="1"/>
      <c r="L8" s="1"/>
      <c r="M8" s="1"/>
      <c r="N8" s="484">
        <v>1.5</v>
      </c>
      <c r="O8" s="23" t="s">
        <v>133</v>
      </c>
      <c r="P8" s="22" t="str">
        <v>1L</v>
      </c>
      <c r="Q8" s="22" t="str">
        <v>6L</v>
      </c>
      <c r="R8" s="21" t="str">
        <f t="shared" si="1"/>
        <v>GBP1L6L18M</v>
      </c>
      <c r="S8" s="214" t="str">
        <v>GBP1L6L18M=ICAP</v>
      </c>
      <c r="T8" s="483" t="s">
        <v>0</v>
      </c>
      <c r="U8" s="483" t="s">
        <v>0</v>
      </c>
      <c r="V8" s="483" t="e">
        <f t="shared" si="2"/>
        <v>#NUM!</v>
      </c>
      <c r="W8" s="17" t="b">
        <f t="shared" si="3"/>
        <v>0</v>
      </c>
      <c r="X8" s="490">
        <v>20.153813050019391</v>
      </c>
      <c r="Y8" s="9"/>
      <c r="Z8" s="481">
        <v>20.153813050019391</v>
      </c>
      <c r="AA8" s="9"/>
      <c r="AB8" s="480">
        <v>20.153813050019391</v>
      </c>
      <c r="AC8" s="16" t="e">
        <f>_xll.qlSimpleQuoteSetValue(F8,AB8/10000,Trigger)</f>
        <v>#N/A</v>
      </c>
      <c r="AD8" s="5"/>
      <c r="AF8" s="180" t="s">
        <v>42</v>
      </c>
      <c r="AG8" s="179" t="s">
        <v>239</v>
      </c>
      <c r="AH8" s="178" t="s">
        <v>121</v>
      </c>
    </row>
    <row r="9" spans="1:34" ht="13.5" thickBot="1" x14ac:dyDescent="0.25">
      <c r="A9" s="284"/>
      <c r="B9" s="485" t="s">
        <v>132</v>
      </c>
      <c r="C9" s="208" t="str">
        <f t="shared" si="4"/>
        <v>1L</v>
      </c>
      <c r="D9" s="257" t="str">
        <f t="shared" si="5"/>
        <v>6L</v>
      </c>
      <c r="E9" s="207" t="str">
        <f t="shared" si="0"/>
        <v>GBP1L6L21M_Quote</v>
      </c>
      <c r="F9" s="207" t="str">
        <f>_xll.qlSimpleQuote(E9,,RateTickValue,Permanent,Trigger,ObjectOverwrite)</f>
        <v>GBP1L6L21M_Quote#0062</v>
      </c>
      <c r="G9" s="186" t="str">
        <f>_xll.ohRangeRetrieveError(F9)</f>
        <v/>
      </c>
      <c r="H9" s="479"/>
      <c r="I9" s="1"/>
      <c r="J9" s="1"/>
      <c r="K9" s="1"/>
      <c r="L9" s="1"/>
      <c r="M9" s="1"/>
      <c r="N9" s="484">
        <v>1.75</v>
      </c>
      <c r="O9" s="23" t="s">
        <v>132</v>
      </c>
      <c r="P9" s="22" t="str">
        <v>1L</v>
      </c>
      <c r="Q9" s="22" t="str">
        <v>6L</v>
      </c>
      <c r="R9" s="21" t="str">
        <f t="shared" si="1"/>
        <v>GBP1L6L21M</v>
      </c>
      <c r="S9" s="214" t="str">
        <v>GBP1L6L21M=ICAP</v>
      </c>
      <c r="T9" s="483" t="s">
        <v>0</v>
      </c>
      <c r="U9" s="483" t="s">
        <v>0</v>
      </c>
      <c r="V9" s="483" t="e">
        <f t="shared" si="2"/>
        <v>#NUM!</v>
      </c>
      <c r="W9" s="17" t="b">
        <f t="shared" si="3"/>
        <v>0</v>
      </c>
      <c r="X9" s="490">
        <v>20.275211418766968</v>
      </c>
      <c r="Y9" s="9"/>
      <c r="Z9" s="481">
        <v>20.275211418766968</v>
      </c>
      <c r="AA9" s="9"/>
      <c r="AB9" s="480">
        <v>20.275211418766968</v>
      </c>
      <c r="AC9" s="16" t="e">
        <f>_xll.qlSimpleQuoteSetValue(F9,AB9/10000,Trigger)</f>
        <v>#N/A</v>
      </c>
      <c r="AD9" s="5"/>
      <c r="AF9" s="177" t="s">
        <v>41</v>
      </c>
      <c r="AG9" s="176" t="s">
        <v>120</v>
      </c>
      <c r="AH9" s="175" t="s">
        <v>239</v>
      </c>
    </row>
    <row r="10" spans="1:34" x14ac:dyDescent="0.2">
      <c r="A10" s="284"/>
      <c r="B10" s="174" t="s">
        <v>63</v>
      </c>
      <c r="C10" s="208" t="str">
        <f t="shared" si="4"/>
        <v>1L</v>
      </c>
      <c r="D10" s="257" t="str">
        <f t="shared" si="5"/>
        <v>6L</v>
      </c>
      <c r="E10" s="207" t="str">
        <f t="shared" si="0"/>
        <v>GBP1L6L2Y_Quote</v>
      </c>
      <c r="F10" s="207" t="str">
        <f>_xll.qlSimpleQuote(E10,,RateTickValue,Permanent,Trigger,ObjectOverwrite)</f>
        <v>GBP1L6L2Y_Quote#0062</v>
      </c>
      <c r="G10" s="186" t="str">
        <f>_xll.ohRangeRetrieveError(F10)</f>
        <v/>
      </c>
      <c r="H10" s="479"/>
      <c r="J10" s="313" t="s">
        <v>49</v>
      </c>
      <c r="K10" s="222" t="s">
        <v>239</v>
      </c>
      <c r="L10" s="221" t="s">
        <v>121</v>
      </c>
      <c r="N10" s="15">
        <v>2</v>
      </c>
      <c r="O10" s="23" t="s">
        <v>63</v>
      </c>
      <c r="P10" s="22" t="str">
        <v>1L</v>
      </c>
      <c r="Q10" s="22" t="str">
        <v>6L</v>
      </c>
      <c r="R10" s="21" t="str">
        <f t="shared" si="1"/>
        <v>GBP1L6L2Y</v>
      </c>
      <c r="S10" s="214" t="str">
        <v>GBP1L6L2Y=ICAP</v>
      </c>
      <c r="T10" s="483">
        <v>18.375</v>
      </c>
      <c r="U10" s="483">
        <v>22.375</v>
      </c>
      <c r="V10" s="483">
        <f t="shared" si="2"/>
        <v>20.375</v>
      </c>
      <c r="W10" s="17" t="b">
        <f t="shared" si="3"/>
        <v>1</v>
      </c>
      <c r="X10" s="490">
        <v>20.375</v>
      </c>
      <c r="Y10" s="9"/>
      <c r="Z10" s="481">
        <v>20.375</v>
      </c>
      <c r="AA10" s="9"/>
      <c r="AB10" s="480">
        <v>20.375</v>
      </c>
      <c r="AC10" s="16" t="e">
        <f>_xll.qlSimpleQuoteSetValue(F10,AB10/10000,Trigger)</f>
        <v>#N/A</v>
      </c>
      <c r="AD10" s="5"/>
    </row>
    <row r="11" spans="1:34" x14ac:dyDescent="0.2">
      <c r="A11" s="284"/>
      <c r="B11" s="174" t="s">
        <v>62</v>
      </c>
      <c r="C11" s="208" t="str">
        <f t="shared" si="4"/>
        <v>1L</v>
      </c>
      <c r="D11" s="257" t="str">
        <f t="shared" si="5"/>
        <v>6L</v>
      </c>
      <c r="E11" s="207" t="str">
        <f t="shared" si="0"/>
        <v>GBP1L6L3Y_Quote</v>
      </c>
      <c r="F11" s="207" t="str">
        <f>_xll.qlSimpleQuote(E11,,RateTickValue,Permanent,Trigger,ObjectOverwrite)</f>
        <v>GBP1L6L3Y_Quote#0062</v>
      </c>
      <c r="G11" s="186" t="str">
        <f>_xll.ohRangeRetrieveError(F11)</f>
        <v/>
      </c>
      <c r="H11" s="479"/>
      <c r="J11" s="180" t="s">
        <v>48</v>
      </c>
      <c r="K11" s="179" t="s">
        <v>240</v>
      </c>
      <c r="L11" s="178" t="s">
        <v>125</v>
      </c>
      <c r="N11" s="15">
        <v>3</v>
      </c>
      <c r="O11" s="23" t="s">
        <v>62</v>
      </c>
      <c r="P11" s="22" t="str">
        <v>1L</v>
      </c>
      <c r="Q11" s="22" t="str">
        <v>6L</v>
      </c>
      <c r="R11" s="21" t="str">
        <f t="shared" si="1"/>
        <v>GBP1L6L3Y</v>
      </c>
      <c r="S11" s="214" t="str">
        <v>GBP1L6L3Y=ICAP</v>
      </c>
      <c r="T11" s="483">
        <v>18.625</v>
      </c>
      <c r="U11" s="483">
        <v>22.625</v>
      </c>
      <c r="V11" s="483">
        <f t="shared" si="2"/>
        <v>20.625</v>
      </c>
      <c r="W11" s="17" t="b">
        <f t="shared" si="3"/>
        <v>1</v>
      </c>
      <c r="X11" s="490">
        <v>20.625</v>
      </c>
      <c r="Y11" s="9"/>
      <c r="Z11" s="481">
        <v>20.625</v>
      </c>
      <c r="AA11" s="9"/>
      <c r="AB11" s="480">
        <v>20.625</v>
      </c>
      <c r="AC11" s="16" t="e">
        <f>_xll.qlSimpleQuoteSetValue(F11,AB11/10000,Trigger)</f>
        <v>#N/A</v>
      </c>
      <c r="AD11" s="5"/>
    </row>
    <row r="12" spans="1:34" x14ac:dyDescent="0.2">
      <c r="A12" s="284"/>
      <c r="B12" s="174" t="s">
        <v>61</v>
      </c>
      <c r="C12" s="208" t="str">
        <f t="shared" si="4"/>
        <v>1L</v>
      </c>
      <c r="D12" s="257" t="str">
        <f t="shared" si="5"/>
        <v>6L</v>
      </c>
      <c r="E12" s="207" t="str">
        <f t="shared" si="0"/>
        <v>GBP1L6L4Y_Quote</v>
      </c>
      <c r="F12" s="207" t="str">
        <f>_xll.qlSimpleQuote(E12,,RateTickValue,Permanent,Trigger,ObjectOverwrite)</f>
        <v>GBP1L6L4Y_Quote#0062</v>
      </c>
      <c r="G12" s="186" t="str">
        <f>_xll.ohRangeRetrieveError(F12)</f>
        <v/>
      </c>
      <c r="H12" s="479"/>
      <c r="J12" s="180" t="s">
        <v>43</v>
      </c>
      <c r="K12" s="179" t="s">
        <v>239</v>
      </c>
      <c r="L12" s="178" t="s">
        <v>121</v>
      </c>
      <c r="N12" s="15">
        <v>4</v>
      </c>
      <c r="O12" s="23" t="s">
        <v>61</v>
      </c>
      <c r="P12" s="22" t="str">
        <v>1L</v>
      </c>
      <c r="Q12" s="22" t="str">
        <v>6L</v>
      </c>
      <c r="R12" s="21" t="str">
        <f t="shared" si="1"/>
        <v>GBP1L6L4Y</v>
      </c>
      <c r="S12" s="214" t="str">
        <v>GBP1L6L4Y=ICAP</v>
      </c>
      <c r="T12" s="483">
        <v>19</v>
      </c>
      <c r="U12" s="483">
        <v>23</v>
      </c>
      <c r="V12" s="483">
        <f t="shared" si="2"/>
        <v>21</v>
      </c>
      <c r="W12" s="17" t="b">
        <f t="shared" si="3"/>
        <v>1</v>
      </c>
      <c r="X12" s="490">
        <v>21</v>
      </c>
      <c r="Y12" s="9"/>
      <c r="Z12" s="481">
        <v>21</v>
      </c>
      <c r="AA12" s="9"/>
      <c r="AB12" s="480">
        <v>21</v>
      </c>
      <c r="AC12" s="16" t="e">
        <f>_xll.qlSimpleQuoteSetValue(F12,AB12/10000,Trigger)</f>
        <v>#N/A</v>
      </c>
      <c r="AD12" s="5"/>
    </row>
    <row r="13" spans="1:34" x14ac:dyDescent="0.2">
      <c r="A13" s="284"/>
      <c r="B13" s="174" t="s">
        <v>60</v>
      </c>
      <c r="C13" s="208" t="str">
        <f t="shared" si="4"/>
        <v>1L</v>
      </c>
      <c r="D13" s="257" t="str">
        <f t="shared" si="5"/>
        <v>6L</v>
      </c>
      <c r="E13" s="207" t="str">
        <f t="shared" si="0"/>
        <v>GBP1L6L5Y_Quote</v>
      </c>
      <c r="F13" s="207" t="str">
        <f>_xll.qlSimpleQuote(E13,,RateTickValue,Permanent,Trigger,ObjectOverwrite)</f>
        <v>GBP1L6L5Y_Quote#0062</v>
      </c>
      <c r="G13" s="186" t="str">
        <f>_xll.ohRangeRetrieveError(F13)</f>
        <v/>
      </c>
      <c r="H13" s="479"/>
      <c r="J13" s="180" t="s">
        <v>42</v>
      </c>
      <c r="K13" s="179" t="s">
        <v>239</v>
      </c>
      <c r="L13" s="178" t="s">
        <v>121</v>
      </c>
      <c r="N13" s="15">
        <v>5</v>
      </c>
      <c r="O13" s="23" t="s">
        <v>60</v>
      </c>
      <c r="P13" s="22" t="str">
        <v>1L</v>
      </c>
      <c r="Q13" s="22" t="str">
        <v>6L</v>
      </c>
      <c r="R13" s="21" t="str">
        <f t="shared" si="1"/>
        <v>GBP1L6L5Y</v>
      </c>
      <c r="S13" s="214" t="str">
        <v>GBP1L6L5Y=ICAP</v>
      </c>
      <c r="T13" s="483">
        <v>19.25</v>
      </c>
      <c r="U13" s="483">
        <v>23.25</v>
      </c>
      <c r="V13" s="483">
        <f t="shared" si="2"/>
        <v>21.25</v>
      </c>
      <c r="W13" s="17" t="b">
        <f t="shared" si="3"/>
        <v>1</v>
      </c>
      <c r="X13" s="490">
        <v>21.25</v>
      </c>
      <c r="Y13" s="9"/>
      <c r="Z13" s="481">
        <v>21.25</v>
      </c>
      <c r="AA13" s="9"/>
      <c r="AB13" s="480">
        <v>21.25</v>
      </c>
      <c r="AC13" s="16" t="e">
        <f>_xll.qlSimpleQuoteSetValue(F13,AB13/10000,Trigger)</f>
        <v>#N/A</v>
      </c>
      <c r="AD13" s="5"/>
    </row>
    <row r="14" spans="1:34" ht="12" thickBot="1" x14ac:dyDescent="0.25">
      <c r="A14" s="284"/>
      <c r="B14" s="174" t="s">
        <v>59</v>
      </c>
      <c r="C14" s="208" t="str">
        <f t="shared" si="4"/>
        <v>1L</v>
      </c>
      <c r="D14" s="257" t="str">
        <f t="shared" si="5"/>
        <v>6L</v>
      </c>
      <c r="E14" s="207" t="str">
        <f t="shared" si="0"/>
        <v>GBP1L6L6Y_Quote</v>
      </c>
      <c r="F14" s="207" t="str">
        <f>_xll.qlSimpleQuote(E14,,RateTickValue,Permanent,Trigger,ObjectOverwrite)</f>
        <v>GBP1L6L6Y_Quote#0062</v>
      </c>
      <c r="G14" s="186" t="str">
        <f>_xll.ohRangeRetrieveError(F14)</f>
        <v/>
      </c>
      <c r="H14" s="479"/>
      <c r="J14" s="177" t="s">
        <v>41</v>
      </c>
      <c r="K14" s="176" t="s">
        <v>120</v>
      </c>
      <c r="L14" s="175" t="s">
        <v>239</v>
      </c>
      <c r="N14" s="15">
        <v>6</v>
      </c>
      <c r="O14" s="23" t="s">
        <v>59</v>
      </c>
      <c r="P14" s="22" t="str">
        <v>1L</v>
      </c>
      <c r="Q14" s="22" t="str">
        <v>6L</v>
      </c>
      <c r="R14" s="21" t="str">
        <f t="shared" si="1"/>
        <v>GBP1L6L6Y</v>
      </c>
      <c r="S14" s="214" t="str">
        <v>GBP1L6L6Y=ICAP</v>
      </c>
      <c r="T14" s="483">
        <v>19.125</v>
      </c>
      <c r="U14" s="483">
        <v>23.125</v>
      </c>
      <c r="V14" s="483">
        <f t="shared" si="2"/>
        <v>21.125</v>
      </c>
      <c r="W14" s="17" t="b">
        <f t="shared" si="3"/>
        <v>1</v>
      </c>
      <c r="X14" s="490">
        <v>21.125</v>
      </c>
      <c r="Y14" s="9"/>
      <c r="Z14" s="481">
        <v>21.125</v>
      </c>
      <c r="AA14" s="9"/>
      <c r="AB14" s="480">
        <v>21.125</v>
      </c>
      <c r="AC14" s="16" t="e">
        <f>_xll.qlSimpleQuoteSetValue(F14,AB14/10000,Trigger)</f>
        <v>#N/A</v>
      </c>
      <c r="AD14" s="5"/>
    </row>
    <row r="15" spans="1:34" x14ac:dyDescent="0.2">
      <c r="A15" s="284"/>
      <c r="B15" s="174" t="s">
        <v>58</v>
      </c>
      <c r="C15" s="208" t="str">
        <f t="shared" si="4"/>
        <v>1L</v>
      </c>
      <c r="D15" s="257" t="str">
        <f t="shared" si="5"/>
        <v>6L</v>
      </c>
      <c r="E15" s="207" t="str">
        <f t="shared" si="0"/>
        <v>GBP1L6L7Y_Quote</v>
      </c>
      <c r="F15" s="207" t="str">
        <f>_xll.qlSimpleQuote(E15,,RateTickValue,Permanent,Trigger,ObjectOverwrite)</f>
        <v>GBP1L6L7Y_Quote#0062</v>
      </c>
      <c r="G15" s="186" t="str">
        <f>_xll.ohRangeRetrieveError(F15)</f>
        <v/>
      </c>
      <c r="H15" s="479"/>
      <c r="N15" s="15">
        <v>7</v>
      </c>
      <c r="O15" s="23" t="s">
        <v>58</v>
      </c>
      <c r="P15" s="22" t="str">
        <v>1L</v>
      </c>
      <c r="Q15" s="22" t="str">
        <v>6L</v>
      </c>
      <c r="R15" s="21" t="str">
        <f t="shared" si="1"/>
        <v>GBP1L6L7Y</v>
      </c>
      <c r="S15" s="214" t="str">
        <v>GBP1L6L7Y=ICAP</v>
      </c>
      <c r="T15" s="483">
        <v>18.75</v>
      </c>
      <c r="U15" s="483">
        <v>22.75</v>
      </c>
      <c r="V15" s="483">
        <f t="shared" si="2"/>
        <v>20.75</v>
      </c>
      <c r="W15" s="17" t="b">
        <f t="shared" si="3"/>
        <v>1</v>
      </c>
      <c r="X15" s="490">
        <v>20.75</v>
      </c>
      <c r="Y15" s="9"/>
      <c r="Z15" s="481">
        <v>20.75</v>
      </c>
      <c r="AA15" s="9"/>
      <c r="AB15" s="480">
        <v>20.75</v>
      </c>
      <c r="AC15" s="16" t="e">
        <f>_xll.qlSimpleQuoteSetValue(F15,AB15/10000,Trigger)</f>
        <v>#N/A</v>
      </c>
      <c r="AD15" s="5"/>
    </row>
    <row r="16" spans="1:34" x14ac:dyDescent="0.2">
      <c r="A16" s="284"/>
      <c r="B16" s="174" t="s">
        <v>57</v>
      </c>
      <c r="C16" s="208" t="str">
        <f t="shared" si="4"/>
        <v>1L</v>
      </c>
      <c r="D16" s="257" t="str">
        <f t="shared" si="5"/>
        <v>6L</v>
      </c>
      <c r="E16" s="207" t="str">
        <f t="shared" si="0"/>
        <v>GBP1L6L8Y_Quote</v>
      </c>
      <c r="F16" s="207" t="str">
        <f>_xll.qlSimpleQuote(E16,,RateTickValue,Permanent,Trigger,ObjectOverwrite)</f>
        <v>GBP1L6L8Y_Quote#0062</v>
      </c>
      <c r="G16" s="186" t="str">
        <f>_xll.ohRangeRetrieveError(F16)</f>
        <v/>
      </c>
      <c r="H16" s="479"/>
      <c r="N16" s="15">
        <v>8</v>
      </c>
      <c r="O16" s="23" t="s">
        <v>57</v>
      </c>
      <c r="P16" s="22" t="str">
        <v>1L</v>
      </c>
      <c r="Q16" s="22" t="str">
        <v>6L</v>
      </c>
      <c r="R16" s="21" t="str">
        <f t="shared" si="1"/>
        <v>GBP1L6L8Y</v>
      </c>
      <c r="S16" s="214" t="str">
        <v>GBP1L6L8Y=ICAP</v>
      </c>
      <c r="T16" s="483">
        <v>18.5</v>
      </c>
      <c r="U16" s="483">
        <v>22.5</v>
      </c>
      <c r="V16" s="483">
        <f t="shared" si="2"/>
        <v>20.5</v>
      </c>
      <c r="W16" s="17" t="b">
        <f t="shared" si="3"/>
        <v>1</v>
      </c>
      <c r="X16" s="490">
        <v>20.5</v>
      </c>
      <c r="Y16" s="9"/>
      <c r="Z16" s="481">
        <v>20.5</v>
      </c>
      <c r="AA16" s="9"/>
      <c r="AB16" s="480">
        <v>20.5</v>
      </c>
      <c r="AC16" s="16" t="e">
        <f>_xll.qlSimpleQuoteSetValue(F16,AB16/10000,Trigger)</f>
        <v>#N/A</v>
      </c>
      <c r="AD16" s="5"/>
    </row>
    <row r="17" spans="1:30" x14ac:dyDescent="0.2">
      <c r="A17" s="284"/>
      <c r="B17" s="174" t="s">
        <v>56</v>
      </c>
      <c r="C17" s="208" t="str">
        <f t="shared" si="4"/>
        <v>1L</v>
      </c>
      <c r="D17" s="257" t="str">
        <f t="shared" si="5"/>
        <v>6L</v>
      </c>
      <c r="E17" s="207" t="str">
        <f t="shared" si="0"/>
        <v>GBP1L6L9Y_Quote</v>
      </c>
      <c r="F17" s="207" t="str">
        <f>_xll.qlSimpleQuote(E17,,RateTickValue,Permanent,Trigger,ObjectOverwrite)</f>
        <v>GBP1L6L9Y_Quote#0062</v>
      </c>
      <c r="G17" s="186" t="str">
        <f>_xll.ohRangeRetrieveError(F17)</f>
        <v/>
      </c>
      <c r="H17" s="479"/>
      <c r="N17" s="15">
        <v>9</v>
      </c>
      <c r="O17" s="23" t="s">
        <v>56</v>
      </c>
      <c r="P17" s="22" t="str">
        <v>1L</v>
      </c>
      <c r="Q17" s="22" t="str">
        <v>6L</v>
      </c>
      <c r="R17" s="21" t="str">
        <f t="shared" si="1"/>
        <v>GBP1L6L9Y</v>
      </c>
      <c r="S17" s="214" t="str">
        <v>GBP1L6L9Y=ICAP</v>
      </c>
      <c r="T17" s="483">
        <v>18.25</v>
      </c>
      <c r="U17" s="483">
        <v>22.25</v>
      </c>
      <c r="V17" s="483">
        <f t="shared" si="2"/>
        <v>20.25</v>
      </c>
      <c r="W17" s="17" t="b">
        <f t="shared" si="3"/>
        <v>1</v>
      </c>
      <c r="X17" s="490">
        <v>20.25</v>
      </c>
      <c r="Y17" s="9"/>
      <c r="Z17" s="481">
        <v>20.25</v>
      </c>
      <c r="AA17" s="9"/>
      <c r="AB17" s="480">
        <v>20.25</v>
      </c>
      <c r="AC17" s="16" t="e">
        <f>_xll.qlSimpleQuoteSetValue(F17,AB17/10000,Trigger)</f>
        <v>#N/A</v>
      </c>
      <c r="AD17" s="5"/>
    </row>
    <row r="18" spans="1:30" x14ac:dyDescent="0.2">
      <c r="A18" s="284"/>
      <c r="B18" s="174" t="s">
        <v>55</v>
      </c>
      <c r="C18" s="208" t="str">
        <f t="shared" si="4"/>
        <v>1L</v>
      </c>
      <c r="D18" s="257" t="str">
        <f t="shared" si="5"/>
        <v>6L</v>
      </c>
      <c r="E18" s="207" t="str">
        <f t="shared" si="0"/>
        <v>GBP1L6L10Y_Quote</v>
      </c>
      <c r="F18" s="207" t="str">
        <f>_xll.qlSimpleQuote(E18,,RateTickValue,Permanent,Trigger,ObjectOverwrite)</f>
        <v>GBP1L6L10Y_Quote#0062</v>
      </c>
      <c r="G18" s="186" t="str">
        <f>_xll.ohRangeRetrieveError(F18)</f>
        <v/>
      </c>
      <c r="H18" s="479"/>
      <c r="N18" s="15">
        <v>10</v>
      </c>
      <c r="O18" s="23" t="s">
        <v>55</v>
      </c>
      <c r="P18" s="22" t="str">
        <v>1L</v>
      </c>
      <c r="Q18" s="22" t="str">
        <v>6L</v>
      </c>
      <c r="R18" s="21" t="str">
        <f t="shared" si="1"/>
        <v>GBP1L6L10Y</v>
      </c>
      <c r="S18" s="214" t="str">
        <v>GBP1L6L10Y=ICAP</v>
      </c>
      <c r="T18" s="483">
        <v>18.25</v>
      </c>
      <c r="U18" s="483">
        <v>22.25</v>
      </c>
      <c r="V18" s="483">
        <f t="shared" si="2"/>
        <v>20.25</v>
      </c>
      <c r="W18" s="17" t="b">
        <f t="shared" si="3"/>
        <v>1</v>
      </c>
      <c r="X18" s="490">
        <v>20.25</v>
      </c>
      <c r="Y18" s="9"/>
      <c r="Z18" s="481">
        <v>20.25</v>
      </c>
      <c r="AA18" s="9"/>
      <c r="AB18" s="480">
        <v>20.25</v>
      </c>
      <c r="AC18" s="16" t="e">
        <f>_xll.qlSimpleQuoteSetValue(F18,AB18/10000,Trigger)</f>
        <v>#N/A</v>
      </c>
      <c r="AD18" s="5"/>
    </row>
    <row r="19" spans="1:30" x14ac:dyDescent="0.2">
      <c r="A19" s="284"/>
      <c r="B19" s="174" t="s">
        <v>119</v>
      </c>
      <c r="C19" s="208" t="str">
        <f t="shared" si="4"/>
        <v>1L</v>
      </c>
      <c r="D19" s="257" t="str">
        <f t="shared" si="5"/>
        <v>6L</v>
      </c>
      <c r="E19" s="207" t="str">
        <f t="shared" si="0"/>
        <v>GBP1L6L11Y_Quote</v>
      </c>
      <c r="F19" s="207" t="str">
        <f>_xll.qlSimpleQuote(E19,,RateTickValue,Permanent,Trigger,ObjectOverwrite)</f>
        <v>GBP1L6L11Y_Quote#0062</v>
      </c>
      <c r="G19" s="186" t="str">
        <f>_xll.ohRangeRetrieveError(F19)</f>
        <v/>
      </c>
      <c r="H19" s="479"/>
      <c r="N19" s="15">
        <v>11</v>
      </c>
      <c r="O19" s="23" t="s">
        <v>119</v>
      </c>
      <c r="P19" s="22" t="str">
        <v>1L</v>
      </c>
      <c r="Q19" s="22" t="str">
        <v>6L</v>
      </c>
      <c r="R19" s="21" t="str">
        <f t="shared" si="1"/>
        <v>GBP1L6L11Y</v>
      </c>
      <c r="S19" s="214" t="str">
        <v>GBP1L6L11Y=ICAP</v>
      </c>
      <c r="T19" s="483" t="s">
        <v>0</v>
      </c>
      <c r="U19" s="483" t="s">
        <v>0</v>
      </c>
      <c r="V19" s="483" t="e">
        <f t="shared" si="2"/>
        <v>#NUM!</v>
      </c>
      <c r="W19" s="17" t="b">
        <f t="shared" si="3"/>
        <v>0</v>
      </c>
      <c r="X19" s="490">
        <v>19.777338639473253</v>
      </c>
      <c r="Y19" s="9"/>
      <c r="Z19" s="481">
        <v>19.777338639473253</v>
      </c>
      <c r="AA19" s="9"/>
      <c r="AB19" s="480">
        <v>19.777338639473253</v>
      </c>
      <c r="AC19" s="16" t="e">
        <f>_xll.qlSimpleQuoteSetValue(F19,AB19/10000,Trigger)</f>
        <v>#N/A</v>
      </c>
      <c r="AD19" s="5"/>
    </row>
    <row r="20" spans="1:30" x14ac:dyDescent="0.2">
      <c r="A20" s="284"/>
      <c r="B20" s="174" t="s">
        <v>54</v>
      </c>
      <c r="C20" s="208" t="str">
        <f t="shared" si="4"/>
        <v>1L</v>
      </c>
      <c r="D20" s="257" t="str">
        <f t="shared" si="5"/>
        <v>6L</v>
      </c>
      <c r="E20" s="207" t="str">
        <f t="shared" si="0"/>
        <v>GBP1L6L12Y_Quote</v>
      </c>
      <c r="F20" s="207" t="str">
        <f>_xll.qlSimpleQuote(E20,,RateTickValue,Permanent,Trigger,ObjectOverwrite)</f>
        <v>GBP1L6L12Y_Quote#0062</v>
      </c>
      <c r="G20" s="186" t="str">
        <f>_xll.ohRangeRetrieveError(F20)</f>
        <v/>
      </c>
      <c r="H20" s="479"/>
      <c r="N20" s="15">
        <v>12</v>
      </c>
      <c r="O20" s="23" t="s">
        <v>54</v>
      </c>
      <c r="P20" s="22" t="str">
        <v>1L</v>
      </c>
      <c r="Q20" s="22" t="str">
        <v>6L</v>
      </c>
      <c r="R20" s="21" t="str">
        <f t="shared" si="1"/>
        <v>GBP1L6L12Y</v>
      </c>
      <c r="S20" s="214" t="str">
        <v>GBP1L6L12Y=ICAP</v>
      </c>
      <c r="T20" s="483">
        <v>16.875</v>
      </c>
      <c r="U20" s="483">
        <v>20.875</v>
      </c>
      <c r="V20" s="483">
        <f t="shared" si="2"/>
        <v>18.875</v>
      </c>
      <c r="W20" s="17" t="b">
        <f t="shared" si="3"/>
        <v>1</v>
      </c>
      <c r="X20" s="490">
        <v>18.875</v>
      </c>
      <c r="Y20" s="9"/>
      <c r="Z20" s="481">
        <v>18.875</v>
      </c>
      <c r="AA20" s="9"/>
      <c r="AB20" s="480">
        <v>18.875</v>
      </c>
      <c r="AC20" s="16" t="e">
        <f>_xll.qlSimpleQuoteSetValue(F20,AB20/10000,Trigger)</f>
        <v>#N/A</v>
      </c>
      <c r="AD20" s="5"/>
    </row>
    <row r="21" spans="1:30" x14ac:dyDescent="0.2">
      <c r="A21" s="284"/>
      <c r="B21" s="174" t="s">
        <v>118</v>
      </c>
      <c r="C21" s="208" t="str">
        <f t="shared" si="4"/>
        <v>1L</v>
      </c>
      <c r="D21" s="257" t="str">
        <f t="shared" si="5"/>
        <v>6L</v>
      </c>
      <c r="E21" s="207" t="str">
        <f t="shared" si="0"/>
        <v>GBP1L6L13Y_Quote</v>
      </c>
      <c r="F21" s="207" t="str">
        <f>_xll.qlSimpleQuote(E21,,RateTickValue,Permanent,Trigger,ObjectOverwrite)</f>
        <v>GBP1L6L13Y_Quote#0062</v>
      </c>
      <c r="G21" s="186" t="str">
        <f>_xll.ohRangeRetrieveError(F21)</f>
        <v/>
      </c>
      <c r="H21" s="479"/>
      <c r="N21" s="15">
        <v>13</v>
      </c>
      <c r="O21" s="23" t="s">
        <v>118</v>
      </c>
      <c r="P21" s="22" t="str">
        <v>1L</v>
      </c>
      <c r="Q21" s="22" t="str">
        <v>6L</v>
      </c>
      <c r="R21" s="21" t="str">
        <f t="shared" si="1"/>
        <v>GBP1L6L13Y</v>
      </c>
      <c r="S21" s="214" t="str">
        <v>GBP1L6L13Y=ICAP</v>
      </c>
      <c r="T21" s="483" t="s">
        <v>0</v>
      </c>
      <c r="U21" s="483" t="s">
        <v>0</v>
      </c>
      <c r="V21" s="483" t="e">
        <f t="shared" si="2"/>
        <v>#NUM!</v>
      </c>
      <c r="W21" s="17" t="b">
        <f t="shared" si="3"/>
        <v>0</v>
      </c>
      <c r="X21" s="490">
        <v>18.093096025417591</v>
      </c>
      <c r="Y21" s="9"/>
      <c r="Z21" s="481">
        <v>18.093096025417591</v>
      </c>
      <c r="AA21" s="9"/>
      <c r="AB21" s="480">
        <v>18.093096025417591</v>
      </c>
      <c r="AC21" s="16" t="e">
        <f>_xll.qlSimpleQuoteSetValue(F21,AB21/10000,Trigger)</f>
        <v>#N/A</v>
      </c>
      <c r="AD21" s="5"/>
    </row>
    <row r="22" spans="1:30" x14ac:dyDescent="0.2">
      <c r="A22" s="284"/>
      <c r="B22" s="174" t="s">
        <v>117</v>
      </c>
      <c r="C22" s="208" t="str">
        <f t="shared" si="4"/>
        <v>1L</v>
      </c>
      <c r="D22" s="257" t="str">
        <f t="shared" si="5"/>
        <v>6L</v>
      </c>
      <c r="E22" s="207" t="str">
        <f t="shared" si="0"/>
        <v>GBP1L6L14Y_Quote</v>
      </c>
      <c r="F22" s="207" t="str">
        <f>_xll.qlSimpleQuote(E22,,RateTickValue,Permanent,Trigger,ObjectOverwrite)</f>
        <v>GBP1L6L14Y_Quote#0062</v>
      </c>
      <c r="G22" s="186" t="str">
        <f>_xll.ohRangeRetrieveError(F22)</f>
        <v/>
      </c>
      <c r="H22" s="479"/>
      <c r="N22" s="15">
        <v>14</v>
      </c>
      <c r="O22" s="23" t="s">
        <v>117</v>
      </c>
      <c r="P22" s="22" t="str">
        <v>1L</v>
      </c>
      <c r="Q22" s="22" t="str">
        <v>6L</v>
      </c>
      <c r="R22" s="21" t="str">
        <f t="shared" si="1"/>
        <v>GBP1L6L14Y</v>
      </c>
      <c r="S22" s="214" t="str">
        <v>GBP1L6L14Y=ICAP</v>
      </c>
      <c r="T22" s="483" t="s">
        <v>0</v>
      </c>
      <c r="U22" s="483" t="s">
        <v>0</v>
      </c>
      <c r="V22" s="483" t="e">
        <f t="shared" si="2"/>
        <v>#NUM!</v>
      </c>
      <c r="W22" s="17" t="b">
        <f t="shared" si="3"/>
        <v>0</v>
      </c>
      <c r="X22" s="490">
        <v>17.439650644986077</v>
      </c>
      <c r="Y22" s="9"/>
      <c r="Z22" s="481">
        <v>17.439650644986077</v>
      </c>
      <c r="AA22" s="9"/>
      <c r="AB22" s="480">
        <v>17.439650644986077</v>
      </c>
      <c r="AC22" s="16" t="e">
        <f>_xll.qlSimpleQuoteSetValue(F22,AB22/10000,Trigger)</f>
        <v>#N/A</v>
      </c>
      <c r="AD22" s="5"/>
    </row>
    <row r="23" spans="1:30" x14ac:dyDescent="0.2">
      <c r="A23" s="284"/>
      <c r="B23" s="174" t="s">
        <v>53</v>
      </c>
      <c r="C23" s="208" t="str">
        <f t="shared" si="4"/>
        <v>1L</v>
      </c>
      <c r="D23" s="257" t="str">
        <f t="shared" si="5"/>
        <v>6L</v>
      </c>
      <c r="E23" s="207" t="str">
        <f t="shared" si="0"/>
        <v>GBP1L6L15Y_Quote</v>
      </c>
      <c r="F23" s="207" t="str">
        <f>_xll.qlSimpleQuote(E23,,RateTickValue,Permanent,Trigger,ObjectOverwrite)</f>
        <v>GBP1L6L15Y_Quote#0062</v>
      </c>
      <c r="G23" s="186" t="str">
        <f>_xll.ohRangeRetrieveError(F23)</f>
        <v/>
      </c>
      <c r="H23" s="479"/>
      <c r="N23" s="15">
        <v>15</v>
      </c>
      <c r="O23" s="23" t="s">
        <v>53</v>
      </c>
      <c r="P23" s="22" t="str">
        <v>1L</v>
      </c>
      <c r="Q23" s="22" t="str">
        <v>6L</v>
      </c>
      <c r="R23" s="21" t="str">
        <f t="shared" si="1"/>
        <v>GBP1L6L15Y</v>
      </c>
      <c r="S23" s="214" t="str">
        <v>GBP1L6L15Y=ICAP</v>
      </c>
      <c r="T23" s="483">
        <v>14.875</v>
      </c>
      <c r="U23" s="483">
        <v>18.875</v>
      </c>
      <c r="V23" s="483">
        <f t="shared" si="2"/>
        <v>16.875</v>
      </c>
      <c r="W23" s="17" t="b">
        <f t="shared" si="3"/>
        <v>1</v>
      </c>
      <c r="X23" s="490">
        <v>16.875</v>
      </c>
      <c r="Y23" s="9"/>
      <c r="Z23" s="481">
        <v>16.875</v>
      </c>
      <c r="AA23" s="9"/>
      <c r="AB23" s="480">
        <v>16.875</v>
      </c>
      <c r="AC23" s="16" t="e">
        <f>_xll.qlSimpleQuoteSetValue(F23,AB23/10000,Trigger)</f>
        <v>#N/A</v>
      </c>
      <c r="AD23" s="5"/>
    </row>
    <row r="24" spans="1:30" x14ac:dyDescent="0.2">
      <c r="A24" s="284"/>
      <c r="B24" s="174" t="s">
        <v>116</v>
      </c>
      <c r="C24" s="208" t="str">
        <f t="shared" si="4"/>
        <v>1L</v>
      </c>
      <c r="D24" s="257" t="str">
        <f t="shared" si="5"/>
        <v>6L</v>
      </c>
      <c r="E24" s="207" t="str">
        <f t="shared" si="0"/>
        <v>GBP1L6L16Y_Quote</v>
      </c>
      <c r="F24" s="207" t="str">
        <f>_xll.qlSimpleQuote(E24,,RateTickValue,Permanent,Trigger,ObjectOverwrite)</f>
        <v>GBP1L6L16Y_Quote#0062</v>
      </c>
      <c r="G24" s="186" t="str">
        <f>_xll.ohRangeRetrieveError(F24)</f>
        <v/>
      </c>
      <c r="H24" s="479"/>
      <c r="N24" s="15">
        <v>16</v>
      </c>
      <c r="O24" s="23" t="s">
        <v>116</v>
      </c>
      <c r="P24" s="22" t="str">
        <v>1L</v>
      </c>
      <c r="Q24" s="22" t="str">
        <v>6L</v>
      </c>
      <c r="R24" s="21" t="str">
        <f t="shared" si="1"/>
        <v>GBP1L6L16Y</v>
      </c>
      <c r="S24" s="214" t="str">
        <v>GBP1L6L16Y=ICAP</v>
      </c>
      <c r="T24" s="483" t="s">
        <v>0</v>
      </c>
      <c r="U24" s="483" t="s">
        <v>0</v>
      </c>
      <c r="V24" s="483" t="e">
        <f t="shared" si="2"/>
        <v>#NUM!</v>
      </c>
      <c r="W24" s="17" t="b">
        <f t="shared" si="3"/>
        <v>0</v>
      </c>
      <c r="X24" s="490">
        <v>16.365516769737411</v>
      </c>
      <c r="Y24" s="9"/>
      <c r="Z24" s="481">
        <v>16.365516769737411</v>
      </c>
      <c r="AA24" s="9"/>
      <c r="AB24" s="480">
        <v>16.365516769737411</v>
      </c>
      <c r="AC24" s="16" t="e">
        <f>_xll.qlSimpleQuoteSetValue(F24,AB24/10000,Trigger)</f>
        <v>#N/A</v>
      </c>
      <c r="AD24" s="5"/>
    </row>
    <row r="25" spans="1:30" x14ac:dyDescent="0.2">
      <c r="A25" s="284"/>
      <c r="B25" s="174" t="s">
        <v>115</v>
      </c>
      <c r="C25" s="208" t="str">
        <f t="shared" si="4"/>
        <v>1L</v>
      </c>
      <c r="D25" s="257" t="str">
        <f t="shared" si="5"/>
        <v>6L</v>
      </c>
      <c r="E25" s="207" t="str">
        <f t="shared" si="0"/>
        <v>GBP1L6L17Y_Quote</v>
      </c>
      <c r="F25" s="207" t="str">
        <f>_xll.qlSimpleQuote(E25,,RateTickValue,Permanent,Trigger,ObjectOverwrite)</f>
        <v>GBP1L6L17Y_Quote#0062</v>
      </c>
      <c r="G25" s="186" t="str">
        <f>_xll.ohRangeRetrieveError(F25)</f>
        <v/>
      </c>
      <c r="H25" s="479"/>
      <c r="N25" s="15">
        <v>17</v>
      </c>
      <c r="O25" s="23" t="s">
        <v>115</v>
      </c>
      <c r="P25" s="22" t="str">
        <v>1L</v>
      </c>
      <c r="Q25" s="22" t="str">
        <v>6L</v>
      </c>
      <c r="R25" s="21" t="str">
        <f t="shared" si="1"/>
        <v>GBP1L6L17Y</v>
      </c>
      <c r="S25" s="214" t="str">
        <v>GBP1L6L17Y=ICAP</v>
      </c>
      <c r="T25" s="483" t="s">
        <v>0</v>
      </c>
      <c r="U25" s="483" t="s">
        <v>0</v>
      </c>
      <c r="V25" s="483" t="e">
        <f t="shared" si="2"/>
        <v>#NUM!</v>
      </c>
      <c r="W25" s="17" t="b">
        <f t="shared" si="3"/>
        <v>0</v>
      </c>
      <c r="X25" s="490">
        <v>15.901719785410455</v>
      </c>
      <c r="Y25" s="9"/>
      <c r="Z25" s="481">
        <v>15.901719785410455</v>
      </c>
      <c r="AA25" s="9"/>
      <c r="AB25" s="480">
        <v>15.901719785410455</v>
      </c>
      <c r="AC25" s="16" t="e">
        <f>_xll.qlSimpleQuoteSetValue(F25,AB25/10000,Trigger)</f>
        <v>#N/A</v>
      </c>
      <c r="AD25" s="5"/>
    </row>
    <row r="26" spans="1:30" x14ac:dyDescent="0.2">
      <c r="A26" s="284"/>
      <c r="B26" s="174" t="s">
        <v>114</v>
      </c>
      <c r="C26" s="208" t="str">
        <f t="shared" si="4"/>
        <v>1L</v>
      </c>
      <c r="D26" s="257" t="str">
        <f t="shared" si="5"/>
        <v>6L</v>
      </c>
      <c r="E26" s="207" t="str">
        <f t="shared" si="0"/>
        <v>GBP1L6L18Y_Quote</v>
      </c>
      <c r="F26" s="207" t="str">
        <f>_xll.qlSimpleQuote(E26,,RateTickValue,Permanent,Trigger,ObjectOverwrite)</f>
        <v>GBP1L6L18Y_Quote#0062</v>
      </c>
      <c r="G26" s="186" t="str">
        <f>_xll.ohRangeRetrieveError(F26)</f>
        <v/>
      </c>
      <c r="H26" s="479"/>
      <c r="N26" s="15">
        <v>18</v>
      </c>
      <c r="O26" s="23" t="s">
        <v>114</v>
      </c>
      <c r="P26" s="22" t="str">
        <v>1L</v>
      </c>
      <c r="Q26" s="22" t="str">
        <v>6L</v>
      </c>
      <c r="R26" s="21" t="str">
        <f t="shared" si="1"/>
        <v>GBP1L6L18Y</v>
      </c>
      <c r="S26" s="214" t="str">
        <v>GBP1L6L18Y=ICAP</v>
      </c>
      <c r="T26" s="483" t="s">
        <v>0</v>
      </c>
      <c r="U26" s="483" t="s">
        <v>0</v>
      </c>
      <c r="V26" s="483" t="e">
        <f t="shared" si="2"/>
        <v>#NUM!</v>
      </c>
      <c r="W26" s="17" t="b">
        <f t="shared" si="3"/>
        <v>0</v>
      </c>
      <c r="X26" s="490">
        <v>15.480164416214793</v>
      </c>
      <c r="Y26" s="9"/>
      <c r="Z26" s="481">
        <v>15.480164416214793</v>
      </c>
      <c r="AA26" s="9"/>
      <c r="AB26" s="480">
        <v>15.480164416214793</v>
      </c>
      <c r="AC26" s="16" t="e">
        <f>_xll.qlSimpleQuoteSetValue(F26,AB26/10000,Trigger)</f>
        <v>#N/A</v>
      </c>
      <c r="AD26" s="5"/>
    </row>
    <row r="27" spans="1:30" x14ac:dyDescent="0.2">
      <c r="A27" s="284"/>
      <c r="B27" s="174" t="s">
        <v>113</v>
      </c>
      <c r="C27" s="208" t="str">
        <f t="shared" si="4"/>
        <v>1L</v>
      </c>
      <c r="D27" s="257" t="str">
        <f t="shared" si="5"/>
        <v>6L</v>
      </c>
      <c r="E27" s="207" t="str">
        <f t="shared" si="0"/>
        <v>GBP1L6L19Y_Quote</v>
      </c>
      <c r="F27" s="207" t="str">
        <f>_xll.qlSimpleQuote(E27,,RateTickValue,Permanent,Trigger,ObjectOverwrite)</f>
        <v>GBP1L6L19Y_Quote#0062</v>
      </c>
      <c r="G27" s="186" t="str">
        <f>_xll.ohRangeRetrieveError(F27)</f>
        <v/>
      </c>
      <c r="H27" s="479"/>
      <c r="N27" s="15">
        <v>19</v>
      </c>
      <c r="O27" s="23" t="s">
        <v>113</v>
      </c>
      <c r="P27" s="22" t="str">
        <v>1L</v>
      </c>
      <c r="Q27" s="22" t="str">
        <v>6L</v>
      </c>
      <c r="R27" s="21" t="str">
        <f t="shared" si="1"/>
        <v>GBP1L6L19Y</v>
      </c>
      <c r="S27" s="214" t="str">
        <v>GBP1L6L19Y=ICAP</v>
      </c>
      <c r="T27" s="483" t="s">
        <v>0</v>
      </c>
      <c r="U27" s="483" t="s">
        <v>0</v>
      </c>
      <c r="V27" s="483" t="e">
        <f t="shared" si="2"/>
        <v>#NUM!</v>
      </c>
      <c r="W27" s="17" t="b">
        <f t="shared" si="3"/>
        <v>0</v>
      </c>
      <c r="X27" s="490">
        <v>15.097406031346086</v>
      </c>
      <c r="Y27" s="9"/>
      <c r="Z27" s="481">
        <v>15.097406031346086</v>
      </c>
      <c r="AA27" s="9"/>
      <c r="AB27" s="480">
        <v>15.097406031346086</v>
      </c>
      <c r="AC27" s="16" t="e">
        <f>_xll.qlSimpleQuoteSetValue(F27,AB27/10000,Trigger)</f>
        <v>#N/A</v>
      </c>
      <c r="AD27" s="5"/>
    </row>
    <row r="28" spans="1:30" x14ac:dyDescent="0.2">
      <c r="A28" s="284"/>
      <c r="B28" s="174" t="s">
        <v>52</v>
      </c>
      <c r="C28" s="208" t="str">
        <f t="shared" si="4"/>
        <v>1L</v>
      </c>
      <c r="D28" s="257" t="str">
        <f t="shared" si="5"/>
        <v>6L</v>
      </c>
      <c r="E28" s="207" t="str">
        <f t="shared" si="0"/>
        <v>GBP1L6L20Y_Quote</v>
      </c>
      <c r="F28" s="207" t="str">
        <f>_xll.qlSimpleQuote(E28,,RateTickValue,Permanent,Trigger,ObjectOverwrite)</f>
        <v>GBP1L6L20Y_Quote#0062</v>
      </c>
      <c r="G28" s="186" t="str">
        <f>_xll.ohRangeRetrieveError(F28)</f>
        <v/>
      </c>
      <c r="H28" s="479"/>
      <c r="N28" s="15">
        <v>20</v>
      </c>
      <c r="O28" s="23" t="s">
        <v>52</v>
      </c>
      <c r="P28" s="22" t="str">
        <v>1L</v>
      </c>
      <c r="Q28" s="22" t="str">
        <v>6L</v>
      </c>
      <c r="R28" s="21" t="str">
        <f t="shared" si="1"/>
        <v>GBP1L6L20Y</v>
      </c>
      <c r="S28" s="214" t="str">
        <v>GBP1L6L20Y=ICAP</v>
      </c>
      <c r="T28" s="483">
        <v>12.75</v>
      </c>
      <c r="U28" s="483">
        <v>16.75</v>
      </c>
      <c r="V28" s="483">
        <f t="shared" si="2"/>
        <v>14.75</v>
      </c>
      <c r="W28" s="17" t="b">
        <f t="shared" si="3"/>
        <v>1</v>
      </c>
      <c r="X28" s="490">
        <v>14.75</v>
      </c>
      <c r="Y28" s="9"/>
      <c r="Z28" s="481">
        <v>14.75</v>
      </c>
      <c r="AA28" s="9"/>
      <c r="AB28" s="480">
        <v>14.75</v>
      </c>
      <c r="AC28" s="16" t="e">
        <f>_xll.qlSimpleQuoteSetValue(F28,AB28/10000,Trigger)</f>
        <v>#N/A</v>
      </c>
      <c r="AD28" s="5"/>
    </row>
    <row r="29" spans="1:30" x14ac:dyDescent="0.2">
      <c r="A29" s="284"/>
      <c r="B29" s="174" t="s">
        <v>112</v>
      </c>
      <c r="C29" s="208" t="str">
        <f t="shared" si="4"/>
        <v>1L</v>
      </c>
      <c r="D29" s="257" t="str">
        <f t="shared" si="5"/>
        <v>6L</v>
      </c>
      <c r="E29" s="207" t="str">
        <f t="shared" si="0"/>
        <v>GBP1L6L21Y_Quote</v>
      </c>
      <c r="F29" s="207" t="str">
        <f>_xll.qlSimpleQuote(E29,,RateTickValue,Permanent,Trigger,ObjectOverwrite)</f>
        <v>GBP1L6L21Y_Quote#0062</v>
      </c>
      <c r="G29" s="186" t="str">
        <f>_xll.ohRangeRetrieveError(F29)</f>
        <v/>
      </c>
      <c r="H29" s="479"/>
      <c r="N29" s="15">
        <v>21</v>
      </c>
      <c r="O29" s="23" t="s">
        <v>112</v>
      </c>
      <c r="P29" s="22" t="str">
        <v>1L</v>
      </c>
      <c r="Q29" s="22" t="str">
        <v>6L</v>
      </c>
      <c r="R29" s="21" t="str">
        <f t="shared" si="1"/>
        <v>GBP1L6L21Y</v>
      </c>
      <c r="S29" s="214" t="str">
        <v>GBP1L6L21Y=ICAP</v>
      </c>
      <c r="T29" s="483" t="s">
        <v>0</v>
      </c>
      <c r="U29" s="483" t="s">
        <v>0</v>
      </c>
      <c r="V29" s="483" t="e">
        <f t="shared" si="2"/>
        <v>#NUM!</v>
      </c>
      <c r="W29" s="17" t="b">
        <f t="shared" si="3"/>
        <v>0</v>
      </c>
      <c r="X29" s="490">
        <v>14.434120146828539</v>
      </c>
      <c r="Y29" s="9"/>
      <c r="Z29" s="481">
        <v>14.434120146828539</v>
      </c>
      <c r="AA29" s="9"/>
      <c r="AB29" s="480">
        <v>14.434120146828539</v>
      </c>
      <c r="AC29" s="16" t="e">
        <f>_xll.qlSimpleQuoteSetValue(F29,AB29/10000,Trigger)</f>
        <v>#N/A</v>
      </c>
      <c r="AD29" s="5"/>
    </row>
    <row r="30" spans="1:30" x14ac:dyDescent="0.2">
      <c r="A30" s="284"/>
      <c r="B30" s="174" t="s">
        <v>111</v>
      </c>
      <c r="C30" s="208" t="str">
        <f t="shared" si="4"/>
        <v>1L</v>
      </c>
      <c r="D30" s="257" t="str">
        <f t="shared" si="5"/>
        <v>6L</v>
      </c>
      <c r="E30" s="207" t="str">
        <f t="shared" si="0"/>
        <v>GBP1L6L22Y_Quote</v>
      </c>
      <c r="F30" s="207" t="str">
        <f>_xll.qlSimpleQuote(E30,,RateTickValue,Permanent,Trigger,ObjectOverwrite)</f>
        <v>GBP1L6L22Y_Quote#0062</v>
      </c>
      <c r="G30" s="186" t="str">
        <f>_xll.ohRangeRetrieveError(F30)</f>
        <v/>
      </c>
      <c r="H30" s="479"/>
      <c r="N30" s="15">
        <v>22</v>
      </c>
      <c r="O30" s="23" t="s">
        <v>111</v>
      </c>
      <c r="P30" s="22" t="str">
        <v>1L</v>
      </c>
      <c r="Q30" s="22" t="str">
        <v>6L</v>
      </c>
      <c r="R30" s="21" t="str">
        <f t="shared" si="1"/>
        <v>GBP1L6L22Y</v>
      </c>
      <c r="S30" s="214" t="str">
        <v>GBP1L6L22Y=ICAP</v>
      </c>
      <c r="T30" s="483" t="s">
        <v>0</v>
      </c>
      <c r="U30" s="483" t="s">
        <v>0</v>
      </c>
      <c r="V30" s="483" t="e">
        <f t="shared" si="2"/>
        <v>#NUM!</v>
      </c>
      <c r="W30" s="17" t="b">
        <f t="shared" si="3"/>
        <v>0</v>
      </c>
      <c r="X30" s="490">
        <v>14.144414118309083</v>
      </c>
      <c r="Y30" s="9"/>
      <c r="Z30" s="481">
        <v>14.144414118309083</v>
      </c>
      <c r="AA30" s="9"/>
      <c r="AB30" s="480">
        <v>14.144414118309083</v>
      </c>
      <c r="AC30" s="16" t="e">
        <f>_xll.qlSimpleQuoteSetValue(F30,AB30/10000,Trigger)</f>
        <v>#N/A</v>
      </c>
      <c r="AD30" s="5"/>
    </row>
    <row r="31" spans="1:30" x14ac:dyDescent="0.2">
      <c r="A31" s="284"/>
      <c r="B31" s="174" t="s">
        <v>110</v>
      </c>
      <c r="C31" s="208" t="str">
        <f t="shared" si="4"/>
        <v>1L</v>
      </c>
      <c r="D31" s="257" t="str">
        <f t="shared" si="5"/>
        <v>6L</v>
      </c>
      <c r="E31" s="207" t="str">
        <f t="shared" si="0"/>
        <v>GBP1L6L23Y_Quote</v>
      </c>
      <c r="F31" s="207" t="str">
        <f>_xll.qlSimpleQuote(E31,,RateTickValue,Permanent,Trigger,ObjectOverwrite)</f>
        <v>GBP1L6L23Y_Quote#0062</v>
      </c>
      <c r="G31" s="186" t="str">
        <f>_xll.ohRangeRetrieveError(F31)</f>
        <v/>
      </c>
      <c r="H31" s="479"/>
      <c r="N31" s="15">
        <v>23</v>
      </c>
      <c r="O31" s="23" t="s">
        <v>110</v>
      </c>
      <c r="P31" s="22" t="str">
        <v>1L</v>
      </c>
      <c r="Q31" s="22" t="str">
        <v>6L</v>
      </c>
      <c r="R31" s="21" t="str">
        <f t="shared" si="1"/>
        <v>GBP1L6L23Y</v>
      </c>
      <c r="S31" s="214" t="str">
        <v>GBP1L6L23Y=ICAP</v>
      </c>
      <c r="T31" s="483" t="s">
        <v>0</v>
      </c>
      <c r="U31" s="483" t="s">
        <v>0</v>
      </c>
      <c r="V31" s="483" t="e">
        <f t="shared" si="2"/>
        <v>#NUM!</v>
      </c>
      <c r="W31" s="17" t="b">
        <f t="shared" si="3"/>
        <v>0</v>
      </c>
      <c r="X31" s="490">
        <v>13.875148016375359</v>
      </c>
      <c r="Y31" s="9"/>
      <c r="Z31" s="481">
        <v>13.875148016375359</v>
      </c>
      <c r="AA31" s="9"/>
      <c r="AB31" s="480">
        <v>13.875148016375359</v>
      </c>
      <c r="AC31" s="16" t="e">
        <f>_xll.qlSimpleQuoteSetValue(F31,AB31/10000,Trigger)</f>
        <v>#N/A</v>
      </c>
      <c r="AD31" s="5"/>
    </row>
    <row r="32" spans="1:30" x14ac:dyDescent="0.2">
      <c r="A32" s="284"/>
      <c r="B32" s="174" t="s">
        <v>109</v>
      </c>
      <c r="C32" s="208" t="str">
        <f t="shared" si="4"/>
        <v>1L</v>
      </c>
      <c r="D32" s="257" t="str">
        <f t="shared" si="5"/>
        <v>6L</v>
      </c>
      <c r="E32" s="207" t="str">
        <f t="shared" si="0"/>
        <v>GBP1L6L24Y_Quote</v>
      </c>
      <c r="F32" s="207" t="str">
        <f>_xll.qlSimpleQuote(E32,,RateTickValue,Permanent,Trigger,ObjectOverwrite)</f>
        <v>GBP1L6L24Y_Quote#0062</v>
      </c>
      <c r="G32" s="186" t="str">
        <f>_xll.ohRangeRetrieveError(F32)</f>
        <v/>
      </c>
      <c r="H32" s="479"/>
      <c r="N32" s="15">
        <v>24</v>
      </c>
      <c r="O32" s="23" t="s">
        <v>109</v>
      </c>
      <c r="P32" s="22" t="str">
        <v>1L</v>
      </c>
      <c r="Q32" s="22" t="str">
        <v>6L</v>
      </c>
      <c r="R32" s="21" t="str">
        <f t="shared" si="1"/>
        <v>GBP1L6L24Y</v>
      </c>
      <c r="S32" s="214" t="str">
        <v>GBP1L6L24Y=ICAP</v>
      </c>
      <c r="T32" s="483" t="s">
        <v>0</v>
      </c>
      <c r="U32" s="483" t="s">
        <v>0</v>
      </c>
      <c r="V32" s="483" t="e">
        <f t="shared" si="2"/>
        <v>#NUM!</v>
      </c>
      <c r="W32" s="17" t="b">
        <f t="shared" si="3"/>
        <v>0</v>
      </c>
      <c r="X32" s="490">
        <v>13.620587942961089</v>
      </c>
      <c r="Y32" s="9"/>
      <c r="Z32" s="481">
        <v>13.620587942961089</v>
      </c>
      <c r="AA32" s="9"/>
      <c r="AB32" s="480">
        <v>13.620587942961089</v>
      </c>
      <c r="AC32" s="16" t="e">
        <f>_xll.qlSimpleQuoteSetValue(F32,AB32/10000,Trigger)</f>
        <v>#N/A</v>
      </c>
      <c r="AD32" s="5"/>
    </row>
    <row r="33" spans="1:30" x14ac:dyDescent="0.2">
      <c r="A33" s="284"/>
      <c r="B33" s="174" t="s">
        <v>51</v>
      </c>
      <c r="C33" s="208" t="str">
        <f t="shared" si="4"/>
        <v>1L</v>
      </c>
      <c r="D33" s="257" t="str">
        <f t="shared" si="5"/>
        <v>6L</v>
      </c>
      <c r="E33" s="207" t="str">
        <f t="shared" si="0"/>
        <v>GBP1L6L25Y_Quote</v>
      </c>
      <c r="F33" s="207" t="str">
        <f>_xll.qlSimpleQuote(E33,,RateTickValue,Permanent,Trigger,ObjectOverwrite)</f>
        <v>GBP1L6L25Y_Quote#0062</v>
      </c>
      <c r="G33" s="186" t="str">
        <f>_xll.ohRangeRetrieveError(F33)</f>
        <v/>
      </c>
      <c r="H33" s="479"/>
      <c r="N33" s="15">
        <v>25</v>
      </c>
      <c r="O33" s="23" t="s">
        <v>51</v>
      </c>
      <c r="P33" s="22" t="str">
        <v>1L</v>
      </c>
      <c r="Q33" s="22" t="str">
        <v>6L</v>
      </c>
      <c r="R33" s="21" t="str">
        <f t="shared" si="1"/>
        <v>GBP1L6L25Y</v>
      </c>
      <c r="S33" s="214" t="str">
        <v>GBP1L6L25Y=ICAP</v>
      </c>
      <c r="T33" s="483">
        <v>11.375</v>
      </c>
      <c r="U33" s="483">
        <v>15.375</v>
      </c>
      <c r="V33" s="483">
        <f t="shared" si="2"/>
        <v>13.375</v>
      </c>
      <c r="W33" s="17" t="b">
        <f t="shared" si="3"/>
        <v>1</v>
      </c>
      <c r="X33" s="490">
        <v>13.375</v>
      </c>
      <c r="Y33" s="9"/>
      <c r="Z33" s="481">
        <v>13.375</v>
      </c>
      <c r="AA33" s="9"/>
      <c r="AB33" s="480">
        <v>13.375</v>
      </c>
      <c r="AC33" s="16" t="e">
        <f>_xll.qlSimpleQuoteSetValue(F33,AB33/10000,Trigger)</f>
        <v>#N/A</v>
      </c>
      <c r="AD33" s="5"/>
    </row>
    <row r="34" spans="1:30" x14ac:dyDescent="0.2">
      <c r="A34" s="284"/>
      <c r="B34" s="174" t="s">
        <v>108</v>
      </c>
      <c r="C34" s="208" t="str">
        <f t="shared" si="4"/>
        <v>1L</v>
      </c>
      <c r="D34" s="257" t="str">
        <f t="shared" si="5"/>
        <v>6L</v>
      </c>
      <c r="E34" s="207" t="str">
        <f t="shared" si="0"/>
        <v>GBP1L6L26Y_Quote</v>
      </c>
      <c r="F34" s="207" t="str">
        <f>_xll.qlSimpleQuote(E34,,RateTickValue,Permanent,Trigger,ObjectOverwrite)</f>
        <v>GBP1L6L26Y_Quote#0062</v>
      </c>
      <c r="G34" s="186" t="str">
        <f>_xll.ohRangeRetrieveError(F34)</f>
        <v/>
      </c>
      <c r="H34" s="479"/>
      <c r="N34" s="15">
        <v>26</v>
      </c>
      <c r="O34" s="23" t="s">
        <v>108</v>
      </c>
      <c r="P34" s="22" t="str">
        <v>1L</v>
      </c>
      <c r="Q34" s="22" t="str">
        <v>6L</v>
      </c>
      <c r="R34" s="21" t="str">
        <f t="shared" si="1"/>
        <v>GBP1L6L26Y</v>
      </c>
      <c r="S34" s="214" t="str">
        <v>GBP1L6L26Y=ICAP</v>
      </c>
      <c r="T34" s="483" t="s">
        <v>0</v>
      </c>
      <c r="U34" s="483" t="s">
        <v>0</v>
      </c>
      <c r="V34" s="483" t="e">
        <f t="shared" si="2"/>
        <v>#NUM!</v>
      </c>
      <c r="W34" s="17" t="b">
        <f t="shared" si="3"/>
        <v>0</v>
      </c>
      <c r="X34" s="490">
        <v>13.134002642948433</v>
      </c>
      <c r="Y34" s="9"/>
      <c r="Z34" s="481">
        <v>13.134002642948433</v>
      </c>
      <c r="AA34" s="9"/>
      <c r="AB34" s="480">
        <v>13.134002642948433</v>
      </c>
      <c r="AC34" s="16" t="e">
        <f>_xll.qlSimpleQuoteSetValue(F34,AB34/10000,Trigger)</f>
        <v>#N/A</v>
      </c>
      <c r="AD34" s="5"/>
    </row>
    <row r="35" spans="1:30" x14ac:dyDescent="0.2">
      <c r="A35" s="284"/>
      <c r="B35" s="174" t="s">
        <v>107</v>
      </c>
      <c r="C35" s="208" t="str">
        <f t="shared" si="4"/>
        <v>1L</v>
      </c>
      <c r="D35" s="257" t="str">
        <f t="shared" si="5"/>
        <v>6L</v>
      </c>
      <c r="E35" s="207" t="str">
        <f t="shared" si="0"/>
        <v>GBP1L6L27Y_Quote</v>
      </c>
      <c r="F35" s="207" t="str">
        <f>_xll.qlSimpleQuote(E35,,RateTickValue,Permanent,Trigger,ObjectOverwrite)</f>
        <v>GBP1L6L27Y_Quote#0062</v>
      </c>
      <c r="G35" s="186" t="str">
        <f>_xll.ohRangeRetrieveError(F35)</f>
        <v/>
      </c>
      <c r="H35" s="479"/>
      <c r="N35" s="15">
        <v>27</v>
      </c>
      <c r="O35" s="23" t="s">
        <v>107</v>
      </c>
      <c r="P35" s="22" t="str">
        <v>1L</v>
      </c>
      <c r="Q35" s="22" t="str">
        <v>6L</v>
      </c>
      <c r="R35" s="21" t="str">
        <f t="shared" si="1"/>
        <v>GBP1L6L27Y</v>
      </c>
      <c r="S35" s="214" t="str">
        <v>GBP1L6L27Y=ICAP</v>
      </c>
      <c r="T35" s="483" t="s">
        <v>0</v>
      </c>
      <c r="U35" s="483" t="s">
        <v>0</v>
      </c>
      <c r="V35" s="483" t="e">
        <f t="shared" si="2"/>
        <v>#NUM!</v>
      </c>
      <c r="W35" s="17" t="b">
        <f t="shared" si="3"/>
        <v>0</v>
      </c>
      <c r="X35" s="490">
        <v>12.898623741353211</v>
      </c>
      <c r="Y35" s="9"/>
      <c r="Z35" s="481">
        <v>12.898623741353211</v>
      </c>
      <c r="AA35" s="9"/>
      <c r="AB35" s="480">
        <v>12.898623741353211</v>
      </c>
      <c r="AC35" s="16" t="e">
        <f>_xll.qlSimpleQuoteSetValue(F35,AB35/10000,Trigger)</f>
        <v>#N/A</v>
      </c>
      <c r="AD35" s="5"/>
    </row>
    <row r="36" spans="1:30" x14ac:dyDescent="0.2">
      <c r="A36" s="284"/>
      <c r="B36" s="174" t="s">
        <v>106</v>
      </c>
      <c r="C36" s="208" t="str">
        <f t="shared" si="4"/>
        <v>1L</v>
      </c>
      <c r="D36" s="257" t="str">
        <f t="shared" si="5"/>
        <v>6L</v>
      </c>
      <c r="E36" s="207" t="str">
        <f t="shared" si="0"/>
        <v>GBP1L6L28Y_Quote</v>
      </c>
      <c r="F36" s="207" t="str">
        <f>_xll.qlSimpleQuote(E36,,RateTickValue,Permanent,Trigger,ObjectOverwrite)</f>
        <v>GBP1L6L28Y_Quote#0062</v>
      </c>
      <c r="G36" s="186" t="str">
        <f>_xll.ohRangeRetrieveError(F36)</f>
        <v/>
      </c>
      <c r="H36" s="479"/>
      <c r="N36" s="15">
        <v>28</v>
      </c>
      <c r="O36" s="23" t="s">
        <v>106</v>
      </c>
      <c r="P36" s="22" t="str">
        <v>1L</v>
      </c>
      <c r="Q36" s="22" t="str">
        <v>6L</v>
      </c>
      <c r="R36" s="21" t="str">
        <f t="shared" si="1"/>
        <v>GBP1L6L28Y</v>
      </c>
      <c r="S36" s="214" t="str">
        <v>GBP1L6L28Y=ICAP</v>
      </c>
      <c r="T36" s="483" t="s">
        <v>0</v>
      </c>
      <c r="U36" s="483" t="s">
        <v>0</v>
      </c>
      <c r="V36" s="483" t="e">
        <f t="shared" si="2"/>
        <v>#NUM!</v>
      </c>
      <c r="W36" s="17" t="b">
        <f t="shared" si="3"/>
        <v>0</v>
      </c>
      <c r="X36" s="490">
        <v>12.67124351828377</v>
      </c>
      <c r="Y36" s="9"/>
      <c r="Z36" s="481">
        <v>12.67124351828377</v>
      </c>
      <c r="AA36" s="9"/>
      <c r="AB36" s="480">
        <v>12.67124351828377</v>
      </c>
      <c r="AC36" s="16" t="e">
        <f>_xll.qlSimpleQuoteSetValue(F36,AB36/10000,Trigger)</f>
        <v>#N/A</v>
      </c>
      <c r="AD36" s="5"/>
    </row>
    <row r="37" spans="1:30" x14ac:dyDescent="0.2">
      <c r="A37" s="284"/>
      <c r="B37" s="174" t="s">
        <v>105</v>
      </c>
      <c r="C37" s="208" t="str">
        <f t="shared" si="4"/>
        <v>1L</v>
      </c>
      <c r="D37" s="257" t="str">
        <f t="shared" si="5"/>
        <v>6L</v>
      </c>
      <c r="E37" s="207" t="str">
        <f t="shared" si="0"/>
        <v>GBP1L6L29Y_Quote</v>
      </c>
      <c r="F37" s="207" t="str">
        <f>_xll.qlSimpleQuote(E37,,RateTickValue,Permanent,Trigger,ObjectOverwrite)</f>
        <v>GBP1L6L29Y_Quote#0062</v>
      </c>
      <c r="G37" s="186" t="str">
        <f>_xll.ohRangeRetrieveError(F37)</f>
        <v/>
      </c>
      <c r="H37" s="479"/>
      <c r="N37" s="15">
        <v>29</v>
      </c>
      <c r="O37" s="23" t="s">
        <v>105</v>
      </c>
      <c r="P37" s="22" t="str">
        <v>1L</v>
      </c>
      <c r="Q37" s="22" t="str">
        <v>6L</v>
      </c>
      <c r="R37" s="21" t="str">
        <f t="shared" si="1"/>
        <v>GBP1L6L29Y</v>
      </c>
      <c r="S37" s="214" t="str">
        <v>GBP1L6L29Y=ICAP</v>
      </c>
      <c r="T37" s="483" t="s">
        <v>0</v>
      </c>
      <c r="U37" s="483" t="s">
        <v>0</v>
      </c>
      <c r="V37" s="483" t="e">
        <f t="shared" si="2"/>
        <v>#NUM!</v>
      </c>
      <c r="W37" s="17" t="b">
        <f t="shared" si="3"/>
        <v>0</v>
      </c>
      <c r="X37" s="490">
        <v>12.454242196809552</v>
      </c>
      <c r="Y37" s="9"/>
      <c r="Z37" s="481">
        <v>12.454242196809552</v>
      </c>
      <c r="AA37" s="9"/>
      <c r="AB37" s="480">
        <v>12.454242196809552</v>
      </c>
      <c r="AC37" s="16" t="e">
        <f>_xll.qlSimpleQuoteSetValue(F37,AB37/10000,Trigger)</f>
        <v>#N/A</v>
      </c>
      <c r="AD37" s="5"/>
    </row>
    <row r="38" spans="1:30" x14ac:dyDescent="0.2">
      <c r="A38" s="284"/>
      <c r="B38" s="174" t="s">
        <v>50</v>
      </c>
      <c r="C38" s="208" t="str">
        <f t="shared" si="4"/>
        <v>1L</v>
      </c>
      <c r="D38" s="257" t="str">
        <f t="shared" si="5"/>
        <v>6L</v>
      </c>
      <c r="E38" s="207" t="str">
        <f t="shared" si="0"/>
        <v>GBP1L6L30Y_Quote</v>
      </c>
      <c r="F38" s="207" t="str">
        <f>_xll.qlSimpleQuote(E38,,RateTickValue,Permanent,Trigger,ObjectOverwrite)</f>
        <v>GBP1L6L30Y_Quote#0062</v>
      </c>
      <c r="G38" s="186" t="str">
        <f>_xll.ohRangeRetrieveError(F38)</f>
        <v/>
      </c>
      <c r="H38" s="479"/>
      <c r="N38" s="15">
        <v>30</v>
      </c>
      <c r="O38" s="23" t="s">
        <v>50</v>
      </c>
      <c r="P38" s="22" t="str">
        <v>1L</v>
      </c>
      <c r="Q38" s="22" t="str">
        <v>6L</v>
      </c>
      <c r="R38" s="21" t="str">
        <f t="shared" si="1"/>
        <v>GBP1L6L30Y</v>
      </c>
      <c r="S38" s="214" t="str">
        <v>GBP1L6L30Y=ICAP</v>
      </c>
      <c r="T38" s="483">
        <v>10.25</v>
      </c>
      <c r="U38" s="483">
        <v>14.25</v>
      </c>
      <c r="V38" s="483">
        <f t="shared" si="2"/>
        <v>12.25</v>
      </c>
      <c r="W38" s="17" t="b">
        <f t="shared" si="3"/>
        <v>1</v>
      </c>
      <c r="X38" s="490">
        <v>12.25</v>
      </c>
      <c r="Y38" s="9"/>
      <c r="Z38" s="481">
        <v>12.25</v>
      </c>
      <c r="AA38" s="9"/>
      <c r="AB38" s="480">
        <v>12.25</v>
      </c>
      <c r="AC38" s="16" t="e">
        <f>_xll.qlSimpleQuoteSetValue(F38,AB38/10000,Trigger)</f>
        <v>#N/A</v>
      </c>
      <c r="AD38" s="5"/>
    </row>
    <row r="39" spans="1:30" x14ac:dyDescent="0.2">
      <c r="A39" s="284"/>
      <c r="B39" s="174" t="s">
        <v>104</v>
      </c>
      <c r="C39" s="208" t="str">
        <f t="shared" si="4"/>
        <v>1L</v>
      </c>
      <c r="D39" s="257" t="str">
        <f t="shared" si="5"/>
        <v>6L</v>
      </c>
      <c r="E39" s="207" t="str">
        <f t="shared" si="0"/>
        <v>GBP1L6L35Y_Quote</v>
      </c>
      <c r="F39" s="207" t="str">
        <f>_xll.qlSimpleQuote(E39,,RateTickValue,Permanent,Trigger,ObjectOverwrite)</f>
        <v>GBP1L6L35Y_Quote#0062</v>
      </c>
      <c r="G39" s="186" t="str">
        <f>_xll.ohRangeRetrieveError(F39)</f>
        <v/>
      </c>
      <c r="H39" s="479"/>
      <c r="N39" s="15">
        <v>35</v>
      </c>
      <c r="O39" s="23" t="s">
        <v>104</v>
      </c>
      <c r="P39" s="22" t="str">
        <v>1L</v>
      </c>
      <c r="Q39" s="22" t="str">
        <v>6L</v>
      </c>
      <c r="R39" s="21" t="str">
        <f t="shared" si="1"/>
        <v>GBP1L6L35Y</v>
      </c>
      <c r="S39" s="214" t="str">
        <v>GBP1L6L35Y=ICAP</v>
      </c>
      <c r="T39" s="483" t="s">
        <v>0</v>
      </c>
      <c r="U39" s="483" t="s">
        <v>0</v>
      </c>
      <c r="V39" s="483" t="e">
        <f t="shared" si="2"/>
        <v>#NUM!</v>
      </c>
      <c r="W39" s="17" t="b">
        <f t="shared" si="3"/>
        <v>0</v>
      </c>
      <c r="X39" s="482">
        <v>11.433736322885361</v>
      </c>
      <c r="Y39" s="9"/>
      <c r="Z39" s="481">
        <v>11.433736322885361</v>
      </c>
      <c r="AA39" s="9"/>
      <c r="AB39" s="480">
        <v>11.433736322885361</v>
      </c>
      <c r="AC39" s="16" t="e">
        <f>_xll.qlSimpleQuoteSetValue(F39,AB39/10000,Trigger)</f>
        <v>#N/A</v>
      </c>
      <c r="AD39" s="5"/>
    </row>
    <row r="40" spans="1:30" x14ac:dyDescent="0.2">
      <c r="A40" s="284"/>
      <c r="B40" s="174" t="s">
        <v>103</v>
      </c>
      <c r="C40" s="208" t="str">
        <f t="shared" si="4"/>
        <v>1L</v>
      </c>
      <c r="D40" s="257" t="str">
        <f t="shared" si="5"/>
        <v>6L</v>
      </c>
      <c r="E40" s="207" t="str">
        <f t="shared" si="0"/>
        <v>GBP1L6L40Y_Quote</v>
      </c>
      <c r="F40" s="207" t="str">
        <f>_xll.qlSimpleQuote(E40,,RateTickValue,Permanent,Trigger,ObjectOverwrite)</f>
        <v>GBP1L6L40Y_Quote#0062</v>
      </c>
      <c r="G40" s="186" t="str">
        <f>_xll.ohRangeRetrieveError(F40)</f>
        <v/>
      </c>
      <c r="H40" s="479"/>
      <c r="N40" s="15">
        <v>40</v>
      </c>
      <c r="O40" s="23" t="s">
        <v>103</v>
      </c>
      <c r="P40" s="22" t="str">
        <v>1L</v>
      </c>
      <c r="Q40" s="22" t="str">
        <v>6L</v>
      </c>
      <c r="R40" s="21" t="str">
        <f t="shared" si="1"/>
        <v>GBP1L6L40Y</v>
      </c>
      <c r="S40" s="214" t="str">
        <v>GBP1L6L40Y=ICAP</v>
      </c>
      <c r="T40" s="483">
        <v>8.875</v>
      </c>
      <c r="U40" s="483">
        <v>12.875</v>
      </c>
      <c r="V40" s="483">
        <f t="shared" si="2"/>
        <v>10.875</v>
      </c>
      <c r="W40" s="17" t="b">
        <f t="shared" si="3"/>
        <v>1</v>
      </c>
      <c r="X40" s="482">
        <v>10.875</v>
      </c>
      <c r="Y40" s="9"/>
      <c r="Z40" s="481">
        <v>10.875</v>
      </c>
      <c r="AA40" s="9"/>
      <c r="AB40" s="480">
        <v>10.875</v>
      </c>
      <c r="AC40" s="16" t="e">
        <f>_xll.qlSimpleQuoteSetValue(F40,AB40/10000,Trigger)</f>
        <v>#N/A</v>
      </c>
      <c r="AD40" s="5"/>
    </row>
    <row r="41" spans="1:30" x14ac:dyDescent="0.2">
      <c r="A41" s="284"/>
      <c r="B41" s="174" t="s">
        <v>102</v>
      </c>
      <c r="C41" s="208" t="str">
        <f t="shared" si="4"/>
        <v>1L</v>
      </c>
      <c r="D41" s="257" t="str">
        <f t="shared" si="5"/>
        <v>6L</v>
      </c>
      <c r="E41" s="207" t="str">
        <f t="shared" si="0"/>
        <v>GBP1L6L50Y_Quote</v>
      </c>
      <c r="F41" s="207" t="str">
        <f>_xll.qlSimpleQuote(E41,,RateTickValue,Permanent,Trigger,ObjectOverwrite)</f>
        <v>GBP1L6L50Y_Quote#0062</v>
      </c>
      <c r="G41" s="186" t="str">
        <f>_xll.ohRangeRetrieveError(F41)</f>
        <v/>
      </c>
      <c r="H41" s="479"/>
      <c r="N41" s="15">
        <v>50</v>
      </c>
      <c r="O41" s="23" t="s">
        <v>102</v>
      </c>
      <c r="P41" s="22" t="str">
        <v>1L</v>
      </c>
      <c r="Q41" s="22" t="str">
        <v>6L</v>
      </c>
      <c r="R41" s="21" t="str">
        <f t="shared" si="1"/>
        <v>GBP1L6L50Y</v>
      </c>
      <c r="S41" s="214" t="str">
        <v>GBP1L6L50Y=ICAP</v>
      </c>
      <c r="T41" s="483">
        <v>7.625</v>
      </c>
      <c r="U41" s="483">
        <v>12.625</v>
      </c>
      <c r="V41" s="483">
        <f t="shared" si="2"/>
        <v>10.125</v>
      </c>
      <c r="W41" s="17" t="b">
        <f t="shared" si="3"/>
        <v>1</v>
      </c>
      <c r="X41" s="482">
        <v>10.125</v>
      </c>
      <c r="Y41" s="9"/>
      <c r="Z41" s="481">
        <v>10.125</v>
      </c>
      <c r="AA41" s="9"/>
      <c r="AB41" s="480">
        <v>10.125</v>
      </c>
      <c r="AC41" s="16" t="e">
        <f>_xll.qlSimpleQuoteSetValue(F41,AB41/10000,Trigger)</f>
        <v>#N/A</v>
      </c>
      <c r="AD41" s="5"/>
    </row>
    <row r="42" spans="1:30" x14ac:dyDescent="0.2">
      <c r="A42" s="284"/>
      <c r="B42" s="174" t="s">
        <v>101</v>
      </c>
      <c r="C42" s="208" t="str">
        <f t="shared" si="4"/>
        <v>1L</v>
      </c>
      <c r="D42" s="257" t="str">
        <f t="shared" si="5"/>
        <v>6L</v>
      </c>
      <c r="E42" s="207" t="str">
        <f t="shared" si="0"/>
        <v>GBP1L6L60Y_Quote</v>
      </c>
      <c r="F42" s="207" t="str">
        <f>_xll.qlSimpleQuote(E42,,RateTickValue,Permanent,Trigger,ObjectOverwrite)</f>
        <v>GBP1L6L60Y_Quote#0062</v>
      </c>
      <c r="G42" s="186" t="str">
        <f>_xll.ohRangeRetrieveError(F42)</f>
        <v/>
      </c>
      <c r="H42" s="479"/>
      <c r="N42" s="15">
        <v>60</v>
      </c>
      <c r="O42" s="14" t="s">
        <v>101</v>
      </c>
      <c r="P42" s="13" t="str">
        <v>1L</v>
      </c>
      <c r="Q42" s="13" t="str">
        <v>6L</v>
      </c>
      <c r="R42" s="12" t="str">
        <f t="shared" si="1"/>
        <v>GBP1L6L60Y</v>
      </c>
      <c r="S42" s="205" t="str">
        <v>GBP1L6L60Y=ICAP</v>
      </c>
      <c r="T42" s="478">
        <v>6.5</v>
      </c>
      <c r="U42" s="478">
        <v>12.5</v>
      </c>
      <c r="V42" s="478">
        <f t="shared" si="2"/>
        <v>9.5</v>
      </c>
      <c r="W42" s="7" t="b">
        <f t="shared" si="3"/>
        <v>1</v>
      </c>
      <c r="X42" s="477">
        <v>9.5</v>
      </c>
      <c r="Y42" s="9"/>
      <c r="Z42" s="476">
        <v>9.5</v>
      </c>
      <c r="AA42" s="9"/>
      <c r="AB42" s="475">
        <v>9.5</v>
      </c>
      <c r="AC42" s="6" t="e">
        <f>_xll.qlSimpleQuoteSetValue(F42,AB42/10000,Trigger)</f>
        <v>#N/A</v>
      </c>
      <c r="AD42" s="5"/>
    </row>
    <row r="43" spans="1:30" ht="12"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row>
  </sheetData>
  <conditionalFormatting sqref="AC5:AC42">
    <cfRule type="cellIs" dxfId="10" priority="1" stopIfTrue="1" operator="greaterThan">
      <formula>0</formula>
    </cfRule>
    <cfRule type="cellIs" dxfId="9"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70"/>
  <sheetViews>
    <sheetView workbookViewId="0">
      <selection activeCell="F6" sqref="F6"/>
    </sheetView>
  </sheetViews>
  <sheetFormatPr defaultRowHeight="11.25" x14ac:dyDescent="0.2"/>
  <cols>
    <col min="1" max="2" width="2.7109375" style="493" customWidth="1"/>
    <col min="3" max="3" width="3.85546875" style="493" bestFit="1" customWidth="1"/>
    <col min="4" max="4" width="8.5703125" style="493" bestFit="1" customWidth="1"/>
    <col min="5" max="5" width="20.7109375" style="493" customWidth="1"/>
    <col min="6" max="6" width="24.42578125" style="493" bestFit="1" customWidth="1"/>
    <col min="7" max="7" width="30.7109375" style="493" customWidth="1"/>
    <col min="8" max="10" width="2.7109375" style="493" customWidth="1"/>
    <col min="11" max="14" width="9.140625" style="493"/>
    <col min="15" max="15" width="10.85546875" style="493" bestFit="1" customWidth="1"/>
    <col min="16" max="16" width="15.85546875" style="493" bestFit="1" customWidth="1"/>
    <col min="17" max="20" width="9.140625" style="493"/>
    <col min="21" max="21" width="20.42578125" style="493" bestFit="1" customWidth="1"/>
    <col min="22" max="22" width="9.7109375" style="493" customWidth="1"/>
    <col min="23" max="16384" width="9.140625" style="493"/>
  </cols>
  <sheetData>
    <row r="1" spans="2:28" s="494" customFormat="1" ht="12" thickBot="1" x14ac:dyDescent="0.25">
      <c r="L1" s="493"/>
      <c r="M1" s="493"/>
      <c r="N1" s="493"/>
      <c r="O1" s="493"/>
      <c r="P1" s="493"/>
      <c r="Q1" s="493"/>
      <c r="R1" s="493"/>
      <c r="S1" s="493"/>
      <c r="T1" s="493"/>
      <c r="U1" s="493"/>
      <c r="V1" s="493"/>
      <c r="W1" s="493"/>
      <c r="X1" s="493"/>
      <c r="Y1" s="493"/>
      <c r="Z1" s="493"/>
      <c r="AA1" s="493"/>
      <c r="AB1" s="493"/>
    </row>
    <row r="2" spans="2:28" s="494" customFormat="1" x14ac:dyDescent="0.2">
      <c r="B2" s="566"/>
      <c r="C2" s="564"/>
      <c r="D2" s="564"/>
      <c r="E2" s="565"/>
      <c r="F2" s="564"/>
      <c r="G2" s="564"/>
      <c r="H2" s="563"/>
      <c r="L2" s="493"/>
      <c r="M2" s="493"/>
      <c r="N2" s="493"/>
      <c r="O2" s="493"/>
      <c r="P2" s="493"/>
      <c r="Q2" s="493"/>
      <c r="R2" s="493"/>
      <c r="S2" s="493"/>
      <c r="T2" s="493"/>
      <c r="U2" s="493"/>
      <c r="V2" s="493"/>
      <c r="W2" s="493"/>
      <c r="X2" s="493"/>
      <c r="Y2" s="493"/>
      <c r="Z2" s="493"/>
      <c r="AA2" s="493"/>
      <c r="AB2" s="493"/>
    </row>
    <row r="3" spans="2:28" s="494" customFormat="1" x14ac:dyDescent="0.2">
      <c r="B3" s="500"/>
      <c r="C3" s="552"/>
      <c r="D3" s="552"/>
      <c r="E3" s="562" t="s">
        <v>275</v>
      </c>
      <c r="F3" s="550" t="s">
        <v>274</v>
      </c>
      <c r="G3" s="552"/>
      <c r="H3" s="549"/>
    </row>
    <row r="4" spans="2:28" s="494" customFormat="1" ht="12" thickBot="1" x14ac:dyDescent="0.25">
      <c r="B4" s="500"/>
      <c r="C4" s="552"/>
      <c r="D4" s="552"/>
      <c r="E4" s="562" t="s">
        <v>273</v>
      </c>
      <c r="F4" s="550" t="s">
        <v>272</v>
      </c>
      <c r="G4" s="552"/>
      <c r="H4" s="549"/>
      <c r="L4" s="501"/>
      <c r="M4" s="501"/>
      <c r="N4" s="501"/>
      <c r="O4" s="506"/>
      <c r="P4" s="512"/>
      <c r="Q4" s="561"/>
      <c r="R4" s="561"/>
      <c r="S4" s="501"/>
      <c r="T4" s="506"/>
      <c r="U4" s="501"/>
      <c r="V4" s="501"/>
      <c r="W4" s="501"/>
      <c r="X4" s="501"/>
      <c r="Y4" s="501"/>
      <c r="Z4" s="501"/>
      <c r="AA4" s="501"/>
      <c r="AB4" s="501"/>
    </row>
    <row r="5" spans="2:28" s="494" customFormat="1" ht="16.5" x14ac:dyDescent="0.3">
      <c r="B5" s="500"/>
      <c r="C5" s="552"/>
      <c r="D5" s="552"/>
      <c r="E5" s="552"/>
      <c r="F5" s="552"/>
      <c r="G5" s="552"/>
      <c r="H5" s="549"/>
      <c r="L5" s="501"/>
      <c r="M5" s="560"/>
      <c r="N5" s="554"/>
      <c r="O5" s="559" t="str">
        <f>VLOOKUP(Currency,Traits,2,FALSE)</f>
        <v>SFIX</v>
      </c>
      <c r="P5" s="558"/>
      <c r="Q5" s="557"/>
      <c r="R5" s="557"/>
      <c r="S5" s="554"/>
      <c r="T5" s="554"/>
      <c r="U5" s="556" t="str">
        <f>VLOOKUP(Currency,Traits,3,FALSE)</f>
        <v>LiborSwapIsda</v>
      </c>
      <c r="V5" s="554"/>
      <c r="W5" s="554"/>
      <c r="X5" s="555">
        <f>MAX(Z7:Z22)</f>
        <v>0</v>
      </c>
      <c r="Y5" s="554"/>
      <c r="Z5" s="554"/>
      <c r="AA5" s="553"/>
      <c r="AB5" s="501"/>
    </row>
    <row r="6" spans="2:28" s="494" customFormat="1" ht="45" x14ac:dyDescent="0.25">
      <c r="B6" s="500"/>
      <c r="C6" s="552"/>
      <c r="D6" s="552"/>
      <c r="E6" s="551" t="str">
        <f>PROPER(Currency)&amp;FamilyName&amp;FixingType&amp;".xml"</f>
        <v>GbpLiborSwapIsda.xml</v>
      </c>
      <c r="F6" s="550" t="str">
        <f>IF(Serialize,_xll.ohObjectSave(F7:F66,SerializationPath&amp;FileName,FileOverwrite,Serialize),"---")</f>
        <v>---</v>
      </c>
      <c r="G6" s="495" t="str">
        <f>_xll.ohRangeRetrieveError(F6)</f>
        <v/>
      </c>
      <c r="H6" s="549"/>
      <c r="L6" s="501"/>
      <c r="M6" s="527"/>
      <c r="N6" s="547" t="s">
        <v>74</v>
      </c>
      <c r="O6" s="546" t="e">
        <f ca="1">_xll.RData(O7:O21,P6:Q6,"RTFEED:IDN",,,P7)</f>
        <v>#NAME?</v>
      </c>
      <c r="P6" s="546" t="s">
        <v>73</v>
      </c>
      <c r="Q6" s="546" t="s">
        <v>72</v>
      </c>
      <c r="R6" s="546" t="s">
        <v>71</v>
      </c>
      <c r="S6" s="545" t="s">
        <v>70</v>
      </c>
      <c r="T6" s="548"/>
      <c r="U6" s="547" t="s">
        <v>14</v>
      </c>
      <c r="V6" s="546" t="s">
        <v>69</v>
      </c>
      <c r="W6" s="546" t="s">
        <v>68</v>
      </c>
      <c r="X6" s="546" t="s">
        <v>67</v>
      </c>
      <c r="Y6" s="545" t="s">
        <v>66</v>
      </c>
      <c r="Z6" s="544"/>
      <c r="AA6" s="517"/>
      <c r="AB6" s="501"/>
    </row>
    <row r="7" spans="2:28" s="494" customFormat="1" x14ac:dyDescent="0.2">
      <c r="B7" s="500"/>
      <c r="C7" s="499" t="s">
        <v>64</v>
      </c>
      <c r="D7" s="543" t="s">
        <v>90</v>
      </c>
      <c r="E7" s="497" t="str">
        <f t="shared" ref="E7:E38" si="0">PROPER(Currency)&amp;FamilyName&amp;FixingType&amp;$C7</f>
        <v>GbpLiborSwapIsda1Y</v>
      </c>
      <c r="F7" s="496" t="str">
        <f>_xll.qlLiborSwap($E7,Currency,FixingType,$C7,Currency&amp;$D7,Discounting,Permanent,Trigger,ObjectOverwrite)</f>
        <v>GbpLiborSwapIsda1Y#0061</v>
      </c>
      <c r="G7" s="495" t="str">
        <f>_xll.ohRangeRetrieveError(F7)</f>
        <v/>
      </c>
      <c r="H7" s="86"/>
      <c r="L7" s="501"/>
      <c r="M7" s="527"/>
      <c r="N7" s="542" t="s">
        <v>64</v>
      </c>
      <c r="O7" s="537" t="str">
        <f t="shared" ref="O7:O21" si="1">Currency&amp;$O$5&amp;$N7&amp;"="</f>
        <v>GBPSFIX1Y=</v>
      </c>
      <c r="P7" s="541">
        <v>42180</v>
      </c>
      <c r="Q7" s="540">
        <v>0.746</v>
      </c>
      <c r="R7" s="540" t="b">
        <f t="shared" ref="R7:R21" si="2">IF(AND(ISNUMBER($Q7),$Q7&lt;&gt;0%),TRUE,FALSE)</f>
        <v>1</v>
      </c>
      <c r="S7" s="539" t="b">
        <f>IF($R7,_xll.qlIndexAddFixings($U7,$P7,$Q7/100,TRUE,ISERROR($V7)),NA())</f>
        <v>1</v>
      </c>
      <c r="T7" s="522"/>
      <c r="U7" s="538" t="str">
        <f t="shared" ref="U7:U21" si="3">PROPER(Currency)&amp;$U$5&amp;$N7</f>
        <v>GbpLiborSwapIsda1Y</v>
      </c>
      <c r="V7" s="537" t="e">
        <f>_xll.qlIndexFixing($U7,$P7,TRUE,$R7)</f>
        <v>#NUM!</v>
      </c>
      <c r="W7" s="537">
        <f>IF($S7,_xll.qlIndexFixing($U7,$P7,FALSE,$R7),"-")</f>
        <v>7.4599999999999996E-3</v>
      </c>
      <c r="X7" s="537" t="e">
        <f t="shared" ref="X7:X21" si="4">V7-W7</f>
        <v>#NUM!</v>
      </c>
      <c r="Y7" s="536" t="e">
        <f>_xll.qlIndexFixing($U7,$P7,TRUE,$W7)</f>
        <v>#NUM!</v>
      </c>
      <c r="Z7" s="528">
        <f t="shared" ref="Z7:Z21" si="5">IF(ISERROR(X7),0,ABS(X7))</f>
        <v>0</v>
      </c>
      <c r="AA7" s="517"/>
      <c r="AB7" s="501"/>
    </row>
    <row r="8" spans="2:28" s="494" customFormat="1" x14ac:dyDescent="0.2">
      <c r="B8" s="500"/>
      <c r="C8" s="499" t="s">
        <v>63</v>
      </c>
      <c r="D8" s="498" t="s">
        <v>87</v>
      </c>
      <c r="E8" s="497" t="str">
        <f t="shared" si="0"/>
        <v>GbpLiborSwapIsda2Y</v>
      </c>
      <c r="F8" s="496" t="str">
        <f>_xll.qlLiborSwap($E8,Currency,FixingType,$C8,Currency&amp;$D8,Discounting,Permanent,Trigger,ObjectOverwrite)</f>
        <v>GbpLiborSwapIsda2Y#0061</v>
      </c>
      <c r="G8" s="495" t="str">
        <f>_xll.ohRangeRetrieveError(F8)</f>
        <v/>
      </c>
      <c r="H8" s="86"/>
      <c r="L8" s="501"/>
      <c r="M8" s="527"/>
      <c r="N8" s="535" t="s">
        <v>63</v>
      </c>
      <c r="O8" s="530" t="str">
        <f t="shared" si="1"/>
        <v>GBPSFIX2Y=</v>
      </c>
      <c r="P8" s="534">
        <v>42180</v>
      </c>
      <c r="Q8" s="533">
        <v>1.161</v>
      </c>
      <c r="R8" s="533" t="b">
        <f t="shared" si="2"/>
        <v>1</v>
      </c>
      <c r="S8" s="532" t="b">
        <f>IF($R8,_xll.qlIndexAddFixings($U8,$P8,$Q8/100,TRUE,ISERROR($V8)),NA())</f>
        <v>1</v>
      </c>
      <c r="T8" s="522"/>
      <c r="U8" s="531" t="str">
        <f t="shared" si="3"/>
        <v>GbpLiborSwapIsda2Y</v>
      </c>
      <c r="V8" s="530" t="e">
        <f>_xll.qlIndexFixing($U8,$P8,TRUE,$R8)</f>
        <v>#NUM!</v>
      </c>
      <c r="W8" s="530">
        <f>IF($S8,_xll.qlIndexFixing($U8,$P8,FALSE,$R8),"-")</f>
        <v>1.1610000000000001E-2</v>
      </c>
      <c r="X8" s="530" t="e">
        <f t="shared" si="4"/>
        <v>#NUM!</v>
      </c>
      <c r="Y8" s="529" t="e">
        <f>_xll.qlIndexFixing($U8,$P8,TRUE,$W8)</f>
        <v>#NUM!</v>
      </c>
      <c r="Z8" s="528">
        <f t="shared" si="5"/>
        <v>0</v>
      </c>
      <c r="AA8" s="517"/>
      <c r="AB8" s="501"/>
    </row>
    <row r="9" spans="2:28" s="494" customFormat="1" x14ac:dyDescent="0.2">
      <c r="B9" s="500"/>
      <c r="C9" s="499" t="s">
        <v>62</v>
      </c>
      <c r="D9" s="498" t="s">
        <v>87</v>
      </c>
      <c r="E9" s="497" t="str">
        <f t="shared" si="0"/>
        <v>GbpLiborSwapIsda3Y</v>
      </c>
      <c r="F9" s="496" t="str">
        <f>_xll.qlLiborSwap($E9,Currency,FixingType,$C9,Currency&amp;$D9,Discounting,Permanent,Trigger,ObjectOverwrite)</f>
        <v>GbpLiborSwapIsda3Y#0061</v>
      </c>
      <c r="G9" s="495" t="str">
        <f>_xll.ohRangeRetrieveError(F9)</f>
        <v/>
      </c>
      <c r="H9" s="86"/>
      <c r="L9" s="501"/>
      <c r="M9" s="527"/>
      <c r="N9" s="535" t="s">
        <v>62</v>
      </c>
      <c r="O9" s="530" t="str">
        <f t="shared" si="1"/>
        <v>GBPSFIX3Y=</v>
      </c>
      <c r="P9" s="534">
        <v>42180</v>
      </c>
      <c r="Q9" s="533">
        <v>1.4179999999999999</v>
      </c>
      <c r="R9" s="533" t="b">
        <f t="shared" si="2"/>
        <v>1</v>
      </c>
      <c r="S9" s="532" t="b">
        <f>IF($R9,_xll.qlIndexAddFixings($U9,$P9,$Q9/100,TRUE,ISERROR($V9)),NA())</f>
        <v>1</v>
      </c>
      <c r="T9" s="522"/>
      <c r="U9" s="531" t="str">
        <f t="shared" si="3"/>
        <v>GbpLiborSwapIsda3Y</v>
      </c>
      <c r="V9" s="530" t="e">
        <f>_xll.qlIndexFixing($U9,$P9,TRUE,$R9)</f>
        <v>#NUM!</v>
      </c>
      <c r="W9" s="530">
        <f>IF($S9,_xll.qlIndexFixing($U9,$P9,FALSE,$R9),"-")</f>
        <v>1.418E-2</v>
      </c>
      <c r="X9" s="530" t="e">
        <f t="shared" si="4"/>
        <v>#NUM!</v>
      </c>
      <c r="Y9" s="529" t="e">
        <f>_xll.qlIndexFixing($U9,$P9,TRUE,$W9)</f>
        <v>#NUM!</v>
      </c>
      <c r="Z9" s="528">
        <f t="shared" si="5"/>
        <v>0</v>
      </c>
      <c r="AA9" s="517"/>
      <c r="AB9" s="501"/>
    </row>
    <row r="10" spans="2:28" s="494" customFormat="1" x14ac:dyDescent="0.2">
      <c r="B10" s="500"/>
      <c r="C10" s="499" t="s">
        <v>61</v>
      </c>
      <c r="D10" s="498" t="s">
        <v>87</v>
      </c>
      <c r="E10" s="497" t="str">
        <f t="shared" si="0"/>
        <v>GbpLiborSwapIsda4Y</v>
      </c>
      <c r="F10" s="496" t="str">
        <f>_xll.qlLiborSwap($E10,Currency,FixingType,$C10,Currency&amp;$D10,Discounting,Permanent,Trigger,ObjectOverwrite)</f>
        <v>GbpLiborSwapIsda4Y#0061</v>
      </c>
      <c r="G10" s="495" t="str">
        <f>_xll.ohRangeRetrieveError(F10)</f>
        <v/>
      </c>
      <c r="H10" s="86"/>
      <c r="L10" s="501"/>
      <c r="M10" s="527"/>
      <c r="N10" s="535" t="s">
        <v>61</v>
      </c>
      <c r="O10" s="530" t="str">
        <f t="shared" si="1"/>
        <v>GBPSFIX4Y=</v>
      </c>
      <c r="P10" s="534">
        <v>42180</v>
      </c>
      <c r="Q10" s="533">
        <v>1.6139999999999999</v>
      </c>
      <c r="R10" s="533" t="b">
        <f t="shared" si="2"/>
        <v>1</v>
      </c>
      <c r="S10" s="532" t="b">
        <f>IF($R10,_xll.qlIndexAddFixings($U10,$P10,$Q10/100,TRUE,ISERROR($V10)),NA())</f>
        <v>1</v>
      </c>
      <c r="T10" s="522"/>
      <c r="U10" s="531" t="str">
        <f t="shared" si="3"/>
        <v>GbpLiborSwapIsda4Y</v>
      </c>
      <c r="V10" s="530" t="e">
        <f>_xll.qlIndexFixing($U10,$P10,TRUE,$R10)</f>
        <v>#NUM!</v>
      </c>
      <c r="W10" s="530">
        <f>IF($S10,_xll.qlIndexFixing($U10,$P10,FALSE,$R10),"-")</f>
        <v>1.6139999999999998E-2</v>
      </c>
      <c r="X10" s="530" t="e">
        <f t="shared" si="4"/>
        <v>#NUM!</v>
      </c>
      <c r="Y10" s="529" t="e">
        <f>_xll.qlIndexFixing($U10,$P10,TRUE,$W10)</f>
        <v>#NUM!</v>
      </c>
      <c r="Z10" s="528">
        <f t="shared" si="5"/>
        <v>0</v>
      </c>
      <c r="AA10" s="517"/>
      <c r="AB10" s="501"/>
    </row>
    <row r="11" spans="2:28" s="494" customFormat="1" x14ac:dyDescent="0.2">
      <c r="B11" s="500"/>
      <c r="C11" s="499" t="s">
        <v>60</v>
      </c>
      <c r="D11" s="498" t="s">
        <v>87</v>
      </c>
      <c r="E11" s="497" t="str">
        <f t="shared" si="0"/>
        <v>GbpLiborSwapIsda5Y</v>
      </c>
      <c r="F11" s="496" t="str">
        <f>_xll.qlLiborSwap($E11,Currency,FixingType,$C11,Currency&amp;$D11,Discounting,Permanent,Trigger,ObjectOverwrite)</f>
        <v>GbpLiborSwapIsda5Y#0061</v>
      </c>
      <c r="G11" s="495" t="str">
        <f>_xll.ohRangeRetrieveError(F11)</f>
        <v/>
      </c>
      <c r="H11" s="86"/>
      <c r="L11" s="501"/>
      <c r="M11" s="527"/>
      <c r="N11" s="535" t="s">
        <v>60</v>
      </c>
      <c r="O11" s="530" t="str">
        <f t="shared" si="1"/>
        <v>GBPSFIX5Y=</v>
      </c>
      <c r="P11" s="534">
        <v>42180</v>
      </c>
      <c r="Q11" s="533">
        <v>1.7690000000000001</v>
      </c>
      <c r="R11" s="533" t="b">
        <f t="shared" si="2"/>
        <v>1</v>
      </c>
      <c r="S11" s="532" t="b">
        <f>IF($R11,_xll.qlIndexAddFixings($U11,$P11,$Q11/100,TRUE,ISERROR($V11)),NA())</f>
        <v>1</v>
      </c>
      <c r="T11" s="522"/>
      <c r="U11" s="531" t="str">
        <f t="shared" si="3"/>
        <v>GbpLiborSwapIsda5Y</v>
      </c>
      <c r="V11" s="530" t="e">
        <f>_xll.qlIndexFixing($U11,$P11,TRUE,$R11)</f>
        <v>#NUM!</v>
      </c>
      <c r="W11" s="530">
        <f>IF($S11,_xll.qlIndexFixing($U11,$P11,FALSE,$R11),"-")</f>
        <v>1.7690000000000001E-2</v>
      </c>
      <c r="X11" s="530" t="e">
        <f t="shared" si="4"/>
        <v>#NUM!</v>
      </c>
      <c r="Y11" s="529" t="e">
        <f>_xll.qlIndexFixing($U11,$P11,TRUE,$W11)</f>
        <v>#NUM!</v>
      </c>
      <c r="Z11" s="528">
        <f t="shared" si="5"/>
        <v>0</v>
      </c>
      <c r="AA11" s="517"/>
      <c r="AB11" s="501"/>
    </row>
    <row r="12" spans="2:28" s="494" customFormat="1" x14ac:dyDescent="0.2">
      <c r="B12" s="500"/>
      <c r="C12" s="499" t="s">
        <v>59</v>
      </c>
      <c r="D12" s="498" t="s">
        <v>87</v>
      </c>
      <c r="E12" s="497" t="str">
        <f t="shared" si="0"/>
        <v>GbpLiborSwapIsda6Y</v>
      </c>
      <c r="F12" s="496" t="str">
        <f>_xll.qlLiborSwap($E12,Currency,FixingType,$C12,Currency&amp;$D12,Discounting,Permanent,Trigger,ObjectOverwrite)</f>
        <v>GbpLiborSwapIsda6Y#0061</v>
      </c>
      <c r="G12" s="495" t="str">
        <f>_xll.ohRangeRetrieveError(F12)</f>
        <v/>
      </c>
      <c r="H12" s="86"/>
      <c r="L12" s="501"/>
      <c r="M12" s="527"/>
      <c r="N12" s="535" t="s">
        <v>59</v>
      </c>
      <c r="O12" s="530" t="str">
        <f t="shared" si="1"/>
        <v>GBPSFIX6Y=</v>
      </c>
      <c r="P12" s="534">
        <v>42180</v>
      </c>
      <c r="Q12" s="533">
        <v>1.8939999999999999</v>
      </c>
      <c r="R12" s="533" t="b">
        <f t="shared" si="2"/>
        <v>1</v>
      </c>
      <c r="S12" s="532" t="b">
        <f>IF($R12,_xll.qlIndexAddFixings($U12,$P12,$Q12/100,TRUE,ISERROR($V12)),NA())</f>
        <v>1</v>
      </c>
      <c r="T12" s="522"/>
      <c r="U12" s="531" t="str">
        <f t="shared" si="3"/>
        <v>GbpLiborSwapIsda6Y</v>
      </c>
      <c r="V12" s="530" t="e">
        <f>_xll.qlIndexFixing($U12,$P12,TRUE,$R12)</f>
        <v>#NUM!</v>
      </c>
      <c r="W12" s="530">
        <f>IF($S12,_xll.qlIndexFixing($U12,$P12,FALSE,$R12),"-")</f>
        <v>1.8939999999999999E-2</v>
      </c>
      <c r="X12" s="530" t="e">
        <f t="shared" si="4"/>
        <v>#NUM!</v>
      </c>
      <c r="Y12" s="529" t="e">
        <f>_xll.qlIndexFixing($U12,$P12,TRUE,$W12)</f>
        <v>#NUM!</v>
      </c>
      <c r="Z12" s="528">
        <f t="shared" si="5"/>
        <v>0</v>
      </c>
      <c r="AA12" s="517"/>
      <c r="AB12" s="501"/>
    </row>
    <row r="13" spans="2:28" s="494" customFormat="1" x14ac:dyDescent="0.2">
      <c r="B13" s="500"/>
      <c r="C13" s="499" t="s">
        <v>58</v>
      </c>
      <c r="D13" s="498" t="s">
        <v>87</v>
      </c>
      <c r="E13" s="497" t="str">
        <f t="shared" si="0"/>
        <v>GbpLiborSwapIsda7Y</v>
      </c>
      <c r="F13" s="496" t="str">
        <f>_xll.qlLiborSwap($E13,Currency,FixingType,$C13,Currency&amp;$D13,Discounting,Permanent,Trigger,ObjectOverwrite)</f>
        <v>GbpLiborSwapIsda7Y#0061</v>
      </c>
      <c r="G13" s="495" t="str">
        <f>_xll.ohRangeRetrieveError(F13)</f>
        <v/>
      </c>
      <c r="H13" s="86"/>
      <c r="L13" s="501"/>
      <c r="M13" s="527"/>
      <c r="N13" s="535" t="s">
        <v>58</v>
      </c>
      <c r="O13" s="530" t="str">
        <f t="shared" si="1"/>
        <v>GBPSFIX7Y=</v>
      </c>
      <c r="P13" s="534">
        <v>42180</v>
      </c>
      <c r="Q13" s="533">
        <v>1.998</v>
      </c>
      <c r="R13" s="533" t="b">
        <f t="shared" si="2"/>
        <v>1</v>
      </c>
      <c r="S13" s="532" t="b">
        <f>IF($R13,_xll.qlIndexAddFixings($U13,$P13,$Q13/100,TRUE,ISERROR($V13)),NA())</f>
        <v>1</v>
      </c>
      <c r="T13" s="522"/>
      <c r="U13" s="531" t="str">
        <f t="shared" si="3"/>
        <v>GbpLiborSwapIsda7Y</v>
      </c>
      <c r="V13" s="530" t="e">
        <f>_xll.qlIndexFixing($U13,$P13,TRUE,$R13)</f>
        <v>#NUM!</v>
      </c>
      <c r="W13" s="530">
        <f>IF($S13,_xll.qlIndexFixing($U13,$P13,FALSE,$R13),"-")</f>
        <v>1.9980000000000001E-2</v>
      </c>
      <c r="X13" s="530" t="e">
        <f t="shared" si="4"/>
        <v>#NUM!</v>
      </c>
      <c r="Y13" s="529" t="e">
        <f>_xll.qlIndexFixing($U13,$P13,TRUE,$W13)</f>
        <v>#NUM!</v>
      </c>
      <c r="Z13" s="528">
        <f t="shared" si="5"/>
        <v>0</v>
      </c>
      <c r="AA13" s="517"/>
      <c r="AB13" s="501"/>
    </row>
    <row r="14" spans="2:28" s="494" customFormat="1" x14ac:dyDescent="0.2">
      <c r="B14" s="500"/>
      <c r="C14" s="499" t="s">
        <v>57</v>
      </c>
      <c r="D14" s="498" t="s">
        <v>87</v>
      </c>
      <c r="E14" s="497" t="str">
        <f t="shared" si="0"/>
        <v>GbpLiborSwapIsda8Y</v>
      </c>
      <c r="F14" s="496" t="str">
        <f>_xll.qlLiborSwap($E14,Currency,FixingType,$C14,Currency&amp;$D14,Discounting,Permanent,Trigger,ObjectOverwrite)</f>
        <v>GbpLiborSwapIsda8Y#0061</v>
      </c>
      <c r="G14" s="495" t="str">
        <f>_xll.ohRangeRetrieveError(F14)</f>
        <v/>
      </c>
      <c r="H14" s="86"/>
      <c r="L14" s="501"/>
      <c r="M14" s="527"/>
      <c r="N14" s="535" t="s">
        <v>57</v>
      </c>
      <c r="O14" s="530" t="str">
        <f t="shared" si="1"/>
        <v>GBPSFIX8Y=</v>
      </c>
      <c r="P14" s="534">
        <v>42180</v>
      </c>
      <c r="Q14" s="533">
        <v>2.0819999999999999</v>
      </c>
      <c r="R14" s="533" t="b">
        <f t="shared" si="2"/>
        <v>1</v>
      </c>
      <c r="S14" s="532" t="b">
        <f>IF($R14,_xll.qlIndexAddFixings($U14,$P14,$Q14/100,TRUE,ISERROR($V14)),NA())</f>
        <v>1</v>
      </c>
      <c r="T14" s="522"/>
      <c r="U14" s="531" t="str">
        <f t="shared" si="3"/>
        <v>GbpLiborSwapIsda8Y</v>
      </c>
      <c r="V14" s="530" t="e">
        <f>_xll.qlIndexFixing($U14,$P14,TRUE,$R14)</f>
        <v>#NUM!</v>
      </c>
      <c r="W14" s="530">
        <f>IF($S14,_xll.qlIndexFixing($U14,$P14,FALSE,$R14),"-")</f>
        <v>2.0819999999999998E-2</v>
      </c>
      <c r="X14" s="530" t="e">
        <f t="shared" si="4"/>
        <v>#NUM!</v>
      </c>
      <c r="Y14" s="529" t="e">
        <f>_xll.qlIndexFixing($U14,$P14,TRUE,$W14)</f>
        <v>#NUM!</v>
      </c>
      <c r="Z14" s="528">
        <f t="shared" si="5"/>
        <v>0</v>
      </c>
      <c r="AA14" s="517"/>
      <c r="AB14" s="501"/>
    </row>
    <row r="15" spans="2:28" s="494" customFormat="1" x14ac:dyDescent="0.2">
      <c r="B15" s="500"/>
      <c r="C15" s="499" t="s">
        <v>56</v>
      </c>
      <c r="D15" s="498" t="s">
        <v>87</v>
      </c>
      <c r="E15" s="497" t="str">
        <f t="shared" si="0"/>
        <v>GbpLiborSwapIsda9Y</v>
      </c>
      <c r="F15" s="496" t="str">
        <f>_xll.qlLiborSwap($E15,Currency,FixingType,$C15,Currency&amp;$D15,Discounting,Permanent,Trigger,ObjectOverwrite)</f>
        <v>GbpLiborSwapIsda9Y#0061</v>
      </c>
      <c r="G15" s="495" t="str">
        <f>_xll.ohRangeRetrieveError(F15)</f>
        <v/>
      </c>
      <c r="H15" s="86"/>
      <c r="L15" s="501"/>
      <c r="M15" s="527"/>
      <c r="N15" s="535" t="s">
        <v>56</v>
      </c>
      <c r="O15" s="530" t="str">
        <f t="shared" si="1"/>
        <v>GBPSFIX9Y=</v>
      </c>
      <c r="P15" s="534">
        <v>42180</v>
      </c>
      <c r="Q15" s="533">
        <v>2.153</v>
      </c>
      <c r="R15" s="533" t="b">
        <f t="shared" si="2"/>
        <v>1</v>
      </c>
      <c r="S15" s="532" t="b">
        <f>IF($R15,_xll.qlIndexAddFixings($U15,$P15,$Q15/100,TRUE,ISERROR($V15)),NA())</f>
        <v>1</v>
      </c>
      <c r="T15" s="522"/>
      <c r="U15" s="531" t="str">
        <f t="shared" si="3"/>
        <v>GbpLiborSwapIsda9Y</v>
      </c>
      <c r="V15" s="530" t="e">
        <f>_xll.qlIndexFixing($U15,$P15,TRUE,$R15)</f>
        <v>#NUM!</v>
      </c>
      <c r="W15" s="530">
        <f>IF($S15,_xll.qlIndexFixing($U15,$P15,FALSE,$R15),"-")</f>
        <v>2.1530000000000001E-2</v>
      </c>
      <c r="X15" s="530" t="e">
        <f t="shared" si="4"/>
        <v>#NUM!</v>
      </c>
      <c r="Y15" s="529" t="e">
        <f>_xll.qlIndexFixing($U15,$P15,TRUE,$W15)</f>
        <v>#NUM!</v>
      </c>
      <c r="Z15" s="528">
        <f t="shared" si="5"/>
        <v>0</v>
      </c>
      <c r="AA15" s="517"/>
      <c r="AB15" s="501"/>
    </row>
    <row r="16" spans="2:28" s="494" customFormat="1" x14ac:dyDescent="0.2">
      <c r="B16" s="500"/>
      <c r="C16" s="499" t="s">
        <v>55</v>
      </c>
      <c r="D16" s="498" t="s">
        <v>87</v>
      </c>
      <c r="E16" s="497" t="str">
        <f t="shared" si="0"/>
        <v>GbpLiborSwapIsda10Y</v>
      </c>
      <c r="F16" s="496" t="str">
        <f>_xll.qlLiborSwap($E16,Currency,FixingType,$C16,Currency&amp;$D16,Discounting,Permanent,Trigger,ObjectOverwrite)</f>
        <v>GbpLiborSwapIsda10Y#0061</v>
      </c>
      <c r="G16" s="495" t="str">
        <f>_xll.ohRangeRetrieveError(F16)</f>
        <v/>
      </c>
      <c r="H16" s="86"/>
      <c r="L16" s="501"/>
      <c r="M16" s="527"/>
      <c r="N16" s="535" t="s">
        <v>55</v>
      </c>
      <c r="O16" s="530" t="str">
        <f t="shared" si="1"/>
        <v>GBPSFIX10Y=</v>
      </c>
      <c r="P16" s="534">
        <v>42180</v>
      </c>
      <c r="Q16" s="533">
        <v>2.2130000000000001</v>
      </c>
      <c r="R16" s="533" t="b">
        <f t="shared" si="2"/>
        <v>1</v>
      </c>
      <c r="S16" s="532" t="b">
        <f>IF($R16,_xll.qlIndexAddFixings($U16,$P16,$Q16/100,TRUE,ISERROR($V16)),NA())</f>
        <v>1</v>
      </c>
      <c r="T16" s="522"/>
      <c r="U16" s="531" t="str">
        <f t="shared" si="3"/>
        <v>GbpLiborSwapIsda10Y</v>
      </c>
      <c r="V16" s="530" t="e">
        <f>_xll.qlIndexFixing($U16,$P16,TRUE,$R16)</f>
        <v>#NUM!</v>
      </c>
      <c r="W16" s="530">
        <f>IF($S16,_xll.qlIndexFixing($U16,$P16,FALSE,$R16),"-")</f>
        <v>2.213E-2</v>
      </c>
      <c r="X16" s="530" t="e">
        <f t="shared" si="4"/>
        <v>#NUM!</v>
      </c>
      <c r="Y16" s="529" t="e">
        <f>_xll.qlIndexFixing($U16,$P16,TRUE,$W16)</f>
        <v>#NUM!</v>
      </c>
      <c r="Z16" s="528">
        <f t="shared" si="5"/>
        <v>0</v>
      </c>
      <c r="AA16" s="517"/>
      <c r="AB16" s="501"/>
    </row>
    <row r="17" spans="2:28" s="494" customFormat="1" x14ac:dyDescent="0.2">
      <c r="B17" s="500"/>
      <c r="C17" s="499" t="s">
        <v>119</v>
      </c>
      <c r="D17" s="498" t="s">
        <v>87</v>
      </c>
      <c r="E17" s="497" t="str">
        <f t="shared" si="0"/>
        <v>GbpLiborSwapIsda11Y</v>
      </c>
      <c r="F17" s="496" t="str">
        <f>_xll.qlLiborSwap($E17,Currency,FixingType,$C17,Currency&amp;$D17,Discounting,Permanent,Trigger,ObjectOverwrite)</f>
        <v>GbpLiborSwapIsda11Y#0061</v>
      </c>
      <c r="G17" s="495" t="str">
        <f>_xll.ohRangeRetrieveError(F17)</f>
        <v/>
      </c>
      <c r="H17" s="86"/>
      <c r="L17" s="501"/>
      <c r="M17" s="527"/>
      <c r="N17" s="535" t="s">
        <v>54</v>
      </c>
      <c r="O17" s="530" t="str">
        <f t="shared" si="1"/>
        <v>GBPSFIX12Y=</v>
      </c>
      <c r="P17" s="534">
        <v>42180</v>
      </c>
      <c r="Q17" s="533">
        <v>2.3029999999999999</v>
      </c>
      <c r="R17" s="533" t="b">
        <f t="shared" si="2"/>
        <v>1</v>
      </c>
      <c r="S17" s="532" t="b">
        <f>IF($R17,_xll.qlIndexAddFixings($U17,$P17,$Q17/100,TRUE,ISERROR($V17)),NA())</f>
        <v>1</v>
      </c>
      <c r="T17" s="522"/>
      <c r="U17" s="531" t="str">
        <f t="shared" si="3"/>
        <v>GbpLiborSwapIsda12Y</v>
      </c>
      <c r="V17" s="530" t="e">
        <f>_xll.qlIndexFixing($U17,$P17,TRUE,$R17)</f>
        <v>#NUM!</v>
      </c>
      <c r="W17" s="530">
        <f>IF($S17,_xll.qlIndexFixing($U17,$P17,FALSE,$R17),"-")</f>
        <v>2.3029999999999998E-2</v>
      </c>
      <c r="X17" s="530" t="e">
        <f t="shared" si="4"/>
        <v>#NUM!</v>
      </c>
      <c r="Y17" s="529" t="e">
        <f>_xll.qlIndexFixing($U17,$P17,TRUE,$W17)</f>
        <v>#NUM!</v>
      </c>
      <c r="Z17" s="528">
        <f t="shared" si="5"/>
        <v>0</v>
      </c>
      <c r="AA17" s="517"/>
      <c r="AB17" s="501"/>
    </row>
    <row r="18" spans="2:28" s="494" customFormat="1" x14ac:dyDescent="0.2">
      <c r="B18" s="500"/>
      <c r="C18" s="499" t="s">
        <v>54</v>
      </c>
      <c r="D18" s="498" t="s">
        <v>87</v>
      </c>
      <c r="E18" s="497" t="str">
        <f t="shared" si="0"/>
        <v>GbpLiborSwapIsda12Y</v>
      </c>
      <c r="F18" s="496" t="str">
        <f>_xll.qlLiborSwap($E18,Currency,FixingType,$C18,Currency&amp;$D18,Discounting,Permanent,Trigger,ObjectOverwrite)</f>
        <v>GbpLiborSwapIsda12Y#0061</v>
      </c>
      <c r="G18" s="495" t="str">
        <f>_xll.ohRangeRetrieveError(F18)</f>
        <v/>
      </c>
      <c r="H18" s="86"/>
      <c r="L18" s="501"/>
      <c r="M18" s="527"/>
      <c r="N18" s="535" t="s">
        <v>53</v>
      </c>
      <c r="O18" s="530" t="str">
        <f t="shared" si="1"/>
        <v>GBPSFIX15Y=</v>
      </c>
      <c r="P18" s="534">
        <v>42180</v>
      </c>
      <c r="Q18" s="533">
        <v>2.3929999999999998</v>
      </c>
      <c r="R18" s="533" t="b">
        <f t="shared" si="2"/>
        <v>1</v>
      </c>
      <c r="S18" s="532" t="b">
        <f>IF($R18,_xll.qlIndexAddFixings($U18,$P18,$Q18/100,TRUE,ISERROR($V18)),NA())</f>
        <v>1</v>
      </c>
      <c r="T18" s="522"/>
      <c r="U18" s="531" t="str">
        <f t="shared" si="3"/>
        <v>GbpLiborSwapIsda15Y</v>
      </c>
      <c r="V18" s="530" t="e">
        <f>_xll.qlIndexFixing($U18,$P18,TRUE,$R18)</f>
        <v>#NUM!</v>
      </c>
      <c r="W18" s="530">
        <f>IF($S18,_xll.qlIndexFixing($U18,$P18,FALSE,$R18),"-")</f>
        <v>2.3929999999999996E-2</v>
      </c>
      <c r="X18" s="530" t="e">
        <f t="shared" si="4"/>
        <v>#NUM!</v>
      </c>
      <c r="Y18" s="529" t="e">
        <f>_xll.qlIndexFixing($U18,$P18,TRUE,$W18)</f>
        <v>#NUM!</v>
      </c>
      <c r="Z18" s="528">
        <f t="shared" si="5"/>
        <v>0</v>
      </c>
      <c r="AA18" s="517"/>
      <c r="AB18" s="501"/>
    </row>
    <row r="19" spans="2:28" s="494" customFormat="1" x14ac:dyDescent="0.2">
      <c r="B19" s="500"/>
      <c r="C19" s="499" t="s">
        <v>118</v>
      </c>
      <c r="D19" s="498" t="s">
        <v>87</v>
      </c>
      <c r="E19" s="497" t="str">
        <f t="shared" si="0"/>
        <v>GbpLiborSwapIsda13Y</v>
      </c>
      <c r="F19" s="496" t="str">
        <f>_xll.qlLiborSwap($E19,Currency,FixingType,$C19,Currency&amp;$D19,Discounting,Permanent,Trigger,ObjectOverwrite)</f>
        <v>GbpLiborSwapIsda13Y#0061</v>
      </c>
      <c r="G19" s="495" t="str">
        <f>_xll.ohRangeRetrieveError(F19)</f>
        <v/>
      </c>
      <c r="H19" s="86"/>
      <c r="L19" s="501"/>
      <c r="M19" s="527"/>
      <c r="N19" s="535" t="s">
        <v>52</v>
      </c>
      <c r="O19" s="530" t="str">
        <f t="shared" si="1"/>
        <v>GBPSFIX20Y=</v>
      </c>
      <c r="P19" s="534">
        <v>42180</v>
      </c>
      <c r="Q19" s="533">
        <v>2.4420000000000002</v>
      </c>
      <c r="R19" s="533" t="b">
        <f t="shared" si="2"/>
        <v>1</v>
      </c>
      <c r="S19" s="532" t="b">
        <f>IF($R19,_xll.qlIndexAddFixings($U19,$P19,$Q19/100,TRUE,ISERROR($V19)),NA())</f>
        <v>1</v>
      </c>
      <c r="T19" s="522"/>
      <c r="U19" s="531" t="str">
        <f t="shared" si="3"/>
        <v>GbpLiborSwapIsda20Y</v>
      </c>
      <c r="V19" s="530" t="e">
        <f>_xll.qlIndexFixing($U19,$P19,TRUE,$R19)</f>
        <v>#NUM!</v>
      </c>
      <c r="W19" s="530">
        <f>IF($S19,_xll.qlIndexFixing($U19,$P19,FALSE,$R19),"-")</f>
        <v>2.4420000000000001E-2</v>
      </c>
      <c r="X19" s="530" t="e">
        <f t="shared" si="4"/>
        <v>#NUM!</v>
      </c>
      <c r="Y19" s="529" t="e">
        <f>_xll.qlIndexFixing($U19,$P19,TRUE,$W19)</f>
        <v>#NUM!</v>
      </c>
      <c r="Z19" s="528">
        <f t="shared" si="5"/>
        <v>0</v>
      </c>
      <c r="AA19" s="517"/>
      <c r="AB19" s="501"/>
    </row>
    <row r="20" spans="2:28" s="494" customFormat="1" x14ac:dyDescent="0.2">
      <c r="B20" s="500"/>
      <c r="C20" s="499" t="s">
        <v>117</v>
      </c>
      <c r="D20" s="498" t="s">
        <v>87</v>
      </c>
      <c r="E20" s="497" t="str">
        <f t="shared" si="0"/>
        <v>GbpLiborSwapIsda14Y</v>
      </c>
      <c r="F20" s="496" t="str">
        <f>_xll.qlLiborSwap($E20,Currency,FixingType,$C20,Currency&amp;$D20,Discounting,Permanent,Trigger,ObjectOverwrite)</f>
        <v>GbpLiborSwapIsda14Y#0061</v>
      </c>
      <c r="G20" s="495" t="str">
        <f>_xll.ohRangeRetrieveError(F20)</f>
        <v/>
      </c>
      <c r="H20" s="86"/>
      <c r="L20" s="501"/>
      <c r="M20" s="527"/>
      <c r="N20" s="535" t="s">
        <v>51</v>
      </c>
      <c r="O20" s="530" t="str">
        <f t="shared" si="1"/>
        <v>GBPSFIX25Y=</v>
      </c>
      <c r="P20" s="534">
        <v>42180</v>
      </c>
      <c r="Q20" s="533">
        <v>2.4409999999999998</v>
      </c>
      <c r="R20" s="533" t="b">
        <f t="shared" si="2"/>
        <v>1</v>
      </c>
      <c r="S20" s="532" t="b">
        <f>IF($R20,_xll.qlIndexAddFixings($U20,$P20,$Q20/100,TRUE,ISERROR($V20)),NA())</f>
        <v>1</v>
      </c>
      <c r="T20" s="522"/>
      <c r="U20" s="531" t="str">
        <f t="shared" si="3"/>
        <v>GbpLiborSwapIsda25Y</v>
      </c>
      <c r="V20" s="530" t="e">
        <f>_xll.qlIndexFixing($U20,$P20,TRUE,$R20)</f>
        <v>#NUM!</v>
      </c>
      <c r="W20" s="530">
        <f>IF($S20,_xll.qlIndexFixing($U20,$P20,FALSE,$R20),"-")</f>
        <v>2.4409999999999998E-2</v>
      </c>
      <c r="X20" s="530" t="e">
        <f t="shared" si="4"/>
        <v>#NUM!</v>
      </c>
      <c r="Y20" s="529" t="e">
        <f>_xll.qlIndexFixing($U20,$P20,TRUE,$W20)</f>
        <v>#NUM!</v>
      </c>
      <c r="Z20" s="528">
        <f t="shared" si="5"/>
        <v>0</v>
      </c>
      <c r="AA20" s="517"/>
      <c r="AB20" s="501"/>
    </row>
    <row r="21" spans="2:28" s="494" customFormat="1" x14ac:dyDescent="0.2">
      <c r="B21" s="500"/>
      <c r="C21" s="499" t="s">
        <v>53</v>
      </c>
      <c r="D21" s="498" t="s">
        <v>87</v>
      </c>
      <c r="E21" s="497" t="str">
        <f t="shared" si="0"/>
        <v>GbpLiborSwapIsda15Y</v>
      </c>
      <c r="F21" s="496" t="str">
        <f>_xll.qlLiborSwap($E21,Currency,FixingType,$C21,Currency&amp;$D21,Discounting,Permanent,Trigger,ObjectOverwrite)</f>
        <v>GbpLiborSwapIsda15Y#0061</v>
      </c>
      <c r="G21" s="495" t="str">
        <f>_xll.ohRangeRetrieveError(F21)</f>
        <v/>
      </c>
      <c r="H21" s="86"/>
      <c r="L21" s="501"/>
      <c r="M21" s="527"/>
      <c r="N21" s="526" t="s">
        <v>50</v>
      </c>
      <c r="O21" s="520" t="str">
        <f t="shared" si="1"/>
        <v>GBPSFIX30Y=</v>
      </c>
      <c r="P21" s="525">
        <v>42180</v>
      </c>
      <c r="Q21" s="524">
        <v>2.4249999999999998</v>
      </c>
      <c r="R21" s="524" t="b">
        <f t="shared" si="2"/>
        <v>1</v>
      </c>
      <c r="S21" s="523" t="b">
        <f>IF($R21,_xll.qlIndexAddFixings($U21,$P21,$Q21/100,TRUE,ISERROR($V21)),NA())</f>
        <v>1</v>
      </c>
      <c r="T21" s="522"/>
      <c r="U21" s="521" t="str">
        <f t="shared" si="3"/>
        <v>GbpLiborSwapIsda30Y</v>
      </c>
      <c r="V21" s="520" t="e">
        <f>_xll.qlIndexFixing($U21,$P21,TRUE,$R21)</f>
        <v>#NUM!</v>
      </c>
      <c r="W21" s="520">
        <f>IF($S21,_xll.qlIndexFixing($U21,$P21,FALSE,$R21),"-")</f>
        <v>2.4249999999999997E-2</v>
      </c>
      <c r="X21" s="520" t="e">
        <f t="shared" si="4"/>
        <v>#NUM!</v>
      </c>
      <c r="Y21" s="519" t="e">
        <f>_xll.qlIndexFixing($U21,$P21,TRUE,$W21)</f>
        <v>#NUM!</v>
      </c>
      <c r="Z21" s="518">
        <f t="shared" si="5"/>
        <v>0</v>
      </c>
      <c r="AA21" s="517"/>
      <c r="AB21" s="501"/>
    </row>
    <row r="22" spans="2:28" s="494" customFormat="1" ht="12" thickBot="1" x14ac:dyDescent="0.25">
      <c r="B22" s="500"/>
      <c r="C22" s="499" t="s">
        <v>116</v>
      </c>
      <c r="D22" s="498" t="s">
        <v>87</v>
      </c>
      <c r="E22" s="497" t="str">
        <f t="shared" si="0"/>
        <v>GbpLiborSwapIsda16Y</v>
      </c>
      <c r="F22" s="496" t="str">
        <f>_xll.qlLiborSwap($E22,Currency,FixingType,$C22,Currency&amp;$D22,Discounting,Permanent,Trigger,ObjectOverwrite)</f>
        <v>GbpLiborSwapIsda16Y#0061</v>
      </c>
      <c r="G22" s="495" t="str">
        <f>_xll.ohRangeRetrieveError(F22)</f>
        <v/>
      </c>
      <c r="H22" s="86"/>
      <c r="L22" s="501"/>
      <c r="M22" s="516"/>
      <c r="N22" s="515"/>
      <c r="O22" s="515"/>
      <c r="P22" s="515"/>
      <c r="Q22" s="515"/>
      <c r="R22" s="515"/>
      <c r="S22" s="515"/>
      <c r="T22" s="514"/>
      <c r="U22" s="514"/>
      <c r="V22" s="514"/>
      <c r="W22" s="514"/>
      <c r="X22" s="514"/>
      <c r="Y22" s="514"/>
      <c r="Z22" s="514"/>
      <c r="AA22" s="513"/>
      <c r="AB22" s="501"/>
    </row>
    <row r="23" spans="2:28" s="494" customFormat="1" ht="12" thickBot="1" x14ac:dyDescent="0.25">
      <c r="B23" s="500"/>
      <c r="C23" s="499" t="s">
        <v>115</v>
      </c>
      <c r="D23" s="498" t="s">
        <v>87</v>
      </c>
      <c r="E23" s="497" t="str">
        <f t="shared" si="0"/>
        <v>GbpLiborSwapIsda17Y</v>
      </c>
      <c r="F23" s="496" t="str">
        <f>_xll.qlLiborSwap($E23,Currency,FixingType,$C23,Currency&amp;$D23,Discounting,Permanent,Trigger,ObjectOverwrite)</f>
        <v>GbpLiborSwapIsda17Y#0061</v>
      </c>
      <c r="G23" s="495" t="str">
        <f>_xll.ohRangeRetrieveError(F23)</f>
        <v/>
      </c>
      <c r="H23" s="86"/>
      <c r="L23" s="501"/>
      <c r="M23" s="501"/>
      <c r="N23" s="501"/>
      <c r="O23" s="501"/>
      <c r="P23" s="512"/>
      <c r="Q23" s="511"/>
      <c r="R23" s="511"/>
      <c r="S23" s="501"/>
      <c r="T23" s="501"/>
      <c r="U23" s="501"/>
      <c r="V23" s="501"/>
      <c r="W23" s="501"/>
      <c r="X23" s="501"/>
      <c r="Y23" s="501"/>
      <c r="Z23" s="501"/>
      <c r="AA23" s="501"/>
      <c r="AB23" s="501"/>
    </row>
    <row r="24" spans="2:28" s="494" customFormat="1" x14ac:dyDescent="0.2">
      <c r="B24" s="500"/>
      <c r="C24" s="499" t="s">
        <v>114</v>
      </c>
      <c r="D24" s="498" t="s">
        <v>87</v>
      </c>
      <c r="E24" s="497" t="str">
        <f t="shared" si="0"/>
        <v>GbpLiborSwapIsda18Y</v>
      </c>
      <c r="F24" s="496" t="str">
        <f>_xll.qlLiborSwap($E24,Currency,FixingType,$C24,Currency&amp;$D24,Discounting,Permanent,Trigger,ObjectOverwrite)</f>
        <v>GbpLiborSwapIsda18Y#0061</v>
      </c>
      <c r="G24" s="495" t="str">
        <f>_xll.ohRangeRetrieveError(F24)</f>
        <v/>
      </c>
      <c r="H24" s="86"/>
      <c r="L24" s="501"/>
      <c r="M24" s="501"/>
      <c r="N24" s="510" t="s">
        <v>49</v>
      </c>
      <c r="O24" s="509" t="s">
        <v>268</v>
      </c>
      <c r="P24" s="508" t="s">
        <v>269</v>
      </c>
      <c r="Q24" s="501"/>
      <c r="R24" s="501"/>
      <c r="S24" s="501"/>
      <c r="T24" s="501"/>
      <c r="U24" s="501"/>
      <c r="V24" s="501"/>
      <c r="W24" s="501"/>
      <c r="X24" s="501"/>
      <c r="Y24" s="501"/>
      <c r="Z24" s="501"/>
      <c r="AA24" s="501"/>
      <c r="AB24" s="501"/>
    </row>
    <row r="25" spans="2:28" s="494" customFormat="1" x14ac:dyDescent="0.2">
      <c r="B25" s="500"/>
      <c r="C25" s="499" t="s">
        <v>113</v>
      </c>
      <c r="D25" s="498" t="s">
        <v>87</v>
      </c>
      <c r="E25" s="497" t="str">
        <f t="shared" si="0"/>
        <v>GbpLiborSwapIsda19Y</v>
      </c>
      <c r="F25" s="496" t="str">
        <f>_xll.qlLiborSwap($E25,Currency,FixingType,$C25,Currency&amp;$D25,Discounting,Permanent,Trigger,ObjectOverwrite)</f>
        <v>GbpLiborSwapIsda19Y#0061</v>
      </c>
      <c r="G25" s="495" t="str">
        <f>_xll.ohRangeRetrieveError(F25)</f>
        <v/>
      </c>
      <c r="H25" s="86"/>
      <c r="L25" s="501"/>
      <c r="M25" s="501"/>
      <c r="N25" s="507" t="s">
        <v>48</v>
      </c>
      <c r="O25" s="506" t="s">
        <v>271</v>
      </c>
      <c r="P25" s="505" t="s">
        <v>270</v>
      </c>
      <c r="Q25" s="501"/>
      <c r="R25" s="501"/>
      <c r="S25" s="501"/>
      <c r="T25" s="501"/>
      <c r="U25" s="501"/>
      <c r="V25" s="501"/>
      <c r="W25" s="501"/>
      <c r="X25" s="501"/>
      <c r="Y25" s="501"/>
      <c r="Z25" s="501"/>
      <c r="AA25" s="501"/>
      <c r="AB25" s="501"/>
    </row>
    <row r="26" spans="2:28" s="494" customFormat="1" x14ac:dyDescent="0.2">
      <c r="B26" s="500"/>
      <c r="C26" s="499" t="s">
        <v>52</v>
      </c>
      <c r="D26" s="498" t="s">
        <v>87</v>
      </c>
      <c r="E26" s="497" t="str">
        <f t="shared" si="0"/>
        <v>GbpLiborSwapIsda20Y</v>
      </c>
      <c r="F26" s="496" t="str">
        <f>_xll.qlLiborSwap($E26,Currency,FixingType,$C26,Currency&amp;$D26,Discounting,Permanent,Trigger,ObjectOverwrite)</f>
        <v>GbpLiborSwapIsda20Y#0061</v>
      </c>
      <c r="G26" s="495" t="str">
        <f>_xll.ohRangeRetrieveError(F26)</f>
        <v/>
      </c>
      <c r="H26" s="86"/>
      <c r="L26" s="501"/>
      <c r="M26" s="501"/>
      <c r="N26" s="507" t="s">
        <v>45</v>
      </c>
      <c r="O26" s="506" t="s">
        <v>268</v>
      </c>
      <c r="P26" s="505" t="s">
        <v>267</v>
      </c>
      <c r="Q26" s="501"/>
      <c r="R26" s="501"/>
      <c r="S26" s="501"/>
      <c r="T26" s="501"/>
      <c r="U26" s="501"/>
      <c r="V26" s="501"/>
      <c r="W26" s="501"/>
      <c r="X26" s="501"/>
      <c r="Y26" s="501"/>
      <c r="Z26" s="501"/>
      <c r="AA26" s="501"/>
      <c r="AB26" s="501"/>
    </row>
    <row r="27" spans="2:28" s="494" customFormat="1" x14ac:dyDescent="0.2">
      <c r="B27" s="500"/>
      <c r="C27" s="499" t="s">
        <v>112</v>
      </c>
      <c r="D27" s="498" t="s">
        <v>87</v>
      </c>
      <c r="E27" s="497" t="str">
        <f t="shared" si="0"/>
        <v>GbpLiborSwapIsda21Y</v>
      </c>
      <c r="F27" s="496" t="str">
        <f>_xll.qlLiborSwap($E27,Currency,FixingType,$C27,Currency&amp;$D27,Discounting,Permanent,Trigger,ObjectOverwrite)</f>
        <v>GbpLiborSwapIsda21Y#0061</v>
      </c>
      <c r="G27" s="495" t="str">
        <f>_xll.ohRangeRetrieveError(F27)</f>
        <v/>
      </c>
      <c r="H27" s="86"/>
      <c r="L27" s="501"/>
      <c r="M27" s="501"/>
      <c r="N27" s="507" t="s">
        <v>44</v>
      </c>
      <c r="O27" s="506" t="s">
        <v>268</v>
      </c>
      <c r="P27" s="505" t="s">
        <v>269</v>
      </c>
      <c r="Q27" s="501"/>
      <c r="R27" s="501"/>
      <c r="S27" s="501"/>
      <c r="T27" s="501"/>
      <c r="U27" s="501"/>
      <c r="V27" s="501"/>
      <c r="W27" s="501"/>
      <c r="X27" s="501"/>
      <c r="Y27" s="501"/>
      <c r="Z27" s="501"/>
      <c r="AA27" s="501"/>
      <c r="AB27" s="501"/>
    </row>
    <row r="28" spans="2:28" s="494" customFormat="1" x14ac:dyDescent="0.2">
      <c r="B28" s="500"/>
      <c r="C28" s="499" t="s">
        <v>111</v>
      </c>
      <c r="D28" s="498" t="s">
        <v>87</v>
      </c>
      <c r="E28" s="497" t="str">
        <f t="shared" si="0"/>
        <v>GbpLiborSwapIsda22Y</v>
      </c>
      <c r="F28" s="496" t="str">
        <f>_xll.qlLiborSwap($E28,Currency,FixingType,$C28,Currency&amp;$D28,Discounting,Permanent,Trigger,ObjectOverwrite)</f>
        <v>GbpLiborSwapIsda22Y#0061</v>
      </c>
      <c r="G28" s="495" t="str">
        <f>_xll.ohRangeRetrieveError(F28)</f>
        <v/>
      </c>
      <c r="H28" s="86"/>
      <c r="L28" s="501"/>
      <c r="M28" s="501"/>
      <c r="N28" s="507" t="s">
        <v>43</v>
      </c>
      <c r="O28" s="506" t="s">
        <v>268</v>
      </c>
      <c r="P28" s="505" t="s">
        <v>269</v>
      </c>
      <c r="Q28" s="501"/>
      <c r="R28" s="501"/>
      <c r="S28" s="501"/>
      <c r="T28" s="501"/>
      <c r="U28" s="501"/>
      <c r="V28" s="501"/>
      <c r="W28" s="501"/>
      <c r="X28" s="501"/>
      <c r="Y28" s="501"/>
      <c r="Z28" s="501"/>
      <c r="AA28" s="501"/>
      <c r="AB28" s="501"/>
    </row>
    <row r="29" spans="2:28" s="494" customFormat="1" x14ac:dyDescent="0.2">
      <c r="B29" s="500"/>
      <c r="C29" s="499" t="s">
        <v>110</v>
      </c>
      <c r="D29" s="498" t="s">
        <v>87</v>
      </c>
      <c r="E29" s="497" t="str">
        <f t="shared" si="0"/>
        <v>GbpLiborSwapIsda23Y</v>
      </c>
      <c r="F29" s="496" t="str">
        <f>_xll.qlLiborSwap($E29,Currency,FixingType,$C29,Currency&amp;$D29,Discounting,Permanent,Trigger,ObjectOverwrite)</f>
        <v>GbpLiborSwapIsda23Y#0061</v>
      </c>
      <c r="G29" s="495" t="str">
        <f>_xll.ohRangeRetrieveError(F29)</f>
        <v/>
      </c>
      <c r="H29" s="86"/>
      <c r="L29" s="501"/>
      <c r="M29" s="501"/>
      <c r="N29" s="507" t="s">
        <v>42</v>
      </c>
      <c r="O29" s="506" t="s">
        <v>268</v>
      </c>
      <c r="P29" s="505" t="s">
        <v>267</v>
      </c>
      <c r="Q29" s="501"/>
      <c r="R29" s="501"/>
      <c r="S29" s="501"/>
      <c r="T29" s="501"/>
      <c r="U29" s="501"/>
      <c r="V29" s="501"/>
      <c r="W29" s="501"/>
      <c r="X29" s="501"/>
      <c r="Y29" s="501"/>
      <c r="Z29" s="501"/>
      <c r="AA29" s="501"/>
      <c r="AB29" s="501"/>
    </row>
    <row r="30" spans="2:28" s="494" customFormat="1" ht="12" thickBot="1" x14ac:dyDescent="0.25">
      <c r="B30" s="500"/>
      <c r="C30" s="499" t="s">
        <v>109</v>
      </c>
      <c r="D30" s="498" t="s">
        <v>87</v>
      </c>
      <c r="E30" s="497" t="str">
        <f t="shared" si="0"/>
        <v>GbpLiborSwapIsda24Y</v>
      </c>
      <c r="F30" s="496" t="str">
        <f>_xll.qlLiborSwap($E30,Currency,FixingType,$C30,Currency&amp;$D30,Discounting,Permanent,Trigger,ObjectOverwrite)</f>
        <v>GbpLiborSwapIsda24Y#0061</v>
      </c>
      <c r="G30" s="495" t="str">
        <f>_xll.ohRangeRetrieveError(F30)</f>
        <v/>
      </c>
      <c r="H30" s="86"/>
      <c r="L30" s="501"/>
      <c r="M30" s="501"/>
      <c r="N30" s="504" t="s">
        <v>41</v>
      </c>
      <c r="O30" s="503" t="s">
        <v>268</v>
      </c>
      <c r="P30" s="502" t="s">
        <v>267</v>
      </c>
      <c r="Q30" s="501"/>
      <c r="R30" s="501"/>
      <c r="S30" s="501"/>
      <c r="T30" s="501"/>
      <c r="U30" s="501"/>
      <c r="V30" s="501"/>
      <c r="W30" s="501"/>
      <c r="X30" s="501"/>
      <c r="Y30" s="501"/>
      <c r="Z30" s="501"/>
      <c r="AA30" s="501"/>
      <c r="AB30" s="501"/>
    </row>
    <row r="31" spans="2:28" s="494" customFormat="1" x14ac:dyDescent="0.2">
      <c r="B31" s="500"/>
      <c r="C31" s="499" t="s">
        <v>51</v>
      </c>
      <c r="D31" s="498" t="s">
        <v>87</v>
      </c>
      <c r="E31" s="497" t="str">
        <f t="shared" si="0"/>
        <v>GbpLiborSwapIsda25Y</v>
      </c>
      <c r="F31" s="496" t="str">
        <f>_xll.qlLiborSwap($E31,Currency,FixingType,$C31,Currency&amp;$D31,Discounting,Permanent,Trigger,ObjectOverwrite)</f>
        <v>GbpLiborSwapIsda25Y#0061</v>
      </c>
      <c r="G31" s="495" t="str">
        <f>_xll.ohRangeRetrieveError(F31)</f>
        <v/>
      </c>
      <c r="H31" s="86"/>
      <c r="L31" s="501"/>
      <c r="M31" s="501"/>
      <c r="N31" s="501"/>
      <c r="O31" s="501"/>
      <c r="P31" s="501"/>
      <c r="Q31" s="501"/>
      <c r="R31" s="501"/>
      <c r="S31" s="501"/>
      <c r="T31" s="501"/>
      <c r="U31" s="501"/>
      <c r="V31" s="501"/>
      <c r="W31" s="501"/>
      <c r="X31" s="501"/>
      <c r="Y31" s="501"/>
      <c r="Z31" s="501"/>
      <c r="AA31" s="501"/>
      <c r="AB31" s="501"/>
    </row>
    <row r="32" spans="2:28" s="494" customFormat="1" x14ac:dyDescent="0.2">
      <c r="B32" s="500"/>
      <c r="C32" s="499" t="s">
        <v>108</v>
      </c>
      <c r="D32" s="498" t="s">
        <v>87</v>
      </c>
      <c r="E32" s="497" t="str">
        <f t="shared" si="0"/>
        <v>GbpLiborSwapIsda26Y</v>
      </c>
      <c r="F32" s="496" t="str">
        <f>_xll.qlLiborSwap($E32,Currency,FixingType,$C32,Currency&amp;$D32,Discounting,Permanent,Trigger,ObjectOverwrite)</f>
        <v>GbpLiborSwapIsda26Y#0061</v>
      </c>
      <c r="G32" s="495" t="str">
        <f>_xll.ohRangeRetrieveError(F32)</f>
        <v/>
      </c>
      <c r="H32" s="86"/>
    </row>
    <row r="33" spans="2:8" s="494" customFormat="1" x14ac:dyDescent="0.2">
      <c r="B33" s="500"/>
      <c r="C33" s="499" t="s">
        <v>107</v>
      </c>
      <c r="D33" s="498" t="s">
        <v>87</v>
      </c>
      <c r="E33" s="497" t="str">
        <f t="shared" si="0"/>
        <v>GbpLiborSwapIsda27Y</v>
      </c>
      <c r="F33" s="496" t="str">
        <f>_xll.qlLiborSwap($E33,Currency,FixingType,$C33,Currency&amp;$D33,Discounting,Permanent,Trigger,ObjectOverwrite)</f>
        <v>GbpLiborSwapIsda27Y#0061</v>
      </c>
      <c r="G33" s="495" t="str">
        <f>_xll.ohRangeRetrieveError(F33)</f>
        <v/>
      </c>
      <c r="H33" s="86"/>
    </row>
    <row r="34" spans="2:8" s="494" customFormat="1" x14ac:dyDescent="0.2">
      <c r="B34" s="500"/>
      <c r="C34" s="499" t="s">
        <v>106</v>
      </c>
      <c r="D34" s="498" t="s">
        <v>87</v>
      </c>
      <c r="E34" s="497" t="str">
        <f t="shared" si="0"/>
        <v>GbpLiborSwapIsda28Y</v>
      </c>
      <c r="F34" s="496" t="str">
        <f>_xll.qlLiborSwap($E34,Currency,FixingType,$C34,Currency&amp;$D34,Discounting,Permanent,Trigger,ObjectOverwrite)</f>
        <v>GbpLiborSwapIsda28Y#0061</v>
      </c>
      <c r="G34" s="495" t="str">
        <f>_xll.ohRangeRetrieveError(F34)</f>
        <v/>
      </c>
      <c r="H34" s="86"/>
    </row>
    <row r="35" spans="2:8" s="494" customFormat="1" x14ac:dyDescent="0.2">
      <c r="B35" s="500"/>
      <c r="C35" s="499" t="s">
        <v>105</v>
      </c>
      <c r="D35" s="498" t="s">
        <v>87</v>
      </c>
      <c r="E35" s="497" t="str">
        <f t="shared" si="0"/>
        <v>GbpLiborSwapIsda29Y</v>
      </c>
      <c r="F35" s="496" t="str">
        <f>_xll.qlLiborSwap($E35,Currency,FixingType,$C35,Currency&amp;$D35,Discounting,Permanent,Trigger,ObjectOverwrite)</f>
        <v>GbpLiborSwapIsda29Y#0061</v>
      </c>
      <c r="G35" s="495" t="str">
        <f>_xll.ohRangeRetrieveError(F35)</f>
        <v/>
      </c>
      <c r="H35" s="86"/>
    </row>
    <row r="36" spans="2:8" s="494" customFormat="1" x14ac:dyDescent="0.2">
      <c r="B36" s="500"/>
      <c r="C36" s="499" t="s">
        <v>50</v>
      </c>
      <c r="D36" s="498" t="s">
        <v>87</v>
      </c>
      <c r="E36" s="497" t="str">
        <f t="shared" si="0"/>
        <v>GbpLiborSwapIsda30Y</v>
      </c>
      <c r="F36" s="496" t="str">
        <f>_xll.qlLiborSwap($E36,Currency,FixingType,$C36,Currency&amp;$D36,Discounting,Permanent,Trigger,ObjectOverwrite)</f>
        <v>GbpLiborSwapIsda30Y#0061</v>
      </c>
      <c r="G36" s="495" t="str">
        <f>_xll.ohRangeRetrieveError(F36)</f>
        <v/>
      </c>
      <c r="H36" s="86"/>
    </row>
    <row r="37" spans="2:8" s="494" customFormat="1" x14ac:dyDescent="0.2">
      <c r="B37" s="500"/>
      <c r="C37" s="499" t="s">
        <v>266</v>
      </c>
      <c r="D37" s="498" t="s">
        <v>87</v>
      </c>
      <c r="E37" s="497" t="str">
        <f t="shared" si="0"/>
        <v>GbpLiborSwapIsda31Y</v>
      </c>
      <c r="F37" s="496" t="str">
        <f>_xll.qlLiborSwap($E37,Currency,FixingType,$C37,Currency&amp;$D37,Discounting,Permanent,Trigger,ObjectOverwrite)</f>
        <v>GbpLiborSwapIsda31Y#0061</v>
      </c>
      <c r="G37" s="495" t="str">
        <f>_xll.ohRangeRetrieveError(F37)</f>
        <v/>
      </c>
      <c r="H37" s="86"/>
    </row>
    <row r="38" spans="2:8" s="494" customFormat="1" x14ac:dyDescent="0.2">
      <c r="B38" s="500"/>
      <c r="C38" s="499" t="s">
        <v>265</v>
      </c>
      <c r="D38" s="498" t="s">
        <v>87</v>
      </c>
      <c r="E38" s="497" t="str">
        <f t="shared" si="0"/>
        <v>GbpLiborSwapIsda32Y</v>
      </c>
      <c r="F38" s="496" t="str">
        <f>_xll.qlLiborSwap($E38,Currency,FixingType,$C38,Currency&amp;$D38,Discounting,Permanent,Trigger,ObjectOverwrite)</f>
        <v>GbpLiborSwapIsda32Y#0061</v>
      </c>
      <c r="G38" s="495" t="str">
        <f>_xll.ohRangeRetrieveError(F38)</f>
        <v/>
      </c>
      <c r="H38" s="86"/>
    </row>
    <row r="39" spans="2:8" s="494" customFormat="1" x14ac:dyDescent="0.2">
      <c r="B39" s="500"/>
      <c r="C39" s="499" t="s">
        <v>264</v>
      </c>
      <c r="D39" s="498" t="s">
        <v>87</v>
      </c>
      <c r="E39" s="497" t="str">
        <f t="shared" ref="E39:E66" si="6">PROPER(Currency)&amp;FamilyName&amp;FixingType&amp;$C39</f>
        <v>GbpLiborSwapIsda33Y</v>
      </c>
      <c r="F39" s="496" t="str">
        <f>_xll.qlLiborSwap($E39,Currency,FixingType,$C39,Currency&amp;$D39,Discounting,Permanent,Trigger,ObjectOverwrite)</f>
        <v>GbpLiborSwapIsda33Y#0061</v>
      </c>
      <c r="G39" s="495" t="str">
        <f>_xll.ohRangeRetrieveError(F39)</f>
        <v/>
      </c>
      <c r="H39" s="86"/>
    </row>
    <row r="40" spans="2:8" s="494" customFormat="1" x14ac:dyDescent="0.2">
      <c r="B40" s="500"/>
      <c r="C40" s="499" t="s">
        <v>263</v>
      </c>
      <c r="D40" s="498" t="s">
        <v>87</v>
      </c>
      <c r="E40" s="497" t="str">
        <f t="shared" si="6"/>
        <v>GbpLiborSwapIsda34Y</v>
      </c>
      <c r="F40" s="496" t="str">
        <f>_xll.qlLiborSwap($E40,Currency,FixingType,$C40,Currency&amp;$D40,Discounting,Permanent,Trigger,ObjectOverwrite)</f>
        <v>GbpLiborSwapIsda34Y#0061</v>
      </c>
      <c r="G40" s="495" t="str">
        <f>_xll.ohRangeRetrieveError(F40)</f>
        <v/>
      </c>
      <c r="H40" s="86"/>
    </row>
    <row r="41" spans="2:8" s="494" customFormat="1" x14ac:dyDescent="0.2">
      <c r="B41" s="500"/>
      <c r="C41" s="499" t="s">
        <v>104</v>
      </c>
      <c r="D41" s="498" t="s">
        <v>87</v>
      </c>
      <c r="E41" s="497" t="str">
        <f t="shared" si="6"/>
        <v>GbpLiborSwapIsda35Y</v>
      </c>
      <c r="F41" s="496" t="str">
        <f>_xll.qlLiborSwap($E41,Currency,FixingType,$C41,Currency&amp;$D41,Discounting,Permanent,Trigger,ObjectOverwrite)</f>
        <v>GbpLiborSwapIsda35Y#0061</v>
      </c>
      <c r="G41" s="495" t="str">
        <f>_xll.ohRangeRetrieveError(F41)</f>
        <v/>
      </c>
      <c r="H41" s="86"/>
    </row>
    <row r="42" spans="2:8" s="494" customFormat="1" x14ac:dyDescent="0.2">
      <c r="B42" s="500"/>
      <c r="C42" s="499" t="s">
        <v>262</v>
      </c>
      <c r="D42" s="498" t="s">
        <v>87</v>
      </c>
      <c r="E42" s="497" t="str">
        <f t="shared" si="6"/>
        <v>GbpLiborSwapIsda36Y</v>
      </c>
      <c r="F42" s="496" t="str">
        <f>_xll.qlLiborSwap($E42,Currency,FixingType,$C42,Currency&amp;$D42,Discounting,Permanent,Trigger,ObjectOverwrite)</f>
        <v>GbpLiborSwapIsda36Y#0061</v>
      </c>
      <c r="G42" s="495" t="str">
        <f>_xll.ohRangeRetrieveError(F42)</f>
        <v/>
      </c>
      <c r="H42" s="86"/>
    </row>
    <row r="43" spans="2:8" s="494" customFormat="1" x14ac:dyDescent="0.2">
      <c r="B43" s="500"/>
      <c r="C43" s="499" t="s">
        <v>261</v>
      </c>
      <c r="D43" s="498" t="s">
        <v>87</v>
      </c>
      <c r="E43" s="497" t="str">
        <f t="shared" si="6"/>
        <v>GbpLiborSwapIsda37Y</v>
      </c>
      <c r="F43" s="496" t="str">
        <f>_xll.qlLiborSwap($E43,Currency,FixingType,$C43,Currency&amp;$D43,Discounting,Permanent,Trigger,ObjectOverwrite)</f>
        <v>GbpLiborSwapIsda37Y#0061</v>
      </c>
      <c r="G43" s="495" t="str">
        <f>_xll.ohRangeRetrieveError(F43)</f>
        <v/>
      </c>
      <c r="H43" s="86"/>
    </row>
    <row r="44" spans="2:8" s="494" customFormat="1" x14ac:dyDescent="0.2">
      <c r="B44" s="500"/>
      <c r="C44" s="499" t="s">
        <v>260</v>
      </c>
      <c r="D44" s="498" t="s">
        <v>87</v>
      </c>
      <c r="E44" s="497" t="str">
        <f t="shared" si="6"/>
        <v>GbpLiborSwapIsda38Y</v>
      </c>
      <c r="F44" s="496" t="str">
        <f>_xll.qlLiborSwap($E44,Currency,FixingType,$C44,Currency&amp;$D44,Discounting,Permanent,Trigger,ObjectOverwrite)</f>
        <v>GbpLiborSwapIsda38Y#0061</v>
      </c>
      <c r="G44" s="495" t="str">
        <f>_xll.ohRangeRetrieveError(F44)</f>
        <v/>
      </c>
      <c r="H44" s="86"/>
    </row>
    <row r="45" spans="2:8" s="494" customFormat="1" x14ac:dyDescent="0.2">
      <c r="B45" s="500"/>
      <c r="C45" s="499" t="s">
        <v>259</v>
      </c>
      <c r="D45" s="498" t="s">
        <v>87</v>
      </c>
      <c r="E45" s="497" t="str">
        <f t="shared" si="6"/>
        <v>GbpLiborSwapIsda39Y</v>
      </c>
      <c r="F45" s="496" t="str">
        <f>_xll.qlLiborSwap($E45,Currency,FixingType,$C45,Currency&amp;$D45,Discounting,Permanent,Trigger,ObjectOverwrite)</f>
        <v>GbpLiborSwapIsda39Y#0061</v>
      </c>
      <c r="G45" s="495" t="str">
        <f>_xll.ohRangeRetrieveError(F45)</f>
        <v/>
      </c>
      <c r="H45" s="86"/>
    </row>
    <row r="46" spans="2:8" s="494" customFormat="1" x14ac:dyDescent="0.2">
      <c r="B46" s="500"/>
      <c r="C46" s="499" t="s">
        <v>103</v>
      </c>
      <c r="D46" s="498" t="s">
        <v>87</v>
      </c>
      <c r="E46" s="497" t="str">
        <f t="shared" si="6"/>
        <v>GbpLiborSwapIsda40Y</v>
      </c>
      <c r="F46" s="496" t="str">
        <f>_xll.qlLiborSwap($E46,Currency,FixingType,$C46,Currency&amp;$D46,Discounting,Permanent,Trigger,ObjectOverwrite)</f>
        <v>GbpLiborSwapIsda40Y#0061</v>
      </c>
      <c r="G46" s="495" t="str">
        <f>_xll.ohRangeRetrieveError(F46)</f>
        <v/>
      </c>
      <c r="H46" s="86"/>
    </row>
    <row r="47" spans="2:8" s="494" customFormat="1" x14ac:dyDescent="0.2">
      <c r="B47" s="500"/>
      <c r="C47" s="499" t="s">
        <v>258</v>
      </c>
      <c r="D47" s="498" t="s">
        <v>87</v>
      </c>
      <c r="E47" s="497" t="str">
        <f t="shared" si="6"/>
        <v>GbpLiborSwapIsda41Y</v>
      </c>
      <c r="F47" s="496" t="str">
        <f>_xll.qlLiborSwap($E47,Currency,FixingType,$C47,Currency&amp;$D47,Discounting,Permanent,Trigger,ObjectOverwrite)</f>
        <v>GbpLiborSwapIsda41Y#0061</v>
      </c>
      <c r="G47" s="495" t="str">
        <f>_xll.ohRangeRetrieveError(F47)</f>
        <v/>
      </c>
      <c r="H47" s="86"/>
    </row>
    <row r="48" spans="2:8" s="494" customFormat="1" x14ac:dyDescent="0.2">
      <c r="B48" s="500"/>
      <c r="C48" s="499" t="s">
        <v>257</v>
      </c>
      <c r="D48" s="498" t="s">
        <v>87</v>
      </c>
      <c r="E48" s="497" t="str">
        <f t="shared" si="6"/>
        <v>GbpLiborSwapIsda42Y</v>
      </c>
      <c r="F48" s="496" t="str">
        <f>_xll.qlLiborSwap($E48,Currency,FixingType,$C48,Currency&amp;$D48,Discounting,Permanent,Trigger,ObjectOverwrite)</f>
        <v>GbpLiborSwapIsda42Y#0061</v>
      </c>
      <c r="G48" s="495" t="str">
        <f>_xll.ohRangeRetrieveError(F48)</f>
        <v/>
      </c>
      <c r="H48" s="86"/>
    </row>
    <row r="49" spans="2:8" s="494" customFormat="1" x14ac:dyDescent="0.2">
      <c r="B49" s="500"/>
      <c r="C49" s="499" t="s">
        <v>256</v>
      </c>
      <c r="D49" s="498" t="s">
        <v>87</v>
      </c>
      <c r="E49" s="497" t="str">
        <f t="shared" si="6"/>
        <v>GbpLiborSwapIsda43Y</v>
      </c>
      <c r="F49" s="496" t="str">
        <f>_xll.qlLiborSwap($E49,Currency,FixingType,$C49,Currency&amp;$D49,Discounting,Permanent,Trigger,ObjectOverwrite)</f>
        <v>GbpLiborSwapIsda43Y#0061</v>
      </c>
      <c r="G49" s="495" t="str">
        <f>_xll.ohRangeRetrieveError(F49)</f>
        <v/>
      </c>
      <c r="H49" s="86"/>
    </row>
    <row r="50" spans="2:8" s="494" customFormat="1" x14ac:dyDescent="0.2">
      <c r="B50" s="500"/>
      <c r="C50" s="499" t="s">
        <v>255</v>
      </c>
      <c r="D50" s="498" t="s">
        <v>87</v>
      </c>
      <c r="E50" s="497" t="str">
        <f t="shared" si="6"/>
        <v>GbpLiborSwapIsda44Y</v>
      </c>
      <c r="F50" s="496" t="str">
        <f>_xll.qlLiborSwap($E50,Currency,FixingType,$C50,Currency&amp;$D50,Discounting,Permanent,Trigger,ObjectOverwrite)</f>
        <v>GbpLiborSwapIsda44Y#0061</v>
      </c>
      <c r="G50" s="495" t="str">
        <f>_xll.ohRangeRetrieveError(F50)</f>
        <v/>
      </c>
      <c r="H50" s="86"/>
    </row>
    <row r="51" spans="2:8" s="494" customFormat="1" x14ac:dyDescent="0.2">
      <c r="B51" s="500"/>
      <c r="C51" s="499" t="s">
        <v>254</v>
      </c>
      <c r="D51" s="498" t="s">
        <v>87</v>
      </c>
      <c r="E51" s="497" t="str">
        <f t="shared" si="6"/>
        <v>GbpLiborSwapIsda45Y</v>
      </c>
      <c r="F51" s="496" t="str">
        <f>_xll.qlLiborSwap($E51,Currency,FixingType,$C51,Currency&amp;$D51,Discounting,Permanent,Trigger,ObjectOverwrite)</f>
        <v>GbpLiborSwapIsda45Y#0061</v>
      </c>
      <c r="G51" s="495" t="str">
        <f>_xll.ohRangeRetrieveError(F51)</f>
        <v/>
      </c>
      <c r="H51" s="86"/>
    </row>
    <row r="52" spans="2:8" s="494" customFormat="1" x14ac:dyDescent="0.2">
      <c r="B52" s="500"/>
      <c r="C52" s="499" t="s">
        <v>253</v>
      </c>
      <c r="D52" s="498" t="s">
        <v>87</v>
      </c>
      <c r="E52" s="497" t="str">
        <f t="shared" si="6"/>
        <v>GbpLiborSwapIsda46Y</v>
      </c>
      <c r="F52" s="496" t="str">
        <f>_xll.qlLiborSwap($E52,Currency,FixingType,$C52,Currency&amp;$D52,Discounting,Permanent,Trigger,ObjectOverwrite)</f>
        <v>GbpLiborSwapIsda46Y#0061</v>
      </c>
      <c r="G52" s="495" t="str">
        <f>_xll.ohRangeRetrieveError(F52)</f>
        <v/>
      </c>
      <c r="H52" s="86"/>
    </row>
    <row r="53" spans="2:8" s="494" customFormat="1" x14ac:dyDescent="0.2">
      <c r="B53" s="500"/>
      <c r="C53" s="499" t="s">
        <v>252</v>
      </c>
      <c r="D53" s="498" t="s">
        <v>87</v>
      </c>
      <c r="E53" s="497" t="str">
        <f t="shared" si="6"/>
        <v>GbpLiborSwapIsda47Y</v>
      </c>
      <c r="F53" s="496" t="str">
        <f>_xll.qlLiborSwap($E53,Currency,FixingType,$C53,Currency&amp;$D53,Discounting,Permanent,Trigger,ObjectOverwrite)</f>
        <v>GbpLiborSwapIsda47Y#0061</v>
      </c>
      <c r="G53" s="495" t="str">
        <f>_xll.ohRangeRetrieveError(F53)</f>
        <v/>
      </c>
      <c r="H53" s="86"/>
    </row>
    <row r="54" spans="2:8" s="494" customFormat="1" x14ac:dyDescent="0.2">
      <c r="B54" s="500"/>
      <c r="C54" s="499" t="s">
        <v>251</v>
      </c>
      <c r="D54" s="498" t="s">
        <v>87</v>
      </c>
      <c r="E54" s="497" t="str">
        <f t="shared" si="6"/>
        <v>GbpLiborSwapIsda48Y</v>
      </c>
      <c r="F54" s="496" t="str">
        <f>_xll.qlLiborSwap($E54,Currency,FixingType,$C54,Currency&amp;$D54,Discounting,Permanent,Trigger,ObjectOverwrite)</f>
        <v>GbpLiborSwapIsda48Y#0061</v>
      </c>
      <c r="G54" s="495" t="str">
        <f>_xll.ohRangeRetrieveError(F54)</f>
        <v/>
      </c>
      <c r="H54" s="86"/>
    </row>
    <row r="55" spans="2:8" s="494" customFormat="1" x14ac:dyDescent="0.2">
      <c r="B55" s="500"/>
      <c r="C55" s="499" t="s">
        <v>250</v>
      </c>
      <c r="D55" s="498" t="s">
        <v>87</v>
      </c>
      <c r="E55" s="497" t="str">
        <f t="shared" si="6"/>
        <v>GbpLiborSwapIsda49Y</v>
      </c>
      <c r="F55" s="496" t="str">
        <f>_xll.qlLiborSwap($E55,Currency,FixingType,$C55,Currency&amp;$D55,Discounting,Permanent,Trigger,ObjectOverwrite)</f>
        <v>GbpLiborSwapIsda49Y#0061</v>
      </c>
      <c r="G55" s="495" t="str">
        <f>_xll.ohRangeRetrieveError(F55)</f>
        <v/>
      </c>
      <c r="H55" s="86"/>
    </row>
    <row r="56" spans="2:8" s="494" customFormat="1" x14ac:dyDescent="0.2">
      <c r="B56" s="500"/>
      <c r="C56" s="499" t="s">
        <v>102</v>
      </c>
      <c r="D56" s="498" t="s">
        <v>87</v>
      </c>
      <c r="E56" s="497" t="str">
        <f t="shared" si="6"/>
        <v>GbpLiborSwapIsda50Y</v>
      </c>
      <c r="F56" s="496" t="str">
        <f>_xll.qlLiborSwap($E56,Currency,FixingType,$C56,Currency&amp;$D56,Discounting,Permanent,Trigger,ObjectOverwrite)</f>
        <v>GbpLiborSwapIsda50Y#0061</v>
      </c>
      <c r="G56" s="495" t="str">
        <f>_xll.ohRangeRetrieveError(F56)</f>
        <v/>
      </c>
      <c r="H56" s="86"/>
    </row>
    <row r="57" spans="2:8" s="494" customFormat="1" x14ac:dyDescent="0.2">
      <c r="B57" s="500"/>
      <c r="C57" s="499" t="s">
        <v>249</v>
      </c>
      <c r="D57" s="498" t="s">
        <v>87</v>
      </c>
      <c r="E57" s="497" t="str">
        <f t="shared" si="6"/>
        <v>GbpLiborSwapIsda51Y</v>
      </c>
      <c r="F57" s="496" t="str">
        <f>_xll.qlLiborSwap($E57,Currency,FixingType,$C57,Currency&amp;$D57,Discounting,Permanent,Trigger,ObjectOverwrite)</f>
        <v>GbpLiborSwapIsda51Y#0061</v>
      </c>
      <c r="G57" s="495" t="str">
        <f>_xll.ohRangeRetrieveError(F57)</f>
        <v/>
      </c>
      <c r="H57" s="86"/>
    </row>
    <row r="58" spans="2:8" s="494" customFormat="1" x14ac:dyDescent="0.2">
      <c r="B58" s="500"/>
      <c r="C58" s="499" t="s">
        <v>248</v>
      </c>
      <c r="D58" s="498" t="s">
        <v>87</v>
      </c>
      <c r="E58" s="497" t="str">
        <f t="shared" si="6"/>
        <v>GbpLiborSwapIsda52Y</v>
      </c>
      <c r="F58" s="496" t="str">
        <f>_xll.qlLiborSwap($E58,Currency,FixingType,$C58,Currency&amp;$D58,Discounting,Permanent,Trigger,ObjectOverwrite)</f>
        <v>GbpLiborSwapIsda52Y#0061</v>
      </c>
      <c r="G58" s="495" t="str">
        <f>_xll.ohRangeRetrieveError(F58)</f>
        <v/>
      </c>
      <c r="H58" s="86"/>
    </row>
    <row r="59" spans="2:8" s="494" customFormat="1" x14ac:dyDescent="0.2">
      <c r="B59" s="500"/>
      <c r="C59" s="499" t="s">
        <v>247</v>
      </c>
      <c r="D59" s="498" t="s">
        <v>87</v>
      </c>
      <c r="E59" s="497" t="str">
        <f t="shared" si="6"/>
        <v>GbpLiborSwapIsda53Y</v>
      </c>
      <c r="F59" s="496" t="str">
        <f>_xll.qlLiborSwap($E59,Currency,FixingType,$C59,Currency&amp;$D59,Discounting,Permanent,Trigger,ObjectOverwrite)</f>
        <v>GbpLiborSwapIsda53Y#0061</v>
      </c>
      <c r="G59" s="495" t="str">
        <f>_xll.ohRangeRetrieveError(F59)</f>
        <v/>
      </c>
      <c r="H59" s="86"/>
    </row>
    <row r="60" spans="2:8" s="494" customFormat="1" x14ac:dyDescent="0.2">
      <c r="B60" s="500"/>
      <c r="C60" s="499" t="s">
        <v>246</v>
      </c>
      <c r="D60" s="498" t="s">
        <v>87</v>
      </c>
      <c r="E60" s="497" t="str">
        <f t="shared" si="6"/>
        <v>GbpLiborSwapIsda54Y</v>
      </c>
      <c r="F60" s="496" t="str">
        <f>_xll.qlLiborSwap($E60,Currency,FixingType,$C60,Currency&amp;$D60,Discounting,Permanent,Trigger,ObjectOverwrite)</f>
        <v>GbpLiborSwapIsda54Y#0061</v>
      </c>
      <c r="G60" s="495" t="str">
        <f>_xll.ohRangeRetrieveError(F60)</f>
        <v/>
      </c>
      <c r="H60" s="86"/>
    </row>
    <row r="61" spans="2:8" s="494" customFormat="1" x14ac:dyDescent="0.2">
      <c r="B61" s="500"/>
      <c r="C61" s="499" t="s">
        <v>245</v>
      </c>
      <c r="D61" s="498" t="s">
        <v>87</v>
      </c>
      <c r="E61" s="497" t="str">
        <f t="shared" si="6"/>
        <v>GbpLiborSwapIsda55Y</v>
      </c>
      <c r="F61" s="496" t="str">
        <f>_xll.qlLiborSwap($E61,Currency,FixingType,$C61,Currency&amp;$D61,Discounting,Permanent,Trigger,ObjectOverwrite)</f>
        <v>GbpLiborSwapIsda55Y#0061</v>
      </c>
      <c r="G61" s="495" t="str">
        <f>_xll.ohRangeRetrieveError(F61)</f>
        <v/>
      </c>
      <c r="H61" s="86"/>
    </row>
    <row r="62" spans="2:8" s="494" customFormat="1" x14ac:dyDescent="0.2">
      <c r="B62" s="500"/>
      <c r="C62" s="499" t="s">
        <v>244</v>
      </c>
      <c r="D62" s="498" t="s">
        <v>87</v>
      </c>
      <c r="E62" s="497" t="str">
        <f t="shared" si="6"/>
        <v>GbpLiborSwapIsda56Y</v>
      </c>
      <c r="F62" s="496" t="str">
        <f>_xll.qlLiborSwap($E62,Currency,FixingType,$C62,Currency&amp;$D62,Discounting,Permanent,Trigger,ObjectOverwrite)</f>
        <v>GbpLiborSwapIsda56Y#0061</v>
      </c>
      <c r="G62" s="495" t="str">
        <f>_xll.ohRangeRetrieveError(F62)</f>
        <v/>
      </c>
      <c r="H62" s="86"/>
    </row>
    <row r="63" spans="2:8" s="494" customFormat="1" x14ac:dyDescent="0.2">
      <c r="B63" s="500"/>
      <c r="C63" s="499" t="s">
        <v>243</v>
      </c>
      <c r="D63" s="498" t="s">
        <v>87</v>
      </c>
      <c r="E63" s="497" t="str">
        <f t="shared" si="6"/>
        <v>GbpLiborSwapIsda57Y</v>
      </c>
      <c r="F63" s="496" t="str">
        <f>_xll.qlLiborSwap($E63,Currency,FixingType,$C63,Currency&amp;$D63,Discounting,Permanent,Trigger,ObjectOverwrite)</f>
        <v>GbpLiborSwapIsda57Y#0061</v>
      </c>
      <c r="G63" s="495" t="str">
        <f>_xll.ohRangeRetrieveError(F63)</f>
        <v/>
      </c>
      <c r="H63" s="86"/>
    </row>
    <row r="64" spans="2:8" s="494" customFormat="1" x14ac:dyDescent="0.2">
      <c r="B64" s="500"/>
      <c r="C64" s="499" t="s">
        <v>242</v>
      </c>
      <c r="D64" s="498" t="s">
        <v>87</v>
      </c>
      <c r="E64" s="497" t="str">
        <f t="shared" si="6"/>
        <v>GbpLiborSwapIsda58Y</v>
      </c>
      <c r="F64" s="496" t="str">
        <f>_xll.qlLiborSwap($E64,Currency,FixingType,$C64,Currency&amp;$D64,Discounting,Permanent,Trigger,ObjectOverwrite)</f>
        <v>GbpLiborSwapIsda58Y#0061</v>
      </c>
      <c r="G64" s="495" t="str">
        <f>_xll.ohRangeRetrieveError(F64)</f>
        <v/>
      </c>
      <c r="H64" s="86"/>
    </row>
    <row r="65" spans="2:28" s="494" customFormat="1" x14ac:dyDescent="0.2">
      <c r="B65" s="500"/>
      <c r="C65" s="499" t="s">
        <v>241</v>
      </c>
      <c r="D65" s="498" t="s">
        <v>87</v>
      </c>
      <c r="E65" s="497" t="str">
        <f t="shared" si="6"/>
        <v>GbpLiborSwapIsda59Y</v>
      </c>
      <c r="F65" s="496" t="str">
        <f>_xll.qlLiborSwap($E65,Currency,FixingType,$C65,Currency&amp;$D65,Discounting,Permanent,Trigger,ObjectOverwrite)</f>
        <v>GbpLiborSwapIsda59Y#0061</v>
      </c>
      <c r="G65" s="495" t="str">
        <f>_xll.ohRangeRetrieveError(F65)</f>
        <v/>
      </c>
      <c r="H65" s="86"/>
    </row>
    <row r="66" spans="2:28" s="494" customFormat="1" x14ac:dyDescent="0.2">
      <c r="B66" s="500"/>
      <c r="C66" s="499" t="s">
        <v>101</v>
      </c>
      <c r="D66" s="498" t="s">
        <v>87</v>
      </c>
      <c r="E66" s="497" t="str">
        <f t="shared" si="6"/>
        <v>GbpLiborSwapIsda60Y</v>
      </c>
      <c r="F66" s="496" t="str">
        <f>_xll.qlLiborSwap($E66,Currency,FixingType,$C66,Currency&amp;$D66,Discounting,Permanent,Trigger,ObjectOverwrite)</f>
        <v>GbpLiborSwapIsda60Y#0061</v>
      </c>
      <c r="G66" s="495" t="str">
        <f>_xll.ohRangeRetrieveError(F66)</f>
        <v/>
      </c>
      <c r="H66" s="86"/>
    </row>
    <row r="67" spans="2:28" s="494" customFormat="1" ht="12" thickBot="1" x14ac:dyDescent="0.25">
      <c r="B67" s="54"/>
      <c r="C67" s="53"/>
      <c r="D67" s="53"/>
      <c r="E67" s="53"/>
      <c r="F67" s="53"/>
      <c r="G67" s="53"/>
      <c r="H67" s="404"/>
    </row>
    <row r="68" spans="2:28" s="494" customFormat="1" x14ac:dyDescent="0.2"/>
    <row r="69" spans="2:28" x14ac:dyDescent="0.2">
      <c r="L69" s="494"/>
      <c r="M69" s="494"/>
      <c r="N69" s="494"/>
      <c r="O69" s="494"/>
      <c r="P69" s="494"/>
      <c r="Q69" s="494"/>
      <c r="R69" s="494"/>
      <c r="S69" s="494"/>
      <c r="T69" s="494"/>
      <c r="U69" s="494"/>
      <c r="V69" s="494"/>
      <c r="W69" s="494"/>
      <c r="X69" s="494"/>
      <c r="Y69" s="494"/>
      <c r="Z69" s="494"/>
      <c r="AA69" s="494"/>
      <c r="AB69" s="494"/>
    </row>
    <row r="70" spans="2:28" x14ac:dyDescent="0.2">
      <c r="L70" s="494"/>
      <c r="M70" s="494"/>
      <c r="N70" s="494"/>
      <c r="O70" s="494"/>
      <c r="P70" s="494"/>
      <c r="Q70" s="494"/>
      <c r="R70" s="494"/>
      <c r="S70" s="494"/>
      <c r="T70" s="494"/>
      <c r="U70" s="494"/>
      <c r="V70" s="494"/>
      <c r="W70" s="494"/>
      <c r="X70" s="494"/>
      <c r="Y70" s="494"/>
      <c r="Z70" s="494"/>
      <c r="AA70" s="494"/>
      <c r="AB70" s="494"/>
    </row>
  </sheetData>
  <conditionalFormatting sqref="X7:X21">
    <cfRule type="cellIs" dxfId="8" priority="1" stopIfTrue="1" operator="greaterThan">
      <formula>0</formula>
    </cfRule>
    <cfRule type="cellIs" dxfId="7" priority="2" stopIfTrue="1" operator="lessThan">
      <formula>0</formula>
    </cfRule>
  </conditionalFormatting>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W27"/>
  <sheetViews>
    <sheetView workbookViewId="0">
      <selection activeCell="F20" sqref="F20"/>
    </sheetView>
  </sheetViews>
  <sheetFormatPr defaultRowHeight="13.5" outlineLevelCol="1" x14ac:dyDescent="0.25"/>
  <cols>
    <col min="1" max="2" width="2.7109375" style="567" customWidth="1"/>
    <col min="3" max="3" width="5.5703125" style="567" bestFit="1" customWidth="1"/>
    <col min="4" max="4" width="12.7109375" style="567" customWidth="1"/>
    <col min="5" max="5" width="16.140625" style="567" bestFit="1" customWidth="1"/>
    <col min="6" max="6" width="34.85546875" style="567" bestFit="1" customWidth="1"/>
    <col min="7" max="9" width="30.7109375" style="567" hidden="1" customWidth="1" outlineLevel="1"/>
    <col min="10" max="10" width="2.7109375" style="567" customWidth="1" collapsed="1"/>
    <col min="11" max="11" width="16.140625" style="567" customWidth="1"/>
    <col min="12" max="12" width="15.140625" style="567" bestFit="1" customWidth="1"/>
    <col min="13" max="13" width="9.140625" style="567"/>
    <col min="14" max="14" width="16.7109375" style="567" customWidth="1"/>
    <col min="15" max="15" width="10" style="567" bestFit="1" customWidth="1"/>
    <col min="16" max="16" width="2.7109375" style="567" customWidth="1"/>
    <col min="17" max="17" width="10.85546875" style="567" customWidth="1"/>
    <col min="18" max="22" width="9.140625" style="567"/>
    <col min="23" max="23" width="2.7109375" style="567" customWidth="1"/>
    <col min="24" max="16384" width="9.140625" style="567"/>
  </cols>
  <sheetData>
    <row r="1" spans="2:23" s="494" customFormat="1" ht="14.25" thickBot="1" x14ac:dyDescent="0.3">
      <c r="K1" s="567"/>
      <c r="L1" s="567"/>
      <c r="M1" s="567"/>
      <c r="N1" s="567"/>
      <c r="O1" s="567"/>
      <c r="P1" s="567"/>
      <c r="Q1" s="567"/>
      <c r="R1" s="567"/>
      <c r="S1" s="567"/>
      <c r="T1" s="567"/>
      <c r="U1" s="567"/>
      <c r="V1" s="567"/>
      <c r="W1" s="567"/>
    </row>
    <row r="2" spans="2:23" s="494" customFormat="1" ht="11.25" customHeight="1" x14ac:dyDescent="0.25">
      <c r="B2" s="629"/>
      <c r="C2" s="628"/>
      <c r="D2" s="628"/>
      <c r="E2" s="627"/>
      <c r="F2" s="564"/>
      <c r="G2" s="564"/>
      <c r="H2" s="564"/>
      <c r="I2" s="564"/>
      <c r="J2" s="564"/>
      <c r="K2" s="564"/>
      <c r="L2" s="564"/>
      <c r="M2" s="564"/>
      <c r="N2" s="564"/>
      <c r="O2" s="564"/>
      <c r="P2" s="564"/>
      <c r="Q2" s="564"/>
      <c r="R2" s="564"/>
      <c r="S2" s="564"/>
      <c r="T2" s="564"/>
      <c r="U2" s="564"/>
      <c r="V2" s="564"/>
      <c r="W2" s="563"/>
    </row>
    <row r="3" spans="2:23" s="622" customFormat="1" ht="11.25" customHeight="1" x14ac:dyDescent="0.2">
      <c r="B3" s="626"/>
      <c r="C3" s="625"/>
      <c r="D3" s="624" t="s">
        <v>275</v>
      </c>
      <c r="E3" s="295" t="s">
        <v>227</v>
      </c>
      <c r="F3" s="623"/>
      <c r="G3" s="623"/>
      <c r="H3" s="623"/>
      <c r="I3" s="623"/>
      <c r="J3" s="623"/>
      <c r="K3" s="552"/>
      <c r="L3" s="552"/>
      <c r="M3" s="552"/>
      <c r="N3" s="552"/>
      <c r="O3" s="552"/>
      <c r="P3" s="552"/>
      <c r="Q3" s="552"/>
      <c r="R3" s="552"/>
      <c r="S3" s="552"/>
      <c r="T3" s="552"/>
      <c r="U3" s="552"/>
      <c r="V3" s="552"/>
      <c r="W3" s="549"/>
    </row>
    <row r="4" spans="2:23" s="494" customFormat="1" ht="11.25" customHeight="1" x14ac:dyDescent="0.25">
      <c r="B4" s="592"/>
      <c r="C4" s="621"/>
      <c r="D4" s="621"/>
      <c r="E4" s="621"/>
      <c r="F4" s="552"/>
      <c r="G4" s="552"/>
      <c r="H4" s="552"/>
      <c r="I4" s="552"/>
      <c r="J4" s="552"/>
      <c r="K4" s="552"/>
      <c r="L4" s="552"/>
      <c r="M4" s="552"/>
      <c r="N4" s="552"/>
      <c r="O4" s="552"/>
      <c r="P4" s="552"/>
      <c r="Q4" s="552"/>
      <c r="R4" s="552"/>
      <c r="S4" s="552"/>
      <c r="T4" s="552"/>
      <c r="U4" s="552"/>
      <c r="V4" s="552"/>
      <c r="W4" s="549"/>
    </row>
    <row r="5" spans="2:23" s="494" customFormat="1" ht="11.25" customHeight="1" x14ac:dyDescent="0.25">
      <c r="B5" s="592"/>
      <c r="C5" s="621"/>
      <c r="D5" s="620" t="str">
        <f>PROPER(Currency)&amp;FamilyName&amp;".xml"</f>
        <v>GbpLibor.xml</v>
      </c>
      <c r="E5" s="619" t="str">
        <f>IF(Serialize,_xll.ohObjectSave(D7:F14,SerializationPath&amp;FileName,FileOverwrite,Serialize),"---")</f>
        <v>---</v>
      </c>
      <c r="F5" s="552"/>
      <c r="G5" s="552"/>
      <c r="H5" s="552"/>
      <c r="I5" s="552"/>
      <c r="J5" s="552"/>
      <c r="K5" s="618" t="s">
        <v>226</v>
      </c>
      <c r="L5" s="552"/>
      <c r="M5" s="552"/>
      <c r="N5" s="552"/>
      <c r="O5" s="552"/>
      <c r="P5" s="552"/>
      <c r="Q5" s="552"/>
      <c r="R5" s="552"/>
      <c r="S5" s="552"/>
      <c r="T5" s="552"/>
      <c r="U5" s="552"/>
      <c r="V5" s="552"/>
      <c r="W5" s="549"/>
    </row>
    <row r="6" spans="2:23" s="494" customFormat="1" ht="36" customHeight="1" x14ac:dyDescent="0.25">
      <c r="B6" s="592"/>
      <c r="C6" s="617" t="s">
        <v>74</v>
      </c>
      <c r="D6" s="616" t="s">
        <v>295</v>
      </c>
      <c r="E6" s="616" t="s">
        <v>294</v>
      </c>
      <c r="F6" s="616" t="s">
        <v>293</v>
      </c>
      <c r="G6" s="615" t="s">
        <v>292</v>
      </c>
      <c r="H6" s="615" t="s">
        <v>291</v>
      </c>
      <c r="I6" s="615" t="s">
        <v>290</v>
      </c>
      <c r="J6" s="552"/>
      <c r="K6" s="547" t="e">
        <f ca="1">_xll.RData(K7:K13,L6:M6,"RTFEED:IDN",,,L7)</f>
        <v>#NAME?</v>
      </c>
      <c r="L6" s="546" t="s">
        <v>73</v>
      </c>
      <c r="M6" s="546" t="s">
        <v>18</v>
      </c>
      <c r="N6" s="546" t="s">
        <v>71</v>
      </c>
      <c r="O6" s="546" t="s">
        <v>70</v>
      </c>
      <c r="P6" s="595"/>
      <c r="Q6" s="546" t="s">
        <v>69</v>
      </c>
      <c r="R6" s="546" t="s">
        <v>68</v>
      </c>
      <c r="S6" s="546" t="s">
        <v>67</v>
      </c>
      <c r="T6" s="546" t="s">
        <v>66</v>
      </c>
      <c r="U6" s="544"/>
      <c r="V6" s="552"/>
      <c r="W6" s="549"/>
    </row>
    <row r="7" spans="2:23" s="494" customFormat="1" ht="11.25" customHeight="1" x14ac:dyDescent="0.25">
      <c r="B7" s="592"/>
      <c r="C7" s="591" t="s">
        <v>98</v>
      </c>
      <c r="D7" s="583" t="str">
        <f>_xll.qlRelinkableHandleYieldTermStructure(UPPER(Currency)&amp;$C7,,Permanent,Trigger,ObjectOverwrite)</f>
        <v>GBPON#0060</v>
      </c>
      <c r="E7" s="583" t="str">
        <f>_xll.qlSonia("Sonia",Libor!$D7,Permanent,Trigger,ObjectOverwrite)</f>
        <v>Sonia#0060</v>
      </c>
      <c r="F7" s="583" t="str">
        <f>_xll.qlLastFixingQuote(PROPER(Currency)&amp;"Sonia"&amp;$F$6,E7,Permanent,Trigger,ObjectOverwrite)</f>
        <v>GbpSoniaLastFixing_Quote#0060</v>
      </c>
      <c r="G7" s="590" t="str">
        <f>_xll.ohRangeRetrieveError($D7)</f>
        <v/>
      </c>
      <c r="H7" s="496" t="str">
        <f>_xll.ohRangeRetrieveError(E7)</f>
        <v/>
      </c>
      <c r="I7" s="496" t="str">
        <f>_xll.ohRangeRetrieveError(F7)</f>
        <v/>
      </c>
      <c r="J7" s="552" t="s">
        <v>289</v>
      </c>
      <c r="K7" s="614" t="str">
        <f t="shared" ref="K7:K13" si="0">Currency&amp;$C7&amp;$K$5&amp;"="</f>
        <v>GBPONFSR=</v>
      </c>
      <c r="L7" s="613">
        <v>42180</v>
      </c>
      <c r="M7" s="612">
        <v>0.48188000000000003</v>
      </c>
      <c r="N7" s="611" t="b">
        <f t="shared" ref="N7:N13" si="1">IF(AND(ISNUMBER($M7),$M7&lt;&gt;0%),TRUE,FALSE)</f>
        <v>1</v>
      </c>
      <c r="O7" s="610" t="b">
        <f>IF($N7,_xll.qlIndexAddFixings($E7,$L7,$M7/100,TRUE,ISERROR($Q7)))</f>
        <v>1</v>
      </c>
      <c r="P7" s="595"/>
      <c r="Q7" s="609" t="e">
        <f>_xll.qlIndexFixing($E7,$L7,TRUE,$N7)</f>
        <v>#NUM!</v>
      </c>
      <c r="R7" s="609">
        <f>IF($N7,_xll.qlIndexFixing($E7,$L7,FALSE,$N7),"-")</f>
        <v>4.8188000000000007E-3</v>
      </c>
      <c r="S7" s="609" t="e">
        <f>$Q7-$R7</f>
        <v>#NUM!</v>
      </c>
      <c r="T7" s="609" t="e">
        <f>_xll.qlIndexFixing($E7,$L7,TRUE,$R7)</f>
        <v>#NUM!</v>
      </c>
      <c r="U7" s="608">
        <f t="shared" ref="U7:U13" si="2">IF(ISERROR(S7),0,ABS(S7))</f>
        <v>0</v>
      </c>
      <c r="V7" s="552"/>
      <c r="W7" s="549"/>
    </row>
    <row r="8" spans="2:23" s="494" customFormat="1" ht="11.25" customHeight="1" x14ac:dyDescent="0.25">
      <c r="B8" s="592"/>
      <c r="C8" s="591" t="s">
        <v>95</v>
      </c>
      <c r="D8" s="583"/>
      <c r="E8" s="583" t="str">
        <f>_xll.qlLibor(PROPER(Currency)&amp;FamilyName&amp;$C8,Currency,$C8,$D8,Permanent,Trigger,ObjectOverwrite)</f>
        <v>GbpLiborSW#0060</v>
      </c>
      <c r="F8" s="583" t="str">
        <f>_xll.qlLastFixingQuote(PROPER(Currency)&amp;FamilyName&amp;$C8&amp;$F$6,E8,Permanent,Trigger,ObjectOverwrite)</f>
        <v>GbpLiborSWLastFixing_Quote#0060</v>
      </c>
      <c r="G8" s="590" t="str">
        <f>_xll.ohRangeRetrieveError($D8)</f>
        <v/>
      </c>
      <c r="H8" s="496" t="str">
        <f>_xll.ohRangeRetrieveError(E8)</f>
        <v/>
      </c>
      <c r="I8" s="496" t="str">
        <f>_xll.ohRangeRetrieveError(F8)</f>
        <v/>
      </c>
      <c r="J8" s="85" t="s">
        <v>289</v>
      </c>
      <c r="K8" s="607" t="str">
        <f t="shared" si="0"/>
        <v>GBPSWFSR=</v>
      </c>
      <c r="L8" s="606">
        <v>42180</v>
      </c>
      <c r="M8" s="605">
        <v>0.49112999999999996</v>
      </c>
      <c r="N8" s="604" t="b">
        <f t="shared" si="1"/>
        <v>1</v>
      </c>
      <c r="O8" s="603" t="b">
        <f>IF($N8,_xll.qlIndexAddFixings($E8,$L8,$M8/100,TRUE,ISERROR($Q8)))</f>
        <v>1</v>
      </c>
      <c r="P8" s="595"/>
      <c r="Q8" s="602" t="e">
        <f>_xll.qlIndexFixing($E8,$L8,TRUE,$N8)</f>
        <v>#NUM!</v>
      </c>
      <c r="R8" s="602">
        <f>IF($N8,_xll.qlIndexFixing($E8,$L8,FALSE,$N8),"-")</f>
        <v>4.9112999999999995E-3</v>
      </c>
      <c r="S8" s="602" t="e">
        <f t="shared" ref="S8:S13" si="3">Q8-R8</f>
        <v>#NUM!</v>
      </c>
      <c r="T8" s="602" t="e">
        <f>_xll.qlIndexFixing($E8,$L8,TRUE,$R8)</f>
        <v>#NUM!</v>
      </c>
      <c r="U8" s="601">
        <f t="shared" si="2"/>
        <v>0</v>
      </c>
      <c r="V8" s="552"/>
      <c r="W8" s="549"/>
    </row>
    <row r="9" spans="2:23" s="494" customFormat="1" ht="11.25" customHeight="1" x14ac:dyDescent="0.25">
      <c r="B9" s="592"/>
      <c r="C9" s="591" t="s">
        <v>92</v>
      </c>
      <c r="D9" s="583" t="str">
        <f>_xll.qlRelinkableHandleYieldTermStructure(UPPER(Currency)&amp;$C9,,Permanent,Trigger,ObjectOverwrite)</f>
        <v>GBP1M#0060</v>
      </c>
      <c r="E9" s="583" t="str">
        <f>_xll.qlLibor(PROPER(Currency)&amp;FamilyName&amp;$C9,Currency,$C9,$D9,Permanent,Trigger,ObjectOverwrite)</f>
        <v>GbpLibor1M#0060</v>
      </c>
      <c r="F9" s="583" t="str">
        <f>_xll.qlLastFixingQuote(PROPER(Currency)&amp;FamilyName&amp;$C9&amp;$F$6,E9,Permanent,Trigger,ObjectOverwrite)</f>
        <v>GbpLibor1MLastFixing_Quote#0060</v>
      </c>
      <c r="G9" s="590" t="str">
        <f>_xll.ohRangeRetrieveError($D9)</f>
        <v/>
      </c>
      <c r="H9" s="496" t="str">
        <f>_xll.ohRangeRetrieveError(E9)</f>
        <v/>
      </c>
      <c r="I9" s="496" t="str">
        <f>_xll.ohRangeRetrieveError(F9)</f>
        <v/>
      </c>
      <c r="J9" s="85"/>
      <c r="K9" s="607" t="str">
        <f t="shared" si="0"/>
        <v>GBP1MFSR=</v>
      </c>
      <c r="L9" s="606">
        <v>42180</v>
      </c>
      <c r="M9" s="605">
        <v>0.50975000000000004</v>
      </c>
      <c r="N9" s="604" t="b">
        <f t="shared" si="1"/>
        <v>1</v>
      </c>
      <c r="O9" s="603" t="b">
        <f>IF($N9,_xll.qlIndexAddFixings($E9,$L9,$M9/100,TRUE,ISERROR($Q9)))</f>
        <v>1</v>
      </c>
      <c r="P9" s="595"/>
      <c r="Q9" s="602" t="e">
        <f>_xll.qlIndexFixing($E9,$L9,TRUE,$N9)</f>
        <v>#NUM!</v>
      </c>
      <c r="R9" s="602">
        <f>IF($N9,_xll.qlIndexFixing($E9,$L9,FALSE,$N9),"-")</f>
        <v>5.0975000000000005E-3</v>
      </c>
      <c r="S9" s="602" t="e">
        <f t="shared" si="3"/>
        <v>#NUM!</v>
      </c>
      <c r="T9" s="602" t="e">
        <f>_xll.qlIndexFixing($E9,$L9,TRUE,$R9)</f>
        <v>#NUM!</v>
      </c>
      <c r="U9" s="601">
        <f t="shared" si="2"/>
        <v>0</v>
      </c>
      <c r="V9" s="552"/>
      <c r="W9" s="549"/>
    </row>
    <row r="10" spans="2:23" s="494" customFormat="1" ht="11.25" customHeight="1" x14ac:dyDescent="0.25">
      <c r="B10" s="592"/>
      <c r="C10" s="591" t="s">
        <v>91</v>
      </c>
      <c r="D10" s="583"/>
      <c r="E10" s="583" t="str">
        <f>_xll.qlLibor(PROPER(Currency)&amp;FamilyName&amp;$C10,Currency,$C10,$D10,Permanent,Trigger,ObjectOverwrite)</f>
        <v>GbpLibor2M#0060</v>
      </c>
      <c r="F10" s="583" t="str">
        <f>_xll.qlLastFixingQuote(PROPER(Currency)&amp;FamilyName&amp;$C10&amp;$F$6,E10,Permanent,Trigger,ObjectOverwrite)</f>
        <v>GbpLibor2MLastFixing_Quote#0060</v>
      </c>
      <c r="G10" s="590" t="str">
        <f>_xll.ohRangeRetrieveError($D10)</f>
        <v/>
      </c>
      <c r="H10" s="496" t="str">
        <f>_xll.ohRangeRetrieveError(E10)</f>
        <v/>
      </c>
      <c r="I10" s="496" t="str">
        <f>_xll.ohRangeRetrieveError(F10)</f>
        <v/>
      </c>
      <c r="J10" s="85"/>
      <c r="K10" s="607" t="str">
        <f t="shared" si="0"/>
        <v>GBP2MFSR=</v>
      </c>
      <c r="L10" s="606">
        <v>42180</v>
      </c>
      <c r="M10" s="605">
        <v>0.54230999999999996</v>
      </c>
      <c r="N10" s="604" t="b">
        <f t="shared" si="1"/>
        <v>1</v>
      </c>
      <c r="O10" s="603" t="b">
        <f>IF($N10,_xll.qlIndexAddFixings($E10,$L10,$M10/100,TRUE,ISERROR($Q10)))</f>
        <v>1</v>
      </c>
      <c r="P10" s="595"/>
      <c r="Q10" s="602" t="e">
        <f>_xll.qlIndexFixing($E10,$L10,TRUE,$N10)</f>
        <v>#NUM!</v>
      </c>
      <c r="R10" s="602">
        <f>IF($N10,_xll.qlIndexFixing($E10,$L10,FALSE,$N10),"-")</f>
        <v>5.4230999999999993E-3</v>
      </c>
      <c r="S10" s="602" t="e">
        <f t="shared" si="3"/>
        <v>#NUM!</v>
      </c>
      <c r="T10" s="602" t="e">
        <f>_xll.qlIndexFixing($E10,$L10,TRUE,$R10)</f>
        <v>#NUM!</v>
      </c>
      <c r="U10" s="601">
        <f t="shared" si="2"/>
        <v>0</v>
      </c>
      <c r="V10" s="552"/>
      <c r="W10" s="549"/>
    </row>
    <row r="11" spans="2:23" s="494" customFormat="1" ht="11.25" customHeight="1" x14ac:dyDescent="0.25">
      <c r="B11" s="592"/>
      <c r="C11" s="591" t="s">
        <v>90</v>
      </c>
      <c r="D11" s="583" t="str">
        <f>_xll.qlRelinkableHandleYieldTermStructure(UPPER(Currency)&amp;$C11,,Permanent,Trigger,ObjectOverwrite)</f>
        <v>GBP3M#0060</v>
      </c>
      <c r="E11" s="583" t="str">
        <f>_xll.qlLibor(PROPER(Currency)&amp;FamilyName&amp;$C11,Currency,$C11,$D11,Permanent,Trigger,ObjectOverwrite)</f>
        <v>GbpLibor3M#0060</v>
      </c>
      <c r="F11" s="583" t="str">
        <f>_xll.qlLastFixingQuote(PROPER(Currency)&amp;FamilyName&amp;$C11&amp;$F$6,E11,Permanent,Trigger,ObjectOverwrite)</f>
        <v>GbpLibor3MLastFixing_Quote#0060</v>
      </c>
      <c r="G11" s="590" t="str">
        <f>_xll.ohRangeRetrieveError($D11)</f>
        <v/>
      </c>
      <c r="H11" s="496" t="str">
        <f>_xll.ohRangeRetrieveError(E11)</f>
        <v/>
      </c>
      <c r="I11" s="496" t="str">
        <f>_xll.ohRangeRetrieveError(F11)</f>
        <v/>
      </c>
      <c r="J11" s="85"/>
      <c r="K11" s="607" t="str">
        <f t="shared" si="0"/>
        <v>GBP3MFSR=</v>
      </c>
      <c r="L11" s="606">
        <v>42180</v>
      </c>
      <c r="M11" s="605">
        <v>0.57499999999999996</v>
      </c>
      <c r="N11" s="604" t="b">
        <f t="shared" si="1"/>
        <v>1</v>
      </c>
      <c r="O11" s="603" t="b">
        <f>IF($N11,_xll.qlIndexAddFixings($E11,$L11,$M11/100,TRUE,ISERROR($Q11)))</f>
        <v>1</v>
      </c>
      <c r="P11" s="595"/>
      <c r="Q11" s="602" t="e">
        <f>_xll.qlIndexFixing($E11,$L11,TRUE,$N11)</f>
        <v>#NUM!</v>
      </c>
      <c r="R11" s="602">
        <f>IF($N11,_xll.qlIndexFixing($E11,$L11,FALSE,$N11),"-")</f>
        <v>5.7499999999999999E-3</v>
      </c>
      <c r="S11" s="602" t="e">
        <f t="shared" si="3"/>
        <v>#NUM!</v>
      </c>
      <c r="T11" s="602" t="e">
        <f>_xll.qlIndexFixing($E11,$L11,TRUE,$R11)</f>
        <v>#NUM!</v>
      </c>
      <c r="U11" s="601">
        <f t="shared" si="2"/>
        <v>0</v>
      </c>
      <c r="V11" s="552"/>
      <c r="W11" s="549"/>
    </row>
    <row r="12" spans="2:23" s="494" customFormat="1" ht="11.25" customHeight="1" x14ac:dyDescent="0.25">
      <c r="B12" s="592"/>
      <c r="C12" s="591" t="s">
        <v>87</v>
      </c>
      <c r="D12" s="583" t="str">
        <f>_xll.qlRelinkableHandleYieldTermStructure(UPPER(Currency)&amp;$C12,,Permanent,Trigger,ObjectOverwrite)</f>
        <v>GBP6M#0060</v>
      </c>
      <c r="E12" s="583" t="str">
        <f>_xll.qlLibor(PROPER(Currency)&amp;FamilyName&amp;$C12,Currency,$C12,$D12,Permanent,Trigger,ObjectOverwrite)</f>
        <v>GbpLibor6M#0060</v>
      </c>
      <c r="F12" s="583" t="str">
        <f>_xll.qlLastFixingQuote(PROPER(Currency)&amp;FamilyName&amp;$C12&amp;$F$6,E12,Permanent,Trigger,ObjectOverwrite)</f>
        <v>GbpLibor6MLastFixing_Quote#0060</v>
      </c>
      <c r="G12" s="590" t="str">
        <f>_xll.ohRangeRetrieveError($D12)</f>
        <v/>
      </c>
      <c r="H12" s="496" t="str">
        <f>_xll.ohRangeRetrieveError(E12)</f>
        <v/>
      </c>
      <c r="I12" s="496" t="str">
        <f>_xll.ohRangeRetrieveError(F12)</f>
        <v/>
      </c>
      <c r="J12" s="85"/>
      <c r="K12" s="607" t="str">
        <f t="shared" si="0"/>
        <v>GBP6MFSR=</v>
      </c>
      <c r="L12" s="606">
        <v>42180</v>
      </c>
      <c r="M12" s="605">
        <v>0.73813000000000006</v>
      </c>
      <c r="N12" s="604" t="b">
        <f t="shared" si="1"/>
        <v>1</v>
      </c>
      <c r="O12" s="603" t="b">
        <f>IF($N12,_xll.qlIndexAddFixings($E12,$L12,$M12/100,TRUE,ISERROR($Q12)))</f>
        <v>1</v>
      </c>
      <c r="P12" s="595"/>
      <c r="Q12" s="602" t="e">
        <f>_xll.qlIndexFixing($E12,$L12,TRUE,$N12)</f>
        <v>#NUM!</v>
      </c>
      <c r="R12" s="602">
        <f>IF($N12,_xll.qlIndexFixing($E12,$L12,FALSE,$N12),"-")</f>
        <v>7.3813000000000004E-3</v>
      </c>
      <c r="S12" s="602" t="e">
        <f t="shared" si="3"/>
        <v>#NUM!</v>
      </c>
      <c r="T12" s="602" t="e">
        <f>_xll.qlIndexFixing($E12,$L12,TRUE,$R12)</f>
        <v>#NUM!</v>
      </c>
      <c r="U12" s="601">
        <f t="shared" si="2"/>
        <v>0</v>
      </c>
      <c r="V12" s="552"/>
      <c r="W12" s="549"/>
    </row>
    <row r="13" spans="2:23" s="494" customFormat="1" ht="11.25" customHeight="1" x14ac:dyDescent="0.25">
      <c r="B13" s="592"/>
      <c r="C13" s="591" t="s">
        <v>64</v>
      </c>
      <c r="D13" s="583" t="str">
        <f>_xll.qlRelinkableHandleYieldTermStructure(UPPER(Currency)&amp;$C13,,Permanent,Trigger,ObjectOverwrite)</f>
        <v>GBP1Y#0060</v>
      </c>
      <c r="E13" s="583" t="str">
        <f>_xll.qlLibor(PROPER(Currency)&amp;FamilyName&amp;$C13,Currency,$C13,$D13,Permanent,Trigger,ObjectOverwrite)</f>
        <v>GbpLibor1Y#0060</v>
      </c>
      <c r="F13" s="583" t="str">
        <f>_xll.qlLastFixingQuote(PROPER(Currency)&amp;FamilyName&amp;$C13&amp;$F$6,E13,Permanent,Trigger,ObjectOverwrite)</f>
        <v>GbpLibor1YLastFixing_Quote#0060</v>
      </c>
      <c r="G13" s="590" t="str">
        <f>_xll.ohRangeRetrieveError($D13)</f>
        <v/>
      </c>
      <c r="H13" s="496" t="str">
        <f>_xll.ohRangeRetrieveError(E13)</f>
        <v/>
      </c>
      <c r="I13" s="496" t="str">
        <f>_xll.ohRangeRetrieveError(F13)</f>
        <v/>
      </c>
      <c r="J13" s="85"/>
      <c r="K13" s="600" t="str">
        <f t="shared" si="0"/>
        <v>GBP1YFSR=</v>
      </c>
      <c r="L13" s="599">
        <v>42180</v>
      </c>
      <c r="M13" s="598">
        <v>1.0558799999999999</v>
      </c>
      <c r="N13" s="597" t="b">
        <f t="shared" si="1"/>
        <v>1</v>
      </c>
      <c r="O13" s="596" t="b">
        <f>IF($N13,_xll.qlIndexAddFixings($E13,$L13,$M13/100,TRUE,ISERROR($Q13)))</f>
        <v>1</v>
      </c>
      <c r="P13" s="595"/>
      <c r="Q13" s="594" t="e">
        <f>_xll.qlIndexFixing($E13,$L13,TRUE,$N13)</f>
        <v>#NUM!</v>
      </c>
      <c r="R13" s="594">
        <f>IF($N13,_xll.qlIndexFixing($E13,$L13,FALSE,$N13),"-")</f>
        <v>1.05588E-2</v>
      </c>
      <c r="S13" s="594" t="e">
        <f t="shared" si="3"/>
        <v>#NUM!</v>
      </c>
      <c r="T13" s="594" t="e">
        <f>_xll.qlIndexFixing($E13,$L13,TRUE,$R13)</f>
        <v>#NUM!</v>
      </c>
      <c r="U13" s="593">
        <f t="shared" si="2"/>
        <v>0</v>
      </c>
      <c r="V13" s="552"/>
      <c r="W13" s="549"/>
    </row>
    <row r="14" spans="2:23" s="494" customFormat="1" ht="11.25" customHeight="1" x14ac:dyDescent="0.25">
      <c r="B14" s="592"/>
      <c r="C14" s="591" t="s">
        <v>288</v>
      </c>
      <c r="D14" s="583" t="str">
        <f>_xll.qlRelinkableHandleYieldTermStructure(UPPER(Currency)&amp;$C14,,Permanent,Trigger,ObjectOverwrite)</f>
        <v>GBPSTD#0060</v>
      </c>
      <c r="E14" s="583"/>
      <c r="F14" s="583"/>
      <c r="G14" s="590" t="str">
        <f>_xll.ohRangeRetrieveError($D14)</f>
        <v/>
      </c>
      <c r="H14" s="496" t="str">
        <f>_xll.ohRangeRetrieveError(E14)</f>
        <v/>
      </c>
      <c r="I14" s="496" t="str">
        <f>_xll.ohRangeRetrieveError(F14)</f>
        <v/>
      </c>
      <c r="J14" s="85"/>
      <c r="K14" s="589"/>
      <c r="L14" s="511"/>
      <c r="M14" s="511"/>
      <c r="N14" s="501"/>
      <c r="O14" s="501"/>
      <c r="P14" s="501"/>
      <c r="Q14" s="501"/>
      <c r="R14" s="501"/>
      <c r="S14" s="501"/>
      <c r="T14" s="501"/>
      <c r="U14" s="501"/>
      <c r="V14" s="552"/>
      <c r="W14" s="549"/>
    </row>
    <row r="15" spans="2:23" s="494" customFormat="1" ht="11.25" customHeight="1" thickBot="1" x14ac:dyDescent="0.25">
      <c r="B15" s="54"/>
      <c r="C15" s="53"/>
      <c r="D15" s="53"/>
      <c r="E15" s="53"/>
      <c r="F15" s="53"/>
      <c r="G15" s="53"/>
      <c r="H15" s="53"/>
      <c r="I15" s="53"/>
      <c r="J15" s="53"/>
      <c r="K15" s="53"/>
      <c r="L15" s="53"/>
      <c r="M15" s="53"/>
      <c r="N15" s="53"/>
      <c r="O15" s="53"/>
      <c r="P15" s="53"/>
      <c r="Q15" s="53"/>
      <c r="R15" s="53"/>
      <c r="S15" s="53"/>
      <c r="T15" s="53"/>
      <c r="U15" s="53"/>
      <c r="V15" s="53"/>
      <c r="W15" s="404"/>
    </row>
    <row r="16" spans="2:23" s="494" customFormat="1" ht="14.25" thickBot="1" x14ac:dyDescent="0.3">
      <c r="K16" s="567"/>
      <c r="L16" s="567"/>
      <c r="M16" s="567"/>
      <c r="N16" s="567"/>
      <c r="O16" s="567"/>
      <c r="P16" s="567"/>
      <c r="Q16" s="567"/>
      <c r="R16" s="567"/>
      <c r="S16" s="567"/>
      <c r="T16" s="567"/>
      <c r="U16" s="567"/>
      <c r="V16" s="567"/>
      <c r="W16" s="567"/>
    </row>
    <row r="17" spans="2:23" s="494" customFormat="1" ht="14.25" thickBot="1" x14ac:dyDescent="0.3">
      <c r="B17" s="567"/>
      <c r="C17" s="567"/>
      <c r="D17" s="588"/>
      <c r="E17" s="587"/>
      <c r="F17" s="587"/>
      <c r="G17" s="587"/>
      <c r="H17" s="587"/>
      <c r="I17" s="587"/>
      <c r="J17" s="587"/>
      <c r="K17" s="587"/>
      <c r="L17" s="587"/>
      <c r="M17" s="587"/>
      <c r="N17" s="587"/>
      <c r="O17" s="587"/>
      <c r="P17" s="586"/>
      <c r="Q17" s="567"/>
      <c r="R17" s="567"/>
      <c r="S17" s="567"/>
      <c r="T17" s="567"/>
      <c r="U17" s="567"/>
      <c r="V17" s="567"/>
      <c r="W17" s="567"/>
    </row>
    <row r="18" spans="2:23" s="494" customFormat="1" x14ac:dyDescent="0.25">
      <c r="B18" s="567"/>
      <c r="C18" s="567"/>
      <c r="D18" s="576"/>
      <c r="E18" s="575"/>
      <c r="F18" s="575"/>
      <c r="G18" s="585"/>
      <c r="H18" s="585"/>
      <c r="I18" s="452"/>
      <c r="J18" s="452"/>
      <c r="K18" s="582" t="e">
        <f ca="1">_xll.RHistory(K9,F22:F23,F20,,"CH:In;Fd TSREPEAT:N SORT:"&amp;F21,K19)</f>
        <v>#NAME?</v>
      </c>
      <c r="L18" s="581" t="b">
        <f>_xll.qlIndexAddFixings(E9,K21,L21/100,TRUE,Trigger)</f>
        <v>1</v>
      </c>
      <c r="M18" s="574"/>
      <c r="N18" s="582" t="e">
        <f ca="1">_xll.RHistory(K12,F22:F23,F20,,"CH:In;Fd TSREPEAT:N SORT:"&amp;F21,N19)</f>
        <v>#NAME?</v>
      </c>
      <c r="O18" s="581" t="b">
        <f>_xll.qlIndexAddFixings(E12,N21,O21/100,TRUE,Trigger)</f>
        <v>1</v>
      </c>
      <c r="P18" s="571"/>
      <c r="Q18" s="567"/>
      <c r="R18" s="567"/>
      <c r="S18" s="567"/>
      <c r="T18" s="567"/>
      <c r="U18" s="567"/>
      <c r="V18" s="567"/>
      <c r="W18" s="567"/>
    </row>
    <row r="19" spans="2:23" s="494" customFormat="1" x14ac:dyDescent="0.25">
      <c r="B19" s="567"/>
      <c r="C19" s="567"/>
      <c r="D19" s="576"/>
      <c r="E19" s="575"/>
      <c r="F19" s="452"/>
      <c r="G19" s="452"/>
      <c r="H19" s="452"/>
      <c r="I19" s="452"/>
      <c r="J19" s="452"/>
      <c r="K19" s="580" t="s">
        <v>287</v>
      </c>
      <c r="L19" s="579" t="s">
        <v>287</v>
      </c>
      <c r="M19" s="574"/>
      <c r="N19" s="580" t="s">
        <v>286</v>
      </c>
      <c r="O19" s="579" t="s">
        <v>286</v>
      </c>
      <c r="P19" s="571"/>
      <c r="Q19" s="567"/>
      <c r="R19" s="567"/>
      <c r="S19" s="567"/>
      <c r="T19" s="567"/>
      <c r="U19" s="567"/>
      <c r="V19" s="567"/>
      <c r="W19" s="567"/>
    </row>
    <row r="20" spans="2:23" s="494" customFormat="1" ht="33.75" x14ac:dyDescent="0.25">
      <c r="B20" s="567"/>
      <c r="C20" s="567"/>
      <c r="D20" s="453"/>
      <c r="E20" s="584" t="s">
        <v>285</v>
      </c>
      <c r="F20" s="495" t="str">
        <f>"START:"&amp;_xll.qlSettingsEvaluationDate(Trigger)&amp; " END:"&amp;_xll.qlSettingsEvaluationDate(Trigger)&amp;" INTERVAL:1D"</f>
        <v>START:42180 END:42180 INTERVAL:1D</v>
      </c>
      <c r="G20" s="452"/>
      <c r="H20" s="452"/>
      <c r="I20" s="452"/>
      <c r="J20" s="452"/>
      <c r="K20" s="578" t="s">
        <v>277</v>
      </c>
      <c r="L20" s="577" t="s">
        <v>276</v>
      </c>
      <c r="M20" s="574"/>
      <c r="N20" s="578" t="s">
        <v>277</v>
      </c>
      <c r="O20" s="577" t="s">
        <v>276</v>
      </c>
      <c r="P20" s="571"/>
      <c r="Q20" s="567"/>
      <c r="R20" s="567"/>
      <c r="S20" s="567"/>
      <c r="T20" s="567"/>
      <c r="U20" s="567"/>
      <c r="V20" s="567"/>
      <c r="W20" s="567"/>
    </row>
    <row r="21" spans="2:23" s="494" customFormat="1" ht="14.25" thickBot="1" x14ac:dyDescent="0.3">
      <c r="B21" s="567"/>
      <c r="C21" s="567"/>
      <c r="D21" s="453"/>
      <c r="E21" s="584" t="s">
        <v>284</v>
      </c>
      <c r="F21" s="583" t="s">
        <v>283</v>
      </c>
      <c r="G21" s="452"/>
      <c r="H21" s="452"/>
      <c r="I21" s="452"/>
      <c r="J21" s="452"/>
      <c r="K21" s="573">
        <v>42180</v>
      </c>
      <c r="L21" s="572">
        <v>0.50975000000000004</v>
      </c>
      <c r="M21" s="574"/>
      <c r="N21" s="573">
        <v>42180</v>
      </c>
      <c r="O21" s="572">
        <v>0.73812999999999995</v>
      </c>
      <c r="P21" s="571"/>
      <c r="Q21" s="567"/>
      <c r="R21" s="567"/>
      <c r="S21" s="567"/>
      <c r="T21" s="567"/>
      <c r="U21" s="567"/>
      <c r="V21" s="567"/>
      <c r="W21" s="567"/>
    </row>
    <row r="22" spans="2:23" s="494" customFormat="1" ht="14.25" thickBot="1" x14ac:dyDescent="0.3">
      <c r="B22" s="567"/>
      <c r="C22" s="567"/>
      <c r="D22" s="453"/>
      <c r="E22" s="584" t="s">
        <v>282</v>
      </c>
      <c r="F22" s="583" t="s">
        <v>281</v>
      </c>
      <c r="G22" s="452"/>
      <c r="H22" s="452"/>
      <c r="I22" s="452"/>
      <c r="J22" s="452"/>
      <c r="K22" s="575"/>
      <c r="L22" s="575"/>
      <c r="M22" s="574"/>
      <c r="N22" s="452"/>
      <c r="O22" s="452"/>
      <c r="P22" s="571"/>
      <c r="Q22" s="567"/>
      <c r="R22" s="567"/>
      <c r="S22" s="567"/>
      <c r="T22" s="567"/>
      <c r="U22" s="567"/>
      <c r="V22" s="567"/>
      <c r="W22" s="567"/>
    </row>
    <row r="23" spans="2:23" s="494" customFormat="1" x14ac:dyDescent="0.25">
      <c r="B23" s="567"/>
      <c r="C23" s="567"/>
      <c r="D23" s="453"/>
      <c r="E23" s="584"/>
      <c r="F23" s="583" t="s">
        <v>280</v>
      </c>
      <c r="G23" s="452"/>
      <c r="H23" s="452"/>
      <c r="I23" s="452"/>
      <c r="J23" s="452"/>
      <c r="K23" s="582" t="e">
        <f ca="1">_xll.RHistory(K11,F22:F23,F20,,"CH:In;Fd TSREPEAT:N SORT:"&amp;F21,K24)</f>
        <v>#NAME?</v>
      </c>
      <c r="L23" s="581" t="b">
        <f>_xll.qlIndexAddFixings(E11,K26,L26/100,TRUE,Trigger)</f>
        <v>1</v>
      </c>
      <c r="M23" s="574"/>
      <c r="N23" s="582" t="e">
        <f ca="1">_xll.RHistory(K13,F22:F23,F20,,"CH:In;Fd TSREPEAT:N SORT:"&amp;F21,N24)</f>
        <v>#NAME?</v>
      </c>
      <c r="O23" s="581" t="b">
        <f>_xll.qlIndexAddFixings(E13,N26,O26/100,TRUE,Trigger)</f>
        <v>1</v>
      </c>
      <c r="P23" s="571"/>
      <c r="Q23" s="567"/>
      <c r="R23" s="567"/>
      <c r="S23" s="567"/>
      <c r="T23" s="567"/>
      <c r="U23" s="567"/>
      <c r="V23" s="567"/>
      <c r="W23" s="567"/>
    </row>
    <row r="24" spans="2:23" s="494" customFormat="1" x14ac:dyDescent="0.25">
      <c r="B24" s="567"/>
      <c r="C24" s="567"/>
      <c r="D24" s="576"/>
      <c r="E24" s="575"/>
      <c r="F24" s="452"/>
      <c r="G24" s="452"/>
      <c r="H24" s="452"/>
      <c r="I24" s="452"/>
      <c r="J24" s="452"/>
      <c r="K24" s="580" t="s">
        <v>279</v>
      </c>
      <c r="L24" s="579" t="s">
        <v>279</v>
      </c>
      <c r="M24" s="574"/>
      <c r="N24" s="580" t="s">
        <v>278</v>
      </c>
      <c r="O24" s="579" t="s">
        <v>278</v>
      </c>
      <c r="P24" s="571"/>
      <c r="Q24" s="567"/>
      <c r="R24" s="567"/>
      <c r="S24" s="567"/>
      <c r="T24" s="567"/>
      <c r="U24" s="567"/>
      <c r="V24" s="567"/>
      <c r="W24" s="567"/>
    </row>
    <row r="25" spans="2:23" s="494" customFormat="1" ht="33.75" x14ac:dyDescent="0.25">
      <c r="B25" s="567"/>
      <c r="C25" s="567"/>
      <c r="D25" s="576"/>
      <c r="E25" s="575"/>
      <c r="F25" s="452"/>
      <c r="G25" s="452"/>
      <c r="H25" s="452"/>
      <c r="I25" s="452"/>
      <c r="J25" s="452"/>
      <c r="K25" s="578" t="s">
        <v>277</v>
      </c>
      <c r="L25" s="577" t="s">
        <v>276</v>
      </c>
      <c r="M25" s="574"/>
      <c r="N25" s="578" t="s">
        <v>277</v>
      </c>
      <c r="O25" s="577" t="s">
        <v>276</v>
      </c>
      <c r="P25" s="571"/>
      <c r="Q25" s="567"/>
      <c r="R25" s="567"/>
      <c r="S25" s="567"/>
      <c r="T25" s="567"/>
      <c r="U25" s="567"/>
      <c r="V25" s="567"/>
      <c r="W25" s="567"/>
    </row>
    <row r="26" spans="2:23" ht="14.25" thickBot="1" x14ac:dyDescent="0.3">
      <c r="D26" s="576"/>
      <c r="E26" s="575"/>
      <c r="F26" s="452"/>
      <c r="G26" s="452"/>
      <c r="H26" s="452"/>
      <c r="I26" s="452"/>
      <c r="J26" s="452"/>
      <c r="K26" s="573">
        <v>42180</v>
      </c>
      <c r="L26" s="572">
        <v>0.57499999999999996</v>
      </c>
      <c r="M26" s="574"/>
      <c r="N26" s="573">
        <v>42180</v>
      </c>
      <c r="O26" s="572">
        <v>1.0558799999999999</v>
      </c>
      <c r="P26" s="571"/>
    </row>
    <row r="27" spans="2:23" ht="14.25" thickBot="1" x14ac:dyDescent="0.3">
      <c r="D27" s="570"/>
      <c r="E27" s="569"/>
      <c r="F27" s="402"/>
      <c r="G27" s="402"/>
      <c r="H27" s="402"/>
      <c r="I27" s="402"/>
      <c r="J27" s="402"/>
      <c r="K27" s="402"/>
      <c r="L27" s="402"/>
      <c r="M27" s="402"/>
      <c r="N27" s="402"/>
      <c r="O27" s="402"/>
      <c r="P27" s="568"/>
    </row>
  </sheetData>
  <conditionalFormatting sqref="R7:R13">
    <cfRule type="cellIs" dxfId="6" priority="1" stopIfTrue="1" operator="greaterThan">
      <formula>0</formula>
    </cfRule>
    <cfRule type="cellIs" dxfId="5" priority="2" stopIfTrue="1" operator="lessThan">
      <formula>0</formula>
    </cfRule>
  </conditionalFormatting>
  <pageMargins left="0.75" right="0.75" top="1" bottom="1" header="0.5" footer="0.5"/>
  <pageSetup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25"/>
  <sheetViews>
    <sheetView workbookViewId="0">
      <selection activeCell="I4" sqref="I4"/>
    </sheetView>
  </sheetViews>
  <sheetFormatPr defaultRowHeight="12.75" x14ac:dyDescent="0.2"/>
  <cols>
    <col min="1" max="2" width="2.7109375" style="630" customWidth="1"/>
    <col min="3" max="3" width="12.7109375" style="630" bestFit="1" customWidth="1"/>
    <col min="4" max="4" width="21.7109375" style="630" customWidth="1"/>
    <col min="5" max="7" width="2.7109375" style="630" customWidth="1"/>
    <col min="8" max="8" width="12.7109375" style="630" bestFit="1" customWidth="1"/>
    <col min="9" max="9" width="53.7109375" style="630" bestFit="1" customWidth="1"/>
    <col min="10" max="10" width="2.7109375" style="630" customWidth="1"/>
    <col min="11" max="16384" width="9.140625" style="630"/>
  </cols>
  <sheetData>
    <row r="1" spans="2:10" ht="13.5" thickBot="1" x14ac:dyDescent="0.25">
      <c r="B1" s="630" t="str">
        <f>_xll.qlxlVersion(TRUE,Trigger)</f>
        <v>QuantLibXL 1.7.0 - MS VC++ 9.0 - Multithreaded Static Runtime library - Release Configuration - Sep  8 2015 06:56:01</v>
      </c>
    </row>
    <row r="2" spans="2:10" ht="16.5" thickBot="1" x14ac:dyDescent="0.3">
      <c r="B2" s="1661" t="s">
        <v>320</v>
      </c>
      <c r="C2" s="1662"/>
      <c r="D2" s="1662"/>
      <c r="E2" s="1663"/>
      <c r="G2" s="653" t="s">
        <v>319</v>
      </c>
      <c r="H2" s="652"/>
      <c r="I2" s="652"/>
      <c r="J2" s="651"/>
    </row>
    <row r="3" spans="2:10" x14ac:dyDescent="0.2">
      <c r="B3" s="638"/>
      <c r="C3" s="676"/>
      <c r="D3" s="676"/>
      <c r="E3" s="675"/>
      <c r="G3" s="638"/>
      <c r="H3" s="676"/>
      <c r="I3" s="676"/>
      <c r="J3" s="675"/>
    </row>
    <row r="4" spans="2:10" x14ac:dyDescent="0.2">
      <c r="B4" s="634"/>
      <c r="C4" s="674" t="s">
        <v>303</v>
      </c>
      <c r="D4" s="673" t="s">
        <v>43</v>
      </c>
      <c r="E4" s="632"/>
      <c r="G4" s="638"/>
      <c r="H4" s="637" t="s">
        <v>318</v>
      </c>
      <c r="I4" s="642">
        <v>42255.344525462962</v>
      </c>
      <c r="J4" s="635"/>
    </row>
    <row r="5" spans="2:10" x14ac:dyDescent="0.2">
      <c r="B5" s="634"/>
      <c r="C5" s="672" t="s">
        <v>317</v>
      </c>
      <c r="D5" s="671" t="s">
        <v>316</v>
      </c>
      <c r="E5" s="649"/>
      <c r="G5" s="638"/>
      <c r="H5" s="637" t="s">
        <v>315</v>
      </c>
      <c r="I5" s="642" t="b">
        <v>1</v>
      </c>
      <c r="J5" s="635"/>
    </row>
    <row r="6" spans="2:10" x14ac:dyDescent="0.2">
      <c r="B6" s="634"/>
      <c r="C6" s="672" t="s">
        <v>314</v>
      </c>
      <c r="D6" s="671">
        <f>_xll.ohTrigger(Deposits!P3,FRA!W3,Futures3M!Z5,FuturesHWConvAdj!Q3,Swaps1M!Y3,Swap3MAnnual!AC3,SwapsIMMDated!Y3,Swap6M!AC3,BasisSwap1MxM!AC3,BasisSwap3M6M!AC3,OIS!Y3)</f>
        <v>57</v>
      </c>
      <c r="E6" s="649"/>
      <c r="G6" s="638"/>
      <c r="H6" s="637" t="s">
        <v>313</v>
      </c>
      <c r="I6" s="642" t="b">
        <v>0</v>
      </c>
      <c r="J6" s="635"/>
    </row>
    <row r="7" spans="2:10" x14ac:dyDescent="0.2">
      <c r="B7" s="634"/>
      <c r="C7" s="672" t="s">
        <v>312</v>
      </c>
      <c r="D7" s="671">
        <f>_xll.ohTrigger(Libor!O7:O13)</f>
        <v>57</v>
      </c>
      <c r="E7" s="649"/>
      <c r="G7" s="638"/>
      <c r="H7" s="637" t="s">
        <v>311</v>
      </c>
      <c r="I7" s="642" t="b">
        <v>0</v>
      </c>
      <c r="J7" s="635"/>
    </row>
    <row r="8" spans="2:10" x14ac:dyDescent="0.2">
      <c r="B8" s="634"/>
      <c r="C8" s="670" t="s">
        <v>310</v>
      </c>
      <c r="D8" s="669" t="s">
        <v>309</v>
      </c>
      <c r="E8" s="649"/>
      <c r="G8" s="638"/>
      <c r="H8" s="637" t="s">
        <v>308</v>
      </c>
      <c r="I8" s="668"/>
      <c r="J8" s="635"/>
    </row>
    <row r="9" spans="2:10" x14ac:dyDescent="0.2">
      <c r="B9" s="634"/>
      <c r="C9" s="667"/>
      <c r="D9" s="232"/>
      <c r="E9" s="649"/>
      <c r="G9" s="638"/>
      <c r="H9" s="637" t="s">
        <v>307</v>
      </c>
      <c r="I9" s="640" t="b">
        <v>1</v>
      </c>
      <c r="J9" s="635"/>
    </row>
    <row r="10" spans="2:10" x14ac:dyDescent="0.2">
      <c r="B10" s="634"/>
      <c r="C10" s="666" t="s">
        <v>234</v>
      </c>
      <c r="D10" s="665" t="s">
        <v>306</v>
      </c>
      <c r="E10" s="649"/>
      <c r="G10" s="638"/>
      <c r="H10" s="637" t="s">
        <v>305</v>
      </c>
      <c r="I10" s="642" t="str">
        <f>Currency&amp;"ON"</f>
        <v>GBPON</v>
      </c>
      <c r="J10" s="635"/>
    </row>
    <row r="11" spans="2:10" x14ac:dyDescent="0.2">
      <c r="B11" s="634"/>
      <c r="C11" s="657" t="s">
        <v>224</v>
      </c>
      <c r="D11" s="656" t="str">
        <f>""</f>
        <v/>
      </c>
      <c r="E11" s="649"/>
      <c r="G11" s="638"/>
      <c r="H11" s="637" t="s">
        <v>304</v>
      </c>
      <c r="I11" s="642" t="str">
        <f>Currency&amp;"STD"</f>
        <v>GBPSTD</v>
      </c>
      <c r="J11" s="635"/>
    </row>
    <row r="12" spans="2:10" x14ac:dyDescent="0.2">
      <c r="B12" s="634"/>
      <c r="C12" s="657" t="s">
        <v>222</v>
      </c>
      <c r="D12" s="656" t="s">
        <v>221</v>
      </c>
      <c r="E12" s="649"/>
      <c r="G12" s="638"/>
      <c r="H12" s="637" t="s">
        <v>303</v>
      </c>
      <c r="I12" s="642" t="s">
        <v>43</v>
      </c>
      <c r="J12" s="635"/>
    </row>
    <row r="13" spans="2:10" x14ac:dyDescent="0.2">
      <c r="B13" s="634"/>
      <c r="C13" s="657" t="s">
        <v>23</v>
      </c>
      <c r="D13" s="656" t="s">
        <v>23</v>
      </c>
      <c r="E13" s="649"/>
      <c r="G13" s="664"/>
      <c r="H13" s="663" t="s">
        <v>302</v>
      </c>
      <c r="I13" s="662">
        <f>_xll.qlSettingsEvaluationDate(Trigger)</f>
        <v>42180</v>
      </c>
      <c r="J13" s="661"/>
    </row>
    <row r="14" spans="2:10" ht="13.5" thickBot="1" x14ac:dyDescent="0.25">
      <c r="B14" s="634"/>
      <c r="C14" s="657" t="s">
        <v>218</v>
      </c>
      <c r="D14" s="656" t="s">
        <v>217</v>
      </c>
      <c r="E14" s="649"/>
      <c r="G14" s="660"/>
      <c r="H14" s="659"/>
      <c r="I14" s="659"/>
      <c r="J14" s="658"/>
    </row>
    <row r="15" spans="2:10" x14ac:dyDescent="0.2">
      <c r="B15" s="634"/>
      <c r="C15" s="657" t="s">
        <v>215</v>
      </c>
      <c r="D15" s="656" t="s">
        <v>214</v>
      </c>
      <c r="E15" s="649"/>
    </row>
    <row r="16" spans="2:10" ht="13.5" thickBot="1" x14ac:dyDescent="0.25">
      <c r="B16" s="634"/>
      <c r="C16" s="657" t="s">
        <v>212</v>
      </c>
      <c r="D16" s="656" t="s">
        <v>211</v>
      </c>
      <c r="E16" s="649"/>
    </row>
    <row r="17" spans="2:10" ht="16.5" thickBot="1" x14ac:dyDescent="0.3">
      <c r="B17" s="634"/>
      <c r="C17" s="655" t="s">
        <v>209</v>
      </c>
      <c r="D17" s="654" t="s">
        <v>207</v>
      </c>
      <c r="E17" s="649"/>
      <c r="G17" s="653" t="s">
        <v>301</v>
      </c>
      <c r="H17" s="652"/>
      <c r="I17" s="652"/>
      <c r="J17" s="651"/>
    </row>
    <row r="18" spans="2:10" x14ac:dyDescent="0.2">
      <c r="B18" s="634"/>
      <c r="C18" s="650"/>
      <c r="D18" s="650"/>
      <c r="E18" s="649"/>
      <c r="G18" s="648"/>
      <c r="H18" s="647"/>
      <c r="I18" s="647"/>
      <c r="J18" s="646"/>
    </row>
    <row r="19" spans="2:10" x14ac:dyDescent="0.2">
      <c r="B19" s="638"/>
      <c r="C19" s="644" t="s">
        <v>300</v>
      </c>
      <c r="D19" s="645">
        <v>42180.637048611112</v>
      </c>
      <c r="E19" s="635"/>
      <c r="G19" s="638"/>
      <c r="H19" s="637" t="s">
        <v>273</v>
      </c>
      <c r="I19" s="642" t="s">
        <v>272</v>
      </c>
      <c r="J19" s="635"/>
    </row>
    <row r="20" spans="2:10" x14ac:dyDescent="0.2">
      <c r="B20" s="638"/>
      <c r="C20" s="644" t="s">
        <v>299</v>
      </c>
      <c r="D20" s="643" t="b">
        <v>0</v>
      </c>
      <c r="E20" s="635"/>
      <c r="G20" s="638"/>
      <c r="H20" s="637" t="s">
        <v>275</v>
      </c>
      <c r="I20" s="642" t="s">
        <v>227</v>
      </c>
      <c r="J20" s="635"/>
    </row>
    <row r="21" spans="2:10" ht="13.5" thickBot="1" x14ac:dyDescent="0.25">
      <c r="B21" s="638"/>
      <c r="C21" s="641"/>
      <c r="D21" s="641"/>
      <c r="E21" s="635"/>
      <c r="G21" s="638"/>
      <c r="H21" s="637" t="s">
        <v>298</v>
      </c>
      <c r="I21" s="640" t="s">
        <v>21</v>
      </c>
      <c r="J21" s="635"/>
    </row>
    <row r="22" spans="2:10" x14ac:dyDescent="0.2">
      <c r="B22" s="631"/>
      <c r="C22" s="631"/>
      <c r="D22" s="631"/>
      <c r="E22" s="631"/>
      <c r="G22" s="638"/>
      <c r="H22" s="637" t="s">
        <v>297</v>
      </c>
      <c r="I22" s="639">
        <v>1E-4</v>
      </c>
      <c r="J22" s="635"/>
    </row>
    <row r="23" spans="2:10" x14ac:dyDescent="0.2">
      <c r="G23" s="638"/>
      <c r="H23" s="637" t="s">
        <v>296</v>
      </c>
      <c r="I23" s="636">
        <v>-0.01</v>
      </c>
      <c r="J23" s="635"/>
    </row>
    <row r="24" spans="2:10" ht="11.25" customHeight="1" thickBot="1" x14ac:dyDescent="0.25">
      <c r="G24" s="634"/>
      <c r="H24" s="633"/>
      <c r="I24" s="633"/>
      <c r="J24" s="632"/>
    </row>
    <row r="25" spans="2:10" x14ac:dyDescent="0.2">
      <c r="G25" s="631"/>
      <c r="H25" s="631"/>
      <c r="I25" s="631"/>
      <c r="J25" s="631"/>
    </row>
  </sheetData>
  <mergeCells count="1">
    <mergeCell ref="B2:E2"/>
  </mergeCells>
  <conditionalFormatting sqref="D20">
    <cfRule type="cellIs" dxfId="4" priority="1" stopIfTrue="1" operator="equal">
      <formula>TRUE</formula>
    </cfRule>
  </conditionalFormatting>
  <dataValidations count="3">
    <dataValidation type="list" allowBlank="1" showInputMessage="1" showErrorMessage="1" sqref="I20">
      <formula1>"ibor,Libor"</formula1>
    </dataValidation>
    <dataValidation type="list" allowBlank="1" showInputMessage="1" showErrorMessage="1" sqref="IO4 SK4 ACG4 AMC4 AVY4 BFU4 BPQ4 BZM4 CJI4 CTE4 DDA4 DMW4 DWS4 EGO4 EQK4 FAG4 FKC4 FTY4 GDU4 GNQ4 GXM4 HHI4 HRE4 IBA4 IKW4 IUS4 JEO4 JOK4 JYG4 KIC4 KRY4 LBU4 LLQ4 LVM4 MFI4 MPE4 MZA4 NIW4 NSS4 OCO4 OMK4 OWG4 PGC4 PPY4 PZU4 QJQ4 QTM4 RDI4 RNE4 RXA4 SGW4 SQS4 TAO4 TKK4 TUG4 UEC4 UNY4 UXU4 VHQ4 VRM4 WBI4 WLE4 WVA4 IO65540 SK65540 ACG65540 AMC65540 AVY65540 BFU65540 BPQ65540 BZM65540 CJI65540 CTE65540 DDA65540 DMW65540 DWS65540 EGO65540 EQK65540 FAG65540 FKC65540 FTY65540 GDU65540 GNQ65540 GXM65540 HHI65540 HRE65540 IBA65540 IKW65540 IUS65540 JEO65540 JOK65540 JYG65540 KIC65540 KRY65540 LBU65540 LLQ65540 LVM65540 MFI65540 MPE65540 MZA65540 NIW65540 NSS65540 OCO65540 OMK65540 OWG65540 PGC65540 PPY65540 PZU65540 QJQ65540 QTM65540 RDI65540 RNE65540 RXA65540 SGW65540 SQS65540 TAO65540 TKK65540 TUG65540 UEC65540 UNY65540 UXU65540 VHQ65540 VRM65540 WBI65540 WLE65540 WVA65540 IO131076 SK131076 ACG131076 AMC131076 AVY131076 BFU131076 BPQ131076 BZM131076 CJI131076 CTE131076 DDA131076 DMW131076 DWS131076 EGO131076 EQK131076 FAG131076 FKC131076 FTY131076 GDU131076 GNQ131076 GXM131076 HHI131076 HRE131076 IBA131076 IKW131076 IUS131076 JEO131076 JOK131076 JYG131076 KIC131076 KRY131076 LBU131076 LLQ131076 LVM131076 MFI131076 MPE131076 MZA131076 NIW131076 NSS131076 OCO131076 OMK131076 OWG131076 PGC131076 PPY131076 PZU131076 QJQ131076 QTM131076 RDI131076 RNE131076 RXA131076 SGW131076 SQS131076 TAO131076 TKK131076 TUG131076 UEC131076 UNY131076 UXU131076 VHQ131076 VRM131076 WBI131076 WLE131076 WVA131076 IO196612 SK196612 ACG196612 AMC196612 AVY196612 BFU196612 BPQ196612 BZM196612 CJI196612 CTE196612 DDA196612 DMW196612 DWS196612 EGO196612 EQK196612 FAG196612 FKC196612 FTY196612 GDU196612 GNQ196612 GXM196612 HHI196612 HRE196612 IBA196612 IKW196612 IUS196612 JEO196612 JOK196612 JYG196612 KIC196612 KRY196612 LBU196612 LLQ196612 LVM196612 MFI196612 MPE196612 MZA196612 NIW196612 NSS196612 OCO196612 OMK196612 OWG196612 PGC196612 PPY196612 PZU196612 QJQ196612 QTM196612 RDI196612 RNE196612 RXA196612 SGW196612 SQS196612 TAO196612 TKK196612 TUG196612 UEC196612 UNY196612 UXU196612 VHQ196612 VRM196612 WBI196612 WLE196612 WVA196612 IO262148 SK262148 ACG262148 AMC262148 AVY262148 BFU262148 BPQ262148 BZM262148 CJI262148 CTE262148 DDA262148 DMW262148 DWS262148 EGO262148 EQK262148 FAG262148 FKC262148 FTY262148 GDU262148 GNQ262148 GXM262148 HHI262148 HRE262148 IBA262148 IKW262148 IUS262148 JEO262148 JOK262148 JYG262148 KIC262148 KRY262148 LBU262148 LLQ262148 LVM262148 MFI262148 MPE262148 MZA262148 NIW262148 NSS262148 OCO262148 OMK262148 OWG262148 PGC262148 PPY262148 PZU262148 QJQ262148 QTM262148 RDI262148 RNE262148 RXA262148 SGW262148 SQS262148 TAO262148 TKK262148 TUG262148 UEC262148 UNY262148 UXU262148 VHQ262148 VRM262148 WBI262148 WLE262148 WVA262148 IO327684 SK327684 ACG327684 AMC327684 AVY327684 BFU327684 BPQ327684 BZM327684 CJI327684 CTE327684 DDA327684 DMW327684 DWS327684 EGO327684 EQK327684 FAG327684 FKC327684 FTY327684 GDU327684 GNQ327684 GXM327684 HHI327684 HRE327684 IBA327684 IKW327684 IUS327684 JEO327684 JOK327684 JYG327684 KIC327684 KRY327684 LBU327684 LLQ327684 LVM327684 MFI327684 MPE327684 MZA327684 NIW327684 NSS327684 OCO327684 OMK327684 OWG327684 PGC327684 PPY327684 PZU327684 QJQ327684 QTM327684 RDI327684 RNE327684 RXA327684 SGW327684 SQS327684 TAO327684 TKK327684 TUG327684 UEC327684 UNY327684 UXU327684 VHQ327684 VRM327684 WBI327684 WLE327684 WVA327684 IO393220 SK393220 ACG393220 AMC393220 AVY393220 BFU393220 BPQ393220 BZM393220 CJI393220 CTE393220 DDA393220 DMW393220 DWS393220 EGO393220 EQK393220 FAG393220 FKC393220 FTY393220 GDU393220 GNQ393220 GXM393220 HHI393220 HRE393220 IBA393220 IKW393220 IUS393220 JEO393220 JOK393220 JYG393220 KIC393220 KRY393220 LBU393220 LLQ393220 LVM393220 MFI393220 MPE393220 MZA393220 NIW393220 NSS393220 OCO393220 OMK393220 OWG393220 PGC393220 PPY393220 PZU393220 QJQ393220 QTM393220 RDI393220 RNE393220 RXA393220 SGW393220 SQS393220 TAO393220 TKK393220 TUG393220 UEC393220 UNY393220 UXU393220 VHQ393220 VRM393220 WBI393220 WLE393220 WVA393220 IO458756 SK458756 ACG458756 AMC458756 AVY458756 BFU458756 BPQ458756 BZM458756 CJI458756 CTE458756 DDA458756 DMW458756 DWS458756 EGO458756 EQK458756 FAG458756 FKC458756 FTY458756 GDU458756 GNQ458756 GXM458756 HHI458756 HRE458756 IBA458756 IKW458756 IUS458756 JEO458756 JOK458756 JYG458756 KIC458756 KRY458756 LBU458756 LLQ458756 LVM458756 MFI458756 MPE458756 MZA458756 NIW458756 NSS458756 OCO458756 OMK458756 OWG458756 PGC458756 PPY458756 PZU458756 QJQ458756 QTM458756 RDI458756 RNE458756 RXA458756 SGW458756 SQS458756 TAO458756 TKK458756 TUG458756 UEC458756 UNY458756 UXU458756 VHQ458756 VRM458756 WBI458756 WLE458756 WVA458756 IO524292 SK524292 ACG524292 AMC524292 AVY524292 BFU524292 BPQ524292 BZM524292 CJI524292 CTE524292 DDA524292 DMW524292 DWS524292 EGO524292 EQK524292 FAG524292 FKC524292 FTY524292 GDU524292 GNQ524292 GXM524292 HHI524292 HRE524292 IBA524292 IKW524292 IUS524292 JEO524292 JOK524292 JYG524292 KIC524292 KRY524292 LBU524292 LLQ524292 LVM524292 MFI524292 MPE524292 MZA524292 NIW524292 NSS524292 OCO524292 OMK524292 OWG524292 PGC524292 PPY524292 PZU524292 QJQ524292 QTM524292 RDI524292 RNE524292 RXA524292 SGW524292 SQS524292 TAO524292 TKK524292 TUG524292 UEC524292 UNY524292 UXU524292 VHQ524292 VRM524292 WBI524292 WLE524292 WVA524292 IO589828 SK589828 ACG589828 AMC589828 AVY589828 BFU589828 BPQ589828 BZM589828 CJI589828 CTE589828 DDA589828 DMW589828 DWS589828 EGO589828 EQK589828 FAG589828 FKC589828 FTY589828 GDU589828 GNQ589828 GXM589828 HHI589828 HRE589828 IBA589828 IKW589828 IUS589828 JEO589828 JOK589828 JYG589828 KIC589828 KRY589828 LBU589828 LLQ589828 LVM589828 MFI589828 MPE589828 MZA589828 NIW589828 NSS589828 OCO589828 OMK589828 OWG589828 PGC589828 PPY589828 PZU589828 QJQ589828 QTM589828 RDI589828 RNE589828 RXA589828 SGW589828 SQS589828 TAO589828 TKK589828 TUG589828 UEC589828 UNY589828 UXU589828 VHQ589828 VRM589828 WBI589828 WLE589828 WVA589828 IO655364 SK655364 ACG655364 AMC655364 AVY655364 BFU655364 BPQ655364 BZM655364 CJI655364 CTE655364 DDA655364 DMW655364 DWS655364 EGO655364 EQK655364 FAG655364 FKC655364 FTY655364 GDU655364 GNQ655364 GXM655364 HHI655364 HRE655364 IBA655364 IKW655364 IUS655364 JEO655364 JOK655364 JYG655364 KIC655364 KRY655364 LBU655364 LLQ655364 LVM655364 MFI655364 MPE655364 MZA655364 NIW655364 NSS655364 OCO655364 OMK655364 OWG655364 PGC655364 PPY655364 PZU655364 QJQ655364 QTM655364 RDI655364 RNE655364 RXA655364 SGW655364 SQS655364 TAO655364 TKK655364 TUG655364 UEC655364 UNY655364 UXU655364 VHQ655364 VRM655364 WBI655364 WLE655364 WVA655364 IO720900 SK720900 ACG720900 AMC720900 AVY720900 BFU720900 BPQ720900 BZM720900 CJI720900 CTE720900 DDA720900 DMW720900 DWS720900 EGO720900 EQK720900 FAG720900 FKC720900 FTY720900 GDU720900 GNQ720900 GXM720900 HHI720900 HRE720900 IBA720900 IKW720900 IUS720900 JEO720900 JOK720900 JYG720900 KIC720900 KRY720900 LBU720900 LLQ720900 LVM720900 MFI720900 MPE720900 MZA720900 NIW720900 NSS720900 OCO720900 OMK720900 OWG720900 PGC720900 PPY720900 PZU720900 QJQ720900 QTM720900 RDI720900 RNE720900 RXA720900 SGW720900 SQS720900 TAO720900 TKK720900 TUG720900 UEC720900 UNY720900 UXU720900 VHQ720900 VRM720900 WBI720900 WLE720900 WVA720900 IO786436 SK786436 ACG786436 AMC786436 AVY786436 BFU786436 BPQ786436 BZM786436 CJI786436 CTE786436 DDA786436 DMW786436 DWS786436 EGO786436 EQK786436 FAG786436 FKC786436 FTY786436 GDU786436 GNQ786436 GXM786436 HHI786436 HRE786436 IBA786436 IKW786436 IUS786436 JEO786436 JOK786436 JYG786436 KIC786436 KRY786436 LBU786436 LLQ786436 LVM786436 MFI786436 MPE786436 MZA786436 NIW786436 NSS786436 OCO786436 OMK786436 OWG786436 PGC786436 PPY786436 PZU786436 QJQ786436 QTM786436 RDI786436 RNE786436 RXA786436 SGW786436 SQS786436 TAO786436 TKK786436 TUG786436 UEC786436 UNY786436 UXU786436 VHQ786436 VRM786436 WBI786436 WLE786436 WVA786436 IO851972 SK851972 ACG851972 AMC851972 AVY851972 BFU851972 BPQ851972 BZM851972 CJI851972 CTE851972 DDA851972 DMW851972 DWS851972 EGO851972 EQK851972 FAG851972 FKC851972 FTY851972 GDU851972 GNQ851972 GXM851972 HHI851972 HRE851972 IBA851972 IKW851972 IUS851972 JEO851972 JOK851972 JYG851972 KIC851972 KRY851972 LBU851972 LLQ851972 LVM851972 MFI851972 MPE851972 MZA851972 NIW851972 NSS851972 OCO851972 OMK851972 OWG851972 PGC851972 PPY851972 PZU851972 QJQ851972 QTM851972 RDI851972 RNE851972 RXA851972 SGW851972 SQS851972 TAO851972 TKK851972 TUG851972 UEC851972 UNY851972 UXU851972 VHQ851972 VRM851972 WBI851972 WLE851972 WVA851972 IO917508 SK917508 ACG917508 AMC917508 AVY917508 BFU917508 BPQ917508 BZM917508 CJI917508 CTE917508 DDA917508 DMW917508 DWS917508 EGO917508 EQK917508 FAG917508 FKC917508 FTY917508 GDU917508 GNQ917508 GXM917508 HHI917508 HRE917508 IBA917508 IKW917508 IUS917508 JEO917508 JOK917508 JYG917508 KIC917508 KRY917508 LBU917508 LLQ917508 LVM917508 MFI917508 MPE917508 MZA917508 NIW917508 NSS917508 OCO917508 OMK917508 OWG917508 PGC917508 PPY917508 PZU917508 QJQ917508 QTM917508 RDI917508 RNE917508 RXA917508 SGW917508 SQS917508 TAO917508 TKK917508 TUG917508 UEC917508 UNY917508 UXU917508 VHQ917508 VRM917508 WBI917508 WLE917508 WVA917508 IO983044 SK983044 ACG983044 AMC983044 AVY983044 BFU983044 BPQ983044 BZM983044 CJI983044 CTE983044 DDA983044 DMW983044 DWS983044 EGO983044 EQK983044 FAG983044 FKC983044 FTY983044 GDU983044 GNQ983044 GXM983044 HHI983044 HRE983044 IBA983044 IKW983044 IUS983044 JEO983044 JOK983044 JYG983044 KIC983044 KRY983044 LBU983044 LLQ983044 LVM983044 MFI983044 MPE983044 MZA983044 NIW983044 NSS983044 OCO983044 OMK983044 OWG983044 PGC983044 PPY983044 PZU983044 QJQ983044 QTM983044 RDI983044 RNE983044 RXA983044 SGW983044 SQS983044 TAO983044 TKK983044 TUG983044 UEC983044 UNY983044 UXU983044 VHQ983044 VRM983044 WBI983044 WLE983044 WVA983044 D4 I12">
      <formula1>"EUR,USD,GBP,JPY,CHF"</formula1>
    </dataValidation>
    <dataValidation type="list" allowBlank="1" showInputMessage="1" showErrorMessage="1" sqref="IO8:IO9 SK8:SK9 ACG8:ACG9 AMC8:AMC9 AVY8:AVY9 BFU8:BFU9 BPQ8:BPQ9 BZM8:BZM9 CJI8:CJI9 CTE8:CTE9 DDA8:DDA9 DMW8:DMW9 DWS8:DWS9 EGO8:EGO9 EQK8:EQK9 FAG8:FAG9 FKC8:FKC9 FTY8:FTY9 GDU8:GDU9 GNQ8:GNQ9 GXM8:GXM9 HHI8:HHI9 HRE8:HRE9 IBA8:IBA9 IKW8:IKW9 IUS8:IUS9 JEO8:JEO9 JOK8:JOK9 JYG8:JYG9 KIC8:KIC9 KRY8:KRY9 LBU8:LBU9 LLQ8:LLQ9 LVM8:LVM9 MFI8:MFI9 MPE8:MPE9 MZA8:MZA9 NIW8:NIW9 NSS8:NSS9 OCO8:OCO9 OMK8:OMK9 OWG8:OWG9 PGC8:PGC9 PPY8:PPY9 PZU8:PZU9 QJQ8:QJQ9 QTM8:QTM9 RDI8:RDI9 RNE8:RNE9 RXA8:RXA9 SGW8:SGW9 SQS8:SQS9 TAO8:TAO9 TKK8:TKK9 TUG8:TUG9 UEC8:UEC9 UNY8:UNY9 UXU8:UXU9 VHQ8:VHQ9 VRM8:VRM9 WBI8:WBI9 WLE8:WLE9 WVA8:WVA9 IO65544:IO65545 SK65544:SK65545 ACG65544:ACG65545 AMC65544:AMC65545 AVY65544:AVY65545 BFU65544:BFU65545 BPQ65544:BPQ65545 BZM65544:BZM65545 CJI65544:CJI65545 CTE65544:CTE65545 DDA65544:DDA65545 DMW65544:DMW65545 DWS65544:DWS65545 EGO65544:EGO65545 EQK65544:EQK65545 FAG65544:FAG65545 FKC65544:FKC65545 FTY65544:FTY65545 GDU65544:GDU65545 GNQ65544:GNQ65545 GXM65544:GXM65545 HHI65544:HHI65545 HRE65544:HRE65545 IBA65544:IBA65545 IKW65544:IKW65545 IUS65544:IUS65545 JEO65544:JEO65545 JOK65544:JOK65545 JYG65544:JYG65545 KIC65544:KIC65545 KRY65544:KRY65545 LBU65544:LBU65545 LLQ65544:LLQ65545 LVM65544:LVM65545 MFI65544:MFI65545 MPE65544:MPE65545 MZA65544:MZA65545 NIW65544:NIW65545 NSS65544:NSS65545 OCO65544:OCO65545 OMK65544:OMK65545 OWG65544:OWG65545 PGC65544:PGC65545 PPY65544:PPY65545 PZU65544:PZU65545 QJQ65544:QJQ65545 QTM65544:QTM65545 RDI65544:RDI65545 RNE65544:RNE65545 RXA65544:RXA65545 SGW65544:SGW65545 SQS65544:SQS65545 TAO65544:TAO65545 TKK65544:TKK65545 TUG65544:TUG65545 UEC65544:UEC65545 UNY65544:UNY65545 UXU65544:UXU65545 VHQ65544:VHQ65545 VRM65544:VRM65545 WBI65544:WBI65545 WLE65544:WLE65545 WVA65544:WVA65545 IO131080:IO131081 SK131080:SK131081 ACG131080:ACG131081 AMC131080:AMC131081 AVY131080:AVY131081 BFU131080:BFU131081 BPQ131080:BPQ131081 BZM131080:BZM131081 CJI131080:CJI131081 CTE131080:CTE131081 DDA131080:DDA131081 DMW131080:DMW131081 DWS131080:DWS131081 EGO131080:EGO131081 EQK131080:EQK131081 FAG131080:FAG131081 FKC131080:FKC131081 FTY131080:FTY131081 GDU131080:GDU131081 GNQ131080:GNQ131081 GXM131080:GXM131081 HHI131080:HHI131081 HRE131080:HRE131081 IBA131080:IBA131081 IKW131080:IKW131081 IUS131080:IUS131081 JEO131080:JEO131081 JOK131080:JOK131081 JYG131080:JYG131081 KIC131080:KIC131081 KRY131080:KRY131081 LBU131080:LBU131081 LLQ131080:LLQ131081 LVM131080:LVM131081 MFI131080:MFI131081 MPE131080:MPE131081 MZA131080:MZA131081 NIW131080:NIW131081 NSS131080:NSS131081 OCO131080:OCO131081 OMK131080:OMK131081 OWG131080:OWG131081 PGC131080:PGC131081 PPY131080:PPY131081 PZU131080:PZU131081 QJQ131080:QJQ131081 QTM131080:QTM131081 RDI131080:RDI131081 RNE131080:RNE131081 RXA131080:RXA131081 SGW131080:SGW131081 SQS131080:SQS131081 TAO131080:TAO131081 TKK131080:TKK131081 TUG131080:TUG131081 UEC131080:UEC131081 UNY131080:UNY131081 UXU131080:UXU131081 VHQ131080:VHQ131081 VRM131080:VRM131081 WBI131080:WBI131081 WLE131080:WLE131081 WVA131080:WVA131081 IO196616:IO196617 SK196616:SK196617 ACG196616:ACG196617 AMC196616:AMC196617 AVY196616:AVY196617 BFU196616:BFU196617 BPQ196616:BPQ196617 BZM196616:BZM196617 CJI196616:CJI196617 CTE196616:CTE196617 DDA196616:DDA196617 DMW196616:DMW196617 DWS196616:DWS196617 EGO196616:EGO196617 EQK196616:EQK196617 FAG196616:FAG196617 FKC196616:FKC196617 FTY196616:FTY196617 GDU196616:GDU196617 GNQ196616:GNQ196617 GXM196616:GXM196617 HHI196616:HHI196617 HRE196616:HRE196617 IBA196616:IBA196617 IKW196616:IKW196617 IUS196616:IUS196617 JEO196616:JEO196617 JOK196616:JOK196617 JYG196616:JYG196617 KIC196616:KIC196617 KRY196616:KRY196617 LBU196616:LBU196617 LLQ196616:LLQ196617 LVM196616:LVM196617 MFI196616:MFI196617 MPE196616:MPE196617 MZA196616:MZA196617 NIW196616:NIW196617 NSS196616:NSS196617 OCO196616:OCO196617 OMK196616:OMK196617 OWG196616:OWG196617 PGC196616:PGC196617 PPY196616:PPY196617 PZU196616:PZU196617 QJQ196616:QJQ196617 QTM196616:QTM196617 RDI196616:RDI196617 RNE196616:RNE196617 RXA196616:RXA196617 SGW196616:SGW196617 SQS196616:SQS196617 TAO196616:TAO196617 TKK196616:TKK196617 TUG196616:TUG196617 UEC196616:UEC196617 UNY196616:UNY196617 UXU196616:UXU196617 VHQ196616:VHQ196617 VRM196616:VRM196617 WBI196616:WBI196617 WLE196616:WLE196617 WVA196616:WVA196617 IO262152:IO262153 SK262152:SK262153 ACG262152:ACG262153 AMC262152:AMC262153 AVY262152:AVY262153 BFU262152:BFU262153 BPQ262152:BPQ262153 BZM262152:BZM262153 CJI262152:CJI262153 CTE262152:CTE262153 DDA262152:DDA262153 DMW262152:DMW262153 DWS262152:DWS262153 EGO262152:EGO262153 EQK262152:EQK262153 FAG262152:FAG262153 FKC262152:FKC262153 FTY262152:FTY262153 GDU262152:GDU262153 GNQ262152:GNQ262153 GXM262152:GXM262153 HHI262152:HHI262153 HRE262152:HRE262153 IBA262152:IBA262153 IKW262152:IKW262153 IUS262152:IUS262153 JEO262152:JEO262153 JOK262152:JOK262153 JYG262152:JYG262153 KIC262152:KIC262153 KRY262152:KRY262153 LBU262152:LBU262153 LLQ262152:LLQ262153 LVM262152:LVM262153 MFI262152:MFI262153 MPE262152:MPE262153 MZA262152:MZA262153 NIW262152:NIW262153 NSS262152:NSS262153 OCO262152:OCO262153 OMK262152:OMK262153 OWG262152:OWG262153 PGC262152:PGC262153 PPY262152:PPY262153 PZU262152:PZU262153 QJQ262152:QJQ262153 QTM262152:QTM262153 RDI262152:RDI262153 RNE262152:RNE262153 RXA262152:RXA262153 SGW262152:SGW262153 SQS262152:SQS262153 TAO262152:TAO262153 TKK262152:TKK262153 TUG262152:TUG262153 UEC262152:UEC262153 UNY262152:UNY262153 UXU262152:UXU262153 VHQ262152:VHQ262153 VRM262152:VRM262153 WBI262152:WBI262153 WLE262152:WLE262153 WVA262152:WVA262153 IO327688:IO327689 SK327688:SK327689 ACG327688:ACG327689 AMC327688:AMC327689 AVY327688:AVY327689 BFU327688:BFU327689 BPQ327688:BPQ327689 BZM327688:BZM327689 CJI327688:CJI327689 CTE327688:CTE327689 DDA327688:DDA327689 DMW327688:DMW327689 DWS327688:DWS327689 EGO327688:EGO327689 EQK327688:EQK327689 FAG327688:FAG327689 FKC327688:FKC327689 FTY327688:FTY327689 GDU327688:GDU327689 GNQ327688:GNQ327689 GXM327688:GXM327689 HHI327688:HHI327689 HRE327688:HRE327689 IBA327688:IBA327689 IKW327688:IKW327689 IUS327688:IUS327689 JEO327688:JEO327689 JOK327688:JOK327689 JYG327688:JYG327689 KIC327688:KIC327689 KRY327688:KRY327689 LBU327688:LBU327689 LLQ327688:LLQ327689 LVM327688:LVM327689 MFI327688:MFI327689 MPE327688:MPE327689 MZA327688:MZA327689 NIW327688:NIW327689 NSS327688:NSS327689 OCO327688:OCO327689 OMK327688:OMK327689 OWG327688:OWG327689 PGC327688:PGC327689 PPY327688:PPY327689 PZU327688:PZU327689 QJQ327688:QJQ327689 QTM327688:QTM327689 RDI327688:RDI327689 RNE327688:RNE327689 RXA327688:RXA327689 SGW327688:SGW327689 SQS327688:SQS327689 TAO327688:TAO327689 TKK327688:TKK327689 TUG327688:TUG327689 UEC327688:UEC327689 UNY327688:UNY327689 UXU327688:UXU327689 VHQ327688:VHQ327689 VRM327688:VRM327689 WBI327688:WBI327689 WLE327688:WLE327689 WVA327688:WVA327689 IO393224:IO393225 SK393224:SK393225 ACG393224:ACG393225 AMC393224:AMC393225 AVY393224:AVY393225 BFU393224:BFU393225 BPQ393224:BPQ393225 BZM393224:BZM393225 CJI393224:CJI393225 CTE393224:CTE393225 DDA393224:DDA393225 DMW393224:DMW393225 DWS393224:DWS393225 EGO393224:EGO393225 EQK393224:EQK393225 FAG393224:FAG393225 FKC393224:FKC393225 FTY393224:FTY393225 GDU393224:GDU393225 GNQ393224:GNQ393225 GXM393224:GXM393225 HHI393224:HHI393225 HRE393224:HRE393225 IBA393224:IBA393225 IKW393224:IKW393225 IUS393224:IUS393225 JEO393224:JEO393225 JOK393224:JOK393225 JYG393224:JYG393225 KIC393224:KIC393225 KRY393224:KRY393225 LBU393224:LBU393225 LLQ393224:LLQ393225 LVM393224:LVM393225 MFI393224:MFI393225 MPE393224:MPE393225 MZA393224:MZA393225 NIW393224:NIW393225 NSS393224:NSS393225 OCO393224:OCO393225 OMK393224:OMK393225 OWG393224:OWG393225 PGC393224:PGC393225 PPY393224:PPY393225 PZU393224:PZU393225 QJQ393224:QJQ393225 QTM393224:QTM393225 RDI393224:RDI393225 RNE393224:RNE393225 RXA393224:RXA393225 SGW393224:SGW393225 SQS393224:SQS393225 TAO393224:TAO393225 TKK393224:TKK393225 TUG393224:TUG393225 UEC393224:UEC393225 UNY393224:UNY393225 UXU393224:UXU393225 VHQ393224:VHQ393225 VRM393224:VRM393225 WBI393224:WBI393225 WLE393224:WLE393225 WVA393224:WVA393225 IO458760:IO458761 SK458760:SK458761 ACG458760:ACG458761 AMC458760:AMC458761 AVY458760:AVY458761 BFU458760:BFU458761 BPQ458760:BPQ458761 BZM458760:BZM458761 CJI458760:CJI458761 CTE458760:CTE458761 DDA458760:DDA458761 DMW458760:DMW458761 DWS458760:DWS458761 EGO458760:EGO458761 EQK458760:EQK458761 FAG458760:FAG458761 FKC458760:FKC458761 FTY458760:FTY458761 GDU458760:GDU458761 GNQ458760:GNQ458761 GXM458760:GXM458761 HHI458760:HHI458761 HRE458760:HRE458761 IBA458760:IBA458761 IKW458760:IKW458761 IUS458760:IUS458761 JEO458760:JEO458761 JOK458760:JOK458761 JYG458760:JYG458761 KIC458760:KIC458761 KRY458760:KRY458761 LBU458760:LBU458761 LLQ458760:LLQ458761 LVM458760:LVM458761 MFI458760:MFI458761 MPE458760:MPE458761 MZA458760:MZA458761 NIW458760:NIW458761 NSS458760:NSS458761 OCO458760:OCO458761 OMK458760:OMK458761 OWG458760:OWG458761 PGC458760:PGC458761 PPY458760:PPY458761 PZU458760:PZU458761 QJQ458760:QJQ458761 QTM458760:QTM458761 RDI458760:RDI458761 RNE458760:RNE458761 RXA458760:RXA458761 SGW458760:SGW458761 SQS458760:SQS458761 TAO458760:TAO458761 TKK458760:TKK458761 TUG458760:TUG458761 UEC458760:UEC458761 UNY458760:UNY458761 UXU458760:UXU458761 VHQ458760:VHQ458761 VRM458760:VRM458761 WBI458760:WBI458761 WLE458760:WLE458761 WVA458760:WVA458761 IO524296:IO524297 SK524296:SK524297 ACG524296:ACG524297 AMC524296:AMC524297 AVY524296:AVY524297 BFU524296:BFU524297 BPQ524296:BPQ524297 BZM524296:BZM524297 CJI524296:CJI524297 CTE524296:CTE524297 DDA524296:DDA524297 DMW524296:DMW524297 DWS524296:DWS524297 EGO524296:EGO524297 EQK524296:EQK524297 FAG524296:FAG524297 FKC524296:FKC524297 FTY524296:FTY524297 GDU524296:GDU524297 GNQ524296:GNQ524297 GXM524296:GXM524297 HHI524296:HHI524297 HRE524296:HRE524297 IBA524296:IBA524297 IKW524296:IKW524297 IUS524296:IUS524297 JEO524296:JEO524297 JOK524296:JOK524297 JYG524296:JYG524297 KIC524296:KIC524297 KRY524296:KRY524297 LBU524296:LBU524297 LLQ524296:LLQ524297 LVM524296:LVM524297 MFI524296:MFI524297 MPE524296:MPE524297 MZA524296:MZA524297 NIW524296:NIW524297 NSS524296:NSS524297 OCO524296:OCO524297 OMK524296:OMK524297 OWG524296:OWG524297 PGC524296:PGC524297 PPY524296:PPY524297 PZU524296:PZU524297 QJQ524296:QJQ524297 QTM524296:QTM524297 RDI524296:RDI524297 RNE524296:RNE524297 RXA524296:RXA524297 SGW524296:SGW524297 SQS524296:SQS524297 TAO524296:TAO524297 TKK524296:TKK524297 TUG524296:TUG524297 UEC524296:UEC524297 UNY524296:UNY524297 UXU524296:UXU524297 VHQ524296:VHQ524297 VRM524296:VRM524297 WBI524296:WBI524297 WLE524296:WLE524297 WVA524296:WVA524297 IO589832:IO589833 SK589832:SK589833 ACG589832:ACG589833 AMC589832:AMC589833 AVY589832:AVY589833 BFU589832:BFU589833 BPQ589832:BPQ589833 BZM589832:BZM589833 CJI589832:CJI589833 CTE589832:CTE589833 DDA589832:DDA589833 DMW589832:DMW589833 DWS589832:DWS589833 EGO589832:EGO589833 EQK589832:EQK589833 FAG589832:FAG589833 FKC589832:FKC589833 FTY589832:FTY589833 GDU589832:GDU589833 GNQ589832:GNQ589833 GXM589832:GXM589833 HHI589832:HHI589833 HRE589832:HRE589833 IBA589832:IBA589833 IKW589832:IKW589833 IUS589832:IUS589833 JEO589832:JEO589833 JOK589832:JOK589833 JYG589832:JYG589833 KIC589832:KIC589833 KRY589832:KRY589833 LBU589832:LBU589833 LLQ589832:LLQ589833 LVM589832:LVM589833 MFI589832:MFI589833 MPE589832:MPE589833 MZA589832:MZA589833 NIW589832:NIW589833 NSS589832:NSS589833 OCO589832:OCO589833 OMK589832:OMK589833 OWG589832:OWG589833 PGC589832:PGC589833 PPY589832:PPY589833 PZU589832:PZU589833 QJQ589832:QJQ589833 QTM589832:QTM589833 RDI589832:RDI589833 RNE589832:RNE589833 RXA589832:RXA589833 SGW589832:SGW589833 SQS589832:SQS589833 TAO589832:TAO589833 TKK589832:TKK589833 TUG589832:TUG589833 UEC589832:UEC589833 UNY589832:UNY589833 UXU589832:UXU589833 VHQ589832:VHQ589833 VRM589832:VRM589833 WBI589832:WBI589833 WLE589832:WLE589833 WVA589832:WVA589833 IO655368:IO655369 SK655368:SK655369 ACG655368:ACG655369 AMC655368:AMC655369 AVY655368:AVY655369 BFU655368:BFU655369 BPQ655368:BPQ655369 BZM655368:BZM655369 CJI655368:CJI655369 CTE655368:CTE655369 DDA655368:DDA655369 DMW655368:DMW655369 DWS655368:DWS655369 EGO655368:EGO655369 EQK655368:EQK655369 FAG655368:FAG655369 FKC655368:FKC655369 FTY655368:FTY655369 GDU655368:GDU655369 GNQ655368:GNQ655369 GXM655368:GXM655369 HHI655368:HHI655369 HRE655368:HRE655369 IBA655368:IBA655369 IKW655368:IKW655369 IUS655368:IUS655369 JEO655368:JEO655369 JOK655368:JOK655369 JYG655368:JYG655369 KIC655368:KIC655369 KRY655368:KRY655369 LBU655368:LBU655369 LLQ655368:LLQ655369 LVM655368:LVM655369 MFI655368:MFI655369 MPE655368:MPE655369 MZA655368:MZA655369 NIW655368:NIW655369 NSS655368:NSS655369 OCO655368:OCO655369 OMK655368:OMK655369 OWG655368:OWG655369 PGC655368:PGC655369 PPY655368:PPY655369 PZU655368:PZU655369 QJQ655368:QJQ655369 QTM655368:QTM655369 RDI655368:RDI655369 RNE655368:RNE655369 RXA655368:RXA655369 SGW655368:SGW655369 SQS655368:SQS655369 TAO655368:TAO655369 TKK655368:TKK655369 TUG655368:TUG655369 UEC655368:UEC655369 UNY655368:UNY655369 UXU655368:UXU655369 VHQ655368:VHQ655369 VRM655368:VRM655369 WBI655368:WBI655369 WLE655368:WLE655369 WVA655368:WVA655369 IO720904:IO720905 SK720904:SK720905 ACG720904:ACG720905 AMC720904:AMC720905 AVY720904:AVY720905 BFU720904:BFU720905 BPQ720904:BPQ720905 BZM720904:BZM720905 CJI720904:CJI720905 CTE720904:CTE720905 DDA720904:DDA720905 DMW720904:DMW720905 DWS720904:DWS720905 EGO720904:EGO720905 EQK720904:EQK720905 FAG720904:FAG720905 FKC720904:FKC720905 FTY720904:FTY720905 GDU720904:GDU720905 GNQ720904:GNQ720905 GXM720904:GXM720905 HHI720904:HHI720905 HRE720904:HRE720905 IBA720904:IBA720905 IKW720904:IKW720905 IUS720904:IUS720905 JEO720904:JEO720905 JOK720904:JOK720905 JYG720904:JYG720905 KIC720904:KIC720905 KRY720904:KRY720905 LBU720904:LBU720905 LLQ720904:LLQ720905 LVM720904:LVM720905 MFI720904:MFI720905 MPE720904:MPE720905 MZA720904:MZA720905 NIW720904:NIW720905 NSS720904:NSS720905 OCO720904:OCO720905 OMK720904:OMK720905 OWG720904:OWG720905 PGC720904:PGC720905 PPY720904:PPY720905 PZU720904:PZU720905 QJQ720904:QJQ720905 QTM720904:QTM720905 RDI720904:RDI720905 RNE720904:RNE720905 RXA720904:RXA720905 SGW720904:SGW720905 SQS720904:SQS720905 TAO720904:TAO720905 TKK720904:TKK720905 TUG720904:TUG720905 UEC720904:UEC720905 UNY720904:UNY720905 UXU720904:UXU720905 VHQ720904:VHQ720905 VRM720904:VRM720905 WBI720904:WBI720905 WLE720904:WLE720905 WVA720904:WVA720905 IO786440:IO786441 SK786440:SK786441 ACG786440:ACG786441 AMC786440:AMC786441 AVY786440:AVY786441 BFU786440:BFU786441 BPQ786440:BPQ786441 BZM786440:BZM786441 CJI786440:CJI786441 CTE786440:CTE786441 DDA786440:DDA786441 DMW786440:DMW786441 DWS786440:DWS786441 EGO786440:EGO786441 EQK786440:EQK786441 FAG786440:FAG786441 FKC786440:FKC786441 FTY786440:FTY786441 GDU786440:GDU786441 GNQ786440:GNQ786441 GXM786440:GXM786441 HHI786440:HHI786441 HRE786440:HRE786441 IBA786440:IBA786441 IKW786440:IKW786441 IUS786440:IUS786441 JEO786440:JEO786441 JOK786440:JOK786441 JYG786440:JYG786441 KIC786440:KIC786441 KRY786440:KRY786441 LBU786440:LBU786441 LLQ786440:LLQ786441 LVM786440:LVM786441 MFI786440:MFI786441 MPE786440:MPE786441 MZA786440:MZA786441 NIW786440:NIW786441 NSS786440:NSS786441 OCO786440:OCO786441 OMK786440:OMK786441 OWG786440:OWG786441 PGC786440:PGC786441 PPY786440:PPY786441 PZU786440:PZU786441 QJQ786440:QJQ786441 QTM786440:QTM786441 RDI786440:RDI786441 RNE786440:RNE786441 RXA786440:RXA786441 SGW786440:SGW786441 SQS786440:SQS786441 TAO786440:TAO786441 TKK786440:TKK786441 TUG786440:TUG786441 UEC786440:UEC786441 UNY786440:UNY786441 UXU786440:UXU786441 VHQ786440:VHQ786441 VRM786440:VRM786441 WBI786440:WBI786441 WLE786440:WLE786441 WVA786440:WVA786441 IO851976:IO851977 SK851976:SK851977 ACG851976:ACG851977 AMC851976:AMC851977 AVY851976:AVY851977 BFU851976:BFU851977 BPQ851976:BPQ851977 BZM851976:BZM851977 CJI851976:CJI851977 CTE851976:CTE851977 DDA851976:DDA851977 DMW851976:DMW851977 DWS851976:DWS851977 EGO851976:EGO851977 EQK851976:EQK851977 FAG851976:FAG851977 FKC851976:FKC851977 FTY851976:FTY851977 GDU851976:GDU851977 GNQ851976:GNQ851977 GXM851976:GXM851977 HHI851976:HHI851977 HRE851976:HRE851977 IBA851976:IBA851977 IKW851976:IKW851977 IUS851976:IUS851977 JEO851976:JEO851977 JOK851976:JOK851977 JYG851976:JYG851977 KIC851976:KIC851977 KRY851976:KRY851977 LBU851976:LBU851977 LLQ851976:LLQ851977 LVM851976:LVM851977 MFI851976:MFI851977 MPE851976:MPE851977 MZA851976:MZA851977 NIW851976:NIW851977 NSS851976:NSS851977 OCO851976:OCO851977 OMK851976:OMK851977 OWG851976:OWG851977 PGC851976:PGC851977 PPY851976:PPY851977 PZU851976:PZU851977 QJQ851976:QJQ851977 QTM851976:QTM851977 RDI851976:RDI851977 RNE851976:RNE851977 RXA851976:RXA851977 SGW851976:SGW851977 SQS851976:SQS851977 TAO851976:TAO851977 TKK851976:TKK851977 TUG851976:TUG851977 UEC851976:UEC851977 UNY851976:UNY851977 UXU851976:UXU851977 VHQ851976:VHQ851977 VRM851976:VRM851977 WBI851976:WBI851977 WLE851976:WLE851977 WVA851976:WVA851977 IO917512:IO917513 SK917512:SK917513 ACG917512:ACG917513 AMC917512:AMC917513 AVY917512:AVY917513 BFU917512:BFU917513 BPQ917512:BPQ917513 BZM917512:BZM917513 CJI917512:CJI917513 CTE917512:CTE917513 DDA917512:DDA917513 DMW917512:DMW917513 DWS917512:DWS917513 EGO917512:EGO917513 EQK917512:EQK917513 FAG917512:FAG917513 FKC917512:FKC917513 FTY917512:FTY917513 GDU917512:GDU917513 GNQ917512:GNQ917513 GXM917512:GXM917513 HHI917512:HHI917513 HRE917512:HRE917513 IBA917512:IBA917513 IKW917512:IKW917513 IUS917512:IUS917513 JEO917512:JEO917513 JOK917512:JOK917513 JYG917512:JYG917513 KIC917512:KIC917513 KRY917512:KRY917513 LBU917512:LBU917513 LLQ917512:LLQ917513 LVM917512:LVM917513 MFI917512:MFI917513 MPE917512:MPE917513 MZA917512:MZA917513 NIW917512:NIW917513 NSS917512:NSS917513 OCO917512:OCO917513 OMK917512:OMK917513 OWG917512:OWG917513 PGC917512:PGC917513 PPY917512:PPY917513 PZU917512:PZU917513 QJQ917512:QJQ917513 QTM917512:QTM917513 RDI917512:RDI917513 RNE917512:RNE917513 RXA917512:RXA917513 SGW917512:SGW917513 SQS917512:SQS917513 TAO917512:TAO917513 TKK917512:TKK917513 TUG917512:TUG917513 UEC917512:UEC917513 UNY917512:UNY917513 UXU917512:UXU917513 VHQ917512:VHQ917513 VRM917512:VRM917513 WBI917512:WBI917513 WLE917512:WLE917513 WVA917512:WVA917513 IO983048:IO983049 SK983048:SK983049 ACG983048:ACG983049 AMC983048:AMC983049 AVY983048:AVY983049 BFU983048:BFU983049 BPQ983048:BPQ983049 BZM983048:BZM983049 CJI983048:CJI983049 CTE983048:CTE983049 DDA983048:DDA983049 DMW983048:DMW983049 DWS983048:DWS983049 EGO983048:EGO983049 EQK983048:EQK983049 FAG983048:FAG983049 FKC983048:FKC983049 FTY983048:FTY983049 GDU983048:GDU983049 GNQ983048:GNQ983049 GXM983048:GXM983049 HHI983048:HHI983049 HRE983048:HRE983049 IBA983048:IBA983049 IKW983048:IKW983049 IUS983048:IUS983049 JEO983048:JEO983049 JOK983048:JOK983049 JYG983048:JYG983049 KIC983048:KIC983049 KRY983048:KRY983049 LBU983048:LBU983049 LLQ983048:LLQ983049 LVM983048:LVM983049 MFI983048:MFI983049 MPE983048:MPE983049 MZA983048:MZA983049 NIW983048:NIW983049 NSS983048:NSS983049 OCO983048:OCO983049 OMK983048:OMK983049 OWG983048:OWG983049 PGC983048:PGC983049 PPY983048:PPY983049 PZU983048:PZU983049 QJQ983048:QJQ983049 QTM983048:QTM983049 RDI983048:RDI983049 RNE983048:RNE983049 RXA983048:RXA983049 SGW983048:SGW983049 SQS983048:SQS983049 TAO983048:TAO983049 TKK983048:TKK983049 TUG983048:TUG983049 UEC983048:UEC983049 UNY983048:UNY983049 UXU983048:UXU983049 VHQ983048:VHQ983049 VRM983048:VRM983049 WBI983048:WBI983049 WLE983048:WLE983049 WVA983048:WVA983049">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C00000"/>
  </sheetPr>
  <dimension ref="A1:AB3559"/>
  <sheetViews>
    <sheetView topLeftCell="A10" zoomScaleNormal="100" zoomScaleSheetLayoutView="110" workbookViewId="0">
      <selection activeCell="J12" sqref="J12"/>
    </sheetView>
  </sheetViews>
  <sheetFormatPr defaultRowHeight="11.25" outlineLevelRow="1" outlineLevelCol="1" x14ac:dyDescent="0.2"/>
  <cols>
    <col min="1" max="1" width="7.5703125" style="677" customWidth="1"/>
    <col min="2" max="2" width="6" style="679" customWidth="1"/>
    <col min="3" max="3" width="17.28515625" style="679" bestFit="1" customWidth="1"/>
    <col min="4" max="4" width="7" style="677" bestFit="1" customWidth="1"/>
    <col min="5" max="5" width="17.28515625" style="677" bestFit="1" customWidth="1"/>
    <col min="6" max="6" width="20.28515625" style="679" bestFit="1" customWidth="1"/>
    <col min="7" max="8" width="7" style="679" customWidth="1"/>
    <col min="9" max="9" width="11" style="679" bestFit="1" customWidth="1"/>
    <col min="10" max="10" width="15.140625" style="679" bestFit="1" customWidth="1"/>
    <col min="11" max="11" width="10" style="679" bestFit="1" customWidth="1"/>
    <col min="12" max="12" width="4.28515625" style="679" customWidth="1"/>
    <col min="13" max="13" width="15.140625" style="677" hidden="1" customWidth="1"/>
    <col min="14" max="14" width="16.28515625" style="677" bestFit="1" customWidth="1"/>
    <col min="15" max="15" width="17.42578125" style="677" bestFit="1" customWidth="1"/>
    <col min="16" max="16" width="8" style="677" bestFit="1" customWidth="1"/>
    <col min="17" max="17" width="8" style="677" hidden="1" customWidth="1" outlineLevel="1"/>
    <col min="18" max="18" width="15.140625" style="677" hidden="1" customWidth="1" outlineLevel="1"/>
    <col min="19" max="19" width="8" style="677" hidden="1" customWidth="1" outlineLevel="1"/>
    <col min="20" max="20" width="10" style="678" bestFit="1" customWidth="1" collapsed="1"/>
    <col min="21" max="21" width="10" style="677" bestFit="1" customWidth="1"/>
    <col min="22" max="22" width="3.7109375" style="677" customWidth="1"/>
    <col min="23" max="23" width="10" style="677" bestFit="1" customWidth="1"/>
    <col min="24" max="25" width="17.28515625" style="677" bestFit="1" customWidth="1"/>
    <col min="26" max="27" width="15.140625" style="677" bestFit="1" customWidth="1"/>
    <col min="28" max="28" width="21.42578125" style="677" bestFit="1" customWidth="1"/>
    <col min="29" max="16384" width="9.140625" style="677"/>
  </cols>
  <sheetData>
    <row r="1" spans="1:28" s="679" customFormat="1" ht="11.25" hidden="1" customHeight="1" outlineLevel="1" thickBot="1" x14ac:dyDescent="0.25">
      <c r="A1" s="743"/>
      <c r="B1" s="743" t="s">
        <v>345</v>
      </c>
      <c r="C1" s="741"/>
      <c r="D1" s="741"/>
      <c r="E1" s="741"/>
      <c r="F1" s="742"/>
      <c r="G1" s="739" t="s">
        <v>344</v>
      </c>
      <c r="H1" s="741"/>
      <c r="I1" s="740"/>
      <c r="J1" s="739"/>
      <c r="K1" s="738"/>
    </row>
    <row r="2" spans="1:28" ht="12" hidden="1" outlineLevel="1" thickBot="1" x14ac:dyDescent="0.25">
      <c r="A2" s="737"/>
      <c r="B2" s="735" t="s">
        <v>343</v>
      </c>
      <c r="C2" s="734" t="s">
        <v>340</v>
      </c>
      <c r="D2" s="734" t="s">
        <v>342</v>
      </c>
      <c r="E2" s="734" t="s">
        <v>339</v>
      </c>
      <c r="F2" s="736" t="s">
        <v>341</v>
      </c>
      <c r="G2" s="735" t="s">
        <v>340</v>
      </c>
      <c r="H2" s="734" t="s">
        <v>339</v>
      </c>
      <c r="I2" s="736" t="s">
        <v>338</v>
      </c>
      <c r="J2" s="735" t="s">
        <v>337</v>
      </c>
      <c r="K2" s="734" t="s">
        <v>336</v>
      </c>
    </row>
    <row r="3" spans="1:28" ht="11.25" hidden="1" customHeight="1" outlineLevel="1" x14ac:dyDescent="0.2">
      <c r="A3" s="727"/>
      <c r="B3" s="727" t="str">
        <f>_xll.qlPeriodEquivalent(D3&amp;"M")</f>
        <v>1Y</v>
      </c>
      <c r="C3" s="720">
        <f>_xll.qlDateEndOfMonth(EDATE(_xll.qlSettingsEvaluationDate(Trigger),-1))</f>
        <v>42155</v>
      </c>
      <c r="D3" s="726">
        <v>12</v>
      </c>
      <c r="E3" s="720">
        <f t="shared" ref="E3:E9" si="0">EDATE($Y$11,$D3)</f>
        <v>42546</v>
      </c>
      <c r="F3" s="725">
        <f t="shared" ref="F3:F9" si="1">IF(D3&lt;=12,1,IF(D3&lt;=24,3,IF(D3&lt;=120,6,IF(D3&lt;=240,12,IF(D3&lt;=360,36,60)))))</f>
        <v>1</v>
      </c>
      <c r="G3" s="728" t="e">
        <f t="shared" ref="G3:G9" ca="1" si="2">ROUNDDOWN(J3*10,2)/10</f>
        <v>#NAME?</v>
      </c>
      <c r="H3" s="722" t="e">
        <f t="shared" ref="H3:H9" ca="1" si="3">IF(K3-J3&gt;1%,(QUOTIENT(K3*10000,50)+1)*0.5%,(QUOTIENT(K3*10000,10)+1)*0.1%)</f>
        <v>#NAME?</v>
      </c>
      <c r="I3" s="724" t="e">
        <f t="shared" ref="I3:I9" ca="1" si="4">IF(H3-G3&lt;1%,0.1%,IF(H3-G3&lt;2%,0.25%,0.5%))</f>
        <v>#NAME?</v>
      </c>
      <c r="J3" s="723" t="e">
        <f ca="1">MIN(_xll.ohPack($Z$11:INDEX($Z$11:$Z$3544,MATCH(E3+1,$Y$11:$Y$3544,1),1)))</f>
        <v>#NAME?</v>
      </c>
      <c r="K3" s="732" t="e">
        <f ca="1">MAX(_xll.ohPack($Z$11:INDEX($Z$11:$Z$3544,MATCH(E3+1,$Y$11:$Y$3544,1),1)))</f>
        <v>#NAME?</v>
      </c>
      <c r="L3" s="713"/>
      <c r="R3" s="733"/>
    </row>
    <row r="4" spans="1:28" ht="11.25" hidden="1" customHeight="1" outlineLevel="1" x14ac:dyDescent="0.25">
      <c r="A4" s="727"/>
      <c r="B4" s="727" t="str">
        <f>_xll.qlPeriodEquivalent(D4&amp;"M")</f>
        <v>2Y</v>
      </c>
      <c r="C4" s="720">
        <f>_xll.qlDateEndOfMonth(EDATE(_xll.qlIMMNextDate(_xll.qlSettingsEvaluationDate(Trigger)-1,TRUE),-3))</f>
        <v>42185</v>
      </c>
      <c r="D4" s="726">
        <v>24</v>
      </c>
      <c r="E4" s="720">
        <f t="shared" si="0"/>
        <v>42911</v>
      </c>
      <c r="F4" s="725">
        <f t="shared" si="1"/>
        <v>3</v>
      </c>
      <c r="G4" s="728" t="e">
        <f t="shared" ca="1" si="2"/>
        <v>#NAME?</v>
      </c>
      <c r="H4" s="722" t="e">
        <f t="shared" ca="1" si="3"/>
        <v>#NAME?</v>
      </c>
      <c r="I4" s="724" t="e">
        <f t="shared" ca="1" si="4"/>
        <v>#NAME?</v>
      </c>
      <c r="J4" s="723" t="e">
        <f ca="1">MIN(_xll.ohPack($Z$11:INDEX($Z$11:$Z$3544,MATCH(E4+1,$Y$11:$Y$3544,1),1)))</f>
        <v>#NAME?</v>
      </c>
      <c r="K4" s="732" t="e">
        <f ca="1">MAX(_xll.ohPack($Z$11:INDEX($Z$11:$Z$3544,MATCH(E4+1,$Y$11:$Y$3544,1),1)))</f>
        <v>#NAME?</v>
      </c>
      <c r="L4" s="713"/>
      <c r="N4" s="731"/>
      <c r="O4" s="731"/>
      <c r="P4" s="730"/>
      <c r="U4" s="729"/>
      <c r="V4" s="729"/>
      <c r="W4" s="729"/>
      <c r="X4" s="729"/>
      <c r="Y4" s="729"/>
      <c r="Z4" s="729"/>
    </row>
    <row r="5" spans="1:28" ht="11.25" hidden="1" customHeight="1" outlineLevel="1" x14ac:dyDescent="0.2">
      <c r="A5" s="727"/>
      <c r="B5" s="727" t="str">
        <f>_xll.qlPeriodEquivalent(D5&amp;"M")</f>
        <v>5Y</v>
      </c>
      <c r="C5" s="720">
        <f>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42185</v>
      </c>
      <c r="D5" s="726">
        <v>60</v>
      </c>
      <c r="E5" s="720">
        <f t="shared" si="0"/>
        <v>44007</v>
      </c>
      <c r="F5" s="725">
        <f t="shared" si="1"/>
        <v>6</v>
      </c>
      <c r="G5" s="728" t="e">
        <f t="shared" ca="1" si="2"/>
        <v>#NAME?</v>
      </c>
      <c r="H5" s="722" t="e">
        <f t="shared" ca="1" si="3"/>
        <v>#NAME?</v>
      </c>
      <c r="I5" s="724" t="e">
        <f t="shared" ca="1" si="4"/>
        <v>#NAME?</v>
      </c>
      <c r="J5" s="723" t="e">
        <f ca="1">MIN(_xll.ohPack($Z$11:INDEX($Z$11:$Z$3544,MATCH(E5+1,$Y$11:$Y$3544,1),1)))</f>
        <v>#NAME?</v>
      </c>
      <c r="K5" s="722" t="e">
        <f ca="1">MAX(_xll.ohPack($Z$11:INDEX($Z$11:$Z$3544,MATCH(E5+1,$Y$11:$Y$3544,1),1)))</f>
        <v>#NAME?</v>
      </c>
      <c r="L5" s="713"/>
    </row>
    <row r="6" spans="1:28" ht="11.25" hidden="1" customHeight="1" outlineLevel="1" x14ac:dyDescent="0.2">
      <c r="A6" s="727" t="s">
        <v>324</v>
      </c>
      <c r="B6" s="727" t="str">
        <f>_xll.qlPeriodEquivalent(D6&amp;"M")</f>
        <v>10Y</v>
      </c>
      <c r="C6" s="720">
        <f>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42185</v>
      </c>
      <c r="D6" s="726">
        <v>120</v>
      </c>
      <c r="E6" s="720">
        <f t="shared" si="0"/>
        <v>45833</v>
      </c>
      <c r="F6" s="725">
        <f t="shared" si="1"/>
        <v>6</v>
      </c>
      <c r="G6" s="723" t="e">
        <f t="shared" ca="1" si="2"/>
        <v>#NAME?</v>
      </c>
      <c r="H6" s="722" t="e">
        <f t="shared" ca="1" si="3"/>
        <v>#NAME?</v>
      </c>
      <c r="I6" s="724" t="e">
        <f t="shared" ca="1" si="4"/>
        <v>#NAME?</v>
      </c>
      <c r="J6" s="723" t="e">
        <f ca="1">MIN(_xll.ohPack($Z$11:INDEX($Z$11:$Z$3544,MATCH(E6+1,$Y$11:$Y$3544,1),1)))</f>
        <v>#NAME?</v>
      </c>
      <c r="K6" s="722" t="e">
        <f ca="1">MAX(_xll.ohPack($Z$11:INDEX($Z$11:$Z$3544,MATCH(E6+1,$Y$11:$Y$3544,1),1)))</f>
        <v>#NAME?</v>
      </c>
      <c r="L6" s="713"/>
    </row>
    <row r="7" spans="1:28" ht="11.25" hidden="1" customHeight="1" outlineLevel="1" x14ac:dyDescent="0.2">
      <c r="A7" s="727"/>
      <c r="B7" s="727" t="str">
        <f>_xll.qlPeriodEquivalent(D7&amp;"M")</f>
        <v>20Y</v>
      </c>
      <c r="C7" s="720">
        <f>IF(AND(MONTH(C6)=12),C6,_xll.qlDateEndOfMonth(EDATE(C6,-6)))</f>
        <v>42004</v>
      </c>
      <c r="D7" s="726">
        <v>240</v>
      </c>
      <c r="E7" s="720">
        <f t="shared" si="0"/>
        <v>49485</v>
      </c>
      <c r="F7" s="725">
        <f t="shared" si="1"/>
        <v>12</v>
      </c>
      <c r="G7" s="723" t="e">
        <f t="shared" ca="1" si="2"/>
        <v>#NAME?</v>
      </c>
      <c r="H7" s="722" t="e">
        <f t="shared" ca="1" si="3"/>
        <v>#NAME?</v>
      </c>
      <c r="I7" s="724" t="e">
        <f t="shared" ca="1" si="4"/>
        <v>#NAME?</v>
      </c>
      <c r="J7" s="723" t="e">
        <f ca="1">MIN(_xll.ohPack($Z$11:INDEX($Z$11:$Z$3544,MATCH(E7+1,$Y$11:$Y$3544,1),1)))</f>
        <v>#NAME?</v>
      </c>
      <c r="K7" s="722" t="e">
        <f ca="1">MAX(_xll.ohPack($Z$11:INDEX($Z$11:$Z$3544,MATCH(E7+1,$Y$11:$Y$3544,1),1)))</f>
        <v>#NAME?</v>
      </c>
      <c r="L7" s="713"/>
    </row>
    <row r="8" spans="1:28" ht="11.25" hidden="1" customHeight="1" outlineLevel="1" x14ac:dyDescent="0.2">
      <c r="A8" s="727"/>
      <c r="B8" s="727" t="str">
        <f>_xll.qlPeriodEquivalent(D8&amp;"M")</f>
        <v>30Y</v>
      </c>
      <c r="C8" s="720">
        <f>IF(AND(MONTH(C7)=12),C7,_xll.qlDateEndOfMonth(EDATE(C7,-6)))</f>
        <v>42004</v>
      </c>
      <c r="D8" s="726">
        <v>360</v>
      </c>
      <c r="E8" s="720">
        <f t="shared" si="0"/>
        <v>53138</v>
      </c>
      <c r="F8" s="725">
        <f t="shared" si="1"/>
        <v>36</v>
      </c>
      <c r="G8" s="723" t="e">
        <f t="shared" ca="1" si="2"/>
        <v>#NAME?</v>
      </c>
      <c r="H8" s="722" t="e">
        <f t="shared" ca="1" si="3"/>
        <v>#NAME?</v>
      </c>
      <c r="I8" s="724" t="e">
        <f t="shared" ca="1" si="4"/>
        <v>#NAME?</v>
      </c>
      <c r="J8" s="723" t="e">
        <f ca="1">MIN(_xll.ohPack($Z$11:INDEX($Z$11:$Z$3544,MATCH(E8+1,$Y$11:$Y$3544,1),1)))</f>
        <v>#NAME?</v>
      </c>
      <c r="K8" s="722" t="e">
        <f ca="1">MAX(_xll.ohPack($Z$11:INDEX($Z$11:$Z$3544,MATCH(E8+1,$Y$11:$Y$3544,1),1)))</f>
        <v>#NAME?</v>
      </c>
      <c r="L8" s="713"/>
      <c r="V8" s="679"/>
      <c r="Z8" s="706" t="s">
        <v>335</v>
      </c>
    </row>
    <row r="9" spans="1:28" ht="11.25" hidden="1" customHeight="1" outlineLevel="1" thickBot="1" x14ac:dyDescent="0.25">
      <c r="A9" s="721"/>
      <c r="B9" s="721" t="str">
        <f>_xll.qlPeriodEquivalent(D9&amp;"M")</f>
        <v>60Y</v>
      </c>
      <c r="C9" s="720">
        <f>IF(AND(MONTH(C8)=12),C8,_xll.qlDateEndOfMonth(EDATE(C8,-6)))</f>
        <v>42004</v>
      </c>
      <c r="D9" s="719">
        <v>720</v>
      </c>
      <c r="E9" s="718">
        <f t="shared" si="0"/>
        <v>64095</v>
      </c>
      <c r="F9" s="717">
        <f t="shared" si="1"/>
        <v>60</v>
      </c>
      <c r="G9" s="715" t="e">
        <f t="shared" ca="1" si="2"/>
        <v>#NAME?</v>
      </c>
      <c r="H9" s="714" t="e">
        <f t="shared" ca="1" si="3"/>
        <v>#NAME?</v>
      </c>
      <c r="I9" s="716" t="e">
        <f t="shared" ca="1" si="4"/>
        <v>#NAME?</v>
      </c>
      <c r="J9" s="715" t="e">
        <f ca="1">MIN(_xll.ohPack($Z$11:INDEX($Z$11:$Z$3544,MATCH(E9+1,$Y$11:$Y$3544,1),1)))</f>
        <v>#NAME?</v>
      </c>
      <c r="K9" s="714" t="e">
        <f ca="1">MAX(_xll.ohPack($Z$11:INDEX($Z$11:$Z$3544,MATCH(E9+1,$Y$11:$Y$3544,1),1)))</f>
        <v>#NAME?</v>
      </c>
      <c r="L9" s="713"/>
      <c r="V9" s="712"/>
      <c r="Z9" s="711" t="str">
        <f>_xll.qlSonia(,YieldCurve,,_xll.ohTrigger(Trigger,RecalcTrigger))</f>
        <v>obj_00332#0062</v>
      </c>
    </row>
    <row r="10" spans="1:28" ht="23.25" collapsed="1" thickBot="1" x14ac:dyDescent="0.25">
      <c r="C10" s="710"/>
      <c r="J10" s="687"/>
      <c r="M10" s="709" t="s">
        <v>334</v>
      </c>
      <c r="N10" s="708" t="s">
        <v>333</v>
      </c>
      <c r="O10" s="707" t="s">
        <v>325</v>
      </c>
      <c r="P10" s="707" t="s">
        <v>332</v>
      </c>
      <c r="Q10" s="707" t="s">
        <v>74</v>
      </c>
      <c r="R10" s="707" t="s">
        <v>331</v>
      </c>
      <c r="S10" s="707" t="s">
        <v>330</v>
      </c>
      <c r="T10" s="707" t="s">
        <v>329</v>
      </c>
      <c r="U10" s="706" t="s">
        <v>328</v>
      </c>
      <c r="V10" s="688"/>
      <c r="W10" s="705" t="s">
        <v>327</v>
      </c>
      <c r="X10" s="705" t="s">
        <v>326</v>
      </c>
      <c r="Y10" s="705" t="s">
        <v>325</v>
      </c>
      <c r="Z10" s="705" t="s">
        <v>324</v>
      </c>
      <c r="AA10" s="686"/>
    </row>
    <row r="11" spans="1:28" ht="12" thickBot="1" x14ac:dyDescent="0.25">
      <c r="J11" s="704" t="s">
        <v>323</v>
      </c>
      <c r="M11" s="697" t="str">
        <f t="array" ref="M11:M46">_xll.ohFilter(RateHelpers!A3:A38,IF(ISERROR(RateHelpers!C3:C38),FALSE,TRUE))</f>
        <v>obj_00310#0057</v>
      </c>
      <c r="N11" s="695" t="str">
        <f>_xll.qlRateHelperQuoteName(M11)</f>
        <v>GBPSWOIS_Quote</v>
      </c>
      <c r="O11" s="683">
        <f>_xll.qlRateHelperLatestDate(M11,Trigger)</f>
        <v>42187</v>
      </c>
      <c r="P11" s="694">
        <f>_xll.qlRateHelperQuoteValue(M11,_xll.ohTrigger(Trigger,RecalcTrigger))</f>
        <v>4.5999999999999999E-3</v>
      </c>
      <c r="Q11" s="693" t="str">
        <f t="shared" ref="Q11:Q46" si="5">IF(SUBSTITUTE(SUBSTITUTE(N11,"OIS_Quote",""),"GBP","")="SW","1W",SUBSTITUTE(SUBSTITUTE(N11,"OIS_Quote",""),"GBP",""))</f>
        <v>1W</v>
      </c>
      <c r="R11" s="687" t="str">
        <f>_xll.qlMakeOIS(,0,Q11,IborIndex,,"0D","actual/365 (fixed)",,,Trigger)</f>
        <v>obj_00341#0062</v>
      </c>
      <c r="S11" s="692">
        <f>_xll.qlOvernightIndexedSwapFairRate(R11,_xll.ohTrigger(RecalcTrigger,Trigger))</f>
        <v>4.6000000107920018E-3</v>
      </c>
      <c r="T11" s="703">
        <f t="shared" ref="T11:T46" si="6">S11-P11</f>
        <v>1.0792001840786991E-11</v>
      </c>
      <c r="U11" s="702">
        <f t="array" ref="U11">MAX(ABS(_xll.ohFilter(T11:T46,IF(ISERROR(T11:T46),FALSE,TRUE))))</f>
        <v>1.0792001840786991E-11</v>
      </c>
      <c r="V11" s="688"/>
      <c r="W11" s="687" t="s">
        <v>322</v>
      </c>
      <c r="X11" s="682">
        <f>_xll.qlSettingsEvaluationDate(Trigger)</f>
        <v>42180</v>
      </c>
      <c r="Y11" s="682">
        <f>_xll.qlCalendarAdvance(Calendar,X11,NDays&amp;"D")</f>
        <v>42180</v>
      </c>
      <c r="Z11" s="681">
        <f t="array" ref="Z11:Z3544">IFERROR(_xll.qlIndexFixing(IborIndex,X11:X3544,TRUE,RecalcTrigger),NA())</f>
        <v>4.8188000000337627E-3</v>
      </c>
      <c r="AA11" s="701"/>
      <c r="AB11" s="685"/>
    </row>
    <row r="12" spans="1:28" ht="12" thickBot="1" x14ac:dyDescent="0.25">
      <c r="J12" s="700"/>
      <c r="M12" s="697" t="str">
        <v>obj_00314#0057</v>
      </c>
      <c r="N12" s="695" t="str">
        <f>_xll.qlRateHelperQuoteName(M12)</f>
        <v>GBP2WOIS_Quote</v>
      </c>
      <c r="O12" s="683">
        <f>_xll.qlRateHelperLatestDate(M12,Trigger)</f>
        <v>42194</v>
      </c>
      <c r="P12" s="694">
        <f>_xll.qlRateHelperQuoteValue(M12,_xll.ohTrigger(Trigger,RecalcTrigger))</f>
        <v>4.5999999999999999E-3</v>
      </c>
      <c r="Q12" s="693" t="str">
        <f t="shared" si="5"/>
        <v>2W</v>
      </c>
      <c r="R12" s="687" t="str">
        <f>_xll.qlMakeOIS(,0,Q12,IborIndex,,"0D","actual/365 (fixed)",,,Trigger)</f>
        <v>obj_00346#0062</v>
      </c>
      <c r="S12" s="692">
        <f>_xll.qlOvernightIndexedSwapFairRate(R12,_xll.ohTrigger(RecalcTrigger,Trigger))</f>
        <v>4.6000000000012689E-3</v>
      </c>
      <c r="T12" s="691">
        <f t="shared" si="6"/>
        <v>1.2689502226770344E-15</v>
      </c>
      <c r="V12" s="688"/>
      <c r="W12" s="687" t="str">
        <f t="shared" ref="W12:W75" si="7">W11</f>
        <v>1D</v>
      </c>
      <c r="X12" s="683">
        <f>_xll.qlCalendarAdvance(Calendar,X11,W12,"f",FALSE)</f>
        <v>42181</v>
      </c>
      <c r="Y12" s="682">
        <f>_xll.qlCalendarAdvance(Calendar,X12,NDays&amp;"D")</f>
        <v>42181</v>
      </c>
      <c r="Z12" s="681">
        <v>4.6289551369379147E-3</v>
      </c>
      <c r="AA12" s="686"/>
      <c r="AB12" s="685"/>
    </row>
    <row r="13" spans="1:28" ht="12" thickBot="1" x14ac:dyDescent="0.25">
      <c r="M13" s="697" t="str">
        <v>obj_00315#0057</v>
      </c>
      <c r="N13" s="695" t="str">
        <f>_xll.qlRateHelperQuoteName(M13)</f>
        <v>GBP1MOIS_Quote</v>
      </c>
      <c r="O13" s="683">
        <f>_xll.qlRateHelperLatestDate(M13,Trigger)</f>
        <v>42212</v>
      </c>
      <c r="P13" s="694">
        <f>_xll.qlRateHelperQuoteValue(M13,_xll.ohTrigger(Trigger,RecalcTrigger))</f>
        <v>4.6125000000000003E-3</v>
      </c>
      <c r="Q13" s="693" t="str">
        <f t="shared" si="5"/>
        <v>1M</v>
      </c>
      <c r="R13" s="687" t="str">
        <f>_xll.qlMakeOIS(,0,Q13,IborIndex,,"0D","actual/365 (fixed)",,,Trigger)</f>
        <v>obj_0034d#0062</v>
      </c>
      <c r="S13" s="692">
        <f>_xll.qlOvernightIndexedSwapFairRate(R13,_xll.ohTrigger(RecalcTrigger,Trigger))</f>
        <v>4.6125000000280317E-3</v>
      </c>
      <c r="T13" s="691">
        <f t="shared" si="6"/>
        <v>2.8031396648309226E-14</v>
      </c>
      <c r="V13" s="688"/>
      <c r="W13" s="687" t="str">
        <f t="shared" si="7"/>
        <v>1D</v>
      </c>
      <c r="X13" s="683">
        <f>_xll.qlCalendarAdvance(Calendar,X12,W13,"f",FALSE)</f>
        <v>42184</v>
      </c>
      <c r="Y13" s="682">
        <f>_xll.qlCalendarAdvance(Calendar,X13,NDays&amp;"D")</f>
        <v>42184</v>
      </c>
      <c r="Z13" s="681">
        <v>4.5048860472307606E-3</v>
      </c>
      <c r="AA13" s="686"/>
      <c r="AB13" s="685"/>
    </row>
    <row r="14" spans="1:28" ht="23.25" thickBot="1" x14ac:dyDescent="0.25">
      <c r="D14" s="679"/>
      <c r="E14" s="679"/>
      <c r="J14" s="699" t="s">
        <v>321</v>
      </c>
      <c r="M14" s="697" t="str">
        <v>obj_0031b#0057</v>
      </c>
      <c r="N14" s="695" t="str">
        <f>_xll.qlRateHelperQuoteName(M14)</f>
        <v>GBP2MOIS_Quote</v>
      </c>
      <c r="O14" s="683">
        <f>_xll.qlRateHelperLatestDate(M14,Trigger)</f>
        <v>42241</v>
      </c>
      <c r="P14" s="694">
        <f>_xll.qlRateHelperQuoteValue(M14,_xll.ohTrigger(Trigger,RecalcTrigger))</f>
        <v>4.6499999999999996E-3</v>
      </c>
      <c r="Q14" s="693" t="str">
        <f t="shared" si="5"/>
        <v>2M</v>
      </c>
      <c r="R14" s="687" t="str">
        <f>_xll.qlMakeOIS(,0,Q14,IborIndex,,"0D","actual/365 (fixed)",,,Trigger)</f>
        <v>obj_00349#0062</v>
      </c>
      <c r="S14" s="692">
        <f>_xll.qlOvernightIndexedSwapFairRate(R14,_xll.ohTrigger(RecalcTrigger,Trigger))</f>
        <v>4.6500000012979379E-3</v>
      </c>
      <c r="T14" s="691">
        <f t="shared" si="6"/>
        <v>1.2979383193223448E-12</v>
      </c>
      <c r="V14" s="688"/>
      <c r="W14" s="687" t="str">
        <f t="shared" si="7"/>
        <v>1D</v>
      </c>
      <c r="X14" s="683">
        <f>_xll.qlCalendarAdvance(Calendar,X13,W14,"f",FALSE)</f>
        <v>42185</v>
      </c>
      <c r="Y14" s="682">
        <f>_xll.qlCalendarAdvance(Calendar,X14,NDays&amp;"D")</f>
        <v>42185</v>
      </c>
      <c r="Z14" s="681">
        <v>4.4886172358327148E-3</v>
      </c>
      <c r="AA14" s="686"/>
      <c r="AB14" s="685"/>
    </row>
    <row r="15" spans="1:28" ht="12" thickBot="1" x14ac:dyDescent="0.25">
      <c r="J15" s="698" t="str">
        <f>ROUNDDOWN((_xll.qlTermStructureMaxDate(YieldCurve,Trigger)-_xll.qlTermStructureReferenceDate(YieldCurve,Trigger))/365,)&amp;"Y"</f>
        <v>60Y</v>
      </c>
      <c r="M15" s="697" t="str">
        <v>obj_00311#0057</v>
      </c>
      <c r="N15" s="695" t="str">
        <f>_xll.qlRateHelperQuoteName(M15)</f>
        <v>GBP3MOIS_Quote</v>
      </c>
      <c r="O15" s="683">
        <f>_xll.qlRateHelperLatestDate(M15,Trigger)</f>
        <v>42272</v>
      </c>
      <c r="P15" s="694">
        <f>_xll.qlRateHelperQuoteValue(M15,_xll.ohTrigger(Trigger,RecalcTrigger))</f>
        <v>4.6874999999999998E-3</v>
      </c>
      <c r="Q15" s="693" t="str">
        <f t="shared" si="5"/>
        <v>3M</v>
      </c>
      <c r="R15" s="687" t="str">
        <f>_xll.qlMakeOIS(,0,Q15,IborIndex,,"0D","actual/365 (fixed)",,,Trigger)</f>
        <v>obj_00337#0062</v>
      </c>
      <c r="S15" s="692">
        <f>_xll.qlOvernightIndexedSwapFairRate(R15,_xll.ohTrigger(RecalcTrigger,Trigger))</f>
        <v>4.6874999999999721E-3</v>
      </c>
      <c r="T15" s="691">
        <f t="shared" si="6"/>
        <v>-2.7755575615628914E-17</v>
      </c>
      <c r="V15" s="688"/>
      <c r="W15" s="687" t="str">
        <f t="shared" si="7"/>
        <v>1D</v>
      </c>
      <c r="X15" s="683">
        <f>_xll.qlCalendarAdvance(Calendar,X14,W15,"f",FALSE)</f>
        <v>42186</v>
      </c>
      <c r="Y15" s="682">
        <f>_xll.qlCalendarAdvance(Calendar,X15,NDays&amp;"D")</f>
        <v>42186</v>
      </c>
      <c r="Z15" s="681">
        <v>4.499790246116353E-3</v>
      </c>
      <c r="AA15" s="686"/>
      <c r="AB15" s="685"/>
    </row>
    <row r="16" spans="1:28" x14ac:dyDescent="0.2">
      <c r="M16" s="697" t="str">
        <v>obj_00316#0057</v>
      </c>
      <c r="N16" s="695" t="str">
        <f>_xll.qlRateHelperQuoteName(M16)</f>
        <v>GBP4MOIS_Quote</v>
      </c>
      <c r="O16" s="683">
        <f>_xll.qlRateHelperLatestDate(M16,Trigger)</f>
        <v>42303</v>
      </c>
      <c r="P16" s="694">
        <f>_xll.qlRateHelperQuoteValue(M16,_xll.ohTrigger(Trigger,RecalcTrigger))</f>
        <v>4.7375000000000004E-3</v>
      </c>
      <c r="Q16" s="693" t="str">
        <f t="shared" si="5"/>
        <v>4M</v>
      </c>
      <c r="R16" s="687" t="str">
        <f>_xll.qlMakeOIS(,0,Q16,IborIndex,,"0D","actual/365 (fixed)",,,Trigger)</f>
        <v>obj_00339#0062</v>
      </c>
      <c r="S16" s="692">
        <f>_xll.qlOvernightIndexedSwapFairRate(R16,_xll.ohTrigger(RecalcTrigger,Trigger))</f>
        <v>4.7374999999994479E-3</v>
      </c>
      <c r="T16" s="691">
        <f t="shared" si="6"/>
        <v>-5.5250942709861306E-16</v>
      </c>
      <c r="V16" s="688"/>
      <c r="W16" s="687" t="str">
        <f t="shared" si="7"/>
        <v>1D</v>
      </c>
      <c r="X16" s="683">
        <f>_xll.qlCalendarAdvance(Calendar,X15,W16,"f",FALSE)</f>
        <v>42187</v>
      </c>
      <c r="Y16" s="682">
        <f>_xll.qlCalendarAdvance(Calendar,X16,NDays&amp;"D")</f>
        <v>42187</v>
      </c>
      <c r="Z16" s="681">
        <v>4.532805818362462E-3</v>
      </c>
      <c r="AA16" s="686"/>
      <c r="AB16" s="685"/>
    </row>
    <row r="17" spans="13:28" x14ac:dyDescent="0.2">
      <c r="M17" s="697" t="str">
        <v>obj_00326#0057</v>
      </c>
      <c r="N17" s="695" t="str">
        <f>_xll.qlRateHelperQuoteName(M17)</f>
        <v>GBP5MOIS_Quote</v>
      </c>
      <c r="O17" s="683">
        <f>_xll.qlRateHelperLatestDate(M17,Trigger)</f>
        <v>42333</v>
      </c>
      <c r="P17" s="694">
        <f>_xll.qlRateHelperQuoteValue(M17,_xll.ohTrigger(Trigger,RecalcTrigger))</f>
        <v>4.8500000000000001E-3</v>
      </c>
      <c r="Q17" s="693" t="str">
        <f t="shared" si="5"/>
        <v>5M</v>
      </c>
      <c r="R17" s="687" t="str">
        <f>_xll.qlMakeOIS(,0,Q17,IborIndex,,"0D","actual/365 (fixed)",,,Trigger)</f>
        <v>obj_00345#0062</v>
      </c>
      <c r="S17" s="692">
        <f>_xll.qlOvernightIndexedSwapFairRate(R17,_xll.ohTrigger(RecalcTrigger,Trigger))</f>
        <v>4.8499999999995769E-3</v>
      </c>
      <c r="T17" s="691">
        <f t="shared" si="6"/>
        <v>-4.2327252813834093E-16</v>
      </c>
      <c r="V17" s="688"/>
      <c r="W17" s="687" t="str">
        <f t="shared" si="7"/>
        <v>1D</v>
      </c>
      <c r="X17" s="683">
        <f>_xll.qlCalendarAdvance(Calendar,X16,W17,"f",FALSE)</f>
        <v>42188</v>
      </c>
      <c r="Y17" s="682">
        <f>_xll.qlCalendarAdvance(Calendar,X17,NDays&amp;"D")</f>
        <v>42188</v>
      </c>
      <c r="Z17" s="681">
        <v>4.5895807067023826E-3</v>
      </c>
      <c r="AA17" s="686"/>
      <c r="AB17" s="685"/>
    </row>
    <row r="18" spans="13:28" x14ac:dyDescent="0.2">
      <c r="M18" s="697" t="str">
        <v>obj_00312#0057</v>
      </c>
      <c r="N18" s="695" t="str">
        <f>_xll.qlRateHelperQuoteName(M18)</f>
        <v>GBP6MOIS_Quote</v>
      </c>
      <c r="O18" s="683">
        <f>_xll.qlRateHelperLatestDate(M18,Trigger)</f>
        <v>42367</v>
      </c>
      <c r="P18" s="694">
        <f>_xll.qlRateHelperQuoteValue(M18,_xll.ohTrigger(Trigger,RecalcTrigger))</f>
        <v>4.9875000000000006E-3</v>
      </c>
      <c r="Q18" s="693" t="str">
        <f t="shared" si="5"/>
        <v>6M</v>
      </c>
      <c r="R18" s="687" t="str">
        <f>_xll.qlMakeOIS(,0,Q18,IborIndex,,"0D","actual/365 (fixed)",,,Trigger)</f>
        <v>obj_00342#0062</v>
      </c>
      <c r="S18" s="692">
        <f>_xll.qlOvernightIndexedSwapFairRate(R18,_xll.ohTrigger(RecalcTrigger,Trigger))</f>
        <v>4.9874999999990144E-3</v>
      </c>
      <c r="T18" s="691">
        <f t="shared" si="6"/>
        <v>-9.8619029609281483E-16</v>
      </c>
      <c r="V18" s="688"/>
      <c r="W18" s="687" t="str">
        <f t="shared" si="7"/>
        <v>1D</v>
      </c>
      <c r="X18" s="683">
        <f>_xll.qlCalendarAdvance(Calendar,X17,W18,"f",FALSE)</f>
        <v>42191</v>
      </c>
      <c r="Y18" s="682">
        <f>_xll.qlCalendarAdvance(Calendar,X18,NDays&amp;"D")</f>
        <v>42191</v>
      </c>
      <c r="Z18" s="681">
        <v>4.6257276826322524E-3</v>
      </c>
      <c r="AA18" s="686"/>
      <c r="AB18" s="685"/>
    </row>
    <row r="19" spans="13:28" x14ac:dyDescent="0.2">
      <c r="M19" s="697" t="str">
        <v>obj_0032c#0057</v>
      </c>
      <c r="N19" s="695" t="str">
        <f>_xll.qlRateHelperQuoteName(M19)</f>
        <v>GBP7MOIS_Quote</v>
      </c>
      <c r="O19" s="683">
        <f>_xll.qlRateHelperLatestDate(M19,Trigger)</f>
        <v>42394</v>
      </c>
      <c r="P19" s="694">
        <f>_xll.qlRateHelperQuoteValue(M19,_xll.ohTrigger(Trigger,RecalcTrigger))</f>
        <v>5.0875E-3</v>
      </c>
      <c r="Q19" s="693" t="str">
        <f t="shared" si="5"/>
        <v>7M</v>
      </c>
      <c r="R19" s="687" t="str">
        <f>_xll.qlMakeOIS(,0,Q19,IborIndex,,"0D","actual/365 (fixed)",,,Trigger)</f>
        <v>obj_00340#0062</v>
      </c>
      <c r="S19" s="692">
        <f>_xll.qlOvernightIndexedSwapFairRate(R19,_xll.ohTrigger(RecalcTrigger,Trigger))</f>
        <v>5.0874999999999757E-3</v>
      </c>
      <c r="T19" s="691">
        <f t="shared" si="6"/>
        <v>-2.4286128663675299E-17</v>
      </c>
      <c r="V19" s="688"/>
      <c r="W19" s="687" t="str">
        <f t="shared" si="7"/>
        <v>1D</v>
      </c>
      <c r="X19" s="683">
        <f>_xll.qlCalendarAdvance(Calendar,X18,W19,"f",FALSE)</f>
        <v>42192</v>
      </c>
      <c r="Y19" s="682">
        <f>_xll.qlCalendarAdvance(Calendar,X19,NDays&amp;"D")</f>
        <v>42192</v>
      </c>
      <c r="Z19" s="681">
        <v>4.6335737747782435E-3</v>
      </c>
      <c r="AA19" s="686"/>
      <c r="AB19" s="685"/>
    </row>
    <row r="20" spans="13:28" x14ac:dyDescent="0.2">
      <c r="M20" s="697" t="str">
        <v>obj_00325#0057</v>
      </c>
      <c r="N20" s="695" t="str">
        <f>_xll.qlRateHelperQuoteName(M20)</f>
        <v>GBP8MOIS_Quote</v>
      </c>
      <c r="O20" s="683">
        <f>_xll.qlRateHelperLatestDate(M20,Trigger)</f>
        <v>42425</v>
      </c>
      <c r="P20" s="694">
        <f>_xll.qlRateHelperQuoteValue(M20,_xll.ohTrigger(Trigger,RecalcTrigger))</f>
        <v>5.275000000000001E-3</v>
      </c>
      <c r="Q20" s="693" t="str">
        <f t="shared" si="5"/>
        <v>8M</v>
      </c>
      <c r="R20" s="687" t="str">
        <f>_xll.qlMakeOIS(,0,Q20,IborIndex,,"0D","actual/365 (fixed)",,,Trigger)</f>
        <v>obj_00344#0062</v>
      </c>
      <c r="S20" s="692">
        <f>_xll.qlOvernightIndexedSwapFairRate(R20,_xll.ohTrigger(RecalcTrigger,Trigger))</f>
        <v>5.274999999998517E-3</v>
      </c>
      <c r="T20" s="691">
        <f t="shared" si="6"/>
        <v>-1.4840559336981585E-15</v>
      </c>
      <c r="V20" s="688"/>
      <c r="W20" s="687" t="str">
        <f t="shared" si="7"/>
        <v>1D</v>
      </c>
      <c r="X20" s="683">
        <f>_xll.qlCalendarAdvance(Calendar,X19,W20,"f",FALSE)</f>
        <v>42193</v>
      </c>
      <c r="Y20" s="682">
        <f>_xll.qlCalendarAdvance(Calendar,X20,NDays&amp;"D")</f>
        <v>42193</v>
      </c>
      <c r="Z20" s="681">
        <v>4.6352661161885855E-3</v>
      </c>
      <c r="AA20" s="686"/>
      <c r="AB20" s="685"/>
    </row>
    <row r="21" spans="13:28" x14ac:dyDescent="0.2">
      <c r="M21" s="697" t="str">
        <v>obj_00313#0057</v>
      </c>
      <c r="N21" s="695" t="str">
        <f>_xll.qlRateHelperQuoteName(M21)</f>
        <v>GBP9MOIS_Quote</v>
      </c>
      <c r="O21" s="683">
        <f>_xll.qlRateHelperLatestDate(M21,Trigger)</f>
        <v>42458</v>
      </c>
      <c r="P21" s="694">
        <f>_xll.qlRateHelperQuoteValue(M21,_xll.ohTrigger(Trigger,RecalcTrigger))</f>
        <v>5.4750000000000007E-3</v>
      </c>
      <c r="Q21" s="693" t="str">
        <f t="shared" si="5"/>
        <v>9M</v>
      </c>
      <c r="R21" s="687" t="str">
        <f>_xll.qlMakeOIS(,0,Q21,IborIndex,,"0D","actual/365 (fixed)",,,Trigger)</f>
        <v>obj_0033d#0062</v>
      </c>
      <c r="S21" s="692">
        <f>_xll.qlOvernightIndexedSwapFairRate(R21,_xll.ohTrigger(RecalcTrigger,Trigger))</f>
        <v>5.4749999999970933E-3</v>
      </c>
      <c r="T21" s="691">
        <f t="shared" si="6"/>
        <v>-2.9073965457371287E-15</v>
      </c>
      <c r="V21" s="688"/>
      <c r="W21" s="687" t="str">
        <f t="shared" si="7"/>
        <v>1D</v>
      </c>
      <c r="X21" s="683">
        <f>_xll.qlCalendarAdvance(Calendar,X20,W21,"f",FALSE)</f>
        <v>42194</v>
      </c>
      <c r="Y21" s="682">
        <f>_xll.qlCalendarAdvance(Calendar,X21,NDays&amp;"D")</f>
        <v>42194</v>
      </c>
      <c r="Z21" s="681">
        <v>4.6319136688777185E-3</v>
      </c>
      <c r="AA21" s="686"/>
      <c r="AB21" s="685"/>
    </row>
    <row r="22" spans="13:28" x14ac:dyDescent="0.2">
      <c r="M22" s="697" t="str">
        <v>obj_00319#0057</v>
      </c>
      <c r="N22" s="695" t="str">
        <f>_xll.qlRateHelperQuoteName(M22)</f>
        <v>GBP10MOIS_Quote</v>
      </c>
      <c r="O22" s="683">
        <f>_xll.qlRateHelperLatestDate(M22,Trigger)</f>
        <v>42485</v>
      </c>
      <c r="P22" s="694">
        <f>_xll.qlRateHelperQuoteValue(M22,_xll.ohTrigger(Trigger,RecalcTrigger))</f>
        <v>5.6375000000000001E-3</v>
      </c>
      <c r="Q22" s="693" t="str">
        <f t="shared" si="5"/>
        <v>10M</v>
      </c>
      <c r="R22" s="687" t="str">
        <f>_xll.qlMakeOIS(,0,Q22,IborIndex,,"0D","actual/365 (fixed)",,,Trigger)</f>
        <v>obj_00334#0062</v>
      </c>
      <c r="S22" s="692">
        <f>_xll.qlOvernightIndexedSwapFairRate(R22,_xll.ohTrigger(RecalcTrigger,Trigger))</f>
        <v>5.6374999999989602E-3</v>
      </c>
      <c r="T22" s="691">
        <f t="shared" si="6"/>
        <v>-1.0399667238480959E-15</v>
      </c>
      <c r="V22" s="688"/>
      <c r="W22" s="687" t="str">
        <f t="shared" si="7"/>
        <v>1D</v>
      </c>
      <c r="X22" s="683">
        <f>_xll.qlCalendarAdvance(Calendar,X21,W22,"f",FALSE)</f>
        <v>42195</v>
      </c>
      <c r="Y22" s="682">
        <f>_xll.qlCalendarAdvance(Calendar,X22,NDays&amp;"D")</f>
        <v>42195</v>
      </c>
      <c r="Z22" s="681">
        <v>4.6247161859025452E-3</v>
      </c>
      <c r="AA22" s="686"/>
      <c r="AB22" s="685"/>
    </row>
    <row r="23" spans="13:28" x14ac:dyDescent="0.2">
      <c r="M23" s="697" t="str">
        <v>obj_0031c#0057</v>
      </c>
      <c r="N23" s="695" t="str">
        <f>_xll.qlRateHelperQuoteName(M23)</f>
        <v>GBP11MOIS_Quote</v>
      </c>
      <c r="O23" s="683">
        <f>_xll.qlRateHelperLatestDate(M23,Trigger)</f>
        <v>42515</v>
      </c>
      <c r="P23" s="694">
        <f>_xll.qlRateHelperQuoteValue(M23,_xll.ohTrigger(Trigger,RecalcTrigger))</f>
        <v>5.8250000000000003E-3</v>
      </c>
      <c r="Q23" s="693" t="str">
        <f t="shared" si="5"/>
        <v>11M</v>
      </c>
      <c r="R23" s="687" t="str">
        <f>_xll.qlMakeOIS(,0,Q23,IborIndex,,"0D","actual/365 (fixed)",,,Trigger)</f>
        <v>obj_00350#0062</v>
      </c>
      <c r="S23" s="692">
        <f>_xll.qlOvernightIndexedSwapFairRate(R23,_xll.ohTrigger(RecalcTrigger,Trigger))</f>
        <v>5.8249999999974503E-3</v>
      </c>
      <c r="T23" s="691">
        <f t="shared" si="6"/>
        <v>-2.5500435096859064E-15</v>
      </c>
      <c r="V23" s="688"/>
      <c r="W23" s="687" t="str">
        <f t="shared" si="7"/>
        <v>1D</v>
      </c>
      <c r="X23" s="683">
        <f>_xll.qlCalendarAdvance(Calendar,X22,W23,"f",FALSE)</f>
        <v>42198</v>
      </c>
      <c r="Y23" s="682">
        <f>_xll.qlCalendarAdvance(Calendar,X23,NDays&amp;"D")</f>
        <v>42198</v>
      </c>
      <c r="Z23" s="681">
        <v>4.6190682509217318E-3</v>
      </c>
      <c r="AA23" s="686"/>
      <c r="AB23" s="685"/>
    </row>
    <row r="24" spans="13:28" x14ac:dyDescent="0.2">
      <c r="M24" s="697" t="str">
        <v>obj_00318#0057</v>
      </c>
      <c r="N24" s="695" t="str">
        <f>_xll.qlRateHelperQuoteName(M24)</f>
        <v>GBP1YOIS_Quote</v>
      </c>
      <c r="O24" s="683">
        <f>_xll.qlRateHelperLatestDate(M24,Trigger)</f>
        <v>42548</v>
      </c>
      <c r="P24" s="694">
        <f>_xll.qlRateHelperQuoteValue(M24,_xll.ohTrigger(Trigger,RecalcTrigger))</f>
        <v>6.0750000000000005E-3</v>
      </c>
      <c r="Q24" s="693" t="str">
        <f t="shared" si="5"/>
        <v>1Y</v>
      </c>
      <c r="R24" s="687" t="str">
        <f>_xll.qlMakeOIS(,0,Q24,IborIndex,,"0D","actual/365 (fixed)",,,Trigger)</f>
        <v>obj_00347#0062</v>
      </c>
      <c r="S24" s="692">
        <f>_xll.qlOvernightIndexedSwapFairRate(R24,_xll.ohTrigger(RecalcTrigger,Trigger))</f>
        <v>6.0749999999902245E-3</v>
      </c>
      <c r="T24" s="691">
        <f t="shared" si="6"/>
        <v>-9.7760341488672964E-15</v>
      </c>
      <c r="V24" s="688"/>
      <c r="W24" s="687" t="str">
        <f t="shared" si="7"/>
        <v>1D</v>
      </c>
      <c r="X24" s="683">
        <f>_xll.qlCalendarAdvance(Calendar,X23,W24,"f",FALSE)</f>
        <v>42199</v>
      </c>
      <c r="Y24" s="682">
        <f>_xll.qlCalendarAdvance(Calendar,X24,NDays&amp;"D")</f>
        <v>42199</v>
      </c>
      <c r="Z24" s="681">
        <v>4.617106951431138E-3</v>
      </c>
      <c r="AA24" s="686"/>
      <c r="AB24" s="685"/>
    </row>
    <row r="25" spans="13:28" x14ac:dyDescent="0.2">
      <c r="M25" s="697" t="str">
        <v>obj_0031a#0057</v>
      </c>
      <c r="N25" s="695" t="str">
        <f>_xll.qlRateHelperQuoteName(M25)</f>
        <v>GBP15MOIS_Quote</v>
      </c>
      <c r="O25" s="683">
        <f>_xll.qlRateHelperLatestDate(M25,Trigger)</f>
        <v>42639</v>
      </c>
      <c r="P25" s="694">
        <f>_xll.qlRateHelperQuoteValue(M25,_xll.ohTrigger(Trigger,RecalcTrigger))</f>
        <v>6.7250000000000009E-3</v>
      </c>
      <c r="Q25" s="693" t="str">
        <f t="shared" si="5"/>
        <v>15M</v>
      </c>
      <c r="R25" s="687" t="str">
        <f>_xll.qlMakeOIS(,0,Q25,IborIndex,,"0D","actual/365 (fixed)",,,Trigger)</f>
        <v>obj_0033a#0062</v>
      </c>
      <c r="S25" s="692">
        <f>_xll.qlOvernightIndexedSwapFairRate(R25,_xll.ohTrigger(RecalcTrigger,Trigger))</f>
        <v>6.7250000000000608E-3</v>
      </c>
      <c r="T25" s="691">
        <f t="shared" si="6"/>
        <v>5.9847959921199845E-17</v>
      </c>
      <c r="V25" s="688"/>
      <c r="W25" s="687" t="str">
        <f t="shared" si="7"/>
        <v>1D</v>
      </c>
      <c r="X25" s="683">
        <f>_xll.qlCalendarAdvance(Calendar,X24,W25,"f",FALSE)</f>
        <v>42200</v>
      </c>
      <c r="Y25" s="682">
        <f>_xll.qlCalendarAdvance(Calendar,X25,NDays&amp;"D")</f>
        <v>42200</v>
      </c>
      <c r="Z25" s="681">
        <v>4.6156456738588592E-3</v>
      </c>
      <c r="AA25" s="686"/>
      <c r="AB25" s="685"/>
    </row>
    <row r="26" spans="13:28" x14ac:dyDescent="0.2">
      <c r="M26" s="697" t="str">
        <v>obj_00320#0057</v>
      </c>
      <c r="N26" s="695" t="str">
        <f>_xll.qlRateHelperQuoteName(M26)</f>
        <v>GBP18MOIS_Quote</v>
      </c>
      <c r="O26" s="683">
        <f>_xll.qlRateHelperLatestDate(M26,Trigger)</f>
        <v>42732</v>
      </c>
      <c r="P26" s="694">
        <f>_xll.qlRateHelperQuoteValue(M26,_xll.ohTrigger(Trigger,RecalcTrigger))</f>
        <v>7.4375000000000005E-3</v>
      </c>
      <c r="Q26" s="693" t="str">
        <f t="shared" si="5"/>
        <v>18M</v>
      </c>
      <c r="R26" s="687" t="str">
        <f>_xll.qlMakeOIS(,0,Q26,IborIndex,,"0D","actual/365 (fixed)",,,Trigger)</f>
        <v>obj_00333#0062</v>
      </c>
      <c r="S26" s="692">
        <f>_xll.qlOvernightIndexedSwapFairRate(R26,_xll.ohTrigger(RecalcTrigger,Trigger))</f>
        <v>7.4375000000000187E-3</v>
      </c>
      <c r="T26" s="691">
        <f t="shared" si="6"/>
        <v>1.8214596497756474E-17</v>
      </c>
      <c r="V26" s="688"/>
      <c r="W26" s="687" t="str">
        <f t="shared" si="7"/>
        <v>1D</v>
      </c>
      <c r="X26" s="683">
        <f>_xll.qlCalendarAdvance(Calendar,X25,W26,"f",FALSE)</f>
        <v>42201</v>
      </c>
      <c r="Y26" s="682">
        <f>_xll.qlCalendarAdvance(Calendar,X26,NDays&amp;"D")</f>
        <v>42201</v>
      </c>
      <c r="Z26" s="681">
        <v>4.6146844182048952E-3</v>
      </c>
      <c r="AA26" s="686"/>
      <c r="AB26" s="685"/>
    </row>
    <row r="27" spans="13:28" x14ac:dyDescent="0.2">
      <c r="M27" s="697" t="str">
        <v>obj_00324#0057</v>
      </c>
      <c r="N27" s="695" t="str">
        <f>_xll.qlRateHelperQuoteName(M27)</f>
        <v>GBP2YOIS_Quote</v>
      </c>
      <c r="O27" s="683">
        <f>_xll.qlRateHelperLatestDate(M27,Trigger)</f>
        <v>42912</v>
      </c>
      <c r="P27" s="694">
        <f>_xll.qlRateHelperQuoteValue(M27,_xll.ohTrigger(Trigger,RecalcTrigger))</f>
        <v>8.8749999999999992E-3</v>
      </c>
      <c r="Q27" s="693" t="str">
        <f t="shared" si="5"/>
        <v>2Y</v>
      </c>
      <c r="R27" s="687" t="str">
        <f>_xll.qlMakeOIS(,0,Q27,IborIndex,,"0D","actual/365 (fixed)",,,Trigger)</f>
        <v>obj_00336#0062</v>
      </c>
      <c r="S27" s="692">
        <f>_xll.qlOvernightIndexedSwapFairRate(R27,_xll.ohTrigger(RecalcTrigger,Trigger))</f>
        <v>8.8749999999999593E-3</v>
      </c>
      <c r="T27" s="691">
        <f t="shared" si="6"/>
        <v>-3.9898639947466563E-17</v>
      </c>
      <c r="V27" s="688"/>
      <c r="W27" s="687" t="str">
        <f t="shared" si="7"/>
        <v>1D</v>
      </c>
      <c r="X27" s="683">
        <f>_xll.qlCalendarAdvance(Calendar,X26,W27,"f",FALSE)</f>
        <v>42202</v>
      </c>
      <c r="Y27" s="682">
        <f>_xll.qlCalendarAdvance(Calendar,X27,NDays&amp;"D")</f>
        <v>42202</v>
      </c>
      <c r="Z27" s="681">
        <v>4.6144869840077565E-3</v>
      </c>
      <c r="AA27" s="686"/>
      <c r="AB27" s="685"/>
    </row>
    <row r="28" spans="13:28" x14ac:dyDescent="0.2">
      <c r="M28" s="697" t="str">
        <v>obj_0032a#0057</v>
      </c>
      <c r="N28" s="695" t="str">
        <f>_xll.qlRateHelperQuoteName(M28)</f>
        <v>GBP3YOIS_Quote</v>
      </c>
      <c r="O28" s="683">
        <f>_xll.qlRateHelperLatestDate(M28,Trigger)</f>
        <v>43276</v>
      </c>
      <c r="P28" s="694">
        <f>_xll.qlRateHelperQuoteValue(M28,_xll.ohTrigger(Trigger,RecalcTrigger))</f>
        <v>1.1299999999999999E-2</v>
      </c>
      <c r="Q28" s="693" t="str">
        <f t="shared" si="5"/>
        <v>3Y</v>
      </c>
      <c r="R28" s="687" t="str">
        <f>_xll.qlMakeOIS(,0,Q28,IborIndex,,"0D","actual/365 (fixed)",,,Trigger)</f>
        <v>obj_00353#0062</v>
      </c>
      <c r="S28" s="692">
        <f>_xll.qlOvernightIndexedSwapFairRate(R28,_xll.ohTrigger(RecalcTrigger,Trigger))</f>
        <v>1.129999999999985E-2</v>
      </c>
      <c r="T28" s="691">
        <f t="shared" si="6"/>
        <v>-1.4918621893400541E-16</v>
      </c>
      <c r="V28" s="688"/>
      <c r="W28" s="687" t="str">
        <f t="shared" si="7"/>
        <v>1D</v>
      </c>
      <c r="X28" s="683">
        <f>_xll.qlCalendarAdvance(Calendar,X27,W28,"f",FALSE)</f>
        <v>42205</v>
      </c>
      <c r="Y28" s="682">
        <f>_xll.qlCalendarAdvance(Calendar,X28,NDays&amp;"D")</f>
        <v>42205</v>
      </c>
      <c r="Z28" s="681">
        <v>4.615839615339512E-3</v>
      </c>
      <c r="AA28" s="686"/>
      <c r="AB28" s="685"/>
    </row>
    <row r="29" spans="13:28" x14ac:dyDescent="0.2">
      <c r="M29" s="697" t="str">
        <v>obj_0031f#0057</v>
      </c>
      <c r="N29" s="695" t="str">
        <f>_xll.qlRateHelperQuoteName(M29)</f>
        <v>GBP4YOIS_Quote</v>
      </c>
      <c r="O29" s="683">
        <f>_xll.qlRateHelperLatestDate(M29,Trigger)</f>
        <v>43641</v>
      </c>
      <c r="P29" s="694">
        <f>_xll.qlRateHelperQuoteValue(M29,_xll.ohTrigger(Trigger,RecalcTrigger))</f>
        <v>1.3137500000000002E-2</v>
      </c>
      <c r="Q29" s="693" t="str">
        <f t="shared" si="5"/>
        <v>4Y</v>
      </c>
      <c r="R29" s="687" t="str">
        <f>_xll.qlMakeOIS(,0,Q29,IborIndex,,"0D","actual/365 (fixed)",,,Trigger)</f>
        <v>obj_00338#0062</v>
      </c>
      <c r="S29" s="692">
        <f>_xll.qlOvernightIndexedSwapFairRate(R29,_xll.ohTrigger(RecalcTrigger,Trigger))</f>
        <v>1.313750000000001E-2</v>
      </c>
      <c r="T29" s="691">
        <f t="shared" si="6"/>
        <v>0</v>
      </c>
      <c r="V29" s="688"/>
      <c r="W29" s="687" t="str">
        <f t="shared" si="7"/>
        <v>1D</v>
      </c>
      <c r="X29" s="683">
        <f>_xll.qlCalendarAdvance(Calendar,X28,W29,"f",FALSE)</f>
        <v>42206</v>
      </c>
      <c r="Y29" s="682">
        <f>_xll.qlCalendarAdvance(Calendar,X29,NDays&amp;"D")</f>
        <v>42206</v>
      </c>
      <c r="Z29" s="681">
        <v>4.6173784696013076E-3</v>
      </c>
      <c r="AA29" s="686"/>
      <c r="AB29" s="685"/>
    </row>
    <row r="30" spans="13:28" x14ac:dyDescent="0.2">
      <c r="M30" s="697" t="str">
        <v>obj_0032b#0057</v>
      </c>
      <c r="N30" s="695" t="str">
        <f>_xll.qlRateHelperQuoteName(M30)</f>
        <v>GBP5YOIS_Quote</v>
      </c>
      <c r="O30" s="683">
        <f>_xll.qlRateHelperLatestDate(M30,Trigger)</f>
        <v>44007</v>
      </c>
      <c r="P30" s="694">
        <f>_xll.qlRateHelperQuoteValue(M30,_xll.ohTrigger(Trigger,RecalcTrigger))</f>
        <v>1.4624999999999999E-2</v>
      </c>
      <c r="Q30" s="693" t="str">
        <f t="shared" si="5"/>
        <v>5Y</v>
      </c>
      <c r="R30" s="687" t="str">
        <f>_xll.qlMakeOIS(,0,Q30,IborIndex,,"0D","actual/365 (fixed)",,,Trigger)</f>
        <v>obj_00343#0062</v>
      </c>
      <c r="S30" s="692">
        <f>_xll.qlOvernightIndexedSwapFairRate(R30,_xll.ohTrigger(RecalcTrigger,Trigger))</f>
        <v>1.4624999999999926E-2</v>
      </c>
      <c r="T30" s="691">
        <f t="shared" si="6"/>
        <v>-7.2858385991025898E-17</v>
      </c>
      <c r="V30" s="688"/>
      <c r="W30" s="687" t="str">
        <f t="shared" si="7"/>
        <v>1D</v>
      </c>
      <c r="X30" s="683">
        <f>_xll.qlCalendarAdvance(Calendar,X29,W30,"f",FALSE)</f>
        <v>42207</v>
      </c>
      <c r="Y30" s="682">
        <f>_xll.qlCalendarAdvance(Calendar,X30,NDays&amp;"D")</f>
        <v>42207</v>
      </c>
      <c r="Z30" s="681">
        <v>4.6194173457003718E-3</v>
      </c>
      <c r="AA30" s="686"/>
      <c r="AB30" s="685"/>
    </row>
    <row r="31" spans="13:28" x14ac:dyDescent="0.2">
      <c r="M31" s="697" t="str">
        <v>obj_00329#0057</v>
      </c>
      <c r="N31" s="695" t="str">
        <f>_xll.qlRateHelperQuoteName(M31)</f>
        <v>GBP6YOIS_Quote</v>
      </c>
      <c r="O31" s="683">
        <f>_xll.qlRateHelperLatestDate(M31,Trigger)</f>
        <v>44372</v>
      </c>
      <c r="P31" s="694">
        <f>_xll.qlRateHelperQuoteValue(M31,_xll.ohTrigger(Trigger,RecalcTrigger))</f>
        <v>1.5837500000000001E-2</v>
      </c>
      <c r="Q31" s="693" t="str">
        <f t="shared" si="5"/>
        <v>6Y</v>
      </c>
      <c r="R31" s="687" t="str">
        <f>_xll.qlMakeOIS(,0,Q31,IborIndex,,"0D","actual/365 (fixed)",,,Trigger)</f>
        <v>obj_0034c#0062</v>
      </c>
      <c r="S31" s="692">
        <f>_xll.qlOvernightIndexedSwapFairRate(R31,_xll.ohTrigger(RecalcTrigger,Trigger))</f>
        <v>1.5837500000000081E-2</v>
      </c>
      <c r="T31" s="691">
        <f t="shared" si="6"/>
        <v>7.9797279894933126E-17</v>
      </c>
      <c r="U31" s="680"/>
      <c r="V31" s="688"/>
      <c r="W31" s="687" t="str">
        <f t="shared" si="7"/>
        <v>1D</v>
      </c>
      <c r="X31" s="683">
        <f>_xll.qlCalendarAdvance(Calendar,X30,W31,"f",FALSE)</f>
        <v>42208</v>
      </c>
      <c r="Y31" s="682">
        <f>_xll.qlCalendarAdvance(Calendar,X31,NDays&amp;"D")</f>
        <v>42208</v>
      </c>
      <c r="Z31" s="681">
        <v>4.6219562437987971E-3</v>
      </c>
      <c r="AA31" s="686"/>
      <c r="AB31" s="685"/>
    </row>
    <row r="32" spans="13:28" x14ac:dyDescent="0.2">
      <c r="M32" s="697" t="str">
        <v>obj_00327#0057</v>
      </c>
      <c r="N32" s="695" t="str">
        <f>_xll.qlRateHelperQuoteName(M32)</f>
        <v>GBP7YOIS_Quote</v>
      </c>
      <c r="O32" s="683">
        <f>_xll.qlRateHelperLatestDate(M32,Trigger)</f>
        <v>44739</v>
      </c>
      <c r="P32" s="694">
        <f>_xll.qlRateHelperQuoteValue(M32,_xll.ohTrigger(Trigger,RecalcTrigger))</f>
        <v>1.6887500000000003E-2</v>
      </c>
      <c r="Q32" s="693" t="str">
        <f t="shared" si="5"/>
        <v>7Y</v>
      </c>
      <c r="R32" s="687" t="str">
        <f>_xll.qlMakeOIS(,0,Q32,IborIndex,,"0D","actual/365 (fixed)",,,Trigger)</f>
        <v>obj_0033c#0062</v>
      </c>
      <c r="S32" s="692">
        <f>_xll.qlOvernightIndexedSwapFairRate(R32,_xll.ohTrigger(RecalcTrigger,Trigger))</f>
        <v>1.6887500000000038E-2</v>
      </c>
      <c r="T32" s="691">
        <f t="shared" si="6"/>
        <v>3.4694469519536142E-17</v>
      </c>
      <c r="U32" s="680"/>
      <c r="V32" s="688"/>
      <c r="W32" s="687" t="str">
        <f t="shared" si="7"/>
        <v>1D</v>
      </c>
      <c r="X32" s="683">
        <f>_xll.qlCalendarAdvance(Calendar,X31,W32,"f",FALSE)</f>
        <v>42209</v>
      </c>
      <c r="Y32" s="682">
        <f>_xll.qlCalendarAdvance(Calendar,X32,NDays&amp;"D")</f>
        <v>42209</v>
      </c>
      <c r="Z32" s="681">
        <v>4.6287594784647874E-3</v>
      </c>
      <c r="AA32" s="686"/>
      <c r="AB32" s="685"/>
    </row>
    <row r="33" spans="13:28" x14ac:dyDescent="0.2">
      <c r="M33" s="697" t="str">
        <v>obj_0031d#0057</v>
      </c>
      <c r="N33" s="695" t="str">
        <f>_xll.qlRateHelperQuoteName(M33)</f>
        <v>GBP8YOIS_Quote</v>
      </c>
      <c r="O33" s="683">
        <f>_xll.qlRateHelperLatestDate(M33,Trigger)</f>
        <v>45103</v>
      </c>
      <c r="P33" s="694">
        <f>_xll.qlRateHelperQuoteValue(M33,_xll.ohTrigger(Trigger,RecalcTrigger))</f>
        <v>1.7762500000000001E-2</v>
      </c>
      <c r="Q33" s="693" t="str">
        <f t="shared" si="5"/>
        <v>8Y</v>
      </c>
      <c r="R33" s="687" t="str">
        <f>_xll.qlMakeOIS(,0,Q33,IborIndex,,"0D","actual/365 (fixed)",,,Trigger)</f>
        <v>obj_0034e#0062</v>
      </c>
      <c r="S33" s="692">
        <f>_xll.qlOvernightIndexedSwapFairRate(R33,_xll.ohTrigger(RecalcTrigger,Trigger))</f>
        <v>1.7762500000000001E-2</v>
      </c>
      <c r="T33" s="691">
        <f t="shared" si="6"/>
        <v>0</v>
      </c>
      <c r="U33" s="680"/>
      <c r="V33" s="688"/>
      <c r="W33" s="687" t="str">
        <f t="shared" si="7"/>
        <v>1D</v>
      </c>
      <c r="X33" s="683">
        <f>_xll.qlCalendarAdvance(Calendar,X32,W33,"f",FALSE)</f>
        <v>42212</v>
      </c>
      <c r="Y33" s="682">
        <f>_xll.qlCalendarAdvance(Calendar,X33,NDays&amp;"D")</f>
        <v>42212</v>
      </c>
      <c r="Z33" s="681">
        <v>4.6370145278473718E-3</v>
      </c>
      <c r="AA33" s="686"/>
      <c r="AB33" s="685"/>
    </row>
    <row r="34" spans="13:28" x14ac:dyDescent="0.2">
      <c r="M34" s="697" t="str">
        <v>obj_00321#0057</v>
      </c>
      <c r="N34" s="695" t="str">
        <f>_xll.qlRateHelperQuoteName(M34)</f>
        <v>GBP9YOIS_Quote</v>
      </c>
      <c r="O34" s="683">
        <f>_xll.qlRateHelperLatestDate(M34,Trigger)</f>
        <v>45468</v>
      </c>
      <c r="P34" s="694">
        <f>_xll.qlRateHelperQuoteValue(M34,_xll.ohTrigger(Trigger,RecalcTrigger))</f>
        <v>1.84625E-2</v>
      </c>
      <c r="Q34" s="693" t="str">
        <f t="shared" si="5"/>
        <v>9Y</v>
      </c>
      <c r="R34" s="687" t="str">
        <f>_xll.qlMakeOIS(,0,Q34,IborIndex,,"0D","actual/365 (fixed)",,,Trigger)</f>
        <v>obj_0034f#0062</v>
      </c>
      <c r="S34" s="692">
        <f>_xll.qlOvernightIndexedSwapFairRate(R34,_xll.ohTrigger(RecalcTrigger,Trigger))</f>
        <v>1.8462499999999972E-2</v>
      </c>
      <c r="T34" s="691">
        <f t="shared" si="6"/>
        <v>-2.7755575615628914E-17</v>
      </c>
      <c r="V34" s="688"/>
      <c r="W34" s="687" t="str">
        <f t="shared" si="7"/>
        <v>1D</v>
      </c>
      <c r="X34" s="683">
        <f>_xll.qlCalendarAdvance(Calendar,X33,W34,"f",FALSE)</f>
        <v>42213</v>
      </c>
      <c r="Y34" s="682">
        <f>_xll.qlCalendarAdvance(Calendar,X34,NDays&amp;"D")</f>
        <v>42213</v>
      </c>
      <c r="Z34" s="681">
        <v>4.6414683663964507E-3</v>
      </c>
      <c r="AA34" s="686"/>
      <c r="AB34" s="685"/>
    </row>
    <row r="35" spans="13:28" x14ac:dyDescent="0.2">
      <c r="M35" s="697" t="str">
        <v>obj_00328#0057</v>
      </c>
      <c r="N35" s="695" t="str">
        <f>_xll.qlRateHelperQuoteName(M35)</f>
        <v>GBP10YOIS_Quote</v>
      </c>
      <c r="O35" s="683">
        <f>_xll.qlRateHelperLatestDate(M35,Trigger)</f>
        <v>45833</v>
      </c>
      <c r="P35" s="694">
        <f>_xll.qlRateHelperQuoteValue(M35,_xll.ohTrigger(Trigger,RecalcTrigger))</f>
        <v>1.90625E-2</v>
      </c>
      <c r="Q35" s="693" t="str">
        <f t="shared" si="5"/>
        <v>10Y</v>
      </c>
      <c r="R35" s="687" t="str">
        <f>_xll.qlMakeOIS(,0,Q35,IborIndex,,"0D","actual/365 (fixed)",,,Trigger)</f>
        <v>obj_0034b#0062</v>
      </c>
      <c r="S35" s="692">
        <f>_xll.qlOvernightIndexedSwapFairRate(R35,_xll.ohTrigger(RecalcTrigger,Trigger))</f>
        <v>1.9062500000023224E-2</v>
      </c>
      <c r="T35" s="691">
        <f t="shared" si="6"/>
        <v>2.3224477896377493E-14</v>
      </c>
      <c r="V35" s="688"/>
      <c r="W35" s="687" t="str">
        <f t="shared" si="7"/>
        <v>1D</v>
      </c>
      <c r="X35" s="683">
        <f>_xll.qlCalendarAdvance(Calendar,X34,W35,"f",FALSE)</f>
        <v>42214</v>
      </c>
      <c r="Y35" s="682">
        <f>_xll.qlCalendarAdvance(Calendar,X35,NDays&amp;"D")</f>
        <v>42214</v>
      </c>
      <c r="Z35" s="681">
        <v>4.6458370573987384E-3</v>
      </c>
      <c r="AA35" s="686"/>
      <c r="AB35" s="685"/>
    </row>
    <row r="36" spans="13:28" x14ac:dyDescent="0.2">
      <c r="M36" s="697" t="str">
        <v>obj_0032d#0057</v>
      </c>
      <c r="N36" s="695" t="str">
        <f>_xll.qlRateHelperQuoteName(M36)</f>
        <v>GBP12YOIS_Quote</v>
      </c>
      <c r="O36" s="683">
        <f>_xll.qlRateHelperLatestDate(M36,Trigger)</f>
        <v>46563</v>
      </c>
      <c r="P36" s="694">
        <f>_xll.qlRateHelperQuoteValue(M36,_xll.ohTrigger(Trigger,RecalcTrigger))</f>
        <v>2.0112499999999998E-2</v>
      </c>
      <c r="Q36" s="693" t="str">
        <f t="shared" si="5"/>
        <v>12Y</v>
      </c>
      <c r="R36" s="687" t="str">
        <f>_xll.qlMakeOIS(,0,Q36,IborIndex,,"0D","actual/365 (fixed)",,,Trigger)</f>
        <v>obj_0034a#0062</v>
      </c>
      <c r="S36" s="692">
        <f>_xll.qlOvernightIndexedSwapFairRate(R36,_xll.ohTrigger(RecalcTrigger,Trigger))</f>
        <v>2.0112500000011215E-2</v>
      </c>
      <c r="T36" s="691">
        <f t="shared" si="6"/>
        <v>1.1216721995666035E-14</v>
      </c>
      <c r="U36" s="680"/>
      <c r="V36" s="688"/>
      <c r="W36" s="687" t="str">
        <f t="shared" si="7"/>
        <v>1D</v>
      </c>
      <c r="X36" s="683">
        <f>_xll.qlCalendarAdvance(Calendar,X35,W36,"f",FALSE)</f>
        <v>42215</v>
      </c>
      <c r="Y36" s="682">
        <f>_xll.qlCalendarAdvance(Calendar,X36,NDays&amp;"D")</f>
        <v>42215</v>
      </c>
      <c r="Z36" s="681">
        <v>4.6501206007731888E-3</v>
      </c>
      <c r="AA36" s="686"/>
      <c r="AB36" s="685"/>
    </row>
    <row r="37" spans="13:28" x14ac:dyDescent="0.2">
      <c r="M37" s="697" t="str">
        <v>obj_00330#0057</v>
      </c>
      <c r="N37" s="695" t="str">
        <f>_xll.qlRateHelperQuoteName(M37)</f>
        <v>GBP15YOIS_Quote</v>
      </c>
      <c r="O37" s="683">
        <f>_xll.qlRateHelperLatestDate(M37,Trigger)</f>
        <v>47659</v>
      </c>
      <c r="P37" s="694">
        <f>_xll.qlRateHelperQuoteValue(M37,_xll.ohTrigger(Trigger,RecalcTrigger))</f>
        <v>2.1299999999999999E-2</v>
      </c>
      <c r="Q37" s="693" t="str">
        <f t="shared" si="5"/>
        <v>15Y</v>
      </c>
      <c r="R37" s="687" t="str">
        <f>_xll.qlMakeOIS(,0,Q37,IborIndex,,"0D","actual/365 (fixed)",,,Trigger)</f>
        <v>obj_00335#0062</v>
      </c>
      <c r="S37" s="692">
        <f>_xll.qlOvernightIndexedSwapFairRate(R37,_xll.ohTrigger(RecalcTrigger,Trigger))</f>
        <v>2.1299999999962883E-2</v>
      </c>
      <c r="T37" s="691">
        <f t="shared" si="6"/>
        <v>-3.7116143491999765E-14</v>
      </c>
      <c r="U37" s="680"/>
      <c r="V37" s="688"/>
      <c r="W37" s="687" t="str">
        <f t="shared" si="7"/>
        <v>1D</v>
      </c>
      <c r="X37" s="683">
        <f>_xll.qlCalendarAdvance(Calendar,X36,W37,"f",FALSE)</f>
        <v>42216</v>
      </c>
      <c r="Y37" s="682">
        <f>_xll.qlCalendarAdvance(Calendar,X37,NDays&amp;"D")</f>
        <v>42216</v>
      </c>
      <c r="Z37" s="681">
        <v>4.6584633165129103E-3</v>
      </c>
      <c r="AA37" s="686"/>
      <c r="AB37" s="685"/>
    </row>
    <row r="38" spans="13:28" x14ac:dyDescent="0.2">
      <c r="M38" s="697" t="str">
        <v>obj_0032e#0057</v>
      </c>
      <c r="N38" s="695" t="str">
        <f>_xll.qlRateHelperQuoteName(M38)</f>
        <v>GBP20YOIS_Quote</v>
      </c>
      <c r="O38" s="683">
        <f>_xll.qlRateHelperLatestDate(M38,Trigger)</f>
        <v>49485</v>
      </c>
      <c r="P38" s="694">
        <f>_xll.qlRateHelperQuoteValue(M38,_xll.ohTrigger(Trigger,RecalcTrigger))</f>
        <v>2.2187499999999999E-2</v>
      </c>
      <c r="Q38" s="693" t="str">
        <f t="shared" si="5"/>
        <v>20Y</v>
      </c>
      <c r="R38" s="687" t="str">
        <f>_xll.qlMakeOIS(,0,Q38,IborIndex,,"0D","actual/365 (fixed)",,,Trigger)</f>
        <v>obj_0033f#0062</v>
      </c>
      <c r="S38" s="692">
        <f>_xll.qlOvernightIndexedSwapFairRate(R38,_xll.ohTrigger(RecalcTrigger,Trigger))</f>
        <v>2.2187499999982221E-2</v>
      </c>
      <c r="T38" s="691">
        <f t="shared" si="6"/>
        <v>-1.7777446181810319E-14</v>
      </c>
      <c r="U38" s="680"/>
      <c r="V38" s="688"/>
      <c r="W38" s="687" t="str">
        <f t="shared" si="7"/>
        <v>1D</v>
      </c>
      <c r="X38" s="683">
        <f>_xll.qlCalendarAdvance(Calendar,X37,W38,"f",FALSE)</f>
        <v>42219</v>
      </c>
      <c r="Y38" s="682">
        <f>_xll.qlCalendarAdvance(Calendar,X38,NDays&amp;"D")</f>
        <v>42219</v>
      </c>
      <c r="Z38" s="681">
        <v>4.6664032983978476E-3</v>
      </c>
      <c r="AA38" s="686"/>
      <c r="AB38" s="685"/>
    </row>
    <row r="39" spans="13:28" x14ac:dyDescent="0.2">
      <c r="M39" s="697" t="str">
        <v>obj_0032f#0057</v>
      </c>
      <c r="N39" s="695" t="str">
        <f>_xll.qlRateHelperQuoteName(M39)</f>
        <v>GBP25YOIS_Quote</v>
      </c>
      <c r="O39" s="683">
        <f>_xll.qlRateHelperLatestDate(M39,Trigger)</f>
        <v>51312</v>
      </c>
      <c r="P39" s="694">
        <f>_xll.qlRateHelperQuoteValue(M39,_xll.ohTrigger(Trigger,RecalcTrigger))</f>
        <v>2.2437499999999999E-2</v>
      </c>
      <c r="Q39" s="693" t="str">
        <f t="shared" si="5"/>
        <v>25Y</v>
      </c>
      <c r="R39" s="687" t="str">
        <f>_xll.qlMakeOIS(,0,Q39,IborIndex,,"0D","actual/365 (fixed)",,,Trigger)</f>
        <v>obj_00348#0062</v>
      </c>
      <c r="S39" s="692">
        <f>_xll.qlOvernightIndexedSwapFairRate(R39,_xll.ohTrigger(RecalcTrigger,Trigger))</f>
        <v>2.2437500000004922E-2</v>
      </c>
      <c r="T39" s="691">
        <f t="shared" si="6"/>
        <v>4.9231452248221785E-15</v>
      </c>
      <c r="U39" s="680"/>
      <c r="V39" s="688"/>
      <c r="W39" s="687" t="str">
        <f t="shared" si="7"/>
        <v>1D</v>
      </c>
      <c r="X39" s="683">
        <f>_xll.qlCalendarAdvance(Calendar,X38,W39,"f",FALSE)</f>
        <v>42220</v>
      </c>
      <c r="Y39" s="682">
        <f>_xll.qlCalendarAdvance(Calendar,X39,NDays&amp;"D")</f>
        <v>42220</v>
      </c>
      <c r="Z39" s="681">
        <v>4.6702611037952035E-3</v>
      </c>
      <c r="AA39" s="686"/>
      <c r="AB39" s="685"/>
    </row>
    <row r="40" spans="13:28" x14ac:dyDescent="0.2">
      <c r="M40" s="697" t="str">
        <v>obj_0030e#0057</v>
      </c>
      <c r="N40" s="695" t="str">
        <f>_xll.qlRateHelperQuoteName(M40)</f>
        <v>GBP30YOIS_Quote</v>
      </c>
      <c r="O40" s="683">
        <f>_xll.qlRateHelperLatestDate(M40,Trigger)</f>
        <v>53139</v>
      </c>
      <c r="P40" s="694">
        <f>_xll.qlRateHelperQuoteValue(M40,_xll.ohTrigger(Trigger,RecalcTrigger))</f>
        <v>2.2450000000000001E-2</v>
      </c>
      <c r="Q40" s="693" t="str">
        <f t="shared" si="5"/>
        <v>30Y</v>
      </c>
      <c r="R40" s="687" t="str">
        <f>_xll.qlMakeOIS(,0,Q40,IborIndex,,"0D","actual/365 (fixed)",,,Trigger)</f>
        <v>obj_00351#0062</v>
      </c>
      <c r="S40" s="692">
        <f>_xll.qlOvernightIndexedSwapFairRate(R40,_xll.ohTrigger(RecalcTrigger,Trigger))</f>
        <v>2.2450000000001701E-2</v>
      </c>
      <c r="T40" s="691">
        <f t="shared" si="6"/>
        <v>1.700029006457271E-15</v>
      </c>
      <c r="U40" s="680"/>
      <c r="V40" s="688"/>
      <c r="W40" s="687" t="str">
        <f t="shared" si="7"/>
        <v>1D</v>
      </c>
      <c r="X40" s="683">
        <f>_xll.qlCalendarAdvance(Calendar,X39,W40,"f",FALSE)</f>
        <v>42221</v>
      </c>
      <c r="Y40" s="682">
        <f>_xll.qlCalendarAdvance(Calendar,X40,NDays&amp;"D")</f>
        <v>42221</v>
      </c>
      <c r="Z40" s="681">
        <v>4.6740337616457683E-3</v>
      </c>
      <c r="AA40" s="686"/>
      <c r="AB40" s="685"/>
    </row>
    <row r="41" spans="13:28" x14ac:dyDescent="0.2">
      <c r="M41" s="697" t="str">
        <v>obj_0030c#0057</v>
      </c>
      <c r="N41" s="695" t="str">
        <f>_xll.qlRateHelperQuoteName(M41)</f>
        <v>GBP40YOIS_Quote</v>
      </c>
      <c r="O41" s="683">
        <f>_xll.qlRateHelperLatestDate(M41,Trigger)</f>
        <v>56790</v>
      </c>
      <c r="P41" s="694">
        <f>_xll.qlRateHelperQuoteValue(M41,_xll.ohTrigger(Trigger,RecalcTrigger))</f>
        <v>2.205E-2</v>
      </c>
      <c r="Q41" s="693" t="str">
        <f t="shared" si="5"/>
        <v>40Y</v>
      </c>
      <c r="R41" s="687" t="str">
        <f>_xll.qlMakeOIS(,0,Q41,IborIndex,,"0D","actual/365 (fixed)",,,Trigger)</f>
        <v>obj_0033e#0062</v>
      </c>
      <c r="S41" s="692">
        <f>_xll.qlOvernightIndexedSwapFairRate(R41,_xll.ohTrigger(RecalcTrigger,Trigger))</f>
        <v>2.2050000000029008E-2</v>
      </c>
      <c r="T41" s="691">
        <f t="shared" si="6"/>
        <v>2.9008045965284168E-14</v>
      </c>
      <c r="U41" s="680"/>
      <c r="V41" s="688"/>
      <c r="W41" s="687" t="str">
        <f t="shared" si="7"/>
        <v>1D</v>
      </c>
      <c r="X41" s="683">
        <f>_xll.qlCalendarAdvance(Calendar,X40,W41,"f",FALSE)</f>
        <v>42222</v>
      </c>
      <c r="Y41" s="682">
        <f>_xll.qlCalendarAdvance(Calendar,X41,NDays&amp;"D")</f>
        <v>42222</v>
      </c>
      <c r="Z41" s="681">
        <v>4.6777212718684957E-3</v>
      </c>
      <c r="AA41" s="686"/>
      <c r="AB41" s="685"/>
    </row>
    <row r="42" spans="13:28" x14ac:dyDescent="0.2">
      <c r="M42" s="697" t="str">
        <v>obj_0030f#0057</v>
      </c>
      <c r="N42" s="695" t="str">
        <f>_xll.qlRateHelperQuoteName(M42)</f>
        <v>GBP50YOIS_Quote</v>
      </c>
      <c r="O42" s="683">
        <f>_xll.qlRateHelperLatestDate(M42,Trigger)</f>
        <v>60443</v>
      </c>
      <c r="P42" s="694">
        <f>_xll.qlRateHelperQuoteValue(M42,_xll.ohTrigger(Trigger,RecalcTrigger))</f>
        <v>2.1787500000000001E-2</v>
      </c>
      <c r="Q42" s="693" t="str">
        <f t="shared" si="5"/>
        <v>50Y</v>
      </c>
      <c r="R42" s="687" t="str">
        <f>_xll.qlMakeOIS(,0,Q42,IborIndex,,"0D","actual/365 (fixed)",,,Trigger)</f>
        <v>obj_00352#0062</v>
      </c>
      <c r="S42" s="692">
        <f>_xll.qlOvernightIndexedSwapFairRate(R42,_xll.ohTrigger(RecalcTrigger,Trigger))</f>
        <v>2.1787499999978609E-2</v>
      </c>
      <c r="T42" s="691">
        <f t="shared" si="6"/>
        <v>-2.1392609905745985E-14</v>
      </c>
      <c r="U42" s="680"/>
      <c r="V42" s="688"/>
      <c r="W42" s="687" t="str">
        <f t="shared" si="7"/>
        <v>1D</v>
      </c>
      <c r="X42" s="683">
        <f>_xll.qlCalendarAdvance(Calendar,X41,W42,"f",FALSE)</f>
        <v>42223</v>
      </c>
      <c r="Y42" s="682">
        <f>_xll.qlCalendarAdvance(Calendar,X42,NDays&amp;"D")</f>
        <v>42223</v>
      </c>
      <c r="Z42" s="681">
        <v>4.6848725972037384E-3</v>
      </c>
      <c r="AA42" s="686"/>
      <c r="AB42" s="685"/>
    </row>
    <row r="43" spans="13:28" x14ac:dyDescent="0.2">
      <c r="M43" s="697" t="str">
        <v>obj_00322#0057</v>
      </c>
      <c r="N43" s="695" t="str">
        <f>_xll.qlRateHelperQuoteName(M43)</f>
        <v>GBP60YOIS_Quote</v>
      </c>
      <c r="O43" s="683">
        <f>_xll.qlRateHelperLatestDate(M43,Trigger)</f>
        <v>64095</v>
      </c>
      <c r="P43" s="694">
        <f>_xll.qlRateHelperQuoteValue(M43,_xll.ohTrigger(Trigger,RecalcTrigger))</f>
        <v>2.1850000000000001E-2</v>
      </c>
      <c r="Q43" s="693" t="str">
        <f t="shared" si="5"/>
        <v>60Y</v>
      </c>
      <c r="R43" s="687" t="str">
        <f>_xll.qlMakeOIS(,0,Q43,IborIndex,,"0D","actual/365 (fixed)",,,Trigger)</f>
        <v>obj_0033b#0062</v>
      </c>
      <c r="S43" s="692">
        <f>_xll.qlOvernightIndexedSwapFairRate(R43,_xll.ohTrigger(RecalcTrigger,Trigger))</f>
        <v>2.1849999999997947E-2</v>
      </c>
      <c r="T43" s="691">
        <f t="shared" si="6"/>
        <v>-2.0539125955565396E-15</v>
      </c>
      <c r="U43" s="680"/>
      <c r="V43" s="688"/>
      <c r="W43" s="687" t="str">
        <f t="shared" si="7"/>
        <v>1D</v>
      </c>
      <c r="X43" s="683">
        <f>_xll.qlCalendarAdvance(Calendar,X42,W43,"f",FALSE)</f>
        <v>42226</v>
      </c>
      <c r="Y43" s="682">
        <f>_xll.qlCalendarAdvance(Calendar,X43,NDays&amp;"D")</f>
        <v>42226</v>
      </c>
      <c r="Z43" s="681">
        <v>4.6916198366431239E-3</v>
      </c>
      <c r="AA43" s="686"/>
      <c r="AB43" s="685"/>
    </row>
    <row r="44" spans="13:28" x14ac:dyDescent="0.2">
      <c r="M44" s="697" t="e">
        <v>#N/A</v>
      </c>
      <c r="N44" s="695" t="e">
        <f>_xll.qlRateHelperQuoteName(M44)</f>
        <v>#VALUE!</v>
      </c>
      <c r="O44" s="683" t="e">
        <f>_xll.qlRateHelperLatestDate(M44,Trigger)</f>
        <v>#VALUE!</v>
      </c>
      <c r="P44" s="694" t="e">
        <f>_xll.qlRateHelperQuoteValue(M44,_xll.ohTrigger(Trigger,RecalcTrigger))</f>
        <v>#VALUE!</v>
      </c>
      <c r="Q44" s="693" t="e">
        <f t="shared" si="5"/>
        <v>#VALUE!</v>
      </c>
      <c r="R44" s="687" t="e">
        <f>_xll.qlMakeOIS(,0,Q44,IborIndex,,"0D","actual/365 (fixed)",,,Trigger)</f>
        <v>#VALUE!</v>
      </c>
      <c r="S44" s="692" t="e">
        <f>_xll.qlOvernightIndexedSwapFairRate(R44,_xll.ohTrigger(RecalcTrigger,Trigger))</f>
        <v>#VALUE!</v>
      </c>
      <c r="T44" s="691" t="e">
        <f t="shared" si="6"/>
        <v>#VALUE!</v>
      </c>
      <c r="U44" s="680"/>
      <c r="V44" s="688"/>
      <c r="W44" s="687" t="str">
        <f t="shared" si="7"/>
        <v>1D</v>
      </c>
      <c r="X44" s="683">
        <f>_xll.qlCalendarAdvance(Calendar,X43,W44,"f",FALSE)</f>
        <v>42227</v>
      </c>
      <c r="Y44" s="682">
        <f>_xll.qlCalendarAdvance(Calendar,X44,NDays&amp;"D")</f>
        <v>42227</v>
      </c>
      <c r="Z44" s="681">
        <v>4.6948816088077105E-3</v>
      </c>
      <c r="AA44" s="686"/>
      <c r="AB44" s="685"/>
    </row>
    <row r="45" spans="13:28" x14ac:dyDescent="0.2">
      <c r="M45" s="697" t="e">
        <v>#N/A</v>
      </c>
      <c r="N45" s="695" t="e">
        <f>_xll.qlRateHelperQuoteName(M45)</f>
        <v>#VALUE!</v>
      </c>
      <c r="O45" s="683" t="e">
        <f>_xll.qlRateHelperLatestDate(M45,Trigger)</f>
        <v>#VALUE!</v>
      </c>
      <c r="P45" s="694" t="e">
        <f>_xll.qlRateHelperQuoteValue(M45,_xll.ohTrigger(Trigger,RecalcTrigger))</f>
        <v>#VALUE!</v>
      </c>
      <c r="Q45" s="693" t="e">
        <f t="shared" si="5"/>
        <v>#VALUE!</v>
      </c>
      <c r="R45" s="687" t="e">
        <f>_xll.qlMakeOIS(,0,Q45,IborIndex,,"0D","actual/365 (fixed)",,,Trigger)</f>
        <v>#VALUE!</v>
      </c>
      <c r="S45" s="692" t="e">
        <f>_xll.qlOvernightIndexedSwapFairRate(R45,_xll.ohTrigger(RecalcTrigger,Trigger))</f>
        <v>#VALUE!</v>
      </c>
      <c r="T45" s="691" t="e">
        <f t="shared" si="6"/>
        <v>#VALUE!</v>
      </c>
      <c r="U45" s="680"/>
      <c r="V45" s="688"/>
      <c r="W45" s="687" t="str">
        <f t="shared" si="7"/>
        <v>1D</v>
      </c>
      <c r="X45" s="683">
        <f>_xll.qlCalendarAdvance(Calendar,X44,W45,"f",FALSE)</f>
        <v>42228</v>
      </c>
      <c r="Y45" s="682">
        <f>_xll.qlCalendarAdvance(Calendar,X45,NDays&amp;"D")</f>
        <v>42228</v>
      </c>
      <c r="Z45" s="681">
        <v>4.6980582332634135E-3</v>
      </c>
      <c r="AA45" s="686"/>
      <c r="AB45" s="685"/>
    </row>
    <row r="46" spans="13:28" ht="12" thickBot="1" x14ac:dyDescent="0.25">
      <c r="M46" s="696" t="e">
        <v>#N/A</v>
      </c>
      <c r="N46" s="695" t="e">
        <f>_xll.qlRateHelperQuoteName(M46)</f>
        <v>#VALUE!</v>
      </c>
      <c r="O46" s="683" t="e">
        <f>_xll.qlRateHelperLatestDate(M46,Trigger)</f>
        <v>#VALUE!</v>
      </c>
      <c r="P46" s="694" t="e">
        <f>_xll.qlRateHelperQuoteValue(M46,_xll.ohTrigger(Trigger,RecalcTrigger))</f>
        <v>#VALUE!</v>
      </c>
      <c r="Q46" s="693" t="e">
        <f t="shared" si="5"/>
        <v>#VALUE!</v>
      </c>
      <c r="R46" s="687" t="e">
        <f>_xll.qlMakeOIS(,0,Q46,IborIndex,,"0D","actual/365 (fixed)",,,Trigger)</f>
        <v>#VALUE!</v>
      </c>
      <c r="S46" s="692" t="e">
        <f>_xll.qlOvernightIndexedSwapFairRate(R46,_xll.ohTrigger(RecalcTrigger,Trigger))</f>
        <v>#VALUE!</v>
      </c>
      <c r="T46" s="691" t="e">
        <f t="shared" si="6"/>
        <v>#VALUE!</v>
      </c>
      <c r="U46" s="680"/>
      <c r="V46" s="688"/>
      <c r="W46" s="687" t="str">
        <f t="shared" si="7"/>
        <v>1D</v>
      </c>
      <c r="X46" s="683">
        <f>_xll.qlCalendarAdvance(Calendar,X45,W46,"f",FALSE)</f>
        <v>42229</v>
      </c>
      <c r="Y46" s="682">
        <f>_xll.qlCalendarAdvance(Calendar,X46,NDays&amp;"D")</f>
        <v>42229</v>
      </c>
      <c r="Z46" s="681">
        <v>4.7011497102533717E-3</v>
      </c>
      <c r="AA46" s="686"/>
      <c r="AB46" s="685"/>
    </row>
    <row r="47" spans="13:28" x14ac:dyDescent="0.2">
      <c r="M47" s="690"/>
      <c r="N47" s="690"/>
      <c r="O47" s="690"/>
      <c r="P47" s="690"/>
      <c r="Q47" s="690"/>
      <c r="R47" s="690"/>
      <c r="S47" s="690"/>
      <c r="T47" s="689"/>
      <c r="U47" s="680"/>
      <c r="V47" s="688"/>
      <c r="W47" s="687" t="str">
        <f t="shared" si="7"/>
        <v>1D</v>
      </c>
      <c r="X47" s="683">
        <f>_xll.qlCalendarAdvance(Calendar,X46,W47,"f",FALSE)</f>
        <v>42230</v>
      </c>
      <c r="Y47" s="682">
        <f>_xll.qlCalendarAdvance(Calendar,X47,NDays&amp;"D")</f>
        <v>42230</v>
      </c>
      <c r="Z47" s="681">
        <v>4.7071095411747406E-3</v>
      </c>
      <c r="AA47" s="686"/>
      <c r="AB47" s="685"/>
    </row>
    <row r="48" spans="13:28" x14ac:dyDescent="0.2">
      <c r="U48" s="680"/>
      <c r="V48" s="688"/>
      <c r="W48" s="687" t="str">
        <f t="shared" si="7"/>
        <v>1D</v>
      </c>
      <c r="X48" s="683">
        <f>_xll.qlCalendarAdvance(Calendar,X47,W48,"f",FALSE)</f>
        <v>42233</v>
      </c>
      <c r="Y48" s="682">
        <f>_xll.qlCalendarAdvance(Calendar,X48,NDays&amp;"D")</f>
        <v>42233</v>
      </c>
      <c r="Z48" s="681">
        <v>4.7126641416916915E-3</v>
      </c>
      <c r="AA48" s="686"/>
      <c r="AB48" s="685"/>
    </row>
    <row r="49" spans="21:28" x14ac:dyDescent="0.2">
      <c r="U49" s="680"/>
      <c r="V49" s="688"/>
      <c r="W49" s="687" t="str">
        <f t="shared" si="7"/>
        <v>1D</v>
      </c>
      <c r="X49" s="683">
        <f>_xll.qlCalendarAdvance(Calendar,X48,W49,"f",FALSE)</f>
        <v>42234</v>
      </c>
      <c r="Y49" s="682">
        <f>_xll.qlCalendarAdvance(Calendar,X49,NDays&amp;"D")</f>
        <v>42234</v>
      </c>
      <c r="Z49" s="681">
        <v>4.7153298804614163E-3</v>
      </c>
      <c r="AA49" s="686"/>
      <c r="AB49" s="685"/>
    </row>
    <row r="50" spans="21:28" x14ac:dyDescent="0.2">
      <c r="U50" s="680"/>
      <c r="V50" s="688"/>
      <c r="W50" s="687" t="str">
        <f t="shared" si="7"/>
        <v>1D</v>
      </c>
      <c r="X50" s="683">
        <f>_xll.qlCalendarAdvance(Calendar,X49,W50,"f",FALSE)</f>
        <v>42235</v>
      </c>
      <c r="Y50" s="682">
        <f>_xll.qlCalendarAdvance(Calendar,X50,NDays&amp;"D")</f>
        <v>42235</v>
      </c>
      <c r="Z50" s="681">
        <v>4.7179104716843501E-3</v>
      </c>
      <c r="AA50" s="686"/>
      <c r="AB50" s="685"/>
    </row>
    <row r="51" spans="21:28" x14ac:dyDescent="0.2">
      <c r="U51" s="680"/>
      <c r="V51" s="688"/>
      <c r="W51" s="687" t="str">
        <f t="shared" si="7"/>
        <v>1D</v>
      </c>
      <c r="X51" s="683">
        <f>_xll.qlCalendarAdvance(Calendar,X50,W51,"f",FALSE)</f>
        <v>42236</v>
      </c>
      <c r="Y51" s="682">
        <f>_xll.qlCalendarAdvance(Calendar,X51,NDays&amp;"D")</f>
        <v>42236</v>
      </c>
      <c r="Z51" s="681">
        <v>4.7204059151984001E-3</v>
      </c>
      <c r="AA51" s="686"/>
      <c r="AB51" s="685"/>
    </row>
    <row r="52" spans="21:28" x14ac:dyDescent="0.2">
      <c r="U52" s="680"/>
      <c r="V52" s="688"/>
      <c r="W52" s="687" t="str">
        <f t="shared" si="7"/>
        <v>1D</v>
      </c>
      <c r="X52" s="683">
        <f>_xll.qlCalendarAdvance(Calendar,X51,W52,"f",FALSE)</f>
        <v>42237</v>
      </c>
      <c r="Y52" s="682">
        <f>_xll.qlCalendarAdvance(Calendar,X52,NDays&amp;"D")</f>
        <v>42237</v>
      </c>
      <c r="Z52" s="681">
        <v>4.7251741461025922E-3</v>
      </c>
      <c r="AA52" s="686"/>
      <c r="AB52" s="685"/>
    </row>
    <row r="53" spans="21:28" x14ac:dyDescent="0.2">
      <c r="U53" s="680"/>
      <c r="V53" s="688"/>
      <c r="W53" s="687" t="str">
        <f t="shared" si="7"/>
        <v>1D</v>
      </c>
      <c r="X53" s="683">
        <f>_xll.qlCalendarAdvance(Calendar,X52,W53,"f",FALSE)</f>
        <v>42240</v>
      </c>
      <c r="Y53" s="682">
        <f>_xll.qlCalendarAdvance(Calendar,X53,NDays&amp;"D")</f>
        <v>42240</v>
      </c>
      <c r="Z53" s="681">
        <v>4.7295362129762264E-3</v>
      </c>
      <c r="AA53" s="686"/>
      <c r="AB53" s="685"/>
    </row>
    <row r="54" spans="21:28" x14ac:dyDescent="0.2">
      <c r="U54" s="680"/>
      <c r="V54" s="688"/>
      <c r="W54" s="687" t="str">
        <f t="shared" si="7"/>
        <v>1D</v>
      </c>
      <c r="X54" s="683">
        <f>_xll.qlCalendarAdvance(Calendar,X53,W54,"f",FALSE)</f>
        <v>42241</v>
      </c>
      <c r="Y54" s="682">
        <f>_xll.qlCalendarAdvance(Calendar,X54,NDays&amp;"D")</f>
        <v>42241</v>
      </c>
      <c r="Z54" s="681">
        <v>4.7316138633990423E-3</v>
      </c>
      <c r="AA54" s="686"/>
      <c r="AB54" s="685"/>
    </row>
    <row r="55" spans="21:28" x14ac:dyDescent="0.2">
      <c r="U55" s="680"/>
      <c r="V55" s="688"/>
      <c r="W55" s="687" t="str">
        <f t="shared" si="7"/>
        <v>1D</v>
      </c>
      <c r="X55" s="683">
        <f>_xll.qlCalendarAdvance(Calendar,X54,W55,"f",FALSE)</f>
        <v>42242</v>
      </c>
      <c r="Y55" s="682">
        <f>_xll.qlCalendarAdvance(Calendar,X55,NDays&amp;"D")</f>
        <v>42242</v>
      </c>
      <c r="Z55" s="681">
        <v>4.7336460919200629E-3</v>
      </c>
      <c r="AA55" s="686"/>
      <c r="AB55" s="685"/>
    </row>
    <row r="56" spans="21:28" x14ac:dyDescent="0.2">
      <c r="U56" s="680"/>
      <c r="V56" s="688"/>
      <c r="W56" s="687" t="str">
        <f t="shared" si="7"/>
        <v>1D</v>
      </c>
      <c r="X56" s="683">
        <f>_xll.qlCalendarAdvance(Calendar,X55,W56,"f",FALSE)</f>
        <v>42243</v>
      </c>
      <c r="Y56" s="682">
        <f>_xll.qlCalendarAdvance(Calendar,X56,NDays&amp;"D")</f>
        <v>42243</v>
      </c>
      <c r="Z56" s="681">
        <v>4.7356408433441022E-3</v>
      </c>
      <c r="AA56" s="686"/>
      <c r="AB56" s="685"/>
    </row>
    <row r="57" spans="21:28" x14ac:dyDescent="0.2">
      <c r="U57" s="680"/>
      <c r="V57" s="688"/>
      <c r="W57" s="687" t="str">
        <f t="shared" si="7"/>
        <v>1D</v>
      </c>
      <c r="X57" s="683">
        <f>_xll.qlCalendarAdvance(Calendar,X56,W57,"f",FALSE)</f>
        <v>42244</v>
      </c>
      <c r="Y57" s="682">
        <f>_xll.qlCalendarAdvance(Calendar,X57,NDays&amp;"D")</f>
        <v>42244</v>
      </c>
      <c r="Z57" s="681">
        <v>4.7405326882105081E-3</v>
      </c>
      <c r="AA57" s="686"/>
      <c r="AB57" s="685"/>
    </row>
    <row r="58" spans="21:28" x14ac:dyDescent="0.2">
      <c r="U58" s="680"/>
      <c r="V58" s="688"/>
      <c r="W58" s="687" t="str">
        <f t="shared" si="7"/>
        <v>1D</v>
      </c>
      <c r="X58" s="683">
        <f>_xll.qlCalendarAdvance(Calendar,X57,W58,"f",FALSE)</f>
        <v>42248</v>
      </c>
      <c r="Y58" s="682">
        <f>_xll.qlCalendarAdvance(Calendar,X58,NDays&amp;"D")</f>
        <v>42248</v>
      </c>
      <c r="Z58" s="681">
        <v>4.7450524473324762E-3</v>
      </c>
      <c r="AA58" s="686"/>
      <c r="AB58" s="685"/>
    </row>
    <row r="59" spans="21:28" x14ac:dyDescent="0.2">
      <c r="U59" s="680"/>
      <c r="V59" s="688"/>
      <c r="W59" s="687" t="str">
        <f t="shared" si="7"/>
        <v>1D</v>
      </c>
      <c r="X59" s="683">
        <f>_xll.qlCalendarAdvance(Calendar,X58,W59,"f",FALSE)</f>
        <v>42249</v>
      </c>
      <c r="Y59" s="682">
        <f>_xll.qlCalendarAdvance(Calendar,X59,NDays&amp;"D")</f>
        <v>42249</v>
      </c>
      <c r="Z59" s="681">
        <v>4.7468223373903218E-3</v>
      </c>
      <c r="AA59" s="686"/>
      <c r="AB59" s="685"/>
    </row>
    <row r="60" spans="21:28" x14ac:dyDescent="0.2">
      <c r="U60" s="680"/>
      <c r="V60" s="688"/>
      <c r="W60" s="687" t="str">
        <f t="shared" si="7"/>
        <v>1D</v>
      </c>
      <c r="X60" s="683">
        <f>_xll.qlCalendarAdvance(Calendar,X59,W60,"f",FALSE)</f>
        <v>42250</v>
      </c>
      <c r="Y60" s="682">
        <f>_xll.qlCalendarAdvance(Calendar,X60,NDays&amp;"D")</f>
        <v>42250</v>
      </c>
      <c r="Z60" s="681">
        <v>4.7485547505132786E-3</v>
      </c>
      <c r="AA60" s="686"/>
      <c r="AB60" s="685"/>
    </row>
    <row r="61" spans="21:28" x14ac:dyDescent="0.2">
      <c r="U61" s="680"/>
      <c r="V61" s="688"/>
      <c r="W61" s="687" t="str">
        <f t="shared" si="7"/>
        <v>1D</v>
      </c>
      <c r="X61" s="683">
        <f>_xll.qlCalendarAdvance(Calendar,X60,W61,"f",FALSE)</f>
        <v>42251</v>
      </c>
      <c r="Y61" s="682">
        <f>_xll.qlCalendarAdvance(Calendar,X61,NDays&amp;"D")</f>
        <v>42251</v>
      </c>
      <c r="Z61" s="681">
        <v>4.7519565184302639E-3</v>
      </c>
      <c r="AA61" s="686"/>
      <c r="AB61" s="685"/>
    </row>
    <row r="62" spans="21:28" x14ac:dyDescent="0.2">
      <c r="U62" s="680"/>
      <c r="V62" s="688"/>
      <c r="W62" s="687" t="str">
        <f t="shared" si="7"/>
        <v>1D</v>
      </c>
      <c r="X62" s="683">
        <f>_xll.qlCalendarAdvance(Calendar,X61,W62,"f",FALSE)</f>
        <v>42254</v>
      </c>
      <c r="Y62" s="682">
        <f>_xll.qlCalendarAdvance(Calendar,X62,NDays&amp;"D")</f>
        <v>42254</v>
      </c>
      <c r="Z62" s="681">
        <v>4.7551096339804033E-3</v>
      </c>
      <c r="AA62" s="686"/>
      <c r="AB62" s="685"/>
    </row>
    <row r="63" spans="21:28" x14ac:dyDescent="0.2">
      <c r="U63" s="680"/>
      <c r="V63" s="688"/>
      <c r="W63" s="687" t="str">
        <f t="shared" si="7"/>
        <v>1D</v>
      </c>
      <c r="X63" s="683">
        <f>_xll.qlCalendarAdvance(Calendar,X62,W63,"f",FALSE)</f>
        <v>42255</v>
      </c>
      <c r="Y63" s="682">
        <f>_xll.qlCalendarAdvance(Calendar,X63,NDays&amp;"D")</f>
        <v>42255</v>
      </c>
      <c r="Z63" s="681">
        <v>4.7566546625910089E-3</v>
      </c>
      <c r="AA63" s="686"/>
      <c r="AB63" s="685"/>
    </row>
    <row r="64" spans="21:28" x14ac:dyDescent="0.2">
      <c r="U64" s="680"/>
      <c r="V64" s="688"/>
      <c r="W64" s="687" t="str">
        <f t="shared" si="7"/>
        <v>1D</v>
      </c>
      <c r="X64" s="683">
        <f>_xll.qlCalendarAdvance(Calendar,X63,W64,"f",FALSE)</f>
        <v>42256</v>
      </c>
      <c r="Y64" s="682">
        <f>_xll.qlCalendarAdvance(Calendar,X64,NDays&amp;"D")</f>
        <v>42256</v>
      </c>
      <c r="Z64" s="681">
        <v>4.7581622141856794E-3</v>
      </c>
      <c r="AA64" s="686"/>
      <c r="AB64" s="685"/>
    </row>
    <row r="65" spans="21:28" x14ac:dyDescent="0.2">
      <c r="U65" s="680"/>
      <c r="V65" s="688"/>
      <c r="W65" s="687" t="str">
        <f t="shared" si="7"/>
        <v>1D</v>
      </c>
      <c r="X65" s="683">
        <f>_xll.qlCalendarAdvance(Calendar,X64,W65,"f",FALSE)</f>
        <v>42257</v>
      </c>
      <c r="Y65" s="682">
        <f>_xll.qlCalendarAdvance(Calendar,X65,NDays&amp;"D")</f>
        <v>42257</v>
      </c>
      <c r="Z65" s="681">
        <v>4.7596322889265075E-3</v>
      </c>
      <c r="AA65" s="686"/>
      <c r="AB65" s="685"/>
    </row>
    <row r="66" spans="21:28" x14ac:dyDescent="0.2">
      <c r="U66" s="680"/>
      <c r="V66" s="688"/>
      <c r="W66" s="687" t="str">
        <f t="shared" si="7"/>
        <v>1D</v>
      </c>
      <c r="X66" s="683">
        <f>_xll.qlCalendarAdvance(Calendar,X65,W66,"f",FALSE)</f>
        <v>42258</v>
      </c>
      <c r="Y66" s="682">
        <f>_xll.qlCalendarAdvance(Calendar,X66,NDays&amp;"D")</f>
        <v>42258</v>
      </c>
      <c r="Z66" s="681">
        <v>4.762509655069266E-3</v>
      </c>
      <c r="AA66" s="686"/>
      <c r="AB66" s="685"/>
    </row>
    <row r="67" spans="21:28" x14ac:dyDescent="0.2">
      <c r="V67" s="688"/>
      <c r="W67" s="687" t="str">
        <f t="shared" si="7"/>
        <v>1D</v>
      </c>
      <c r="X67" s="683">
        <f>_xll.qlCalendarAdvance(Calendar,X66,W67,"f",FALSE)</f>
        <v>42261</v>
      </c>
      <c r="Y67" s="682">
        <f>_xll.qlCalendarAdvance(Calendar,X67,NDays&amp;"D")</f>
        <v>42261</v>
      </c>
      <c r="Z67" s="681">
        <v>4.7651378187030247E-3</v>
      </c>
      <c r="AA67" s="686"/>
      <c r="AB67" s="685"/>
    </row>
    <row r="68" spans="21:28" x14ac:dyDescent="0.2">
      <c r="V68" s="688"/>
      <c r="W68" s="687" t="str">
        <f t="shared" si="7"/>
        <v>1D</v>
      </c>
      <c r="X68" s="683">
        <f>_xll.qlCalendarAdvance(Calendar,X67,W68,"f",FALSE)</f>
        <v>42262</v>
      </c>
      <c r="Y68" s="682">
        <f>_xll.qlCalendarAdvance(Calendar,X68,NDays&amp;"D")</f>
        <v>42262</v>
      </c>
      <c r="Z68" s="681">
        <v>4.7664205088504552E-3</v>
      </c>
      <c r="AA68" s="686"/>
      <c r="AB68" s="685"/>
    </row>
    <row r="69" spans="21:28" x14ac:dyDescent="0.2">
      <c r="V69" s="688"/>
      <c r="W69" s="687" t="str">
        <f t="shared" si="7"/>
        <v>1D</v>
      </c>
      <c r="X69" s="683">
        <f>_xll.qlCalendarAdvance(Calendar,X68,W69,"f",FALSE)</f>
        <v>42263</v>
      </c>
      <c r="Y69" s="682">
        <f>_xll.qlCalendarAdvance(Calendar,X69,NDays&amp;"D")</f>
        <v>42263</v>
      </c>
      <c r="Z69" s="681">
        <v>4.767665722062997E-3</v>
      </c>
      <c r="AA69" s="686"/>
      <c r="AB69" s="685"/>
    </row>
    <row r="70" spans="21:28" x14ac:dyDescent="0.2">
      <c r="V70" s="688"/>
      <c r="W70" s="687" t="str">
        <f t="shared" si="7"/>
        <v>1D</v>
      </c>
      <c r="X70" s="683">
        <f>_xll.qlCalendarAdvance(Calendar,X69,W70,"f",FALSE)</f>
        <v>42264</v>
      </c>
      <c r="Y70" s="682">
        <f>_xll.qlCalendarAdvance(Calendar,X70,NDays&amp;"D")</f>
        <v>42264</v>
      </c>
      <c r="Z70" s="681">
        <v>4.7688734584216963E-3</v>
      </c>
      <c r="AA70" s="686"/>
      <c r="AB70" s="685"/>
    </row>
    <row r="71" spans="21:28" x14ac:dyDescent="0.2">
      <c r="V71" s="688"/>
      <c r="W71" s="687" t="str">
        <f t="shared" si="7"/>
        <v>1D</v>
      </c>
      <c r="X71" s="683">
        <f>_xll.qlCalendarAdvance(Calendar,X70,W71,"f",FALSE)</f>
        <v>42265</v>
      </c>
      <c r="Y71" s="682">
        <f>_xll.qlCalendarAdvance(Calendar,X71,NDays&amp;"D")</f>
        <v>42265</v>
      </c>
      <c r="Z71" s="681">
        <v>4.7712263753241233E-3</v>
      </c>
      <c r="AA71" s="686"/>
      <c r="AB71" s="685"/>
    </row>
    <row r="72" spans="21:28" x14ac:dyDescent="0.2">
      <c r="V72" s="688"/>
      <c r="W72" s="687" t="str">
        <f t="shared" si="7"/>
        <v>1D</v>
      </c>
      <c r="X72" s="683">
        <f>_xll.qlCalendarAdvance(Calendar,X71,W72,"f",FALSE)</f>
        <v>42268</v>
      </c>
      <c r="Y72" s="682">
        <f>_xll.qlCalendarAdvance(Calendar,X72,NDays&amp;"D")</f>
        <v>42268</v>
      </c>
      <c r="Z72" s="681">
        <v>4.7733296344265597E-3</v>
      </c>
      <c r="AA72" s="686"/>
      <c r="AB72" s="685"/>
    </row>
    <row r="73" spans="21:28" x14ac:dyDescent="0.2">
      <c r="V73" s="688"/>
      <c r="W73" s="687" t="str">
        <f t="shared" si="7"/>
        <v>1D</v>
      </c>
      <c r="X73" s="683">
        <f>_xll.qlCalendarAdvance(Calendar,X72,W73,"f",FALSE)</f>
        <v>42269</v>
      </c>
      <c r="Y73" s="682">
        <f>_xll.qlCalendarAdvance(Calendar,X73,NDays&amp;"D")</f>
        <v>42269</v>
      </c>
      <c r="Z73" s="681">
        <v>4.7743499861108152E-3</v>
      </c>
      <c r="AA73" s="686"/>
      <c r="AB73" s="685"/>
    </row>
    <row r="74" spans="21:28" x14ac:dyDescent="0.2">
      <c r="V74" s="688"/>
      <c r="W74" s="687" t="str">
        <f t="shared" si="7"/>
        <v>1D</v>
      </c>
      <c r="X74" s="683">
        <f>_xll.qlCalendarAdvance(Calendar,X73,W74,"f",FALSE)</f>
        <v>42270</v>
      </c>
      <c r="Y74" s="682">
        <f>_xll.qlCalendarAdvance(Calendar,X74,NDays&amp;"D")</f>
        <v>42270</v>
      </c>
      <c r="Z74" s="681">
        <v>4.7753328609412282E-3</v>
      </c>
      <c r="AA74" s="686"/>
      <c r="AB74" s="685"/>
    </row>
    <row r="75" spans="21:28" x14ac:dyDescent="0.2">
      <c r="V75" s="688"/>
      <c r="W75" s="687" t="str">
        <f t="shared" si="7"/>
        <v>1D</v>
      </c>
      <c r="X75" s="683">
        <f>_xll.qlCalendarAdvance(Calendar,X74,W75,"f",FALSE)</f>
        <v>42271</v>
      </c>
      <c r="Y75" s="682">
        <f>_xll.qlCalendarAdvance(Calendar,X75,NDays&amp;"D")</f>
        <v>42271</v>
      </c>
      <c r="Z75" s="681">
        <v>4.7762782587557062E-3</v>
      </c>
      <c r="AA75" s="686"/>
      <c r="AB75" s="685"/>
    </row>
    <row r="76" spans="21:28" x14ac:dyDescent="0.2">
      <c r="V76" s="688"/>
      <c r="W76" s="687" t="str">
        <f t="shared" ref="W76:W139" si="8">W75</f>
        <v>1D</v>
      </c>
      <c r="X76" s="683">
        <f>_xll.qlCalendarAdvance(Calendar,X75,W76,"f",FALSE)</f>
        <v>42272</v>
      </c>
      <c r="Y76" s="682">
        <f>_xll.qlCalendarAdvance(Calendar,X76,NDays&amp;"D")</f>
        <v>42272</v>
      </c>
      <c r="Z76" s="681">
        <v>4.7789901633510387E-3</v>
      </c>
      <c r="AA76" s="686"/>
      <c r="AB76" s="685"/>
    </row>
    <row r="77" spans="21:28" x14ac:dyDescent="0.2">
      <c r="V77" s="688"/>
      <c r="W77" s="687" t="str">
        <f t="shared" si="8"/>
        <v>1D</v>
      </c>
      <c r="X77" s="683">
        <f>_xll.qlCalendarAdvance(Calendar,X76,W77,"f",FALSE)</f>
        <v>42275</v>
      </c>
      <c r="Y77" s="682">
        <f>_xll.qlCalendarAdvance(Calendar,X77,NDays&amp;"D")</f>
        <v>42275</v>
      </c>
      <c r="Z77" s="681">
        <v>4.7833170889355348E-3</v>
      </c>
      <c r="AA77" s="686"/>
      <c r="AB77" s="685"/>
    </row>
    <row r="78" spans="21:28" x14ac:dyDescent="0.2">
      <c r="V78" s="688"/>
      <c r="W78" s="687" t="str">
        <f t="shared" si="8"/>
        <v>1D</v>
      </c>
      <c r="X78" s="683">
        <f>_xll.qlCalendarAdvance(Calendar,X77,W78,"f",FALSE)</f>
        <v>42276</v>
      </c>
      <c r="Y78" s="682">
        <f>_xll.qlCalendarAdvance(Calendar,X78,NDays&amp;"D")</f>
        <v>42276</v>
      </c>
      <c r="Z78" s="681">
        <v>4.7864309992928789E-3</v>
      </c>
      <c r="AA78" s="686"/>
      <c r="AB78" s="685"/>
    </row>
    <row r="79" spans="21:28" x14ac:dyDescent="0.2">
      <c r="V79" s="688"/>
      <c r="W79" s="687" t="str">
        <f t="shared" si="8"/>
        <v>1D</v>
      </c>
      <c r="X79" s="683">
        <f>_xll.qlCalendarAdvance(Calendar,X78,W79,"f",FALSE)</f>
        <v>42277</v>
      </c>
      <c r="Y79" s="682">
        <f>_xll.qlCalendarAdvance(Calendar,X79,NDays&amp;"D")</f>
        <v>42277</v>
      </c>
      <c r="Z79" s="681">
        <v>4.7900964069791385E-3</v>
      </c>
      <c r="AA79" s="686"/>
      <c r="AB79" s="685"/>
    </row>
    <row r="80" spans="21:28" x14ac:dyDescent="0.2">
      <c r="V80" s="688"/>
      <c r="W80" s="687" t="str">
        <f t="shared" si="8"/>
        <v>1D</v>
      </c>
      <c r="X80" s="683">
        <f>_xll.qlCalendarAdvance(Calendar,X79,W80,"f",FALSE)</f>
        <v>42278</v>
      </c>
      <c r="Y80" s="682">
        <f>_xll.qlCalendarAdvance(Calendar,X80,NDays&amp;"D")</f>
        <v>42278</v>
      </c>
      <c r="Z80" s="681">
        <v>4.79431331207536E-3</v>
      </c>
      <c r="AA80" s="686"/>
      <c r="AB80" s="685"/>
    </row>
    <row r="81" spans="22:28" x14ac:dyDescent="0.2">
      <c r="V81" s="688"/>
      <c r="W81" s="687" t="str">
        <f t="shared" si="8"/>
        <v>1D</v>
      </c>
      <c r="X81" s="683">
        <f>_xll.qlCalendarAdvance(Calendar,X80,W81,"f",FALSE)</f>
        <v>42279</v>
      </c>
      <c r="Y81" s="682">
        <f>_xll.qlCalendarAdvance(Calendar,X81,NDays&amp;"D")</f>
        <v>42279</v>
      </c>
      <c r="Z81" s="681">
        <v>4.8046486912708044E-3</v>
      </c>
      <c r="AA81" s="686"/>
      <c r="AB81" s="685"/>
    </row>
    <row r="82" spans="22:28" x14ac:dyDescent="0.2">
      <c r="V82" s="688"/>
      <c r="W82" s="687" t="str">
        <f t="shared" si="8"/>
        <v>1D</v>
      </c>
      <c r="X82" s="683">
        <f>_xll.qlCalendarAdvance(Calendar,X81,W82,"f",FALSE)</f>
        <v>42282</v>
      </c>
      <c r="Y82" s="682">
        <f>_xll.qlCalendarAdvance(Calendar,X82,NDays&amp;"D")</f>
        <v>42282</v>
      </c>
      <c r="Z82" s="681">
        <v>4.8166959068840498E-3</v>
      </c>
      <c r="AA82" s="686"/>
      <c r="AB82" s="685"/>
    </row>
    <row r="83" spans="22:28" x14ac:dyDescent="0.2">
      <c r="V83" s="688"/>
      <c r="W83" s="687" t="str">
        <f t="shared" si="8"/>
        <v>1D</v>
      </c>
      <c r="X83" s="683">
        <f>_xll.qlCalendarAdvance(Calendar,X82,W83,"f",FALSE)</f>
        <v>42283</v>
      </c>
      <c r="Y83" s="682">
        <f>_xll.qlCalendarAdvance(Calendar,X83,NDays&amp;"D")</f>
        <v>42283</v>
      </c>
      <c r="Z83" s="681">
        <v>4.8236702992732194E-3</v>
      </c>
      <c r="AA83" s="686"/>
      <c r="AB83" s="685"/>
    </row>
    <row r="84" spans="22:28" x14ac:dyDescent="0.2">
      <c r="V84" s="688"/>
      <c r="W84" s="687" t="str">
        <f t="shared" si="8"/>
        <v>1D</v>
      </c>
      <c r="X84" s="683">
        <f>_xll.qlCalendarAdvance(Calendar,X83,W84,"f",FALSE)</f>
        <v>42284</v>
      </c>
      <c r="Y84" s="682">
        <f>_xll.qlCalendarAdvance(Calendar,X84,NDays&amp;"D")</f>
        <v>42284</v>
      </c>
      <c r="Z84" s="681">
        <v>4.8311961892344435E-3</v>
      </c>
      <c r="AA84" s="686"/>
      <c r="AB84" s="685"/>
    </row>
    <row r="85" spans="22:28" x14ac:dyDescent="0.2">
      <c r="V85" s="688"/>
      <c r="W85" s="687" t="str">
        <f t="shared" si="8"/>
        <v>1D</v>
      </c>
      <c r="X85" s="683">
        <f>_xll.qlCalendarAdvance(Calendar,X84,W85,"f",FALSE)</f>
        <v>42285</v>
      </c>
      <c r="Y85" s="682">
        <f>_xll.qlCalendarAdvance(Calendar,X85,NDays&amp;"D")</f>
        <v>42285</v>
      </c>
      <c r="Z85" s="681">
        <v>4.8392735768487682E-3</v>
      </c>
      <c r="AA85" s="686"/>
      <c r="AB85" s="685"/>
    </row>
    <row r="86" spans="22:28" x14ac:dyDescent="0.2">
      <c r="V86" s="688"/>
      <c r="W86" s="687" t="str">
        <f t="shared" si="8"/>
        <v>1D</v>
      </c>
      <c r="X86" s="683">
        <f>_xll.qlCalendarAdvance(Calendar,X85,W86,"f",FALSE)</f>
        <v>42286</v>
      </c>
      <c r="Y86" s="682">
        <f>_xll.qlCalendarAdvance(Calendar,X86,NDays&amp;"D")</f>
        <v>42286</v>
      </c>
      <c r="Z86" s="681">
        <v>4.8573313160219884E-3</v>
      </c>
      <c r="AA86" s="686"/>
      <c r="AB86" s="685"/>
    </row>
    <row r="87" spans="22:28" x14ac:dyDescent="0.2">
      <c r="V87" s="688"/>
      <c r="W87" s="687" t="str">
        <f t="shared" si="8"/>
        <v>1D</v>
      </c>
      <c r="X87" s="683">
        <f>_xll.qlCalendarAdvance(Calendar,X86,W87,"f",FALSE)</f>
        <v>42289</v>
      </c>
      <c r="Y87" s="682">
        <f>_xll.qlCalendarAdvance(Calendar,X87,NDays&amp;"D")</f>
        <v>42289</v>
      </c>
      <c r="Z87" s="681">
        <v>4.8770981035128891E-3</v>
      </c>
      <c r="AA87" s="686"/>
      <c r="AB87" s="685"/>
    </row>
    <row r="88" spans="22:28" x14ac:dyDescent="0.2">
      <c r="V88" s="688"/>
      <c r="W88" s="687" t="str">
        <f t="shared" si="8"/>
        <v>1D</v>
      </c>
      <c r="X88" s="683">
        <f>_xll.qlCalendarAdvance(Calendar,X87,W88,"f",FALSE)</f>
        <v>42290</v>
      </c>
      <c r="Y88" s="682">
        <f>_xll.qlCalendarAdvance(Calendar,X88,NDays&amp;"D")</f>
        <v>42290</v>
      </c>
      <c r="Z88" s="681">
        <v>4.8879329796358562E-3</v>
      </c>
      <c r="AA88" s="686"/>
      <c r="AB88" s="685"/>
    </row>
    <row r="89" spans="22:28" x14ac:dyDescent="0.2">
      <c r="V89" s="688"/>
      <c r="W89" s="687" t="str">
        <f t="shared" si="8"/>
        <v>1D</v>
      </c>
      <c r="X89" s="683">
        <f>_xll.qlCalendarAdvance(Calendar,X88,W89,"f",FALSE)</f>
        <v>42291</v>
      </c>
      <c r="Y89" s="682">
        <f>_xll.qlCalendarAdvance(Calendar,X89,NDays&amp;"D")</f>
        <v>42291</v>
      </c>
      <c r="Z89" s="681">
        <v>4.8993193534119239E-3</v>
      </c>
      <c r="AA89" s="686"/>
      <c r="AB89" s="685"/>
    </row>
    <row r="90" spans="22:28" x14ac:dyDescent="0.2">
      <c r="V90" s="688"/>
      <c r="W90" s="687" t="str">
        <f t="shared" si="8"/>
        <v>1D</v>
      </c>
      <c r="X90" s="683">
        <f>_xll.qlCalendarAdvance(Calendar,X89,W90,"f",FALSE)</f>
        <v>42292</v>
      </c>
      <c r="Y90" s="682">
        <f>_xll.qlCalendarAdvance(Calendar,X90,NDays&amp;"D")</f>
        <v>42292</v>
      </c>
      <c r="Z90" s="681">
        <v>4.9112572252463238E-3</v>
      </c>
      <c r="AA90" s="686"/>
      <c r="AB90" s="685"/>
    </row>
    <row r="91" spans="22:28" x14ac:dyDescent="0.2">
      <c r="V91" s="688"/>
      <c r="W91" s="687" t="str">
        <f t="shared" si="8"/>
        <v>1D</v>
      </c>
      <c r="X91" s="683">
        <f>_xll.qlCalendarAdvance(Calendar,X90,W91,"f",FALSE)</f>
        <v>42293</v>
      </c>
      <c r="Y91" s="682">
        <f>_xll.qlCalendarAdvance(Calendar,X91,NDays&amp;"D")</f>
        <v>42293</v>
      </c>
      <c r="Z91" s="681">
        <v>4.9370380727246461E-3</v>
      </c>
      <c r="AA91" s="686"/>
      <c r="AB91" s="685"/>
    </row>
    <row r="92" spans="22:28" x14ac:dyDescent="0.2">
      <c r="V92" s="688"/>
      <c r="W92" s="687" t="str">
        <f t="shared" si="8"/>
        <v>1D</v>
      </c>
      <c r="X92" s="683">
        <f>_xll.qlCalendarAdvance(Calendar,X91,W92,"f",FALSE)</f>
        <v>42296</v>
      </c>
      <c r="Y92" s="682">
        <f>_xll.qlCalendarAdvance(Calendar,X92,NDays&amp;"D")</f>
        <v>42296</v>
      </c>
      <c r="Z92" s="681">
        <v>4.9645236923567815E-3</v>
      </c>
      <c r="AA92" s="686"/>
      <c r="AB92" s="685"/>
    </row>
    <row r="93" spans="22:28" x14ac:dyDescent="0.2">
      <c r="V93" s="688"/>
      <c r="W93" s="687" t="str">
        <f t="shared" si="8"/>
        <v>1D</v>
      </c>
      <c r="X93" s="683">
        <f>_xll.qlCalendarAdvance(Calendar,X92,W93,"f",FALSE)</f>
        <v>42297</v>
      </c>
      <c r="Y93" s="682">
        <f>_xll.qlCalendarAdvance(Calendar,X93,NDays&amp;"D")</f>
        <v>42297</v>
      </c>
      <c r="Z93" s="681">
        <v>4.9792190544017956E-3</v>
      </c>
      <c r="AA93" s="686"/>
      <c r="AB93" s="685"/>
    </row>
    <row r="94" spans="22:28" x14ac:dyDescent="0.2">
      <c r="V94" s="688"/>
      <c r="W94" s="687" t="str">
        <f t="shared" si="8"/>
        <v>1D</v>
      </c>
      <c r="X94" s="683">
        <f>_xll.qlCalendarAdvance(Calendar,X93,W94,"f",FALSE)</f>
        <v>42298</v>
      </c>
      <c r="Y94" s="682">
        <f>_xll.qlCalendarAdvance(Calendar,X94,NDays&amp;"D")</f>
        <v>42298</v>
      </c>
      <c r="Z94" s="681">
        <v>4.9944659148293269E-3</v>
      </c>
      <c r="AA94" s="686"/>
      <c r="AB94" s="685"/>
    </row>
    <row r="95" spans="22:28" x14ac:dyDescent="0.2">
      <c r="V95" s="688"/>
      <c r="W95" s="687" t="str">
        <f t="shared" si="8"/>
        <v>1D</v>
      </c>
      <c r="X95" s="683">
        <f>_xll.qlCalendarAdvance(Calendar,X94,W95,"f",FALSE)</f>
        <v>42299</v>
      </c>
      <c r="Y95" s="682">
        <f>_xll.qlCalendarAdvance(Calendar,X95,NDays&amp;"D")</f>
        <v>42299</v>
      </c>
      <c r="Z95" s="681">
        <v>5.0102642733962366E-3</v>
      </c>
      <c r="AA95" s="686"/>
      <c r="AB95" s="685"/>
    </row>
    <row r="96" spans="22:28" x14ac:dyDescent="0.2">
      <c r="V96" s="688"/>
      <c r="W96" s="687" t="str">
        <f t="shared" si="8"/>
        <v>1D</v>
      </c>
      <c r="X96" s="683">
        <f>_xll.qlCalendarAdvance(Calendar,X95,W96,"f",FALSE)</f>
        <v>42300</v>
      </c>
      <c r="Y96" s="682">
        <f>_xll.qlCalendarAdvance(Calendar,X96,NDays&amp;"D")</f>
        <v>42300</v>
      </c>
      <c r="Z96" s="681">
        <v>5.0437690144911071E-3</v>
      </c>
      <c r="AA96" s="686"/>
      <c r="AB96" s="685"/>
    </row>
    <row r="97" spans="22:28" x14ac:dyDescent="0.2">
      <c r="V97" s="688"/>
      <c r="W97" s="687" t="str">
        <f t="shared" si="8"/>
        <v>1D</v>
      </c>
      <c r="X97" s="683">
        <f>_xll.qlCalendarAdvance(Calendar,X96,W97,"f",FALSE)</f>
        <v>42303</v>
      </c>
      <c r="Y97" s="682">
        <f>_xll.qlCalendarAdvance(Calendar,X97,NDays&amp;"D")</f>
        <v>42303</v>
      </c>
      <c r="Z97" s="681">
        <v>5.0788382469746374E-3</v>
      </c>
      <c r="AA97" s="686"/>
      <c r="AB97" s="685"/>
    </row>
    <row r="98" spans="22:28" x14ac:dyDescent="0.2">
      <c r="V98" s="688"/>
      <c r="W98" s="687" t="str">
        <f t="shared" si="8"/>
        <v>1D</v>
      </c>
      <c r="X98" s="683">
        <f>_xll.qlCalendarAdvance(Calendar,X97,W98,"f",FALSE)</f>
        <v>42304</v>
      </c>
      <c r="Y98" s="682">
        <f>_xll.qlCalendarAdvance(Calendar,X98,NDays&amp;"D")</f>
        <v>42304</v>
      </c>
      <c r="Z98" s="681">
        <v>5.0965874240460618E-3</v>
      </c>
      <c r="AA98" s="686"/>
      <c r="AB98" s="685"/>
    </row>
    <row r="99" spans="22:28" x14ac:dyDescent="0.2">
      <c r="V99" s="688"/>
      <c r="W99" s="687" t="str">
        <f t="shared" si="8"/>
        <v>1D</v>
      </c>
      <c r="X99" s="683">
        <f>_xll.qlCalendarAdvance(Calendar,X98,W99,"f",FALSE)</f>
        <v>42305</v>
      </c>
      <c r="Y99" s="682">
        <f>_xll.qlCalendarAdvance(Calendar,X99,NDays&amp;"D")</f>
        <v>42305</v>
      </c>
      <c r="Z99" s="681">
        <v>5.1140814254435618E-3</v>
      </c>
      <c r="AA99" s="686"/>
      <c r="AB99" s="685"/>
    </row>
    <row r="100" spans="22:28" x14ac:dyDescent="0.2">
      <c r="V100" s="688"/>
      <c r="W100" s="687" t="str">
        <f t="shared" si="8"/>
        <v>1D</v>
      </c>
      <c r="X100" s="683">
        <f>_xll.qlCalendarAdvance(Calendar,X99,W100,"f",FALSE)</f>
        <v>42306</v>
      </c>
      <c r="Y100" s="682">
        <f>_xll.qlCalendarAdvance(Calendar,X100,NDays&amp;"D")</f>
        <v>42306</v>
      </c>
      <c r="Z100" s="681">
        <v>5.1313202512481837E-3</v>
      </c>
      <c r="AA100" s="686"/>
      <c r="AB100" s="685"/>
    </row>
    <row r="101" spans="22:28" x14ac:dyDescent="0.2">
      <c r="V101" s="688"/>
      <c r="W101" s="687" t="str">
        <f t="shared" si="8"/>
        <v>1D</v>
      </c>
      <c r="X101" s="683">
        <f>_xll.qlCalendarAdvance(Calendar,X100,W101,"f",FALSE)</f>
        <v>42307</v>
      </c>
      <c r="Y101" s="682">
        <f>_xll.qlCalendarAdvance(Calendar,X101,NDays&amp;"D")</f>
        <v>42307</v>
      </c>
      <c r="Z101" s="681">
        <v>5.1650204038141325E-3</v>
      </c>
      <c r="AA101" s="686"/>
      <c r="AB101" s="685"/>
    </row>
    <row r="102" spans="22:28" x14ac:dyDescent="0.2">
      <c r="V102" s="688"/>
      <c r="W102" s="687" t="str">
        <f t="shared" si="8"/>
        <v>1D</v>
      </c>
      <c r="X102" s="683">
        <f>_xll.qlCalendarAdvance(Calendar,X101,W102,"f",FALSE)</f>
        <v>42310</v>
      </c>
      <c r="Y102" s="682">
        <f>_xll.qlCalendarAdvance(Calendar,X102,NDays&amp;"D")</f>
        <v>42310</v>
      </c>
      <c r="Z102" s="681">
        <v>5.1977237966738254E-3</v>
      </c>
      <c r="AA102" s="686"/>
      <c r="AB102" s="685"/>
    </row>
    <row r="103" spans="22:28" x14ac:dyDescent="0.2">
      <c r="V103" s="688"/>
      <c r="W103" s="687" t="str">
        <f t="shared" si="8"/>
        <v>1D</v>
      </c>
      <c r="X103" s="683">
        <f>_xll.qlCalendarAdvance(Calendar,X102,W103,"f",FALSE)</f>
        <v>42311</v>
      </c>
      <c r="Y103" s="682">
        <f>_xll.qlCalendarAdvance(Calendar,X103,NDays&amp;"D")</f>
        <v>42311</v>
      </c>
      <c r="Z103" s="681">
        <v>5.213686743460455E-3</v>
      </c>
      <c r="AA103" s="686"/>
      <c r="AB103" s="685"/>
    </row>
    <row r="104" spans="22:28" x14ac:dyDescent="0.2">
      <c r="V104" s="688"/>
      <c r="W104" s="687" t="str">
        <f t="shared" si="8"/>
        <v>1D</v>
      </c>
      <c r="X104" s="683">
        <f>_xll.qlCalendarAdvance(Calendar,X103,W104,"f",FALSE)</f>
        <v>42312</v>
      </c>
      <c r="Y104" s="682">
        <f>_xll.qlCalendarAdvance(Calendar,X104,NDays&amp;"D")</f>
        <v>42312</v>
      </c>
      <c r="Z104" s="681">
        <v>5.2293945144110676E-3</v>
      </c>
      <c r="AA104" s="686"/>
      <c r="AB104" s="685"/>
    </row>
    <row r="105" spans="22:28" x14ac:dyDescent="0.2">
      <c r="V105" s="688"/>
      <c r="W105" s="687" t="str">
        <f t="shared" si="8"/>
        <v>1D</v>
      </c>
      <c r="X105" s="683">
        <f>_xll.qlCalendarAdvance(Calendar,X104,W105,"f",FALSE)</f>
        <v>42313</v>
      </c>
      <c r="Y105" s="682">
        <f>_xll.qlCalendarAdvance(Calendar,X105,NDays&amp;"D")</f>
        <v>42313</v>
      </c>
      <c r="Z105" s="681">
        <v>5.244847109444617E-3</v>
      </c>
      <c r="AA105" s="686"/>
      <c r="AB105" s="685"/>
    </row>
    <row r="106" spans="22:28" x14ac:dyDescent="0.2">
      <c r="V106" s="688"/>
      <c r="W106" s="687" t="str">
        <f t="shared" si="8"/>
        <v>1D</v>
      </c>
      <c r="X106" s="683">
        <f>_xll.qlCalendarAdvance(Calendar,X105,W106,"f",FALSE)</f>
        <v>42314</v>
      </c>
      <c r="Y106" s="682">
        <f>_xll.qlCalendarAdvance(Calendar,X106,NDays&amp;"D")</f>
        <v>42314</v>
      </c>
      <c r="Z106" s="681">
        <v>5.2749779447939611E-3</v>
      </c>
      <c r="AA106" s="686"/>
      <c r="AB106" s="685"/>
    </row>
    <row r="107" spans="22:28" x14ac:dyDescent="0.2">
      <c r="V107" s="688"/>
      <c r="W107" s="687" t="str">
        <f t="shared" si="8"/>
        <v>1D</v>
      </c>
      <c r="X107" s="683">
        <f>_xll.qlCalendarAdvance(Calendar,X106,W107,"f",FALSE)</f>
        <v>42317</v>
      </c>
      <c r="Y107" s="682">
        <f>_xll.qlCalendarAdvance(Calendar,X107,NDays&amp;"D")</f>
        <v>42317</v>
      </c>
      <c r="Z107" s="681">
        <v>5.304105729597719E-3</v>
      </c>
      <c r="AA107" s="686"/>
      <c r="AB107" s="685"/>
    </row>
    <row r="108" spans="22:28" x14ac:dyDescent="0.2">
      <c r="V108" s="688"/>
      <c r="W108" s="687" t="str">
        <f t="shared" si="8"/>
        <v>1D</v>
      </c>
      <c r="X108" s="683">
        <f>_xll.qlCalendarAdvance(Calendar,X107,W108,"f",FALSE)</f>
        <v>42318</v>
      </c>
      <c r="Y108" s="682">
        <f>_xll.qlCalendarAdvance(Calendar,X108,NDays&amp;"D")</f>
        <v>42318</v>
      </c>
      <c r="Z108" s="681">
        <v>5.3182824445596744E-3</v>
      </c>
      <c r="AA108" s="686"/>
      <c r="AB108" s="685"/>
    </row>
    <row r="109" spans="22:28" x14ac:dyDescent="0.2">
      <c r="V109" s="688"/>
      <c r="W109" s="687" t="str">
        <f t="shared" si="8"/>
        <v>1D</v>
      </c>
      <c r="X109" s="683">
        <f>_xll.qlCalendarAdvance(Calendar,X108,W109,"f",FALSE)</f>
        <v>42319</v>
      </c>
      <c r="Y109" s="682">
        <f>_xll.qlCalendarAdvance(Calendar,X109,NDays&amp;"D")</f>
        <v>42319</v>
      </c>
      <c r="Z109" s="681">
        <v>5.3322039832803814E-3</v>
      </c>
      <c r="AA109" s="686"/>
      <c r="AB109" s="685"/>
    </row>
    <row r="110" spans="22:28" x14ac:dyDescent="0.2">
      <c r="V110" s="688"/>
      <c r="W110" s="687" t="str">
        <f t="shared" si="8"/>
        <v>1D</v>
      </c>
      <c r="X110" s="683">
        <f>_xll.qlCalendarAdvance(Calendar,X109,W110,"f",FALSE)</f>
        <v>42320</v>
      </c>
      <c r="Y110" s="682">
        <f>_xll.qlCalendarAdvance(Calendar,X110,NDays&amp;"D")</f>
        <v>42320</v>
      </c>
      <c r="Z110" s="681">
        <v>5.3458703460840251E-3</v>
      </c>
      <c r="AA110" s="686"/>
      <c r="AB110" s="685"/>
    </row>
    <row r="111" spans="22:28" x14ac:dyDescent="0.2">
      <c r="V111" s="688"/>
      <c r="W111" s="687" t="str">
        <f t="shared" si="8"/>
        <v>1D</v>
      </c>
      <c r="X111" s="683">
        <f>_xll.qlCalendarAdvance(Calendar,X110,W111,"f",FALSE)</f>
        <v>42321</v>
      </c>
      <c r="Y111" s="682">
        <f>_xll.qlCalendarAdvance(Calendar,X111,NDays&amp;"D")</f>
        <v>42321</v>
      </c>
      <c r="Z111" s="681">
        <v>5.3724315588073637E-3</v>
      </c>
      <c r="AA111" s="686"/>
      <c r="AB111" s="685"/>
    </row>
    <row r="112" spans="22:28" x14ac:dyDescent="0.2">
      <c r="V112" s="688"/>
      <c r="W112" s="687" t="str">
        <f t="shared" si="8"/>
        <v>1D</v>
      </c>
      <c r="X112" s="683">
        <f>_xll.qlCalendarAdvance(Calendar,X111,W112,"f",FALSE)</f>
        <v>42324</v>
      </c>
      <c r="Y112" s="682">
        <f>_xll.qlCalendarAdvance(Calendar,X112,NDays&amp;"D")</f>
        <v>42324</v>
      </c>
      <c r="Z112" s="681">
        <v>5.3979840348861163E-3</v>
      </c>
      <c r="AA112" s="686"/>
      <c r="AB112" s="685"/>
    </row>
    <row r="113" spans="22:28" x14ac:dyDescent="0.2">
      <c r="V113" s="688"/>
      <c r="W113" s="687" t="str">
        <f t="shared" si="8"/>
        <v>1D</v>
      </c>
      <c r="X113" s="683">
        <f>_xll.qlCalendarAdvance(Calendar,X112,W113,"f",FALSE)</f>
        <v>42325</v>
      </c>
      <c r="Y113" s="682">
        <f>_xll.qlCalendarAdvance(Calendar,X113,NDays&amp;"D")</f>
        <v>42325</v>
      </c>
      <c r="Z113" s="681">
        <v>5.4103745164024719E-3</v>
      </c>
      <c r="AA113" s="686"/>
      <c r="AB113" s="685"/>
    </row>
    <row r="114" spans="22:28" x14ac:dyDescent="0.2">
      <c r="V114" s="688"/>
      <c r="W114" s="687" t="str">
        <f t="shared" si="8"/>
        <v>1D</v>
      </c>
      <c r="X114" s="683">
        <f>_xll.qlCalendarAdvance(Calendar,X113,W114,"f",FALSE)</f>
        <v>42326</v>
      </c>
      <c r="Y114" s="682">
        <f>_xll.qlCalendarAdvance(Calendar,X114,NDays&amp;"D")</f>
        <v>42326</v>
      </c>
      <c r="Z114" s="681">
        <v>5.4225098216775791E-3</v>
      </c>
      <c r="AA114" s="686"/>
      <c r="AB114" s="685"/>
    </row>
    <row r="115" spans="22:28" x14ac:dyDescent="0.2">
      <c r="V115" s="688"/>
      <c r="W115" s="687" t="str">
        <f t="shared" si="8"/>
        <v>1D</v>
      </c>
      <c r="X115" s="683">
        <f>_xll.qlCalendarAdvance(Calendar,X114,W115,"f",FALSE)</f>
        <v>42327</v>
      </c>
      <c r="Y115" s="682">
        <f>_xll.qlCalendarAdvance(Calendar,X115,NDays&amp;"D")</f>
        <v>42327</v>
      </c>
      <c r="Z115" s="681">
        <v>5.4343899506303917E-3</v>
      </c>
      <c r="AA115" s="686"/>
      <c r="AB115" s="685"/>
    </row>
    <row r="116" spans="22:28" x14ac:dyDescent="0.2">
      <c r="V116" s="688"/>
      <c r="W116" s="687" t="str">
        <f t="shared" si="8"/>
        <v>1D</v>
      </c>
      <c r="X116" s="683">
        <f>_xll.qlCalendarAdvance(Calendar,X115,W116,"f",FALSE)</f>
        <v>42328</v>
      </c>
      <c r="Y116" s="682">
        <f>_xll.qlCalendarAdvance(Calendar,X116,NDays&amp;"D")</f>
        <v>42328</v>
      </c>
      <c r="Z116" s="681">
        <v>5.4573812158131849E-3</v>
      </c>
      <c r="AA116" s="686"/>
      <c r="AB116" s="685"/>
    </row>
    <row r="117" spans="22:28" x14ac:dyDescent="0.2">
      <c r="V117" s="688"/>
      <c r="W117" s="687" t="str">
        <f t="shared" si="8"/>
        <v>1D</v>
      </c>
      <c r="X117" s="683">
        <f>_xll.qlCalendarAdvance(Calendar,X116,W117,"f",FALSE)</f>
        <v>42331</v>
      </c>
      <c r="Y117" s="682">
        <f>_xll.qlCalendarAdvance(Calendar,X117,NDays&amp;"D")</f>
        <v>42331</v>
      </c>
      <c r="Z117" s="681">
        <v>5.4793587027324175E-3</v>
      </c>
      <c r="AA117" s="686"/>
      <c r="AB117" s="685"/>
    </row>
    <row r="118" spans="22:28" x14ac:dyDescent="0.2">
      <c r="V118" s="688"/>
      <c r="W118" s="687" t="str">
        <f t="shared" si="8"/>
        <v>1D</v>
      </c>
      <c r="X118" s="683">
        <f>_xll.qlCalendarAdvance(Calendar,X117,W118,"f",FALSE)</f>
        <v>42332</v>
      </c>
      <c r="Y118" s="682">
        <f>_xll.qlCalendarAdvance(Calendar,X118,NDays&amp;"D")</f>
        <v>42332</v>
      </c>
      <c r="Z118" s="681">
        <v>5.4899629496685254E-3</v>
      </c>
      <c r="AA118" s="686"/>
      <c r="AB118" s="685"/>
    </row>
    <row r="119" spans="22:28" x14ac:dyDescent="0.2">
      <c r="V119" s="688"/>
      <c r="W119" s="687" t="str">
        <f t="shared" si="8"/>
        <v>1D</v>
      </c>
      <c r="X119" s="683">
        <f>_xll.qlCalendarAdvance(Calendar,X118,W119,"f",FALSE)</f>
        <v>42333</v>
      </c>
      <c r="Y119" s="682">
        <f>_xll.qlCalendarAdvance(Calendar,X119,NDays&amp;"D")</f>
        <v>42333</v>
      </c>
      <c r="Z119" s="681">
        <v>5.5002873754861348E-3</v>
      </c>
      <c r="AA119" s="686"/>
      <c r="AB119" s="685"/>
    </row>
    <row r="120" spans="22:28" x14ac:dyDescent="0.2">
      <c r="V120" s="688"/>
      <c r="W120" s="687" t="str">
        <f t="shared" si="8"/>
        <v>1D</v>
      </c>
      <c r="X120" s="683">
        <f>_xll.qlCalendarAdvance(Calendar,X119,W120,"f",FALSE)</f>
        <v>42334</v>
      </c>
      <c r="Y120" s="682">
        <f>_xll.qlCalendarAdvance(Calendar,X120,NDays&amp;"D")</f>
        <v>42334</v>
      </c>
      <c r="Z120" s="681">
        <v>5.5102334017298471E-3</v>
      </c>
      <c r="AA120" s="686"/>
      <c r="AB120" s="685"/>
    </row>
    <row r="121" spans="22:28" x14ac:dyDescent="0.2">
      <c r="V121" s="688"/>
      <c r="W121" s="687" t="str">
        <f t="shared" si="8"/>
        <v>1D</v>
      </c>
      <c r="X121" s="683">
        <f>_xll.qlCalendarAdvance(Calendar,X120,W121,"f",FALSE)</f>
        <v>42335</v>
      </c>
      <c r="Y121" s="682">
        <f>_xll.qlCalendarAdvance(Calendar,X121,NDays&amp;"D")</f>
        <v>42335</v>
      </c>
      <c r="Z121" s="681">
        <v>5.5288657198075226E-3</v>
      </c>
      <c r="AA121" s="686"/>
      <c r="AB121" s="685"/>
    </row>
    <row r="122" spans="22:28" x14ac:dyDescent="0.2">
      <c r="V122" s="688"/>
      <c r="W122" s="687" t="str">
        <f t="shared" si="8"/>
        <v>1D</v>
      </c>
      <c r="X122" s="683">
        <f>_xll.qlCalendarAdvance(Calendar,X121,W122,"f",FALSE)</f>
        <v>42338</v>
      </c>
      <c r="Y122" s="682">
        <f>_xll.qlCalendarAdvance(Calendar,X122,NDays&amp;"D")</f>
        <v>42338</v>
      </c>
      <c r="Z122" s="681">
        <v>5.5459870631657804E-3</v>
      </c>
      <c r="AA122" s="686"/>
      <c r="AB122" s="685"/>
    </row>
    <row r="123" spans="22:28" x14ac:dyDescent="0.2">
      <c r="V123" s="688"/>
      <c r="W123" s="687" t="str">
        <f t="shared" si="8"/>
        <v>1D</v>
      </c>
      <c r="X123" s="683">
        <f>_xll.qlCalendarAdvance(Calendar,X122,W123,"f",FALSE)</f>
        <v>42339</v>
      </c>
      <c r="Y123" s="682">
        <f>_xll.qlCalendarAdvance(Calendar,X123,NDays&amp;"D")</f>
        <v>42339</v>
      </c>
      <c r="Z123" s="681">
        <v>5.5539178675589884E-3</v>
      </c>
      <c r="AA123" s="686"/>
      <c r="AB123" s="685"/>
    </row>
    <row r="124" spans="22:28" x14ac:dyDescent="0.2">
      <c r="V124" s="688"/>
      <c r="W124" s="687" t="str">
        <f t="shared" si="8"/>
        <v>1D</v>
      </c>
      <c r="X124" s="683">
        <f>_xll.qlCalendarAdvance(Calendar,X123,W124,"f",FALSE)</f>
        <v>42340</v>
      </c>
      <c r="Y124" s="682">
        <f>_xll.qlCalendarAdvance(Calendar,X124,NDays&amp;"D")</f>
        <v>42340</v>
      </c>
      <c r="Z124" s="681">
        <v>5.561445627420003E-3</v>
      </c>
      <c r="AA124" s="686"/>
      <c r="AB124" s="685"/>
    </row>
    <row r="125" spans="22:28" x14ac:dyDescent="0.2">
      <c r="V125" s="688"/>
      <c r="W125" s="687" t="str">
        <f t="shared" si="8"/>
        <v>1D</v>
      </c>
      <c r="X125" s="683">
        <f>_xll.qlCalendarAdvance(Calendar,X124,W125,"f",FALSE)</f>
        <v>42341</v>
      </c>
      <c r="Y125" s="682">
        <f>_xll.qlCalendarAdvance(Calendar,X125,NDays&amp;"D")</f>
        <v>42341</v>
      </c>
      <c r="Z125" s="681">
        <v>5.5685703429109168E-3</v>
      </c>
      <c r="AA125" s="686"/>
      <c r="AB125" s="685"/>
    </row>
    <row r="126" spans="22:28" x14ac:dyDescent="0.2">
      <c r="V126" s="688"/>
      <c r="W126" s="687" t="str">
        <f t="shared" si="8"/>
        <v>1D</v>
      </c>
      <c r="X126" s="683">
        <f>_xll.qlCalendarAdvance(Calendar,X125,W126,"f",FALSE)</f>
        <v>42342</v>
      </c>
      <c r="Y126" s="682">
        <f>_xll.qlCalendarAdvance(Calendar,X126,NDays&amp;"D")</f>
        <v>42342</v>
      </c>
      <c r="Z126" s="681">
        <v>5.5815616427405219E-3</v>
      </c>
      <c r="AA126" s="686"/>
      <c r="AB126" s="685"/>
    </row>
    <row r="127" spans="22:28" x14ac:dyDescent="0.2">
      <c r="V127" s="688"/>
      <c r="W127" s="687" t="str">
        <f t="shared" si="8"/>
        <v>1D</v>
      </c>
      <c r="X127" s="683">
        <f>_xll.qlCalendarAdvance(Calendar,X126,W127,"f",FALSE)</f>
        <v>42345</v>
      </c>
      <c r="Y127" s="682">
        <f>_xll.qlCalendarAdvance(Calendar,X127,NDays&amp;"D")</f>
        <v>42345</v>
      </c>
      <c r="Z127" s="681">
        <v>5.5930387592284525E-3</v>
      </c>
      <c r="AA127" s="686"/>
      <c r="AB127" s="685"/>
    </row>
    <row r="128" spans="22:28" x14ac:dyDescent="0.2">
      <c r="V128" s="688"/>
      <c r="W128" s="687" t="str">
        <f t="shared" si="8"/>
        <v>1D</v>
      </c>
      <c r="X128" s="683">
        <f>_xll.qlCalendarAdvance(Calendar,X127,W128,"f",FALSE)</f>
        <v>42346</v>
      </c>
      <c r="Y128" s="682">
        <f>_xll.qlCalendarAdvance(Calendar,X128,NDays&amp;"D")</f>
        <v>42346</v>
      </c>
      <c r="Z128" s="681">
        <v>5.5981482519773529E-3</v>
      </c>
      <c r="AA128" s="686"/>
      <c r="AB128" s="685"/>
    </row>
    <row r="129" spans="22:28" x14ac:dyDescent="0.2">
      <c r="V129" s="688"/>
      <c r="W129" s="687" t="str">
        <f t="shared" si="8"/>
        <v>1D</v>
      </c>
      <c r="X129" s="683">
        <f>_xll.qlCalendarAdvance(Calendar,X128,W129,"f",FALSE)</f>
        <v>42347</v>
      </c>
      <c r="Y129" s="682">
        <f>_xll.qlCalendarAdvance(Calendar,X129,NDays&amp;"D")</f>
        <v>42347</v>
      </c>
      <c r="Z129" s="681">
        <v>5.6028547001130136E-3</v>
      </c>
      <c r="AA129" s="686"/>
      <c r="AB129" s="685"/>
    </row>
    <row r="130" spans="22:28" x14ac:dyDescent="0.2">
      <c r="V130" s="688"/>
      <c r="W130" s="687" t="str">
        <f t="shared" si="8"/>
        <v>1D</v>
      </c>
      <c r="X130" s="683">
        <f>_xll.qlCalendarAdvance(Calendar,X129,W130,"f",FALSE)</f>
        <v>42348</v>
      </c>
      <c r="Y130" s="682">
        <f>_xll.qlCalendarAdvance(Calendar,X130,NDays&amp;"D")</f>
        <v>42348</v>
      </c>
      <c r="Z130" s="681">
        <v>5.6071581035543883E-3</v>
      </c>
      <c r="AA130" s="686"/>
      <c r="AB130" s="685"/>
    </row>
    <row r="131" spans="22:28" x14ac:dyDescent="0.2">
      <c r="V131" s="688"/>
      <c r="W131" s="687" t="str">
        <f t="shared" si="8"/>
        <v>1D</v>
      </c>
      <c r="X131" s="683">
        <f>_xll.qlCalendarAdvance(Calendar,X130,W131,"f",FALSE)</f>
        <v>42349</v>
      </c>
      <c r="Y131" s="682">
        <f>_xll.qlCalendarAdvance(Calendar,X131,NDays&amp;"D")</f>
        <v>42349</v>
      </c>
      <c r="Z131" s="681">
        <v>5.6145077896618831E-3</v>
      </c>
      <c r="AA131" s="686"/>
      <c r="AB131" s="685"/>
    </row>
    <row r="132" spans="22:28" x14ac:dyDescent="0.2">
      <c r="V132" s="688"/>
      <c r="W132" s="687" t="str">
        <f t="shared" si="8"/>
        <v>1D</v>
      </c>
      <c r="X132" s="683">
        <f>_xll.qlCalendarAdvance(Calendar,X131,W132,"f",FALSE)</f>
        <v>42352</v>
      </c>
      <c r="Y132" s="682">
        <f>_xll.qlCalendarAdvance(Calendar,X132,NDays&amp;"D")</f>
        <v>42352</v>
      </c>
      <c r="Z132" s="681">
        <v>5.6203412709443512E-3</v>
      </c>
      <c r="AA132" s="686"/>
      <c r="AB132" s="685"/>
    </row>
    <row r="133" spans="22:28" x14ac:dyDescent="0.2">
      <c r="V133" s="688"/>
      <c r="W133" s="687" t="str">
        <f t="shared" si="8"/>
        <v>1D</v>
      </c>
      <c r="X133" s="683">
        <f>_xll.qlCalendarAdvance(Calendar,X132,W133,"f",FALSE)</f>
        <v>42353</v>
      </c>
      <c r="Y133" s="682">
        <f>_xll.qlCalendarAdvance(Calendar,X133,NDays&amp;"D")</f>
        <v>42353</v>
      </c>
      <c r="Z133" s="681">
        <v>5.6226294511574348E-3</v>
      </c>
      <c r="AA133" s="686"/>
      <c r="AB133" s="685"/>
    </row>
    <row r="134" spans="22:28" x14ac:dyDescent="0.2">
      <c r="V134" s="688"/>
      <c r="W134" s="687" t="str">
        <f t="shared" si="8"/>
        <v>1D</v>
      </c>
      <c r="X134" s="683">
        <f>_xll.qlCalendarAdvance(Calendar,X133,W134,"f",FALSE)</f>
        <v>42354</v>
      </c>
      <c r="Y134" s="682">
        <f>_xll.qlCalendarAdvance(Calendar,X134,NDays&amp;"D")</f>
        <v>42354</v>
      </c>
      <c r="Z134" s="681">
        <v>5.6245145866762325E-3</v>
      </c>
      <c r="AA134" s="686"/>
      <c r="AB134" s="685"/>
    </row>
    <row r="135" spans="22:28" x14ac:dyDescent="0.2">
      <c r="V135" s="688"/>
      <c r="W135" s="687" t="str">
        <f t="shared" si="8"/>
        <v>1D</v>
      </c>
      <c r="X135" s="683">
        <f>_xll.qlCalendarAdvance(Calendar,X134,W135,"f",FALSE)</f>
        <v>42355</v>
      </c>
      <c r="Y135" s="682">
        <f>_xll.qlCalendarAdvance(Calendar,X135,NDays&amp;"D")</f>
        <v>42355</v>
      </c>
      <c r="Z135" s="681">
        <v>5.6259966775007442E-3</v>
      </c>
      <c r="AA135" s="686"/>
      <c r="AB135" s="685"/>
    </row>
    <row r="136" spans="22:28" x14ac:dyDescent="0.2">
      <c r="V136" s="688"/>
      <c r="W136" s="687" t="str">
        <f t="shared" si="8"/>
        <v>1D</v>
      </c>
      <c r="X136" s="683">
        <f>_xll.qlCalendarAdvance(Calendar,X135,W136,"f",FALSE)</f>
        <v>42356</v>
      </c>
      <c r="Y136" s="682">
        <f>_xll.qlCalendarAdvance(Calendar,X136,NDays&amp;"D")</f>
        <v>42356</v>
      </c>
      <c r="Z136" s="681">
        <v>5.6277041445784723E-3</v>
      </c>
      <c r="AA136" s="686"/>
      <c r="AB136" s="685"/>
    </row>
    <row r="137" spans="22:28" x14ac:dyDescent="0.2">
      <c r="V137" s="688"/>
      <c r="W137" s="687" t="str">
        <f t="shared" si="8"/>
        <v>1D</v>
      </c>
      <c r="X137" s="683">
        <f>_xll.qlCalendarAdvance(Calendar,X136,W137,"f",FALSE)</f>
        <v>42359</v>
      </c>
      <c r="Y137" s="682">
        <f>_xll.qlCalendarAdvance(Calendar,X137,NDays&amp;"D")</f>
        <v>42359</v>
      </c>
      <c r="Z137" s="681">
        <v>5.6278945937748848E-3</v>
      </c>
      <c r="AA137" s="686"/>
      <c r="AB137" s="685"/>
    </row>
    <row r="138" spans="22:28" x14ac:dyDescent="0.2">
      <c r="V138" s="688"/>
      <c r="W138" s="687" t="str">
        <f t="shared" si="8"/>
        <v>1D</v>
      </c>
      <c r="X138" s="683">
        <f>_xll.qlCalendarAdvance(Calendar,X137,W138,"f",FALSE)</f>
        <v>42360</v>
      </c>
      <c r="Y138" s="682">
        <f>_xll.qlCalendarAdvance(Calendar,X138,NDays&amp;"D")</f>
        <v>42360</v>
      </c>
      <c r="Z138" s="681">
        <v>5.6273614611279665E-3</v>
      </c>
      <c r="AA138" s="686"/>
      <c r="AB138" s="685"/>
    </row>
    <row r="139" spans="22:28" x14ac:dyDescent="0.2">
      <c r="V139" s="688"/>
      <c r="W139" s="687" t="str">
        <f t="shared" si="8"/>
        <v>1D</v>
      </c>
      <c r="X139" s="683">
        <f>_xll.qlCalendarAdvance(Calendar,X138,W139,"f",FALSE)</f>
        <v>42361</v>
      </c>
      <c r="Y139" s="682">
        <f>_xll.qlCalendarAdvance(Calendar,X139,NDays&amp;"D")</f>
        <v>42361</v>
      </c>
      <c r="Z139" s="681">
        <v>5.6264252837867623E-3</v>
      </c>
      <c r="AA139" s="686"/>
      <c r="AB139" s="685"/>
    </row>
    <row r="140" spans="22:28" x14ac:dyDescent="0.2">
      <c r="V140" s="688"/>
      <c r="W140" s="687" t="str">
        <f t="shared" ref="W140:W203" si="9">W139</f>
        <v>1D</v>
      </c>
      <c r="X140" s="683">
        <f>_xll.qlCalendarAdvance(Calendar,X139,W140,"f",FALSE)</f>
        <v>42362</v>
      </c>
      <c r="Y140" s="682">
        <f>_xll.qlCalendarAdvance(Calendar,X140,NDays&amp;"D")</f>
        <v>42362</v>
      </c>
      <c r="Z140" s="681">
        <v>5.6209685556392053E-3</v>
      </c>
      <c r="AA140" s="686"/>
      <c r="AB140" s="685"/>
    </row>
    <row r="141" spans="22:28" x14ac:dyDescent="0.2">
      <c r="V141" s="688"/>
      <c r="W141" s="687" t="str">
        <f t="shared" si="9"/>
        <v>1D</v>
      </c>
      <c r="X141" s="683">
        <f>_xll.qlCalendarAdvance(Calendar,X140,W141,"f",FALSE)</f>
        <v>42367</v>
      </c>
      <c r="Y141" s="682">
        <f>_xll.qlCalendarAdvance(Calendar,X141,NDays&amp;"D")</f>
        <v>42367</v>
      </c>
      <c r="Z141" s="681">
        <v>5.6126794572119998E-3</v>
      </c>
      <c r="AA141" s="686"/>
      <c r="AB141" s="685"/>
    </row>
    <row r="142" spans="22:28" x14ac:dyDescent="0.2">
      <c r="V142" s="688"/>
      <c r="W142" s="687" t="str">
        <f t="shared" si="9"/>
        <v>1D</v>
      </c>
      <c r="X142" s="683">
        <f>_xll.qlCalendarAdvance(Calendar,X141,W142,"f",FALSE)</f>
        <v>42368</v>
      </c>
      <c r="Y142" s="682">
        <f>_xll.qlCalendarAdvance(Calendar,X142,NDays&amp;"D")</f>
        <v>42368</v>
      </c>
      <c r="Z142" s="681">
        <v>5.6109330239739741E-3</v>
      </c>
      <c r="AA142" s="686"/>
      <c r="AB142" s="685"/>
    </row>
    <row r="143" spans="22:28" x14ac:dyDescent="0.2">
      <c r="V143" s="688"/>
      <c r="W143" s="687" t="str">
        <f t="shared" si="9"/>
        <v>1D</v>
      </c>
      <c r="X143" s="683">
        <f>_xll.qlCalendarAdvance(Calendar,X142,W143,"f",FALSE)</f>
        <v>42369</v>
      </c>
      <c r="Y143" s="682">
        <f>_xll.qlCalendarAdvance(Calendar,X143,NDays&amp;"D")</f>
        <v>42369</v>
      </c>
      <c r="Z143" s="681">
        <v>5.6147365529607418E-3</v>
      </c>
      <c r="AA143" s="686"/>
      <c r="AB143" s="685"/>
    </row>
    <row r="144" spans="22:28" x14ac:dyDescent="0.2">
      <c r="V144" s="688"/>
      <c r="W144" s="687" t="str">
        <f t="shared" si="9"/>
        <v>1D</v>
      </c>
      <c r="X144" s="683">
        <f>_xll.qlCalendarAdvance(Calendar,X143,W144,"f",FALSE)</f>
        <v>42373</v>
      </c>
      <c r="Y144" s="682">
        <f>_xll.qlCalendarAdvance(Calendar,X144,NDays&amp;"D")</f>
        <v>42373</v>
      </c>
      <c r="Z144" s="681">
        <v>5.6263210406015673E-3</v>
      </c>
      <c r="AA144" s="686"/>
      <c r="AB144" s="685"/>
    </row>
    <row r="145" spans="22:28" x14ac:dyDescent="0.2">
      <c r="V145" s="688"/>
      <c r="W145" s="687" t="str">
        <f t="shared" si="9"/>
        <v>1D</v>
      </c>
      <c r="X145" s="683">
        <f>_xll.qlCalendarAdvance(Calendar,X144,W145,"f",FALSE)</f>
        <v>42374</v>
      </c>
      <c r="Y145" s="682">
        <f>_xll.qlCalendarAdvance(Calendar,X145,NDays&amp;"D")</f>
        <v>42374</v>
      </c>
      <c r="Z145" s="681">
        <v>5.6342226808148155E-3</v>
      </c>
      <c r="AA145" s="686"/>
      <c r="AB145" s="685"/>
    </row>
    <row r="146" spans="22:28" x14ac:dyDescent="0.2">
      <c r="V146" s="688"/>
      <c r="W146" s="687" t="str">
        <f t="shared" si="9"/>
        <v>1D</v>
      </c>
      <c r="X146" s="683">
        <f>_xll.qlCalendarAdvance(Calendar,X145,W146,"f",FALSE)</f>
        <v>42375</v>
      </c>
      <c r="Y146" s="682">
        <f>_xll.qlCalendarAdvance(Calendar,X146,NDays&amp;"D")</f>
        <v>42375</v>
      </c>
      <c r="Z146" s="681">
        <v>5.6437323334590506E-3</v>
      </c>
      <c r="AA146" s="686"/>
      <c r="AB146" s="685"/>
    </row>
    <row r="147" spans="22:28" x14ac:dyDescent="0.2">
      <c r="V147" s="688"/>
      <c r="W147" s="687" t="str">
        <f t="shared" si="9"/>
        <v>1D</v>
      </c>
      <c r="X147" s="683">
        <f>_xll.qlCalendarAdvance(Calendar,X146,W147,"f",FALSE)</f>
        <v>42376</v>
      </c>
      <c r="Y147" s="682">
        <f>_xll.qlCalendarAdvance(Calendar,X147,NDays&amp;"D")</f>
        <v>42376</v>
      </c>
      <c r="Z147" s="681">
        <v>5.6548499987774115E-3</v>
      </c>
      <c r="AA147" s="686"/>
      <c r="AB147" s="685"/>
    </row>
    <row r="148" spans="22:28" x14ac:dyDescent="0.2">
      <c r="V148" s="688"/>
      <c r="W148" s="687" t="str">
        <f t="shared" si="9"/>
        <v>1D</v>
      </c>
      <c r="X148" s="683">
        <f>_xll.qlCalendarAdvance(Calendar,X147,W148,"f",FALSE)</f>
        <v>42377</v>
      </c>
      <c r="Y148" s="682">
        <f>_xll.qlCalendarAdvance(Calendar,X148,NDays&amp;"D")</f>
        <v>42377</v>
      </c>
      <c r="Z148" s="681">
        <v>5.682533838647549E-3</v>
      </c>
      <c r="AA148" s="686"/>
      <c r="AB148" s="685"/>
    </row>
    <row r="149" spans="22:28" x14ac:dyDescent="0.2">
      <c r="V149" s="688"/>
      <c r="W149" s="687" t="str">
        <f t="shared" si="9"/>
        <v>1D</v>
      </c>
      <c r="X149" s="683">
        <f>_xll.qlCalendarAdvance(Calendar,X148,W149,"f",FALSE)</f>
        <v>42380</v>
      </c>
      <c r="Y149" s="682">
        <f>_xll.qlCalendarAdvance(Calendar,X149,NDays&amp;"D")</f>
        <v>42380</v>
      </c>
      <c r="Z149" s="681">
        <v>5.7154007892235015E-3</v>
      </c>
      <c r="AA149" s="686"/>
      <c r="AB149" s="685"/>
    </row>
    <row r="150" spans="22:28" x14ac:dyDescent="0.2">
      <c r="V150" s="688"/>
      <c r="W150" s="687" t="str">
        <f t="shared" si="9"/>
        <v>1D</v>
      </c>
      <c r="X150" s="683">
        <f>_xll.qlCalendarAdvance(Calendar,X149,W150,"f",FALSE)</f>
        <v>42381</v>
      </c>
      <c r="Y150" s="682">
        <f>_xll.qlCalendarAdvance(Calendar,X150,NDays&amp;"D")</f>
        <v>42381</v>
      </c>
      <c r="Z150" s="681">
        <v>5.7345585201817872E-3</v>
      </c>
      <c r="AA150" s="686"/>
      <c r="AB150" s="685"/>
    </row>
    <row r="151" spans="22:28" x14ac:dyDescent="0.2">
      <c r="V151" s="688"/>
      <c r="W151" s="687" t="str">
        <f t="shared" si="9"/>
        <v>1D</v>
      </c>
      <c r="X151" s="683">
        <f>_xll.qlCalendarAdvance(Calendar,X150,W151,"f",FALSE)</f>
        <v>42382</v>
      </c>
      <c r="Y151" s="682">
        <f>_xll.qlCalendarAdvance(Calendar,X151,NDays&amp;"D")</f>
        <v>42382</v>
      </c>
      <c r="Z151" s="681">
        <v>5.7553242649488467E-3</v>
      </c>
      <c r="AA151" s="686"/>
      <c r="AB151" s="685"/>
    </row>
    <row r="152" spans="22:28" x14ac:dyDescent="0.2">
      <c r="V152" s="688"/>
      <c r="W152" s="687" t="str">
        <f t="shared" si="9"/>
        <v>1D</v>
      </c>
      <c r="X152" s="683">
        <f>_xll.qlCalendarAdvance(Calendar,X151,W152,"f",FALSE)</f>
        <v>42383</v>
      </c>
      <c r="Y152" s="682">
        <f>_xll.qlCalendarAdvance(Calendar,X152,NDays&amp;"D")</f>
        <v>42383</v>
      </c>
      <c r="Z152" s="681">
        <v>5.7776980237678188E-3</v>
      </c>
      <c r="AA152" s="686"/>
      <c r="AB152" s="685"/>
    </row>
    <row r="153" spans="22:28" x14ac:dyDescent="0.2">
      <c r="V153" s="688"/>
      <c r="W153" s="687" t="str">
        <f t="shared" si="9"/>
        <v>1D</v>
      </c>
      <c r="X153" s="683">
        <f>_xll.qlCalendarAdvance(Calendar,X152,W153,"f",FALSE)</f>
        <v>42384</v>
      </c>
      <c r="Y153" s="682">
        <f>_xll.qlCalendarAdvance(Calendar,X153,NDays&amp;"D")</f>
        <v>42384</v>
      </c>
      <c r="Z153" s="681">
        <v>5.8278986400199058E-3</v>
      </c>
      <c r="AA153" s="686"/>
      <c r="AB153" s="685"/>
    </row>
    <row r="154" spans="22:28" x14ac:dyDescent="0.2">
      <c r="V154" s="688"/>
      <c r="W154" s="687" t="str">
        <f t="shared" si="9"/>
        <v>1D</v>
      </c>
      <c r="X154" s="683">
        <f>_xll.qlCalendarAdvance(Calendar,X153,W154,"f",FALSE)</f>
        <v>42387</v>
      </c>
      <c r="Y154" s="682">
        <f>_xll.qlCalendarAdvance(Calendar,X154,NDays&amp;"D")</f>
        <v>42387</v>
      </c>
      <c r="Z154" s="681">
        <v>5.8832732062896742E-3</v>
      </c>
      <c r="AA154" s="686"/>
      <c r="AB154" s="685"/>
    </row>
    <row r="155" spans="22:28" x14ac:dyDescent="0.2">
      <c r="V155" s="688"/>
      <c r="W155" s="687" t="str">
        <f t="shared" si="9"/>
        <v>1D</v>
      </c>
      <c r="X155" s="683">
        <f>_xll.qlCalendarAdvance(Calendar,X154,W155,"f",FALSE)</f>
        <v>42388</v>
      </c>
      <c r="Y155" s="682">
        <f>_xll.qlCalendarAdvance(Calendar,X155,NDays&amp;"D")</f>
        <v>42388</v>
      </c>
      <c r="Z155" s="681">
        <v>5.9136870403930786E-3</v>
      </c>
      <c r="AA155" s="686"/>
      <c r="AB155" s="685"/>
    </row>
    <row r="156" spans="22:28" x14ac:dyDescent="0.2">
      <c r="V156" s="688"/>
      <c r="W156" s="687" t="str">
        <f t="shared" si="9"/>
        <v>1D</v>
      </c>
      <c r="X156" s="683">
        <f>_xll.qlCalendarAdvance(Calendar,X155,W156,"f",FALSE)</f>
        <v>42389</v>
      </c>
      <c r="Y156" s="682">
        <f>_xll.qlCalendarAdvance(Calendar,X156,NDays&amp;"D")</f>
        <v>42389</v>
      </c>
      <c r="Z156" s="681">
        <v>5.9457088907366451E-3</v>
      </c>
      <c r="AA156" s="686"/>
      <c r="AB156" s="685"/>
    </row>
    <row r="157" spans="22:28" x14ac:dyDescent="0.2">
      <c r="V157" s="688"/>
      <c r="W157" s="687" t="str">
        <f t="shared" si="9"/>
        <v>1D</v>
      </c>
      <c r="X157" s="683">
        <f>_xll.qlCalendarAdvance(Calendar,X156,W157,"f",FALSE)</f>
        <v>42390</v>
      </c>
      <c r="Y157" s="682">
        <f>_xll.qlCalendarAdvance(Calendar,X157,NDays&amp;"D")</f>
        <v>42390</v>
      </c>
      <c r="Z157" s="681">
        <v>5.9793387576445589E-3</v>
      </c>
      <c r="AA157" s="686"/>
      <c r="AB157" s="685"/>
    </row>
    <row r="158" spans="22:28" x14ac:dyDescent="0.2">
      <c r="V158" s="688"/>
      <c r="W158" s="687" t="str">
        <f t="shared" si="9"/>
        <v>1D</v>
      </c>
      <c r="X158" s="683">
        <f>_xll.qlCalendarAdvance(Calendar,X157,W158,"f",FALSE)</f>
        <v>42391</v>
      </c>
      <c r="Y158" s="682">
        <f>_xll.qlCalendarAdvance(Calendar,X158,NDays&amp;"D")</f>
        <v>42391</v>
      </c>
      <c r="Z158" s="681">
        <v>6.0520588940734168E-3</v>
      </c>
      <c r="AA158" s="686"/>
      <c r="AB158" s="685"/>
    </row>
    <row r="159" spans="22:28" x14ac:dyDescent="0.2">
      <c r="V159" s="688"/>
      <c r="W159" s="687" t="str">
        <f t="shared" si="9"/>
        <v>1D</v>
      </c>
      <c r="X159" s="683">
        <f>_xll.qlCalendarAdvance(Calendar,X158,W159,"f",FALSE)</f>
        <v>42394</v>
      </c>
      <c r="Y159" s="682">
        <f>_xll.qlCalendarAdvance(Calendar,X159,NDays&amp;"D")</f>
        <v>42394</v>
      </c>
      <c r="Z159" s="681">
        <v>6.1294804457989738E-3</v>
      </c>
      <c r="AA159" s="686"/>
      <c r="AB159" s="685"/>
    </row>
    <row r="160" spans="22:28" x14ac:dyDescent="0.2">
      <c r="V160" s="688"/>
      <c r="W160" s="687" t="str">
        <f t="shared" si="9"/>
        <v>1D</v>
      </c>
      <c r="X160" s="683">
        <f>_xll.qlCalendarAdvance(Calendar,X159,W160,"f",FALSE)</f>
        <v>42395</v>
      </c>
      <c r="Y160" s="682">
        <f>_xll.qlCalendarAdvance(Calendar,X160,NDays&amp;"D")</f>
        <v>42395</v>
      </c>
      <c r="Z160" s="681">
        <v>6.1684026743935583E-3</v>
      </c>
      <c r="AA160" s="686"/>
      <c r="AB160" s="685"/>
    </row>
    <row r="161" spans="22:28" x14ac:dyDescent="0.2">
      <c r="V161" s="688"/>
      <c r="W161" s="687" t="str">
        <f t="shared" si="9"/>
        <v>1D</v>
      </c>
      <c r="X161" s="683">
        <f>_xll.qlCalendarAdvance(Calendar,X160,W161,"f",FALSE)</f>
        <v>42396</v>
      </c>
      <c r="Y161" s="682">
        <f>_xll.qlCalendarAdvance(Calendar,X161,NDays&amp;"D")</f>
        <v>42396</v>
      </c>
      <c r="Z161" s="681">
        <v>6.2061851933115086E-3</v>
      </c>
      <c r="AA161" s="686"/>
      <c r="AB161" s="685"/>
    </row>
    <row r="162" spans="22:28" x14ac:dyDescent="0.2">
      <c r="V162" s="688"/>
      <c r="W162" s="687" t="str">
        <f t="shared" si="9"/>
        <v>1D</v>
      </c>
      <c r="X162" s="683">
        <f>_xll.qlCalendarAdvance(Calendar,X161,W162,"f",FALSE)</f>
        <v>42397</v>
      </c>
      <c r="Y162" s="682">
        <f>_xll.qlCalendarAdvance(Calendar,X162,NDays&amp;"D")</f>
        <v>42397</v>
      </c>
      <c r="Z162" s="681">
        <v>6.2428280021475935E-3</v>
      </c>
      <c r="AA162" s="686"/>
      <c r="AB162" s="685"/>
    </row>
    <row r="163" spans="22:28" x14ac:dyDescent="0.2">
      <c r="V163" s="688"/>
      <c r="W163" s="687" t="str">
        <f t="shared" si="9"/>
        <v>1D</v>
      </c>
      <c r="X163" s="683">
        <f>_xll.qlCalendarAdvance(Calendar,X162,W163,"f",FALSE)</f>
        <v>42398</v>
      </c>
      <c r="Y163" s="682">
        <f>_xll.qlCalendarAdvance(Calendar,X163,NDays&amp;"D")</f>
        <v>42398</v>
      </c>
      <c r="Z163" s="681">
        <v>6.3124237496103861E-3</v>
      </c>
      <c r="AA163" s="686"/>
      <c r="AB163" s="685"/>
    </row>
    <row r="164" spans="22:28" x14ac:dyDescent="0.2">
      <c r="V164" s="688"/>
      <c r="W164" s="687" t="str">
        <f t="shared" si="9"/>
        <v>1D</v>
      </c>
      <c r="X164" s="683">
        <f>_xll.qlCalendarAdvance(Calendar,X163,W164,"f",FALSE)</f>
        <v>42401</v>
      </c>
      <c r="Y164" s="682">
        <f>_xll.qlCalendarAdvance(Calendar,X164,NDays&amp;"D")</f>
        <v>42401</v>
      </c>
      <c r="Z164" s="681">
        <v>6.3780021305948065E-3</v>
      </c>
      <c r="AA164" s="686"/>
      <c r="AB164" s="685"/>
    </row>
    <row r="165" spans="22:28" x14ac:dyDescent="0.2">
      <c r="V165" s="688"/>
      <c r="W165" s="687" t="str">
        <f t="shared" si="9"/>
        <v>1D</v>
      </c>
      <c r="X165" s="683">
        <f>_xll.qlCalendarAdvance(Calendar,X164,W165,"f",FALSE)</f>
        <v>42402</v>
      </c>
      <c r="Y165" s="682">
        <f>_xll.qlCalendarAdvance(Calendar,X165,NDays&amp;"D")</f>
        <v>42402</v>
      </c>
      <c r="Z165" s="681">
        <v>6.4089463843208794E-3</v>
      </c>
      <c r="AA165" s="686"/>
      <c r="AB165" s="685"/>
    </row>
    <row r="166" spans="22:28" x14ac:dyDescent="0.2">
      <c r="V166" s="688"/>
      <c r="W166" s="687" t="str">
        <f t="shared" si="9"/>
        <v>1D</v>
      </c>
      <c r="X166" s="683">
        <f>_xll.qlCalendarAdvance(Calendar,X165,W166,"f",FALSE)</f>
        <v>42403</v>
      </c>
      <c r="Y166" s="682">
        <f>_xll.qlCalendarAdvance(Calendar,X166,NDays&amp;"D")</f>
        <v>42403</v>
      </c>
      <c r="Z166" s="681">
        <v>6.4387509261010223E-3</v>
      </c>
      <c r="AA166" s="686"/>
      <c r="AB166" s="685"/>
    </row>
    <row r="167" spans="22:28" x14ac:dyDescent="0.2">
      <c r="V167" s="688"/>
      <c r="W167" s="687" t="str">
        <f t="shared" si="9"/>
        <v>1D</v>
      </c>
      <c r="X167" s="683">
        <f>_xll.qlCalendarAdvance(Calendar,X166,W167,"f",FALSE)</f>
        <v>42404</v>
      </c>
      <c r="Y167" s="682">
        <f>_xll.qlCalendarAdvance(Calendar,X167,NDays&amp;"D")</f>
        <v>42404</v>
      </c>
      <c r="Z167" s="681">
        <v>6.4674157556920964E-3</v>
      </c>
      <c r="AA167" s="686"/>
      <c r="AB167" s="685"/>
    </row>
    <row r="168" spans="22:28" x14ac:dyDescent="0.2">
      <c r="V168" s="688"/>
      <c r="W168" s="687" t="str">
        <f t="shared" si="9"/>
        <v>1D</v>
      </c>
      <c r="X168" s="683">
        <f>_xll.qlCalendarAdvance(Calendar,X167,W168,"f",FALSE)</f>
        <v>42405</v>
      </c>
      <c r="Y168" s="682">
        <f>_xll.qlCalendarAdvance(Calendar,X168,NDays&amp;"D")</f>
        <v>42405</v>
      </c>
      <c r="Z168" s="681">
        <v>6.5210628735449623E-3</v>
      </c>
      <c r="AA168" s="686"/>
      <c r="AB168" s="685"/>
    </row>
    <row r="169" spans="22:28" x14ac:dyDescent="0.2">
      <c r="V169" s="688"/>
      <c r="W169" s="687" t="str">
        <f t="shared" si="9"/>
        <v>1D</v>
      </c>
      <c r="X169" s="683">
        <f>_xll.qlCalendarAdvance(Calendar,X168,W169,"f",FALSE)</f>
        <v>42408</v>
      </c>
      <c r="Y169" s="682">
        <f>_xll.qlCalendarAdvance(Calendar,X169,NDays&amp;"D")</f>
        <v>42408</v>
      </c>
      <c r="Z169" s="681">
        <v>6.570677946573511E-3</v>
      </c>
      <c r="AA169" s="686"/>
      <c r="AB169" s="685"/>
    </row>
    <row r="170" spans="22:28" x14ac:dyDescent="0.2">
      <c r="V170" s="688"/>
      <c r="W170" s="687" t="str">
        <f t="shared" si="9"/>
        <v>1D</v>
      </c>
      <c r="X170" s="683">
        <f>_xll.qlCalendarAdvance(Calendar,X169,W170,"f",FALSE)</f>
        <v>42409</v>
      </c>
      <c r="Y170" s="682">
        <f>_xll.qlCalendarAdvance(Calendar,X170,NDays&amp;"D")</f>
        <v>42409</v>
      </c>
      <c r="Z170" s="681">
        <v>6.5936442112479732E-3</v>
      </c>
      <c r="AA170" s="686"/>
      <c r="AB170" s="685"/>
    </row>
    <row r="171" spans="22:28" x14ac:dyDescent="0.2">
      <c r="V171" s="688"/>
      <c r="W171" s="687" t="str">
        <f t="shared" si="9"/>
        <v>1D</v>
      </c>
      <c r="X171" s="683">
        <f>_xll.qlCalendarAdvance(Calendar,X170,W171,"f",FALSE)</f>
        <v>42410</v>
      </c>
      <c r="Y171" s="682">
        <f>_xll.qlCalendarAdvance(Calendar,X171,NDays&amp;"D")</f>
        <v>42410</v>
      </c>
      <c r="Z171" s="681">
        <v>6.6154707622745335E-3</v>
      </c>
      <c r="AA171" s="686"/>
      <c r="AB171" s="685"/>
    </row>
    <row r="172" spans="22:28" x14ac:dyDescent="0.2">
      <c r="V172" s="688"/>
      <c r="W172" s="687" t="str">
        <f t="shared" si="9"/>
        <v>1D</v>
      </c>
      <c r="X172" s="683">
        <f>_xll.qlCalendarAdvance(Calendar,X171,W172,"f",FALSE)</f>
        <v>42411</v>
      </c>
      <c r="Y172" s="682">
        <f>_xll.qlCalendarAdvance(Calendar,X172,NDays&amp;"D")</f>
        <v>42411</v>
      </c>
      <c r="Z172" s="681">
        <v>6.636157599410053E-3</v>
      </c>
      <c r="AA172" s="686"/>
      <c r="AB172" s="685"/>
    </row>
    <row r="173" spans="22:28" x14ac:dyDescent="0.2">
      <c r="V173" s="688"/>
      <c r="W173" s="687" t="str">
        <f t="shared" si="9"/>
        <v>1D</v>
      </c>
      <c r="X173" s="683">
        <f>_xll.qlCalendarAdvance(Calendar,X172,W173,"f",FALSE)</f>
        <v>42412</v>
      </c>
      <c r="Y173" s="682">
        <f>_xll.qlCalendarAdvance(Calendar,X173,NDays&amp;"D")</f>
        <v>42412</v>
      </c>
      <c r="Z173" s="681">
        <v>6.6738542507390388E-3</v>
      </c>
      <c r="AA173" s="686"/>
      <c r="AB173" s="685"/>
    </row>
    <row r="174" spans="22:28" x14ac:dyDescent="0.2">
      <c r="V174" s="688"/>
      <c r="W174" s="687" t="str">
        <f t="shared" si="9"/>
        <v>1D</v>
      </c>
      <c r="X174" s="683">
        <f>_xll.qlCalendarAdvance(Calendar,X173,W174,"f",FALSE)</f>
        <v>42415</v>
      </c>
      <c r="Y174" s="682">
        <f>_xll.qlCalendarAdvance(Calendar,X174,NDays&amp;"D")</f>
        <v>42415</v>
      </c>
      <c r="Z174" s="681">
        <v>6.7075078054756876E-3</v>
      </c>
      <c r="AA174" s="686"/>
      <c r="AB174" s="685"/>
    </row>
    <row r="175" spans="22:28" x14ac:dyDescent="0.2">
      <c r="V175" s="688"/>
      <c r="W175" s="687" t="str">
        <f t="shared" si="9"/>
        <v>1D</v>
      </c>
      <c r="X175" s="683">
        <f>_xll.qlCalendarAdvance(Calendar,X174,W175,"f",FALSE)</f>
        <v>42416</v>
      </c>
      <c r="Y175" s="682">
        <f>_xll.qlCalendarAdvance(Calendar,X175,NDays&amp;"D")</f>
        <v>42416</v>
      </c>
      <c r="Z175" s="681">
        <v>6.7224960705625225E-3</v>
      </c>
      <c r="AA175" s="686"/>
      <c r="AB175" s="685"/>
    </row>
    <row r="176" spans="22:28" x14ac:dyDescent="0.2">
      <c r="V176" s="688"/>
      <c r="W176" s="687" t="str">
        <f t="shared" si="9"/>
        <v>1D</v>
      </c>
      <c r="X176" s="683">
        <f>_xll.qlCalendarAdvance(Calendar,X175,W176,"f",FALSE)</f>
        <v>42417</v>
      </c>
      <c r="Y176" s="682">
        <f>_xll.qlCalendarAdvance(Calendar,X176,NDays&amp;"D")</f>
        <v>42417</v>
      </c>
      <c r="Z176" s="681">
        <v>6.7363446207047151E-3</v>
      </c>
      <c r="AA176" s="686"/>
      <c r="AB176" s="685"/>
    </row>
    <row r="177" spans="22:28" x14ac:dyDescent="0.2">
      <c r="V177" s="688"/>
      <c r="W177" s="687" t="str">
        <f t="shared" si="9"/>
        <v>1D</v>
      </c>
      <c r="X177" s="683">
        <f>_xll.qlCalendarAdvance(Calendar,X176,W177,"f",FALSE)</f>
        <v>42418</v>
      </c>
      <c r="Y177" s="682">
        <f>_xll.qlCalendarAdvance(Calendar,X177,NDays&amp;"D")</f>
        <v>42418</v>
      </c>
      <c r="Z177" s="681">
        <v>6.7490534559022652E-3</v>
      </c>
      <c r="AA177" s="686"/>
      <c r="AB177" s="685"/>
    </row>
    <row r="178" spans="22:28" x14ac:dyDescent="0.2">
      <c r="V178" s="688"/>
      <c r="W178" s="687" t="str">
        <f t="shared" si="9"/>
        <v>1D</v>
      </c>
      <c r="X178" s="683">
        <f>_xll.qlCalendarAdvance(Calendar,X177,W178,"f",FALSE)</f>
        <v>42419</v>
      </c>
      <c r="Y178" s="682">
        <f>_xll.qlCalendarAdvance(Calendar,X178,NDays&amp;"D")</f>
        <v>42419</v>
      </c>
      <c r="Z178" s="681">
        <v>6.7707976708775161E-3</v>
      </c>
      <c r="AA178" s="686"/>
      <c r="AB178" s="685"/>
    </row>
    <row r="179" spans="22:28" x14ac:dyDescent="0.2">
      <c r="V179" s="688"/>
      <c r="W179" s="687" t="str">
        <f t="shared" si="9"/>
        <v>1D</v>
      </c>
      <c r="X179" s="683">
        <f>_xll.qlCalendarAdvance(Calendar,X178,W179,"f",FALSE)</f>
        <v>42422</v>
      </c>
      <c r="Y179" s="682">
        <f>_xll.qlCalendarAdvance(Calendar,X179,NDays&amp;"D")</f>
        <v>42422</v>
      </c>
      <c r="Z179" s="681">
        <v>6.788491644328376E-3</v>
      </c>
      <c r="AA179" s="686"/>
      <c r="AB179" s="685"/>
    </row>
    <row r="180" spans="22:28" x14ac:dyDescent="0.2">
      <c r="V180" s="688"/>
      <c r="W180" s="687" t="str">
        <f t="shared" si="9"/>
        <v>1D</v>
      </c>
      <c r="X180" s="683">
        <f>_xll.qlCalendarAdvance(Calendar,X179,W180,"f",FALSE)</f>
        <v>42423</v>
      </c>
      <c r="Y180" s="682">
        <f>_xll.qlCalendarAdvance(Calendar,X180,NDays&amp;"D")</f>
        <v>42423</v>
      </c>
      <c r="Z180" s="681">
        <v>6.7955019029386499E-3</v>
      </c>
      <c r="AA180" s="686"/>
      <c r="AB180" s="685"/>
    </row>
    <row r="181" spans="22:28" x14ac:dyDescent="0.2">
      <c r="V181" s="688"/>
      <c r="W181" s="687" t="str">
        <f t="shared" si="9"/>
        <v>1D</v>
      </c>
      <c r="X181" s="683">
        <f>_xll.qlCalendarAdvance(Calendar,X180,W181,"f",FALSE)</f>
        <v>42424</v>
      </c>
      <c r="Y181" s="682">
        <f>_xll.qlCalendarAdvance(Calendar,X181,NDays&amp;"D")</f>
        <v>42424</v>
      </c>
      <c r="Z181" s="681">
        <v>6.8013724459559111E-3</v>
      </c>
      <c r="AA181" s="686"/>
      <c r="AB181" s="685"/>
    </row>
    <row r="182" spans="22:28" x14ac:dyDescent="0.2">
      <c r="V182" s="688"/>
      <c r="W182" s="687" t="str">
        <f t="shared" si="9"/>
        <v>1D</v>
      </c>
      <c r="X182" s="683">
        <f>_xll.qlCalendarAdvance(Calendar,X181,W182,"f",FALSE)</f>
        <v>42425</v>
      </c>
      <c r="Y182" s="682">
        <f>_xll.qlCalendarAdvance(Calendar,X182,NDays&amp;"D")</f>
        <v>42425</v>
      </c>
      <c r="Z182" s="681">
        <v>6.8063402399809458E-3</v>
      </c>
      <c r="AA182" s="686"/>
      <c r="AB182" s="685"/>
    </row>
    <row r="183" spans="22:28" x14ac:dyDescent="0.2">
      <c r="V183" s="688"/>
      <c r="W183" s="687" t="str">
        <f t="shared" si="9"/>
        <v>1D</v>
      </c>
      <c r="X183" s="683">
        <f>_xll.qlCalendarAdvance(Calendar,X182,W183,"f",FALSE)</f>
        <v>42426</v>
      </c>
      <c r="Y183" s="682">
        <f>_xll.qlCalendarAdvance(Calendar,X183,NDays&amp;"D")</f>
        <v>42426</v>
      </c>
      <c r="Z183" s="681">
        <v>6.8168694861214804E-3</v>
      </c>
      <c r="AA183" s="686"/>
      <c r="AB183" s="685"/>
    </row>
    <row r="184" spans="22:28" x14ac:dyDescent="0.2">
      <c r="V184" s="688"/>
      <c r="W184" s="687" t="str">
        <f t="shared" si="9"/>
        <v>1D</v>
      </c>
      <c r="X184" s="683">
        <f>_xll.qlCalendarAdvance(Calendar,X183,W184,"f",FALSE)</f>
        <v>42429</v>
      </c>
      <c r="Y184" s="682">
        <f>_xll.qlCalendarAdvance(Calendar,X184,NDays&amp;"D")</f>
        <v>42429</v>
      </c>
      <c r="Z184" s="681">
        <v>6.8280843927126522E-3</v>
      </c>
      <c r="AA184" s="686"/>
      <c r="AB184" s="685"/>
    </row>
    <row r="185" spans="22:28" x14ac:dyDescent="0.2">
      <c r="V185" s="688"/>
      <c r="W185" s="687" t="str">
        <f t="shared" si="9"/>
        <v>1D</v>
      </c>
      <c r="X185" s="683">
        <f>_xll.qlCalendarAdvance(Calendar,X184,W185,"f",FALSE)</f>
        <v>42430</v>
      </c>
      <c r="Y185" s="682">
        <f>_xll.qlCalendarAdvance(Calendar,X185,NDays&amp;"D")</f>
        <v>42430</v>
      </c>
      <c r="Z185" s="681">
        <v>6.8342256417353031E-3</v>
      </c>
      <c r="AA185" s="686"/>
      <c r="AB185" s="685"/>
    </row>
    <row r="186" spans="22:28" x14ac:dyDescent="0.2">
      <c r="V186" s="688"/>
      <c r="W186" s="687" t="str">
        <f t="shared" si="9"/>
        <v>1D</v>
      </c>
      <c r="X186" s="683">
        <f>_xll.qlCalendarAdvance(Calendar,X185,W186,"f",FALSE)</f>
        <v>42431</v>
      </c>
      <c r="Y186" s="682">
        <f>_xll.qlCalendarAdvance(Calendar,X186,NDays&amp;"D")</f>
        <v>42431</v>
      </c>
      <c r="Z186" s="681">
        <v>6.8406489750938437E-3</v>
      </c>
      <c r="AA186" s="686"/>
      <c r="AB186" s="685"/>
    </row>
    <row r="187" spans="22:28" x14ac:dyDescent="0.2">
      <c r="V187" s="688"/>
      <c r="W187" s="687" t="str">
        <f t="shared" si="9"/>
        <v>1D</v>
      </c>
      <c r="X187" s="683">
        <f>_xll.qlCalendarAdvance(Calendar,X186,W187,"f",FALSE)</f>
        <v>42432</v>
      </c>
      <c r="Y187" s="682">
        <f>_xll.qlCalendarAdvance(Calendar,X187,NDays&amp;"D")</f>
        <v>42432</v>
      </c>
      <c r="Z187" s="681">
        <v>6.8473543927882741E-3</v>
      </c>
      <c r="AA187" s="686"/>
      <c r="AB187" s="685"/>
    </row>
    <row r="188" spans="22:28" x14ac:dyDescent="0.2">
      <c r="V188" s="688"/>
      <c r="W188" s="687" t="str">
        <f t="shared" si="9"/>
        <v>1D</v>
      </c>
      <c r="X188" s="683">
        <f>_xll.qlCalendarAdvance(Calendar,X187,W188,"f",FALSE)</f>
        <v>42433</v>
      </c>
      <c r="Y188" s="682">
        <f>_xll.qlCalendarAdvance(Calendar,X188,NDays&amp;"D")</f>
        <v>42433</v>
      </c>
      <c r="Z188" s="681">
        <v>6.861834504880612E-3</v>
      </c>
      <c r="AA188" s="686"/>
      <c r="AB188" s="685"/>
    </row>
    <row r="189" spans="22:28" x14ac:dyDescent="0.2">
      <c r="V189" s="688"/>
      <c r="W189" s="687" t="str">
        <f t="shared" si="9"/>
        <v>1D</v>
      </c>
      <c r="X189" s="683">
        <f>_xll.qlCalendarAdvance(Calendar,X188,W189,"f",FALSE)</f>
        <v>42436</v>
      </c>
      <c r="Y189" s="682">
        <f>_xll.qlCalendarAdvance(Calendar,X189,NDays&amp;"D")</f>
        <v>42436</v>
      </c>
      <c r="Z189" s="681">
        <v>6.8769969078164017E-3</v>
      </c>
      <c r="AA189" s="686"/>
      <c r="AB189" s="685"/>
    </row>
    <row r="190" spans="22:28" x14ac:dyDescent="0.2">
      <c r="V190" s="688"/>
      <c r="W190" s="687" t="str">
        <f t="shared" si="9"/>
        <v>1D</v>
      </c>
      <c r="X190" s="683">
        <f>_xll.qlCalendarAdvance(Calendar,X189,W190,"f",FALSE)</f>
        <v>42437</v>
      </c>
      <c r="Y190" s="682">
        <f>_xll.qlCalendarAdvance(Calendar,X190,NDays&amp;"D")</f>
        <v>42437</v>
      </c>
      <c r="Z190" s="681">
        <v>6.8851127476765583E-3</v>
      </c>
      <c r="AA190" s="686"/>
      <c r="AB190" s="685"/>
    </row>
    <row r="191" spans="22:28" x14ac:dyDescent="0.2">
      <c r="V191" s="688"/>
      <c r="W191" s="687" t="str">
        <f t="shared" si="9"/>
        <v>1D</v>
      </c>
      <c r="X191" s="683">
        <f>_xll.qlCalendarAdvance(Calendar,X190,W191,"f",FALSE)</f>
        <v>42438</v>
      </c>
      <c r="Y191" s="682">
        <f>_xll.qlCalendarAdvance(Calendar,X191,NDays&amp;"D")</f>
        <v>42438</v>
      </c>
      <c r="Z191" s="681">
        <v>6.8935106720346973E-3</v>
      </c>
      <c r="AA191" s="686"/>
      <c r="AB191" s="685"/>
    </row>
    <row r="192" spans="22:28" x14ac:dyDescent="0.2">
      <c r="V192" s="688"/>
      <c r="W192" s="687" t="str">
        <f t="shared" si="9"/>
        <v>1D</v>
      </c>
      <c r="X192" s="683">
        <f>_xll.qlCalendarAdvance(Calendar,X191,W192,"f",FALSE)</f>
        <v>42439</v>
      </c>
      <c r="Y192" s="682">
        <f>_xll.qlCalendarAdvance(Calendar,X192,NDays&amp;"D")</f>
        <v>42439</v>
      </c>
      <c r="Z192" s="681">
        <v>6.9021906808097722E-3</v>
      </c>
      <c r="AA192" s="686"/>
      <c r="AB192" s="685"/>
    </row>
    <row r="193" spans="22:28" x14ac:dyDescent="0.2">
      <c r="V193" s="688"/>
      <c r="W193" s="687" t="str">
        <f t="shared" si="9"/>
        <v>1D</v>
      </c>
      <c r="X193" s="683">
        <f>_xll.qlCalendarAdvance(Calendar,X192,W193,"f",FALSE)</f>
        <v>42440</v>
      </c>
      <c r="Y193" s="682">
        <f>_xll.qlCalendarAdvance(Calendar,X193,NDays&amp;"D")</f>
        <v>42440</v>
      </c>
      <c r="Z193" s="681">
        <v>6.9206221952181997E-3</v>
      </c>
      <c r="AA193" s="686"/>
      <c r="AB193" s="685"/>
    </row>
    <row r="194" spans="22:28" x14ac:dyDescent="0.2">
      <c r="V194" s="688"/>
      <c r="W194" s="687" t="str">
        <f t="shared" si="9"/>
        <v>1D</v>
      </c>
      <c r="X194" s="683">
        <f>_xll.qlCalendarAdvance(Calendar,X193,W194,"f",FALSE)</f>
        <v>42443</v>
      </c>
      <c r="Y194" s="682">
        <f>_xll.qlCalendarAdvance(Calendar,X194,NDays&amp;"D")</f>
        <v>42443</v>
      </c>
      <c r="Z194" s="681">
        <v>6.9397315614572186E-3</v>
      </c>
      <c r="AA194" s="686"/>
      <c r="AB194" s="685"/>
    </row>
    <row r="195" spans="22:28" x14ac:dyDescent="0.2">
      <c r="V195" s="688"/>
      <c r="W195" s="687" t="str">
        <f t="shared" si="9"/>
        <v>1D</v>
      </c>
      <c r="X195" s="683">
        <f>_xll.qlCalendarAdvance(Calendar,X194,W195,"f",FALSE)</f>
        <v>42444</v>
      </c>
      <c r="Y195" s="682">
        <f>_xll.qlCalendarAdvance(Calendar,X195,NDays&amp;"D")</f>
        <v>42444</v>
      </c>
      <c r="Z195" s="681">
        <v>6.9498219931274363E-3</v>
      </c>
      <c r="AA195" s="686"/>
      <c r="AB195" s="685"/>
    </row>
    <row r="196" spans="22:28" x14ac:dyDescent="0.2">
      <c r="V196" s="688"/>
      <c r="W196" s="687" t="str">
        <f t="shared" si="9"/>
        <v>1D</v>
      </c>
      <c r="X196" s="683">
        <f>_xll.qlCalendarAdvance(Calendar,X195,W196,"f",FALSE)</f>
        <v>42445</v>
      </c>
      <c r="Y196" s="682">
        <f>_xll.qlCalendarAdvance(Calendar,X196,NDays&amp;"D")</f>
        <v>42445</v>
      </c>
      <c r="Z196" s="681">
        <v>6.9601945093766826E-3</v>
      </c>
      <c r="AA196" s="686"/>
      <c r="AB196" s="685"/>
    </row>
    <row r="197" spans="22:28" x14ac:dyDescent="0.2">
      <c r="V197" s="688"/>
      <c r="W197" s="687" t="str">
        <f t="shared" si="9"/>
        <v>1D</v>
      </c>
      <c r="X197" s="683">
        <f>_xll.qlCalendarAdvance(Calendar,X196,W197,"f",FALSE)</f>
        <v>42446</v>
      </c>
      <c r="Y197" s="682">
        <f>_xll.qlCalendarAdvance(Calendar,X197,NDays&amp;"D")</f>
        <v>42446</v>
      </c>
      <c r="Z197" s="681">
        <v>6.9708491102860037E-3</v>
      </c>
      <c r="AA197" s="686"/>
      <c r="AB197" s="685"/>
    </row>
    <row r="198" spans="22:28" x14ac:dyDescent="0.2">
      <c r="V198" s="688"/>
      <c r="W198" s="687" t="str">
        <f t="shared" si="9"/>
        <v>1D</v>
      </c>
      <c r="X198" s="683">
        <f>_xll.qlCalendarAdvance(Calendar,X197,W198,"f",FALSE)</f>
        <v>42447</v>
      </c>
      <c r="Y198" s="682">
        <f>_xll.qlCalendarAdvance(Calendar,X198,NDays&amp;"D")</f>
        <v>42447</v>
      </c>
      <c r="Z198" s="681">
        <v>6.9932325770716295E-3</v>
      </c>
      <c r="AA198" s="686"/>
      <c r="AB198" s="685"/>
    </row>
    <row r="199" spans="22:28" x14ac:dyDescent="0.2">
      <c r="V199" s="688"/>
      <c r="W199" s="687" t="str">
        <f t="shared" si="9"/>
        <v>1D</v>
      </c>
      <c r="X199" s="683">
        <f>_xll.qlCalendarAdvance(Calendar,X198,W199,"f",FALSE)</f>
        <v>42450</v>
      </c>
      <c r="Y199" s="682">
        <f>_xll.qlCalendarAdvance(Calendar,X199,NDays&amp;"D")</f>
        <v>42450</v>
      </c>
      <c r="Z199" s="681">
        <v>7.0162883608482218E-3</v>
      </c>
      <c r="AA199" s="686"/>
      <c r="AB199" s="685"/>
    </row>
    <row r="200" spans="22:28" x14ac:dyDescent="0.2">
      <c r="V200" s="688"/>
      <c r="W200" s="687" t="str">
        <f t="shared" si="9"/>
        <v>1D</v>
      </c>
      <c r="X200" s="683">
        <f>_xll.qlCalendarAdvance(Calendar,X199,W200,"f",FALSE)</f>
        <v>42451</v>
      </c>
      <c r="Y200" s="682">
        <f>_xll.qlCalendarAdvance(Calendar,X200,NDays&amp;"D")</f>
        <v>42451</v>
      </c>
      <c r="Z200" s="681">
        <v>7.0283533853821023E-3</v>
      </c>
      <c r="AA200" s="686"/>
      <c r="AB200" s="685"/>
    </row>
    <row r="201" spans="22:28" x14ac:dyDescent="0.2">
      <c r="V201" s="688"/>
      <c r="W201" s="687" t="str">
        <f t="shared" si="9"/>
        <v>1D</v>
      </c>
      <c r="X201" s="683">
        <f>_xll.qlCalendarAdvance(Calendar,X200,W201,"f",FALSE)</f>
        <v>42452</v>
      </c>
      <c r="Y201" s="682">
        <f>_xll.qlCalendarAdvance(Calendar,X201,NDays&amp;"D")</f>
        <v>42452</v>
      </c>
      <c r="Z201" s="681">
        <v>7.0407004947381502E-3</v>
      </c>
      <c r="AA201" s="686"/>
      <c r="AB201" s="685"/>
    </row>
    <row r="202" spans="22:28" x14ac:dyDescent="0.2">
      <c r="V202" s="688"/>
      <c r="W202" s="687" t="str">
        <f t="shared" si="9"/>
        <v>1D</v>
      </c>
      <c r="X202" s="683">
        <f>_xll.qlCalendarAdvance(Calendar,X201,W202,"f",FALSE)</f>
        <v>42453</v>
      </c>
      <c r="Y202" s="682">
        <f>_xll.qlCalendarAdvance(Calendar,X202,NDays&amp;"D")</f>
        <v>42453</v>
      </c>
      <c r="Z202" s="681">
        <v>7.0799910649173015E-3</v>
      </c>
      <c r="AA202" s="686"/>
      <c r="AB202" s="685"/>
    </row>
    <row r="203" spans="22:28" x14ac:dyDescent="0.2">
      <c r="V203" s="688"/>
      <c r="W203" s="687" t="str">
        <f t="shared" si="9"/>
        <v>1D</v>
      </c>
      <c r="X203" s="683">
        <f>_xll.qlCalendarAdvance(Calendar,X202,W203,"f",FALSE)</f>
        <v>42458</v>
      </c>
      <c r="Y203" s="682">
        <f>_xll.qlCalendarAdvance(Calendar,X203,NDays&amp;"D")</f>
        <v>42458</v>
      </c>
      <c r="Z203" s="681">
        <v>7.1206259375666825E-3</v>
      </c>
      <c r="AA203" s="686"/>
      <c r="AB203" s="685"/>
    </row>
    <row r="204" spans="22:28" x14ac:dyDescent="0.2">
      <c r="V204" s="688"/>
      <c r="W204" s="687" t="str">
        <f t="shared" ref="W204:W267" si="10">W203</f>
        <v>1D</v>
      </c>
      <c r="X204" s="683">
        <f>_xll.qlCalendarAdvance(Calendar,X203,W204,"f",FALSE)</f>
        <v>42459</v>
      </c>
      <c r="Y204" s="682">
        <f>_xll.qlCalendarAdvance(Calendar,X204,NDays&amp;"D")</f>
        <v>42459</v>
      </c>
      <c r="Z204" s="681">
        <v>7.1344616658630677E-3</v>
      </c>
      <c r="AA204" s="686"/>
      <c r="AB204" s="685"/>
    </row>
    <row r="205" spans="22:28" x14ac:dyDescent="0.2">
      <c r="V205" s="688"/>
      <c r="W205" s="687" t="str">
        <f t="shared" si="10"/>
        <v>1D</v>
      </c>
      <c r="X205" s="683">
        <f>_xll.qlCalendarAdvance(Calendar,X204,W205,"f",FALSE)</f>
        <v>42460</v>
      </c>
      <c r="Y205" s="682">
        <f>_xll.qlCalendarAdvance(Calendar,X205,NDays&amp;"D")</f>
        <v>42460</v>
      </c>
      <c r="Z205" s="681">
        <v>7.1480935037615545E-3</v>
      </c>
      <c r="AA205" s="686"/>
      <c r="AB205" s="685"/>
    </row>
    <row r="206" spans="22:28" x14ac:dyDescent="0.2">
      <c r="V206" s="688"/>
      <c r="W206" s="687" t="str">
        <f t="shared" si="10"/>
        <v>1D</v>
      </c>
      <c r="X206" s="683">
        <f>_xll.qlCalendarAdvance(Calendar,X205,W206,"f",FALSE)</f>
        <v>42461</v>
      </c>
      <c r="Y206" s="682">
        <f>_xll.qlCalendarAdvance(Calendar,X206,NDays&amp;"D")</f>
        <v>42461</v>
      </c>
      <c r="Z206" s="681">
        <v>7.1748185750719626E-3</v>
      </c>
      <c r="AA206" s="686"/>
      <c r="AB206" s="685"/>
    </row>
    <row r="207" spans="22:28" x14ac:dyDescent="0.2">
      <c r="V207" s="688"/>
      <c r="W207" s="687" t="str">
        <f t="shared" si="10"/>
        <v>1D</v>
      </c>
      <c r="X207" s="683">
        <f>_xll.qlCalendarAdvance(Calendar,X206,W207,"f",FALSE)</f>
        <v>42464</v>
      </c>
      <c r="Y207" s="682">
        <f>_xll.qlCalendarAdvance(Calendar,X207,NDays&amp;"D")</f>
        <v>42464</v>
      </c>
      <c r="Z207" s="681">
        <v>7.2005819494314061E-3</v>
      </c>
      <c r="AA207" s="686"/>
      <c r="AB207" s="685"/>
    </row>
    <row r="208" spans="22:28" x14ac:dyDescent="0.2">
      <c r="V208" s="688"/>
      <c r="W208" s="687" t="str">
        <f t="shared" si="10"/>
        <v>1D</v>
      </c>
      <c r="X208" s="683">
        <f>_xll.qlCalendarAdvance(Calendar,X207,W208,"f",FALSE)</f>
        <v>42465</v>
      </c>
      <c r="Y208" s="682">
        <f>_xll.qlCalendarAdvance(Calendar,X208,NDays&amp;"D")</f>
        <v>42465</v>
      </c>
      <c r="Z208" s="681">
        <v>7.2131943342057525E-3</v>
      </c>
      <c r="AA208" s="686"/>
      <c r="AB208" s="685"/>
    </row>
    <row r="209" spans="22:28" x14ac:dyDescent="0.2">
      <c r="V209" s="688"/>
      <c r="W209" s="687" t="str">
        <f t="shared" si="10"/>
        <v>1D</v>
      </c>
      <c r="X209" s="683">
        <f>_xll.qlCalendarAdvance(Calendar,X208,W209,"f",FALSE)</f>
        <v>42466</v>
      </c>
      <c r="Y209" s="682">
        <f>_xll.qlCalendarAdvance(Calendar,X209,NDays&amp;"D")</f>
        <v>42466</v>
      </c>
      <c r="Z209" s="681">
        <v>7.2256028285822005E-3</v>
      </c>
      <c r="AA209" s="686"/>
      <c r="AB209" s="685"/>
    </row>
    <row r="210" spans="22:28" x14ac:dyDescent="0.2">
      <c r="V210" s="688"/>
      <c r="W210" s="687" t="str">
        <f t="shared" si="10"/>
        <v>1D</v>
      </c>
      <c r="X210" s="683">
        <f>_xll.qlCalendarAdvance(Calendar,X209,W210,"f",FALSE)</f>
        <v>42467</v>
      </c>
      <c r="Y210" s="682">
        <f>_xll.qlCalendarAdvance(Calendar,X210,NDays&amp;"D")</f>
        <v>42467</v>
      </c>
      <c r="Z210" s="681">
        <v>7.2378074321555186E-3</v>
      </c>
      <c r="AA210" s="686"/>
      <c r="AB210" s="685"/>
    </row>
    <row r="211" spans="22:28" x14ac:dyDescent="0.2">
      <c r="V211" s="688"/>
      <c r="W211" s="687" t="str">
        <f t="shared" si="10"/>
        <v>1D</v>
      </c>
      <c r="X211" s="683">
        <f>_xll.qlCalendarAdvance(Calendar,X210,W211,"f",FALSE)</f>
        <v>42468</v>
      </c>
      <c r="Y211" s="682">
        <f>_xll.qlCalendarAdvance(Calendar,X211,NDays&amp;"D")</f>
        <v>42468</v>
      </c>
      <c r="Z211" s="681">
        <v>7.2616814699892158E-3</v>
      </c>
      <c r="AA211" s="686"/>
      <c r="AB211" s="685"/>
    </row>
    <row r="212" spans="22:28" x14ac:dyDescent="0.2">
      <c r="V212" s="688"/>
      <c r="W212" s="687" t="str">
        <f t="shared" si="10"/>
        <v>1D</v>
      </c>
      <c r="X212" s="683">
        <f>_xll.qlCalendarAdvance(Calendar,X211,W212,"f",FALSE)</f>
        <v>42471</v>
      </c>
      <c r="Y212" s="682">
        <f>_xll.qlCalendarAdvance(Calendar,X212,NDays&amp;"D")</f>
        <v>42471</v>
      </c>
      <c r="Z212" s="681">
        <v>7.2845869393900475E-3</v>
      </c>
      <c r="AA212" s="686"/>
      <c r="AB212" s="685"/>
    </row>
    <row r="213" spans="22:28" x14ac:dyDescent="0.2">
      <c r="V213" s="688"/>
      <c r="W213" s="687" t="str">
        <f t="shared" si="10"/>
        <v>1D</v>
      </c>
      <c r="X213" s="683">
        <f>_xll.qlCalendarAdvance(Calendar,X212,W213,"f",FALSE)</f>
        <v>42472</v>
      </c>
      <c r="Y213" s="682">
        <f>_xll.qlCalendarAdvance(Calendar,X213,NDays&amp;"D")</f>
        <v>42472</v>
      </c>
      <c r="Z213" s="681">
        <v>7.2957720893529476E-3</v>
      </c>
      <c r="AA213" s="686"/>
      <c r="AB213" s="685"/>
    </row>
    <row r="214" spans="22:28" x14ac:dyDescent="0.2">
      <c r="V214" s="688"/>
      <c r="W214" s="687" t="str">
        <f t="shared" si="10"/>
        <v>1D</v>
      </c>
      <c r="X214" s="683">
        <f>_xll.qlCalendarAdvance(Calendar,X213,W214,"f",FALSE)</f>
        <v>42473</v>
      </c>
      <c r="Y214" s="682">
        <f>_xll.qlCalendarAdvance(Calendar,X214,NDays&amp;"D")</f>
        <v>42473</v>
      </c>
      <c r="Z214" s="681">
        <v>7.3067533485127178E-3</v>
      </c>
      <c r="AA214" s="686"/>
      <c r="AB214" s="685"/>
    </row>
    <row r="215" spans="22:28" x14ac:dyDescent="0.2">
      <c r="V215" s="688"/>
      <c r="W215" s="687" t="str">
        <f t="shared" si="10"/>
        <v>1D</v>
      </c>
      <c r="X215" s="683">
        <f>_xll.qlCalendarAdvance(Calendar,X214,W215,"f",FALSE)</f>
        <v>42474</v>
      </c>
      <c r="Y215" s="682">
        <f>_xll.qlCalendarAdvance(Calendar,X215,NDays&amp;"D")</f>
        <v>42474</v>
      </c>
      <c r="Z215" s="681">
        <v>7.3175307168693582E-3</v>
      </c>
      <c r="AA215" s="686"/>
      <c r="AB215" s="685"/>
    </row>
    <row r="216" spans="22:28" x14ac:dyDescent="0.2">
      <c r="V216" s="688"/>
      <c r="W216" s="687" t="str">
        <f t="shared" si="10"/>
        <v>1D</v>
      </c>
      <c r="X216" s="683">
        <f>_xll.qlCalendarAdvance(Calendar,X215,W216,"f",FALSE)</f>
        <v>42475</v>
      </c>
      <c r="Y216" s="682">
        <f>_xll.qlCalendarAdvance(Calendar,X216,NDays&amp;"D")</f>
        <v>42475</v>
      </c>
      <c r="Z216" s="681">
        <v>7.3385533586252851E-3</v>
      </c>
      <c r="AA216" s="686"/>
      <c r="AB216" s="685"/>
    </row>
    <row r="217" spans="22:28" x14ac:dyDescent="0.2">
      <c r="V217" s="688"/>
      <c r="W217" s="687" t="str">
        <f t="shared" si="10"/>
        <v>1D</v>
      </c>
      <c r="X217" s="683">
        <f>_xll.qlCalendarAdvance(Calendar,X216,W217,"f",FALSE)</f>
        <v>42478</v>
      </c>
      <c r="Y217" s="682">
        <f>_xll.qlCalendarAdvance(Calendar,X217,NDays&amp;"D")</f>
        <v>42478</v>
      </c>
      <c r="Z217" s="681">
        <v>7.3586012819404356E-3</v>
      </c>
      <c r="AA217" s="686"/>
      <c r="AB217" s="685"/>
    </row>
    <row r="218" spans="22:28" x14ac:dyDescent="0.2">
      <c r="V218" s="688"/>
      <c r="W218" s="687" t="str">
        <f t="shared" si="10"/>
        <v>1D</v>
      </c>
      <c r="X218" s="683">
        <f>_xll.qlCalendarAdvance(Calendar,X217,W218,"f",FALSE)</f>
        <v>42479</v>
      </c>
      <c r="Y218" s="682">
        <f>_xll.qlCalendarAdvance(Calendar,X218,NDays&amp;"D")</f>
        <v>42479</v>
      </c>
      <c r="Z218" s="681">
        <v>7.3683591959572414E-3</v>
      </c>
      <c r="AA218" s="686"/>
      <c r="AB218" s="685"/>
    </row>
    <row r="219" spans="22:28" x14ac:dyDescent="0.2">
      <c r="V219" s="688"/>
      <c r="W219" s="687" t="str">
        <f t="shared" si="10"/>
        <v>1D</v>
      </c>
      <c r="X219" s="683">
        <f>_xll.qlCalendarAdvance(Calendar,X218,W219,"f",FALSE)</f>
        <v>42480</v>
      </c>
      <c r="Y219" s="682">
        <f>_xll.qlCalendarAdvance(Calendar,X219,NDays&amp;"D")</f>
        <v>42480</v>
      </c>
      <c r="Z219" s="681">
        <v>7.3779132191709174E-3</v>
      </c>
      <c r="AA219" s="686"/>
      <c r="AB219" s="685"/>
    </row>
    <row r="220" spans="22:28" x14ac:dyDescent="0.2">
      <c r="V220" s="688"/>
      <c r="W220" s="687" t="str">
        <f t="shared" si="10"/>
        <v>1D</v>
      </c>
      <c r="X220" s="683">
        <f>_xll.qlCalendarAdvance(Calendar,X219,W220,"f",FALSE)</f>
        <v>42481</v>
      </c>
      <c r="Y220" s="682">
        <f>_xll.qlCalendarAdvance(Calendar,X220,NDays&amp;"D")</f>
        <v>42481</v>
      </c>
      <c r="Z220" s="681">
        <v>7.3872633513383246E-3</v>
      </c>
      <c r="AA220" s="686"/>
      <c r="AB220" s="685"/>
    </row>
    <row r="221" spans="22:28" x14ac:dyDescent="0.2">
      <c r="V221" s="688"/>
      <c r="W221" s="687" t="str">
        <f t="shared" si="10"/>
        <v>1D</v>
      </c>
      <c r="X221" s="683">
        <f>_xll.qlCalendarAdvance(Calendar,X220,W221,"f",FALSE)</f>
        <v>42482</v>
      </c>
      <c r="Y221" s="682">
        <f>_xll.qlCalendarAdvance(Calendar,X221,NDays&amp;"D")</f>
        <v>42482</v>
      </c>
      <c r="Z221" s="681">
        <v>7.4054342220693705E-3</v>
      </c>
      <c r="AA221" s="686"/>
      <c r="AB221" s="685"/>
    </row>
    <row r="222" spans="22:28" x14ac:dyDescent="0.2">
      <c r="V222" s="688"/>
      <c r="W222" s="687" t="str">
        <f t="shared" si="10"/>
        <v>1D</v>
      </c>
      <c r="X222" s="683">
        <f>_xll.qlCalendarAdvance(Calendar,X221,W222,"f",FALSE)</f>
        <v>42485</v>
      </c>
      <c r="Y222" s="682">
        <f>_xll.qlCalendarAdvance(Calendar,X222,NDays&amp;"D")</f>
        <v>42485</v>
      </c>
      <c r="Z222" s="681">
        <v>7.4228214403182502E-3</v>
      </c>
      <c r="AA222" s="686"/>
      <c r="AB222" s="685"/>
    </row>
    <row r="223" spans="22:28" x14ac:dyDescent="0.2">
      <c r="V223" s="688"/>
      <c r="W223" s="687" t="str">
        <f t="shared" si="10"/>
        <v>1D</v>
      </c>
      <c r="X223" s="683">
        <f>_xll.qlCalendarAdvance(Calendar,X222,W223,"f",FALSE)</f>
        <v>42486</v>
      </c>
      <c r="Y223" s="682">
        <f>_xll.qlCalendarAdvance(Calendar,X223,NDays&amp;"D")</f>
        <v>42486</v>
      </c>
      <c r="Z223" s="681">
        <v>7.4323309346790989E-3</v>
      </c>
      <c r="AA223" s="686"/>
      <c r="AB223" s="685"/>
    </row>
    <row r="224" spans="22:28" x14ac:dyDescent="0.2">
      <c r="V224" s="688"/>
      <c r="W224" s="687" t="str">
        <f t="shared" si="10"/>
        <v>1D</v>
      </c>
      <c r="X224" s="683">
        <f>_xll.qlCalendarAdvance(Calendar,X223,W224,"f",FALSE)</f>
        <v>42487</v>
      </c>
      <c r="Y224" s="682">
        <f>_xll.qlCalendarAdvance(Calendar,X224,NDays&amp;"D")</f>
        <v>42487</v>
      </c>
      <c r="Z224" s="681">
        <v>7.4428153552563714E-3</v>
      </c>
      <c r="AA224" s="686"/>
      <c r="AB224" s="685"/>
    </row>
    <row r="225" spans="22:28" x14ac:dyDescent="0.2">
      <c r="V225" s="688"/>
      <c r="W225" s="687" t="str">
        <f t="shared" si="10"/>
        <v>1D</v>
      </c>
      <c r="X225" s="683">
        <f>_xll.qlCalendarAdvance(Calendar,X224,W225,"f",FALSE)</f>
        <v>42488</v>
      </c>
      <c r="Y225" s="682">
        <f>_xll.qlCalendarAdvance(Calendar,X225,NDays&amp;"D")</f>
        <v>42488</v>
      </c>
      <c r="Z225" s="681">
        <v>7.4542747018879751E-3</v>
      </c>
      <c r="AA225" s="686"/>
      <c r="AB225" s="685"/>
    </row>
    <row r="226" spans="22:28" x14ac:dyDescent="0.2">
      <c r="V226" s="688"/>
      <c r="W226" s="687" t="str">
        <f t="shared" si="10"/>
        <v>1D</v>
      </c>
      <c r="X226" s="683">
        <f>_xll.qlCalendarAdvance(Calendar,X225,W226,"f",FALSE)</f>
        <v>42489</v>
      </c>
      <c r="Y226" s="682">
        <f>_xll.qlCalendarAdvance(Calendar,X226,NDays&amp;"D")</f>
        <v>42489</v>
      </c>
      <c r="Z226" s="681">
        <v>7.48802811578686E-3</v>
      </c>
      <c r="AA226" s="686"/>
      <c r="AB226" s="685"/>
    </row>
    <row r="227" spans="22:28" x14ac:dyDescent="0.2">
      <c r="V227" s="688"/>
      <c r="W227" s="687" t="str">
        <f t="shared" si="10"/>
        <v>1D</v>
      </c>
      <c r="X227" s="683">
        <f>_xll.qlCalendarAdvance(Calendar,X226,W227,"f",FALSE)</f>
        <v>42493</v>
      </c>
      <c r="Y227" s="682">
        <f>_xll.qlCalendarAdvance(Calendar,X227,NDays&amp;"D")</f>
        <v>42493</v>
      </c>
      <c r="Z227" s="681">
        <v>7.5261953311289709E-3</v>
      </c>
      <c r="AA227" s="686"/>
      <c r="AB227" s="685"/>
    </row>
    <row r="228" spans="22:28" x14ac:dyDescent="0.2">
      <c r="V228" s="688"/>
      <c r="W228" s="687" t="str">
        <f t="shared" si="10"/>
        <v>1D</v>
      </c>
      <c r="X228" s="683">
        <f>_xll.qlCalendarAdvance(Calendar,X227,W228,"f",FALSE)</f>
        <v>42494</v>
      </c>
      <c r="Y228" s="682">
        <f>_xll.qlCalendarAdvance(Calendar,X228,NDays&amp;"D")</f>
        <v>42494</v>
      </c>
      <c r="Z228" s="681">
        <v>7.5435042369231819E-3</v>
      </c>
      <c r="AA228" s="686"/>
      <c r="AB228" s="685"/>
    </row>
    <row r="229" spans="22:28" x14ac:dyDescent="0.2">
      <c r="V229" s="688"/>
      <c r="W229" s="687" t="str">
        <f t="shared" si="10"/>
        <v>1D</v>
      </c>
      <c r="X229" s="683">
        <f>_xll.qlCalendarAdvance(Calendar,X228,W229,"f",FALSE)</f>
        <v>42495</v>
      </c>
      <c r="Y229" s="682">
        <f>_xll.qlCalendarAdvance(Calendar,X229,NDays&amp;"D")</f>
        <v>42495</v>
      </c>
      <c r="Z229" s="681">
        <v>7.5617880697442796E-3</v>
      </c>
      <c r="AA229" s="686"/>
      <c r="AB229" s="685"/>
    </row>
    <row r="230" spans="22:28" x14ac:dyDescent="0.2">
      <c r="V230" s="688"/>
      <c r="W230" s="687" t="str">
        <f t="shared" si="10"/>
        <v>1D</v>
      </c>
      <c r="X230" s="683">
        <f>_xll.qlCalendarAdvance(Calendar,X229,W230,"f",FALSE)</f>
        <v>42496</v>
      </c>
      <c r="Y230" s="682">
        <f>_xll.qlCalendarAdvance(Calendar,X230,NDays&amp;"D")</f>
        <v>42496</v>
      </c>
      <c r="Z230" s="681">
        <v>7.6017638068670576E-3</v>
      </c>
      <c r="AA230" s="686"/>
      <c r="AB230" s="685"/>
    </row>
    <row r="231" spans="22:28" x14ac:dyDescent="0.2">
      <c r="V231" s="688"/>
      <c r="W231" s="687" t="str">
        <f t="shared" si="10"/>
        <v>1D</v>
      </c>
      <c r="X231" s="683">
        <f>_xll.qlCalendarAdvance(Calendar,X230,W231,"f",FALSE)</f>
        <v>42499</v>
      </c>
      <c r="Y231" s="682">
        <f>_xll.qlCalendarAdvance(Calendar,X231,NDays&amp;"D")</f>
        <v>42499</v>
      </c>
      <c r="Z231" s="681">
        <v>7.6446726738099713E-3</v>
      </c>
      <c r="AA231" s="686"/>
      <c r="AB231" s="685"/>
    </row>
    <row r="232" spans="22:28" x14ac:dyDescent="0.2">
      <c r="V232" s="688"/>
      <c r="W232" s="687" t="str">
        <f t="shared" si="10"/>
        <v>1D</v>
      </c>
      <c r="X232" s="683">
        <f>_xll.qlCalendarAdvance(Calendar,X231,W232,"f",FALSE)</f>
        <v>42500</v>
      </c>
      <c r="Y232" s="682">
        <f>_xll.qlCalendarAdvance(Calendar,X232,NDays&amp;"D")</f>
        <v>42500</v>
      </c>
      <c r="Z232" s="681">
        <v>7.6678311437916591E-3</v>
      </c>
      <c r="AA232" s="686"/>
      <c r="AB232" s="685"/>
    </row>
    <row r="233" spans="22:28" x14ac:dyDescent="0.2">
      <c r="V233" s="688"/>
      <c r="W233" s="687" t="str">
        <f t="shared" si="10"/>
        <v>1D</v>
      </c>
      <c r="X233" s="683">
        <f>_xll.qlCalendarAdvance(Calendar,X232,W233,"f",FALSE)</f>
        <v>42501</v>
      </c>
      <c r="Y233" s="682">
        <f>_xll.qlCalendarAdvance(Calendar,X233,NDays&amp;"D")</f>
        <v>42501</v>
      </c>
      <c r="Z233" s="681">
        <v>7.6919645418538352E-3</v>
      </c>
      <c r="AA233" s="686"/>
      <c r="AB233" s="685"/>
    </row>
    <row r="234" spans="22:28" x14ac:dyDescent="0.2">
      <c r="V234" s="688"/>
      <c r="W234" s="687" t="str">
        <f t="shared" si="10"/>
        <v>1D</v>
      </c>
      <c r="X234" s="683">
        <f>_xll.qlCalendarAdvance(Calendar,X233,W234,"f",FALSE)</f>
        <v>42502</v>
      </c>
      <c r="Y234" s="682">
        <f>_xll.qlCalendarAdvance(Calendar,X234,NDays&amp;"D")</f>
        <v>42502</v>
      </c>
      <c r="Z234" s="681">
        <v>7.7170728679154532E-3</v>
      </c>
      <c r="AA234" s="686"/>
      <c r="AB234" s="685"/>
    </row>
    <row r="235" spans="22:28" x14ac:dyDescent="0.2">
      <c r="V235" s="688"/>
      <c r="W235" s="687" t="str">
        <f t="shared" si="10"/>
        <v>1D</v>
      </c>
      <c r="X235" s="683">
        <f>_xll.qlCalendarAdvance(Calendar,X234,W235,"f",FALSE)</f>
        <v>42503</v>
      </c>
      <c r="Y235" s="682">
        <f>_xll.qlCalendarAdvance(Calendar,X235,NDays&amp;"D")</f>
        <v>42503</v>
      </c>
      <c r="Z235" s="681">
        <v>7.7707047104624847E-3</v>
      </c>
      <c r="AA235" s="686"/>
      <c r="AB235" s="685"/>
    </row>
    <row r="236" spans="22:28" x14ac:dyDescent="0.2">
      <c r="V236" s="688"/>
      <c r="W236" s="687" t="str">
        <f t="shared" si="10"/>
        <v>1D</v>
      </c>
      <c r="X236" s="683">
        <f>_xll.qlCalendarAdvance(Calendar,X235,W236,"f",FALSE)</f>
        <v>42506</v>
      </c>
      <c r="Y236" s="682">
        <f>_xll.qlCalendarAdvance(Calendar,X236,NDays&amp;"D")</f>
        <v>42506</v>
      </c>
      <c r="Z236" s="681">
        <v>7.8272554583158627E-3</v>
      </c>
      <c r="AA236" s="686"/>
      <c r="AB236" s="685"/>
    </row>
    <row r="237" spans="22:28" x14ac:dyDescent="0.2">
      <c r="V237" s="688"/>
      <c r="W237" s="687" t="str">
        <f t="shared" si="10"/>
        <v>1D</v>
      </c>
      <c r="X237" s="683">
        <f>_xll.qlCalendarAdvance(Calendar,X236,W237,"f",FALSE)</f>
        <v>42507</v>
      </c>
      <c r="Y237" s="682">
        <f>_xll.qlCalendarAdvance(Calendar,X237,NDays&amp;"D")</f>
        <v>42507</v>
      </c>
      <c r="Z237" s="681">
        <v>7.857238428508051E-3</v>
      </c>
      <c r="AA237" s="686"/>
      <c r="AB237" s="685"/>
    </row>
    <row r="238" spans="22:28" x14ac:dyDescent="0.2">
      <c r="V238" s="688"/>
      <c r="W238" s="687" t="str">
        <f t="shared" si="10"/>
        <v>1D</v>
      </c>
      <c r="X238" s="683">
        <f>_xll.qlCalendarAdvance(Calendar,X237,W238,"f",FALSE)</f>
        <v>42508</v>
      </c>
      <c r="Y238" s="682">
        <f>_xll.qlCalendarAdvance(Calendar,X238,NDays&amp;"D")</f>
        <v>42508</v>
      </c>
      <c r="Z238" s="681">
        <v>7.8881963280774681E-3</v>
      </c>
      <c r="AA238" s="686"/>
      <c r="AB238" s="685"/>
    </row>
    <row r="239" spans="22:28" x14ac:dyDescent="0.2">
      <c r="V239" s="688"/>
      <c r="W239" s="687" t="str">
        <f t="shared" si="10"/>
        <v>1D</v>
      </c>
      <c r="X239" s="683">
        <f>_xll.qlCalendarAdvance(Calendar,X238,W239,"f",FALSE)</f>
        <v>42509</v>
      </c>
      <c r="Y239" s="682">
        <f>_xll.qlCalendarAdvance(Calendar,X239,NDays&amp;"D")</f>
        <v>42509</v>
      </c>
      <c r="Z239" s="681">
        <v>7.9201291574293453E-3</v>
      </c>
      <c r="AA239" s="686"/>
      <c r="AB239" s="685"/>
    </row>
    <row r="240" spans="22:28" x14ac:dyDescent="0.2">
      <c r="V240" s="688"/>
      <c r="W240" s="687" t="str">
        <f t="shared" si="10"/>
        <v>1D</v>
      </c>
      <c r="X240" s="683">
        <f>_xll.qlCalendarAdvance(Calendar,X239,W240,"f",FALSE)</f>
        <v>42510</v>
      </c>
      <c r="Y240" s="682">
        <f>_xll.qlCalendarAdvance(Calendar,X240,NDays&amp;"D")</f>
        <v>42510</v>
      </c>
      <c r="Z240" s="681">
        <v>7.987419367213219E-3</v>
      </c>
      <c r="AA240" s="686"/>
      <c r="AB240" s="685"/>
    </row>
    <row r="241" spans="22:28" x14ac:dyDescent="0.2">
      <c r="V241" s="688"/>
      <c r="W241" s="687" t="str">
        <f t="shared" si="10"/>
        <v>1D</v>
      </c>
      <c r="X241" s="683">
        <f>_xll.qlCalendarAdvance(Calendar,X240,W241,"f",FALSE)</f>
        <v>42513</v>
      </c>
      <c r="Y241" s="682">
        <f>_xll.qlCalendarAdvance(Calendar,X241,NDays&amp;"D")</f>
        <v>42513</v>
      </c>
      <c r="Z241" s="681">
        <v>8.0576097774431865E-3</v>
      </c>
      <c r="AA241" s="686"/>
      <c r="AB241" s="685"/>
    </row>
    <row r="242" spans="22:28" x14ac:dyDescent="0.2">
      <c r="V242" s="688"/>
      <c r="W242" s="687" t="str">
        <f t="shared" si="10"/>
        <v>1D</v>
      </c>
      <c r="X242" s="683">
        <f>_xll.qlCalendarAdvance(Calendar,X241,W242,"f",FALSE)</f>
        <v>42514</v>
      </c>
      <c r="Y242" s="682">
        <f>_xll.qlCalendarAdvance(Calendar,X242,NDays&amp;"D")</f>
        <v>42514</v>
      </c>
      <c r="Z242" s="681">
        <v>8.0944172594354935E-3</v>
      </c>
      <c r="AA242" s="686"/>
      <c r="AB242" s="685"/>
    </row>
    <row r="243" spans="22:28" x14ac:dyDescent="0.2">
      <c r="V243" s="688"/>
      <c r="W243" s="687" t="str">
        <f t="shared" si="10"/>
        <v>1D</v>
      </c>
      <c r="X243" s="683">
        <f>_xll.qlCalendarAdvance(Calendar,X242,W243,"f",FALSE)</f>
        <v>42515</v>
      </c>
      <c r="Y243" s="682">
        <f>_xll.qlCalendarAdvance(Calendar,X243,NDays&amp;"D")</f>
        <v>42515</v>
      </c>
      <c r="Z243" s="681">
        <v>8.1318786040185387E-3</v>
      </c>
      <c r="AA243" s="686"/>
      <c r="AB243" s="685"/>
    </row>
    <row r="244" spans="22:28" x14ac:dyDescent="0.2">
      <c r="V244" s="688"/>
      <c r="W244" s="687" t="str">
        <f t="shared" si="10"/>
        <v>1D</v>
      </c>
      <c r="X244" s="683">
        <f>_xll.qlCalendarAdvance(Calendar,X243,W244,"f",FALSE)</f>
        <v>42516</v>
      </c>
      <c r="Y244" s="682">
        <f>_xll.qlCalendarAdvance(Calendar,X244,NDays&amp;"D")</f>
        <v>42516</v>
      </c>
      <c r="Z244" s="681">
        <v>8.1687095360227779E-3</v>
      </c>
      <c r="AA244" s="686"/>
      <c r="AB244" s="685"/>
    </row>
    <row r="245" spans="22:28" x14ac:dyDescent="0.2">
      <c r="V245" s="688"/>
      <c r="W245" s="687" t="str">
        <f t="shared" si="10"/>
        <v>1D</v>
      </c>
      <c r="X245" s="683">
        <f>_xll.qlCalendarAdvance(Calendar,X244,W245,"f",FALSE)</f>
        <v>42517</v>
      </c>
      <c r="Y245" s="682">
        <f>_xll.qlCalendarAdvance(Calendar,X245,NDays&amp;"D")</f>
        <v>42517</v>
      </c>
      <c r="Z245" s="681">
        <v>8.2563095769455641E-3</v>
      </c>
      <c r="AA245" s="686"/>
      <c r="AB245" s="685"/>
    </row>
    <row r="246" spans="22:28" x14ac:dyDescent="0.2">
      <c r="V246" s="688"/>
      <c r="W246" s="687" t="str">
        <f t="shared" si="10"/>
        <v>1D</v>
      </c>
      <c r="X246" s="683">
        <f>_xll.qlCalendarAdvance(Calendar,X245,W246,"f",FALSE)</f>
        <v>42521</v>
      </c>
      <c r="Y246" s="682">
        <f>_xll.qlCalendarAdvance(Calendar,X246,NDays&amp;"D")</f>
        <v>42521</v>
      </c>
      <c r="Z246" s="681">
        <v>8.3385919658518493E-3</v>
      </c>
      <c r="AA246" s="686"/>
      <c r="AB246" s="685"/>
    </row>
    <row r="247" spans="22:28" x14ac:dyDescent="0.2">
      <c r="V247" s="688"/>
      <c r="W247" s="687" t="str">
        <f t="shared" si="10"/>
        <v>1D</v>
      </c>
      <c r="X247" s="683">
        <f>_xll.qlCalendarAdvance(Calendar,X246,W247,"f",FALSE)</f>
        <v>42522</v>
      </c>
      <c r="Y247" s="682">
        <f>_xll.qlCalendarAdvance(Calendar,X247,NDays&amp;"D")</f>
        <v>42522</v>
      </c>
      <c r="Z247" s="681">
        <v>8.3697140039151741E-3</v>
      </c>
      <c r="AA247" s="686"/>
      <c r="AB247" s="685"/>
    </row>
    <row r="248" spans="22:28" x14ac:dyDescent="0.2">
      <c r="V248" s="688"/>
      <c r="W248" s="687" t="str">
        <f t="shared" si="10"/>
        <v>1D</v>
      </c>
      <c r="X248" s="683">
        <f>_xll.qlCalendarAdvance(Calendar,X247,W248,"f",FALSE)</f>
        <v>42523</v>
      </c>
      <c r="Y248" s="682">
        <f>_xll.qlCalendarAdvance(Calendar,X248,NDays&amp;"D")</f>
        <v>42523</v>
      </c>
      <c r="Z248" s="681">
        <v>8.3998845587229809E-3</v>
      </c>
      <c r="AA248" s="686"/>
      <c r="AB248" s="685"/>
    </row>
    <row r="249" spans="22:28" x14ac:dyDescent="0.2">
      <c r="V249" s="688"/>
      <c r="W249" s="687" t="str">
        <f t="shared" si="10"/>
        <v>1D</v>
      </c>
      <c r="X249" s="683">
        <f>_xll.qlCalendarAdvance(Calendar,X248,W249,"f",FALSE)</f>
        <v>42524</v>
      </c>
      <c r="Y249" s="682">
        <f>_xll.qlCalendarAdvance(Calendar,X249,NDays&amp;"D")</f>
        <v>42524</v>
      </c>
      <c r="Z249" s="681">
        <v>8.4572500073213756E-3</v>
      </c>
      <c r="AA249" s="686"/>
      <c r="AB249" s="685"/>
    </row>
    <row r="250" spans="22:28" x14ac:dyDescent="0.2">
      <c r="V250" s="688"/>
      <c r="W250" s="687" t="str">
        <f t="shared" si="10"/>
        <v>1D</v>
      </c>
      <c r="X250" s="683">
        <f>_xll.qlCalendarAdvance(Calendar,X249,W250,"f",FALSE)</f>
        <v>42527</v>
      </c>
      <c r="Y250" s="682">
        <f>_xll.qlCalendarAdvance(Calendar,X250,NDays&amp;"D")</f>
        <v>42527</v>
      </c>
      <c r="Z250" s="681">
        <v>8.5110519411846219E-3</v>
      </c>
      <c r="AA250" s="686"/>
      <c r="AB250" s="685"/>
    </row>
    <row r="251" spans="22:28" x14ac:dyDescent="0.2">
      <c r="V251" s="688"/>
      <c r="W251" s="687" t="str">
        <f t="shared" si="10"/>
        <v>1D</v>
      </c>
      <c r="X251" s="683">
        <f>_xll.qlCalendarAdvance(Calendar,X250,W251,"f",FALSE)</f>
        <v>42528</v>
      </c>
      <c r="Y251" s="682">
        <f>_xll.qlCalendarAdvance(Calendar,X251,NDays&amp;"D")</f>
        <v>42528</v>
      </c>
      <c r="Z251" s="681">
        <v>8.536465076554034E-3</v>
      </c>
      <c r="AA251" s="686"/>
      <c r="AB251" s="685"/>
    </row>
    <row r="252" spans="22:28" x14ac:dyDescent="0.2">
      <c r="V252" s="688"/>
      <c r="W252" s="687" t="str">
        <f t="shared" si="10"/>
        <v>1D</v>
      </c>
      <c r="X252" s="683">
        <f>_xll.qlCalendarAdvance(Calendar,X251,W252,"f",FALSE)</f>
        <v>42529</v>
      </c>
      <c r="Y252" s="682">
        <f>_xll.qlCalendarAdvance(Calendar,X252,NDays&amp;"D")</f>
        <v>42529</v>
      </c>
      <c r="Z252" s="681">
        <v>8.5609267273711875E-3</v>
      </c>
      <c r="AA252" s="686"/>
      <c r="AB252" s="685"/>
    </row>
    <row r="253" spans="22:28" x14ac:dyDescent="0.2">
      <c r="V253" s="688"/>
      <c r="W253" s="687" t="str">
        <f t="shared" si="10"/>
        <v>1D</v>
      </c>
      <c r="X253" s="683">
        <f>_xll.qlCalendarAdvance(Calendar,X252,W253,"f",FALSE)</f>
        <v>42530</v>
      </c>
      <c r="Y253" s="682">
        <f>_xll.qlCalendarAdvance(Calendar,X253,NDays&amp;"D")</f>
        <v>42530</v>
      </c>
      <c r="Z253" s="681">
        <v>8.5844368934739901E-3</v>
      </c>
      <c r="AA253" s="686"/>
      <c r="AB253" s="685"/>
    </row>
    <row r="254" spans="22:28" x14ac:dyDescent="0.2">
      <c r="V254" s="688"/>
      <c r="W254" s="687" t="str">
        <f t="shared" si="10"/>
        <v>1D</v>
      </c>
      <c r="X254" s="683">
        <f>_xll.qlCalendarAdvance(Calendar,X253,W254,"f",FALSE)</f>
        <v>42531</v>
      </c>
      <c r="Y254" s="682">
        <f>_xll.qlCalendarAdvance(Calendar,X254,NDays&amp;"D")</f>
        <v>42531</v>
      </c>
      <c r="Z254" s="681">
        <v>8.6284895754388628E-3</v>
      </c>
      <c r="AA254" s="686"/>
      <c r="AB254" s="685"/>
    </row>
    <row r="255" spans="22:28" x14ac:dyDescent="0.2">
      <c r="V255" s="688"/>
      <c r="W255" s="687" t="str">
        <f t="shared" si="10"/>
        <v>1D</v>
      </c>
      <c r="X255" s="683">
        <f>_xll.qlCalendarAdvance(Calendar,X254,W255,"f",FALSE)</f>
        <v>42534</v>
      </c>
      <c r="Y255" s="682">
        <f>_xll.qlCalendarAdvance(Calendar,X255,NDays&amp;"D")</f>
        <v>42534</v>
      </c>
      <c r="Z255" s="681">
        <v>8.6689627070135611E-3</v>
      </c>
      <c r="AA255" s="686"/>
      <c r="AB255" s="685"/>
    </row>
    <row r="256" spans="22:28" x14ac:dyDescent="0.2">
      <c r="V256" s="688"/>
      <c r="W256" s="687" t="str">
        <f t="shared" si="10"/>
        <v>1D</v>
      </c>
      <c r="X256" s="683">
        <f>_xll.qlCalendarAdvance(Calendar,X255,W256,"f",FALSE)</f>
        <v>42535</v>
      </c>
      <c r="Y256" s="682">
        <f>_xll.qlCalendarAdvance(Calendar,X256,NDays&amp;"D")</f>
        <v>42535</v>
      </c>
      <c r="Z256" s="681">
        <v>8.6877154469511275E-3</v>
      </c>
      <c r="AA256" s="686"/>
      <c r="AB256" s="685"/>
    </row>
    <row r="257" spans="22:28" x14ac:dyDescent="0.2">
      <c r="V257" s="688"/>
      <c r="W257" s="687" t="str">
        <f t="shared" si="10"/>
        <v>1D</v>
      </c>
      <c r="X257" s="683">
        <f>_xll.qlCalendarAdvance(Calendar,X256,W257,"f",FALSE)</f>
        <v>42536</v>
      </c>
      <c r="Y257" s="682">
        <f>_xll.qlCalendarAdvance(Calendar,X257,NDays&amp;"D")</f>
        <v>42536</v>
      </c>
      <c r="Z257" s="681">
        <v>8.7055167011207413E-3</v>
      </c>
      <c r="AA257" s="686"/>
      <c r="AB257" s="685"/>
    </row>
    <row r="258" spans="22:28" x14ac:dyDescent="0.2">
      <c r="V258" s="688"/>
      <c r="W258" s="687" t="str">
        <f t="shared" si="10"/>
        <v>1D</v>
      </c>
      <c r="X258" s="683">
        <f>_xll.qlCalendarAdvance(Calendar,X257,W258,"f",FALSE)</f>
        <v>42537</v>
      </c>
      <c r="Y258" s="682">
        <f>_xll.qlCalendarAdvance(Calendar,X258,NDays&amp;"D")</f>
        <v>42537</v>
      </c>
      <c r="Z258" s="681">
        <v>8.7223664694413561E-3</v>
      </c>
      <c r="AA258" s="686"/>
      <c r="AB258" s="685"/>
    </row>
    <row r="259" spans="22:28" x14ac:dyDescent="0.2">
      <c r="V259" s="688"/>
      <c r="W259" s="687" t="str">
        <f t="shared" si="10"/>
        <v>1D</v>
      </c>
      <c r="X259" s="683">
        <f>_xll.qlCalendarAdvance(Calendar,X258,W259,"f",FALSE)</f>
        <v>42538</v>
      </c>
      <c r="Y259" s="682">
        <f>_xll.qlCalendarAdvance(Calendar,X259,NDays&amp;"D")</f>
        <v>42538</v>
      </c>
      <c r="Z259" s="681">
        <v>8.7531042865925581E-3</v>
      </c>
      <c r="AA259" s="686"/>
      <c r="AB259" s="685"/>
    </row>
    <row r="260" spans="22:28" x14ac:dyDescent="0.2">
      <c r="V260" s="688"/>
      <c r="W260" s="687" t="str">
        <f t="shared" si="10"/>
        <v>1D</v>
      </c>
      <c r="X260" s="683">
        <f>_xll.qlCalendarAdvance(Calendar,X259,W260,"f",FALSE)</f>
        <v>42541</v>
      </c>
      <c r="Y260" s="682">
        <f>_xll.qlCalendarAdvance(Calendar,X260,NDays&amp;"D")</f>
        <v>42541</v>
      </c>
      <c r="Z260" s="681">
        <v>8.7802506818024373E-3</v>
      </c>
      <c r="AA260" s="686"/>
      <c r="AB260" s="685"/>
    </row>
    <row r="261" spans="22:28" x14ac:dyDescent="0.2">
      <c r="V261" s="688"/>
      <c r="W261" s="687" t="str">
        <f t="shared" si="10"/>
        <v>1D</v>
      </c>
      <c r="X261" s="683">
        <f>_xll.qlCalendarAdvance(Calendar,X260,W261,"f",FALSE)</f>
        <v>42542</v>
      </c>
      <c r="Y261" s="682">
        <f>_xll.qlCalendarAdvance(Calendar,X261,NDays&amp;"D")</f>
        <v>42542</v>
      </c>
      <c r="Z261" s="681">
        <v>8.7923430190950391E-3</v>
      </c>
      <c r="AA261" s="686"/>
      <c r="AB261" s="685"/>
    </row>
    <row r="262" spans="22:28" x14ac:dyDescent="0.2">
      <c r="V262" s="688"/>
      <c r="W262" s="687" t="str">
        <f t="shared" si="10"/>
        <v>1D</v>
      </c>
      <c r="X262" s="683">
        <f>_xll.qlCalendarAdvance(Calendar,X261,W262,"f",FALSE)</f>
        <v>42543</v>
      </c>
      <c r="Y262" s="682">
        <f>_xll.qlCalendarAdvance(Calendar,X262,NDays&amp;"D")</f>
        <v>42543</v>
      </c>
      <c r="Z262" s="681">
        <v>8.8034838698902718E-3</v>
      </c>
      <c r="AA262" s="686"/>
      <c r="AB262" s="685"/>
    </row>
    <row r="263" spans="22:28" x14ac:dyDescent="0.2">
      <c r="V263" s="688"/>
      <c r="W263" s="687" t="str">
        <f t="shared" si="10"/>
        <v>1D</v>
      </c>
      <c r="X263" s="683">
        <f>_xll.qlCalendarAdvance(Calendar,X262,W263,"f",FALSE)</f>
        <v>42544</v>
      </c>
      <c r="Y263" s="682">
        <f>_xll.qlCalendarAdvance(Calendar,X263,NDays&amp;"D")</f>
        <v>42544</v>
      </c>
      <c r="Z263" s="681">
        <v>8.8136732340260426E-3</v>
      </c>
      <c r="AA263" s="686"/>
      <c r="AB263" s="685"/>
    </row>
    <row r="264" spans="22:28" x14ac:dyDescent="0.2">
      <c r="V264" s="688"/>
      <c r="W264" s="687" t="str">
        <f t="shared" si="10"/>
        <v>1D</v>
      </c>
      <c r="X264" s="683">
        <f>_xll.qlCalendarAdvance(Calendar,X263,W264,"f",FALSE)</f>
        <v>42545</v>
      </c>
      <c r="Y264" s="682">
        <f>_xll.qlCalendarAdvance(Calendar,X264,NDays&amp;"D")</f>
        <v>42545</v>
      </c>
      <c r="Z264" s="681">
        <v>8.8310939975196536E-3</v>
      </c>
      <c r="AA264" s="686"/>
      <c r="AB264" s="685"/>
    </row>
    <row r="265" spans="22:28" x14ac:dyDescent="0.2">
      <c r="V265" s="688"/>
      <c r="W265" s="687" t="str">
        <f t="shared" si="10"/>
        <v>1D</v>
      </c>
      <c r="X265" s="683">
        <f>_xll.qlCalendarAdvance(Calendar,X264,W265,"f",FALSE)</f>
        <v>42548</v>
      </c>
      <c r="Y265" s="682">
        <f>_xll.qlCalendarAdvance(Calendar,X265,NDays&amp;"D")</f>
        <v>42548</v>
      </c>
      <c r="Z265" s="681">
        <v>8.8450988864507973E-3</v>
      </c>
      <c r="AA265" s="686"/>
      <c r="AB265" s="685"/>
    </row>
    <row r="266" spans="22:28" x14ac:dyDescent="0.2">
      <c r="V266" s="688"/>
      <c r="W266" s="687" t="str">
        <f t="shared" si="10"/>
        <v>1D</v>
      </c>
      <c r="X266" s="683">
        <f>_xll.qlCalendarAdvance(Calendar,X265,W266,"f",FALSE)</f>
        <v>42549</v>
      </c>
      <c r="Y266" s="682">
        <f>_xll.qlCalendarAdvance(Calendar,X266,NDays&amp;"D")</f>
        <v>42549</v>
      </c>
      <c r="Z266" s="681">
        <v>8.8516291979823247E-3</v>
      </c>
      <c r="AA266" s="686"/>
      <c r="AB266" s="685"/>
    </row>
    <row r="267" spans="22:28" x14ac:dyDescent="0.2">
      <c r="V267" s="688"/>
      <c r="W267" s="687" t="str">
        <f t="shared" si="10"/>
        <v>1D</v>
      </c>
      <c r="X267" s="683">
        <f>_xll.qlCalendarAdvance(Calendar,X266,W267,"f",FALSE)</f>
        <v>42550</v>
      </c>
      <c r="Y267" s="682">
        <f>_xll.qlCalendarAdvance(Calendar,X267,NDays&amp;"D")</f>
        <v>42550</v>
      </c>
      <c r="Z267" s="681">
        <v>8.8583064039526871E-3</v>
      </c>
      <c r="AA267" s="686"/>
      <c r="AB267" s="685"/>
    </row>
    <row r="268" spans="22:28" x14ac:dyDescent="0.2">
      <c r="V268" s="688"/>
      <c r="W268" s="687" t="str">
        <f t="shared" ref="W268:W331" si="11">W267</f>
        <v>1D</v>
      </c>
      <c r="X268" s="683">
        <f>_xll.qlCalendarAdvance(Calendar,X267,W268,"f",FALSE)</f>
        <v>42551</v>
      </c>
      <c r="Y268" s="682">
        <f>_xll.qlCalendarAdvance(Calendar,X268,NDays&amp;"D")</f>
        <v>42551</v>
      </c>
      <c r="Z268" s="681">
        <v>8.865130504523977E-3</v>
      </c>
      <c r="AA268" s="686"/>
      <c r="AB268" s="685"/>
    </row>
    <row r="269" spans="22:28" x14ac:dyDescent="0.2">
      <c r="V269" s="688"/>
      <c r="W269" s="687" t="str">
        <f t="shared" si="11"/>
        <v>1D</v>
      </c>
      <c r="X269" s="683">
        <f>_xll.qlCalendarAdvance(Calendar,X268,W269,"f",FALSE)</f>
        <v>42552</v>
      </c>
      <c r="Y269" s="682">
        <f>_xll.qlCalendarAdvance(Calendar,X269,NDays&amp;"D")</f>
        <v>42552</v>
      </c>
      <c r="Z269" s="681">
        <v>8.8794843597213759E-3</v>
      </c>
      <c r="AA269" s="686"/>
      <c r="AB269" s="685"/>
    </row>
    <row r="270" spans="22:28" x14ac:dyDescent="0.2">
      <c r="V270" s="688"/>
      <c r="W270" s="687" t="str">
        <f t="shared" si="11"/>
        <v>1D</v>
      </c>
      <c r="X270" s="683">
        <f>_xll.qlCalendarAdvance(Calendar,X269,W270,"f",FALSE)</f>
        <v>42555</v>
      </c>
      <c r="Y270" s="682">
        <f>_xll.qlCalendarAdvance(Calendar,X270,NDays&amp;"D")</f>
        <v>42555</v>
      </c>
      <c r="Z270" s="681">
        <v>8.8938958523321343E-3</v>
      </c>
      <c r="AA270" s="686"/>
      <c r="AB270" s="685"/>
    </row>
    <row r="271" spans="22:28" x14ac:dyDescent="0.2">
      <c r="V271" s="688"/>
      <c r="W271" s="687" t="str">
        <f t="shared" si="11"/>
        <v>1D</v>
      </c>
      <c r="X271" s="683">
        <f>_xll.qlCalendarAdvance(Calendar,X270,W271,"f",FALSE)</f>
        <v>42556</v>
      </c>
      <c r="Y271" s="682">
        <f>_xll.qlCalendarAdvance(Calendar,X271,NDays&amp;"D")</f>
        <v>42556</v>
      </c>
      <c r="Z271" s="681">
        <v>8.9014544258270156E-3</v>
      </c>
      <c r="AA271" s="686"/>
      <c r="AB271" s="685"/>
    </row>
    <row r="272" spans="22:28" x14ac:dyDescent="0.2">
      <c r="V272" s="688"/>
      <c r="W272" s="687" t="str">
        <f t="shared" si="11"/>
        <v>1D</v>
      </c>
      <c r="X272" s="683">
        <f>_xll.qlCalendarAdvance(Calendar,X271,W272,"f",FALSE)</f>
        <v>42557</v>
      </c>
      <c r="Y272" s="682">
        <f>_xll.qlCalendarAdvance(Calendar,X272,NDays&amp;"D")</f>
        <v>42557</v>
      </c>
      <c r="Z272" s="681">
        <v>8.9091598937607319E-3</v>
      </c>
      <c r="AA272" s="686"/>
      <c r="AB272" s="685"/>
    </row>
    <row r="273" spans="22:28" x14ac:dyDescent="0.2">
      <c r="V273" s="688"/>
      <c r="W273" s="687" t="str">
        <f t="shared" si="11"/>
        <v>1D</v>
      </c>
      <c r="X273" s="683">
        <f>_xll.qlCalendarAdvance(Calendar,X272,W273,"f",FALSE)</f>
        <v>42558</v>
      </c>
      <c r="Y273" s="682">
        <f>_xll.qlCalendarAdvance(Calendar,X273,NDays&amp;"D")</f>
        <v>42558</v>
      </c>
      <c r="Z273" s="681">
        <v>8.9170122562953757E-3</v>
      </c>
      <c r="AA273" s="686"/>
      <c r="AB273" s="685"/>
    </row>
    <row r="274" spans="22:28" x14ac:dyDescent="0.2">
      <c r="V274" s="688"/>
      <c r="W274" s="687" t="str">
        <f t="shared" si="11"/>
        <v>1D</v>
      </c>
      <c r="X274" s="683">
        <f>_xll.qlCalendarAdvance(Calendar,X273,W274,"f",FALSE)</f>
        <v>42559</v>
      </c>
      <c r="Y274" s="682">
        <f>_xll.qlCalendarAdvance(Calendar,X274,NDays&amp;"D")</f>
        <v>42559</v>
      </c>
      <c r="Z274" s="681">
        <v>8.9334252680998531E-3</v>
      </c>
      <c r="AA274" s="686"/>
      <c r="AB274" s="685"/>
    </row>
    <row r="275" spans="22:28" x14ac:dyDescent="0.2">
      <c r="V275" s="688"/>
      <c r="W275" s="687" t="str">
        <f t="shared" si="11"/>
        <v>1D</v>
      </c>
      <c r="X275" s="683">
        <f>_xll.qlCalendarAdvance(Calendar,X274,W275,"f",FALSE)</f>
        <v>42562</v>
      </c>
      <c r="Y275" s="682">
        <f>_xll.qlCalendarAdvance(Calendar,X275,NDays&amp;"D")</f>
        <v>42562</v>
      </c>
      <c r="Z275" s="681">
        <v>8.9498906530105504E-3</v>
      </c>
      <c r="AA275" s="686"/>
      <c r="AB275" s="685"/>
    </row>
    <row r="276" spans="22:28" x14ac:dyDescent="0.2">
      <c r="V276" s="688"/>
      <c r="W276" s="687" t="str">
        <f t="shared" si="11"/>
        <v>1D</v>
      </c>
      <c r="X276" s="683">
        <f>_xll.qlCalendarAdvance(Calendar,X275,W276,"f",FALSE)</f>
        <v>42563</v>
      </c>
      <c r="Y276" s="682">
        <f>_xll.qlCalendarAdvance(Calendar,X276,NDays&amp;"D")</f>
        <v>42563</v>
      </c>
      <c r="Z276" s="681">
        <v>8.9584774887119245E-3</v>
      </c>
      <c r="AA276" s="686"/>
      <c r="AB276" s="685"/>
    </row>
    <row r="277" spans="22:28" x14ac:dyDescent="0.2">
      <c r="V277" s="688"/>
      <c r="W277" s="687" t="str">
        <f t="shared" si="11"/>
        <v>1D</v>
      </c>
      <c r="X277" s="683">
        <f>_xll.qlCalendarAdvance(Calendar,X276,W277,"f",FALSE)</f>
        <v>42564</v>
      </c>
      <c r="Y277" s="682">
        <f>_xll.qlCalendarAdvance(Calendar,X277,NDays&amp;"D")</f>
        <v>42564</v>
      </c>
      <c r="Z277" s="681">
        <v>8.9672112190952724E-3</v>
      </c>
      <c r="AA277" s="686"/>
      <c r="AB277" s="685"/>
    </row>
    <row r="278" spans="22:28" x14ac:dyDescent="0.2">
      <c r="V278" s="688"/>
      <c r="W278" s="687" t="str">
        <f t="shared" si="11"/>
        <v>1D</v>
      </c>
      <c r="X278" s="683">
        <f>_xll.qlCalendarAdvance(Calendar,X277,W278,"f",FALSE)</f>
        <v>42565</v>
      </c>
      <c r="Y278" s="682">
        <f>_xll.qlCalendarAdvance(Calendar,X278,NDays&amp;"D")</f>
        <v>42565</v>
      </c>
      <c r="Z278" s="681">
        <v>8.9760918442416404E-3</v>
      </c>
      <c r="AA278" s="686"/>
      <c r="AB278" s="685"/>
    </row>
    <row r="279" spans="22:28" x14ac:dyDescent="0.2">
      <c r="V279" s="688"/>
      <c r="W279" s="687" t="str">
        <f t="shared" si="11"/>
        <v>1D</v>
      </c>
      <c r="X279" s="683">
        <f>_xll.qlCalendarAdvance(Calendar,X278,W279,"f",FALSE)</f>
        <v>42566</v>
      </c>
      <c r="Y279" s="682">
        <f>_xll.qlCalendarAdvance(Calendar,X279,NDays&amp;"D")</f>
        <v>42566</v>
      </c>
      <c r="Z279" s="681">
        <v>8.9945643840342697E-3</v>
      </c>
      <c r="AA279" s="686"/>
      <c r="AB279" s="685"/>
    </row>
    <row r="280" spans="22:28" x14ac:dyDescent="0.2">
      <c r="V280" s="688"/>
      <c r="W280" s="687" t="str">
        <f t="shared" si="11"/>
        <v>1D</v>
      </c>
      <c r="X280" s="683">
        <f>_xll.qlCalendarAdvance(Calendar,X279,W280,"f",FALSE)</f>
        <v>42569</v>
      </c>
      <c r="Y280" s="682">
        <f>_xll.qlCalendarAdvance(Calendar,X280,NDays&amp;"D")</f>
        <v>42569</v>
      </c>
      <c r="Z280" s="681">
        <v>9.0130832915658043E-3</v>
      </c>
      <c r="AA280" s="686"/>
      <c r="AB280" s="685"/>
    </row>
    <row r="281" spans="22:28" x14ac:dyDescent="0.2">
      <c r="V281" s="688"/>
      <c r="W281" s="687" t="str">
        <f t="shared" si="11"/>
        <v>1D</v>
      </c>
      <c r="X281" s="683">
        <f>_xll.qlCalendarAdvance(Calendar,X280,W281,"f",FALSE)</f>
        <v>42570</v>
      </c>
      <c r="Y281" s="682">
        <f>_xll.qlCalendarAdvance(Calendar,X281,NDays&amp;"D")</f>
        <v>42570</v>
      </c>
      <c r="Z281" s="681">
        <v>9.0226983901220414E-3</v>
      </c>
      <c r="AA281" s="686"/>
      <c r="AB281" s="685"/>
    </row>
    <row r="282" spans="22:28" x14ac:dyDescent="0.2">
      <c r="V282" s="688"/>
      <c r="W282" s="687" t="str">
        <f t="shared" si="11"/>
        <v>1D</v>
      </c>
      <c r="X282" s="683">
        <f>_xll.qlCalendarAdvance(Calendar,X281,W282,"f",FALSE)</f>
        <v>42571</v>
      </c>
      <c r="Y282" s="682">
        <f>_xll.qlCalendarAdvance(Calendar,X282,NDays&amp;"D")</f>
        <v>42571</v>
      </c>
      <c r="Z282" s="681">
        <v>9.0324603835223449E-3</v>
      </c>
      <c r="AA282" s="686"/>
      <c r="AB282" s="685"/>
    </row>
    <row r="283" spans="22:28" x14ac:dyDescent="0.2">
      <c r="V283" s="688"/>
      <c r="W283" s="687" t="str">
        <f t="shared" si="11"/>
        <v>1D</v>
      </c>
      <c r="X283" s="683">
        <f>_xll.qlCalendarAdvance(Calendar,X282,W283,"f",FALSE)</f>
        <v>42572</v>
      </c>
      <c r="Y283" s="682">
        <f>_xll.qlCalendarAdvance(Calendar,X283,NDays&amp;"D")</f>
        <v>42572</v>
      </c>
      <c r="Z283" s="681">
        <v>9.0423692716856685E-3</v>
      </c>
      <c r="AA283" s="686"/>
      <c r="AB283" s="685"/>
    </row>
    <row r="284" spans="22:28" x14ac:dyDescent="0.2">
      <c r="V284" s="688"/>
      <c r="W284" s="687" t="str">
        <f t="shared" si="11"/>
        <v>1D</v>
      </c>
      <c r="X284" s="683">
        <f>_xll.qlCalendarAdvance(Calendar,X283,W284,"f",FALSE)</f>
        <v>42573</v>
      </c>
      <c r="Y284" s="682">
        <f>_xll.qlCalendarAdvance(Calendar,X284,NDays&amp;"D")</f>
        <v>42573</v>
      </c>
      <c r="Z284" s="681">
        <v>9.0629017183578124E-3</v>
      </c>
      <c r="AA284" s="686"/>
      <c r="AB284" s="685"/>
    </row>
    <row r="285" spans="22:28" x14ac:dyDescent="0.2">
      <c r="V285" s="688"/>
      <c r="W285" s="687" t="str">
        <f t="shared" si="11"/>
        <v>1D</v>
      </c>
      <c r="X285" s="683">
        <f>_xll.qlCalendarAdvance(Calendar,X284,W285,"f",FALSE)</f>
        <v>42576</v>
      </c>
      <c r="Y285" s="682">
        <f>_xll.qlCalendarAdvance(Calendar,X285,NDays&amp;"D")</f>
        <v>42576</v>
      </c>
      <c r="Z285" s="681">
        <v>9.0834737718881176E-3</v>
      </c>
      <c r="AA285" s="686"/>
      <c r="AB285" s="685"/>
    </row>
    <row r="286" spans="22:28" x14ac:dyDescent="0.2">
      <c r="V286" s="688"/>
      <c r="W286" s="687" t="str">
        <f t="shared" si="11"/>
        <v>1D</v>
      </c>
      <c r="X286" s="683">
        <f>_xll.qlCalendarAdvance(Calendar,X285,W286,"f",FALSE)</f>
        <v>42577</v>
      </c>
      <c r="Y286" s="682">
        <f>_xll.qlCalendarAdvance(Calendar,X286,NDays&amp;"D")</f>
        <v>42577</v>
      </c>
      <c r="Z286" s="681">
        <v>9.0941171339475879E-3</v>
      </c>
      <c r="AA286" s="686"/>
      <c r="AB286" s="685"/>
    </row>
    <row r="287" spans="22:28" x14ac:dyDescent="0.2">
      <c r="V287" s="688"/>
      <c r="W287" s="687" t="str">
        <f t="shared" si="11"/>
        <v>1D</v>
      </c>
      <c r="X287" s="683">
        <f>_xll.qlCalendarAdvance(Calendar,X286,W287,"f",FALSE)</f>
        <v>42578</v>
      </c>
      <c r="Y287" s="682">
        <f>_xll.qlCalendarAdvance(Calendar,X287,NDays&amp;"D")</f>
        <v>42578</v>
      </c>
      <c r="Z287" s="681">
        <v>9.1049073908511247E-3</v>
      </c>
      <c r="AA287" s="686"/>
      <c r="AB287" s="685"/>
    </row>
    <row r="288" spans="22:28" x14ac:dyDescent="0.2">
      <c r="V288" s="688"/>
      <c r="W288" s="687" t="str">
        <f t="shared" si="11"/>
        <v>1D</v>
      </c>
      <c r="X288" s="683">
        <f>_xll.qlCalendarAdvance(Calendar,X287,W288,"f",FALSE)</f>
        <v>42579</v>
      </c>
      <c r="Y288" s="682">
        <f>_xll.qlCalendarAdvance(Calendar,X288,NDays&amp;"D")</f>
        <v>42579</v>
      </c>
      <c r="Z288" s="681">
        <v>9.1158445425987278E-3</v>
      </c>
      <c r="AA288" s="686"/>
      <c r="AB288" s="685"/>
    </row>
    <row r="289" spans="22:28" x14ac:dyDescent="0.2">
      <c r="V289" s="688"/>
      <c r="W289" s="687" t="str">
        <f t="shared" si="11"/>
        <v>1D</v>
      </c>
      <c r="X289" s="683">
        <f>_xll.qlCalendarAdvance(Calendar,X288,W289,"f",FALSE)</f>
        <v>42580</v>
      </c>
      <c r="Y289" s="682">
        <f>_xll.qlCalendarAdvance(Calendar,X289,NDays&amp;"D")</f>
        <v>42580</v>
      </c>
      <c r="Z289" s="681">
        <v>9.1384372832544383E-3</v>
      </c>
      <c r="AA289" s="686"/>
      <c r="AB289" s="685"/>
    </row>
    <row r="290" spans="22:28" x14ac:dyDescent="0.2">
      <c r="V290" s="688"/>
      <c r="W290" s="687" t="str">
        <f t="shared" si="11"/>
        <v>1D</v>
      </c>
      <c r="X290" s="683">
        <f>_xll.qlCalendarAdvance(Calendar,X289,W290,"f",FALSE)</f>
        <v>42583</v>
      </c>
      <c r="Y290" s="682">
        <f>_xll.qlCalendarAdvance(Calendar,X290,NDays&amp;"D")</f>
        <v>42583</v>
      </c>
      <c r="Z290" s="681">
        <v>9.1610620981918967E-3</v>
      </c>
      <c r="AA290" s="686"/>
      <c r="AB290" s="685"/>
    </row>
    <row r="291" spans="22:28" x14ac:dyDescent="0.2">
      <c r="V291" s="688"/>
      <c r="W291" s="687" t="str">
        <f t="shared" si="11"/>
        <v>1D</v>
      </c>
      <c r="X291" s="683">
        <f>_xll.qlCalendarAdvance(Calendar,X290,W291,"f",FALSE)</f>
        <v>42584</v>
      </c>
      <c r="Y291" s="682">
        <f>_xll.qlCalendarAdvance(Calendar,X291,NDays&amp;"D")</f>
        <v>42584</v>
      </c>
      <c r="Z291" s="681">
        <v>9.1727337243219242E-3</v>
      </c>
      <c r="AA291" s="686"/>
      <c r="AB291" s="685"/>
    </row>
    <row r="292" spans="22:28" x14ac:dyDescent="0.2">
      <c r="V292" s="688"/>
      <c r="W292" s="687" t="str">
        <f t="shared" si="11"/>
        <v>1D</v>
      </c>
      <c r="X292" s="683">
        <f>_xll.qlCalendarAdvance(Calendar,X291,W292,"f",FALSE)</f>
        <v>42585</v>
      </c>
      <c r="Y292" s="682">
        <f>_xll.qlCalendarAdvance(Calendar,X292,NDays&amp;"D")</f>
        <v>42585</v>
      </c>
      <c r="Z292" s="681">
        <v>9.1845522452960182E-3</v>
      </c>
      <c r="AA292" s="686"/>
      <c r="AB292" s="685"/>
    </row>
    <row r="293" spans="22:28" x14ac:dyDescent="0.2">
      <c r="V293" s="688"/>
      <c r="W293" s="687" t="str">
        <f t="shared" si="11"/>
        <v>1D</v>
      </c>
      <c r="X293" s="683">
        <f>_xll.qlCalendarAdvance(Calendar,X292,W293,"f",FALSE)</f>
        <v>42586</v>
      </c>
      <c r="Y293" s="682">
        <f>_xll.qlCalendarAdvance(Calendar,X293,NDays&amp;"D")</f>
        <v>42586</v>
      </c>
      <c r="Z293" s="681">
        <v>9.1965176613573174E-3</v>
      </c>
      <c r="AA293" s="686"/>
      <c r="AB293" s="685"/>
    </row>
    <row r="294" spans="22:28" x14ac:dyDescent="0.2">
      <c r="V294" s="688"/>
      <c r="W294" s="687" t="str">
        <f t="shared" si="11"/>
        <v>1D</v>
      </c>
      <c r="X294" s="683">
        <f>_xll.qlCalendarAdvance(Calendar,X293,W294,"f",FALSE)</f>
        <v>42587</v>
      </c>
      <c r="Y294" s="682">
        <f>_xll.qlCalendarAdvance(Calendar,X294,NDays&amp;"D")</f>
        <v>42587</v>
      </c>
      <c r="Z294" s="681">
        <v>9.2211710920967853E-3</v>
      </c>
      <c r="AA294" s="686"/>
      <c r="AB294" s="685"/>
    </row>
    <row r="295" spans="22:28" x14ac:dyDescent="0.2">
      <c r="V295" s="688"/>
      <c r="W295" s="687" t="str">
        <f t="shared" si="11"/>
        <v>1D</v>
      </c>
      <c r="X295" s="683">
        <f>_xll.qlCalendarAdvance(Calendar,X294,W295,"f",FALSE)</f>
        <v>42590</v>
      </c>
      <c r="Y295" s="682">
        <f>_xll.qlCalendarAdvance(Calendar,X295,NDays&amp;"D")</f>
        <v>42590</v>
      </c>
      <c r="Z295" s="681">
        <v>9.2458482748536408E-3</v>
      </c>
      <c r="AA295" s="686"/>
      <c r="AB295" s="685"/>
    </row>
    <row r="296" spans="22:28" x14ac:dyDescent="0.2">
      <c r="V296" s="688"/>
      <c r="W296" s="687" t="str">
        <f t="shared" si="11"/>
        <v>1D</v>
      </c>
      <c r="X296" s="683">
        <f>_xll.qlCalendarAdvance(Calendar,X295,W296,"f",FALSE)</f>
        <v>42591</v>
      </c>
      <c r="Y296" s="682">
        <f>_xll.qlCalendarAdvance(Calendar,X296,NDays&amp;"D")</f>
        <v>42591</v>
      </c>
      <c r="Z296" s="681">
        <v>9.2585481657836421E-3</v>
      </c>
      <c r="AA296" s="686"/>
      <c r="AB296" s="685"/>
    </row>
    <row r="297" spans="22:28" x14ac:dyDescent="0.2">
      <c r="V297" s="688"/>
      <c r="W297" s="687" t="str">
        <f t="shared" si="11"/>
        <v>1D</v>
      </c>
      <c r="X297" s="683">
        <f>_xll.qlCalendarAdvance(Calendar,X296,W297,"f",FALSE)</f>
        <v>42592</v>
      </c>
      <c r="Y297" s="682">
        <f>_xll.qlCalendarAdvance(Calendar,X297,NDays&amp;"D")</f>
        <v>42592</v>
      </c>
      <c r="Z297" s="681">
        <v>9.2713949517198024E-3</v>
      </c>
      <c r="AA297" s="686"/>
      <c r="AB297" s="685"/>
    </row>
    <row r="298" spans="22:28" x14ac:dyDescent="0.2">
      <c r="V298" s="688"/>
      <c r="W298" s="687" t="str">
        <f t="shared" si="11"/>
        <v>1D</v>
      </c>
      <c r="X298" s="683">
        <f>_xll.qlCalendarAdvance(Calendar,X297,W298,"f",FALSE)</f>
        <v>42593</v>
      </c>
      <c r="Y298" s="682">
        <f>_xll.qlCalendarAdvance(Calendar,X298,NDays&amp;"D")</f>
        <v>42593</v>
      </c>
      <c r="Z298" s="681">
        <v>9.2843886326621217E-3</v>
      </c>
      <c r="AA298" s="686"/>
      <c r="AB298" s="685"/>
    </row>
    <row r="299" spans="22:28" x14ac:dyDescent="0.2">
      <c r="V299" s="688"/>
      <c r="W299" s="687" t="str">
        <f t="shared" si="11"/>
        <v>1D</v>
      </c>
      <c r="X299" s="683">
        <f>_xll.qlCalendarAdvance(Calendar,X298,W299,"f",FALSE)</f>
        <v>42594</v>
      </c>
      <c r="Y299" s="682">
        <f>_xll.qlCalendarAdvance(Calendar,X299,NDays&amp;"D")</f>
        <v>42594</v>
      </c>
      <c r="Z299" s="681">
        <v>9.3111031595542286E-3</v>
      </c>
      <c r="AA299" s="686"/>
      <c r="AB299" s="685"/>
    </row>
    <row r="300" spans="22:28" x14ac:dyDescent="0.2">
      <c r="V300" s="688"/>
      <c r="W300" s="687" t="str">
        <f t="shared" si="11"/>
        <v>1D</v>
      </c>
      <c r="X300" s="683">
        <f>_xll.qlCalendarAdvance(Calendar,X299,W300,"f",FALSE)</f>
        <v>42597</v>
      </c>
      <c r="Y300" s="682">
        <f>_xll.qlCalendarAdvance(Calendar,X300,NDays&amp;"D")</f>
        <v>42597</v>
      </c>
      <c r="Z300" s="681">
        <v>9.3378323071413583E-3</v>
      </c>
      <c r="AA300" s="686"/>
      <c r="AB300" s="685"/>
    </row>
    <row r="301" spans="22:28" x14ac:dyDescent="0.2">
      <c r="V301" s="688"/>
      <c r="W301" s="687" t="str">
        <f t="shared" si="11"/>
        <v>1D</v>
      </c>
      <c r="X301" s="683">
        <f>_xll.qlCalendarAdvance(Calendar,X300,W301,"f",FALSE)</f>
        <v>42598</v>
      </c>
      <c r="Y301" s="682">
        <f>_xll.qlCalendarAdvance(Calendar,X301,NDays&amp;"D")</f>
        <v>42598</v>
      </c>
      <c r="Z301" s="681">
        <v>9.3515604636007499E-3</v>
      </c>
      <c r="AA301" s="686"/>
      <c r="AB301" s="685"/>
    </row>
    <row r="302" spans="22:28" x14ac:dyDescent="0.2">
      <c r="V302" s="688"/>
      <c r="W302" s="687" t="str">
        <f t="shared" si="11"/>
        <v>1D</v>
      </c>
      <c r="X302" s="683">
        <f>_xll.qlCalendarAdvance(Calendar,X301,W302,"f",FALSE)</f>
        <v>42599</v>
      </c>
      <c r="Y302" s="682">
        <f>_xll.qlCalendarAdvance(Calendar,X302,NDays&amp;"D")</f>
        <v>42599</v>
      </c>
      <c r="Z302" s="681">
        <v>9.3654355150663005E-3</v>
      </c>
      <c r="AA302" s="686"/>
      <c r="AB302" s="685"/>
    </row>
    <row r="303" spans="22:28" x14ac:dyDescent="0.2">
      <c r="V303" s="688"/>
      <c r="W303" s="687" t="str">
        <f t="shared" si="11"/>
        <v>1D</v>
      </c>
      <c r="X303" s="683">
        <f>_xll.qlCalendarAdvance(Calendar,X302,W303,"f",FALSE)</f>
        <v>42600</v>
      </c>
      <c r="Y303" s="682">
        <f>_xll.qlCalendarAdvance(Calendar,X303,NDays&amp;"D")</f>
        <v>42600</v>
      </c>
      <c r="Z303" s="681">
        <v>9.3794574617811488E-3</v>
      </c>
      <c r="AA303" s="686"/>
      <c r="AB303" s="685"/>
    </row>
    <row r="304" spans="22:28" x14ac:dyDescent="0.2">
      <c r="V304" s="688"/>
      <c r="W304" s="687" t="str">
        <f t="shared" si="11"/>
        <v>1D</v>
      </c>
      <c r="X304" s="683">
        <f>_xll.qlCalendarAdvance(Calendar,X303,W304,"f",FALSE)</f>
        <v>42601</v>
      </c>
      <c r="Y304" s="682">
        <f>_xll.qlCalendarAdvance(Calendar,X304,NDays&amp;"D")</f>
        <v>42601</v>
      </c>
      <c r="Z304" s="681">
        <v>9.4082335015928855E-3</v>
      </c>
      <c r="AA304" s="686"/>
      <c r="AB304" s="685"/>
    </row>
    <row r="305" spans="22:28" x14ac:dyDescent="0.2">
      <c r="V305" s="688"/>
      <c r="W305" s="687" t="str">
        <f t="shared" si="11"/>
        <v>1D</v>
      </c>
      <c r="X305" s="683">
        <f>_xll.qlCalendarAdvance(Calendar,X304,W305,"f",FALSE)</f>
        <v>42604</v>
      </c>
      <c r="Y305" s="682">
        <f>_xll.qlCalendarAdvance(Calendar,X305,NDays&amp;"D")</f>
        <v>42604</v>
      </c>
      <c r="Z305" s="681">
        <v>9.4370142004041035E-3</v>
      </c>
      <c r="AA305" s="686"/>
      <c r="AB305" s="685"/>
    </row>
    <row r="306" spans="22:28" x14ac:dyDescent="0.2">
      <c r="V306" s="688"/>
      <c r="W306" s="687" t="str">
        <f t="shared" si="11"/>
        <v>1D</v>
      </c>
      <c r="X306" s="683">
        <f>_xll.qlCalendarAdvance(Calendar,X305,W306,"f",FALSE)</f>
        <v>42605</v>
      </c>
      <c r="Y306" s="682">
        <f>_xll.qlCalendarAdvance(Calendar,X306,NDays&amp;"D")</f>
        <v>42605</v>
      </c>
      <c r="Z306" s="681">
        <v>9.451770623122302E-3</v>
      </c>
      <c r="AA306" s="686"/>
      <c r="AB306" s="685"/>
    </row>
    <row r="307" spans="22:28" x14ac:dyDescent="0.2">
      <c r="V307" s="688"/>
      <c r="W307" s="687" t="str">
        <f t="shared" si="11"/>
        <v>1D</v>
      </c>
      <c r="X307" s="683">
        <f>_xll.qlCalendarAdvance(Calendar,X306,W307,"f",FALSE)</f>
        <v>42606</v>
      </c>
      <c r="Y307" s="682">
        <f>_xll.qlCalendarAdvance(Calendar,X307,NDays&amp;"D")</f>
        <v>42606</v>
      </c>
      <c r="Z307" s="681">
        <v>9.4666739410897982E-3</v>
      </c>
      <c r="AA307" s="686"/>
      <c r="AB307" s="685"/>
    </row>
    <row r="308" spans="22:28" x14ac:dyDescent="0.2">
      <c r="V308" s="688"/>
      <c r="W308" s="687" t="str">
        <f t="shared" si="11"/>
        <v>1D</v>
      </c>
      <c r="X308" s="683">
        <f>_xll.qlCalendarAdvance(Calendar,X307,W308,"f",FALSE)</f>
        <v>42607</v>
      </c>
      <c r="Y308" s="682">
        <f>_xll.qlCalendarAdvance(Calendar,X308,NDays&amp;"D")</f>
        <v>42607</v>
      </c>
      <c r="Z308" s="681">
        <v>9.4817241543065922E-3</v>
      </c>
      <c r="AA308" s="686"/>
      <c r="AB308" s="685"/>
    </row>
    <row r="309" spans="22:28" x14ac:dyDescent="0.2">
      <c r="V309" s="688"/>
      <c r="W309" s="687" t="str">
        <f t="shared" si="11"/>
        <v>1D</v>
      </c>
      <c r="X309" s="683">
        <f>_xll.qlCalendarAdvance(Calendar,X308,W309,"f",FALSE)</f>
        <v>42608</v>
      </c>
      <c r="Y309" s="682">
        <f>_xll.qlCalendarAdvance(Calendar,X309,NDays&amp;"D")</f>
        <v>42608</v>
      </c>
      <c r="Z309" s="681">
        <v>9.5204566303583316E-3</v>
      </c>
      <c r="AA309" s="686"/>
      <c r="AB309" s="685"/>
    </row>
    <row r="310" spans="22:28" x14ac:dyDescent="0.2">
      <c r="V310" s="688"/>
      <c r="W310" s="687" t="str">
        <f t="shared" si="11"/>
        <v>1D</v>
      </c>
      <c r="X310" s="683">
        <f>_xll.qlCalendarAdvance(Calendar,X309,W310,"f",FALSE)</f>
        <v>42612</v>
      </c>
      <c r="Y310" s="682">
        <f>_xll.qlCalendarAdvance(Calendar,X310,NDays&amp;"D")</f>
        <v>42612</v>
      </c>
      <c r="Z310" s="681">
        <v>9.5591786503457232E-3</v>
      </c>
      <c r="AA310" s="686"/>
      <c r="AB310" s="685"/>
    </row>
    <row r="311" spans="22:28" x14ac:dyDescent="0.2">
      <c r="V311" s="688"/>
      <c r="W311" s="687" t="str">
        <f t="shared" si="11"/>
        <v>1D</v>
      </c>
      <c r="X311" s="683">
        <f>_xll.qlCalendarAdvance(Calendar,X310,W311,"f",FALSE)</f>
        <v>42613</v>
      </c>
      <c r="Y311" s="682">
        <f>_xll.qlCalendarAdvance(Calendar,X311,NDays&amp;"D")</f>
        <v>42613</v>
      </c>
      <c r="Z311" s="681">
        <v>9.5751102356256279E-3</v>
      </c>
      <c r="AA311" s="686"/>
      <c r="AB311" s="685"/>
    </row>
    <row r="312" spans="22:28" x14ac:dyDescent="0.2">
      <c r="V312" s="688"/>
      <c r="W312" s="687" t="str">
        <f t="shared" si="11"/>
        <v>1D</v>
      </c>
      <c r="X312" s="683">
        <f>_xll.qlCalendarAdvance(Calendar,X311,W312,"f",FALSE)</f>
        <v>42614</v>
      </c>
      <c r="Y312" s="682">
        <f>_xll.qlCalendarAdvance(Calendar,X312,NDays&amp;"D")</f>
        <v>42614</v>
      </c>
      <c r="Z312" s="681">
        <v>9.5911887163979692E-3</v>
      </c>
      <c r="AA312" s="686"/>
      <c r="AB312" s="685"/>
    </row>
    <row r="313" spans="22:28" x14ac:dyDescent="0.2">
      <c r="V313" s="688"/>
      <c r="W313" s="687" t="str">
        <f t="shared" si="11"/>
        <v>1D</v>
      </c>
      <c r="X313" s="683">
        <f>_xll.qlCalendarAdvance(Calendar,X312,W313,"f",FALSE)</f>
        <v>42615</v>
      </c>
      <c r="Y313" s="682">
        <f>_xll.qlCalendarAdvance(Calendar,X313,NDays&amp;"D")</f>
        <v>42615</v>
      </c>
      <c r="Z313" s="681">
        <v>9.6240890797079839E-3</v>
      </c>
      <c r="AA313" s="686"/>
      <c r="AB313" s="685"/>
    </row>
    <row r="314" spans="22:28" x14ac:dyDescent="0.2">
      <c r="V314" s="688"/>
      <c r="W314" s="687" t="str">
        <f t="shared" si="11"/>
        <v>1D</v>
      </c>
      <c r="X314" s="683">
        <f>_xll.qlCalendarAdvance(Calendar,X313,W314,"f",FALSE)</f>
        <v>42618</v>
      </c>
      <c r="Y314" s="682">
        <f>_xll.qlCalendarAdvance(Calendar,X314,NDays&amp;"D")</f>
        <v>42618</v>
      </c>
      <c r="Z314" s="681">
        <v>9.6569715936822842E-3</v>
      </c>
      <c r="AA314" s="686"/>
      <c r="AB314" s="685"/>
    </row>
    <row r="315" spans="22:28" x14ac:dyDescent="0.2">
      <c r="V315" s="688"/>
      <c r="W315" s="687" t="str">
        <f t="shared" si="11"/>
        <v>1D</v>
      </c>
      <c r="X315" s="683">
        <f>_xll.qlCalendarAdvance(Calendar,X314,W315,"f",FALSE)</f>
        <v>42619</v>
      </c>
      <c r="Y315" s="682">
        <f>_xll.qlCalendarAdvance(Calendar,X315,NDays&amp;"D")</f>
        <v>42619</v>
      </c>
      <c r="Z315" s="681">
        <v>9.6737845516736698E-3</v>
      </c>
      <c r="AA315" s="686"/>
      <c r="AB315" s="685"/>
    </row>
    <row r="316" spans="22:28" x14ac:dyDescent="0.2">
      <c r="V316" s="688"/>
      <c r="W316" s="687" t="str">
        <f t="shared" si="11"/>
        <v>1D</v>
      </c>
      <c r="X316" s="683">
        <f>_xll.qlCalendarAdvance(Calendar,X315,W316,"f",FALSE)</f>
        <v>42620</v>
      </c>
      <c r="Y316" s="682">
        <f>_xll.qlCalendarAdvance(Calendar,X316,NDays&amp;"D")</f>
        <v>42620</v>
      </c>
      <c r="Z316" s="681">
        <v>9.6907444052385383E-3</v>
      </c>
      <c r="AA316" s="686"/>
      <c r="AB316" s="685"/>
    </row>
    <row r="317" spans="22:28" x14ac:dyDescent="0.2">
      <c r="V317" s="688"/>
      <c r="W317" s="687" t="str">
        <f t="shared" si="11"/>
        <v>1D</v>
      </c>
      <c r="X317" s="683">
        <f>_xll.qlCalendarAdvance(Calendar,X316,W317,"f",FALSE)</f>
        <v>42621</v>
      </c>
      <c r="Y317" s="682">
        <f>_xll.qlCalendarAdvance(Calendar,X317,NDays&amp;"D")</f>
        <v>42621</v>
      </c>
      <c r="Z317" s="681">
        <v>9.7078511543768897E-3</v>
      </c>
      <c r="AA317" s="686"/>
      <c r="AB317" s="685"/>
    </row>
    <row r="318" spans="22:28" x14ac:dyDescent="0.2">
      <c r="V318" s="688"/>
      <c r="W318" s="687" t="str">
        <f t="shared" si="11"/>
        <v>1D</v>
      </c>
      <c r="X318" s="683">
        <f>_xll.qlCalendarAdvance(Calendar,X317,W318,"f",FALSE)</f>
        <v>42622</v>
      </c>
      <c r="Y318" s="682">
        <f>_xll.qlCalendarAdvance(Calendar,X318,NDays&amp;"D")</f>
        <v>42622</v>
      </c>
      <c r="Z318" s="681">
        <v>9.7428143540923013E-3</v>
      </c>
      <c r="AA318" s="686"/>
      <c r="AB318" s="685"/>
    </row>
    <row r="319" spans="22:28" x14ac:dyDescent="0.2">
      <c r="V319" s="688"/>
      <c r="W319" s="687" t="str">
        <f t="shared" si="11"/>
        <v>1D</v>
      </c>
      <c r="X319" s="683">
        <f>_xll.qlCalendarAdvance(Calendar,X318,W319,"f",FALSE)</f>
        <v>42625</v>
      </c>
      <c r="Y319" s="682">
        <f>_xll.qlCalendarAdvance(Calendar,X319,NDays&amp;"D")</f>
        <v>42625</v>
      </c>
      <c r="Z319" s="681">
        <v>9.7777471066651245E-3</v>
      </c>
      <c r="AA319" s="686"/>
      <c r="AB319" s="685"/>
    </row>
    <row r="320" spans="22:28" x14ac:dyDescent="0.2">
      <c r="V320" s="688"/>
      <c r="W320" s="687" t="str">
        <f t="shared" si="11"/>
        <v>1D</v>
      </c>
      <c r="X320" s="683">
        <f>_xll.qlCalendarAdvance(Calendar,X319,W320,"f",FALSE)</f>
        <v>42626</v>
      </c>
      <c r="Y320" s="682">
        <f>_xll.qlCalendarAdvance(Calendar,X320,NDays&amp;"D")</f>
        <v>42626</v>
      </c>
      <c r="Z320" s="681">
        <v>9.7955883337519367E-3</v>
      </c>
      <c r="AA320" s="686"/>
      <c r="AB320" s="685"/>
    </row>
    <row r="321" spans="22:28" x14ac:dyDescent="0.2">
      <c r="V321" s="688"/>
      <c r="W321" s="687" t="str">
        <f t="shared" si="11"/>
        <v>1D</v>
      </c>
      <c r="X321" s="683">
        <f>_xll.qlCalendarAdvance(Calendar,X320,W321,"f",FALSE)</f>
        <v>42627</v>
      </c>
      <c r="Y321" s="682">
        <f>_xll.qlCalendarAdvance(Calendar,X321,NDays&amp;"D")</f>
        <v>42627</v>
      </c>
      <c r="Z321" s="681">
        <v>9.8135764566553707E-3</v>
      </c>
      <c r="AA321" s="686"/>
      <c r="AB321" s="685"/>
    </row>
    <row r="322" spans="22:28" x14ac:dyDescent="0.2">
      <c r="V322" s="688"/>
      <c r="W322" s="687" t="str">
        <f t="shared" si="11"/>
        <v>1D</v>
      </c>
      <c r="X322" s="683">
        <f>_xll.qlCalendarAdvance(Calendar,X321,W322,"f",FALSE)</f>
        <v>42628</v>
      </c>
      <c r="Y322" s="682">
        <f>_xll.qlCalendarAdvance(Calendar,X322,NDays&amp;"D")</f>
        <v>42628</v>
      </c>
      <c r="Z322" s="681">
        <v>9.8317114752133339E-3</v>
      </c>
      <c r="AA322" s="686"/>
      <c r="AB322" s="685"/>
    </row>
    <row r="323" spans="22:28" x14ac:dyDescent="0.2">
      <c r="V323" s="688"/>
      <c r="W323" s="687" t="str">
        <f t="shared" si="11"/>
        <v>1D</v>
      </c>
      <c r="X323" s="683">
        <f>_xll.qlCalendarAdvance(Calendar,X322,W323,"f",FALSE)</f>
        <v>42629</v>
      </c>
      <c r="Y323" s="682">
        <f>_xll.qlCalendarAdvance(Calendar,X323,NDays&amp;"D")</f>
        <v>42629</v>
      </c>
      <c r="Z323" s="681">
        <v>9.8687379796735825E-3</v>
      </c>
      <c r="AA323" s="686"/>
      <c r="AB323" s="685"/>
    </row>
    <row r="324" spans="22:28" x14ac:dyDescent="0.2">
      <c r="V324" s="688"/>
      <c r="W324" s="687" t="str">
        <f t="shared" si="11"/>
        <v>1D</v>
      </c>
      <c r="X324" s="683">
        <f>_xll.qlCalendarAdvance(Calendar,X323,W324,"f",FALSE)</f>
        <v>42632</v>
      </c>
      <c r="Y324" s="682">
        <f>_xll.qlCalendarAdvance(Calendar,X324,NDays&amp;"D")</f>
        <v>42632</v>
      </c>
      <c r="Z324" s="681">
        <v>9.9057205066388487E-3</v>
      </c>
      <c r="AA324" s="686"/>
      <c r="AB324" s="685"/>
    </row>
    <row r="325" spans="22:28" x14ac:dyDescent="0.2">
      <c r="V325" s="688"/>
      <c r="W325" s="687" t="str">
        <f t="shared" si="11"/>
        <v>1D</v>
      </c>
      <c r="X325" s="683">
        <f>_xll.qlCalendarAdvance(Calendar,X324,W325,"f",FALSE)</f>
        <v>42633</v>
      </c>
      <c r="Y325" s="682">
        <f>_xll.qlCalendarAdvance(Calendar,X325,NDays&amp;"D")</f>
        <v>42633</v>
      </c>
      <c r="Z325" s="681">
        <v>9.9245900040367818E-3</v>
      </c>
      <c r="AA325" s="686"/>
      <c r="AB325" s="685"/>
    </row>
    <row r="326" spans="22:28" x14ac:dyDescent="0.2">
      <c r="V326" s="688"/>
      <c r="W326" s="687" t="str">
        <f t="shared" si="11"/>
        <v>1D</v>
      </c>
      <c r="X326" s="683">
        <f>_xll.qlCalendarAdvance(Calendar,X325,W326,"f",FALSE)</f>
        <v>42634</v>
      </c>
      <c r="Y326" s="682">
        <f>_xll.qlCalendarAdvance(Calendar,X326,NDays&amp;"D")</f>
        <v>42634</v>
      </c>
      <c r="Z326" s="681">
        <v>9.9436063971702904E-3</v>
      </c>
      <c r="AA326" s="686"/>
      <c r="AB326" s="685"/>
    </row>
    <row r="327" spans="22:28" x14ac:dyDescent="0.2">
      <c r="V327" s="688"/>
      <c r="W327" s="687" t="str">
        <f t="shared" si="11"/>
        <v>1D</v>
      </c>
      <c r="X327" s="683">
        <f>_xll.qlCalendarAdvance(Calendar,X326,W327,"f",FALSE)</f>
        <v>42635</v>
      </c>
      <c r="Y327" s="682">
        <f>_xll.qlCalendarAdvance(Calendar,X327,NDays&amp;"D")</f>
        <v>42635</v>
      </c>
      <c r="Z327" s="681">
        <v>9.9627696861204207E-3</v>
      </c>
      <c r="AA327" s="686"/>
      <c r="AB327" s="685"/>
    </row>
    <row r="328" spans="22:28" x14ac:dyDescent="0.2">
      <c r="V328" s="688"/>
      <c r="W328" s="687" t="str">
        <f t="shared" si="11"/>
        <v>1D</v>
      </c>
      <c r="X328" s="683">
        <f>_xll.qlCalendarAdvance(Calendar,X327,W328,"f",FALSE)</f>
        <v>42636</v>
      </c>
      <c r="Y328" s="682">
        <f>_xll.qlCalendarAdvance(Calendar,X328,NDays&amp;"D")</f>
        <v>42636</v>
      </c>
      <c r="Z328" s="681">
        <v>1.0001859978820601E-2</v>
      </c>
      <c r="AA328" s="686"/>
      <c r="AB328" s="685"/>
    </row>
    <row r="329" spans="22:28" x14ac:dyDescent="0.2">
      <c r="V329" s="688"/>
      <c r="W329" s="687" t="str">
        <f t="shared" si="11"/>
        <v>1D</v>
      </c>
      <c r="X329" s="683">
        <f>_xll.qlCalendarAdvance(Calendar,X328,W329,"f",FALSE)</f>
        <v>42639</v>
      </c>
      <c r="Y329" s="682">
        <f>_xll.qlCalendarAdvance(Calendar,X329,NDays&amp;"D")</f>
        <v>42639</v>
      </c>
      <c r="Z329" s="681">
        <v>1.0040864846363462E-2</v>
      </c>
      <c r="AA329" s="686"/>
      <c r="AB329" s="685"/>
    </row>
    <row r="330" spans="22:28" x14ac:dyDescent="0.2">
      <c r="V330" s="688"/>
      <c r="W330" s="687" t="str">
        <f t="shared" si="11"/>
        <v>1D</v>
      </c>
      <c r="X330" s="683">
        <f>_xll.qlCalendarAdvance(Calendar,X329,W330,"f",FALSE)</f>
        <v>42640</v>
      </c>
      <c r="Y330" s="682">
        <f>_xll.qlCalendarAdvance(Calendar,X330,NDays&amp;"D")</f>
        <v>42640</v>
      </c>
      <c r="Z330" s="681">
        <v>1.0060600885813953E-2</v>
      </c>
      <c r="AA330" s="686"/>
      <c r="AB330" s="685"/>
    </row>
    <row r="331" spans="22:28" x14ac:dyDescent="0.2">
      <c r="V331" s="688"/>
      <c r="W331" s="687" t="str">
        <f t="shared" si="11"/>
        <v>1D</v>
      </c>
      <c r="X331" s="683">
        <f>_xll.qlCalendarAdvance(Calendar,X330,W331,"f",FALSE)</f>
        <v>42641</v>
      </c>
      <c r="Y331" s="682">
        <f>_xll.qlCalendarAdvance(Calendar,X331,NDays&amp;"D")</f>
        <v>42641</v>
      </c>
      <c r="Z331" s="681">
        <v>1.0080322092093086E-2</v>
      </c>
      <c r="AA331" s="686"/>
      <c r="AB331" s="685"/>
    </row>
    <row r="332" spans="22:28" x14ac:dyDescent="0.2">
      <c r="V332" s="688"/>
      <c r="W332" s="687" t="str">
        <f t="shared" ref="W332:W395" si="12">W331</f>
        <v>1D</v>
      </c>
      <c r="X332" s="683">
        <f>_xll.qlCalendarAdvance(Calendar,X331,W332,"f",FALSE)</f>
        <v>42642</v>
      </c>
      <c r="Y332" s="682">
        <f>_xll.qlCalendarAdvance(Calendar,X332,NDays&amp;"D")</f>
        <v>42642</v>
      </c>
      <c r="Z332" s="681">
        <v>1.0100028465200861E-2</v>
      </c>
      <c r="AA332" s="686"/>
      <c r="AB332" s="685"/>
    </row>
    <row r="333" spans="22:28" x14ac:dyDescent="0.2">
      <c r="V333" s="688"/>
      <c r="W333" s="687" t="str">
        <f t="shared" si="12"/>
        <v>1D</v>
      </c>
      <c r="X333" s="683">
        <f>_xll.qlCalendarAdvance(Calendar,X332,W333,"f",FALSE)</f>
        <v>42643</v>
      </c>
      <c r="Y333" s="682">
        <f>_xll.qlCalendarAdvance(Calendar,X333,NDays&amp;"D")</f>
        <v>42643</v>
      </c>
      <c r="Z333" s="681">
        <v>1.0139673433432844E-2</v>
      </c>
      <c r="AA333" s="686"/>
      <c r="AB333" s="685"/>
    </row>
    <row r="334" spans="22:28" x14ac:dyDescent="0.2">
      <c r="V334" s="688"/>
      <c r="W334" s="687" t="str">
        <f t="shared" si="12"/>
        <v>1D</v>
      </c>
      <c r="X334" s="683">
        <f>_xll.qlCalendarAdvance(Calendar,X333,W334,"f",FALSE)</f>
        <v>42646</v>
      </c>
      <c r="Y334" s="682">
        <f>_xll.qlCalendarAdvance(Calendar,X334,NDays&amp;"D")</f>
        <v>42646</v>
      </c>
      <c r="Z334" s="681">
        <v>1.0178705625594198E-2</v>
      </c>
      <c r="AA334" s="686"/>
      <c r="AB334" s="685"/>
    </row>
    <row r="335" spans="22:28" x14ac:dyDescent="0.2">
      <c r="V335" s="688"/>
      <c r="W335" s="687" t="str">
        <f t="shared" si="12"/>
        <v>1D</v>
      </c>
      <c r="X335" s="683">
        <f>_xll.qlCalendarAdvance(Calendar,X334,W335,"f",FALSE)</f>
        <v>42647</v>
      </c>
      <c r="Y335" s="682">
        <f>_xll.qlCalendarAdvance(Calendar,X335,NDays&amp;"D")</f>
        <v>42647</v>
      </c>
      <c r="Z335" s="681">
        <v>1.0198337832764137E-2</v>
      </c>
      <c r="AA335" s="686"/>
      <c r="AB335" s="685"/>
    </row>
    <row r="336" spans="22:28" x14ac:dyDescent="0.2">
      <c r="V336" s="688"/>
      <c r="W336" s="687" t="str">
        <f t="shared" si="12"/>
        <v>1D</v>
      </c>
      <c r="X336" s="683">
        <f>_xll.qlCalendarAdvance(Calendar,X335,W336,"f",FALSE)</f>
        <v>42648</v>
      </c>
      <c r="Y336" s="682">
        <f>_xll.qlCalendarAdvance(Calendar,X336,NDays&amp;"D")</f>
        <v>42648</v>
      </c>
      <c r="Z336" s="681">
        <v>1.0217955206681673E-2</v>
      </c>
      <c r="AA336" s="686"/>
      <c r="AB336" s="685"/>
    </row>
    <row r="337" spans="22:28" x14ac:dyDescent="0.2">
      <c r="V337" s="688"/>
      <c r="W337" s="687" t="str">
        <f t="shared" si="12"/>
        <v>1D</v>
      </c>
      <c r="X337" s="683">
        <f>_xll.qlCalendarAdvance(Calendar,X336,W337,"f",FALSE)</f>
        <v>42649</v>
      </c>
      <c r="Y337" s="682">
        <f>_xll.qlCalendarAdvance(Calendar,X337,NDays&amp;"D")</f>
        <v>42649</v>
      </c>
      <c r="Z337" s="681">
        <v>1.023755774742785E-2</v>
      </c>
      <c r="AA337" s="686"/>
      <c r="AB337" s="685"/>
    </row>
    <row r="338" spans="22:28" x14ac:dyDescent="0.2">
      <c r="V338" s="688"/>
      <c r="W338" s="687" t="str">
        <f t="shared" si="12"/>
        <v>1D</v>
      </c>
      <c r="X338" s="683">
        <f>_xll.qlCalendarAdvance(Calendar,X337,W338,"f",FALSE)</f>
        <v>42650</v>
      </c>
      <c r="Y338" s="682">
        <f>_xll.qlCalendarAdvance(Calendar,X338,NDays&amp;"D")</f>
        <v>42650</v>
      </c>
      <c r="Z338" s="681">
        <v>1.0277002731935807E-2</v>
      </c>
      <c r="AA338" s="686"/>
      <c r="AB338" s="685"/>
    </row>
    <row r="339" spans="22:28" x14ac:dyDescent="0.2">
      <c r="V339" s="688"/>
      <c r="W339" s="687" t="str">
        <f t="shared" si="12"/>
        <v>1D</v>
      </c>
      <c r="X339" s="683">
        <f>_xll.qlCalendarAdvance(Calendar,X338,W339,"f",FALSE)</f>
        <v>42653</v>
      </c>
      <c r="Y339" s="682">
        <f>_xll.qlCalendarAdvance(Calendar,X339,NDays&amp;"D")</f>
        <v>42653</v>
      </c>
      <c r="Z339" s="681">
        <v>1.0315819578131658E-2</v>
      </c>
      <c r="AA339" s="686"/>
      <c r="AB339" s="685"/>
    </row>
    <row r="340" spans="22:28" x14ac:dyDescent="0.2">
      <c r="V340" s="688"/>
      <c r="W340" s="687" t="str">
        <f t="shared" si="12"/>
        <v>1D</v>
      </c>
      <c r="X340" s="683">
        <f>_xll.qlCalendarAdvance(Calendar,X339,W340,"f",FALSE)</f>
        <v>42654</v>
      </c>
      <c r="Y340" s="682">
        <f>_xll.qlCalendarAdvance(Calendar,X340,NDays&amp;"D")</f>
        <v>42654</v>
      </c>
      <c r="Z340" s="681">
        <v>1.0335347952777907E-2</v>
      </c>
      <c r="AA340" s="686"/>
      <c r="AB340" s="685"/>
    </row>
    <row r="341" spans="22:28" x14ac:dyDescent="0.2">
      <c r="V341" s="688"/>
      <c r="W341" s="687" t="str">
        <f t="shared" si="12"/>
        <v>1D</v>
      </c>
      <c r="X341" s="683">
        <f>_xll.qlCalendarAdvance(Calendar,X340,W341,"f",FALSE)</f>
        <v>42655</v>
      </c>
      <c r="Y341" s="682">
        <f>_xll.qlCalendarAdvance(Calendar,X341,NDays&amp;"D")</f>
        <v>42655</v>
      </c>
      <c r="Z341" s="681">
        <v>1.0354861494252798E-2</v>
      </c>
      <c r="AA341" s="686"/>
      <c r="AB341" s="685"/>
    </row>
    <row r="342" spans="22:28" x14ac:dyDescent="0.2">
      <c r="V342" s="688"/>
      <c r="W342" s="687" t="str">
        <f t="shared" si="12"/>
        <v>1D</v>
      </c>
      <c r="X342" s="683">
        <f>_xll.qlCalendarAdvance(Calendar,X341,W342,"f",FALSE)</f>
        <v>42656</v>
      </c>
      <c r="Y342" s="682">
        <f>_xll.qlCalendarAdvance(Calendar,X342,NDays&amp;"D")</f>
        <v>42656</v>
      </c>
      <c r="Z342" s="681">
        <v>1.0374360202475286E-2</v>
      </c>
      <c r="AA342" s="686"/>
      <c r="AB342" s="685"/>
    </row>
    <row r="343" spans="22:28" x14ac:dyDescent="0.2">
      <c r="V343" s="688"/>
      <c r="W343" s="687" t="str">
        <f t="shared" si="12"/>
        <v>1D</v>
      </c>
      <c r="X343" s="683">
        <f>_xll.qlCalendarAdvance(Calendar,X342,W343,"f",FALSE)</f>
        <v>42657</v>
      </c>
      <c r="Y343" s="682">
        <f>_xll.qlCalendarAdvance(Calendar,X343,NDays&amp;"D")</f>
        <v>42657</v>
      </c>
      <c r="Z343" s="681">
        <v>1.0413605264908423E-2</v>
      </c>
      <c r="AA343" s="686"/>
      <c r="AB343" s="685"/>
    </row>
    <row r="344" spans="22:28" x14ac:dyDescent="0.2">
      <c r="V344" s="688"/>
      <c r="W344" s="687" t="str">
        <f t="shared" si="12"/>
        <v>1D</v>
      </c>
      <c r="X344" s="683">
        <f>_xll.qlCalendarAdvance(Calendar,X343,W344,"f",FALSE)</f>
        <v>42660</v>
      </c>
      <c r="Y344" s="682">
        <f>_xll.qlCalendarAdvance(Calendar,X344,NDays&amp;"D")</f>
        <v>42660</v>
      </c>
      <c r="Z344" s="681">
        <v>1.0452206703003286E-2</v>
      </c>
      <c r="AA344" s="686"/>
      <c r="AB344" s="685"/>
    </row>
    <row r="345" spans="22:28" x14ac:dyDescent="0.2">
      <c r="V345" s="688"/>
      <c r="W345" s="687" t="str">
        <f t="shared" si="12"/>
        <v>1D</v>
      </c>
      <c r="X345" s="683">
        <f>_xll.qlCalendarAdvance(Calendar,X344,W345,"f",FALSE)</f>
        <v>42661</v>
      </c>
      <c r="Y345" s="682">
        <f>_xll.qlCalendarAdvance(Calendar,X345,NDays&amp;"D")</f>
        <v>42661</v>
      </c>
      <c r="Z345" s="681">
        <v>1.0471631245044799E-2</v>
      </c>
      <c r="AA345" s="686"/>
      <c r="AB345" s="685"/>
    </row>
    <row r="346" spans="22:28" x14ac:dyDescent="0.2">
      <c r="V346" s="688"/>
      <c r="W346" s="687" t="str">
        <f t="shared" si="12"/>
        <v>1D</v>
      </c>
      <c r="X346" s="683">
        <f>_xll.qlCalendarAdvance(Calendar,X345,W346,"f",FALSE)</f>
        <v>42662</v>
      </c>
      <c r="Y346" s="682">
        <f>_xll.qlCalendarAdvance(Calendar,X346,NDays&amp;"D")</f>
        <v>42662</v>
      </c>
      <c r="Z346" s="681">
        <v>1.0491040953914954E-2</v>
      </c>
      <c r="AA346" s="686"/>
      <c r="AB346" s="685"/>
    </row>
    <row r="347" spans="22:28" x14ac:dyDescent="0.2">
      <c r="V347" s="688"/>
      <c r="W347" s="687" t="str">
        <f t="shared" si="12"/>
        <v>1D</v>
      </c>
      <c r="X347" s="683">
        <f>_xll.qlCalendarAdvance(Calendar,X346,W347,"f",FALSE)</f>
        <v>42663</v>
      </c>
      <c r="Y347" s="682">
        <f>_xll.qlCalendarAdvance(Calendar,X347,NDays&amp;"D")</f>
        <v>42663</v>
      </c>
      <c r="Z347" s="681">
        <v>1.0510435829532705E-2</v>
      </c>
      <c r="AA347" s="686"/>
      <c r="AB347" s="685"/>
    </row>
    <row r="348" spans="22:28" x14ac:dyDescent="0.2">
      <c r="V348" s="688"/>
      <c r="W348" s="687" t="str">
        <f t="shared" si="12"/>
        <v>1D</v>
      </c>
      <c r="X348" s="683">
        <f>_xll.qlCalendarAdvance(Calendar,X347,W348,"f",FALSE)</f>
        <v>42664</v>
      </c>
      <c r="Y348" s="682">
        <f>_xll.qlCalendarAdvance(Calendar,X348,NDays&amp;"D")</f>
        <v>42664</v>
      </c>
      <c r="Z348" s="681">
        <v>1.0549481029865268E-2</v>
      </c>
      <c r="AA348" s="686"/>
      <c r="AB348" s="685"/>
    </row>
    <row r="349" spans="22:28" x14ac:dyDescent="0.2">
      <c r="V349" s="688"/>
      <c r="W349" s="687" t="str">
        <f t="shared" si="12"/>
        <v>1D</v>
      </c>
      <c r="X349" s="683">
        <f>_xll.qlCalendarAdvance(Calendar,X348,W349,"f",FALSE)</f>
        <v>42667</v>
      </c>
      <c r="Y349" s="682">
        <f>_xll.qlCalendarAdvance(Calendar,X349,NDays&amp;"D")</f>
        <v>42667</v>
      </c>
      <c r="Z349" s="681">
        <v>1.0587866999479667E-2</v>
      </c>
      <c r="AA349" s="686"/>
      <c r="AB349" s="685"/>
    </row>
    <row r="350" spans="22:28" x14ac:dyDescent="0.2">
      <c r="V350" s="688"/>
      <c r="W350" s="687" t="str">
        <f t="shared" si="12"/>
        <v>1D</v>
      </c>
      <c r="X350" s="683">
        <f>_xll.qlCalendarAdvance(Calendar,X349,W350,"f",FALSE)</f>
        <v>42668</v>
      </c>
      <c r="Y350" s="682">
        <f>_xll.qlCalendarAdvance(Calendar,X350,NDays&amp;"D")</f>
        <v>42668</v>
      </c>
      <c r="Z350" s="681">
        <v>1.0607187708835397E-2</v>
      </c>
      <c r="AA350" s="686"/>
      <c r="AB350" s="685"/>
    </row>
    <row r="351" spans="22:28" x14ac:dyDescent="0.2">
      <c r="V351" s="688"/>
      <c r="W351" s="687" t="str">
        <f t="shared" si="12"/>
        <v>1D</v>
      </c>
      <c r="X351" s="683">
        <f>_xll.qlCalendarAdvance(Calendar,X350,W351,"f",FALSE)</f>
        <v>42669</v>
      </c>
      <c r="Y351" s="682">
        <f>_xll.qlCalendarAdvance(Calendar,X351,NDays&amp;"D")</f>
        <v>42669</v>
      </c>
      <c r="Z351" s="681">
        <v>1.0626493584938723E-2</v>
      </c>
      <c r="AA351" s="686"/>
      <c r="AB351" s="685"/>
    </row>
    <row r="352" spans="22:28" x14ac:dyDescent="0.2">
      <c r="V352" s="688"/>
      <c r="W352" s="687" t="str">
        <f t="shared" si="12"/>
        <v>1D</v>
      </c>
      <c r="X352" s="683">
        <f>_xll.qlCalendarAdvance(Calendar,X351,W352,"f",FALSE)</f>
        <v>42670</v>
      </c>
      <c r="Y352" s="682">
        <f>_xll.qlCalendarAdvance(Calendar,X352,NDays&amp;"D")</f>
        <v>42670</v>
      </c>
      <c r="Z352" s="681">
        <v>1.0645784627789645E-2</v>
      </c>
      <c r="AA352" s="686"/>
      <c r="AB352" s="685"/>
    </row>
    <row r="353" spans="22:28" x14ac:dyDescent="0.2">
      <c r="V353" s="688"/>
      <c r="W353" s="687" t="str">
        <f t="shared" si="12"/>
        <v>1D</v>
      </c>
      <c r="X353" s="683">
        <f>_xll.qlCalendarAdvance(Calendar,X352,W353,"f",FALSE)</f>
        <v>42671</v>
      </c>
      <c r="Y353" s="682">
        <f>_xll.qlCalendarAdvance(Calendar,X353,NDays&amp;"D")</f>
        <v>42671</v>
      </c>
      <c r="Z353" s="681">
        <v>1.0684630024428989E-2</v>
      </c>
      <c r="AA353" s="686"/>
      <c r="AB353" s="685"/>
    </row>
    <row r="354" spans="22:28" x14ac:dyDescent="0.2">
      <c r="V354" s="688"/>
      <c r="W354" s="687" t="str">
        <f t="shared" si="12"/>
        <v>1D</v>
      </c>
      <c r="X354" s="683">
        <f>_xll.qlCalendarAdvance(Calendar,X353,W354,"f",FALSE)</f>
        <v>42674</v>
      </c>
      <c r="Y354" s="682">
        <f>_xll.qlCalendarAdvance(Calendar,X354,NDays&amp;"D")</f>
        <v>42674</v>
      </c>
      <c r="Z354" s="681">
        <v>1.0722800466588245E-2</v>
      </c>
      <c r="AA354" s="686"/>
      <c r="AB354" s="685"/>
    </row>
    <row r="355" spans="22:28" x14ac:dyDescent="0.2">
      <c r="V355" s="688"/>
      <c r="W355" s="687" t="str">
        <f t="shared" si="12"/>
        <v>1D</v>
      </c>
      <c r="X355" s="683">
        <f>_xll.qlCalendarAdvance(Calendar,X354,W355,"f",FALSE)</f>
        <v>42675</v>
      </c>
      <c r="Y355" s="682">
        <f>_xll.qlCalendarAdvance(Calendar,X355,NDays&amp;"D")</f>
        <v>42675</v>
      </c>
      <c r="Z355" s="681">
        <v>1.0742017343177146E-2</v>
      </c>
      <c r="AA355" s="686"/>
      <c r="AB355" s="685"/>
    </row>
    <row r="356" spans="22:28" x14ac:dyDescent="0.2">
      <c r="V356" s="688"/>
      <c r="W356" s="687" t="str">
        <f t="shared" si="12"/>
        <v>1D</v>
      </c>
      <c r="X356" s="683">
        <f>_xll.qlCalendarAdvance(Calendar,X355,W356,"f",FALSE)</f>
        <v>42676</v>
      </c>
      <c r="Y356" s="682">
        <f>_xll.qlCalendarAdvance(Calendar,X356,NDays&amp;"D")</f>
        <v>42676</v>
      </c>
      <c r="Z356" s="681">
        <v>1.0761219386432597E-2</v>
      </c>
      <c r="AA356" s="686"/>
      <c r="AB356" s="685"/>
    </row>
    <row r="357" spans="22:28" x14ac:dyDescent="0.2">
      <c r="V357" s="688"/>
      <c r="W357" s="687" t="str">
        <f t="shared" si="12"/>
        <v>1D</v>
      </c>
      <c r="X357" s="683">
        <f>_xll.qlCalendarAdvance(Calendar,X356,W357,"f",FALSE)</f>
        <v>42677</v>
      </c>
      <c r="Y357" s="682">
        <f>_xll.qlCalendarAdvance(Calendar,X357,NDays&amp;"D")</f>
        <v>42677</v>
      </c>
      <c r="Z357" s="681">
        <v>1.0780406596435643E-2</v>
      </c>
      <c r="AA357" s="686"/>
      <c r="AB357" s="685"/>
    </row>
    <row r="358" spans="22:28" x14ac:dyDescent="0.2">
      <c r="V358" s="688"/>
      <c r="W358" s="687" t="str">
        <f t="shared" si="12"/>
        <v>1D</v>
      </c>
      <c r="X358" s="683">
        <f>_xll.qlCalendarAdvance(Calendar,X357,W358,"f",FALSE)</f>
        <v>42678</v>
      </c>
      <c r="Y358" s="682">
        <f>_xll.qlCalendarAdvance(Calendar,X358,NDays&amp;"D")</f>
        <v>42678</v>
      </c>
      <c r="Z358" s="681">
        <v>1.0819052246114163E-2</v>
      </c>
      <c r="AA358" s="686"/>
      <c r="AB358" s="685"/>
    </row>
    <row r="359" spans="22:28" x14ac:dyDescent="0.2">
      <c r="V359" s="688"/>
      <c r="W359" s="687" t="str">
        <f t="shared" si="12"/>
        <v>1D</v>
      </c>
      <c r="X359" s="683">
        <f>_xll.qlCalendarAdvance(Calendar,X358,W359,"f",FALSE)</f>
        <v>42681</v>
      </c>
      <c r="Y359" s="682">
        <f>_xll.qlCalendarAdvance(Calendar,X359,NDays&amp;"D")</f>
        <v>42681</v>
      </c>
      <c r="Z359" s="681">
        <v>1.0857007103680649E-2</v>
      </c>
      <c r="AA359" s="686"/>
      <c r="AB359" s="685"/>
    </row>
    <row r="360" spans="22:28" x14ac:dyDescent="0.2">
      <c r="V360" s="688"/>
      <c r="W360" s="687" t="str">
        <f t="shared" si="12"/>
        <v>1D</v>
      </c>
      <c r="X360" s="683">
        <f>_xll.qlCalendarAdvance(Calendar,X359,W360,"f",FALSE)</f>
        <v>42682</v>
      </c>
      <c r="Y360" s="682">
        <f>_xll.qlCalendarAdvance(Calendar,X360,NDays&amp;"D")</f>
        <v>42682</v>
      </c>
      <c r="Z360" s="681">
        <v>1.0876120147340629E-2</v>
      </c>
      <c r="AA360" s="686"/>
      <c r="AB360" s="685"/>
    </row>
    <row r="361" spans="22:28" x14ac:dyDescent="0.2">
      <c r="V361" s="688"/>
      <c r="W361" s="687" t="str">
        <f t="shared" si="12"/>
        <v>1D</v>
      </c>
      <c r="X361" s="683">
        <f>_xll.qlCalendarAdvance(Calendar,X360,W361,"f",FALSE)</f>
        <v>42683</v>
      </c>
      <c r="Y361" s="682">
        <f>_xll.qlCalendarAdvance(Calendar,X361,NDays&amp;"D")</f>
        <v>42683</v>
      </c>
      <c r="Z361" s="681">
        <v>1.0895218357586112E-2</v>
      </c>
      <c r="AA361" s="686"/>
      <c r="AB361" s="685"/>
    </row>
    <row r="362" spans="22:28" x14ac:dyDescent="0.2">
      <c r="V362" s="688"/>
      <c r="W362" s="687" t="str">
        <f t="shared" si="12"/>
        <v>1D</v>
      </c>
      <c r="X362" s="683">
        <f>_xll.qlCalendarAdvance(Calendar,X361,W362,"f",FALSE)</f>
        <v>42684</v>
      </c>
      <c r="Y362" s="682">
        <f>_xll.qlCalendarAdvance(Calendar,X362,NDays&amp;"D")</f>
        <v>42684</v>
      </c>
      <c r="Z362" s="681">
        <v>1.0914301734741283E-2</v>
      </c>
      <c r="AA362" s="686"/>
      <c r="AB362" s="685"/>
    </row>
    <row r="363" spans="22:28" x14ac:dyDescent="0.2">
      <c r="V363" s="688"/>
      <c r="W363" s="687" t="str">
        <f t="shared" si="12"/>
        <v>1D</v>
      </c>
      <c r="X363" s="683">
        <f>_xll.qlCalendarAdvance(Calendar,X362,W363,"f",FALSE)</f>
        <v>42685</v>
      </c>
      <c r="Y363" s="682">
        <f>_xll.qlCalendarAdvance(Calendar,X363,NDays&amp;"D")</f>
        <v>42685</v>
      </c>
      <c r="Z363" s="681">
        <v>1.0952747692570449E-2</v>
      </c>
      <c r="AA363" s="686"/>
      <c r="AB363" s="685"/>
    </row>
    <row r="364" spans="22:28" x14ac:dyDescent="0.2">
      <c r="V364" s="688"/>
      <c r="W364" s="687" t="str">
        <f t="shared" si="12"/>
        <v>1D</v>
      </c>
      <c r="X364" s="683">
        <f>_xll.qlCalendarAdvance(Calendar,X363,W364,"f",FALSE)</f>
        <v>42688</v>
      </c>
      <c r="Y364" s="682">
        <f>_xll.qlCalendarAdvance(Calendar,X364,NDays&amp;"D")</f>
        <v>42688</v>
      </c>
      <c r="Z364" s="681">
        <v>1.0990486909865371E-2</v>
      </c>
      <c r="AA364" s="686"/>
      <c r="AB364" s="685"/>
    </row>
    <row r="365" spans="22:28" x14ac:dyDescent="0.2">
      <c r="V365" s="688"/>
      <c r="W365" s="687" t="str">
        <f t="shared" si="12"/>
        <v>1D</v>
      </c>
      <c r="X365" s="683">
        <f>_xll.qlCalendarAdvance(Calendar,X364,W365,"f",FALSE)</f>
        <v>42689</v>
      </c>
      <c r="Y365" s="682">
        <f>_xll.qlCalendarAdvance(Calendar,X365,NDays&amp;"D")</f>
        <v>42689</v>
      </c>
      <c r="Z365" s="681">
        <v>1.1009496120515383E-2</v>
      </c>
      <c r="AA365" s="686"/>
      <c r="AB365" s="685"/>
    </row>
    <row r="366" spans="22:28" x14ac:dyDescent="0.2">
      <c r="V366" s="688"/>
      <c r="W366" s="687" t="str">
        <f t="shared" si="12"/>
        <v>1D</v>
      </c>
      <c r="X366" s="683">
        <f>_xll.qlCalendarAdvance(Calendar,X365,W366,"f",FALSE)</f>
        <v>42690</v>
      </c>
      <c r="Y366" s="682">
        <f>_xll.qlCalendarAdvance(Calendar,X366,NDays&amp;"D")</f>
        <v>42690</v>
      </c>
      <c r="Z366" s="681">
        <v>1.1028490497750898E-2</v>
      </c>
      <c r="AA366" s="686"/>
      <c r="AB366" s="685"/>
    </row>
    <row r="367" spans="22:28" x14ac:dyDescent="0.2">
      <c r="V367" s="688"/>
      <c r="W367" s="687" t="str">
        <f t="shared" si="12"/>
        <v>1D</v>
      </c>
      <c r="X367" s="683">
        <f>_xll.qlCalendarAdvance(Calendar,X366,W367,"f",FALSE)</f>
        <v>42691</v>
      </c>
      <c r="Y367" s="682">
        <f>_xll.qlCalendarAdvance(Calendar,X367,NDays&amp;"D")</f>
        <v>42691</v>
      </c>
      <c r="Z367" s="681">
        <v>1.1047470041652963E-2</v>
      </c>
      <c r="AA367" s="686"/>
      <c r="AB367" s="685"/>
    </row>
    <row r="368" spans="22:28" x14ac:dyDescent="0.2">
      <c r="V368" s="688"/>
      <c r="W368" s="687" t="str">
        <f t="shared" si="12"/>
        <v>1D</v>
      </c>
      <c r="X368" s="683">
        <f>_xll.qlCalendarAdvance(Calendar,X367,W368,"f",FALSE)</f>
        <v>42692</v>
      </c>
      <c r="Y368" s="682">
        <f>_xll.qlCalendarAdvance(Calendar,X368,NDays&amp;"D")</f>
        <v>42692</v>
      </c>
      <c r="Z368" s="681">
        <v>1.1085716361339445E-2</v>
      </c>
      <c r="AA368" s="686"/>
      <c r="AB368" s="685"/>
    </row>
    <row r="369" spans="22:28" x14ac:dyDescent="0.2">
      <c r="V369" s="688"/>
      <c r="W369" s="687" t="str">
        <f t="shared" si="12"/>
        <v>1D</v>
      </c>
      <c r="X369" s="683">
        <f>_xll.qlCalendarAdvance(Calendar,X368,W369,"f",FALSE)</f>
        <v>42695</v>
      </c>
      <c r="Y369" s="682">
        <f>_xll.qlCalendarAdvance(Calendar,X369,NDays&amp;"D")</f>
        <v>42695</v>
      </c>
      <c r="Z369" s="681">
        <v>1.1123239884494041E-2</v>
      </c>
      <c r="AA369" s="686"/>
      <c r="AB369" s="685"/>
    </row>
    <row r="370" spans="22:28" x14ac:dyDescent="0.2">
      <c r="V370" s="688"/>
      <c r="W370" s="687" t="str">
        <f t="shared" si="12"/>
        <v>1D</v>
      </c>
      <c r="X370" s="683">
        <f>_xll.qlCalendarAdvance(Calendar,X369,W370,"f",FALSE)</f>
        <v>42696</v>
      </c>
      <c r="Y370" s="682">
        <f>_xll.qlCalendarAdvance(Calendar,X370,NDays&amp;"D")</f>
        <v>42696</v>
      </c>
      <c r="Z370" s="681">
        <v>1.1142145261890946E-2</v>
      </c>
      <c r="AA370" s="686"/>
      <c r="AB370" s="685"/>
    </row>
    <row r="371" spans="22:28" x14ac:dyDescent="0.2">
      <c r="V371" s="688"/>
      <c r="W371" s="687" t="str">
        <f t="shared" si="12"/>
        <v>1D</v>
      </c>
      <c r="X371" s="683">
        <f>_xll.qlCalendarAdvance(Calendar,X370,W371,"f",FALSE)</f>
        <v>42697</v>
      </c>
      <c r="Y371" s="682">
        <f>_xll.qlCalendarAdvance(Calendar,X371,NDays&amp;"D")</f>
        <v>42697</v>
      </c>
      <c r="Z371" s="681">
        <v>1.11610358059544E-2</v>
      </c>
      <c r="AA371" s="686"/>
      <c r="AB371" s="685"/>
    </row>
    <row r="372" spans="22:28" x14ac:dyDescent="0.2">
      <c r="V372" s="688"/>
      <c r="W372" s="687" t="str">
        <f t="shared" si="12"/>
        <v>1D</v>
      </c>
      <c r="X372" s="683">
        <f>_xll.qlCalendarAdvance(Calendar,X371,W372,"f",FALSE)</f>
        <v>42698</v>
      </c>
      <c r="Y372" s="682">
        <f>_xll.qlCalendarAdvance(Calendar,X372,NDays&amp;"D")</f>
        <v>42698</v>
      </c>
      <c r="Z372" s="681">
        <v>1.1179911516765451E-2</v>
      </c>
      <c r="AA372" s="686"/>
      <c r="AB372" s="685"/>
    </row>
    <row r="373" spans="22:28" x14ac:dyDescent="0.2">
      <c r="V373" s="688"/>
      <c r="W373" s="687" t="str">
        <f t="shared" si="12"/>
        <v>1D</v>
      </c>
      <c r="X373" s="683">
        <f>_xll.qlCalendarAdvance(Calendar,X372,W373,"f",FALSE)</f>
        <v>42699</v>
      </c>
      <c r="Y373" s="682">
        <f>_xll.qlCalendarAdvance(Calendar,X373,NDays&amp;"D")</f>
        <v>42699</v>
      </c>
      <c r="Z373" s="681">
        <v>1.1217958250097823E-2</v>
      </c>
      <c r="AA373" s="686"/>
      <c r="AB373" s="685"/>
    </row>
    <row r="374" spans="22:28" x14ac:dyDescent="0.2">
      <c r="V374" s="688"/>
      <c r="W374" s="687" t="str">
        <f t="shared" si="12"/>
        <v>1D</v>
      </c>
      <c r="X374" s="683">
        <f>_xll.qlCalendarAdvance(Calendar,X373,W374,"f",FALSE)</f>
        <v>42702</v>
      </c>
      <c r="Y374" s="682">
        <f>_xll.qlCalendarAdvance(Calendar,X374,NDays&amp;"D")</f>
        <v>42702</v>
      </c>
      <c r="Z374" s="681">
        <v>1.1255266026594102E-2</v>
      </c>
      <c r="AA374" s="686"/>
      <c r="AB374" s="685"/>
    </row>
    <row r="375" spans="22:28" x14ac:dyDescent="0.2">
      <c r="V375" s="688"/>
      <c r="W375" s="687" t="str">
        <f t="shared" si="12"/>
        <v>1D</v>
      </c>
      <c r="X375" s="683">
        <f>_xll.qlCalendarAdvance(Calendar,X374,W375,"f",FALSE)</f>
        <v>42703</v>
      </c>
      <c r="Y375" s="682">
        <f>_xll.qlCalendarAdvance(Calendar,X375,NDays&amp;"D")</f>
        <v>42703</v>
      </c>
      <c r="Z375" s="681">
        <v>1.12740675707379E-2</v>
      </c>
      <c r="AA375" s="686"/>
      <c r="AB375" s="685"/>
    </row>
    <row r="376" spans="22:28" x14ac:dyDescent="0.2">
      <c r="V376" s="688"/>
      <c r="W376" s="687" t="str">
        <f t="shared" si="12"/>
        <v>1D</v>
      </c>
      <c r="X376" s="683">
        <f>_xll.qlCalendarAdvance(Calendar,X375,W376,"f",FALSE)</f>
        <v>42704</v>
      </c>
      <c r="Y376" s="682">
        <f>_xll.qlCalendarAdvance(Calendar,X376,NDays&amp;"D")</f>
        <v>42704</v>
      </c>
      <c r="Z376" s="681">
        <v>1.1292854281467202E-2</v>
      </c>
      <c r="AA376" s="686"/>
      <c r="AB376" s="685"/>
    </row>
    <row r="377" spans="22:28" x14ac:dyDescent="0.2">
      <c r="V377" s="688"/>
      <c r="W377" s="687" t="str">
        <f t="shared" si="12"/>
        <v>1D</v>
      </c>
      <c r="X377" s="683">
        <f>_xll.qlCalendarAdvance(Calendar,X376,W377,"f",FALSE)</f>
        <v>42705</v>
      </c>
      <c r="Y377" s="682">
        <f>_xll.qlCalendarAdvance(Calendar,X377,NDays&amp;"D")</f>
        <v>42705</v>
      </c>
      <c r="Z377" s="681">
        <v>1.1311626158944099E-2</v>
      </c>
      <c r="AA377" s="686"/>
      <c r="AB377" s="685"/>
    </row>
    <row r="378" spans="22:28" x14ac:dyDescent="0.2">
      <c r="V378" s="688"/>
      <c r="W378" s="687" t="str">
        <f t="shared" si="12"/>
        <v>1D</v>
      </c>
      <c r="X378" s="683">
        <f>_xll.qlCalendarAdvance(Calendar,X377,W378,"f",FALSE)</f>
        <v>42706</v>
      </c>
      <c r="Y378" s="682">
        <f>_xll.qlCalendarAdvance(Calendar,X378,NDays&amp;"D")</f>
        <v>42706</v>
      </c>
      <c r="Z378" s="681">
        <v>1.1349473356414194E-2</v>
      </c>
      <c r="AA378" s="686"/>
      <c r="AB378" s="685"/>
    </row>
    <row r="379" spans="22:28" x14ac:dyDescent="0.2">
      <c r="V379" s="688"/>
      <c r="W379" s="687" t="str">
        <f t="shared" si="12"/>
        <v>1D</v>
      </c>
      <c r="X379" s="683">
        <f>_xll.qlCalendarAdvance(Calendar,X378,W379,"f",FALSE)</f>
        <v>42709</v>
      </c>
      <c r="Y379" s="682">
        <f>_xll.qlCalendarAdvance(Calendar,X379,NDays&amp;"D")</f>
        <v>42709</v>
      </c>
      <c r="Z379" s="681">
        <v>1.1386565335436138E-2</v>
      </c>
      <c r="AA379" s="686"/>
      <c r="AB379" s="685"/>
    </row>
    <row r="380" spans="22:28" x14ac:dyDescent="0.2">
      <c r="V380" s="688"/>
      <c r="W380" s="687" t="str">
        <f t="shared" si="12"/>
        <v>1D</v>
      </c>
      <c r="X380" s="683">
        <f>_xll.qlCalendarAdvance(Calendar,X379,W380,"f",FALSE)</f>
        <v>42710</v>
      </c>
      <c r="Y380" s="682">
        <f>_xll.qlCalendarAdvance(Calendar,X380,NDays&amp;"D")</f>
        <v>42710</v>
      </c>
      <c r="Z380" s="681">
        <v>1.1405263046164738E-2</v>
      </c>
      <c r="AA380" s="686"/>
      <c r="AB380" s="685"/>
    </row>
    <row r="381" spans="22:28" x14ac:dyDescent="0.2">
      <c r="V381" s="688"/>
      <c r="W381" s="687" t="str">
        <f t="shared" si="12"/>
        <v>1D</v>
      </c>
      <c r="X381" s="683">
        <f>_xll.qlCalendarAdvance(Calendar,X380,W381,"f",FALSE)</f>
        <v>42711</v>
      </c>
      <c r="Y381" s="682">
        <f>_xll.qlCalendarAdvance(Calendar,X381,NDays&amp;"D")</f>
        <v>42711</v>
      </c>
      <c r="Z381" s="681">
        <v>1.1423945923559886E-2</v>
      </c>
      <c r="AA381" s="686"/>
      <c r="AB381" s="685"/>
    </row>
    <row r="382" spans="22:28" x14ac:dyDescent="0.2">
      <c r="V382" s="688"/>
      <c r="W382" s="687" t="str">
        <f t="shared" si="12"/>
        <v>1D</v>
      </c>
      <c r="X382" s="683">
        <f>_xll.qlCalendarAdvance(Calendar,X381,W382,"f",FALSE)</f>
        <v>42712</v>
      </c>
      <c r="Y382" s="682">
        <f>_xll.qlCalendarAdvance(Calendar,X382,NDays&amp;"D")</f>
        <v>42712</v>
      </c>
      <c r="Z382" s="681">
        <v>1.1442613967621584E-2</v>
      </c>
      <c r="AA382" s="686"/>
      <c r="AB382" s="685"/>
    </row>
    <row r="383" spans="22:28" x14ac:dyDescent="0.2">
      <c r="V383" s="688"/>
      <c r="W383" s="687" t="str">
        <f t="shared" si="12"/>
        <v>1D</v>
      </c>
      <c r="X383" s="683">
        <f>_xll.qlCalendarAdvance(Calendar,X382,W383,"f",FALSE)</f>
        <v>42713</v>
      </c>
      <c r="Y383" s="682">
        <f>_xll.qlCalendarAdvance(Calendar,X383,NDays&amp;"D")</f>
        <v>42713</v>
      </c>
      <c r="Z383" s="681">
        <v>1.1480261677992248E-2</v>
      </c>
      <c r="AA383" s="686"/>
      <c r="AB383" s="685"/>
    </row>
    <row r="384" spans="22:28" x14ac:dyDescent="0.2">
      <c r="V384" s="688"/>
      <c r="W384" s="687" t="str">
        <f t="shared" si="12"/>
        <v>1D</v>
      </c>
      <c r="X384" s="683">
        <f>_xll.qlCalendarAdvance(Calendar,X383,W384,"f",FALSE)</f>
        <v>42716</v>
      </c>
      <c r="Y384" s="682">
        <f>_xll.qlCalendarAdvance(Calendar,X384,NDays&amp;"D")</f>
        <v>42716</v>
      </c>
      <c r="Z384" s="681">
        <v>1.1517137810209688E-2</v>
      </c>
      <c r="AA384" s="686"/>
      <c r="AB384" s="685"/>
    </row>
    <row r="385" spans="22:28" x14ac:dyDescent="0.2">
      <c r="V385" s="688"/>
      <c r="W385" s="687" t="str">
        <f t="shared" si="12"/>
        <v>1D</v>
      </c>
      <c r="X385" s="683">
        <f>_xll.qlCalendarAdvance(Calendar,X384,W385,"f",FALSE)</f>
        <v>42717</v>
      </c>
      <c r="Y385" s="682">
        <f>_xll.qlCalendarAdvance(Calendar,X385,NDays&amp;"D")</f>
        <v>42717</v>
      </c>
      <c r="Z385" s="681">
        <v>1.1535731687523088E-2</v>
      </c>
      <c r="AA385" s="686"/>
      <c r="AB385" s="685"/>
    </row>
    <row r="386" spans="22:28" x14ac:dyDescent="0.2">
      <c r="V386" s="688"/>
      <c r="W386" s="687" t="str">
        <f t="shared" si="12"/>
        <v>1D</v>
      </c>
      <c r="X386" s="683">
        <f>_xll.qlCalendarAdvance(Calendar,X385,W386,"f",FALSE)</f>
        <v>42718</v>
      </c>
      <c r="Y386" s="682">
        <f>_xll.qlCalendarAdvance(Calendar,X386,NDays&amp;"D")</f>
        <v>42718</v>
      </c>
      <c r="Z386" s="681">
        <v>1.1554310731340944E-2</v>
      </c>
      <c r="AA386" s="686"/>
      <c r="AB386" s="685"/>
    </row>
    <row r="387" spans="22:28" x14ac:dyDescent="0.2">
      <c r="V387" s="688"/>
      <c r="W387" s="687" t="str">
        <f t="shared" si="12"/>
        <v>1D</v>
      </c>
      <c r="X387" s="683">
        <f>_xll.qlCalendarAdvance(Calendar,X386,W387,"f",FALSE)</f>
        <v>42719</v>
      </c>
      <c r="Y387" s="682">
        <f>_xll.qlCalendarAdvance(Calendar,X387,NDays&amp;"D")</f>
        <v>42719</v>
      </c>
      <c r="Z387" s="681">
        <v>1.1572874941906397E-2</v>
      </c>
      <c r="AA387" s="686"/>
      <c r="AB387" s="685"/>
    </row>
    <row r="388" spans="22:28" x14ac:dyDescent="0.2">
      <c r="V388" s="688"/>
      <c r="W388" s="687" t="str">
        <f t="shared" si="12"/>
        <v>1D</v>
      </c>
      <c r="X388" s="683">
        <f>_xll.qlCalendarAdvance(Calendar,X387,W388,"f",FALSE)</f>
        <v>42720</v>
      </c>
      <c r="Y388" s="682">
        <f>_xll.qlCalendarAdvance(Calendar,X388,NDays&amp;"D")</f>
        <v>42720</v>
      </c>
      <c r="Z388" s="681">
        <v>1.161032321248164E-2</v>
      </c>
      <c r="AA388" s="686"/>
      <c r="AB388" s="685"/>
    </row>
    <row r="389" spans="22:28" x14ac:dyDescent="0.2">
      <c r="V389" s="688"/>
      <c r="W389" s="687" t="str">
        <f t="shared" si="12"/>
        <v>1D</v>
      </c>
      <c r="X389" s="683">
        <f>_xll.qlCalendarAdvance(Calendar,X388,W389,"f",FALSE)</f>
        <v>42723</v>
      </c>
      <c r="Y389" s="682">
        <f>_xll.qlCalendarAdvance(Calendar,X389,NDays&amp;"D")</f>
        <v>42723</v>
      </c>
      <c r="Z389" s="681">
        <v>1.1646983450266379E-2</v>
      </c>
      <c r="AA389" s="686"/>
      <c r="AB389" s="685"/>
    </row>
    <row r="390" spans="22:28" x14ac:dyDescent="0.2">
      <c r="V390" s="688"/>
      <c r="W390" s="687" t="str">
        <f t="shared" si="12"/>
        <v>1D</v>
      </c>
      <c r="X390" s="683">
        <f>_xll.qlCalendarAdvance(Calendar,X389,W390,"f",FALSE)</f>
        <v>42724</v>
      </c>
      <c r="Y390" s="682">
        <f>_xll.qlCalendarAdvance(Calendar,X390,NDays&amp;"D")</f>
        <v>42724</v>
      </c>
      <c r="Z390" s="681">
        <v>1.1665473493921441E-2</v>
      </c>
      <c r="AA390" s="686"/>
      <c r="AB390" s="685"/>
    </row>
    <row r="391" spans="22:28" x14ac:dyDescent="0.2">
      <c r="V391" s="688"/>
      <c r="W391" s="687" t="str">
        <f t="shared" si="12"/>
        <v>1D</v>
      </c>
      <c r="X391" s="683">
        <f>_xll.qlCalendarAdvance(Calendar,X390,W391,"f",FALSE)</f>
        <v>42725</v>
      </c>
      <c r="Y391" s="682">
        <f>_xll.qlCalendarAdvance(Calendar,X391,NDays&amp;"D")</f>
        <v>42725</v>
      </c>
      <c r="Z391" s="681">
        <v>1.1683948704162006E-2</v>
      </c>
      <c r="AA391" s="686"/>
      <c r="AB391" s="685"/>
    </row>
    <row r="392" spans="22:28" x14ac:dyDescent="0.2">
      <c r="V392" s="688"/>
      <c r="W392" s="687" t="str">
        <f t="shared" si="12"/>
        <v>1D</v>
      </c>
      <c r="X392" s="683">
        <f>_xll.qlCalendarAdvance(Calendar,X391,W392,"f",FALSE)</f>
        <v>42726</v>
      </c>
      <c r="Y392" s="682">
        <f>_xll.qlCalendarAdvance(Calendar,X392,NDays&amp;"D")</f>
        <v>42726</v>
      </c>
      <c r="Z392" s="681">
        <v>1.1702409081069121E-2</v>
      </c>
      <c r="AA392" s="686"/>
      <c r="AB392" s="685"/>
    </row>
    <row r="393" spans="22:28" x14ac:dyDescent="0.2">
      <c r="V393" s="688"/>
      <c r="W393" s="687" t="str">
        <f t="shared" si="12"/>
        <v>1D</v>
      </c>
      <c r="X393" s="683">
        <f>_xll.qlCalendarAdvance(Calendar,X392,W393,"f",FALSE)</f>
        <v>42727</v>
      </c>
      <c r="Y393" s="682">
        <f>_xll.qlCalendarAdvance(Calendar,X393,NDays&amp;"D")</f>
        <v>42727</v>
      </c>
      <c r="Z393" s="681">
        <v>1.1758443898381099E-2</v>
      </c>
      <c r="AA393" s="686"/>
      <c r="AB393" s="685"/>
    </row>
    <row r="394" spans="22:28" x14ac:dyDescent="0.2">
      <c r="V394" s="688"/>
      <c r="W394" s="687" t="str">
        <f t="shared" si="12"/>
        <v>1D</v>
      </c>
      <c r="X394" s="683">
        <f>_xll.qlCalendarAdvance(Calendar,X393,W394,"f",FALSE)</f>
        <v>42732</v>
      </c>
      <c r="Y394" s="682">
        <f>_xll.qlCalendarAdvance(Calendar,X394,NDays&amp;"D")</f>
        <v>42732</v>
      </c>
      <c r="Z394" s="681">
        <v>1.1812855478491313E-2</v>
      </c>
      <c r="AA394" s="686"/>
      <c r="AB394" s="685"/>
    </row>
    <row r="395" spans="22:28" x14ac:dyDescent="0.2">
      <c r="V395" s="688"/>
      <c r="W395" s="687" t="str">
        <f t="shared" si="12"/>
        <v>1D</v>
      </c>
      <c r="X395" s="683">
        <f>_xll.qlCalendarAdvance(Calendar,X394,W395,"f",FALSE)</f>
        <v>42733</v>
      </c>
      <c r="Y395" s="682">
        <f>_xll.qlCalendarAdvance(Calendar,X395,NDays&amp;"D")</f>
        <v>42733</v>
      </c>
      <c r="Z395" s="681">
        <v>1.1831185845817549E-2</v>
      </c>
      <c r="AA395" s="686"/>
      <c r="AB395" s="685"/>
    </row>
    <row r="396" spans="22:28" x14ac:dyDescent="0.2">
      <c r="V396" s="688"/>
      <c r="W396" s="687" t="str">
        <f t="shared" ref="W396:W459" si="13">W395</f>
        <v>1D</v>
      </c>
      <c r="X396" s="683">
        <f>_xll.qlCalendarAdvance(Calendar,X395,W396,"f",FALSE)</f>
        <v>42734</v>
      </c>
      <c r="Y396" s="682">
        <f>_xll.qlCalendarAdvance(Calendar,X396,NDays&amp;"D")</f>
        <v>42734</v>
      </c>
      <c r="Z396" s="681">
        <v>1.1877386422347314E-2</v>
      </c>
      <c r="AA396" s="686"/>
      <c r="AB396" s="685"/>
    </row>
    <row r="397" spans="22:28" x14ac:dyDescent="0.2">
      <c r="V397" s="688"/>
      <c r="W397" s="687" t="str">
        <f t="shared" si="13"/>
        <v>1D</v>
      </c>
      <c r="X397" s="683">
        <f>_xll.qlCalendarAdvance(Calendar,X396,W397,"f",FALSE)</f>
        <v>42738</v>
      </c>
      <c r="Y397" s="682">
        <f>_xll.qlCalendarAdvance(Calendar,X397,NDays&amp;"D")</f>
        <v>42738</v>
      </c>
      <c r="Z397" s="681">
        <v>1.1922222543284677E-2</v>
      </c>
      <c r="AA397" s="686"/>
      <c r="AB397" s="685"/>
    </row>
    <row r="398" spans="22:28" x14ac:dyDescent="0.2">
      <c r="V398" s="688"/>
      <c r="W398" s="687" t="str">
        <f t="shared" si="13"/>
        <v>1D</v>
      </c>
      <c r="X398" s="683">
        <f>_xll.qlCalendarAdvance(Calendar,X397,W398,"f",FALSE)</f>
        <v>42739</v>
      </c>
      <c r="Y398" s="682">
        <f>_xll.qlCalendarAdvance(Calendar,X398,NDays&amp;"D")</f>
        <v>42739</v>
      </c>
      <c r="Z398" s="681">
        <v>1.1940306854993921E-2</v>
      </c>
      <c r="AA398" s="686"/>
      <c r="AB398" s="685"/>
    </row>
    <row r="399" spans="22:28" x14ac:dyDescent="0.2">
      <c r="V399" s="688"/>
      <c r="W399" s="687" t="str">
        <f t="shared" si="13"/>
        <v>1D</v>
      </c>
      <c r="X399" s="683">
        <f>_xll.qlCalendarAdvance(Calendar,X398,W399,"f",FALSE)</f>
        <v>42740</v>
      </c>
      <c r="Y399" s="682">
        <f>_xll.qlCalendarAdvance(Calendar,X399,NDays&amp;"D")</f>
        <v>42740</v>
      </c>
      <c r="Z399" s="681">
        <v>1.1958350157366127E-2</v>
      </c>
      <c r="AA399" s="686"/>
      <c r="AB399" s="685"/>
    </row>
    <row r="400" spans="22:28" x14ac:dyDescent="0.2">
      <c r="V400" s="688"/>
      <c r="W400" s="687" t="str">
        <f t="shared" si="13"/>
        <v>1D</v>
      </c>
      <c r="X400" s="683">
        <f>_xll.qlCalendarAdvance(Calendar,X399,W400,"f",FALSE)</f>
        <v>42741</v>
      </c>
      <c r="Y400" s="682">
        <f>_xll.qlCalendarAdvance(Calendar,X400,NDays&amp;"D")</f>
        <v>42741</v>
      </c>
      <c r="Z400" s="681">
        <v>1.1994694214293446E-2</v>
      </c>
      <c r="AA400" s="686"/>
      <c r="AB400" s="685"/>
    </row>
    <row r="401" spans="22:28" x14ac:dyDescent="0.2">
      <c r="V401" s="688"/>
      <c r="W401" s="687" t="str">
        <f t="shared" si="13"/>
        <v>1D</v>
      </c>
      <c r="X401" s="683">
        <f>_xll.qlCalendarAdvance(Calendar,X400,W401,"f",FALSE)</f>
        <v>42744</v>
      </c>
      <c r="Y401" s="682">
        <f>_xll.qlCalendarAdvance(Calendar,X401,NDays&amp;"D")</f>
        <v>42744</v>
      </c>
      <c r="Z401" s="681">
        <v>1.2030113273808762E-2</v>
      </c>
      <c r="AA401" s="686"/>
      <c r="AB401" s="685"/>
    </row>
    <row r="402" spans="22:28" x14ac:dyDescent="0.2">
      <c r="V402" s="688"/>
      <c r="W402" s="687" t="str">
        <f t="shared" si="13"/>
        <v>1D</v>
      </c>
      <c r="X402" s="683">
        <f>_xll.qlCalendarAdvance(Calendar,X401,W402,"f",FALSE)</f>
        <v>42745</v>
      </c>
      <c r="Y402" s="682">
        <f>_xll.qlCalendarAdvance(Calendar,X402,NDays&amp;"D")</f>
        <v>42745</v>
      </c>
      <c r="Z402" s="681">
        <v>1.2047951529657874E-2</v>
      </c>
      <c r="AA402" s="686"/>
      <c r="AB402" s="685"/>
    </row>
    <row r="403" spans="22:28" x14ac:dyDescent="0.2">
      <c r="V403" s="688"/>
      <c r="W403" s="687" t="str">
        <f t="shared" si="13"/>
        <v>1D</v>
      </c>
      <c r="X403" s="683">
        <f>_xll.qlCalendarAdvance(Calendar,X402,W403,"f",FALSE)</f>
        <v>42746</v>
      </c>
      <c r="Y403" s="682">
        <f>_xll.qlCalendarAdvance(Calendar,X403,NDays&amp;"D")</f>
        <v>42746</v>
      </c>
      <c r="Z403" s="681">
        <v>1.2065748776169949E-2</v>
      </c>
      <c r="AA403" s="686"/>
      <c r="AB403" s="685"/>
    </row>
    <row r="404" spans="22:28" x14ac:dyDescent="0.2">
      <c r="V404" s="688"/>
      <c r="W404" s="687" t="str">
        <f t="shared" si="13"/>
        <v>1D</v>
      </c>
      <c r="X404" s="683">
        <f>_xll.qlCalendarAdvance(Calendar,X403,W404,"f",FALSE)</f>
        <v>42747</v>
      </c>
      <c r="Y404" s="682">
        <f>_xll.qlCalendarAdvance(Calendar,X404,NDays&amp;"D")</f>
        <v>42747</v>
      </c>
      <c r="Z404" s="681">
        <v>1.2083505013344986E-2</v>
      </c>
      <c r="AA404" s="686"/>
      <c r="AB404" s="685"/>
    </row>
    <row r="405" spans="22:28" x14ac:dyDescent="0.2">
      <c r="V405" s="688"/>
      <c r="W405" s="687" t="str">
        <f t="shared" si="13"/>
        <v>1D</v>
      </c>
      <c r="X405" s="683">
        <f>_xll.qlCalendarAdvance(Calendar,X404,W405,"f",FALSE)</f>
        <v>42748</v>
      </c>
      <c r="Y405" s="682">
        <f>_xll.qlCalendarAdvance(Calendar,X405,NDays&amp;"D")</f>
        <v>42748</v>
      </c>
      <c r="Z405" s="681">
        <v>1.2119283170154798E-2</v>
      </c>
      <c r="AA405" s="686"/>
      <c r="AB405" s="685"/>
    </row>
    <row r="406" spans="22:28" x14ac:dyDescent="0.2">
      <c r="V406" s="688"/>
      <c r="W406" s="687" t="str">
        <f t="shared" si="13"/>
        <v>1D</v>
      </c>
      <c r="X406" s="683">
        <f>_xll.qlCalendarAdvance(Calendar,X405,W406,"f",FALSE)</f>
        <v>42751</v>
      </c>
      <c r="Y406" s="682">
        <f>_xll.qlCalendarAdvance(Calendar,X406,NDays&amp;"D")</f>
        <v>42751</v>
      </c>
      <c r="Z406" s="681">
        <v>1.2154119868593716E-2</v>
      </c>
      <c r="AA406" s="686"/>
      <c r="AB406" s="685"/>
    </row>
    <row r="407" spans="22:28" x14ac:dyDescent="0.2">
      <c r="V407" s="688"/>
      <c r="W407" s="687" t="str">
        <f t="shared" si="13"/>
        <v>1D</v>
      </c>
      <c r="X407" s="683">
        <f>_xll.qlCalendarAdvance(Calendar,X406,W407,"f",FALSE)</f>
        <v>42752</v>
      </c>
      <c r="Y407" s="682">
        <f>_xll.qlCalendarAdvance(Calendar,X407,NDays&amp;"D")</f>
        <v>42752</v>
      </c>
      <c r="Z407" s="681">
        <v>1.2171671059083566E-2</v>
      </c>
      <c r="AA407" s="686"/>
      <c r="AB407" s="685"/>
    </row>
    <row r="408" spans="22:28" x14ac:dyDescent="0.2">
      <c r="V408" s="688"/>
      <c r="W408" s="687" t="str">
        <f t="shared" si="13"/>
        <v>1D</v>
      </c>
      <c r="X408" s="683">
        <f>_xll.qlCalendarAdvance(Calendar,X407,W408,"f",FALSE)</f>
        <v>42753</v>
      </c>
      <c r="Y408" s="682">
        <f>_xll.qlCalendarAdvance(Calendar,X408,NDays&amp;"D")</f>
        <v>42753</v>
      </c>
      <c r="Z408" s="681">
        <v>1.2189181240074287E-2</v>
      </c>
      <c r="AA408" s="686"/>
      <c r="AB408" s="685"/>
    </row>
    <row r="409" spans="22:28" x14ac:dyDescent="0.2">
      <c r="V409" s="688"/>
      <c r="W409" s="687" t="str">
        <f t="shared" si="13"/>
        <v>1D</v>
      </c>
      <c r="X409" s="683">
        <f>_xll.qlCalendarAdvance(Calendar,X408,W409,"f",FALSE)</f>
        <v>42754</v>
      </c>
      <c r="Y409" s="682">
        <f>_xll.qlCalendarAdvance(Calendar,X409,NDays&amp;"D")</f>
        <v>42754</v>
      </c>
      <c r="Z409" s="681">
        <v>1.2206650411809017E-2</v>
      </c>
      <c r="AA409" s="686"/>
      <c r="AB409" s="685"/>
    </row>
    <row r="410" spans="22:28" x14ac:dyDescent="0.2">
      <c r="V410" s="688"/>
      <c r="W410" s="687" t="str">
        <f t="shared" si="13"/>
        <v>1D</v>
      </c>
      <c r="X410" s="683">
        <f>_xll.qlCalendarAdvance(Calendar,X409,W410,"f",FALSE)</f>
        <v>42755</v>
      </c>
      <c r="Y410" s="682">
        <f>_xll.qlCalendarAdvance(Calendar,X410,NDays&amp;"D")</f>
        <v>42755</v>
      </c>
      <c r="Z410" s="681">
        <v>1.2241862618117551E-2</v>
      </c>
      <c r="AA410" s="686"/>
      <c r="AB410" s="685"/>
    </row>
    <row r="411" spans="22:28" x14ac:dyDescent="0.2">
      <c r="V411" s="688"/>
      <c r="W411" s="687" t="str">
        <f t="shared" si="13"/>
        <v>1D</v>
      </c>
      <c r="X411" s="683">
        <f>_xll.qlCalendarAdvance(Calendar,X410,W411,"f",FALSE)</f>
        <v>42758</v>
      </c>
      <c r="Y411" s="682">
        <f>_xll.qlCalendarAdvance(Calendar,X411,NDays&amp;"D")</f>
        <v>42758</v>
      </c>
      <c r="Z411" s="681">
        <v>1.2276117004648146E-2</v>
      </c>
      <c r="AA411" s="686"/>
      <c r="AB411" s="685"/>
    </row>
    <row r="412" spans="22:28" x14ac:dyDescent="0.2">
      <c r="V412" s="688"/>
      <c r="W412" s="687" t="str">
        <f t="shared" si="13"/>
        <v>1D</v>
      </c>
      <c r="X412" s="683">
        <f>_xll.qlCalendarAdvance(Calendar,X411,W412,"f",FALSE)</f>
        <v>42759</v>
      </c>
      <c r="Y412" s="682">
        <f>_xll.qlCalendarAdvance(Calendar,X412,NDays&amp;"D")</f>
        <v>42759</v>
      </c>
      <c r="Z412" s="681">
        <v>1.2293381129373504E-2</v>
      </c>
      <c r="AA412" s="686"/>
      <c r="AB412" s="685"/>
    </row>
    <row r="413" spans="22:28" x14ac:dyDescent="0.2">
      <c r="V413" s="688"/>
      <c r="W413" s="687" t="str">
        <f t="shared" si="13"/>
        <v>1D</v>
      </c>
      <c r="X413" s="683">
        <f>_xll.qlCalendarAdvance(Calendar,X412,W413,"f",FALSE)</f>
        <v>42760</v>
      </c>
      <c r="Y413" s="682">
        <f>_xll.qlCalendarAdvance(Calendar,X413,NDays&amp;"D")</f>
        <v>42760</v>
      </c>
      <c r="Z413" s="681">
        <v>1.2310604244761825E-2</v>
      </c>
      <c r="AA413" s="686"/>
      <c r="AB413" s="685"/>
    </row>
    <row r="414" spans="22:28" x14ac:dyDescent="0.2">
      <c r="V414" s="688"/>
      <c r="W414" s="687" t="str">
        <f t="shared" si="13"/>
        <v>1D</v>
      </c>
      <c r="X414" s="683">
        <f>_xll.qlCalendarAdvance(Calendar,X413,W414,"f",FALSE)</f>
        <v>42761</v>
      </c>
      <c r="Y414" s="682">
        <f>_xll.qlCalendarAdvance(Calendar,X414,NDays&amp;"D")</f>
        <v>42761</v>
      </c>
      <c r="Z414" s="681">
        <v>1.2327786350651015E-2</v>
      </c>
      <c r="AA414" s="686"/>
      <c r="AB414" s="685"/>
    </row>
    <row r="415" spans="22:28" x14ac:dyDescent="0.2">
      <c r="V415" s="688"/>
      <c r="W415" s="687" t="str">
        <f t="shared" si="13"/>
        <v>1D</v>
      </c>
      <c r="X415" s="683">
        <f>_xll.qlCalendarAdvance(Calendar,X414,W415,"f",FALSE)</f>
        <v>42762</v>
      </c>
      <c r="Y415" s="682">
        <f>_xll.qlCalendarAdvance(Calendar,X415,NDays&amp;"D")</f>
        <v>42762</v>
      </c>
      <c r="Z415" s="681">
        <v>1.2362432552049201E-2</v>
      </c>
      <c r="AA415" s="686"/>
      <c r="AB415" s="685"/>
    </row>
    <row r="416" spans="22:28" x14ac:dyDescent="0.2">
      <c r="V416" s="688"/>
      <c r="W416" s="687" t="str">
        <f t="shared" si="13"/>
        <v>1D</v>
      </c>
      <c r="X416" s="683">
        <f>_xll.qlCalendarAdvance(Calendar,X415,W416,"f",FALSE)</f>
        <v>42765</v>
      </c>
      <c r="Y416" s="682">
        <f>_xll.qlCalendarAdvance(Calendar,X416,NDays&amp;"D")</f>
        <v>42765</v>
      </c>
      <c r="Z416" s="681">
        <v>1.2396104679945896E-2</v>
      </c>
      <c r="AA416" s="686"/>
      <c r="AB416" s="685"/>
    </row>
    <row r="417" spans="22:28" x14ac:dyDescent="0.2">
      <c r="V417" s="688"/>
      <c r="W417" s="687" t="str">
        <f t="shared" si="13"/>
        <v>1D</v>
      </c>
      <c r="X417" s="683">
        <f>_xll.qlCalendarAdvance(Calendar,X416,W417,"f",FALSE)</f>
        <v>42766</v>
      </c>
      <c r="Y417" s="682">
        <f>_xll.qlCalendarAdvance(Calendar,X417,NDays&amp;"D")</f>
        <v>42766</v>
      </c>
      <c r="Z417" s="681">
        <v>1.2413081738663623E-2</v>
      </c>
      <c r="AA417" s="686"/>
      <c r="AB417" s="685"/>
    </row>
    <row r="418" spans="22:28" x14ac:dyDescent="0.2">
      <c r="V418" s="688"/>
      <c r="W418" s="687" t="str">
        <f t="shared" si="13"/>
        <v>1D</v>
      </c>
      <c r="X418" s="683">
        <f>_xll.qlCalendarAdvance(Calendar,X417,W418,"f",FALSE)</f>
        <v>42767</v>
      </c>
      <c r="Y418" s="682">
        <f>_xll.qlCalendarAdvance(Calendar,X418,NDays&amp;"D")</f>
        <v>42767</v>
      </c>
      <c r="Z418" s="681">
        <v>1.2430017788044312E-2</v>
      </c>
      <c r="AA418" s="686"/>
      <c r="AB418" s="685"/>
    </row>
    <row r="419" spans="22:28" x14ac:dyDescent="0.2">
      <c r="V419" s="688"/>
      <c r="W419" s="687" t="str">
        <f t="shared" si="13"/>
        <v>1D</v>
      </c>
      <c r="X419" s="683">
        <f>_xll.qlCalendarAdvance(Calendar,X418,W419,"f",FALSE)</f>
        <v>42768</v>
      </c>
      <c r="Y419" s="682">
        <f>_xll.qlCalendarAdvance(Calendar,X419,NDays&amp;"D")</f>
        <v>42768</v>
      </c>
      <c r="Z419" s="681">
        <v>1.2446912827844825E-2</v>
      </c>
      <c r="AA419" s="686"/>
      <c r="AB419" s="685"/>
    </row>
    <row r="420" spans="22:28" x14ac:dyDescent="0.2">
      <c r="V420" s="688"/>
      <c r="W420" s="687" t="str">
        <f t="shared" si="13"/>
        <v>1D</v>
      </c>
      <c r="X420" s="683">
        <f>_xll.qlCalendarAdvance(Calendar,X419,W420,"f",FALSE)</f>
        <v>42769</v>
      </c>
      <c r="Y420" s="682">
        <f>_xll.qlCalendarAdvance(Calendar,X420,NDays&amp;"D")</f>
        <v>42769</v>
      </c>
      <c r="Z420" s="681">
        <v>1.2480992966033371E-2</v>
      </c>
      <c r="AA420" s="686"/>
      <c r="AB420" s="685"/>
    </row>
    <row r="421" spans="22:28" x14ac:dyDescent="0.2">
      <c r="V421" s="688"/>
      <c r="W421" s="687" t="str">
        <f t="shared" si="13"/>
        <v>1D</v>
      </c>
      <c r="X421" s="683">
        <f>_xll.qlCalendarAdvance(Calendar,X420,W421,"f",FALSE)</f>
        <v>42772</v>
      </c>
      <c r="Y421" s="682">
        <f>_xll.qlCalendarAdvance(Calendar,X421,NDays&amp;"D")</f>
        <v>42772</v>
      </c>
      <c r="Z421" s="681">
        <v>1.2514082892460809E-2</v>
      </c>
      <c r="AA421" s="686"/>
      <c r="AB421" s="685"/>
    </row>
    <row r="422" spans="22:28" x14ac:dyDescent="0.2">
      <c r="V422" s="688"/>
      <c r="W422" s="687" t="str">
        <f t="shared" si="13"/>
        <v>1D</v>
      </c>
      <c r="X422" s="683">
        <f>_xll.qlCalendarAdvance(Calendar,X421,W422,"f",FALSE)</f>
        <v>42773</v>
      </c>
      <c r="Y422" s="682">
        <f>_xll.qlCalendarAdvance(Calendar,X422,NDays&amp;"D")</f>
        <v>42773</v>
      </c>
      <c r="Z422" s="681">
        <v>1.2530772885008812E-2</v>
      </c>
      <c r="AA422" s="686"/>
      <c r="AB422" s="685"/>
    </row>
    <row r="423" spans="22:28" x14ac:dyDescent="0.2">
      <c r="V423" s="688"/>
      <c r="W423" s="687" t="str">
        <f t="shared" si="13"/>
        <v>1D</v>
      </c>
      <c r="X423" s="683">
        <f>_xll.qlCalendarAdvance(Calendar,X422,W423,"f",FALSE)</f>
        <v>42774</v>
      </c>
      <c r="Y423" s="682">
        <f>_xll.qlCalendarAdvance(Calendar,X423,NDays&amp;"D")</f>
        <v>42774</v>
      </c>
      <c r="Z423" s="681">
        <v>1.2547421867976638E-2</v>
      </c>
      <c r="AA423" s="686"/>
      <c r="AB423" s="685"/>
    </row>
    <row r="424" spans="22:28" x14ac:dyDescent="0.2">
      <c r="V424" s="688"/>
      <c r="W424" s="687" t="str">
        <f t="shared" si="13"/>
        <v>1D</v>
      </c>
      <c r="X424" s="683">
        <f>_xll.qlCalendarAdvance(Calendar,X423,W424,"f",FALSE)</f>
        <v>42775</v>
      </c>
      <c r="Y424" s="682">
        <f>_xll.qlCalendarAdvance(Calendar,X424,NDays&amp;"D")</f>
        <v>42775</v>
      </c>
      <c r="Z424" s="681">
        <v>1.2564029841445334E-2</v>
      </c>
      <c r="AA424" s="686"/>
      <c r="AB424" s="685"/>
    </row>
    <row r="425" spans="22:28" x14ac:dyDescent="0.2">
      <c r="V425" s="688"/>
      <c r="W425" s="687" t="str">
        <f t="shared" si="13"/>
        <v>1D</v>
      </c>
      <c r="X425" s="683">
        <f>_xll.qlCalendarAdvance(Calendar,X424,W425,"f",FALSE)</f>
        <v>42776</v>
      </c>
      <c r="Y425" s="682">
        <f>_xll.qlCalendarAdvance(Calendar,X425,NDays&amp;"D")</f>
        <v>42776</v>
      </c>
      <c r="Z425" s="681">
        <v>1.2597543854180698E-2</v>
      </c>
      <c r="AA425" s="686"/>
      <c r="AB425" s="685"/>
    </row>
    <row r="426" spans="22:28" x14ac:dyDescent="0.2">
      <c r="V426" s="688"/>
      <c r="W426" s="687" t="str">
        <f t="shared" si="13"/>
        <v>1D</v>
      </c>
      <c r="X426" s="683">
        <f>_xll.qlCalendarAdvance(Calendar,X425,W426,"f",FALSE)</f>
        <v>42779</v>
      </c>
      <c r="Y426" s="682">
        <f>_xll.qlCalendarAdvance(Calendar,X426,NDays&amp;"D")</f>
        <v>42779</v>
      </c>
      <c r="Z426" s="681">
        <v>1.2630051640328821E-2</v>
      </c>
      <c r="AA426" s="686"/>
      <c r="AB426" s="685"/>
    </row>
    <row r="427" spans="22:28" x14ac:dyDescent="0.2">
      <c r="V427" s="688"/>
      <c r="W427" s="687" t="str">
        <f t="shared" si="13"/>
        <v>1D</v>
      </c>
      <c r="X427" s="683">
        <f>_xll.qlCalendarAdvance(Calendar,X426,W427,"f",FALSE)</f>
        <v>42780</v>
      </c>
      <c r="Y427" s="682">
        <f>_xll.qlCalendarAdvance(Calendar,X427,NDays&amp;"D")</f>
        <v>42780</v>
      </c>
      <c r="Z427" s="681">
        <v>1.2646454566301868E-2</v>
      </c>
      <c r="AA427" s="686"/>
      <c r="AB427" s="685"/>
    </row>
    <row r="428" spans="22:28" x14ac:dyDescent="0.2">
      <c r="V428" s="688"/>
      <c r="W428" s="687" t="str">
        <f t="shared" si="13"/>
        <v>1D</v>
      </c>
      <c r="X428" s="683">
        <f>_xll.qlCalendarAdvance(Calendar,X427,W428,"f",FALSE)</f>
        <v>42781</v>
      </c>
      <c r="Y428" s="682">
        <f>_xll.qlCalendarAdvance(Calendar,X428,NDays&amp;"D")</f>
        <v>42781</v>
      </c>
      <c r="Z428" s="681">
        <v>1.2662816482694739E-2</v>
      </c>
      <c r="AA428" s="686"/>
      <c r="AB428" s="685"/>
    </row>
    <row r="429" spans="22:28" x14ac:dyDescent="0.2">
      <c r="V429" s="688"/>
      <c r="W429" s="687" t="str">
        <f t="shared" si="13"/>
        <v>1D</v>
      </c>
      <c r="X429" s="683">
        <f>_xll.qlCalendarAdvance(Calendar,X428,W429,"f",FALSE)</f>
        <v>42782</v>
      </c>
      <c r="Y429" s="682">
        <f>_xll.qlCalendarAdvance(Calendar,X429,NDays&amp;"D")</f>
        <v>42782</v>
      </c>
      <c r="Z429" s="681">
        <v>1.267913738958848E-2</v>
      </c>
      <c r="AA429" s="686"/>
      <c r="AB429" s="685"/>
    </row>
    <row r="430" spans="22:28" x14ac:dyDescent="0.2">
      <c r="V430" s="688"/>
      <c r="W430" s="687" t="str">
        <f t="shared" si="13"/>
        <v>1D</v>
      </c>
      <c r="X430" s="683">
        <f>_xll.qlCalendarAdvance(Calendar,X429,W430,"f",FALSE)</f>
        <v>42783</v>
      </c>
      <c r="Y430" s="682">
        <f>_xll.qlCalendarAdvance(Calendar,X430,NDays&amp;"D")</f>
        <v>42783</v>
      </c>
      <c r="Z430" s="681">
        <v>1.2712085210682863E-2</v>
      </c>
      <c r="AA430" s="686"/>
      <c r="AB430" s="685"/>
    </row>
    <row r="431" spans="22:28" x14ac:dyDescent="0.2">
      <c r="V431" s="688"/>
      <c r="W431" s="687" t="str">
        <f t="shared" si="13"/>
        <v>1D</v>
      </c>
      <c r="X431" s="683">
        <f>_xll.qlCalendarAdvance(Calendar,X430,W431,"f",FALSE)</f>
        <v>42786</v>
      </c>
      <c r="Y431" s="682">
        <f>_xll.qlCalendarAdvance(Calendar,X431,NDays&amp;"D")</f>
        <v>42786</v>
      </c>
      <c r="Z431" s="681">
        <v>1.274401092160482E-2</v>
      </c>
      <c r="AA431" s="686"/>
      <c r="AB431" s="685"/>
    </row>
    <row r="432" spans="22:28" x14ac:dyDescent="0.2">
      <c r="V432" s="688"/>
      <c r="W432" s="687" t="str">
        <f t="shared" si="13"/>
        <v>1D</v>
      </c>
      <c r="X432" s="683">
        <f>_xll.qlCalendarAdvance(Calendar,X431,W432,"f",FALSE)</f>
        <v>42787</v>
      </c>
      <c r="Y432" s="682">
        <f>_xll.qlCalendarAdvance(Calendar,X432,NDays&amp;"D")</f>
        <v>42787</v>
      </c>
      <c r="Z432" s="681">
        <v>1.2760126780678727E-2</v>
      </c>
      <c r="AA432" s="686"/>
      <c r="AB432" s="685"/>
    </row>
    <row r="433" spans="22:28" x14ac:dyDescent="0.2">
      <c r="V433" s="688"/>
      <c r="W433" s="687" t="str">
        <f t="shared" si="13"/>
        <v>1D</v>
      </c>
      <c r="X433" s="683">
        <f>_xll.qlCalendarAdvance(Calendar,X432,W433,"f",FALSE)</f>
        <v>42788</v>
      </c>
      <c r="Y433" s="682">
        <f>_xll.qlCalendarAdvance(Calendar,X433,NDays&amp;"D")</f>
        <v>42788</v>
      </c>
      <c r="Z433" s="681">
        <v>1.2776201630253503E-2</v>
      </c>
      <c r="AA433" s="686"/>
      <c r="AB433" s="685"/>
    </row>
    <row r="434" spans="22:28" x14ac:dyDescent="0.2">
      <c r="V434" s="688"/>
      <c r="W434" s="687" t="str">
        <f t="shared" si="13"/>
        <v>1D</v>
      </c>
      <c r="X434" s="683">
        <f>_xll.qlCalendarAdvance(Calendar,X433,W434,"f",FALSE)</f>
        <v>42789</v>
      </c>
      <c r="Y434" s="682">
        <f>_xll.qlCalendarAdvance(Calendar,X434,NDays&amp;"D")</f>
        <v>42789</v>
      </c>
      <c r="Z434" s="681">
        <v>1.2792235470248103E-2</v>
      </c>
      <c r="AA434" s="686"/>
      <c r="AB434" s="685"/>
    </row>
    <row r="435" spans="22:28" x14ac:dyDescent="0.2">
      <c r="V435" s="688"/>
      <c r="W435" s="687" t="str">
        <f t="shared" si="13"/>
        <v>1D</v>
      </c>
      <c r="X435" s="683">
        <f>_xll.qlCalendarAdvance(Calendar,X434,W435,"f",FALSE)</f>
        <v>42790</v>
      </c>
      <c r="Y435" s="682">
        <f>_xll.qlCalendarAdvance(Calendar,X435,NDays&amp;"D")</f>
        <v>42790</v>
      </c>
      <c r="Z435" s="681">
        <v>1.2824617029893645E-2</v>
      </c>
      <c r="AA435" s="686"/>
      <c r="AB435" s="685"/>
    </row>
    <row r="436" spans="22:28" x14ac:dyDescent="0.2">
      <c r="V436" s="688"/>
      <c r="W436" s="687" t="str">
        <f t="shared" si="13"/>
        <v>1D</v>
      </c>
      <c r="X436" s="683">
        <f>_xll.qlCalendarAdvance(Calendar,X435,W436,"f",FALSE)</f>
        <v>42793</v>
      </c>
      <c r="Y436" s="682">
        <f>_xll.qlCalendarAdvance(Calendar,X436,NDays&amp;"D")</f>
        <v>42793</v>
      </c>
      <c r="Z436" s="681">
        <v>1.2855960734343697E-2</v>
      </c>
      <c r="AA436" s="686"/>
      <c r="AB436" s="685"/>
    </row>
    <row r="437" spans="22:28" x14ac:dyDescent="0.2">
      <c r="V437" s="688"/>
      <c r="W437" s="687" t="str">
        <f t="shared" si="13"/>
        <v>1D</v>
      </c>
      <c r="X437" s="683">
        <f>_xll.qlCalendarAdvance(Calendar,X436,W437,"f",FALSE)</f>
        <v>42794</v>
      </c>
      <c r="Y437" s="682">
        <f>_xll.qlCalendarAdvance(Calendar,X437,NDays&amp;"D")</f>
        <v>42794</v>
      </c>
      <c r="Z437" s="681">
        <v>1.287178952635637E-2</v>
      </c>
      <c r="AA437" s="686"/>
      <c r="AB437" s="685"/>
    </row>
    <row r="438" spans="22:28" x14ac:dyDescent="0.2">
      <c r="V438" s="688"/>
      <c r="W438" s="687" t="str">
        <f t="shared" si="13"/>
        <v>1D</v>
      </c>
      <c r="X438" s="683">
        <f>_xll.qlCalendarAdvance(Calendar,X437,W438,"f",FALSE)</f>
        <v>42795</v>
      </c>
      <c r="Y438" s="682">
        <f>_xll.qlCalendarAdvance(Calendar,X438,NDays&amp;"D")</f>
        <v>42795</v>
      </c>
      <c r="Z438" s="681">
        <v>1.2887577308788867E-2</v>
      </c>
      <c r="AA438" s="686"/>
      <c r="AB438" s="685"/>
    </row>
    <row r="439" spans="22:28" x14ac:dyDescent="0.2">
      <c r="V439" s="688"/>
      <c r="W439" s="687" t="str">
        <f t="shared" si="13"/>
        <v>1D</v>
      </c>
      <c r="X439" s="683">
        <f>_xll.qlCalendarAdvance(Calendar,X438,W439,"f",FALSE)</f>
        <v>42796</v>
      </c>
      <c r="Y439" s="682">
        <f>_xll.qlCalendarAdvance(Calendar,X439,NDays&amp;"D")</f>
        <v>42796</v>
      </c>
      <c r="Z439" s="681">
        <v>1.2903324081641188E-2</v>
      </c>
      <c r="AA439" s="686"/>
      <c r="AB439" s="685"/>
    </row>
    <row r="440" spans="22:28" x14ac:dyDescent="0.2">
      <c r="V440" s="688"/>
      <c r="W440" s="687" t="str">
        <f t="shared" si="13"/>
        <v>1D</v>
      </c>
      <c r="X440" s="683">
        <f>_xll.qlCalendarAdvance(Calendar,X439,W440,"f",FALSE)</f>
        <v>42797</v>
      </c>
      <c r="Y440" s="682">
        <f>_xll.qlCalendarAdvance(Calendar,X440,NDays&amp;"D")</f>
        <v>42797</v>
      </c>
      <c r="Z440" s="681">
        <v>1.2935139306247864E-2</v>
      </c>
      <c r="AA440" s="686"/>
      <c r="AB440" s="685"/>
    </row>
    <row r="441" spans="22:28" x14ac:dyDescent="0.2">
      <c r="V441" s="688"/>
      <c r="W441" s="687" t="str">
        <f t="shared" si="13"/>
        <v>1D</v>
      </c>
      <c r="X441" s="683">
        <f>_xll.qlCalendarAdvance(Calendar,X440,W441,"f",FALSE)</f>
        <v>42800</v>
      </c>
      <c r="Y441" s="682">
        <f>_xll.qlCalendarAdvance(Calendar,X441,NDays&amp;"D")</f>
        <v>42800</v>
      </c>
      <c r="Z441" s="681">
        <v>1.2965901076762432E-2</v>
      </c>
      <c r="AA441" s="686"/>
      <c r="AB441" s="685"/>
    </row>
    <row r="442" spans="22:28" x14ac:dyDescent="0.2">
      <c r="V442" s="688"/>
      <c r="W442" s="687" t="str">
        <f t="shared" si="13"/>
        <v>1D</v>
      </c>
      <c r="X442" s="683">
        <f>_xll.qlCalendarAdvance(Calendar,X441,W442,"f",FALSE)</f>
        <v>42801</v>
      </c>
      <c r="Y442" s="682">
        <f>_xll.qlCalendarAdvance(Calendar,X442,NDays&amp;"D")</f>
        <v>42801</v>
      </c>
      <c r="Z442" s="681">
        <v>1.2981442801389687E-2</v>
      </c>
      <c r="AA442" s="686"/>
      <c r="AB442" s="685"/>
    </row>
    <row r="443" spans="22:28" x14ac:dyDescent="0.2">
      <c r="V443" s="688"/>
      <c r="W443" s="687" t="str">
        <f t="shared" si="13"/>
        <v>1D</v>
      </c>
      <c r="X443" s="683">
        <f>_xll.qlCalendarAdvance(Calendar,X442,W443,"f",FALSE)</f>
        <v>42802</v>
      </c>
      <c r="Y443" s="682">
        <f>_xll.qlCalendarAdvance(Calendar,X443,NDays&amp;"D")</f>
        <v>42802</v>
      </c>
      <c r="Z443" s="681">
        <v>1.2996943516436765E-2</v>
      </c>
      <c r="AA443" s="686"/>
      <c r="AB443" s="685"/>
    </row>
    <row r="444" spans="22:28" x14ac:dyDescent="0.2">
      <c r="V444" s="688"/>
      <c r="W444" s="687" t="str">
        <f t="shared" si="13"/>
        <v>1D</v>
      </c>
      <c r="X444" s="683">
        <f>_xll.qlCalendarAdvance(Calendar,X443,W444,"f",FALSE)</f>
        <v>42803</v>
      </c>
      <c r="Y444" s="682">
        <f>_xll.qlCalendarAdvance(Calendar,X444,NDays&amp;"D")</f>
        <v>42803</v>
      </c>
      <c r="Z444" s="681">
        <v>1.3012403221903668E-2</v>
      </c>
      <c r="AA444" s="686"/>
      <c r="AB444" s="685"/>
    </row>
    <row r="445" spans="22:28" x14ac:dyDescent="0.2">
      <c r="V445" s="688"/>
      <c r="W445" s="687" t="str">
        <f t="shared" si="13"/>
        <v>1D</v>
      </c>
      <c r="X445" s="683">
        <f>_xll.qlCalendarAdvance(Calendar,X444,W445,"f",FALSE)</f>
        <v>42804</v>
      </c>
      <c r="Y445" s="682">
        <f>_xll.qlCalendarAdvance(Calendar,X445,NDays&amp;"D")</f>
        <v>42804</v>
      </c>
      <c r="Z445" s="681">
        <v>1.3043652034288405E-2</v>
      </c>
      <c r="AA445" s="686"/>
      <c r="AB445" s="685"/>
    </row>
    <row r="446" spans="22:28" x14ac:dyDescent="0.2">
      <c r="V446" s="688"/>
      <c r="W446" s="687" t="str">
        <f t="shared" si="13"/>
        <v>1D</v>
      </c>
      <c r="X446" s="683">
        <f>_xll.qlCalendarAdvance(Calendar,X445,W446,"f",FALSE)</f>
        <v>42807</v>
      </c>
      <c r="Y446" s="682">
        <f>_xll.qlCalendarAdvance(Calendar,X446,NDays&amp;"D")</f>
        <v>42807</v>
      </c>
      <c r="Z446" s="681">
        <v>1.3073831946915915E-2</v>
      </c>
      <c r="AA446" s="686"/>
      <c r="AB446" s="685"/>
    </row>
    <row r="447" spans="22:28" x14ac:dyDescent="0.2">
      <c r="V447" s="688"/>
      <c r="W447" s="687" t="str">
        <f t="shared" si="13"/>
        <v>1D</v>
      </c>
      <c r="X447" s="683">
        <f>_xll.qlCalendarAdvance(Calendar,X446,W447,"f",FALSE)</f>
        <v>42808</v>
      </c>
      <c r="Y447" s="682">
        <f>_xll.qlCalendarAdvance(Calendar,X447,NDays&amp;"D")</f>
        <v>42808</v>
      </c>
      <c r="Z447" s="681">
        <v>1.3089086604076705E-2</v>
      </c>
      <c r="AA447" s="686"/>
      <c r="AB447" s="685"/>
    </row>
    <row r="448" spans="22:28" x14ac:dyDescent="0.2">
      <c r="V448" s="688"/>
      <c r="W448" s="687" t="str">
        <f t="shared" si="13"/>
        <v>1D</v>
      </c>
      <c r="X448" s="683">
        <f>_xll.qlCalendarAdvance(Calendar,X447,W448,"f",FALSE)</f>
        <v>42809</v>
      </c>
      <c r="Y448" s="682">
        <f>_xll.qlCalendarAdvance(Calendar,X448,NDays&amp;"D")</f>
        <v>42809</v>
      </c>
      <c r="Z448" s="681">
        <v>1.3104300251495227E-2</v>
      </c>
      <c r="AA448" s="686"/>
      <c r="AB448" s="685"/>
    </row>
    <row r="449" spans="22:28" x14ac:dyDescent="0.2">
      <c r="V449" s="688"/>
      <c r="W449" s="687" t="str">
        <f t="shared" si="13"/>
        <v>1D</v>
      </c>
      <c r="X449" s="683">
        <f>_xll.qlCalendarAdvance(Calendar,X448,W449,"f",FALSE)</f>
        <v>42810</v>
      </c>
      <c r="Y449" s="682">
        <f>_xll.qlCalendarAdvance(Calendar,X449,NDays&amp;"D")</f>
        <v>42810</v>
      </c>
      <c r="Z449" s="681">
        <v>1.3119472889252526E-2</v>
      </c>
      <c r="AA449" s="686"/>
      <c r="AB449" s="685"/>
    </row>
    <row r="450" spans="22:28" x14ac:dyDescent="0.2">
      <c r="V450" s="688"/>
      <c r="W450" s="687" t="str">
        <f t="shared" si="13"/>
        <v>1D</v>
      </c>
      <c r="X450" s="683">
        <f>_xll.qlCalendarAdvance(Calendar,X449,W450,"f",FALSE)</f>
        <v>42811</v>
      </c>
      <c r="Y450" s="682">
        <f>_xll.qlCalendarAdvance(Calendar,X450,NDays&amp;"D")</f>
        <v>42811</v>
      </c>
      <c r="Z450" s="681">
        <v>1.315015520855815E-2</v>
      </c>
      <c r="AA450" s="686"/>
      <c r="AB450" s="685"/>
    </row>
    <row r="451" spans="22:28" x14ac:dyDescent="0.2">
      <c r="V451" s="688"/>
      <c r="W451" s="687" t="str">
        <f t="shared" si="13"/>
        <v>1D</v>
      </c>
      <c r="X451" s="683">
        <f>_xll.qlCalendarAdvance(Calendar,X450,W451,"f",FALSE)</f>
        <v>42814</v>
      </c>
      <c r="Y451" s="682">
        <f>_xll.qlCalendarAdvance(Calendar,X451,NDays&amp;"D")</f>
        <v>42814</v>
      </c>
      <c r="Z451" s="681">
        <v>1.3179753343264267E-2</v>
      </c>
      <c r="AA451" s="686"/>
      <c r="AB451" s="685"/>
    </row>
    <row r="452" spans="22:28" x14ac:dyDescent="0.2">
      <c r="V452" s="688"/>
      <c r="W452" s="687" t="str">
        <f t="shared" si="13"/>
        <v>1D</v>
      </c>
      <c r="X452" s="683">
        <f>_xll.qlCalendarAdvance(Calendar,X451,W452,"f",FALSE)</f>
        <v>42815</v>
      </c>
      <c r="Y452" s="682">
        <f>_xll.qlCalendarAdvance(Calendar,X452,NDays&amp;"D")</f>
        <v>42815</v>
      </c>
      <c r="Z452" s="681">
        <v>1.3194720932553361E-2</v>
      </c>
      <c r="AA452" s="686"/>
      <c r="AB452" s="685"/>
    </row>
    <row r="453" spans="22:28" x14ac:dyDescent="0.2">
      <c r="V453" s="688"/>
      <c r="W453" s="687" t="str">
        <f t="shared" si="13"/>
        <v>1D</v>
      </c>
      <c r="X453" s="683">
        <f>_xll.qlCalendarAdvance(Calendar,X452,W453,"f",FALSE)</f>
        <v>42816</v>
      </c>
      <c r="Y453" s="682">
        <f>_xll.qlCalendarAdvance(Calendar,X453,NDays&amp;"D")</f>
        <v>42816</v>
      </c>
      <c r="Z453" s="681">
        <v>1.320964751201914E-2</v>
      </c>
      <c r="AA453" s="686"/>
      <c r="AB453" s="685"/>
    </row>
    <row r="454" spans="22:28" x14ac:dyDescent="0.2">
      <c r="V454" s="688"/>
      <c r="W454" s="687" t="str">
        <f t="shared" si="13"/>
        <v>1D</v>
      </c>
      <c r="X454" s="683">
        <f>_xll.qlCalendarAdvance(Calendar,X453,W454,"f",FALSE)</f>
        <v>42817</v>
      </c>
      <c r="Y454" s="682">
        <f>_xll.qlCalendarAdvance(Calendar,X454,NDays&amp;"D")</f>
        <v>42817</v>
      </c>
      <c r="Z454" s="681">
        <v>1.3224533081904744E-2</v>
      </c>
      <c r="AA454" s="686"/>
      <c r="AB454" s="685"/>
    </row>
    <row r="455" spans="22:28" x14ac:dyDescent="0.2">
      <c r="V455" s="688"/>
      <c r="W455" s="687" t="str">
        <f t="shared" si="13"/>
        <v>1D</v>
      </c>
      <c r="X455" s="683">
        <f>_xll.qlCalendarAdvance(Calendar,X454,W455,"f",FALSE)</f>
        <v>42818</v>
      </c>
      <c r="Y455" s="682">
        <f>_xll.qlCalendarAdvance(Calendar,X455,NDays&amp;"D")</f>
        <v>42818</v>
      </c>
      <c r="Z455" s="681">
        <v>1.3254648823843123E-2</v>
      </c>
      <c r="AA455" s="686"/>
      <c r="AB455" s="685"/>
    </row>
    <row r="456" spans="22:28" x14ac:dyDescent="0.2">
      <c r="V456" s="688"/>
      <c r="W456" s="687" t="str">
        <f t="shared" si="13"/>
        <v>1D</v>
      </c>
      <c r="X456" s="683">
        <f>_xll.qlCalendarAdvance(Calendar,X455,W456,"f",FALSE)</f>
        <v>42821</v>
      </c>
      <c r="Y456" s="682">
        <f>_xll.qlCalendarAdvance(Calendar,X456,NDays&amp;"D")</f>
        <v>42821</v>
      </c>
      <c r="Z456" s="681">
        <v>1.3283665263862376E-2</v>
      </c>
      <c r="AA456" s="686"/>
      <c r="AB456" s="685"/>
    </row>
    <row r="457" spans="22:28" x14ac:dyDescent="0.2">
      <c r="V457" s="688"/>
      <c r="W457" s="687" t="str">
        <f t="shared" si="13"/>
        <v>1D</v>
      </c>
      <c r="X457" s="683">
        <f>_xll.qlCalendarAdvance(Calendar,X456,W457,"f",FALSE)</f>
        <v>42822</v>
      </c>
      <c r="Y457" s="682">
        <f>_xll.qlCalendarAdvance(Calendar,X457,NDays&amp;"D")</f>
        <v>42822</v>
      </c>
      <c r="Z457" s="681">
        <v>1.3298345785036636E-2</v>
      </c>
      <c r="AA457" s="686"/>
      <c r="AB457" s="685"/>
    </row>
    <row r="458" spans="22:28" x14ac:dyDescent="0.2">
      <c r="V458" s="688"/>
      <c r="W458" s="687" t="str">
        <f t="shared" si="13"/>
        <v>1D</v>
      </c>
      <c r="X458" s="683">
        <f>_xll.qlCalendarAdvance(Calendar,X457,W458,"f",FALSE)</f>
        <v>42823</v>
      </c>
      <c r="Y458" s="682">
        <f>_xll.qlCalendarAdvance(Calendar,X458,NDays&amp;"D")</f>
        <v>42823</v>
      </c>
      <c r="Z458" s="681">
        <v>1.3312985296468627E-2</v>
      </c>
      <c r="AA458" s="686"/>
      <c r="AB458" s="685"/>
    </row>
    <row r="459" spans="22:28" x14ac:dyDescent="0.2">
      <c r="V459" s="688"/>
      <c r="W459" s="687" t="str">
        <f t="shared" si="13"/>
        <v>1D</v>
      </c>
      <c r="X459" s="683">
        <f>_xll.qlCalendarAdvance(Calendar,X458,W459,"f",FALSE)</f>
        <v>42824</v>
      </c>
      <c r="Y459" s="682">
        <f>_xll.qlCalendarAdvance(Calendar,X459,NDays&amp;"D")</f>
        <v>42824</v>
      </c>
      <c r="Z459" s="681">
        <v>1.3327583798077303E-2</v>
      </c>
      <c r="AA459" s="686"/>
      <c r="AB459" s="685"/>
    </row>
    <row r="460" spans="22:28" x14ac:dyDescent="0.2">
      <c r="V460" s="688"/>
      <c r="W460" s="687" t="str">
        <f t="shared" ref="W460:W528" si="14">W459</f>
        <v>1D</v>
      </c>
      <c r="X460" s="683">
        <f>_xll.qlCalendarAdvance(Calendar,X459,W460,"f",FALSE)</f>
        <v>42825</v>
      </c>
      <c r="Y460" s="682">
        <f>_xll.qlCalendarAdvance(Calendar,X460,NDays&amp;"D")</f>
        <v>42825</v>
      </c>
      <c r="Z460" s="681">
        <v>1.3357132874956362E-2</v>
      </c>
      <c r="AA460" s="686"/>
      <c r="AB460" s="685"/>
    </row>
    <row r="461" spans="22:28" x14ac:dyDescent="0.2">
      <c r="V461" s="688"/>
      <c r="W461" s="687" t="str">
        <f t="shared" si="14"/>
        <v>1D</v>
      </c>
      <c r="X461" s="683">
        <f>_xll.qlCalendarAdvance(Calendar,X460,W461,"f",FALSE)</f>
        <v>42828</v>
      </c>
      <c r="Y461" s="682">
        <f>_xll.qlCalendarAdvance(Calendar,X461,NDays&amp;"D")</f>
        <v>42828</v>
      </c>
      <c r="Z461" s="681">
        <v>1.3385567707089319E-2</v>
      </c>
      <c r="AA461" s="686"/>
      <c r="AB461" s="685"/>
    </row>
    <row r="462" spans="22:28" x14ac:dyDescent="0.2">
      <c r="V462" s="688"/>
      <c r="W462" s="687" t="str">
        <f t="shared" si="14"/>
        <v>1D</v>
      </c>
      <c r="X462" s="683">
        <f>_xll.qlCalendarAdvance(Calendar,X461,W462,"f",FALSE)</f>
        <v>42829</v>
      </c>
      <c r="Y462" s="682">
        <f>_xll.qlCalendarAdvance(Calendar,X462,NDays&amp;"D")</f>
        <v>42829</v>
      </c>
      <c r="Z462" s="681">
        <v>1.3399961159905605E-2</v>
      </c>
      <c r="AA462" s="686"/>
      <c r="AB462" s="685"/>
    </row>
    <row r="463" spans="22:28" x14ac:dyDescent="0.2">
      <c r="V463" s="688"/>
      <c r="W463" s="687" t="str">
        <f t="shared" si="14"/>
        <v>1D</v>
      </c>
      <c r="X463" s="683">
        <f>_xll.qlCalendarAdvance(Calendar,X462,W463,"f",FALSE)</f>
        <v>42830</v>
      </c>
      <c r="Y463" s="682">
        <f>_xll.qlCalendarAdvance(Calendar,X463,NDays&amp;"D")</f>
        <v>42830</v>
      </c>
      <c r="Z463" s="681">
        <v>1.3414313602979622E-2</v>
      </c>
      <c r="AA463" s="686"/>
      <c r="AB463" s="685"/>
    </row>
    <row r="464" spans="22:28" x14ac:dyDescent="0.2">
      <c r="V464" s="688"/>
      <c r="W464" s="687" t="str">
        <f t="shared" si="14"/>
        <v>1D</v>
      </c>
      <c r="X464" s="683">
        <f>_xll.qlCalendarAdvance(Calendar,X463,W464,"f",FALSE)</f>
        <v>42831</v>
      </c>
      <c r="Y464" s="682">
        <f>_xll.qlCalendarAdvance(Calendar,X464,NDays&amp;"D")</f>
        <v>42831</v>
      </c>
      <c r="Z464" s="681">
        <v>1.3428625036149278E-2</v>
      </c>
      <c r="AA464" s="686"/>
      <c r="AB464" s="685"/>
    </row>
    <row r="465" spans="22:28" x14ac:dyDescent="0.2">
      <c r="V465" s="688"/>
      <c r="W465" s="687" t="str">
        <f t="shared" si="14"/>
        <v>1D</v>
      </c>
      <c r="X465" s="683">
        <f>_xll.qlCalendarAdvance(Calendar,X464,W465,"f",FALSE)</f>
        <v>42832</v>
      </c>
      <c r="Y465" s="682">
        <f>_xll.qlCalendarAdvance(Calendar,X465,NDays&amp;"D")</f>
        <v>42832</v>
      </c>
      <c r="Z465" s="681">
        <v>1.3457607356818965E-2</v>
      </c>
      <c r="AA465" s="686"/>
      <c r="AB465" s="685"/>
    </row>
    <row r="466" spans="22:28" x14ac:dyDescent="0.2">
      <c r="V466" s="688"/>
      <c r="W466" s="687" t="str">
        <f t="shared" si="14"/>
        <v>1D</v>
      </c>
      <c r="X466" s="683">
        <f>_xll.qlCalendarAdvance(Calendar,X465,W466,"f",FALSE)</f>
        <v>42835</v>
      </c>
      <c r="Y466" s="682">
        <f>_xll.qlCalendarAdvance(Calendar,X466,NDays&amp;"D")</f>
        <v>42835</v>
      </c>
      <c r="Z466" s="681">
        <v>1.3485460671243121E-2</v>
      </c>
      <c r="AA466" s="686"/>
      <c r="AB466" s="685"/>
    </row>
    <row r="467" spans="22:28" x14ac:dyDescent="0.2">
      <c r="V467" s="688"/>
      <c r="W467" s="687" t="str">
        <f t="shared" si="14"/>
        <v>1D</v>
      </c>
      <c r="X467" s="683">
        <f>_xll.qlCalendarAdvance(Calendar,X466,W467,"f",FALSE)</f>
        <v>42836</v>
      </c>
      <c r="Y467" s="682">
        <f>_xll.qlCalendarAdvance(Calendar,X467,NDays&amp;"D")</f>
        <v>42836</v>
      </c>
      <c r="Z467" s="681">
        <v>1.3499567055539341E-2</v>
      </c>
      <c r="AA467" s="686"/>
      <c r="AB467" s="685"/>
    </row>
    <row r="468" spans="22:28" x14ac:dyDescent="0.2">
      <c r="V468" s="688"/>
      <c r="W468" s="687" t="str">
        <f t="shared" si="14"/>
        <v>1D</v>
      </c>
      <c r="X468" s="683">
        <f>_xll.qlCalendarAdvance(Calendar,X467,W468,"f",FALSE)</f>
        <v>42837</v>
      </c>
      <c r="Y468" s="682">
        <f>_xll.qlCalendarAdvance(Calendar,X468,NDays&amp;"D")</f>
        <v>42837</v>
      </c>
      <c r="Z468" s="681">
        <v>1.3513632429850153E-2</v>
      </c>
      <c r="AA468" s="686"/>
      <c r="AB468" s="685"/>
    </row>
    <row r="469" spans="22:28" x14ac:dyDescent="0.2">
      <c r="V469" s="688"/>
      <c r="W469" s="687" t="str">
        <f t="shared" si="14"/>
        <v>1D</v>
      </c>
      <c r="X469" s="683">
        <f>_xll.qlCalendarAdvance(Calendar,X468,W469,"f",FALSE)</f>
        <v>42838</v>
      </c>
      <c r="Y469" s="682">
        <f>_xll.qlCalendarAdvance(Calendar,X469,NDays&amp;"D")</f>
        <v>42838</v>
      </c>
      <c r="Z469" s="681">
        <v>1.3556548385392553E-2</v>
      </c>
      <c r="AA469" s="686"/>
      <c r="AB469" s="685"/>
    </row>
    <row r="470" spans="22:28" x14ac:dyDescent="0.2">
      <c r="V470" s="688"/>
      <c r="W470" s="687" t="str">
        <f t="shared" si="14"/>
        <v>1D</v>
      </c>
      <c r="X470" s="683">
        <f>_xll.qlCalendarAdvance(Calendar,X469,W470,"f",FALSE)</f>
        <v>42843</v>
      </c>
      <c r="Y470" s="682">
        <f>_xll.qlCalendarAdvance(Calendar,X470,NDays&amp;"D")</f>
        <v>42843</v>
      </c>
      <c r="Z470" s="681">
        <v>1.3597163469992735E-2</v>
      </c>
      <c r="AA470" s="686"/>
      <c r="AB470" s="685"/>
    </row>
    <row r="471" spans="22:28" x14ac:dyDescent="0.2">
      <c r="V471" s="688"/>
      <c r="W471" s="687" t="str">
        <f t="shared" si="14"/>
        <v>1D</v>
      </c>
      <c r="X471" s="683">
        <f>_xll.qlCalendarAdvance(Calendar,X470,W471,"f",FALSE)</f>
        <v>42844</v>
      </c>
      <c r="Y471" s="682">
        <f>_xll.qlCalendarAdvance(Calendar,X471,NDays&amp;"D")</f>
        <v>42844</v>
      </c>
      <c r="Z471" s="681">
        <v>1.3610941775621388E-2</v>
      </c>
      <c r="AA471" s="686"/>
      <c r="AB471" s="685"/>
    </row>
    <row r="472" spans="22:28" x14ac:dyDescent="0.2">
      <c r="V472" s="688"/>
      <c r="W472" s="687" t="str">
        <f t="shared" si="14"/>
        <v>1D</v>
      </c>
      <c r="X472" s="683">
        <f>_xll.qlCalendarAdvance(Calendar,X471,W472,"f",FALSE)</f>
        <v>42845</v>
      </c>
      <c r="Y472" s="682">
        <f>_xll.qlCalendarAdvance(Calendar,X472,NDays&amp;"D")</f>
        <v>42845</v>
      </c>
      <c r="Z472" s="681">
        <v>1.362467907134568E-2</v>
      </c>
      <c r="AA472" s="686"/>
      <c r="AB472" s="685"/>
    </row>
    <row r="473" spans="22:28" x14ac:dyDescent="0.2">
      <c r="V473" s="688"/>
      <c r="W473" s="687" t="str">
        <f t="shared" si="14"/>
        <v>1D</v>
      </c>
      <c r="X473" s="683">
        <f>_xll.qlCalendarAdvance(Calendar,X472,W473,"f",FALSE)</f>
        <v>42846</v>
      </c>
      <c r="Y473" s="682">
        <f>_xll.qlCalendarAdvance(Calendar,X473,NDays&amp;"D")</f>
        <v>42846</v>
      </c>
      <c r="Z473" s="681">
        <v>1.3652527592962945E-2</v>
      </c>
      <c r="AA473" s="686"/>
      <c r="AB473" s="685"/>
    </row>
    <row r="474" spans="22:28" x14ac:dyDescent="0.2">
      <c r="V474" s="688"/>
      <c r="W474" s="687" t="str">
        <f t="shared" si="14"/>
        <v>1D</v>
      </c>
      <c r="X474" s="683">
        <f>_xll.qlCalendarAdvance(Calendar,X473,W474,"f",FALSE)</f>
        <v>42849</v>
      </c>
      <c r="Y474" s="682">
        <f>_xll.qlCalendarAdvance(Calendar,X474,NDays&amp;"D")</f>
        <v>42849</v>
      </c>
      <c r="Z474" s="681">
        <v>1.3679218155685513E-2</v>
      </c>
      <c r="AA474" s="686"/>
      <c r="AB474" s="685"/>
    </row>
    <row r="475" spans="22:28" x14ac:dyDescent="0.2">
      <c r="V475" s="688"/>
      <c r="W475" s="687" t="str">
        <f t="shared" si="14"/>
        <v>1D</v>
      </c>
      <c r="X475" s="683">
        <f>_xll.qlCalendarAdvance(Calendar,X474,W475,"f",FALSE)</f>
        <v>42850</v>
      </c>
      <c r="Y475" s="682">
        <f>_xll.qlCalendarAdvance(Calendar,X475,NDays&amp;"D")</f>
        <v>42850</v>
      </c>
      <c r="Z475" s="681">
        <v>1.3692750402050091E-2</v>
      </c>
      <c r="AA475" s="686"/>
      <c r="AB475" s="685"/>
    </row>
    <row r="476" spans="22:28" x14ac:dyDescent="0.2">
      <c r="V476" s="688"/>
      <c r="W476" s="687" t="str">
        <f t="shared" si="14"/>
        <v>1D</v>
      </c>
      <c r="X476" s="683">
        <f>_xll.qlCalendarAdvance(Calendar,X475,W476,"f",FALSE)</f>
        <v>42851</v>
      </c>
      <c r="Y476" s="682">
        <f>_xll.qlCalendarAdvance(Calendar,X476,NDays&amp;"D")</f>
        <v>42851</v>
      </c>
      <c r="Z476" s="681">
        <v>1.3706241638591354E-2</v>
      </c>
      <c r="AA476" s="686"/>
      <c r="AB476" s="685"/>
    </row>
    <row r="477" spans="22:28" x14ac:dyDescent="0.2">
      <c r="V477" s="688"/>
      <c r="W477" s="687" t="str">
        <f t="shared" si="14"/>
        <v>1D</v>
      </c>
      <c r="X477" s="683">
        <f>_xll.qlCalendarAdvance(Calendar,X476,W477,"f",FALSE)</f>
        <v>42852</v>
      </c>
      <c r="Y477" s="682">
        <f>_xll.qlCalendarAdvance(Calendar,X477,NDays&amp;"D")</f>
        <v>42852</v>
      </c>
      <c r="Z477" s="681">
        <v>1.3719691865228256E-2</v>
      </c>
      <c r="AA477" s="686"/>
      <c r="AB477" s="685"/>
    </row>
    <row r="478" spans="22:28" x14ac:dyDescent="0.2">
      <c r="V478" s="688"/>
      <c r="W478" s="687" t="str">
        <f t="shared" si="14"/>
        <v>1D</v>
      </c>
      <c r="X478" s="683">
        <f>_xll.qlCalendarAdvance(Calendar,X477,W478,"f",FALSE)</f>
        <v>42853</v>
      </c>
      <c r="Y478" s="682">
        <f>_xll.qlCalendarAdvance(Calendar,X478,NDays&amp;"D")</f>
        <v>42853</v>
      </c>
      <c r="Z478" s="681">
        <v>1.3753889722464274E-2</v>
      </c>
      <c r="AA478" s="686"/>
      <c r="AB478" s="685"/>
    </row>
    <row r="479" spans="22:28" x14ac:dyDescent="0.2">
      <c r="V479" s="688"/>
      <c r="W479" s="687" t="str">
        <f t="shared" si="14"/>
        <v>1D</v>
      </c>
      <c r="X479" s="683">
        <f>_xll.qlCalendarAdvance(Calendar,X478,W479,"f",FALSE)</f>
        <v>42857</v>
      </c>
      <c r="Y479" s="682">
        <f>_xll.qlCalendarAdvance(Calendar,X479,NDays&amp;"D")</f>
        <v>42857</v>
      </c>
      <c r="Z479" s="681">
        <v>1.3786327849847346E-2</v>
      </c>
      <c r="AA479" s="686"/>
      <c r="AB479" s="685"/>
    </row>
    <row r="480" spans="22:28" x14ac:dyDescent="0.2">
      <c r="V480" s="688"/>
      <c r="W480" s="687" t="str">
        <f t="shared" si="14"/>
        <v>1D</v>
      </c>
      <c r="X480" s="683">
        <f>_xll.qlCalendarAdvance(Calendar,X479,W480,"f",FALSE)</f>
        <v>42858</v>
      </c>
      <c r="Y480" s="682">
        <f>_xll.qlCalendarAdvance(Calendar,X480,NDays&amp;"D")</f>
        <v>42858</v>
      </c>
      <c r="Z480" s="681">
        <v>1.379953201705808E-2</v>
      </c>
      <c r="AA480" s="686"/>
      <c r="AB480" s="685"/>
    </row>
    <row r="481" spans="22:28" x14ac:dyDescent="0.2">
      <c r="V481" s="688"/>
      <c r="W481" s="687" t="str">
        <f t="shared" si="14"/>
        <v>1D</v>
      </c>
      <c r="X481" s="683">
        <f>_xll.qlCalendarAdvance(Calendar,X480,W481,"f",FALSE)</f>
        <v>42859</v>
      </c>
      <c r="Y481" s="682">
        <f>_xll.qlCalendarAdvance(Calendar,X481,NDays&amp;"D")</f>
        <v>42859</v>
      </c>
      <c r="Z481" s="681">
        <v>1.3812695174364453E-2</v>
      </c>
      <c r="AA481" s="686"/>
      <c r="AB481" s="685"/>
    </row>
    <row r="482" spans="22:28" x14ac:dyDescent="0.2">
      <c r="V482" s="688"/>
      <c r="W482" s="687" t="str">
        <f t="shared" si="14"/>
        <v>1D</v>
      </c>
      <c r="X482" s="683">
        <f>_xll.qlCalendarAdvance(Calendar,X481,W482,"f",FALSE)</f>
        <v>42860</v>
      </c>
      <c r="Y482" s="682">
        <f>_xll.qlCalendarAdvance(Calendar,X482,NDays&amp;"D")</f>
        <v>42860</v>
      </c>
      <c r="Z482" s="681">
        <v>1.3839409493643004E-2</v>
      </c>
      <c r="AA482" s="686"/>
      <c r="AB482" s="685"/>
    </row>
    <row r="483" spans="22:28" x14ac:dyDescent="0.2">
      <c r="V483" s="688"/>
      <c r="W483" s="687" t="str">
        <f t="shared" si="14"/>
        <v>1D</v>
      </c>
      <c r="X483" s="683">
        <f>_xll.qlCalendarAdvance(Calendar,X482,W483,"f",FALSE)</f>
        <v>42863</v>
      </c>
      <c r="Y483" s="682">
        <f>_xll.qlCalendarAdvance(Calendar,X483,NDays&amp;"D")</f>
        <v>42863</v>
      </c>
      <c r="Z483" s="681">
        <v>1.3864937704384239E-2</v>
      </c>
      <c r="AA483" s="686"/>
      <c r="AB483" s="685"/>
    </row>
    <row r="484" spans="22:28" x14ac:dyDescent="0.2">
      <c r="V484" s="688"/>
      <c r="W484" s="687" t="str">
        <f t="shared" si="14"/>
        <v>1D</v>
      </c>
      <c r="X484" s="683">
        <f>_xll.qlCalendarAdvance(Calendar,X483,W484,"f",FALSE)</f>
        <v>42864</v>
      </c>
      <c r="Y484" s="682">
        <f>_xll.qlCalendarAdvance(Calendar,X484,NDays&amp;"D")</f>
        <v>42864</v>
      </c>
      <c r="Z484" s="681">
        <v>1.3877895812006713E-2</v>
      </c>
      <c r="AA484" s="686"/>
      <c r="AB484" s="685"/>
    </row>
    <row r="485" spans="22:28" x14ac:dyDescent="0.2">
      <c r="V485" s="688"/>
      <c r="W485" s="687" t="str">
        <f t="shared" si="14"/>
        <v>1D</v>
      </c>
      <c r="X485" s="683">
        <f>_xll.qlCalendarAdvance(Calendar,X484,W485,"f",FALSE)</f>
        <v>42865</v>
      </c>
      <c r="Y485" s="682">
        <f>_xll.qlCalendarAdvance(Calendar,X485,NDays&amp;"D")</f>
        <v>42865</v>
      </c>
      <c r="Z485" s="681">
        <v>1.3890812909724826E-2</v>
      </c>
      <c r="AA485" s="686"/>
      <c r="AB485" s="685"/>
    </row>
    <row r="486" spans="22:28" x14ac:dyDescent="0.2">
      <c r="V486" s="688"/>
      <c r="W486" s="687" t="str">
        <f t="shared" si="14"/>
        <v>1D</v>
      </c>
      <c r="X486" s="683">
        <f>_xll.qlCalendarAdvance(Calendar,X485,W486,"f",FALSE)</f>
        <v>42866</v>
      </c>
      <c r="Y486" s="682">
        <f>_xll.qlCalendarAdvance(Calendar,X486,NDays&amp;"D")</f>
        <v>42866</v>
      </c>
      <c r="Z486" s="681">
        <v>1.3903688997457531E-2</v>
      </c>
      <c r="AA486" s="686"/>
      <c r="AB486" s="685"/>
    </row>
    <row r="487" spans="22:28" x14ac:dyDescent="0.2">
      <c r="V487" s="688"/>
      <c r="W487" s="687" t="str">
        <f t="shared" si="14"/>
        <v>1D</v>
      </c>
      <c r="X487" s="683">
        <f>_xll.qlCalendarAdvance(Calendar,X486,W487,"f",FALSE)</f>
        <v>42867</v>
      </c>
      <c r="Y487" s="682">
        <f>_xll.qlCalendarAdvance(Calendar,X487,NDays&amp;"D")</f>
        <v>42867</v>
      </c>
      <c r="Z487" s="681">
        <v>1.3929836056526906E-2</v>
      </c>
      <c r="AA487" s="686"/>
      <c r="AB487" s="685"/>
    </row>
    <row r="488" spans="22:28" x14ac:dyDescent="0.2">
      <c r="V488" s="688"/>
      <c r="W488" s="687" t="str">
        <f t="shared" si="14"/>
        <v>1D</v>
      </c>
      <c r="X488" s="683">
        <f>_xll.qlCalendarAdvance(Calendar,X487,W488,"f",FALSE)</f>
        <v>42870</v>
      </c>
      <c r="Y488" s="682">
        <f>_xll.qlCalendarAdvance(Calendar,X488,NDays&amp;"D")</f>
        <v>42870</v>
      </c>
      <c r="Z488" s="681">
        <v>1.3954783248939506E-2</v>
      </c>
      <c r="AA488" s="686"/>
      <c r="AB488" s="685"/>
    </row>
    <row r="489" spans="22:28" x14ac:dyDescent="0.2">
      <c r="V489" s="688"/>
      <c r="W489" s="687" t="str">
        <f t="shared" si="14"/>
        <v>1D</v>
      </c>
      <c r="X489" s="683">
        <f>_xll.qlCalendarAdvance(Calendar,X488,W489,"f",FALSE)</f>
        <v>42871</v>
      </c>
      <c r="Y489" s="682">
        <f>_xll.qlCalendarAdvance(Calendar,X489,NDays&amp;"D")</f>
        <v>42871</v>
      </c>
      <c r="Z489" s="681">
        <v>1.3967454286907266E-2</v>
      </c>
      <c r="AA489" s="686"/>
      <c r="AB489" s="685"/>
    </row>
    <row r="490" spans="22:28" x14ac:dyDescent="0.2">
      <c r="V490" s="688"/>
      <c r="W490" s="687" t="str">
        <f t="shared" si="14"/>
        <v>1D</v>
      </c>
      <c r="X490" s="683">
        <f>_xll.qlCalendarAdvance(Calendar,X489,W490,"f",FALSE)</f>
        <v>42872</v>
      </c>
      <c r="Y490" s="682">
        <f>_xll.qlCalendarAdvance(Calendar,X490,NDays&amp;"D")</f>
        <v>42872</v>
      </c>
      <c r="Z490" s="681">
        <v>1.3980084314889618E-2</v>
      </c>
      <c r="AA490" s="686"/>
      <c r="AB490" s="685"/>
    </row>
    <row r="491" spans="22:28" x14ac:dyDescent="0.2">
      <c r="V491" s="688"/>
      <c r="W491" s="687" t="str">
        <f t="shared" si="14"/>
        <v>1D</v>
      </c>
      <c r="X491" s="683">
        <f>_xll.qlCalendarAdvance(Calendar,X490,W491,"f",FALSE)</f>
        <v>42873</v>
      </c>
      <c r="Y491" s="682">
        <f>_xll.qlCalendarAdvance(Calendar,X491,NDays&amp;"D")</f>
        <v>42873</v>
      </c>
      <c r="Z491" s="681">
        <v>1.3992673332886563E-2</v>
      </c>
      <c r="AA491" s="686"/>
      <c r="AB491" s="685"/>
    </row>
    <row r="492" spans="22:28" x14ac:dyDescent="0.2">
      <c r="V492" s="688"/>
      <c r="W492" s="687" t="str">
        <f t="shared" si="14"/>
        <v>1D</v>
      </c>
      <c r="X492" s="683">
        <f>_xll.qlCalendarAdvance(Calendar,X491,W492,"f",FALSE)</f>
        <v>42874</v>
      </c>
      <c r="Y492" s="682">
        <f>_xll.qlCalendarAdvance(Calendar,X492,NDays&amp;"D")</f>
        <v>42874</v>
      </c>
      <c r="Z492" s="681">
        <v>1.4018253021820989E-2</v>
      </c>
      <c r="AA492" s="686"/>
      <c r="AB492" s="685"/>
    </row>
    <row r="493" spans="22:28" x14ac:dyDescent="0.2">
      <c r="V493" s="688"/>
      <c r="W493" s="687" t="str">
        <f t="shared" si="14"/>
        <v>1D</v>
      </c>
      <c r="X493" s="683">
        <f>_xll.qlCalendarAdvance(Calendar,X492,W493,"f",FALSE)</f>
        <v>42877</v>
      </c>
      <c r="Y493" s="682">
        <f>_xll.qlCalendarAdvance(Calendar,X493,NDays&amp;"D")</f>
        <v>42877</v>
      </c>
      <c r="Z493" s="681">
        <v>1.4042619305020265E-2</v>
      </c>
      <c r="AA493" s="686"/>
      <c r="AB493" s="685"/>
    </row>
    <row r="494" spans="22:28" x14ac:dyDescent="0.2">
      <c r="V494" s="688"/>
      <c r="W494" s="687" t="str">
        <f t="shared" si="14"/>
        <v>1D</v>
      </c>
      <c r="X494" s="683">
        <f>_xll.qlCalendarAdvance(Calendar,X493,W494,"f",FALSE)</f>
        <v>42878</v>
      </c>
      <c r="Y494" s="682">
        <f>_xll.qlCalendarAdvance(Calendar,X494,NDays&amp;"D")</f>
        <v>42878</v>
      </c>
      <c r="Z494" s="681">
        <v>1.4055003273090172E-2</v>
      </c>
      <c r="AA494" s="686"/>
      <c r="AB494" s="685"/>
    </row>
    <row r="495" spans="22:28" x14ac:dyDescent="0.2">
      <c r="V495" s="688"/>
      <c r="W495" s="687" t="str">
        <f t="shared" si="14"/>
        <v>1D</v>
      </c>
      <c r="X495" s="683">
        <f>_xll.qlCalendarAdvance(Calendar,X494,W495,"f",FALSE)</f>
        <v>42879</v>
      </c>
      <c r="Y495" s="682">
        <f>_xll.qlCalendarAdvance(Calendar,X495,NDays&amp;"D")</f>
        <v>42879</v>
      </c>
      <c r="Z495" s="681">
        <v>1.4067346231174671E-2</v>
      </c>
      <c r="AA495" s="686"/>
      <c r="AB495" s="685"/>
    </row>
    <row r="496" spans="22:28" x14ac:dyDescent="0.2">
      <c r="V496" s="688"/>
      <c r="W496" s="687" t="str">
        <f t="shared" si="14"/>
        <v>1D</v>
      </c>
      <c r="X496" s="683">
        <f>_xll.qlCalendarAdvance(Calendar,X495,W496,"f",FALSE)</f>
        <v>42880</v>
      </c>
      <c r="Y496" s="682">
        <f>_xll.qlCalendarAdvance(Calendar,X496,NDays&amp;"D")</f>
        <v>42880</v>
      </c>
      <c r="Z496" s="681">
        <v>1.4079648179192716E-2</v>
      </c>
      <c r="AA496" s="686"/>
      <c r="AB496" s="685"/>
    </row>
    <row r="497" spans="22:28" x14ac:dyDescent="0.2">
      <c r="V497" s="688"/>
      <c r="W497" s="687" t="str">
        <f t="shared" si="14"/>
        <v>1D</v>
      </c>
      <c r="X497" s="683">
        <f>_xll.qlCalendarAdvance(Calendar,X496,W497,"f",FALSE)</f>
        <v>42881</v>
      </c>
      <c r="Y497" s="682">
        <f>_xll.qlCalendarAdvance(Calendar,X497,NDays&amp;"D")</f>
        <v>42881</v>
      </c>
      <c r="Z497" s="681">
        <v>1.4111016229776674E-2</v>
      </c>
      <c r="AA497" s="686"/>
      <c r="AB497" s="685"/>
    </row>
    <row r="498" spans="22:28" x14ac:dyDescent="0.2">
      <c r="V498" s="688"/>
      <c r="W498" s="687" t="str">
        <f t="shared" si="14"/>
        <v>1D</v>
      </c>
      <c r="X498" s="683">
        <f>_xll.qlCalendarAdvance(Calendar,X497,W498,"f",FALSE)</f>
        <v>42885</v>
      </c>
      <c r="Y498" s="682">
        <f>_xll.qlCalendarAdvance(Calendar,X498,NDays&amp;"D")</f>
        <v>42885</v>
      </c>
      <c r="Z498" s="681">
        <v>1.4140542769177644E-2</v>
      </c>
      <c r="AA498" s="686"/>
      <c r="AB498" s="685"/>
    </row>
    <row r="499" spans="22:28" x14ac:dyDescent="0.2">
      <c r="V499" s="688"/>
      <c r="W499" s="687" t="str">
        <f t="shared" si="14"/>
        <v>1D</v>
      </c>
      <c r="X499" s="683">
        <f>_xll.qlCalendarAdvance(Calendar,X498,W499,"f",FALSE)</f>
        <v>42886</v>
      </c>
      <c r="Y499" s="682">
        <f>_xll.qlCalendarAdvance(Calendar,X499,NDays&amp;"D")</f>
        <v>42886</v>
      </c>
      <c r="Z499" s="681">
        <v>1.4152598657121152E-2</v>
      </c>
      <c r="AA499" s="686"/>
      <c r="AB499" s="685"/>
    </row>
    <row r="500" spans="22:28" x14ac:dyDescent="0.2">
      <c r="V500" s="688"/>
      <c r="W500" s="687" t="str">
        <f t="shared" si="14"/>
        <v>1D</v>
      </c>
      <c r="X500" s="683">
        <f>_xll.qlCalendarAdvance(Calendar,X499,W500,"f",FALSE)</f>
        <v>42887</v>
      </c>
      <c r="Y500" s="682">
        <f>_xll.qlCalendarAdvance(Calendar,X500,NDays&amp;"D")</f>
        <v>42887</v>
      </c>
      <c r="Z500" s="681">
        <v>1.4164613534998205E-2</v>
      </c>
      <c r="AA500" s="686"/>
      <c r="AB500" s="685"/>
    </row>
    <row r="501" spans="22:28" x14ac:dyDescent="0.2">
      <c r="V501" s="688"/>
      <c r="W501" s="687" t="str">
        <f t="shared" si="14"/>
        <v>1D</v>
      </c>
      <c r="X501" s="683">
        <f>_xll.qlCalendarAdvance(Calendar,X500,W501,"f",FALSE)</f>
        <v>42888</v>
      </c>
      <c r="Y501" s="682">
        <f>_xll.qlCalendarAdvance(Calendar,X501,NDays&amp;"D")</f>
        <v>42888</v>
      </c>
      <c r="Z501" s="681">
        <v>1.4189058142052662E-2</v>
      </c>
      <c r="AA501" s="686"/>
      <c r="AB501" s="685"/>
    </row>
    <row r="502" spans="22:28" x14ac:dyDescent="0.2">
      <c r="V502" s="688"/>
      <c r="W502" s="687" t="str">
        <f t="shared" si="14"/>
        <v>1D</v>
      </c>
      <c r="X502" s="683">
        <f>_xll.qlCalendarAdvance(Calendar,X501,W502,"f",FALSE)</f>
        <v>42891</v>
      </c>
      <c r="Y502" s="682">
        <f>_xll.qlCalendarAdvance(Calendar,X502,NDays&amp;"D")</f>
        <v>42891</v>
      </c>
      <c r="Z502" s="681">
        <v>1.4212262946085019E-2</v>
      </c>
      <c r="AA502" s="686"/>
      <c r="AB502" s="685"/>
    </row>
    <row r="503" spans="22:28" x14ac:dyDescent="0.2">
      <c r="V503" s="688"/>
      <c r="W503" s="687" t="str">
        <f t="shared" si="14"/>
        <v>1D</v>
      </c>
      <c r="X503" s="683">
        <f>_xll.qlCalendarAdvance(Calendar,X502,W503,"f",FALSE)</f>
        <v>42892</v>
      </c>
      <c r="Y503" s="682">
        <f>_xll.qlCalendarAdvance(Calendar,X503,NDays&amp;"D")</f>
        <v>42892</v>
      </c>
      <c r="Z503" s="681">
        <v>1.422407277371085E-2</v>
      </c>
      <c r="AA503" s="686"/>
      <c r="AB503" s="685"/>
    </row>
    <row r="504" spans="22:28" x14ac:dyDescent="0.2">
      <c r="V504" s="688"/>
      <c r="W504" s="687" t="str">
        <f t="shared" si="14"/>
        <v>1D</v>
      </c>
      <c r="X504" s="683">
        <f>_xll.qlCalendarAdvance(Calendar,X503,W504,"f",FALSE)</f>
        <v>42893</v>
      </c>
      <c r="Y504" s="682">
        <f>_xll.qlCalendarAdvance(Calendar,X504,NDays&amp;"D")</f>
        <v>42893</v>
      </c>
      <c r="Z504" s="681">
        <v>1.4235841591270226E-2</v>
      </c>
      <c r="AA504" s="686"/>
      <c r="AB504" s="685"/>
    </row>
    <row r="505" spans="22:28" x14ac:dyDescent="0.2">
      <c r="V505" s="688"/>
      <c r="W505" s="687" t="str">
        <f t="shared" si="14"/>
        <v>1D</v>
      </c>
      <c r="X505" s="683">
        <f>_xll.qlCalendarAdvance(Calendar,X504,W505,"f",FALSE)</f>
        <v>42894</v>
      </c>
      <c r="Y505" s="682">
        <f>_xll.qlCalendarAdvance(Calendar,X505,NDays&amp;"D")</f>
        <v>42894</v>
      </c>
      <c r="Z505" s="681">
        <v>1.4247569398844195E-2</v>
      </c>
      <c r="AA505" s="686"/>
      <c r="AB505" s="685"/>
    </row>
    <row r="506" spans="22:28" x14ac:dyDescent="0.2">
      <c r="V506" s="688"/>
      <c r="W506" s="687" t="str">
        <f t="shared" si="14"/>
        <v>1D</v>
      </c>
      <c r="X506" s="683">
        <f>_xll.qlCalendarAdvance(Calendar,X505,W506,"f",FALSE)</f>
        <v>42895</v>
      </c>
      <c r="Y506" s="682">
        <f>_xll.qlCalendarAdvance(Calendar,X506,NDays&amp;"D")</f>
        <v>42895</v>
      </c>
      <c r="Z506" s="681">
        <v>1.4271446288561437E-2</v>
      </c>
      <c r="AA506" s="686"/>
      <c r="AB506" s="685"/>
    </row>
    <row r="507" spans="22:28" x14ac:dyDescent="0.2">
      <c r="V507" s="688"/>
      <c r="W507" s="687" t="str">
        <f t="shared" si="14"/>
        <v>1D</v>
      </c>
      <c r="X507" s="683">
        <f>_xll.qlCalendarAdvance(Calendar,X506,W507,"f",FALSE)</f>
        <v>42898</v>
      </c>
      <c r="Y507" s="682">
        <f>_xll.qlCalendarAdvance(Calendar,X507,NDays&amp;"D")</f>
        <v>42898</v>
      </c>
      <c r="Z507" s="681">
        <v>1.4294070528151348E-2</v>
      </c>
      <c r="AA507" s="686"/>
      <c r="AB507" s="685"/>
    </row>
    <row r="508" spans="22:28" x14ac:dyDescent="0.2">
      <c r="V508" s="688"/>
      <c r="W508" s="687" t="str">
        <f t="shared" si="14"/>
        <v>1D</v>
      </c>
      <c r="X508" s="683">
        <f>_xll.qlCalendarAdvance(Calendar,X507,W508,"f",FALSE)</f>
        <v>42899</v>
      </c>
      <c r="Y508" s="682">
        <f>_xll.qlCalendarAdvance(Calendar,X508,NDays&amp;"D")</f>
        <v>42899</v>
      </c>
      <c r="Z508" s="681">
        <v>1.4305593285312002E-2</v>
      </c>
      <c r="AA508" s="686"/>
      <c r="AB508" s="685"/>
    </row>
    <row r="509" spans="22:28" x14ac:dyDescent="0.2">
      <c r="V509" s="688"/>
      <c r="W509" s="687" t="str">
        <f t="shared" si="14"/>
        <v>1D</v>
      </c>
      <c r="X509" s="683">
        <f>_xll.qlCalendarAdvance(Calendar,X508,W509,"f",FALSE)</f>
        <v>42900</v>
      </c>
      <c r="Y509" s="682">
        <f>_xll.qlCalendarAdvance(Calendar,X509,NDays&amp;"D")</f>
        <v>42900</v>
      </c>
      <c r="Z509" s="681">
        <v>1.4317075032325155E-2</v>
      </c>
      <c r="AA509" s="686"/>
      <c r="AB509" s="685"/>
    </row>
    <row r="510" spans="22:28" x14ac:dyDescent="0.2">
      <c r="V510" s="688"/>
      <c r="W510" s="687" t="str">
        <f t="shared" si="14"/>
        <v>1D</v>
      </c>
      <c r="X510" s="683">
        <f>_xll.qlCalendarAdvance(Calendar,X509,W510,"f",FALSE)</f>
        <v>42901</v>
      </c>
      <c r="Y510" s="682">
        <f>_xll.qlCalendarAdvance(Calendar,X510,NDays&amp;"D")</f>
        <v>42901</v>
      </c>
      <c r="Z510" s="681">
        <v>1.4328515769271855E-2</v>
      </c>
      <c r="AA510" s="686"/>
      <c r="AB510" s="685"/>
    </row>
    <row r="511" spans="22:28" x14ac:dyDescent="0.2">
      <c r="V511" s="688"/>
      <c r="W511" s="687" t="str">
        <f t="shared" si="14"/>
        <v>1D</v>
      </c>
      <c r="X511" s="683">
        <f>_xll.qlCalendarAdvance(Calendar,X510,W511,"f",FALSE)</f>
        <v>42902</v>
      </c>
      <c r="Y511" s="682">
        <f>_xll.qlCalendarAdvance(Calendar,X511,NDays&amp;"D")</f>
        <v>42902</v>
      </c>
      <c r="Z511" s="681">
        <v>1.4351824820514707E-2</v>
      </c>
      <c r="AA511" s="686"/>
      <c r="AB511" s="685"/>
    </row>
    <row r="512" spans="22:28" x14ac:dyDescent="0.2">
      <c r="V512" s="688"/>
      <c r="W512" s="687" t="str">
        <f t="shared" si="14"/>
        <v>1D</v>
      </c>
      <c r="X512" s="683">
        <f>_xll.qlCalendarAdvance(Calendar,X511,W512,"f",FALSE)</f>
        <v>42905</v>
      </c>
      <c r="Y512" s="682">
        <f>_xll.qlCalendarAdvance(Calendar,X512,NDays&amp;"D")</f>
        <v>42905</v>
      </c>
      <c r="Z512" s="681">
        <v>1.4373868616150975E-2</v>
      </c>
      <c r="AA512" s="686"/>
      <c r="AB512" s="685"/>
    </row>
    <row r="513" spans="22:28" x14ac:dyDescent="0.2">
      <c r="V513" s="688"/>
      <c r="W513" s="687" t="str">
        <f t="shared" si="14"/>
        <v>1D</v>
      </c>
      <c r="X513" s="683">
        <f>_xll.qlCalendarAdvance(Calendar,X512,W513,"f",FALSE)</f>
        <v>42906</v>
      </c>
      <c r="Y513" s="682">
        <f>_xll.qlCalendarAdvance(Calendar,X513,NDays&amp;"D")</f>
        <v>42906</v>
      </c>
      <c r="Z513" s="681">
        <v>1.4385104302522267E-2</v>
      </c>
      <c r="AA513" s="686"/>
      <c r="AB513" s="685"/>
    </row>
    <row r="514" spans="22:28" x14ac:dyDescent="0.2">
      <c r="V514" s="688"/>
      <c r="W514" s="687" t="str">
        <f t="shared" si="14"/>
        <v>1D</v>
      </c>
      <c r="X514" s="683">
        <f>_xll.qlCalendarAdvance(Calendar,X513,W514,"f",FALSE)</f>
        <v>42907</v>
      </c>
      <c r="Y514" s="682">
        <f>_xll.qlCalendarAdvance(Calendar,X514,NDays&amp;"D")</f>
        <v>42907</v>
      </c>
      <c r="Z514" s="681">
        <v>1.4396298978908151E-2</v>
      </c>
      <c r="AA514" s="686"/>
      <c r="AB514" s="685"/>
    </row>
    <row r="515" spans="22:28" x14ac:dyDescent="0.2">
      <c r="V515" s="688"/>
      <c r="W515" s="687" t="str">
        <f t="shared" si="14"/>
        <v>1D</v>
      </c>
      <c r="X515" s="683">
        <f>_xll.qlCalendarAdvance(Calendar,X514,W515,"f",FALSE)</f>
        <v>42908</v>
      </c>
      <c r="Y515" s="682">
        <f>_xll.qlCalendarAdvance(Calendar,X515,NDays&amp;"D")</f>
        <v>42908</v>
      </c>
      <c r="Z515" s="681">
        <v>1.4407452645146535E-2</v>
      </c>
      <c r="AA515" s="686"/>
      <c r="AB515" s="685"/>
    </row>
    <row r="516" spans="22:28" x14ac:dyDescent="0.2">
      <c r="V516" s="688"/>
      <c r="W516" s="687" t="str">
        <f t="shared" si="14"/>
        <v>1D</v>
      </c>
      <c r="X516" s="683">
        <f>_xll.qlCalendarAdvance(Calendar,X515,W516,"f",FALSE)</f>
        <v>42909</v>
      </c>
      <c r="Y516" s="682">
        <f>_xll.qlCalendarAdvance(Calendar,X516,NDays&amp;"D")</f>
        <v>42909</v>
      </c>
      <c r="Z516" s="681">
        <v>1.4430193733941204E-2</v>
      </c>
      <c r="AA516" s="686"/>
      <c r="AB516" s="685"/>
    </row>
    <row r="517" spans="22:28" x14ac:dyDescent="0.2">
      <c r="V517" s="688"/>
      <c r="W517" s="687" t="str">
        <f t="shared" si="14"/>
        <v>1D</v>
      </c>
      <c r="X517" s="683">
        <f>_xll.qlCalendarAdvance(Calendar,X516,W517,"f",FALSE)</f>
        <v>42912</v>
      </c>
      <c r="Y517" s="682">
        <f>_xll.qlCalendarAdvance(Calendar,X517,NDays&amp;"D")</f>
        <v>42912</v>
      </c>
      <c r="Z517" s="681">
        <v>1.4451661841959895E-2</v>
      </c>
      <c r="AA517" s="686"/>
      <c r="AB517" s="685"/>
    </row>
    <row r="518" spans="22:28" x14ac:dyDescent="0.2">
      <c r="V518" s="688"/>
      <c r="W518" s="687" t="str">
        <f t="shared" si="14"/>
        <v>1D</v>
      </c>
      <c r="X518" s="683">
        <f>_xll.qlCalendarAdvance(Calendar,X517,W518,"f",FALSE)</f>
        <v>42913</v>
      </c>
      <c r="Y518" s="682">
        <f>_xll.qlCalendarAdvance(Calendar,X518,NDays&amp;"D")</f>
        <v>42913</v>
      </c>
      <c r="Z518" s="681">
        <v>1.446263825682137E-2</v>
      </c>
      <c r="AA518" s="686"/>
      <c r="AB518" s="685"/>
    </row>
    <row r="519" spans="22:28" x14ac:dyDescent="0.2">
      <c r="V519" s="688"/>
      <c r="W519" s="687" t="str">
        <f t="shared" si="14"/>
        <v>1D</v>
      </c>
      <c r="X519" s="683">
        <f>_xll.qlCalendarAdvance(Calendar,X518,W519,"f",FALSE)</f>
        <v>42914</v>
      </c>
      <c r="Y519" s="682">
        <f>_xll.qlCalendarAdvance(Calendar,X519,NDays&amp;"D")</f>
        <v>42914</v>
      </c>
      <c r="Z519" s="681">
        <v>1.4473601460976981E-2</v>
      </c>
      <c r="AA519" s="686"/>
      <c r="AB519" s="685"/>
    </row>
    <row r="520" spans="22:28" x14ac:dyDescent="0.2">
      <c r="V520" s="688"/>
      <c r="W520" s="687" t="str">
        <f t="shared" si="14"/>
        <v>1D</v>
      </c>
      <c r="X520" s="683">
        <f>_xll.qlCalendarAdvance(Calendar,X519,W520,"f",FALSE)</f>
        <v>42915</v>
      </c>
      <c r="Y520" s="682">
        <f>_xll.qlCalendarAdvance(Calendar,X520,NDays&amp;"D")</f>
        <v>42915</v>
      </c>
      <c r="Z520" s="681">
        <v>1.4484551454345684E-2</v>
      </c>
      <c r="AA520" s="686"/>
      <c r="AB520" s="685"/>
    </row>
    <row r="521" spans="22:28" x14ac:dyDescent="0.2">
      <c r="V521" s="688"/>
      <c r="W521" s="687" t="str">
        <f t="shared" si="14"/>
        <v>1D</v>
      </c>
      <c r="X521" s="683">
        <f>_xll.qlCalendarAdvance(Calendar,X520,W521,"f",FALSE)</f>
        <v>42916</v>
      </c>
      <c r="Y521" s="682">
        <f>_xll.qlCalendarAdvance(Calendar,X521,NDays&amp;"D")</f>
        <v>42916</v>
      </c>
      <c r="Z521" s="681">
        <v>1.4506983949160354E-2</v>
      </c>
      <c r="AA521" s="686"/>
      <c r="AB521" s="685"/>
    </row>
    <row r="522" spans="22:28" x14ac:dyDescent="0.2">
      <c r="V522" s="688"/>
      <c r="W522" s="687" t="str">
        <f t="shared" si="14"/>
        <v>1D</v>
      </c>
      <c r="X522" s="683">
        <f>_xll.qlCalendarAdvance(Calendar,X521,W522,"f",FALSE)</f>
        <v>42919</v>
      </c>
      <c r="Y522" s="682">
        <f>_xll.qlCalendarAdvance(Calendar,X522,NDays&amp;"D")</f>
        <v>42919</v>
      </c>
      <c r="Z522" s="681">
        <v>1.4528219319789315E-2</v>
      </c>
      <c r="AA522" s="686"/>
      <c r="AB522" s="685"/>
    </row>
    <row r="523" spans="22:28" x14ac:dyDescent="0.2">
      <c r="V523" s="688"/>
      <c r="W523" s="687" t="str">
        <f t="shared" si="14"/>
        <v>1D</v>
      </c>
      <c r="X523" s="683">
        <f>_xll.qlCalendarAdvance(Calendar,X522,W523,"f",FALSE)</f>
        <v>42920</v>
      </c>
      <c r="Y523" s="682">
        <f>_xll.qlCalendarAdvance(Calendar,X523,NDays&amp;"D")</f>
        <v>42920</v>
      </c>
      <c r="Z523" s="681">
        <v>1.4539103259142427E-2</v>
      </c>
      <c r="AA523" s="686"/>
      <c r="AB523" s="685"/>
    </row>
    <row r="524" spans="22:28" x14ac:dyDescent="0.2">
      <c r="V524" s="688"/>
      <c r="W524" s="687" t="str">
        <f t="shared" si="14"/>
        <v>1D</v>
      </c>
      <c r="X524" s="683">
        <f>_xll.qlCalendarAdvance(Calendar,X523,W524,"f",FALSE)</f>
        <v>42921</v>
      </c>
      <c r="Y524" s="682">
        <f>_xll.qlCalendarAdvance(Calendar,X524,NDays&amp;"D")</f>
        <v>42921</v>
      </c>
      <c r="Z524" s="681">
        <v>1.4549973987789677E-2</v>
      </c>
      <c r="AA524" s="686"/>
      <c r="AB524" s="685"/>
    </row>
    <row r="525" spans="22:28" x14ac:dyDescent="0.2">
      <c r="V525" s="688"/>
      <c r="W525" s="687" t="str">
        <f t="shared" si="14"/>
        <v>1D</v>
      </c>
      <c r="X525" s="683">
        <f>_xll.qlCalendarAdvance(Calendar,X524,W525,"f",FALSE)</f>
        <v>42922</v>
      </c>
      <c r="Y525" s="682">
        <f>_xll.qlCalendarAdvance(Calendar,X525,NDays&amp;"D")</f>
        <v>42922</v>
      </c>
      <c r="Z525" s="681">
        <v>1.4560831505568972E-2</v>
      </c>
      <c r="AA525" s="686"/>
      <c r="AB525" s="685"/>
    </row>
    <row r="526" spans="22:28" x14ac:dyDescent="0.2">
      <c r="V526" s="688"/>
      <c r="W526" s="687" t="str">
        <f t="shared" si="14"/>
        <v>1D</v>
      </c>
      <c r="X526" s="683">
        <f>_xll.qlCalendarAdvance(Calendar,X525,W526,"f",FALSE)</f>
        <v>42923</v>
      </c>
      <c r="Y526" s="682">
        <f>_xll.qlCalendarAdvance(Calendar,X526,NDays&amp;"D")</f>
        <v>42923</v>
      </c>
      <c r="Z526" s="681">
        <v>1.4583085113843987E-2</v>
      </c>
      <c r="AA526" s="686"/>
      <c r="AB526" s="685"/>
    </row>
    <row r="527" spans="22:28" x14ac:dyDescent="0.2">
      <c r="V527" s="688"/>
      <c r="W527" s="687" t="str">
        <f t="shared" si="14"/>
        <v>1D</v>
      </c>
      <c r="X527" s="683">
        <f>_xll.qlCalendarAdvance(Calendar,X526,W527,"f",FALSE)</f>
        <v>42926</v>
      </c>
      <c r="Y527" s="682">
        <f>_xll.qlCalendarAdvance(Calendar,X527,NDays&amp;"D")</f>
        <v>42926</v>
      </c>
      <c r="Z527" s="681">
        <v>1.4604129468736016E-2</v>
      </c>
      <c r="AA527" s="686"/>
      <c r="AB527" s="685"/>
    </row>
    <row r="528" spans="22:28" x14ac:dyDescent="0.2">
      <c r="V528" s="688"/>
      <c r="W528" s="687" t="str">
        <f t="shared" si="14"/>
        <v>1D</v>
      </c>
      <c r="X528" s="683">
        <f>_xll.qlCalendarAdvance(Calendar,X527,W528,"f",FALSE)</f>
        <v>42927</v>
      </c>
      <c r="Y528" s="682">
        <f>_xll.qlCalendarAdvance(Calendar,X528,NDays&amp;"D")</f>
        <v>42927</v>
      </c>
      <c r="Z528" s="681">
        <v>1.4614920932580766E-2</v>
      </c>
      <c r="AA528" s="686"/>
      <c r="AB528" s="685"/>
    </row>
    <row r="529" spans="22:28" x14ac:dyDescent="0.2">
      <c r="V529" s="688"/>
      <c r="W529" s="687" t="s">
        <v>122</v>
      </c>
      <c r="X529" s="683">
        <f>_xll.qlCalendarAdvance(Calendar,X528,W529,"f",FALSE)</f>
        <v>42934</v>
      </c>
      <c r="Y529" s="682">
        <f>_xll.qlCalendarAdvance(Calendar,X529,NDays&amp;"D")</f>
        <v>42934</v>
      </c>
      <c r="Z529" s="681">
        <v>1.4690091276569062E-2</v>
      </c>
      <c r="AA529" s="686"/>
      <c r="AB529" s="685"/>
    </row>
    <row r="530" spans="22:28" x14ac:dyDescent="0.2">
      <c r="V530" s="688"/>
      <c r="W530" s="687" t="str">
        <f t="shared" ref="W530:W593" si="15">W529</f>
        <v>1w</v>
      </c>
      <c r="X530" s="683">
        <f>_xll.qlCalendarAdvance(Calendar,X529,W530,"f",FALSE)</f>
        <v>42941</v>
      </c>
      <c r="Y530" s="682">
        <f>_xll.qlCalendarAdvance(Calendar,X530,NDays&amp;"D")</f>
        <v>42941</v>
      </c>
      <c r="Z530" s="681">
        <v>1.4764614290783129E-2</v>
      </c>
      <c r="AA530" s="686"/>
      <c r="AB530" s="685"/>
    </row>
    <row r="531" spans="22:28" x14ac:dyDescent="0.2">
      <c r="V531" s="688"/>
      <c r="W531" s="687" t="str">
        <f t="shared" si="15"/>
        <v>1w</v>
      </c>
      <c r="X531" s="683">
        <f>_xll.qlCalendarAdvance(Calendar,X530,W531,"f",FALSE)</f>
        <v>42948</v>
      </c>
      <c r="Y531" s="682">
        <f>_xll.qlCalendarAdvance(Calendar,X531,NDays&amp;"D")</f>
        <v>42948</v>
      </c>
      <c r="Z531" s="681">
        <v>1.4838489974898783E-2</v>
      </c>
      <c r="AA531" s="686"/>
      <c r="AB531" s="685"/>
    </row>
    <row r="532" spans="22:28" x14ac:dyDescent="0.2">
      <c r="V532" s="688"/>
      <c r="W532" s="687" t="str">
        <f t="shared" si="15"/>
        <v>1w</v>
      </c>
      <c r="X532" s="683">
        <f>_xll.qlCalendarAdvance(Calendar,X531,W532,"f",FALSE)</f>
        <v>42955</v>
      </c>
      <c r="Y532" s="682">
        <f>_xll.qlCalendarAdvance(Calendar,X532,NDays&amp;"D")</f>
        <v>42955</v>
      </c>
      <c r="Z532" s="681">
        <v>1.4911718328510792E-2</v>
      </c>
      <c r="AA532" s="686"/>
      <c r="AB532" s="685"/>
    </row>
    <row r="533" spans="22:28" x14ac:dyDescent="0.2">
      <c r="V533" s="688"/>
      <c r="W533" s="687" t="str">
        <f t="shared" si="15"/>
        <v>1w</v>
      </c>
      <c r="X533" s="683">
        <f>_xll.qlCalendarAdvance(Calendar,X532,W533,"f",FALSE)</f>
        <v>42962</v>
      </c>
      <c r="Y533" s="682">
        <f>_xll.qlCalendarAdvance(Calendar,X533,NDays&amp;"D")</f>
        <v>42962</v>
      </c>
      <c r="Z533" s="681">
        <v>1.4984299351132879E-2</v>
      </c>
      <c r="AA533" s="686"/>
      <c r="AB533" s="685"/>
    </row>
    <row r="534" spans="22:28" x14ac:dyDescent="0.2">
      <c r="V534" s="688"/>
      <c r="W534" s="687" t="str">
        <f t="shared" si="15"/>
        <v>1w</v>
      </c>
      <c r="X534" s="683">
        <f>_xll.qlCalendarAdvance(Calendar,X533,W534,"f",FALSE)</f>
        <v>42969</v>
      </c>
      <c r="Y534" s="682">
        <f>_xll.qlCalendarAdvance(Calendar,X534,NDays&amp;"D")</f>
        <v>42969</v>
      </c>
      <c r="Z534" s="681">
        <v>1.5056233042440859E-2</v>
      </c>
      <c r="AA534" s="686"/>
      <c r="AB534" s="685"/>
    </row>
    <row r="535" spans="22:28" x14ac:dyDescent="0.2">
      <c r="V535" s="688"/>
      <c r="W535" s="687" t="str">
        <f t="shared" si="15"/>
        <v>1w</v>
      </c>
      <c r="X535" s="683">
        <f>_xll.qlCalendarAdvance(Calendar,X534,W535,"f",FALSE)</f>
        <v>42976</v>
      </c>
      <c r="Y535" s="682">
        <f>_xll.qlCalendarAdvance(Calendar,X535,NDays&amp;"D")</f>
        <v>42976</v>
      </c>
      <c r="Z535" s="681">
        <v>1.5127519402029499E-2</v>
      </c>
      <c r="AA535" s="686"/>
      <c r="AB535" s="685"/>
    </row>
    <row r="536" spans="22:28" x14ac:dyDescent="0.2">
      <c r="V536" s="688"/>
      <c r="W536" s="687" t="str">
        <f t="shared" si="15"/>
        <v>1w</v>
      </c>
      <c r="X536" s="683">
        <f>_xll.qlCalendarAdvance(Calendar,X535,W536,"f",FALSE)</f>
        <v>42983</v>
      </c>
      <c r="Y536" s="682">
        <f>_xll.qlCalendarAdvance(Calendar,X536,NDays&amp;"D")</f>
        <v>42983</v>
      </c>
      <c r="Z536" s="681">
        <v>1.5198158429574615E-2</v>
      </c>
      <c r="AA536" s="686"/>
      <c r="AB536" s="685"/>
    </row>
    <row r="537" spans="22:28" x14ac:dyDescent="0.2">
      <c r="V537" s="688"/>
      <c r="W537" s="687" t="str">
        <f t="shared" si="15"/>
        <v>1w</v>
      </c>
      <c r="X537" s="683">
        <f>_xll.qlCalendarAdvance(Calendar,X536,W537,"f",FALSE)</f>
        <v>42990</v>
      </c>
      <c r="Y537" s="682">
        <f>_xll.qlCalendarAdvance(Calendar,X537,NDays&amp;"D")</f>
        <v>42990</v>
      </c>
      <c r="Z537" s="681">
        <v>1.5268150124670976E-2</v>
      </c>
      <c r="AA537" s="686"/>
      <c r="AB537" s="685"/>
    </row>
    <row r="538" spans="22:28" x14ac:dyDescent="0.2">
      <c r="V538" s="688"/>
      <c r="W538" s="687" t="str">
        <f t="shared" si="15"/>
        <v>1w</v>
      </c>
      <c r="X538" s="683">
        <f>_xll.qlCalendarAdvance(Calendar,X537,W538,"f",FALSE)</f>
        <v>42997</v>
      </c>
      <c r="Y538" s="682">
        <f>_xll.qlCalendarAdvance(Calendar,X538,NDays&amp;"D")</f>
        <v>42997</v>
      </c>
      <c r="Z538" s="681">
        <v>1.533749448691335E-2</v>
      </c>
      <c r="AA538" s="686"/>
      <c r="AB538" s="685"/>
    </row>
    <row r="539" spans="22:28" x14ac:dyDescent="0.2">
      <c r="V539" s="688"/>
      <c r="W539" s="687" t="str">
        <f t="shared" si="15"/>
        <v>1w</v>
      </c>
      <c r="X539" s="683">
        <f>_xll.qlCalendarAdvance(Calendar,X538,W539,"f",FALSE)</f>
        <v>43004</v>
      </c>
      <c r="Y539" s="682">
        <f>_xll.qlCalendarAdvance(Calendar,X539,NDays&amp;"D")</f>
        <v>43004</v>
      </c>
      <c r="Z539" s="681">
        <v>1.5406191515977552E-2</v>
      </c>
      <c r="AA539" s="686"/>
      <c r="AB539" s="685"/>
    </row>
    <row r="540" spans="22:28" x14ac:dyDescent="0.2">
      <c r="V540" s="688"/>
      <c r="W540" s="687" t="str">
        <f t="shared" si="15"/>
        <v>1w</v>
      </c>
      <c r="X540" s="683">
        <f>_xll.qlCalendarAdvance(Calendar,X539,W540,"f",FALSE)</f>
        <v>43011</v>
      </c>
      <c r="Y540" s="682">
        <f>_xll.qlCalendarAdvance(Calendar,X540,NDays&amp;"D")</f>
        <v>43011</v>
      </c>
      <c r="Z540" s="681">
        <v>1.5474241211458351E-2</v>
      </c>
      <c r="AA540" s="686"/>
      <c r="AB540" s="685"/>
    </row>
    <row r="541" spans="22:28" x14ac:dyDescent="0.2">
      <c r="V541" s="688"/>
      <c r="W541" s="687" t="str">
        <f t="shared" si="15"/>
        <v>1w</v>
      </c>
      <c r="X541" s="683">
        <f>_xll.qlCalendarAdvance(Calendar,X540,W541,"f",FALSE)</f>
        <v>43018</v>
      </c>
      <c r="Y541" s="682">
        <f>_xll.qlCalendarAdvance(Calendar,X541,NDays&amp;"D")</f>
        <v>43018</v>
      </c>
      <c r="Z541" s="681">
        <v>1.5541643573031561E-2</v>
      </c>
      <c r="AA541" s="686"/>
      <c r="AB541" s="685"/>
    </row>
    <row r="542" spans="22:28" x14ac:dyDescent="0.2">
      <c r="V542" s="688"/>
      <c r="W542" s="687" t="str">
        <f t="shared" si="15"/>
        <v>1w</v>
      </c>
      <c r="X542" s="683">
        <f>_xll.qlCalendarAdvance(Calendar,X541,W542,"f",FALSE)</f>
        <v>43025</v>
      </c>
      <c r="Y542" s="682">
        <f>_xll.qlCalendarAdvance(Calendar,X542,NDays&amp;"D")</f>
        <v>43025</v>
      </c>
      <c r="Z542" s="681">
        <v>1.5608398600291951E-2</v>
      </c>
      <c r="AA542" s="686"/>
      <c r="AB542" s="685"/>
    </row>
    <row r="543" spans="22:28" x14ac:dyDescent="0.2">
      <c r="V543" s="688"/>
      <c r="W543" s="687" t="str">
        <f t="shared" si="15"/>
        <v>1w</v>
      </c>
      <c r="X543" s="683">
        <f>_xll.qlCalendarAdvance(Calendar,X542,W543,"f",FALSE)</f>
        <v>43032</v>
      </c>
      <c r="Y543" s="682">
        <f>_xll.qlCalendarAdvance(Calendar,X543,NDays&amp;"D")</f>
        <v>43032</v>
      </c>
      <c r="Z543" s="681">
        <v>1.5674506292834289E-2</v>
      </c>
      <c r="AA543" s="686"/>
      <c r="AB543" s="685"/>
    </row>
    <row r="544" spans="22:28" x14ac:dyDescent="0.2">
      <c r="V544" s="688"/>
      <c r="W544" s="687" t="str">
        <f t="shared" si="15"/>
        <v>1w</v>
      </c>
      <c r="X544" s="683">
        <f>_xll.qlCalendarAdvance(Calendar,X543,W544,"f",FALSE)</f>
        <v>43039</v>
      </c>
      <c r="Y544" s="682">
        <f>_xll.qlCalendarAdvance(Calendar,X544,NDays&amp;"D")</f>
        <v>43039</v>
      </c>
      <c r="Z544" s="681">
        <v>1.573996665057753E-2</v>
      </c>
      <c r="AA544" s="686"/>
      <c r="AB544" s="685"/>
    </row>
    <row r="545" spans="22:28" x14ac:dyDescent="0.2">
      <c r="V545" s="688"/>
      <c r="W545" s="687" t="str">
        <f t="shared" si="15"/>
        <v>1w</v>
      </c>
      <c r="X545" s="683">
        <f>_xll.qlCalendarAdvance(Calendar,X544,W545,"f",FALSE)</f>
        <v>43046</v>
      </c>
      <c r="Y545" s="682">
        <f>_xll.qlCalendarAdvance(Calendar,X545,NDays&amp;"D")</f>
        <v>43046</v>
      </c>
      <c r="Z545" s="681">
        <v>1.5804779672792257E-2</v>
      </c>
      <c r="AA545" s="686"/>
      <c r="AB545" s="685"/>
    </row>
    <row r="546" spans="22:28" x14ac:dyDescent="0.2">
      <c r="V546" s="688"/>
      <c r="W546" s="687" t="str">
        <f t="shared" si="15"/>
        <v>1w</v>
      </c>
      <c r="X546" s="683">
        <f>_xll.qlCalendarAdvance(Calendar,X545,W546,"f",FALSE)</f>
        <v>43053</v>
      </c>
      <c r="Y546" s="682">
        <f>_xll.qlCalendarAdvance(Calendar,X546,NDays&amp;"D")</f>
        <v>43053</v>
      </c>
      <c r="Z546" s="681">
        <v>1.5868945359397424E-2</v>
      </c>
      <c r="AA546" s="686"/>
      <c r="AB546" s="685"/>
    </row>
    <row r="547" spans="22:28" x14ac:dyDescent="0.2">
      <c r="V547" s="688"/>
      <c r="W547" s="687" t="str">
        <f t="shared" si="15"/>
        <v>1w</v>
      </c>
      <c r="X547" s="683">
        <f>_xll.qlCalendarAdvance(Calendar,X546,W547,"f",FALSE)</f>
        <v>43060</v>
      </c>
      <c r="Y547" s="682">
        <f>_xll.qlCalendarAdvance(Calendar,X547,NDays&amp;"D")</f>
        <v>43060</v>
      </c>
      <c r="Z547" s="681">
        <v>1.5932463709987799E-2</v>
      </c>
      <c r="AA547" s="686"/>
      <c r="AB547" s="685"/>
    </row>
    <row r="548" spans="22:28" x14ac:dyDescent="0.2">
      <c r="V548" s="688"/>
      <c r="W548" s="687" t="str">
        <f t="shared" si="15"/>
        <v>1w</v>
      </c>
      <c r="X548" s="683">
        <f>_xll.qlCalendarAdvance(Calendar,X547,W548,"f",FALSE)</f>
        <v>43067</v>
      </c>
      <c r="Y548" s="682">
        <f>_xll.qlCalendarAdvance(Calendar,X548,NDays&amp;"D")</f>
        <v>43067</v>
      </c>
      <c r="Z548" s="681">
        <v>1.5995334724239196E-2</v>
      </c>
      <c r="AA548" s="686"/>
      <c r="AB548" s="685"/>
    </row>
    <row r="549" spans="22:28" x14ac:dyDescent="0.2">
      <c r="V549" s="688"/>
      <c r="W549" s="687" t="str">
        <f t="shared" si="15"/>
        <v>1w</v>
      </c>
      <c r="X549" s="683">
        <f>_xll.qlCalendarAdvance(Calendar,X548,W549,"f",FALSE)</f>
        <v>43074</v>
      </c>
      <c r="Y549" s="682">
        <f>_xll.qlCalendarAdvance(Calendar,X549,NDays&amp;"D")</f>
        <v>43074</v>
      </c>
      <c r="Z549" s="681">
        <v>1.6057558401746386E-2</v>
      </c>
      <c r="AA549" s="686"/>
      <c r="AB549" s="685"/>
    </row>
    <row r="550" spans="22:28" x14ac:dyDescent="0.2">
      <c r="V550" s="688"/>
      <c r="W550" s="687" t="str">
        <f t="shared" si="15"/>
        <v>1w</v>
      </c>
      <c r="X550" s="683">
        <f>_xll.qlCalendarAdvance(Calendar,X549,W550,"f",FALSE)</f>
        <v>43081</v>
      </c>
      <c r="Y550" s="682">
        <f>_xll.qlCalendarAdvance(Calendar,X550,NDays&amp;"D")</f>
        <v>43081</v>
      </c>
      <c r="Z550" s="681">
        <v>1.6119134742185182E-2</v>
      </c>
      <c r="AA550" s="686"/>
      <c r="AB550" s="685"/>
    </row>
    <row r="551" spans="22:28" x14ac:dyDescent="0.2">
      <c r="V551" s="688"/>
      <c r="W551" s="687" t="str">
        <f t="shared" si="15"/>
        <v>1w</v>
      </c>
      <c r="X551" s="683">
        <f>_xll.qlCalendarAdvance(Calendar,X550,W551,"f",FALSE)</f>
        <v>43088</v>
      </c>
      <c r="Y551" s="682">
        <f>_xll.qlCalendarAdvance(Calendar,X551,NDays&amp;"D")</f>
        <v>43088</v>
      </c>
      <c r="Z551" s="681">
        <v>1.6180063745393491E-2</v>
      </c>
      <c r="AA551" s="686"/>
      <c r="AB551" s="685"/>
    </row>
    <row r="552" spans="22:28" x14ac:dyDescent="0.2">
      <c r="V552" s="688"/>
      <c r="W552" s="687" t="str">
        <f t="shared" si="15"/>
        <v>1w</v>
      </c>
      <c r="X552" s="683">
        <f>_xll.qlCalendarAdvance(Calendar,X551,W552,"f",FALSE)</f>
        <v>43096</v>
      </c>
      <c r="Y552" s="682">
        <f>_xll.qlCalendarAdvance(Calendar,X552,NDays&amp;"D")</f>
        <v>43096</v>
      </c>
      <c r="Z552" s="681">
        <v>1.6248904233425732E-2</v>
      </c>
      <c r="AA552" s="686"/>
      <c r="AB552" s="685"/>
    </row>
    <row r="553" spans="22:28" x14ac:dyDescent="0.2">
      <c r="V553" s="688"/>
      <c r="W553" s="687" t="str">
        <f t="shared" si="15"/>
        <v>1w</v>
      </c>
      <c r="X553" s="683">
        <f>_xll.qlCalendarAdvance(Calendar,X552,W553,"f",FALSE)</f>
        <v>43103</v>
      </c>
      <c r="Y553" s="682">
        <f>_xll.qlCalendarAdvance(Calendar,X553,NDays&amp;"D")</f>
        <v>43103</v>
      </c>
      <c r="Z553" s="681">
        <v>1.6308446083909134E-2</v>
      </c>
      <c r="AA553" s="686"/>
      <c r="AB553" s="685"/>
    </row>
    <row r="554" spans="22:28" x14ac:dyDescent="0.2">
      <c r="V554" s="688"/>
      <c r="W554" s="687" t="str">
        <f t="shared" si="15"/>
        <v>1w</v>
      </c>
      <c r="X554" s="683">
        <f>_xll.qlCalendarAdvance(Calendar,X553,W554,"f",FALSE)</f>
        <v>43110</v>
      </c>
      <c r="Y554" s="682">
        <f>_xll.qlCalendarAdvance(Calendar,X554,NDays&amp;"D")</f>
        <v>43110</v>
      </c>
      <c r="Z554" s="681">
        <v>1.6367340596108448E-2</v>
      </c>
      <c r="AA554" s="686"/>
      <c r="AB554" s="685"/>
    </row>
    <row r="555" spans="22:28" x14ac:dyDescent="0.2">
      <c r="V555" s="688"/>
      <c r="W555" s="687" t="str">
        <f t="shared" si="15"/>
        <v>1w</v>
      </c>
      <c r="X555" s="683">
        <f>_xll.qlCalendarAdvance(Calendar,X554,W555,"f",FALSE)</f>
        <v>43117</v>
      </c>
      <c r="Y555" s="682">
        <f>_xll.qlCalendarAdvance(Calendar,X555,NDays&amp;"D")</f>
        <v>43117</v>
      </c>
      <c r="Z555" s="681">
        <v>1.642558776969949E-2</v>
      </c>
      <c r="AA555" s="686"/>
      <c r="AB555" s="685"/>
    </row>
    <row r="556" spans="22:28" x14ac:dyDescent="0.2">
      <c r="V556" s="688"/>
      <c r="W556" s="687" t="str">
        <f t="shared" si="15"/>
        <v>1w</v>
      </c>
      <c r="X556" s="683">
        <f>_xll.qlCalendarAdvance(Calendar,X555,W556,"f",FALSE)</f>
        <v>43124</v>
      </c>
      <c r="Y556" s="682">
        <f>_xll.qlCalendarAdvance(Calendar,X556,NDays&amp;"D")</f>
        <v>43124</v>
      </c>
      <c r="Z556" s="681">
        <v>1.6483187604195981E-2</v>
      </c>
      <c r="AA556" s="686"/>
      <c r="AB556" s="685"/>
    </row>
    <row r="557" spans="22:28" x14ac:dyDescent="0.2">
      <c r="V557" s="688"/>
      <c r="W557" s="687" t="str">
        <f t="shared" si="15"/>
        <v>1w</v>
      </c>
      <c r="X557" s="683">
        <f>_xll.qlCalendarAdvance(Calendar,X556,W557,"f",FALSE)</f>
        <v>43131</v>
      </c>
      <c r="Y557" s="682">
        <f>_xll.qlCalendarAdvance(Calendar,X557,NDays&amp;"D")</f>
        <v>43131</v>
      </c>
      <c r="Z557" s="681">
        <v>1.6540140099435829E-2</v>
      </c>
      <c r="AA557" s="686"/>
      <c r="AB557" s="685"/>
    </row>
    <row r="558" spans="22:28" x14ac:dyDescent="0.2">
      <c r="V558" s="688"/>
      <c r="W558" s="687" t="str">
        <f t="shared" si="15"/>
        <v>1w</v>
      </c>
      <c r="X558" s="683">
        <f>_xll.qlCalendarAdvance(Calendar,X557,W558,"f",FALSE)</f>
        <v>43138</v>
      </c>
      <c r="Y558" s="682">
        <f>_xll.qlCalendarAdvance(Calendar,X558,NDays&amp;"D")</f>
        <v>43138</v>
      </c>
      <c r="Z558" s="681">
        <v>1.6596445255094849E-2</v>
      </c>
      <c r="AA558" s="686"/>
      <c r="AB558" s="685"/>
    </row>
    <row r="559" spans="22:28" x14ac:dyDescent="0.2">
      <c r="V559" s="688"/>
      <c r="W559" s="687" t="str">
        <f t="shared" si="15"/>
        <v>1w</v>
      </c>
      <c r="X559" s="683">
        <f>_xll.qlCalendarAdvance(Calendar,X558,W559,"f",FALSE)</f>
        <v>43145</v>
      </c>
      <c r="Y559" s="682">
        <f>_xll.qlCalendarAdvance(Calendar,X559,NDays&amp;"D")</f>
        <v>43145</v>
      </c>
      <c r="Z559" s="681">
        <v>1.6652103070848856E-2</v>
      </c>
      <c r="AA559" s="686"/>
      <c r="AB559" s="685"/>
    </row>
    <row r="560" spans="22:28" x14ac:dyDescent="0.2">
      <c r="V560" s="688"/>
      <c r="W560" s="687" t="str">
        <f t="shared" si="15"/>
        <v>1w</v>
      </c>
      <c r="X560" s="683">
        <f>_xll.qlCalendarAdvance(Calendar,X559,W560,"f",FALSE)</f>
        <v>43152</v>
      </c>
      <c r="Y560" s="682">
        <f>_xll.qlCalendarAdvance(Calendar,X560,NDays&amp;"D")</f>
        <v>43152</v>
      </c>
      <c r="Z560" s="681">
        <v>1.6707113546373664E-2</v>
      </c>
      <c r="AA560" s="686"/>
      <c r="AB560" s="685"/>
    </row>
    <row r="561" spans="22:28" x14ac:dyDescent="0.2">
      <c r="V561" s="688"/>
      <c r="W561" s="687" t="str">
        <f t="shared" si="15"/>
        <v>1w</v>
      </c>
      <c r="X561" s="683">
        <f>_xll.qlCalendarAdvance(Calendar,X560,W561,"f",FALSE)</f>
        <v>43159</v>
      </c>
      <c r="Y561" s="682">
        <f>_xll.qlCalendarAdvance(Calendar,X561,NDays&amp;"D")</f>
        <v>43159</v>
      </c>
      <c r="Z561" s="681">
        <v>1.6761476681426135E-2</v>
      </c>
      <c r="AA561" s="686"/>
      <c r="AB561" s="685"/>
    </row>
    <row r="562" spans="22:28" x14ac:dyDescent="0.2">
      <c r="V562" s="688"/>
      <c r="W562" s="687" t="str">
        <f t="shared" si="15"/>
        <v>1w</v>
      </c>
      <c r="X562" s="683">
        <f>_xll.qlCalendarAdvance(Calendar,X561,W562,"f",FALSE)</f>
        <v>43166</v>
      </c>
      <c r="Y562" s="682">
        <f>_xll.qlCalendarAdvance(Calendar,X562,NDays&amp;"D")</f>
        <v>43166</v>
      </c>
      <c r="Z562" s="681">
        <v>1.681519247576313E-2</v>
      </c>
      <c r="AA562" s="686"/>
      <c r="AB562" s="685"/>
    </row>
    <row r="563" spans="22:28" x14ac:dyDescent="0.2">
      <c r="V563" s="688"/>
      <c r="W563" s="687" t="str">
        <f t="shared" si="15"/>
        <v>1w</v>
      </c>
      <c r="X563" s="683">
        <f>_xll.qlCalendarAdvance(Calendar,X562,W563,"f",FALSE)</f>
        <v>43173</v>
      </c>
      <c r="Y563" s="682">
        <f>_xll.qlCalendarAdvance(Calendar,X563,NDays&amp;"D")</f>
        <v>43173</v>
      </c>
      <c r="Z563" s="681">
        <v>1.6868260928979417E-2</v>
      </c>
      <c r="AA563" s="686"/>
      <c r="AB563" s="685"/>
    </row>
    <row r="564" spans="22:28" x14ac:dyDescent="0.2">
      <c r="V564" s="688"/>
      <c r="W564" s="687" t="str">
        <f t="shared" si="15"/>
        <v>1w</v>
      </c>
      <c r="X564" s="683">
        <f>_xll.qlCalendarAdvance(Calendar,X563,W564,"f",FALSE)</f>
        <v>43180</v>
      </c>
      <c r="Y564" s="682">
        <f>_xll.qlCalendarAdvance(Calendar,X564,NDays&amp;"D")</f>
        <v>43180</v>
      </c>
      <c r="Z564" s="681">
        <v>1.6920682040831858E-2</v>
      </c>
      <c r="AA564" s="686"/>
      <c r="AB564" s="685"/>
    </row>
    <row r="565" spans="22:28" x14ac:dyDescent="0.2">
      <c r="V565" s="688"/>
      <c r="W565" s="687" t="str">
        <f t="shared" si="15"/>
        <v>1w</v>
      </c>
      <c r="X565" s="683">
        <f>_xll.qlCalendarAdvance(Calendar,X564,W565,"f",FALSE)</f>
        <v>43187</v>
      </c>
      <c r="Y565" s="682">
        <f>_xll.qlCalendarAdvance(Calendar,X565,NDays&amp;"D")</f>
        <v>43187</v>
      </c>
      <c r="Z565" s="681">
        <v>1.6972455811077314E-2</v>
      </c>
      <c r="AA565" s="686"/>
      <c r="AB565" s="685"/>
    </row>
    <row r="566" spans="22:28" x14ac:dyDescent="0.2">
      <c r="V566" s="688"/>
      <c r="W566" s="687" t="str">
        <f t="shared" si="15"/>
        <v>1w</v>
      </c>
      <c r="X566" s="683">
        <f>_xll.qlCalendarAdvance(Calendar,X565,W566,"f",FALSE)</f>
        <v>43194</v>
      </c>
      <c r="Y566" s="682">
        <f>_xll.qlCalendarAdvance(Calendar,X566,NDays&amp;"D")</f>
        <v>43194</v>
      </c>
      <c r="Z566" s="681">
        <v>1.7023582239472645E-2</v>
      </c>
      <c r="AA566" s="686"/>
      <c r="AB566" s="685"/>
    </row>
    <row r="567" spans="22:28" x14ac:dyDescent="0.2">
      <c r="V567" s="688"/>
      <c r="W567" s="687" t="str">
        <f t="shared" si="15"/>
        <v>1w</v>
      </c>
      <c r="X567" s="683">
        <f>_xll.qlCalendarAdvance(Calendar,X566,W567,"f",FALSE)</f>
        <v>43201</v>
      </c>
      <c r="Y567" s="682">
        <f>_xll.qlCalendarAdvance(Calendar,X567,NDays&amp;"D")</f>
        <v>43201</v>
      </c>
      <c r="Z567" s="681">
        <v>1.7074061325693668E-2</v>
      </c>
      <c r="AA567" s="686"/>
      <c r="AB567" s="685"/>
    </row>
    <row r="568" spans="22:28" x14ac:dyDescent="0.2">
      <c r="V568" s="688"/>
      <c r="W568" s="687" t="str">
        <f t="shared" si="15"/>
        <v>1w</v>
      </c>
      <c r="X568" s="683">
        <f>_xll.qlCalendarAdvance(Calendar,X567,W568,"f",FALSE)</f>
        <v>43208</v>
      </c>
      <c r="Y568" s="682">
        <f>_xll.qlCalendarAdvance(Calendar,X568,NDays&amp;"D")</f>
        <v>43208</v>
      </c>
      <c r="Z568" s="681">
        <v>1.7123893069416196E-2</v>
      </c>
      <c r="AA568" s="686"/>
      <c r="AB568" s="685"/>
    </row>
    <row r="569" spans="22:28" x14ac:dyDescent="0.2">
      <c r="V569" s="688"/>
      <c r="W569" s="687" t="str">
        <f t="shared" si="15"/>
        <v>1w</v>
      </c>
      <c r="X569" s="683">
        <f>_xll.qlCalendarAdvance(Calendar,X568,W569,"f",FALSE)</f>
        <v>43215</v>
      </c>
      <c r="Y569" s="682">
        <f>_xll.qlCalendarAdvance(Calendar,X569,NDays&amp;"D")</f>
        <v>43215</v>
      </c>
      <c r="Z569" s="681">
        <v>1.7173077470478137E-2</v>
      </c>
      <c r="AA569" s="686"/>
      <c r="AB569" s="685"/>
    </row>
    <row r="570" spans="22:28" x14ac:dyDescent="0.2">
      <c r="V570" s="688"/>
      <c r="W570" s="687" t="str">
        <f t="shared" si="15"/>
        <v>1w</v>
      </c>
      <c r="X570" s="683">
        <f>_xll.qlCalendarAdvance(Calendar,X569,W570,"f",FALSE)</f>
        <v>43222</v>
      </c>
      <c r="Y570" s="682">
        <f>_xll.qlCalendarAdvance(Calendar,X570,NDays&amp;"D")</f>
        <v>43222</v>
      </c>
      <c r="Z570" s="681">
        <v>1.7221614528555307E-2</v>
      </c>
      <c r="AA570" s="686"/>
      <c r="AB570" s="685"/>
    </row>
    <row r="571" spans="22:28" x14ac:dyDescent="0.2">
      <c r="V571" s="688"/>
      <c r="W571" s="687" t="str">
        <f t="shared" si="15"/>
        <v>1w</v>
      </c>
      <c r="X571" s="683">
        <f>_xll.qlCalendarAdvance(Calendar,X570,W571,"f",FALSE)</f>
        <v>43229</v>
      </c>
      <c r="Y571" s="682">
        <f>_xll.qlCalendarAdvance(Calendar,X571,NDays&amp;"D")</f>
        <v>43229</v>
      </c>
      <c r="Z571" s="681">
        <v>1.7269504243485612E-2</v>
      </c>
      <c r="AA571" s="686"/>
      <c r="AB571" s="685"/>
    </row>
    <row r="572" spans="22:28" x14ac:dyDescent="0.2">
      <c r="V572" s="688"/>
      <c r="W572" s="687" t="str">
        <f t="shared" si="15"/>
        <v>1w</v>
      </c>
      <c r="X572" s="683">
        <f>_xll.qlCalendarAdvance(Calendar,X571,W572,"f",FALSE)</f>
        <v>43236</v>
      </c>
      <c r="Y572" s="682">
        <f>_xll.qlCalendarAdvance(Calendar,X572,NDays&amp;"D")</f>
        <v>43236</v>
      </c>
      <c r="Z572" s="681">
        <v>1.7316746614782774E-2</v>
      </c>
      <c r="AA572" s="686"/>
      <c r="AB572" s="685"/>
    </row>
    <row r="573" spans="22:28" x14ac:dyDescent="0.2">
      <c r="V573" s="688"/>
      <c r="W573" s="687" t="str">
        <f t="shared" si="15"/>
        <v>1w</v>
      </c>
      <c r="X573" s="683">
        <f>_xll.qlCalendarAdvance(Calendar,X572,W573,"f",FALSE)</f>
        <v>43243</v>
      </c>
      <c r="Y573" s="682">
        <f>_xll.qlCalendarAdvance(Calendar,X573,NDays&amp;"D")</f>
        <v>43243</v>
      </c>
      <c r="Z573" s="681">
        <v>1.7363341642446795E-2</v>
      </c>
      <c r="AA573" s="686"/>
      <c r="AB573" s="685"/>
    </row>
    <row r="574" spans="22:28" x14ac:dyDescent="0.2">
      <c r="V574" s="688"/>
      <c r="W574" s="687" t="str">
        <f t="shared" si="15"/>
        <v>1w</v>
      </c>
      <c r="X574" s="683">
        <f>_xll.qlCalendarAdvance(Calendar,X573,W574,"f",FALSE)</f>
        <v>43250</v>
      </c>
      <c r="Y574" s="682">
        <f>_xll.qlCalendarAdvance(Calendar,X574,NDays&amp;"D")</f>
        <v>43250</v>
      </c>
      <c r="Z574" s="681">
        <v>1.7409289326153488E-2</v>
      </c>
      <c r="AA574" s="686"/>
      <c r="AB574" s="685"/>
    </row>
    <row r="575" spans="22:28" x14ac:dyDescent="0.2">
      <c r="V575" s="688"/>
      <c r="W575" s="687" t="str">
        <f t="shared" si="15"/>
        <v>1w</v>
      </c>
      <c r="X575" s="683">
        <f>_xll.qlCalendarAdvance(Calendar,X574,W575,"f",FALSE)</f>
        <v>43257</v>
      </c>
      <c r="Y575" s="682">
        <f>_xll.qlCalendarAdvance(Calendar,X575,NDays&amp;"D")</f>
        <v>43257</v>
      </c>
      <c r="Z575" s="681">
        <v>1.7454589665578668E-2</v>
      </c>
      <c r="AA575" s="686"/>
      <c r="AB575" s="685"/>
    </row>
    <row r="576" spans="22:28" x14ac:dyDescent="0.2">
      <c r="V576" s="688"/>
      <c r="W576" s="687" t="str">
        <f t="shared" si="15"/>
        <v>1w</v>
      </c>
      <c r="X576" s="683">
        <f>_xll.qlCalendarAdvance(Calendar,X575,W576,"f",FALSE)</f>
        <v>43264</v>
      </c>
      <c r="Y576" s="682">
        <f>_xll.qlCalendarAdvance(Calendar,X576,NDays&amp;"D")</f>
        <v>43264</v>
      </c>
      <c r="Z576" s="681">
        <v>1.749924266064129E-2</v>
      </c>
      <c r="AA576" s="686"/>
      <c r="AB576" s="685"/>
    </row>
    <row r="577" spans="22:28" x14ac:dyDescent="0.2">
      <c r="V577" s="688"/>
      <c r="W577" s="687" t="str">
        <f t="shared" si="15"/>
        <v>1w</v>
      </c>
      <c r="X577" s="683">
        <f>_xll.qlCalendarAdvance(Calendar,X576,W577,"f",FALSE)</f>
        <v>43271</v>
      </c>
      <c r="Y577" s="682">
        <f>_xll.qlCalendarAdvance(Calendar,X577,NDays&amp;"D")</f>
        <v>43271</v>
      </c>
      <c r="Z577" s="681">
        <v>1.7543248310936121E-2</v>
      </c>
      <c r="AA577" s="686"/>
      <c r="AB577" s="685"/>
    </row>
    <row r="578" spans="22:28" x14ac:dyDescent="0.2">
      <c r="V578" s="688"/>
      <c r="W578" s="687" t="str">
        <f t="shared" si="15"/>
        <v>1w</v>
      </c>
      <c r="X578" s="683">
        <f>_xll.qlCalendarAdvance(Calendar,X577,W578,"f",FALSE)</f>
        <v>43278</v>
      </c>
      <c r="Y578" s="682">
        <f>_xll.qlCalendarAdvance(Calendar,X578,NDays&amp;"D")</f>
        <v>43278</v>
      </c>
      <c r="Z578" s="681">
        <v>1.7586643943138247E-2</v>
      </c>
      <c r="AA578" s="686"/>
      <c r="AB578" s="685"/>
    </row>
    <row r="579" spans="22:28" x14ac:dyDescent="0.2">
      <c r="V579" s="688"/>
      <c r="W579" s="687" t="str">
        <f t="shared" si="15"/>
        <v>1w</v>
      </c>
      <c r="X579" s="683">
        <f>_xll.qlCalendarAdvance(Calendar,X578,W579,"f",FALSE)</f>
        <v>43285</v>
      </c>
      <c r="Y579" s="682">
        <f>_xll.qlCalendarAdvance(Calendar,X579,NDays&amp;"D")</f>
        <v>43285</v>
      </c>
      <c r="Z579" s="681">
        <v>1.7629849975671075E-2</v>
      </c>
      <c r="AA579" s="686"/>
      <c r="AB579" s="685"/>
    </row>
    <row r="580" spans="22:28" x14ac:dyDescent="0.2">
      <c r="V580" s="688"/>
      <c r="W580" s="687" t="str">
        <f t="shared" si="15"/>
        <v>1w</v>
      </c>
      <c r="X580" s="683">
        <f>_xll.qlCalendarAdvance(Calendar,X579,W580,"f",FALSE)</f>
        <v>43292</v>
      </c>
      <c r="Y580" s="682">
        <f>_xll.qlCalendarAdvance(Calendar,X580,NDays&amp;"D")</f>
        <v>43292</v>
      </c>
      <c r="Z580" s="681">
        <v>1.7672986247293521E-2</v>
      </c>
      <c r="AA580" s="686"/>
      <c r="AB580" s="685"/>
    </row>
    <row r="581" spans="22:28" x14ac:dyDescent="0.2">
      <c r="V581" s="688"/>
      <c r="W581" s="687" t="str">
        <f t="shared" si="15"/>
        <v>1w</v>
      </c>
      <c r="X581" s="683">
        <f>_xll.qlCalendarAdvance(Calendar,X580,W581,"f",FALSE)</f>
        <v>43299</v>
      </c>
      <c r="Y581" s="682">
        <f>_xll.qlCalendarAdvance(Calendar,X581,NDays&amp;"D")</f>
        <v>43299</v>
      </c>
      <c r="Z581" s="681">
        <v>1.7716052758086631E-2</v>
      </c>
      <c r="AA581" s="686"/>
      <c r="AB581" s="685"/>
    </row>
    <row r="582" spans="22:28" x14ac:dyDescent="0.2">
      <c r="V582" s="688"/>
      <c r="W582" s="687" t="str">
        <f t="shared" si="15"/>
        <v>1w</v>
      </c>
      <c r="X582" s="683">
        <f>_xll.qlCalendarAdvance(Calendar,X581,W582,"f",FALSE)</f>
        <v>43306</v>
      </c>
      <c r="Y582" s="682">
        <f>_xll.qlCalendarAdvance(Calendar,X582,NDays&amp;"D")</f>
        <v>43306</v>
      </c>
      <c r="Z582" s="681">
        <v>1.775904950796936E-2</v>
      </c>
      <c r="AA582" s="686"/>
      <c r="AB582" s="685"/>
    </row>
    <row r="583" spans="22:28" x14ac:dyDescent="0.2">
      <c r="V583" s="688"/>
      <c r="W583" s="687" t="str">
        <f t="shared" si="15"/>
        <v>1w</v>
      </c>
      <c r="X583" s="683">
        <f>_xll.qlCalendarAdvance(Calendar,X582,W583,"f",FALSE)</f>
        <v>43313</v>
      </c>
      <c r="Y583" s="682">
        <f>_xll.qlCalendarAdvance(Calendar,X583,NDays&amp;"D")</f>
        <v>43313</v>
      </c>
      <c r="Z583" s="681">
        <v>1.7801976496860661E-2</v>
      </c>
      <c r="AA583" s="686"/>
      <c r="AB583" s="685"/>
    </row>
    <row r="584" spans="22:28" x14ac:dyDescent="0.2">
      <c r="V584" s="688"/>
      <c r="W584" s="687" t="str">
        <f t="shared" si="15"/>
        <v>1w</v>
      </c>
      <c r="X584" s="683">
        <f>_xll.qlCalendarAdvance(Calendar,X583,W584,"f",FALSE)</f>
        <v>43320</v>
      </c>
      <c r="Y584" s="682">
        <f>_xll.qlCalendarAdvance(Calendar,X584,NDays&amp;"D")</f>
        <v>43320</v>
      </c>
      <c r="Z584" s="681">
        <v>1.7844833724922626E-2</v>
      </c>
      <c r="AA584" s="686"/>
      <c r="AB584" s="685"/>
    </row>
    <row r="585" spans="22:28" x14ac:dyDescent="0.2">
      <c r="V585" s="688"/>
      <c r="W585" s="687" t="str">
        <f t="shared" si="15"/>
        <v>1w</v>
      </c>
      <c r="X585" s="683">
        <f>_xll.qlCalendarAdvance(Calendar,X584,W585,"f",FALSE)</f>
        <v>43327</v>
      </c>
      <c r="Y585" s="682">
        <f>_xll.qlCalendarAdvance(Calendar,X585,NDays&amp;"D")</f>
        <v>43327</v>
      </c>
      <c r="Z585" s="681">
        <v>1.7887621191912118E-2</v>
      </c>
      <c r="AA585" s="686"/>
      <c r="AB585" s="685"/>
    </row>
    <row r="586" spans="22:28" x14ac:dyDescent="0.2">
      <c r="V586" s="688"/>
      <c r="W586" s="687" t="str">
        <f t="shared" si="15"/>
        <v>1w</v>
      </c>
      <c r="X586" s="683">
        <f>_xll.qlCalendarAdvance(Calendar,X585,W586,"f",FALSE)</f>
        <v>43334</v>
      </c>
      <c r="Y586" s="682">
        <f>_xll.qlCalendarAdvance(Calendar,X586,NDays&amp;"D")</f>
        <v>43334</v>
      </c>
      <c r="Z586" s="681">
        <v>1.7930338897910181E-2</v>
      </c>
      <c r="AA586" s="686"/>
      <c r="AB586" s="685"/>
    </row>
    <row r="587" spans="22:28" x14ac:dyDescent="0.2">
      <c r="V587" s="688"/>
      <c r="W587" s="687" t="str">
        <f t="shared" si="15"/>
        <v>1w</v>
      </c>
      <c r="X587" s="683">
        <f>_xll.qlCalendarAdvance(Calendar,X586,W587,"f",FALSE)</f>
        <v>43341</v>
      </c>
      <c r="Y587" s="682">
        <f>_xll.qlCalendarAdvance(Calendar,X587,NDays&amp;"D")</f>
        <v>43341</v>
      </c>
      <c r="Z587" s="681">
        <v>1.7972986842916816E-2</v>
      </c>
      <c r="AA587" s="686"/>
      <c r="AB587" s="685"/>
    </row>
    <row r="588" spans="22:28" x14ac:dyDescent="0.2">
      <c r="V588" s="688"/>
      <c r="W588" s="687" t="str">
        <f t="shared" si="15"/>
        <v>1w</v>
      </c>
      <c r="X588" s="683">
        <f>_xll.qlCalendarAdvance(Calendar,X587,W588,"f",FALSE)</f>
        <v>43348</v>
      </c>
      <c r="Y588" s="682">
        <f>_xll.qlCalendarAdvance(Calendar,X588,NDays&amp;"D")</f>
        <v>43348</v>
      </c>
      <c r="Z588" s="681">
        <v>1.8015565026850977E-2</v>
      </c>
      <c r="AA588" s="686"/>
      <c r="AB588" s="685"/>
    </row>
    <row r="589" spans="22:28" x14ac:dyDescent="0.2">
      <c r="V589" s="688"/>
      <c r="W589" s="687" t="str">
        <f t="shared" si="15"/>
        <v>1w</v>
      </c>
      <c r="X589" s="683">
        <f>_xll.qlCalendarAdvance(Calendar,X588,W589,"f",FALSE)</f>
        <v>43355</v>
      </c>
      <c r="Y589" s="682">
        <f>_xll.qlCalendarAdvance(Calendar,X589,NDays&amp;"D")</f>
        <v>43355</v>
      </c>
      <c r="Z589" s="681">
        <v>1.805807344979371E-2</v>
      </c>
      <c r="AA589" s="686"/>
      <c r="AB589" s="685"/>
    </row>
    <row r="590" spans="22:28" x14ac:dyDescent="0.2">
      <c r="V590" s="688"/>
      <c r="W590" s="687" t="str">
        <f t="shared" si="15"/>
        <v>1w</v>
      </c>
      <c r="X590" s="683">
        <f>_xll.qlCalendarAdvance(Calendar,X589,W590,"f",FALSE)</f>
        <v>43362</v>
      </c>
      <c r="Y590" s="682">
        <f>_xll.qlCalendarAdvance(Calendar,X590,NDays&amp;"D")</f>
        <v>43362</v>
      </c>
      <c r="Z590" s="681">
        <v>1.8100512111501876E-2</v>
      </c>
      <c r="AA590" s="686"/>
      <c r="AB590" s="685"/>
    </row>
    <row r="591" spans="22:28" x14ac:dyDescent="0.2">
      <c r="V591" s="688"/>
      <c r="W591" s="687" t="str">
        <f t="shared" si="15"/>
        <v>1w</v>
      </c>
      <c r="X591" s="683">
        <f>_xll.qlCalendarAdvance(Calendar,X590,W591,"f",FALSE)</f>
        <v>43369</v>
      </c>
      <c r="Y591" s="682">
        <f>_xll.qlCalendarAdvance(Calendar,X591,NDays&amp;"D")</f>
        <v>43369</v>
      </c>
      <c r="Z591" s="681">
        <v>1.8142881012137568E-2</v>
      </c>
      <c r="AA591" s="686"/>
      <c r="AB591" s="685"/>
    </row>
    <row r="592" spans="22:28" x14ac:dyDescent="0.2">
      <c r="V592" s="688"/>
      <c r="W592" s="687" t="str">
        <f t="shared" si="15"/>
        <v>1w</v>
      </c>
      <c r="X592" s="683">
        <f>_xll.qlCalendarAdvance(Calendar,X591,W592,"f",FALSE)</f>
        <v>43376</v>
      </c>
      <c r="Y592" s="682">
        <f>_xll.qlCalendarAdvance(Calendar,X592,NDays&amp;"D")</f>
        <v>43376</v>
      </c>
      <c r="Z592" s="681">
        <v>1.8185180151700786E-2</v>
      </c>
      <c r="AA592" s="686"/>
      <c r="AB592" s="685"/>
    </row>
    <row r="593" spans="22:28" x14ac:dyDescent="0.2">
      <c r="V593" s="688"/>
      <c r="W593" s="687" t="str">
        <f t="shared" si="15"/>
        <v>1w</v>
      </c>
      <c r="X593" s="683">
        <f>_xll.qlCalendarAdvance(Calendar,X592,W593,"f",FALSE)</f>
        <v>43383</v>
      </c>
      <c r="Y593" s="682">
        <f>_xll.qlCalendarAdvance(Calendar,X593,NDays&amp;"D")</f>
        <v>43383</v>
      </c>
      <c r="Z593" s="681">
        <v>1.8227409530029437E-2</v>
      </c>
      <c r="AA593" s="686"/>
      <c r="AB593" s="685"/>
    </row>
    <row r="594" spans="22:28" x14ac:dyDescent="0.2">
      <c r="V594" s="688"/>
      <c r="W594" s="687" t="str">
        <f t="shared" ref="W594:W657" si="16">W593</f>
        <v>1w</v>
      </c>
      <c r="X594" s="683">
        <f>_xll.qlCalendarAdvance(Calendar,X593,W594,"f",FALSE)</f>
        <v>43390</v>
      </c>
      <c r="Y594" s="682">
        <f>_xll.qlCalendarAdvance(Calendar,X594,NDays&amp;"D")</f>
        <v>43390</v>
      </c>
      <c r="Z594" s="681">
        <v>1.8269569147123521E-2</v>
      </c>
      <c r="AA594" s="686"/>
      <c r="AB594" s="685"/>
    </row>
    <row r="595" spans="22:28" x14ac:dyDescent="0.2">
      <c r="V595" s="688"/>
      <c r="W595" s="687" t="str">
        <f t="shared" si="16"/>
        <v>1w</v>
      </c>
      <c r="X595" s="683">
        <f>_xll.qlCalendarAdvance(Calendar,X594,W595,"f",FALSE)</f>
        <v>43397</v>
      </c>
      <c r="Y595" s="682">
        <f>_xll.qlCalendarAdvance(Calendar,X595,NDays&amp;"D")</f>
        <v>43397</v>
      </c>
      <c r="Z595" s="681">
        <v>1.8311659003064085E-2</v>
      </c>
      <c r="AA595" s="686"/>
      <c r="AB595" s="685"/>
    </row>
    <row r="596" spans="22:28" x14ac:dyDescent="0.2">
      <c r="V596" s="688"/>
      <c r="W596" s="687" t="str">
        <f t="shared" si="16"/>
        <v>1w</v>
      </c>
      <c r="X596" s="683">
        <f>_xll.qlCalendarAdvance(Calendar,X595,W596,"f",FALSE)</f>
        <v>43404</v>
      </c>
      <c r="Y596" s="682">
        <f>_xll.qlCalendarAdvance(Calendar,X596,NDays&amp;"D")</f>
        <v>43404</v>
      </c>
      <c r="Z596" s="681">
        <v>1.8353679097689035E-2</v>
      </c>
      <c r="AA596" s="686"/>
      <c r="AB596" s="685"/>
    </row>
    <row r="597" spans="22:28" x14ac:dyDescent="0.2">
      <c r="V597" s="688"/>
      <c r="W597" s="687" t="str">
        <f t="shared" si="16"/>
        <v>1w</v>
      </c>
      <c r="X597" s="683">
        <f>_xll.qlCalendarAdvance(Calendar,X596,W597,"f",FALSE)</f>
        <v>43411</v>
      </c>
      <c r="Y597" s="682">
        <f>_xll.qlCalendarAdvance(Calendar,X597,NDays&amp;"D")</f>
        <v>43411</v>
      </c>
      <c r="Z597" s="681">
        <v>1.8395629431160465E-2</v>
      </c>
      <c r="AA597" s="686"/>
      <c r="AB597" s="685"/>
    </row>
    <row r="598" spans="22:28" x14ac:dyDescent="0.2">
      <c r="V598" s="688"/>
      <c r="W598" s="687" t="str">
        <f t="shared" si="16"/>
        <v>1w</v>
      </c>
      <c r="X598" s="683">
        <f>_xll.qlCalendarAdvance(Calendar,X597,W598,"f",FALSE)</f>
        <v>43418</v>
      </c>
      <c r="Y598" s="682">
        <f>_xll.qlCalendarAdvance(Calendar,X598,NDays&amp;"D")</f>
        <v>43418</v>
      </c>
      <c r="Z598" s="681">
        <v>1.8437510003235236E-2</v>
      </c>
      <c r="AA598" s="686"/>
      <c r="AB598" s="685"/>
    </row>
    <row r="599" spans="22:28" x14ac:dyDescent="0.2">
      <c r="V599" s="688"/>
      <c r="W599" s="687" t="str">
        <f t="shared" si="16"/>
        <v>1w</v>
      </c>
      <c r="X599" s="683">
        <f>_xll.qlCalendarAdvance(Calendar,X598,W599,"f",FALSE)</f>
        <v>43425</v>
      </c>
      <c r="Y599" s="682">
        <f>_xll.qlCalendarAdvance(Calendar,X599,NDays&amp;"D")</f>
        <v>43425</v>
      </c>
      <c r="Z599" s="681">
        <v>1.8479320813994393E-2</v>
      </c>
      <c r="AA599" s="686"/>
      <c r="AB599" s="685"/>
    </row>
    <row r="600" spans="22:28" x14ac:dyDescent="0.2">
      <c r="V600" s="688"/>
      <c r="W600" s="687" t="str">
        <f t="shared" si="16"/>
        <v>1w</v>
      </c>
      <c r="X600" s="683">
        <f>_xll.qlCalendarAdvance(Calendar,X599,W600,"f",FALSE)</f>
        <v>43432</v>
      </c>
      <c r="Y600" s="682">
        <f>_xll.qlCalendarAdvance(Calendar,X600,NDays&amp;"D")</f>
        <v>43432</v>
      </c>
      <c r="Z600" s="681">
        <v>1.8521061863437938E-2</v>
      </c>
      <c r="AA600" s="686"/>
      <c r="AB600" s="685"/>
    </row>
    <row r="601" spans="22:28" x14ac:dyDescent="0.2">
      <c r="V601" s="688"/>
      <c r="W601" s="687" t="str">
        <f t="shared" si="16"/>
        <v>1w</v>
      </c>
      <c r="X601" s="683">
        <f>_xll.qlCalendarAdvance(Calendar,X600,W601,"f",FALSE)</f>
        <v>43439</v>
      </c>
      <c r="Y601" s="682">
        <f>_xll.qlCalendarAdvance(Calendar,X601,NDays&amp;"D")</f>
        <v>43439</v>
      </c>
      <c r="Z601" s="681">
        <v>1.8562733151565869E-2</v>
      </c>
      <c r="AA601" s="686"/>
      <c r="AB601" s="685"/>
    </row>
    <row r="602" spans="22:28" x14ac:dyDescent="0.2">
      <c r="V602" s="688"/>
      <c r="W602" s="687" t="str">
        <f t="shared" si="16"/>
        <v>1w</v>
      </c>
      <c r="X602" s="683">
        <f>_xll.qlCalendarAdvance(Calendar,X601,W602,"f",FALSE)</f>
        <v>43446</v>
      </c>
      <c r="Y602" s="682">
        <f>_xll.qlCalendarAdvance(Calendar,X602,NDays&amp;"D")</f>
        <v>43446</v>
      </c>
      <c r="Z602" s="681">
        <v>1.8604334678216095E-2</v>
      </c>
      <c r="AA602" s="686"/>
      <c r="AB602" s="685"/>
    </row>
    <row r="603" spans="22:28" x14ac:dyDescent="0.2">
      <c r="V603" s="688"/>
      <c r="W603" s="687" t="str">
        <f t="shared" si="16"/>
        <v>1w</v>
      </c>
      <c r="X603" s="683">
        <f>_xll.qlCalendarAdvance(Calendar,X602,W603,"f",FALSE)</f>
        <v>43453</v>
      </c>
      <c r="Y603" s="682">
        <f>_xll.qlCalendarAdvance(Calendar,X603,NDays&amp;"D")</f>
        <v>43453</v>
      </c>
      <c r="Z603" s="681">
        <v>1.8645866443550707E-2</v>
      </c>
      <c r="AA603" s="686"/>
      <c r="AB603" s="685"/>
    </row>
    <row r="604" spans="22:28" x14ac:dyDescent="0.2">
      <c r="V604" s="688"/>
      <c r="W604" s="687" t="str">
        <f t="shared" si="16"/>
        <v>1w</v>
      </c>
      <c r="X604" s="683">
        <f>_xll.qlCalendarAdvance(Calendar,X603,W604,"f",FALSE)</f>
        <v>43461</v>
      </c>
      <c r="Y604" s="682">
        <f>_xll.qlCalendarAdvance(Calendar,X604,NDays&amp;"D")</f>
        <v>43461</v>
      </c>
      <c r="Z604" s="681">
        <v>1.8693245896040933E-2</v>
      </c>
      <c r="AA604" s="686"/>
      <c r="AB604" s="685"/>
    </row>
    <row r="605" spans="22:28" x14ac:dyDescent="0.2">
      <c r="V605" s="688"/>
      <c r="W605" s="687" t="str">
        <f t="shared" si="16"/>
        <v>1w</v>
      </c>
      <c r="X605" s="683">
        <f>_xll.qlCalendarAdvance(Calendar,X604,W605,"f",FALSE)</f>
        <v>43468</v>
      </c>
      <c r="Y605" s="682">
        <f>_xll.qlCalendarAdvance(Calendar,X605,NDays&amp;"D")</f>
        <v>43468</v>
      </c>
      <c r="Z605" s="681">
        <v>1.873462817248317E-2</v>
      </c>
      <c r="AA605" s="686"/>
      <c r="AB605" s="685"/>
    </row>
    <row r="606" spans="22:28" x14ac:dyDescent="0.2">
      <c r="V606" s="688"/>
      <c r="W606" s="687" t="str">
        <f t="shared" si="16"/>
        <v>1w</v>
      </c>
      <c r="X606" s="683">
        <f>_xll.qlCalendarAdvance(Calendar,X605,W606,"f",FALSE)</f>
        <v>43475</v>
      </c>
      <c r="Y606" s="682">
        <f>_xll.qlCalendarAdvance(Calendar,X606,NDays&amp;"D")</f>
        <v>43475</v>
      </c>
      <c r="Z606" s="681">
        <v>1.8775940687447701E-2</v>
      </c>
      <c r="AA606" s="686"/>
      <c r="AB606" s="685"/>
    </row>
    <row r="607" spans="22:28" x14ac:dyDescent="0.2">
      <c r="V607" s="688"/>
      <c r="W607" s="687" t="str">
        <f t="shared" si="16"/>
        <v>1w</v>
      </c>
      <c r="X607" s="683">
        <f>_xll.qlCalendarAdvance(Calendar,X606,W607,"f",FALSE)</f>
        <v>43482</v>
      </c>
      <c r="Y607" s="682">
        <f>_xll.qlCalendarAdvance(Calendar,X607,NDays&amp;"D")</f>
        <v>43482</v>
      </c>
      <c r="Z607" s="681">
        <v>1.8817183440934526E-2</v>
      </c>
      <c r="AA607" s="686"/>
      <c r="AB607" s="685"/>
    </row>
    <row r="608" spans="22:28" x14ac:dyDescent="0.2">
      <c r="V608" s="688"/>
      <c r="W608" s="687" t="str">
        <f t="shared" si="16"/>
        <v>1w</v>
      </c>
      <c r="X608" s="683">
        <f>_xll.qlCalendarAdvance(Calendar,X607,W608,"f",FALSE)</f>
        <v>43489</v>
      </c>
      <c r="Y608" s="682">
        <f>_xll.qlCalendarAdvance(Calendar,X608,NDays&amp;"D")</f>
        <v>43489</v>
      </c>
      <c r="Z608" s="681">
        <v>1.88583564328626E-2</v>
      </c>
      <c r="AA608" s="686"/>
      <c r="AB608" s="685"/>
    </row>
    <row r="609" spans="22:28" x14ac:dyDescent="0.2">
      <c r="V609" s="688"/>
      <c r="W609" s="687" t="str">
        <f t="shared" si="16"/>
        <v>1w</v>
      </c>
      <c r="X609" s="683">
        <f>_xll.qlCalendarAdvance(Calendar,X608,W609,"f",FALSE)</f>
        <v>43496</v>
      </c>
      <c r="Y609" s="682">
        <f>_xll.qlCalendarAdvance(Calendar,X609,NDays&amp;"D")</f>
        <v>43496</v>
      </c>
      <c r="Z609" s="681">
        <v>1.8899459663312967E-2</v>
      </c>
      <c r="AA609" s="686"/>
      <c r="AB609" s="685"/>
    </row>
    <row r="610" spans="22:28" x14ac:dyDescent="0.2">
      <c r="V610" s="688"/>
      <c r="W610" s="687" t="str">
        <f t="shared" si="16"/>
        <v>1w</v>
      </c>
      <c r="X610" s="683">
        <f>_xll.qlCalendarAdvance(Calendar,X609,W610,"f",FALSE)</f>
        <v>43503</v>
      </c>
      <c r="Y610" s="682">
        <f>_xll.qlCalendarAdvance(Calendar,X610,NDays&amp;"D")</f>
        <v>43503</v>
      </c>
      <c r="Z610" s="681">
        <v>1.8940493132123537E-2</v>
      </c>
      <c r="AA610" s="686"/>
      <c r="AB610" s="685"/>
    </row>
    <row r="611" spans="22:28" x14ac:dyDescent="0.2">
      <c r="V611" s="688"/>
      <c r="W611" s="687" t="str">
        <f t="shared" si="16"/>
        <v>1w</v>
      </c>
      <c r="X611" s="683">
        <f>_xll.qlCalendarAdvance(Calendar,X610,W611,"f",FALSE)</f>
        <v>43510</v>
      </c>
      <c r="Y611" s="682">
        <f>_xll.qlCalendarAdvance(Calendar,X611,NDays&amp;"D")</f>
        <v>43510</v>
      </c>
      <c r="Z611" s="681">
        <v>1.8981456839294308E-2</v>
      </c>
      <c r="AA611" s="686"/>
      <c r="AB611" s="685"/>
    </row>
    <row r="612" spans="22:28" x14ac:dyDescent="0.2">
      <c r="V612" s="688"/>
      <c r="W612" s="687" t="str">
        <f t="shared" si="16"/>
        <v>1w</v>
      </c>
      <c r="X612" s="683">
        <f>_xll.qlCalendarAdvance(Calendar,X611,W612,"f",FALSE)</f>
        <v>43517</v>
      </c>
      <c r="Y612" s="682">
        <f>_xll.qlCalendarAdvance(Calendar,X612,NDays&amp;"D")</f>
        <v>43517</v>
      </c>
      <c r="Z612" s="681">
        <v>1.9022350784906328E-2</v>
      </c>
      <c r="AA612" s="686"/>
      <c r="AB612" s="685"/>
    </row>
    <row r="613" spans="22:28" x14ac:dyDescent="0.2">
      <c r="V613" s="688"/>
      <c r="W613" s="687" t="str">
        <f t="shared" si="16"/>
        <v>1w</v>
      </c>
      <c r="X613" s="683">
        <f>_xll.qlCalendarAdvance(Calendar,X612,W613,"f",FALSE)</f>
        <v>43524</v>
      </c>
      <c r="Y613" s="682">
        <f>_xll.qlCalendarAdvance(Calendar,X613,NDays&amp;"D")</f>
        <v>43524</v>
      </c>
      <c r="Z613" s="681">
        <v>1.9063174968716456E-2</v>
      </c>
      <c r="AA613" s="686"/>
      <c r="AB613" s="685"/>
    </row>
    <row r="614" spans="22:28" x14ac:dyDescent="0.2">
      <c r="V614" s="688"/>
      <c r="W614" s="687" t="str">
        <f t="shared" si="16"/>
        <v>1w</v>
      </c>
      <c r="X614" s="683">
        <f>_xll.qlCalendarAdvance(Calendar,X613,W614,"f",FALSE)</f>
        <v>43531</v>
      </c>
      <c r="Y614" s="682">
        <f>_xll.qlCalendarAdvance(Calendar,X614,NDays&amp;"D")</f>
        <v>43531</v>
      </c>
      <c r="Z614" s="681">
        <v>1.9103929390967833E-2</v>
      </c>
      <c r="AA614" s="686"/>
      <c r="AB614" s="685"/>
    </row>
    <row r="615" spans="22:28" x14ac:dyDescent="0.2">
      <c r="V615" s="688"/>
      <c r="W615" s="687" t="str">
        <f t="shared" si="16"/>
        <v>1w</v>
      </c>
      <c r="X615" s="683">
        <f>_xll.qlCalendarAdvance(Calendar,X614,W615,"f",FALSE)</f>
        <v>43538</v>
      </c>
      <c r="Y615" s="682">
        <f>_xll.qlCalendarAdvance(Calendar,X615,NDays&amp;"D")</f>
        <v>43538</v>
      </c>
      <c r="Z615" s="681">
        <v>1.9144614051579412E-2</v>
      </c>
      <c r="AA615" s="686"/>
      <c r="AB615" s="685"/>
    </row>
    <row r="616" spans="22:28" x14ac:dyDescent="0.2">
      <c r="V616" s="688"/>
      <c r="W616" s="687" t="str">
        <f t="shared" si="16"/>
        <v>1w</v>
      </c>
      <c r="X616" s="683">
        <f>_xll.qlCalendarAdvance(Calendar,X615,W616,"f",FALSE)</f>
        <v>43545</v>
      </c>
      <c r="Y616" s="682">
        <f>_xll.qlCalendarAdvance(Calendar,X616,NDays&amp;"D")</f>
        <v>43545</v>
      </c>
      <c r="Z616" s="681">
        <v>1.9185228950389099E-2</v>
      </c>
      <c r="AA616" s="686"/>
      <c r="AB616" s="685"/>
    </row>
    <row r="617" spans="22:28" x14ac:dyDescent="0.2">
      <c r="V617" s="688"/>
      <c r="W617" s="687" t="str">
        <f t="shared" si="16"/>
        <v>1w</v>
      </c>
      <c r="X617" s="683">
        <f>_xll.qlCalendarAdvance(Calendar,X616,W617,"f",FALSE)</f>
        <v>43552</v>
      </c>
      <c r="Y617" s="682">
        <f>_xll.qlCalendarAdvance(Calendar,X617,NDays&amp;"D")</f>
        <v>43552</v>
      </c>
      <c r="Z617" s="681">
        <v>1.9225774087396896E-2</v>
      </c>
      <c r="AA617" s="686"/>
      <c r="AB617" s="685"/>
    </row>
    <row r="618" spans="22:28" x14ac:dyDescent="0.2">
      <c r="V618" s="688"/>
      <c r="W618" s="687" t="str">
        <f t="shared" si="16"/>
        <v>1w</v>
      </c>
      <c r="X618" s="683">
        <f>_xll.qlCalendarAdvance(Calendar,X617,W618,"f",FALSE)</f>
        <v>43559</v>
      </c>
      <c r="Y618" s="682">
        <f>_xll.qlCalendarAdvance(Calendar,X618,NDays&amp;"D")</f>
        <v>43559</v>
      </c>
      <c r="Z618" s="681">
        <v>1.9266249462764895E-2</v>
      </c>
      <c r="AA618" s="686"/>
      <c r="AB618" s="685"/>
    </row>
    <row r="619" spans="22:28" x14ac:dyDescent="0.2">
      <c r="V619" s="688"/>
      <c r="W619" s="687" t="str">
        <f t="shared" si="16"/>
        <v>1w</v>
      </c>
      <c r="X619" s="683">
        <f>_xll.qlCalendarAdvance(Calendar,X618,W619,"f",FALSE)</f>
        <v>43566</v>
      </c>
      <c r="Y619" s="682">
        <f>_xll.qlCalendarAdvance(Calendar,X619,NDays&amp;"D")</f>
        <v>43566</v>
      </c>
      <c r="Z619" s="681">
        <v>1.9306655076249957E-2</v>
      </c>
      <c r="AA619" s="686"/>
      <c r="AB619" s="685"/>
    </row>
    <row r="620" spans="22:28" x14ac:dyDescent="0.2">
      <c r="V620" s="688"/>
      <c r="W620" s="687" t="str">
        <f t="shared" si="16"/>
        <v>1w</v>
      </c>
      <c r="X620" s="683">
        <f>_xll.qlCalendarAdvance(Calendar,X619,W620,"f",FALSE)</f>
        <v>43573</v>
      </c>
      <c r="Y620" s="682">
        <f>_xll.qlCalendarAdvance(Calendar,X620,NDays&amp;"D")</f>
        <v>43573</v>
      </c>
      <c r="Z620" s="681">
        <v>1.9360554762037019E-2</v>
      </c>
      <c r="AA620" s="686"/>
      <c r="AB620" s="685"/>
    </row>
    <row r="621" spans="22:28" x14ac:dyDescent="0.2">
      <c r="V621" s="688"/>
      <c r="W621" s="687" t="str">
        <f t="shared" si="16"/>
        <v>1w</v>
      </c>
      <c r="X621" s="683">
        <f>_xll.qlCalendarAdvance(Calendar,X620,W621,"f",FALSE)</f>
        <v>43580</v>
      </c>
      <c r="Y621" s="682">
        <f>_xll.qlCalendarAdvance(Calendar,X621,NDays&amp;"D")</f>
        <v>43580</v>
      </c>
      <c r="Z621" s="681">
        <v>1.9387257017895454E-2</v>
      </c>
      <c r="AA621" s="686"/>
      <c r="AB621" s="685"/>
    </row>
    <row r="622" spans="22:28" x14ac:dyDescent="0.2">
      <c r="V622" s="688"/>
      <c r="W622" s="687" t="str">
        <f t="shared" si="16"/>
        <v>1w</v>
      </c>
      <c r="X622" s="683">
        <f>_xll.qlCalendarAdvance(Calendar,X621,W622,"f",FALSE)</f>
        <v>43587</v>
      </c>
      <c r="Y622" s="682">
        <f>_xll.qlCalendarAdvance(Calendar,X622,NDays&amp;"D")</f>
        <v>43587</v>
      </c>
      <c r="Z622" s="681">
        <v>1.9427453345893797E-2</v>
      </c>
      <c r="AA622" s="686"/>
      <c r="AB622" s="685"/>
    </row>
    <row r="623" spans="22:28" x14ac:dyDescent="0.2">
      <c r="V623" s="688"/>
      <c r="W623" s="687" t="str">
        <f t="shared" si="16"/>
        <v>1w</v>
      </c>
      <c r="X623" s="683">
        <f>_xll.qlCalendarAdvance(Calendar,X622,W623,"f",FALSE)</f>
        <v>43594</v>
      </c>
      <c r="Y623" s="682">
        <f>_xll.qlCalendarAdvance(Calendar,X623,NDays&amp;"D")</f>
        <v>43594</v>
      </c>
      <c r="Z623" s="681">
        <v>1.9467579912009203E-2</v>
      </c>
      <c r="AA623" s="686"/>
      <c r="AB623" s="685"/>
    </row>
    <row r="624" spans="22:28" x14ac:dyDescent="0.2">
      <c r="V624" s="688"/>
      <c r="W624" s="687" t="str">
        <f t="shared" si="16"/>
        <v>1w</v>
      </c>
      <c r="X624" s="683">
        <f>_xll.qlCalendarAdvance(Calendar,X623,W624,"f",FALSE)</f>
        <v>43601</v>
      </c>
      <c r="Y624" s="682">
        <f>_xll.qlCalendarAdvance(Calendar,X624,NDays&amp;"D")</f>
        <v>43601</v>
      </c>
      <c r="Z624" s="681">
        <v>1.9507636716241672E-2</v>
      </c>
      <c r="AA624" s="686"/>
      <c r="AB624" s="685"/>
    </row>
    <row r="625" spans="22:28" x14ac:dyDescent="0.2">
      <c r="V625" s="688"/>
      <c r="W625" s="687" t="str">
        <f t="shared" si="16"/>
        <v>1w</v>
      </c>
      <c r="X625" s="683">
        <f>_xll.qlCalendarAdvance(Calendar,X624,W625,"f",FALSE)</f>
        <v>43608</v>
      </c>
      <c r="Y625" s="682">
        <f>_xll.qlCalendarAdvance(Calendar,X625,NDays&amp;"D")</f>
        <v>43608</v>
      </c>
      <c r="Z625" s="681">
        <v>1.9547623758510158E-2</v>
      </c>
      <c r="AA625" s="686"/>
      <c r="AB625" s="685"/>
    </row>
    <row r="626" spans="22:28" x14ac:dyDescent="0.2">
      <c r="V626" s="688"/>
      <c r="W626" s="687" t="str">
        <f t="shared" si="16"/>
        <v>1w</v>
      </c>
      <c r="X626" s="683">
        <f>_xll.qlCalendarAdvance(Calendar,X625,W626,"f",FALSE)</f>
        <v>43615</v>
      </c>
      <c r="Y626" s="682">
        <f>_xll.qlCalendarAdvance(Calendar,X626,NDays&amp;"D")</f>
        <v>43615</v>
      </c>
      <c r="Z626" s="681">
        <v>1.958754103881466E-2</v>
      </c>
      <c r="AA626" s="686"/>
      <c r="AB626" s="685"/>
    </row>
    <row r="627" spans="22:28" x14ac:dyDescent="0.2">
      <c r="V627" s="688"/>
      <c r="W627" s="687" t="str">
        <f t="shared" si="16"/>
        <v>1w</v>
      </c>
      <c r="X627" s="683">
        <f>_xll.qlCalendarAdvance(Calendar,X626,W627,"f",FALSE)</f>
        <v>43622</v>
      </c>
      <c r="Y627" s="682">
        <f>_xll.qlCalendarAdvance(Calendar,X627,NDays&amp;"D")</f>
        <v>43622</v>
      </c>
      <c r="Z627" s="681">
        <v>1.9627388557236225E-2</v>
      </c>
      <c r="AA627" s="686"/>
      <c r="AB627" s="685"/>
    </row>
    <row r="628" spans="22:28" x14ac:dyDescent="0.2">
      <c r="V628" s="688"/>
      <c r="W628" s="687" t="str">
        <f t="shared" si="16"/>
        <v>1w</v>
      </c>
      <c r="X628" s="683">
        <f>_xll.qlCalendarAdvance(Calendar,X627,W628,"f",FALSE)</f>
        <v>43629</v>
      </c>
      <c r="Y628" s="682">
        <f>_xll.qlCalendarAdvance(Calendar,X628,NDays&amp;"D")</f>
        <v>43629</v>
      </c>
      <c r="Z628" s="681">
        <v>1.9667166313612761E-2</v>
      </c>
      <c r="AA628" s="686"/>
      <c r="AB628" s="685"/>
    </row>
    <row r="629" spans="22:28" x14ac:dyDescent="0.2">
      <c r="V629" s="688"/>
      <c r="W629" s="687" t="str">
        <f t="shared" si="16"/>
        <v>1w</v>
      </c>
      <c r="X629" s="683">
        <f>_xll.qlCalendarAdvance(Calendar,X628,W629,"f",FALSE)</f>
        <v>43636</v>
      </c>
      <c r="Y629" s="682">
        <f>_xll.qlCalendarAdvance(Calendar,X629,NDays&amp;"D")</f>
        <v>43636</v>
      </c>
      <c r="Z629" s="681">
        <v>1.9706874307944267E-2</v>
      </c>
      <c r="AA629" s="686"/>
      <c r="AB629" s="685"/>
    </row>
    <row r="630" spans="22:28" x14ac:dyDescent="0.2">
      <c r="V630" s="688"/>
      <c r="W630" s="687" t="str">
        <f t="shared" si="16"/>
        <v>1w</v>
      </c>
      <c r="X630" s="683">
        <f>_xll.qlCalendarAdvance(Calendar,X629,W630,"f",FALSE)</f>
        <v>43643</v>
      </c>
      <c r="Y630" s="682">
        <f>_xll.qlCalendarAdvance(Calendar,X630,NDays&amp;"D")</f>
        <v>43643</v>
      </c>
      <c r="Z630" s="681">
        <v>1.9746497018328091E-2</v>
      </c>
      <c r="AA630" s="686"/>
      <c r="AB630" s="685"/>
    </row>
    <row r="631" spans="22:28" x14ac:dyDescent="0.2">
      <c r="V631" s="688"/>
      <c r="W631" s="687" t="str">
        <f t="shared" si="16"/>
        <v>1w</v>
      </c>
      <c r="X631" s="683">
        <f>_xll.qlCalendarAdvance(Calendar,X630,W631,"f",FALSE)</f>
        <v>43650</v>
      </c>
      <c r="Y631" s="682">
        <f>_xll.qlCalendarAdvance(Calendar,X631,NDays&amp;"D")</f>
        <v>43650</v>
      </c>
      <c r="Z631" s="681">
        <v>1.9785859619912971E-2</v>
      </c>
      <c r="AA631" s="686"/>
      <c r="AB631" s="685"/>
    </row>
    <row r="632" spans="22:28" x14ac:dyDescent="0.2">
      <c r="V632" s="688"/>
      <c r="W632" s="687" t="str">
        <f t="shared" si="16"/>
        <v>1w</v>
      </c>
      <c r="X632" s="683">
        <f>_xll.qlCalendarAdvance(Calendar,X631,W632,"f",FALSE)</f>
        <v>43657</v>
      </c>
      <c r="Y632" s="682">
        <f>_xll.qlCalendarAdvance(Calendar,X632,NDays&amp;"D")</f>
        <v>43657</v>
      </c>
      <c r="Z632" s="681">
        <v>1.9824912279123863E-2</v>
      </c>
      <c r="AA632" s="686"/>
      <c r="AB632" s="685"/>
    </row>
    <row r="633" spans="22:28" x14ac:dyDescent="0.2">
      <c r="V633" s="688"/>
      <c r="W633" s="687" t="str">
        <f t="shared" si="16"/>
        <v>1w</v>
      </c>
      <c r="X633" s="683">
        <f>_xll.qlCalendarAdvance(Calendar,X632,W633,"f",FALSE)</f>
        <v>43664</v>
      </c>
      <c r="Y633" s="682">
        <f>_xll.qlCalendarAdvance(Calendar,X633,NDays&amp;"D")</f>
        <v>43664</v>
      </c>
      <c r="Z633" s="681">
        <v>1.986365499587972E-2</v>
      </c>
      <c r="AA633" s="686"/>
      <c r="AB633" s="685"/>
    </row>
    <row r="634" spans="22:28" x14ac:dyDescent="0.2">
      <c r="V634" s="688"/>
      <c r="W634" s="687" t="str">
        <f t="shared" si="16"/>
        <v>1w</v>
      </c>
      <c r="X634" s="683">
        <f>_xll.qlCalendarAdvance(Calendar,X633,W634,"f",FALSE)</f>
        <v>43671</v>
      </c>
      <c r="Y634" s="682">
        <f>_xll.qlCalendarAdvance(Calendar,X634,NDays&amp;"D")</f>
        <v>43671</v>
      </c>
      <c r="Z634" s="681">
        <v>1.9902087770180543E-2</v>
      </c>
      <c r="AA634" s="686"/>
      <c r="AB634" s="685"/>
    </row>
    <row r="635" spans="22:28" x14ac:dyDescent="0.2">
      <c r="V635" s="688"/>
      <c r="W635" s="687" t="str">
        <f t="shared" si="16"/>
        <v>1w</v>
      </c>
      <c r="X635" s="683">
        <f>_xll.qlCalendarAdvance(Calendar,X634,W635,"f",FALSE)</f>
        <v>43678</v>
      </c>
      <c r="Y635" s="682">
        <f>_xll.qlCalendarAdvance(Calendar,X635,NDays&amp;"D")</f>
        <v>43678</v>
      </c>
      <c r="Z635" s="681">
        <v>1.9940210601864239E-2</v>
      </c>
      <c r="AA635" s="686"/>
      <c r="AB635" s="685"/>
    </row>
    <row r="636" spans="22:28" x14ac:dyDescent="0.2">
      <c r="V636" s="688"/>
      <c r="W636" s="687" t="str">
        <f t="shared" si="16"/>
        <v>1w</v>
      </c>
      <c r="X636" s="683">
        <f>_xll.qlCalendarAdvance(Calendar,X635,W636,"f",FALSE)</f>
        <v>43685</v>
      </c>
      <c r="Y636" s="682">
        <f>_xll.qlCalendarAdvance(Calendar,X636,NDays&amp;"D")</f>
        <v>43685</v>
      </c>
      <c r="Z636" s="681">
        <v>1.9978023490849761E-2</v>
      </c>
      <c r="AA636" s="686"/>
      <c r="AB636" s="685"/>
    </row>
    <row r="637" spans="22:28" x14ac:dyDescent="0.2">
      <c r="V637" s="688"/>
      <c r="W637" s="687" t="str">
        <f t="shared" si="16"/>
        <v>1w</v>
      </c>
      <c r="X637" s="683">
        <f>_xll.qlCalendarAdvance(Calendar,X636,W637,"f",FALSE)</f>
        <v>43692</v>
      </c>
      <c r="Y637" s="682">
        <f>_xll.qlCalendarAdvance(Calendar,X637,NDays&amp;"D")</f>
        <v>43692</v>
      </c>
      <c r="Z637" s="681">
        <v>2.0015526436975017E-2</v>
      </c>
      <c r="AA637" s="686"/>
      <c r="AB637" s="685"/>
    </row>
    <row r="638" spans="22:28" x14ac:dyDescent="0.2">
      <c r="V638" s="688"/>
      <c r="W638" s="687" t="str">
        <f t="shared" si="16"/>
        <v>1w</v>
      </c>
      <c r="X638" s="683">
        <f>_xll.qlCalendarAdvance(Calendar,X637,W638,"f",FALSE)</f>
        <v>43699</v>
      </c>
      <c r="Y638" s="682">
        <f>_xll.qlCalendarAdvance(Calendar,X638,NDays&amp;"D")</f>
        <v>43699</v>
      </c>
      <c r="Z638" s="681">
        <v>2.0052719440240008E-2</v>
      </c>
      <c r="AA638" s="686"/>
      <c r="AB638" s="685"/>
    </row>
    <row r="639" spans="22:28" x14ac:dyDescent="0.2">
      <c r="V639" s="688"/>
      <c r="W639" s="687" t="str">
        <f t="shared" si="16"/>
        <v>1w</v>
      </c>
      <c r="X639" s="683">
        <f>_xll.qlCalendarAdvance(Calendar,X638,W639,"f",FALSE)</f>
        <v>43706</v>
      </c>
      <c r="Y639" s="682">
        <f>_xll.qlCalendarAdvance(Calendar,X639,NDays&amp;"D")</f>
        <v>43706</v>
      </c>
      <c r="Z639" s="681">
        <v>2.008960250048264E-2</v>
      </c>
      <c r="AA639" s="686"/>
      <c r="AB639" s="685"/>
    </row>
    <row r="640" spans="22:28" x14ac:dyDescent="0.2">
      <c r="V640" s="688"/>
      <c r="W640" s="687" t="str">
        <f t="shared" si="16"/>
        <v>1w</v>
      </c>
      <c r="X640" s="683">
        <f>_xll.qlCalendarAdvance(Calendar,X639,W640,"f",FALSE)</f>
        <v>43713</v>
      </c>
      <c r="Y640" s="682">
        <f>_xll.qlCalendarAdvance(Calendar,X640,NDays&amp;"D")</f>
        <v>43713</v>
      </c>
      <c r="Z640" s="681">
        <v>2.0126175617702913E-2</v>
      </c>
      <c r="AA640" s="686"/>
      <c r="AB640" s="685"/>
    </row>
    <row r="641" spans="22:28" x14ac:dyDescent="0.2">
      <c r="V641" s="688"/>
      <c r="W641" s="687" t="str">
        <f t="shared" si="16"/>
        <v>1w</v>
      </c>
      <c r="X641" s="683">
        <f>_xll.qlCalendarAdvance(Calendar,X640,W641,"f",FALSE)</f>
        <v>43720</v>
      </c>
      <c r="Y641" s="682">
        <f>_xll.qlCalendarAdvance(Calendar,X641,NDays&amp;"D")</f>
        <v>43720</v>
      </c>
      <c r="Z641" s="681">
        <v>2.0162438791657689E-2</v>
      </c>
      <c r="AA641" s="686"/>
      <c r="AB641" s="685"/>
    </row>
    <row r="642" spans="22:28" x14ac:dyDescent="0.2">
      <c r="V642" s="688"/>
      <c r="W642" s="687" t="str">
        <f t="shared" si="16"/>
        <v>1w</v>
      </c>
      <c r="X642" s="683">
        <f>_xll.qlCalendarAdvance(Calendar,X641,W642,"f",FALSE)</f>
        <v>43727</v>
      </c>
      <c r="Y642" s="682">
        <f>_xll.qlCalendarAdvance(Calendar,X642,NDays&amp;"D")</f>
        <v>43727</v>
      </c>
      <c r="Z642" s="681">
        <v>2.0198392022346967E-2</v>
      </c>
      <c r="AA642" s="686"/>
      <c r="AB642" s="685"/>
    </row>
    <row r="643" spans="22:28" x14ac:dyDescent="0.2">
      <c r="V643" s="688"/>
      <c r="W643" s="687" t="str">
        <f t="shared" si="16"/>
        <v>1w</v>
      </c>
      <c r="X643" s="683">
        <f>_xll.qlCalendarAdvance(Calendar,X642,W643,"f",FALSE)</f>
        <v>43734</v>
      </c>
      <c r="Y643" s="682">
        <f>_xll.qlCalendarAdvance(Calendar,X643,NDays&amp;"D")</f>
        <v>43734</v>
      </c>
      <c r="Z643" s="681">
        <v>2.0234035309689702E-2</v>
      </c>
      <c r="AA643" s="686"/>
      <c r="AB643" s="685"/>
    </row>
    <row r="644" spans="22:28" x14ac:dyDescent="0.2">
      <c r="V644" s="688"/>
      <c r="W644" s="687" t="str">
        <f t="shared" si="16"/>
        <v>1w</v>
      </c>
      <c r="X644" s="683">
        <f>_xll.qlCalendarAdvance(Calendar,X643,W644,"f",FALSE)</f>
        <v>43741</v>
      </c>
      <c r="Y644" s="682">
        <f>_xll.qlCalendarAdvance(Calendar,X644,NDays&amp;"D")</f>
        <v>43741</v>
      </c>
      <c r="Z644" s="681">
        <v>2.0269368653685893E-2</v>
      </c>
      <c r="AA644" s="686"/>
      <c r="AB644" s="685"/>
    </row>
    <row r="645" spans="22:28" x14ac:dyDescent="0.2">
      <c r="V645" s="688"/>
      <c r="W645" s="687" t="str">
        <f t="shared" si="16"/>
        <v>1w</v>
      </c>
      <c r="X645" s="683">
        <f>_xll.qlCalendarAdvance(Calendar,X644,W645,"f",FALSE)</f>
        <v>43748</v>
      </c>
      <c r="Y645" s="682">
        <f>_xll.qlCalendarAdvance(Calendar,X645,NDays&amp;"D")</f>
        <v>43748</v>
      </c>
      <c r="Z645" s="681">
        <v>2.0304392054011355E-2</v>
      </c>
      <c r="AA645" s="686"/>
      <c r="AB645" s="685"/>
    </row>
    <row r="646" spans="22:28" x14ac:dyDescent="0.2">
      <c r="V646" s="688"/>
      <c r="W646" s="687" t="str">
        <f t="shared" si="16"/>
        <v>1w</v>
      </c>
      <c r="X646" s="683">
        <f>_xll.qlCalendarAdvance(Calendar,X645,W646,"f",FALSE)</f>
        <v>43755</v>
      </c>
      <c r="Y646" s="682">
        <f>_xll.qlCalendarAdvance(Calendar,X646,NDays&amp;"D")</f>
        <v>43755</v>
      </c>
      <c r="Z646" s="681">
        <v>2.0339105510747135E-2</v>
      </c>
      <c r="AA646" s="686"/>
      <c r="AB646" s="685"/>
    </row>
    <row r="647" spans="22:28" x14ac:dyDescent="0.2">
      <c r="V647" s="688"/>
      <c r="W647" s="687" t="str">
        <f t="shared" si="16"/>
        <v>1w</v>
      </c>
      <c r="X647" s="683">
        <f>_xll.qlCalendarAdvance(Calendar,X646,W647,"f",FALSE)</f>
        <v>43762</v>
      </c>
      <c r="Y647" s="682">
        <f>_xll.qlCalendarAdvance(Calendar,X647,NDays&amp;"D")</f>
        <v>43762</v>
      </c>
      <c r="Z647" s="681">
        <v>2.037350902373114E-2</v>
      </c>
      <c r="AA647" s="686"/>
      <c r="AB647" s="685"/>
    </row>
    <row r="648" spans="22:28" x14ac:dyDescent="0.2">
      <c r="V648" s="688"/>
      <c r="W648" s="687" t="str">
        <f t="shared" si="16"/>
        <v>1w</v>
      </c>
      <c r="X648" s="683">
        <f>_xll.qlCalendarAdvance(Calendar,X647,W648,"f",FALSE)</f>
        <v>43769</v>
      </c>
      <c r="Y648" s="682">
        <f>_xll.qlCalendarAdvance(Calendar,X648,NDays&amp;"D")</f>
        <v>43769</v>
      </c>
      <c r="Z648" s="681">
        <v>2.0407602592882323E-2</v>
      </c>
      <c r="AA648" s="686"/>
      <c r="AB648" s="685"/>
    </row>
    <row r="649" spans="22:28" x14ac:dyDescent="0.2">
      <c r="V649" s="688"/>
      <c r="W649" s="687" t="str">
        <f t="shared" si="16"/>
        <v>1w</v>
      </c>
      <c r="X649" s="683">
        <f>_xll.qlCalendarAdvance(Calendar,X648,W649,"f",FALSE)</f>
        <v>43776</v>
      </c>
      <c r="Y649" s="682">
        <f>_xll.qlCalendarAdvance(Calendar,X649,NDays&amp;"D")</f>
        <v>43776</v>
      </c>
      <c r="Z649" s="681">
        <v>2.0441386218200686E-2</v>
      </c>
      <c r="AA649" s="686"/>
      <c r="AB649" s="685"/>
    </row>
    <row r="650" spans="22:28" x14ac:dyDescent="0.2">
      <c r="V650" s="688"/>
      <c r="W650" s="687" t="str">
        <f t="shared" si="16"/>
        <v>1w</v>
      </c>
      <c r="X650" s="683">
        <f>_xll.qlCalendarAdvance(Calendar,X649,W650,"f",FALSE)</f>
        <v>43783</v>
      </c>
      <c r="Y650" s="682">
        <f>_xll.qlCalendarAdvance(Calendar,X650,NDays&amp;"D")</f>
        <v>43783</v>
      </c>
      <c r="Z650" s="681">
        <v>2.0474859899443087E-2</v>
      </c>
      <c r="AA650" s="686"/>
      <c r="AB650" s="685"/>
    </row>
    <row r="651" spans="22:28" x14ac:dyDescent="0.2">
      <c r="V651" s="688"/>
      <c r="W651" s="687" t="str">
        <f t="shared" si="16"/>
        <v>1w</v>
      </c>
      <c r="X651" s="683">
        <f>_xll.qlCalendarAdvance(Calendar,X650,W651,"f",FALSE)</f>
        <v>43790</v>
      </c>
      <c r="Y651" s="682">
        <f>_xll.qlCalendarAdvance(Calendar,X651,NDays&amp;"D")</f>
        <v>43790</v>
      </c>
      <c r="Z651" s="681">
        <v>2.0508023636609529E-2</v>
      </c>
      <c r="AA651" s="686"/>
      <c r="AB651" s="685"/>
    </row>
    <row r="652" spans="22:28" x14ac:dyDescent="0.2">
      <c r="V652" s="688"/>
      <c r="W652" s="687" t="str">
        <f t="shared" si="16"/>
        <v>1w</v>
      </c>
      <c r="X652" s="683">
        <f>_xll.qlCalendarAdvance(Calendar,X651,W652,"f",FALSE)</f>
        <v>43797</v>
      </c>
      <c r="Y652" s="682">
        <f>_xll.qlCalendarAdvance(Calendar,X652,NDays&amp;"D")</f>
        <v>43797</v>
      </c>
      <c r="Z652" s="681">
        <v>2.0540877429700011E-2</v>
      </c>
      <c r="AA652" s="686"/>
      <c r="AB652" s="685"/>
    </row>
    <row r="653" spans="22:28" x14ac:dyDescent="0.2">
      <c r="V653" s="688"/>
      <c r="W653" s="687" t="str">
        <f t="shared" si="16"/>
        <v>1w</v>
      </c>
      <c r="X653" s="683">
        <f>_xll.qlCalendarAdvance(Calendar,X652,W653,"f",FALSE)</f>
        <v>43804</v>
      </c>
      <c r="Y653" s="682">
        <f>_xll.qlCalendarAdvance(Calendar,X653,NDays&amp;"D")</f>
        <v>43804</v>
      </c>
      <c r="Z653" s="681">
        <v>2.0573421278633486E-2</v>
      </c>
      <c r="AA653" s="686"/>
      <c r="AB653" s="685"/>
    </row>
    <row r="654" spans="22:28" x14ac:dyDescent="0.2">
      <c r="V654" s="688"/>
      <c r="W654" s="687" t="str">
        <f t="shared" si="16"/>
        <v>1w</v>
      </c>
      <c r="X654" s="683">
        <f>_xll.qlCalendarAdvance(Calendar,X653,W654,"f",FALSE)</f>
        <v>43811</v>
      </c>
      <c r="Y654" s="682">
        <f>_xll.qlCalendarAdvance(Calendar,X654,NDays&amp;"D")</f>
        <v>43811</v>
      </c>
      <c r="Z654" s="681">
        <v>2.0605655183085769E-2</v>
      </c>
      <c r="AA654" s="686"/>
      <c r="AB654" s="685"/>
    </row>
    <row r="655" spans="22:28" x14ac:dyDescent="0.2">
      <c r="V655" s="688"/>
      <c r="W655" s="687" t="str">
        <f t="shared" si="16"/>
        <v>1w</v>
      </c>
      <c r="X655" s="683">
        <f>_xll.qlCalendarAdvance(Calendar,X654,W655,"f",FALSE)</f>
        <v>43818</v>
      </c>
      <c r="Y655" s="682">
        <f>_xll.qlCalendarAdvance(Calendar,X655,NDays&amp;"D")</f>
        <v>43818</v>
      </c>
      <c r="Z655" s="681">
        <v>2.0637579143218954E-2</v>
      </c>
      <c r="AA655" s="686"/>
      <c r="AB655" s="685"/>
    </row>
    <row r="656" spans="22:28" x14ac:dyDescent="0.2">
      <c r="V656" s="688"/>
      <c r="W656" s="687" t="str">
        <f t="shared" si="16"/>
        <v>1w</v>
      </c>
      <c r="X656" s="683">
        <f>_xll.qlCalendarAdvance(Calendar,X655,W656,"f",FALSE)</f>
        <v>43826</v>
      </c>
      <c r="Y656" s="682">
        <f>_xll.qlCalendarAdvance(Calendar,X656,NDays&amp;"D")</f>
        <v>43826</v>
      </c>
      <c r="Z656" s="681">
        <v>2.0679338189799615E-2</v>
      </c>
      <c r="AA656" s="686"/>
      <c r="AB656" s="685"/>
    </row>
    <row r="657" spans="22:28" x14ac:dyDescent="0.2">
      <c r="V657" s="688"/>
      <c r="W657" s="687" t="str">
        <f t="shared" si="16"/>
        <v>1w</v>
      </c>
      <c r="X657" s="683">
        <f>_xll.qlCalendarAdvance(Calendar,X656,W657,"f",FALSE)</f>
        <v>43833</v>
      </c>
      <c r="Y657" s="682">
        <f>_xll.qlCalendarAdvance(Calendar,X657,NDays&amp;"D")</f>
        <v>43833</v>
      </c>
      <c r="Z657" s="681">
        <v>2.0710557244907706E-2</v>
      </c>
      <c r="AA657" s="686"/>
      <c r="AB657" s="685"/>
    </row>
    <row r="658" spans="22:28" x14ac:dyDescent="0.2">
      <c r="V658" s="688"/>
      <c r="W658" s="687" t="str">
        <f t="shared" ref="W658:W721" si="17">W657</f>
        <v>1w</v>
      </c>
      <c r="X658" s="683">
        <f>_xll.qlCalendarAdvance(Calendar,X657,W658,"f",FALSE)</f>
        <v>43840</v>
      </c>
      <c r="Y658" s="682">
        <f>_xll.qlCalendarAdvance(Calendar,X658,NDays&amp;"D")</f>
        <v>43840</v>
      </c>
      <c r="Z658" s="681">
        <v>2.0741466325466439E-2</v>
      </c>
      <c r="AA658" s="686"/>
      <c r="AB658" s="685"/>
    </row>
    <row r="659" spans="22:28" x14ac:dyDescent="0.2">
      <c r="V659" s="688"/>
      <c r="W659" s="687" t="str">
        <f t="shared" si="17"/>
        <v>1w</v>
      </c>
      <c r="X659" s="683">
        <f>_xll.qlCalendarAdvance(Calendar,X658,W659,"f",FALSE)</f>
        <v>43847</v>
      </c>
      <c r="Y659" s="682">
        <f>_xll.qlCalendarAdvance(Calendar,X659,NDays&amp;"D")</f>
        <v>43847</v>
      </c>
      <c r="Z659" s="681">
        <v>2.0772065431205654E-2</v>
      </c>
      <c r="AA659" s="686"/>
      <c r="AB659" s="685"/>
    </row>
    <row r="660" spans="22:28" x14ac:dyDescent="0.2">
      <c r="V660" s="688"/>
      <c r="W660" s="687" t="str">
        <f t="shared" si="17"/>
        <v>1w</v>
      </c>
      <c r="X660" s="683">
        <f>_xll.qlCalendarAdvance(Calendar,X659,W660,"f",FALSE)</f>
        <v>43854</v>
      </c>
      <c r="Y660" s="682">
        <f>_xll.qlCalendarAdvance(Calendar,X660,NDays&amp;"D")</f>
        <v>43854</v>
      </c>
      <c r="Z660" s="681">
        <v>2.0802354561963259E-2</v>
      </c>
      <c r="AA660" s="686"/>
      <c r="AB660" s="685"/>
    </row>
    <row r="661" spans="22:28" x14ac:dyDescent="0.2">
      <c r="V661" s="688"/>
      <c r="W661" s="687" t="str">
        <f t="shared" si="17"/>
        <v>1w</v>
      </c>
      <c r="X661" s="683">
        <f>_xll.qlCalendarAdvance(Calendar,X660,W661,"f",FALSE)</f>
        <v>43861</v>
      </c>
      <c r="Y661" s="682">
        <f>_xll.qlCalendarAdvance(Calendar,X661,NDays&amp;"D")</f>
        <v>43861</v>
      </c>
      <c r="Z661" s="681">
        <v>2.0832333717415073E-2</v>
      </c>
      <c r="AA661" s="686"/>
      <c r="AB661" s="685"/>
    </row>
    <row r="662" spans="22:28" x14ac:dyDescent="0.2">
      <c r="V662" s="688"/>
      <c r="W662" s="687" t="str">
        <f t="shared" si="17"/>
        <v>1w</v>
      </c>
      <c r="X662" s="683">
        <f>_xll.qlCalendarAdvance(Calendar,X661,W662,"f",FALSE)</f>
        <v>43868</v>
      </c>
      <c r="Y662" s="682">
        <f>_xll.qlCalendarAdvance(Calendar,X662,NDays&amp;"D")</f>
        <v>43868</v>
      </c>
      <c r="Z662" s="681">
        <v>2.0862002897426016E-2</v>
      </c>
      <c r="AA662" s="686"/>
      <c r="AB662" s="685"/>
    </row>
    <row r="663" spans="22:28" x14ac:dyDescent="0.2">
      <c r="V663" s="688"/>
      <c r="W663" s="687" t="str">
        <f t="shared" si="17"/>
        <v>1w</v>
      </c>
      <c r="X663" s="683">
        <f>_xll.qlCalendarAdvance(Calendar,X662,W663,"f",FALSE)</f>
        <v>43875</v>
      </c>
      <c r="Y663" s="682">
        <f>_xll.qlCalendarAdvance(Calendar,X663,NDays&amp;"D")</f>
        <v>43875</v>
      </c>
      <c r="Z663" s="681">
        <v>2.0891362101698917E-2</v>
      </c>
      <c r="AA663" s="686"/>
      <c r="AB663" s="685"/>
    </row>
    <row r="664" spans="22:28" x14ac:dyDescent="0.2">
      <c r="V664" s="688"/>
      <c r="W664" s="687" t="str">
        <f t="shared" si="17"/>
        <v>1w</v>
      </c>
      <c r="X664" s="683">
        <f>_xll.qlCalendarAdvance(Calendar,X663,W664,"f",FALSE)</f>
        <v>43882</v>
      </c>
      <c r="Y664" s="682">
        <f>_xll.qlCalendarAdvance(Calendar,X664,NDays&amp;"D")</f>
        <v>43882</v>
      </c>
      <c r="Z664" s="681">
        <v>2.0920411330044669E-2</v>
      </c>
      <c r="AA664" s="686"/>
      <c r="AB664" s="685"/>
    </row>
    <row r="665" spans="22:28" x14ac:dyDescent="0.2">
      <c r="V665" s="688"/>
      <c r="W665" s="687" t="str">
        <f t="shared" si="17"/>
        <v>1w</v>
      </c>
      <c r="X665" s="683">
        <f>_xll.qlCalendarAdvance(Calendar,X664,W665,"f",FALSE)</f>
        <v>43889</v>
      </c>
      <c r="Y665" s="682">
        <f>_xll.qlCalendarAdvance(Calendar,X665,NDays&amp;"D")</f>
        <v>43889</v>
      </c>
      <c r="Z665" s="681">
        <v>2.0949150582220136E-2</v>
      </c>
      <c r="AA665" s="686"/>
      <c r="AB665" s="685"/>
    </row>
    <row r="666" spans="22:28" x14ac:dyDescent="0.2">
      <c r="V666" s="688"/>
      <c r="W666" s="687" t="str">
        <f t="shared" si="17"/>
        <v>1w</v>
      </c>
      <c r="X666" s="683">
        <f>_xll.qlCalendarAdvance(Calendar,X665,W666,"f",FALSE)</f>
        <v>43896</v>
      </c>
      <c r="Y666" s="682">
        <f>_xll.qlCalendarAdvance(Calendar,X666,NDays&amp;"D")</f>
        <v>43896</v>
      </c>
      <c r="Z666" s="681">
        <v>2.0977579858036204E-2</v>
      </c>
      <c r="AA666" s="686"/>
      <c r="AB666" s="685"/>
    </row>
    <row r="667" spans="22:28" x14ac:dyDescent="0.2">
      <c r="V667" s="688"/>
      <c r="W667" s="687" t="str">
        <f t="shared" si="17"/>
        <v>1w</v>
      </c>
      <c r="X667" s="683">
        <f>_xll.qlCalendarAdvance(Calendar,X666,W667,"f",FALSE)</f>
        <v>43903</v>
      </c>
      <c r="Y667" s="682">
        <f>_xll.qlCalendarAdvance(Calendar,X667,NDays&amp;"D")</f>
        <v>43903</v>
      </c>
      <c r="Z667" s="681">
        <v>2.100569915724974E-2</v>
      </c>
      <c r="AA667" s="686"/>
      <c r="AB667" s="685"/>
    </row>
    <row r="668" spans="22:28" x14ac:dyDescent="0.2">
      <c r="V668" s="688"/>
      <c r="W668" s="687" t="str">
        <f t="shared" si="17"/>
        <v>1w</v>
      </c>
      <c r="X668" s="683">
        <f>_xll.qlCalendarAdvance(Calendar,X667,W668,"f",FALSE)</f>
        <v>43910</v>
      </c>
      <c r="Y668" s="682">
        <f>_xll.qlCalendarAdvance(Calendar,X668,NDays&amp;"D")</f>
        <v>43910</v>
      </c>
      <c r="Z668" s="681">
        <v>2.1033508479671635E-2</v>
      </c>
      <c r="AA668" s="686"/>
      <c r="AB668" s="685"/>
    </row>
    <row r="669" spans="22:28" x14ac:dyDescent="0.2">
      <c r="V669" s="688"/>
      <c r="W669" s="687" t="str">
        <f t="shared" si="17"/>
        <v>1w</v>
      </c>
      <c r="X669" s="683">
        <f>_xll.qlCalendarAdvance(Calendar,X668,W669,"f",FALSE)</f>
        <v>43917</v>
      </c>
      <c r="Y669" s="682">
        <f>_xll.qlCalendarAdvance(Calendar,X669,NDays&amp;"D")</f>
        <v>43917</v>
      </c>
      <c r="Z669" s="681">
        <v>2.1061007825058747E-2</v>
      </c>
      <c r="AA669" s="686"/>
      <c r="AB669" s="685"/>
    </row>
    <row r="670" spans="22:28" x14ac:dyDescent="0.2">
      <c r="V670" s="688"/>
      <c r="W670" s="687" t="str">
        <f t="shared" si="17"/>
        <v>1w</v>
      </c>
      <c r="X670" s="683">
        <f>_xll.qlCalendarAdvance(Calendar,X669,W670,"f",FALSE)</f>
        <v>43924</v>
      </c>
      <c r="Y670" s="682">
        <f>_xll.qlCalendarAdvance(Calendar,X670,NDays&amp;"D")</f>
        <v>43924</v>
      </c>
      <c r="Z670" s="681">
        <v>2.1088197193221973E-2</v>
      </c>
      <c r="AA670" s="686"/>
      <c r="AB670" s="685"/>
    </row>
    <row r="671" spans="22:28" x14ac:dyDescent="0.2">
      <c r="V671" s="688"/>
      <c r="W671" s="687" t="str">
        <f t="shared" si="17"/>
        <v>1w</v>
      </c>
      <c r="X671" s="683">
        <f>_xll.qlCalendarAdvance(Calendar,X670,W671,"f",FALSE)</f>
        <v>43935</v>
      </c>
      <c r="Y671" s="682">
        <f>_xll.qlCalendarAdvance(Calendar,X671,NDays&amp;"D")</f>
        <v>43935</v>
      </c>
      <c r="Z671" s="681">
        <v>2.1125280838795168E-2</v>
      </c>
      <c r="AA671" s="686"/>
      <c r="AB671" s="685"/>
    </row>
    <row r="672" spans="22:28" x14ac:dyDescent="0.2">
      <c r="V672" s="688"/>
      <c r="W672" s="687" t="str">
        <f t="shared" si="17"/>
        <v>1w</v>
      </c>
      <c r="X672" s="683">
        <f>_xll.qlCalendarAdvance(Calendar,X671,W672,"f",FALSE)</f>
        <v>43942</v>
      </c>
      <c r="Y672" s="682">
        <f>_xll.qlCalendarAdvance(Calendar,X672,NDays&amp;"D")</f>
        <v>43942</v>
      </c>
      <c r="Z672" s="681">
        <v>2.1151714342463324E-2</v>
      </c>
      <c r="AA672" s="686"/>
      <c r="AB672" s="685"/>
    </row>
    <row r="673" spans="22:28" x14ac:dyDescent="0.2">
      <c r="V673" s="688"/>
      <c r="W673" s="687" t="str">
        <f t="shared" si="17"/>
        <v>1w</v>
      </c>
      <c r="X673" s="683">
        <f>_xll.qlCalendarAdvance(Calendar,X672,W673,"f",FALSE)</f>
        <v>43949</v>
      </c>
      <c r="Y673" s="682">
        <f>_xll.qlCalendarAdvance(Calendar,X673,NDays&amp;"D")</f>
        <v>43949</v>
      </c>
      <c r="Z673" s="681">
        <v>2.11778379002725E-2</v>
      </c>
      <c r="AA673" s="686"/>
      <c r="AB673" s="685"/>
    </row>
    <row r="674" spans="22:28" x14ac:dyDescent="0.2">
      <c r="V674" s="688"/>
      <c r="W674" s="687" t="str">
        <f t="shared" si="17"/>
        <v>1w</v>
      </c>
      <c r="X674" s="683">
        <f>_xll.qlCalendarAdvance(Calendar,X673,W674,"f",FALSE)</f>
        <v>43956</v>
      </c>
      <c r="Y674" s="682">
        <f>_xll.qlCalendarAdvance(Calendar,X674,NDays&amp;"D")</f>
        <v>43956</v>
      </c>
      <c r="Z674" s="681">
        <v>2.1203651512303745E-2</v>
      </c>
      <c r="AA674" s="686"/>
      <c r="AB674" s="685"/>
    </row>
    <row r="675" spans="22:28" x14ac:dyDescent="0.2">
      <c r="V675" s="688"/>
      <c r="W675" s="687" t="str">
        <f t="shared" si="17"/>
        <v>1w</v>
      </c>
      <c r="X675" s="683">
        <f>_xll.qlCalendarAdvance(Calendar,X674,W675,"f",FALSE)</f>
        <v>43963</v>
      </c>
      <c r="Y675" s="682">
        <f>_xll.qlCalendarAdvance(Calendar,X675,NDays&amp;"D")</f>
        <v>43963</v>
      </c>
      <c r="Z675" s="681">
        <v>2.1229155178313919E-2</v>
      </c>
      <c r="AA675" s="686"/>
      <c r="AB675" s="685"/>
    </row>
    <row r="676" spans="22:28" x14ac:dyDescent="0.2">
      <c r="V676" s="688"/>
      <c r="W676" s="687" t="str">
        <f t="shared" si="17"/>
        <v>1w</v>
      </c>
      <c r="X676" s="683">
        <f>_xll.qlCalendarAdvance(Calendar,X675,W676,"f",FALSE)</f>
        <v>43970</v>
      </c>
      <c r="Y676" s="682">
        <f>_xll.qlCalendarAdvance(Calendar,X676,NDays&amp;"D")</f>
        <v>43970</v>
      </c>
      <c r="Z676" s="681">
        <v>2.1254348898384068E-2</v>
      </c>
      <c r="AA676" s="686"/>
      <c r="AB676" s="685"/>
    </row>
    <row r="677" spans="22:28" x14ac:dyDescent="0.2">
      <c r="V677" s="688"/>
      <c r="W677" s="687" t="str">
        <f t="shared" si="17"/>
        <v>1w</v>
      </c>
      <c r="X677" s="683">
        <f>_xll.qlCalendarAdvance(Calendar,X676,W677,"f",FALSE)</f>
        <v>43977</v>
      </c>
      <c r="Y677" s="682">
        <f>_xll.qlCalendarAdvance(Calendar,X677,NDays&amp;"D")</f>
        <v>43977</v>
      </c>
      <c r="Z677" s="681">
        <v>2.1279232672433146E-2</v>
      </c>
      <c r="AA677" s="686"/>
      <c r="AB677" s="685"/>
    </row>
    <row r="678" spans="22:28" x14ac:dyDescent="0.2">
      <c r="V678" s="688"/>
      <c r="W678" s="687" t="str">
        <f t="shared" si="17"/>
        <v>1w</v>
      </c>
      <c r="X678" s="683">
        <f>_xll.qlCalendarAdvance(Calendar,X677,W678,"f",FALSE)</f>
        <v>43984</v>
      </c>
      <c r="Y678" s="682">
        <f>_xll.qlCalendarAdvance(Calendar,X678,NDays&amp;"D")</f>
        <v>43984</v>
      </c>
      <c r="Z678" s="681">
        <v>2.1303806500299061E-2</v>
      </c>
      <c r="AA678" s="686"/>
      <c r="AB678" s="685"/>
    </row>
    <row r="679" spans="22:28" x14ac:dyDescent="0.2">
      <c r="V679" s="688"/>
      <c r="W679" s="687" t="str">
        <f t="shared" si="17"/>
        <v>1w</v>
      </c>
      <c r="X679" s="683">
        <f>_xll.qlCalendarAdvance(Calendar,X678,W679,"f",FALSE)</f>
        <v>43991</v>
      </c>
      <c r="Y679" s="682">
        <f>_xll.qlCalendarAdvance(Calendar,X679,NDays&amp;"D")</f>
        <v>43991</v>
      </c>
      <c r="Z679" s="681">
        <v>2.1328070381981812E-2</v>
      </c>
      <c r="AA679" s="686"/>
      <c r="AB679" s="685"/>
    </row>
    <row r="680" spans="22:28" x14ac:dyDescent="0.2">
      <c r="V680" s="688"/>
      <c r="W680" s="687" t="str">
        <f t="shared" si="17"/>
        <v>1w</v>
      </c>
      <c r="X680" s="683">
        <f>_xll.qlCalendarAdvance(Calendar,X679,W680,"f",FALSE)</f>
        <v>43998</v>
      </c>
      <c r="Y680" s="682">
        <f>_xll.qlCalendarAdvance(Calendar,X680,NDays&amp;"D")</f>
        <v>43998</v>
      </c>
      <c r="Z680" s="681">
        <v>2.13520243174814E-2</v>
      </c>
      <c r="AA680" s="686"/>
      <c r="AB680" s="685"/>
    </row>
    <row r="681" spans="22:28" x14ac:dyDescent="0.2">
      <c r="V681" s="688"/>
      <c r="W681" s="687" t="str">
        <f t="shared" si="17"/>
        <v>1w</v>
      </c>
      <c r="X681" s="683">
        <f>_xll.qlCalendarAdvance(Calendar,X680,W681,"f",FALSE)</f>
        <v>44005</v>
      </c>
      <c r="Y681" s="682">
        <f>_xll.qlCalendarAdvance(Calendar,X681,NDays&amp;"D")</f>
        <v>44005</v>
      </c>
      <c r="Z681" s="681">
        <v>2.1375668306635731E-2</v>
      </c>
      <c r="AA681" s="686"/>
      <c r="AB681" s="685"/>
    </row>
    <row r="682" spans="22:28" x14ac:dyDescent="0.2">
      <c r="V682" s="688"/>
      <c r="W682" s="687" t="str">
        <f t="shared" si="17"/>
        <v>1w</v>
      </c>
      <c r="X682" s="683">
        <f>_xll.qlCalendarAdvance(Calendar,X681,W682,"f",FALSE)</f>
        <v>44012</v>
      </c>
      <c r="Y682" s="682">
        <f>_xll.qlCalendarAdvance(Calendar,X682,NDays&amp;"D")</f>
        <v>44012</v>
      </c>
      <c r="Z682" s="681">
        <v>2.1399125213175108E-2</v>
      </c>
      <c r="AA682" s="686"/>
      <c r="AB682" s="685"/>
    </row>
    <row r="683" spans="22:28" x14ac:dyDescent="0.2">
      <c r="V683" s="688"/>
      <c r="W683" s="687" t="str">
        <f t="shared" si="17"/>
        <v>1w</v>
      </c>
      <c r="X683" s="683">
        <f>_xll.qlCalendarAdvance(Calendar,X682,W683,"f",FALSE)</f>
        <v>44019</v>
      </c>
      <c r="Y683" s="682">
        <f>_xll.qlCalendarAdvance(Calendar,X683,NDays&amp;"D")</f>
        <v>44019</v>
      </c>
      <c r="Z683" s="681">
        <v>2.1422659666578969E-2</v>
      </c>
      <c r="AA683" s="686"/>
      <c r="AB683" s="685"/>
    </row>
    <row r="684" spans="22:28" x14ac:dyDescent="0.2">
      <c r="V684" s="688"/>
      <c r="W684" s="687" t="str">
        <f t="shared" si="17"/>
        <v>1w</v>
      </c>
      <c r="X684" s="683">
        <f>_xll.qlCalendarAdvance(Calendar,X683,W684,"f",FALSE)</f>
        <v>44026</v>
      </c>
      <c r="Y684" s="682">
        <f>_xll.qlCalendarAdvance(Calendar,X684,NDays&amp;"D")</f>
        <v>44026</v>
      </c>
      <c r="Z684" s="681">
        <v>2.1446281117978305E-2</v>
      </c>
      <c r="AA684" s="686"/>
      <c r="AB684" s="685"/>
    </row>
    <row r="685" spans="22:28" x14ac:dyDescent="0.2">
      <c r="V685" s="688"/>
      <c r="W685" s="687" t="str">
        <f t="shared" si="17"/>
        <v>1w</v>
      </c>
      <c r="X685" s="683">
        <f>_xll.qlCalendarAdvance(Calendar,X684,W685,"f",FALSE)</f>
        <v>44033</v>
      </c>
      <c r="Y685" s="682">
        <f>_xll.qlCalendarAdvance(Calendar,X685,NDays&amp;"D")</f>
        <v>44033</v>
      </c>
      <c r="Z685" s="681">
        <v>2.1469989567454162E-2</v>
      </c>
      <c r="AA685" s="686"/>
      <c r="AB685" s="685"/>
    </row>
    <row r="686" spans="22:28" x14ac:dyDescent="0.2">
      <c r="V686" s="688"/>
      <c r="W686" s="687" t="str">
        <f t="shared" si="17"/>
        <v>1w</v>
      </c>
      <c r="X686" s="683">
        <f>_xll.qlCalendarAdvance(Calendar,X685,W686,"f",FALSE)</f>
        <v>44040</v>
      </c>
      <c r="Y686" s="682">
        <f>_xll.qlCalendarAdvance(Calendar,X686,NDays&amp;"D")</f>
        <v>44040</v>
      </c>
      <c r="Z686" s="681">
        <v>2.1493785014925493E-2</v>
      </c>
      <c r="AA686" s="686"/>
      <c r="AB686" s="685"/>
    </row>
    <row r="687" spans="22:28" x14ac:dyDescent="0.2">
      <c r="V687" s="688"/>
      <c r="W687" s="687" t="str">
        <f t="shared" si="17"/>
        <v>1w</v>
      </c>
      <c r="X687" s="683">
        <f>_xll.qlCalendarAdvance(Calendar,X686,W687,"f",FALSE)</f>
        <v>44047</v>
      </c>
      <c r="Y687" s="682">
        <f>_xll.qlCalendarAdvance(Calendar,X687,NDays&amp;"D")</f>
        <v>44047</v>
      </c>
      <c r="Z687" s="681">
        <v>2.1517667460473344E-2</v>
      </c>
      <c r="AA687" s="686"/>
      <c r="AB687" s="685"/>
    </row>
    <row r="688" spans="22:28" x14ac:dyDescent="0.2">
      <c r="V688" s="688"/>
      <c r="W688" s="687" t="str">
        <f t="shared" si="17"/>
        <v>1w</v>
      </c>
      <c r="X688" s="683">
        <f>_xll.qlCalendarAdvance(Calendar,X687,W688,"f",FALSE)</f>
        <v>44054</v>
      </c>
      <c r="Y688" s="682">
        <f>_xll.qlCalendarAdvance(Calendar,X688,NDays&amp;"D")</f>
        <v>44054</v>
      </c>
      <c r="Z688" s="681">
        <v>2.154163690401667E-2</v>
      </c>
      <c r="AA688" s="686"/>
      <c r="AB688" s="685"/>
    </row>
    <row r="689" spans="22:28" x14ac:dyDescent="0.2">
      <c r="V689" s="688"/>
      <c r="W689" s="687" t="str">
        <f t="shared" si="17"/>
        <v>1w</v>
      </c>
      <c r="X689" s="683">
        <f>_xll.qlCalendarAdvance(Calendar,X688,W689,"f",FALSE)</f>
        <v>44061</v>
      </c>
      <c r="Y689" s="682">
        <f>_xll.qlCalendarAdvance(Calendar,X689,NDays&amp;"D")</f>
        <v>44061</v>
      </c>
      <c r="Z689" s="681">
        <v>2.1565693345636516E-2</v>
      </c>
      <c r="AA689" s="686"/>
      <c r="AB689" s="685"/>
    </row>
    <row r="690" spans="22:28" x14ac:dyDescent="0.2">
      <c r="V690" s="688"/>
      <c r="W690" s="687" t="str">
        <f t="shared" si="17"/>
        <v>1w</v>
      </c>
      <c r="X690" s="683">
        <f>_xll.qlCalendarAdvance(Calendar,X689,W690,"f",FALSE)</f>
        <v>44068</v>
      </c>
      <c r="Y690" s="682">
        <f>_xll.qlCalendarAdvance(Calendar,X690,NDays&amp;"D")</f>
        <v>44068</v>
      </c>
      <c r="Z690" s="681">
        <v>2.1589836785413929E-2</v>
      </c>
      <c r="AA690" s="686"/>
      <c r="AB690" s="685"/>
    </row>
    <row r="691" spans="22:28" x14ac:dyDescent="0.2">
      <c r="V691" s="688"/>
      <c r="W691" s="687" t="str">
        <f t="shared" si="17"/>
        <v>1w</v>
      </c>
      <c r="X691" s="683">
        <f>_xll.qlCalendarAdvance(Calendar,X690,W691,"f",FALSE)</f>
        <v>44075</v>
      </c>
      <c r="Y691" s="682">
        <f>_xll.qlCalendarAdvance(Calendar,X691,NDays&amp;"D")</f>
        <v>44075</v>
      </c>
      <c r="Z691" s="681">
        <v>2.1614067223267863E-2</v>
      </c>
      <c r="AA691" s="686"/>
      <c r="AB691" s="685"/>
    </row>
    <row r="692" spans="22:28" x14ac:dyDescent="0.2">
      <c r="V692" s="688"/>
      <c r="W692" s="687" t="str">
        <f t="shared" si="17"/>
        <v>1w</v>
      </c>
      <c r="X692" s="683">
        <f>_xll.qlCalendarAdvance(Calendar,X691,W692,"f",FALSE)</f>
        <v>44082</v>
      </c>
      <c r="Y692" s="682">
        <f>_xll.qlCalendarAdvance(Calendar,X692,NDays&amp;"D")</f>
        <v>44082</v>
      </c>
      <c r="Z692" s="681">
        <v>2.1638384659279364E-2</v>
      </c>
      <c r="AA692" s="686"/>
      <c r="AB692" s="685"/>
    </row>
    <row r="693" spans="22:28" x14ac:dyDescent="0.2">
      <c r="V693" s="688"/>
      <c r="W693" s="687" t="str">
        <f t="shared" si="17"/>
        <v>1w</v>
      </c>
      <c r="X693" s="683">
        <f>_xll.qlCalendarAdvance(Calendar,X692,W693,"f",FALSE)</f>
        <v>44089</v>
      </c>
      <c r="Y693" s="682">
        <f>_xll.qlCalendarAdvance(Calendar,X693,NDays&amp;"D")</f>
        <v>44089</v>
      </c>
      <c r="Z693" s="681">
        <v>2.1662789093286339E-2</v>
      </c>
      <c r="AA693" s="686"/>
      <c r="AB693" s="685"/>
    </row>
    <row r="694" spans="22:28" x14ac:dyDescent="0.2">
      <c r="V694" s="688"/>
      <c r="W694" s="687" t="str">
        <f t="shared" si="17"/>
        <v>1w</v>
      </c>
      <c r="X694" s="683">
        <f>_xll.qlCalendarAdvance(Calendar,X693,W694,"f",FALSE)</f>
        <v>44096</v>
      </c>
      <c r="Y694" s="682">
        <f>_xll.qlCalendarAdvance(Calendar,X694,NDays&amp;"D")</f>
        <v>44096</v>
      </c>
      <c r="Z694" s="681">
        <v>2.1687280525612973E-2</v>
      </c>
      <c r="AA694" s="686"/>
      <c r="AB694" s="685"/>
    </row>
    <row r="695" spans="22:28" x14ac:dyDescent="0.2">
      <c r="V695" s="688"/>
      <c r="W695" s="687" t="str">
        <f t="shared" si="17"/>
        <v>1w</v>
      </c>
      <c r="X695" s="683">
        <f>_xll.qlCalendarAdvance(Calendar,X694,W695,"f",FALSE)</f>
        <v>44103</v>
      </c>
      <c r="Y695" s="682">
        <f>_xll.qlCalendarAdvance(Calendar,X695,NDays&amp;"D")</f>
        <v>44103</v>
      </c>
      <c r="Z695" s="681">
        <v>2.1711858956097174E-2</v>
      </c>
      <c r="AA695" s="686"/>
      <c r="AB695" s="685"/>
    </row>
    <row r="696" spans="22:28" x14ac:dyDescent="0.2">
      <c r="V696" s="688"/>
      <c r="W696" s="687" t="str">
        <f t="shared" si="17"/>
        <v>1w</v>
      </c>
      <c r="X696" s="683">
        <f>_xll.qlCalendarAdvance(Calendar,X695,W696,"f",FALSE)</f>
        <v>44110</v>
      </c>
      <c r="Y696" s="682">
        <f>_xll.qlCalendarAdvance(Calendar,X696,NDays&amp;"D")</f>
        <v>44110</v>
      </c>
      <c r="Z696" s="681">
        <v>2.1736524384738942E-2</v>
      </c>
      <c r="AA696" s="686"/>
      <c r="AB696" s="685"/>
    </row>
    <row r="697" spans="22:28" x14ac:dyDescent="0.2">
      <c r="V697" s="688"/>
      <c r="W697" s="687" t="str">
        <f t="shared" si="17"/>
        <v>1w</v>
      </c>
      <c r="X697" s="683">
        <f>_xll.qlCalendarAdvance(Calendar,X696,W697,"f",FALSE)</f>
        <v>44117</v>
      </c>
      <c r="Y697" s="682">
        <f>_xll.qlCalendarAdvance(Calendar,X697,NDays&amp;"D")</f>
        <v>44117</v>
      </c>
      <c r="Z697" s="681">
        <v>2.1761276811619323E-2</v>
      </c>
      <c r="AA697" s="686"/>
      <c r="AB697" s="685"/>
    </row>
    <row r="698" spans="22:28" x14ac:dyDescent="0.2">
      <c r="V698" s="688"/>
      <c r="W698" s="687" t="str">
        <f t="shared" si="17"/>
        <v>1w</v>
      </c>
      <c r="X698" s="683">
        <f>_xll.qlCalendarAdvance(Calendar,X697,W698,"f",FALSE)</f>
        <v>44124</v>
      </c>
      <c r="Y698" s="682">
        <f>_xll.qlCalendarAdvance(Calendar,X698,NDays&amp;"D")</f>
        <v>44124</v>
      </c>
      <c r="Z698" s="681">
        <v>2.1786116236738318E-2</v>
      </c>
      <c r="AA698" s="686"/>
      <c r="AB698" s="685"/>
    </row>
    <row r="699" spans="22:28" x14ac:dyDescent="0.2">
      <c r="V699" s="688"/>
      <c r="W699" s="687" t="str">
        <f t="shared" si="17"/>
        <v>1w</v>
      </c>
      <c r="X699" s="683">
        <f>_xll.qlCalendarAdvance(Calendar,X698,W699,"f",FALSE)</f>
        <v>44131</v>
      </c>
      <c r="Y699" s="682">
        <f>_xll.qlCalendarAdvance(Calendar,X699,NDays&amp;"D")</f>
        <v>44131</v>
      </c>
      <c r="Z699" s="681">
        <v>2.1811042660095925E-2</v>
      </c>
      <c r="AA699" s="686"/>
      <c r="AB699" s="685"/>
    </row>
    <row r="700" spans="22:28" x14ac:dyDescent="0.2">
      <c r="V700" s="688"/>
      <c r="W700" s="687" t="str">
        <f t="shared" si="17"/>
        <v>1w</v>
      </c>
      <c r="X700" s="683">
        <f>_xll.qlCalendarAdvance(Calendar,X699,W700,"f",FALSE)</f>
        <v>44138</v>
      </c>
      <c r="Y700" s="682">
        <f>_xll.qlCalendarAdvance(Calendar,X700,NDays&amp;"D")</f>
        <v>44138</v>
      </c>
      <c r="Z700" s="681">
        <v>2.1836056081692146E-2</v>
      </c>
      <c r="AA700" s="686"/>
      <c r="AB700" s="685"/>
    </row>
    <row r="701" spans="22:28" x14ac:dyDescent="0.2">
      <c r="V701" s="688"/>
      <c r="W701" s="687" t="str">
        <f t="shared" si="17"/>
        <v>1w</v>
      </c>
      <c r="X701" s="683">
        <f>_xll.qlCalendarAdvance(Calendar,X700,W701,"f",FALSE)</f>
        <v>44145</v>
      </c>
      <c r="Y701" s="682">
        <f>_xll.qlCalendarAdvance(Calendar,X701,NDays&amp;"D")</f>
        <v>44145</v>
      </c>
      <c r="Z701" s="681">
        <v>2.1861156501689072E-2</v>
      </c>
      <c r="AA701" s="686"/>
      <c r="AB701" s="685"/>
    </row>
    <row r="702" spans="22:28" x14ac:dyDescent="0.2">
      <c r="V702" s="688"/>
      <c r="W702" s="687" t="str">
        <f t="shared" si="17"/>
        <v>1w</v>
      </c>
      <c r="X702" s="683">
        <f>_xll.qlCalendarAdvance(Calendar,X701,W702,"f",FALSE)</f>
        <v>44152</v>
      </c>
      <c r="Y702" s="682">
        <f>_xll.qlCalendarAdvance(Calendar,X702,NDays&amp;"D")</f>
        <v>44152</v>
      </c>
      <c r="Z702" s="681">
        <v>2.1886343919843565E-2</v>
      </c>
      <c r="AA702" s="686"/>
      <c r="AB702" s="685"/>
    </row>
    <row r="703" spans="22:28" x14ac:dyDescent="0.2">
      <c r="V703" s="688"/>
      <c r="W703" s="687" t="str">
        <f t="shared" si="17"/>
        <v>1w</v>
      </c>
      <c r="X703" s="683">
        <f>_xll.qlCalendarAdvance(Calendar,X702,W703,"f",FALSE)</f>
        <v>44159</v>
      </c>
      <c r="Y703" s="682">
        <f>_xll.qlCalendarAdvance(Calendar,X703,NDays&amp;"D")</f>
        <v>44159</v>
      </c>
      <c r="Z703" s="681">
        <v>2.1911618336398764E-2</v>
      </c>
      <c r="AA703" s="686"/>
      <c r="AB703" s="685"/>
    </row>
    <row r="704" spans="22:28" x14ac:dyDescent="0.2">
      <c r="V704" s="688"/>
      <c r="W704" s="687" t="str">
        <f t="shared" si="17"/>
        <v>1w</v>
      </c>
      <c r="X704" s="683">
        <f>_xll.qlCalendarAdvance(Calendar,X703,W704,"f",FALSE)</f>
        <v>44166</v>
      </c>
      <c r="Y704" s="682">
        <f>_xll.qlCalendarAdvance(Calendar,X704,NDays&amp;"D")</f>
        <v>44166</v>
      </c>
      <c r="Z704" s="681">
        <v>2.1936979751273622E-2</v>
      </c>
      <c r="AA704" s="686"/>
      <c r="AB704" s="685"/>
    </row>
    <row r="705" spans="22:28" x14ac:dyDescent="0.2">
      <c r="V705" s="688"/>
      <c r="W705" s="687" t="str">
        <f t="shared" si="17"/>
        <v>1w</v>
      </c>
      <c r="X705" s="683">
        <f>_xll.qlCalendarAdvance(Calendar,X704,W705,"f",FALSE)</f>
        <v>44173</v>
      </c>
      <c r="Y705" s="682">
        <f>_xll.qlCalendarAdvance(Calendar,X705,NDays&amp;"D")</f>
        <v>44173</v>
      </c>
      <c r="Z705" s="681">
        <v>2.1962428164549186E-2</v>
      </c>
      <c r="AA705" s="686"/>
      <c r="AB705" s="685"/>
    </row>
    <row r="706" spans="22:28" x14ac:dyDescent="0.2">
      <c r="V706" s="688"/>
      <c r="W706" s="687" t="str">
        <f t="shared" si="17"/>
        <v>1w</v>
      </c>
      <c r="X706" s="683">
        <f>_xll.qlCalendarAdvance(Calendar,X705,W706,"f",FALSE)</f>
        <v>44180</v>
      </c>
      <c r="Y706" s="682">
        <f>_xll.qlCalendarAdvance(Calendar,X706,NDays&amp;"D")</f>
        <v>44180</v>
      </c>
      <c r="Z706" s="681">
        <v>2.1987963576144409E-2</v>
      </c>
      <c r="AA706" s="686"/>
      <c r="AB706" s="685"/>
    </row>
    <row r="707" spans="22:28" x14ac:dyDescent="0.2">
      <c r="V707" s="688"/>
      <c r="W707" s="687" t="str">
        <f t="shared" si="17"/>
        <v>1w</v>
      </c>
      <c r="X707" s="683">
        <f>_xll.qlCalendarAdvance(Calendar,X706,W707,"f",FALSE)</f>
        <v>44187</v>
      </c>
      <c r="Y707" s="682">
        <f>_xll.qlCalendarAdvance(Calendar,X707,NDays&amp;"D")</f>
        <v>44187</v>
      </c>
      <c r="Z707" s="681">
        <v>2.2013585986140338E-2</v>
      </c>
      <c r="AA707" s="686"/>
      <c r="AB707" s="685"/>
    </row>
    <row r="708" spans="22:28" x14ac:dyDescent="0.2">
      <c r="V708" s="688"/>
      <c r="W708" s="687" t="str">
        <f t="shared" si="17"/>
        <v>1w</v>
      </c>
      <c r="X708" s="683">
        <f>_xll.qlCalendarAdvance(Calendar,X707,W708,"f",FALSE)</f>
        <v>44194</v>
      </c>
      <c r="Y708" s="682">
        <f>_xll.qlCalendarAdvance(Calendar,X708,NDays&amp;"D")</f>
        <v>44194</v>
      </c>
      <c r="Z708" s="681">
        <v>2.2039295394618019E-2</v>
      </c>
      <c r="AA708" s="686"/>
      <c r="AB708" s="685"/>
    </row>
    <row r="709" spans="22:28" x14ac:dyDescent="0.2">
      <c r="V709" s="688"/>
      <c r="W709" s="687" t="str">
        <f t="shared" si="17"/>
        <v>1w</v>
      </c>
      <c r="X709" s="683">
        <f>_xll.qlCalendarAdvance(Calendar,X708,W709,"f",FALSE)</f>
        <v>44201</v>
      </c>
      <c r="Y709" s="682">
        <f>_xll.qlCalendarAdvance(Calendar,X709,NDays&amp;"D")</f>
        <v>44201</v>
      </c>
      <c r="Z709" s="681">
        <v>2.2065091801496406E-2</v>
      </c>
      <c r="AA709" s="686"/>
      <c r="AB709" s="685"/>
    </row>
    <row r="710" spans="22:28" x14ac:dyDescent="0.2">
      <c r="V710" s="688"/>
      <c r="W710" s="687" t="str">
        <f t="shared" si="17"/>
        <v>1w</v>
      </c>
      <c r="X710" s="683">
        <f>_xll.qlCalendarAdvance(Calendar,X709,W710,"f",FALSE)</f>
        <v>44208</v>
      </c>
      <c r="Y710" s="682">
        <f>_xll.qlCalendarAdvance(Calendar,X710,NDays&amp;"D")</f>
        <v>44208</v>
      </c>
      <c r="Z710" s="681">
        <v>2.2090975206775498E-2</v>
      </c>
      <c r="AA710" s="686"/>
      <c r="AB710" s="685"/>
    </row>
    <row r="711" spans="22:28" x14ac:dyDescent="0.2">
      <c r="V711" s="688"/>
      <c r="W711" s="687" t="str">
        <f t="shared" si="17"/>
        <v>1w</v>
      </c>
      <c r="X711" s="683">
        <f>_xll.qlCalendarAdvance(Calendar,X710,W711,"f",FALSE)</f>
        <v>44215</v>
      </c>
      <c r="Y711" s="682">
        <f>_xll.qlCalendarAdvance(Calendar,X711,NDays&amp;"D")</f>
        <v>44215</v>
      </c>
      <c r="Z711" s="681">
        <v>2.2116945610536343E-2</v>
      </c>
      <c r="AA711" s="686"/>
      <c r="AB711" s="685"/>
    </row>
    <row r="712" spans="22:28" x14ac:dyDescent="0.2">
      <c r="V712" s="688"/>
      <c r="W712" s="687" t="str">
        <f t="shared" si="17"/>
        <v>1w</v>
      </c>
      <c r="X712" s="683">
        <f>_xll.qlCalendarAdvance(Calendar,X711,W712,"f",FALSE)</f>
        <v>44222</v>
      </c>
      <c r="Y712" s="682">
        <f>_xll.qlCalendarAdvance(Calendar,X712,NDays&amp;"D")</f>
        <v>44222</v>
      </c>
      <c r="Z712" s="681">
        <v>2.2143003012778939E-2</v>
      </c>
      <c r="AA712" s="686"/>
      <c r="AB712" s="685"/>
    </row>
    <row r="713" spans="22:28" x14ac:dyDescent="0.2">
      <c r="V713" s="688"/>
      <c r="W713" s="687" t="str">
        <f t="shared" si="17"/>
        <v>1w</v>
      </c>
      <c r="X713" s="683">
        <f>_xll.qlCalendarAdvance(Calendar,X712,W713,"f",FALSE)</f>
        <v>44229</v>
      </c>
      <c r="Y713" s="682">
        <f>_xll.qlCalendarAdvance(Calendar,X713,NDays&amp;"D")</f>
        <v>44229</v>
      </c>
      <c r="Z713" s="681">
        <v>2.216914741366538E-2</v>
      </c>
      <c r="AA713" s="686"/>
      <c r="AB713" s="685"/>
    </row>
    <row r="714" spans="22:28" x14ac:dyDescent="0.2">
      <c r="V714" s="688"/>
      <c r="W714" s="687" t="str">
        <f t="shared" si="17"/>
        <v>1w</v>
      </c>
      <c r="X714" s="683">
        <f>_xll.qlCalendarAdvance(Calendar,X713,W714,"f",FALSE)</f>
        <v>44236</v>
      </c>
      <c r="Y714" s="682">
        <f>_xll.qlCalendarAdvance(Calendar,X714,NDays&amp;"D")</f>
        <v>44236</v>
      </c>
      <c r="Z714" s="681">
        <v>2.2195378812952526E-2</v>
      </c>
      <c r="AA714" s="686"/>
      <c r="AB714" s="685"/>
    </row>
    <row r="715" spans="22:28" x14ac:dyDescent="0.2">
      <c r="V715" s="688"/>
      <c r="W715" s="687" t="str">
        <f t="shared" si="17"/>
        <v>1w</v>
      </c>
      <c r="X715" s="683">
        <f>_xll.qlCalendarAdvance(Calendar,X714,W715,"f",FALSE)</f>
        <v>44243</v>
      </c>
      <c r="Y715" s="682">
        <f>_xll.qlCalendarAdvance(Calendar,X715,NDays&amp;"D")</f>
        <v>44243</v>
      </c>
      <c r="Z715" s="681">
        <v>2.2221697210802471E-2</v>
      </c>
      <c r="AA715" s="686"/>
      <c r="AB715" s="685"/>
    </row>
    <row r="716" spans="22:28" x14ac:dyDescent="0.2">
      <c r="V716" s="688"/>
      <c r="W716" s="687" t="str">
        <f t="shared" si="17"/>
        <v>1w</v>
      </c>
      <c r="X716" s="683">
        <f>_xll.qlCalendarAdvance(Calendar,X715,W716,"f",FALSE)</f>
        <v>44250</v>
      </c>
      <c r="Y716" s="682">
        <f>_xll.qlCalendarAdvance(Calendar,X716,NDays&amp;"D")</f>
        <v>44250</v>
      </c>
      <c r="Z716" s="681">
        <v>2.2248102607215214E-2</v>
      </c>
      <c r="AA716" s="686"/>
      <c r="AB716" s="685"/>
    </row>
    <row r="717" spans="22:28" x14ac:dyDescent="0.2">
      <c r="V717" s="688"/>
      <c r="W717" s="687" t="str">
        <f t="shared" si="17"/>
        <v>1w</v>
      </c>
      <c r="X717" s="683">
        <f>_xll.qlCalendarAdvance(Calendar,X716,W717,"f",FALSE)</f>
        <v>44257</v>
      </c>
      <c r="Y717" s="682">
        <f>_xll.qlCalendarAdvance(Calendar,X717,NDays&amp;"D")</f>
        <v>44257</v>
      </c>
      <c r="Z717" s="681">
        <v>2.2274595002190756E-2</v>
      </c>
      <c r="AA717" s="686"/>
      <c r="AB717" s="685"/>
    </row>
    <row r="718" spans="22:28" x14ac:dyDescent="0.2">
      <c r="V718" s="688"/>
      <c r="W718" s="687" t="str">
        <f t="shared" si="17"/>
        <v>1w</v>
      </c>
      <c r="X718" s="683">
        <f>_xll.qlCalendarAdvance(Calendar,X717,W718,"f",FALSE)</f>
        <v>44264</v>
      </c>
      <c r="Y718" s="682">
        <f>_xll.qlCalendarAdvance(Calendar,X718,NDays&amp;"D")</f>
        <v>44264</v>
      </c>
      <c r="Z718" s="681">
        <v>2.2301174395729095E-2</v>
      </c>
      <c r="AA718" s="686"/>
      <c r="AB718" s="685"/>
    </row>
    <row r="719" spans="22:28" x14ac:dyDescent="0.2">
      <c r="V719" s="688"/>
      <c r="W719" s="687" t="str">
        <f t="shared" si="17"/>
        <v>1w</v>
      </c>
      <c r="X719" s="683">
        <f>_xll.qlCalendarAdvance(Calendar,X718,W719,"f",FALSE)</f>
        <v>44271</v>
      </c>
      <c r="Y719" s="682">
        <f>_xll.qlCalendarAdvance(Calendar,X719,NDays&amp;"D")</f>
        <v>44271</v>
      </c>
      <c r="Z719" s="681">
        <v>2.2327840787992326E-2</v>
      </c>
      <c r="AA719" s="686"/>
      <c r="AB719" s="685"/>
    </row>
    <row r="720" spans="22:28" x14ac:dyDescent="0.2">
      <c r="V720" s="688"/>
      <c r="W720" s="687" t="str">
        <f t="shared" si="17"/>
        <v>1w</v>
      </c>
      <c r="X720" s="683">
        <f>_xll.qlCalendarAdvance(Calendar,X719,W720,"f",FALSE)</f>
        <v>44278</v>
      </c>
      <c r="Y720" s="682">
        <f>_xll.qlCalendarAdvance(Calendar,X720,NDays&amp;"D")</f>
        <v>44278</v>
      </c>
      <c r="Z720" s="681">
        <v>2.2354594178818354E-2</v>
      </c>
      <c r="AA720" s="686"/>
      <c r="AB720" s="685"/>
    </row>
    <row r="721" spans="22:28" x14ac:dyDescent="0.2">
      <c r="V721" s="688"/>
      <c r="W721" s="687" t="str">
        <f t="shared" si="17"/>
        <v>1w</v>
      </c>
      <c r="X721" s="683">
        <f>_xll.qlCalendarAdvance(Calendar,X720,W721,"f",FALSE)</f>
        <v>44285</v>
      </c>
      <c r="Y721" s="682">
        <f>_xll.qlCalendarAdvance(Calendar,X721,NDays&amp;"D")</f>
        <v>44285</v>
      </c>
      <c r="Z721" s="681">
        <v>2.2381434568288228E-2</v>
      </c>
      <c r="AA721" s="686"/>
      <c r="AB721" s="685"/>
    </row>
    <row r="722" spans="22:28" x14ac:dyDescent="0.2">
      <c r="V722" s="688"/>
      <c r="W722" s="687" t="str">
        <f t="shared" ref="W722:W785" si="18">W721</f>
        <v>1w</v>
      </c>
      <c r="X722" s="683">
        <f>_xll.qlCalendarAdvance(Calendar,X721,W722,"f",FALSE)</f>
        <v>44292</v>
      </c>
      <c r="Y722" s="682">
        <f>_xll.qlCalendarAdvance(Calendar,X722,NDays&amp;"D")</f>
        <v>44292</v>
      </c>
      <c r="Z722" s="681">
        <v>2.2408361956482992E-2</v>
      </c>
      <c r="AA722" s="686"/>
      <c r="AB722" s="685"/>
    </row>
    <row r="723" spans="22:28" x14ac:dyDescent="0.2">
      <c r="V723" s="688"/>
      <c r="W723" s="687" t="str">
        <f t="shared" si="18"/>
        <v>1w</v>
      </c>
      <c r="X723" s="683">
        <f>_xll.qlCalendarAdvance(Calendar,X722,W723,"f",FALSE)</f>
        <v>44299</v>
      </c>
      <c r="Y723" s="682">
        <f>_xll.qlCalendarAdvance(Calendar,X723,NDays&amp;"D")</f>
        <v>44299</v>
      </c>
      <c r="Z723" s="681">
        <v>2.24353763433216E-2</v>
      </c>
      <c r="AA723" s="686"/>
      <c r="AB723" s="685"/>
    </row>
    <row r="724" spans="22:28" x14ac:dyDescent="0.2">
      <c r="V724" s="688"/>
      <c r="W724" s="687" t="str">
        <f t="shared" si="18"/>
        <v>1w</v>
      </c>
      <c r="X724" s="683">
        <f>_xll.qlCalendarAdvance(Calendar,X723,W724,"f",FALSE)</f>
        <v>44306</v>
      </c>
      <c r="Y724" s="682">
        <f>_xll.qlCalendarAdvance(Calendar,X724,NDays&amp;"D")</f>
        <v>44306</v>
      </c>
      <c r="Z724" s="681">
        <v>2.24624777288851E-2</v>
      </c>
      <c r="AA724" s="686"/>
      <c r="AB724" s="685"/>
    </row>
    <row r="725" spans="22:28" x14ac:dyDescent="0.2">
      <c r="V725" s="688"/>
      <c r="W725" s="687" t="str">
        <f t="shared" si="18"/>
        <v>1w</v>
      </c>
      <c r="X725" s="683">
        <f>_xll.qlCalendarAdvance(Calendar,X724,W725,"f",FALSE)</f>
        <v>44313</v>
      </c>
      <c r="Y725" s="682">
        <f>_xll.qlCalendarAdvance(Calendar,X725,NDays&amp;"D")</f>
        <v>44313</v>
      </c>
      <c r="Z725" s="681">
        <v>2.2489666113254536E-2</v>
      </c>
      <c r="AA725" s="686"/>
      <c r="AB725" s="685"/>
    </row>
    <row r="726" spans="22:28" x14ac:dyDescent="0.2">
      <c r="V726" s="688"/>
      <c r="W726" s="687" t="str">
        <f t="shared" si="18"/>
        <v>1w</v>
      </c>
      <c r="X726" s="683">
        <f>_xll.qlCalendarAdvance(Calendar,X725,W726,"f",FALSE)</f>
        <v>44320</v>
      </c>
      <c r="Y726" s="682">
        <f>_xll.qlCalendarAdvance(Calendar,X726,NDays&amp;"D")</f>
        <v>44320</v>
      </c>
      <c r="Z726" s="681">
        <v>2.2516941496348863E-2</v>
      </c>
      <c r="AA726" s="686"/>
      <c r="AB726" s="685"/>
    </row>
    <row r="727" spans="22:28" x14ac:dyDescent="0.2">
      <c r="V727" s="688"/>
      <c r="W727" s="687" t="str">
        <f t="shared" si="18"/>
        <v>1w</v>
      </c>
      <c r="X727" s="683">
        <f>_xll.qlCalendarAdvance(Calendar,X726,W727,"f",FALSE)</f>
        <v>44327</v>
      </c>
      <c r="Y727" s="682">
        <f>_xll.qlCalendarAdvance(Calendar,X727,NDays&amp;"D")</f>
        <v>44327</v>
      </c>
      <c r="Z727" s="681">
        <v>2.2544303878168082E-2</v>
      </c>
      <c r="AA727" s="686"/>
      <c r="AB727" s="685"/>
    </row>
    <row r="728" spans="22:28" x14ac:dyDescent="0.2">
      <c r="V728" s="688"/>
      <c r="W728" s="687" t="str">
        <f t="shared" si="18"/>
        <v>1w</v>
      </c>
      <c r="X728" s="683">
        <f>_xll.qlCalendarAdvance(Calendar,X727,W728,"f",FALSE)</f>
        <v>44334</v>
      </c>
      <c r="Y728" s="682">
        <f>_xll.qlCalendarAdvance(Calendar,X728,NDays&amp;"D")</f>
        <v>44334</v>
      </c>
      <c r="Z728" s="681">
        <v>2.2571753258874283E-2</v>
      </c>
      <c r="AA728" s="686"/>
      <c r="AB728" s="685"/>
    </row>
    <row r="729" spans="22:28" x14ac:dyDescent="0.2">
      <c r="V729" s="688"/>
      <c r="W729" s="687" t="str">
        <f t="shared" si="18"/>
        <v>1w</v>
      </c>
      <c r="X729" s="683">
        <f>_xll.qlCalendarAdvance(Calendar,X728,W729,"f",FALSE)</f>
        <v>44341</v>
      </c>
      <c r="Y729" s="682">
        <f>_xll.qlCalendarAdvance(Calendar,X729,NDays&amp;"D")</f>
        <v>44341</v>
      </c>
      <c r="Z729" s="681">
        <v>2.2599289638305375E-2</v>
      </c>
      <c r="AA729" s="686"/>
      <c r="AB729" s="685"/>
    </row>
    <row r="730" spans="22:28" x14ac:dyDescent="0.2">
      <c r="V730" s="688"/>
      <c r="W730" s="687" t="str">
        <f t="shared" si="18"/>
        <v>1w</v>
      </c>
      <c r="X730" s="683">
        <f>_xll.qlCalendarAdvance(Calendar,X729,W730,"f",FALSE)</f>
        <v>44348</v>
      </c>
      <c r="Y730" s="682">
        <f>_xll.qlCalendarAdvance(Calendar,X730,NDays&amp;"D")</f>
        <v>44348</v>
      </c>
      <c r="Z730" s="681">
        <v>2.2626913016542405E-2</v>
      </c>
      <c r="AA730" s="686"/>
      <c r="AB730" s="685"/>
    </row>
    <row r="731" spans="22:28" x14ac:dyDescent="0.2">
      <c r="V731" s="688"/>
      <c r="W731" s="687" t="str">
        <f t="shared" si="18"/>
        <v>1w</v>
      </c>
      <c r="X731" s="683">
        <f>_xll.qlCalendarAdvance(Calendar,X730,W731,"f",FALSE)</f>
        <v>44355</v>
      </c>
      <c r="Y731" s="682">
        <f>_xll.qlCalendarAdvance(Calendar,X731,NDays&amp;"D")</f>
        <v>44355</v>
      </c>
      <c r="Z731" s="681">
        <v>2.2654623393747464E-2</v>
      </c>
      <c r="AA731" s="686"/>
      <c r="AB731" s="685"/>
    </row>
    <row r="732" spans="22:28" x14ac:dyDescent="0.2">
      <c r="V732" s="688"/>
      <c r="W732" s="687" t="str">
        <f t="shared" si="18"/>
        <v>1w</v>
      </c>
      <c r="X732" s="683">
        <f>_xll.qlCalendarAdvance(Calendar,X731,W732,"f",FALSE)</f>
        <v>44362</v>
      </c>
      <c r="Y732" s="682">
        <f>_xll.qlCalendarAdvance(Calendar,X732,NDays&amp;"D")</f>
        <v>44362</v>
      </c>
      <c r="Z732" s="681">
        <v>2.268242076975846E-2</v>
      </c>
      <c r="AA732" s="686"/>
      <c r="AB732" s="685"/>
    </row>
    <row r="733" spans="22:28" x14ac:dyDescent="0.2">
      <c r="V733" s="688"/>
      <c r="W733" s="687" t="str">
        <f t="shared" si="18"/>
        <v>1w</v>
      </c>
      <c r="X733" s="683">
        <f>_xll.qlCalendarAdvance(Calendar,X732,W733,"f",FALSE)</f>
        <v>44369</v>
      </c>
      <c r="Y733" s="682">
        <f>_xll.qlCalendarAdvance(Calendar,X733,NDays&amp;"D")</f>
        <v>44369</v>
      </c>
      <c r="Z733" s="681">
        <v>2.271030514465644E-2</v>
      </c>
      <c r="AA733" s="686"/>
      <c r="AB733" s="685"/>
    </row>
    <row r="734" spans="22:28" x14ac:dyDescent="0.2">
      <c r="V734" s="688"/>
      <c r="W734" s="687" t="str">
        <f t="shared" si="18"/>
        <v>1w</v>
      </c>
      <c r="X734" s="683">
        <f>_xll.qlCalendarAdvance(Calendar,X733,W734,"f",FALSE)</f>
        <v>44376</v>
      </c>
      <c r="Y734" s="682">
        <f>_xll.qlCalendarAdvance(Calendar,X734,NDays&amp;"D")</f>
        <v>44376</v>
      </c>
      <c r="Z734" s="681">
        <v>2.2738214741967466E-2</v>
      </c>
      <c r="AA734" s="686"/>
      <c r="AB734" s="685"/>
    </row>
    <row r="735" spans="22:28" x14ac:dyDescent="0.2">
      <c r="V735" s="688"/>
      <c r="W735" s="687" t="str">
        <f t="shared" si="18"/>
        <v>1w</v>
      </c>
      <c r="X735" s="683">
        <f>_xll.qlCalendarAdvance(Calendar,X734,W735,"f",FALSE)</f>
        <v>44383</v>
      </c>
      <c r="Y735" s="682">
        <f>_xll.qlCalendarAdvance(Calendar,X735,NDays&amp;"D")</f>
        <v>44383</v>
      </c>
      <c r="Z735" s="681">
        <v>2.2765932837858216E-2</v>
      </c>
      <c r="AA735" s="686"/>
      <c r="AB735" s="685"/>
    </row>
    <row r="736" spans="22:28" x14ac:dyDescent="0.2">
      <c r="V736" s="688"/>
      <c r="W736" s="687" t="str">
        <f t="shared" si="18"/>
        <v>1w</v>
      </c>
      <c r="X736" s="683">
        <f>_xll.qlCalendarAdvance(Calendar,X735,W736,"f",FALSE)</f>
        <v>44390</v>
      </c>
      <c r="Y736" s="682">
        <f>_xll.qlCalendarAdvance(Calendar,X736,NDays&amp;"D")</f>
        <v>44390</v>
      </c>
      <c r="Z736" s="681">
        <v>2.2793440190239656E-2</v>
      </c>
      <c r="AA736" s="686"/>
      <c r="AB736" s="685"/>
    </row>
    <row r="737" spans="22:28" x14ac:dyDescent="0.2">
      <c r="V737" s="688"/>
      <c r="W737" s="687" t="str">
        <f t="shared" si="18"/>
        <v>1w</v>
      </c>
      <c r="X737" s="683">
        <f>_xll.qlCalendarAdvance(Calendar,X736,W737,"f",FALSE)</f>
        <v>44397</v>
      </c>
      <c r="Y737" s="682">
        <f>_xll.qlCalendarAdvance(Calendar,X737,NDays&amp;"D")</f>
        <v>44397</v>
      </c>
      <c r="Z737" s="681">
        <v>2.2820736799192831E-2</v>
      </c>
      <c r="AA737" s="686"/>
      <c r="AB737" s="685"/>
    </row>
    <row r="738" spans="22:28" x14ac:dyDescent="0.2">
      <c r="V738" s="688"/>
      <c r="W738" s="687" t="str">
        <f t="shared" si="18"/>
        <v>1w</v>
      </c>
      <c r="X738" s="683">
        <f>_xll.qlCalendarAdvance(Calendar,X737,W738,"f",FALSE)</f>
        <v>44404</v>
      </c>
      <c r="Y738" s="682">
        <f>_xll.qlCalendarAdvance(Calendar,X738,NDays&amp;"D")</f>
        <v>44404</v>
      </c>
      <c r="Z738" s="681">
        <v>2.2847822664636697E-2</v>
      </c>
      <c r="AA738" s="686"/>
      <c r="AB738" s="685"/>
    </row>
    <row r="739" spans="22:28" x14ac:dyDescent="0.2">
      <c r="V739" s="688"/>
      <c r="W739" s="687" t="str">
        <f t="shared" si="18"/>
        <v>1w</v>
      </c>
      <c r="X739" s="683">
        <f>_xll.qlCalendarAdvance(Calendar,X738,W739,"f",FALSE)</f>
        <v>44411</v>
      </c>
      <c r="Y739" s="682">
        <f>_xll.qlCalendarAdvance(Calendar,X739,NDays&amp;"D")</f>
        <v>44411</v>
      </c>
      <c r="Z739" s="681">
        <v>2.2874697786490206E-2</v>
      </c>
      <c r="AA739" s="686"/>
      <c r="AB739" s="685"/>
    </row>
    <row r="740" spans="22:28" x14ac:dyDescent="0.2">
      <c r="V740" s="688"/>
      <c r="W740" s="687" t="str">
        <f t="shared" si="18"/>
        <v>1w</v>
      </c>
      <c r="X740" s="683">
        <f>_xll.qlCalendarAdvance(Calendar,X739,W740,"f",FALSE)</f>
        <v>44418</v>
      </c>
      <c r="Y740" s="682">
        <f>_xll.qlCalendarAdvance(Calendar,X740,NDays&amp;"D")</f>
        <v>44418</v>
      </c>
      <c r="Z740" s="681">
        <v>2.2901362164834405E-2</v>
      </c>
      <c r="AA740" s="686"/>
      <c r="AB740" s="685"/>
    </row>
    <row r="741" spans="22:28" x14ac:dyDescent="0.2">
      <c r="V741" s="688"/>
      <c r="W741" s="687" t="str">
        <f t="shared" si="18"/>
        <v>1w</v>
      </c>
      <c r="X741" s="683">
        <f>_xll.qlCalendarAdvance(Calendar,X740,W741,"f",FALSE)</f>
        <v>44425</v>
      </c>
      <c r="Y741" s="682">
        <f>_xll.qlCalendarAdvance(Calendar,X741,NDays&amp;"D")</f>
        <v>44425</v>
      </c>
      <c r="Z741" s="681">
        <v>2.2927815799426154E-2</v>
      </c>
      <c r="AA741" s="686"/>
      <c r="AB741" s="685"/>
    </row>
    <row r="742" spans="22:28" x14ac:dyDescent="0.2">
      <c r="V742" s="688"/>
      <c r="W742" s="687" t="str">
        <f t="shared" si="18"/>
        <v>1w</v>
      </c>
      <c r="X742" s="683">
        <f>_xll.qlCalendarAdvance(Calendar,X741,W742,"f",FALSE)</f>
        <v>44432</v>
      </c>
      <c r="Y742" s="682">
        <f>_xll.qlCalendarAdvance(Calendar,X742,NDays&amp;"D")</f>
        <v>44432</v>
      </c>
      <c r="Z742" s="681">
        <v>2.2954058690427548E-2</v>
      </c>
      <c r="AA742" s="686"/>
      <c r="AB742" s="685"/>
    </row>
    <row r="743" spans="22:28" x14ac:dyDescent="0.2">
      <c r="V743" s="688"/>
      <c r="W743" s="687" t="str">
        <f t="shared" si="18"/>
        <v>1w</v>
      </c>
      <c r="X743" s="683">
        <f>_xll.qlCalendarAdvance(Calendar,X742,W743,"f",FALSE)</f>
        <v>44439</v>
      </c>
      <c r="Y743" s="682">
        <f>_xll.qlCalendarAdvance(Calendar,X743,NDays&amp;"D")</f>
        <v>44439</v>
      </c>
      <c r="Z743" s="681">
        <v>2.2980090837595446E-2</v>
      </c>
      <c r="AA743" s="686"/>
      <c r="AB743" s="685"/>
    </row>
    <row r="744" spans="22:28" x14ac:dyDescent="0.2">
      <c r="V744" s="688"/>
      <c r="W744" s="687" t="str">
        <f t="shared" si="18"/>
        <v>1w</v>
      </c>
      <c r="X744" s="683">
        <f>_xll.qlCalendarAdvance(Calendar,X743,W744,"f",FALSE)</f>
        <v>44446</v>
      </c>
      <c r="Y744" s="682">
        <f>_xll.qlCalendarAdvance(Calendar,X744,NDays&amp;"D")</f>
        <v>44446</v>
      </c>
      <c r="Z744" s="681">
        <v>2.3005912241010895E-2</v>
      </c>
      <c r="AA744" s="686"/>
      <c r="AB744" s="685"/>
    </row>
    <row r="745" spans="22:28" x14ac:dyDescent="0.2">
      <c r="V745" s="688"/>
      <c r="W745" s="687" t="str">
        <f t="shared" si="18"/>
        <v>1w</v>
      </c>
      <c r="X745" s="683">
        <f>_xll.qlCalendarAdvance(Calendar,X744,W745,"f",FALSE)</f>
        <v>44453</v>
      </c>
      <c r="Y745" s="682">
        <f>_xll.qlCalendarAdvance(Calendar,X745,NDays&amp;"D")</f>
        <v>44453</v>
      </c>
      <c r="Z745" s="681">
        <v>2.3031522900592849E-2</v>
      </c>
      <c r="AA745" s="686"/>
      <c r="AB745" s="685"/>
    </row>
    <row r="746" spans="22:28" x14ac:dyDescent="0.2">
      <c r="V746" s="688"/>
      <c r="W746" s="687" t="str">
        <f t="shared" si="18"/>
        <v>1w</v>
      </c>
      <c r="X746" s="683">
        <f>_xll.qlCalendarAdvance(Calendar,X745,W746,"f",FALSE)</f>
        <v>44460</v>
      </c>
      <c r="Y746" s="682">
        <f>_xll.qlCalendarAdvance(Calendar,X746,NDays&amp;"D")</f>
        <v>44460</v>
      </c>
      <c r="Z746" s="681">
        <v>2.3056922816260261E-2</v>
      </c>
      <c r="AA746" s="686"/>
      <c r="AB746" s="685"/>
    </row>
    <row r="747" spans="22:28" x14ac:dyDescent="0.2">
      <c r="V747" s="688"/>
      <c r="W747" s="687" t="str">
        <f t="shared" si="18"/>
        <v>1w</v>
      </c>
      <c r="X747" s="683">
        <f>_xll.qlCalendarAdvance(Calendar,X746,W747,"f",FALSE)</f>
        <v>44467</v>
      </c>
      <c r="Y747" s="682">
        <f>_xll.qlCalendarAdvance(Calendar,X747,NDays&amp;"D")</f>
        <v>44467</v>
      </c>
      <c r="Z747" s="681">
        <v>2.3082111988013132E-2</v>
      </c>
      <c r="AA747" s="686"/>
      <c r="AB747" s="685"/>
    </row>
    <row r="748" spans="22:28" x14ac:dyDescent="0.2">
      <c r="V748" s="688"/>
      <c r="W748" s="687" t="str">
        <f t="shared" si="18"/>
        <v>1w</v>
      </c>
      <c r="X748" s="683">
        <f>_xll.qlCalendarAdvance(Calendar,X747,W748,"f",FALSE)</f>
        <v>44474</v>
      </c>
      <c r="Y748" s="682">
        <f>_xll.qlCalendarAdvance(Calendar,X748,NDays&amp;"D")</f>
        <v>44474</v>
      </c>
      <c r="Z748" s="681">
        <v>2.3107090415851461E-2</v>
      </c>
      <c r="AA748" s="686"/>
      <c r="AB748" s="685"/>
    </row>
    <row r="749" spans="22:28" x14ac:dyDescent="0.2">
      <c r="V749" s="688"/>
      <c r="W749" s="687" t="str">
        <f t="shared" si="18"/>
        <v>1w</v>
      </c>
      <c r="X749" s="683">
        <f>_xll.qlCalendarAdvance(Calendar,X748,W749,"f",FALSE)</f>
        <v>44481</v>
      </c>
      <c r="Y749" s="682">
        <f>_xll.qlCalendarAdvance(Calendar,X749,NDays&amp;"D")</f>
        <v>44481</v>
      </c>
      <c r="Z749" s="681">
        <v>2.3131858099694202E-2</v>
      </c>
      <c r="AA749" s="686"/>
      <c r="AB749" s="685"/>
    </row>
    <row r="750" spans="22:28" x14ac:dyDescent="0.2">
      <c r="V750" s="688"/>
      <c r="W750" s="687" t="str">
        <f t="shared" si="18"/>
        <v>1w</v>
      </c>
      <c r="X750" s="683">
        <f>_xll.qlCalendarAdvance(Calendar,X749,W750,"f",FALSE)</f>
        <v>44488</v>
      </c>
      <c r="Y750" s="682">
        <f>_xll.qlCalendarAdvance(Calendar,X750,NDays&amp;"D")</f>
        <v>44488</v>
      </c>
      <c r="Z750" s="681">
        <v>2.315641503946031E-2</v>
      </c>
      <c r="AA750" s="686"/>
      <c r="AB750" s="685"/>
    </row>
    <row r="751" spans="22:28" x14ac:dyDescent="0.2">
      <c r="V751" s="688"/>
      <c r="W751" s="687" t="str">
        <f t="shared" si="18"/>
        <v>1w</v>
      </c>
      <c r="X751" s="683">
        <f>_xll.qlCalendarAdvance(Calendar,X750,W751,"f",FALSE)</f>
        <v>44495</v>
      </c>
      <c r="Y751" s="682">
        <f>_xll.qlCalendarAdvance(Calendar,X751,NDays&amp;"D")</f>
        <v>44495</v>
      </c>
      <c r="Z751" s="681">
        <v>2.3180761235149783E-2</v>
      </c>
      <c r="AA751" s="686"/>
      <c r="AB751" s="685"/>
    </row>
    <row r="752" spans="22:28" x14ac:dyDescent="0.2">
      <c r="V752" s="688"/>
      <c r="W752" s="687" t="str">
        <f t="shared" si="18"/>
        <v>1w</v>
      </c>
      <c r="X752" s="683">
        <f>_xll.qlCalendarAdvance(Calendar,X751,W752,"f",FALSE)</f>
        <v>44502</v>
      </c>
      <c r="Y752" s="682">
        <f>_xll.qlCalendarAdvance(Calendar,X752,NDays&amp;"D")</f>
        <v>44502</v>
      </c>
      <c r="Z752" s="681">
        <v>2.3204896686681575E-2</v>
      </c>
      <c r="AA752" s="686"/>
      <c r="AB752" s="685"/>
    </row>
    <row r="753" spans="22:28" x14ac:dyDescent="0.2">
      <c r="V753" s="688"/>
      <c r="W753" s="687" t="str">
        <f t="shared" si="18"/>
        <v>1w</v>
      </c>
      <c r="X753" s="683">
        <f>_xll.qlCalendarAdvance(Calendar,X752,W753,"f",FALSE)</f>
        <v>44509</v>
      </c>
      <c r="Y753" s="682">
        <f>_xll.qlCalendarAdvance(Calendar,X753,NDays&amp;"D")</f>
        <v>44509</v>
      </c>
      <c r="Z753" s="681">
        <v>2.3228821393974641E-2</v>
      </c>
      <c r="AA753" s="686"/>
      <c r="AB753" s="685"/>
    </row>
    <row r="754" spans="22:28" x14ac:dyDescent="0.2">
      <c r="V754" s="688"/>
      <c r="W754" s="687" t="str">
        <f t="shared" si="18"/>
        <v>1w</v>
      </c>
      <c r="X754" s="683">
        <f>_xll.qlCalendarAdvance(Calendar,X753,W754,"f",FALSE)</f>
        <v>44516</v>
      </c>
      <c r="Y754" s="682">
        <f>_xll.qlCalendarAdvance(Calendar,X754,NDays&amp;"D")</f>
        <v>44516</v>
      </c>
      <c r="Z754" s="681">
        <v>2.3252535357110027E-2</v>
      </c>
      <c r="AA754" s="686"/>
      <c r="AB754" s="685"/>
    </row>
    <row r="755" spans="22:28" x14ac:dyDescent="0.2">
      <c r="V755" s="688"/>
      <c r="W755" s="687" t="str">
        <f t="shared" si="18"/>
        <v>1w</v>
      </c>
      <c r="X755" s="683">
        <f>_xll.qlCalendarAdvance(Calendar,X754,W755,"f",FALSE)</f>
        <v>44523</v>
      </c>
      <c r="Y755" s="682">
        <f>_xll.qlCalendarAdvance(Calendar,X755,NDays&amp;"D")</f>
        <v>44523</v>
      </c>
      <c r="Z755" s="681">
        <v>2.3276038576006686E-2</v>
      </c>
      <c r="AA755" s="686"/>
      <c r="AB755" s="685"/>
    </row>
    <row r="756" spans="22:28" x14ac:dyDescent="0.2">
      <c r="V756" s="688"/>
      <c r="W756" s="687" t="str">
        <f t="shared" si="18"/>
        <v>1w</v>
      </c>
      <c r="X756" s="683">
        <f>_xll.qlCalendarAdvance(Calendar,X755,W756,"f",FALSE)</f>
        <v>44530</v>
      </c>
      <c r="Y756" s="682">
        <f>_xll.qlCalendarAdvance(Calendar,X756,NDays&amp;"D")</f>
        <v>44530</v>
      </c>
      <c r="Z756" s="681">
        <v>2.3299331050583572E-2</v>
      </c>
      <c r="AA756" s="686"/>
      <c r="AB756" s="685"/>
    </row>
    <row r="757" spans="22:28" x14ac:dyDescent="0.2">
      <c r="V757" s="688"/>
      <c r="W757" s="687" t="str">
        <f t="shared" si="18"/>
        <v>1w</v>
      </c>
      <c r="X757" s="683">
        <f>_xll.qlCalendarAdvance(Calendar,X756,W757,"f",FALSE)</f>
        <v>44537</v>
      </c>
      <c r="Y757" s="682">
        <f>_xll.qlCalendarAdvance(Calendar,X757,NDays&amp;"D")</f>
        <v>44537</v>
      </c>
      <c r="Z757" s="681">
        <v>2.3322412780840684E-2</v>
      </c>
      <c r="AA757" s="686"/>
      <c r="AB757" s="685"/>
    </row>
    <row r="758" spans="22:28" x14ac:dyDescent="0.2">
      <c r="V758" s="688"/>
      <c r="W758" s="687" t="str">
        <f t="shared" si="18"/>
        <v>1w</v>
      </c>
      <c r="X758" s="683">
        <f>_xll.qlCalendarAdvance(Calendar,X757,W758,"f",FALSE)</f>
        <v>44544</v>
      </c>
      <c r="Y758" s="682">
        <f>_xll.qlCalendarAdvance(Calendar,X758,NDays&amp;"D")</f>
        <v>44544</v>
      </c>
      <c r="Z758" s="681">
        <v>2.3345283766696978E-2</v>
      </c>
      <c r="AA758" s="686"/>
      <c r="AB758" s="685"/>
    </row>
    <row r="759" spans="22:28" x14ac:dyDescent="0.2">
      <c r="V759" s="688"/>
      <c r="W759" s="687" t="str">
        <f t="shared" si="18"/>
        <v>1w</v>
      </c>
      <c r="X759" s="683">
        <f>_xll.qlCalendarAdvance(Calendar,X758,W759,"f",FALSE)</f>
        <v>44551</v>
      </c>
      <c r="Y759" s="682">
        <f>_xll.qlCalendarAdvance(Calendar,X759,NDays&amp;"D")</f>
        <v>44551</v>
      </c>
      <c r="Z759" s="681">
        <v>2.3367944008152453E-2</v>
      </c>
      <c r="AA759" s="686"/>
      <c r="AB759" s="685"/>
    </row>
    <row r="760" spans="22:28" x14ac:dyDescent="0.2">
      <c r="V760" s="688"/>
      <c r="W760" s="687" t="str">
        <f t="shared" si="18"/>
        <v>1w</v>
      </c>
      <c r="X760" s="683">
        <f>_xll.qlCalendarAdvance(Calendar,X759,W760,"f",FALSE)</f>
        <v>44559</v>
      </c>
      <c r="Y760" s="682">
        <f>_xll.qlCalendarAdvance(Calendar,X760,NDays&amp;"D")</f>
        <v>44559</v>
      </c>
      <c r="Z760" s="681">
        <v>2.3393583372463E-2</v>
      </c>
      <c r="AA760" s="686"/>
      <c r="AB760" s="685"/>
    </row>
    <row r="761" spans="22:28" x14ac:dyDescent="0.2">
      <c r="V761" s="688"/>
      <c r="W761" s="687" t="str">
        <f t="shared" si="18"/>
        <v>1w</v>
      </c>
      <c r="X761" s="683">
        <f>_xll.qlCalendarAdvance(Calendar,X760,W761,"f",FALSE)</f>
        <v>44566</v>
      </c>
      <c r="Y761" s="682">
        <f>_xll.qlCalendarAdvance(Calendar,X761,NDays&amp;"D")</f>
        <v>44566</v>
      </c>
      <c r="Z761" s="681">
        <v>2.341579201861177E-2</v>
      </c>
      <c r="AA761" s="686"/>
      <c r="AB761" s="685"/>
    </row>
    <row r="762" spans="22:28" x14ac:dyDescent="0.2">
      <c r="V762" s="688"/>
      <c r="W762" s="687" t="str">
        <f t="shared" si="18"/>
        <v>1w</v>
      </c>
      <c r="X762" s="683">
        <f>_xll.qlCalendarAdvance(Calendar,X761,W762,"f",FALSE)</f>
        <v>44573</v>
      </c>
      <c r="Y762" s="682">
        <f>_xll.qlCalendarAdvance(Calendar,X762,NDays&amp;"D")</f>
        <v>44573</v>
      </c>
      <c r="Z762" s="681">
        <v>2.3437789920116581E-2</v>
      </c>
      <c r="AA762" s="686"/>
      <c r="AB762" s="685"/>
    </row>
    <row r="763" spans="22:28" x14ac:dyDescent="0.2">
      <c r="V763" s="688"/>
      <c r="W763" s="687" t="str">
        <f t="shared" si="18"/>
        <v>1w</v>
      </c>
      <c r="X763" s="683">
        <f>_xll.qlCalendarAdvance(Calendar,X762,W763,"f",FALSE)</f>
        <v>44580</v>
      </c>
      <c r="Y763" s="682">
        <f>_xll.qlCalendarAdvance(Calendar,X763,NDays&amp;"D")</f>
        <v>44580</v>
      </c>
      <c r="Z763" s="681">
        <v>2.3459577077220573E-2</v>
      </c>
      <c r="AA763" s="686"/>
      <c r="AB763" s="685"/>
    </row>
    <row r="764" spans="22:28" x14ac:dyDescent="0.2">
      <c r="V764" s="688"/>
      <c r="W764" s="687" t="str">
        <f t="shared" si="18"/>
        <v>1w</v>
      </c>
      <c r="X764" s="683">
        <f>_xll.qlCalendarAdvance(Calendar,X763,W764,"f",FALSE)</f>
        <v>44587</v>
      </c>
      <c r="Y764" s="682">
        <f>_xll.qlCalendarAdvance(Calendar,X764,NDays&amp;"D")</f>
        <v>44587</v>
      </c>
      <c r="Z764" s="681">
        <v>2.3481153489518514E-2</v>
      </c>
      <c r="AA764" s="686"/>
      <c r="AB764" s="685"/>
    </row>
    <row r="765" spans="22:28" x14ac:dyDescent="0.2">
      <c r="V765" s="688"/>
      <c r="W765" s="687" t="str">
        <f t="shared" si="18"/>
        <v>1w</v>
      </c>
      <c r="X765" s="683">
        <f>_xll.qlCalendarAdvance(Calendar,X764,W765,"f",FALSE)</f>
        <v>44594</v>
      </c>
      <c r="Y765" s="682">
        <f>_xll.qlCalendarAdvance(Calendar,X765,NDays&amp;"D")</f>
        <v>44594</v>
      </c>
      <c r="Z765" s="681">
        <v>2.3502519157334589E-2</v>
      </c>
      <c r="AA765" s="686"/>
      <c r="AB765" s="685"/>
    </row>
    <row r="766" spans="22:28" x14ac:dyDescent="0.2">
      <c r="V766" s="688"/>
      <c r="W766" s="687" t="str">
        <f t="shared" si="18"/>
        <v>1w</v>
      </c>
      <c r="X766" s="683">
        <f>_xll.qlCalendarAdvance(Calendar,X765,W766,"f",FALSE)</f>
        <v>44601</v>
      </c>
      <c r="Y766" s="682">
        <f>_xll.qlCalendarAdvance(Calendar,X766,NDays&amp;"D")</f>
        <v>44601</v>
      </c>
      <c r="Z766" s="681">
        <v>2.3523674080344614E-2</v>
      </c>
      <c r="AA766" s="686"/>
      <c r="AB766" s="685"/>
    </row>
    <row r="767" spans="22:28" x14ac:dyDescent="0.2">
      <c r="V767" s="688"/>
      <c r="W767" s="687" t="str">
        <f t="shared" si="18"/>
        <v>1w</v>
      </c>
      <c r="X767" s="683">
        <f>_xll.qlCalendarAdvance(Calendar,X766,W767,"f",FALSE)</f>
        <v>44608</v>
      </c>
      <c r="Y767" s="682">
        <f>_xll.qlCalendarAdvance(Calendar,X767,NDays&amp;"D")</f>
        <v>44608</v>
      </c>
      <c r="Z767" s="681">
        <v>2.3544618258629635E-2</v>
      </c>
      <c r="AA767" s="686"/>
      <c r="AB767" s="685"/>
    </row>
    <row r="768" spans="22:28" x14ac:dyDescent="0.2">
      <c r="V768" s="688"/>
      <c r="W768" s="687" t="str">
        <f t="shared" si="18"/>
        <v>1w</v>
      </c>
      <c r="X768" s="683">
        <f>_xll.qlCalendarAdvance(Calendar,X767,W768,"f",FALSE)</f>
        <v>44615</v>
      </c>
      <c r="Y768" s="682">
        <f>_xll.qlCalendarAdvance(Calendar,X768,NDays&amp;"D")</f>
        <v>44615</v>
      </c>
      <c r="Z768" s="681">
        <v>2.3565351692189651E-2</v>
      </c>
      <c r="AA768" s="686"/>
      <c r="AB768" s="685"/>
    </row>
    <row r="769" spans="22:28" x14ac:dyDescent="0.2">
      <c r="V769" s="688"/>
      <c r="W769" s="687" t="str">
        <f t="shared" si="18"/>
        <v>1w</v>
      </c>
      <c r="X769" s="683">
        <f>_xll.qlCalendarAdvance(Calendar,X768,W769,"f",FALSE)</f>
        <v>44622</v>
      </c>
      <c r="Y769" s="682">
        <f>_xll.qlCalendarAdvance(Calendar,X769,NDays&amp;"D")</f>
        <v>44622</v>
      </c>
      <c r="Z769" s="681">
        <v>2.3585874380943617E-2</v>
      </c>
      <c r="AA769" s="686"/>
      <c r="AB769" s="685"/>
    </row>
    <row r="770" spans="22:28" x14ac:dyDescent="0.2">
      <c r="V770" s="688"/>
      <c r="W770" s="687" t="str">
        <f t="shared" si="18"/>
        <v>1w</v>
      </c>
      <c r="X770" s="683">
        <f>_xll.qlCalendarAdvance(Calendar,X769,W770,"f",FALSE)</f>
        <v>44629</v>
      </c>
      <c r="Y770" s="682">
        <f>_xll.qlCalendarAdvance(Calendar,X770,NDays&amp;"D")</f>
        <v>44629</v>
      </c>
      <c r="Z770" s="681">
        <v>2.3606186324810485E-2</v>
      </c>
      <c r="AA770" s="686"/>
      <c r="AB770" s="685"/>
    </row>
    <row r="771" spans="22:28" x14ac:dyDescent="0.2">
      <c r="V771" s="688"/>
      <c r="W771" s="687" t="str">
        <f t="shared" si="18"/>
        <v>1w</v>
      </c>
      <c r="X771" s="683">
        <f>_xll.qlCalendarAdvance(Calendar,X770,W771,"f",FALSE)</f>
        <v>44636</v>
      </c>
      <c r="Y771" s="682">
        <f>_xll.qlCalendarAdvance(Calendar,X771,NDays&amp;"D")</f>
        <v>44636</v>
      </c>
      <c r="Z771" s="681">
        <v>2.3626287523871303E-2</v>
      </c>
      <c r="AA771" s="686"/>
      <c r="AB771" s="685"/>
    </row>
    <row r="772" spans="22:28" x14ac:dyDescent="0.2">
      <c r="V772" s="688"/>
      <c r="W772" s="687" t="str">
        <f t="shared" si="18"/>
        <v>1w</v>
      </c>
      <c r="X772" s="683">
        <f>_xll.qlCalendarAdvance(Calendar,X771,W772,"f",FALSE)</f>
        <v>44643</v>
      </c>
      <c r="Y772" s="682">
        <f>_xll.qlCalendarAdvance(Calendar,X772,NDays&amp;"D")</f>
        <v>44643</v>
      </c>
      <c r="Z772" s="681">
        <v>2.3646177977963978E-2</v>
      </c>
      <c r="AA772" s="686"/>
      <c r="AB772" s="685"/>
    </row>
    <row r="773" spans="22:28" x14ac:dyDescent="0.2">
      <c r="V773" s="688"/>
      <c r="W773" s="687" t="str">
        <f t="shared" si="18"/>
        <v>1w</v>
      </c>
      <c r="X773" s="683">
        <f>_xll.qlCalendarAdvance(Calendar,X772,W773,"f",FALSE)</f>
        <v>44650</v>
      </c>
      <c r="Y773" s="682">
        <f>_xll.qlCalendarAdvance(Calendar,X773,NDays&amp;"D")</f>
        <v>44650</v>
      </c>
      <c r="Z773" s="681">
        <v>2.3665857687169556E-2</v>
      </c>
      <c r="AA773" s="686"/>
      <c r="AB773" s="685"/>
    </row>
    <row r="774" spans="22:28" x14ac:dyDescent="0.2">
      <c r="V774" s="688"/>
      <c r="W774" s="687" t="str">
        <f t="shared" si="18"/>
        <v>1w</v>
      </c>
      <c r="X774" s="683">
        <f>_xll.qlCalendarAdvance(Calendar,X773,W774,"f",FALSE)</f>
        <v>44657</v>
      </c>
      <c r="Y774" s="682">
        <f>_xll.qlCalendarAdvance(Calendar,X774,NDays&amp;"D")</f>
        <v>44657</v>
      </c>
      <c r="Z774" s="681">
        <v>2.368532665140699E-2</v>
      </c>
      <c r="AA774" s="686"/>
      <c r="AB774" s="685"/>
    </row>
    <row r="775" spans="22:28" x14ac:dyDescent="0.2">
      <c r="V775" s="688"/>
      <c r="W775" s="687" t="str">
        <f t="shared" si="18"/>
        <v>1w</v>
      </c>
      <c r="X775" s="683">
        <f>_xll.qlCalendarAdvance(Calendar,X774,W775,"f",FALSE)</f>
        <v>44664</v>
      </c>
      <c r="Y775" s="682">
        <f>_xll.qlCalendarAdvance(Calendar,X775,NDays&amp;"D")</f>
        <v>44664</v>
      </c>
      <c r="Z775" s="681">
        <v>2.3704584870595236E-2</v>
      </c>
      <c r="AA775" s="686"/>
      <c r="AB775" s="685"/>
    </row>
    <row r="776" spans="22:28" x14ac:dyDescent="0.2">
      <c r="V776" s="688"/>
      <c r="W776" s="687" t="str">
        <f t="shared" si="18"/>
        <v>1w</v>
      </c>
      <c r="X776" s="683">
        <f>_xll.qlCalendarAdvance(Calendar,X775,W776,"f",FALSE)</f>
        <v>44671</v>
      </c>
      <c r="Y776" s="682">
        <f>_xll.qlCalendarAdvance(Calendar,X776,NDays&amp;"D")</f>
        <v>44671</v>
      </c>
      <c r="Z776" s="681">
        <v>2.3723632344734291E-2</v>
      </c>
      <c r="AA776" s="686"/>
      <c r="AB776" s="685"/>
    </row>
    <row r="777" spans="22:28" x14ac:dyDescent="0.2">
      <c r="V777" s="688"/>
      <c r="W777" s="687" t="str">
        <f t="shared" si="18"/>
        <v>1w</v>
      </c>
      <c r="X777" s="683">
        <f>_xll.qlCalendarAdvance(Calendar,X776,W777,"f",FALSE)</f>
        <v>44678</v>
      </c>
      <c r="Y777" s="682">
        <f>_xll.qlCalendarAdvance(Calendar,X777,NDays&amp;"D")</f>
        <v>44678</v>
      </c>
      <c r="Z777" s="681">
        <v>2.3742469073824157E-2</v>
      </c>
      <c r="AA777" s="686"/>
      <c r="AB777" s="685"/>
    </row>
    <row r="778" spans="22:28" x14ac:dyDescent="0.2">
      <c r="V778" s="688"/>
      <c r="W778" s="687" t="str">
        <f t="shared" si="18"/>
        <v>1w</v>
      </c>
      <c r="X778" s="683">
        <f>_xll.qlCalendarAdvance(Calendar,X777,W778,"f",FALSE)</f>
        <v>44685</v>
      </c>
      <c r="Y778" s="682">
        <f>_xll.qlCalendarAdvance(Calendar,X778,NDays&amp;"D")</f>
        <v>44685</v>
      </c>
      <c r="Z778" s="681">
        <v>2.3761095057783788E-2</v>
      </c>
      <c r="AA778" s="686"/>
      <c r="AB778" s="685"/>
    </row>
    <row r="779" spans="22:28" x14ac:dyDescent="0.2">
      <c r="V779" s="688"/>
      <c r="W779" s="687" t="str">
        <f t="shared" si="18"/>
        <v>1w</v>
      </c>
      <c r="X779" s="683">
        <f>_xll.qlCalendarAdvance(Calendar,X778,W779,"f",FALSE)</f>
        <v>44692</v>
      </c>
      <c r="Y779" s="682">
        <f>_xll.qlCalendarAdvance(Calendar,X779,NDays&amp;"D")</f>
        <v>44692</v>
      </c>
      <c r="Z779" s="681">
        <v>2.3779510296694228E-2</v>
      </c>
      <c r="AA779" s="686"/>
      <c r="AB779" s="685"/>
    </row>
    <row r="780" spans="22:28" x14ac:dyDescent="0.2">
      <c r="V780" s="688"/>
      <c r="W780" s="687" t="str">
        <f t="shared" si="18"/>
        <v>1w</v>
      </c>
      <c r="X780" s="683">
        <f>_xll.qlCalendarAdvance(Calendar,X779,W780,"f",FALSE)</f>
        <v>44699</v>
      </c>
      <c r="Y780" s="682">
        <f>_xll.qlCalendarAdvance(Calendar,X780,NDays&amp;"D")</f>
        <v>44699</v>
      </c>
      <c r="Z780" s="681">
        <v>2.3797714790393387E-2</v>
      </c>
      <c r="AA780" s="686"/>
      <c r="AB780" s="685"/>
    </row>
    <row r="781" spans="22:28" x14ac:dyDescent="0.2">
      <c r="V781" s="688"/>
      <c r="W781" s="687" t="str">
        <f t="shared" si="18"/>
        <v>1w</v>
      </c>
      <c r="X781" s="683">
        <f>_xll.qlCalendarAdvance(Calendar,X780,W781,"f",FALSE)</f>
        <v>44706</v>
      </c>
      <c r="Y781" s="682">
        <f>_xll.qlCalendarAdvance(Calendar,X781,NDays&amp;"D")</f>
        <v>44706</v>
      </c>
      <c r="Z781" s="681">
        <v>2.3815708538800218E-2</v>
      </c>
      <c r="AA781" s="686"/>
      <c r="AB781" s="685"/>
    </row>
    <row r="782" spans="22:28" x14ac:dyDescent="0.2">
      <c r="V782" s="688"/>
      <c r="W782" s="687" t="str">
        <f t="shared" si="18"/>
        <v>1w</v>
      </c>
      <c r="X782" s="683">
        <f>_xll.qlCalendarAdvance(Calendar,X781,W782,"f",FALSE)</f>
        <v>44713</v>
      </c>
      <c r="Y782" s="682">
        <f>_xll.qlCalendarAdvance(Calendar,X782,NDays&amp;"D")</f>
        <v>44713</v>
      </c>
      <c r="Z782" s="681">
        <v>2.3833491541995766E-2</v>
      </c>
      <c r="AA782" s="686"/>
      <c r="AB782" s="685"/>
    </row>
    <row r="783" spans="22:28" x14ac:dyDescent="0.2">
      <c r="V783" s="688"/>
      <c r="W783" s="687" t="str">
        <f t="shared" si="18"/>
        <v>1w</v>
      </c>
      <c r="X783" s="683">
        <f>_xll.qlCalendarAdvance(Calendar,X782,W783,"f",FALSE)</f>
        <v>44720</v>
      </c>
      <c r="Y783" s="682">
        <f>_xll.qlCalendarAdvance(Calendar,X783,NDays&amp;"D")</f>
        <v>44720</v>
      </c>
      <c r="Z783" s="681">
        <v>2.3851063799980032E-2</v>
      </c>
      <c r="AA783" s="686"/>
      <c r="AB783" s="685"/>
    </row>
    <row r="784" spans="22:28" x14ac:dyDescent="0.2">
      <c r="V784" s="688"/>
      <c r="W784" s="687" t="str">
        <f t="shared" si="18"/>
        <v>1w</v>
      </c>
      <c r="X784" s="683">
        <f>_xll.qlCalendarAdvance(Calendar,X783,W784,"f",FALSE)</f>
        <v>44727</v>
      </c>
      <c r="Y784" s="682">
        <f>_xll.qlCalendarAdvance(Calendar,X784,NDays&amp;"D")</f>
        <v>44727</v>
      </c>
      <c r="Z784" s="681">
        <v>2.386842531267197E-2</v>
      </c>
      <c r="AA784" s="686"/>
      <c r="AB784" s="685"/>
    </row>
    <row r="785" spans="22:28" x14ac:dyDescent="0.2">
      <c r="V785" s="688"/>
      <c r="W785" s="687" t="str">
        <f t="shared" si="18"/>
        <v>1w</v>
      </c>
      <c r="X785" s="683">
        <f>_xll.qlCalendarAdvance(Calendar,X784,W785,"f",FALSE)</f>
        <v>44734</v>
      </c>
      <c r="Y785" s="682">
        <f>_xll.qlCalendarAdvance(Calendar,X785,NDays&amp;"D")</f>
        <v>44734</v>
      </c>
      <c r="Z785" s="681">
        <v>2.3885576079990534E-2</v>
      </c>
      <c r="AA785" s="686"/>
      <c r="AB785" s="685"/>
    </row>
    <row r="786" spans="22:28" x14ac:dyDescent="0.2">
      <c r="V786" s="688"/>
      <c r="W786" s="687" t="str">
        <f t="shared" ref="W786:W849" si="19">W785</f>
        <v>1w</v>
      </c>
      <c r="X786" s="683">
        <f>_xll.qlCalendarAdvance(Calendar,X785,W786,"f",FALSE)</f>
        <v>44741</v>
      </c>
      <c r="Y786" s="682">
        <f>_xll.qlCalendarAdvance(Calendar,X786,NDays&amp;"D")</f>
        <v>44741</v>
      </c>
      <c r="Z786" s="681">
        <v>2.3902507116415617E-2</v>
      </c>
      <c r="AA786" s="686"/>
      <c r="AB786" s="685"/>
    </row>
    <row r="787" spans="22:28" x14ac:dyDescent="0.2">
      <c r="V787" s="688"/>
      <c r="W787" s="687" t="str">
        <f t="shared" si="19"/>
        <v>1w</v>
      </c>
      <c r="X787" s="683">
        <f>_xll.qlCalendarAdvance(Calendar,X786,W787,"f",FALSE)</f>
        <v>44748</v>
      </c>
      <c r="Y787" s="682">
        <f>_xll.qlCalendarAdvance(Calendar,X787,NDays&amp;"D")</f>
        <v>44748</v>
      </c>
      <c r="Z787" s="681">
        <v>2.3919117215323027E-2</v>
      </c>
      <c r="AA787" s="686"/>
      <c r="AB787" s="685"/>
    </row>
    <row r="788" spans="22:28" x14ac:dyDescent="0.2">
      <c r="V788" s="688"/>
      <c r="W788" s="687" t="str">
        <f t="shared" si="19"/>
        <v>1w</v>
      </c>
      <c r="X788" s="683">
        <f>_xll.qlCalendarAdvance(Calendar,X787,W788,"f",FALSE)</f>
        <v>44755</v>
      </c>
      <c r="Y788" s="682">
        <f>_xll.qlCalendarAdvance(Calendar,X788,NDays&amp;"D")</f>
        <v>44755</v>
      </c>
      <c r="Z788" s="681">
        <v>2.3935377528127022E-2</v>
      </c>
      <c r="AA788" s="686"/>
      <c r="AB788" s="685"/>
    </row>
    <row r="789" spans="22:28" x14ac:dyDescent="0.2">
      <c r="V789" s="688"/>
      <c r="W789" s="687" t="str">
        <f t="shared" si="19"/>
        <v>1w</v>
      </c>
      <c r="X789" s="683">
        <f>_xll.qlCalendarAdvance(Calendar,X788,W789,"f",FALSE)</f>
        <v>44762</v>
      </c>
      <c r="Y789" s="682">
        <f>_xll.qlCalendarAdvance(Calendar,X789,NDays&amp;"D")</f>
        <v>44762</v>
      </c>
      <c r="Z789" s="681">
        <v>2.3951288054908648E-2</v>
      </c>
      <c r="AA789" s="686"/>
      <c r="AB789" s="685"/>
    </row>
    <row r="790" spans="22:28" x14ac:dyDescent="0.2">
      <c r="V790" s="688"/>
      <c r="W790" s="687" t="str">
        <f t="shared" si="19"/>
        <v>1w</v>
      </c>
      <c r="X790" s="683">
        <f>_xll.qlCalendarAdvance(Calendar,X789,W790,"f",FALSE)</f>
        <v>44769</v>
      </c>
      <c r="Y790" s="682">
        <f>_xll.qlCalendarAdvance(Calendar,X790,NDays&amp;"D")</f>
        <v>44769</v>
      </c>
      <c r="Z790" s="681">
        <v>2.3966848795424767E-2</v>
      </c>
      <c r="AA790" s="686"/>
      <c r="AB790" s="685"/>
    </row>
    <row r="791" spans="22:28" x14ac:dyDescent="0.2">
      <c r="V791" s="688"/>
      <c r="W791" s="687" t="str">
        <f t="shared" si="19"/>
        <v>1w</v>
      </c>
      <c r="X791" s="683">
        <f>_xll.qlCalendarAdvance(Calendar,X790,W791,"f",FALSE)</f>
        <v>44776</v>
      </c>
      <c r="Y791" s="682">
        <f>_xll.qlCalendarAdvance(Calendar,X791,NDays&amp;"D")</f>
        <v>44776</v>
      </c>
      <c r="Z791" s="681">
        <v>2.398205974983747E-2</v>
      </c>
      <c r="AA791" s="686"/>
      <c r="AB791" s="685"/>
    </row>
    <row r="792" spans="22:28" x14ac:dyDescent="0.2">
      <c r="V792" s="688"/>
      <c r="W792" s="687" t="str">
        <f t="shared" si="19"/>
        <v>1w</v>
      </c>
      <c r="X792" s="683">
        <f>_xll.qlCalendarAdvance(Calendar,X791,W792,"f",FALSE)</f>
        <v>44783</v>
      </c>
      <c r="Y792" s="682">
        <f>_xll.qlCalendarAdvance(Calendar,X792,NDays&amp;"D")</f>
        <v>44783</v>
      </c>
      <c r="Z792" s="681">
        <v>2.3996920917984665E-2</v>
      </c>
      <c r="AA792" s="686"/>
      <c r="AB792" s="685"/>
    </row>
    <row r="793" spans="22:28" x14ac:dyDescent="0.2">
      <c r="V793" s="688"/>
      <c r="W793" s="687" t="str">
        <f t="shared" si="19"/>
        <v>1w</v>
      </c>
      <c r="X793" s="683">
        <f>_xll.qlCalendarAdvance(Calendar,X792,W793,"f",FALSE)</f>
        <v>44790</v>
      </c>
      <c r="Y793" s="682">
        <f>_xll.qlCalendarAdvance(Calendar,X793,NDays&amp;"D")</f>
        <v>44790</v>
      </c>
      <c r="Z793" s="681">
        <v>2.4011432299866353E-2</v>
      </c>
      <c r="AA793" s="686"/>
      <c r="AB793" s="685"/>
    </row>
    <row r="794" spans="22:28" x14ac:dyDescent="0.2">
      <c r="V794" s="688"/>
      <c r="W794" s="687" t="str">
        <f t="shared" si="19"/>
        <v>1w</v>
      </c>
      <c r="X794" s="683">
        <f>_xll.qlCalendarAdvance(Calendar,X793,W794,"f",FALSE)</f>
        <v>44797</v>
      </c>
      <c r="Y794" s="682">
        <f>_xll.qlCalendarAdvance(Calendar,X794,NDays&amp;"D")</f>
        <v>44797</v>
      </c>
      <c r="Z794" s="681">
        <v>2.4025593895401487E-2</v>
      </c>
      <c r="AA794" s="686"/>
      <c r="AB794" s="685"/>
    </row>
    <row r="795" spans="22:28" x14ac:dyDescent="0.2">
      <c r="V795" s="688"/>
      <c r="W795" s="687" t="str">
        <f t="shared" si="19"/>
        <v>1w</v>
      </c>
      <c r="X795" s="683">
        <f>_xll.qlCalendarAdvance(Calendar,X794,W795,"f",FALSE)</f>
        <v>44804</v>
      </c>
      <c r="Y795" s="682">
        <f>_xll.qlCalendarAdvance(Calendar,X795,NDays&amp;"D")</f>
        <v>44804</v>
      </c>
      <c r="Z795" s="681">
        <v>2.403940570450902E-2</v>
      </c>
      <c r="AA795" s="686"/>
      <c r="AB795" s="685"/>
    </row>
    <row r="796" spans="22:28" x14ac:dyDescent="0.2">
      <c r="V796" s="688"/>
      <c r="W796" s="687" t="str">
        <f t="shared" si="19"/>
        <v>1w</v>
      </c>
      <c r="X796" s="683">
        <f>_xll.qlCalendarAdvance(Calendar,X795,W796,"f",FALSE)</f>
        <v>44811</v>
      </c>
      <c r="Y796" s="682">
        <f>_xll.qlCalendarAdvance(Calendar,X796,NDays&amp;"D")</f>
        <v>44811</v>
      </c>
      <c r="Z796" s="681">
        <v>2.405286772727E-2</v>
      </c>
      <c r="AA796" s="686"/>
      <c r="AB796" s="685"/>
    </row>
    <row r="797" spans="22:28" x14ac:dyDescent="0.2">
      <c r="V797" s="688"/>
      <c r="W797" s="687" t="str">
        <f t="shared" si="19"/>
        <v>1w</v>
      </c>
      <c r="X797" s="683">
        <f>_xll.qlCalendarAdvance(Calendar,X796,W797,"f",FALSE)</f>
        <v>44818</v>
      </c>
      <c r="Y797" s="682">
        <f>_xll.qlCalendarAdvance(Calendar,X797,NDays&amp;"D")</f>
        <v>44818</v>
      </c>
      <c r="Z797" s="681">
        <v>2.4065979963522333E-2</v>
      </c>
      <c r="AA797" s="686"/>
      <c r="AB797" s="685"/>
    </row>
    <row r="798" spans="22:28" x14ac:dyDescent="0.2">
      <c r="V798" s="688"/>
      <c r="W798" s="687" t="str">
        <f t="shared" si="19"/>
        <v>1w</v>
      </c>
      <c r="X798" s="683">
        <f>_xll.qlCalendarAdvance(Calendar,X797,W798,"f",FALSE)</f>
        <v>44825</v>
      </c>
      <c r="Y798" s="682">
        <f>_xll.qlCalendarAdvance(Calendar,X798,NDays&amp;"D")</f>
        <v>44825</v>
      </c>
      <c r="Z798" s="681">
        <v>2.4078742413347065E-2</v>
      </c>
      <c r="AA798" s="686"/>
      <c r="AB798" s="685"/>
    </row>
    <row r="799" spans="22:28" x14ac:dyDescent="0.2">
      <c r="V799" s="688"/>
      <c r="W799" s="687" t="str">
        <f t="shared" si="19"/>
        <v>1w</v>
      </c>
      <c r="X799" s="683">
        <f>_xll.qlCalendarAdvance(Calendar,X798,W799,"f",FALSE)</f>
        <v>44832</v>
      </c>
      <c r="Y799" s="682">
        <f>_xll.qlCalendarAdvance(Calendar,X799,NDays&amp;"D")</f>
        <v>44832</v>
      </c>
      <c r="Z799" s="681">
        <v>2.4091155076582105E-2</v>
      </c>
      <c r="AA799" s="686"/>
      <c r="AB799" s="685"/>
    </row>
    <row r="800" spans="22:28" x14ac:dyDescent="0.2">
      <c r="V800" s="688"/>
      <c r="W800" s="687" t="str">
        <f t="shared" si="19"/>
        <v>1w</v>
      </c>
      <c r="X800" s="683">
        <f>_xll.qlCalendarAdvance(Calendar,X799,W800,"f",FALSE)</f>
        <v>44839</v>
      </c>
      <c r="Y800" s="682">
        <f>_xll.qlCalendarAdvance(Calendar,X800,NDays&amp;"D")</f>
        <v>44839</v>
      </c>
      <c r="Z800" s="681">
        <v>2.4103217953308498E-2</v>
      </c>
      <c r="AA800" s="686"/>
      <c r="AB800" s="685"/>
    </row>
    <row r="801" spans="22:28" x14ac:dyDescent="0.2">
      <c r="V801" s="688"/>
      <c r="W801" s="687" t="str">
        <f t="shared" si="19"/>
        <v>1w</v>
      </c>
      <c r="X801" s="683">
        <f>_xll.qlCalendarAdvance(Calendar,X800,W801,"f",FALSE)</f>
        <v>44846</v>
      </c>
      <c r="Y801" s="682">
        <f>_xll.qlCalendarAdvance(Calendar,X801,NDays&amp;"D")</f>
        <v>44846</v>
      </c>
      <c r="Z801" s="681">
        <v>2.4114931043445198E-2</v>
      </c>
      <c r="AA801" s="686"/>
      <c r="AB801" s="685"/>
    </row>
    <row r="802" spans="22:28" x14ac:dyDescent="0.2">
      <c r="V802" s="688"/>
      <c r="W802" s="687" t="str">
        <f t="shared" si="19"/>
        <v>1w</v>
      </c>
      <c r="X802" s="683">
        <f>_xll.qlCalendarAdvance(Calendar,X801,W802,"f",FALSE)</f>
        <v>44853</v>
      </c>
      <c r="Y802" s="682">
        <f>_xll.qlCalendarAdvance(Calendar,X802,NDays&amp;"D")</f>
        <v>44853</v>
      </c>
      <c r="Z802" s="681">
        <v>2.4126294346911159E-2</v>
      </c>
      <c r="AA802" s="686"/>
      <c r="AB802" s="685"/>
    </row>
    <row r="803" spans="22:28" x14ac:dyDescent="0.2">
      <c r="V803" s="688"/>
      <c r="W803" s="687" t="str">
        <f t="shared" si="19"/>
        <v>1w</v>
      </c>
      <c r="X803" s="683">
        <f>_xll.qlCalendarAdvance(Calendar,X802,W803,"f",FALSE)</f>
        <v>44860</v>
      </c>
      <c r="Y803" s="682">
        <f>_xll.qlCalendarAdvance(Calendar,X803,NDays&amp;"D")</f>
        <v>44860</v>
      </c>
      <c r="Z803" s="681">
        <v>2.4137307863706381E-2</v>
      </c>
      <c r="AA803" s="686"/>
      <c r="AB803" s="685"/>
    </row>
    <row r="804" spans="22:28" x14ac:dyDescent="0.2">
      <c r="V804" s="688"/>
      <c r="W804" s="687" t="str">
        <f t="shared" si="19"/>
        <v>1w</v>
      </c>
      <c r="X804" s="683">
        <f>_xll.qlCalendarAdvance(Calendar,X803,W804,"f",FALSE)</f>
        <v>44867</v>
      </c>
      <c r="Y804" s="682">
        <f>_xll.qlCalendarAdvance(Calendar,X804,NDays&amp;"D")</f>
        <v>44867</v>
      </c>
      <c r="Z804" s="681">
        <v>2.414797159391191E-2</v>
      </c>
      <c r="AA804" s="686"/>
      <c r="AB804" s="685"/>
    </row>
    <row r="805" spans="22:28" x14ac:dyDescent="0.2">
      <c r="V805" s="688"/>
      <c r="W805" s="687" t="str">
        <f t="shared" si="19"/>
        <v>1w</v>
      </c>
      <c r="X805" s="683">
        <f>_xll.qlCalendarAdvance(Calendar,X804,W805,"f",FALSE)</f>
        <v>44874</v>
      </c>
      <c r="Y805" s="682">
        <f>_xll.qlCalendarAdvance(Calendar,X805,NDays&amp;"D")</f>
        <v>44874</v>
      </c>
      <c r="Z805" s="681">
        <v>2.4158285537284607E-2</v>
      </c>
      <c r="AA805" s="686"/>
      <c r="AB805" s="685"/>
    </row>
    <row r="806" spans="22:28" x14ac:dyDescent="0.2">
      <c r="V806" s="688"/>
      <c r="W806" s="687" t="str">
        <f t="shared" si="19"/>
        <v>1w</v>
      </c>
      <c r="X806" s="683">
        <f>_xll.qlCalendarAdvance(Calendar,X805,W806,"f",FALSE)</f>
        <v>44881</v>
      </c>
      <c r="Y806" s="682">
        <f>_xll.qlCalendarAdvance(Calendar,X806,NDays&amp;"D")</f>
        <v>44881</v>
      </c>
      <c r="Z806" s="681">
        <v>2.4168249693905519E-2</v>
      </c>
      <c r="AA806" s="686"/>
      <c r="AB806" s="685"/>
    </row>
    <row r="807" spans="22:28" x14ac:dyDescent="0.2">
      <c r="V807" s="688"/>
      <c r="W807" s="687" t="str">
        <f t="shared" si="19"/>
        <v>1w</v>
      </c>
      <c r="X807" s="683">
        <f>_xll.qlCalendarAdvance(Calendar,X806,W807,"f",FALSE)</f>
        <v>44888</v>
      </c>
      <c r="Y807" s="682">
        <f>_xll.qlCalendarAdvance(Calendar,X807,NDays&amp;"D")</f>
        <v>44888</v>
      </c>
      <c r="Z807" s="681">
        <v>2.4177864063855692E-2</v>
      </c>
      <c r="AA807" s="686"/>
      <c r="AB807" s="685"/>
    </row>
    <row r="808" spans="22:28" x14ac:dyDescent="0.2">
      <c r="V808" s="688"/>
      <c r="W808" s="687" t="str">
        <f t="shared" si="19"/>
        <v>1w</v>
      </c>
      <c r="X808" s="683">
        <f>_xll.qlCalendarAdvance(Calendar,X807,W808,"f",FALSE)</f>
        <v>44895</v>
      </c>
      <c r="Y808" s="682">
        <f>_xll.qlCalendarAdvance(Calendar,X808,NDays&amp;"D")</f>
        <v>44895</v>
      </c>
      <c r="Z808" s="681">
        <v>2.4187128646891987E-2</v>
      </c>
      <c r="AA808" s="686"/>
      <c r="AB808" s="685"/>
    </row>
    <row r="809" spans="22:28" x14ac:dyDescent="0.2">
      <c r="V809" s="688"/>
      <c r="W809" s="687" t="str">
        <f t="shared" si="19"/>
        <v>1w</v>
      </c>
      <c r="X809" s="683">
        <f>_xll.qlCalendarAdvance(Calendar,X808,W809,"f",FALSE)</f>
        <v>44902</v>
      </c>
      <c r="Y809" s="682">
        <f>_xll.qlCalendarAdvance(Calendar,X809,NDays&amp;"D")</f>
        <v>44902</v>
      </c>
      <c r="Z809" s="681">
        <v>2.4196043443176496E-2</v>
      </c>
      <c r="AA809" s="686"/>
      <c r="AB809" s="685"/>
    </row>
    <row r="810" spans="22:28" x14ac:dyDescent="0.2">
      <c r="V810" s="688"/>
      <c r="W810" s="687" t="str">
        <f t="shared" si="19"/>
        <v>1w</v>
      </c>
      <c r="X810" s="683">
        <f>_xll.qlCalendarAdvance(Calendar,X809,W810,"f",FALSE)</f>
        <v>44909</v>
      </c>
      <c r="Y810" s="682">
        <f>_xll.qlCalendarAdvance(Calendar,X810,NDays&amp;"D")</f>
        <v>44909</v>
      </c>
      <c r="Z810" s="681">
        <v>2.4204608452547127E-2</v>
      </c>
      <c r="AA810" s="686"/>
      <c r="AB810" s="685"/>
    </row>
    <row r="811" spans="22:28" x14ac:dyDescent="0.2">
      <c r="V811" s="688"/>
      <c r="W811" s="687" t="str">
        <f t="shared" si="19"/>
        <v>1w</v>
      </c>
      <c r="X811" s="683">
        <f>_xll.qlCalendarAdvance(Calendar,X810,W811,"f",FALSE)</f>
        <v>44916</v>
      </c>
      <c r="Y811" s="682">
        <f>_xll.qlCalendarAdvance(Calendar,X811,NDays&amp;"D")</f>
        <v>44916</v>
      </c>
      <c r="Z811" s="681">
        <v>2.4212823675003881E-2</v>
      </c>
      <c r="AA811" s="686"/>
      <c r="AB811" s="685"/>
    </row>
    <row r="812" spans="22:28" x14ac:dyDescent="0.2">
      <c r="V812" s="688"/>
      <c r="W812" s="687" t="str">
        <f t="shared" si="19"/>
        <v>1w</v>
      </c>
      <c r="X812" s="683">
        <f>_xll.qlCalendarAdvance(Calendar,X811,W812,"f",FALSE)</f>
        <v>44923</v>
      </c>
      <c r="Y812" s="682">
        <f>_xll.qlCalendarAdvance(Calendar,X812,NDays&amp;"D")</f>
        <v>44923</v>
      </c>
      <c r="Z812" s="681">
        <v>2.4220689110627802E-2</v>
      </c>
      <c r="AA812" s="686"/>
      <c r="AB812" s="685"/>
    </row>
    <row r="813" spans="22:28" x14ac:dyDescent="0.2">
      <c r="V813" s="688"/>
      <c r="W813" s="687" t="str">
        <f t="shared" si="19"/>
        <v>1w</v>
      </c>
      <c r="X813" s="683">
        <f>_xll.qlCalendarAdvance(Calendar,X812,W813,"f",FALSE)</f>
        <v>44930</v>
      </c>
      <c r="Y813" s="682">
        <f>_xll.qlCalendarAdvance(Calendar,X813,NDays&amp;"D")</f>
        <v>44930</v>
      </c>
      <c r="Z813" s="681">
        <v>2.42282047592568E-2</v>
      </c>
      <c r="AA813" s="686"/>
      <c r="AB813" s="685"/>
    </row>
    <row r="814" spans="22:28" x14ac:dyDescent="0.2">
      <c r="V814" s="688"/>
      <c r="W814" s="687" t="str">
        <f t="shared" si="19"/>
        <v>1w</v>
      </c>
      <c r="X814" s="683">
        <f>_xll.qlCalendarAdvance(Calendar,X813,W814,"f",FALSE)</f>
        <v>44937</v>
      </c>
      <c r="Y814" s="682">
        <f>_xll.qlCalendarAdvance(Calendar,X814,NDays&amp;"D")</f>
        <v>44937</v>
      </c>
      <c r="Z814" s="681">
        <v>2.4235370620971919E-2</v>
      </c>
      <c r="AA814" s="686"/>
      <c r="AB814" s="685"/>
    </row>
    <row r="815" spans="22:28" x14ac:dyDescent="0.2">
      <c r="V815" s="688"/>
      <c r="W815" s="687" t="str">
        <f t="shared" si="19"/>
        <v>1w</v>
      </c>
      <c r="X815" s="683">
        <f>_xll.qlCalendarAdvance(Calendar,X814,W815,"f",FALSE)</f>
        <v>44944</v>
      </c>
      <c r="Y815" s="682">
        <f>_xll.qlCalendarAdvance(Calendar,X815,NDays&amp;"D")</f>
        <v>44944</v>
      </c>
      <c r="Z815" s="681">
        <v>2.4242186695692114E-2</v>
      </c>
      <c r="AA815" s="686"/>
      <c r="AB815" s="685"/>
    </row>
    <row r="816" spans="22:28" x14ac:dyDescent="0.2">
      <c r="V816" s="688"/>
      <c r="W816" s="687" t="str">
        <f t="shared" si="19"/>
        <v>1w</v>
      </c>
      <c r="X816" s="683">
        <f>_xll.qlCalendarAdvance(Calendar,X815,W816,"f",FALSE)</f>
        <v>44951</v>
      </c>
      <c r="Y816" s="682">
        <f>_xll.qlCalendarAdvance(Calendar,X816,NDays&amp;"D")</f>
        <v>44951</v>
      </c>
      <c r="Z816" s="681">
        <v>2.4248652983417385E-2</v>
      </c>
      <c r="AA816" s="686"/>
      <c r="AB816" s="685"/>
    </row>
    <row r="817" spans="22:28" x14ac:dyDescent="0.2">
      <c r="V817" s="688"/>
      <c r="W817" s="687" t="str">
        <f t="shared" si="19"/>
        <v>1w</v>
      </c>
      <c r="X817" s="683">
        <f>_xll.qlCalendarAdvance(Calendar,X816,W817,"f",FALSE)</f>
        <v>44958</v>
      </c>
      <c r="Y817" s="682">
        <f>_xll.qlCalendarAdvance(Calendar,X817,NDays&amp;"D")</f>
        <v>44958</v>
      </c>
      <c r="Z817" s="681">
        <v>2.4254769484066685E-2</v>
      </c>
      <c r="AA817" s="686"/>
      <c r="AB817" s="685"/>
    </row>
    <row r="818" spans="22:28" x14ac:dyDescent="0.2">
      <c r="V818" s="688"/>
      <c r="W818" s="687" t="str">
        <f t="shared" si="19"/>
        <v>1w</v>
      </c>
      <c r="X818" s="683">
        <f>_xll.qlCalendarAdvance(Calendar,X817,W818,"f",FALSE)</f>
        <v>44965</v>
      </c>
      <c r="Y818" s="682">
        <f>_xll.qlCalendarAdvance(Calendar,X818,NDays&amp;"D")</f>
        <v>44965</v>
      </c>
      <c r="Z818" s="681">
        <v>2.4260536197802107E-2</v>
      </c>
      <c r="AA818" s="686"/>
      <c r="AB818" s="685"/>
    </row>
    <row r="819" spans="22:28" x14ac:dyDescent="0.2">
      <c r="V819" s="688"/>
      <c r="W819" s="687" t="str">
        <f t="shared" si="19"/>
        <v>1w</v>
      </c>
      <c r="X819" s="683">
        <f>_xll.qlCalendarAdvance(Calendar,X818,W819,"f",FALSE)</f>
        <v>44972</v>
      </c>
      <c r="Y819" s="682">
        <f>_xll.qlCalendarAdvance(Calendar,X819,NDays&amp;"D")</f>
        <v>44972</v>
      </c>
      <c r="Z819" s="681">
        <v>2.4265953124461559E-2</v>
      </c>
      <c r="AA819" s="686"/>
      <c r="AB819" s="685"/>
    </row>
    <row r="820" spans="22:28" x14ac:dyDescent="0.2">
      <c r="V820" s="688"/>
      <c r="W820" s="687" t="str">
        <f t="shared" si="19"/>
        <v>1w</v>
      </c>
      <c r="X820" s="683">
        <f>_xll.qlCalendarAdvance(Calendar,X819,W820,"f",FALSE)</f>
        <v>44979</v>
      </c>
      <c r="Y820" s="682">
        <f>_xll.qlCalendarAdvance(Calendar,X820,NDays&amp;"D")</f>
        <v>44979</v>
      </c>
      <c r="Z820" s="681">
        <v>2.4271020263963994E-2</v>
      </c>
      <c r="AA820" s="686"/>
      <c r="AB820" s="685"/>
    </row>
    <row r="821" spans="22:28" x14ac:dyDescent="0.2">
      <c r="V821" s="688"/>
      <c r="W821" s="687" t="str">
        <f t="shared" si="19"/>
        <v>1w</v>
      </c>
      <c r="X821" s="683">
        <f>_xll.qlCalendarAdvance(Calendar,X820,W821,"f",FALSE)</f>
        <v>44986</v>
      </c>
      <c r="Y821" s="682">
        <f>_xll.qlCalendarAdvance(Calendar,X821,NDays&amp;"D")</f>
        <v>44986</v>
      </c>
      <c r="Z821" s="681">
        <v>2.4275737616552551E-2</v>
      </c>
      <c r="AA821" s="686"/>
      <c r="AB821" s="685"/>
    </row>
    <row r="822" spans="22:28" x14ac:dyDescent="0.2">
      <c r="V822" s="688"/>
      <c r="W822" s="687" t="str">
        <f t="shared" si="19"/>
        <v>1w</v>
      </c>
      <c r="X822" s="683">
        <f>_xll.qlCalendarAdvance(Calendar,X821,W822,"f",FALSE)</f>
        <v>44993</v>
      </c>
      <c r="Y822" s="682">
        <f>_xll.qlCalendarAdvance(Calendar,X822,NDays&amp;"D")</f>
        <v>44993</v>
      </c>
      <c r="Z822" s="681">
        <v>2.4280105181903044E-2</v>
      </c>
      <c r="AA822" s="686"/>
      <c r="AB822" s="685"/>
    </row>
    <row r="823" spans="22:28" x14ac:dyDescent="0.2">
      <c r="V823" s="688"/>
      <c r="W823" s="687" t="str">
        <f t="shared" si="19"/>
        <v>1w</v>
      </c>
      <c r="X823" s="683">
        <f>_xll.qlCalendarAdvance(Calendar,X822,W823,"f",FALSE)</f>
        <v>45000</v>
      </c>
      <c r="Y823" s="682">
        <f>_xll.qlCalendarAdvance(Calendar,X823,NDays&amp;"D")</f>
        <v>45000</v>
      </c>
      <c r="Z823" s="681">
        <v>2.4284122960258614E-2</v>
      </c>
      <c r="AA823" s="686"/>
      <c r="AB823" s="685"/>
    </row>
    <row r="824" spans="22:28" x14ac:dyDescent="0.2">
      <c r="V824" s="688"/>
      <c r="W824" s="687" t="str">
        <f t="shared" si="19"/>
        <v>1w</v>
      </c>
      <c r="X824" s="683">
        <f>_xll.qlCalendarAdvance(Calendar,X823,W824,"f",FALSE)</f>
        <v>45007</v>
      </c>
      <c r="Y824" s="682">
        <f>_xll.qlCalendarAdvance(Calendar,X824,NDays&amp;"D")</f>
        <v>45007</v>
      </c>
      <c r="Z824" s="681">
        <v>2.4287790951457167E-2</v>
      </c>
      <c r="AA824" s="686"/>
      <c r="AB824" s="685"/>
    </row>
    <row r="825" spans="22:28" x14ac:dyDescent="0.2">
      <c r="V825" s="688"/>
      <c r="W825" s="687" t="str">
        <f t="shared" si="19"/>
        <v>1w</v>
      </c>
      <c r="X825" s="683">
        <f>_xll.qlCalendarAdvance(Calendar,X824,W825,"f",FALSE)</f>
        <v>45014</v>
      </c>
      <c r="Y825" s="682">
        <f>_xll.qlCalendarAdvance(Calendar,X825,NDays&amp;"D")</f>
        <v>45014</v>
      </c>
      <c r="Z825" s="681">
        <v>2.4291109155498702E-2</v>
      </c>
      <c r="AA825" s="686"/>
      <c r="AB825" s="685"/>
    </row>
    <row r="826" spans="22:28" x14ac:dyDescent="0.2">
      <c r="V826" s="688"/>
      <c r="W826" s="687" t="str">
        <f t="shared" si="19"/>
        <v>1w</v>
      </c>
      <c r="X826" s="683">
        <f>_xll.qlCalendarAdvance(Calendar,X825,W826,"f",FALSE)</f>
        <v>45021</v>
      </c>
      <c r="Y826" s="682">
        <f>_xll.qlCalendarAdvance(Calendar,X826,NDays&amp;"D")</f>
        <v>45021</v>
      </c>
      <c r="Z826" s="681">
        <v>2.4294077572464268E-2</v>
      </c>
      <c r="AA826" s="686"/>
      <c r="AB826" s="685"/>
    </row>
    <row r="827" spans="22:28" x14ac:dyDescent="0.2">
      <c r="V827" s="688"/>
      <c r="W827" s="687" t="str">
        <f t="shared" si="19"/>
        <v>1w</v>
      </c>
      <c r="X827" s="683">
        <f>_xll.qlCalendarAdvance(Calendar,X826,W827,"f",FALSE)</f>
        <v>45028</v>
      </c>
      <c r="Y827" s="682">
        <f>_xll.qlCalendarAdvance(Calendar,X827,NDays&amp;"D")</f>
        <v>45028</v>
      </c>
      <c r="Z827" s="681">
        <v>2.429669620219177E-2</v>
      </c>
      <c r="AA827" s="686"/>
      <c r="AB827" s="685"/>
    </row>
    <row r="828" spans="22:28" x14ac:dyDescent="0.2">
      <c r="V828" s="688"/>
      <c r="W828" s="687" t="str">
        <f t="shared" si="19"/>
        <v>1w</v>
      </c>
      <c r="X828" s="683">
        <f>_xll.qlCalendarAdvance(Calendar,X827,W828,"f",FALSE)</f>
        <v>45035</v>
      </c>
      <c r="Y828" s="682">
        <f>_xll.qlCalendarAdvance(Calendar,X828,NDays&amp;"D")</f>
        <v>45035</v>
      </c>
      <c r="Z828" s="681">
        <v>2.4298965044843301E-2</v>
      </c>
      <c r="AA828" s="686"/>
      <c r="AB828" s="685"/>
    </row>
    <row r="829" spans="22:28" x14ac:dyDescent="0.2">
      <c r="V829" s="688"/>
      <c r="W829" s="687" t="str">
        <f t="shared" si="19"/>
        <v>1w</v>
      </c>
      <c r="X829" s="683">
        <f>_xll.qlCalendarAdvance(Calendar,X828,W829,"f",FALSE)</f>
        <v>45042</v>
      </c>
      <c r="Y829" s="682">
        <f>_xll.qlCalendarAdvance(Calendar,X829,NDays&amp;"D")</f>
        <v>45042</v>
      </c>
      <c r="Z829" s="681">
        <v>2.4300884100337816E-2</v>
      </c>
      <c r="AA829" s="686"/>
      <c r="AB829" s="685"/>
    </row>
    <row r="830" spans="22:28" x14ac:dyDescent="0.2">
      <c r="V830" s="688"/>
      <c r="W830" s="687" t="str">
        <f t="shared" si="19"/>
        <v>1w</v>
      </c>
      <c r="X830" s="683">
        <f>_xll.qlCalendarAdvance(Calendar,X829,W830,"f",FALSE)</f>
        <v>45049</v>
      </c>
      <c r="Y830" s="682">
        <f>_xll.qlCalendarAdvance(Calendar,X830,NDays&amp;"D")</f>
        <v>45049</v>
      </c>
      <c r="Z830" s="681">
        <v>2.4302453368675314E-2</v>
      </c>
      <c r="AA830" s="686"/>
      <c r="AB830" s="685"/>
    </row>
    <row r="831" spans="22:28" x14ac:dyDescent="0.2">
      <c r="V831" s="688"/>
      <c r="W831" s="687" t="str">
        <f t="shared" si="19"/>
        <v>1w</v>
      </c>
      <c r="X831" s="683">
        <f>_xll.qlCalendarAdvance(Calendar,X830,W831,"f",FALSE)</f>
        <v>45056</v>
      </c>
      <c r="Y831" s="682">
        <f>_xll.qlCalendarAdvance(Calendar,X831,NDays&amp;"D")</f>
        <v>45056</v>
      </c>
      <c r="Z831" s="681">
        <v>2.4303672849774749E-2</v>
      </c>
      <c r="AA831" s="686"/>
      <c r="AB831" s="685"/>
    </row>
    <row r="832" spans="22:28" x14ac:dyDescent="0.2">
      <c r="V832" s="688"/>
      <c r="W832" s="687" t="str">
        <f t="shared" si="19"/>
        <v>1w</v>
      </c>
      <c r="X832" s="683">
        <f>_xll.qlCalendarAdvance(Calendar,X831,W832,"f",FALSE)</f>
        <v>45063</v>
      </c>
      <c r="Y832" s="682">
        <f>_xll.qlCalendarAdvance(Calendar,X832,NDays&amp;"D")</f>
        <v>45063</v>
      </c>
      <c r="Z832" s="681">
        <v>2.4304542543798213E-2</v>
      </c>
      <c r="AA832" s="686"/>
      <c r="AB832" s="685"/>
    </row>
    <row r="833" spans="22:28" x14ac:dyDescent="0.2">
      <c r="V833" s="688"/>
      <c r="W833" s="687" t="str">
        <f t="shared" si="19"/>
        <v>1w</v>
      </c>
      <c r="X833" s="683">
        <f>_xll.qlCalendarAdvance(Calendar,X832,W833,"f",FALSE)</f>
        <v>45070</v>
      </c>
      <c r="Y833" s="682">
        <f>_xll.qlCalendarAdvance(Calendar,X833,NDays&amp;"D")</f>
        <v>45070</v>
      </c>
      <c r="Z833" s="681">
        <v>2.4305062450583614E-2</v>
      </c>
      <c r="AA833" s="686"/>
      <c r="AB833" s="685"/>
    </row>
    <row r="834" spans="22:28" x14ac:dyDescent="0.2">
      <c r="V834" s="688"/>
      <c r="W834" s="687" t="str">
        <f t="shared" si="19"/>
        <v>1w</v>
      </c>
      <c r="X834" s="683">
        <f>_xll.qlCalendarAdvance(Calendar,X833,W834,"f",FALSE)</f>
        <v>45077</v>
      </c>
      <c r="Y834" s="682">
        <f>_xll.qlCalendarAdvance(Calendar,X834,NDays&amp;"D")</f>
        <v>45077</v>
      </c>
      <c r="Z834" s="681">
        <v>2.4305232570211999E-2</v>
      </c>
      <c r="AA834" s="686"/>
      <c r="AB834" s="685"/>
    </row>
    <row r="835" spans="22:28" x14ac:dyDescent="0.2">
      <c r="V835" s="688"/>
      <c r="W835" s="687" t="str">
        <f t="shared" si="19"/>
        <v>1w</v>
      </c>
      <c r="X835" s="683">
        <f>_xll.qlCalendarAdvance(Calendar,X834,W835,"f",FALSE)</f>
        <v>45084</v>
      </c>
      <c r="Y835" s="682">
        <f>_xll.qlCalendarAdvance(Calendar,X835,NDays&amp;"D")</f>
        <v>45084</v>
      </c>
      <c r="Z835" s="681">
        <v>2.4305052902683366E-2</v>
      </c>
      <c r="AA835" s="686"/>
      <c r="AB835" s="685"/>
    </row>
    <row r="836" spans="22:28" x14ac:dyDescent="0.2">
      <c r="V836" s="688"/>
      <c r="W836" s="687" t="str">
        <f t="shared" si="19"/>
        <v>1w</v>
      </c>
      <c r="X836" s="683">
        <f>_xll.qlCalendarAdvance(Calendar,X835,W836,"f",FALSE)</f>
        <v>45091</v>
      </c>
      <c r="Y836" s="682">
        <f>_xll.qlCalendarAdvance(Calendar,X836,NDays&amp;"D")</f>
        <v>45091</v>
      </c>
      <c r="Z836" s="681">
        <v>2.4304523447916671E-2</v>
      </c>
      <c r="AA836" s="686"/>
      <c r="AB836" s="685"/>
    </row>
    <row r="837" spans="22:28" x14ac:dyDescent="0.2">
      <c r="V837" s="688"/>
      <c r="W837" s="687" t="str">
        <f t="shared" si="19"/>
        <v>1w</v>
      </c>
      <c r="X837" s="683">
        <f>_xll.qlCalendarAdvance(Calendar,X836,W837,"f",FALSE)</f>
        <v>45098</v>
      </c>
      <c r="Y837" s="682">
        <f>_xll.qlCalendarAdvance(Calendar,X837,NDays&amp;"D")</f>
        <v>45098</v>
      </c>
      <c r="Z837" s="681">
        <v>2.4303644206074004E-2</v>
      </c>
      <c r="AA837" s="686"/>
      <c r="AB837" s="685"/>
    </row>
    <row r="838" spans="22:28" x14ac:dyDescent="0.2">
      <c r="V838" s="688"/>
      <c r="W838" s="687" t="str">
        <f t="shared" si="19"/>
        <v>1w</v>
      </c>
      <c r="X838" s="683">
        <f>_xll.qlCalendarAdvance(Calendar,X837,W838,"f",FALSE)</f>
        <v>45105</v>
      </c>
      <c r="Y838" s="682">
        <f>_xll.qlCalendarAdvance(Calendar,X838,NDays&amp;"D")</f>
        <v>45105</v>
      </c>
      <c r="Z838" s="681">
        <v>2.4302451244533341E-2</v>
      </c>
      <c r="AA838" s="686"/>
      <c r="AB838" s="685"/>
    </row>
    <row r="839" spans="22:28" x14ac:dyDescent="0.2">
      <c r="V839" s="688"/>
      <c r="W839" s="687" t="str">
        <f t="shared" si="19"/>
        <v>1w</v>
      </c>
      <c r="X839" s="683">
        <f>_xll.qlCalendarAdvance(Calendar,X838,W839,"f",FALSE)</f>
        <v>45112</v>
      </c>
      <c r="Y839" s="682">
        <f>_xll.qlCalendarAdvance(Calendar,X839,NDays&amp;"D")</f>
        <v>45112</v>
      </c>
      <c r="Z839" s="681">
        <v>2.4301350798375809E-2</v>
      </c>
      <c r="AA839" s="686"/>
      <c r="AB839" s="685"/>
    </row>
    <row r="840" spans="22:28" x14ac:dyDescent="0.2">
      <c r="V840" s="688"/>
      <c r="W840" s="687" t="str">
        <f t="shared" si="19"/>
        <v>1w</v>
      </c>
      <c r="X840" s="683">
        <f>_xll.qlCalendarAdvance(Calendar,X839,W840,"f",FALSE)</f>
        <v>45119</v>
      </c>
      <c r="Y840" s="682">
        <f>_xll.qlCalendarAdvance(Calendar,X840,NDays&amp;"D")</f>
        <v>45119</v>
      </c>
      <c r="Z840" s="681">
        <v>2.4300458663285562E-2</v>
      </c>
      <c r="AA840" s="686"/>
      <c r="AB840" s="685"/>
    </row>
    <row r="841" spans="22:28" x14ac:dyDescent="0.2">
      <c r="V841" s="688"/>
      <c r="W841" s="687" t="str">
        <f t="shared" si="19"/>
        <v>1w</v>
      </c>
      <c r="X841" s="683">
        <f>_xll.qlCalendarAdvance(Calendar,X840,W841,"f",FALSE)</f>
        <v>45126</v>
      </c>
      <c r="Y841" s="682">
        <f>_xll.qlCalendarAdvance(Calendar,X841,NDays&amp;"D")</f>
        <v>45126</v>
      </c>
      <c r="Z841" s="681">
        <v>2.4299774839343646E-2</v>
      </c>
      <c r="AA841" s="686"/>
      <c r="AB841" s="685"/>
    </row>
    <row r="842" spans="22:28" x14ac:dyDescent="0.2">
      <c r="V842" s="688"/>
      <c r="W842" s="687" t="str">
        <f t="shared" si="19"/>
        <v>1w</v>
      </c>
      <c r="X842" s="683">
        <f>_xll.qlCalendarAdvance(Calendar,X841,W842,"f",FALSE)</f>
        <v>45133</v>
      </c>
      <c r="Y842" s="682">
        <f>_xll.qlCalendarAdvance(Calendar,X842,NDays&amp;"D")</f>
        <v>45133</v>
      </c>
      <c r="Z842" s="681">
        <v>2.4299299326631107E-2</v>
      </c>
      <c r="AA842" s="686"/>
      <c r="AB842" s="685"/>
    </row>
    <row r="843" spans="22:28" x14ac:dyDescent="0.2">
      <c r="V843" s="688"/>
      <c r="W843" s="687" t="str">
        <f t="shared" si="19"/>
        <v>1w</v>
      </c>
      <c r="X843" s="683">
        <f>_xll.qlCalendarAdvance(Calendar,X842,W843,"f",FALSE)</f>
        <v>45140</v>
      </c>
      <c r="Y843" s="682">
        <f>_xll.qlCalendarAdvance(Calendar,X843,NDays&amp;"D")</f>
        <v>45140</v>
      </c>
      <c r="Z843" s="681">
        <v>2.4299032125066899E-2</v>
      </c>
      <c r="AA843" s="686"/>
      <c r="AB843" s="685"/>
    </row>
    <row r="844" spans="22:28" x14ac:dyDescent="0.2">
      <c r="V844" s="688"/>
      <c r="W844" s="687" t="str">
        <f t="shared" si="19"/>
        <v>1w</v>
      </c>
      <c r="X844" s="683">
        <f>_xll.qlCalendarAdvance(Calendar,X843,W844,"f",FALSE)</f>
        <v>45147</v>
      </c>
      <c r="Y844" s="682">
        <f>_xll.qlCalendarAdvance(Calendar,X844,NDays&amp;"D")</f>
        <v>45147</v>
      </c>
      <c r="Z844" s="681">
        <v>2.4298973234569976E-2</v>
      </c>
      <c r="AA844" s="686"/>
      <c r="AB844" s="685"/>
    </row>
    <row r="845" spans="22:28" x14ac:dyDescent="0.2">
      <c r="V845" s="688"/>
      <c r="W845" s="687" t="str">
        <f t="shared" si="19"/>
        <v>1w</v>
      </c>
      <c r="X845" s="683">
        <f>_xll.qlCalendarAdvance(Calendar,X844,W845,"f",FALSE)</f>
        <v>45154</v>
      </c>
      <c r="Y845" s="682">
        <f>_xll.qlCalendarAdvance(Calendar,X845,NDays&amp;"D")</f>
        <v>45154</v>
      </c>
      <c r="Z845" s="681">
        <v>2.429912265530243E-2</v>
      </c>
      <c r="AA845" s="686"/>
      <c r="AB845" s="685"/>
    </row>
    <row r="846" spans="22:28" x14ac:dyDescent="0.2">
      <c r="V846" s="688"/>
      <c r="W846" s="687" t="str">
        <f t="shared" si="19"/>
        <v>1w</v>
      </c>
      <c r="X846" s="683">
        <f>_xll.qlCalendarAdvance(Calendar,X845,W846,"f",FALSE)</f>
        <v>45161</v>
      </c>
      <c r="Y846" s="682">
        <f>_xll.qlCalendarAdvance(Calendar,X846,NDays&amp;"D")</f>
        <v>45161</v>
      </c>
      <c r="Z846" s="681">
        <v>2.4299480387102168E-2</v>
      </c>
      <c r="AA846" s="686"/>
      <c r="AB846" s="685"/>
    </row>
    <row r="847" spans="22:28" x14ac:dyDescent="0.2">
      <c r="V847" s="688"/>
      <c r="W847" s="687" t="str">
        <f t="shared" si="19"/>
        <v>1w</v>
      </c>
      <c r="X847" s="683">
        <f>_xll.qlCalendarAdvance(Calendar,X846,W847,"f",FALSE)</f>
        <v>45168</v>
      </c>
      <c r="Y847" s="682">
        <f>_xll.qlCalendarAdvance(Calendar,X847,NDays&amp;"D")</f>
        <v>45168</v>
      </c>
      <c r="Z847" s="681">
        <v>2.4300046430131284E-2</v>
      </c>
      <c r="AA847" s="686"/>
      <c r="AB847" s="685"/>
    </row>
    <row r="848" spans="22:28" x14ac:dyDescent="0.2">
      <c r="V848" s="688"/>
      <c r="W848" s="687" t="str">
        <f t="shared" si="19"/>
        <v>1w</v>
      </c>
      <c r="X848" s="683">
        <f>_xll.qlCalendarAdvance(Calendar,X847,W848,"f",FALSE)</f>
        <v>45175</v>
      </c>
      <c r="Y848" s="682">
        <f>_xll.qlCalendarAdvance(Calendar,X848,NDays&amp;"D")</f>
        <v>45175</v>
      </c>
      <c r="Z848" s="681">
        <v>2.430082078430873E-2</v>
      </c>
      <c r="AA848" s="686"/>
      <c r="AB848" s="685"/>
    </row>
    <row r="849" spans="22:28" x14ac:dyDescent="0.2">
      <c r="V849" s="688"/>
      <c r="W849" s="687" t="str">
        <f t="shared" si="19"/>
        <v>1w</v>
      </c>
      <c r="X849" s="683">
        <f>_xll.qlCalendarAdvance(Calendar,X848,W849,"f",FALSE)</f>
        <v>45182</v>
      </c>
      <c r="Y849" s="682">
        <f>_xll.qlCalendarAdvance(Calendar,X849,NDays&amp;"D")</f>
        <v>45182</v>
      </c>
      <c r="Z849" s="681">
        <v>2.4301803449634507E-2</v>
      </c>
      <c r="AA849" s="686"/>
      <c r="AB849" s="685"/>
    </row>
    <row r="850" spans="22:28" x14ac:dyDescent="0.2">
      <c r="V850" s="688"/>
      <c r="W850" s="687" t="str">
        <f t="shared" ref="W850:W913" si="20">W849</f>
        <v>1w</v>
      </c>
      <c r="X850" s="683">
        <f>_xll.qlCalendarAdvance(Calendar,X849,W850,"f",FALSE)</f>
        <v>45189</v>
      </c>
      <c r="Y850" s="682">
        <f>_xll.qlCalendarAdvance(Calendar,X850,NDays&amp;"D")</f>
        <v>45189</v>
      </c>
      <c r="Z850" s="681">
        <v>2.4302994426108615E-2</v>
      </c>
      <c r="AA850" s="686"/>
      <c r="AB850" s="685"/>
    </row>
    <row r="851" spans="22:28" x14ac:dyDescent="0.2">
      <c r="V851" s="688"/>
      <c r="W851" s="687" t="str">
        <f t="shared" si="20"/>
        <v>1w</v>
      </c>
      <c r="X851" s="683">
        <f>_xll.qlCalendarAdvance(Calendar,X850,W851,"f",FALSE)</f>
        <v>45196</v>
      </c>
      <c r="Y851" s="682">
        <f>_xll.qlCalendarAdvance(Calendar,X851,NDays&amp;"D")</f>
        <v>45196</v>
      </c>
      <c r="Z851" s="681">
        <v>2.43043937138121E-2</v>
      </c>
      <c r="AA851" s="686"/>
      <c r="AB851" s="685"/>
    </row>
    <row r="852" spans="22:28" x14ac:dyDescent="0.2">
      <c r="V852" s="688"/>
      <c r="W852" s="687" t="str">
        <f t="shared" si="20"/>
        <v>1w</v>
      </c>
      <c r="X852" s="683">
        <f>_xll.qlCalendarAdvance(Calendar,X851,W852,"f",FALSE)</f>
        <v>45203</v>
      </c>
      <c r="Y852" s="682">
        <f>_xll.qlCalendarAdvance(Calendar,X852,NDays&amp;"D")</f>
        <v>45203</v>
      </c>
      <c r="Z852" s="681">
        <v>2.430600131258287E-2</v>
      </c>
      <c r="AA852" s="686"/>
      <c r="AB852" s="685"/>
    </row>
    <row r="853" spans="22:28" x14ac:dyDescent="0.2">
      <c r="V853" s="688"/>
      <c r="W853" s="687" t="str">
        <f t="shared" si="20"/>
        <v>1w</v>
      </c>
      <c r="X853" s="683">
        <f>_xll.qlCalendarAdvance(Calendar,X852,W853,"f",FALSE)</f>
        <v>45210</v>
      </c>
      <c r="Y853" s="682">
        <f>_xll.qlCalendarAdvance(Calendar,X853,NDays&amp;"D")</f>
        <v>45210</v>
      </c>
      <c r="Z853" s="681">
        <v>2.4307817222583017E-2</v>
      </c>
      <c r="AA853" s="686"/>
      <c r="AB853" s="685"/>
    </row>
    <row r="854" spans="22:28" x14ac:dyDescent="0.2">
      <c r="V854" s="688"/>
      <c r="W854" s="687" t="str">
        <f t="shared" si="20"/>
        <v>1w</v>
      </c>
      <c r="X854" s="683">
        <f>_xll.qlCalendarAdvance(Calendar,X853,W854,"f",FALSE)</f>
        <v>45217</v>
      </c>
      <c r="Y854" s="682">
        <f>_xll.qlCalendarAdvance(Calendar,X854,NDays&amp;"D")</f>
        <v>45217</v>
      </c>
      <c r="Z854" s="681">
        <v>2.4309841443731495E-2</v>
      </c>
      <c r="AA854" s="686"/>
      <c r="AB854" s="685"/>
    </row>
    <row r="855" spans="22:28" x14ac:dyDescent="0.2">
      <c r="V855" s="688"/>
      <c r="W855" s="687" t="str">
        <f t="shared" si="20"/>
        <v>1w</v>
      </c>
      <c r="X855" s="683">
        <f>_xll.qlCalendarAdvance(Calendar,X854,W855,"f",FALSE)</f>
        <v>45224</v>
      </c>
      <c r="Y855" s="682">
        <f>_xll.qlCalendarAdvance(Calendar,X855,NDays&amp;"D")</f>
        <v>45224</v>
      </c>
      <c r="Z855" s="681">
        <v>2.4312073976028303E-2</v>
      </c>
      <c r="AA855" s="686"/>
      <c r="AB855" s="685"/>
    </row>
    <row r="856" spans="22:28" x14ac:dyDescent="0.2">
      <c r="V856" s="688"/>
      <c r="W856" s="687" t="str">
        <f t="shared" si="20"/>
        <v>1w</v>
      </c>
      <c r="X856" s="683">
        <f>_xll.qlCalendarAdvance(Calendar,X855,W856,"f",FALSE)</f>
        <v>45231</v>
      </c>
      <c r="Y856" s="682">
        <f>_xll.qlCalendarAdvance(Calendar,X856,NDays&amp;"D")</f>
        <v>45231</v>
      </c>
      <c r="Z856" s="681">
        <v>2.4314514819554489E-2</v>
      </c>
      <c r="AA856" s="686"/>
      <c r="AB856" s="685"/>
    </row>
    <row r="857" spans="22:28" x14ac:dyDescent="0.2">
      <c r="V857" s="688"/>
      <c r="W857" s="687" t="str">
        <f t="shared" si="20"/>
        <v>1w</v>
      </c>
      <c r="X857" s="683">
        <f>_xll.qlCalendarAdvance(Calendar,X856,W857,"f",FALSE)</f>
        <v>45238</v>
      </c>
      <c r="Y857" s="682">
        <f>_xll.qlCalendarAdvance(Calendar,X857,NDays&amp;"D")</f>
        <v>45238</v>
      </c>
      <c r="Z857" s="681">
        <v>2.4317163974229006E-2</v>
      </c>
      <c r="AA857" s="686"/>
      <c r="AB857" s="685"/>
    </row>
    <row r="858" spans="22:28" x14ac:dyDescent="0.2">
      <c r="V858" s="688"/>
      <c r="W858" s="687" t="str">
        <f t="shared" si="20"/>
        <v>1w</v>
      </c>
      <c r="X858" s="683">
        <f>_xll.qlCalendarAdvance(Calendar,X857,W858,"f",FALSE)</f>
        <v>45245</v>
      </c>
      <c r="Y858" s="682">
        <f>_xll.qlCalendarAdvance(Calendar,X858,NDays&amp;"D")</f>
        <v>45245</v>
      </c>
      <c r="Z858" s="681">
        <v>2.43200214401329E-2</v>
      </c>
      <c r="AA858" s="686"/>
      <c r="AB858" s="685"/>
    </row>
    <row r="859" spans="22:28" x14ac:dyDescent="0.2">
      <c r="V859" s="688"/>
      <c r="W859" s="687" t="str">
        <f t="shared" si="20"/>
        <v>1w</v>
      </c>
      <c r="X859" s="683">
        <f>_xll.qlCalendarAdvance(Calendar,X858,W859,"f",FALSE)</f>
        <v>45252</v>
      </c>
      <c r="Y859" s="682">
        <f>_xll.qlCalendarAdvance(Calendar,X859,NDays&amp;"D")</f>
        <v>45252</v>
      </c>
      <c r="Z859" s="681">
        <v>2.4323087217185124E-2</v>
      </c>
      <c r="AA859" s="686"/>
      <c r="AB859" s="685"/>
    </row>
    <row r="860" spans="22:28" x14ac:dyDescent="0.2">
      <c r="V860" s="688"/>
      <c r="W860" s="687" t="str">
        <f t="shared" si="20"/>
        <v>1w</v>
      </c>
      <c r="X860" s="683">
        <f>_xll.qlCalendarAdvance(Calendar,X859,W860,"f",FALSE)</f>
        <v>45259</v>
      </c>
      <c r="Y860" s="682">
        <f>_xll.qlCalendarAdvance(Calendar,X860,NDays&amp;"D")</f>
        <v>45259</v>
      </c>
      <c r="Z860" s="681">
        <v>2.4326361305466726E-2</v>
      </c>
      <c r="AA860" s="686"/>
      <c r="AB860" s="685"/>
    </row>
    <row r="861" spans="22:28" x14ac:dyDescent="0.2">
      <c r="V861" s="688"/>
      <c r="W861" s="687" t="str">
        <f t="shared" si="20"/>
        <v>1w</v>
      </c>
      <c r="X861" s="683">
        <f>_xll.qlCalendarAdvance(Calendar,X860,W861,"f",FALSE)</f>
        <v>45266</v>
      </c>
      <c r="Y861" s="682">
        <f>_xll.qlCalendarAdvance(Calendar,X861,NDays&amp;"D")</f>
        <v>45266</v>
      </c>
      <c r="Z861" s="681">
        <v>2.4329843704896659E-2</v>
      </c>
      <c r="AA861" s="686"/>
      <c r="AB861" s="685"/>
    </row>
    <row r="862" spans="22:28" x14ac:dyDescent="0.2">
      <c r="V862" s="688"/>
      <c r="W862" s="687" t="str">
        <f t="shared" si="20"/>
        <v>1w</v>
      </c>
      <c r="X862" s="683">
        <f>_xll.qlCalendarAdvance(Calendar,X861,W862,"f",FALSE)</f>
        <v>45273</v>
      </c>
      <c r="Y862" s="682">
        <f>_xll.qlCalendarAdvance(Calendar,X862,NDays&amp;"D")</f>
        <v>45273</v>
      </c>
      <c r="Z862" s="681">
        <v>2.4333534415555969E-2</v>
      </c>
      <c r="AA862" s="686"/>
      <c r="AB862" s="685"/>
    </row>
    <row r="863" spans="22:28" x14ac:dyDescent="0.2">
      <c r="V863" s="688"/>
      <c r="W863" s="687" t="str">
        <f t="shared" si="20"/>
        <v>1w</v>
      </c>
      <c r="X863" s="683">
        <f>_xll.qlCalendarAdvance(Calendar,X862,W863,"f",FALSE)</f>
        <v>45280</v>
      </c>
      <c r="Y863" s="682">
        <f>_xll.qlCalendarAdvance(Calendar,X863,NDays&amp;"D")</f>
        <v>45280</v>
      </c>
      <c r="Z863" s="681">
        <v>2.4337433437444655E-2</v>
      </c>
      <c r="AA863" s="686"/>
      <c r="AB863" s="685"/>
    </row>
    <row r="864" spans="22:28" x14ac:dyDescent="0.2">
      <c r="V864" s="688"/>
      <c r="W864" s="687" t="str">
        <f t="shared" si="20"/>
        <v>1w</v>
      </c>
      <c r="X864" s="683">
        <f>_xll.qlCalendarAdvance(Calendar,X863,W864,"f",FALSE)</f>
        <v>45287</v>
      </c>
      <c r="Y864" s="682">
        <f>_xll.qlCalendarAdvance(Calendar,X864,NDays&amp;"D")</f>
        <v>45287</v>
      </c>
      <c r="Z864" s="681">
        <v>2.434154077056272E-2</v>
      </c>
      <c r="AA864" s="686"/>
      <c r="AB864" s="685"/>
    </row>
    <row r="865" spans="22:28" x14ac:dyDescent="0.2">
      <c r="V865" s="688"/>
      <c r="W865" s="687" t="str">
        <f t="shared" si="20"/>
        <v>1w</v>
      </c>
      <c r="X865" s="683">
        <f>_xll.qlCalendarAdvance(Calendar,X864,W865,"f",FALSE)</f>
        <v>45294</v>
      </c>
      <c r="Y865" s="682">
        <f>_xll.qlCalendarAdvance(Calendar,X865,NDays&amp;"D")</f>
        <v>45294</v>
      </c>
      <c r="Z865" s="681">
        <v>2.4345856414910161E-2</v>
      </c>
      <c r="AA865" s="686"/>
      <c r="AB865" s="685"/>
    </row>
    <row r="866" spans="22:28" x14ac:dyDescent="0.2">
      <c r="V866" s="688"/>
      <c r="W866" s="687" t="str">
        <f t="shared" si="20"/>
        <v>1w</v>
      </c>
      <c r="X866" s="683">
        <f>_xll.qlCalendarAdvance(Calendar,X865,W866,"f",FALSE)</f>
        <v>45301</v>
      </c>
      <c r="Y866" s="682">
        <f>_xll.qlCalendarAdvance(Calendar,X866,NDays&amp;"D")</f>
        <v>45301</v>
      </c>
      <c r="Z866" s="681">
        <v>2.4350380370486979E-2</v>
      </c>
      <c r="AA866" s="686"/>
      <c r="AB866" s="685"/>
    </row>
    <row r="867" spans="22:28" x14ac:dyDescent="0.2">
      <c r="V867" s="688"/>
      <c r="W867" s="687" t="str">
        <f t="shared" si="20"/>
        <v>1w</v>
      </c>
      <c r="X867" s="683">
        <f>_xll.qlCalendarAdvance(Calendar,X866,W867,"f",FALSE)</f>
        <v>45308</v>
      </c>
      <c r="Y867" s="682">
        <f>_xll.qlCalendarAdvance(Calendar,X867,NDays&amp;"D")</f>
        <v>45308</v>
      </c>
      <c r="Z867" s="681">
        <v>2.4355112637212128E-2</v>
      </c>
      <c r="AA867" s="686"/>
      <c r="AB867" s="685"/>
    </row>
    <row r="868" spans="22:28" x14ac:dyDescent="0.2">
      <c r="V868" s="688"/>
      <c r="W868" s="687" t="str">
        <f t="shared" si="20"/>
        <v>1w</v>
      </c>
      <c r="X868" s="683">
        <f>_xll.qlCalendarAdvance(Calendar,X867,W868,"f",FALSE)</f>
        <v>45315</v>
      </c>
      <c r="Y868" s="682">
        <f>_xll.qlCalendarAdvance(Calendar,X868,NDays&amp;"D")</f>
        <v>45315</v>
      </c>
      <c r="Z868" s="681">
        <v>2.4360053215328747E-2</v>
      </c>
      <c r="AA868" s="686"/>
      <c r="AB868" s="685"/>
    </row>
    <row r="869" spans="22:28" x14ac:dyDescent="0.2">
      <c r="V869" s="688"/>
      <c r="W869" s="687" t="str">
        <f t="shared" si="20"/>
        <v>1w</v>
      </c>
      <c r="X869" s="683">
        <f>_xll.qlCalendarAdvance(Calendar,X868,W869,"f",FALSE)</f>
        <v>45322</v>
      </c>
      <c r="Y869" s="682">
        <f>_xll.qlCalendarAdvance(Calendar,X869,NDays&amp;"D")</f>
        <v>45322</v>
      </c>
      <c r="Z869" s="681">
        <v>2.4365202104674744E-2</v>
      </c>
      <c r="AA869" s="686"/>
      <c r="AB869" s="685"/>
    </row>
    <row r="870" spans="22:28" x14ac:dyDescent="0.2">
      <c r="V870" s="688"/>
      <c r="W870" s="687" t="str">
        <f t="shared" si="20"/>
        <v>1w</v>
      </c>
      <c r="X870" s="683">
        <f>_xll.qlCalendarAdvance(Calendar,X869,W870,"f",FALSE)</f>
        <v>45329</v>
      </c>
      <c r="Y870" s="682">
        <f>_xll.qlCalendarAdvance(Calendar,X870,NDays&amp;"D")</f>
        <v>45329</v>
      </c>
      <c r="Z870" s="681">
        <v>2.4370559305169071E-2</v>
      </c>
      <c r="AA870" s="686"/>
      <c r="AB870" s="685"/>
    </row>
    <row r="871" spans="22:28" x14ac:dyDescent="0.2">
      <c r="V871" s="688"/>
      <c r="W871" s="687" t="str">
        <f t="shared" si="20"/>
        <v>1w</v>
      </c>
      <c r="X871" s="683">
        <f>_xll.qlCalendarAdvance(Calendar,X870,W871,"f",FALSE)</f>
        <v>45336</v>
      </c>
      <c r="Y871" s="682">
        <f>_xll.qlCalendarAdvance(Calendar,X871,NDays&amp;"D")</f>
        <v>45336</v>
      </c>
      <c r="Z871" s="681">
        <v>2.4376124816973821E-2</v>
      </c>
      <c r="AA871" s="686"/>
      <c r="AB871" s="685"/>
    </row>
    <row r="872" spans="22:28" x14ac:dyDescent="0.2">
      <c r="V872" s="688"/>
      <c r="W872" s="687" t="str">
        <f t="shared" si="20"/>
        <v>1w</v>
      </c>
      <c r="X872" s="683">
        <f>_xll.qlCalendarAdvance(Calendar,X871,W872,"f",FALSE)</f>
        <v>45343</v>
      </c>
      <c r="Y872" s="682">
        <f>_xll.qlCalendarAdvance(Calendar,X872,NDays&amp;"D")</f>
        <v>45343</v>
      </c>
      <c r="Z872" s="681">
        <v>2.4381898640170041E-2</v>
      </c>
      <c r="AA872" s="686"/>
      <c r="AB872" s="685"/>
    </row>
    <row r="873" spans="22:28" x14ac:dyDescent="0.2">
      <c r="V873" s="688"/>
      <c r="W873" s="687" t="str">
        <f t="shared" si="20"/>
        <v>1w</v>
      </c>
      <c r="X873" s="683">
        <f>_xll.qlCalendarAdvance(Calendar,X872,W873,"f",FALSE)</f>
        <v>45350</v>
      </c>
      <c r="Y873" s="682">
        <f>_xll.qlCalendarAdvance(Calendar,X873,NDays&amp;"D")</f>
        <v>45350</v>
      </c>
      <c r="Z873" s="681">
        <v>2.4387880774676685E-2</v>
      </c>
      <c r="AA873" s="686"/>
      <c r="AB873" s="685"/>
    </row>
    <row r="874" spans="22:28" x14ac:dyDescent="0.2">
      <c r="V874" s="688"/>
      <c r="W874" s="687" t="str">
        <f t="shared" si="20"/>
        <v>1w</v>
      </c>
      <c r="X874" s="683">
        <f>_xll.qlCalendarAdvance(Calendar,X873,W874,"f",FALSE)</f>
        <v>45357</v>
      </c>
      <c r="Y874" s="682">
        <f>_xll.qlCalendarAdvance(Calendar,X874,NDays&amp;"D")</f>
        <v>45357</v>
      </c>
      <c r="Z874" s="681">
        <v>2.4394071220412705E-2</v>
      </c>
      <c r="AA874" s="686"/>
      <c r="AB874" s="685"/>
    </row>
    <row r="875" spans="22:28" x14ac:dyDescent="0.2">
      <c r="V875" s="688"/>
      <c r="W875" s="687" t="str">
        <f t="shared" si="20"/>
        <v>1w</v>
      </c>
      <c r="X875" s="683">
        <f>_xll.qlCalendarAdvance(Calendar,X874,W875,"f",FALSE)</f>
        <v>45364</v>
      </c>
      <c r="Y875" s="682">
        <f>_xll.qlCalendarAdvance(Calendar,X875,NDays&amp;"D")</f>
        <v>45364</v>
      </c>
      <c r="Z875" s="681">
        <v>2.4400469977459149E-2</v>
      </c>
      <c r="AA875" s="686"/>
      <c r="AB875" s="685"/>
    </row>
    <row r="876" spans="22:28" x14ac:dyDescent="0.2">
      <c r="V876" s="688"/>
      <c r="W876" s="687" t="str">
        <f t="shared" si="20"/>
        <v>1w</v>
      </c>
      <c r="X876" s="683">
        <f>_xll.qlCalendarAdvance(Calendar,X875,W876,"f",FALSE)</f>
        <v>45371</v>
      </c>
      <c r="Y876" s="682">
        <f>_xll.qlCalendarAdvance(Calendar,X876,NDays&amp;"D")</f>
        <v>45371</v>
      </c>
      <c r="Z876" s="681">
        <v>2.4407077045816017E-2</v>
      </c>
      <c r="AA876" s="686"/>
      <c r="AB876" s="685"/>
    </row>
    <row r="877" spans="22:28" x14ac:dyDescent="0.2">
      <c r="V877" s="688"/>
      <c r="W877" s="687" t="str">
        <f t="shared" si="20"/>
        <v>1w</v>
      </c>
      <c r="X877" s="683">
        <f>_xll.qlCalendarAdvance(Calendar,X876,W877,"f",FALSE)</f>
        <v>45378</v>
      </c>
      <c r="Y877" s="682">
        <f>_xll.qlCalendarAdvance(Calendar,X877,NDays&amp;"D")</f>
        <v>45378</v>
      </c>
      <c r="Z877" s="681">
        <v>2.44138924256454E-2</v>
      </c>
      <c r="AA877" s="686"/>
      <c r="AB877" s="685"/>
    </row>
    <row r="878" spans="22:28" x14ac:dyDescent="0.2">
      <c r="V878" s="688"/>
      <c r="W878" s="687" t="str">
        <f t="shared" si="20"/>
        <v>1w</v>
      </c>
      <c r="X878" s="683">
        <f>_xll.qlCalendarAdvance(Calendar,X877,W878,"f",FALSE)</f>
        <v>45385</v>
      </c>
      <c r="Y878" s="682">
        <f>_xll.qlCalendarAdvance(Calendar,X878,NDays&amp;"D")</f>
        <v>45385</v>
      </c>
      <c r="Z878" s="681">
        <v>2.4420916116704161E-2</v>
      </c>
      <c r="AA878" s="686"/>
      <c r="AB878" s="685"/>
    </row>
    <row r="879" spans="22:28" x14ac:dyDescent="0.2">
      <c r="V879" s="688"/>
      <c r="W879" s="687" t="str">
        <f t="shared" si="20"/>
        <v>1w</v>
      </c>
      <c r="X879" s="683">
        <f>_xll.qlCalendarAdvance(Calendar,X878,W879,"f",FALSE)</f>
        <v>45392</v>
      </c>
      <c r="Y879" s="682">
        <f>_xll.qlCalendarAdvance(Calendar,X879,NDays&amp;"D")</f>
        <v>45392</v>
      </c>
      <c r="Z879" s="681">
        <v>2.4428148119154391E-2</v>
      </c>
      <c r="AA879" s="686"/>
      <c r="AB879" s="685"/>
    </row>
    <row r="880" spans="22:28" x14ac:dyDescent="0.2">
      <c r="V880" s="688"/>
      <c r="W880" s="687" t="str">
        <f t="shared" si="20"/>
        <v>1w</v>
      </c>
      <c r="X880" s="683">
        <f>_xll.qlCalendarAdvance(Calendar,X879,W880,"f",FALSE)</f>
        <v>45399</v>
      </c>
      <c r="Y880" s="682">
        <f>_xll.qlCalendarAdvance(Calendar,X880,NDays&amp;"D")</f>
        <v>45399</v>
      </c>
      <c r="Z880" s="681">
        <v>2.4435588432996092E-2</v>
      </c>
      <c r="AA880" s="686"/>
      <c r="AB880" s="685"/>
    </row>
    <row r="881" spans="22:28" x14ac:dyDescent="0.2">
      <c r="V881" s="688"/>
      <c r="W881" s="687" t="str">
        <f t="shared" si="20"/>
        <v>1w</v>
      </c>
      <c r="X881" s="683">
        <f>_xll.qlCalendarAdvance(Calendar,X880,W881,"f",FALSE)</f>
        <v>45406</v>
      </c>
      <c r="Y881" s="682">
        <f>_xll.qlCalendarAdvance(Calendar,X881,NDays&amp;"D")</f>
        <v>45406</v>
      </c>
      <c r="Z881" s="681">
        <v>2.4443237058229261E-2</v>
      </c>
      <c r="AA881" s="686"/>
      <c r="AB881" s="685"/>
    </row>
    <row r="882" spans="22:28" x14ac:dyDescent="0.2">
      <c r="V882" s="688"/>
      <c r="W882" s="687" t="str">
        <f t="shared" si="20"/>
        <v>1w</v>
      </c>
      <c r="X882" s="683">
        <f>_xll.qlCalendarAdvance(Calendar,X881,W882,"f",FALSE)</f>
        <v>45413</v>
      </c>
      <c r="Y882" s="682">
        <f>_xll.qlCalendarAdvance(Calendar,X882,NDays&amp;"D")</f>
        <v>45413</v>
      </c>
      <c r="Z882" s="681">
        <v>2.4451093994853901E-2</v>
      </c>
      <c r="AA882" s="686"/>
      <c r="AB882" s="685"/>
    </row>
    <row r="883" spans="22:28" x14ac:dyDescent="0.2">
      <c r="V883" s="688"/>
      <c r="W883" s="687" t="str">
        <f t="shared" si="20"/>
        <v>1w</v>
      </c>
      <c r="X883" s="683">
        <f>_xll.qlCalendarAdvance(Calendar,X882,W883,"f",FALSE)</f>
        <v>45420</v>
      </c>
      <c r="Y883" s="682">
        <f>_xll.qlCalendarAdvance(Calendar,X883,NDays&amp;"D")</f>
        <v>45420</v>
      </c>
      <c r="Z883" s="681">
        <v>2.4459159242788964E-2</v>
      </c>
      <c r="AA883" s="686"/>
      <c r="AB883" s="685"/>
    </row>
    <row r="884" spans="22:28" x14ac:dyDescent="0.2">
      <c r="V884" s="688"/>
      <c r="W884" s="687" t="str">
        <f t="shared" si="20"/>
        <v>1w</v>
      </c>
      <c r="X884" s="683">
        <f>_xll.qlCalendarAdvance(Calendar,X883,W884,"f",FALSE)</f>
        <v>45427</v>
      </c>
      <c r="Y884" s="682">
        <f>_xll.qlCalendarAdvance(Calendar,X884,NDays&amp;"D")</f>
        <v>45427</v>
      </c>
      <c r="Z884" s="681">
        <v>2.4467432802277589E-2</v>
      </c>
      <c r="AA884" s="686"/>
      <c r="AB884" s="685"/>
    </row>
    <row r="885" spans="22:28" x14ac:dyDescent="0.2">
      <c r="V885" s="688"/>
      <c r="W885" s="687" t="str">
        <f t="shared" si="20"/>
        <v>1w</v>
      </c>
      <c r="X885" s="683">
        <f>_xll.qlCalendarAdvance(Calendar,X884,W885,"f",FALSE)</f>
        <v>45434</v>
      </c>
      <c r="Y885" s="682">
        <f>_xll.qlCalendarAdvance(Calendar,X885,NDays&amp;"D")</f>
        <v>45434</v>
      </c>
      <c r="Z885" s="681">
        <v>2.447591467323873E-2</v>
      </c>
      <c r="AA885" s="686"/>
      <c r="AB885" s="685"/>
    </row>
    <row r="886" spans="22:28" x14ac:dyDescent="0.2">
      <c r="V886" s="688"/>
      <c r="W886" s="687" t="str">
        <f t="shared" si="20"/>
        <v>1w</v>
      </c>
      <c r="X886" s="683">
        <f>_xll.qlCalendarAdvance(Calendar,X885,W886,"f",FALSE)</f>
        <v>45441</v>
      </c>
      <c r="Y886" s="682">
        <f>_xll.qlCalendarAdvance(Calendar,X886,NDays&amp;"D")</f>
        <v>45441</v>
      </c>
      <c r="Z886" s="681">
        <v>2.4484604855591341E-2</v>
      </c>
      <c r="AA886" s="686"/>
      <c r="AB886" s="685"/>
    </row>
    <row r="887" spans="22:28" x14ac:dyDescent="0.2">
      <c r="V887" s="688"/>
      <c r="W887" s="687" t="str">
        <f t="shared" si="20"/>
        <v>1w</v>
      </c>
      <c r="X887" s="683">
        <f>_xll.qlCalendarAdvance(Calendar,X886,W887,"f",FALSE)</f>
        <v>45448</v>
      </c>
      <c r="Y887" s="682">
        <f>_xll.qlCalendarAdvance(Calendar,X887,NDays&amp;"D")</f>
        <v>45448</v>
      </c>
      <c r="Z887" s="681">
        <v>2.4493503349416468E-2</v>
      </c>
      <c r="AA887" s="686"/>
      <c r="AB887" s="685"/>
    </row>
    <row r="888" spans="22:28" x14ac:dyDescent="0.2">
      <c r="V888" s="688"/>
      <c r="W888" s="687" t="str">
        <f t="shared" si="20"/>
        <v>1w</v>
      </c>
      <c r="X888" s="683">
        <f>_xll.qlCalendarAdvance(Calendar,X887,W888,"f",FALSE)</f>
        <v>45455</v>
      </c>
      <c r="Y888" s="682">
        <f>_xll.qlCalendarAdvance(Calendar,X888,NDays&amp;"D")</f>
        <v>45455</v>
      </c>
      <c r="Z888" s="681">
        <v>2.4502610154714111E-2</v>
      </c>
      <c r="AA888" s="686"/>
      <c r="AB888" s="685"/>
    </row>
    <row r="889" spans="22:28" x14ac:dyDescent="0.2">
      <c r="V889" s="688"/>
      <c r="W889" s="687" t="str">
        <f t="shared" si="20"/>
        <v>1w</v>
      </c>
      <c r="X889" s="683">
        <f>_xll.qlCalendarAdvance(Calendar,X888,W889,"f",FALSE)</f>
        <v>45462</v>
      </c>
      <c r="Y889" s="682">
        <f>_xll.qlCalendarAdvance(Calendar,X889,NDays&amp;"D")</f>
        <v>45462</v>
      </c>
      <c r="Z889" s="681">
        <v>2.4511925271565316E-2</v>
      </c>
      <c r="AA889" s="686"/>
      <c r="AB889" s="685"/>
    </row>
    <row r="890" spans="22:28" x14ac:dyDescent="0.2">
      <c r="V890" s="688"/>
      <c r="W890" s="687" t="str">
        <f t="shared" si="20"/>
        <v>1w</v>
      </c>
      <c r="X890" s="683">
        <f>_xll.qlCalendarAdvance(Calendar,X889,W890,"f",FALSE)</f>
        <v>45469</v>
      </c>
      <c r="Y890" s="682">
        <f>_xll.qlCalendarAdvance(Calendar,X890,NDays&amp;"D")</f>
        <v>45469</v>
      </c>
      <c r="Z890" s="681">
        <v>2.4521446178296102E-2</v>
      </c>
      <c r="AA890" s="686"/>
      <c r="AB890" s="685"/>
    </row>
    <row r="891" spans="22:28" x14ac:dyDescent="0.2">
      <c r="V891" s="688"/>
      <c r="W891" s="687" t="str">
        <f t="shared" si="20"/>
        <v>1w</v>
      </c>
      <c r="X891" s="683">
        <f>_xll.qlCalendarAdvance(Calendar,X890,W891,"f",FALSE)</f>
        <v>45476</v>
      </c>
      <c r="Y891" s="682">
        <f>_xll.qlCalendarAdvance(Calendar,X891,NDays&amp;"D")</f>
        <v>45476</v>
      </c>
      <c r="Z891" s="681">
        <v>2.4531102269088612E-2</v>
      </c>
      <c r="AA891" s="686"/>
      <c r="AB891" s="685"/>
    </row>
    <row r="892" spans="22:28" x14ac:dyDescent="0.2">
      <c r="V892" s="688"/>
      <c r="W892" s="687" t="str">
        <f t="shared" si="20"/>
        <v>1w</v>
      </c>
      <c r="X892" s="683">
        <f>_xll.qlCalendarAdvance(Calendar,X891,W892,"f",FALSE)</f>
        <v>45483</v>
      </c>
      <c r="Y892" s="682">
        <f>_xll.qlCalendarAdvance(Calendar,X892,NDays&amp;"D")</f>
        <v>45483</v>
      </c>
      <c r="Z892" s="681">
        <v>2.4540860762991556E-2</v>
      </c>
      <c r="AA892" s="686"/>
      <c r="AB892" s="685"/>
    </row>
    <row r="893" spans="22:28" x14ac:dyDescent="0.2">
      <c r="V893" s="688"/>
      <c r="W893" s="687" t="str">
        <f t="shared" si="20"/>
        <v>1w</v>
      </c>
      <c r="X893" s="683">
        <f>_xll.qlCalendarAdvance(Calendar,X892,W893,"f",FALSE)</f>
        <v>45490</v>
      </c>
      <c r="Y893" s="682">
        <f>_xll.qlCalendarAdvance(Calendar,X893,NDays&amp;"D")</f>
        <v>45490</v>
      </c>
      <c r="Z893" s="681">
        <v>2.4550721659842845E-2</v>
      </c>
      <c r="AA893" s="686"/>
      <c r="AB893" s="685"/>
    </row>
    <row r="894" spans="22:28" x14ac:dyDescent="0.2">
      <c r="V894" s="688"/>
      <c r="W894" s="687" t="str">
        <f t="shared" si="20"/>
        <v>1w</v>
      </c>
      <c r="X894" s="683">
        <f>_xll.qlCalendarAdvance(Calendar,X893,W894,"f",FALSE)</f>
        <v>45497</v>
      </c>
      <c r="Y894" s="682">
        <f>_xll.qlCalendarAdvance(Calendar,X894,NDays&amp;"D")</f>
        <v>45497</v>
      </c>
      <c r="Z894" s="681">
        <v>2.4560684959642476E-2</v>
      </c>
      <c r="AA894" s="686"/>
      <c r="AB894" s="685"/>
    </row>
    <row r="895" spans="22:28" x14ac:dyDescent="0.2">
      <c r="V895" s="688"/>
      <c r="W895" s="687" t="str">
        <f t="shared" si="20"/>
        <v>1w</v>
      </c>
      <c r="X895" s="683">
        <f>_xll.qlCalendarAdvance(Calendar,X894,W895,"f",FALSE)</f>
        <v>45504</v>
      </c>
      <c r="Y895" s="682">
        <f>_xll.qlCalendarAdvance(Calendar,X895,NDays&amp;"D")</f>
        <v>45504</v>
      </c>
      <c r="Z895" s="681">
        <v>2.4570750662309404E-2</v>
      </c>
      <c r="AA895" s="686"/>
      <c r="AB895" s="685"/>
    </row>
    <row r="896" spans="22:28" x14ac:dyDescent="0.2">
      <c r="V896" s="688"/>
      <c r="W896" s="687" t="str">
        <f t="shared" si="20"/>
        <v>1w</v>
      </c>
      <c r="X896" s="683">
        <f>_xll.qlCalendarAdvance(Calendar,X895,W896,"f",FALSE)</f>
        <v>45511</v>
      </c>
      <c r="Y896" s="682">
        <f>_xll.qlCalendarAdvance(Calendar,X896,NDays&amp;"D")</f>
        <v>45511</v>
      </c>
      <c r="Z896" s="681">
        <v>2.4580918768005722E-2</v>
      </c>
      <c r="AA896" s="686"/>
      <c r="AB896" s="685"/>
    </row>
    <row r="897" spans="22:28" x14ac:dyDescent="0.2">
      <c r="V897" s="688"/>
      <c r="W897" s="687" t="str">
        <f t="shared" si="20"/>
        <v>1w</v>
      </c>
      <c r="X897" s="683">
        <f>_xll.qlCalendarAdvance(Calendar,X896,W897,"f",FALSE)</f>
        <v>45518</v>
      </c>
      <c r="Y897" s="682">
        <f>_xll.qlCalendarAdvance(Calendar,X897,NDays&amp;"D")</f>
        <v>45518</v>
      </c>
      <c r="Z897" s="681">
        <v>2.4591189276812475E-2</v>
      </c>
      <c r="AA897" s="686"/>
      <c r="AB897" s="685"/>
    </row>
    <row r="898" spans="22:28" x14ac:dyDescent="0.2">
      <c r="V898" s="688"/>
      <c r="W898" s="687" t="str">
        <f t="shared" si="20"/>
        <v>1w</v>
      </c>
      <c r="X898" s="683">
        <f>_xll.qlCalendarAdvance(Calendar,X897,W898,"f",FALSE)</f>
        <v>45525</v>
      </c>
      <c r="Y898" s="682">
        <f>_xll.qlCalendarAdvance(Calendar,X898,NDays&amp;"D")</f>
        <v>45525</v>
      </c>
      <c r="Z898" s="681">
        <v>2.4601562188486525E-2</v>
      </c>
      <c r="AA898" s="686"/>
      <c r="AB898" s="685"/>
    </row>
    <row r="899" spans="22:28" x14ac:dyDescent="0.2">
      <c r="V899" s="688"/>
      <c r="W899" s="687" t="str">
        <f t="shared" si="20"/>
        <v>1w</v>
      </c>
      <c r="X899" s="683">
        <f>_xll.qlCalendarAdvance(Calendar,X898,W899,"f",FALSE)</f>
        <v>45532</v>
      </c>
      <c r="Y899" s="682">
        <f>_xll.qlCalendarAdvance(Calendar,X899,NDays&amp;"D")</f>
        <v>45532</v>
      </c>
      <c r="Z899" s="681">
        <v>2.4612037503271011E-2</v>
      </c>
      <c r="AA899" s="686"/>
      <c r="AB899" s="685"/>
    </row>
    <row r="900" spans="22:28" x14ac:dyDescent="0.2">
      <c r="V900" s="688"/>
      <c r="W900" s="687" t="str">
        <f t="shared" si="20"/>
        <v>1w</v>
      </c>
      <c r="X900" s="683">
        <f>_xll.qlCalendarAdvance(Calendar,X899,W900,"f",FALSE)</f>
        <v>45539</v>
      </c>
      <c r="Y900" s="682">
        <f>_xll.qlCalendarAdvance(Calendar,X900,NDays&amp;"D")</f>
        <v>45539</v>
      </c>
      <c r="Z900" s="681">
        <v>2.4622615221084887E-2</v>
      </c>
      <c r="AA900" s="686"/>
      <c r="AB900" s="685"/>
    </row>
    <row r="901" spans="22:28" x14ac:dyDescent="0.2">
      <c r="V901" s="688"/>
      <c r="W901" s="687" t="str">
        <f t="shared" si="20"/>
        <v>1w</v>
      </c>
      <c r="X901" s="683">
        <f>_xll.qlCalendarAdvance(Calendar,X900,W901,"f",FALSE)</f>
        <v>45546</v>
      </c>
      <c r="Y901" s="682">
        <f>_xll.qlCalendarAdvance(Calendar,X901,NDays&amp;"D")</f>
        <v>45546</v>
      </c>
      <c r="Z901" s="681">
        <v>2.4633295341847106E-2</v>
      </c>
      <c r="AA901" s="686"/>
      <c r="AB901" s="685"/>
    </row>
    <row r="902" spans="22:28" x14ac:dyDescent="0.2">
      <c r="V902" s="688"/>
      <c r="W902" s="687" t="str">
        <f t="shared" si="20"/>
        <v>1w</v>
      </c>
      <c r="X902" s="683">
        <f>_xll.qlCalendarAdvance(Calendar,X901,W902,"f",FALSE)</f>
        <v>45553</v>
      </c>
      <c r="Y902" s="682">
        <f>_xll.qlCalendarAdvance(Calendar,X902,NDays&amp;"D")</f>
        <v>45553</v>
      </c>
      <c r="Z902" s="681">
        <v>2.464407786571976E-2</v>
      </c>
      <c r="AA902" s="686"/>
      <c r="AB902" s="685"/>
    </row>
    <row r="903" spans="22:28" x14ac:dyDescent="0.2">
      <c r="V903" s="688"/>
      <c r="W903" s="687" t="str">
        <f t="shared" si="20"/>
        <v>1w</v>
      </c>
      <c r="X903" s="683">
        <f>_xll.qlCalendarAdvance(Calendar,X902,W903,"f",FALSE)</f>
        <v>45560</v>
      </c>
      <c r="Y903" s="682">
        <f>_xll.qlCalendarAdvance(Calendar,X903,NDays&amp;"D")</f>
        <v>45560</v>
      </c>
      <c r="Z903" s="681">
        <v>2.4654962792621804E-2</v>
      </c>
      <c r="AA903" s="686"/>
      <c r="AB903" s="685"/>
    </row>
    <row r="904" spans="22:28" x14ac:dyDescent="0.2">
      <c r="V904" s="688"/>
      <c r="W904" s="687" t="str">
        <f t="shared" si="20"/>
        <v>1w</v>
      </c>
      <c r="X904" s="683">
        <f>_xll.qlCalendarAdvance(Calendar,X903,W904,"f",FALSE)</f>
        <v>45567</v>
      </c>
      <c r="Y904" s="682">
        <f>_xll.qlCalendarAdvance(Calendar,X904,NDays&amp;"D")</f>
        <v>45567</v>
      </c>
      <c r="Z904" s="681">
        <v>2.4665950122553237E-2</v>
      </c>
      <c r="AA904" s="686"/>
      <c r="AB904" s="685"/>
    </row>
    <row r="905" spans="22:28" x14ac:dyDescent="0.2">
      <c r="V905" s="688"/>
      <c r="W905" s="687" t="str">
        <f t="shared" si="20"/>
        <v>1w</v>
      </c>
      <c r="X905" s="683">
        <f>_xll.qlCalendarAdvance(Calendar,X904,W905,"f",FALSE)</f>
        <v>45574</v>
      </c>
      <c r="Y905" s="682">
        <f>_xll.qlCalendarAdvance(Calendar,X905,NDays&amp;"D")</f>
        <v>45574</v>
      </c>
      <c r="Z905" s="681">
        <v>2.467703985551406E-2</v>
      </c>
      <c r="AA905" s="686"/>
      <c r="AB905" s="685"/>
    </row>
    <row r="906" spans="22:28" x14ac:dyDescent="0.2">
      <c r="V906" s="688"/>
      <c r="W906" s="687" t="str">
        <f t="shared" si="20"/>
        <v>1w</v>
      </c>
      <c r="X906" s="683">
        <f>_xll.qlCalendarAdvance(Calendar,X905,W906,"f",FALSE)</f>
        <v>45581</v>
      </c>
      <c r="Y906" s="682">
        <f>_xll.qlCalendarAdvance(Calendar,X906,NDays&amp;"D")</f>
        <v>45581</v>
      </c>
      <c r="Z906" s="681">
        <v>2.4688231991666365E-2</v>
      </c>
      <c r="AA906" s="686"/>
      <c r="AB906" s="685"/>
    </row>
    <row r="907" spans="22:28" x14ac:dyDescent="0.2">
      <c r="V907" s="688"/>
      <c r="W907" s="687" t="str">
        <f t="shared" si="20"/>
        <v>1w</v>
      </c>
      <c r="X907" s="683">
        <f>_xll.qlCalendarAdvance(Calendar,X906,W907,"f",FALSE)</f>
        <v>45588</v>
      </c>
      <c r="Y907" s="682">
        <f>_xll.qlCalendarAdvance(Calendar,X907,NDays&amp;"D")</f>
        <v>45588</v>
      </c>
      <c r="Z907" s="681">
        <v>2.4699526530767013E-2</v>
      </c>
      <c r="AA907" s="686"/>
      <c r="AB907" s="685"/>
    </row>
    <row r="908" spans="22:28" x14ac:dyDescent="0.2">
      <c r="V908" s="688"/>
      <c r="W908" s="687" t="str">
        <f t="shared" si="20"/>
        <v>1w</v>
      </c>
      <c r="X908" s="683">
        <f>_xll.qlCalendarAdvance(Calendar,X907,W908,"f",FALSE)</f>
        <v>45595</v>
      </c>
      <c r="Y908" s="682">
        <f>_xll.qlCalendarAdvance(Calendar,X908,NDays&amp;"D")</f>
        <v>45595</v>
      </c>
      <c r="Z908" s="681">
        <v>2.4710923473059143E-2</v>
      </c>
      <c r="AA908" s="686"/>
      <c r="AB908" s="685"/>
    </row>
    <row r="909" spans="22:28" x14ac:dyDescent="0.2">
      <c r="V909" s="688"/>
      <c r="W909" s="687" t="str">
        <f t="shared" si="20"/>
        <v>1w</v>
      </c>
      <c r="X909" s="683">
        <f>_xll.qlCalendarAdvance(Calendar,X908,W909,"f",FALSE)</f>
        <v>45602</v>
      </c>
      <c r="Y909" s="682">
        <f>_xll.qlCalendarAdvance(Calendar,X909,NDays&amp;"D")</f>
        <v>45602</v>
      </c>
      <c r="Z909" s="681">
        <v>2.4722422818461709E-2</v>
      </c>
      <c r="AA909" s="686"/>
      <c r="AB909" s="685"/>
    </row>
    <row r="910" spans="22:28" x14ac:dyDescent="0.2">
      <c r="V910" s="688"/>
      <c r="W910" s="687" t="str">
        <f t="shared" si="20"/>
        <v>1w</v>
      </c>
      <c r="X910" s="683">
        <f>_xll.qlCalendarAdvance(Calendar,X909,W910,"f",FALSE)</f>
        <v>45609</v>
      </c>
      <c r="Y910" s="682">
        <f>_xll.qlCalendarAdvance(Calendar,X910,NDays&amp;"D")</f>
        <v>45609</v>
      </c>
      <c r="Z910" s="681">
        <v>2.4734024566974711E-2</v>
      </c>
      <c r="AA910" s="686"/>
      <c r="AB910" s="685"/>
    </row>
    <row r="911" spans="22:28" x14ac:dyDescent="0.2">
      <c r="V911" s="688"/>
      <c r="W911" s="687" t="str">
        <f t="shared" si="20"/>
        <v>1w</v>
      </c>
      <c r="X911" s="683">
        <f>_xll.qlCalendarAdvance(Calendar,X910,W911,"f",FALSE)</f>
        <v>45616</v>
      </c>
      <c r="Y911" s="682">
        <f>_xll.qlCalendarAdvance(Calendar,X911,NDays&amp;"D")</f>
        <v>45616</v>
      </c>
      <c r="Z911" s="681">
        <v>2.4745728718598148E-2</v>
      </c>
      <c r="AA911" s="686"/>
      <c r="AB911" s="685"/>
    </row>
    <row r="912" spans="22:28" x14ac:dyDescent="0.2">
      <c r="V912" s="688"/>
      <c r="W912" s="687" t="str">
        <f t="shared" si="20"/>
        <v>1w</v>
      </c>
      <c r="X912" s="683">
        <f>_xll.qlCalendarAdvance(Calendar,X911,W912,"f",FALSE)</f>
        <v>45623</v>
      </c>
      <c r="Y912" s="682">
        <f>_xll.qlCalendarAdvance(Calendar,X912,NDays&amp;"D")</f>
        <v>45623</v>
      </c>
      <c r="Z912" s="681">
        <v>2.4757535273332021E-2</v>
      </c>
      <c r="AA912" s="686"/>
      <c r="AB912" s="685"/>
    </row>
    <row r="913" spans="22:28" x14ac:dyDescent="0.2">
      <c r="V913" s="688"/>
      <c r="W913" s="687" t="str">
        <f t="shared" si="20"/>
        <v>1w</v>
      </c>
      <c r="X913" s="683">
        <f>_xll.qlCalendarAdvance(Calendar,X912,W913,"f",FALSE)</f>
        <v>45630</v>
      </c>
      <c r="Y913" s="682">
        <f>_xll.qlCalendarAdvance(Calendar,X913,NDays&amp;"D")</f>
        <v>45630</v>
      </c>
      <c r="Z913" s="681">
        <v>2.4769444231257376E-2</v>
      </c>
      <c r="AA913" s="686"/>
      <c r="AB913" s="685"/>
    </row>
    <row r="914" spans="22:28" x14ac:dyDescent="0.2">
      <c r="V914" s="688"/>
      <c r="W914" s="687" t="str">
        <f t="shared" ref="W914:W977" si="21">W913</f>
        <v>1w</v>
      </c>
      <c r="X914" s="683">
        <f>_xll.qlCalendarAdvance(Calendar,X913,W914,"f",FALSE)</f>
        <v>45637</v>
      </c>
      <c r="Y914" s="682">
        <f>_xll.qlCalendarAdvance(Calendar,X914,NDays&amp;"D")</f>
        <v>45637</v>
      </c>
      <c r="Z914" s="681">
        <v>2.4781455592293167E-2</v>
      </c>
      <c r="AA914" s="686"/>
      <c r="AB914" s="685"/>
    </row>
    <row r="915" spans="22:28" x14ac:dyDescent="0.2">
      <c r="V915" s="688"/>
      <c r="W915" s="687" t="str">
        <f t="shared" si="21"/>
        <v>1w</v>
      </c>
      <c r="X915" s="683">
        <f>_xll.qlCalendarAdvance(Calendar,X914,W915,"f",FALSE)</f>
        <v>45644</v>
      </c>
      <c r="Y915" s="682">
        <f>_xll.qlCalendarAdvance(Calendar,X915,NDays&amp;"D")</f>
        <v>45644</v>
      </c>
      <c r="Z915" s="681">
        <v>2.479356935652044E-2</v>
      </c>
      <c r="AA915" s="686"/>
      <c r="AB915" s="685"/>
    </row>
    <row r="916" spans="22:28" x14ac:dyDescent="0.2">
      <c r="V916" s="688"/>
      <c r="W916" s="687" t="str">
        <f t="shared" si="21"/>
        <v>1w</v>
      </c>
      <c r="X916" s="683">
        <f>_xll.qlCalendarAdvance(Calendar,X915,W916,"f",FALSE)</f>
        <v>45653</v>
      </c>
      <c r="Y916" s="682">
        <f>_xll.qlCalendarAdvance(Calendar,X916,NDays&amp;"D")</f>
        <v>45653</v>
      </c>
      <c r="Z916" s="681">
        <v>2.4812739650381669E-2</v>
      </c>
      <c r="AA916" s="686"/>
      <c r="AB916" s="685"/>
    </row>
    <row r="917" spans="22:28" x14ac:dyDescent="0.2">
      <c r="V917" s="688"/>
      <c r="W917" s="687" t="str">
        <f t="shared" si="21"/>
        <v>1w</v>
      </c>
      <c r="X917" s="683">
        <f>_xll.qlCalendarAdvance(Calendar,X916,W917,"f",FALSE)</f>
        <v>45660</v>
      </c>
      <c r="Y917" s="682">
        <f>_xll.qlCalendarAdvance(Calendar,X917,NDays&amp;"D")</f>
        <v>45660</v>
      </c>
      <c r="Z917" s="681">
        <v>2.4825103789209251E-2</v>
      </c>
      <c r="AA917" s="686"/>
      <c r="AB917" s="685"/>
    </row>
    <row r="918" spans="22:28" x14ac:dyDescent="0.2">
      <c r="V918" s="688"/>
      <c r="W918" s="687" t="str">
        <f t="shared" si="21"/>
        <v>1w</v>
      </c>
      <c r="X918" s="683">
        <f>_xll.qlCalendarAdvance(Calendar,X917,W918,"f",FALSE)</f>
        <v>45667</v>
      </c>
      <c r="Y918" s="682">
        <f>_xll.qlCalendarAdvance(Calendar,X918,NDays&amp;"D")</f>
        <v>45667</v>
      </c>
      <c r="Z918" s="681">
        <v>2.4837570345978742E-2</v>
      </c>
      <c r="AA918" s="686"/>
      <c r="AB918" s="685"/>
    </row>
    <row r="919" spans="22:28" x14ac:dyDescent="0.2">
      <c r="V919" s="688"/>
      <c r="W919" s="687" t="str">
        <f t="shared" si="21"/>
        <v>1w</v>
      </c>
      <c r="X919" s="683">
        <f>_xll.qlCalendarAdvance(Calendar,X918,W919,"f",FALSE)</f>
        <v>45674</v>
      </c>
      <c r="Y919" s="682">
        <f>_xll.qlCalendarAdvance(Calendar,X919,NDays&amp;"D")</f>
        <v>45674</v>
      </c>
      <c r="Z919" s="681">
        <v>2.4850139320798197E-2</v>
      </c>
      <c r="AA919" s="686"/>
      <c r="AB919" s="685"/>
    </row>
    <row r="920" spans="22:28" x14ac:dyDescent="0.2">
      <c r="V920" s="688"/>
      <c r="W920" s="687" t="str">
        <f t="shared" si="21"/>
        <v>1w</v>
      </c>
      <c r="X920" s="683">
        <f>_xll.qlCalendarAdvance(Calendar,X919,W920,"f",FALSE)</f>
        <v>45681</v>
      </c>
      <c r="Y920" s="682">
        <f>_xll.qlCalendarAdvance(Calendar,X920,NDays&amp;"D")</f>
        <v>45681</v>
      </c>
      <c r="Z920" s="681">
        <v>2.4862810713640607E-2</v>
      </c>
      <c r="AA920" s="686"/>
      <c r="AB920" s="685"/>
    </row>
    <row r="921" spans="22:28" x14ac:dyDescent="0.2">
      <c r="V921" s="688"/>
      <c r="W921" s="687" t="str">
        <f t="shared" si="21"/>
        <v>1w</v>
      </c>
      <c r="X921" s="683">
        <f>_xll.qlCalendarAdvance(Calendar,X920,W921,"f",FALSE)</f>
        <v>45688</v>
      </c>
      <c r="Y921" s="682">
        <f>_xll.qlCalendarAdvance(Calendar,X921,NDays&amp;"D")</f>
        <v>45688</v>
      </c>
      <c r="Z921" s="681">
        <v>2.4875584524532982E-2</v>
      </c>
      <c r="AA921" s="686"/>
      <c r="AB921" s="685"/>
    </row>
    <row r="922" spans="22:28" x14ac:dyDescent="0.2">
      <c r="V922" s="688"/>
      <c r="W922" s="687" t="str">
        <f t="shared" si="21"/>
        <v>1w</v>
      </c>
      <c r="X922" s="683">
        <f>_xll.qlCalendarAdvance(Calendar,X921,W922,"f",FALSE)</f>
        <v>45695</v>
      </c>
      <c r="Y922" s="682">
        <f>_xll.qlCalendarAdvance(Calendar,X922,NDays&amp;"D")</f>
        <v>45695</v>
      </c>
      <c r="Z922" s="681">
        <v>2.4888460753529355E-2</v>
      </c>
      <c r="AA922" s="686"/>
      <c r="AB922" s="685"/>
    </row>
    <row r="923" spans="22:28" x14ac:dyDescent="0.2">
      <c r="V923" s="688"/>
      <c r="W923" s="687" t="str">
        <f t="shared" si="21"/>
        <v>1w</v>
      </c>
      <c r="X923" s="683">
        <f>_xll.qlCalendarAdvance(Calendar,X922,W923,"f",FALSE)</f>
        <v>45702</v>
      </c>
      <c r="Y923" s="682">
        <f>_xll.qlCalendarAdvance(Calendar,X923,NDays&amp;"D")</f>
        <v>45702</v>
      </c>
      <c r="Z923" s="681">
        <v>2.4901439400683754E-2</v>
      </c>
      <c r="AA923" s="686"/>
      <c r="AB923" s="685"/>
    </row>
    <row r="924" spans="22:28" x14ac:dyDescent="0.2">
      <c r="V924" s="688"/>
      <c r="W924" s="687" t="str">
        <f t="shared" si="21"/>
        <v>1w</v>
      </c>
      <c r="X924" s="683">
        <f>_xll.qlCalendarAdvance(Calendar,X923,W924,"f",FALSE)</f>
        <v>45709</v>
      </c>
      <c r="Y924" s="682">
        <f>_xll.qlCalendarAdvance(Calendar,X924,NDays&amp;"D")</f>
        <v>45709</v>
      </c>
      <c r="Z924" s="681">
        <v>2.4914520465969169E-2</v>
      </c>
      <c r="AA924" s="686"/>
      <c r="AB924" s="685"/>
    </row>
    <row r="925" spans="22:28" x14ac:dyDescent="0.2">
      <c r="V925" s="688"/>
      <c r="W925" s="687" t="str">
        <f t="shared" si="21"/>
        <v>1w</v>
      </c>
      <c r="X925" s="683">
        <f>_xll.qlCalendarAdvance(Calendar,X924,W925,"f",FALSE)</f>
        <v>45716</v>
      </c>
      <c r="Y925" s="682">
        <f>_xll.qlCalendarAdvance(Calendar,X925,NDays&amp;"D")</f>
        <v>45716</v>
      </c>
      <c r="Z925" s="681">
        <v>2.4927703949493656E-2</v>
      </c>
      <c r="AA925" s="686"/>
      <c r="AB925" s="685"/>
    </row>
    <row r="926" spans="22:28" x14ac:dyDescent="0.2">
      <c r="V926" s="688"/>
      <c r="W926" s="687" t="str">
        <f t="shared" si="21"/>
        <v>1w</v>
      </c>
      <c r="X926" s="683">
        <f>_xll.qlCalendarAdvance(Calendar,X925,W926,"f",FALSE)</f>
        <v>45723</v>
      </c>
      <c r="Y926" s="682">
        <f>_xll.qlCalendarAdvance(Calendar,X926,NDays&amp;"D")</f>
        <v>45723</v>
      </c>
      <c r="Z926" s="681">
        <v>2.4940989851230205E-2</v>
      </c>
      <c r="AA926" s="686"/>
      <c r="AB926" s="685"/>
    </row>
    <row r="927" spans="22:28" x14ac:dyDescent="0.2">
      <c r="V927" s="688"/>
      <c r="W927" s="687" t="str">
        <f t="shared" si="21"/>
        <v>1w</v>
      </c>
      <c r="X927" s="683">
        <f>_xll.qlCalendarAdvance(Calendar,X926,W927,"f",FALSE)</f>
        <v>45730</v>
      </c>
      <c r="Y927" s="682">
        <f>_xll.qlCalendarAdvance(Calendar,X927,NDays&amp;"D")</f>
        <v>45730</v>
      </c>
      <c r="Z927" s="681">
        <v>2.495437817120583E-2</v>
      </c>
      <c r="AA927" s="686"/>
      <c r="AB927" s="685"/>
    </row>
    <row r="928" spans="22:28" x14ac:dyDescent="0.2">
      <c r="V928" s="688"/>
      <c r="W928" s="687" t="str">
        <f t="shared" si="21"/>
        <v>1w</v>
      </c>
      <c r="X928" s="683">
        <f>_xll.qlCalendarAdvance(Calendar,X927,W928,"f",FALSE)</f>
        <v>45737</v>
      </c>
      <c r="Y928" s="682">
        <f>_xll.qlCalendarAdvance(Calendar,X928,NDays&amp;"D")</f>
        <v>45737</v>
      </c>
      <c r="Z928" s="681">
        <v>2.4967868909501572E-2</v>
      </c>
      <c r="AA928" s="686"/>
      <c r="AB928" s="685"/>
    </row>
    <row r="929" spans="22:28" x14ac:dyDescent="0.2">
      <c r="V929" s="688"/>
      <c r="W929" s="687" t="str">
        <f t="shared" si="21"/>
        <v>1w</v>
      </c>
      <c r="X929" s="683">
        <f>_xll.qlCalendarAdvance(Calendar,X928,W929,"f",FALSE)</f>
        <v>45744</v>
      </c>
      <c r="Y929" s="682">
        <f>_xll.qlCalendarAdvance(Calendar,X929,NDays&amp;"D")</f>
        <v>45744</v>
      </c>
      <c r="Z929" s="681">
        <v>2.4981462066144454E-2</v>
      </c>
      <c r="AA929" s="686"/>
      <c r="AB929" s="685"/>
    </row>
    <row r="930" spans="22:28" x14ac:dyDescent="0.2">
      <c r="V930" s="688"/>
      <c r="W930" s="687" t="str">
        <f t="shared" si="21"/>
        <v>1w</v>
      </c>
      <c r="X930" s="683">
        <f>_xll.qlCalendarAdvance(Calendar,X929,W930,"f",FALSE)</f>
        <v>45751</v>
      </c>
      <c r="Y930" s="682">
        <f>_xll.qlCalendarAdvance(Calendar,X930,NDays&amp;"D")</f>
        <v>45751</v>
      </c>
      <c r="Z930" s="681">
        <v>2.4995157641161486E-2</v>
      </c>
      <c r="AA930" s="686"/>
      <c r="AB930" s="685"/>
    </row>
    <row r="931" spans="22:28" x14ac:dyDescent="0.2">
      <c r="V931" s="688"/>
      <c r="W931" s="687" t="str">
        <f t="shared" si="21"/>
        <v>1w</v>
      </c>
      <c r="X931" s="683">
        <f>_xll.qlCalendarAdvance(Calendar,X930,W931,"f",FALSE)</f>
        <v>45758</v>
      </c>
      <c r="Y931" s="682">
        <f>_xll.qlCalendarAdvance(Calendar,X931,NDays&amp;"D")</f>
        <v>45758</v>
      </c>
      <c r="Z931" s="681">
        <v>2.500895563455267E-2</v>
      </c>
      <c r="AA931" s="686"/>
      <c r="AB931" s="685"/>
    </row>
    <row r="932" spans="22:28" x14ac:dyDescent="0.2">
      <c r="V932" s="688"/>
      <c r="W932" s="687" t="str">
        <f t="shared" si="21"/>
        <v>1w</v>
      </c>
      <c r="X932" s="683">
        <f>_xll.qlCalendarAdvance(Calendar,X931,W932,"f",FALSE)</f>
        <v>45769</v>
      </c>
      <c r="Y932" s="682">
        <f>_xll.qlCalendarAdvance(Calendar,X932,NDays&amp;"D")</f>
        <v>45769</v>
      </c>
      <c r="Z932" s="681">
        <v>2.5027127935426385E-2</v>
      </c>
      <c r="AA932" s="686"/>
      <c r="AB932" s="685"/>
    </row>
    <row r="933" spans="22:28" x14ac:dyDescent="0.2">
      <c r="V933" s="688"/>
      <c r="W933" s="687" t="str">
        <f t="shared" si="21"/>
        <v>1w</v>
      </c>
      <c r="X933" s="683">
        <f>_xll.qlCalendarAdvance(Calendar,X932,W933,"f",FALSE)</f>
        <v>45776</v>
      </c>
      <c r="Y933" s="682">
        <f>_xll.qlCalendarAdvance(Calendar,X933,NDays&amp;"D")</f>
        <v>45776</v>
      </c>
      <c r="Z933" s="681">
        <v>2.5041172732815919E-2</v>
      </c>
      <c r="AA933" s="686"/>
      <c r="AB933" s="685"/>
    </row>
    <row r="934" spans="22:28" x14ac:dyDescent="0.2">
      <c r="V934" s="688"/>
      <c r="W934" s="687" t="str">
        <f t="shared" si="21"/>
        <v>1w</v>
      </c>
      <c r="X934" s="683">
        <f>_xll.qlCalendarAdvance(Calendar,X933,W934,"f",FALSE)</f>
        <v>45783</v>
      </c>
      <c r="Y934" s="682">
        <f>_xll.qlCalendarAdvance(Calendar,X934,NDays&amp;"D")</f>
        <v>45783</v>
      </c>
      <c r="Z934" s="681">
        <v>2.5055319933477982E-2</v>
      </c>
      <c r="AA934" s="686"/>
      <c r="AB934" s="685"/>
    </row>
    <row r="935" spans="22:28" x14ac:dyDescent="0.2">
      <c r="V935" s="688"/>
      <c r="W935" s="687" t="str">
        <f t="shared" si="21"/>
        <v>1w</v>
      </c>
      <c r="X935" s="683">
        <f>_xll.qlCalendarAdvance(Calendar,X934,W935,"f",FALSE)</f>
        <v>45790</v>
      </c>
      <c r="Y935" s="682">
        <f>_xll.qlCalendarAdvance(Calendar,X935,NDays&amp;"D")</f>
        <v>45790</v>
      </c>
      <c r="Z935" s="681">
        <v>2.5069569537655711E-2</v>
      </c>
      <c r="AA935" s="686"/>
      <c r="AB935" s="685"/>
    </row>
    <row r="936" spans="22:28" x14ac:dyDescent="0.2">
      <c r="V936" s="688"/>
      <c r="W936" s="687" t="str">
        <f t="shared" si="21"/>
        <v>1w</v>
      </c>
      <c r="X936" s="683">
        <f>_xll.qlCalendarAdvance(Calendar,X935,W936,"f",FALSE)</f>
        <v>45797</v>
      </c>
      <c r="Y936" s="682">
        <f>_xll.qlCalendarAdvance(Calendar,X936,NDays&amp;"D")</f>
        <v>45797</v>
      </c>
      <c r="Z936" s="681">
        <v>2.5083921545105969E-2</v>
      </c>
      <c r="AA936" s="686"/>
      <c r="AB936" s="685"/>
    </row>
    <row r="937" spans="22:28" x14ac:dyDescent="0.2">
      <c r="V937" s="688"/>
      <c r="W937" s="687" t="str">
        <f t="shared" si="21"/>
        <v>1w</v>
      </c>
      <c r="X937" s="683">
        <f>_xll.qlCalendarAdvance(Calendar,X936,W937,"f",FALSE)</f>
        <v>45804</v>
      </c>
      <c r="Y937" s="682">
        <f>_xll.qlCalendarAdvance(Calendar,X937,NDays&amp;"D")</f>
        <v>45804</v>
      </c>
      <c r="Z937" s="681">
        <v>2.5098375955990848E-2</v>
      </c>
      <c r="AA937" s="686"/>
      <c r="AB937" s="685"/>
    </row>
    <row r="938" spans="22:28" x14ac:dyDescent="0.2">
      <c r="V938" s="688"/>
      <c r="W938" s="687" t="str">
        <f t="shared" si="21"/>
        <v>1w</v>
      </c>
      <c r="X938" s="683">
        <f>_xll.qlCalendarAdvance(Calendar,X937,W938,"f",FALSE)</f>
        <v>45811</v>
      </c>
      <c r="Y938" s="682">
        <f>_xll.qlCalendarAdvance(Calendar,X938,NDays&amp;"D")</f>
        <v>45811</v>
      </c>
      <c r="Z938" s="681">
        <v>2.5112932770391394E-2</v>
      </c>
      <c r="AA938" s="686"/>
      <c r="AB938" s="685"/>
    </row>
    <row r="939" spans="22:28" x14ac:dyDescent="0.2">
      <c r="V939" s="688"/>
      <c r="W939" s="687" t="str">
        <f t="shared" si="21"/>
        <v>1w</v>
      </c>
      <c r="X939" s="683">
        <f>_xll.qlCalendarAdvance(Calendar,X938,W939,"f",FALSE)</f>
        <v>45818</v>
      </c>
      <c r="Y939" s="682">
        <f>_xll.qlCalendarAdvance(Calendar,X939,NDays&amp;"D")</f>
        <v>45818</v>
      </c>
      <c r="Z939" s="681">
        <v>2.5127591988145515E-2</v>
      </c>
      <c r="AA939" s="686"/>
      <c r="AB939" s="685"/>
    </row>
    <row r="940" spans="22:28" x14ac:dyDescent="0.2">
      <c r="V940" s="688"/>
      <c r="W940" s="687" t="str">
        <f t="shared" si="21"/>
        <v>1w</v>
      </c>
      <c r="X940" s="683">
        <f>_xll.qlCalendarAdvance(Calendar,X939,W940,"f",FALSE)</f>
        <v>45825</v>
      </c>
      <c r="Y940" s="682">
        <f>_xll.qlCalendarAdvance(Calendar,X940,NDays&amp;"D")</f>
        <v>45825</v>
      </c>
      <c r="Z940" s="681">
        <v>2.5142353609415302E-2</v>
      </c>
      <c r="AA940" s="686"/>
      <c r="AB940" s="685"/>
    </row>
    <row r="941" spans="22:28" x14ac:dyDescent="0.2">
      <c r="V941" s="688"/>
      <c r="W941" s="687" t="str">
        <f t="shared" si="21"/>
        <v>1w</v>
      </c>
      <c r="X941" s="683">
        <f>_xll.qlCalendarAdvance(Calendar,X940,W941,"f",FALSE)</f>
        <v>45832</v>
      </c>
      <c r="Y941" s="682">
        <f>_xll.qlCalendarAdvance(Calendar,X941,NDays&amp;"D")</f>
        <v>45832</v>
      </c>
      <c r="Z941" s="681">
        <v>2.5157217634119711E-2</v>
      </c>
      <c r="AA941" s="686"/>
      <c r="AB941" s="685"/>
    </row>
    <row r="942" spans="22:28" x14ac:dyDescent="0.2">
      <c r="V942" s="688"/>
      <c r="W942" s="687" t="str">
        <f t="shared" si="21"/>
        <v>1w</v>
      </c>
      <c r="X942" s="683">
        <f>_xll.qlCalendarAdvance(Calendar,X941,W942,"f",FALSE)</f>
        <v>45839</v>
      </c>
      <c r="Y942" s="682">
        <f>_xll.qlCalendarAdvance(Calendar,X942,NDays&amp;"D")</f>
        <v>45839</v>
      </c>
      <c r="Z942" s="681">
        <v>2.5172116786632559E-2</v>
      </c>
      <c r="AA942" s="686"/>
      <c r="AB942" s="685"/>
    </row>
    <row r="943" spans="22:28" x14ac:dyDescent="0.2">
      <c r="V943" s="688"/>
      <c r="W943" s="687" t="str">
        <f t="shared" si="21"/>
        <v>1w</v>
      </c>
      <c r="X943" s="683">
        <f>_xll.qlCalendarAdvance(Calendar,X942,W943,"f",FALSE)</f>
        <v>45846</v>
      </c>
      <c r="Y943" s="682">
        <f>_xll.qlCalendarAdvance(Calendar,X943,NDays&amp;"D")</f>
        <v>45846</v>
      </c>
      <c r="Z943" s="681">
        <v>2.5186963131658135E-2</v>
      </c>
      <c r="AA943" s="686"/>
      <c r="AB943" s="685"/>
    </row>
    <row r="944" spans="22:28" x14ac:dyDescent="0.2">
      <c r="V944" s="688"/>
      <c r="W944" s="687" t="str">
        <f t="shared" si="21"/>
        <v>1w</v>
      </c>
      <c r="X944" s="683">
        <f>_xll.qlCalendarAdvance(Calendar,X943,W944,"f",FALSE)</f>
        <v>45853</v>
      </c>
      <c r="Y944" s="682">
        <f>_xll.qlCalendarAdvance(Calendar,X944,NDays&amp;"D")</f>
        <v>45853</v>
      </c>
      <c r="Z944" s="681">
        <v>2.5201756139640041E-2</v>
      </c>
      <c r="AA944" s="686"/>
      <c r="AB944" s="685"/>
    </row>
    <row r="945" spans="22:28" x14ac:dyDescent="0.2">
      <c r="V945" s="688"/>
      <c r="W945" s="687" t="str">
        <f t="shared" si="21"/>
        <v>1w</v>
      </c>
      <c r="X945" s="683">
        <f>_xll.qlCalendarAdvance(Calendar,X944,W945,"f",FALSE)</f>
        <v>45860</v>
      </c>
      <c r="Y945" s="682">
        <f>_xll.qlCalendarAdvance(Calendar,X945,NDays&amp;"D")</f>
        <v>45860</v>
      </c>
      <c r="Z945" s="681">
        <v>2.5216495810335138E-2</v>
      </c>
      <c r="AA945" s="686"/>
      <c r="AB945" s="685"/>
    </row>
    <row r="946" spans="22:28" x14ac:dyDescent="0.2">
      <c r="V946" s="688"/>
      <c r="W946" s="687" t="str">
        <f t="shared" si="21"/>
        <v>1w</v>
      </c>
      <c r="X946" s="683">
        <f>_xll.qlCalendarAdvance(Calendar,X945,W946,"f",FALSE)</f>
        <v>45867</v>
      </c>
      <c r="Y946" s="682">
        <f>_xll.qlCalendarAdvance(Calendar,X946,NDays&amp;"D")</f>
        <v>45867</v>
      </c>
      <c r="Z946" s="681">
        <v>2.5231182143905517E-2</v>
      </c>
      <c r="AA946" s="686"/>
      <c r="AB946" s="685"/>
    </row>
    <row r="947" spans="22:28" x14ac:dyDescent="0.2">
      <c r="V947" s="688"/>
      <c r="W947" s="687" t="str">
        <f t="shared" si="21"/>
        <v>1w</v>
      </c>
      <c r="X947" s="683">
        <f>_xll.qlCalendarAdvance(Calendar,X946,W947,"f",FALSE)</f>
        <v>45874</v>
      </c>
      <c r="Y947" s="682">
        <f>_xll.qlCalendarAdvance(Calendar,X947,NDays&amp;"D")</f>
        <v>45874</v>
      </c>
      <c r="Z947" s="681">
        <v>2.5245815140270134E-2</v>
      </c>
      <c r="AA947" s="686"/>
      <c r="AB947" s="685"/>
    </row>
    <row r="948" spans="22:28" x14ac:dyDescent="0.2">
      <c r="V948" s="688"/>
      <c r="W948" s="687" t="str">
        <f t="shared" si="21"/>
        <v>1w</v>
      </c>
      <c r="X948" s="683">
        <f>_xll.qlCalendarAdvance(Calendar,X947,W948,"f",FALSE)</f>
        <v>45881</v>
      </c>
      <c r="Y948" s="682">
        <f>_xll.qlCalendarAdvance(Calendar,X948,NDays&amp;"D")</f>
        <v>45881</v>
      </c>
      <c r="Z948" s="681">
        <v>2.5260394799510033E-2</v>
      </c>
      <c r="AA948" s="686"/>
      <c r="AB948" s="685"/>
    </row>
    <row r="949" spans="22:28" x14ac:dyDescent="0.2">
      <c r="V949" s="688"/>
      <c r="W949" s="687" t="str">
        <f t="shared" si="21"/>
        <v>1w</v>
      </c>
      <c r="X949" s="683">
        <f>_xll.qlCalendarAdvance(Calendar,X948,W949,"f",FALSE)</f>
        <v>45888</v>
      </c>
      <c r="Y949" s="682">
        <f>_xll.qlCalendarAdvance(Calendar,X949,NDays&amp;"D")</f>
        <v>45888</v>
      </c>
      <c r="Z949" s="681">
        <v>2.5274921121544169E-2</v>
      </c>
      <c r="AA949" s="686"/>
      <c r="AB949" s="685"/>
    </row>
    <row r="950" spans="22:28" x14ac:dyDescent="0.2">
      <c r="V950" s="688"/>
      <c r="W950" s="687" t="str">
        <f t="shared" si="21"/>
        <v>1w</v>
      </c>
      <c r="X950" s="683">
        <f>_xll.qlCalendarAdvance(Calendar,X949,W950,"f",FALSE)</f>
        <v>45895</v>
      </c>
      <c r="Y950" s="682">
        <f>_xll.qlCalendarAdvance(Calendar,X950,NDays&amp;"D")</f>
        <v>45895</v>
      </c>
      <c r="Z950" s="681">
        <v>2.5289394106372542E-2</v>
      </c>
      <c r="AA950" s="686"/>
      <c r="AB950" s="685"/>
    </row>
    <row r="951" spans="22:28" x14ac:dyDescent="0.2">
      <c r="V951" s="688"/>
      <c r="W951" s="687" t="str">
        <f t="shared" si="21"/>
        <v>1w</v>
      </c>
      <c r="X951" s="683">
        <f>_xll.qlCalendarAdvance(Calendar,X950,W951,"f",FALSE)</f>
        <v>45902</v>
      </c>
      <c r="Y951" s="682">
        <f>_xll.qlCalendarAdvance(Calendar,X951,NDays&amp;"D")</f>
        <v>45902</v>
      </c>
      <c r="Z951" s="681">
        <v>2.5303813753995152E-2</v>
      </c>
      <c r="AA951" s="686"/>
      <c r="AB951" s="685"/>
    </row>
    <row r="952" spans="22:28" x14ac:dyDescent="0.2">
      <c r="V952" s="688"/>
      <c r="W952" s="687" t="str">
        <f t="shared" si="21"/>
        <v>1w</v>
      </c>
      <c r="X952" s="683">
        <f>_xll.qlCalendarAdvance(Calendar,X951,W952,"f",FALSE)</f>
        <v>45909</v>
      </c>
      <c r="Y952" s="682">
        <f>_xll.qlCalendarAdvance(Calendar,X952,NDays&amp;"D")</f>
        <v>45909</v>
      </c>
      <c r="Z952" s="681">
        <v>2.5318180064493045E-2</v>
      </c>
      <c r="AA952" s="686"/>
      <c r="AB952" s="685"/>
    </row>
    <row r="953" spans="22:28" x14ac:dyDescent="0.2">
      <c r="V953" s="688"/>
      <c r="W953" s="687" t="str">
        <f t="shared" si="21"/>
        <v>1w</v>
      </c>
      <c r="X953" s="683">
        <f>_xll.qlCalendarAdvance(Calendar,X952,W953,"f",FALSE)</f>
        <v>45916</v>
      </c>
      <c r="Y953" s="682">
        <f>_xll.qlCalendarAdvance(Calendar,X953,NDays&amp;"D")</f>
        <v>45916</v>
      </c>
      <c r="Z953" s="681">
        <v>2.5332493037623083E-2</v>
      </c>
      <c r="AA953" s="686"/>
      <c r="AB953" s="685"/>
    </row>
    <row r="954" spans="22:28" x14ac:dyDescent="0.2">
      <c r="V954" s="688"/>
      <c r="W954" s="687" t="str">
        <f t="shared" si="21"/>
        <v>1w</v>
      </c>
      <c r="X954" s="683">
        <f>_xll.qlCalendarAdvance(Calendar,X953,W954,"f",FALSE)</f>
        <v>45923</v>
      </c>
      <c r="Y954" s="682">
        <f>_xll.qlCalendarAdvance(Calendar,X954,NDays&amp;"D")</f>
        <v>45923</v>
      </c>
      <c r="Z954" s="681">
        <v>2.5346752673628403E-2</v>
      </c>
      <c r="AA954" s="686"/>
      <c r="AB954" s="685"/>
    </row>
    <row r="955" spans="22:28" x14ac:dyDescent="0.2">
      <c r="V955" s="688"/>
      <c r="W955" s="687" t="str">
        <f t="shared" si="21"/>
        <v>1w</v>
      </c>
      <c r="X955" s="683">
        <f>_xll.qlCalendarAdvance(Calendar,X954,W955,"f",FALSE)</f>
        <v>45930</v>
      </c>
      <c r="Y955" s="682">
        <f>_xll.qlCalendarAdvance(Calendar,X955,NDays&amp;"D")</f>
        <v>45930</v>
      </c>
      <c r="Z955" s="681">
        <v>2.5360958972346914E-2</v>
      </c>
      <c r="AA955" s="686"/>
      <c r="AB955" s="685"/>
    </row>
    <row r="956" spans="22:28" x14ac:dyDescent="0.2">
      <c r="V956" s="688"/>
      <c r="W956" s="687" t="str">
        <f t="shared" si="21"/>
        <v>1w</v>
      </c>
      <c r="X956" s="683">
        <f>_xll.qlCalendarAdvance(Calendar,X955,W956,"f",FALSE)</f>
        <v>45937</v>
      </c>
      <c r="Y956" s="682">
        <f>_xll.qlCalendarAdvance(Calendar,X956,NDays&amp;"D")</f>
        <v>45937</v>
      </c>
      <c r="Z956" s="681">
        <v>2.5375111933940708E-2</v>
      </c>
      <c r="AA956" s="686"/>
      <c r="AB956" s="685"/>
    </row>
    <row r="957" spans="22:28" x14ac:dyDescent="0.2">
      <c r="V957" s="688"/>
      <c r="W957" s="687" t="str">
        <f t="shared" si="21"/>
        <v>1w</v>
      </c>
      <c r="X957" s="683">
        <f>_xll.qlCalendarAdvance(Calendar,X956,W957,"f",FALSE)</f>
        <v>45944</v>
      </c>
      <c r="Y957" s="682">
        <f>_xll.qlCalendarAdvance(Calendar,X957,NDays&amp;"D")</f>
        <v>45944</v>
      </c>
      <c r="Z957" s="681">
        <v>2.5389211558247693E-2</v>
      </c>
      <c r="AA957" s="686"/>
      <c r="AB957" s="685"/>
    </row>
    <row r="958" spans="22:28" x14ac:dyDescent="0.2">
      <c r="V958" s="688"/>
      <c r="W958" s="687" t="str">
        <f t="shared" si="21"/>
        <v>1w</v>
      </c>
      <c r="X958" s="683">
        <f>_xll.qlCalendarAdvance(Calendar,X957,W958,"f",FALSE)</f>
        <v>45951</v>
      </c>
      <c r="Y958" s="682">
        <f>_xll.qlCalendarAdvance(Calendar,X958,NDays&amp;"D")</f>
        <v>45951</v>
      </c>
      <c r="Z958" s="681">
        <v>2.5403257845267868E-2</v>
      </c>
      <c r="AA958" s="686"/>
      <c r="AB958" s="685"/>
    </row>
    <row r="959" spans="22:28" x14ac:dyDescent="0.2">
      <c r="V959" s="688"/>
      <c r="W959" s="687" t="str">
        <f t="shared" si="21"/>
        <v>1w</v>
      </c>
      <c r="X959" s="683">
        <f>_xll.qlCalendarAdvance(Calendar,X958,W959,"f",FALSE)</f>
        <v>45958</v>
      </c>
      <c r="Y959" s="682">
        <f>_xll.qlCalendarAdvance(Calendar,X959,NDays&amp;"D")</f>
        <v>45958</v>
      </c>
      <c r="Z959" s="681">
        <v>2.541725079508228E-2</v>
      </c>
      <c r="AA959" s="686"/>
      <c r="AB959" s="685"/>
    </row>
    <row r="960" spans="22:28" x14ac:dyDescent="0.2">
      <c r="V960" s="688"/>
      <c r="W960" s="687" t="str">
        <f t="shared" si="21"/>
        <v>1w</v>
      </c>
      <c r="X960" s="683">
        <f>_xll.qlCalendarAdvance(Calendar,X959,W960,"f",FALSE)</f>
        <v>45965</v>
      </c>
      <c r="Y960" s="682">
        <f>_xll.qlCalendarAdvance(Calendar,X960,NDays&amp;"D")</f>
        <v>45965</v>
      </c>
      <c r="Z960" s="681">
        <v>2.5431190407609883E-2</v>
      </c>
      <c r="AA960" s="686"/>
      <c r="AB960" s="685"/>
    </row>
    <row r="961" spans="22:28" x14ac:dyDescent="0.2">
      <c r="V961" s="688"/>
      <c r="W961" s="687" t="str">
        <f t="shared" si="21"/>
        <v>1w</v>
      </c>
      <c r="X961" s="683">
        <f>_xll.qlCalendarAdvance(Calendar,X960,W961,"f",FALSE)</f>
        <v>45972</v>
      </c>
      <c r="Y961" s="682">
        <f>_xll.qlCalendarAdvance(Calendar,X961,NDays&amp;"D")</f>
        <v>45972</v>
      </c>
      <c r="Z961" s="681">
        <v>2.5445076682850676E-2</v>
      </c>
      <c r="AA961" s="686"/>
      <c r="AB961" s="685"/>
    </row>
    <row r="962" spans="22:28" x14ac:dyDescent="0.2">
      <c r="V962" s="688"/>
      <c r="W962" s="687" t="str">
        <f t="shared" si="21"/>
        <v>1w</v>
      </c>
      <c r="X962" s="683">
        <f>_xll.qlCalendarAdvance(Calendar,X961,W962,"f",FALSE)</f>
        <v>45979</v>
      </c>
      <c r="Y962" s="682">
        <f>_xll.qlCalendarAdvance(Calendar,X962,NDays&amp;"D")</f>
        <v>45979</v>
      </c>
      <c r="Z962" s="681">
        <v>2.5458909620804659E-2</v>
      </c>
      <c r="AA962" s="686"/>
      <c r="AB962" s="685"/>
    </row>
    <row r="963" spans="22:28" x14ac:dyDescent="0.2">
      <c r="V963" s="688"/>
      <c r="W963" s="687" t="str">
        <f t="shared" si="21"/>
        <v>1w</v>
      </c>
      <c r="X963" s="683">
        <f>_xll.qlCalendarAdvance(Calendar,X962,W963,"f",FALSE)</f>
        <v>45986</v>
      </c>
      <c r="Y963" s="682">
        <f>_xll.qlCalendarAdvance(Calendar,X963,NDays&amp;"D")</f>
        <v>45986</v>
      </c>
      <c r="Z963" s="681">
        <v>2.547268922155288E-2</v>
      </c>
      <c r="AA963" s="686"/>
      <c r="AB963" s="685"/>
    </row>
    <row r="964" spans="22:28" x14ac:dyDescent="0.2">
      <c r="V964" s="688"/>
      <c r="W964" s="687" t="str">
        <f t="shared" si="21"/>
        <v>1w</v>
      </c>
      <c r="X964" s="683">
        <f>_xll.qlCalendarAdvance(Calendar,X963,W964,"f",FALSE)</f>
        <v>45993</v>
      </c>
      <c r="Y964" s="682">
        <f>_xll.qlCalendarAdvance(Calendar,X964,NDays&amp;"D")</f>
        <v>45993</v>
      </c>
      <c r="Z964" s="681">
        <v>2.5486415485014291E-2</v>
      </c>
      <c r="AA964" s="686"/>
      <c r="AB964" s="685"/>
    </row>
    <row r="965" spans="22:28" x14ac:dyDescent="0.2">
      <c r="V965" s="688"/>
      <c r="W965" s="687" t="str">
        <f t="shared" si="21"/>
        <v>1w</v>
      </c>
      <c r="X965" s="683">
        <f>_xll.qlCalendarAdvance(Calendar,X964,W965,"f",FALSE)</f>
        <v>46000</v>
      </c>
      <c r="Y965" s="682">
        <f>_xll.qlCalendarAdvance(Calendar,X965,NDays&amp;"D")</f>
        <v>46000</v>
      </c>
      <c r="Z965" s="681">
        <v>2.5500088411188893E-2</v>
      </c>
      <c r="AA965" s="686"/>
      <c r="AB965" s="685"/>
    </row>
    <row r="966" spans="22:28" x14ac:dyDescent="0.2">
      <c r="V966" s="688"/>
      <c r="W966" s="687" t="str">
        <f t="shared" si="21"/>
        <v>1w</v>
      </c>
      <c r="X966" s="683">
        <f>_xll.qlCalendarAdvance(Calendar,X965,W966,"f",FALSE)</f>
        <v>46007</v>
      </c>
      <c r="Y966" s="682">
        <f>_xll.qlCalendarAdvance(Calendar,X966,NDays&amp;"D")</f>
        <v>46007</v>
      </c>
      <c r="Z966" s="681">
        <v>2.5513708000076685E-2</v>
      </c>
      <c r="AA966" s="686"/>
      <c r="AB966" s="685"/>
    </row>
    <row r="967" spans="22:28" x14ac:dyDescent="0.2">
      <c r="V967" s="688"/>
      <c r="W967" s="687" t="str">
        <f t="shared" si="21"/>
        <v>1w</v>
      </c>
      <c r="X967" s="683">
        <f>_xll.qlCalendarAdvance(Calendar,X966,W967,"f",FALSE)</f>
        <v>46014</v>
      </c>
      <c r="Y967" s="682">
        <f>_xll.qlCalendarAdvance(Calendar,X967,NDays&amp;"D")</f>
        <v>46014</v>
      </c>
      <c r="Z967" s="681">
        <v>2.5527274251596621E-2</v>
      </c>
      <c r="AA967" s="686"/>
      <c r="AB967" s="685"/>
    </row>
    <row r="968" spans="22:28" x14ac:dyDescent="0.2">
      <c r="V968" s="688"/>
      <c r="W968" s="687" t="str">
        <f t="shared" si="21"/>
        <v>1w</v>
      </c>
      <c r="X968" s="683">
        <f>_xll.qlCalendarAdvance(Calendar,X967,W968,"f",FALSE)</f>
        <v>46021</v>
      </c>
      <c r="Y968" s="682">
        <f>_xll.qlCalendarAdvance(Calendar,X968,NDays&amp;"D")</f>
        <v>46021</v>
      </c>
      <c r="Z968" s="681">
        <v>2.5540787165829748E-2</v>
      </c>
      <c r="AA968" s="686"/>
      <c r="AB968" s="685"/>
    </row>
    <row r="969" spans="22:28" x14ac:dyDescent="0.2">
      <c r="V969" s="688"/>
      <c r="W969" s="687" t="str">
        <f t="shared" si="21"/>
        <v>1w</v>
      </c>
      <c r="X969" s="683">
        <f>_xll.qlCalendarAdvance(Calendar,X968,W969,"f",FALSE)</f>
        <v>46028</v>
      </c>
      <c r="Y969" s="682">
        <f>_xll.qlCalendarAdvance(Calendar,X969,NDays&amp;"D")</f>
        <v>46028</v>
      </c>
      <c r="Z969" s="681">
        <v>2.5554246742695019E-2</v>
      </c>
      <c r="AA969" s="686"/>
      <c r="AB969" s="685"/>
    </row>
    <row r="970" spans="22:28" x14ac:dyDescent="0.2">
      <c r="V970" s="688"/>
      <c r="W970" s="687" t="str">
        <f t="shared" si="21"/>
        <v>1w</v>
      </c>
      <c r="X970" s="683">
        <f>_xll.qlCalendarAdvance(Calendar,X969,W970,"f",FALSE)</f>
        <v>46035</v>
      </c>
      <c r="Y970" s="682">
        <f>_xll.qlCalendarAdvance(Calendar,X970,NDays&amp;"D")</f>
        <v>46035</v>
      </c>
      <c r="Z970" s="681">
        <v>2.5567652982354527E-2</v>
      </c>
      <c r="AA970" s="686"/>
      <c r="AB970" s="685"/>
    </row>
    <row r="971" spans="22:28" x14ac:dyDescent="0.2">
      <c r="V971" s="688"/>
      <c r="W971" s="687" t="str">
        <f t="shared" si="21"/>
        <v>1w</v>
      </c>
      <c r="X971" s="683">
        <f>_xll.qlCalendarAdvance(Calendar,X970,W971,"f",FALSE)</f>
        <v>46042</v>
      </c>
      <c r="Y971" s="682">
        <f>_xll.qlCalendarAdvance(Calendar,X971,NDays&amp;"D")</f>
        <v>46042</v>
      </c>
      <c r="Z971" s="681">
        <v>2.5581005884727226E-2</v>
      </c>
      <c r="AA971" s="686"/>
      <c r="AB971" s="685"/>
    </row>
    <row r="972" spans="22:28" x14ac:dyDescent="0.2">
      <c r="V972" s="688"/>
      <c r="W972" s="687" t="str">
        <f t="shared" si="21"/>
        <v>1w</v>
      </c>
      <c r="X972" s="683">
        <f>_xll.qlCalendarAdvance(Calendar,X971,W972,"f",FALSE)</f>
        <v>46049</v>
      </c>
      <c r="Y972" s="682">
        <f>_xll.qlCalendarAdvance(Calendar,X972,NDays&amp;"D")</f>
        <v>46049</v>
      </c>
      <c r="Z972" s="681">
        <v>2.5594305449732069E-2</v>
      </c>
      <c r="AA972" s="686"/>
      <c r="AB972" s="685"/>
    </row>
    <row r="973" spans="22:28" x14ac:dyDescent="0.2">
      <c r="V973" s="688"/>
      <c r="W973" s="687" t="str">
        <f t="shared" si="21"/>
        <v>1w</v>
      </c>
      <c r="X973" s="683">
        <f>_xll.qlCalendarAdvance(Calendar,X972,W973,"f",FALSE)</f>
        <v>46056</v>
      </c>
      <c r="Y973" s="682">
        <f>_xll.qlCalendarAdvance(Calendar,X973,NDays&amp;"D")</f>
        <v>46056</v>
      </c>
      <c r="Z973" s="681">
        <v>2.5607551677369056E-2</v>
      </c>
      <c r="AA973" s="686"/>
      <c r="AB973" s="685"/>
    </row>
    <row r="974" spans="22:28" x14ac:dyDescent="0.2">
      <c r="V974" s="688"/>
      <c r="W974" s="687" t="str">
        <f t="shared" si="21"/>
        <v>1w</v>
      </c>
      <c r="X974" s="683">
        <f>_xll.qlCalendarAdvance(Calendar,X973,W974,"f",FALSE)</f>
        <v>46063</v>
      </c>
      <c r="Y974" s="682">
        <f>_xll.qlCalendarAdvance(Calendar,X974,NDays&amp;"D")</f>
        <v>46063</v>
      </c>
      <c r="Z974" s="681">
        <v>2.5620744567557141E-2</v>
      </c>
      <c r="AA974" s="686"/>
      <c r="AB974" s="685"/>
    </row>
    <row r="975" spans="22:28" x14ac:dyDescent="0.2">
      <c r="V975" s="688"/>
      <c r="W975" s="687" t="str">
        <f t="shared" si="21"/>
        <v>1w</v>
      </c>
      <c r="X975" s="683">
        <f>_xll.qlCalendarAdvance(Calendar,X974,W975,"f",FALSE)</f>
        <v>46070</v>
      </c>
      <c r="Y975" s="682">
        <f>_xll.qlCalendarAdvance(Calendar,X975,NDays&amp;"D")</f>
        <v>46070</v>
      </c>
      <c r="Z975" s="681">
        <v>2.5633884120539463E-2</v>
      </c>
      <c r="AA975" s="686"/>
      <c r="AB975" s="685"/>
    </row>
    <row r="976" spans="22:28" x14ac:dyDescent="0.2">
      <c r="V976" s="688"/>
      <c r="W976" s="687" t="str">
        <f t="shared" si="21"/>
        <v>1w</v>
      </c>
      <c r="X976" s="683">
        <f>_xll.qlCalendarAdvance(Calendar,X975,W976,"f",FALSE)</f>
        <v>46077</v>
      </c>
      <c r="Y976" s="682">
        <f>_xll.qlCalendarAdvance(Calendar,X976,NDays&amp;"D")</f>
        <v>46077</v>
      </c>
      <c r="Z976" s="681">
        <v>2.5646970336153929E-2</v>
      </c>
      <c r="AA976" s="686"/>
      <c r="AB976" s="685"/>
    </row>
    <row r="977" spans="22:28" x14ac:dyDescent="0.2">
      <c r="V977" s="688"/>
      <c r="W977" s="687" t="str">
        <f t="shared" si="21"/>
        <v>1w</v>
      </c>
      <c r="X977" s="683">
        <f>_xll.qlCalendarAdvance(Calendar,X976,W977,"f",FALSE)</f>
        <v>46084</v>
      </c>
      <c r="Y977" s="682">
        <f>_xll.qlCalendarAdvance(Calendar,X977,NDays&amp;"D")</f>
        <v>46084</v>
      </c>
      <c r="Z977" s="681">
        <v>2.566000321440054E-2</v>
      </c>
      <c r="AA977" s="686"/>
      <c r="AB977" s="685"/>
    </row>
    <row r="978" spans="22:28" x14ac:dyDescent="0.2">
      <c r="V978" s="688"/>
      <c r="W978" s="687" t="str">
        <f t="shared" ref="W978:W1041" si="22">W977</f>
        <v>1w</v>
      </c>
      <c r="X978" s="683">
        <f>_xll.qlCalendarAdvance(Calendar,X977,W978,"f",FALSE)</f>
        <v>46091</v>
      </c>
      <c r="Y978" s="682">
        <f>_xll.qlCalendarAdvance(Calendar,X978,NDays&amp;"D")</f>
        <v>46091</v>
      </c>
      <c r="Z978" s="681">
        <v>2.5672982755198248E-2</v>
      </c>
      <c r="AA978" s="686"/>
      <c r="AB978" s="685"/>
    </row>
    <row r="979" spans="22:28" x14ac:dyDescent="0.2">
      <c r="V979" s="688"/>
      <c r="W979" s="687" t="str">
        <f t="shared" si="22"/>
        <v>1w</v>
      </c>
      <c r="X979" s="683">
        <f>_xll.qlCalendarAdvance(Calendar,X978,W979,"f",FALSE)</f>
        <v>46098</v>
      </c>
      <c r="Y979" s="682">
        <f>_xll.qlCalendarAdvance(Calendar,X979,NDays&amp;"D")</f>
        <v>46098</v>
      </c>
      <c r="Z979" s="681">
        <v>2.5685908958709147E-2</v>
      </c>
      <c r="AA979" s="686"/>
      <c r="AB979" s="685"/>
    </row>
    <row r="980" spans="22:28" x14ac:dyDescent="0.2">
      <c r="V980" s="688"/>
      <c r="W980" s="687" t="str">
        <f t="shared" si="22"/>
        <v>1w</v>
      </c>
      <c r="X980" s="683">
        <f>_xll.qlCalendarAdvance(Calendar,X979,W980,"f",FALSE)</f>
        <v>46105</v>
      </c>
      <c r="Y980" s="682">
        <f>_xll.qlCalendarAdvance(Calendar,X980,NDays&amp;"D")</f>
        <v>46105</v>
      </c>
      <c r="Z980" s="681">
        <v>2.569878182485219E-2</v>
      </c>
      <c r="AA980" s="686"/>
      <c r="AB980" s="685"/>
    </row>
    <row r="981" spans="22:28" x14ac:dyDescent="0.2">
      <c r="V981" s="688"/>
      <c r="W981" s="687" t="str">
        <f t="shared" si="22"/>
        <v>1w</v>
      </c>
      <c r="X981" s="683">
        <f>_xll.qlCalendarAdvance(Calendar,X980,W981,"f",FALSE)</f>
        <v>46112</v>
      </c>
      <c r="Y981" s="682">
        <f>_xll.qlCalendarAdvance(Calendar,X981,NDays&amp;"D")</f>
        <v>46112</v>
      </c>
      <c r="Z981" s="681">
        <v>2.5711601353627378E-2</v>
      </c>
      <c r="AA981" s="686"/>
      <c r="AB981" s="685"/>
    </row>
    <row r="982" spans="22:28" x14ac:dyDescent="0.2">
      <c r="V982" s="688"/>
      <c r="W982" s="687" t="str">
        <f t="shared" si="22"/>
        <v>1w</v>
      </c>
      <c r="X982" s="683">
        <f>_xll.qlCalendarAdvance(Calendar,X981,W982,"f",FALSE)</f>
        <v>46119</v>
      </c>
      <c r="Y982" s="682">
        <f>_xll.qlCalendarAdvance(Calendar,X982,NDays&amp;"D")</f>
        <v>46119</v>
      </c>
      <c r="Z982" s="681">
        <v>2.5724367544953664E-2</v>
      </c>
      <c r="AA982" s="686"/>
      <c r="AB982" s="685"/>
    </row>
    <row r="983" spans="22:28" x14ac:dyDescent="0.2">
      <c r="V983" s="688"/>
      <c r="W983" s="687" t="str">
        <f t="shared" si="22"/>
        <v>1w</v>
      </c>
      <c r="X983" s="683">
        <f>_xll.qlCalendarAdvance(Calendar,X982,W983,"f",FALSE)</f>
        <v>46126</v>
      </c>
      <c r="Y983" s="682">
        <f>_xll.qlCalendarAdvance(Calendar,X983,NDays&amp;"D")</f>
        <v>46126</v>
      </c>
      <c r="Z983" s="681">
        <v>2.573708039899314E-2</v>
      </c>
      <c r="AA983" s="686"/>
      <c r="AB983" s="685"/>
    </row>
    <row r="984" spans="22:28" x14ac:dyDescent="0.2">
      <c r="V984" s="688"/>
      <c r="W984" s="687" t="str">
        <f t="shared" si="22"/>
        <v>1w</v>
      </c>
      <c r="X984" s="683">
        <f>_xll.qlCalendarAdvance(Calendar,X983,W984,"f",FALSE)</f>
        <v>46133</v>
      </c>
      <c r="Y984" s="682">
        <f>_xll.qlCalendarAdvance(Calendar,X984,NDays&amp;"D")</f>
        <v>46133</v>
      </c>
      <c r="Z984" s="681">
        <v>2.5749739915502667E-2</v>
      </c>
      <c r="AA984" s="686"/>
      <c r="AB984" s="685"/>
    </row>
    <row r="985" spans="22:28" x14ac:dyDescent="0.2">
      <c r="V985" s="688"/>
      <c r="W985" s="687" t="str">
        <f t="shared" si="22"/>
        <v>1w</v>
      </c>
      <c r="X985" s="683">
        <f>_xll.qlCalendarAdvance(Calendar,X984,W985,"f",FALSE)</f>
        <v>46140</v>
      </c>
      <c r="Y985" s="682">
        <f>_xll.qlCalendarAdvance(Calendar,X985,NDays&amp;"D")</f>
        <v>46140</v>
      </c>
      <c r="Z985" s="681">
        <v>2.5762346094725386E-2</v>
      </c>
      <c r="AA985" s="686"/>
      <c r="AB985" s="685"/>
    </row>
    <row r="986" spans="22:28" x14ac:dyDescent="0.2">
      <c r="V986" s="688"/>
      <c r="W986" s="687" t="str">
        <f t="shared" si="22"/>
        <v>1w</v>
      </c>
      <c r="X986" s="683">
        <f>_xll.qlCalendarAdvance(Calendar,X985,W986,"f",FALSE)</f>
        <v>46147</v>
      </c>
      <c r="Y986" s="682">
        <f>_xll.qlCalendarAdvance(Calendar,X986,NDays&amp;"D")</f>
        <v>46147</v>
      </c>
      <c r="Z986" s="681">
        <v>2.5774898936418156E-2</v>
      </c>
      <c r="AA986" s="686"/>
      <c r="AB986" s="685"/>
    </row>
    <row r="987" spans="22:28" x14ac:dyDescent="0.2">
      <c r="V987" s="688"/>
      <c r="W987" s="687" t="str">
        <f t="shared" si="22"/>
        <v>1w</v>
      </c>
      <c r="X987" s="683">
        <f>_xll.qlCalendarAdvance(Calendar,X986,W987,"f",FALSE)</f>
        <v>46154</v>
      </c>
      <c r="Y987" s="682">
        <f>_xll.qlCalendarAdvance(Calendar,X987,NDays&amp;"D")</f>
        <v>46154</v>
      </c>
      <c r="Z987" s="681">
        <v>2.578739844074307E-2</v>
      </c>
      <c r="AA987" s="686"/>
      <c r="AB987" s="685"/>
    </row>
    <row r="988" spans="22:28" x14ac:dyDescent="0.2">
      <c r="V988" s="688"/>
      <c r="W988" s="687" t="str">
        <f t="shared" si="22"/>
        <v>1w</v>
      </c>
      <c r="X988" s="683">
        <f>_xll.qlCalendarAdvance(Calendar,X987,W988,"f",FALSE)</f>
        <v>46161</v>
      </c>
      <c r="Y988" s="682">
        <f>_xll.qlCalendarAdvance(Calendar,X988,NDays&amp;"D")</f>
        <v>46161</v>
      </c>
      <c r="Z988" s="681">
        <v>2.5799844607700129E-2</v>
      </c>
      <c r="AA988" s="686"/>
      <c r="AB988" s="685"/>
    </row>
    <row r="989" spans="22:28" x14ac:dyDescent="0.2">
      <c r="V989" s="688"/>
      <c r="W989" s="687" t="str">
        <f t="shared" si="22"/>
        <v>1w</v>
      </c>
      <c r="X989" s="683">
        <f>_xll.qlCalendarAdvance(Calendar,X988,W989,"f",FALSE)</f>
        <v>46168</v>
      </c>
      <c r="Y989" s="682">
        <f>_xll.qlCalendarAdvance(Calendar,X989,NDays&amp;"D")</f>
        <v>46168</v>
      </c>
      <c r="Z989" s="681">
        <v>2.5812237437208285E-2</v>
      </c>
      <c r="AA989" s="686"/>
      <c r="AB989" s="685"/>
    </row>
    <row r="990" spans="22:28" x14ac:dyDescent="0.2">
      <c r="V990" s="688"/>
      <c r="W990" s="687" t="str">
        <f t="shared" si="22"/>
        <v>1w</v>
      </c>
      <c r="X990" s="683">
        <f>_xll.qlCalendarAdvance(Calendar,X989,W990,"f",FALSE)</f>
        <v>46175</v>
      </c>
      <c r="Y990" s="682">
        <f>_xll.qlCalendarAdvance(Calendar,X990,NDays&amp;"D")</f>
        <v>46175</v>
      </c>
      <c r="Z990" s="681">
        <v>2.582457692926754E-2</v>
      </c>
      <c r="AA990" s="686"/>
      <c r="AB990" s="685"/>
    </row>
    <row r="991" spans="22:28" x14ac:dyDescent="0.2">
      <c r="V991" s="688"/>
      <c r="W991" s="687" t="str">
        <f t="shared" si="22"/>
        <v>1w</v>
      </c>
      <c r="X991" s="683">
        <f>_xll.qlCalendarAdvance(Calendar,X990,W991,"f",FALSE)</f>
        <v>46182</v>
      </c>
      <c r="Y991" s="682">
        <f>_xll.qlCalendarAdvance(Calendar,X991,NDays&amp;"D")</f>
        <v>46182</v>
      </c>
      <c r="Z991" s="681">
        <v>2.5836863083958939E-2</v>
      </c>
      <c r="AA991" s="686"/>
      <c r="AB991" s="685"/>
    </row>
    <row r="992" spans="22:28" x14ac:dyDescent="0.2">
      <c r="V992" s="688"/>
      <c r="W992" s="687" t="str">
        <f t="shared" si="22"/>
        <v>1w</v>
      </c>
      <c r="X992" s="683">
        <f>_xll.qlCalendarAdvance(Calendar,X991,W992,"f",FALSE)</f>
        <v>46189</v>
      </c>
      <c r="Y992" s="682">
        <f>_xll.qlCalendarAdvance(Calendar,X992,NDays&amp;"D")</f>
        <v>46189</v>
      </c>
      <c r="Z992" s="681">
        <v>2.5849095901039343E-2</v>
      </c>
      <c r="AA992" s="686"/>
      <c r="AB992" s="685"/>
    </row>
    <row r="993" spans="22:28" x14ac:dyDescent="0.2">
      <c r="V993" s="688"/>
      <c r="W993" s="687" t="str">
        <f t="shared" si="22"/>
        <v>1w</v>
      </c>
      <c r="X993" s="683">
        <f>_xll.qlCalendarAdvance(Calendar,X992,W993,"f",FALSE)</f>
        <v>46196</v>
      </c>
      <c r="Y993" s="682">
        <f>_xll.qlCalendarAdvance(Calendar,X993,NDays&amp;"D")</f>
        <v>46196</v>
      </c>
      <c r="Z993" s="681">
        <v>2.5861275380832938E-2</v>
      </c>
      <c r="AA993" s="686"/>
      <c r="AB993" s="685"/>
    </row>
    <row r="994" spans="22:28" x14ac:dyDescent="0.2">
      <c r="V994" s="688"/>
      <c r="W994" s="687" t="str">
        <f t="shared" si="22"/>
        <v>1w</v>
      </c>
      <c r="X994" s="683">
        <f>_xll.qlCalendarAdvance(Calendar,X993,W994,"f",FALSE)</f>
        <v>46203</v>
      </c>
      <c r="Y994" s="682">
        <f>_xll.qlCalendarAdvance(Calendar,X994,NDays&amp;"D")</f>
        <v>46203</v>
      </c>
      <c r="Z994" s="681">
        <v>2.5873401523096584E-2</v>
      </c>
      <c r="AA994" s="686"/>
      <c r="AB994" s="685"/>
    </row>
    <row r="995" spans="22:28" x14ac:dyDescent="0.2">
      <c r="V995" s="688"/>
      <c r="W995" s="687" t="str">
        <f t="shared" si="22"/>
        <v>1w</v>
      </c>
      <c r="X995" s="683">
        <f>_xll.qlCalendarAdvance(Calendar,X994,W995,"f",FALSE)</f>
        <v>46210</v>
      </c>
      <c r="Y995" s="682">
        <f>_xll.qlCalendarAdvance(Calendar,X995,NDays&amp;"D")</f>
        <v>46210</v>
      </c>
      <c r="Z995" s="681">
        <v>2.5885474327911329E-2</v>
      </c>
      <c r="AA995" s="686"/>
      <c r="AB995" s="685"/>
    </row>
    <row r="996" spans="22:28" x14ac:dyDescent="0.2">
      <c r="V996" s="688"/>
      <c r="W996" s="687" t="str">
        <f t="shared" si="22"/>
        <v>1w</v>
      </c>
      <c r="X996" s="683">
        <f>_xll.qlCalendarAdvance(Calendar,X995,W996,"f",FALSE)</f>
        <v>46217</v>
      </c>
      <c r="Y996" s="682">
        <f>_xll.qlCalendarAdvance(Calendar,X996,NDays&amp;"D")</f>
        <v>46217</v>
      </c>
      <c r="Z996" s="681">
        <v>2.5897493795277171E-2</v>
      </c>
      <c r="AA996" s="686"/>
      <c r="AB996" s="685"/>
    </row>
    <row r="997" spans="22:28" x14ac:dyDescent="0.2">
      <c r="V997" s="688"/>
      <c r="W997" s="687" t="str">
        <f t="shared" si="22"/>
        <v>1w</v>
      </c>
      <c r="X997" s="683">
        <f>_xll.qlCalendarAdvance(Calendar,X996,W997,"f",FALSE)</f>
        <v>46224</v>
      </c>
      <c r="Y997" s="682">
        <f>_xll.qlCalendarAdvance(Calendar,X997,NDays&amp;"D")</f>
        <v>46224</v>
      </c>
      <c r="Z997" s="681">
        <v>2.5909459925194112E-2</v>
      </c>
      <c r="AA997" s="686"/>
      <c r="AB997" s="685"/>
    </row>
    <row r="998" spans="22:28" x14ac:dyDescent="0.2">
      <c r="V998" s="688"/>
      <c r="W998" s="687" t="str">
        <f t="shared" si="22"/>
        <v>1w</v>
      </c>
      <c r="X998" s="683">
        <f>_xll.qlCalendarAdvance(Calendar,X997,W998,"f",FALSE)</f>
        <v>46231</v>
      </c>
      <c r="Y998" s="682">
        <f>_xll.qlCalendarAdvance(Calendar,X998,NDays&amp;"D")</f>
        <v>46231</v>
      </c>
      <c r="Z998" s="681">
        <v>2.5921372717581104E-2</v>
      </c>
      <c r="AA998" s="686"/>
      <c r="AB998" s="685"/>
    </row>
    <row r="999" spans="22:28" x14ac:dyDescent="0.2">
      <c r="V999" s="688"/>
      <c r="W999" s="687" t="str">
        <f t="shared" si="22"/>
        <v>1w</v>
      </c>
      <c r="X999" s="683">
        <f>_xll.qlCalendarAdvance(Calendar,X998,W999,"f",FALSE)</f>
        <v>46238</v>
      </c>
      <c r="Y999" s="682">
        <f>_xll.qlCalendarAdvance(Calendar,X999,NDays&amp;"D")</f>
        <v>46238</v>
      </c>
      <c r="Z999" s="681">
        <v>2.5933232172519194E-2</v>
      </c>
      <c r="AA999" s="686"/>
      <c r="AB999" s="685"/>
    </row>
    <row r="1000" spans="22:28" x14ac:dyDescent="0.2">
      <c r="V1000" s="688"/>
      <c r="W1000" s="687" t="str">
        <f t="shared" si="22"/>
        <v>1w</v>
      </c>
      <c r="X1000" s="683">
        <f>_xll.qlCalendarAdvance(Calendar,X999,W1000,"f",FALSE)</f>
        <v>46245</v>
      </c>
      <c r="Y1000" s="682">
        <f>_xll.qlCalendarAdvance(Calendar,X1000,NDays&amp;"D")</f>
        <v>46245</v>
      </c>
      <c r="Z1000" s="681">
        <v>2.5945038290008382E-2</v>
      </c>
      <c r="AA1000" s="686"/>
      <c r="AB1000" s="685"/>
    </row>
    <row r="1001" spans="22:28" x14ac:dyDescent="0.2">
      <c r="V1001" s="688"/>
      <c r="W1001" s="687" t="str">
        <f t="shared" si="22"/>
        <v>1w</v>
      </c>
      <c r="X1001" s="683">
        <f>_xll.qlCalendarAdvance(Calendar,X1000,W1001,"f",FALSE)</f>
        <v>46252</v>
      </c>
      <c r="Y1001" s="682">
        <f>_xll.qlCalendarAdvance(Calendar,X1001,NDays&amp;"D")</f>
        <v>46252</v>
      </c>
      <c r="Z1001" s="681">
        <v>2.5956791070048668E-2</v>
      </c>
      <c r="AA1001" s="686"/>
      <c r="AB1001" s="685"/>
    </row>
    <row r="1002" spans="22:28" x14ac:dyDescent="0.2">
      <c r="V1002" s="688"/>
      <c r="W1002" s="687" t="str">
        <f t="shared" si="22"/>
        <v>1w</v>
      </c>
      <c r="X1002" s="683">
        <f>_xll.qlCalendarAdvance(Calendar,X1001,W1002,"f",FALSE)</f>
        <v>46259</v>
      </c>
      <c r="Y1002" s="682">
        <f>_xll.qlCalendarAdvance(Calendar,X1002,NDays&amp;"D")</f>
        <v>46259</v>
      </c>
      <c r="Z1002" s="681">
        <v>2.596849051247796E-2</v>
      </c>
      <c r="AA1002" s="686"/>
      <c r="AB1002" s="685"/>
    </row>
    <row r="1003" spans="22:28" x14ac:dyDescent="0.2">
      <c r="V1003" s="688"/>
      <c r="W1003" s="687" t="str">
        <f t="shared" si="22"/>
        <v>1w</v>
      </c>
      <c r="X1003" s="683">
        <f>_xll.qlCalendarAdvance(Calendar,X1002,W1003,"f",FALSE)</f>
        <v>46266</v>
      </c>
      <c r="Y1003" s="682">
        <f>_xll.qlCalendarAdvance(Calendar,X1003,NDays&amp;"D")</f>
        <v>46266</v>
      </c>
      <c r="Z1003" s="681">
        <v>2.5980136617458349E-2</v>
      </c>
      <c r="AA1003" s="686"/>
      <c r="AB1003" s="685"/>
    </row>
    <row r="1004" spans="22:28" x14ac:dyDescent="0.2">
      <c r="V1004" s="688"/>
      <c r="W1004" s="687" t="str">
        <f t="shared" si="22"/>
        <v>1w</v>
      </c>
      <c r="X1004" s="683">
        <f>_xll.qlCalendarAdvance(Calendar,X1003,W1004,"f",FALSE)</f>
        <v>46273</v>
      </c>
      <c r="Y1004" s="682">
        <f>_xll.qlCalendarAdvance(Calendar,X1004,NDays&amp;"D")</f>
        <v>46273</v>
      </c>
      <c r="Z1004" s="681">
        <v>2.599172938490879E-2</v>
      </c>
      <c r="AA1004" s="686"/>
      <c r="AB1004" s="685"/>
    </row>
    <row r="1005" spans="22:28" x14ac:dyDescent="0.2">
      <c r="V1005" s="688"/>
      <c r="W1005" s="687" t="str">
        <f t="shared" si="22"/>
        <v>1w</v>
      </c>
      <c r="X1005" s="683">
        <f>_xll.qlCalendarAdvance(Calendar,X1004,W1005,"f",FALSE)</f>
        <v>46280</v>
      </c>
      <c r="Y1005" s="682">
        <f>_xll.qlCalendarAdvance(Calendar,X1005,NDays&amp;"D")</f>
        <v>46280</v>
      </c>
      <c r="Z1005" s="681">
        <v>2.600326881491033E-2</v>
      </c>
      <c r="AA1005" s="686"/>
      <c r="AB1005" s="685"/>
    </row>
    <row r="1006" spans="22:28" x14ac:dyDescent="0.2">
      <c r="V1006" s="688"/>
      <c r="W1006" s="687" t="str">
        <f t="shared" si="22"/>
        <v>1w</v>
      </c>
      <c r="X1006" s="683">
        <f>_xll.qlCalendarAdvance(Calendar,X1005,W1006,"f",FALSE)</f>
        <v>46287</v>
      </c>
      <c r="Y1006" s="682">
        <f>_xll.qlCalendarAdvance(Calendar,X1006,NDays&amp;"D")</f>
        <v>46287</v>
      </c>
      <c r="Z1006" s="681">
        <v>2.6014754907300874E-2</v>
      </c>
      <c r="AA1006" s="686"/>
      <c r="AB1006" s="685"/>
    </row>
    <row r="1007" spans="22:28" x14ac:dyDescent="0.2">
      <c r="V1007" s="688"/>
      <c r="W1007" s="687" t="str">
        <f t="shared" si="22"/>
        <v>1w</v>
      </c>
      <c r="X1007" s="683">
        <f>_xll.qlCalendarAdvance(Calendar,X1006,W1007,"f",FALSE)</f>
        <v>46294</v>
      </c>
      <c r="Y1007" s="682">
        <f>_xll.qlCalendarAdvance(Calendar,X1007,NDays&amp;"D")</f>
        <v>46294</v>
      </c>
      <c r="Z1007" s="681">
        <v>2.6026187662242517E-2</v>
      </c>
      <c r="AA1007" s="686"/>
      <c r="AB1007" s="685"/>
    </row>
    <row r="1008" spans="22:28" x14ac:dyDescent="0.2">
      <c r="V1008" s="688"/>
      <c r="W1008" s="687" t="str">
        <f t="shared" si="22"/>
        <v>1w</v>
      </c>
      <c r="X1008" s="683">
        <f>_xll.qlCalendarAdvance(Calendar,X1007,W1008,"f",FALSE)</f>
        <v>46301</v>
      </c>
      <c r="Y1008" s="682">
        <f>_xll.qlCalendarAdvance(Calendar,X1008,NDays&amp;"D")</f>
        <v>46301</v>
      </c>
      <c r="Z1008" s="681">
        <v>2.6037567079654211E-2</v>
      </c>
      <c r="AA1008" s="686"/>
      <c r="AB1008" s="685"/>
    </row>
    <row r="1009" spans="22:28" x14ac:dyDescent="0.2">
      <c r="V1009" s="688"/>
      <c r="W1009" s="687" t="str">
        <f t="shared" si="22"/>
        <v>1w</v>
      </c>
      <c r="X1009" s="683">
        <f>_xll.qlCalendarAdvance(Calendar,X1008,W1009,"f",FALSE)</f>
        <v>46308</v>
      </c>
      <c r="Y1009" s="682">
        <f>_xll.qlCalendarAdvance(Calendar,X1009,NDays&amp;"D")</f>
        <v>46308</v>
      </c>
      <c r="Z1009" s="681">
        <v>2.6048893159617004E-2</v>
      </c>
      <c r="AA1009" s="686"/>
      <c r="AB1009" s="685"/>
    </row>
    <row r="1010" spans="22:28" x14ac:dyDescent="0.2">
      <c r="V1010" s="688"/>
      <c r="W1010" s="687" t="str">
        <f t="shared" si="22"/>
        <v>1w</v>
      </c>
      <c r="X1010" s="683">
        <f>_xll.qlCalendarAdvance(Calendar,X1009,W1010,"f",FALSE)</f>
        <v>46315</v>
      </c>
      <c r="Y1010" s="682">
        <f>_xll.qlCalendarAdvance(Calendar,X1010,NDays&amp;"D")</f>
        <v>46315</v>
      </c>
      <c r="Z1010" s="681">
        <v>2.6060165901887755E-2</v>
      </c>
      <c r="AA1010" s="686"/>
      <c r="AB1010" s="685"/>
    </row>
    <row r="1011" spans="22:28" x14ac:dyDescent="0.2">
      <c r="V1011" s="688"/>
      <c r="W1011" s="687" t="str">
        <f t="shared" si="22"/>
        <v>1w</v>
      </c>
      <c r="X1011" s="683">
        <f>_xll.qlCalendarAdvance(Calendar,X1010,W1011,"f",FALSE)</f>
        <v>46322</v>
      </c>
      <c r="Y1011" s="682">
        <f>_xll.qlCalendarAdvance(Calendar,X1011,NDays&amp;"D")</f>
        <v>46322</v>
      </c>
      <c r="Z1011" s="681">
        <v>2.6071385306709605E-2</v>
      </c>
      <c r="AA1011" s="686"/>
      <c r="AB1011" s="685"/>
    </row>
    <row r="1012" spans="22:28" x14ac:dyDescent="0.2">
      <c r="V1012" s="688"/>
      <c r="W1012" s="687" t="str">
        <f t="shared" si="22"/>
        <v>1w</v>
      </c>
      <c r="X1012" s="683">
        <f>_xll.qlCalendarAdvance(Calendar,X1011,W1012,"f",FALSE)</f>
        <v>46329</v>
      </c>
      <c r="Y1012" s="682">
        <f>_xll.qlCalendarAdvance(Calendar,X1012,NDays&amp;"D")</f>
        <v>46329</v>
      </c>
      <c r="Z1012" s="681">
        <v>2.6082551374001506E-2</v>
      </c>
      <c r="AA1012" s="686"/>
      <c r="AB1012" s="685"/>
    </row>
    <row r="1013" spans="22:28" x14ac:dyDescent="0.2">
      <c r="V1013" s="688"/>
      <c r="W1013" s="687" t="str">
        <f t="shared" si="22"/>
        <v>1w</v>
      </c>
      <c r="X1013" s="683">
        <f>_xll.qlCalendarAdvance(Calendar,X1012,W1013,"f",FALSE)</f>
        <v>46336</v>
      </c>
      <c r="Y1013" s="682">
        <f>_xll.qlCalendarAdvance(Calendar,X1013,NDays&amp;"D")</f>
        <v>46336</v>
      </c>
      <c r="Z1013" s="681">
        <v>2.6093664103682412E-2</v>
      </c>
      <c r="AA1013" s="686"/>
      <c r="AB1013" s="685"/>
    </row>
    <row r="1014" spans="22:28" x14ac:dyDescent="0.2">
      <c r="V1014" s="688"/>
      <c r="W1014" s="687" t="str">
        <f t="shared" si="22"/>
        <v>1w</v>
      </c>
      <c r="X1014" s="683">
        <f>_xll.qlCalendarAdvance(Calendar,X1013,W1014,"f",FALSE)</f>
        <v>46343</v>
      </c>
      <c r="Y1014" s="682">
        <f>_xll.qlCalendarAdvance(Calendar,X1014,NDays&amp;"D")</f>
        <v>46343</v>
      </c>
      <c r="Z1014" s="681">
        <v>2.6104723495833371E-2</v>
      </c>
      <c r="AA1014" s="686"/>
      <c r="AB1014" s="685"/>
    </row>
    <row r="1015" spans="22:28" x14ac:dyDescent="0.2">
      <c r="V1015" s="688"/>
      <c r="W1015" s="687" t="str">
        <f t="shared" si="22"/>
        <v>1w</v>
      </c>
      <c r="X1015" s="683">
        <f>_xll.qlCalendarAdvance(Calendar,X1014,W1015,"f",FALSE)</f>
        <v>46350</v>
      </c>
      <c r="Y1015" s="682">
        <f>_xll.qlCalendarAdvance(Calendar,X1015,NDays&amp;"D")</f>
        <v>46350</v>
      </c>
      <c r="Z1015" s="681">
        <v>2.6115729550454381E-2</v>
      </c>
      <c r="AA1015" s="686"/>
      <c r="AB1015" s="685"/>
    </row>
    <row r="1016" spans="22:28" x14ac:dyDescent="0.2">
      <c r="V1016" s="688"/>
      <c r="W1016" s="687" t="str">
        <f t="shared" si="22"/>
        <v>1w</v>
      </c>
      <c r="X1016" s="683">
        <f>_xll.qlCalendarAdvance(Calendar,X1015,W1016,"f",FALSE)</f>
        <v>46357</v>
      </c>
      <c r="Y1016" s="682">
        <f>_xll.qlCalendarAdvance(Calendar,X1016,NDays&amp;"D")</f>
        <v>46357</v>
      </c>
      <c r="Z1016" s="681">
        <v>2.6126682267464396E-2</v>
      </c>
      <c r="AA1016" s="686"/>
      <c r="AB1016" s="685"/>
    </row>
    <row r="1017" spans="22:28" x14ac:dyDescent="0.2">
      <c r="V1017" s="688"/>
      <c r="W1017" s="687" t="str">
        <f t="shared" si="22"/>
        <v>1w</v>
      </c>
      <c r="X1017" s="683">
        <f>_xll.qlCalendarAdvance(Calendar,X1016,W1017,"f",FALSE)</f>
        <v>46364</v>
      </c>
      <c r="Y1017" s="682">
        <f>_xll.qlCalendarAdvance(Calendar,X1017,NDays&amp;"D")</f>
        <v>46364</v>
      </c>
      <c r="Z1017" s="681">
        <v>2.6137581646944463E-2</v>
      </c>
      <c r="AA1017" s="686"/>
      <c r="AB1017" s="685"/>
    </row>
    <row r="1018" spans="22:28" x14ac:dyDescent="0.2">
      <c r="V1018" s="688"/>
      <c r="W1018" s="687" t="str">
        <f t="shared" si="22"/>
        <v>1w</v>
      </c>
      <c r="X1018" s="683">
        <f>_xll.qlCalendarAdvance(Calendar,X1017,W1018,"f",FALSE)</f>
        <v>46371</v>
      </c>
      <c r="Y1018" s="682">
        <f>_xll.qlCalendarAdvance(Calendar,X1018,NDays&amp;"D")</f>
        <v>46371</v>
      </c>
      <c r="Z1018" s="681">
        <v>2.6148427688813536E-2</v>
      </c>
      <c r="AA1018" s="686"/>
      <c r="AB1018" s="685"/>
    </row>
    <row r="1019" spans="22:28" x14ac:dyDescent="0.2">
      <c r="V1019" s="688"/>
      <c r="W1019" s="687" t="str">
        <f t="shared" si="22"/>
        <v>1w</v>
      </c>
      <c r="X1019" s="683">
        <f>_xll.qlCalendarAdvance(Calendar,X1018,W1019,"f",FALSE)</f>
        <v>46378</v>
      </c>
      <c r="Y1019" s="682">
        <f>_xll.qlCalendarAdvance(Calendar,X1019,NDays&amp;"D")</f>
        <v>46378</v>
      </c>
      <c r="Z1019" s="681">
        <v>2.615922039315266E-2</v>
      </c>
      <c r="AA1019" s="686"/>
      <c r="AB1019" s="685"/>
    </row>
    <row r="1020" spans="22:28" x14ac:dyDescent="0.2">
      <c r="V1020" s="688"/>
      <c r="W1020" s="687" t="str">
        <f t="shared" si="22"/>
        <v>1w</v>
      </c>
      <c r="X1020" s="683">
        <f>_xll.qlCalendarAdvance(Calendar,X1019,W1020,"f",FALSE)</f>
        <v>46385</v>
      </c>
      <c r="Y1020" s="682">
        <f>_xll.qlCalendarAdvance(Calendar,X1020,NDays&amp;"D")</f>
        <v>46385</v>
      </c>
      <c r="Z1020" s="681">
        <v>2.616995975988079E-2</v>
      </c>
      <c r="AA1020" s="686"/>
      <c r="AB1020" s="685"/>
    </row>
    <row r="1021" spans="22:28" x14ac:dyDescent="0.2">
      <c r="V1021" s="688"/>
      <c r="W1021" s="687" t="str">
        <f t="shared" si="22"/>
        <v>1w</v>
      </c>
      <c r="X1021" s="683">
        <f>_xll.qlCalendarAdvance(Calendar,X1020,W1021,"f",FALSE)</f>
        <v>46392</v>
      </c>
      <c r="Y1021" s="682">
        <f>_xll.qlCalendarAdvance(Calendar,X1021,NDays&amp;"D")</f>
        <v>46392</v>
      </c>
      <c r="Z1021" s="681">
        <v>2.6180645788997925E-2</v>
      </c>
      <c r="AA1021" s="686"/>
      <c r="AB1021" s="685"/>
    </row>
    <row r="1022" spans="22:28" x14ac:dyDescent="0.2">
      <c r="V1022" s="688"/>
      <c r="W1022" s="687" t="str">
        <f t="shared" si="22"/>
        <v>1w</v>
      </c>
      <c r="X1022" s="683">
        <f>_xll.qlCalendarAdvance(Calendar,X1021,W1022,"f",FALSE)</f>
        <v>46399</v>
      </c>
      <c r="Y1022" s="682">
        <f>_xll.qlCalendarAdvance(Calendar,X1022,NDays&amp;"D")</f>
        <v>46399</v>
      </c>
      <c r="Z1022" s="681">
        <v>2.6191278480585112E-2</v>
      </c>
      <c r="AA1022" s="686"/>
      <c r="AB1022" s="685"/>
    </row>
    <row r="1023" spans="22:28" x14ac:dyDescent="0.2">
      <c r="V1023" s="688"/>
      <c r="W1023" s="687" t="str">
        <f t="shared" si="22"/>
        <v>1w</v>
      </c>
      <c r="X1023" s="683">
        <f>_xll.qlCalendarAdvance(Calendar,X1022,W1023,"f",FALSE)</f>
        <v>46406</v>
      </c>
      <c r="Y1023" s="682">
        <f>_xll.qlCalendarAdvance(Calendar,X1023,NDays&amp;"D")</f>
        <v>46406</v>
      </c>
      <c r="Z1023" s="681">
        <v>2.6201857834480258E-2</v>
      </c>
      <c r="AA1023" s="686"/>
      <c r="AB1023" s="685"/>
    </row>
    <row r="1024" spans="22:28" x14ac:dyDescent="0.2">
      <c r="V1024" s="688"/>
      <c r="W1024" s="687" t="str">
        <f t="shared" si="22"/>
        <v>1w</v>
      </c>
      <c r="X1024" s="683">
        <f>_xll.qlCalendarAdvance(Calendar,X1023,W1024,"f",FALSE)</f>
        <v>46413</v>
      </c>
      <c r="Y1024" s="682">
        <f>_xll.qlCalendarAdvance(Calendar,X1024,NDays&amp;"D")</f>
        <v>46413</v>
      </c>
      <c r="Z1024" s="681">
        <v>2.6212383850845455E-2</v>
      </c>
      <c r="AA1024" s="686"/>
      <c r="AB1024" s="685"/>
    </row>
    <row r="1025" spans="22:28" x14ac:dyDescent="0.2">
      <c r="V1025" s="688"/>
      <c r="W1025" s="687" t="str">
        <f t="shared" si="22"/>
        <v>1w</v>
      </c>
      <c r="X1025" s="683">
        <f>_xll.qlCalendarAdvance(Calendar,X1024,W1025,"f",FALSE)</f>
        <v>46420</v>
      </c>
      <c r="Y1025" s="682">
        <f>_xll.qlCalendarAdvance(Calendar,X1025,NDays&amp;"D")</f>
        <v>46420</v>
      </c>
      <c r="Z1025" s="681">
        <v>2.6222856529599659E-2</v>
      </c>
      <c r="AA1025" s="686"/>
      <c r="AB1025" s="685"/>
    </row>
    <row r="1026" spans="22:28" x14ac:dyDescent="0.2">
      <c r="V1026" s="688"/>
      <c r="W1026" s="687" t="str">
        <f t="shared" si="22"/>
        <v>1w</v>
      </c>
      <c r="X1026" s="683">
        <f>_xll.qlCalendarAdvance(Calendar,X1025,W1026,"f",FALSE)</f>
        <v>46427</v>
      </c>
      <c r="Y1026" s="682">
        <f>_xll.qlCalendarAdvance(Calendar,X1026,NDays&amp;"D")</f>
        <v>46427</v>
      </c>
      <c r="Z1026" s="681">
        <v>2.6233275870742867E-2</v>
      </c>
      <c r="AA1026" s="686"/>
      <c r="AB1026" s="685"/>
    </row>
    <row r="1027" spans="22:28" x14ac:dyDescent="0.2">
      <c r="V1027" s="688"/>
      <c r="W1027" s="687" t="str">
        <f t="shared" si="22"/>
        <v>1w</v>
      </c>
      <c r="X1027" s="683">
        <f>_xll.qlCalendarAdvance(Calendar,X1026,W1027,"f",FALSE)</f>
        <v>46434</v>
      </c>
      <c r="Y1027" s="682">
        <f>_xll.qlCalendarAdvance(Calendar,X1027,NDays&amp;"D")</f>
        <v>46434</v>
      </c>
      <c r="Z1027" s="681">
        <v>2.6243641874275081E-2</v>
      </c>
      <c r="AA1027" s="686"/>
      <c r="AB1027" s="685"/>
    </row>
    <row r="1028" spans="22:28" x14ac:dyDescent="0.2">
      <c r="V1028" s="688"/>
      <c r="W1028" s="687" t="str">
        <f t="shared" si="22"/>
        <v>1w</v>
      </c>
      <c r="X1028" s="683">
        <f>_xll.qlCalendarAdvance(Calendar,X1027,W1028,"f",FALSE)</f>
        <v>46441</v>
      </c>
      <c r="Y1028" s="682">
        <f>_xll.qlCalendarAdvance(Calendar,X1028,NDays&amp;"D")</f>
        <v>46441</v>
      </c>
      <c r="Z1028" s="681">
        <v>2.62539545401963E-2</v>
      </c>
      <c r="AA1028" s="686"/>
      <c r="AB1028" s="685"/>
    </row>
    <row r="1029" spans="22:28" x14ac:dyDescent="0.2">
      <c r="V1029" s="688"/>
      <c r="W1029" s="687" t="str">
        <f t="shared" si="22"/>
        <v>1w</v>
      </c>
      <c r="X1029" s="683">
        <f>_xll.qlCalendarAdvance(Calendar,X1028,W1029,"f",FALSE)</f>
        <v>46448</v>
      </c>
      <c r="Y1029" s="682">
        <f>_xll.qlCalendarAdvance(Calendar,X1029,NDays&amp;"D")</f>
        <v>46448</v>
      </c>
      <c r="Z1029" s="681">
        <v>2.6264213868425479E-2</v>
      </c>
      <c r="AA1029" s="686"/>
      <c r="AB1029" s="685"/>
    </row>
    <row r="1030" spans="22:28" x14ac:dyDescent="0.2">
      <c r="V1030" s="688"/>
      <c r="W1030" s="687" t="str">
        <f t="shared" si="22"/>
        <v>1w</v>
      </c>
      <c r="X1030" s="683">
        <f>_xll.qlCalendarAdvance(Calendar,X1029,W1030,"f",FALSE)</f>
        <v>46455</v>
      </c>
      <c r="Y1030" s="682">
        <f>_xll.qlCalendarAdvance(Calendar,X1030,NDays&amp;"D")</f>
        <v>46455</v>
      </c>
      <c r="Z1030" s="681">
        <v>2.6274419859124709E-2</v>
      </c>
      <c r="AA1030" s="686"/>
      <c r="AB1030" s="685"/>
    </row>
    <row r="1031" spans="22:28" x14ac:dyDescent="0.2">
      <c r="V1031" s="688"/>
      <c r="W1031" s="687" t="str">
        <f t="shared" si="22"/>
        <v>1w</v>
      </c>
      <c r="X1031" s="683">
        <f>_xll.qlCalendarAdvance(Calendar,X1030,W1031,"f",FALSE)</f>
        <v>46462</v>
      </c>
      <c r="Y1031" s="682">
        <f>_xll.qlCalendarAdvance(Calendar,X1031,NDays&amp;"D")</f>
        <v>46462</v>
      </c>
      <c r="Z1031" s="681">
        <v>2.6284572512050852E-2</v>
      </c>
      <c r="AA1031" s="686"/>
      <c r="AB1031" s="685"/>
    </row>
    <row r="1032" spans="22:28" x14ac:dyDescent="0.2">
      <c r="V1032" s="688"/>
      <c r="W1032" s="687" t="str">
        <f t="shared" si="22"/>
        <v>1w</v>
      </c>
      <c r="X1032" s="683">
        <f>_xll.qlCalendarAdvance(Calendar,X1031,W1032,"f",FALSE)</f>
        <v>46469</v>
      </c>
      <c r="Y1032" s="682">
        <f>_xll.qlCalendarAdvance(Calendar,X1032,NDays&amp;"D")</f>
        <v>46469</v>
      </c>
      <c r="Z1032" s="681">
        <v>2.6294671827447047E-2</v>
      </c>
      <c r="AA1032" s="686"/>
      <c r="AB1032" s="685"/>
    </row>
    <row r="1033" spans="22:28" x14ac:dyDescent="0.2">
      <c r="V1033" s="688"/>
      <c r="W1033" s="687" t="str">
        <f t="shared" si="22"/>
        <v>1w</v>
      </c>
      <c r="X1033" s="683">
        <f>_xll.qlCalendarAdvance(Calendar,X1032,W1033,"f",FALSE)</f>
        <v>46476</v>
      </c>
      <c r="Y1033" s="682">
        <f>_xll.qlCalendarAdvance(Calendar,X1033,NDays&amp;"D")</f>
        <v>46476</v>
      </c>
      <c r="Z1033" s="681">
        <v>2.6304717805151201E-2</v>
      </c>
      <c r="AA1033" s="686"/>
      <c r="AB1033" s="685"/>
    </row>
    <row r="1034" spans="22:28" x14ac:dyDescent="0.2">
      <c r="V1034" s="688"/>
      <c r="W1034" s="687" t="str">
        <f t="shared" si="22"/>
        <v>1w</v>
      </c>
      <c r="X1034" s="683">
        <f>_xll.qlCalendarAdvance(Calendar,X1033,W1034,"f",FALSE)</f>
        <v>46483</v>
      </c>
      <c r="Y1034" s="682">
        <f>_xll.qlCalendarAdvance(Calendar,X1034,NDays&amp;"D")</f>
        <v>46483</v>
      </c>
      <c r="Z1034" s="681">
        <v>2.631471044524436E-2</v>
      </c>
      <c r="AA1034" s="686"/>
      <c r="AB1034" s="685"/>
    </row>
    <row r="1035" spans="22:28" x14ac:dyDescent="0.2">
      <c r="V1035" s="688"/>
      <c r="W1035" s="687" t="str">
        <f t="shared" si="22"/>
        <v>1w</v>
      </c>
      <c r="X1035" s="683">
        <f>_xll.qlCalendarAdvance(Calendar,X1034,W1035,"f",FALSE)</f>
        <v>46490</v>
      </c>
      <c r="Y1035" s="682">
        <f>_xll.qlCalendarAdvance(Calendar,X1035,NDays&amp;"D")</f>
        <v>46490</v>
      </c>
      <c r="Z1035" s="681">
        <v>2.6324649747645479E-2</v>
      </c>
      <c r="AA1035" s="686"/>
      <c r="AB1035" s="685"/>
    </row>
    <row r="1036" spans="22:28" x14ac:dyDescent="0.2">
      <c r="V1036" s="688"/>
      <c r="W1036" s="687" t="str">
        <f t="shared" si="22"/>
        <v>1w</v>
      </c>
      <c r="X1036" s="683">
        <f>_xll.qlCalendarAdvance(Calendar,X1035,W1036,"f",FALSE)</f>
        <v>46497</v>
      </c>
      <c r="Y1036" s="682">
        <f>_xll.qlCalendarAdvance(Calendar,X1036,NDays&amp;"D")</f>
        <v>46497</v>
      </c>
      <c r="Z1036" s="681">
        <v>2.6334535712435603E-2</v>
      </c>
      <c r="AA1036" s="686"/>
      <c r="AB1036" s="685"/>
    </row>
    <row r="1037" spans="22:28" x14ac:dyDescent="0.2">
      <c r="V1037" s="688"/>
      <c r="W1037" s="687" t="str">
        <f t="shared" si="22"/>
        <v>1w</v>
      </c>
      <c r="X1037" s="683">
        <f>_xll.qlCalendarAdvance(Calendar,X1036,W1037,"f",FALSE)</f>
        <v>46504</v>
      </c>
      <c r="Y1037" s="682">
        <f>_xll.qlCalendarAdvance(Calendar,X1037,NDays&amp;"D")</f>
        <v>46504</v>
      </c>
      <c r="Z1037" s="681">
        <v>2.6344368339614732E-2</v>
      </c>
      <c r="AA1037" s="686"/>
      <c r="AB1037" s="685"/>
    </row>
    <row r="1038" spans="22:28" x14ac:dyDescent="0.2">
      <c r="V1038" s="688"/>
      <c r="W1038" s="687" t="str">
        <f t="shared" si="22"/>
        <v>1w</v>
      </c>
      <c r="X1038" s="683">
        <f>_xll.qlCalendarAdvance(Calendar,X1037,W1038,"f",FALSE)</f>
        <v>46511</v>
      </c>
      <c r="Y1038" s="682">
        <f>_xll.qlCalendarAdvance(Calendar,X1038,NDays&amp;"D")</f>
        <v>46511</v>
      </c>
      <c r="Z1038" s="681">
        <v>2.6354147629101821E-2</v>
      </c>
      <c r="AA1038" s="686"/>
      <c r="AB1038" s="685"/>
    </row>
    <row r="1039" spans="22:28" x14ac:dyDescent="0.2">
      <c r="V1039" s="688"/>
      <c r="W1039" s="687" t="str">
        <f t="shared" si="22"/>
        <v>1w</v>
      </c>
      <c r="X1039" s="683">
        <f>_xll.qlCalendarAdvance(Calendar,X1038,W1039,"f",FALSE)</f>
        <v>46518</v>
      </c>
      <c r="Y1039" s="682">
        <f>_xll.qlCalendarAdvance(Calendar,X1039,NDays&amp;"D")</f>
        <v>46518</v>
      </c>
      <c r="Z1039" s="681">
        <v>2.6363873580815822E-2</v>
      </c>
      <c r="AA1039" s="686"/>
      <c r="AB1039" s="685"/>
    </row>
    <row r="1040" spans="22:28" x14ac:dyDescent="0.2">
      <c r="V1040" s="688"/>
      <c r="W1040" s="687" t="str">
        <f t="shared" si="22"/>
        <v>1w</v>
      </c>
      <c r="X1040" s="683">
        <f>_xll.qlCalendarAdvance(Calendar,X1039,W1040,"f",FALSE)</f>
        <v>46525</v>
      </c>
      <c r="Y1040" s="682">
        <f>_xll.qlCalendarAdvance(Calendar,X1040,NDays&amp;"D")</f>
        <v>46525</v>
      </c>
      <c r="Z1040" s="681">
        <v>2.6373546194999875E-2</v>
      </c>
      <c r="AA1040" s="686"/>
      <c r="AB1040" s="685"/>
    </row>
    <row r="1041" spans="22:28" x14ac:dyDescent="0.2">
      <c r="V1041" s="688"/>
      <c r="W1041" s="687" t="str">
        <f t="shared" si="22"/>
        <v>1w</v>
      </c>
      <c r="X1041" s="683">
        <f>_xll.qlCalendarAdvance(Calendar,X1040,W1041,"f",FALSE)</f>
        <v>46532</v>
      </c>
      <c r="Y1041" s="682">
        <f>_xll.qlCalendarAdvance(Calendar,X1041,NDays&amp;"D")</f>
        <v>46532</v>
      </c>
      <c r="Z1041" s="681">
        <v>2.6383165471329795E-2</v>
      </c>
      <c r="AA1041" s="686"/>
      <c r="AB1041" s="685"/>
    </row>
    <row r="1042" spans="22:28" x14ac:dyDescent="0.2">
      <c r="V1042" s="688"/>
      <c r="W1042" s="687" t="str">
        <f t="shared" ref="W1042:W1105" si="23">W1041</f>
        <v>1w</v>
      </c>
      <c r="X1042" s="683">
        <f>_xll.qlCalendarAdvance(Calendar,X1041,W1042,"f",FALSE)</f>
        <v>46539</v>
      </c>
      <c r="Y1042" s="682">
        <f>_xll.qlCalendarAdvance(Calendar,X1042,NDays&amp;"D")</f>
        <v>46539</v>
      </c>
      <c r="Z1042" s="681">
        <v>2.6392731410129766E-2</v>
      </c>
      <c r="AA1042" s="686"/>
      <c r="AB1042" s="685"/>
    </row>
    <row r="1043" spans="22:28" x14ac:dyDescent="0.2">
      <c r="V1043" s="688"/>
      <c r="W1043" s="687" t="str">
        <f t="shared" si="23"/>
        <v>1w</v>
      </c>
      <c r="X1043" s="683">
        <f>_xll.qlCalendarAdvance(Calendar,X1042,W1043,"f",FALSE)</f>
        <v>46546</v>
      </c>
      <c r="Y1043" s="682">
        <f>_xll.qlCalendarAdvance(Calendar,X1043,NDays&amp;"D")</f>
        <v>46546</v>
      </c>
      <c r="Z1043" s="681">
        <v>2.640224401115665E-2</v>
      </c>
      <c r="AA1043" s="686"/>
      <c r="AB1043" s="685"/>
    </row>
    <row r="1044" spans="22:28" x14ac:dyDescent="0.2">
      <c r="V1044" s="688"/>
      <c r="W1044" s="687" t="str">
        <f t="shared" si="23"/>
        <v>1w</v>
      </c>
      <c r="X1044" s="683">
        <f>_xll.qlCalendarAdvance(Calendar,X1043,W1044,"f",FALSE)</f>
        <v>46553</v>
      </c>
      <c r="Y1044" s="682">
        <f>_xll.qlCalendarAdvance(Calendar,X1044,NDays&amp;"D")</f>
        <v>46553</v>
      </c>
      <c r="Z1044" s="681">
        <v>2.641170327457254E-2</v>
      </c>
      <c r="AA1044" s="686"/>
      <c r="AB1044" s="685"/>
    </row>
    <row r="1045" spans="22:28" x14ac:dyDescent="0.2">
      <c r="V1045" s="688"/>
      <c r="W1045" s="687" t="str">
        <f t="shared" si="23"/>
        <v>1w</v>
      </c>
      <c r="X1045" s="683">
        <f>_xll.qlCalendarAdvance(Calendar,X1044,W1045,"f",FALSE)</f>
        <v>46560</v>
      </c>
      <c r="Y1045" s="682">
        <f>_xll.qlCalendarAdvance(Calendar,X1045,NDays&amp;"D")</f>
        <v>46560</v>
      </c>
      <c r="Z1045" s="681">
        <v>2.6421109200296389E-2</v>
      </c>
      <c r="AA1045" s="686"/>
      <c r="AB1045" s="685"/>
    </row>
    <row r="1046" spans="22:28" x14ac:dyDescent="0.2">
      <c r="V1046" s="688"/>
      <c r="W1046" s="687" t="str">
        <f t="shared" si="23"/>
        <v>1w</v>
      </c>
      <c r="X1046" s="683">
        <f>_xll.qlCalendarAdvance(Calendar,X1045,W1046,"f",FALSE)</f>
        <v>46567</v>
      </c>
      <c r="Y1046" s="682">
        <f>_xll.qlCalendarAdvance(Calendar,X1046,NDays&amp;"D")</f>
        <v>46567</v>
      </c>
      <c r="Z1046" s="681">
        <v>2.6430447804359769E-2</v>
      </c>
      <c r="AA1046" s="686"/>
      <c r="AB1046" s="685"/>
    </row>
    <row r="1047" spans="22:28" x14ac:dyDescent="0.2">
      <c r="V1047" s="688"/>
      <c r="W1047" s="687" t="str">
        <f t="shared" si="23"/>
        <v>1w</v>
      </c>
      <c r="X1047" s="683">
        <f>_xll.qlCalendarAdvance(Calendar,X1046,W1047,"f",FALSE)</f>
        <v>46574</v>
      </c>
      <c r="Y1047" s="682">
        <f>_xll.qlCalendarAdvance(Calendar,X1047,NDays&amp;"D")</f>
        <v>46574</v>
      </c>
      <c r="Z1047" s="681">
        <v>2.6439670028557405E-2</v>
      </c>
      <c r="AA1047" s="686"/>
      <c r="AB1047" s="685"/>
    </row>
    <row r="1048" spans="22:28" x14ac:dyDescent="0.2">
      <c r="V1048" s="688"/>
      <c r="W1048" s="687" t="str">
        <f t="shared" si="23"/>
        <v>1w</v>
      </c>
      <c r="X1048" s="683">
        <f>_xll.qlCalendarAdvance(Calendar,X1047,W1048,"f",FALSE)</f>
        <v>46581</v>
      </c>
      <c r="Y1048" s="682">
        <f>_xll.qlCalendarAdvance(Calendar,X1048,NDays&amp;"D")</f>
        <v>46581</v>
      </c>
      <c r="Z1048" s="681">
        <v>2.6448771517056935E-2</v>
      </c>
      <c r="AA1048" s="686"/>
      <c r="AB1048" s="685"/>
    </row>
    <row r="1049" spans="22:28" x14ac:dyDescent="0.2">
      <c r="V1049" s="688"/>
      <c r="W1049" s="687" t="str">
        <f t="shared" si="23"/>
        <v>1w</v>
      </c>
      <c r="X1049" s="683">
        <f>_xll.qlCalendarAdvance(Calendar,X1048,W1049,"f",FALSE)</f>
        <v>46588</v>
      </c>
      <c r="Y1049" s="682">
        <f>_xll.qlCalendarAdvance(Calendar,X1049,NDays&amp;"D")</f>
        <v>46588</v>
      </c>
      <c r="Z1049" s="681">
        <v>2.6457752270101498E-2</v>
      </c>
      <c r="AA1049" s="686"/>
      <c r="AB1049" s="685"/>
    </row>
    <row r="1050" spans="22:28" x14ac:dyDescent="0.2">
      <c r="V1050" s="688"/>
      <c r="W1050" s="687" t="str">
        <f t="shared" si="23"/>
        <v>1w</v>
      </c>
      <c r="X1050" s="683">
        <f>_xll.qlCalendarAdvance(Calendar,X1049,W1050,"f",FALSE)</f>
        <v>46595</v>
      </c>
      <c r="Y1050" s="682">
        <f>_xll.qlCalendarAdvance(Calendar,X1050,NDays&amp;"D")</f>
        <v>46595</v>
      </c>
      <c r="Z1050" s="681">
        <v>2.6466612287447955E-2</v>
      </c>
      <c r="AA1050" s="686"/>
      <c r="AB1050" s="685"/>
    </row>
    <row r="1051" spans="22:28" x14ac:dyDescent="0.2">
      <c r="V1051" s="688"/>
      <c r="W1051" s="687" t="str">
        <f t="shared" si="23"/>
        <v>1w</v>
      </c>
      <c r="X1051" s="683">
        <f>_xll.qlCalendarAdvance(Calendar,X1050,W1051,"f",FALSE)</f>
        <v>46602</v>
      </c>
      <c r="Y1051" s="682">
        <f>_xll.qlCalendarAdvance(Calendar,X1051,NDays&amp;"D")</f>
        <v>46602</v>
      </c>
      <c r="Z1051" s="681">
        <v>2.6475351569258398E-2</v>
      </c>
      <c r="AA1051" s="686"/>
      <c r="AB1051" s="685"/>
    </row>
    <row r="1052" spans="22:28" x14ac:dyDescent="0.2">
      <c r="V1052" s="688"/>
      <c r="W1052" s="687" t="str">
        <f t="shared" si="23"/>
        <v>1w</v>
      </c>
      <c r="X1052" s="683">
        <f>_xll.qlCalendarAdvance(Calendar,X1051,W1052,"f",FALSE)</f>
        <v>46609</v>
      </c>
      <c r="Y1052" s="682">
        <f>_xll.qlCalendarAdvance(Calendar,X1052,NDays&amp;"D")</f>
        <v>46609</v>
      </c>
      <c r="Z1052" s="681">
        <v>2.6483970115451783E-2</v>
      </c>
      <c r="AA1052" s="686"/>
      <c r="AB1052" s="685"/>
    </row>
    <row r="1053" spans="22:28" x14ac:dyDescent="0.2">
      <c r="V1053" s="688"/>
      <c r="W1053" s="687" t="str">
        <f t="shared" si="23"/>
        <v>1w</v>
      </c>
      <c r="X1053" s="683">
        <f>_xll.qlCalendarAdvance(Calendar,X1052,W1053,"f",FALSE)</f>
        <v>46616</v>
      </c>
      <c r="Y1053" s="682">
        <f>_xll.qlCalendarAdvance(Calendar,X1053,NDays&amp;"D")</f>
        <v>46616</v>
      </c>
      <c r="Z1053" s="681">
        <v>2.6492467926028107E-2</v>
      </c>
      <c r="AA1053" s="686"/>
      <c r="AB1053" s="685"/>
    </row>
    <row r="1054" spans="22:28" x14ac:dyDescent="0.2">
      <c r="V1054" s="688"/>
      <c r="W1054" s="687" t="str">
        <f t="shared" si="23"/>
        <v>1w</v>
      </c>
      <c r="X1054" s="683">
        <f>_xll.qlCalendarAdvance(Calendar,X1053,W1054,"f",FALSE)</f>
        <v>46623</v>
      </c>
      <c r="Y1054" s="682">
        <f>_xll.qlCalendarAdvance(Calendar,X1054,NDays&amp;"D")</f>
        <v>46623</v>
      </c>
      <c r="Z1054" s="681">
        <v>2.6500845000987372E-2</v>
      </c>
      <c r="AA1054" s="686"/>
      <c r="AB1054" s="685"/>
    </row>
    <row r="1055" spans="22:28" x14ac:dyDescent="0.2">
      <c r="V1055" s="688"/>
      <c r="W1055" s="687" t="str">
        <f t="shared" si="23"/>
        <v>1w</v>
      </c>
      <c r="X1055" s="683">
        <f>_xll.qlCalendarAdvance(Calendar,X1054,W1055,"f",FALSE)</f>
        <v>46630</v>
      </c>
      <c r="Y1055" s="682">
        <f>_xll.qlCalendarAdvance(Calendar,X1055,NDays&amp;"D")</f>
        <v>46630</v>
      </c>
      <c r="Z1055" s="681">
        <v>2.6509101340329577E-2</v>
      </c>
      <c r="AA1055" s="686"/>
      <c r="AB1055" s="685"/>
    </row>
    <row r="1056" spans="22:28" x14ac:dyDescent="0.2">
      <c r="V1056" s="688"/>
      <c r="W1056" s="687" t="str">
        <f t="shared" si="23"/>
        <v>1w</v>
      </c>
      <c r="X1056" s="683">
        <f>_xll.qlCalendarAdvance(Calendar,X1055,W1056,"f",FALSE)</f>
        <v>46637</v>
      </c>
      <c r="Y1056" s="682">
        <f>_xll.qlCalendarAdvance(Calendar,X1056,NDays&amp;"D")</f>
        <v>46637</v>
      </c>
      <c r="Z1056" s="681">
        <v>2.6517236943973677E-2</v>
      </c>
      <c r="AA1056" s="686"/>
      <c r="AB1056" s="685"/>
    </row>
    <row r="1057" spans="22:28" x14ac:dyDescent="0.2">
      <c r="V1057" s="688"/>
      <c r="W1057" s="687" t="str">
        <f t="shared" si="23"/>
        <v>1w</v>
      </c>
      <c r="X1057" s="683">
        <f>_xll.qlCalendarAdvance(Calendar,X1056,W1057,"f",FALSE)</f>
        <v>46644</v>
      </c>
      <c r="Y1057" s="682">
        <f>_xll.qlCalendarAdvance(Calendar,X1057,NDays&amp;"D")</f>
        <v>46644</v>
      </c>
      <c r="Z1057" s="681">
        <v>2.6525251812000716E-2</v>
      </c>
      <c r="AA1057" s="686"/>
      <c r="AB1057" s="685"/>
    </row>
    <row r="1058" spans="22:28" x14ac:dyDescent="0.2">
      <c r="V1058" s="688"/>
      <c r="W1058" s="687" t="str">
        <f t="shared" si="23"/>
        <v>1w</v>
      </c>
      <c r="X1058" s="683">
        <f>_xll.qlCalendarAdvance(Calendar,X1057,W1058,"f",FALSE)</f>
        <v>46651</v>
      </c>
      <c r="Y1058" s="682">
        <f>_xll.qlCalendarAdvance(Calendar,X1058,NDays&amp;"D")</f>
        <v>46651</v>
      </c>
      <c r="Z1058" s="681">
        <v>2.653314594432965E-2</v>
      </c>
      <c r="AA1058" s="686"/>
      <c r="AB1058" s="685"/>
    </row>
    <row r="1059" spans="22:28" x14ac:dyDescent="0.2">
      <c r="V1059" s="688"/>
      <c r="W1059" s="687" t="str">
        <f t="shared" si="23"/>
        <v>1w</v>
      </c>
      <c r="X1059" s="683">
        <f>_xll.qlCalendarAdvance(Calendar,X1058,W1059,"f",FALSE)</f>
        <v>46658</v>
      </c>
      <c r="Y1059" s="682">
        <f>_xll.qlCalendarAdvance(Calendar,X1059,NDays&amp;"D")</f>
        <v>46658</v>
      </c>
      <c r="Z1059" s="681">
        <v>2.6540919341041525E-2</v>
      </c>
      <c r="AA1059" s="686"/>
      <c r="AB1059" s="685"/>
    </row>
    <row r="1060" spans="22:28" x14ac:dyDescent="0.2">
      <c r="V1060" s="688"/>
      <c r="W1060" s="687" t="str">
        <f t="shared" si="23"/>
        <v>1w</v>
      </c>
      <c r="X1060" s="683">
        <f>_xll.qlCalendarAdvance(Calendar,X1059,W1060,"f",FALSE)</f>
        <v>46665</v>
      </c>
      <c r="Y1060" s="682">
        <f>_xll.qlCalendarAdvance(Calendar,X1060,NDays&amp;"D")</f>
        <v>46665</v>
      </c>
      <c r="Z1060" s="681">
        <v>2.6548572001974247E-2</v>
      </c>
      <c r="AA1060" s="686"/>
      <c r="AB1060" s="685"/>
    </row>
    <row r="1061" spans="22:28" x14ac:dyDescent="0.2">
      <c r="V1061" s="688"/>
      <c r="W1061" s="687" t="str">
        <f t="shared" si="23"/>
        <v>1w</v>
      </c>
      <c r="X1061" s="683">
        <f>_xll.qlCalendarAdvance(Calendar,X1060,W1061,"f",FALSE)</f>
        <v>46672</v>
      </c>
      <c r="Y1061" s="682">
        <f>_xll.qlCalendarAdvance(Calendar,X1061,NDays&amp;"D")</f>
        <v>46672</v>
      </c>
      <c r="Z1061" s="681">
        <v>2.6556103927370955E-2</v>
      </c>
      <c r="AA1061" s="686"/>
      <c r="AB1061" s="685"/>
    </row>
    <row r="1062" spans="22:28" x14ac:dyDescent="0.2">
      <c r="V1062" s="688"/>
      <c r="W1062" s="687" t="str">
        <f t="shared" si="23"/>
        <v>1w</v>
      </c>
      <c r="X1062" s="683">
        <f>_xll.qlCalendarAdvance(Calendar,X1061,W1062,"f",FALSE)</f>
        <v>46679</v>
      </c>
      <c r="Y1062" s="682">
        <f>_xll.qlCalendarAdvance(Calendar,X1062,NDays&amp;"D")</f>
        <v>46679</v>
      </c>
      <c r="Z1062" s="681">
        <v>2.6563515117069558E-2</v>
      </c>
      <c r="AA1062" s="686"/>
      <c r="AB1062" s="685"/>
    </row>
    <row r="1063" spans="22:28" x14ac:dyDescent="0.2">
      <c r="V1063" s="688"/>
      <c r="W1063" s="687" t="str">
        <f t="shared" si="23"/>
        <v>1w</v>
      </c>
      <c r="X1063" s="683">
        <f>_xll.qlCalendarAdvance(Calendar,X1062,W1063,"f",FALSE)</f>
        <v>46686</v>
      </c>
      <c r="Y1063" s="682">
        <f>_xll.qlCalendarAdvance(Calendar,X1063,NDays&amp;"D")</f>
        <v>46686</v>
      </c>
      <c r="Z1063" s="681">
        <v>2.6570805570989009E-2</v>
      </c>
      <c r="AA1063" s="686"/>
      <c r="AB1063" s="685"/>
    </row>
    <row r="1064" spans="22:28" x14ac:dyDescent="0.2">
      <c r="V1064" s="688"/>
      <c r="W1064" s="687" t="str">
        <f t="shared" si="23"/>
        <v>1w</v>
      </c>
      <c r="X1064" s="683">
        <f>_xll.qlCalendarAdvance(Calendar,X1063,W1064,"f",FALSE)</f>
        <v>46693</v>
      </c>
      <c r="Y1064" s="682">
        <f>_xll.qlCalendarAdvance(Calendar,X1064,NDays&amp;"D")</f>
        <v>46693</v>
      </c>
      <c r="Z1064" s="681">
        <v>2.6577975289129308E-2</v>
      </c>
      <c r="AA1064" s="686"/>
      <c r="AB1064" s="685"/>
    </row>
    <row r="1065" spans="22:28" x14ac:dyDescent="0.2">
      <c r="V1065" s="688"/>
      <c r="W1065" s="687" t="str">
        <f t="shared" si="23"/>
        <v>1w</v>
      </c>
      <c r="X1065" s="683">
        <f>_xll.qlCalendarAdvance(Calendar,X1064,W1065,"f",FALSE)</f>
        <v>46700</v>
      </c>
      <c r="Y1065" s="682">
        <f>_xll.qlCalendarAdvance(Calendar,X1065,NDays&amp;"D")</f>
        <v>46700</v>
      </c>
      <c r="Z1065" s="681">
        <v>2.6585024271652546E-2</v>
      </c>
      <c r="AA1065" s="686"/>
      <c r="AB1065" s="685"/>
    </row>
    <row r="1066" spans="22:28" x14ac:dyDescent="0.2">
      <c r="V1066" s="688"/>
      <c r="W1066" s="687" t="str">
        <f t="shared" si="23"/>
        <v>1w</v>
      </c>
      <c r="X1066" s="683">
        <f>_xll.qlCalendarAdvance(Calendar,X1065,W1066,"f",FALSE)</f>
        <v>46707</v>
      </c>
      <c r="Y1066" s="682">
        <f>_xll.qlCalendarAdvance(Calendar,X1066,NDays&amp;"D")</f>
        <v>46707</v>
      </c>
      <c r="Z1066" s="681">
        <v>2.6591952518558726E-2</v>
      </c>
      <c r="AA1066" s="686"/>
      <c r="AB1066" s="685"/>
    </row>
    <row r="1067" spans="22:28" x14ac:dyDescent="0.2">
      <c r="V1067" s="688"/>
      <c r="W1067" s="687" t="str">
        <f t="shared" si="23"/>
        <v>1w</v>
      </c>
      <c r="X1067" s="683">
        <f>_xll.qlCalendarAdvance(Calendar,X1066,W1067,"f",FALSE)</f>
        <v>46714</v>
      </c>
      <c r="Y1067" s="682">
        <f>_xll.qlCalendarAdvance(Calendar,X1067,NDays&amp;"D")</f>
        <v>46714</v>
      </c>
      <c r="Z1067" s="681">
        <v>2.6598760029604707E-2</v>
      </c>
      <c r="AA1067" s="686"/>
      <c r="AB1067" s="685"/>
    </row>
    <row r="1068" spans="22:28" x14ac:dyDescent="0.2">
      <c r="V1068" s="688"/>
      <c r="W1068" s="687" t="str">
        <f t="shared" si="23"/>
        <v>1w</v>
      </c>
      <c r="X1068" s="683">
        <f>_xll.qlCalendarAdvance(Calendar,X1067,W1068,"f",FALSE)</f>
        <v>46721</v>
      </c>
      <c r="Y1068" s="682">
        <f>_xll.qlCalendarAdvance(Calendar,X1068,NDays&amp;"D")</f>
        <v>46721</v>
      </c>
      <c r="Z1068" s="681">
        <v>2.6605446804952582E-2</v>
      </c>
      <c r="AA1068" s="686"/>
      <c r="AB1068" s="685"/>
    </row>
    <row r="1069" spans="22:28" x14ac:dyDescent="0.2">
      <c r="V1069" s="688"/>
      <c r="W1069" s="687" t="str">
        <f t="shared" si="23"/>
        <v>1w</v>
      </c>
      <c r="X1069" s="683">
        <f>_xll.qlCalendarAdvance(Calendar,X1068,W1069,"f",FALSE)</f>
        <v>46728</v>
      </c>
      <c r="Y1069" s="682">
        <f>_xll.qlCalendarAdvance(Calendar,X1069,NDays&amp;"D")</f>
        <v>46728</v>
      </c>
      <c r="Z1069" s="681">
        <v>2.6612012844521304E-2</v>
      </c>
      <c r="AA1069" s="686"/>
      <c r="AB1069" s="685"/>
    </row>
    <row r="1070" spans="22:28" x14ac:dyDescent="0.2">
      <c r="V1070" s="688"/>
      <c r="W1070" s="687" t="str">
        <f t="shared" si="23"/>
        <v>1w</v>
      </c>
      <c r="X1070" s="683">
        <f>_xll.qlCalendarAdvance(Calendar,X1069,W1070,"f",FALSE)</f>
        <v>46735</v>
      </c>
      <c r="Y1070" s="682">
        <f>_xll.qlCalendarAdvance(Calendar,X1070,NDays&amp;"D")</f>
        <v>46735</v>
      </c>
      <c r="Z1070" s="681">
        <v>2.6618458148391921E-2</v>
      </c>
      <c r="AA1070" s="686"/>
      <c r="AB1070" s="685"/>
    </row>
    <row r="1071" spans="22:28" x14ac:dyDescent="0.2">
      <c r="V1071" s="688"/>
      <c r="W1071" s="687" t="str">
        <f t="shared" si="23"/>
        <v>1w</v>
      </c>
      <c r="X1071" s="683">
        <f>_xll.qlCalendarAdvance(Calendar,X1070,W1071,"f",FALSE)</f>
        <v>46742</v>
      </c>
      <c r="Y1071" s="682">
        <f>_xll.qlCalendarAdvance(Calendar,X1071,NDays&amp;"D")</f>
        <v>46742</v>
      </c>
      <c r="Z1071" s="681">
        <v>2.6624782716483386E-2</v>
      </c>
      <c r="AA1071" s="686"/>
      <c r="AB1071" s="685"/>
    </row>
    <row r="1072" spans="22:28" x14ac:dyDescent="0.2">
      <c r="V1072" s="688"/>
      <c r="W1072" s="687" t="str">
        <f t="shared" si="23"/>
        <v>1w</v>
      </c>
      <c r="X1072" s="683">
        <f>_xll.qlCalendarAdvance(Calendar,X1071,W1072,"f",FALSE)</f>
        <v>46750</v>
      </c>
      <c r="Y1072" s="682">
        <f>_xll.qlCalendarAdvance(Calendar,X1072,NDays&amp;"D")</f>
        <v>46750</v>
      </c>
      <c r="Z1072" s="681">
        <v>2.6631862954666907E-2</v>
      </c>
      <c r="AA1072" s="686"/>
      <c r="AB1072" s="685"/>
    </row>
    <row r="1073" spans="22:28" x14ac:dyDescent="0.2">
      <c r="V1073" s="688"/>
      <c r="W1073" s="687" t="str">
        <f t="shared" si="23"/>
        <v>1w</v>
      </c>
      <c r="X1073" s="683">
        <f>_xll.qlCalendarAdvance(Calendar,X1072,W1073,"f",FALSE)</f>
        <v>46757</v>
      </c>
      <c r="Y1073" s="682">
        <f>_xll.qlCalendarAdvance(Calendar,X1073,NDays&amp;"D")</f>
        <v>46757</v>
      </c>
      <c r="Z1073" s="681">
        <v>2.663792880333582E-2</v>
      </c>
      <c r="AA1073" s="686"/>
      <c r="AB1073" s="685"/>
    </row>
    <row r="1074" spans="22:28" x14ac:dyDescent="0.2">
      <c r="V1074" s="688"/>
      <c r="W1074" s="687" t="str">
        <f t="shared" si="23"/>
        <v>1w</v>
      </c>
      <c r="X1074" s="683">
        <f>_xll.qlCalendarAdvance(Calendar,X1073,W1074,"f",FALSE)</f>
        <v>46764</v>
      </c>
      <c r="Y1074" s="682">
        <f>_xll.qlCalendarAdvance(Calendar,X1074,NDays&amp;"D")</f>
        <v>46764</v>
      </c>
      <c r="Z1074" s="681">
        <v>2.6643873916063487E-2</v>
      </c>
      <c r="AA1074" s="686"/>
      <c r="AB1074" s="685"/>
    </row>
    <row r="1075" spans="22:28" x14ac:dyDescent="0.2">
      <c r="V1075" s="688"/>
      <c r="W1075" s="687" t="str">
        <f t="shared" si="23"/>
        <v>1w</v>
      </c>
      <c r="X1075" s="683">
        <f>_xll.qlCalendarAdvance(Calendar,X1074,W1075,"f",FALSE)</f>
        <v>46771</v>
      </c>
      <c r="Y1075" s="682">
        <f>_xll.qlCalendarAdvance(Calendar,X1075,NDays&amp;"D")</f>
        <v>46771</v>
      </c>
      <c r="Z1075" s="681">
        <v>2.6649698293174096E-2</v>
      </c>
      <c r="AA1075" s="686"/>
      <c r="AB1075" s="685"/>
    </row>
    <row r="1076" spans="22:28" x14ac:dyDescent="0.2">
      <c r="V1076" s="688"/>
      <c r="W1076" s="687" t="str">
        <f t="shared" si="23"/>
        <v>1w</v>
      </c>
      <c r="X1076" s="683">
        <f>_xll.qlCalendarAdvance(Calendar,X1075,W1076,"f",FALSE)</f>
        <v>46778</v>
      </c>
      <c r="Y1076" s="682">
        <f>_xll.qlCalendarAdvance(Calendar,X1076,NDays&amp;"D")</f>
        <v>46778</v>
      </c>
      <c r="Z1076" s="681">
        <v>2.6655401934424505E-2</v>
      </c>
      <c r="AA1076" s="686"/>
      <c r="AB1076" s="685"/>
    </row>
    <row r="1077" spans="22:28" x14ac:dyDescent="0.2">
      <c r="V1077" s="688"/>
      <c r="W1077" s="687" t="str">
        <f t="shared" si="23"/>
        <v>1w</v>
      </c>
      <c r="X1077" s="683">
        <f>_xll.qlCalendarAdvance(Calendar,X1076,W1077,"f",FALSE)</f>
        <v>46785</v>
      </c>
      <c r="Y1077" s="682">
        <f>_xll.qlCalendarAdvance(Calendar,X1077,NDays&amp;"D")</f>
        <v>46785</v>
      </c>
      <c r="Z1077" s="681">
        <v>2.6660984839976809E-2</v>
      </c>
      <c r="AA1077" s="686"/>
      <c r="AB1077" s="685"/>
    </row>
    <row r="1078" spans="22:28" x14ac:dyDescent="0.2">
      <c r="V1078" s="688"/>
      <c r="W1078" s="687" t="str">
        <f t="shared" si="23"/>
        <v>1w</v>
      </c>
      <c r="X1078" s="683">
        <f>_xll.qlCalendarAdvance(Calendar,X1077,W1078,"f",FALSE)</f>
        <v>46792</v>
      </c>
      <c r="Y1078" s="682">
        <f>_xll.qlCalendarAdvance(Calendar,X1078,NDays&amp;"D")</f>
        <v>46792</v>
      </c>
      <c r="Z1078" s="681">
        <v>2.6666447009668914E-2</v>
      </c>
      <c r="AA1078" s="686"/>
      <c r="AB1078" s="685"/>
    </row>
    <row r="1079" spans="22:28" x14ac:dyDescent="0.2">
      <c r="V1079" s="688"/>
      <c r="W1079" s="687" t="str">
        <f t="shared" si="23"/>
        <v>1w</v>
      </c>
      <c r="X1079" s="683">
        <f>_xll.qlCalendarAdvance(Calendar,X1078,W1079,"f",FALSE)</f>
        <v>46799</v>
      </c>
      <c r="Y1079" s="682">
        <f>_xll.qlCalendarAdvance(Calendar,X1079,NDays&amp;"D")</f>
        <v>46799</v>
      </c>
      <c r="Z1079" s="681">
        <v>2.6671788443500821E-2</v>
      </c>
      <c r="AA1079" s="686"/>
      <c r="AB1079" s="685"/>
    </row>
    <row r="1080" spans="22:28" x14ac:dyDescent="0.2">
      <c r="V1080" s="688"/>
      <c r="W1080" s="687" t="str">
        <f t="shared" si="23"/>
        <v>1w</v>
      </c>
      <c r="X1080" s="683">
        <f>_xll.qlCalendarAdvance(Calendar,X1079,W1080,"f",FALSE)</f>
        <v>46806</v>
      </c>
      <c r="Y1080" s="682">
        <f>_xll.qlCalendarAdvance(Calendar,X1080,NDays&amp;"D")</f>
        <v>46806</v>
      </c>
      <c r="Z1080" s="681">
        <v>2.6677009141634622E-2</v>
      </c>
      <c r="AA1080" s="686"/>
      <c r="AB1080" s="685"/>
    </row>
    <row r="1081" spans="22:28" x14ac:dyDescent="0.2">
      <c r="V1081" s="688"/>
      <c r="W1081" s="687" t="str">
        <f t="shared" si="23"/>
        <v>1w</v>
      </c>
      <c r="X1081" s="683">
        <f>_xll.qlCalendarAdvance(Calendar,X1080,W1081,"f",FALSE)</f>
        <v>46813</v>
      </c>
      <c r="Y1081" s="682">
        <f>_xll.qlCalendarAdvance(Calendar,X1081,NDays&amp;"D")</f>
        <v>46813</v>
      </c>
      <c r="Z1081" s="681">
        <v>2.6682109103908225E-2</v>
      </c>
      <c r="AA1081" s="686"/>
      <c r="AB1081" s="685"/>
    </row>
    <row r="1082" spans="22:28" x14ac:dyDescent="0.2">
      <c r="V1082" s="688"/>
      <c r="W1082" s="687" t="str">
        <f t="shared" si="23"/>
        <v>1w</v>
      </c>
      <c r="X1082" s="683">
        <f>_xll.qlCalendarAdvance(Calendar,X1081,W1082,"f",FALSE)</f>
        <v>46820</v>
      </c>
      <c r="Y1082" s="682">
        <f>_xll.qlCalendarAdvance(Calendar,X1082,NDays&amp;"D")</f>
        <v>46820</v>
      </c>
      <c r="Z1082" s="681">
        <v>2.6687088330402675E-2</v>
      </c>
      <c r="AA1082" s="686"/>
      <c r="AB1082" s="685"/>
    </row>
    <row r="1083" spans="22:28" x14ac:dyDescent="0.2">
      <c r="V1083" s="688"/>
      <c r="W1083" s="687" t="str">
        <f t="shared" si="23"/>
        <v>1w</v>
      </c>
      <c r="X1083" s="683">
        <f>_xll.qlCalendarAdvance(Calendar,X1082,W1083,"f",FALSE)</f>
        <v>46827</v>
      </c>
      <c r="Y1083" s="682">
        <f>_xll.qlCalendarAdvance(Calendar,X1083,NDays&amp;"D")</f>
        <v>46827</v>
      </c>
      <c r="Z1083" s="681">
        <v>2.6691946821036927E-2</v>
      </c>
      <c r="AA1083" s="686"/>
      <c r="AB1083" s="685"/>
    </row>
    <row r="1084" spans="22:28" x14ac:dyDescent="0.2">
      <c r="V1084" s="688"/>
      <c r="W1084" s="687" t="str">
        <f t="shared" si="23"/>
        <v>1w</v>
      </c>
      <c r="X1084" s="683">
        <f>_xll.qlCalendarAdvance(Calendar,X1083,W1084,"f",FALSE)</f>
        <v>46834</v>
      </c>
      <c r="Y1084" s="682">
        <f>_xll.qlCalendarAdvance(Calendar,X1084,NDays&amp;"D")</f>
        <v>46834</v>
      </c>
      <c r="Z1084" s="681">
        <v>2.6696684575810981E-2</v>
      </c>
      <c r="AA1084" s="686"/>
      <c r="AB1084" s="685"/>
    </row>
    <row r="1085" spans="22:28" x14ac:dyDescent="0.2">
      <c r="V1085" s="688"/>
      <c r="W1085" s="687" t="str">
        <f t="shared" si="23"/>
        <v>1w</v>
      </c>
      <c r="X1085" s="683">
        <f>_xll.qlCalendarAdvance(Calendar,X1084,W1085,"f",FALSE)</f>
        <v>46841</v>
      </c>
      <c r="Y1085" s="682">
        <f>_xll.qlCalendarAdvance(Calendar,X1085,NDays&amp;"D")</f>
        <v>46841</v>
      </c>
      <c r="Z1085" s="681">
        <v>2.6701301594805882E-2</v>
      </c>
      <c r="AA1085" s="686"/>
      <c r="AB1085" s="685"/>
    </row>
    <row r="1086" spans="22:28" x14ac:dyDescent="0.2">
      <c r="V1086" s="688"/>
      <c r="W1086" s="687" t="str">
        <f t="shared" si="23"/>
        <v>1w</v>
      </c>
      <c r="X1086" s="683">
        <f>_xll.qlCalendarAdvance(Calendar,X1085,W1086,"f",FALSE)</f>
        <v>46848</v>
      </c>
      <c r="Y1086" s="682">
        <f>_xll.qlCalendarAdvance(Calendar,X1086,NDays&amp;"D")</f>
        <v>46848</v>
      </c>
      <c r="Z1086" s="681">
        <v>2.6705797878021631E-2</v>
      </c>
      <c r="AA1086" s="686"/>
      <c r="AB1086" s="685"/>
    </row>
    <row r="1087" spans="22:28" x14ac:dyDescent="0.2">
      <c r="V1087" s="688"/>
      <c r="W1087" s="687" t="str">
        <f t="shared" si="23"/>
        <v>1w</v>
      </c>
      <c r="X1087" s="683">
        <f>_xll.qlCalendarAdvance(Calendar,X1086,W1087,"f",FALSE)</f>
        <v>46855</v>
      </c>
      <c r="Y1087" s="682">
        <f>_xll.qlCalendarAdvance(Calendar,X1087,NDays&amp;"D")</f>
        <v>46855</v>
      </c>
      <c r="Z1087" s="681">
        <v>2.6710173425296135E-2</v>
      </c>
      <c r="AA1087" s="686"/>
      <c r="AB1087" s="685"/>
    </row>
    <row r="1088" spans="22:28" x14ac:dyDescent="0.2">
      <c r="V1088" s="688"/>
      <c r="W1088" s="687" t="str">
        <f t="shared" si="23"/>
        <v>1w</v>
      </c>
      <c r="X1088" s="683">
        <f>_xll.qlCalendarAdvance(Calendar,X1087,W1088,"f",FALSE)</f>
        <v>46862</v>
      </c>
      <c r="Y1088" s="682">
        <f>_xll.qlCalendarAdvance(Calendar,X1088,NDays&amp;"D")</f>
        <v>46862</v>
      </c>
      <c r="Z1088" s="681">
        <v>2.6714428236791488E-2</v>
      </c>
      <c r="AA1088" s="686"/>
      <c r="AB1088" s="685"/>
    </row>
    <row r="1089" spans="22:28" x14ac:dyDescent="0.2">
      <c r="V1089" s="688"/>
      <c r="W1089" s="687" t="str">
        <f t="shared" si="23"/>
        <v>1w</v>
      </c>
      <c r="X1089" s="683">
        <f>_xll.qlCalendarAdvance(Calendar,X1088,W1089,"f",FALSE)</f>
        <v>46869</v>
      </c>
      <c r="Y1089" s="682">
        <f>_xll.qlCalendarAdvance(Calendar,X1089,NDays&amp;"D")</f>
        <v>46869</v>
      </c>
      <c r="Z1089" s="681">
        <v>2.6718562312426641E-2</v>
      </c>
      <c r="AA1089" s="686"/>
      <c r="AB1089" s="685"/>
    </row>
    <row r="1090" spans="22:28" x14ac:dyDescent="0.2">
      <c r="V1090" s="688"/>
      <c r="W1090" s="687" t="str">
        <f t="shared" si="23"/>
        <v>1w</v>
      </c>
      <c r="X1090" s="683">
        <f>_xll.qlCalendarAdvance(Calendar,X1089,W1090,"f",FALSE)</f>
        <v>46876</v>
      </c>
      <c r="Y1090" s="682">
        <f>_xll.qlCalendarAdvance(Calendar,X1090,NDays&amp;"D")</f>
        <v>46876</v>
      </c>
      <c r="Z1090" s="681">
        <v>2.6722575652201597E-2</v>
      </c>
      <c r="AA1090" s="686"/>
      <c r="AB1090" s="685"/>
    </row>
    <row r="1091" spans="22:28" x14ac:dyDescent="0.2">
      <c r="V1091" s="688"/>
      <c r="W1091" s="687" t="str">
        <f t="shared" si="23"/>
        <v>1w</v>
      </c>
      <c r="X1091" s="683">
        <f>_xll.qlCalendarAdvance(Calendar,X1090,W1091,"f",FALSE)</f>
        <v>46883</v>
      </c>
      <c r="Y1091" s="682">
        <f>_xll.qlCalendarAdvance(Calendar,X1091,NDays&amp;"D")</f>
        <v>46883</v>
      </c>
      <c r="Z1091" s="681">
        <v>2.6726468256116354E-2</v>
      </c>
      <c r="AA1091" s="686"/>
      <c r="AB1091" s="685"/>
    </row>
    <row r="1092" spans="22:28" x14ac:dyDescent="0.2">
      <c r="V1092" s="688"/>
      <c r="W1092" s="687" t="str">
        <f t="shared" si="23"/>
        <v>1w</v>
      </c>
      <c r="X1092" s="683">
        <f>_xll.qlCalendarAdvance(Calendar,X1091,W1092,"f",FALSE)</f>
        <v>46890</v>
      </c>
      <c r="Y1092" s="682">
        <f>_xll.qlCalendarAdvance(Calendar,X1092,NDays&amp;"D")</f>
        <v>46890</v>
      </c>
      <c r="Z1092" s="681">
        <v>2.6730240124170912E-2</v>
      </c>
      <c r="AA1092" s="686"/>
      <c r="AB1092" s="685"/>
    </row>
    <row r="1093" spans="22:28" x14ac:dyDescent="0.2">
      <c r="V1093" s="688"/>
      <c r="W1093" s="687" t="str">
        <f t="shared" si="23"/>
        <v>1w</v>
      </c>
      <c r="X1093" s="683">
        <f>_xll.qlCalendarAdvance(Calendar,X1092,W1093,"f",FALSE)</f>
        <v>46897</v>
      </c>
      <c r="Y1093" s="682">
        <f>_xll.qlCalendarAdvance(Calendar,X1093,NDays&amp;"D")</f>
        <v>46897</v>
      </c>
      <c r="Z1093" s="681">
        <v>2.6733891256365272E-2</v>
      </c>
      <c r="AA1093" s="686"/>
      <c r="AB1093" s="685"/>
    </row>
    <row r="1094" spans="22:28" x14ac:dyDescent="0.2">
      <c r="V1094" s="688"/>
      <c r="W1094" s="687" t="str">
        <f t="shared" si="23"/>
        <v>1w</v>
      </c>
      <c r="X1094" s="683">
        <f>_xll.qlCalendarAdvance(Calendar,X1093,W1094,"f",FALSE)</f>
        <v>46904</v>
      </c>
      <c r="Y1094" s="682">
        <f>_xll.qlCalendarAdvance(Calendar,X1094,NDays&amp;"D")</f>
        <v>46904</v>
      </c>
      <c r="Z1094" s="681">
        <v>2.6737421652699433E-2</v>
      </c>
      <c r="AA1094" s="686"/>
      <c r="AB1094" s="685"/>
    </row>
    <row r="1095" spans="22:28" x14ac:dyDescent="0.2">
      <c r="V1095" s="688"/>
      <c r="W1095" s="687" t="str">
        <f t="shared" si="23"/>
        <v>1w</v>
      </c>
      <c r="X1095" s="683">
        <f>_xll.qlCalendarAdvance(Calendar,X1094,W1095,"f",FALSE)</f>
        <v>46911</v>
      </c>
      <c r="Y1095" s="682">
        <f>_xll.qlCalendarAdvance(Calendar,X1095,NDays&amp;"D")</f>
        <v>46911</v>
      </c>
      <c r="Z1095" s="681">
        <v>2.6740831313173397E-2</v>
      </c>
      <c r="AA1095" s="686"/>
      <c r="AB1095" s="685"/>
    </row>
    <row r="1096" spans="22:28" x14ac:dyDescent="0.2">
      <c r="V1096" s="688"/>
      <c r="W1096" s="687" t="str">
        <f t="shared" si="23"/>
        <v>1w</v>
      </c>
      <c r="X1096" s="683">
        <f>_xll.qlCalendarAdvance(Calendar,X1095,W1096,"f",FALSE)</f>
        <v>46918</v>
      </c>
      <c r="Y1096" s="682">
        <f>_xll.qlCalendarAdvance(Calendar,X1096,NDays&amp;"D")</f>
        <v>46918</v>
      </c>
      <c r="Z1096" s="681">
        <v>2.6744120237706115E-2</v>
      </c>
      <c r="AA1096" s="686"/>
      <c r="AB1096" s="685"/>
    </row>
    <row r="1097" spans="22:28" x14ac:dyDescent="0.2">
      <c r="V1097" s="688"/>
      <c r="W1097" s="687" t="str">
        <f t="shared" si="23"/>
        <v>1w</v>
      </c>
      <c r="X1097" s="683">
        <f>_xll.qlCalendarAdvance(Calendar,X1096,W1097,"f",FALSE)</f>
        <v>46925</v>
      </c>
      <c r="Y1097" s="682">
        <f>_xll.qlCalendarAdvance(Calendar,X1097,NDays&amp;"D")</f>
        <v>46925</v>
      </c>
      <c r="Z1097" s="681">
        <v>2.6747288426459681E-2</v>
      </c>
      <c r="AA1097" s="686"/>
      <c r="AB1097" s="685"/>
    </row>
    <row r="1098" spans="22:28" x14ac:dyDescent="0.2">
      <c r="V1098" s="688"/>
      <c r="W1098" s="687" t="str">
        <f t="shared" si="23"/>
        <v>1w</v>
      </c>
      <c r="X1098" s="683">
        <f>_xll.qlCalendarAdvance(Calendar,X1097,W1098,"f",FALSE)</f>
        <v>46932</v>
      </c>
      <c r="Y1098" s="682">
        <f>_xll.qlCalendarAdvance(Calendar,X1098,NDays&amp;"D")</f>
        <v>46932</v>
      </c>
      <c r="Z1098" s="681">
        <v>2.6750335879272003E-2</v>
      </c>
      <c r="AA1098" s="686"/>
      <c r="AB1098" s="685"/>
    </row>
    <row r="1099" spans="22:28" x14ac:dyDescent="0.2">
      <c r="V1099" s="688"/>
      <c r="W1099" s="687" t="str">
        <f t="shared" si="23"/>
        <v>1w</v>
      </c>
      <c r="X1099" s="683">
        <f>_xll.qlCalendarAdvance(Calendar,X1098,W1099,"f",FALSE)</f>
        <v>46939</v>
      </c>
      <c r="Y1099" s="682">
        <f>_xll.qlCalendarAdvance(Calendar,X1099,NDays&amp;"D")</f>
        <v>46939</v>
      </c>
      <c r="Z1099" s="681">
        <v>2.6753262596224126E-2</v>
      </c>
      <c r="AA1099" s="686"/>
      <c r="AB1099" s="685"/>
    </row>
    <row r="1100" spans="22:28" x14ac:dyDescent="0.2">
      <c r="V1100" s="688"/>
      <c r="W1100" s="687" t="str">
        <f t="shared" si="23"/>
        <v>1w</v>
      </c>
      <c r="X1100" s="683">
        <f>_xll.qlCalendarAdvance(Calendar,X1099,W1100,"f",FALSE)</f>
        <v>46946</v>
      </c>
      <c r="Y1100" s="682">
        <f>_xll.qlCalendarAdvance(Calendar,X1100,NDays&amp;"D")</f>
        <v>46946</v>
      </c>
      <c r="Z1100" s="681">
        <v>2.675606857731605E-2</v>
      </c>
      <c r="AA1100" s="686"/>
      <c r="AB1100" s="685"/>
    </row>
    <row r="1101" spans="22:28" x14ac:dyDescent="0.2">
      <c r="V1101" s="688"/>
      <c r="W1101" s="687" t="str">
        <f t="shared" si="23"/>
        <v>1w</v>
      </c>
      <c r="X1101" s="683">
        <f>_xll.qlCalendarAdvance(Calendar,X1100,W1101,"f",FALSE)</f>
        <v>46953</v>
      </c>
      <c r="Y1101" s="682">
        <f>_xll.qlCalendarAdvance(Calendar,X1101,NDays&amp;"D")</f>
        <v>46953</v>
      </c>
      <c r="Z1101" s="681">
        <v>2.675875382246673E-2</v>
      </c>
      <c r="AA1101" s="686"/>
      <c r="AB1101" s="685"/>
    </row>
    <row r="1102" spans="22:28" x14ac:dyDescent="0.2">
      <c r="V1102" s="688"/>
      <c r="W1102" s="687" t="str">
        <f t="shared" si="23"/>
        <v>1w</v>
      </c>
      <c r="X1102" s="683">
        <f>_xll.qlCalendarAdvance(Calendar,X1101,W1102,"f",FALSE)</f>
        <v>46960</v>
      </c>
      <c r="Y1102" s="682">
        <f>_xll.qlCalendarAdvance(Calendar,X1102,NDays&amp;"D")</f>
        <v>46960</v>
      </c>
      <c r="Z1102" s="681">
        <v>2.6761318331757211E-2</v>
      </c>
      <c r="AA1102" s="686"/>
      <c r="AB1102" s="685"/>
    </row>
    <row r="1103" spans="22:28" x14ac:dyDescent="0.2">
      <c r="V1103" s="688"/>
      <c r="W1103" s="687" t="str">
        <f t="shared" si="23"/>
        <v>1w</v>
      </c>
      <c r="X1103" s="683">
        <f>_xll.qlCalendarAdvance(Calendar,X1102,W1103,"f",FALSE)</f>
        <v>46967</v>
      </c>
      <c r="Y1103" s="682">
        <f>_xll.qlCalendarAdvance(Calendar,X1103,NDays&amp;"D")</f>
        <v>46967</v>
      </c>
      <c r="Z1103" s="681">
        <v>2.6763762105106448E-2</v>
      </c>
      <c r="AA1103" s="686"/>
      <c r="AB1103" s="685"/>
    </row>
    <row r="1104" spans="22:28" x14ac:dyDescent="0.2">
      <c r="V1104" s="688"/>
      <c r="W1104" s="687" t="str">
        <f t="shared" si="23"/>
        <v>1w</v>
      </c>
      <c r="X1104" s="683">
        <f>_xll.qlCalendarAdvance(Calendar,X1103,W1104,"f",FALSE)</f>
        <v>46974</v>
      </c>
      <c r="Y1104" s="682">
        <f>_xll.qlCalendarAdvance(Calendar,X1104,NDays&amp;"D")</f>
        <v>46974</v>
      </c>
      <c r="Z1104" s="681">
        <v>2.6766085142595486E-2</v>
      </c>
      <c r="AA1104" s="686"/>
      <c r="AB1104" s="685"/>
    </row>
    <row r="1105" spans="22:28" x14ac:dyDescent="0.2">
      <c r="V1105" s="688"/>
      <c r="W1105" s="687" t="str">
        <f t="shared" si="23"/>
        <v>1w</v>
      </c>
      <c r="X1105" s="683">
        <f>_xll.qlCalendarAdvance(Calendar,X1104,W1105,"f",FALSE)</f>
        <v>46981</v>
      </c>
      <c r="Y1105" s="682">
        <f>_xll.qlCalendarAdvance(Calendar,X1105,NDays&amp;"D")</f>
        <v>46981</v>
      </c>
      <c r="Z1105" s="681">
        <v>2.6768287444143279E-2</v>
      </c>
      <c r="AA1105" s="686"/>
      <c r="AB1105" s="685"/>
    </row>
    <row r="1106" spans="22:28" x14ac:dyDescent="0.2">
      <c r="V1106" s="688"/>
      <c r="W1106" s="687" t="str">
        <f t="shared" ref="W1106:W1169" si="24">W1105</f>
        <v>1w</v>
      </c>
      <c r="X1106" s="683">
        <f>_xll.qlCalendarAdvance(Calendar,X1105,W1106,"f",FALSE)</f>
        <v>46988</v>
      </c>
      <c r="Y1106" s="682">
        <f>_xll.qlCalendarAdvance(Calendar,X1106,NDays&amp;"D")</f>
        <v>46988</v>
      </c>
      <c r="Z1106" s="681">
        <v>2.6770369009830874E-2</v>
      </c>
      <c r="AA1106" s="686"/>
      <c r="AB1106" s="685"/>
    </row>
    <row r="1107" spans="22:28" x14ac:dyDescent="0.2">
      <c r="V1107" s="688"/>
      <c r="W1107" s="687" t="str">
        <f t="shared" si="24"/>
        <v>1w</v>
      </c>
      <c r="X1107" s="683">
        <f>_xll.qlCalendarAdvance(Calendar,X1106,W1107,"f",FALSE)</f>
        <v>46995</v>
      </c>
      <c r="Y1107" s="682">
        <f>_xll.qlCalendarAdvance(Calendar,X1107,NDays&amp;"D")</f>
        <v>46995</v>
      </c>
      <c r="Z1107" s="681">
        <v>2.6772329839658271E-2</v>
      </c>
      <c r="AA1107" s="686"/>
      <c r="AB1107" s="685"/>
    </row>
    <row r="1108" spans="22:28" x14ac:dyDescent="0.2">
      <c r="V1108" s="688"/>
      <c r="W1108" s="687" t="str">
        <f t="shared" si="24"/>
        <v>1w</v>
      </c>
      <c r="X1108" s="683">
        <f>_xll.qlCalendarAdvance(Calendar,X1107,W1108,"f",FALSE)</f>
        <v>47002</v>
      </c>
      <c r="Y1108" s="682">
        <f>_xll.qlCalendarAdvance(Calendar,X1108,NDays&amp;"D")</f>
        <v>47002</v>
      </c>
      <c r="Z1108" s="681">
        <v>2.6774169933544423E-2</v>
      </c>
      <c r="AA1108" s="686"/>
      <c r="AB1108" s="685"/>
    </row>
    <row r="1109" spans="22:28" x14ac:dyDescent="0.2">
      <c r="V1109" s="688"/>
      <c r="W1109" s="687" t="str">
        <f t="shared" si="24"/>
        <v>1w</v>
      </c>
      <c r="X1109" s="683">
        <f>_xll.qlCalendarAdvance(Calendar,X1108,W1109,"f",FALSE)</f>
        <v>47009</v>
      </c>
      <c r="Y1109" s="682">
        <f>_xll.qlCalendarAdvance(Calendar,X1109,NDays&amp;"D")</f>
        <v>47009</v>
      </c>
      <c r="Z1109" s="681">
        <v>2.6775889291570376E-2</v>
      </c>
      <c r="AA1109" s="686"/>
      <c r="AB1109" s="685"/>
    </row>
    <row r="1110" spans="22:28" x14ac:dyDescent="0.2">
      <c r="V1110" s="688"/>
      <c r="W1110" s="687" t="str">
        <f t="shared" si="24"/>
        <v>1w</v>
      </c>
      <c r="X1110" s="683">
        <f>_xll.qlCalendarAdvance(Calendar,X1109,W1110,"f",FALSE)</f>
        <v>47016</v>
      </c>
      <c r="Y1110" s="682">
        <f>_xll.qlCalendarAdvance(Calendar,X1110,NDays&amp;"D")</f>
        <v>47016</v>
      </c>
      <c r="Z1110" s="681">
        <v>2.6777487913574038E-2</v>
      </c>
      <c r="AA1110" s="686"/>
      <c r="AB1110" s="685"/>
    </row>
    <row r="1111" spans="22:28" x14ac:dyDescent="0.2">
      <c r="V1111" s="688"/>
      <c r="W1111" s="687" t="str">
        <f t="shared" si="24"/>
        <v>1w</v>
      </c>
      <c r="X1111" s="683">
        <f>_xll.qlCalendarAdvance(Calendar,X1110,W1111,"f",FALSE)</f>
        <v>47023</v>
      </c>
      <c r="Y1111" s="682">
        <f>_xll.qlCalendarAdvance(Calendar,X1111,NDays&amp;"D")</f>
        <v>47023</v>
      </c>
      <c r="Z1111" s="681">
        <v>2.6778965799717502E-2</v>
      </c>
      <c r="AA1111" s="686"/>
      <c r="AB1111" s="685"/>
    </row>
    <row r="1112" spans="22:28" x14ac:dyDescent="0.2">
      <c r="V1112" s="688"/>
      <c r="W1112" s="687" t="str">
        <f t="shared" si="24"/>
        <v>1w</v>
      </c>
      <c r="X1112" s="683">
        <f>_xll.qlCalendarAdvance(Calendar,X1111,W1112,"f",FALSE)</f>
        <v>47030</v>
      </c>
      <c r="Y1112" s="682">
        <f>_xll.qlCalendarAdvance(Calendar,X1112,NDays&amp;"D")</f>
        <v>47030</v>
      </c>
      <c r="Z1112" s="681">
        <v>2.6780322950000768E-2</v>
      </c>
      <c r="AA1112" s="686"/>
      <c r="AB1112" s="685"/>
    </row>
    <row r="1113" spans="22:28" x14ac:dyDescent="0.2">
      <c r="V1113" s="688"/>
      <c r="W1113" s="687" t="str">
        <f t="shared" si="24"/>
        <v>1w</v>
      </c>
      <c r="X1113" s="683">
        <f>_xll.qlCalendarAdvance(Calendar,X1112,W1113,"f",FALSE)</f>
        <v>47037</v>
      </c>
      <c r="Y1113" s="682">
        <f>_xll.qlCalendarAdvance(Calendar,X1113,NDays&amp;"D")</f>
        <v>47037</v>
      </c>
      <c r="Z1113" s="681">
        <v>2.6781559364342788E-2</v>
      </c>
      <c r="AA1113" s="686"/>
      <c r="AB1113" s="685"/>
    </row>
    <row r="1114" spans="22:28" x14ac:dyDescent="0.2">
      <c r="V1114" s="688"/>
      <c r="W1114" s="687" t="str">
        <f t="shared" si="24"/>
        <v>1w</v>
      </c>
      <c r="X1114" s="683">
        <f>_xll.qlCalendarAdvance(Calendar,X1113,W1114,"f",FALSE)</f>
        <v>47044</v>
      </c>
      <c r="Y1114" s="682">
        <f>_xll.qlCalendarAdvance(Calendar,X1114,NDays&amp;"D")</f>
        <v>47044</v>
      </c>
      <c r="Z1114" s="681">
        <v>2.6782675042743564E-2</v>
      </c>
      <c r="AA1114" s="686"/>
      <c r="AB1114" s="685"/>
    </row>
    <row r="1115" spans="22:28" x14ac:dyDescent="0.2">
      <c r="V1115" s="688"/>
      <c r="W1115" s="687" t="str">
        <f t="shared" si="24"/>
        <v>1w</v>
      </c>
      <c r="X1115" s="683">
        <f>_xll.qlCalendarAdvance(Calendar,X1114,W1115,"f",FALSE)</f>
        <v>47051</v>
      </c>
      <c r="Y1115" s="682">
        <f>_xll.qlCalendarAdvance(Calendar,X1115,NDays&amp;"D")</f>
        <v>47051</v>
      </c>
      <c r="Z1115" s="681">
        <v>2.6783669985284142E-2</v>
      </c>
      <c r="AA1115" s="686"/>
      <c r="AB1115" s="685"/>
    </row>
    <row r="1116" spans="22:28" x14ac:dyDescent="0.2">
      <c r="V1116" s="688"/>
      <c r="W1116" s="687" t="str">
        <f t="shared" si="24"/>
        <v>1w</v>
      </c>
      <c r="X1116" s="683">
        <f>_xll.qlCalendarAdvance(Calendar,X1115,W1116,"f",FALSE)</f>
        <v>47058</v>
      </c>
      <c r="Y1116" s="682">
        <f>_xll.qlCalendarAdvance(Calendar,X1116,NDays&amp;"D")</f>
        <v>47058</v>
      </c>
      <c r="Z1116" s="681">
        <v>2.6784544191802429E-2</v>
      </c>
      <c r="AA1116" s="686"/>
      <c r="AB1116" s="685"/>
    </row>
    <row r="1117" spans="22:28" x14ac:dyDescent="0.2">
      <c r="V1117" s="688"/>
      <c r="W1117" s="687" t="str">
        <f t="shared" si="24"/>
        <v>1w</v>
      </c>
      <c r="X1117" s="683">
        <f>_xll.qlCalendarAdvance(Calendar,X1116,W1117,"f",FALSE)</f>
        <v>47065</v>
      </c>
      <c r="Y1117" s="682">
        <f>_xll.qlCalendarAdvance(Calendar,X1117,NDays&amp;"D")</f>
        <v>47065</v>
      </c>
      <c r="Z1117" s="681">
        <v>2.6785297662541563E-2</v>
      </c>
      <c r="AA1117" s="686"/>
      <c r="AB1117" s="685"/>
    </row>
    <row r="1118" spans="22:28" x14ac:dyDescent="0.2">
      <c r="V1118" s="688"/>
      <c r="W1118" s="687" t="str">
        <f t="shared" si="24"/>
        <v>1w</v>
      </c>
      <c r="X1118" s="683">
        <f>_xll.qlCalendarAdvance(Calendar,X1117,W1118,"f",FALSE)</f>
        <v>47072</v>
      </c>
      <c r="Y1118" s="682">
        <f>_xll.qlCalendarAdvance(Calendar,X1118,NDays&amp;"D")</f>
        <v>47072</v>
      </c>
      <c r="Z1118" s="681">
        <v>2.6785930397258406E-2</v>
      </c>
      <c r="AA1118" s="686"/>
      <c r="AB1118" s="685"/>
    </row>
    <row r="1119" spans="22:28" x14ac:dyDescent="0.2">
      <c r="V1119" s="688"/>
      <c r="W1119" s="687" t="str">
        <f t="shared" si="24"/>
        <v>1w</v>
      </c>
      <c r="X1119" s="683">
        <f>_xll.qlCalendarAdvance(Calendar,X1118,W1119,"f",FALSE)</f>
        <v>47079</v>
      </c>
      <c r="Y1119" s="682">
        <f>_xll.qlCalendarAdvance(Calendar,X1119,NDays&amp;"D")</f>
        <v>47079</v>
      </c>
      <c r="Z1119" s="681">
        <v>2.6786442396115051E-2</v>
      </c>
      <c r="AA1119" s="686"/>
      <c r="AB1119" s="685"/>
    </row>
    <row r="1120" spans="22:28" x14ac:dyDescent="0.2">
      <c r="V1120" s="688"/>
      <c r="W1120" s="687" t="str">
        <f t="shared" si="24"/>
        <v>1w</v>
      </c>
      <c r="X1120" s="683">
        <f>_xll.qlCalendarAdvance(Calendar,X1119,W1120,"f",FALSE)</f>
        <v>47086</v>
      </c>
      <c r="Y1120" s="682">
        <f>_xll.qlCalendarAdvance(Calendar,X1120,NDays&amp;"D")</f>
        <v>47086</v>
      </c>
      <c r="Z1120" s="681">
        <v>2.6786833659030451E-2</v>
      </c>
      <c r="AA1120" s="686"/>
      <c r="AB1120" s="685"/>
    </row>
    <row r="1121" spans="22:28" x14ac:dyDescent="0.2">
      <c r="V1121" s="688"/>
      <c r="W1121" s="687" t="str">
        <f t="shared" si="24"/>
        <v>1w</v>
      </c>
      <c r="X1121" s="683">
        <f>_xll.qlCalendarAdvance(Calendar,X1120,W1121,"f",FALSE)</f>
        <v>47093</v>
      </c>
      <c r="Y1121" s="682">
        <f>_xll.qlCalendarAdvance(Calendar,X1121,NDays&amp;"D")</f>
        <v>47093</v>
      </c>
      <c r="Z1121" s="681">
        <v>2.6787104186004607E-2</v>
      </c>
      <c r="AA1121" s="686"/>
      <c r="AB1121" s="685"/>
    </row>
    <row r="1122" spans="22:28" x14ac:dyDescent="0.2">
      <c r="V1122" s="688"/>
      <c r="W1122" s="687" t="str">
        <f t="shared" si="24"/>
        <v>1w</v>
      </c>
      <c r="X1122" s="683">
        <f>_xll.qlCalendarAdvance(Calendar,X1121,W1122,"f",FALSE)</f>
        <v>47100</v>
      </c>
      <c r="Y1122" s="682">
        <f>_xll.qlCalendarAdvance(Calendar,X1122,NDays&amp;"D")</f>
        <v>47100</v>
      </c>
      <c r="Z1122" s="681">
        <v>2.6787253977037517E-2</v>
      </c>
      <c r="AA1122" s="686"/>
      <c r="AB1122" s="685"/>
    </row>
    <row r="1123" spans="22:28" x14ac:dyDescent="0.2">
      <c r="V1123" s="688"/>
      <c r="W1123" s="687" t="str">
        <f t="shared" si="24"/>
        <v>1w</v>
      </c>
      <c r="X1123" s="683">
        <f>_xll.qlCalendarAdvance(Calendar,X1122,W1123,"f",FALSE)</f>
        <v>47107</v>
      </c>
      <c r="Y1123" s="682">
        <f>_xll.qlCalendarAdvance(Calendar,X1123,NDays&amp;"D")</f>
        <v>47107</v>
      </c>
      <c r="Z1123" s="681">
        <v>2.678728303221023E-2</v>
      </c>
      <c r="AA1123" s="686"/>
      <c r="AB1123" s="685"/>
    </row>
    <row r="1124" spans="22:28" x14ac:dyDescent="0.2">
      <c r="V1124" s="688"/>
      <c r="W1124" s="687" t="str">
        <f t="shared" si="24"/>
        <v>1w</v>
      </c>
      <c r="X1124" s="683">
        <f>_xll.qlCalendarAdvance(Calendar,X1123,W1124,"f",FALSE)</f>
        <v>47114</v>
      </c>
      <c r="Y1124" s="682">
        <f>_xll.qlCalendarAdvance(Calendar,X1124,NDays&amp;"D")</f>
        <v>47114</v>
      </c>
      <c r="Z1124" s="681">
        <v>2.6787191351441697E-2</v>
      </c>
      <c r="AA1124" s="686"/>
      <c r="AB1124" s="685"/>
    </row>
    <row r="1125" spans="22:28" x14ac:dyDescent="0.2">
      <c r="V1125" s="688"/>
      <c r="W1125" s="687" t="str">
        <f t="shared" si="24"/>
        <v>1w</v>
      </c>
      <c r="X1125" s="683">
        <f>_xll.qlCalendarAdvance(Calendar,X1124,W1125,"f",FALSE)</f>
        <v>47121</v>
      </c>
      <c r="Y1125" s="682">
        <f>_xll.qlCalendarAdvance(Calendar,X1125,NDays&amp;"D")</f>
        <v>47121</v>
      </c>
      <c r="Z1125" s="681">
        <v>2.6786978934812966E-2</v>
      </c>
      <c r="AA1125" s="686"/>
      <c r="AB1125" s="685"/>
    </row>
    <row r="1126" spans="22:28" x14ac:dyDescent="0.2">
      <c r="V1126" s="688"/>
      <c r="W1126" s="687" t="str">
        <f t="shared" si="24"/>
        <v>1w</v>
      </c>
      <c r="X1126" s="683">
        <f>_xll.qlCalendarAdvance(Calendar,X1125,W1126,"f",FALSE)</f>
        <v>47128</v>
      </c>
      <c r="Y1126" s="682">
        <f>_xll.qlCalendarAdvance(Calendar,X1126,NDays&amp;"D")</f>
        <v>47128</v>
      </c>
      <c r="Z1126" s="681">
        <v>2.6786645782161944E-2</v>
      </c>
      <c r="AA1126" s="686"/>
      <c r="AB1126" s="685"/>
    </row>
    <row r="1127" spans="22:28" x14ac:dyDescent="0.2">
      <c r="V1127" s="688"/>
      <c r="W1127" s="687" t="str">
        <f t="shared" si="24"/>
        <v>1w</v>
      </c>
      <c r="X1127" s="683">
        <f>_xll.qlCalendarAdvance(Calendar,X1126,W1127,"f",FALSE)</f>
        <v>47135</v>
      </c>
      <c r="Y1127" s="682">
        <f>_xll.qlCalendarAdvance(Calendar,X1127,NDays&amp;"D")</f>
        <v>47135</v>
      </c>
      <c r="Z1127" s="681">
        <v>2.6786191893569677E-2</v>
      </c>
      <c r="AA1127" s="686"/>
      <c r="AB1127" s="685"/>
    </row>
    <row r="1128" spans="22:28" x14ac:dyDescent="0.2">
      <c r="V1128" s="688"/>
      <c r="W1128" s="687" t="str">
        <f t="shared" si="24"/>
        <v>1w</v>
      </c>
      <c r="X1128" s="683">
        <f>_xll.qlCalendarAdvance(Calendar,X1127,W1128,"f",FALSE)</f>
        <v>47142</v>
      </c>
      <c r="Y1128" s="682">
        <f>_xll.qlCalendarAdvance(Calendar,X1128,NDays&amp;"D")</f>
        <v>47142</v>
      </c>
      <c r="Z1128" s="681">
        <v>2.6785617269198259E-2</v>
      </c>
      <c r="AA1128" s="686"/>
      <c r="AB1128" s="685"/>
    </row>
    <row r="1129" spans="22:28" x14ac:dyDescent="0.2">
      <c r="V1129" s="688"/>
      <c r="W1129" s="687" t="str">
        <f t="shared" si="24"/>
        <v>1w</v>
      </c>
      <c r="X1129" s="683">
        <f>_xll.qlCalendarAdvance(Calendar,X1128,W1129,"f",FALSE)</f>
        <v>47149</v>
      </c>
      <c r="Y1129" s="682">
        <f>_xll.qlCalendarAdvance(Calendar,X1129,NDays&amp;"D")</f>
        <v>47149</v>
      </c>
      <c r="Z1129" s="681">
        <v>2.6784921908804549E-2</v>
      </c>
      <c r="AA1129" s="686"/>
      <c r="AB1129" s="685"/>
    </row>
    <row r="1130" spans="22:28" x14ac:dyDescent="0.2">
      <c r="V1130" s="688"/>
      <c r="W1130" s="687" t="str">
        <f t="shared" si="24"/>
        <v>1w</v>
      </c>
      <c r="X1130" s="683">
        <f>_xll.qlCalendarAdvance(Calendar,X1129,W1130,"f",FALSE)</f>
        <v>47156</v>
      </c>
      <c r="Y1130" s="682">
        <f>_xll.qlCalendarAdvance(Calendar,X1130,NDays&amp;"D")</f>
        <v>47156</v>
      </c>
      <c r="Z1130" s="681">
        <v>2.6784105812469594E-2</v>
      </c>
      <c r="AA1130" s="686"/>
      <c r="AB1130" s="685"/>
    </row>
    <row r="1131" spans="22:28" x14ac:dyDescent="0.2">
      <c r="V1131" s="688"/>
      <c r="W1131" s="687" t="str">
        <f t="shared" si="24"/>
        <v>1w</v>
      </c>
      <c r="X1131" s="683">
        <f>_xll.qlCalendarAdvance(Calendar,X1130,W1131,"f",FALSE)</f>
        <v>47163</v>
      </c>
      <c r="Y1131" s="682">
        <f>_xll.qlCalendarAdvance(Calendar,X1131,NDays&amp;"D")</f>
        <v>47163</v>
      </c>
      <c r="Z1131" s="681">
        <v>2.6783168980274441E-2</v>
      </c>
      <c r="AA1131" s="686"/>
      <c r="AB1131" s="685"/>
    </row>
    <row r="1132" spans="22:28" x14ac:dyDescent="0.2">
      <c r="V1132" s="688"/>
      <c r="W1132" s="687" t="str">
        <f t="shared" si="24"/>
        <v>1w</v>
      </c>
      <c r="X1132" s="683">
        <f>_xll.qlCalendarAdvance(Calendar,X1131,W1132,"f",FALSE)</f>
        <v>47170</v>
      </c>
      <c r="Y1132" s="682">
        <f>_xll.qlCalendarAdvance(Calendar,X1132,NDays&amp;"D")</f>
        <v>47170</v>
      </c>
      <c r="Z1132" s="681">
        <v>2.678211141221909E-2</v>
      </c>
      <c r="AA1132" s="686"/>
      <c r="AB1132" s="685"/>
    </row>
    <row r="1133" spans="22:28" x14ac:dyDescent="0.2">
      <c r="V1133" s="688"/>
      <c r="W1133" s="687" t="str">
        <f t="shared" si="24"/>
        <v>1w</v>
      </c>
      <c r="X1133" s="683">
        <f>_xll.qlCalendarAdvance(Calendar,X1132,W1133,"f",FALSE)</f>
        <v>47177</v>
      </c>
      <c r="Y1133" s="682">
        <f>_xll.qlCalendarAdvance(Calendar,X1133,NDays&amp;"D")</f>
        <v>47177</v>
      </c>
      <c r="Z1133" s="681">
        <v>2.6780933108222493E-2</v>
      </c>
      <c r="AA1133" s="686"/>
      <c r="AB1133" s="685"/>
    </row>
    <row r="1134" spans="22:28" x14ac:dyDescent="0.2">
      <c r="V1134" s="688"/>
      <c r="W1134" s="687" t="str">
        <f t="shared" si="24"/>
        <v>1w</v>
      </c>
      <c r="X1134" s="683">
        <f>_xll.qlCalendarAdvance(Calendar,X1133,W1134,"f",FALSE)</f>
        <v>47184</v>
      </c>
      <c r="Y1134" s="682">
        <f>_xll.qlCalendarAdvance(Calendar,X1134,NDays&amp;"D")</f>
        <v>47184</v>
      </c>
      <c r="Z1134" s="681">
        <v>2.6779634068284652E-2</v>
      </c>
      <c r="AA1134" s="686"/>
      <c r="AB1134" s="685"/>
    </row>
    <row r="1135" spans="22:28" x14ac:dyDescent="0.2">
      <c r="V1135" s="688"/>
      <c r="W1135" s="687" t="str">
        <f t="shared" si="24"/>
        <v>1w</v>
      </c>
      <c r="X1135" s="683">
        <f>_xll.qlCalendarAdvance(Calendar,X1134,W1135,"f",FALSE)</f>
        <v>47191</v>
      </c>
      <c r="Y1135" s="682">
        <f>_xll.qlCalendarAdvance(Calendar,X1135,NDays&amp;"D")</f>
        <v>47191</v>
      </c>
      <c r="Z1135" s="681">
        <v>2.6778214292405567E-2</v>
      </c>
      <c r="AA1135" s="686"/>
      <c r="AB1135" s="685"/>
    </row>
    <row r="1136" spans="22:28" x14ac:dyDescent="0.2">
      <c r="V1136" s="688"/>
      <c r="W1136" s="687" t="str">
        <f t="shared" si="24"/>
        <v>1w</v>
      </c>
      <c r="X1136" s="683">
        <f>_xll.qlCalendarAdvance(Calendar,X1135,W1136,"f",FALSE)</f>
        <v>47198</v>
      </c>
      <c r="Y1136" s="682">
        <f>_xll.qlCalendarAdvance(Calendar,X1136,NDays&amp;"D")</f>
        <v>47198</v>
      </c>
      <c r="Z1136" s="681">
        <v>2.6776673780666282E-2</v>
      </c>
      <c r="AA1136" s="686"/>
      <c r="AB1136" s="685"/>
    </row>
    <row r="1137" spans="22:28" x14ac:dyDescent="0.2">
      <c r="V1137" s="688"/>
      <c r="W1137" s="687" t="str">
        <f t="shared" si="24"/>
        <v>1w</v>
      </c>
      <c r="X1137" s="683">
        <f>_xll.qlCalendarAdvance(Calendar,X1136,W1137,"f",FALSE)</f>
        <v>47205</v>
      </c>
      <c r="Y1137" s="682">
        <f>_xll.qlCalendarAdvance(Calendar,X1137,NDays&amp;"D")</f>
        <v>47205</v>
      </c>
      <c r="Z1137" s="681">
        <v>2.6775012532985754E-2</v>
      </c>
      <c r="AA1137" s="686"/>
      <c r="AB1137" s="685"/>
    </row>
    <row r="1138" spans="22:28" x14ac:dyDescent="0.2">
      <c r="V1138" s="688"/>
      <c r="W1138" s="687" t="str">
        <f t="shared" si="24"/>
        <v>1w</v>
      </c>
      <c r="X1138" s="683">
        <f>_xll.qlCalendarAdvance(Calendar,X1137,W1138,"f",FALSE)</f>
        <v>47212</v>
      </c>
      <c r="Y1138" s="682">
        <f>_xll.qlCalendarAdvance(Calendar,X1138,NDays&amp;"D")</f>
        <v>47212</v>
      </c>
      <c r="Z1138" s="681">
        <v>2.677323054936398E-2</v>
      </c>
      <c r="AA1138" s="686"/>
      <c r="AB1138" s="685"/>
    </row>
    <row r="1139" spans="22:28" x14ac:dyDescent="0.2">
      <c r="V1139" s="688"/>
      <c r="W1139" s="687" t="str">
        <f t="shared" si="24"/>
        <v>1w</v>
      </c>
      <c r="X1139" s="683">
        <f>_xll.qlCalendarAdvance(Calendar,X1138,W1139,"f",FALSE)</f>
        <v>47219</v>
      </c>
      <c r="Y1139" s="682">
        <f>_xll.qlCalendarAdvance(Calendar,X1139,NDays&amp;"D")</f>
        <v>47219</v>
      </c>
      <c r="Z1139" s="681">
        <v>2.6771327829882008E-2</v>
      </c>
      <c r="AA1139" s="686"/>
      <c r="AB1139" s="685"/>
    </row>
    <row r="1140" spans="22:28" x14ac:dyDescent="0.2">
      <c r="V1140" s="688"/>
      <c r="W1140" s="687" t="str">
        <f t="shared" si="24"/>
        <v>1w</v>
      </c>
      <c r="X1140" s="683">
        <f>_xll.qlCalendarAdvance(Calendar,X1139,W1140,"f",FALSE)</f>
        <v>47226</v>
      </c>
      <c r="Y1140" s="682">
        <f>_xll.qlCalendarAdvance(Calendar,X1140,NDays&amp;"D")</f>
        <v>47226</v>
      </c>
      <c r="Z1140" s="681">
        <v>2.6769304374539837E-2</v>
      </c>
      <c r="AA1140" s="686"/>
      <c r="AB1140" s="685"/>
    </row>
    <row r="1141" spans="22:28" x14ac:dyDescent="0.2">
      <c r="V1141" s="688"/>
      <c r="W1141" s="687" t="str">
        <f t="shared" si="24"/>
        <v>1w</v>
      </c>
      <c r="X1141" s="683">
        <f>_xll.qlCalendarAdvance(Calendar,X1140,W1141,"f",FALSE)</f>
        <v>47233</v>
      </c>
      <c r="Y1141" s="682">
        <f>_xll.qlCalendarAdvance(Calendar,X1141,NDays&amp;"D")</f>
        <v>47233</v>
      </c>
      <c r="Z1141" s="681">
        <v>2.6767160183175376E-2</v>
      </c>
      <c r="AA1141" s="686"/>
      <c r="AB1141" s="685"/>
    </row>
    <row r="1142" spans="22:28" x14ac:dyDescent="0.2">
      <c r="V1142" s="688"/>
      <c r="W1142" s="687" t="str">
        <f t="shared" si="24"/>
        <v>1w</v>
      </c>
      <c r="X1142" s="683">
        <f>_xll.qlCalendarAdvance(Calendar,X1141,W1142,"f",FALSE)</f>
        <v>47240</v>
      </c>
      <c r="Y1142" s="682">
        <f>_xll.qlCalendarAdvance(Calendar,X1142,NDays&amp;"D")</f>
        <v>47240</v>
      </c>
      <c r="Z1142" s="681">
        <v>2.6764895256031762E-2</v>
      </c>
      <c r="AA1142" s="686"/>
      <c r="AB1142" s="685"/>
    </row>
    <row r="1143" spans="22:28" x14ac:dyDescent="0.2">
      <c r="V1143" s="688"/>
      <c r="W1143" s="687" t="str">
        <f t="shared" si="24"/>
        <v>1w</v>
      </c>
      <c r="X1143" s="683">
        <f>_xll.qlCalendarAdvance(Calendar,X1142,W1143,"f",FALSE)</f>
        <v>47247</v>
      </c>
      <c r="Y1143" s="682">
        <f>_xll.qlCalendarAdvance(Calendar,X1143,NDays&amp;"D")</f>
        <v>47247</v>
      </c>
      <c r="Z1143" s="681">
        <v>2.6762509592946904E-2</v>
      </c>
      <c r="AA1143" s="686"/>
      <c r="AB1143" s="685"/>
    </row>
    <row r="1144" spans="22:28" x14ac:dyDescent="0.2">
      <c r="V1144" s="688"/>
      <c r="W1144" s="687" t="str">
        <f t="shared" si="24"/>
        <v>1w</v>
      </c>
      <c r="X1144" s="683">
        <f>_xll.qlCalendarAdvance(Calendar,X1143,W1144,"f",FALSE)</f>
        <v>47254</v>
      </c>
      <c r="Y1144" s="682">
        <f>_xll.qlCalendarAdvance(Calendar,X1144,NDays&amp;"D")</f>
        <v>47254</v>
      </c>
      <c r="Z1144" s="681">
        <v>2.6760003193920801E-2</v>
      </c>
      <c r="AA1144" s="686"/>
      <c r="AB1144" s="685"/>
    </row>
    <row r="1145" spans="22:28" x14ac:dyDescent="0.2">
      <c r="V1145" s="688"/>
      <c r="W1145" s="687" t="str">
        <f t="shared" si="24"/>
        <v>1w</v>
      </c>
      <c r="X1145" s="683">
        <f>_xll.qlCalendarAdvance(Calendar,X1144,W1145,"f",FALSE)</f>
        <v>47261</v>
      </c>
      <c r="Y1145" s="682">
        <f>_xll.qlCalendarAdvance(Calendar,X1145,NDays&amp;"D")</f>
        <v>47261</v>
      </c>
      <c r="Z1145" s="681">
        <v>2.6757376059034499E-2</v>
      </c>
      <c r="AA1145" s="686"/>
      <c r="AB1145" s="685"/>
    </row>
    <row r="1146" spans="22:28" x14ac:dyDescent="0.2">
      <c r="V1146" s="688"/>
      <c r="W1146" s="687" t="str">
        <f t="shared" si="24"/>
        <v>1w</v>
      </c>
      <c r="X1146" s="683">
        <f>_xll.qlCalendarAdvance(Calendar,X1145,W1146,"f",FALSE)</f>
        <v>47268</v>
      </c>
      <c r="Y1146" s="682">
        <f>_xll.qlCalendarAdvance(Calendar,X1146,NDays&amp;"D")</f>
        <v>47268</v>
      </c>
      <c r="Z1146" s="681">
        <v>2.6754628188287999E-2</v>
      </c>
      <c r="AA1146" s="686"/>
      <c r="AB1146" s="685"/>
    </row>
    <row r="1147" spans="22:28" x14ac:dyDescent="0.2">
      <c r="V1147" s="688"/>
      <c r="W1147" s="687" t="str">
        <f t="shared" si="24"/>
        <v>1w</v>
      </c>
      <c r="X1147" s="683">
        <f>_xll.qlCalendarAdvance(Calendar,X1146,W1147,"f",FALSE)</f>
        <v>47275</v>
      </c>
      <c r="Y1147" s="682">
        <f>_xll.qlCalendarAdvance(Calendar,X1147,NDays&amp;"D")</f>
        <v>47275</v>
      </c>
      <c r="Z1147" s="681">
        <v>2.6751759581600254E-2</v>
      </c>
      <c r="AA1147" s="686"/>
      <c r="AB1147" s="685"/>
    </row>
    <row r="1148" spans="22:28" x14ac:dyDescent="0.2">
      <c r="V1148" s="688"/>
      <c r="W1148" s="687" t="str">
        <f t="shared" si="24"/>
        <v>1w</v>
      </c>
      <c r="X1148" s="683">
        <f>_xll.qlCalendarAdvance(Calendar,X1147,W1148,"f",FALSE)</f>
        <v>47282</v>
      </c>
      <c r="Y1148" s="682">
        <f>_xll.qlCalendarAdvance(Calendar,X1148,NDays&amp;"D")</f>
        <v>47282</v>
      </c>
      <c r="Z1148" s="681">
        <v>2.6748770239133357E-2</v>
      </c>
      <c r="AA1148" s="686"/>
      <c r="AB1148" s="685"/>
    </row>
    <row r="1149" spans="22:28" x14ac:dyDescent="0.2">
      <c r="V1149" s="688"/>
      <c r="W1149" s="687" t="str">
        <f t="shared" si="24"/>
        <v>1w</v>
      </c>
      <c r="X1149" s="683">
        <f>_xll.qlCalendarAdvance(Calendar,X1148,W1149,"f",FALSE)</f>
        <v>47289</v>
      </c>
      <c r="Y1149" s="682">
        <f>_xll.qlCalendarAdvance(Calendar,X1149,NDays&amp;"D")</f>
        <v>47289</v>
      </c>
      <c r="Z1149" s="681">
        <v>2.6745660160644169E-2</v>
      </c>
      <c r="AA1149" s="686"/>
      <c r="AB1149" s="685"/>
    </row>
    <row r="1150" spans="22:28" x14ac:dyDescent="0.2">
      <c r="V1150" s="688"/>
      <c r="W1150" s="687" t="str">
        <f t="shared" si="24"/>
        <v>1w</v>
      </c>
      <c r="X1150" s="683">
        <f>_xll.qlCalendarAdvance(Calendar,X1149,W1150,"f",FALSE)</f>
        <v>47296</v>
      </c>
      <c r="Y1150" s="682">
        <f>_xll.qlCalendarAdvance(Calendar,X1150,NDays&amp;"D")</f>
        <v>47296</v>
      </c>
      <c r="Z1150" s="681">
        <v>2.6742429346294783E-2</v>
      </c>
      <c r="AA1150" s="686"/>
      <c r="AB1150" s="685"/>
    </row>
    <row r="1151" spans="22:28" x14ac:dyDescent="0.2">
      <c r="V1151" s="688"/>
      <c r="W1151" s="687" t="str">
        <f t="shared" si="24"/>
        <v>1w</v>
      </c>
      <c r="X1151" s="683">
        <f>_xll.qlCalendarAdvance(Calendar,X1150,W1151,"f",FALSE)</f>
        <v>47303</v>
      </c>
      <c r="Y1151" s="682">
        <f>_xll.qlCalendarAdvance(Calendar,X1151,NDays&amp;"D")</f>
        <v>47303</v>
      </c>
      <c r="Z1151" s="681">
        <v>2.6739077796166244E-2</v>
      </c>
      <c r="AA1151" s="686"/>
      <c r="AB1151" s="685"/>
    </row>
    <row r="1152" spans="22:28" x14ac:dyDescent="0.2">
      <c r="V1152" s="688"/>
      <c r="W1152" s="687" t="str">
        <f t="shared" si="24"/>
        <v>1w</v>
      </c>
      <c r="X1152" s="683">
        <f>_xll.qlCalendarAdvance(Calendar,X1151,W1152,"f",FALSE)</f>
        <v>47310</v>
      </c>
      <c r="Y1152" s="682">
        <f>_xll.qlCalendarAdvance(Calendar,X1152,NDays&amp;"D")</f>
        <v>47310</v>
      </c>
      <c r="Z1152" s="681">
        <v>2.6735605510096461E-2</v>
      </c>
      <c r="AA1152" s="686"/>
      <c r="AB1152" s="685"/>
    </row>
    <row r="1153" spans="22:28" x14ac:dyDescent="0.2">
      <c r="V1153" s="688"/>
      <c r="W1153" s="687" t="str">
        <f t="shared" si="24"/>
        <v>1w</v>
      </c>
      <c r="X1153" s="683">
        <f>_xll.qlCalendarAdvance(Calendar,X1152,W1153,"f",FALSE)</f>
        <v>47317</v>
      </c>
      <c r="Y1153" s="682">
        <f>_xll.qlCalendarAdvance(Calendar,X1153,NDays&amp;"D")</f>
        <v>47317</v>
      </c>
      <c r="Z1153" s="681">
        <v>2.6732012488166479E-2</v>
      </c>
      <c r="AA1153" s="686"/>
      <c r="AB1153" s="685"/>
    </row>
    <row r="1154" spans="22:28" x14ac:dyDescent="0.2">
      <c r="V1154" s="688"/>
      <c r="W1154" s="687" t="str">
        <f t="shared" si="24"/>
        <v>1w</v>
      </c>
      <c r="X1154" s="683">
        <f>_xll.qlCalendarAdvance(Calendar,X1153,W1154,"f",FALSE)</f>
        <v>47324</v>
      </c>
      <c r="Y1154" s="682">
        <f>_xll.qlCalendarAdvance(Calendar,X1154,NDays&amp;"D")</f>
        <v>47324</v>
      </c>
      <c r="Z1154" s="681">
        <v>2.6728298730376299E-2</v>
      </c>
      <c r="AA1154" s="686"/>
      <c r="AB1154" s="685"/>
    </row>
    <row r="1155" spans="22:28" x14ac:dyDescent="0.2">
      <c r="V1155" s="688"/>
      <c r="W1155" s="687" t="str">
        <f t="shared" si="24"/>
        <v>1w</v>
      </c>
      <c r="X1155" s="683">
        <f>_xll.qlCalendarAdvance(Calendar,X1154,W1155,"f",FALSE)</f>
        <v>47331</v>
      </c>
      <c r="Y1155" s="682">
        <f>_xll.qlCalendarAdvance(Calendar,X1155,NDays&amp;"D")</f>
        <v>47331</v>
      </c>
      <c r="Z1155" s="681">
        <v>2.672446423672592E-2</v>
      </c>
      <c r="AA1155" s="686"/>
      <c r="AB1155" s="685"/>
    </row>
    <row r="1156" spans="22:28" x14ac:dyDescent="0.2">
      <c r="V1156" s="688"/>
      <c r="W1156" s="687" t="str">
        <f t="shared" si="24"/>
        <v>1w</v>
      </c>
      <c r="X1156" s="683">
        <f>_xll.qlCalendarAdvance(Calendar,X1155,W1156,"f",FALSE)</f>
        <v>47338</v>
      </c>
      <c r="Y1156" s="682">
        <f>_xll.qlCalendarAdvance(Calendar,X1156,NDays&amp;"D")</f>
        <v>47338</v>
      </c>
      <c r="Z1156" s="681">
        <v>2.6720509007215343E-2</v>
      </c>
      <c r="AA1156" s="686"/>
      <c r="AB1156" s="685"/>
    </row>
    <row r="1157" spans="22:28" x14ac:dyDescent="0.2">
      <c r="V1157" s="688"/>
      <c r="W1157" s="687" t="str">
        <f t="shared" si="24"/>
        <v>1w</v>
      </c>
      <c r="X1157" s="683">
        <f>_xll.qlCalendarAdvance(Calendar,X1156,W1157,"f",FALSE)</f>
        <v>47345</v>
      </c>
      <c r="Y1157" s="682">
        <f>_xll.qlCalendarAdvance(Calendar,X1157,NDays&amp;"D")</f>
        <v>47345</v>
      </c>
      <c r="Z1157" s="681">
        <v>2.6716433041925614E-2</v>
      </c>
      <c r="AA1157" s="686"/>
      <c r="AB1157" s="685"/>
    </row>
    <row r="1158" spans="22:28" x14ac:dyDescent="0.2">
      <c r="V1158" s="688"/>
      <c r="W1158" s="687" t="str">
        <f t="shared" si="24"/>
        <v>1w</v>
      </c>
      <c r="X1158" s="683">
        <f>_xll.qlCalendarAdvance(Calendar,X1157,W1158,"f",FALSE)</f>
        <v>47352</v>
      </c>
      <c r="Y1158" s="682">
        <f>_xll.qlCalendarAdvance(Calendar,X1158,NDays&amp;"D")</f>
        <v>47352</v>
      </c>
      <c r="Z1158" s="681">
        <v>2.6712236340694639E-2</v>
      </c>
      <c r="AA1158" s="686"/>
      <c r="AB1158" s="685"/>
    </row>
    <row r="1159" spans="22:28" x14ac:dyDescent="0.2">
      <c r="V1159" s="688"/>
      <c r="W1159" s="687" t="str">
        <f t="shared" si="24"/>
        <v>1w</v>
      </c>
      <c r="X1159" s="683">
        <f>_xll.qlCalendarAdvance(Calendar,X1158,W1159,"f",FALSE)</f>
        <v>47359</v>
      </c>
      <c r="Y1159" s="682">
        <f>_xll.qlCalendarAdvance(Calendar,X1159,NDays&amp;"D")</f>
        <v>47359</v>
      </c>
      <c r="Z1159" s="681">
        <v>2.6707918903603467E-2</v>
      </c>
      <c r="AA1159" s="686"/>
      <c r="AB1159" s="685"/>
    </row>
    <row r="1160" spans="22:28" x14ac:dyDescent="0.2">
      <c r="V1160" s="688"/>
      <c r="W1160" s="687" t="str">
        <f t="shared" si="24"/>
        <v>1w</v>
      </c>
      <c r="X1160" s="683">
        <f>_xll.qlCalendarAdvance(Calendar,X1159,W1160,"f",FALSE)</f>
        <v>47366</v>
      </c>
      <c r="Y1160" s="682">
        <f>_xll.qlCalendarAdvance(Calendar,X1160,NDays&amp;"D")</f>
        <v>47366</v>
      </c>
      <c r="Z1160" s="681">
        <v>2.6703480730652096E-2</v>
      </c>
      <c r="AA1160" s="686"/>
      <c r="AB1160" s="685"/>
    </row>
    <row r="1161" spans="22:28" x14ac:dyDescent="0.2">
      <c r="V1161" s="688"/>
      <c r="W1161" s="687" t="str">
        <f t="shared" si="24"/>
        <v>1w</v>
      </c>
      <c r="X1161" s="683">
        <f>_xll.qlCalendarAdvance(Calendar,X1160,W1161,"f",FALSE)</f>
        <v>47373</v>
      </c>
      <c r="Y1161" s="682">
        <f>_xll.qlCalendarAdvance(Calendar,X1161,NDays&amp;"D")</f>
        <v>47373</v>
      </c>
      <c r="Z1161" s="681">
        <v>2.6698921822002619E-2</v>
      </c>
      <c r="AA1161" s="686"/>
      <c r="AB1161" s="685"/>
    </row>
    <row r="1162" spans="22:28" x14ac:dyDescent="0.2">
      <c r="V1162" s="688"/>
      <c r="W1162" s="687" t="str">
        <f t="shared" si="24"/>
        <v>1w</v>
      </c>
      <c r="X1162" s="683">
        <f>_xll.qlCalendarAdvance(Calendar,X1161,W1162,"f",FALSE)</f>
        <v>47380</v>
      </c>
      <c r="Y1162" s="682">
        <f>_xll.qlCalendarAdvance(Calendar,X1162,NDays&amp;"D")</f>
        <v>47380</v>
      </c>
      <c r="Z1162" s="681">
        <v>2.6694242177492944E-2</v>
      </c>
      <c r="AA1162" s="686"/>
      <c r="AB1162" s="685"/>
    </row>
    <row r="1163" spans="22:28" x14ac:dyDescent="0.2">
      <c r="V1163" s="688"/>
      <c r="W1163" s="687" t="str">
        <f t="shared" si="24"/>
        <v>1w</v>
      </c>
      <c r="X1163" s="683">
        <f>_xll.qlCalendarAdvance(Calendar,X1162,W1163,"f",FALSE)</f>
        <v>47387</v>
      </c>
      <c r="Y1163" s="682">
        <f>_xll.qlCalendarAdvance(Calendar,X1163,NDays&amp;"D")</f>
        <v>47387</v>
      </c>
      <c r="Z1163" s="681">
        <v>2.6689441797042024E-2</v>
      </c>
      <c r="AA1163" s="686"/>
      <c r="AB1163" s="685"/>
    </row>
    <row r="1164" spans="22:28" x14ac:dyDescent="0.2">
      <c r="V1164" s="688"/>
      <c r="W1164" s="687" t="str">
        <f t="shared" si="24"/>
        <v>1w</v>
      </c>
      <c r="X1164" s="683">
        <f>_xll.qlCalendarAdvance(Calendar,X1163,W1164,"f",FALSE)</f>
        <v>47394</v>
      </c>
      <c r="Y1164" s="682">
        <f>_xll.qlCalendarAdvance(Calendar,X1164,NDays&amp;"D")</f>
        <v>47394</v>
      </c>
      <c r="Z1164" s="681">
        <v>2.6684520680892998E-2</v>
      </c>
      <c r="AA1164" s="686"/>
      <c r="AB1164" s="685"/>
    </row>
    <row r="1165" spans="22:28" x14ac:dyDescent="0.2">
      <c r="V1165" s="688"/>
      <c r="W1165" s="687" t="str">
        <f t="shared" si="24"/>
        <v>1w</v>
      </c>
      <c r="X1165" s="683">
        <f>_xll.qlCalendarAdvance(Calendar,X1164,W1165,"f",FALSE)</f>
        <v>47401</v>
      </c>
      <c r="Y1165" s="682">
        <f>_xll.qlCalendarAdvance(Calendar,X1165,NDays&amp;"D")</f>
        <v>47401</v>
      </c>
      <c r="Z1165" s="681">
        <v>2.6679478828802727E-2</v>
      </c>
      <c r="AA1165" s="686"/>
      <c r="AB1165" s="685"/>
    </row>
    <row r="1166" spans="22:28" x14ac:dyDescent="0.2">
      <c r="V1166" s="688"/>
      <c r="W1166" s="687" t="str">
        <f t="shared" si="24"/>
        <v>1w</v>
      </c>
      <c r="X1166" s="683">
        <f>_xll.qlCalendarAdvance(Calendar,X1165,W1166,"f",FALSE)</f>
        <v>47408</v>
      </c>
      <c r="Y1166" s="682">
        <f>_xll.qlCalendarAdvance(Calendar,X1166,NDays&amp;"D")</f>
        <v>47408</v>
      </c>
      <c r="Z1166" s="681">
        <v>2.6674316241014351E-2</v>
      </c>
      <c r="AA1166" s="686"/>
      <c r="AB1166" s="685"/>
    </row>
    <row r="1167" spans="22:28" x14ac:dyDescent="0.2">
      <c r="V1167" s="688"/>
      <c r="W1167" s="687" t="str">
        <f t="shared" si="24"/>
        <v>1w</v>
      </c>
      <c r="X1167" s="683">
        <f>_xll.qlCalendarAdvance(Calendar,X1166,W1167,"f",FALSE)</f>
        <v>47415</v>
      </c>
      <c r="Y1167" s="682">
        <f>_xll.qlCalendarAdvance(Calendar,X1167,NDays&amp;"D")</f>
        <v>47415</v>
      </c>
      <c r="Z1167" s="681">
        <v>2.6669032917365776E-2</v>
      </c>
      <c r="AA1167" s="686"/>
      <c r="AB1167" s="685"/>
    </row>
    <row r="1168" spans="22:28" x14ac:dyDescent="0.2">
      <c r="V1168" s="688"/>
      <c r="W1168" s="687" t="str">
        <f t="shared" si="24"/>
        <v>1w</v>
      </c>
      <c r="X1168" s="683">
        <f>_xll.qlCalendarAdvance(Calendar,X1167,W1168,"f",FALSE)</f>
        <v>47422</v>
      </c>
      <c r="Y1168" s="682">
        <f>_xll.qlCalendarAdvance(Calendar,X1168,NDays&amp;"D")</f>
        <v>47422</v>
      </c>
      <c r="Z1168" s="681">
        <v>2.6663628857938049E-2</v>
      </c>
      <c r="AA1168" s="686"/>
      <c r="AB1168" s="685"/>
    </row>
    <row r="1169" spans="22:28" x14ac:dyDescent="0.2">
      <c r="V1169" s="688"/>
      <c r="W1169" s="687" t="str">
        <f t="shared" si="24"/>
        <v>1w</v>
      </c>
      <c r="X1169" s="683">
        <f>_xll.qlCalendarAdvance(Calendar,X1168,W1169,"f",FALSE)</f>
        <v>47429</v>
      </c>
      <c r="Y1169" s="682">
        <f>_xll.qlCalendarAdvance(Calendar,X1169,NDays&amp;"D")</f>
        <v>47429</v>
      </c>
      <c r="Z1169" s="681">
        <v>2.6658104062650123E-2</v>
      </c>
      <c r="AA1169" s="686"/>
      <c r="AB1169" s="685"/>
    </row>
    <row r="1170" spans="22:28" x14ac:dyDescent="0.2">
      <c r="V1170" s="688"/>
      <c r="W1170" s="687" t="str">
        <f t="shared" ref="W1170:W1233" si="25">W1169</f>
        <v>1w</v>
      </c>
      <c r="X1170" s="683">
        <f>_xll.qlCalendarAdvance(Calendar,X1169,W1170,"f",FALSE)</f>
        <v>47436</v>
      </c>
      <c r="Y1170" s="682">
        <f>_xll.qlCalendarAdvance(Calendar,X1170,NDays&amp;"D")</f>
        <v>47436</v>
      </c>
      <c r="Z1170" s="681">
        <v>2.6652458531583045E-2</v>
      </c>
      <c r="AA1170" s="686"/>
      <c r="AB1170" s="685"/>
    </row>
    <row r="1171" spans="22:28" x14ac:dyDescent="0.2">
      <c r="V1171" s="688"/>
      <c r="W1171" s="687" t="str">
        <f t="shared" si="25"/>
        <v>1w</v>
      </c>
      <c r="X1171" s="683">
        <f>_xll.qlCalendarAdvance(Calendar,X1170,W1171,"f",FALSE)</f>
        <v>47443</v>
      </c>
      <c r="Y1171" s="682">
        <f>_xll.qlCalendarAdvance(Calendar,X1171,NDays&amp;"D")</f>
        <v>47443</v>
      </c>
      <c r="Z1171" s="681">
        <v>2.6646692264736815E-2</v>
      </c>
      <c r="AA1171" s="686"/>
      <c r="AB1171" s="685"/>
    </row>
    <row r="1172" spans="22:28" x14ac:dyDescent="0.2">
      <c r="V1172" s="688"/>
      <c r="W1172" s="687" t="str">
        <f t="shared" si="25"/>
        <v>1w</v>
      </c>
      <c r="X1172" s="683">
        <f>_xll.qlCalendarAdvance(Calendar,X1171,W1172,"f",FALSE)</f>
        <v>47450</v>
      </c>
      <c r="Y1172" s="682">
        <f>_xll.qlCalendarAdvance(Calendar,X1172,NDays&amp;"D")</f>
        <v>47450</v>
      </c>
      <c r="Z1172" s="681">
        <v>2.6640805262111433E-2</v>
      </c>
      <c r="AA1172" s="686"/>
      <c r="AB1172" s="685"/>
    </row>
    <row r="1173" spans="22:28" x14ac:dyDescent="0.2">
      <c r="V1173" s="688"/>
      <c r="W1173" s="687" t="str">
        <f t="shared" si="25"/>
        <v>1w</v>
      </c>
      <c r="X1173" s="683">
        <f>_xll.qlCalendarAdvance(Calendar,X1172,W1173,"f",FALSE)</f>
        <v>47457</v>
      </c>
      <c r="Y1173" s="682">
        <f>_xll.qlCalendarAdvance(Calendar,X1173,NDays&amp;"D")</f>
        <v>47457</v>
      </c>
      <c r="Z1173" s="681">
        <v>2.6634797523787945E-2</v>
      </c>
      <c r="AA1173" s="686"/>
      <c r="AB1173" s="685"/>
    </row>
    <row r="1174" spans="22:28" x14ac:dyDescent="0.2">
      <c r="V1174" s="688"/>
      <c r="W1174" s="687" t="str">
        <f t="shared" si="25"/>
        <v>1w</v>
      </c>
      <c r="X1174" s="683">
        <f>_xll.qlCalendarAdvance(Calendar,X1173,W1174,"f",FALSE)</f>
        <v>47464</v>
      </c>
      <c r="Y1174" s="682">
        <f>_xll.qlCalendarAdvance(Calendar,X1174,NDays&amp;"D")</f>
        <v>47464</v>
      </c>
      <c r="Z1174" s="681">
        <v>2.6628669049604259E-2</v>
      </c>
      <c r="AA1174" s="686"/>
      <c r="AB1174" s="685"/>
    </row>
    <row r="1175" spans="22:28" x14ac:dyDescent="0.2">
      <c r="V1175" s="688"/>
      <c r="W1175" s="687" t="str">
        <f t="shared" si="25"/>
        <v>1w</v>
      </c>
      <c r="X1175" s="683">
        <f>_xll.qlCalendarAdvance(Calendar,X1174,W1175,"f",FALSE)</f>
        <v>47471</v>
      </c>
      <c r="Y1175" s="682">
        <f>_xll.qlCalendarAdvance(Calendar,X1175,NDays&amp;"D")</f>
        <v>47471</v>
      </c>
      <c r="Z1175" s="681">
        <v>2.6622419839722467E-2</v>
      </c>
      <c r="AA1175" s="686"/>
      <c r="AB1175" s="685"/>
    </row>
    <row r="1176" spans="22:28" x14ac:dyDescent="0.2">
      <c r="V1176" s="688"/>
      <c r="W1176" s="687" t="str">
        <f t="shared" si="25"/>
        <v>1w</v>
      </c>
      <c r="X1176" s="683">
        <f>_xll.qlCalendarAdvance(Calendar,X1175,W1176,"f",FALSE)</f>
        <v>47479</v>
      </c>
      <c r="Y1176" s="682">
        <f>_xll.qlCalendarAdvance(Calendar,X1176,NDays&amp;"D")</f>
        <v>47479</v>
      </c>
      <c r="Z1176" s="681">
        <v>2.661513004576288E-2</v>
      </c>
      <c r="AA1176" s="686"/>
      <c r="AB1176" s="685"/>
    </row>
    <row r="1177" spans="22:28" x14ac:dyDescent="0.2">
      <c r="V1177" s="688"/>
      <c r="W1177" s="687" t="str">
        <f t="shared" si="25"/>
        <v>1w</v>
      </c>
      <c r="X1177" s="683">
        <f>_xll.qlCalendarAdvance(Calendar,X1176,W1177,"f",FALSE)</f>
        <v>47486</v>
      </c>
      <c r="Y1177" s="682">
        <f>_xll.qlCalendarAdvance(Calendar,X1177,NDays&amp;"D")</f>
        <v>47486</v>
      </c>
      <c r="Z1177" s="681">
        <v>2.6608622116458536E-2</v>
      </c>
      <c r="AA1177" s="686"/>
      <c r="AB1177" s="685"/>
    </row>
    <row r="1178" spans="22:28" x14ac:dyDescent="0.2">
      <c r="V1178" s="688"/>
      <c r="W1178" s="687" t="str">
        <f t="shared" si="25"/>
        <v>1w</v>
      </c>
      <c r="X1178" s="683">
        <f>_xll.qlCalendarAdvance(Calendar,X1177,W1178,"f",FALSE)</f>
        <v>47493</v>
      </c>
      <c r="Y1178" s="682">
        <f>_xll.qlCalendarAdvance(Calendar,X1178,NDays&amp;"D")</f>
        <v>47493</v>
      </c>
      <c r="Z1178" s="681">
        <v>2.6601993451375039E-2</v>
      </c>
      <c r="AA1178" s="686"/>
      <c r="AB1178" s="685"/>
    </row>
    <row r="1179" spans="22:28" x14ac:dyDescent="0.2">
      <c r="V1179" s="688"/>
      <c r="W1179" s="687" t="str">
        <f t="shared" si="25"/>
        <v>1w</v>
      </c>
      <c r="X1179" s="683">
        <f>_xll.qlCalendarAdvance(Calendar,X1178,W1179,"f",FALSE)</f>
        <v>47500</v>
      </c>
      <c r="Y1179" s="682">
        <f>_xll.qlCalendarAdvance(Calendar,X1179,NDays&amp;"D")</f>
        <v>47500</v>
      </c>
      <c r="Z1179" s="681">
        <v>2.6595244050431344E-2</v>
      </c>
      <c r="AA1179" s="686"/>
      <c r="AB1179" s="685"/>
    </row>
    <row r="1180" spans="22:28" x14ac:dyDescent="0.2">
      <c r="V1180" s="688"/>
      <c r="W1180" s="687" t="str">
        <f t="shared" si="25"/>
        <v>1w</v>
      </c>
      <c r="X1180" s="683">
        <f>_xll.qlCalendarAdvance(Calendar,X1179,W1180,"f",FALSE)</f>
        <v>47507</v>
      </c>
      <c r="Y1180" s="682">
        <f>_xll.qlCalendarAdvance(Calendar,X1180,NDays&amp;"D")</f>
        <v>47507</v>
      </c>
      <c r="Z1180" s="681">
        <v>2.6588373913870589E-2</v>
      </c>
      <c r="AA1180" s="686"/>
      <c r="AB1180" s="685"/>
    </row>
    <row r="1181" spans="22:28" x14ac:dyDescent="0.2">
      <c r="V1181" s="688"/>
      <c r="W1181" s="687" t="str">
        <f t="shared" si="25"/>
        <v>1w</v>
      </c>
      <c r="X1181" s="683">
        <f>_xll.qlCalendarAdvance(Calendar,X1180,W1181,"f",FALSE)</f>
        <v>47514</v>
      </c>
      <c r="Y1181" s="682">
        <f>_xll.qlCalendarAdvance(Calendar,X1181,NDays&amp;"D")</f>
        <v>47514</v>
      </c>
      <c r="Z1181" s="681">
        <v>2.6581383041530682E-2</v>
      </c>
      <c r="AA1181" s="686"/>
      <c r="AB1181" s="685"/>
    </row>
    <row r="1182" spans="22:28" x14ac:dyDescent="0.2">
      <c r="V1182" s="688"/>
      <c r="W1182" s="687" t="str">
        <f t="shared" si="25"/>
        <v>1w</v>
      </c>
      <c r="X1182" s="683">
        <f>_xll.qlCalendarAdvance(Calendar,X1181,W1182,"f",FALSE)</f>
        <v>47521</v>
      </c>
      <c r="Y1182" s="682">
        <f>_xll.qlCalendarAdvance(Calendar,X1182,NDays&amp;"D")</f>
        <v>47521</v>
      </c>
      <c r="Z1182" s="681">
        <v>2.6574271433492669E-2</v>
      </c>
      <c r="AA1182" s="686"/>
      <c r="AB1182" s="685"/>
    </row>
    <row r="1183" spans="22:28" x14ac:dyDescent="0.2">
      <c r="V1183" s="688"/>
      <c r="W1183" s="687" t="str">
        <f t="shared" si="25"/>
        <v>1w</v>
      </c>
      <c r="X1183" s="683">
        <f>_xll.qlCalendarAdvance(Calendar,X1182,W1183,"f",FALSE)</f>
        <v>47528</v>
      </c>
      <c r="Y1183" s="682">
        <f>_xll.qlCalendarAdvance(Calendar,X1183,NDays&amp;"D")</f>
        <v>47528</v>
      </c>
      <c r="Z1183" s="681">
        <v>2.656703908975655E-2</v>
      </c>
      <c r="AA1183" s="686"/>
      <c r="AB1183" s="685"/>
    </row>
    <row r="1184" spans="22:28" x14ac:dyDescent="0.2">
      <c r="V1184" s="688"/>
      <c r="W1184" s="687" t="str">
        <f t="shared" si="25"/>
        <v>1w</v>
      </c>
      <c r="X1184" s="683">
        <f>_xll.qlCalendarAdvance(Calendar,X1183,W1184,"f",FALSE)</f>
        <v>47535</v>
      </c>
      <c r="Y1184" s="682">
        <f>_xll.qlCalendarAdvance(Calendar,X1184,NDays&amp;"D")</f>
        <v>47535</v>
      </c>
      <c r="Z1184" s="681">
        <v>2.6559686010322325E-2</v>
      </c>
      <c r="AA1184" s="686"/>
      <c r="AB1184" s="685"/>
    </row>
    <row r="1185" spans="22:28" x14ac:dyDescent="0.2">
      <c r="V1185" s="688"/>
      <c r="W1185" s="687" t="str">
        <f t="shared" si="25"/>
        <v>1w</v>
      </c>
      <c r="X1185" s="683">
        <f>_xll.qlCalendarAdvance(Calendar,X1184,W1185,"f",FALSE)</f>
        <v>47542</v>
      </c>
      <c r="Y1185" s="682">
        <f>_xll.qlCalendarAdvance(Calendar,X1185,NDays&amp;"D")</f>
        <v>47542</v>
      </c>
      <c r="Z1185" s="681">
        <v>2.6552212195108948E-2</v>
      </c>
      <c r="AA1185" s="686"/>
      <c r="AB1185" s="685"/>
    </row>
    <row r="1186" spans="22:28" x14ac:dyDescent="0.2">
      <c r="V1186" s="688"/>
      <c r="W1186" s="687" t="str">
        <f t="shared" si="25"/>
        <v>1w</v>
      </c>
      <c r="X1186" s="683">
        <f>_xll.qlCalendarAdvance(Calendar,X1185,W1186,"f",FALSE)</f>
        <v>47549</v>
      </c>
      <c r="Y1186" s="682">
        <f>_xll.qlCalendarAdvance(Calendar,X1186,NDays&amp;"D")</f>
        <v>47549</v>
      </c>
      <c r="Z1186" s="681">
        <v>2.6544617644359558E-2</v>
      </c>
      <c r="AA1186" s="686"/>
      <c r="AB1186" s="685"/>
    </row>
    <row r="1187" spans="22:28" x14ac:dyDescent="0.2">
      <c r="V1187" s="688"/>
      <c r="W1187" s="687" t="str">
        <f t="shared" si="25"/>
        <v>1w</v>
      </c>
      <c r="X1187" s="683">
        <f>_xll.qlCalendarAdvance(Calendar,X1186,W1187,"f",FALSE)</f>
        <v>47556</v>
      </c>
      <c r="Y1187" s="682">
        <f>_xll.qlCalendarAdvance(Calendar,X1187,NDays&amp;"D")</f>
        <v>47556</v>
      </c>
      <c r="Z1187" s="681">
        <v>2.6536902357912062E-2</v>
      </c>
      <c r="AA1187" s="686"/>
      <c r="AB1187" s="685"/>
    </row>
    <row r="1188" spans="22:28" x14ac:dyDescent="0.2">
      <c r="V1188" s="688"/>
      <c r="W1188" s="687" t="str">
        <f t="shared" si="25"/>
        <v>1w</v>
      </c>
      <c r="X1188" s="683">
        <f>_xll.qlCalendarAdvance(Calendar,X1187,W1188,"f",FALSE)</f>
        <v>47563</v>
      </c>
      <c r="Y1188" s="682">
        <f>_xll.qlCalendarAdvance(Calendar,X1188,NDays&amp;"D")</f>
        <v>47563</v>
      </c>
      <c r="Z1188" s="681">
        <v>2.6529066335685414E-2</v>
      </c>
      <c r="AA1188" s="686"/>
      <c r="AB1188" s="685"/>
    </row>
    <row r="1189" spans="22:28" x14ac:dyDescent="0.2">
      <c r="V1189" s="688"/>
      <c r="W1189" s="687" t="str">
        <f t="shared" si="25"/>
        <v>1w</v>
      </c>
      <c r="X1189" s="683">
        <f>_xll.qlCalendarAdvance(Calendar,X1188,W1189,"f",FALSE)</f>
        <v>47570</v>
      </c>
      <c r="Y1189" s="682">
        <f>_xll.qlCalendarAdvance(Calendar,X1189,NDays&amp;"D")</f>
        <v>47570</v>
      </c>
      <c r="Z1189" s="681">
        <v>2.6521109577841706E-2</v>
      </c>
      <c r="AA1189" s="686"/>
      <c r="AB1189" s="685"/>
    </row>
    <row r="1190" spans="22:28" x14ac:dyDescent="0.2">
      <c r="V1190" s="688"/>
      <c r="W1190" s="687" t="str">
        <f t="shared" si="25"/>
        <v>1w</v>
      </c>
      <c r="X1190" s="683">
        <f>_xll.qlCalendarAdvance(Calendar,X1189,W1190,"f",FALSE)</f>
        <v>47577</v>
      </c>
      <c r="Y1190" s="682">
        <f>_xll.qlCalendarAdvance(Calendar,X1190,NDays&amp;"D")</f>
        <v>47577</v>
      </c>
      <c r="Z1190" s="681">
        <v>2.6513032084380939E-2</v>
      </c>
      <c r="AA1190" s="686"/>
      <c r="AB1190" s="685"/>
    </row>
    <row r="1191" spans="22:28" x14ac:dyDescent="0.2">
      <c r="V1191" s="688"/>
      <c r="W1191" s="687" t="str">
        <f t="shared" si="25"/>
        <v>1w</v>
      </c>
      <c r="X1191" s="683">
        <f>_xll.qlCalendarAdvance(Calendar,X1190,W1191,"f",FALSE)</f>
        <v>47584</v>
      </c>
      <c r="Y1191" s="682">
        <f>_xll.qlCalendarAdvance(Calendar,X1191,NDays&amp;"D")</f>
        <v>47584</v>
      </c>
      <c r="Z1191" s="681">
        <v>2.6504833855222065E-2</v>
      </c>
      <c r="AA1191" s="686"/>
      <c r="AB1191" s="685"/>
    </row>
    <row r="1192" spans="22:28" x14ac:dyDescent="0.2">
      <c r="V1192" s="688"/>
      <c r="W1192" s="687" t="str">
        <f t="shared" si="25"/>
        <v>1w</v>
      </c>
      <c r="X1192" s="683">
        <f>_xll.qlCalendarAdvance(Calendar,X1191,W1192,"f",FALSE)</f>
        <v>47591</v>
      </c>
      <c r="Y1192" s="682">
        <f>_xll.qlCalendarAdvance(Calendar,X1192,NDays&amp;"D")</f>
        <v>47591</v>
      </c>
      <c r="Z1192" s="681">
        <v>2.649795991848225E-2</v>
      </c>
      <c r="AA1192" s="686"/>
      <c r="AB1192" s="685"/>
    </row>
    <row r="1193" spans="22:28" x14ac:dyDescent="0.2">
      <c r="V1193" s="688"/>
      <c r="W1193" s="687" t="str">
        <f t="shared" si="25"/>
        <v>1w</v>
      </c>
      <c r="X1193" s="683">
        <f>_xll.qlCalendarAdvance(Calendar,X1192,W1193,"f",FALSE)</f>
        <v>47598</v>
      </c>
      <c r="Y1193" s="682">
        <f>_xll.qlCalendarAdvance(Calendar,X1193,NDays&amp;"D")</f>
        <v>47598</v>
      </c>
      <c r="Z1193" s="681">
        <v>2.648807519005314E-2</v>
      </c>
      <c r="AA1193" s="686"/>
      <c r="AB1193" s="685"/>
    </row>
    <row r="1194" spans="22:28" x14ac:dyDescent="0.2">
      <c r="V1194" s="688"/>
      <c r="W1194" s="687" t="str">
        <f t="shared" si="25"/>
        <v>1w</v>
      </c>
      <c r="X1194" s="683">
        <f>_xll.qlCalendarAdvance(Calendar,X1193,W1194,"f",FALSE)</f>
        <v>47605</v>
      </c>
      <c r="Y1194" s="682">
        <f>_xll.qlCalendarAdvance(Calendar,X1194,NDays&amp;"D")</f>
        <v>47605</v>
      </c>
      <c r="Z1194" s="681">
        <v>2.6479514753962041E-2</v>
      </c>
      <c r="AA1194" s="686"/>
      <c r="AB1194" s="685"/>
    </row>
    <row r="1195" spans="22:28" x14ac:dyDescent="0.2">
      <c r="V1195" s="688"/>
      <c r="W1195" s="687" t="str">
        <f t="shared" si="25"/>
        <v>1w</v>
      </c>
      <c r="X1195" s="683">
        <f>_xll.qlCalendarAdvance(Calendar,X1194,W1195,"f",FALSE)</f>
        <v>47612</v>
      </c>
      <c r="Y1195" s="682">
        <f>_xll.qlCalendarAdvance(Calendar,X1195,NDays&amp;"D")</f>
        <v>47612</v>
      </c>
      <c r="Z1195" s="681">
        <v>2.6470833582334929E-2</v>
      </c>
      <c r="AA1195" s="686"/>
      <c r="AB1195" s="685"/>
    </row>
    <row r="1196" spans="22:28" x14ac:dyDescent="0.2">
      <c r="V1196" s="688"/>
      <c r="W1196" s="687" t="str">
        <f t="shared" si="25"/>
        <v>1w</v>
      </c>
      <c r="X1196" s="683">
        <f>_xll.qlCalendarAdvance(Calendar,X1195,W1196,"f",FALSE)</f>
        <v>47619</v>
      </c>
      <c r="Y1196" s="682">
        <f>_xll.qlCalendarAdvance(Calendar,X1196,NDays&amp;"D")</f>
        <v>47619</v>
      </c>
      <c r="Z1196" s="681">
        <v>2.6462031675090758E-2</v>
      </c>
      <c r="AA1196" s="686"/>
      <c r="AB1196" s="685"/>
    </row>
    <row r="1197" spans="22:28" x14ac:dyDescent="0.2">
      <c r="V1197" s="688"/>
      <c r="W1197" s="687" t="str">
        <f t="shared" si="25"/>
        <v>1w</v>
      </c>
      <c r="X1197" s="683">
        <f>_xll.qlCalendarAdvance(Calendar,X1196,W1197,"f",FALSE)</f>
        <v>47626</v>
      </c>
      <c r="Y1197" s="682">
        <f>_xll.qlCalendarAdvance(Calendar,X1197,NDays&amp;"D")</f>
        <v>47626</v>
      </c>
      <c r="Z1197" s="681">
        <v>2.6453109032229527E-2</v>
      </c>
      <c r="AA1197" s="686"/>
      <c r="AB1197" s="685"/>
    </row>
    <row r="1198" spans="22:28" x14ac:dyDescent="0.2">
      <c r="V1198" s="688"/>
      <c r="W1198" s="687" t="str">
        <f t="shared" si="25"/>
        <v>1w</v>
      </c>
      <c r="X1198" s="683">
        <f>_xll.qlCalendarAdvance(Calendar,X1197,W1198,"f",FALSE)</f>
        <v>47633</v>
      </c>
      <c r="Y1198" s="682">
        <f>_xll.qlCalendarAdvance(Calendar,X1198,NDays&amp;"D")</f>
        <v>47633</v>
      </c>
      <c r="Z1198" s="681">
        <v>2.6444065653832283E-2</v>
      </c>
      <c r="AA1198" s="686"/>
      <c r="AB1198" s="685"/>
    </row>
    <row r="1199" spans="22:28" x14ac:dyDescent="0.2">
      <c r="V1199" s="688"/>
      <c r="W1199" s="687" t="str">
        <f t="shared" si="25"/>
        <v>1w</v>
      </c>
      <c r="X1199" s="683">
        <f>_xll.qlCalendarAdvance(Calendar,X1198,W1199,"f",FALSE)</f>
        <v>47640</v>
      </c>
      <c r="Y1199" s="682">
        <f>_xll.qlCalendarAdvance(Calendar,X1199,NDays&amp;"D")</f>
        <v>47640</v>
      </c>
      <c r="Z1199" s="681">
        <v>2.6434901539817979E-2</v>
      </c>
      <c r="AA1199" s="686"/>
      <c r="AB1199" s="685"/>
    </row>
    <row r="1200" spans="22:28" x14ac:dyDescent="0.2">
      <c r="V1200" s="688"/>
      <c r="W1200" s="687" t="str">
        <f t="shared" si="25"/>
        <v>1w</v>
      </c>
      <c r="X1200" s="683">
        <f>_xll.qlCalendarAdvance(Calendar,X1199,W1200,"f",FALSE)</f>
        <v>47647</v>
      </c>
      <c r="Y1200" s="682">
        <f>_xll.qlCalendarAdvance(Calendar,X1200,NDays&amp;"D")</f>
        <v>47647</v>
      </c>
      <c r="Z1200" s="681">
        <v>2.6425616690186615E-2</v>
      </c>
      <c r="AA1200" s="686"/>
      <c r="AB1200" s="685"/>
    </row>
    <row r="1201" spans="22:28" x14ac:dyDescent="0.2">
      <c r="V1201" s="688"/>
      <c r="W1201" s="687" t="str">
        <f t="shared" si="25"/>
        <v>1w</v>
      </c>
      <c r="X1201" s="683">
        <f>_xll.qlCalendarAdvance(Calendar,X1200,W1201,"f",FALSE)</f>
        <v>47654</v>
      </c>
      <c r="Y1201" s="682">
        <f>_xll.qlCalendarAdvance(Calendar,X1201,NDays&amp;"D")</f>
        <v>47654</v>
      </c>
      <c r="Z1201" s="681">
        <v>2.6416211105019238E-2</v>
      </c>
      <c r="AA1201" s="686"/>
      <c r="AB1201" s="685"/>
    </row>
    <row r="1202" spans="22:28" x14ac:dyDescent="0.2">
      <c r="V1202" s="688"/>
      <c r="W1202" s="687" t="str">
        <f t="shared" si="25"/>
        <v>1w</v>
      </c>
      <c r="X1202" s="683">
        <f>_xll.qlCalendarAdvance(Calendar,X1201,W1202,"f",FALSE)</f>
        <v>47661</v>
      </c>
      <c r="Y1202" s="682">
        <f>_xll.qlCalendarAdvance(Calendar,X1202,NDays&amp;"D")</f>
        <v>47661</v>
      </c>
      <c r="Z1202" s="681">
        <v>2.6406693237686074E-2</v>
      </c>
      <c r="AA1202" s="686"/>
      <c r="AB1202" s="685"/>
    </row>
    <row r="1203" spans="22:28" x14ac:dyDescent="0.2">
      <c r="V1203" s="688"/>
      <c r="W1203" s="687" t="str">
        <f t="shared" si="25"/>
        <v>1w</v>
      </c>
      <c r="X1203" s="683">
        <f>_xll.qlCalendarAdvance(Calendar,X1202,W1203,"f",FALSE)</f>
        <v>47668</v>
      </c>
      <c r="Y1203" s="682">
        <f>_xll.qlCalendarAdvance(Calendar,X1203,NDays&amp;"D")</f>
        <v>47668</v>
      </c>
      <c r="Z1203" s="681">
        <v>2.6397158299817924E-2</v>
      </c>
      <c r="AA1203" s="686"/>
      <c r="AB1203" s="685"/>
    </row>
    <row r="1204" spans="22:28" x14ac:dyDescent="0.2">
      <c r="V1204" s="688"/>
      <c r="W1204" s="687" t="str">
        <f t="shared" si="25"/>
        <v>1w</v>
      </c>
      <c r="X1204" s="683">
        <f>_xll.qlCalendarAdvance(Calendar,X1203,W1204,"f",FALSE)</f>
        <v>47675</v>
      </c>
      <c r="Y1204" s="682">
        <f>_xll.qlCalendarAdvance(Calendar,X1204,NDays&amp;"D")</f>
        <v>47675</v>
      </c>
      <c r="Z1204" s="681">
        <v>2.6387633431058655E-2</v>
      </c>
      <c r="AA1204" s="686"/>
      <c r="AB1204" s="685"/>
    </row>
    <row r="1205" spans="22:28" x14ac:dyDescent="0.2">
      <c r="V1205" s="688"/>
      <c r="W1205" s="687" t="str">
        <f t="shared" si="25"/>
        <v>1w</v>
      </c>
      <c r="X1205" s="683">
        <f>_xll.qlCalendarAdvance(Calendar,X1204,W1205,"f",FALSE)</f>
        <v>47682</v>
      </c>
      <c r="Y1205" s="682">
        <f>_xll.qlCalendarAdvance(Calendar,X1205,NDays&amp;"D")</f>
        <v>47682</v>
      </c>
      <c r="Z1205" s="681">
        <v>2.6378118631489311E-2</v>
      </c>
      <c r="AA1205" s="686"/>
      <c r="AB1205" s="685"/>
    </row>
    <row r="1206" spans="22:28" x14ac:dyDescent="0.2">
      <c r="V1206" s="688"/>
      <c r="W1206" s="687" t="str">
        <f t="shared" si="25"/>
        <v>1w</v>
      </c>
      <c r="X1206" s="683">
        <f>_xll.qlCalendarAdvance(Calendar,X1205,W1206,"f",FALSE)</f>
        <v>47689</v>
      </c>
      <c r="Y1206" s="682">
        <f>_xll.qlCalendarAdvance(Calendar,X1206,NDays&amp;"D")</f>
        <v>47689</v>
      </c>
      <c r="Z1206" s="681">
        <v>2.6368613901271987E-2</v>
      </c>
      <c r="AA1206" s="686"/>
      <c r="AB1206" s="685"/>
    </row>
    <row r="1207" spans="22:28" x14ac:dyDescent="0.2">
      <c r="V1207" s="688"/>
      <c r="W1207" s="687" t="str">
        <f t="shared" si="25"/>
        <v>1w</v>
      </c>
      <c r="X1207" s="683">
        <f>_xll.qlCalendarAdvance(Calendar,X1206,W1207,"f",FALSE)</f>
        <v>47696</v>
      </c>
      <c r="Y1207" s="682">
        <f>_xll.qlCalendarAdvance(Calendar,X1207,NDays&amp;"D")</f>
        <v>47696</v>
      </c>
      <c r="Z1207" s="681">
        <v>2.6359119240082496E-2</v>
      </c>
      <c r="AA1207" s="686"/>
      <c r="AB1207" s="685"/>
    </row>
    <row r="1208" spans="22:28" x14ac:dyDescent="0.2">
      <c r="V1208" s="688"/>
      <c r="W1208" s="687" t="str">
        <f t="shared" si="25"/>
        <v>1w</v>
      </c>
      <c r="X1208" s="683">
        <f>_xll.qlCalendarAdvance(Calendar,X1207,W1208,"f",FALSE)</f>
        <v>47703</v>
      </c>
      <c r="Y1208" s="682">
        <f>_xll.qlCalendarAdvance(Calendar,X1208,NDays&amp;"D")</f>
        <v>47703</v>
      </c>
      <c r="Z1208" s="681">
        <v>2.6349634648163978E-2</v>
      </c>
      <c r="AA1208" s="686"/>
      <c r="AB1208" s="685"/>
    </row>
    <row r="1209" spans="22:28" x14ac:dyDescent="0.2">
      <c r="V1209" s="688"/>
      <c r="W1209" s="687" t="str">
        <f t="shared" si="25"/>
        <v>1w</v>
      </c>
      <c r="X1209" s="683">
        <f>_xll.qlCalendarAdvance(Calendar,X1208,W1209,"f",FALSE)</f>
        <v>47710</v>
      </c>
      <c r="Y1209" s="682">
        <f>_xll.qlCalendarAdvance(Calendar,X1209,NDays&amp;"D")</f>
        <v>47710</v>
      </c>
      <c r="Z1209" s="681">
        <v>2.6340160125354339E-2</v>
      </c>
      <c r="AA1209" s="686"/>
      <c r="AB1209" s="685"/>
    </row>
    <row r="1210" spans="22:28" x14ac:dyDescent="0.2">
      <c r="V1210" s="688"/>
      <c r="W1210" s="687" t="str">
        <f t="shared" si="25"/>
        <v>1w</v>
      </c>
      <c r="X1210" s="683">
        <f>_xll.qlCalendarAdvance(Calendar,X1209,W1210,"f",FALSE)</f>
        <v>47717</v>
      </c>
      <c r="Y1210" s="682">
        <f>_xll.qlCalendarAdvance(Calendar,X1210,NDays&amp;"D")</f>
        <v>47717</v>
      </c>
      <c r="Z1210" s="681">
        <v>2.6330695671734627E-2</v>
      </c>
      <c r="AA1210" s="686"/>
      <c r="AB1210" s="685"/>
    </row>
    <row r="1211" spans="22:28" x14ac:dyDescent="0.2">
      <c r="V1211" s="688"/>
      <c r="W1211" s="687" t="str">
        <f t="shared" si="25"/>
        <v>1w</v>
      </c>
      <c r="X1211" s="683">
        <f>_xll.qlCalendarAdvance(Calendar,X1210,W1211,"f",FALSE)</f>
        <v>47724</v>
      </c>
      <c r="Y1211" s="682">
        <f>_xll.qlCalendarAdvance(Calendar,X1211,NDays&amp;"D")</f>
        <v>47724</v>
      </c>
      <c r="Z1211" s="681">
        <v>2.6321241287385888E-2</v>
      </c>
      <c r="AA1211" s="686"/>
      <c r="AB1211" s="685"/>
    </row>
    <row r="1212" spans="22:28" x14ac:dyDescent="0.2">
      <c r="V1212" s="688"/>
      <c r="W1212" s="687" t="str">
        <f t="shared" si="25"/>
        <v>1w</v>
      </c>
      <c r="X1212" s="683">
        <f>_xll.qlCalendarAdvance(Calendar,X1211,W1212,"f",FALSE)</f>
        <v>47731</v>
      </c>
      <c r="Y1212" s="682">
        <f>_xll.qlCalendarAdvance(Calendar,X1212,NDays&amp;"D")</f>
        <v>47731</v>
      </c>
      <c r="Z1212" s="681">
        <v>2.6311796972064982E-2</v>
      </c>
      <c r="AA1212" s="686"/>
      <c r="AB1212" s="685"/>
    </row>
    <row r="1213" spans="22:28" x14ac:dyDescent="0.2">
      <c r="V1213" s="688"/>
      <c r="W1213" s="687" t="str">
        <f t="shared" si="25"/>
        <v>1w</v>
      </c>
      <c r="X1213" s="683">
        <f>_xll.qlCalendarAdvance(Calendar,X1212,W1213,"f",FALSE)</f>
        <v>47738</v>
      </c>
      <c r="Y1213" s="682">
        <f>_xll.qlCalendarAdvance(Calendar,X1213,NDays&amp;"D")</f>
        <v>47738</v>
      </c>
      <c r="Z1213" s="681">
        <v>2.6302362726015049E-2</v>
      </c>
      <c r="AA1213" s="686"/>
      <c r="AB1213" s="685"/>
    </row>
    <row r="1214" spans="22:28" x14ac:dyDescent="0.2">
      <c r="V1214" s="688"/>
      <c r="W1214" s="687" t="str">
        <f t="shared" si="25"/>
        <v>1w</v>
      </c>
      <c r="X1214" s="683">
        <f>_xll.qlCalendarAdvance(Calendar,X1213,W1214,"f",FALSE)</f>
        <v>47745</v>
      </c>
      <c r="Y1214" s="682">
        <f>_xll.qlCalendarAdvance(Calendar,X1214,NDays&amp;"D")</f>
        <v>47745</v>
      </c>
      <c r="Z1214" s="681">
        <v>2.6292938549155043E-2</v>
      </c>
      <c r="AA1214" s="686"/>
      <c r="AB1214" s="685"/>
    </row>
    <row r="1215" spans="22:28" x14ac:dyDescent="0.2">
      <c r="V1215" s="688"/>
      <c r="W1215" s="687" t="str">
        <f t="shared" si="25"/>
        <v>1w</v>
      </c>
      <c r="X1215" s="683">
        <f>_xll.qlCalendarAdvance(Calendar,X1214,W1215,"f",FALSE)</f>
        <v>47752</v>
      </c>
      <c r="Y1215" s="682">
        <f>_xll.qlCalendarAdvance(Calendar,X1215,NDays&amp;"D")</f>
        <v>47752</v>
      </c>
      <c r="Z1215" s="681">
        <v>2.6283524441484962E-2</v>
      </c>
      <c r="AA1215" s="686"/>
      <c r="AB1215" s="685"/>
    </row>
    <row r="1216" spans="22:28" x14ac:dyDescent="0.2">
      <c r="V1216" s="688"/>
      <c r="W1216" s="687" t="str">
        <f t="shared" si="25"/>
        <v>1w</v>
      </c>
      <c r="X1216" s="683">
        <f>_xll.qlCalendarAdvance(Calendar,X1215,W1216,"f",FALSE)</f>
        <v>47759</v>
      </c>
      <c r="Y1216" s="682">
        <f>_xll.qlCalendarAdvance(Calendar,X1216,NDays&amp;"D")</f>
        <v>47759</v>
      </c>
      <c r="Z1216" s="681">
        <v>2.6274120403004808E-2</v>
      </c>
      <c r="AA1216" s="686"/>
      <c r="AB1216" s="685"/>
    </row>
    <row r="1217" spans="22:28" x14ac:dyDescent="0.2">
      <c r="V1217" s="688"/>
      <c r="W1217" s="687" t="str">
        <f t="shared" si="25"/>
        <v>1w</v>
      </c>
      <c r="X1217" s="683">
        <f>_xll.qlCalendarAdvance(Calendar,X1216,W1217,"f",FALSE)</f>
        <v>47766</v>
      </c>
      <c r="Y1217" s="682">
        <f>_xll.qlCalendarAdvance(Calendar,X1217,NDays&amp;"D")</f>
        <v>47766</v>
      </c>
      <c r="Z1217" s="681">
        <v>2.6264726433633534E-2</v>
      </c>
      <c r="AA1217" s="686"/>
      <c r="AB1217" s="685"/>
    </row>
    <row r="1218" spans="22:28" x14ac:dyDescent="0.2">
      <c r="V1218" s="688"/>
      <c r="W1218" s="687" t="str">
        <f t="shared" si="25"/>
        <v>1w</v>
      </c>
      <c r="X1218" s="683">
        <f>_xll.qlCalendarAdvance(Calendar,X1217,W1218,"f",FALSE)</f>
        <v>47773</v>
      </c>
      <c r="Y1218" s="682">
        <f>_xll.qlCalendarAdvance(Calendar,X1218,NDays&amp;"D")</f>
        <v>47773</v>
      </c>
      <c r="Z1218" s="681">
        <v>2.6255342533533232E-2</v>
      </c>
      <c r="AA1218" s="686"/>
      <c r="AB1218" s="685"/>
    </row>
    <row r="1219" spans="22:28" x14ac:dyDescent="0.2">
      <c r="V1219" s="688"/>
      <c r="W1219" s="687" t="str">
        <f t="shared" si="25"/>
        <v>1w</v>
      </c>
      <c r="X1219" s="683">
        <f>_xll.qlCalendarAdvance(Calendar,X1218,W1219,"f",FALSE)</f>
        <v>47780</v>
      </c>
      <c r="Y1219" s="682">
        <f>_xll.qlCalendarAdvance(Calendar,X1219,NDays&amp;"D")</f>
        <v>47780</v>
      </c>
      <c r="Z1219" s="681">
        <v>2.6245968702541811E-2</v>
      </c>
      <c r="AA1219" s="686"/>
      <c r="AB1219" s="685"/>
    </row>
    <row r="1220" spans="22:28" x14ac:dyDescent="0.2">
      <c r="V1220" s="688"/>
      <c r="W1220" s="687" t="str">
        <f t="shared" si="25"/>
        <v>1w</v>
      </c>
      <c r="X1220" s="683">
        <f>_xll.qlCalendarAdvance(Calendar,X1219,W1220,"f",FALSE)</f>
        <v>47787</v>
      </c>
      <c r="Y1220" s="682">
        <f>_xll.qlCalendarAdvance(Calendar,X1220,NDays&amp;"D")</f>
        <v>47787</v>
      </c>
      <c r="Z1220" s="681">
        <v>2.6236604940740316E-2</v>
      </c>
      <c r="AA1220" s="686"/>
      <c r="AB1220" s="685"/>
    </row>
    <row r="1221" spans="22:28" x14ac:dyDescent="0.2">
      <c r="V1221" s="688"/>
      <c r="W1221" s="687" t="str">
        <f t="shared" si="25"/>
        <v>1w</v>
      </c>
      <c r="X1221" s="683">
        <f>_xll.qlCalendarAdvance(Calendar,X1220,W1221,"f",FALSE)</f>
        <v>47794</v>
      </c>
      <c r="Y1221" s="682">
        <f>_xll.qlCalendarAdvance(Calendar,X1221,NDays&amp;"D")</f>
        <v>47794</v>
      </c>
      <c r="Z1221" s="681">
        <v>2.6227251248128747E-2</v>
      </c>
      <c r="AA1221" s="686"/>
      <c r="AB1221" s="685"/>
    </row>
    <row r="1222" spans="22:28" x14ac:dyDescent="0.2">
      <c r="V1222" s="688"/>
      <c r="W1222" s="687" t="str">
        <f t="shared" si="25"/>
        <v>1w</v>
      </c>
      <c r="X1222" s="683">
        <f>_xll.qlCalendarAdvance(Calendar,X1221,W1222,"f",FALSE)</f>
        <v>47801</v>
      </c>
      <c r="Y1222" s="682">
        <f>_xll.qlCalendarAdvance(Calendar,X1222,NDays&amp;"D")</f>
        <v>47801</v>
      </c>
      <c r="Z1222" s="681">
        <v>2.6217907624707104E-2</v>
      </c>
      <c r="AA1222" s="686"/>
      <c r="AB1222" s="685"/>
    </row>
    <row r="1223" spans="22:28" x14ac:dyDescent="0.2">
      <c r="V1223" s="688"/>
      <c r="W1223" s="687" t="str">
        <f t="shared" si="25"/>
        <v>1w</v>
      </c>
      <c r="X1223" s="683">
        <f>_xll.qlCalendarAdvance(Calendar,X1222,W1223,"f",FALSE)</f>
        <v>47808</v>
      </c>
      <c r="Y1223" s="682">
        <f>_xll.qlCalendarAdvance(Calendar,X1223,NDays&amp;"D")</f>
        <v>47808</v>
      </c>
      <c r="Z1223" s="681">
        <v>2.6208574070475388E-2</v>
      </c>
      <c r="AA1223" s="686"/>
      <c r="AB1223" s="685"/>
    </row>
    <row r="1224" spans="22:28" x14ac:dyDescent="0.2">
      <c r="V1224" s="688"/>
      <c r="W1224" s="687" t="str">
        <f t="shared" si="25"/>
        <v>1w</v>
      </c>
      <c r="X1224" s="683">
        <f>_xll.qlCalendarAdvance(Calendar,X1223,W1224,"f",FALSE)</f>
        <v>47815</v>
      </c>
      <c r="Y1224" s="682">
        <f>_xll.qlCalendarAdvance(Calendar,X1224,NDays&amp;"D")</f>
        <v>47815</v>
      </c>
      <c r="Z1224" s="681">
        <v>2.6199250585352551E-2</v>
      </c>
      <c r="AA1224" s="686"/>
      <c r="AB1224" s="685"/>
    </row>
    <row r="1225" spans="22:28" x14ac:dyDescent="0.2">
      <c r="V1225" s="688"/>
      <c r="W1225" s="687" t="str">
        <f t="shared" si="25"/>
        <v>1w</v>
      </c>
      <c r="X1225" s="683">
        <f>_xll.qlCalendarAdvance(Calendar,X1224,W1225,"f",FALSE)</f>
        <v>47822</v>
      </c>
      <c r="Y1225" s="682">
        <f>_xll.qlCalendarAdvance(Calendar,X1225,NDays&amp;"D")</f>
        <v>47822</v>
      </c>
      <c r="Z1225" s="681">
        <v>2.6189937169419641E-2</v>
      </c>
      <c r="AA1225" s="686"/>
      <c r="AB1225" s="685"/>
    </row>
    <row r="1226" spans="22:28" x14ac:dyDescent="0.2">
      <c r="V1226" s="688"/>
      <c r="W1226" s="687" t="str">
        <f t="shared" si="25"/>
        <v>1w</v>
      </c>
      <c r="X1226" s="683">
        <f>_xll.qlCalendarAdvance(Calendar,X1225,W1226,"f",FALSE)</f>
        <v>47829</v>
      </c>
      <c r="Y1226" s="682">
        <f>_xll.qlCalendarAdvance(Calendar,X1226,NDays&amp;"D")</f>
        <v>47829</v>
      </c>
      <c r="Z1226" s="681">
        <v>2.6180633822676658E-2</v>
      </c>
      <c r="AA1226" s="686"/>
      <c r="AB1226" s="685"/>
    </row>
    <row r="1227" spans="22:28" x14ac:dyDescent="0.2">
      <c r="V1227" s="688"/>
      <c r="W1227" s="687" t="str">
        <f t="shared" si="25"/>
        <v>1w</v>
      </c>
      <c r="X1227" s="683">
        <f>_xll.qlCalendarAdvance(Calendar,X1226,W1227,"f",FALSE)</f>
        <v>47836</v>
      </c>
      <c r="Y1227" s="682">
        <f>_xll.qlCalendarAdvance(Calendar,X1227,NDays&amp;"D")</f>
        <v>47836</v>
      </c>
      <c r="Z1227" s="681">
        <v>2.6171340545042554E-2</v>
      </c>
      <c r="AA1227" s="686"/>
      <c r="AB1227" s="685"/>
    </row>
    <row r="1228" spans="22:28" x14ac:dyDescent="0.2">
      <c r="V1228" s="688"/>
      <c r="W1228" s="687" t="str">
        <f t="shared" si="25"/>
        <v>1w</v>
      </c>
      <c r="X1228" s="683">
        <f>_xll.qlCalendarAdvance(Calendar,X1227,W1228,"f",FALSE)</f>
        <v>47844</v>
      </c>
      <c r="Y1228" s="682">
        <f>_xll.qlCalendarAdvance(Calendar,X1228,NDays&amp;"D")</f>
        <v>47844</v>
      </c>
      <c r="Z1228" s="681">
        <v>2.6161281788582201E-2</v>
      </c>
      <c r="AA1228" s="686"/>
      <c r="AB1228" s="685"/>
    </row>
    <row r="1229" spans="22:28" x14ac:dyDescent="0.2">
      <c r="V1229" s="688"/>
      <c r="W1229" s="687" t="str">
        <f t="shared" si="25"/>
        <v>1w</v>
      </c>
      <c r="X1229" s="683">
        <f>_xll.qlCalendarAdvance(Calendar,X1228,W1229,"f",FALSE)</f>
        <v>47851</v>
      </c>
      <c r="Y1229" s="682">
        <f>_xll.qlCalendarAdvance(Calendar,X1229,NDays&amp;"D")</f>
        <v>47851</v>
      </c>
      <c r="Z1229" s="681">
        <v>2.6152010197636098E-2</v>
      </c>
      <c r="AA1229" s="686"/>
      <c r="AB1229" s="685"/>
    </row>
    <row r="1230" spans="22:28" x14ac:dyDescent="0.2">
      <c r="V1230" s="688"/>
      <c r="W1230" s="687" t="str">
        <f t="shared" si="25"/>
        <v>1w</v>
      </c>
      <c r="X1230" s="683">
        <f>_xll.qlCalendarAdvance(Calendar,X1229,W1230,"f",FALSE)</f>
        <v>47858</v>
      </c>
      <c r="Y1230" s="682">
        <f>_xll.qlCalendarAdvance(Calendar,X1230,NDays&amp;"D")</f>
        <v>47858</v>
      </c>
      <c r="Z1230" s="681">
        <v>2.6142748677798016E-2</v>
      </c>
      <c r="AA1230" s="686"/>
      <c r="AB1230" s="685"/>
    </row>
    <row r="1231" spans="22:28" x14ac:dyDescent="0.2">
      <c r="V1231" s="688"/>
      <c r="W1231" s="687" t="str">
        <f t="shared" si="25"/>
        <v>1w</v>
      </c>
      <c r="X1231" s="683">
        <f>_xll.qlCalendarAdvance(Calendar,X1230,W1231,"f",FALSE)</f>
        <v>47865</v>
      </c>
      <c r="Y1231" s="682">
        <f>_xll.qlCalendarAdvance(Calendar,X1231,NDays&amp;"D")</f>
        <v>47865</v>
      </c>
      <c r="Z1231" s="681">
        <v>2.6133497229040941E-2</v>
      </c>
      <c r="AA1231" s="686"/>
      <c r="AB1231" s="685"/>
    </row>
    <row r="1232" spans="22:28" x14ac:dyDescent="0.2">
      <c r="V1232" s="688"/>
      <c r="W1232" s="687" t="str">
        <f t="shared" si="25"/>
        <v>1w</v>
      </c>
      <c r="X1232" s="683">
        <f>_xll.qlCalendarAdvance(Calendar,X1231,W1232,"f",FALSE)</f>
        <v>47872</v>
      </c>
      <c r="Y1232" s="682">
        <f>_xll.qlCalendarAdvance(Calendar,X1232,NDays&amp;"D")</f>
        <v>47872</v>
      </c>
      <c r="Z1232" s="681">
        <v>2.6124255851310844E-2</v>
      </c>
      <c r="AA1232" s="686"/>
      <c r="AB1232" s="685"/>
    </row>
    <row r="1233" spans="22:28" x14ac:dyDescent="0.2">
      <c r="V1233" s="688"/>
      <c r="W1233" s="687" t="str">
        <f t="shared" si="25"/>
        <v>1w</v>
      </c>
      <c r="X1233" s="683">
        <f>_xll.qlCalendarAdvance(Calendar,X1232,W1233,"f",FALSE)</f>
        <v>47879</v>
      </c>
      <c r="Y1233" s="682">
        <f>_xll.qlCalendarAdvance(Calendar,X1233,NDays&amp;"D")</f>
        <v>47879</v>
      </c>
      <c r="Z1233" s="681">
        <v>2.6115024544688763E-2</v>
      </c>
      <c r="AA1233" s="686"/>
      <c r="AB1233" s="685"/>
    </row>
    <row r="1234" spans="22:28" x14ac:dyDescent="0.2">
      <c r="V1234" s="688"/>
      <c r="W1234" s="687" t="str">
        <f t="shared" ref="W1234:W1297" si="26">W1233</f>
        <v>1w</v>
      </c>
      <c r="X1234" s="683">
        <f>_xll.qlCalendarAdvance(Calendar,X1233,W1234,"f",FALSE)</f>
        <v>47886</v>
      </c>
      <c r="Y1234" s="682">
        <f>_xll.qlCalendarAdvance(Calendar,X1234,NDays&amp;"D")</f>
        <v>47886</v>
      </c>
      <c r="Z1234" s="681">
        <v>2.6105803309147694E-2</v>
      </c>
      <c r="AA1234" s="686"/>
      <c r="AB1234" s="685"/>
    </row>
    <row r="1235" spans="22:28" x14ac:dyDescent="0.2">
      <c r="V1235" s="688"/>
      <c r="W1235" s="687" t="str">
        <f t="shared" si="26"/>
        <v>1w</v>
      </c>
      <c r="X1235" s="683">
        <f>_xll.qlCalendarAdvance(Calendar,X1234,W1235,"f",FALSE)</f>
        <v>47893</v>
      </c>
      <c r="Y1235" s="682">
        <f>_xll.qlCalendarAdvance(Calendar,X1235,NDays&amp;"D")</f>
        <v>47893</v>
      </c>
      <c r="Z1235" s="681">
        <v>2.6096592144660612E-2</v>
      </c>
      <c r="AA1235" s="686"/>
      <c r="AB1235" s="685"/>
    </row>
    <row r="1236" spans="22:28" x14ac:dyDescent="0.2">
      <c r="V1236" s="688"/>
      <c r="W1236" s="687" t="str">
        <f t="shared" si="26"/>
        <v>1w</v>
      </c>
      <c r="X1236" s="683">
        <f>_xll.qlCalendarAdvance(Calendar,X1235,W1236,"f",FALSE)</f>
        <v>47900</v>
      </c>
      <c r="Y1236" s="682">
        <f>_xll.qlCalendarAdvance(Calendar,X1236,NDays&amp;"D")</f>
        <v>47900</v>
      </c>
      <c r="Z1236" s="681">
        <v>2.6087391051254537E-2</v>
      </c>
      <c r="AA1236" s="686"/>
      <c r="AB1236" s="685"/>
    </row>
    <row r="1237" spans="22:28" x14ac:dyDescent="0.2">
      <c r="V1237" s="688"/>
      <c r="W1237" s="687" t="str">
        <f t="shared" si="26"/>
        <v>1w</v>
      </c>
      <c r="X1237" s="683">
        <f>_xll.qlCalendarAdvance(Calendar,X1236,W1237,"f",FALSE)</f>
        <v>47907</v>
      </c>
      <c r="Y1237" s="682">
        <f>_xll.qlCalendarAdvance(Calendar,X1237,NDays&amp;"D")</f>
        <v>47907</v>
      </c>
      <c r="Z1237" s="681">
        <v>2.6078200028902453E-2</v>
      </c>
      <c r="AA1237" s="686"/>
      <c r="AB1237" s="685"/>
    </row>
    <row r="1238" spans="22:28" x14ac:dyDescent="0.2">
      <c r="V1238" s="688"/>
      <c r="W1238" s="687" t="str">
        <f t="shared" si="26"/>
        <v>1w</v>
      </c>
      <c r="X1238" s="683">
        <f>_xll.qlCalendarAdvance(Calendar,X1237,W1238,"f",FALSE)</f>
        <v>47914</v>
      </c>
      <c r="Y1238" s="682">
        <f>_xll.qlCalendarAdvance(Calendar,X1238,NDays&amp;"D")</f>
        <v>47914</v>
      </c>
      <c r="Z1238" s="681">
        <v>2.6069019077631376E-2</v>
      </c>
      <c r="AA1238" s="686"/>
      <c r="AB1238" s="685"/>
    </row>
    <row r="1239" spans="22:28" x14ac:dyDescent="0.2">
      <c r="V1239" s="688"/>
      <c r="W1239" s="687" t="str">
        <f t="shared" si="26"/>
        <v>1w</v>
      </c>
      <c r="X1239" s="683">
        <f>_xll.qlCalendarAdvance(Calendar,X1238,W1239,"f",FALSE)</f>
        <v>47921</v>
      </c>
      <c r="Y1239" s="682">
        <f>_xll.qlCalendarAdvance(Calendar,X1239,NDays&amp;"D")</f>
        <v>47921</v>
      </c>
      <c r="Z1239" s="681">
        <v>2.6059848197387273E-2</v>
      </c>
      <c r="AA1239" s="686"/>
      <c r="AB1239" s="685"/>
    </row>
    <row r="1240" spans="22:28" x14ac:dyDescent="0.2">
      <c r="V1240" s="688"/>
      <c r="W1240" s="687" t="str">
        <f t="shared" si="26"/>
        <v>1w</v>
      </c>
      <c r="X1240" s="683">
        <f>_xll.qlCalendarAdvance(Calendar,X1239,W1240,"f",FALSE)</f>
        <v>47928</v>
      </c>
      <c r="Y1240" s="682">
        <f>_xll.qlCalendarAdvance(Calendar,X1240,NDays&amp;"D")</f>
        <v>47928</v>
      </c>
      <c r="Z1240" s="681">
        <v>2.6050687388224174E-2</v>
      </c>
      <c r="AA1240" s="686"/>
      <c r="AB1240" s="685"/>
    </row>
    <row r="1241" spans="22:28" x14ac:dyDescent="0.2">
      <c r="V1241" s="688"/>
      <c r="W1241" s="687" t="str">
        <f t="shared" si="26"/>
        <v>1w</v>
      </c>
      <c r="X1241" s="683">
        <f>_xll.qlCalendarAdvance(Calendar,X1240,W1241,"f",FALSE)</f>
        <v>47935</v>
      </c>
      <c r="Y1241" s="682">
        <f>_xll.qlCalendarAdvance(Calendar,X1241,NDays&amp;"D")</f>
        <v>47935</v>
      </c>
      <c r="Z1241" s="681">
        <v>2.6041536650142087E-2</v>
      </c>
      <c r="AA1241" s="686"/>
      <c r="AB1241" s="685"/>
    </row>
    <row r="1242" spans="22:28" x14ac:dyDescent="0.2">
      <c r="V1242" s="688"/>
      <c r="W1242" s="687" t="str">
        <f t="shared" si="26"/>
        <v>1w</v>
      </c>
      <c r="X1242" s="683">
        <f>_xll.qlCalendarAdvance(Calendar,X1241,W1242,"f",FALSE)</f>
        <v>47942</v>
      </c>
      <c r="Y1242" s="682">
        <f>_xll.qlCalendarAdvance(Calendar,X1242,NDays&amp;"D")</f>
        <v>47942</v>
      </c>
      <c r="Z1242" s="681">
        <v>2.6032395983086969E-2</v>
      </c>
      <c r="AA1242" s="686"/>
      <c r="AB1242" s="685"/>
    </row>
    <row r="1243" spans="22:28" x14ac:dyDescent="0.2">
      <c r="V1243" s="688"/>
      <c r="W1243" s="687" t="str">
        <f t="shared" si="26"/>
        <v>1w</v>
      </c>
      <c r="X1243" s="683">
        <f>_xll.qlCalendarAdvance(Calendar,X1242,W1243,"f",FALSE)</f>
        <v>47953</v>
      </c>
      <c r="Y1243" s="682">
        <f>_xll.qlCalendarAdvance(Calendar,X1243,NDays&amp;"D")</f>
        <v>47953</v>
      </c>
      <c r="Z1243" s="681">
        <v>2.6017500695968421E-2</v>
      </c>
      <c r="AA1243" s="686"/>
      <c r="AB1243" s="685"/>
    </row>
    <row r="1244" spans="22:28" x14ac:dyDescent="0.2">
      <c r="V1244" s="688"/>
      <c r="W1244" s="687" t="str">
        <f t="shared" si="26"/>
        <v>1w</v>
      </c>
      <c r="X1244" s="683">
        <f>_xll.qlCalendarAdvance(Calendar,X1243,W1244,"f",FALSE)</f>
        <v>47960</v>
      </c>
      <c r="Y1244" s="682">
        <f>_xll.qlCalendarAdvance(Calendar,X1244,NDays&amp;"D")</f>
        <v>47960</v>
      </c>
      <c r="Z1244" s="681">
        <v>2.6008385786610022E-2</v>
      </c>
      <c r="AA1244" s="686"/>
      <c r="AB1244" s="685"/>
    </row>
    <row r="1245" spans="22:28" x14ac:dyDescent="0.2">
      <c r="V1245" s="688"/>
      <c r="W1245" s="687" t="str">
        <f t="shared" si="26"/>
        <v>1w</v>
      </c>
      <c r="X1245" s="683">
        <f>_xll.qlCalendarAdvance(Calendar,X1244,W1245,"f",FALSE)</f>
        <v>47967</v>
      </c>
      <c r="Y1245" s="682">
        <f>_xll.qlCalendarAdvance(Calendar,X1245,NDays&amp;"D")</f>
        <v>47967</v>
      </c>
      <c r="Z1245" s="681">
        <v>2.5999280946117365E-2</v>
      </c>
      <c r="AA1245" s="686"/>
      <c r="AB1245" s="685"/>
    </row>
    <row r="1246" spans="22:28" x14ac:dyDescent="0.2">
      <c r="V1246" s="688"/>
      <c r="W1246" s="687" t="str">
        <f t="shared" si="26"/>
        <v>1w</v>
      </c>
      <c r="X1246" s="683">
        <f>_xll.qlCalendarAdvance(Calendar,X1245,W1246,"f",FALSE)</f>
        <v>47974</v>
      </c>
      <c r="Y1246" s="682">
        <f>_xll.qlCalendarAdvance(Calendar,X1246,NDays&amp;"D")</f>
        <v>47974</v>
      </c>
      <c r="Z1246" s="681">
        <v>2.5990186174976726E-2</v>
      </c>
      <c r="AA1246" s="686"/>
      <c r="AB1246" s="685"/>
    </row>
    <row r="1247" spans="22:28" x14ac:dyDescent="0.2">
      <c r="V1247" s="688"/>
      <c r="W1247" s="687" t="str">
        <f t="shared" si="26"/>
        <v>1w</v>
      </c>
      <c r="X1247" s="683">
        <f>_xll.qlCalendarAdvance(Calendar,X1246,W1247,"f",FALSE)</f>
        <v>47981</v>
      </c>
      <c r="Y1247" s="682">
        <f>_xll.qlCalendarAdvance(Calendar,X1247,NDays&amp;"D")</f>
        <v>47981</v>
      </c>
      <c r="Z1247" s="681">
        <v>2.5981101472863921E-2</v>
      </c>
      <c r="AA1247" s="686"/>
      <c r="AB1247" s="685"/>
    </row>
    <row r="1248" spans="22:28" x14ac:dyDescent="0.2">
      <c r="V1248" s="688"/>
      <c r="W1248" s="687" t="str">
        <f t="shared" si="26"/>
        <v>1w</v>
      </c>
      <c r="X1248" s="683">
        <f>_xll.qlCalendarAdvance(Calendar,X1247,W1248,"f",FALSE)</f>
        <v>47988</v>
      </c>
      <c r="Y1248" s="682">
        <f>_xll.qlCalendarAdvance(Calendar,X1248,NDays&amp;"D")</f>
        <v>47988</v>
      </c>
      <c r="Z1248" s="681">
        <v>2.5972026839941043E-2</v>
      </c>
      <c r="AA1248" s="686"/>
      <c r="AB1248" s="685"/>
    </row>
    <row r="1249" spans="22:28" x14ac:dyDescent="0.2">
      <c r="V1249" s="688"/>
      <c r="W1249" s="687" t="str">
        <f t="shared" si="26"/>
        <v>1w</v>
      </c>
      <c r="X1249" s="683">
        <f>_xll.qlCalendarAdvance(Calendar,X1248,W1249,"f",FALSE)</f>
        <v>47995</v>
      </c>
      <c r="Y1249" s="682">
        <f>_xll.qlCalendarAdvance(Calendar,X1249,NDays&amp;"D")</f>
        <v>47995</v>
      </c>
      <c r="Z1249" s="681">
        <v>2.5962962276127044E-2</v>
      </c>
      <c r="AA1249" s="686"/>
      <c r="AB1249" s="685"/>
    </row>
    <row r="1250" spans="22:28" x14ac:dyDescent="0.2">
      <c r="V1250" s="688"/>
      <c r="W1250" s="687" t="str">
        <f t="shared" si="26"/>
        <v>1w</v>
      </c>
      <c r="X1250" s="683">
        <f>_xll.qlCalendarAdvance(Calendar,X1249,W1250,"f",FALSE)</f>
        <v>48002</v>
      </c>
      <c r="Y1250" s="682">
        <f>_xll.qlCalendarAdvance(Calendar,X1250,NDays&amp;"D")</f>
        <v>48002</v>
      </c>
      <c r="Z1250" s="681">
        <v>2.5953907781584018E-2</v>
      </c>
      <c r="AA1250" s="686"/>
      <c r="AB1250" s="685"/>
    </row>
    <row r="1251" spans="22:28" x14ac:dyDescent="0.2">
      <c r="V1251" s="688"/>
      <c r="W1251" s="687" t="str">
        <f t="shared" si="26"/>
        <v>1w</v>
      </c>
      <c r="X1251" s="683">
        <f>_xll.qlCalendarAdvance(Calendar,X1250,W1251,"f",FALSE)</f>
        <v>48009</v>
      </c>
      <c r="Y1251" s="682">
        <f>_xll.qlCalendarAdvance(Calendar,X1251,NDays&amp;"D")</f>
        <v>48009</v>
      </c>
      <c r="Z1251" s="681">
        <v>2.5944863356149872E-2</v>
      </c>
      <c r="AA1251" s="686"/>
      <c r="AB1251" s="685"/>
    </row>
    <row r="1252" spans="22:28" x14ac:dyDescent="0.2">
      <c r="V1252" s="688"/>
      <c r="W1252" s="687" t="str">
        <f t="shared" si="26"/>
        <v>1w</v>
      </c>
      <c r="X1252" s="683">
        <f>_xll.qlCalendarAdvance(Calendar,X1251,W1252,"f",FALSE)</f>
        <v>48016</v>
      </c>
      <c r="Y1252" s="682">
        <f>_xll.qlCalendarAdvance(Calendar,X1252,NDays&amp;"D")</f>
        <v>48016</v>
      </c>
      <c r="Z1252" s="681">
        <v>2.5935828999824606E-2</v>
      </c>
      <c r="AA1252" s="686"/>
      <c r="AB1252" s="685"/>
    </row>
    <row r="1253" spans="22:28" x14ac:dyDescent="0.2">
      <c r="V1253" s="688"/>
      <c r="W1253" s="687" t="str">
        <f t="shared" si="26"/>
        <v>1w</v>
      </c>
      <c r="X1253" s="683">
        <f>_xll.qlCalendarAdvance(Calendar,X1252,W1253,"f",FALSE)</f>
        <v>48023</v>
      </c>
      <c r="Y1253" s="682">
        <f>_xll.qlCalendarAdvance(Calendar,X1253,NDays&amp;"D")</f>
        <v>48023</v>
      </c>
      <c r="Z1253" s="681">
        <v>2.5926804712689266E-2</v>
      </c>
      <c r="AA1253" s="686"/>
      <c r="AB1253" s="685"/>
    </row>
    <row r="1254" spans="22:28" x14ac:dyDescent="0.2">
      <c r="V1254" s="688"/>
      <c r="W1254" s="687" t="str">
        <f t="shared" si="26"/>
        <v>1w</v>
      </c>
      <c r="X1254" s="683">
        <f>_xll.qlCalendarAdvance(Calendar,X1253,W1254,"f",FALSE)</f>
        <v>48030</v>
      </c>
      <c r="Y1254" s="682">
        <f>_xll.qlCalendarAdvance(Calendar,X1254,NDays&amp;"D")</f>
        <v>48030</v>
      </c>
      <c r="Z1254" s="681">
        <v>2.5917790494743853E-2</v>
      </c>
      <c r="AA1254" s="686"/>
      <c r="AB1254" s="685"/>
    </row>
    <row r="1255" spans="22:28" x14ac:dyDescent="0.2">
      <c r="V1255" s="688"/>
      <c r="W1255" s="687" t="str">
        <f t="shared" si="26"/>
        <v>1w</v>
      </c>
      <c r="X1255" s="683">
        <f>_xll.qlCalendarAdvance(Calendar,X1254,W1255,"f",FALSE)</f>
        <v>48037</v>
      </c>
      <c r="Y1255" s="682">
        <f>_xll.qlCalendarAdvance(Calendar,X1255,NDays&amp;"D")</f>
        <v>48037</v>
      </c>
      <c r="Z1255" s="681">
        <v>2.590878634590732E-2</v>
      </c>
      <c r="AA1255" s="686"/>
      <c r="AB1255" s="685"/>
    </row>
    <row r="1256" spans="22:28" x14ac:dyDescent="0.2">
      <c r="V1256" s="688"/>
      <c r="W1256" s="687" t="str">
        <f t="shared" si="26"/>
        <v>1w</v>
      </c>
      <c r="X1256" s="683">
        <f>_xll.qlCalendarAdvance(Calendar,X1255,W1256,"f",FALSE)</f>
        <v>48044</v>
      </c>
      <c r="Y1256" s="682">
        <f>_xll.qlCalendarAdvance(Calendar,X1256,NDays&amp;"D")</f>
        <v>48044</v>
      </c>
      <c r="Z1256" s="681">
        <v>2.5899792266260713E-2</v>
      </c>
      <c r="AA1256" s="686"/>
      <c r="AB1256" s="685"/>
    </row>
    <row r="1257" spans="22:28" x14ac:dyDescent="0.2">
      <c r="V1257" s="688"/>
      <c r="W1257" s="687" t="str">
        <f t="shared" si="26"/>
        <v>1w</v>
      </c>
      <c r="X1257" s="683">
        <f>_xll.qlCalendarAdvance(Calendar,X1256,W1257,"f",FALSE)</f>
        <v>48051</v>
      </c>
      <c r="Y1257" s="682">
        <f>_xll.qlCalendarAdvance(Calendar,X1257,NDays&amp;"D")</f>
        <v>48051</v>
      </c>
      <c r="Z1257" s="681">
        <v>2.5890808255641939E-2</v>
      </c>
      <c r="AA1257" s="686"/>
      <c r="AB1257" s="685"/>
    </row>
    <row r="1258" spans="22:28" x14ac:dyDescent="0.2">
      <c r="V1258" s="688"/>
      <c r="W1258" s="687" t="str">
        <f t="shared" si="26"/>
        <v>1w</v>
      </c>
      <c r="X1258" s="683">
        <f>_xll.qlCalendarAdvance(Calendar,X1257,W1258,"f",FALSE)</f>
        <v>48058</v>
      </c>
      <c r="Y1258" s="682">
        <f>_xll.qlCalendarAdvance(Calendar,X1258,NDays&amp;"D")</f>
        <v>48058</v>
      </c>
      <c r="Z1258" s="681">
        <v>2.5881834314294139E-2</v>
      </c>
      <c r="AA1258" s="686"/>
      <c r="AB1258" s="685"/>
    </row>
    <row r="1259" spans="22:28" x14ac:dyDescent="0.2">
      <c r="V1259" s="688"/>
      <c r="W1259" s="687" t="str">
        <f t="shared" si="26"/>
        <v>1w</v>
      </c>
      <c r="X1259" s="683">
        <f>_xll.qlCalendarAdvance(Calendar,X1258,W1259,"f",FALSE)</f>
        <v>48065</v>
      </c>
      <c r="Y1259" s="682">
        <f>_xll.qlCalendarAdvance(Calendar,X1259,NDays&amp;"D")</f>
        <v>48065</v>
      </c>
      <c r="Z1259" s="681">
        <v>2.5872870441974172E-2</v>
      </c>
      <c r="AA1259" s="686"/>
      <c r="AB1259" s="685"/>
    </row>
    <row r="1260" spans="22:28" x14ac:dyDescent="0.2">
      <c r="V1260" s="688"/>
      <c r="W1260" s="687" t="str">
        <f t="shared" si="26"/>
        <v>1w</v>
      </c>
      <c r="X1260" s="683">
        <f>_xll.qlCalendarAdvance(Calendar,X1259,W1260,"f",FALSE)</f>
        <v>48072</v>
      </c>
      <c r="Y1260" s="682">
        <f>_xll.qlCalendarAdvance(Calendar,X1260,NDays&amp;"D")</f>
        <v>48072</v>
      </c>
      <c r="Z1260" s="681">
        <v>2.5863916638844131E-2</v>
      </c>
      <c r="AA1260" s="686"/>
      <c r="AB1260" s="685"/>
    </row>
    <row r="1261" spans="22:28" x14ac:dyDescent="0.2">
      <c r="V1261" s="688"/>
      <c r="W1261" s="687" t="str">
        <f t="shared" si="26"/>
        <v>1w</v>
      </c>
      <c r="X1261" s="683">
        <f>_xll.qlCalendarAdvance(Calendar,X1260,W1261,"f",FALSE)</f>
        <v>48079</v>
      </c>
      <c r="Y1261" s="682">
        <f>_xll.qlCalendarAdvance(Calendar,X1261,NDays&amp;"D")</f>
        <v>48079</v>
      </c>
      <c r="Z1261" s="681">
        <v>2.5854972904904017E-2</v>
      </c>
      <c r="AA1261" s="686"/>
      <c r="AB1261" s="685"/>
    </row>
    <row r="1262" spans="22:28" x14ac:dyDescent="0.2">
      <c r="V1262" s="688"/>
      <c r="W1262" s="687" t="str">
        <f t="shared" si="26"/>
        <v>1w</v>
      </c>
      <c r="X1262" s="683">
        <f>_xll.qlCalendarAdvance(Calendar,X1261,W1262,"f",FALSE)</f>
        <v>48086</v>
      </c>
      <c r="Y1262" s="682">
        <f>_xll.qlCalendarAdvance(Calendar,X1262,NDays&amp;"D")</f>
        <v>48086</v>
      </c>
      <c r="Z1262" s="681">
        <v>2.5846039240072782E-2</v>
      </c>
      <c r="AA1262" s="686"/>
      <c r="AB1262" s="685"/>
    </row>
    <row r="1263" spans="22:28" x14ac:dyDescent="0.2">
      <c r="V1263" s="688"/>
      <c r="W1263" s="687" t="str">
        <f t="shared" si="26"/>
        <v>1w</v>
      </c>
      <c r="X1263" s="683">
        <f>_xll.qlCalendarAdvance(Calendar,X1262,W1263,"f",FALSE)</f>
        <v>48093</v>
      </c>
      <c r="Y1263" s="682">
        <f>_xll.qlCalendarAdvance(Calendar,X1263,NDays&amp;"D")</f>
        <v>48093</v>
      </c>
      <c r="Z1263" s="681">
        <v>2.5837115644431474E-2</v>
      </c>
      <c r="AA1263" s="686"/>
      <c r="AB1263" s="685"/>
    </row>
    <row r="1264" spans="22:28" x14ac:dyDescent="0.2">
      <c r="V1264" s="688"/>
      <c r="W1264" s="687" t="str">
        <f t="shared" si="26"/>
        <v>1w</v>
      </c>
      <c r="X1264" s="683">
        <f>_xll.qlCalendarAdvance(Calendar,X1263,W1264,"f",FALSE)</f>
        <v>48100</v>
      </c>
      <c r="Y1264" s="682">
        <f>_xll.qlCalendarAdvance(Calendar,X1264,NDays&amp;"D")</f>
        <v>48100</v>
      </c>
      <c r="Z1264" s="681">
        <v>2.5828202117899046E-2</v>
      </c>
      <c r="AA1264" s="686"/>
      <c r="AB1264" s="685"/>
    </row>
    <row r="1265" spans="22:28" x14ac:dyDescent="0.2">
      <c r="V1265" s="688"/>
      <c r="W1265" s="687" t="str">
        <f t="shared" si="26"/>
        <v>1w</v>
      </c>
      <c r="X1265" s="683">
        <f>_xll.qlCalendarAdvance(Calendar,X1264,W1265,"f",FALSE)</f>
        <v>48107</v>
      </c>
      <c r="Y1265" s="682">
        <f>_xll.qlCalendarAdvance(Calendar,X1265,NDays&amp;"D")</f>
        <v>48107</v>
      </c>
      <c r="Z1265" s="681">
        <v>2.5819298660475498E-2</v>
      </c>
      <c r="AA1265" s="686"/>
      <c r="AB1265" s="685"/>
    </row>
    <row r="1266" spans="22:28" x14ac:dyDescent="0.2">
      <c r="V1266" s="688"/>
      <c r="W1266" s="687" t="str">
        <f t="shared" si="26"/>
        <v>1w</v>
      </c>
      <c r="X1266" s="683">
        <f>_xll.qlCalendarAdvance(Calendar,X1265,W1266,"f",FALSE)</f>
        <v>48114</v>
      </c>
      <c r="Y1266" s="682">
        <f>_xll.qlCalendarAdvance(Calendar,X1266,NDays&amp;"D")</f>
        <v>48114</v>
      </c>
      <c r="Z1266" s="681">
        <v>2.5810405272241876E-2</v>
      </c>
      <c r="AA1266" s="686"/>
      <c r="AB1266" s="685"/>
    </row>
    <row r="1267" spans="22:28" x14ac:dyDescent="0.2">
      <c r="V1267" s="688"/>
      <c r="W1267" s="687" t="str">
        <f t="shared" si="26"/>
        <v>1w</v>
      </c>
      <c r="X1267" s="683">
        <f>_xll.qlCalendarAdvance(Calendar,X1266,W1267,"f",FALSE)</f>
        <v>48121</v>
      </c>
      <c r="Y1267" s="682">
        <f>_xll.qlCalendarAdvance(Calendar,X1267,NDays&amp;"D")</f>
        <v>48121</v>
      </c>
      <c r="Z1267" s="681">
        <v>2.5801521953117135E-2</v>
      </c>
      <c r="AA1267" s="686"/>
      <c r="AB1267" s="685"/>
    </row>
    <row r="1268" spans="22:28" x14ac:dyDescent="0.2">
      <c r="V1268" s="688"/>
      <c r="W1268" s="687" t="str">
        <f t="shared" si="26"/>
        <v>1w</v>
      </c>
      <c r="X1268" s="683">
        <f>_xll.qlCalendarAdvance(Calendar,X1267,W1268,"f",FALSE)</f>
        <v>48128</v>
      </c>
      <c r="Y1268" s="682">
        <f>_xll.qlCalendarAdvance(Calendar,X1268,NDays&amp;"D")</f>
        <v>48128</v>
      </c>
      <c r="Z1268" s="681">
        <v>2.5792648703182319E-2</v>
      </c>
      <c r="AA1268" s="686"/>
      <c r="AB1268" s="685"/>
    </row>
    <row r="1269" spans="22:28" x14ac:dyDescent="0.2">
      <c r="V1269" s="688"/>
      <c r="W1269" s="687" t="str">
        <f t="shared" si="26"/>
        <v>1w</v>
      </c>
      <c r="X1269" s="683">
        <f>_xll.qlCalendarAdvance(Calendar,X1268,W1269,"f",FALSE)</f>
        <v>48135</v>
      </c>
      <c r="Y1269" s="682">
        <f>_xll.qlCalendarAdvance(Calendar,X1269,NDays&amp;"D")</f>
        <v>48135</v>
      </c>
      <c r="Z1269" s="681">
        <v>2.578378552243743E-2</v>
      </c>
      <c r="AA1269" s="686"/>
      <c r="AB1269" s="685"/>
    </row>
    <row r="1270" spans="22:28" x14ac:dyDescent="0.2">
      <c r="V1270" s="688"/>
      <c r="W1270" s="687" t="str">
        <f t="shared" si="26"/>
        <v>1w</v>
      </c>
      <c r="X1270" s="683">
        <f>_xll.qlCalendarAdvance(Calendar,X1269,W1270,"f",FALSE)</f>
        <v>48142</v>
      </c>
      <c r="Y1270" s="682">
        <f>_xll.qlCalendarAdvance(Calendar,X1270,NDays&amp;"D")</f>
        <v>48142</v>
      </c>
      <c r="Z1270" s="681">
        <v>2.5774932410720375E-2</v>
      </c>
      <c r="AA1270" s="686"/>
      <c r="AB1270" s="685"/>
    </row>
    <row r="1271" spans="22:28" x14ac:dyDescent="0.2">
      <c r="V1271" s="688"/>
      <c r="W1271" s="687" t="str">
        <f t="shared" si="26"/>
        <v>1w</v>
      </c>
      <c r="X1271" s="683">
        <f>_xll.qlCalendarAdvance(Calendar,X1270,W1271,"f",FALSE)</f>
        <v>48149</v>
      </c>
      <c r="Y1271" s="682">
        <f>_xll.qlCalendarAdvance(Calendar,X1271,NDays&amp;"D")</f>
        <v>48149</v>
      </c>
      <c r="Z1271" s="681">
        <v>2.5766089368112199E-2</v>
      </c>
      <c r="AA1271" s="686"/>
      <c r="AB1271" s="685"/>
    </row>
    <row r="1272" spans="22:28" x14ac:dyDescent="0.2">
      <c r="V1272" s="688"/>
      <c r="W1272" s="687" t="str">
        <f t="shared" si="26"/>
        <v>1w</v>
      </c>
      <c r="X1272" s="683">
        <f>_xll.qlCalendarAdvance(Calendar,X1271,W1272,"f",FALSE)</f>
        <v>48156</v>
      </c>
      <c r="Y1272" s="682">
        <f>_xll.qlCalendarAdvance(Calendar,X1272,NDays&amp;"D")</f>
        <v>48156</v>
      </c>
      <c r="Z1272" s="681">
        <v>2.575725639469395E-2</v>
      </c>
      <c r="AA1272" s="686"/>
      <c r="AB1272" s="685"/>
    </row>
    <row r="1273" spans="22:28" x14ac:dyDescent="0.2">
      <c r="V1273" s="688"/>
      <c r="W1273" s="687" t="str">
        <f t="shared" si="26"/>
        <v>1w</v>
      </c>
      <c r="X1273" s="683">
        <f>_xll.qlCalendarAdvance(Calendar,X1272,W1273,"f",FALSE)</f>
        <v>48163</v>
      </c>
      <c r="Y1273" s="682">
        <f>_xll.qlCalendarAdvance(Calendar,X1273,NDays&amp;"D")</f>
        <v>48163</v>
      </c>
      <c r="Z1273" s="681">
        <v>2.5748433490384581E-2</v>
      </c>
      <c r="AA1273" s="686"/>
      <c r="AB1273" s="685"/>
    </row>
    <row r="1274" spans="22:28" x14ac:dyDescent="0.2">
      <c r="V1274" s="688"/>
      <c r="W1274" s="687" t="str">
        <f t="shared" si="26"/>
        <v>1w</v>
      </c>
      <c r="X1274" s="683">
        <f>_xll.qlCalendarAdvance(Calendar,X1273,W1274,"f",FALSE)</f>
        <v>48170</v>
      </c>
      <c r="Y1274" s="682">
        <f>_xll.qlCalendarAdvance(Calendar,X1274,NDays&amp;"D")</f>
        <v>48170</v>
      </c>
      <c r="Z1274" s="681">
        <v>2.5739620655346185E-2</v>
      </c>
      <c r="AA1274" s="686"/>
      <c r="AB1274" s="685"/>
    </row>
    <row r="1275" spans="22:28" x14ac:dyDescent="0.2">
      <c r="V1275" s="688"/>
      <c r="W1275" s="687" t="str">
        <f t="shared" si="26"/>
        <v>1w</v>
      </c>
      <c r="X1275" s="683">
        <f>_xll.qlCalendarAdvance(Calendar,X1274,W1275,"f",FALSE)</f>
        <v>48177</v>
      </c>
      <c r="Y1275" s="682">
        <f>_xll.qlCalendarAdvance(Calendar,X1275,NDays&amp;"D")</f>
        <v>48177</v>
      </c>
      <c r="Z1275" s="681">
        <v>2.5730817889254576E-2</v>
      </c>
      <c r="AA1275" s="686"/>
      <c r="AB1275" s="685"/>
    </row>
    <row r="1276" spans="22:28" x14ac:dyDescent="0.2">
      <c r="V1276" s="688"/>
      <c r="W1276" s="687" t="str">
        <f t="shared" si="26"/>
        <v>1w</v>
      </c>
      <c r="X1276" s="683">
        <f>_xll.qlCalendarAdvance(Calendar,X1275,W1276,"f",FALSE)</f>
        <v>48184</v>
      </c>
      <c r="Y1276" s="682">
        <f>_xll.qlCalendarAdvance(Calendar,X1276,NDays&amp;"D")</f>
        <v>48184</v>
      </c>
      <c r="Z1276" s="681">
        <v>2.5722025192433939E-2</v>
      </c>
      <c r="AA1276" s="686"/>
      <c r="AB1276" s="685"/>
    </row>
    <row r="1277" spans="22:28" x14ac:dyDescent="0.2">
      <c r="V1277" s="688"/>
      <c r="W1277" s="687" t="str">
        <f t="shared" si="26"/>
        <v>1w</v>
      </c>
      <c r="X1277" s="683">
        <f>_xll.qlCalendarAdvance(Calendar,X1276,W1277,"f",FALSE)</f>
        <v>48191</v>
      </c>
      <c r="Y1277" s="682">
        <f>_xll.qlCalendarAdvance(Calendar,X1277,NDays&amp;"D")</f>
        <v>48191</v>
      </c>
      <c r="Z1277" s="681">
        <v>2.5713242564641137E-2</v>
      </c>
      <c r="AA1277" s="686"/>
      <c r="AB1277" s="685"/>
    </row>
    <row r="1278" spans="22:28" x14ac:dyDescent="0.2">
      <c r="V1278" s="688"/>
      <c r="W1278" s="687" t="str">
        <f t="shared" si="26"/>
        <v>1w</v>
      </c>
      <c r="X1278" s="683">
        <f>_xll.qlCalendarAdvance(Calendar,X1277,W1278,"f",FALSE)</f>
        <v>48198</v>
      </c>
      <c r="Y1278" s="682">
        <f>_xll.qlCalendarAdvance(Calendar,X1278,NDays&amp;"D")</f>
        <v>48198</v>
      </c>
      <c r="Z1278" s="681">
        <v>2.570447000603826E-2</v>
      </c>
      <c r="AA1278" s="686"/>
      <c r="AB1278" s="685"/>
    </row>
    <row r="1279" spans="22:28" x14ac:dyDescent="0.2">
      <c r="V1279" s="688"/>
      <c r="W1279" s="687" t="str">
        <f t="shared" si="26"/>
        <v>1w</v>
      </c>
      <c r="X1279" s="683">
        <f>_xll.qlCalendarAdvance(Calendar,X1278,W1279,"f",FALSE)</f>
        <v>48205</v>
      </c>
      <c r="Y1279" s="682">
        <f>_xll.qlCalendarAdvance(Calendar,X1279,NDays&amp;"D")</f>
        <v>48205</v>
      </c>
      <c r="Z1279" s="681">
        <v>2.5695707516544264E-2</v>
      </c>
      <c r="AA1279" s="686"/>
      <c r="AB1279" s="685"/>
    </row>
    <row r="1280" spans="22:28" x14ac:dyDescent="0.2">
      <c r="V1280" s="688"/>
      <c r="W1280" s="687" t="str">
        <f t="shared" si="26"/>
        <v>1w</v>
      </c>
      <c r="X1280" s="683">
        <f>_xll.qlCalendarAdvance(Calendar,X1279,W1280,"f",FALSE)</f>
        <v>48212</v>
      </c>
      <c r="Y1280" s="682">
        <f>_xll.qlCalendarAdvance(Calendar,X1280,NDays&amp;"D")</f>
        <v>48212</v>
      </c>
      <c r="Z1280" s="681">
        <v>2.5686955096240194E-2</v>
      </c>
      <c r="AA1280" s="686"/>
      <c r="AB1280" s="685"/>
    </row>
    <row r="1281" spans="22:28" x14ac:dyDescent="0.2">
      <c r="V1281" s="688"/>
      <c r="W1281" s="687" t="str">
        <f t="shared" si="26"/>
        <v>1w</v>
      </c>
      <c r="X1281" s="683">
        <f>_xll.qlCalendarAdvance(Calendar,X1280,W1281,"f",FALSE)</f>
        <v>48219</v>
      </c>
      <c r="Y1281" s="682">
        <f>_xll.qlCalendarAdvance(Calendar,X1281,NDays&amp;"D")</f>
        <v>48219</v>
      </c>
      <c r="Z1281" s="681">
        <v>2.5678212744963957E-2</v>
      </c>
      <c r="AA1281" s="686"/>
      <c r="AB1281" s="685"/>
    </row>
    <row r="1282" spans="22:28" x14ac:dyDescent="0.2">
      <c r="V1282" s="688"/>
      <c r="W1282" s="687" t="str">
        <f t="shared" si="26"/>
        <v>1w</v>
      </c>
      <c r="X1282" s="683">
        <f>_xll.qlCalendarAdvance(Calendar,X1281,W1282,"f",FALSE)</f>
        <v>48226</v>
      </c>
      <c r="Y1282" s="682">
        <f>_xll.qlCalendarAdvance(Calendar,X1282,NDays&amp;"D")</f>
        <v>48226</v>
      </c>
      <c r="Z1282" s="681">
        <v>2.5669480462877647E-2</v>
      </c>
      <c r="AA1282" s="686"/>
      <c r="AB1282" s="685"/>
    </row>
    <row r="1283" spans="22:28" x14ac:dyDescent="0.2">
      <c r="V1283" s="688"/>
      <c r="W1283" s="687" t="str">
        <f t="shared" si="26"/>
        <v>1w</v>
      </c>
      <c r="X1283" s="683">
        <f>_xll.qlCalendarAdvance(Calendar,X1282,W1283,"f",FALSE)</f>
        <v>48233</v>
      </c>
      <c r="Y1283" s="682">
        <f>_xll.qlCalendarAdvance(Calendar,X1283,NDays&amp;"D")</f>
        <v>48233</v>
      </c>
      <c r="Z1283" s="681">
        <v>2.5660758249981264E-2</v>
      </c>
      <c r="AA1283" s="686"/>
      <c r="AB1283" s="685"/>
    </row>
    <row r="1284" spans="22:28" x14ac:dyDescent="0.2">
      <c r="V1284" s="688"/>
      <c r="W1284" s="687" t="str">
        <f t="shared" si="26"/>
        <v>1w</v>
      </c>
      <c r="X1284" s="683">
        <f>_xll.qlCalendarAdvance(Calendar,X1283,W1284,"f",FALSE)</f>
        <v>48240</v>
      </c>
      <c r="Y1284" s="682">
        <f>_xll.qlCalendarAdvance(Calendar,X1284,NDays&amp;"D")</f>
        <v>48240</v>
      </c>
      <c r="Z1284" s="681">
        <v>2.5652046106112714E-2</v>
      </c>
      <c r="AA1284" s="686"/>
      <c r="AB1284" s="685"/>
    </row>
    <row r="1285" spans="22:28" x14ac:dyDescent="0.2">
      <c r="V1285" s="688"/>
      <c r="W1285" s="687" t="str">
        <f t="shared" si="26"/>
        <v>1w</v>
      </c>
      <c r="X1285" s="683">
        <f>_xll.qlCalendarAdvance(Calendar,X1284,W1285,"f",FALSE)</f>
        <v>48247</v>
      </c>
      <c r="Y1285" s="682">
        <f>_xll.qlCalendarAdvance(Calendar,X1285,NDays&amp;"D")</f>
        <v>48247</v>
      </c>
      <c r="Z1285" s="681">
        <v>2.5643344031515136E-2</v>
      </c>
      <c r="AA1285" s="686"/>
      <c r="AB1285" s="685"/>
    </row>
    <row r="1286" spans="22:28" x14ac:dyDescent="0.2">
      <c r="V1286" s="688"/>
      <c r="W1286" s="687" t="str">
        <f t="shared" si="26"/>
        <v>1w</v>
      </c>
      <c r="X1286" s="683">
        <f>_xll.qlCalendarAdvance(Calendar,X1285,W1286,"f",FALSE)</f>
        <v>48254</v>
      </c>
      <c r="Y1286" s="682">
        <f>_xll.qlCalendarAdvance(Calendar,X1286,NDays&amp;"D")</f>
        <v>48254</v>
      </c>
      <c r="Z1286" s="681">
        <v>2.5634652025864346E-2</v>
      </c>
      <c r="AA1286" s="686"/>
      <c r="AB1286" s="685"/>
    </row>
    <row r="1287" spans="22:28" x14ac:dyDescent="0.2">
      <c r="V1287" s="688"/>
      <c r="W1287" s="687" t="str">
        <f t="shared" si="26"/>
        <v>1w</v>
      </c>
      <c r="X1287" s="683">
        <f>_xll.qlCalendarAdvance(Calendar,X1286,W1287,"f",FALSE)</f>
        <v>48261</v>
      </c>
      <c r="Y1287" s="682">
        <f>_xll.qlCalendarAdvance(Calendar,X1287,NDays&amp;"D")</f>
        <v>48261</v>
      </c>
      <c r="Z1287" s="681">
        <v>2.5625970089484529E-2</v>
      </c>
      <c r="AA1287" s="686"/>
      <c r="AB1287" s="685"/>
    </row>
    <row r="1288" spans="22:28" x14ac:dyDescent="0.2">
      <c r="V1288" s="688"/>
      <c r="W1288" s="687" t="str">
        <f t="shared" si="26"/>
        <v>1w</v>
      </c>
      <c r="X1288" s="683">
        <f>_xll.qlCalendarAdvance(Calendar,X1287,W1288,"f",FALSE)</f>
        <v>48268</v>
      </c>
      <c r="Y1288" s="682">
        <f>_xll.qlCalendarAdvance(Calendar,X1288,NDays&amp;"D")</f>
        <v>48268</v>
      </c>
      <c r="Z1288" s="681">
        <v>2.5617298222051499E-2</v>
      </c>
      <c r="AA1288" s="686"/>
      <c r="AB1288" s="685"/>
    </row>
    <row r="1289" spans="22:28" x14ac:dyDescent="0.2">
      <c r="V1289" s="688"/>
      <c r="W1289" s="687" t="str">
        <f t="shared" si="26"/>
        <v>1w</v>
      </c>
      <c r="X1289" s="683">
        <f>_xll.qlCalendarAdvance(Calendar,X1288,W1289,"f",FALSE)</f>
        <v>48275</v>
      </c>
      <c r="Y1289" s="682">
        <f>_xll.qlCalendarAdvance(Calendar,X1289,NDays&amp;"D")</f>
        <v>48275</v>
      </c>
      <c r="Z1289" s="681">
        <v>2.5608636423889442E-2</v>
      </c>
      <c r="AA1289" s="686"/>
      <c r="AB1289" s="685"/>
    </row>
    <row r="1290" spans="22:28" x14ac:dyDescent="0.2">
      <c r="V1290" s="688"/>
      <c r="W1290" s="687" t="str">
        <f t="shared" si="26"/>
        <v>1w</v>
      </c>
      <c r="X1290" s="683">
        <f>_xll.qlCalendarAdvance(Calendar,X1289,W1290,"f",FALSE)</f>
        <v>48282</v>
      </c>
      <c r="Y1290" s="682">
        <f>_xll.qlCalendarAdvance(Calendar,X1290,NDays&amp;"D")</f>
        <v>48282</v>
      </c>
      <c r="Z1290" s="681">
        <v>2.5599984694755218E-2</v>
      </c>
      <c r="AA1290" s="686"/>
      <c r="AB1290" s="685"/>
    </row>
    <row r="1291" spans="22:28" x14ac:dyDescent="0.2">
      <c r="V1291" s="688"/>
      <c r="W1291" s="687" t="str">
        <f t="shared" si="26"/>
        <v>1w</v>
      </c>
      <c r="X1291" s="683">
        <f>_xll.qlCalendarAdvance(Calendar,X1290,W1291,"f",FALSE)</f>
        <v>48289</v>
      </c>
      <c r="Y1291" s="682">
        <f>_xll.qlCalendarAdvance(Calendar,X1291,NDays&amp;"D")</f>
        <v>48289</v>
      </c>
      <c r="Z1291" s="681">
        <v>2.5591343034810921E-2</v>
      </c>
      <c r="AA1291" s="686"/>
      <c r="AB1291" s="685"/>
    </row>
    <row r="1292" spans="22:28" x14ac:dyDescent="0.2">
      <c r="V1292" s="688"/>
      <c r="W1292" s="687" t="str">
        <f t="shared" si="26"/>
        <v>1w</v>
      </c>
      <c r="X1292" s="683">
        <f>_xll.qlCalendarAdvance(Calendar,X1291,W1292,"f",FALSE)</f>
        <v>48296</v>
      </c>
      <c r="Y1292" s="682">
        <f>_xll.qlCalendarAdvance(Calendar,X1292,NDays&amp;"D")</f>
        <v>48296</v>
      </c>
      <c r="Z1292" s="681">
        <v>2.558271144405655E-2</v>
      </c>
      <c r="AA1292" s="686"/>
      <c r="AB1292" s="685"/>
    </row>
    <row r="1293" spans="22:28" x14ac:dyDescent="0.2">
      <c r="V1293" s="688"/>
      <c r="W1293" s="687" t="str">
        <f t="shared" si="26"/>
        <v>1w</v>
      </c>
      <c r="X1293" s="683">
        <f>_xll.qlCalendarAdvance(Calendar,X1292,W1293,"f",FALSE)</f>
        <v>48303</v>
      </c>
      <c r="Y1293" s="682">
        <f>_xll.qlCalendarAdvance(Calendar,X1293,NDays&amp;"D")</f>
        <v>48303</v>
      </c>
      <c r="Z1293" s="681">
        <v>2.5574089922330012E-2</v>
      </c>
      <c r="AA1293" s="686"/>
      <c r="AB1293" s="685"/>
    </row>
    <row r="1294" spans="22:28" x14ac:dyDescent="0.2">
      <c r="V1294" s="688"/>
      <c r="W1294" s="687" t="str">
        <f t="shared" si="26"/>
        <v>1w</v>
      </c>
      <c r="X1294" s="683">
        <f>_xll.qlCalendarAdvance(Calendar,X1293,W1294,"f",FALSE)</f>
        <v>48310</v>
      </c>
      <c r="Y1294" s="682">
        <f>_xll.qlCalendarAdvance(Calendar,X1294,NDays&amp;"D")</f>
        <v>48310</v>
      </c>
      <c r="Z1294" s="681">
        <v>2.5565478469793401E-2</v>
      </c>
      <c r="AA1294" s="686"/>
      <c r="AB1294" s="685"/>
    </row>
    <row r="1295" spans="22:28" x14ac:dyDescent="0.2">
      <c r="V1295" s="688"/>
      <c r="W1295" s="687" t="str">
        <f t="shared" si="26"/>
        <v>1w</v>
      </c>
      <c r="X1295" s="683">
        <f>_xll.qlCalendarAdvance(Calendar,X1294,W1295,"f",FALSE)</f>
        <v>48317</v>
      </c>
      <c r="Y1295" s="682">
        <f>_xll.qlCalendarAdvance(Calendar,X1295,NDays&amp;"D")</f>
        <v>48317</v>
      </c>
      <c r="Z1295" s="681">
        <v>2.5556877086284624E-2</v>
      </c>
      <c r="AA1295" s="686"/>
      <c r="AB1295" s="685"/>
    </row>
    <row r="1296" spans="22:28" x14ac:dyDescent="0.2">
      <c r="V1296" s="688"/>
      <c r="W1296" s="687" t="str">
        <f t="shared" si="26"/>
        <v>1w</v>
      </c>
      <c r="X1296" s="683">
        <f>_xll.qlCalendarAdvance(Calendar,X1295,W1296,"f",FALSE)</f>
        <v>48324</v>
      </c>
      <c r="Y1296" s="682">
        <f>_xll.qlCalendarAdvance(Calendar,X1296,NDays&amp;"D")</f>
        <v>48324</v>
      </c>
      <c r="Z1296" s="681">
        <v>2.5548285771965773E-2</v>
      </c>
      <c r="AA1296" s="686"/>
      <c r="AB1296" s="685"/>
    </row>
    <row r="1297" spans="22:28" x14ac:dyDescent="0.2">
      <c r="V1297" s="688"/>
      <c r="W1297" s="687" t="str">
        <f t="shared" si="26"/>
        <v>1w</v>
      </c>
      <c r="X1297" s="683">
        <f>_xll.qlCalendarAdvance(Calendar,X1296,W1297,"f",FALSE)</f>
        <v>48331</v>
      </c>
      <c r="Y1297" s="682">
        <f>_xll.qlCalendarAdvance(Calendar,X1297,NDays&amp;"D")</f>
        <v>48331</v>
      </c>
      <c r="Z1297" s="681">
        <v>2.5539704526674756E-2</v>
      </c>
      <c r="AA1297" s="686"/>
      <c r="AB1297" s="685"/>
    </row>
    <row r="1298" spans="22:28" x14ac:dyDescent="0.2">
      <c r="V1298" s="688"/>
      <c r="W1298" s="687" t="str">
        <f t="shared" ref="W1298:W1361" si="27">W1297</f>
        <v>1w</v>
      </c>
      <c r="X1298" s="683">
        <f>_xll.qlCalendarAdvance(Calendar,X1297,W1298,"f",FALSE)</f>
        <v>48338</v>
      </c>
      <c r="Y1298" s="682">
        <f>_xll.qlCalendarAdvance(Calendar,X1298,NDays&amp;"D")</f>
        <v>48338</v>
      </c>
      <c r="Z1298" s="681">
        <v>2.5531133350654711E-2</v>
      </c>
      <c r="AA1298" s="686"/>
      <c r="AB1298" s="685"/>
    </row>
    <row r="1299" spans="22:28" x14ac:dyDescent="0.2">
      <c r="V1299" s="688"/>
      <c r="W1299" s="687" t="str">
        <f t="shared" si="27"/>
        <v>1w</v>
      </c>
      <c r="X1299" s="683">
        <f>_xll.qlCalendarAdvance(Calendar,X1298,W1299,"f",FALSE)</f>
        <v>48345</v>
      </c>
      <c r="Y1299" s="682">
        <f>_xll.qlCalendarAdvance(Calendar,X1299,NDays&amp;"D")</f>
        <v>48345</v>
      </c>
      <c r="Z1299" s="681">
        <v>2.5522572243581454E-2</v>
      </c>
      <c r="AA1299" s="686"/>
      <c r="AB1299" s="685"/>
    </row>
    <row r="1300" spans="22:28" x14ac:dyDescent="0.2">
      <c r="V1300" s="688"/>
      <c r="W1300" s="687" t="str">
        <f t="shared" si="27"/>
        <v>1w</v>
      </c>
      <c r="X1300" s="683">
        <f>_xll.qlCalendarAdvance(Calendar,X1299,W1300,"f",FALSE)</f>
        <v>48352</v>
      </c>
      <c r="Y1300" s="682">
        <f>_xll.qlCalendarAdvance(Calendar,X1300,NDays&amp;"D")</f>
        <v>48352</v>
      </c>
      <c r="Z1300" s="681">
        <v>2.5514021205698123E-2</v>
      </c>
      <c r="AA1300" s="686"/>
      <c r="AB1300" s="685"/>
    </row>
    <row r="1301" spans="22:28" x14ac:dyDescent="0.2">
      <c r="V1301" s="688"/>
      <c r="W1301" s="687" t="str">
        <f t="shared" si="27"/>
        <v>1w</v>
      </c>
      <c r="X1301" s="683">
        <f>_xll.qlCalendarAdvance(Calendar,X1300,W1301,"f",FALSE)</f>
        <v>48359</v>
      </c>
      <c r="Y1301" s="682">
        <f>_xll.qlCalendarAdvance(Calendar,X1301,NDays&amp;"D")</f>
        <v>48359</v>
      </c>
      <c r="Z1301" s="681">
        <v>2.5505480237004718E-2</v>
      </c>
      <c r="AA1301" s="686"/>
      <c r="AB1301" s="685"/>
    </row>
    <row r="1302" spans="22:28" x14ac:dyDescent="0.2">
      <c r="V1302" s="688"/>
      <c r="W1302" s="687" t="str">
        <f t="shared" si="27"/>
        <v>1w</v>
      </c>
      <c r="X1302" s="683">
        <f>_xll.qlCalendarAdvance(Calendar,X1301,W1302,"f",FALSE)</f>
        <v>48366</v>
      </c>
      <c r="Y1302" s="682">
        <f>_xll.qlCalendarAdvance(Calendar,X1302,NDays&amp;"D")</f>
        <v>48366</v>
      </c>
      <c r="Z1302" s="681">
        <v>2.5496949337258101E-2</v>
      </c>
      <c r="AA1302" s="686"/>
      <c r="AB1302" s="685"/>
    </row>
    <row r="1303" spans="22:28" x14ac:dyDescent="0.2">
      <c r="V1303" s="688"/>
      <c r="W1303" s="687" t="str">
        <f t="shared" si="27"/>
        <v>1w</v>
      </c>
      <c r="X1303" s="683">
        <f>_xll.qlCalendarAdvance(Calendar,X1302,W1303,"f",FALSE)</f>
        <v>48373</v>
      </c>
      <c r="Y1303" s="682">
        <f>_xll.qlCalendarAdvance(Calendar,X1303,NDays&amp;"D")</f>
        <v>48373</v>
      </c>
      <c r="Z1303" s="681">
        <v>2.5488428506863503E-2</v>
      </c>
      <c r="AA1303" s="686"/>
      <c r="AB1303" s="685"/>
    </row>
    <row r="1304" spans="22:28" x14ac:dyDescent="0.2">
      <c r="V1304" s="688"/>
      <c r="W1304" s="687" t="str">
        <f t="shared" si="27"/>
        <v>1w</v>
      </c>
      <c r="X1304" s="683">
        <f>_xll.qlCalendarAdvance(Calendar,X1303,W1304,"f",FALSE)</f>
        <v>48380</v>
      </c>
      <c r="Y1304" s="682">
        <f>_xll.qlCalendarAdvance(Calendar,X1304,NDays&amp;"D")</f>
        <v>48380</v>
      </c>
      <c r="Z1304" s="681">
        <v>2.5479917745415692E-2</v>
      </c>
      <c r="AA1304" s="686"/>
      <c r="AB1304" s="685"/>
    </row>
    <row r="1305" spans="22:28" x14ac:dyDescent="0.2">
      <c r="V1305" s="688"/>
      <c r="W1305" s="687" t="str">
        <f t="shared" si="27"/>
        <v>1w</v>
      </c>
      <c r="X1305" s="683">
        <f>_xll.qlCalendarAdvance(Calendar,X1304,W1305,"f",FALSE)</f>
        <v>48387</v>
      </c>
      <c r="Y1305" s="682">
        <f>_xll.qlCalendarAdvance(Calendar,X1305,NDays&amp;"D")</f>
        <v>48387</v>
      </c>
      <c r="Z1305" s="681">
        <v>2.5471417053157808E-2</v>
      </c>
      <c r="AA1305" s="686"/>
      <c r="AB1305" s="685"/>
    </row>
    <row r="1306" spans="22:28" x14ac:dyDescent="0.2">
      <c r="V1306" s="688"/>
      <c r="W1306" s="687" t="str">
        <f t="shared" si="27"/>
        <v>1w</v>
      </c>
      <c r="X1306" s="683">
        <f>_xll.qlCalendarAdvance(Calendar,X1305,W1306,"f",FALSE)</f>
        <v>48394</v>
      </c>
      <c r="Y1306" s="682">
        <f>_xll.qlCalendarAdvance(Calendar,X1306,NDays&amp;"D")</f>
        <v>48394</v>
      </c>
      <c r="Z1306" s="681">
        <v>2.5462926429927757E-2</v>
      </c>
      <c r="AA1306" s="686"/>
      <c r="AB1306" s="685"/>
    </row>
    <row r="1307" spans="22:28" x14ac:dyDescent="0.2">
      <c r="V1307" s="688"/>
      <c r="W1307" s="687" t="str">
        <f t="shared" si="27"/>
        <v>1w</v>
      </c>
      <c r="X1307" s="683">
        <f>_xll.qlCalendarAdvance(Calendar,X1306,W1307,"f",FALSE)</f>
        <v>48401</v>
      </c>
      <c r="Y1307" s="682">
        <f>_xll.qlCalendarAdvance(Calendar,X1307,NDays&amp;"D")</f>
        <v>48401</v>
      </c>
      <c r="Z1307" s="681">
        <v>2.5454445875806586E-2</v>
      </c>
      <c r="AA1307" s="686"/>
      <c r="AB1307" s="685"/>
    </row>
    <row r="1308" spans="22:28" x14ac:dyDescent="0.2">
      <c r="V1308" s="688"/>
      <c r="W1308" s="687" t="str">
        <f t="shared" si="27"/>
        <v>1w</v>
      </c>
      <c r="X1308" s="683">
        <f>_xll.qlCalendarAdvance(Calendar,X1307,W1308,"f",FALSE)</f>
        <v>48408</v>
      </c>
      <c r="Y1308" s="682">
        <f>_xll.qlCalendarAdvance(Calendar,X1308,NDays&amp;"D")</f>
        <v>48408</v>
      </c>
      <c r="Z1308" s="681">
        <v>2.5445975390875342E-2</v>
      </c>
      <c r="AA1308" s="686"/>
      <c r="AB1308" s="685"/>
    </row>
    <row r="1309" spans="22:28" x14ac:dyDescent="0.2">
      <c r="V1309" s="688"/>
      <c r="W1309" s="687" t="str">
        <f t="shared" si="27"/>
        <v>1w</v>
      </c>
      <c r="X1309" s="683">
        <f>_xll.qlCalendarAdvance(Calendar,X1308,W1309,"f",FALSE)</f>
        <v>48415</v>
      </c>
      <c r="Y1309" s="682">
        <f>_xll.qlCalendarAdvance(Calendar,X1309,NDays&amp;"D")</f>
        <v>48415</v>
      </c>
      <c r="Z1309" s="681">
        <v>2.5437514974971931E-2</v>
      </c>
      <c r="AA1309" s="686"/>
      <c r="AB1309" s="685"/>
    </row>
    <row r="1310" spans="22:28" x14ac:dyDescent="0.2">
      <c r="V1310" s="688"/>
      <c r="W1310" s="687" t="str">
        <f t="shared" si="27"/>
        <v>1w</v>
      </c>
      <c r="X1310" s="683">
        <f>_xll.qlCalendarAdvance(Calendar,X1309,W1310,"f",FALSE)</f>
        <v>48422</v>
      </c>
      <c r="Y1310" s="682">
        <f>_xll.qlCalendarAdvance(Calendar,X1310,NDays&amp;"D")</f>
        <v>48422</v>
      </c>
      <c r="Z1310" s="681">
        <v>2.5429064628258446E-2</v>
      </c>
      <c r="AA1310" s="686"/>
      <c r="AB1310" s="685"/>
    </row>
    <row r="1311" spans="22:28" x14ac:dyDescent="0.2">
      <c r="V1311" s="688"/>
      <c r="W1311" s="687" t="str">
        <f t="shared" si="27"/>
        <v>1w</v>
      </c>
      <c r="X1311" s="683">
        <f>_xll.qlCalendarAdvance(Calendar,X1310,W1311,"f",FALSE)</f>
        <v>48429</v>
      </c>
      <c r="Y1311" s="682">
        <f>_xll.qlCalendarAdvance(Calendar,X1311,NDays&amp;"D")</f>
        <v>48429</v>
      </c>
      <c r="Z1311" s="681">
        <v>2.5420624350653842E-2</v>
      </c>
      <c r="AA1311" s="686"/>
      <c r="AB1311" s="685"/>
    </row>
    <row r="1312" spans="22:28" x14ac:dyDescent="0.2">
      <c r="V1312" s="688"/>
      <c r="W1312" s="687" t="str">
        <f t="shared" si="27"/>
        <v>1w</v>
      </c>
      <c r="X1312" s="683">
        <f>_xll.qlCalendarAdvance(Calendar,X1311,W1312,"f",FALSE)</f>
        <v>48436</v>
      </c>
      <c r="Y1312" s="682">
        <f>_xll.qlCalendarAdvance(Calendar,X1312,NDays&amp;"D")</f>
        <v>48436</v>
      </c>
      <c r="Z1312" s="681">
        <v>2.5412194142158118E-2</v>
      </c>
      <c r="AA1312" s="686"/>
      <c r="AB1312" s="685"/>
    </row>
    <row r="1313" spans="22:28" x14ac:dyDescent="0.2">
      <c r="V1313" s="688"/>
      <c r="W1313" s="687" t="str">
        <f t="shared" si="27"/>
        <v>1w</v>
      </c>
      <c r="X1313" s="683">
        <f>_xll.qlCalendarAdvance(Calendar,X1312,W1313,"f",FALSE)</f>
        <v>48443</v>
      </c>
      <c r="Y1313" s="682">
        <f>_xll.qlCalendarAdvance(Calendar,X1313,NDays&amp;"D")</f>
        <v>48443</v>
      </c>
      <c r="Z1313" s="681">
        <v>2.5403774002690227E-2</v>
      </c>
      <c r="AA1313" s="686"/>
      <c r="AB1313" s="685"/>
    </row>
    <row r="1314" spans="22:28" x14ac:dyDescent="0.2">
      <c r="V1314" s="688"/>
      <c r="W1314" s="687" t="str">
        <f t="shared" si="27"/>
        <v>1w</v>
      </c>
      <c r="X1314" s="683">
        <f>_xll.qlCalendarAdvance(Calendar,X1313,W1314,"f",FALSE)</f>
        <v>48450</v>
      </c>
      <c r="Y1314" s="682">
        <f>_xll.qlCalendarAdvance(Calendar,X1314,NDays&amp;"D")</f>
        <v>48450</v>
      </c>
      <c r="Z1314" s="681">
        <v>2.5395363932412263E-2</v>
      </c>
      <c r="AA1314" s="686"/>
      <c r="AB1314" s="685"/>
    </row>
    <row r="1315" spans="22:28" x14ac:dyDescent="0.2">
      <c r="V1315" s="688"/>
      <c r="W1315" s="687" t="str">
        <f t="shared" si="27"/>
        <v>1w</v>
      </c>
      <c r="X1315" s="683">
        <f>_xll.qlCalendarAdvance(Calendar,X1314,W1315,"f",FALSE)</f>
        <v>48457</v>
      </c>
      <c r="Y1315" s="682">
        <f>_xll.qlCalendarAdvance(Calendar,X1315,NDays&amp;"D")</f>
        <v>48457</v>
      </c>
      <c r="Z1315" s="681">
        <v>2.5386963931162132E-2</v>
      </c>
      <c r="AA1315" s="686"/>
      <c r="AB1315" s="685"/>
    </row>
    <row r="1316" spans="22:28" x14ac:dyDescent="0.2">
      <c r="V1316" s="688"/>
      <c r="W1316" s="687" t="str">
        <f t="shared" si="27"/>
        <v>1w</v>
      </c>
      <c r="X1316" s="683">
        <f>_xll.qlCalendarAdvance(Calendar,X1315,W1316,"f",FALSE)</f>
        <v>48464</v>
      </c>
      <c r="Y1316" s="682">
        <f>_xll.qlCalendarAdvance(Calendar,X1316,NDays&amp;"D")</f>
        <v>48464</v>
      </c>
      <c r="Z1316" s="681">
        <v>2.5378573999101928E-2</v>
      </c>
      <c r="AA1316" s="686"/>
      <c r="AB1316" s="685"/>
    </row>
    <row r="1317" spans="22:28" x14ac:dyDescent="0.2">
      <c r="V1317" s="688"/>
      <c r="W1317" s="687" t="str">
        <f t="shared" si="27"/>
        <v>1w</v>
      </c>
      <c r="X1317" s="683">
        <f>_xll.qlCalendarAdvance(Calendar,X1316,W1317,"f",FALSE)</f>
        <v>48471</v>
      </c>
      <c r="Y1317" s="682">
        <f>_xll.qlCalendarAdvance(Calendar,X1317,NDays&amp;"D")</f>
        <v>48471</v>
      </c>
      <c r="Z1317" s="681">
        <v>2.5370194136069557E-2</v>
      </c>
      <c r="AA1317" s="686"/>
      <c r="AB1317" s="685"/>
    </row>
    <row r="1318" spans="22:28" x14ac:dyDescent="0.2">
      <c r="V1318" s="688"/>
      <c r="W1318" s="687" t="str">
        <f t="shared" si="27"/>
        <v>1w</v>
      </c>
      <c r="X1318" s="683">
        <f>_xll.qlCalendarAdvance(Calendar,X1317,W1318,"f",FALSE)</f>
        <v>48478</v>
      </c>
      <c r="Y1318" s="682">
        <f>_xll.qlCalendarAdvance(Calendar,X1318,NDays&amp;"D")</f>
        <v>48478</v>
      </c>
      <c r="Z1318" s="681">
        <v>2.5361824342146067E-2</v>
      </c>
      <c r="AA1318" s="686"/>
      <c r="AB1318" s="685"/>
    </row>
    <row r="1319" spans="22:28" x14ac:dyDescent="0.2">
      <c r="V1319" s="688"/>
      <c r="W1319" s="687" t="str">
        <f t="shared" si="27"/>
        <v>1w</v>
      </c>
      <c r="X1319" s="683">
        <f>_xll.qlCalendarAdvance(Calendar,X1318,W1319,"f",FALSE)</f>
        <v>48485</v>
      </c>
      <c r="Y1319" s="682">
        <f>_xll.qlCalendarAdvance(Calendar,X1319,NDays&amp;"D")</f>
        <v>48485</v>
      </c>
      <c r="Z1319" s="681">
        <v>2.5353464617331456E-2</v>
      </c>
      <c r="AA1319" s="686"/>
      <c r="AB1319" s="685"/>
    </row>
    <row r="1320" spans="22:28" x14ac:dyDescent="0.2">
      <c r="V1320" s="688"/>
      <c r="W1320" s="687" t="str">
        <f t="shared" si="27"/>
        <v>1w</v>
      </c>
      <c r="X1320" s="683">
        <f>_xll.qlCalendarAdvance(Calendar,X1319,W1320,"f",FALSE)</f>
        <v>48492</v>
      </c>
      <c r="Y1320" s="682">
        <f>_xll.qlCalendarAdvance(Calendar,X1320,NDays&amp;"D")</f>
        <v>48492</v>
      </c>
      <c r="Z1320" s="681">
        <v>2.5345114961706772E-2</v>
      </c>
      <c r="AA1320" s="686"/>
      <c r="AB1320" s="685"/>
    </row>
    <row r="1321" spans="22:28" x14ac:dyDescent="0.2">
      <c r="V1321" s="688"/>
      <c r="W1321" s="687" t="str">
        <f t="shared" si="27"/>
        <v>1w</v>
      </c>
      <c r="X1321" s="683">
        <f>_xll.qlCalendarAdvance(Calendar,X1320,W1321,"f",FALSE)</f>
        <v>48499</v>
      </c>
      <c r="Y1321" s="682">
        <f>_xll.qlCalendarAdvance(Calendar,X1321,NDays&amp;"D")</f>
        <v>48499</v>
      </c>
      <c r="Z1321" s="681">
        <v>2.5336775375109921E-2</v>
      </c>
      <c r="AA1321" s="686"/>
      <c r="AB1321" s="685"/>
    </row>
    <row r="1322" spans="22:28" x14ac:dyDescent="0.2">
      <c r="V1322" s="688"/>
      <c r="W1322" s="687" t="str">
        <f t="shared" si="27"/>
        <v>1w</v>
      </c>
      <c r="X1322" s="683">
        <f>_xll.qlCalendarAdvance(Calendar,X1321,W1322,"f",FALSE)</f>
        <v>48506</v>
      </c>
      <c r="Y1322" s="682">
        <f>_xll.qlCalendarAdvance(Calendar,X1322,NDays&amp;"D")</f>
        <v>48506</v>
      </c>
      <c r="Z1322" s="681">
        <v>2.5328445857540904E-2</v>
      </c>
      <c r="AA1322" s="686"/>
      <c r="AB1322" s="685"/>
    </row>
    <row r="1323" spans="22:28" x14ac:dyDescent="0.2">
      <c r="V1323" s="688"/>
      <c r="W1323" s="687" t="str">
        <f t="shared" si="27"/>
        <v>1w</v>
      </c>
      <c r="X1323" s="683">
        <f>_xll.qlCalendarAdvance(Calendar,X1322,W1323,"f",FALSE)</f>
        <v>48513</v>
      </c>
      <c r="Y1323" s="682">
        <f>_xll.qlCalendarAdvance(Calendar,X1323,NDays&amp;"D")</f>
        <v>48513</v>
      </c>
      <c r="Z1323" s="681">
        <v>2.532012640924286E-2</v>
      </c>
      <c r="AA1323" s="686"/>
      <c r="AB1323" s="685"/>
    </row>
    <row r="1324" spans="22:28" x14ac:dyDescent="0.2">
      <c r="V1324" s="688"/>
      <c r="W1324" s="687" t="str">
        <f t="shared" si="27"/>
        <v>1w</v>
      </c>
      <c r="X1324" s="683">
        <f>_xll.qlCalendarAdvance(Calendar,X1323,W1324,"f",FALSE)</f>
        <v>48520</v>
      </c>
      <c r="Y1324" s="682">
        <f>_xll.qlCalendarAdvance(Calendar,X1324,NDays&amp;"D")</f>
        <v>48520</v>
      </c>
      <c r="Z1324" s="681">
        <v>2.5311817029891603E-2</v>
      </c>
      <c r="AA1324" s="686"/>
      <c r="AB1324" s="685"/>
    </row>
    <row r="1325" spans="22:28" x14ac:dyDescent="0.2">
      <c r="V1325" s="688"/>
      <c r="W1325" s="687" t="str">
        <f t="shared" si="27"/>
        <v>1w</v>
      </c>
      <c r="X1325" s="683">
        <f>_xll.qlCalendarAdvance(Calendar,X1324,W1325,"f",FALSE)</f>
        <v>48527</v>
      </c>
      <c r="Y1325" s="682">
        <f>_xll.qlCalendarAdvance(Calendar,X1325,NDays&amp;"D")</f>
        <v>48527</v>
      </c>
      <c r="Z1325" s="681">
        <v>2.5303517719811319E-2</v>
      </c>
      <c r="AA1325" s="686"/>
      <c r="AB1325" s="685"/>
    </row>
    <row r="1326" spans="22:28" x14ac:dyDescent="0.2">
      <c r="V1326" s="688"/>
      <c r="W1326" s="687" t="str">
        <f t="shared" si="27"/>
        <v>1w</v>
      </c>
      <c r="X1326" s="683">
        <f>_xll.qlCalendarAdvance(Calendar,X1325,W1326,"f",FALSE)</f>
        <v>48534</v>
      </c>
      <c r="Y1326" s="682">
        <f>_xll.qlCalendarAdvance(Calendar,X1326,NDays&amp;"D")</f>
        <v>48534</v>
      </c>
      <c r="Z1326" s="681">
        <v>2.5295228478677823E-2</v>
      </c>
      <c r="AA1326" s="686"/>
      <c r="AB1326" s="685"/>
    </row>
    <row r="1327" spans="22:28" x14ac:dyDescent="0.2">
      <c r="V1327" s="688"/>
      <c r="W1327" s="687" t="str">
        <f t="shared" si="27"/>
        <v>1w</v>
      </c>
      <c r="X1327" s="683">
        <f>_xll.qlCalendarAdvance(Calendar,X1326,W1327,"f",FALSE)</f>
        <v>48541</v>
      </c>
      <c r="Y1327" s="682">
        <f>_xll.qlCalendarAdvance(Calendar,X1327,NDays&amp;"D")</f>
        <v>48541</v>
      </c>
      <c r="Z1327" s="681">
        <v>2.5286949306734252E-2</v>
      </c>
      <c r="AA1327" s="686"/>
      <c r="AB1327" s="685"/>
    </row>
    <row r="1328" spans="22:28" x14ac:dyDescent="0.2">
      <c r="V1328" s="688"/>
      <c r="W1328" s="687" t="str">
        <f t="shared" si="27"/>
        <v>1w</v>
      </c>
      <c r="X1328" s="683">
        <f>_xll.qlCalendarAdvance(Calendar,X1327,W1328,"f",FALSE)</f>
        <v>48548</v>
      </c>
      <c r="Y1328" s="682">
        <f>_xll.qlCalendarAdvance(Calendar,X1328,NDays&amp;"D")</f>
        <v>48548</v>
      </c>
      <c r="Z1328" s="681">
        <v>2.5278680203818515E-2</v>
      </c>
      <c r="AA1328" s="686"/>
      <c r="AB1328" s="685"/>
    </row>
    <row r="1329" spans="22:28" x14ac:dyDescent="0.2">
      <c r="V1329" s="688"/>
      <c r="W1329" s="687" t="str">
        <f t="shared" si="27"/>
        <v>1w</v>
      </c>
      <c r="X1329" s="683">
        <f>_xll.qlCalendarAdvance(Calendar,X1328,W1329,"f",FALSE)</f>
        <v>48555</v>
      </c>
      <c r="Y1329" s="682">
        <f>_xll.qlCalendarAdvance(Calendar,X1329,NDays&amp;"D")</f>
        <v>48555</v>
      </c>
      <c r="Z1329" s="681">
        <v>2.5270421170011659E-2</v>
      </c>
      <c r="AA1329" s="686"/>
      <c r="AB1329" s="685"/>
    </row>
    <row r="1330" spans="22:28" x14ac:dyDescent="0.2">
      <c r="V1330" s="688"/>
      <c r="W1330" s="687" t="str">
        <f t="shared" si="27"/>
        <v>1w</v>
      </c>
      <c r="X1330" s="683">
        <f>_xll.qlCalendarAdvance(Calendar,X1329,W1330,"f",FALSE)</f>
        <v>48562</v>
      </c>
      <c r="Y1330" s="682">
        <f>_xll.qlCalendarAdvance(Calendar,X1330,NDays&amp;"D")</f>
        <v>48562</v>
      </c>
      <c r="Z1330" s="681">
        <v>2.5262172205313682E-2</v>
      </c>
      <c r="AA1330" s="686"/>
      <c r="AB1330" s="685"/>
    </row>
    <row r="1331" spans="22:28" x14ac:dyDescent="0.2">
      <c r="V1331" s="688"/>
      <c r="W1331" s="687" t="str">
        <f t="shared" si="27"/>
        <v>1w</v>
      </c>
      <c r="X1331" s="683">
        <f>_xll.qlCalendarAdvance(Calendar,X1330,W1331,"f",FALSE)</f>
        <v>48569</v>
      </c>
      <c r="Y1331" s="682">
        <f>_xll.qlCalendarAdvance(Calendar,X1331,NDays&amp;"D")</f>
        <v>48569</v>
      </c>
      <c r="Z1331" s="681">
        <v>2.5253933309724585E-2</v>
      </c>
      <c r="AA1331" s="686"/>
      <c r="AB1331" s="685"/>
    </row>
    <row r="1332" spans="22:28" x14ac:dyDescent="0.2">
      <c r="V1332" s="688"/>
      <c r="W1332" s="687" t="str">
        <f t="shared" si="27"/>
        <v>1w</v>
      </c>
      <c r="X1332" s="683">
        <f>_xll.qlCalendarAdvance(Calendar,X1331,W1332,"f",FALSE)</f>
        <v>48577</v>
      </c>
      <c r="Y1332" s="682">
        <f>_xll.qlCalendarAdvance(Calendar,X1332,NDays&amp;"D")</f>
        <v>48577</v>
      </c>
      <c r="Z1332" s="681">
        <v>2.5244529758575718E-2</v>
      </c>
      <c r="AA1332" s="686"/>
      <c r="AB1332" s="685"/>
    </row>
    <row r="1333" spans="22:28" x14ac:dyDescent="0.2">
      <c r="V1333" s="688"/>
      <c r="W1333" s="687" t="str">
        <f t="shared" si="27"/>
        <v>1w</v>
      </c>
      <c r="X1333" s="683">
        <f>_xll.qlCalendarAdvance(Calendar,X1332,W1333,"f",FALSE)</f>
        <v>48584</v>
      </c>
      <c r="Y1333" s="682">
        <f>_xll.qlCalendarAdvance(Calendar,X1333,NDays&amp;"D")</f>
        <v>48584</v>
      </c>
      <c r="Z1333" s="681">
        <v>2.5236312439613773E-2</v>
      </c>
      <c r="AA1333" s="686"/>
      <c r="AB1333" s="685"/>
    </row>
    <row r="1334" spans="22:28" x14ac:dyDescent="0.2">
      <c r="V1334" s="688"/>
      <c r="W1334" s="687" t="str">
        <f t="shared" si="27"/>
        <v>1w</v>
      </c>
      <c r="X1334" s="683">
        <f>_xll.qlCalendarAdvance(Calendar,X1333,W1334,"f",FALSE)</f>
        <v>48591</v>
      </c>
      <c r="Y1334" s="682">
        <f>_xll.qlCalendarAdvance(Calendar,X1334,NDays&amp;"D")</f>
        <v>48591</v>
      </c>
      <c r="Z1334" s="681">
        <v>2.5228105189679662E-2</v>
      </c>
      <c r="AA1334" s="686"/>
      <c r="AB1334" s="685"/>
    </row>
    <row r="1335" spans="22:28" x14ac:dyDescent="0.2">
      <c r="V1335" s="688"/>
      <c r="W1335" s="687" t="str">
        <f t="shared" si="27"/>
        <v>1w</v>
      </c>
      <c r="X1335" s="683">
        <f>_xll.qlCalendarAdvance(Calendar,X1334,W1335,"f",FALSE)</f>
        <v>48598</v>
      </c>
      <c r="Y1335" s="682">
        <f>_xll.qlCalendarAdvance(Calendar,X1335,NDays&amp;"D")</f>
        <v>48598</v>
      </c>
      <c r="Z1335" s="681">
        <v>2.521990800885443E-2</v>
      </c>
      <c r="AA1335" s="686"/>
      <c r="AB1335" s="685"/>
    </row>
    <row r="1336" spans="22:28" x14ac:dyDescent="0.2">
      <c r="V1336" s="688"/>
      <c r="W1336" s="687" t="str">
        <f t="shared" si="27"/>
        <v>1w</v>
      </c>
      <c r="X1336" s="683">
        <f>_xll.qlCalendarAdvance(Calendar,X1335,W1336,"f",FALSE)</f>
        <v>48605</v>
      </c>
      <c r="Y1336" s="682">
        <f>_xll.qlCalendarAdvance(Calendar,X1336,NDays&amp;"D")</f>
        <v>48605</v>
      </c>
      <c r="Z1336" s="681">
        <v>2.5211720897138079E-2</v>
      </c>
      <c r="AA1336" s="686"/>
      <c r="AB1336" s="685"/>
    </row>
    <row r="1337" spans="22:28" x14ac:dyDescent="0.2">
      <c r="V1337" s="688"/>
      <c r="W1337" s="687" t="str">
        <f t="shared" si="27"/>
        <v>1w</v>
      </c>
      <c r="X1337" s="683">
        <f>_xll.qlCalendarAdvance(Calendar,X1336,W1337,"f",FALSE)</f>
        <v>48612</v>
      </c>
      <c r="Y1337" s="682">
        <f>_xll.qlCalendarAdvance(Calendar,X1337,NDays&amp;"D")</f>
        <v>48612</v>
      </c>
      <c r="Z1337" s="681">
        <v>2.52035438546927E-2</v>
      </c>
      <c r="AA1337" s="686"/>
      <c r="AB1337" s="685"/>
    </row>
    <row r="1338" spans="22:28" x14ac:dyDescent="0.2">
      <c r="V1338" s="688"/>
      <c r="W1338" s="687" t="str">
        <f t="shared" si="27"/>
        <v>1w</v>
      </c>
      <c r="X1338" s="683">
        <f>_xll.qlCalendarAdvance(Calendar,X1337,W1338,"f",FALSE)</f>
        <v>48619</v>
      </c>
      <c r="Y1338" s="682">
        <f>_xll.qlCalendarAdvance(Calendar,X1338,NDays&amp;"D")</f>
        <v>48619</v>
      </c>
      <c r="Z1338" s="681">
        <v>2.5195376881113063E-2</v>
      </c>
      <c r="AA1338" s="686"/>
      <c r="AB1338" s="685"/>
    </row>
    <row r="1339" spans="22:28" x14ac:dyDescent="0.2">
      <c r="V1339" s="688"/>
      <c r="W1339" s="687" t="str">
        <f t="shared" si="27"/>
        <v>1w</v>
      </c>
      <c r="X1339" s="683">
        <f>_xll.qlCalendarAdvance(Calendar,X1338,W1339,"f",FALSE)</f>
        <v>48626</v>
      </c>
      <c r="Y1339" s="682">
        <f>_xll.qlCalendarAdvance(Calendar,X1339,NDays&amp;"D")</f>
        <v>48626</v>
      </c>
      <c r="Z1339" s="681">
        <v>2.5187219976723352E-2</v>
      </c>
      <c r="AA1339" s="686"/>
      <c r="AB1339" s="685"/>
    </row>
    <row r="1340" spans="22:28" x14ac:dyDescent="0.2">
      <c r="V1340" s="688"/>
      <c r="W1340" s="687" t="str">
        <f t="shared" si="27"/>
        <v>1w</v>
      </c>
      <c r="X1340" s="683">
        <f>_xll.qlCalendarAdvance(Calendar,X1339,W1340,"f",FALSE)</f>
        <v>48633</v>
      </c>
      <c r="Y1340" s="682">
        <f>_xll.qlCalendarAdvance(Calendar,X1340,NDays&amp;"D")</f>
        <v>48633</v>
      </c>
      <c r="Z1340" s="681">
        <v>2.5179073141361474E-2</v>
      </c>
      <c r="AA1340" s="686"/>
      <c r="AB1340" s="685"/>
    </row>
    <row r="1341" spans="22:28" x14ac:dyDescent="0.2">
      <c r="V1341" s="688"/>
      <c r="W1341" s="687" t="str">
        <f t="shared" si="27"/>
        <v>1w</v>
      </c>
      <c r="X1341" s="683">
        <f>_xll.qlCalendarAdvance(Calendar,X1340,W1341,"f",FALSE)</f>
        <v>48640</v>
      </c>
      <c r="Y1341" s="682">
        <f>_xll.qlCalendarAdvance(Calendar,X1341,NDays&amp;"D")</f>
        <v>48640</v>
      </c>
      <c r="Z1341" s="681">
        <v>2.5170936375108477E-2</v>
      </c>
      <c r="AA1341" s="686"/>
      <c r="AB1341" s="685"/>
    </row>
    <row r="1342" spans="22:28" x14ac:dyDescent="0.2">
      <c r="V1342" s="688"/>
      <c r="W1342" s="687" t="str">
        <f t="shared" si="27"/>
        <v>1w</v>
      </c>
      <c r="X1342" s="683">
        <f>_xll.qlCalendarAdvance(Calendar,X1341,W1342,"f",FALSE)</f>
        <v>48647</v>
      </c>
      <c r="Y1342" s="682">
        <f>_xll.qlCalendarAdvance(Calendar,X1342,NDays&amp;"D")</f>
        <v>48647</v>
      </c>
      <c r="Z1342" s="681">
        <v>2.516280967796436E-2</v>
      </c>
      <c r="AA1342" s="686"/>
      <c r="AB1342" s="685"/>
    </row>
    <row r="1343" spans="22:28" x14ac:dyDescent="0.2">
      <c r="V1343" s="688"/>
      <c r="W1343" s="687" t="str">
        <f t="shared" si="27"/>
        <v>1w</v>
      </c>
      <c r="X1343" s="683">
        <f>_xll.qlCalendarAdvance(Calendar,X1342,W1343,"f",FALSE)</f>
        <v>48654</v>
      </c>
      <c r="Y1343" s="682">
        <f>_xll.qlCalendarAdvance(Calendar,X1343,NDays&amp;"D")</f>
        <v>48654</v>
      </c>
      <c r="Z1343" s="681">
        <v>2.5154693049848076E-2</v>
      </c>
      <c r="AA1343" s="686"/>
      <c r="AB1343" s="685"/>
    </row>
    <row r="1344" spans="22:28" x14ac:dyDescent="0.2">
      <c r="V1344" s="688"/>
      <c r="W1344" s="687" t="str">
        <f t="shared" si="27"/>
        <v>1w</v>
      </c>
      <c r="X1344" s="683">
        <f>_xll.qlCalendarAdvance(Calendar,X1343,W1344,"f",FALSE)</f>
        <v>48661</v>
      </c>
      <c r="Y1344" s="682">
        <f>_xll.qlCalendarAdvance(Calendar,X1344,NDays&amp;"D")</f>
        <v>48661</v>
      </c>
      <c r="Z1344" s="681">
        <v>2.5146586490921718E-2</v>
      </c>
      <c r="AA1344" s="686"/>
      <c r="AB1344" s="685"/>
    </row>
    <row r="1345" spans="22:28" x14ac:dyDescent="0.2">
      <c r="V1345" s="688"/>
      <c r="W1345" s="687" t="str">
        <f t="shared" si="27"/>
        <v>1w</v>
      </c>
      <c r="X1345" s="683">
        <f>_xll.qlCalendarAdvance(Calendar,X1344,W1345,"f",FALSE)</f>
        <v>48668</v>
      </c>
      <c r="Y1345" s="682">
        <f>_xll.qlCalendarAdvance(Calendar,X1345,NDays&amp;"D")</f>
        <v>48668</v>
      </c>
      <c r="Z1345" s="681">
        <v>2.5138490001023195E-2</v>
      </c>
      <c r="AA1345" s="686"/>
      <c r="AB1345" s="685"/>
    </row>
    <row r="1346" spans="22:28" x14ac:dyDescent="0.2">
      <c r="V1346" s="688"/>
      <c r="W1346" s="687" t="str">
        <f t="shared" si="27"/>
        <v>1w</v>
      </c>
      <c r="X1346" s="683">
        <f>_xll.qlCalendarAdvance(Calendar,X1345,W1346,"f",FALSE)</f>
        <v>48675</v>
      </c>
      <c r="Y1346" s="682">
        <f>_xll.qlCalendarAdvance(Calendar,X1346,NDays&amp;"D")</f>
        <v>48675</v>
      </c>
      <c r="Z1346" s="681">
        <v>2.5130403580233551E-2</v>
      </c>
      <c r="AA1346" s="686"/>
      <c r="AB1346" s="685"/>
    </row>
    <row r="1347" spans="22:28" x14ac:dyDescent="0.2">
      <c r="V1347" s="688"/>
      <c r="W1347" s="687" t="str">
        <f t="shared" si="27"/>
        <v>1w</v>
      </c>
      <c r="X1347" s="683">
        <f>_xll.qlCalendarAdvance(Calendar,X1346,W1347,"f",FALSE)</f>
        <v>48682</v>
      </c>
      <c r="Y1347" s="682">
        <f>_xll.qlCalendarAdvance(Calendar,X1347,NDays&amp;"D")</f>
        <v>48682</v>
      </c>
      <c r="Z1347" s="681">
        <v>2.5122327228390695E-2</v>
      </c>
      <c r="AA1347" s="686"/>
      <c r="AB1347" s="685"/>
    </row>
    <row r="1348" spans="22:28" x14ac:dyDescent="0.2">
      <c r="V1348" s="688"/>
      <c r="W1348" s="687" t="str">
        <f t="shared" si="27"/>
        <v>1w</v>
      </c>
      <c r="X1348" s="683">
        <f>_xll.qlCalendarAdvance(Calendar,X1347,W1348,"f",FALSE)</f>
        <v>48689</v>
      </c>
      <c r="Y1348" s="682">
        <f>_xll.qlCalendarAdvance(Calendar,X1348,NDays&amp;"D")</f>
        <v>48689</v>
      </c>
      <c r="Z1348" s="681">
        <v>2.5114260945899858E-2</v>
      </c>
      <c r="AA1348" s="686"/>
      <c r="AB1348" s="685"/>
    </row>
    <row r="1349" spans="22:28" x14ac:dyDescent="0.2">
      <c r="V1349" s="688"/>
      <c r="W1349" s="687" t="str">
        <f t="shared" si="27"/>
        <v>1w</v>
      </c>
      <c r="X1349" s="683">
        <f>_xll.qlCalendarAdvance(Calendar,X1348,W1349,"f",FALSE)</f>
        <v>48696</v>
      </c>
      <c r="Y1349" s="682">
        <f>_xll.qlCalendarAdvance(Calendar,X1349,NDays&amp;"D")</f>
        <v>48696</v>
      </c>
      <c r="Z1349" s="681">
        <v>2.5106204732274762E-2</v>
      </c>
      <c r="AA1349" s="686"/>
      <c r="AB1349" s="685"/>
    </row>
    <row r="1350" spans="22:28" x14ac:dyDescent="0.2">
      <c r="V1350" s="688"/>
      <c r="W1350" s="687" t="str">
        <f t="shared" si="27"/>
        <v>1w</v>
      </c>
      <c r="X1350" s="683">
        <f>_xll.qlCalendarAdvance(Calendar,X1349,W1350,"f",FALSE)</f>
        <v>48703</v>
      </c>
      <c r="Y1350" s="682">
        <f>_xll.qlCalendarAdvance(Calendar,X1350,NDays&amp;"D")</f>
        <v>48703</v>
      </c>
      <c r="Z1350" s="681">
        <v>2.5098158587758546E-2</v>
      </c>
      <c r="AA1350" s="686"/>
      <c r="AB1350" s="685"/>
    </row>
    <row r="1351" spans="22:28" x14ac:dyDescent="0.2">
      <c r="V1351" s="688"/>
      <c r="W1351" s="687" t="str">
        <f t="shared" si="27"/>
        <v>1w</v>
      </c>
      <c r="X1351" s="683">
        <f>_xll.qlCalendarAdvance(Calendar,X1350,W1351,"f",FALSE)</f>
        <v>48710</v>
      </c>
      <c r="Y1351" s="682">
        <f>_xll.qlCalendarAdvance(Calendar,X1351,NDays&amp;"D")</f>
        <v>48710</v>
      </c>
      <c r="Z1351" s="681">
        <v>2.5090122512351209E-2</v>
      </c>
      <c r="AA1351" s="686"/>
      <c r="AB1351" s="685"/>
    </row>
    <row r="1352" spans="22:28" x14ac:dyDescent="0.2">
      <c r="V1352" s="688"/>
      <c r="W1352" s="687" t="str">
        <f t="shared" si="27"/>
        <v>1w</v>
      </c>
      <c r="X1352" s="683">
        <f>_xll.qlCalendarAdvance(Calendar,X1351,W1352,"f",FALSE)</f>
        <v>48717</v>
      </c>
      <c r="Y1352" s="682">
        <f>_xll.qlCalendarAdvance(Calendar,X1352,NDays&amp;"D")</f>
        <v>48717</v>
      </c>
      <c r="Z1352" s="681">
        <v>2.5082096505971707E-2</v>
      </c>
      <c r="AA1352" s="686"/>
      <c r="AB1352" s="685"/>
    </row>
    <row r="1353" spans="22:28" x14ac:dyDescent="0.2">
      <c r="V1353" s="688"/>
      <c r="W1353" s="687" t="str">
        <f t="shared" si="27"/>
        <v>1w</v>
      </c>
      <c r="X1353" s="683">
        <f>_xll.qlCalendarAdvance(Calendar,X1352,W1353,"f",FALSE)</f>
        <v>48724</v>
      </c>
      <c r="Y1353" s="682">
        <f>_xll.qlCalendarAdvance(Calendar,X1353,NDays&amp;"D")</f>
        <v>48724</v>
      </c>
      <c r="Z1353" s="681">
        <v>2.5074080568863177E-2</v>
      </c>
      <c r="AA1353" s="686"/>
      <c r="AB1353" s="685"/>
    </row>
    <row r="1354" spans="22:28" x14ac:dyDescent="0.2">
      <c r="V1354" s="688"/>
      <c r="W1354" s="687" t="str">
        <f t="shared" si="27"/>
        <v>1w</v>
      </c>
      <c r="X1354" s="683">
        <f>_xll.qlCalendarAdvance(Calendar,X1353,W1354,"f",FALSE)</f>
        <v>48731</v>
      </c>
      <c r="Y1354" s="682">
        <f>_xll.qlCalendarAdvance(Calendar,X1354,NDays&amp;"D")</f>
        <v>48731</v>
      </c>
      <c r="Z1354" s="681">
        <v>2.5066074700701435E-2</v>
      </c>
      <c r="AA1354" s="686"/>
      <c r="AB1354" s="685"/>
    </row>
    <row r="1355" spans="22:28" x14ac:dyDescent="0.2">
      <c r="V1355" s="688"/>
      <c r="W1355" s="687" t="str">
        <f t="shared" si="27"/>
        <v>1w</v>
      </c>
      <c r="X1355" s="683">
        <f>_xll.qlCalendarAdvance(Calendar,X1354,W1355,"f",FALSE)</f>
        <v>48738</v>
      </c>
      <c r="Y1355" s="682">
        <f>_xll.qlCalendarAdvance(Calendar,X1355,NDays&amp;"D")</f>
        <v>48738</v>
      </c>
      <c r="Z1355" s="681">
        <v>2.5058078901648573E-2</v>
      </c>
      <c r="AA1355" s="686"/>
      <c r="AB1355" s="685"/>
    </row>
    <row r="1356" spans="22:28" x14ac:dyDescent="0.2">
      <c r="V1356" s="688"/>
      <c r="W1356" s="687" t="str">
        <f t="shared" si="27"/>
        <v>1w</v>
      </c>
      <c r="X1356" s="683">
        <f>_xll.qlCalendarAdvance(Calendar,X1355,W1356,"f",FALSE)</f>
        <v>48745</v>
      </c>
      <c r="Y1356" s="682">
        <f>_xll.qlCalendarAdvance(Calendar,X1356,NDays&amp;"D")</f>
        <v>48745</v>
      </c>
      <c r="Z1356" s="681">
        <v>2.5050093171542498E-2</v>
      </c>
      <c r="AA1356" s="686"/>
      <c r="AB1356" s="685"/>
    </row>
    <row r="1357" spans="22:28" x14ac:dyDescent="0.2">
      <c r="V1357" s="688"/>
      <c r="W1357" s="687" t="str">
        <f t="shared" si="27"/>
        <v>1w</v>
      </c>
      <c r="X1357" s="683">
        <f>_xll.qlCalendarAdvance(Calendar,X1356,W1357,"f",FALSE)</f>
        <v>48752</v>
      </c>
      <c r="Y1357" s="682">
        <f>_xll.qlCalendarAdvance(Calendar,X1357,NDays&amp;"D")</f>
        <v>48752</v>
      </c>
      <c r="Z1357" s="681">
        <v>2.5042117510707396E-2</v>
      </c>
      <c r="AA1357" s="686"/>
      <c r="AB1357" s="685"/>
    </row>
    <row r="1358" spans="22:28" x14ac:dyDescent="0.2">
      <c r="V1358" s="688"/>
      <c r="W1358" s="687" t="str">
        <f t="shared" si="27"/>
        <v>1w</v>
      </c>
      <c r="X1358" s="683">
        <f>_xll.qlCalendarAdvance(Calendar,X1357,W1358,"f",FALSE)</f>
        <v>48759</v>
      </c>
      <c r="Y1358" s="682">
        <f>_xll.qlCalendarAdvance(Calendar,X1358,NDays&amp;"D")</f>
        <v>48759</v>
      </c>
      <c r="Z1358" s="681">
        <v>2.5034151918819081E-2</v>
      </c>
      <c r="AA1358" s="686"/>
      <c r="AB1358" s="685"/>
    </row>
    <row r="1359" spans="22:28" x14ac:dyDescent="0.2">
      <c r="V1359" s="688"/>
      <c r="W1359" s="687" t="str">
        <f t="shared" si="27"/>
        <v>1w</v>
      </c>
      <c r="X1359" s="683">
        <f>_xll.qlCalendarAdvance(Calendar,X1358,W1359,"f",FALSE)</f>
        <v>48766</v>
      </c>
      <c r="Y1359" s="682">
        <f>_xll.qlCalendarAdvance(Calendar,X1359,NDays&amp;"D")</f>
        <v>48766</v>
      </c>
      <c r="Z1359" s="681">
        <v>2.5026196396039646E-2</v>
      </c>
      <c r="AA1359" s="686"/>
      <c r="AB1359" s="685"/>
    </row>
    <row r="1360" spans="22:28" x14ac:dyDescent="0.2">
      <c r="V1360" s="688"/>
      <c r="W1360" s="687" t="str">
        <f t="shared" si="27"/>
        <v>1w</v>
      </c>
      <c r="X1360" s="683">
        <f>_xll.qlCalendarAdvance(Calendar,X1359,W1360,"f",FALSE)</f>
        <v>48773</v>
      </c>
      <c r="Y1360" s="682">
        <f>_xll.qlCalendarAdvance(Calendar,X1360,NDays&amp;"D")</f>
        <v>48773</v>
      </c>
      <c r="Z1360" s="681">
        <v>2.5018250942369091E-2</v>
      </c>
      <c r="AA1360" s="686"/>
      <c r="AB1360" s="685"/>
    </row>
    <row r="1361" spans="22:28" x14ac:dyDescent="0.2">
      <c r="V1361" s="688"/>
      <c r="W1361" s="687" t="str">
        <f t="shared" si="27"/>
        <v>1w</v>
      </c>
      <c r="X1361" s="683">
        <f>_xll.qlCalendarAdvance(Calendar,X1360,W1361,"f",FALSE)</f>
        <v>48780</v>
      </c>
      <c r="Y1361" s="682">
        <f>_xll.qlCalendarAdvance(Calendar,X1361,NDays&amp;"D")</f>
        <v>48780</v>
      </c>
      <c r="Z1361" s="681">
        <v>2.501031555772637E-2</v>
      </c>
      <c r="AA1361" s="686"/>
      <c r="AB1361" s="685"/>
    </row>
    <row r="1362" spans="22:28" x14ac:dyDescent="0.2">
      <c r="V1362" s="688"/>
      <c r="W1362" s="687" t="str">
        <f t="shared" ref="W1362:W1425" si="28">W1361</f>
        <v>1w</v>
      </c>
      <c r="X1362" s="683">
        <f>_xll.qlCalendarAdvance(Calendar,X1361,W1362,"f",FALSE)</f>
        <v>48787</v>
      </c>
      <c r="Y1362" s="682">
        <f>_xll.qlCalendarAdvance(Calendar,X1362,NDays&amp;"D")</f>
        <v>48787</v>
      </c>
      <c r="Z1362" s="681">
        <v>2.5002390242273576E-2</v>
      </c>
      <c r="AA1362" s="686"/>
      <c r="AB1362" s="685"/>
    </row>
    <row r="1363" spans="22:28" x14ac:dyDescent="0.2">
      <c r="V1363" s="688"/>
      <c r="W1363" s="687" t="str">
        <f t="shared" si="28"/>
        <v>1w</v>
      </c>
      <c r="X1363" s="683">
        <f>_xll.qlCalendarAdvance(Calendar,X1362,W1363,"f",FALSE)</f>
        <v>48794</v>
      </c>
      <c r="Y1363" s="682">
        <f>_xll.qlCalendarAdvance(Calendar,X1363,NDays&amp;"D")</f>
        <v>48794</v>
      </c>
      <c r="Z1363" s="681">
        <v>2.4994474995767568E-2</v>
      </c>
      <c r="AA1363" s="686"/>
      <c r="AB1363" s="685"/>
    </row>
    <row r="1364" spans="22:28" x14ac:dyDescent="0.2">
      <c r="V1364" s="688"/>
      <c r="W1364" s="687" t="str">
        <f t="shared" si="28"/>
        <v>1w</v>
      </c>
      <c r="X1364" s="683">
        <f>_xll.qlCalendarAdvance(Calendar,X1363,W1364,"f",FALSE)</f>
        <v>48801</v>
      </c>
      <c r="Y1364" s="682">
        <f>_xll.qlCalendarAdvance(Calendar,X1364,NDays&amp;"D")</f>
        <v>48801</v>
      </c>
      <c r="Z1364" s="681">
        <v>2.4986569818370441E-2</v>
      </c>
      <c r="AA1364" s="686"/>
      <c r="AB1364" s="685"/>
    </row>
    <row r="1365" spans="22:28" x14ac:dyDescent="0.2">
      <c r="V1365" s="688"/>
      <c r="W1365" s="687" t="str">
        <f t="shared" si="28"/>
        <v>1w</v>
      </c>
      <c r="X1365" s="683">
        <f>_xll.qlCalendarAdvance(Calendar,X1364,W1365,"f",FALSE)</f>
        <v>48808</v>
      </c>
      <c r="Y1365" s="682">
        <f>_xll.qlCalendarAdvance(Calendar,X1365,NDays&amp;"D")</f>
        <v>48808</v>
      </c>
      <c r="Z1365" s="681">
        <v>2.4978674710001147E-2</v>
      </c>
      <c r="AA1365" s="686"/>
      <c r="AB1365" s="685"/>
    </row>
    <row r="1366" spans="22:28" x14ac:dyDescent="0.2">
      <c r="V1366" s="688"/>
      <c r="W1366" s="687" t="str">
        <f t="shared" si="28"/>
        <v>1w</v>
      </c>
      <c r="X1366" s="683">
        <f>_xll.qlCalendarAdvance(Calendar,X1365,W1366,"f",FALSE)</f>
        <v>48815</v>
      </c>
      <c r="Y1366" s="682">
        <f>_xll.qlCalendarAdvance(Calendar,X1366,NDays&amp;"D")</f>
        <v>48815</v>
      </c>
      <c r="Z1366" s="681">
        <v>2.497078967082178E-2</v>
      </c>
      <c r="AA1366" s="686"/>
      <c r="AB1366" s="685"/>
    </row>
    <row r="1367" spans="22:28" x14ac:dyDescent="0.2">
      <c r="V1367" s="688"/>
      <c r="W1367" s="687" t="str">
        <f t="shared" si="28"/>
        <v>1w</v>
      </c>
      <c r="X1367" s="683">
        <f>_xll.qlCalendarAdvance(Calendar,X1366,W1367,"f",FALSE)</f>
        <v>48822</v>
      </c>
      <c r="Y1367" s="682">
        <f>_xll.qlCalendarAdvance(Calendar,X1367,NDays&amp;"D")</f>
        <v>48822</v>
      </c>
      <c r="Z1367" s="681">
        <v>2.49629147005892E-2</v>
      </c>
      <c r="AA1367" s="686"/>
      <c r="AB1367" s="685"/>
    </row>
    <row r="1368" spans="22:28" x14ac:dyDescent="0.2">
      <c r="V1368" s="688"/>
      <c r="W1368" s="687" t="str">
        <f t="shared" si="28"/>
        <v>1w</v>
      </c>
      <c r="X1368" s="683">
        <f>_xll.qlCalendarAdvance(Calendar,X1367,W1368,"f",FALSE)</f>
        <v>48829</v>
      </c>
      <c r="Y1368" s="682">
        <f>_xll.qlCalendarAdvance(Calendar,X1368,NDays&amp;"D")</f>
        <v>48829</v>
      </c>
      <c r="Z1368" s="681">
        <v>2.4955049799465501E-2</v>
      </c>
      <c r="AA1368" s="686"/>
      <c r="AB1368" s="685"/>
    </row>
    <row r="1369" spans="22:28" x14ac:dyDescent="0.2">
      <c r="V1369" s="688"/>
      <c r="W1369" s="687" t="str">
        <f t="shared" si="28"/>
        <v>1w</v>
      </c>
      <c r="X1369" s="683">
        <f>_xll.qlCalendarAdvance(Calendar,X1368,W1369,"f",FALSE)</f>
        <v>48836</v>
      </c>
      <c r="Y1369" s="682">
        <f>_xll.qlCalendarAdvance(Calendar,X1369,NDays&amp;"D")</f>
        <v>48836</v>
      </c>
      <c r="Z1369" s="681">
        <v>2.4947194967369635E-2</v>
      </c>
      <c r="AA1369" s="686"/>
      <c r="AB1369" s="685"/>
    </row>
    <row r="1370" spans="22:28" x14ac:dyDescent="0.2">
      <c r="V1370" s="688"/>
      <c r="W1370" s="687" t="str">
        <f t="shared" si="28"/>
        <v>1w</v>
      </c>
      <c r="X1370" s="683">
        <f>_xll.qlCalendarAdvance(Calendar,X1369,W1370,"f",FALSE)</f>
        <v>48843</v>
      </c>
      <c r="Y1370" s="682">
        <f>_xll.qlCalendarAdvance(Calendar,X1370,NDays&amp;"D")</f>
        <v>48843</v>
      </c>
      <c r="Z1370" s="681">
        <v>2.4939350204463695E-2</v>
      </c>
      <c r="AA1370" s="686"/>
      <c r="AB1370" s="685"/>
    </row>
    <row r="1371" spans="22:28" x14ac:dyDescent="0.2">
      <c r="V1371" s="688"/>
      <c r="W1371" s="687" t="str">
        <f t="shared" si="28"/>
        <v>1w</v>
      </c>
      <c r="X1371" s="683">
        <f>_xll.qlCalendarAdvance(Calendar,X1370,W1371,"f",FALSE)</f>
        <v>48850</v>
      </c>
      <c r="Y1371" s="682">
        <f>_xll.qlCalendarAdvance(Calendar,X1371,NDays&amp;"D")</f>
        <v>48850</v>
      </c>
      <c r="Z1371" s="681">
        <v>2.4931515510585589E-2</v>
      </c>
      <c r="AA1371" s="686"/>
      <c r="AB1371" s="685"/>
    </row>
    <row r="1372" spans="22:28" x14ac:dyDescent="0.2">
      <c r="V1372" s="688"/>
      <c r="W1372" s="687" t="str">
        <f t="shared" si="28"/>
        <v>1w</v>
      </c>
      <c r="X1372" s="683">
        <f>_xll.qlCalendarAdvance(Calendar,X1371,W1372,"f",FALSE)</f>
        <v>48857</v>
      </c>
      <c r="Y1372" s="682">
        <f>_xll.qlCalendarAdvance(Calendar,X1372,NDays&amp;"D")</f>
        <v>48857</v>
      </c>
      <c r="Z1372" s="681">
        <v>2.4923690885735317E-2</v>
      </c>
      <c r="AA1372" s="686"/>
      <c r="AB1372" s="685"/>
    </row>
    <row r="1373" spans="22:28" x14ac:dyDescent="0.2">
      <c r="V1373" s="688"/>
      <c r="W1373" s="687" t="str">
        <f t="shared" si="28"/>
        <v>1w</v>
      </c>
      <c r="X1373" s="683">
        <f>_xll.qlCalendarAdvance(Calendar,X1372,W1373,"f",FALSE)</f>
        <v>48864</v>
      </c>
      <c r="Y1373" s="682">
        <f>_xll.qlCalendarAdvance(Calendar,X1373,NDays&amp;"D")</f>
        <v>48864</v>
      </c>
      <c r="Z1373" s="681">
        <v>2.4915876329912878E-2</v>
      </c>
      <c r="AA1373" s="686"/>
      <c r="AB1373" s="685"/>
    </row>
    <row r="1374" spans="22:28" x14ac:dyDescent="0.2">
      <c r="V1374" s="688"/>
      <c r="W1374" s="687" t="str">
        <f t="shared" si="28"/>
        <v>1w</v>
      </c>
      <c r="X1374" s="683">
        <f>_xll.qlCalendarAdvance(Calendar,X1373,W1374,"f",FALSE)</f>
        <v>48871</v>
      </c>
      <c r="Y1374" s="682">
        <f>_xll.qlCalendarAdvance(Calendar,X1374,NDays&amp;"D")</f>
        <v>48871</v>
      </c>
      <c r="Z1374" s="681">
        <v>2.4908071843280366E-2</v>
      </c>
      <c r="AA1374" s="686"/>
      <c r="AB1374" s="685"/>
    </row>
    <row r="1375" spans="22:28" x14ac:dyDescent="0.2">
      <c r="V1375" s="688"/>
      <c r="W1375" s="687" t="str">
        <f t="shared" si="28"/>
        <v>1w</v>
      </c>
      <c r="X1375" s="683">
        <f>_xll.qlCalendarAdvance(Calendar,X1374,W1375,"f",FALSE)</f>
        <v>48878</v>
      </c>
      <c r="Y1375" s="682">
        <f>_xll.qlCalendarAdvance(Calendar,X1375,NDays&amp;"D")</f>
        <v>48878</v>
      </c>
      <c r="Z1375" s="681">
        <v>2.4900277425675688E-2</v>
      </c>
      <c r="AA1375" s="686"/>
      <c r="AB1375" s="685"/>
    </row>
    <row r="1376" spans="22:28" x14ac:dyDescent="0.2">
      <c r="V1376" s="688"/>
      <c r="W1376" s="687" t="str">
        <f t="shared" si="28"/>
        <v>1w</v>
      </c>
      <c r="X1376" s="683">
        <f>_xll.qlCalendarAdvance(Calendar,X1375,W1376,"f",FALSE)</f>
        <v>48885</v>
      </c>
      <c r="Y1376" s="682">
        <f>_xll.qlCalendarAdvance(Calendar,X1376,NDays&amp;"D")</f>
        <v>48885</v>
      </c>
      <c r="Z1376" s="681">
        <v>2.4892493077098843E-2</v>
      </c>
      <c r="AA1376" s="686"/>
      <c r="AB1376" s="685"/>
    </row>
    <row r="1377" spans="22:28" x14ac:dyDescent="0.2">
      <c r="V1377" s="688"/>
      <c r="W1377" s="687" t="str">
        <f t="shared" si="28"/>
        <v>1w</v>
      </c>
      <c r="X1377" s="683">
        <f>_xll.qlCalendarAdvance(Calendar,X1376,W1377,"f",FALSE)</f>
        <v>48892</v>
      </c>
      <c r="Y1377" s="682">
        <f>_xll.qlCalendarAdvance(Calendar,X1377,NDays&amp;"D")</f>
        <v>48892</v>
      </c>
      <c r="Z1377" s="681">
        <v>2.4884718797549832E-2</v>
      </c>
      <c r="AA1377" s="686"/>
      <c r="AB1377" s="685"/>
    </row>
    <row r="1378" spans="22:28" x14ac:dyDescent="0.2">
      <c r="V1378" s="688"/>
      <c r="W1378" s="687" t="str">
        <f t="shared" si="28"/>
        <v>1w</v>
      </c>
      <c r="X1378" s="683">
        <f>_xll.qlCalendarAdvance(Calendar,X1377,W1378,"f",FALSE)</f>
        <v>48899</v>
      </c>
      <c r="Y1378" s="682">
        <f>_xll.qlCalendarAdvance(Calendar,X1378,NDays&amp;"D")</f>
        <v>48899</v>
      </c>
      <c r="Z1378" s="681">
        <v>2.4876954587109701E-2</v>
      </c>
      <c r="AA1378" s="686"/>
      <c r="AB1378" s="685"/>
    </row>
    <row r="1379" spans="22:28" x14ac:dyDescent="0.2">
      <c r="V1379" s="688"/>
      <c r="W1379" s="687" t="str">
        <f t="shared" si="28"/>
        <v>1w</v>
      </c>
      <c r="X1379" s="683">
        <f>_xll.qlCalendarAdvance(Calendar,X1378,W1379,"f",FALSE)</f>
        <v>48906</v>
      </c>
      <c r="Y1379" s="682">
        <f>_xll.qlCalendarAdvance(Calendar,X1379,NDays&amp;"D")</f>
        <v>48906</v>
      </c>
      <c r="Z1379" s="681">
        <v>2.486920044577845E-2</v>
      </c>
      <c r="AA1379" s="686"/>
      <c r="AB1379" s="685"/>
    </row>
    <row r="1380" spans="22:28" x14ac:dyDescent="0.2">
      <c r="V1380" s="688"/>
      <c r="W1380" s="687" t="str">
        <f t="shared" si="28"/>
        <v>1w</v>
      </c>
      <c r="X1380" s="683">
        <f>_xll.qlCalendarAdvance(Calendar,X1379,W1380,"f",FALSE)</f>
        <v>48913</v>
      </c>
      <c r="Y1380" s="682">
        <f>_xll.qlCalendarAdvance(Calendar,X1380,NDays&amp;"D")</f>
        <v>48913</v>
      </c>
      <c r="Z1380" s="681">
        <v>2.4861456373475033E-2</v>
      </c>
      <c r="AA1380" s="686"/>
      <c r="AB1380" s="685"/>
    </row>
    <row r="1381" spans="22:28" x14ac:dyDescent="0.2">
      <c r="V1381" s="688"/>
      <c r="W1381" s="687" t="str">
        <f t="shared" si="28"/>
        <v>1w</v>
      </c>
      <c r="X1381" s="683">
        <f>_xll.qlCalendarAdvance(Calendar,X1380,W1381,"f",FALSE)</f>
        <v>48920</v>
      </c>
      <c r="Y1381" s="682">
        <f>_xll.qlCalendarAdvance(Calendar,X1381,NDays&amp;"D")</f>
        <v>48920</v>
      </c>
      <c r="Z1381" s="681">
        <v>2.4853722370118403E-2</v>
      </c>
      <c r="AA1381" s="686"/>
      <c r="AB1381" s="685"/>
    </row>
    <row r="1382" spans="22:28" x14ac:dyDescent="0.2">
      <c r="V1382" s="688"/>
      <c r="W1382" s="687" t="str">
        <f t="shared" si="28"/>
        <v>1w</v>
      </c>
      <c r="X1382" s="683">
        <f>_xll.qlCalendarAdvance(Calendar,X1381,W1382,"f",FALSE)</f>
        <v>48927</v>
      </c>
      <c r="Y1382" s="682">
        <f>_xll.qlCalendarAdvance(Calendar,X1382,NDays&amp;"D")</f>
        <v>48927</v>
      </c>
      <c r="Z1382" s="681">
        <v>2.4845998435951699E-2</v>
      </c>
      <c r="AA1382" s="686"/>
      <c r="AB1382" s="685"/>
    </row>
    <row r="1383" spans="22:28" x14ac:dyDescent="0.2">
      <c r="V1383" s="688"/>
      <c r="W1383" s="687" t="str">
        <f t="shared" si="28"/>
        <v>1w</v>
      </c>
      <c r="X1383" s="683">
        <f>_xll.qlCalendarAdvance(Calendar,X1382,W1383,"f",FALSE)</f>
        <v>48934</v>
      </c>
      <c r="Y1383" s="682">
        <f>_xll.qlCalendarAdvance(Calendar,X1383,NDays&amp;"D")</f>
        <v>48934</v>
      </c>
      <c r="Z1383" s="681">
        <v>2.4838284570893876E-2</v>
      </c>
      <c r="AA1383" s="686"/>
      <c r="AB1383" s="685"/>
    </row>
    <row r="1384" spans="22:28" x14ac:dyDescent="0.2">
      <c r="V1384" s="688"/>
      <c r="W1384" s="687" t="str">
        <f t="shared" si="28"/>
        <v>1w</v>
      </c>
      <c r="X1384" s="683">
        <f>_xll.qlCalendarAdvance(Calendar,X1383,W1384,"f",FALSE)</f>
        <v>48941</v>
      </c>
      <c r="Y1384" s="682">
        <f>_xll.qlCalendarAdvance(Calendar,X1384,NDays&amp;"D")</f>
        <v>48941</v>
      </c>
      <c r="Z1384" s="681">
        <v>2.483058077478284E-2</v>
      </c>
      <c r="AA1384" s="686"/>
      <c r="AB1384" s="685"/>
    </row>
    <row r="1385" spans="22:28" x14ac:dyDescent="0.2">
      <c r="V1385" s="688"/>
      <c r="W1385" s="687" t="str">
        <f t="shared" si="28"/>
        <v>1w</v>
      </c>
      <c r="X1385" s="683">
        <f>_xll.qlCalendarAdvance(Calendar,X1384,W1385,"f",FALSE)</f>
        <v>48948</v>
      </c>
      <c r="Y1385" s="682">
        <f>_xll.qlCalendarAdvance(Calendar,X1385,NDays&amp;"D")</f>
        <v>48948</v>
      </c>
      <c r="Z1385" s="681">
        <v>2.4822887047780684E-2</v>
      </c>
      <c r="AA1385" s="686"/>
      <c r="AB1385" s="685"/>
    </row>
    <row r="1386" spans="22:28" x14ac:dyDescent="0.2">
      <c r="V1386" s="688"/>
      <c r="W1386" s="687" t="str">
        <f t="shared" si="28"/>
        <v>1w</v>
      </c>
      <c r="X1386" s="683">
        <f>_xll.qlCalendarAdvance(Calendar,X1385,W1386,"f",FALSE)</f>
        <v>48955</v>
      </c>
      <c r="Y1386" s="682">
        <f>_xll.qlCalendarAdvance(Calendar,X1386,NDays&amp;"D")</f>
        <v>48955</v>
      </c>
      <c r="Z1386" s="681">
        <v>2.4815203389887408E-2</v>
      </c>
      <c r="AA1386" s="686"/>
      <c r="AB1386" s="685"/>
    </row>
    <row r="1387" spans="22:28" x14ac:dyDescent="0.2">
      <c r="V1387" s="688"/>
      <c r="W1387" s="687" t="str">
        <f t="shared" si="28"/>
        <v>1w</v>
      </c>
      <c r="X1387" s="683">
        <f>_xll.qlCalendarAdvance(Calendar,X1386,W1387,"f",FALSE)</f>
        <v>48962</v>
      </c>
      <c r="Y1387" s="682">
        <f>_xll.qlCalendarAdvance(Calendar,X1387,NDays&amp;"D")</f>
        <v>48962</v>
      </c>
      <c r="Z1387" s="681">
        <v>2.480752980094092E-2</v>
      </c>
      <c r="AA1387" s="686"/>
      <c r="AB1387" s="685"/>
    </row>
    <row r="1388" spans="22:28" x14ac:dyDescent="0.2">
      <c r="V1388" s="688"/>
      <c r="W1388" s="687" t="str">
        <f t="shared" si="28"/>
        <v>1w</v>
      </c>
      <c r="X1388" s="683">
        <f>_xll.qlCalendarAdvance(Calendar,X1387,W1388,"f",FALSE)</f>
        <v>48969</v>
      </c>
      <c r="Y1388" s="682">
        <f>_xll.qlCalendarAdvance(Calendar,X1388,NDays&amp;"D")</f>
        <v>48969</v>
      </c>
      <c r="Z1388" s="681">
        <v>2.4799866281103311E-2</v>
      </c>
      <c r="AA1388" s="686"/>
      <c r="AB1388" s="685"/>
    </row>
    <row r="1389" spans="22:28" x14ac:dyDescent="0.2">
      <c r="V1389" s="688"/>
      <c r="W1389" s="687" t="str">
        <f t="shared" si="28"/>
        <v>1w</v>
      </c>
      <c r="X1389" s="683">
        <f>_xll.qlCalendarAdvance(Calendar,X1388,W1389,"f",FALSE)</f>
        <v>48976</v>
      </c>
      <c r="Y1389" s="682">
        <f>_xll.qlCalendarAdvance(Calendar,X1389,NDays&amp;"D")</f>
        <v>48976</v>
      </c>
      <c r="Z1389" s="681">
        <v>2.4792212830293536E-2</v>
      </c>
      <c r="AA1389" s="686"/>
      <c r="AB1389" s="685"/>
    </row>
    <row r="1390" spans="22:28" x14ac:dyDescent="0.2">
      <c r="V1390" s="688"/>
      <c r="W1390" s="687" t="str">
        <f t="shared" si="28"/>
        <v>1w</v>
      </c>
      <c r="X1390" s="683">
        <f>_xll.qlCalendarAdvance(Calendar,X1389,W1390,"f",FALSE)</f>
        <v>48983</v>
      </c>
      <c r="Y1390" s="682">
        <f>_xll.qlCalendarAdvance(Calendar,X1390,NDays&amp;"D")</f>
        <v>48983</v>
      </c>
      <c r="Z1390" s="681">
        <v>2.4784569448592642E-2</v>
      </c>
      <c r="AA1390" s="686"/>
      <c r="AB1390" s="685"/>
    </row>
    <row r="1391" spans="22:28" x14ac:dyDescent="0.2">
      <c r="V1391" s="688"/>
      <c r="W1391" s="687" t="str">
        <f t="shared" si="28"/>
        <v>1w</v>
      </c>
      <c r="X1391" s="683">
        <f>_xll.qlCalendarAdvance(Calendar,X1390,W1391,"f",FALSE)</f>
        <v>48990</v>
      </c>
      <c r="Y1391" s="682">
        <f>_xll.qlCalendarAdvance(Calendar,X1391,NDays&amp;"D")</f>
        <v>48990</v>
      </c>
      <c r="Z1391" s="681">
        <v>2.4776936135919581E-2</v>
      </c>
      <c r="AA1391" s="686"/>
      <c r="AB1391" s="685"/>
    </row>
    <row r="1392" spans="22:28" x14ac:dyDescent="0.2">
      <c r="V1392" s="688"/>
      <c r="W1392" s="687" t="str">
        <f t="shared" si="28"/>
        <v>1w</v>
      </c>
      <c r="X1392" s="683">
        <f>_xll.qlCalendarAdvance(Calendar,X1391,W1392,"f",FALSE)</f>
        <v>48997</v>
      </c>
      <c r="Y1392" s="682">
        <f>_xll.qlCalendarAdvance(Calendar,X1392,NDays&amp;"D")</f>
        <v>48997</v>
      </c>
      <c r="Z1392" s="681">
        <v>2.4769312892274353E-2</v>
      </c>
      <c r="AA1392" s="686"/>
      <c r="AB1392" s="685"/>
    </row>
    <row r="1393" spans="22:28" x14ac:dyDescent="0.2">
      <c r="V1393" s="688"/>
      <c r="W1393" s="687" t="str">
        <f t="shared" si="28"/>
        <v>1w</v>
      </c>
      <c r="X1393" s="683">
        <f>_xll.qlCalendarAdvance(Calendar,X1392,W1393,"f",FALSE)</f>
        <v>49004</v>
      </c>
      <c r="Y1393" s="682">
        <f>_xll.qlCalendarAdvance(Calendar,X1393,NDays&amp;"D")</f>
        <v>49004</v>
      </c>
      <c r="Z1393" s="681">
        <v>2.4761699717738006E-2</v>
      </c>
      <c r="AA1393" s="686"/>
      <c r="AB1393" s="685"/>
    </row>
    <row r="1394" spans="22:28" x14ac:dyDescent="0.2">
      <c r="V1394" s="688"/>
      <c r="W1394" s="687" t="str">
        <f t="shared" si="28"/>
        <v>1w</v>
      </c>
      <c r="X1394" s="683">
        <f>_xll.qlCalendarAdvance(Calendar,X1393,W1394,"f",FALSE)</f>
        <v>49011</v>
      </c>
      <c r="Y1394" s="682">
        <f>_xll.qlCalendarAdvance(Calendar,X1394,NDays&amp;"D")</f>
        <v>49011</v>
      </c>
      <c r="Z1394" s="681">
        <v>2.4754096612148446E-2</v>
      </c>
      <c r="AA1394" s="686"/>
      <c r="AB1394" s="685"/>
    </row>
    <row r="1395" spans="22:28" x14ac:dyDescent="0.2">
      <c r="V1395" s="688"/>
      <c r="W1395" s="687" t="str">
        <f t="shared" si="28"/>
        <v>1w</v>
      </c>
      <c r="X1395" s="683">
        <f>_xll.qlCalendarAdvance(Calendar,X1394,W1395,"f",FALSE)</f>
        <v>49018</v>
      </c>
      <c r="Y1395" s="682">
        <f>_xll.qlCalendarAdvance(Calendar,X1395,NDays&amp;"D")</f>
        <v>49018</v>
      </c>
      <c r="Z1395" s="681">
        <v>2.4746503575829859E-2</v>
      </c>
      <c r="AA1395" s="686"/>
      <c r="AB1395" s="685"/>
    </row>
    <row r="1396" spans="22:28" x14ac:dyDescent="0.2">
      <c r="V1396" s="688"/>
      <c r="W1396" s="687" t="str">
        <f t="shared" si="28"/>
        <v>1w</v>
      </c>
      <c r="X1396" s="683">
        <f>_xll.qlCalendarAdvance(Calendar,X1395,W1396,"f",FALSE)</f>
        <v>49025</v>
      </c>
      <c r="Y1396" s="682">
        <f>_xll.qlCalendarAdvance(Calendar,X1396,NDays&amp;"D")</f>
        <v>49025</v>
      </c>
      <c r="Z1396" s="681">
        <v>2.4738920608377013E-2</v>
      </c>
      <c r="AA1396" s="686"/>
      <c r="AB1396" s="685"/>
    </row>
    <row r="1397" spans="22:28" x14ac:dyDescent="0.2">
      <c r="V1397" s="688"/>
      <c r="W1397" s="687" t="str">
        <f t="shared" si="28"/>
        <v>1w</v>
      </c>
      <c r="X1397" s="683">
        <f>_xll.qlCalendarAdvance(Calendar,X1396,W1397,"f",FALSE)</f>
        <v>49032</v>
      </c>
      <c r="Y1397" s="682">
        <f>_xll.qlCalendarAdvance(Calendar,X1397,NDays&amp;"D")</f>
        <v>49032</v>
      </c>
      <c r="Z1397" s="681">
        <v>2.4731347710033047E-2</v>
      </c>
      <c r="AA1397" s="686"/>
      <c r="AB1397" s="685"/>
    </row>
    <row r="1398" spans="22:28" x14ac:dyDescent="0.2">
      <c r="V1398" s="688"/>
      <c r="W1398" s="687" t="str">
        <f t="shared" si="28"/>
        <v>1w</v>
      </c>
      <c r="X1398" s="683">
        <f>_xll.qlCalendarAdvance(Calendar,X1397,W1398,"f",FALSE)</f>
        <v>49039</v>
      </c>
      <c r="Y1398" s="682">
        <f>_xll.qlCalendarAdvance(Calendar,X1398,NDays&amp;"D")</f>
        <v>49039</v>
      </c>
      <c r="Z1398" s="681">
        <v>2.4723784880716915E-2</v>
      </c>
      <c r="AA1398" s="686"/>
      <c r="AB1398" s="685"/>
    </row>
    <row r="1399" spans="22:28" x14ac:dyDescent="0.2">
      <c r="V1399" s="688"/>
      <c r="W1399" s="687" t="str">
        <f t="shared" si="28"/>
        <v>1w</v>
      </c>
      <c r="X1399" s="683">
        <f>_xll.qlCalendarAdvance(Calendar,X1398,W1399,"f",FALSE)</f>
        <v>49046</v>
      </c>
      <c r="Y1399" s="682">
        <f>_xll.qlCalendarAdvance(Calendar,X1399,NDays&amp;"D")</f>
        <v>49046</v>
      </c>
      <c r="Z1399" s="681">
        <v>2.4716232120509662E-2</v>
      </c>
      <c r="AA1399" s="686"/>
      <c r="AB1399" s="685"/>
    </row>
    <row r="1400" spans="22:28" x14ac:dyDescent="0.2">
      <c r="V1400" s="688"/>
      <c r="W1400" s="687" t="str">
        <f t="shared" si="28"/>
        <v>1w</v>
      </c>
      <c r="X1400" s="683">
        <f>_xll.qlCalendarAdvance(Calendar,X1399,W1400,"f",FALSE)</f>
        <v>49053</v>
      </c>
      <c r="Y1400" s="682">
        <f>_xll.qlCalendarAdvance(Calendar,X1400,NDays&amp;"D")</f>
        <v>49053</v>
      </c>
      <c r="Z1400" s="681">
        <v>2.4708689429330244E-2</v>
      </c>
      <c r="AA1400" s="686"/>
      <c r="AB1400" s="685"/>
    </row>
    <row r="1401" spans="22:28" x14ac:dyDescent="0.2">
      <c r="V1401" s="688"/>
      <c r="W1401" s="687" t="str">
        <f t="shared" si="28"/>
        <v>1w</v>
      </c>
      <c r="X1401" s="683">
        <f>_xll.qlCalendarAdvance(Calendar,X1400,W1401,"f",FALSE)</f>
        <v>49060</v>
      </c>
      <c r="Y1401" s="682">
        <f>_xll.qlCalendarAdvance(Calendar,X1401,NDays&amp;"D")</f>
        <v>49060</v>
      </c>
      <c r="Z1401" s="681">
        <v>2.4701156807097613E-2</v>
      </c>
      <c r="AA1401" s="686"/>
      <c r="AB1401" s="685"/>
    </row>
    <row r="1402" spans="22:28" x14ac:dyDescent="0.2">
      <c r="V1402" s="688"/>
      <c r="W1402" s="687" t="str">
        <f t="shared" si="28"/>
        <v>1w</v>
      </c>
      <c r="X1402" s="683">
        <f>_xll.qlCalendarAdvance(Calendar,X1401,W1402,"f",FALSE)</f>
        <v>49067</v>
      </c>
      <c r="Y1402" s="682">
        <f>_xll.qlCalendarAdvance(Calendar,X1402,NDays&amp;"D")</f>
        <v>49067</v>
      </c>
      <c r="Z1402" s="681">
        <v>2.4693634254054908E-2</v>
      </c>
      <c r="AA1402" s="686"/>
      <c r="AB1402" s="685"/>
    </row>
    <row r="1403" spans="22:28" x14ac:dyDescent="0.2">
      <c r="V1403" s="688"/>
      <c r="W1403" s="687" t="str">
        <f t="shared" si="28"/>
        <v>1w</v>
      </c>
      <c r="X1403" s="683">
        <f>_xll.qlCalendarAdvance(Calendar,X1402,W1403,"f",FALSE)</f>
        <v>49074</v>
      </c>
      <c r="Y1403" s="682">
        <f>_xll.qlCalendarAdvance(Calendar,X1403,NDays&amp;"D")</f>
        <v>49074</v>
      </c>
      <c r="Z1403" s="681">
        <v>2.4686121769958991E-2</v>
      </c>
      <c r="AA1403" s="686"/>
      <c r="AB1403" s="685"/>
    </row>
    <row r="1404" spans="22:28" x14ac:dyDescent="0.2">
      <c r="V1404" s="688"/>
      <c r="W1404" s="687" t="str">
        <f t="shared" si="28"/>
        <v>1w</v>
      </c>
      <c r="X1404" s="683">
        <f>_xll.qlCalendarAdvance(Calendar,X1403,W1404,"f",FALSE)</f>
        <v>49081</v>
      </c>
      <c r="Y1404" s="682">
        <f>_xll.qlCalendarAdvance(Calendar,X1404,NDays&amp;"D")</f>
        <v>49081</v>
      </c>
      <c r="Z1404" s="681">
        <v>2.4678619354971953E-2</v>
      </c>
      <c r="AA1404" s="686"/>
      <c r="AB1404" s="685"/>
    </row>
    <row r="1405" spans="22:28" x14ac:dyDescent="0.2">
      <c r="V1405" s="688"/>
      <c r="W1405" s="687" t="str">
        <f t="shared" si="28"/>
        <v>1w</v>
      </c>
      <c r="X1405" s="683">
        <f>_xll.qlCalendarAdvance(Calendar,X1404,W1405,"f",FALSE)</f>
        <v>49088</v>
      </c>
      <c r="Y1405" s="682">
        <f>_xll.qlCalendarAdvance(Calendar,X1405,NDays&amp;"D")</f>
        <v>49088</v>
      </c>
      <c r="Z1405" s="681">
        <v>2.4671127009093796E-2</v>
      </c>
      <c r="AA1405" s="686"/>
      <c r="AB1405" s="685"/>
    </row>
    <row r="1406" spans="22:28" x14ac:dyDescent="0.2">
      <c r="V1406" s="688"/>
      <c r="W1406" s="687" t="str">
        <f t="shared" si="28"/>
        <v>1w</v>
      </c>
      <c r="X1406" s="683">
        <f>_xll.qlCalendarAdvance(Calendar,X1405,W1406,"f",FALSE)</f>
        <v>49095</v>
      </c>
      <c r="Y1406" s="682">
        <f>_xll.qlCalendarAdvance(Calendar,X1406,NDays&amp;"D")</f>
        <v>49095</v>
      </c>
      <c r="Z1406" s="681">
        <v>2.4663644732162426E-2</v>
      </c>
      <c r="AA1406" s="686"/>
      <c r="AB1406" s="685"/>
    </row>
    <row r="1407" spans="22:28" x14ac:dyDescent="0.2">
      <c r="V1407" s="688"/>
      <c r="W1407" s="687" t="str">
        <f t="shared" si="28"/>
        <v>1w</v>
      </c>
      <c r="X1407" s="683">
        <f>_xll.qlCalendarAdvance(Calendar,X1406,W1407,"f",FALSE)</f>
        <v>49102</v>
      </c>
      <c r="Y1407" s="682">
        <f>_xll.qlCalendarAdvance(Calendar,X1407,NDays&amp;"D")</f>
        <v>49102</v>
      </c>
      <c r="Z1407" s="681">
        <v>2.4656172524339937E-2</v>
      </c>
      <c r="AA1407" s="686"/>
      <c r="AB1407" s="685"/>
    </row>
    <row r="1408" spans="22:28" x14ac:dyDescent="0.2">
      <c r="V1408" s="688"/>
      <c r="W1408" s="687" t="str">
        <f t="shared" si="28"/>
        <v>1w</v>
      </c>
      <c r="X1408" s="683">
        <f>_xll.qlCalendarAdvance(Calendar,X1407,W1408,"f",FALSE)</f>
        <v>49109</v>
      </c>
      <c r="Y1408" s="682">
        <f>_xll.qlCalendarAdvance(Calendar,X1408,NDays&amp;"D")</f>
        <v>49109</v>
      </c>
      <c r="Z1408" s="681">
        <v>2.4648710385464234E-2</v>
      </c>
      <c r="AA1408" s="686"/>
      <c r="AB1408" s="685"/>
    </row>
    <row r="1409" spans="22:28" x14ac:dyDescent="0.2">
      <c r="V1409" s="688"/>
      <c r="W1409" s="687" t="str">
        <f t="shared" si="28"/>
        <v>1w</v>
      </c>
      <c r="X1409" s="683">
        <f>_xll.qlCalendarAdvance(Calendar,X1408,W1409,"f",FALSE)</f>
        <v>49116</v>
      </c>
      <c r="Y1409" s="682">
        <f>_xll.qlCalendarAdvance(Calendar,X1409,NDays&amp;"D")</f>
        <v>49116</v>
      </c>
      <c r="Z1409" s="681">
        <v>2.4641258315778458E-2</v>
      </c>
      <c r="AA1409" s="686"/>
      <c r="AB1409" s="685"/>
    </row>
    <row r="1410" spans="22:28" x14ac:dyDescent="0.2">
      <c r="V1410" s="688"/>
      <c r="W1410" s="687" t="str">
        <f t="shared" si="28"/>
        <v>1w</v>
      </c>
      <c r="X1410" s="683">
        <f>_xll.qlCalendarAdvance(Calendar,X1409,W1410,"f",FALSE)</f>
        <v>49123</v>
      </c>
      <c r="Y1410" s="682">
        <f>_xll.qlCalendarAdvance(Calendar,X1410,NDays&amp;"D")</f>
        <v>49123</v>
      </c>
      <c r="Z1410" s="681">
        <v>2.463381631503947E-2</v>
      </c>
      <c r="AA1410" s="686"/>
      <c r="AB1410" s="685"/>
    </row>
    <row r="1411" spans="22:28" x14ac:dyDescent="0.2">
      <c r="V1411" s="688"/>
      <c r="W1411" s="687" t="str">
        <f t="shared" si="28"/>
        <v>1w</v>
      </c>
      <c r="X1411" s="683">
        <f>_xll.qlCalendarAdvance(Calendar,X1410,W1411,"f",FALSE)</f>
        <v>49130</v>
      </c>
      <c r="Y1411" s="682">
        <f>_xll.qlCalendarAdvance(Calendar,X1411,NDays&amp;"D")</f>
        <v>49130</v>
      </c>
      <c r="Z1411" s="681">
        <v>2.4626384383328315E-2</v>
      </c>
      <c r="AA1411" s="686"/>
      <c r="AB1411" s="685"/>
    </row>
    <row r="1412" spans="22:28" x14ac:dyDescent="0.2">
      <c r="V1412" s="688"/>
      <c r="W1412" s="687" t="str">
        <f t="shared" si="28"/>
        <v>1w</v>
      </c>
      <c r="X1412" s="683">
        <f>_xll.qlCalendarAdvance(Calendar,X1411,W1412,"f",FALSE)</f>
        <v>49137</v>
      </c>
      <c r="Y1412" s="682">
        <f>_xll.qlCalendarAdvance(Calendar,X1412,NDays&amp;"D")</f>
        <v>49137</v>
      </c>
      <c r="Z1412" s="681">
        <v>2.4618962520563947E-2</v>
      </c>
      <c r="AA1412" s="686"/>
      <c r="AB1412" s="685"/>
    </row>
    <row r="1413" spans="22:28" x14ac:dyDescent="0.2">
      <c r="V1413" s="688"/>
      <c r="W1413" s="687" t="str">
        <f t="shared" si="28"/>
        <v>1w</v>
      </c>
      <c r="X1413" s="683">
        <f>_xll.qlCalendarAdvance(Calendar,X1412,W1413,"f",FALSE)</f>
        <v>49144</v>
      </c>
      <c r="Y1413" s="682">
        <f>_xll.qlCalendarAdvance(Calendar,X1413,NDays&amp;"D")</f>
        <v>49144</v>
      </c>
      <c r="Z1413" s="681">
        <v>2.4611550727070552E-2</v>
      </c>
      <c r="AA1413" s="686"/>
      <c r="AB1413" s="685"/>
    </row>
    <row r="1414" spans="22:28" x14ac:dyDescent="0.2">
      <c r="V1414" s="688"/>
      <c r="W1414" s="687" t="str">
        <f t="shared" si="28"/>
        <v>1w</v>
      </c>
      <c r="X1414" s="683">
        <f>_xll.qlCalendarAdvance(Calendar,X1413,W1414,"f",FALSE)</f>
        <v>49151</v>
      </c>
      <c r="Y1414" s="682">
        <f>_xll.qlCalendarAdvance(Calendar,X1414,NDays&amp;"D")</f>
        <v>49151</v>
      </c>
      <c r="Z1414" s="681">
        <v>2.4604149002442899E-2</v>
      </c>
      <c r="AA1414" s="686"/>
      <c r="AB1414" s="685"/>
    </row>
    <row r="1415" spans="22:28" x14ac:dyDescent="0.2">
      <c r="V1415" s="688"/>
      <c r="W1415" s="687" t="str">
        <f t="shared" si="28"/>
        <v>1w</v>
      </c>
      <c r="X1415" s="683">
        <f>_xll.qlCalendarAdvance(Calendar,X1414,W1415,"f",FALSE)</f>
        <v>49158</v>
      </c>
      <c r="Y1415" s="682">
        <f>_xll.qlCalendarAdvance(Calendar,X1415,NDays&amp;"D")</f>
        <v>49158</v>
      </c>
      <c r="Z1415" s="681">
        <v>2.4596757347005171E-2</v>
      </c>
      <c r="AA1415" s="686"/>
      <c r="AB1415" s="685"/>
    </row>
    <row r="1416" spans="22:28" x14ac:dyDescent="0.2">
      <c r="V1416" s="688"/>
      <c r="W1416" s="687" t="str">
        <f t="shared" si="28"/>
        <v>1w</v>
      </c>
      <c r="X1416" s="683">
        <f>_xll.qlCalendarAdvance(Calendar,X1415,W1416,"f",FALSE)</f>
        <v>49165</v>
      </c>
      <c r="Y1416" s="682">
        <f>_xll.qlCalendarAdvance(Calendar,X1416,NDays&amp;"D")</f>
        <v>49165</v>
      </c>
      <c r="Z1416" s="681">
        <v>2.4589375760433185E-2</v>
      </c>
      <c r="AA1416" s="686"/>
      <c r="AB1416" s="685"/>
    </row>
    <row r="1417" spans="22:28" x14ac:dyDescent="0.2">
      <c r="V1417" s="688"/>
      <c r="W1417" s="687" t="str">
        <f t="shared" si="28"/>
        <v>1w</v>
      </c>
      <c r="X1417" s="683">
        <f>_xll.qlCalendarAdvance(Calendar,X1416,W1417,"f",FALSE)</f>
        <v>49172</v>
      </c>
      <c r="Y1417" s="682">
        <f>_xll.qlCalendarAdvance(Calendar,X1417,NDays&amp;"D")</f>
        <v>49172</v>
      </c>
      <c r="Z1417" s="681">
        <v>2.4582004243051125E-2</v>
      </c>
      <c r="AA1417" s="686"/>
      <c r="AB1417" s="685"/>
    </row>
    <row r="1418" spans="22:28" x14ac:dyDescent="0.2">
      <c r="V1418" s="688"/>
      <c r="W1418" s="687" t="str">
        <f t="shared" si="28"/>
        <v>1w</v>
      </c>
      <c r="X1418" s="683">
        <f>_xll.qlCalendarAdvance(Calendar,X1417,W1418,"f",FALSE)</f>
        <v>49179</v>
      </c>
      <c r="Y1418" s="682">
        <f>_xll.qlCalendarAdvance(Calendar,X1418,NDays&amp;"D")</f>
        <v>49179</v>
      </c>
      <c r="Z1418" s="681">
        <v>2.4574642794696899E-2</v>
      </c>
      <c r="AA1418" s="686"/>
      <c r="AB1418" s="685"/>
    </row>
    <row r="1419" spans="22:28" x14ac:dyDescent="0.2">
      <c r="V1419" s="688"/>
      <c r="W1419" s="687" t="str">
        <f t="shared" si="28"/>
        <v>1w</v>
      </c>
      <c r="X1419" s="683">
        <f>_xll.qlCalendarAdvance(Calendar,X1418,W1419,"f",FALSE)</f>
        <v>49186</v>
      </c>
      <c r="Y1419" s="682">
        <f>_xll.qlCalendarAdvance(Calendar,X1419,NDays&amp;"D")</f>
        <v>49186</v>
      </c>
      <c r="Z1419" s="681">
        <v>2.4567291415289461E-2</v>
      </c>
      <c r="AA1419" s="686"/>
      <c r="AB1419" s="685"/>
    </row>
    <row r="1420" spans="22:28" x14ac:dyDescent="0.2">
      <c r="V1420" s="688"/>
      <c r="W1420" s="687" t="str">
        <f t="shared" si="28"/>
        <v>1w</v>
      </c>
      <c r="X1420" s="683">
        <f>_xll.qlCalendarAdvance(Calendar,X1419,W1420,"f",FALSE)</f>
        <v>49193</v>
      </c>
      <c r="Y1420" s="682">
        <f>_xll.qlCalendarAdvance(Calendar,X1420,NDays&amp;"D")</f>
        <v>49193</v>
      </c>
      <c r="Z1420" s="681">
        <v>2.4559950104990902E-2</v>
      </c>
      <c r="AA1420" s="686"/>
      <c r="AB1420" s="685"/>
    </row>
    <row r="1421" spans="22:28" x14ac:dyDescent="0.2">
      <c r="V1421" s="688"/>
      <c r="W1421" s="687" t="str">
        <f t="shared" si="28"/>
        <v>1w</v>
      </c>
      <c r="X1421" s="683">
        <f>_xll.qlCalendarAdvance(Calendar,X1420,W1421,"f",FALSE)</f>
        <v>49200</v>
      </c>
      <c r="Y1421" s="682">
        <f>_xll.qlCalendarAdvance(Calendar,X1421,NDays&amp;"D")</f>
        <v>49200</v>
      </c>
      <c r="Z1421" s="681">
        <v>2.4552618863720177E-2</v>
      </c>
      <c r="AA1421" s="686"/>
      <c r="AB1421" s="685"/>
    </row>
    <row r="1422" spans="22:28" x14ac:dyDescent="0.2">
      <c r="V1422" s="688"/>
      <c r="W1422" s="687" t="str">
        <f t="shared" si="28"/>
        <v>1w</v>
      </c>
      <c r="X1422" s="683">
        <f>_xll.qlCalendarAdvance(Calendar,X1421,W1422,"f",FALSE)</f>
        <v>49207</v>
      </c>
      <c r="Y1422" s="682">
        <f>_xll.qlCalendarAdvance(Calendar,X1422,NDays&amp;"D")</f>
        <v>49207</v>
      </c>
      <c r="Z1422" s="681">
        <v>2.4545297691477286E-2</v>
      </c>
      <c r="AA1422" s="686"/>
      <c r="AB1422" s="685"/>
    </row>
    <row r="1423" spans="22:28" x14ac:dyDescent="0.2">
      <c r="V1423" s="688"/>
      <c r="W1423" s="687" t="str">
        <f t="shared" si="28"/>
        <v>1w</v>
      </c>
      <c r="X1423" s="683">
        <f>_xll.qlCalendarAdvance(Calendar,X1422,W1423,"f",FALSE)</f>
        <v>49214</v>
      </c>
      <c r="Y1423" s="682">
        <f>_xll.qlCalendarAdvance(Calendar,X1423,NDays&amp;"D")</f>
        <v>49214</v>
      </c>
      <c r="Z1423" s="681">
        <v>2.4537986588262228E-2</v>
      </c>
      <c r="AA1423" s="686"/>
      <c r="AB1423" s="685"/>
    </row>
    <row r="1424" spans="22:28" x14ac:dyDescent="0.2">
      <c r="V1424" s="688"/>
      <c r="W1424" s="687" t="str">
        <f t="shared" si="28"/>
        <v>1w</v>
      </c>
      <c r="X1424" s="683">
        <f>_xll.qlCalendarAdvance(Calendar,X1423,W1424,"f",FALSE)</f>
        <v>49221</v>
      </c>
      <c r="Y1424" s="682">
        <f>_xll.qlCalendarAdvance(Calendar,X1424,NDays&amp;"D")</f>
        <v>49221</v>
      </c>
      <c r="Z1424" s="681">
        <v>2.4530685554075005E-2</v>
      </c>
      <c r="AA1424" s="686"/>
      <c r="AB1424" s="685"/>
    </row>
    <row r="1425" spans="22:28" x14ac:dyDescent="0.2">
      <c r="V1425" s="688"/>
      <c r="W1425" s="687" t="str">
        <f t="shared" si="28"/>
        <v>1w</v>
      </c>
      <c r="X1425" s="683">
        <f>_xll.qlCalendarAdvance(Calendar,X1424,W1425,"f",FALSE)</f>
        <v>49228</v>
      </c>
      <c r="Y1425" s="682">
        <f>_xll.qlCalendarAdvance(Calendar,X1425,NDays&amp;"D")</f>
        <v>49228</v>
      </c>
      <c r="Z1425" s="681">
        <v>2.4523394588915615E-2</v>
      </c>
      <c r="AA1425" s="686"/>
      <c r="AB1425" s="685"/>
    </row>
    <row r="1426" spans="22:28" x14ac:dyDescent="0.2">
      <c r="V1426" s="688"/>
      <c r="W1426" s="687" t="str">
        <f t="shared" ref="W1426:W1489" si="29">W1425</f>
        <v>1w</v>
      </c>
      <c r="X1426" s="683">
        <f>_xll.qlCalendarAdvance(Calendar,X1425,W1426,"f",FALSE)</f>
        <v>49235</v>
      </c>
      <c r="Y1426" s="682">
        <f>_xll.qlCalendarAdvance(Calendar,X1426,NDays&amp;"D")</f>
        <v>49235</v>
      </c>
      <c r="Z1426" s="681">
        <v>2.4516113692784058E-2</v>
      </c>
      <c r="AA1426" s="686"/>
      <c r="AB1426" s="685"/>
    </row>
    <row r="1427" spans="22:28" x14ac:dyDescent="0.2">
      <c r="V1427" s="688"/>
      <c r="W1427" s="687" t="str">
        <f t="shared" si="29"/>
        <v>1w</v>
      </c>
      <c r="X1427" s="683">
        <f>_xll.qlCalendarAdvance(Calendar,X1426,W1427,"f",FALSE)</f>
        <v>49242</v>
      </c>
      <c r="Y1427" s="682">
        <f>_xll.qlCalendarAdvance(Calendar,X1427,NDays&amp;"D")</f>
        <v>49242</v>
      </c>
      <c r="Z1427" s="681">
        <v>2.4508842865680336E-2</v>
      </c>
      <c r="AA1427" s="686"/>
      <c r="AB1427" s="685"/>
    </row>
    <row r="1428" spans="22:28" x14ac:dyDescent="0.2">
      <c r="V1428" s="688"/>
      <c r="W1428" s="687" t="str">
        <f t="shared" si="29"/>
        <v>1w</v>
      </c>
      <c r="X1428" s="683">
        <f>_xll.qlCalendarAdvance(Calendar,X1427,W1428,"f",FALSE)</f>
        <v>49249</v>
      </c>
      <c r="Y1428" s="682">
        <f>_xll.qlCalendarAdvance(Calendar,X1428,NDays&amp;"D")</f>
        <v>49249</v>
      </c>
      <c r="Z1428" s="681">
        <v>2.450158210776654E-2</v>
      </c>
      <c r="AA1428" s="686"/>
      <c r="AB1428" s="685"/>
    </row>
    <row r="1429" spans="22:28" x14ac:dyDescent="0.2">
      <c r="V1429" s="688"/>
      <c r="W1429" s="687" t="str">
        <f t="shared" si="29"/>
        <v>1w</v>
      </c>
      <c r="X1429" s="683">
        <f>_xll.qlCalendarAdvance(Calendar,X1428,W1429,"f",FALSE)</f>
        <v>49256</v>
      </c>
      <c r="Y1429" s="682">
        <f>_xll.qlCalendarAdvance(Calendar,X1429,NDays&amp;"D")</f>
        <v>49256</v>
      </c>
      <c r="Z1429" s="681">
        <v>2.4494331418718485E-2</v>
      </c>
      <c r="AA1429" s="686"/>
      <c r="AB1429" s="685"/>
    </row>
    <row r="1430" spans="22:28" x14ac:dyDescent="0.2">
      <c r="V1430" s="688"/>
      <c r="W1430" s="687" t="str">
        <f t="shared" si="29"/>
        <v>1w</v>
      </c>
      <c r="X1430" s="683">
        <f>_xll.qlCalendarAdvance(Calendar,X1429,W1430,"f",FALSE)</f>
        <v>49263</v>
      </c>
      <c r="Y1430" s="682">
        <f>_xll.qlCalendarAdvance(Calendar,X1430,NDays&amp;"D")</f>
        <v>49263</v>
      </c>
      <c r="Z1430" s="681">
        <v>2.4487090798698263E-2</v>
      </c>
      <c r="AA1430" s="686"/>
      <c r="AB1430" s="685"/>
    </row>
    <row r="1431" spans="22:28" x14ac:dyDescent="0.2">
      <c r="V1431" s="688"/>
      <c r="W1431" s="687" t="str">
        <f t="shared" si="29"/>
        <v>1w</v>
      </c>
      <c r="X1431" s="683">
        <f>_xll.qlCalendarAdvance(Calendar,X1430,W1431,"f",FALSE)</f>
        <v>49270</v>
      </c>
      <c r="Y1431" s="682">
        <f>_xll.qlCalendarAdvance(Calendar,X1431,NDays&amp;"D")</f>
        <v>49270</v>
      </c>
      <c r="Z1431" s="681">
        <v>2.4479860247786922E-2</v>
      </c>
      <c r="AA1431" s="686"/>
      <c r="AB1431" s="685"/>
    </row>
    <row r="1432" spans="22:28" x14ac:dyDescent="0.2">
      <c r="V1432" s="688"/>
      <c r="W1432" s="687" t="str">
        <f t="shared" si="29"/>
        <v>1w</v>
      </c>
      <c r="X1432" s="683">
        <f>_xll.qlCalendarAdvance(Calendar,X1431,W1432,"f",FALSE)</f>
        <v>49277</v>
      </c>
      <c r="Y1432" s="682">
        <f>_xll.qlCalendarAdvance(Calendar,X1432,NDays&amp;"D")</f>
        <v>49277</v>
      </c>
      <c r="Z1432" s="681">
        <v>2.4472639765903414E-2</v>
      </c>
      <c r="AA1432" s="686"/>
      <c r="AB1432" s="685"/>
    </row>
    <row r="1433" spans="22:28" x14ac:dyDescent="0.2">
      <c r="V1433" s="688"/>
      <c r="W1433" s="687" t="str">
        <f t="shared" si="29"/>
        <v>1w</v>
      </c>
      <c r="X1433" s="683">
        <f>_xll.qlCalendarAdvance(Calendar,X1432,W1433,"f",FALSE)</f>
        <v>49284</v>
      </c>
      <c r="Y1433" s="682">
        <f>_xll.qlCalendarAdvance(Calendar,X1433,NDays&amp;"D")</f>
        <v>49284</v>
      </c>
      <c r="Z1433" s="681">
        <v>2.4465429352966694E-2</v>
      </c>
      <c r="AA1433" s="686"/>
      <c r="AB1433" s="685"/>
    </row>
    <row r="1434" spans="22:28" x14ac:dyDescent="0.2">
      <c r="V1434" s="688"/>
      <c r="W1434" s="687" t="str">
        <f t="shared" si="29"/>
        <v>1w</v>
      </c>
      <c r="X1434" s="683">
        <f>_xll.qlCalendarAdvance(Calendar,X1433,W1434,"f",FALSE)</f>
        <v>49291</v>
      </c>
      <c r="Y1434" s="682">
        <f>_xll.qlCalendarAdvance(Calendar,X1434,NDays&amp;"D")</f>
        <v>49291</v>
      </c>
      <c r="Z1434" s="681">
        <v>2.4458229009057808E-2</v>
      </c>
      <c r="AA1434" s="686"/>
      <c r="AB1434" s="685"/>
    </row>
    <row r="1435" spans="22:28" x14ac:dyDescent="0.2">
      <c r="V1435" s="688"/>
      <c r="W1435" s="687" t="str">
        <f t="shared" si="29"/>
        <v>1w</v>
      </c>
      <c r="X1435" s="683">
        <f>_xll.qlCalendarAdvance(Calendar,X1434,W1435,"f",FALSE)</f>
        <v>49298</v>
      </c>
      <c r="Y1435" s="682">
        <f>_xll.qlCalendarAdvance(Calendar,X1435,NDays&amp;"D")</f>
        <v>49298</v>
      </c>
      <c r="Z1435" s="681">
        <v>2.4451038734257802E-2</v>
      </c>
      <c r="AA1435" s="686"/>
      <c r="AB1435" s="685"/>
    </row>
    <row r="1436" spans="22:28" x14ac:dyDescent="0.2">
      <c r="V1436" s="688"/>
      <c r="W1436" s="687" t="str">
        <f t="shared" si="29"/>
        <v>1w</v>
      </c>
      <c r="X1436" s="683">
        <f>_xll.qlCalendarAdvance(Calendar,X1435,W1436,"f",FALSE)</f>
        <v>49305</v>
      </c>
      <c r="Y1436" s="682">
        <f>_xll.qlCalendarAdvance(Calendar,X1436,NDays&amp;"D")</f>
        <v>49305</v>
      </c>
      <c r="Z1436" s="681">
        <v>2.4443858528485629E-2</v>
      </c>
      <c r="AA1436" s="686"/>
      <c r="AB1436" s="685"/>
    </row>
    <row r="1437" spans="22:28" x14ac:dyDescent="0.2">
      <c r="V1437" s="688"/>
      <c r="W1437" s="687" t="str">
        <f t="shared" si="29"/>
        <v>1w</v>
      </c>
      <c r="X1437" s="683">
        <f>_xll.qlCalendarAdvance(Calendar,X1436,W1437,"f",FALSE)</f>
        <v>49312</v>
      </c>
      <c r="Y1437" s="682">
        <f>_xll.qlCalendarAdvance(Calendar,X1437,NDays&amp;"D")</f>
        <v>49312</v>
      </c>
      <c r="Z1437" s="681">
        <v>2.443668839174129E-2</v>
      </c>
      <c r="AA1437" s="686"/>
      <c r="AB1437" s="685"/>
    </row>
    <row r="1438" spans="22:28" x14ac:dyDescent="0.2">
      <c r="V1438" s="688"/>
      <c r="W1438" s="687" t="str">
        <f t="shared" si="29"/>
        <v>1w</v>
      </c>
      <c r="X1438" s="683">
        <f>_xll.qlCalendarAdvance(Calendar,X1437,W1438,"f",FALSE)</f>
        <v>49319</v>
      </c>
      <c r="Y1438" s="682">
        <f>_xll.qlCalendarAdvance(Calendar,X1438,NDays&amp;"D")</f>
        <v>49319</v>
      </c>
      <c r="Z1438" s="681">
        <v>2.4429528323943739E-2</v>
      </c>
      <c r="AA1438" s="686"/>
      <c r="AB1438" s="685"/>
    </row>
    <row r="1439" spans="22:28" x14ac:dyDescent="0.2">
      <c r="V1439" s="688"/>
      <c r="W1439" s="687" t="str">
        <f t="shared" si="29"/>
        <v>1w</v>
      </c>
      <c r="X1439" s="683">
        <f>_xll.qlCalendarAdvance(Calendar,X1438,W1439,"f",FALSE)</f>
        <v>49326</v>
      </c>
      <c r="Y1439" s="682">
        <f>_xll.qlCalendarAdvance(Calendar,X1439,NDays&amp;"D")</f>
        <v>49326</v>
      </c>
      <c r="Z1439" s="681">
        <v>2.4422378325255067E-2</v>
      </c>
      <c r="AA1439" s="686"/>
      <c r="AB1439" s="685"/>
    </row>
    <row r="1440" spans="22:28" x14ac:dyDescent="0.2">
      <c r="V1440" s="688"/>
      <c r="W1440" s="687" t="str">
        <f t="shared" si="29"/>
        <v>1w</v>
      </c>
      <c r="X1440" s="683">
        <f>_xll.qlCalendarAdvance(Calendar,X1439,W1440,"f",FALSE)</f>
        <v>49333</v>
      </c>
      <c r="Y1440" s="682">
        <f>_xll.qlCalendarAdvance(Calendar,X1440,NDays&amp;"D")</f>
        <v>49333</v>
      </c>
      <c r="Z1440" s="681">
        <v>2.441523839559423E-2</v>
      </c>
      <c r="AA1440" s="686"/>
      <c r="AB1440" s="685"/>
    </row>
    <row r="1441" spans="22:28" x14ac:dyDescent="0.2">
      <c r="V1441" s="688"/>
      <c r="W1441" s="687" t="str">
        <f t="shared" si="29"/>
        <v>1w</v>
      </c>
      <c r="X1441" s="683">
        <f>_xll.qlCalendarAdvance(Calendar,X1440,W1441,"f",FALSE)</f>
        <v>49340</v>
      </c>
      <c r="Y1441" s="682">
        <f>_xll.qlCalendarAdvance(Calendar,X1441,NDays&amp;"D")</f>
        <v>49340</v>
      </c>
      <c r="Z1441" s="681">
        <v>2.440810853488018E-2</v>
      </c>
      <c r="AA1441" s="686"/>
      <c r="AB1441" s="685"/>
    </row>
    <row r="1442" spans="22:28" x14ac:dyDescent="0.2">
      <c r="V1442" s="688"/>
      <c r="W1442" s="687" t="str">
        <f t="shared" si="29"/>
        <v>1w</v>
      </c>
      <c r="X1442" s="683">
        <f>_xll.qlCalendarAdvance(Calendar,X1441,W1442,"f",FALSE)</f>
        <v>49347</v>
      </c>
      <c r="Y1442" s="682">
        <f>_xll.qlCalendarAdvance(Calendar,X1442,NDays&amp;"D")</f>
        <v>49347</v>
      </c>
      <c r="Z1442" s="681">
        <v>2.4400988743275009E-2</v>
      </c>
      <c r="AA1442" s="686"/>
      <c r="AB1442" s="685"/>
    </row>
    <row r="1443" spans="22:28" x14ac:dyDescent="0.2">
      <c r="V1443" s="688"/>
      <c r="W1443" s="687" t="str">
        <f t="shared" si="29"/>
        <v>1w</v>
      </c>
      <c r="X1443" s="683">
        <f>_xll.qlCalendarAdvance(Calendar,X1442,W1443,"f",FALSE)</f>
        <v>49354</v>
      </c>
      <c r="Y1443" s="682">
        <f>_xll.qlCalendarAdvance(Calendar,X1443,NDays&amp;"D")</f>
        <v>49354</v>
      </c>
      <c r="Z1443" s="681">
        <v>2.4393879020616627E-2</v>
      </c>
      <c r="AA1443" s="686"/>
      <c r="AB1443" s="685"/>
    </row>
    <row r="1444" spans="22:28" x14ac:dyDescent="0.2">
      <c r="V1444" s="688"/>
      <c r="W1444" s="687" t="str">
        <f t="shared" si="29"/>
        <v>1w</v>
      </c>
      <c r="X1444" s="683">
        <f>_xll.qlCalendarAdvance(Calendar,X1443,W1444,"f",FALSE)</f>
        <v>49361</v>
      </c>
      <c r="Y1444" s="682">
        <f>_xll.qlCalendarAdvance(Calendar,X1444,NDays&amp;"D")</f>
        <v>49361</v>
      </c>
      <c r="Z1444" s="681">
        <v>2.4386779366986078E-2</v>
      </c>
      <c r="AA1444" s="686"/>
      <c r="AB1444" s="685"/>
    </row>
    <row r="1445" spans="22:28" x14ac:dyDescent="0.2">
      <c r="V1445" s="688"/>
      <c r="W1445" s="687" t="str">
        <f t="shared" si="29"/>
        <v>1w</v>
      </c>
      <c r="X1445" s="683">
        <f>_xll.qlCalendarAdvance(Calendar,X1444,W1445,"f",FALSE)</f>
        <v>49368</v>
      </c>
      <c r="Y1445" s="682">
        <f>_xll.qlCalendarAdvance(Calendar,X1445,NDays&amp;"D")</f>
        <v>49368</v>
      </c>
      <c r="Z1445" s="681">
        <v>2.4379689782464409E-2</v>
      </c>
      <c r="AA1445" s="686"/>
      <c r="AB1445" s="685"/>
    </row>
    <row r="1446" spans="22:28" x14ac:dyDescent="0.2">
      <c r="V1446" s="688"/>
      <c r="W1446" s="687" t="str">
        <f t="shared" si="29"/>
        <v>1w</v>
      </c>
      <c r="X1446" s="683">
        <f>_xll.qlCalendarAdvance(Calendar,X1445,W1446,"f",FALSE)</f>
        <v>49375</v>
      </c>
      <c r="Y1446" s="682">
        <f>_xll.qlCalendarAdvance(Calendar,X1446,NDays&amp;"D")</f>
        <v>49375</v>
      </c>
      <c r="Z1446" s="681">
        <v>2.4372610266889527E-2</v>
      </c>
      <c r="AA1446" s="686"/>
      <c r="AB1446" s="685"/>
    </row>
    <row r="1447" spans="22:28" x14ac:dyDescent="0.2">
      <c r="V1447" s="688"/>
      <c r="W1447" s="687" t="str">
        <f t="shared" si="29"/>
        <v>1w</v>
      </c>
      <c r="X1447" s="683">
        <f>_xll.qlCalendarAdvance(Calendar,X1446,W1447,"f",FALSE)</f>
        <v>49382</v>
      </c>
      <c r="Y1447" s="682">
        <f>_xll.qlCalendarAdvance(Calendar,X1447,NDays&amp;"D")</f>
        <v>49382</v>
      </c>
      <c r="Z1447" s="681">
        <v>2.4365540820342479E-2</v>
      </c>
      <c r="AA1447" s="686"/>
      <c r="AB1447" s="685"/>
    </row>
    <row r="1448" spans="22:28" x14ac:dyDescent="0.2">
      <c r="V1448" s="688"/>
      <c r="W1448" s="687" t="str">
        <f t="shared" si="29"/>
        <v>1w</v>
      </c>
      <c r="X1448" s="683">
        <f>_xll.qlCalendarAdvance(Calendar,X1447,W1448,"f",FALSE)</f>
        <v>49389</v>
      </c>
      <c r="Y1448" s="682">
        <f>_xll.qlCalendarAdvance(Calendar,X1448,NDays&amp;"D")</f>
        <v>49389</v>
      </c>
      <c r="Z1448" s="681">
        <v>2.4358481442742219E-2</v>
      </c>
      <c r="AA1448" s="686"/>
      <c r="AB1448" s="685"/>
    </row>
    <row r="1449" spans="22:28" x14ac:dyDescent="0.2">
      <c r="V1449" s="688"/>
      <c r="W1449" s="687" t="str">
        <f t="shared" si="29"/>
        <v>1w</v>
      </c>
      <c r="X1449" s="683">
        <f>_xll.qlCalendarAdvance(Calendar,X1448,W1449,"f",FALSE)</f>
        <v>49396</v>
      </c>
      <c r="Y1449" s="682">
        <f>_xll.qlCalendarAdvance(Calendar,X1449,NDays&amp;"D")</f>
        <v>49396</v>
      </c>
      <c r="Z1449" s="681">
        <v>2.4351432134412931E-2</v>
      </c>
      <c r="AA1449" s="686"/>
      <c r="AB1449" s="685"/>
    </row>
    <row r="1450" spans="22:28" x14ac:dyDescent="0.2">
      <c r="V1450" s="688"/>
      <c r="W1450" s="687" t="str">
        <f t="shared" si="29"/>
        <v>1w</v>
      </c>
      <c r="X1450" s="683">
        <f>_xll.qlCalendarAdvance(Calendar,X1449,W1450,"f",FALSE)</f>
        <v>49403</v>
      </c>
      <c r="Y1450" s="682">
        <f>_xll.qlCalendarAdvance(Calendar,X1450,NDays&amp;"D")</f>
        <v>49403</v>
      </c>
      <c r="Z1450" s="681">
        <v>2.4344392894949385E-2</v>
      </c>
      <c r="AA1450" s="686"/>
      <c r="AB1450" s="685"/>
    </row>
    <row r="1451" spans="22:28" x14ac:dyDescent="0.2">
      <c r="V1451" s="688"/>
      <c r="W1451" s="687" t="str">
        <f t="shared" si="29"/>
        <v>1w</v>
      </c>
      <c r="X1451" s="683">
        <f>_xll.qlCalendarAdvance(Calendar,X1450,W1451,"f",FALSE)</f>
        <v>49410</v>
      </c>
      <c r="Y1451" s="682">
        <f>_xll.qlCalendarAdvance(Calendar,X1451,NDays&amp;"D")</f>
        <v>49410</v>
      </c>
      <c r="Z1451" s="681">
        <v>2.4337363724432626E-2</v>
      </c>
      <c r="AA1451" s="686"/>
      <c r="AB1451" s="685"/>
    </row>
    <row r="1452" spans="22:28" x14ac:dyDescent="0.2">
      <c r="V1452" s="688"/>
      <c r="W1452" s="687" t="str">
        <f t="shared" si="29"/>
        <v>1w</v>
      </c>
      <c r="X1452" s="683">
        <f>_xll.qlCalendarAdvance(Calendar,X1451,W1452,"f",FALSE)</f>
        <v>49417</v>
      </c>
      <c r="Y1452" s="682">
        <f>_xll.qlCalendarAdvance(Calendar,X1452,NDays&amp;"D")</f>
        <v>49417</v>
      </c>
      <c r="Z1452" s="681">
        <v>2.43303446229437E-2</v>
      </c>
      <c r="AA1452" s="686"/>
      <c r="AB1452" s="685"/>
    </row>
    <row r="1453" spans="22:28" x14ac:dyDescent="0.2">
      <c r="V1453" s="688"/>
      <c r="W1453" s="687" t="str">
        <f t="shared" si="29"/>
        <v>1w</v>
      </c>
      <c r="X1453" s="683">
        <f>_xll.qlCalendarAdvance(Calendar,X1452,W1453,"f",FALSE)</f>
        <v>49424</v>
      </c>
      <c r="Y1453" s="682">
        <f>_xll.qlCalendarAdvance(Calendar,X1453,NDays&amp;"D")</f>
        <v>49424</v>
      </c>
      <c r="Z1453" s="681">
        <v>2.4323335590644701E-2</v>
      </c>
      <c r="AA1453" s="686"/>
      <c r="AB1453" s="685"/>
    </row>
    <row r="1454" spans="22:28" x14ac:dyDescent="0.2">
      <c r="V1454" s="688"/>
      <c r="W1454" s="687" t="str">
        <f t="shared" si="29"/>
        <v>1w</v>
      </c>
      <c r="X1454" s="683">
        <f>_xll.qlCalendarAdvance(Calendar,X1453,W1454,"f",FALSE)</f>
        <v>49431</v>
      </c>
      <c r="Y1454" s="682">
        <f>_xll.qlCalendarAdvance(Calendar,X1454,NDays&amp;"D")</f>
        <v>49431</v>
      </c>
      <c r="Z1454" s="681">
        <v>2.4316336627211443E-2</v>
      </c>
      <c r="AA1454" s="686"/>
      <c r="AB1454" s="685"/>
    </row>
    <row r="1455" spans="22:28" x14ac:dyDescent="0.2">
      <c r="V1455" s="688"/>
      <c r="W1455" s="687" t="str">
        <f t="shared" si="29"/>
        <v>1w</v>
      </c>
      <c r="X1455" s="683">
        <f>_xll.qlCalendarAdvance(Calendar,X1454,W1455,"f",FALSE)</f>
        <v>49438</v>
      </c>
      <c r="Y1455" s="682">
        <f>_xll.qlCalendarAdvance(Calendar,X1455,NDays&amp;"D")</f>
        <v>49438</v>
      </c>
      <c r="Z1455" s="681">
        <v>2.4309347732806019E-2</v>
      </c>
      <c r="AA1455" s="686"/>
      <c r="AB1455" s="685"/>
    </row>
    <row r="1456" spans="22:28" x14ac:dyDescent="0.2">
      <c r="V1456" s="688"/>
      <c r="W1456" s="687" t="str">
        <f t="shared" si="29"/>
        <v>1w</v>
      </c>
      <c r="X1456" s="683">
        <f>_xll.qlCalendarAdvance(Calendar,X1455,W1456,"f",FALSE)</f>
        <v>49445</v>
      </c>
      <c r="Y1456" s="682">
        <f>_xll.qlCalendarAdvance(Calendar,X1456,NDays&amp;"D")</f>
        <v>49445</v>
      </c>
      <c r="Z1456" s="681">
        <v>2.4302368907428429E-2</v>
      </c>
      <c r="AA1456" s="686"/>
      <c r="AB1456" s="685"/>
    </row>
    <row r="1457" spans="22:28" x14ac:dyDescent="0.2">
      <c r="V1457" s="688"/>
      <c r="W1457" s="687" t="str">
        <f t="shared" si="29"/>
        <v>1w</v>
      </c>
      <c r="X1457" s="683">
        <f>_xll.qlCalendarAdvance(Calendar,X1456,W1457,"f",FALSE)</f>
        <v>49452</v>
      </c>
      <c r="Y1457" s="682">
        <f>_xll.qlCalendarAdvance(Calendar,X1457,NDays&amp;"D")</f>
        <v>49452</v>
      </c>
      <c r="Z1457" s="681">
        <v>2.4295400151078672E-2</v>
      </c>
      <c r="AA1457" s="686"/>
      <c r="AB1457" s="685"/>
    </row>
    <row r="1458" spans="22:28" x14ac:dyDescent="0.2">
      <c r="V1458" s="688"/>
      <c r="W1458" s="687" t="str">
        <f t="shared" si="29"/>
        <v>1w</v>
      </c>
      <c r="X1458" s="683">
        <f>_xll.qlCalendarAdvance(Calendar,X1457,W1458,"f",FALSE)</f>
        <v>49459</v>
      </c>
      <c r="Y1458" s="682">
        <f>_xll.qlCalendarAdvance(Calendar,X1458,NDays&amp;"D")</f>
        <v>49459</v>
      </c>
      <c r="Z1458" s="681">
        <v>2.4288441463837795E-2</v>
      </c>
      <c r="AA1458" s="686"/>
      <c r="AB1458" s="685"/>
    </row>
    <row r="1459" spans="22:28" x14ac:dyDescent="0.2">
      <c r="V1459" s="688"/>
      <c r="W1459" s="687" t="str">
        <f t="shared" si="29"/>
        <v>1w</v>
      </c>
      <c r="X1459" s="683">
        <f>_xll.qlCalendarAdvance(Calendar,X1458,W1459,"f",FALSE)</f>
        <v>49466</v>
      </c>
      <c r="Y1459" s="682">
        <f>_xll.qlCalendarAdvance(Calendar,X1459,NDays&amp;"D")</f>
        <v>49466</v>
      </c>
      <c r="Z1459" s="681">
        <v>2.428149284546266E-2</v>
      </c>
      <c r="AA1459" s="686"/>
      <c r="AB1459" s="685"/>
    </row>
    <row r="1460" spans="22:28" x14ac:dyDescent="0.2">
      <c r="V1460" s="688"/>
      <c r="W1460" s="687" t="str">
        <f t="shared" si="29"/>
        <v>1w</v>
      </c>
      <c r="X1460" s="683">
        <f>_xll.qlCalendarAdvance(Calendar,X1459,W1460,"f",FALSE)</f>
        <v>49473</v>
      </c>
      <c r="Y1460" s="682">
        <f>_xll.qlCalendarAdvance(Calendar,X1460,NDays&amp;"D")</f>
        <v>49473</v>
      </c>
      <c r="Z1460" s="681">
        <v>2.4274554296196404E-2</v>
      </c>
      <c r="AA1460" s="686"/>
      <c r="AB1460" s="685"/>
    </row>
    <row r="1461" spans="22:28" x14ac:dyDescent="0.2">
      <c r="V1461" s="688"/>
      <c r="W1461" s="687" t="str">
        <f t="shared" si="29"/>
        <v>1w</v>
      </c>
      <c r="X1461" s="683">
        <f>_xll.qlCalendarAdvance(Calendar,X1460,W1461,"f",FALSE)</f>
        <v>49480</v>
      </c>
      <c r="Y1461" s="682">
        <f>_xll.qlCalendarAdvance(Calendar,X1461,NDays&amp;"D")</f>
        <v>49480</v>
      </c>
      <c r="Z1461" s="681">
        <v>2.4267625815876936E-2</v>
      </c>
      <c r="AA1461" s="686"/>
      <c r="AB1461" s="685"/>
    </row>
    <row r="1462" spans="22:28" x14ac:dyDescent="0.2">
      <c r="V1462" s="688"/>
      <c r="W1462" s="687" t="str">
        <f t="shared" si="29"/>
        <v>1w</v>
      </c>
      <c r="X1462" s="683">
        <f>_xll.qlCalendarAdvance(Calendar,X1461,W1462,"f",FALSE)</f>
        <v>49487</v>
      </c>
      <c r="Y1462" s="682">
        <f>_xll.qlCalendarAdvance(Calendar,X1462,NDays&amp;"D")</f>
        <v>49487</v>
      </c>
      <c r="Z1462" s="681">
        <v>2.4260707662150383E-2</v>
      </c>
      <c r="AA1462" s="686"/>
      <c r="AB1462" s="685"/>
    </row>
    <row r="1463" spans="22:28" x14ac:dyDescent="0.2">
      <c r="V1463" s="688"/>
      <c r="W1463" s="687" t="str">
        <f t="shared" si="29"/>
        <v>1w</v>
      </c>
      <c r="X1463" s="683">
        <f>_xll.qlCalendarAdvance(Calendar,X1462,W1463,"f",FALSE)</f>
        <v>49494</v>
      </c>
      <c r="Y1463" s="682">
        <f>_xll.qlCalendarAdvance(Calendar,X1463,NDays&amp;"D")</f>
        <v>49494</v>
      </c>
      <c r="Z1463" s="681">
        <v>2.425380273614941E-2</v>
      </c>
      <c r="AA1463" s="686"/>
      <c r="AB1463" s="685"/>
    </row>
    <row r="1464" spans="22:28" x14ac:dyDescent="0.2">
      <c r="V1464" s="688"/>
      <c r="W1464" s="687" t="str">
        <f t="shared" si="29"/>
        <v>1w</v>
      </c>
      <c r="X1464" s="683">
        <f>_xll.qlCalendarAdvance(Calendar,X1463,W1464,"f",FALSE)</f>
        <v>49501</v>
      </c>
      <c r="Y1464" s="682">
        <f>_xll.qlCalendarAdvance(Calendar,X1464,NDays&amp;"D")</f>
        <v>49501</v>
      </c>
      <c r="Z1464" s="681">
        <v>2.4246911864870269E-2</v>
      </c>
      <c r="AA1464" s="686"/>
      <c r="AB1464" s="685"/>
    </row>
    <row r="1465" spans="22:28" x14ac:dyDescent="0.2">
      <c r="V1465" s="688"/>
      <c r="W1465" s="687" t="str">
        <f t="shared" si="29"/>
        <v>1w</v>
      </c>
      <c r="X1465" s="683">
        <f>_xll.qlCalendarAdvance(Calendar,X1464,W1465,"f",FALSE)</f>
        <v>49508</v>
      </c>
      <c r="Y1465" s="682">
        <f>_xll.qlCalendarAdvance(Calendar,X1465,NDays&amp;"D")</f>
        <v>49508</v>
      </c>
      <c r="Z1465" s="681">
        <v>2.4240035048231912E-2</v>
      </c>
      <c r="AA1465" s="686"/>
      <c r="AB1465" s="685"/>
    </row>
    <row r="1466" spans="22:28" x14ac:dyDescent="0.2">
      <c r="V1466" s="688"/>
      <c r="W1466" s="687" t="str">
        <f t="shared" si="29"/>
        <v>1w</v>
      </c>
      <c r="X1466" s="683">
        <f>_xll.qlCalendarAdvance(Calendar,X1465,W1466,"f",FALSE)</f>
        <v>49515</v>
      </c>
      <c r="Y1466" s="682">
        <f>_xll.qlCalendarAdvance(Calendar,X1466,NDays&amp;"D")</f>
        <v>49515</v>
      </c>
      <c r="Z1466" s="681">
        <v>2.4233172286315385E-2</v>
      </c>
      <c r="AA1466" s="686"/>
      <c r="AB1466" s="685"/>
    </row>
    <row r="1467" spans="22:28" x14ac:dyDescent="0.2">
      <c r="V1467" s="688"/>
      <c r="W1467" s="687" t="str">
        <f t="shared" si="29"/>
        <v>1w</v>
      </c>
      <c r="X1467" s="683">
        <f>_xll.qlCalendarAdvance(Calendar,X1466,W1467,"f",FALSE)</f>
        <v>49522</v>
      </c>
      <c r="Y1467" s="682">
        <f>_xll.qlCalendarAdvance(Calendar,X1467,NDays&amp;"D")</f>
        <v>49522</v>
      </c>
      <c r="Z1467" s="681">
        <v>2.4226323579039644E-2</v>
      </c>
      <c r="AA1467" s="686"/>
      <c r="AB1467" s="685"/>
    </row>
    <row r="1468" spans="22:28" x14ac:dyDescent="0.2">
      <c r="V1468" s="688"/>
      <c r="W1468" s="687" t="str">
        <f t="shared" si="29"/>
        <v>1w</v>
      </c>
      <c r="X1468" s="683">
        <f>_xll.qlCalendarAdvance(Calendar,X1467,W1468,"f",FALSE)</f>
        <v>49529</v>
      </c>
      <c r="Y1468" s="682">
        <f>_xll.qlCalendarAdvance(Calendar,X1468,NDays&amp;"D")</f>
        <v>49529</v>
      </c>
      <c r="Z1468" s="681">
        <v>2.4219488926404686E-2</v>
      </c>
      <c r="AA1468" s="686"/>
      <c r="AB1468" s="685"/>
    </row>
    <row r="1469" spans="22:28" x14ac:dyDescent="0.2">
      <c r="V1469" s="688"/>
      <c r="W1469" s="687" t="str">
        <f t="shared" si="29"/>
        <v>1w</v>
      </c>
      <c r="X1469" s="683">
        <f>_xll.qlCalendarAdvance(Calendar,X1468,W1469,"f",FALSE)</f>
        <v>49536</v>
      </c>
      <c r="Y1469" s="682">
        <f>_xll.qlCalendarAdvance(Calendar,X1469,NDays&amp;"D")</f>
        <v>49536</v>
      </c>
      <c r="Z1469" s="681">
        <v>2.4212668328410514E-2</v>
      </c>
      <c r="AA1469" s="686"/>
      <c r="AB1469" s="685"/>
    </row>
    <row r="1470" spans="22:28" x14ac:dyDescent="0.2">
      <c r="V1470" s="688"/>
      <c r="W1470" s="687" t="str">
        <f t="shared" si="29"/>
        <v>1w</v>
      </c>
      <c r="X1470" s="683">
        <f>_xll.qlCalendarAdvance(Calendar,X1469,W1470,"f",FALSE)</f>
        <v>49543</v>
      </c>
      <c r="Y1470" s="682">
        <f>_xll.qlCalendarAdvance(Calendar,X1470,NDays&amp;"D")</f>
        <v>49543</v>
      </c>
      <c r="Z1470" s="681">
        <v>2.4205861785138172E-2</v>
      </c>
      <c r="AA1470" s="686"/>
      <c r="AB1470" s="685"/>
    </row>
    <row r="1471" spans="22:28" x14ac:dyDescent="0.2">
      <c r="V1471" s="688"/>
      <c r="W1471" s="687" t="str">
        <f t="shared" si="29"/>
        <v>1w</v>
      </c>
      <c r="X1471" s="683">
        <f>_xll.qlCalendarAdvance(Calendar,X1470,W1471,"f",FALSE)</f>
        <v>49550</v>
      </c>
      <c r="Y1471" s="682">
        <f>_xll.qlCalendarAdvance(Calendar,X1471,NDays&amp;"D")</f>
        <v>49550</v>
      </c>
      <c r="Z1471" s="681">
        <v>2.4199069296506615E-2</v>
      </c>
      <c r="AA1471" s="686"/>
      <c r="AB1471" s="685"/>
    </row>
    <row r="1472" spans="22:28" x14ac:dyDescent="0.2">
      <c r="V1472" s="688"/>
      <c r="W1472" s="687" t="str">
        <f t="shared" si="29"/>
        <v>1w</v>
      </c>
      <c r="X1472" s="683">
        <f>_xll.qlCalendarAdvance(Calendar,X1471,W1472,"f",FALSE)</f>
        <v>49557</v>
      </c>
      <c r="Y1472" s="682">
        <f>_xll.qlCalendarAdvance(Calendar,X1472,NDays&amp;"D")</f>
        <v>49557</v>
      </c>
      <c r="Z1472" s="681">
        <v>2.4192290862596888E-2</v>
      </c>
      <c r="AA1472" s="686"/>
      <c r="AB1472" s="685"/>
    </row>
    <row r="1473" spans="22:28" x14ac:dyDescent="0.2">
      <c r="V1473" s="688"/>
      <c r="W1473" s="687" t="str">
        <f t="shared" si="29"/>
        <v>1w</v>
      </c>
      <c r="X1473" s="683">
        <f>_xll.qlCalendarAdvance(Calendar,X1472,W1473,"f",FALSE)</f>
        <v>49564</v>
      </c>
      <c r="Y1473" s="682">
        <f>_xll.qlCalendarAdvance(Calendar,X1473,NDays&amp;"D")</f>
        <v>49564</v>
      </c>
      <c r="Z1473" s="681">
        <v>2.41855264832469E-2</v>
      </c>
      <c r="AA1473" s="686"/>
      <c r="AB1473" s="685"/>
    </row>
    <row r="1474" spans="22:28" x14ac:dyDescent="0.2">
      <c r="V1474" s="688"/>
      <c r="W1474" s="687" t="str">
        <f t="shared" si="29"/>
        <v>1w</v>
      </c>
      <c r="X1474" s="683">
        <f>_xll.qlCalendarAdvance(Calendar,X1473,W1474,"f",FALSE)</f>
        <v>49571</v>
      </c>
      <c r="Y1474" s="682">
        <f>_xll.qlCalendarAdvance(Calendar,X1474,NDays&amp;"D")</f>
        <v>49571</v>
      </c>
      <c r="Z1474" s="681">
        <v>2.4178776158699788E-2</v>
      </c>
      <c r="AA1474" s="686"/>
      <c r="AB1474" s="685"/>
    </row>
    <row r="1475" spans="22:28" x14ac:dyDescent="0.2">
      <c r="V1475" s="688"/>
      <c r="W1475" s="687" t="str">
        <f t="shared" si="29"/>
        <v>1w</v>
      </c>
      <c r="X1475" s="683">
        <f>_xll.qlCalendarAdvance(Calendar,X1474,W1475,"f",FALSE)</f>
        <v>49578</v>
      </c>
      <c r="Y1475" s="682">
        <f>_xll.qlCalendarAdvance(Calendar,X1475,NDays&amp;"D")</f>
        <v>49578</v>
      </c>
      <c r="Z1475" s="681">
        <v>2.4172039888712415E-2</v>
      </c>
      <c r="AA1475" s="686"/>
      <c r="AB1475" s="685"/>
    </row>
    <row r="1476" spans="22:28" x14ac:dyDescent="0.2">
      <c r="V1476" s="688"/>
      <c r="W1476" s="687" t="str">
        <f t="shared" si="29"/>
        <v>1w</v>
      </c>
      <c r="X1476" s="683">
        <f>_xll.qlCalendarAdvance(Calendar,X1475,W1476,"f",FALSE)</f>
        <v>49585</v>
      </c>
      <c r="Y1476" s="682">
        <f>_xll.qlCalendarAdvance(Calendar,X1476,NDays&amp;"D")</f>
        <v>49585</v>
      </c>
      <c r="Z1476" s="681">
        <v>2.4165317673446873E-2</v>
      </c>
      <c r="AA1476" s="686"/>
      <c r="AB1476" s="685"/>
    </row>
    <row r="1477" spans="22:28" x14ac:dyDescent="0.2">
      <c r="V1477" s="688"/>
      <c r="W1477" s="687" t="str">
        <f t="shared" si="29"/>
        <v>1w</v>
      </c>
      <c r="X1477" s="683">
        <f>_xll.qlCalendarAdvance(Calendar,X1476,W1477,"f",FALSE)</f>
        <v>49592</v>
      </c>
      <c r="Y1477" s="682">
        <f>_xll.qlCalendarAdvance(Calendar,X1477,NDays&amp;"D")</f>
        <v>49592</v>
      </c>
      <c r="Z1477" s="681">
        <v>2.4158609512741069E-2</v>
      </c>
      <c r="AA1477" s="686"/>
      <c r="AB1477" s="685"/>
    </row>
    <row r="1478" spans="22:28" x14ac:dyDescent="0.2">
      <c r="V1478" s="688"/>
      <c r="W1478" s="687" t="str">
        <f t="shared" si="29"/>
        <v>1w</v>
      </c>
      <c r="X1478" s="683">
        <f>_xll.qlCalendarAdvance(Calendar,X1477,W1478,"f",FALSE)</f>
        <v>49599</v>
      </c>
      <c r="Y1478" s="682">
        <f>_xll.qlCalendarAdvance(Calendar,X1478,NDays&amp;"D")</f>
        <v>49599</v>
      </c>
      <c r="Z1478" s="681">
        <v>2.4151915406838143E-2</v>
      </c>
      <c r="AA1478" s="686"/>
      <c r="AB1478" s="685"/>
    </row>
    <row r="1479" spans="22:28" x14ac:dyDescent="0.2">
      <c r="V1479" s="688"/>
      <c r="W1479" s="687" t="str">
        <f t="shared" si="29"/>
        <v>1w</v>
      </c>
      <c r="X1479" s="683">
        <f>_xll.qlCalendarAdvance(Calendar,X1478,W1479,"f",FALSE)</f>
        <v>49606</v>
      </c>
      <c r="Y1479" s="682">
        <f>_xll.qlCalendarAdvance(Calendar,X1479,NDays&amp;"D")</f>
        <v>49606</v>
      </c>
      <c r="Z1479" s="681">
        <v>2.4145235355413908E-2</v>
      </c>
      <c r="AA1479" s="686"/>
      <c r="AB1479" s="685"/>
    </row>
    <row r="1480" spans="22:28" x14ac:dyDescent="0.2">
      <c r="V1480" s="688"/>
      <c r="W1480" s="687" t="str">
        <f t="shared" si="29"/>
        <v>1w</v>
      </c>
      <c r="X1480" s="683">
        <f>_xll.qlCalendarAdvance(Calendar,X1479,W1480,"f",FALSE)</f>
        <v>49613</v>
      </c>
      <c r="Y1480" s="682">
        <f>_xll.qlCalendarAdvance(Calendar,X1480,NDays&amp;"D")</f>
        <v>49613</v>
      </c>
      <c r="Z1480" s="681">
        <v>2.4138569358873596E-2</v>
      </c>
      <c r="AA1480" s="686"/>
      <c r="AB1480" s="685"/>
    </row>
    <row r="1481" spans="22:28" x14ac:dyDescent="0.2">
      <c r="V1481" s="688"/>
      <c r="W1481" s="687" t="str">
        <f t="shared" si="29"/>
        <v>1w</v>
      </c>
      <c r="X1481" s="683">
        <f>_xll.qlCalendarAdvance(Calendar,X1480,W1481,"f",FALSE)</f>
        <v>49620</v>
      </c>
      <c r="Y1481" s="682">
        <f>_xll.qlCalendarAdvance(Calendar,X1481,NDays&amp;"D")</f>
        <v>49620</v>
      </c>
      <c r="Z1481" s="681">
        <v>2.4131917416893023E-2</v>
      </c>
      <c r="AA1481" s="686"/>
      <c r="AB1481" s="685"/>
    </row>
    <row r="1482" spans="22:28" x14ac:dyDescent="0.2">
      <c r="V1482" s="688"/>
      <c r="W1482" s="687" t="str">
        <f t="shared" si="29"/>
        <v>1w</v>
      </c>
      <c r="X1482" s="683">
        <f>_xll.qlCalendarAdvance(Calendar,X1481,W1482,"f",FALSE)</f>
        <v>49627</v>
      </c>
      <c r="Y1482" s="682">
        <f>_xll.qlCalendarAdvance(Calendar,X1482,NDays&amp;"D")</f>
        <v>49627</v>
      </c>
      <c r="Z1482" s="681">
        <v>2.4125279529553234E-2</v>
      </c>
      <c r="AA1482" s="686"/>
      <c r="AB1482" s="685"/>
    </row>
    <row r="1483" spans="22:28" x14ac:dyDescent="0.2">
      <c r="V1483" s="688"/>
      <c r="W1483" s="687" t="str">
        <f t="shared" si="29"/>
        <v>1w</v>
      </c>
      <c r="X1483" s="683">
        <f>_xll.qlCalendarAdvance(Calendar,X1482,W1483,"f",FALSE)</f>
        <v>49634</v>
      </c>
      <c r="Y1483" s="682">
        <f>_xll.qlCalendarAdvance(Calendar,X1483,NDays&amp;"D")</f>
        <v>49634</v>
      </c>
      <c r="Z1483" s="681">
        <v>2.411865569685423E-2</v>
      </c>
      <c r="AA1483" s="686"/>
      <c r="AB1483" s="685"/>
    </row>
    <row r="1484" spans="22:28" x14ac:dyDescent="0.2">
      <c r="V1484" s="688"/>
      <c r="W1484" s="687" t="str">
        <f t="shared" si="29"/>
        <v>1w</v>
      </c>
      <c r="X1484" s="683">
        <f>_xll.qlCalendarAdvance(Calendar,X1483,W1484,"f",FALSE)</f>
        <v>49641</v>
      </c>
      <c r="Y1484" s="682">
        <f>_xll.qlCalendarAdvance(Calendar,X1484,NDays&amp;"D")</f>
        <v>49641</v>
      </c>
      <c r="Z1484" s="681">
        <v>2.411204591879601E-2</v>
      </c>
      <c r="AA1484" s="686"/>
      <c r="AB1484" s="685"/>
    </row>
    <row r="1485" spans="22:28" x14ac:dyDescent="0.2">
      <c r="V1485" s="688"/>
      <c r="W1485" s="687" t="str">
        <f t="shared" si="29"/>
        <v>1w</v>
      </c>
      <c r="X1485" s="683">
        <f>_xll.qlCalendarAdvance(Calendar,X1484,W1485,"f",FALSE)</f>
        <v>49648</v>
      </c>
      <c r="Y1485" s="682">
        <f>_xll.qlCalendarAdvance(Calendar,X1485,NDays&amp;"D")</f>
        <v>49648</v>
      </c>
      <c r="Z1485" s="681">
        <v>2.4105450195540667E-2</v>
      </c>
      <c r="AA1485" s="686"/>
      <c r="AB1485" s="685"/>
    </row>
    <row r="1486" spans="22:28" x14ac:dyDescent="0.2">
      <c r="V1486" s="688"/>
      <c r="W1486" s="687" t="str">
        <f t="shared" si="29"/>
        <v>1w</v>
      </c>
      <c r="X1486" s="683">
        <f>_xll.qlCalendarAdvance(Calendar,X1485,W1486,"f",FALSE)</f>
        <v>49655</v>
      </c>
      <c r="Y1486" s="682">
        <f>_xll.qlCalendarAdvance(Calendar,X1486,NDays&amp;"D")</f>
        <v>49655</v>
      </c>
      <c r="Z1486" s="681">
        <v>2.4098868526764017E-2</v>
      </c>
      <c r="AA1486" s="686"/>
      <c r="AB1486" s="685"/>
    </row>
    <row r="1487" spans="22:28" x14ac:dyDescent="0.2">
      <c r="V1487" s="688"/>
      <c r="W1487" s="687" t="str">
        <f t="shared" si="29"/>
        <v>1w</v>
      </c>
      <c r="X1487" s="683">
        <f>_xll.qlCalendarAdvance(Calendar,X1486,W1487,"f",FALSE)</f>
        <v>49662</v>
      </c>
      <c r="Y1487" s="682">
        <f>_xll.qlCalendarAdvance(Calendar,X1487,NDays&amp;"D")</f>
        <v>49662</v>
      </c>
      <c r="Z1487" s="681">
        <v>2.4092300912790243E-2</v>
      </c>
      <c r="AA1487" s="686"/>
      <c r="AB1487" s="685"/>
    </row>
    <row r="1488" spans="22:28" x14ac:dyDescent="0.2">
      <c r="V1488" s="688"/>
      <c r="W1488" s="687" t="str">
        <f t="shared" si="29"/>
        <v>1w</v>
      </c>
      <c r="X1488" s="683">
        <f>_xll.qlCalendarAdvance(Calendar,X1487,W1488,"f",FALSE)</f>
        <v>49670</v>
      </c>
      <c r="Y1488" s="682">
        <f>_xll.qlCalendarAdvance(Calendar,X1488,NDays&amp;"D")</f>
        <v>49670</v>
      </c>
      <c r="Z1488" s="681">
        <v>2.4084812277940237E-2</v>
      </c>
      <c r="AA1488" s="686"/>
      <c r="AB1488" s="685"/>
    </row>
    <row r="1489" spans="22:28" x14ac:dyDescent="0.2">
      <c r="V1489" s="688"/>
      <c r="W1489" s="687" t="str">
        <f t="shared" si="29"/>
        <v>1w</v>
      </c>
      <c r="X1489" s="683">
        <f>_xll.qlCalendarAdvance(Calendar,X1488,W1489,"f",FALSE)</f>
        <v>49677</v>
      </c>
      <c r="Y1489" s="682">
        <f>_xll.qlCalendarAdvance(Calendar,X1489,NDays&amp;"D")</f>
        <v>49677</v>
      </c>
      <c r="Z1489" s="681">
        <v>2.4078274781007547E-2</v>
      </c>
      <c r="AA1489" s="686"/>
      <c r="AB1489" s="685"/>
    </row>
    <row r="1490" spans="22:28" x14ac:dyDescent="0.2">
      <c r="V1490" s="688"/>
      <c r="W1490" s="687" t="str">
        <f t="shared" ref="W1490:W1553" si="30">W1489</f>
        <v>1w</v>
      </c>
      <c r="X1490" s="683">
        <f>_xll.qlCalendarAdvance(Calendar,X1489,W1490,"f",FALSE)</f>
        <v>49684</v>
      </c>
      <c r="Y1490" s="682">
        <f>_xll.qlCalendarAdvance(Calendar,X1490,NDays&amp;"D")</f>
        <v>49684</v>
      </c>
      <c r="Z1490" s="681">
        <v>2.4071751338715641E-2</v>
      </c>
      <c r="AA1490" s="686"/>
      <c r="AB1490" s="685"/>
    </row>
    <row r="1491" spans="22:28" x14ac:dyDescent="0.2">
      <c r="V1491" s="688"/>
      <c r="W1491" s="687" t="str">
        <f t="shared" si="30"/>
        <v>1w</v>
      </c>
      <c r="X1491" s="683">
        <f>_xll.qlCalendarAdvance(Calendar,X1490,W1491,"f",FALSE)</f>
        <v>49691</v>
      </c>
      <c r="Y1491" s="682">
        <f>_xll.qlCalendarAdvance(Calendar,X1491,NDays&amp;"D")</f>
        <v>49691</v>
      </c>
      <c r="Z1491" s="681">
        <v>2.4065241951145566E-2</v>
      </c>
      <c r="AA1491" s="686"/>
      <c r="AB1491" s="685"/>
    </row>
    <row r="1492" spans="22:28" x14ac:dyDescent="0.2">
      <c r="V1492" s="688"/>
      <c r="W1492" s="687" t="str">
        <f t="shared" si="30"/>
        <v>1w</v>
      </c>
      <c r="X1492" s="683">
        <f>_xll.qlCalendarAdvance(Calendar,X1491,W1492,"f",FALSE)</f>
        <v>49698</v>
      </c>
      <c r="Y1492" s="682">
        <f>_xll.qlCalendarAdvance(Calendar,X1492,NDays&amp;"D")</f>
        <v>49698</v>
      </c>
      <c r="Z1492" s="681">
        <v>2.4058746618216276E-2</v>
      </c>
      <c r="AA1492" s="686"/>
      <c r="AB1492" s="685"/>
    </row>
    <row r="1493" spans="22:28" x14ac:dyDescent="0.2">
      <c r="V1493" s="688"/>
      <c r="W1493" s="687" t="str">
        <f t="shared" si="30"/>
        <v>1w</v>
      </c>
      <c r="X1493" s="683">
        <f>_xll.qlCalendarAdvance(Calendar,X1492,W1493,"f",FALSE)</f>
        <v>49705</v>
      </c>
      <c r="Y1493" s="682">
        <f>_xll.qlCalendarAdvance(Calendar,X1493,NDays&amp;"D")</f>
        <v>49705</v>
      </c>
      <c r="Z1493" s="681">
        <v>2.4052265339846723E-2</v>
      </c>
      <c r="AA1493" s="686"/>
      <c r="AB1493" s="685"/>
    </row>
    <row r="1494" spans="22:28" x14ac:dyDescent="0.2">
      <c r="V1494" s="688"/>
      <c r="W1494" s="687" t="str">
        <f t="shared" si="30"/>
        <v>1w</v>
      </c>
      <c r="X1494" s="683">
        <f>_xll.qlCalendarAdvance(Calendar,X1493,W1494,"f",FALSE)</f>
        <v>49712</v>
      </c>
      <c r="Y1494" s="682">
        <f>_xll.qlCalendarAdvance(Calendar,X1494,NDays&amp;"D")</f>
        <v>49712</v>
      </c>
      <c r="Z1494" s="681">
        <v>2.4045798116117956E-2</v>
      </c>
      <c r="AA1494" s="686"/>
      <c r="AB1494" s="685"/>
    </row>
    <row r="1495" spans="22:28" x14ac:dyDescent="0.2">
      <c r="V1495" s="688"/>
      <c r="W1495" s="687" t="str">
        <f t="shared" si="30"/>
        <v>1w</v>
      </c>
      <c r="X1495" s="683">
        <f>_xll.qlCalendarAdvance(Calendar,X1494,W1495,"f",FALSE)</f>
        <v>49719</v>
      </c>
      <c r="Y1495" s="682">
        <f>_xll.qlCalendarAdvance(Calendar,X1495,NDays&amp;"D")</f>
        <v>49719</v>
      </c>
      <c r="Z1495" s="681">
        <v>2.4039344947111019E-2</v>
      </c>
      <c r="AA1495" s="686"/>
      <c r="AB1495" s="685"/>
    </row>
    <row r="1496" spans="22:28" x14ac:dyDescent="0.2">
      <c r="V1496" s="688"/>
      <c r="W1496" s="687" t="str">
        <f t="shared" si="30"/>
        <v>1w</v>
      </c>
      <c r="X1496" s="683">
        <f>_xll.qlCalendarAdvance(Calendar,X1495,W1496,"f",FALSE)</f>
        <v>49726</v>
      </c>
      <c r="Y1496" s="682">
        <f>_xll.qlCalendarAdvance(Calendar,X1496,NDays&amp;"D")</f>
        <v>49726</v>
      </c>
      <c r="Z1496" s="681">
        <v>2.4032905832825913E-2</v>
      </c>
      <c r="AA1496" s="686"/>
      <c r="AB1496" s="685"/>
    </row>
    <row r="1497" spans="22:28" x14ac:dyDescent="0.2">
      <c r="V1497" s="688"/>
      <c r="W1497" s="687" t="str">
        <f t="shared" si="30"/>
        <v>1w</v>
      </c>
      <c r="X1497" s="683">
        <f>_xll.qlCalendarAdvance(Calendar,X1496,W1497,"f",FALSE)</f>
        <v>49733</v>
      </c>
      <c r="Y1497" s="682">
        <f>_xll.qlCalendarAdvance(Calendar,X1497,NDays&amp;"D")</f>
        <v>49733</v>
      </c>
      <c r="Z1497" s="681">
        <v>2.4026480773019498E-2</v>
      </c>
      <c r="AA1497" s="686"/>
      <c r="AB1497" s="685"/>
    </row>
    <row r="1498" spans="22:28" x14ac:dyDescent="0.2">
      <c r="V1498" s="688"/>
      <c r="W1498" s="687" t="str">
        <f t="shared" si="30"/>
        <v>1w</v>
      </c>
      <c r="X1498" s="683">
        <f>_xll.qlCalendarAdvance(Calendar,X1497,W1498,"f",FALSE)</f>
        <v>49740</v>
      </c>
      <c r="Y1498" s="682">
        <f>_xll.qlCalendarAdvance(Calendar,X1498,NDays&amp;"D")</f>
        <v>49740</v>
      </c>
      <c r="Z1498" s="681">
        <v>2.4020069767934915E-2</v>
      </c>
      <c r="AA1498" s="686"/>
      <c r="AB1498" s="685"/>
    </row>
    <row r="1499" spans="22:28" x14ac:dyDescent="0.2">
      <c r="V1499" s="688"/>
      <c r="W1499" s="687" t="str">
        <f t="shared" si="30"/>
        <v>1w</v>
      </c>
      <c r="X1499" s="683">
        <f>_xll.qlCalendarAdvance(Calendar,X1498,W1499,"f",FALSE)</f>
        <v>49747</v>
      </c>
      <c r="Y1499" s="682">
        <f>_xll.qlCalendarAdvance(Calendar,X1499,NDays&amp;"D")</f>
        <v>49747</v>
      </c>
      <c r="Z1499" s="681">
        <v>2.4013672817491116E-2</v>
      </c>
      <c r="AA1499" s="686"/>
      <c r="AB1499" s="685"/>
    </row>
    <row r="1500" spans="22:28" x14ac:dyDescent="0.2">
      <c r="V1500" s="688"/>
      <c r="W1500" s="687" t="str">
        <f t="shared" si="30"/>
        <v>1w</v>
      </c>
      <c r="X1500" s="683">
        <f>_xll.qlCalendarAdvance(Calendar,X1499,W1500,"f",FALSE)</f>
        <v>49754</v>
      </c>
      <c r="Y1500" s="682">
        <f>_xll.qlCalendarAdvance(Calendar,X1500,NDays&amp;"D")</f>
        <v>49754</v>
      </c>
      <c r="Z1500" s="681">
        <v>2.4007289921769148E-2</v>
      </c>
      <c r="AA1500" s="686"/>
      <c r="AB1500" s="685"/>
    </row>
    <row r="1501" spans="22:28" x14ac:dyDescent="0.2">
      <c r="V1501" s="688"/>
      <c r="W1501" s="687" t="str">
        <f t="shared" si="30"/>
        <v>1w</v>
      </c>
      <c r="X1501" s="683">
        <f>_xll.qlCalendarAdvance(Calendar,X1500,W1501,"f",FALSE)</f>
        <v>49761</v>
      </c>
      <c r="Y1501" s="682">
        <f>_xll.qlCalendarAdvance(Calendar,X1501,NDays&amp;"D")</f>
        <v>49761</v>
      </c>
      <c r="Z1501" s="681">
        <v>2.4000921080687965E-2</v>
      </c>
      <c r="AA1501" s="686"/>
      <c r="AB1501" s="685"/>
    </row>
    <row r="1502" spans="22:28" x14ac:dyDescent="0.2">
      <c r="V1502" s="688"/>
      <c r="W1502" s="687" t="str">
        <f t="shared" si="30"/>
        <v>1w</v>
      </c>
      <c r="X1502" s="683">
        <f>_xll.qlCalendarAdvance(Calendar,X1501,W1502,"f",FALSE)</f>
        <v>49768</v>
      </c>
      <c r="Y1502" s="682">
        <f>_xll.qlCalendarAdvance(Calendar,X1502,NDays&amp;"D")</f>
        <v>49768</v>
      </c>
      <c r="Z1502" s="681">
        <v>2.3994566294085473E-2</v>
      </c>
      <c r="AA1502" s="686"/>
      <c r="AB1502" s="685"/>
    </row>
    <row r="1503" spans="22:28" x14ac:dyDescent="0.2">
      <c r="V1503" s="688"/>
      <c r="W1503" s="687" t="str">
        <f t="shared" si="30"/>
        <v>1w</v>
      </c>
      <c r="X1503" s="683">
        <f>_xll.qlCalendarAdvance(Calendar,X1502,W1503,"f",FALSE)</f>
        <v>49775</v>
      </c>
      <c r="Y1503" s="682">
        <f>_xll.qlCalendarAdvance(Calendar,X1503,NDays&amp;"D")</f>
        <v>49775</v>
      </c>
      <c r="Z1503" s="681">
        <v>2.3989569592894444E-2</v>
      </c>
      <c r="AA1503" s="686"/>
      <c r="AB1503" s="685"/>
    </row>
    <row r="1504" spans="22:28" x14ac:dyDescent="0.2">
      <c r="V1504" s="688"/>
      <c r="W1504" s="687" t="str">
        <f t="shared" si="30"/>
        <v>1w</v>
      </c>
      <c r="X1504" s="683">
        <f>_xll.qlCalendarAdvance(Calendar,X1503,W1504,"f",FALSE)</f>
        <v>49782</v>
      </c>
      <c r="Y1504" s="682">
        <f>_xll.qlCalendarAdvance(Calendar,X1504,NDays&amp;"D")</f>
        <v>49782</v>
      </c>
      <c r="Z1504" s="681">
        <v>2.3981898885045982E-2</v>
      </c>
      <c r="AA1504" s="686"/>
      <c r="AB1504" s="685"/>
    </row>
    <row r="1505" spans="22:28" x14ac:dyDescent="0.2">
      <c r="V1505" s="688"/>
      <c r="W1505" s="687" t="str">
        <f t="shared" si="30"/>
        <v>1w</v>
      </c>
      <c r="X1505" s="683">
        <f>_xll.qlCalendarAdvance(Calendar,X1504,W1505,"f",FALSE)</f>
        <v>49789</v>
      </c>
      <c r="Y1505" s="682">
        <f>_xll.qlCalendarAdvance(Calendar,X1505,NDays&amp;"D")</f>
        <v>49789</v>
      </c>
      <c r="Z1505" s="681">
        <v>2.3975586262446891E-2</v>
      </c>
      <c r="AA1505" s="686"/>
      <c r="AB1505" s="685"/>
    </row>
    <row r="1506" spans="22:28" x14ac:dyDescent="0.2">
      <c r="V1506" s="688"/>
      <c r="W1506" s="687" t="str">
        <f t="shared" si="30"/>
        <v>1w</v>
      </c>
      <c r="X1506" s="683">
        <f>_xll.qlCalendarAdvance(Calendar,X1505,W1506,"f",FALSE)</f>
        <v>49796</v>
      </c>
      <c r="Y1506" s="682">
        <f>_xll.qlCalendarAdvance(Calendar,X1506,NDays&amp;"D")</f>
        <v>49796</v>
      </c>
      <c r="Z1506" s="681">
        <v>2.3969287694488584E-2</v>
      </c>
      <c r="AA1506" s="686"/>
      <c r="AB1506" s="685"/>
    </row>
    <row r="1507" spans="22:28" x14ac:dyDescent="0.2">
      <c r="V1507" s="688"/>
      <c r="W1507" s="687" t="str">
        <f t="shared" si="30"/>
        <v>1w</v>
      </c>
      <c r="X1507" s="683">
        <f>_xll.qlCalendarAdvance(Calendar,X1506,W1507,"f",FALSE)</f>
        <v>49803</v>
      </c>
      <c r="Y1507" s="682">
        <f>_xll.qlCalendarAdvance(Calendar,X1507,NDays&amp;"D")</f>
        <v>49803</v>
      </c>
      <c r="Z1507" s="681">
        <v>2.3963003181252107E-2</v>
      </c>
      <c r="AA1507" s="686"/>
      <c r="AB1507" s="685"/>
    </row>
    <row r="1508" spans="22:28" x14ac:dyDescent="0.2">
      <c r="V1508" s="688"/>
      <c r="W1508" s="687" t="str">
        <f t="shared" si="30"/>
        <v>1w</v>
      </c>
      <c r="X1508" s="683">
        <f>_xll.qlCalendarAdvance(Calendar,X1507,W1508,"f",FALSE)</f>
        <v>49810</v>
      </c>
      <c r="Y1508" s="682">
        <f>_xll.qlCalendarAdvance(Calendar,X1508,NDays&amp;"D")</f>
        <v>49810</v>
      </c>
      <c r="Z1508" s="681">
        <v>2.3956732722575369E-2</v>
      </c>
      <c r="AA1508" s="686"/>
      <c r="AB1508" s="685"/>
    </row>
    <row r="1509" spans="22:28" x14ac:dyDescent="0.2">
      <c r="V1509" s="688"/>
      <c r="W1509" s="687" t="str">
        <f t="shared" si="30"/>
        <v>1w</v>
      </c>
      <c r="X1509" s="683">
        <f>_xll.qlCalendarAdvance(Calendar,X1508,W1509,"f",FALSE)</f>
        <v>49817</v>
      </c>
      <c r="Y1509" s="682">
        <f>_xll.qlCalendarAdvance(Calendar,X1509,NDays&amp;"D")</f>
        <v>49817</v>
      </c>
      <c r="Z1509" s="681">
        <v>2.3950476318620462E-2</v>
      </c>
      <c r="AA1509" s="686"/>
      <c r="AB1509" s="685"/>
    </row>
    <row r="1510" spans="22:28" x14ac:dyDescent="0.2">
      <c r="V1510" s="688"/>
      <c r="W1510" s="687" t="str">
        <f t="shared" si="30"/>
        <v>1w</v>
      </c>
      <c r="X1510" s="683">
        <f>_xll.qlCalendarAdvance(Calendar,X1509,W1510,"f",FALSE)</f>
        <v>49824</v>
      </c>
      <c r="Y1510" s="682">
        <f>_xll.qlCalendarAdvance(Calendar,X1510,NDays&amp;"D")</f>
        <v>49824</v>
      </c>
      <c r="Z1510" s="681">
        <v>2.3944233969225293E-2</v>
      </c>
      <c r="AA1510" s="686"/>
      <c r="AB1510" s="685"/>
    </row>
    <row r="1511" spans="22:28" x14ac:dyDescent="0.2">
      <c r="V1511" s="688"/>
      <c r="W1511" s="687" t="str">
        <f t="shared" si="30"/>
        <v>1w</v>
      </c>
      <c r="X1511" s="683">
        <f>_xll.qlCalendarAdvance(Calendar,X1510,W1511,"f",FALSE)</f>
        <v>49831</v>
      </c>
      <c r="Y1511" s="682">
        <f>_xll.qlCalendarAdvance(Calendar,X1511,NDays&amp;"D")</f>
        <v>49831</v>
      </c>
      <c r="Z1511" s="681">
        <v>2.3938005674470908E-2</v>
      </c>
      <c r="AA1511" s="686"/>
      <c r="AB1511" s="685"/>
    </row>
    <row r="1512" spans="22:28" x14ac:dyDescent="0.2">
      <c r="V1512" s="688"/>
      <c r="W1512" s="687" t="str">
        <f t="shared" si="30"/>
        <v>1w</v>
      </c>
      <c r="X1512" s="683">
        <f>_xll.qlCalendarAdvance(Calendar,X1511,W1512,"f",FALSE)</f>
        <v>49838</v>
      </c>
      <c r="Y1512" s="682">
        <f>_xll.qlCalendarAdvance(Calendar,X1512,NDays&amp;"D")</f>
        <v>49838</v>
      </c>
      <c r="Z1512" s="681">
        <v>2.3931791434438354E-2</v>
      </c>
      <c r="AA1512" s="686"/>
      <c r="AB1512" s="685"/>
    </row>
    <row r="1513" spans="22:28" x14ac:dyDescent="0.2">
      <c r="V1513" s="688"/>
      <c r="W1513" s="687" t="str">
        <f t="shared" si="30"/>
        <v>1w</v>
      </c>
      <c r="X1513" s="683">
        <f>_xll.qlCalendarAdvance(Calendar,X1512,W1513,"f",FALSE)</f>
        <v>49845</v>
      </c>
      <c r="Y1513" s="682">
        <f>_xll.qlCalendarAdvance(Calendar,X1513,NDays&amp;"D")</f>
        <v>49845</v>
      </c>
      <c r="Z1513" s="681">
        <v>2.3925591248884492E-2</v>
      </c>
      <c r="AA1513" s="686"/>
      <c r="AB1513" s="685"/>
    </row>
    <row r="1514" spans="22:28" x14ac:dyDescent="0.2">
      <c r="V1514" s="688"/>
      <c r="W1514" s="687" t="str">
        <f t="shared" si="30"/>
        <v>1w</v>
      </c>
      <c r="X1514" s="683">
        <f>_xll.qlCalendarAdvance(Calendar,X1513,W1514,"f",FALSE)</f>
        <v>49852</v>
      </c>
      <c r="Y1514" s="682">
        <f>_xll.qlCalendarAdvance(Calendar,X1514,NDays&amp;"D")</f>
        <v>49852</v>
      </c>
      <c r="Z1514" s="681">
        <v>2.3919405118052461E-2</v>
      </c>
      <c r="AA1514" s="686"/>
      <c r="AB1514" s="685"/>
    </row>
    <row r="1515" spans="22:28" x14ac:dyDescent="0.2">
      <c r="V1515" s="688"/>
      <c r="W1515" s="687" t="str">
        <f t="shared" si="30"/>
        <v>1w</v>
      </c>
      <c r="X1515" s="683">
        <f>_xll.qlCalendarAdvance(Calendar,X1514,W1515,"f",FALSE)</f>
        <v>49859</v>
      </c>
      <c r="Y1515" s="682">
        <f>_xll.qlCalendarAdvance(Calendar,X1515,NDays&amp;"D")</f>
        <v>49859</v>
      </c>
      <c r="Z1515" s="681">
        <v>2.3913233041861215E-2</v>
      </c>
      <c r="AA1515" s="686"/>
      <c r="AB1515" s="685"/>
    </row>
    <row r="1516" spans="22:28" x14ac:dyDescent="0.2">
      <c r="V1516" s="688"/>
      <c r="W1516" s="687" t="str">
        <f t="shared" si="30"/>
        <v>1w</v>
      </c>
      <c r="X1516" s="683">
        <f>_xll.qlCalendarAdvance(Calendar,X1515,W1516,"f",FALSE)</f>
        <v>49866</v>
      </c>
      <c r="Y1516" s="682">
        <f>_xll.qlCalendarAdvance(Calendar,X1516,NDays&amp;"D")</f>
        <v>49866</v>
      </c>
      <c r="Z1516" s="681">
        <v>2.3907075020391799E-2</v>
      </c>
      <c r="AA1516" s="686"/>
      <c r="AB1516" s="685"/>
    </row>
    <row r="1517" spans="22:28" x14ac:dyDescent="0.2">
      <c r="V1517" s="688"/>
      <c r="W1517" s="687" t="str">
        <f t="shared" si="30"/>
        <v>1w</v>
      </c>
      <c r="X1517" s="683">
        <f>_xll.qlCalendarAdvance(Calendar,X1516,W1517,"f",FALSE)</f>
        <v>49873</v>
      </c>
      <c r="Y1517" s="682">
        <f>_xll.qlCalendarAdvance(Calendar,X1517,NDays&amp;"D")</f>
        <v>49873</v>
      </c>
      <c r="Z1517" s="681">
        <v>2.3900931053401075E-2</v>
      </c>
      <c r="AA1517" s="686"/>
      <c r="AB1517" s="685"/>
    </row>
    <row r="1518" spans="22:28" x14ac:dyDescent="0.2">
      <c r="V1518" s="688"/>
      <c r="W1518" s="687" t="str">
        <f t="shared" si="30"/>
        <v>1w</v>
      </c>
      <c r="X1518" s="683">
        <f>_xll.qlCalendarAdvance(Calendar,X1517,W1518,"f",FALSE)</f>
        <v>49880</v>
      </c>
      <c r="Y1518" s="682">
        <f>_xll.qlCalendarAdvance(Calendar,X1518,NDays&amp;"D")</f>
        <v>49880</v>
      </c>
      <c r="Z1518" s="681">
        <v>2.3894801141132183E-2</v>
      </c>
      <c r="AA1518" s="686"/>
      <c r="AB1518" s="685"/>
    </row>
    <row r="1519" spans="22:28" x14ac:dyDescent="0.2">
      <c r="V1519" s="688"/>
      <c r="W1519" s="687" t="str">
        <f t="shared" si="30"/>
        <v>1w</v>
      </c>
      <c r="X1519" s="683">
        <f>_xll.qlCalendarAdvance(Calendar,X1518,W1519,"f",FALSE)</f>
        <v>49887</v>
      </c>
      <c r="Y1519" s="682">
        <f>_xll.qlCalendarAdvance(Calendar,X1519,NDays&amp;"D")</f>
        <v>49887</v>
      </c>
      <c r="Z1519" s="681">
        <v>2.388868528358512E-2</v>
      </c>
      <c r="AA1519" s="686"/>
      <c r="AB1519" s="685"/>
    </row>
    <row r="1520" spans="22:28" x14ac:dyDescent="0.2">
      <c r="V1520" s="688"/>
      <c r="W1520" s="687" t="str">
        <f t="shared" si="30"/>
        <v>1w</v>
      </c>
      <c r="X1520" s="683">
        <f>_xll.qlCalendarAdvance(Calendar,X1519,W1520,"f",FALSE)</f>
        <v>49894</v>
      </c>
      <c r="Y1520" s="682">
        <f>_xll.qlCalendarAdvance(Calendar,X1520,NDays&amp;"D")</f>
        <v>49894</v>
      </c>
      <c r="Z1520" s="681">
        <v>2.3882583480354658E-2</v>
      </c>
      <c r="AA1520" s="686"/>
      <c r="AB1520" s="685"/>
    </row>
    <row r="1521" spans="22:28" x14ac:dyDescent="0.2">
      <c r="V1521" s="688"/>
      <c r="W1521" s="687" t="str">
        <f t="shared" si="30"/>
        <v>1w</v>
      </c>
      <c r="X1521" s="683">
        <f>_xll.qlCalendarAdvance(Calendar,X1520,W1521,"f",FALSE)</f>
        <v>49901</v>
      </c>
      <c r="Y1521" s="682">
        <f>_xll.qlCalendarAdvance(Calendar,X1521,NDays&amp;"D")</f>
        <v>49901</v>
      </c>
      <c r="Z1521" s="681">
        <v>2.3876495732089165E-2</v>
      </c>
      <c r="AA1521" s="686"/>
      <c r="AB1521" s="685"/>
    </row>
    <row r="1522" spans="22:28" x14ac:dyDescent="0.2">
      <c r="V1522" s="688"/>
      <c r="W1522" s="687" t="str">
        <f t="shared" si="30"/>
        <v>1w</v>
      </c>
      <c r="X1522" s="683">
        <f>_xll.qlCalendarAdvance(Calendar,X1521,W1522,"f",FALSE)</f>
        <v>49908</v>
      </c>
      <c r="Y1522" s="682">
        <f>_xll.qlCalendarAdvance(Calendar,X1522,NDays&amp;"D")</f>
        <v>49908</v>
      </c>
      <c r="Z1522" s="681">
        <v>2.3870422038302364E-2</v>
      </c>
      <c r="AA1522" s="686"/>
      <c r="AB1522" s="685"/>
    </row>
    <row r="1523" spans="22:28" x14ac:dyDescent="0.2">
      <c r="V1523" s="688"/>
      <c r="W1523" s="687" t="str">
        <f t="shared" si="30"/>
        <v>1w</v>
      </c>
      <c r="X1523" s="683">
        <f>_xll.qlCalendarAdvance(Calendar,X1522,W1523,"f",FALSE)</f>
        <v>49915</v>
      </c>
      <c r="Y1523" s="682">
        <f>_xll.qlCalendarAdvance(Calendar,X1523,NDays&amp;"D")</f>
        <v>49915</v>
      </c>
      <c r="Z1523" s="681">
        <v>2.3864362399156347E-2</v>
      </c>
      <c r="AA1523" s="686"/>
      <c r="AB1523" s="685"/>
    </row>
    <row r="1524" spans="22:28" x14ac:dyDescent="0.2">
      <c r="V1524" s="688"/>
      <c r="W1524" s="687" t="str">
        <f t="shared" si="30"/>
        <v>1w</v>
      </c>
      <c r="X1524" s="683">
        <f>_xll.qlCalendarAdvance(Calendar,X1523,W1524,"f",FALSE)</f>
        <v>49922</v>
      </c>
      <c r="Y1524" s="682">
        <f>_xll.qlCalendarAdvance(Calendar,X1524,NDays&amp;"D")</f>
        <v>49922</v>
      </c>
      <c r="Z1524" s="681">
        <v>2.3858316814651115E-2</v>
      </c>
      <c r="AA1524" s="686"/>
      <c r="AB1524" s="685"/>
    </row>
    <row r="1525" spans="22:28" x14ac:dyDescent="0.2">
      <c r="V1525" s="688"/>
      <c r="W1525" s="687" t="str">
        <f t="shared" si="30"/>
        <v>1w</v>
      </c>
      <c r="X1525" s="683">
        <f>_xll.qlCalendarAdvance(Calendar,X1524,W1525,"f",FALSE)</f>
        <v>49929</v>
      </c>
      <c r="Y1525" s="682">
        <f>_xll.qlCalendarAdvance(Calendar,X1525,NDays&amp;"D")</f>
        <v>49929</v>
      </c>
      <c r="Z1525" s="681">
        <v>2.3852285284705621E-2</v>
      </c>
      <c r="AA1525" s="686"/>
      <c r="AB1525" s="685"/>
    </row>
    <row r="1526" spans="22:28" x14ac:dyDescent="0.2">
      <c r="V1526" s="688"/>
      <c r="W1526" s="687" t="str">
        <f t="shared" si="30"/>
        <v>1w</v>
      </c>
      <c r="X1526" s="683">
        <f>_xll.qlCalendarAdvance(Calendar,X1525,W1526,"f",FALSE)</f>
        <v>49936</v>
      </c>
      <c r="Y1526" s="682">
        <f>_xll.qlCalendarAdvance(Calendar,X1526,NDays&amp;"D")</f>
        <v>49936</v>
      </c>
      <c r="Z1526" s="681">
        <v>2.3846267809481958E-2</v>
      </c>
      <c r="AA1526" s="686"/>
      <c r="AB1526" s="685"/>
    </row>
    <row r="1527" spans="22:28" x14ac:dyDescent="0.2">
      <c r="V1527" s="688"/>
      <c r="W1527" s="687" t="str">
        <f t="shared" si="30"/>
        <v>1w</v>
      </c>
      <c r="X1527" s="683">
        <f>_xll.qlCalendarAdvance(Calendar,X1526,W1527,"f",FALSE)</f>
        <v>49943</v>
      </c>
      <c r="Y1527" s="682">
        <f>_xll.qlCalendarAdvance(Calendar,X1527,NDays&amp;"D")</f>
        <v>49943</v>
      </c>
      <c r="Z1527" s="681">
        <v>2.3840264388818033E-2</v>
      </c>
      <c r="AA1527" s="686"/>
      <c r="AB1527" s="685"/>
    </row>
    <row r="1528" spans="22:28" x14ac:dyDescent="0.2">
      <c r="V1528" s="688"/>
      <c r="W1528" s="687" t="str">
        <f t="shared" si="30"/>
        <v>1w</v>
      </c>
      <c r="X1528" s="683">
        <f>_xll.qlCalendarAdvance(Calendar,X1527,W1528,"f",FALSE)</f>
        <v>49950</v>
      </c>
      <c r="Y1528" s="682">
        <f>_xll.qlCalendarAdvance(Calendar,X1528,NDays&amp;"D")</f>
        <v>49950</v>
      </c>
      <c r="Z1528" s="681">
        <v>2.3834275022875939E-2</v>
      </c>
      <c r="AA1528" s="686"/>
      <c r="AB1528" s="685"/>
    </row>
    <row r="1529" spans="22:28" x14ac:dyDescent="0.2">
      <c r="V1529" s="688"/>
      <c r="W1529" s="687" t="str">
        <f t="shared" si="30"/>
        <v>1w</v>
      </c>
      <c r="X1529" s="683">
        <f>_xll.qlCalendarAdvance(Calendar,X1528,W1529,"f",FALSE)</f>
        <v>49957</v>
      </c>
      <c r="Y1529" s="682">
        <f>_xll.qlCalendarAdvance(Calendar,X1529,NDays&amp;"D")</f>
        <v>49957</v>
      </c>
      <c r="Z1529" s="681">
        <v>2.3828299711493584E-2</v>
      </c>
      <c r="AA1529" s="686"/>
      <c r="AB1529" s="685"/>
    </row>
    <row r="1530" spans="22:28" x14ac:dyDescent="0.2">
      <c r="V1530" s="688"/>
      <c r="W1530" s="687" t="str">
        <f t="shared" si="30"/>
        <v>1w</v>
      </c>
      <c r="X1530" s="683">
        <f>_xll.qlCalendarAdvance(Calendar,X1529,W1530,"f",FALSE)</f>
        <v>49964</v>
      </c>
      <c r="Y1530" s="682">
        <f>_xll.qlCalendarAdvance(Calendar,X1530,NDays&amp;"D")</f>
        <v>49964</v>
      </c>
      <c r="Z1530" s="681">
        <v>2.3822338454752012E-2</v>
      </c>
      <c r="AA1530" s="686"/>
      <c r="AB1530" s="685"/>
    </row>
    <row r="1531" spans="22:28" x14ac:dyDescent="0.2">
      <c r="V1531" s="688"/>
      <c r="W1531" s="687" t="str">
        <f t="shared" si="30"/>
        <v>1w</v>
      </c>
      <c r="X1531" s="683">
        <f>_xll.qlCalendarAdvance(Calendar,X1530,W1531,"f",FALSE)</f>
        <v>49971</v>
      </c>
      <c r="Y1531" s="682">
        <f>_xll.qlCalendarAdvance(Calendar,X1531,NDays&amp;"D")</f>
        <v>49971</v>
      </c>
      <c r="Z1531" s="681">
        <v>2.3816391252570179E-2</v>
      </c>
      <c r="AA1531" s="686"/>
      <c r="AB1531" s="685"/>
    </row>
    <row r="1532" spans="22:28" x14ac:dyDescent="0.2">
      <c r="V1532" s="688"/>
      <c r="W1532" s="687" t="str">
        <f t="shared" si="30"/>
        <v>1w</v>
      </c>
      <c r="X1532" s="683">
        <f>_xll.qlCalendarAdvance(Calendar,X1531,W1532,"f",FALSE)</f>
        <v>49978</v>
      </c>
      <c r="Y1532" s="682">
        <f>_xll.qlCalendarAdvance(Calendar,X1532,NDays&amp;"D")</f>
        <v>49978</v>
      </c>
      <c r="Z1532" s="681">
        <v>2.3810458105029131E-2</v>
      </c>
      <c r="AA1532" s="686"/>
      <c r="AB1532" s="685"/>
    </row>
    <row r="1533" spans="22:28" x14ac:dyDescent="0.2">
      <c r="V1533" s="688"/>
      <c r="W1533" s="687" t="str">
        <f t="shared" si="30"/>
        <v>1w</v>
      </c>
      <c r="X1533" s="683">
        <f>_xll.qlCalendarAdvance(Calendar,X1532,W1533,"f",FALSE)</f>
        <v>49985</v>
      </c>
      <c r="Y1533" s="682">
        <f>_xll.qlCalendarAdvance(Calendar,X1533,NDays&amp;"D")</f>
        <v>49985</v>
      </c>
      <c r="Z1533" s="681">
        <v>2.3804539012209913E-2</v>
      </c>
      <c r="AA1533" s="686"/>
      <c r="AB1533" s="685"/>
    </row>
    <row r="1534" spans="22:28" x14ac:dyDescent="0.2">
      <c r="V1534" s="688"/>
      <c r="W1534" s="687" t="str">
        <f t="shared" si="30"/>
        <v>1w</v>
      </c>
      <c r="X1534" s="683">
        <f>_xll.qlCalendarAdvance(Calendar,X1533,W1534,"f",FALSE)</f>
        <v>49992</v>
      </c>
      <c r="Y1534" s="682">
        <f>_xll.qlCalendarAdvance(Calendar,X1534,NDays&amp;"D")</f>
        <v>49992</v>
      </c>
      <c r="Z1534" s="681">
        <v>2.3798633973869388E-2</v>
      </c>
      <c r="AA1534" s="686"/>
      <c r="AB1534" s="685"/>
    </row>
    <row r="1535" spans="22:28" x14ac:dyDescent="0.2">
      <c r="V1535" s="688"/>
      <c r="W1535" s="687" t="str">
        <f t="shared" si="30"/>
        <v>1w</v>
      </c>
      <c r="X1535" s="683">
        <f>_xll.qlCalendarAdvance(Calendar,X1534,W1535,"f",FALSE)</f>
        <v>49999</v>
      </c>
      <c r="Y1535" s="682">
        <f>_xll.qlCalendarAdvance(Calendar,X1535,NDays&amp;"D")</f>
        <v>49999</v>
      </c>
      <c r="Z1535" s="681">
        <v>2.3792742990169646E-2</v>
      </c>
      <c r="AA1535" s="686"/>
      <c r="AB1535" s="685"/>
    </row>
    <row r="1536" spans="22:28" x14ac:dyDescent="0.2">
      <c r="V1536" s="688"/>
      <c r="W1536" s="687" t="str">
        <f t="shared" si="30"/>
        <v>1w</v>
      </c>
      <c r="X1536" s="683">
        <f>_xll.qlCalendarAdvance(Calendar,X1535,W1536,"f",FALSE)</f>
        <v>50006</v>
      </c>
      <c r="Y1536" s="682">
        <f>_xll.qlCalendarAdvance(Calendar,X1536,NDays&amp;"D")</f>
        <v>50006</v>
      </c>
      <c r="Z1536" s="681">
        <v>2.3786866061191736E-2</v>
      </c>
      <c r="AA1536" s="686"/>
      <c r="AB1536" s="685"/>
    </row>
    <row r="1537" spans="22:28" x14ac:dyDescent="0.2">
      <c r="V1537" s="688"/>
      <c r="W1537" s="687" t="str">
        <f t="shared" si="30"/>
        <v>1w</v>
      </c>
      <c r="X1537" s="683">
        <f>_xll.qlCalendarAdvance(Calendar,X1536,W1537,"f",FALSE)</f>
        <v>50013</v>
      </c>
      <c r="Y1537" s="682">
        <f>_xll.qlCalendarAdvance(Calendar,X1537,NDays&amp;"D")</f>
        <v>50013</v>
      </c>
      <c r="Z1537" s="681">
        <v>2.378100318685461E-2</v>
      </c>
      <c r="AA1537" s="686"/>
      <c r="AB1537" s="685"/>
    </row>
    <row r="1538" spans="22:28" x14ac:dyDescent="0.2">
      <c r="V1538" s="688"/>
      <c r="W1538" s="687" t="str">
        <f t="shared" si="30"/>
        <v>1w</v>
      </c>
      <c r="X1538" s="683">
        <f>_xll.qlCalendarAdvance(Calendar,X1537,W1538,"f",FALSE)</f>
        <v>50020</v>
      </c>
      <c r="Y1538" s="682">
        <f>_xll.qlCalendarAdvance(Calendar,X1538,NDays&amp;"D")</f>
        <v>50020</v>
      </c>
      <c r="Z1538" s="681">
        <v>2.3775154366996176E-2</v>
      </c>
      <c r="AA1538" s="686"/>
      <c r="AB1538" s="685"/>
    </row>
    <row r="1539" spans="22:28" x14ac:dyDescent="0.2">
      <c r="V1539" s="688"/>
      <c r="W1539" s="687" t="str">
        <f t="shared" si="30"/>
        <v>1w</v>
      </c>
      <c r="X1539" s="683">
        <f>_xll.qlCalendarAdvance(Calendar,X1538,W1539,"f",FALSE)</f>
        <v>50027</v>
      </c>
      <c r="Y1539" s="682">
        <f>_xll.qlCalendarAdvance(Calendar,X1539,NDays&amp;"D")</f>
        <v>50027</v>
      </c>
      <c r="Z1539" s="681">
        <v>2.3769319601940619E-2</v>
      </c>
      <c r="AA1539" s="686"/>
      <c r="AB1539" s="685"/>
    </row>
    <row r="1540" spans="22:28" x14ac:dyDescent="0.2">
      <c r="V1540" s="688"/>
      <c r="W1540" s="687" t="str">
        <f t="shared" si="30"/>
        <v>1w</v>
      </c>
      <c r="X1540" s="683">
        <f>_xll.qlCalendarAdvance(Calendar,X1539,W1540,"f",FALSE)</f>
        <v>50038</v>
      </c>
      <c r="Y1540" s="682">
        <f>_xll.qlCalendarAdvance(Calendar,X1540,NDays&amp;"D")</f>
        <v>50038</v>
      </c>
      <c r="Z1540" s="681">
        <v>2.3760179081147026E-2</v>
      </c>
      <c r="AA1540" s="686"/>
      <c r="AB1540" s="685"/>
    </row>
    <row r="1541" spans="22:28" x14ac:dyDescent="0.2">
      <c r="V1541" s="688"/>
      <c r="W1541" s="687" t="str">
        <f t="shared" si="30"/>
        <v>1w</v>
      </c>
      <c r="X1541" s="683">
        <f>_xll.qlCalendarAdvance(Calendar,X1540,W1541,"f",FALSE)</f>
        <v>50045</v>
      </c>
      <c r="Y1541" s="682">
        <f>_xll.qlCalendarAdvance(Calendar,X1541,NDays&amp;"D")</f>
        <v>50045</v>
      </c>
      <c r="Z1541" s="681">
        <v>2.3754380456492141E-2</v>
      </c>
      <c r="AA1541" s="686"/>
      <c r="AB1541" s="685"/>
    </row>
    <row r="1542" spans="22:28" x14ac:dyDescent="0.2">
      <c r="V1542" s="688"/>
      <c r="W1542" s="687" t="str">
        <f t="shared" si="30"/>
        <v>1w</v>
      </c>
      <c r="X1542" s="683">
        <f>_xll.qlCalendarAdvance(Calendar,X1541,W1542,"f",FALSE)</f>
        <v>50052</v>
      </c>
      <c r="Y1542" s="682">
        <f>_xll.qlCalendarAdvance(Calendar,X1542,NDays&amp;"D")</f>
        <v>50052</v>
      </c>
      <c r="Z1542" s="681">
        <v>2.3748595886396995E-2</v>
      </c>
      <c r="AA1542" s="686"/>
      <c r="AB1542" s="685"/>
    </row>
    <row r="1543" spans="22:28" x14ac:dyDescent="0.2">
      <c r="V1543" s="688"/>
      <c r="W1543" s="687" t="str">
        <f t="shared" si="30"/>
        <v>1w</v>
      </c>
      <c r="X1543" s="683">
        <f>_xll.qlCalendarAdvance(Calendar,X1542,W1543,"f",FALSE)</f>
        <v>50059</v>
      </c>
      <c r="Y1543" s="682">
        <f>_xll.qlCalendarAdvance(Calendar,X1543,NDays&amp;"D")</f>
        <v>50059</v>
      </c>
      <c r="Z1543" s="681">
        <v>2.3742825370942633E-2</v>
      </c>
      <c r="AA1543" s="686"/>
      <c r="AB1543" s="685"/>
    </row>
    <row r="1544" spans="22:28" x14ac:dyDescent="0.2">
      <c r="V1544" s="688"/>
      <c r="W1544" s="687" t="str">
        <f t="shared" si="30"/>
        <v>1w</v>
      </c>
      <c r="X1544" s="683">
        <f>_xll.qlCalendarAdvance(Calendar,X1543,W1544,"f",FALSE)</f>
        <v>50066</v>
      </c>
      <c r="Y1544" s="682">
        <f>_xll.qlCalendarAdvance(Calendar,X1544,NDays&amp;"D")</f>
        <v>50066</v>
      </c>
      <c r="Z1544" s="681">
        <v>2.3737068909966963E-2</v>
      </c>
      <c r="AA1544" s="686"/>
      <c r="AB1544" s="685"/>
    </row>
    <row r="1545" spans="22:28" x14ac:dyDescent="0.2">
      <c r="V1545" s="688"/>
      <c r="W1545" s="687" t="str">
        <f t="shared" si="30"/>
        <v>1w</v>
      </c>
      <c r="X1545" s="683">
        <f>_xll.qlCalendarAdvance(Calendar,X1544,W1545,"f",FALSE)</f>
        <v>50073</v>
      </c>
      <c r="Y1545" s="682">
        <f>_xll.qlCalendarAdvance(Calendar,X1545,NDays&amp;"D")</f>
        <v>50073</v>
      </c>
      <c r="Z1545" s="681">
        <v>2.3731326503632078E-2</v>
      </c>
      <c r="AA1545" s="686"/>
      <c r="AB1545" s="685"/>
    </row>
    <row r="1546" spans="22:28" x14ac:dyDescent="0.2">
      <c r="V1546" s="688"/>
      <c r="W1546" s="687" t="str">
        <f t="shared" si="30"/>
        <v>1w</v>
      </c>
      <c r="X1546" s="683">
        <f>_xll.qlCalendarAdvance(Calendar,X1545,W1546,"f",FALSE)</f>
        <v>50080</v>
      </c>
      <c r="Y1546" s="682">
        <f>_xll.qlCalendarAdvance(Calendar,X1546,NDays&amp;"D")</f>
        <v>50080</v>
      </c>
      <c r="Z1546" s="681">
        <v>2.3725598152100069E-2</v>
      </c>
      <c r="AA1546" s="686"/>
      <c r="AB1546" s="685"/>
    </row>
    <row r="1547" spans="22:28" x14ac:dyDescent="0.2">
      <c r="V1547" s="688"/>
      <c r="W1547" s="687" t="str">
        <f t="shared" si="30"/>
        <v>1w</v>
      </c>
      <c r="X1547" s="683">
        <f>_xll.qlCalendarAdvance(Calendar,X1546,W1547,"f",FALSE)</f>
        <v>50087</v>
      </c>
      <c r="Y1547" s="682">
        <f>_xll.qlCalendarAdvance(Calendar,X1547,NDays&amp;"D")</f>
        <v>50087</v>
      </c>
      <c r="Z1547" s="681">
        <v>2.3719883854965707E-2</v>
      </c>
      <c r="AA1547" s="686"/>
      <c r="AB1547" s="685"/>
    </row>
    <row r="1548" spans="22:28" x14ac:dyDescent="0.2">
      <c r="V1548" s="688"/>
      <c r="W1548" s="687" t="str">
        <f t="shared" si="30"/>
        <v>1w</v>
      </c>
      <c r="X1548" s="683">
        <f>_xll.qlCalendarAdvance(Calendar,X1547,W1548,"f",FALSE)</f>
        <v>50094</v>
      </c>
      <c r="Y1548" s="682">
        <f>_xll.qlCalendarAdvance(Calendar,X1548,NDays&amp;"D")</f>
        <v>50094</v>
      </c>
      <c r="Z1548" s="681">
        <v>2.3714183612553175E-2</v>
      </c>
      <c r="AA1548" s="686"/>
      <c r="AB1548" s="685"/>
    </row>
    <row r="1549" spans="22:28" x14ac:dyDescent="0.2">
      <c r="V1549" s="688"/>
      <c r="W1549" s="687" t="str">
        <f t="shared" si="30"/>
        <v>1w</v>
      </c>
      <c r="X1549" s="683">
        <f>_xll.qlCalendarAdvance(Calendar,X1548,W1549,"f",FALSE)</f>
        <v>50101</v>
      </c>
      <c r="Y1549" s="682">
        <f>_xll.qlCalendarAdvance(Calendar,X1549,NDays&amp;"D")</f>
        <v>50101</v>
      </c>
      <c r="Z1549" s="681">
        <v>2.3708497424781427E-2</v>
      </c>
      <c r="AA1549" s="686"/>
      <c r="AB1549" s="685"/>
    </row>
    <row r="1550" spans="22:28" x14ac:dyDescent="0.2">
      <c r="V1550" s="688"/>
      <c r="W1550" s="687" t="str">
        <f t="shared" si="30"/>
        <v>1w</v>
      </c>
      <c r="X1550" s="683">
        <f>_xll.qlCalendarAdvance(Calendar,X1549,W1550,"f",FALSE)</f>
        <v>50108</v>
      </c>
      <c r="Y1550" s="682">
        <f>_xll.qlCalendarAdvance(Calendar,X1550,NDays&amp;"D")</f>
        <v>50108</v>
      </c>
      <c r="Z1550" s="681">
        <v>2.3702825291569418E-2</v>
      </c>
      <c r="AA1550" s="686"/>
      <c r="AB1550" s="685"/>
    </row>
    <row r="1551" spans="22:28" x14ac:dyDescent="0.2">
      <c r="V1551" s="688"/>
      <c r="W1551" s="687" t="str">
        <f t="shared" si="30"/>
        <v>1w</v>
      </c>
      <c r="X1551" s="683">
        <f>_xll.qlCalendarAdvance(Calendar,X1550,W1551,"f",FALSE)</f>
        <v>50115</v>
      </c>
      <c r="Y1551" s="682">
        <f>_xll.qlCalendarAdvance(Calendar,X1551,NDays&amp;"D")</f>
        <v>50115</v>
      </c>
      <c r="Z1551" s="681">
        <v>2.3697167212917147E-2</v>
      </c>
      <c r="AA1551" s="686"/>
      <c r="AB1551" s="685"/>
    </row>
    <row r="1552" spans="22:28" x14ac:dyDescent="0.2">
      <c r="V1552" s="688"/>
      <c r="W1552" s="687" t="str">
        <f t="shared" si="30"/>
        <v>1w</v>
      </c>
      <c r="X1552" s="683">
        <f>_xll.qlCalendarAdvance(Calendar,X1551,W1552,"f",FALSE)</f>
        <v>50122</v>
      </c>
      <c r="Y1552" s="682">
        <f>_xll.qlCalendarAdvance(Calendar,X1552,NDays&amp;"D")</f>
        <v>50122</v>
      </c>
      <c r="Z1552" s="681">
        <v>2.3691523188986707E-2</v>
      </c>
      <c r="AA1552" s="686"/>
      <c r="AB1552" s="685"/>
    </row>
    <row r="1553" spans="22:28" x14ac:dyDescent="0.2">
      <c r="V1553" s="688"/>
      <c r="W1553" s="687" t="str">
        <f t="shared" si="30"/>
        <v>1w</v>
      </c>
      <c r="X1553" s="683">
        <f>_xll.qlCalendarAdvance(Calendar,X1552,W1553,"f",FALSE)</f>
        <v>50129</v>
      </c>
      <c r="Y1553" s="682">
        <f>_xll.qlCalendarAdvance(Calendar,X1553,NDays&amp;"D")</f>
        <v>50129</v>
      </c>
      <c r="Z1553" s="681">
        <v>2.3685893219534959E-2</v>
      </c>
      <c r="AA1553" s="686"/>
      <c r="AB1553" s="685"/>
    </row>
    <row r="1554" spans="22:28" x14ac:dyDescent="0.2">
      <c r="V1554" s="688"/>
      <c r="W1554" s="687" t="str">
        <f t="shared" ref="W1554:W1617" si="31">W1553</f>
        <v>1w</v>
      </c>
      <c r="X1554" s="683">
        <f>_xll.qlCalendarAdvance(Calendar,X1553,W1554,"f",FALSE)</f>
        <v>50137</v>
      </c>
      <c r="Y1554" s="682">
        <f>_xll.qlCalendarAdvance(Calendar,X1554,NDays&amp;"D")</f>
        <v>50137</v>
      </c>
      <c r="Z1554" s="681">
        <v>2.3679476178528613E-2</v>
      </c>
      <c r="AA1554" s="686"/>
      <c r="AB1554" s="685"/>
    </row>
    <row r="1555" spans="22:28" x14ac:dyDescent="0.2">
      <c r="V1555" s="688"/>
      <c r="W1555" s="687" t="str">
        <f t="shared" si="31"/>
        <v>1w</v>
      </c>
      <c r="X1555" s="683">
        <f>_xll.qlCalendarAdvance(Calendar,X1554,W1555,"f",FALSE)</f>
        <v>50144</v>
      </c>
      <c r="Y1555" s="682">
        <f>_xll.qlCalendarAdvance(Calendar,X1555,NDays&amp;"D")</f>
        <v>50144</v>
      </c>
      <c r="Z1555" s="681">
        <v>2.3673876326198995E-2</v>
      </c>
      <c r="AA1555" s="686"/>
      <c r="AB1555" s="685"/>
    </row>
    <row r="1556" spans="22:28" x14ac:dyDescent="0.2">
      <c r="V1556" s="688"/>
      <c r="W1556" s="687" t="str">
        <f t="shared" si="31"/>
        <v>1w</v>
      </c>
      <c r="X1556" s="683">
        <f>_xll.qlCalendarAdvance(Calendar,X1555,W1556,"f",FALSE)</f>
        <v>50151</v>
      </c>
      <c r="Y1556" s="682">
        <f>_xll.qlCalendarAdvance(Calendar,X1556,NDays&amp;"D")</f>
        <v>50151</v>
      </c>
      <c r="Z1556" s="681">
        <v>2.3668290528429115E-2</v>
      </c>
      <c r="AA1556" s="686"/>
      <c r="AB1556" s="685"/>
    </row>
    <row r="1557" spans="22:28" x14ac:dyDescent="0.2">
      <c r="V1557" s="688"/>
      <c r="W1557" s="687" t="str">
        <f t="shared" si="31"/>
        <v>1w</v>
      </c>
      <c r="X1557" s="683">
        <f>_xll.qlCalendarAdvance(Calendar,X1556,W1557,"f",FALSE)</f>
        <v>50158</v>
      </c>
      <c r="Y1557" s="682">
        <f>_xll.qlCalendarAdvance(Calendar,X1557,NDays&amp;"D")</f>
        <v>50158</v>
      </c>
      <c r="Z1557" s="681">
        <v>2.3662718785218972E-2</v>
      </c>
      <c r="AA1557" s="686"/>
      <c r="AB1557" s="685"/>
    </row>
    <row r="1558" spans="22:28" x14ac:dyDescent="0.2">
      <c r="V1558" s="688"/>
      <c r="W1558" s="687" t="str">
        <f t="shared" si="31"/>
        <v>1w</v>
      </c>
      <c r="X1558" s="683">
        <f>_xll.qlCalendarAdvance(Calendar,X1557,W1558,"f",FALSE)</f>
        <v>50165</v>
      </c>
      <c r="Y1558" s="682">
        <f>_xll.qlCalendarAdvance(Calendar,X1558,NDays&amp;"D")</f>
        <v>50165</v>
      </c>
      <c r="Z1558" s="681">
        <v>2.3657161096649615E-2</v>
      </c>
      <c r="AA1558" s="686"/>
      <c r="AB1558" s="685"/>
    </row>
    <row r="1559" spans="22:28" x14ac:dyDescent="0.2">
      <c r="V1559" s="688"/>
      <c r="W1559" s="687" t="str">
        <f t="shared" si="31"/>
        <v>1w</v>
      </c>
      <c r="X1559" s="683">
        <f>_xll.qlCalendarAdvance(Calendar,X1558,W1559,"f",FALSE)</f>
        <v>50172</v>
      </c>
      <c r="Y1559" s="682">
        <f>_xll.qlCalendarAdvance(Calendar,X1559,NDays&amp;"D")</f>
        <v>50172</v>
      </c>
      <c r="Z1559" s="681">
        <v>2.3651617462721042E-2</v>
      </c>
      <c r="AA1559" s="686"/>
      <c r="AB1559" s="685"/>
    </row>
    <row r="1560" spans="22:28" x14ac:dyDescent="0.2">
      <c r="V1560" s="688"/>
      <c r="W1560" s="687" t="str">
        <f t="shared" si="31"/>
        <v>1w</v>
      </c>
      <c r="X1560" s="683">
        <f>_xll.qlCalendarAdvance(Calendar,X1559,W1560,"f",FALSE)</f>
        <v>50179</v>
      </c>
      <c r="Y1560" s="682">
        <f>_xll.qlCalendarAdvance(Calendar,X1560,NDays&amp;"D")</f>
        <v>50179</v>
      </c>
      <c r="Z1560" s="681">
        <v>2.3646087883352207E-2</v>
      </c>
      <c r="AA1560" s="686"/>
      <c r="AB1560" s="685"/>
    </row>
    <row r="1561" spans="22:28" x14ac:dyDescent="0.2">
      <c r="V1561" s="688"/>
      <c r="W1561" s="687" t="str">
        <f t="shared" si="31"/>
        <v>1w</v>
      </c>
      <c r="X1561" s="683">
        <f>_xll.qlCalendarAdvance(Calendar,X1560,W1561,"f",FALSE)</f>
        <v>50186</v>
      </c>
      <c r="Y1561" s="682">
        <f>_xll.qlCalendarAdvance(Calendar,X1561,NDays&amp;"D")</f>
        <v>50186</v>
      </c>
      <c r="Z1561" s="681">
        <v>2.3640572358705203E-2</v>
      </c>
      <c r="AA1561" s="686"/>
      <c r="AB1561" s="685"/>
    </row>
    <row r="1562" spans="22:28" x14ac:dyDescent="0.2">
      <c r="V1562" s="688"/>
      <c r="W1562" s="687" t="str">
        <f t="shared" si="31"/>
        <v>1w</v>
      </c>
      <c r="X1562" s="683">
        <f>_xll.qlCalendarAdvance(Calendar,X1561,W1562,"f",FALSE)</f>
        <v>50193</v>
      </c>
      <c r="Y1562" s="682">
        <f>_xll.qlCalendarAdvance(Calendar,X1562,NDays&amp;"D")</f>
        <v>50193</v>
      </c>
      <c r="Z1562" s="681">
        <v>2.3635070888536891E-2</v>
      </c>
      <c r="AA1562" s="686"/>
      <c r="AB1562" s="685"/>
    </row>
    <row r="1563" spans="22:28" x14ac:dyDescent="0.2">
      <c r="V1563" s="688"/>
      <c r="W1563" s="687" t="str">
        <f t="shared" si="31"/>
        <v>1w</v>
      </c>
      <c r="X1563" s="683">
        <f>_xll.qlCalendarAdvance(Calendar,X1562,W1563,"f",FALSE)</f>
        <v>50200</v>
      </c>
      <c r="Y1563" s="682">
        <f>_xll.qlCalendarAdvance(Calendar,X1563,NDays&amp;"D")</f>
        <v>50200</v>
      </c>
      <c r="Z1563" s="681">
        <v>2.3629583472928317E-2</v>
      </c>
      <c r="AA1563" s="686"/>
      <c r="AB1563" s="685"/>
    </row>
    <row r="1564" spans="22:28" x14ac:dyDescent="0.2">
      <c r="V1564" s="688"/>
      <c r="W1564" s="687" t="str">
        <f t="shared" si="31"/>
        <v>1w</v>
      </c>
      <c r="X1564" s="683">
        <f>_xll.qlCalendarAdvance(Calendar,X1563,W1564,"f",FALSE)</f>
        <v>50207</v>
      </c>
      <c r="Y1564" s="682">
        <f>_xll.qlCalendarAdvance(Calendar,X1564,NDays&amp;"D")</f>
        <v>50207</v>
      </c>
      <c r="Z1564" s="681">
        <v>2.3624110112041574E-2</v>
      </c>
      <c r="AA1564" s="686"/>
      <c r="AB1564" s="685"/>
    </row>
    <row r="1565" spans="22:28" x14ac:dyDescent="0.2">
      <c r="V1565" s="688"/>
      <c r="W1565" s="687" t="str">
        <f t="shared" si="31"/>
        <v>1w</v>
      </c>
      <c r="X1565" s="683">
        <f>_xll.qlCalendarAdvance(Calendar,X1564,W1565,"f",FALSE)</f>
        <v>50214</v>
      </c>
      <c r="Y1565" s="682">
        <f>_xll.qlCalendarAdvance(Calendar,X1565,NDays&amp;"D")</f>
        <v>50214</v>
      </c>
      <c r="Z1565" s="681">
        <v>2.3618650805633523E-2</v>
      </c>
      <c r="AA1565" s="686"/>
      <c r="AB1565" s="685"/>
    </row>
    <row r="1566" spans="22:28" x14ac:dyDescent="0.2">
      <c r="V1566" s="688"/>
      <c r="W1566" s="687" t="str">
        <f t="shared" si="31"/>
        <v>1w</v>
      </c>
      <c r="X1566" s="683">
        <f>_xll.qlCalendarAdvance(Calendar,X1565,W1566,"f",FALSE)</f>
        <v>50221</v>
      </c>
      <c r="Y1566" s="682">
        <f>_xll.qlCalendarAdvance(Calendar,X1566,NDays&amp;"D")</f>
        <v>50221</v>
      </c>
      <c r="Z1566" s="681">
        <v>2.3613205553947303E-2</v>
      </c>
      <c r="AA1566" s="686"/>
      <c r="AB1566" s="685"/>
    </row>
    <row r="1567" spans="22:28" x14ac:dyDescent="0.2">
      <c r="V1567" s="688"/>
      <c r="W1567" s="687" t="str">
        <f t="shared" si="31"/>
        <v>1w</v>
      </c>
      <c r="X1567" s="683">
        <f>_xll.qlCalendarAdvance(Calendar,X1566,W1567,"f",FALSE)</f>
        <v>50228</v>
      </c>
      <c r="Y1567" s="682">
        <f>_xll.qlCalendarAdvance(Calendar,X1567,NDays&amp;"D")</f>
        <v>50228</v>
      </c>
      <c r="Z1567" s="681">
        <v>2.3607774356739775E-2</v>
      </c>
      <c r="AA1567" s="686"/>
      <c r="AB1567" s="685"/>
    </row>
    <row r="1568" spans="22:28" x14ac:dyDescent="0.2">
      <c r="V1568" s="688"/>
      <c r="W1568" s="687" t="str">
        <f t="shared" si="31"/>
        <v>1w</v>
      </c>
      <c r="X1568" s="683">
        <f>_xll.qlCalendarAdvance(Calendar,X1567,W1568,"f",FALSE)</f>
        <v>50235</v>
      </c>
      <c r="Y1568" s="682">
        <f>_xll.qlCalendarAdvance(Calendar,X1568,NDays&amp;"D")</f>
        <v>50235</v>
      </c>
      <c r="Z1568" s="681">
        <v>2.3602357214254077E-2</v>
      </c>
      <c r="AA1568" s="686"/>
      <c r="AB1568" s="685"/>
    </row>
    <row r="1569" spans="22:28" x14ac:dyDescent="0.2">
      <c r="V1569" s="688"/>
      <c r="W1569" s="687" t="str">
        <f t="shared" si="31"/>
        <v>1w</v>
      </c>
      <c r="X1569" s="683">
        <f>_xll.qlCalendarAdvance(Calendar,X1568,W1569,"f",FALSE)</f>
        <v>50242</v>
      </c>
      <c r="Y1569" s="682">
        <f>_xll.qlCalendarAdvance(Calendar,X1569,NDays&amp;"D")</f>
        <v>50242</v>
      </c>
      <c r="Z1569" s="681">
        <v>2.3596954126247072E-2</v>
      </c>
      <c r="AA1569" s="686"/>
      <c r="AB1569" s="685"/>
    </row>
    <row r="1570" spans="22:28" x14ac:dyDescent="0.2">
      <c r="V1570" s="688"/>
      <c r="W1570" s="687" t="str">
        <f t="shared" si="31"/>
        <v>1w</v>
      </c>
      <c r="X1570" s="683">
        <f>_xll.qlCalendarAdvance(Calendar,X1569,W1570,"f",FALSE)</f>
        <v>50249</v>
      </c>
      <c r="Y1570" s="682">
        <f>_xll.qlCalendarAdvance(Calendar,X1570,NDays&amp;"D")</f>
        <v>50249</v>
      </c>
      <c r="Z1570" s="681">
        <v>2.3591565092961897E-2</v>
      </c>
      <c r="AA1570" s="686"/>
      <c r="AB1570" s="685"/>
    </row>
    <row r="1571" spans="22:28" x14ac:dyDescent="0.2">
      <c r="V1571" s="688"/>
      <c r="W1571" s="687" t="str">
        <f t="shared" si="31"/>
        <v>1w</v>
      </c>
      <c r="X1571" s="683">
        <f>_xll.qlCalendarAdvance(Calendar,X1570,W1571,"f",FALSE)</f>
        <v>50256</v>
      </c>
      <c r="Y1571" s="682">
        <f>_xll.qlCalendarAdvance(Calendar,X1571,NDays&amp;"D")</f>
        <v>50256</v>
      </c>
      <c r="Z1571" s="681">
        <v>2.3586190114236461E-2</v>
      </c>
      <c r="AA1571" s="686"/>
      <c r="AB1571" s="685"/>
    </row>
    <row r="1572" spans="22:28" x14ac:dyDescent="0.2">
      <c r="V1572" s="688"/>
      <c r="W1572" s="687" t="str">
        <f t="shared" si="31"/>
        <v>1w</v>
      </c>
      <c r="X1572" s="683">
        <f>_xll.qlCalendarAdvance(Calendar,X1571,W1572,"f",FALSE)</f>
        <v>50263</v>
      </c>
      <c r="Y1572" s="682">
        <f>_xll.qlCalendarAdvance(Calendar,X1572,NDays&amp;"D")</f>
        <v>50263</v>
      </c>
      <c r="Z1572" s="681">
        <v>2.3580829190070762E-2</v>
      </c>
      <c r="AA1572" s="686"/>
      <c r="AB1572" s="685"/>
    </row>
    <row r="1573" spans="22:28" x14ac:dyDescent="0.2">
      <c r="V1573" s="688"/>
      <c r="W1573" s="687" t="str">
        <f t="shared" si="31"/>
        <v>1w</v>
      </c>
      <c r="X1573" s="683">
        <f>_xll.qlCalendarAdvance(Calendar,X1572,W1573,"f",FALSE)</f>
        <v>50270</v>
      </c>
      <c r="Y1573" s="682">
        <f>_xll.qlCalendarAdvance(Calendar,X1573,NDays&amp;"D")</f>
        <v>50270</v>
      </c>
      <c r="Z1573" s="681">
        <v>2.3575482320545849E-2</v>
      </c>
      <c r="AA1573" s="686"/>
      <c r="AB1573" s="685"/>
    </row>
    <row r="1574" spans="22:28" x14ac:dyDescent="0.2">
      <c r="V1574" s="688"/>
      <c r="W1574" s="687" t="str">
        <f t="shared" si="31"/>
        <v>1w</v>
      </c>
      <c r="X1574" s="683">
        <f>_xll.qlCalendarAdvance(Calendar,X1573,W1574,"f",FALSE)</f>
        <v>50277</v>
      </c>
      <c r="Y1574" s="682">
        <f>_xll.qlCalendarAdvance(Calendar,X1574,NDays&amp;"D")</f>
        <v>50277</v>
      </c>
      <c r="Z1574" s="681">
        <v>2.3570149505580673E-2</v>
      </c>
      <c r="AA1574" s="686"/>
      <c r="AB1574" s="685"/>
    </row>
    <row r="1575" spans="22:28" x14ac:dyDescent="0.2">
      <c r="V1575" s="688"/>
      <c r="W1575" s="687" t="str">
        <f t="shared" si="31"/>
        <v>1w</v>
      </c>
      <c r="X1575" s="683">
        <f>_xll.qlCalendarAdvance(Calendar,X1574,W1575,"f",FALSE)</f>
        <v>50284</v>
      </c>
      <c r="Y1575" s="682">
        <f>_xll.qlCalendarAdvance(Calendar,X1575,NDays&amp;"D")</f>
        <v>50284</v>
      </c>
      <c r="Z1575" s="681">
        <v>2.3564830745175236E-2</v>
      </c>
      <c r="AA1575" s="686"/>
      <c r="AB1575" s="685"/>
    </row>
    <row r="1576" spans="22:28" x14ac:dyDescent="0.2">
      <c r="V1576" s="688"/>
      <c r="W1576" s="687" t="str">
        <f t="shared" si="31"/>
        <v>1w</v>
      </c>
      <c r="X1576" s="683">
        <f>_xll.qlCalendarAdvance(Calendar,X1575,W1576,"f",FALSE)</f>
        <v>50291</v>
      </c>
      <c r="Y1576" s="682">
        <f>_xll.qlCalendarAdvance(Calendar,X1576,NDays&amp;"D")</f>
        <v>50291</v>
      </c>
      <c r="Z1576" s="681">
        <v>2.3559526039410583E-2</v>
      </c>
      <c r="AA1576" s="686"/>
      <c r="AB1576" s="685"/>
    </row>
    <row r="1577" spans="22:28" x14ac:dyDescent="0.2">
      <c r="V1577" s="688"/>
      <c r="W1577" s="687" t="str">
        <f t="shared" si="31"/>
        <v>1w</v>
      </c>
      <c r="X1577" s="683">
        <f>_xll.qlCalendarAdvance(Calendar,X1576,W1577,"f",FALSE)</f>
        <v>50298</v>
      </c>
      <c r="Y1577" s="682">
        <f>_xll.qlCalendarAdvance(Calendar,X1577,NDays&amp;"D")</f>
        <v>50298</v>
      </c>
      <c r="Z1577" s="681">
        <v>2.3554235388205669E-2</v>
      </c>
      <c r="AA1577" s="686"/>
      <c r="AB1577" s="685"/>
    </row>
    <row r="1578" spans="22:28" x14ac:dyDescent="0.2">
      <c r="V1578" s="688"/>
      <c r="W1578" s="687" t="str">
        <f t="shared" si="31"/>
        <v>1w</v>
      </c>
      <c r="X1578" s="683">
        <f>_xll.qlCalendarAdvance(Calendar,X1577,W1578,"f",FALSE)</f>
        <v>50305</v>
      </c>
      <c r="Y1578" s="682">
        <f>_xll.qlCalendarAdvance(Calendar,X1578,NDays&amp;"D")</f>
        <v>50305</v>
      </c>
      <c r="Z1578" s="681">
        <v>2.3548958791560493E-2</v>
      </c>
      <c r="AA1578" s="686"/>
      <c r="AB1578" s="685"/>
    </row>
    <row r="1579" spans="22:28" x14ac:dyDescent="0.2">
      <c r="V1579" s="688"/>
      <c r="W1579" s="687" t="str">
        <f t="shared" si="31"/>
        <v>1w</v>
      </c>
      <c r="X1579" s="683">
        <f>_xll.qlCalendarAdvance(Calendar,X1578,W1579,"f",FALSE)</f>
        <v>50312</v>
      </c>
      <c r="Y1579" s="682">
        <f>_xll.qlCalendarAdvance(Calendar,X1579,NDays&amp;"D")</f>
        <v>50312</v>
      </c>
      <c r="Z1579" s="681">
        <v>2.3543696249556101E-2</v>
      </c>
      <c r="AA1579" s="686"/>
      <c r="AB1579" s="685"/>
    </row>
    <row r="1580" spans="22:28" x14ac:dyDescent="0.2">
      <c r="V1580" s="688"/>
      <c r="W1580" s="687" t="str">
        <f t="shared" si="31"/>
        <v>1w</v>
      </c>
      <c r="X1580" s="683">
        <f>_xll.qlCalendarAdvance(Calendar,X1579,W1580,"f",FALSE)</f>
        <v>50319</v>
      </c>
      <c r="Y1580" s="682">
        <f>_xll.qlCalendarAdvance(Calendar,X1580,NDays&amp;"D")</f>
        <v>50319</v>
      </c>
      <c r="Z1580" s="681">
        <v>2.3538447762192494E-2</v>
      </c>
      <c r="AA1580" s="686"/>
      <c r="AB1580" s="685"/>
    </row>
    <row r="1581" spans="22:28" x14ac:dyDescent="0.2">
      <c r="V1581" s="688"/>
      <c r="W1581" s="687" t="str">
        <f t="shared" si="31"/>
        <v>1w</v>
      </c>
      <c r="X1581" s="683">
        <f>_xll.qlCalendarAdvance(Calendar,X1580,W1581,"f",FALSE)</f>
        <v>50326</v>
      </c>
      <c r="Y1581" s="682">
        <f>_xll.qlCalendarAdvance(Calendar,X1581,NDays&amp;"D")</f>
        <v>50326</v>
      </c>
      <c r="Z1581" s="681">
        <v>2.3533213329388625E-2</v>
      </c>
      <c r="AA1581" s="686"/>
      <c r="AB1581" s="685"/>
    </row>
    <row r="1582" spans="22:28" x14ac:dyDescent="0.2">
      <c r="V1582" s="688"/>
      <c r="W1582" s="687" t="str">
        <f t="shared" si="31"/>
        <v>1w</v>
      </c>
      <c r="X1582" s="683">
        <f>_xll.qlCalendarAdvance(Calendar,X1581,W1582,"f",FALSE)</f>
        <v>50333</v>
      </c>
      <c r="Y1582" s="682">
        <f>_xll.qlCalendarAdvance(Calendar,X1582,NDays&amp;"D")</f>
        <v>50333</v>
      </c>
      <c r="Z1582" s="681">
        <v>2.352799295122554E-2</v>
      </c>
      <c r="AA1582" s="686"/>
      <c r="AB1582" s="685"/>
    </row>
    <row r="1583" spans="22:28" x14ac:dyDescent="0.2">
      <c r="V1583" s="688"/>
      <c r="W1583" s="687" t="str">
        <f t="shared" si="31"/>
        <v>1w</v>
      </c>
      <c r="X1583" s="683">
        <f>_xll.qlCalendarAdvance(Calendar,X1582,W1583,"f",FALSE)</f>
        <v>50340</v>
      </c>
      <c r="Y1583" s="682">
        <f>_xll.qlCalendarAdvance(Calendar,X1583,NDays&amp;"D")</f>
        <v>50340</v>
      </c>
      <c r="Z1583" s="681">
        <v>2.3522786627541148E-2</v>
      </c>
      <c r="AA1583" s="686"/>
      <c r="AB1583" s="685"/>
    </row>
    <row r="1584" spans="22:28" x14ac:dyDescent="0.2">
      <c r="V1584" s="688"/>
      <c r="W1584" s="687" t="str">
        <f t="shared" si="31"/>
        <v>1w</v>
      </c>
      <c r="X1584" s="683">
        <f>_xll.qlCalendarAdvance(Calendar,X1583,W1584,"f",FALSE)</f>
        <v>50347</v>
      </c>
      <c r="Y1584" s="682">
        <f>_xll.qlCalendarAdvance(Calendar,X1584,NDays&amp;"D")</f>
        <v>50347</v>
      </c>
      <c r="Z1584" s="681">
        <v>2.351759435849754E-2</v>
      </c>
      <c r="AA1584" s="686"/>
      <c r="AB1584" s="685"/>
    </row>
    <row r="1585" spans="22:28" x14ac:dyDescent="0.2">
      <c r="V1585" s="688"/>
      <c r="W1585" s="687" t="str">
        <f t="shared" si="31"/>
        <v>1w</v>
      </c>
      <c r="X1585" s="683">
        <f>_xll.qlCalendarAdvance(Calendar,X1584,W1585,"f",FALSE)</f>
        <v>50354</v>
      </c>
      <c r="Y1585" s="682">
        <f>_xll.qlCalendarAdvance(Calendar,X1585,NDays&amp;"D")</f>
        <v>50354</v>
      </c>
      <c r="Z1585" s="681">
        <v>2.351241614401367E-2</v>
      </c>
      <c r="AA1585" s="686"/>
      <c r="AB1585" s="685"/>
    </row>
    <row r="1586" spans="22:28" x14ac:dyDescent="0.2">
      <c r="V1586" s="688"/>
      <c r="W1586" s="687" t="str">
        <f t="shared" si="31"/>
        <v>1w</v>
      </c>
      <c r="X1586" s="683">
        <f>_xll.qlCalendarAdvance(Calendar,X1585,W1586,"f",FALSE)</f>
        <v>50361</v>
      </c>
      <c r="Y1586" s="682">
        <f>_xll.qlCalendarAdvance(Calendar,X1586,NDays&amp;"D")</f>
        <v>50361</v>
      </c>
      <c r="Z1586" s="681">
        <v>2.3507251984170585E-2</v>
      </c>
      <c r="AA1586" s="686"/>
      <c r="AB1586" s="685"/>
    </row>
    <row r="1587" spans="22:28" x14ac:dyDescent="0.2">
      <c r="V1587" s="688"/>
      <c r="W1587" s="687" t="str">
        <f t="shared" si="31"/>
        <v>1w</v>
      </c>
      <c r="X1587" s="683">
        <f>_xll.qlCalendarAdvance(Calendar,X1586,W1587,"f",FALSE)</f>
        <v>50368</v>
      </c>
      <c r="Y1587" s="682">
        <f>_xll.qlCalendarAdvance(Calendar,X1587,NDays&amp;"D")</f>
        <v>50368</v>
      </c>
      <c r="Z1587" s="681">
        <v>2.3502101878887238E-2</v>
      </c>
      <c r="AA1587" s="686"/>
      <c r="AB1587" s="685"/>
    </row>
    <row r="1588" spans="22:28" x14ac:dyDescent="0.2">
      <c r="V1588" s="688"/>
      <c r="W1588" s="687" t="str">
        <f t="shared" si="31"/>
        <v>1w</v>
      </c>
      <c r="X1588" s="683">
        <f>_xll.qlCalendarAdvance(Calendar,X1587,W1588,"f",FALSE)</f>
        <v>50375</v>
      </c>
      <c r="Y1588" s="682">
        <f>_xll.qlCalendarAdvance(Calendar,X1588,NDays&amp;"D")</f>
        <v>50375</v>
      </c>
      <c r="Z1588" s="681">
        <v>2.3496965828082583E-2</v>
      </c>
      <c r="AA1588" s="686"/>
      <c r="AB1588" s="685"/>
    </row>
    <row r="1589" spans="22:28" x14ac:dyDescent="0.2">
      <c r="V1589" s="688"/>
      <c r="W1589" s="687" t="str">
        <f t="shared" si="31"/>
        <v>1w</v>
      </c>
      <c r="X1589" s="683">
        <f>_xll.qlCalendarAdvance(Calendar,X1588,W1589,"f",FALSE)</f>
        <v>50382</v>
      </c>
      <c r="Y1589" s="682">
        <f>_xll.qlCalendarAdvance(Calendar,X1589,NDays&amp;"D")</f>
        <v>50382</v>
      </c>
      <c r="Z1589" s="681">
        <v>2.3491843832080805E-2</v>
      </c>
      <c r="AA1589" s="686"/>
      <c r="AB1589" s="685"/>
    </row>
    <row r="1590" spans="22:28" x14ac:dyDescent="0.2">
      <c r="V1590" s="688"/>
      <c r="W1590" s="687" t="str">
        <f t="shared" si="31"/>
        <v>1w</v>
      </c>
      <c r="X1590" s="683">
        <f>_xll.qlCalendarAdvance(Calendar,X1589,W1590,"f",FALSE)</f>
        <v>50389</v>
      </c>
      <c r="Y1590" s="682">
        <f>_xll.qlCalendarAdvance(Calendar,X1590,NDays&amp;"D")</f>
        <v>50389</v>
      </c>
      <c r="Z1590" s="681">
        <v>2.3486735890476673E-2</v>
      </c>
      <c r="AA1590" s="686"/>
      <c r="AB1590" s="685"/>
    </row>
    <row r="1591" spans="22:28" x14ac:dyDescent="0.2">
      <c r="V1591" s="688"/>
      <c r="W1591" s="687" t="str">
        <f t="shared" si="31"/>
        <v>1w</v>
      </c>
      <c r="X1591" s="683">
        <f>_xll.qlCalendarAdvance(Calendar,X1590,W1591,"f",FALSE)</f>
        <v>50396</v>
      </c>
      <c r="Y1591" s="682">
        <f>_xll.qlCalendarAdvance(Calendar,X1591,NDays&amp;"D")</f>
        <v>50396</v>
      </c>
      <c r="Z1591" s="681">
        <v>2.3481642003513326E-2</v>
      </c>
      <c r="AA1591" s="686"/>
      <c r="AB1591" s="685"/>
    </row>
    <row r="1592" spans="22:28" x14ac:dyDescent="0.2">
      <c r="V1592" s="688"/>
      <c r="W1592" s="687" t="str">
        <f t="shared" si="31"/>
        <v>1w</v>
      </c>
      <c r="X1592" s="683">
        <f>_xll.qlCalendarAdvance(Calendar,X1591,W1592,"f",FALSE)</f>
        <v>50403</v>
      </c>
      <c r="Y1592" s="682">
        <f>_xll.qlCalendarAdvance(Calendar,X1592,NDays&amp;"D")</f>
        <v>50403</v>
      </c>
      <c r="Z1592" s="681">
        <v>2.3476562171190762E-2</v>
      </c>
      <c r="AA1592" s="686"/>
      <c r="AB1592" s="685"/>
    </row>
    <row r="1593" spans="22:28" x14ac:dyDescent="0.2">
      <c r="V1593" s="688"/>
      <c r="W1593" s="687" t="str">
        <f t="shared" si="31"/>
        <v>1w</v>
      </c>
      <c r="X1593" s="683">
        <f>_xll.qlCalendarAdvance(Calendar,X1592,W1593,"f",FALSE)</f>
        <v>50410</v>
      </c>
      <c r="Y1593" s="682">
        <f>_xll.qlCalendarAdvance(Calendar,X1593,NDays&amp;"D")</f>
        <v>50410</v>
      </c>
      <c r="Z1593" s="681">
        <v>2.3471496393508984E-2</v>
      </c>
      <c r="AA1593" s="686"/>
      <c r="AB1593" s="685"/>
    </row>
    <row r="1594" spans="22:28" x14ac:dyDescent="0.2">
      <c r="V1594" s="688"/>
      <c r="W1594" s="687" t="str">
        <f t="shared" si="31"/>
        <v>1w</v>
      </c>
      <c r="X1594" s="683">
        <f>_xll.qlCalendarAdvance(Calendar,X1593,W1594,"f",FALSE)</f>
        <v>50417</v>
      </c>
      <c r="Y1594" s="682">
        <f>_xll.qlCalendarAdvance(Calendar,X1594,NDays&amp;"D")</f>
        <v>50417</v>
      </c>
      <c r="Z1594" s="681">
        <v>2.3466444670224851E-2</v>
      </c>
      <c r="AA1594" s="686"/>
      <c r="AB1594" s="685"/>
    </row>
    <row r="1595" spans="22:28" x14ac:dyDescent="0.2">
      <c r="V1595" s="688"/>
      <c r="W1595" s="687" t="str">
        <f t="shared" si="31"/>
        <v>1w</v>
      </c>
      <c r="X1595" s="683">
        <f>_xll.qlCalendarAdvance(Calendar,X1594,W1595,"f",FALSE)</f>
        <v>50424</v>
      </c>
      <c r="Y1595" s="682">
        <f>_xll.qlCalendarAdvance(Calendar,X1595,NDays&amp;"D")</f>
        <v>50424</v>
      </c>
      <c r="Z1595" s="681">
        <v>2.3461407001662549E-2</v>
      </c>
      <c r="AA1595" s="686"/>
      <c r="AB1595" s="685"/>
    </row>
    <row r="1596" spans="22:28" x14ac:dyDescent="0.2">
      <c r="V1596" s="688"/>
      <c r="W1596" s="687" t="str">
        <f t="shared" si="31"/>
        <v>1w</v>
      </c>
      <c r="X1596" s="683">
        <f>_xll.qlCalendarAdvance(Calendar,X1595,W1596,"f",FALSE)</f>
        <v>50431</v>
      </c>
      <c r="Y1596" s="682">
        <f>_xll.qlCalendarAdvance(Calendar,X1596,NDays&amp;"D")</f>
        <v>50431</v>
      </c>
      <c r="Z1596" s="681">
        <v>2.3456383387578938E-2</v>
      </c>
      <c r="AA1596" s="686"/>
      <c r="AB1596" s="685"/>
    </row>
    <row r="1597" spans="22:28" x14ac:dyDescent="0.2">
      <c r="V1597" s="688"/>
      <c r="W1597" s="687" t="str">
        <f t="shared" si="31"/>
        <v>1w</v>
      </c>
      <c r="X1597" s="683">
        <f>_xll.qlCalendarAdvance(Calendar,X1596,W1597,"f",FALSE)</f>
        <v>50438</v>
      </c>
      <c r="Y1597" s="682">
        <f>_xll.qlCalendarAdvance(Calendar,X1597,NDays&amp;"D")</f>
        <v>50438</v>
      </c>
      <c r="Z1597" s="681">
        <v>2.3451373828217159E-2</v>
      </c>
      <c r="AA1597" s="686"/>
      <c r="AB1597" s="685"/>
    </row>
    <row r="1598" spans="22:28" x14ac:dyDescent="0.2">
      <c r="V1598" s="688"/>
      <c r="W1598" s="687" t="str">
        <f t="shared" si="31"/>
        <v>1w</v>
      </c>
      <c r="X1598" s="683">
        <f>_xll.qlCalendarAdvance(Calendar,X1597,W1598,"f",FALSE)</f>
        <v>50445</v>
      </c>
      <c r="Y1598" s="682">
        <f>_xll.qlCalendarAdvance(Calendar,X1598,NDays&amp;"D")</f>
        <v>50445</v>
      </c>
      <c r="Z1598" s="681">
        <v>2.3446378323253025E-2</v>
      </c>
      <c r="AA1598" s="686"/>
      <c r="AB1598" s="685"/>
    </row>
    <row r="1599" spans="22:28" x14ac:dyDescent="0.2">
      <c r="V1599" s="688"/>
      <c r="W1599" s="687" t="str">
        <f t="shared" si="31"/>
        <v>1w</v>
      </c>
      <c r="X1599" s="683">
        <f>_xll.qlCalendarAdvance(Calendar,X1598,W1599,"f",FALSE)</f>
        <v>50452</v>
      </c>
      <c r="Y1599" s="682">
        <f>_xll.qlCalendarAdvance(Calendar,X1599,NDays&amp;"D")</f>
        <v>50452</v>
      </c>
      <c r="Z1599" s="681">
        <v>2.3441396872929676E-2</v>
      </c>
      <c r="AA1599" s="686"/>
      <c r="AB1599" s="685"/>
    </row>
    <row r="1600" spans="22:28" x14ac:dyDescent="0.2">
      <c r="V1600" s="688"/>
      <c r="W1600" s="687" t="str">
        <f t="shared" si="31"/>
        <v>1w</v>
      </c>
      <c r="X1600" s="683">
        <f>_xll.qlCalendarAdvance(Calendar,X1599,W1600,"f",FALSE)</f>
        <v>50459</v>
      </c>
      <c r="Y1600" s="682">
        <f>_xll.qlCalendarAdvance(Calendar,X1600,NDays&amp;"D")</f>
        <v>50459</v>
      </c>
      <c r="Z1600" s="681">
        <v>2.3436429477247112E-2</v>
      </c>
      <c r="AA1600" s="686"/>
      <c r="AB1600" s="685"/>
    </row>
    <row r="1601" spans="22:28" x14ac:dyDescent="0.2">
      <c r="V1601" s="688"/>
      <c r="W1601" s="687" t="str">
        <f t="shared" si="31"/>
        <v>1w</v>
      </c>
      <c r="X1601" s="683">
        <f>_xll.qlCalendarAdvance(Calendar,X1600,W1601,"f",FALSE)</f>
        <v>50466</v>
      </c>
      <c r="Y1601" s="682">
        <f>_xll.qlCalendarAdvance(Calendar,X1601,NDays&amp;"D")</f>
        <v>50466</v>
      </c>
      <c r="Z1601" s="681">
        <v>2.3431476136124285E-2</v>
      </c>
      <c r="AA1601" s="686"/>
      <c r="AB1601" s="685"/>
    </row>
    <row r="1602" spans="22:28" x14ac:dyDescent="0.2">
      <c r="V1602" s="688"/>
      <c r="W1602" s="687" t="str">
        <f t="shared" si="31"/>
        <v>1w</v>
      </c>
      <c r="X1602" s="683">
        <f>_xll.qlCalendarAdvance(Calendar,X1601,W1602,"f",FALSE)</f>
        <v>50473</v>
      </c>
      <c r="Y1602" s="682">
        <f>_xll.qlCalendarAdvance(Calendar,X1602,NDays&amp;"D")</f>
        <v>50473</v>
      </c>
      <c r="Z1602" s="681">
        <v>2.3426536849642243E-2</v>
      </c>
      <c r="AA1602" s="686"/>
      <c r="AB1602" s="685"/>
    </row>
    <row r="1603" spans="22:28" x14ac:dyDescent="0.2">
      <c r="V1603" s="688"/>
      <c r="W1603" s="687" t="str">
        <f t="shared" si="31"/>
        <v>1w</v>
      </c>
      <c r="X1603" s="683">
        <f>_xll.qlCalendarAdvance(Calendar,X1602,W1603,"f",FALSE)</f>
        <v>50480</v>
      </c>
      <c r="Y1603" s="682">
        <f>_xll.qlCalendarAdvance(Calendar,X1603,NDays&amp;"D")</f>
        <v>50480</v>
      </c>
      <c r="Z1603" s="681">
        <v>2.3421611617638893E-2</v>
      </c>
      <c r="AA1603" s="686"/>
      <c r="AB1603" s="685"/>
    </row>
    <row r="1604" spans="22:28" x14ac:dyDescent="0.2">
      <c r="V1604" s="688"/>
      <c r="W1604" s="687" t="str">
        <f t="shared" si="31"/>
        <v>1w</v>
      </c>
      <c r="X1604" s="683">
        <f>_xll.qlCalendarAdvance(Calendar,X1603,W1604,"f",FALSE)</f>
        <v>50487</v>
      </c>
      <c r="Y1604" s="682">
        <f>_xll.qlCalendarAdvance(Calendar,X1604,NDays&amp;"D")</f>
        <v>50487</v>
      </c>
      <c r="Z1604" s="681">
        <v>2.3416700440276328E-2</v>
      </c>
      <c r="AA1604" s="686"/>
      <c r="AB1604" s="685"/>
    </row>
    <row r="1605" spans="22:28" x14ac:dyDescent="0.2">
      <c r="V1605" s="688"/>
      <c r="W1605" s="687" t="str">
        <f t="shared" si="31"/>
        <v>1w</v>
      </c>
      <c r="X1605" s="683">
        <f>_xll.qlCalendarAdvance(Calendar,X1604,W1605,"f",FALSE)</f>
        <v>50494</v>
      </c>
      <c r="Y1605" s="682">
        <f>_xll.qlCalendarAdvance(Calendar,X1605,NDays&amp;"D")</f>
        <v>50494</v>
      </c>
      <c r="Z1605" s="681">
        <v>2.3411803317392454E-2</v>
      </c>
      <c r="AA1605" s="686"/>
      <c r="AB1605" s="685"/>
    </row>
    <row r="1606" spans="22:28" x14ac:dyDescent="0.2">
      <c r="V1606" s="688"/>
      <c r="W1606" s="687" t="str">
        <f t="shared" si="31"/>
        <v>1w</v>
      </c>
      <c r="X1606" s="683">
        <f>_xll.qlCalendarAdvance(Calendar,X1605,W1606,"f",FALSE)</f>
        <v>50501</v>
      </c>
      <c r="Y1606" s="682">
        <f>_xll.qlCalendarAdvance(Calendar,X1606,NDays&amp;"D")</f>
        <v>50501</v>
      </c>
      <c r="Z1606" s="681">
        <v>2.3406920249149366E-2</v>
      </c>
      <c r="AA1606" s="686"/>
      <c r="AB1606" s="685"/>
    </row>
    <row r="1607" spans="22:28" x14ac:dyDescent="0.2">
      <c r="V1607" s="688"/>
      <c r="W1607" s="687" t="str">
        <f t="shared" si="31"/>
        <v>1w</v>
      </c>
      <c r="X1607" s="683">
        <f>_xll.qlCalendarAdvance(Calendar,X1606,W1607,"f",FALSE)</f>
        <v>50508</v>
      </c>
      <c r="Y1607" s="682">
        <f>_xll.qlCalendarAdvance(Calendar,X1607,NDays&amp;"D")</f>
        <v>50508</v>
      </c>
      <c r="Z1607" s="681">
        <v>2.3402051235547061E-2</v>
      </c>
      <c r="AA1607" s="686"/>
      <c r="AB1607" s="685"/>
    </row>
    <row r="1608" spans="22:28" x14ac:dyDescent="0.2">
      <c r="V1608" s="688"/>
      <c r="W1608" s="687" t="str">
        <f t="shared" si="31"/>
        <v>1w</v>
      </c>
      <c r="X1608" s="683">
        <f>_xll.qlCalendarAdvance(Calendar,X1607,W1608,"f",FALSE)</f>
        <v>50515</v>
      </c>
      <c r="Y1608" s="682">
        <f>_xll.qlCalendarAdvance(Calendar,X1608,NDays&amp;"D")</f>
        <v>50515</v>
      </c>
      <c r="Z1608" s="681">
        <v>2.3397196276342402E-2</v>
      </c>
      <c r="AA1608" s="686"/>
      <c r="AB1608" s="685"/>
    </row>
    <row r="1609" spans="22:28" x14ac:dyDescent="0.2">
      <c r="V1609" s="688"/>
      <c r="W1609" s="687" t="str">
        <f t="shared" si="31"/>
        <v>1w</v>
      </c>
      <c r="X1609" s="683">
        <f>_xll.qlCalendarAdvance(Calendar,X1608,W1609,"f",FALSE)</f>
        <v>50522</v>
      </c>
      <c r="Y1609" s="682">
        <f>_xll.qlCalendarAdvance(Calendar,X1609,NDays&amp;"D")</f>
        <v>50522</v>
      </c>
      <c r="Z1609" s="681">
        <v>2.3392355371859574E-2</v>
      </c>
      <c r="AA1609" s="686"/>
      <c r="AB1609" s="685"/>
    </row>
    <row r="1610" spans="22:28" x14ac:dyDescent="0.2">
      <c r="V1610" s="688"/>
      <c r="W1610" s="687" t="str">
        <f t="shared" si="31"/>
        <v>1w</v>
      </c>
      <c r="X1610" s="683">
        <f>_xll.qlCalendarAdvance(Calendar,X1609,W1610,"f",FALSE)</f>
        <v>50529</v>
      </c>
      <c r="Y1610" s="682">
        <f>_xll.qlCalendarAdvance(Calendar,X1610,NDays&amp;"D")</f>
        <v>50529</v>
      </c>
      <c r="Z1610" s="681">
        <v>2.3387528521855439E-2</v>
      </c>
      <c r="AA1610" s="686"/>
      <c r="AB1610" s="685"/>
    </row>
    <row r="1611" spans="22:28" x14ac:dyDescent="0.2">
      <c r="V1611" s="688"/>
      <c r="W1611" s="687" t="str">
        <f t="shared" si="31"/>
        <v>1w</v>
      </c>
      <c r="X1611" s="683">
        <f>_xll.qlCalendarAdvance(Calendar,X1610,W1611,"f",FALSE)</f>
        <v>50536</v>
      </c>
      <c r="Y1611" s="682">
        <f>_xll.qlCalendarAdvance(Calendar,X1611,NDays&amp;"D")</f>
        <v>50536</v>
      </c>
      <c r="Z1611" s="681">
        <v>2.3382715726573133E-2</v>
      </c>
      <c r="AA1611" s="686"/>
      <c r="AB1611" s="685"/>
    </row>
    <row r="1612" spans="22:28" x14ac:dyDescent="0.2">
      <c r="V1612" s="688"/>
      <c r="W1612" s="687" t="str">
        <f t="shared" si="31"/>
        <v>1w</v>
      </c>
      <c r="X1612" s="683">
        <f>_xll.qlCalendarAdvance(Calendar,X1611,W1612,"f",FALSE)</f>
        <v>50543</v>
      </c>
      <c r="Y1612" s="682">
        <f>_xll.qlCalendarAdvance(Calendar,X1612,NDays&amp;"D")</f>
        <v>50543</v>
      </c>
      <c r="Z1612" s="681">
        <v>2.337791698576952E-2</v>
      </c>
      <c r="AA1612" s="686"/>
      <c r="AB1612" s="685"/>
    </row>
    <row r="1613" spans="22:28" x14ac:dyDescent="0.2">
      <c r="V1613" s="688"/>
      <c r="W1613" s="687" t="str">
        <f t="shared" si="31"/>
        <v>1w</v>
      </c>
      <c r="X1613" s="683">
        <f>_xll.qlCalendarAdvance(Calendar,X1612,W1613,"f",FALSE)</f>
        <v>50550</v>
      </c>
      <c r="Y1613" s="682">
        <f>_xll.qlCalendarAdvance(Calendar,X1613,NDays&amp;"D")</f>
        <v>50550</v>
      </c>
      <c r="Z1613" s="681">
        <v>2.3373132299525645E-2</v>
      </c>
      <c r="AA1613" s="686"/>
      <c r="AB1613" s="685"/>
    </row>
    <row r="1614" spans="22:28" x14ac:dyDescent="0.2">
      <c r="V1614" s="688"/>
      <c r="W1614" s="687" t="str">
        <f t="shared" si="31"/>
        <v>1w</v>
      </c>
      <c r="X1614" s="683">
        <f>_xll.qlCalendarAdvance(Calendar,X1613,W1614,"f",FALSE)</f>
        <v>50557</v>
      </c>
      <c r="Y1614" s="682">
        <f>_xll.qlCalendarAdvance(Calendar,X1614,NDays&amp;"D")</f>
        <v>50557</v>
      </c>
      <c r="Z1614" s="681">
        <v>2.3368361667922555E-2</v>
      </c>
      <c r="AA1614" s="686"/>
      <c r="AB1614" s="685"/>
    </row>
    <row r="1615" spans="22:28" x14ac:dyDescent="0.2">
      <c r="V1615" s="688"/>
      <c r="W1615" s="687" t="str">
        <f t="shared" si="31"/>
        <v>1w</v>
      </c>
      <c r="X1615" s="683">
        <f>_xll.qlCalendarAdvance(Calendar,X1614,W1615,"f",FALSE)</f>
        <v>50564</v>
      </c>
      <c r="Y1615" s="682">
        <f>_xll.qlCalendarAdvance(Calendar,X1615,NDays&amp;"D")</f>
        <v>50564</v>
      </c>
      <c r="Z1615" s="681">
        <v>2.3363605090798156E-2</v>
      </c>
      <c r="AA1615" s="686"/>
      <c r="AB1615" s="685"/>
    </row>
    <row r="1616" spans="22:28" x14ac:dyDescent="0.2">
      <c r="V1616" s="688"/>
      <c r="W1616" s="687" t="str">
        <f t="shared" si="31"/>
        <v>1w</v>
      </c>
      <c r="X1616" s="683">
        <f>_xll.qlCalendarAdvance(Calendar,X1615,W1616,"f",FALSE)</f>
        <v>50571</v>
      </c>
      <c r="Y1616" s="682">
        <f>_xll.qlCalendarAdvance(Calendar,X1616,NDays&amp;"D")</f>
        <v>50571</v>
      </c>
      <c r="Z1616" s="681">
        <v>2.3358862568233496E-2</v>
      </c>
      <c r="AA1616" s="686"/>
      <c r="AB1616" s="685"/>
    </row>
    <row r="1617" spans="22:28" x14ac:dyDescent="0.2">
      <c r="V1617" s="688"/>
      <c r="W1617" s="687" t="str">
        <f t="shared" si="31"/>
        <v>1w</v>
      </c>
      <c r="X1617" s="683">
        <f>_xll.qlCalendarAdvance(Calendar,X1616,W1617,"f",FALSE)</f>
        <v>50578</v>
      </c>
      <c r="Y1617" s="682">
        <f>_xll.qlCalendarAdvance(Calendar,X1617,NDays&amp;"D")</f>
        <v>50578</v>
      </c>
      <c r="Z1617" s="681">
        <v>2.335413410030962E-2</v>
      </c>
      <c r="AA1617" s="686"/>
      <c r="AB1617" s="685"/>
    </row>
    <row r="1618" spans="22:28" x14ac:dyDescent="0.2">
      <c r="V1618" s="688"/>
      <c r="W1618" s="687" t="str">
        <f t="shared" ref="W1618:W1681" si="32">W1617</f>
        <v>1w</v>
      </c>
      <c r="X1618" s="683">
        <f>_xll.qlCalendarAdvance(Calendar,X1617,W1618,"f",FALSE)</f>
        <v>50585</v>
      </c>
      <c r="Y1618" s="682">
        <f>_xll.qlCalendarAdvance(Calendar,X1618,NDays&amp;"D")</f>
        <v>50585</v>
      </c>
      <c r="Z1618" s="681">
        <v>2.3349419686945483E-2</v>
      </c>
      <c r="AA1618" s="686"/>
      <c r="AB1618" s="685"/>
    </row>
    <row r="1619" spans="22:28" x14ac:dyDescent="0.2">
      <c r="V1619" s="688"/>
      <c r="W1619" s="687" t="str">
        <f t="shared" si="32"/>
        <v>1w</v>
      </c>
      <c r="X1619" s="683">
        <f>_xll.qlCalendarAdvance(Calendar,X1618,W1619,"f",FALSE)</f>
        <v>50592</v>
      </c>
      <c r="Y1619" s="682">
        <f>_xll.qlCalendarAdvance(Calendar,X1619,NDays&amp;"D")</f>
        <v>50592</v>
      </c>
      <c r="Z1619" s="681">
        <v>2.3344719328060037E-2</v>
      </c>
      <c r="AA1619" s="686"/>
      <c r="AB1619" s="685"/>
    </row>
    <row r="1620" spans="22:28" x14ac:dyDescent="0.2">
      <c r="V1620" s="688"/>
      <c r="W1620" s="687" t="str">
        <f t="shared" si="32"/>
        <v>1w</v>
      </c>
      <c r="X1620" s="683">
        <f>_xll.qlCalendarAdvance(Calendar,X1619,W1620,"f",FALSE)</f>
        <v>50599</v>
      </c>
      <c r="Y1620" s="682">
        <f>_xll.qlCalendarAdvance(Calendar,X1620,NDays&amp;"D")</f>
        <v>50599</v>
      </c>
      <c r="Z1620" s="681">
        <v>2.3340033023896423E-2</v>
      </c>
      <c r="AA1620" s="686"/>
      <c r="AB1620" s="685"/>
    </row>
    <row r="1621" spans="22:28" x14ac:dyDescent="0.2">
      <c r="V1621" s="688"/>
      <c r="W1621" s="687" t="str">
        <f t="shared" si="32"/>
        <v>1w</v>
      </c>
      <c r="X1621" s="683">
        <f>_xll.qlCalendarAdvance(Calendar,X1620,W1621,"f",FALSE)</f>
        <v>50606</v>
      </c>
      <c r="Y1621" s="682">
        <f>_xll.qlCalendarAdvance(Calendar,X1621,NDays&amp;"D")</f>
        <v>50606</v>
      </c>
      <c r="Z1621" s="681">
        <v>2.33353607742115E-2</v>
      </c>
      <c r="AA1621" s="686"/>
      <c r="AB1621" s="685"/>
    </row>
    <row r="1622" spans="22:28" x14ac:dyDescent="0.2">
      <c r="V1622" s="688"/>
      <c r="W1622" s="687" t="str">
        <f t="shared" si="32"/>
        <v>1w</v>
      </c>
      <c r="X1622" s="683">
        <f>_xll.qlCalendarAdvance(Calendar,X1621,W1622,"f",FALSE)</f>
        <v>50613</v>
      </c>
      <c r="Y1622" s="682">
        <f>_xll.qlCalendarAdvance(Calendar,X1622,NDays&amp;"D")</f>
        <v>50613</v>
      </c>
      <c r="Z1622" s="681">
        <v>2.3330702579167362E-2</v>
      </c>
      <c r="AA1622" s="686"/>
      <c r="AB1622" s="685"/>
    </row>
    <row r="1623" spans="22:28" x14ac:dyDescent="0.2">
      <c r="V1623" s="688"/>
      <c r="W1623" s="687" t="str">
        <f t="shared" si="32"/>
        <v>1w</v>
      </c>
      <c r="X1623" s="683">
        <f>_xll.qlCalendarAdvance(Calendar,X1622,W1623,"f",FALSE)</f>
        <v>50620</v>
      </c>
      <c r="Y1623" s="682">
        <f>_xll.qlCalendarAdvance(Calendar,X1623,NDays&amp;"D")</f>
        <v>50620</v>
      </c>
      <c r="Z1623" s="681">
        <v>2.3326058438520869E-2</v>
      </c>
      <c r="AA1623" s="686"/>
      <c r="AB1623" s="685"/>
    </row>
    <row r="1624" spans="22:28" x14ac:dyDescent="0.2">
      <c r="V1624" s="688"/>
      <c r="W1624" s="687" t="str">
        <f t="shared" si="32"/>
        <v>1w</v>
      </c>
      <c r="X1624" s="683">
        <f>_xll.qlCalendarAdvance(Calendar,X1623,W1624,"f",FALSE)</f>
        <v>50627</v>
      </c>
      <c r="Y1624" s="682">
        <f>_xll.qlCalendarAdvance(Calendar,X1624,NDays&amp;"D")</f>
        <v>50627</v>
      </c>
      <c r="Z1624" s="681">
        <v>2.3321428352596207E-2</v>
      </c>
      <c r="AA1624" s="686"/>
      <c r="AB1624" s="685"/>
    </row>
    <row r="1625" spans="22:28" x14ac:dyDescent="0.2">
      <c r="V1625" s="688"/>
      <c r="W1625" s="687" t="str">
        <f t="shared" si="32"/>
        <v>1w</v>
      </c>
      <c r="X1625" s="683">
        <f>_xll.qlCalendarAdvance(Calendar,X1624,W1625,"f",FALSE)</f>
        <v>50634</v>
      </c>
      <c r="Y1625" s="682">
        <f>_xll.qlCalendarAdvance(Calendar,X1625,NDays&amp;"D")</f>
        <v>50634</v>
      </c>
      <c r="Z1625" s="681">
        <v>2.3316812321150238E-2</v>
      </c>
      <c r="AA1625" s="686"/>
      <c r="AB1625" s="685"/>
    </row>
    <row r="1626" spans="22:28" x14ac:dyDescent="0.2">
      <c r="V1626" s="688"/>
      <c r="W1626" s="687" t="str">
        <f t="shared" si="32"/>
        <v>1w</v>
      </c>
      <c r="X1626" s="683">
        <f>_xll.qlCalendarAdvance(Calendar,X1625,W1626,"f",FALSE)</f>
        <v>50641</v>
      </c>
      <c r="Y1626" s="682">
        <f>_xll.qlCalendarAdvance(Calendar,X1626,NDays&amp;"D")</f>
        <v>50641</v>
      </c>
      <c r="Z1626" s="681">
        <v>2.3312210344264006E-2</v>
      </c>
      <c r="AA1626" s="686"/>
      <c r="AB1626" s="685"/>
    </row>
    <row r="1627" spans="22:28" x14ac:dyDescent="0.2">
      <c r="V1627" s="688"/>
      <c r="W1627" s="687" t="str">
        <f t="shared" si="32"/>
        <v>1w</v>
      </c>
      <c r="X1627" s="683">
        <f>_xll.qlCalendarAdvance(Calendar,X1626,W1627,"f",FALSE)</f>
        <v>50648</v>
      </c>
      <c r="Y1627" s="682">
        <f>_xll.qlCalendarAdvance(Calendar,X1627,NDays&amp;"D")</f>
        <v>50648</v>
      </c>
      <c r="Z1627" s="681">
        <v>2.3307622422018559E-2</v>
      </c>
      <c r="AA1627" s="686"/>
      <c r="AB1627" s="685"/>
    </row>
    <row r="1628" spans="22:28" x14ac:dyDescent="0.2">
      <c r="V1628" s="688"/>
      <c r="W1628" s="687" t="str">
        <f t="shared" si="32"/>
        <v>1w</v>
      </c>
      <c r="X1628" s="683">
        <f>_xll.qlCalendarAdvance(Calendar,X1627,W1628,"f",FALSE)</f>
        <v>50655</v>
      </c>
      <c r="Y1628" s="682">
        <f>_xll.qlCalendarAdvance(Calendar,X1628,NDays&amp;"D")</f>
        <v>50655</v>
      </c>
      <c r="Z1628" s="681">
        <v>2.330304855433285E-2</v>
      </c>
      <c r="AA1628" s="686"/>
      <c r="AB1628" s="685"/>
    </row>
    <row r="1629" spans="22:28" x14ac:dyDescent="0.2">
      <c r="V1629" s="688"/>
      <c r="W1629" s="687" t="str">
        <f t="shared" si="32"/>
        <v>1w</v>
      </c>
      <c r="X1629" s="683">
        <f>_xll.qlCalendarAdvance(Calendar,X1628,W1629,"f",FALSE)</f>
        <v>50662</v>
      </c>
      <c r="Y1629" s="682">
        <f>_xll.qlCalendarAdvance(Calendar,X1629,NDays&amp;"D")</f>
        <v>50662</v>
      </c>
      <c r="Z1629" s="681">
        <v>2.329848874120688E-2</v>
      </c>
      <c r="AA1629" s="686"/>
      <c r="AB1629" s="685"/>
    </row>
    <row r="1630" spans="22:28" x14ac:dyDescent="0.2">
      <c r="V1630" s="688"/>
      <c r="W1630" s="687" t="str">
        <f t="shared" si="32"/>
        <v>1w</v>
      </c>
      <c r="X1630" s="683">
        <f>_xll.qlCalendarAdvance(Calendar,X1629,W1630,"f",FALSE)</f>
        <v>50669</v>
      </c>
      <c r="Y1630" s="682">
        <f>_xll.qlCalendarAdvance(Calendar,X1630,NDays&amp;"D")</f>
        <v>50669</v>
      </c>
      <c r="Z1630" s="681">
        <v>2.3293942982640647E-2</v>
      </c>
      <c r="AA1630" s="686"/>
      <c r="AB1630" s="685"/>
    </row>
    <row r="1631" spans="22:28" x14ac:dyDescent="0.2">
      <c r="V1631" s="688"/>
      <c r="W1631" s="687" t="str">
        <f t="shared" si="32"/>
        <v>1w</v>
      </c>
      <c r="X1631" s="683">
        <f>_xll.qlCalendarAdvance(Calendar,X1630,W1631,"f",FALSE)</f>
        <v>50676</v>
      </c>
      <c r="Y1631" s="682">
        <f>_xll.qlCalendarAdvance(Calendar,X1631,NDays&amp;"D")</f>
        <v>50676</v>
      </c>
      <c r="Z1631" s="681">
        <v>2.3289411278553107E-2</v>
      </c>
      <c r="AA1631" s="686"/>
      <c r="AB1631" s="685"/>
    </row>
    <row r="1632" spans="22:28" x14ac:dyDescent="0.2">
      <c r="V1632" s="688"/>
      <c r="W1632" s="687" t="str">
        <f t="shared" si="32"/>
        <v>1w</v>
      </c>
      <c r="X1632" s="683">
        <f>_xll.qlCalendarAdvance(Calendar,X1631,W1632,"f",FALSE)</f>
        <v>50683</v>
      </c>
      <c r="Y1632" s="682">
        <f>_xll.qlCalendarAdvance(Calendar,X1632,NDays&amp;"D")</f>
        <v>50683</v>
      </c>
      <c r="Z1632" s="681">
        <v>2.3284893629025305E-2</v>
      </c>
      <c r="AA1632" s="686"/>
      <c r="AB1632" s="685"/>
    </row>
    <row r="1633" spans="22:28" x14ac:dyDescent="0.2">
      <c r="V1633" s="688"/>
      <c r="W1633" s="687" t="str">
        <f t="shared" si="32"/>
        <v>1w</v>
      </c>
      <c r="X1633" s="683">
        <f>_xll.qlCalendarAdvance(Calendar,X1632,W1633,"f",FALSE)</f>
        <v>50690</v>
      </c>
      <c r="Y1633" s="682">
        <f>_xll.qlCalendarAdvance(Calendar,X1633,NDays&amp;"D")</f>
        <v>50690</v>
      </c>
      <c r="Z1633" s="681">
        <v>2.3280390034138287E-2</v>
      </c>
      <c r="AA1633" s="686"/>
      <c r="AB1633" s="685"/>
    </row>
    <row r="1634" spans="22:28" x14ac:dyDescent="0.2">
      <c r="V1634" s="688"/>
      <c r="W1634" s="687" t="str">
        <f t="shared" si="32"/>
        <v>1w</v>
      </c>
      <c r="X1634" s="683">
        <f>_xll.qlCalendarAdvance(Calendar,X1633,W1634,"f",FALSE)</f>
        <v>50697</v>
      </c>
      <c r="Y1634" s="682">
        <f>_xll.qlCalendarAdvance(Calendar,X1634,NDays&amp;"D")</f>
        <v>50697</v>
      </c>
      <c r="Z1634" s="681">
        <v>2.3275900493892054E-2</v>
      </c>
      <c r="AA1634" s="686"/>
      <c r="AB1634" s="685"/>
    </row>
    <row r="1635" spans="22:28" x14ac:dyDescent="0.2">
      <c r="V1635" s="688"/>
      <c r="W1635" s="687" t="str">
        <f t="shared" si="32"/>
        <v>1w</v>
      </c>
      <c r="X1635" s="683">
        <f>_xll.qlCalendarAdvance(Calendar,X1634,W1635,"f",FALSE)</f>
        <v>50704</v>
      </c>
      <c r="Y1635" s="682">
        <f>_xll.qlCalendarAdvance(Calendar,X1635,NDays&amp;"D")</f>
        <v>50704</v>
      </c>
      <c r="Z1635" s="681">
        <v>2.3271425008043467E-2</v>
      </c>
      <c r="AA1635" s="686"/>
      <c r="AB1635" s="685"/>
    </row>
    <row r="1636" spans="22:28" x14ac:dyDescent="0.2">
      <c r="V1636" s="688"/>
      <c r="W1636" s="687" t="str">
        <f t="shared" si="32"/>
        <v>1w</v>
      </c>
      <c r="X1636" s="683">
        <f>_xll.qlCalendarAdvance(Calendar,X1635,W1636,"f",FALSE)</f>
        <v>50711</v>
      </c>
      <c r="Y1636" s="682">
        <f>_xll.qlCalendarAdvance(Calendar,X1636,NDays&amp;"D")</f>
        <v>50711</v>
      </c>
      <c r="Z1636" s="681">
        <v>2.326696357691671E-2</v>
      </c>
      <c r="AA1636" s="686"/>
      <c r="AB1636" s="685"/>
    </row>
    <row r="1637" spans="22:28" x14ac:dyDescent="0.2">
      <c r="V1637" s="688"/>
      <c r="W1637" s="687" t="str">
        <f t="shared" si="32"/>
        <v>1w</v>
      </c>
      <c r="X1637" s="683">
        <f>_xll.qlCalendarAdvance(Calendar,X1636,W1637,"f",FALSE)</f>
        <v>50718</v>
      </c>
      <c r="Y1637" s="682">
        <f>_xll.qlCalendarAdvance(Calendar,X1637,NDays&amp;"D")</f>
        <v>50718</v>
      </c>
      <c r="Z1637" s="681">
        <v>2.32625162001876E-2</v>
      </c>
      <c r="AA1637" s="686"/>
      <c r="AB1637" s="685"/>
    </row>
    <row r="1638" spans="22:28" x14ac:dyDescent="0.2">
      <c r="V1638" s="688"/>
      <c r="W1638" s="687" t="str">
        <f t="shared" si="32"/>
        <v>1w</v>
      </c>
      <c r="X1638" s="683">
        <f>_xll.qlCalendarAdvance(Calendar,X1637,W1638,"f",FALSE)</f>
        <v>50725</v>
      </c>
      <c r="Y1638" s="682">
        <f>_xll.qlCalendarAdvance(Calendar,X1638,NDays&amp;"D")</f>
        <v>50725</v>
      </c>
      <c r="Z1638" s="681">
        <v>2.3258082878099273E-2</v>
      </c>
      <c r="AA1638" s="686"/>
      <c r="AB1638" s="685"/>
    </row>
    <row r="1639" spans="22:28" x14ac:dyDescent="0.2">
      <c r="V1639" s="688"/>
      <c r="W1639" s="687" t="str">
        <f t="shared" si="32"/>
        <v>1w</v>
      </c>
      <c r="X1639" s="683">
        <f>_xll.qlCalendarAdvance(Calendar,X1638,W1639,"f",FALSE)</f>
        <v>50732</v>
      </c>
      <c r="Y1639" s="682">
        <f>_xll.qlCalendarAdvance(Calendar,X1639,NDays&amp;"D")</f>
        <v>50732</v>
      </c>
      <c r="Z1639" s="681">
        <v>2.3253663610489639E-2</v>
      </c>
      <c r="AA1639" s="686"/>
      <c r="AB1639" s="685"/>
    </row>
    <row r="1640" spans="22:28" x14ac:dyDescent="0.2">
      <c r="V1640" s="688"/>
      <c r="W1640" s="687" t="str">
        <f t="shared" si="32"/>
        <v>1w</v>
      </c>
      <c r="X1640" s="683">
        <f>_xll.qlCalendarAdvance(Calendar,X1639,W1640,"f",FALSE)</f>
        <v>50739</v>
      </c>
      <c r="Y1640" s="682">
        <f>_xll.qlCalendarAdvance(Calendar,X1640,NDays&amp;"D")</f>
        <v>50739</v>
      </c>
      <c r="Z1640" s="681">
        <v>2.3249258397601835E-2</v>
      </c>
      <c r="AA1640" s="686"/>
      <c r="AB1640" s="685"/>
    </row>
    <row r="1641" spans="22:28" x14ac:dyDescent="0.2">
      <c r="V1641" s="688"/>
      <c r="W1641" s="687" t="str">
        <f t="shared" si="32"/>
        <v>1w</v>
      </c>
      <c r="X1641" s="683">
        <f>_xll.qlCalendarAdvance(Calendar,X1640,W1641,"f",FALSE)</f>
        <v>50746</v>
      </c>
      <c r="Y1641" s="682">
        <f>_xll.qlCalendarAdvance(Calendar,X1641,NDays&amp;"D")</f>
        <v>50746</v>
      </c>
      <c r="Z1641" s="681">
        <v>2.3244867239111677E-2</v>
      </c>
      <c r="AA1641" s="686"/>
      <c r="AB1641" s="685"/>
    </row>
    <row r="1642" spans="22:28" x14ac:dyDescent="0.2">
      <c r="V1642" s="688"/>
      <c r="W1642" s="687" t="str">
        <f t="shared" si="32"/>
        <v>1w</v>
      </c>
      <c r="X1642" s="683">
        <f>_xll.qlCalendarAdvance(Calendar,X1641,W1642,"f",FALSE)</f>
        <v>50753</v>
      </c>
      <c r="Y1642" s="682">
        <f>_xll.qlCalendarAdvance(Calendar,X1642,NDays&amp;"D")</f>
        <v>50753</v>
      </c>
      <c r="Z1642" s="681">
        <v>2.3240490135181258E-2</v>
      </c>
      <c r="AA1642" s="686"/>
      <c r="AB1642" s="685"/>
    </row>
    <row r="1643" spans="22:28" x14ac:dyDescent="0.2">
      <c r="V1643" s="688"/>
      <c r="W1643" s="687" t="str">
        <f t="shared" si="32"/>
        <v>1w</v>
      </c>
      <c r="X1643" s="683">
        <f>_xll.qlCalendarAdvance(Calendar,X1642,W1643,"f",FALSE)</f>
        <v>50760</v>
      </c>
      <c r="Y1643" s="682">
        <f>_xll.qlCalendarAdvance(Calendar,X1643,NDays&amp;"D")</f>
        <v>50760</v>
      </c>
      <c r="Z1643" s="681">
        <v>2.3236127085891622E-2</v>
      </c>
      <c r="AA1643" s="686"/>
      <c r="AB1643" s="685"/>
    </row>
    <row r="1644" spans="22:28" x14ac:dyDescent="0.2">
      <c r="V1644" s="688"/>
      <c r="W1644" s="687" t="str">
        <f t="shared" si="32"/>
        <v>1w</v>
      </c>
      <c r="X1644" s="683">
        <f>_xll.qlCalendarAdvance(Calendar,X1643,W1644,"f",FALSE)</f>
        <v>50768</v>
      </c>
      <c r="Y1644" s="682">
        <f>_xll.qlCalendarAdvance(Calendar,X1644,NDays&amp;"D")</f>
        <v>50768</v>
      </c>
      <c r="Z1644" s="681">
        <v>2.3231157953468307E-2</v>
      </c>
      <c r="AA1644" s="686"/>
      <c r="AB1644" s="685"/>
    </row>
    <row r="1645" spans="22:28" x14ac:dyDescent="0.2">
      <c r="V1645" s="688"/>
      <c r="W1645" s="687" t="str">
        <f t="shared" si="32"/>
        <v>1w</v>
      </c>
      <c r="X1645" s="683">
        <f>_xll.qlCalendarAdvance(Calendar,X1644,W1645,"f",FALSE)</f>
        <v>50775</v>
      </c>
      <c r="Y1645" s="682">
        <f>_xll.qlCalendarAdvance(Calendar,X1645,NDays&amp;"D")</f>
        <v>50775</v>
      </c>
      <c r="Z1645" s="681">
        <v>2.3226825021138708E-2</v>
      </c>
      <c r="AA1645" s="686"/>
      <c r="AB1645" s="685"/>
    </row>
    <row r="1646" spans="22:28" x14ac:dyDescent="0.2">
      <c r="V1646" s="688"/>
      <c r="W1646" s="687" t="str">
        <f t="shared" si="32"/>
        <v>1w</v>
      </c>
      <c r="X1646" s="683">
        <f>_xll.qlCalendarAdvance(Calendar,X1645,W1646,"f",FALSE)</f>
        <v>50782</v>
      </c>
      <c r="Y1646" s="682">
        <f>_xll.qlCalendarAdvance(Calendar,X1646,NDays&amp;"D")</f>
        <v>50782</v>
      </c>
      <c r="Z1646" s="681">
        <v>2.3222506143206756E-2</v>
      </c>
      <c r="AA1646" s="686"/>
      <c r="AB1646" s="685"/>
    </row>
    <row r="1647" spans="22:28" x14ac:dyDescent="0.2">
      <c r="V1647" s="688"/>
      <c r="W1647" s="687" t="str">
        <f t="shared" si="32"/>
        <v>1w</v>
      </c>
      <c r="X1647" s="683">
        <f>_xll.qlCalendarAdvance(Calendar,X1646,W1647,"f",FALSE)</f>
        <v>50789</v>
      </c>
      <c r="Y1647" s="682">
        <f>_xll.qlCalendarAdvance(Calendar,X1647,NDays&amp;"D")</f>
        <v>50789</v>
      </c>
      <c r="Z1647" s="681">
        <v>2.3218201319915588E-2</v>
      </c>
      <c r="AA1647" s="686"/>
      <c r="AB1647" s="685"/>
    </row>
    <row r="1648" spans="22:28" x14ac:dyDescent="0.2">
      <c r="V1648" s="688"/>
      <c r="W1648" s="687" t="str">
        <f t="shared" si="32"/>
        <v>1w</v>
      </c>
      <c r="X1648" s="683">
        <f>_xll.qlCalendarAdvance(Calendar,X1647,W1648,"f",FALSE)</f>
        <v>50796</v>
      </c>
      <c r="Y1648" s="682">
        <f>_xll.qlCalendarAdvance(Calendar,X1648,NDays&amp;"D")</f>
        <v>50796</v>
      </c>
      <c r="Z1648" s="681">
        <v>2.3213910551103112E-2</v>
      </c>
      <c r="AA1648" s="686"/>
      <c r="AB1648" s="685"/>
    </row>
    <row r="1649" spans="22:28" x14ac:dyDescent="0.2">
      <c r="V1649" s="688"/>
      <c r="W1649" s="687" t="str">
        <f t="shared" si="32"/>
        <v>1w</v>
      </c>
      <c r="X1649" s="683">
        <f>_xll.qlCalendarAdvance(Calendar,X1648,W1649,"f",FALSE)</f>
        <v>50803</v>
      </c>
      <c r="Y1649" s="682">
        <f>_xll.qlCalendarAdvance(Calendar,X1649,NDays&amp;"D")</f>
        <v>50803</v>
      </c>
      <c r="Z1649" s="681">
        <v>2.320963383693142E-2</v>
      </c>
      <c r="AA1649" s="686"/>
      <c r="AB1649" s="685"/>
    </row>
    <row r="1650" spans="22:28" x14ac:dyDescent="0.2">
      <c r="V1650" s="688"/>
      <c r="W1650" s="687" t="str">
        <f t="shared" si="32"/>
        <v>1w</v>
      </c>
      <c r="X1650" s="683">
        <f>_xll.qlCalendarAdvance(Calendar,X1649,W1650,"f",FALSE)</f>
        <v>50810</v>
      </c>
      <c r="Y1650" s="682">
        <f>_xll.qlCalendarAdvance(Calendar,X1650,NDays&amp;"D")</f>
        <v>50810</v>
      </c>
      <c r="Z1650" s="681">
        <v>2.3205371177238421E-2</v>
      </c>
      <c r="AA1650" s="686"/>
      <c r="AB1650" s="685"/>
    </row>
    <row r="1651" spans="22:28" x14ac:dyDescent="0.2">
      <c r="V1651" s="688"/>
      <c r="W1651" s="687" t="str">
        <f t="shared" si="32"/>
        <v>1w</v>
      </c>
      <c r="X1651" s="683">
        <f>_xll.qlCalendarAdvance(Calendar,X1650,W1651,"f",FALSE)</f>
        <v>50817</v>
      </c>
      <c r="Y1651" s="682">
        <f>_xll.qlCalendarAdvance(Calendar,X1651,NDays&amp;"D")</f>
        <v>50817</v>
      </c>
      <c r="Z1651" s="681">
        <v>2.3201122572186206E-2</v>
      </c>
      <c r="AA1651" s="686"/>
      <c r="AB1651" s="685"/>
    </row>
    <row r="1652" spans="22:28" x14ac:dyDescent="0.2">
      <c r="V1652" s="688"/>
      <c r="W1652" s="687" t="str">
        <f t="shared" si="32"/>
        <v>1w</v>
      </c>
      <c r="X1652" s="683">
        <f>_xll.qlCalendarAdvance(Calendar,X1651,W1652,"f",FALSE)</f>
        <v>50824</v>
      </c>
      <c r="Y1652" s="682">
        <f>_xll.qlCalendarAdvance(Calendar,X1652,NDays&amp;"D")</f>
        <v>50824</v>
      </c>
      <c r="Z1652" s="681">
        <v>2.3196888021612683E-2</v>
      </c>
      <c r="AA1652" s="686"/>
      <c r="AB1652" s="685"/>
    </row>
    <row r="1653" spans="22:28" x14ac:dyDescent="0.2">
      <c r="V1653" s="688"/>
      <c r="W1653" s="687" t="str">
        <f t="shared" si="32"/>
        <v>1w</v>
      </c>
      <c r="X1653" s="683">
        <f>_xll.qlCalendarAdvance(Calendar,X1652,W1653,"f",FALSE)</f>
        <v>50831</v>
      </c>
      <c r="Y1653" s="682">
        <f>_xll.qlCalendarAdvance(Calendar,X1653,NDays&amp;"D")</f>
        <v>50831</v>
      </c>
      <c r="Z1653" s="681">
        <v>2.3192667525598898E-2</v>
      </c>
      <c r="AA1653" s="686"/>
      <c r="AB1653" s="685"/>
    </row>
    <row r="1654" spans="22:28" x14ac:dyDescent="0.2">
      <c r="V1654" s="688"/>
      <c r="W1654" s="687" t="str">
        <f t="shared" si="32"/>
        <v>1w</v>
      </c>
      <c r="X1654" s="683">
        <f>_xll.qlCalendarAdvance(Calendar,X1653,W1654,"f",FALSE)</f>
        <v>50838</v>
      </c>
      <c r="Y1654" s="682">
        <f>_xll.qlCalendarAdvance(Calendar,X1654,NDays&amp;"D")</f>
        <v>50838</v>
      </c>
      <c r="Z1654" s="681">
        <v>2.3188461084306944E-2</v>
      </c>
      <c r="AA1654" s="686"/>
      <c r="AB1654" s="685"/>
    </row>
    <row r="1655" spans="22:28" x14ac:dyDescent="0.2">
      <c r="V1655" s="688"/>
      <c r="W1655" s="687" t="str">
        <f t="shared" si="32"/>
        <v>1w</v>
      </c>
      <c r="X1655" s="683">
        <f>_xll.qlCalendarAdvance(Calendar,X1654,W1655,"f",FALSE)</f>
        <v>50845</v>
      </c>
      <c r="Y1655" s="682">
        <f>_xll.qlCalendarAdvance(Calendar,X1655,NDays&amp;"D")</f>
        <v>50845</v>
      </c>
      <c r="Z1655" s="681">
        <v>2.3184268697331589E-2</v>
      </c>
      <c r="AA1655" s="686"/>
      <c r="AB1655" s="685"/>
    </row>
    <row r="1656" spans="22:28" x14ac:dyDescent="0.2">
      <c r="V1656" s="688"/>
      <c r="W1656" s="687" t="str">
        <f t="shared" si="32"/>
        <v>1w</v>
      </c>
      <c r="X1656" s="683">
        <f>_xll.qlCalendarAdvance(Calendar,X1655,W1656,"f",FALSE)</f>
        <v>50852</v>
      </c>
      <c r="Y1656" s="682">
        <f>_xll.qlCalendarAdvance(Calendar,X1656,NDays&amp;"D")</f>
        <v>50852</v>
      </c>
      <c r="Z1656" s="681">
        <v>2.3180090365078065E-2</v>
      </c>
      <c r="AA1656" s="686"/>
      <c r="AB1656" s="685"/>
    </row>
    <row r="1657" spans="22:28" x14ac:dyDescent="0.2">
      <c r="V1657" s="688"/>
      <c r="W1657" s="687" t="str">
        <f t="shared" si="32"/>
        <v>1w</v>
      </c>
      <c r="X1657" s="683">
        <f>_xll.qlCalendarAdvance(Calendar,X1656,W1657,"f",FALSE)</f>
        <v>50859</v>
      </c>
      <c r="Y1657" s="682">
        <f>_xll.qlCalendarAdvance(Calendar,X1657,NDays&amp;"D")</f>
        <v>50859</v>
      </c>
      <c r="Z1657" s="681">
        <v>2.3175926087222187E-2</v>
      </c>
      <c r="AA1657" s="686"/>
      <c r="AB1657" s="685"/>
    </row>
    <row r="1658" spans="22:28" x14ac:dyDescent="0.2">
      <c r="V1658" s="688"/>
      <c r="W1658" s="687" t="str">
        <f t="shared" si="32"/>
        <v>1w</v>
      </c>
      <c r="X1658" s="683">
        <f>_xll.qlCalendarAdvance(Calendar,X1657,W1658,"f",FALSE)</f>
        <v>50866</v>
      </c>
      <c r="Y1658" s="682">
        <f>_xll.qlCalendarAdvance(Calendar,X1658,NDays&amp;"D")</f>
        <v>50866</v>
      </c>
      <c r="Z1658" s="681">
        <v>2.3171775863926047E-2</v>
      </c>
      <c r="AA1658" s="686"/>
      <c r="AB1658" s="685"/>
    </row>
    <row r="1659" spans="22:28" x14ac:dyDescent="0.2">
      <c r="V1659" s="688"/>
      <c r="W1659" s="687" t="str">
        <f t="shared" si="32"/>
        <v>1w</v>
      </c>
      <c r="X1659" s="683">
        <f>_xll.qlCalendarAdvance(Calendar,X1658,W1659,"f",FALSE)</f>
        <v>50873</v>
      </c>
      <c r="Y1659" s="682">
        <f>_xll.qlCalendarAdvance(Calendar,X1659,NDays&amp;"D")</f>
        <v>50873</v>
      </c>
      <c r="Z1659" s="681">
        <v>2.3167639695189646E-2</v>
      </c>
      <c r="AA1659" s="686"/>
      <c r="AB1659" s="685"/>
    </row>
    <row r="1660" spans="22:28" x14ac:dyDescent="0.2">
      <c r="V1660" s="688"/>
      <c r="W1660" s="687" t="str">
        <f t="shared" si="32"/>
        <v>1w</v>
      </c>
      <c r="X1660" s="683">
        <f>_xll.qlCalendarAdvance(Calendar,X1659,W1660,"f",FALSE)</f>
        <v>50880</v>
      </c>
      <c r="Y1660" s="682">
        <f>_xll.qlCalendarAdvance(Calendar,X1660,NDays&amp;"D")</f>
        <v>50880</v>
      </c>
      <c r="Z1660" s="681">
        <v>2.3163517581094029E-2</v>
      </c>
      <c r="AA1660" s="686"/>
      <c r="AB1660" s="685"/>
    </row>
    <row r="1661" spans="22:28" x14ac:dyDescent="0.2">
      <c r="V1661" s="688"/>
      <c r="W1661" s="687" t="str">
        <f t="shared" si="32"/>
        <v>1w</v>
      </c>
      <c r="X1661" s="683">
        <f>_xll.qlCalendarAdvance(Calendar,X1660,W1661,"f",FALSE)</f>
        <v>50887</v>
      </c>
      <c r="Y1661" s="682">
        <f>_xll.qlCalendarAdvance(Calendar,X1661,NDays&amp;"D")</f>
        <v>50887</v>
      </c>
      <c r="Z1661" s="681">
        <v>2.3159409521477103E-2</v>
      </c>
      <c r="AA1661" s="686"/>
      <c r="AB1661" s="685"/>
    </row>
    <row r="1662" spans="22:28" x14ac:dyDescent="0.2">
      <c r="V1662" s="688"/>
      <c r="W1662" s="687" t="str">
        <f t="shared" si="32"/>
        <v>1w</v>
      </c>
      <c r="X1662" s="683">
        <f>_xll.qlCalendarAdvance(Calendar,X1661,W1662,"f",FALSE)</f>
        <v>50894</v>
      </c>
      <c r="Y1662" s="682">
        <f>_xll.qlCalendarAdvance(Calendar,X1662,NDays&amp;"D")</f>
        <v>50894</v>
      </c>
      <c r="Z1662" s="681">
        <v>2.3155315516419916E-2</v>
      </c>
      <c r="AA1662" s="686"/>
      <c r="AB1662" s="685"/>
    </row>
    <row r="1663" spans="22:28" x14ac:dyDescent="0.2">
      <c r="V1663" s="688"/>
      <c r="W1663" s="687" t="str">
        <f t="shared" si="32"/>
        <v>1w</v>
      </c>
      <c r="X1663" s="683">
        <f>_xll.qlCalendarAdvance(Calendar,X1662,W1663,"f",FALSE)</f>
        <v>50901</v>
      </c>
      <c r="Y1663" s="682">
        <f>_xll.qlCalendarAdvance(Calendar,X1663,NDays&amp;"D")</f>
        <v>50901</v>
      </c>
      <c r="Z1663" s="681">
        <v>2.3151235565922468E-2</v>
      </c>
      <c r="AA1663" s="686"/>
      <c r="AB1663" s="685"/>
    </row>
    <row r="1664" spans="22:28" x14ac:dyDescent="0.2">
      <c r="V1664" s="688"/>
      <c r="W1664" s="687" t="str">
        <f t="shared" si="32"/>
        <v>1w</v>
      </c>
      <c r="X1664" s="683">
        <f>_xll.qlCalendarAdvance(Calendar,X1663,W1664,"f",FALSE)</f>
        <v>50908</v>
      </c>
      <c r="Y1664" s="682">
        <f>_xll.qlCalendarAdvance(Calendar,X1664,NDays&amp;"D")</f>
        <v>50908</v>
      </c>
      <c r="Z1664" s="681">
        <v>2.3147169669984757E-2</v>
      </c>
      <c r="AA1664" s="686"/>
      <c r="AB1664" s="685"/>
    </row>
    <row r="1665" spans="22:28" x14ac:dyDescent="0.2">
      <c r="V1665" s="688"/>
      <c r="W1665" s="687" t="str">
        <f t="shared" si="32"/>
        <v>1w</v>
      </c>
      <c r="X1665" s="683">
        <f>_xll.qlCalendarAdvance(Calendar,X1664,W1665,"f",FALSE)</f>
        <v>50915</v>
      </c>
      <c r="Y1665" s="682">
        <f>_xll.qlCalendarAdvance(Calendar,X1665,NDays&amp;"D")</f>
        <v>50915</v>
      </c>
      <c r="Z1665" s="681">
        <v>2.3143117828525739E-2</v>
      </c>
      <c r="AA1665" s="686"/>
      <c r="AB1665" s="685"/>
    </row>
    <row r="1666" spans="22:28" x14ac:dyDescent="0.2">
      <c r="V1666" s="688"/>
      <c r="W1666" s="687" t="str">
        <f t="shared" si="32"/>
        <v>1w</v>
      </c>
      <c r="X1666" s="683">
        <f>_xll.qlCalendarAdvance(Calendar,X1665,W1666,"f",FALSE)</f>
        <v>50922</v>
      </c>
      <c r="Y1666" s="682">
        <f>_xll.qlCalendarAdvance(Calendar,X1666,NDays&amp;"D")</f>
        <v>50922</v>
      </c>
      <c r="Z1666" s="681">
        <v>2.3139080041626459E-2</v>
      </c>
      <c r="AA1666" s="686"/>
      <c r="AB1666" s="685"/>
    </row>
    <row r="1667" spans="22:28" x14ac:dyDescent="0.2">
      <c r="V1667" s="688"/>
      <c r="W1667" s="687" t="str">
        <f t="shared" si="32"/>
        <v>1w</v>
      </c>
      <c r="X1667" s="683">
        <f>_xll.qlCalendarAdvance(Calendar,X1666,W1667,"f",FALSE)</f>
        <v>50929</v>
      </c>
      <c r="Y1667" s="682">
        <f>_xll.qlCalendarAdvance(Calendar,X1667,NDays&amp;"D")</f>
        <v>50929</v>
      </c>
      <c r="Z1667" s="681">
        <v>2.3135056309367963E-2</v>
      </c>
      <c r="AA1667" s="686"/>
      <c r="AB1667" s="685"/>
    </row>
    <row r="1668" spans="22:28" x14ac:dyDescent="0.2">
      <c r="V1668" s="688"/>
      <c r="W1668" s="687" t="str">
        <f t="shared" si="32"/>
        <v>1w</v>
      </c>
      <c r="X1668" s="683">
        <f>_xll.qlCalendarAdvance(Calendar,X1667,W1668,"f",FALSE)</f>
        <v>50936</v>
      </c>
      <c r="Y1668" s="682">
        <f>_xll.qlCalendarAdvance(Calendar,X1668,NDays&amp;"D")</f>
        <v>50936</v>
      </c>
      <c r="Z1668" s="681">
        <v>2.3131046631588159E-2</v>
      </c>
      <c r="AA1668" s="686"/>
      <c r="AB1668" s="685"/>
    </row>
    <row r="1669" spans="22:28" x14ac:dyDescent="0.2">
      <c r="V1669" s="688"/>
      <c r="W1669" s="687" t="str">
        <f t="shared" si="32"/>
        <v>1w</v>
      </c>
      <c r="X1669" s="683">
        <f>_xll.qlCalendarAdvance(Calendar,X1668,W1669,"f",FALSE)</f>
        <v>50943</v>
      </c>
      <c r="Y1669" s="682">
        <f>_xll.qlCalendarAdvance(Calendar,X1669,NDays&amp;"D")</f>
        <v>50943</v>
      </c>
      <c r="Z1669" s="681">
        <v>2.3127051008368094E-2</v>
      </c>
      <c r="AA1669" s="686"/>
      <c r="AB1669" s="685"/>
    </row>
    <row r="1670" spans="22:28" x14ac:dyDescent="0.2">
      <c r="V1670" s="688"/>
      <c r="W1670" s="687" t="str">
        <f t="shared" si="32"/>
        <v>1w</v>
      </c>
      <c r="X1670" s="683">
        <f>_xll.qlCalendarAdvance(Calendar,X1669,W1670,"f",FALSE)</f>
        <v>50950</v>
      </c>
      <c r="Y1670" s="682">
        <f>_xll.qlCalendarAdvance(Calendar,X1670,NDays&amp;"D")</f>
        <v>50950</v>
      </c>
      <c r="Z1670" s="681">
        <v>2.312306943962672E-2</v>
      </c>
      <c r="AA1670" s="686"/>
      <c r="AB1670" s="685"/>
    </row>
    <row r="1671" spans="22:28" x14ac:dyDescent="0.2">
      <c r="V1671" s="688"/>
      <c r="W1671" s="687" t="str">
        <f t="shared" si="32"/>
        <v>1w</v>
      </c>
      <c r="X1671" s="683">
        <f>_xll.qlCalendarAdvance(Calendar,X1670,W1671,"f",FALSE)</f>
        <v>50957</v>
      </c>
      <c r="Y1671" s="682">
        <f>_xll.qlCalendarAdvance(Calendar,X1671,NDays&amp;"D")</f>
        <v>50957</v>
      </c>
      <c r="Z1671" s="681">
        <v>2.3119101925445085E-2</v>
      </c>
      <c r="AA1671" s="686"/>
      <c r="AB1671" s="685"/>
    </row>
    <row r="1672" spans="22:28" x14ac:dyDescent="0.2">
      <c r="V1672" s="688"/>
      <c r="W1672" s="687" t="str">
        <f t="shared" si="32"/>
        <v>1w</v>
      </c>
      <c r="X1672" s="683">
        <f>_xll.qlCalendarAdvance(Calendar,X1671,W1672,"f",FALSE)</f>
        <v>50964</v>
      </c>
      <c r="Y1672" s="682">
        <f>_xll.qlCalendarAdvance(Calendar,X1672,NDays&amp;"D")</f>
        <v>50964</v>
      </c>
      <c r="Z1672" s="681">
        <v>2.311514846598528E-2</v>
      </c>
      <c r="AA1672" s="686"/>
      <c r="AB1672" s="685"/>
    </row>
    <row r="1673" spans="22:28" x14ac:dyDescent="0.2">
      <c r="V1673" s="688"/>
      <c r="W1673" s="687" t="str">
        <f t="shared" si="32"/>
        <v>1w</v>
      </c>
      <c r="X1673" s="683">
        <f>_xll.qlCalendarAdvance(Calendar,X1672,W1673,"f",FALSE)</f>
        <v>50971</v>
      </c>
      <c r="Y1673" s="682">
        <f>_xll.qlCalendarAdvance(Calendar,X1673,NDays&amp;"D")</f>
        <v>50971</v>
      </c>
      <c r="Z1673" s="681">
        <v>2.3111209060761029E-2</v>
      </c>
      <c r="AA1673" s="686"/>
      <c r="AB1673" s="685"/>
    </row>
    <row r="1674" spans="22:28" x14ac:dyDescent="0.2">
      <c r="V1674" s="688"/>
      <c r="W1674" s="687" t="str">
        <f t="shared" si="32"/>
        <v>1w</v>
      </c>
      <c r="X1674" s="683">
        <f>_xll.qlCalendarAdvance(Calendar,X1673,W1674,"f",FALSE)</f>
        <v>50978</v>
      </c>
      <c r="Y1674" s="682">
        <f>_xll.qlCalendarAdvance(Calendar,X1674,NDays&amp;"D")</f>
        <v>50978</v>
      </c>
      <c r="Z1674" s="681">
        <v>2.3107283710177562E-2</v>
      </c>
      <c r="AA1674" s="686"/>
      <c r="AB1674" s="685"/>
    </row>
    <row r="1675" spans="22:28" x14ac:dyDescent="0.2">
      <c r="V1675" s="688"/>
      <c r="W1675" s="687" t="str">
        <f t="shared" si="32"/>
        <v>1w</v>
      </c>
      <c r="X1675" s="683">
        <f>_xll.qlCalendarAdvance(Calendar,X1674,W1675,"f",FALSE)</f>
        <v>50985</v>
      </c>
      <c r="Y1675" s="682">
        <f>_xll.qlCalendarAdvance(Calendar,X1675,NDays&amp;"D")</f>
        <v>50985</v>
      </c>
      <c r="Z1675" s="681">
        <v>2.310337241423488E-2</v>
      </c>
      <c r="AA1675" s="686"/>
      <c r="AB1675" s="685"/>
    </row>
    <row r="1676" spans="22:28" x14ac:dyDescent="0.2">
      <c r="V1676" s="688"/>
      <c r="W1676" s="687" t="str">
        <f t="shared" si="32"/>
        <v>1w</v>
      </c>
      <c r="X1676" s="683">
        <f>_xll.qlCalendarAdvance(Calendar,X1675,W1676,"f",FALSE)</f>
        <v>50992</v>
      </c>
      <c r="Y1676" s="682">
        <f>_xll.qlCalendarAdvance(Calendar,X1676,NDays&amp;"D")</f>
        <v>50992</v>
      </c>
      <c r="Z1676" s="681">
        <v>2.3099475172851935E-2</v>
      </c>
      <c r="AA1676" s="686"/>
      <c r="AB1676" s="685"/>
    </row>
    <row r="1677" spans="22:28" x14ac:dyDescent="0.2">
      <c r="V1677" s="688"/>
      <c r="W1677" s="687" t="str">
        <f t="shared" si="32"/>
        <v>1w</v>
      </c>
      <c r="X1677" s="683">
        <f>_xll.qlCalendarAdvance(Calendar,X1676,W1677,"f",FALSE)</f>
        <v>50999</v>
      </c>
      <c r="Y1677" s="682">
        <f>_xll.qlCalendarAdvance(Calendar,X1677,NDays&amp;"D")</f>
        <v>50999</v>
      </c>
      <c r="Z1677" s="681">
        <v>2.3095591985866637E-2</v>
      </c>
      <c r="AA1677" s="686"/>
      <c r="AB1677" s="685"/>
    </row>
    <row r="1678" spans="22:28" x14ac:dyDescent="0.2">
      <c r="V1678" s="688"/>
      <c r="W1678" s="687" t="str">
        <f t="shared" si="32"/>
        <v>1w</v>
      </c>
      <c r="X1678" s="683">
        <f>_xll.qlCalendarAdvance(Calendar,X1677,W1678,"f",FALSE)</f>
        <v>51006</v>
      </c>
      <c r="Y1678" s="682">
        <f>_xll.qlCalendarAdvance(Calendar,X1678,NDays&amp;"D")</f>
        <v>51006</v>
      </c>
      <c r="Z1678" s="681">
        <v>2.3091722853522123E-2</v>
      </c>
      <c r="AA1678" s="686"/>
      <c r="AB1678" s="685"/>
    </row>
    <row r="1679" spans="22:28" x14ac:dyDescent="0.2">
      <c r="V1679" s="688"/>
      <c r="W1679" s="687" t="str">
        <f t="shared" si="32"/>
        <v>1w</v>
      </c>
      <c r="X1679" s="683">
        <f>_xll.qlCalendarAdvance(Calendar,X1678,W1679,"f",FALSE)</f>
        <v>51013</v>
      </c>
      <c r="Y1679" s="682">
        <f>_xll.qlCalendarAdvance(Calendar,X1679,NDays&amp;"D")</f>
        <v>51013</v>
      </c>
      <c r="Z1679" s="681">
        <v>2.3087867775656301E-2</v>
      </c>
      <c r="AA1679" s="686"/>
      <c r="AB1679" s="685"/>
    </row>
    <row r="1680" spans="22:28" x14ac:dyDescent="0.2">
      <c r="V1680" s="688"/>
      <c r="W1680" s="687" t="str">
        <f t="shared" si="32"/>
        <v>1w</v>
      </c>
      <c r="X1680" s="683">
        <f>_xll.qlCalendarAdvance(Calendar,X1679,W1680,"f",FALSE)</f>
        <v>51020</v>
      </c>
      <c r="Y1680" s="682">
        <f>_xll.qlCalendarAdvance(Calendar,X1680,NDays&amp;"D")</f>
        <v>51020</v>
      </c>
      <c r="Z1680" s="681">
        <v>2.3084026752350217E-2</v>
      </c>
      <c r="AA1680" s="686"/>
      <c r="AB1680" s="685"/>
    </row>
    <row r="1681" spans="22:28" x14ac:dyDescent="0.2">
      <c r="V1681" s="688"/>
      <c r="W1681" s="687" t="str">
        <f t="shared" si="32"/>
        <v>1w</v>
      </c>
      <c r="X1681" s="683">
        <f>_xll.qlCalendarAdvance(Calendar,X1680,W1681,"f",FALSE)</f>
        <v>51027</v>
      </c>
      <c r="Y1681" s="682">
        <f>_xll.qlCalendarAdvance(Calendar,X1681,NDays&amp;"D")</f>
        <v>51027</v>
      </c>
      <c r="Z1681" s="681">
        <v>2.3080199783684918E-2</v>
      </c>
      <c r="AA1681" s="686"/>
      <c r="AB1681" s="685"/>
    </row>
    <row r="1682" spans="22:28" x14ac:dyDescent="0.2">
      <c r="V1682" s="688"/>
      <c r="W1682" s="687" t="str">
        <f t="shared" ref="W1682:W1745" si="33">W1681</f>
        <v>1w</v>
      </c>
      <c r="X1682" s="683">
        <f>_xll.qlCalendarAdvance(Calendar,X1681,W1682,"f",FALSE)</f>
        <v>51034</v>
      </c>
      <c r="Y1682" s="682">
        <f>_xll.qlCalendarAdvance(Calendar,X1682,NDays&amp;"D")</f>
        <v>51034</v>
      </c>
      <c r="Z1682" s="681">
        <v>2.3076386869498311E-2</v>
      </c>
      <c r="AA1682" s="686"/>
      <c r="AB1682" s="685"/>
    </row>
    <row r="1683" spans="22:28" x14ac:dyDescent="0.2">
      <c r="V1683" s="688"/>
      <c r="W1683" s="687" t="str">
        <f t="shared" si="33"/>
        <v>1w</v>
      </c>
      <c r="X1683" s="683">
        <f>_xll.qlCalendarAdvance(Calendar,X1682,W1683,"f",FALSE)</f>
        <v>51041</v>
      </c>
      <c r="Y1683" s="682">
        <f>_xll.qlCalendarAdvance(Calendar,X1683,NDays&amp;"D")</f>
        <v>51041</v>
      </c>
      <c r="Z1683" s="681">
        <v>2.3072588009790396E-2</v>
      </c>
      <c r="AA1683" s="686"/>
      <c r="AB1683" s="685"/>
    </row>
    <row r="1684" spans="22:28" x14ac:dyDescent="0.2">
      <c r="V1684" s="688"/>
      <c r="W1684" s="687" t="str">
        <f t="shared" si="33"/>
        <v>1w</v>
      </c>
      <c r="X1684" s="683">
        <f>_xll.qlCalendarAdvance(Calendar,X1683,W1684,"f",FALSE)</f>
        <v>51048</v>
      </c>
      <c r="Y1684" s="682">
        <f>_xll.qlCalendarAdvance(Calendar,X1684,NDays&amp;"D")</f>
        <v>51048</v>
      </c>
      <c r="Z1684" s="681">
        <v>2.3068803204561172E-2</v>
      </c>
      <c r="AA1684" s="686"/>
      <c r="AB1684" s="685"/>
    </row>
    <row r="1685" spans="22:28" x14ac:dyDescent="0.2">
      <c r="V1685" s="688"/>
      <c r="W1685" s="687" t="str">
        <f t="shared" si="33"/>
        <v>1w</v>
      </c>
      <c r="X1685" s="683">
        <f>_xll.qlCalendarAdvance(Calendar,X1684,W1685,"f",FALSE)</f>
        <v>51055</v>
      </c>
      <c r="Y1685" s="682">
        <f>_xll.qlCalendarAdvance(Calendar,X1685,NDays&amp;"D")</f>
        <v>51055</v>
      </c>
      <c r="Z1685" s="681">
        <v>2.306503245405378E-2</v>
      </c>
      <c r="AA1685" s="686"/>
      <c r="AB1685" s="685"/>
    </row>
    <row r="1686" spans="22:28" x14ac:dyDescent="0.2">
      <c r="V1686" s="688"/>
      <c r="W1686" s="687" t="str">
        <f t="shared" si="33"/>
        <v>1w</v>
      </c>
      <c r="X1686" s="683">
        <f>_xll.qlCalendarAdvance(Calendar,X1685,W1686,"f",FALSE)</f>
        <v>51062</v>
      </c>
      <c r="Y1686" s="682">
        <f>_xll.qlCalendarAdvance(Calendar,X1686,NDays&amp;"D")</f>
        <v>51062</v>
      </c>
      <c r="Z1686" s="681">
        <v>2.3061275757944033E-2</v>
      </c>
      <c r="AA1686" s="686"/>
      <c r="AB1686" s="685"/>
    </row>
    <row r="1687" spans="22:28" x14ac:dyDescent="0.2">
      <c r="V1687" s="688"/>
      <c r="W1687" s="687" t="str">
        <f t="shared" si="33"/>
        <v>1w</v>
      </c>
      <c r="X1687" s="683">
        <f>_xll.qlCalendarAdvance(Calendar,X1686,W1687,"f",FALSE)</f>
        <v>51069</v>
      </c>
      <c r="Y1687" s="682">
        <f>_xll.qlCalendarAdvance(Calendar,X1687,NDays&amp;"D")</f>
        <v>51069</v>
      </c>
      <c r="Z1687" s="681">
        <v>2.3057533116394024E-2</v>
      </c>
      <c r="AA1687" s="686"/>
      <c r="AB1687" s="685"/>
    </row>
    <row r="1688" spans="22:28" x14ac:dyDescent="0.2">
      <c r="V1688" s="688"/>
      <c r="W1688" s="687" t="str">
        <f t="shared" si="33"/>
        <v>1w</v>
      </c>
      <c r="X1688" s="683">
        <f>_xll.qlCalendarAdvance(Calendar,X1687,W1688,"f",FALSE)</f>
        <v>51076</v>
      </c>
      <c r="Y1688" s="682">
        <f>_xll.qlCalendarAdvance(Calendar,X1688,NDays&amp;"D")</f>
        <v>51076</v>
      </c>
      <c r="Z1688" s="681">
        <v>2.3053804529403754E-2</v>
      </c>
      <c r="AA1688" s="686"/>
      <c r="AB1688" s="685"/>
    </row>
    <row r="1689" spans="22:28" x14ac:dyDescent="0.2">
      <c r="V1689" s="688"/>
      <c r="W1689" s="687" t="str">
        <f t="shared" si="33"/>
        <v>1w</v>
      </c>
      <c r="X1689" s="683">
        <f>_xll.qlCalendarAdvance(Calendar,X1688,W1689,"f",FALSE)</f>
        <v>51083</v>
      </c>
      <c r="Y1689" s="682">
        <f>_xll.qlCalendarAdvance(Calendar,X1689,NDays&amp;"D")</f>
        <v>51083</v>
      </c>
      <c r="Z1689" s="681">
        <v>2.3050089996892176E-2</v>
      </c>
      <c r="AA1689" s="686"/>
      <c r="AB1689" s="685"/>
    </row>
    <row r="1690" spans="22:28" x14ac:dyDescent="0.2">
      <c r="V1690" s="688"/>
      <c r="W1690" s="687" t="str">
        <f t="shared" si="33"/>
        <v>1w</v>
      </c>
      <c r="X1690" s="683">
        <f>_xll.qlCalendarAdvance(Calendar,X1689,W1690,"f",FALSE)</f>
        <v>51090</v>
      </c>
      <c r="Y1690" s="682">
        <f>_xll.qlCalendarAdvance(Calendar,X1690,NDays&amp;"D")</f>
        <v>51090</v>
      </c>
      <c r="Z1690" s="681">
        <v>2.3046389519021382E-2</v>
      </c>
      <c r="AA1690" s="686"/>
      <c r="AB1690" s="685"/>
    </row>
    <row r="1691" spans="22:28" x14ac:dyDescent="0.2">
      <c r="V1691" s="688"/>
      <c r="W1691" s="687" t="str">
        <f t="shared" si="33"/>
        <v>1w</v>
      </c>
      <c r="X1691" s="683">
        <f>_xll.qlCalendarAdvance(Calendar,X1690,W1691,"f",FALSE)</f>
        <v>51097</v>
      </c>
      <c r="Y1691" s="682">
        <f>_xll.qlCalendarAdvance(Calendar,X1691,NDays&amp;"D")</f>
        <v>51097</v>
      </c>
      <c r="Z1691" s="681">
        <v>2.304270309562928E-2</v>
      </c>
      <c r="AA1691" s="686"/>
      <c r="AB1691" s="685"/>
    </row>
    <row r="1692" spans="22:28" x14ac:dyDescent="0.2">
      <c r="V1692" s="688"/>
      <c r="W1692" s="687" t="str">
        <f t="shared" si="33"/>
        <v>1w</v>
      </c>
      <c r="X1692" s="683">
        <f>_xll.qlCalendarAdvance(Calendar,X1691,W1692,"f",FALSE)</f>
        <v>51104</v>
      </c>
      <c r="Y1692" s="682">
        <f>_xll.qlCalendarAdvance(Calendar,X1692,NDays&amp;"D")</f>
        <v>51104</v>
      </c>
      <c r="Z1692" s="681">
        <v>2.3039030726796916E-2</v>
      </c>
      <c r="AA1692" s="686"/>
      <c r="AB1692" s="685"/>
    </row>
    <row r="1693" spans="22:28" x14ac:dyDescent="0.2">
      <c r="V1693" s="688"/>
      <c r="W1693" s="687" t="str">
        <f t="shared" si="33"/>
        <v>1w</v>
      </c>
      <c r="X1693" s="683">
        <f>_xll.qlCalendarAdvance(Calendar,X1692,W1693,"f",FALSE)</f>
        <v>51111</v>
      </c>
      <c r="Y1693" s="682">
        <f>_xll.qlCalendarAdvance(Calendar,X1693,NDays&amp;"D")</f>
        <v>51111</v>
      </c>
      <c r="Z1693" s="681">
        <v>2.3035372412362198E-2</v>
      </c>
      <c r="AA1693" s="686"/>
      <c r="AB1693" s="685"/>
    </row>
    <row r="1694" spans="22:28" x14ac:dyDescent="0.2">
      <c r="V1694" s="688"/>
      <c r="W1694" s="687" t="str">
        <f t="shared" si="33"/>
        <v>1w</v>
      </c>
      <c r="X1694" s="683">
        <f>_xll.qlCalendarAdvance(Calendar,X1693,W1694,"f",FALSE)</f>
        <v>51118</v>
      </c>
      <c r="Y1694" s="682">
        <f>_xll.qlCalendarAdvance(Calendar,X1694,NDays&amp;"D")</f>
        <v>51118</v>
      </c>
      <c r="Z1694" s="681">
        <v>2.3031728152568265E-2</v>
      </c>
      <c r="AA1694" s="686"/>
      <c r="AB1694" s="685"/>
    </row>
    <row r="1695" spans="22:28" x14ac:dyDescent="0.2">
      <c r="V1695" s="688"/>
      <c r="W1695" s="687" t="str">
        <f t="shared" si="33"/>
        <v>1w</v>
      </c>
      <c r="X1695" s="683">
        <f>_xll.qlCalendarAdvance(Calendar,X1694,W1695,"f",FALSE)</f>
        <v>51125</v>
      </c>
      <c r="Y1695" s="682">
        <f>_xll.qlCalendarAdvance(Calendar,X1695,NDays&amp;"D")</f>
        <v>51125</v>
      </c>
      <c r="Z1695" s="681">
        <v>2.302809794733407E-2</v>
      </c>
      <c r="AA1695" s="686"/>
      <c r="AB1695" s="685"/>
    </row>
    <row r="1696" spans="22:28" x14ac:dyDescent="0.2">
      <c r="V1696" s="688"/>
      <c r="W1696" s="687" t="str">
        <f t="shared" si="33"/>
        <v>1w</v>
      </c>
      <c r="X1696" s="683">
        <f>_xll.qlCalendarAdvance(Calendar,X1695,W1696,"f",FALSE)</f>
        <v>51132</v>
      </c>
      <c r="Y1696" s="682">
        <f>_xll.qlCalendarAdvance(Calendar,X1696,NDays&amp;"D")</f>
        <v>51132</v>
      </c>
      <c r="Z1696" s="681">
        <v>2.3024481796578566E-2</v>
      </c>
      <c r="AA1696" s="686"/>
      <c r="AB1696" s="685"/>
    </row>
    <row r="1697" spans="22:28" x14ac:dyDescent="0.2">
      <c r="V1697" s="688"/>
      <c r="W1697" s="687" t="str">
        <f t="shared" si="33"/>
        <v>1w</v>
      </c>
      <c r="X1697" s="683">
        <f>_xll.qlCalendarAdvance(Calendar,X1696,W1697,"f",FALSE)</f>
        <v>51139</v>
      </c>
      <c r="Y1697" s="682">
        <f>_xll.qlCalendarAdvance(Calendar,X1697,NDays&amp;"D")</f>
        <v>51139</v>
      </c>
      <c r="Z1697" s="681">
        <v>2.3020879700382801E-2</v>
      </c>
      <c r="AA1697" s="686"/>
      <c r="AB1697" s="685"/>
    </row>
    <row r="1698" spans="22:28" x14ac:dyDescent="0.2">
      <c r="V1698" s="688"/>
      <c r="W1698" s="687" t="str">
        <f t="shared" si="33"/>
        <v>1w</v>
      </c>
      <c r="X1698" s="683">
        <f>_xll.qlCalendarAdvance(Calendar,X1697,W1698,"f",FALSE)</f>
        <v>51146</v>
      </c>
      <c r="Y1698" s="682">
        <f>_xll.qlCalendarAdvance(Calendar,X1698,NDays&amp;"D")</f>
        <v>51146</v>
      </c>
      <c r="Z1698" s="681">
        <v>2.3017291658665728E-2</v>
      </c>
      <c r="AA1698" s="686"/>
      <c r="AB1698" s="685"/>
    </row>
    <row r="1699" spans="22:28" x14ac:dyDescent="0.2">
      <c r="V1699" s="688"/>
      <c r="W1699" s="687" t="str">
        <f t="shared" si="33"/>
        <v>1w</v>
      </c>
      <c r="X1699" s="683">
        <f>_xll.qlCalendarAdvance(Calendar,X1698,W1699,"f",FALSE)</f>
        <v>51153</v>
      </c>
      <c r="Y1699" s="682">
        <f>_xll.qlCalendarAdvance(Calendar,X1699,NDays&amp;"D")</f>
        <v>51153</v>
      </c>
      <c r="Z1699" s="681">
        <v>2.301371767158944E-2</v>
      </c>
      <c r="AA1699" s="686"/>
      <c r="AB1699" s="685"/>
    </row>
    <row r="1700" spans="22:28" x14ac:dyDescent="0.2">
      <c r="V1700" s="688"/>
      <c r="W1700" s="687" t="str">
        <f t="shared" si="33"/>
        <v>1w</v>
      </c>
      <c r="X1700" s="683">
        <f>_xll.qlCalendarAdvance(Calendar,X1699,W1700,"f",FALSE)</f>
        <v>51160</v>
      </c>
      <c r="Y1700" s="682">
        <f>_xll.qlCalendarAdvance(Calendar,X1700,NDays&amp;"D")</f>
        <v>51160</v>
      </c>
      <c r="Z1700" s="681">
        <v>2.3010157738910797E-2</v>
      </c>
      <c r="AA1700" s="686"/>
      <c r="AB1700" s="685"/>
    </row>
    <row r="1701" spans="22:28" x14ac:dyDescent="0.2">
      <c r="V1701" s="688"/>
      <c r="W1701" s="687" t="str">
        <f t="shared" si="33"/>
        <v>1w</v>
      </c>
      <c r="X1701" s="683">
        <f>_xll.qlCalendarAdvance(Calendar,X1700,W1701,"f",FALSE)</f>
        <v>51167</v>
      </c>
      <c r="Y1701" s="682">
        <f>_xll.qlCalendarAdvance(Calendar,X1701,NDays&amp;"D")</f>
        <v>51167</v>
      </c>
      <c r="Z1701" s="681">
        <v>2.3006611860872939E-2</v>
      </c>
      <c r="AA1701" s="686"/>
      <c r="AB1701" s="685"/>
    </row>
    <row r="1702" spans="22:28" x14ac:dyDescent="0.2">
      <c r="V1702" s="688"/>
      <c r="W1702" s="687" t="str">
        <f t="shared" si="33"/>
        <v>1w</v>
      </c>
      <c r="X1702" s="683">
        <f>_xll.qlCalendarAdvance(Calendar,X1701,W1702,"f",FALSE)</f>
        <v>51174</v>
      </c>
      <c r="Y1702" s="682">
        <f>_xll.qlCalendarAdvance(Calendar,X1702,NDays&amp;"D")</f>
        <v>51174</v>
      </c>
      <c r="Z1702" s="681">
        <v>2.3003080037313772E-2</v>
      </c>
      <c r="AA1702" s="686"/>
      <c r="AB1702" s="685"/>
    </row>
    <row r="1703" spans="22:28" x14ac:dyDescent="0.2">
      <c r="V1703" s="688"/>
      <c r="W1703" s="687" t="str">
        <f t="shared" si="33"/>
        <v>1w</v>
      </c>
      <c r="X1703" s="683">
        <f>_xll.qlCalendarAdvance(Calendar,X1702,W1703,"f",FALSE)</f>
        <v>51181</v>
      </c>
      <c r="Y1703" s="682">
        <f>_xll.qlCalendarAdvance(Calendar,X1703,NDays&amp;"D")</f>
        <v>51181</v>
      </c>
      <c r="Z1703" s="681">
        <v>2.2999562268314344E-2</v>
      </c>
      <c r="AA1703" s="686"/>
      <c r="AB1703" s="685"/>
    </row>
    <row r="1704" spans="22:28" x14ac:dyDescent="0.2">
      <c r="V1704" s="688"/>
      <c r="W1704" s="687" t="str">
        <f t="shared" si="33"/>
        <v>1w</v>
      </c>
      <c r="X1704" s="683">
        <f>_xll.qlCalendarAdvance(Calendar,X1703,W1704,"f",FALSE)</f>
        <v>51188</v>
      </c>
      <c r="Y1704" s="682">
        <f>_xll.qlCalendarAdvance(Calendar,X1704,NDays&amp;"D")</f>
        <v>51188</v>
      </c>
      <c r="Z1704" s="681">
        <v>2.2996058553793608E-2</v>
      </c>
      <c r="AA1704" s="686"/>
      <c r="AB1704" s="685"/>
    </row>
    <row r="1705" spans="22:28" x14ac:dyDescent="0.2">
      <c r="V1705" s="688"/>
      <c r="W1705" s="687" t="str">
        <f t="shared" si="33"/>
        <v>1w</v>
      </c>
      <c r="X1705" s="683">
        <f>_xll.qlCalendarAdvance(Calendar,X1704,W1705,"f",FALSE)</f>
        <v>51195</v>
      </c>
      <c r="Y1705" s="682">
        <f>_xll.qlCalendarAdvance(Calendar,X1705,NDays&amp;"D")</f>
        <v>51195</v>
      </c>
      <c r="Z1705" s="681">
        <v>2.299256889383261E-2</v>
      </c>
      <c r="AA1705" s="686"/>
      <c r="AB1705" s="685"/>
    </row>
    <row r="1706" spans="22:28" x14ac:dyDescent="0.2">
      <c r="V1706" s="688"/>
      <c r="W1706" s="687" t="str">
        <f t="shared" si="33"/>
        <v>1w</v>
      </c>
      <c r="X1706" s="683">
        <f>_xll.qlCalendarAdvance(Calendar,X1705,W1706,"f",FALSE)</f>
        <v>51202</v>
      </c>
      <c r="Y1706" s="682">
        <f>_xll.qlCalendarAdvance(Calendar,X1706,NDays&amp;"D")</f>
        <v>51202</v>
      </c>
      <c r="Z1706" s="681">
        <v>2.2989093288350304E-2</v>
      </c>
      <c r="AA1706" s="686"/>
      <c r="AB1706" s="685"/>
    </row>
    <row r="1707" spans="22:28" x14ac:dyDescent="0.2">
      <c r="V1707" s="688"/>
      <c r="W1707" s="687" t="str">
        <f t="shared" si="33"/>
        <v>1w</v>
      </c>
      <c r="X1707" s="683">
        <f>_xll.qlCalendarAdvance(Calendar,X1706,W1707,"f",FALSE)</f>
        <v>51209</v>
      </c>
      <c r="Y1707" s="682">
        <f>_xll.qlCalendarAdvance(Calendar,X1707,NDays&amp;"D")</f>
        <v>51209</v>
      </c>
      <c r="Z1707" s="681">
        <v>2.2985631737508783E-2</v>
      </c>
      <c r="AA1707" s="686"/>
      <c r="AB1707" s="685"/>
    </row>
    <row r="1708" spans="22:28" x14ac:dyDescent="0.2">
      <c r="V1708" s="688"/>
      <c r="W1708" s="687" t="str">
        <f t="shared" si="33"/>
        <v>1w</v>
      </c>
      <c r="X1708" s="683">
        <f>_xll.qlCalendarAdvance(Calendar,X1707,W1708,"f",FALSE)</f>
        <v>51216</v>
      </c>
      <c r="Y1708" s="682">
        <f>_xll.qlCalendarAdvance(Calendar,X1708,NDays&amp;"D")</f>
        <v>51216</v>
      </c>
      <c r="Z1708" s="681">
        <v>2.2982184241064907E-2</v>
      </c>
      <c r="AA1708" s="686"/>
      <c r="AB1708" s="685"/>
    </row>
    <row r="1709" spans="22:28" x14ac:dyDescent="0.2">
      <c r="V1709" s="688"/>
      <c r="W1709" s="687" t="str">
        <f t="shared" si="33"/>
        <v>1w</v>
      </c>
      <c r="X1709" s="683">
        <f>_xll.qlCalendarAdvance(Calendar,X1708,W1709,"f",FALSE)</f>
        <v>51223</v>
      </c>
      <c r="Y1709" s="682">
        <f>_xll.qlCalendarAdvance(Calendar,X1709,NDays&amp;"D")</f>
        <v>51223</v>
      </c>
      <c r="Z1709" s="681">
        <v>2.2978750799180769E-2</v>
      </c>
      <c r="AA1709" s="686"/>
      <c r="AB1709" s="685"/>
    </row>
    <row r="1710" spans="22:28" x14ac:dyDescent="0.2">
      <c r="V1710" s="688"/>
      <c r="W1710" s="687" t="str">
        <f t="shared" si="33"/>
        <v>1w</v>
      </c>
      <c r="X1710" s="683">
        <f>_xll.qlCalendarAdvance(Calendar,X1709,W1710,"f",FALSE)</f>
        <v>51230</v>
      </c>
      <c r="Y1710" s="682">
        <f>_xll.qlCalendarAdvance(Calendar,X1710,NDays&amp;"D")</f>
        <v>51230</v>
      </c>
      <c r="Z1710" s="681">
        <v>2.2975331411937416E-2</v>
      </c>
      <c r="AA1710" s="686"/>
      <c r="AB1710" s="685"/>
    </row>
    <row r="1711" spans="22:28" x14ac:dyDescent="0.2">
      <c r="V1711" s="688"/>
      <c r="W1711" s="687" t="str">
        <f t="shared" si="33"/>
        <v>1w</v>
      </c>
      <c r="X1711" s="683">
        <f>_xll.qlCalendarAdvance(Calendar,X1710,W1711,"f",FALSE)</f>
        <v>51237</v>
      </c>
      <c r="Y1711" s="682">
        <f>_xll.qlCalendarAdvance(Calendar,X1711,NDays&amp;"D")</f>
        <v>51237</v>
      </c>
      <c r="Z1711" s="681">
        <v>2.2971926079010663E-2</v>
      </c>
      <c r="AA1711" s="686"/>
      <c r="AB1711" s="685"/>
    </row>
    <row r="1712" spans="22:28" x14ac:dyDescent="0.2">
      <c r="V1712" s="688"/>
      <c r="W1712" s="687" t="str">
        <f t="shared" si="33"/>
        <v>1w</v>
      </c>
      <c r="X1712" s="683">
        <f>_xll.qlCalendarAdvance(Calendar,X1711,W1712,"f",FALSE)</f>
        <v>51244</v>
      </c>
      <c r="Y1712" s="682">
        <f>_xll.qlCalendarAdvance(Calendar,X1712,NDays&amp;"D")</f>
        <v>51244</v>
      </c>
      <c r="Z1712" s="681">
        <v>2.296853480080574E-2</v>
      </c>
      <c r="AA1712" s="686"/>
      <c r="AB1712" s="685"/>
    </row>
    <row r="1713" spans="22:28" x14ac:dyDescent="0.2">
      <c r="V1713" s="688"/>
      <c r="W1713" s="687" t="str">
        <f t="shared" si="33"/>
        <v>1w</v>
      </c>
      <c r="X1713" s="683">
        <f>_xll.qlCalendarAdvance(Calendar,X1712,W1713,"f",FALSE)</f>
        <v>51251</v>
      </c>
      <c r="Y1713" s="682">
        <f>_xll.qlCalendarAdvance(Calendar,X1713,NDays&amp;"D")</f>
        <v>51251</v>
      </c>
      <c r="Z1713" s="681">
        <v>2.2965157577079509E-2</v>
      </c>
      <c r="AA1713" s="686"/>
      <c r="AB1713" s="685"/>
    </row>
    <row r="1714" spans="22:28" x14ac:dyDescent="0.2">
      <c r="V1714" s="688"/>
      <c r="W1714" s="687" t="str">
        <f t="shared" si="33"/>
        <v>1w</v>
      </c>
      <c r="X1714" s="683">
        <f>_xll.qlCalendarAdvance(Calendar,X1713,W1714,"f",FALSE)</f>
        <v>51258</v>
      </c>
      <c r="Y1714" s="682">
        <f>_xll.qlCalendarAdvance(Calendar,X1714,NDays&amp;"D")</f>
        <v>51258</v>
      </c>
      <c r="Z1714" s="681">
        <v>2.296179440783197E-2</v>
      </c>
      <c r="AA1714" s="686"/>
      <c r="AB1714" s="685"/>
    </row>
    <row r="1715" spans="22:28" x14ac:dyDescent="0.2">
      <c r="V1715" s="688"/>
      <c r="W1715" s="687" t="str">
        <f t="shared" si="33"/>
        <v>1w</v>
      </c>
      <c r="X1715" s="683">
        <f>_xll.qlCalendarAdvance(Calendar,X1714,W1715,"f",FALSE)</f>
        <v>51265</v>
      </c>
      <c r="Y1715" s="682">
        <f>_xll.qlCalendarAdvance(Calendar,X1715,NDays&amp;"D")</f>
        <v>51265</v>
      </c>
      <c r="Z1715" s="681">
        <v>2.2958445293063123E-2</v>
      </c>
      <c r="AA1715" s="686"/>
      <c r="AB1715" s="685"/>
    </row>
    <row r="1716" spans="22:28" x14ac:dyDescent="0.2">
      <c r="V1716" s="688"/>
      <c r="W1716" s="687" t="str">
        <f t="shared" si="33"/>
        <v>1w</v>
      </c>
      <c r="X1716" s="683">
        <f>_xll.qlCalendarAdvance(Calendar,X1715,W1716,"f",FALSE)</f>
        <v>51272</v>
      </c>
      <c r="Y1716" s="682">
        <f>_xll.qlCalendarAdvance(Calendar,X1716,NDays&amp;"D")</f>
        <v>51272</v>
      </c>
      <c r="Z1716" s="681">
        <v>2.2955110232854015E-2</v>
      </c>
      <c r="AA1716" s="686"/>
      <c r="AB1716" s="685"/>
    </row>
    <row r="1717" spans="22:28" x14ac:dyDescent="0.2">
      <c r="V1717" s="688"/>
      <c r="W1717" s="687" t="str">
        <f t="shared" si="33"/>
        <v>1w</v>
      </c>
      <c r="X1717" s="683">
        <f>_xll.qlCalendarAdvance(Calendar,X1716,W1717,"f",FALSE)</f>
        <v>51279</v>
      </c>
      <c r="Y1717" s="682">
        <f>_xll.qlCalendarAdvance(Calendar,X1717,NDays&amp;"D")</f>
        <v>51279</v>
      </c>
      <c r="Z1717" s="681">
        <v>2.295178922728569E-2</v>
      </c>
      <c r="AA1717" s="686"/>
      <c r="AB1717" s="685"/>
    </row>
    <row r="1718" spans="22:28" x14ac:dyDescent="0.2">
      <c r="V1718" s="688"/>
      <c r="W1718" s="687" t="str">
        <f t="shared" si="33"/>
        <v>1w</v>
      </c>
      <c r="X1718" s="683">
        <f>_xll.qlCalendarAdvance(Calendar,X1717,W1718,"f",FALSE)</f>
        <v>51286</v>
      </c>
      <c r="Y1718" s="682">
        <f>_xll.qlCalendarAdvance(Calendar,X1718,NDays&amp;"D")</f>
        <v>51286</v>
      </c>
      <c r="Z1718" s="681">
        <v>2.2948482276115012E-2</v>
      </c>
      <c r="AA1718" s="686"/>
      <c r="AB1718" s="685"/>
    </row>
    <row r="1719" spans="22:28" x14ac:dyDescent="0.2">
      <c r="V1719" s="688"/>
      <c r="W1719" s="687" t="str">
        <f t="shared" si="33"/>
        <v>1w</v>
      </c>
      <c r="X1719" s="683">
        <f>_xll.qlCalendarAdvance(Calendar,X1718,W1719,"f",FALSE)</f>
        <v>51293</v>
      </c>
      <c r="Y1719" s="682">
        <f>_xll.qlCalendarAdvance(Calendar,X1719,NDays&amp;"D")</f>
        <v>51293</v>
      </c>
      <c r="Z1719" s="681">
        <v>2.2945189379423025E-2</v>
      </c>
      <c r="AA1719" s="686"/>
      <c r="AB1719" s="685"/>
    </row>
    <row r="1720" spans="22:28" x14ac:dyDescent="0.2">
      <c r="V1720" s="688"/>
      <c r="W1720" s="687" t="str">
        <f t="shared" si="33"/>
        <v>1w</v>
      </c>
      <c r="X1720" s="683">
        <f>_xll.qlCalendarAdvance(Calendar,X1719,W1720,"f",FALSE)</f>
        <v>51300</v>
      </c>
      <c r="Y1720" s="682">
        <f>_xll.qlCalendarAdvance(Calendar,X1720,NDays&amp;"D")</f>
        <v>51300</v>
      </c>
      <c r="Z1720" s="681">
        <v>2.2941910537371824E-2</v>
      </c>
      <c r="AA1720" s="686"/>
      <c r="AB1720" s="685"/>
    </row>
    <row r="1721" spans="22:28" x14ac:dyDescent="0.2">
      <c r="V1721" s="688"/>
      <c r="W1721" s="687" t="str">
        <f t="shared" si="33"/>
        <v>1w</v>
      </c>
      <c r="X1721" s="683">
        <f>_xll.qlCalendarAdvance(Calendar,X1720,W1721,"f",FALSE)</f>
        <v>51307</v>
      </c>
      <c r="Y1721" s="682">
        <f>_xll.qlCalendarAdvance(Calendar,X1721,NDays&amp;"D")</f>
        <v>51307</v>
      </c>
      <c r="Z1721" s="681">
        <v>2.2938645749799313E-2</v>
      </c>
      <c r="AA1721" s="686"/>
      <c r="AB1721" s="685"/>
    </row>
    <row r="1722" spans="22:28" x14ac:dyDescent="0.2">
      <c r="V1722" s="688"/>
      <c r="W1722" s="687" t="str">
        <f t="shared" si="33"/>
        <v>1w</v>
      </c>
      <c r="X1722" s="683">
        <f>_xll.qlCalendarAdvance(Calendar,X1721,W1722,"f",FALSE)</f>
        <v>51314</v>
      </c>
      <c r="Y1722" s="682">
        <f>_xll.qlCalendarAdvance(Calendar,X1722,NDays&amp;"D")</f>
        <v>51314</v>
      </c>
      <c r="Z1722" s="681">
        <v>2.2935392768967944E-2</v>
      </c>
      <c r="AA1722" s="686"/>
      <c r="AB1722" s="685"/>
    </row>
    <row r="1723" spans="22:28" x14ac:dyDescent="0.2">
      <c r="V1723" s="688"/>
      <c r="W1723" s="687" t="str">
        <f t="shared" si="33"/>
        <v>1w</v>
      </c>
      <c r="X1723" s="683">
        <f>_xll.qlCalendarAdvance(Calendar,X1722,W1723,"f",FALSE)</f>
        <v>51321</v>
      </c>
      <c r="Y1723" s="682">
        <f>_xll.qlCalendarAdvance(Calendar,X1723,NDays&amp;"D")</f>
        <v>51321</v>
      </c>
      <c r="Z1723" s="681">
        <v>2.293212627804575E-2</v>
      </c>
      <c r="AA1723" s="686"/>
      <c r="AB1723" s="685"/>
    </row>
    <row r="1724" spans="22:28" x14ac:dyDescent="0.2">
      <c r="V1724" s="688"/>
      <c r="W1724" s="687" t="str">
        <f t="shared" si="33"/>
        <v>1w</v>
      </c>
      <c r="X1724" s="683">
        <f>_xll.qlCalendarAdvance(Calendar,X1723,W1724,"f",FALSE)</f>
        <v>51328</v>
      </c>
      <c r="Y1724" s="682">
        <f>_xll.qlCalendarAdvance(Calendar,X1724,NDays&amp;"D")</f>
        <v>51328</v>
      </c>
      <c r="Z1724" s="681">
        <v>2.2928839060752937E-2</v>
      </c>
      <c r="AA1724" s="686"/>
      <c r="AB1724" s="685"/>
    </row>
    <row r="1725" spans="22:28" x14ac:dyDescent="0.2">
      <c r="V1725" s="688"/>
      <c r="W1725" s="687" t="str">
        <f t="shared" si="33"/>
        <v>1w</v>
      </c>
      <c r="X1725" s="683">
        <f>_xll.qlCalendarAdvance(Calendar,X1724,W1725,"f",FALSE)</f>
        <v>51335</v>
      </c>
      <c r="Y1725" s="682">
        <f>_xll.qlCalendarAdvance(Calendar,X1725,NDays&amp;"D")</f>
        <v>51335</v>
      </c>
      <c r="Z1725" s="681">
        <v>2.2925531116927411E-2</v>
      </c>
      <c r="AA1725" s="686"/>
      <c r="AB1725" s="685"/>
    </row>
    <row r="1726" spans="22:28" x14ac:dyDescent="0.2">
      <c r="V1726" s="688"/>
      <c r="W1726" s="687" t="str">
        <f t="shared" si="33"/>
        <v>1w</v>
      </c>
      <c r="X1726" s="683">
        <f>_xll.qlCalendarAdvance(Calendar,X1725,W1726,"f",FALSE)</f>
        <v>51342</v>
      </c>
      <c r="Y1726" s="682">
        <f>_xll.qlCalendarAdvance(Calendar,X1726,NDays&amp;"D")</f>
        <v>51342</v>
      </c>
      <c r="Z1726" s="681">
        <v>2.2922202446650219E-2</v>
      </c>
      <c r="AA1726" s="686"/>
      <c r="AB1726" s="685"/>
    </row>
    <row r="1727" spans="22:28" x14ac:dyDescent="0.2">
      <c r="V1727" s="688"/>
      <c r="W1727" s="687" t="str">
        <f t="shared" si="33"/>
        <v>1w</v>
      </c>
      <c r="X1727" s="683">
        <f>_xll.qlCalendarAdvance(Calendar,X1726,W1727,"f",FALSE)</f>
        <v>51349</v>
      </c>
      <c r="Y1727" s="682">
        <f>_xll.qlCalendarAdvance(Calendar,X1727,NDays&amp;"D")</f>
        <v>51349</v>
      </c>
      <c r="Z1727" s="681">
        <v>2.2918853049840315E-2</v>
      </c>
      <c r="AA1727" s="686"/>
      <c r="AB1727" s="685"/>
    </row>
    <row r="1728" spans="22:28" x14ac:dyDescent="0.2">
      <c r="V1728" s="688"/>
      <c r="W1728" s="687" t="str">
        <f t="shared" si="33"/>
        <v>1w</v>
      </c>
      <c r="X1728" s="683">
        <f>_xll.qlCalendarAdvance(Calendar,X1727,W1728,"f",FALSE)</f>
        <v>51356</v>
      </c>
      <c r="Y1728" s="682">
        <f>_xll.qlCalendarAdvance(Calendar,X1728,NDays&amp;"D")</f>
        <v>51356</v>
      </c>
      <c r="Z1728" s="681">
        <v>2.2915482926578745E-2</v>
      </c>
      <c r="AA1728" s="686"/>
      <c r="AB1728" s="685"/>
    </row>
    <row r="1729" spans="22:28" x14ac:dyDescent="0.2">
      <c r="V1729" s="688"/>
      <c r="W1729" s="687" t="str">
        <f t="shared" si="33"/>
        <v>1w</v>
      </c>
      <c r="X1729" s="683">
        <f>_xll.qlCalendarAdvance(Calendar,X1728,W1729,"f",FALSE)</f>
        <v>51363</v>
      </c>
      <c r="Y1729" s="682">
        <f>_xll.qlCalendarAdvance(Calendar,X1729,NDays&amp;"D")</f>
        <v>51363</v>
      </c>
      <c r="Z1729" s="681">
        <v>2.2912092076865509E-2</v>
      </c>
      <c r="AA1729" s="686"/>
      <c r="AB1729" s="685"/>
    </row>
    <row r="1730" spans="22:28" x14ac:dyDescent="0.2">
      <c r="V1730" s="688"/>
      <c r="W1730" s="687" t="str">
        <f t="shared" si="33"/>
        <v>1w</v>
      </c>
      <c r="X1730" s="683">
        <f>_xll.qlCalendarAdvance(Calendar,X1729,W1730,"f",FALSE)</f>
        <v>51370</v>
      </c>
      <c r="Y1730" s="682">
        <f>_xll.qlCalendarAdvance(Calendar,X1730,NDays&amp;"D")</f>
        <v>51370</v>
      </c>
      <c r="Z1730" s="681">
        <v>2.290868050061956E-2</v>
      </c>
      <c r="AA1730" s="686"/>
      <c r="AB1730" s="685"/>
    </row>
    <row r="1731" spans="22:28" x14ac:dyDescent="0.2">
      <c r="V1731" s="688"/>
      <c r="W1731" s="687" t="str">
        <f t="shared" si="33"/>
        <v>1w</v>
      </c>
      <c r="X1731" s="683">
        <f>_xll.qlCalendarAdvance(Calendar,X1730,W1731,"f",FALSE)</f>
        <v>51377</v>
      </c>
      <c r="Y1731" s="682">
        <f>_xll.qlCalendarAdvance(Calendar,X1731,NDays&amp;"D")</f>
        <v>51377</v>
      </c>
      <c r="Z1731" s="681">
        <v>2.2905248197759853E-2</v>
      </c>
      <c r="AA1731" s="686"/>
      <c r="AB1731" s="685"/>
    </row>
    <row r="1732" spans="22:28" x14ac:dyDescent="0.2">
      <c r="V1732" s="688"/>
      <c r="W1732" s="687" t="str">
        <f t="shared" si="33"/>
        <v>1w</v>
      </c>
      <c r="X1732" s="683">
        <f>_xll.qlCalendarAdvance(Calendar,X1731,W1732,"f",FALSE)</f>
        <v>51384</v>
      </c>
      <c r="Y1732" s="682">
        <f>_xll.qlCalendarAdvance(Calendar,X1732,NDays&amp;"D")</f>
        <v>51384</v>
      </c>
      <c r="Z1732" s="681">
        <v>2.2901795168610573E-2</v>
      </c>
      <c r="AA1732" s="686"/>
      <c r="AB1732" s="685"/>
    </row>
    <row r="1733" spans="22:28" x14ac:dyDescent="0.2">
      <c r="V1733" s="688"/>
      <c r="W1733" s="687" t="str">
        <f t="shared" si="33"/>
        <v>1w</v>
      </c>
      <c r="X1733" s="683">
        <f>_xll.qlCalendarAdvance(Calendar,X1732,W1733,"f",FALSE)</f>
        <v>51391</v>
      </c>
      <c r="Y1733" s="682">
        <f>_xll.qlCalendarAdvance(Calendar,X1733,NDays&amp;"D")</f>
        <v>51391</v>
      </c>
      <c r="Z1733" s="681">
        <v>2.2898321412847533E-2</v>
      </c>
      <c r="AA1733" s="686"/>
      <c r="AB1733" s="685"/>
    </row>
    <row r="1734" spans="22:28" x14ac:dyDescent="0.2">
      <c r="V1734" s="688"/>
      <c r="W1734" s="687" t="str">
        <f t="shared" si="33"/>
        <v>1w</v>
      </c>
      <c r="X1734" s="683">
        <f>_xll.qlCalendarAdvance(Calendar,X1733,W1734,"f",FALSE)</f>
        <v>51398</v>
      </c>
      <c r="Y1734" s="682">
        <f>_xll.qlCalendarAdvance(Calendar,X1734,NDays&amp;"D")</f>
        <v>51398</v>
      </c>
      <c r="Z1734" s="681">
        <v>2.2894826930551782E-2</v>
      </c>
      <c r="AA1734" s="686"/>
      <c r="AB1734" s="685"/>
    </row>
    <row r="1735" spans="22:28" x14ac:dyDescent="0.2">
      <c r="V1735" s="688"/>
      <c r="W1735" s="687" t="str">
        <f t="shared" si="33"/>
        <v>1w</v>
      </c>
      <c r="X1735" s="683">
        <f>_xll.qlCalendarAdvance(Calendar,X1734,W1735,"f",FALSE)</f>
        <v>51405</v>
      </c>
      <c r="Y1735" s="682">
        <f>_xll.qlCalendarAdvance(Calendar,X1735,NDays&amp;"D")</f>
        <v>51405</v>
      </c>
      <c r="Z1735" s="681">
        <v>2.289131172188541E-2</v>
      </c>
      <c r="AA1735" s="686"/>
      <c r="AB1735" s="685"/>
    </row>
    <row r="1736" spans="22:28" x14ac:dyDescent="0.2">
      <c r="V1736" s="688"/>
      <c r="W1736" s="687" t="str">
        <f t="shared" si="33"/>
        <v>1w</v>
      </c>
      <c r="X1736" s="683">
        <f>_xll.qlCalendarAdvance(Calendar,X1735,W1736,"f",FALSE)</f>
        <v>51412</v>
      </c>
      <c r="Y1736" s="682">
        <f>_xll.qlCalendarAdvance(Calendar,X1736,NDays&amp;"D")</f>
        <v>51412</v>
      </c>
      <c r="Z1736" s="681">
        <v>2.2887775786767373E-2</v>
      </c>
      <c r="AA1736" s="686"/>
      <c r="AB1736" s="685"/>
    </row>
    <row r="1737" spans="22:28" x14ac:dyDescent="0.2">
      <c r="V1737" s="688"/>
      <c r="W1737" s="687" t="str">
        <f t="shared" si="33"/>
        <v>1w</v>
      </c>
      <c r="X1737" s="683">
        <f>_xll.qlCalendarAdvance(Calendar,X1736,W1737,"f",FALSE)</f>
        <v>51419</v>
      </c>
      <c r="Y1737" s="682">
        <f>_xll.qlCalendarAdvance(Calendar,X1737,NDays&amp;"D")</f>
        <v>51419</v>
      </c>
      <c r="Z1737" s="681">
        <v>2.288421912495453E-2</v>
      </c>
      <c r="AA1737" s="686"/>
      <c r="AB1737" s="685"/>
    </row>
    <row r="1738" spans="22:28" x14ac:dyDescent="0.2">
      <c r="V1738" s="688"/>
      <c r="W1738" s="687" t="str">
        <f t="shared" si="33"/>
        <v>1w</v>
      </c>
      <c r="X1738" s="683">
        <f>_xll.qlCalendarAdvance(Calendar,X1737,W1738,"f",FALSE)</f>
        <v>51426</v>
      </c>
      <c r="Y1738" s="682">
        <f>_xll.qlCalendarAdvance(Calendar,X1738,NDays&amp;"D")</f>
        <v>51426</v>
      </c>
      <c r="Z1738" s="681">
        <v>2.2880641736852114E-2</v>
      </c>
      <c r="AA1738" s="686"/>
      <c r="AB1738" s="685"/>
    </row>
    <row r="1739" spans="22:28" x14ac:dyDescent="0.2">
      <c r="V1739" s="688"/>
      <c r="W1739" s="687" t="str">
        <f t="shared" si="33"/>
        <v>1w</v>
      </c>
      <c r="X1739" s="683">
        <f>_xll.qlCalendarAdvance(Calendar,X1738,W1739,"f",FALSE)</f>
        <v>51433</v>
      </c>
      <c r="Y1739" s="682">
        <f>_xll.qlCalendarAdvance(Calendar,X1739,NDays&amp;"D")</f>
        <v>51433</v>
      </c>
      <c r="Z1739" s="681">
        <v>2.2877043622216986E-2</v>
      </c>
      <c r="AA1739" s="686"/>
      <c r="AB1739" s="685"/>
    </row>
    <row r="1740" spans="22:28" x14ac:dyDescent="0.2">
      <c r="V1740" s="688"/>
      <c r="W1740" s="687" t="str">
        <f t="shared" si="33"/>
        <v>1w</v>
      </c>
      <c r="X1740" s="683">
        <f>_xll.qlCalendarAdvance(Calendar,X1739,W1740,"f",FALSE)</f>
        <v>51440</v>
      </c>
      <c r="Y1740" s="682">
        <f>_xll.qlCalendarAdvance(Calendar,X1740,NDays&amp;"D")</f>
        <v>51440</v>
      </c>
      <c r="Z1740" s="681">
        <v>2.2873424781049145E-2</v>
      </c>
      <c r="AA1740" s="686"/>
      <c r="AB1740" s="685"/>
    </row>
    <row r="1741" spans="22:28" x14ac:dyDescent="0.2">
      <c r="V1741" s="688"/>
      <c r="W1741" s="687" t="str">
        <f t="shared" si="33"/>
        <v>1w</v>
      </c>
      <c r="X1741" s="683">
        <f>_xll.qlCalendarAdvance(Calendar,X1740,W1741,"f",FALSE)</f>
        <v>51447</v>
      </c>
      <c r="Y1741" s="682">
        <f>_xll.qlCalendarAdvance(Calendar,X1741,NDays&amp;"D")</f>
        <v>51447</v>
      </c>
      <c r="Z1741" s="681">
        <v>2.2869785213429639E-2</v>
      </c>
      <c r="AA1741" s="686"/>
      <c r="AB1741" s="685"/>
    </row>
    <row r="1742" spans="22:28" x14ac:dyDescent="0.2">
      <c r="V1742" s="688"/>
      <c r="W1742" s="687" t="str">
        <f t="shared" si="33"/>
        <v>1w</v>
      </c>
      <c r="X1742" s="683">
        <f>_xll.qlCalendarAdvance(Calendar,X1741,W1742,"f",FALSE)</f>
        <v>51454</v>
      </c>
      <c r="Y1742" s="682">
        <f>_xll.qlCalendarAdvance(Calendar,X1742,NDays&amp;"D")</f>
        <v>51454</v>
      </c>
      <c r="Z1742" s="681">
        <v>2.2866124919358466E-2</v>
      </c>
      <c r="AA1742" s="686"/>
      <c r="AB1742" s="685"/>
    </row>
    <row r="1743" spans="22:28" x14ac:dyDescent="0.2">
      <c r="V1743" s="688"/>
      <c r="W1743" s="687" t="str">
        <f t="shared" si="33"/>
        <v>1w</v>
      </c>
      <c r="X1743" s="683">
        <f>_xll.qlCalendarAdvance(Calendar,X1742,W1743,"f",FALSE)</f>
        <v>51461</v>
      </c>
      <c r="Y1743" s="682">
        <f>_xll.qlCalendarAdvance(Calendar,X1743,NDays&amp;"D")</f>
        <v>51461</v>
      </c>
      <c r="Z1743" s="681">
        <v>2.2862443898835627E-2</v>
      </c>
      <c r="AA1743" s="686"/>
      <c r="AB1743" s="685"/>
    </row>
    <row r="1744" spans="22:28" x14ac:dyDescent="0.2">
      <c r="V1744" s="688"/>
      <c r="W1744" s="687" t="str">
        <f t="shared" si="33"/>
        <v>1w</v>
      </c>
      <c r="X1744" s="683">
        <f>_xll.qlCalendarAdvance(Calendar,X1743,W1744,"f",FALSE)</f>
        <v>51468</v>
      </c>
      <c r="Y1744" s="682">
        <f>_xll.qlCalendarAdvance(Calendar,X1744,NDays&amp;"D")</f>
        <v>51468</v>
      </c>
      <c r="Z1744" s="681">
        <v>2.285874215169903E-2</v>
      </c>
      <c r="AA1744" s="686"/>
      <c r="AB1744" s="685"/>
    </row>
    <row r="1745" spans="22:28" x14ac:dyDescent="0.2">
      <c r="V1745" s="688"/>
      <c r="W1745" s="687" t="str">
        <f t="shared" si="33"/>
        <v>1w</v>
      </c>
      <c r="X1745" s="683">
        <f>_xll.qlCalendarAdvance(Calendar,X1744,W1745,"f",FALSE)</f>
        <v>51475</v>
      </c>
      <c r="Y1745" s="682">
        <f>_xll.qlCalendarAdvance(Calendar,X1745,NDays&amp;"D")</f>
        <v>51475</v>
      </c>
      <c r="Z1745" s="681">
        <v>2.2855019678191812E-2</v>
      </c>
      <c r="AA1745" s="686"/>
      <c r="AB1745" s="685"/>
    </row>
    <row r="1746" spans="22:28" x14ac:dyDescent="0.2">
      <c r="V1746" s="688"/>
      <c r="W1746" s="687" t="str">
        <f t="shared" ref="W1746:W1809" si="34">W1745</f>
        <v>1w</v>
      </c>
      <c r="X1746" s="683">
        <f>_xll.qlCalendarAdvance(Calendar,X1745,W1746,"f",FALSE)</f>
        <v>51482</v>
      </c>
      <c r="Y1746" s="682">
        <f>_xll.qlCalendarAdvance(Calendar,X1746,NDays&amp;"D")</f>
        <v>51482</v>
      </c>
      <c r="Z1746" s="681">
        <v>2.2851276478232929E-2</v>
      </c>
      <c r="AA1746" s="686"/>
      <c r="AB1746" s="685"/>
    </row>
    <row r="1747" spans="22:28" x14ac:dyDescent="0.2">
      <c r="V1747" s="688"/>
      <c r="W1747" s="687" t="str">
        <f t="shared" si="34"/>
        <v>1w</v>
      </c>
      <c r="X1747" s="683">
        <f>_xll.qlCalendarAdvance(Calendar,X1746,W1747,"f",FALSE)</f>
        <v>51489</v>
      </c>
      <c r="Y1747" s="682">
        <f>_xll.qlCalendarAdvance(Calendar,X1747,NDays&amp;"D")</f>
        <v>51489</v>
      </c>
      <c r="Z1747" s="681">
        <v>2.2847512551741334E-2</v>
      </c>
      <c r="AA1747" s="686"/>
      <c r="AB1747" s="685"/>
    </row>
    <row r="1748" spans="22:28" x14ac:dyDescent="0.2">
      <c r="V1748" s="688"/>
      <c r="W1748" s="687" t="str">
        <f t="shared" si="34"/>
        <v>1w</v>
      </c>
      <c r="X1748" s="683">
        <f>_xll.qlCalendarAdvance(Calendar,X1747,W1748,"f",FALSE)</f>
        <v>51497</v>
      </c>
      <c r="Y1748" s="682">
        <f>_xll.qlCalendarAdvance(Calendar,X1748,NDays&amp;"D")</f>
        <v>51497</v>
      </c>
      <c r="Z1748" s="681">
        <v>2.2843185542111843E-2</v>
      </c>
      <c r="AA1748" s="686"/>
      <c r="AB1748" s="685"/>
    </row>
    <row r="1749" spans="22:28" x14ac:dyDescent="0.2">
      <c r="V1749" s="688"/>
      <c r="W1749" s="687" t="str">
        <f t="shared" si="34"/>
        <v>1w</v>
      </c>
      <c r="X1749" s="683">
        <f>_xll.qlCalendarAdvance(Calendar,X1748,W1749,"f",FALSE)</f>
        <v>51504</v>
      </c>
      <c r="Y1749" s="682">
        <f>_xll.qlCalendarAdvance(Calendar,X1749,NDays&amp;"D")</f>
        <v>51504</v>
      </c>
      <c r="Z1749" s="681">
        <v>2.2839377201772093E-2</v>
      </c>
      <c r="AA1749" s="686"/>
      <c r="AB1749" s="685"/>
    </row>
    <row r="1750" spans="22:28" x14ac:dyDescent="0.2">
      <c r="V1750" s="688"/>
      <c r="W1750" s="687" t="str">
        <f t="shared" si="34"/>
        <v>1w</v>
      </c>
      <c r="X1750" s="683">
        <f>_xll.qlCalendarAdvance(Calendar,X1749,W1750,"f",FALSE)</f>
        <v>51511</v>
      </c>
      <c r="Y1750" s="682">
        <f>_xll.qlCalendarAdvance(Calendar,X1750,NDays&amp;"D")</f>
        <v>51511</v>
      </c>
      <c r="Z1750" s="681">
        <v>2.2835548134818584E-2</v>
      </c>
      <c r="AA1750" s="686"/>
      <c r="AB1750" s="685"/>
    </row>
    <row r="1751" spans="22:28" x14ac:dyDescent="0.2">
      <c r="V1751" s="688"/>
      <c r="W1751" s="687" t="str">
        <f t="shared" si="34"/>
        <v>1w</v>
      </c>
      <c r="X1751" s="683">
        <f>_xll.qlCalendarAdvance(Calendar,X1750,W1751,"f",FALSE)</f>
        <v>51518</v>
      </c>
      <c r="Y1751" s="682">
        <f>_xll.qlCalendarAdvance(Calendar,X1751,NDays&amp;"D")</f>
        <v>51518</v>
      </c>
      <c r="Z1751" s="681">
        <v>2.2831698341575501E-2</v>
      </c>
      <c r="AA1751" s="686"/>
      <c r="AB1751" s="685"/>
    </row>
    <row r="1752" spans="22:28" x14ac:dyDescent="0.2">
      <c r="V1752" s="688"/>
      <c r="W1752" s="687" t="str">
        <f t="shared" si="34"/>
        <v>1w</v>
      </c>
      <c r="X1752" s="683">
        <f>_xll.qlCalendarAdvance(Calendar,X1751,W1752,"f",FALSE)</f>
        <v>51525</v>
      </c>
      <c r="Y1752" s="682">
        <f>_xll.qlCalendarAdvance(Calendar,X1752,NDays&amp;"D")</f>
        <v>51525</v>
      </c>
      <c r="Z1752" s="681">
        <v>2.282782782171866E-2</v>
      </c>
      <c r="AA1752" s="686"/>
      <c r="AB1752" s="685"/>
    </row>
    <row r="1753" spans="22:28" x14ac:dyDescent="0.2">
      <c r="V1753" s="688"/>
      <c r="W1753" s="687" t="str">
        <f t="shared" si="34"/>
        <v>1w</v>
      </c>
      <c r="X1753" s="683">
        <f>_xll.qlCalendarAdvance(Calendar,X1752,W1753,"f",FALSE)</f>
        <v>51532</v>
      </c>
      <c r="Y1753" s="682">
        <f>_xll.qlCalendarAdvance(Calendar,X1753,NDays&amp;"D")</f>
        <v>51532</v>
      </c>
      <c r="Z1753" s="681">
        <v>2.2823936575491199E-2</v>
      </c>
      <c r="AA1753" s="686"/>
      <c r="AB1753" s="685"/>
    </row>
    <row r="1754" spans="22:28" x14ac:dyDescent="0.2">
      <c r="V1754" s="688"/>
      <c r="W1754" s="687" t="str">
        <f t="shared" si="34"/>
        <v>1w</v>
      </c>
      <c r="X1754" s="683">
        <f>_xll.qlCalendarAdvance(Calendar,X1753,W1754,"f",FALSE)</f>
        <v>51539</v>
      </c>
      <c r="Y1754" s="682">
        <f>_xll.qlCalendarAdvance(Calendar,X1754,NDays&amp;"D")</f>
        <v>51539</v>
      </c>
      <c r="Z1754" s="681">
        <v>2.2820024602731026E-2</v>
      </c>
      <c r="AA1754" s="686"/>
      <c r="AB1754" s="685"/>
    </row>
    <row r="1755" spans="22:28" x14ac:dyDescent="0.2">
      <c r="V1755" s="688"/>
      <c r="W1755" s="687" t="str">
        <f t="shared" si="34"/>
        <v>1w</v>
      </c>
      <c r="X1755" s="683">
        <f>_xll.qlCalendarAdvance(Calendar,X1754,W1755,"f",FALSE)</f>
        <v>51546</v>
      </c>
      <c r="Y1755" s="682">
        <f>_xll.qlCalendarAdvance(Calendar,X1755,NDays&amp;"D")</f>
        <v>51546</v>
      </c>
      <c r="Z1755" s="681">
        <v>2.281609190343814E-2</v>
      </c>
      <c r="AA1755" s="686"/>
      <c r="AB1755" s="685"/>
    </row>
    <row r="1756" spans="22:28" x14ac:dyDescent="0.2">
      <c r="V1756" s="688"/>
      <c r="W1756" s="687" t="str">
        <f t="shared" si="34"/>
        <v>1w</v>
      </c>
      <c r="X1756" s="683">
        <f>_xll.qlCalendarAdvance(Calendar,X1755,W1756,"f",FALSE)</f>
        <v>51553</v>
      </c>
      <c r="Y1756" s="682">
        <f>_xll.qlCalendarAdvance(Calendar,X1756,NDays&amp;"D")</f>
        <v>51553</v>
      </c>
      <c r="Z1756" s="681">
        <v>2.2812138477774635E-2</v>
      </c>
      <c r="AA1756" s="686"/>
      <c r="AB1756" s="685"/>
    </row>
    <row r="1757" spans="22:28" x14ac:dyDescent="0.2">
      <c r="V1757" s="688"/>
      <c r="W1757" s="687" t="str">
        <f t="shared" si="34"/>
        <v>1w</v>
      </c>
      <c r="X1757" s="683">
        <f>_xll.qlCalendarAdvance(Calendar,X1756,W1757,"f",FALSE)</f>
        <v>51560</v>
      </c>
      <c r="Y1757" s="682">
        <f>_xll.qlCalendarAdvance(Calendar,X1757,NDays&amp;"D")</f>
        <v>51560</v>
      </c>
      <c r="Z1757" s="681">
        <v>2.2808164325659464E-2</v>
      </c>
      <c r="AA1757" s="686"/>
      <c r="AB1757" s="685"/>
    </row>
    <row r="1758" spans="22:28" x14ac:dyDescent="0.2">
      <c r="V1758" s="688"/>
      <c r="W1758" s="687" t="str">
        <f t="shared" si="34"/>
        <v>1w</v>
      </c>
      <c r="X1758" s="683">
        <f>_xll.qlCalendarAdvance(Calendar,X1757,W1758,"f",FALSE)</f>
        <v>51567</v>
      </c>
      <c r="Y1758" s="682">
        <f>_xll.qlCalendarAdvance(Calendar,X1758,NDays&amp;"D")</f>
        <v>51567</v>
      </c>
      <c r="Z1758" s="681">
        <v>2.2804169446930533E-2</v>
      </c>
      <c r="AA1758" s="686"/>
      <c r="AB1758" s="685"/>
    </row>
    <row r="1759" spans="22:28" x14ac:dyDescent="0.2">
      <c r="V1759" s="688"/>
      <c r="W1759" s="687" t="str">
        <f t="shared" si="34"/>
        <v>1w</v>
      </c>
      <c r="X1759" s="683">
        <f>_xll.qlCalendarAdvance(Calendar,X1758,W1759,"f",FALSE)</f>
        <v>51574</v>
      </c>
      <c r="Y1759" s="682">
        <f>_xll.qlCalendarAdvance(Calendar,X1759,NDays&amp;"D")</f>
        <v>51574</v>
      </c>
      <c r="Z1759" s="681">
        <v>2.280015384191203E-2</v>
      </c>
      <c r="AA1759" s="686"/>
      <c r="AB1759" s="685"/>
    </row>
    <row r="1760" spans="22:28" x14ac:dyDescent="0.2">
      <c r="V1760" s="688"/>
      <c r="W1760" s="687" t="str">
        <f t="shared" si="34"/>
        <v>1w</v>
      </c>
      <c r="X1760" s="683">
        <f>_xll.qlCalendarAdvance(Calendar,X1759,W1760,"f",FALSE)</f>
        <v>51581</v>
      </c>
      <c r="Y1760" s="682">
        <f>_xll.qlCalendarAdvance(Calendar,X1760,NDays&amp;"D")</f>
        <v>51581</v>
      </c>
      <c r="Z1760" s="681">
        <v>2.2796117510279768E-2</v>
      </c>
      <c r="AA1760" s="686"/>
      <c r="AB1760" s="685"/>
    </row>
    <row r="1761" spans="22:28" x14ac:dyDescent="0.2">
      <c r="V1761" s="688"/>
      <c r="W1761" s="687" t="str">
        <f t="shared" si="34"/>
        <v>1w</v>
      </c>
      <c r="X1761" s="683">
        <f>_xll.qlCalendarAdvance(Calendar,X1760,W1761,"f",FALSE)</f>
        <v>51588</v>
      </c>
      <c r="Y1761" s="682">
        <f>_xll.qlCalendarAdvance(Calendar,X1761,NDays&amp;"D")</f>
        <v>51588</v>
      </c>
      <c r="Z1761" s="681">
        <v>2.2792060452195839E-2</v>
      </c>
      <c r="AA1761" s="686"/>
      <c r="AB1761" s="685"/>
    </row>
    <row r="1762" spans="22:28" x14ac:dyDescent="0.2">
      <c r="V1762" s="688"/>
      <c r="W1762" s="687" t="str">
        <f t="shared" si="34"/>
        <v>1w</v>
      </c>
      <c r="X1762" s="683">
        <f>_xll.qlCalendarAdvance(Calendar,X1761,W1762,"f",FALSE)</f>
        <v>51595</v>
      </c>
      <c r="Y1762" s="682">
        <f>_xll.qlCalendarAdvance(Calendar,X1762,NDays&amp;"D")</f>
        <v>51595</v>
      </c>
      <c r="Z1762" s="681">
        <v>2.2787982667741291E-2</v>
      </c>
      <c r="AA1762" s="686"/>
      <c r="AB1762" s="685"/>
    </row>
    <row r="1763" spans="22:28" x14ac:dyDescent="0.2">
      <c r="V1763" s="688"/>
      <c r="W1763" s="687" t="str">
        <f t="shared" si="34"/>
        <v>1w</v>
      </c>
      <c r="X1763" s="683">
        <f>_xll.qlCalendarAdvance(Calendar,X1762,W1763,"f",FALSE)</f>
        <v>51602</v>
      </c>
      <c r="Y1763" s="682">
        <f>_xll.qlCalendarAdvance(Calendar,X1763,NDays&amp;"D")</f>
        <v>51602</v>
      </c>
      <c r="Z1763" s="681">
        <v>2.2783884156754031E-2</v>
      </c>
      <c r="AA1763" s="686"/>
      <c r="AB1763" s="685"/>
    </row>
    <row r="1764" spans="22:28" x14ac:dyDescent="0.2">
      <c r="V1764" s="688"/>
      <c r="W1764" s="687" t="str">
        <f t="shared" si="34"/>
        <v>1w</v>
      </c>
      <c r="X1764" s="683">
        <f>_xll.qlCalendarAdvance(Calendar,X1763,W1764,"f",FALSE)</f>
        <v>51609</v>
      </c>
      <c r="Y1764" s="682">
        <f>_xll.qlCalendarAdvance(Calendar,X1764,NDays&amp;"D")</f>
        <v>51609</v>
      </c>
      <c r="Z1764" s="681">
        <v>2.2781427031613566E-2</v>
      </c>
      <c r="AA1764" s="686"/>
      <c r="AB1764" s="685"/>
    </row>
    <row r="1765" spans="22:28" x14ac:dyDescent="0.2">
      <c r="V1765" s="688"/>
      <c r="W1765" s="687" t="str">
        <f t="shared" si="34"/>
        <v>1w</v>
      </c>
      <c r="X1765" s="683">
        <f>_xll.qlCalendarAdvance(Calendar,X1764,W1765,"f",FALSE)</f>
        <v>51616</v>
      </c>
      <c r="Y1765" s="682">
        <f>_xll.qlCalendarAdvance(Calendar,X1765,NDays&amp;"D")</f>
        <v>51616</v>
      </c>
      <c r="Z1765" s="681">
        <v>2.2775624955343465E-2</v>
      </c>
      <c r="AA1765" s="686"/>
      <c r="AB1765" s="685"/>
    </row>
    <row r="1766" spans="22:28" x14ac:dyDescent="0.2">
      <c r="V1766" s="688"/>
      <c r="W1766" s="687" t="str">
        <f t="shared" si="34"/>
        <v>1w</v>
      </c>
      <c r="X1766" s="683">
        <f>_xll.qlCalendarAdvance(Calendar,X1765,W1766,"f",FALSE)</f>
        <v>51623</v>
      </c>
      <c r="Y1766" s="682">
        <f>_xll.qlCalendarAdvance(Calendar,X1766,NDays&amp;"D")</f>
        <v>51623</v>
      </c>
      <c r="Z1766" s="681">
        <v>2.2771464265001207E-2</v>
      </c>
      <c r="AA1766" s="686"/>
      <c r="AB1766" s="685"/>
    </row>
    <row r="1767" spans="22:28" x14ac:dyDescent="0.2">
      <c r="V1767" s="688"/>
      <c r="W1767" s="687" t="str">
        <f t="shared" si="34"/>
        <v>1w</v>
      </c>
      <c r="X1767" s="683">
        <f>_xll.qlCalendarAdvance(Calendar,X1766,W1767,"f",FALSE)</f>
        <v>51630</v>
      </c>
      <c r="Y1767" s="682">
        <f>_xll.qlCalendarAdvance(Calendar,X1767,NDays&amp;"D")</f>
        <v>51630</v>
      </c>
      <c r="Z1767" s="681">
        <v>2.2767282848207282E-2</v>
      </c>
      <c r="AA1767" s="686"/>
      <c r="AB1767" s="685"/>
    </row>
    <row r="1768" spans="22:28" x14ac:dyDescent="0.2">
      <c r="V1768" s="688"/>
      <c r="W1768" s="687" t="str">
        <f t="shared" si="34"/>
        <v>1w</v>
      </c>
      <c r="X1768" s="683">
        <f>_xll.qlCalendarAdvance(Calendar,X1767,W1768,"f",FALSE)</f>
        <v>51637</v>
      </c>
      <c r="Y1768" s="682">
        <f>_xll.qlCalendarAdvance(Calendar,X1768,NDays&amp;"D")</f>
        <v>51637</v>
      </c>
      <c r="Z1768" s="681">
        <v>2.2763080704799599E-2</v>
      </c>
      <c r="AA1768" s="686"/>
      <c r="AB1768" s="685"/>
    </row>
    <row r="1769" spans="22:28" x14ac:dyDescent="0.2">
      <c r="V1769" s="688"/>
      <c r="W1769" s="687" t="str">
        <f t="shared" si="34"/>
        <v>1w</v>
      </c>
      <c r="X1769" s="683">
        <f>_xll.qlCalendarAdvance(Calendar,X1768,W1769,"f",FALSE)</f>
        <v>51644</v>
      </c>
      <c r="Y1769" s="682">
        <f>_xll.qlCalendarAdvance(Calendar,X1769,NDays&amp;"D")</f>
        <v>51644</v>
      </c>
      <c r="Z1769" s="681">
        <v>2.2758857835021296E-2</v>
      </c>
      <c r="AA1769" s="686"/>
      <c r="AB1769" s="685"/>
    </row>
    <row r="1770" spans="22:28" x14ac:dyDescent="0.2">
      <c r="V1770" s="688"/>
      <c r="W1770" s="687" t="str">
        <f t="shared" si="34"/>
        <v>1w</v>
      </c>
      <c r="X1770" s="683">
        <f>_xll.qlCalendarAdvance(Calendar,X1769,W1770,"f",FALSE)</f>
        <v>51651</v>
      </c>
      <c r="Y1770" s="682">
        <f>_xll.qlCalendarAdvance(Calendar,X1770,NDays&amp;"D")</f>
        <v>51651</v>
      </c>
      <c r="Z1770" s="681">
        <v>2.2754614238872373E-2</v>
      </c>
      <c r="AA1770" s="686"/>
      <c r="AB1770" s="685"/>
    </row>
    <row r="1771" spans="22:28" x14ac:dyDescent="0.2">
      <c r="V1771" s="688"/>
      <c r="W1771" s="687" t="str">
        <f t="shared" si="34"/>
        <v>1w</v>
      </c>
      <c r="X1771" s="683">
        <f>_xll.qlCalendarAdvance(Calendar,X1770,W1771,"f",FALSE)</f>
        <v>51658</v>
      </c>
      <c r="Y1771" s="682">
        <f>_xll.qlCalendarAdvance(Calendar,X1771,NDays&amp;"D")</f>
        <v>51658</v>
      </c>
      <c r="Z1771" s="681">
        <v>2.2750349916109691E-2</v>
      </c>
      <c r="AA1771" s="686"/>
      <c r="AB1771" s="685"/>
    </row>
    <row r="1772" spans="22:28" x14ac:dyDescent="0.2">
      <c r="V1772" s="688"/>
      <c r="W1772" s="687" t="str">
        <f t="shared" si="34"/>
        <v>1w</v>
      </c>
      <c r="X1772" s="683">
        <f>_xll.qlCalendarAdvance(Calendar,X1771,W1772,"f",FALSE)</f>
        <v>51665</v>
      </c>
      <c r="Y1772" s="682">
        <f>_xll.qlCalendarAdvance(Calendar,X1772,NDays&amp;"D")</f>
        <v>51665</v>
      </c>
      <c r="Z1772" s="681">
        <v>2.274606486697639E-2</v>
      </c>
      <c r="AA1772" s="686"/>
      <c r="AB1772" s="685"/>
    </row>
    <row r="1773" spans="22:28" x14ac:dyDescent="0.2">
      <c r="V1773" s="688"/>
      <c r="W1773" s="687" t="str">
        <f t="shared" si="34"/>
        <v>1w</v>
      </c>
      <c r="X1773" s="683">
        <f>_xll.qlCalendarAdvance(Calendar,X1772,W1773,"f",FALSE)</f>
        <v>51672</v>
      </c>
      <c r="Y1773" s="682">
        <f>_xll.qlCalendarAdvance(Calendar,X1773,NDays&amp;"D")</f>
        <v>51672</v>
      </c>
      <c r="Z1773" s="681">
        <v>2.2741759091391422E-2</v>
      </c>
      <c r="AA1773" s="686"/>
      <c r="AB1773" s="685"/>
    </row>
    <row r="1774" spans="22:28" x14ac:dyDescent="0.2">
      <c r="V1774" s="688"/>
      <c r="W1774" s="687" t="str">
        <f t="shared" si="34"/>
        <v>1w</v>
      </c>
      <c r="X1774" s="683">
        <f>_xll.qlCalendarAdvance(Calendar,X1773,W1774,"f",FALSE)</f>
        <v>51679</v>
      </c>
      <c r="Y1774" s="682">
        <f>_xll.qlCalendarAdvance(Calendar,X1774,NDays&amp;"D")</f>
        <v>51679</v>
      </c>
      <c r="Z1774" s="681">
        <v>2.2737432589192696E-2</v>
      </c>
      <c r="AA1774" s="686"/>
      <c r="AB1774" s="685"/>
    </row>
    <row r="1775" spans="22:28" x14ac:dyDescent="0.2">
      <c r="V1775" s="688"/>
      <c r="W1775" s="687" t="str">
        <f t="shared" si="34"/>
        <v>1w</v>
      </c>
      <c r="X1775" s="683">
        <f>_xll.qlCalendarAdvance(Calendar,X1774,W1775,"f",FALSE)</f>
        <v>51686</v>
      </c>
      <c r="Y1775" s="682">
        <f>_xll.qlCalendarAdvance(Calendar,X1775,NDays&amp;"D")</f>
        <v>51686</v>
      </c>
      <c r="Z1775" s="681">
        <v>2.2733085360704397E-2</v>
      </c>
      <c r="AA1775" s="686"/>
      <c r="AB1775" s="685"/>
    </row>
    <row r="1776" spans="22:28" x14ac:dyDescent="0.2">
      <c r="V1776" s="688"/>
      <c r="W1776" s="687" t="str">
        <f t="shared" si="34"/>
        <v>1w</v>
      </c>
      <c r="X1776" s="683">
        <f>_xll.qlCalendarAdvance(Calendar,X1775,W1776,"f",FALSE)</f>
        <v>51693</v>
      </c>
      <c r="Y1776" s="682">
        <f>_xll.qlCalendarAdvance(Calendar,X1776,NDays&amp;"D")</f>
        <v>51693</v>
      </c>
      <c r="Z1776" s="681">
        <v>2.2728717405683385E-2</v>
      </c>
      <c r="AA1776" s="686"/>
      <c r="AB1776" s="685"/>
    </row>
    <row r="1777" spans="22:28" x14ac:dyDescent="0.2">
      <c r="V1777" s="688"/>
      <c r="W1777" s="687" t="str">
        <f t="shared" si="34"/>
        <v>1w</v>
      </c>
      <c r="X1777" s="683">
        <f>_xll.qlCalendarAdvance(Calendar,X1776,W1777,"f",FALSE)</f>
        <v>51700</v>
      </c>
      <c r="Y1777" s="682">
        <f>_xll.qlCalendarAdvance(Calendar,X1777,NDays&amp;"D")</f>
        <v>51700</v>
      </c>
      <c r="Z1777" s="681">
        <v>2.2724328724291754E-2</v>
      </c>
      <c r="AA1777" s="686"/>
      <c r="AB1777" s="685"/>
    </row>
    <row r="1778" spans="22:28" x14ac:dyDescent="0.2">
      <c r="V1778" s="688"/>
      <c r="W1778" s="687" t="str">
        <f t="shared" si="34"/>
        <v>1w</v>
      </c>
      <c r="X1778" s="683">
        <f>_xll.qlCalendarAdvance(Calendar,X1777,W1778,"f",FALSE)</f>
        <v>51707</v>
      </c>
      <c r="Y1778" s="682">
        <f>_xll.qlCalendarAdvance(Calendar,X1778,NDays&amp;"D")</f>
        <v>51707</v>
      </c>
      <c r="Z1778" s="681">
        <v>2.2719919316286363E-2</v>
      </c>
      <c r="AA1778" s="686"/>
      <c r="AB1778" s="685"/>
    </row>
    <row r="1779" spans="22:28" x14ac:dyDescent="0.2">
      <c r="V1779" s="688"/>
      <c r="W1779" s="687" t="str">
        <f t="shared" si="34"/>
        <v>1w</v>
      </c>
      <c r="X1779" s="683">
        <f>_xll.qlCalendarAdvance(Calendar,X1778,W1779,"f",FALSE)</f>
        <v>51714</v>
      </c>
      <c r="Y1779" s="682">
        <f>_xll.qlCalendarAdvance(Calendar,X1779,NDays&amp;"D")</f>
        <v>51714</v>
      </c>
      <c r="Z1779" s="681">
        <v>2.2715489181910353E-2</v>
      </c>
      <c r="AA1779" s="686"/>
      <c r="AB1779" s="685"/>
    </row>
    <row r="1780" spans="22:28" x14ac:dyDescent="0.2">
      <c r="V1780" s="688"/>
      <c r="W1780" s="687" t="str">
        <f t="shared" si="34"/>
        <v>1w</v>
      </c>
      <c r="X1780" s="683">
        <f>_xll.qlCalendarAdvance(Calendar,X1779,W1780,"f",FALSE)</f>
        <v>51721</v>
      </c>
      <c r="Y1780" s="682">
        <f>_xll.qlCalendarAdvance(Calendar,X1780,NDays&amp;"D")</f>
        <v>51721</v>
      </c>
      <c r="Z1780" s="681">
        <v>2.2711038321163723E-2</v>
      </c>
      <c r="AA1780" s="686"/>
      <c r="AB1780" s="685"/>
    </row>
    <row r="1781" spans="22:28" x14ac:dyDescent="0.2">
      <c r="V1781" s="688"/>
      <c r="W1781" s="687" t="str">
        <f t="shared" si="34"/>
        <v>1w</v>
      </c>
      <c r="X1781" s="683">
        <f>_xll.qlCalendarAdvance(Calendar,X1780,W1781,"f",FALSE)</f>
        <v>51728</v>
      </c>
      <c r="Y1781" s="682">
        <f>_xll.qlCalendarAdvance(Calendar,X1781,NDays&amp;"D")</f>
        <v>51728</v>
      </c>
      <c r="Z1781" s="681">
        <v>2.2706566733884381E-2</v>
      </c>
      <c r="AA1781" s="686"/>
      <c r="AB1781" s="685"/>
    </row>
    <row r="1782" spans="22:28" x14ac:dyDescent="0.2">
      <c r="V1782" s="688"/>
      <c r="W1782" s="687" t="str">
        <f t="shared" si="34"/>
        <v>1w</v>
      </c>
      <c r="X1782" s="683">
        <f>_xll.qlCalendarAdvance(Calendar,X1781,W1782,"f",FALSE)</f>
        <v>51735</v>
      </c>
      <c r="Y1782" s="682">
        <f>_xll.qlCalendarAdvance(Calendar,X1782,NDays&amp;"D")</f>
        <v>51735</v>
      </c>
      <c r="Z1782" s="681">
        <v>2.2702074420072327E-2</v>
      </c>
      <c r="AA1782" s="686"/>
      <c r="AB1782" s="685"/>
    </row>
    <row r="1783" spans="22:28" x14ac:dyDescent="0.2">
      <c r="V1783" s="688"/>
      <c r="W1783" s="687" t="str">
        <f t="shared" si="34"/>
        <v>1w</v>
      </c>
      <c r="X1783" s="683">
        <f>_xll.qlCalendarAdvance(Calendar,X1782,W1783,"f",FALSE)</f>
        <v>51742</v>
      </c>
      <c r="Y1783" s="682">
        <f>_xll.qlCalendarAdvance(Calendar,X1783,NDays&amp;"D")</f>
        <v>51742</v>
      </c>
      <c r="Z1783" s="681">
        <v>2.2697561379970699E-2</v>
      </c>
      <c r="AA1783" s="686"/>
      <c r="AB1783" s="685"/>
    </row>
    <row r="1784" spans="22:28" x14ac:dyDescent="0.2">
      <c r="V1784" s="688"/>
      <c r="W1784" s="687" t="str">
        <f t="shared" si="34"/>
        <v>1w</v>
      </c>
      <c r="X1784" s="683">
        <f>_xll.qlCalendarAdvance(Calendar,X1783,W1784,"f",FALSE)</f>
        <v>51749</v>
      </c>
      <c r="Y1784" s="682">
        <f>_xll.qlCalendarAdvance(Calendar,X1784,NDays&amp;"D")</f>
        <v>51749</v>
      </c>
      <c r="Z1784" s="681">
        <v>2.2693027613255312E-2</v>
      </c>
      <c r="AA1784" s="686"/>
      <c r="AB1784" s="685"/>
    </row>
    <row r="1785" spans="22:28" x14ac:dyDescent="0.2">
      <c r="V1785" s="688"/>
      <c r="W1785" s="687" t="str">
        <f t="shared" si="34"/>
        <v>1w</v>
      </c>
      <c r="X1785" s="683">
        <f>_xll.qlCalendarAdvance(Calendar,X1784,W1785,"f",FALSE)</f>
        <v>51756</v>
      </c>
      <c r="Y1785" s="682">
        <f>_xll.qlCalendarAdvance(Calendar,X1785,NDays&amp;"D")</f>
        <v>51756</v>
      </c>
      <c r="Z1785" s="681">
        <v>2.2688473120169306E-2</v>
      </c>
      <c r="AA1785" s="686"/>
      <c r="AB1785" s="685"/>
    </row>
    <row r="1786" spans="22:28" x14ac:dyDescent="0.2">
      <c r="V1786" s="688"/>
      <c r="W1786" s="687" t="str">
        <f t="shared" si="34"/>
        <v>1w</v>
      </c>
      <c r="X1786" s="683">
        <f>_xll.qlCalendarAdvance(Calendar,X1785,W1786,"f",FALSE)</f>
        <v>51763</v>
      </c>
      <c r="Y1786" s="682">
        <f>_xll.qlCalendarAdvance(Calendar,X1786,NDays&amp;"D")</f>
        <v>51763</v>
      </c>
      <c r="Z1786" s="681">
        <v>2.2683897900631633E-2</v>
      </c>
      <c r="AA1786" s="686"/>
      <c r="AB1786" s="685"/>
    </row>
    <row r="1787" spans="22:28" x14ac:dyDescent="0.2">
      <c r="V1787" s="688"/>
      <c r="W1787" s="687" t="str">
        <f t="shared" si="34"/>
        <v>1w</v>
      </c>
      <c r="X1787" s="683">
        <f>_xll.qlCalendarAdvance(Calendar,X1786,W1787,"f",FALSE)</f>
        <v>51770</v>
      </c>
      <c r="Y1787" s="682">
        <f>_xll.qlCalendarAdvance(Calendar,X1787,NDays&amp;"D")</f>
        <v>51770</v>
      </c>
      <c r="Z1787" s="681">
        <v>2.2679301954561248E-2</v>
      </c>
      <c r="AA1787" s="686"/>
      <c r="AB1787" s="685"/>
    </row>
    <row r="1788" spans="22:28" x14ac:dyDescent="0.2">
      <c r="V1788" s="688"/>
      <c r="W1788" s="687" t="str">
        <f t="shared" si="34"/>
        <v>1w</v>
      </c>
      <c r="X1788" s="683">
        <f>_xll.qlCalendarAdvance(Calendar,X1787,W1788,"f",FALSE)</f>
        <v>51777</v>
      </c>
      <c r="Y1788" s="682">
        <f>_xll.qlCalendarAdvance(Calendar,X1788,NDays&amp;"D")</f>
        <v>51777</v>
      </c>
      <c r="Z1788" s="681">
        <v>2.2674685282120244E-2</v>
      </c>
      <c r="AA1788" s="686"/>
      <c r="AB1788" s="685"/>
    </row>
    <row r="1789" spans="22:28" x14ac:dyDescent="0.2">
      <c r="V1789" s="688"/>
      <c r="W1789" s="687" t="str">
        <f t="shared" si="34"/>
        <v>1w</v>
      </c>
      <c r="X1789" s="683">
        <f>_xll.qlCalendarAdvance(Calendar,X1788,W1789,"f",FALSE)</f>
        <v>51784</v>
      </c>
      <c r="Y1789" s="682">
        <f>_xll.qlCalendarAdvance(Calendar,X1789,NDays&amp;"D")</f>
        <v>51784</v>
      </c>
      <c r="Z1789" s="681">
        <v>2.2670047883308619E-2</v>
      </c>
      <c r="AA1789" s="686"/>
      <c r="AB1789" s="685"/>
    </row>
    <row r="1790" spans="22:28" x14ac:dyDescent="0.2">
      <c r="V1790" s="688"/>
      <c r="W1790" s="687" t="str">
        <f t="shared" si="34"/>
        <v>1w</v>
      </c>
      <c r="X1790" s="683">
        <f>_xll.qlCalendarAdvance(Calendar,X1789,W1790,"f",FALSE)</f>
        <v>51791</v>
      </c>
      <c r="Y1790" s="682">
        <f>_xll.qlCalendarAdvance(Calendar,X1790,NDays&amp;"D")</f>
        <v>51791</v>
      </c>
      <c r="Z1790" s="681">
        <v>2.2665389757883236E-2</v>
      </c>
      <c r="AA1790" s="686"/>
      <c r="AB1790" s="685"/>
    </row>
    <row r="1791" spans="22:28" x14ac:dyDescent="0.2">
      <c r="V1791" s="688"/>
      <c r="W1791" s="687" t="str">
        <f t="shared" si="34"/>
        <v>1w</v>
      </c>
      <c r="X1791" s="683">
        <f>_xll.qlCalendarAdvance(Calendar,X1790,W1791,"f",FALSE)</f>
        <v>51798</v>
      </c>
      <c r="Y1791" s="682">
        <f>_xll.qlCalendarAdvance(Calendar,X1791,NDays&amp;"D")</f>
        <v>51798</v>
      </c>
      <c r="Z1791" s="681">
        <v>2.2660710906087234E-2</v>
      </c>
      <c r="AA1791" s="686"/>
      <c r="AB1791" s="685"/>
    </row>
    <row r="1792" spans="22:28" x14ac:dyDescent="0.2">
      <c r="V1792" s="688"/>
      <c r="W1792" s="687" t="str">
        <f t="shared" si="34"/>
        <v>1w</v>
      </c>
      <c r="X1792" s="683">
        <f>_xll.qlCalendarAdvance(Calendar,X1791,W1792,"f",FALSE)</f>
        <v>51805</v>
      </c>
      <c r="Y1792" s="682">
        <f>_xll.qlCalendarAdvance(Calendar,X1792,NDays&amp;"D")</f>
        <v>51805</v>
      </c>
      <c r="Z1792" s="681">
        <v>2.2656011327920611E-2</v>
      </c>
      <c r="AA1792" s="686"/>
      <c r="AB1792" s="685"/>
    </row>
    <row r="1793" spans="22:28" x14ac:dyDescent="0.2">
      <c r="V1793" s="688"/>
      <c r="W1793" s="687" t="str">
        <f t="shared" si="34"/>
        <v>1w</v>
      </c>
      <c r="X1793" s="683">
        <f>_xll.qlCalendarAdvance(Calendar,X1792,W1793,"f",FALSE)</f>
        <v>51812</v>
      </c>
      <c r="Y1793" s="682">
        <f>_xll.qlCalendarAdvance(Calendar,X1793,NDays&amp;"D")</f>
        <v>51812</v>
      </c>
      <c r="Z1793" s="681">
        <v>2.2651291023221276E-2</v>
      </c>
      <c r="AA1793" s="686"/>
      <c r="AB1793" s="685"/>
    </row>
    <row r="1794" spans="22:28" x14ac:dyDescent="0.2">
      <c r="V1794" s="688"/>
      <c r="W1794" s="687" t="str">
        <f t="shared" si="34"/>
        <v>1w</v>
      </c>
      <c r="X1794" s="683">
        <f>_xll.qlCalendarAdvance(Calendar,X1793,W1794,"f",FALSE)</f>
        <v>51819</v>
      </c>
      <c r="Y1794" s="682">
        <f>_xll.qlCalendarAdvance(Calendar,X1794,NDays&amp;"D")</f>
        <v>51819</v>
      </c>
      <c r="Z1794" s="681">
        <v>2.2646549991989229E-2</v>
      </c>
      <c r="AA1794" s="686"/>
      <c r="AB1794" s="685"/>
    </row>
    <row r="1795" spans="22:28" x14ac:dyDescent="0.2">
      <c r="V1795" s="688"/>
      <c r="W1795" s="687" t="str">
        <f t="shared" si="34"/>
        <v>1w</v>
      </c>
      <c r="X1795" s="683">
        <f>_xll.qlCalendarAdvance(Calendar,X1794,W1795,"f",FALSE)</f>
        <v>51826</v>
      </c>
      <c r="Y1795" s="682">
        <f>_xll.qlCalendarAdvance(Calendar,X1795,NDays&amp;"D")</f>
        <v>51826</v>
      </c>
      <c r="Z1795" s="681">
        <v>2.2641788234467608E-2</v>
      </c>
      <c r="AA1795" s="686"/>
      <c r="AB1795" s="685"/>
    </row>
    <row r="1796" spans="22:28" x14ac:dyDescent="0.2">
      <c r="V1796" s="688"/>
      <c r="W1796" s="687" t="str">
        <f t="shared" si="34"/>
        <v>1w</v>
      </c>
      <c r="X1796" s="683">
        <f>_xll.qlCalendarAdvance(Calendar,X1795,W1796,"f",FALSE)</f>
        <v>51833</v>
      </c>
      <c r="Y1796" s="682">
        <f>_xll.qlCalendarAdvance(Calendar,X1796,NDays&amp;"D")</f>
        <v>51833</v>
      </c>
      <c r="Z1796" s="681">
        <v>2.2637005750413275E-2</v>
      </c>
      <c r="AA1796" s="686"/>
      <c r="AB1796" s="685"/>
    </row>
    <row r="1797" spans="22:28" x14ac:dyDescent="0.2">
      <c r="V1797" s="688"/>
      <c r="W1797" s="687" t="str">
        <f t="shared" si="34"/>
        <v>1w</v>
      </c>
      <c r="X1797" s="683">
        <f>_xll.qlCalendarAdvance(Calendar,X1796,W1797,"f",FALSE)</f>
        <v>51840</v>
      </c>
      <c r="Y1797" s="682">
        <f>_xll.qlCalendarAdvance(Calendar,X1797,NDays&amp;"D")</f>
        <v>51840</v>
      </c>
      <c r="Z1797" s="681">
        <v>2.2632202540069368E-2</v>
      </c>
      <c r="AA1797" s="686"/>
      <c r="AB1797" s="685"/>
    </row>
    <row r="1798" spans="22:28" x14ac:dyDescent="0.2">
      <c r="V1798" s="688"/>
      <c r="W1798" s="687" t="str">
        <f t="shared" si="34"/>
        <v>1w</v>
      </c>
      <c r="X1798" s="683">
        <f>_xll.qlCalendarAdvance(Calendar,X1797,W1798,"f",FALSE)</f>
        <v>51847</v>
      </c>
      <c r="Y1798" s="682">
        <f>_xll.qlCalendarAdvance(Calendar,X1798,NDays&amp;"D")</f>
        <v>51847</v>
      </c>
      <c r="Z1798" s="681">
        <v>2.2627378603111703E-2</v>
      </c>
      <c r="AA1798" s="686"/>
      <c r="AB1798" s="685"/>
    </row>
    <row r="1799" spans="22:28" x14ac:dyDescent="0.2">
      <c r="V1799" s="688"/>
      <c r="W1799" s="687" t="str">
        <f t="shared" si="34"/>
        <v>1w</v>
      </c>
      <c r="X1799" s="683">
        <f>_xll.qlCalendarAdvance(Calendar,X1798,W1799,"f",FALSE)</f>
        <v>51854</v>
      </c>
      <c r="Y1799" s="682">
        <f>_xll.qlCalendarAdvance(Calendar,X1799,NDays&amp;"D")</f>
        <v>51854</v>
      </c>
      <c r="Z1799" s="681">
        <v>2.2622533939783418E-2</v>
      </c>
      <c r="AA1799" s="686"/>
      <c r="AB1799" s="685"/>
    </row>
    <row r="1800" spans="22:28" x14ac:dyDescent="0.2">
      <c r="V1800" s="688"/>
      <c r="W1800" s="687" t="str">
        <f t="shared" si="34"/>
        <v>1w</v>
      </c>
      <c r="X1800" s="683">
        <f>_xll.qlCalendarAdvance(Calendar,X1799,W1800,"f",FALSE)</f>
        <v>51862</v>
      </c>
      <c r="Y1800" s="682">
        <f>_xll.qlCalendarAdvance(Calendar,X1800,NDays&amp;"D")</f>
        <v>51862</v>
      </c>
      <c r="Z1800" s="681">
        <v>2.261767587826221E-2</v>
      </c>
      <c r="AA1800" s="686"/>
      <c r="AB1800" s="685"/>
    </row>
    <row r="1801" spans="22:28" x14ac:dyDescent="0.2">
      <c r="V1801" s="688"/>
      <c r="W1801" s="687" t="str">
        <f t="shared" si="34"/>
        <v>1w</v>
      </c>
      <c r="X1801" s="683">
        <f>_xll.qlCalendarAdvance(Calendar,X1800,W1801,"f",FALSE)</f>
        <v>51869</v>
      </c>
      <c r="Y1801" s="682">
        <f>_xll.qlCalendarAdvance(Calendar,X1801,NDays&amp;"D")</f>
        <v>51869</v>
      </c>
      <c r="Z1801" s="681">
        <v>2.261278323402283E-2</v>
      </c>
      <c r="AA1801" s="686"/>
      <c r="AB1801" s="685"/>
    </row>
    <row r="1802" spans="22:28" x14ac:dyDescent="0.2">
      <c r="V1802" s="688"/>
      <c r="W1802" s="687" t="str">
        <f t="shared" si="34"/>
        <v>1w</v>
      </c>
      <c r="X1802" s="683">
        <f>_xll.qlCalendarAdvance(Calendar,X1801,W1802,"f",FALSE)</f>
        <v>51876</v>
      </c>
      <c r="Y1802" s="682">
        <f>_xll.qlCalendarAdvance(Calendar,X1802,NDays&amp;"D")</f>
        <v>51876</v>
      </c>
      <c r="Z1802" s="681">
        <v>2.2607869860873379E-2</v>
      </c>
      <c r="AA1802" s="686"/>
      <c r="AB1802" s="685"/>
    </row>
    <row r="1803" spans="22:28" x14ac:dyDescent="0.2">
      <c r="V1803" s="688"/>
      <c r="W1803" s="687" t="str">
        <f t="shared" si="34"/>
        <v>1w</v>
      </c>
      <c r="X1803" s="683">
        <f>_xll.qlCalendarAdvance(Calendar,X1802,W1803,"f",FALSE)</f>
        <v>51883</v>
      </c>
      <c r="Y1803" s="682">
        <f>_xll.qlCalendarAdvance(Calendar,X1803,NDays&amp;"D")</f>
        <v>51883</v>
      </c>
      <c r="Z1803" s="681">
        <v>2.2602935758894903E-2</v>
      </c>
      <c r="AA1803" s="686"/>
      <c r="AB1803" s="685"/>
    </row>
    <row r="1804" spans="22:28" x14ac:dyDescent="0.2">
      <c r="V1804" s="688"/>
      <c r="W1804" s="687" t="str">
        <f t="shared" si="34"/>
        <v>1w</v>
      </c>
      <c r="X1804" s="683">
        <f>_xll.qlCalendarAdvance(Calendar,X1803,W1804,"f",FALSE)</f>
        <v>51890</v>
      </c>
      <c r="Y1804" s="682">
        <f>_xll.qlCalendarAdvance(Calendar,X1804,NDays&amp;"D")</f>
        <v>51890</v>
      </c>
      <c r="Z1804" s="681">
        <v>2.2597980928006359E-2</v>
      </c>
      <c r="AA1804" s="686"/>
      <c r="AB1804" s="685"/>
    </row>
    <row r="1805" spans="22:28" x14ac:dyDescent="0.2">
      <c r="V1805" s="688"/>
      <c r="W1805" s="687" t="str">
        <f t="shared" si="34"/>
        <v>1w</v>
      </c>
      <c r="X1805" s="683">
        <f>_xll.qlCalendarAdvance(Calendar,X1804,W1805,"f",FALSE)</f>
        <v>51897</v>
      </c>
      <c r="Y1805" s="682">
        <f>_xll.qlCalendarAdvance(Calendar,X1805,NDays&amp;"D")</f>
        <v>51897</v>
      </c>
      <c r="Z1805" s="681">
        <v>2.2593005368288791E-2</v>
      </c>
      <c r="AA1805" s="686"/>
      <c r="AB1805" s="685"/>
    </row>
    <row r="1806" spans="22:28" x14ac:dyDescent="0.2">
      <c r="V1806" s="688"/>
      <c r="W1806" s="687" t="str">
        <f t="shared" si="34"/>
        <v>1w</v>
      </c>
      <c r="X1806" s="683">
        <f>_xll.qlCalendarAdvance(Calendar,X1805,W1806,"f",FALSE)</f>
        <v>51904</v>
      </c>
      <c r="Y1806" s="682">
        <f>_xll.qlCalendarAdvance(Calendar,X1806,NDays&amp;"D")</f>
        <v>51904</v>
      </c>
      <c r="Z1806" s="681">
        <v>2.2588009079688168E-2</v>
      </c>
      <c r="AA1806" s="686"/>
      <c r="AB1806" s="685"/>
    </row>
    <row r="1807" spans="22:28" x14ac:dyDescent="0.2">
      <c r="V1807" s="688"/>
      <c r="W1807" s="687" t="str">
        <f t="shared" si="34"/>
        <v>1w</v>
      </c>
      <c r="X1807" s="683">
        <f>_xll.qlCalendarAdvance(Calendar,X1806,W1807,"f",FALSE)</f>
        <v>51911</v>
      </c>
      <c r="Y1807" s="682">
        <f>_xll.qlCalendarAdvance(Calendar,X1807,NDays&amp;"D")</f>
        <v>51911</v>
      </c>
      <c r="Z1807" s="681">
        <v>2.2582992062231504E-2</v>
      </c>
      <c r="AA1807" s="686"/>
      <c r="AB1807" s="685"/>
    </row>
    <row r="1808" spans="22:28" x14ac:dyDescent="0.2">
      <c r="V1808" s="688"/>
      <c r="W1808" s="687" t="str">
        <f t="shared" si="34"/>
        <v>1w</v>
      </c>
      <c r="X1808" s="683">
        <f>_xll.qlCalendarAdvance(Calendar,X1807,W1808,"f",FALSE)</f>
        <v>51918</v>
      </c>
      <c r="Y1808" s="682">
        <f>_xll.qlCalendarAdvance(Calendar,X1808,NDays&amp;"D")</f>
        <v>51918</v>
      </c>
      <c r="Z1808" s="681">
        <v>2.2577954315918806E-2</v>
      </c>
      <c r="AA1808" s="686"/>
      <c r="AB1808" s="685"/>
    </row>
    <row r="1809" spans="22:28" x14ac:dyDescent="0.2">
      <c r="V1809" s="688"/>
      <c r="W1809" s="687" t="str">
        <f t="shared" si="34"/>
        <v>1w</v>
      </c>
      <c r="X1809" s="683">
        <f>_xll.qlCalendarAdvance(Calendar,X1808,W1809,"f",FALSE)</f>
        <v>51925</v>
      </c>
      <c r="Y1809" s="682">
        <f>_xll.qlCalendarAdvance(Calendar,X1809,NDays&amp;"D")</f>
        <v>51925</v>
      </c>
      <c r="Z1809" s="681">
        <v>2.2572895840723049E-2</v>
      </c>
      <c r="AA1809" s="686"/>
      <c r="AB1809" s="685"/>
    </row>
    <row r="1810" spans="22:28" x14ac:dyDescent="0.2">
      <c r="V1810" s="688"/>
      <c r="W1810" s="687" t="str">
        <f t="shared" ref="W1810:W1873" si="35">W1809</f>
        <v>1w</v>
      </c>
      <c r="X1810" s="683">
        <f>_xll.qlCalendarAdvance(Calendar,X1809,W1810,"f",FALSE)</f>
        <v>51932</v>
      </c>
      <c r="Y1810" s="682">
        <f>_xll.qlCalendarAdvance(Calendar,X1810,NDays&amp;"D")</f>
        <v>51932</v>
      </c>
      <c r="Z1810" s="681">
        <v>2.2567816636698271E-2</v>
      </c>
      <c r="AA1810" s="686"/>
      <c r="AB1810" s="685"/>
    </row>
    <row r="1811" spans="22:28" x14ac:dyDescent="0.2">
      <c r="V1811" s="688"/>
      <c r="W1811" s="687" t="str">
        <f t="shared" si="35"/>
        <v>1w</v>
      </c>
      <c r="X1811" s="683">
        <f>_xll.qlCalendarAdvance(Calendar,X1810,W1811,"f",FALSE)</f>
        <v>51939</v>
      </c>
      <c r="Y1811" s="682">
        <f>_xll.qlCalendarAdvance(Calendar,X1811,NDays&amp;"D")</f>
        <v>51939</v>
      </c>
      <c r="Z1811" s="681">
        <v>2.2562716703817452E-2</v>
      </c>
      <c r="AA1811" s="686"/>
      <c r="AB1811" s="685"/>
    </row>
    <row r="1812" spans="22:28" x14ac:dyDescent="0.2">
      <c r="V1812" s="688"/>
      <c r="W1812" s="687" t="str">
        <f t="shared" si="35"/>
        <v>1w</v>
      </c>
      <c r="X1812" s="683">
        <f>_xll.qlCalendarAdvance(Calendar,X1811,W1812,"f",FALSE)</f>
        <v>51946</v>
      </c>
      <c r="Y1812" s="682">
        <f>_xll.qlCalendarAdvance(Calendar,X1812,NDays&amp;"D")</f>
        <v>51946</v>
      </c>
      <c r="Z1812" s="681">
        <v>2.2557596042080595E-2</v>
      </c>
      <c r="AA1812" s="686"/>
      <c r="AB1812" s="685"/>
    </row>
    <row r="1813" spans="22:28" x14ac:dyDescent="0.2">
      <c r="V1813" s="688"/>
      <c r="W1813" s="687" t="str">
        <f t="shared" si="35"/>
        <v>1w</v>
      </c>
      <c r="X1813" s="683">
        <f>_xll.qlCalendarAdvance(Calendar,X1812,W1813,"f",FALSE)</f>
        <v>51953</v>
      </c>
      <c r="Y1813" s="682">
        <f>_xll.qlCalendarAdvance(Calendar,X1813,NDays&amp;"D")</f>
        <v>51953</v>
      </c>
      <c r="Z1813" s="681">
        <v>2.25524546514877E-2</v>
      </c>
      <c r="AA1813" s="686"/>
      <c r="AB1813" s="685"/>
    </row>
    <row r="1814" spans="22:28" x14ac:dyDescent="0.2">
      <c r="V1814" s="688"/>
      <c r="W1814" s="687" t="str">
        <f t="shared" si="35"/>
        <v>1w</v>
      </c>
      <c r="X1814" s="683">
        <f>_xll.qlCalendarAdvance(Calendar,X1813,W1814,"f",FALSE)</f>
        <v>51964</v>
      </c>
      <c r="Y1814" s="682">
        <f>_xll.qlCalendarAdvance(Calendar,X1814,NDays&amp;"D")</f>
        <v>51964</v>
      </c>
      <c r="Z1814" s="681">
        <v>2.2543681585048825E-2</v>
      </c>
      <c r="AA1814" s="686"/>
      <c r="AB1814" s="685"/>
    </row>
    <row r="1815" spans="22:28" x14ac:dyDescent="0.2">
      <c r="V1815" s="688"/>
      <c r="W1815" s="687" t="str">
        <f t="shared" si="35"/>
        <v>1w</v>
      </c>
      <c r="X1815" s="683">
        <f>_xll.qlCalendarAdvance(Calendar,X1814,W1815,"f",FALSE)</f>
        <v>51971</v>
      </c>
      <c r="Y1815" s="682">
        <f>_xll.qlCalendarAdvance(Calendar,X1815,NDays&amp;"D")</f>
        <v>51971</v>
      </c>
      <c r="Z1815" s="681">
        <v>2.2538490494175001E-2</v>
      </c>
      <c r="AA1815" s="686"/>
      <c r="AB1815" s="685"/>
    </row>
    <row r="1816" spans="22:28" x14ac:dyDescent="0.2">
      <c r="V1816" s="688"/>
      <c r="W1816" s="687" t="str">
        <f t="shared" si="35"/>
        <v>1w</v>
      </c>
      <c r="X1816" s="683">
        <f>_xll.qlCalendarAdvance(Calendar,X1815,W1816,"f",FALSE)</f>
        <v>51978</v>
      </c>
      <c r="Y1816" s="682">
        <f>_xll.qlCalendarAdvance(Calendar,X1816,NDays&amp;"D")</f>
        <v>51978</v>
      </c>
      <c r="Z1816" s="681">
        <v>2.2533278676930557E-2</v>
      </c>
      <c r="AA1816" s="686"/>
      <c r="AB1816" s="685"/>
    </row>
    <row r="1817" spans="22:28" x14ac:dyDescent="0.2">
      <c r="V1817" s="688"/>
      <c r="W1817" s="687" t="str">
        <f t="shared" si="35"/>
        <v>1w</v>
      </c>
      <c r="X1817" s="683">
        <f>_xll.qlCalendarAdvance(Calendar,X1816,W1817,"f",FALSE)</f>
        <v>51985</v>
      </c>
      <c r="Y1817" s="682">
        <f>_xll.qlCalendarAdvance(Calendar,X1817,NDays&amp;"D")</f>
        <v>51985</v>
      </c>
      <c r="Z1817" s="681">
        <v>2.2528046133234447E-2</v>
      </c>
      <c r="AA1817" s="686"/>
      <c r="AB1817" s="685"/>
    </row>
    <row r="1818" spans="22:28" x14ac:dyDescent="0.2">
      <c r="V1818" s="688"/>
      <c r="W1818" s="687" t="str">
        <f t="shared" si="35"/>
        <v>1w</v>
      </c>
      <c r="X1818" s="683">
        <f>_xll.qlCalendarAdvance(Calendar,X1817,W1818,"f",FALSE)</f>
        <v>51992</v>
      </c>
      <c r="Y1818" s="682">
        <f>_xll.qlCalendarAdvance(Calendar,X1818,NDays&amp;"D")</f>
        <v>51992</v>
      </c>
      <c r="Z1818" s="681">
        <v>2.2522792863086671E-2</v>
      </c>
      <c r="AA1818" s="686"/>
      <c r="AB1818" s="685"/>
    </row>
    <row r="1819" spans="22:28" x14ac:dyDescent="0.2">
      <c r="V1819" s="688"/>
      <c r="W1819" s="687" t="str">
        <f t="shared" si="35"/>
        <v>1w</v>
      </c>
      <c r="X1819" s="683">
        <f>_xll.qlCalendarAdvance(Calendar,X1818,W1819,"f",FALSE)</f>
        <v>51999</v>
      </c>
      <c r="Y1819" s="682">
        <f>_xll.qlCalendarAdvance(Calendar,X1819,NDays&amp;"D")</f>
        <v>51999</v>
      </c>
      <c r="Z1819" s="681">
        <v>2.2517518866568276E-2</v>
      </c>
      <c r="AA1819" s="686"/>
      <c r="AB1819" s="685"/>
    </row>
    <row r="1820" spans="22:28" x14ac:dyDescent="0.2">
      <c r="V1820" s="688"/>
      <c r="W1820" s="687" t="str">
        <f t="shared" si="35"/>
        <v>1w</v>
      </c>
      <c r="X1820" s="683">
        <f>_xll.qlCalendarAdvance(Calendar,X1819,W1820,"f",FALSE)</f>
        <v>52006</v>
      </c>
      <c r="Y1820" s="682">
        <f>_xll.qlCalendarAdvance(Calendar,X1820,NDays&amp;"D")</f>
        <v>52006</v>
      </c>
      <c r="Z1820" s="681">
        <v>2.2512224143598214E-2</v>
      </c>
      <c r="AA1820" s="686"/>
      <c r="AB1820" s="685"/>
    </row>
    <row r="1821" spans="22:28" x14ac:dyDescent="0.2">
      <c r="V1821" s="688"/>
      <c r="W1821" s="687" t="str">
        <f t="shared" si="35"/>
        <v>1w</v>
      </c>
      <c r="X1821" s="683">
        <f>_xll.qlCalendarAdvance(Calendar,X1820,W1821,"f",FALSE)</f>
        <v>52013</v>
      </c>
      <c r="Y1821" s="682">
        <f>_xll.qlCalendarAdvance(Calendar,X1821,NDays&amp;"D")</f>
        <v>52013</v>
      </c>
      <c r="Z1821" s="681">
        <v>2.2506908694176486E-2</v>
      </c>
      <c r="AA1821" s="686"/>
      <c r="AB1821" s="685"/>
    </row>
    <row r="1822" spans="22:28" x14ac:dyDescent="0.2">
      <c r="V1822" s="688"/>
      <c r="W1822" s="687" t="str">
        <f t="shared" si="35"/>
        <v>1w</v>
      </c>
      <c r="X1822" s="683">
        <f>_xll.qlCalendarAdvance(Calendar,X1821,W1822,"f",FALSE)</f>
        <v>52020</v>
      </c>
      <c r="Y1822" s="682">
        <f>_xll.qlCalendarAdvance(Calendar,X1822,NDays&amp;"D")</f>
        <v>52020</v>
      </c>
      <c r="Z1822" s="681">
        <v>2.2501572518222046E-2</v>
      </c>
      <c r="AA1822" s="686"/>
      <c r="AB1822" s="685"/>
    </row>
    <row r="1823" spans="22:28" x14ac:dyDescent="0.2">
      <c r="V1823" s="688"/>
      <c r="W1823" s="687" t="str">
        <f t="shared" si="35"/>
        <v>1w</v>
      </c>
      <c r="X1823" s="683">
        <f>_xll.qlCalendarAdvance(Calendar,X1822,W1823,"f",FALSE)</f>
        <v>52027</v>
      </c>
      <c r="Y1823" s="682">
        <f>_xll.qlCalendarAdvance(Calendar,X1823,NDays&amp;"D")</f>
        <v>52027</v>
      </c>
      <c r="Z1823" s="681">
        <v>2.2496215615978032E-2</v>
      </c>
      <c r="AA1823" s="686"/>
      <c r="AB1823" s="685"/>
    </row>
    <row r="1824" spans="22:28" x14ac:dyDescent="0.2">
      <c r="V1824" s="688"/>
      <c r="W1824" s="687" t="str">
        <f t="shared" si="35"/>
        <v>1w</v>
      </c>
      <c r="X1824" s="683">
        <f>_xll.qlCalendarAdvance(Calendar,X1823,W1824,"f",FALSE)</f>
        <v>52034</v>
      </c>
      <c r="Y1824" s="682">
        <f>_xll.qlCalendarAdvance(Calendar,X1824,NDays&amp;"D")</f>
        <v>52034</v>
      </c>
      <c r="Z1824" s="681">
        <v>2.2490837987444445E-2</v>
      </c>
      <c r="AA1824" s="686"/>
      <c r="AB1824" s="685"/>
    </row>
    <row r="1825" spans="22:28" x14ac:dyDescent="0.2">
      <c r="V1825" s="688"/>
      <c r="W1825" s="687" t="str">
        <f t="shared" si="35"/>
        <v>1w</v>
      </c>
      <c r="X1825" s="683">
        <f>_xll.qlCalendarAdvance(Calendar,X1824,W1825,"f",FALSE)</f>
        <v>52041</v>
      </c>
      <c r="Y1825" s="682">
        <f>_xll.qlCalendarAdvance(Calendar,X1825,NDays&amp;"D")</f>
        <v>52041</v>
      </c>
      <c r="Z1825" s="681">
        <v>2.2485439632378146E-2</v>
      </c>
      <c r="AA1825" s="686"/>
      <c r="AB1825" s="685"/>
    </row>
    <row r="1826" spans="22:28" x14ac:dyDescent="0.2">
      <c r="V1826" s="688"/>
      <c r="W1826" s="687" t="str">
        <f t="shared" si="35"/>
        <v>1w</v>
      </c>
      <c r="X1826" s="683">
        <f>_xll.qlCalendarAdvance(Calendar,X1825,W1826,"f",FALSE)</f>
        <v>52048</v>
      </c>
      <c r="Y1826" s="682">
        <f>_xll.qlCalendarAdvance(Calendar,X1826,NDays&amp;"D")</f>
        <v>52048</v>
      </c>
      <c r="Z1826" s="681">
        <v>2.248002055086018E-2</v>
      </c>
      <c r="AA1826" s="686"/>
      <c r="AB1826" s="685"/>
    </row>
    <row r="1827" spans="22:28" x14ac:dyDescent="0.2">
      <c r="V1827" s="688"/>
      <c r="W1827" s="687" t="str">
        <f t="shared" si="35"/>
        <v>1w</v>
      </c>
      <c r="X1827" s="683">
        <f>_xll.qlCalendarAdvance(Calendar,X1826,W1827,"f",FALSE)</f>
        <v>52055</v>
      </c>
      <c r="Y1827" s="682">
        <f>_xll.qlCalendarAdvance(Calendar,X1827,NDays&amp;"D")</f>
        <v>52055</v>
      </c>
      <c r="Z1827" s="681">
        <v>2.2474580742890549E-2</v>
      </c>
      <c r="AA1827" s="686"/>
      <c r="AB1827" s="685"/>
    </row>
    <row r="1828" spans="22:28" x14ac:dyDescent="0.2">
      <c r="V1828" s="688"/>
      <c r="W1828" s="687" t="str">
        <f t="shared" si="35"/>
        <v>1w</v>
      </c>
      <c r="X1828" s="683">
        <f>_xll.qlCalendarAdvance(Calendar,X1827,W1828,"f",FALSE)</f>
        <v>52062</v>
      </c>
      <c r="Y1828" s="682">
        <f>_xll.qlCalendarAdvance(Calendar,X1828,NDays&amp;"D")</f>
        <v>52062</v>
      </c>
      <c r="Z1828" s="681">
        <v>2.2469120208631344E-2</v>
      </c>
      <c r="AA1828" s="686"/>
      <c r="AB1828" s="685"/>
    </row>
    <row r="1829" spans="22:28" x14ac:dyDescent="0.2">
      <c r="V1829" s="688"/>
      <c r="W1829" s="687" t="str">
        <f t="shared" si="35"/>
        <v>1w</v>
      </c>
      <c r="X1829" s="683">
        <f>_xll.qlCalendarAdvance(Calendar,X1828,W1829,"f",FALSE)</f>
        <v>52069</v>
      </c>
      <c r="Y1829" s="682">
        <f>_xll.qlCalendarAdvance(Calendar,X1829,NDays&amp;"D")</f>
        <v>52069</v>
      </c>
      <c r="Z1829" s="681">
        <v>2.2463638947839426E-2</v>
      </c>
      <c r="AA1829" s="686"/>
      <c r="AB1829" s="685"/>
    </row>
    <row r="1830" spans="22:28" x14ac:dyDescent="0.2">
      <c r="V1830" s="688"/>
      <c r="W1830" s="687" t="str">
        <f t="shared" si="35"/>
        <v>1w</v>
      </c>
      <c r="X1830" s="683">
        <f>_xll.qlCalendarAdvance(Calendar,X1829,W1830,"f",FALSE)</f>
        <v>52076</v>
      </c>
      <c r="Y1830" s="682">
        <f>_xll.qlCalendarAdvance(Calendar,X1830,NDays&amp;"D")</f>
        <v>52076</v>
      </c>
      <c r="Z1830" s="681">
        <v>2.2458136960676889E-2</v>
      </c>
      <c r="AA1830" s="686"/>
      <c r="AB1830" s="685"/>
    </row>
    <row r="1831" spans="22:28" x14ac:dyDescent="0.2">
      <c r="V1831" s="688"/>
      <c r="W1831" s="687" t="str">
        <f t="shared" si="35"/>
        <v>1w</v>
      </c>
      <c r="X1831" s="683">
        <f>_xll.qlCalendarAdvance(Calendar,X1830,W1831,"f",FALSE)</f>
        <v>52083</v>
      </c>
      <c r="Y1831" s="682">
        <f>_xll.qlCalendarAdvance(Calendar,X1831,NDays&amp;"D")</f>
        <v>52083</v>
      </c>
      <c r="Z1831" s="681">
        <v>2.2452614247062685E-2</v>
      </c>
      <c r="AA1831" s="686"/>
      <c r="AB1831" s="685"/>
    </row>
    <row r="1832" spans="22:28" x14ac:dyDescent="0.2">
      <c r="V1832" s="688"/>
      <c r="W1832" s="687" t="str">
        <f t="shared" si="35"/>
        <v>1w</v>
      </c>
      <c r="X1832" s="683">
        <f>_xll.qlCalendarAdvance(Calendar,X1831,W1832,"f",FALSE)</f>
        <v>52090</v>
      </c>
      <c r="Y1832" s="682">
        <f>_xll.qlCalendarAdvance(Calendar,X1832,NDays&amp;"D")</f>
        <v>52090</v>
      </c>
      <c r="Z1832" s="681">
        <v>2.2447070807158909E-2</v>
      </c>
      <c r="AA1832" s="686"/>
      <c r="AB1832" s="685"/>
    </row>
    <row r="1833" spans="22:28" x14ac:dyDescent="0.2">
      <c r="V1833" s="688"/>
      <c r="W1833" s="687" t="str">
        <f t="shared" si="35"/>
        <v>1w</v>
      </c>
      <c r="X1833" s="683">
        <f>_xll.qlCalendarAdvance(Calendar,X1832,W1833,"f",FALSE)</f>
        <v>52097</v>
      </c>
      <c r="Y1833" s="682">
        <f>_xll.qlCalendarAdvance(Calendar,X1833,NDays&amp;"D")</f>
        <v>52097</v>
      </c>
      <c r="Z1833" s="681">
        <v>2.2441506640803466E-2</v>
      </c>
      <c r="AA1833" s="686"/>
      <c r="AB1833" s="685"/>
    </row>
    <row r="1834" spans="22:28" x14ac:dyDescent="0.2">
      <c r="V1834" s="688"/>
      <c r="W1834" s="687" t="str">
        <f t="shared" si="35"/>
        <v>1w</v>
      </c>
      <c r="X1834" s="683">
        <f>_xll.qlCalendarAdvance(Calendar,X1833,W1834,"f",FALSE)</f>
        <v>52104</v>
      </c>
      <c r="Y1834" s="682">
        <f>_xll.qlCalendarAdvance(Calendar,X1834,NDays&amp;"D")</f>
        <v>52104</v>
      </c>
      <c r="Z1834" s="681">
        <v>2.2435921748077403E-2</v>
      </c>
      <c r="AA1834" s="686"/>
      <c r="AB1834" s="685"/>
    </row>
    <row r="1835" spans="22:28" x14ac:dyDescent="0.2">
      <c r="V1835" s="688"/>
      <c r="W1835" s="687" t="str">
        <f t="shared" si="35"/>
        <v>1w</v>
      </c>
      <c r="X1835" s="683">
        <f>_xll.qlCalendarAdvance(Calendar,X1834,W1835,"f",FALSE)</f>
        <v>52111</v>
      </c>
      <c r="Y1835" s="682">
        <f>_xll.qlCalendarAdvance(Calendar,X1835,NDays&amp;"D")</f>
        <v>52111</v>
      </c>
      <c r="Z1835" s="681">
        <v>2.2430316128818628E-2</v>
      </c>
      <c r="AA1835" s="686"/>
      <c r="AB1835" s="685"/>
    </row>
    <row r="1836" spans="22:28" x14ac:dyDescent="0.2">
      <c r="V1836" s="688"/>
      <c r="W1836" s="687" t="str">
        <f t="shared" si="35"/>
        <v>1w</v>
      </c>
      <c r="X1836" s="683">
        <f>_xll.qlCalendarAdvance(Calendar,X1835,W1836,"f",FALSE)</f>
        <v>52118</v>
      </c>
      <c r="Y1836" s="682">
        <f>_xll.qlCalendarAdvance(Calendar,X1836,NDays&amp;"D")</f>
        <v>52118</v>
      </c>
      <c r="Z1836" s="681">
        <v>2.242468978327028E-2</v>
      </c>
      <c r="AA1836" s="686"/>
      <c r="AB1836" s="685"/>
    </row>
    <row r="1837" spans="22:28" x14ac:dyDescent="0.2">
      <c r="V1837" s="688"/>
      <c r="W1837" s="687" t="str">
        <f t="shared" si="35"/>
        <v>1w</v>
      </c>
      <c r="X1837" s="683">
        <f>_xll.qlCalendarAdvance(Calendar,X1836,W1837,"f",FALSE)</f>
        <v>52125</v>
      </c>
      <c r="Y1837" s="682">
        <f>_xll.qlCalendarAdvance(Calendar,X1837,NDays&amp;"D")</f>
        <v>52125</v>
      </c>
      <c r="Z1837" s="681">
        <v>2.2419042711189219E-2</v>
      </c>
      <c r="AA1837" s="686"/>
      <c r="AB1837" s="685"/>
    </row>
    <row r="1838" spans="22:28" x14ac:dyDescent="0.2">
      <c r="V1838" s="688"/>
      <c r="W1838" s="687" t="str">
        <f t="shared" si="35"/>
        <v>1w</v>
      </c>
      <c r="X1838" s="683">
        <f>_xll.qlCalendarAdvance(Calendar,X1837,W1838,"f",FALSE)</f>
        <v>52132</v>
      </c>
      <c r="Y1838" s="682">
        <f>_xll.qlCalendarAdvance(Calendar,X1838,NDays&amp;"D")</f>
        <v>52132</v>
      </c>
      <c r="Z1838" s="681">
        <v>2.2413374912818584E-2</v>
      </c>
      <c r="AA1838" s="686"/>
      <c r="AB1838" s="685"/>
    </row>
    <row r="1839" spans="22:28" x14ac:dyDescent="0.2">
      <c r="V1839" s="688"/>
      <c r="W1839" s="687" t="str">
        <f t="shared" si="35"/>
        <v>1w</v>
      </c>
      <c r="X1839" s="683">
        <f>_xll.qlCalendarAdvance(Calendar,X1838,W1839,"f",FALSE)</f>
        <v>52139</v>
      </c>
      <c r="Y1839" s="682">
        <f>_xll.qlCalendarAdvance(Calendar,X1839,NDays&amp;"D")</f>
        <v>52139</v>
      </c>
      <c r="Z1839" s="681">
        <v>2.2407686387915238E-2</v>
      </c>
      <c r="AA1839" s="686"/>
      <c r="AB1839" s="685"/>
    </row>
    <row r="1840" spans="22:28" x14ac:dyDescent="0.2">
      <c r="V1840" s="688"/>
      <c r="W1840" s="687" t="str">
        <f t="shared" si="35"/>
        <v>1w</v>
      </c>
      <c r="X1840" s="683">
        <f>_xll.qlCalendarAdvance(Calendar,X1839,W1840,"f",FALSE)</f>
        <v>52146</v>
      </c>
      <c r="Y1840" s="682">
        <f>_xll.qlCalendarAdvance(Calendar,X1840,NDays&amp;"D")</f>
        <v>52146</v>
      </c>
      <c r="Z1840" s="681">
        <v>2.2401977136722317E-2</v>
      </c>
      <c r="AA1840" s="686"/>
      <c r="AB1840" s="685"/>
    </row>
    <row r="1841" spans="22:28" x14ac:dyDescent="0.2">
      <c r="V1841" s="688"/>
      <c r="W1841" s="687" t="str">
        <f t="shared" si="35"/>
        <v>1w</v>
      </c>
      <c r="X1841" s="683">
        <f>_xll.qlCalendarAdvance(Calendar,X1840,W1841,"f",FALSE)</f>
        <v>52153</v>
      </c>
      <c r="Y1841" s="682">
        <f>_xll.qlCalendarAdvance(Calendar,X1841,NDays&amp;"D")</f>
        <v>52153</v>
      </c>
      <c r="Z1841" s="681">
        <v>2.2396247159077731E-2</v>
      </c>
      <c r="AA1841" s="686"/>
      <c r="AB1841" s="685"/>
    </row>
    <row r="1842" spans="22:28" x14ac:dyDescent="0.2">
      <c r="V1842" s="688"/>
      <c r="W1842" s="687" t="str">
        <f t="shared" si="35"/>
        <v>1w</v>
      </c>
      <c r="X1842" s="683">
        <f>_xll.qlCalendarAdvance(Calendar,X1841,W1842,"f",FALSE)</f>
        <v>52160</v>
      </c>
      <c r="Y1842" s="682">
        <f>_xll.qlCalendarAdvance(Calendar,X1842,NDays&amp;"D")</f>
        <v>52160</v>
      </c>
      <c r="Z1842" s="681">
        <v>2.2390496455062525E-2</v>
      </c>
      <c r="AA1842" s="686"/>
      <c r="AB1842" s="685"/>
    </row>
    <row r="1843" spans="22:28" x14ac:dyDescent="0.2">
      <c r="V1843" s="688"/>
      <c r="W1843" s="687" t="str">
        <f t="shared" si="35"/>
        <v>1w</v>
      </c>
      <c r="X1843" s="683">
        <f>_xll.qlCalendarAdvance(Calendar,X1842,W1843,"f",FALSE)</f>
        <v>52167</v>
      </c>
      <c r="Y1843" s="682">
        <f>_xll.qlCalendarAdvance(Calendar,X1843,NDays&amp;"D")</f>
        <v>52167</v>
      </c>
      <c r="Z1843" s="681">
        <v>2.2384725024676699E-2</v>
      </c>
      <c r="AA1843" s="686"/>
      <c r="AB1843" s="685"/>
    </row>
    <row r="1844" spans="22:28" x14ac:dyDescent="0.2">
      <c r="V1844" s="688"/>
      <c r="W1844" s="687" t="str">
        <f t="shared" si="35"/>
        <v>1w</v>
      </c>
      <c r="X1844" s="683">
        <f>_xll.qlCalendarAdvance(Calendar,X1843,W1844,"f",FALSE)</f>
        <v>52174</v>
      </c>
      <c r="Y1844" s="682">
        <f>_xll.qlCalendarAdvance(Calendar,X1844,NDays&amp;"D")</f>
        <v>52174</v>
      </c>
      <c r="Z1844" s="681">
        <v>2.2378932867758161E-2</v>
      </c>
      <c r="AA1844" s="686"/>
      <c r="AB1844" s="685"/>
    </row>
    <row r="1845" spans="22:28" x14ac:dyDescent="0.2">
      <c r="V1845" s="688"/>
      <c r="W1845" s="687" t="str">
        <f t="shared" si="35"/>
        <v>1w</v>
      </c>
      <c r="X1845" s="683">
        <f>_xll.qlCalendarAdvance(Calendar,X1844,W1845,"f",FALSE)</f>
        <v>52181</v>
      </c>
      <c r="Y1845" s="682">
        <f>_xll.qlCalendarAdvance(Calendar,X1845,NDays&amp;"D")</f>
        <v>52181</v>
      </c>
      <c r="Z1845" s="681">
        <v>2.2373119984550049E-2</v>
      </c>
      <c r="AA1845" s="686"/>
      <c r="AB1845" s="685"/>
    </row>
    <row r="1846" spans="22:28" x14ac:dyDescent="0.2">
      <c r="V1846" s="688"/>
      <c r="W1846" s="687" t="str">
        <f t="shared" si="35"/>
        <v>1w</v>
      </c>
      <c r="X1846" s="683">
        <f>_xll.qlCalendarAdvance(Calendar,X1845,W1846,"f",FALSE)</f>
        <v>52188</v>
      </c>
      <c r="Y1846" s="682">
        <f>_xll.qlCalendarAdvance(Calendar,X1846,NDays&amp;"D")</f>
        <v>52188</v>
      </c>
      <c r="Z1846" s="681">
        <v>2.2367286374971318E-2</v>
      </c>
      <c r="AA1846" s="686"/>
      <c r="AB1846" s="685"/>
    </row>
    <row r="1847" spans="22:28" x14ac:dyDescent="0.2">
      <c r="V1847" s="688"/>
      <c r="W1847" s="687" t="str">
        <f t="shared" si="35"/>
        <v>1w</v>
      </c>
      <c r="X1847" s="683">
        <f>_xll.qlCalendarAdvance(Calendar,X1846,W1847,"f",FALSE)</f>
        <v>52195</v>
      </c>
      <c r="Y1847" s="682">
        <f>_xll.qlCalendarAdvance(Calendar,X1847,NDays&amp;"D")</f>
        <v>52195</v>
      </c>
      <c r="Z1847" s="681">
        <v>2.236143203894092E-2</v>
      </c>
      <c r="AA1847" s="686"/>
      <c r="AB1847" s="685"/>
    </row>
    <row r="1848" spans="22:28" x14ac:dyDescent="0.2">
      <c r="V1848" s="688"/>
      <c r="W1848" s="687" t="str">
        <f t="shared" si="35"/>
        <v>1w</v>
      </c>
      <c r="X1848" s="683">
        <f>_xll.qlCalendarAdvance(Calendar,X1847,W1848,"f",FALSE)</f>
        <v>52202</v>
      </c>
      <c r="Y1848" s="682">
        <f>_xll.qlCalendarAdvance(Calendar,X1848,NDays&amp;"D")</f>
        <v>52202</v>
      </c>
      <c r="Z1848" s="681">
        <v>2.2355556976539903E-2</v>
      </c>
      <c r="AA1848" s="686"/>
      <c r="AB1848" s="685"/>
    </row>
    <row r="1849" spans="22:28" x14ac:dyDescent="0.2">
      <c r="V1849" s="688"/>
      <c r="W1849" s="687" t="str">
        <f t="shared" si="35"/>
        <v>1w</v>
      </c>
      <c r="X1849" s="683">
        <f>_xll.qlCalendarAdvance(Calendar,X1848,W1849,"f",FALSE)</f>
        <v>52209</v>
      </c>
      <c r="Y1849" s="682">
        <f>_xll.qlCalendarAdvance(Calendar,X1849,NDays&amp;"D")</f>
        <v>52209</v>
      </c>
      <c r="Z1849" s="681">
        <v>2.234966118768722E-2</v>
      </c>
      <c r="AA1849" s="686"/>
      <c r="AB1849" s="685"/>
    </row>
    <row r="1850" spans="22:28" x14ac:dyDescent="0.2">
      <c r="V1850" s="688"/>
      <c r="W1850" s="687" t="str">
        <f t="shared" si="35"/>
        <v>1w</v>
      </c>
      <c r="X1850" s="683">
        <f>_xll.qlCalendarAdvance(Calendar,X1849,W1850,"f",FALSE)</f>
        <v>52216</v>
      </c>
      <c r="Y1850" s="682">
        <f>_xll.qlCalendarAdvance(Calendar,X1850,NDays&amp;"D")</f>
        <v>52216</v>
      </c>
      <c r="Z1850" s="681">
        <v>2.2343744672544963E-2</v>
      </c>
      <c r="AA1850" s="686"/>
      <c r="AB1850" s="685"/>
    </row>
    <row r="1851" spans="22:28" x14ac:dyDescent="0.2">
      <c r="V1851" s="688"/>
      <c r="W1851" s="687" t="str">
        <f t="shared" si="35"/>
        <v>1w</v>
      </c>
      <c r="X1851" s="683">
        <f>_xll.qlCalendarAdvance(Calendar,X1850,W1851,"f",FALSE)</f>
        <v>52223</v>
      </c>
      <c r="Y1851" s="682">
        <f>_xll.qlCalendarAdvance(Calendar,X1851,NDays&amp;"D")</f>
        <v>52223</v>
      </c>
      <c r="Z1851" s="681">
        <v>2.2337807430869994E-2</v>
      </c>
      <c r="AA1851" s="686"/>
      <c r="AB1851" s="685"/>
    </row>
    <row r="1852" spans="22:28" x14ac:dyDescent="0.2">
      <c r="V1852" s="688"/>
      <c r="W1852" s="687" t="str">
        <f t="shared" si="35"/>
        <v>1w</v>
      </c>
      <c r="X1852" s="683">
        <f>_xll.qlCalendarAdvance(Calendar,X1851,W1852,"f",FALSE)</f>
        <v>52230</v>
      </c>
      <c r="Y1852" s="682">
        <f>_xll.qlCalendarAdvance(Calendar,X1852,NDays&amp;"D")</f>
        <v>52230</v>
      </c>
      <c r="Z1852" s="681">
        <v>2.2331849462986497E-2</v>
      </c>
      <c r="AA1852" s="686"/>
      <c r="AB1852" s="685"/>
    </row>
    <row r="1853" spans="22:28" x14ac:dyDescent="0.2">
      <c r="V1853" s="688"/>
      <c r="W1853" s="687" t="str">
        <f t="shared" si="35"/>
        <v>1w</v>
      </c>
      <c r="X1853" s="683">
        <f>_xll.qlCalendarAdvance(Calendar,X1852,W1853,"f",FALSE)</f>
        <v>52237</v>
      </c>
      <c r="Y1853" s="682">
        <f>_xll.qlCalendarAdvance(Calendar,X1853,NDays&amp;"D")</f>
        <v>52237</v>
      </c>
      <c r="Z1853" s="681">
        <v>2.2325870768651335E-2</v>
      </c>
      <c r="AA1853" s="686"/>
      <c r="AB1853" s="685"/>
    </row>
    <row r="1854" spans="22:28" x14ac:dyDescent="0.2">
      <c r="V1854" s="688"/>
      <c r="W1854" s="687" t="str">
        <f t="shared" si="35"/>
        <v>1w</v>
      </c>
      <c r="X1854" s="683">
        <f>_xll.qlCalendarAdvance(Calendar,X1853,W1854,"f",FALSE)</f>
        <v>52244</v>
      </c>
      <c r="Y1854" s="682">
        <f>_xll.qlCalendarAdvance(Calendar,X1854,NDays&amp;"D")</f>
        <v>52244</v>
      </c>
      <c r="Z1854" s="681">
        <v>2.2319871347864506E-2</v>
      </c>
      <c r="AA1854" s="686"/>
      <c r="AB1854" s="685"/>
    </row>
    <row r="1855" spans="22:28" x14ac:dyDescent="0.2">
      <c r="V1855" s="688"/>
      <c r="W1855" s="687" t="str">
        <f t="shared" si="35"/>
        <v>1w</v>
      </c>
      <c r="X1855" s="683">
        <f>_xll.qlCalendarAdvance(Calendar,X1854,W1855,"f",FALSE)</f>
        <v>52251</v>
      </c>
      <c r="Y1855" s="682">
        <f>_xll.qlCalendarAdvance(Calendar,X1855,NDays&amp;"D")</f>
        <v>52251</v>
      </c>
      <c r="Z1855" s="681">
        <v>2.2313851200707058E-2</v>
      </c>
      <c r="AA1855" s="686"/>
      <c r="AB1855" s="685"/>
    </row>
    <row r="1856" spans="22:28" x14ac:dyDescent="0.2">
      <c r="V1856" s="688"/>
      <c r="W1856" s="687" t="str">
        <f t="shared" si="35"/>
        <v>1w</v>
      </c>
      <c r="X1856" s="683">
        <f>_xll.qlCalendarAdvance(Calendar,X1855,W1856,"f",FALSE)</f>
        <v>52258</v>
      </c>
      <c r="Y1856" s="682">
        <f>_xll.qlCalendarAdvance(Calendar,X1856,NDays&amp;"D")</f>
        <v>52258</v>
      </c>
      <c r="Z1856" s="681">
        <v>2.230781032717899E-2</v>
      </c>
      <c r="AA1856" s="686"/>
      <c r="AB1856" s="685"/>
    </row>
    <row r="1857" spans="22:28" x14ac:dyDescent="0.2">
      <c r="V1857" s="688"/>
      <c r="W1857" s="687" t="str">
        <f t="shared" si="35"/>
        <v>1w</v>
      </c>
      <c r="X1857" s="683">
        <f>_xll.qlCalendarAdvance(Calendar,X1856,W1857,"f",FALSE)</f>
        <v>52265</v>
      </c>
      <c r="Y1857" s="682">
        <f>_xll.qlCalendarAdvance(Calendar,X1857,NDays&amp;"D")</f>
        <v>52265</v>
      </c>
      <c r="Z1857" s="681">
        <v>2.2301748727199255E-2</v>
      </c>
      <c r="AA1857" s="686"/>
      <c r="AB1857" s="685"/>
    </row>
    <row r="1858" spans="22:28" x14ac:dyDescent="0.2">
      <c r="V1858" s="688"/>
      <c r="W1858" s="687" t="str">
        <f t="shared" si="35"/>
        <v>1w</v>
      </c>
      <c r="X1858" s="683">
        <f>_xll.qlCalendarAdvance(Calendar,X1857,W1858,"f",FALSE)</f>
        <v>52272</v>
      </c>
      <c r="Y1858" s="682">
        <f>_xll.qlCalendarAdvance(Calendar,X1858,NDays&amp;"D")</f>
        <v>52272</v>
      </c>
      <c r="Z1858" s="681">
        <v>2.2295666400929948E-2</v>
      </c>
      <c r="AA1858" s="686"/>
      <c r="AB1858" s="685"/>
    </row>
    <row r="1859" spans="22:28" x14ac:dyDescent="0.2">
      <c r="V1859" s="688"/>
      <c r="W1859" s="687" t="str">
        <f t="shared" si="35"/>
        <v>1w</v>
      </c>
      <c r="X1859" s="683">
        <f>_xll.qlCalendarAdvance(Calendar,X1858,W1859,"f",FALSE)</f>
        <v>52279</v>
      </c>
      <c r="Y1859" s="682">
        <f>_xll.qlCalendarAdvance(Calendar,X1859,NDays&amp;"D")</f>
        <v>52279</v>
      </c>
      <c r="Z1859" s="681">
        <v>2.2289563348208974E-2</v>
      </c>
      <c r="AA1859" s="686"/>
      <c r="AB1859" s="685"/>
    </row>
    <row r="1860" spans="22:28" x14ac:dyDescent="0.2">
      <c r="V1860" s="688"/>
      <c r="W1860" s="687" t="str">
        <f t="shared" si="35"/>
        <v>1w</v>
      </c>
      <c r="X1860" s="683">
        <f>_xll.qlCalendarAdvance(Calendar,X1859,W1860,"f",FALSE)</f>
        <v>52286</v>
      </c>
      <c r="Y1860" s="682">
        <f>_xll.qlCalendarAdvance(Calendar,X1860,NDays&amp;"D")</f>
        <v>52286</v>
      </c>
      <c r="Z1860" s="681">
        <v>2.228343956911738E-2</v>
      </c>
      <c r="AA1860" s="686"/>
      <c r="AB1860" s="685"/>
    </row>
    <row r="1861" spans="22:28" x14ac:dyDescent="0.2">
      <c r="V1861" s="688"/>
      <c r="W1861" s="687" t="str">
        <f t="shared" si="35"/>
        <v>1w</v>
      </c>
      <c r="X1861" s="683">
        <f>_xll.qlCalendarAdvance(Calendar,X1860,W1861,"f",FALSE)</f>
        <v>52293</v>
      </c>
      <c r="Y1861" s="682">
        <f>_xll.qlCalendarAdvance(Calendar,X1861,NDays&amp;"D")</f>
        <v>52293</v>
      </c>
      <c r="Z1861" s="681">
        <v>2.2277295063736213E-2</v>
      </c>
      <c r="AA1861" s="686"/>
      <c r="AB1861" s="685"/>
    </row>
    <row r="1862" spans="22:28" x14ac:dyDescent="0.2">
      <c r="V1862" s="688"/>
      <c r="W1862" s="687" t="str">
        <f t="shared" si="35"/>
        <v>1w</v>
      </c>
      <c r="X1862" s="683">
        <f>_xll.qlCalendarAdvance(Calendar,X1861,W1862,"f",FALSE)</f>
        <v>52300</v>
      </c>
      <c r="Y1862" s="682">
        <f>_xll.qlCalendarAdvance(Calendar,X1862,NDays&amp;"D")</f>
        <v>52300</v>
      </c>
      <c r="Z1862" s="681">
        <v>2.2271129831822334E-2</v>
      </c>
      <c r="AA1862" s="686"/>
      <c r="AB1862" s="685"/>
    </row>
    <row r="1863" spans="22:28" x14ac:dyDescent="0.2">
      <c r="V1863" s="688"/>
      <c r="W1863" s="687" t="str">
        <f t="shared" si="35"/>
        <v>1w</v>
      </c>
      <c r="X1863" s="683">
        <f>_xll.qlCalendarAdvance(Calendar,X1862,W1863,"f",FALSE)</f>
        <v>52307</v>
      </c>
      <c r="Y1863" s="682">
        <f>_xll.qlCalendarAdvance(Calendar,X1863,NDays&amp;"D")</f>
        <v>52307</v>
      </c>
      <c r="Z1863" s="681">
        <v>2.2264943873618881E-2</v>
      </c>
      <c r="AA1863" s="686"/>
      <c r="AB1863" s="685"/>
    </row>
    <row r="1864" spans="22:28" x14ac:dyDescent="0.2">
      <c r="V1864" s="688"/>
      <c r="W1864" s="687" t="str">
        <f t="shared" si="35"/>
        <v>1w</v>
      </c>
      <c r="X1864" s="683">
        <f>_xll.qlCalendarAdvance(Calendar,X1863,W1864,"f",FALSE)</f>
        <v>52314</v>
      </c>
      <c r="Y1864" s="682">
        <f>_xll.qlCalendarAdvance(Calendar,X1864,NDays&amp;"D")</f>
        <v>52314</v>
      </c>
      <c r="Z1864" s="681">
        <v>2.2258737188963762E-2</v>
      </c>
      <c r="AA1864" s="686"/>
      <c r="AB1864" s="685"/>
    </row>
    <row r="1865" spans="22:28" x14ac:dyDescent="0.2">
      <c r="V1865" s="688"/>
      <c r="W1865" s="687" t="str">
        <f t="shared" si="35"/>
        <v>1w</v>
      </c>
      <c r="X1865" s="683">
        <f>_xll.qlCalendarAdvance(Calendar,X1864,W1865,"f",FALSE)</f>
        <v>52321</v>
      </c>
      <c r="Y1865" s="682">
        <f>_xll.qlCalendarAdvance(Calendar,X1865,NDays&amp;"D")</f>
        <v>52321</v>
      </c>
      <c r="Z1865" s="681">
        <v>2.2252509778019069E-2</v>
      </c>
      <c r="AA1865" s="686"/>
      <c r="AB1865" s="685"/>
    </row>
    <row r="1866" spans="22:28" x14ac:dyDescent="0.2">
      <c r="V1866" s="688"/>
      <c r="W1866" s="687" t="str">
        <f t="shared" si="35"/>
        <v>1w</v>
      </c>
      <c r="X1866" s="683">
        <f>_xll.qlCalendarAdvance(Calendar,X1865,W1866,"f",FALSE)</f>
        <v>52328</v>
      </c>
      <c r="Y1866" s="682">
        <f>_xll.qlCalendarAdvance(Calendar,X1866,NDays&amp;"D")</f>
        <v>52328</v>
      </c>
      <c r="Z1866" s="681">
        <v>2.2246261640703757E-2</v>
      </c>
      <c r="AA1866" s="686"/>
      <c r="AB1866" s="685"/>
    </row>
    <row r="1867" spans="22:28" x14ac:dyDescent="0.2">
      <c r="V1867" s="688"/>
      <c r="W1867" s="687" t="str">
        <f t="shared" si="35"/>
        <v>1w</v>
      </c>
      <c r="X1867" s="683">
        <f>_xll.qlCalendarAdvance(Calendar,X1866,W1867,"f",FALSE)</f>
        <v>52335</v>
      </c>
      <c r="Y1867" s="682">
        <f>_xll.qlCalendarAdvance(Calendar,X1867,NDays&amp;"D")</f>
        <v>52335</v>
      </c>
      <c r="Z1867" s="681">
        <v>2.2239992776855733E-2</v>
      </c>
      <c r="AA1867" s="686"/>
      <c r="AB1867" s="685"/>
    </row>
    <row r="1868" spans="22:28" x14ac:dyDescent="0.2">
      <c r="V1868" s="688"/>
      <c r="W1868" s="687" t="str">
        <f t="shared" si="35"/>
        <v>1w</v>
      </c>
      <c r="X1868" s="683">
        <f>_xll.qlCalendarAdvance(Calendar,X1867,W1868,"f",FALSE)</f>
        <v>52342</v>
      </c>
      <c r="Y1868" s="682">
        <f>_xll.qlCalendarAdvance(Calendar,X1868,NDays&amp;"D")</f>
        <v>52342</v>
      </c>
      <c r="Z1868" s="681">
        <v>2.2233703186880227E-2</v>
      </c>
      <c r="AA1868" s="686"/>
      <c r="AB1868" s="685"/>
    </row>
    <row r="1869" spans="22:28" x14ac:dyDescent="0.2">
      <c r="V1869" s="688"/>
      <c r="W1869" s="687" t="str">
        <f t="shared" si="35"/>
        <v>1w</v>
      </c>
      <c r="X1869" s="683">
        <f>_xll.qlCalendarAdvance(Calendar,X1868,W1869,"f",FALSE)</f>
        <v>52349</v>
      </c>
      <c r="Y1869" s="682">
        <f>_xll.qlCalendarAdvance(Calendar,X1869,NDays&amp;"D")</f>
        <v>52349</v>
      </c>
      <c r="Z1869" s="681">
        <v>2.2227392870372009E-2</v>
      </c>
      <c r="AA1869" s="686"/>
      <c r="AB1869" s="685"/>
    </row>
    <row r="1870" spans="22:28" x14ac:dyDescent="0.2">
      <c r="V1870" s="688"/>
      <c r="W1870" s="687" t="str">
        <f t="shared" si="35"/>
        <v>1w</v>
      </c>
      <c r="X1870" s="683">
        <f>_xll.qlCalendarAdvance(Calendar,X1869,W1870,"f",FALSE)</f>
        <v>52356</v>
      </c>
      <c r="Y1870" s="682">
        <f>_xll.qlCalendarAdvance(Calendar,X1870,NDays&amp;"D")</f>
        <v>52356</v>
      </c>
      <c r="Z1870" s="681">
        <v>2.2221061827493171E-2</v>
      </c>
      <c r="AA1870" s="686"/>
      <c r="AB1870" s="685"/>
    </row>
    <row r="1871" spans="22:28" x14ac:dyDescent="0.2">
      <c r="V1871" s="688"/>
      <c r="W1871" s="687" t="str">
        <f t="shared" si="35"/>
        <v>1w</v>
      </c>
      <c r="X1871" s="683">
        <f>_xll.qlCalendarAdvance(Calendar,X1870,W1871,"f",FALSE)</f>
        <v>52363</v>
      </c>
      <c r="Y1871" s="682">
        <f>_xll.qlCalendarAdvance(Calendar,X1871,NDays&amp;"D")</f>
        <v>52363</v>
      </c>
      <c r="Z1871" s="681">
        <v>2.221471005832476E-2</v>
      </c>
      <c r="AA1871" s="686"/>
      <c r="AB1871" s="685"/>
    </row>
    <row r="1872" spans="22:28" x14ac:dyDescent="0.2">
      <c r="V1872" s="688"/>
      <c r="W1872" s="687" t="str">
        <f t="shared" si="35"/>
        <v>1w</v>
      </c>
      <c r="X1872" s="683">
        <f>_xll.qlCalendarAdvance(Calendar,X1871,W1872,"f",FALSE)</f>
        <v>52370</v>
      </c>
      <c r="Y1872" s="682">
        <f>_xll.qlCalendarAdvance(Calendar,X1872,NDays&amp;"D")</f>
        <v>52370</v>
      </c>
      <c r="Z1872" s="681">
        <v>2.2208337562785729E-2</v>
      </c>
      <c r="AA1872" s="686"/>
      <c r="AB1872" s="685"/>
    </row>
    <row r="1873" spans="22:28" x14ac:dyDescent="0.2">
      <c r="V1873" s="688"/>
      <c r="W1873" s="687" t="str">
        <f t="shared" si="35"/>
        <v>1w</v>
      </c>
      <c r="X1873" s="683">
        <f>_xll.qlCalendarAdvance(Calendar,X1872,W1873,"f",FALSE)</f>
        <v>52377</v>
      </c>
      <c r="Y1873" s="682">
        <f>_xll.qlCalendarAdvance(Calendar,X1873,NDays&amp;"D")</f>
        <v>52377</v>
      </c>
      <c r="Z1873" s="681">
        <v>2.2201944340795032E-2</v>
      </c>
      <c r="AA1873" s="686"/>
      <c r="AB1873" s="685"/>
    </row>
    <row r="1874" spans="22:28" x14ac:dyDescent="0.2">
      <c r="V1874" s="688"/>
      <c r="W1874" s="687" t="str">
        <f t="shared" ref="W1874:W1937" si="36">W1873</f>
        <v>1w</v>
      </c>
      <c r="X1874" s="683">
        <f>_xll.qlCalendarAdvance(Calendar,X1873,W1874,"f",FALSE)</f>
        <v>52384</v>
      </c>
      <c r="Y1874" s="682">
        <f>_xll.qlCalendarAdvance(Calendar,X1874,NDays&amp;"D")</f>
        <v>52384</v>
      </c>
      <c r="Z1874" s="681">
        <v>2.2195530392433716E-2</v>
      </c>
      <c r="AA1874" s="686"/>
      <c r="AB1874" s="685"/>
    </row>
    <row r="1875" spans="22:28" x14ac:dyDescent="0.2">
      <c r="V1875" s="688"/>
      <c r="W1875" s="687" t="str">
        <f t="shared" si="36"/>
        <v>1w</v>
      </c>
      <c r="X1875" s="683">
        <f>_xll.qlCalendarAdvance(Calendar,X1874,W1875,"f",FALSE)</f>
        <v>52391</v>
      </c>
      <c r="Y1875" s="682">
        <f>_xll.qlCalendarAdvance(Calendar,X1875,NDays&amp;"D")</f>
        <v>52391</v>
      </c>
      <c r="Z1875" s="681">
        <v>2.2189095717782825E-2</v>
      </c>
      <c r="AA1875" s="686"/>
      <c r="AB1875" s="685"/>
    </row>
    <row r="1876" spans="22:28" x14ac:dyDescent="0.2">
      <c r="V1876" s="688"/>
      <c r="W1876" s="687" t="str">
        <f t="shared" si="36"/>
        <v>1w</v>
      </c>
      <c r="X1876" s="683">
        <f>_xll.qlCalendarAdvance(Calendar,X1875,W1876,"f",FALSE)</f>
        <v>52398</v>
      </c>
      <c r="Y1876" s="682">
        <f>_xll.qlCalendarAdvance(Calendar,X1876,NDays&amp;"D")</f>
        <v>52398</v>
      </c>
      <c r="Z1876" s="681">
        <v>2.2182640316680269E-2</v>
      </c>
      <c r="AA1876" s="686"/>
      <c r="AB1876" s="685"/>
    </row>
    <row r="1877" spans="22:28" x14ac:dyDescent="0.2">
      <c r="V1877" s="688"/>
      <c r="W1877" s="687" t="str">
        <f t="shared" si="36"/>
        <v>1w</v>
      </c>
      <c r="X1877" s="683">
        <f>_xll.qlCalendarAdvance(Calendar,X1876,W1877,"f",FALSE)</f>
        <v>52405</v>
      </c>
      <c r="Y1877" s="682">
        <f>_xll.qlCalendarAdvance(Calendar,X1877,NDays&amp;"D")</f>
        <v>52405</v>
      </c>
      <c r="Z1877" s="681">
        <v>2.2176164189288139E-2</v>
      </c>
      <c r="AA1877" s="686"/>
      <c r="AB1877" s="685"/>
    </row>
    <row r="1878" spans="22:28" x14ac:dyDescent="0.2">
      <c r="V1878" s="688"/>
      <c r="W1878" s="687" t="str">
        <f t="shared" si="36"/>
        <v>1w</v>
      </c>
      <c r="X1878" s="683">
        <f>_xll.qlCalendarAdvance(Calendar,X1877,W1878,"f",FALSE)</f>
        <v>52412</v>
      </c>
      <c r="Y1878" s="682">
        <f>_xll.qlCalendarAdvance(Calendar,X1878,NDays&amp;"D")</f>
        <v>52412</v>
      </c>
      <c r="Z1878" s="681">
        <v>2.2169667335444343E-2</v>
      </c>
      <c r="AA1878" s="686"/>
      <c r="AB1878" s="685"/>
    </row>
    <row r="1879" spans="22:28" x14ac:dyDescent="0.2">
      <c r="V1879" s="688"/>
      <c r="W1879" s="687" t="str">
        <f t="shared" si="36"/>
        <v>1w</v>
      </c>
      <c r="X1879" s="683">
        <f>_xll.qlCalendarAdvance(Calendar,X1878,W1879,"f",FALSE)</f>
        <v>52419</v>
      </c>
      <c r="Y1879" s="682">
        <f>_xll.qlCalendarAdvance(Calendar,X1879,NDays&amp;"D")</f>
        <v>52419</v>
      </c>
      <c r="Z1879" s="681">
        <v>2.2163149755310974E-2</v>
      </c>
      <c r="AA1879" s="686"/>
      <c r="AB1879" s="685"/>
    </row>
    <row r="1880" spans="22:28" x14ac:dyDescent="0.2">
      <c r="V1880" s="688"/>
      <c r="W1880" s="687" t="str">
        <f t="shared" si="36"/>
        <v>1w</v>
      </c>
      <c r="X1880" s="683">
        <f>_xll.qlCalendarAdvance(Calendar,X1879,W1880,"f",FALSE)</f>
        <v>52426</v>
      </c>
      <c r="Y1880" s="682">
        <f>_xll.qlCalendarAdvance(Calendar,X1880,NDays&amp;"D")</f>
        <v>52426</v>
      </c>
      <c r="Z1880" s="681">
        <v>2.2156611448806984E-2</v>
      </c>
      <c r="AA1880" s="686"/>
      <c r="AB1880" s="685"/>
    </row>
    <row r="1881" spans="22:28" x14ac:dyDescent="0.2">
      <c r="V1881" s="688"/>
      <c r="W1881" s="687" t="str">
        <f t="shared" si="36"/>
        <v>1w</v>
      </c>
      <c r="X1881" s="683">
        <f>_xll.qlCalendarAdvance(Calendar,X1880,W1881,"f",FALSE)</f>
        <v>52433</v>
      </c>
      <c r="Y1881" s="682">
        <f>_xll.qlCalendarAdvance(Calendar,X1881,NDays&amp;"D")</f>
        <v>52433</v>
      </c>
      <c r="Z1881" s="681">
        <v>2.2150052415932375E-2</v>
      </c>
      <c r="AA1881" s="686"/>
      <c r="AB1881" s="685"/>
    </row>
    <row r="1882" spans="22:28" x14ac:dyDescent="0.2">
      <c r="V1882" s="688"/>
      <c r="W1882" s="687" t="str">
        <f t="shared" si="36"/>
        <v>1w</v>
      </c>
      <c r="X1882" s="683">
        <f>_xll.qlCalendarAdvance(Calendar,X1881,W1882,"f",FALSE)</f>
        <v>52440</v>
      </c>
      <c r="Y1882" s="682">
        <f>_xll.qlCalendarAdvance(Calendar,X1882,NDays&amp;"D")</f>
        <v>52440</v>
      </c>
      <c r="Z1882" s="681">
        <v>2.2143472656687146E-2</v>
      </c>
      <c r="AA1882" s="686"/>
      <c r="AB1882" s="685"/>
    </row>
    <row r="1883" spans="22:28" x14ac:dyDescent="0.2">
      <c r="V1883" s="688"/>
      <c r="W1883" s="687" t="str">
        <f t="shared" si="36"/>
        <v>1w</v>
      </c>
      <c r="X1883" s="683">
        <f>_xll.qlCalendarAdvance(Calendar,X1882,W1883,"f",FALSE)</f>
        <v>52447</v>
      </c>
      <c r="Y1883" s="682">
        <f>_xll.qlCalendarAdvance(Calendar,X1883,NDays&amp;"D")</f>
        <v>52447</v>
      </c>
      <c r="Z1883" s="681">
        <v>2.2136872171071298E-2</v>
      </c>
      <c r="AA1883" s="686"/>
      <c r="AB1883" s="685"/>
    </row>
    <row r="1884" spans="22:28" x14ac:dyDescent="0.2">
      <c r="V1884" s="688"/>
      <c r="W1884" s="687" t="str">
        <f t="shared" si="36"/>
        <v>1w</v>
      </c>
      <c r="X1884" s="683">
        <f>_xll.qlCalendarAdvance(Calendar,X1883,W1884,"f",FALSE)</f>
        <v>52454</v>
      </c>
      <c r="Y1884" s="682">
        <f>_xll.qlCalendarAdvance(Calendar,X1884,NDays&amp;"D")</f>
        <v>52454</v>
      </c>
      <c r="Z1884" s="681">
        <v>2.2130250959165876E-2</v>
      </c>
      <c r="AA1884" s="686"/>
      <c r="AB1884" s="685"/>
    </row>
    <row r="1885" spans="22:28" x14ac:dyDescent="0.2">
      <c r="V1885" s="688"/>
      <c r="W1885" s="687" t="str">
        <f t="shared" si="36"/>
        <v>1w</v>
      </c>
      <c r="X1885" s="683">
        <f>_xll.qlCalendarAdvance(Calendar,X1884,W1885,"f",FALSE)</f>
        <v>52461</v>
      </c>
      <c r="Y1885" s="682">
        <f>_xll.qlCalendarAdvance(Calendar,X1885,NDays&amp;"D")</f>
        <v>52461</v>
      </c>
      <c r="Z1885" s="681">
        <v>2.2123609020808788E-2</v>
      </c>
      <c r="AA1885" s="686"/>
      <c r="AB1885" s="685"/>
    </row>
    <row r="1886" spans="22:28" x14ac:dyDescent="0.2">
      <c r="V1886" s="688"/>
      <c r="W1886" s="687" t="str">
        <f t="shared" si="36"/>
        <v>1w</v>
      </c>
      <c r="X1886" s="683">
        <f>_xll.qlCalendarAdvance(Calendar,X1885,W1886,"f",FALSE)</f>
        <v>52468</v>
      </c>
      <c r="Y1886" s="682">
        <f>_xll.qlCalendarAdvance(Calendar,X1886,NDays&amp;"D")</f>
        <v>52468</v>
      </c>
      <c r="Z1886" s="681">
        <v>2.2116946356162126E-2</v>
      </c>
      <c r="AA1886" s="686"/>
      <c r="AB1886" s="685"/>
    </row>
    <row r="1887" spans="22:28" x14ac:dyDescent="0.2">
      <c r="V1887" s="688"/>
      <c r="W1887" s="687" t="str">
        <f t="shared" si="36"/>
        <v>1w</v>
      </c>
      <c r="X1887" s="683">
        <f>_xll.qlCalendarAdvance(Calendar,X1886,W1887,"f",FALSE)</f>
        <v>52475</v>
      </c>
      <c r="Y1887" s="682">
        <f>_xll.qlCalendarAdvance(Calendar,X1887,NDays&amp;"D")</f>
        <v>52475</v>
      </c>
      <c r="Z1887" s="681">
        <v>2.2110262965144845E-2</v>
      </c>
      <c r="AA1887" s="686"/>
      <c r="AB1887" s="685"/>
    </row>
    <row r="1888" spans="22:28" x14ac:dyDescent="0.2">
      <c r="V1888" s="688"/>
      <c r="W1888" s="687" t="str">
        <f t="shared" si="36"/>
        <v>1w</v>
      </c>
      <c r="X1888" s="683">
        <f>_xll.qlCalendarAdvance(Calendar,X1887,W1888,"f",FALSE)</f>
        <v>52482</v>
      </c>
      <c r="Y1888" s="682">
        <f>_xll.qlCalendarAdvance(Calendar,X1888,NDays&amp;"D")</f>
        <v>52482</v>
      </c>
      <c r="Z1888" s="681">
        <v>2.210355884783799E-2</v>
      </c>
      <c r="AA1888" s="686"/>
      <c r="AB1888" s="685"/>
    </row>
    <row r="1889" spans="22:28" x14ac:dyDescent="0.2">
      <c r="V1889" s="688"/>
      <c r="W1889" s="687" t="str">
        <f t="shared" si="36"/>
        <v>1w</v>
      </c>
      <c r="X1889" s="683">
        <f>_xll.qlCalendarAdvance(Calendar,X1888,W1889,"f",FALSE)</f>
        <v>52489</v>
      </c>
      <c r="Y1889" s="682">
        <f>_xll.qlCalendarAdvance(Calendar,X1889,NDays&amp;"D")</f>
        <v>52489</v>
      </c>
      <c r="Z1889" s="681">
        <v>2.2096834003998422E-2</v>
      </c>
      <c r="AA1889" s="686"/>
      <c r="AB1889" s="685"/>
    </row>
    <row r="1890" spans="22:28" x14ac:dyDescent="0.2">
      <c r="V1890" s="688"/>
      <c r="W1890" s="687" t="str">
        <f t="shared" si="36"/>
        <v>1w</v>
      </c>
      <c r="X1890" s="683">
        <f>_xll.qlCalendarAdvance(Calendar,X1889,W1890,"f",FALSE)</f>
        <v>52496</v>
      </c>
      <c r="Y1890" s="682">
        <f>_xll.qlCalendarAdvance(Calendar,X1890,NDays&amp;"D")</f>
        <v>52496</v>
      </c>
      <c r="Z1890" s="681">
        <v>2.2090088434031374E-2</v>
      </c>
      <c r="AA1890" s="686"/>
      <c r="AB1890" s="685"/>
    </row>
    <row r="1891" spans="22:28" x14ac:dyDescent="0.2">
      <c r="V1891" s="688"/>
      <c r="W1891" s="687" t="str">
        <f t="shared" si="36"/>
        <v>1w</v>
      </c>
      <c r="X1891" s="683">
        <f>_xll.qlCalendarAdvance(Calendar,X1890,W1891,"f",FALSE)</f>
        <v>52503</v>
      </c>
      <c r="Y1891" s="682">
        <f>_xll.qlCalendarAdvance(Calendar,X1891,NDays&amp;"D")</f>
        <v>52503</v>
      </c>
      <c r="Z1891" s="681">
        <v>2.208332213761266E-2</v>
      </c>
      <c r="AA1891" s="686"/>
      <c r="AB1891" s="685"/>
    </row>
    <row r="1892" spans="22:28" x14ac:dyDescent="0.2">
      <c r="V1892" s="688"/>
      <c r="W1892" s="687" t="str">
        <f t="shared" si="36"/>
        <v>1w</v>
      </c>
      <c r="X1892" s="683">
        <f>_xll.qlCalendarAdvance(Calendar,X1891,W1892,"f",FALSE)</f>
        <v>52510</v>
      </c>
      <c r="Y1892" s="682">
        <f>_xll.qlCalendarAdvance(Calendar,X1892,NDays&amp;"D")</f>
        <v>52510</v>
      </c>
      <c r="Z1892" s="681">
        <v>2.2076535114904372E-2</v>
      </c>
      <c r="AA1892" s="686"/>
      <c r="AB1892" s="685"/>
    </row>
    <row r="1893" spans="22:28" x14ac:dyDescent="0.2">
      <c r="V1893" s="688"/>
      <c r="W1893" s="687" t="str">
        <f t="shared" si="36"/>
        <v>1w</v>
      </c>
      <c r="X1893" s="683">
        <f>_xll.qlCalendarAdvance(Calendar,X1892,W1893,"f",FALSE)</f>
        <v>52517</v>
      </c>
      <c r="Y1893" s="682">
        <f>_xll.qlCalendarAdvance(Calendar,X1893,NDays&amp;"D")</f>
        <v>52517</v>
      </c>
      <c r="Z1893" s="681">
        <v>2.2069727365744418E-2</v>
      </c>
      <c r="AA1893" s="686"/>
      <c r="AB1893" s="685"/>
    </row>
    <row r="1894" spans="22:28" x14ac:dyDescent="0.2">
      <c r="V1894" s="688"/>
      <c r="W1894" s="687" t="str">
        <f t="shared" si="36"/>
        <v>1w</v>
      </c>
      <c r="X1894" s="683">
        <f>_xll.qlCalendarAdvance(Calendar,X1893,W1894,"f",FALSE)</f>
        <v>52524</v>
      </c>
      <c r="Y1894" s="682">
        <f>_xll.qlCalendarAdvance(Calendar,X1894,NDays&amp;"D")</f>
        <v>52524</v>
      </c>
      <c r="Z1894" s="681">
        <v>2.2062898890213845E-2</v>
      </c>
      <c r="AA1894" s="686"/>
      <c r="AB1894" s="685"/>
    </row>
    <row r="1895" spans="22:28" x14ac:dyDescent="0.2">
      <c r="V1895" s="688"/>
      <c r="W1895" s="687" t="str">
        <f t="shared" si="36"/>
        <v>1w</v>
      </c>
      <c r="X1895" s="683">
        <f>_xll.qlCalendarAdvance(Calendar,X1894,W1895,"f",FALSE)</f>
        <v>52531</v>
      </c>
      <c r="Y1895" s="682">
        <f>_xll.qlCalendarAdvance(Calendar,X1895,NDays&amp;"D")</f>
        <v>52531</v>
      </c>
      <c r="Z1895" s="681">
        <v>2.2056049688474744E-2</v>
      </c>
      <c r="AA1895" s="686"/>
      <c r="AB1895" s="685"/>
    </row>
    <row r="1896" spans="22:28" x14ac:dyDescent="0.2">
      <c r="V1896" s="688"/>
      <c r="W1896" s="687" t="str">
        <f t="shared" si="36"/>
        <v>1w</v>
      </c>
      <c r="X1896" s="683">
        <f>_xll.qlCalendarAdvance(Calendar,X1895,W1896,"f",FALSE)</f>
        <v>52538</v>
      </c>
      <c r="Y1896" s="682">
        <f>_xll.qlCalendarAdvance(Calendar,X1896,NDays&amp;"D")</f>
        <v>52538</v>
      </c>
      <c r="Z1896" s="681">
        <v>2.2049179760283977E-2</v>
      </c>
      <c r="AA1896" s="686"/>
      <c r="AB1896" s="685"/>
    </row>
    <row r="1897" spans="22:28" x14ac:dyDescent="0.2">
      <c r="V1897" s="688"/>
      <c r="W1897" s="687" t="str">
        <f t="shared" si="36"/>
        <v>1w</v>
      </c>
      <c r="X1897" s="683">
        <f>_xll.qlCalendarAdvance(Calendar,X1896,W1897,"f",FALSE)</f>
        <v>52545</v>
      </c>
      <c r="Y1897" s="682">
        <f>_xll.qlCalendarAdvance(Calendar,X1897,NDays&amp;"D")</f>
        <v>52545</v>
      </c>
      <c r="Z1897" s="681">
        <v>2.2042289105803636E-2</v>
      </c>
      <c r="AA1897" s="686"/>
      <c r="AB1897" s="685"/>
    </row>
    <row r="1898" spans="22:28" x14ac:dyDescent="0.2">
      <c r="V1898" s="688"/>
      <c r="W1898" s="687" t="str">
        <f t="shared" si="36"/>
        <v>1w</v>
      </c>
      <c r="X1898" s="683">
        <f>_xll.qlCalendarAdvance(Calendar,X1897,W1898,"f",FALSE)</f>
        <v>52552</v>
      </c>
      <c r="Y1898" s="682">
        <f>_xll.qlCalendarAdvance(Calendar,X1898,NDays&amp;"D")</f>
        <v>52552</v>
      </c>
      <c r="Z1898" s="681">
        <v>2.2035377724952676E-2</v>
      </c>
      <c r="AA1898" s="686"/>
      <c r="AB1898" s="685"/>
    </row>
    <row r="1899" spans="22:28" x14ac:dyDescent="0.2">
      <c r="V1899" s="688"/>
      <c r="W1899" s="687" t="str">
        <f t="shared" si="36"/>
        <v>1w</v>
      </c>
      <c r="X1899" s="683">
        <f>_xll.qlCalendarAdvance(Calendar,X1898,W1899,"f",FALSE)</f>
        <v>52559</v>
      </c>
      <c r="Y1899" s="682">
        <f>_xll.qlCalendarAdvance(Calendar,X1899,NDays&amp;"D")</f>
        <v>52559</v>
      </c>
      <c r="Z1899" s="681">
        <v>2.2028445617893189E-2</v>
      </c>
      <c r="AA1899" s="686"/>
      <c r="AB1899" s="685"/>
    </row>
    <row r="1900" spans="22:28" x14ac:dyDescent="0.2">
      <c r="V1900" s="688"/>
      <c r="W1900" s="687" t="str">
        <f t="shared" si="36"/>
        <v>1w</v>
      </c>
      <c r="X1900" s="683">
        <f>_xll.qlCalendarAdvance(Calendar,X1899,W1900,"f",FALSE)</f>
        <v>52566</v>
      </c>
      <c r="Y1900" s="682">
        <f>_xll.qlCalendarAdvance(Calendar,X1900,NDays&amp;"D")</f>
        <v>52566</v>
      </c>
      <c r="Z1900" s="681">
        <v>2.2021492784382035E-2</v>
      </c>
      <c r="AA1900" s="686"/>
      <c r="AB1900" s="685"/>
    </row>
    <row r="1901" spans="22:28" x14ac:dyDescent="0.2">
      <c r="V1901" s="688"/>
      <c r="W1901" s="687" t="str">
        <f t="shared" si="36"/>
        <v>1w</v>
      </c>
      <c r="X1901" s="683">
        <f>_xll.qlCalendarAdvance(Calendar,X1900,W1901,"f",FALSE)</f>
        <v>52573</v>
      </c>
      <c r="Y1901" s="682">
        <f>_xll.qlCalendarAdvance(Calendar,X1901,NDays&amp;"D")</f>
        <v>52573</v>
      </c>
      <c r="Z1901" s="681">
        <v>2.2014519224581308E-2</v>
      </c>
      <c r="AA1901" s="686"/>
      <c r="AB1901" s="685"/>
    </row>
    <row r="1902" spans="22:28" x14ac:dyDescent="0.2">
      <c r="V1902" s="688"/>
      <c r="W1902" s="687" t="str">
        <f t="shared" si="36"/>
        <v>1w</v>
      </c>
      <c r="X1902" s="683">
        <f>_xll.qlCalendarAdvance(Calendar,X1901,W1902,"f",FALSE)</f>
        <v>52580</v>
      </c>
      <c r="Y1902" s="682">
        <f>_xll.qlCalendarAdvance(Calendar,X1902,NDays&amp;"D")</f>
        <v>52580</v>
      </c>
      <c r="Z1902" s="681">
        <v>2.2007524938328915E-2</v>
      </c>
      <c r="AA1902" s="686"/>
      <c r="AB1902" s="685"/>
    </row>
    <row r="1903" spans="22:28" x14ac:dyDescent="0.2">
      <c r="V1903" s="688"/>
      <c r="W1903" s="687" t="str">
        <f t="shared" si="36"/>
        <v>1w</v>
      </c>
      <c r="X1903" s="683">
        <f>_xll.qlCalendarAdvance(Calendar,X1902,W1903,"f",FALSE)</f>
        <v>52587</v>
      </c>
      <c r="Y1903" s="682">
        <f>_xll.qlCalendarAdvance(Calendar,X1903,NDays&amp;"D")</f>
        <v>52587</v>
      </c>
      <c r="Z1903" s="681">
        <v>2.2000509925786949E-2</v>
      </c>
      <c r="AA1903" s="686"/>
      <c r="AB1903" s="685"/>
    </row>
    <row r="1904" spans="22:28" x14ac:dyDescent="0.2">
      <c r="V1904" s="688"/>
      <c r="W1904" s="687" t="str">
        <f t="shared" si="36"/>
        <v>1w</v>
      </c>
      <c r="X1904" s="683">
        <f>_xll.qlCalendarAdvance(Calendar,X1903,W1904,"f",FALSE)</f>
        <v>52594</v>
      </c>
      <c r="Y1904" s="682">
        <f>_xll.qlCalendarAdvance(Calendar,X1904,NDays&amp;"D")</f>
        <v>52594</v>
      </c>
      <c r="Z1904" s="681">
        <v>2.1993474186874362E-2</v>
      </c>
      <c r="AA1904" s="686"/>
      <c r="AB1904" s="685"/>
    </row>
    <row r="1905" spans="22:28" x14ac:dyDescent="0.2">
      <c r="V1905" s="688"/>
      <c r="W1905" s="687" t="str">
        <f t="shared" si="36"/>
        <v>1w</v>
      </c>
      <c r="X1905" s="683">
        <f>_xll.qlCalendarAdvance(Calendar,X1904,W1905,"f",FALSE)</f>
        <v>52601</v>
      </c>
      <c r="Y1905" s="682">
        <f>_xll.qlCalendarAdvance(Calendar,X1905,NDays&amp;"D")</f>
        <v>52601</v>
      </c>
      <c r="Z1905" s="681">
        <v>2.1986417721753249E-2</v>
      </c>
      <c r="AA1905" s="686"/>
      <c r="AB1905" s="685"/>
    </row>
    <row r="1906" spans="22:28" x14ac:dyDescent="0.2">
      <c r="V1906" s="688"/>
      <c r="W1906" s="687" t="str">
        <f t="shared" si="36"/>
        <v>1w</v>
      </c>
      <c r="X1906" s="683">
        <f>_xll.qlCalendarAdvance(Calendar,X1905,W1906,"f",FALSE)</f>
        <v>52608</v>
      </c>
      <c r="Y1906" s="682">
        <f>_xll.qlCalendarAdvance(Calendar,X1906,NDays&amp;"D")</f>
        <v>52608</v>
      </c>
      <c r="Z1906" s="681">
        <v>2.1979340530180469E-2</v>
      </c>
      <c r="AA1906" s="686"/>
      <c r="AB1906" s="685"/>
    </row>
    <row r="1907" spans="22:28" x14ac:dyDescent="0.2">
      <c r="V1907" s="688"/>
      <c r="W1907" s="687" t="str">
        <f t="shared" si="36"/>
        <v>1w</v>
      </c>
      <c r="X1907" s="683">
        <f>_xll.qlCalendarAdvance(Calendar,X1906,W1907,"f",FALSE)</f>
        <v>52615</v>
      </c>
      <c r="Y1907" s="682">
        <f>_xll.qlCalendarAdvance(Calendar,X1907,NDays&amp;"D")</f>
        <v>52615</v>
      </c>
      <c r="Z1907" s="681">
        <v>2.1972242612399162E-2</v>
      </c>
      <c r="AA1907" s="686"/>
      <c r="AB1907" s="685"/>
    </row>
    <row r="1908" spans="22:28" x14ac:dyDescent="0.2">
      <c r="V1908" s="688"/>
      <c r="W1908" s="687" t="str">
        <f t="shared" si="36"/>
        <v>1w</v>
      </c>
      <c r="X1908" s="683">
        <f>_xll.qlCalendarAdvance(Calendar,X1907,W1908,"f",FALSE)</f>
        <v>52622</v>
      </c>
      <c r="Y1908" s="682">
        <f>_xll.qlCalendarAdvance(Calendar,X1908,NDays&amp;"D")</f>
        <v>52622</v>
      </c>
      <c r="Z1908" s="681">
        <v>2.1965123968166189E-2</v>
      </c>
      <c r="AA1908" s="686"/>
      <c r="AB1908" s="685"/>
    </row>
    <row r="1909" spans="22:28" x14ac:dyDescent="0.2">
      <c r="V1909" s="688"/>
      <c r="W1909" s="687" t="str">
        <f t="shared" si="36"/>
        <v>1w</v>
      </c>
      <c r="X1909" s="683">
        <f>_xll.qlCalendarAdvance(Calendar,X1908,W1909,"f",FALSE)</f>
        <v>52629</v>
      </c>
      <c r="Y1909" s="682">
        <f>_xll.qlCalendarAdvance(Calendar,X1909,NDays&amp;"D")</f>
        <v>52629</v>
      </c>
      <c r="Z1909" s="681">
        <v>2.1957984597724689E-2</v>
      </c>
      <c r="AA1909" s="686"/>
      <c r="AB1909" s="685"/>
    </row>
    <row r="1910" spans="22:28" x14ac:dyDescent="0.2">
      <c r="V1910" s="688"/>
      <c r="W1910" s="687" t="str">
        <f t="shared" si="36"/>
        <v>1w</v>
      </c>
      <c r="X1910" s="683">
        <f>_xll.qlCalendarAdvance(Calendar,X1909,W1910,"f",FALSE)</f>
        <v>52636</v>
      </c>
      <c r="Y1910" s="682">
        <f>_xll.qlCalendarAdvance(Calendar,X1910,NDays&amp;"D")</f>
        <v>52636</v>
      </c>
      <c r="Z1910" s="681">
        <v>2.1950824500912569E-2</v>
      </c>
      <c r="AA1910" s="686"/>
      <c r="AB1910" s="685"/>
    </row>
    <row r="1911" spans="22:28" x14ac:dyDescent="0.2">
      <c r="V1911" s="688"/>
      <c r="W1911" s="687" t="str">
        <f t="shared" si="36"/>
        <v>1w</v>
      </c>
      <c r="X1911" s="683">
        <f>_xll.qlCalendarAdvance(Calendar,X1910,W1911,"f",FALSE)</f>
        <v>52643</v>
      </c>
      <c r="Y1911" s="682">
        <f>_xll.qlCalendarAdvance(Calendar,X1911,NDays&amp;"D")</f>
        <v>52643</v>
      </c>
      <c r="Z1911" s="681">
        <v>2.1943643677729829E-2</v>
      </c>
      <c r="AA1911" s="686"/>
      <c r="AB1911" s="685"/>
    </row>
    <row r="1912" spans="22:28" x14ac:dyDescent="0.2">
      <c r="V1912" s="688"/>
      <c r="W1912" s="687" t="str">
        <f t="shared" si="36"/>
        <v>1w</v>
      </c>
      <c r="X1912" s="683">
        <f>_xll.qlCalendarAdvance(Calendar,X1911,W1912,"f",FALSE)</f>
        <v>52650</v>
      </c>
      <c r="Y1912" s="682">
        <f>_xll.qlCalendarAdvance(Calendar,X1912,NDays&amp;"D")</f>
        <v>52650</v>
      </c>
      <c r="Z1912" s="681">
        <v>2.1936442128257516E-2</v>
      </c>
      <c r="AA1912" s="686"/>
      <c r="AB1912" s="685"/>
    </row>
    <row r="1913" spans="22:28" x14ac:dyDescent="0.2">
      <c r="V1913" s="688"/>
      <c r="W1913" s="687" t="str">
        <f t="shared" si="36"/>
        <v>1w</v>
      </c>
      <c r="X1913" s="683">
        <f>_xll.qlCalendarAdvance(Calendar,X1912,W1913,"f",FALSE)</f>
        <v>52657</v>
      </c>
      <c r="Y1913" s="682">
        <f>_xll.qlCalendarAdvance(Calendar,X1913,NDays&amp;"D")</f>
        <v>52657</v>
      </c>
      <c r="Z1913" s="681">
        <v>2.1929219852414583E-2</v>
      </c>
      <c r="AA1913" s="686"/>
      <c r="AB1913" s="685"/>
    </row>
    <row r="1914" spans="22:28" x14ac:dyDescent="0.2">
      <c r="V1914" s="688"/>
      <c r="W1914" s="687" t="str">
        <f t="shared" si="36"/>
        <v>1w</v>
      </c>
      <c r="X1914" s="683">
        <f>_xll.qlCalendarAdvance(Calendar,X1913,W1914,"f",FALSE)</f>
        <v>52664</v>
      </c>
      <c r="Y1914" s="682">
        <f>_xll.qlCalendarAdvance(Calendar,X1914,NDays&amp;"D")</f>
        <v>52664</v>
      </c>
      <c r="Z1914" s="681">
        <v>2.1921976850363123E-2</v>
      </c>
      <c r="AA1914" s="686"/>
      <c r="AB1914" s="685"/>
    </row>
    <row r="1915" spans="22:28" x14ac:dyDescent="0.2">
      <c r="V1915" s="688"/>
      <c r="W1915" s="687" t="str">
        <f t="shared" si="36"/>
        <v>1w</v>
      </c>
      <c r="X1915" s="683">
        <f>_xll.qlCalendarAdvance(Calendar,X1914,W1915,"f",FALSE)</f>
        <v>52671</v>
      </c>
      <c r="Y1915" s="682">
        <f>_xll.qlCalendarAdvance(Calendar,X1915,NDays&amp;"D")</f>
        <v>52671</v>
      </c>
      <c r="Z1915" s="681">
        <v>2.1914713121941043E-2</v>
      </c>
      <c r="AA1915" s="686"/>
      <c r="AB1915" s="685"/>
    </row>
    <row r="1916" spans="22:28" x14ac:dyDescent="0.2">
      <c r="V1916" s="688"/>
      <c r="W1916" s="687" t="str">
        <f t="shared" si="36"/>
        <v>1w</v>
      </c>
      <c r="X1916" s="683">
        <f>_xll.qlCalendarAdvance(Calendar,X1915,W1916,"f",FALSE)</f>
        <v>52678</v>
      </c>
      <c r="Y1916" s="682">
        <f>_xll.qlCalendarAdvance(Calendar,X1916,NDays&amp;"D")</f>
        <v>52678</v>
      </c>
      <c r="Z1916" s="681">
        <v>2.1907428667229389E-2</v>
      </c>
      <c r="AA1916" s="686"/>
      <c r="AB1916" s="685"/>
    </row>
    <row r="1917" spans="22:28" x14ac:dyDescent="0.2">
      <c r="V1917" s="688"/>
      <c r="W1917" s="687" t="str">
        <f t="shared" si="36"/>
        <v>1w</v>
      </c>
      <c r="X1917" s="683">
        <f>_xll.qlCalendarAdvance(Calendar,X1916,W1917,"f",FALSE)</f>
        <v>52685</v>
      </c>
      <c r="Y1917" s="682">
        <f>_xll.qlCalendarAdvance(Calendar,X1917,NDays&amp;"D")</f>
        <v>52685</v>
      </c>
      <c r="Z1917" s="681">
        <v>2.1900123486147116E-2</v>
      </c>
      <c r="AA1917" s="686"/>
      <c r="AB1917" s="685"/>
    </row>
    <row r="1918" spans="22:28" x14ac:dyDescent="0.2">
      <c r="V1918" s="688"/>
      <c r="W1918" s="687" t="str">
        <f t="shared" si="36"/>
        <v>1w</v>
      </c>
      <c r="X1918" s="683">
        <f>_xll.qlCalendarAdvance(Calendar,X1917,W1918,"f",FALSE)</f>
        <v>52692</v>
      </c>
      <c r="Y1918" s="682">
        <f>_xll.qlCalendarAdvance(Calendar,X1918,NDays&amp;"D")</f>
        <v>52692</v>
      </c>
      <c r="Z1918" s="681">
        <v>2.1892797578694223E-2</v>
      </c>
      <c r="AA1918" s="686"/>
      <c r="AB1918" s="685"/>
    </row>
    <row r="1919" spans="22:28" x14ac:dyDescent="0.2">
      <c r="V1919" s="688"/>
      <c r="W1919" s="687" t="str">
        <f t="shared" si="36"/>
        <v>1w</v>
      </c>
      <c r="X1919" s="683">
        <f>_xll.qlCalendarAdvance(Calendar,X1918,W1919,"f",FALSE)</f>
        <v>52699</v>
      </c>
      <c r="Y1919" s="682">
        <f>_xll.qlCalendarAdvance(Calendar,X1919,NDays&amp;"D")</f>
        <v>52699</v>
      </c>
      <c r="Z1919" s="681">
        <v>2.1885450944951756E-2</v>
      </c>
      <c r="AA1919" s="686"/>
      <c r="AB1919" s="685"/>
    </row>
    <row r="1920" spans="22:28" x14ac:dyDescent="0.2">
      <c r="V1920" s="688"/>
      <c r="W1920" s="687" t="str">
        <f t="shared" si="36"/>
        <v>1w</v>
      </c>
      <c r="X1920" s="683">
        <f>_xll.qlCalendarAdvance(Calendar,X1919,W1920,"f",FALSE)</f>
        <v>52706</v>
      </c>
      <c r="Y1920" s="682">
        <f>_xll.qlCalendarAdvance(Calendar,X1920,NDays&amp;"D")</f>
        <v>52706</v>
      </c>
      <c r="Z1920" s="681">
        <v>2.1878083584919716E-2</v>
      </c>
      <c r="AA1920" s="686"/>
      <c r="AB1920" s="685"/>
    </row>
    <row r="1921" spans="22:28" x14ac:dyDescent="0.2">
      <c r="V1921" s="688"/>
      <c r="W1921" s="687" t="str">
        <f t="shared" si="36"/>
        <v>1w</v>
      </c>
      <c r="X1921" s="683">
        <f>_xll.qlCalendarAdvance(Calendar,X1920,W1921,"f",FALSE)</f>
        <v>52713</v>
      </c>
      <c r="Y1921" s="682">
        <f>_xll.qlCalendarAdvance(Calendar,X1921,NDays&amp;"D")</f>
        <v>52713</v>
      </c>
      <c r="Z1921" s="681">
        <v>2.1870695498679149E-2</v>
      </c>
      <c r="AA1921" s="686"/>
      <c r="AB1921" s="685"/>
    </row>
    <row r="1922" spans="22:28" x14ac:dyDescent="0.2">
      <c r="V1922" s="688"/>
      <c r="W1922" s="687" t="str">
        <f t="shared" si="36"/>
        <v>1w</v>
      </c>
      <c r="X1922" s="683">
        <f>_xll.qlCalendarAdvance(Calendar,X1921,W1922,"f",FALSE)</f>
        <v>52720</v>
      </c>
      <c r="Y1922" s="682">
        <f>_xll.qlCalendarAdvance(Calendar,X1922,NDays&amp;"D")</f>
        <v>52720</v>
      </c>
      <c r="Z1922" s="681">
        <v>2.1863286685986916E-2</v>
      </c>
      <c r="AA1922" s="686"/>
      <c r="AB1922" s="685"/>
    </row>
    <row r="1923" spans="22:28" x14ac:dyDescent="0.2">
      <c r="V1923" s="688"/>
      <c r="W1923" s="687" t="str">
        <f t="shared" si="36"/>
        <v>1w</v>
      </c>
      <c r="X1923" s="683">
        <f>_xll.qlCalendarAdvance(Calendar,X1922,W1923,"f",FALSE)</f>
        <v>52727</v>
      </c>
      <c r="Y1923" s="682">
        <f>_xll.qlCalendarAdvance(Calendar,X1923,NDays&amp;"D")</f>
        <v>52727</v>
      </c>
      <c r="Z1923" s="681">
        <v>2.1855857147086155E-2</v>
      </c>
      <c r="AA1923" s="686"/>
      <c r="AB1923" s="685"/>
    </row>
    <row r="1924" spans="22:28" x14ac:dyDescent="0.2">
      <c r="V1924" s="688"/>
      <c r="W1924" s="687" t="str">
        <f t="shared" si="36"/>
        <v>1w</v>
      </c>
      <c r="X1924" s="683">
        <f>_xll.qlCalendarAdvance(Calendar,X1923,W1924,"f",FALSE)</f>
        <v>52734</v>
      </c>
      <c r="Y1924" s="682">
        <f>_xll.qlCalendarAdvance(Calendar,X1924,NDays&amp;"D")</f>
        <v>52734</v>
      </c>
      <c r="Z1924" s="681">
        <v>2.1848406881814775E-2</v>
      </c>
      <c r="AA1924" s="686"/>
      <c r="AB1924" s="685"/>
    </row>
    <row r="1925" spans="22:28" x14ac:dyDescent="0.2">
      <c r="V1925" s="688"/>
      <c r="W1925" s="687" t="str">
        <f t="shared" si="36"/>
        <v>1w</v>
      </c>
      <c r="X1925" s="683">
        <f>_xll.qlCalendarAdvance(Calendar,X1924,W1925,"f",FALSE)</f>
        <v>52741</v>
      </c>
      <c r="Y1925" s="682">
        <f>_xll.qlCalendarAdvance(Calendar,X1925,NDays&amp;"D")</f>
        <v>52741</v>
      </c>
      <c r="Z1925" s="681">
        <v>2.1840935890172775E-2</v>
      </c>
      <c r="AA1925" s="686"/>
      <c r="AB1925" s="685"/>
    </row>
    <row r="1926" spans="22:28" x14ac:dyDescent="0.2">
      <c r="V1926" s="688"/>
      <c r="W1926" s="687" t="str">
        <f t="shared" si="36"/>
        <v>1w</v>
      </c>
      <c r="X1926" s="683">
        <f>_xll.qlCalendarAdvance(Calendar,X1925,W1926,"f",FALSE)</f>
        <v>52748</v>
      </c>
      <c r="Y1926" s="682">
        <f>_xll.qlCalendarAdvance(Calendar,X1926,NDays&amp;"D")</f>
        <v>52748</v>
      </c>
      <c r="Z1926" s="681">
        <v>2.1833444172322247E-2</v>
      </c>
      <c r="AA1926" s="686"/>
      <c r="AB1926" s="685"/>
    </row>
    <row r="1927" spans="22:28" x14ac:dyDescent="0.2">
      <c r="V1927" s="688"/>
      <c r="W1927" s="687" t="str">
        <f t="shared" si="36"/>
        <v>1w</v>
      </c>
      <c r="X1927" s="683">
        <f>_xll.qlCalendarAdvance(Calendar,X1926,W1927,"f",FALSE)</f>
        <v>52755</v>
      </c>
      <c r="Y1927" s="682">
        <f>_xll.qlCalendarAdvance(Calendar,X1927,NDays&amp;"D")</f>
        <v>52755</v>
      </c>
      <c r="Z1927" s="681">
        <v>2.18259317281011E-2</v>
      </c>
      <c r="AA1927" s="686"/>
      <c r="AB1927" s="685"/>
    </row>
    <row r="1928" spans="22:28" x14ac:dyDescent="0.2">
      <c r="V1928" s="688"/>
      <c r="W1928" s="687" t="str">
        <f t="shared" si="36"/>
        <v>1w</v>
      </c>
      <c r="X1928" s="683">
        <f>_xll.qlCalendarAdvance(Calendar,X1927,W1928,"f",FALSE)</f>
        <v>52762</v>
      </c>
      <c r="Y1928" s="682">
        <f>_xll.qlCalendarAdvance(Calendar,X1928,NDays&amp;"D")</f>
        <v>52762</v>
      </c>
      <c r="Z1928" s="681">
        <v>2.1818398557590379E-2</v>
      </c>
      <c r="AA1928" s="686"/>
      <c r="AB1928" s="685"/>
    </row>
    <row r="1929" spans="22:28" x14ac:dyDescent="0.2">
      <c r="V1929" s="688"/>
      <c r="W1929" s="687" t="str">
        <f t="shared" si="36"/>
        <v>1w</v>
      </c>
      <c r="X1929" s="683">
        <f>_xll.qlCalendarAdvance(Calendar,X1928,W1929,"f",FALSE)</f>
        <v>52769</v>
      </c>
      <c r="Y1929" s="682">
        <f>_xll.qlCalendarAdvance(Calendar,X1929,NDays&amp;"D")</f>
        <v>52769</v>
      </c>
      <c r="Z1929" s="681">
        <v>2.1810844660790085E-2</v>
      </c>
      <c r="AA1929" s="686"/>
      <c r="AB1929" s="685"/>
    </row>
    <row r="1930" spans="22:28" x14ac:dyDescent="0.2">
      <c r="V1930" s="688"/>
      <c r="W1930" s="687" t="str">
        <f t="shared" si="36"/>
        <v>1w</v>
      </c>
      <c r="X1930" s="683">
        <f>_xll.qlCalendarAdvance(Calendar,X1929,W1930,"f",FALSE)</f>
        <v>52776</v>
      </c>
      <c r="Y1930" s="682">
        <f>_xll.qlCalendarAdvance(Calendar,X1930,NDays&amp;"D")</f>
        <v>52776</v>
      </c>
      <c r="Z1930" s="681">
        <v>2.1803270037781264E-2</v>
      </c>
      <c r="AA1930" s="686"/>
      <c r="AB1930" s="685"/>
    </row>
    <row r="1931" spans="22:28" x14ac:dyDescent="0.2">
      <c r="V1931" s="688"/>
      <c r="W1931" s="687" t="str">
        <f t="shared" si="36"/>
        <v>1w</v>
      </c>
      <c r="X1931" s="683">
        <f>_xll.qlCalendarAdvance(Calendar,X1930,W1931,"f",FALSE)</f>
        <v>52783</v>
      </c>
      <c r="Y1931" s="682">
        <f>_xll.qlCalendarAdvance(Calendar,X1931,NDays&amp;"D")</f>
        <v>52783</v>
      </c>
      <c r="Z1931" s="681">
        <v>2.1795674688320776E-2</v>
      </c>
      <c r="AA1931" s="686"/>
      <c r="AB1931" s="685"/>
    </row>
    <row r="1932" spans="22:28" x14ac:dyDescent="0.2">
      <c r="V1932" s="688"/>
      <c r="W1932" s="687" t="str">
        <f t="shared" si="36"/>
        <v>1w</v>
      </c>
      <c r="X1932" s="683">
        <f>_xll.qlCalendarAdvance(Calendar,X1931,W1932,"f",FALSE)</f>
        <v>52790</v>
      </c>
      <c r="Y1932" s="682">
        <f>_xll.qlCalendarAdvance(Calendar,X1932,NDays&amp;"D")</f>
        <v>52790</v>
      </c>
      <c r="Z1932" s="681">
        <v>2.1788058612651762E-2</v>
      </c>
      <c r="AA1932" s="686"/>
      <c r="AB1932" s="685"/>
    </row>
    <row r="1933" spans="22:28" x14ac:dyDescent="0.2">
      <c r="V1933" s="688"/>
      <c r="W1933" s="687" t="str">
        <f t="shared" si="36"/>
        <v>1w</v>
      </c>
      <c r="X1933" s="683">
        <f>_xll.qlCalendarAdvance(Calendar,X1932,W1933,"f",FALSE)</f>
        <v>52797</v>
      </c>
      <c r="Y1933" s="682">
        <f>_xll.qlCalendarAdvance(Calendar,X1933,NDays&amp;"D")</f>
        <v>52797</v>
      </c>
      <c r="Z1933" s="681">
        <v>2.1780421810612127E-2</v>
      </c>
      <c r="AA1933" s="686"/>
      <c r="AB1933" s="685"/>
    </row>
    <row r="1934" spans="22:28" x14ac:dyDescent="0.2">
      <c r="V1934" s="688"/>
      <c r="W1934" s="687" t="str">
        <f t="shared" si="36"/>
        <v>1w</v>
      </c>
      <c r="X1934" s="683">
        <f>_xll.qlCalendarAdvance(Calendar,X1933,W1934,"f",FALSE)</f>
        <v>52804</v>
      </c>
      <c r="Y1934" s="682">
        <f>_xll.qlCalendarAdvance(Calendar,X1934,NDays&amp;"D")</f>
        <v>52804</v>
      </c>
      <c r="Z1934" s="681">
        <v>2.1772764282282919E-2</v>
      </c>
      <c r="AA1934" s="686"/>
      <c r="AB1934" s="685"/>
    </row>
    <row r="1935" spans="22:28" x14ac:dyDescent="0.2">
      <c r="V1935" s="688"/>
      <c r="W1935" s="687" t="str">
        <f t="shared" si="36"/>
        <v>1w</v>
      </c>
      <c r="X1935" s="683">
        <f>_xll.qlCalendarAdvance(Calendar,X1934,W1935,"f",FALSE)</f>
        <v>52811</v>
      </c>
      <c r="Y1935" s="682">
        <f>_xll.qlCalendarAdvance(Calendar,X1935,NDays&amp;"D")</f>
        <v>52811</v>
      </c>
      <c r="Z1935" s="681">
        <v>2.176508602782623E-2</v>
      </c>
      <c r="AA1935" s="686"/>
      <c r="AB1935" s="685"/>
    </row>
    <row r="1936" spans="22:28" x14ac:dyDescent="0.2">
      <c r="V1936" s="688"/>
      <c r="W1936" s="687" t="str">
        <f t="shared" si="36"/>
        <v>1w</v>
      </c>
      <c r="X1936" s="683">
        <f>_xll.qlCalendarAdvance(Calendar,X1935,W1936,"f",FALSE)</f>
        <v>52818</v>
      </c>
      <c r="Y1936" s="682">
        <f>_xll.qlCalendarAdvance(Calendar,X1936,NDays&amp;"D")</f>
        <v>52818</v>
      </c>
      <c r="Z1936" s="681">
        <v>2.1757387046917875E-2</v>
      </c>
      <c r="AA1936" s="686"/>
      <c r="AB1936" s="685"/>
    </row>
    <row r="1937" spans="22:28" x14ac:dyDescent="0.2">
      <c r="V1937" s="688"/>
      <c r="W1937" s="687" t="str">
        <f t="shared" si="36"/>
        <v>1w</v>
      </c>
      <c r="X1937" s="683">
        <f>_xll.qlCalendarAdvance(Calendar,X1936,W1937,"f",FALSE)</f>
        <v>52825</v>
      </c>
      <c r="Y1937" s="682">
        <f>_xll.qlCalendarAdvance(Calendar,X1937,NDays&amp;"D")</f>
        <v>52825</v>
      </c>
      <c r="Z1937" s="681">
        <v>2.1749667339719947E-2</v>
      </c>
      <c r="AA1937" s="686"/>
      <c r="AB1937" s="685"/>
    </row>
    <row r="1938" spans="22:28" x14ac:dyDescent="0.2">
      <c r="V1938" s="688"/>
      <c r="W1938" s="687" t="str">
        <f t="shared" ref="W1938:W2001" si="37">W1937</f>
        <v>1w</v>
      </c>
      <c r="X1938" s="683">
        <f>_xll.qlCalendarAdvance(Calendar,X1937,W1938,"f",FALSE)</f>
        <v>52832</v>
      </c>
      <c r="Y1938" s="682">
        <f>_xll.qlCalendarAdvance(Calendar,X1938,NDays&amp;"D")</f>
        <v>52832</v>
      </c>
      <c r="Z1938" s="681">
        <v>2.1741926906313491E-2</v>
      </c>
      <c r="AA1938" s="686"/>
      <c r="AB1938" s="685"/>
    </row>
    <row r="1939" spans="22:28" x14ac:dyDescent="0.2">
      <c r="V1939" s="688"/>
      <c r="W1939" s="687" t="str">
        <f t="shared" si="37"/>
        <v>1w</v>
      </c>
      <c r="X1939" s="683">
        <f>_xll.qlCalendarAdvance(Calendar,X1938,W1939,"f",FALSE)</f>
        <v>52839</v>
      </c>
      <c r="Y1939" s="682">
        <f>_xll.qlCalendarAdvance(Calendar,X1939,NDays&amp;"D")</f>
        <v>52839</v>
      </c>
      <c r="Z1939" s="681">
        <v>2.1734165746617462E-2</v>
      </c>
      <c r="AA1939" s="686"/>
      <c r="AB1939" s="685"/>
    </row>
    <row r="1940" spans="22:28" x14ac:dyDescent="0.2">
      <c r="V1940" s="688"/>
      <c r="W1940" s="687" t="str">
        <f t="shared" si="37"/>
        <v>1w</v>
      </c>
      <c r="X1940" s="683">
        <f>_xll.qlCalendarAdvance(Calendar,X1939,W1940,"f",FALSE)</f>
        <v>52846</v>
      </c>
      <c r="Y1940" s="682">
        <f>_xll.qlCalendarAdvance(Calendar,X1940,NDays&amp;"D")</f>
        <v>52846</v>
      </c>
      <c r="Z1940" s="681">
        <v>2.1726383860469767E-2</v>
      </c>
      <c r="AA1940" s="686"/>
      <c r="AB1940" s="685"/>
    </row>
    <row r="1941" spans="22:28" x14ac:dyDescent="0.2">
      <c r="V1941" s="688"/>
      <c r="W1941" s="687" t="str">
        <f t="shared" si="37"/>
        <v>1w</v>
      </c>
      <c r="X1941" s="683">
        <f>_xll.qlCalendarAdvance(Calendar,X1940,W1941,"f",FALSE)</f>
        <v>52853</v>
      </c>
      <c r="Y1941" s="682">
        <f>_xll.qlCalendarAdvance(Calendar,X1941,NDays&amp;"D")</f>
        <v>52853</v>
      </c>
      <c r="Z1941" s="681">
        <v>2.1718581248113544E-2</v>
      </c>
      <c r="AA1941" s="686"/>
      <c r="AB1941" s="685"/>
    </row>
    <row r="1942" spans="22:28" x14ac:dyDescent="0.2">
      <c r="V1942" s="688"/>
      <c r="W1942" s="687" t="str">
        <f t="shared" si="37"/>
        <v>1w</v>
      </c>
      <c r="X1942" s="683">
        <f>_xll.qlCalendarAdvance(Calendar,X1941,W1942,"f",FALSE)</f>
        <v>52860</v>
      </c>
      <c r="Y1942" s="682">
        <f>_xll.qlCalendarAdvance(Calendar,X1942,NDays&amp;"D")</f>
        <v>52860</v>
      </c>
      <c r="Z1942" s="681">
        <v>2.1710757909548795E-2</v>
      </c>
      <c r="AA1942" s="686"/>
      <c r="AB1942" s="685"/>
    </row>
    <row r="1943" spans="22:28" x14ac:dyDescent="0.2">
      <c r="V1943" s="688"/>
      <c r="W1943" s="687" t="str">
        <f t="shared" si="37"/>
        <v>1w</v>
      </c>
      <c r="X1943" s="683">
        <f>_xll.qlCalendarAdvance(Calendar,X1942,W1943,"f",FALSE)</f>
        <v>52867</v>
      </c>
      <c r="Y1943" s="682">
        <f>_xll.qlCalendarAdvance(Calendar,X1943,NDays&amp;"D")</f>
        <v>52867</v>
      </c>
      <c r="Z1943" s="681">
        <v>2.1702913844694471E-2</v>
      </c>
      <c r="AA1943" s="686"/>
      <c r="AB1943" s="685"/>
    </row>
    <row r="1944" spans="22:28" x14ac:dyDescent="0.2">
      <c r="V1944" s="688"/>
      <c r="W1944" s="687" t="str">
        <f t="shared" si="37"/>
        <v>1w</v>
      </c>
      <c r="X1944" s="683">
        <f>_xll.qlCalendarAdvance(Calendar,X1943,W1944,"f",FALSE)</f>
        <v>52874</v>
      </c>
      <c r="Y1944" s="682">
        <f>_xll.qlCalendarAdvance(Calendar,X1944,NDays&amp;"D")</f>
        <v>52874</v>
      </c>
      <c r="Z1944" s="681">
        <v>2.1695049053469528E-2</v>
      </c>
      <c r="AA1944" s="686"/>
      <c r="AB1944" s="685"/>
    </row>
    <row r="1945" spans="22:28" x14ac:dyDescent="0.2">
      <c r="V1945" s="688"/>
      <c r="W1945" s="687" t="str">
        <f t="shared" si="37"/>
        <v>1w</v>
      </c>
      <c r="X1945" s="683">
        <f>_xll.qlCalendarAdvance(Calendar,X1944,W1945,"f",FALSE)</f>
        <v>52881</v>
      </c>
      <c r="Y1945" s="682">
        <f>_xll.qlCalendarAdvance(Calendar,X1945,NDays&amp;"D")</f>
        <v>52881</v>
      </c>
      <c r="Z1945" s="681">
        <v>2.1687163536036058E-2</v>
      </c>
      <c r="AA1945" s="686"/>
      <c r="AB1945" s="685"/>
    </row>
    <row r="1946" spans="22:28" x14ac:dyDescent="0.2">
      <c r="V1946" s="688"/>
      <c r="W1946" s="687" t="str">
        <f t="shared" si="37"/>
        <v>1w</v>
      </c>
      <c r="X1946" s="683">
        <f>_xll.qlCalendarAdvance(Calendar,X1945,W1946,"f",FALSE)</f>
        <v>52888</v>
      </c>
      <c r="Y1946" s="682">
        <f>_xll.qlCalendarAdvance(Calendar,X1946,NDays&amp;"D")</f>
        <v>52888</v>
      </c>
      <c r="Z1946" s="681">
        <v>2.1679257292394061E-2</v>
      </c>
      <c r="AA1946" s="686"/>
      <c r="AB1946" s="685"/>
    </row>
    <row r="1947" spans="22:28" x14ac:dyDescent="0.2">
      <c r="V1947" s="688"/>
      <c r="W1947" s="687" t="str">
        <f t="shared" si="37"/>
        <v>1w</v>
      </c>
      <c r="X1947" s="683">
        <f>_xll.qlCalendarAdvance(Calendar,X1946,W1947,"f",FALSE)</f>
        <v>52895</v>
      </c>
      <c r="Y1947" s="682">
        <f>_xll.qlCalendarAdvance(Calendar,X1947,NDays&amp;"D")</f>
        <v>52895</v>
      </c>
      <c r="Z1947" s="681">
        <v>2.1671330322300397E-2</v>
      </c>
      <c r="AA1947" s="686"/>
      <c r="AB1947" s="685"/>
    </row>
    <row r="1948" spans="22:28" x14ac:dyDescent="0.2">
      <c r="V1948" s="688"/>
      <c r="W1948" s="687" t="str">
        <f t="shared" si="37"/>
        <v>1w</v>
      </c>
      <c r="X1948" s="683">
        <f>_xll.qlCalendarAdvance(Calendar,X1947,W1948,"f",FALSE)</f>
        <v>52902</v>
      </c>
      <c r="Y1948" s="682">
        <f>_xll.qlCalendarAdvance(Calendar,X1948,NDays&amp;"D")</f>
        <v>52902</v>
      </c>
      <c r="Z1948" s="681">
        <v>2.1663382625998207E-2</v>
      </c>
      <c r="AA1948" s="686"/>
      <c r="AB1948" s="685"/>
    </row>
    <row r="1949" spans="22:28" x14ac:dyDescent="0.2">
      <c r="V1949" s="688"/>
      <c r="W1949" s="687" t="str">
        <f t="shared" si="37"/>
        <v>1w</v>
      </c>
      <c r="X1949" s="683">
        <f>_xll.qlCalendarAdvance(Calendar,X1948,W1949,"f",FALSE)</f>
        <v>52909</v>
      </c>
      <c r="Y1949" s="682">
        <f>_xll.qlCalendarAdvance(Calendar,X1949,NDays&amp;"D")</f>
        <v>52909</v>
      </c>
      <c r="Z1949" s="681">
        <v>2.1655414203406442E-2</v>
      </c>
      <c r="AA1949" s="686"/>
      <c r="AB1949" s="685"/>
    </row>
    <row r="1950" spans="22:28" x14ac:dyDescent="0.2">
      <c r="V1950" s="688"/>
      <c r="W1950" s="687" t="str">
        <f t="shared" si="37"/>
        <v>1w</v>
      </c>
      <c r="X1950" s="683">
        <f>_xll.qlCalendarAdvance(Calendar,X1949,W1950,"f",FALSE)</f>
        <v>52916</v>
      </c>
      <c r="Y1950" s="682">
        <f>_xll.qlCalendarAdvance(Calendar,X1950,NDays&amp;"D")</f>
        <v>52916</v>
      </c>
      <c r="Z1950" s="681">
        <v>2.1647425054606151E-2</v>
      </c>
      <c r="AA1950" s="686"/>
      <c r="AB1950" s="685"/>
    </row>
    <row r="1951" spans="22:28" x14ac:dyDescent="0.2">
      <c r="V1951" s="688"/>
      <c r="W1951" s="687" t="str">
        <f t="shared" si="37"/>
        <v>1w</v>
      </c>
      <c r="X1951" s="683">
        <f>_xll.qlCalendarAdvance(Calendar,X1950,W1951,"f",FALSE)</f>
        <v>52923</v>
      </c>
      <c r="Y1951" s="682">
        <f>_xll.qlCalendarAdvance(Calendar,X1951,NDays&amp;"D")</f>
        <v>52923</v>
      </c>
      <c r="Z1951" s="681">
        <v>2.1639415179354193E-2</v>
      </c>
      <c r="AA1951" s="686"/>
      <c r="AB1951" s="685"/>
    </row>
    <row r="1952" spans="22:28" x14ac:dyDescent="0.2">
      <c r="V1952" s="688"/>
      <c r="W1952" s="687" t="str">
        <f t="shared" si="37"/>
        <v>1w</v>
      </c>
      <c r="X1952" s="683">
        <f>_xll.qlCalendarAdvance(Calendar,X1951,W1952,"f",FALSE)</f>
        <v>52930</v>
      </c>
      <c r="Y1952" s="682">
        <f>_xll.qlCalendarAdvance(Calendar,X1952,NDays&amp;"D")</f>
        <v>52930</v>
      </c>
      <c r="Z1952" s="681">
        <v>2.1631384578055801E-2</v>
      </c>
      <c r="AA1952" s="686"/>
      <c r="AB1952" s="685"/>
    </row>
    <row r="1953" spans="22:28" x14ac:dyDescent="0.2">
      <c r="V1953" s="688"/>
      <c r="W1953" s="687" t="str">
        <f t="shared" si="37"/>
        <v>1w</v>
      </c>
      <c r="X1953" s="683">
        <f>_xll.qlCalendarAdvance(Calendar,X1952,W1953,"f",FALSE)</f>
        <v>52937</v>
      </c>
      <c r="Y1953" s="682">
        <f>_xll.qlCalendarAdvance(Calendar,X1953,NDays&amp;"D")</f>
        <v>52937</v>
      </c>
      <c r="Z1953" s="681">
        <v>2.1623333250386789E-2</v>
      </c>
      <c r="AA1953" s="686"/>
      <c r="AB1953" s="685"/>
    </row>
    <row r="1954" spans="22:28" x14ac:dyDescent="0.2">
      <c r="V1954" s="688"/>
      <c r="W1954" s="687" t="str">
        <f t="shared" si="37"/>
        <v>1w</v>
      </c>
      <c r="X1954" s="683">
        <f>_xll.qlCalendarAdvance(Calendar,X1953,W1954,"f",FALSE)</f>
        <v>52944</v>
      </c>
      <c r="Y1954" s="682">
        <f>_xll.qlCalendarAdvance(Calendar,X1954,NDays&amp;"D")</f>
        <v>52944</v>
      </c>
      <c r="Z1954" s="681">
        <v>2.161526119650925E-2</v>
      </c>
      <c r="AA1954" s="686"/>
      <c r="AB1954" s="685"/>
    </row>
    <row r="1955" spans="22:28" x14ac:dyDescent="0.2">
      <c r="V1955" s="688"/>
      <c r="W1955" s="687" t="str">
        <f t="shared" si="37"/>
        <v>1w</v>
      </c>
      <c r="X1955" s="683">
        <f>_xll.qlCalendarAdvance(Calendar,X1954,W1955,"f",FALSE)</f>
        <v>52951</v>
      </c>
      <c r="Y1955" s="682">
        <f>_xll.qlCalendarAdvance(Calendar,X1955,NDays&amp;"D")</f>
        <v>52951</v>
      </c>
      <c r="Z1955" s="681">
        <v>2.1607168416261091E-2</v>
      </c>
      <c r="AA1955" s="686"/>
      <c r="AB1955" s="685"/>
    </row>
    <row r="1956" spans="22:28" x14ac:dyDescent="0.2">
      <c r="V1956" s="688"/>
      <c r="W1956" s="687" t="str">
        <f t="shared" si="37"/>
        <v>1w</v>
      </c>
      <c r="X1956" s="683">
        <f>_xll.qlCalendarAdvance(Calendar,X1955,W1956,"f",FALSE)</f>
        <v>52959</v>
      </c>
      <c r="Y1956" s="682">
        <f>_xll.qlCalendarAdvance(Calendar,X1956,NDays&amp;"D")</f>
        <v>52959</v>
      </c>
      <c r="Z1956" s="681">
        <v>2.1597894145438667E-2</v>
      </c>
      <c r="AA1956" s="686"/>
      <c r="AB1956" s="685"/>
    </row>
    <row r="1957" spans="22:28" x14ac:dyDescent="0.2">
      <c r="V1957" s="688"/>
      <c r="W1957" s="687" t="str">
        <f t="shared" si="37"/>
        <v>1w</v>
      </c>
      <c r="X1957" s="683">
        <f>_xll.qlCalendarAdvance(Calendar,X1956,W1957,"f",FALSE)</f>
        <v>52966</v>
      </c>
      <c r="Y1957" s="682">
        <f>_xll.qlCalendarAdvance(Calendar,X1957,NDays&amp;"D")</f>
        <v>52966</v>
      </c>
      <c r="Z1957" s="681">
        <v>2.1589756951828631E-2</v>
      </c>
      <c r="AA1957" s="686"/>
      <c r="AB1957" s="685"/>
    </row>
    <row r="1958" spans="22:28" x14ac:dyDescent="0.2">
      <c r="V1958" s="688"/>
      <c r="W1958" s="687" t="str">
        <f t="shared" si="37"/>
        <v>1w</v>
      </c>
      <c r="X1958" s="683">
        <f>_xll.qlCalendarAdvance(Calendar,X1957,W1958,"f",FALSE)</f>
        <v>52973</v>
      </c>
      <c r="Y1958" s="682">
        <f>_xll.qlCalendarAdvance(Calendar,X1958,NDays&amp;"D")</f>
        <v>52973</v>
      </c>
      <c r="Z1958" s="681">
        <v>2.1581599032010068E-2</v>
      </c>
      <c r="AA1958" s="686"/>
      <c r="AB1958" s="685"/>
    </row>
    <row r="1959" spans="22:28" x14ac:dyDescent="0.2">
      <c r="V1959" s="688"/>
      <c r="W1959" s="687" t="str">
        <f t="shared" si="37"/>
        <v>1w</v>
      </c>
      <c r="X1959" s="683">
        <f>_xll.qlCalendarAdvance(Calendar,X1958,W1959,"f",FALSE)</f>
        <v>52980</v>
      </c>
      <c r="Y1959" s="682">
        <f>_xll.qlCalendarAdvance(Calendar,X1959,NDays&amp;"D")</f>
        <v>52980</v>
      </c>
      <c r="Z1959" s="681">
        <v>2.1573420385820885E-2</v>
      </c>
      <c r="AA1959" s="686"/>
      <c r="AB1959" s="685"/>
    </row>
    <row r="1960" spans="22:28" x14ac:dyDescent="0.2">
      <c r="V1960" s="688"/>
      <c r="W1960" s="687" t="str">
        <f t="shared" si="37"/>
        <v>1w</v>
      </c>
      <c r="X1960" s="683">
        <f>_xll.qlCalendarAdvance(Calendar,X1959,W1960,"f",FALSE)</f>
        <v>52987</v>
      </c>
      <c r="Y1960" s="682">
        <f>_xll.qlCalendarAdvance(Calendar,X1960,NDays&amp;"D")</f>
        <v>52987</v>
      </c>
      <c r="Z1960" s="681">
        <v>2.1565221013342128E-2</v>
      </c>
      <c r="AA1960" s="686"/>
      <c r="AB1960" s="685"/>
    </row>
    <row r="1961" spans="22:28" x14ac:dyDescent="0.2">
      <c r="V1961" s="688"/>
      <c r="W1961" s="687" t="str">
        <f t="shared" si="37"/>
        <v>1w</v>
      </c>
      <c r="X1961" s="683">
        <f>_xll.qlCalendarAdvance(Calendar,X1960,W1961,"f",FALSE)</f>
        <v>52994</v>
      </c>
      <c r="Y1961" s="682">
        <f>_xll.qlCalendarAdvance(Calendar,X1961,NDays&amp;"D")</f>
        <v>52994</v>
      </c>
      <c r="Z1961" s="681">
        <v>2.1557000914654845E-2</v>
      </c>
      <c r="AA1961" s="686"/>
      <c r="AB1961" s="685"/>
    </row>
    <row r="1962" spans="22:28" x14ac:dyDescent="0.2">
      <c r="V1962" s="688"/>
      <c r="W1962" s="687" t="str">
        <f t="shared" si="37"/>
        <v>1w</v>
      </c>
      <c r="X1962" s="683">
        <f>_xll.qlCalendarAdvance(Calendar,X1961,W1962,"f",FALSE)</f>
        <v>53001</v>
      </c>
      <c r="Y1962" s="682">
        <f>_xll.qlCalendarAdvance(Calendar,X1962,NDays&amp;"D")</f>
        <v>53001</v>
      </c>
      <c r="Z1962" s="681">
        <v>2.1548760089759034E-2</v>
      </c>
      <c r="AA1962" s="686"/>
      <c r="AB1962" s="685"/>
    </row>
    <row r="1963" spans="22:28" x14ac:dyDescent="0.2">
      <c r="V1963" s="688"/>
      <c r="W1963" s="687" t="str">
        <f t="shared" si="37"/>
        <v>1w</v>
      </c>
      <c r="X1963" s="683">
        <f>_xll.qlCalendarAdvance(Calendar,X1962,W1963,"f",FALSE)</f>
        <v>53008</v>
      </c>
      <c r="Y1963" s="682">
        <f>_xll.qlCalendarAdvance(Calendar,X1963,NDays&amp;"D")</f>
        <v>53008</v>
      </c>
      <c r="Z1963" s="681">
        <v>2.1540498538573649E-2</v>
      </c>
      <c r="AA1963" s="686"/>
      <c r="AB1963" s="685"/>
    </row>
    <row r="1964" spans="22:28" x14ac:dyDescent="0.2">
      <c r="V1964" s="688"/>
      <c r="W1964" s="687" t="str">
        <f t="shared" si="37"/>
        <v>1w</v>
      </c>
      <c r="X1964" s="683">
        <f>_xll.qlCalendarAdvance(Calendar,X1963,W1964,"f",FALSE)</f>
        <v>53015</v>
      </c>
      <c r="Y1964" s="682">
        <f>_xll.qlCalendarAdvance(Calendar,X1964,NDays&amp;"D")</f>
        <v>53015</v>
      </c>
      <c r="Z1964" s="681">
        <v>2.1532216261098691E-2</v>
      </c>
      <c r="AA1964" s="686"/>
      <c r="AB1964" s="685"/>
    </row>
    <row r="1965" spans="22:28" x14ac:dyDescent="0.2">
      <c r="V1965" s="688"/>
      <c r="W1965" s="687" t="str">
        <f t="shared" si="37"/>
        <v>1w</v>
      </c>
      <c r="X1965" s="683">
        <f>_xll.qlCalendarAdvance(Calendar,X1964,W1965,"f",FALSE)</f>
        <v>53022</v>
      </c>
      <c r="Y1965" s="682">
        <f>_xll.qlCalendarAdvance(Calendar,X1965,NDays&amp;"D")</f>
        <v>53022</v>
      </c>
      <c r="Z1965" s="681">
        <v>2.1523913257415206E-2</v>
      </c>
      <c r="AA1965" s="686"/>
      <c r="AB1965" s="685"/>
    </row>
    <row r="1966" spans="22:28" x14ac:dyDescent="0.2">
      <c r="V1966" s="688"/>
      <c r="W1966" s="687" t="str">
        <f t="shared" si="37"/>
        <v>1w</v>
      </c>
      <c r="X1966" s="683">
        <f>_xll.qlCalendarAdvance(Calendar,X1965,W1966,"f",FALSE)</f>
        <v>53029</v>
      </c>
      <c r="Y1966" s="682">
        <f>_xll.qlCalendarAdvance(Calendar,X1966,NDays&amp;"D")</f>
        <v>53029</v>
      </c>
      <c r="Z1966" s="681">
        <v>2.1515589527523193E-2</v>
      </c>
      <c r="AA1966" s="686"/>
      <c r="AB1966" s="685"/>
    </row>
    <row r="1967" spans="22:28" x14ac:dyDescent="0.2">
      <c r="V1967" s="688"/>
      <c r="W1967" s="687" t="str">
        <f t="shared" si="37"/>
        <v>1w</v>
      </c>
      <c r="X1967" s="683">
        <f>_xll.qlCalendarAdvance(Calendar,X1966,W1967,"f",FALSE)</f>
        <v>53036</v>
      </c>
      <c r="Y1967" s="682">
        <f>_xll.qlCalendarAdvance(Calendar,X1967,NDays&amp;"D")</f>
        <v>53036</v>
      </c>
      <c r="Z1967" s="681">
        <v>2.1507245071260561E-2</v>
      </c>
      <c r="AA1967" s="686"/>
      <c r="AB1967" s="685"/>
    </row>
    <row r="1968" spans="22:28" x14ac:dyDescent="0.2">
      <c r="V1968" s="688"/>
      <c r="W1968" s="687" t="str">
        <f t="shared" si="37"/>
        <v>1w</v>
      </c>
      <c r="X1968" s="683">
        <f>_xll.qlCalendarAdvance(Calendar,X1967,W1968,"f",FALSE)</f>
        <v>53043</v>
      </c>
      <c r="Y1968" s="682">
        <f>_xll.qlCalendarAdvance(Calendar,X1968,NDays&amp;"D")</f>
        <v>53043</v>
      </c>
      <c r="Z1968" s="681">
        <v>2.1498879888789402E-2</v>
      </c>
      <c r="AA1968" s="686"/>
      <c r="AB1968" s="685"/>
    </row>
    <row r="1969" spans="22:28" x14ac:dyDescent="0.2">
      <c r="V1969" s="688"/>
      <c r="W1969" s="687" t="str">
        <f t="shared" si="37"/>
        <v>1w</v>
      </c>
      <c r="X1969" s="683">
        <f>_xll.qlCalendarAdvance(Calendar,X1968,W1969,"f",FALSE)</f>
        <v>53050</v>
      </c>
      <c r="Y1969" s="682">
        <f>_xll.qlCalendarAdvance(Calendar,X1969,NDays&amp;"D")</f>
        <v>53050</v>
      </c>
      <c r="Z1969" s="681">
        <v>2.1490493980109715E-2</v>
      </c>
      <c r="AA1969" s="686"/>
      <c r="AB1969" s="685"/>
    </row>
    <row r="1970" spans="22:28" x14ac:dyDescent="0.2">
      <c r="V1970" s="688"/>
      <c r="W1970" s="687" t="str">
        <f t="shared" si="37"/>
        <v>1w</v>
      </c>
      <c r="X1970" s="683">
        <f>_xll.qlCalendarAdvance(Calendar,X1969,W1970,"f",FALSE)</f>
        <v>53057</v>
      </c>
      <c r="Y1970" s="682">
        <f>_xll.qlCalendarAdvance(Calendar,X1970,NDays&amp;"D")</f>
        <v>53057</v>
      </c>
      <c r="Z1970" s="681">
        <v>2.1482087345140455E-2</v>
      </c>
      <c r="AA1970" s="686"/>
      <c r="AB1970" s="685"/>
    </row>
    <row r="1971" spans="22:28" x14ac:dyDescent="0.2">
      <c r="V1971" s="688"/>
      <c r="W1971" s="687" t="str">
        <f t="shared" si="37"/>
        <v>1w</v>
      </c>
      <c r="X1971" s="683">
        <f>_xll.qlCalendarAdvance(Calendar,X1970,W1971,"f",FALSE)</f>
        <v>53064</v>
      </c>
      <c r="Y1971" s="682">
        <f>_xll.qlCalendarAdvance(Calendar,X1971,NDays&amp;"D")</f>
        <v>53064</v>
      </c>
      <c r="Z1971" s="681">
        <v>2.1473659983962667E-2</v>
      </c>
      <c r="AA1971" s="686"/>
      <c r="AB1971" s="685"/>
    </row>
    <row r="1972" spans="22:28" x14ac:dyDescent="0.2">
      <c r="V1972" s="688"/>
      <c r="W1972" s="687" t="str">
        <f t="shared" si="37"/>
        <v>1w</v>
      </c>
      <c r="X1972" s="683">
        <f>_xll.qlCalendarAdvance(Calendar,X1971,W1972,"f",FALSE)</f>
        <v>53071</v>
      </c>
      <c r="Y1972" s="682">
        <f>_xll.qlCalendarAdvance(Calendar,X1972,NDays&amp;"D")</f>
        <v>53071</v>
      </c>
      <c r="Z1972" s="681">
        <v>2.1465211896495306E-2</v>
      </c>
      <c r="AA1972" s="686"/>
      <c r="AB1972" s="685"/>
    </row>
    <row r="1973" spans="22:28" x14ac:dyDescent="0.2">
      <c r="V1973" s="688"/>
      <c r="W1973" s="687" t="str">
        <f t="shared" si="37"/>
        <v>1w</v>
      </c>
      <c r="X1973" s="683">
        <f>_xll.qlCalendarAdvance(Calendar,X1972,W1973,"f",FALSE)</f>
        <v>53078</v>
      </c>
      <c r="Y1973" s="682">
        <f>_xll.qlCalendarAdvance(Calendar,X1973,NDays&amp;"D")</f>
        <v>53078</v>
      </c>
      <c r="Z1973" s="681">
        <v>2.1456743082819418E-2</v>
      </c>
      <c r="AA1973" s="686"/>
      <c r="AB1973" s="685"/>
    </row>
    <row r="1974" spans="22:28" x14ac:dyDescent="0.2">
      <c r="V1974" s="688"/>
      <c r="W1974" s="687" t="str">
        <f t="shared" si="37"/>
        <v>1w</v>
      </c>
      <c r="X1974" s="683">
        <f>_xll.qlCalendarAdvance(Calendar,X1973,W1974,"f",FALSE)</f>
        <v>53085</v>
      </c>
      <c r="Y1974" s="682">
        <f>_xll.qlCalendarAdvance(Calendar,X1974,NDays&amp;"D")</f>
        <v>53085</v>
      </c>
      <c r="Z1974" s="681">
        <v>2.1448253542853957E-2</v>
      </c>
      <c r="AA1974" s="686"/>
      <c r="AB1974" s="685"/>
    </row>
    <row r="1975" spans="22:28" x14ac:dyDescent="0.2">
      <c r="V1975" s="688"/>
      <c r="W1975" s="687" t="str">
        <f t="shared" si="37"/>
        <v>1w</v>
      </c>
      <c r="X1975" s="683">
        <f>_xll.qlCalendarAdvance(Calendar,X1974,W1975,"f",FALSE)</f>
        <v>53092</v>
      </c>
      <c r="Y1975" s="682">
        <f>_xll.qlCalendarAdvance(Calendar,X1975,NDays&amp;"D")</f>
        <v>53092</v>
      </c>
      <c r="Z1975" s="681">
        <v>2.1439743276761014E-2</v>
      </c>
      <c r="AA1975" s="686"/>
      <c r="AB1975" s="685"/>
    </row>
    <row r="1976" spans="22:28" x14ac:dyDescent="0.2">
      <c r="V1976" s="688"/>
      <c r="W1976" s="687" t="str">
        <f t="shared" si="37"/>
        <v>1w</v>
      </c>
      <c r="X1976" s="683">
        <f>_xll.qlCalendarAdvance(Calendar,X1975,W1976,"f",FALSE)</f>
        <v>53099</v>
      </c>
      <c r="Y1976" s="682">
        <f>_xll.qlCalendarAdvance(Calendar,X1976,NDays&amp;"D")</f>
        <v>53099</v>
      </c>
      <c r="Z1976" s="681">
        <v>2.1431212284297452E-2</v>
      </c>
      <c r="AA1976" s="686"/>
      <c r="AB1976" s="685"/>
    </row>
    <row r="1977" spans="22:28" x14ac:dyDescent="0.2">
      <c r="V1977" s="688"/>
      <c r="W1977" s="687" t="str">
        <f t="shared" si="37"/>
        <v>1w</v>
      </c>
      <c r="X1977" s="683">
        <f>_xll.qlCalendarAdvance(Calendar,X1976,W1977,"f",FALSE)</f>
        <v>53106</v>
      </c>
      <c r="Y1977" s="682">
        <f>_xll.qlCalendarAdvance(Calendar,X1977,NDays&amp;"D")</f>
        <v>53106</v>
      </c>
      <c r="Z1977" s="681">
        <v>2.1422660565706408E-2</v>
      </c>
      <c r="AA1977" s="686"/>
      <c r="AB1977" s="685"/>
    </row>
    <row r="1978" spans="22:28" x14ac:dyDescent="0.2">
      <c r="V1978" s="688"/>
      <c r="W1978" s="687" t="str">
        <f t="shared" si="37"/>
        <v>1w</v>
      </c>
      <c r="X1978" s="683">
        <f>_xll.qlCalendarAdvance(Calendar,X1977,W1978,"f",FALSE)</f>
        <v>53113</v>
      </c>
      <c r="Y1978" s="682">
        <f>_xll.qlCalendarAdvance(Calendar,X1978,NDays&amp;"D")</f>
        <v>53113</v>
      </c>
      <c r="Z1978" s="681">
        <v>2.1414088120744745E-2</v>
      </c>
      <c r="AA1978" s="686"/>
      <c r="AB1978" s="685"/>
    </row>
    <row r="1979" spans="22:28" x14ac:dyDescent="0.2">
      <c r="V1979" s="688"/>
      <c r="W1979" s="687" t="str">
        <f t="shared" si="37"/>
        <v>1w</v>
      </c>
      <c r="X1979" s="683">
        <f>_xll.qlCalendarAdvance(Calendar,X1978,W1979,"f",FALSE)</f>
        <v>53120</v>
      </c>
      <c r="Y1979" s="682">
        <f>_xll.qlCalendarAdvance(Calendar,X1979,NDays&amp;"D")</f>
        <v>53120</v>
      </c>
      <c r="Z1979" s="681">
        <v>2.1405494949736648E-2</v>
      </c>
      <c r="AA1979" s="686"/>
      <c r="AB1979" s="685"/>
    </row>
    <row r="1980" spans="22:28" x14ac:dyDescent="0.2">
      <c r="V1980" s="688"/>
      <c r="W1980" s="687" t="str">
        <f t="shared" si="37"/>
        <v>1w</v>
      </c>
      <c r="X1980" s="683">
        <f>_xll.qlCalendarAdvance(Calendar,X1979,W1980,"f",FALSE)</f>
        <v>53127</v>
      </c>
      <c r="Y1980" s="682">
        <f>_xll.qlCalendarAdvance(Calendar,X1980,NDays&amp;"D")</f>
        <v>53127</v>
      </c>
      <c r="Z1980" s="681">
        <v>2.139688105235793E-2</v>
      </c>
      <c r="AA1980" s="686"/>
      <c r="AB1980" s="685"/>
    </row>
    <row r="1981" spans="22:28" x14ac:dyDescent="0.2">
      <c r="V1981" s="688"/>
      <c r="W1981" s="687" t="str">
        <f t="shared" si="37"/>
        <v>1w</v>
      </c>
      <c r="X1981" s="683">
        <f>_xll.qlCalendarAdvance(Calendar,X1980,W1981,"f",FALSE)</f>
        <v>53134</v>
      </c>
      <c r="Y1981" s="682">
        <f>_xll.qlCalendarAdvance(Calendar,X1981,NDays&amp;"D")</f>
        <v>53134</v>
      </c>
      <c r="Z1981" s="681">
        <v>2.1388246428770685E-2</v>
      </c>
      <c r="AA1981" s="686"/>
      <c r="AB1981" s="685"/>
    </row>
    <row r="1982" spans="22:28" x14ac:dyDescent="0.2">
      <c r="V1982" s="688"/>
      <c r="W1982" s="687" t="str">
        <f t="shared" si="37"/>
        <v>1w</v>
      </c>
      <c r="X1982" s="683">
        <f>_xll.qlCalendarAdvance(Calendar,X1981,W1982,"f",FALSE)</f>
        <v>53141</v>
      </c>
      <c r="Y1982" s="682">
        <f>_xll.qlCalendarAdvance(Calendar,X1982,NDays&amp;"D")</f>
        <v>53141</v>
      </c>
      <c r="Z1982" s="681">
        <v>2.1379593495288729E-2</v>
      </c>
      <c r="AA1982" s="686"/>
      <c r="AB1982" s="685"/>
    </row>
    <row r="1983" spans="22:28" x14ac:dyDescent="0.2">
      <c r="V1983" s="688"/>
      <c r="W1983" s="687" t="str">
        <f t="shared" si="37"/>
        <v>1w</v>
      </c>
      <c r="X1983" s="683">
        <f>_xll.qlCalendarAdvance(Calendar,X1982,W1983,"f",FALSE)</f>
        <v>53148</v>
      </c>
      <c r="Y1983" s="682">
        <f>_xll.qlCalendarAdvance(Calendar,X1983,NDays&amp;"D")</f>
        <v>53148</v>
      </c>
      <c r="Z1983" s="681">
        <v>2.1370949466685829E-2</v>
      </c>
      <c r="AA1983" s="686"/>
      <c r="AB1983" s="685"/>
    </row>
    <row r="1984" spans="22:28" x14ac:dyDescent="0.2">
      <c r="V1984" s="688"/>
      <c r="W1984" s="687" t="str">
        <f t="shared" si="37"/>
        <v>1w</v>
      </c>
      <c r="X1984" s="683">
        <f>_xll.qlCalendarAdvance(Calendar,X1983,W1984,"f",FALSE)</f>
        <v>53155</v>
      </c>
      <c r="Y1984" s="682">
        <f>_xll.qlCalendarAdvance(Calendar,X1984,NDays&amp;"D")</f>
        <v>53155</v>
      </c>
      <c r="Z1984" s="681">
        <v>2.1362322100468845E-2</v>
      </c>
      <c r="AA1984" s="686"/>
      <c r="AB1984" s="685"/>
    </row>
    <row r="1985" spans="22:28" x14ac:dyDescent="0.2">
      <c r="V1985" s="688"/>
      <c r="W1985" s="687" t="str">
        <f t="shared" si="37"/>
        <v>1w</v>
      </c>
      <c r="X1985" s="683">
        <f>_xll.qlCalendarAdvance(Calendar,X1984,W1985,"f",FALSE)</f>
        <v>53162</v>
      </c>
      <c r="Y1985" s="682">
        <f>_xll.qlCalendarAdvance(Calendar,X1985,NDays&amp;"D")</f>
        <v>53162</v>
      </c>
      <c r="Z1985" s="681">
        <v>2.1353711396718822E-2</v>
      </c>
      <c r="AA1985" s="686"/>
      <c r="AB1985" s="685"/>
    </row>
    <row r="1986" spans="22:28" x14ac:dyDescent="0.2">
      <c r="V1986" s="688"/>
      <c r="W1986" s="687" t="str">
        <f t="shared" si="37"/>
        <v>1w</v>
      </c>
      <c r="X1986" s="683">
        <f>_xll.qlCalendarAdvance(Calendar,X1985,W1986,"f",FALSE)</f>
        <v>53169</v>
      </c>
      <c r="Y1986" s="682">
        <f>_xll.qlCalendarAdvance(Calendar,X1986,NDays&amp;"D")</f>
        <v>53169</v>
      </c>
      <c r="Z1986" s="681">
        <v>2.1345117355273668E-2</v>
      </c>
      <c r="AA1986" s="686"/>
      <c r="AB1986" s="685"/>
    </row>
    <row r="1987" spans="22:28" x14ac:dyDescent="0.2">
      <c r="V1987" s="688"/>
      <c r="W1987" s="687" t="str">
        <f t="shared" si="37"/>
        <v>1w</v>
      </c>
      <c r="X1987" s="683">
        <f>_xll.qlCalendarAdvance(Calendar,X1986,W1987,"f",FALSE)</f>
        <v>53176</v>
      </c>
      <c r="Y1987" s="682">
        <f>_xll.qlCalendarAdvance(Calendar,X1987,NDays&amp;"D")</f>
        <v>53176</v>
      </c>
      <c r="Z1987" s="681">
        <v>2.1336539976295477E-2</v>
      </c>
      <c r="AA1987" s="686"/>
      <c r="AB1987" s="685"/>
    </row>
    <row r="1988" spans="22:28" x14ac:dyDescent="0.2">
      <c r="V1988" s="688"/>
      <c r="W1988" s="687" t="str">
        <f t="shared" si="37"/>
        <v>1w</v>
      </c>
      <c r="X1988" s="683">
        <f>_xll.qlCalendarAdvance(Calendar,X1987,W1988,"f",FALSE)</f>
        <v>53183</v>
      </c>
      <c r="Y1988" s="682">
        <f>_xll.qlCalendarAdvance(Calendar,X1988,NDays&amp;"D")</f>
        <v>53183</v>
      </c>
      <c r="Z1988" s="681">
        <v>2.13279792597032E-2</v>
      </c>
      <c r="AA1988" s="686"/>
      <c r="AB1988" s="685"/>
    </row>
    <row r="1989" spans="22:28" x14ac:dyDescent="0.2">
      <c r="V1989" s="688"/>
      <c r="W1989" s="687" t="str">
        <f t="shared" si="37"/>
        <v>1w</v>
      </c>
      <c r="X1989" s="683">
        <f>_xll.qlCalendarAdvance(Calendar,X1988,W1989,"f",FALSE)</f>
        <v>53190</v>
      </c>
      <c r="Y1989" s="682">
        <f>_xll.qlCalendarAdvance(Calendar,X1989,NDays&amp;"D")</f>
        <v>53190</v>
      </c>
      <c r="Z1989" s="681">
        <v>2.1319435205658932E-2</v>
      </c>
      <c r="AA1989" s="686"/>
      <c r="AB1989" s="685"/>
    </row>
    <row r="1990" spans="22:28" x14ac:dyDescent="0.2">
      <c r="V1990" s="688"/>
      <c r="W1990" s="687" t="str">
        <f t="shared" si="37"/>
        <v>1w</v>
      </c>
      <c r="X1990" s="683">
        <f>_xll.qlCalendarAdvance(Calendar,X1989,W1990,"f",FALSE)</f>
        <v>53197</v>
      </c>
      <c r="Y1990" s="682">
        <f>_xll.qlCalendarAdvance(Calendar,X1990,NDays&amp;"D")</f>
        <v>53197</v>
      </c>
      <c r="Z1990" s="681">
        <v>2.131090781375744E-2</v>
      </c>
      <c r="AA1990" s="686"/>
      <c r="AB1990" s="685"/>
    </row>
    <row r="1991" spans="22:28" x14ac:dyDescent="0.2">
      <c r="V1991" s="688"/>
      <c r="W1991" s="687" t="str">
        <f t="shared" si="37"/>
        <v>1w</v>
      </c>
      <c r="X1991" s="683">
        <f>_xll.qlCalendarAdvance(Calendar,X1990,W1991,"f",FALSE)</f>
        <v>53204</v>
      </c>
      <c r="Y1991" s="682">
        <f>_xll.qlCalendarAdvance(Calendar,X1991,NDays&amp;"D")</f>
        <v>53204</v>
      </c>
      <c r="Z1991" s="681">
        <v>2.1302397084485003E-2</v>
      </c>
      <c r="AA1991" s="686"/>
      <c r="AB1991" s="685"/>
    </row>
    <row r="1992" spans="22:28" x14ac:dyDescent="0.2">
      <c r="V1992" s="688"/>
      <c r="W1992" s="687" t="str">
        <f t="shared" si="37"/>
        <v>1w</v>
      </c>
      <c r="X1992" s="683">
        <f>_xll.qlCalendarAdvance(Calendar,X1991,W1992,"f",FALSE)</f>
        <v>53211</v>
      </c>
      <c r="Y1992" s="682">
        <f>_xll.qlCalendarAdvance(Calendar,X1992,NDays&amp;"D")</f>
        <v>53211</v>
      </c>
      <c r="Z1992" s="681">
        <v>2.1293903017517435E-2</v>
      </c>
      <c r="AA1992" s="686"/>
      <c r="AB1992" s="685"/>
    </row>
    <row r="1993" spans="22:28" x14ac:dyDescent="0.2">
      <c r="V1993" s="688"/>
      <c r="W1993" s="687" t="str">
        <f t="shared" si="37"/>
        <v>1w</v>
      </c>
      <c r="X1993" s="683">
        <f>_xll.qlCalendarAdvance(Calendar,X1992,W1993,"f",FALSE)</f>
        <v>53218</v>
      </c>
      <c r="Y1993" s="682">
        <f>_xll.qlCalendarAdvance(Calendar,X1993,NDays&amp;"D")</f>
        <v>53218</v>
      </c>
      <c r="Z1993" s="681">
        <v>2.1285425612935782E-2</v>
      </c>
      <c r="AA1993" s="686"/>
      <c r="AB1993" s="685"/>
    </row>
    <row r="1994" spans="22:28" x14ac:dyDescent="0.2">
      <c r="V1994" s="688"/>
      <c r="W1994" s="687" t="str">
        <f t="shared" si="37"/>
        <v>1w</v>
      </c>
      <c r="X1994" s="683">
        <f>_xll.qlCalendarAdvance(Calendar,X1993,W1994,"f",FALSE)</f>
        <v>53225</v>
      </c>
      <c r="Y1994" s="682">
        <f>_xll.qlCalendarAdvance(Calendar,X1994,NDays&amp;"D")</f>
        <v>53225</v>
      </c>
      <c r="Z1994" s="681">
        <v>2.1276964870821091E-2</v>
      </c>
      <c r="AA1994" s="686"/>
      <c r="AB1994" s="685"/>
    </row>
    <row r="1995" spans="22:28" x14ac:dyDescent="0.2">
      <c r="V1995" s="688"/>
      <c r="W1995" s="687" t="str">
        <f t="shared" si="37"/>
        <v>1w</v>
      </c>
      <c r="X1995" s="683">
        <f>_xll.qlCalendarAdvance(Calendar,X1994,W1995,"f",FALSE)</f>
        <v>53232</v>
      </c>
      <c r="Y1995" s="682">
        <f>_xll.qlCalendarAdvance(Calendar,X1995,NDays&amp;"D")</f>
        <v>53232</v>
      </c>
      <c r="Z1995" s="681">
        <v>2.1268520791173362E-2</v>
      </c>
      <c r="AA1995" s="686"/>
      <c r="AB1995" s="685"/>
    </row>
    <row r="1996" spans="22:28" x14ac:dyDescent="0.2">
      <c r="V1996" s="688"/>
      <c r="W1996" s="687" t="str">
        <f t="shared" si="37"/>
        <v>1w</v>
      </c>
      <c r="X1996" s="683">
        <f>_xll.qlCalendarAdvance(Calendar,X1995,W1996,"f",FALSE)</f>
        <v>53239</v>
      </c>
      <c r="Y1996" s="682">
        <f>_xll.qlCalendarAdvance(Calendar,X1996,NDays&amp;"D")</f>
        <v>53239</v>
      </c>
      <c r="Z1996" s="681">
        <v>2.1260093373749456E-2</v>
      </c>
      <c r="AA1996" s="686"/>
      <c r="AB1996" s="685"/>
    </row>
    <row r="1997" spans="22:28" x14ac:dyDescent="0.2">
      <c r="V1997" s="688"/>
      <c r="W1997" s="687" t="str">
        <f t="shared" si="37"/>
        <v>1w</v>
      </c>
      <c r="X1997" s="683">
        <f>_xll.qlCalendarAdvance(Calendar,X1996,W1997,"f",FALSE)</f>
        <v>53246</v>
      </c>
      <c r="Y1997" s="682">
        <f>_xll.qlCalendarAdvance(Calendar,X1997,NDays&amp;"D")</f>
        <v>53246</v>
      </c>
      <c r="Z1997" s="681">
        <v>2.1251682618792511E-2</v>
      </c>
      <c r="AA1997" s="686"/>
      <c r="AB1997" s="685"/>
    </row>
    <row r="1998" spans="22:28" x14ac:dyDescent="0.2">
      <c r="V1998" s="688"/>
      <c r="W1998" s="687" t="str">
        <f t="shared" si="37"/>
        <v>1w</v>
      </c>
      <c r="X1998" s="683">
        <f>_xll.qlCalendarAdvance(Calendar,X1997,W1998,"f",FALSE)</f>
        <v>53253</v>
      </c>
      <c r="Y1998" s="682">
        <f>_xll.qlCalendarAdvance(Calendar,X1998,NDays&amp;"D")</f>
        <v>53253</v>
      </c>
      <c r="Z1998" s="681">
        <v>2.1243288526302528E-2</v>
      </c>
      <c r="AA1998" s="686"/>
      <c r="AB1998" s="685"/>
    </row>
    <row r="1999" spans="22:28" x14ac:dyDescent="0.2">
      <c r="V1999" s="688"/>
      <c r="W1999" s="687" t="str">
        <f t="shared" si="37"/>
        <v>1w</v>
      </c>
      <c r="X1999" s="683">
        <f>_xll.qlCalendarAdvance(Calendar,X1998,W1999,"f",FALSE)</f>
        <v>53260</v>
      </c>
      <c r="Y1999" s="682">
        <f>_xll.qlCalendarAdvance(Calendar,X1999,NDays&amp;"D")</f>
        <v>53260</v>
      </c>
      <c r="Z1999" s="681">
        <v>2.1234911096036369E-2</v>
      </c>
      <c r="AA1999" s="686"/>
      <c r="AB1999" s="685"/>
    </row>
    <row r="2000" spans="22:28" x14ac:dyDescent="0.2">
      <c r="V2000" s="688"/>
      <c r="W2000" s="687" t="str">
        <f t="shared" si="37"/>
        <v>1w</v>
      </c>
      <c r="X2000" s="683">
        <f>_xll.qlCalendarAdvance(Calendar,X1999,W2000,"f",FALSE)</f>
        <v>53267</v>
      </c>
      <c r="Y2000" s="682">
        <f>_xll.qlCalendarAdvance(Calendar,X2000,NDays&amp;"D")</f>
        <v>53267</v>
      </c>
      <c r="Z2000" s="681">
        <v>2.1226550328318217E-2</v>
      </c>
      <c r="AA2000" s="686"/>
      <c r="AB2000" s="685"/>
    </row>
    <row r="2001" spans="22:28" x14ac:dyDescent="0.2">
      <c r="V2001" s="688"/>
      <c r="W2001" s="687" t="str">
        <f t="shared" si="37"/>
        <v>1w</v>
      </c>
      <c r="X2001" s="683">
        <f>_xll.qlCalendarAdvance(Calendar,X2000,W2001,"f",FALSE)</f>
        <v>53274</v>
      </c>
      <c r="Y2001" s="682">
        <f>_xll.qlCalendarAdvance(Calendar,X2001,NDays&amp;"D")</f>
        <v>53274</v>
      </c>
      <c r="Z2001" s="681">
        <v>2.121820622298598E-2</v>
      </c>
      <c r="AA2001" s="686"/>
      <c r="AB2001" s="685"/>
    </row>
    <row r="2002" spans="22:28" x14ac:dyDescent="0.2">
      <c r="V2002" s="688"/>
      <c r="W2002" s="687" t="str">
        <f t="shared" ref="W2002:W2065" si="38">W2001</f>
        <v>1w</v>
      </c>
      <c r="X2002" s="683">
        <f>_xll.qlCalendarAdvance(Calendar,X2001,W2002,"f",FALSE)</f>
        <v>53281</v>
      </c>
      <c r="Y2002" s="682">
        <f>_xll.qlCalendarAdvance(Calendar,X2002,NDays&amp;"D")</f>
        <v>53281</v>
      </c>
      <c r="Z2002" s="681">
        <v>2.1209878779958613E-2</v>
      </c>
      <c r="AA2002" s="686"/>
      <c r="AB2002" s="685"/>
    </row>
    <row r="2003" spans="22:28" x14ac:dyDescent="0.2">
      <c r="V2003" s="688"/>
      <c r="W2003" s="687" t="str">
        <f t="shared" si="38"/>
        <v>1w</v>
      </c>
      <c r="X2003" s="683">
        <f>_xll.qlCalendarAdvance(Calendar,X2002,W2003,"f",FALSE)</f>
        <v>53288</v>
      </c>
      <c r="Y2003" s="682">
        <f>_xll.qlCalendarAdvance(Calendar,X2003,NDays&amp;"D")</f>
        <v>53288</v>
      </c>
      <c r="Z2003" s="681">
        <v>2.1201567999398208E-2</v>
      </c>
      <c r="AA2003" s="686"/>
      <c r="AB2003" s="685"/>
    </row>
    <row r="2004" spans="22:28" x14ac:dyDescent="0.2">
      <c r="V2004" s="688"/>
      <c r="W2004" s="687" t="str">
        <f t="shared" si="38"/>
        <v>1w</v>
      </c>
      <c r="X2004" s="683">
        <f>_xll.qlCalendarAdvance(Calendar,X2003,W2004,"f",FALSE)</f>
        <v>53295</v>
      </c>
      <c r="Y2004" s="682">
        <f>_xll.qlCalendarAdvance(Calendar,X2004,NDays&amp;"D")</f>
        <v>53295</v>
      </c>
      <c r="Z2004" s="681">
        <v>2.1193273881142671E-2</v>
      </c>
      <c r="AA2004" s="686"/>
      <c r="AB2004" s="685"/>
    </row>
    <row r="2005" spans="22:28" x14ac:dyDescent="0.2">
      <c r="V2005" s="688"/>
      <c r="W2005" s="687" t="str">
        <f t="shared" si="38"/>
        <v>1w</v>
      </c>
      <c r="X2005" s="683">
        <f>_xll.qlCalendarAdvance(Calendar,X2004,W2005,"f",FALSE)</f>
        <v>53302</v>
      </c>
      <c r="Y2005" s="682">
        <f>_xll.qlCalendarAdvance(Calendar,X2005,NDays&amp;"D")</f>
        <v>53302</v>
      </c>
      <c r="Z2005" s="681">
        <v>2.1184996425354097E-2</v>
      </c>
      <c r="AA2005" s="686"/>
      <c r="AB2005" s="685"/>
    </row>
    <row r="2006" spans="22:28" x14ac:dyDescent="0.2">
      <c r="V2006" s="688"/>
      <c r="W2006" s="687" t="str">
        <f t="shared" si="38"/>
        <v>1w</v>
      </c>
      <c r="X2006" s="683">
        <f>_xll.qlCalendarAdvance(Calendar,X2005,W2006,"f",FALSE)</f>
        <v>53309</v>
      </c>
      <c r="Y2006" s="682">
        <f>_xll.qlCalendarAdvance(Calendar,X2006,NDays&amp;"D")</f>
        <v>53309</v>
      </c>
      <c r="Z2006" s="681">
        <v>2.1176735632032484E-2</v>
      </c>
      <c r="AA2006" s="686"/>
      <c r="AB2006" s="685"/>
    </row>
    <row r="2007" spans="22:28" x14ac:dyDescent="0.2">
      <c r="V2007" s="688"/>
      <c r="W2007" s="687" t="str">
        <f t="shared" si="38"/>
        <v>1w</v>
      </c>
      <c r="X2007" s="683">
        <f>_xll.qlCalendarAdvance(Calendar,X2006,W2007,"f",FALSE)</f>
        <v>53316</v>
      </c>
      <c r="Y2007" s="682">
        <f>_xll.qlCalendarAdvance(Calendar,X2007,NDays&amp;"D")</f>
        <v>53316</v>
      </c>
      <c r="Z2007" s="681">
        <v>2.116849150101574E-2</v>
      </c>
      <c r="AA2007" s="686"/>
      <c r="AB2007" s="685"/>
    </row>
    <row r="2008" spans="22:28" x14ac:dyDescent="0.2">
      <c r="V2008" s="688"/>
      <c r="W2008" s="687" t="str">
        <f t="shared" si="38"/>
        <v>1w</v>
      </c>
      <c r="X2008" s="683">
        <f>_xll.qlCalendarAdvance(Calendar,X2007,W2008,"f",FALSE)</f>
        <v>53323</v>
      </c>
      <c r="Y2008" s="682">
        <f>_xll.qlCalendarAdvance(Calendar,X2008,NDays&amp;"D")</f>
        <v>53323</v>
      </c>
      <c r="Z2008" s="681">
        <v>2.1160264032384912E-2</v>
      </c>
      <c r="AA2008" s="686"/>
      <c r="AB2008" s="685"/>
    </row>
    <row r="2009" spans="22:28" x14ac:dyDescent="0.2">
      <c r="V2009" s="688"/>
      <c r="W2009" s="687" t="str">
        <f t="shared" si="38"/>
        <v>1w</v>
      </c>
      <c r="X2009" s="683">
        <f>_xll.qlCalendarAdvance(Calendar,X2008,W2009,"f",FALSE)</f>
        <v>53330</v>
      </c>
      <c r="Y2009" s="682">
        <f>_xll.qlCalendarAdvance(Calendar,X2009,NDays&amp;"D")</f>
        <v>53330</v>
      </c>
      <c r="Z2009" s="681">
        <v>2.115205322614E-2</v>
      </c>
      <c r="AA2009" s="686"/>
      <c r="AB2009" s="685"/>
    </row>
    <row r="2010" spans="22:28" x14ac:dyDescent="0.2">
      <c r="V2010" s="688"/>
      <c r="W2010" s="687" t="str">
        <f t="shared" si="38"/>
        <v>1w</v>
      </c>
      <c r="X2010" s="683">
        <f>_xll.qlCalendarAdvance(Calendar,X2009,W2010,"f",FALSE)</f>
        <v>53337</v>
      </c>
      <c r="Y2010" s="682">
        <f>_xll.qlCalendarAdvance(Calendar,X2010,NDays&amp;"D")</f>
        <v>53337</v>
      </c>
      <c r="Z2010" s="681">
        <v>2.1143859082199956E-2</v>
      </c>
      <c r="AA2010" s="686"/>
      <c r="AB2010" s="685"/>
    </row>
    <row r="2011" spans="22:28" x14ac:dyDescent="0.2">
      <c r="V2011" s="688"/>
      <c r="W2011" s="687" t="str">
        <f t="shared" si="38"/>
        <v>1w</v>
      </c>
      <c r="X2011" s="683">
        <f>_xll.qlCalendarAdvance(Calendar,X2010,W2011,"f",FALSE)</f>
        <v>53344</v>
      </c>
      <c r="Y2011" s="682">
        <f>_xll.qlCalendarAdvance(Calendar,X2011,NDays&amp;"D")</f>
        <v>53344</v>
      </c>
      <c r="Z2011" s="681">
        <v>2.1135681600726874E-2</v>
      </c>
      <c r="AA2011" s="686"/>
      <c r="AB2011" s="685"/>
    </row>
    <row r="2012" spans="22:28" x14ac:dyDescent="0.2">
      <c r="V2012" s="688"/>
      <c r="W2012" s="687" t="str">
        <f t="shared" si="38"/>
        <v>1w</v>
      </c>
      <c r="X2012" s="683">
        <f>_xll.qlCalendarAdvance(Calendar,X2011,W2012,"f",FALSE)</f>
        <v>53351</v>
      </c>
      <c r="Y2012" s="682">
        <f>_xll.qlCalendarAdvance(Calendar,X2012,NDays&amp;"D")</f>
        <v>53351</v>
      </c>
      <c r="Z2012" s="681">
        <v>2.1127520781558662E-2</v>
      </c>
      <c r="AA2012" s="686"/>
      <c r="AB2012" s="685"/>
    </row>
    <row r="2013" spans="22:28" x14ac:dyDescent="0.2">
      <c r="V2013" s="688"/>
      <c r="W2013" s="687" t="str">
        <f t="shared" si="38"/>
        <v>1w</v>
      </c>
      <c r="X2013" s="683">
        <f>_xll.qlCalendarAdvance(Calendar,X2012,W2013,"f",FALSE)</f>
        <v>53358</v>
      </c>
      <c r="Y2013" s="682">
        <f>_xll.qlCalendarAdvance(Calendar,X2013,NDays&amp;"D")</f>
        <v>53358</v>
      </c>
      <c r="Z2013" s="681">
        <v>2.1119376624857411E-2</v>
      </c>
      <c r="AA2013" s="686"/>
      <c r="AB2013" s="685"/>
    </row>
    <row r="2014" spans="22:28" x14ac:dyDescent="0.2">
      <c r="V2014" s="688"/>
      <c r="W2014" s="687" t="str">
        <f t="shared" si="38"/>
        <v>1w</v>
      </c>
      <c r="X2014" s="683">
        <f>_xll.qlCalendarAdvance(Calendar,X2013,W2014,"f",FALSE)</f>
        <v>53365</v>
      </c>
      <c r="Y2014" s="682">
        <f>_xll.qlCalendarAdvance(Calendar,X2014,NDays&amp;"D")</f>
        <v>53365</v>
      </c>
      <c r="Z2014" s="681">
        <v>2.1111249130542076E-2</v>
      </c>
      <c r="AA2014" s="686"/>
      <c r="AB2014" s="685"/>
    </row>
    <row r="2015" spans="22:28" x14ac:dyDescent="0.2">
      <c r="V2015" s="688"/>
      <c r="W2015" s="687" t="str">
        <f t="shared" si="38"/>
        <v>1w</v>
      </c>
      <c r="X2015" s="683">
        <f>_xll.qlCalendarAdvance(Calendar,X2014,W2015,"f",FALSE)</f>
        <v>53372</v>
      </c>
      <c r="Y2015" s="682">
        <f>_xll.qlCalendarAdvance(Calendar,X2015,NDays&amp;"D")</f>
        <v>53372</v>
      </c>
      <c r="Z2015" s="681">
        <v>2.1103138298450563E-2</v>
      </c>
      <c r="AA2015" s="686"/>
      <c r="AB2015" s="685"/>
    </row>
    <row r="2016" spans="22:28" x14ac:dyDescent="0.2">
      <c r="V2016" s="688"/>
      <c r="W2016" s="687" t="str">
        <f t="shared" si="38"/>
        <v>1w</v>
      </c>
      <c r="X2016" s="683">
        <f>_xll.qlCalendarAdvance(Calendar,X2015,W2016,"f",FALSE)</f>
        <v>53379</v>
      </c>
      <c r="Y2016" s="682">
        <f>_xll.qlCalendarAdvance(Calendar,X2016,NDays&amp;"D")</f>
        <v>53379</v>
      </c>
      <c r="Z2016" s="681">
        <v>2.1095044128907059E-2</v>
      </c>
      <c r="AA2016" s="686"/>
      <c r="AB2016" s="685"/>
    </row>
    <row r="2017" spans="22:28" x14ac:dyDescent="0.2">
      <c r="V2017" s="688"/>
      <c r="W2017" s="687" t="str">
        <f t="shared" si="38"/>
        <v>1w</v>
      </c>
      <c r="X2017" s="683">
        <f>_xll.qlCalendarAdvance(Calendar,X2016,W2017,"f",FALSE)</f>
        <v>53386</v>
      </c>
      <c r="Y2017" s="682">
        <f>_xll.qlCalendarAdvance(Calendar,X2017,NDays&amp;"D")</f>
        <v>53386</v>
      </c>
      <c r="Z2017" s="681">
        <v>2.1086966621587377E-2</v>
      </c>
      <c r="AA2017" s="686"/>
      <c r="AB2017" s="685"/>
    </row>
    <row r="2018" spans="22:28" x14ac:dyDescent="0.2">
      <c r="V2018" s="688"/>
      <c r="W2018" s="687" t="str">
        <f t="shared" si="38"/>
        <v>1w</v>
      </c>
      <c r="X2018" s="683">
        <f>_xll.qlCalendarAdvance(Calendar,X2017,W2018,"f",FALSE)</f>
        <v>53393</v>
      </c>
      <c r="Y2018" s="682">
        <f>_xll.qlCalendarAdvance(Calendar,X2018,NDays&amp;"D")</f>
        <v>53393</v>
      </c>
      <c r="Z2018" s="681">
        <v>2.1078905776815704E-2</v>
      </c>
      <c r="AA2018" s="686"/>
      <c r="AB2018" s="685"/>
    </row>
    <row r="2019" spans="22:28" x14ac:dyDescent="0.2">
      <c r="V2019" s="688"/>
      <c r="W2019" s="687" t="str">
        <f t="shared" si="38"/>
        <v>1w</v>
      </c>
      <c r="X2019" s="683">
        <f>_xll.qlCalendarAdvance(Calendar,X2018,W2019,"f",FALSE)</f>
        <v>53400</v>
      </c>
      <c r="Y2019" s="682">
        <f>_xll.qlCalendarAdvance(Calendar,X2019,NDays&amp;"D")</f>
        <v>53400</v>
      </c>
      <c r="Z2019" s="681">
        <v>2.10708615943489E-2</v>
      </c>
      <c r="AA2019" s="686"/>
      <c r="AB2019" s="685"/>
    </row>
    <row r="2020" spans="22:28" x14ac:dyDescent="0.2">
      <c r="V2020" s="688"/>
      <c r="W2020" s="687" t="str">
        <f t="shared" si="38"/>
        <v>1w</v>
      </c>
      <c r="X2020" s="683">
        <f>_xll.qlCalendarAdvance(Calendar,X2019,W2020,"f",FALSE)</f>
        <v>53407</v>
      </c>
      <c r="Y2020" s="682">
        <f>_xll.qlCalendarAdvance(Calendar,X2020,NDays&amp;"D")</f>
        <v>53407</v>
      </c>
      <c r="Z2020" s="681">
        <v>2.1062834074268011E-2</v>
      </c>
      <c r="AA2020" s="686"/>
      <c r="AB2020" s="685"/>
    </row>
    <row r="2021" spans="22:28" x14ac:dyDescent="0.2">
      <c r="V2021" s="688"/>
      <c r="W2021" s="687" t="str">
        <f t="shared" si="38"/>
        <v>1w</v>
      </c>
      <c r="X2021" s="683">
        <f>_xll.qlCalendarAdvance(Calendar,X2020,W2021,"f",FALSE)</f>
        <v>53414</v>
      </c>
      <c r="Y2021" s="682">
        <f>_xll.qlCalendarAdvance(Calendar,X2021,NDays&amp;"D")</f>
        <v>53414</v>
      </c>
      <c r="Z2021" s="681">
        <v>2.1054823216410945E-2</v>
      </c>
      <c r="AA2021" s="686"/>
      <c r="AB2021" s="685"/>
    </row>
    <row r="2022" spans="22:28" x14ac:dyDescent="0.2">
      <c r="V2022" s="688"/>
      <c r="W2022" s="687" t="str">
        <f t="shared" si="38"/>
        <v>1w</v>
      </c>
      <c r="X2022" s="683">
        <f>_xll.qlCalendarAdvance(Calendar,X2021,W2022,"f",FALSE)</f>
        <v>53421</v>
      </c>
      <c r="Y2022" s="682">
        <f>_xll.qlCalendarAdvance(Calendar,X2022,NDays&amp;"D")</f>
        <v>53421</v>
      </c>
      <c r="Z2022" s="681">
        <v>2.1046829021101887E-2</v>
      </c>
      <c r="AA2022" s="686"/>
      <c r="AB2022" s="685"/>
    </row>
    <row r="2023" spans="22:28" x14ac:dyDescent="0.2">
      <c r="V2023" s="688"/>
      <c r="W2023" s="687" t="str">
        <f t="shared" si="38"/>
        <v>1w</v>
      </c>
      <c r="X2023" s="683">
        <f>_xll.qlCalendarAdvance(Calendar,X2022,W2023,"f",FALSE)</f>
        <v>53428</v>
      </c>
      <c r="Y2023" s="682">
        <f>_xll.qlCalendarAdvance(Calendar,X2023,NDays&amp;"D")</f>
        <v>53428</v>
      </c>
      <c r="Z2023" s="681">
        <v>2.1038851488097698E-2</v>
      </c>
      <c r="AA2023" s="686"/>
      <c r="AB2023" s="685"/>
    </row>
    <row r="2024" spans="22:28" x14ac:dyDescent="0.2">
      <c r="V2024" s="688"/>
      <c r="W2024" s="687" t="str">
        <f t="shared" si="38"/>
        <v>1w</v>
      </c>
      <c r="X2024" s="683">
        <f>_xll.qlCalendarAdvance(Calendar,X2023,W2024,"f",FALSE)</f>
        <v>53435</v>
      </c>
      <c r="Y2024" s="682">
        <f>_xll.qlCalendarAdvance(Calendar,X2024,NDays&amp;"D")</f>
        <v>53435</v>
      </c>
      <c r="Z2024" s="681">
        <v>2.1030890617479425E-2</v>
      </c>
      <c r="AA2024" s="686"/>
      <c r="AB2024" s="685"/>
    </row>
    <row r="2025" spans="22:28" x14ac:dyDescent="0.2">
      <c r="V2025" s="688"/>
      <c r="W2025" s="687" t="str">
        <f t="shared" si="38"/>
        <v>1w</v>
      </c>
      <c r="X2025" s="683">
        <f>_xll.qlCalendarAdvance(Calendar,X2024,W2025,"f",FALSE)</f>
        <v>53442</v>
      </c>
      <c r="Y2025" s="682">
        <f>_xll.qlCalendarAdvance(Calendar,X2025,NDays&amp;"D")</f>
        <v>53442</v>
      </c>
      <c r="Z2025" s="681">
        <v>2.1022946409166021E-2</v>
      </c>
      <c r="AA2025" s="686"/>
      <c r="AB2025" s="685"/>
    </row>
    <row r="2026" spans="22:28" x14ac:dyDescent="0.2">
      <c r="V2026" s="688"/>
      <c r="W2026" s="687" t="str">
        <f t="shared" si="38"/>
        <v>1w</v>
      </c>
      <c r="X2026" s="683">
        <f>_xll.qlCalendarAdvance(Calendar,X2025,W2026,"f",FALSE)</f>
        <v>53449</v>
      </c>
      <c r="Y2026" s="682">
        <f>_xll.qlCalendarAdvance(Calendar,X2026,NDays&amp;"D")</f>
        <v>53449</v>
      </c>
      <c r="Z2026" s="681">
        <v>2.1015018863319579E-2</v>
      </c>
      <c r="AA2026" s="686"/>
      <c r="AB2026" s="685"/>
    </row>
    <row r="2027" spans="22:28" x14ac:dyDescent="0.2">
      <c r="V2027" s="688"/>
      <c r="W2027" s="687" t="str">
        <f t="shared" si="38"/>
        <v>1w</v>
      </c>
      <c r="X2027" s="683">
        <f>_xll.qlCalendarAdvance(Calendar,X2026,W2027,"f",FALSE)</f>
        <v>53456</v>
      </c>
      <c r="Y2027" s="682">
        <f>_xll.qlCalendarAdvance(Calendar,X2027,NDays&amp;"D")</f>
        <v>53456</v>
      </c>
      <c r="Z2027" s="681">
        <v>2.1007107979778006E-2</v>
      </c>
      <c r="AA2027" s="686"/>
      <c r="AB2027" s="685"/>
    </row>
    <row r="2028" spans="22:28" x14ac:dyDescent="0.2">
      <c r="V2028" s="688"/>
      <c r="W2028" s="687" t="str">
        <f t="shared" si="38"/>
        <v>1w</v>
      </c>
      <c r="X2028" s="683">
        <f>_xll.qlCalendarAdvance(Calendar,X2027,W2028,"f",FALSE)</f>
        <v>53463</v>
      </c>
      <c r="Y2028" s="682">
        <f>_xll.qlCalendarAdvance(Calendar,X2028,NDays&amp;"D")</f>
        <v>53463</v>
      </c>
      <c r="Z2028" s="681">
        <v>2.0999213758622348E-2</v>
      </c>
      <c r="AA2028" s="686"/>
      <c r="AB2028" s="685"/>
    </row>
    <row r="2029" spans="22:28" x14ac:dyDescent="0.2">
      <c r="V2029" s="688"/>
      <c r="W2029" s="687" t="str">
        <f t="shared" si="38"/>
        <v>1w</v>
      </c>
      <c r="X2029" s="683">
        <f>_xll.qlCalendarAdvance(Calendar,X2028,W2029,"f",FALSE)</f>
        <v>53470</v>
      </c>
      <c r="Y2029" s="682">
        <f>_xll.qlCalendarAdvance(Calendar,X2029,NDays&amp;"D")</f>
        <v>53470</v>
      </c>
      <c r="Z2029" s="681">
        <v>2.0991336199852606E-2</v>
      </c>
      <c r="AA2029" s="686"/>
      <c r="AB2029" s="685"/>
    </row>
    <row r="2030" spans="22:28" x14ac:dyDescent="0.2">
      <c r="V2030" s="688"/>
      <c r="W2030" s="687" t="str">
        <f t="shared" si="38"/>
        <v>1w</v>
      </c>
      <c r="X2030" s="683">
        <f>_xll.qlCalendarAdvance(Calendar,X2029,W2030,"f",FALSE)</f>
        <v>53477</v>
      </c>
      <c r="Y2030" s="682">
        <f>_xll.qlCalendarAdvance(Calendar,X2030,NDays&amp;"D")</f>
        <v>53477</v>
      </c>
      <c r="Z2030" s="681">
        <v>2.0983475303306687E-2</v>
      </c>
      <c r="AA2030" s="686"/>
      <c r="AB2030" s="685"/>
    </row>
    <row r="2031" spans="22:28" x14ac:dyDescent="0.2">
      <c r="V2031" s="688"/>
      <c r="W2031" s="687" t="str">
        <f t="shared" si="38"/>
        <v>1w</v>
      </c>
      <c r="X2031" s="683">
        <f>_xll.qlCalendarAdvance(Calendar,X2030,W2031,"f",FALSE)</f>
        <v>53484</v>
      </c>
      <c r="Y2031" s="682">
        <f>_xll.qlCalendarAdvance(Calendar,X2031,NDays&amp;"D")</f>
        <v>53484</v>
      </c>
      <c r="Z2031" s="681">
        <v>2.0975631069227729E-2</v>
      </c>
      <c r="AA2031" s="686"/>
      <c r="AB2031" s="685"/>
    </row>
    <row r="2032" spans="22:28" x14ac:dyDescent="0.2">
      <c r="V2032" s="688"/>
      <c r="W2032" s="687" t="str">
        <f t="shared" si="38"/>
        <v>1w</v>
      </c>
      <c r="X2032" s="683">
        <f>_xll.qlCalendarAdvance(Calendar,X2031,W2032,"f",FALSE)</f>
        <v>53491</v>
      </c>
      <c r="Y2032" s="682">
        <f>_xll.qlCalendarAdvance(Calendar,X2032,NDays&amp;"D")</f>
        <v>53491</v>
      </c>
      <c r="Z2032" s="681">
        <v>2.0967803497534687E-2</v>
      </c>
      <c r="AA2032" s="686"/>
      <c r="AB2032" s="685"/>
    </row>
    <row r="2033" spans="22:28" x14ac:dyDescent="0.2">
      <c r="V2033" s="688"/>
      <c r="W2033" s="687" t="str">
        <f t="shared" si="38"/>
        <v>1w</v>
      </c>
      <c r="X2033" s="683">
        <f>_xll.qlCalendarAdvance(Calendar,X2032,W2033,"f",FALSE)</f>
        <v>53498</v>
      </c>
      <c r="Y2033" s="682">
        <f>_xll.qlCalendarAdvance(Calendar,X2033,NDays&amp;"D")</f>
        <v>53498</v>
      </c>
      <c r="Z2033" s="681">
        <v>2.0959992588146514E-2</v>
      </c>
      <c r="AA2033" s="686"/>
      <c r="AB2033" s="685"/>
    </row>
    <row r="2034" spans="22:28" x14ac:dyDescent="0.2">
      <c r="V2034" s="688"/>
      <c r="W2034" s="687" t="str">
        <f t="shared" si="38"/>
        <v>1w</v>
      </c>
      <c r="X2034" s="683">
        <f>_xll.qlCalendarAdvance(Calendar,X2033,W2034,"f",FALSE)</f>
        <v>53505</v>
      </c>
      <c r="Y2034" s="682">
        <f>_xll.qlCalendarAdvance(Calendar,X2034,NDays&amp;"D")</f>
        <v>53505</v>
      </c>
      <c r="Z2034" s="681">
        <v>2.0952198341144257E-2</v>
      </c>
      <c r="AA2034" s="686"/>
      <c r="AB2034" s="685"/>
    </row>
    <row r="2035" spans="22:28" x14ac:dyDescent="0.2">
      <c r="V2035" s="688"/>
      <c r="W2035" s="687" t="str">
        <f t="shared" si="38"/>
        <v>1w</v>
      </c>
      <c r="X2035" s="683">
        <f>_xll.qlCalendarAdvance(Calendar,X2034,W2035,"f",FALSE)</f>
        <v>53512</v>
      </c>
      <c r="Y2035" s="682">
        <f>_xll.qlCalendarAdvance(Calendar,X2035,NDays&amp;"D")</f>
        <v>53512</v>
      </c>
      <c r="Z2035" s="681">
        <v>2.0944420756446869E-2</v>
      </c>
      <c r="AA2035" s="686"/>
      <c r="AB2035" s="685"/>
    </row>
    <row r="2036" spans="22:28" x14ac:dyDescent="0.2">
      <c r="V2036" s="688"/>
      <c r="W2036" s="687" t="str">
        <f t="shared" si="38"/>
        <v>1w</v>
      </c>
      <c r="X2036" s="683">
        <f>_xll.qlCalendarAdvance(Calendar,X2035,W2036,"f",FALSE)</f>
        <v>53519</v>
      </c>
      <c r="Y2036" s="682">
        <f>_xll.qlCalendarAdvance(Calendar,X2036,NDays&amp;"D")</f>
        <v>53519</v>
      </c>
      <c r="Z2036" s="681">
        <v>2.0936659834216442E-2</v>
      </c>
      <c r="AA2036" s="686"/>
      <c r="AB2036" s="685"/>
    </row>
    <row r="2037" spans="22:28" x14ac:dyDescent="0.2">
      <c r="V2037" s="688"/>
      <c r="W2037" s="687" t="str">
        <f t="shared" si="38"/>
        <v>1w</v>
      </c>
      <c r="X2037" s="683">
        <f>_xll.qlCalendarAdvance(Calendar,X2036,W2037,"f",FALSE)</f>
        <v>53526</v>
      </c>
      <c r="Y2037" s="682">
        <f>_xll.qlCalendarAdvance(Calendar,X2037,NDays&amp;"D")</f>
        <v>53526</v>
      </c>
      <c r="Z2037" s="681">
        <v>2.0928915574209839E-2</v>
      </c>
      <c r="AA2037" s="686"/>
      <c r="AB2037" s="685"/>
    </row>
    <row r="2038" spans="22:28" x14ac:dyDescent="0.2">
      <c r="V2038" s="688"/>
      <c r="W2038" s="687" t="str">
        <f t="shared" si="38"/>
        <v>1w</v>
      </c>
      <c r="X2038" s="683">
        <f>_xll.qlCalendarAdvance(Calendar,X2037,W2038,"f",FALSE)</f>
        <v>53533</v>
      </c>
      <c r="Y2038" s="682">
        <f>_xll.qlCalendarAdvance(Calendar,X2038,NDays&amp;"D")</f>
        <v>53533</v>
      </c>
      <c r="Z2038" s="681">
        <v>2.0921187976670197E-2</v>
      </c>
      <c r="AA2038" s="686"/>
      <c r="AB2038" s="685"/>
    </row>
    <row r="2039" spans="22:28" x14ac:dyDescent="0.2">
      <c r="V2039" s="688"/>
      <c r="W2039" s="687" t="str">
        <f t="shared" si="38"/>
        <v>1w</v>
      </c>
      <c r="X2039" s="683">
        <f>_xll.qlCalendarAdvance(Calendar,X2038,W2039,"f",FALSE)</f>
        <v>53540</v>
      </c>
      <c r="Y2039" s="682">
        <f>_xll.qlCalendarAdvance(Calendar,X2039,NDays&amp;"D")</f>
        <v>53540</v>
      </c>
      <c r="Z2039" s="681">
        <v>2.0913477041354378E-2</v>
      </c>
      <c r="AA2039" s="686"/>
      <c r="AB2039" s="685"/>
    </row>
    <row r="2040" spans="22:28" x14ac:dyDescent="0.2">
      <c r="V2040" s="688"/>
      <c r="W2040" s="687" t="str">
        <f t="shared" si="38"/>
        <v>1w</v>
      </c>
      <c r="X2040" s="683">
        <f>_xll.qlCalendarAdvance(Calendar,X2039,W2040,"f",FALSE)</f>
        <v>53547</v>
      </c>
      <c r="Y2040" s="682">
        <f>_xll.qlCalendarAdvance(Calendar,X2040,NDays&amp;"D")</f>
        <v>53547</v>
      </c>
      <c r="Z2040" s="681">
        <v>2.0905782768424475E-2</v>
      </c>
      <c r="AA2040" s="686"/>
      <c r="AB2040" s="685"/>
    </row>
    <row r="2041" spans="22:28" x14ac:dyDescent="0.2">
      <c r="V2041" s="688"/>
      <c r="W2041" s="687" t="str">
        <f t="shared" si="38"/>
        <v>1w</v>
      </c>
      <c r="X2041" s="683">
        <f>_xll.qlCalendarAdvance(Calendar,X2040,W2041,"f",FALSE)</f>
        <v>53554</v>
      </c>
      <c r="Y2041" s="682">
        <f>_xll.qlCalendarAdvance(Calendar,X2041,NDays&amp;"D")</f>
        <v>53554</v>
      </c>
      <c r="Z2041" s="681">
        <v>2.0898105157880487E-2</v>
      </c>
      <c r="AA2041" s="686"/>
      <c r="AB2041" s="685"/>
    </row>
    <row r="2042" spans="22:28" x14ac:dyDescent="0.2">
      <c r="V2042" s="688"/>
      <c r="W2042" s="687" t="str">
        <f t="shared" si="38"/>
        <v>1w</v>
      </c>
      <c r="X2042" s="683">
        <f>_xll.qlCalendarAdvance(Calendar,X2041,W2042,"f",FALSE)</f>
        <v>53561</v>
      </c>
      <c r="Y2042" s="682">
        <f>_xll.qlCalendarAdvance(Calendar,X2042,NDays&amp;"D")</f>
        <v>53561</v>
      </c>
      <c r="Z2042" s="681">
        <v>2.0890444209722414E-2</v>
      </c>
      <c r="AA2042" s="686"/>
      <c r="AB2042" s="685"/>
    </row>
    <row r="2043" spans="22:28" x14ac:dyDescent="0.2">
      <c r="V2043" s="688"/>
      <c r="W2043" s="687" t="str">
        <f t="shared" si="38"/>
        <v>1w</v>
      </c>
      <c r="X2043" s="683">
        <f>_xll.qlCalendarAdvance(Calendar,X2042,W2043,"f",FALSE)</f>
        <v>53568</v>
      </c>
      <c r="Y2043" s="682">
        <f>_xll.qlCalendarAdvance(Calendar,X2043,NDays&amp;"D")</f>
        <v>53568</v>
      </c>
      <c r="Z2043" s="681">
        <v>2.0882799923869211E-2</v>
      </c>
      <c r="AA2043" s="686"/>
      <c r="AB2043" s="685"/>
    </row>
    <row r="2044" spans="22:28" x14ac:dyDescent="0.2">
      <c r="V2044" s="688"/>
      <c r="W2044" s="687" t="str">
        <f t="shared" si="38"/>
        <v>1w</v>
      </c>
      <c r="X2044" s="683">
        <f>_xll.qlCalendarAdvance(Calendar,X2043,W2044,"f",FALSE)</f>
        <v>53575</v>
      </c>
      <c r="Y2044" s="682">
        <f>_xll.qlCalendarAdvance(Calendar,X2044,NDays&amp;"D")</f>
        <v>53575</v>
      </c>
      <c r="Z2044" s="681">
        <v>2.0875172300320877E-2</v>
      </c>
      <c r="AA2044" s="686"/>
      <c r="AB2044" s="685"/>
    </row>
    <row r="2045" spans="22:28" x14ac:dyDescent="0.2">
      <c r="V2045" s="688"/>
      <c r="W2045" s="687" t="str">
        <f t="shared" si="38"/>
        <v>1w</v>
      </c>
      <c r="X2045" s="683">
        <f>_xll.qlCalendarAdvance(Calendar,X2044,W2045,"f",FALSE)</f>
        <v>53582</v>
      </c>
      <c r="Y2045" s="682">
        <f>_xll.qlCalendarAdvance(Calendar,X2045,NDays&amp;"D")</f>
        <v>53582</v>
      </c>
      <c r="Z2045" s="681">
        <v>2.0867561339239504E-2</v>
      </c>
      <c r="AA2045" s="686"/>
      <c r="AB2045" s="685"/>
    </row>
    <row r="2046" spans="22:28" x14ac:dyDescent="0.2">
      <c r="V2046" s="688"/>
      <c r="W2046" s="687" t="str">
        <f t="shared" si="38"/>
        <v>1w</v>
      </c>
      <c r="X2046" s="683">
        <f>_xll.qlCalendarAdvance(Calendar,X2045,W2046,"f",FALSE)</f>
        <v>53589</v>
      </c>
      <c r="Y2046" s="682">
        <f>_xll.qlCalendarAdvance(Calendar,X2046,NDays&amp;"D")</f>
        <v>53589</v>
      </c>
      <c r="Z2046" s="681">
        <v>2.0859967040381955E-2</v>
      </c>
      <c r="AA2046" s="686"/>
      <c r="AB2046" s="685"/>
    </row>
    <row r="2047" spans="22:28" x14ac:dyDescent="0.2">
      <c r="V2047" s="688"/>
      <c r="W2047" s="687" t="str">
        <f t="shared" si="38"/>
        <v>1w</v>
      </c>
      <c r="X2047" s="683">
        <f>_xll.qlCalendarAdvance(Calendar,X2046,W2047,"f",FALSE)</f>
        <v>53596</v>
      </c>
      <c r="Y2047" s="682">
        <f>_xll.qlCalendarAdvance(Calendar,X2047,NDays&amp;"D")</f>
        <v>53596</v>
      </c>
      <c r="Z2047" s="681">
        <v>2.0852389403991367E-2</v>
      </c>
      <c r="AA2047" s="686"/>
      <c r="AB2047" s="685"/>
    </row>
    <row r="2048" spans="22:28" x14ac:dyDescent="0.2">
      <c r="V2048" s="688"/>
      <c r="W2048" s="687" t="str">
        <f t="shared" si="38"/>
        <v>1w</v>
      </c>
      <c r="X2048" s="683">
        <f>_xll.qlCalendarAdvance(Calendar,X2047,W2048,"f",FALSE)</f>
        <v>53603</v>
      </c>
      <c r="Y2048" s="682">
        <f>_xll.qlCalendarAdvance(Calendar,X2048,NDays&amp;"D")</f>
        <v>53603</v>
      </c>
      <c r="Z2048" s="681">
        <v>2.0844828429824602E-2</v>
      </c>
      <c r="AA2048" s="686"/>
      <c r="AB2048" s="685"/>
    </row>
    <row r="2049" spans="22:28" x14ac:dyDescent="0.2">
      <c r="V2049" s="688"/>
      <c r="W2049" s="687" t="str">
        <f t="shared" si="38"/>
        <v>1w</v>
      </c>
      <c r="X2049" s="683">
        <f>_xll.qlCalendarAdvance(Calendar,X2048,W2049,"f",FALSE)</f>
        <v>53610</v>
      </c>
      <c r="Y2049" s="682">
        <f>_xll.qlCalendarAdvance(Calendar,X2049,NDays&amp;"D")</f>
        <v>53610</v>
      </c>
      <c r="Z2049" s="681">
        <v>2.0837284117962707E-2</v>
      </c>
      <c r="AA2049" s="686"/>
      <c r="AB2049" s="685"/>
    </row>
    <row r="2050" spans="22:28" x14ac:dyDescent="0.2">
      <c r="V2050" s="688"/>
      <c r="W2050" s="687" t="str">
        <f t="shared" si="38"/>
        <v>1w</v>
      </c>
      <c r="X2050" s="683">
        <f>_xll.qlCalendarAdvance(Calendar,X2049,W2050,"f",FALSE)</f>
        <v>53617</v>
      </c>
      <c r="Y2050" s="682">
        <f>_xll.qlCalendarAdvance(Calendar,X2050,NDays&amp;"D")</f>
        <v>53617</v>
      </c>
      <c r="Z2050" s="681">
        <v>2.0829756468567773E-2</v>
      </c>
      <c r="AA2050" s="686"/>
      <c r="AB2050" s="685"/>
    </row>
    <row r="2051" spans="22:28" x14ac:dyDescent="0.2">
      <c r="V2051" s="688"/>
      <c r="W2051" s="687" t="str">
        <f t="shared" si="38"/>
        <v>1w</v>
      </c>
      <c r="X2051" s="683">
        <f>_xll.qlCalendarAdvance(Calendar,X2050,W2051,"f",FALSE)</f>
        <v>53624</v>
      </c>
      <c r="Y2051" s="682">
        <f>_xll.qlCalendarAdvance(Calendar,X2051,NDays&amp;"D")</f>
        <v>53624</v>
      </c>
      <c r="Z2051" s="681">
        <v>2.0822245481396662E-2</v>
      </c>
      <c r="AA2051" s="686"/>
      <c r="AB2051" s="685"/>
    </row>
    <row r="2052" spans="22:28" x14ac:dyDescent="0.2">
      <c r="V2052" s="688"/>
      <c r="W2052" s="687" t="str">
        <f t="shared" si="38"/>
        <v>1w</v>
      </c>
      <c r="X2052" s="683">
        <f>_xll.qlCalendarAdvance(Calendar,X2051,W2052,"f",FALSE)</f>
        <v>53631</v>
      </c>
      <c r="Y2052" s="682">
        <f>_xll.qlCalendarAdvance(Calendar,X2052,NDays&amp;"D")</f>
        <v>53631</v>
      </c>
      <c r="Z2052" s="681">
        <v>2.0814751156611466E-2</v>
      </c>
      <c r="AA2052" s="686"/>
      <c r="AB2052" s="685"/>
    </row>
    <row r="2053" spans="22:28" x14ac:dyDescent="0.2">
      <c r="V2053" s="688"/>
      <c r="W2053" s="687" t="str">
        <f t="shared" si="38"/>
        <v>1w</v>
      </c>
      <c r="X2053" s="683">
        <f>_xll.qlCalendarAdvance(Calendar,X2052,W2053,"f",FALSE)</f>
        <v>53638</v>
      </c>
      <c r="Y2053" s="682">
        <f>_xll.qlCalendarAdvance(Calendar,X2053,NDays&amp;"D")</f>
        <v>53638</v>
      </c>
      <c r="Z2053" s="681">
        <v>2.0807273494212186E-2</v>
      </c>
      <c r="AA2053" s="686"/>
      <c r="AB2053" s="685"/>
    </row>
    <row r="2054" spans="22:28" x14ac:dyDescent="0.2">
      <c r="V2054" s="688"/>
      <c r="W2054" s="687" t="str">
        <f t="shared" si="38"/>
        <v>1w</v>
      </c>
      <c r="X2054" s="683">
        <f>_xll.qlCalendarAdvance(Calendar,X2053,W2054,"f",FALSE)</f>
        <v>53645</v>
      </c>
      <c r="Y2054" s="682">
        <f>_xll.qlCalendarAdvance(Calendar,X2054,NDays&amp;"D")</f>
        <v>53645</v>
      </c>
      <c r="Z2054" s="681">
        <v>2.0799812494117775E-2</v>
      </c>
      <c r="AA2054" s="686"/>
      <c r="AB2054" s="685"/>
    </row>
    <row r="2055" spans="22:28" x14ac:dyDescent="0.2">
      <c r="V2055" s="688"/>
      <c r="W2055" s="687" t="str">
        <f t="shared" si="38"/>
        <v>1w</v>
      </c>
      <c r="X2055" s="683">
        <f>_xll.qlCalendarAdvance(Calendar,X2054,W2055,"f",FALSE)</f>
        <v>53652</v>
      </c>
      <c r="Y2055" s="682">
        <f>_xll.qlCalendarAdvance(Calendar,X2055,NDays&amp;"D")</f>
        <v>53652</v>
      </c>
      <c r="Z2055" s="681">
        <v>2.079236815640928E-2</v>
      </c>
      <c r="AA2055" s="686"/>
      <c r="AB2055" s="685"/>
    </row>
    <row r="2056" spans="22:28" x14ac:dyDescent="0.2">
      <c r="V2056" s="688"/>
      <c r="W2056" s="687" t="str">
        <f t="shared" si="38"/>
        <v>1w</v>
      </c>
      <c r="X2056" s="683">
        <f>_xll.qlCalendarAdvance(Calendar,X2055,W2056,"f",FALSE)</f>
        <v>53659</v>
      </c>
      <c r="Y2056" s="682">
        <f>_xll.qlCalendarAdvance(Calendar,X2056,NDays&amp;"D")</f>
        <v>53659</v>
      </c>
      <c r="Z2056" s="681">
        <v>2.0784940480924607E-2</v>
      </c>
      <c r="AA2056" s="686"/>
      <c r="AB2056" s="685"/>
    </row>
    <row r="2057" spans="22:28" x14ac:dyDescent="0.2">
      <c r="V2057" s="688"/>
      <c r="W2057" s="687" t="str">
        <f t="shared" si="38"/>
        <v>1w</v>
      </c>
      <c r="X2057" s="683">
        <f>_xll.qlCalendarAdvance(Calendar,X2056,W2057,"f",FALSE)</f>
        <v>53666</v>
      </c>
      <c r="Y2057" s="682">
        <f>_xll.qlCalendarAdvance(Calendar,X2057,NDays&amp;"D")</f>
        <v>53666</v>
      </c>
      <c r="Z2057" s="681">
        <v>2.0777529467744804E-2</v>
      </c>
      <c r="AA2057" s="686"/>
      <c r="AB2057" s="685"/>
    </row>
    <row r="2058" spans="22:28" x14ac:dyDescent="0.2">
      <c r="V2058" s="688"/>
      <c r="W2058" s="687" t="str">
        <f t="shared" si="38"/>
        <v>1w</v>
      </c>
      <c r="X2058" s="683">
        <f>_xll.qlCalendarAdvance(Calendar,X2057,W2058,"f",FALSE)</f>
        <v>53673</v>
      </c>
      <c r="Y2058" s="682">
        <f>_xll.qlCalendarAdvance(Calendar,X2058,NDays&amp;"D")</f>
        <v>53673</v>
      </c>
      <c r="Z2058" s="681">
        <v>2.0770135117031963E-2</v>
      </c>
      <c r="AA2058" s="686"/>
      <c r="AB2058" s="685"/>
    </row>
    <row r="2059" spans="22:28" x14ac:dyDescent="0.2">
      <c r="V2059" s="688"/>
      <c r="W2059" s="687" t="str">
        <f t="shared" si="38"/>
        <v>1w</v>
      </c>
      <c r="X2059" s="683">
        <f>_xll.qlCalendarAdvance(Calendar,X2058,W2059,"f",FALSE)</f>
        <v>53680</v>
      </c>
      <c r="Y2059" s="682">
        <f>_xll.qlCalendarAdvance(Calendar,X2059,NDays&amp;"D")</f>
        <v>53680</v>
      </c>
      <c r="Z2059" s="681">
        <v>2.076275742862399E-2</v>
      </c>
      <c r="AA2059" s="686"/>
      <c r="AB2059" s="685"/>
    </row>
    <row r="2060" spans="22:28" x14ac:dyDescent="0.2">
      <c r="V2060" s="688"/>
      <c r="W2060" s="687" t="str">
        <f t="shared" si="38"/>
        <v>1w</v>
      </c>
      <c r="X2060" s="683">
        <f>_xll.qlCalendarAdvance(Calendar,X2059,W2060,"f",FALSE)</f>
        <v>53688</v>
      </c>
      <c r="Y2060" s="682">
        <f>_xll.qlCalendarAdvance(Calendar,X2060,NDays&amp;"D")</f>
        <v>53688</v>
      </c>
      <c r="Z2060" s="681">
        <v>2.0754346187551453E-2</v>
      </c>
      <c r="AA2060" s="686"/>
      <c r="AB2060" s="685"/>
    </row>
    <row r="2061" spans="22:28" x14ac:dyDescent="0.2">
      <c r="V2061" s="688"/>
      <c r="W2061" s="687" t="str">
        <f t="shared" si="38"/>
        <v>1w</v>
      </c>
      <c r="X2061" s="683">
        <f>_xll.qlCalendarAdvance(Calendar,X2060,W2061,"f",FALSE)</f>
        <v>53695</v>
      </c>
      <c r="Y2061" s="682">
        <f>_xll.qlCalendarAdvance(Calendar,X2061,NDays&amp;"D")</f>
        <v>53695</v>
      </c>
      <c r="Z2061" s="681">
        <v>2.0747004204082486E-2</v>
      </c>
      <c r="AA2061" s="686"/>
      <c r="AB2061" s="685"/>
    </row>
    <row r="2062" spans="22:28" x14ac:dyDescent="0.2">
      <c r="V2062" s="688"/>
      <c r="W2062" s="687" t="str">
        <f t="shared" si="38"/>
        <v>1w</v>
      </c>
      <c r="X2062" s="683">
        <f>_xll.qlCalendarAdvance(Calendar,X2061,W2062,"f",FALSE)</f>
        <v>53702</v>
      </c>
      <c r="Y2062" s="682">
        <f>_xll.qlCalendarAdvance(Calendar,X2062,NDays&amp;"D")</f>
        <v>53702</v>
      </c>
      <c r="Z2062" s="681">
        <v>2.0739678882918389E-2</v>
      </c>
      <c r="AA2062" s="686"/>
      <c r="AB2062" s="685"/>
    </row>
    <row r="2063" spans="22:28" x14ac:dyDescent="0.2">
      <c r="V2063" s="688"/>
      <c r="W2063" s="687" t="str">
        <f t="shared" si="38"/>
        <v>1w</v>
      </c>
      <c r="X2063" s="683">
        <f>_xll.qlCalendarAdvance(Calendar,X2062,W2063,"f",FALSE)</f>
        <v>53709</v>
      </c>
      <c r="Y2063" s="682">
        <f>_xll.qlCalendarAdvance(Calendar,X2063,NDays&amp;"D")</f>
        <v>53709</v>
      </c>
      <c r="Z2063" s="681">
        <v>2.0732370224221253E-2</v>
      </c>
      <c r="AA2063" s="686"/>
      <c r="AB2063" s="685"/>
    </row>
    <row r="2064" spans="22:28" x14ac:dyDescent="0.2">
      <c r="V2064" s="688"/>
      <c r="W2064" s="687" t="str">
        <f t="shared" si="38"/>
        <v>1w</v>
      </c>
      <c r="X2064" s="683">
        <f>_xll.qlCalendarAdvance(Calendar,X2063,W2064,"f",FALSE)</f>
        <v>53716</v>
      </c>
      <c r="Y2064" s="682">
        <f>_xll.qlCalendarAdvance(Calendar,X2064,NDays&amp;"D")</f>
        <v>53716</v>
      </c>
      <c r="Z2064" s="681">
        <v>2.0725078227666893E-2</v>
      </c>
      <c r="AA2064" s="686"/>
      <c r="AB2064" s="685"/>
    </row>
    <row r="2065" spans="22:28" x14ac:dyDescent="0.2">
      <c r="V2065" s="688"/>
      <c r="W2065" s="687" t="str">
        <f t="shared" si="38"/>
        <v>1w</v>
      </c>
      <c r="X2065" s="683">
        <f>_xll.qlCalendarAdvance(Calendar,X2064,W2065,"f",FALSE)</f>
        <v>53723</v>
      </c>
      <c r="Y2065" s="682">
        <f>_xll.qlCalendarAdvance(Calendar,X2065,NDays&amp;"D")</f>
        <v>53723</v>
      </c>
      <c r="Z2065" s="681">
        <v>2.0717802893579496E-2</v>
      </c>
      <c r="AA2065" s="686"/>
      <c r="AB2065" s="685"/>
    </row>
    <row r="2066" spans="22:28" x14ac:dyDescent="0.2">
      <c r="V2066" s="688"/>
      <c r="W2066" s="687" t="str">
        <f t="shared" ref="W2066:W2129" si="39">W2065</f>
        <v>1w</v>
      </c>
      <c r="X2066" s="683">
        <f>_xll.qlCalendarAdvance(Calendar,X2065,W2066,"f",FALSE)</f>
        <v>53730</v>
      </c>
      <c r="Y2066" s="682">
        <f>_xll.qlCalendarAdvance(Calendar,X2066,NDays&amp;"D")</f>
        <v>53730</v>
      </c>
      <c r="Z2066" s="681">
        <v>2.0710544221715921E-2</v>
      </c>
      <c r="AA2066" s="686"/>
      <c r="AB2066" s="685"/>
    </row>
    <row r="2067" spans="22:28" x14ac:dyDescent="0.2">
      <c r="V2067" s="688"/>
      <c r="W2067" s="687" t="str">
        <f t="shared" si="39"/>
        <v>1w</v>
      </c>
      <c r="X2067" s="683">
        <f>_xll.qlCalendarAdvance(Calendar,X2066,W2067,"f",FALSE)</f>
        <v>53737</v>
      </c>
      <c r="Y2067" s="682">
        <f>_xll.qlCalendarAdvance(Calendar,X2067,NDays&amp;"D")</f>
        <v>53737</v>
      </c>
      <c r="Z2067" s="681">
        <v>2.0703302212238262E-2</v>
      </c>
      <c r="AA2067" s="686"/>
      <c r="AB2067" s="685"/>
    </row>
    <row r="2068" spans="22:28" x14ac:dyDescent="0.2">
      <c r="V2068" s="688"/>
      <c r="W2068" s="687" t="str">
        <f t="shared" si="39"/>
        <v>1w</v>
      </c>
      <c r="X2068" s="683">
        <f>_xll.qlCalendarAdvance(Calendar,X2067,W2068,"f",FALSE)</f>
        <v>53744</v>
      </c>
      <c r="Y2068" s="682">
        <f>_xll.qlCalendarAdvance(Calendar,X2068,NDays&amp;"D")</f>
        <v>53744</v>
      </c>
      <c r="Z2068" s="681">
        <v>2.0696076865065471E-2</v>
      </c>
      <c r="AA2068" s="686"/>
      <c r="AB2068" s="685"/>
    </row>
    <row r="2069" spans="22:28" x14ac:dyDescent="0.2">
      <c r="V2069" s="688"/>
      <c r="W2069" s="687" t="str">
        <f t="shared" si="39"/>
        <v>1w</v>
      </c>
      <c r="X2069" s="683">
        <f>_xll.qlCalendarAdvance(Calendar,X2068,W2069,"f",FALSE)</f>
        <v>53751</v>
      </c>
      <c r="Y2069" s="682">
        <f>_xll.qlCalendarAdvance(Calendar,X2069,NDays&amp;"D")</f>
        <v>53751</v>
      </c>
      <c r="Z2069" s="681">
        <v>2.068886818019755E-2</v>
      </c>
      <c r="AA2069" s="686"/>
      <c r="AB2069" s="685"/>
    </row>
    <row r="2070" spans="22:28" x14ac:dyDescent="0.2">
      <c r="V2070" s="688"/>
      <c r="W2070" s="687" t="str">
        <f t="shared" si="39"/>
        <v>1w</v>
      </c>
      <c r="X2070" s="683">
        <f>_xll.qlCalendarAdvance(Calendar,X2069,W2070,"f",FALSE)</f>
        <v>53758</v>
      </c>
      <c r="Y2070" s="682">
        <f>_xll.qlCalendarAdvance(Calendar,X2070,NDays&amp;"D")</f>
        <v>53758</v>
      </c>
      <c r="Z2070" s="681">
        <v>2.0681676157715545E-2</v>
      </c>
      <c r="AA2070" s="686"/>
      <c r="AB2070" s="685"/>
    </row>
    <row r="2071" spans="22:28" x14ac:dyDescent="0.2">
      <c r="V2071" s="688"/>
      <c r="W2071" s="687" t="str">
        <f t="shared" si="39"/>
        <v>1w</v>
      </c>
      <c r="X2071" s="683">
        <f>_xll.qlCalendarAdvance(Calendar,X2070,W2071,"f",FALSE)</f>
        <v>53765</v>
      </c>
      <c r="Y2071" s="682">
        <f>_xll.qlCalendarAdvance(Calendar,X2071,NDays&amp;"D")</f>
        <v>53765</v>
      </c>
      <c r="Z2071" s="681">
        <v>2.0674500797457362E-2</v>
      </c>
      <c r="AA2071" s="686"/>
      <c r="AB2071" s="685"/>
    </row>
    <row r="2072" spans="22:28" x14ac:dyDescent="0.2">
      <c r="V2072" s="688"/>
      <c r="W2072" s="687" t="str">
        <f t="shared" si="39"/>
        <v>1w</v>
      </c>
      <c r="X2072" s="683">
        <f>_xll.qlCalendarAdvance(Calendar,X2071,W2072,"f",FALSE)</f>
        <v>53772</v>
      </c>
      <c r="Y2072" s="682">
        <f>_xll.qlCalendarAdvance(Calendar,X2072,NDays&amp;"D")</f>
        <v>53772</v>
      </c>
      <c r="Z2072" s="681">
        <v>2.0667342099585095E-2</v>
      </c>
      <c r="AA2072" s="686"/>
      <c r="AB2072" s="685"/>
    </row>
    <row r="2073" spans="22:28" x14ac:dyDescent="0.2">
      <c r="V2073" s="688"/>
      <c r="W2073" s="687" t="str">
        <f t="shared" si="39"/>
        <v>1w</v>
      </c>
      <c r="X2073" s="683">
        <f>_xll.qlCalendarAdvance(Calendar,X2072,W2073,"f",FALSE)</f>
        <v>53779</v>
      </c>
      <c r="Y2073" s="682">
        <f>_xll.qlCalendarAdvance(Calendar,X2073,NDays&amp;"D")</f>
        <v>53779</v>
      </c>
      <c r="Z2073" s="681">
        <v>2.0660200064017697E-2</v>
      </c>
      <c r="AA2073" s="686"/>
      <c r="AB2073" s="685"/>
    </row>
    <row r="2074" spans="22:28" x14ac:dyDescent="0.2">
      <c r="V2074" s="688"/>
      <c r="W2074" s="687" t="str">
        <f t="shared" si="39"/>
        <v>1w</v>
      </c>
      <c r="X2074" s="683">
        <f>_xll.qlCalendarAdvance(Calendar,X2073,W2074,"f",FALSE)</f>
        <v>53786</v>
      </c>
      <c r="Y2074" s="682">
        <f>_xll.qlCalendarAdvance(Calendar,X2074,NDays&amp;"D")</f>
        <v>53786</v>
      </c>
      <c r="Z2074" s="681">
        <v>2.0653074690674122E-2</v>
      </c>
      <c r="AA2074" s="686"/>
      <c r="AB2074" s="685"/>
    </row>
    <row r="2075" spans="22:28" x14ac:dyDescent="0.2">
      <c r="V2075" s="688"/>
      <c r="W2075" s="687" t="str">
        <f t="shared" si="39"/>
        <v>1w</v>
      </c>
      <c r="X2075" s="683">
        <f>_xll.qlCalendarAdvance(Calendar,X2074,W2075,"f",FALSE)</f>
        <v>53793</v>
      </c>
      <c r="Y2075" s="682">
        <f>_xll.qlCalendarAdvance(Calendar,X2075,NDays&amp;"D")</f>
        <v>53793</v>
      </c>
      <c r="Z2075" s="681">
        <v>2.0646273642112689E-2</v>
      </c>
      <c r="AA2075" s="686"/>
      <c r="AB2075" s="685"/>
    </row>
    <row r="2076" spans="22:28" x14ac:dyDescent="0.2">
      <c r="V2076" s="688"/>
      <c r="W2076" s="687" t="str">
        <f t="shared" si="39"/>
        <v>1w</v>
      </c>
      <c r="X2076" s="683">
        <f>_xll.qlCalendarAdvance(Calendar,X2075,W2076,"f",FALSE)</f>
        <v>53800</v>
      </c>
      <c r="Y2076" s="682">
        <f>_xll.qlCalendarAdvance(Calendar,X2076,NDays&amp;"D")</f>
        <v>53800</v>
      </c>
      <c r="Z2076" s="681">
        <v>2.0638873931144719E-2</v>
      </c>
      <c r="AA2076" s="686"/>
      <c r="AB2076" s="685"/>
    </row>
    <row r="2077" spans="22:28" x14ac:dyDescent="0.2">
      <c r="V2077" s="688"/>
      <c r="W2077" s="687" t="str">
        <f t="shared" si="39"/>
        <v>1w</v>
      </c>
      <c r="X2077" s="683">
        <f>_xll.qlCalendarAdvance(Calendar,X2076,W2077,"f",FALSE)</f>
        <v>53807</v>
      </c>
      <c r="Y2077" s="682">
        <f>_xll.qlCalendarAdvance(Calendar,X2077,NDays&amp;"D")</f>
        <v>53807</v>
      </c>
      <c r="Z2077" s="681">
        <v>2.0631798544796798E-2</v>
      </c>
      <c r="AA2077" s="686"/>
      <c r="AB2077" s="685"/>
    </row>
    <row r="2078" spans="22:28" x14ac:dyDescent="0.2">
      <c r="V2078" s="688"/>
      <c r="W2078" s="687" t="str">
        <f t="shared" si="39"/>
        <v>1w</v>
      </c>
      <c r="X2078" s="683">
        <f>_xll.qlCalendarAdvance(Calendar,X2077,W2078,"f",FALSE)</f>
        <v>53814</v>
      </c>
      <c r="Y2078" s="682">
        <f>_xll.qlCalendarAdvance(Calendar,X2078,NDays&amp;"D")</f>
        <v>53814</v>
      </c>
      <c r="Z2078" s="681">
        <v>2.0624739820753746E-2</v>
      </c>
      <c r="AA2078" s="686"/>
      <c r="AB2078" s="685"/>
    </row>
    <row r="2079" spans="22:28" x14ac:dyDescent="0.2">
      <c r="V2079" s="688"/>
      <c r="W2079" s="687" t="str">
        <f t="shared" si="39"/>
        <v>1w</v>
      </c>
      <c r="X2079" s="683">
        <f>_xll.qlCalendarAdvance(Calendar,X2078,W2079,"f",FALSE)</f>
        <v>53821</v>
      </c>
      <c r="Y2079" s="682">
        <f>_xll.qlCalendarAdvance(Calendar,X2079,NDays&amp;"D")</f>
        <v>53821</v>
      </c>
      <c r="Z2079" s="681">
        <v>2.0617697759096609E-2</v>
      </c>
      <c r="AA2079" s="686"/>
      <c r="AB2079" s="685"/>
    </row>
    <row r="2080" spans="22:28" x14ac:dyDescent="0.2">
      <c r="V2080" s="688"/>
      <c r="W2080" s="687" t="str">
        <f t="shared" si="39"/>
        <v>1w</v>
      </c>
      <c r="X2080" s="683">
        <f>_xll.qlCalendarAdvance(Calendar,X2079,W2080,"f",FALSE)</f>
        <v>53828</v>
      </c>
      <c r="Y2080" s="682">
        <f>_xll.qlCalendarAdvance(Calendar,X2080,NDays&amp;"D")</f>
        <v>53828</v>
      </c>
      <c r="Z2080" s="681">
        <v>2.0610672359744342E-2</v>
      </c>
      <c r="AA2080" s="686"/>
      <c r="AB2080" s="685"/>
    </row>
    <row r="2081" spans="22:28" x14ac:dyDescent="0.2">
      <c r="V2081" s="688"/>
      <c r="W2081" s="687" t="str">
        <f t="shared" si="39"/>
        <v>1w</v>
      </c>
      <c r="X2081" s="683">
        <f>_xll.qlCalendarAdvance(Calendar,X2080,W2081,"f",FALSE)</f>
        <v>53835</v>
      </c>
      <c r="Y2081" s="682">
        <f>_xll.qlCalendarAdvance(Calendar,X2081,NDays&amp;"D")</f>
        <v>53835</v>
      </c>
      <c r="Z2081" s="681">
        <v>2.0603663622615898E-2</v>
      </c>
      <c r="AA2081" s="686"/>
      <c r="AB2081" s="685"/>
    </row>
    <row r="2082" spans="22:28" x14ac:dyDescent="0.2">
      <c r="V2082" s="688"/>
      <c r="W2082" s="687" t="str">
        <f t="shared" si="39"/>
        <v>1w</v>
      </c>
      <c r="X2082" s="683">
        <f>_xll.qlCalendarAdvance(Calendar,X2081,W2082,"f",FALSE)</f>
        <v>53842</v>
      </c>
      <c r="Y2082" s="682">
        <f>_xll.qlCalendarAdvance(Calendar,X2082,NDays&amp;"D")</f>
        <v>53842</v>
      </c>
      <c r="Z2082" s="681">
        <v>2.0596671547873369E-2</v>
      </c>
      <c r="AA2082" s="686"/>
      <c r="AB2082" s="685"/>
    </row>
    <row r="2083" spans="22:28" x14ac:dyDescent="0.2">
      <c r="V2083" s="688"/>
      <c r="W2083" s="687" t="str">
        <f t="shared" si="39"/>
        <v>1w</v>
      </c>
      <c r="X2083" s="683">
        <f>_xll.qlCalendarAdvance(Calendar,X2082,W2083,"f",FALSE)</f>
        <v>53849</v>
      </c>
      <c r="Y2083" s="682">
        <f>_xll.qlCalendarAdvance(Calendar,X2083,NDays&amp;"D")</f>
        <v>53849</v>
      </c>
      <c r="Z2083" s="681">
        <v>2.0589696135354663E-2</v>
      </c>
      <c r="AA2083" s="686"/>
      <c r="AB2083" s="685"/>
    </row>
    <row r="2084" spans="22:28" x14ac:dyDescent="0.2">
      <c r="V2084" s="688"/>
      <c r="W2084" s="687" t="str">
        <f t="shared" si="39"/>
        <v>1w</v>
      </c>
      <c r="X2084" s="683">
        <f>_xll.qlCalendarAdvance(Calendar,X2083,W2084,"f",FALSE)</f>
        <v>53856</v>
      </c>
      <c r="Y2084" s="682">
        <f>_xll.qlCalendarAdvance(Calendar,X2084,NDays&amp;"D")</f>
        <v>53856</v>
      </c>
      <c r="Z2084" s="681">
        <v>2.0582737385221872E-2</v>
      </c>
      <c r="AA2084" s="686"/>
      <c r="AB2084" s="685"/>
    </row>
    <row r="2085" spans="22:28" x14ac:dyDescent="0.2">
      <c r="V2085" s="688"/>
      <c r="W2085" s="687" t="str">
        <f t="shared" si="39"/>
        <v>1w</v>
      </c>
      <c r="X2085" s="683">
        <f>_xll.qlCalendarAdvance(Calendar,X2084,W2085,"f",FALSE)</f>
        <v>53863</v>
      </c>
      <c r="Y2085" s="682">
        <f>_xll.qlCalendarAdvance(Calendar,X2085,NDays&amp;"D")</f>
        <v>53863</v>
      </c>
      <c r="Z2085" s="681">
        <v>2.0575795297312904E-2</v>
      </c>
      <c r="AA2085" s="686"/>
      <c r="AB2085" s="685"/>
    </row>
    <row r="2086" spans="22:28" x14ac:dyDescent="0.2">
      <c r="V2086" s="688"/>
      <c r="W2086" s="687" t="str">
        <f t="shared" si="39"/>
        <v>1w</v>
      </c>
      <c r="X2086" s="683">
        <f>_xll.qlCalendarAdvance(Calendar,X2085,W2086,"f",FALSE)</f>
        <v>53870</v>
      </c>
      <c r="Y2086" s="682">
        <f>_xll.qlCalendarAdvance(Calendar,X2086,NDays&amp;"D")</f>
        <v>53870</v>
      </c>
      <c r="Z2086" s="681">
        <v>2.0568869871789852E-2</v>
      </c>
      <c r="AA2086" s="686"/>
      <c r="AB2086" s="685"/>
    </row>
    <row r="2087" spans="22:28" x14ac:dyDescent="0.2">
      <c r="V2087" s="688"/>
      <c r="W2087" s="687" t="str">
        <f t="shared" si="39"/>
        <v>1w</v>
      </c>
      <c r="X2087" s="683">
        <f>_xll.qlCalendarAdvance(Calendar,X2086,W2087,"f",FALSE)</f>
        <v>53877</v>
      </c>
      <c r="Y2087" s="682">
        <f>_xll.qlCalendarAdvance(Calendar,X2087,NDays&amp;"D")</f>
        <v>53877</v>
      </c>
      <c r="Z2087" s="681">
        <v>2.0561961108490623E-2</v>
      </c>
      <c r="AA2087" s="686"/>
      <c r="AB2087" s="685"/>
    </row>
    <row r="2088" spans="22:28" x14ac:dyDescent="0.2">
      <c r="V2088" s="688"/>
      <c r="W2088" s="687" t="str">
        <f t="shared" si="39"/>
        <v>1w</v>
      </c>
      <c r="X2088" s="683">
        <f>_xll.qlCalendarAdvance(Calendar,X2087,W2088,"f",FALSE)</f>
        <v>53884</v>
      </c>
      <c r="Y2088" s="682">
        <f>_xll.qlCalendarAdvance(Calendar,X2088,NDays&amp;"D")</f>
        <v>53884</v>
      </c>
      <c r="Z2088" s="681">
        <v>2.0555069007577309E-2</v>
      </c>
      <c r="AA2088" s="686"/>
      <c r="AB2088" s="685"/>
    </row>
    <row r="2089" spans="22:28" x14ac:dyDescent="0.2">
      <c r="V2089" s="688"/>
      <c r="W2089" s="687" t="str">
        <f t="shared" si="39"/>
        <v>1w</v>
      </c>
      <c r="X2089" s="683">
        <f>_xll.qlCalendarAdvance(Calendar,X2088,W2089,"f",FALSE)</f>
        <v>53891</v>
      </c>
      <c r="Y2089" s="682">
        <f>_xll.qlCalendarAdvance(Calendar,X2089,NDays&amp;"D")</f>
        <v>53891</v>
      </c>
      <c r="Z2089" s="681">
        <v>2.0548193568968864E-2</v>
      </c>
      <c r="AA2089" s="686"/>
      <c r="AB2089" s="685"/>
    </row>
    <row r="2090" spans="22:28" x14ac:dyDescent="0.2">
      <c r="V2090" s="688"/>
      <c r="W2090" s="687" t="str">
        <f t="shared" si="39"/>
        <v>1w</v>
      </c>
      <c r="X2090" s="683">
        <f>_xll.qlCalendarAdvance(Calendar,X2089,W2090,"f",FALSE)</f>
        <v>53898</v>
      </c>
      <c r="Y2090" s="682">
        <f>_xll.qlCalendarAdvance(Calendar,X2090,NDays&amp;"D")</f>
        <v>53898</v>
      </c>
      <c r="Z2090" s="681">
        <v>2.0541334792665289E-2</v>
      </c>
      <c r="AA2090" s="686"/>
      <c r="AB2090" s="685"/>
    </row>
    <row r="2091" spans="22:28" x14ac:dyDescent="0.2">
      <c r="V2091" s="688"/>
      <c r="W2091" s="687" t="str">
        <f t="shared" si="39"/>
        <v>1w</v>
      </c>
      <c r="X2091" s="683">
        <f>_xll.qlCalendarAdvance(Calendar,X2090,W2091,"f",FALSE)</f>
        <v>53905</v>
      </c>
      <c r="Y2091" s="682">
        <f>_xll.qlCalendarAdvance(Calendar,X2091,NDays&amp;"D")</f>
        <v>53905</v>
      </c>
      <c r="Z2091" s="681">
        <v>2.0534492678585536E-2</v>
      </c>
      <c r="AA2091" s="686"/>
      <c r="AB2091" s="685"/>
    </row>
    <row r="2092" spans="22:28" x14ac:dyDescent="0.2">
      <c r="V2092" s="688"/>
      <c r="W2092" s="687" t="str">
        <f t="shared" si="39"/>
        <v>1w</v>
      </c>
      <c r="X2092" s="683">
        <f>_xll.qlCalendarAdvance(Calendar,X2091,W2092,"f",FALSE)</f>
        <v>53912</v>
      </c>
      <c r="Y2092" s="682">
        <f>_xll.qlCalendarAdvance(Calendar,X2092,NDays&amp;"D")</f>
        <v>53912</v>
      </c>
      <c r="Z2092" s="681">
        <v>2.0527667226810653E-2</v>
      </c>
      <c r="AA2092" s="686"/>
      <c r="AB2092" s="685"/>
    </row>
    <row r="2093" spans="22:28" x14ac:dyDescent="0.2">
      <c r="V2093" s="688"/>
      <c r="W2093" s="687" t="str">
        <f t="shared" si="39"/>
        <v>1w</v>
      </c>
      <c r="X2093" s="683">
        <f>_xll.qlCalendarAdvance(Calendar,X2092,W2093,"f",FALSE)</f>
        <v>53919</v>
      </c>
      <c r="Y2093" s="682">
        <f>_xll.qlCalendarAdvance(Calendar,X2093,NDays&amp;"D")</f>
        <v>53919</v>
      </c>
      <c r="Z2093" s="681">
        <v>2.0520858437340639E-2</v>
      </c>
      <c r="AA2093" s="686"/>
      <c r="AB2093" s="685"/>
    </row>
    <row r="2094" spans="22:28" x14ac:dyDescent="0.2">
      <c r="V2094" s="688"/>
      <c r="W2094" s="687" t="str">
        <f t="shared" si="39"/>
        <v>1w</v>
      </c>
      <c r="X2094" s="683">
        <f>_xll.qlCalendarAdvance(Calendar,X2093,W2094,"f",FALSE)</f>
        <v>53926</v>
      </c>
      <c r="Y2094" s="682">
        <f>_xll.qlCalendarAdvance(Calendar,X2094,NDays&amp;"D")</f>
        <v>53926</v>
      </c>
      <c r="Z2094" s="681">
        <v>2.051406631025654E-2</v>
      </c>
      <c r="AA2094" s="686"/>
      <c r="AB2094" s="685"/>
    </row>
    <row r="2095" spans="22:28" x14ac:dyDescent="0.2">
      <c r="V2095" s="688"/>
      <c r="W2095" s="687" t="str">
        <f t="shared" si="39"/>
        <v>1w</v>
      </c>
      <c r="X2095" s="683">
        <f>_xll.qlCalendarAdvance(Calendar,X2094,W2095,"f",FALSE)</f>
        <v>53933</v>
      </c>
      <c r="Y2095" s="682">
        <f>_xll.qlCalendarAdvance(Calendar,X2095,NDays&amp;"D")</f>
        <v>53933</v>
      </c>
      <c r="Z2095" s="681">
        <v>2.0507290845234172E-2</v>
      </c>
      <c r="AA2095" s="686"/>
      <c r="AB2095" s="685"/>
    </row>
    <row r="2096" spans="22:28" x14ac:dyDescent="0.2">
      <c r="V2096" s="688"/>
      <c r="W2096" s="687" t="str">
        <f t="shared" si="39"/>
        <v>1w</v>
      </c>
      <c r="X2096" s="683">
        <f>_xll.qlCalendarAdvance(Calendar,X2095,W2096,"f",FALSE)</f>
        <v>53940</v>
      </c>
      <c r="Y2096" s="682">
        <f>_xll.qlCalendarAdvance(Calendar,X2096,NDays&amp;"D")</f>
        <v>53940</v>
      </c>
      <c r="Z2096" s="681">
        <v>2.0500532042759811E-2</v>
      </c>
      <c r="AA2096" s="686"/>
      <c r="AB2096" s="685"/>
    </row>
    <row r="2097" spans="22:28" x14ac:dyDescent="0.2">
      <c r="V2097" s="688"/>
      <c r="W2097" s="687" t="str">
        <f t="shared" si="39"/>
        <v>1w</v>
      </c>
      <c r="X2097" s="683">
        <f>_xll.qlCalendarAdvance(Calendar,X2096,W2097,"f",FALSE)</f>
        <v>53947</v>
      </c>
      <c r="Y2097" s="682">
        <f>_xll.qlCalendarAdvance(Calendar,X2097,NDays&amp;"D")</f>
        <v>53947</v>
      </c>
      <c r="Z2097" s="681">
        <v>2.0493789902509274E-2</v>
      </c>
      <c r="AA2097" s="686"/>
      <c r="AB2097" s="685"/>
    </row>
    <row r="2098" spans="22:28" x14ac:dyDescent="0.2">
      <c r="V2098" s="688"/>
      <c r="W2098" s="687" t="str">
        <f t="shared" si="39"/>
        <v>1w</v>
      </c>
      <c r="X2098" s="683">
        <f>_xll.qlCalendarAdvance(Calendar,X2097,W2098,"f",FALSE)</f>
        <v>53954</v>
      </c>
      <c r="Y2098" s="682">
        <f>_xll.qlCalendarAdvance(Calendar,X2098,NDays&amp;"D")</f>
        <v>53954</v>
      </c>
      <c r="Z2098" s="681">
        <v>2.0487064424563606E-2</v>
      </c>
      <c r="AA2098" s="686"/>
      <c r="AB2098" s="685"/>
    </row>
    <row r="2099" spans="22:28" x14ac:dyDescent="0.2">
      <c r="V2099" s="688"/>
      <c r="W2099" s="687" t="str">
        <f t="shared" si="39"/>
        <v>1w</v>
      </c>
      <c r="X2099" s="683">
        <f>_xll.qlCalendarAdvance(Calendar,X2098,W2099,"f",FALSE)</f>
        <v>53961</v>
      </c>
      <c r="Y2099" s="682">
        <f>_xll.qlCalendarAdvance(Calendar,X2099,NDays&amp;"D")</f>
        <v>53961</v>
      </c>
      <c r="Z2099" s="681">
        <v>2.0480355608760714E-2</v>
      </c>
      <c r="AA2099" s="686"/>
      <c r="AB2099" s="685"/>
    </row>
    <row r="2100" spans="22:28" x14ac:dyDescent="0.2">
      <c r="V2100" s="688"/>
      <c r="W2100" s="687" t="str">
        <f t="shared" si="39"/>
        <v>1w</v>
      </c>
      <c r="X2100" s="683">
        <f>_xll.qlCalendarAdvance(Calendar,X2099,W2100,"f",FALSE)</f>
        <v>53968</v>
      </c>
      <c r="Y2100" s="682">
        <f>_xll.qlCalendarAdvance(Calendar,X2100,NDays&amp;"D")</f>
        <v>53968</v>
      </c>
      <c r="Z2100" s="681">
        <v>2.0473663455424784E-2</v>
      </c>
      <c r="AA2100" s="686"/>
      <c r="AB2100" s="685"/>
    </row>
    <row r="2101" spans="22:28" x14ac:dyDescent="0.2">
      <c r="V2101" s="688"/>
      <c r="W2101" s="687" t="str">
        <f t="shared" si="39"/>
        <v>1w</v>
      </c>
      <c r="X2101" s="683">
        <f>_xll.qlCalendarAdvance(Calendar,X2100,W2101,"f",FALSE)</f>
        <v>53975</v>
      </c>
      <c r="Y2101" s="682">
        <f>_xll.qlCalendarAdvance(Calendar,X2101,NDays&amp;"D")</f>
        <v>53975</v>
      </c>
      <c r="Z2101" s="681">
        <v>2.0466987964393724E-2</v>
      </c>
      <c r="AA2101" s="686"/>
      <c r="AB2101" s="685"/>
    </row>
    <row r="2102" spans="22:28" x14ac:dyDescent="0.2">
      <c r="V2102" s="688"/>
      <c r="W2102" s="687" t="str">
        <f t="shared" si="39"/>
        <v>1w</v>
      </c>
      <c r="X2102" s="683">
        <f>_xll.qlCalendarAdvance(Calendar,X2101,W2102,"f",FALSE)</f>
        <v>53982</v>
      </c>
      <c r="Y2102" s="682">
        <f>_xll.qlCalendarAdvance(Calendar,X2102,NDays&amp;"D")</f>
        <v>53982</v>
      </c>
      <c r="Z2102" s="681">
        <v>2.046032913550544E-2</v>
      </c>
      <c r="AA2102" s="686"/>
      <c r="AB2102" s="685"/>
    </row>
    <row r="2103" spans="22:28" x14ac:dyDescent="0.2">
      <c r="V2103" s="688"/>
      <c r="W2103" s="687" t="str">
        <f t="shared" si="39"/>
        <v>1w</v>
      </c>
      <c r="X2103" s="683">
        <f>_xll.qlCalendarAdvance(Calendar,X2102,W2103,"f",FALSE)</f>
        <v>53989</v>
      </c>
      <c r="Y2103" s="682">
        <f>_xll.qlCalendarAdvance(Calendar,X2103,NDays&amp;"D")</f>
        <v>53989</v>
      </c>
      <c r="Z2103" s="681">
        <v>2.0453686969003071E-2</v>
      </c>
      <c r="AA2103" s="686"/>
      <c r="AB2103" s="685"/>
    </row>
    <row r="2104" spans="22:28" x14ac:dyDescent="0.2">
      <c r="V2104" s="688"/>
      <c r="W2104" s="687" t="str">
        <f t="shared" si="39"/>
        <v>1w</v>
      </c>
      <c r="X2104" s="683">
        <f>_xll.qlCalendarAdvance(Calendar,X2103,W2104,"f",FALSE)</f>
        <v>53996</v>
      </c>
      <c r="Y2104" s="682">
        <f>_xll.qlCalendarAdvance(Calendar,X2104,NDays&amp;"D")</f>
        <v>53996</v>
      </c>
      <c r="Z2104" s="681">
        <v>2.0447061464805572E-2</v>
      </c>
      <c r="AA2104" s="686"/>
      <c r="AB2104" s="685"/>
    </row>
    <row r="2105" spans="22:28" x14ac:dyDescent="0.2">
      <c r="V2105" s="688"/>
      <c r="W2105" s="687" t="str">
        <f t="shared" si="39"/>
        <v>1w</v>
      </c>
      <c r="X2105" s="683">
        <f>_xll.qlCalendarAdvance(Calendar,X2104,W2105,"f",FALSE)</f>
        <v>54003</v>
      </c>
      <c r="Y2105" s="682">
        <f>_xll.qlCalendarAdvance(Calendar,X2105,NDays&amp;"D")</f>
        <v>54003</v>
      </c>
      <c r="Z2105" s="681">
        <v>2.0440452622831895E-2</v>
      </c>
      <c r="AA2105" s="686"/>
      <c r="AB2105" s="685"/>
    </row>
    <row r="2106" spans="22:28" x14ac:dyDescent="0.2">
      <c r="V2106" s="688"/>
      <c r="W2106" s="687" t="str">
        <f t="shared" si="39"/>
        <v>1w</v>
      </c>
      <c r="X2106" s="683">
        <f>_xll.qlCalendarAdvance(Calendar,X2105,W2106,"f",FALSE)</f>
        <v>54010</v>
      </c>
      <c r="Y2106" s="682">
        <f>_xll.qlCalendarAdvance(Calendar,X2106,NDays&amp;"D")</f>
        <v>54010</v>
      </c>
      <c r="Z2106" s="681">
        <v>2.0433860443082041E-2</v>
      </c>
      <c r="AA2106" s="686"/>
      <c r="AB2106" s="685"/>
    </row>
    <row r="2107" spans="22:28" x14ac:dyDescent="0.2">
      <c r="V2107" s="688"/>
      <c r="W2107" s="687" t="str">
        <f t="shared" si="39"/>
        <v>1w</v>
      </c>
      <c r="X2107" s="683">
        <f>_xll.qlCalendarAdvance(Calendar,X2106,W2107,"f",FALSE)</f>
        <v>54017</v>
      </c>
      <c r="Y2107" s="682">
        <f>_xll.qlCalendarAdvance(Calendar,X2107,NDays&amp;"D")</f>
        <v>54017</v>
      </c>
      <c r="Z2107" s="681">
        <v>2.0427284925718103E-2</v>
      </c>
      <c r="AA2107" s="686"/>
      <c r="AB2107" s="685"/>
    </row>
    <row r="2108" spans="22:28" x14ac:dyDescent="0.2">
      <c r="V2108" s="688"/>
      <c r="W2108" s="687" t="str">
        <f t="shared" si="39"/>
        <v>1w</v>
      </c>
      <c r="X2108" s="683">
        <f>_xll.qlCalendarAdvance(Calendar,X2107,W2108,"f",FALSE)</f>
        <v>54024</v>
      </c>
      <c r="Y2108" s="682">
        <f>_xll.qlCalendarAdvance(Calendar,X2108,NDays&amp;"D")</f>
        <v>54024</v>
      </c>
      <c r="Z2108" s="681">
        <v>2.0420726070659034E-2</v>
      </c>
      <c r="AA2108" s="686"/>
      <c r="AB2108" s="685"/>
    </row>
    <row r="2109" spans="22:28" x14ac:dyDescent="0.2">
      <c r="V2109" s="688"/>
      <c r="W2109" s="687" t="str">
        <f t="shared" si="39"/>
        <v>1w</v>
      </c>
      <c r="X2109" s="683">
        <f>_xll.qlCalendarAdvance(Calendar,X2108,W2109,"f",FALSE)</f>
        <v>54031</v>
      </c>
      <c r="Y2109" s="682">
        <f>_xll.qlCalendarAdvance(Calendar,X2109,NDays&amp;"D")</f>
        <v>54031</v>
      </c>
      <c r="Z2109" s="681">
        <v>2.0414183877823788E-2</v>
      </c>
      <c r="AA2109" s="686"/>
      <c r="AB2109" s="685"/>
    </row>
    <row r="2110" spans="22:28" x14ac:dyDescent="0.2">
      <c r="V2110" s="688"/>
      <c r="W2110" s="687" t="str">
        <f t="shared" si="39"/>
        <v>1w</v>
      </c>
      <c r="X2110" s="683">
        <f>_xll.qlCalendarAdvance(Calendar,X2109,W2110,"f",FALSE)</f>
        <v>54038</v>
      </c>
      <c r="Y2110" s="682">
        <f>_xll.qlCalendarAdvance(Calendar,X2110,NDays&amp;"D")</f>
        <v>54038</v>
      </c>
      <c r="Z2110" s="681">
        <v>2.0407658347293411E-2</v>
      </c>
      <c r="AA2110" s="686"/>
      <c r="AB2110" s="685"/>
    </row>
    <row r="2111" spans="22:28" x14ac:dyDescent="0.2">
      <c r="V2111" s="688"/>
      <c r="W2111" s="687" t="str">
        <f t="shared" si="39"/>
        <v>1w</v>
      </c>
      <c r="X2111" s="683">
        <f>_xll.qlCalendarAdvance(Calendar,X2110,W2111,"f",FALSE)</f>
        <v>54045</v>
      </c>
      <c r="Y2111" s="682">
        <f>_xll.qlCalendarAdvance(Calendar,X2111,NDays&amp;"D")</f>
        <v>54045</v>
      </c>
      <c r="Z2111" s="681">
        <v>2.0401149479067904E-2</v>
      </c>
      <c r="AA2111" s="686"/>
      <c r="AB2111" s="685"/>
    </row>
    <row r="2112" spans="22:28" x14ac:dyDescent="0.2">
      <c r="V2112" s="688"/>
      <c r="W2112" s="687" t="str">
        <f t="shared" si="39"/>
        <v>1w</v>
      </c>
      <c r="X2112" s="683">
        <f>_xll.qlCalendarAdvance(Calendar,X2111,W2112,"f",FALSE)</f>
        <v>54053</v>
      </c>
      <c r="Y2112" s="682">
        <f>_xll.qlCalendarAdvance(Calendar,X2112,NDays&amp;"D")</f>
        <v>54053</v>
      </c>
      <c r="Z2112" s="681">
        <v>2.0393944912404652E-2</v>
      </c>
      <c r="AA2112" s="686"/>
      <c r="AB2112" s="685"/>
    </row>
    <row r="2113" spans="22:28" x14ac:dyDescent="0.2">
      <c r="V2113" s="688"/>
      <c r="W2113" s="687" t="str">
        <f t="shared" si="39"/>
        <v>1w</v>
      </c>
      <c r="X2113" s="683">
        <f>_xll.qlCalendarAdvance(Calendar,X2112,W2113,"f",FALSE)</f>
        <v>54060</v>
      </c>
      <c r="Y2113" s="682">
        <f>_xll.qlCalendarAdvance(Calendar,X2113,NDays&amp;"D")</f>
        <v>54060</v>
      </c>
      <c r="Z2113" s="681">
        <v>2.038747340640653E-2</v>
      </c>
      <c r="AA2113" s="686"/>
      <c r="AB2113" s="685"/>
    </row>
    <row r="2114" spans="22:28" x14ac:dyDescent="0.2">
      <c r="V2114" s="688"/>
      <c r="W2114" s="687" t="str">
        <f t="shared" si="39"/>
        <v>1w</v>
      </c>
      <c r="X2114" s="683">
        <f>_xll.qlCalendarAdvance(Calendar,X2113,W2114,"f",FALSE)</f>
        <v>54067</v>
      </c>
      <c r="Y2114" s="682">
        <f>_xll.qlCalendarAdvance(Calendar,X2114,NDays&amp;"D")</f>
        <v>54067</v>
      </c>
      <c r="Z2114" s="681">
        <v>2.038101856476645E-2</v>
      </c>
      <c r="AA2114" s="686"/>
      <c r="AB2114" s="685"/>
    </row>
    <row r="2115" spans="22:28" x14ac:dyDescent="0.2">
      <c r="V2115" s="688"/>
      <c r="W2115" s="687" t="str">
        <f t="shared" si="39"/>
        <v>1w</v>
      </c>
      <c r="X2115" s="683">
        <f>_xll.qlCalendarAdvance(Calendar,X2114,W2115,"f",FALSE)</f>
        <v>54074</v>
      </c>
      <c r="Y2115" s="682">
        <f>_xll.qlCalendarAdvance(Calendar,X2115,NDays&amp;"D")</f>
        <v>54074</v>
      </c>
      <c r="Z2115" s="681">
        <v>2.0374580387511425E-2</v>
      </c>
      <c r="AA2115" s="686"/>
      <c r="AB2115" s="685"/>
    </row>
    <row r="2116" spans="22:28" x14ac:dyDescent="0.2">
      <c r="V2116" s="688"/>
      <c r="W2116" s="687" t="str">
        <f t="shared" si="39"/>
        <v>1w</v>
      </c>
      <c r="X2116" s="683">
        <f>_xll.qlCalendarAdvance(Calendar,X2115,W2116,"f",FALSE)</f>
        <v>54081</v>
      </c>
      <c r="Y2116" s="682">
        <f>_xll.qlCalendarAdvance(Calendar,X2116,NDays&amp;"D")</f>
        <v>54081</v>
      </c>
      <c r="Z2116" s="681">
        <v>2.0368158874587431E-2</v>
      </c>
      <c r="AA2116" s="686"/>
      <c r="AB2116" s="685"/>
    </row>
    <row r="2117" spans="22:28" x14ac:dyDescent="0.2">
      <c r="V2117" s="688"/>
      <c r="W2117" s="687" t="str">
        <f t="shared" si="39"/>
        <v>1w</v>
      </c>
      <c r="X2117" s="683">
        <f>_xll.qlCalendarAdvance(Calendar,X2116,W2117,"f",FALSE)</f>
        <v>54088</v>
      </c>
      <c r="Y2117" s="682">
        <f>_xll.qlCalendarAdvance(Calendar,X2117,NDays&amp;"D")</f>
        <v>54088</v>
      </c>
      <c r="Z2117" s="681">
        <v>2.0361754026048489E-2</v>
      </c>
      <c r="AA2117" s="686"/>
      <c r="AB2117" s="685"/>
    </row>
    <row r="2118" spans="22:28" x14ac:dyDescent="0.2">
      <c r="V2118" s="688"/>
      <c r="W2118" s="687" t="str">
        <f t="shared" si="39"/>
        <v>1w</v>
      </c>
      <c r="X2118" s="683">
        <f>_xll.qlCalendarAdvance(Calendar,X2117,W2118,"f",FALSE)</f>
        <v>54095</v>
      </c>
      <c r="Y2118" s="682">
        <f>_xll.qlCalendarAdvance(Calendar,X2118,NDays&amp;"D")</f>
        <v>54095</v>
      </c>
      <c r="Z2118" s="681">
        <v>2.0355365841867593E-2</v>
      </c>
      <c r="AA2118" s="686"/>
      <c r="AB2118" s="685"/>
    </row>
    <row r="2119" spans="22:28" x14ac:dyDescent="0.2">
      <c r="V2119" s="688"/>
      <c r="W2119" s="687" t="str">
        <f t="shared" si="39"/>
        <v>1w</v>
      </c>
      <c r="X2119" s="683">
        <f>_xll.qlCalendarAdvance(Calendar,X2118,W2119,"f",FALSE)</f>
        <v>54102</v>
      </c>
      <c r="Y2119" s="682">
        <f>_xll.qlCalendarAdvance(Calendar,X2119,NDays&amp;"D")</f>
        <v>54102</v>
      </c>
      <c r="Z2119" s="681">
        <v>2.034899432201772E-2</v>
      </c>
      <c r="AA2119" s="686"/>
      <c r="AB2119" s="685"/>
    </row>
    <row r="2120" spans="22:28" x14ac:dyDescent="0.2">
      <c r="V2120" s="688"/>
      <c r="W2120" s="687" t="str">
        <f t="shared" si="39"/>
        <v>1w</v>
      </c>
      <c r="X2120" s="683">
        <f>_xll.qlCalendarAdvance(Calendar,X2119,W2120,"f",FALSE)</f>
        <v>54109</v>
      </c>
      <c r="Y2120" s="682">
        <f>_xll.qlCalendarAdvance(Calendar,X2120,NDays&amp;"D")</f>
        <v>54109</v>
      </c>
      <c r="Z2120" s="681">
        <v>2.0342639466552907E-2</v>
      </c>
      <c r="AA2120" s="686"/>
      <c r="AB2120" s="685"/>
    </row>
    <row r="2121" spans="22:28" x14ac:dyDescent="0.2">
      <c r="V2121" s="688"/>
      <c r="W2121" s="687" t="str">
        <f t="shared" si="39"/>
        <v>1w</v>
      </c>
      <c r="X2121" s="683">
        <f>_xll.qlCalendarAdvance(Calendar,X2120,W2121,"f",FALSE)</f>
        <v>54116</v>
      </c>
      <c r="Y2121" s="682">
        <f>_xll.qlCalendarAdvance(Calendar,X2121,NDays&amp;"D")</f>
        <v>54116</v>
      </c>
      <c r="Z2121" s="681">
        <v>2.0336301275419116E-2</v>
      </c>
      <c r="AA2121" s="686"/>
      <c r="AB2121" s="685"/>
    </row>
    <row r="2122" spans="22:28" x14ac:dyDescent="0.2">
      <c r="V2122" s="688"/>
      <c r="W2122" s="687" t="str">
        <f t="shared" si="39"/>
        <v>1w</v>
      </c>
      <c r="X2122" s="683">
        <f>_xll.qlCalendarAdvance(Calendar,X2121,W2122,"f",FALSE)</f>
        <v>54123</v>
      </c>
      <c r="Y2122" s="682">
        <f>_xll.qlCalendarAdvance(Calendar,X2122,NDays&amp;"D")</f>
        <v>54123</v>
      </c>
      <c r="Z2122" s="681">
        <v>2.0329979748643371E-2</v>
      </c>
      <c r="AA2122" s="686"/>
      <c r="AB2122" s="685"/>
    </row>
    <row r="2123" spans="22:28" x14ac:dyDescent="0.2">
      <c r="V2123" s="688"/>
      <c r="W2123" s="687" t="str">
        <f t="shared" si="39"/>
        <v>1w</v>
      </c>
      <c r="X2123" s="683">
        <f>_xll.qlCalendarAdvance(Calendar,X2122,W2123,"f",FALSE)</f>
        <v>54130</v>
      </c>
      <c r="Y2123" s="682">
        <f>_xll.qlCalendarAdvance(Calendar,X2123,NDays&amp;"D")</f>
        <v>54130</v>
      </c>
      <c r="Z2123" s="681">
        <v>2.0323674886198649E-2</v>
      </c>
      <c r="AA2123" s="686"/>
      <c r="AB2123" s="685"/>
    </row>
    <row r="2124" spans="22:28" x14ac:dyDescent="0.2">
      <c r="V2124" s="688"/>
      <c r="W2124" s="687" t="str">
        <f t="shared" si="39"/>
        <v>1w</v>
      </c>
      <c r="X2124" s="683">
        <f>_xll.qlCalendarAdvance(Calendar,X2123,W2124,"f",FALSE)</f>
        <v>54137</v>
      </c>
      <c r="Y2124" s="682">
        <f>_xll.qlCalendarAdvance(Calendar,X2124,NDays&amp;"D")</f>
        <v>54137</v>
      </c>
      <c r="Z2124" s="681">
        <v>2.031738668811197E-2</v>
      </c>
      <c r="AA2124" s="686"/>
      <c r="AB2124" s="685"/>
    </row>
    <row r="2125" spans="22:28" x14ac:dyDescent="0.2">
      <c r="V2125" s="688"/>
      <c r="W2125" s="687" t="str">
        <f t="shared" si="39"/>
        <v>1w</v>
      </c>
      <c r="X2125" s="683">
        <f>_xll.qlCalendarAdvance(Calendar,X2124,W2125,"f",FALSE)</f>
        <v>54144</v>
      </c>
      <c r="Y2125" s="682">
        <f>_xll.qlCalendarAdvance(Calendar,X2125,NDays&amp;"D")</f>
        <v>54144</v>
      </c>
      <c r="Z2125" s="681">
        <v>2.03111151543293E-2</v>
      </c>
      <c r="AA2125" s="686"/>
      <c r="AB2125" s="685"/>
    </row>
    <row r="2126" spans="22:28" x14ac:dyDescent="0.2">
      <c r="V2126" s="688"/>
      <c r="W2126" s="687" t="str">
        <f t="shared" si="39"/>
        <v>1w</v>
      </c>
      <c r="X2126" s="683">
        <f>_xll.qlCalendarAdvance(Calendar,X2125,W2126,"f",FALSE)</f>
        <v>54155</v>
      </c>
      <c r="Y2126" s="682">
        <f>_xll.qlCalendarAdvance(Calendar,X2126,NDays&amp;"D")</f>
        <v>54155</v>
      </c>
      <c r="Z2126" s="681">
        <v>2.0301055462594864E-2</v>
      </c>
      <c r="AA2126" s="686"/>
      <c r="AB2126" s="685"/>
    </row>
    <row r="2127" spans="22:28" x14ac:dyDescent="0.2">
      <c r="V2127" s="688"/>
      <c r="W2127" s="687" t="str">
        <f t="shared" si="39"/>
        <v>1w</v>
      </c>
      <c r="X2127" s="683">
        <f>_xll.qlCalendarAdvance(Calendar,X2126,W2127,"f",FALSE)</f>
        <v>54162</v>
      </c>
      <c r="Y2127" s="682">
        <f>_xll.qlCalendarAdvance(Calendar,X2127,NDays&amp;"D")</f>
        <v>54162</v>
      </c>
      <c r="Z2127" s="681">
        <v>2.0294825092326274E-2</v>
      </c>
      <c r="AA2127" s="686"/>
      <c r="AB2127" s="685"/>
    </row>
    <row r="2128" spans="22:28" x14ac:dyDescent="0.2">
      <c r="V2128" s="688"/>
      <c r="W2128" s="687" t="str">
        <f t="shared" si="39"/>
        <v>1w</v>
      </c>
      <c r="X2128" s="683">
        <f>_xll.qlCalendarAdvance(Calendar,X2127,W2128,"f",FALSE)</f>
        <v>54169</v>
      </c>
      <c r="Y2128" s="682">
        <f>_xll.qlCalendarAdvance(Calendar,X2128,NDays&amp;"D")</f>
        <v>54169</v>
      </c>
      <c r="Z2128" s="681">
        <v>2.0288611384281507E-2</v>
      </c>
      <c r="AA2128" s="686"/>
      <c r="AB2128" s="685"/>
    </row>
    <row r="2129" spans="22:28" x14ac:dyDescent="0.2">
      <c r="V2129" s="688"/>
      <c r="W2129" s="687" t="str">
        <f t="shared" si="39"/>
        <v>1w</v>
      </c>
      <c r="X2129" s="683">
        <f>_xll.qlCalendarAdvance(Calendar,X2128,W2129,"f",FALSE)</f>
        <v>54176</v>
      </c>
      <c r="Y2129" s="682">
        <f>_xll.qlCalendarAdvance(Calendar,X2129,NDays&amp;"D")</f>
        <v>54176</v>
      </c>
      <c r="Z2129" s="681">
        <v>2.028241433854161E-2</v>
      </c>
      <c r="AA2129" s="686"/>
      <c r="AB2129" s="685"/>
    </row>
    <row r="2130" spans="22:28" x14ac:dyDescent="0.2">
      <c r="V2130" s="688"/>
      <c r="W2130" s="687" t="str">
        <f t="shared" ref="W2130:W2193" si="40">W2129</f>
        <v>1w</v>
      </c>
      <c r="X2130" s="683">
        <f>_xll.qlCalendarAdvance(Calendar,X2129,W2130,"f",FALSE)</f>
        <v>54183</v>
      </c>
      <c r="Y2130" s="682">
        <f>_xll.qlCalendarAdvance(Calendar,X2130,NDays&amp;"D")</f>
        <v>54183</v>
      </c>
      <c r="Z2130" s="681">
        <v>2.0276233955106582E-2</v>
      </c>
      <c r="AA2130" s="686"/>
      <c r="AB2130" s="685"/>
    </row>
    <row r="2131" spans="22:28" x14ac:dyDescent="0.2">
      <c r="V2131" s="688"/>
      <c r="W2131" s="687" t="str">
        <f t="shared" si="40"/>
        <v>1w</v>
      </c>
      <c r="X2131" s="683">
        <f>_xll.qlCalendarAdvance(Calendar,X2130,W2131,"f",FALSE)</f>
        <v>54190</v>
      </c>
      <c r="Y2131" s="682">
        <f>_xll.qlCalendarAdvance(Calendar,X2131,NDays&amp;"D")</f>
        <v>54190</v>
      </c>
      <c r="Z2131" s="681">
        <v>2.0270070233895376E-2</v>
      </c>
      <c r="AA2131" s="686"/>
      <c r="AB2131" s="685"/>
    </row>
    <row r="2132" spans="22:28" x14ac:dyDescent="0.2">
      <c r="V2132" s="688"/>
      <c r="W2132" s="687" t="str">
        <f t="shared" si="40"/>
        <v>1w</v>
      </c>
      <c r="X2132" s="683">
        <f>_xll.qlCalendarAdvance(Calendar,X2131,W2132,"f",FALSE)</f>
        <v>54197</v>
      </c>
      <c r="Y2132" s="682">
        <f>_xll.qlCalendarAdvance(Calendar,X2132,NDays&amp;"D")</f>
        <v>54197</v>
      </c>
      <c r="Z2132" s="681">
        <v>2.026392317498904E-2</v>
      </c>
      <c r="AA2132" s="686"/>
      <c r="AB2132" s="685"/>
    </row>
    <row r="2133" spans="22:28" x14ac:dyDescent="0.2">
      <c r="V2133" s="688"/>
      <c r="W2133" s="687" t="str">
        <f t="shared" si="40"/>
        <v>1w</v>
      </c>
      <c r="X2133" s="683">
        <f>_xll.qlCalendarAdvance(Calendar,X2132,W2133,"f",FALSE)</f>
        <v>54204</v>
      </c>
      <c r="Y2133" s="682">
        <f>_xll.qlCalendarAdvance(Calendar,X2133,NDays&amp;"D")</f>
        <v>54204</v>
      </c>
      <c r="Z2133" s="681">
        <v>2.0257792778306527E-2</v>
      </c>
      <c r="AA2133" s="686"/>
      <c r="AB2133" s="685"/>
    </row>
    <row r="2134" spans="22:28" x14ac:dyDescent="0.2">
      <c r="V2134" s="688"/>
      <c r="W2134" s="687" t="str">
        <f t="shared" si="40"/>
        <v>1w</v>
      </c>
      <c r="X2134" s="683">
        <f>_xll.qlCalendarAdvance(Calendar,X2133,W2134,"f",FALSE)</f>
        <v>54211</v>
      </c>
      <c r="Y2134" s="682">
        <f>_xll.qlCalendarAdvance(Calendar,X2134,NDays&amp;"D")</f>
        <v>54211</v>
      </c>
      <c r="Z2134" s="681">
        <v>2.0251679043928883E-2</v>
      </c>
      <c r="AA2134" s="686"/>
      <c r="AB2134" s="685"/>
    </row>
    <row r="2135" spans="22:28" x14ac:dyDescent="0.2">
      <c r="V2135" s="688"/>
      <c r="W2135" s="687" t="str">
        <f t="shared" si="40"/>
        <v>1w</v>
      </c>
      <c r="X2135" s="683">
        <f>_xll.qlCalendarAdvance(Calendar,X2134,W2135,"f",FALSE)</f>
        <v>54218</v>
      </c>
      <c r="Y2135" s="682">
        <f>_xll.qlCalendarAdvance(Calendar,X2135,NDays&amp;"D")</f>
        <v>54218</v>
      </c>
      <c r="Z2135" s="681">
        <v>2.0245581971694016E-2</v>
      </c>
      <c r="AA2135" s="686"/>
      <c r="AB2135" s="685"/>
    </row>
    <row r="2136" spans="22:28" x14ac:dyDescent="0.2">
      <c r="V2136" s="688"/>
      <c r="W2136" s="687" t="str">
        <f t="shared" si="40"/>
        <v>1w</v>
      </c>
      <c r="X2136" s="683">
        <f>_xll.qlCalendarAdvance(Calendar,X2135,W2136,"f",FALSE)</f>
        <v>54225</v>
      </c>
      <c r="Y2136" s="682">
        <f>_xll.qlCalendarAdvance(Calendar,X2136,NDays&amp;"D")</f>
        <v>54225</v>
      </c>
      <c r="Z2136" s="681">
        <v>2.0239501561845064E-2</v>
      </c>
      <c r="AA2136" s="686"/>
      <c r="AB2136" s="685"/>
    </row>
    <row r="2137" spans="22:28" x14ac:dyDescent="0.2">
      <c r="V2137" s="688"/>
      <c r="W2137" s="687" t="str">
        <f t="shared" si="40"/>
        <v>1w</v>
      </c>
      <c r="X2137" s="683">
        <f>_xll.qlCalendarAdvance(Calendar,X2136,W2137,"f",FALSE)</f>
        <v>54232</v>
      </c>
      <c r="Y2137" s="682">
        <f>_xll.qlCalendarAdvance(Calendar,X2137,NDays&amp;"D")</f>
        <v>54232</v>
      </c>
      <c r="Z2137" s="681">
        <v>2.0233437814219934E-2</v>
      </c>
      <c r="AA2137" s="686"/>
      <c r="AB2137" s="685"/>
    </row>
    <row r="2138" spans="22:28" x14ac:dyDescent="0.2">
      <c r="V2138" s="688"/>
      <c r="W2138" s="687" t="str">
        <f t="shared" si="40"/>
        <v>1w</v>
      </c>
      <c r="X2138" s="683">
        <f>_xll.qlCalendarAdvance(Calendar,X2137,W2138,"f",FALSE)</f>
        <v>54239</v>
      </c>
      <c r="Y2138" s="682">
        <f>_xll.qlCalendarAdvance(Calendar,X2138,NDays&amp;"D")</f>
        <v>54239</v>
      </c>
      <c r="Z2138" s="681">
        <v>2.0227390728818628E-2</v>
      </c>
      <c r="AA2138" s="686"/>
      <c r="AB2138" s="685"/>
    </row>
    <row r="2139" spans="22:28" x14ac:dyDescent="0.2">
      <c r="V2139" s="688"/>
      <c r="W2139" s="687" t="str">
        <f t="shared" si="40"/>
        <v>1w</v>
      </c>
      <c r="X2139" s="683">
        <f>_xll.qlCalendarAdvance(Calendar,X2138,W2139,"f",FALSE)</f>
        <v>54246</v>
      </c>
      <c r="Y2139" s="682">
        <f>_xll.qlCalendarAdvance(Calendar,X2139,NDays&amp;"D")</f>
        <v>54246</v>
      </c>
      <c r="Z2139" s="681">
        <v>2.0221360305722191E-2</v>
      </c>
      <c r="AA2139" s="686"/>
      <c r="AB2139" s="685"/>
    </row>
    <row r="2140" spans="22:28" x14ac:dyDescent="0.2">
      <c r="V2140" s="688"/>
      <c r="W2140" s="687" t="str">
        <f t="shared" si="40"/>
        <v>1w</v>
      </c>
      <c r="X2140" s="683">
        <f>_xll.qlCalendarAdvance(Calendar,X2139,W2140,"f",FALSE)</f>
        <v>54253</v>
      </c>
      <c r="Y2140" s="682">
        <f>_xll.qlCalendarAdvance(Calendar,X2140,NDays&amp;"D")</f>
        <v>54253</v>
      </c>
      <c r="Z2140" s="681">
        <v>2.0215346544849577E-2</v>
      </c>
      <c r="AA2140" s="686"/>
      <c r="AB2140" s="685"/>
    </row>
    <row r="2141" spans="22:28" x14ac:dyDescent="0.2">
      <c r="V2141" s="688"/>
      <c r="W2141" s="687" t="str">
        <f t="shared" si="40"/>
        <v>1w</v>
      </c>
      <c r="X2141" s="683">
        <f>_xll.qlCalendarAdvance(Calendar,X2140,W2141,"f",FALSE)</f>
        <v>54260</v>
      </c>
      <c r="Y2141" s="682">
        <f>_xll.qlCalendarAdvance(Calendar,X2141,NDays&amp;"D")</f>
        <v>54260</v>
      </c>
      <c r="Z2141" s="681">
        <v>2.0209349446200786E-2</v>
      </c>
      <c r="AA2141" s="686"/>
      <c r="AB2141" s="685"/>
    </row>
    <row r="2142" spans="22:28" x14ac:dyDescent="0.2">
      <c r="V2142" s="688"/>
      <c r="W2142" s="687" t="str">
        <f t="shared" si="40"/>
        <v>1w</v>
      </c>
      <c r="X2142" s="683">
        <f>_xll.qlCalendarAdvance(Calendar,X2141,W2142,"f",FALSE)</f>
        <v>54267</v>
      </c>
      <c r="Y2142" s="682">
        <f>_xll.qlCalendarAdvance(Calendar,X2142,NDays&amp;"D")</f>
        <v>54267</v>
      </c>
      <c r="Z2142" s="681">
        <v>2.0203369009775818E-2</v>
      </c>
      <c r="AA2142" s="686"/>
      <c r="AB2142" s="685"/>
    </row>
    <row r="2143" spans="22:28" x14ac:dyDescent="0.2">
      <c r="V2143" s="688"/>
      <c r="W2143" s="687" t="str">
        <f t="shared" si="40"/>
        <v>1w</v>
      </c>
      <c r="X2143" s="683">
        <f>_xll.qlCalendarAdvance(Calendar,X2142,W2143,"f",FALSE)</f>
        <v>54274</v>
      </c>
      <c r="Y2143" s="682">
        <f>_xll.qlCalendarAdvance(Calendar,X2143,NDays&amp;"D")</f>
        <v>54274</v>
      </c>
      <c r="Z2143" s="681">
        <v>2.0197405235736765E-2</v>
      </c>
      <c r="AA2143" s="686"/>
      <c r="AB2143" s="685"/>
    </row>
    <row r="2144" spans="22:28" x14ac:dyDescent="0.2">
      <c r="V2144" s="688"/>
      <c r="W2144" s="687" t="str">
        <f t="shared" si="40"/>
        <v>1w</v>
      </c>
      <c r="X2144" s="683">
        <f>_xll.qlCalendarAdvance(Calendar,X2143,W2144,"f",FALSE)</f>
        <v>54281</v>
      </c>
      <c r="Y2144" s="682">
        <f>_xll.qlCalendarAdvance(Calendar,X2144,NDays&amp;"D")</f>
        <v>54281</v>
      </c>
      <c r="Z2144" s="681">
        <v>2.0191458123921535E-2</v>
      </c>
      <c r="AA2144" s="686"/>
      <c r="AB2144" s="685"/>
    </row>
    <row r="2145" spans="22:28" x14ac:dyDescent="0.2">
      <c r="V2145" s="688"/>
      <c r="W2145" s="687" t="str">
        <f t="shared" si="40"/>
        <v>1w</v>
      </c>
      <c r="X2145" s="683">
        <f>_xll.qlCalendarAdvance(Calendar,X2144,W2145,"f",FALSE)</f>
        <v>54288</v>
      </c>
      <c r="Y2145" s="682">
        <f>_xll.qlCalendarAdvance(Calendar,X2145,NDays&amp;"D")</f>
        <v>54288</v>
      </c>
      <c r="Z2145" s="681">
        <v>2.0185527674330128E-2</v>
      </c>
      <c r="AA2145" s="686"/>
      <c r="AB2145" s="685"/>
    </row>
    <row r="2146" spans="22:28" x14ac:dyDescent="0.2">
      <c r="V2146" s="688"/>
      <c r="W2146" s="687" t="str">
        <f t="shared" si="40"/>
        <v>1w</v>
      </c>
      <c r="X2146" s="683">
        <f>_xll.qlCalendarAdvance(Calendar,X2145,W2146,"f",FALSE)</f>
        <v>54295</v>
      </c>
      <c r="Y2146" s="682">
        <f>_xll.qlCalendarAdvance(Calendar,X2146,NDays&amp;"D")</f>
        <v>54295</v>
      </c>
      <c r="Z2146" s="681">
        <v>2.0179613886962544E-2</v>
      </c>
      <c r="AA2146" s="686"/>
      <c r="AB2146" s="685"/>
    </row>
    <row r="2147" spans="22:28" x14ac:dyDescent="0.2">
      <c r="V2147" s="688"/>
      <c r="W2147" s="687" t="str">
        <f t="shared" si="40"/>
        <v>1w</v>
      </c>
      <c r="X2147" s="683">
        <f>_xll.qlCalendarAdvance(Calendar,X2146,W2147,"f",FALSE)</f>
        <v>54302</v>
      </c>
      <c r="Y2147" s="682">
        <f>_xll.qlCalendarAdvance(Calendar,X2147,NDays&amp;"D")</f>
        <v>54302</v>
      </c>
      <c r="Z2147" s="681">
        <v>2.0173716761899829E-2</v>
      </c>
      <c r="AA2147" s="686"/>
      <c r="AB2147" s="685"/>
    </row>
    <row r="2148" spans="22:28" x14ac:dyDescent="0.2">
      <c r="V2148" s="688"/>
      <c r="W2148" s="687" t="str">
        <f t="shared" si="40"/>
        <v>1w</v>
      </c>
      <c r="X2148" s="683">
        <f>_xll.qlCalendarAdvance(Calendar,X2147,W2148,"f",FALSE)</f>
        <v>54309</v>
      </c>
      <c r="Y2148" s="682">
        <f>_xll.qlCalendarAdvance(Calendar,X2148,NDays&amp;"D")</f>
        <v>54309</v>
      </c>
      <c r="Z2148" s="681">
        <v>2.0167836299060937E-2</v>
      </c>
      <c r="AA2148" s="686"/>
      <c r="AB2148" s="685"/>
    </row>
    <row r="2149" spans="22:28" x14ac:dyDescent="0.2">
      <c r="V2149" s="688"/>
      <c r="W2149" s="687" t="str">
        <f t="shared" si="40"/>
        <v>1w</v>
      </c>
      <c r="X2149" s="683">
        <f>_xll.qlCalendarAdvance(Calendar,X2148,W2149,"f",FALSE)</f>
        <v>54316</v>
      </c>
      <c r="Y2149" s="682">
        <f>_xll.qlCalendarAdvance(Calendar,X2149,NDays&amp;"D")</f>
        <v>54316</v>
      </c>
      <c r="Z2149" s="681">
        <v>2.0161972498364822E-2</v>
      </c>
      <c r="AA2149" s="686"/>
      <c r="AB2149" s="685"/>
    </row>
    <row r="2150" spans="22:28" x14ac:dyDescent="0.2">
      <c r="V2150" s="688"/>
      <c r="W2150" s="687" t="str">
        <f t="shared" si="40"/>
        <v>1w</v>
      </c>
      <c r="X2150" s="683">
        <f>_xll.qlCalendarAdvance(Calendar,X2149,W2150,"f",FALSE)</f>
        <v>54323</v>
      </c>
      <c r="Y2150" s="682">
        <f>_xll.qlCalendarAdvance(Calendar,X2150,NDays&amp;"D")</f>
        <v>54323</v>
      </c>
      <c r="Z2150" s="681">
        <v>2.0156125359973576E-2</v>
      </c>
      <c r="AA2150" s="686"/>
      <c r="AB2150" s="685"/>
    </row>
    <row r="2151" spans="22:28" x14ac:dyDescent="0.2">
      <c r="V2151" s="688"/>
      <c r="W2151" s="687" t="str">
        <f t="shared" si="40"/>
        <v>1w</v>
      </c>
      <c r="X2151" s="683">
        <f>_xll.qlCalendarAdvance(Calendar,X2150,W2151,"f",FALSE)</f>
        <v>54330</v>
      </c>
      <c r="Y2151" s="682">
        <f>_xll.qlCalendarAdvance(Calendar,X2151,NDays&amp;"D")</f>
        <v>54330</v>
      </c>
      <c r="Z2151" s="681">
        <v>2.0150294883887199E-2</v>
      </c>
      <c r="AA2151" s="686"/>
      <c r="AB2151" s="685"/>
    </row>
    <row r="2152" spans="22:28" x14ac:dyDescent="0.2">
      <c r="V2152" s="688"/>
      <c r="W2152" s="687" t="str">
        <f t="shared" si="40"/>
        <v>1w</v>
      </c>
      <c r="X2152" s="683">
        <f>_xll.qlCalendarAdvance(Calendar,X2151,W2152,"f",FALSE)</f>
        <v>54337</v>
      </c>
      <c r="Y2152" s="682">
        <f>_xll.qlCalendarAdvance(Calendar,X2152,NDays&amp;"D")</f>
        <v>54337</v>
      </c>
      <c r="Z2152" s="681">
        <v>2.0144481070105691E-2</v>
      </c>
      <c r="AA2152" s="686"/>
      <c r="AB2152" s="685"/>
    </row>
    <row r="2153" spans="22:28" x14ac:dyDescent="0.2">
      <c r="V2153" s="688"/>
      <c r="W2153" s="687" t="str">
        <f t="shared" si="40"/>
        <v>1w</v>
      </c>
      <c r="X2153" s="683">
        <f>_xll.qlCalendarAdvance(Calendar,X2152,W2153,"f",FALSE)</f>
        <v>54344</v>
      </c>
      <c r="Y2153" s="682">
        <f>_xll.qlCalendarAdvance(Calendar,X2153,NDays&amp;"D")</f>
        <v>54344</v>
      </c>
      <c r="Z2153" s="681">
        <v>2.0138683918385913E-2</v>
      </c>
      <c r="AA2153" s="686"/>
      <c r="AB2153" s="685"/>
    </row>
    <row r="2154" spans="22:28" x14ac:dyDescent="0.2">
      <c r="V2154" s="688"/>
      <c r="W2154" s="687" t="str">
        <f t="shared" si="40"/>
        <v>1w</v>
      </c>
      <c r="X2154" s="683">
        <f>_xll.qlCalendarAdvance(Calendar,X2153,W2154,"f",FALSE)</f>
        <v>54351</v>
      </c>
      <c r="Y2154" s="682">
        <f>_xll.qlCalendarAdvance(Calendar,X2154,NDays&amp;"D")</f>
        <v>54351</v>
      </c>
      <c r="Z2154" s="681">
        <v>2.0132903429052051E-2</v>
      </c>
      <c r="AA2154" s="686"/>
      <c r="AB2154" s="685"/>
    </row>
    <row r="2155" spans="22:28" x14ac:dyDescent="0.2">
      <c r="V2155" s="688"/>
      <c r="W2155" s="687" t="str">
        <f t="shared" si="40"/>
        <v>1w</v>
      </c>
      <c r="X2155" s="683">
        <f>_xll.qlCalendarAdvance(Calendar,X2154,W2155,"f",FALSE)</f>
        <v>54358</v>
      </c>
      <c r="Y2155" s="682">
        <f>_xll.qlCalendarAdvance(Calendar,X2155,NDays&amp;"D")</f>
        <v>54358</v>
      </c>
      <c r="Z2155" s="681">
        <v>2.0127139602023059E-2</v>
      </c>
      <c r="AA2155" s="686"/>
      <c r="AB2155" s="685"/>
    </row>
    <row r="2156" spans="22:28" x14ac:dyDescent="0.2">
      <c r="V2156" s="688"/>
      <c r="W2156" s="687" t="str">
        <f t="shared" si="40"/>
        <v>1w</v>
      </c>
      <c r="X2156" s="683">
        <f>_xll.qlCalendarAdvance(Calendar,X2155,W2156,"f",FALSE)</f>
        <v>54365</v>
      </c>
      <c r="Y2156" s="682">
        <f>_xll.qlCalendarAdvance(Calendar,X2156,NDays&amp;"D")</f>
        <v>54365</v>
      </c>
      <c r="Z2156" s="681">
        <v>2.012139243697475E-2</v>
      </c>
      <c r="AA2156" s="686"/>
      <c r="AB2156" s="685"/>
    </row>
    <row r="2157" spans="22:28" x14ac:dyDescent="0.2">
      <c r="V2157" s="688"/>
      <c r="W2157" s="687" t="str">
        <f t="shared" si="40"/>
        <v>1w</v>
      </c>
      <c r="X2157" s="683">
        <f>_xll.qlCalendarAdvance(Calendar,X2156,W2157,"f",FALSE)</f>
        <v>54372</v>
      </c>
      <c r="Y2157" s="682">
        <f>_xll.qlCalendarAdvance(Calendar,X2157,NDays&amp;"D")</f>
        <v>54372</v>
      </c>
      <c r="Z2157" s="681">
        <v>2.0115661934393403E-2</v>
      </c>
      <c r="AA2157" s="686"/>
      <c r="AB2157" s="685"/>
    </row>
    <row r="2158" spans="22:28" x14ac:dyDescent="0.2">
      <c r="V2158" s="688"/>
      <c r="W2158" s="687" t="str">
        <f t="shared" si="40"/>
        <v>1w</v>
      </c>
      <c r="X2158" s="683">
        <f>_xll.qlCalendarAdvance(Calendar,X2157,W2158,"f",FALSE)</f>
        <v>54379</v>
      </c>
      <c r="Y2158" s="682">
        <f>_xll.qlCalendarAdvance(Calendar,X2158,NDays&amp;"D")</f>
        <v>54379</v>
      </c>
      <c r="Z2158" s="681">
        <v>2.0109948094035879E-2</v>
      </c>
      <c r="AA2158" s="686"/>
      <c r="AB2158" s="685"/>
    </row>
    <row r="2159" spans="22:28" x14ac:dyDescent="0.2">
      <c r="V2159" s="688"/>
      <c r="W2159" s="687" t="str">
        <f t="shared" si="40"/>
        <v>1w</v>
      </c>
      <c r="X2159" s="683">
        <f>_xll.qlCalendarAdvance(Calendar,X2158,W2159,"f",FALSE)</f>
        <v>54386</v>
      </c>
      <c r="Y2159" s="682">
        <f>_xll.qlCalendarAdvance(Calendar,X2159,NDays&amp;"D")</f>
        <v>54386</v>
      </c>
      <c r="Z2159" s="681">
        <v>2.0104250915821131E-2</v>
      </c>
      <c r="AA2159" s="686"/>
      <c r="AB2159" s="685"/>
    </row>
    <row r="2160" spans="22:28" x14ac:dyDescent="0.2">
      <c r="V2160" s="688"/>
      <c r="W2160" s="687" t="str">
        <f t="shared" si="40"/>
        <v>1w</v>
      </c>
      <c r="X2160" s="683">
        <f>_xll.qlCalendarAdvance(Calendar,X2159,W2160,"f",FALSE)</f>
        <v>54393</v>
      </c>
      <c r="Y2160" s="682">
        <f>_xll.qlCalendarAdvance(Calendar,X2160,NDays&amp;"D")</f>
        <v>54393</v>
      </c>
      <c r="Z2160" s="681">
        <v>2.0098570399830207E-2</v>
      </c>
      <c r="AA2160" s="686"/>
      <c r="AB2160" s="685"/>
    </row>
    <row r="2161" spans="22:28" x14ac:dyDescent="0.2">
      <c r="V2161" s="688"/>
      <c r="W2161" s="687" t="str">
        <f t="shared" si="40"/>
        <v>1w</v>
      </c>
      <c r="X2161" s="683">
        <f>_xll.qlCalendarAdvance(Calendar,X2160,W2161,"f",FALSE)</f>
        <v>54400</v>
      </c>
      <c r="Y2161" s="682">
        <f>_xll.qlCalendarAdvance(Calendar,X2161,NDays&amp;"D")</f>
        <v>54400</v>
      </c>
      <c r="Z2161" s="681">
        <v>2.0092906546225198E-2</v>
      </c>
      <c r="AA2161" s="686"/>
      <c r="AB2161" s="685"/>
    </row>
    <row r="2162" spans="22:28" x14ac:dyDescent="0.2">
      <c r="V2162" s="688"/>
      <c r="W2162" s="687" t="str">
        <f t="shared" si="40"/>
        <v>1w</v>
      </c>
      <c r="X2162" s="683">
        <f>_xll.qlCalendarAdvance(Calendar,X2161,W2162,"f",FALSE)</f>
        <v>54407</v>
      </c>
      <c r="Y2162" s="682">
        <f>_xll.qlCalendarAdvance(Calendar,X2162,NDays&amp;"D")</f>
        <v>54407</v>
      </c>
      <c r="Z2162" s="681">
        <v>2.0087259354844011E-2</v>
      </c>
      <c r="AA2162" s="686"/>
      <c r="AB2162" s="685"/>
    </row>
    <row r="2163" spans="22:28" x14ac:dyDescent="0.2">
      <c r="V2163" s="688"/>
      <c r="W2163" s="687" t="str">
        <f t="shared" si="40"/>
        <v>1w</v>
      </c>
      <c r="X2163" s="683">
        <f>_xll.qlCalendarAdvance(Calendar,X2162,W2163,"f",FALSE)</f>
        <v>54414</v>
      </c>
      <c r="Y2163" s="682">
        <f>_xll.qlCalendarAdvance(Calendar,X2163,NDays&amp;"D")</f>
        <v>54414</v>
      </c>
      <c r="Z2163" s="681">
        <v>2.0081628825605602E-2</v>
      </c>
      <c r="AA2163" s="686"/>
      <c r="AB2163" s="685"/>
    </row>
    <row r="2164" spans="22:28" x14ac:dyDescent="0.2">
      <c r="V2164" s="688"/>
      <c r="W2164" s="687" t="str">
        <f t="shared" si="40"/>
        <v>1w</v>
      </c>
      <c r="X2164" s="683">
        <f>_xll.qlCalendarAdvance(Calendar,X2163,W2164,"f",FALSE)</f>
        <v>54421</v>
      </c>
      <c r="Y2164" s="682">
        <f>_xll.qlCalendarAdvance(Calendar,X2164,NDays&amp;"D")</f>
        <v>54421</v>
      </c>
      <c r="Z2164" s="681">
        <v>2.0076014958591015E-2</v>
      </c>
      <c r="AA2164" s="686"/>
      <c r="AB2164" s="685"/>
    </row>
    <row r="2165" spans="22:28" x14ac:dyDescent="0.2">
      <c r="V2165" s="688"/>
      <c r="W2165" s="687" t="str">
        <f t="shared" si="40"/>
        <v>1w</v>
      </c>
      <c r="X2165" s="683">
        <f>_xll.qlCalendarAdvance(Calendar,X2164,W2165,"f",FALSE)</f>
        <v>54428</v>
      </c>
      <c r="Y2165" s="682">
        <f>_xll.qlCalendarAdvance(Calendar,X2165,NDays&amp;"D")</f>
        <v>54428</v>
      </c>
      <c r="Z2165" s="681">
        <v>2.0070417753800252E-2</v>
      </c>
      <c r="AA2165" s="686"/>
      <c r="AB2165" s="685"/>
    </row>
    <row r="2166" spans="22:28" x14ac:dyDescent="0.2">
      <c r="V2166" s="688"/>
      <c r="W2166" s="687" t="str">
        <f t="shared" si="40"/>
        <v>1w</v>
      </c>
      <c r="X2166" s="683">
        <f>_xll.qlCalendarAdvance(Calendar,X2165,W2166,"f",FALSE)</f>
        <v>54435</v>
      </c>
      <c r="Y2166" s="682">
        <f>_xll.qlCalendarAdvance(Calendar,X2166,NDays&amp;"D")</f>
        <v>54435</v>
      </c>
      <c r="Z2166" s="681">
        <v>2.0064837211395403E-2</v>
      </c>
      <c r="AA2166" s="686"/>
      <c r="AB2166" s="685"/>
    </row>
    <row r="2167" spans="22:28" x14ac:dyDescent="0.2">
      <c r="V2167" s="688"/>
      <c r="W2167" s="687" t="str">
        <f t="shared" si="40"/>
        <v>1w</v>
      </c>
      <c r="X2167" s="683">
        <f>_xll.qlCalendarAdvance(Calendar,X2166,W2167,"f",FALSE)</f>
        <v>54442</v>
      </c>
      <c r="Y2167" s="682">
        <f>_xll.qlCalendarAdvance(Calendar,X2167,NDays&amp;"D")</f>
        <v>54442</v>
      </c>
      <c r="Z2167" s="681">
        <v>2.0059273331052285E-2</v>
      </c>
      <c r="AA2167" s="686"/>
      <c r="AB2167" s="685"/>
    </row>
    <row r="2168" spans="22:28" x14ac:dyDescent="0.2">
      <c r="V2168" s="688"/>
      <c r="W2168" s="687" t="str">
        <f t="shared" si="40"/>
        <v>1w</v>
      </c>
      <c r="X2168" s="683">
        <f>_xll.qlCalendarAdvance(Calendar,X2167,W2168,"f",FALSE)</f>
        <v>54449</v>
      </c>
      <c r="Y2168" s="682">
        <f>_xll.qlCalendarAdvance(Calendar,X2168,NDays&amp;"D")</f>
        <v>54449</v>
      </c>
      <c r="Z2168" s="681">
        <v>2.0053726113014037E-2</v>
      </c>
      <c r="AA2168" s="686"/>
      <c r="AB2168" s="685"/>
    </row>
    <row r="2169" spans="22:28" x14ac:dyDescent="0.2">
      <c r="V2169" s="688"/>
      <c r="W2169" s="687" t="str">
        <f t="shared" si="40"/>
        <v>1w</v>
      </c>
      <c r="X2169" s="683">
        <f>_xll.qlCalendarAdvance(Calendar,X2168,W2169,"f",FALSE)</f>
        <v>54456</v>
      </c>
      <c r="Y2169" s="682">
        <f>_xll.qlCalendarAdvance(Calendar,X2169,NDays&amp;"D")</f>
        <v>54456</v>
      </c>
      <c r="Z2169" s="681">
        <v>2.0048195557280657E-2</v>
      </c>
      <c r="AA2169" s="686"/>
      <c r="AB2169" s="685"/>
    </row>
    <row r="2170" spans="22:28" x14ac:dyDescent="0.2">
      <c r="V2170" s="688"/>
      <c r="W2170" s="687" t="str">
        <f t="shared" si="40"/>
        <v>1w</v>
      </c>
      <c r="X2170" s="683">
        <f>_xll.qlCalendarAdvance(Calendar,X2169,W2170,"f",FALSE)</f>
        <v>54463</v>
      </c>
      <c r="Y2170" s="682">
        <f>_xll.qlCalendarAdvance(Calendar,X2170,NDays&amp;"D")</f>
        <v>54463</v>
      </c>
      <c r="Z2170" s="681">
        <v>2.0042681663690054E-2</v>
      </c>
      <c r="AA2170" s="686"/>
      <c r="AB2170" s="685"/>
    </row>
    <row r="2171" spans="22:28" x14ac:dyDescent="0.2">
      <c r="V2171" s="688"/>
      <c r="W2171" s="687" t="str">
        <f t="shared" si="40"/>
        <v>1w</v>
      </c>
      <c r="X2171" s="683">
        <f>_xll.qlCalendarAdvance(Calendar,X2170,W2171,"f",FALSE)</f>
        <v>54470</v>
      </c>
      <c r="Y2171" s="682">
        <f>_xll.qlCalendarAdvance(Calendar,X2171,NDays&amp;"D")</f>
        <v>54470</v>
      </c>
      <c r="Z2171" s="681">
        <v>2.0037184432323274E-2</v>
      </c>
      <c r="AA2171" s="686"/>
      <c r="AB2171" s="685"/>
    </row>
    <row r="2172" spans="22:28" x14ac:dyDescent="0.2">
      <c r="V2172" s="688"/>
      <c r="W2172" s="687" t="str">
        <f t="shared" si="40"/>
        <v>1w</v>
      </c>
      <c r="X2172" s="683">
        <f>_xll.qlCalendarAdvance(Calendar,X2171,W2172,"f",FALSE)</f>
        <v>54477</v>
      </c>
      <c r="Y2172" s="682">
        <f>_xll.qlCalendarAdvance(Calendar,X2172,NDays&amp;"D")</f>
        <v>54477</v>
      </c>
      <c r="Z2172" s="681">
        <v>2.0031703863180317E-2</v>
      </c>
      <c r="AA2172" s="686"/>
      <c r="AB2172" s="685"/>
    </row>
    <row r="2173" spans="22:28" x14ac:dyDescent="0.2">
      <c r="V2173" s="688"/>
      <c r="W2173" s="687" t="str">
        <f t="shared" si="40"/>
        <v>1w</v>
      </c>
      <c r="X2173" s="683">
        <f>_xll.qlCalendarAdvance(Calendar,X2172,W2173,"f",FALSE)</f>
        <v>54484</v>
      </c>
      <c r="Y2173" s="682">
        <f>_xll.qlCalendarAdvance(Calendar,X2173,NDays&amp;"D")</f>
        <v>54484</v>
      </c>
      <c r="Z2173" s="681">
        <v>2.0026239956342229E-2</v>
      </c>
      <c r="AA2173" s="686"/>
      <c r="AB2173" s="685"/>
    </row>
    <row r="2174" spans="22:28" x14ac:dyDescent="0.2">
      <c r="V2174" s="688"/>
      <c r="W2174" s="687" t="str">
        <f t="shared" si="40"/>
        <v>1w</v>
      </c>
      <c r="X2174" s="683">
        <f>_xll.qlCalendarAdvance(Calendar,X2173,W2174,"f",FALSE)</f>
        <v>54491</v>
      </c>
      <c r="Y2174" s="682">
        <f>_xll.qlCalendarAdvance(Calendar,X2174,NDays&amp;"D")</f>
        <v>54491</v>
      </c>
      <c r="Z2174" s="681">
        <v>2.0020792711646918E-2</v>
      </c>
      <c r="AA2174" s="686"/>
      <c r="AB2174" s="685"/>
    </row>
    <row r="2175" spans="22:28" x14ac:dyDescent="0.2">
      <c r="V2175" s="688"/>
      <c r="W2175" s="687" t="str">
        <f t="shared" si="40"/>
        <v>1w</v>
      </c>
      <c r="X2175" s="683">
        <f>_xll.qlCalendarAdvance(Calendar,X2174,W2175,"f",FALSE)</f>
        <v>54498</v>
      </c>
      <c r="Y2175" s="682">
        <f>_xll.qlCalendarAdvance(Calendar,X2175,NDays&amp;"D")</f>
        <v>54498</v>
      </c>
      <c r="Z2175" s="681">
        <v>2.0015362129175429E-2</v>
      </c>
      <c r="AA2175" s="686"/>
      <c r="AB2175" s="685"/>
    </row>
    <row r="2176" spans="22:28" x14ac:dyDescent="0.2">
      <c r="V2176" s="688"/>
      <c r="W2176" s="687" t="str">
        <f t="shared" si="40"/>
        <v>1w</v>
      </c>
      <c r="X2176" s="683">
        <f>_xll.qlCalendarAdvance(Calendar,X2175,W2176,"f",FALSE)</f>
        <v>54505</v>
      </c>
      <c r="Y2176" s="682">
        <f>_xll.qlCalendarAdvance(Calendar,X2176,NDays&amp;"D")</f>
        <v>54505</v>
      </c>
      <c r="Z2176" s="681">
        <v>2.000994820900881E-2</v>
      </c>
      <c r="AA2176" s="686"/>
      <c r="AB2176" s="685"/>
    </row>
    <row r="2177" spans="22:28" x14ac:dyDescent="0.2">
      <c r="V2177" s="688"/>
      <c r="W2177" s="687" t="str">
        <f t="shared" si="40"/>
        <v>1w</v>
      </c>
      <c r="X2177" s="683">
        <f>_xll.qlCalendarAdvance(Calendar,X2176,W2177,"f",FALSE)</f>
        <v>54512</v>
      </c>
      <c r="Y2177" s="682">
        <f>_xll.qlCalendarAdvance(Calendar,X2177,NDays&amp;"D")</f>
        <v>54512</v>
      </c>
      <c r="Z2177" s="681">
        <v>2.0004550951066014E-2</v>
      </c>
      <c r="AA2177" s="686"/>
      <c r="AB2177" s="685"/>
    </row>
    <row r="2178" spans="22:28" x14ac:dyDescent="0.2">
      <c r="V2178" s="688"/>
      <c r="W2178" s="687" t="str">
        <f t="shared" si="40"/>
        <v>1w</v>
      </c>
      <c r="X2178" s="683">
        <f>_xll.qlCalendarAdvance(Calendar,X2177,W2178,"f",FALSE)</f>
        <v>54519</v>
      </c>
      <c r="Y2178" s="682">
        <f>_xll.qlCalendarAdvance(Calendar,X2178,NDays&amp;"D")</f>
        <v>54519</v>
      </c>
      <c r="Z2178" s="681">
        <v>1.9999170355265994E-2</v>
      </c>
      <c r="AA2178" s="686"/>
      <c r="AB2178" s="685"/>
    </row>
    <row r="2179" spans="22:28" x14ac:dyDescent="0.2">
      <c r="V2179" s="688"/>
      <c r="W2179" s="687" t="str">
        <f t="shared" si="40"/>
        <v>1w</v>
      </c>
      <c r="X2179" s="683">
        <f>_xll.qlCalendarAdvance(Calendar,X2178,W2179,"f",FALSE)</f>
        <v>54526</v>
      </c>
      <c r="Y2179" s="682">
        <f>_xll.qlCalendarAdvance(Calendar,X2179,NDays&amp;"D")</f>
        <v>54526</v>
      </c>
      <c r="Z2179" s="681">
        <v>1.999380642185189E-2</v>
      </c>
      <c r="AA2179" s="686"/>
      <c r="AB2179" s="685"/>
    </row>
    <row r="2180" spans="22:28" x14ac:dyDescent="0.2">
      <c r="V2180" s="688"/>
      <c r="W2180" s="687" t="str">
        <f t="shared" si="40"/>
        <v>1w</v>
      </c>
      <c r="X2180" s="683">
        <f>_xll.qlCalendarAdvance(Calendar,X2179,W2180,"f",FALSE)</f>
        <v>54533</v>
      </c>
      <c r="Y2180" s="682">
        <f>_xll.qlCalendarAdvance(Calendar,X2180,NDays&amp;"D")</f>
        <v>54533</v>
      </c>
      <c r="Z2180" s="681">
        <v>1.9988459150580562E-2</v>
      </c>
      <c r="AA2180" s="686"/>
      <c r="AB2180" s="685"/>
    </row>
    <row r="2181" spans="22:28" x14ac:dyDescent="0.2">
      <c r="V2181" s="688"/>
      <c r="W2181" s="687" t="str">
        <f t="shared" si="40"/>
        <v>1w</v>
      </c>
      <c r="X2181" s="683">
        <f>_xll.qlCalendarAdvance(Calendar,X2180,W2181,"f",FALSE)</f>
        <v>54540</v>
      </c>
      <c r="Y2181" s="682">
        <f>_xll.qlCalendarAdvance(Calendar,X2181,NDays&amp;"D")</f>
        <v>54540</v>
      </c>
      <c r="Z2181" s="681">
        <v>1.9983128541452011E-2</v>
      </c>
      <c r="AA2181" s="686"/>
      <c r="AB2181" s="685"/>
    </row>
    <row r="2182" spans="22:28" x14ac:dyDescent="0.2">
      <c r="V2182" s="688"/>
      <c r="W2182" s="687" t="str">
        <f t="shared" si="40"/>
        <v>1w</v>
      </c>
      <c r="X2182" s="683">
        <f>_xll.qlCalendarAdvance(Calendar,X2181,W2182,"f",FALSE)</f>
        <v>54547</v>
      </c>
      <c r="Y2182" s="682">
        <f>_xll.qlCalendarAdvance(Calendar,X2182,NDays&amp;"D")</f>
        <v>54547</v>
      </c>
      <c r="Z2182" s="681">
        <v>1.9977814594547283E-2</v>
      </c>
      <c r="AA2182" s="686"/>
      <c r="AB2182" s="685"/>
    </row>
    <row r="2183" spans="22:28" x14ac:dyDescent="0.2">
      <c r="V2183" s="688"/>
      <c r="W2183" s="687" t="str">
        <f t="shared" si="40"/>
        <v>1w</v>
      </c>
      <c r="X2183" s="683">
        <f>_xll.qlCalendarAdvance(Calendar,X2182,W2183,"f",FALSE)</f>
        <v>54554</v>
      </c>
      <c r="Y2183" s="682">
        <f>_xll.qlCalendarAdvance(Calendar,X2183,NDays&amp;"D")</f>
        <v>54554</v>
      </c>
      <c r="Z2183" s="681">
        <v>1.9972517309947424E-2</v>
      </c>
      <c r="AA2183" s="686"/>
      <c r="AB2183" s="685"/>
    </row>
    <row r="2184" spans="22:28" x14ac:dyDescent="0.2">
      <c r="V2184" s="688"/>
      <c r="W2184" s="687" t="str">
        <f t="shared" si="40"/>
        <v>1w</v>
      </c>
      <c r="X2184" s="683">
        <f>_xll.qlCalendarAdvance(Calendar,X2183,W2184,"f",FALSE)</f>
        <v>54561</v>
      </c>
      <c r="Y2184" s="682">
        <f>_xll.qlCalendarAdvance(Calendar,X2184,NDays&amp;"D")</f>
        <v>54561</v>
      </c>
      <c r="Z2184" s="681">
        <v>1.9967236687571388E-2</v>
      </c>
      <c r="AA2184" s="686"/>
      <c r="AB2184" s="685"/>
    </row>
    <row r="2185" spans="22:28" x14ac:dyDescent="0.2">
      <c r="V2185" s="688"/>
      <c r="W2185" s="687" t="str">
        <f t="shared" si="40"/>
        <v>1w</v>
      </c>
      <c r="X2185" s="683">
        <f>_xll.qlCalendarAdvance(Calendar,X2184,W2185,"f",FALSE)</f>
        <v>54568</v>
      </c>
      <c r="Y2185" s="682">
        <f>_xll.qlCalendarAdvance(Calendar,X2185,NDays&amp;"D")</f>
        <v>54568</v>
      </c>
      <c r="Z2185" s="681">
        <v>1.9961972727338129E-2</v>
      </c>
      <c r="AA2185" s="686"/>
      <c r="AB2185" s="685"/>
    </row>
    <row r="2186" spans="22:28" x14ac:dyDescent="0.2">
      <c r="V2186" s="688"/>
      <c r="W2186" s="687" t="str">
        <f t="shared" si="40"/>
        <v>1w</v>
      </c>
      <c r="X2186" s="683">
        <f>_xll.qlCalendarAdvance(Calendar,X2185,W2186,"f",FALSE)</f>
        <v>54575</v>
      </c>
      <c r="Y2186" s="682">
        <f>_xll.qlCalendarAdvance(Calendar,X2186,NDays&amp;"D")</f>
        <v>54575</v>
      </c>
      <c r="Z2186" s="681">
        <v>1.9956725429409738E-2</v>
      </c>
      <c r="AA2186" s="686"/>
      <c r="AB2186" s="685"/>
    </row>
    <row r="2187" spans="22:28" x14ac:dyDescent="0.2">
      <c r="V2187" s="688"/>
      <c r="W2187" s="687" t="str">
        <f t="shared" si="40"/>
        <v>1w</v>
      </c>
      <c r="X2187" s="683">
        <f>_xll.qlCalendarAdvance(Calendar,X2186,W2187,"f",FALSE)</f>
        <v>54582</v>
      </c>
      <c r="Y2187" s="682">
        <f>_xll.qlCalendarAdvance(Calendar,X2187,NDays&amp;"D")</f>
        <v>54582</v>
      </c>
      <c r="Z2187" s="681">
        <v>1.9951494793624125E-2</v>
      </c>
      <c r="AA2187" s="686"/>
      <c r="AB2187" s="685"/>
    </row>
    <row r="2188" spans="22:28" x14ac:dyDescent="0.2">
      <c r="V2188" s="688"/>
      <c r="W2188" s="687" t="str">
        <f t="shared" si="40"/>
        <v>1w</v>
      </c>
      <c r="X2188" s="683">
        <f>_xll.qlCalendarAdvance(Calendar,X2187,W2188,"f",FALSE)</f>
        <v>54589</v>
      </c>
      <c r="Y2188" s="682">
        <f>_xll.qlCalendarAdvance(Calendar,X2188,NDays&amp;"D")</f>
        <v>54589</v>
      </c>
      <c r="Z2188" s="681">
        <v>1.9946280820224427E-2</v>
      </c>
      <c r="AA2188" s="686"/>
      <c r="AB2188" s="685"/>
    </row>
    <row r="2189" spans="22:28" x14ac:dyDescent="0.2">
      <c r="V2189" s="688"/>
      <c r="W2189" s="687" t="str">
        <f t="shared" si="40"/>
        <v>1w</v>
      </c>
      <c r="X2189" s="683">
        <f>_xll.qlCalendarAdvance(Calendar,X2188,W2189,"f",FALSE)</f>
        <v>54596</v>
      </c>
      <c r="Y2189" s="682">
        <f>_xll.qlCalendarAdvance(Calendar,X2189,NDays&amp;"D")</f>
        <v>54596</v>
      </c>
      <c r="Z2189" s="681">
        <v>1.9941083508805413E-2</v>
      </c>
      <c r="AA2189" s="686"/>
      <c r="AB2189" s="685"/>
    </row>
    <row r="2190" spans="22:28" x14ac:dyDescent="0.2">
      <c r="V2190" s="688"/>
      <c r="W2190" s="687" t="str">
        <f t="shared" si="40"/>
        <v>1w</v>
      </c>
      <c r="X2190" s="683">
        <f>_xll.qlCalendarAdvance(Calendar,X2189,W2190,"f",FALSE)</f>
        <v>54603</v>
      </c>
      <c r="Y2190" s="682">
        <f>_xll.qlCalendarAdvance(Calendar,X2190,NDays&amp;"D")</f>
        <v>54603</v>
      </c>
      <c r="Z2190" s="681">
        <v>1.9935902859691268E-2</v>
      </c>
      <c r="AA2190" s="686"/>
      <c r="AB2190" s="685"/>
    </row>
    <row r="2191" spans="22:28" x14ac:dyDescent="0.2">
      <c r="V2191" s="688"/>
      <c r="W2191" s="687" t="str">
        <f t="shared" si="40"/>
        <v>1w</v>
      </c>
      <c r="X2191" s="683">
        <f>_xll.qlCalendarAdvance(Calendar,X2190,W2191,"f",FALSE)</f>
        <v>54610</v>
      </c>
      <c r="Y2191" s="682">
        <f>_xll.qlCalendarAdvance(Calendar,X2191,NDays&amp;"D")</f>
        <v>54610</v>
      </c>
      <c r="Z2191" s="681">
        <v>1.9930738872881992E-2</v>
      </c>
      <c r="AA2191" s="686"/>
      <c r="AB2191" s="685"/>
    </row>
    <row r="2192" spans="22:28" x14ac:dyDescent="0.2">
      <c r="V2192" s="688"/>
      <c r="W2192" s="687" t="str">
        <f t="shared" si="40"/>
        <v>1w</v>
      </c>
      <c r="X2192" s="683">
        <f>_xll.qlCalendarAdvance(Calendar,X2191,W2192,"f",FALSE)</f>
        <v>54617</v>
      </c>
      <c r="Y2192" s="682">
        <f>_xll.qlCalendarAdvance(Calendar,X2192,NDays&amp;"D")</f>
        <v>54617</v>
      </c>
      <c r="Z2192" s="681">
        <v>1.9925591548215493E-2</v>
      </c>
      <c r="AA2192" s="686"/>
      <c r="AB2192" s="685"/>
    </row>
    <row r="2193" spans="22:28" x14ac:dyDescent="0.2">
      <c r="V2193" s="688"/>
      <c r="W2193" s="687" t="str">
        <f t="shared" si="40"/>
        <v>1w</v>
      </c>
      <c r="X2193" s="683">
        <f>_xll.qlCalendarAdvance(Calendar,X2192,W2193,"f",FALSE)</f>
        <v>54624</v>
      </c>
      <c r="Y2193" s="682">
        <f>_xll.qlCalendarAdvance(Calendar,X2193,NDays&amp;"D")</f>
        <v>54624</v>
      </c>
      <c r="Z2193" s="681">
        <v>1.9920460885772817E-2</v>
      </c>
      <c r="AA2193" s="686"/>
      <c r="AB2193" s="685"/>
    </row>
    <row r="2194" spans="22:28" x14ac:dyDescent="0.2">
      <c r="V2194" s="688"/>
      <c r="W2194" s="687" t="str">
        <f t="shared" ref="W2194:W2257" si="41">W2193</f>
        <v>1w</v>
      </c>
      <c r="X2194" s="683">
        <f>_xll.qlCalendarAdvance(Calendar,X2193,W2194,"f",FALSE)</f>
        <v>54631</v>
      </c>
      <c r="Y2194" s="682">
        <f>_xll.qlCalendarAdvance(Calendar,X2194,NDays&amp;"D")</f>
        <v>54631</v>
      </c>
      <c r="Z2194" s="681">
        <v>1.9915346885553964E-2</v>
      </c>
      <c r="AA2194" s="686"/>
      <c r="AB2194" s="685"/>
    </row>
    <row r="2195" spans="22:28" x14ac:dyDescent="0.2">
      <c r="V2195" s="688"/>
      <c r="W2195" s="687" t="str">
        <f t="shared" si="41"/>
        <v>1w</v>
      </c>
      <c r="X2195" s="683">
        <f>_xll.qlCalendarAdvance(Calendar,X2194,W2195,"f",FALSE)</f>
        <v>54638</v>
      </c>
      <c r="Y2195" s="682">
        <f>_xll.qlCalendarAdvance(Calendar,X2195,NDays&amp;"D")</f>
        <v>54638</v>
      </c>
      <c r="Z2195" s="681">
        <v>1.9910249547558934E-2</v>
      </c>
      <c r="AA2195" s="686"/>
      <c r="AB2195" s="685"/>
    </row>
    <row r="2196" spans="22:28" x14ac:dyDescent="0.2">
      <c r="V2196" s="688"/>
      <c r="W2196" s="687" t="str">
        <f t="shared" si="41"/>
        <v>1w</v>
      </c>
      <c r="X2196" s="683">
        <f>_xll.qlCalendarAdvance(Calendar,X2195,W2196,"f",FALSE)</f>
        <v>54645</v>
      </c>
      <c r="Y2196" s="682">
        <f>_xll.qlCalendarAdvance(Calendar,X2196,NDays&amp;"D")</f>
        <v>54645</v>
      </c>
      <c r="Z2196" s="681">
        <v>1.990516887170668E-2</v>
      </c>
      <c r="AA2196" s="686"/>
      <c r="AB2196" s="685"/>
    </row>
    <row r="2197" spans="22:28" x14ac:dyDescent="0.2">
      <c r="V2197" s="688"/>
      <c r="W2197" s="687" t="str">
        <f t="shared" si="41"/>
        <v>1w</v>
      </c>
      <c r="X2197" s="683">
        <f>_xll.qlCalendarAdvance(Calendar,X2196,W2197,"f",FALSE)</f>
        <v>54652</v>
      </c>
      <c r="Y2197" s="682">
        <f>_xll.qlCalendarAdvance(Calendar,X2197,NDays&amp;"D")</f>
        <v>54652</v>
      </c>
      <c r="Z2197" s="681">
        <v>1.9900104858078249E-2</v>
      </c>
      <c r="AA2197" s="686"/>
      <c r="AB2197" s="685"/>
    </row>
    <row r="2198" spans="22:28" x14ac:dyDescent="0.2">
      <c r="V2198" s="688"/>
      <c r="W2198" s="687" t="str">
        <f t="shared" si="41"/>
        <v>1w</v>
      </c>
      <c r="X2198" s="683">
        <f>_xll.qlCalendarAdvance(Calendar,X2197,W2198,"f",FALSE)</f>
        <v>54659</v>
      </c>
      <c r="Y2198" s="682">
        <f>_xll.qlCalendarAdvance(Calendar,X2198,NDays&amp;"D")</f>
        <v>54659</v>
      </c>
      <c r="Z2198" s="681">
        <v>1.9895057506754688E-2</v>
      </c>
      <c r="AA2198" s="686"/>
      <c r="AB2198" s="685"/>
    </row>
    <row r="2199" spans="22:28" x14ac:dyDescent="0.2">
      <c r="V2199" s="688"/>
      <c r="W2199" s="687" t="str">
        <f t="shared" si="41"/>
        <v>1w</v>
      </c>
      <c r="X2199" s="683">
        <f>_xll.qlCalendarAdvance(Calendar,X2198,W2199,"f",FALSE)</f>
        <v>54666</v>
      </c>
      <c r="Y2199" s="682">
        <f>_xll.qlCalendarAdvance(Calendar,X2199,NDays&amp;"D")</f>
        <v>54666</v>
      </c>
      <c r="Z2199" s="681">
        <v>1.9890026817654949E-2</v>
      </c>
      <c r="AA2199" s="686"/>
      <c r="AB2199" s="685"/>
    </row>
    <row r="2200" spans="22:28" x14ac:dyDescent="0.2">
      <c r="V2200" s="688"/>
      <c r="W2200" s="687" t="str">
        <f t="shared" si="41"/>
        <v>1w</v>
      </c>
      <c r="X2200" s="683">
        <f>_xll.qlCalendarAdvance(Calendar,X2199,W2200,"f",FALSE)</f>
        <v>54673</v>
      </c>
      <c r="Y2200" s="682">
        <f>_xll.qlCalendarAdvance(Calendar,X2200,NDays&amp;"D")</f>
        <v>54673</v>
      </c>
      <c r="Z2200" s="681">
        <v>1.988501279061694E-2</v>
      </c>
      <c r="AA2200" s="686"/>
      <c r="AB2200" s="685"/>
    </row>
    <row r="2201" spans="22:28" x14ac:dyDescent="0.2">
      <c r="V2201" s="688"/>
      <c r="W2201" s="687" t="str">
        <f t="shared" si="41"/>
        <v>1w</v>
      </c>
      <c r="X2201" s="683">
        <f>_xll.qlCalendarAdvance(Calendar,X2200,W2201,"f",FALSE)</f>
        <v>54680</v>
      </c>
      <c r="Y2201" s="682">
        <f>_xll.qlCalendarAdvance(Calendar,X2201,NDays&amp;"D")</f>
        <v>54680</v>
      </c>
      <c r="Z2201" s="681">
        <v>1.9880015425883801E-2</v>
      </c>
      <c r="AA2201" s="686"/>
      <c r="AB2201" s="685"/>
    </row>
    <row r="2202" spans="22:28" x14ac:dyDescent="0.2">
      <c r="V2202" s="688"/>
      <c r="W2202" s="687" t="str">
        <f t="shared" si="41"/>
        <v>1w</v>
      </c>
      <c r="X2202" s="683">
        <f>_xll.qlCalendarAdvance(Calendar,X2201,W2202,"f",FALSE)</f>
        <v>54687</v>
      </c>
      <c r="Y2202" s="682">
        <f>_xll.qlCalendarAdvance(Calendar,X2202,NDays&amp;"D")</f>
        <v>54687</v>
      </c>
      <c r="Z2202" s="681">
        <v>1.9875034723374485E-2</v>
      </c>
      <c r="AA2202" s="686"/>
      <c r="AB2202" s="685"/>
    </row>
    <row r="2203" spans="22:28" x14ac:dyDescent="0.2">
      <c r="V2203" s="688"/>
      <c r="W2203" s="687" t="str">
        <f t="shared" si="41"/>
        <v>1w</v>
      </c>
      <c r="X2203" s="683">
        <f>_xll.qlCalendarAdvance(Calendar,X2202,W2203,"f",FALSE)</f>
        <v>54694</v>
      </c>
      <c r="Y2203" s="682">
        <f>_xll.qlCalendarAdvance(Calendar,X2203,NDays&amp;"D")</f>
        <v>54694</v>
      </c>
      <c r="Z2203" s="681">
        <v>1.9870070683007945E-2</v>
      </c>
      <c r="AA2203" s="686"/>
      <c r="AB2203" s="685"/>
    </row>
    <row r="2204" spans="22:28" x14ac:dyDescent="0.2">
      <c r="V2204" s="688"/>
      <c r="W2204" s="687" t="str">
        <f t="shared" si="41"/>
        <v>1w</v>
      </c>
      <c r="X2204" s="683">
        <f>_xll.qlCalendarAdvance(Calendar,X2203,W2204,"f",FALSE)</f>
        <v>54701</v>
      </c>
      <c r="Y2204" s="682">
        <f>_xll.qlCalendarAdvance(Calendar,X2204,NDays&amp;"D")</f>
        <v>54701</v>
      </c>
      <c r="Z2204" s="681">
        <v>1.9865123304946275E-2</v>
      </c>
      <c r="AA2204" s="686"/>
      <c r="AB2204" s="685"/>
    </row>
    <row r="2205" spans="22:28" x14ac:dyDescent="0.2">
      <c r="V2205" s="688"/>
      <c r="W2205" s="687" t="str">
        <f t="shared" si="41"/>
        <v>1w</v>
      </c>
      <c r="X2205" s="683">
        <f>_xll.qlCalendarAdvance(Calendar,X2204,W2205,"f",FALSE)</f>
        <v>54708</v>
      </c>
      <c r="Y2205" s="682">
        <f>_xll.qlCalendarAdvance(Calendar,X2205,NDays&amp;"D")</f>
        <v>54708</v>
      </c>
      <c r="Z2205" s="681">
        <v>1.9860192588946335E-2</v>
      </c>
      <c r="AA2205" s="686"/>
      <c r="AB2205" s="685"/>
    </row>
    <row r="2206" spans="22:28" x14ac:dyDescent="0.2">
      <c r="V2206" s="688"/>
      <c r="W2206" s="687" t="str">
        <f t="shared" si="41"/>
        <v>1w</v>
      </c>
      <c r="X2206" s="683">
        <f>_xll.qlCalendarAdvance(Calendar,X2205,W2206,"f",FALSE)</f>
        <v>54715</v>
      </c>
      <c r="Y2206" s="682">
        <f>_xll.qlCalendarAdvance(Calendar,X2206,NDays&amp;"D")</f>
        <v>54715</v>
      </c>
      <c r="Z2206" s="681">
        <v>1.985527853533231E-2</v>
      </c>
      <c r="AA2206" s="686"/>
      <c r="AB2206" s="685"/>
    </row>
    <row r="2207" spans="22:28" x14ac:dyDescent="0.2">
      <c r="V2207" s="688"/>
      <c r="W2207" s="687" t="str">
        <f t="shared" si="41"/>
        <v>1w</v>
      </c>
      <c r="X2207" s="683">
        <f>_xll.qlCalendarAdvance(Calendar,X2206,W2207,"f",FALSE)</f>
        <v>54722</v>
      </c>
      <c r="Y2207" s="682">
        <f>_xll.qlCalendarAdvance(Calendar,X2207,NDays&amp;"D")</f>
        <v>54722</v>
      </c>
      <c r="Z2207" s="681">
        <v>1.9850381143780016E-2</v>
      </c>
      <c r="AA2207" s="686"/>
      <c r="AB2207" s="685"/>
    </row>
    <row r="2208" spans="22:28" x14ac:dyDescent="0.2">
      <c r="V2208" s="688"/>
      <c r="W2208" s="687" t="str">
        <f t="shared" si="41"/>
        <v>1w</v>
      </c>
      <c r="X2208" s="683">
        <f>_xll.qlCalendarAdvance(Calendar,X2207,W2208,"f",FALSE)</f>
        <v>54729</v>
      </c>
      <c r="Y2208" s="682">
        <f>_xll.qlCalendarAdvance(Calendar,X2208,NDays&amp;"D")</f>
        <v>54729</v>
      </c>
      <c r="Z2208" s="681">
        <v>1.9845500414451545E-2</v>
      </c>
      <c r="AA2208" s="686"/>
      <c r="AB2208" s="685"/>
    </row>
    <row r="2209" spans="22:28" x14ac:dyDescent="0.2">
      <c r="V2209" s="688"/>
      <c r="W2209" s="687" t="str">
        <f t="shared" si="41"/>
        <v>1w</v>
      </c>
      <c r="X2209" s="683">
        <f>_xll.qlCalendarAdvance(Calendar,X2208,W2209,"f",FALSE)</f>
        <v>54736</v>
      </c>
      <c r="Y2209" s="682">
        <f>_xll.qlCalendarAdvance(Calendar,X2209,NDays&amp;"D")</f>
        <v>54736</v>
      </c>
      <c r="Z2209" s="681">
        <v>1.9840636347346896E-2</v>
      </c>
      <c r="AA2209" s="686"/>
      <c r="AB2209" s="685"/>
    </row>
    <row r="2210" spans="22:28" x14ac:dyDescent="0.2">
      <c r="V2210" s="688"/>
      <c r="W2210" s="687" t="str">
        <f t="shared" si="41"/>
        <v>1w</v>
      </c>
      <c r="X2210" s="683">
        <f>_xll.qlCalendarAdvance(Calendar,X2209,W2210,"f",FALSE)</f>
        <v>54743</v>
      </c>
      <c r="Y2210" s="682">
        <f>_xll.qlCalendarAdvance(Calendar,X2210,NDays&amp;"D")</f>
        <v>54743</v>
      </c>
      <c r="Z2210" s="681">
        <v>1.983578894246607E-2</v>
      </c>
      <c r="AA2210" s="686"/>
      <c r="AB2210" s="685"/>
    </row>
    <row r="2211" spans="22:28" x14ac:dyDescent="0.2">
      <c r="V2211" s="688"/>
      <c r="W2211" s="687" t="str">
        <f t="shared" si="41"/>
        <v>1w</v>
      </c>
      <c r="X2211" s="683">
        <f>_xll.qlCalendarAdvance(Calendar,X2210,W2211,"f",FALSE)</f>
        <v>54750</v>
      </c>
      <c r="Y2211" s="682">
        <f>_xll.qlCalendarAdvance(Calendar,X2211,NDays&amp;"D")</f>
        <v>54750</v>
      </c>
      <c r="Z2211" s="681">
        <v>1.9830958199809068E-2</v>
      </c>
      <c r="AA2211" s="686"/>
      <c r="AB2211" s="685"/>
    </row>
    <row r="2212" spans="22:28" x14ac:dyDescent="0.2">
      <c r="V2212" s="688"/>
      <c r="W2212" s="687" t="str">
        <f t="shared" si="41"/>
        <v>1w</v>
      </c>
      <c r="X2212" s="683">
        <f>_xll.qlCalendarAdvance(Calendar,X2211,W2212,"f",FALSE)</f>
        <v>54757</v>
      </c>
      <c r="Y2212" s="682">
        <f>_xll.qlCalendarAdvance(Calendar,X2212,NDays&amp;"D")</f>
        <v>54757</v>
      </c>
      <c r="Z2212" s="681">
        <v>1.9826144119294842E-2</v>
      </c>
      <c r="AA2212" s="686"/>
      <c r="AB2212" s="685"/>
    </row>
    <row r="2213" spans="22:28" x14ac:dyDescent="0.2">
      <c r="V2213" s="688"/>
      <c r="W2213" s="687" t="str">
        <f t="shared" si="41"/>
        <v>1w</v>
      </c>
      <c r="X2213" s="683">
        <f>_xll.qlCalendarAdvance(Calendar,X2212,W2213,"f",FALSE)</f>
        <v>54764</v>
      </c>
      <c r="Y2213" s="682">
        <f>_xll.qlCalendarAdvance(Calendar,X2213,NDays&amp;"D")</f>
        <v>54764</v>
      </c>
      <c r="Z2213" s="681">
        <v>1.9821346701004439E-2</v>
      </c>
      <c r="AA2213" s="686"/>
      <c r="AB2213" s="685"/>
    </row>
    <row r="2214" spans="22:28" x14ac:dyDescent="0.2">
      <c r="V2214" s="688"/>
      <c r="W2214" s="687" t="str">
        <f t="shared" si="41"/>
        <v>1w</v>
      </c>
      <c r="X2214" s="683">
        <f>_xll.qlCalendarAdvance(Calendar,X2213,W2214,"f",FALSE)</f>
        <v>54771</v>
      </c>
      <c r="Y2214" s="682">
        <f>_xll.qlCalendarAdvance(Calendar,X2214,NDays&amp;"D")</f>
        <v>54771</v>
      </c>
      <c r="Z2214" s="681">
        <v>1.9816565944856812E-2</v>
      </c>
      <c r="AA2214" s="686"/>
      <c r="AB2214" s="685"/>
    </row>
    <row r="2215" spans="22:28" x14ac:dyDescent="0.2">
      <c r="V2215" s="688"/>
      <c r="W2215" s="687" t="str">
        <f t="shared" si="41"/>
        <v>1w</v>
      </c>
      <c r="X2215" s="683">
        <f>_xll.qlCalendarAdvance(Calendar,X2214,W2215,"f",FALSE)</f>
        <v>54778</v>
      </c>
      <c r="Y2215" s="682">
        <f>_xll.qlCalendarAdvance(Calendar,X2215,NDays&amp;"D")</f>
        <v>54778</v>
      </c>
      <c r="Z2215" s="681">
        <v>1.9811801851014055E-2</v>
      </c>
      <c r="AA2215" s="686"/>
      <c r="AB2215" s="685"/>
    </row>
    <row r="2216" spans="22:28" x14ac:dyDescent="0.2">
      <c r="V2216" s="688"/>
      <c r="W2216" s="687" t="str">
        <f t="shared" si="41"/>
        <v>1w</v>
      </c>
      <c r="X2216" s="683">
        <f>_xll.qlCalendarAdvance(Calendar,X2215,W2216,"f",FALSE)</f>
        <v>54786</v>
      </c>
      <c r="Y2216" s="682">
        <f>_xll.qlCalendarAdvance(Calendar,X2216,NDays&amp;"D")</f>
        <v>54786</v>
      </c>
      <c r="Z2216" s="681">
        <v>1.9806377574996814E-2</v>
      </c>
      <c r="AA2216" s="686"/>
      <c r="AB2216" s="685"/>
    </row>
    <row r="2217" spans="22:28" x14ac:dyDescent="0.2">
      <c r="V2217" s="688"/>
      <c r="W2217" s="687" t="str">
        <f t="shared" si="41"/>
        <v>1w</v>
      </c>
      <c r="X2217" s="683">
        <f>_xll.qlCalendarAdvance(Calendar,X2216,W2217,"f",FALSE)</f>
        <v>54793</v>
      </c>
      <c r="Y2217" s="682">
        <f>_xll.qlCalendarAdvance(Calendar,X2217,NDays&amp;"D")</f>
        <v>54793</v>
      </c>
      <c r="Z2217" s="681">
        <v>1.9801649185849923E-2</v>
      </c>
      <c r="AA2217" s="686"/>
      <c r="AB2217" s="685"/>
    </row>
    <row r="2218" spans="22:28" x14ac:dyDescent="0.2">
      <c r="V2218" s="688"/>
      <c r="W2218" s="687" t="str">
        <f t="shared" si="41"/>
        <v>1w</v>
      </c>
      <c r="X2218" s="683">
        <f>_xll.qlCalendarAdvance(Calendar,X2217,W2218,"f",FALSE)</f>
        <v>54800</v>
      </c>
      <c r="Y2218" s="682">
        <f>_xll.qlCalendarAdvance(Calendar,X2218,NDays&amp;"D")</f>
        <v>54800</v>
      </c>
      <c r="Z2218" s="681">
        <v>1.9796937458926855E-2</v>
      </c>
      <c r="AA2218" s="686"/>
      <c r="AB2218" s="685"/>
    </row>
    <row r="2219" spans="22:28" x14ac:dyDescent="0.2">
      <c r="V2219" s="688"/>
      <c r="W2219" s="687" t="str">
        <f t="shared" si="41"/>
        <v>1w</v>
      </c>
      <c r="X2219" s="683">
        <f>_xll.qlCalendarAdvance(Calendar,X2218,W2219,"f",FALSE)</f>
        <v>54807</v>
      </c>
      <c r="Y2219" s="682">
        <f>_xll.qlCalendarAdvance(Calendar,X2219,NDays&amp;"D")</f>
        <v>54807</v>
      </c>
      <c r="Z2219" s="681">
        <v>1.9792242394065518E-2</v>
      </c>
      <c r="AA2219" s="686"/>
      <c r="AB2219" s="685"/>
    </row>
    <row r="2220" spans="22:28" x14ac:dyDescent="0.2">
      <c r="V2220" s="688"/>
      <c r="W2220" s="687" t="str">
        <f t="shared" si="41"/>
        <v>1w</v>
      </c>
      <c r="X2220" s="683">
        <f>_xll.qlCalendarAdvance(Calendar,X2219,W2220,"f",FALSE)</f>
        <v>54814</v>
      </c>
      <c r="Y2220" s="682">
        <f>_xll.qlCalendarAdvance(Calendar,X2220,NDays&amp;"D")</f>
        <v>54814</v>
      </c>
      <c r="Z2220" s="681">
        <v>1.978756399150905E-2</v>
      </c>
      <c r="AA2220" s="686"/>
      <c r="AB2220" s="685"/>
    </row>
    <row r="2221" spans="22:28" x14ac:dyDescent="0.2">
      <c r="V2221" s="688"/>
      <c r="W2221" s="687" t="str">
        <f t="shared" si="41"/>
        <v>1w</v>
      </c>
      <c r="X2221" s="683">
        <f>_xll.qlCalendarAdvance(Calendar,X2220,W2221,"f",FALSE)</f>
        <v>54821</v>
      </c>
      <c r="Y2221" s="682">
        <f>_xll.qlCalendarAdvance(Calendar,X2221,NDays&amp;"D")</f>
        <v>54821</v>
      </c>
      <c r="Z2221" s="681">
        <v>1.9782902251176404E-2</v>
      </c>
      <c r="AA2221" s="686"/>
      <c r="AB2221" s="685"/>
    </row>
    <row r="2222" spans="22:28" x14ac:dyDescent="0.2">
      <c r="V2222" s="688"/>
      <c r="W2222" s="687" t="str">
        <f t="shared" si="41"/>
        <v>1w</v>
      </c>
      <c r="X2222" s="683">
        <f>_xll.qlCalendarAdvance(Calendar,X2221,W2222,"f",FALSE)</f>
        <v>54828</v>
      </c>
      <c r="Y2222" s="682">
        <f>_xll.qlCalendarAdvance(Calendar,X2222,NDays&amp;"D")</f>
        <v>54828</v>
      </c>
      <c r="Z2222" s="681">
        <v>1.9778257172986535E-2</v>
      </c>
      <c r="AA2222" s="686"/>
      <c r="AB2222" s="685"/>
    </row>
    <row r="2223" spans="22:28" x14ac:dyDescent="0.2">
      <c r="V2223" s="688"/>
      <c r="W2223" s="687" t="str">
        <f t="shared" si="41"/>
        <v>1w</v>
      </c>
      <c r="X2223" s="683">
        <f>_xll.qlCalendarAdvance(Calendar,X2222,W2223,"f",FALSE)</f>
        <v>54835</v>
      </c>
      <c r="Y2223" s="682">
        <f>_xll.qlCalendarAdvance(Calendar,X2223,NDays&amp;"D")</f>
        <v>54835</v>
      </c>
      <c r="Z2223" s="681">
        <v>1.9773628756939443E-2</v>
      </c>
      <c r="AA2223" s="686"/>
      <c r="AB2223" s="685"/>
    </row>
    <row r="2224" spans="22:28" x14ac:dyDescent="0.2">
      <c r="V2224" s="688"/>
      <c r="W2224" s="687" t="str">
        <f t="shared" si="41"/>
        <v>1w</v>
      </c>
      <c r="X2224" s="683">
        <f>_xll.qlCalendarAdvance(Calendar,X2223,W2224,"f",FALSE)</f>
        <v>54842</v>
      </c>
      <c r="Y2224" s="682">
        <f>_xll.qlCalendarAdvance(Calendar,X2224,NDays&amp;"D")</f>
        <v>54842</v>
      </c>
      <c r="Z2224" s="681">
        <v>1.976901700319722E-2</v>
      </c>
      <c r="AA2224" s="686"/>
      <c r="AB2224" s="685"/>
    </row>
    <row r="2225" spans="22:28" x14ac:dyDescent="0.2">
      <c r="V2225" s="688"/>
      <c r="W2225" s="687" t="str">
        <f t="shared" si="41"/>
        <v>1w</v>
      </c>
      <c r="X2225" s="683">
        <f>_xll.qlCalendarAdvance(Calendar,X2224,W2225,"f",FALSE)</f>
        <v>54849</v>
      </c>
      <c r="Y2225" s="682">
        <f>_xll.qlCalendarAdvance(Calendar,X2225,NDays&amp;"D")</f>
        <v>54849</v>
      </c>
      <c r="Z2225" s="681">
        <v>1.9764421911516727E-2</v>
      </c>
      <c r="AA2225" s="686"/>
      <c r="AB2225" s="685"/>
    </row>
    <row r="2226" spans="22:28" x14ac:dyDescent="0.2">
      <c r="V2226" s="688"/>
      <c r="W2226" s="687" t="str">
        <f t="shared" si="41"/>
        <v>1w</v>
      </c>
      <c r="X2226" s="683">
        <f>_xll.qlCalendarAdvance(Calendar,X2225,W2226,"f",FALSE)</f>
        <v>54856</v>
      </c>
      <c r="Y2226" s="682">
        <f>_xll.qlCalendarAdvance(Calendar,X2226,NDays&amp;"D")</f>
        <v>54856</v>
      </c>
      <c r="Z2226" s="681">
        <v>1.9759843482060058E-2</v>
      </c>
      <c r="AA2226" s="686"/>
      <c r="AB2226" s="685"/>
    </row>
    <row r="2227" spans="22:28" x14ac:dyDescent="0.2">
      <c r="V2227" s="688"/>
      <c r="W2227" s="687" t="str">
        <f t="shared" si="41"/>
        <v>1w</v>
      </c>
      <c r="X2227" s="683">
        <f>_xll.qlCalendarAdvance(Calendar,X2226,W2227,"f",FALSE)</f>
        <v>54863</v>
      </c>
      <c r="Y2227" s="682">
        <f>_xll.qlCalendarAdvance(Calendar,X2227,NDays&amp;"D")</f>
        <v>54863</v>
      </c>
      <c r="Z2227" s="681">
        <v>1.9755281714827211E-2</v>
      </c>
      <c r="AA2227" s="686"/>
      <c r="AB2227" s="685"/>
    </row>
    <row r="2228" spans="22:28" x14ac:dyDescent="0.2">
      <c r="V2228" s="688"/>
      <c r="W2228" s="687" t="str">
        <f t="shared" si="41"/>
        <v>1w</v>
      </c>
      <c r="X2228" s="683">
        <f>_xll.qlCalendarAdvance(Calendar,X2227,W2228,"f",FALSE)</f>
        <v>54870</v>
      </c>
      <c r="Y2228" s="682">
        <f>_xll.qlCalendarAdvance(Calendar,X2228,NDays&amp;"D")</f>
        <v>54870</v>
      </c>
      <c r="Z2228" s="681">
        <v>1.9750736609899233E-2</v>
      </c>
      <c r="AA2228" s="686"/>
      <c r="AB2228" s="685"/>
    </row>
    <row r="2229" spans="22:28" x14ac:dyDescent="0.2">
      <c r="V2229" s="688"/>
      <c r="W2229" s="687" t="str">
        <f t="shared" si="41"/>
        <v>1w</v>
      </c>
      <c r="X2229" s="683">
        <f>_xll.qlCalendarAdvance(Calendar,X2228,W2229,"f",FALSE)</f>
        <v>54877</v>
      </c>
      <c r="Y2229" s="682">
        <f>_xll.qlCalendarAdvance(Calendar,X2229,NDays&amp;"D")</f>
        <v>54877</v>
      </c>
      <c r="Z2229" s="681">
        <v>1.9746208167114032E-2</v>
      </c>
      <c r="AA2229" s="686"/>
      <c r="AB2229" s="685"/>
    </row>
    <row r="2230" spans="22:28" x14ac:dyDescent="0.2">
      <c r="V2230" s="688"/>
      <c r="W2230" s="687" t="str">
        <f t="shared" si="41"/>
        <v>1w</v>
      </c>
      <c r="X2230" s="683">
        <f>_xll.qlCalendarAdvance(Calendar,X2229,W2230,"f",FALSE)</f>
        <v>54884</v>
      </c>
      <c r="Y2230" s="682">
        <f>_xll.qlCalendarAdvance(Calendar,X2230,NDays&amp;"D")</f>
        <v>54884</v>
      </c>
      <c r="Z2230" s="681">
        <v>1.9741696386309515E-2</v>
      </c>
      <c r="AA2230" s="686"/>
      <c r="AB2230" s="685"/>
    </row>
    <row r="2231" spans="22:28" x14ac:dyDescent="0.2">
      <c r="V2231" s="688"/>
      <c r="W2231" s="687" t="str">
        <f t="shared" si="41"/>
        <v>1w</v>
      </c>
      <c r="X2231" s="683">
        <f>_xll.qlCalendarAdvance(Calendar,X2230,W2231,"f",FALSE)</f>
        <v>54891</v>
      </c>
      <c r="Y2231" s="682">
        <f>_xll.qlCalendarAdvance(Calendar,X2231,NDays&amp;"D")</f>
        <v>54891</v>
      </c>
      <c r="Z2231" s="681">
        <v>1.973720126797196E-2</v>
      </c>
      <c r="AA2231" s="686"/>
      <c r="AB2231" s="685"/>
    </row>
    <row r="2232" spans="22:28" x14ac:dyDescent="0.2">
      <c r="V2232" s="688"/>
      <c r="W2232" s="687" t="str">
        <f t="shared" si="41"/>
        <v>1w</v>
      </c>
      <c r="X2232" s="683">
        <f>_xll.qlCalendarAdvance(Calendar,X2231,W2232,"f",FALSE)</f>
        <v>54898</v>
      </c>
      <c r="Y2232" s="682">
        <f>_xll.qlCalendarAdvance(Calendar,X2232,NDays&amp;"D")</f>
        <v>54898</v>
      </c>
      <c r="Z2232" s="681">
        <v>1.9732722811696135E-2</v>
      </c>
      <c r="AA2232" s="686"/>
      <c r="AB2232" s="685"/>
    </row>
    <row r="2233" spans="22:28" x14ac:dyDescent="0.2">
      <c r="V2233" s="688"/>
      <c r="W2233" s="687" t="str">
        <f t="shared" si="41"/>
        <v>1w</v>
      </c>
      <c r="X2233" s="683">
        <f>_xll.qlCalendarAdvance(Calendar,X2232,W2233,"f",FALSE)</f>
        <v>54905</v>
      </c>
      <c r="Y2233" s="682">
        <f>_xll.qlCalendarAdvance(Calendar,X2233,NDays&amp;"D")</f>
        <v>54905</v>
      </c>
      <c r="Z2233" s="681">
        <v>1.9728261017563087E-2</v>
      </c>
      <c r="AA2233" s="686"/>
      <c r="AB2233" s="685"/>
    </row>
    <row r="2234" spans="22:28" x14ac:dyDescent="0.2">
      <c r="V2234" s="688"/>
      <c r="W2234" s="687" t="str">
        <f t="shared" si="41"/>
        <v>1w</v>
      </c>
      <c r="X2234" s="683">
        <f>_xll.qlCalendarAdvance(Calendar,X2233,W2234,"f",FALSE)</f>
        <v>54912</v>
      </c>
      <c r="Y2234" s="682">
        <f>_xll.qlCalendarAdvance(Calendar,X2234,NDays&amp;"D")</f>
        <v>54912</v>
      </c>
      <c r="Z2234" s="681">
        <v>1.9723815885734908E-2</v>
      </c>
      <c r="AA2234" s="686"/>
      <c r="AB2234" s="685"/>
    </row>
    <row r="2235" spans="22:28" x14ac:dyDescent="0.2">
      <c r="V2235" s="688"/>
      <c r="W2235" s="687" t="str">
        <f t="shared" si="41"/>
        <v>1w</v>
      </c>
      <c r="X2235" s="683">
        <f>_xll.qlCalendarAdvance(Calendar,X2234,W2235,"f",FALSE)</f>
        <v>54919</v>
      </c>
      <c r="Y2235" s="682">
        <f>_xll.qlCalendarAdvance(Calendar,X2235,NDays&amp;"D")</f>
        <v>54919</v>
      </c>
      <c r="Z2235" s="681">
        <v>1.9719387416049505E-2</v>
      </c>
      <c r="AA2235" s="686"/>
      <c r="AB2235" s="685"/>
    </row>
    <row r="2236" spans="22:28" x14ac:dyDescent="0.2">
      <c r="V2236" s="688"/>
      <c r="W2236" s="687" t="str">
        <f t="shared" si="41"/>
        <v>1w</v>
      </c>
      <c r="X2236" s="683">
        <f>_xll.qlCalendarAdvance(Calendar,X2235,W2236,"f",FALSE)</f>
        <v>54926</v>
      </c>
      <c r="Y2236" s="682">
        <f>_xll.qlCalendarAdvance(Calendar,X2236,NDays&amp;"D")</f>
        <v>54926</v>
      </c>
      <c r="Z2236" s="681">
        <v>1.9714975608506879E-2</v>
      </c>
      <c r="AA2236" s="686"/>
      <c r="AB2236" s="685"/>
    </row>
    <row r="2237" spans="22:28" x14ac:dyDescent="0.2">
      <c r="V2237" s="688"/>
      <c r="W2237" s="687" t="str">
        <f t="shared" si="41"/>
        <v>1w</v>
      </c>
      <c r="X2237" s="683">
        <f>_xll.qlCalendarAdvance(Calendar,X2236,W2237,"f",FALSE)</f>
        <v>54933</v>
      </c>
      <c r="Y2237" s="682">
        <f>_xll.qlCalendarAdvance(Calendar,X2237,NDays&amp;"D")</f>
        <v>54933</v>
      </c>
      <c r="Z2237" s="681">
        <v>1.971058046310703E-2</v>
      </c>
      <c r="AA2237" s="686"/>
      <c r="AB2237" s="685"/>
    </row>
    <row r="2238" spans="22:28" x14ac:dyDescent="0.2">
      <c r="V2238" s="688"/>
      <c r="W2238" s="687" t="str">
        <f t="shared" si="41"/>
        <v>1w</v>
      </c>
      <c r="X2238" s="683">
        <f>_xll.qlCalendarAdvance(Calendar,X2237,W2238,"f",FALSE)</f>
        <v>54940</v>
      </c>
      <c r="Y2238" s="682">
        <f>_xll.qlCalendarAdvance(Calendar,X2238,NDays&amp;"D")</f>
        <v>54940</v>
      </c>
      <c r="Z2238" s="681">
        <v>1.9706201979931004E-2</v>
      </c>
      <c r="AA2238" s="686"/>
      <c r="AB2238" s="685"/>
    </row>
    <row r="2239" spans="22:28" x14ac:dyDescent="0.2">
      <c r="V2239" s="688"/>
      <c r="W2239" s="687" t="str">
        <f t="shared" si="41"/>
        <v>1w</v>
      </c>
      <c r="X2239" s="683">
        <f>_xll.qlCalendarAdvance(Calendar,X2238,W2239,"f",FALSE)</f>
        <v>54947</v>
      </c>
      <c r="Y2239" s="682">
        <f>_xll.qlCalendarAdvance(Calendar,X2239,NDays&amp;"D")</f>
        <v>54947</v>
      </c>
      <c r="Z2239" s="681">
        <v>1.9701840159059847E-2</v>
      </c>
      <c r="AA2239" s="686"/>
      <c r="AB2239" s="685"/>
    </row>
    <row r="2240" spans="22:28" x14ac:dyDescent="0.2">
      <c r="V2240" s="688"/>
      <c r="W2240" s="687" t="str">
        <f t="shared" si="41"/>
        <v>1w</v>
      </c>
      <c r="X2240" s="683">
        <f>_xll.qlCalendarAdvance(Calendar,X2239,W2240,"f",FALSE)</f>
        <v>54954</v>
      </c>
      <c r="Y2240" s="682">
        <f>_xll.qlCalendarAdvance(Calendar,X2240,NDays&amp;"D")</f>
        <v>54954</v>
      </c>
      <c r="Z2240" s="681">
        <v>1.9697495000331466E-2</v>
      </c>
      <c r="AA2240" s="686"/>
      <c r="AB2240" s="685"/>
    </row>
    <row r="2241" spans="22:28" x14ac:dyDescent="0.2">
      <c r="V2241" s="688"/>
      <c r="W2241" s="687" t="str">
        <f t="shared" si="41"/>
        <v>1w</v>
      </c>
      <c r="X2241" s="683">
        <f>_xll.qlCalendarAdvance(Calendar,X2240,W2241,"f",FALSE)</f>
        <v>54961</v>
      </c>
      <c r="Y2241" s="682">
        <f>_xll.qlCalendarAdvance(Calendar,X2241,NDays&amp;"D")</f>
        <v>54961</v>
      </c>
      <c r="Z2241" s="681">
        <v>1.969316650358377E-2</v>
      </c>
      <c r="AA2241" s="686"/>
      <c r="AB2241" s="685"/>
    </row>
    <row r="2242" spans="22:28" x14ac:dyDescent="0.2">
      <c r="V2242" s="688"/>
      <c r="W2242" s="687" t="str">
        <f t="shared" si="41"/>
        <v>1w</v>
      </c>
      <c r="X2242" s="683">
        <f>_xll.qlCalendarAdvance(Calendar,X2241,W2242,"f",FALSE)</f>
        <v>54968</v>
      </c>
      <c r="Y2242" s="682">
        <f>_xll.qlCalendarAdvance(Calendar,X2242,NDays&amp;"D")</f>
        <v>54968</v>
      </c>
      <c r="Z2242" s="681">
        <v>1.9688854669303035E-2</v>
      </c>
      <c r="AA2242" s="686"/>
      <c r="AB2242" s="685"/>
    </row>
    <row r="2243" spans="22:28" x14ac:dyDescent="0.2">
      <c r="V2243" s="688"/>
      <c r="W2243" s="687" t="str">
        <f t="shared" si="41"/>
        <v>1w</v>
      </c>
      <c r="X2243" s="683">
        <f>_xll.qlCalendarAdvance(Calendar,X2242,W2243,"f",FALSE)</f>
        <v>54975</v>
      </c>
      <c r="Y2243" s="682">
        <f>_xll.qlCalendarAdvance(Calendar,X2243,NDays&amp;"D")</f>
        <v>54975</v>
      </c>
      <c r="Z2243" s="681">
        <v>1.9684559497084031E-2</v>
      </c>
      <c r="AA2243" s="686"/>
      <c r="AB2243" s="685"/>
    </row>
    <row r="2244" spans="22:28" x14ac:dyDescent="0.2">
      <c r="V2244" s="688"/>
      <c r="W2244" s="687" t="str">
        <f t="shared" si="41"/>
        <v>1w</v>
      </c>
      <c r="X2244" s="683">
        <f>_xll.qlCalendarAdvance(Calendar,X2243,W2244,"f",FALSE)</f>
        <v>54982</v>
      </c>
      <c r="Y2244" s="682">
        <f>_xll.qlCalendarAdvance(Calendar,X2244,NDays&amp;"D")</f>
        <v>54982</v>
      </c>
      <c r="Z2244" s="681">
        <v>1.968028098708885E-2</v>
      </c>
      <c r="AA2244" s="686"/>
      <c r="AB2244" s="685"/>
    </row>
    <row r="2245" spans="22:28" x14ac:dyDescent="0.2">
      <c r="V2245" s="688"/>
      <c r="W2245" s="687" t="str">
        <f t="shared" si="41"/>
        <v>1w</v>
      </c>
      <c r="X2245" s="683">
        <f>_xll.qlCalendarAdvance(Calendar,X2244,W2245,"f",FALSE)</f>
        <v>54989</v>
      </c>
      <c r="Y2245" s="682">
        <f>_xll.qlCalendarAdvance(Calendar,X2245,NDays&amp;"D")</f>
        <v>54989</v>
      </c>
      <c r="Z2245" s="681">
        <v>1.9676019139155398E-2</v>
      </c>
      <c r="AA2245" s="686"/>
      <c r="AB2245" s="685"/>
    </row>
    <row r="2246" spans="22:28" x14ac:dyDescent="0.2">
      <c r="V2246" s="688"/>
      <c r="W2246" s="687" t="str">
        <f t="shared" si="41"/>
        <v>1w</v>
      </c>
      <c r="X2246" s="683">
        <f>_xll.qlCalendarAdvance(Calendar,X2245,W2246,"f",FALSE)</f>
        <v>54996</v>
      </c>
      <c r="Y2246" s="682">
        <f>_xll.qlCalendarAdvance(Calendar,X2246,NDays&amp;"D")</f>
        <v>54996</v>
      </c>
      <c r="Z2246" s="681">
        <v>1.967177395344577E-2</v>
      </c>
      <c r="AA2246" s="686"/>
      <c r="AB2246" s="685"/>
    </row>
    <row r="2247" spans="22:28" x14ac:dyDescent="0.2">
      <c r="V2247" s="688"/>
      <c r="W2247" s="687" t="str">
        <f t="shared" si="41"/>
        <v>1w</v>
      </c>
      <c r="X2247" s="683">
        <f>_xll.qlCalendarAdvance(Calendar,X2246,W2247,"f",FALSE)</f>
        <v>55003</v>
      </c>
      <c r="Y2247" s="682">
        <f>_xll.qlCalendarAdvance(Calendar,X2247,NDays&amp;"D")</f>
        <v>55003</v>
      </c>
      <c r="Z2247" s="681">
        <v>1.9667545429959965E-2</v>
      </c>
      <c r="AA2247" s="686"/>
      <c r="AB2247" s="685"/>
    </row>
    <row r="2248" spans="22:28" x14ac:dyDescent="0.2">
      <c r="V2248" s="688"/>
      <c r="W2248" s="687" t="str">
        <f t="shared" si="41"/>
        <v>1w</v>
      </c>
      <c r="X2248" s="683">
        <f>_xll.qlCalendarAdvance(Calendar,X2247,W2248,"f",FALSE)</f>
        <v>55010</v>
      </c>
      <c r="Y2248" s="682">
        <f>_xll.qlCalendarAdvance(Calendar,X2248,NDays&amp;"D")</f>
        <v>55010</v>
      </c>
      <c r="Z2248" s="681">
        <v>1.9663333568616936E-2</v>
      </c>
      <c r="AA2248" s="686"/>
      <c r="AB2248" s="685"/>
    </row>
    <row r="2249" spans="22:28" x14ac:dyDescent="0.2">
      <c r="V2249" s="688"/>
      <c r="W2249" s="687" t="str">
        <f t="shared" si="41"/>
        <v>1w</v>
      </c>
      <c r="X2249" s="683">
        <f>_xll.qlCalendarAdvance(Calendar,X2248,W2249,"f",FALSE)</f>
        <v>55017</v>
      </c>
      <c r="Y2249" s="682">
        <f>_xll.qlCalendarAdvance(Calendar,X2249,NDays&amp;"D")</f>
        <v>55017</v>
      </c>
      <c r="Z2249" s="681">
        <v>1.9659138369416684E-2</v>
      </c>
      <c r="AA2249" s="686"/>
      <c r="AB2249" s="685"/>
    </row>
    <row r="2250" spans="22:28" x14ac:dyDescent="0.2">
      <c r="V2250" s="688"/>
      <c r="W2250" s="687" t="str">
        <f t="shared" si="41"/>
        <v>1w</v>
      </c>
      <c r="X2250" s="683">
        <f>_xll.qlCalendarAdvance(Calendar,X2249,W2250,"f",FALSE)</f>
        <v>55024</v>
      </c>
      <c r="Y2250" s="682">
        <f>_xll.qlCalendarAdvance(Calendar,X2250,NDays&amp;"D")</f>
        <v>55024</v>
      </c>
      <c r="Z2250" s="681">
        <v>1.9654959832602348E-2</v>
      </c>
      <c r="AA2250" s="686"/>
      <c r="AB2250" s="685"/>
    </row>
    <row r="2251" spans="22:28" x14ac:dyDescent="0.2">
      <c r="V2251" s="688"/>
      <c r="W2251" s="687" t="str">
        <f t="shared" si="41"/>
        <v>1w</v>
      </c>
      <c r="X2251" s="683">
        <f>_xll.qlCalendarAdvance(Calendar,X2250,W2251,"f",FALSE)</f>
        <v>55031</v>
      </c>
      <c r="Y2251" s="682">
        <f>_xll.qlCalendarAdvance(Calendar,X2251,NDays&amp;"D")</f>
        <v>55031</v>
      </c>
      <c r="Z2251" s="681">
        <v>1.9650797957768695E-2</v>
      </c>
      <c r="AA2251" s="686"/>
      <c r="AB2251" s="685"/>
    </row>
    <row r="2252" spans="22:28" x14ac:dyDescent="0.2">
      <c r="V2252" s="688"/>
      <c r="W2252" s="687" t="str">
        <f t="shared" si="41"/>
        <v>1w</v>
      </c>
      <c r="X2252" s="683">
        <f>_xll.qlCalendarAdvance(Calendar,X2251,W2252,"f",FALSE)</f>
        <v>55038</v>
      </c>
      <c r="Y2252" s="682">
        <f>_xll.qlCalendarAdvance(Calendar,X2252,NDays&amp;"D")</f>
        <v>55038</v>
      </c>
      <c r="Z2252" s="681">
        <v>1.9646652745077819E-2</v>
      </c>
      <c r="AA2252" s="686"/>
      <c r="AB2252" s="685"/>
    </row>
    <row r="2253" spans="22:28" x14ac:dyDescent="0.2">
      <c r="V2253" s="688"/>
      <c r="W2253" s="687" t="str">
        <f t="shared" si="41"/>
        <v>1w</v>
      </c>
      <c r="X2253" s="683">
        <f>_xll.qlCalendarAdvance(Calendar,X2252,W2253,"f",FALSE)</f>
        <v>55045</v>
      </c>
      <c r="Y2253" s="682">
        <f>_xll.qlCalendarAdvance(Calendar,X2253,NDays&amp;"D")</f>
        <v>55045</v>
      </c>
      <c r="Z2253" s="681">
        <v>1.9642524194691813E-2</v>
      </c>
      <c r="AA2253" s="686"/>
      <c r="AB2253" s="685"/>
    </row>
    <row r="2254" spans="22:28" x14ac:dyDescent="0.2">
      <c r="V2254" s="688"/>
      <c r="W2254" s="687" t="str">
        <f t="shared" si="41"/>
        <v>1w</v>
      </c>
      <c r="X2254" s="683">
        <f>_xll.qlCalendarAdvance(Calendar,X2253,W2254,"f",FALSE)</f>
        <v>55052</v>
      </c>
      <c r="Y2254" s="682">
        <f>_xll.qlCalendarAdvance(Calendar,X2254,NDays&amp;"D")</f>
        <v>55052</v>
      </c>
      <c r="Z2254" s="681">
        <v>1.9638412306529629E-2</v>
      </c>
      <c r="AA2254" s="686"/>
      <c r="AB2254" s="685"/>
    </row>
    <row r="2255" spans="22:28" x14ac:dyDescent="0.2">
      <c r="V2255" s="688"/>
      <c r="W2255" s="687" t="str">
        <f t="shared" si="41"/>
        <v>1w</v>
      </c>
      <c r="X2255" s="683">
        <f>_xll.qlCalendarAdvance(Calendar,X2254,W2255,"f",FALSE)</f>
        <v>55059</v>
      </c>
      <c r="Y2255" s="682">
        <f>_xll.qlCalendarAdvance(Calendar,X2255,NDays&amp;"D")</f>
        <v>55059</v>
      </c>
      <c r="Z2255" s="681">
        <v>1.9634317080348129E-2</v>
      </c>
      <c r="AA2255" s="686"/>
      <c r="AB2255" s="685"/>
    </row>
    <row r="2256" spans="22:28" x14ac:dyDescent="0.2">
      <c r="V2256" s="688"/>
      <c r="W2256" s="687" t="str">
        <f t="shared" si="41"/>
        <v>1w</v>
      </c>
      <c r="X2256" s="683">
        <f>_xll.qlCalendarAdvance(Calendar,X2255,W2256,"f",FALSE)</f>
        <v>55066</v>
      </c>
      <c r="Y2256" s="682">
        <f>_xll.qlCalendarAdvance(Calendar,X2256,NDays&amp;"D")</f>
        <v>55066</v>
      </c>
      <c r="Z2256" s="681">
        <v>1.9630238516471499E-2</v>
      </c>
      <c r="AA2256" s="686"/>
      <c r="AB2256" s="685"/>
    </row>
    <row r="2257" spans="22:28" x14ac:dyDescent="0.2">
      <c r="V2257" s="688"/>
      <c r="W2257" s="687" t="str">
        <f t="shared" si="41"/>
        <v>1w</v>
      </c>
      <c r="X2257" s="683">
        <f>_xll.qlCalendarAdvance(Calendar,X2256,W2257,"f",FALSE)</f>
        <v>55073</v>
      </c>
      <c r="Y2257" s="682">
        <f>_xll.qlCalendarAdvance(Calendar,X2257,NDays&amp;"D")</f>
        <v>55073</v>
      </c>
      <c r="Z2257" s="681">
        <v>1.9626176614818691E-2</v>
      </c>
      <c r="AA2257" s="686"/>
      <c r="AB2257" s="685"/>
    </row>
    <row r="2258" spans="22:28" x14ac:dyDescent="0.2">
      <c r="V2258" s="688"/>
      <c r="W2258" s="687" t="str">
        <f t="shared" ref="W2258:W2321" si="42">W2257</f>
        <v>1w</v>
      </c>
      <c r="X2258" s="683">
        <f>_xll.qlCalendarAdvance(Calendar,X2257,W2258,"f",FALSE)</f>
        <v>55080</v>
      </c>
      <c r="Y2258" s="682">
        <f>_xll.qlCalendarAdvance(Calendar,X2258,NDays&amp;"D")</f>
        <v>55080</v>
      </c>
      <c r="Z2258" s="681">
        <v>1.9622131375227614E-2</v>
      </c>
      <c r="AA2258" s="686"/>
      <c r="AB2258" s="685"/>
    </row>
    <row r="2259" spans="22:28" x14ac:dyDescent="0.2">
      <c r="V2259" s="688"/>
      <c r="W2259" s="687" t="str">
        <f t="shared" si="42"/>
        <v>1w</v>
      </c>
      <c r="X2259" s="683">
        <f>_xll.qlCalendarAdvance(Calendar,X2258,W2259,"f",FALSE)</f>
        <v>55087</v>
      </c>
      <c r="Y2259" s="682">
        <f>_xll.qlCalendarAdvance(Calendar,X2259,NDays&amp;"D")</f>
        <v>55087</v>
      </c>
      <c r="Z2259" s="681">
        <v>1.9618102797779313E-2</v>
      </c>
      <c r="AA2259" s="686"/>
      <c r="AB2259" s="685"/>
    </row>
    <row r="2260" spans="22:28" x14ac:dyDescent="0.2">
      <c r="V2260" s="688"/>
      <c r="W2260" s="687" t="str">
        <f t="shared" si="42"/>
        <v>1w</v>
      </c>
      <c r="X2260" s="683">
        <f>_xll.qlCalendarAdvance(Calendar,X2259,W2260,"f",FALSE)</f>
        <v>55094</v>
      </c>
      <c r="Y2260" s="682">
        <f>_xll.qlCalendarAdvance(Calendar,X2260,NDays&amp;"D")</f>
        <v>55094</v>
      </c>
      <c r="Z2260" s="681">
        <v>1.9614090882635882E-2</v>
      </c>
      <c r="AA2260" s="686"/>
      <c r="AB2260" s="685"/>
    </row>
    <row r="2261" spans="22:28" x14ac:dyDescent="0.2">
      <c r="V2261" s="688"/>
      <c r="W2261" s="687" t="str">
        <f t="shared" si="42"/>
        <v>1w</v>
      </c>
      <c r="X2261" s="683">
        <f>_xll.qlCalendarAdvance(Calendar,X2260,W2261,"f",FALSE)</f>
        <v>55101</v>
      </c>
      <c r="Y2261" s="682">
        <f>_xll.qlCalendarAdvance(Calendar,X2261,NDays&amp;"D")</f>
        <v>55101</v>
      </c>
      <c r="Z2261" s="681">
        <v>1.9610095629554181E-2</v>
      </c>
      <c r="AA2261" s="686"/>
      <c r="AB2261" s="685"/>
    </row>
    <row r="2262" spans="22:28" x14ac:dyDescent="0.2">
      <c r="V2262" s="688"/>
      <c r="W2262" s="687" t="str">
        <f t="shared" si="42"/>
        <v>1w</v>
      </c>
      <c r="X2262" s="683">
        <f>_xll.qlCalendarAdvance(Calendar,X2261,W2262,"f",FALSE)</f>
        <v>55108</v>
      </c>
      <c r="Y2262" s="682">
        <f>_xll.qlCalendarAdvance(Calendar,X2262,NDays&amp;"D")</f>
        <v>55108</v>
      </c>
      <c r="Z2262" s="681">
        <v>1.9606117038777349E-2</v>
      </c>
      <c r="AA2262" s="686"/>
      <c r="AB2262" s="685"/>
    </row>
    <row r="2263" spans="22:28" x14ac:dyDescent="0.2">
      <c r="V2263" s="688"/>
      <c r="W2263" s="687" t="str">
        <f t="shared" si="42"/>
        <v>1w</v>
      </c>
      <c r="X2263" s="683">
        <f>_xll.qlCalendarAdvance(Calendar,X2262,W2263,"f",FALSE)</f>
        <v>55115</v>
      </c>
      <c r="Y2263" s="682">
        <f>_xll.qlCalendarAdvance(Calendar,X2263,NDays&amp;"D")</f>
        <v>55115</v>
      </c>
      <c r="Z2263" s="681">
        <v>1.9602155109981201E-2</v>
      </c>
      <c r="AA2263" s="686"/>
      <c r="AB2263" s="685"/>
    </row>
    <row r="2264" spans="22:28" x14ac:dyDescent="0.2">
      <c r="V2264" s="688"/>
      <c r="W2264" s="687" t="str">
        <f t="shared" si="42"/>
        <v>1w</v>
      </c>
      <c r="X2264" s="683">
        <f>_xll.qlCalendarAdvance(Calendar,X2263,W2264,"f",FALSE)</f>
        <v>55122</v>
      </c>
      <c r="Y2264" s="682">
        <f>_xll.qlCalendarAdvance(Calendar,X2264,NDays&amp;"D")</f>
        <v>55122</v>
      </c>
      <c r="Z2264" s="681">
        <v>1.9598209843489922E-2</v>
      </c>
      <c r="AA2264" s="686"/>
      <c r="AB2264" s="685"/>
    </row>
    <row r="2265" spans="22:28" x14ac:dyDescent="0.2">
      <c r="V2265" s="688"/>
      <c r="W2265" s="687" t="str">
        <f t="shared" si="42"/>
        <v>1w</v>
      </c>
      <c r="X2265" s="683">
        <f>_xll.qlCalendarAdvance(Calendar,X2264,W2265,"f",FALSE)</f>
        <v>55129</v>
      </c>
      <c r="Y2265" s="682">
        <f>_xll.qlCalendarAdvance(Calendar,X2265,NDays&amp;"D")</f>
        <v>55129</v>
      </c>
      <c r="Z2265" s="681">
        <v>1.959428123914142E-2</v>
      </c>
      <c r="AA2265" s="686"/>
      <c r="AB2265" s="685"/>
    </row>
    <row r="2266" spans="22:28" x14ac:dyDescent="0.2">
      <c r="V2266" s="688"/>
      <c r="W2266" s="687" t="str">
        <f t="shared" si="42"/>
        <v>1w</v>
      </c>
      <c r="X2266" s="683">
        <f>_xll.qlCalendarAdvance(Calendar,X2265,W2266,"f",FALSE)</f>
        <v>55136</v>
      </c>
      <c r="Y2266" s="682">
        <f>_xll.qlCalendarAdvance(Calendar,X2266,NDays&amp;"D")</f>
        <v>55136</v>
      </c>
      <c r="Z2266" s="681">
        <v>1.9590369296935695E-2</v>
      </c>
      <c r="AA2266" s="686"/>
      <c r="AB2266" s="685"/>
    </row>
    <row r="2267" spans="22:28" x14ac:dyDescent="0.2">
      <c r="V2267" s="688"/>
      <c r="W2267" s="687" t="str">
        <f t="shared" si="42"/>
        <v>1w</v>
      </c>
      <c r="X2267" s="683">
        <f>_xll.qlCalendarAdvance(Calendar,X2266,W2267,"f",FALSE)</f>
        <v>55143</v>
      </c>
      <c r="Y2267" s="682">
        <f>_xll.qlCalendarAdvance(Calendar,X2267,NDays&amp;"D")</f>
        <v>55143</v>
      </c>
      <c r="Z2267" s="681">
        <v>1.9586474016953792E-2</v>
      </c>
      <c r="AA2267" s="686"/>
      <c r="AB2267" s="685"/>
    </row>
    <row r="2268" spans="22:28" x14ac:dyDescent="0.2">
      <c r="V2268" s="688"/>
      <c r="W2268" s="687" t="str">
        <f t="shared" si="42"/>
        <v>1w</v>
      </c>
      <c r="X2268" s="683">
        <f>_xll.qlCalendarAdvance(Calendar,X2267,W2268,"f",FALSE)</f>
        <v>55150</v>
      </c>
      <c r="Y2268" s="682">
        <f>_xll.qlCalendarAdvance(Calendar,X2268,NDays&amp;"D")</f>
        <v>55150</v>
      </c>
      <c r="Z2268" s="681">
        <v>1.9582595399195712E-2</v>
      </c>
      <c r="AA2268" s="686"/>
      <c r="AB2268" s="685"/>
    </row>
    <row r="2269" spans="22:28" x14ac:dyDescent="0.2">
      <c r="V2269" s="688"/>
      <c r="W2269" s="687" t="str">
        <f t="shared" si="42"/>
        <v>1w</v>
      </c>
      <c r="X2269" s="683">
        <f>_xll.qlCalendarAdvance(Calendar,X2268,W2269,"f",FALSE)</f>
        <v>55157</v>
      </c>
      <c r="Y2269" s="682">
        <f>_xll.qlCalendarAdvance(Calendar,X2269,NDays&amp;"D")</f>
        <v>55157</v>
      </c>
      <c r="Z2269" s="681">
        <v>1.9578733443499363E-2</v>
      </c>
      <c r="AA2269" s="686"/>
      <c r="AB2269" s="685"/>
    </row>
    <row r="2270" spans="22:28" x14ac:dyDescent="0.2">
      <c r="V2270" s="688"/>
      <c r="W2270" s="687" t="str">
        <f t="shared" si="42"/>
        <v>1w</v>
      </c>
      <c r="X2270" s="683">
        <f>_xll.qlCalendarAdvance(Calendar,X2269,W2270,"f",FALSE)</f>
        <v>55164</v>
      </c>
      <c r="Y2270" s="682">
        <f>_xll.qlCalendarAdvance(Calendar,X2270,NDays&amp;"D")</f>
        <v>55164</v>
      </c>
      <c r="Z2270" s="681">
        <v>1.9574888149945791E-2</v>
      </c>
      <c r="AA2270" s="686"/>
      <c r="AB2270" s="685"/>
    </row>
    <row r="2271" spans="22:28" x14ac:dyDescent="0.2">
      <c r="V2271" s="688"/>
      <c r="W2271" s="687" t="str">
        <f t="shared" si="42"/>
        <v>1w</v>
      </c>
      <c r="X2271" s="683">
        <f>_xll.qlCalendarAdvance(Calendar,X2270,W2271,"f",FALSE)</f>
        <v>55171</v>
      </c>
      <c r="Y2271" s="682">
        <f>_xll.qlCalendarAdvance(Calendar,X2271,NDays&amp;"D")</f>
        <v>55171</v>
      </c>
      <c r="Z2271" s="681">
        <v>1.9571059518616041E-2</v>
      </c>
      <c r="AA2271" s="686"/>
      <c r="AB2271" s="685"/>
    </row>
    <row r="2272" spans="22:28" x14ac:dyDescent="0.2">
      <c r="V2272" s="688"/>
      <c r="W2272" s="687" t="str">
        <f t="shared" si="42"/>
        <v>1w</v>
      </c>
      <c r="X2272" s="683">
        <f>_xll.qlCalendarAdvance(Calendar,X2271,W2272,"f",FALSE)</f>
        <v>55178</v>
      </c>
      <c r="Y2272" s="682">
        <f>_xll.qlCalendarAdvance(Calendar,X2272,NDays&amp;"D")</f>
        <v>55178</v>
      </c>
      <c r="Z2272" s="681">
        <v>1.9567247549429068E-2</v>
      </c>
      <c r="AA2272" s="686"/>
      <c r="AB2272" s="685"/>
    </row>
    <row r="2273" spans="22:28" x14ac:dyDescent="0.2">
      <c r="V2273" s="688"/>
      <c r="W2273" s="687" t="str">
        <f t="shared" si="42"/>
        <v>1w</v>
      </c>
      <c r="X2273" s="683">
        <f>_xll.qlCalendarAdvance(Calendar,X2272,W2273,"f",FALSE)</f>
        <v>55185</v>
      </c>
      <c r="Y2273" s="682">
        <f>_xll.qlCalendarAdvance(Calendar,X2273,NDays&amp;"D")</f>
        <v>55185</v>
      </c>
      <c r="Z2273" s="681">
        <v>1.9563452242384871E-2</v>
      </c>
      <c r="AA2273" s="686"/>
      <c r="AB2273" s="685"/>
    </row>
    <row r="2274" spans="22:28" x14ac:dyDescent="0.2">
      <c r="V2274" s="688"/>
      <c r="W2274" s="687" t="str">
        <f t="shared" si="42"/>
        <v>1w</v>
      </c>
      <c r="X2274" s="683">
        <f>_xll.qlCalendarAdvance(Calendar,X2273,W2274,"f",FALSE)</f>
        <v>55192</v>
      </c>
      <c r="Y2274" s="682">
        <f>_xll.qlCalendarAdvance(Calendar,X2274,NDays&amp;"D")</f>
        <v>55192</v>
      </c>
      <c r="Z2274" s="681">
        <v>1.9559673597564498E-2</v>
      </c>
      <c r="AA2274" s="686"/>
      <c r="AB2274" s="685"/>
    </row>
    <row r="2275" spans="22:28" x14ac:dyDescent="0.2">
      <c r="V2275" s="688"/>
      <c r="W2275" s="687" t="str">
        <f t="shared" si="42"/>
        <v>1w</v>
      </c>
      <c r="X2275" s="683">
        <f>_xll.qlCalendarAdvance(Calendar,X2274,W2275,"f",FALSE)</f>
        <v>55199</v>
      </c>
      <c r="Y2275" s="682">
        <f>_xll.qlCalendarAdvance(Calendar,X2275,NDays&amp;"D")</f>
        <v>55199</v>
      </c>
      <c r="Z2275" s="681">
        <v>1.9555911614967947E-2</v>
      </c>
      <c r="AA2275" s="686"/>
      <c r="AB2275" s="685"/>
    </row>
    <row r="2276" spans="22:28" x14ac:dyDescent="0.2">
      <c r="V2276" s="688"/>
      <c r="W2276" s="687" t="str">
        <f t="shared" si="42"/>
        <v>1w</v>
      </c>
      <c r="X2276" s="683">
        <f>_xll.qlCalendarAdvance(Calendar,X2275,W2276,"f",FALSE)</f>
        <v>55206</v>
      </c>
      <c r="Y2276" s="682">
        <f>_xll.qlCalendarAdvance(Calendar,X2276,NDays&amp;"D")</f>
        <v>55206</v>
      </c>
      <c r="Z2276" s="681">
        <v>1.9552166294433126E-2</v>
      </c>
      <c r="AA2276" s="686"/>
      <c r="AB2276" s="685"/>
    </row>
    <row r="2277" spans="22:28" x14ac:dyDescent="0.2">
      <c r="V2277" s="688"/>
      <c r="W2277" s="687" t="str">
        <f t="shared" si="42"/>
        <v>1w</v>
      </c>
      <c r="X2277" s="683">
        <f>_xll.qlCalendarAdvance(Calendar,X2276,W2277,"f",FALSE)</f>
        <v>55213</v>
      </c>
      <c r="Y2277" s="682">
        <f>_xll.qlCalendarAdvance(Calendar,X2277,NDays&amp;"D")</f>
        <v>55213</v>
      </c>
      <c r="Z2277" s="681">
        <v>1.9548437635960036E-2</v>
      </c>
      <c r="AA2277" s="686"/>
      <c r="AB2277" s="685"/>
    </row>
    <row r="2278" spans="22:28" x14ac:dyDescent="0.2">
      <c r="V2278" s="688"/>
      <c r="W2278" s="687" t="str">
        <f t="shared" si="42"/>
        <v>1w</v>
      </c>
      <c r="X2278" s="683">
        <f>_xll.qlCalendarAdvance(Calendar,X2277,W2278,"f",FALSE)</f>
        <v>55220</v>
      </c>
      <c r="Y2278" s="682">
        <f>_xll.qlCalendarAdvance(Calendar,X2278,NDays&amp;"D")</f>
        <v>55220</v>
      </c>
      <c r="Z2278" s="681">
        <v>1.9544725639872862E-2</v>
      </c>
      <c r="AA2278" s="686"/>
      <c r="AB2278" s="685"/>
    </row>
    <row r="2279" spans="22:28" x14ac:dyDescent="0.2">
      <c r="V2279" s="688"/>
      <c r="W2279" s="687" t="str">
        <f t="shared" si="42"/>
        <v>1w</v>
      </c>
      <c r="X2279" s="683">
        <f>_xll.qlCalendarAdvance(Calendar,X2278,W2279,"f",FALSE)</f>
        <v>55227</v>
      </c>
      <c r="Y2279" s="682">
        <f>_xll.qlCalendarAdvance(Calendar,X2279,NDays&amp;"D")</f>
        <v>55227</v>
      </c>
      <c r="Z2279" s="681">
        <v>1.9541030305766371E-2</v>
      </c>
      <c r="AA2279" s="686"/>
      <c r="AB2279" s="685"/>
    </row>
    <row r="2280" spans="22:28" x14ac:dyDescent="0.2">
      <c r="V2280" s="688"/>
      <c r="W2280" s="687" t="str">
        <f t="shared" si="42"/>
        <v>1w</v>
      </c>
      <c r="X2280" s="683">
        <f>_xll.qlCalendarAdvance(Calendar,X2279,W2280,"f",FALSE)</f>
        <v>55234</v>
      </c>
      <c r="Y2280" s="682">
        <f>_xll.qlCalendarAdvance(Calendar,X2280,NDays&amp;"D")</f>
        <v>55234</v>
      </c>
      <c r="Z2280" s="681">
        <v>1.953735163396475E-2</v>
      </c>
      <c r="AA2280" s="686"/>
      <c r="AB2280" s="685"/>
    </row>
    <row r="2281" spans="22:28" x14ac:dyDescent="0.2">
      <c r="V2281" s="688"/>
      <c r="W2281" s="687" t="str">
        <f t="shared" si="42"/>
        <v>1w</v>
      </c>
      <c r="X2281" s="683">
        <f>_xll.qlCalendarAdvance(Calendar,X2280,W2281,"f",FALSE)</f>
        <v>55241</v>
      </c>
      <c r="Y2281" s="682">
        <f>_xll.qlCalendarAdvance(Calendar,X2281,NDays&amp;"D")</f>
        <v>55241</v>
      </c>
      <c r="Z2281" s="681">
        <v>1.9533689624224859E-2</v>
      </c>
      <c r="AA2281" s="686"/>
      <c r="AB2281" s="685"/>
    </row>
    <row r="2282" spans="22:28" x14ac:dyDescent="0.2">
      <c r="V2282" s="688"/>
      <c r="W2282" s="687" t="str">
        <f t="shared" si="42"/>
        <v>1w</v>
      </c>
      <c r="X2282" s="683">
        <f>_xll.qlCalendarAdvance(Calendar,X2281,W2282,"f",FALSE)</f>
        <v>55248</v>
      </c>
      <c r="Y2282" s="682">
        <f>_xll.qlCalendarAdvance(Calendar,X2282,NDays&amp;"D")</f>
        <v>55248</v>
      </c>
      <c r="Z2282" s="681">
        <v>1.9530044276708791E-2</v>
      </c>
      <c r="AA2282" s="686"/>
      <c r="AB2282" s="685"/>
    </row>
    <row r="2283" spans="22:28" x14ac:dyDescent="0.2">
      <c r="V2283" s="688"/>
      <c r="W2283" s="687" t="str">
        <f t="shared" si="42"/>
        <v>1w</v>
      </c>
      <c r="X2283" s="683">
        <f>_xll.qlCalendarAdvance(Calendar,X2282,W2283,"f",FALSE)</f>
        <v>55255</v>
      </c>
      <c r="Y2283" s="682">
        <f>_xll.qlCalendarAdvance(Calendar,X2283,NDays&amp;"D")</f>
        <v>55255</v>
      </c>
      <c r="Z2283" s="681">
        <v>1.9526415591416546E-2</v>
      </c>
      <c r="AA2283" s="686"/>
      <c r="AB2283" s="685"/>
    </row>
    <row r="2284" spans="22:28" x14ac:dyDescent="0.2">
      <c r="V2284" s="688"/>
      <c r="W2284" s="687" t="str">
        <f t="shared" si="42"/>
        <v>1w</v>
      </c>
      <c r="X2284" s="683">
        <f>_xll.qlCalendarAdvance(Calendar,X2283,W2284,"f",FALSE)</f>
        <v>55262</v>
      </c>
      <c r="Y2284" s="682">
        <f>_xll.qlCalendarAdvance(Calendar,X2284,NDays&amp;"D")</f>
        <v>55262</v>
      </c>
      <c r="Z2284" s="681">
        <v>1.9522803568023939E-2</v>
      </c>
      <c r="AA2284" s="686"/>
      <c r="AB2284" s="685"/>
    </row>
    <row r="2285" spans="22:28" x14ac:dyDescent="0.2">
      <c r="V2285" s="688"/>
      <c r="W2285" s="687" t="str">
        <f t="shared" si="42"/>
        <v>1w</v>
      </c>
      <c r="X2285" s="683">
        <f>_xll.qlCalendarAdvance(Calendar,X2284,W2285,"f",FALSE)</f>
        <v>55269</v>
      </c>
      <c r="Y2285" s="682">
        <f>_xll.qlCalendarAdvance(Calendar,X2285,NDays&amp;"D")</f>
        <v>55269</v>
      </c>
      <c r="Z2285" s="681">
        <v>1.9519208207098293E-2</v>
      </c>
      <c r="AA2285" s="686"/>
      <c r="AB2285" s="685"/>
    </row>
    <row r="2286" spans="22:28" x14ac:dyDescent="0.2">
      <c r="V2286" s="688"/>
      <c r="W2286" s="687" t="str">
        <f t="shared" si="42"/>
        <v>1w</v>
      </c>
      <c r="X2286" s="683">
        <f>_xll.qlCalendarAdvance(Calendar,X2285,W2286,"f",FALSE)</f>
        <v>55276</v>
      </c>
      <c r="Y2286" s="682">
        <f>_xll.qlCalendarAdvance(Calendar,X2286,NDays&amp;"D")</f>
        <v>55276</v>
      </c>
      <c r="Z2286" s="681">
        <v>1.9515629508153332E-2</v>
      </c>
      <c r="AA2286" s="686"/>
      <c r="AB2286" s="685"/>
    </row>
    <row r="2287" spans="22:28" x14ac:dyDescent="0.2">
      <c r="V2287" s="688"/>
      <c r="W2287" s="687" t="str">
        <f t="shared" si="42"/>
        <v>1w</v>
      </c>
      <c r="X2287" s="683">
        <f>_xll.qlCalendarAdvance(Calendar,X2286,W2287,"f",FALSE)</f>
        <v>55283</v>
      </c>
      <c r="Y2287" s="682">
        <f>_xll.qlCalendarAdvance(Calendar,X2287,NDays&amp;"D")</f>
        <v>55283</v>
      </c>
      <c r="Z2287" s="681">
        <v>1.9512067471513239E-2</v>
      </c>
      <c r="AA2287" s="686"/>
      <c r="AB2287" s="685"/>
    </row>
    <row r="2288" spans="22:28" x14ac:dyDescent="0.2">
      <c r="V2288" s="688"/>
      <c r="W2288" s="687" t="str">
        <f t="shared" si="42"/>
        <v>1w</v>
      </c>
      <c r="X2288" s="683">
        <f>_xll.qlCalendarAdvance(Calendar,X2287,W2288,"f",FALSE)</f>
        <v>55290</v>
      </c>
      <c r="Y2288" s="682">
        <f>_xll.qlCalendarAdvance(Calendar,X2288,NDays&amp;"D")</f>
        <v>55290</v>
      </c>
      <c r="Z2288" s="681">
        <v>1.9508522096853831E-2</v>
      </c>
      <c r="AA2288" s="686"/>
      <c r="AB2288" s="685"/>
    </row>
    <row r="2289" spans="22:28" x14ac:dyDescent="0.2">
      <c r="V2289" s="688"/>
      <c r="W2289" s="687" t="str">
        <f t="shared" si="42"/>
        <v>1w</v>
      </c>
      <c r="X2289" s="683">
        <f>_xll.qlCalendarAdvance(Calendar,X2288,W2289,"f",FALSE)</f>
        <v>55297</v>
      </c>
      <c r="Y2289" s="682">
        <f>_xll.qlCalendarAdvance(Calendar,X2289,NDays&amp;"D")</f>
        <v>55297</v>
      </c>
      <c r="Z2289" s="681">
        <v>1.9504993384418245E-2</v>
      </c>
      <c r="AA2289" s="686"/>
      <c r="AB2289" s="685"/>
    </row>
    <row r="2290" spans="22:28" x14ac:dyDescent="0.2">
      <c r="V2290" s="688"/>
      <c r="W2290" s="687" t="str">
        <f t="shared" si="42"/>
        <v>1w</v>
      </c>
      <c r="X2290" s="683">
        <f>_xll.qlCalendarAdvance(Calendar,X2289,W2290,"f",FALSE)</f>
        <v>55304</v>
      </c>
      <c r="Y2290" s="682">
        <f>_xll.qlCalendarAdvance(Calendar,X2290,NDays&amp;"D")</f>
        <v>55304</v>
      </c>
      <c r="Z2290" s="681">
        <v>1.9501481334206483E-2</v>
      </c>
      <c r="AA2290" s="686"/>
      <c r="AB2290" s="685"/>
    </row>
    <row r="2291" spans="22:28" x14ac:dyDescent="0.2">
      <c r="V2291" s="688"/>
      <c r="W2291" s="687" t="str">
        <f t="shared" si="42"/>
        <v>1w</v>
      </c>
      <c r="X2291" s="683">
        <f>_xll.qlCalendarAdvance(Calendar,X2290,W2291,"f",FALSE)</f>
        <v>55311</v>
      </c>
      <c r="Y2291" s="682">
        <f>_xll.qlCalendarAdvance(Calendar,X2291,NDays&amp;"D")</f>
        <v>55311</v>
      </c>
      <c r="Z2291" s="681">
        <v>1.9497985946056451E-2</v>
      </c>
      <c r="AA2291" s="686"/>
      <c r="AB2291" s="685"/>
    </row>
    <row r="2292" spans="22:28" x14ac:dyDescent="0.2">
      <c r="V2292" s="688"/>
      <c r="W2292" s="687" t="str">
        <f t="shared" si="42"/>
        <v>1w</v>
      </c>
      <c r="X2292" s="683">
        <f>_xll.qlCalendarAdvance(Calendar,X2291,W2292,"f",FALSE)</f>
        <v>55318</v>
      </c>
      <c r="Y2292" s="682">
        <f>_xll.qlCalendarAdvance(Calendar,X2292,NDays&amp;"D")</f>
        <v>55318</v>
      </c>
      <c r="Z2292" s="681">
        <v>1.9494507220130242E-2</v>
      </c>
      <c r="AA2292" s="686"/>
      <c r="AB2292" s="685"/>
    </row>
    <row r="2293" spans="22:28" x14ac:dyDescent="0.2">
      <c r="V2293" s="688"/>
      <c r="W2293" s="687" t="str">
        <f t="shared" si="42"/>
        <v>1w</v>
      </c>
      <c r="X2293" s="683">
        <f>_xll.qlCalendarAdvance(Calendar,X2292,W2293,"f",FALSE)</f>
        <v>55325</v>
      </c>
      <c r="Y2293" s="682">
        <f>_xll.qlCalendarAdvance(Calendar,X2293,NDays&amp;"D")</f>
        <v>55325</v>
      </c>
      <c r="Z2293" s="681">
        <v>1.9491045156346809E-2</v>
      </c>
      <c r="AA2293" s="686"/>
      <c r="AB2293" s="685"/>
    </row>
    <row r="2294" spans="22:28" x14ac:dyDescent="0.2">
      <c r="V2294" s="688"/>
      <c r="W2294" s="687" t="str">
        <f t="shared" si="42"/>
        <v>1w</v>
      </c>
      <c r="X2294" s="683">
        <f>_xll.qlCalendarAdvance(Calendar,X2293,W2294,"f",FALSE)</f>
        <v>55332</v>
      </c>
      <c r="Y2294" s="682">
        <f>_xll.qlCalendarAdvance(Calendar,X2294,NDays&amp;"D")</f>
        <v>55332</v>
      </c>
      <c r="Z2294" s="681">
        <v>1.9487599754625107E-2</v>
      </c>
      <c r="AA2294" s="686"/>
      <c r="AB2294" s="685"/>
    </row>
    <row r="2295" spans="22:28" x14ac:dyDescent="0.2">
      <c r="V2295" s="688"/>
      <c r="W2295" s="687" t="str">
        <f t="shared" si="42"/>
        <v>1w</v>
      </c>
      <c r="X2295" s="683">
        <f>_xll.qlCalendarAdvance(Calendar,X2294,W2295,"f",FALSE)</f>
        <v>55339</v>
      </c>
      <c r="Y2295" s="682">
        <f>_xll.qlCalendarAdvance(Calendar,X2295,NDays&amp;"D")</f>
        <v>55339</v>
      </c>
      <c r="Z2295" s="681">
        <v>1.9484171015208274E-2</v>
      </c>
      <c r="AA2295" s="686"/>
      <c r="AB2295" s="685"/>
    </row>
    <row r="2296" spans="22:28" x14ac:dyDescent="0.2">
      <c r="V2296" s="688"/>
      <c r="W2296" s="687" t="str">
        <f t="shared" si="42"/>
        <v>1w</v>
      </c>
      <c r="X2296" s="683">
        <f>_xll.qlCalendarAdvance(Calendar,X2295,W2296,"f",FALSE)</f>
        <v>55346</v>
      </c>
      <c r="Y2296" s="682">
        <f>_xll.qlCalendarAdvance(Calendar,X2296,NDays&amp;"D")</f>
        <v>55346</v>
      </c>
      <c r="Z2296" s="681">
        <v>1.9480758937853171E-2</v>
      </c>
      <c r="AA2296" s="686"/>
      <c r="AB2296" s="685"/>
    </row>
    <row r="2297" spans="22:28" x14ac:dyDescent="0.2">
      <c r="V2297" s="688"/>
      <c r="W2297" s="687" t="str">
        <f t="shared" si="42"/>
        <v>1w</v>
      </c>
      <c r="X2297" s="683">
        <f>_xll.qlCalendarAdvance(Calendar,X2296,W2297,"f",FALSE)</f>
        <v>55353</v>
      </c>
      <c r="Y2297" s="682">
        <f>_xll.qlCalendarAdvance(Calendar,X2297,NDays&amp;"D")</f>
        <v>55353</v>
      </c>
      <c r="Z2297" s="681">
        <v>1.9477363522721891E-2</v>
      </c>
      <c r="AA2297" s="686"/>
      <c r="AB2297" s="685"/>
    </row>
    <row r="2298" spans="22:28" x14ac:dyDescent="0.2">
      <c r="V2298" s="688"/>
      <c r="W2298" s="687" t="str">
        <f t="shared" si="42"/>
        <v>1w</v>
      </c>
      <c r="X2298" s="683">
        <f>_xll.qlCalendarAdvance(Calendar,X2297,W2298,"f",FALSE)</f>
        <v>55360</v>
      </c>
      <c r="Y2298" s="682">
        <f>_xll.qlCalendarAdvance(Calendar,X2298,NDays&amp;"D")</f>
        <v>55360</v>
      </c>
      <c r="Z2298" s="681">
        <v>1.9473984769733388E-2</v>
      </c>
      <c r="AA2298" s="686"/>
      <c r="AB2298" s="685"/>
    </row>
    <row r="2299" spans="22:28" x14ac:dyDescent="0.2">
      <c r="V2299" s="688"/>
      <c r="W2299" s="687" t="str">
        <f t="shared" si="42"/>
        <v>1w</v>
      </c>
      <c r="X2299" s="683">
        <f>_xll.qlCalendarAdvance(Calendar,X2298,W2299,"f",FALSE)</f>
        <v>55367</v>
      </c>
      <c r="Y2299" s="682">
        <f>_xll.qlCalendarAdvance(Calendar,X2299,NDays&amp;"D")</f>
        <v>55367</v>
      </c>
      <c r="Z2299" s="681">
        <v>1.9470622678806615E-2</v>
      </c>
      <c r="AA2299" s="686"/>
      <c r="AB2299" s="685"/>
    </row>
    <row r="2300" spans="22:28" x14ac:dyDescent="0.2">
      <c r="V2300" s="688"/>
      <c r="W2300" s="687" t="str">
        <f t="shared" si="42"/>
        <v>1w</v>
      </c>
      <c r="X2300" s="683">
        <f>_xll.qlCalendarAdvance(Calendar,X2299,W2300,"f",FALSE)</f>
        <v>55374</v>
      </c>
      <c r="Y2300" s="682">
        <f>_xll.qlCalendarAdvance(Calendar,X2300,NDays&amp;"D")</f>
        <v>55374</v>
      </c>
      <c r="Z2300" s="681">
        <v>1.9467277250103665E-2</v>
      </c>
      <c r="AA2300" s="686"/>
      <c r="AB2300" s="685"/>
    </row>
    <row r="2301" spans="22:28" x14ac:dyDescent="0.2">
      <c r="V2301" s="688"/>
      <c r="W2301" s="687" t="str">
        <f t="shared" si="42"/>
        <v>1w</v>
      </c>
      <c r="X2301" s="683">
        <f>_xll.qlCalendarAdvance(Calendar,X2300,W2301,"f",FALSE)</f>
        <v>55381</v>
      </c>
      <c r="Y2301" s="682">
        <f>_xll.qlCalendarAdvance(Calendar,X2301,NDays&amp;"D")</f>
        <v>55381</v>
      </c>
      <c r="Z2301" s="681">
        <v>1.9463948483543492E-2</v>
      </c>
      <c r="AA2301" s="686"/>
      <c r="AB2301" s="685"/>
    </row>
    <row r="2302" spans="22:28" x14ac:dyDescent="0.2">
      <c r="V2302" s="688"/>
      <c r="W2302" s="687" t="str">
        <f t="shared" si="42"/>
        <v>1w</v>
      </c>
      <c r="X2302" s="683">
        <f>_xll.qlCalendarAdvance(Calendar,X2301,W2302,"f",FALSE)</f>
        <v>55388</v>
      </c>
      <c r="Y2302" s="682">
        <f>_xll.qlCalendarAdvance(Calendar,X2302,NDays&amp;"D")</f>
        <v>55388</v>
      </c>
      <c r="Z2302" s="681">
        <v>1.9460636379126095E-2</v>
      </c>
      <c r="AA2302" s="686"/>
      <c r="AB2302" s="685"/>
    </row>
    <row r="2303" spans="22:28" x14ac:dyDescent="0.2">
      <c r="V2303" s="688"/>
      <c r="W2303" s="687" t="str">
        <f t="shared" si="42"/>
        <v>1w</v>
      </c>
      <c r="X2303" s="683">
        <f>_xll.qlCalendarAdvance(Calendar,X2302,W2303,"f",FALSE)</f>
        <v>55395</v>
      </c>
      <c r="Y2303" s="682">
        <f>_xll.qlCalendarAdvance(Calendar,X2303,NDays&amp;"D")</f>
        <v>55395</v>
      </c>
      <c r="Z2303" s="681">
        <v>1.9457340936851475E-2</v>
      </c>
      <c r="AA2303" s="686"/>
      <c r="AB2303" s="685"/>
    </row>
    <row r="2304" spans="22:28" x14ac:dyDescent="0.2">
      <c r="V2304" s="688"/>
      <c r="W2304" s="687" t="str">
        <f t="shared" si="42"/>
        <v>1w</v>
      </c>
      <c r="X2304" s="683">
        <f>_xll.qlCalendarAdvance(Calendar,X2303,W2304,"f",FALSE)</f>
        <v>55402</v>
      </c>
      <c r="Y2304" s="682">
        <f>_xll.qlCalendarAdvance(Calendar,X2304,NDays&amp;"D")</f>
        <v>55402</v>
      </c>
      <c r="Z2304" s="681">
        <v>1.9454062156719631E-2</v>
      </c>
      <c r="AA2304" s="686"/>
      <c r="AB2304" s="685"/>
    </row>
    <row r="2305" spans="22:28" x14ac:dyDescent="0.2">
      <c r="V2305" s="688"/>
      <c r="W2305" s="687" t="str">
        <f t="shared" si="42"/>
        <v>1w</v>
      </c>
      <c r="X2305" s="683">
        <f>_xll.qlCalendarAdvance(Calendar,X2304,W2305,"f",FALSE)</f>
        <v>55409</v>
      </c>
      <c r="Y2305" s="682">
        <f>_xll.qlCalendarAdvance(Calendar,X2305,NDays&amp;"D")</f>
        <v>55409</v>
      </c>
      <c r="Z2305" s="681">
        <v>1.9450800038811611E-2</v>
      </c>
      <c r="AA2305" s="686"/>
      <c r="AB2305" s="685"/>
    </row>
    <row r="2306" spans="22:28" x14ac:dyDescent="0.2">
      <c r="V2306" s="688"/>
      <c r="W2306" s="687" t="str">
        <f t="shared" si="42"/>
        <v>1w</v>
      </c>
      <c r="X2306" s="683">
        <f>_xll.qlCalendarAdvance(Calendar,X2305,W2306,"f",FALSE)</f>
        <v>55416</v>
      </c>
      <c r="Y2306" s="682">
        <f>_xll.qlCalendarAdvance(Calendar,X2306,NDays&amp;"D")</f>
        <v>55416</v>
      </c>
      <c r="Z2306" s="681">
        <v>1.9447554582884274E-2</v>
      </c>
      <c r="AA2306" s="686"/>
      <c r="AB2306" s="685"/>
    </row>
    <row r="2307" spans="22:28" x14ac:dyDescent="0.2">
      <c r="V2307" s="688"/>
      <c r="W2307" s="687" t="str">
        <f t="shared" si="42"/>
        <v>1w</v>
      </c>
      <c r="X2307" s="683">
        <f>_xll.qlCalendarAdvance(Calendar,X2306,W2307,"f",FALSE)</f>
        <v>55423</v>
      </c>
      <c r="Y2307" s="682">
        <f>_xll.qlCalendarAdvance(Calendar,X2307,NDays&amp;"D")</f>
        <v>55423</v>
      </c>
      <c r="Z2307" s="681">
        <v>1.9444325789342853E-2</v>
      </c>
      <c r="AA2307" s="686"/>
      <c r="AB2307" s="685"/>
    </row>
    <row r="2308" spans="22:28" x14ac:dyDescent="0.2">
      <c r="V2308" s="688"/>
      <c r="W2308" s="687" t="str">
        <f t="shared" si="42"/>
        <v>1w</v>
      </c>
      <c r="X2308" s="683">
        <f>_xll.qlCalendarAdvance(Calendar,X2307,W2308,"f",FALSE)</f>
        <v>55430</v>
      </c>
      <c r="Y2308" s="682">
        <f>_xll.qlCalendarAdvance(Calendar,X2308,NDays&amp;"D")</f>
        <v>55430</v>
      </c>
      <c r="Z2308" s="681">
        <v>1.9441113657863163E-2</v>
      </c>
      <c r="AA2308" s="686"/>
      <c r="AB2308" s="685"/>
    </row>
    <row r="2309" spans="22:28" x14ac:dyDescent="0.2">
      <c r="V2309" s="688"/>
      <c r="W2309" s="687" t="str">
        <f t="shared" si="42"/>
        <v>1w</v>
      </c>
      <c r="X2309" s="683">
        <f>_xll.qlCalendarAdvance(Calendar,X2308,W2309,"f",FALSE)</f>
        <v>55437</v>
      </c>
      <c r="Y2309" s="682">
        <f>_xll.qlCalendarAdvance(Calendar,X2309,NDays&amp;"D")</f>
        <v>55437</v>
      </c>
      <c r="Z2309" s="681">
        <v>1.9437918188526249E-2</v>
      </c>
      <c r="AA2309" s="686"/>
      <c r="AB2309" s="685"/>
    </row>
    <row r="2310" spans="22:28" x14ac:dyDescent="0.2">
      <c r="V2310" s="688"/>
      <c r="W2310" s="687" t="str">
        <f t="shared" si="42"/>
        <v>1w</v>
      </c>
      <c r="X2310" s="683">
        <f>_xll.qlCalendarAdvance(Calendar,X2309,W2310,"f",FALSE)</f>
        <v>55444</v>
      </c>
      <c r="Y2310" s="682">
        <f>_xll.qlCalendarAdvance(Calendar,X2310,NDays&amp;"D")</f>
        <v>55444</v>
      </c>
      <c r="Z2310" s="681">
        <v>1.9434739381251065E-2</v>
      </c>
      <c r="AA2310" s="686"/>
      <c r="AB2310" s="685"/>
    </row>
    <row r="2311" spans="22:28" x14ac:dyDescent="0.2">
      <c r="V2311" s="688"/>
      <c r="W2311" s="687" t="str">
        <f t="shared" si="42"/>
        <v>1w</v>
      </c>
      <c r="X2311" s="683">
        <f>_xll.qlCalendarAdvance(Calendar,X2310,W2311,"f",FALSE)</f>
        <v>55451</v>
      </c>
      <c r="Y2311" s="682">
        <f>_xll.qlCalendarAdvance(Calendar,X2311,NDays&amp;"D")</f>
        <v>55451</v>
      </c>
      <c r="Z2311" s="681">
        <v>1.9431577236199704E-2</v>
      </c>
      <c r="AA2311" s="686"/>
      <c r="AB2311" s="685"/>
    </row>
    <row r="2312" spans="22:28" x14ac:dyDescent="0.2">
      <c r="V2312" s="688"/>
      <c r="W2312" s="687" t="str">
        <f t="shared" si="42"/>
        <v>1w</v>
      </c>
      <c r="X2312" s="683">
        <f>_xll.qlCalendarAdvance(Calendar,X2311,W2312,"f",FALSE)</f>
        <v>55458</v>
      </c>
      <c r="Y2312" s="682">
        <f>_xll.qlCalendarAdvance(Calendar,X2312,NDays&amp;"D")</f>
        <v>55458</v>
      </c>
      <c r="Z2312" s="681">
        <v>1.942843175329112E-2</v>
      </c>
      <c r="AA2312" s="686"/>
      <c r="AB2312" s="685"/>
    </row>
    <row r="2313" spans="22:28" x14ac:dyDescent="0.2">
      <c r="V2313" s="688"/>
      <c r="W2313" s="687" t="str">
        <f t="shared" si="42"/>
        <v>1w</v>
      </c>
      <c r="X2313" s="683">
        <f>_xll.qlCalendarAdvance(Calendar,X2312,W2313,"f",FALSE)</f>
        <v>55465</v>
      </c>
      <c r="Y2313" s="682">
        <f>_xll.qlCalendarAdvance(Calendar,X2313,NDays&amp;"D")</f>
        <v>55465</v>
      </c>
      <c r="Z2313" s="681">
        <v>1.9425302932525312E-2</v>
      </c>
      <c r="AA2313" s="686"/>
      <c r="AB2313" s="685"/>
    </row>
    <row r="2314" spans="22:28" x14ac:dyDescent="0.2">
      <c r="V2314" s="688"/>
      <c r="W2314" s="687" t="str">
        <f t="shared" si="42"/>
        <v>1w</v>
      </c>
      <c r="X2314" s="683">
        <f>_xll.qlCalendarAdvance(Calendar,X2313,W2314,"f",FALSE)</f>
        <v>55472</v>
      </c>
      <c r="Y2314" s="682">
        <f>_xll.qlCalendarAdvance(Calendar,X2314,NDays&amp;"D")</f>
        <v>55472</v>
      </c>
      <c r="Z2314" s="681">
        <v>1.9422190773821235E-2</v>
      </c>
      <c r="AA2314" s="686"/>
      <c r="AB2314" s="685"/>
    </row>
    <row r="2315" spans="22:28" x14ac:dyDescent="0.2">
      <c r="V2315" s="688"/>
      <c r="W2315" s="687" t="str">
        <f t="shared" si="42"/>
        <v>1w</v>
      </c>
      <c r="X2315" s="683">
        <f>_xll.qlCalendarAdvance(Calendar,X2314,W2315,"f",FALSE)</f>
        <v>55479</v>
      </c>
      <c r="Y2315" s="682">
        <f>_xll.qlCalendarAdvance(Calendar,X2315,NDays&amp;"D")</f>
        <v>55479</v>
      </c>
      <c r="Z2315" s="681">
        <v>1.9419095277422027E-2</v>
      </c>
      <c r="AA2315" s="686"/>
      <c r="AB2315" s="685"/>
    </row>
    <row r="2316" spans="22:28" x14ac:dyDescent="0.2">
      <c r="V2316" s="688"/>
      <c r="W2316" s="687" t="str">
        <f t="shared" si="42"/>
        <v>1w</v>
      </c>
      <c r="X2316" s="683">
        <f>_xll.qlCalendarAdvance(Calendar,X2315,W2316,"f",FALSE)</f>
        <v>55486</v>
      </c>
      <c r="Y2316" s="682">
        <f>_xll.qlCalendarAdvance(Calendar,X2316,NDays&amp;"D")</f>
        <v>55486</v>
      </c>
      <c r="Z2316" s="681">
        <v>1.9416016443084549E-2</v>
      </c>
      <c r="AA2316" s="686"/>
      <c r="AB2316" s="685"/>
    </row>
    <row r="2317" spans="22:28" x14ac:dyDescent="0.2">
      <c r="V2317" s="688"/>
      <c r="W2317" s="687" t="str">
        <f t="shared" si="42"/>
        <v>1w</v>
      </c>
      <c r="X2317" s="683">
        <f>_xll.qlCalendarAdvance(Calendar,X2316,W2317,"f",FALSE)</f>
        <v>55493</v>
      </c>
      <c r="Y2317" s="682">
        <f>_xll.qlCalendarAdvance(Calendar,X2317,NDays&amp;"D")</f>
        <v>55493</v>
      </c>
      <c r="Z2317" s="681">
        <v>1.9412954270889848E-2</v>
      </c>
      <c r="AA2317" s="686"/>
      <c r="AB2317" s="685"/>
    </row>
    <row r="2318" spans="22:28" x14ac:dyDescent="0.2">
      <c r="V2318" s="688"/>
      <c r="W2318" s="687" t="str">
        <f t="shared" si="42"/>
        <v>1w</v>
      </c>
      <c r="X2318" s="683">
        <f>_xll.qlCalendarAdvance(Calendar,X2317,W2318,"f",FALSE)</f>
        <v>55500</v>
      </c>
      <c r="Y2318" s="682">
        <f>_xll.qlCalendarAdvance(Calendar,X2318,NDays&amp;"D")</f>
        <v>55500</v>
      </c>
      <c r="Z2318" s="681">
        <v>1.9409908760837924E-2</v>
      </c>
      <c r="AA2318" s="686"/>
      <c r="AB2318" s="685"/>
    </row>
    <row r="2319" spans="22:28" x14ac:dyDescent="0.2">
      <c r="V2319" s="688"/>
      <c r="W2319" s="687" t="str">
        <f t="shared" si="42"/>
        <v>1w</v>
      </c>
      <c r="X2319" s="683">
        <f>_xll.qlCalendarAdvance(Calendar,X2318,W2319,"f",FALSE)</f>
        <v>55507</v>
      </c>
      <c r="Y2319" s="682">
        <f>_xll.qlCalendarAdvance(Calendar,X2319,NDays&amp;"D")</f>
        <v>55507</v>
      </c>
      <c r="Z2319" s="681">
        <v>1.9406879913009822E-2</v>
      </c>
      <c r="AA2319" s="686"/>
      <c r="AB2319" s="685"/>
    </row>
    <row r="2320" spans="22:28" x14ac:dyDescent="0.2">
      <c r="V2320" s="688"/>
      <c r="W2320" s="687" t="str">
        <f t="shared" si="42"/>
        <v>1w</v>
      </c>
      <c r="X2320" s="683">
        <f>_xll.qlCalendarAdvance(Calendar,X2319,W2320,"f",FALSE)</f>
        <v>55514</v>
      </c>
      <c r="Y2320" s="682">
        <f>_xll.qlCalendarAdvance(Calendar,X2320,NDays&amp;"D")</f>
        <v>55514</v>
      </c>
      <c r="Z2320" s="681">
        <v>1.9403867727162405E-2</v>
      </c>
      <c r="AA2320" s="686"/>
      <c r="AB2320" s="685"/>
    </row>
    <row r="2321" spans="22:28" x14ac:dyDescent="0.2">
      <c r="V2321" s="688"/>
      <c r="W2321" s="687" t="str">
        <f t="shared" si="42"/>
        <v>1w</v>
      </c>
      <c r="X2321" s="683">
        <f>_xll.qlCalendarAdvance(Calendar,X2320,W2321,"f",FALSE)</f>
        <v>55521</v>
      </c>
      <c r="Y2321" s="682">
        <f>_xll.qlCalendarAdvance(Calendar,X2321,NDays&amp;"D")</f>
        <v>55521</v>
      </c>
      <c r="Z2321" s="681">
        <v>1.940087220353881E-2</v>
      </c>
      <c r="AA2321" s="686"/>
      <c r="AB2321" s="685"/>
    </row>
    <row r="2322" spans="22:28" x14ac:dyDescent="0.2">
      <c r="V2322" s="688"/>
      <c r="W2322" s="687" t="str">
        <f t="shared" ref="W2322:W2385" si="43">W2321</f>
        <v>1w</v>
      </c>
      <c r="X2322" s="683">
        <f>_xll.qlCalendarAdvance(Calendar,X2321,W2322,"f",FALSE)</f>
        <v>55528</v>
      </c>
      <c r="Y2322" s="682">
        <f>_xll.qlCalendarAdvance(Calendar,X2322,NDays&amp;"D")</f>
        <v>55528</v>
      </c>
      <c r="Z2322" s="681">
        <v>1.9397893342139039E-2</v>
      </c>
      <c r="AA2322" s="686"/>
      <c r="AB2322" s="685"/>
    </row>
    <row r="2323" spans="22:28" x14ac:dyDescent="0.2">
      <c r="V2323" s="688"/>
      <c r="W2323" s="687" t="str">
        <f t="shared" si="43"/>
        <v>1w</v>
      </c>
      <c r="X2323" s="683">
        <f>_xll.qlCalendarAdvance(Calendar,X2322,W2323,"f",FALSE)</f>
        <v>55535</v>
      </c>
      <c r="Y2323" s="682">
        <f>_xll.qlCalendarAdvance(Calendar,X2323,NDays&amp;"D")</f>
        <v>55535</v>
      </c>
      <c r="Z2323" s="681">
        <v>1.9394931142882044E-2</v>
      </c>
      <c r="AA2323" s="686"/>
      <c r="AB2323" s="685"/>
    </row>
    <row r="2324" spans="22:28" x14ac:dyDescent="0.2">
      <c r="V2324" s="688"/>
      <c r="W2324" s="687" t="str">
        <f t="shared" si="43"/>
        <v>1w</v>
      </c>
      <c r="X2324" s="683">
        <f>_xll.qlCalendarAdvance(Calendar,X2323,W2324,"f",FALSE)</f>
        <v>55542</v>
      </c>
      <c r="Y2324" s="682">
        <f>_xll.qlCalendarAdvance(Calendar,X2324,NDays&amp;"D")</f>
        <v>55542</v>
      </c>
      <c r="Z2324" s="681">
        <v>1.9391985605605733E-2</v>
      </c>
      <c r="AA2324" s="686"/>
      <c r="AB2324" s="685"/>
    </row>
    <row r="2325" spans="22:28" x14ac:dyDescent="0.2">
      <c r="V2325" s="688"/>
      <c r="W2325" s="687" t="str">
        <f t="shared" si="43"/>
        <v>1w</v>
      </c>
      <c r="X2325" s="683">
        <f>_xll.qlCalendarAdvance(Calendar,X2324,W2325,"f",FALSE)</f>
        <v>55549</v>
      </c>
      <c r="Y2325" s="682">
        <f>_xll.qlCalendarAdvance(Calendar,X2325,NDays&amp;"D")</f>
        <v>55549</v>
      </c>
      <c r="Z2325" s="681">
        <v>1.9389056730634291E-2</v>
      </c>
      <c r="AA2325" s="686"/>
      <c r="AB2325" s="685"/>
    </row>
    <row r="2326" spans="22:28" x14ac:dyDescent="0.2">
      <c r="V2326" s="688"/>
      <c r="W2326" s="687" t="str">
        <f t="shared" si="43"/>
        <v>1w</v>
      </c>
      <c r="X2326" s="683">
        <f>_xll.qlCalendarAdvance(Calendar,X2325,W2326,"f",FALSE)</f>
        <v>55556</v>
      </c>
      <c r="Y2326" s="682">
        <f>_xll.qlCalendarAdvance(Calendar,X2326,NDays&amp;"D")</f>
        <v>55556</v>
      </c>
      <c r="Z2326" s="681">
        <v>1.9386144517724579E-2</v>
      </c>
      <c r="AA2326" s="686"/>
      <c r="AB2326" s="685"/>
    </row>
    <row r="2327" spans="22:28" x14ac:dyDescent="0.2">
      <c r="V2327" s="688"/>
      <c r="W2327" s="687" t="str">
        <f t="shared" si="43"/>
        <v>1w</v>
      </c>
      <c r="X2327" s="683">
        <f>_xll.qlCalendarAdvance(Calendar,X2326,W2327,"f",FALSE)</f>
        <v>55563</v>
      </c>
      <c r="Y2327" s="682">
        <f>_xll.qlCalendarAdvance(Calendar,X2327,NDays&amp;"D")</f>
        <v>55563</v>
      </c>
      <c r="Z2327" s="681">
        <v>1.9383248966957645E-2</v>
      </c>
      <c r="AA2327" s="686"/>
      <c r="AB2327" s="685"/>
    </row>
    <row r="2328" spans="22:28" x14ac:dyDescent="0.2">
      <c r="V2328" s="688"/>
      <c r="W2328" s="687" t="str">
        <f t="shared" si="43"/>
        <v>1w</v>
      </c>
      <c r="X2328" s="683">
        <f>_xll.qlCalendarAdvance(Calendar,X2327,W2328,"f",FALSE)</f>
        <v>55570</v>
      </c>
      <c r="Y2328" s="682">
        <f>_xll.qlCalendarAdvance(Calendar,X2328,NDays&amp;"D")</f>
        <v>55570</v>
      </c>
      <c r="Z2328" s="681">
        <v>1.938037007825244E-2</v>
      </c>
      <c r="AA2328" s="686"/>
      <c r="AB2328" s="685"/>
    </row>
    <row r="2329" spans="22:28" x14ac:dyDescent="0.2">
      <c r="V2329" s="688"/>
      <c r="W2329" s="687" t="str">
        <f t="shared" si="43"/>
        <v>1w</v>
      </c>
      <c r="X2329" s="683">
        <f>_xll.qlCalendarAdvance(Calendar,X2328,W2329,"f",FALSE)</f>
        <v>55577</v>
      </c>
      <c r="Y2329" s="682">
        <f>_xll.qlCalendarAdvance(Calendar,X2329,NDays&amp;"D")</f>
        <v>55577</v>
      </c>
      <c r="Z2329" s="681">
        <v>1.9377507851852105E-2</v>
      </c>
      <c r="AA2329" s="686"/>
      <c r="AB2329" s="685"/>
    </row>
    <row r="2330" spans="22:28" x14ac:dyDescent="0.2">
      <c r="V2330" s="688"/>
      <c r="W2330" s="687" t="str">
        <f t="shared" si="43"/>
        <v>1w</v>
      </c>
      <c r="X2330" s="683">
        <f>_xll.qlCalendarAdvance(Calendar,X2329,W2330,"f",FALSE)</f>
        <v>55584</v>
      </c>
      <c r="Y2330" s="682">
        <f>_xll.qlCalendarAdvance(Calendar,X2330,NDays&amp;"D")</f>
        <v>55584</v>
      </c>
      <c r="Z2330" s="681">
        <v>1.9374662287594546E-2</v>
      </c>
      <c r="AA2330" s="686"/>
      <c r="AB2330" s="685"/>
    </row>
    <row r="2331" spans="22:28" x14ac:dyDescent="0.2">
      <c r="V2331" s="688"/>
      <c r="W2331" s="687" t="str">
        <f t="shared" si="43"/>
        <v>1w</v>
      </c>
      <c r="X2331" s="683">
        <f>_xll.qlCalendarAdvance(Calendar,X2330,W2331,"f",FALSE)</f>
        <v>55591</v>
      </c>
      <c r="Y2331" s="682">
        <f>_xll.qlCalendarAdvance(Calendar,X2331,NDays&amp;"D")</f>
        <v>55591</v>
      </c>
      <c r="Z2331" s="681">
        <v>1.9371833385236625E-2</v>
      </c>
      <c r="AA2331" s="686"/>
      <c r="AB2331" s="685"/>
    </row>
    <row r="2332" spans="22:28" x14ac:dyDescent="0.2">
      <c r="V2332" s="688"/>
      <c r="W2332" s="687" t="str">
        <f t="shared" si="43"/>
        <v>1w</v>
      </c>
      <c r="X2332" s="683">
        <f>_xll.qlCalendarAdvance(Calendar,X2331,W2332,"f",FALSE)</f>
        <v>55598</v>
      </c>
      <c r="Y2332" s="682">
        <f>_xll.qlCalendarAdvance(Calendar,X2332,NDays&amp;"D")</f>
        <v>55598</v>
      </c>
      <c r="Z2332" s="681">
        <v>1.936902114526462E-2</v>
      </c>
      <c r="AA2332" s="686"/>
      <c r="AB2332" s="685"/>
    </row>
    <row r="2333" spans="22:28" x14ac:dyDescent="0.2">
      <c r="V2333" s="688"/>
      <c r="W2333" s="687" t="str">
        <f t="shared" si="43"/>
        <v>1w</v>
      </c>
      <c r="X2333" s="683">
        <f>_xll.qlCalendarAdvance(Calendar,X2332,W2333,"f",FALSE)</f>
        <v>55605</v>
      </c>
      <c r="Y2333" s="682">
        <f>_xll.qlCalendarAdvance(Calendar,X2333,NDays&amp;"D")</f>
        <v>55605</v>
      </c>
      <c r="Z2333" s="681">
        <v>1.9366225567435391E-2</v>
      </c>
      <c r="AA2333" s="686"/>
      <c r="AB2333" s="685"/>
    </row>
    <row r="2334" spans="22:28" x14ac:dyDescent="0.2">
      <c r="V2334" s="688"/>
      <c r="W2334" s="687" t="str">
        <f t="shared" si="43"/>
        <v>1w</v>
      </c>
      <c r="X2334" s="683">
        <f>_xll.qlCalendarAdvance(Calendar,X2333,W2334,"f",FALSE)</f>
        <v>55612</v>
      </c>
      <c r="Y2334" s="682">
        <f>_xll.qlCalendarAdvance(Calendar,X2334,NDays&amp;"D")</f>
        <v>55612</v>
      </c>
      <c r="Z2334" s="681">
        <v>1.9363446651586846E-2</v>
      </c>
      <c r="AA2334" s="686"/>
      <c r="AB2334" s="685"/>
    </row>
    <row r="2335" spans="22:28" x14ac:dyDescent="0.2">
      <c r="V2335" s="688"/>
      <c r="W2335" s="687" t="str">
        <f t="shared" si="43"/>
        <v>1w</v>
      </c>
      <c r="X2335" s="683">
        <f>_xll.qlCalendarAdvance(Calendar,X2334,W2335,"f",FALSE)</f>
        <v>55619</v>
      </c>
      <c r="Y2335" s="682">
        <f>_xll.qlCalendarAdvance(Calendar,X2335,NDays&amp;"D")</f>
        <v>55619</v>
      </c>
      <c r="Z2335" s="681">
        <v>1.9360684397881078E-2</v>
      </c>
      <c r="AA2335" s="686"/>
      <c r="AB2335" s="685"/>
    </row>
    <row r="2336" spans="22:28" x14ac:dyDescent="0.2">
      <c r="V2336" s="688"/>
      <c r="W2336" s="687" t="str">
        <f t="shared" si="43"/>
        <v>1w</v>
      </c>
      <c r="X2336" s="683">
        <f>_xll.qlCalendarAdvance(Calendar,X2335,W2336,"f",FALSE)</f>
        <v>55626</v>
      </c>
      <c r="Y2336" s="682">
        <f>_xll.qlCalendarAdvance(Calendar,X2336,NDays&amp;"D")</f>
        <v>55626</v>
      </c>
      <c r="Z2336" s="681">
        <v>1.9357938806480179E-2</v>
      </c>
      <c r="AA2336" s="686"/>
      <c r="AB2336" s="685"/>
    </row>
    <row r="2337" spans="22:28" x14ac:dyDescent="0.2">
      <c r="V2337" s="688"/>
      <c r="W2337" s="687" t="str">
        <f t="shared" si="43"/>
        <v>1w</v>
      </c>
      <c r="X2337" s="683">
        <f>_xll.qlCalendarAdvance(Calendar,X2336,W2337,"f",FALSE)</f>
        <v>55633</v>
      </c>
      <c r="Y2337" s="682">
        <f>_xll.qlCalendarAdvance(Calendar,X2337,NDays&amp;"D")</f>
        <v>55633</v>
      </c>
      <c r="Z2337" s="681">
        <v>1.9355209877141011E-2</v>
      </c>
      <c r="AA2337" s="686"/>
      <c r="AB2337" s="685"/>
    </row>
    <row r="2338" spans="22:28" x14ac:dyDescent="0.2">
      <c r="V2338" s="688"/>
      <c r="W2338" s="687" t="str">
        <f t="shared" si="43"/>
        <v>1w</v>
      </c>
      <c r="X2338" s="683">
        <f>_xll.qlCalendarAdvance(Calendar,X2337,W2338,"f",FALSE)</f>
        <v>55640</v>
      </c>
      <c r="Y2338" s="682">
        <f>_xll.qlCalendarAdvance(Calendar,X2338,NDays&amp;"D")</f>
        <v>55640</v>
      </c>
      <c r="Z2338" s="681">
        <v>1.9352497609782526E-2</v>
      </c>
      <c r="AA2338" s="686"/>
      <c r="AB2338" s="685"/>
    </row>
    <row r="2339" spans="22:28" x14ac:dyDescent="0.2">
      <c r="V2339" s="688"/>
      <c r="W2339" s="687" t="str">
        <f t="shared" si="43"/>
        <v>1w</v>
      </c>
      <c r="X2339" s="683">
        <f>_xll.qlCalendarAdvance(Calendar,X2338,W2339,"f",FALSE)</f>
        <v>55647</v>
      </c>
      <c r="Y2339" s="682">
        <f>_xll.qlCalendarAdvance(Calendar,X2339,NDays&amp;"D")</f>
        <v>55647</v>
      </c>
      <c r="Z2339" s="681">
        <v>1.9349802004809957E-2</v>
      </c>
      <c r="AA2339" s="686"/>
      <c r="AB2339" s="685"/>
    </row>
    <row r="2340" spans="22:28" x14ac:dyDescent="0.2">
      <c r="V2340" s="688"/>
      <c r="W2340" s="687" t="str">
        <f t="shared" si="43"/>
        <v>1w</v>
      </c>
      <c r="X2340" s="683">
        <f>_xll.qlCalendarAdvance(Calendar,X2339,W2340,"f",FALSE)</f>
        <v>55654</v>
      </c>
      <c r="Y2340" s="682">
        <f>_xll.qlCalendarAdvance(Calendar,X2340,NDays&amp;"D")</f>
        <v>55654</v>
      </c>
      <c r="Z2340" s="681">
        <v>1.9347123061818072E-2</v>
      </c>
      <c r="AA2340" s="686"/>
      <c r="AB2340" s="685"/>
    </row>
    <row r="2341" spans="22:28" x14ac:dyDescent="0.2">
      <c r="V2341" s="688"/>
      <c r="W2341" s="687" t="str">
        <f t="shared" si="43"/>
        <v>1w</v>
      </c>
      <c r="X2341" s="683">
        <f>_xll.qlCalendarAdvance(Calendar,X2340,W2341,"f",FALSE)</f>
        <v>55661</v>
      </c>
      <c r="Y2341" s="682">
        <f>_xll.qlCalendarAdvance(Calendar,X2341,NDays&amp;"D")</f>
        <v>55661</v>
      </c>
      <c r="Z2341" s="681">
        <v>1.9344460780968964E-2</v>
      </c>
      <c r="AA2341" s="686"/>
      <c r="AB2341" s="685"/>
    </row>
    <row r="2342" spans="22:28" x14ac:dyDescent="0.2">
      <c r="V2342" s="688"/>
      <c r="W2342" s="687" t="str">
        <f t="shared" si="43"/>
        <v>1w</v>
      </c>
      <c r="X2342" s="683">
        <f>_xll.qlCalendarAdvance(Calendar,X2341,W2342,"f",FALSE)</f>
        <v>55668</v>
      </c>
      <c r="Y2342" s="682">
        <f>_xll.qlCalendarAdvance(Calendar,X2342,NDays&amp;"D")</f>
        <v>55668</v>
      </c>
      <c r="Z2342" s="681">
        <v>1.9341815162181586E-2</v>
      </c>
      <c r="AA2342" s="686"/>
      <c r="AB2342" s="685"/>
    </row>
    <row r="2343" spans="22:28" x14ac:dyDescent="0.2">
      <c r="V2343" s="688"/>
      <c r="W2343" s="687" t="str">
        <f t="shared" si="43"/>
        <v>1w</v>
      </c>
      <c r="X2343" s="683">
        <f>_xll.qlCalendarAdvance(Calendar,X2342,W2343,"f",FALSE)</f>
        <v>55675</v>
      </c>
      <c r="Y2343" s="682">
        <f>_xll.qlCalendarAdvance(Calendar,X2343,NDays&amp;"D")</f>
        <v>55675</v>
      </c>
      <c r="Z2343" s="681">
        <v>1.9339186205780123E-2</v>
      </c>
      <c r="AA2343" s="686"/>
      <c r="AB2343" s="685"/>
    </row>
    <row r="2344" spans="22:28" x14ac:dyDescent="0.2">
      <c r="V2344" s="688"/>
      <c r="W2344" s="687" t="str">
        <f t="shared" si="43"/>
        <v>1w</v>
      </c>
      <c r="X2344" s="683">
        <f>_xll.qlCalendarAdvance(Calendar,X2343,W2344,"f",FALSE)</f>
        <v>55682</v>
      </c>
      <c r="Y2344" s="682">
        <f>_xll.qlCalendarAdvance(Calendar,X2344,NDays&amp;"D")</f>
        <v>55682</v>
      </c>
      <c r="Z2344" s="681">
        <v>1.9336573911359345E-2</v>
      </c>
      <c r="AA2344" s="686"/>
      <c r="AB2344" s="685"/>
    </row>
    <row r="2345" spans="22:28" x14ac:dyDescent="0.2">
      <c r="V2345" s="688"/>
      <c r="W2345" s="687" t="str">
        <f t="shared" si="43"/>
        <v>1w</v>
      </c>
      <c r="X2345" s="683">
        <f>_xll.qlCalendarAdvance(Calendar,X2344,W2345,"f",FALSE)</f>
        <v>55689</v>
      </c>
      <c r="Y2345" s="682">
        <f>_xll.qlCalendarAdvance(Calendar,X2345,NDays&amp;"D")</f>
        <v>55689</v>
      </c>
      <c r="Z2345" s="681">
        <v>1.9333978279081343E-2</v>
      </c>
      <c r="AA2345" s="686"/>
      <c r="AB2345" s="685"/>
    </row>
    <row r="2346" spans="22:28" x14ac:dyDescent="0.2">
      <c r="V2346" s="688"/>
      <c r="W2346" s="687" t="str">
        <f t="shared" si="43"/>
        <v>1w</v>
      </c>
      <c r="X2346" s="683">
        <f>_xll.qlCalendarAdvance(Calendar,X2345,W2346,"f",FALSE)</f>
        <v>55696</v>
      </c>
      <c r="Y2346" s="682">
        <f>_xll.qlCalendarAdvance(Calendar,X2346,NDays&amp;"D")</f>
        <v>55696</v>
      </c>
      <c r="Z2346" s="681">
        <v>1.9331399308865072E-2</v>
      </c>
      <c r="AA2346" s="686"/>
      <c r="AB2346" s="685"/>
    </row>
    <row r="2347" spans="22:28" x14ac:dyDescent="0.2">
      <c r="V2347" s="688"/>
      <c r="W2347" s="687" t="str">
        <f t="shared" si="43"/>
        <v>1w</v>
      </c>
      <c r="X2347" s="683">
        <f>_xll.qlCalendarAdvance(Calendar,X2346,W2347,"f",FALSE)</f>
        <v>55703</v>
      </c>
      <c r="Y2347" s="682">
        <f>_xll.qlCalendarAdvance(Calendar,X2347,NDays&amp;"D")</f>
        <v>55703</v>
      </c>
      <c r="Z2347" s="681">
        <v>1.9328837000953669E-2</v>
      </c>
      <c r="AA2347" s="686"/>
      <c r="AB2347" s="685"/>
    </row>
    <row r="2348" spans="22:28" x14ac:dyDescent="0.2">
      <c r="V2348" s="688"/>
      <c r="W2348" s="687" t="str">
        <f t="shared" si="43"/>
        <v>1w</v>
      </c>
      <c r="X2348" s="683">
        <f>_xll.qlCalendarAdvance(Calendar,X2347,W2348,"f",FALSE)</f>
        <v>55710</v>
      </c>
      <c r="Y2348" s="682">
        <f>_xll.qlCalendarAdvance(Calendar,X2348,NDays&amp;"D")</f>
        <v>55710</v>
      </c>
      <c r="Z2348" s="681">
        <v>1.9326291355022951E-2</v>
      </c>
      <c r="AA2348" s="686"/>
      <c r="AB2348" s="685"/>
    </row>
    <row r="2349" spans="22:28" x14ac:dyDescent="0.2">
      <c r="V2349" s="688"/>
      <c r="W2349" s="687" t="str">
        <f t="shared" si="43"/>
        <v>1w</v>
      </c>
      <c r="X2349" s="683">
        <f>_xll.qlCalendarAdvance(Calendar,X2348,W2349,"f",FALSE)</f>
        <v>55717</v>
      </c>
      <c r="Y2349" s="682">
        <f>_xll.qlCalendarAdvance(Calendar,X2349,NDays&amp;"D")</f>
        <v>55717</v>
      </c>
      <c r="Z2349" s="681">
        <v>1.9323762371316056E-2</v>
      </c>
      <c r="AA2349" s="686"/>
      <c r="AB2349" s="685"/>
    </row>
    <row r="2350" spans="22:28" x14ac:dyDescent="0.2">
      <c r="V2350" s="688"/>
      <c r="W2350" s="687" t="str">
        <f t="shared" si="43"/>
        <v>1w</v>
      </c>
      <c r="X2350" s="683">
        <f>_xll.qlCalendarAdvance(Calendar,X2349,W2350,"f",FALSE)</f>
        <v>55724</v>
      </c>
      <c r="Y2350" s="682">
        <f>_xll.qlCalendarAdvance(Calendar,X2350,NDays&amp;"D")</f>
        <v>55724</v>
      </c>
      <c r="Z2350" s="681">
        <v>1.9321250049670891E-2</v>
      </c>
      <c r="AA2350" s="686"/>
      <c r="AB2350" s="685"/>
    </row>
    <row r="2351" spans="22:28" x14ac:dyDescent="0.2">
      <c r="V2351" s="688"/>
      <c r="W2351" s="687" t="str">
        <f t="shared" si="43"/>
        <v>1w</v>
      </c>
      <c r="X2351" s="683">
        <f>_xll.qlCalendarAdvance(Calendar,X2350,W2351,"f",FALSE)</f>
        <v>55731</v>
      </c>
      <c r="Y2351" s="682">
        <f>_xll.qlCalendarAdvance(Calendar,X2351,NDays&amp;"D")</f>
        <v>55731</v>
      </c>
      <c r="Z2351" s="681">
        <v>1.9318754390168502E-2</v>
      </c>
      <c r="AA2351" s="686"/>
      <c r="AB2351" s="685"/>
    </row>
    <row r="2352" spans="22:28" x14ac:dyDescent="0.2">
      <c r="V2352" s="688"/>
      <c r="W2352" s="687" t="str">
        <f t="shared" si="43"/>
        <v>1w</v>
      </c>
      <c r="X2352" s="683">
        <f>_xll.qlCalendarAdvance(Calendar,X2351,W2352,"f",FALSE)</f>
        <v>55738</v>
      </c>
      <c r="Y2352" s="682">
        <f>_xll.qlCalendarAdvance(Calendar,X2352,NDays&amp;"D")</f>
        <v>55738</v>
      </c>
      <c r="Z2352" s="681">
        <v>1.9316275392889937E-2</v>
      </c>
      <c r="AA2352" s="686"/>
      <c r="AB2352" s="685"/>
    </row>
    <row r="2353" spans="22:28" x14ac:dyDescent="0.2">
      <c r="V2353" s="688"/>
      <c r="W2353" s="687" t="str">
        <f t="shared" si="43"/>
        <v>1w</v>
      </c>
      <c r="X2353" s="683">
        <f>_xll.qlCalendarAdvance(Calendar,X2352,W2353,"f",FALSE)</f>
        <v>55745</v>
      </c>
      <c r="Y2353" s="682">
        <f>_xll.qlCalendarAdvance(Calendar,X2353,NDays&amp;"D")</f>
        <v>55745</v>
      </c>
      <c r="Z2353" s="681">
        <v>1.9313813057592055E-2</v>
      </c>
      <c r="AA2353" s="686"/>
      <c r="AB2353" s="685"/>
    </row>
    <row r="2354" spans="22:28" x14ac:dyDescent="0.2">
      <c r="V2354" s="688"/>
      <c r="W2354" s="687" t="str">
        <f t="shared" si="43"/>
        <v>1w</v>
      </c>
      <c r="X2354" s="683">
        <f>_xll.qlCalendarAdvance(Calendar,X2353,W2354,"f",FALSE)</f>
        <v>55752</v>
      </c>
      <c r="Y2354" s="682">
        <f>_xll.qlCalendarAdvance(Calendar,X2354,NDays&amp;"D")</f>
        <v>55752</v>
      </c>
      <c r="Z2354" s="681">
        <v>1.9311367384599043E-2</v>
      </c>
      <c r="AA2354" s="686"/>
      <c r="AB2354" s="685"/>
    </row>
    <row r="2355" spans="22:28" x14ac:dyDescent="0.2">
      <c r="V2355" s="688"/>
      <c r="W2355" s="687" t="str">
        <f t="shared" si="43"/>
        <v>1w</v>
      </c>
      <c r="X2355" s="683">
        <f>_xll.qlCalendarAdvance(Calendar,X2354,W2355,"f",FALSE)</f>
        <v>55759</v>
      </c>
      <c r="Y2355" s="682">
        <f>_xll.qlCalendarAdvance(Calendar,X2355,NDays&amp;"D")</f>
        <v>55759</v>
      </c>
      <c r="Z2355" s="681">
        <v>1.9308938373586715E-2</v>
      </c>
      <c r="AA2355" s="686"/>
      <c r="AB2355" s="685"/>
    </row>
    <row r="2356" spans="22:28" x14ac:dyDescent="0.2">
      <c r="V2356" s="688"/>
      <c r="W2356" s="687" t="str">
        <f t="shared" si="43"/>
        <v>1w</v>
      </c>
      <c r="X2356" s="683">
        <f>_xll.qlCalendarAdvance(Calendar,X2355,W2356,"f",FALSE)</f>
        <v>55766</v>
      </c>
      <c r="Y2356" s="682">
        <f>_xll.qlCalendarAdvance(Calendar,X2356,NDays&amp;"D")</f>
        <v>55766</v>
      </c>
      <c r="Z2356" s="681">
        <v>1.930652602479821E-2</v>
      </c>
      <c r="AA2356" s="686"/>
      <c r="AB2356" s="685"/>
    </row>
    <row r="2357" spans="22:28" x14ac:dyDescent="0.2">
      <c r="V2357" s="688"/>
      <c r="W2357" s="687" t="str">
        <f t="shared" si="43"/>
        <v>1w</v>
      </c>
      <c r="X2357" s="683">
        <f>_xll.qlCalendarAdvance(Calendar,X2356,W2357,"f",FALSE)</f>
        <v>55773</v>
      </c>
      <c r="Y2357" s="682">
        <f>_xll.qlCalendarAdvance(Calendar,X2357,NDays&amp;"D")</f>
        <v>55773</v>
      </c>
      <c r="Z2357" s="681">
        <v>1.9304130337990388E-2</v>
      </c>
      <c r="AA2357" s="686"/>
      <c r="AB2357" s="685"/>
    </row>
    <row r="2358" spans="22:28" x14ac:dyDescent="0.2">
      <c r="V2358" s="688"/>
      <c r="W2358" s="687" t="str">
        <f t="shared" si="43"/>
        <v>1w</v>
      </c>
      <c r="X2358" s="683">
        <f>_xll.qlCalendarAdvance(Calendar,X2357,W2358,"f",FALSE)</f>
        <v>55780</v>
      </c>
      <c r="Y2358" s="682">
        <f>_xll.qlCalendarAdvance(Calendar,X2358,NDays&amp;"D")</f>
        <v>55780</v>
      </c>
      <c r="Z2358" s="681">
        <v>1.9301751313487436E-2</v>
      </c>
      <c r="AA2358" s="686"/>
      <c r="AB2358" s="685"/>
    </row>
    <row r="2359" spans="22:28" x14ac:dyDescent="0.2">
      <c r="V2359" s="688"/>
      <c r="W2359" s="687" t="str">
        <f t="shared" si="43"/>
        <v>1w</v>
      </c>
      <c r="X2359" s="683">
        <f>_xll.qlCalendarAdvance(Calendar,X2358,W2359,"f",FALSE)</f>
        <v>55787</v>
      </c>
      <c r="Y2359" s="682">
        <f>_xll.qlCalendarAdvance(Calendar,X2359,NDays&amp;"D")</f>
        <v>55787</v>
      </c>
      <c r="Z2359" s="681">
        <v>1.9299388951127261E-2</v>
      </c>
      <c r="AA2359" s="686"/>
      <c r="AB2359" s="685"/>
    </row>
    <row r="2360" spans="22:28" x14ac:dyDescent="0.2">
      <c r="V2360" s="688"/>
      <c r="W2360" s="687" t="str">
        <f t="shared" si="43"/>
        <v>1w</v>
      </c>
      <c r="X2360" s="683">
        <f>_xll.qlCalendarAdvance(Calendar,X2359,W2360,"f",FALSE)</f>
        <v>55794</v>
      </c>
      <c r="Y2360" s="682">
        <f>_xll.qlCalendarAdvance(Calendar,X2360,NDays&amp;"D")</f>
        <v>55794</v>
      </c>
      <c r="Z2360" s="681">
        <v>1.929704325074777E-2</v>
      </c>
      <c r="AA2360" s="686"/>
      <c r="AB2360" s="685"/>
    </row>
    <row r="2361" spans="22:28" x14ac:dyDescent="0.2">
      <c r="V2361" s="688"/>
      <c r="W2361" s="687" t="str">
        <f t="shared" si="43"/>
        <v>1w</v>
      </c>
      <c r="X2361" s="683">
        <f>_xll.qlCalendarAdvance(Calendar,X2360,W2361,"f",FALSE)</f>
        <v>55801</v>
      </c>
      <c r="Y2361" s="682">
        <f>_xll.qlCalendarAdvance(Calendar,X2361,NDays&amp;"D")</f>
        <v>55801</v>
      </c>
      <c r="Z2361" s="681">
        <v>1.9294714212592101E-2</v>
      </c>
      <c r="AA2361" s="686"/>
      <c r="AB2361" s="685"/>
    </row>
    <row r="2362" spans="22:28" x14ac:dyDescent="0.2">
      <c r="V2362" s="688"/>
      <c r="W2362" s="687" t="str">
        <f t="shared" si="43"/>
        <v>1w</v>
      </c>
      <c r="X2362" s="683">
        <f>_xll.qlCalendarAdvance(Calendar,X2361,W2362,"f",FALSE)</f>
        <v>55808</v>
      </c>
      <c r="Y2362" s="682">
        <f>_xll.qlCalendarAdvance(Calendar,X2362,NDays&amp;"D")</f>
        <v>55808</v>
      </c>
      <c r="Z2362" s="681">
        <v>1.9292401836579209E-2</v>
      </c>
      <c r="AA2362" s="686"/>
      <c r="AB2362" s="685"/>
    </row>
    <row r="2363" spans="22:28" x14ac:dyDescent="0.2">
      <c r="V2363" s="688"/>
      <c r="W2363" s="687" t="str">
        <f t="shared" si="43"/>
        <v>1w</v>
      </c>
      <c r="X2363" s="683">
        <f>_xll.qlCalendarAdvance(Calendar,X2362,W2363,"f",FALSE)</f>
        <v>55815</v>
      </c>
      <c r="Y2363" s="682">
        <f>_xll.qlCalendarAdvance(Calendar,X2363,NDays&amp;"D")</f>
        <v>55815</v>
      </c>
      <c r="Z2363" s="681">
        <v>1.9290106122628048E-2</v>
      </c>
      <c r="AA2363" s="686"/>
      <c r="AB2363" s="685"/>
    </row>
    <row r="2364" spans="22:28" x14ac:dyDescent="0.2">
      <c r="V2364" s="688"/>
      <c r="W2364" s="687" t="str">
        <f t="shared" si="43"/>
        <v>1w</v>
      </c>
      <c r="X2364" s="683">
        <f>_xll.qlCalendarAdvance(Calendar,X2363,W2364,"f",FALSE)</f>
        <v>55822</v>
      </c>
      <c r="Y2364" s="682">
        <f>_xll.qlCalendarAdvance(Calendar,X2364,NDays&amp;"D")</f>
        <v>55822</v>
      </c>
      <c r="Z2364" s="681">
        <v>1.9287827070819663E-2</v>
      </c>
      <c r="AA2364" s="686"/>
      <c r="AB2364" s="685"/>
    </row>
    <row r="2365" spans="22:28" x14ac:dyDescent="0.2">
      <c r="V2365" s="688"/>
      <c r="W2365" s="687" t="str">
        <f t="shared" si="43"/>
        <v>1w</v>
      </c>
      <c r="X2365" s="683">
        <f>_xll.qlCalendarAdvance(Calendar,X2364,W2365,"f",FALSE)</f>
        <v>55829</v>
      </c>
      <c r="Y2365" s="682">
        <f>_xll.qlCalendarAdvance(Calendar,X2365,NDays&amp;"D")</f>
        <v>55829</v>
      </c>
      <c r="Z2365" s="681">
        <v>1.9285564681154055E-2</v>
      </c>
      <c r="AA2365" s="686"/>
      <c r="AB2365" s="685"/>
    </row>
    <row r="2366" spans="22:28" x14ac:dyDescent="0.2">
      <c r="V2366" s="688"/>
      <c r="W2366" s="687" t="str">
        <f t="shared" si="43"/>
        <v>1w</v>
      </c>
      <c r="X2366" s="683">
        <f>_xll.qlCalendarAdvance(Calendar,X2365,W2366,"f",FALSE)</f>
        <v>55836</v>
      </c>
      <c r="Y2366" s="682">
        <f>_xll.qlCalendarAdvance(Calendar,X2366,NDays&amp;"D")</f>
        <v>55836</v>
      </c>
      <c r="Z2366" s="681">
        <v>1.9283318953631223E-2</v>
      </c>
      <c r="AA2366" s="686"/>
      <c r="AB2366" s="685"/>
    </row>
    <row r="2367" spans="22:28" x14ac:dyDescent="0.2">
      <c r="V2367" s="688"/>
      <c r="W2367" s="687" t="str">
        <f t="shared" si="43"/>
        <v>1w</v>
      </c>
      <c r="X2367" s="683">
        <f>_xll.qlCalendarAdvance(Calendar,X2366,W2367,"f",FALSE)</f>
        <v>55843</v>
      </c>
      <c r="Y2367" s="682">
        <f>_xll.qlCalendarAdvance(Calendar,X2367,NDays&amp;"D")</f>
        <v>55843</v>
      </c>
      <c r="Z2367" s="681">
        <v>1.9281089888251168E-2</v>
      </c>
      <c r="AA2367" s="686"/>
      <c r="AB2367" s="685"/>
    </row>
    <row r="2368" spans="22:28" x14ac:dyDescent="0.2">
      <c r="V2368" s="688"/>
      <c r="W2368" s="687" t="str">
        <f t="shared" si="43"/>
        <v>1w</v>
      </c>
      <c r="X2368" s="683">
        <f>_xll.qlCalendarAdvance(Calendar,X2367,W2368,"f",FALSE)</f>
        <v>55850</v>
      </c>
      <c r="Y2368" s="682">
        <f>_xll.qlCalendarAdvance(Calendar,X2368,NDays&amp;"D")</f>
        <v>55850</v>
      </c>
      <c r="Z2368" s="681">
        <v>1.927887748501389E-2</v>
      </c>
      <c r="AA2368" s="686"/>
      <c r="AB2368" s="685"/>
    </row>
    <row r="2369" spans="22:28" x14ac:dyDescent="0.2">
      <c r="V2369" s="688"/>
      <c r="W2369" s="687" t="str">
        <f t="shared" si="43"/>
        <v>1w</v>
      </c>
      <c r="X2369" s="683">
        <f>_xll.qlCalendarAdvance(Calendar,X2368,W2369,"f",FALSE)</f>
        <v>55857</v>
      </c>
      <c r="Y2369" s="682">
        <f>_xll.qlCalendarAdvance(Calendar,X2369,NDays&amp;"D")</f>
        <v>55857</v>
      </c>
      <c r="Z2369" s="681">
        <v>1.9276681743838342E-2</v>
      </c>
      <c r="AA2369" s="686"/>
      <c r="AB2369" s="685"/>
    </row>
    <row r="2370" spans="22:28" x14ac:dyDescent="0.2">
      <c r="V2370" s="688"/>
      <c r="W2370" s="687" t="str">
        <f t="shared" si="43"/>
        <v>1w</v>
      </c>
      <c r="X2370" s="683">
        <f>_xll.qlCalendarAdvance(Calendar,X2369,W2370,"f",FALSE)</f>
        <v>55864</v>
      </c>
      <c r="Y2370" s="682">
        <f>_xll.qlCalendarAdvance(Calendar,X2370,NDays&amp;"D")</f>
        <v>55864</v>
      </c>
      <c r="Z2370" s="681">
        <v>1.9274502664805571E-2</v>
      </c>
      <c r="AA2370" s="686"/>
      <c r="AB2370" s="685"/>
    </row>
    <row r="2371" spans="22:28" x14ac:dyDescent="0.2">
      <c r="V2371" s="688"/>
      <c r="W2371" s="687" t="str">
        <f t="shared" si="43"/>
        <v>1w</v>
      </c>
      <c r="X2371" s="683">
        <f>_xll.qlCalendarAdvance(Calendar,X2370,W2371,"f",FALSE)</f>
        <v>55871</v>
      </c>
      <c r="Y2371" s="682">
        <f>_xll.qlCalendarAdvance(Calendar,X2371,NDays&amp;"D")</f>
        <v>55871</v>
      </c>
      <c r="Z2371" s="681">
        <v>1.927234024783453E-2</v>
      </c>
      <c r="AA2371" s="686"/>
      <c r="AB2371" s="685"/>
    </row>
    <row r="2372" spans="22:28" x14ac:dyDescent="0.2">
      <c r="V2372" s="688"/>
      <c r="W2372" s="687" t="str">
        <f t="shared" si="43"/>
        <v>1w</v>
      </c>
      <c r="X2372" s="683">
        <f>_xll.qlCalendarAdvance(Calendar,X2371,W2372,"f",FALSE)</f>
        <v>55880</v>
      </c>
      <c r="Y2372" s="682">
        <f>_xll.qlCalendarAdvance(Calendar,X2372,NDays&amp;"D")</f>
        <v>55880</v>
      </c>
      <c r="Z2372" s="681">
        <v>1.9270297390228862E-2</v>
      </c>
      <c r="AA2372" s="686"/>
      <c r="AB2372" s="685"/>
    </row>
    <row r="2373" spans="22:28" x14ac:dyDescent="0.2">
      <c r="V2373" s="688"/>
      <c r="W2373" s="687" t="str">
        <f t="shared" si="43"/>
        <v>1w</v>
      </c>
      <c r="X2373" s="683">
        <f>_xll.qlCalendarAdvance(Calendar,X2372,W2373,"f",FALSE)</f>
        <v>55887</v>
      </c>
      <c r="Y2373" s="682">
        <f>_xll.qlCalendarAdvance(Calendar,X2373,NDays&amp;"D")</f>
        <v>55887</v>
      </c>
      <c r="Z2373" s="681">
        <v>1.9268175214438209E-2</v>
      </c>
      <c r="AA2373" s="686"/>
      <c r="AB2373" s="685"/>
    </row>
    <row r="2374" spans="22:28" x14ac:dyDescent="0.2">
      <c r="V2374" s="688"/>
      <c r="W2374" s="687" t="str">
        <f t="shared" si="43"/>
        <v>1w</v>
      </c>
      <c r="X2374" s="683">
        <f>_xll.qlCalendarAdvance(Calendar,X2373,W2374,"f",FALSE)</f>
        <v>55894</v>
      </c>
      <c r="Y2374" s="682">
        <f>_xll.qlCalendarAdvance(Calendar,X2374,NDays&amp;"D")</f>
        <v>55894</v>
      </c>
      <c r="Z2374" s="681">
        <v>1.9266069702546334E-2</v>
      </c>
      <c r="AA2374" s="686"/>
      <c r="AB2374" s="685"/>
    </row>
    <row r="2375" spans="22:28" x14ac:dyDescent="0.2">
      <c r="V2375" s="688"/>
      <c r="W2375" s="687" t="str">
        <f t="shared" si="43"/>
        <v>1w</v>
      </c>
      <c r="X2375" s="683">
        <f>_xll.qlCalendarAdvance(Calendar,X2374,W2375,"f",FALSE)</f>
        <v>55901</v>
      </c>
      <c r="Y2375" s="682">
        <f>_xll.qlCalendarAdvance(Calendar,X2375,NDays&amp;"D")</f>
        <v>55901</v>
      </c>
      <c r="Z2375" s="681">
        <v>1.926398085460727E-2</v>
      </c>
      <c r="AA2375" s="686"/>
      <c r="AB2375" s="685"/>
    </row>
    <row r="2376" spans="22:28" x14ac:dyDescent="0.2">
      <c r="V2376" s="688"/>
      <c r="W2376" s="687" t="str">
        <f t="shared" si="43"/>
        <v>1w</v>
      </c>
      <c r="X2376" s="683">
        <f>_xll.qlCalendarAdvance(Calendar,X2375,W2376,"f",FALSE)</f>
        <v>55908</v>
      </c>
      <c r="Y2376" s="682">
        <f>_xll.qlCalendarAdvance(Calendar,X2376,NDays&amp;"D")</f>
        <v>55908</v>
      </c>
      <c r="Z2376" s="681">
        <v>1.9261908670539972E-2</v>
      </c>
      <c r="AA2376" s="686"/>
      <c r="AB2376" s="685"/>
    </row>
    <row r="2377" spans="22:28" x14ac:dyDescent="0.2">
      <c r="V2377" s="688"/>
      <c r="W2377" s="687" t="str">
        <f t="shared" si="43"/>
        <v>1w</v>
      </c>
      <c r="X2377" s="683">
        <f>_xll.qlCalendarAdvance(Calendar,X2376,W2377,"f",FALSE)</f>
        <v>55915</v>
      </c>
      <c r="Y2377" s="682">
        <f>_xll.qlCalendarAdvance(Calendar,X2377,NDays&amp;"D")</f>
        <v>55915</v>
      </c>
      <c r="Z2377" s="681">
        <v>1.9259853150398468E-2</v>
      </c>
      <c r="AA2377" s="686"/>
      <c r="AB2377" s="685"/>
    </row>
    <row r="2378" spans="22:28" x14ac:dyDescent="0.2">
      <c r="V2378" s="688"/>
      <c r="W2378" s="687" t="str">
        <f t="shared" si="43"/>
        <v>1w</v>
      </c>
      <c r="X2378" s="683">
        <f>_xll.qlCalendarAdvance(Calendar,X2377,W2378,"f",FALSE)</f>
        <v>55922</v>
      </c>
      <c r="Y2378" s="682">
        <f>_xll.qlCalendarAdvance(Calendar,X2378,NDays&amp;"D")</f>
        <v>55922</v>
      </c>
      <c r="Z2378" s="681">
        <v>1.9257814294155743E-2</v>
      </c>
      <c r="AA2378" s="686"/>
      <c r="AB2378" s="685"/>
    </row>
    <row r="2379" spans="22:28" x14ac:dyDescent="0.2">
      <c r="V2379" s="688"/>
      <c r="W2379" s="687" t="str">
        <f t="shared" si="43"/>
        <v>1w</v>
      </c>
      <c r="X2379" s="683">
        <f>_xll.qlCalendarAdvance(Calendar,X2378,W2379,"f",FALSE)</f>
        <v>55929</v>
      </c>
      <c r="Y2379" s="682">
        <f>_xll.qlCalendarAdvance(Calendar,X2379,NDays&amp;"D")</f>
        <v>55929</v>
      </c>
      <c r="Z2379" s="681">
        <v>1.9255792101811796E-2</v>
      </c>
      <c r="AA2379" s="686"/>
      <c r="AB2379" s="685"/>
    </row>
    <row r="2380" spans="22:28" x14ac:dyDescent="0.2">
      <c r="V2380" s="688"/>
      <c r="W2380" s="687" t="str">
        <f t="shared" si="43"/>
        <v>1w</v>
      </c>
      <c r="X2380" s="683">
        <f>_xll.qlCalendarAdvance(Calendar,X2379,W2380,"f",FALSE)</f>
        <v>55936</v>
      </c>
      <c r="Y2380" s="682">
        <f>_xll.qlCalendarAdvance(Calendar,X2380,NDays&amp;"D")</f>
        <v>55936</v>
      </c>
      <c r="Z2380" s="681">
        <v>1.925378657336663E-2</v>
      </c>
      <c r="AA2380" s="686"/>
      <c r="AB2380" s="685"/>
    </row>
    <row r="2381" spans="22:28" x14ac:dyDescent="0.2">
      <c r="V2381" s="688"/>
      <c r="W2381" s="687" t="str">
        <f t="shared" si="43"/>
        <v>1w</v>
      </c>
      <c r="X2381" s="683">
        <f>_xll.qlCalendarAdvance(Calendar,X2380,W2381,"f",FALSE)</f>
        <v>55943</v>
      </c>
      <c r="Y2381" s="682">
        <f>_xll.qlCalendarAdvance(Calendar,X2381,NDays&amp;"D")</f>
        <v>55943</v>
      </c>
      <c r="Z2381" s="681">
        <v>1.9251797708820243E-2</v>
      </c>
      <c r="AA2381" s="686"/>
      <c r="AB2381" s="685"/>
    </row>
    <row r="2382" spans="22:28" x14ac:dyDescent="0.2">
      <c r="V2382" s="688"/>
      <c r="W2382" s="687" t="str">
        <f t="shared" si="43"/>
        <v>1w</v>
      </c>
      <c r="X2382" s="683">
        <f>_xll.qlCalendarAdvance(Calendar,X2381,W2382,"f",FALSE)</f>
        <v>55950</v>
      </c>
      <c r="Y2382" s="682">
        <f>_xll.qlCalendarAdvance(Calendar,X2382,NDays&amp;"D")</f>
        <v>55950</v>
      </c>
      <c r="Z2382" s="681">
        <v>1.9249825508199651E-2</v>
      </c>
      <c r="AA2382" s="686"/>
      <c r="AB2382" s="685"/>
    </row>
    <row r="2383" spans="22:28" x14ac:dyDescent="0.2">
      <c r="V2383" s="688"/>
      <c r="W2383" s="687" t="str">
        <f t="shared" si="43"/>
        <v>1w</v>
      </c>
      <c r="X2383" s="683">
        <f>_xll.qlCalendarAdvance(Calendar,X2382,W2383,"f",FALSE)</f>
        <v>55957</v>
      </c>
      <c r="Y2383" s="682">
        <f>_xll.qlCalendarAdvance(Calendar,X2383,NDays&amp;"D")</f>
        <v>55957</v>
      </c>
      <c r="Z2383" s="681">
        <v>1.924786997145082E-2</v>
      </c>
      <c r="AA2383" s="686"/>
      <c r="AB2383" s="685"/>
    </row>
    <row r="2384" spans="22:28" x14ac:dyDescent="0.2">
      <c r="V2384" s="688"/>
      <c r="W2384" s="687" t="str">
        <f t="shared" si="43"/>
        <v>1w</v>
      </c>
      <c r="X2384" s="683">
        <f>_xll.qlCalendarAdvance(Calendar,X2383,W2384,"f",FALSE)</f>
        <v>55964</v>
      </c>
      <c r="Y2384" s="682">
        <f>_xll.qlCalendarAdvance(Calendar,X2384,NDays&amp;"D")</f>
        <v>55964</v>
      </c>
      <c r="Z2384" s="681">
        <v>1.9245931098627787E-2</v>
      </c>
      <c r="AA2384" s="686"/>
      <c r="AB2384" s="685"/>
    </row>
    <row r="2385" spans="22:28" x14ac:dyDescent="0.2">
      <c r="V2385" s="688"/>
      <c r="W2385" s="687" t="str">
        <f t="shared" si="43"/>
        <v>1w</v>
      </c>
      <c r="X2385" s="683">
        <f>_xll.qlCalendarAdvance(Calendar,X2384,W2385,"f",FALSE)</f>
        <v>55971</v>
      </c>
      <c r="Y2385" s="682">
        <f>_xll.qlCalendarAdvance(Calendar,X2385,NDays&amp;"D")</f>
        <v>55971</v>
      </c>
      <c r="Z2385" s="681">
        <v>1.9244008889703533E-2</v>
      </c>
      <c r="AA2385" s="686"/>
      <c r="AB2385" s="685"/>
    </row>
    <row r="2386" spans="22:28" x14ac:dyDescent="0.2">
      <c r="V2386" s="688"/>
      <c r="W2386" s="687" t="str">
        <f t="shared" ref="W2386:W2449" si="44">W2385</f>
        <v>1w</v>
      </c>
      <c r="X2386" s="683">
        <f>_xll.qlCalendarAdvance(Calendar,X2385,W2386,"f",FALSE)</f>
        <v>55982</v>
      </c>
      <c r="Y2386" s="682">
        <f>_xll.qlCalendarAdvance(Calendar,X2386,NDays&amp;"D")</f>
        <v>55982</v>
      </c>
      <c r="Z2386" s="681">
        <v>1.9240277438078435E-2</v>
      </c>
      <c r="AA2386" s="686"/>
      <c r="AB2386" s="685"/>
    </row>
    <row r="2387" spans="22:28" x14ac:dyDescent="0.2">
      <c r="V2387" s="688"/>
      <c r="W2387" s="687" t="str">
        <f t="shared" si="44"/>
        <v>1w</v>
      </c>
      <c r="X2387" s="683">
        <f>_xll.qlCalendarAdvance(Calendar,X2386,W2387,"f",FALSE)</f>
        <v>55989</v>
      </c>
      <c r="Y2387" s="682">
        <f>_xll.qlCalendarAdvance(Calendar,X2387,NDays&amp;"D")</f>
        <v>55989</v>
      </c>
      <c r="Z2387" s="681">
        <v>1.9238395896881144E-2</v>
      </c>
      <c r="AA2387" s="686"/>
      <c r="AB2387" s="685"/>
    </row>
    <row r="2388" spans="22:28" x14ac:dyDescent="0.2">
      <c r="V2388" s="688"/>
      <c r="W2388" s="687" t="str">
        <f t="shared" si="44"/>
        <v>1w</v>
      </c>
      <c r="X2388" s="683">
        <f>_xll.qlCalendarAdvance(Calendar,X2387,W2388,"f",FALSE)</f>
        <v>55996</v>
      </c>
      <c r="Y2388" s="682">
        <f>_xll.qlCalendarAdvance(Calendar,X2388,NDays&amp;"D")</f>
        <v>55996</v>
      </c>
      <c r="Z2388" s="681">
        <v>1.9236531017988723E-2</v>
      </c>
      <c r="AA2388" s="686"/>
      <c r="AB2388" s="685"/>
    </row>
    <row r="2389" spans="22:28" x14ac:dyDescent="0.2">
      <c r="V2389" s="688"/>
      <c r="W2389" s="687" t="str">
        <f t="shared" si="44"/>
        <v>1w</v>
      </c>
      <c r="X2389" s="683">
        <f>_xll.qlCalendarAdvance(Calendar,X2388,W2389,"f",FALSE)</f>
        <v>56003</v>
      </c>
      <c r="Y2389" s="682">
        <f>_xll.qlCalendarAdvance(Calendar,X2389,NDays&amp;"D")</f>
        <v>56003</v>
      </c>
      <c r="Z2389" s="681">
        <v>1.9234682801076985E-2</v>
      </c>
      <c r="AA2389" s="686"/>
      <c r="AB2389" s="685"/>
    </row>
    <row r="2390" spans="22:28" x14ac:dyDescent="0.2">
      <c r="V2390" s="688"/>
      <c r="W2390" s="687" t="str">
        <f t="shared" si="44"/>
        <v>1w</v>
      </c>
      <c r="X2390" s="683">
        <f>_xll.qlCalendarAdvance(Calendar,X2389,W2390,"f",FALSE)</f>
        <v>56010</v>
      </c>
      <c r="Y2390" s="682">
        <f>_xll.qlCalendarAdvance(Calendar,X2390,NDays&amp;"D")</f>
        <v>56010</v>
      </c>
      <c r="Z2390" s="681">
        <v>1.9232851246308025E-2</v>
      </c>
      <c r="AA2390" s="686"/>
      <c r="AB2390" s="685"/>
    </row>
    <row r="2391" spans="22:28" x14ac:dyDescent="0.2">
      <c r="V2391" s="688"/>
      <c r="W2391" s="687" t="str">
        <f t="shared" si="44"/>
        <v>1w</v>
      </c>
      <c r="X2391" s="683">
        <f>_xll.qlCalendarAdvance(Calendar,X2390,W2391,"f",FALSE)</f>
        <v>56017</v>
      </c>
      <c r="Y2391" s="682">
        <f>_xll.qlCalendarAdvance(Calendar,X2391,NDays&amp;"D")</f>
        <v>56017</v>
      </c>
      <c r="Z2391" s="681">
        <v>1.9231036353762887E-2</v>
      </c>
      <c r="AA2391" s="686"/>
      <c r="AB2391" s="685"/>
    </row>
    <row r="2392" spans="22:28" x14ac:dyDescent="0.2">
      <c r="V2392" s="688"/>
      <c r="W2392" s="687" t="str">
        <f t="shared" si="44"/>
        <v>1w</v>
      </c>
      <c r="X2392" s="683">
        <f>_xll.qlCalendarAdvance(Calendar,X2391,W2392,"f",FALSE)</f>
        <v>56024</v>
      </c>
      <c r="Y2392" s="682">
        <f>_xll.qlCalendarAdvance(Calendar,X2392,NDays&amp;"D")</f>
        <v>56024</v>
      </c>
      <c r="Z2392" s="681">
        <v>1.922923812327948E-2</v>
      </c>
      <c r="AA2392" s="686"/>
      <c r="AB2392" s="685"/>
    </row>
    <row r="2393" spans="22:28" x14ac:dyDescent="0.2">
      <c r="V2393" s="688"/>
      <c r="W2393" s="687" t="str">
        <f t="shared" si="44"/>
        <v>1w</v>
      </c>
      <c r="X2393" s="683">
        <f>_xll.qlCalendarAdvance(Calendar,X2392,W2393,"f",FALSE)</f>
        <v>56031</v>
      </c>
      <c r="Y2393" s="682">
        <f>_xll.qlCalendarAdvance(Calendar,X2393,NDays&amp;"D")</f>
        <v>56031</v>
      </c>
      <c r="Z2393" s="681">
        <v>1.9227456554857802E-2</v>
      </c>
      <c r="AA2393" s="686"/>
      <c r="AB2393" s="685"/>
    </row>
    <row r="2394" spans="22:28" x14ac:dyDescent="0.2">
      <c r="V2394" s="688"/>
      <c r="W2394" s="687" t="str">
        <f t="shared" si="44"/>
        <v>1w</v>
      </c>
      <c r="X2394" s="683">
        <f>_xll.qlCalendarAdvance(Calendar,X2393,W2394,"f",FALSE)</f>
        <v>56038</v>
      </c>
      <c r="Y2394" s="682">
        <f>_xll.qlCalendarAdvance(Calendar,X2394,NDays&amp;"D")</f>
        <v>56038</v>
      </c>
      <c r="Z2394" s="681">
        <v>1.9225691648497856E-2</v>
      </c>
      <c r="AA2394" s="686"/>
      <c r="AB2394" s="685"/>
    </row>
    <row r="2395" spans="22:28" x14ac:dyDescent="0.2">
      <c r="V2395" s="688"/>
      <c r="W2395" s="687" t="str">
        <f t="shared" si="44"/>
        <v>1w</v>
      </c>
      <c r="X2395" s="683">
        <f>_xll.qlCalendarAdvance(Calendar,X2394,W2395,"f",FALSE)</f>
        <v>56045</v>
      </c>
      <c r="Y2395" s="682">
        <f>_xll.qlCalendarAdvance(Calendar,X2395,NDays&amp;"D")</f>
        <v>56045</v>
      </c>
      <c r="Z2395" s="681">
        <v>1.9223943404442778E-2</v>
      </c>
      <c r="AA2395" s="686"/>
      <c r="AB2395" s="685"/>
    </row>
    <row r="2396" spans="22:28" x14ac:dyDescent="0.2">
      <c r="V2396" s="688"/>
      <c r="W2396" s="687" t="str">
        <f t="shared" si="44"/>
        <v>1w</v>
      </c>
      <c r="X2396" s="683">
        <f>_xll.qlCalendarAdvance(Calendar,X2395,W2396,"f",FALSE)</f>
        <v>56052</v>
      </c>
      <c r="Y2396" s="682">
        <f>_xll.qlCalendarAdvance(Calendar,X2396,NDays&amp;"D")</f>
        <v>56052</v>
      </c>
      <c r="Z2396" s="681">
        <v>1.9222211822449431E-2</v>
      </c>
      <c r="AA2396" s="686"/>
      <c r="AB2396" s="685"/>
    </row>
    <row r="2397" spans="22:28" x14ac:dyDescent="0.2">
      <c r="V2397" s="688"/>
      <c r="W2397" s="687" t="str">
        <f t="shared" si="44"/>
        <v>1w</v>
      </c>
      <c r="X2397" s="683">
        <f>_xll.qlCalendarAdvance(Calendar,X2396,W2397,"f",FALSE)</f>
        <v>56059</v>
      </c>
      <c r="Y2397" s="682">
        <f>_xll.qlCalendarAdvance(Calendar,X2397,NDays&amp;"D")</f>
        <v>56059</v>
      </c>
      <c r="Z2397" s="681">
        <v>1.9220496902517814E-2</v>
      </c>
      <c r="AA2397" s="686"/>
      <c r="AB2397" s="685"/>
    </row>
    <row r="2398" spans="22:28" x14ac:dyDescent="0.2">
      <c r="V2398" s="688"/>
      <c r="W2398" s="687" t="str">
        <f t="shared" si="44"/>
        <v>1w</v>
      </c>
      <c r="X2398" s="683">
        <f>_xll.qlCalendarAdvance(Calendar,X2397,W2398,"f",FALSE)</f>
        <v>56066</v>
      </c>
      <c r="Y2398" s="682">
        <f>_xll.qlCalendarAdvance(Calendar,X2398,NDays&amp;"D")</f>
        <v>56066</v>
      </c>
      <c r="Z2398" s="681">
        <v>1.9218798644728974E-2</v>
      </c>
      <c r="AA2398" s="686"/>
      <c r="AB2398" s="685"/>
    </row>
    <row r="2399" spans="22:28" x14ac:dyDescent="0.2">
      <c r="V2399" s="688"/>
      <c r="W2399" s="687" t="str">
        <f t="shared" si="44"/>
        <v>1w</v>
      </c>
      <c r="X2399" s="683">
        <f>_xll.qlCalendarAdvance(Calendar,X2398,W2399,"f",FALSE)</f>
        <v>56073</v>
      </c>
      <c r="Y2399" s="682">
        <f>_xll.qlCalendarAdvance(Calendar,X2399,NDays&amp;"D")</f>
        <v>56073</v>
      </c>
      <c r="Z2399" s="681">
        <v>1.921711704908291E-2</v>
      </c>
      <c r="AA2399" s="686"/>
      <c r="AB2399" s="685"/>
    </row>
    <row r="2400" spans="22:28" x14ac:dyDescent="0.2">
      <c r="V2400" s="688"/>
      <c r="W2400" s="687" t="str">
        <f t="shared" si="44"/>
        <v>1w</v>
      </c>
      <c r="X2400" s="683">
        <f>_xll.qlCalendarAdvance(Calendar,X2399,W2400,"f",FALSE)</f>
        <v>56080</v>
      </c>
      <c r="Y2400" s="682">
        <f>_xll.qlCalendarAdvance(Calendar,X2400,NDays&amp;"D")</f>
        <v>56080</v>
      </c>
      <c r="Z2400" s="681">
        <v>1.9215452115498577E-2</v>
      </c>
      <c r="AA2400" s="686"/>
      <c r="AB2400" s="685"/>
    </row>
    <row r="2401" spans="22:28" x14ac:dyDescent="0.2">
      <c r="V2401" s="688"/>
      <c r="W2401" s="687" t="str">
        <f t="shared" si="44"/>
        <v>1w</v>
      </c>
      <c r="X2401" s="683">
        <f>_xll.qlCalendarAdvance(Calendar,X2400,W2401,"f",FALSE)</f>
        <v>56087</v>
      </c>
      <c r="Y2401" s="682">
        <f>_xll.qlCalendarAdvance(Calendar,X2401,NDays&amp;"D")</f>
        <v>56087</v>
      </c>
      <c r="Z2401" s="681">
        <v>1.921380384405702E-2</v>
      </c>
      <c r="AA2401" s="686"/>
      <c r="AB2401" s="685"/>
    </row>
    <row r="2402" spans="22:28" x14ac:dyDescent="0.2">
      <c r="V2402" s="688"/>
      <c r="W2402" s="687" t="str">
        <f t="shared" si="44"/>
        <v>1w</v>
      </c>
      <c r="X2402" s="683">
        <f>_xll.qlCalendarAdvance(Calendar,X2401,W2402,"f",FALSE)</f>
        <v>56094</v>
      </c>
      <c r="Y2402" s="682">
        <f>_xll.qlCalendarAdvance(Calendar,X2402,NDays&amp;"D")</f>
        <v>56094</v>
      </c>
      <c r="Z2402" s="681">
        <v>1.9212172234677194E-2</v>
      </c>
      <c r="AA2402" s="686"/>
      <c r="AB2402" s="685"/>
    </row>
    <row r="2403" spans="22:28" x14ac:dyDescent="0.2">
      <c r="V2403" s="688"/>
      <c r="W2403" s="687" t="str">
        <f t="shared" si="44"/>
        <v>1w</v>
      </c>
      <c r="X2403" s="683">
        <f>_xll.qlCalendarAdvance(Calendar,X2402,W2403,"f",FALSE)</f>
        <v>56101</v>
      </c>
      <c r="Y2403" s="682">
        <f>_xll.qlCalendarAdvance(Calendar,X2403,NDays&amp;"D")</f>
        <v>56101</v>
      </c>
      <c r="Z2403" s="681">
        <v>1.9210557287521191E-2</v>
      </c>
      <c r="AA2403" s="686"/>
      <c r="AB2403" s="685"/>
    </row>
    <row r="2404" spans="22:28" x14ac:dyDescent="0.2">
      <c r="V2404" s="688"/>
      <c r="W2404" s="687" t="str">
        <f t="shared" si="44"/>
        <v>1w</v>
      </c>
      <c r="X2404" s="683">
        <f>_xll.qlCalendarAdvance(Calendar,X2403,W2404,"f",FALSE)</f>
        <v>56108</v>
      </c>
      <c r="Y2404" s="682">
        <f>_xll.qlCalendarAdvance(Calendar,X2404,NDays&amp;"D")</f>
        <v>56108</v>
      </c>
      <c r="Z2404" s="681">
        <v>1.9208959002507964E-2</v>
      </c>
      <c r="AA2404" s="686"/>
      <c r="AB2404" s="685"/>
    </row>
    <row r="2405" spans="22:28" x14ac:dyDescent="0.2">
      <c r="V2405" s="688"/>
      <c r="W2405" s="687" t="str">
        <f t="shared" si="44"/>
        <v>1w</v>
      </c>
      <c r="X2405" s="683">
        <f>_xll.qlCalendarAdvance(Calendar,X2404,W2405,"f",FALSE)</f>
        <v>56115</v>
      </c>
      <c r="Y2405" s="682">
        <f>_xll.qlCalendarAdvance(Calendar,X2405,NDays&amp;"D")</f>
        <v>56115</v>
      </c>
      <c r="Z2405" s="681">
        <v>1.9207377379394375E-2</v>
      </c>
      <c r="AA2405" s="686"/>
      <c r="AB2405" s="685"/>
    </row>
    <row r="2406" spans="22:28" x14ac:dyDescent="0.2">
      <c r="V2406" s="688"/>
      <c r="W2406" s="687" t="str">
        <f t="shared" si="44"/>
        <v>1w</v>
      </c>
      <c r="X2406" s="683">
        <f>_xll.qlCalendarAdvance(Calendar,X2405,W2406,"f",FALSE)</f>
        <v>56122</v>
      </c>
      <c r="Y2406" s="682">
        <f>_xll.qlCalendarAdvance(Calendar,X2406,NDays&amp;"D")</f>
        <v>56122</v>
      </c>
      <c r="Z2406" s="681">
        <v>1.9205812418585655E-2</v>
      </c>
      <c r="AA2406" s="686"/>
      <c r="AB2406" s="685"/>
    </row>
    <row r="2407" spans="22:28" x14ac:dyDescent="0.2">
      <c r="V2407" s="688"/>
      <c r="W2407" s="687" t="str">
        <f t="shared" si="44"/>
        <v>1w</v>
      </c>
      <c r="X2407" s="683">
        <f>_xll.qlCalendarAdvance(Calendar,X2406,W2407,"f",FALSE)</f>
        <v>56129</v>
      </c>
      <c r="Y2407" s="682">
        <f>_xll.qlCalendarAdvance(Calendar,X2407,NDays&amp;"D")</f>
        <v>56129</v>
      </c>
      <c r="Z2407" s="681">
        <v>1.9204264119919712E-2</v>
      </c>
      <c r="AA2407" s="686"/>
      <c r="AB2407" s="685"/>
    </row>
    <row r="2408" spans="22:28" x14ac:dyDescent="0.2">
      <c r="V2408" s="688"/>
      <c r="W2408" s="687" t="str">
        <f t="shared" si="44"/>
        <v>1w</v>
      </c>
      <c r="X2408" s="683">
        <f>_xll.qlCalendarAdvance(Calendar,X2407,W2408,"f",FALSE)</f>
        <v>56136</v>
      </c>
      <c r="Y2408" s="682">
        <f>_xll.qlCalendarAdvance(Calendar,X2408,NDays&amp;"D")</f>
        <v>56136</v>
      </c>
      <c r="Z2408" s="681">
        <v>1.9202732483234453E-2</v>
      </c>
      <c r="AA2408" s="686"/>
      <c r="AB2408" s="685"/>
    </row>
    <row r="2409" spans="22:28" x14ac:dyDescent="0.2">
      <c r="V2409" s="688"/>
      <c r="W2409" s="687" t="str">
        <f t="shared" si="44"/>
        <v>1w</v>
      </c>
      <c r="X2409" s="683">
        <f>_xll.qlCalendarAdvance(Calendar,X2408,W2409,"f",FALSE)</f>
        <v>56143</v>
      </c>
      <c r="Y2409" s="682">
        <f>_xll.qlCalendarAdvance(Calendar,X2409,NDays&amp;"D")</f>
        <v>56143</v>
      </c>
      <c r="Z2409" s="681">
        <v>1.9201217508773016E-2</v>
      </c>
      <c r="AA2409" s="686"/>
      <c r="AB2409" s="685"/>
    </row>
    <row r="2410" spans="22:28" x14ac:dyDescent="0.2">
      <c r="V2410" s="688"/>
      <c r="W2410" s="687" t="str">
        <f t="shared" si="44"/>
        <v>1w</v>
      </c>
      <c r="X2410" s="683">
        <f>_xll.qlCalendarAdvance(Calendar,X2409,W2410,"f",FALSE)</f>
        <v>56150</v>
      </c>
      <c r="Y2410" s="682">
        <f>_xll.qlCalendarAdvance(Calendar,X2410,NDays&amp;"D")</f>
        <v>56150</v>
      </c>
      <c r="Z2410" s="681">
        <v>1.9199719196454357E-2</v>
      </c>
      <c r="AA2410" s="686"/>
      <c r="AB2410" s="685"/>
    </row>
    <row r="2411" spans="22:28" x14ac:dyDescent="0.2">
      <c r="V2411" s="688"/>
      <c r="W2411" s="687" t="str">
        <f t="shared" si="44"/>
        <v>1w</v>
      </c>
      <c r="X2411" s="683">
        <f>_xll.qlCalendarAdvance(Calendar,X2410,W2411,"f",FALSE)</f>
        <v>56157</v>
      </c>
      <c r="Y2411" s="682">
        <f>_xll.qlCalendarAdvance(Calendar,X2411,NDays&amp;"D")</f>
        <v>56157</v>
      </c>
      <c r="Z2411" s="681">
        <v>1.9198237546116381E-2</v>
      </c>
      <c r="AA2411" s="686"/>
      <c r="AB2411" s="685"/>
    </row>
    <row r="2412" spans="22:28" x14ac:dyDescent="0.2">
      <c r="V2412" s="688"/>
      <c r="W2412" s="687" t="str">
        <f t="shared" si="44"/>
        <v>1w</v>
      </c>
      <c r="X2412" s="683">
        <f>_xll.qlCalendarAdvance(Calendar,X2411,W2412,"f",FALSE)</f>
        <v>56164</v>
      </c>
      <c r="Y2412" s="682">
        <f>_xll.qlCalendarAdvance(Calendar,X2412,NDays&amp;"D")</f>
        <v>56164</v>
      </c>
      <c r="Z2412" s="681">
        <v>1.9196772557921182E-2</v>
      </c>
      <c r="AA2412" s="686"/>
      <c r="AB2412" s="685"/>
    </row>
    <row r="2413" spans="22:28" x14ac:dyDescent="0.2">
      <c r="V2413" s="688"/>
      <c r="W2413" s="687" t="str">
        <f t="shared" si="44"/>
        <v>1w</v>
      </c>
      <c r="X2413" s="683">
        <f>_xll.qlCalendarAdvance(Calendar,X2412,W2413,"f",FALSE)</f>
        <v>56171</v>
      </c>
      <c r="Y2413" s="682">
        <f>_xll.qlCalendarAdvance(Calendar,X2413,NDays&amp;"D")</f>
        <v>56171</v>
      </c>
      <c r="Z2413" s="681">
        <v>1.9195324231949806E-2</v>
      </c>
      <c r="AA2413" s="686"/>
      <c r="AB2413" s="685"/>
    </row>
    <row r="2414" spans="22:28" x14ac:dyDescent="0.2">
      <c r="V2414" s="688"/>
      <c r="W2414" s="687" t="str">
        <f t="shared" si="44"/>
        <v>1w</v>
      </c>
      <c r="X2414" s="683">
        <f>_xll.qlCalendarAdvance(Calendar,X2413,W2414,"f",FALSE)</f>
        <v>56178</v>
      </c>
      <c r="Y2414" s="682">
        <f>_xll.qlCalendarAdvance(Calendar,X2414,NDays&amp;"D")</f>
        <v>56178</v>
      </c>
      <c r="Z2414" s="681">
        <v>1.9193892568040161E-2</v>
      </c>
      <c r="AA2414" s="686"/>
      <c r="AB2414" s="685"/>
    </row>
    <row r="2415" spans="22:28" x14ac:dyDescent="0.2">
      <c r="V2415" s="688"/>
      <c r="W2415" s="687" t="str">
        <f t="shared" si="44"/>
        <v>1w</v>
      </c>
      <c r="X2415" s="683">
        <f>_xll.qlCalendarAdvance(Calendar,X2414,W2415,"f",FALSE)</f>
        <v>56185</v>
      </c>
      <c r="Y2415" s="682">
        <f>_xll.qlCalendarAdvance(Calendar,X2415,NDays&amp;"D")</f>
        <v>56185</v>
      </c>
      <c r="Z2415" s="681">
        <v>1.9192477566192245E-2</v>
      </c>
      <c r="AA2415" s="686"/>
      <c r="AB2415" s="685"/>
    </row>
    <row r="2416" spans="22:28" x14ac:dyDescent="0.2">
      <c r="V2416" s="688"/>
      <c r="W2416" s="687" t="str">
        <f t="shared" si="44"/>
        <v>1w</v>
      </c>
      <c r="X2416" s="683">
        <f>_xll.qlCalendarAdvance(Calendar,X2415,W2416,"f",FALSE)</f>
        <v>56192</v>
      </c>
      <c r="Y2416" s="682">
        <f>_xll.qlCalendarAdvance(Calendar,X2416,NDays&amp;"D")</f>
        <v>56192</v>
      </c>
      <c r="Z2416" s="681">
        <v>1.9191079226487107E-2</v>
      </c>
      <c r="AA2416" s="686"/>
      <c r="AB2416" s="685"/>
    </row>
    <row r="2417" spans="22:28" x14ac:dyDescent="0.2">
      <c r="V2417" s="688"/>
      <c r="W2417" s="687" t="str">
        <f t="shared" si="44"/>
        <v>1w</v>
      </c>
      <c r="X2417" s="683">
        <f>_xll.qlCalendarAdvance(Calendar,X2416,W2417,"f",FALSE)</f>
        <v>56199</v>
      </c>
      <c r="Y2417" s="682">
        <f>_xll.qlCalendarAdvance(Calendar,X2417,NDays&amp;"D")</f>
        <v>56199</v>
      </c>
      <c r="Z2417" s="681">
        <v>1.9189697548924745E-2</v>
      </c>
      <c r="AA2417" s="686"/>
      <c r="AB2417" s="685"/>
    </row>
    <row r="2418" spans="22:28" x14ac:dyDescent="0.2">
      <c r="V2418" s="688"/>
      <c r="W2418" s="687" t="str">
        <f t="shared" si="44"/>
        <v>1w</v>
      </c>
      <c r="X2418" s="683">
        <f>_xll.qlCalendarAdvance(Calendar,X2417,W2418,"f",FALSE)</f>
        <v>56206</v>
      </c>
      <c r="Y2418" s="682">
        <f>_xll.qlCalendarAdvance(Calendar,X2418,NDays&amp;"D")</f>
        <v>56206</v>
      </c>
      <c r="Z2418" s="681">
        <v>1.9188332533505159E-2</v>
      </c>
      <c r="AA2418" s="686"/>
      <c r="AB2418" s="685"/>
    </row>
    <row r="2419" spans="22:28" x14ac:dyDescent="0.2">
      <c r="V2419" s="688"/>
      <c r="W2419" s="687" t="str">
        <f t="shared" si="44"/>
        <v>1w</v>
      </c>
      <c r="X2419" s="683">
        <f>_xll.qlCalendarAdvance(Calendar,X2418,W2419,"f",FALSE)</f>
        <v>56213</v>
      </c>
      <c r="Y2419" s="682">
        <f>_xll.qlCalendarAdvance(Calendar,X2419,NDays&amp;"D")</f>
        <v>56213</v>
      </c>
      <c r="Z2419" s="681">
        <v>1.9186984180147304E-2</v>
      </c>
      <c r="AA2419" s="686"/>
      <c r="AB2419" s="685"/>
    </row>
    <row r="2420" spans="22:28" x14ac:dyDescent="0.2">
      <c r="V2420" s="688"/>
      <c r="W2420" s="687" t="str">
        <f t="shared" si="44"/>
        <v>1w</v>
      </c>
      <c r="X2420" s="683">
        <f>_xll.qlCalendarAdvance(Calendar,X2419,W2420,"f",FALSE)</f>
        <v>56220</v>
      </c>
      <c r="Y2420" s="682">
        <f>_xll.qlCalendarAdvance(Calendar,X2420,NDays&amp;"D")</f>
        <v>56220</v>
      </c>
      <c r="Z2420" s="681">
        <v>1.9185652488851179E-2</v>
      </c>
      <c r="AA2420" s="686"/>
      <c r="AB2420" s="685"/>
    </row>
    <row r="2421" spans="22:28" x14ac:dyDescent="0.2">
      <c r="V2421" s="688"/>
      <c r="W2421" s="687" t="str">
        <f t="shared" si="44"/>
        <v>1w</v>
      </c>
      <c r="X2421" s="683">
        <f>_xll.qlCalendarAdvance(Calendar,X2420,W2421,"f",FALSE)</f>
        <v>56227</v>
      </c>
      <c r="Y2421" s="682">
        <f>_xll.qlCalendarAdvance(Calendar,X2421,NDays&amp;"D")</f>
        <v>56227</v>
      </c>
      <c r="Z2421" s="681">
        <v>1.9184337459697831E-2</v>
      </c>
      <c r="AA2421" s="686"/>
      <c r="AB2421" s="685"/>
    </row>
    <row r="2422" spans="22:28" x14ac:dyDescent="0.2">
      <c r="V2422" s="688"/>
      <c r="W2422" s="687" t="str">
        <f t="shared" si="44"/>
        <v>1w</v>
      </c>
      <c r="X2422" s="683">
        <f>_xll.qlCalendarAdvance(Calendar,X2421,W2422,"f",FALSE)</f>
        <v>56234</v>
      </c>
      <c r="Y2422" s="682">
        <f>_xll.qlCalendarAdvance(Calendar,X2422,NDays&amp;"D")</f>
        <v>56234</v>
      </c>
      <c r="Z2422" s="681">
        <v>1.9183039092768306E-2</v>
      </c>
      <c r="AA2422" s="686"/>
      <c r="AB2422" s="685"/>
    </row>
    <row r="2423" spans="22:28" x14ac:dyDescent="0.2">
      <c r="V2423" s="688"/>
      <c r="W2423" s="687" t="str">
        <f t="shared" si="44"/>
        <v>1w</v>
      </c>
      <c r="X2423" s="683">
        <f>_xll.qlCalendarAdvance(Calendar,X2422,W2423,"f",FALSE)</f>
        <v>56241</v>
      </c>
      <c r="Y2423" s="682">
        <f>_xll.qlCalendarAdvance(Calendar,X2423,NDays&amp;"D")</f>
        <v>56241</v>
      </c>
      <c r="Z2423" s="681">
        <v>1.9181757387819465E-2</v>
      </c>
      <c r="AA2423" s="686"/>
      <c r="AB2423" s="685"/>
    </row>
    <row r="2424" spans="22:28" x14ac:dyDescent="0.2">
      <c r="V2424" s="688"/>
      <c r="W2424" s="687" t="str">
        <f t="shared" si="44"/>
        <v>1w</v>
      </c>
      <c r="X2424" s="683">
        <f>_xll.qlCalendarAdvance(Calendar,X2423,W2424,"f",FALSE)</f>
        <v>56248</v>
      </c>
      <c r="Y2424" s="682">
        <f>_xll.qlCalendarAdvance(Calendar,X2424,NDays&amp;"D")</f>
        <v>56248</v>
      </c>
      <c r="Z2424" s="681">
        <v>1.9180492345094446E-2</v>
      </c>
      <c r="AA2424" s="686"/>
      <c r="AB2424" s="685"/>
    </row>
    <row r="2425" spans="22:28" x14ac:dyDescent="0.2">
      <c r="V2425" s="688"/>
      <c r="W2425" s="687" t="str">
        <f t="shared" si="44"/>
        <v>1w</v>
      </c>
      <c r="X2425" s="683">
        <f>_xll.qlCalendarAdvance(Calendar,X2424,W2425,"f",FALSE)</f>
        <v>56255</v>
      </c>
      <c r="Y2425" s="682">
        <f>_xll.qlCalendarAdvance(Calendar,X2425,NDays&amp;"D")</f>
        <v>56255</v>
      </c>
      <c r="Z2425" s="681">
        <v>1.9179243964431159E-2</v>
      </c>
      <c r="AA2425" s="686"/>
      <c r="AB2425" s="685"/>
    </row>
    <row r="2426" spans="22:28" x14ac:dyDescent="0.2">
      <c r="V2426" s="688"/>
      <c r="W2426" s="687" t="str">
        <f t="shared" si="44"/>
        <v>1w</v>
      </c>
      <c r="X2426" s="683">
        <f>_xll.qlCalendarAdvance(Calendar,X2425,W2426,"f",FALSE)</f>
        <v>56262</v>
      </c>
      <c r="Y2426" s="682">
        <f>_xll.qlCalendarAdvance(Calendar,X2426,NDays&amp;"D")</f>
        <v>56262</v>
      </c>
      <c r="Z2426" s="681">
        <v>1.9178012245829601E-2</v>
      </c>
      <c r="AA2426" s="686"/>
      <c r="AB2426" s="685"/>
    </row>
    <row r="2427" spans="22:28" x14ac:dyDescent="0.2">
      <c r="V2427" s="688"/>
      <c r="W2427" s="687" t="str">
        <f t="shared" si="44"/>
        <v>1w</v>
      </c>
      <c r="X2427" s="683">
        <f>_xll.qlCalendarAdvance(Calendar,X2426,W2427,"f",FALSE)</f>
        <v>56269</v>
      </c>
      <c r="Y2427" s="682">
        <f>_xll.qlCalendarAdvance(Calendar,X2427,NDays&amp;"D")</f>
        <v>56269</v>
      </c>
      <c r="Z2427" s="681">
        <v>1.917679718937082E-2</v>
      </c>
      <c r="AA2427" s="686"/>
      <c r="AB2427" s="685"/>
    </row>
    <row r="2428" spans="22:28" x14ac:dyDescent="0.2">
      <c r="V2428" s="688"/>
      <c r="W2428" s="687" t="str">
        <f t="shared" si="44"/>
        <v>1w</v>
      </c>
      <c r="X2428" s="683">
        <f>_xll.qlCalendarAdvance(Calendar,X2427,W2428,"f",FALSE)</f>
        <v>56276</v>
      </c>
      <c r="Y2428" s="682">
        <f>_xll.qlCalendarAdvance(Calendar,X2428,NDays&amp;"D")</f>
        <v>56276</v>
      </c>
      <c r="Z2428" s="681">
        <v>1.9175598795054816E-2</v>
      </c>
      <c r="AA2428" s="686"/>
      <c r="AB2428" s="685"/>
    </row>
    <row r="2429" spans="22:28" x14ac:dyDescent="0.2">
      <c r="V2429" s="688"/>
      <c r="W2429" s="687" t="str">
        <f t="shared" si="44"/>
        <v>1w</v>
      </c>
      <c r="X2429" s="683">
        <f>_xll.qlCalendarAdvance(Calendar,X2428,W2429,"f",FALSE)</f>
        <v>56283</v>
      </c>
      <c r="Y2429" s="682">
        <f>_xll.qlCalendarAdvance(Calendar,X2429,NDays&amp;"D")</f>
        <v>56283</v>
      </c>
      <c r="Z2429" s="681">
        <v>1.9174417062800542E-2</v>
      </c>
      <c r="AA2429" s="686"/>
      <c r="AB2429" s="685"/>
    </row>
    <row r="2430" spans="22:28" x14ac:dyDescent="0.2">
      <c r="V2430" s="688"/>
      <c r="W2430" s="687" t="str">
        <f t="shared" si="44"/>
        <v>1w</v>
      </c>
      <c r="X2430" s="683">
        <f>_xll.qlCalendarAdvance(Calendar,X2429,W2430,"f",FALSE)</f>
        <v>56290</v>
      </c>
      <c r="Y2430" s="682">
        <f>_xll.qlCalendarAdvance(Calendar,X2430,NDays&amp;"D")</f>
        <v>56290</v>
      </c>
      <c r="Z2430" s="681">
        <v>1.9173251992689044E-2</v>
      </c>
      <c r="AA2430" s="686"/>
      <c r="AB2430" s="685"/>
    </row>
    <row r="2431" spans="22:28" x14ac:dyDescent="0.2">
      <c r="V2431" s="688"/>
      <c r="W2431" s="687" t="str">
        <f t="shared" si="44"/>
        <v>1w</v>
      </c>
      <c r="X2431" s="683">
        <f>_xll.qlCalendarAdvance(Calendar,X2430,W2431,"f",FALSE)</f>
        <v>56297</v>
      </c>
      <c r="Y2431" s="682">
        <f>_xll.qlCalendarAdvance(Calendar,X2431,NDays&amp;"D")</f>
        <v>56297</v>
      </c>
      <c r="Z2431" s="681">
        <v>1.917210358480137E-2</v>
      </c>
      <c r="AA2431" s="686"/>
      <c r="AB2431" s="685"/>
    </row>
    <row r="2432" spans="22:28" x14ac:dyDescent="0.2">
      <c r="V2432" s="688"/>
      <c r="W2432" s="687" t="str">
        <f t="shared" si="44"/>
        <v>1w</v>
      </c>
      <c r="X2432" s="683">
        <f>_xll.qlCalendarAdvance(Calendar,X2431,W2432,"f",FALSE)</f>
        <v>56304</v>
      </c>
      <c r="Y2432" s="682">
        <f>_xll.qlCalendarAdvance(Calendar,X2432,NDays&amp;"D")</f>
        <v>56304</v>
      </c>
      <c r="Z2432" s="681">
        <v>1.917097183889438E-2</v>
      </c>
      <c r="AA2432" s="686"/>
      <c r="AB2432" s="685"/>
    </row>
    <row r="2433" spans="22:28" x14ac:dyDescent="0.2">
      <c r="V2433" s="688"/>
      <c r="W2433" s="687" t="str">
        <f t="shared" si="44"/>
        <v>1w</v>
      </c>
      <c r="X2433" s="683">
        <f>_xll.qlCalendarAdvance(Calendar,X2432,W2433,"f",FALSE)</f>
        <v>56311</v>
      </c>
      <c r="Y2433" s="682">
        <f>_xll.qlCalendarAdvance(Calendar,X2433,NDays&amp;"D")</f>
        <v>56311</v>
      </c>
      <c r="Z2433" s="681">
        <v>1.9169856755130166E-2</v>
      </c>
      <c r="AA2433" s="686"/>
      <c r="AB2433" s="685"/>
    </row>
    <row r="2434" spans="22:28" x14ac:dyDescent="0.2">
      <c r="V2434" s="688"/>
      <c r="W2434" s="687" t="str">
        <f t="shared" si="44"/>
        <v>1w</v>
      </c>
      <c r="X2434" s="683">
        <f>_xll.qlCalendarAdvance(Calendar,X2433,W2434,"f",FALSE)</f>
        <v>56318</v>
      </c>
      <c r="Y2434" s="682">
        <f>_xll.qlCalendarAdvance(Calendar,X2434,NDays&amp;"D")</f>
        <v>56318</v>
      </c>
      <c r="Z2434" s="681">
        <v>1.9168758333346636E-2</v>
      </c>
      <c r="AA2434" s="686"/>
      <c r="AB2434" s="685"/>
    </row>
    <row r="2435" spans="22:28" x14ac:dyDescent="0.2">
      <c r="V2435" s="688"/>
      <c r="W2435" s="687" t="str">
        <f t="shared" si="44"/>
        <v>1w</v>
      </c>
      <c r="X2435" s="683">
        <f>_xll.qlCalendarAdvance(Calendar,X2434,W2435,"f",FALSE)</f>
        <v>56325</v>
      </c>
      <c r="Y2435" s="682">
        <f>_xll.qlCalendarAdvance(Calendar,X2435,NDays&amp;"D")</f>
        <v>56325</v>
      </c>
      <c r="Z2435" s="681">
        <v>1.9167676573949022E-2</v>
      </c>
      <c r="AA2435" s="686"/>
      <c r="AB2435" s="685"/>
    </row>
    <row r="2436" spans="22:28" x14ac:dyDescent="0.2">
      <c r="V2436" s="688"/>
      <c r="W2436" s="687" t="str">
        <f t="shared" si="44"/>
        <v>1w</v>
      </c>
      <c r="X2436" s="683">
        <f>_xll.qlCalendarAdvance(Calendar,X2435,W2436,"f",FALSE)</f>
        <v>56332</v>
      </c>
      <c r="Y2436" s="682">
        <f>_xll.qlCalendarAdvance(Calendar,X2436,NDays&amp;"D")</f>
        <v>56332</v>
      </c>
      <c r="Z2436" s="681">
        <v>1.9166611476451045E-2</v>
      </c>
      <c r="AA2436" s="686"/>
      <c r="AB2436" s="685"/>
    </row>
    <row r="2437" spans="22:28" x14ac:dyDescent="0.2">
      <c r="V2437" s="688"/>
      <c r="W2437" s="687" t="str">
        <f t="shared" si="44"/>
        <v>1w</v>
      </c>
      <c r="X2437" s="683">
        <f>_xll.qlCalendarAdvance(Calendar,X2436,W2437,"f",FALSE)</f>
        <v>56339</v>
      </c>
      <c r="Y2437" s="682">
        <f>_xll.qlCalendarAdvance(Calendar,X2437,NDays&amp;"D")</f>
        <v>56339</v>
      </c>
      <c r="Z2437" s="681">
        <v>1.9165563041095846E-2</v>
      </c>
      <c r="AA2437" s="686"/>
      <c r="AB2437" s="685"/>
    </row>
    <row r="2438" spans="22:28" x14ac:dyDescent="0.2">
      <c r="V2438" s="688"/>
      <c r="W2438" s="687" t="str">
        <f t="shared" si="44"/>
        <v>1w</v>
      </c>
      <c r="X2438" s="683">
        <f>_xll.qlCalendarAdvance(Calendar,X2437,W2438,"f",FALSE)</f>
        <v>56346</v>
      </c>
      <c r="Y2438" s="682">
        <f>_xll.qlCalendarAdvance(Calendar,X2438,NDays&amp;"D")</f>
        <v>56346</v>
      </c>
      <c r="Z2438" s="681">
        <v>1.9164531267883422E-2</v>
      </c>
      <c r="AA2438" s="686"/>
      <c r="AB2438" s="685"/>
    </row>
    <row r="2439" spans="22:28" x14ac:dyDescent="0.2">
      <c r="V2439" s="688"/>
      <c r="W2439" s="687" t="str">
        <f t="shared" si="44"/>
        <v>1w</v>
      </c>
      <c r="X2439" s="683">
        <f>_xll.qlCalendarAdvance(Calendar,X2438,W2439,"f",FALSE)</f>
        <v>56353</v>
      </c>
      <c r="Y2439" s="682">
        <f>_xll.qlCalendarAdvance(Calendar,X2439,NDays&amp;"D")</f>
        <v>56353</v>
      </c>
      <c r="Z2439" s="681">
        <v>1.9163516156813776E-2</v>
      </c>
      <c r="AA2439" s="686"/>
      <c r="AB2439" s="685"/>
    </row>
    <row r="2440" spans="22:28" x14ac:dyDescent="0.2">
      <c r="V2440" s="688"/>
      <c r="W2440" s="687" t="str">
        <f t="shared" si="44"/>
        <v>1w</v>
      </c>
      <c r="X2440" s="683">
        <f>_xll.qlCalendarAdvance(Calendar,X2439,W2440,"f",FALSE)</f>
        <v>56360</v>
      </c>
      <c r="Y2440" s="682">
        <f>_xll.qlCalendarAdvance(Calendar,X2440,NDays&amp;"D")</f>
        <v>56360</v>
      </c>
      <c r="Z2440" s="681">
        <v>1.916251770780586E-2</v>
      </c>
      <c r="AA2440" s="686"/>
      <c r="AB2440" s="685"/>
    </row>
    <row r="2441" spans="22:28" x14ac:dyDescent="0.2">
      <c r="V2441" s="688"/>
      <c r="W2441" s="687" t="str">
        <f t="shared" si="44"/>
        <v>1w</v>
      </c>
      <c r="X2441" s="683">
        <f>_xll.qlCalendarAdvance(Calendar,X2440,W2441,"f",FALSE)</f>
        <v>56367</v>
      </c>
      <c r="Y2441" s="682">
        <f>_xll.qlCalendarAdvance(Calendar,X2441,NDays&amp;"D")</f>
        <v>56367</v>
      </c>
      <c r="Z2441" s="681">
        <v>1.9161535920859674E-2</v>
      </c>
      <c r="AA2441" s="686"/>
      <c r="AB2441" s="685"/>
    </row>
    <row r="2442" spans="22:28" x14ac:dyDescent="0.2">
      <c r="V2442" s="688"/>
      <c r="W2442" s="687" t="str">
        <f t="shared" si="44"/>
        <v>1w</v>
      </c>
      <c r="X2442" s="683">
        <f>_xll.qlCalendarAdvance(Calendar,X2441,W2442,"f",FALSE)</f>
        <v>56374</v>
      </c>
      <c r="Y2442" s="682">
        <f>_xll.qlCalendarAdvance(Calendar,X2442,NDays&amp;"D")</f>
        <v>56374</v>
      </c>
      <c r="Z2442" s="681">
        <v>1.9160570796137311E-2</v>
      </c>
      <c r="AA2442" s="686"/>
      <c r="AB2442" s="685"/>
    </row>
    <row r="2443" spans="22:28" x14ac:dyDescent="0.2">
      <c r="V2443" s="688"/>
      <c r="W2443" s="687" t="str">
        <f t="shared" si="44"/>
        <v>1w</v>
      </c>
      <c r="X2443" s="683">
        <f>_xll.qlCalendarAdvance(Calendar,X2442,W2443,"f",FALSE)</f>
        <v>56381</v>
      </c>
      <c r="Y2443" s="682">
        <f>_xll.qlCalendarAdvance(Calendar,X2443,NDays&amp;"D")</f>
        <v>56381</v>
      </c>
      <c r="Z2443" s="681">
        <v>1.9159622333476678E-2</v>
      </c>
      <c r="AA2443" s="686"/>
      <c r="AB2443" s="685"/>
    </row>
    <row r="2444" spans="22:28" x14ac:dyDescent="0.2">
      <c r="V2444" s="688"/>
      <c r="W2444" s="687" t="str">
        <f t="shared" si="44"/>
        <v>1w</v>
      </c>
      <c r="X2444" s="683">
        <f>_xll.qlCalendarAdvance(Calendar,X2443,W2444,"f",FALSE)</f>
        <v>56388</v>
      </c>
      <c r="Y2444" s="682">
        <f>_xll.qlCalendarAdvance(Calendar,X2444,NDays&amp;"D")</f>
        <v>56388</v>
      </c>
      <c r="Z2444" s="681">
        <v>1.9158690532877776E-2</v>
      </c>
      <c r="AA2444" s="686"/>
      <c r="AB2444" s="685"/>
    </row>
    <row r="2445" spans="22:28" x14ac:dyDescent="0.2">
      <c r="V2445" s="688"/>
      <c r="W2445" s="687" t="str">
        <f t="shared" si="44"/>
        <v>1w</v>
      </c>
      <c r="X2445" s="683">
        <f>_xll.qlCalendarAdvance(Calendar,X2444,W2445,"f",FALSE)</f>
        <v>56395</v>
      </c>
      <c r="Y2445" s="682">
        <f>_xll.qlCalendarAdvance(Calendar,X2445,NDays&amp;"D")</f>
        <v>56395</v>
      </c>
      <c r="Z2445" s="681">
        <v>1.9157775394502696E-2</v>
      </c>
      <c r="AA2445" s="686"/>
      <c r="AB2445" s="685"/>
    </row>
    <row r="2446" spans="22:28" x14ac:dyDescent="0.2">
      <c r="V2446" s="688"/>
      <c r="W2446" s="687" t="str">
        <f t="shared" si="44"/>
        <v>1w</v>
      </c>
      <c r="X2446" s="683">
        <f>_xll.qlCalendarAdvance(Calendar,X2445,W2446,"f",FALSE)</f>
        <v>56402</v>
      </c>
      <c r="Y2446" s="682">
        <f>_xll.qlCalendarAdvance(Calendar,X2446,NDays&amp;"D")</f>
        <v>56402</v>
      </c>
      <c r="Z2446" s="681">
        <v>1.9156876918189347E-2</v>
      </c>
      <c r="AA2446" s="686"/>
      <c r="AB2446" s="685"/>
    </row>
    <row r="2447" spans="22:28" x14ac:dyDescent="0.2">
      <c r="V2447" s="688"/>
      <c r="W2447" s="687" t="str">
        <f t="shared" si="44"/>
        <v>1w</v>
      </c>
      <c r="X2447" s="683">
        <f>_xll.qlCalendarAdvance(Calendar,X2446,W2447,"f",FALSE)</f>
        <v>56409</v>
      </c>
      <c r="Y2447" s="682">
        <f>_xll.qlCalendarAdvance(Calendar,X2447,NDays&amp;"D")</f>
        <v>56409</v>
      </c>
      <c r="Z2447" s="681">
        <v>1.9155995103937729E-2</v>
      </c>
      <c r="AA2447" s="686"/>
      <c r="AB2447" s="685"/>
    </row>
    <row r="2448" spans="22:28" x14ac:dyDescent="0.2">
      <c r="V2448" s="688"/>
      <c r="W2448" s="687" t="str">
        <f t="shared" si="44"/>
        <v>1w</v>
      </c>
      <c r="X2448" s="683">
        <f>_xll.qlCalendarAdvance(Calendar,X2447,W2448,"f",FALSE)</f>
        <v>56416</v>
      </c>
      <c r="Y2448" s="682">
        <f>_xll.qlCalendarAdvance(Calendar,X2448,NDays&amp;"D")</f>
        <v>56416</v>
      </c>
      <c r="Z2448" s="681">
        <v>1.915512995174784E-2</v>
      </c>
      <c r="AA2448" s="686"/>
      <c r="AB2448" s="685"/>
    </row>
    <row r="2449" spans="22:28" x14ac:dyDescent="0.2">
      <c r="V2449" s="688"/>
      <c r="W2449" s="687" t="str">
        <f t="shared" si="44"/>
        <v>1w</v>
      </c>
      <c r="X2449" s="683">
        <f>_xll.qlCalendarAdvance(Calendar,X2448,W2449,"f",FALSE)</f>
        <v>56423</v>
      </c>
      <c r="Y2449" s="682">
        <f>_xll.qlCalendarAdvance(Calendar,X2449,NDays&amp;"D")</f>
        <v>56423</v>
      </c>
      <c r="Z2449" s="681">
        <v>1.9154281461862821E-2</v>
      </c>
      <c r="AA2449" s="686"/>
      <c r="AB2449" s="685"/>
    </row>
    <row r="2450" spans="22:28" x14ac:dyDescent="0.2">
      <c r="V2450" s="688"/>
      <c r="W2450" s="687" t="str">
        <f t="shared" ref="W2450:W2513" si="45">W2449</f>
        <v>1w</v>
      </c>
      <c r="X2450" s="683">
        <f>_xll.qlCalendarAdvance(Calendar,X2449,W2450,"f",FALSE)</f>
        <v>56430</v>
      </c>
      <c r="Y2450" s="682">
        <f>_xll.qlCalendarAdvance(Calendar,X2450,NDays&amp;"D")</f>
        <v>56430</v>
      </c>
      <c r="Z2450" s="681">
        <v>1.9153449633958486E-2</v>
      </c>
      <c r="AA2450" s="686"/>
      <c r="AB2450" s="685"/>
    </row>
    <row r="2451" spans="22:28" x14ac:dyDescent="0.2">
      <c r="V2451" s="688"/>
      <c r="W2451" s="687" t="str">
        <f t="shared" si="45"/>
        <v>1w</v>
      </c>
      <c r="X2451" s="683">
        <f>_xll.qlCalendarAdvance(Calendar,X2450,W2451,"f",FALSE)</f>
        <v>56437</v>
      </c>
      <c r="Y2451" s="682">
        <f>_xll.qlCalendarAdvance(Calendar,X2451,NDays&amp;"D")</f>
        <v>56437</v>
      </c>
      <c r="Z2451" s="681">
        <v>1.9152634468196927E-2</v>
      </c>
      <c r="AA2451" s="686"/>
      <c r="AB2451" s="685"/>
    </row>
    <row r="2452" spans="22:28" x14ac:dyDescent="0.2">
      <c r="V2452" s="688"/>
      <c r="W2452" s="687" t="str">
        <f t="shared" si="45"/>
        <v>1w</v>
      </c>
      <c r="X2452" s="683">
        <f>_xll.qlCalendarAdvance(Calendar,X2451,W2452,"f",FALSE)</f>
        <v>56444</v>
      </c>
      <c r="Y2452" s="682">
        <f>_xll.qlCalendarAdvance(Calendar,X2452,NDays&amp;"D")</f>
        <v>56444</v>
      </c>
      <c r="Z2452" s="681">
        <v>1.9151835964497099E-2</v>
      </c>
      <c r="AA2452" s="686"/>
      <c r="AB2452" s="685"/>
    </row>
    <row r="2453" spans="22:28" x14ac:dyDescent="0.2">
      <c r="V2453" s="688"/>
      <c r="W2453" s="687" t="str">
        <f t="shared" si="45"/>
        <v>1w</v>
      </c>
      <c r="X2453" s="683">
        <f>_xll.qlCalendarAdvance(Calendar,X2452,W2453,"f",FALSE)</f>
        <v>56451</v>
      </c>
      <c r="Y2453" s="682">
        <f>_xll.qlCalendarAdvance(Calendar,X2453,NDays&amp;"D")</f>
        <v>56451</v>
      </c>
      <c r="Z2453" s="681">
        <v>1.9151054122940048E-2</v>
      </c>
      <c r="AA2453" s="686"/>
      <c r="AB2453" s="685"/>
    </row>
    <row r="2454" spans="22:28" x14ac:dyDescent="0.2">
      <c r="V2454" s="688"/>
      <c r="W2454" s="687" t="str">
        <f t="shared" si="45"/>
        <v>1w</v>
      </c>
      <c r="X2454" s="683">
        <f>_xll.qlCalendarAdvance(Calendar,X2453,W2454,"f",FALSE)</f>
        <v>56458</v>
      </c>
      <c r="Y2454" s="682">
        <f>_xll.qlCalendarAdvance(Calendar,X2454,NDays&amp;"D")</f>
        <v>56458</v>
      </c>
      <c r="Z2454" s="681">
        <v>1.9150288943525773E-2</v>
      </c>
      <c r="AA2454" s="686"/>
      <c r="AB2454" s="685"/>
    </row>
    <row r="2455" spans="22:28" x14ac:dyDescent="0.2">
      <c r="V2455" s="688"/>
      <c r="W2455" s="687" t="str">
        <f t="shared" si="45"/>
        <v>1w</v>
      </c>
      <c r="X2455" s="683">
        <f>_xll.qlCalendarAdvance(Calendar,X2454,W2455,"f",FALSE)</f>
        <v>56465</v>
      </c>
      <c r="Y2455" s="682">
        <f>_xll.qlCalendarAdvance(Calendar,X2455,NDays&amp;"D")</f>
        <v>56465</v>
      </c>
      <c r="Z2455" s="681">
        <v>1.9149540426092182E-2</v>
      </c>
      <c r="AA2455" s="686"/>
      <c r="AB2455" s="685"/>
    </row>
    <row r="2456" spans="22:28" x14ac:dyDescent="0.2">
      <c r="V2456" s="688"/>
      <c r="W2456" s="687" t="str">
        <f t="shared" si="45"/>
        <v>1w</v>
      </c>
      <c r="X2456" s="683">
        <f>_xll.qlCalendarAdvance(Calendar,X2455,W2456,"f",FALSE)</f>
        <v>56472</v>
      </c>
      <c r="Y2456" s="682">
        <f>_xll.qlCalendarAdvance(Calendar,X2456,NDays&amp;"D")</f>
        <v>56472</v>
      </c>
      <c r="Z2456" s="681">
        <v>1.9148808570882414E-2</v>
      </c>
      <c r="AA2456" s="686"/>
      <c r="AB2456" s="685"/>
    </row>
    <row r="2457" spans="22:28" x14ac:dyDescent="0.2">
      <c r="V2457" s="688"/>
      <c r="W2457" s="687" t="str">
        <f t="shared" si="45"/>
        <v>1w</v>
      </c>
      <c r="X2457" s="683">
        <f>_xll.qlCalendarAdvance(Calendar,X2456,W2457,"f",FALSE)</f>
        <v>56479</v>
      </c>
      <c r="Y2457" s="682">
        <f>_xll.qlCalendarAdvance(Calendar,X2457,NDays&amp;"D")</f>
        <v>56479</v>
      </c>
      <c r="Z2457" s="681">
        <v>1.9148093377734376E-2</v>
      </c>
      <c r="AA2457" s="686"/>
      <c r="AB2457" s="685"/>
    </row>
    <row r="2458" spans="22:28" x14ac:dyDescent="0.2">
      <c r="V2458" s="688"/>
      <c r="W2458" s="687" t="str">
        <f t="shared" si="45"/>
        <v>1w</v>
      </c>
      <c r="X2458" s="683">
        <f>_xll.qlCalendarAdvance(Calendar,X2457,W2458,"f",FALSE)</f>
        <v>56486</v>
      </c>
      <c r="Y2458" s="682">
        <f>_xll.qlCalendarAdvance(Calendar,X2458,NDays&amp;"D")</f>
        <v>56486</v>
      </c>
      <c r="Z2458" s="681">
        <v>1.9147394846648069E-2</v>
      </c>
      <c r="AA2458" s="686"/>
      <c r="AB2458" s="685"/>
    </row>
    <row r="2459" spans="22:28" x14ac:dyDescent="0.2">
      <c r="V2459" s="688"/>
      <c r="W2459" s="687" t="str">
        <f t="shared" si="45"/>
        <v>1w</v>
      </c>
      <c r="X2459" s="683">
        <f>_xll.qlCalendarAdvance(Calendar,X2458,W2459,"f",FALSE)</f>
        <v>56493</v>
      </c>
      <c r="Y2459" s="682">
        <f>_xll.qlCalendarAdvance(Calendar,X2459,NDays&amp;"D")</f>
        <v>56493</v>
      </c>
      <c r="Z2459" s="681">
        <v>1.9146712977785585E-2</v>
      </c>
      <c r="AA2459" s="686"/>
      <c r="AB2459" s="685"/>
    </row>
    <row r="2460" spans="22:28" x14ac:dyDescent="0.2">
      <c r="V2460" s="688"/>
      <c r="W2460" s="687" t="str">
        <f t="shared" si="45"/>
        <v>1w</v>
      </c>
      <c r="X2460" s="683">
        <f>_xll.qlCalendarAdvance(Calendar,X2459,W2460,"f",FALSE)</f>
        <v>56500</v>
      </c>
      <c r="Y2460" s="682">
        <f>_xll.qlCalendarAdvance(Calendar,X2460,NDays&amp;"D")</f>
        <v>56500</v>
      </c>
      <c r="Z2460" s="681">
        <v>1.9146047770984831E-2</v>
      </c>
      <c r="AA2460" s="686"/>
      <c r="AB2460" s="685"/>
    </row>
    <row r="2461" spans="22:28" x14ac:dyDescent="0.2">
      <c r="V2461" s="688"/>
      <c r="W2461" s="687" t="str">
        <f t="shared" si="45"/>
        <v>1w</v>
      </c>
      <c r="X2461" s="683">
        <f>_xll.qlCalendarAdvance(Calendar,X2460,W2461,"f",FALSE)</f>
        <v>56507</v>
      </c>
      <c r="Y2461" s="682">
        <f>_xll.qlCalendarAdvance(Calendar,X2461,NDays&amp;"D")</f>
        <v>56507</v>
      </c>
      <c r="Z2461" s="681">
        <v>1.9145399226245807E-2</v>
      </c>
      <c r="AA2461" s="686"/>
      <c r="AB2461" s="685"/>
    </row>
    <row r="2462" spans="22:28" x14ac:dyDescent="0.2">
      <c r="V2462" s="688"/>
      <c r="W2462" s="687" t="str">
        <f t="shared" si="45"/>
        <v>1w</v>
      </c>
      <c r="X2462" s="683">
        <f>_xll.qlCalendarAdvance(Calendar,X2461,W2462,"f",FALSE)</f>
        <v>56514</v>
      </c>
      <c r="Y2462" s="682">
        <f>_xll.qlCalendarAdvance(Calendar,X2462,NDays&amp;"D")</f>
        <v>56514</v>
      </c>
      <c r="Z2462" s="681">
        <v>1.9144767343730607E-2</v>
      </c>
      <c r="AA2462" s="686"/>
      <c r="AB2462" s="685"/>
    </row>
    <row r="2463" spans="22:28" x14ac:dyDescent="0.2">
      <c r="V2463" s="688"/>
      <c r="W2463" s="687" t="str">
        <f t="shared" si="45"/>
        <v>1w</v>
      </c>
      <c r="X2463" s="683">
        <f>_xll.qlCalendarAdvance(Calendar,X2462,W2463,"f",FALSE)</f>
        <v>56521</v>
      </c>
      <c r="Y2463" s="682">
        <f>_xll.qlCalendarAdvance(Calendar,X2463,NDays&amp;"D")</f>
        <v>56521</v>
      </c>
      <c r="Z2463" s="681">
        <v>1.914415212319609E-2</v>
      </c>
      <c r="AA2463" s="686"/>
      <c r="AB2463" s="685"/>
    </row>
    <row r="2464" spans="22:28" x14ac:dyDescent="0.2">
      <c r="V2464" s="688"/>
      <c r="W2464" s="687" t="str">
        <f t="shared" si="45"/>
        <v>1w</v>
      </c>
      <c r="X2464" s="683">
        <f>_xll.qlCalendarAdvance(Calendar,X2463,W2464,"f",FALSE)</f>
        <v>56528</v>
      </c>
      <c r="Y2464" s="682">
        <f>_xll.qlCalendarAdvance(Calendar,X2464,NDays&amp;"D")</f>
        <v>56528</v>
      </c>
      <c r="Z2464" s="681">
        <v>1.9143553564885396E-2</v>
      </c>
      <c r="AA2464" s="686"/>
      <c r="AB2464" s="685"/>
    </row>
    <row r="2465" spans="22:28" x14ac:dyDescent="0.2">
      <c r="V2465" s="688"/>
      <c r="W2465" s="687" t="str">
        <f t="shared" si="45"/>
        <v>1w</v>
      </c>
      <c r="X2465" s="683">
        <f>_xll.qlCalendarAdvance(Calendar,X2464,W2465,"f",FALSE)</f>
        <v>56535</v>
      </c>
      <c r="Y2465" s="682">
        <f>_xll.qlCalendarAdvance(Calendar,X2465,NDays&amp;"D")</f>
        <v>56535</v>
      </c>
      <c r="Z2465" s="681">
        <v>1.9142971668636433E-2</v>
      </c>
      <c r="AA2465" s="686"/>
      <c r="AB2465" s="685"/>
    </row>
    <row r="2466" spans="22:28" x14ac:dyDescent="0.2">
      <c r="V2466" s="688"/>
      <c r="W2466" s="687" t="str">
        <f t="shared" si="45"/>
        <v>1w</v>
      </c>
      <c r="X2466" s="683">
        <f>_xll.qlCalendarAdvance(Calendar,X2465,W2466,"f",FALSE)</f>
        <v>56542</v>
      </c>
      <c r="Y2466" s="682">
        <f>_xll.qlCalendarAdvance(Calendar,X2466,NDays&amp;"D")</f>
        <v>56542</v>
      </c>
      <c r="Z2466" s="681">
        <v>1.91424064344492E-2</v>
      </c>
      <c r="AA2466" s="686"/>
      <c r="AB2466" s="685"/>
    </row>
    <row r="2467" spans="22:28" x14ac:dyDescent="0.2">
      <c r="V2467" s="688"/>
      <c r="W2467" s="687" t="str">
        <f t="shared" si="45"/>
        <v>1w</v>
      </c>
      <c r="X2467" s="683">
        <f>_xll.qlCalendarAdvance(Calendar,X2466,W2467,"f",FALSE)</f>
        <v>56549</v>
      </c>
      <c r="Y2467" s="682">
        <f>_xll.qlCalendarAdvance(Calendar,X2467,NDays&amp;"D")</f>
        <v>56549</v>
      </c>
      <c r="Z2467" s="681">
        <v>1.9141857862323697E-2</v>
      </c>
      <c r="AA2467" s="686"/>
      <c r="AB2467" s="685"/>
    </row>
    <row r="2468" spans="22:28" x14ac:dyDescent="0.2">
      <c r="V2468" s="688"/>
      <c r="W2468" s="687" t="str">
        <f t="shared" si="45"/>
        <v>1w</v>
      </c>
      <c r="X2468" s="683">
        <f>_xll.qlCalendarAdvance(Calendar,X2467,W2468,"f",FALSE)</f>
        <v>56556</v>
      </c>
      <c r="Y2468" s="682">
        <f>_xll.qlCalendarAdvance(Calendar,X2468,NDays&amp;"D")</f>
        <v>56556</v>
      </c>
      <c r="Z2468" s="681">
        <v>1.9141325952422017E-2</v>
      </c>
      <c r="AA2468" s="686"/>
      <c r="AB2468" s="685"/>
    </row>
    <row r="2469" spans="22:28" x14ac:dyDescent="0.2">
      <c r="V2469" s="688"/>
      <c r="W2469" s="687" t="str">
        <f t="shared" si="45"/>
        <v>1w</v>
      </c>
      <c r="X2469" s="683">
        <f>_xll.qlCalendarAdvance(Calendar,X2468,W2469,"f",FALSE)</f>
        <v>56563</v>
      </c>
      <c r="Y2469" s="682">
        <f>_xll.qlCalendarAdvance(Calendar,X2469,NDays&amp;"D")</f>
        <v>56563</v>
      </c>
      <c r="Z2469" s="681">
        <v>1.9140810704663114E-2</v>
      </c>
      <c r="AA2469" s="686"/>
      <c r="AB2469" s="685"/>
    </row>
    <row r="2470" spans="22:28" x14ac:dyDescent="0.2">
      <c r="V2470" s="688"/>
      <c r="W2470" s="687" t="str">
        <f t="shared" si="45"/>
        <v>1w</v>
      </c>
      <c r="X2470" s="683">
        <f>_xll.qlCalendarAdvance(Calendar,X2469,W2470,"f",FALSE)</f>
        <v>56570</v>
      </c>
      <c r="Y2470" s="682">
        <f>_xll.qlCalendarAdvance(Calendar,X2470,NDays&amp;"D")</f>
        <v>56570</v>
      </c>
      <c r="Z2470" s="681">
        <v>1.9140312118884895E-2</v>
      </c>
      <c r="AA2470" s="686"/>
      <c r="AB2470" s="685"/>
    </row>
    <row r="2471" spans="22:28" x14ac:dyDescent="0.2">
      <c r="V2471" s="688"/>
      <c r="W2471" s="687" t="str">
        <f t="shared" si="45"/>
        <v>1w</v>
      </c>
      <c r="X2471" s="683">
        <f>_xll.qlCalendarAdvance(Calendar,X2470,W2471,"f",FALSE)</f>
        <v>56577</v>
      </c>
      <c r="Y2471" s="682">
        <f>_xll.qlCalendarAdvance(Calendar,X2471,NDays&amp;"D")</f>
        <v>56577</v>
      </c>
      <c r="Z2471" s="681">
        <v>1.9139830195411545E-2</v>
      </c>
      <c r="AA2471" s="686"/>
      <c r="AB2471" s="685"/>
    </row>
    <row r="2472" spans="22:28" x14ac:dyDescent="0.2">
      <c r="V2472" s="688"/>
      <c r="W2472" s="687" t="str">
        <f t="shared" si="45"/>
        <v>1w</v>
      </c>
      <c r="X2472" s="683">
        <f>_xll.qlCalendarAdvance(Calendar,X2471,W2472,"f",FALSE)</f>
        <v>56584</v>
      </c>
      <c r="Y2472" s="682">
        <f>_xll.qlCalendarAdvance(Calendar,X2472,NDays&amp;"D")</f>
        <v>56584</v>
      </c>
      <c r="Z2472" s="681">
        <v>1.9139364933756786E-2</v>
      </c>
      <c r="AA2472" s="686"/>
      <c r="AB2472" s="685"/>
    </row>
    <row r="2473" spans="22:28" x14ac:dyDescent="0.2">
      <c r="V2473" s="688"/>
      <c r="W2473" s="687" t="str">
        <f t="shared" si="45"/>
        <v>1w</v>
      </c>
      <c r="X2473" s="683">
        <f>_xll.qlCalendarAdvance(Calendar,X2472,W2473,"f",FALSE)</f>
        <v>56591</v>
      </c>
      <c r="Y2473" s="682">
        <f>_xll.qlCalendarAdvance(Calendar,X2473,NDays&amp;"D")</f>
        <v>56591</v>
      </c>
      <c r="Z2473" s="681">
        <v>1.9138916334406897E-2</v>
      </c>
      <c r="AA2473" s="686"/>
      <c r="AB2473" s="685"/>
    </row>
    <row r="2474" spans="22:28" x14ac:dyDescent="0.2">
      <c r="V2474" s="688"/>
      <c r="W2474" s="687" t="str">
        <f t="shared" si="45"/>
        <v>1w</v>
      </c>
      <c r="X2474" s="683">
        <f>_xll.qlCalendarAdvance(Calendar,X2473,W2474,"f",FALSE)</f>
        <v>56598</v>
      </c>
      <c r="Y2474" s="682">
        <f>_xll.qlCalendarAdvance(Calendar,X2474,NDays&amp;"D")</f>
        <v>56598</v>
      </c>
      <c r="Z2474" s="681">
        <v>1.9138484397118738E-2</v>
      </c>
      <c r="AA2474" s="686"/>
      <c r="AB2474" s="685"/>
    </row>
    <row r="2475" spans="22:28" x14ac:dyDescent="0.2">
      <c r="V2475" s="688"/>
      <c r="W2475" s="687" t="str">
        <f t="shared" si="45"/>
        <v>1w</v>
      </c>
      <c r="X2475" s="683">
        <f>_xll.qlCalendarAdvance(Calendar,X2474,W2475,"f",FALSE)</f>
        <v>56605</v>
      </c>
      <c r="Y2475" s="682">
        <f>_xll.qlCalendarAdvance(Calendar,X2475,NDays&amp;"D")</f>
        <v>56605</v>
      </c>
      <c r="Z2475" s="681">
        <v>1.9138069121892309E-2</v>
      </c>
      <c r="AA2475" s="686"/>
      <c r="AB2475" s="685"/>
    </row>
    <row r="2476" spans="22:28" x14ac:dyDescent="0.2">
      <c r="V2476" s="688"/>
      <c r="W2476" s="687" t="str">
        <f t="shared" si="45"/>
        <v>1w</v>
      </c>
      <c r="X2476" s="683">
        <f>_xll.qlCalendarAdvance(Calendar,X2475,W2476,"f",FALSE)</f>
        <v>56612</v>
      </c>
      <c r="Y2476" s="682">
        <f>_xll.qlCalendarAdvance(Calendar,X2476,NDays&amp;"D")</f>
        <v>56612</v>
      </c>
      <c r="Z2476" s="681">
        <v>1.9137670508808657E-2</v>
      </c>
      <c r="AA2476" s="686"/>
      <c r="AB2476" s="685"/>
    </row>
    <row r="2477" spans="22:28" x14ac:dyDescent="0.2">
      <c r="V2477" s="688"/>
      <c r="W2477" s="687" t="str">
        <f t="shared" si="45"/>
        <v>1w</v>
      </c>
      <c r="X2477" s="683">
        <f>_xll.qlCalendarAdvance(Calendar,X2476,W2477,"f",FALSE)</f>
        <v>56619</v>
      </c>
      <c r="Y2477" s="682">
        <f>_xll.qlCalendarAdvance(Calendar,X2477,NDays&amp;"D")</f>
        <v>56619</v>
      </c>
      <c r="Z2477" s="681">
        <v>1.9137288557867782E-2</v>
      </c>
      <c r="AA2477" s="686"/>
      <c r="AB2477" s="685"/>
    </row>
    <row r="2478" spans="22:28" x14ac:dyDescent="0.2">
      <c r="V2478" s="688"/>
      <c r="W2478" s="687" t="str">
        <f t="shared" si="45"/>
        <v>1w</v>
      </c>
      <c r="X2478" s="683">
        <f>_xll.qlCalendarAdvance(Calendar,X2477,W2478,"f",FALSE)</f>
        <v>56626</v>
      </c>
      <c r="Y2478" s="682">
        <f>_xll.qlCalendarAdvance(Calendar,X2478,NDays&amp;"D")</f>
        <v>56626</v>
      </c>
      <c r="Z2478" s="681">
        <v>1.9136923268988637E-2</v>
      </c>
      <c r="AA2478" s="686"/>
      <c r="AB2478" s="685"/>
    </row>
    <row r="2479" spans="22:28" x14ac:dyDescent="0.2">
      <c r="V2479" s="688"/>
      <c r="W2479" s="687" t="str">
        <f t="shared" si="45"/>
        <v>1w</v>
      </c>
      <c r="X2479" s="683">
        <f>_xll.qlCalendarAdvance(Calendar,X2478,W2479,"f",FALSE)</f>
        <v>56633</v>
      </c>
      <c r="Y2479" s="682">
        <f>_xll.qlCalendarAdvance(Calendar,X2479,NDays&amp;"D")</f>
        <v>56633</v>
      </c>
      <c r="Z2479" s="681">
        <v>1.9136574642171222E-2</v>
      </c>
      <c r="AA2479" s="686"/>
      <c r="AB2479" s="685"/>
    </row>
    <row r="2480" spans="22:28" x14ac:dyDescent="0.2">
      <c r="V2480" s="688"/>
      <c r="W2480" s="687" t="str">
        <f t="shared" si="45"/>
        <v>1w</v>
      </c>
      <c r="X2480" s="683">
        <f>_xll.qlCalendarAdvance(Calendar,X2479,W2480,"f",FALSE)</f>
        <v>56640</v>
      </c>
      <c r="Y2480" s="682">
        <f>_xll.qlCalendarAdvance(Calendar,X2480,NDays&amp;"D")</f>
        <v>56640</v>
      </c>
      <c r="Z2480" s="681">
        <v>1.9136242677577631E-2</v>
      </c>
      <c r="AA2480" s="686"/>
      <c r="AB2480" s="685"/>
    </row>
    <row r="2481" spans="22:28" x14ac:dyDescent="0.2">
      <c r="V2481" s="688"/>
      <c r="W2481" s="687" t="str">
        <f t="shared" si="45"/>
        <v>1w</v>
      </c>
      <c r="X2481" s="683">
        <f>_xll.qlCalendarAdvance(Calendar,X2480,W2481,"f",FALSE)</f>
        <v>56647</v>
      </c>
      <c r="Y2481" s="682">
        <f>_xll.qlCalendarAdvance(Calendar,X2481,NDays&amp;"D")</f>
        <v>56647</v>
      </c>
      <c r="Z2481" s="681">
        <v>1.9135927374883677E-2</v>
      </c>
      <c r="AA2481" s="686"/>
      <c r="AB2481" s="685"/>
    </row>
    <row r="2482" spans="22:28" x14ac:dyDescent="0.2">
      <c r="V2482" s="688"/>
      <c r="W2482" s="687" t="str">
        <f t="shared" si="45"/>
        <v>1w</v>
      </c>
      <c r="X2482" s="683">
        <f>_xll.qlCalendarAdvance(Calendar,X2481,W2482,"f",FALSE)</f>
        <v>56654</v>
      </c>
      <c r="Y2482" s="682">
        <f>_xll.qlCalendarAdvance(Calendar,X2482,NDays&amp;"D")</f>
        <v>56654</v>
      </c>
      <c r="Z2482" s="681">
        <v>1.9135628734656684E-2</v>
      </c>
      <c r="AA2482" s="686"/>
      <c r="AB2482" s="685"/>
    </row>
    <row r="2483" spans="22:28" x14ac:dyDescent="0.2">
      <c r="V2483" s="688"/>
      <c r="W2483" s="687" t="str">
        <f t="shared" si="45"/>
        <v>1w</v>
      </c>
      <c r="X2483" s="683">
        <f>_xll.qlCalendarAdvance(Calendar,X2482,W2483,"f",FALSE)</f>
        <v>56661</v>
      </c>
      <c r="Y2483" s="682">
        <f>_xll.qlCalendarAdvance(Calendar,X2483,NDays&amp;"D")</f>
        <v>56661</v>
      </c>
      <c r="Z2483" s="681">
        <v>1.9135346756248284E-2</v>
      </c>
      <c r="AA2483" s="686"/>
      <c r="AB2483" s="685"/>
    </row>
    <row r="2484" spans="22:28" x14ac:dyDescent="0.2">
      <c r="V2484" s="688"/>
      <c r="W2484" s="687" t="str">
        <f t="shared" si="45"/>
        <v>1w</v>
      </c>
      <c r="X2484" s="683">
        <f>_xll.qlCalendarAdvance(Calendar,X2483,W2484,"f",FALSE)</f>
        <v>56668</v>
      </c>
      <c r="Y2484" s="682">
        <f>_xll.qlCalendarAdvance(Calendar,X2484,NDays&amp;"D")</f>
        <v>56668</v>
      </c>
      <c r="Z2484" s="681">
        <v>1.913508143998266E-2</v>
      </c>
      <c r="AA2484" s="686"/>
      <c r="AB2484" s="685"/>
    </row>
    <row r="2485" spans="22:28" x14ac:dyDescent="0.2">
      <c r="V2485" s="688"/>
      <c r="W2485" s="687" t="str">
        <f t="shared" si="45"/>
        <v>1w</v>
      </c>
      <c r="X2485" s="683">
        <f>_xll.qlCalendarAdvance(Calendar,X2484,W2485,"f",FALSE)</f>
        <v>56675</v>
      </c>
      <c r="Y2485" s="682">
        <f>_xll.qlCalendarAdvance(Calendar,X2485,NDays&amp;"D")</f>
        <v>56675</v>
      </c>
      <c r="Z2485" s="681">
        <v>1.9134832785859812E-2</v>
      </c>
      <c r="AA2485" s="686"/>
      <c r="AB2485" s="685"/>
    </row>
    <row r="2486" spans="22:28" x14ac:dyDescent="0.2">
      <c r="V2486" s="688"/>
      <c r="W2486" s="687" t="str">
        <f t="shared" si="45"/>
        <v>1w</v>
      </c>
      <c r="X2486" s="683">
        <f>_xll.qlCalendarAdvance(Calendar,X2485,W2486,"f",FALSE)</f>
        <v>56682</v>
      </c>
      <c r="Y2486" s="682">
        <f>_xll.qlCalendarAdvance(Calendar,X2486,NDays&amp;"D")</f>
        <v>56682</v>
      </c>
      <c r="Z2486" s="681">
        <v>1.9134600793879741E-2</v>
      </c>
      <c r="AA2486" s="686"/>
      <c r="AB2486" s="685"/>
    </row>
    <row r="2487" spans="22:28" x14ac:dyDescent="0.2">
      <c r="V2487" s="688"/>
      <c r="W2487" s="687" t="str">
        <f t="shared" si="45"/>
        <v>1w</v>
      </c>
      <c r="X2487" s="683">
        <f>_xll.qlCalendarAdvance(Calendar,X2486,W2487,"f",FALSE)</f>
        <v>56689</v>
      </c>
      <c r="Y2487" s="682">
        <f>_xll.qlCalendarAdvance(Calendar,X2487,NDays&amp;"D")</f>
        <v>56689</v>
      </c>
      <c r="Z2487" s="681">
        <v>1.9134385463961401E-2</v>
      </c>
      <c r="AA2487" s="686"/>
      <c r="AB2487" s="685"/>
    </row>
    <row r="2488" spans="22:28" x14ac:dyDescent="0.2">
      <c r="V2488" s="688"/>
      <c r="W2488" s="687" t="str">
        <f t="shared" si="45"/>
        <v>1w</v>
      </c>
      <c r="X2488" s="683">
        <f>_xll.qlCalendarAdvance(Calendar,X2487,W2488,"f",FALSE)</f>
        <v>56696</v>
      </c>
      <c r="Y2488" s="682">
        <f>_xll.qlCalendarAdvance(Calendar,X2488,NDays&amp;"D")</f>
        <v>56696</v>
      </c>
      <c r="Z2488" s="681">
        <v>1.9134186796104791E-2</v>
      </c>
      <c r="AA2488" s="686"/>
      <c r="AB2488" s="685"/>
    </row>
    <row r="2489" spans="22:28" x14ac:dyDescent="0.2">
      <c r="V2489" s="688"/>
      <c r="W2489" s="687" t="str">
        <f t="shared" si="45"/>
        <v>1w</v>
      </c>
      <c r="X2489" s="683">
        <f>_xll.qlCalendarAdvance(Calendar,X2488,W2489,"f",FALSE)</f>
        <v>56703</v>
      </c>
      <c r="Y2489" s="682">
        <f>_xll.qlCalendarAdvance(Calendar,X2489,NDays&amp;"D")</f>
        <v>56703</v>
      </c>
      <c r="Z2489" s="681">
        <v>1.913400479055305E-2</v>
      </c>
      <c r="AA2489" s="686"/>
      <c r="AB2489" s="685"/>
    </row>
    <row r="2490" spans="22:28" x14ac:dyDescent="0.2">
      <c r="V2490" s="688"/>
      <c r="W2490" s="687" t="str">
        <f t="shared" si="45"/>
        <v>1w</v>
      </c>
      <c r="X2490" s="683">
        <f>_xll.qlCalendarAdvance(Calendar,X2489,W2490,"f",FALSE)</f>
        <v>56710</v>
      </c>
      <c r="Y2490" s="682">
        <f>_xll.qlCalendarAdvance(Calendar,X2490,NDays&amp;"D")</f>
        <v>56710</v>
      </c>
      <c r="Z2490" s="681">
        <v>1.9133839446981993E-2</v>
      </c>
      <c r="AA2490" s="686"/>
      <c r="AB2490" s="685"/>
    </row>
    <row r="2491" spans="22:28" x14ac:dyDescent="0.2">
      <c r="V2491" s="688"/>
      <c r="W2491" s="687" t="str">
        <f t="shared" si="45"/>
        <v>1w</v>
      </c>
      <c r="X2491" s="683">
        <f>_xll.qlCalendarAdvance(Calendar,X2490,W2491,"f",FALSE)</f>
        <v>56717</v>
      </c>
      <c r="Y2491" s="682">
        <f>_xll.qlCalendarAdvance(Calendar,X2491,NDays&amp;"D")</f>
        <v>56717</v>
      </c>
      <c r="Z2491" s="681">
        <v>1.9133690765472666E-2</v>
      </c>
      <c r="AA2491" s="686"/>
      <c r="AB2491" s="685"/>
    </row>
    <row r="2492" spans="22:28" x14ac:dyDescent="0.2">
      <c r="V2492" s="688"/>
      <c r="W2492" s="687" t="str">
        <f t="shared" si="45"/>
        <v>1w</v>
      </c>
      <c r="X2492" s="683">
        <f>_xll.qlCalendarAdvance(Calendar,X2491,W2492,"f",FALSE)</f>
        <v>56724</v>
      </c>
      <c r="Y2492" s="682">
        <f>_xll.qlCalendarAdvance(Calendar,X2492,NDays&amp;"D")</f>
        <v>56724</v>
      </c>
      <c r="Z2492" s="681">
        <v>1.913355874602507E-2</v>
      </c>
      <c r="AA2492" s="686"/>
      <c r="AB2492" s="685"/>
    </row>
    <row r="2493" spans="22:28" x14ac:dyDescent="0.2">
      <c r="V2493" s="688"/>
      <c r="W2493" s="687" t="str">
        <f t="shared" si="45"/>
        <v>1w</v>
      </c>
      <c r="X2493" s="683">
        <f>_xll.qlCalendarAdvance(Calendar,X2492,W2493,"f",FALSE)</f>
        <v>56731</v>
      </c>
      <c r="Y2493" s="682">
        <f>_xll.qlCalendarAdvance(Calendar,X2493,NDays&amp;"D")</f>
        <v>56731</v>
      </c>
      <c r="Z2493" s="681">
        <v>1.9133443388882343E-2</v>
      </c>
      <c r="AA2493" s="686"/>
      <c r="AB2493" s="685"/>
    </row>
    <row r="2494" spans="22:28" x14ac:dyDescent="0.2">
      <c r="V2494" s="688"/>
      <c r="W2494" s="687" t="str">
        <f t="shared" si="45"/>
        <v>1w</v>
      </c>
      <c r="X2494" s="683">
        <f>_xll.qlCalendarAdvance(Calendar,X2493,W2494,"f",FALSE)</f>
        <v>56738</v>
      </c>
      <c r="Y2494" s="682">
        <f>_xll.qlCalendarAdvance(Calendar,X2494,NDays&amp;"D")</f>
        <v>56738</v>
      </c>
      <c r="Z2494" s="681">
        <v>1.9133344693639254E-2</v>
      </c>
      <c r="AA2494" s="686"/>
      <c r="AB2494" s="685"/>
    </row>
    <row r="2495" spans="22:28" x14ac:dyDescent="0.2">
      <c r="V2495" s="688"/>
      <c r="W2495" s="687" t="str">
        <f t="shared" si="45"/>
        <v>1w</v>
      </c>
      <c r="X2495" s="683">
        <f>_xll.qlCalendarAdvance(Calendar,X2494,W2495,"f",FALSE)</f>
        <v>56745</v>
      </c>
      <c r="Y2495" s="682">
        <f>_xll.qlCalendarAdvance(Calendar,X2495,NDays&amp;"D")</f>
        <v>56745</v>
      </c>
      <c r="Z2495" s="681">
        <v>1.9133262660538941E-2</v>
      </c>
      <c r="AA2495" s="686"/>
      <c r="AB2495" s="685"/>
    </row>
    <row r="2496" spans="22:28" x14ac:dyDescent="0.2">
      <c r="V2496" s="688"/>
      <c r="W2496" s="687" t="str">
        <f t="shared" si="45"/>
        <v>1w</v>
      </c>
      <c r="X2496" s="683">
        <f>_xll.qlCalendarAdvance(Calendar,X2495,W2496,"f",FALSE)</f>
        <v>56752</v>
      </c>
      <c r="Y2496" s="682">
        <f>_xll.qlCalendarAdvance(Calendar,X2496,NDays&amp;"D")</f>
        <v>56752</v>
      </c>
      <c r="Z2496" s="681">
        <v>1.9133197289662451E-2</v>
      </c>
      <c r="AA2496" s="686"/>
      <c r="AB2496" s="685"/>
    </row>
    <row r="2497" spans="22:28" x14ac:dyDescent="0.2">
      <c r="V2497" s="688"/>
      <c r="W2497" s="687" t="str">
        <f t="shared" si="45"/>
        <v>1w</v>
      </c>
      <c r="X2497" s="683">
        <f>_xll.qlCalendarAdvance(Calendar,X2496,W2497,"f",FALSE)</f>
        <v>56759</v>
      </c>
      <c r="Y2497" s="682">
        <f>_xll.qlCalendarAdvance(Calendar,X2497,NDays&amp;"D")</f>
        <v>56759</v>
      </c>
      <c r="Z2497" s="681">
        <v>1.9133148580847692E-2</v>
      </c>
      <c r="AA2497" s="686"/>
      <c r="AB2497" s="685"/>
    </row>
    <row r="2498" spans="22:28" x14ac:dyDescent="0.2">
      <c r="V2498" s="688"/>
      <c r="W2498" s="687" t="str">
        <f t="shared" si="45"/>
        <v>1w</v>
      </c>
      <c r="X2498" s="683">
        <f>_xll.qlCalendarAdvance(Calendar,X2497,W2498,"f",FALSE)</f>
        <v>56766</v>
      </c>
      <c r="Y2498" s="682">
        <f>_xll.qlCalendarAdvance(Calendar,X2498,NDays&amp;"D")</f>
        <v>56766</v>
      </c>
      <c r="Z2498" s="681">
        <v>1.9133116534175709E-2</v>
      </c>
      <c r="AA2498" s="686"/>
      <c r="AB2498" s="685"/>
    </row>
    <row r="2499" spans="22:28" x14ac:dyDescent="0.2">
      <c r="V2499" s="688"/>
      <c r="W2499" s="687" t="str">
        <f t="shared" si="45"/>
        <v>1w</v>
      </c>
      <c r="X2499" s="683">
        <f>_xll.qlCalendarAdvance(Calendar,X2498,W2499,"f",FALSE)</f>
        <v>56773</v>
      </c>
      <c r="Y2499" s="682">
        <f>_xll.qlCalendarAdvance(Calendar,X2499,NDays&amp;"D")</f>
        <v>56773</v>
      </c>
      <c r="Z2499" s="681">
        <v>1.9133101149484411E-2</v>
      </c>
      <c r="AA2499" s="686"/>
      <c r="AB2499" s="685"/>
    </row>
    <row r="2500" spans="22:28" x14ac:dyDescent="0.2">
      <c r="V2500" s="688"/>
      <c r="W2500" s="687" t="str">
        <f t="shared" si="45"/>
        <v>1w</v>
      </c>
      <c r="X2500" s="683">
        <f>_xll.qlCalendarAdvance(Calendar,X2499,W2500,"f",FALSE)</f>
        <v>56780</v>
      </c>
      <c r="Y2500" s="682">
        <f>_xll.qlCalendarAdvance(Calendar,X2500,NDays&amp;"D")</f>
        <v>56780</v>
      </c>
      <c r="Z2500" s="681">
        <v>1.9133102426935888E-2</v>
      </c>
      <c r="AA2500" s="686"/>
      <c r="AB2500" s="685"/>
    </row>
    <row r="2501" spans="22:28" x14ac:dyDescent="0.2">
      <c r="V2501" s="688"/>
      <c r="W2501" s="687" t="str">
        <f t="shared" si="45"/>
        <v>1w</v>
      </c>
      <c r="X2501" s="683">
        <f>_xll.qlCalendarAdvance(Calendar,X2500,W2501,"f",FALSE)</f>
        <v>56787</v>
      </c>
      <c r="Y2501" s="682">
        <f>_xll.qlCalendarAdvance(Calendar,X2501,NDays&amp;"D")</f>
        <v>56787</v>
      </c>
      <c r="Z2501" s="681">
        <v>1.9133120366530143E-2</v>
      </c>
      <c r="AA2501" s="686"/>
      <c r="AB2501" s="685"/>
    </row>
    <row r="2502" spans="22:28" x14ac:dyDescent="0.2">
      <c r="V2502" s="688"/>
      <c r="W2502" s="687" t="str">
        <f t="shared" si="45"/>
        <v>1w</v>
      </c>
      <c r="X2502" s="683">
        <f>_xll.qlCalendarAdvance(Calendar,X2501,W2502,"f",FALSE)</f>
        <v>56794</v>
      </c>
      <c r="Y2502" s="682">
        <f>_xll.qlCalendarAdvance(Calendar,X2502,NDays&amp;"D")</f>
        <v>56794</v>
      </c>
      <c r="Z2502" s="681">
        <v>1.9133154350046144E-2</v>
      </c>
      <c r="AA2502" s="686"/>
      <c r="AB2502" s="685"/>
    </row>
    <row r="2503" spans="22:28" x14ac:dyDescent="0.2">
      <c r="V2503" s="688"/>
      <c r="W2503" s="687" t="str">
        <f t="shared" si="45"/>
        <v>1w</v>
      </c>
      <c r="X2503" s="683">
        <f>_xll.qlCalendarAdvance(Calendar,X2502,W2503,"f",FALSE)</f>
        <v>56801</v>
      </c>
      <c r="Y2503" s="682">
        <f>_xll.qlCalendarAdvance(Calendar,X2503,NDays&amp;"D")</f>
        <v>56801</v>
      </c>
      <c r="Z2503" s="681">
        <v>1.9133202209009603E-2</v>
      </c>
      <c r="AA2503" s="686"/>
      <c r="AB2503" s="685"/>
    </row>
    <row r="2504" spans="22:28" x14ac:dyDescent="0.2">
      <c r="V2504" s="688"/>
      <c r="W2504" s="687" t="str">
        <f t="shared" si="45"/>
        <v>1w</v>
      </c>
      <c r="X2504" s="683">
        <f>_xll.qlCalendarAdvance(Calendar,X2503,W2504,"f",FALSE)</f>
        <v>56808</v>
      </c>
      <c r="Y2504" s="682">
        <f>_xll.qlCalendarAdvance(Calendar,X2504,NDays&amp;"D")</f>
        <v>56808</v>
      </c>
      <c r="Z2504" s="681">
        <v>1.9133263750854557E-2</v>
      </c>
      <c r="AA2504" s="686"/>
      <c r="AB2504" s="685"/>
    </row>
    <row r="2505" spans="22:28" x14ac:dyDescent="0.2">
      <c r="V2505" s="688"/>
      <c r="W2505" s="687" t="str">
        <f t="shared" si="45"/>
        <v>1w</v>
      </c>
      <c r="X2505" s="683">
        <f>_xll.qlCalendarAdvance(Calendar,X2504,W2505,"f",FALSE)</f>
        <v>56815</v>
      </c>
      <c r="Y2505" s="682">
        <f>_xll.qlCalendarAdvance(Calendar,X2505,NDays&amp;"D")</f>
        <v>56815</v>
      </c>
      <c r="Z2505" s="681">
        <v>1.9133338975581005E-2</v>
      </c>
      <c r="AA2505" s="686"/>
      <c r="AB2505" s="685"/>
    </row>
    <row r="2506" spans="22:28" x14ac:dyDescent="0.2">
      <c r="V2506" s="688"/>
      <c r="W2506" s="687" t="str">
        <f t="shared" si="45"/>
        <v>1w</v>
      </c>
      <c r="X2506" s="683">
        <f>_xll.qlCalendarAdvance(Calendar,X2505,W2506,"f",FALSE)</f>
        <v>56822</v>
      </c>
      <c r="Y2506" s="682">
        <f>_xll.qlCalendarAdvance(Calendar,X2506,NDays&amp;"D")</f>
        <v>56822</v>
      </c>
      <c r="Z2506" s="681">
        <v>1.9133427883026854E-2</v>
      </c>
      <c r="AA2506" s="686"/>
      <c r="AB2506" s="685"/>
    </row>
    <row r="2507" spans="22:28" x14ac:dyDescent="0.2">
      <c r="V2507" s="688"/>
      <c r="W2507" s="687" t="str">
        <f t="shared" si="45"/>
        <v>1w</v>
      </c>
      <c r="X2507" s="683">
        <f>_xll.qlCalendarAdvance(Calendar,X2506,W2507,"f",FALSE)</f>
        <v>56829</v>
      </c>
      <c r="Y2507" s="682">
        <f>_xll.qlCalendarAdvance(Calendar,X2507,NDays&amp;"D")</f>
        <v>56829</v>
      </c>
      <c r="Z2507" s="681">
        <v>1.9133530473516291E-2</v>
      </c>
      <c r="AA2507" s="686"/>
      <c r="AB2507" s="685"/>
    </row>
    <row r="2508" spans="22:28" x14ac:dyDescent="0.2">
      <c r="V2508" s="688"/>
      <c r="W2508" s="687" t="str">
        <f t="shared" si="45"/>
        <v>1w</v>
      </c>
      <c r="X2508" s="683">
        <f>_xll.qlCalendarAdvance(Calendar,X2507,W2508,"f",FALSE)</f>
        <v>56836</v>
      </c>
      <c r="Y2508" s="682">
        <f>_xll.qlCalendarAdvance(Calendar,X2508,NDays&amp;"D")</f>
        <v>56836</v>
      </c>
      <c r="Z2508" s="681">
        <v>1.9133646746806177E-2</v>
      </c>
      <c r="AA2508" s="686"/>
      <c r="AB2508" s="685"/>
    </row>
    <row r="2509" spans="22:28" x14ac:dyDescent="0.2">
      <c r="V2509" s="688"/>
      <c r="W2509" s="687" t="str">
        <f t="shared" si="45"/>
        <v>1w</v>
      </c>
      <c r="X2509" s="683">
        <f>_xll.qlCalendarAdvance(Calendar,X2508,W2509,"f",FALSE)</f>
        <v>56843</v>
      </c>
      <c r="Y2509" s="682">
        <f>_xll.qlCalendarAdvance(Calendar,X2509,NDays&amp;"D")</f>
        <v>56843</v>
      </c>
      <c r="Z2509" s="681">
        <v>1.913377670289651E-2</v>
      </c>
      <c r="AA2509" s="686"/>
      <c r="AB2509" s="685"/>
    </row>
    <row r="2510" spans="22:28" x14ac:dyDescent="0.2">
      <c r="V2510" s="688"/>
      <c r="W2510" s="687" t="str">
        <f t="shared" si="45"/>
        <v>1w</v>
      </c>
      <c r="X2510" s="683">
        <f>_xll.qlCalendarAdvance(Calendar,X2509,W2510,"f",FALSE)</f>
        <v>56850</v>
      </c>
      <c r="Y2510" s="682">
        <f>_xll.qlCalendarAdvance(Calendar,X2510,NDays&amp;"D")</f>
        <v>56850</v>
      </c>
      <c r="Z2510" s="681">
        <v>1.9133920341868338E-2</v>
      </c>
      <c r="AA2510" s="686"/>
      <c r="AB2510" s="685"/>
    </row>
    <row r="2511" spans="22:28" x14ac:dyDescent="0.2">
      <c r="V2511" s="688"/>
      <c r="W2511" s="687" t="str">
        <f t="shared" si="45"/>
        <v>1w</v>
      </c>
      <c r="X2511" s="683">
        <f>_xll.qlCalendarAdvance(Calendar,X2510,W2511,"f",FALSE)</f>
        <v>56857</v>
      </c>
      <c r="Y2511" s="682">
        <f>_xll.qlCalendarAdvance(Calendar,X2511,NDays&amp;"D")</f>
        <v>56857</v>
      </c>
      <c r="Z2511" s="681">
        <v>1.9134077663802707E-2</v>
      </c>
      <c r="AA2511" s="686"/>
      <c r="AB2511" s="685"/>
    </row>
    <row r="2512" spans="22:28" x14ac:dyDescent="0.2">
      <c r="V2512" s="688"/>
      <c r="W2512" s="687" t="str">
        <f t="shared" si="45"/>
        <v>1w</v>
      </c>
      <c r="X2512" s="683">
        <f>_xll.qlCalendarAdvance(Calendar,X2511,W2512,"f",FALSE)</f>
        <v>56864</v>
      </c>
      <c r="Y2512" s="682">
        <f>_xll.qlCalendarAdvance(Calendar,X2512,NDays&amp;"D")</f>
        <v>56864</v>
      </c>
      <c r="Z2512" s="681">
        <v>1.9134248668537523E-2</v>
      </c>
      <c r="AA2512" s="686"/>
      <c r="AB2512" s="685"/>
    </row>
    <row r="2513" spans="22:28" x14ac:dyDescent="0.2">
      <c r="V2513" s="688"/>
      <c r="W2513" s="687" t="str">
        <f t="shared" si="45"/>
        <v>1w</v>
      </c>
      <c r="X2513" s="683">
        <f>_xll.qlCalendarAdvance(Calendar,X2512,W2513,"f",FALSE)</f>
        <v>56871</v>
      </c>
      <c r="Y2513" s="682">
        <f>_xll.qlCalendarAdvance(Calendar,X2513,NDays&amp;"D")</f>
        <v>56871</v>
      </c>
      <c r="Z2513" s="681">
        <v>1.9134433356153835E-2</v>
      </c>
      <c r="AA2513" s="686"/>
      <c r="AB2513" s="685"/>
    </row>
    <row r="2514" spans="22:28" x14ac:dyDescent="0.2">
      <c r="V2514" s="688"/>
      <c r="W2514" s="687" t="str">
        <f t="shared" ref="W2514:W2577" si="46">W2513</f>
        <v>1w</v>
      </c>
      <c r="X2514" s="683">
        <f>_xll.qlCalendarAdvance(Calendar,X2513,W2514,"f",FALSE)</f>
        <v>56878</v>
      </c>
      <c r="Y2514" s="682">
        <f>_xll.qlCalendarAdvance(Calendar,X2514,NDays&amp;"D")</f>
        <v>56878</v>
      </c>
      <c r="Z2514" s="681">
        <v>1.9134631726651641E-2</v>
      </c>
      <c r="AA2514" s="686"/>
      <c r="AB2514" s="685"/>
    </row>
    <row r="2515" spans="22:28" x14ac:dyDescent="0.2">
      <c r="V2515" s="688"/>
      <c r="W2515" s="687" t="str">
        <f t="shared" si="46"/>
        <v>1w</v>
      </c>
      <c r="X2515" s="683">
        <f>_xll.qlCalendarAdvance(Calendar,X2514,W2515,"f",FALSE)</f>
        <v>56885</v>
      </c>
      <c r="Y2515" s="682">
        <f>_xll.qlCalendarAdvance(Calendar,X2515,NDays&amp;"D")</f>
        <v>56885</v>
      </c>
      <c r="Z2515" s="681">
        <v>1.9134843780030941E-2</v>
      </c>
      <c r="AA2515" s="686"/>
      <c r="AB2515" s="685"/>
    </row>
    <row r="2516" spans="22:28" x14ac:dyDescent="0.2">
      <c r="V2516" s="688"/>
      <c r="W2516" s="687" t="str">
        <f t="shared" si="46"/>
        <v>1w</v>
      </c>
      <c r="X2516" s="683">
        <f>_xll.qlCalendarAdvance(Calendar,X2515,W2516,"f",FALSE)</f>
        <v>56892</v>
      </c>
      <c r="Y2516" s="682">
        <f>_xll.qlCalendarAdvance(Calendar,X2516,NDays&amp;"D")</f>
        <v>56892</v>
      </c>
      <c r="Z2516" s="681">
        <v>1.913506951621069E-2</v>
      </c>
      <c r="AA2516" s="686"/>
      <c r="AB2516" s="685"/>
    </row>
    <row r="2517" spans="22:28" x14ac:dyDescent="0.2">
      <c r="V2517" s="688"/>
      <c r="W2517" s="687" t="str">
        <f t="shared" si="46"/>
        <v>1w</v>
      </c>
      <c r="X2517" s="683">
        <f>_xll.qlCalendarAdvance(Calendar,X2516,W2517,"f",FALSE)</f>
        <v>56899</v>
      </c>
      <c r="Y2517" s="682">
        <f>_xll.qlCalendarAdvance(Calendar,X2517,NDays&amp;"D")</f>
        <v>56899</v>
      </c>
      <c r="Z2517" s="681">
        <v>1.9135308935190887E-2</v>
      </c>
      <c r="AA2517" s="686"/>
      <c r="AB2517" s="685"/>
    </row>
    <row r="2518" spans="22:28" x14ac:dyDescent="0.2">
      <c r="V2518" s="688"/>
      <c r="W2518" s="687" t="str">
        <f t="shared" si="46"/>
        <v>1w</v>
      </c>
      <c r="X2518" s="683">
        <f>_xll.qlCalendarAdvance(Calendar,X2517,W2518,"f",FALSE)</f>
        <v>56906</v>
      </c>
      <c r="Y2518" s="682">
        <f>_xll.qlCalendarAdvance(Calendar,X2518,NDays&amp;"D")</f>
        <v>56906</v>
      </c>
      <c r="Z2518" s="681">
        <v>1.9135562037214671E-2</v>
      </c>
      <c r="AA2518" s="686"/>
      <c r="AB2518" s="685"/>
    </row>
    <row r="2519" spans="22:28" x14ac:dyDescent="0.2">
      <c r="V2519" s="688"/>
      <c r="W2519" s="687" t="str">
        <f t="shared" si="46"/>
        <v>1w</v>
      </c>
      <c r="X2519" s="683">
        <f>_xll.qlCalendarAdvance(Calendar,X2518,W2519,"f",FALSE)</f>
        <v>56913</v>
      </c>
      <c r="Y2519" s="682">
        <f>_xll.qlCalendarAdvance(Calendar,X2519,NDays&amp;"D")</f>
        <v>56913</v>
      </c>
      <c r="Z2519" s="681">
        <v>1.9135828821957857E-2</v>
      </c>
      <c r="AA2519" s="686"/>
      <c r="AB2519" s="685"/>
    </row>
    <row r="2520" spans="22:28" x14ac:dyDescent="0.2">
      <c r="V2520" s="688"/>
      <c r="W2520" s="687" t="str">
        <f t="shared" si="46"/>
        <v>1w</v>
      </c>
      <c r="X2520" s="683">
        <f>_xll.qlCalendarAdvance(Calendar,X2519,W2520,"f",FALSE)</f>
        <v>56920</v>
      </c>
      <c r="Y2520" s="682">
        <f>_xll.qlCalendarAdvance(Calendar,X2520,NDays&amp;"D")</f>
        <v>56920</v>
      </c>
      <c r="Z2520" s="681">
        <v>1.9136109289582537E-2</v>
      </c>
      <c r="AA2520" s="686"/>
      <c r="AB2520" s="685"/>
    </row>
    <row r="2521" spans="22:28" x14ac:dyDescent="0.2">
      <c r="V2521" s="688"/>
      <c r="W2521" s="687" t="str">
        <f t="shared" si="46"/>
        <v>1w</v>
      </c>
      <c r="X2521" s="683">
        <f>_xll.qlCalendarAdvance(Calendar,X2520,W2521,"f",FALSE)</f>
        <v>56927</v>
      </c>
      <c r="Y2521" s="682">
        <f>_xll.qlCalendarAdvance(Calendar,X2521,NDays&amp;"D")</f>
        <v>56927</v>
      </c>
      <c r="Z2521" s="681">
        <v>1.9136403440088712E-2</v>
      </c>
      <c r="AA2521" s="686"/>
      <c r="AB2521" s="685"/>
    </row>
    <row r="2522" spans="22:28" x14ac:dyDescent="0.2">
      <c r="V2522" s="688"/>
      <c r="W2522" s="687" t="str">
        <f t="shared" si="46"/>
        <v>1w</v>
      </c>
      <c r="X2522" s="683">
        <f>_xll.qlCalendarAdvance(Calendar,X2521,W2522,"f",FALSE)</f>
        <v>56934</v>
      </c>
      <c r="Y2522" s="682">
        <f>_xll.qlCalendarAdvance(Calendar,X2522,NDays&amp;"D")</f>
        <v>56934</v>
      </c>
      <c r="Z2522" s="681">
        <v>1.9136711273557427E-2</v>
      </c>
      <c r="AA2522" s="686"/>
      <c r="AB2522" s="685"/>
    </row>
    <row r="2523" spans="22:28" x14ac:dyDescent="0.2">
      <c r="V2523" s="688"/>
      <c r="W2523" s="687" t="str">
        <f t="shared" si="46"/>
        <v>1w</v>
      </c>
      <c r="X2523" s="683">
        <f>_xll.qlCalendarAdvance(Calendar,X2522,W2523,"f",FALSE)</f>
        <v>56941</v>
      </c>
      <c r="Y2523" s="682">
        <f>_xll.qlCalendarAdvance(Calendar,X2523,NDays&amp;"D")</f>
        <v>56941</v>
      </c>
      <c r="Z2523" s="681">
        <v>1.9137032789745545E-2</v>
      </c>
      <c r="AA2523" s="686"/>
      <c r="AB2523" s="685"/>
    </row>
    <row r="2524" spans="22:28" x14ac:dyDescent="0.2">
      <c r="V2524" s="688"/>
      <c r="W2524" s="687" t="str">
        <f t="shared" si="46"/>
        <v>1w</v>
      </c>
      <c r="X2524" s="683">
        <f>_xll.qlCalendarAdvance(Calendar,X2523,W2524,"f",FALSE)</f>
        <v>56948</v>
      </c>
      <c r="Y2524" s="682">
        <f>_xll.qlCalendarAdvance(Calendar,X2524,NDays&amp;"D")</f>
        <v>56948</v>
      </c>
      <c r="Z2524" s="681">
        <v>1.9137367988896203E-2</v>
      </c>
      <c r="AA2524" s="686"/>
      <c r="AB2524" s="685"/>
    </row>
    <row r="2525" spans="22:28" x14ac:dyDescent="0.2">
      <c r="V2525" s="688"/>
      <c r="W2525" s="687" t="str">
        <f t="shared" si="46"/>
        <v>1w</v>
      </c>
      <c r="X2525" s="683">
        <f>_xll.qlCalendarAdvance(Calendar,X2524,W2525,"f",FALSE)</f>
        <v>56955</v>
      </c>
      <c r="Y2525" s="682">
        <f>_xll.qlCalendarAdvance(Calendar,X2525,NDays&amp;"D")</f>
        <v>56955</v>
      </c>
      <c r="Z2525" s="681">
        <v>1.9137716870928356E-2</v>
      </c>
      <c r="AA2525" s="686"/>
      <c r="AB2525" s="685"/>
    </row>
    <row r="2526" spans="22:28" x14ac:dyDescent="0.2">
      <c r="V2526" s="688"/>
      <c r="W2526" s="687" t="str">
        <f t="shared" si="46"/>
        <v>1w</v>
      </c>
      <c r="X2526" s="683">
        <f>_xll.qlCalendarAdvance(Calendar,X2525,W2526,"f",FALSE)</f>
        <v>56962</v>
      </c>
      <c r="Y2526" s="682">
        <f>_xll.qlCalendarAdvance(Calendar,X2526,NDays&amp;"D")</f>
        <v>56962</v>
      </c>
      <c r="Z2526" s="681">
        <v>1.9138079435760957E-2</v>
      </c>
      <c r="AA2526" s="686"/>
      <c r="AB2526" s="685"/>
    </row>
    <row r="2527" spans="22:28" x14ac:dyDescent="0.2">
      <c r="V2527" s="688"/>
      <c r="W2527" s="687" t="str">
        <f t="shared" si="46"/>
        <v>1w</v>
      </c>
      <c r="X2527" s="683">
        <f>_xll.qlCalendarAdvance(Calendar,X2526,W2527,"f",FALSE)</f>
        <v>56969</v>
      </c>
      <c r="Y2527" s="682">
        <f>_xll.qlCalendarAdvance(Calendar,X2527,NDays&amp;"D")</f>
        <v>56969</v>
      </c>
      <c r="Z2527" s="681">
        <v>1.9138455683475053E-2</v>
      </c>
      <c r="AA2527" s="686"/>
      <c r="AB2527" s="685"/>
    </row>
    <row r="2528" spans="22:28" x14ac:dyDescent="0.2">
      <c r="V2528" s="688"/>
      <c r="W2528" s="687" t="str">
        <f t="shared" si="46"/>
        <v>1w</v>
      </c>
      <c r="X2528" s="683">
        <f>_xll.qlCalendarAdvance(Calendar,X2527,W2528,"f",FALSE)</f>
        <v>56977</v>
      </c>
      <c r="Y2528" s="682">
        <f>_xll.qlCalendarAdvance(Calendar,X2528,NDays&amp;"D")</f>
        <v>56977</v>
      </c>
      <c r="Z2528" s="681">
        <v>1.9138902435374971E-2</v>
      </c>
      <c r="AA2528" s="686"/>
      <c r="AB2528" s="685"/>
    </row>
    <row r="2529" spans="22:28" x14ac:dyDescent="0.2">
      <c r="V2529" s="688"/>
      <c r="W2529" s="687" t="str">
        <f t="shared" si="46"/>
        <v>1w</v>
      </c>
      <c r="X2529" s="683">
        <f>_xll.qlCalendarAdvance(Calendar,X2528,W2529,"f",FALSE)</f>
        <v>56984</v>
      </c>
      <c r="Y2529" s="682">
        <f>_xll.qlCalendarAdvance(Calendar,X2529,NDays&amp;"D")</f>
        <v>56984</v>
      </c>
      <c r="Z2529" s="681">
        <v>1.9139308003526256E-2</v>
      </c>
      <c r="AA2529" s="686"/>
      <c r="AB2529" s="685"/>
    </row>
    <row r="2530" spans="22:28" x14ac:dyDescent="0.2">
      <c r="V2530" s="688"/>
      <c r="W2530" s="687" t="str">
        <f t="shared" si="46"/>
        <v>1w</v>
      </c>
      <c r="X2530" s="683">
        <f>_xll.qlCalendarAdvance(Calendar,X2529,W2530,"f",FALSE)</f>
        <v>56991</v>
      </c>
      <c r="Y2530" s="682">
        <f>_xll.qlCalendarAdvance(Calendar,X2530,NDays&amp;"D")</f>
        <v>56991</v>
      </c>
      <c r="Z2530" s="681">
        <v>1.9139727254559036E-2</v>
      </c>
      <c r="AA2530" s="686"/>
      <c r="AB2530" s="685"/>
    </row>
    <row r="2531" spans="22:28" x14ac:dyDescent="0.2">
      <c r="V2531" s="688"/>
      <c r="W2531" s="687" t="str">
        <f t="shared" si="46"/>
        <v>1w</v>
      </c>
      <c r="X2531" s="683">
        <f>_xll.qlCalendarAdvance(Calendar,X2530,W2531,"f",FALSE)</f>
        <v>56998</v>
      </c>
      <c r="Y2531" s="682">
        <f>_xll.qlCalendarAdvance(Calendar,X2531,NDays&amp;"D")</f>
        <v>56998</v>
      </c>
      <c r="Z2531" s="681">
        <v>1.914016018847331E-2</v>
      </c>
      <c r="AA2531" s="686"/>
      <c r="AB2531" s="685"/>
    </row>
    <row r="2532" spans="22:28" x14ac:dyDescent="0.2">
      <c r="V2532" s="688"/>
      <c r="W2532" s="687" t="str">
        <f t="shared" si="46"/>
        <v>1w</v>
      </c>
      <c r="X2532" s="683">
        <f>_xll.qlCalendarAdvance(Calendar,X2531,W2532,"f",FALSE)</f>
        <v>57005</v>
      </c>
      <c r="Y2532" s="682">
        <f>_xll.qlCalendarAdvance(Calendar,X2532,NDays&amp;"D")</f>
        <v>57005</v>
      </c>
      <c r="Z2532" s="681">
        <v>1.9140606805188032E-2</v>
      </c>
      <c r="AA2532" s="686"/>
      <c r="AB2532" s="685"/>
    </row>
    <row r="2533" spans="22:28" x14ac:dyDescent="0.2">
      <c r="V2533" s="688"/>
      <c r="W2533" s="687" t="str">
        <f t="shared" si="46"/>
        <v>1w</v>
      </c>
      <c r="X2533" s="683">
        <f>_xll.qlCalendarAdvance(Calendar,X2532,W2533,"f",FALSE)</f>
        <v>57012</v>
      </c>
      <c r="Y2533" s="682">
        <f>_xll.qlCalendarAdvance(Calendar,X2533,NDays&amp;"D")</f>
        <v>57012</v>
      </c>
      <c r="Z2533" s="681">
        <v>1.9141067104703202E-2</v>
      </c>
      <c r="AA2533" s="686"/>
      <c r="AB2533" s="685"/>
    </row>
    <row r="2534" spans="22:28" x14ac:dyDescent="0.2">
      <c r="V2534" s="688"/>
      <c r="W2534" s="687" t="str">
        <f t="shared" si="46"/>
        <v>1w</v>
      </c>
      <c r="X2534" s="683">
        <f>_xll.qlCalendarAdvance(Calendar,X2533,W2534,"f",FALSE)</f>
        <v>57019</v>
      </c>
      <c r="Y2534" s="682">
        <f>_xll.qlCalendarAdvance(Calendar,X2534,NDays&amp;"D")</f>
        <v>57019</v>
      </c>
      <c r="Z2534" s="681">
        <v>1.914154108726196E-2</v>
      </c>
      <c r="AA2534" s="686"/>
      <c r="AB2534" s="685"/>
    </row>
    <row r="2535" spans="22:28" x14ac:dyDescent="0.2">
      <c r="V2535" s="688"/>
      <c r="W2535" s="687" t="str">
        <f t="shared" si="46"/>
        <v>1w</v>
      </c>
      <c r="X2535" s="683">
        <f>_xll.qlCalendarAdvance(Calendar,X2534,W2535,"f",FALSE)</f>
        <v>57026</v>
      </c>
      <c r="Y2535" s="682">
        <f>_xll.qlCalendarAdvance(Calendar,X2535,NDays&amp;"D")</f>
        <v>57026</v>
      </c>
      <c r="Z2535" s="681">
        <v>1.9142028752621165E-2</v>
      </c>
      <c r="AA2535" s="686"/>
      <c r="AB2535" s="685"/>
    </row>
    <row r="2536" spans="22:28" x14ac:dyDescent="0.2">
      <c r="V2536" s="688"/>
      <c r="W2536" s="687" t="str">
        <f t="shared" si="46"/>
        <v>1w</v>
      </c>
      <c r="X2536" s="683">
        <f>_xll.qlCalendarAdvance(Calendar,X2535,W2536,"f",FALSE)</f>
        <v>57033</v>
      </c>
      <c r="Y2536" s="682">
        <f>_xll.qlCalendarAdvance(Calendar,X2536,NDays&amp;"D")</f>
        <v>57033</v>
      </c>
      <c r="Z2536" s="681">
        <v>1.9142530100780819E-2</v>
      </c>
      <c r="AA2536" s="686"/>
      <c r="AB2536" s="685"/>
    </row>
    <row r="2537" spans="22:28" x14ac:dyDescent="0.2">
      <c r="V2537" s="688"/>
      <c r="W2537" s="687" t="str">
        <f t="shared" si="46"/>
        <v>1w</v>
      </c>
      <c r="X2537" s="683">
        <f>_xll.qlCalendarAdvance(Calendar,X2536,W2537,"f",FALSE)</f>
        <v>57040</v>
      </c>
      <c r="Y2537" s="682">
        <f>_xll.qlCalendarAdvance(Calendar,X2537,NDays&amp;"D")</f>
        <v>57040</v>
      </c>
      <c r="Z2537" s="681">
        <v>1.9143045131821967E-2</v>
      </c>
      <c r="AA2537" s="686"/>
      <c r="AB2537" s="685"/>
    </row>
    <row r="2538" spans="22:28" x14ac:dyDescent="0.2">
      <c r="V2538" s="688"/>
      <c r="W2538" s="687" t="str">
        <f t="shared" si="46"/>
        <v>1w</v>
      </c>
      <c r="X2538" s="683">
        <f>_xll.qlCalendarAdvance(Calendar,X2537,W2538,"f",FALSE)</f>
        <v>57047</v>
      </c>
      <c r="Y2538" s="682">
        <f>_xll.qlCalendarAdvance(Calendar,X2538,NDays&amp;"D")</f>
        <v>57047</v>
      </c>
      <c r="Z2538" s="681">
        <v>1.9143573845825657E-2</v>
      </c>
      <c r="AA2538" s="686"/>
      <c r="AB2538" s="685"/>
    </row>
    <row r="2539" spans="22:28" x14ac:dyDescent="0.2">
      <c r="V2539" s="688"/>
      <c r="W2539" s="687" t="str">
        <f t="shared" si="46"/>
        <v>1w</v>
      </c>
      <c r="X2539" s="683">
        <f>_xll.qlCalendarAdvance(Calendar,X2538,W2539,"f",FALSE)</f>
        <v>57054</v>
      </c>
      <c r="Y2539" s="682">
        <f>_xll.qlCalendarAdvance(Calendar,X2539,NDays&amp;"D")</f>
        <v>57054</v>
      </c>
      <c r="Z2539" s="681">
        <v>1.9144116242629794E-2</v>
      </c>
      <c r="AA2539" s="686"/>
      <c r="AB2539" s="685"/>
    </row>
    <row r="2540" spans="22:28" x14ac:dyDescent="0.2">
      <c r="V2540" s="688"/>
      <c r="W2540" s="687" t="str">
        <f t="shared" si="46"/>
        <v>1w</v>
      </c>
      <c r="X2540" s="683">
        <f>_xll.qlCalendarAdvance(Calendar,X2539,W2540,"f",FALSE)</f>
        <v>57061</v>
      </c>
      <c r="Y2540" s="682">
        <f>_xll.qlCalendarAdvance(Calendar,X2540,NDays&amp;"D")</f>
        <v>57061</v>
      </c>
      <c r="Z2540" s="681">
        <v>1.914467232223438E-2</v>
      </c>
      <c r="AA2540" s="686"/>
      <c r="AB2540" s="685"/>
    </row>
    <row r="2541" spans="22:28" x14ac:dyDescent="0.2">
      <c r="V2541" s="688"/>
      <c r="W2541" s="687" t="str">
        <f t="shared" si="46"/>
        <v>1w</v>
      </c>
      <c r="X2541" s="683">
        <f>_xll.qlCalendarAdvance(Calendar,X2540,W2541,"f",FALSE)</f>
        <v>57068</v>
      </c>
      <c r="Y2541" s="682">
        <f>_xll.qlCalendarAdvance(Calendar,X2541,NDays&amp;"D")</f>
        <v>57068</v>
      </c>
      <c r="Z2541" s="681">
        <v>1.9145242084882552E-2</v>
      </c>
      <c r="AA2541" s="686"/>
      <c r="AB2541" s="685"/>
    </row>
    <row r="2542" spans="22:28" x14ac:dyDescent="0.2">
      <c r="V2542" s="688"/>
      <c r="W2542" s="687" t="str">
        <f t="shared" si="46"/>
        <v>1w</v>
      </c>
      <c r="X2542" s="683">
        <f>_xll.qlCalendarAdvance(Calendar,X2541,W2542,"f",FALSE)</f>
        <v>57075</v>
      </c>
      <c r="Y2542" s="682">
        <f>_xll.qlCalendarAdvance(Calendar,X2542,NDays&amp;"D")</f>
        <v>57075</v>
      </c>
      <c r="Z2542" s="681">
        <v>1.9145825530250127E-2</v>
      </c>
      <c r="AA2542" s="686"/>
      <c r="AB2542" s="685"/>
    </row>
    <row r="2543" spans="22:28" x14ac:dyDescent="0.2">
      <c r="V2543" s="688"/>
      <c r="W2543" s="687" t="str">
        <f t="shared" si="46"/>
        <v>1w</v>
      </c>
      <c r="X2543" s="683">
        <f>_xll.qlCalendarAdvance(Calendar,X2542,W2543,"f",FALSE)</f>
        <v>57082</v>
      </c>
      <c r="Y2543" s="682">
        <f>_xll.qlCalendarAdvance(Calendar,X2543,NDays&amp;"D")</f>
        <v>57082</v>
      </c>
      <c r="Z2543" s="681">
        <v>1.9146422658499196E-2</v>
      </c>
      <c r="AA2543" s="686"/>
      <c r="AB2543" s="685"/>
    </row>
    <row r="2544" spans="22:28" x14ac:dyDescent="0.2">
      <c r="V2544" s="688"/>
      <c r="W2544" s="687" t="str">
        <f t="shared" si="46"/>
        <v>1w</v>
      </c>
      <c r="X2544" s="683">
        <f>_xll.qlCalendarAdvance(Calendar,X2543,W2544,"f",FALSE)</f>
        <v>57089</v>
      </c>
      <c r="Y2544" s="682">
        <f>_xll.qlCalendarAdvance(Calendar,X2544,NDays&amp;"D")</f>
        <v>57089</v>
      </c>
      <c r="Z2544" s="681">
        <v>1.9147033469629759E-2</v>
      </c>
      <c r="AA2544" s="686"/>
      <c r="AB2544" s="685"/>
    </row>
    <row r="2545" spans="22:28" x14ac:dyDescent="0.2">
      <c r="V2545" s="688"/>
      <c r="W2545" s="687" t="str">
        <f t="shared" si="46"/>
        <v>1w</v>
      </c>
      <c r="X2545" s="683">
        <f>_xll.qlCalendarAdvance(Calendar,X2544,W2545,"f",FALSE)</f>
        <v>57096</v>
      </c>
      <c r="Y2545" s="682">
        <f>_xll.qlCalendarAdvance(Calendar,X2545,NDays&amp;"D")</f>
        <v>57096</v>
      </c>
      <c r="Z2545" s="681">
        <v>1.9147657963641818E-2</v>
      </c>
      <c r="AA2545" s="686"/>
      <c r="AB2545" s="685"/>
    </row>
    <row r="2546" spans="22:28" x14ac:dyDescent="0.2">
      <c r="V2546" s="688"/>
      <c r="W2546" s="687" t="str">
        <f t="shared" si="46"/>
        <v>1w</v>
      </c>
      <c r="X2546" s="683">
        <f>_xll.qlCalendarAdvance(Calendar,X2545,W2546,"f",FALSE)</f>
        <v>57103</v>
      </c>
      <c r="Y2546" s="682">
        <f>_xll.qlCalendarAdvance(Calendar,X2546,NDays&amp;"D")</f>
        <v>57103</v>
      </c>
      <c r="Z2546" s="681">
        <v>1.914829614053537E-2</v>
      </c>
      <c r="AA2546" s="686"/>
      <c r="AB2546" s="685"/>
    </row>
    <row r="2547" spans="22:28" x14ac:dyDescent="0.2">
      <c r="V2547" s="688"/>
      <c r="W2547" s="687" t="str">
        <f t="shared" si="46"/>
        <v>1w</v>
      </c>
      <c r="X2547" s="683">
        <f>_xll.qlCalendarAdvance(Calendar,X2546,W2547,"f",FALSE)</f>
        <v>57110</v>
      </c>
      <c r="Y2547" s="682">
        <f>_xll.qlCalendarAdvance(Calendar,X2547,NDays&amp;"D")</f>
        <v>57110</v>
      </c>
      <c r="Z2547" s="681">
        <v>1.9148948000229371E-2</v>
      </c>
      <c r="AA2547" s="686"/>
      <c r="AB2547" s="685"/>
    </row>
    <row r="2548" spans="22:28" x14ac:dyDescent="0.2">
      <c r="V2548" s="688"/>
      <c r="W2548" s="687" t="str">
        <f t="shared" si="46"/>
        <v>1w</v>
      </c>
      <c r="X2548" s="683">
        <f>_xll.qlCalendarAdvance(Calendar,X2547,W2548,"f",FALSE)</f>
        <v>57117</v>
      </c>
      <c r="Y2548" s="682">
        <f>_xll.qlCalendarAdvance(Calendar,X2548,NDays&amp;"D")</f>
        <v>57117</v>
      </c>
      <c r="Z2548" s="681">
        <v>1.9149613542885913E-2</v>
      </c>
      <c r="AA2548" s="686"/>
      <c r="AB2548" s="685"/>
    </row>
    <row r="2549" spans="22:28" x14ac:dyDescent="0.2">
      <c r="V2549" s="688"/>
      <c r="W2549" s="687" t="str">
        <f t="shared" si="46"/>
        <v>1w</v>
      </c>
      <c r="X2549" s="683">
        <f>_xll.qlCalendarAdvance(Calendar,X2548,W2549,"f",FALSE)</f>
        <v>57124</v>
      </c>
      <c r="Y2549" s="682">
        <f>_xll.qlCalendarAdvance(Calendar,X2549,NDays&amp;"D")</f>
        <v>57124</v>
      </c>
      <c r="Z2549" s="681">
        <v>1.9150292768342903E-2</v>
      </c>
      <c r="AA2549" s="686"/>
      <c r="AB2549" s="685"/>
    </row>
    <row r="2550" spans="22:28" x14ac:dyDescent="0.2">
      <c r="V2550" s="688"/>
      <c r="W2550" s="687" t="str">
        <f t="shared" si="46"/>
        <v>1w</v>
      </c>
      <c r="X2550" s="683">
        <f>_xll.qlCalendarAdvance(Calendar,X2549,W2550,"f",FALSE)</f>
        <v>57131</v>
      </c>
      <c r="Y2550" s="682">
        <f>_xll.qlCalendarAdvance(Calendar,X2550,NDays&amp;"D")</f>
        <v>57131</v>
      </c>
      <c r="Z2550" s="681">
        <v>1.9150985676681387E-2</v>
      </c>
      <c r="AA2550" s="686"/>
      <c r="AB2550" s="685"/>
    </row>
    <row r="2551" spans="22:28" x14ac:dyDescent="0.2">
      <c r="V2551" s="688"/>
      <c r="W2551" s="687" t="str">
        <f t="shared" si="46"/>
        <v>1w</v>
      </c>
      <c r="X2551" s="683">
        <f>_xll.qlCalendarAdvance(Calendar,X2550,W2551,"f",FALSE)</f>
        <v>57138</v>
      </c>
      <c r="Y2551" s="682">
        <f>_xll.qlCalendarAdvance(Calendar,X2551,NDays&amp;"D")</f>
        <v>57138</v>
      </c>
      <c r="Z2551" s="681">
        <v>1.9151692267739273E-2</v>
      </c>
      <c r="AA2551" s="686"/>
      <c r="AB2551" s="685"/>
    </row>
    <row r="2552" spans="22:28" x14ac:dyDescent="0.2">
      <c r="V2552" s="688"/>
      <c r="W2552" s="687" t="str">
        <f t="shared" si="46"/>
        <v>1w</v>
      </c>
      <c r="X2552" s="683">
        <f>_xll.qlCalendarAdvance(Calendar,X2551,W2552,"f",FALSE)</f>
        <v>57145</v>
      </c>
      <c r="Y2552" s="682">
        <f>_xll.qlCalendarAdvance(Calendar,X2552,NDays&amp;"D")</f>
        <v>57145</v>
      </c>
      <c r="Z2552" s="681">
        <v>1.9152412542002839E-2</v>
      </c>
      <c r="AA2552" s="686"/>
      <c r="AB2552" s="685"/>
    </row>
    <row r="2553" spans="22:28" x14ac:dyDescent="0.2">
      <c r="V2553" s="688"/>
      <c r="W2553" s="687" t="str">
        <f t="shared" si="46"/>
        <v>1w</v>
      </c>
      <c r="X2553" s="683">
        <f>_xll.qlCalendarAdvance(Calendar,X2552,W2553,"f",FALSE)</f>
        <v>57152</v>
      </c>
      <c r="Y2553" s="682">
        <f>_xll.qlCalendarAdvance(Calendar,X2553,NDays&amp;"D")</f>
        <v>57152</v>
      </c>
      <c r="Z2553" s="681">
        <v>1.9153146498904761E-2</v>
      </c>
      <c r="AA2553" s="686"/>
      <c r="AB2553" s="685"/>
    </row>
    <row r="2554" spans="22:28" x14ac:dyDescent="0.2">
      <c r="V2554" s="688"/>
      <c r="W2554" s="687" t="str">
        <f t="shared" si="46"/>
        <v>1w</v>
      </c>
      <c r="X2554" s="683">
        <f>_xll.qlCalendarAdvance(Calendar,X2553,W2554,"f",FALSE)</f>
        <v>57159</v>
      </c>
      <c r="Y2554" s="682">
        <f>_xll.qlCalendarAdvance(Calendar,X2554,NDays&amp;"D")</f>
        <v>57159</v>
      </c>
      <c r="Z2554" s="681">
        <v>1.9153894138688177E-2</v>
      </c>
      <c r="AA2554" s="686"/>
      <c r="AB2554" s="685"/>
    </row>
    <row r="2555" spans="22:28" x14ac:dyDescent="0.2">
      <c r="V2555" s="688"/>
      <c r="W2555" s="687" t="str">
        <f t="shared" si="46"/>
        <v>1w</v>
      </c>
      <c r="X2555" s="683">
        <f>_xll.qlCalendarAdvance(Calendar,X2554,W2555,"f",FALSE)</f>
        <v>57166</v>
      </c>
      <c r="Y2555" s="682">
        <f>_xll.qlCalendarAdvance(Calendar,X2555,NDays&amp;"D")</f>
        <v>57166</v>
      </c>
      <c r="Z2555" s="681">
        <v>1.9154655461353087E-2</v>
      </c>
      <c r="AA2555" s="686"/>
      <c r="AB2555" s="685"/>
    </row>
    <row r="2556" spans="22:28" x14ac:dyDescent="0.2">
      <c r="V2556" s="688"/>
      <c r="W2556" s="687" t="str">
        <f t="shared" si="46"/>
        <v>1w</v>
      </c>
      <c r="X2556" s="683">
        <f>_xll.qlCalendarAdvance(Calendar,X2555,W2556,"f",FALSE)</f>
        <v>57173</v>
      </c>
      <c r="Y2556" s="682">
        <f>_xll.qlCalendarAdvance(Calendar,X2556,NDays&amp;"D")</f>
        <v>57173</v>
      </c>
      <c r="Z2556" s="681">
        <v>1.9155430466899492E-2</v>
      </c>
      <c r="AA2556" s="686"/>
      <c r="AB2556" s="685"/>
    </row>
    <row r="2557" spans="22:28" x14ac:dyDescent="0.2">
      <c r="V2557" s="688"/>
      <c r="W2557" s="687" t="str">
        <f t="shared" si="46"/>
        <v>1w</v>
      </c>
      <c r="X2557" s="683">
        <f>_xll.qlCalendarAdvance(Calendar,X2556,W2557,"f",FALSE)</f>
        <v>57180</v>
      </c>
      <c r="Y2557" s="682">
        <f>_xll.qlCalendarAdvance(Calendar,X2557,NDays&amp;"D")</f>
        <v>57180</v>
      </c>
      <c r="Z2557" s="681">
        <v>1.9156219155246346E-2</v>
      </c>
      <c r="AA2557" s="686"/>
      <c r="AB2557" s="685"/>
    </row>
    <row r="2558" spans="22:28" x14ac:dyDescent="0.2">
      <c r="V2558" s="688"/>
      <c r="W2558" s="687" t="str">
        <f t="shared" si="46"/>
        <v>1w</v>
      </c>
      <c r="X2558" s="683">
        <f>_xll.qlCalendarAdvance(Calendar,X2557,W2558,"f",FALSE)</f>
        <v>57187</v>
      </c>
      <c r="Y2558" s="682">
        <f>_xll.qlCalendarAdvance(Calendar,X2558,NDays&amp;"D")</f>
        <v>57187</v>
      </c>
      <c r="Z2558" s="681">
        <v>1.9157021526474693E-2</v>
      </c>
      <c r="AA2558" s="686"/>
      <c r="AB2558" s="685"/>
    </row>
    <row r="2559" spans="22:28" x14ac:dyDescent="0.2">
      <c r="V2559" s="688"/>
      <c r="W2559" s="687" t="str">
        <f t="shared" si="46"/>
        <v>1w</v>
      </c>
      <c r="X2559" s="683">
        <f>_xll.qlCalendarAdvance(Calendar,X2558,W2559,"f",FALSE)</f>
        <v>57194</v>
      </c>
      <c r="Y2559" s="682">
        <f>_xll.qlCalendarAdvance(Calendar,X2559,NDays&amp;"D")</f>
        <v>57194</v>
      </c>
      <c r="Z2559" s="681">
        <v>1.9157837580746628E-2</v>
      </c>
      <c r="AA2559" s="686"/>
      <c r="AB2559" s="685"/>
    </row>
    <row r="2560" spans="22:28" x14ac:dyDescent="0.2">
      <c r="V2560" s="688"/>
      <c r="W2560" s="687" t="str">
        <f t="shared" si="46"/>
        <v>1w</v>
      </c>
      <c r="X2560" s="683">
        <f>_xll.qlCalendarAdvance(Calendar,X2559,W2560,"f",FALSE)</f>
        <v>57201</v>
      </c>
      <c r="Y2560" s="682">
        <f>_xll.qlCalendarAdvance(Calendar,X2560,NDays&amp;"D")</f>
        <v>57201</v>
      </c>
      <c r="Z2560" s="681">
        <v>1.9158667317737965E-2</v>
      </c>
      <c r="AA2560" s="686"/>
      <c r="AB2560" s="685"/>
    </row>
    <row r="2561" spans="22:28" x14ac:dyDescent="0.2">
      <c r="V2561" s="688"/>
      <c r="W2561" s="687" t="str">
        <f t="shared" si="46"/>
        <v>1w</v>
      </c>
      <c r="X2561" s="683">
        <f>_xll.qlCalendarAdvance(Calendar,X2560,W2561,"f",FALSE)</f>
        <v>57208</v>
      </c>
      <c r="Y2561" s="682">
        <f>_xll.qlCalendarAdvance(Calendar,X2561,NDays&amp;"D")</f>
        <v>57208</v>
      </c>
      <c r="Z2561" s="681">
        <v>1.9159510737610796E-2</v>
      </c>
      <c r="AA2561" s="686"/>
      <c r="AB2561" s="685"/>
    </row>
    <row r="2562" spans="22:28" x14ac:dyDescent="0.2">
      <c r="V2562" s="688"/>
      <c r="W2562" s="687" t="str">
        <f t="shared" si="46"/>
        <v>1w</v>
      </c>
      <c r="X2562" s="683">
        <f>_xll.qlCalendarAdvance(Calendar,X2561,W2562,"f",FALSE)</f>
        <v>57215</v>
      </c>
      <c r="Y2562" s="682">
        <f>_xll.qlCalendarAdvance(Calendar,X2562,NDays&amp;"D")</f>
        <v>57215</v>
      </c>
      <c r="Z2562" s="681">
        <v>1.9160367840284076E-2</v>
      </c>
      <c r="AA2562" s="686"/>
      <c r="AB2562" s="685"/>
    </row>
    <row r="2563" spans="22:28" x14ac:dyDescent="0.2">
      <c r="V2563" s="688"/>
      <c r="W2563" s="687" t="str">
        <f t="shared" si="46"/>
        <v>1w</v>
      </c>
      <c r="X2563" s="683">
        <f>_xll.qlCalendarAdvance(Calendar,X2562,W2563,"f",FALSE)</f>
        <v>57222</v>
      </c>
      <c r="Y2563" s="682">
        <f>_xll.qlCalendarAdvance(Calendar,X2563,NDays&amp;"D")</f>
        <v>57222</v>
      </c>
      <c r="Z2563" s="681">
        <v>1.9161238626000943E-2</v>
      </c>
      <c r="AA2563" s="686"/>
      <c r="AB2563" s="685"/>
    </row>
    <row r="2564" spans="22:28" x14ac:dyDescent="0.2">
      <c r="V2564" s="688"/>
      <c r="W2564" s="687" t="str">
        <f t="shared" si="46"/>
        <v>1w</v>
      </c>
      <c r="X2564" s="683">
        <f>_xll.qlCalendarAdvance(Calendar,X2563,W2564,"f",FALSE)</f>
        <v>57229</v>
      </c>
      <c r="Y2564" s="682">
        <f>_xll.qlCalendarAdvance(Calendar,X2564,NDays&amp;"D")</f>
        <v>57229</v>
      </c>
      <c r="Z2564" s="681">
        <v>1.9162123094518257E-2</v>
      </c>
      <c r="AA2564" s="686"/>
      <c r="AB2564" s="685"/>
    </row>
    <row r="2565" spans="22:28" x14ac:dyDescent="0.2">
      <c r="V2565" s="688"/>
      <c r="W2565" s="687" t="str">
        <f t="shared" si="46"/>
        <v>1w</v>
      </c>
      <c r="X2565" s="683">
        <f>_xll.qlCalendarAdvance(Calendar,X2564,W2565,"f",FALSE)</f>
        <v>57236</v>
      </c>
      <c r="Y2565" s="682">
        <f>_xll.qlCalendarAdvance(Calendar,X2565,NDays&amp;"D")</f>
        <v>57236</v>
      </c>
      <c r="Z2565" s="681">
        <v>1.9163021245754974E-2</v>
      </c>
      <c r="AA2565" s="686"/>
      <c r="AB2565" s="685"/>
    </row>
    <row r="2566" spans="22:28" x14ac:dyDescent="0.2">
      <c r="V2566" s="688"/>
      <c r="W2566" s="687" t="str">
        <f t="shared" si="46"/>
        <v>1w</v>
      </c>
      <c r="X2566" s="683">
        <f>_xll.qlCalendarAdvance(Calendar,X2565,W2566,"f",FALSE)</f>
        <v>57243</v>
      </c>
      <c r="Y2566" s="682">
        <f>_xll.qlCalendarAdvance(Calendar,X2566,NDays&amp;"D")</f>
        <v>57243</v>
      </c>
      <c r="Z2566" s="681">
        <v>1.9163933079873186E-2</v>
      </c>
      <c r="AA2566" s="686"/>
      <c r="AB2566" s="685"/>
    </row>
    <row r="2567" spans="22:28" x14ac:dyDescent="0.2">
      <c r="V2567" s="688"/>
      <c r="W2567" s="687" t="str">
        <f t="shared" si="46"/>
        <v>1w</v>
      </c>
      <c r="X2567" s="683">
        <f>_xll.qlCalendarAdvance(Calendar,X2566,W2567,"f",FALSE)</f>
        <v>57250</v>
      </c>
      <c r="Y2567" s="682">
        <f>_xll.qlCalendarAdvance(Calendar,X2567,NDays&amp;"D")</f>
        <v>57250</v>
      </c>
      <c r="Z2567" s="681">
        <v>1.916485859711603E-2</v>
      </c>
      <c r="AA2567" s="686"/>
      <c r="AB2567" s="685"/>
    </row>
    <row r="2568" spans="22:28" x14ac:dyDescent="0.2">
      <c r="V2568" s="688"/>
      <c r="W2568" s="687" t="str">
        <f t="shared" si="46"/>
        <v>1w</v>
      </c>
      <c r="X2568" s="683">
        <f>_xll.qlCalendarAdvance(Calendar,X2567,W2568,"f",FALSE)</f>
        <v>57257</v>
      </c>
      <c r="Y2568" s="682">
        <f>_xll.qlCalendarAdvance(Calendar,X2568,NDays&amp;"D")</f>
        <v>57257</v>
      </c>
      <c r="Z2568" s="681">
        <v>1.9165797797078277E-2</v>
      </c>
      <c r="AA2568" s="686"/>
      <c r="AB2568" s="685"/>
    </row>
    <row r="2569" spans="22:28" x14ac:dyDescent="0.2">
      <c r="V2569" s="688"/>
      <c r="W2569" s="687" t="str">
        <f t="shared" si="46"/>
        <v>1w</v>
      </c>
      <c r="X2569" s="683">
        <f>_xll.qlCalendarAdvance(Calendar,X2568,W2569,"f",FALSE)</f>
        <v>57264</v>
      </c>
      <c r="Y2569" s="682">
        <f>_xll.qlCalendarAdvance(Calendar,X2569,NDays&amp;"D")</f>
        <v>57264</v>
      </c>
      <c r="Z2569" s="681">
        <v>1.9166750679840971E-2</v>
      </c>
      <c r="AA2569" s="686"/>
      <c r="AB2569" s="685"/>
    </row>
    <row r="2570" spans="22:28" x14ac:dyDescent="0.2">
      <c r="V2570" s="688"/>
      <c r="W2570" s="687" t="str">
        <f t="shared" si="46"/>
        <v>1w</v>
      </c>
      <c r="X2570" s="683">
        <f>_xll.qlCalendarAdvance(Calendar,X2569,W2570,"f",FALSE)</f>
        <v>57271</v>
      </c>
      <c r="Y2570" s="682">
        <f>_xll.qlCalendarAdvance(Calendar,X2570,NDays&amp;"D")</f>
        <v>57271</v>
      </c>
      <c r="Z2570" s="681">
        <v>1.9167717245647253E-2</v>
      </c>
      <c r="AA2570" s="686"/>
      <c r="AB2570" s="685"/>
    </row>
    <row r="2571" spans="22:28" x14ac:dyDescent="0.2">
      <c r="V2571" s="688"/>
      <c r="W2571" s="687" t="str">
        <f t="shared" si="46"/>
        <v>1w</v>
      </c>
      <c r="X2571" s="683">
        <f>_xll.qlCalendarAdvance(Calendar,X2570,W2571,"f",FALSE)</f>
        <v>57278</v>
      </c>
      <c r="Y2571" s="682">
        <f>_xll.qlCalendarAdvance(Calendar,X2571,NDays&amp;"D")</f>
        <v>57278</v>
      </c>
      <c r="Z2571" s="681">
        <v>1.9168697494091891E-2</v>
      </c>
      <c r="AA2571" s="686"/>
      <c r="AB2571" s="685"/>
    </row>
    <row r="2572" spans="22:28" x14ac:dyDescent="0.2">
      <c r="V2572" s="688"/>
      <c r="W2572" s="687" t="str">
        <f t="shared" si="46"/>
        <v>1w</v>
      </c>
      <c r="X2572" s="683">
        <f>_xll.qlCalendarAdvance(Calendar,X2571,W2572,"f",FALSE)</f>
        <v>57285</v>
      </c>
      <c r="Y2572" s="682">
        <f>_xll.qlCalendarAdvance(Calendar,X2572,NDays&amp;"D")</f>
        <v>57285</v>
      </c>
      <c r="Z2572" s="681">
        <v>1.9169691425499069E-2</v>
      </c>
      <c r="AA2572" s="686"/>
      <c r="AB2572" s="685"/>
    </row>
    <row r="2573" spans="22:28" x14ac:dyDescent="0.2">
      <c r="V2573" s="688"/>
      <c r="W2573" s="687" t="str">
        <f t="shared" si="46"/>
        <v>1w</v>
      </c>
      <c r="X2573" s="683">
        <f>_xll.qlCalendarAdvance(Calendar,X2572,W2573,"f",FALSE)</f>
        <v>57292</v>
      </c>
      <c r="Y2573" s="682">
        <f>_xll.qlCalendarAdvance(Calendar,X2573,NDays&amp;"D")</f>
        <v>57292</v>
      </c>
      <c r="Z2573" s="681">
        <v>1.9170699039868788E-2</v>
      </c>
      <c r="AA2573" s="686"/>
      <c r="AB2573" s="685"/>
    </row>
    <row r="2574" spans="22:28" x14ac:dyDescent="0.2">
      <c r="V2574" s="688"/>
      <c r="W2574" s="687" t="str">
        <f t="shared" si="46"/>
        <v>1w</v>
      </c>
      <c r="X2574" s="683">
        <f>_xll.qlCalendarAdvance(Calendar,X2573,W2574,"f",FALSE)</f>
        <v>57299</v>
      </c>
      <c r="Y2574" s="682">
        <f>_xll.qlCalendarAdvance(Calendar,X2574,NDays&amp;"D")</f>
        <v>57299</v>
      </c>
      <c r="Z2574" s="681">
        <v>1.9171720337038956E-2</v>
      </c>
      <c r="AA2574" s="686"/>
      <c r="AB2574" s="685"/>
    </row>
    <row r="2575" spans="22:28" x14ac:dyDescent="0.2">
      <c r="V2575" s="688"/>
      <c r="W2575" s="687" t="str">
        <f t="shared" si="46"/>
        <v>1w</v>
      </c>
      <c r="X2575" s="683">
        <f>_xll.qlCalendarAdvance(Calendar,X2574,W2575,"f",FALSE)</f>
        <v>57306</v>
      </c>
      <c r="Y2575" s="682">
        <f>_xll.qlCalendarAdvance(Calendar,X2575,NDays&amp;"D")</f>
        <v>57306</v>
      </c>
      <c r="Z2575" s="681">
        <v>1.9172755317090617E-2</v>
      </c>
      <c r="AA2575" s="686"/>
      <c r="AB2575" s="685"/>
    </row>
    <row r="2576" spans="22:28" x14ac:dyDescent="0.2">
      <c r="V2576" s="688"/>
      <c r="W2576" s="687" t="str">
        <f t="shared" si="46"/>
        <v>1w</v>
      </c>
      <c r="X2576" s="683">
        <f>_xll.qlCalendarAdvance(Calendar,X2575,W2576,"f",FALSE)</f>
        <v>57313</v>
      </c>
      <c r="Y2576" s="682">
        <f>_xll.qlCalendarAdvance(Calendar,X2576,NDays&amp;"D")</f>
        <v>57313</v>
      </c>
      <c r="Z2576" s="681">
        <v>1.9173803979942727E-2</v>
      </c>
      <c r="AA2576" s="686"/>
      <c r="AB2576" s="685"/>
    </row>
    <row r="2577" spans="22:28" x14ac:dyDescent="0.2">
      <c r="V2577" s="688"/>
      <c r="W2577" s="687" t="str">
        <f t="shared" si="46"/>
        <v>1w</v>
      </c>
      <c r="X2577" s="683">
        <f>_xll.qlCalendarAdvance(Calendar,X2576,W2577,"f",FALSE)</f>
        <v>57320</v>
      </c>
      <c r="Y2577" s="682">
        <f>_xll.qlCalendarAdvance(Calendar,X2577,NDays&amp;"D")</f>
        <v>57320</v>
      </c>
      <c r="Z2577" s="681">
        <v>1.9174866325757378E-2</v>
      </c>
      <c r="AA2577" s="686"/>
      <c r="AB2577" s="685"/>
    </row>
    <row r="2578" spans="22:28" x14ac:dyDescent="0.2">
      <c r="V2578" s="688"/>
      <c r="W2578" s="687" t="str">
        <f t="shared" ref="W2578:W2641" si="47">W2577</f>
        <v>1w</v>
      </c>
      <c r="X2578" s="683">
        <f>_xll.qlCalendarAdvance(Calendar,X2577,W2578,"f",FALSE)</f>
        <v>57327</v>
      </c>
      <c r="Y2578" s="682">
        <f>_xll.qlCalendarAdvance(Calendar,X2578,NDays&amp;"D")</f>
        <v>57327</v>
      </c>
      <c r="Z2578" s="681">
        <v>1.9175942354453523E-2</v>
      </c>
      <c r="AA2578" s="686"/>
      <c r="AB2578" s="685"/>
    </row>
    <row r="2579" spans="22:28" x14ac:dyDescent="0.2">
      <c r="V2579" s="688"/>
      <c r="W2579" s="687" t="str">
        <f t="shared" si="47"/>
        <v>1w</v>
      </c>
      <c r="X2579" s="683">
        <f>_xll.qlCalendarAdvance(Calendar,X2578,W2579,"f",FALSE)</f>
        <v>57334</v>
      </c>
      <c r="Y2579" s="682">
        <f>_xll.qlCalendarAdvance(Calendar,X2579,NDays&amp;"D")</f>
        <v>57334</v>
      </c>
      <c r="Z2579" s="681">
        <v>1.9177032065950117E-2</v>
      </c>
      <c r="AA2579" s="686"/>
      <c r="AB2579" s="685"/>
    </row>
    <row r="2580" spans="22:28" x14ac:dyDescent="0.2">
      <c r="V2580" s="688"/>
      <c r="W2580" s="687" t="str">
        <f t="shared" si="47"/>
        <v>1w</v>
      </c>
      <c r="X2580" s="683">
        <f>_xll.qlCalendarAdvance(Calendar,X2579,W2580,"f",FALSE)</f>
        <v>57341</v>
      </c>
      <c r="Y2580" s="682">
        <f>_xll.qlCalendarAdvance(Calendar,X2580,NDays&amp;"D")</f>
        <v>57341</v>
      </c>
      <c r="Z2580" s="681">
        <v>1.9178135460247159E-2</v>
      </c>
      <c r="AA2580" s="686"/>
      <c r="AB2580" s="685"/>
    </row>
    <row r="2581" spans="22:28" x14ac:dyDescent="0.2">
      <c r="V2581" s="688"/>
      <c r="W2581" s="687" t="str">
        <f t="shared" si="47"/>
        <v>1w</v>
      </c>
      <c r="X2581" s="683">
        <f>_xll.qlCalendarAdvance(Calendar,X2580,W2581,"f",FALSE)</f>
        <v>57348</v>
      </c>
      <c r="Y2581" s="682">
        <f>_xll.qlCalendarAdvance(Calendar,X2581,NDays&amp;"D")</f>
        <v>57348</v>
      </c>
      <c r="Z2581" s="681">
        <v>1.9179252537587788E-2</v>
      </c>
      <c r="AA2581" s="686"/>
      <c r="AB2581" s="685"/>
    </row>
    <row r="2582" spans="22:28" x14ac:dyDescent="0.2">
      <c r="V2582" s="688"/>
      <c r="W2582" s="687" t="str">
        <f t="shared" si="47"/>
        <v>1w</v>
      </c>
      <c r="X2582" s="683">
        <f>_xll.qlCalendarAdvance(Calendar,X2581,W2582,"f",FALSE)</f>
        <v>57355</v>
      </c>
      <c r="Y2582" s="682">
        <f>_xll.qlCalendarAdvance(Calendar,X2582,NDays&amp;"D")</f>
        <v>57355</v>
      </c>
      <c r="Z2582" s="681">
        <v>1.9180383297728865E-2</v>
      </c>
      <c r="AA2582" s="686"/>
      <c r="AB2582" s="685"/>
    </row>
    <row r="2583" spans="22:28" x14ac:dyDescent="0.2">
      <c r="V2583" s="688"/>
      <c r="W2583" s="687" t="str">
        <f t="shared" si="47"/>
        <v>1w</v>
      </c>
      <c r="X2583" s="683">
        <f>_xll.qlCalendarAdvance(Calendar,X2582,W2583,"f",FALSE)</f>
        <v>57362</v>
      </c>
      <c r="Y2583" s="682">
        <f>_xll.qlCalendarAdvance(Calendar,X2583,NDays&amp;"D")</f>
        <v>57362</v>
      </c>
      <c r="Z2583" s="681">
        <v>1.918152774067039E-2</v>
      </c>
      <c r="AA2583" s="686"/>
      <c r="AB2583" s="685"/>
    </row>
    <row r="2584" spans="22:28" x14ac:dyDescent="0.2">
      <c r="V2584" s="688"/>
      <c r="W2584" s="687" t="str">
        <f t="shared" si="47"/>
        <v>1w</v>
      </c>
      <c r="X2584" s="683">
        <f>_xll.qlCalendarAdvance(Calendar,X2583,W2584,"f",FALSE)</f>
        <v>57369</v>
      </c>
      <c r="Y2584" s="682">
        <f>_xll.qlCalendarAdvance(Calendar,X2584,NDays&amp;"D")</f>
        <v>57369</v>
      </c>
      <c r="Z2584" s="681">
        <v>1.9182685866574456E-2</v>
      </c>
      <c r="AA2584" s="686"/>
      <c r="AB2584" s="685"/>
    </row>
    <row r="2585" spans="22:28" x14ac:dyDescent="0.2">
      <c r="V2585" s="688"/>
      <c r="W2585" s="687" t="str">
        <f t="shared" si="47"/>
        <v>1w</v>
      </c>
      <c r="X2585" s="683">
        <f>_xll.qlCalendarAdvance(Calendar,X2584,W2585,"f",FALSE)</f>
        <v>57376</v>
      </c>
      <c r="Y2585" s="682">
        <f>_xll.qlCalendarAdvance(Calendar,X2585,NDays&amp;"D")</f>
        <v>57376</v>
      </c>
      <c r="Z2585" s="681">
        <v>1.918385767527897E-2</v>
      </c>
      <c r="AA2585" s="686"/>
      <c r="AB2585" s="685"/>
    </row>
    <row r="2586" spans="22:28" x14ac:dyDescent="0.2">
      <c r="V2586" s="688"/>
      <c r="W2586" s="687" t="str">
        <f t="shared" si="47"/>
        <v>1w</v>
      </c>
      <c r="X2586" s="683">
        <f>_xll.qlCalendarAdvance(Calendar,X2585,W2586,"f",FALSE)</f>
        <v>57383</v>
      </c>
      <c r="Y2586" s="682">
        <f>_xll.qlCalendarAdvance(Calendar,X2586,NDays&amp;"D")</f>
        <v>57383</v>
      </c>
      <c r="Z2586" s="681">
        <v>1.9185043166946025E-2</v>
      </c>
      <c r="AA2586" s="686"/>
      <c r="AB2586" s="685"/>
    </row>
    <row r="2587" spans="22:28" x14ac:dyDescent="0.2">
      <c r="V2587" s="688"/>
      <c r="W2587" s="687" t="str">
        <f t="shared" si="47"/>
        <v>1w</v>
      </c>
      <c r="X2587" s="683">
        <f>_xll.qlCalendarAdvance(Calendar,X2586,W2587,"f",FALSE)</f>
        <v>57390</v>
      </c>
      <c r="Y2587" s="682">
        <f>_xll.qlCalendarAdvance(Calendar,X2587,NDays&amp;"D")</f>
        <v>57390</v>
      </c>
      <c r="Z2587" s="681">
        <v>1.9186242341332482E-2</v>
      </c>
      <c r="AA2587" s="686"/>
      <c r="AB2587" s="685"/>
    </row>
    <row r="2588" spans="22:28" x14ac:dyDescent="0.2">
      <c r="V2588" s="688"/>
      <c r="W2588" s="687" t="str">
        <f t="shared" si="47"/>
        <v>1w</v>
      </c>
      <c r="X2588" s="683">
        <f>_xll.qlCalendarAdvance(Calendar,X2587,W2588,"f",FALSE)</f>
        <v>57397</v>
      </c>
      <c r="Y2588" s="682">
        <f>_xll.qlCalendarAdvance(Calendar,X2588,NDays&amp;"D")</f>
        <v>57397</v>
      </c>
      <c r="Z2588" s="681">
        <v>1.9187455198762526E-2</v>
      </c>
      <c r="AA2588" s="686"/>
      <c r="AB2588" s="685"/>
    </row>
    <row r="2589" spans="22:28" x14ac:dyDescent="0.2">
      <c r="V2589" s="688"/>
      <c r="W2589" s="687" t="str">
        <f t="shared" si="47"/>
        <v>1w</v>
      </c>
      <c r="X2589" s="683">
        <f>_xll.qlCalendarAdvance(Calendar,X2588,W2589,"f",FALSE)</f>
        <v>57404</v>
      </c>
      <c r="Y2589" s="682">
        <f>_xll.qlCalendarAdvance(Calendar,X2589,NDays&amp;"D")</f>
        <v>57404</v>
      </c>
      <c r="Z2589" s="681">
        <v>1.9188681738993019E-2</v>
      </c>
      <c r="AA2589" s="686"/>
      <c r="AB2589" s="685"/>
    </row>
    <row r="2590" spans="22:28" x14ac:dyDescent="0.2">
      <c r="V2590" s="688"/>
      <c r="W2590" s="687" t="str">
        <f t="shared" si="47"/>
        <v>1w</v>
      </c>
      <c r="X2590" s="683">
        <f>_xll.qlCalendarAdvance(Calendar,X2589,W2590,"f",FALSE)</f>
        <v>57411</v>
      </c>
      <c r="Y2590" s="682">
        <f>_xll.qlCalendarAdvance(Calendar,X2590,NDays&amp;"D")</f>
        <v>57411</v>
      </c>
      <c r="Z2590" s="681">
        <v>1.9189921962023959E-2</v>
      </c>
      <c r="AA2590" s="686"/>
      <c r="AB2590" s="685"/>
    </row>
    <row r="2591" spans="22:28" x14ac:dyDescent="0.2">
      <c r="V2591" s="688"/>
      <c r="W2591" s="687" t="str">
        <f t="shared" si="47"/>
        <v>1w</v>
      </c>
      <c r="X2591" s="683">
        <f>_xll.qlCalendarAdvance(Calendar,X2590,W2591,"f",FALSE)</f>
        <v>57418</v>
      </c>
      <c r="Y2591" s="682">
        <f>_xll.qlCalendarAdvance(Calendar,X2591,NDays&amp;"D")</f>
        <v>57418</v>
      </c>
      <c r="Z2591" s="681">
        <v>1.919117586801744E-2</v>
      </c>
      <c r="AA2591" s="686"/>
      <c r="AB2591" s="685"/>
    </row>
    <row r="2592" spans="22:28" x14ac:dyDescent="0.2">
      <c r="V2592" s="688"/>
      <c r="W2592" s="687" t="str">
        <f t="shared" si="47"/>
        <v>1w</v>
      </c>
      <c r="X2592" s="683">
        <f>_xll.qlCalendarAdvance(Calendar,X2591,W2592,"f",FALSE)</f>
        <v>57425</v>
      </c>
      <c r="Y2592" s="682">
        <f>_xll.qlCalendarAdvance(Calendar,X2592,NDays&amp;"D")</f>
        <v>57425</v>
      </c>
      <c r="Z2592" s="681">
        <v>1.9192443456892416E-2</v>
      </c>
      <c r="AA2592" s="686"/>
      <c r="AB2592" s="685"/>
    </row>
    <row r="2593" spans="22:28" x14ac:dyDescent="0.2">
      <c r="V2593" s="688"/>
      <c r="W2593" s="687" t="str">
        <f t="shared" si="47"/>
        <v>1w</v>
      </c>
      <c r="X2593" s="683">
        <f>_xll.qlCalendarAdvance(Calendar,X2592,W2593,"f",FALSE)</f>
        <v>57432</v>
      </c>
      <c r="Y2593" s="682">
        <f>_xll.qlCalendarAdvance(Calendar,X2593,NDays&amp;"D")</f>
        <v>57432</v>
      </c>
      <c r="Z2593" s="681">
        <v>1.919372472856784E-2</v>
      </c>
      <c r="AA2593" s="686"/>
      <c r="AB2593" s="685"/>
    </row>
    <row r="2594" spans="22:28" x14ac:dyDescent="0.2">
      <c r="V2594" s="688"/>
      <c r="W2594" s="687" t="str">
        <f t="shared" si="47"/>
        <v>1w</v>
      </c>
      <c r="X2594" s="683">
        <f>_xll.qlCalendarAdvance(Calendar,X2593,W2594,"f",FALSE)</f>
        <v>57439</v>
      </c>
      <c r="Y2594" s="682">
        <f>_xll.qlCalendarAdvance(Calendar,X2594,NDays&amp;"D")</f>
        <v>57439</v>
      </c>
      <c r="Z2594" s="681">
        <v>1.9195019683124759E-2</v>
      </c>
      <c r="AA2594" s="686"/>
      <c r="AB2594" s="685"/>
    </row>
    <row r="2595" spans="22:28" x14ac:dyDescent="0.2">
      <c r="V2595" s="688"/>
      <c r="W2595" s="687" t="str">
        <f t="shared" si="47"/>
        <v>1w</v>
      </c>
      <c r="X2595" s="683">
        <f>_xll.qlCalendarAdvance(Calendar,X2594,W2595,"f",FALSE)</f>
        <v>57446</v>
      </c>
      <c r="Y2595" s="682">
        <f>_xll.qlCalendarAdvance(Calendar,X2595,NDays&amp;"D")</f>
        <v>57446</v>
      </c>
      <c r="Z2595" s="681">
        <v>1.9196328320563172E-2</v>
      </c>
      <c r="AA2595" s="686"/>
      <c r="AB2595" s="685"/>
    </row>
    <row r="2596" spans="22:28" x14ac:dyDescent="0.2">
      <c r="V2596" s="688"/>
      <c r="W2596" s="687" t="str">
        <f t="shared" si="47"/>
        <v>1w</v>
      </c>
      <c r="X2596" s="683">
        <f>_xll.qlCalendarAdvance(Calendar,X2595,W2596,"f",FALSE)</f>
        <v>57453</v>
      </c>
      <c r="Y2596" s="682">
        <f>_xll.qlCalendarAdvance(Calendar,X2596,NDays&amp;"D")</f>
        <v>57453</v>
      </c>
      <c r="Z2596" s="681">
        <v>1.9197650640883079E-2</v>
      </c>
      <c r="AA2596" s="686"/>
      <c r="AB2596" s="685"/>
    </row>
    <row r="2597" spans="22:28" x14ac:dyDescent="0.2">
      <c r="V2597" s="688"/>
      <c r="W2597" s="687" t="str">
        <f t="shared" si="47"/>
        <v>1w</v>
      </c>
      <c r="X2597" s="683">
        <f>_xll.qlCalendarAdvance(Calendar,X2596,W2597,"f",FALSE)</f>
        <v>57460</v>
      </c>
      <c r="Y2597" s="682">
        <f>_xll.qlCalendarAdvance(Calendar,X2597,NDays&amp;"D")</f>
        <v>57460</v>
      </c>
      <c r="Z2597" s="681">
        <v>1.9198986644165528E-2</v>
      </c>
      <c r="AA2597" s="686"/>
      <c r="AB2597" s="685"/>
    </row>
    <row r="2598" spans="22:28" x14ac:dyDescent="0.2">
      <c r="V2598" s="688"/>
      <c r="W2598" s="687" t="str">
        <f t="shared" si="47"/>
        <v>1w</v>
      </c>
      <c r="X2598" s="683">
        <f>_xll.qlCalendarAdvance(Calendar,X2597,W2598,"f",FALSE)</f>
        <v>57467</v>
      </c>
      <c r="Y2598" s="682">
        <f>_xll.qlCalendarAdvance(Calendar,X2598,NDays&amp;"D")</f>
        <v>57467</v>
      </c>
      <c r="Z2598" s="681">
        <v>1.9200336330086332E-2</v>
      </c>
      <c r="AA2598" s="686"/>
      <c r="AB2598" s="685"/>
    </row>
    <row r="2599" spans="22:28" x14ac:dyDescent="0.2">
      <c r="V2599" s="688"/>
      <c r="W2599" s="687" t="str">
        <f t="shared" si="47"/>
        <v>1w</v>
      </c>
      <c r="X2599" s="683">
        <f>_xll.qlCalendarAdvance(Calendar,X2598,W2599,"f",FALSE)</f>
        <v>57474</v>
      </c>
      <c r="Y2599" s="682">
        <f>_xll.qlCalendarAdvance(Calendar,X2599,NDays&amp;"D")</f>
        <v>57474</v>
      </c>
      <c r="Z2599" s="681">
        <v>1.9201699699131769E-2</v>
      </c>
      <c r="AA2599" s="686"/>
      <c r="AB2599" s="685"/>
    </row>
    <row r="2600" spans="22:28" x14ac:dyDescent="0.2">
      <c r="V2600" s="688"/>
      <c r="W2600" s="687" t="str">
        <f t="shared" si="47"/>
        <v>1w</v>
      </c>
      <c r="X2600" s="683">
        <f>_xll.qlCalendarAdvance(Calendar,X2599,W2600,"f",FALSE)</f>
        <v>57481</v>
      </c>
      <c r="Y2600" s="682">
        <f>_xll.qlCalendarAdvance(Calendar,X2600,NDays&amp;"D")</f>
        <v>57481</v>
      </c>
      <c r="Z2600" s="681">
        <v>1.9203076750896608E-2</v>
      </c>
      <c r="AA2600" s="686"/>
      <c r="AB2600" s="685"/>
    </row>
    <row r="2601" spans="22:28" x14ac:dyDescent="0.2">
      <c r="V2601" s="688"/>
      <c r="W2601" s="687" t="str">
        <f t="shared" si="47"/>
        <v>1w</v>
      </c>
      <c r="X2601" s="683">
        <f>_xll.qlCalendarAdvance(Calendar,X2600,W2601,"f",FALSE)</f>
        <v>57488</v>
      </c>
      <c r="Y2601" s="682">
        <f>_xll.qlCalendarAdvance(Calendar,X2601,NDays&amp;"D")</f>
        <v>57488</v>
      </c>
      <c r="Z2601" s="681">
        <v>1.9204467485542942E-2</v>
      </c>
      <c r="AA2601" s="686"/>
      <c r="AB2601" s="685"/>
    </row>
    <row r="2602" spans="22:28" x14ac:dyDescent="0.2">
      <c r="V2602" s="688"/>
      <c r="W2602" s="687" t="str">
        <f t="shared" si="47"/>
        <v>1w</v>
      </c>
      <c r="X2602" s="683">
        <f>_xll.qlCalendarAdvance(Calendar,X2601,W2602,"f",FALSE)</f>
        <v>57495</v>
      </c>
      <c r="Y2602" s="682">
        <f>_xll.qlCalendarAdvance(Calendar,X2602,NDays&amp;"D")</f>
        <v>57495</v>
      </c>
      <c r="Z2602" s="681">
        <v>1.9205871903151817E-2</v>
      </c>
      <c r="AA2602" s="686"/>
      <c r="AB2602" s="685"/>
    </row>
    <row r="2603" spans="22:28" x14ac:dyDescent="0.2">
      <c r="V2603" s="688"/>
      <c r="W2603" s="687" t="str">
        <f t="shared" si="47"/>
        <v>1w</v>
      </c>
      <c r="X2603" s="683">
        <f>_xll.qlCalendarAdvance(Calendar,X2602,W2603,"f",FALSE)</f>
        <v>57502</v>
      </c>
      <c r="Y2603" s="682">
        <f>_xll.qlCalendarAdvance(Calendar,X2603,NDays&amp;"D")</f>
        <v>57502</v>
      </c>
      <c r="Z2603" s="681">
        <v>1.9207290003642186E-2</v>
      </c>
      <c r="AA2603" s="686"/>
      <c r="AB2603" s="685"/>
    </row>
    <row r="2604" spans="22:28" x14ac:dyDescent="0.2">
      <c r="V2604" s="688"/>
      <c r="W2604" s="687" t="str">
        <f t="shared" si="47"/>
        <v>1w</v>
      </c>
      <c r="X2604" s="683">
        <f>_xll.qlCalendarAdvance(Calendar,X2603,W2604,"f",FALSE)</f>
        <v>57509</v>
      </c>
      <c r="Y2604" s="682">
        <f>_xll.qlCalendarAdvance(Calendar,X2604,NDays&amp;"D")</f>
        <v>57509</v>
      </c>
      <c r="Z2604" s="681">
        <v>1.9208721786933003E-2</v>
      </c>
      <c r="AA2604" s="686"/>
      <c r="AB2604" s="685"/>
    </row>
    <row r="2605" spans="22:28" x14ac:dyDescent="0.2">
      <c r="V2605" s="688"/>
      <c r="W2605" s="687" t="str">
        <f t="shared" si="47"/>
        <v>1w</v>
      </c>
      <c r="X2605" s="683">
        <f>_xll.qlCalendarAdvance(Calendar,X2604,W2605,"f",FALSE)</f>
        <v>57516</v>
      </c>
      <c r="Y2605" s="682">
        <f>_xll.qlCalendarAdvance(Calendar,X2605,NDays&amp;"D")</f>
        <v>57516</v>
      </c>
      <c r="Z2605" s="681">
        <v>1.9210167253024268E-2</v>
      </c>
      <c r="AA2605" s="686"/>
      <c r="AB2605" s="685"/>
    </row>
    <row r="2606" spans="22:28" x14ac:dyDescent="0.2">
      <c r="V2606" s="688"/>
      <c r="W2606" s="687" t="str">
        <f t="shared" si="47"/>
        <v>1w</v>
      </c>
      <c r="X2606" s="683">
        <f>_xll.qlCalendarAdvance(Calendar,X2605,W2606,"f",FALSE)</f>
        <v>57523</v>
      </c>
      <c r="Y2606" s="682">
        <f>_xll.qlCalendarAdvance(Calendar,X2606,NDays&amp;"D")</f>
        <v>57523</v>
      </c>
      <c r="Z2606" s="681">
        <v>1.9211626402078075E-2</v>
      </c>
      <c r="AA2606" s="686"/>
      <c r="AB2606" s="685"/>
    </row>
    <row r="2607" spans="22:28" x14ac:dyDescent="0.2">
      <c r="V2607" s="688"/>
      <c r="W2607" s="687" t="str">
        <f t="shared" si="47"/>
        <v>1w</v>
      </c>
      <c r="X2607" s="683">
        <f>_xll.qlCalendarAdvance(Calendar,X2606,W2607,"f",FALSE)</f>
        <v>57530</v>
      </c>
      <c r="Y2607" s="682">
        <f>_xll.qlCalendarAdvance(Calendar,X2607,NDays&amp;"D")</f>
        <v>57530</v>
      </c>
      <c r="Z2607" s="681">
        <v>1.9213099234013375E-2</v>
      </c>
      <c r="AA2607" s="686"/>
      <c r="AB2607" s="685"/>
    </row>
    <row r="2608" spans="22:28" x14ac:dyDescent="0.2">
      <c r="V2608" s="688"/>
      <c r="W2608" s="687" t="str">
        <f t="shared" si="47"/>
        <v>1w</v>
      </c>
      <c r="X2608" s="683">
        <f>_xll.qlCalendarAdvance(Calendar,X2607,W2608,"f",FALSE)</f>
        <v>57537</v>
      </c>
      <c r="Y2608" s="682">
        <f>_xll.qlCalendarAdvance(Calendar,X2608,NDays&amp;"D")</f>
        <v>57537</v>
      </c>
      <c r="Z2608" s="681">
        <v>1.9214585748830171E-2</v>
      </c>
      <c r="AA2608" s="686"/>
      <c r="AB2608" s="685"/>
    </row>
    <row r="2609" spans="22:28" x14ac:dyDescent="0.2">
      <c r="V2609" s="688"/>
      <c r="W2609" s="687" t="str">
        <f t="shared" si="47"/>
        <v>1w</v>
      </c>
      <c r="X2609" s="683">
        <f>_xll.qlCalendarAdvance(Calendar,X2608,W2609,"f",FALSE)</f>
        <v>57544</v>
      </c>
      <c r="Y2609" s="682">
        <f>_xll.qlCalendarAdvance(Calendar,X2609,NDays&amp;"D")</f>
        <v>57544</v>
      </c>
      <c r="Z2609" s="681">
        <v>1.9216085946528461E-2</v>
      </c>
      <c r="AA2609" s="686"/>
      <c r="AB2609" s="685"/>
    </row>
    <row r="2610" spans="22:28" x14ac:dyDescent="0.2">
      <c r="V2610" s="688"/>
      <c r="W2610" s="687" t="str">
        <f t="shared" si="47"/>
        <v>1w</v>
      </c>
      <c r="X2610" s="683">
        <f>_xll.qlCalendarAdvance(Calendar,X2609,W2610,"f",FALSE)</f>
        <v>57551</v>
      </c>
      <c r="Y2610" s="682">
        <f>_xll.qlCalendarAdvance(Calendar,X2610,NDays&amp;"D")</f>
        <v>57551</v>
      </c>
      <c r="Z2610" s="681">
        <v>1.9217599827108245E-2</v>
      </c>
      <c r="AA2610" s="686"/>
      <c r="AB2610" s="685"/>
    </row>
    <row r="2611" spans="22:28" x14ac:dyDescent="0.2">
      <c r="V2611" s="688"/>
      <c r="W2611" s="687" t="str">
        <f t="shared" si="47"/>
        <v>1w</v>
      </c>
      <c r="X2611" s="683">
        <f>_xll.qlCalendarAdvance(Calendar,X2610,W2611,"f",FALSE)</f>
        <v>57558</v>
      </c>
      <c r="Y2611" s="682">
        <f>_xll.qlCalendarAdvance(Calendar,X2611,NDays&amp;"D")</f>
        <v>57558</v>
      </c>
      <c r="Z2611" s="681">
        <v>1.9219127390569524E-2</v>
      </c>
      <c r="AA2611" s="686"/>
      <c r="AB2611" s="685"/>
    </row>
    <row r="2612" spans="22:28" x14ac:dyDescent="0.2">
      <c r="V2612" s="688"/>
      <c r="W2612" s="687" t="str">
        <f t="shared" si="47"/>
        <v>1w</v>
      </c>
      <c r="X2612" s="683">
        <f>_xll.qlCalendarAdvance(Calendar,X2611,W2612,"f",FALSE)</f>
        <v>57565</v>
      </c>
      <c r="Y2612" s="682">
        <f>_xll.qlCalendarAdvance(Calendar,X2612,NDays&amp;"D")</f>
        <v>57565</v>
      </c>
      <c r="Z2612" s="681">
        <v>1.9220668636831251E-2</v>
      </c>
      <c r="AA2612" s="686"/>
      <c r="AB2612" s="685"/>
    </row>
    <row r="2613" spans="22:28" x14ac:dyDescent="0.2">
      <c r="V2613" s="688"/>
      <c r="W2613" s="687" t="str">
        <f t="shared" si="47"/>
        <v>1w</v>
      </c>
      <c r="X2613" s="683">
        <f>_xll.qlCalendarAdvance(Calendar,X2612,W2613,"f",FALSE)</f>
        <v>57572</v>
      </c>
      <c r="Y2613" s="682">
        <f>_xll.qlCalendarAdvance(Calendar,X2613,NDays&amp;"D")</f>
        <v>57572</v>
      </c>
      <c r="Z2613" s="681">
        <v>1.9222223565974472E-2</v>
      </c>
      <c r="AA2613" s="686"/>
      <c r="AB2613" s="685"/>
    </row>
    <row r="2614" spans="22:28" x14ac:dyDescent="0.2">
      <c r="V2614" s="688"/>
      <c r="W2614" s="687" t="str">
        <f t="shared" si="47"/>
        <v>1w</v>
      </c>
      <c r="X2614" s="683">
        <f>_xll.qlCalendarAdvance(Calendar,X2613,W2614,"f",FALSE)</f>
        <v>57579</v>
      </c>
      <c r="Y2614" s="682">
        <f>_xll.qlCalendarAdvance(Calendar,X2614,NDays&amp;"D")</f>
        <v>57579</v>
      </c>
      <c r="Z2614" s="681">
        <v>1.9223792178080235E-2</v>
      </c>
      <c r="AA2614" s="686"/>
      <c r="AB2614" s="685"/>
    </row>
    <row r="2615" spans="22:28" x14ac:dyDescent="0.2">
      <c r="V2615" s="688"/>
      <c r="W2615" s="687" t="str">
        <f t="shared" si="47"/>
        <v>1w</v>
      </c>
      <c r="X2615" s="683">
        <f>_xll.qlCalendarAdvance(Calendar,X2614,W2615,"f",FALSE)</f>
        <v>57586</v>
      </c>
      <c r="Y2615" s="682">
        <f>_xll.qlCalendarAdvance(Calendar,X2615,NDays&amp;"D")</f>
        <v>57586</v>
      </c>
      <c r="Z2615" s="681">
        <v>1.9225374472986445E-2</v>
      </c>
      <c r="AA2615" s="686"/>
      <c r="AB2615" s="685"/>
    </row>
    <row r="2616" spans="22:28" x14ac:dyDescent="0.2">
      <c r="V2616" s="688"/>
      <c r="W2616" s="687" t="str">
        <f t="shared" si="47"/>
        <v>1w</v>
      </c>
      <c r="X2616" s="683">
        <f>_xll.qlCalendarAdvance(Calendar,X2615,W2616,"f",FALSE)</f>
        <v>57593</v>
      </c>
      <c r="Y2616" s="682">
        <f>_xll.qlCalendarAdvance(Calendar,X2616,NDays&amp;"D")</f>
        <v>57593</v>
      </c>
      <c r="Z2616" s="681">
        <v>1.9226970450693104E-2</v>
      </c>
      <c r="AA2616" s="686"/>
      <c r="AB2616" s="685"/>
    </row>
    <row r="2617" spans="22:28" x14ac:dyDescent="0.2">
      <c r="V2617" s="688"/>
      <c r="W2617" s="687" t="str">
        <f t="shared" si="47"/>
        <v>1w</v>
      </c>
      <c r="X2617" s="683">
        <f>_xll.qlCalendarAdvance(Calendar,X2616,W2617,"f",FALSE)</f>
        <v>57600</v>
      </c>
      <c r="Y2617" s="682">
        <f>_xll.qlCalendarAdvance(Calendar,X2617,NDays&amp;"D")</f>
        <v>57600</v>
      </c>
      <c r="Z2617" s="681">
        <v>1.922858011144335E-2</v>
      </c>
      <c r="AA2617" s="686"/>
      <c r="AB2617" s="685"/>
    </row>
    <row r="2618" spans="22:28" x14ac:dyDescent="0.2">
      <c r="V2618" s="688"/>
      <c r="W2618" s="687" t="str">
        <f t="shared" si="47"/>
        <v>1w</v>
      </c>
      <c r="X2618" s="683">
        <f>_xll.qlCalendarAdvance(Calendar,X2617,W2618,"f",FALSE)</f>
        <v>57607</v>
      </c>
      <c r="Y2618" s="682">
        <f>_xll.qlCalendarAdvance(Calendar,X2618,NDays&amp;"D")</f>
        <v>57607</v>
      </c>
      <c r="Z2618" s="681">
        <v>1.9230203454994044E-2</v>
      </c>
      <c r="AA2618" s="686"/>
      <c r="AB2618" s="685"/>
    </row>
    <row r="2619" spans="22:28" x14ac:dyDescent="0.2">
      <c r="V2619" s="688"/>
      <c r="W2619" s="687" t="str">
        <f t="shared" si="47"/>
        <v>1w</v>
      </c>
      <c r="X2619" s="683">
        <f>_xll.qlCalendarAdvance(Calendar,X2618,W2619,"f",FALSE)</f>
        <v>57614</v>
      </c>
      <c r="Y2619" s="682">
        <f>_xll.qlCalendarAdvance(Calendar,X2619,NDays&amp;"D")</f>
        <v>57614</v>
      </c>
      <c r="Z2619" s="681">
        <v>1.9231840481345186E-2</v>
      </c>
      <c r="AA2619" s="686"/>
      <c r="AB2619" s="685"/>
    </row>
    <row r="2620" spans="22:28" x14ac:dyDescent="0.2">
      <c r="V2620" s="688"/>
      <c r="W2620" s="687" t="str">
        <f t="shared" si="47"/>
        <v>1w</v>
      </c>
      <c r="X2620" s="683">
        <f>_xll.qlCalendarAdvance(Calendar,X2619,W2620,"f",FALSE)</f>
        <v>57621</v>
      </c>
      <c r="Y2620" s="682">
        <f>_xll.qlCalendarAdvance(Calendar,X2620,NDays&amp;"D")</f>
        <v>57621</v>
      </c>
      <c r="Z2620" s="681">
        <v>1.9233491190658869E-2</v>
      </c>
      <c r="AA2620" s="686"/>
      <c r="AB2620" s="685"/>
    </row>
    <row r="2621" spans="22:28" x14ac:dyDescent="0.2">
      <c r="V2621" s="688"/>
      <c r="W2621" s="687" t="str">
        <f t="shared" si="47"/>
        <v>1w</v>
      </c>
      <c r="X2621" s="683">
        <f>_xll.qlCalendarAdvance(Calendar,X2620,W2621,"f",FALSE)</f>
        <v>57628</v>
      </c>
      <c r="Y2621" s="682">
        <f>_xll.qlCalendarAdvance(Calendar,X2621,NDays&amp;"D")</f>
        <v>57628</v>
      </c>
      <c r="Z2621" s="681">
        <v>1.9235155582854047E-2</v>
      </c>
      <c r="AA2621" s="686"/>
      <c r="AB2621" s="685"/>
    </row>
    <row r="2622" spans="22:28" x14ac:dyDescent="0.2">
      <c r="V2622" s="688"/>
      <c r="W2622" s="687" t="str">
        <f t="shared" si="47"/>
        <v>1w</v>
      </c>
      <c r="X2622" s="683">
        <f>_xll.qlCalendarAdvance(Calendar,X2621,W2622,"f",FALSE)</f>
        <v>57635</v>
      </c>
      <c r="Y2622" s="682">
        <f>_xll.qlCalendarAdvance(Calendar,X2622,NDays&amp;"D")</f>
        <v>57635</v>
      </c>
      <c r="Z2622" s="681">
        <v>1.9236833657930719E-2</v>
      </c>
      <c r="AA2622" s="686"/>
      <c r="AB2622" s="685"/>
    </row>
    <row r="2623" spans="22:28" x14ac:dyDescent="0.2">
      <c r="V2623" s="688"/>
      <c r="W2623" s="687" t="str">
        <f t="shared" si="47"/>
        <v>1w</v>
      </c>
      <c r="X2623" s="683">
        <f>_xll.qlCalendarAdvance(Calendar,X2622,W2623,"f",FALSE)</f>
        <v>57642</v>
      </c>
      <c r="Y2623" s="682">
        <f>_xll.qlCalendarAdvance(Calendar,X2623,NDays&amp;"D")</f>
        <v>57642</v>
      </c>
      <c r="Z2623" s="681">
        <v>1.9238525415807839E-2</v>
      </c>
      <c r="AA2623" s="686"/>
      <c r="AB2623" s="685"/>
    </row>
    <row r="2624" spans="22:28" x14ac:dyDescent="0.2">
      <c r="V2624" s="688"/>
      <c r="W2624" s="687" t="str">
        <f t="shared" si="47"/>
        <v>1w</v>
      </c>
      <c r="X2624" s="683">
        <f>_xll.qlCalendarAdvance(Calendar,X2623,W2624,"f",FALSE)</f>
        <v>57649</v>
      </c>
      <c r="Y2624" s="682">
        <f>_xll.qlCalendarAdvance(Calendar,X2624,NDays&amp;"D")</f>
        <v>57649</v>
      </c>
      <c r="Z2624" s="681">
        <v>1.92402308566475E-2</v>
      </c>
      <c r="AA2624" s="686"/>
      <c r="AB2624" s="685"/>
    </row>
    <row r="2625" spans="22:28" x14ac:dyDescent="0.2">
      <c r="V2625" s="688"/>
      <c r="W2625" s="687" t="str">
        <f t="shared" si="47"/>
        <v>1w</v>
      </c>
      <c r="X2625" s="683">
        <f>_xll.qlCalendarAdvance(Calendar,X2624,W2625,"f",FALSE)</f>
        <v>57656</v>
      </c>
      <c r="Y2625" s="682">
        <f>_xll.qlCalendarAdvance(Calendar,X2625,NDays&amp;"D")</f>
        <v>57656</v>
      </c>
      <c r="Z2625" s="681">
        <v>1.9241949980449702E-2</v>
      </c>
      <c r="AA2625" s="686"/>
      <c r="AB2625" s="685"/>
    </row>
    <row r="2626" spans="22:28" x14ac:dyDescent="0.2">
      <c r="V2626" s="688"/>
      <c r="W2626" s="687" t="str">
        <f t="shared" si="47"/>
        <v>1w</v>
      </c>
      <c r="X2626" s="683">
        <f>_xll.qlCalendarAdvance(Calendar,X2625,W2626,"f",FALSE)</f>
        <v>57663</v>
      </c>
      <c r="Y2626" s="682">
        <f>_xll.qlCalendarAdvance(Calendar,X2626,NDays&amp;"D")</f>
        <v>57663</v>
      </c>
      <c r="Z2626" s="681">
        <v>1.9243682786890259E-2</v>
      </c>
      <c r="AA2626" s="686"/>
      <c r="AB2626" s="685"/>
    </row>
    <row r="2627" spans="22:28" x14ac:dyDescent="0.2">
      <c r="V2627" s="688"/>
      <c r="W2627" s="687" t="str">
        <f t="shared" si="47"/>
        <v>1w</v>
      </c>
      <c r="X2627" s="683">
        <f>_xll.qlCalendarAdvance(Calendar,X2626,W2627,"f",FALSE)</f>
        <v>57670</v>
      </c>
      <c r="Y2627" s="682">
        <f>_xll.qlCalendarAdvance(Calendar,X2627,NDays&amp;"D")</f>
        <v>57670</v>
      </c>
      <c r="Z2627" s="681">
        <v>1.9245429276293358E-2</v>
      </c>
      <c r="AA2627" s="686"/>
      <c r="AB2627" s="685"/>
    </row>
    <row r="2628" spans="22:28" x14ac:dyDescent="0.2">
      <c r="V2628" s="688"/>
      <c r="W2628" s="687" t="str">
        <f t="shared" si="47"/>
        <v>1w</v>
      </c>
      <c r="X2628" s="683">
        <f>_xll.qlCalendarAdvance(Calendar,X2627,W2628,"f",FALSE)</f>
        <v>57677</v>
      </c>
      <c r="Y2628" s="682">
        <f>_xll.qlCalendarAdvance(Calendar,X2628,NDays&amp;"D")</f>
        <v>57677</v>
      </c>
      <c r="Z2628" s="681">
        <v>1.9247189448658997E-2</v>
      </c>
      <c r="AA2628" s="686"/>
      <c r="AB2628" s="685"/>
    </row>
    <row r="2629" spans="22:28" x14ac:dyDescent="0.2">
      <c r="V2629" s="688"/>
      <c r="W2629" s="687" t="str">
        <f t="shared" si="47"/>
        <v>1w</v>
      </c>
      <c r="X2629" s="683">
        <f>_xll.qlCalendarAdvance(Calendar,X2628,W2629,"f",FALSE)</f>
        <v>57684</v>
      </c>
      <c r="Y2629" s="682">
        <f>_xll.qlCalendarAdvance(Calendar,X2629,NDays&amp;"D")</f>
        <v>57684</v>
      </c>
      <c r="Z2629" s="681">
        <v>1.9248963303825084E-2</v>
      </c>
      <c r="AA2629" s="686"/>
      <c r="AB2629" s="685"/>
    </row>
    <row r="2630" spans="22:28" x14ac:dyDescent="0.2">
      <c r="V2630" s="688"/>
      <c r="W2630" s="687" t="str">
        <f t="shared" si="47"/>
        <v>1w</v>
      </c>
      <c r="X2630" s="683">
        <f>_xll.qlCalendarAdvance(Calendar,X2629,W2630,"f",FALSE)</f>
        <v>57691</v>
      </c>
      <c r="Y2630" s="682">
        <f>_xll.qlCalendarAdvance(Calendar,X2630,NDays&amp;"D")</f>
        <v>57691</v>
      </c>
      <c r="Z2630" s="681">
        <v>1.9250750841953712E-2</v>
      </c>
      <c r="AA2630" s="686"/>
      <c r="AB2630" s="685"/>
    </row>
    <row r="2631" spans="22:28" x14ac:dyDescent="0.2">
      <c r="V2631" s="688"/>
      <c r="W2631" s="687" t="str">
        <f t="shared" si="47"/>
        <v>1w</v>
      </c>
      <c r="X2631" s="683">
        <f>_xll.qlCalendarAdvance(Calendar,X2630,W2631,"f",FALSE)</f>
        <v>57698</v>
      </c>
      <c r="Y2631" s="682">
        <f>_xll.qlCalendarAdvance(Calendar,X2631,NDays&amp;"D")</f>
        <v>57698</v>
      </c>
      <c r="Z2631" s="681">
        <v>1.9252552062882788E-2</v>
      </c>
      <c r="AA2631" s="686"/>
      <c r="AB2631" s="685"/>
    </row>
    <row r="2632" spans="22:28" x14ac:dyDescent="0.2">
      <c r="V2632" s="688"/>
      <c r="W2632" s="687" t="str">
        <f t="shared" si="47"/>
        <v>1w</v>
      </c>
      <c r="X2632" s="683">
        <f>_xll.qlCalendarAdvance(Calendar,X2631,W2632,"f",FALSE)</f>
        <v>57706</v>
      </c>
      <c r="Y2632" s="682">
        <f>_xll.qlCalendarAdvance(Calendar,X2632,NDays&amp;"D")</f>
        <v>57706</v>
      </c>
      <c r="Z2632" s="681">
        <v>1.9254627355669296E-2</v>
      </c>
      <c r="AA2632" s="686"/>
      <c r="AB2632" s="685"/>
    </row>
    <row r="2633" spans="22:28" x14ac:dyDescent="0.2">
      <c r="V2633" s="688"/>
      <c r="W2633" s="687" t="str">
        <f t="shared" si="47"/>
        <v>1w</v>
      </c>
      <c r="X2633" s="683">
        <f>_xll.qlCalendarAdvance(Calendar,X2632,W2633,"f",FALSE)</f>
        <v>57713</v>
      </c>
      <c r="Y2633" s="682">
        <f>_xll.qlCalendarAdvance(Calendar,X2633,NDays&amp;"D")</f>
        <v>57713</v>
      </c>
      <c r="Z2633" s="681">
        <v>1.9256457897035562E-2</v>
      </c>
      <c r="AA2633" s="686"/>
      <c r="AB2633" s="685"/>
    </row>
    <row r="2634" spans="22:28" x14ac:dyDescent="0.2">
      <c r="V2634" s="688"/>
      <c r="W2634" s="687" t="str">
        <f t="shared" si="47"/>
        <v>1w</v>
      </c>
      <c r="X2634" s="683">
        <f>_xll.qlCalendarAdvance(Calendar,X2633,W2634,"f",FALSE)</f>
        <v>57720</v>
      </c>
      <c r="Y2634" s="682">
        <f>_xll.qlCalendarAdvance(Calendar,X2634,NDays&amp;"D")</f>
        <v>57720</v>
      </c>
      <c r="Z2634" s="681">
        <v>1.9258302121364368E-2</v>
      </c>
      <c r="AA2634" s="686"/>
      <c r="AB2634" s="685"/>
    </row>
    <row r="2635" spans="22:28" x14ac:dyDescent="0.2">
      <c r="V2635" s="688"/>
      <c r="W2635" s="687" t="str">
        <f t="shared" si="47"/>
        <v>1w</v>
      </c>
      <c r="X2635" s="683">
        <f>_xll.qlCalendarAdvance(Calendar,X2634,W2635,"f",FALSE)</f>
        <v>57727</v>
      </c>
      <c r="Y2635" s="682">
        <f>_xll.qlCalendarAdvance(Calendar,X2635,NDays&amp;"D")</f>
        <v>57727</v>
      </c>
      <c r="Z2635" s="681">
        <v>1.9260160028412576E-2</v>
      </c>
      <c r="AA2635" s="686"/>
      <c r="AB2635" s="685"/>
    </row>
    <row r="2636" spans="22:28" x14ac:dyDescent="0.2">
      <c r="V2636" s="688"/>
      <c r="W2636" s="687" t="str">
        <f t="shared" si="47"/>
        <v>1w</v>
      </c>
      <c r="X2636" s="683">
        <f>_xll.qlCalendarAdvance(Calendar,X2635,W2636,"f",FALSE)</f>
        <v>57734</v>
      </c>
      <c r="Y2636" s="682">
        <f>_xll.qlCalendarAdvance(Calendar,X2636,NDays&amp;"D")</f>
        <v>57734</v>
      </c>
      <c r="Z2636" s="681">
        <v>1.9262031618504372E-2</v>
      </c>
      <c r="AA2636" s="686"/>
      <c r="AB2636" s="685"/>
    </row>
    <row r="2637" spans="22:28" x14ac:dyDescent="0.2">
      <c r="V2637" s="688"/>
      <c r="W2637" s="687" t="str">
        <f t="shared" si="47"/>
        <v>1w</v>
      </c>
      <c r="X2637" s="683">
        <f>_xll.qlCalendarAdvance(Calendar,X2636,W2637,"f",FALSE)</f>
        <v>57741</v>
      </c>
      <c r="Y2637" s="682">
        <f>_xll.qlCalendarAdvance(Calendar,X2637,NDays&amp;"D")</f>
        <v>57741</v>
      </c>
      <c r="Z2637" s="681">
        <v>1.9263916891477662E-2</v>
      </c>
      <c r="AA2637" s="686"/>
      <c r="AB2637" s="685"/>
    </row>
    <row r="2638" spans="22:28" x14ac:dyDescent="0.2">
      <c r="V2638" s="688"/>
      <c r="W2638" s="687" t="str">
        <f t="shared" si="47"/>
        <v>1w</v>
      </c>
      <c r="X2638" s="683">
        <f>_xll.qlCalendarAdvance(Calendar,X2637,W2638,"f",FALSE)</f>
        <v>57748</v>
      </c>
      <c r="Y2638" s="682">
        <f>_xll.qlCalendarAdvance(Calendar,X2638,NDays&amp;"D")</f>
        <v>57748</v>
      </c>
      <c r="Z2638" s="681">
        <v>1.92658158472514E-2</v>
      </c>
      <c r="AA2638" s="686"/>
      <c r="AB2638" s="685"/>
    </row>
    <row r="2639" spans="22:28" x14ac:dyDescent="0.2">
      <c r="V2639" s="688"/>
      <c r="W2639" s="687" t="str">
        <f t="shared" si="47"/>
        <v>1w</v>
      </c>
      <c r="X2639" s="683">
        <f>_xll.qlCalendarAdvance(Calendar,X2638,W2639,"f",FALSE)</f>
        <v>57755</v>
      </c>
      <c r="Y2639" s="682">
        <f>_xll.qlCalendarAdvance(Calendar,X2639,NDays&amp;"D")</f>
        <v>57755</v>
      </c>
      <c r="Z2639" s="681">
        <v>1.9267728485906632E-2</v>
      </c>
      <c r="AA2639" s="686"/>
      <c r="AB2639" s="685"/>
    </row>
    <row r="2640" spans="22:28" x14ac:dyDescent="0.2">
      <c r="V2640" s="688"/>
      <c r="W2640" s="687" t="str">
        <f t="shared" si="47"/>
        <v>1w</v>
      </c>
      <c r="X2640" s="683">
        <f>_xll.qlCalendarAdvance(Calendar,X2639,W2640,"f",FALSE)</f>
        <v>57762</v>
      </c>
      <c r="Y2640" s="682">
        <f>_xll.qlCalendarAdvance(Calendar,X2640,NDays&amp;"D")</f>
        <v>57762</v>
      </c>
      <c r="Z2640" s="681">
        <v>1.9269654807524406E-2</v>
      </c>
      <c r="AA2640" s="686"/>
      <c r="AB2640" s="685"/>
    </row>
    <row r="2641" spans="22:28" x14ac:dyDescent="0.2">
      <c r="V2641" s="688"/>
      <c r="W2641" s="687" t="str">
        <f t="shared" si="47"/>
        <v>1w</v>
      </c>
      <c r="X2641" s="683">
        <f>_xll.qlCalendarAdvance(Calendar,X2640,W2641,"f",FALSE)</f>
        <v>57769</v>
      </c>
      <c r="Y2641" s="682">
        <f>_xll.qlCalendarAdvance(Calendar,X2641,NDays&amp;"D")</f>
        <v>57769</v>
      </c>
      <c r="Z2641" s="681">
        <v>1.9271594811942627E-2</v>
      </c>
      <c r="AA2641" s="686"/>
      <c r="AB2641" s="685"/>
    </row>
    <row r="2642" spans="22:28" x14ac:dyDescent="0.2">
      <c r="V2642" s="688"/>
      <c r="W2642" s="687" t="str">
        <f t="shared" ref="W2642:W2705" si="48">W2641</f>
        <v>1w</v>
      </c>
      <c r="X2642" s="683">
        <f>_xll.qlCalendarAdvance(Calendar,X2641,W2642,"f",FALSE)</f>
        <v>57776</v>
      </c>
      <c r="Y2642" s="682">
        <f>_xll.qlCalendarAdvance(Calendar,X2642,NDays&amp;"D")</f>
        <v>57776</v>
      </c>
      <c r="Z2642" s="681">
        <v>1.9273548499242343E-2</v>
      </c>
      <c r="AA2642" s="686"/>
      <c r="AB2642" s="685"/>
    </row>
    <row r="2643" spans="22:28" x14ac:dyDescent="0.2">
      <c r="V2643" s="688"/>
      <c r="W2643" s="687" t="str">
        <f t="shared" si="48"/>
        <v>1w</v>
      </c>
      <c r="X2643" s="683">
        <f>_xll.qlCalendarAdvance(Calendar,X2642,W2643,"f",FALSE)</f>
        <v>57783</v>
      </c>
      <c r="Y2643" s="682">
        <f>_xll.qlCalendarAdvance(Calendar,X2643,NDays&amp;"D")</f>
        <v>57783</v>
      </c>
      <c r="Z2643" s="681">
        <v>1.92755158695046E-2</v>
      </c>
      <c r="AA2643" s="686"/>
      <c r="AB2643" s="685"/>
    </row>
    <row r="2644" spans="22:28" x14ac:dyDescent="0.2">
      <c r="V2644" s="688"/>
      <c r="W2644" s="687" t="str">
        <f t="shared" si="48"/>
        <v>1w</v>
      </c>
      <c r="X2644" s="683">
        <f>_xll.qlCalendarAdvance(Calendar,X2643,W2644,"f",FALSE)</f>
        <v>57790</v>
      </c>
      <c r="Y2644" s="682">
        <f>_xll.qlCalendarAdvance(Calendar,X2644,NDays&amp;"D")</f>
        <v>57790</v>
      </c>
      <c r="Z2644" s="681">
        <v>1.9277496922567305E-2</v>
      </c>
      <c r="AA2644" s="686"/>
      <c r="AB2644" s="685"/>
    </row>
    <row r="2645" spans="22:28" x14ac:dyDescent="0.2">
      <c r="V2645" s="688"/>
      <c r="W2645" s="687" t="str">
        <f t="shared" si="48"/>
        <v>1w</v>
      </c>
      <c r="X2645" s="683">
        <f>_xll.qlCalendarAdvance(Calendar,X2644,W2645,"f",FALSE)</f>
        <v>57797</v>
      </c>
      <c r="Y2645" s="682">
        <f>_xll.qlCalendarAdvance(Calendar,X2645,NDays&amp;"D")</f>
        <v>57797</v>
      </c>
      <c r="Z2645" s="681">
        <v>1.9279491658511505E-2</v>
      </c>
      <c r="AA2645" s="686"/>
      <c r="AB2645" s="685"/>
    </row>
    <row r="2646" spans="22:28" x14ac:dyDescent="0.2">
      <c r="V2646" s="688"/>
      <c r="W2646" s="687" t="str">
        <f t="shared" si="48"/>
        <v>1w</v>
      </c>
      <c r="X2646" s="683">
        <f>_xll.qlCalendarAdvance(Calendar,X2645,W2646,"f",FALSE)</f>
        <v>57804</v>
      </c>
      <c r="Y2646" s="682">
        <f>_xll.qlCalendarAdvance(Calendar,X2646,NDays&amp;"D")</f>
        <v>57804</v>
      </c>
      <c r="Z2646" s="681">
        <v>1.9281500077337199E-2</v>
      </c>
      <c r="AA2646" s="686"/>
      <c r="AB2646" s="685"/>
    </row>
    <row r="2647" spans="22:28" x14ac:dyDescent="0.2">
      <c r="V2647" s="688"/>
      <c r="W2647" s="687" t="str">
        <f t="shared" si="48"/>
        <v>1w</v>
      </c>
      <c r="X2647" s="683">
        <f>_xll.qlCalendarAdvance(Calendar,X2646,W2647,"f",FALSE)</f>
        <v>57811</v>
      </c>
      <c r="Y2647" s="682">
        <f>_xll.qlCalendarAdvance(Calendar,X2647,NDays&amp;"D")</f>
        <v>57811</v>
      </c>
      <c r="Z2647" s="681">
        <v>1.928614050261146E-2</v>
      </c>
      <c r="AA2647" s="686"/>
      <c r="AB2647" s="685"/>
    </row>
    <row r="2648" spans="22:28" x14ac:dyDescent="0.2">
      <c r="V2648" s="688"/>
      <c r="W2648" s="687" t="str">
        <f t="shared" si="48"/>
        <v>1w</v>
      </c>
      <c r="X2648" s="683">
        <f>_xll.qlCalendarAdvance(Calendar,X2647,W2648,"f",FALSE)</f>
        <v>57818</v>
      </c>
      <c r="Y2648" s="682">
        <f>_xll.qlCalendarAdvance(Calendar,X2648,NDays&amp;"D")</f>
        <v>57818</v>
      </c>
      <c r="Z2648" s="681">
        <v>1.9285557963714117E-2</v>
      </c>
      <c r="AA2648" s="686"/>
      <c r="AB2648" s="685"/>
    </row>
    <row r="2649" spans="22:28" x14ac:dyDescent="0.2">
      <c r="V2649" s="688"/>
      <c r="W2649" s="687" t="str">
        <f t="shared" si="48"/>
        <v>1w</v>
      </c>
      <c r="X2649" s="683">
        <f>_xll.qlCalendarAdvance(Calendar,X2648,W2649,"f",FALSE)</f>
        <v>57825</v>
      </c>
      <c r="Y2649" s="682">
        <f>_xll.qlCalendarAdvance(Calendar,X2649,NDays&amp;"D")</f>
        <v>57825</v>
      </c>
      <c r="Z2649" s="681">
        <v>1.9287607431184295E-2</v>
      </c>
      <c r="AA2649" s="686"/>
      <c r="AB2649" s="685"/>
    </row>
    <row r="2650" spans="22:28" x14ac:dyDescent="0.2">
      <c r="V2650" s="688"/>
      <c r="W2650" s="687" t="str">
        <f t="shared" si="48"/>
        <v>1w</v>
      </c>
      <c r="X2650" s="683">
        <f>_xll.qlCalendarAdvance(Calendar,X2649,W2650,"f",FALSE)</f>
        <v>57832</v>
      </c>
      <c r="Y2650" s="682">
        <f>_xll.qlCalendarAdvance(Calendar,X2650,NDays&amp;"D")</f>
        <v>57832</v>
      </c>
      <c r="Z2650" s="681">
        <v>1.9289670581454921E-2</v>
      </c>
      <c r="AA2650" s="686"/>
      <c r="AB2650" s="685"/>
    </row>
    <row r="2651" spans="22:28" x14ac:dyDescent="0.2">
      <c r="V2651" s="688"/>
      <c r="W2651" s="687" t="str">
        <f t="shared" si="48"/>
        <v>1w</v>
      </c>
      <c r="X2651" s="683">
        <f>_xll.qlCalendarAdvance(Calendar,X2650,W2651,"f",FALSE)</f>
        <v>57839</v>
      </c>
      <c r="Y2651" s="682">
        <f>_xll.qlCalendarAdvance(Calendar,X2651,NDays&amp;"D")</f>
        <v>57839</v>
      </c>
      <c r="Z2651" s="681">
        <v>1.9291747414769134E-2</v>
      </c>
      <c r="AA2651" s="686"/>
      <c r="AB2651" s="685"/>
    </row>
    <row r="2652" spans="22:28" x14ac:dyDescent="0.2">
      <c r="V2652" s="688"/>
      <c r="W2652" s="687" t="str">
        <f t="shared" si="48"/>
        <v>1w</v>
      </c>
      <c r="X2652" s="683">
        <f>_xll.qlCalendarAdvance(Calendar,X2651,W2652,"f",FALSE)</f>
        <v>57846</v>
      </c>
      <c r="Y2652" s="682">
        <f>_xll.qlCalendarAdvance(Calendar,X2652,NDays&amp;"D")</f>
        <v>57846</v>
      </c>
      <c r="Z2652" s="681">
        <v>1.9293837930964841E-2</v>
      </c>
      <c r="AA2652" s="686"/>
      <c r="AB2652" s="685"/>
    </row>
    <row r="2653" spans="22:28" x14ac:dyDescent="0.2">
      <c r="V2653" s="688"/>
      <c r="W2653" s="687" t="str">
        <f t="shared" si="48"/>
        <v>1w</v>
      </c>
      <c r="X2653" s="683">
        <f>_xll.qlCalendarAdvance(Calendar,X2652,W2653,"f",FALSE)</f>
        <v>57853</v>
      </c>
      <c r="Y2653" s="682">
        <f>_xll.qlCalendarAdvance(Calendar,X2653,NDays&amp;"D")</f>
        <v>57853</v>
      </c>
      <c r="Z2653" s="681">
        <v>1.9295942129960997E-2</v>
      </c>
      <c r="AA2653" s="686"/>
      <c r="AB2653" s="685"/>
    </row>
    <row r="2654" spans="22:28" x14ac:dyDescent="0.2">
      <c r="V2654" s="688"/>
      <c r="W2654" s="687" t="str">
        <f t="shared" si="48"/>
        <v>1w</v>
      </c>
      <c r="X2654" s="683">
        <f>_xll.qlCalendarAdvance(Calendar,X2653,W2654,"f",FALSE)</f>
        <v>57860</v>
      </c>
      <c r="Y2654" s="682">
        <f>_xll.qlCalendarAdvance(Calendar,X2654,NDays&amp;"D")</f>
        <v>57860</v>
      </c>
      <c r="Z2654" s="681">
        <v>1.9298060011838647E-2</v>
      </c>
      <c r="AA2654" s="686"/>
      <c r="AB2654" s="685"/>
    </row>
    <row r="2655" spans="22:28" x14ac:dyDescent="0.2">
      <c r="V2655" s="688"/>
      <c r="W2655" s="687" t="str">
        <f t="shared" si="48"/>
        <v>1w</v>
      </c>
      <c r="X2655" s="683">
        <f>_xll.qlCalendarAdvance(Calendar,X2654,W2655,"f",FALSE)</f>
        <v>57867</v>
      </c>
      <c r="Y2655" s="682">
        <f>_xll.qlCalendarAdvance(Calendar,X2655,NDays&amp;"D")</f>
        <v>57867</v>
      </c>
      <c r="Z2655" s="681">
        <v>1.9300191576678838E-2</v>
      </c>
      <c r="AA2655" s="686"/>
      <c r="AB2655" s="685"/>
    </row>
    <row r="2656" spans="22:28" x14ac:dyDescent="0.2">
      <c r="V2656" s="688"/>
      <c r="W2656" s="687" t="str">
        <f t="shared" si="48"/>
        <v>1w</v>
      </c>
      <c r="X2656" s="683">
        <f>_xll.qlCalendarAdvance(Calendar,X2655,W2656,"f",FALSE)</f>
        <v>57874</v>
      </c>
      <c r="Y2656" s="682">
        <f>_xll.qlCalendarAdvance(Calendar,X2656,NDays&amp;"D")</f>
        <v>57874</v>
      </c>
      <c r="Z2656" s="681">
        <v>1.9302336824400523E-2</v>
      </c>
      <c r="AA2656" s="686"/>
      <c r="AB2656" s="685"/>
    </row>
    <row r="2657" spans="22:28" x14ac:dyDescent="0.2">
      <c r="V2657" s="688"/>
      <c r="W2657" s="687" t="str">
        <f t="shared" si="48"/>
        <v>1w</v>
      </c>
      <c r="X2657" s="683">
        <f>_xll.qlCalendarAdvance(Calendar,X2656,W2657,"f",FALSE)</f>
        <v>57881</v>
      </c>
      <c r="Y2657" s="682">
        <f>_xll.qlCalendarAdvance(Calendar,X2657,NDays&amp;"D")</f>
        <v>57881</v>
      </c>
      <c r="Z2657" s="681">
        <v>1.9304495754922657E-2</v>
      </c>
      <c r="AA2657" s="686"/>
      <c r="AB2657" s="685"/>
    </row>
    <row r="2658" spans="22:28" x14ac:dyDescent="0.2">
      <c r="V2658" s="688"/>
      <c r="W2658" s="687" t="str">
        <f t="shared" si="48"/>
        <v>1w</v>
      </c>
      <c r="X2658" s="683">
        <f>_xll.qlCalendarAdvance(Calendar,X2657,W2658,"f",FALSE)</f>
        <v>57888</v>
      </c>
      <c r="Y2658" s="682">
        <f>_xll.qlCalendarAdvance(Calendar,X2658,NDays&amp;"D")</f>
        <v>57888</v>
      </c>
      <c r="Z2658" s="681">
        <v>1.9306668368326285E-2</v>
      </c>
      <c r="AA2658" s="686"/>
      <c r="AB2658" s="685"/>
    </row>
    <row r="2659" spans="22:28" x14ac:dyDescent="0.2">
      <c r="V2659" s="688"/>
      <c r="W2659" s="687" t="str">
        <f t="shared" si="48"/>
        <v>1w</v>
      </c>
      <c r="X2659" s="683">
        <f>_xll.qlCalendarAdvance(Calendar,X2658,W2659,"f",FALSE)</f>
        <v>57895</v>
      </c>
      <c r="Y2659" s="682">
        <f>_xll.qlCalendarAdvance(Calendar,X2659,NDays&amp;"D")</f>
        <v>57895</v>
      </c>
      <c r="Z2659" s="681">
        <v>1.9308854664692454E-2</v>
      </c>
      <c r="AA2659" s="686"/>
      <c r="AB2659" s="685"/>
    </row>
    <row r="2660" spans="22:28" x14ac:dyDescent="0.2">
      <c r="V2660" s="688"/>
      <c r="W2660" s="687" t="str">
        <f t="shared" si="48"/>
        <v>1w</v>
      </c>
      <c r="X2660" s="683">
        <f>_xll.qlCalendarAdvance(Calendar,X2659,W2660,"f",FALSE)</f>
        <v>57902</v>
      </c>
      <c r="Y2660" s="682">
        <f>_xll.qlCalendarAdvance(Calendar,X2660,NDays&amp;"D")</f>
        <v>57902</v>
      </c>
      <c r="Z2660" s="681">
        <v>1.9311054643940118E-2</v>
      </c>
      <c r="AA2660" s="686"/>
      <c r="AB2660" s="685"/>
    </row>
    <row r="2661" spans="22:28" x14ac:dyDescent="0.2">
      <c r="V2661" s="688"/>
      <c r="W2661" s="687" t="str">
        <f t="shared" si="48"/>
        <v>1w</v>
      </c>
      <c r="X2661" s="683">
        <f>_xll.qlCalendarAdvance(Calendar,X2660,W2661,"f",FALSE)</f>
        <v>57909</v>
      </c>
      <c r="Y2661" s="682">
        <f>_xll.qlCalendarAdvance(Calendar,X2661,NDays&amp;"D")</f>
        <v>57909</v>
      </c>
      <c r="Z2661" s="681">
        <v>1.9313268305988229E-2</v>
      </c>
      <c r="AA2661" s="686"/>
      <c r="AB2661" s="685"/>
    </row>
    <row r="2662" spans="22:28" x14ac:dyDescent="0.2">
      <c r="V2662" s="688"/>
      <c r="W2662" s="687" t="str">
        <f t="shared" si="48"/>
        <v>1w</v>
      </c>
      <c r="X2662" s="683">
        <f>_xll.qlCalendarAdvance(Calendar,X2661,W2662,"f",FALSE)</f>
        <v>57916</v>
      </c>
      <c r="Y2662" s="682">
        <f>_xll.qlCalendarAdvance(Calendar,X2662,NDays&amp;"D")</f>
        <v>57916</v>
      </c>
      <c r="Z2662" s="681">
        <v>1.9315495650998882E-2</v>
      </c>
      <c r="AA2662" s="686"/>
      <c r="AB2662" s="685"/>
    </row>
    <row r="2663" spans="22:28" x14ac:dyDescent="0.2">
      <c r="V2663" s="688"/>
      <c r="W2663" s="687" t="str">
        <f t="shared" si="48"/>
        <v>1w</v>
      </c>
      <c r="X2663" s="683">
        <f>_xll.qlCalendarAdvance(Calendar,X2662,W2663,"f",FALSE)</f>
        <v>57923</v>
      </c>
      <c r="Y2663" s="682">
        <f>_xll.qlCalendarAdvance(Calendar,X2663,NDays&amp;"D")</f>
        <v>57923</v>
      </c>
      <c r="Z2663" s="681">
        <v>1.9317736678809982E-2</v>
      </c>
      <c r="AA2663" s="686"/>
      <c r="AB2663" s="685"/>
    </row>
    <row r="2664" spans="22:28" x14ac:dyDescent="0.2">
      <c r="V2664" s="688"/>
      <c r="W2664" s="687" t="str">
        <f t="shared" si="48"/>
        <v>1w</v>
      </c>
      <c r="X2664" s="683">
        <f>_xll.qlCalendarAdvance(Calendar,X2663,W2664,"f",FALSE)</f>
        <v>57930</v>
      </c>
      <c r="Y2664" s="682">
        <f>_xll.qlCalendarAdvance(Calendar,X2664,NDays&amp;"D")</f>
        <v>57930</v>
      </c>
      <c r="Z2664" s="681">
        <v>1.9319991389583624E-2</v>
      </c>
      <c r="AA2664" s="686"/>
      <c r="AB2664" s="685"/>
    </row>
    <row r="2665" spans="22:28" x14ac:dyDescent="0.2">
      <c r="V2665" s="688"/>
      <c r="W2665" s="687" t="str">
        <f t="shared" si="48"/>
        <v>1w</v>
      </c>
      <c r="X2665" s="683">
        <f>_xll.qlCalendarAdvance(Calendar,X2664,W2665,"f",FALSE)</f>
        <v>57937</v>
      </c>
      <c r="Y2665" s="682">
        <f>_xll.qlCalendarAdvance(Calendar,X2665,NDays&amp;"D")</f>
        <v>57937</v>
      </c>
      <c r="Z2665" s="681">
        <v>1.932225978323876E-2</v>
      </c>
      <c r="AA2665" s="686"/>
      <c r="AB2665" s="685"/>
    </row>
    <row r="2666" spans="22:28" x14ac:dyDescent="0.2">
      <c r="V2666" s="688"/>
      <c r="W2666" s="687" t="str">
        <f t="shared" si="48"/>
        <v>1w</v>
      </c>
      <c r="X2666" s="683">
        <f>_xll.qlCalendarAdvance(Calendar,X2665,W2666,"f",FALSE)</f>
        <v>57944</v>
      </c>
      <c r="Y2666" s="682">
        <f>_xll.qlCalendarAdvance(Calendar,X2666,NDays&amp;"D")</f>
        <v>57944</v>
      </c>
      <c r="Z2666" s="681">
        <v>1.932454185977539E-2</v>
      </c>
      <c r="AA2666" s="686"/>
      <c r="AB2666" s="685"/>
    </row>
    <row r="2667" spans="22:28" x14ac:dyDescent="0.2">
      <c r="V2667" s="688"/>
      <c r="W2667" s="687" t="str">
        <f t="shared" si="48"/>
        <v>1w</v>
      </c>
      <c r="X2667" s="683">
        <f>_xll.qlCalendarAdvance(Calendar,X2666,W2667,"f",FALSE)</f>
        <v>57951</v>
      </c>
      <c r="Y2667" s="682">
        <f>_xll.qlCalendarAdvance(Calendar,X2667,NDays&amp;"D")</f>
        <v>57951</v>
      </c>
      <c r="Z2667" s="681">
        <v>1.9326837619193515E-2</v>
      </c>
      <c r="AA2667" s="686"/>
      <c r="AB2667" s="685"/>
    </row>
    <row r="2668" spans="22:28" x14ac:dyDescent="0.2">
      <c r="V2668" s="688"/>
      <c r="W2668" s="687" t="str">
        <f t="shared" si="48"/>
        <v>1w</v>
      </c>
      <c r="X2668" s="683">
        <f>_xll.qlCalendarAdvance(Calendar,X2667,W2668,"f",FALSE)</f>
        <v>57958</v>
      </c>
      <c r="Y2668" s="682">
        <f>_xll.qlCalendarAdvance(Calendar,X2668,NDays&amp;"D")</f>
        <v>57958</v>
      </c>
      <c r="Z2668" s="681">
        <v>1.9329147061412089E-2</v>
      </c>
      <c r="AA2668" s="686"/>
      <c r="AB2668" s="685"/>
    </row>
    <row r="2669" spans="22:28" x14ac:dyDescent="0.2">
      <c r="V2669" s="688"/>
      <c r="W2669" s="687" t="str">
        <f t="shared" si="48"/>
        <v>1w</v>
      </c>
      <c r="X2669" s="683">
        <f>_xll.qlCalendarAdvance(Calendar,X2668,W2669,"f",FALSE)</f>
        <v>57965</v>
      </c>
      <c r="Y2669" s="682">
        <f>_xll.qlCalendarAdvance(Calendar,X2669,NDays&amp;"D")</f>
        <v>57965</v>
      </c>
      <c r="Z2669" s="681">
        <v>1.9331470186674249E-2</v>
      </c>
      <c r="AA2669" s="686"/>
      <c r="AB2669" s="685"/>
    </row>
    <row r="2670" spans="22:28" x14ac:dyDescent="0.2">
      <c r="V2670" s="688"/>
      <c r="W2670" s="687" t="str">
        <f t="shared" si="48"/>
        <v>1w</v>
      </c>
      <c r="X2670" s="683">
        <f>_xll.qlCalendarAdvance(Calendar,X2669,W2670,"f",FALSE)</f>
        <v>57972</v>
      </c>
      <c r="Y2670" s="682">
        <f>_xll.qlCalendarAdvance(Calendar,X2670,NDays&amp;"D")</f>
        <v>57972</v>
      </c>
      <c r="Z2670" s="681">
        <v>1.9333806994736857E-2</v>
      </c>
      <c r="AA2670" s="686"/>
      <c r="AB2670" s="685"/>
    </row>
    <row r="2671" spans="22:28" x14ac:dyDescent="0.2">
      <c r="V2671" s="688"/>
      <c r="W2671" s="687" t="str">
        <f t="shared" si="48"/>
        <v>1w</v>
      </c>
      <c r="X2671" s="683">
        <f>_xll.qlCalendarAdvance(Calendar,X2670,W2671,"f",FALSE)</f>
        <v>57979</v>
      </c>
      <c r="Y2671" s="682">
        <f>_xll.qlCalendarAdvance(Calendar,X2671,NDays&amp;"D")</f>
        <v>57979</v>
      </c>
      <c r="Z2671" s="681">
        <v>1.9336157485599914E-2</v>
      </c>
      <c r="AA2671" s="686"/>
      <c r="AB2671" s="685"/>
    </row>
    <row r="2672" spans="22:28" x14ac:dyDescent="0.2">
      <c r="V2672" s="688"/>
      <c r="W2672" s="687" t="str">
        <f t="shared" si="48"/>
        <v>1w</v>
      </c>
      <c r="X2672" s="683">
        <f>_xll.qlCalendarAdvance(Calendar,X2671,W2672,"f",FALSE)</f>
        <v>57986</v>
      </c>
      <c r="Y2672" s="682">
        <f>_xll.qlCalendarAdvance(Calendar,X2672,NDays&amp;"D")</f>
        <v>57986</v>
      </c>
      <c r="Z2672" s="681">
        <v>1.9338521659506558E-2</v>
      </c>
      <c r="AA2672" s="686"/>
      <c r="AB2672" s="685"/>
    </row>
    <row r="2673" spans="22:28" x14ac:dyDescent="0.2">
      <c r="V2673" s="688"/>
      <c r="W2673" s="687" t="str">
        <f t="shared" si="48"/>
        <v>1w</v>
      </c>
      <c r="X2673" s="683">
        <f>_xll.qlCalendarAdvance(Calendar,X2672,W2673,"f",FALSE)</f>
        <v>57993</v>
      </c>
      <c r="Y2673" s="682">
        <f>_xll.qlCalendarAdvance(Calendar,X2673,NDays&amp;"D")</f>
        <v>57993</v>
      </c>
      <c r="Z2673" s="681">
        <v>1.9340899516294696E-2</v>
      </c>
      <c r="AA2673" s="686"/>
      <c r="AB2673" s="685"/>
    </row>
    <row r="2674" spans="22:28" x14ac:dyDescent="0.2">
      <c r="V2674" s="688"/>
      <c r="W2674" s="687" t="str">
        <f t="shared" si="48"/>
        <v>1w</v>
      </c>
      <c r="X2674" s="683">
        <f>_xll.qlCalendarAdvance(Calendar,X2673,W2674,"f",FALSE)</f>
        <v>58000</v>
      </c>
      <c r="Y2674" s="682">
        <f>_xll.qlCalendarAdvance(Calendar,X2674,NDays&amp;"D")</f>
        <v>58000</v>
      </c>
      <c r="Z2674" s="681">
        <v>1.9343291055964329E-2</v>
      </c>
      <c r="AA2674" s="686"/>
      <c r="AB2674" s="685"/>
    </row>
    <row r="2675" spans="22:28" x14ac:dyDescent="0.2">
      <c r="V2675" s="688"/>
      <c r="W2675" s="687" t="str">
        <f t="shared" si="48"/>
        <v>1w</v>
      </c>
      <c r="X2675" s="683">
        <f>_xll.qlCalendarAdvance(Calendar,X2674,W2675,"f",FALSE)</f>
        <v>58007</v>
      </c>
      <c r="Y2675" s="682">
        <f>_xll.qlCalendarAdvance(Calendar,X2675,NDays&amp;"D")</f>
        <v>58007</v>
      </c>
      <c r="Z2675" s="681">
        <v>1.9345696278353364E-2</v>
      </c>
      <c r="AA2675" s="686"/>
      <c r="AB2675" s="685"/>
    </row>
    <row r="2676" spans="22:28" x14ac:dyDescent="0.2">
      <c r="V2676" s="688"/>
      <c r="W2676" s="687" t="str">
        <f t="shared" si="48"/>
        <v>1w</v>
      </c>
      <c r="X2676" s="683">
        <f>_xll.qlCalendarAdvance(Calendar,X2675,W2676,"f",FALSE)</f>
        <v>58014</v>
      </c>
      <c r="Y2676" s="682">
        <f>_xll.qlCalendarAdvance(Calendar,X2676,NDays&amp;"D")</f>
        <v>58014</v>
      </c>
      <c r="Z2676" s="681">
        <v>1.9348115183785985E-2</v>
      </c>
      <c r="AA2676" s="686"/>
      <c r="AB2676" s="685"/>
    </row>
    <row r="2677" spans="22:28" x14ac:dyDescent="0.2">
      <c r="V2677" s="688"/>
      <c r="W2677" s="687" t="str">
        <f t="shared" si="48"/>
        <v>1w</v>
      </c>
      <c r="X2677" s="683">
        <f>_xll.qlCalendarAdvance(Calendar,X2676,W2677,"f",FALSE)</f>
        <v>58021</v>
      </c>
      <c r="Y2677" s="682">
        <f>_xll.qlCalendarAdvance(Calendar,X2677,NDays&amp;"D")</f>
        <v>58021</v>
      </c>
      <c r="Z2677" s="681">
        <v>1.9350547772100102E-2</v>
      </c>
      <c r="AA2677" s="686"/>
      <c r="AB2677" s="685"/>
    </row>
    <row r="2678" spans="22:28" x14ac:dyDescent="0.2">
      <c r="V2678" s="688"/>
      <c r="W2678" s="687" t="str">
        <f t="shared" si="48"/>
        <v>1w</v>
      </c>
      <c r="X2678" s="683">
        <f>_xll.qlCalendarAdvance(Calendar,X2677,W2678,"f",FALSE)</f>
        <v>58028</v>
      </c>
      <c r="Y2678" s="682">
        <f>_xll.qlCalendarAdvance(Calendar,X2678,NDays&amp;"D")</f>
        <v>58028</v>
      </c>
      <c r="Z2678" s="681">
        <v>1.9352994043295713E-2</v>
      </c>
      <c r="AA2678" s="686"/>
      <c r="AB2678" s="685"/>
    </row>
    <row r="2679" spans="22:28" x14ac:dyDescent="0.2">
      <c r="V2679" s="688"/>
      <c r="W2679" s="687" t="str">
        <f t="shared" si="48"/>
        <v>1w</v>
      </c>
      <c r="X2679" s="683">
        <f>_xll.qlCalendarAdvance(Calendar,X2678,W2679,"f",FALSE)</f>
        <v>58035</v>
      </c>
      <c r="Y2679" s="682">
        <f>_xll.qlCalendarAdvance(Calendar,X2679,NDays&amp;"D")</f>
        <v>58035</v>
      </c>
      <c r="Z2679" s="681">
        <v>1.9355453997291772E-2</v>
      </c>
      <c r="AA2679" s="686"/>
      <c r="AB2679" s="685"/>
    </row>
    <row r="2680" spans="22:28" x14ac:dyDescent="0.2">
      <c r="V2680" s="688"/>
      <c r="W2680" s="687" t="str">
        <f t="shared" si="48"/>
        <v>1w</v>
      </c>
      <c r="X2680" s="683">
        <f>_xll.qlCalendarAdvance(Calendar,X2679,W2680,"f",FALSE)</f>
        <v>58042</v>
      </c>
      <c r="Y2680" s="682">
        <f>_xll.qlCalendarAdvance(Calendar,X2680,NDays&amp;"D")</f>
        <v>58042</v>
      </c>
      <c r="Z2680" s="681">
        <v>1.9357927634331418E-2</v>
      </c>
      <c r="AA2680" s="686"/>
      <c r="AB2680" s="685"/>
    </row>
    <row r="2681" spans="22:28" x14ac:dyDescent="0.2">
      <c r="V2681" s="688"/>
      <c r="W2681" s="687" t="str">
        <f t="shared" si="48"/>
        <v>1w</v>
      </c>
      <c r="X2681" s="683">
        <f>_xll.qlCalendarAdvance(Calendar,X2680,W2681,"f",FALSE)</f>
        <v>58049</v>
      </c>
      <c r="Y2681" s="682">
        <f>_xll.qlCalendarAdvance(Calendar,X2681,NDays&amp;"D")</f>
        <v>58049</v>
      </c>
      <c r="Z2681" s="681">
        <v>1.9360414954171512E-2</v>
      </c>
      <c r="AA2681" s="686"/>
      <c r="AB2681" s="685"/>
    </row>
    <row r="2682" spans="22:28" x14ac:dyDescent="0.2">
      <c r="V2682" s="688"/>
      <c r="W2682" s="687" t="str">
        <f t="shared" si="48"/>
        <v>1w</v>
      </c>
      <c r="X2682" s="683">
        <f>_xll.qlCalendarAdvance(Calendar,X2681,W2682,"f",FALSE)</f>
        <v>58056</v>
      </c>
      <c r="Y2682" s="682">
        <f>_xll.qlCalendarAdvance(Calendar,X2682,NDays&amp;"D")</f>
        <v>58056</v>
      </c>
      <c r="Z2682" s="681">
        <v>1.9362915956812055E-2</v>
      </c>
      <c r="AA2682" s="686"/>
      <c r="AB2682" s="685"/>
    </row>
    <row r="2683" spans="22:28" x14ac:dyDescent="0.2">
      <c r="V2683" s="688"/>
      <c r="W2683" s="687" t="str">
        <f t="shared" si="48"/>
        <v>1w</v>
      </c>
      <c r="X2683" s="683">
        <f>_xll.qlCalendarAdvance(Calendar,X2682,W2683,"f",FALSE)</f>
        <v>58063</v>
      </c>
      <c r="Y2683" s="682">
        <f>_xll.qlCalendarAdvance(Calendar,X2683,NDays&amp;"D")</f>
        <v>58063</v>
      </c>
      <c r="Z2683" s="681">
        <v>1.9365430642496184E-2</v>
      </c>
      <c r="AA2683" s="686"/>
      <c r="AB2683" s="685"/>
    </row>
    <row r="2684" spans="22:28" x14ac:dyDescent="0.2">
      <c r="V2684" s="688"/>
      <c r="W2684" s="687" t="str">
        <f t="shared" si="48"/>
        <v>1w</v>
      </c>
      <c r="X2684" s="683">
        <f>_xll.qlCalendarAdvance(Calendar,X2683,W2684,"f",FALSE)</f>
        <v>58071</v>
      </c>
      <c r="Y2684" s="682">
        <f>_xll.qlCalendarAdvance(Calendar,X2684,NDays&amp;"D")</f>
        <v>58071</v>
      </c>
      <c r="Z2684" s="681">
        <v>1.9369711823506629E-2</v>
      </c>
      <c r="AA2684" s="686"/>
      <c r="AB2684" s="685"/>
    </row>
    <row r="2685" spans="22:28" x14ac:dyDescent="0.2">
      <c r="V2685" s="688"/>
      <c r="W2685" s="687" t="str">
        <f t="shared" si="48"/>
        <v>1w</v>
      </c>
      <c r="X2685" s="683">
        <f>_xll.qlCalendarAdvance(Calendar,X2684,W2685,"f",FALSE)</f>
        <v>58078</v>
      </c>
      <c r="Y2685" s="682">
        <f>_xll.qlCalendarAdvance(Calendar,X2685,NDays&amp;"D")</f>
        <v>58078</v>
      </c>
      <c r="Z2685" s="681">
        <v>1.9372258054537465E-2</v>
      </c>
      <c r="AA2685" s="686"/>
      <c r="AB2685" s="685"/>
    </row>
    <row r="2686" spans="22:28" x14ac:dyDescent="0.2">
      <c r="V2686" s="688"/>
      <c r="W2686" s="687" t="str">
        <f t="shared" si="48"/>
        <v>1w</v>
      </c>
      <c r="X2686" s="683">
        <f>_xll.qlCalendarAdvance(Calendar,X2685,W2686,"f",FALSE)</f>
        <v>58085</v>
      </c>
      <c r="Y2686" s="682">
        <f>_xll.qlCalendarAdvance(Calendar,X2686,NDays&amp;"D")</f>
        <v>58085</v>
      </c>
      <c r="Z2686" s="681">
        <v>1.9374817969962658E-2</v>
      </c>
      <c r="AA2686" s="686"/>
      <c r="AB2686" s="685"/>
    </row>
    <row r="2687" spans="22:28" x14ac:dyDescent="0.2">
      <c r="V2687" s="688"/>
      <c r="W2687" s="687" t="str">
        <f t="shared" si="48"/>
        <v>1w</v>
      </c>
      <c r="X2687" s="683">
        <f>_xll.qlCalendarAdvance(Calendar,X2686,W2687,"f",FALSE)</f>
        <v>58092</v>
      </c>
      <c r="Y2687" s="682">
        <f>_xll.qlCalendarAdvance(Calendar,X2687,NDays&amp;"D")</f>
        <v>58092</v>
      </c>
      <c r="Z2687" s="681">
        <v>1.9377391569755192E-2</v>
      </c>
      <c r="AA2687" s="686"/>
      <c r="AB2687" s="685"/>
    </row>
    <row r="2688" spans="22:28" x14ac:dyDescent="0.2">
      <c r="V2688" s="688"/>
      <c r="W2688" s="687" t="str">
        <f t="shared" si="48"/>
        <v>1w</v>
      </c>
      <c r="X2688" s="683">
        <f>_xll.qlCalendarAdvance(Calendar,X2687,W2688,"f",FALSE)</f>
        <v>58099</v>
      </c>
      <c r="Y2688" s="682">
        <f>_xll.qlCalendarAdvance(Calendar,X2688,NDays&amp;"D")</f>
        <v>58099</v>
      </c>
      <c r="Z2688" s="681">
        <v>1.9379978853942086E-2</v>
      </c>
      <c r="AA2688" s="686"/>
      <c r="AB2688" s="685"/>
    </row>
    <row r="2689" spans="22:28" x14ac:dyDescent="0.2">
      <c r="V2689" s="688"/>
      <c r="W2689" s="687" t="str">
        <f t="shared" si="48"/>
        <v>1w</v>
      </c>
      <c r="X2689" s="683">
        <f>_xll.qlCalendarAdvance(Calendar,X2688,W2689,"f",FALSE)</f>
        <v>58106</v>
      </c>
      <c r="Y2689" s="682">
        <f>_xll.qlCalendarAdvance(Calendar,X2689,NDays&amp;"D")</f>
        <v>58106</v>
      </c>
      <c r="Z2689" s="681">
        <v>1.9382579822523342E-2</v>
      </c>
      <c r="AA2689" s="686"/>
      <c r="AB2689" s="685"/>
    </row>
    <row r="2690" spans="22:28" x14ac:dyDescent="0.2">
      <c r="V2690" s="688"/>
      <c r="W2690" s="687" t="str">
        <f t="shared" si="48"/>
        <v>1w</v>
      </c>
      <c r="X2690" s="683">
        <f>_xll.qlCalendarAdvance(Calendar,X2689,W2690,"f",FALSE)</f>
        <v>58113</v>
      </c>
      <c r="Y2690" s="682">
        <f>_xll.qlCalendarAdvance(Calendar,X2690,NDays&amp;"D")</f>
        <v>58113</v>
      </c>
      <c r="Z2690" s="681">
        <v>1.9385194475471938E-2</v>
      </c>
      <c r="AA2690" s="686"/>
      <c r="AB2690" s="685"/>
    </row>
    <row r="2691" spans="22:28" x14ac:dyDescent="0.2">
      <c r="V2691" s="688"/>
      <c r="W2691" s="687" t="str">
        <f t="shared" si="48"/>
        <v>1w</v>
      </c>
      <c r="X2691" s="683">
        <f>_xll.qlCalendarAdvance(Calendar,X2690,W2691,"f",FALSE)</f>
        <v>58120</v>
      </c>
      <c r="Y2691" s="682">
        <f>_xll.qlCalendarAdvance(Calendar,X2691,NDays&amp;"D")</f>
        <v>58120</v>
      </c>
      <c r="Z2691" s="681">
        <v>1.9387822812787874E-2</v>
      </c>
      <c r="AA2691" s="686"/>
      <c r="AB2691" s="685"/>
    </row>
    <row r="2692" spans="22:28" x14ac:dyDescent="0.2">
      <c r="V2692" s="688"/>
      <c r="W2692" s="687" t="str">
        <f t="shared" si="48"/>
        <v>1w</v>
      </c>
      <c r="X2692" s="683">
        <f>_xll.qlCalendarAdvance(Calendar,X2691,W2692,"f",FALSE)</f>
        <v>58127</v>
      </c>
      <c r="Y2692" s="682">
        <f>_xll.qlCalendarAdvance(Calendar,X2692,NDays&amp;"D")</f>
        <v>58127</v>
      </c>
      <c r="Z2692" s="681">
        <v>1.9390464834498172E-2</v>
      </c>
      <c r="AA2692" s="686"/>
      <c r="AB2692" s="685"/>
    </row>
    <row r="2693" spans="22:28" x14ac:dyDescent="0.2">
      <c r="V2693" s="688"/>
      <c r="W2693" s="687" t="str">
        <f t="shared" si="48"/>
        <v>1w</v>
      </c>
      <c r="X2693" s="683">
        <f>_xll.qlCalendarAdvance(Calendar,X2692,W2693,"f",FALSE)</f>
        <v>58134</v>
      </c>
      <c r="Y2693" s="682">
        <f>_xll.qlCalendarAdvance(Calendar,X2693,NDays&amp;"D")</f>
        <v>58134</v>
      </c>
      <c r="Z2693" s="681">
        <v>1.939312054060283E-2</v>
      </c>
      <c r="AA2693" s="686"/>
      <c r="AB2693" s="685"/>
    </row>
    <row r="2694" spans="22:28" x14ac:dyDescent="0.2">
      <c r="V2694" s="688"/>
      <c r="W2694" s="687" t="str">
        <f t="shared" si="48"/>
        <v>1w</v>
      </c>
      <c r="X2694" s="683">
        <f>_xll.qlCalendarAdvance(Calendar,X2693,W2694,"f",FALSE)</f>
        <v>58141</v>
      </c>
      <c r="Y2694" s="682">
        <f>_xll.qlCalendarAdvance(Calendar,X2694,NDays&amp;"D")</f>
        <v>58141</v>
      </c>
      <c r="Z2694" s="681">
        <v>1.9395789931074828E-2</v>
      </c>
      <c r="AA2694" s="686"/>
      <c r="AB2694" s="685"/>
    </row>
    <row r="2695" spans="22:28" x14ac:dyDescent="0.2">
      <c r="V2695" s="688"/>
      <c r="W2695" s="687" t="str">
        <f t="shared" si="48"/>
        <v>1w</v>
      </c>
      <c r="X2695" s="683">
        <f>_xll.qlCalendarAdvance(Calendar,X2694,W2695,"f",FALSE)</f>
        <v>58148</v>
      </c>
      <c r="Y2695" s="682">
        <f>_xll.qlCalendarAdvance(Calendar,X2695,NDays&amp;"D")</f>
        <v>58148</v>
      </c>
      <c r="Z2695" s="681">
        <v>1.9398473005968201E-2</v>
      </c>
      <c r="AA2695" s="686"/>
      <c r="AB2695" s="685"/>
    </row>
    <row r="2696" spans="22:28" x14ac:dyDescent="0.2">
      <c r="V2696" s="688"/>
      <c r="W2696" s="687" t="str">
        <f t="shared" si="48"/>
        <v>1w</v>
      </c>
      <c r="X2696" s="683">
        <f>_xll.qlCalendarAdvance(Calendar,X2695,W2696,"f",FALSE)</f>
        <v>58155</v>
      </c>
      <c r="Y2696" s="682">
        <f>_xll.qlCalendarAdvance(Calendar,X2696,NDays&amp;"D")</f>
        <v>58155</v>
      </c>
      <c r="Z2696" s="681">
        <v>1.9401169765228914E-2</v>
      </c>
      <c r="AA2696" s="686"/>
      <c r="AB2696" s="685"/>
    </row>
    <row r="2697" spans="22:28" x14ac:dyDescent="0.2">
      <c r="V2697" s="688"/>
      <c r="W2697" s="687" t="str">
        <f t="shared" si="48"/>
        <v>1w</v>
      </c>
      <c r="X2697" s="683">
        <f>_xll.qlCalendarAdvance(Calendar,X2696,W2697,"f",FALSE)</f>
        <v>58166</v>
      </c>
      <c r="Y2697" s="682">
        <f>_xll.qlCalendarAdvance(Calendar,X2697,NDays&amp;"D")</f>
        <v>58166</v>
      </c>
      <c r="Z2697" s="681">
        <v>1.9404014355283161E-2</v>
      </c>
      <c r="AA2697" s="686"/>
      <c r="AB2697" s="685"/>
    </row>
    <row r="2698" spans="22:28" x14ac:dyDescent="0.2">
      <c r="V2698" s="688"/>
      <c r="W2698" s="687" t="str">
        <f t="shared" si="48"/>
        <v>1w</v>
      </c>
      <c r="X2698" s="683">
        <f>_xll.qlCalendarAdvance(Calendar,X2697,W2698,"f",FALSE)</f>
        <v>58173</v>
      </c>
      <c r="Y2698" s="682">
        <f>_xll.qlCalendarAdvance(Calendar,X2698,NDays&amp;"D")</f>
        <v>58173</v>
      </c>
      <c r="Z2698" s="681">
        <v>1.9406744057803849E-2</v>
      </c>
      <c r="AA2698" s="686"/>
      <c r="AB2698" s="685"/>
    </row>
    <row r="2699" spans="22:28" x14ac:dyDescent="0.2">
      <c r="V2699" s="688"/>
      <c r="W2699" s="687" t="str">
        <f t="shared" si="48"/>
        <v>1w</v>
      </c>
      <c r="X2699" s="683">
        <f>_xll.qlCalendarAdvance(Calendar,X2698,W2699,"f",FALSE)</f>
        <v>58180</v>
      </c>
      <c r="Y2699" s="682">
        <f>_xll.qlCalendarAdvance(Calendar,X2699,NDays&amp;"D")</f>
        <v>58180</v>
      </c>
      <c r="Z2699" s="681">
        <v>1.940948744320603E-2</v>
      </c>
      <c r="AA2699" s="686"/>
      <c r="AB2699" s="685"/>
    </row>
    <row r="2700" spans="22:28" x14ac:dyDescent="0.2">
      <c r="V2700" s="688"/>
      <c r="W2700" s="687" t="str">
        <f t="shared" si="48"/>
        <v>1w</v>
      </c>
      <c r="X2700" s="683">
        <f>_xll.qlCalendarAdvance(Calendar,X2699,W2700,"f",FALSE)</f>
        <v>58187</v>
      </c>
      <c r="Y2700" s="682">
        <f>_xll.qlCalendarAdvance(Calendar,X2700,NDays&amp;"D")</f>
        <v>58187</v>
      </c>
      <c r="Z2700" s="681">
        <v>1.9412244511489707E-2</v>
      </c>
      <c r="AA2700" s="686"/>
      <c r="AB2700" s="685"/>
    </row>
    <row r="2701" spans="22:28" x14ac:dyDescent="0.2">
      <c r="V2701" s="688"/>
      <c r="W2701" s="687" t="str">
        <f t="shared" si="48"/>
        <v>1w</v>
      </c>
      <c r="X2701" s="683">
        <f>_xll.qlCalendarAdvance(Calendar,X2700,W2701,"f",FALSE)</f>
        <v>58194</v>
      </c>
      <c r="Y2701" s="682">
        <f>_xll.qlCalendarAdvance(Calendar,X2701,NDays&amp;"D")</f>
        <v>58194</v>
      </c>
      <c r="Z2701" s="681">
        <v>1.9415015262735924E-2</v>
      </c>
      <c r="AA2701" s="686"/>
      <c r="AB2701" s="685"/>
    </row>
    <row r="2702" spans="22:28" x14ac:dyDescent="0.2">
      <c r="V2702" s="688"/>
      <c r="W2702" s="687" t="str">
        <f t="shared" si="48"/>
        <v>1w</v>
      </c>
      <c r="X2702" s="683">
        <f>_xll.qlCalendarAdvance(Calendar,X2701,W2702,"f",FALSE)</f>
        <v>58201</v>
      </c>
      <c r="Y2702" s="682">
        <f>_xll.qlCalendarAdvance(Calendar,X2702,NDays&amp;"D")</f>
        <v>58201</v>
      </c>
      <c r="Z2702" s="681">
        <v>1.9417799696863636E-2</v>
      </c>
      <c r="AA2702" s="686"/>
      <c r="AB2702" s="685"/>
    </row>
    <row r="2703" spans="22:28" x14ac:dyDescent="0.2">
      <c r="V2703" s="688"/>
      <c r="W2703" s="687" t="str">
        <f t="shared" si="48"/>
        <v>1w</v>
      </c>
      <c r="X2703" s="683">
        <f>_xll.qlCalendarAdvance(Calendar,X2702,W2703,"f",FALSE)</f>
        <v>58208</v>
      </c>
      <c r="Y2703" s="682">
        <f>_xll.qlCalendarAdvance(Calendar,X2703,NDays&amp;"D")</f>
        <v>58208</v>
      </c>
      <c r="Z2703" s="681">
        <v>1.9420597813791796E-2</v>
      </c>
      <c r="AA2703" s="686"/>
      <c r="AB2703" s="685"/>
    </row>
    <row r="2704" spans="22:28" x14ac:dyDescent="0.2">
      <c r="V2704" s="688"/>
      <c r="W2704" s="687" t="str">
        <f t="shared" si="48"/>
        <v>1w</v>
      </c>
      <c r="X2704" s="683">
        <f>_xll.qlCalendarAdvance(Calendar,X2703,W2704,"f",FALSE)</f>
        <v>58215</v>
      </c>
      <c r="Y2704" s="682">
        <f>_xll.qlCalendarAdvance(Calendar,X2704,NDays&amp;"D")</f>
        <v>58215</v>
      </c>
      <c r="Z2704" s="681">
        <v>1.9423409613763543E-2</v>
      </c>
      <c r="AA2704" s="686"/>
      <c r="AB2704" s="685"/>
    </row>
    <row r="2705" spans="22:28" x14ac:dyDescent="0.2">
      <c r="V2705" s="688"/>
      <c r="W2705" s="687" t="str">
        <f t="shared" si="48"/>
        <v>1w</v>
      </c>
      <c r="X2705" s="683">
        <f>_xll.qlCalendarAdvance(Calendar,X2704,W2705,"f",FALSE)</f>
        <v>58222</v>
      </c>
      <c r="Y2705" s="682">
        <f>_xll.qlCalendarAdvance(Calendar,X2705,NDays&amp;"D")</f>
        <v>58222</v>
      </c>
      <c r="Z2705" s="681">
        <v>1.9426235096535738E-2</v>
      </c>
      <c r="AA2705" s="686"/>
      <c r="AB2705" s="685"/>
    </row>
    <row r="2706" spans="22:28" x14ac:dyDescent="0.2">
      <c r="V2706" s="688"/>
      <c r="W2706" s="687" t="str">
        <f t="shared" ref="W2706:W2769" si="49">W2705</f>
        <v>1w</v>
      </c>
      <c r="X2706" s="683">
        <f>_xll.qlCalendarAdvance(Calendar,X2705,W2706,"f",FALSE)</f>
        <v>58229</v>
      </c>
      <c r="Y2706" s="682">
        <f>_xll.qlCalendarAdvance(Calendar,X2706,NDays&amp;"D")</f>
        <v>58229</v>
      </c>
      <c r="Z2706" s="681">
        <v>1.9429074262270474E-2</v>
      </c>
      <c r="AA2706" s="686"/>
      <c r="AB2706" s="685"/>
    </row>
    <row r="2707" spans="22:28" x14ac:dyDescent="0.2">
      <c r="V2707" s="688"/>
      <c r="W2707" s="687" t="str">
        <f t="shared" si="49"/>
        <v>1w</v>
      </c>
      <c r="X2707" s="683">
        <f>_xll.qlCalendarAdvance(Calendar,X2706,W2707,"f",FALSE)</f>
        <v>58236</v>
      </c>
      <c r="Y2707" s="682">
        <f>_xll.qlCalendarAdvance(Calendar,X2707,NDays&amp;"D")</f>
        <v>58236</v>
      </c>
      <c r="Z2707" s="681">
        <v>1.9431927110805658E-2</v>
      </c>
      <c r="AA2707" s="686"/>
      <c r="AB2707" s="685"/>
    </row>
    <row r="2708" spans="22:28" x14ac:dyDescent="0.2">
      <c r="V2708" s="688"/>
      <c r="W2708" s="687" t="str">
        <f t="shared" si="49"/>
        <v>1w</v>
      </c>
      <c r="X2708" s="683">
        <f>_xll.qlCalendarAdvance(Calendar,X2707,W2708,"f",FALSE)</f>
        <v>58243</v>
      </c>
      <c r="Y2708" s="682">
        <f>_xll.qlCalendarAdvance(Calendar,X2708,NDays&amp;"D")</f>
        <v>58243</v>
      </c>
      <c r="Z2708" s="681">
        <v>1.9434793642303383E-2</v>
      </c>
      <c r="AA2708" s="686"/>
      <c r="AB2708" s="685"/>
    </row>
    <row r="2709" spans="22:28" x14ac:dyDescent="0.2">
      <c r="V2709" s="688"/>
      <c r="W2709" s="687" t="str">
        <f t="shared" si="49"/>
        <v>1w</v>
      </c>
      <c r="X2709" s="683">
        <f>_xll.qlCalendarAdvance(Calendar,X2708,W2709,"f",FALSE)</f>
        <v>58250</v>
      </c>
      <c r="Y2709" s="682">
        <f>_xll.qlCalendarAdvance(Calendar,X2709,NDays&amp;"D")</f>
        <v>58250</v>
      </c>
      <c r="Z2709" s="681">
        <v>1.9437673856763649E-2</v>
      </c>
      <c r="AA2709" s="686"/>
      <c r="AB2709" s="685"/>
    </row>
    <row r="2710" spans="22:28" x14ac:dyDescent="0.2">
      <c r="V2710" s="688"/>
      <c r="W2710" s="687" t="str">
        <f t="shared" si="49"/>
        <v>1w</v>
      </c>
      <c r="X2710" s="683">
        <f>_xll.qlCalendarAdvance(Calendar,X2709,W2710,"f",FALSE)</f>
        <v>58257</v>
      </c>
      <c r="Y2710" s="682">
        <f>_xll.qlCalendarAdvance(Calendar,X2710,NDays&amp;"D")</f>
        <v>58257</v>
      </c>
      <c r="Z2710" s="681">
        <v>1.9440567754024363E-2</v>
      </c>
      <c r="AA2710" s="686"/>
      <c r="AB2710" s="685"/>
    </row>
    <row r="2711" spans="22:28" x14ac:dyDescent="0.2">
      <c r="V2711" s="688"/>
      <c r="W2711" s="687" t="str">
        <f t="shared" si="49"/>
        <v>1w</v>
      </c>
      <c r="X2711" s="683">
        <f>_xll.qlCalendarAdvance(Calendar,X2710,W2711,"f",FALSE)</f>
        <v>58264</v>
      </c>
      <c r="Y2711" s="682">
        <f>_xll.qlCalendarAdvance(Calendar,X2711,NDays&amp;"D")</f>
        <v>58264</v>
      </c>
      <c r="Z2711" s="681">
        <v>1.9443475334166571E-2</v>
      </c>
      <c r="AA2711" s="686"/>
      <c r="AB2711" s="685"/>
    </row>
    <row r="2712" spans="22:28" x14ac:dyDescent="0.2">
      <c r="V2712" s="688"/>
      <c r="W2712" s="687" t="str">
        <f t="shared" si="49"/>
        <v>1w</v>
      </c>
      <c r="X2712" s="683">
        <f>_xll.qlCalendarAdvance(Calendar,X2711,W2712,"f",FALSE)</f>
        <v>58271</v>
      </c>
      <c r="Y2712" s="682">
        <f>_xll.qlCalendarAdvance(Calendar,X2712,NDays&amp;"D")</f>
        <v>58271</v>
      </c>
      <c r="Z2712" s="681">
        <v>1.9446396597352367E-2</v>
      </c>
      <c r="AA2712" s="686"/>
      <c r="AB2712" s="685"/>
    </row>
    <row r="2713" spans="22:28" x14ac:dyDescent="0.2">
      <c r="V2713" s="688"/>
      <c r="W2713" s="687" t="str">
        <f t="shared" si="49"/>
        <v>1w</v>
      </c>
      <c r="X2713" s="683">
        <f>_xll.qlCalendarAdvance(Calendar,X2712,W2713,"f",FALSE)</f>
        <v>58278</v>
      </c>
      <c r="Y2713" s="682">
        <f>_xll.qlCalendarAdvance(Calendar,X2713,NDays&amp;"D")</f>
        <v>58278</v>
      </c>
      <c r="Z2713" s="681">
        <v>1.944933154333861E-2</v>
      </c>
      <c r="AA2713" s="686"/>
      <c r="AB2713" s="685"/>
    </row>
    <row r="2714" spans="22:28" x14ac:dyDescent="0.2">
      <c r="V2714" s="688"/>
      <c r="W2714" s="687" t="str">
        <f t="shared" si="49"/>
        <v>1w</v>
      </c>
      <c r="X2714" s="683">
        <f>_xll.qlCalendarAdvance(Calendar,X2713,W2714,"f",FALSE)</f>
        <v>58285</v>
      </c>
      <c r="Y2714" s="682">
        <f>_xll.qlCalendarAdvance(Calendar,X2714,NDays&amp;"D")</f>
        <v>58285</v>
      </c>
      <c r="Z2714" s="681">
        <v>1.9452280172206349E-2</v>
      </c>
      <c r="AA2714" s="686"/>
      <c r="AB2714" s="685"/>
    </row>
    <row r="2715" spans="22:28" x14ac:dyDescent="0.2">
      <c r="V2715" s="688"/>
      <c r="W2715" s="687" t="str">
        <f t="shared" si="49"/>
        <v>1w</v>
      </c>
      <c r="X2715" s="683">
        <f>_xll.qlCalendarAdvance(Calendar,X2714,W2715,"f",FALSE)</f>
        <v>58292</v>
      </c>
      <c r="Y2715" s="682">
        <f>_xll.qlCalendarAdvance(Calendar,X2715,NDays&amp;"D")</f>
        <v>58292</v>
      </c>
      <c r="Z2715" s="681">
        <v>1.9455242483955582E-2</v>
      </c>
      <c r="AA2715" s="686"/>
      <c r="AB2715" s="685"/>
    </row>
    <row r="2716" spans="22:28" x14ac:dyDescent="0.2">
      <c r="V2716" s="688"/>
      <c r="W2716" s="687" t="str">
        <f t="shared" si="49"/>
        <v>1w</v>
      </c>
      <c r="X2716" s="683">
        <f>_xll.qlCalendarAdvance(Calendar,X2715,W2716,"f",FALSE)</f>
        <v>58299</v>
      </c>
      <c r="Y2716" s="682">
        <f>_xll.qlCalendarAdvance(Calendar,X2716,NDays&amp;"D")</f>
        <v>58299</v>
      </c>
      <c r="Z2716" s="681">
        <v>1.9458218478667355E-2</v>
      </c>
      <c r="AA2716" s="686"/>
      <c r="AB2716" s="685"/>
    </row>
    <row r="2717" spans="22:28" x14ac:dyDescent="0.2">
      <c r="V2717" s="688"/>
      <c r="W2717" s="687" t="str">
        <f t="shared" si="49"/>
        <v>1w</v>
      </c>
      <c r="X2717" s="683">
        <f>_xll.qlCalendarAdvance(Calendar,X2716,W2717,"f",FALSE)</f>
        <v>58306</v>
      </c>
      <c r="Y2717" s="682">
        <f>_xll.qlCalendarAdvance(Calendar,X2717,NDays&amp;"D")</f>
        <v>58306</v>
      </c>
      <c r="Z2717" s="681">
        <v>1.9461208156341669E-2</v>
      </c>
      <c r="AA2717" s="686"/>
      <c r="AB2717" s="685"/>
    </row>
    <row r="2718" spans="22:28" x14ac:dyDescent="0.2">
      <c r="V2718" s="688"/>
      <c r="W2718" s="687" t="str">
        <f t="shared" si="49"/>
        <v>1w</v>
      </c>
      <c r="X2718" s="683">
        <f>_xll.qlCalendarAdvance(Calendar,X2717,W2718,"f",FALSE)</f>
        <v>58313</v>
      </c>
      <c r="Y2718" s="682">
        <f>_xll.qlCalendarAdvance(Calendar,X2718,NDays&amp;"D")</f>
        <v>58313</v>
      </c>
      <c r="Z2718" s="681">
        <v>1.9464211516735386E-2</v>
      </c>
      <c r="AA2718" s="686"/>
      <c r="AB2718" s="685"/>
    </row>
    <row r="2719" spans="22:28" x14ac:dyDescent="0.2">
      <c r="V2719" s="688"/>
      <c r="W2719" s="687" t="str">
        <f t="shared" si="49"/>
        <v>1w</v>
      </c>
      <c r="X2719" s="683">
        <f>_xll.qlCalendarAdvance(Calendar,X2718,W2719,"f",FALSE)</f>
        <v>58320</v>
      </c>
      <c r="Y2719" s="682">
        <f>_xll.qlCalendarAdvance(Calendar,X2719,NDays&amp;"D")</f>
        <v>58320</v>
      </c>
      <c r="Z2719" s="681">
        <v>1.9467228560172689E-2</v>
      </c>
      <c r="AA2719" s="686"/>
      <c r="AB2719" s="685"/>
    </row>
    <row r="2720" spans="22:28" x14ac:dyDescent="0.2">
      <c r="V2720" s="688"/>
      <c r="W2720" s="687" t="str">
        <f t="shared" si="49"/>
        <v>1w</v>
      </c>
      <c r="X2720" s="683">
        <f>_xll.qlCalendarAdvance(Calendar,X2719,W2720,"f",FALSE)</f>
        <v>58327</v>
      </c>
      <c r="Y2720" s="682">
        <f>_xll.qlCalendarAdvance(Calendar,X2720,NDays&amp;"D")</f>
        <v>58327</v>
      </c>
      <c r="Z2720" s="681">
        <v>1.9470259286491487E-2</v>
      </c>
      <c r="AA2720" s="686"/>
      <c r="AB2720" s="685"/>
    </row>
    <row r="2721" spans="22:28" x14ac:dyDescent="0.2">
      <c r="V2721" s="688"/>
      <c r="W2721" s="687" t="str">
        <f t="shared" si="49"/>
        <v>1w</v>
      </c>
      <c r="X2721" s="683">
        <f>_xll.qlCalendarAdvance(Calendar,X2720,W2721,"f",FALSE)</f>
        <v>58334</v>
      </c>
      <c r="Y2721" s="682">
        <f>_xll.qlCalendarAdvance(Calendar,X2721,NDays&amp;"D")</f>
        <v>58334</v>
      </c>
      <c r="Z2721" s="681">
        <v>1.9473303695691779E-2</v>
      </c>
      <c r="AA2721" s="686"/>
      <c r="AB2721" s="685"/>
    </row>
    <row r="2722" spans="22:28" x14ac:dyDescent="0.2">
      <c r="V2722" s="688"/>
      <c r="W2722" s="687" t="str">
        <f t="shared" si="49"/>
        <v>1w</v>
      </c>
      <c r="X2722" s="683">
        <f>_xll.qlCalendarAdvance(Calendar,X2721,W2722,"f",FALSE)</f>
        <v>58341</v>
      </c>
      <c r="Y2722" s="682">
        <f>_xll.qlCalendarAdvance(Calendar,X2722,NDays&amp;"D")</f>
        <v>58341</v>
      </c>
      <c r="Z2722" s="681">
        <v>1.9476361787854612E-2</v>
      </c>
      <c r="AA2722" s="686"/>
      <c r="AB2722" s="685"/>
    </row>
    <row r="2723" spans="22:28" x14ac:dyDescent="0.2">
      <c r="V2723" s="688"/>
      <c r="W2723" s="687" t="str">
        <f t="shared" si="49"/>
        <v>1w</v>
      </c>
      <c r="X2723" s="683">
        <f>_xll.qlCalendarAdvance(Calendar,X2722,W2723,"f",FALSE)</f>
        <v>58348</v>
      </c>
      <c r="Y2723" s="682">
        <f>_xll.qlCalendarAdvance(Calendar,X2723,NDays&amp;"D")</f>
        <v>58348</v>
      </c>
      <c r="Z2723" s="681">
        <v>1.9479433562817894E-2</v>
      </c>
      <c r="AA2723" s="686"/>
      <c r="AB2723" s="685"/>
    </row>
    <row r="2724" spans="22:28" x14ac:dyDescent="0.2">
      <c r="V2724" s="688"/>
      <c r="W2724" s="687" t="str">
        <f t="shared" si="49"/>
        <v>1w</v>
      </c>
      <c r="X2724" s="683">
        <f>_xll.qlCalendarAdvance(Calendar,X2723,W2724,"f",FALSE)</f>
        <v>58355</v>
      </c>
      <c r="Y2724" s="682">
        <f>_xll.qlCalendarAdvance(Calendar,X2724,NDays&amp;"D")</f>
        <v>58355</v>
      </c>
      <c r="Z2724" s="681">
        <v>1.9482519020743716E-2</v>
      </c>
      <c r="AA2724" s="686"/>
      <c r="AB2724" s="685"/>
    </row>
    <row r="2725" spans="22:28" x14ac:dyDescent="0.2">
      <c r="V2725" s="688"/>
      <c r="W2725" s="687" t="str">
        <f t="shared" si="49"/>
        <v>1w</v>
      </c>
      <c r="X2725" s="683">
        <f>_xll.qlCalendarAdvance(Calendar,X2724,W2725,"f",FALSE)</f>
        <v>58362</v>
      </c>
      <c r="Y2725" s="682">
        <f>_xll.qlCalendarAdvance(Calendar,X2725,NDays&amp;"D")</f>
        <v>58362</v>
      </c>
      <c r="Z2725" s="681">
        <v>1.9485618161551033E-2</v>
      </c>
      <c r="AA2725" s="686"/>
      <c r="AB2725" s="685"/>
    </row>
    <row r="2726" spans="22:28" x14ac:dyDescent="0.2">
      <c r="V2726" s="688"/>
      <c r="W2726" s="687" t="str">
        <f t="shared" si="49"/>
        <v>1w</v>
      </c>
      <c r="X2726" s="683">
        <f>_xll.qlCalendarAdvance(Calendar,X2725,W2726,"f",FALSE)</f>
        <v>58369</v>
      </c>
      <c r="Y2726" s="682">
        <f>_xll.qlCalendarAdvance(Calendar,X2726,NDays&amp;"D")</f>
        <v>58369</v>
      </c>
      <c r="Z2726" s="681">
        <v>1.948873098532089E-2</v>
      </c>
      <c r="AA2726" s="686"/>
      <c r="AB2726" s="685"/>
    </row>
    <row r="2727" spans="22:28" x14ac:dyDescent="0.2">
      <c r="V2727" s="688"/>
      <c r="W2727" s="687" t="str">
        <f t="shared" si="49"/>
        <v>1w</v>
      </c>
      <c r="X2727" s="683">
        <f>_xll.qlCalendarAdvance(Calendar,X2726,W2727,"f",FALSE)</f>
        <v>58376</v>
      </c>
      <c r="Y2727" s="682">
        <f>_xll.qlCalendarAdvance(Calendar,X2727,NDays&amp;"D")</f>
        <v>58376</v>
      </c>
      <c r="Z2727" s="681">
        <v>1.9491857491891196E-2</v>
      </c>
      <c r="AA2727" s="686"/>
      <c r="AB2727" s="685"/>
    </row>
    <row r="2728" spans="22:28" x14ac:dyDescent="0.2">
      <c r="V2728" s="688"/>
      <c r="W2728" s="687" t="str">
        <f t="shared" si="49"/>
        <v>1w</v>
      </c>
      <c r="X2728" s="683">
        <f>_xll.qlCalendarAdvance(Calendar,X2727,W2728,"f",FALSE)</f>
        <v>58383</v>
      </c>
      <c r="Y2728" s="682">
        <f>_xll.qlCalendarAdvance(Calendar,X2728,NDays&amp;"D")</f>
        <v>58383</v>
      </c>
      <c r="Z2728" s="681">
        <v>1.9494997681505088E-2</v>
      </c>
      <c r="AA2728" s="686"/>
      <c r="AB2728" s="685"/>
    </row>
    <row r="2729" spans="22:28" x14ac:dyDescent="0.2">
      <c r="V2729" s="688"/>
      <c r="W2729" s="687" t="str">
        <f t="shared" si="49"/>
        <v>1w</v>
      </c>
      <c r="X2729" s="683">
        <f>_xll.qlCalendarAdvance(Calendar,X2728,W2729,"f",FALSE)</f>
        <v>58390</v>
      </c>
      <c r="Y2729" s="682">
        <f>_xll.qlCalendarAdvance(Calendar,X2729,NDays&amp;"D")</f>
        <v>58390</v>
      </c>
      <c r="Z2729" s="681">
        <v>1.9498151553838383E-2</v>
      </c>
      <c r="AA2729" s="686"/>
      <c r="AB2729" s="685"/>
    </row>
    <row r="2730" spans="22:28" x14ac:dyDescent="0.2">
      <c r="V2730" s="688"/>
      <c r="W2730" s="687" t="str">
        <f t="shared" si="49"/>
        <v>1w</v>
      </c>
      <c r="X2730" s="683">
        <f>_xll.qlCalendarAdvance(Calendar,X2729,W2730,"f",FALSE)</f>
        <v>58397</v>
      </c>
      <c r="Y2730" s="682">
        <f>_xll.qlCalendarAdvance(Calendar,X2730,NDays&amp;"D")</f>
        <v>58397</v>
      </c>
      <c r="Z2730" s="681">
        <v>1.9501319109296311E-2</v>
      </c>
      <c r="AA2730" s="686"/>
      <c r="AB2730" s="685"/>
    </row>
    <row r="2731" spans="22:28" x14ac:dyDescent="0.2">
      <c r="V2731" s="688"/>
      <c r="W2731" s="687" t="str">
        <f t="shared" si="49"/>
        <v>1w</v>
      </c>
      <c r="X2731" s="683">
        <f>_xll.qlCalendarAdvance(Calendar,X2730,W2731,"f",FALSE)</f>
        <v>58404</v>
      </c>
      <c r="Y2731" s="682">
        <f>_xll.qlCalendarAdvance(Calendar,X2731,NDays&amp;"D")</f>
        <v>58404</v>
      </c>
      <c r="Z2731" s="681">
        <v>1.9504500347554687E-2</v>
      </c>
      <c r="AA2731" s="686"/>
      <c r="AB2731" s="685"/>
    </row>
    <row r="2732" spans="22:28" x14ac:dyDescent="0.2">
      <c r="V2732" s="688"/>
      <c r="W2732" s="687" t="str">
        <f t="shared" si="49"/>
        <v>1w</v>
      </c>
      <c r="X2732" s="683">
        <f>_xll.qlCalendarAdvance(Calendar,X2731,W2732,"f",FALSE)</f>
        <v>58411</v>
      </c>
      <c r="Y2732" s="682">
        <f>_xll.qlCalendarAdvance(Calendar,X2732,NDays&amp;"D")</f>
        <v>58411</v>
      </c>
      <c r="Z2732" s="681">
        <v>1.9507695268613512E-2</v>
      </c>
      <c r="AA2732" s="686"/>
      <c r="AB2732" s="685"/>
    </row>
    <row r="2733" spans="22:28" x14ac:dyDescent="0.2">
      <c r="V2733" s="688"/>
      <c r="W2733" s="687" t="str">
        <f t="shared" si="49"/>
        <v>1w</v>
      </c>
      <c r="X2733" s="683">
        <f>_xll.qlCalendarAdvance(Calendar,X2732,W2733,"f",FALSE)</f>
        <v>58418</v>
      </c>
      <c r="Y2733" s="682">
        <f>_xll.qlCalendarAdvance(Calendar,X2733,NDays&amp;"D")</f>
        <v>58418</v>
      </c>
      <c r="Z2733" s="681">
        <v>1.9510903872715923E-2</v>
      </c>
      <c r="AA2733" s="686"/>
      <c r="AB2733" s="685"/>
    </row>
    <row r="2734" spans="22:28" x14ac:dyDescent="0.2">
      <c r="V2734" s="688"/>
      <c r="W2734" s="687" t="str">
        <f t="shared" si="49"/>
        <v>1w</v>
      </c>
      <c r="X2734" s="683">
        <f>_xll.qlCalendarAdvance(Calendar,X2733,W2734,"f",FALSE)</f>
        <v>58425</v>
      </c>
      <c r="Y2734" s="682">
        <f>_xll.qlCalendarAdvance(Calendar,X2734,NDays&amp;"D")</f>
        <v>58425</v>
      </c>
      <c r="Z2734" s="681">
        <v>1.9514126159780876E-2</v>
      </c>
      <c r="AA2734" s="686"/>
      <c r="AB2734" s="685"/>
    </row>
    <row r="2735" spans="22:28" x14ac:dyDescent="0.2">
      <c r="V2735" s="688"/>
      <c r="W2735" s="687" t="str">
        <f t="shared" si="49"/>
        <v>1w</v>
      </c>
      <c r="X2735" s="683">
        <f>_xll.qlCalendarAdvance(Calendar,X2734,W2735,"f",FALSE)</f>
        <v>58432</v>
      </c>
      <c r="Y2735" s="682">
        <f>_xll.qlCalendarAdvance(Calendar,X2735,NDays&amp;"D")</f>
        <v>58432</v>
      </c>
      <c r="Z2735" s="681">
        <v>1.951736212956523E-2</v>
      </c>
      <c r="AA2735" s="686"/>
      <c r="AB2735" s="685"/>
    </row>
    <row r="2736" spans="22:28" x14ac:dyDescent="0.2">
      <c r="V2736" s="688"/>
      <c r="W2736" s="687" t="str">
        <f t="shared" si="49"/>
        <v>1w</v>
      </c>
      <c r="X2736" s="683">
        <f>_xll.qlCalendarAdvance(Calendar,X2735,W2736,"f",FALSE)</f>
        <v>58439</v>
      </c>
      <c r="Y2736" s="682">
        <f>_xll.qlCalendarAdvance(Calendar,X2736,NDays&amp;"D")</f>
        <v>58439</v>
      </c>
      <c r="Z2736" s="681">
        <v>1.9520611782393171E-2</v>
      </c>
      <c r="AA2736" s="686"/>
      <c r="AB2736" s="685"/>
    </row>
    <row r="2737" spans="22:28" x14ac:dyDescent="0.2">
      <c r="V2737" s="688"/>
      <c r="W2737" s="687" t="str">
        <f t="shared" si="49"/>
        <v>1w</v>
      </c>
      <c r="X2737" s="683">
        <f>_xll.qlCalendarAdvance(Calendar,X2736,W2737,"f",FALSE)</f>
        <v>58446</v>
      </c>
      <c r="Y2737" s="682">
        <f>_xll.qlCalendarAdvance(Calendar,X2737,NDays&amp;"D")</f>
        <v>58446</v>
      </c>
      <c r="Z2737" s="681">
        <v>1.9523875118102607E-2</v>
      </c>
      <c r="AA2737" s="686"/>
      <c r="AB2737" s="685"/>
    </row>
    <row r="2738" spans="22:28" x14ac:dyDescent="0.2">
      <c r="V2738" s="688"/>
      <c r="W2738" s="687" t="str">
        <f t="shared" si="49"/>
        <v>1w</v>
      </c>
      <c r="X2738" s="683">
        <f>_xll.qlCalendarAdvance(Calendar,X2737,W2738,"f",FALSE)</f>
        <v>58453</v>
      </c>
      <c r="Y2738" s="682">
        <f>_xll.qlCalendarAdvance(Calendar,X2738,NDays&amp;"D")</f>
        <v>58453</v>
      </c>
      <c r="Z2738" s="681">
        <v>1.9527152136693537E-2</v>
      </c>
      <c r="AA2738" s="686"/>
      <c r="AB2738" s="685"/>
    </row>
    <row r="2739" spans="22:28" x14ac:dyDescent="0.2">
      <c r="V2739" s="688"/>
      <c r="W2739" s="687" t="str">
        <f t="shared" si="49"/>
        <v>1w</v>
      </c>
      <c r="X2739" s="683">
        <f>_xll.qlCalendarAdvance(Calendar,X2738,W2739,"f",FALSE)</f>
        <v>58460</v>
      </c>
      <c r="Y2739" s="682">
        <f>_xll.qlCalendarAdvance(Calendar,X2739,NDays&amp;"D")</f>
        <v>58460</v>
      </c>
      <c r="Z2739" s="681">
        <v>1.9530442838247009E-2</v>
      </c>
      <c r="AA2739" s="686"/>
      <c r="AB2739" s="685"/>
    </row>
    <row r="2740" spans="22:28" x14ac:dyDescent="0.2">
      <c r="V2740" s="688"/>
      <c r="W2740" s="687" t="str">
        <f t="shared" si="49"/>
        <v>1w</v>
      </c>
      <c r="X2740" s="683">
        <f>_xll.qlCalendarAdvance(Calendar,X2739,W2740,"f",FALSE)</f>
        <v>58467</v>
      </c>
      <c r="Y2740" s="682">
        <f>_xll.qlCalendarAdvance(Calendar,X2740,NDays&amp;"D")</f>
        <v>58467</v>
      </c>
      <c r="Z2740" s="681">
        <v>1.9533747222600928E-2</v>
      </c>
      <c r="AA2740" s="686"/>
      <c r="AB2740" s="685"/>
    </row>
    <row r="2741" spans="22:28" x14ac:dyDescent="0.2">
      <c r="V2741" s="688"/>
      <c r="W2741" s="687" t="str">
        <f t="shared" si="49"/>
        <v>1w</v>
      </c>
      <c r="X2741" s="683">
        <f>_xll.qlCalendarAdvance(Calendar,X2740,W2741,"f",FALSE)</f>
        <v>58474</v>
      </c>
      <c r="Y2741" s="682">
        <f>_xll.qlCalendarAdvance(Calendar,X2741,NDays&amp;"D")</f>
        <v>58474</v>
      </c>
      <c r="Z2741" s="681">
        <v>1.9537065289998434E-2</v>
      </c>
      <c r="AA2741" s="686"/>
      <c r="AB2741" s="685"/>
    </row>
    <row r="2742" spans="22:28" x14ac:dyDescent="0.2">
      <c r="V2742" s="688"/>
      <c r="W2742" s="687" t="str">
        <f t="shared" si="49"/>
        <v>1w</v>
      </c>
      <c r="X2742" s="683">
        <f>_xll.qlCalendarAdvance(Calendar,X2741,W2742,"f",FALSE)</f>
        <v>58481</v>
      </c>
      <c r="Y2742" s="682">
        <f>_xll.qlCalendarAdvance(Calendar,X2742,NDays&amp;"D")</f>
        <v>58481</v>
      </c>
      <c r="Z2742" s="681">
        <v>1.9540397040277435E-2</v>
      </c>
      <c r="AA2742" s="686"/>
      <c r="AB2742" s="685"/>
    </row>
    <row r="2743" spans="22:28" x14ac:dyDescent="0.2">
      <c r="V2743" s="688"/>
      <c r="W2743" s="687" t="str">
        <f t="shared" si="49"/>
        <v>1w</v>
      </c>
      <c r="X2743" s="683">
        <f>_xll.qlCalendarAdvance(Calendar,X2742,W2743,"f",FALSE)</f>
        <v>58488</v>
      </c>
      <c r="Y2743" s="682">
        <f>_xll.qlCalendarAdvance(Calendar,X2743,NDays&amp;"D")</f>
        <v>58488</v>
      </c>
      <c r="Z2743" s="681">
        <v>1.9543742473437931E-2</v>
      </c>
      <c r="AA2743" s="686"/>
      <c r="AB2743" s="685"/>
    </row>
    <row r="2744" spans="22:28" x14ac:dyDescent="0.2">
      <c r="V2744" s="688"/>
      <c r="W2744" s="687" t="str">
        <f t="shared" si="49"/>
        <v>1w</v>
      </c>
      <c r="X2744" s="683">
        <f>_xll.qlCalendarAdvance(Calendar,X2743,W2744,"f",FALSE)</f>
        <v>58495</v>
      </c>
      <c r="Y2744" s="682">
        <f>_xll.qlCalendarAdvance(Calendar,X2744,NDays&amp;"D")</f>
        <v>58495</v>
      </c>
      <c r="Z2744" s="681">
        <v>1.954710158947992E-2</v>
      </c>
      <c r="AA2744" s="686"/>
      <c r="AB2744" s="685"/>
    </row>
    <row r="2745" spans="22:28" x14ac:dyDescent="0.2">
      <c r="V2745" s="688"/>
      <c r="W2745" s="687" t="str">
        <f t="shared" si="49"/>
        <v>1w</v>
      </c>
      <c r="X2745" s="683">
        <f>_xll.qlCalendarAdvance(Calendar,X2744,W2745,"f",FALSE)</f>
        <v>58502</v>
      </c>
      <c r="Y2745" s="682">
        <f>_xll.qlCalendarAdvance(Calendar,X2745,NDays&amp;"D")</f>
        <v>58502</v>
      </c>
      <c r="Z2745" s="681">
        <v>1.9550474388565497E-2</v>
      </c>
      <c r="AA2745" s="686"/>
      <c r="AB2745" s="685"/>
    </row>
    <row r="2746" spans="22:28" x14ac:dyDescent="0.2">
      <c r="V2746" s="688"/>
      <c r="W2746" s="687" t="str">
        <f t="shared" si="49"/>
        <v>1w</v>
      </c>
      <c r="X2746" s="683">
        <f>_xll.qlCalendarAdvance(Calendar,X2745,W2746,"f",FALSE)</f>
        <v>58509</v>
      </c>
      <c r="Y2746" s="682">
        <f>_xll.qlCalendarAdvance(Calendar,X2746,NDays&amp;"D")</f>
        <v>58509</v>
      </c>
      <c r="Z2746" s="681">
        <v>1.9553860870370476E-2</v>
      </c>
      <c r="AA2746" s="686"/>
      <c r="AB2746" s="685"/>
    </row>
    <row r="2747" spans="22:28" x14ac:dyDescent="0.2">
      <c r="V2747" s="688"/>
      <c r="W2747" s="687" t="str">
        <f t="shared" si="49"/>
        <v>1w</v>
      </c>
      <c r="X2747" s="683">
        <f>_xll.qlCalendarAdvance(Calendar,X2746,W2747,"f",FALSE)</f>
        <v>58516</v>
      </c>
      <c r="Y2747" s="682">
        <f>_xll.qlCalendarAdvance(Calendar,X2747,NDays&amp;"D")</f>
        <v>58516</v>
      </c>
      <c r="Z2747" s="681">
        <v>1.9557261035137996E-2</v>
      </c>
      <c r="AA2747" s="686"/>
      <c r="AB2747" s="685"/>
    </row>
    <row r="2748" spans="22:28" x14ac:dyDescent="0.2">
      <c r="V2748" s="688"/>
      <c r="W2748" s="687" t="str">
        <f t="shared" si="49"/>
        <v>1w</v>
      </c>
      <c r="X2748" s="683">
        <f>_xll.qlCalendarAdvance(Calendar,X2747,W2748,"f",FALSE)</f>
        <v>58523</v>
      </c>
      <c r="Y2748" s="682">
        <f>_xll.qlCalendarAdvance(Calendar,X2748,NDays&amp;"D")</f>
        <v>58523</v>
      </c>
      <c r="Z2748" s="681">
        <v>1.9560674882949103E-2</v>
      </c>
      <c r="AA2748" s="686"/>
      <c r="AB2748" s="685"/>
    </row>
    <row r="2749" spans="22:28" x14ac:dyDescent="0.2">
      <c r="V2749" s="688"/>
      <c r="W2749" s="687" t="str">
        <f t="shared" si="49"/>
        <v>1w</v>
      </c>
      <c r="X2749" s="683">
        <f>_xll.qlCalendarAdvance(Calendar,X2748,W2749,"f",FALSE)</f>
        <v>58530</v>
      </c>
      <c r="Y2749" s="682">
        <f>_xll.qlCalendarAdvance(Calendar,X2749,NDays&amp;"D")</f>
        <v>58530</v>
      </c>
      <c r="Z2749" s="681">
        <v>1.9564102413560658E-2</v>
      </c>
      <c r="AA2749" s="686"/>
      <c r="AB2749" s="685"/>
    </row>
    <row r="2750" spans="22:28" x14ac:dyDescent="0.2">
      <c r="V2750" s="688"/>
      <c r="W2750" s="687" t="str">
        <f t="shared" si="49"/>
        <v>1w</v>
      </c>
      <c r="X2750" s="683">
        <f>_xll.qlCalendarAdvance(Calendar,X2749,W2750,"f",FALSE)</f>
        <v>58537</v>
      </c>
      <c r="Y2750" s="682">
        <f>_xll.qlCalendarAdvance(Calendar,X2750,NDays&amp;"D")</f>
        <v>58537</v>
      </c>
      <c r="Z2750" s="681">
        <v>1.9567543627134754E-2</v>
      </c>
      <c r="AA2750" s="686"/>
      <c r="AB2750" s="685"/>
    </row>
    <row r="2751" spans="22:28" x14ac:dyDescent="0.2">
      <c r="V2751" s="688"/>
      <c r="W2751" s="687" t="str">
        <f t="shared" si="49"/>
        <v>1w</v>
      </c>
      <c r="X2751" s="683">
        <f>_xll.qlCalendarAdvance(Calendar,X2750,W2751,"f",FALSE)</f>
        <v>58544</v>
      </c>
      <c r="Y2751" s="682">
        <f>_xll.qlCalendarAdvance(Calendar,X2751,NDays&amp;"D")</f>
        <v>58544</v>
      </c>
      <c r="Z2751" s="681">
        <v>1.9570998523509298E-2</v>
      </c>
      <c r="AA2751" s="686"/>
      <c r="AB2751" s="685"/>
    </row>
    <row r="2752" spans="22:28" x14ac:dyDescent="0.2">
      <c r="V2752" s="688"/>
      <c r="W2752" s="687" t="str">
        <f t="shared" si="49"/>
        <v>1w</v>
      </c>
      <c r="X2752" s="683">
        <f>_xll.qlCalendarAdvance(Calendar,X2751,W2752,"f",FALSE)</f>
        <v>58551</v>
      </c>
      <c r="Y2752" s="682">
        <f>_xll.qlCalendarAdvance(Calendar,X2752,NDays&amp;"D")</f>
        <v>58551</v>
      </c>
      <c r="Z2752" s="681">
        <v>1.9574467102927429E-2</v>
      </c>
      <c r="AA2752" s="686"/>
      <c r="AB2752" s="685"/>
    </row>
    <row r="2753" spans="22:28" x14ac:dyDescent="0.2">
      <c r="V2753" s="688"/>
      <c r="W2753" s="687" t="str">
        <f t="shared" si="49"/>
        <v>1w</v>
      </c>
      <c r="X2753" s="683">
        <f>_xll.qlCalendarAdvance(Calendar,X2752,W2753,"f",FALSE)</f>
        <v>58558</v>
      </c>
      <c r="Y2753" s="682">
        <f>_xll.qlCalendarAdvance(Calendar,X2753,NDays&amp;"D")</f>
        <v>58558</v>
      </c>
      <c r="Z2753" s="681">
        <v>1.9577949365227054E-2</v>
      </c>
      <c r="AA2753" s="686"/>
      <c r="AB2753" s="685"/>
    </row>
    <row r="2754" spans="22:28" x14ac:dyDescent="0.2">
      <c r="V2754" s="688"/>
      <c r="W2754" s="687" t="str">
        <f t="shared" si="49"/>
        <v>1w</v>
      </c>
      <c r="X2754" s="683">
        <f>_xll.qlCalendarAdvance(Calendar,X2753,W2754,"f",FALSE)</f>
        <v>58565</v>
      </c>
      <c r="Y2754" s="682">
        <f>_xll.qlCalendarAdvance(Calendar,X2754,NDays&amp;"D")</f>
        <v>58565</v>
      </c>
      <c r="Z2754" s="681">
        <v>1.9581445310327128E-2</v>
      </c>
      <c r="AA2754" s="686"/>
      <c r="AB2754" s="685"/>
    </row>
    <row r="2755" spans="22:28" x14ac:dyDescent="0.2">
      <c r="V2755" s="688"/>
      <c r="W2755" s="687" t="str">
        <f t="shared" si="49"/>
        <v>1w</v>
      </c>
      <c r="X2755" s="683">
        <f>_xll.qlCalendarAdvance(Calendar,X2754,W2755,"f",FALSE)</f>
        <v>58572</v>
      </c>
      <c r="Y2755" s="682">
        <f>_xll.qlCalendarAdvance(Calendar,X2755,NDays&amp;"D")</f>
        <v>58572</v>
      </c>
      <c r="Z2755" s="681">
        <v>1.9584954938470789E-2</v>
      </c>
      <c r="AA2755" s="686"/>
      <c r="AB2755" s="685"/>
    </row>
    <row r="2756" spans="22:28" x14ac:dyDescent="0.2">
      <c r="V2756" s="688"/>
      <c r="W2756" s="687" t="str">
        <f t="shared" si="49"/>
        <v>1w</v>
      </c>
      <c r="X2756" s="683">
        <f>_xll.qlCalendarAdvance(Calendar,X2755,W2756,"f",FALSE)</f>
        <v>58579</v>
      </c>
      <c r="Y2756" s="682">
        <f>_xll.qlCalendarAdvance(Calendar,X2756,NDays&amp;"D")</f>
        <v>58579</v>
      </c>
      <c r="Z2756" s="681">
        <v>1.958847824957699E-2</v>
      </c>
      <c r="AA2756" s="686"/>
      <c r="AB2756" s="685"/>
    </row>
    <row r="2757" spans="22:28" x14ac:dyDescent="0.2">
      <c r="V2757" s="688"/>
      <c r="W2757" s="687" t="str">
        <f t="shared" si="49"/>
        <v>1w</v>
      </c>
      <c r="X2757" s="683">
        <f>_xll.qlCalendarAdvance(Calendar,X2756,W2757,"f",FALSE)</f>
        <v>58586</v>
      </c>
      <c r="Y2757" s="682">
        <f>_xll.qlCalendarAdvance(Calendar,X2757,NDays&amp;"D")</f>
        <v>58586</v>
      </c>
      <c r="Z2757" s="681">
        <v>1.9592015243564687E-2</v>
      </c>
      <c r="AA2757" s="686"/>
      <c r="AB2757" s="685"/>
    </row>
    <row r="2758" spans="22:28" x14ac:dyDescent="0.2">
      <c r="V2758" s="688"/>
      <c r="W2758" s="687" t="str">
        <f t="shared" si="49"/>
        <v>1w</v>
      </c>
      <c r="X2758" s="683">
        <f>_xll.qlCalendarAdvance(Calendar,X2757,W2758,"f",FALSE)</f>
        <v>58593</v>
      </c>
      <c r="Y2758" s="682">
        <f>_xll.qlCalendarAdvance(Calendar,X2758,NDays&amp;"D")</f>
        <v>58593</v>
      </c>
      <c r="Z2758" s="681">
        <v>1.9595565920271785E-2</v>
      </c>
      <c r="AA2758" s="686"/>
      <c r="AB2758" s="685"/>
    </row>
    <row r="2759" spans="22:28" x14ac:dyDescent="0.2">
      <c r="V2759" s="688"/>
      <c r="W2759" s="687" t="str">
        <f t="shared" si="49"/>
        <v>1w</v>
      </c>
      <c r="X2759" s="683">
        <f>_xll.qlCalendarAdvance(Calendar,X2758,W2759,"f",FALSE)</f>
        <v>58600</v>
      </c>
      <c r="Y2759" s="682">
        <f>_xll.qlCalendarAdvance(Calendar,X2759,NDays&amp;"D")</f>
        <v>58600</v>
      </c>
      <c r="Z2759" s="681">
        <v>1.9599130280184562E-2</v>
      </c>
      <c r="AA2759" s="686"/>
      <c r="AB2759" s="685"/>
    </row>
    <row r="2760" spans="22:28" x14ac:dyDescent="0.2">
      <c r="V2760" s="688"/>
      <c r="W2760" s="687" t="str">
        <f t="shared" si="49"/>
        <v>1w</v>
      </c>
      <c r="X2760" s="683">
        <f>_xll.qlCalendarAdvance(Calendar,X2759,W2760,"f",FALSE)</f>
        <v>58607</v>
      </c>
      <c r="Y2760" s="682">
        <f>_xll.qlCalendarAdvance(Calendar,X2760,NDays&amp;"D")</f>
        <v>58607</v>
      </c>
      <c r="Z2760" s="681">
        <v>1.9602708322897788E-2</v>
      </c>
      <c r="AA2760" s="686"/>
      <c r="AB2760" s="685"/>
    </row>
    <row r="2761" spans="22:28" x14ac:dyDescent="0.2">
      <c r="V2761" s="688"/>
      <c r="W2761" s="687" t="str">
        <f t="shared" si="49"/>
        <v>1w</v>
      </c>
      <c r="X2761" s="683">
        <f>_xll.qlCalendarAdvance(Calendar,X2760,W2761,"f",FALSE)</f>
        <v>58614</v>
      </c>
      <c r="Y2761" s="682">
        <f>_xll.qlCalendarAdvance(Calendar,X2761,NDays&amp;"D")</f>
        <v>58614</v>
      </c>
      <c r="Z2761" s="681">
        <v>1.9606300048492509E-2</v>
      </c>
      <c r="AA2761" s="686"/>
      <c r="AB2761" s="685"/>
    </row>
    <row r="2762" spans="22:28" x14ac:dyDescent="0.2">
      <c r="V2762" s="688"/>
      <c r="W2762" s="687" t="str">
        <f t="shared" si="49"/>
        <v>1w</v>
      </c>
      <c r="X2762" s="683">
        <f>_xll.qlCalendarAdvance(Calendar,X2761,W2762,"f",FALSE)</f>
        <v>58621</v>
      </c>
      <c r="Y2762" s="682">
        <f>_xll.qlCalendarAdvance(Calendar,X2762,NDays&amp;"D")</f>
        <v>58621</v>
      </c>
      <c r="Z2762" s="681">
        <v>1.9609905456968724E-2</v>
      </c>
      <c r="AA2762" s="686"/>
      <c r="AB2762" s="685"/>
    </row>
    <row r="2763" spans="22:28" x14ac:dyDescent="0.2">
      <c r="V2763" s="688"/>
      <c r="W2763" s="687" t="str">
        <f t="shared" si="49"/>
        <v>1w</v>
      </c>
      <c r="X2763" s="683">
        <f>_xll.qlCalendarAdvance(Calendar,X2762,W2763,"f",FALSE)</f>
        <v>58628</v>
      </c>
      <c r="Y2763" s="682">
        <f>_xll.qlCalendarAdvance(Calendar,X2763,NDays&amp;"D")</f>
        <v>58628</v>
      </c>
      <c r="Z2763" s="681">
        <v>1.9613524548407479E-2</v>
      </c>
      <c r="AA2763" s="686"/>
      <c r="AB2763" s="685"/>
    </row>
    <row r="2764" spans="22:28" x14ac:dyDescent="0.2">
      <c r="V2764" s="688"/>
      <c r="W2764" s="687" t="str">
        <f t="shared" si="49"/>
        <v>1w</v>
      </c>
      <c r="X2764" s="683">
        <f>_xll.qlCalendarAdvance(Calendar,X2763,W2764,"f",FALSE)</f>
        <v>58635</v>
      </c>
      <c r="Y2764" s="682">
        <f>_xll.qlCalendarAdvance(Calendar,X2764,NDays&amp;"D")</f>
        <v>58635</v>
      </c>
      <c r="Z2764" s="681">
        <v>1.9617157322889822E-2</v>
      </c>
      <c r="AA2764" s="686"/>
      <c r="AB2764" s="685"/>
    </row>
    <row r="2765" spans="22:28" x14ac:dyDescent="0.2">
      <c r="V2765" s="688"/>
      <c r="W2765" s="687" t="str">
        <f t="shared" si="49"/>
        <v>1w</v>
      </c>
      <c r="X2765" s="683">
        <f>_xll.qlCalendarAdvance(Calendar,X2764,W2765,"f",FALSE)</f>
        <v>58642</v>
      </c>
      <c r="Y2765" s="682">
        <f>_xll.qlCalendarAdvance(Calendar,X2765,NDays&amp;"D")</f>
        <v>58642</v>
      </c>
      <c r="Z2765" s="681">
        <v>1.9620803780091567E-2</v>
      </c>
      <c r="AA2765" s="686"/>
      <c r="AB2765" s="685"/>
    </row>
    <row r="2766" spans="22:28" x14ac:dyDescent="0.2">
      <c r="V2766" s="688"/>
      <c r="W2766" s="687" t="str">
        <f t="shared" si="49"/>
        <v>1w</v>
      </c>
      <c r="X2766" s="683">
        <f>_xll.qlCalendarAdvance(Calendar,X2765,W2766,"f",FALSE)</f>
        <v>58649</v>
      </c>
      <c r="Y2766" s="682">
        <f>_xll.qlCalendarAdvance(Calendar,X2766,NDays&amp;"D")</f>
        <v>58649</v>
      </c>
      <c r="Z2766" s="681">
        <v>1.9624463920336899E-2</v>
      </c>
      <c r="AA2766" s="686"/>
      <c r="AB2766" s="685"/>
    </row>
    <row r="2767" spans="22:28" x14ac:dyDescent="0.2">
      <c r="V2767" s="688"/>
      <c r="W2767" s="687" t="str">
        <f t="shared" si="49"/>
        <v>1w</v>
      </c>
      <c r="X2767" s="683">
        <f>_xll.qlCalendarAdvance(Calendar,X2766,W2767,"f",FALSE)</f>
        <v>58656</v>
      </c>
      <c r="Y2767" s="682">
        <f>_xll.qlCalendarAdvance(Calendar,X2767,NDays&amp;"D")</f>
        <v>58656</v>
      </c>
      <c r="Z2767" s="681">
        <v>1.9628137743544771E-2</v>
      </c>
      <c r="AA2767" s="686"/>
      <c r="AB2767" s="685"/>
    </row>
    <row r="2768" spans="22:28" x14ac:dyDescent="0.2">
      <c r="V2768" s="688"/>
      <c r="W2768" s="687" t="str">
        <f t="shared" si="49"/>
        <v>1w</v>
      </c>
      <c r="X2768" s="683">
        <f>_xll.qlCalendarAdvance(Calendar,X2767,W2768,"f",FALSE)</f>
        <v>58663</v>
      </c>
      <c r="Y2768" s="682">
        <f>_xll.qlCalendarAdvance(Calendar,X2768,NDays&amp;"D")</f>
        <v>58663</v>
      </c>
      <c r="Z2768" s="681">
        <v>1.9631825249553092E-2</v>
      </c>
      <c r="AA2768" s="686"/>
      <c r="AB2768" s="685"/>
    </row>
    <row r="2769" spans="22:28" x14ac:dyDescent="0.2">
      <c r="V2769" s="688"/>
      <c r="W2769" s="687" t="str">
        <f t="shared" si="49"/>
        <v>1w</v>
      </c>
      <c r="X2769" s="683">
        <f>_xll.qlCalendarAdvance(Calendar,X2768,W2769,"f",FALSE)</f>
        <v>58670</v>
      </c>
      <c r="Y2769" s="682">
        <f>_xll.qlCalendarAdvance(Calendar,X2769,NDays&amp;"D")</f>
        <v>58670</v>
      </c>
      <c r="Z2769" s="681">
        <v>1.9635526438442907E-2</v>
      </c>
      <c r="AA2769" s="686"/>
      <c r="AB2769" s="685"/>
    </row>
    <row r="2770" spans="22:28" x14ac:dyDescent="0.2">
      <c r="V2770" s="688"/>
      <c r="W2770" s="687" t="str">
        <f t="shared" ref="W2770:W2833" si="50">W2769</f>
        <v>1w</v>
      </c>
      <c r="X2770" s="683">
        <f>_xll.qlCalendarAdvance(Calendar,X2769,W2770,"f",FALSE)</f>
        <v>58677</v>
      </c>
      <c r="Y2770" s="682">
        <f>_xll.qlCalendarAdvance(Calendar,X2770,NDays&amp;"D")</f>
        <v>58677</v>
      </c>
      <c r="Z2770" s="681">
        <v>1.963924131037631E-2</v>
      </c>
      <c r="AA2770" s="686"/>
      <c r="AB2770" s="685"/>
    </row>
    <row r="2771" spans="22:28" x14ac:dyDescent="0.2">
      <c r="V2771" s="688"/>
      <c r="W2771" s="687" t="str">
        <f t="shared" si="50"/>
        <v>1w</v>
      </c>
      <c r="X2771" s="683">
        <f>_xll.qlCalendarAdvance(Calendar,X2770,W2771,"f",FALSE)</f>
        <v>58684</v>
      </c>
      <c r="Y2771" s="682">
        <f>_xll.qlCalendarAdvance(Calendar,X2771,NDays&amp;"D")</f>
        <v>58684</v>
      </c>
      <c r="Z2771" s="681">
        <v>1.9642969865272253E-2</v>
      </c>
      <c r="AA2771" s="686"/>
      <c r="AB2771" s="685"/>
    </row>
    <row r="2772" spans="22:28" x14ac:dyDescent="0.2">
      <c r="V2772" s="688"/>
      <c r="W2772" s="687" t="str">
        <f t="shared" si="50"/>
        <v>1w</v>
      </c>
      <c r="X2772" s="683">
        <f>_xll.qlCalendarAdvance(Calendar,X2771,W2772,"f",FALSE)</f>
        <v>58691</v>
      </c>
      <c r="Y2772" s="682">
        <f>_xll.qlCalendarAdvance(Calendar,X2772,NDays&amp;"D")</f>
        <v>58691</v>
      </c>
      <c r="Z2772" s="681">
        <v>1.9646712103049691E-2</v>
      </c>
      <c r="AA2772" s="686"/>
      <c r="AB2772" s="685"/>
    </row>
    <row r="2773" spans="22:28" x14ac:dyDescent="0.2">
      <c r="V2773" s="688"/>
      <c r="W2773" s="687" t="str">
        <f t="shared" si="50"/>
        <v>1w</v>
      </c>
      <c r="X2773" s="683">
        <f>_xll.qlCalendarAdvance(Calendar,X2772,W2773,"f",FALSE)</f>
        <v>58698</v>
      </c>
      <c r="Y2773" s="682">
        <f>_xll.qlCalendarAdvance(Calendar,X2773,NDays&amp;"D")</f>
        <v>58698</v>
      </c>
      <c r="Z2773" s="681">
        <v>1.965046802354653E-2</v>
      </c>
      <c r="AA2773" s="686"/>
      <c r="AB2773" s="685"/>
    </row>
    <row r="2774" spans="22:28" x14ac:dyDescent="0.2">
      <c r="V2774" s="688"/>
      <c r="W2774" s="687" t="str">
        <f t="shared" si="50"/>
        <v>1w</v>
      </c>
      <c r="X2774" s="683">
        <f>_xll.qlCalendarAdvance(Calendar,X2773,W2774,"f",FALSE)</f>
        <v>58705</v>
      </c>
      <c r="Y2774" s="682">
        <f>_xll.qlCalendarAdvance(Calendar,X2774,NDays&amp;"D")</f>
        <v>58705</v>
      </c>
      <c r="Z2774" s="681">
        <v>1.9654237627249049E-2</v>
      </c>
      <c r="AA2774" s="686"/>
      <c r="AB2774" s="685"/>
    </row>
    <row r="2775" spans="22:28" x14ac:dyDescent="0.2">
      <c r="V2775" s="688"/>
      <c r="W2775" s="687" t="str">
        <f t="shared" si="50"/>
        <v>1w</v>
      </c>
      <c r="X2775" s="683">
        <f>_xll.qlCalendarAdvance(Calendar,X2774,W2775,"f",FALSE)</f>
        <v>58712</v>
      </c>
      <c r="Y2775" s="682">
        <f>_xll.qlCalendarAdvance(Calendar,X2775,NDays&amp;"D")</f>
        <v>58712</v>
      </c>
      <c r="Z2775" s="681">
        <v>1.9658020913752017E-2</v>
      </c>
      <c r="AA2775" s="686"/>
      <c r="AB2775" s="685"/>
    </row>
    <row r="2776" spans="22:28" x14ac:dyDescent="0.2">
      <c r="V2776" s="688"/>
      <c r="W2776" s="687" t="str">
        <f t="shared" si="50"/>
        <v>1w</v>
      </c>
      <c r="X2776" s="683">
        <f>_xll.qlCalendarAdvance(Calendar,X2775,W2776,"f",FALSE)</f>
        <v>58719</v>
      </c>
      <c r="Y2776" s="682">
        <f>_xll.qlCalendarAdvance(Calendar,X2776,NDays&amp;"D")</f>
        <v>58719</v>
      </c>
      <c r="Z2776" s="681">
        <v>1.9661817883055432E-2</v>
      </c>
      <c r="AA2776" s="686"/>
      <c r="AB2776" s="685"/>
    </row>
    <row r="2777" spans="22:28" x14ac:dyDescent="0.2">
      <c r="V2777" s="688"/>
      <c r="W2777" s="687" t="str">
        <f t="shared" si="50"/>
        <v>1w</v>
      </c>
      <c r="X2777" s="683">
        <f>_xll.qlCalendarAdvance(Calendar,X2776,W2777,"f",FALSE)</f>
        <v>58726</v>
      </c>
      <c r="Y2777" s="682">
        <f>_xll.qlCalendarAdvance(Calendar,X2777,NDays&amp;"D")</f>
        <v>58726</v>
      </c>
      <c r="Z2777" s="681">
        <v>1.9665628535483481E-2</v>
      </c>
      <c r="AA2777" s="686"/>
      <c r="AB2777" s="685"/>
    </row>
    <row r="2778" spans="22:28" x14ac:dyDescent="0.2">
      <c r="V2778" s="688"/>
      <c r="W2778" s="687" t="str">
        <f t="shared" si="50"/>
        <v>1w</v>
      </c>
      <c r="X2778" s="683">
        <f>_xll.qlCalendarAdvance(Calendar,X2777,W2778,"f",FALSE)</f>
        <v>58733</v>
      </c>
      <c r="Y2778" s="682">
        <f>_xll.qlCalendarAdvance(Calendar,X2778,NDays&amp;"D")</f>
        <v>58733</v>
      </c>
      <c r="Z2778" s="681">
        <v>1.9669452870874071E-2</v>
      </c>
      <c r="AA2778" s="686"/>
      <c r="AB2778" s="685"/>
    </row>
    <row r="2779" spans="22:28" x14ac:dyDescent="0.2">
      <c r="V2779" s="688"/>
      <c r="W2779" s="687" t="str">
        <f t="shared" si="50"/>
        <v>1w</v>
      </c>
      <c r="X2779" s="683">
        <f>_xll.qlCalendarAdvance(Calendar,X2778,W2779,"f",FALSE)</f>
        <v>58740</v>
      </c>
      <c r="Y2779" s="682">
        <f>_xll.qlCalendarAdvance(Calendar,X2779,NDays&amp;"D")</f>
        <v>58740</v>
      </c>
      <c r="Z2779" s="681">
        <v>1.9673290889065109E-2</v>
      </c>
      <c r="AA2779" s="686"/>
      <c r="AB2779" s="685"/>
    </row>
    <row r="2780" spans="22:28" x14ac:dyDescent="0.2">
      <c r="V2780" s="688"/>
      <c r="W2780" s="687" t="str">
        <f t="shared" si="50"/>
        <v>1w</v>
      </c>
      <c r="X2780" s="683">
        <f>_xll.qlCalendarAdvance(Calendar,X2779,W2780,"f",FALSE)</f>
        <v>58747</v>
      </c>
      <c r="Y2780" s="682">
        <f>_xll.qlCalendarAdvance(Calendar,X2780,NDays&amp;"D")</f>
        <v>58747</v>
      </c>
      <c r="Z2780" s="681">
        <v>1.9677142590137642E-2</v>
      </c>
      <c r="AA2780" s="686"/>
      <c r="AB2780" s="685"/>
    </row>
    <row r="2781" spans="22:28" x14ac:dyDescent="0.2">
      <c r="V2781" s="688"/>
      <c r="W2781" s="687" t="str">
        <f t="shared" si="50"/>
        <v>1w</v>
      </c>
      <c r="X2781" s="683">
        <f>_xll.qlCalendarAdvance(Calendar,X2780,W2781,"f",FALSE)</f>
        <v>58754</v>
      </c>
      <c r="Y2781" s="682">
        <f>_xll.qlCalendarAdvance(Calendar,X2781,NDays&amp;"D")</f>
        <v>58754</v>
      </c>
      <c r="Z2781" s="681">
        <v>1.9681007974172715E-2</v>
      </c>
      <c r="AA2781" s="686"/>
      <c r="AB2781" s="685"/>
    </row>
    <row r="2782" spans="22:28" x14ac:dyDescent="0.2">
      <c r="V2782" s="688"/>
      <c r="W2782" s="687" t="str">
        <f t="shared" si="50"/>
        <v>1w</v>
      </c>
      <c r="X2782" s="683">
        <f>_xll.qlCalendarAdvance(Calendar,X2781,W2782,"f",FALSE)</f>
        <v>58761</v>
      </c>
      <c r="Y2782" s="682">
        <f>_xll.qlCalendarAdvance(Calendar,X2782,NDays&amp;"D")</f>
        <v>58761</v>
      </c>
      <c r="Z2782" s="681">
        <v>1.9684887041251375E-2</v>
      </c>
      <c r="AA2782" s="686"/>
      <c r="AB2782" s="685"/>
    </row>
    <row r="2783" spans="22:28" x14ac:dyDescent="0.2">
      <c r="V2783" s="688"/>
      <c r="W2783" s="687" t="str">
        <f t="shared" si="50"/>
        <v>1w</v>
      </c>
      <c r="X2783" s="683">
        <f>_xll.qlCalendarAdvance(Calendar,X2782,W2783,"f",FALSE)</f>
        <v>58768</v>
      </c>
      <c r="Y2783" s="682">
        <f>_xll.qlCalendarAdvance(Calendar,X2783,NDays&amp;"D")</f>
        <v>58768</v>
      </c>
      <c r="Z2783" s="681">
        <v>1.9688779791130484E-2</v>
      </c>
      <c r="AA2783" s="686"/>
      <c r="AB2783" s="685"/>
    </row>
    <row r="2784" spans="22:28" x14ac:dyDescent="0.2">
      <c r="V2784" s="688"/>
      <c r="W2784" s="687" t="str">
        <f t="shared" si="50"/>
        <v>1w</v>
      </c>
      <c r="X2784" s="683">
        <f>_xll.qlCalendarAdvance(Calendar,X2783,W2784,"f",FALSE)</f>
        <v>58775</v>
      </c>
      <c r="Y2784" s="682">
        <f>_xll.qlCalendarAdvance(Calendar,X2784,NDays&amp;"D")</f>
        <v>58775</v>
      </c>
      <c r="Z2784" s="681">
        <v>1.9692686223972133E-2</v>
      </c>
      <c r="AA2784" s="686"/>
      <c r="AB2784" s="685"/>
    </row>
    <row r="2785" spans="22:28" x14ac:dyDescent="0.2">
      <c r="V2785" s="688"/>
      <c r="W2785" s="687" t="str">
        <f t="shared" si="50"/>
        <v>1w</v>
      </c>
      <c r="X2785" s="683">
        <f>_xll.qlCalendarAdvance(Calendar,X2784,W2785,"f",FALSE)</f>
        <v>58782</v>
      </c>
      <c r="Y2785" s="682">
        <f>_xll.qlCalendarAdvance(Calendar,X2785,NDays&amp;"D")</f>
        <v>58782</v>
      </c>
      <c r="Z2785" s="681">
        <v>1.9696606339776324E-2</v>
      </c>
      <c r="AA2785" s="686"/>
      <c r="AB2785" s="685"/>
    </row>
    <row r="2786" spans="22:28" x14ac:dyDescent="0.2">
      <c r="V2786" s="688"/>
      <c r="W2786" s="687" t="str">
        <f t="shared" si="50"/>
        <v>1w</v>
      </c>
      <c r="X2786" s="683">
        <f>_xll.qlCalendarAdvance(Calendar,X2785,W2786,"f",FALSE)</f>
        <v>58789</v>
      </c>
      <c r="Y2786" s="682">
        <f>_xll.qlCalendarAdvance(Calendar,X2786,NDays&amp;"D")</f>
        <v>58789</v>
      </c>
      <c r="Z2786" s="681">
        <v>1.9700540138462008E-2</v>
      </c>
      <c r="AA2786" s="686"/>
      <c r="AB2786" s="685"/>
    </row>
    <row r="2787" spans="22:28" x14ac:dyDescent="0.2">
      <c r="V2787" s="688"/>
      <c r="W2787" s="687" t="str">
        <f t="shared" si="50"/>
        <v>1w</v>
      </c>
      <c r="X2787" s="683">
        <f>_xll.qlCalendarAdvance(Calendar,X2786,W2787,"f",FALSE)</f>
        <v>58796</v>
      </c>
      <c r="Y2787" s="682">
        <f>_xll.qlCalendarAdvance(Calendar,X2787,NDays&amp;"D")</f>
        <v>58796</v>
      </c>
      <c r="Z2787" s="681">
        <v>1.9704487620029187E-2</v>
      </c>
      <c r="AA2787" s="686"/>
      <c r="AB2787" s="685"/>
    </row>
    <row r="2788" spans="22:28" x14ac:dyDescent="0.2">
      <c r="V2788" s="688"/>
      <c r="W2788" s="687" t="str">
        <f t="shared" si="50"/>
        <v>1w</v>
      </c>
      <c r="X2788" s="683">
        <f>_xll.qlCalendarAdvance(Calendar,X2787,W2788,"f",FALSE)</f>
        <v>58804</v>
      </c>
      <c r="Y2788" s="682">
        <f>_xll.qlCalendarAdvance(Calendar,X2788,NDays&amp;"D")</f>
        <v>58804</v>
      </c>
      <c r="Z2788" s="681">
        <v>1.9709015782313211E-2</v>
      </c>
      <c r="AA2788" s="686"/>
      <c r="AB2788" s="685"/>
    </row>
    <row r="2789" spans="22:28" x14ac:dyDescent="0.2">
      <c r="V2789" s="688"/>
      <c r="W2789" s="687" t="str">
        <f t="shared" si="50"/>
        <v>1w</v>
      </c>
      <c r="X2789" s="683">
        <f>_xll.qlCalendarAdvance(Calendar,X2788,W2789,"f",FALSE)</f>
        <v>58811</v>
      </c>
      <c r="Y2789" s="682">
        <f>_xll.qlCalendarAdvance(Calendar,X2789,NDays&amp;"D")</f>
        <v>58811</v>
      </c>
      <c r="Z2789" s="681">
        <v>1.9712992584398625E-2</v>
      </c>
      <c r="AA2789" s="686"/>
      <c r="AB2789" s="685"/>
    </row>
    <row r="2790" spans="22:28" x14ac:dyDescent="0.2">
      <c r="V2790" s="688"/>
      <c r="W2790" s="687" t="str">
        <f t="shared" si="50"/>
        <v>1w</v>
      </c>
      <c r="X2790" s="683">
        <f>_xll.qlCalendarAdvance(Calendar,X2789,W2790,"f",FALSE)</f>
        <v>58818</v>
      </c>
      <c r="Y2790" s="682">
        <f>_xll.qlCalendarAdvance(Calendar,X2790,NDays&amp;"D")</f>
        <v>58818</v>
      </c>
      <c r="Z2790" s="681">
        <v>1.9716983069608673E-2</v>
      </c>
      <c r="AA2790" s="686"/>
      <c r="AB2790" s="685"/>
    </row>
    <row r="2791" spans="22:28" x14ac:dyDescent="0.2">
      <c r="V2791" s="688"/>
      <c r="W2791" s="687" t="str">
        <f t="shared" si="50"/>
        <v>1w</v>
      </c>
      <c r="X2791" s="683">
        <f>_xll.qlCalendarAdvance(Calendar,X2790,W2791,"f",FALSE)</f>
        <v>58825</v>
      </c>
      <c r="Y2791" s="682">
        <f>_xll.qlCalendarAdvance(Calendar,X2791,NDays&amp;"D")</f>
        <v>58825</v>
      </c>
      <c r="Z2791" s="681">
        <v>1.972098723761917E-2</v>
      </c>
      <c r="AA2791" s="686"/>
      <c r="AB2791" s="685"/>
    </row>
    <row r="2792" spans="22:28" x14ac:dyDescent="0.2">
      <c r="V2792" s="688"/>
      <c r="W2792" s="687" t="str">
        <f t="shared" si="50"/>
        <v>1w</v>
      </c>
      <c r="X2792" s="683">
        <f>_xll.qlCalendarAdvance(Calendar,X2791,W2792,"f",FALSE)</f>
        <v>58832</v>
      </c>
      <c r="Y2792" s="682">
        <f>_xll.qlCalendarAdvance(Calendar,X2792,NDays&amp;"D")</f>
        <v>58832</v>
      </c>
      <c r="Z2792" s="681">
        <v>1.9725005088511161E-2</v>
      </c>
      <c r="AA2792" s="686"/>
      <c r="AB2792" s="685"/>
    </row>
    <row r="2793" spans="22:28" x14ac:dyDescent="0.2">
      <c r="V2793" s="688"/>
      <c r="W2793" s="687" t="str">
        <f t="shared" si="50"/>
        <v>1w</v>
      </c>
      <c r="X2793" s="683">
        <f>_xll.qlCalendarAdvance(Calendar,X2792,W2793,"f",FALSE)</f>
        <v>58839</v>
      </c>
      <c r="Y2793" s="682">
        <f>_xll.qlCalendarAdvance(Calendar,X2793,NDays&amp;"D")</f>
        <v>58839</v>
      </c>
      <c r="Z2793" s="681">
        <v>1.9729036622527785E-2</v>
      </c>
      <c r="AA2793" s="686"/>
      <c r="AB2793" s="685"/>
    </row>
    <row r="2794" spans="22:28" x14ac:dyDescent="0.2">
      <c r="V2794" s="688"/>
      <c r="W2794" s="687" t="str">
        <f t="shared" si="50"/>
        <v>1w</v>
      </c>
      <c r="X2794" s="683">
        <f>_xll.qlCalendarAdvance(Calendar,X2793,W2794,"f",FALSE)</f>
        <v>58846</v>
      </c>
      <c r="Y2794" s="682">
        <f>_xll.qlCalendarAdvance(Calendar,X2794,NDays&amp;"D")</f>
        <v>58846</v>
      </c>
      <c r="Z2794" s="681">
        <v>1.9733081839344857E-2</v>
      </c>
      <c r="AA2794" s="686"/>
      <c r="AB2794" s="685"/>
    </row>
    <row r="2795" spans="22:28" x14ac:dyDescent="0.2">
      <c r="V2795" s="688"/>
      <c r="W2795" s="687" t="str">
        <f t="shared" si="50"/>
        <v>1w</v>
      </c>
      <c r="X2795" s="683">
        <f>_xll.qlCalendarAdvance(Calendar,X2794,W2795,"f",FALSE)</f>
        <v>58853</v>
      </c>
      <c r="Y2795" s="682">
        <f>_xll.qlCalendarAdvance(Calendar,X2795,NDays&amp;"D")</f>
        <v>58853</v>
      </c>
      <c r="Z2795" s="681">
        <v>1.973714073912447E-2</v>
      </c>
      <c r="AA2795" s="686"/>
      <c r="AB2795" s="685"/>
    </row>
    <row r="2796" spans="22:28" x14ac:dyDescent="0.2">
      <c r="V2796" s="688"/>
      <c r="W2796" s="687" t="str">
        <f t="shared" si="50"/>
        <v>1w</v>
      </c>
      <c r="X2796" s="683">
        <f>_xll.qlCalendarAdvance(Calendar,X2795,W2796,"f",FALSE)</f>
        <v>58860</v>
      </c>
      <c r="Y2796" s="682">
        <f>_xll.qlCalendarAdvance(Calendar,X2796,NDays&amp;"D")</f>
        <v>58860</v>
      </c>
      <c r="Z2796" s="681">
        <v>1.9741213321785578E-2</v>
      </c>
      <c r="AA2796" s="686"/>
      <c r="AB2796" s="685"/>
    </row>
    <row r="2797" spans="22:28" x14ac:dyDescent="0.2">
      <c r="V2797" s="688"/>
      <c r="W2797" s="687" t="str">
        <f t="shared" si="50"/>
        <v>1w</v>
      </c>
      <c r="X2797" s="683">
        <f>_xll.qlCalendarAdvance(Calendar,X2796,W2797,"f",FALSE)</f>
        <v>58867</v>
      </c>
      <c r="Y2797" s="682">
        <f>_xll.qlCalendarAdvance(Calendar,X2797,NDays&amp;"D")</f>
        <v>58867</v>
      </c>
      <c r="Z2797" s="681">
        <v>1.9745299587490273E-2</v>
      </c>
      <c r="AA2797" s="686"/>
      <c r="AB2797" s="685"/>
    </row>
    <row r="2798" spans="22:28" x14ac:dyDescent="0.2">
      <c r="V2798" s="688"/>
      <c r="W2798" s="687" t="str">
        <f t="shared" si="50"/>
        <v>1w</v>
      </c>
      <c r="X2798" s="683">
        <f>_xll.qlCalendarAdvance(Calendar,X2797,W2798,"f",FALSE)</f>
        <v>58874</v>
      </c>
      <c r="Y2798" s="682">
        <f>_xll.qlCalendarAdvance(Calendar,X2798,NDays&amp;"D")</f>
        <v>58874</v>
      </c>
      <c r="Z2798" s="681">
        <v>1.9749399536076462E-2</v>
      </c>
      <c r="AA2798" s="686"/>
      <c r="AB2798" s="685"/>
    </row>
    <row r="2799" spans="22:28" x14ac:dyDescent="0.2">
      <c r="V2799" s="688"/>
      <c r="W2799" s="687" t="str">
        <f t="shared" si="50"/>
        <v>1w</v>
      </c>
      <c r="X2799" s="683">
        <f>_xll.qlCalendarAdvance(Calendar,X2798,W2799,"f",FALSE)</f>
        <v>58881</v>
      </c>
      <c r="Y2799" s="682">
        <f>_xll.qlCalendarAdvance(Calendar,X2799,NDays&amp;"D")</f>
        <v>58881</v>
      </c>
      <c r="Z2799" s="681">
        <v>1.9753513167544146E-2</v>
      </c>
      <c r="AA2799" s="686"/>
      <c r="AB2799" s="685"/>
    </row>
    <row r="2800" spans="22:28" x14ac:dyDescent="0.2">
      <c r="V2800" s="688"/>
      <c r="W2800" s="687" t="str">
        <f t="shared" si="50"/>
        <v>1w</v>
      </c>
      <c r="X2800" s="683">
        <f>_xll.qlCalendarAdvance(Calendar,X2799,W2800,"f",FALSE)</f>
        <v>58888</v>
      </c>
      <c r="Y2800" s="682">
        <f>_xll.qlCalendarAdvance(Calendar,X2800,NDays&amp;"D")</f>
        <v>58888</v>
      </c>
      <c r="Z2800" s="681">
        <v>1.9757640482055416E-2</v>
      </c>
      <c r="AA2800" s="686"/>
      <c r="AB2800" s="685"/>
    </row>
    <row r="2801" spans="22:28" x14ac:dyDescent="0.2">
      <c r="V2801" s="688"/>
      <c r="W2801" s="687" t="str">
        <f t="shared" si="50"/>
        <v>1w</v>
      </c>
      <c r="X2801" s="683">
        <f>_xll.qlCalendarAdvance(Calendar,X2800,W2801,"f",FALSE)</f>
        <v>58895</v>
      </c>
      <c r="Y2801" s="682">
        <f>_xll.qlCalendarAdvance(Calendar,X2801,NDays&amp;"D")</f>
        <v>58895</v>
      </c>
      <c r="Z2801" s="681">
        <v>1.9761781479448182E-2</v>
      </c>
      <c r="AA2801" s="686"/>
      <c r="AB2801" s="685"/>
    </row>
    <row r="2802" spans="22:28" x14ac:dyDescent="0.2">
      <c r="V2802" s="688"/>
      <c r="W2802" s="687" t="str">
        <f t="shared" si="50"/>
        <v>1w</v>
      </c>
      <c r="X2802" s="683">
        <f>_xll.qlCalendarAdvance(Calendar,X2801,W2802,"f",FALSE)</f>
        <v>58902</v>
      </c>
      <c r="Y2802" s="682">
        <f>_xll.qlCalendarAdvance(Calendar,X2802,NDays&amp;"D")</f>
        <v>58902</v>
      </c>
      <c r="Z2802" s="681">
        <v>1.9765936159722441E-2</v>
      </c>
      <c r="AA2802" s="686"/>
      <c r="AB2802" s="685"/>
    </row>
    <row r="2803" spans="22:28" x14ac:dyDescent="0.2">
      <c r="V2803" s="688"/>
      <c r="W2803" s="687" t="str">
        <f t="shared" si="50"/>
        <v>1w</v>
      </c>
      <c r="X2803" s="683">
        <f>_xll.qlCalendarAdvance(Calendar,X2802,W2803,"f",FALSE)</f>
        <v>58909</v>
      </c>
      <c r="Y2803" s="682">
        <f>_xll.qlCalendarAdvance(Calendar,X2803,NDays&amp;"D")</f>
        <v>58909</v>
      </c>
      <c r="Z2803" s="681">
        <v>1.9770104522959242E-2</v>
      </c>
      <c r="AA2803" s="686"/>
      <c r="AB2803" s="685"/>
    </row>
    <row r="2804" spans="22:28" x14ac:dyDescent="0.2">
      <c r="V2804" s="688"/>
      <c r="W2804" s="687" t="str">
        <f t="shared" si="50"/>
        <v>1w</v>
      </c>
      <c r="X2804" s="683">
        <f>_xll.qlCalendarAdvance(Calendar,X2803,W2804,"f",FALSE)</f>
        <v>58916</v>
      </c>
      <c r="Y2804" s="682">
        <f>_xll.qlCalendarAdvance(Calendar,X2804,NDays&amp;"D")</f>
        <v>58916</v>
      </c>
      <c r="Z2804" s="681">
        <v>1.977428656923963E-2</v>
      </c>
      <c r="AA2804" s="686"/>
      <c r="AB2804" s="685"/>
    </row>
    <row r="2805" spans="22:28" x14ac:dyDescent="0.2">
      <c r="V2805" s="688"/>
      <c r="W2805" s="687" t="str">
        <f t="shared" si="50"/>
        <v>1w</v>
      </c>
      <c r="X2805" s="683">
        <f>_xll.qlCalendarAdvance(Calendar,X2804,W2805,"f",FALSE)</f>
        <v>58923</v>
      </c>
      <c r="Y2805" s="682">
        <f>_xll.qlCalendarAdvance(Calendar,X2805,NDays&amp;"D")</f>
        <v>58923</v>
      </c>
      <c r="Z2805" s="681">
        <v>1.9778482298320466E-2</v>
      </c>
      <c r="AA2805" s="686"/>
      <c r="AB2805" s="685"/>
    </row>
    <row r="2806" spans="22:28" x14ac:dyDescent="0.2">
      <c r="V2806" s="688"/>
      <c r="W2806" s="687" t="str">
        <f t="shared" si="50"/>
        <v>1w</v>
      </c>
      <c r="X2806" s="683">
        <f>_xll.qlCalendarAdvance(Calendar,X2805,W2806,"f",FALSE)</f>
        <v>58930</v>
      </c>
      <c r="Y2806" s="682">
        <f>_xll.qlCalendarAdvance(Calendar,X2806,NDays&amp;"D")</f>
        <v>58930</v>
      </c>
      <c r="Z2806" s="681">
        <v>1.9782691710363842E-2</v>
      </c>
      <c r="AA2806" s="686"/>
      <c r="AB2806" s="685"/>
    </row>
    <row r="2807" spans="22:28" x14ac:dyDescent="0.2">
      <c r="V2807" s="688"/>
      <c r="W2807" s="687" t="str">
        <f t="shared" si="50"/>
        <v>1w</v>
      </c>
      <c r="X2807" s="683">
        <f>_xll.qlCalendarAdvance(Calendar,X2806,W2807,"f",FALSE)</f>
        <v>58937</v>
      </c>
      <c r="Y2807" s="682">
        <f>_xll.qlCalendarAdvance(Calendar,X2807,NDays&amp;"D")</f>
        <v>58937</v>
      </c>
      <c r="Z2807" s="681">
        <v>1.978691480536976E-2</v>
      </c>
      <c r="AA2807" s="686"/>
      <c r="AB2807" s="685"/>
    </row>
    <row r="2808" spans="22:28" x14ac:dyDescent="0.2">
      <c r="V2808" s="688"/>
      <c r="W2808" s="687" t="str">
        <f t="shared" si="50"/>
        <v>1w</v>
      </c>
      <c r="X2808" s="683">
        <f>_xll.qlCalendarAdvance(Calendar,X2807,W2808,"f",FALSE)</f>
        <v>58944</v>
      </c>
      <c r="Y2808" s="682">
        <f>_xll.qlCalendarAdvance(Calendar,X2808,NDays&amp;"D")</f>
        <v>58944</v>
      </c>
      <c r="Z2808" s="681">
        <v>1.9791151583338218E-2</v>
      </c>
      <c r="AA2808" s="686"/>
      <c r="AB2808" s="685"/>
    </row>
    <row r="2809" spans="22:28" x14ac:dyDescent="0.2">
      <c r="V2809" s="688"/>
      <c r="W2809" s="687" t="str">
        <f t="shared" si="50"/>
        <v>1w</v>
      </c>
      <c r="X2809" s="683">
        <f>_xll.qlCalendarAdvance(Calendar,X2808,W2809,"f",FALSE)</f>
        <v>58951</v>
      </c>
      <c r="Y2809" s="682">
        <f>_xll.qlCalendarAdvance(Calendar,X2809,NDays&amp;"D")</f>
        <v>58951</v>
      </c>
      <c r="Z2809" s="681">
        <v>1.9795402044188171E-2</v>
      </c>
      <c r="AA2809" s="686"/>
      <c r="AB2809" s="685"/>
    </row>
    <row r="2810" spans="22:28" x14ac:dyDescent="0.2">
      <c r="V2810" s="688"/>
      <c r="W2810" s="687" t="str">
        <f t="shared" si="50"/>
        <v>1w</v>
      </c>
      <c r="X2810" s="683">
        <f>_xll.qlCalendarAdvance(Calendar,X2809,W2810,"f",FALSE)</f>
        <v>58958</v>
      </c>
      <c r="Y2810" s="682">
        <f>_xll.qlCalendarAdvance(Calendar,X2810,NDays&amp;"D")</f>
        <v>58958</v>
      </c>
      <c r="Z2810" s="681">
        <v>1.9799666188000664E-2</v>
      </c>
      <c r="AA2810" s="686"/>
      <c r="AB2810" s="685"/>
    </row>
    <row r="2811" spans="22:28" x14ac:dyDescent="0.2">
      <c r="V2811" s="688"/>
      <c r="W2811" s="687" t="str">
        <f t="shared" si="50"/>
        <v>1w</v>
      </c>
      <c r="X2811" s="683">
        <f>_xll.qlCalendarAdvance(Calendar,X2810,W2811,"f",FALSE)</f>
        <v>58965</v>
      </c>
      <c r="Y2811" s="682">
        <f>_xll.qlCalendarAdvance(Calendar,X2811,NDays&amp;"D")</f>
        <v>58965</v>
      </c>
      <c r="Z2811" s="681">
        <v>1.9803944014775698E-2</v>
      </c>
      <c r="AA2811" s="686"/>
      <c r="AB2811" s="685"/>
    </row>
    <row r="2812" spans="22:28" x14ac:dyDescent="0.2">
      <c r="V2812" s="688"/>
      <c r="W2812" s="687" t="str">
        <f t="shared" si="50"/>
        <v>1w</v>
      </c>
      <c r="X2812" s="683">
        <f>_xll.qlCalendarAdvance(Calendar,X2811,W2812,"f",FALSE)</f>
        <v>58972</v>
      </c>
      <c r="Y2812" s="682">
        <f>_xll.qlCalendarAdvance(Calendar,X2812,NDays&amp;"D")</f>
        <v>58972</v>
      </c>
      <c r="Z2812" s="681">
        <v>1.9808235524513274E-2</v>
      </c>
      <c r="AA2812" s="686"/>
      <c r="AB2812" s="685"/>
    </row>
    <row r="2813" spans="22:28" x14ac:dyDescent="0.2">
      <c r="V2813" s="688"/>
      <c r="W2813" s="687" t="str">
        <f t="shared" si="50"/>
        <v>1w</v>
      </c>
      <c r="X2813" s="683">
        <f>_xll.qlCalendarAdvance(Calendar,X2812,W2813,"f",FALSE)</f>
        <v>58979</v>
      </c>
      <c r="Y2813" s="682">
        <f>_xll.qlCalendarAdvance(Calendar,X2813,NDays&amp;"D")</f>
        <v>58979</v>
      </c>
      <c r="Z2813" s="681">
        <v>1.9812540717213389E-2</v>
      </c>
      <c r="AA2813" s="686"/>
      <c r="AB2813" s="685"/>
    </row>
    <row r="2814" spans="22:28" x14ac:dyDescent="0.2">
      <c r="V2814" s="688"/>
      <c r="W2814" s="687" t="str">
        <f t="shared" si="50"/>
        <v>1w</v>
      </c>
      <c r="X2814" s="683">
        <f>_xll.qlCalendarAdvance(Calendar,X2813,W2814,"f",FALSE)</f>
        <v>58986</v>
      </c>
      <c r="Y2814" s="682">
        <f>_xll.qlCalendarAdvance(Calendar,X2814,NDays&amp;"D")</f>
        <v>58986</v>
      </c>
      <c r="Z2814" s="681">
        <v>1.9816859592713953E-2</v>
      </c>
      <c r="AA2814" s="686"/>
      <c r="AB2814" s="685"/>
    </row>
    <row r="2815" spans="22:28" x14ac:dyDescent="0.2">
      <c r="V2815" s="688"/>
      <c r="W2815" s="687" t="str">
        <f t="shared" si="50"/>
        <v>1w</v>
      </c>
      <c r="X2815" s="683">
        <f>_xll.qlCalendarAdvance(Calendar,X2814,W2815,"f",FALSE)</f>
        <v>58993</v>
      </c>
      <c r="Y2815" s="682">
        <f>_xll.qlCalendarAdvance(Calendar,X2815,NDays&amp;"D")</f>
        <v>58993</v>
      </c>
      <c r="Z2815" s="681">
        <v>1.9821192151258105E-2</v>
      </c>
      <c r="AA2815" s="686"/>
      <c r="AB2815" s="685"/>
    </row>
    <row r="2816" spans="22:28" x14ac:dyDescent="0.2">
      <c r="V2816" s="688"/>
      <c r="W2816" s="687" t="str">
        <f t="shared" si="50"/>
        <v>1w</v>
      </c>
      <c r="X2816" s="683">
        <f>_xll.qlCalendarAdvance(Calendar,X2815,W2816,"f",FALSE)</f>
        <v>59000</v>
      </c>
      <c r="Y2816" s="682">
        <f>_xll.qlCalendarAdvance(Calendar,X2816,NDays&amp;"D")</f>
        <v>59000</v>
      </c>
      <c r="Z2816" s="681">
        <v>1.982553839268375E-2</v>
      </c>
      <c r="AA2816" s="686"/>
      <c r="AB2816" s="685"/>
    </row>
    <row r="2817" spans="22:28" x14ac:dyDescent="0.2">
      <c r="V2817" s="688"/>
      <c r="W2817" s="687" t="str">
        <f t="shared" si="50"/>
        <v>1w</v>
      </c>
      <c r="X2817" s="683">
        <f>_xll.qlCalendarAdvance(Calendar,X2816,W2817,"f",FALSE)</f>
        <v>59007</v>
      </c>
      <c r="Y2817" s="682">
        <f>_xll.qlCalendarAdvance(Calendar,X2817,NDays&amp;"D")</f>
        <v>59007</v>
      </c>
      <c r="Z2817" s="681">
        <v>1.9829898317152983E-2</v>
      </c>
      <c r="AA2817" s="686"/>
      <c r="AB2817" s="685"/>
    </row>
    <row r="2818" spans="22:28" x14ac:dyDescent="0.2">
      <c r="V2818" s="688"/>
      <c r="W2818" s="687" t="str">
        <f t="shared" si="50"/>
        <v>1w</v>
      </c>
      <c r="X2818" s="683">
        <f>_xll.qlCalendarAdvance(Calendar,X2817,W2818,"f",FALSE)</f>
        <v>59014</v>
      </c>
      <c r="Y2818" s="682">
        <f>_xll.qlCalendarAdvance(Calendar,X2818,NDays&amp;"D")</f>
        <v>59014</v>
      </c>
      <c r="Z2818" s="681">
        <v>1.9834271924422664E-2</v>
      </c>
      <c r="AA2818" s="686"/>
      <c r="AB2818" s="685"/>
    </row>
    <row r="2819" spans="22:28" x14ac:dyDescent="0.2">
      <c r="V2819" s="688"/>
      <c r="W2819" s="687" t="str">
        <f t="shared" si="50"/>
        <v>1w</v>
      </c>
      <c r="X2819" s="683">
        <f>_xll.qlCalendarAdvance(Calendar,X2818,W2819,"f",FALSE)</f>
        <v>59021</v>
      </c>
      <c r="Y2819" s="682">
        <f>_xll.qlCalendarAdvance(Calendar,X2819,NDays&amp;"D")</f>
        <v>59021</v>
      </c>
      <c r="Z2819" s="681">
        <v>1.9838659214816978E-2</v>
      </c>
      <c r="AA2819" s="686"/>
      <c r="AB2819" s="685"/>
    </row>
    <row r="2820" spans="22:28" x14ac:dyDescent="0.2">
      <c r="V2820" s="688"/>
      <c r="W2820" s="687" t="str">
        <f t="shared" si="50"/>
        <v>1w</v>
      </c>
      <c r="X2820" s="683">
        <f>_xll.qlCalendarAdvance(Calendar,X2819,W2820,"f",FALSE)</f>
        <v>59028</v>
      </c>
      <c r="Y2820" s="682">
        <f>_xll.qlCalendarAdvance(Calendar,X2820,NDays&amp;"D")</f>
        <v>59028</v>
      </c>
      <c r="Z2820" s="681">
        <v>1.9843060188092787E-2</v>
      </c>
      <c r="AA2820" s="686"/>
      <c r="AB2820" s="685"/>
    </row>
    <row r="2821" spans="22:28" x14ac:dyDescent="0.2">
      <c r="V2821" s="688"/>
      <c r="W2821" s="687" t="str">
        <f t="shared" si="50"/>
        <v>1w</v>
      </c>
      <c r="X2821" s="683">
        <f>_xll.qlCalendarAdvance(Calendar,X2820,W2821,"f",FALSE)</f>
        <v>59035</v>
      </c>
      <c r="Y2821" s="682">
        <f>_xll.qlCalendarAdvance(Calendar,X2821,NDays&amp;"D")</f>
        <v>59035</v>
      </c>
      <c r="Z2821" s="681">
        <v>1.9847474844169044E-2</v>
      </c>
      <c r="AA2821" s="686"/>
      <c r="AB2821" s="685"/>
    </row>
    <row r="2822" spans="22:28" x14ac:dyDescent="0.2">
      <c r="V2822" s="688"/>
      <c r="W2822" s="687" t="str">
        <f t="shared" si="50"/>
        <v>1w</v>
      </c>
      <c r="X2822" s="683">
        <f>_xll.qlCalendarAdvance(Calendar,X2821,W2822,"f",FALSE)</f>
        <v>59042</v>
      </c>
      <c r="Y2822" s="682">
        <f>_xll.qlCalendarAdvance(Calendar,X2822,NDays&amp;"D")</f>
        <v>59042</v>
      </c>
      <c r="Z2822" s="681">
        <v>1.9851903183369934E-2</v>
      </c>
      <c r="AA2822" s="686"/>
      <c r="AB2822" s="685"/>
    </row>
    <row r="2823" spans="22:28" x14ac:dyDescent="0.2">
      <c r="V2823" s="688"/>
      <c r="W2823" s="687" t="str">
        <f t="shared" si="50"/>
        <v>1w</v>
      </c>
      <c r="X2823" s="683">
        <f>_xll.qlCalendarAdvance(Calendar,X2822,W2823,"f",FALSE)</f>
        <v>59049</v>
      </c>
      <c r="Y2823" s="682">
        <f>_xll.qlCalendarAdvance(Calendar,X2823,NDays&amp;"D")</f>
        <v>59049</v>
      </c>
      <c r="Z2823" s="681">
        <v>1.9856345205452319E-2</v>
      </c>
      <c r="AA2823" s="686"/>
      <c r="AB2823" s="685"/>
    </row>
    <row r="2824" spans="22:28" x14ac:dyDescent="0.2">
      <c r="V2824" s="688"/>
      <c r="W2824" s="687" t="str">
        <f t="shared" si="50"/>
        <v>1w</v>
      </c>
      <c r="X2824" s="683">
        <f>_xll.qlCalendarAdvance(Calendar,X2823,W2824,"f",FALSE)</f>
        <v>59056</v>
      </c>
      <c r="Y2824" s="682">
        <f>_xll.qlCalendarAdvance(Calendar,X2824,NDays&amp;"D")</f>
        <v>59056</v>
      </c>
      <c r="Z2824" s="681">
        <v>1.9860800910416199E-2</v>
      </c>
      <c r="AA2824" s="686"/>
      <c r="AB2824" s="685"/>
    </row>
    <row r="2825" spans="22:28" x14ac:dyDescent="0.2">
      <c r="V2825" s="688"/>
      <c r="W2825" s="687" t="str">
        <f t="shared" si="50"/>
        <v>1w</v>
      </c>
      <c r="X2825" s="683">
        <f>_xll.qlCalendarAdvance(Calendar,X2824,W2825,"f",FALSE)</f>
        <v>59063</v>
      </c>
      <c r="Y2825" s="682">
        <f>_xll.qlCalendarAdvance(Calendar,X2825,NDays&amp;"D")</f>
        <v>59063</v>
      </c>
      <c r="Z2825" s="681">
        <v>1.9865270298342619E-2</v>
      </c>
      <c r="AA2825" s="686"/>
      <c r="AB2825" s="685"/>
    </row>
    <row r="2826" spans="22:28" x14ac:dyDescent="0.2">
      <c r="V2826" s="688"/>
      <c r="W2826" s="687" t="str">
        <f t="shared" si="50"/>
        <v>1w</v>
      </c>
      <c r="X2826" s="683">
        <f>_xll.qlCalendarAdvance(Calendar,X2825,W2826,"f",FALSE)</f>
        <v>59070</v>
      </c>
      <c r="Y2826" s="682">
        <f>_xll.qlCalendarAdvance(Calendar,X2826,NDays&amp;"D")</f>
        <v>59070</v>
      </c>
      <c r="Z2826" s="681">
        <v>1.9869753369393672E-2</v>
      </c>
      <c r="AA2826" s="686"/>
      <c r="AB2826" s="685"/>
    </row>
    <row r="2827" spans="22:28" x14ac:dyDescent="0.2">
      <c r="V2827" s="688"/>
      <c r="W2827" s="687" t="str">
        <f t="shared" si="50"/>
        <v>1w</v>
      </c>
      <c r="X2827" s="683">
        <f>_xll.qlCalendarAdvance(Calendar,X2826,W2827,"f",FALSE)</f>
        <v>59077</v>
      </c>
      <c r="Y2827" s="682">
        <f>_xll.qlCalendarAdvance(Calendar,X2827,NDays&amp;"D")</f>
        <v>59077</v>
      </c>
      <c r="Z2827" s="681">
        <v>1.9874250123245174E-2</v>
      </c>
      <c r="AA2827" s="686"/>
      <c r="AB2827" s="685"/>
    </row>
    <row r="2828" spans="22:28" x14ac:dyDescent="0.2">
      <c r="V2828" s="688"/>
      <c r="W2828" s="687" t="str">
        <f t="shared" si="50"/>
        <v>1w</v>
      </c>
      <c r="X2828" s="683">
        <f>_xll.qlCalendarAdvance(Calendar,X2827,W2828,"f",FALSE)</f>
        <v>59084</v>
      </c>
      <c r="Y2828" s="682">
        <f>_xll.qlCalendarAdvance(Calendar,X2828,NDays&amp;"D")</f>
        <v>59084</v>
      </c>
      <c r="Z2828" s="681">
        <v>1.9878760560059217E-2</v>
      </c>
      <c r="AA2828" s="686"/>
      <c r="AB2828" s="685"/>
    </row>
    <row r="2829" spans="22:28" x14ac:dyDescent="0.2">
      <c r="V2829" s="688"/>
      <c r="W2829" s="687" t="str">
        <f t="shared" si="50"/>
        <v>1w</v>
      </c>
      <c r="X2829" s="683">
        <f>_xll.qlCalendarAdvance(Calendar,X2828,W2829,"f",FALSE)</f>
        <v>59091</v>
      </c>
      <c r="Y2829" s="682">
        <f>_xll.qlCalendarAdvance(Calendar,X2829,NDays&amp;"D")</f>
        <v>59091</v>
      </c>
      <c r="Z2829" s="681">
        <v>1.98832846798358E-2</v>
      </c>
      <c r="AA2829" s="686"/>
      <c r="AB2829" s="685"/>
    </row>
    <row r="2830" spans="22:28" x14ac:dyDescent="0.2">
      <c r="V2830" s="688"/>
      <c r="W2830" s="687" t="str">
        <f t="shared" si="50"/>
        <v>1w</v>
      </c>
      <c r="X2830" s="683">
        <f>_xll.qlCalendarAdvance(Calendar,X2829,W2830,"f",FALSE)</f>
        <v>59098</v>
      </c>
      <c r="Y2830" s="682">
        <f>_xll.qlCalendarAdvance(Calendar,X2830,NDays&amp;"D")</f>
        <v>59098</v>
      </c>
      <c r="Z2830" s="681">
        <v>1.9887822482493878E-2</v>
      </c>
      <c r="AA2830" s="686"/>
      <c r="AB2830" s="685"/>
    </row>
    <row r="2831" spans="22:28" x14ac:dyDescent="0.2">
      <c r="V2831" s="688"/>
      <c r="W2831" s="687" t="str">
        <f t="shared" si="50"/>
        <v>1w</v>
      </c>
      <c r="X2831" s="683">
        <f>_xll.qlCalendarAdvance(Calendar,X2830,W2831,"f",FALSE)</f>
        <v>59105</v>
      </c>
      <c r="Y2831" s="682">
        <f>_xll.qlCalendarAdvance(Calendar,X2831,NDays&amp;"D")</f>
        <v>59105</v>
      </c>
      <c r="Z2831" s="681">
        <v>1.9892373968195542E-2</v>
      </c>
      <c r="AA2831" s="686"/>
      <c r="AB2831" s="685"/>
    </row>
    <row r="2832" spans="22:28" x14ac:dyDescent="0.2">
      <c r="V2832" s="688"/>
      <c r="W2832" s="687" t="str">
        <f t="shared" si="50"/>
        <v>1w</v>
      </c>
      <c r="X2832" s="683">
        <f>_xll.qlCalendarAdvance(Calendar,X2831,W2832,"f",FALSE)</f>
        <v>59112</v>
      </c>
      <c r="Y2832" s="682">
        <f>_xll.qlCalendarAdvance(Calendar,X2832,NDays&amp;"D")</f>
        <v>59112</v>
      </c>
      <c r="Z2832" s="681">
        <v>1.9896939136859748E-2</v>
      </c>
      <c r="AA2832" s="686"/>
      <c r="AB2832" s="685"/>
    </row>
    <row r="2833" spans="22:28" x14ac:dyDescent="0.2">
      <c r="V2833" s="688"/>
      <c r="W2833" s="687" t="str">
        <f t="shared" si="50"/>
        <v>1w</v>
      </c>
      <c r="X2833" s="683">
        <f>_xll.qlCalendarAdvance(Calendar,X2832,W2833,"f",FALSE)</f>
        <v>59119</v>
      </c>
      <c r="Y2833" s="682">
        <f>_xll.qlCalendarAdvance(Calendar,X2833,NDays&amp;"D")</f>
        <v>59119</v>
      </c>
      <c r="Z2833" s="681">
        <v>1.9901517988324402E-2</v>
      </c>
      <c r="AA2833" s="686"/>
      <c r="AB2833" s="685"/>
    </row>
    <row r="2834" spans="22:28" x14ac:dyDescent="0.2">
      <c r="V2834" s="688"/>
      <c r="W2834" s="687" t="str">
        <f t="shared" ref="W2834:W2897" si="51">W2833</f>
        <v>1w</v>
      </c>
      <c r="X2834" s="683">
        <f>_xll.qlCalendarAdvance(Calendar,X2833,W2834,"f",FALSE)</f>
        <v>59126</v>
      </c>
      <c r="Y2834" s="682">
        <f>_xll.qlCalendarAdvance(Calendar,X2834,NDays&amp;"D")</f>
        <v>59126</v>
      </c>
      <c r="Z2834" s="681">
        <v>1.9906110522832643E-2</v>
      </c>
      <c r="AA2834" s="686"/>
      <c r="AB2834" s="685"/>
    </row>
    <row r="2835" spans="22:28" x14ac:dyDescent="0.2">
      <c r="V2835" s="688"/>
      <c r="W2835" s="687" t="str">
        <f t="shared" si="51"/>
        <v>1w</v>
      </c>
      <c r="X2835" s="683">
        <f>_xll.qlCalendarAdvance(Calendar,X2834,W2835,"f",FALSE)</f>
        <v>59133</v>
      </c>
      <c r="Y2835" s="682">
        <f>_xll.qlCalendarAdvance(Calendar,X2835,NDays&amp;"D")</f>
        <v>59133</v>
      </c>
      <c r="Z2835" s="681">
        <v>1.9910716740222378E-2</v>
      </c>
      <c r="AA2835" s="686"/>
      <c r="AB2835" s="685"/>
    </row>
    <row r="2836" spans="22:28" x14ac:dyDescent="0.2">
      <c r="V2836" s="688"/>
      <c r="W2836" s="687" t="str">
        <f t="shared" si="51"/>
        <v>1w</v>
      </c>
      <c r="X2836" s="683">
        <f>_xll.qlCalendarAdvance(Calendar,X2835,W2836,"f",FALSE)</f>
        <v>59140</v>
      </c>
      <c r="Y2836" s="682">
        <f>_xll.qlCalendarAdvance(Calendar,X2836,NDays&amp;"D")</f>
        <v>59140</v>
      </c>
      <c r="Z2836" s="681">
        <v>1.9915336640736747E-2</v>
      </c>
      <c r="AA2836" s="686"/>
      <c r="AB2836" s="685"/>
    </row>
    <row r="2837" spans="22:28" x14ac:dyDescent="0.2">
      <c r="V2837" s="688"/>
      <c r="W2837" s="687" t="str">
        <f t="shared" si="51"/>
        <v>1w</v>
      </c>
      <c r="X2837" s="683">
        <f>_xll.qlCalendarAdvance(Calendar,X2836,W2837,"f",FALSE)</f>
        <v>59147</v>
      </c>
      <c r="Y2837" s="682">
        <f>_xll.qlCalendarAdvance(Calendar,X2837,NDays&amp;"D")</f>
        <v>59147</v>
      </c>
      <c r="Z2837" s="681">
        <v>1.9919970224051564E-2</v>
      </c>
      <c r="AA2837" s="686"/>
      <c r="AB2837" s="685"/>
    </row>
    <row r="2838" spans="22:28" x14ac:dyDescent="0.2">
      <c r="V2838" s="688"/>
      <c r="W2838" s="687" t="str">
        <f t="shared" si="51"/>
        <v>1w</v>
      </c>
      <c r="X2838" s="683">
        <f>_xll.qlCalendarAdvance(Calendar,X2837,W2838,"f",FALSE)</f>
        <v>59154</v>
      </c>
      <c r="Y2838" s="682">
        <f>_xll.qlCalendarAdvance(Calendar,X2838,NDays&amp;"D")</f>
        <v>59154</v>
      </c>
      <c r="Z2838" s="681">
        <v>1.9924617490409968E-2</v>
      </c>
      <c r="AA2838" s="686"/>
      <c r="AB2838" s="685"/>
    </row>
    <row r="2839" spans="22:28" x14ac:dyDescent="0.2">
      <c r="V2839" s="688"/>
      <c r="W2839" s="687" t="str">
        <f t="shared" si="51"/>
        <v>1w</v>
      </c>
      <c r="X2839" s="683">
        <f>_xll.qlCalendarAdvance(Calendar,X2838,W2839,"f",FALSE)</f>
        <v>59161</v>
      </c>
      <c r="Y2839" s="682">
        <f>_xll.qlCalendarAdvance(Calendar,X2839,NDays&amp;"D")</f>
        <v>59161</v>
      </c>
      <c r="Z2839" s="681">
        <v>1.9929278439730913E-2</v>
      </c>
      <c r="AA2839" s="686"/>
      <c r="AB2839" s="685"/>
    </row>
    <row r="2840" spans="22:28" x14ac:dyDescent="0.2">
      <c r="V2840" s="688"/>
      <c r="W2840" s="687" t="str">
        <f t="shared" si="51"/>
        <v>1w</v>
      </c>
      <c r="X2840" s="683">
        <f>_xll.qlCalendarAdvance(Calendar,X2839,W2840,"f",FALSE)</f>
        <v>59168</v>
      </c>
      <c r="Y2840" s="682">
        <f>_xll.qlCalendarAdvance(Calendar,X2840,NDays&amp;"D")</f>
        <v>59168</v>
      </c>
      <c r="Z2840" s="681">
        <v>1.9933953071933352E-2</v>
      </c>
      <c r="AA2840" s="686"/>
      <c r="AB2840" s="685"/>
    </row>
    <row r="2841" spans="22:28" x14ac:dyDescent="0.2">
      <c r="V2841" s="688"/>
      <c r="W2841" s="687" t="str">
        <f t="shared" si="51"/>
        <v>1w</v>
      </c>
      <c r="X2841" s="683">
        <f>_xll.qlCalendarAdvance(Calendar,X2840,W2841,"f",FALSE)</f>
        <v>59175</v>
      </c>
      <c r="Y2841" s="682">
        <f>_xll.qlCalendarAdvance(Calendar,X2841,NDays&amp;"D")</f>
        <v>59175</v>
      </c>
      <c r="Z2841" s="681">
        <v>1.9938641387179379E-2</v>
      </c>
      <c r="AA2841" s="686"/>
      <c r="AB2841" s="685"/>
    </row>
    <row r="2842" spans="22:28" x14ac:dyDescent="0.2">
      <c r="V2842" s="688"/>
      <c r="W2842" s="687" t="str">
        <f t="shared" si="51"/>
        <v>1w</v>
      </c>
      <c r="X2842" s="683">
        <f>_xll.qlCalendarAdvance(Calendar,X2841,W2842,"f",FALSE)</f>
        <v>59182</v>
      </c>
      <c r="Y2842" s="682">
        <f>_xll.qlCalendarAdvance(Calendar,X2842,NDays&amp;"D")</f>
        <v>59182</v>
      </c>
      <c r="Z2842" s="681">
        <v>1.9943343385225853E-2</v>
      </c>
      <c r="AA2842" s="686"/>
      <c r="AB2842" s="685"/>
    </row>
    <row r="2843" spans="22:28" x14ac:dyDescent="0.2">
      <c r="V2843" s="688"/>
      <c r="W2843" s="687" t="str">
        <f t="shared" si="51"/>
        <v>1w</v>
      </c>
      <c r="X2843" s="683">
        <f>_xll.qlCalendarAdvance(Calendar,X2842,W2843,"f",FALSE)</f>
        <v>59189</v>
      </c>
      <c r="Y2843" s="682">
        <f>_xll.qlCalendarAdvance(Calendar,X2843,NDays&amp;"D")</f>
        <v>59189</v>
      </c>
      <c r="Z2843" s="681">
        <v>1.9948059066396961E-2</v>
      </c>
      <c r="AA2843" s="686"/>
      <c r="AB2843" s="685"/>
    </row>
    <row r="2844" spans="22:28" x14ac:dyDescent="0.2">
      <c r="V2844" s="688"/>
      <c r="W2844" s="687" t="str">
        <f t="shared" si="51"/>
        <v>1w</v>
      </c>
      <c r="X2844" s="683">
        <f>_xll.qlCalendarAdvance(Calendar,X2843,W2844,"f",FALSE)</f>
        <v>59196</v>
      </c>
      <c r="Y2844" s="682">
        <f>_xll.qlCalendarAdvance(Calendar,X2844,NDays&amp;"D")</f>
        <v>59196</v>
      </c>
      <c r="Z2844" s="681">
        <v>1.995278843053061E-2</v>
      </c>
      <c r="AA2844" s="686"/>
      <c r="AB2844" s="685"/>
    </row>
    <row r="2845" spans="22:28" x14ac:dyDescent="0.2">
      <c r="V2845" s="688"/>
      <c r="W2845" s="687" t="str">
        <f t="shared" si="51"/>
        <v>1w</v>
      </c>
      <c r="X2845" s="683">
        <f>_xll.qlCalendarAdvance(Calendar,X2844,W2845,"f",FALSE)</f>
        <v>59203</v>
      </c>
      <c r="Y2845" s="682">
        <f>_xll.qlCalendarAdvance(Calendar,X2845,NDays&amp;"D")</f>
        <v>59203</v>
      </c>
      <c r="Z2845" s="681">
        <v>1.9957531477464707E-2</v>
      </c>
      <c r="AA2845" s="686"/>
      <c r="AB2845" s="685"/>
    </row>
    <row r="2846" spans="22:28" x14ac:dyDescent="0.2">
      <c r="V2846" s="688"/>
      <c r="W2846" s="687" t="str">
        <f t="shared" si="51"/>
        <v>1w</v>
      </c>
      <c r="X2846" s="683">
        <f>_xll.qlCalendarAdvance(Calendar,X2845,W2846,"f",FALSE)</f>
        <v>59210</v>
      </c>
      <c r="Y2846" s="682">
        <f>_xll.qlCalendarAdvance(Calendar,X2846,NDays&amp;"D")</f>
        <v>59210</v>
      </c>
      <c r="Z2846" s="681">
        <v>1.9962288207442391E-2</v>
      </c>
      <c r="AA2846" s="686"/>
      <c r="AB2846" s="685"/>
    </row>
    <row r="2847" spans="22:28" x14ac:dyDescent="0.2">
      <c r="V2847" s="688"/>
      <c r="W2847" s="687" t="str">
        <f t="shared" si="51"/>
        <v>1w</v>
      </c>
      <c r="X2847" s="683">
        <f>_xll.qlCalendarAdvance(Calendar,X2846,W2847,"f",FALSE)</f>
        <v>59217</v>
      </c>
      <c r="Y2847" s="682">
        <f>_xll.qlCalendarAdvance(Calendar,X2847,NDays&amp;"D")</f>
        <v>59217</v>
      </c>
      <c r="Z2847" s="681">
        <v>1.996705862030157E-2</v>
      </c>
      <c r="AA2847" s="686"/>
      <c r="AB2847" s="685"/>
    </row>
    <row r="2848" spans="22:28" x14ac:dyDescent="0.2">
      <c r="V2848" s="688"/>
      <c r="W2848" s="687" t="str">
        <f t="shared" si="51"/>
        <v>1w</v>
      </c>
      <c r="X2848" s="683">
        <f>_xll.qlCalendarAdvance(Calendar,X2847,W2848,"f",FALSE)</f>
        <v>59224</v>
      </c>
      <c r="Y2848" s="682">
        <f>_xll.qlCalendarAdvance(Calendar,X2848,NDays&amp;"D")</f>
        <v>59224</v>
      </c>
      <c r="Z2848" s="681">
        <v>1.9971842716285382E-2</v>
      </c>
      <c r="AA2848" s="686"/>
      <c r="AB2848" s="685"/>
    </row>
    <row r="2849" spans="22:28" x14ac:dyDescent="0.2">
      <c r="V2849" s="688"/>
      <c r="W2849" s="687" t="str">
        <f t="shared" si="51"/>
        <v>1w</v>
      </c>
      <c r="X2849" s="683">
        <f>_xll.qlCalendarAdvance(Calendar,X2848,W2849,"f",FALSE)</f>
        <v>59231</v>
      </c>
      <c r="Y2849" s="682">
        <f>_xll.qlCalendarAdvance(Calendar,X2849,NDays&amp;"D")</f>
        <v>59231</v>
      </c>
      <c r="Z2849" s="681">
        <v>1.9976640495150688E-2</v>
      </c>
      <c r="AA2849" s="686"/>
      <c r="AB2849" s="685"/>
    </row>
    <row r="2850" spans="22:28" x14ac:dyDescent="0.2">
      <c r="V2850" s="688"/>
      <c r="W2850" s="687" t="str">
        <f t="shared" si="51"/>
        <v>1w</v>
      </c>
      <c r="X2850" s="683">
        <f>_xll.qlCalendarAdvance(Calendar,X2849,W2850,"f",FALSE)</f>
        <v>59238</v>
      </c>
      <c r="Y2850" s="682">
        <f>_xll.qlCalendarAdvance(Calendar,X2850,NDays&amp;"D")</f>
        <v>59238</v>
      </c>
      <c r="Z2850" s="681">
        <v>1.9981451956897489E-2</v>
      </c>
      <c r="AA2850" s="686"/>
      <c r="AB2850" s="685"/>
    </row>
    <row r="2851" spans="22:28" x14ac:dyDescent="0.2">
      <c r="V2851" s="688"/>
      <c r="W2851" s="687" t="str">
        <f t="shared" si="51"/>
        <v>1w</v>
      </c>
      <c r="X2851" s="683">
        <f>_xll.qlCalendarAdvance(Calendar,X2850,W2851,"f",FALSE)</f>
        <v>59245</v>
      </c>
      <c r="Y2851" s="682">
        <f>_xll.qlCalendarAdvance(Calendar,X2851,NDays&amp;"D")</f>
        <v>59245</v>
      </c>
      <c r="Z2851" s="681">
        <v>1.9986277101768923E-2</v>
      </c>
      <c r="AA2851" s="686"/>
      <c r="AB2851" s="685"/>
    </row>
    <row r="2852" spans="22:28" x14ac:dyDescent="0.2">
      <c r="V2852" s="688"/>
      <c r="W2852" s="687" t="str">
        <f t="shared" si="51"/>
        <v>1w</v>
      </c>
      <c r="X2852" s="683">
        <f>_xll.qlCalendarAdvance(Calendar,X2851,W2852,"f",FALSE)</f>
        <v>59252</v>
      </c>
      <c r="Y2852" s="682">
        <f>_xll.qlCalendarAdvance(Calendar,X2852,NDays&amp;"D")</f>
        <v>59252</v>
      </c>
      <c r="Z2852" s="681">
        <v>1.9991115929440806E-2</v>
      </c>
      <c r="AA2852" s="686"/>
      <c r="AB2852" s="685"/>
    </row>
    <row r="2853" spans="22:28" x14ac:dyDescent="0.2">
      <c r="V2853" s="688"/>
      <c r="W2853" s="687" t="str">
        <f t="shared" si="51"/>
        <v>1w</v>
      </c>
      <c r="X2853" s="683">
        <f>_xll.qlCalendarAdvance(Calendar,X2852,W2853,"f",FALSE)</f>
        <v>59259</v>
      </c>
      <c r="Y2853" s="682">
        <f>_xll.qlCalendarAdvance(Calendar,X2853,NDays&amp;"D")</f>
        <v>59259</v>
      </c>
      <c r="Z2853" s="681">
        <v>1.9995968440075229E-2</v>
      </c>
      <c r="AA2853" s="686"/>
      <c r="AB2853" s="685"/>
    </row>
    <row r="2854" spans="22:28" x14ac:dyDescent="0.2">
      <c r="V2854" s="688"/>
      <c r="W2854" s="687" t="str">
        <f t="shared" si="51"/>
        <v>1w</v>
      </c>
      <c r="X2854" s="683">
        <f>_xll.qlCalendarAdvance(Calendar,X2853,W2854,"f",FALSE)</f>
        <v>59266</v>
      </c>
      <c r="Y2854" s="682">
        <f>_xll.qlCalendarAdvance(Calendar,X2854,NDays&amp;"D")</f>
        <v>59266</v>
      </c>
      <c r="Z2854" s="681">
        <v>2.0000834633672193E-2</v>
      </c>
      <c r="AA2854" s="686"/>
      <c r="AB2854" s="685"/>
    </row>
    <row r="2855" spans="22:28" x14ac:dyDescent="0.2">
      <c r="V2855" s="688"/>
      <c r="W2855" s="687" t="str">
        <f t="shared" si="51"/>
        <v>1w</v>
      </c>
      <c r="X2855" s="683">
        <f>_xll.qlCalendarAdvance(Calendar,X2854,W2855,"f",FALSE)</f>
        <v>59273</v>
      </c>
      <c r="Y2855" s="682">
        <f>_xll.qlCalendarAdvance(Calendar,X2855,NDays&amp;"D")</f>
        <v>59273</v>
      </c>
      <c r="Z2855" s="681">
        <v>2.0005714510312744E-2</v>
      </c>
      <c r="AA2855" s="686"/>
      <c r="AB2855" s="685"/>
    </row>
    <row r="2856" spans="22:28" x14ac:dyDescent="0.2">
      <c r="V2856" s="688"/>
      <c r="W2856" s="687" t="str">
        <f t="shared" si="51"/>
        <v>1w</v>
      </c>
      <c r="X2856" s="683">
        <f>_xll.qlCalendarAdvance(Calendar,X2855,W2856,"f",FALSE)</f>
        <v>59280</v>
      </c>
      <c r="Y2856" s="682">
        <f>_xll.qlCalendarAdvance(Calendar,X2856,NDays&amp;"D")</f>
        <v>59280</v>
      </c>
      <c r="Z2856" s="681">
        <v>2.0010608069915836E-2</v>
      </c>
      <c r="AA2856" s="686"/>
      <c r="AB2856" s="685"/>
    </row>
    <row r="2857" spans="22:28" x14ac:dyDescent="0.2">
      <c r="V2857" s="688"/>
      <c r="W2857" s="687" t="str">
        <f t="shared" si="51"/>
        <v>1w</v>
      </c>
      <c r="X2857" s="683">
        <f>_xll.qlCalendarAdvance(Calendar,X2856,W2857,"f",FALSE)</f>
        <v>59287</v>
      </c>
      <c r="Y2857" s="682">
        <f>_xll.qlCalendarAdvance(Calendar,X2857,NDays&amp;"D")</f>
        <v>59287</v>
      </c>
      <c r="Z2857" s="681">
        <v>2.0015515312481469E-2</v>
      </c>
      <c r="AA2857" s="686"/>
      <c r="AB2857" s="685"/>
    </row>
    <row r="2858" spans="22:28" x14ac:dyDescent="0.2">
      <c r="V2858" s="688"/>
      <c r="W2858" s="687" t="str">
        <f t="shared" si="51"/>
        <v>1w</v>
      </c>
      <c r="X2858" s="683">
        <f>_xll.qlCalendarAdvance(Calendar,X2857,W2858,"f",FALSE)</f>
        <v>59294</v>
      </c>
      <c r="Y2858" s="682">
        <f>_xll.qlCalendarAdvance(Calendar,X2858,NDays&amp;"D")</f>
        <v>59294</v>
      </c>
      <c r="Z2858" s="681">
        <v>2.0020436238009642E-2</v>
      </c>
      <c r="AA2858" s="686"/>
      <c r="AB2858" s="685"/>
    </row>
    <row r="2859" spans="22:28" x14ac:dyDescent="0.2">
      <c r="V2859" s="688"/>
      <c r="W2859" s="687" t="str">
        <f t="shared" si="51"/>
        <v>1w</v>
      </c>
      <c r="X2859" s="683">
        <f>_xll.qlCalendarAdvance(Calendar,X2858,W2859,"f",FALSE)</f>
        <v>59301</v>
      </c>
      <c r="Y2859" s="682">
        <f>_xll.qlCalendarAdvance(Calendar,X2859,NDays&amp;"D")</f>
        <v>59301</v>
      </c>
      <c r="Z2859" s="681">
        <v>2.002537084641931E-2</v>
      </c>
      <c r="AA2859" s="686"/>
      <c r="AB2859" s="685"/>
    </row>
    <row r="2860" spans="22:28" x14ac:dyDescent="0.2">
      <c r="V2860" s="688"/>
      <c r="W2860" s="687" t="str">
        <f t="shared" si="51"/>
        <v>1w</v>
      </c>
      <c r="X2860" s="683">
        <f>_xll.qlCalendarAdvance(Calendar,X2859,W2860,"f",FALSE)</f>
        <v>59308</v>
      </c>
      <c r="Y2860" s="682">
        <f>_xll.qlCalendarAdvance(Calendar,X2860,NDays&amp;"D")</f>
        <v>59308</v>
      </c>
      <c r="Z2860" s="681">
        <v>2.0030319137872565E-2</v>
      </c>
      <c r="AA2860" s="686"/>
      <c r="AB2860" s="685"/>
    </row>
    <row r="2861" spans="22:28" x14ac:dyDescent="0.2">
      <c r="V2861" s="688"/>
      <c r="W2861" s="687" t="str">
        <f t="shared" si="51"/>
        <v>1w</v>
      </c>
      <c r="X2861" s="683">
        <f>_xll.qlCalendarAdvance(Calendar,X2860,W2861,"f",FALSE)</f>
        <v>59315</v>
      </c>
      <c r="Y2861" s="682">
        <f>_xll.qlCalendarAdvance(Calendar,X2861,NDays&amp;"D")</f>
        <v>59315</v>
      </c>
      <c r="Z2861" s="681">
        <v>2.0035281112369407E-2</v>
      </c>
      <c r="AA2861" s="686"/>
      <c r="AB2861" s="685"/>
    </row>
    <row r="2862" spans="22:28" x14ac:dyDescent="0.2">
      <c r="V2862" s="688"/>
      <c r="W2862" s="687" t="str">
        <f t="shared" si="51"/>
        <v>1w</v>
      </c>
      <c r="X2862" s="683">
        <f>_xll.qlCalendarAdvance(Calendar,X2861,W2862,"f",FALSE)</f>
        <v>59322</v>
      </c>
      <c r="Y2862" s="682">
        <f>_xll.qlCalendarAdvance(Calendar,X2862,NDays&amp;"D")</f>
        <v>59322</v>
      </c>
      <c r="Z2862" s="681">
        <v>2.0040256769747744E-2</v>
      </c>
      <c r="AA2862" s="686"/>
      <c r="AB2862" s="685"/>
    </row>
    <row r="2863" spans="22:28" x14ac:dyDescent="0.2">
      <c r="V2863" s="688"/>
      <c r="W2863" s="687" t="str">
        <f t="shared" si="51"/>
        <v>1w</v>
      </c>
      <c r="X2863" s="683">
        <f>_xll.qlCalendarAdvance(Calendar,X2862,W2863,"f",FALSE)</f>
        <v>59329</v>
      </c>
      <c r="Y2863" s="682">
        <f>_xll.qlCalendarAdvance(Calendar,X2863,NDays&amp;"D")</f>
        <v>59329</v>
      </c>
      <c r="Z2863" s="681">
        <v>2.0045246110007575E-2</v>
      </c>
      <c r="AA2863" s="686"/>
      <c r="AB2863" s="685"/>
    </row>
    <row r="2864" spans="22:28" x14ac:dyDescent="0.2">
      <c r="V2864" s="688"/>
      <c r="W2864" s="687" t="str">
        <f t="shared" si="51"/>
        <v>1w</v>
      </c>
      <c r="X2864" s="683">
        <f>_xll.qlCalendarAdvance(Calendar,X2863,W2864,"f",FALSE)</f>
        <v>59336</v>
      </c>
      <c r="Y2864" s="682">
        <f>_xll.qlCalendarAdvance(Calendar,X2864,NDays&amp;"D")</f>
        <v>59336</v>
      </c>
      <c r="Z2864" s="681">
        <v>2.0050249133310993E-2</v>
      </c>
      <c r="AA2864" s="686"/>
      <c r="AB2864" s="685"/>
    </row>
    <row r="2865" spans="22:28" x14ac:dyDescent="0.2">
      <c r="V2865" s="688"/>
      <c r="W2865" s="687" t="str">
        <f t="shared" si="51"/>
        <v>1w</v>
      </c>
      <c r="X2865" s="683">
        <f>_xll.qlCalendarAdvance(Calendar,X2864,W2865,"f",FALSE)</f>
        <v>59343</v>
      </c>
      <c r="Y2865" s="682">
        <f>_xll.qlCalendarAdvance(Calendar,X2865,NDays&amp;"D")</f>
        <v>59343</v>
      </c>
      <c r="Z2865" s="681">
        <v>2.0055265839657999E-2</v>
      </c>
      <c r="AA2865" s="686"/>
      <c r="AB2865" s="685"/>
    </row>
    <row r="2866" spans="22:28" x14ac:dyDescent="0.2">
      <c r="V2866" s="688"/>
      <c r="W2866" s="687" t="str">
        <f t="shared" si="51"/>
        <v>1w</v>
      </c>
      <c r="X2866" s="683">
        <f>_xll.qlCalendarAdvance(Calendar,X2865,W2866,"f",FALSE)</f>
        <v>59350</v>
      </c>
      <c r="Y2866" s="682">
        <f>_xll.qlCalendarAdvance(Calendar,X2866,NDays&amp;"D")</f>
        <v>59350</v>
      </c>
      <c r="Z2866" s="681">
        <v>2.0060296228805452E-2</v>
      </c>
      <c r="AA2866" s="686"/>
      <c r="AB2866" s="685"/>
    </row>
    <row r="2867" spans="22:28" x14ac:dyDescent="0.2">
      <c r="V2867" s="688"/>
      <c r="W2867" s="687" t="str">
        <f t="shared" si="51"/>
        <v>1w</v>
      </c>
      <c r="X2867" s="683">
        <f>_xll.qlCalendarAdvance(Calendar,X2866,W2867,"f",FALSE)</f>
        <v>59357</v>
      </c>
      <c r="Y2867" s="682">
        <f>_xll.qlCalendarAdvance(Calendar,X2867,NDays&amp;"D")</f>
        <v>59357</v>
      </c>
      <c r="Z2867" s="681">
        <v>2.0065340301077539E-2</v>
      </c>
      <c r="AA2867" s="686"/>
      <c r="AB2867" s="685"/>
    </row>
    <row r="2868" spans="22:28" x14ac:dyDescent="0.2">
      <c r="V2868" s="688"/>
      <c r="W2868" s="687" t="str">
        <f t="shared" si="51"/>
        <v>1w</v>
      </c>
      <c r="X2868" s="683">
        <f>_xll.qlCalendarAdvance(Calendar,X2867,W2868,"f",FALSE)</f>
        <v>59364</v>
      </c>
      <c r="Y2868" s="682">
        <f>_xll.qlCalendarAdvance(Calendar,X2868,NDays&amp;"D")</f>
        <v>59364</v>
      </c>
      <c r="Z2868" s="681">
        <v>2.0070398056150074E-2</v>
      </c>
      <c r="AA2868" s="686"/>
      <c r="AB2868" s="685"/>
    </row>
    <row r="2869" spans="22:28" x14ac:dyDescent="0.2">
      <c r="V2869" s="688"/>
      <c r="W2869" s="687" t="str">
        <f t="shared" si="51"/>
        <v>1w</v>
      </c>
      <c r="X2869" s="683">
        <f>_xll.qlCalendarAdvance(Calendar,X2868,W2869,"f",FALSE)</f>
        <v>59371</v>
      </c>
      <c r="Y2869" s="682">
        <f>_xll.qlCalendarAdvance(Calendar,X2869,NDays&amp;"D")</f>
        <v>59371</v>
      </c>
      <c r="Z2869" s="681">
        <v>2.0075469494347242E-2</v>
      </c>
      <c r="AA2869" s="686"/>
      <c r="AB2869" s="685"/>
    </row>
    <row r="2870" spans="22:28" x14ac:dyDescent="0.2">
      <c r="V2870" s="688"/>
      <c r="W2870" s="687" t="str">
        <f t="shared" si="51"/>
        <v>1w</v>
      </c>
      <c r="X2870" s="683">
        <f>_xll.qlCalendarAdvance(Calendar,X2869,W2870,"f",FALSE)</f>
        <v>59378</v>
      </c>
      <c r="Y2870" s="682">
        <f>_xll.qlCalendarAdvance(Calendar,X2870,NDays&amp;"D")</f>
        <v>59378</v>
      </c>
      <c r="Z2870" s="681">
        <v>2.0080554615587998E-2</v>
      </c>
      <c r="AA2870" s="686"/>
      <c r="AB2870" s="685"/>
    </row>
    <row r="2871" spans="22:28" x14ac:dyDescent="0.2">
      <c r="V2871" s="688"/>
      <c r="W2871" s="687" t="str">
        <f t="shared" si="51"/>
        <v>1w</v>
      </c>
      <c r="X2871" s="683">
        <f>_xll.qlCalendarAdvance(Calendar,X2870,W2871,"f",FALSE)</f>
        <v>59385</v>
      </c>
      <c r="Y2871" s="682">
        <f>_xll.qlCalendarAdvance(Calendar,X2871,NDays&amp;"D")</f>
        <v>59385</v>
      </c>
      <c r="Z2871" s="681">
        <v>2.0085653419548155E-2</v>
      </c>
      <c r="AA2871" s="686"/>
      <c r="AB2871" s="685"/>
    </row>
    <row r="2872" spans="22:28" x14ac:dyDescent="0.2">
      <c r="V2872" s="688"/>
      <c r="W2872" s="687" t="str">
        <f t="shared" si="51"/>
        <v>1w</v>
      </c>
      <c r="X2872" s="683">
        <f>_xll.qlCalendarAdvance(Calendar,X2871,W2872,"f",FALSE)</f>
        <v>59392</v>
      </c>
      <c r="Y2872" s="682">
        <f>_xll.qlCalendarAdvance(Calendar,X2872,NDays&amp;"D")</f>
        <v>59392</v>
      </c>
      <c r="Z2872" s="681">
        <v>2.0090765906632946E-2</v>
      </c>
      <c r="AA2872" s="686"/>
      <c r="AB2872" s="685"/>
    </row>
    <row r="2873" spans="22:28" x14ac:dyDescent="0.2">
      <c r="V2873" s="688"/>
      <c r="W2873" s="687" t="str">
        <f t="shared" si="51"/>
        <v>1w</v>
      </c>
      <c r="X2873" s="683">
        <f>_xll.qlCalendarAdvance(Calendar,X2872,W2873,"f",FALSE)</f>
        <v>59399</v>
      </c>
      <c r="Y2873" s="682">
        <f>_xll.qlCalendarAdvance(Calendar,X2873,NDays&amp;"D")</f>
        <v>59399</v>
      </c>
      <c r="Z2873" s="681">
        <v>2.0095892076680277E-2</v>
      </c>
      <c r="AA2873" s="686"/>
      <c r="AB2873" s="685"/>
    </row>
    <row r="2874" spans="22:28" x14ac:dyDescent="0.2">
      <c r="V2874" s="688"/>
      <c r="W2874" s="687" t="str">
        <f t="shared" si="51"/>
        <v>1w</v>
      </c>
      <c r="X2874" s="683">
        <f>_xll.qlCalendarAdvance(Calendar,X2873,W2874,"f",FALSE)</f>
        <v>59406</v>
      </c>
      <c r="Y2874" s="682">
        <f>_xll.qlCalendarAdvance(Calendar,X2874,NDays&amp;"D")</f>
        <v>59406</v>
      </c>
      <c r="Z2874" s="681">
        <v>2.010103192969015E-2</v>
      </c>
      <c r="AA2874" s="686"/>
      <c r="AB2874" s="685"/>
    </row>
    <row r="2875" spans="22:28" x14ac:dyDescent="0.2">
      <c r="V2875" s="688"/>
      <c r="W2875" s="687" t="str">
        <f t="shared" si="51"/>
        <v>1w</v>
      </c>
      <c r="X2875" s="683">
        <f>_xll.qlCalendarAdvance(Calendar,X2874,W2875,"f",FALSE)</f>
        <v>59413</v>
      </c>
      <c r="Y2875" s="682">
        <f>_xll.qlCalendarAdvance(Calendar,X2875,NDays&amp;"D")</f>
        <v>59413</v>
      </c>
      <c r="Z2875" s="681">
        <v>2.0106185465662563E-2</v>
      </c>
      <c r="AA2875" s="686"/>
      <c r="AB2875" s="685"/>
    </row>
    <row r="2876" spans="22:28" x14ac:dyDescent="0.2">
      <c r="V2876" s="688"/>
      <c r="W2876" s="687" t="str">
        <f t="shared" si="51"/>
        <v>1w</v>
      </c>
      <c r="X2876" s="683">
        <f>_xll.qlCalendarAdvance(Calendar,X2875,W2876,"f",FALSE)</f>
        <v>59420</v>
      </c>
      <c r="Y2876" s="682">
        <f>_xll.qlCalendarAdvance(Calendar,X2876,NDays&amp;"D")</f>
        <v>59420</v>
      </c>
      <c r="Z2876" s="681">
        <v>2.0111352684597517E-2</v>
      </c>
      <c r="AA2876" s="686"/>
      <c r="AB2876" s="685"/>
    </row>
    <row r="2877" spans="22:28" x14ac:dyDescent="0.2">
      <c r="V2877" s="688"/>
      <c r="W2877" s="687" t="str">
        <f t="shared" si="51"/>
        <v>1w</v>
      </c>
      <c r="X2877" s="683">
        <f>_xll.qlCalendarAdvance(Calendar,X2876,W2877,"f",FALSE)</f>
        <v>59427</v>
      </c>
      <c r="Y2877" s="682">
        <f>_xll.qlCalendarAdvance(Calendar,X2877,NDays&amp;"D")</f>
        <v>59427</v>
      </c>
      <c r="Z2877" s="681">
        <v>2.0116533586657104E-2</v>
      </c>
      <c r="AA2877" s="686"/>
      <c r="AB2877" s="685"/>
    </row>
    <row r="2878" spans="22:28" x14ac:dyDescent="0.2">
      <c r="V2878" s="688"/>
      <c r="W2878" s="687" t="str">
        <f t="shared" si="51"/>
        <v>1w</v>
      </c>
      <c r="X2878" s="683">
        <f>_xll.qlCalendarAdvance(Calendar,X2877,W2878,"f",FALSE)</f>
        <v>59434</v>
      </c>
      <c r="Y2878" s="682">
        <f>_xll.qlCalendarAdvance(Calendar,X2878,NDays&amp;"D")</f>
        <v>59434</v>
      </c>
      <c r="Z2878" s="681">
        <v>2.0121728171517139E-2</v>
      </c>
      <c r="AA2878" s="686"/>
      <c r="AB2878" s="685"/>
    </row>
    <row r="2879" spans="22:28" x14ac:dyDescent="0.2">
      <c r="V2879" s="688"/>
      <c r="W2879" s="687" t="str">
        <f t="shared" si="51"/>
        <v>1w</v>
      </c>
      <c r="X2879" s="683">
        <f>_xll.qlCalendarAdvance(Calendar,X2878,W2879,"f",FALSE)</f>
        <v>59441</v>
      </c>
      <c r="Y2879" s="682">
        <f>_xll.qlCalendarAdvance(Calendar,X2879,NDays&amp;"D")</f>
        <v>59441</v>
      </c>
      <c r="Z2879" s="681">
        <v>2.0126936439339715E-2</v>
      </c>
      <c r="AA2879" s="686"/>
      <c r="AB2879" s="685"/>
    </row>
    <row r="2880" spans="22:28" x14ac:dyDescent="0.2">
      <c r="V2880" s="688"/>
      <c r="W2880" s="687" t="str">
        <f t="shared" si="51"/>
        <v>1w</v>
      </c>
      <c r="X2880" s="683">
        <f>_xll.qlCalendarAdvance(Calendar,X2879,W2880,"f",FALSE)</f>
        <v>59448</v>
      </c>
      <c r="Y2880" s="682">
        <f>_xll.qlCalendarAdvance(Calendar,X2880,NDays&amp;"D")</f>
        <v>59448</v>
      </c>
      <c r="Z2880" s="681">
        <v>2.0132158390286925E-2</v>
      </c>
      <c r="AA2880" s="686"/>
      <c r="AB2880" s="685"/>
    </row>
    <row r="2881" spans="22:28" x14ac:dyDescent="0.2">
      <c r="V2881" s="688"/>
      <c r="W2881" s="687" t="str">
        <f t="shared" si="51"/>
        <v>1w</v>
      </c>
      <c r="X2881" s="683">
        <f>_xll.qlCalendarAdvance(Calendar,X2880,W2881,"f",FALSE)</f>
        <v>59455</v>
      </c>
      <c r="Y2881" s="682">
        <f>_xll.qlCalendarAdvance(Calendar,X2881,NDays&amp;"D")</f>
        <v>59455</v>
      </c>
      <c r="Z2881" s="681">
        <v>2.0137394024034583E-2</v>
      </c>
      <c r="AA2881" s="686"/>
      <c r="AB2881" s="685"/>
    </row>
    <row r="2882" spans="22:28" x14ac:dyDescent="0.2">
      <c r="V2882" s="688"/>
      <c r="W2882" s="687" t="str">
        <f t="shared" si="51"/>
        <v>1w</v>
      </c>
      <c r="X2882" s="683">
        <f>_xll.qlCalendarAdvance(Calendar,X2881,W2882,"f",FALSE)</f>
        <v>59462</v>
      </c>
      <c r="Y2882" s="682">
        <f>_xll.qlCalendarAdvance(Calendar,X2882,NDays&amp;"D")</f>
        <v>59462</v>
      </c>
      <c r="Z2882" s="681">
        <v>2.0142643340906874E-2</v>
      </c>
      <c r="AA2882" s="686"/>
      <c r="AB2882" s="685"/>
    </row>
    <row r="2883" spans="22:28" x14ac:dyDescent="0.2">
      <c r="V2883" s="688"/>
      <c r="W2883" s="687" t="str">
        <f t="shared" si="51"/>
        <v>1w</v>
      </c>
      <c r="X2883" s="683">
        <f>_xll.qlCalendarAdvance(Calendar,X2882,W2883,"f",FALSE)</f>
        <v>59469</v>
      </c>
      <c r="Y2883" s="682">
        <f>_xll.qlCalendarAdvance(Calendar,X2883,NDays&amp;"D")</f>
        <v>59469</v>
      </c>
      <c r="Z2883" s="681">
        <v>2.014790634066066E-2</v>
      </c>
      <c r="AA2883" s="686"/>
      <c r="AB2883" s="685"/>
    </row>
    <row r="2884" spans="22:28" x14ac:dyDescent="0.2">
      <c r="V2884" s="688"/>
      <c r="W2884" s="687" t="str">
        <f t="shared" si="51"/>
        <v>1w</v>
      </c>
      <c r="X2884" s="683">
        <f>_xll.qlCalendarAdvance(Calendar,X2883,W2884,"f",FALSE)</f>
        <v>59476</v>
      </c>
      <c r="Y2884" s="682">
        <f>_xll.qlCalendarAdvance(Calendar,X2884,NDays&amp;"D")</f>
        <v>59476</v>
      </c>
      <c r="Z2884" s="681">
        <v>2.0153183023539079E-2</v>
      </c>
      <c r="AA2884" s="686"/>
      <c r="AB2884" s="685"/>
    </row>
    <row r="2885" spans="22:28" x14ac:dyDescent="0.2">
      <c r="V2885" s="688"/>
      <c r="W2885" s="687" t="str">
        <f t="shared" si="51"/>
        <v>1w</v>
      </c>
      <c r="X2885" s="683">
        <f>_xll.qlCalendarAdvance(Calendar,X2884,W2885,"f",FALSE)</f>
        <v>59483</v>
      </c>
      <c r="Y2885" s="682">
        <f>_xll.qlCalendarAdvance(Calendar,X2885,NDays&amp;"D")</f>
        <v>59483</v>
      </c>
      <c r="Z2885" s="681">
        <v>2.0158473389298992E-2</v>
      </c>
      <c r="AA2885" s="686"/>
      <c r="AB2885" s="685"/>
    </row>
    <row r="2886" spans="22:28" x14ac:dyDescent="0.2">
      <c r="V2886" s="688"/>
      <c r="W2886" s="687" t="str">
        <f t="shared" si="51"/>
        <v>1w</v>
      </c>
      <c r="X2886" s="683">
        <f>_xll.qlCalendarAdvance(Calendar,X2885,W2886,"f",FALSE)</f>
        <v>59490</v>
      </c>
      <c r="Y2886" s="682">
        <f>_xll.qlCalendarAdvance(Calendar,X2886,NDays&amp;"D")</f>
        <v>59490</v>
      </c>
      <c r="Z2886" s="681">
        <v>2.0163777437859354E-2</v>
      </c>
      <c r="AA2886" s="686"/>
      <c r="AB2886" s="685"/>
    </row>
    <row r="2887" spans="22:28" x14ac:dyDescent="0.2">
      <c r="V2887" s="688"/>
      <c r="W2887" s="687" t="str">
        <f t="shared" si="51"/>
        <v>1w</v>
      </c>
      <c r="X2887" s="683">
        <f>_xll.qlCalendarAdvance(Calendar,X2886,W2887,"f",FALSE)</f>
        <v>59497</v>
      </c>
      <c r="Y2887" s="682">
        <f>_xll.qlCalendarAdvance(Calendar,X2887,NDays&amp;"D")</f>
        <v>59497</v>
      </c>
      <c r="Z2887" s="681">
        <v>2.0169095169706441E-2</v>
      </c>
      <c r="AA2887" s="686"/>
      <c r="AB2887" s="685"/>
    </row>
    <row r="2888" spans="22:28" x14ac:dyDescent="0.2">
      <c r="V2888" s="688"/>
      <c r="W2888" s="687" t="str">
        <f t="shared" si="51"/>
        <v>1w</v>
      </c>
      <c r="X2888" s="683">
        <f>_xll.qlCalendarAdvance(Calendar,X2887,W2888,"f",FALSE)</f>
        <v>59504</v>
      </c>
      <c r="Y2888" s="682">
        <f>_xll.qlCalendarAdvance(Calendar,X2888,NDays&amp;"D")</f>
        <v>59504</v>
      </c>
      <c r="Z2888" s="681">
        <v>2.0174426584353977E-2</v>
      </c>
      <c r="AA2888" s="686"/>
      <c r="AB2888" s="685"/>
    </row>
    <row r="2889" spans="22:28" x14ac:dyDescent="0.2">
      <c r="V2889" s="688"/>
      <c r="W2889" s="687" t="str">
        <f t="shared" si="51"/>
        <v>1w</v>
      </c>
      <c r="X2889" s="683">
        <f>_xll.qlCalendarAdvance(Calendar,X2888,W2889,"f",FALSE)</f>
        <v>59511</v>
      </c>
      <c r="Y2889" s="682">
        <f>_xll.qlCalendarAdvance(Calendar,X2889,NDays&amp;"D")</f>
        <v>59511</v>
      </c>
      <c r="Z2889" s="681">
        <v>2.01797716820451E-2</v>
      </c>
      <c r="AA2889" s="686"/>
      <c r="AB2889" s="685"/>
    </row>
    <row r="2890" spans="22:28" x14ac:dyDescent="0.2">
      <c r="V2890" s="688"/>
      <c r="W2890" s="687" t="str">
        <f t="shared" si="51"/>
        <v>1w</v>
      </c>
      <c r="X2890" s="683">
        <f>_xll.qlCalendarAdvance(Calendar,X2889,W2890,"f",FALSE)</f>
        <v>59518</v>
      </c>
      <c r="Y2890" s="682">
        <f>_xll.qlCalendarAdvance(Calendar,X2890,NDays&amp;"D")</f>
        <v>59518</v>
      </c>
      <c r="Z2890" s="681">
        <v>2.0185130462698764E-2</v>
      </c>
      <c r="AA2890" s="686"/>
      <c r="AB2890" s="685"/>
    </row>
    <row r="2891" spans="22:28" x14ac:dyDescent="0.2">
      <c r="V2891" s="688"/>
      <c r="W2891" s="687" t="str">
        <f t="shared" si="51"/>
        <v>1w</v>
      </c>
      <c r="X2891" s="683">
        <f>_xll.qlCalendarAdvance(Calendar,X2890,W2891,"f",FALSE)</f>
        <v>59525</v>
      </c>
      <c r="Y2891" s="682">
        <f>_xll.qlCalendarAdvance(Calendar,X2891,NDays&amp;"D")</f>
        <v>59525</v>
      </c>
      <c r="Z2891" s="681">
        <v>2.0190502926477061E-2</v>
      </c>
      <c r="AA2891" s="686"/>
      <c r="AB2891" s="685"/>
    </row>
    <row r="2892" spans="22:28" x14ac:dyDescent="0.2">
      <c r="V2892" s="688"/>
      <c r="W2892" s="687" t="str">
        <f t="shared" si="51"/>
        <v>1w</v>
      </c>
      <c r="X2892" s="683">
        <f>_xll.qlCalendarAdvance(Calendar,X2891,W2892,"f",FALSE)</f>
        <v>59532</v>
      </c>
      <c r="Y2892" s="682">
        <f>_xll.qlCalendarAdvance(Calendar,X2892,NDays&amp;"D")</f>
        <v>59532</v>
      </c>
      <c r="Z2892" s="681">
        <v>2.019588907297476E-2</v>
      </c>
      <c r="AA2892" s="686"/>
      <c r="AB2892" s="685"/>
    </row>
    <row r="2893" spans="22:28" x14ac:dyDescent="0.2">
      <c r="V2893" s="688"/>
      <c r="W2893" s="687" t="str">
        <f t="shared" si="51"/>
        <v>1w</v>
      </c>
      <c r="X2893" s="683">
        <f>_xll.qlCalendarAdvance(Calendar,X2892,W2893,"f",FALSE)</f>
        <v>59539</v>
      </c>
      <c r="Y2893" s="682">
        <f>_xll.qlCalendarAdvance(Calendar,X2893,NDays&amp;"D")</f>
        <v>59539</v>
      </c>
      <c r="Z2893" s="681">
        <v>2.0201288902597092E-2</v>
      </c>
      <c r="AA2893" s="686"/>
      <c r="AB2893" s="685"/>
    </row>
    <row r="2894" spans="22:28" x14ac:dyDescent="0.2">
      <c r="V2894" s="688"/>
      <c r="W2894" s="687" t="str">
        <f t="shared" si="51"/>
        <v>1w</v>
      </c>
      <c r="X2894" s="683">
        <f>_xll.qlCalendarAdvance(Calendar,X2893,W2894,"f",FALSE)</f>
        <v>59546</v>
      </c>
      <c r="Y2894" s="682">
        <f>_xll.qlCalendarAdvance(Calendar,X2894,NDays&amp;"D")</f>
        <v>59546</v>
      </c>
      <c r="Z2894" s="681">
        <v>2.0206702415263011E-2</v>
      </c>
      <c r="AA2894" s="686"/>
      <c r="AB2894" s="685"/>
    </row>
    <row r="2895" spans="22:28" x14ac:dyDescent="0.2">
      <c r="V2895" s="688"/>
      <c r="W2895" s="687" t="str">
        <f t="shared" si="51"/>
        <v>1w</v>
      </c>
      <c r="X2895" s="683">
        <f>_xll.qlCalendarAdvance(Calendar,X2894,W2895,"f",FALSE)</f>
        <v>59553</v>
      </c>
      <c r="Y2895" s="682">
        <f>_xll.qlCalendarAdvance(Calendar,X2895,NDays&amp;"D")</f>
        <v>59553</v>
      </c>
      <c r="Z2895" s="681">
        <v>2.0212129610810425E-2</v>
      </c>
      <c r="AA2895" s="686"/>
      <c r="AB2895" s="685"/>
    </row>
    <row r="2896" spans="22:28" x14ac:dyDescent="0.2">
      <c r="V2896" s="688"/>
      <c r="W2896" s="687" t="str">
        <f t="shared" si="51"/>
        <v>1w</v>
      </c>
      <c r="X2896" s="683">
        <f>_xll.qlCalendarAdvance(Calendar,X2895,W2896,"f",FALSE)</f>
        <v>59560</v>
      </c>
      <c r="Y2896" s="682">
        <f>_xll.qlCalendarAdvance(Calendar,X2896,NDays&amp;"D")</f>
        <v>59560</v>
      </c>
      <c r="Z2896" s="681">
        <v>2.0217570489401426E-2</v>
      </c>
      <c r="AA2896" s="686"/>
      <c r="AB2896" s="685"/>
    </row>
    <row r="2897" spans="22:28" x14ac:dyDescent="0.2">
      <c r="V2897" s="688"/>
      <c r="W2897" s="687" t="str">
        <f t="shared" si="51"/>
        <v>1w</v>
      </c>
      <c r="X2897" s="683">
        <f>_xll.qlCalendarAdvance(Calendar,X2896,W2897,"f",FALSE)</f>
        <v>59567</v>
      </c>
      <c r="Y2897" s="682">
        <f>_xll.qlCalendarAdvance(Calendar,X2897,NDays&amp;"D")</f>
        <v>59567</v>
      </c>
      <c r="Z2897" s="681">
        <v>2.0223025050873922E-2</v>
      </c>
      <c r="AA2897" s="686"/>
      <c r="AB2897" s="685"/>
    </row>
    <row r="2898" spans="22:28" x14ac:dyDescent="0.2">
      <c r="V2898" s="688"/>
      <c r="W2898" s="687" t="str">
        <f t="shared" ref="W2898:W2961" si="52">W2897</f>
        <v>1w</v>
      </c>
      <c r="X2898" s="683">
        <f>_xll.qlCalendarAdvance(Calendar,X2897,W2898,"f",FALSE)</f>
        <v>59574</v>
      </c>
      <c r="Y2898" s="682">
        <f>_xll.qlCalendarAdvance(Calendar,X2898,NDays&amp;"D")</f>
        <v>59574</v>
      </c>
      <c r="Z2898" s="681">
        <v>2.0228493295471051E-2</v>
      </c>
      <c r="AA2898" s="686"/>
      <c r="AB2898" s="685"/>
    </row>
    <row r="2899" spans="22:28" x14ac:dyDescent="0.2">
      <c r="V2899" s="688"/>
      <c r="W2899" s="687" t="str">
        <f t="shared" si="52"/>
        <v>1w</v>
      </c>
      <c r="X2899" s="683">
        <f>_xll.qlCalendarAdvance(Calendar,X2898,W2899,"f",FALSE)</f>
        <v>59581</v>
      </c>
      <c r="Y2899" s="682">
        <f>_xll.qlCalendarAdvance(Calendar,X2899,NDays&amp;"D")</f>
        <v>59581</v>
      </c>
      <c r="Z2899" s="681">
        <v>2.023397522303072E-2</v>
      </c>
      <c r="AA2899" s="686"/>
      <c r="AB2899" s="685"/>
    </row>
    <row r="2900" spans="22:28" x14ac:dyDescent="0.2">
      <c r="V2900" s="688"/>
      <c r="W2900" s="687" t="str">
        <f t="shared" si="52"/>
        <v>1w</v>
      </c>
      <c r="X2900" s="683">
        <f>_xll.qlCalendarAdvance(Calendar,X2899,W2900,"f",FALSE)</f>
        <v>59588</v>
      </c>
      <c r="Y2900" s="682">
        <f>_xll.qlCalendarAdvance(Calendar,X2900,NDays&amp;"D")</f>
        <v>59588</v>
      </c>
      <c r="Z2900" s="681">
        <v>2.0239470833552931E-2</v>
      </c>
      <c r="AA2900" s="686"/>
      <c r="AB2900" s="685"/>
    </row>
    <row r="2901" spans="22:28" x14ac:dyDescent="0.2">
      <c r="V2901" s="688"/>
      <c r="W2901" s="687" t="str">
        <f t="shared" si="52"/>
        <v>1w</v>
      </c>
      <c r="X2901" s="683">
        <f>_xll.qlCalendarAdvance(Calendar,X2900,W2901,"f",FALSE)</f>
        <v>59595</v>
      </c>
      <c r="Y2901" s="682">
        <f>_xll.qlCalendarAdvance(Calendar,X2901,NDays&amp;"D")</f>
        <v>59595</v>
      </c>
      <c r="Z2901" s="681">
        <v>2.0244980126956635E-2</v>
      </c>
      <c r="AA2901" s="686"/>
      <c r="AB2901" s="685"/>
    </row>
    <row r="2902" spans="22:28" x14ac:dyDescent="0.2">
      <c r="V2902" s="688"/>
      <c r="W2902" s="687" t="str">
        <f t="shared" si="52"/>
        <v>1w</v>
      </c>
      <c r="X2902" s="683">
        <f>_xll.qlCalendarAdvance(Calendar,X2901,W2902,"f",FALSE)</f>
        <v>59602</v>
      </c>
      <c r="Y2902" s="682">
        <f>_xll.qlCalendarAdvance(Calendar,X2902,NDays&amp;"D")</f>
        <v>59602</v>
      </c>
      <c r="Z2902" s="681">
        <v>2.025050310356602E-2</v>
      </c>
      <c r="AA2902" s="686"/>
      <c r="AB2902" s="685"/>
    </row>
    <row r="2903" spans="22:28" x14ac:dyDescent="0.2">
      <c r="V2903" s="688"/>
      <c r="W2903" s="687" t="str">
        <f t="shared" si="52"/>
        <v>1w</v>
      </c>
      <c r="X2903" s="683">
        <f>_xll.qlCalendarAdvance(Calendar,X2902,W2903,"f",FALSE)</f>
        <v>59609</v>
      </c>
      <c r="Y2903" s="682">
        <f>_xll.qlCalendarAdvance(Calendar,X2903,NDays&amp;"D")</f>
        <v>59609</v>
      </c>
      <c r="Z2903" s="681">
        <v>2.0256039763056899E-2</v>
      </c>
      <c r="AA2903" s="686"/>
      <c r="AB2903" s="685"/>
    </row>
    <row r="2904" spans="22:28" x14ac:dyDescent="0.2">
      <c r="V2904" s="688"/>
      <c r="W2904" s="687" t="str">
        <f t="shared" si="52"/>
        <v>1w</v>
      </c>
      <c r="X2904" s="683">
        <f>_xll.qlCalendarAdvance(Calendar,X2903,W2904,"f",FALSE)</f>
        <v>59616</v>
      </c>
      <c r="Y2904" s="682">
        <f>_xll.qlCalendarAdvance(Calendar,X2904,NDays&amp;"D")</f>
        <v>59616</v>
      </c>
      <c r="Z2904" s="681">
        <v>2.0261590105510319E-2</v>
      </c>
      <c r="AA2904" s="686"/>
      <c r="AB2904" s="685"/>
    </row>
    <row r="2905" spans="22:28" x14ac:dyDescent="0.2">
      <c r="V2905" s="688"/>
      <c r="W2905" s="687" t="str">
        <f t="shared" si="52"/>
        <v>1w</v>
      </c>
      <c r="X2905" s="683">
        <f>_xll.qlCalendarAdvance(Calendar,X2904,W2905,"f",FALSE)</f>
        <v>59623</v>
      </c>
      <c r="Y2905" s="682">
        <f>_xll.qlCalendarAdvance(Calendar,X2905,NDays&amp;"D")</f>
        <v>59623</v>
      </c>
      <c r="Z2905" s="681">
        <v>2.0267154131007326E-2</v>
      </c>
      <c r="AA2905" s="686"/>
      <c r="AB2905" s="685"/>
    </row>
    <row r="2906" spans="22:28" x14ac:dyDescent="0.2">
      <c r="V2906" s="688"/>
      <c r="W2906" s="687" t="str">
        <f t="shared" si="52"/>
        <v>1w</v>
      </c>
      <c r="X2906" s="683">
        <f>_xll.qlCalendarAdvance(Calendar,X2905,W2906,"f",FALSE)</f>
        <v>59630</v>
      </c>
      <c r="Y2906" s="682">
        <f>_xll.qlCalendarAdvance(Calendar,X2906,NDays&amp;"D")</f>
        <v>59630</v>
      </c>
      <c r="Z2906" s="681">
        <v>2.0272731839547919E-2</v>
      </c>
      <c r="AA2906" s="686"/>
      <c r="AB2906" s="685"/>
    </row>
    <row r="2907" spans="22:28" x14ac:dyDescent="0.2">
      <c r="V2907" s="688"/>
      <c r="W2907" s="687" t="str">
        <f t="shared" si="52"/>
        <v>1w</v>
      </c>
      <c r="X2907" s="683">
        <f>_xll.qlCalendarAdvance(Calendar,X2906,W2907,"f",FALSE)</f>
        <v>59637</v>
      </c>
      <c r="Y2907" s="682">
        <f>_xll.qlCalendarAdvance(Calendar,X2907,NDays&amp;"D")</f>
        <v>59637</v>
      </c>
      <c r="Z2907" s="681">
        <v>2.0278323230888962E-2</v>
      </c>
      <c r="AA2907" s="686"/>
      <c r="AB2907" s="685"/>
    </row>
    <row r="2908" spans="22:28" x14ac:dyDescent="0.2">
      <c r="V2908" s="688"/>
      <c r="W2908" s="687" t="str">
        <f t="shared" si="52"/>
        <v>1w</v>
      </c>
      <c r="X2908" s="683">
        <f>_xll.qlCalendarAdvance(Calendar,X2907,W2908,"f",FALSE)</f>
        <v>59644</v>
      </c>
      <c r="Y2908" s="682">
        <f>_xll.qlCalendarAdvance(Calendar,X2908,NDays&amp;"D")</f>
        <v>59644</v>
      </c>
      <c r="Z2908" s="681">
        <v>2.0283928305354637E-2</v>
      </c>
      <c r="AA2908" s="686"/>
      <c r="AB2908" s="685"/>
    </row>
    <row r="2909" spans="22:28" x14ac:dyDescent="0.2">
      <c r="V2909" s="688"/>
      <c r="W2909" s="687" t="str">
        <f t="shared" si="52"/>
        <v>1w</v>
      </c>
      <c r="X2909" s="683">
        <f>_xll.qlCalendarAdvance(Calendar,X2908,W2909,"f",FALSE)</f>
        <v>59651</v>
      </c>
      <c r="Y2909" s="682">
        <f>_xll.qlCalendarAdvance(Calendar,X2909,NDays&amp;"D")</f>
        <v>59651</v>
      </c>
      <c r="Z2909" s="681">
        <v>2.0289547062944946E-2</v>
      </c>
      <c r="AA2909" s="686"/>
      <c r="AB2909" s="685"/>
    </row>
    <row r="2910" spans="22:28" x14ac:dyDescent="0.2">
      <c r="V2910" s="688"/>
      <c r="W2910" s="687" t="str">
        <f t="shared" si="52"/>
        <v>1w</v>
      </c>
      <c r="X2910" s="683">
        <f>_xll.qlCalendarAdvance(Calendar,X2909,W2910,"f",FALSE)</f>
        <v>59658</v>
      </c>
      <c r="Y2910" s="682">
        <f>_xll.qlCalendarAdvance(Calendar,X2910,NDays&amp;"D")</f>
        <v>59658</v>
      </c>
      <c r="Z2910" s="681">
        <v>2.0295179503254657E-2</v>
      </c>
      <c r="AA2910" s="686"/>
      <c r="AB2910" s="685"/>
    </row>
    <row r="2911" spans="22:28" x14ac:dyDescent="0.2">
      <c r="V2911" s="688"/>
      <c r="W2911" s="687" t="str">
        <f t="shared" si="52"/>
        <v>1w</v>
      </c>
      <c r="X2911" s="683">
        <f>_xll.qlCalendarAdvance(Calendar,X2910,W2911,"f",FALSE)</f>
        <v>59665</v>
      </c>
      <c r="Y2911" s="682">
        <f>_xll.qlCalendarAdvance(Calendar,X2911,NDays&amp;"D")</f>
        <v>59665</v>
      </c>
      <c r="Z2911" s="681">
        <v>2.0300825626689001E-2</v>
      </c>
      <c r="AA2911" s="686"/>
      <c r="AB2911" s="685"/>
    </row>
    <row r="2912" spans="22:28" x14ac:dyDescent="0.2">
      <c r="V2912" s="688"/>
      <c r="W2912" s="687" t="str">
        <f t="shared" si="52"/>
        <v>1w</v>
      </c>
      <c r="X2912" s="683">
        <f>_xll.qlCalendarAdvance(Calendar,X2911,W2912,"f",FALSE)</f>
        <v>59672</v>
      </c>
      <c r="Y2912" s="682">
        <f>_xll.qlCalendarAdvance(Calendar,X2912,NDays&amp;"D")</f>
        <v>59672</v>
      </c>
      <c r="Z2912" s="681">
        <v>2.0306485433085886E-2</v>
      </c>
      <c r="AA2912" s="686"/>
      <c r="AB2912" s="685"/>
    </row>
    <row r="2913" spans="22:28" x14ac:dyDescent="0.2">
      <c r="V2913" s="688"/>
      <c r="W2913" s="687" t="str">
        <f t="shared" si="52"/>
        <v>1w</v>
      </c>
      <c r="X2913" s="683">
        <f>_xll.qlCalendarAdvance(Calendar,X2912,W2913,"f",FALSE)</f>
        <v>59679</v>
      </c>
      <c r="Y2913" s="682">
        <f>_xll.qlCalendarAdvance(Calendar,X2913,NDays&amp;"D")</f>
        <v>59679</v>
      </c>
      <c r="Z2913" s="681">
        <v>2.0312158922526358E-2</v>
      </c>
      <c r="AA2913" s="686"/>
      <c r="AB2913" s="685"/>
    </row>
    <row r="2914" spans="22:28" x14ac:dyDescent="0.2">
      <c r="V2914" s="688"/>
      <c r="W2914" s="687" t="str">
        <f t="shared" si="52"/>
        <v>1w</v>
      </c>
      <c r="X2914" s="683">
        <f>_xll.qlCalendarAdvance(Calendar,X2913,W2914,"f",FALSE)</f>
        <v>59686</v>
      </c>
      <c r="Y2914" s="682">
        <f>_xll.qlCalendarAdvance(Calendar,X2914,NDays&amp;"D")</f>
        <v>59686</v>
      </c>
      <c r="Z2914" s="681">
        <v>2.031784609492937E-2</v>
      </c>
      <c r="AA2914" s="686"/>
      <c r="AB2914" s="685"/>
    </row>
    <row r="2915" spans="22:28" x14ac:dyDescent="0.2">
      <c r="V2915" s="688"/>
      <c r="W2915" s="687" t="str">
        <f t="shared" si="52"/>
        <v>1w</v>
      </c>
      <c r="X2915" s="683">
        <f>_xll.qlCalendarAdvance(Calendar,X2914,W2915,"f",FALSE)</f>
        <v>59693</v>
      </c>
      <c r="Y2915" s="682">
        <f>_xll.qlCalendarAdvance(Calendar,X2915,NDays&amp;"D")</f>
        <v>59693</v>
      </c>
      <c r="Z2915" s="681">
        <v>2.0323546950457017E-2</v>
      </c>
      <c r="AA2915" s="686"/>
      <c r="AB2915" s="685"/>
    </row>
    <row r="2916" spans="22:28" x14ac:dyDescent="0.2">
      <c r="V2916" s="688"/>
      <c r="W2916" s="687" t="str">
        <f t="shared" si="52"/>
        <v>1w</v>
      </c>
      <c r="X2916" s="683">
        <f>_xll.qlCalendarAdvance(Calendar,X2915,W2916,"f",FALSE)</f>
        <v>59700</v>
      </c>
      <c r="Y2916" s="682">
        <f>_xll.qlCalendarAdvance(Calendar,X2916,NDays&amp;"D")</f>
        <v>59700</v>
      </c>
      <c r="Z2916" s="681">
        <v>2.0329261488947203E-2</v>
      </c>
      <c r="AA2916" s="686"/>
      <c r="AB2916" s="685"/>
    </row>
    <row r="2917" spans="22:28" x14ac:dyDescent="0.2">
      <c r="V2917" s="688"/>
      <c r="W2917" s="687" t="str">
        <f t="shared" si="52"/>
        <v>1w</v>
      </c>
      <c r="X2917" s="683">
        <f>_xll.qlCalendarAdvance(Calendar,X2916,W2917,"f",FALSE)</f>
        <v>59707</v>
      </c>
      <c r="Y2917" s="682">
        <f>_xll.qlCalendarAdvance(Calendar,X2917,NDays&amp;"D")</f>
        <v>59707</v>
      </c>
      <c r="Z2917" s="681">
        <v>2.0334989710318885E-2</v>
      </c>
      <c r="AA2917" s="686"/>
      <c r="AB2917" s="685"/>
    </row>
    <row r="2918" spans="22:28" x14ac:dyDescent="0.2">
      <c r="V2918" s="688"/>
      <c r="W2918" s="687" t="str">
        <f t="shared" si="52"/>
        <v>1w</v>
      </c>
      <c r="X2918" s="683">
        <f>_xll.qlCalendarAdvance(Calendar,X2917,W2918,"f",FALSE)</f>
        <v>59714</v>
      </c>
      <c r="Y2918" s="682">
        <f>_xll.qlCalendarAdvance(Calendar,X2918,NDays&amp;"D")</f>
        <v>59714</v>
      </c>
      <c r="Z2918" s="681">
        <v>2.0340731614734153E-2</v>
      </c>
      <c r="AA2918" s="686"/>
      <c r="AB2918" s="685"/>
    </row>
    <row r="2919" spans="22:28" x14ac:dyDescent="0.2">
      <c r="V2919" s="688"/>
      <c r="W2919" s="687" t="str">
        <f t="shared" si="52"/>
        <v>1w</v>
      </c>
      <c r="X2919" s="683">
        <f>_xll.qlCalendarAdvance(Calendar,X2918,W2919,"f",FALSE)</f>
        <v>59721</v>
      </c>
      <c r="Y2919" s="682">
        <f>_xll.qlCalendarAdvance(Calendar,X2919,NDays&amp;"D")</f>
        <v>59721</v>
      </c>
      <c r="Z2919" s="681">
        <v>2.0346487202111962E-2</v>
      </c>
      <c r="AA2919" s="686"/>
      <c r="AB2919" s="685"/>
    </row>
    <row r="2920" spans="22:28" x14ac:dyDescent="0.2">
      <c r="V2920" s="688"/>
      <c r="W2920" s="687" t="str">
        <f t="shared" si="52"/>
        <v>1w</v>
      </c>
      <c r="X2920" s="683">
        <f>_xll.qlCalendarAdvance(Calendar,X2919,W2920,"f",FALSE)</f>
        <v>59728</v>
      </c>
      <c r="Y2920" s="682">
        <f>_xll.qlCalendarAdvance(Calendar,X2920,NDays&amp;"D")</f>
        <v>59728</v>
      </c>
      <c r="Z2920" s="681">
        <v>2.0352256472614405E-2</v>
      </c>
      <c r="AA2920" s="686"/>
      <c r="AB2920" s="685"/>
    </row>
    <row r="2921" spans="22:28" x14ac:dyDescent="0.2">
      <c r="V2921" s="688"/>
      <c r="W2921" s="687" t="str">
        <f t="shared" si="52"/>
        <v>1w</v>
      </c>
      <c r="X2921" s="683">
        <f>_xll.qlCalendarAdvance(Calendar,X2920,W2921,"f",FALSE)</f>
        <v>59735</v>
      </c>
      <c r="Y2921" s="682">
        <f>_xll.qlCalendarAdvance(Calendar,X2921,NDays&amp;"D")</f>
        <v>59735</v>
      </c>
      <c r="Z2921" s="681">
        <v>2.0358039426079388E-2</v>
      </c>
      <c r="AA2921" s="686"/>
      <c r="AB2921" s="685"/>
    </row>
    <row r="2922" spans="22:28" x14ac:dyDescent="0.2">
      <c r="V2922" s="688"/>
      <c r="W2922" s="687" t="str">
        <f t="shared" si="52"/>
        <v>1w</v>
      </c>
      <c r="X2922" s="683">
        <f>_xll.qlCalendarAdvance(Calendar,X2921,W2922,"f",FALSE)</f>
        <v>59742</v>
      </c>
      <c r="Y2922" s="682">
        <f>_xll.qlCalendarAdvance(Calendar,X2922,NDays&amp;"D")</f>
        <v>59742</v>
      </c>
      <c r="Z2922" s="681">
        <v>2.0363836062506913E-2</v>
      </c>
      <c r="AA2922" s="686"/>
      <c r="AB2922" s="685"/>
    </row>
    <row r="2923" spans="22:28" x14ac:dyDescent="0.2">
      <c r="V2923" s="688"/>
      <c r="W2923" s="687" t="str">
        <f t="shared" si="52"/>
        <v>1w</v>
      </c>
      <c r="X2923" s="683">
        <f>_xll.qlCalendarAdvance(Calendar,X2922,W2923,"f",FALSE)</f>
        <v>59749</v>
      </c>
      <c r="Y2923" s="682">
        <f>_xll.qlCalendarAdvance(Calendar,X2923,NDays&amp;"D")</f>
        <v>59749</v>
      </c>
      <c r="Z2923" s="681">
        <v>2.0369646381896978E-2</v>
      </c>
      <c r="AA2923" s="686"/>
      <c r="AB2923" s="685"/>
    </row>
    <row r="2924" spans="22:28" x14ac:dyDescent="0.2">
      <c r="V2924" s="688"/>
      <c r="W2924" s="687" t="str">
        <f t="shared" si="52"/>
        <v>1w</v>
      </c>
      <c r="X2924" s="683">
        <f>_xll.qlCalendarAdvance(Calendar,X2923,W2924,"f",FALSE)</f>
        <v>59756</v>
      </c>
      <c r="Y2924" s="682">
        <f>_xll.qlCalendarAdvance(Calendar,X2924,NDays&amp;"D")</f>
        <v>59756</v>
      </c>
      <c r="Z2924" s="681">
        <v>2.037547038433063E-2</v>
      </c>
      <c r="AA2924" s="686"/>
      <c r="AB2924" s="685"/>
    </row>
    <row r="2925" spans="22:28" x14ac:dyDescent="0.2">
      <c r="V2925" s="688"/>
      <c r="W2925" s="687" t="str">
        <f t="shared" si="52"/>
        <v>1w</v>
      </c>
      <c r="X2925" s="683">
        <f>_xll.qlCalendarAdvance(Calendar,X2924,W2925,"f",FALSE)</f>
        <v>59763</v>
      </c>
      <c r="Y2925" s="682">
        <f>_xll.qlCalendarAdvance(Calendar,X2925,NDays&amp;"D")</f>
        <v>59763</v>
      </c>
      <c r="Z2925" s="681">
        <v>2.0381308069726822E-2</v>
      </c>
      <c r="AA2925" s="686"/>
      <c r="AB2925" s="685"/>
    </row>
    <row r="2926" spans="22:28" x14ac:dyDescent="0.2">
      <c r="V2926" s="688"/>
      <c r="W2926" s="687" t="str">
        <f t="shared" si="52"/>
        <v>1w</v>
      </c>
      <c r="X2926" s="683">
        <f>_xll.qlCalendarAdvance(Calendar,X2925,W2926,"f",FALSE)</f>
        <v>59770</v>
      </c>
      <c r="Y2926" s="682">
        <f>_xll.qlCalendarAdvance(Calendar,X2926,NDays&amp;"D")</f>
        <v>59770</v>
      </c>
      <c r="Z2926" s="681">
        <v>2.0387159438166602E-2</v>
      </c>
      <c r="AA2926" s="686"/>
      <c r="AB2926" s="685"/>
    </row>
    <row r="2927" spans="22:28" x14ac:dyDescent="0.2">
      <c r="V2927" s="688"/>
      <c r="W2927" s="687" t="str">
        <f t="shared" si="52"/>
        <v>1w</v>
      </c>
      <c r="X2927" s="683">
        <f>_xll.qlCalendarAdvance(Calendar,X2926,W2927,"f",FALSE)</f>
        <v>59777</v>
      </c>
      <c r="Y2927" s="682">
        <f>_xll.qlCalendarAdvance(Calendar,X2927,NDays&amp;"D")</f>
        <v>59777</v>
      </c>
      <c r="Z2927" s="681">
        <v>2.0393024489812062E-2</v>
      </c>
      <c r="AA2927" s="686"/>
      <c r="AB2927" s="685"/>
    </row>
    <row r="2928" spans="22:28" x14ac:dyDescent="0.2">
      <c r="V2928" s="688"/>
      <c r="W2928" s="687" t="str">
        <f t="shared" si="52"/>
        <v>1w</v>
      </c>
      <c r="X2928" s="683">
        <f>_xll.qlCalendarAdvance(Calendar,X2927,W2928,"f",FALSE)</f>
        <v>59784</v>
      </c>
      <c r="Y2928" s="682">
        <f>_xll.qlCalendarAdvance(Calendar,X2928,NDays&amp;"D")</f>
        <v>59784</v>
      </c>
      <c r="Z2928" s="681">
        <v>2.0398903224176923E-2</v>
      </c>
      <c r="AA2928" s="686"/>
      <c r="AB2928" s="685"/>
    </row>
    <row r="2929" spans="22:28" x14ac:dyDescent="0.2">
      <c r="V2929" s="688"/>
      <c r="W2929" s="687" t="str">
        <f t="shared" si="52"/>
        <v>1w</v>
      </c>
      <c r="X2929" s="683">
        <f>_xll.qlCalendarAdvance(Calendar,X2928,W2929,"f",FALSE)</f>
        <v>59791</v>
      </c>
      <c r="Y2929" s="682">
        <f>_xll.qlCalendarAdvance(Calendar,X2929,NDays&amp;"D")</f>
        <v>59791</v>
      </c>
      <c r="Z2929" s="681">
        <v>2.0404795641585372E-2</v>
      </c>
      <c r="AA2929" s="686"/>
      <c r="AB2929" s="685"/>
    </row>
    <row r="2930" spans="22:28" x14ac:dyDescent="0.2">
      <c r="V2930" s="688"/>
      <c r="W2930" s="687" t="str">
        <f t="shared" si="52"/>
        <v>1w</v>
      </c>
      <c r="X2930" s="683">
        <f>_xll.qlCalendarAdvance(Calendar,X2929,W2930,"f",FALSE)</f>
        <v>59798</v>
      </c>
      <c r="Y2930" s="682">
        <f>_xll.qlCalendarAdvance(Calendar,X2930,NDays&amp;"D")</f>
        <v>59798</v>
      </c>
      <c r="Z2930" s="681">
        <v>2.0410701742037407E-2</v>
      </c>
      <c r="AA2930" s="686"/>
      <c r="AB2930" s="685"/>
    </row>
    <row r="2931" spans="22:28" x14ac:dyDescent="0.2">
      <c r="V2931" s="688"/>
      <c r="W2931" s="687" t="str">
        <f t="shared" si="52"/>
        <v>1w</v>
      </c>
      <c r="X2931" s="683">
        <f>_xll.qlCalendarAdvance(Calendar,X2930,W2931,"f",FALSE)</f>
        <v>59805</v>
      </c>
      <c r="Y2931" s="682">
        <f>_xll.qlCalendarAdvance(Calendar,X2931,NDays&amp;"D")</f>
        <v>59805</v>
      </c>
      <c r="Z2931" s="681">
        <v>2.0416621525695122E-2</v>
      </c>
      <c r="AA2931" s="686"/>
      <c r="AB2931" s="685"/>
    </row>
    <row r="2932" spans="22:28" x14ac:dyDescent="0.2">
      <c r="V2932" s="688"/>
      <c r="W2932" s="687" t="str">
        <f t="shared" si="52"/>
        <v>1w</v>
      </c>
      <c r="X2932" s="683">
        <f>_xll.qlCalendarAdvance(Calendar,X2931,W2932,"f",FALSE)</f>
        <v>59812</v>
      </c>
      <c r="Y2932" s="682">
        <f>_xll.qlCalendarAdvance(Calendar,X2932,NDays&amp;"D")</f>
        <v>59812</v>
      </c>
      <c r="Z2932" s="681">
        <v>2.0422554992072239E-2</v>
      </c>
      <c r="AA2932" s="686"/>
      <c r="AB2932" s="685"/>
    </row>
    <row r="2933" spans="22:28" x14ac:dyDescent="0.2">
      <c r="V2933" s="688"/>
      <c r="W2933" s="687" t="str">
        <f t="shared" si="52"/>
        <v>1w</v>
      </c>
      <c r="X2933" s="683">
        <f>_xll.qlCalendarAdvance(Calendar,X2932,W2933,"f",FALSE)</f>
        <v>59819</v>
      </c>
      <c r="Y2933" s="682">
        <f>_xll.qlCalendarAdvance(Calendar,X2933,NDays&amp;"D")</f>
        <v>59819</v>
      </c>
      <c r="Z2933" s="681">
        <v>2.0428502141492944E-2</v>
      </c>
      <c r="AA2933" s="686"/>
      <c r="AB2933" s="685"/>
    </row>
    <row r="2934" spans="22:28" x14ac:dyDescent="0.2">
      <c r="V2934" s="688"/>
      <c r="W2934" s="687" t="str">
        <f t="shared" si="52"/>
        <v>1w</v>
      </c>
      <c r="X2934" s="683">
        <f>_xll.qlCalendarAdvance(Calendar,X2933,W2934,"f",FALSE)</f>
        <v>59826</v>
      </c>
      <c r="Y2934" s="682">
        <f>_xll.qlCalendarAdvance(Calendar,X2934,NDays&amp;"D")</f>
        <v>59826</v>
      </c>
      <c r="Z2934" s="681">
        <v>2.0434462974119327E-2</v>
      </c>
      <c r="AA2934" s="686"/>
      <c r="AB2934" s="685"/>
    </row>
    <row r="2935" spans="22:28" x14ac:dyDescent="0.2">
      <c r="V2935" s="688"/>
      <c r="W2935" s="687" t="str">
        <f t="shared" si="52"/>
        <v>1w</v>
      </c>
      <c r="X2935" s="683">
        <f>_xll.qlCalendarAdvance(Calendar,X2934,W2935,"f",FALSE)</f>
        <v>59833</v>
      </c>
      <c r="Y2935" s="682">
        <f>_xll.qlCalendarAdvance(Calendar,X2935,NDays&amp;"D")</f>
        <v>59833</v>
      </c>
      <c r="Z2935" s="681">
        <v>2.0440437489627206E-2</v>
      </c>
      <c r="AA2935" s="686"/>
      <c r="AB2935" s="685"/>
    </row>
    <row r="2936" spans="22:28" x14ac:dyDescent="0.2">
      <c r="V2936" s="688"/>
      <c r="W2936" s="687" t="str">
        <f t="shared" si="52"/>
        <v>1w</v>
      </c>
      <c r="X2936" s="683">
        <f>_xll.qlCalendarAdvance(Calendar,X2935,W2936,"f",FALSE)</f>
        <v>59840</v>
      </c>
      <c r="Y2936" s="682">
        <f>_xll.qlCalendarAdvance(Calendar,X2936,NDays&amp;"D")</f>
        <v>59840</v>
      </c>
      <c r="Z2936" s="681">
        <v>2.0446425688178671E-2</v>
      </c>
      <c r="AA2936" s="686"/>
      <c r="AB2936" s="685"/>
    </row>
    <row r="2937" spans="22:28" x14ac:dyDescent="0.2">
      <c r="V2937" s="688"/>
      <c r="W2937" s="687" t="str">
        <f t="shared" si="52"/>
        <v>1w</v>
      </c>
      <c r="X2937" s="683">
        <f>_xll.qlCalendarAdvance(Calendar,X2936,W2937,"f",FALSE)</f>
        <v>59847</v>
      </c>
      <c r="Y2937" s="682">
        <f>_xll.qlCalendarAdvance(Calendar,X2937,NDays&amp;"D")</f>
        <v>59847</v>
      </c>
      <c r="Z2937" s="681">
        <v>2.0452427569692677E-2</v>
      </c>
      <c r="AA2937" s="686"/>
      <c r="AB2937" s="685"/>
    </row>
    <row r="2938" spans="22:28" x14ac:dyDescent="0.2">
      <c r="V2938" s="688"/>
      <c r="W2938" s="687" t="str">
        <f t="shared" si="52"/>
        <v>1w</v>
      </c>
      <c r="X2938" s="683">
        <f>_xll.qlCalendarAdvance(Calendar,X2937,W2938,"f",FALSE)</f>
        <v>59854</v>
      </c>
      <c r="Y2938" s="682">
        <f>_xll.qlCalendarAdvance(Calendar,X2938,NDays&amp;"D")</f>
        <v>59854</v>
      </c>
      <c r="Z2938" s="681">
        <v>2.0458443134412363E-2</v>
      </c>
      <c r="AA2938" s="686"/>
      <c r="AB2938" s="685"/>
    </row>
    <row r="2939" spans="22:28" x14ac:dyDescent="0.2">
      <c r="V2939" s="688"/>
      <c r="W2939" s="687" t="str">
        <f t="shared" si="52"/>
        <v>1w</v>
      </c>
      <c r="X2939" s="683">
        <f>_xll.qlCalendarAdvance(Calendar,X2938,W2939,"f",FALSE)</f>
        <v>59861</v>
      </c>
      <c r="Y2939" s="682">
        <f>_xll.qlCalendarAdvance(Calendar,X2939,NDays&amp;"D")</f>
        <v>59861</v>
      </c>
      <c r="Z2939" s="681">
        <v>2.0464472381851451E-2</v>
      </c>
      <c r="AA2939" s="686"/>
      <c r="AB2939" s="685"/>
    </row>
    <row r="2940" spans="22:28" x14ac:dyDescent="0.2">
      <c r="V2940" s="688"/>
      <c r="W2940" s="687" t="str">
        <f t="shared" si="52"/>
        <v>1w</v>
      </c>
      <c r="X2940" s="683">
        <f>_xll.qlCalendarAdvance(Calendar,X2939,W2940,"f",FALSE)</f>
        <v>59868</v>
      </c>
      <c r="Y2940" s="682">
        <f>_xll.qlCalendarAdvance(Calendar,X2940,NDays&amp;"D")</f>
        <v>59868</v>
      </c>
      <c r="Z2940" s="681">
        <v>2.0470515312415172E-2</v>
      </c>
      <c r="AA2940" s="686"/>
      <c r="AB2940" s="685"/>
    </row>
    <row r="2941" spans="22:28" x14ac:dyDescent="0.2">
      <c r="V2941" s="688"/>
      <c r="W2941" s="687" t="str">
        <f t="shared" si="52"/>
        <v>1w</v>
      </c>
      <c r="X2941" s="683">
        <f>_xll.qlCalendarAdvance(Calendar,X2940,W2941,"f",FALSE)</f>
        <v>59875</v>
      </c>
      <c r="Y2941" s="682">
        <f>_xll.qlCalendarAdvance(Calendar,X2941,NDays&amp;"D")</f>
        <v>59875</v>
      </c>
      <c r="Z2941" s="681">
        <v>2.0476571926103526E-2</v>
      </c>
      <c r="AA2941" s="686"/>
      <c r="AB2941" s="685"/>
    </row>
    <row r="2942" spans="22:28" x14ac:dyDescent="0.2">
      <c r="V2942" s="688"/>
      <c r="W2942" s="687" t="str">
        <f t="shared" si="52"/>
        <v>1w</v>
      </c>
      <c r="X2942" s="683">
        <f>_xll.qlCalendarAdvance(Calendar,X2941,W2942,"f",FALSE)</f>
        <v>59882</v>
      </c>
      <c r="Y2942" s="682">
        <f>_xll.qlCalendarAdvance(Calendar,X2942,NDays&amp;"D")</f>
        <v>59882</v>
      </c>
      <c r="Z2942" s="681">
        <v>2.0482642222835468E-2</v>
      </c>
      <c r="AA2942" s="686"/>
      <c r="AB2942" s="685"/>
    </row>
    <row r="2943" spans="22:28" x14ac:dyDescent="0.2">
      <c r="V2943" s="688"/>
      <c r="W2943" s="687" t="str">
        <f t="shared" si="52"/>
        <v>1w</v>
      </c>
      <c r="X2943" s="683">
        <f>_xll.qlCalendarAdvance(Calendar,X2942,W2943,"f",FALSE)</f>
        <v>59889</v>
      </c>
      <c r="Y2943" s="682">
        <f>_xll.qlCalendarAdvance(Calendar,X2943,NDays&amp;"D")</f>
        <v>59889</v>
      </c>
      <c r="Z2943" s="681">
        <v>2.0488726202448904E-2</v>
      </c>
      <c r="AA2943" s="686"/>
      <c r="AB2943" s="685"/>
    </row>
    <row r="2944" spans="22:28" x14ac:dyDescent="0.2">
      <c r="V2944" s="688"/>
      <c r="W2944" s="687" t="str">
        <f t="shared" si="52"/>
        <v>1w</v>
      </c>
      <c r="X2944" s="683">
        <f>_xll.qlCalendarAdvance(Calendar,X2943,W2944,"f",FALSE)</f>
        <v>59897</v>
      </c>
      <c r="Y2944" s="682">
        <f>_xll.qlCalendarAdvance(Calendar,X2944,NDays&amp;"D")</f>
        <v>59897</v>
      </c>
      <c r="Z2944" s="681">
        <v>2.0495696076670011E-2</v>
      </c>
      <c r="AA2944" s="686"/>
      <c r="AB2944" s="685"/>
    </row>
    <row r="2945" spans="22:28" x14ac:dyDescent="0.2">
      <c r="V2945" s="688"/>
      <c r="W2945" s="687" t="str">
        <f t="shared" si="52"/>
        <v>1w</v>
      </c>
      <c r="X2945" s="683">
        <f>_xll.qlCalendarAdvance(Calendar,X2944,W2945,"f",FALSE)</f>
        <v>59904</v>
      </c>
      <c r="Y2945" s="682">
        <f>_xll.qlCalendarAdvance(Calendar,X2945,NDays&amp;"D")</f>
        <v>59904</v>
      </c>
      <c r="Z2945" s="681">
        <v>2.0501809376963775E-2</v>
      </c>
      <c r="AA2945" s="686"/>
      <c r="AB2945" s="685"/>
    </row>
    <row r="2946" spans="22:28" x14ac:dyDescent="0.2">
      <c r="V2946" s="688"/>
      <c r="W2946" s="687" t="str">
        <f t="shared" si="52"/>
        <v>1w</v>
      </c>
      <c r="X2946" s="683">
        <f>_xll.qlCalendarAdvance(Calendar,X2945,W2946,"f",FALSE)</f>
        <v>59911</v>
      </c>
      <c r="Y2946" s="682">
        <f>_xll.qlCalendarAdvance(Calendar,X2946,NDays&amp;"D")</f>
        <v>59911</v>
      </c>
      <c r="Z2946" s="681">
        <v>2.0507936360544265E-2</v>
      </c>
      <c r="AA2946" s="686"/>
      <c r="AB2946" s="685"/>
    </row>
    <row r="2947" spans="22:28" x14ac:dyDescent="0.2">
      <c r="V2947" s="688"/>
      <c r="W2947" s="687" t="str">
        <f t="shared" si="52"/>
        <v>1w</v>
      </c>
      <c r="X2947" s="683">
        <f>_xll.qlCalendarAdvance(Calendar,X2946,W2947,"f",FALSE)</f>
        <v>59918</v>
      </c>
      <c r="Y2947" s="682">
        <f>_xll.qlCalendarAdvance(Calendar,X2947,NDays&amp;"D")</f>
        <v>59918</v>
      </c>
      <c r="Z2947" s="681">
        <v>2.0514077026925204E-2</v>
      </c>
      <c r="AA2947" s="686"/>
      <c r="AB2947" s="685"/>
    </row>
    <row r="2948" spans="22:28" x14ac:dyDescent="0.2">
      <c r="V2948" s="688"/>
      <c r="W2948" s="687" t="str">
        <f t="shared" si="52"/>
        <v>1w</v>
      </c>
      <c r="X2948" s="683">
        <f>_xll.qlCalendarAdvance(Calendar,X2947,W2948,"f",FALSE)</f>
        <v>59925</v>
      </c>
      <c r="Y2948" s="682">
        <f>_xll.qlCalendarAdvance(Calendar,X2948,NDays&amp;"D")</f>
        <v>59925</v>
      </c>
      <c r="Z2948" s="681">
        <v>2.0520231376349729E-2</v>
      </c>
      <c r="AA2948" s="686"/>
      <c r="AB2948" s="685"/>
    </row>
    <row r="2949" spans="22:28" x14ac:dyDescent="0.2">
      <c r="V2949" s="688"/>
      <c r="W2949" s="687" t="str">
        <f t="shared" si="52"/>
        <v>1w</v>
      </c>
      <c r="X2949" s="683">
        <f>_xll.qlCalendarAdvance(Calendar,X2948,W2949,"f",FALSE)</f>
        <v>59932</v>
      </c>
      <c r="Y2949" s="682">
        <f>_xll.qlCalendarAdvance(Calendar,X2949,NDays&amp;"D")</f>
        <v>59932</v>
      </c>
      <c r="Z2949" s="681">
        <v>2.0526399408817841E-2</v>
      </c>
      <c r="AA2949" s="686"/>
      <c r="AB2949" s="685"/>
    </row>
    <row r="2950" spans="22:28" x14ac:dyDescent="0.2">
      <c r="V2950" s="688"/>
      <c r="W2950" s="687" t="str">
        <f t="shared" si="52"/>
        <v>1w</v>
      </c>
      <c r="X2950" s="683">
        <f>_xll.qlCalendarAdvance(Calendar,X2949,W2950,"f",FALSE)</f>
        <v>59939</v>
      </c>
      <c r="Y2950" s="682">
        <f>_xll.qlCalendarAdvance(Calendar,X2950,NDays&amp;"D")</f>
        <v>59939</v>
      </c>
      <c r="Z2950" s="681">
        <v>2.0532581124329541E-2</v>
      </c>
      <c r="AA2950" s="686"/>
      <c r="AB2950" s="685"/>
    </row>
    <row r="2951" spans="22:28" x14ac:dyDescent="0.2">
      <c r="V2951" s="688"/>
      <c r="W2951" s="687" t="str">
        <f t="shared" si="52"/>
        <v>1w</v>
      </c>
      <c r="X2951" s="683">
        <f>_xll.qlCalendarAdvance(Calendar,X2950,W2951,"f",FALSE)</f>
        <v>59946</v>
      </c>
      <c r="Y2951" s="682">
        <f>_xll.qlCalendarAdvance(Calendar,X2951,NDays&amp;"D")</f>
        <v>59946</v>
      </c>
      <c r="Z2951" s="681">
        <v>2.0538776522965874E-2</v>
      </c>
      <c r="AA2951" s="686"/>
      <c r="AB2951" s="685"/>
    </row>
    <row r="2952" spans="22:28" x14ac:dyDescent="0.2">
      <c r="V2952" s="688"/>
      <c r="W2952" s="687" t="str">
        <f t="shared" si="52"/>
        <v>1w</v>
      </c>
      <c r="X2952" s="683">
        <f>_xll.qlCalendarAdvance(Calendar,X2951,W2952,"f",FALSE)</f>
        <v>59953</v>
      </c>
      <c r="Y2952" s="682">
        <f>_xll.qlCalendarAdvance(Calendar,X2952,NDays&amp;"D")</f>
        <v>59953</v>
      </c>
      <c r="Z2952" s="681">
        <v>2.0544985604402655E-2</v>
      </c>
      <c r="AA2952" s="686"/>
      <c r="AB2952" s="685"/>
    </row>
    <row r="2953" spans="22:28" x14ac:dyDescent="0.2">
      <c r="V2953" s="688"/>
      <c r="W2953" s="687" t="str">
        <f t="shared" si="52"/>
        <v>1w</v>
      </c>
      <c r="X2953" s="683">
        <f>_xll.qlCalendarAdvance(Calendar,X2952,W2953,"f",FALSE)</f>
        <v>59960</v>
      </c>
      <c r="Y2953" s="682">
        <f>_xll.qlCalendarAdvance(Calendar,X2953,NDays&amp;"D")</f>
        <v>59960</v>
      </c>
      <c r="Z2953" s="681">
        <v>2.0551208368883023E-2</v>
      </c>
      <c r="AA2953" s="686"/>
      <c r="AB2953" s="685"/>
    </row>
    <row r="2954" spans="22:28" x14ac:dyDescent="0.2">
      <c r="V2954" s="688"/>
      <c r="W2954" s="687" t="str">
        <f t="shared" si="52"/>
        <v>1w</v>
      </c>
      <c r="X2954" s="683">
        <f>_xll.qlCalendarAdvance(Calendar,X2953,W2954,"f",FALSE)</f>
        <v>59967</v>
      </c>
      <c r="Y2954" s="682">
        <f>_xll.qlCalendarAdvance(Calendar,X2954,NDays&amp;"D")</f>
        <v>59967</v>
      </c>
      <c r="Z2954" s="681">
        <v>2.055744481656907E-2</v>
      </c>
      <c r="AA2954" s="686"/>
      <c r="AB2954" s="685"/>
    </row>
    <row r="2955" spans="22:28" x14ac:dyDescent="0.2">
      <c r="V2955" s="688"/>
      <c r="W2955" s="687" t="str">
        <f t="shared" si="52"/>
        <v>1w</v>
      </c>
      <c r="X2955" s="683">
        <f>_xll.qlCalendarAdvance(Calendar,X2954,W2955,"f",FALSE)</f>
        <v>59974</v>
      </c>
      <c r="Y2955" s="682">
        <f>_xll.qlCalendarAdvance(Calendar,X2955,NDays&amp;"D")</f>
        <v>59974</v>
      </c>
      <c r="Z2955" s="681">
        <v>2.0563694947217659E-2</v>
      </c>
      <c r="AA2955" s="686"/>
      <c r="AB2955" s="685"/>
    </row>
    <row r="2956" spans="22:28" x14ac:dyDescent="0.2">
      <c r="V2956" s="688"/>
      <c r="W2956" s="687" t="str">
        <f t="shared" si="52"/>
        <v>1w</v>
      </c>
      <c r="X2956" s="683">
        <f>_xll.qlCalendarAdvance(Calendar,X2955,W2956,"f",FALSE)</f>
        <v>59981</v>
      </c>
      <c r="Y2956" s="682">
        <f>_xll.qlCalendarAdvance(Calendar,X2956,NDays&amp;"D")</f>
        <v>59981</v>
      </c>
      <c r="Z2956" s="681">
        <v>2.0569958760828788E-2</v>
      </c>
      <c r="AA2956" s="686"/>
      <c r="AB2956" s="685"/>
    </row>
    <row r="2957" spans="22:28" x14ac:dyDescent="0.2">
      <c r="V2957" s="688"/>
      <c r="W2957" s="687" t="str">
        <f t="shared" si="52"/>
        <v>1w</v>
      </c>
      <c r="X2957" s="683">
        <f>_xll.qlCalendarAdvance(Calendar,X2956,W2957,"f",FALSE)</f>
        <v>59988</v>
      </c>
      <c r="Y2957" s="682">
        <f>_xll.qlCalendarAdvance(Calendar,X2957,NDays&amp;"D")</f>
        <v>59988</v>
      </c>
      <c r="Z2957" s="681">
        <v>2.0576236257564551E-2</v>
      </c>
      <c r="AA2957" s="686"/>
      <c r="AB2957" s="685"/>
    </row>
    <row r="2958" spans="22:28" x14ac:dyDescent="0.2">
      <c r="V2958" s="688"/>
      <c r="W2958" s="687" t="str">
        <f t="shared" si="52"/>
        <v>1w</v>
      </c>
      <c r="X2958" s="683">
        <f>_xll.qlCalendarAdvance(Calendar,X2957,W2958,"f",FALSE)</f>
        <v>59995</v>
      </c>
      <c r="Y2958" s="682">
        <f>_xll.qlCalendarAdvance(Calendar,X2958,NDays&amp;"D")</f>
        <v>59995</v>
      </c>
      <c r="Z2958" s="681">
        <v>2.0586649564050319E-2</v>
      </c>
      <c r="AA2958" s="686"/>
      <c r="AB2958" s="685"/>
    </row>
    <row r="2959" spans="22:28" x14ac:dyDescent="0.2">
      <c r="V2959" s="688"/>
      <c r="W2959" s="687" t="str">
        <f t="shared" si="52"/>
        <v>1w</v>
      </c>
      <c r="X2959" s="683">
        <f>_xll.qlCalendarAdvance(Calendar,X2958,W2959,"f",FALSE)</f>
        <v>60002</v>
      </c>
      <c r="Y2959" s="682">
        <f>_xll.qlCalendarAdvance(Calendar,X2959,NDays&amp;"D")</f>
        <v>60002</v>
      </c>
      <c r="Z2959" s="681">
        <v>2.0588832299923698E-2</v>
      </c>
      <c r="AA2959" s="686"/>
      <c r="AB2959" s="685"/>
    </row>
    <row r="2960" spans="22:28" x14ac:dyDescent="0.2">
      <c r="V2960" s="688"/>
      <c r="W2960" s="687" t="str">
        <f t="shared" si="52"/>
        <v>1w</v>
      </c>
      <c r="X2960" s="683">
        <f>_xll.qlCalendarAdvance(Calendar,X2959,W2960,"f",FALSE)</f>
        <v>60009</v>
      </c>
      <c r="Y2960" s="682">
        <f>_xll.qlCalendarAdvance(Calendar,X2960,NDays&amp;"D")</f>
        <v>60009</v>
      </c>
      <c r="Z2960" s="681">
        <v>2.059515084562813E-2</v>
      </c>
      <c r="AA2960" s="686"/>
      <c r="AB2960" s="685"/>
    </row>
    <row r="2961" spans="22:28" x14ac:dyDescent="0.2">
      <c r="V2961" s="688"/>
      <c r="W2961" s="687" t="str">
        <f t="shared" si="52"/>
        <v>1w</v>
      </c>
      <c r="X2961" s="683">
        <f>_xll.qlCalendarAdvance(Calendar,X2960,W2961,"f",FALSE)</f>
        <v>60016</v>
      </c>
      <c r="Y2961" s="682">
        <f>_xll.qlCalendarAdvance(Calendar,X2961,NDays&amp;"D")</f>
        <v>60016</v>
      </c>
      <c r="Z2961" s="681">
        <v>2.060148307453824E-2</v>
      </c>
      <c r="AA2961" s="686"/>
      <c r="AB2961" s="685"/>
    </row>
    <row r="2962" spans="22:28" x14ac:dyDescent="0.2">
      <c r="V2962" s="688"/>
      <c r="W2962" s="687" t="str">
        <f t="shared" ref="W2962:W3025" si="53">W2961</f>
        <v>1w</v>
      </c>
      <c r="X2962" s="683">
        <f>_xll.qlCalendarAdvance(Calendar,X2961,W2962,"f",FALSE)</f>
        <v>60023</v>
      </c>
      <c r="Y2962" s="682">
        <f>_xll.qlCalendarAdvance(Calendar,X2962,NDays&amp;"D")</f>
        <v>60023</v>
      </c>
      <c r="Z2962" s="681">
        <v>2.06078289862488E-2</v>
      </c>
      <c r="AA2962" s="686"/>
      <c r="AB2962" s="685"/>
    </row>
    <row r="2963" spans="22:28" x14ac:dyDescent="0.2">
      <c r="V2963" s="688"/>
      <c r="W2963" s="687" t="str">
        <f t="shared" si="53"/>
        <v>1w</v>
      </c>
      <c r="X2963" s="683">
        <f>_xll.qlCalendarAdvance(Calendar,X2962,W2963,"f",FALSE)</f>
        <v>60030</v>
      </c>
      <c r="Y2963" s="682">
        <f>_xll.qlCalendarAdvance(Calendar,X2963,NDays&amp;"D")</f>
        <v>60030</v>
      </c>
      <c r="Z2963" s="681">
        <v>2.0614188581083992E-2</v>
      </c>
      <c r="AA2963" s="686"/>
      <c r="AB2963" s="685"/>
    </row>
    <row r="2964" spans="22:28" x14ac:dyDescent="0.2">
      <c r="V2964" s="688"/>
      <c r="W2964" s="687" t="str">
        <f t="shared" si="53"/>
        <v>1w</v>
      </c>
      <c r="X2964" s="683">
        <f>_xll.qlCalendarAdvance(Calendar,X2963,W2964,"f",FALSE)</f>
        <v>60037</v>
      </c>
      <c r="Y2964" s="682">
        <f>_xll.qlCalendarAdvance(Calendar,X2964,NDays&amp;"D")</f>
        <v>60037</v>
      </c>
      <c r="Z2964" s="681">
        <v>2.0620561859043818E-2</v>
      </c>
      <c r="AA2964" s="686"/>
      <c r="AB2964" s="685"/>
    </row>
    <row r="2965" spans="22:28" x14ac:dyDescent="0.2">
      <c r="V2965" s="688"/>
      <c r="W2965" s="687" t="str">
        <f t="shared" si="53"/>
        <v>1w</v>
      </c>
      <c r="X2965" s="683">
        <f>_xll.qlCalendarAdvance(Calendar,X2964,W2965,"f",FALSE)</f>
        <v>60044</v>
      </c>
      <c r="Y2965" s="682">
        <f>_xll.qlCalendarAdvance(Calendar,X2965,NDays&amp;"D")</f>
        <v>60044</v>
      </c>
      <c r="Z2965" s="681">
        <v>2.0626948819804092E-2</v>
      </c>
      <c r="AA2965" s="686"/>
      <c r="AB2965" s="685"/>
    </row>
    <row r="2966" spans="22:28" x14ac:dyDescent="0.2">
      <c r="V2966" s="688"/>
      <c r="W2966" s="687" t="str">
        <f t="shared" si="53"/>
        <v>1w</v>
      </c>
      <c r="X2966" s="683">
        <f>_xll.qlCalendarAdvance(Calendar,X2965,W2966,"f",FALSE)</f>
        <v>60051</v>
      </c>
      <c r="Y2966" s="682">
        <f>_xll.qlCalendarAdvance(Calendar,X2966,NDays&amp;"D")</f>
        <v>60051</v>
      </c>
      <c r="Z2966" s="681">
        <v>2.0633349463932138E-2</v>
      </c>
      <c r="AA2966" s="686"/>
      <c r="AB2966" s="685"/>
    </row>
    <row r="2967" spans="22:28" x14ac:dyDescent="0.2">
      <c r="V2967" s="688"/>
      <c r="W2967" s="687" t="str">
        <f t="shared" si="53"/>
        <v>1w</v>
      </c>
      <c r="X2967" s="683">
        <f>_xll.qlCalendarAdvance(Calendar,X2966,W2967,"f",FALSE)</f>
        <v>60058</v>
      </c>
      <c r="Y2967" s="682">
        <f>_xll.qlCalendarAdvance(Calendar,X2967,NDays&amp;"D")</f>
        <v>60058</v>
      </c>
      <c r="Z2967" s="681">
        <v>2.063976379069854E-2</v>
      </c>
      <c r="AA2967" s="686"/>
      <c r="AB2967" s="685"/>
    </row>
    <row r="2968" spans="22:28" x14ac:dyDescent="0.2">
      <c r="V2968" s="688"/>
      <c r="W2968" s="687" t="str">
        <f t="shared" si="53"/>
        <v>1w</v>
      </c>
      <c r="X2968" s="683">
        <f>_xll.qlCalendarAdvance(Calendar,X2967,W2968,"f",FALSE)</f>
        <v>60065</v>
      </c>
      <c r="Y2968" s="682">
        <f>_xll.qlCalendarAdvance(Calendar,X2968,NDays&amp;"D")</f>
        <v>60065</v>
      </c>
      <c r="Z2968" s="681">
        <v>2.0646191800832714E-2</v>
      </c>
      <c r="AA2968" s="686"/>
      <c r="AB2968" s="685"/>
    </row>
    <row r="2969" spans="22:28" x14ac:dyDescent="0.2">
      <c r="V2969" s="688"/>
      <c r="W2969" s="687" t="str">
        <f t="shared" si="53"/>
        <v>1w</v>
      </c>
      <c r="X2969" s="683">
        <f>_xll.qlCalendarAdvance(Calendar,X2968,W2969,"f",FALSE)</f>
        <v>60072</v>
      </c>
      <c r="Y2969" s="682">
        <f>_xll.qlCalendarAdvance(Calendar,X2969,NDays&amp;"D")</f>
        <v>60072</v>
      </c>
      <c r="Z2969" s="681">
        <v>2.0652633493848382E-2</v>
      </c>
      <c r="AA2969" s="686"/>
      <c r="AB2969" s="685"/>
    </row>
    <row r="2970" spans="22:28" x14ac:dyDescent="0.2">
      <c r="V2970" s="688"/>
      <c r="W2970" s="687" t="str">
        <f t="shared" si="53"/>
        <v>1w</v>
      </c>
      <c r="X2970" s="683">
        <f>_xll.qlCalendarAdvance(Calendar,X2969,W2970,"f",FALSE)</f>
        <v>60079</v>
      </c>
      <c r="Y2970" s="682">
        <f>_xll.qlCalendarAdvance(Calendar,X2970,NDays&amp;"D")</f>
        <v>60079</v>
      </c>
      <c r="Z2970" s="681">
        <v>2.0659088869907638E-2</v>
      </c>
      <c r="AA2970" s="686"/>
      <c r="AB2970" s="685"/>
    </row>
    <row r="2971" spans="22:28" x14ac:dyDescent="0.2">
      <c r="V2971" s="688"/>
      <c r="W2971" s="687" t="str">
        <f t="shared" si="53"/>
        <v>1w</v>
      </c>
      <c r="X2971" s="683">
        <f>_xll.qlCalendarAdvance(Calendar,X2970,W2971,"f",FALSE)</f>
        <v>60086</v>
      </c>
      <c r="Y2971" s="682">
        <f>_xll.qlCalendarAdvance(Calendar,X2971,NDays&amp;"D")</f>
        <v>60086</v>
      </c>
      <c r="Z2971" s="681">
        <v>2.0665557929010481E-2</v>
      </c>
      <c r="AA2971" s="686"/>
      <c r="AB2971" s="685"/>
    </row>
    <row r="2972" spans="22:28" x14ac:dyDescent="0.2">
      <c r="V2972" s="688"/>
      <c r="W2972" s="687" t="str">
        <f t="shared" si="53"/>
        <v>1w</v>
      </c>
      <c r="X2972" s="683">
        <f>_xll.qlCalendarAdvance(Calendar,X2971,W2972,"f",FALSE)</f>
        <v>60093</v>
      </c>
      <c r="Y2972" s="682">
        <f>_xll.qlCalendarAdvance(Calendar,X2972,NDays&amp;"D")</f>
        <v>60093</v>
      </c>
      <c r="Z2972" s="681">
        <v>2.067204067115691E-2</v>
      </c>
      <c r="AA2972" s="686"/>
      <c r="AB2972" s="685"/>
    </row>
    <row r="2973" spans="22:28" x14ac:dyDescent="0.2">
      <c r="V2973" s="688"/>
      <c r="W2973" s="687" t="str">
        <f t="shared" si="53"/>
        <v>1w</v>
      </c>
      <c r="X2973" s="683">
        <f>_xll.qlCalendarAdvance(Calendar,X2972,W2973,"f",FALSE)</f>
        <v>60100</v>
      </c>
      <c r="Y2973" s="682">
        <f>_xll.qlCalendarAdvance(Calendar,X2973,NDays&amp;"D")</f>
        <v>60100</v>
      </c>
      <c r="Z2973" s="681">
        <v>2.0678537096427974E-2</v>
      </c>
      <c r="AA2973" s="686"/>
      <c r="AB2973" s="685"/>
    </row>
    <row r="2974" spans="22:28" x14ac:dyDescent="0.2">
      <c r="V2974" s="688"/>
      <c r="W2974" s="687" t="str">
        <f t="shared" si="53"/>
        <v>1w</v>
      </c>
      <c r="X2974" s="683">
        <f>_xll.qlCalendarAdvance(Calendar,X2973,W2974,"f",FALSE)</f>
        <v>60107</v>
      </c>
      <c r="Y2974" s="682">
        <f>_xll.qlCalendarAdvance(Calendar,X2974,NDays&amp;"D")</f>
        <v>60107</v>
      </c>
      <c r="Z2974" s="681">
        <v>2.0685047204499485E-2</v>
      </c>
      <c r="AA2974" s="686"/>
      <c r="AB2974" s="685"/>
    </row>
    <row r="2975" spans="22:28" x14ac:dyDescent="0.2">
      <c r="V2975" s="688"/>
      <c r="W2975" s="687" t="str">
        <f t="shared" si="53"/>
        <v>1w</v>
      </c>
      <c r="X2975" s="683">
        <f>_xll.qlCalendarAdvance(Calendar,X2974,W2975,"f",FALSE)</f>
        <v>60114</v>
      </c>
      <c r="Y2975" s="682">
        <f>_xll.qlCalendarAdvance(Calendar,X2975,NDays&amp;"D")</f>
        <v>60114</v>
      </c>
      <c r="Z2975" s="681">
        <v>2.0691570995938768E-2</v>
      </c>
      <c r="AA2975" s="686"/>
      <c r="AB2975" s="685"/>
    </row>
    <row r="2976" spans="22:28" x14ac:dyDescent="0.2">
      <c r="V2976" s="688"/>
      <c r="W2976" s="687" t="str">
        <f t="shared" si="53"/>
        <v>1w</v>
      </c>
      <c r="X2976" s="683">
        <f>_xll.qlCalendarAdvance(Calendar,X2975,W2976,"f",FALSE)</f>
        <v>60121</v>
      </c>
      <c r="Y2976" s="682">
        <f>_xll.qlCalendarAdvance(Calendar,X2976,NDays&amp;"D")</f>
        <v>60121</v>
      </c>
      <c r="Z2976" s="681">
        <v>2.0698108470259546E-2</v>
      </c>
      <c r="AA2976" s="686"/>
      <c r="AB2976" s="685"/>
    </row>
    <row r="2977" spans="22:28" x14ac:dyDescent="0.2">
      <c r="V2977" s="688"/>
      <c r="W2977" s="687" t="str">
        <f t="shared" si="53"/>
        <v>1w</v>
      </c>
      <c r="X2977" s="683">
        <f>_xll.qlCalendarAdvance(Calendar,X2976,W2977,"f",FALSE)</f>
        <v>60128</v>
      </c>
      <c r="Y2977" s="682">
        <f>_xll.qlCalendarAdvance(Calendar,X2977,NDays&amp;"D")</f>
        <v>60128</v>
      </c>
      <c r="Z2977" s="681">
        <v>2.0704659627623911E-2</v>
      </c>
      <c r="AA2977" s="686"/>
      <c r="AB2977" s="685"/>
    </row>
    <row r="2978" spans="22:28" x14ac:dyDescent="0.2">
      <c r="V2978" s="688"/>
      <c r="W2978" s="687" t="str">
        <f t="shared" si="53"/>
        <v>1w</v>
      </c>
      <c r="X2978" s="683">
        <f>_xll.qlCalendarAdvance(Calendar,X2977,W2978,"f",FALSE)</f>
        <v>60135</v>
      </c>
      <c r="Y2978" s="682">
        <f>_xll.qlCalendarAdvance(Calendar,X2978,NDays&amp;"D")</f>
        <v>60135</v>
      </c>
      <c r="Z2978" s="681">
        <v>2.0711224467950817E-2</v>
      </c>
      <c r="AA2978" s="686"/>
      <c r="AB2978" s="685"/>
    </row>
    <row r="2979" spans="22:28" x14ac:dyDescent="0.2">
      <c r="V2979" s="688"/>
      <c r="W2979" s="687" t="str">
        <f t="shared" si="53"/>
        <v>1w</v>
      </c>
      <c r="X2979" s="683">
        <f>_xll.qlCalendarAdvance(Calendar,X2978,W2979,"f",FALSE)</f>
        <v>60142</v>
      </c>
      <c r="Y2979" s="682">
        <f>_xll.qlCalendarAdvance(Calendar,X2979,NDays&amp;"D")</f>
        <v>60142</v>
      </c>
      <c r="Z2979" s="681">
        <v>2.0717802991402356E-2</v>
      </c>
      <c r="AA2979" s="686"/>
      <c r="AB2979" s="685"/>
    </row>
    <row r="2980" spans="22:28" x14ac:dyDescent="0.2">
      <c r="V2980" s="688"/>
      <c r="W2980" s="687" t="str">
        <f t="shared" si="53"/>
        <v>1w</v>
      </c>
      <c r="X2980" s="683">
        <f>_xll.qlCalendarAdvance(Calendar,X2979,W2980,"f",FALSE)</f>
        <v>60149</v>
      </c>
      <c r="Y2980" s="682">
        <f>_xll.qlCalendarAdvance(Calendar,X2980,NDays&amp;"D")</f>
        <v>60149</v>
      </c>
      <c r="Z2980" s="681">
        <v>2.0724395197816436E-2</v>
      </c>
      <c r="AA2980" s="686"/>
      <c r="AB2980" s="685"/>
    </row>
    <row r="2981" spans="22:28" x14ac:dyDescent="0.2">
      <c r="V2981" s="688"/>
      <c r="W2981" s="687" t="str">
        <f t="shared" si="53"/>
        <v>1w</v>
      </c>
      <c r="X2981" s="683">
        <f>_xll.qlCalendarAdvance(Calendar,X2980,W2981,"f",FALSE)</f>
        <v>60156</v>
      </c>
      <c r="Y2981" s="682">
        <f>_xll.qlCalendarAdvance(Calendar,X2981,NDays&amp;"D")</f>
        <v>60156</v>
      </c>
      <c r="Z2981" s="681">
        <v>2.073100108735515E-2</v>
      </c>
      <c r="AA2981" s="686"/>
      <c r="AB2981" s="685"/>
    </row>
    <row r="2982" spans="22:28" x14ac:dyDescent="0.2">
      <c r="V2982" s="688"/>
      <c r="W2982" s="687" t="str">
        <f t="shared" si="53"/>
        <v>1w</v>
      </c>
      <c r="X2982" s="683">
        <f>_xll.qlCalendarAdvance(Calendar,X2981,W2982,"f",FALSE)</f>
        <v>60163</v>
      </c>
      <c r="Y2982" s="682">
        <f>_xll.qlCalendarAdvance(Calendar,X2982,NDays&amp;"D")</f>
        <v>60163</v>
      </c>
      <c r="Z2982" s="681">
        <v>2.073762065993745E-2</v>
      </c>
      <c r="AA2982" s="686"/>
      <c r="AB2982" s="685"/>
    </row>
    <row r="2983" spans="22:28" x14ac:dyDescent="0.2">
      <c r="V2983" s="688"/>
      <c r="W2983" s="687" t="str">
        <f t="shared" si="53"/>
        <v>1w</v>
      </c>
      <c r="X2983" s="683">
        <f>_xll.qlCalendarAdvance(Calendar,X2982,W2983,"f",FALSE)</f>
        <v>60170</v>
      </c>
      <c r="Y2983" s="682">
        <f>_xll.qlCalendarAdvance(Calendar,X2983,NDays&amp;"D")</f>
        <v>60170</v>
      </c>
      <c r="Z2983" s="681">
        <v>2.0744253915563338E-2</v>
      </c>
      <c r="AA2983" s="686"/>
      <c r="AB2983" s="685"/>
    </row>
    <row r="2984" spans="22:28" x14ac:dyDescent="0.2">
      <c r="V2984" s="688"/>
      <c r="W2984" s="687" t="str">
        <f t="shared" si="53"/>
        <v>1w</v>
      </c>
      <c r="X2984" s="683">
        <f>_xll.qlCalendarAdvance(Calendar,X2983,W2984,"f",FALSE)</f>
        <v>60177</v>
      </c>
      <c r="Y2984" s="682">
        <f>_xll.qlCalendarAdvance(Calendar,X2984,NDays&amp;"D")</f>
        <v>60177</v>
      </c>
      <c r="Z2984" s="681">
        <v>2.0750900854151766E-2</v>
      </c>
      <c r="AA2984" s="686"/>
      <c r="AB2984" s="685"/>
    </row>
    <row r="2985" spans="22:28" x14ac:dyDescent="0.2">
      <c r="V2985" s="688"/>
      <c r="W2985" s="687" t="str">
        <f t="shared" si="53"/>
        <v>1w</v>
      </c>
      <c r="X2985" s="683">
        <f>_xll.qlCalendarAdvance(Calendar,X2984,W2985,"f",FALSE)</f>
        <v>60184</v>
      </c>
      <c r="Y2985" s="682">
        <f>_xll.qlCalendarAdvance(Calendar,X2985,NDays&amp;"D")</f>
        <v>60184</v>
      </c>
      <c r="Z2985" s="681">
        <v>2.0757561475864827E-2</v>
      </c>
      <c r="AA2985" s="686"/>
      <c r="AB2985" s="685"/>
    </row>
    <row r="2986" spans="22:28" x14ac:dyDescent="0.2">
      <c r="V2986" s="688"/>
      <c r="W2986" s="687" t="str">
        <f t="shared" si="53"/>
        <v>1w</v>
      </c>
      <c r="X2986" s="683">
        <f>_xll.qlCalendarAdvance(Calendar,X2985,W2986,"f",FALSE)</f>
        <v>60191</v>
      </c>
      <c r="Y2986" s="682">
        <f>_xll.qlCalendarAdvance(Calendar,X2986,NDays&amp;"D")</f>
        <v>60191</v>
      </c>
      <c r="Z2986" s="681">
        <v>2.0764235780702522E-2</v>
      </c>
      <c r="AA2986" s="686"/>
      <c r="AB2986" s="685"/>
    </row>
    <row r="2987" spans="22:28" x14ac:dyDescent="0.2">
      <c r="V2987" s="688"/>
      <c r="W2987" s="687" t="str">
        <f t="shared" si="53"/>
        <v>1w</v>
      </c>
      <c r="X2987" s="683">
        <f>_xll.qlCalendarAdvance(Calendar,X2986,W2987,"f",FALSE)</f>
        <v>60198</v>
      </c>
      <c r="Y2987" s="682">
        <f>_xll.qlCalendarAdvance(Calendar,X2987,NDays&amp;"D")</f>
        <v>60198</v>
      </c>
      <c r="Z2987" s="681">
        <v>2.0770923768421712E-2</v>
      </c>
      <c r="AA2987" s="686"/>
      <c r="AB2987" s="685"/>
    </row>
    <row r="2988" spans="22:28" x14ac:dyDescent="0.2">
      <c r="V2988" s="688"/>
      <c r="W2988" s="687" t="str">
        <f t="shared" si="53"/>
        <v>1w</v>
      </c>
      <c r="X2988" s="683">
        <f>_xll.qlCalendarAdvance(Calendar,X2987,W2988,"f",FALSE)</f>
        <v>60205</v>
      </c>
      <c r="Y2988" s="682">
        <f>_xll.qlCalendarAdvance(Calendar,X2988,NDays&amp;"D")</f>
        <v>60205</v>
      </c>
      <c r="Z2988" s="681">
        <v>2.0777625439346581E-2</v>
      </c>
      <c r="AA2988" s="686"/>
      <c r="AB2988" s="685"/>
    </row>
    <row r="2989" spans="22:28" x14ac:dyDescent="0.2">
      <c r="V2989" s="688"/>
      <c r="W2989" s="687" t="str">
        <f t="shared" si="53"/>
        <v>1w</v>
      </c>
      <c r="X2989" s="683">
        <f>_xll.qlCalendarAdvance(Calendar,X2988,W2989,"f",FALSE)</f>
        <v>60212</v>
      </c>
      <c r="Y2989" s="682">
        <f>_xll.qlCalendarAdvance(Calendar,X2989,NDays&amp;"D")</f>
        <v>60212</v>
      </c>
      <c r="Z2989" s="681">
        <v>2.0784340793233991E-2</v>
      </c>
      <c r="AA2989" s="686"/>
      <c r="AB2989" s="685"/>
    </row>
    <row r="2990" spans="22:28" x14ac:dyDescent="0.2">
      <c r="V2990" s="688"/>
      <c r="W2990" s="687" t="str">
        <f t="shared" si="53"/>
        <v>1w</v>
      </c>
      <c r="X2990" s="683">
        <f>_xll.qlCalendarAdvance(Calendar,X2989,W2990,"f",FALSE)</f>
        <v>60219</v>
      </c>
      <c r="Y2990" s="682">
        <f>_xll.qlCalendarAdvance(Calendar,X2990,NDays&amp;"D")</f>
        <v>60219</v>
      </c>
      <c r="Z2990" s="681">
        <v>2.0791069830164988E-2</v>
      </c>
      <c r="AA2990" s="686"/>
      <c r="AB2990" s="685"/>
    </row>
    <row r="2991" spans="22:28" x14ac:dyDescent="0.2">
      <c r="V2991" s="688"/>
      <c r="W2991" s="687" t="str">
        <f t="shared" si="53"/>
        <v>1w</v>
      </c>
      <c r="X2991" s="683">
        <f>_xll.qlCalendarAdvance(Calendar,X2990,W2991,"f",FALSE)</f>
        <v>60226</v>
      </c>
      <c r="Y2991" s="682">
        <f>_xll.qlCalendarAdvance(Calendar,X2991,NDays&amp;"D")</f>
        <v>60226</v>
      </c>
      <c r="Z2991" s="681">
        <v>2.0797812550220618E-2</v>
      </c>
      <c r="AA2991" s="686"/>
      <c r="AB2991" s="685"/>
    </row>
    <row r="2992" spans="22:28" x14ac:dyDescent="0.2">
      <c r="V2992" s="688"/>
      <c r="W2992" s="687" t="str">
        <f t="shared" si="53"/>
        <v>1w</v>
      </c>
      <c r="X2992" s="683">
        <f>_xll.qlCalendarAdvance(Calendar,X2991,W2992,"f",FALSE)</f>
        <v>60233</v>
      </c>
      <c r="Y2992" s="682">
        <f>_xll.qlCalendarAdvance(Calendar,X2992,NDays&amp;"D")</f>
        <v>60233</v>
      </c>
      <c r="Z2992" s="681">
        <v>2.0804568953157743E-2</v>
      </c>
      <c r="AA2992" s="686"/>
      <c r="AB2992" s="685"/>
    </row>
    <row r="2993" spans="22:28" x14ac:dyDescent="0.2">
      <c r="V2993" s="688"/>
      <c r="W2993" s="687" t="str">
        <f t="shared" si="53"/>
        <v>1w</v>
      </c>
      <c r="X2993" s="683">
        <f>_xll.qlCalendarAdvance(Calendar,X2992,W2993,"f",FALSE)</f>
        <v>60240</v>
      </c>
      <c r="Y2993" s="682">
        <f>_xll.qlCalendarAdvance(Calendar,X2993,NDays&amp;"D")</f>
        <v>60240</v>
      </c>
      <c r="Z2993" s="681">
        <v>2.0811339039300547E-2</v>
      </c>
      <c r="AA2993" s="686"/>
      <c r="AB2993" s="685"/>
    </row>
    <row r="2994" spans="22:28" x14ac:dyDescent="0.2">
      <c r="V2994" s="688"/>
      <c r="W2994" s="687" t="str">
        <f t="shared" si="53"/>
        <v>1w</v>
      </c>
      <c r="X2994" s="683">
        <f>_xll.qlCalendarAdvance(Calendar,X2993,W2994,"f",FALSE)</f>
        <v>60247</v>
      </c>
      <c r="Y2994" s="682">
        <f>_xll.qlCalendarAdvance(Calendar,X2994,NDays&amp;"D")</f>
        <v>60247</v>
      </c>
      <c r="Z2994" s="681">
        <v>2.0818122808649031E-2</v>
      </c>
      <c r="AA2994" s="686"/>
      <c r="AB2994" s="685"/>
    </row>
    <row r="2995" spans="22:28" x14ac:dyDescent="0.2">
      <c r="V2995" s="688"/>
      <c r="W2995" s="687" t="str">
        <f t="shared" si="53"/>
        <v>1w</v>
      </c>
      <c r="X2995" s="683">
        <f>_xll.qlCalendarAdvance(Calendar,X2994,W2995,"f",FALSE)</f>
        <v>60254</v>
      </c>
      <c r="Y2995" s="682">
        <f>_xll.qlCalendarAdvance(Calendar,X2995,NDays&amp;"D")</f>
        <v>60254</v>
      </c>
      <c r="Z2995" s="681">
        <v>2.0824920260716917E-2</v>
      </c>
      <c r="AA2995" s="686"/>
      <c r="AB2995" s="685"/>
    </row>
    <row r="2996" spans="22:28" x14ac:dyDescent="0.2">
      <c r="V2996" s="688"/>
      <c r="W2996" s="687" t="str">
        <f t="shared" si="53"/>
        <v>1w</v>
      </c>
      <c r="X2996" s="683">
        <f>_xll.qlCalendarAdvance(Calendar,X2995,W2996,"f",FALSE)</f>
        <v>60265</v>
      </c>
      <c r="Y2996" s="682">
        <f>_xll.qlCalendarAdvance(Calendar,X2996,NDays&amp;"D")</f>
        <v>60265</v>
      </c>
      <c r="Z2996" s="681">
        <v>2.0835629616655638E-2</v>
      </c>
      <c r="AA2996" s="686"/>
      <c r="AB2996" s="685"/>
    </row>
    <row r="2997" spans="22:28" x14ac:dyDescent="0.2">
      <c r="V2997" s="688"/>
      <c r="W2997" s="687" t="str">
        <f t="shared" si="53"/>
        <v>1w</v>
      </c>
      <c r="X2997" s="683">
        <f>_xll.qlCalendarAdvance(Calendar,X2996,W2997,"f",FALSE)</f>
        <v>60272</v>
      </c>
      <c r="Y2997" s="682">
        <f>_xll.qlCalendarAdvance(Calendar,X2997,NDays&amp;"D")</f>
        <v>60272</v>
      </c>
      <c r="Z2997" s="681">
        <v>2.0842462253993776E-2</v>
      </c>
      <c r="AA2997" s="686"/>
      <c r="AB2997" s="685"/>
    </row>
    <row r="2998" spans="22:28" x14ac:dyDescent="0.2">
      <c r="V2998" s="688"/>
      <c r="W2998" s="687" t="str">
        <f t="shared" si="53"/>
        <v>1w</v>
      </c>
      <c r="X2998" s="683">
        <f>_xll.qlCalendarAdvance(Calendar,X2997,W2998,"f",FALSE)</f>
        <v>60279</v>
      </c>
      <c r="Y2998" s="682">
        <f>_xll.qlCalendarAdvance(Calendar,X2998,NDays&amp;"D")</f>
        <v>60279</v>
      </c>
      <c r="Z2998" s="681">
        <v>2.084930857421341E-2</v>
      </c>
      <c r="AA2998" s="686"/>
      <c r="AB2998" s="685"/>
    </row>
    <row r="2999" spans="22:28" x14ac:dyDescent="0.2">
      <c r="V2999" s="688"/>
      <c r="W2999" s="687" t="str">
        <f t="shared" si="53"/>
        <v>1w</v>
      </c>
      <c r="X2999" s="683">
        <f>_xll.qlCalendarAdvance(Calendar,X2998,W2999,"f",FALSE)</f>
        <v>60286</v>
      </c>
      <c r="Y2999" s="682">
        <f>_xll.qlCalendarAdvance(Calendar,X2999,NDays&amp;"D")</f>
        <v>60286</v>
      </c>
      <c r="Z2999" s="681">
        <v>2.085616857747663E-2</v>
      </c>
      <c r="AA2999" s="686"/>
      <c r="AB2999" s="685"/>
    </row>
    <row r="3000" spans="22:28" x14ac:dyDescent="0.2">
      <c r="V3000" s="688"/>
      <c r="W3000" s="687" t="str">
        <f t="shared" si="53"/>
        <v>1w</v>
      </c>
      <c r="X3000" s="683">
        <f>_xll.qlCalendarAdvance(Calendar,X2999,W3000,"f",FALSE)</f>
        <v>60293</v>
      </c>
      <c r="Y3000" s="682">
        <f>_xll.qlCalendarAdvance(Calendar,X3000,NDays&amp;"D")</f>
        <v>60293</v>
      </c>
      <c r="Z3000" s="681">
        <v>2.0863042263864484E-2</v>
      </c>
      <c r="AA3000" s="686"/>
      <c r="AB3000" s="685"/>
    </row>
    <row r="3001" spans="22:28" x14ac:dyDescent="0.2">
      <c r="V3001" s="688"/>
      <c r="W3001" s="687" t="str">
        <f t="shared" si="53"/>
        <v>1w</v>
      </c>
      <c r="X3001" s="683">
        <f>_xll.qlCalendarAdvance(Calendar,X3000,W3001,"f",FALSE)</f>
        <v>60300</v>
      </c>
      <c r="Y3001" s="682">
        <f>_xll.qlCalendarAdvance(Calendar,X3001,NDays&amp;"D")</f>
        <v>60300</v>
      </c>
      <c r="Z3001" s="681">
        <v>2.0869929633295925E-2</v>
      </c>
      <c r="AA3001" s="686"/>
      <c r="AB3001" s="685"/>
    </row>
    <row r="3002" spans="22:28" x14ac:dyDescent="0.2">
      <c r="V3002" s="688"/>
      <c r="W3002" s="687" t="str">
        <f t="shared" si="53"/>
        <v>1w</v>
      </c>
      <c r="X3002" s="683">
        <f>_xll.qlCalendarAdvance(Calendar,X3001,W3002,"f",FALSE)</f>
        <v>60307</v>
      </c>
      <c r="Y3002" s="682">
        <f>_xll.qlCalendarAdvance(Calendar,X3002,NDays&amp;"D")</f>
        <v>60307</v>
      </c>
      <c r="Z3002" s="681">
        <v>2.0876830685770953E-2</v>
      </c>
      <c r="AA3002" s="686"/>
      <c r="AB3002" s="685"/>
    </row>
    <row r="3003" spans="22:28" x14ac:dyDescent="0.2">
      <c r="V3003" s="688"/>
      <c r="W3003" s="687" t="str">
        <f t="shared" si="53"/>
        <v>1w</v>
      </c>
      <c r="X3003" s="683">
        <f>_xll.qlCalendarAdvance(Calendar,X3002,W3003,"f",FALSE)</f>
        <v>60314</v>
      </c>
      <c r="Y3003" s="682">
        <f>_xll.qlCalendarAdvance(Calendar,X3003,NDays&amp;"D")</f>
        <v>60314</v>
      </c>
      <c r="Z3003" s="681">
        <v>2.088374542145166E-2</v>
      </c>
      <c r="AA3003" s="686"/>
      <c r="AB3003" s="685"/>
    </row>
    <row r="3004" spans="22:28" x14ac:dyDescent="0.2">
      <c r="V3004" s="688"/>
      <c r="W3004" s="687" t="str">
        <f t="shared" si="53"/>
        <v>1w</v>
      </c>
      <c r="X3004" s="683">
        <f>_xll.qlCalendarAdvance(Calendar,X3003,W3004,"f",FALSE)</f>
        <v>60321</v>
      </c>
      <c r="Y3004" s="682">
        <f>_xll.qlCalendarAdvance(Calendar,X3004,NDays&amp;"D")</f>
        <v>60321</v>
      </c>
      <c r="Z3004" s="681">
        <v>2.0890673840013863E-2</v>
      </c>
      <c r="AA3004" s="686"/>
      <c r="AB3004" s="685"/>
    </row>
    <row r="3005" spans="22:28" x14ac:dyDescent="0.2">
      <c r="V3005" s="688"/>
      <c r="W3005" s="687" t="str">
        <f t="shared" si="53"/>
        <v>1w</v>
      </c>
      <c r="X3005" s="683">
        <f>_xll.qlCalendarAdvance(Calendar,X3004,W3005,"f",FALSE)</f>
        <v>60328</v>
      </c>
      <c r="Y3005" s="682">
        <f>_xll.qlCalendarAdvance(Calendar,X3005,NDays&amp;"D")</f>
        <v>60328</v>
      </c>
      <c r="Z3005" s="681">
        <v>2.0897615941781744E-2</v>
      </c>
      <c r="AA3005" s="686"/>
      <c r="AB3005" s="685"/>
    </row>
    <row r="3006" spans="22:28" x14ac:dyDescent="0.2">
      <c r="V3006" s="688"/>
      <c r="W3006" s="687" t="str">
        <f t="shared" si="53"/>
        <v>1w</v>
      </c>
      <c r="X3006" s="683">
        <f>_xll.qlCalendarAdvance(Calendar,X3005,W3006,"f",FALSE)</f>
        <v>60335</v>
      </c>
      <c r="Y3006" s="682">
        <f>_xll.qlCalendarAdvance(Calendar,X3006,NDays&amp;"D")</f>
        <v>60335</v>
      </c>
      <c r="Z3006" s="681">
        <v>2.0904571726593213E-2</v>
      </c>
      <c r="AA3006" s="686"/>
      <c r="AB3006" s="685"/>
    </row>
    <row r="3007" spans="22:28" x14ac:dyDescent="0.2">
      <c r="V3007" s="688"/>
      <c r="W3007" s="687" t="str">
        <f t="shared" si="53"/>
        <v>1w</v>
      </c>
      <c r="X3007" s="683">
        <f>_xll.qlCalendarAdvance(Calendar,X3006,W3007,"f",FALSE)</f>
        <v>60342</v>
      </c>
      <c r="Y3007" s="682">
        <f>_xll.qlCalendarAdvance(Calendar,X3007,NDays&amp;"D")</f>
        <v>60342</v>
      </c>
      <c r="Z3007" s="681">
        <v>2.0911541194367222E-2</v>
      </c>
      <c r="AA3007" s="686"/>
      <c r="AB3007" s="685"/>
    </row>
    <row r="3008" spans="22:28" x14ac:dyDescent="0.2">
      <c r="V3008" s="688"/>
      <c r="W3008" s="687" t="str">
        <f t="shared" si="53"/>
        <v>1w</v>
      </c>
      <c r="X3008" s="683">
        <f>_xll.qlCalendarAdvance(Calendar,X3007,W3008,"f",FALSE)</f>
        <v>60349</v>
      </c>
      <c r="Y3008" s="682">
        <f>_xll.qlCalendarAdvance(Calendar,X3008,NDays&amp;"D")</f>
        <v>60349</v>
      </c>
      <c r="Z3008" s="681">
        <v>2.0918524345184819E-2</v>
      </c>
      <c r="AA3008" s="686"/>
      <c r="AB3008" s="685"/>
    </row>
    <row r="3009" spans="22:28" x14ac:dyDescent="0.2">
      <c r="V3009" s="688"/>
      <c r="W3009" s="687" t="str">
        <f t="shared" si="53"/>
        <v>1w</v>
      </c>
      <c r="X3009" s="683">
        <f>_xll.qlCalendarAdvance(Calendar,X3008,W3009,"f",FALSE)</f>
        <v>60357</v>
      </c>
      <c r="Y3009" s="682">
        <f>_xll.qlCalendarAdvance(Calendar,X3009,NDays&amp;"D")</f>
        <v>60357</v>
      </c>
      <c r="Z3009" s="681">
        <v>2.0926521843940282E-2</v>
      </c>
      <c r="AA3009" s="686"/>
      <c r="AB3009" s="685"/>
    </row>
    <row r="3010" spans="22:28" x14ac:dyDescent="0.2">
      <c r="V3010" s="688"/>
      <c r="W3010" s="687" t="str">
        <f t="shared" si="53"/>
        <v>1w</v>
      </c>
      <c r="X3010" s="683">
        <f>_xll.qlCalendarAdvance(Calendar,X3009,W3010,"f",FALSE)</f>
        <v>60364</v>
      </c>
      <c r="Y3010" s="682">
        <f>_xll.qlCalendarAdvance(Calendar,X3010,NDays&amp;"D")</f>
        <v>60364</v>
      </c>
      <c r="Z3010" s="681">
        <v>2.09335343156003E-2</v>
      </c>
      <c r="AA3010" s="686"/>
      <c r="AB3010" s="685"/>
    </row>
    <row r="3011" spans="22:28" x14ac:dyDescent="0.2">
      <c r="V3011" s="688"/>
      <c r="W3011" s="687" t="str">
        <f t="shared" si="53"/>
        <v>1w</v>
      </c>
      <c r="X3011" s="683">
        <f>_xll.qlCalendarAdvance(Calendar,X3010,W3011,"f",FALSE)</f>
        <v>60371</v>
      </c>
      <c r="Y3011" s="682">
        <f>_xll.qlCalendarAdvance(Calendar,X3011,NDays&amp;"D")</f>
        <v>60371</v>
      </c>
      <c r="Z3011" s="681">
        <v>2.094056047038495E-2</v>
      </c>
      <c r="AA3011" s="686"/>
      <c r="AB3011" s="685"/>
    </row>
    <row r="3012" spans="22:28" x14ac:dyDescent="0.2">
      <c r="V3012" s="688"/>
      <c r="W3012" s="687" t="str">
        <f t="shared" si="53"/>
        <v>1w</v>
      </c>
      <c r="X3012" s="683">
        <f>_xll.qlCalendarAdvance(Calendar,X3011,W3012,"f",FALSE)</f>
        <v>60378</v>
      </c>
      <c r="Y3012" s="682">
        <f>_xll.qlCalendarAdvance(Calendar,X3012,NDays&amp;"D")</f>
        <v>60378</v>
      </c>
      <c r="Z3012" s="681">
        <v>2.0947600308294234E-2</v>
      </c>
      <c r="AA3012" s="686"/>
      <c r="AB3012" s="685"/>
    </row>
    <row r="3013" spans="22:28" x14ac:dyDescent="0.2">
      <c r="V3013" s="688"/>
      <c r="W3013" s="687" t="str">
        <f t="shared" si="53"/>
        <v>1w</v>
      </c>
      <c r="X3013" s="683">
        <f>_xll.qlCalendarAdvance(Calendar,X3012,W3013,"f",FALSE)</f>
        <v>60385</v>
      </c>
      <c r="Y3013" s="682">
        <f>_xll.qlCalendarAdvance(Calendar,X3013,NDays&amp;"D")</f>
        <v>60385</v>
      </c>
      <c r="Z3013" s="681">
        <v>2.0954653829247105E-2</v>
      </c>
      <c r="AA3013" s="686"/>
      <c r="AB3013" s="685"/>
    </row>
    <row r="3014" spans="22:28" x14ac:dyDescent="0.2">
      <c r="V3014" s="688"/>
      <c r="W3014" s="687" t="str">
        <f t="shared" si="53"/>
        <v>1w</v>
      </c>
      <c r="X3014" s="683">
        <f>_xll.qlCalendarAdvance(Calendar,X3013,W3014,"f",FALSE)</f>
        <v>60392</v>
      </c>
      <c r="Y3014" s="682">
        <f>_xll.qlCalendarAdvance(Calendar,X3014,NDays&amp;"D")</f>
        <v>60392</v>
      </c>
      <c r="Z3014" s="681">
        <v>2.096172103332461E-2</v>
      </c>
      <c r="AA3014" s="686"/>
      <c r="AB3014" s="685"/>
    </row>
    <row r="3015" spans="22:28" x14ac:dyDescent="0.2">
      <c r="V3015" s="688"/>
      <c r="W3015" s="687" t="str">
        <f t="shared" si="53"/>
        <v>1w</v>
      </c>
      <c r="X3015" s="683">
        <f>_xll.qlCalendarAdvance(Calendar,X3014,W3015,"f",FALSE)</f>
        <v>60399</v>
      </c>
      <c r="Y3015" s="682">
        <f>_xll.qlCalendarAdvance(Calendar,X3015,NDays&amp;"D")</f>
        <v>60399</v>
      </c>
      <c r="Z3015" s="681">
        <v>2.0968801920283608E-2</v>
      </c>
      <c r="AA3015" s="686"/>
      <c r="AB3015" s="685"/>
    </row>
    <row r="3016" spans="22:28" x14ac:dyDescent="0.2">
      <c r="V3016" s="688"/>
      <c r="W3016" s="687" t="str">
        <f t="shared" si="53"/>
        <v>1w</v>
      </c>
      <c r="X3016" s="683">
        <f>_xll.qlCalendarAdvance(Calendar,X3015,W3016,"f",FALSE)</f>
        <v>60406</v>
      </c>
      <c r="Y3016" s="682">
        <f>_xll.qlCalendarAdvance(Calendar,X3016,NDays&amp;"D")</f>
        <v>60406</v>
      </c>
      <c r="Z3016" s="681">
        <v>2.0975896490529333E-2</v>
      </c>
      <c r="AA3016" s="686"/>
      <c r="AB3016" s="685"/>
    </row>
    <row r="3017" spans="22:28" x14ac:dyDescent="0.2">
      <c r="V3017" s="688"/>
      <c r="W3017" s="687" t="str">
        <f t="shared" si="53"/>
        <v>1w</v>
      </c>
      <c r="X3017" s="683">
        <f>_xll.qlCalendarAdvance(Calendar,X3016,W3017,"f",FALSE)</f>
        <v>60413</v>
      </c>
      <c r="Y3017" s="682">
        <f>_xll.qlCalendarAdvance(Calendar,X3017,NDays&amp;"D")</f>
        <v>60413</v>
      </c>
      <c r="Z3017" s="681">
        <v>2.0983004743737599E-2</v>
      </c>
      <c r="AA3017" s="686"/>
      <c r="AB3017" s="685"/>
    </row>
    <row r="3018" spans="22:28" x14ac:dyDescent="0.2">
      <c r="V3018" s="688"/>
      <c r="W3018" s="687" t="str">
        <f t="shared" si="53"/>
        <v>1w</v>
      </c>
      <c r="X3018" s="683">
        <f>_xll.qlCalendarAdvance(Calendar,X3017,W3018,"f",FALSE)</f>
        <v>60420</v>
      </c>
      <c r="Y3018" s="682">
        <f>_xll.qlCalendarAdvance(Calendar,X3018,NDays&amp;"D")</f>
        <v>60420</v>
      </c>
      <c r="Z3018" s="681">
        <v>2.0990126680070498E-2</v>
      </c>
      <c r="AA3018" s="686"/>
      <c r="AB3018" s="685"/>
    </row>
    <row r="3019" spans="22:28" x14ac:dyDescent="0.2">
      <c r="V3019" s="688"/>
      <c r="W3019" s="687" t="str">
        <f t="shared" si="53"/>
        <v>1w</v>
      </c>
      <c r="X3019" s="683">
        <f>_xll.qlCalendarAdvance(Calendar,X3018,W3019,"f",FALSE)</f>
        <v>60427</v>
      </c>
      <c r="Y3019" s="682">
        <f>_xll.qlCalendarAdvance(Calendar,X3019,NDays&amp;"D")</f>
        <v>60427</v>
      </c>
      <c r="Z3019" s="681">
        <v>2.0997262299446984E-2</v>
      </c>
      <c r="AA3019" s="686"/>
      <c r="AB3019" s="685"/>
    </row>
    <row r="3020" spans="22:28" x14ac:dyDescent="0.2">
      <c r="V3020" s="688"/>
      <c r="W3020" s="687" t="str">
        <f t="shared" si="53"/>
        <v>1w</v>
      </c>
      <c r="X3020" s="683">
        <f>_xll.qlCalendarAdvance(Calendar,X3019,W3020,"f",FALSE)</f>
        <v>60434</v>
      </c>
      <c r="Y3020" s="682">
        <f>_xll.qlCalendarAdvance(Calendar,X3020,NDays&amp;"D")</f>
        <v>60434</v>
      </c>
      <c r="Z3020" s="681">
        <v>2.1004411601948103E-2</v>
      </c>
      <c r="AA3020" s="686"/>
      <c r="AB3020" s="685"/>
    </row>
    <row r="3021" spans="22:28" x14ac:dyDescent="0.2">
      <c r="V3021" s="688"/>
      <c r="W3021" s="687" t="str">
        <f t="shared" si="53"/>
        <v>1w</v>
      </c>
      <c r="X3021" s="683">
        <f>_xll.qlCalendarAdvance(Calendar,X3020,W3021,"f",FALSE)</f>
        <v>60441</v>
      </c>
      <c r="Y3021" s="682">
        <f>_xll.qlCalendarAdvance(Calendar,X3021,NDays&amp;"D")</f>
        <v>60441</v>
      </c>
      <c r="Z3021" s="681">
        <v>2.1011574587492809E-2</v>
      </c>
      <c r="AA3021" s="686"/>
      <c r="AB3021" s="685"/>
    </row>
    <row r="3022" spans="22:28" x14ac:dyDescent="0.2">
      <c r="V3022" s="688"/>
      <c r="W3022" s="687" t="str">
        <f t="shared" si="53"/>
        <v>1w</v>
      </c>
      <c r="X3022" s="683">
        <f>_xll.qlCalendarAdvance(Calendar,X3021,W3022,"f",FALSE)</f>
        <v>60448</v>
      </c>
      <c r="Y3022" s="682">
        <f>_xll.qlCalendarAdvance(Calendar,X3022,NDays&amp;"D")</f>
        <v>60448</v>
      </c>
      <c r="Z3022" s="681">
        <v>2.1018742765429588E-2</v>
      </c>
      <c r="AA3022" s="686"/>
      <c r="AB3022" s="685"/>
    </row>
    <row r="3023" spans="22:28" x14ac:dyDescent="0.2">
      <c r="V3023" s="688"/>
      <c r="W3023" s="687" t="str">
        <f t="shared" si="53"/>
        <v>1w</v>
      </c>
      <c r="X3023" s="683">
        <f>_xll.qlCalendarAdvance(Calendar,X3022,W3023,"f",FALSE)</f>
        <v>60455</v>
      </c>
      <c r="Y3023" s="682">
        <f>_xll.qlCalendarAdvance(Calendar,X3023,NDays&amp;"D")</f>
        <v>60455</v>
      </c>
      <c r="Z3023" s="681">
        <v>2.1025897848151454E-2</v>
      </c>
      <c r="AA3023" s="686"/>
      <c r="AB3023" s="685"/>
    </row>
    <row r="3024" spans="22:28" x14ac:dyDescent="0.2">
      <c r="V3024" s="688"/>
      <c r="W3024" s="687" t="str">
        <f t="shared" si="53"/>
        <v>1w</v>
      </c>
      <c r="X3024" s="683">
        <f>_xll.qlCalendarAdvance(Calendar,X3023,W3024,"f",FALSE)</f>
        <v>60462</v>
      </c>
      <c r="Y3024" s="682">
        <f>_xll.qlCalendarAdvance(Calendar,X3024,NDays&amp;"D")</f>
        <v>60462</v>
      </c>
      <c r="Z3024" s="681">
        <v>2.1033039182587476E-2</v>
      </c>
      <c r="AA3024" s="686"/>
      <c r="AB3024" s="685"/>
    </row>
    <row r="3025" spans="22:28" x14ac:dyDescent="0.2">
      <c r="V3025" s="688"/>
      <c r="W3025" s="687" t="str">
        <f t="shared" si="53"/>
        <v>1w</v>
      </c>
      <c r="X3025" s="683">
        <f>_xll.qlCalendarAdvance(Calendar,X3024,W3025,"f",FALSE)</f>
        <v>60469</v>
      </c>
      <c r="Y3025" s="682">
        <f>_xll.qlCalendarAdvance(Calendar,X3025,NDays&amp;"D")</f>
        <v>60469</v>
      </c>
      <c r="Z3025" s="681">
        <v>2.1040166768737656E-2</v>
      </c>
      <c r="AA3025" s="686"/>
      <c r="AB3025" s="685"/>
    </row>
    <row r="3026" spans="22:28" x14ac:dyDescent="0.2">
      <c r="V3026" s="688"/>
      <c r="W3026" s="687" t="str">
        <f t="shared" ref="W3026:W3089" si="54">W3025</f>
        <v>1w</v>
      </c>
      <c r="X3026" s="683">
        <f>_xll.qlCalendarAdvance(Calendar,X3025,W3026,"f",FALSE)</f>
        <v>60476</v>
      </c>
      <c r="Y3026" s="682">
        <f>_xll.qlCalendarAdvance(Calendar,X3026,NDays&amp;"D")</f>
        <v>60476</v>
      </c>
      <c r="Z3026" s="681">
        <v>2.1047280606601992E-2</v>
      </c>
      <c r="AA3026" s="686"/>
      <c r="AB3026" s="685"/>
    </row>
    <row r="3027" spans="22:28" x14ac:dyDescent="0.2">
      <c r="V3027" s="688"/>
      <c r="W3027" s="687" t="str">
        <f t="shared" si="54"/>
        <v>1w</v>
      </c>
      <c r="X3027" s="683">
        <f>_xll.qlCalendarAdvance(Calendar,X3026,W3027,"f",FALSE)</f>
        <v>60483</v>
      </c>
      <c r="Y3027" s="682">
        <f>_xll.qlCalendarAdvance(Calendar,X3027,NDays&amp;"D")</f>
        <v>60483</v>
      </c>
      <c r="Z3027" s="681">
        <v>2.1054380696180486E-2</v>
      </c>
      <c r="AA3027" s="686"/>
      <c r="AB3027" s="685"/>
    </row>
    <row r="3028" spans="22:28" x14ac:dyDescent="0.2">
      <c r="V3028" s="688"/>
      <c r="W3028" s="687" t="str">
        <f t="shared" si="54"/>
        <v>1w</v>
      </c>
      <c r="X3028" s="683">
        <f>_xll.qlCalendarAdvance(Calendar,X3027,W3028,"f",FALSE)</f>
        <v>60490</v>
      </c>
      <c r="Y3028" s="682">
        <f>_xll.qlCalendarAdvance(Calendar,X3028,NDays&amp;"D")</f>
        <v>60490</v>
      </c>
      <c r="Z3028" s="681">
        <v>2.106146703739209E-2</v>
      </c>
      <c r="AA3028" s="686"/>
      <c r="AB3028" s="685"/>
    </row>
    <row r="3029" spans="22:28" x14ac:dyDescent="0.2">
      <c r="V3029" s="688"/>
      <c r="W3029" s="687" t="str">
        <f t="shared" si="54"/>
        <v>1w</v>
      </c>
      <c r="X3029" s="683">
        <f>_xll.qlCalendarAdvance(Calendar,X3028,W3029,"f",FALSE)</f>
        <v>60497</v>
      </c>
      <c r="Y3029" s="682">
        <f>_xll.qlCalendarAdvance(Calendar,X3029,NDays&amp;"D")</f>
        <v>60497</v>
      </c>
      <c r="Z3029" s="681">
        <v>2.1068539630317851E-2</v>
      </c>
      <c r="AA3029" s="686"/>
      <c r="AB3029" s="685"/>
    </row>
    <row r="3030" spans="22:28" x14ac:dyDescent="0.2">
      <c r="V3030" s="688"/>
      <c r="W3030" s="687" t="str">
        <f t="shared" si="54"/>
        <v>1w</v>
      </c>
      <c r="X3030" s="683">
        <f>_xll.qlCalendarAdvance(Calendar,X3029,W3030,"f",FALSE)</f>
        <v>60504</v>
      </c>
      <c r="Y3030" s="682">
        <f>_xll.qlCalendarAdvance(Calendar,X3030,NDays&amp;"D")</f>
        <v>60504</v>
      </c>
      <c r="Z3030" s="681">
        <v>2.1075598475038815E-2</v>
      </c>
      <c r="AA3030" s="686"/>
      <c r="AB3030" s="685"/>
    </row>
    <row r="3031" spans="22:28" x14ac:dyDescent="0.2">
      <c r="V3031" s="688"/>
      <c r="W3031" s="687" t="str">
        <f t="shared" si="54"/>
        <v>1w</v>
      </c>
      <c r="X3031" s="683">
        <f>_xll.qlCalendarAdvance(Calendar,X3030,W3031,"f",FALSE)</f>
        <v>60511</v>
      </c>
      <c r="Y3031" s="682">
        <f>_xll.qlCalendarAdvance(Calendar,X3031,NDays&amp;"D")</f>
        <v>60511</v>
      </c>
      <c r="Z3031" s="681">
        <v>2.1082643571311843E-2</v>
      </c>
      <c r="AA3031" s="686"/>
      <c r="AB3031" s="685"/>
    </row>
    <row r="3032" spans="22:28" x14ac:dyDescent="0.2">
      <c r="V3032" s="688"/>
      <c r="W3032" s="687" t="str">
        <f t="shared" si="54"/>
        <v>1w</v>
      </c>
      <c r="X3032" s="683">
        <f>_xll.qlCalendarAdvance(Calendar,X3031,W3032,"f",FALSE)</f>
        <v>60518</v>
      </c>
      <c r="Y3032" s="682">
        <f>_xll.qlCalendarAdvance(Calendar,X3032,NDays&amp;"D")</f>
        <v>60518</v>
      </c>
      <c r="Z3032" s="681">
        <v>2.1089674919217982E-2</v>
      </c>
      <c r="AA3032" s="686"/>
      <c r="AB3032" s="685"/>
    </row>
    <row r="3033" spans="22:28" x14ac:dyDescent="0.2">
      <c r="V3033" s="688"/>
      <c r="W3033" s="687" t="str">
        <f t="shared" si="54"/>
        <v>1w</v>
      </c>
      <c r="X3033" s="683">
        <f>_xll.qlCalendarAdvance(Calendar,X3032,W3033,"f",FALSE)</f>
        <v>60525</v>
      </c>
      <c r="Y3033" s="682">
        <f>_xll.qlCalendarAdvance(Calendar,X3033,NDays&amp;"D")</f>
        <v>60525</v>
      </c>
      <c r="Z3033" s="681">
        <v>2.1096692519000371E-2</v>
      </c>
      <c r="AA3033" s="686"/>
      <c r="AB3033" s="685"/>
    </row>
    <row r="3034" spans="22:28" x14ac:dyDescent="0.2">
      <c r="V3034" s="688"/>
      <c r="W3034" s="687" t="str">
        <f t="shared" si="54"/>
        <v>1w</v>
      </c>
      <c r="X3034" s="683">
        <f>_xll.qlCalendarAdvance(Calendar,X3033,W3034,"f",FALSE)</f>
        <v>60532</v>
      </c>
      <c r="Y3034" s="682">
        <f>_xll.qlCalendarAdvance(Calendar,X3034,NDays&amp;"D")</f>
        <v>60532</v>
      </c>
      <c r="Z3034" s="681">
        <v>2.1103696370334823E-2</v>
      </c>
      <c r="AA3034" s="686"/>
      <c r="AB3034" s="685"/>
    </row>
    <row r="3035" spans="22:28" x14ac:dyDescent="0.2">
      <c r="V3035" s="688"/>
      <c r="W3035" s="687" t="str">
        <f t="shared" si="54"/>
        <v>1w</v>
      </c>
      <c r="X3035" s="683">
        <f>_xll.qlCalendarAdvance(Calendar,X3034,W3035,"f",FALSE)</f>
        <v>60539</v>
      </c>
      <c r="Y3035" s="682">
        <f>_xll.qlCalendarAdvance(Calendar,X3035,NDays&amp;"D")</f>
        <v>60539</v>
      </c>
      <c r="Z3035" s="681">
        <v>2.1110686473464479E-2</v>
      </c>
      <c r="AA3035" s="686"/>
      <c r="AB3035" s="685"/>
    </row>
    <row r="3036" spans="22:28" x14ac:dyDescent="0.2">
      <c r="V3036" s="688"/>
      <c r="W3036" s="687" t="str">
        <f t="shared" si="54"/>
        <v>1w</v>
      </c>
      <c r="X3036" s="683">
        <f>_xll.qlCalendarAdvance(Calendar,X3035,W3036,"f",FALSE)</f>
        <v>60546</v>
      </c>
      <c r="Y3036" s="682">
        <f>_xll.qlCalendarAdvance(Calendar,X3036,NDays&amp;"D")</f>
        <v>60546</v>
      </c>
      <c r="Z3036" s="681">
        <v>2.1117662828065153E-2</v>
      </c>
      <c r="AA3036" s="686"/>
      <c r="AB3036" s="685"/>
    </row>
    <row r="3037" spans="22:28" x14ac:dyDescent="0.2">
      <c r="V3037" s="688"/>
      <c r="W3037" s="687" t="str">
        <f t="shared" si="54"/>
        <v>1w</v>
      </c>
      <c r="X3037" s="683">
        <f>_xll.qlCalendarAdvance(Calendar,X3036,W3037,"f",FALSE)</f>
        <v>60553</v>
      </c>
      <c r="Y3037" s="682">
        <f>_xll.qlCalendarAdvance(Calendar,X3037,NDays&amp;"D")</f>
        <v>60553</v>
      </c>
      <c r="Z3037" s="681">
        <v>2.112462543470417E-2</v>
      </c>
      <c r="AA3037" s="686"/>
      <c r="AB3037" s="685"/>
    </row>
    <row r="3038" spans="22:28" x14ac:dyDescent="0.2">
      <c r="V3038" s="688"/>
      <c r="W3038" s="687" t="str">
        <f t="shared" si="54"/>
        <v>1w</v>
      </c>
      <c r="X3038" s="683">
        <f>_xll.qlCalendarAdvance(Calendar,X3037,W3038,"f",FALSE)</f>
        <v>60560</v>
      </c>
      <c r="Y3038" s="682">
        <f>_xll.qlCalendarAdvance(Calendar,X3038,NDays&amp;"D")</f>
        <v>60560</v>
      </c>
      <c r="Z3038" s="681">
        <v>2.1131574292733157E-2</v>
      </c>
      <c r="AA3038" s="686"/>
      <c r="AB3038" s="685"/>
    </row>
    <row r="3039" spans="22:28" x14ac:dyDescent="0.2">
      <c r="V3039" s="688"/>
      <c r="W3039" s="687" t="str">
        <f t="shared" si="54"/>
        <v>1w</v>
      </c>
      <c r="X3039" s="683">
        <f>_xll.qlCalendarAdvance(Calendar,X3038,W3039,"f",FALSE)</f>
        <v>60567</v>
      </c>
      <c r="Y3039" s="682">
        <f>_xll.qlCalendarAdvance(Calendar,X3039,NDays&amp;"D")</f>
        <v>60567</v>
      </c>
      <c r="Z3039" s="681">
        <v>2.1138509402476302E-2</v>
      </c>
      <c r="AA3039" s="686"/>
      <c r="AB3039" s="685"/>
    </row>
    <row r="3040" spans="22:28" x14ac:dyDescent="0.2">
      <c r="V3040" s="688"/>
      <c r="W3040" s="687" t="str">
        <f t="shared" si="54"/>
        <v>1w</v>
      </c>
      <c r="X3040" s="683">
        <f>_xll.qlCalendarAdvance(Calendar,X3039,W3040,"f",FALSE)</f>
        <v>60574</v>
      </c>
      <c r="Y3040" s="682">
        <f>_xll.qlCalendarAdvance(Calendar,X3040,NDays&amp;"D")</f>
        <v>60574</v>
      </c>
      <c r="Z3040" s="681">
        <v>2.114543076401465E-2</v>
      </c>
      <c r="AA3040" s="686"/>
      <c r="AB3040" s="685"/>
    </row>
    <row r="3041" spans="22:28" x14ac:dyDescent="0.2">
      <c r="V3041" s="688"/>
      <c r="W3041" s="687" t="str">
        <f t="shared" si="54"/>
        <v>1w</v>
      </c>
      <c r="X3041" s="683">
        <f>_xll.qlCalendarAdvance(Calendar,X3040,W3041,"f",FALSE)</f>
        <v>60581</v>
      </c>
      <c r="Y3041" s="682">
        <f>_xll.qlCalendarAdvance(Calendar,X3041,NDays&amp;"D")</f>
        <v>60581</v>
      </c>
      <c r="Z3041" s="681">
        <v>2.1152338377267155E-2</v>
      </c>
      <c r="AA3041" s="686"/>
      <c r="AB3041" s="685"/>
    </row>
    <row r="3042" spans="22:28" x14ac:dyDescent="0.2">
      <c r="V3042" s="688"/>
      <c r="W3042" s="687" t="str">
        <f t="shared" si="54"/>
        <v>1w</v>
      </c>
      <c r="X3042" s="683">
        <f>_xll.qlCalendarAdvance(Calendar,X3041,W3042,"f",FALSE)</f>
        <v>60588</v>
      </c>
      <c r="Y3042" s="682">
        <f>_xll.qlCalendarAdvance(Calendar,X3042,NDays&amp;"D")</f>
        <v>60588</v>
      </c>
      <c r="Z3042" s="681">
        <v>2.1159232242071724E-2</v>
      </c>
      <c r="AA3042" s="686"/>
      <c r="AB3042" s="685"/>
    </row>
    <row r="3043" spans="22:28" x14ac:dyDescent="0.2">
      <c r="V3043" s="688"/>
      <c r="W3043" s="687" t="str">
        <f t="shared" si="54"/>
        <v>1w</v>
      </c>
      <c r="X3043" s="683">
        <f>_xll.qlCalendarAdvance(Calendar,X3042,W3043,"f",FALSE)</f>
        <v>60595</v>
      </c>
      <c r="Y3043" s="682">
        <f>_xll.qlCalendarAdvance(Calendar,X3043,NDays&amp;"D")</f>
        <v>60595</v>
      </c>
      <c r="Z3043" s="681">
        <v>2.1166112358671496E-2</v>
      </c>
      <c r="AA3043" s="686"/>
      <c r="AB3043" s="685"/>
    </row>
    <row r="3044" spans="22:28" x14ac:dyDescent="0.2">
      <c r="V3044" s="688"/>
      <c r="W3044" s="687" t="str">
        <f t="shared" si="54"/>
        <v>1w</v>
      </c>
      <c r="X3044" s="683">
        <f>_xll.qlCalendarAdvance(Calendar,X3043,W3044,"f",FALSE)</f>
        <v>60602</v>
      </c>
      <c r="Y3044" s="682">
        <f>_xll.qlCalendarAdvance(Calendar,X3044,NDays&amp;"D")</f>
        <v>60602</v>
      </c>
      <c r="Z3044" s="681">
        <v>2.1172978726904379E-2</v>
      </c>
      <c r="AA3044" s="686"/>
      <c r="AB3044" s="685"/>
    </row>
    <row r="3045" spans="22:28" x14ac:dyDescent="0.2">
      <c r="V3045" s="688"/>
      <c r="W3045" s="687" t="str">
        <f t="shared" si="54"/>
        <v>1w</v>
      </c>
      <c r="X3045" s="683">
        <f>_xll.qlCalendarAdvance(Calendar,X3044,W3045,"f",FALSE)</f>
        <v>60609</v>
      </c>
      <c r="Y3045" s="682">
        <f>_xll.qlCalendarAdvance(Calendar,X3045,NDays&amp;"D")</f>
        <v>60609</v>
      </c>
      <c r="Z3045" s="681">
        <v>2.1179831346770372E-2</v>
      </c>
      <c r="AA3045" s="686"/>
      <c r="AB3045" s="685"/>
    </row>
    <row r="3046" spans="22:28" x14ac:dyDescent="0.2">
      <c r="V3046" s="688"/>
      <c r="W3046" s="687" t="str">
        <f t="shared" si="54"/>
        <v>1w</v>
      </c>
      <c r="X3046" s="683">
        <f>_xll.qlCalendarAdvance(Calendar,X3045,W3046,"f",FALSE)</f>
        <v>60616</v>
      </c>
      <c r="Y3046" s="682">
        <f>_xll.qlCalendarAdvance(Calendar,X3046,NDays&amp;"D")</f>
        <v>60616</v>
      </c>
      <c r="Z3046" s="681">
        <v>2.1186670218350523E-2</v>
      </c>
      <c r="AA3046" s="686"/>
      <c r="AB3046" s="685"/>
    </row>
    <row r="3047" spans="22:28" x14ac:dyDescent="0.2">
      <c r="V3047" s="688"/>
      <c r="W3047" s="687" t="str">
        <f t="shared" si="54"/>
        <v>1w</v>
      </c>
      <c r="X3047" s="683">
        <f>_xll.qlCalendarAdvance(Calendar,X3046,W3047,"f",FALSE)</f>
        <v>60623</v>
      </c>
      <c r="Y3047" s="682">
        <f>_xll.qlCalendarAdvance(Calendar,X3047,NDays&amp;"D")</f>
        <v>60623</v>
      </c>
      <c r="Z3047" s="681">
        <v>2.119349534164483E-2</v>
      </c>
      <c r="AA3047" s="686"/>
      <c r="AB3047" s="685"/>
    </row>
    <row r="3048" spans="22:28" x14ac:dyDescent="0.2">
      <c r="V3048" s="688"/>
      <c r="W3048" s="687" t="str">
        <f t="shared" si="54"/>
        <v>1w</v>
      </c>
      <c r="X3048" s="683">
        <f>_xll.qlCalendarAdvance(Calendar,X3047,W3048,"f",FALSE)</f>
        <v>60630</v>
      </c>
      <c r="Y3048" s="682">
        <f>_xll.qlCalendarAdvance(Calendar,X3048,NDays&amp;"D")</f>
        <v>60630</v>
      </c>
      <c r="Z3048" s="681">
        <v>2.1200306716653294E-2</v>
      </c>
      <c r="AA3048" s="686"/>
      <c r="AB3048" s="685"/>
    </row>
    <row r="3049" spans="22:28" x14ac:dyDescent="0.2">
      <c r="V3049" s="688"/>
      <c r="W3049" s="687" t="str">
        <f t="shared" si="54"/>
        <v>1w</v>
      </c>
      <c r="X3049" s="683">
        <f>_xll.qlCalendarAdvance(Calendar,X3048,W3049,"f",FALSE)</f>
        <v>60637</v>
      </c>
      <c r="Y3049" s="682">
        <f>_xll.qlCalendarAdvance(Calendar,X3049,NDays&amp;"D")</f>
        <v>60637</v>
      </c>
      <c r="Z3049" s="681">
        <v>2.1207104343213823E-2</v>
      </c>
      <c r="AA3049" s="686"/>
      <c r="AB3049" s="685"/>
    </row>
    <row r="3050" spans="22:28" x14ac:dyDescent="0.2">
      <c r="V3050" s="688"/>
      <c r="W3050" s="687" t="str">
        <f t="shared" si="54"/>
        <v>1w</v>
      </c>
      <c r="X3050" s="683">
        <f>_xll.qlCalendarAdvance(Calendar,X3049,W3050,"f",FALSE)</f>
        <v>60644</v>
      </c>
      <c r="Y3050" s="682">
        <f>_xll.qlCalendarAdvance(Calendar,X3050,NDays&amp;"D")</f>
        <v>60644</v>
      </c>
      <c r="Z3050" s="681">
        <v>2.1213888221488508E-2</v>
      </c>
      <c r="AA3050" s="686"/>
      <c r="AB3050" s="685"/>
    </row>
    <row r="3051" spans="22:28" x14ac:dyDescent="0.2">
      <c r="V3051" s="688"/>
      <c r="W3051" s="687" t="str">
        <f t="shared" si="54"/>
        <v>1w</v>
      </c>
      <c r="X3051" s="683">
        <f>_xll.qlCalendarAdvance(Calendar,X3050,W3051,"f",FALSE)</f>
        <v>60651</v>
      </c>
      <c r="Y3051" s="682">
        <f>_xll.qlCalendarAdvance(Calendar,X3051,NDays&amp;"D")</f>
        <v>60651</v>
      </c>
      <c r="Z3051" s="681">
        <v>2.1220658351396304E-2</v>
      </c>
      <c r="AA3051" s="686"/>
      <c r="AB3051" s="685"/>
    </row>
    <row r="3052" spans="22:28" x14ac:dyDescent="0.2">
      <c r="V3052" s="688"/>
      <c r="W3052" s="687" t="str">
        <f t="shared" si="54"/>
        <v>1w</v>
      </c>
      <c r="X3052" s="683">
        <f>_xll.qlCalendarAdvance(Calendar,X3051,W3052,"f",FALSE)</f>
        <v>60658</v>
      </c>
      <c r="Y3052" s="682">
        <f>_xll.qlCalendarAdvance(Calendar,X3052,NDays&amp;"D")</f>
        <v>60658</v>
      </c>
      <c r="Z3052" s="681">
        <v>2.122741473318035E-2</v>
      </c>
      <c r="AA3052" s="686"/>
      <c r="AB3052" s="685"/>
    </row>
    <row r="3053" spans="22:28" x14ac:dyDescent="0.2">
      <c r="V3053" s="688"/>
      <c r="W3053" s="687" t="str">
        <f t="shared" si="54"/>
        <v>1w</v>
      </c>
      <c r="X3053" s="683">
        <f>_xll.qlCalendarAdvance(Calendar,X3052,W3053,"f",FALSE)</f>
        <v>60665</v>
      </c>
      <c r="Y3053" s="682">
        <f>_xll.qlCalendarAdvance(Calendar,X3053,NDays&amp;"D")</f>
        <v>60665</v>
      </c>
      <c r="Z3053" s="681">
        <v>2.1234157366354367E-2</v>
      </c>
      <c r="AA3053" s="686"/>
      <c r="AB3053" s="685"/>
    </row>
    <row r="3054" spans="22:28" x14ac:dyDescent="0.2">
      <c r="V3054" s="688"/>
      <c r="W3054" s="687" t="str">
        <f t="shared" si="54"/>
        <v>1w</v>
      </c>
      <c r="X3054" s="683">
        <f>_xll.qlCalendarAdvance(Calendar,X3053,W3054,"f",FALSE)</f>
        <v>60672</v>
      </c>
      <c r="Y3054" s="682">
        <f>_xll.qlCalendarAdvance(Calendar,X3054,NDays&amp;"D")</f>
        <v>60672</v>
      </c>
      <c r="Z3054" s="681">
        <v>2.1240886251323587E-2</v>
      </c>
      <c r="AA3054" s="686"/>
      <c r="AB3054" s="685"/>
    </row>
    <row r="3055" spans="22:28" x14ac:dyDescent="0.2">
      <c r="V3055" s="688"/>
      <c r="W3055" s="687" t="str">
        <f t="shared" si="54"/>
        <v>1w</v>
      </c>
      <c r="X3055" s="683">
        <f>_xll.qlCalendarAdvance(Calendar,X3054,W3055,"f",FALSE)</f>
        <v>60679</v>
      </c>
      <c r="Y3055" s="682">
        <f>_xll.qlCalendarAdvance(Calendar,X3055,NDays&amp;"D")</f>
        <v>60679</v>
      </c>
      <c r="Z3055" s="681">
        <v>2.1247601388088011E-2</v>
      </c>
      <c r="AA3055" s="686"/>
      <c r="AB3055" s="685"/>
    </row>
    <row r="3056" spans="22:28" x14ac:dyDescent="0.2">
      <c r="V3056" s="688"/>
      <c r="W3056" s="687" t="str">
        <f t="shared" si="54"/>
        <v>1w</v>
      </c>
      <c r="X3056" s="683">
        <f>_xll.qlCalendarAdvance(Calendar,X3055,W3056,"f",FALSE)</f>
        <v>60686</v>
      </c>
      <c r="Y3056" s="682">
        <f>_xll.qlCalendarAdvance(Calendar,X3056,NDays&amp;"D")</f>
        <v>60686</v>
      </c>
      <c r="Z3056" s="681">
        <v>2.1254302776404499E-2</v>
      </c>
      <c r="AA3056" s="686"/>
      <c r="AB3056" s="685"/>
    </row>
    <row r="3057" spans="22:28" x14ac:dyDescent="0.2">
      <c r="V3057" s="688"/>
      <c r="W3057" s="687" t="str">
        <f t="shared" si="54"/>
        <v>1w</v>
      </c>
      <c r="X3057" s="683">
        <f>_xll.qlCalendarAdvance(Calendar,X3056,W3057,"f",FALSE)</f>
        <v>60693</v>
      </c>
      <c r="Y3057" s="682">
        <f>_xll.qlCalendarAdvance(Calendar,X3057,NDays&amp;"D")</f>
        <v>60693</v>
      </c>
      <c r="Z3057" s="681">
        <v>2.1260990416435144E-2</v>
      </c>
      <c r="AA3057" s="686"/>
      <c r="AB3057" s="685"/>
    </row>
    <row r="3058" spans="22:28" x14ac:dyDescent="0.2">
      <c r="V3058" s="688"/>
      <c r="W3058" s="687" t="str">
        <f t="shared" si="54"/>
        <v>1w</v>
      </c>
      <c r="X3058" s="683">
        <f>_xll.qlCalendarAdvance(Calendar,X3057,W3058,"f",FALSE)</f>
        <v>60700</v>
      </c>
      <c r="Y3058" s="682">
        <f>_xll.qlCalendarAdvance(Calendar,X3058,NDays&amp;"D")</f>
        <v>60700</v>
      </c>
      <c r="Z3058" s="681">
        <v>2.1267664308098899E-2</v>
      </c>
      <c r="AA3058" s="686"/>
      <c r="AB3058" s="685"/>
    </row>
    <row r="3059" spans="22:28" x14ac:dyDescent="0.2">
      <c r="V3059" s="688"/>
      <c r="W3059" s="687" t="str">
        <f t="shared" si="54"/>
        <v>1w</v>
      </c>
      <c r="X3059" s="683">
        <f>_xll.qlCalendarAdvance(Calendar,X3058,W3059,"f",FALSE)</f>
        <v>60707</v>
      </c>
      <c r="Y3059" s="682">
        <f>_xll.qlCalendarAdvance(Calendar,X3059,NDays&amp;"D")</f>
        <v>60707</v>
      </c>
      <c r="Z3059" s="681">
        <v>2.1274324451395765E-2</v>
      </c>
      <c r="AA3059" s="686"/>
      <c r="AB3059" s="685"/>
    </row>
    <row r="3060" spans="22:28" x14ac:dyDescent="0.2">
      <c r="V3060" s="688"/>
      <c r="W3060" s="687" t="str">
        <f t="shared" si="54"/>
        <v>1w</v>
      </c>
      <c r="X3060" s="683">
        <f>_xll.qlCalendarAdvance(Calendar,X3059,W3060,"f",FALSE)</f>
        <v>60714</v>
      </c>
      <c r="Y3060" s="682">
        <f>_xll.qlCalendarAdvance(Calendar,X3060,NDays&amp;"D")</f>
        <v>60714</v>
      </c>
      <c r="Z3060" s="681">
        <v>2.1280970846325742E-2</v>
      </c>
      <c r="AA3060" s="686"/>
      <c r="AB3060" s="685"/>
    </row>
    <row r="3061" spans="22:28" x14ac:dyDescent="0.2">
      <c r="V3061" s="688"/>
      <c r="W3061" s="687" t="str">
        <f t="shared" si="54"/>
        <v>1w</v>
      </c>
      <c r="X3061" s="683">
        <f>_xll.qlCalendarAdvance(Calendar,X3060,W3061,"f",FALSE)</f>
        <v>60721</v>
      </c>
      <c r="Y3061" s="682">
        <f>_xll.qlCalendarAdvance(Calendar,X3061,NDays&amp;"D")</f>
        <v>60721</v>
      </c>
      <c r="Z3061" s="681">
        <v>2.1287603493050922E-2</v>
      </c>
      <c r="AA3061" s="686"/>
      <c r="AB3061" s="685"/>
    </row>
    <row r="3062" spans="22:28" x14ac:dyDescent="0.2">
      <c r="V3062" s="688"/>
      <c r="W3062" s="687" t="str">
        <f t="shared" si="54"/>
        <v>1w</v>
      </c>
      <c r="X3062" s="683">
        <f>_xll.qlCalendarAdvance(Calendar,X3061,W3062,"f",FALSE)</f>
        <v>60728</v>
      </c>
      <c r="Y3062" s="682">
        <f>_xll.qlCalendarAdvance(Calendar,X3062,NDays&amp;"D")</f>
        <v>60728</v>
      </c>
      <c r="Z3062" s="681">
        <v>2.1294222391409212E-2</v>
      </c>
      <c r="AA3062" s="686"/>
      <c r="AB3062" s="685"/>
    </row>
    <row r="3063" spans="22:28" x14ac:dyDescent="0.2">
      <c r="V3063" s="688"/>
      <c r="W3063" s="687" t="str">
        <f t="shared" si="54"/>
        <v>1w</v>
      </c>
      <c r="X3063" s="683">
        <f>_xll.qlCalendarAdvance(Calendar,X3062,W3063,"f",FALSE)</f>
        <v>60735</v>
      </c>
      <c r="Y3063" s="682">
        <f>_xll.qlCalendarAdvance(Calendar,X3063,NDays&amp;"D")</f>
        <v>60735</v>
      </c>
      <c r="Z3063" s="681">
        <v>2.1300827541400613E-2</v>
      </c>
      <c r="AA3063" s="686"/>
      <c r="AB3063" s="685"/>
    </row>
    <row r="3064" spans="22:28" x14ac:dyDescent="0.2">
      <c r="V3064" s="688"/>
      <c r="W3064" s="687" t="str">
        <f t="shared" si="54"/>
        <v>1w</v>
      </c>
      <c r="X3064" s="683">
        <f>_xll.qlCalendarAdvance(Calendar,X3063,W3064,"f",FALSE)</f>
        <v>60742</v>
      </c>
      <c r="Y3064" s="682">
        <f>_xll.qlCalendarAdvance(Calendar,X3064,NDays&amp;"D")</f>
        <v>60742</v>
      </c>
      <c r="Z3064" s="681">
        <v>2.1307418943106171E-2</v>
      </c>
      <c r="AA3064" s="686"/>
      <c r="AB3064" s="685"/>
    </row>
    <row r="3065" spans="22:28" x14ac:dyDescent="0.2">
      <c r="V3065" s="688"/>
      <c r="W3065" s="687" t="str">
        <f t="shared" si="54"/>
        <v>1w</v>
      </c>
      <c r="X3065" s="683">
        <f>_xll.qlCalendarAdvance(Calendar,X3064,W3065,"f",FALSE)</f>
        <v>60749</v>
      </c>
      <c r="Y3065" s="682">
        <f>_xll.qlCalendarAdvance(Calendar,X3065,NDays&amp;"D")</f>
        <v>60749</v>
      </c>
      <c r="Z3065" s="681">
        <v>2.1313996596525886E-2</v>
      </c>
      <c r="AA3065" s="686"/>
      <c r="AB3065" s="685"/>
    </row>
    <row r="3066" spans="22:28" x14ac:dyDescent="0.2">
      <c r="V3066" s="688"/>
      <c r="W3066" s="687" t="str">
        <f t="shared" si="54"/>
        <v>1w</v>
      </c>
      <c r="X3066" s="683">
        <f>_xll.qlCalendarAdvance(Calendar,X3065,W3066,"f",FALSE)</f>
        <v>60756</v>
      </c>
      <c r="Y3066" s="682">
        <f>_xll.qlCalendarAdvance(Calendar,X3066,NDays&amp;"D")</f>
        <v>60756</v>
      </c>
      <c r="Z3066" s="681">
        <v>2.1320560501335573E-2</v>
      </c>
      <c r="AA3066" s="686"/>
      <c r="AB3066" s="685"/>
    </row>
    <row r="3067" spans="22:28" x14ac:dyDescent="0.2">
      <c r="V3067" s="688"/>
      <c r="W3067" s="687" t="str">
        <f t="shared" si="54"/>
        <v>1w</v>
      </c>
      <c r="X3067" s="683">
        <f>_xll.qlCalendarAdvance(Calendar,X3066,W3067,"f",FALSE)</f>
        <v>60763</v>
      </c>
      <c r="Y3067" s="682">
        <f>_xll.qlCalendarAdvance(Calendar,X3067,NDays&amp;"D")</f>
        <v>60763</v>
      </c>
      <c r="Z3067" s="681">
        <v>2.1327110658183601E-2</v>
      </c>
      <c r="AA3067" s="686"/>
      <c r="AB3067" s="685"/>
    </row>
    <row r="3068" spans="22:28" x14ac:dyDescent="0.2">
      <c r="V3068" s="688"/>
      <c r="W3068" s="687" t="str">
        <f t="shared" si="54"/>
        <v>1w</v>
      </c>
      <c r="X3068" s="683">
        <f>_xll.qlCalendarAdvance(Calendar,X3067,W3068,"f",FALSE)</f>
        <v>60770</v>
      </c>
      <c r="Y3068" s="682">
        <f>_xll.qlCalendarAdvance(Calendar,X3068,NDays&amp;"D")</f>
        <v>60770</v>
      </c>
      <c r="Z3068" s="681">
        <v>2.1333647066421602E-2</v>
      </c>
      <c r="AA3068" s="686"/>
      <c r="AB3068" s="685"/>
    </row>
    <row r="3069" spans="22:28" x14ac:dyDescent="0.2">
      <c r="V3069" s="688"/>
      <c r="W3069" s="687" t="str">
        <f t="shared" si="54"/>
        <v>1w</v>
      </c>
      <c r="X3069" s="683">
        <f>_xll.qlCalendarAdvance(Calendar,X3068,W3069,"f",FALSE)</f>
        <v>60777</v>
      </c>
      <c r="Y3069" s="682">
        <f>_xll.qlCalendarAdvance(Calendar,X3069,NDays&amp;"D")</f>
        <v>60777</v>
      </c>
      <c r="Z3069" s="681">
        <v>2.1340169726373759E-2</v>
      </c>
      <c r="AA3069" s="686"/>
      <c r="AB3069" s="685"/>
    </row>
    <row r="3070" spans="22:28" x14ac:dyDescent="0.2">
      <c r="V3070" s="688"/>
      <c r="W3070" s="687" t="str">
        <f t="shared" si="54"/>
        <v>1w</v>
      </c>
      <c r="X3070" s="683">
        <f>_xll.qlCalendarAdvance(Calendar,X3069,W3070,"f",FALSE)</f>
        <v>60784</v>
      </c>
      <c r="Y3070" s="682">
        <f>_xll.qlCalendarAdvance(Calendar,X3070,NDays&amp;"D")</f>
        <v>60784</v>
      </c>
      <c r="Z3070" s="681">
        <v>2.1346678638040073E-2</v>
      </c>
      <c r="AA3070" s="686"/>
      <c r="AB3070" s="685"/>
    </row>
    <row r="3071" spans="22:28" x14ac:dyDescent="0.2">
      <c r="V3071" s="688"/>
      <c r="W3071" s="687" t="str">
        <f t="shared" si="54"/>
        <v>1w</v>
      </c>
      <c r="X3071" s="683">
        <f>_xll.qlCalendarAdvance(Calendar,X3070,W3071,"f",FALSE)</f>
        <v>60791</v>
      </c>
      <c r="Y3071" s="682">
        <f>_xll.qlCalendarAdvance(Calendar,X3071,NDays&amp;"D")</f>
        <v>60791</v>
      </c>
      <c r="Z3071" s="681">
        <v>2.1353173801339498E-2</v>
      </c>
      <c r="AA3071" s="686"/>
      <c r="AB3071" s="685"/>
    </row>
    <row r="3072" spans="22:28" x14ac:dyDescent="0.2">
      <c r="V3072" s="688"/>
      <c r="W3072" s="687" t="str">
        <f t="shared" si="54"/>
        <v>1w</v>
      </c>
      <c r="X3072" s="683">
        <f>_xll.qlCalendarAdvance(Calendar,X3071,W3072,"f",FALSE)</f>
        <v>60798</v>
      </c>
      <c r="Y3072" s="682">
        <f>_xll.qlCalendarAdvance(Calendar,X3072,NDays&amp;"D")</f>
        <v>60798</v>
      </c>
      <c r="Z3072" s="681">
        <v>2.135965521635308E-2</v>
      </c>
      <c r="AA3072" s="686"/>
      <c r="AB3072" s="685"/>
    </row>
    <row r="3073" spans="22:28" x14ac:dyDescent="0.2">
      <c r="V3073" s="688"/>
      <c r="W3073" s="687" t="str">
        <f t="shared" si="54"/>
        <v>1w</v>
      </c>
      <c r="X3073" s="683">
        <f>_xll.qlCalendarAdvance(Calendar,X3072,W3073,"f",FALSE)</f>
        <v>60805</v>
      </c>
      <c r="Y3073" s="682">
        <f>_xll.qlCalendarAdvance(Calendar,X3073,NDays&amp;"D")</f>
        <v>60805</v>
      </c>
      <c r="Z3073" s="681">
        <v>2.1366122882999772E-2</v>
      </c>
      <c r="AA3073" s="686"/>
      <c r="AB3073" s="685"/>
    </row>
    <row r="3074" spans="22:28" x14ac:dyDescent="0.2">
      <c r="V3074" s="688"/>
      <c r="W3074" s="687" t="str">
        <f t="shared" si="54"/>
        <v>1w</v>
      </c>
      <c r="X3074" s="683">
        <f>_xll.qlCalendarAdvance(Calendar,X3073,W3074,"f",FALSE)</f>
        <v>60812</v>
      </c>
      <c r="Y3074" s="682">
        <f>_xll.qlCalendarAdvance(Calendar,X3074,NDays&amp;"D")</f>
        <v>60812</v>
      </c>
      <c r="Z3074" s="681">
        <v>2.1372576801279575E-2</v>
      </c>
      <c r="AA3074" s="686"/>
      <c r="AB3074" s="685"/>
    </row>
    <row r="3075" spans="22:28" x14ac:dyDescent="0.2">
      <c r="V3075" s="688"/>
      <c r="W3075" s="687" t="str">
        <f t="shared" si="54"/>
        <v>1w</v>
      </c>
      <c r="X3075" s="683">
        <f>_xll.qlCalendarAdvance(Calendar,X3074,W3075,"f",FALSE)</f>
        <v>60819</v>
      </c>
      <c r="Y3075" s="682">
        <f>_xll.qlCalendarAdvance(Calendar,X3075,NDays&amp;"D")</f>
        <v>60819</v>
      </c>
      <c r="Z3075" s="681">
        <v>2.1379016971192488E-2</v>
      </c>
      <c r="AA3075" s="686"/>
      <c r="AB3075" s="685"/>
    </row>
    <row r="3076" spans="22:28" x14ac:dyDescent="0.2">
      <c r="V3076" s="688"/>
      <c r="W3076" s="687" t="str">
        <f t="shared" si="54"/>
        <v>1w</v>
      </c>
      <c r="X3076" s="683">
        <f>_xll.qlCalendarAdvance(Calendar,X3075,W3076,"f",FALSE)</f>
        <v>60826</v>
      </c>
      <c r="Y3076" s="682">
        <f>_xll.qlCalendarAdvance(Calendar,X3076,NDays&amp;"D")</f>
        <v>60826</v>
      </c>
      <c r="Z3076" s="681">
        <v>2.1385443392900605E-2</v>
      </c>
      <c r="AA3076" s="686"/>
      <c r="AB3076" s="685"/>
    </row>
    <row r="3077" spans="22:28" x14ac:dyDescent="0.2">
      <c r="V3077" s="688"/>
      <c r="W3077" s="687" t="str">
        <f t="shared" si="54"/>
        <v>1w</v>
      </c>
      <c r="X3077" s="683">
        <f>_xll.qlCalendarAdvance(Calendar,X3076,W3077,"f",FALSE)</f>
        <v>60833</v>
      </c>
      <c r="Y3077" s="682">
        <f>_xll.qlCalendarAdvance(Calendar,X3077,NDays&amp;"D")</f>
        <v>60833</v>
      </c>
      <c r="Z3077" s="681">
        <v>2.1391856066160786E-2</v>
      </c>
      <c r="AA3077" s="686"/>
      <c r="AB3077" s="685"/>
    </row>
    <row r="3078" spans="22:28" x14ac:dyDescent="0.2">
      <c r="V3078" s="688"/>
      <c r="W3078" s="687" t="str">
        <f t="shared" si="54"/>
        <v>1w</v>
      </c>
      <c r="X3078" s="683">
        <f>_xll.qlCalendarAdvance(Calendar,X3077,W3078,"f",FALSE)</f>
        <v>60840</v>
      </c>
      <c r="Y3078" s="682">
        <f>_xll.qlCalendarAdvance(Calendar,X3078,NDays&amp;"D")</f>
        <v>60840</v>
      </c>
      <c r="Z3078" s="681">
        <v>2.1398254991054078E-2</v>
      </c>
      <c r="AA3078" s="686"/>
      <c r="AB3078" s="685"/>
    </row>
    <row r="3079" spans="22:28" x14ac:dyDescent="0.2">
      <c r="V3079" s="688"/>
      <c r="W3079" s="687" t="str">
        <f t="shared" si="54"/>
        <v>1w</v>
      </c>
      <c r="X3079" s="683">
        <f>_xll.qlCalendarAdvance(Calendar,X3078,W3079,"f",FALSE)</f>
        <v>60847</v>
      </c>
      <c r="Y3079" s="682">
        <f>_xll.qlCalendarAdvance(Calendar,X3079,NDays&amp;"D")</f>
        <v>60847</v>
      </c>
      <c r="Z3079" s="681">
        <v>2.1404640167499434E-2</v>
      </c>
      <c r="AA3079" s="686"/>
      <c r="AB3079" s="685"/>
    </row>
    <row r="3080" spans="22:28" x14ac:dyDescent="0.2">
      <c r="V3080" s="688"/>
      <c r="W3080" s="687" t="str">
        <f t="shared" si="54"/>
        <v>1w</v>
      </c>
      <c r="X3080" s="683">
        <f>_xll.qlCalendarAdvance(Calendar,X3079,W3080,"f",FALSE)</f>
        <v>60854</v>
      </c>
      <c r="Y3080" s="682">
        <f>_xll.qlCalendarAdvance(Calendar,X3080,NDays&amp;"D")</f>
        <v>60854</v>
      </c>
      <c r="Z3080" s="681">
        <v>2.1411011595821039E-2</v>
      </c>
      <c r="AA3080" s="686"/>
      <c r="AB3080" s="685"/>
    </row>
    <row r="3081" spans="22:28" x14ac:dyDescent="0.2">
      <c r="V3081" s="688"/>
      <c r="W3081" s="687" t="str">
        <f t="shared" si="54"/>
        <v>1w</v>
      </c>
      <c r="X3081" s="683">
        <f>_xll.qlCalendarAdvance(Calendar,X3080,W3081,"f",FALSE)</f>
        <v>60861</v>
      </c>
      <c r="Y3081" s="682">
        <f>_xll.qlCalendarAdvance(Calendar,X3081,NDays&amp;"D")</f>
        <v>60861</v>
      </c>
      <c r="Z3081" s="681">
        <v>2.1417369275694709E-2</v>
      </c>
      <c r="AA3081" s="686"/>
      <c r="AB3081" s="685"/>
    </row>
    <row r="3082" spans="22:28" x14ac:dyDescent="0.2">
      <c r="V3082" s="688"/>
      <c r="W3082" s="687" t="str">
        <f t="shared" si="54"/>
        <v>1w</v>
      </c>
      <c r="X3082" s="683">
        <f>_xll.qlCalendarAdvance(Calendar,X3081,W3082,"f",FALSE)</f>
        <v>60868</v>
      </c>
      <c r="Y3082" s="682">
        <f>_xll.qlCalendarAdvance(Calendar,X3082,NDays&amp;"D")</f>
        <v>60868</v>
      </c>
      <c r="Z3082" s="681">
        <v>2.1423713207201489E-2</v>
      </c>
      <c r="AA3082" s="686"/>
      <c r="AB3082" s="685"/>
    </row>
    <row r="3083" spans="22:28" x14ac:dyDescent="0.2">
      <c r="V3083" s="688"/>
      <c r="W3083" s="687" t="str">
        <f t="shared" si="54"/>
        <v>1w</v>
      </c>
      <c r="X3083" s="683">
        <f>_xll.qlCalendarAdvance(Calendar,X3082,W3083,"f",FALSE)</f>
        <v>60875</v>
      </c>
      <c r="Y3083" s="682">
        <f>_xll.qlCalendarAdvance(Calendar,X3083,NDays&amp;"D")</f>
        <v>60875</v>
      </c>
      <c r="Z3083" s="681">
        <v>2.143004339034138E-2</v>
      </c>
      <c r="AA3083" s="686"/>
      <c r="AB3083" s="685"/>
    </row>
    <row r="3084" spans="22:28" x14ac:dyDescent="0.2">
      <c r="V3084" s="688"/>
      <c r="W3084" s="687" t="str">
        <f t="shared" si="54"/>
        <v>1w</v>
      </c>
      <c r="X3084" s="683">
        <f>_xll.qlCalendarAdvance(Calendar,X3083,W3084,"f",FALSE)</f>
        <v>60882</v>
      </c>
      <c r="Y3084" s="682">
        <f>_xll.qlCalendarAdvance(Calendar,X3084,NDays&amp;"D")</f>
        <v>60882</v>
      </c>
      <c r="Z3084" s="681">
        <v>2.1436359825195428E-2</v>
      </c>
      <c r="AA3084" s="686"/>
      <c r="AB3084" s="685"/>
    </row>
    <row r="3085" spans="22:28" x14ac:dyDescent="0.2">
      <c r="V3085" s="688"/>
      <c r="W3085" s="687" t="str">
        <f t="shared" si="54"/>
        <v>1w</v>
      </c>
      <c r="X3085" s="683">
        <f>_xll.qlCalendarAdvance(Calendar,X3084,W3085,"f",FALSE)</f>
        <v>60889</v>
      </c>
      <c r="Y3085" s="682">
        <f>_xll.qlCalendarAdvance(Calendar,X3085,NDays&amp;"D")</f>
        <v>60889</v>
      </c>
      <c r="Z3085" s="681">
        <v>2.1442662511682586E-2</v>
      </c>
      <c r="AA3085" s="686"/>
      <c r="AB3085" s="685"/>
    </row>
    <row r="3086" spans="22:28" x14ac:dyDescent="0.2">
      <c r="V3086" s="688"/>
      <c r="W3086" s="687" t="str">
        <f t="shared" si="54"/>
        <v>1w</v>
      </c>
      <c r="X3086" s="683">
        <f>_xll.qlCalendarAdvance(Calendar,X3085,W3086,"f",FALSE)</f>
        <v>60896</v>
      </c>
      <c r="Y3086" s="682">
        <f>_xll.qlCalendarAdvance(Calendar,X3086,NDays&amp;"D")</f>
        <v>60896</v>
      </c>
      <c r="Z3086" s="681">
        <v>2.1448951449721809E-2</v>
      </c>
      <c r="AA3086" s="686"/>
      <c r="AB3086" s="685"/>
    </row>
    <row r="3087" spans="22:28" x14ac:dyDescent="0.2">
      <c r="V3087" s="688"/>
      <c r="W3087" s="687" t="str">
        <f t="shared" si="54"/>
        <v>1w</v>
      </c>
      <c r="X3087" s="683">
        <f>_xll.qlCalendarAdvance(Calendar,X3086,W3087,"f",FALSE)</f>
        <v>60903</v>
      </c>
      <c r="Y3087" s="682">
        <f>_xll.qlCalendarAdvance(Calendar,X3087,NDays&amp;"D")</f>
        <v>60903</v>
      </c>
      <c r="Z3087" s="681">
        <v>2.1455226639637281E-2</v>
      </c>
      <c r="AA3087" s="686"/>
      <c r="AB3087" s="685"/>
    </row>
    <row r="3088" spans="22:28" x14ac:dyDescent="0.2">
      <c r="V3088" s="688"/>
      <c r="W3088" s="687" t="str">
        <f t="shared" si="54"/>
        <v>1w</v>
      </c>
      <c r="X3088" s="683">
        <f>_xll.qlCalendarAdvance(Calendar,X3087,W3088,"f",FALSE)</f>
        <v>60910</v>
      </c>
      <c r="Y3088" s="682">
        <f>_xll.qlCalendarAdvance(Calendar,X3088,NDays&amp;"D")</f>
        <v>60910</v>
      </c>
      <c r="Z3088" s="681">
        <v>2.1461488080942726E-2</v>
      </c>
      <c r="AA3088" s="686"/>
      <c r="AB3088" s="685"/>
    </row>
    <row r="3089" spans="22:28" x14ac:dyDescent="0.2">
      <c r="V3089" s="688"/>
      <c r="W3089" s="687" t="str">
        <f t="shared" si="54"/>
        <v>1w</v>
      </c>
      <c r="X3089" s="683">
        <f>_xll.qlCalendarAdvance(Calendar,X3088,W3089,"f",FALSE)</f>
        <v>60917</v>
      </c>
      <c r="Y3089" s="682">
        <f>_xll.qlCalendarAdvance(Calendar,X3089,NDays&amp;"D")</f>
        <v>60917</v>
      </c>
      <c r="Z3089" s="681">
        <v>2.1467735774043373E-2</v>
      </c>
      <c r="AA3089" s="686"/>
      <c r="AB3089" s="685"/>
    </row>
    <row r="3090" spans="22:28" x14ac:dyDescent="0.2">
      <c r="V3090" s="688"/>
      <c r="W3090" s="687" t="str">
        <f t="shared" ref="W3090:W3153" si="55">W3089</f>
        <v>1w</v>
      </c>
      <c r="X3090" s="683">
        <f>_xll.qlCalendarAdvance(Calendar,X3089,W3090,"f",FALSE)</f>
        <v>60924</v>
      </c>
      <c r="Y3090" s="682">
        <f>_xll.qlCalendarAdvance(Calendar,X3090,NDays&amp;"D")</f>
        <v>60924</v>
      </c>
      <c r="Z3090" s="681">
        <v>2.1473969718777131E-2</v>
      </c>
      <c r="AA3090" s="686"/>
      <c r="AB3090" s="685"/>
    </row>
    <row r="3091" spans="22:28" x14ac:dyDescent="0.2">
      <c r="V3091" s="688"/>
      <c r="W3091" s="687" t="str">
        <f t="shared" si="55"/>
        <v>1w</v>
      </c>
      <c r="X3091" s="683">
        <f>_xll.qlCalendarAdvance(Calendar,X3090,W3091,"f",FALSE)</f>
        <v>60931</v>
      </c>
      <c r="Y3091" s="682">
        <f>_xll.qlCalendarAdvance(Calendar,X3091,NDays&amp;"D")</f>
        <v>60931</v>
      </c>
      <c r="Z3091" s="681">
        <v>2.1480189915143999E-2</v>
      </c>
      <c r="AA3091" s="686"/>
      <c r="AB3091" s="685"/>
    </row>
    <row r="3092" spans="22:28" x14ac:dyDescent="0.2">
      <c r="V3092" s="688"/>
      <c r="W3092" s="687" t="str">
        <f t="shared" si="55"/>
        <v>1w</v>
      </c>
      <c r="X3092" s="683">
        <f>_xll.qlCalendarAdvance(Calendar,X3091,W3092,"f",FALSE)</f>
        <v>60938</v>
      </c>
      <c r="Y3092" s="682">
        <f>_xll.qlCalendarAdvance(Calendar,X3092,NDays&amp;"D")</f>
        <v>60938</v>
      </c>
      <c r="Z3092" s="681">
        <v>2.1486396363143978E-2</v>
      </c>
      <c r="AA3092" s="686"/>
      <c r="AB3092" s="685"/>
    </row>
    <row r="3093" spans="22:28" x14ac:dyDescent="0.2">
      <c r="V3093" s="688"/>
      <c r="W3093" s="687" t="str">
        <f t="shared" si="55"/>
        <v>1w</v>
      </c>
      <c r="X3093" s="683">
        <f>_xll.qlCalendarAdvance(Calendar,X3092,W3093,"f",FALSE)</f>
        <v>60945</v>
      </c>
      <c r="Y3093" s="682">
        <f>_xll.qlCalendarAdvance(Calendar,X3093,NDays&amp;"D")</f>
        <v>60945</v>
      </c>
      <c r="Z3093" s="681">
        <v>2.1492589062777068E-2</v>
      </c>
      <c r="AA3093" s="686"/>
      <c r="AB3093" s="685"/>
    </row>
    <row r="3094" spans="22:28" x14ac:dyDescent="0.2">
      <c r="V3094" s="688"/>
      <c r="W3094" s="687" t="str">
        <f t="shared" si="55"/>
        <v>1w</v>
      </c>
      <c r="X3094" s="683">
        <f>_xll.qlCalendarAdvance(Calendar,X3093,W3094,"f",FALSE)</f>
        <v>60952</v>
      </c>
      <c r="Y3094" s="682">
        <f>_xll.qlCalendarAdvance(Calendar,X3094,NDays&amp;"D")</f>
        <v>60952</v>
      </c>
      <c r="Z3094" s="681">
        <v>2.1498768014043268E-2</v>
      </c>
      <c r="AA3094" s="686"/>
      <c r="AB3094" s="685"/>
    </row>
    <row r="3095" spans="22:28" x14ac:dyDescent="0.2">
      <c r="V3095" s="688"/>
      <c r="W3095" s="687" t="str">
        <f t="shared" si="55"/>
        <v>1w</v>
      </c>
      <c r="X3095" s="683">
        <f>_xll.qlCalendarAdvance(Calendar,X3094,W3095,"f",FALSE)</f>
        <v>60959</v>
      </c>
      <c r="Y3095" s="682">
        <f>_xll.qlCalendarAdvance(Calendar,X3095,NDays&amp;"D")</f>
        <v>60959</v>
      </c>
      <c r="Z3095" s="681">
        <v>2.1504933217023625E-2</v>
      </c>
      <c r="AA3095" s="686"/>
      <c r="AB3095" s="685"/>
    </row>
    <row r="3096" spans="22:28" x14ac:dyDescent="0.2">
      <c r="V3096" s="688"/>
      <c r="W3096" s="687" t="str">
        <f t="shared" si="55"/>
        <v>1w</v>
      </c>
      <c r="X3096" s="683">
        <f>_xll.qlCalendarAdvance(Calendar,X3095,W3096,"f",FALSE)</f>
        <v>60966</v>
      </c>
      <c r="Y3096" s="682">
        <f>_xll.qlCalendarAdvance(Calendar,X3096,NDays&amp;"D")</f>
        <v>60966</v>
      </c>
      <c r="Z3096" s="681">
        <v>2.1511084671718139E-2</v>
      </c>
      <c r="AA3096" s="686"/>
      <c r="AB3096" s="685"/>
    </row>
    <row r="3097" spans="22:28" x14ac:dyDescent="0.2">
      <c r="V3097" s="688"/>
      <c r="W3097" s="687" t="str">
        <f t="shared" si="55"/>
        <v>1w</v>
      </c>
      <c r="X3097" s="683">
        <f>_xll.qlCalendarAdvance(Calendar,X3096,W3097,"f",FALSE)</f>
        <v>60973</v>
      </c>
      <c r="Y3097" s="682">
        <f>_xll.qlCalendarAdvance(Calendar,X3097,NDays&amp;"D")</f>
        <v>60973</v>
      </c>
      <c r="Z3097" s="681">
        <v>2.1517222377883671E-2</v>
      </c>
      <c r="AA3097" s="686"/>
      <c r="AB3097" s="685"/>
    </row>
    <row r="3098" spans="22:28" x14ac:dyDescent="0.2">
      <c r="V3098" s="688"/>
      <c r="W3098" s="687" t="str">
        <f t="shared" si="55"/>
        <v>1w</v>
      </c>
      <c r="X3098" s="683">
        <f>_xll.qlCalendarAdvance(Calendar,X3097,W3098,"f",FALSE)</f>
        <v>60980</v>
      </c>
      <c r="Y3098" s="682">
        <f>_xll.qlCalendarAdvance(Calendar,X3098,NDays&amp;"D")</f>
        <v>60980</v>
      </c>
      <c r="Z3098" s="681">
        <v>2.152334633576336E-2</v>
      </c>
      <c r="AA3098" s="686"/>
      <c r="AB3098" s="685"/>
    </row>
    <row r="3099" spans="22:28" x14ac:dyDescent="0.2">
      <c r="V3099" s="688"/>
      <c r="W3099" s="687" t="str">
        <f t="shared" si="55"/>
        <v>1w</v>
      </c>
      <c r="X3099" s="683">
        <f>_xll.qlCalendarAdvance(Calendar,X3098,W3099,"f",FALSE)</f>
        <v>60987</v>
      </c>
      <c r="Y3099" s="682">
        <f>_xll.qlCalendarAdvance(Calendar,X3099,NDays&amp;"D")</f>
        <v>60987</v>
      </c>
      <c r="Z3099" s="681">
        <v>2.152945654527616E-2</v>
      </c>
      <c r="AA3099" s="686"/>
      <c r="AB3099" s="685"/>
    </row>
    <row r="3100" spans="22:28" x14ac:dyDescent="0.2">
      <c r="V3100" s="688"/>
      <c r="W3100" s="687" t="str">
        <f t="shared" si="55"/>
        <v>1w</v>
      </c>
      <c r="X3100" s="683">
        <f>_xll.qlCalendarAdvance(Calendar,X3099,W3100,"f",FALSE)</f>
        <v>60995</v>
      </c>
      <c r="Y3100" s="682">
        <f>_xll.qlCalendarAdvance(Calendar,X3100,NDays&amp;"D")</f>
        <v>60995</v>
      </c>
      <c r="Z3100" s="681">
        <v>2.1536422807021394E-2</v>
      </c>
      <c r="AA3100" s="686"/>
      <c r="AB3100" s="685"/>
    </row>
    <row r="3101" spans="22:28" x14ac:dyDescent="0.2">
      <c r="V3101" s="688"/>
      <c r="W3101" s="687" t="str">
        <f t="shared" si="55"/>
        <v>1w</v>
      </c>
      <c r="X3101" s="683">
        <f>_xll.qlCalendarAdvance(Calendar,X3100,W3101,"f",FALSE)</f>
        <v>61002</v>
      </c>
      <c r="Y3101" s="682">
        <f>_xll.qlCalendarAdvance(Calendar,X3101,NDays&amp;"D")</f>
        <v>61002</v>
      </c>
      <c r="Z3101" s="681">
        <v>2.1542503555805892E-2</v>
      </c>
      <c r="AA3101" s="686"/>
      <c r="AB3101" s="685"/>
    </row>
    <row r="3102" spans="22:28" x14ac:dyDescent="0.2">
      <c r="V3102" s="688"/>
      <c r="W3102" s="687" t="str">
        <f t="shared" si="55"/>
        <v>1w</v>
      </c>
      <c r="X3102" s="683">
        <f>_xll.qlCalendarAdvance(Calendar,X3101,W3102,"f",FALSE)</f>
        <v>61009</v>
      </c>
      <c r="Y3102" s="682">
        <f>_xll.qlCalendarAdvance(Calendar,X3102,NDays&amp;"D")</f>
        <v>61009</v>
      </c>
      <c r="Z3102" s="681">
        <v>2.1548570556061408E-2</v>
      </c>
      <c r="AA3102" s="686"/>
      <c r="AB3102" s="685"/>
    </row>
    <row r="3103" spans="22:28" x14ac:dyDescent="0.2">
      <c r="V3103" s="688"/>
      <c r="W3103" s="687" t="str">
        <f t="shared" si="55"/>
        <v>1w</v>
      </c>
      <c r="X3103" s="683">
        <f>_xll.qlCalendarAdvance(Calendar,X3102,W3103,"f",FALSE)</f>
        <v>61016</v>
      </c>
      <c r="Y3103" s="682">
        <f>_xll.qlCalendarAdvance(Calendar,X3103,NDays&amp;"D")</f>
        <v>61016</v>
      </c>
      <c r="Z3103" s="681">
        <v>2.1554623808112128E-2</v>
      </c>
      <c r="AA3103" s="686"/>
      <c r="AB3103" s="685"/>
    </row>
    <row r="3104" spans="22:28" x14ac:dyDescent="0.2">
      <c r="V3104" s="688"/>
      <c r="W3104" s="687" t="str">
        <f t="shared" si="55"/>
        <v>1w</v>
      </c>
      <c r="X3104" s="683">
        <f>_xll.qlCalendarAdvance(Calendar,X3103,W3104,"f",FALSE)</f>
        <v>61023</v>
      </c>
      <c r="Y3104" s="682">
        <f>_xll.qlCalendarAdvance(Calendar,X3104,NDays&amp;"D")</f>
        <v>61023</v>
      </c>
      <c r="Z3104" s="681">
        <v>2.1560663311795958E-2</v>
      </c>
      <c r="AA3104" s="686"/>
      <c r="AB3104" s="685"/>
    </row>
    <row r="3105" spans="22:28" x14ac:dyDescent="0.2">
      <c r="V3105" s="688"/>
      <c r="W3105" s="687" t="str">
        <f t="shared" si="55"/>
        <v>1w</v>
      </c>
      <c r="X3105" s="683">
        <f>_xll.qlCalendarAdvance(Calendar,X3104,W3105,"f",FALSE)</f>
        <v>61030</v>
      </c>
      <c r="Y3105" s="682">
        <f>_xll.qlCalendarAdvance(Calendar,X3105,NDays&amp;"D")</f>
        <v>61030</v>
      </c>
      <c r="Z3105" s="681">
        <v>2.1566689067031852E-2</v>
      </c>
      <c r="AA3105" s="686"/>
      <c r="AB3105" s="685"/>
    </row>
    <row r="3106" spans="22:28" x14ac:dyDescent="0.2">
      <c r="V3106" s="688"/>
      <c r="W3106" s="687" t="str">
        <f t="shared" si="55"/>
        <v>1w</v>
      </c>
      <c r="X3106" s="683">
        <f>_xll.qlCalendarAdvance(Calendar,X3105,W3106,"f",FALSE)</f>
        <v>61037</v>
      </c>
      <c r="Y3106" s="682">
        <f>_xll.qlCalendarAdvance(Calendar,X3106,NDays&amp;"D")</f>
        <v>61037</v>
      </c>
      <c r="Z3106" s="681">
        <v>2.1572701073981904E-2</v>
      </c>
      <c r="AA3106" s="686"/>
      <c r="AB3106" s="685"/>
    </row>
    <row r="3107" spans="22:28" x14ac:dyDescent="0.2">
      <c r="V3107" s="688"/>
      <c r="W3107" s="687" t="str">
        <f t="shared" si="55"/>
        <v>1w</v>
      </c>
      <c r="X3107" s="683">
        <f>_xll.qlCalendarAdvance(Calendar,X3106,W3107,"f",FALSE)</f>
        <v>61044</v>
      </c>
      <c r="Y3107" s="682">
        <f>_xll.qlCalendarAdvance(Calendar,X3107,NDays&amp;"D")</f>
        <v>61044</v>
      </c>
      <c r="Z3107" s="681">
        <v>2.1578699332646112E-2</v>
      </c>
      <c r="AA3107" s="686"/>
      <c r="AB3107" s="685"/>
    </row>
    <row r="3108" spans="22:28" x14ac:dyDescent="0.2">
      <c r="V3108" s="688"/>
      <c r="W3108" s="687" t="str">
        <f t="shared" si="55"/>
        <v>1w</v>
      </c>
      <c r="X3108" s="683">
        <f>_xll.qlCalendarAdvance(Calendar,X3107,W3108,"f",FALSE)</f>
        <v>61051</v>
      </c>
      <c r="Y3108" s="682">
        <f>_xll.qlCalendarAdvance(Calendar,X3108,NDays&amp;"D")</f>
        <v>61051</v>
      </c>
      <c r="Z3108" s="681">
        <v>2.1584683842862384E-2</v>
      </c>
      <c r="AA3108" s="686"/>
      <c r="AB3108" s="685"/>
    </row>
    <row r="3109" spans="22:28" x14ac:dyDescent="0.2">
      <c r="V3109" s="688"/>
      <c r="W3109" s="687" t="str">
        <f t="shared" si="55"/>
        <v>1w</v>
      </c>
      <c r="X3109" s="683">
        <f>_xll.qlCalendarAdvance(Calendar,X3108,W3109,"f",FALSE)</f>
        <v>61058</v>
      </c>
      <c r="Y3109" s="682">
        <f>_xll.qlCalendarAdvance(Calendar,X3109,NDays&amp;"D")</f>
        <v>61058</v>
      </c>
      <c r="Z3109" s="681">
        <v>2.1590654604549675E-2</v>
      </c>
      <c r="AA3109" s="686"/>
      <c r="AB3109" s="685"/>
    </row>
    <row r="3110" spans="22:28" x14ac:dyDescent="0.2">
      <c r="V3110" s="688"/>
      <c r="W3110" s="687" t="str">
        <f t="shared" si="55"/>
        <v>1w</v>
      </c>
      <c r="X3110" s="683">
        <f>_xll.qlCalendarAdvance(Calendar,X3109,W3110,"f",FALSE)</f>
        <v>61065</v>
      </c>
      <c r="Y3110" s="682">
        <f>_xll.qlCalendarAdvance(Calendar,X3110,NDays&amp;"D")</f>
        <v>61065</v>
      </c>
      <c r="Z3110" s="681">
        <v>2.1596611618032169E-2</v>
      </c>
      <c r="AA3110" s="686"/>
      <c r="AB3110" s="685"/>
    </row>
    <row r="3111" spans="22:28" x14ac:dyDescent="0.2">
      <c r="V3111" s="688"/>
      <c r="W3111" s="687" t="str">
        <f t="shared" si="55"/>
        <v>1w</v>
      </c>
      <c r="X3111" s="683">
        <f>_xll.qlCalendarAdvance(Calendar,X3110,W3111,"f",FALSE)</f>
        <v>61072</v>
      </c>
      <c r="Y3111" s="682">
        <f>_xll.qlCalendarAdvance(Calendar,X3111,NDays&amp;"D")</f>
        <v>61072</v>
      </c>
      <c r="Z3111" s="681">
        <v>2.1602554883066727E-2</v>
      </c>
      <c r="AA3111" s="686"/>
      <c r="AB3111" s="685"/>
    </row>
    <row r="3112" spans="22:28" x14ac:dyDescent="0.2">
      <c r="V3112" s="688"/>
      <c r="W3112" s="687" t="str">
        <f t="shared" si="55"/>
        <v>1w</v>
      </c>
      <c r="X3112" s="683">
        <f>_xll.qlCalendarAdvance(Calendar,X3111,W3112,"f",FALSE)</f>
        <v>61079</v>
      </c>
      <c r="Y3112" s="682">
        <f>_xll.qlCalendarAdvance(Calendar,X3112,NDays&amp;"D")</f>
        <v>61079</v>
      </c>
      <c r="Z3112" s="681">
        <v>2.1608484399815442E-2</v>
      </c>
      <c r="AA3112" s="686"/>
      <c r="AB3112" s="685"/>
    </row>
    <row r="3113" spans="22:28" x14ac:dyDescent="0.2">
      <c r="V3113" s="688"/>
      <c r="W3113" s="687" t="str">
        <f t="shared" si="55"/>
        <v>1w</v>
      </c>
      <c r="X3113" s="683">
        <f>_xll.qlCalendarAdvance(Calendar,X3112,W3113,"f",FALSE)</f>
        <v>61086</v>
      </c>
      <c r="Y3113" s="682">
        <f>_xll.qlCalendarAdvance(Calendar,X3113,NDays&amp;"D")</f>
        <v>61086</v>
      </c>
      <c r="Z3113" s="681">
        <v>2.1614400168116221E-2</v>
      </c>
      <c r="AA3113" s="686"/>
      <c r="AB3113" s="685"/>
    </row>
    <row r="3114" spans="22:28" x14ac:dyDescent="0.2">
      <c r="V3114" s="688"/>
      <c r="W3114" s="687" t="str">
        <f t="shared" si="55"/>
        <v>1w</v>
      </c>
      <c r="X3114" s="683">
        <f>_xll.qlCalendarAdvance(Calendar,X3113,W3114,"f",FALSE)</f>
        <v>61093</v>
      </c>
      <c r="Y3114" s="682">
        <f>_xll.qlCalendarAdvance(Calendar,X3114,NDays&amp;"D")</f>
        <v>61093</v>
      </c>
      <c r="Z3114" s="681">
        <v>2.1620302188212204E-2</v>
      </c>
      <c r="AA3114" s="686"/>
      <c r="AB3114" s="685"/>
    </row>
    <row r="3115" spans="22:28" x14ac:dyDescent="0.2">
      <c r="V3115" s="688"/>
      <c r="W3115" s="687" t="str">
        <f t="shared" si="55"/>
        <v>1w</v>
      </c>
      <c r="X3115" s="683">
        <f>_xll.qlCalendarAdvance(Calendar,X3114,W3115,"f",FALSE)</f>
        <v>61100</v>
      </c>
      <c r="Y3115" s="682">
        <f>_xll.qlCalendarAdvance(Calendar,X3115,NDays&amp;"D")</f>
        <v>61100</v>
      </c>
      <c r="Z3115" s="681">
        <v>2.1626190459698158E-2</v>
      </c>
      <c r="AA3115" s="686"/>
      <c r="AB3115" s="685"/>
    </row>
    <row r="3116" spans="22:28" x14ac:dyDescent="0.2">
      <c r="V3116" s="688"/>
      <c r="W3116" s="687" t="str">
        <f t="shared" si="55"/>
        <v>1w</v>
      </c>
      <c r="X3116" s="683">
        <f>_xll.qlCalendarAdvance(Calendar,X3115,W3116,"f",FALSE)</f>
        <v>61107</v>
      </c>
      <c r="Y3116" s="682">
        <f>_xll.qlCalendarAdvance(Calendar,X3116,NDays&amp;"D")</f>
        <v>61107</v>
      </c>
      <c r="Z3116" s="681">
        <v>2.1632064982979315E-2</v>
      </c>
      <c r="AA3116" s="686"/>
      <c r="AB3116" s="685"/>
    </row>
    <row r="3117" spans="22:28" x14ac:dyDescent="0.2">
      <c r="V3117" s="688"/>
      <c r="W3117" s="687" t="str">
        <f t="shared" si="55"/>
        <v>1w</v>
      </c>
      <c r="X3117" s="683">
        <f>_xll.qlCalendarAdvance(Calendar,X3116,W3117,"f",FALSE)</f>
        <v>61114</v>
      </c>
      <c r="Y3117" s="682">
        <f>_xll.qlCalendarAdvance(Calendar,X3117,NDays&amp;"D")</f>
        <v>61114</v>
      </c>
      <c r="Z3117" s="681">
        <v>2.1637925757731491E-2</v>
      </c>
      <c r="AA3117" s="686"/>
      <c r="AB3117" s="685"/>
    </row>
    <row r="3118" spans="22:28" x14ac:dyDescent="0.2">
      <c r="V3118" s="688"/>
      <c r="W3118" s="687" t="str">
        <f t="shared" si="55"/>
        <v>1w</v>
      </c>
      <c r="X3118" s="683">
        <f>_xll.qlCalendarAdvance(Calendar,X3117,W3118,"f",FALSE)</f>
        <v>61121</v>
      </c>
      <c r="Y3118" s="682">
        <f>_xll.qlCalendarAdvance(Calendar,X3118,NDays&amp;"D")</f>
        <v>61121</v>
      </c>
      <c r="Z3118" s="681">
        <v>2.164377278427887E-2</v>
      </c>
      <c r="AA3118" s="686"/>
      <c r="AB3118" s="685"/>
    </row>
    <row r="3119" spans="22:28" x14ac:dyDescent="0.2">
      <c r="V3119" s="688"/>
      <c r="W3119" s="687" t="str">
        <f t="shared" si="55"/>
        <v>1w</v>
      </c>
      <c r="X3119" s="683">
        <f>_xll.qlCalendarAdvance(Calendar,X3118,W3119,"f",FALSE)</f>
        <v>61128</v>
      </c>
      <c r="Y3119" s="682">
        <f>_xll.qlCalendarAdvance(Calendar,X3119,NDays&amp;"D")</f>
        <v>61128</v>
      </c>
      <c r="Z3119" s="681">
        <v>2.1649606062459359E-2</v>
      </c>
      <c r="AA3119" s="686"/>
      <c r="AB3119" s="685"/>
    </row>
    <row r="3120" spans="22:28" x14ac:dyDescent="0.2">
      <c r="V3120" s="688"/>
      <c r="W3120" s="687" t="str">
        <f t="shared" si="55"/>
        <v>1w</v>
      </c>
      <c r="X3120" s="683">
        <f>_xll.qlCalendarAdvance(Calendar,X3119,W3120,"f",FALSE)</f>
        <v>61135</v>
      </c>
      <c r="Y3120" s="682">
        <f>_xll.qlCalendarAdvance(Calendar,X3120,NDays&amp;"D")</f>
        <v>61135</v>
      </c>
      <c r="Z3120" s="681">
        <v>2.165542559202982E-2</v>
      </c>
      <c r="AA3120" s="686"/>
      <c r="AB3120" s="685"/>
    </row>
    <row r="3121" spans="22:28" x14ac:dyDescent="0.2">
      <c r="V3121" s="688"/>
      <c r="W3121" s="687" t="str">
        <f t="shared" si="55"/>
        <v>1w</v>
      </c>
      <c r="X3121" s="683">
        <f>_xll.qlCalendarAdvance(Calendar,X3120,W3121,"f",FALSE)</f>
        <v>61142</v>
      </c>
      <c r="Y3121" s="682">
        <f>_xll.qlCalendarAdvance(Calendar,X3121,NDays&amp;"D")</f>
        <v>61142</v>
      </c>
      <c r="Z3121" s="681">
        <v>2.1661231373557577E-2</v>
      </c>
      <c r="AA3121" s="686"/>
      <c r="AB3121" s="685"/>
    </row>
    <row r="3122" spans="22:28" x14ac:dyDescent="0.2">
      <c r="V3122" s="688"/>
      <c r="W3122" s="687" t="str">
        <f t="shared" si="55"/>
        <v>1w</v>
      </c>
      <c r="X3122" s="683">
        <f>_xll.qlCalendarAdvance(Calendar,X3121,W3122,"f",FALSE)</f>
        <v>61149</v>
      </c>
      <c r="Y3122" s="682">
        <f>_xll.qlCalendarAdvance(Calendar,X3122,NDays&amp;"D")</f>
        <v>61149</v>
      </c>
      <c r="Z3122" s="681">
        <v>2.1667023406556352E-2</v>
      </c>
      <c r="AA3122" s="686"/>
      <c r="AB3122" s="685"/>
    </row>
    <row r="3123" spans="22:28" x14ac:dyDescent="0.2">
      <c r="V3123" s="688"/>
      <c r="W3123" s="687" t="str">
        <f t="shared" si="55"/>
        <v>1w</v>
      </c>
      <c r="X3123" s="683">
        <f>_xll.qlCalendarAdvance(Calendar,X3122,W3123,"f",FALSE)</f>
        <v>61156</v>
      </c>
      <c r="Y3123" s="682">
        <f>_xll.qlCalendarAdvance(Calendar,X3123,NDays&amp;"D")</f>
        <v>61156</v>
      </c>
      <c r="Z3123" s="681">
        <v>2.1672801691107191E-2</v>
      </c>
      <c r="AA3123" s="686"/>
      <c r="AB3123" s="685"/>
    </row>
    <row r="3124" spans="22:28" x14ac:dyDescent="0.2">
      <c r="V3124" s="688"/>
      <c r="W3124" s="687" t="str">
        <f t="shared" si="55"/>
        <v>1w</v>
      </c>
      <c r="X3124" s="683">
        <f>_xll.qlCalendarAdvance(Calendar,X3123,W3124,"f",FALSE)</f>
        <v>61163</v>
      </c>
      <c r="Y3124" s="682">
        <f>_xll.qlCalendarAdvance(Calendar,X3124,NDays&amp;"D")</f>
        <v>61163</v>
      </c>
      <c r="Z3124" s="681">
        <v>2.1678566227291141E-2</v>
      </c>
      <c r="AA3124" s="686"/>
      <c r="AB3124" s="685"/>
    </row>
    <row r="3125" spans="22:28" x14ac:dyDescent="0.2">
      <c r="V3125" s="688"/>
      <c r="W3125" s="687" t="str">
        <f t="shared" si="55"/>
        <v>1w</v>
      </c>
      <c r="X3125" s="683">
        <f>_xll.qlCalendarAdvance(Calendar,X3124,W3125,"f",FALSE)</f>
        <v>61170</v>
      </c>
      <c r="Y3125" s="682">
        <f>_xll.qlCalendarAdvance(Calendar,X3125,NDays&amp;"D")</f>
        <v>61170</v>
      </c>
      <c r="Z3125" s="681">
        <v>2.1684317015189247E-2</v>
      </c>
      <c r="AA3125" s="686"/>
      <c r="AB3125" s="685"/>
    </row>
    <row r="3126" spans="22:28" x14ac:dyDescent="0.2">
      <c r="V3126" s="688"/>
      <c r="W3126" s="687" t="str">
        <f t="shared" si="55"/>
        <v>1w</v>
      </c>
      <c r="X3126" s="683">
        <f>_xll.qlCalendarAdvance(Calendar,X3125,W3126,"f",FALSE)</f>
        <v>61177</v>
      </c>
      <c r="Y3126" s="682">
        <f>_xll.qlCalendarAdvance(Calendar,X3126,NDays&amp;"D")</f>
        <v>61177</v>
      </c>
      <c r="Z3126" s="681">
        <v>2.1690054054720465E-2</v>
      </c>
      <c r="AA3126" s="686"/>
      <c r="AB3126" s="685"/>
    </row>
    <row r="3127" spans="22:28" x14ac:dyDescent="0.2">
      <c r="V3127" s="688"/>
      <c r="W3127" s="687" t="str">
        <f t="shared" si="55"/>
        <v>1w</v>
      </c>
      <c r="X3127" s="683">
        <f>_xll.qlCalendarAdvance(Calendar,X3126,W3127,"f",FALSE)</f>
        <v>61184</v>
      </c>
      <c r="Y3127" s="682">
        <f>_xll.qlCalendarAdvance(Calendar,X3127,NDays&amp;"D")</f>
        <v>61184</v>
      </c>
      <c r="Z3127" s="681">
        <v>2.16957773457227E-2</v>
      </c>
      <c r="AA3127" s="686"/>
      <c r="AB3127" s="685"/>
    </row>
    <row r="3128" spans="22:28" x14ac:dyDescent="0.2">
      <c r="V3128" s="688"/>
      <c r="W3128" s="687" t="str">
        <f t="shared" si="55"/>
        <v>1w</v>
      </c>
      <c r="X3128" s="683">
        <f>_xll.qlCalendarAdvance(Calendar,X3127,W3128,"f",FALSE)</f>
        <v>61191</v>
      </c>
      <c r="Y3128" s="682">
        <f>_xll.qlCalendarAdvance(Calendar,X3128,NDays&amp;"D")</f>
        <v>61191</v>
      </c>
      <c r="Z3128" s="681">
        <v>2.1701486888520138E-2</v>
      </c>
      <c r="AA3128" s="686"/>
      <c r="AB3128" s="685"/>
    </row>
    <row r="3129" spans="22:28" x14ac:dyDescent="0.2">
      <c r="V3129" s="688"/>
      <c r="W3129" s="687" t="str">
        <f t="shared" si="55"/>
        <v>1w</v>
      </c>
      <c r="X3129" s="683">
        <f>_xll.qlCalendarAdvance(Calendar,X3128,W3129,"f",FALSE)</f>
        <v>61198</v>
      </c>
      <c r="Y3129" s="682">
        <f>_xll.qlCalendarAdvance(Calendar,X3129,NDays&amp;"D")</f>
        <v>61198</v>
      </c>
      <c r="Z3129" s="681">
        <v>2.1707182682950688E-2</v>
      </c>
      <c r="AA3129" s="686"/>
      <c r="AB3129" s="685"/>
    </row>
    <row r="3130" spans="22:28" x14ac:dyDescent="0.2">
      <c r="V3130" s="688"/>
      <c r="W3130" s="687" t="str">
        <f t="shared" si="55"/>
        <v>1w</v>
      </c>
      <c r="X3130" s="683">
        <f>_xll.qlCalendarAdvance(Calendar,X3129,W3130,"f",FALSE)</f>
        <v>61205</v>
      </c>
      <c r="Y3130" s="682">
        <f>_xll.qlCalendarAdvance(Calendar,X3130,NDays&amp;"D")</f>
        <v>61205</v>
      </c>
      <c r="Z3130" s="681">
        <v>2.1712864728852255E-2</v>
      </c>
      <c r="AA3130" s="686"/>
      <c r="AB3130" s="685"/>
    </row>
    <row r="3131" spans="22:28" x14ac:dyDescent="0.2">
      <c r="V3131" s="688"/>
      <c r="W3131" s="687" t="str">
        <f t="shared" si="55"/>
        <v>1w</v>
      </c>
      <c r="X3131" s="683">
        <f>_xll.qlCalendarAdvance(Calendar,X3130,W3131,"f",FALSE)</f>
        <v>61212</v>
      </c>
      <c r="Y3131" s="682">
        <f>_xll.qlCalendarAdvance(Calendar,X3131,NDays&amp;"D")</f>
        <v>61212</v>
      </c>
      <c r="Z3131" s="681">
        <v>2.1718533026305886E-2</v>
      </c>
      <c r="AA3131" s="686"/>
      <c r="AB3131" s="685"/>
    </row>
    <row r="3132" spans="22:28" x14ac:dyDescent="0.2">
      <c r="V3132" s="688"/>
      <c r="W3132" s="687" t="str">
        <f t="shared" si="55"/>
        <v>1w</v>
      </c>
      <c r="X3132" s="683">
        <f>_xll.qlCalendarAdvance(Calendar,X3131,W3132,"f",FALSE)</f>
        <v>61219</v>
      </c>
      <c r="Y3132" s="682">
        <f>_xll.qlCalendarAdvance(Calendar,X3132,NDays&amp;"D")</f>
        <v>61219</v>
      </c>
      <c r="Z3132" s="681">
        <v>2.1724187575635767E-2</v>
      </c>
      <c r="AA3132" s="686"/>
      <c r="AB3132" s="685"/>
    </row>
    <row r="3133" spans="22:28" x14ac:dyDescent="0.2">
      <c r="V3133" s="688"/>
      <c r="W3133" s="687" t="str">
        <f t="shared" si="55"/>
        <v>1w</v>
      </c>
      <c r="X3133" s="683">
        <f>_xll.qlCalendarAdvance(Calendar,X3132,W3133,"f",FALSE)</f>
        <v>61226</v>
      </c>
      <c r="Y3133" s="682">
        <f>_xll.qlCalendarAdvance(Calendar,X3133,NDays&amp;"D")</f>
        <v>61226</v>
      </c>
      <c r="Z3133" s="681">
        <v>2.1729828376436666E-2</v>
      </c>
      <c r="AA3133" s="686"/>
      <c r="AB3133" s="685"/>
    </row>
    <row r="3134" spans="22:28" x14ac:dyDescent="0.2">
      <c r="V3134" s="688"/>
      <c r="W3134" s="687" t="str">
        <f t="shared" si="55"/>
        <v>1w</v>
      </c>
      <c r="X3134" s="683">
        <f>_xll.qlCalendarAdvance(Calendar,X3133,W3134,"f",FALSE)</f>
        <v>61233</v>
      </c>
      <c r="Y3134" s="682">
        <f>_xll.qlCalendarAdvance(Calendar,X3134,NDays&amp;"D")</f>
        <v>61233</v>
      </c>
      <c r="Z3134" s="681">
        <v>2.1735455428870676E-2</v>
      </c>
      <c r="AA3134" s="686"/>
      <c r="AB3134" s="685"/>
    </row>
    <row r="3135" spans="22:28" x14ac:dyDescent="0.2">
      <c r="V3135" s="688"/>
      <c r="W3135" s="687" t="str">
        <f t="shared" si="55"/>
        <v>1w</v>
      </c>
      <c r="X3135" s="683">
        <f>_xll.qlCalendarAdvance(Calendar,X3134,W3135,"f",FALSE)</f>
        <v>61240</v>
      </c>
      <c r="Y3135" s="682">
        <f>_xll.qlCalendarAdvance(Calendar,X3135,NDays&amp;"D")</f>
        <v>61240</v>
      </c>
      <c r="Z3135" s="681">
        <v>2.174106873285675E-2</v>
      </c>
      <c r="AA3135" s="686"/>
      <c r="AB3135" s="685"/>
    </row>
    <row r="3136" spans="22:28" x14ac:dyDescent="0.2">
      <c r="V3136" s="688"/>
      <c r="W3136" s="687" t="str">
        <f t="shared" si="55"/>
        <v>1w</v>
      </c>
      <c r="X3136" s="683">
        <f>_xll.qlCalendarAdvance(Calendar,X3135,W3136,"f",FALSE)</f>
        <v>61247</v>
      </c>
      <c r="Y3136" s="682">
        <f>_xll.qlCalendarAdvance(Calendar,X3136,NDays&amp;"D")</f>
        <v>61247</v>
      </c>
      <c r="Z3136" s="681">
        <v>2.1746668288556981E-2</v>
      </c>
      <c r="AA3136" s="686"/>
      <c r="AB3136" s="685"/>
    </row>
    <row r="3137" spans="22:28" x14ac:dyDescent="0.2">
      <c r="V3137" s="688"/>
      <c r="W3137" s="687" t="str">
        <f t="shared" si="55"/>
        <v>1w</v>
      </c>
      <c r="X3137" s="683">
        <f>_xll.qlCalendarAdvance(Calendar,X3136,W3137,"f",FALSE)</f>
        <v>61254</v>
      </c>
      <c r="Y3137" s="682">
        <f>_xll.qlCalendarAdvance(Calendar,X3137,NDays&amp;"D")</f>
        <v>61254</v>
      </c>
      <c r="Z3137" s="681">
        <v>2.1752254095809276E-2</v>
      </c>
      <c r="AA3137" s="686"/>
      <c r="AB3137" s="685"/>
    </row>
    <row r="3138" spans="22:28" x14ac:dyDescent="0.2">
      <c r="V3138" s="688"/>
      <c r="W3138" s="687" t="str">
        <f t="shared" si="55"/>
        <v>1w</v>
      </c>
      <c r="X3138" s="683">
        <f>_xll.qlCalendarAdvance(Calendar,X3137,W3138,"f",FALSE)</f>
        <v>61261</v>
      </c>
      <c r="Y3138" s="682">
        <f>_xll.qlCalendarAdvance(Calendar,X3138,NDays&amp;"D")</f>
        <v>61261</v>
      </c>
      <c r="Z3138" s="681">
        <v>2.1757826154694682E-2</v>
      </c>
      <c r="AA3138" s="686"/>
      <c r="AB3138" s="685"/>
    </row>
    <row r="3139" spans="22:28" x14ac:dyDescent="0.2">
      <c r="V3139" s="688"/>
      <c r="W3139" s="687" t="str">
        <f t="shared" si="55"/>
        <v>1w</v>
      </c>
      <c r="X3139" s="683">
        <f>_xll.qlCalendarAdvance(Calendar,X3138,W3139,"f",FALSE)</f>
        <v>61268</v>
      </c>
      <c r="Y3139" s="682">
        <f>_xll.qlCalendarAdvance(Calendar,X3139,NDays&amp;"D")</f>
        <v>61268</v>
      </c>
      <c r="Z3139" s="681">
        <v>2.1763384465375291E-2</v>
      </c>
      <c r="AA3139" s="686"/>
      <c r="AB3139" s="685"/>
    </row>
    <row r="3140" spans="22:28" x14ac:dyDescent="0.2">
      <c r="V3140" s="688"/>
      <c r="W3140" s="687" t="str">
        <f t="shared" si="55"/>
        <v>1w</v>
      </c>
      <c r="X3140" s="683">
        <f>_xll.qlCalendarAdvance(Calendar,X3139,W3140,"f",FALSE)</f>
        <v>61275</v>
      </c>
      <c r="Y3140" s="682">
        <f>_xll.qlCalendarAdvance(Calendar,X3140,NDays&amp;"D")</f>
        <v>61275</v>
      </c>
      <c r="Z3140" s="681">
        <v>2.1768929027364825E-2</v>
      </c>
      <c r="AA3140" s="686"/>
      <c r="AB3140" s="685"/>
    </row>
    <row r="3141" spans="22:28" x14ac:dyDescent="0.2">
      <c r="V3141" s="688"/>
      <c r="W3141" s="687" t="str">
        <f t="shared" si="55"/>
        <v>1w</v>
      </c>
      <c r="X3141" s="683">
        <f>_xll.qlCalendarAdvance(Calendar,X3140,W3141,"f",FALSE)</f>
        <v>61282</v>
      </c>
      <c r="Y3141" s="682">
        <f>_xll.qlCalendarAdvance(Calendar,X3141,NDays&amp;"D")</f>
        <v>61282</v>
      </c>
      <c r="Z3141" s="681">
        <v>2.1774459841068516E-2</v>
      </c>
      <c r="AA3141" s="686"/>
      <c r="AB3141" s="685"/>
    </row>
    <row r="3142" spans="22:28" x14ac:dyDescent="0.2">
      <c r="V3142" s="688"/>
      <c r="W3142" s="687" t="str">
        <f t="shared" si="55"/>
        <v>1w</v>
      </c>
      <c r="X3142" s="683">
        <f>_xll.qlCalendarAdvance(Calendar,X3141,W3142,"f",FALSE)</f>
        <v>61289</v>
      </c>
      <c r="Y3142" s="682">
        <f>_xll.qlCalendarAdvance(Calendar,X3142,NDays&amp;"D")</f>
        <v>61289</v>
      </c>
      <c r="Z3142" s="681">
        <v>2.1779976906486365E-2</v>
      </c>
      <c r="AA3142" s="686"/>
      <c r="AB3142" s="685"/>
    </row>
    <row r="3143" spans="22:28" x14ac:dyDescent="0.2">
      <c r="V3143" s="688"/>
      <c r="W3143" s="687" t="str">
        <f t="shared" si="55"/>
        <v>1w</v>
      </c>
      <c r="X3143" s="683">
        <f>_xll.qlCalendarAdvance(Calendar,X3142,W3143,"f",FALSE)</f>
        <v>61296</v>
      </c>
      <c r="Y3143" s="682">
        <f>_xll.qlCalendarAdvance(Calendar,X3143,NDays&amp;"D")</f>
        <v>61296</v>
      </c>
      <c r="Z3143" s="681">
        <v>2.1785480223456277E-2</v>
      </c>
      <c r="AA3143" s="686"/>
      <c r="AB3143" s="685"/>
    </row>
    <row r="3144" spans="22:28" x14ac:dyDescent="0.2">
      <c r="V3144" s="688"/>
      <c r="W3144" s="687" t="str">
        <f t="shared" si="55"/>
        <v>1w</v>
      </c>
      <c r="X3144" s="683">
        <f>_xll.qlCalendarAdvance(Calendar,X3143,W3144,"f",FALSE)</f>
        <v>61303</v>
      </c>
      <c r="Y3144" s="682">
        <f>_xll.qlCalendarAdvance(Calendar,X3144,NDays&amp;"D")</f>
        <v>61303</v>
      </c>
      <c r="Z3144" s="681">
        <v>2.17909697920593E-2</v>
      </c>
      <c r="AA3144" s="686"/>
      <c r="AB3144" s="685"/>
    </row>
    <row r="3145" spans="22:28" x14ac:dyDescent="0.2">
      <c r="V3145" s="688"/>
      <c r="W3145" s="687" t="str">
        <f t="shared" si="55"/>
        <v>1w</v>
      </c>
      <c r="X3145" s="683">
        <f>_xll.qlCalendarAdvance(Calendar,X3144,W3145,"f",FALSE)</f>
        <v>61310</v>
      </c>
      <c r="Y3145" s="682">
        <f>_xll.qlCalendarAdvance(Calendar,X3145,NDays&amp;"D")</f>
        <v>61310</v>
      </c>
      <c r="Z3145" s="681">
        <v>2.1796445612133342E-2</v>
      </c>
      <c r="AA3145" s="686"/>
      <c r="AB3145" s="685"/>
    </row>
    <row r="3146" spans="22:28" x14ac:dyDescent="0.2">
      <c r="V3146" s="688"/>
      <c r="W3146" s="687" t="str">
        <f t="shared" si="55"/>
        <v>1w</v>
      </c>
      <c r="X3146" s="683">
        <f>_xll.qlCalendarAdvance(Calendar,X3145,W3146,"f",FALSE)</f>
        <v>61317</v>
      </c>
      <c r="Y3146" s="682">
        <f>_xll.qlCalendarAdvance(Calendar,X3146,NDays&amp;"D")</f>
        <v>61317</v>
      </c>
      <c r="Z3146" s="681">
        <v>2.180190768392154E-2</v>
      </c>
      <c r="AA3146" s="686"/>
      <c r="AB3146" s="685"/>
    </row>
    <row r="3147" spans="22:28" x14ac:dyDescent="0.2">
      <c r="V3147" s="688"/>
      <c r="W3147" s="687" t="str">
        <f t="shared" si="55"/>
        <v>1w</v>
      </c>
      <c r="X3147" s="683">
        <f>_xll.qlCalendarAdvance(Calendar,X3146,W3147,"f",FALSE)</f>
        <v>61324</v>
      </c>
      <c r="Y3147" s="682">
        <f>_xll.qlCalendarAdvance(Calendar,X3147,NDays&amp;"D")</f>
        <v>61324</v>
      </c>
      <c r="Z3147" s="681">
        <v>2.1807356007342849E-2</v>
      </c>
      <c r="AA3147" s="686"/>
      <c r="AB3147" s="685"/>
    </row>
    <row r="3148" spans="22:28" x14ac:dyDescent="0.2">
      <c r="V3148" s="688"/>
      <c r="W3148" s="687" t="str">
        <f t="shared" si="55"/>
        <v>1w</v>
      </c>
      <c r="X3148" s="683">
        <f>_xll.qlCalendarAdvance(Calendar,X3147,W3148,"f",FALSE)</f>
        <v>61331</v>
      </c>
      <c r="Y3148" s="682">
        <f>_xll.qlCalendarAdvance(Calendar,X3148,NDays&amp;"D")</f>
        <v>61331</v>
      </c>
      <c r="Z3148" s="681">
        <v>2.1812790582316222E-2</v>
      </c>
      <c r="AA3148" s="686"/>
      <c r="AB3148" s="685"/>
    </row>
    <row r="3149" spans="22:28" x14ac:dyDescent="0.2">
      <c r="V3149" s="688"/>
      <c r="W3149" s="687" t="str">
        <f t="shared" si="55"/>
        <v>1w</v>
      </c>
      <c r="X3149" s="683">
        <f>_xll.qlCalendarAdvance(Calendar,X3148,W3149,"f",FALSE)</f>
        <v>61338</v>
      </c>
      <c r="Y3149" s="682">
        <f>_xll.qlCalendarAdvance(Calendar,X3149,NDays&amp;"D")</f>
        <v>61338</v>
      </c>
      <c r="Z3149" s="681">
        <v>2.1818211408922705E-2</v>
      </c>
      <c r="AA3149" s="686"/>
      <c r="AB3149" s="685"/>
    </row>
    <row r="3150" spans="22:28" x14ac:dyDescent="0.2">
      <c r="V3150" s="688"/>
      <c r="W3150" s="687" t="str">
        <f t="shared" si="55"/>
        <v>1w</v>
      </c>
      <c r="X3150" s="683">
        <f>_xll.qlCalendarAdvance(Calendar,X3149,W3150,"f",FALSE)</f>
        <v>61345</v>
      </c>
      <c r="Y3150" s="682">
        <f>_xll.qlCalendarAdvance(Calendar,X3150,NDays&amp;"D")</f>
        <v>61345</v>
      </c>
      <c r="Z3150" s="681">
        <v>2.18236184871623E-2</v>
      </c>
      <c r="AA3150" s="686"/>
      <c r="AB3150" s="685"/>
    </row>
    <row r="3151" spans="22:28" x14ac:dyDescent="0.2">
      <c r="V3151" s="688"/>
      <c r="W3151" s="687" t="str">
        <f t="shared" si="55"/>
        <v>1w</v>
      </c>
      <c r="X3151" s="683">
        <f>_xll.qlCalendarAdvance(Calendar,X3150,W3151,"f",FALSE)</f>
        <v>61352</v>
      </c>
      <c r="Y3151" s="682">
        <f>_xll.qlCalendarAdvance(Calendar,X3151,NDays&amp;"D")</f>
        <v>61352</v>
      </c>
      <c r="Z3151" s="681">
        <v>2.1829011817035004E-2</v>
      </c>
      <c r="AA3151" s="686"/>
      <c r="AB3151" s="685"/>
    </row>
    <row r="3152" spans="22:28" x14ac:dyDescent="0.2">
      <c r="V3152" s="688"/>
      <c r="W3152" s="687" t="str">
        <f t="shared" si="55"/>
        <v>1w</v>
      </c>
      <c r="X3152" s="683">
        <f>_xll.qlCalendarAdvance(Calendar,X3151,W3152,"f",FALSE)</f>
        <v>61359</v>
      </c>
      <c r="Y3152" s="682">
        <f>_xll.qlCalendarAdvance(Calendar,X3152,NDays&amp;"D")</f>
        <v>61359</v>
      </c>
      <c r="Z3152" s="681">
        <v>2.1834391398297681E-2</v>
      </c>
      <c r="AA3152" s="686"/>
      <c r="AB3152" s="685"/>
    </row>
    <row r="3153" spans="22:28" x14ac:dyDescent="0.2">
      <c r="V3153" s="688"/>
      <c r="W3153" s="687" t="str">
        <f t="shared" si="55"/>
        <v>1w</v>
      </c>
      <c r="X3153" s="683">
        <f>_xll.qlCalendarAdvance(Calendar,X3152,W3153,"f",FALSE)</f>
        <v>61366</v>
      </c>
      <c r="Y3153" s="682">
        <f>_xll.qlCalendarAdvance(Calendar,X3153,NDays&amp;"D")</f>
        <v>61366</v>
      </c>
      <c r="Z3153" s="681">
        <v>2.1839757231517654E-2</v>
      </c>
      <c r="AA3153" s="686"/>
      <c r="AB3153" s="685"/>
    </row>
    <row r="3154" spans="22:28" x14ac:dyDescent="0.2">
      <c r="V3154" s="688"/>
      <c r="W3154" s="687" t="str">
        <f t="shared" ref="W3154:W3217" si="56">W3153</f>
        <v>1w</v>
      </c>
      <c r="X3154" s="683">
        <f>_xll.qlCalendarAdvance(Calendar,X3153,W3154,"f",FALSE)</f>
        <v>61373</v>
      </c>
      <c r="Y3154" s="682">
        <f>_xll.qlCalendarAdvance(Calendar,X3154,NDays&amp;"D")</f>
        <v>61373</v>
      </c>
      <c r="Z3154" s="681">
        <v>2.1845109316127598E-2</v>
      </c>
      <c r="AA3154" s="686"/>
      <c r="AB3154" s="685"/>
    </row>
    <row r="3155" spans="22:28" x14ac:dyDescent="0.2">
      <c r="V3155" s="688"/>
      <c r="W3155" s="687" t="str">
        <f t="shared" si="56"/>
        <v>1w</v>
      </c>
      <c r="X3155" s="683">
        <f>_xll.qlCalendarAdvance(Calendar,X3154,W3155,"f",FALSE)</f>
        <v>61380</v>
      </c>
      <c r="Y3155" s="682">
        <f>_xll.qlCalendarAdvance(Calendar,X3155,NDays&amp;"D")</f>
        <v>61380</v>
      </c>
      <c r="Z3155" s="681">
        <v>2.1850447652370653E-2</v>
      </c>
      <c r="AA3155" s="686"/>
      <c r="AB3155" s="685"/>
    </row>
    <row r="3156" spans="22:28" x14ac:dyDescent="0.2">
      <c r="V3156" s="688"/>
      <c r="W3156" s="687" t="str">
        <f t="shared" si="56"/>
        <v>1w</v>
      </c>
      <c r="X3156" s="683">
        <f>_xll.qlCalendarAdvance(Calendar,X3155,W3156,"f",FALSE)</f>
        <v>61387</v>
      </c>
      <c r="Y3156" s="682">
        <f>_xll.qlCalendarAdvance(Calendar,X3156,NDays&amp;"D")</f>
        <v>61387</v>
      </c>
      <c r="Z3156" s="681">
        <v>2.1855772240165772E-2</v>
      </c>
      <c r="AA3156" s="686"/>
      <c r="AB3156" s="685"/>
    </row>
    <row r="3157" spans="22:28" x14ac:dyDescent="0.2">
      <c r="V3157" s="688"/>
      <c r="W3157" s="687" t="str">
        <f t="shared" si="56"/>
        <v>1w</v>
      </c>
      <c r="X3157" s="683">
        <f>_xll.qlCalendarAdvance(Calendar,X3156,W3157,"f",FALSE)</f>
        <v>61394</v>
      </c>
      <c r="Y3157" s="682">
        <f>_xll.qlCalendarAdvance(Calendar,X3157,NDays&amp;"D")</f>
        <v>61394</v>
      </c>
      <c r="Z3157" s="681">
        <v>2.1861083079675048E-2</v>
      </c>
      <c r="AA3157" s="686"/>
      <c r="AB3157" s="685"/>
    </row>
    <row r="3158" spans="22:28" x14ac:dyDescent="0.2">
      <c r="V3158" s="688"/>
      <c r="W3158" s="687" t="str">
        <f t="shared" si="56"/>
        <v>1w</v>
      </c>
      <c r="X3158" s="683">
        <f>_xll.qlCalendarAdvance(Calendar,X3157,W3158,"f",FALSE)</f>
        <v>61401</v>
      </c>
      <c r="Y3158" s="682">
        <f>_xll.qlCalendarAdvance(Calendar,X3158,NDays&amp;"D")</f>
        <v>61401</v>
      </c>
      <c r="Z3158" s="681">
        <v>2.1866380170736388E-2</v>
      </c>
      <c r="AA3158" s="686"/>
      <c r="AB3158" s="685"/>
    </row>
    <row r="3159" spans="22:28" x14ac:dyDescent="0.2">
      <c r="V3159" s="688"/>
      <c r="W3159" s="687" t="str">
        <f t="shared" si="56"/>
        <v>1w</v>
      </c>
      <c r="X3159" s="683">
        <f>_xll.qlCalendarAdvance(Calendar,X3158,W3159,"f",FALSE)</f>
        <v>61408</v>
      </c>
      <c r="Y3159" s="682">
        <f>_xll.qlCalendarAdvance(Calendar,X3159,NDays&amp;"D")</f>
        <v>61408</v>
      </c>
      <c r="Z3159" s="681">
        <v>2.1871663513268746E-2</v>
      </c>
      <c r="AA3159" s="686"/>
      <c r="AB3159" s="685"/>
    </row>
    <row r="3160" spans="22:28" x14ac:dyDescent="0.2">
      <c r="V3160" s="688"/>
      <c r="W3160" s="687" t="str">
        <f t="shared" si="56"/>
        <v>1w</v>
      </c>
      <c r="X3160" s="683">
        <f>_xll.qlCalendarAdvance(Calendar,X3159,W3160,"f",FALSE)</f>
        <v>61415</v>
      </c>
      <c r="Y3160" s="682">
        <f>_xll.qlCalendarAdvance(Calendar,X3160,NDays&amp;"D")</f>
        <v>61415</v>
      </c>
      <c r="Z3160" s="681">
        <v>2.1876933107515262E-2</v>
      </c>
      <c r="AA3160" s="686"/>
      <c r="AB3160" s="685"/>
    </row>
    <row r="3161" spans="22:28" x14ac:dyDescent="0.2">
      <c r="V3161" s="688"/>
      <c r="W3161" s="687" t="str">
        <f t="shared" si="56"/>
        <v>1w</v>
      </c>
      <c r="X3161" s="683">
        <f>_xll.qlCalendarAdvance(Calendar,X3160,W3161,"f",FALSE)</f>
        <v>61422</v>
      </c>
      <c r="Y3161" s="682">
        <f>_xll.qlCalendarAdvance(Calendar,X3161,NDays&amp;"D")</f>
        <v>61422</v>
      </c>
      <c r="Z3161" s="681">
        <v>2.1882188953475934E-2</v>
      </c>
      <c r="AA3161" s="686"/>
      <c r="AB3161" s="685"/>
    </row>
    <row r="3162" spans="22:28" x14ac:dyDescent="0.2">
      <c r="V3162" s="688"/>
      <c r="W3162" s="687" t="str">
        <f t="shared" si="56"/>
        <v>1w</v>
      </c>
      <c r="X3162" s="683">
        <f>_xll.qlCalendarAdvance(Calendar,X3161,W3162,"f",FALSE)</f>
        <v>61429</v>
      </c>
      <c r="Y3162" s="682">
        <f>_xll.qlCalendarAdvance(Calendar,X3162,NDays&amp;"D")</f>
        <v>61429</v>
      </c>
      <c r="Z3162" s="681">
        <v>2.1887431050907624E-2</v>
      </c>
      <c r="AA3162" s="686"/>
      <c r="AB3162" s="685"/>
    </row>
    <row r="3163" spans="22:28" x14ac:dyDescent="0.2">
      <c r="V3163" s="688"/>
      <c r="W3163" s="687" t="str">
        <f t="shared" si="56"/>
        <v>1w</v>
      </c>
      <c r="X3163" s="683">
        <f>_xll.qlCalendarAdvance(Calendar,X3162,W3163,"f",FALSE)</f>
        <v>61436</v>
      </c>
      <c r="Y3163" s="682">
        <f>_xll.qlCalendarAdvance(Calendar,X3163,NDays&amp;"D")</f>
        <v>61436</v>
      </c>
      <c r="Z3163" s="681">
        <v>2.1892659399891379E-2</v>
      </c>
      <c r="AA3163" s="686"/>
      <c r="AB3163" s="685"/>
    </row>
    <row r="3164" spans="22:28" x14ac:dyDescent="0.2">
      <c r="V3164" s="688"/>
      <c r="W3164" s="687" t="str">
        <f t="shared" si="56"/>
        <v>1w</v>
      </c>
      <c r="X3164" s="683">
        <f>_xll.qlCalendarAdvance(Calendar,X3163,W3164,"f",FALSE)</f>
        <v>61443</v>
      </c>
      <c r="Y3164" s="682">
        <f>_xll.qlCalendarAdvance(Calendar,X3164,NDays&amp;"D")</f>
        <v>61443</v>
      </c>
      <c r="Z3164" s="681">
        <v>2.189787400058929E-2</v>
      </c>
      <c r="AA3164" s="686"/>
      <c r="AB3164" s="685"/>
    </row>
    <row r="3165" spans="22:28" x14ac:dyDescent="0.2">
      <c r="V3165" s="688"/>
      <c r="W3165" s="687" t="str">
        <f t="shared" si="56"/>
        <v>1w</v>
      </c>
      <c r="X3165" s="683">
        <f>_xll.qlCalendarAdvance(Calendar,X3164,W3165,"f",FALSE)</f>
        <v>61450</v>
      </c>
      <c r="Y3165" s="682">
        <f>_xll.qlCalendarAdvance(Calendar,X3165,NDays&amp;"D")</f>
        <v>61450</v>
      </c>
      <c r="Z3165" s="681">
        <v>2.1903074852920312E-2</v>
      </c>
      <c r="AA3165" s="686"/>
      <c r="AB3165" s="685"/>
    </row>
    <row r="3166" spans="22:28" x14ac:dyDescent="0.2">
      <c r="V3166" s="688"/>
      <c r="W3166" s="687" t="str">
        <f t="shared" si="56"/>
        <v>1w</v>
      </c>
      <c r="X3166" s="683">
        <f>_xll.qlCalendarAdvance(Calendar,X3165,W3166,"f",FALSE)</f>
        <v>61457</v>
      </c>
      <c r="Y3166" s="682">
        <f>_xll.qlCalendarAdvance(Calendar,X3166,NDays&amp;"D")</f>
        <v>61457</v>
      </c>
      <c r="Z3166" s="681">
        <v>2.1908261956722352E-2</v>
      </c>
      <c r="AA3166" s="686"/>
      <c r="AB3166" s="685"/>
    </row>
    <row r="3167" spans="22:28" x14ac:dyDescent="0.2">
      <c r="V3167" s="688"/>
      <c r="W3167" s="687" t="str">
        <f t="shared" si="56"/>
        <v>1w</v>
      </c>
      <c r="X3167" s="683">
        <f>_xll.qlCalendarAdvance(Calendar,X3166,W3167,"f",FALSE)</f>
        <v>61464</v>
      </c>
      <c r="Y3167" s="682">
        <f>_xll.qlCalendarAdvance(Calendar,X3167,NDays&amp;"D")</f>
        <v>61464</v>
      </c>
      <c r="Z3167" s="681">
        <v>2.1913435312076457E-2</v>
      </c>
      <c r="AA3167" s="686"/>
      <c r="AB3167" s="685"/>
    </row>
    <row r="3168" spans="22:28" x14ac:dyDescent="0.2">
      <c r="V3168" s="688"/>
      <c r="W3168" s="687" t="str">
        <f t="shared" si="56"/>
        <v>1w</v>
      </c>
      <c r="X3168" s="683">
        <f>_xll.qlCalendarAdvance(Calendar,X3167,W3168,"f",FALSE)</f>
        <v>61471</v>
      </c>
      <c r="Y3168" s="682">
        <f>_xll.qlCalendarAdvance(Calendar,X3168,NDays&amp;"D")</f>
        <v>61471</v>
      </c>
      <c r="Z3168" s="681">
        <v>2.1918594919144718E-2</v>
      </c>
      <c r="AA3168" s="686"/>
      <c r="AB3168" s="685"/>
    </row>
    <row r="3169" spans="22:28" x14ac:dyDescent="0.2">
      <c r="V3169" s="688"/>
      <c r="W3169" s="687" t="str">
        <f t="shared" si="56"/>
        <v>1w</v>
      </c>
      <c r="X3169" s="683">
        <f>_xll.qlCalendarAdvance(Calendar,X3168,W3169,"f",FALSE)</f>
        <v>61478</v>
      </c>
      <c r="Y3169" s="682">
        <f>_xll.qlCalendarAdvance(Calendar,X3169,NDays&amp;"D")</f>
        <v>61478</v>
      </c>
      <c r="Z3169" s="681">
        <v>2.1923740777765044E-2</v>
      </c>
      <c r="AA3169" s="686"/>
      <c r="AB3169" s="685"/>
    </row>
    <row r="3170" spans="22:28" x14ac:dyDescent="0.2">
      <c r="V3170" s="688"/>
      <c r="W3170" s="687" t="str">
        <f t="shared" si="56"/>
        <v>1w</v>
      </c>
      <c r="X3170" s="683">
        <f>_xll.qlCalendarAdvance(Calendar,X3169,W3170,"f",FALSE)</f>
        <v>61485</v>
      </c>
      <c r="Y3170" s="682">
        <f>_xll.qlCalendarAdvance(Calendar,X3170,NDays&amp;"D")</f>
        <v>61485</v>
      </c>
      <c r="Z3170" s="681">
        <v>2.192887288801848E-2</v>
      </c>
      <c r="AA3170" s="686"/>
      <c r="AB3170" s="685"/>
    </row>
    <row r="3171" spans="22:28" x14ac:dyDescent="0.2">
      <c r="V3171" s="688"/>
      <c r="W3171" s="687" t="str">
        <f t="shared" si="56"/>
        <v>1w</v>
      </c>
      <c r="X3171" s="683">
        <f>_xll.qlCalendarAdvance(Calendar,X3170,W3171,"f",FALSE)</f>
        <v>61492</v>
      </c>
      <c r="Y3171" s="682">
        <f>_xll.qlCalendarAdvance(Calendar,X3171,NDays&amp;"D")</f>
        <v>61492</v>
      </c>
      <c r="Z3171" s="681">
        <v>2.1933991249905027E-2</v>
      </c>
      <c r="AA3171" s="686"/>
      <c r="AB3171" s="685"/>
    </row>
    <row r="3172" spans="22:28" x14ac:dyDescent="0.2">
      <c r="V3172" s="688"/>
      <c r="W3172" s="687" t="str">
        <f t="shared" si="56"/>
        <v>1w</v>
      </c>
      <c r="X3172" s="683">
        <f>_xll.qlCalendarAdvance(Calendar,X3171,W3172,"f",FALSE)</f>
        <v>61499</v>
      </c>
      <c r="Y3172" s="682">
        <f>_xll.qlCalendarAdvance(Calendar,X3172,NDays&amp;"D")</f>
        <v>61499</v>
      </c>
      <c r="Z3172" s="681">
        <v>2.1939095863343638E-2</v>
      </c>
      <c r="AA3172" s="686"/>
      <c r="AB3172" s="685"/>
    </row>
    <row r="3173" spans="22:28" x14ac:dyDescent="0.2">
      <c r="V3173" s="688"/>
      <c r="W3173" s="687" t="str">
        <f t="shared" si="56"/>
        <v>1w</v>
      </c>
      <c r="X3173" s="683">
        <f>_xll.qlCalendarAdvance(Calendar,X3172,W3173,"f",FALSE)</f>
        <v>61506</v>
      </c>
      <c r="Y3173" s="682">
        <f>_xll.qlCalendarAdvance(Calendar,X3173,NDays&amp;"D")</f>
        <v>61506</v>
      </c>
      <c r="Z3173" s="681">
        <v>2.194418672841536E-2</v>
      </c>
      <c r="AA3173" s="686"/>
      <c r="AB3173" s="685"/>
    </row>
    <row r="3174" spans="22:28" x14ac:dyDescent="0.2">
      <c r="V3174" s="688"/>
      <c r="W3174" s="687" t="str">
        <f t="shared" si="56"/>
        <v>1w</v>
      </c>
      <c r="X3174" s="683">
        <f>_xll.qlCalendarAdvance(Calendar,X3173,W3174,"f",FALSE)</f>
        <v>61513</v>
      </c>
      <c r="Y3174" s="682">
        <f>_xll.qlCalendarAdvance(Calendar,X3174,NDays&amp;"D")</f>
        <v>61513</v>
      </c>
      <c r="Z3174" s="681">
        <v>2.1949263844877054E-2</v>
      </c>
      <c r="AA3174" s="686"/>
      <c r="AB3174" s="685"/>
    </row>
    <row r="3175" spans="22:28" x14ac:dyDescent="0.2">
      <c r="V3175" s="688"/>
      <c r="W3175" s="687" t="str">
        <f t="shared" si="56"/>
        <v>1w</v>
      </c>
      <c r="X3175" s="683">
        <f>_xll.qlCalendarAdvance(Calendar,X3174,W3175,"f",FALSE)</f>
        <v>61520</v>
      </c>
      <c r="Y3175" s="682">
        <f>_xll.qlCalendarAdvance(Calendar,X3175,NDays&amp;"D")</f>
        <v>61520</v>
      </c>
      <c r="Z3175" s="681">
        <v>2.1954327213214997E-2</v>
      </c>
      <c r="AA3175" s="686"/>
      <c r="AB3175" s="685"/>
    </row>
    <row r="3176" spans="22:28" x14ac:dyDescent="0.2">
      <c r="V3176" s="688"/>
      <c r="W3176" s="687" t="str">
        <f t="shared" si="56"/>
        <v>1w</v>
      </c>
      <c r="X3176" s="683">
        <f>_xll.qlCalendarAdvance(Calendar,X3175,W3176,"f",FALSE)</f>
        <v>61527</v>
      </c>
      <c r="Y3176" s="682">
        <f>_xll.qlCalendarAdvance(Calendar,X3176,NDays&amp;"D")</f>
        <v>61527</v>
      </c>
      <c r="Z3176" s="681">
        <v>2.1959376832861865E-2</v>
      </c>
      <c r="AA3176" s="686"/>
      <c r="AB3176" s="685"/>
    </row>
    <row r="3177" spans="22:28" x14ac:dyDescent="0.2">
      <c r="V3177" s="688"/>
      <c r="W3177" s="687" t="str">
        <f t="shared" si="56"/>
        <v>1w</v>
      </c>
      <c r="X3177" s="683">
        <f>_xll.qlCalendarAdvance(Calendar,X3176,W3177,"f",FALSE)</f>
        <v>61534</v>
      </c>
      <c r="Y3177" s="682">
        <f>_xll.qlCalendarAdvance(Calendar,X3177,NDays&amp;"D")</f>
        <v>61534</v>
      </c>
      <c r="Z3177" s="681">
        <v>2.1964412704303937E-2</v>
      </c>
      <c r="AA3177" s="686"/>
      <c r="AB3177" s="685"/>
    </row>
    <row r="3178" spans="22:28" x14ac:dyDescent="0.2">
      <c r="V3178" s="688"/>
      <c r="W3178" s="687" t="str">
        <f t="shared" si="56"/>
        <v>1w</v>
      </c>
      <c r="X3178" s="683">
        <f>_xll.qlCalendarAdvance(Calendar,X3177,W3178,"f",FALSE)</f>
        <v>61541</v>
      </c>
      <c r="Y3178" s="682">
        <f>_xll.qlCalendarAdvance(Calendar,X3178,NDays&amp;"D")</f>
        <v>61541</v>
      </c>
      <c r="Z3178" s="681">
        <v>2.1969434827298073E-2</v>
      </c>
      <c r="AA3178" s="686"/>
      <c r="AB3178" s="685"/>
    </row>
    <row r="3179" spans="22:28" x14ac:dyDescent="0.2">
      <c r="V3179" s="688"/>
      <c r="W3179" s="687" t="str">
        <f t="shared" si="56"/>
        <v>1w</v>
      </c>
      <c r="X3179" s="683">
        <f>_xll.qlCalendarAdvance(Calendar,X3178,W3179,"f",FALSE)</f>
        <v>61548</v>
      </c>
      <c r="Y3179" s="682">
        <f>_xll.qlCalendarAdvance(Calendar,X3179,NDays&amp;"D")</f>
        <v>61548</v>
      </c>
      <c r="Z3179" s="681">
        <v>2.1974443201844274E-2</v>
      </c>
      <c r="AA3179" s="686"/>
      <c r="AB3179" s="685"/>
    </row>
    <row r="3180" spans="22:28" x14ac:dyDescent="0.2">
      <c r="V3180" s="688"/>
      <c r="W3180" s="687" t="str">
        <f t="shared" si="56"/>
        <v>1w</v>
      </c>
      <c r="X3180" s="683">
        <f>_xll.qlCalendarAdvance(Calendar,X3179,W3180,"f",FALSE)</f>
        <v>61555</v>
      </c>
      <c r="Y3180" s="682">
        <f>_xll.qlCalendarAdvance(Calendar,X3180,NDays&amp;"D")</f>
        <v>61555</v>
      </c>
      <c r="Z3180" s="681">
        <v>2.1979437828023585E-2</v>
      </c>
      <c r="AA3180" s="686"/>
      <c r="AB3180" s="685"/>
    </row>
    <row r="3181" spans="22:28" x14ac:dyDescent="0.2">
      <c r="V3181" s="688"/>
      <c r="W3181" s="687" t="str">
        <f t="shared" si="56"/>
        <v>1w</v>
      </c>
      <c r="X3181" s="683">
        <f>_xll.qlCalendarAdvance(Calendar,X3180,W3181,"f",FALSE)</f>
        <v>61562</v>
      </c>
      <c r="Y3181" s="682">
        <f>_xll.qlCalendarAdvance(Calendar,X3181,NDays&amp;"D")</f>
        <v>61562</v>
      </c>
      <c r="Z3181" s="681">
        <v>2.1984418705673914E-2</v>
      </c>
      <c r="AA3181" s="686"/>
      <c r="AB3181" s="685"/>
    </row>
    <row r="3182" spans="22:28" x14ac:dyDescent="0.2">
      <c r="V3182" s="688"/>
      <c r="W3182" s="687" t="str">
        <f t="shared" si="56"/>
        <v>1w</v>
      </c>
      <c r="X3182" s="683">
        <f>_xll.qlCalendarAdvance(Calendar,X3181,W3182,"f",FALSE)</f>
        <v>61569</v>
      </c>
      <c r="Y3182" s="682">
        <f>_xll.qlCalendarAdvance(Calendar,X3182,NDays&amp;"D")</f>
        <v>61569</v>
      </c>
      <c r="Z3182" s="681">
        <v>2.1989385834957353E-2</v>
      </c>
      <c r="AA3182" s="686"/>
      <c r="AB3182" s="685"/>
    </row>
    <row r="3183" spans="22:28" x14ac:dyDescent="0.2">
      <c r="V3183" s="688"/>
      <c r="W3183" s="687" t="str">
        <f t="shared" si="56"/>
        <v>1w</v>
      </c>
      <c r="X3183" s="683">
        <f>_xll.qlCalendarAdvance(Calendar,X3182,W3183,"f",FALSE)</f>
        <v>61576</v>
      </c>
      <c r="Y3183" s="682">
        <f>_xll.qlCalendarAdvance(Calendar,X3183,NDays&amp;"D")</f>
        <v>61576</v>
      </c>
      <c r="Z3183" s="681">
        <v>2.199433921595495E-2</v>
      </c>
      <c r="AA3183" s="686"/>
      <c r="AB3183" s="685"/>
    </row>
    <row r="3184" spans="22:28" x14ac:dyDescent="0.2">
      <c r="V3184" s="688"/>
      <c r="W3184" s="687" t="str">
        <f t="shared" si="56"/>
        <v>1w</v>
      </c>
      <c r="X3184" s="683">
        <f>_xll.qlCalendarAdvance(Calendar,X3183,W3184,"f",FALSE)</f>
        <v>61583</v>
      </c>
      <c r="Y3184" s="682">
        <f>_xll.qlCalendarAdvance(Calendar,X3184,NDays&amp;"D")</f>
        <v>61583</v>
      </c>
      <c r="Z3184" s="681">
        <v>2.1999278848504611E-2</v>
      </c>
      <c r="AA3184" s="686"/>
      <c r="AB3184" s="685"/>
    </row>
    <row r="3185" spans="22:28" x14ac:dyDescent="0.2">
      <c r="V3185" s="688"/>
      <c r="W3185" s="687" t="str">
        <f t="shared" si="56"/>
        <v>1w</v>
      </c>
      <c r="X3185" s="683">
        <f>_xll.qlCalendarAdvance(Calendar,X3184,W3185,"f",FALSE)</f>
        <v>61590</v>
      </c>
      <c r="Y3185" s="682">
        <f>_xll.qlCalendarAdvance(Calendar,X3185,NDays&amp;"D")</f>
        <v>61590</v>
      </c>
      <c r="Z3185" s="681">
        <v>2.2004204732444244E-2</v>
      </c>
      <c r="AA3185" s="686"/>
      <c r="AB3185" s="685"/>
    </row>
    <row r="3186" spans="22:28" x14ac:dyDescent="0.2">
      <c r="V3186" s="688"/>
      <c r="W3186" s="687" t="str">
        <f t="shared" si="56"/>
        <v>1w</v>
      </c>
      <c r="X3186" s="683">
        <f>_xll.qlCalendarAdvance(Calendar,X3185,W3186,"f",FALSE)</f>
        <v>61597</v>
      </c>
      <c r="Y3186" s="682">
        <f>_xll.qlCalendarAdvance(Calendar,X3186,NDays&amp;"D")</f>
        <v>61597</v>
      </c>
      <c r="Z3186" s="681">
        <v>2.2009116868260126E-2</v>
      </c>
      <c r="AA3186" s="686"/>
      <c r="AB3186" s="685"/>
    </row>
    <row r="3187" spans="22:28" x14ac:dyDescent="0.2">
      <c r="V3187" s="688"/>
      <c r="W3187" s="687" t="str">
        <f t="shared" si="56"/>
        <v>1w</v>
      </c>
      <c r="X3187" s="683">
        <f>_xll.qlCalendarAdvance(Calendar,X3186,W3187,"f",FALSE)</f>
        <v>61604</v>
      </c>
      <c r="Y3187" s="682">
        <f>_xll.qlCalendarAdvance(Calendar,X3187,NDays&amp;"D")</f>
        <v>61604</v>
      </c>
      <c r="Z3187" s="681">
        <v>2.201401525546598E-2</v>
      </c>
      <c r="AA3187" s="686"/>
      <c r="AB3187" s="685"/>
    </row>
    <row r="3188" spans="22:28" x14ac:dyDescent="0.2">
      <c r="V3188" s="688"/>
      <c r="W3188" s="687" t="str">
        <f t="shared" si="56"/>
        <v>1w</v>
      </c>
      <c r="X3188" s="683">
        <f>_xll.qlCalendarAdvance(Calendar,X3187,W3188,"f",FALSE)</f>
        <v>61611</v>
      </c>
      <c r="Y3188" s="682">
        <f>_xll.qlCalendarAdvance(Calendar,X3188,NDays&amp;"D")</f>
        <v>61611</v>
      </c>
      <c r="Z3188" s="681">
        <v>2.2018899894223898E-2</v>
      </c>
      <c r="AA3188" s="686"/>
      <c r="AB3188" s="685"/>
    </row>
    <row r="3189" spans="22:28" x14ac:dyDescent="0.2">
      <c r="V3189" s="688"/>
      <c r="W3189" s="687" t="str">
        <f t="shared" si="56"/>
        <v>1w</v>
      </c>
      <c r="X3189" s="683">
        <f>_xll.qlCalendarAdvance(Calendar,X3188,W3189,"f",FALSE)</f>
        <v>61618</v>
      </c>
      <c r="Y3189" s="682">
        <f>_xll.qlCalendarAdvance(Calendar,X3189,NDays&amp;"D")</f>
        <v>61618</v>
      </c>
      <c r="Z3189" s="681">
        <v>2.2023770784695973E-2</v>
      </c>
      <c r="AA3189" s="686"/>
      <c r="AB3189" s="685"/>
    </row>
    <row r="3190" spans="22:28" x14ac:dyDescent="0.2">
      <c r="V3190" s="688"/>
      <c r="W3190" s="687" t="str">
        <f t="shared" si="56"/>
        <v>1w</v>
      </c>
      <c r="X3190" s="683">
        <f>_xll.qlCalendarAdvance(Calendar,X3189,W3190,"f",FALSE)</f>
        <v>61625</v>
      </c>
      <c r="Y3190" s="682">
        <f>_xll.qlCalendarAdvance(Calendar,X3190,NDays&amp;"D")</f>
        <v>61625</v>
      </c>
      <c r="Z3190" s="681">
        <v>2.2028627926720112E-2</v>
      </c>
      <c r="AA3190" s="686"/>
      <c r="AB3190" s="685"/>
    </row>
    <row r="3191" spans="22:28" x14ac:dyDescent="0.2">
      <c r="V3191" s="688"/>
      <c r="W3191" s="687" t="str">
        <f t="shared" si="56"/>
        <v>1w</v>
      </c>
      <c r="X3191" s="683">
        <f>_xll.qlCalendarAdvance(Calendar,X3190,W3191,"f",FALSE)</f>
        <v>61632</v>
      </c>
      <c r="Y3191" s="682">
        <f>_xll.qlCalendarAdvance(Calendar,X3191,NDays&amp;"D")</f>
        <v>61632</v>
      </c>
      <c r="Z3191" s="681">
        <v>2.2033471320296316E-2</v>
      </c>
      <c r="AA3191" s="686"/>
      <c r="AB3191" s="685"/>
    </row>
    <row r="3192" spans="22:28" x14ac:dyDescent="0.2">
      <c r="V3192" s="688"/>
      <c r="W3192" s="687" t="str">
        <f t="shared" si="56"/>
        <v>1w</v>
      </c>
      <c r="X3192" s="683">
        <f>_xll.qlCalendarAdvance(Calendar,X3191,W3192,"f",FALSE)</f>
        <v>61639</v>
      </c>
      <c r="Y3192" s="682">
        <f>_xll.qlCalendarAdvance(Calendar,X3192,NDays&amp;"D")</f>
        <v>61639</v>
      </c>
      <c r="Z3192" s="681">
        <v>2.2038300965343538E-2</v>
      </c>
      <c r="AA3192" s="686"/>
      <c r="AB3192" s="685"/>
    </row>
    <row r="3193" spans="22:28" x14ac:dyDescent="0.2">
      <c r="V3193" s="688"/>
      <c r="W3193" s="687" t="str">
        <f t="shared" si="56"/>
        <v>1w</v>
      </c>
      <c r="X3193" s="683">
        <f>_xll.qlCalendarAdvance(Calendar,X3192,W3193,"f",FALSE)</f>
        <v>61646</v>
      </c>
      <c r="Y3193" s="682">
        <f>_xll.qlCalendarAdvance(Calendar,X3193,NDays&amp;"D")</f>
        <v>61646</v>
      </c>
      <c r="Z3193" s="681">
        <v>2.2043116862348056E-2</v>
      </c>
      <c r="AA3193" s="686"/>
      <c r="AB3193" s="685"/>
    </row>
    <row r="3194" spans="22:28" x14ac:dyDescent="0.2">
      <c r="V3194" s="688"/>
      <c r="W3194" s="687" t="str">
        <f t="shared" si="56"/>
        <v>1w</v>
      </c>
      <c r="X3194" s="683">
        <f>_xll.qlCalendarAdvance(Calendar,X3193,W3194,"f",FALSE)</f>
        <v>61653</v>
      </c>
      <c r="Y3194" s="682">
        <f>_xll.qlCalendarAdvance(Calendar,X3194,NDays&amp;"D")</f>
        <v>61653</v>
      </c>
      <c r="Z3194" s="681">
        <v>2.2047919010661499E-2</v>
      </c>
      <c r="AA3194" s="686"/>
      <c r="AB3194" s="685"/>
    </row>
    <row r="3195" spans="22:28" x14ac:dyDescent="0.2">
      <c r="V3195" s="688"/>
      <c r="W3195" s="687" t="str">
        <f t="shared" si="56"/>
        <v>1w</v>
      </c>
      <c r="X3195" s="683">
        <f>_xll.qlCalendarAdvance(Calendar,X3194,W3195,"f",FALSE)</f>
        <v>61660</v>
      </c>
      <c r="Y3195" s="682">
        <f>_xll.qlCalendarAdvance(Calendar,X3195,NDays&amp;"D")</f>
        <v>61660</v>
      </c>
      <c r="Z3195" s="681">
        <v>2.2052707410527006E-2</v>
      </c>
      <c r="AA3195" s="686"/>
      <c r="AB3195" s="685"/>
    </row>
    <row r="3196" spans="22:28" x14ac:dyDescent="0.2">
      <c r="V3196" s="688"/>
      <c r="W3196" s="687" t="str">
        <f t="shared" si="56"/>
        <v>1w</v>
      </c>
      <c r="X3196" s="683">
        <f>_xll.qlCalendarAdvance(Calendar,X3195,W3196,"f",FALSE)</f>
        <v>61667</v>
      </c>
      <c r="Y3196" s="682">
        <f>_xll.qlCalendarAdvance(Calendar,X3196,NDays&amp;"D")</f>
        <v>61667</v>
      </c>
      <c r="Z3196" s="681">
        <v>2.2057482062025624E-2</v>
      </c>
      <c r="AA3196" s="686"/>
      <c r="AB3196" s="685"/>
    </row>
    <row r="3197" spans="22:28" x14ac:dyDescent="0.2">
      <c r="V3197" s="688"/>
      <c r="W3197" s="687" t="str">
        <f t="shared" si="56"/>
        <v>1w</v>
      </c>
      <c r="X3197" s="683">
        <f>_xll.qlCalendarAdvance(Calendar,X3196,W3197,"f",FALSE)</f>
        <v>61674</v>
      </c>
      <c r="Y3197" s="682">
        <f>_xll.qlCalendarAdvance(Calendar,X3197,NDays&amp;"D")</f>
        <v>61674</v>
      </c>
      <c r="Z3197" s="681">
        <v>2.2062242965076306E-2</v>
      </c>
      <c r="AA3197" s="686"/>
      <c r="AB3197" s="685"/>
    </row>
    <row r="3198" spans="22:28" x14ac:dyDescent="0.2">
      <c r="V3198" s="688"/>
      <c r="W3198" s="687" t="str">
        <f t="shared" si="56"/>
        <v>1w</v>
      </c>
      <c r="X3198" s="683">
        <f>_xll.qlCalendarAdvance(Calendar,X3197,W3198,"f",FALSE)</f>
        <v>61681</v>
      </c>
      <c r="Y3198" s="682">
        <f>_xll.qlCalendarAdvance(Calendar,X3198,NDays&amp;"D")</f>
        <v>61681</v>
      </c>
      <c r="Z3198" s="681">
        <v>2.2066990119760099E-2</v>
      </c>
      <c r="AA3198" s="686"/>
      <c r="AB3198" s="685"/>
    </row>
    <row r="3199" spans="22:28" x14ac:dyDescent="0.2">
      <c r="V3199" s="688"/>
      <c r="W3199" s="687" t="str">
        <f t="shared" si="56"/>
        <v>1w</v>
      </c>
      <c r="X3199" s="683">
        <f>_xll.qlCalendarAdvance(Calendar,X3198,W3199,"f",FALSE)</f>
        <v>61688</v>
      </c>
      <c r="Y3199" s="682">
        <f>_xll.qlCalendarAdvance(Calendar,X3199,NDays&amp;"D")</f>
        <v>61688</v>
      </c>
      <c r="Z3199" s="681">
        <v>2.207172352591491E-2</v>
      </c>
      <c r="AA3199" s="686"/>
      <c r="AB3199" s="685"/>
    </row>
    <row r="3200" spans="22:28" x14ac:dyDescent="0.2">
      <c r="V3200" s="688"/>
      <c r="W3200" s="687" t="str">
        <f t="shared" si="56"/>
        <v>1w</v>
      </c>
      <c r="X3200" s="683">
        <f>_xll.qlCalendarAdvance(Calendar,X3199,W3200,"f",FALSE)</f>
        <v>61695</v>
      </c>
      <c r="Y3200" s="682">
        <f>_xll.qlCalendarAdvance(Calendar,X3200,NDays&amp;"D")</f>
        <v>61695</v>
      </c>
      <c r="Z3200" s="681">
        <v>2.2076443183702832E-2</v>
      </c>
      <c r="AA3200" s="686"/>
      <c r="AB3200" s="685"/>
    </row>
    <row r="3201" spans="22:28" x14ac:dyDescent="0.2">
      <c r="V3201" s="688"/>
      <c r="W3201" s="687" t="str">
        <f t="shared" si="56"/>
        <v>1w</v>
      </c>
      <c r="X3201" s="683">
        <f>_xll.qlCalendarAdvance(Calendar,X3200,W3201,"f",FALSE)</f>
        <v>61702</v>
      </c>
      <c r="Y3201" s="682">
        <f>_xll.qlCalendarAdvance(Calendar,X3201,NDays&amp;"D")</f>
        <v>61702</v>
      </c>
      <c r="Z3201" s="681">
        <v>2.208114909320491E-2</v>
      </c>
      <c r="AA3201" s="686"/>
      <c r="AB3201" s="685"/>
    </row>
    <row r="3202" spans="22:28" x14ac:dyDescent="0.2">
      <c r="V3202" s="688"/>
      <c r="W3202" s="687" t="str">
        <f t="shared" si="56"/>
        <v>1w</v>
      </c>
      <c r="X3202" s="683">
        <f>_xll.qlCalendarAdvance(Calendar,X3201,W3202,"f",FALSE)</f>
        <v>61709</v>
      </c>
      <c r="Y3202" s="682">
        <f>_xll.qlCalendarAdvance(Calendar,X3202,NDays&amp;"D")</f>
        <v>61709</v>
      </c>
      <c r="Z3202" s="681">
        <v>2.2085841254259053E-2</v>
      </c>
      <c r="AA3202" s="686"/>
      <c r="AB3202" s="685"/>
    </row>
    <row r="3203" spans="22:28" x14ac:dyDescent="0.2">
      <c r="V3203" s="688"/>
      <c r="W3203" s="687" t="str">
        <f t="shared" si="56"/>
        <v>1w</v>
      </c>
      <c r="X3203" s="683">
        <f>_xll.qlCalendarAdvance(Calendar,X3202,W3203,"f",FALSE)</f>
        <v>61716</v>
      </c>
      <c r="Y3203" s="682">
        <f>_xll.qlCalendarAdvance(Calendar,X3203,NDays&amp;"D")</f>
        <v>61716</v>
      </c>
      <c r="Z3203" s="681">
        <v>2.2090519666703168E-2</v>
      </c>
      <c r="AA3203" s="686"/>
      <c r="AB3203" s="685"/>
    </row>
    <row r="3204" spans="22:28" x14ac:dyDescent="0.2">
      <c r="V3204" s="688"/>
      <c r="W3204" s="687" t="str">
        <f t="shared" si="56"/>
        <v>1w</v>
      </c>
      <c r="X3204" s="683">
        <f>_xll.qlCalendarAdvance(Calendar,X3203,W3204,"f",FALSE)</f>
        <v>61724</v>
      </c>
      <c r="Y3204" s="682">
        <f>_xll.qlCalendarAdvance(Calendar,X3204,NDays&amp;"D")</f>
        <v>61724</v>
      </c>
      <c r="Z3204" s="681">
        <v>2.2095849589126582E-2</v>
      </c>
      <c r="AA3204" s="686"/>
      <c r="AB3204" s="685"/>
    </row>
    <row r="3205" spans="22:28" x14ac:dyDescent="0.2">
      <c r="V3205" s="688"/>
      <c r="W3205" s="687" t="str">
        <f t="shared" si="56"/>
        <v>1w</v>
      </c>
      <c r="X3205" s="683">
        <f>_xll.qlCalendarAdvance(Calendar,X3204,W3205,"f",FALSE)</f>
        <v>61731</v>
      </c>
      <c r="Y3205" s="682">
        <f>_xll.qlCalendarAdvance(Calendar,X3205,NDays&amp;"D")</f>
        <v>61731</v>
      </c>
      <c r="Z3205" s="681">
        <v>2.2100498540680302E-2</v>
      </c>
      <c r="AA3205" s="686"/>
      <c r="AB3205" s="685"/>
    </row>
    <row r="3206" spans="22:28" x14ac:dyDescent="0.2">
      <c r="V3206" s="688"/>
      <c r="W3206" s="687" t="str">
        <f t="shared" si="56"/>
        <v>1w</v>
      </c>
      <c r="X3206" s="683">
        <f>_xll.qlCalendarAdvance(Calendar,X3205,W3206,"f",FALSE)</f>
        <v>61738</v>
      </c>
      <c r="Y3206" s="682">
        <f>_xll.qlCalendarAdvance(Calendar,X3206,NDays&amp;"D")</f>
        <v>61738</v>
      </c>
      <c r="Z3206" s="681">
        <v>2.210513374394818E-2</v>
      </c>
      <c r="AA3206" s="686"/>
      <c r="AB3206" s="685"/>
    </row>
    <row r="3207" spans="22:28" x14ac:dyDescent="0.2">
      <c r="V3207" s="688"/>
      <c r="W3207" s="687" t="str">
        <f t="shared" si="56"/>
        <v>1w</v>
      </c>
      <c r="X3207" s="683">
        <f>_xll.qlCalendarAdvance(Calendar,X3206,W3207,"f",FALSE)</f>
        <v>61745</v>
      </c>
      <c r="Y3207" s="682">
        <f>_xll.qlCalendarAdvance(Calendar,X3207,NDays&amp;"D")</f>
        <v>61745</v>
      </c>
      <c r="Z3207" s="681">
        <v>2.2109755198849168E-2</v>
      </c>
      <c r="AA3207" s="686"/>
      <c r="AB3207" s="685"/>
    </row>
    <row r="3208" spans="22:28" x14ac:dyDescent="0.2">
      <c r="V3208" s="688"/>
      <c r="W3208" s="687" t="str">
        <f t="shared" si="56"/>
        <v>1w</v>
      </c>
      <c r="X3208" s="683">
        <f>_xll.qlCalendarAdvance(Calendar,X3207,W3208,"f",FALSE)</f>
        <v>61752</v>
      </c>
      <c r="Y3208" s="682">
        <f>_xll.qlCalendarAdvance(Calendar,X3208,NDays&amp;"D")</f>
        <v>61752</v>
      </c>
      <c r="Z3208" s="681">
        <v>2.2114362905059082E-2</v>
      </c>
      <c r="AA3208" s="686"/>
      <c r="AB3208" s="685"/>
    </row>
    <row r="3209" spans="22:28" x14ac:dyDescent="0.2">
      <c r="V3209" s="688"/>
      <c r="W3209" s="687" t="str">
        <f t="shared" si="56"/>
        <v>1w</v>
      </c>
      <c r="X3209" s="683">
        <f>_xll.qlCalendarAdvance(Calendar,X3208,W3209,"f",FALSE)</f>
        <v>61759</v>
      </c>
      <c r="Y3209" s="682">
        <f>_xll.qlCalendarAdvance(Calendar,X3209,NDays&amp;"D")</f>
        <v>61759</v>
      </c>
      <c r="Z3209" s="681">
        <v>2.2118956863064199E-2</v>
      </c>
      <c r="AA3209" s="686"/>
      <c r="AB3209" s="685"/>
    </row>
    <row r="3210" spans="22:28" x14ac:dyDescent="0.2">
      <c r="V3210" s="688"/>
      <c r="W3210" s="687" t="str">
        <f t="shared" si="56"/>
        <v>1w</v>
      </c>
      <c r="X3210" s="683">
        <f>_xll.qlCalendarAdvance(Calendar,X3209,W3210,"f",FALSE)</f>
        <v>61766</v>
      </c>
      <c r="Y3210" s="682">
        <f>_xll.qlCalendarAdvance(Calendar,X3210,NDays&amp;"D")</f>
        <v>61766</v>
      </c>
      <c r="Z3210" s="681">
        <v>2.2123537072540334E-2</v>
      </c>
      <c r="AA3210" s="686"/>
      <c r="AB3210" s="685"/>
    </row>
    <row r="3211" spans="22:28" x14ac:dyDescent="0.2">
      <c r="V3211" s="688"/>
      <c r="W3211" s="687" t="str">
        <f t="shared" si="56"/>
        <v>1w</v>
      </c>
      <c r="X3211" s="683">
        <f>_xll.qlCalendarAdvance(Calendar,X3210,W3211,"f",FALSE)</f>
        <v>61773</v>
      </c>
      <c r="Y3211" s="682">
        <f>_xll.qlCalendarAdvance(Calendar,X3211,NDays&amp;"D")</f>
        <v>61773</v>
      </c>
      <c r="Z3211" s="681">
        <v>2.2128103533649579E-2</v>
      </c>
      <c r="AA3211" s="686"/>
      <c r="AB3211" s="685"/>
    </row>
    <row r="3212" spans="22:28" x14ac:dyDescent="0.2">
      <c r="V3212" s="688"/>
      <c r="W3212" s="687" t="str">
        <f t="shared" si="56"/>
        <v>1w</v>
      </c>
      <c r="X3212" s="683">
        <f>_xll.qlCalendarAdvance(Calendar,X3211,W3212,"f",FALSE)</f>
        <v>61780</v>
      </c>
      <c r="Y3212" s="682">
        <f>_xll.qlCalendarAdvance(Calendar,X3212,NDays&amp;"D")</f>
        <v>61780</v>
      </c>
      <c r="Z3212" s="681">
        <v>2.2132656246310889E-2</v>
      </c>
      <c r="AA3212" s="686"/>
      <c r="AB3212" s="685"/>
    </row>
    <row r="3213" spans="22:28" x14ac:dyDescent="0.2">
      <c r="V3213" s="688"/>
      <c r="W3213" s="687" t="str">
        <f t="shared" si="56"/>
        <v>1w</v>
      </c>
      <c r="X3213" s="683">
        <f>_xll.qlCalendarAdvance(Calendar,X3212,W3213,"f",FALSE)</f>
        <v>61787</v>
      </c>
      <c r="Y3213" s="682">
        <f>_xll.qlCalendarAdvance(Calendar,X3213,NDays&amp;"D")</f>
        <v>61787</v>
      </c>
      <c r="Z3213" s="681">
        <v>2.2137195210605309E-2</v>
      </c>
      <c r="AA3213" s="686"/>
      <c r="AB3213" s="685"/>
    </row>
    <row r="3214" spans="22:28" x14ac:dyDescent="0.2">
      <c r="V3214" s="688"/>
      <c r="W3214" s="687" t="str">
        <f t="shared" si="56"/>
        <v>1w</v>
      </c>
      <c r="X3214" s="683">
        <f>_xll.qlCalendarAdvance(Calendar,X3213,W3214,"f",FALSE)</f>
        <v>61794</v>
      </c>
      <c r="Y3214" s="682">
        <f>_xll.qlCalendarAdvance(Calendar,X3214,NDays&amp;"D")</f>
        <v>61794</v>
      </c>
      <c r="Z3214" s="681">
        <v>2.2141720426289702E-2</v>
      </c>
      <c r="AA3214" s="686"/>
      <c r="AB3214" s="685"/>
    </row>
    <row r="3215" spans="22:28" x14ac:dyDescent="0.2">
      <c r="V3215" s="688"/>
      <c r="W3215" s="687" t="str">
        <f t="shared" si="56"/>
        <v>1w</v>
      </c>
      <c r="X3215" s="683">
        <f>_xll.qlCalendarAdvance(Calendar,X3214,W3215,"f",FALSE)</f>
        <v>61801</v>
      </c>
      <c r="Y3215" s="682">
        <f>_xll.qlCalendarAdvance(Calendar,X3215,NDays&amp;"D")</f>
        <v>61801</v>
      </c>
      <c r="Z3215" s="681">
        <v>2.2146231893769297E-2</v>
      </c>
      <c r="AA3215" s="686"/>
      <c r="AB3215" s="685"/>
    </row>
    <row r="3216" spans="22:28" x14ac:dyDescent="0.2">
      <c r="V3216" s="688"/>
      <c r="W3216" s="687" t="str">
        <f t="shared" si="56"/>
        <v>1w</v>
      </c>
      <c r="X3216" s="683">
        <f>_xll.qlCalendarAdvance(Calendar,X3215,W3216,"f",FALSE)</f>
        <v>61808</v>
      </c>
      <c r="Y3216" s="682">
        <f>_xll.qlCalendarAdvance(Calendar,X3216,NDays&amp;"D")</f>
        <v>61808</v>
      </c>
      <c r="Z3216" s="681">
        <v>2.215072961271991E-2</v>
      </c>
      <c r="AA3216" s="686"/>
      <c r="AB3216" s="685"/>
    </row>
    <row r="3217" spans="22:28" x14ac:dyDescent="0.2">
      <c r="V3217" s="688"/>
      <c r="W3217" s="687" t="str">
        <f t="shared" si="56"/>
        <v>1w</v>
      </c>
      <c r="X3217" s="683">
        <f>_xll.qlCalendarAdvance(Calendar,X3216,W3217,"f",FALSE)</f>
        <v>61815</v>
      </c>
      <c r="Y3217" s="682">
        <f>_xll.qlCalendarAdvance(Calendar,X3217,NDays&amp;"D")</f>
        <v>61815</v>
      </c>
      <c r="Z3217" s="681">
        <v>2.2155213583222588E-2</v>
      </c>
      <c r="AA3217" s="686"/>
      <c r="AB3217" s="685"/>
    </row>
    <row r="3218" spans="22:28" x14ac:dyDescent="0.2">
      <c r="V3218" s="688"/>
      <c r="W3218" s="687" t="str">
        <f t="shared" ref="W3218:W3281" si="57">W3217</f>
        <v>1w</v>
      </c>
      <c r="X3218" s="683">
        <f>_xll.qlCalendarAdvance(Calendar,X3217,W3218,"f",FALSE)</f>
        <v>61822</v>
      </c>
      <c r="Y3218" s="682">
        <f>_xll.qlCalendarAdvance(Calendar,X3218,NDays&amp;"D")</f>
        <v>61822</v>
      </c>
      <c r="Z3218" s="681">
        <v>2.2159683805196284E-2</v>
      </c>
      <c r="AA3218" s="686"/>
      <c r="AB3218" s="685"/>
    </row>
    <row r="3219" spans="22:28" x14ac:dyDescent="0.2">
      <c r="V3219" s="688"/>
      <c r="W3219" s="687" t="str">
        <f t="shared" si="57"/>
        <v>1w</v>
      </c>
      <c r="X3219" s="683">
        <f>_xll.qlCalendarAdvance(Calendar,X3218,W3219,"f",FALSE)</f>
        <v>61829</v>
      </c>
      <c r="Y3219" s="682">
        <f>_xll.qlCalendarAdvance(Calendar,X3219,NDays&amp;"D")</f>
        <v>61829</v>
      </c>
      <c r="Z3219" s="681">
        <v>2.2168102999307937E-2</v>
      </c>
      <c r="AA3219" s="686"/>
      <c r="AB3219" s="685"/>
    </row>
    <row r="3220" spans="22:28" x14ac:dyDescent="0.2">
      <c r="V3220" s="688"/>
      <c r="W3220" s="687" t="str">
        <f t="shared" si="57"/>
        <v>1w</v>
      </c>
      <c r="X3220" s="683">
        <f>_xll.qlCalendarAdvance(Calendar,X3219,W3220,"f",FALSE)</f>
        <v>61836</v>
      </c>
      <c r="Y3220" s="682">
        <f>_xll.qlCalendarAdvance(Calendar,X3220,NDays&amp;"D")</f>
        <v>61836</v>
      </c>
      <c r="Z3220" s="681">
        <v>2.2168583004124054E-2</v>
      </c>
      <c r="AA3220" s="686"/>
      <c r="AB3220" s="685"/>
    </row>
    <row r="3221" spans="22:28" x14ac:dyDescent="0.2">
      <c r="V3221" s="688"/>
      <c r="W3221" s="687" t="str">
        <f t="shared" si="57"/>
        <v>1w</v>
      </c>
      <c r="X3221" s="683">
        <f>_xll.qlCalendarAdvance(Calendar,X3220,W3221,"f",FALSE)</f>
        <v>61843</v>
      </c>
      <c r="Y3221" s="682">
        <f>_xll.qlCalendarAdvance(Calendar,X3221,NDays&amp;"D")</f>
        <v>61843</v>
      </c>
      <c r="Z3221" s="681">
        <v>2.2173011980834989E-2</v>
      </c>
      <c r="AA3221" s="686"/>
      <c r="AB3221" s="685"/>
    </row>
    <row r="3222" spans="22:28" x14ac:dyDescent="0.2">
      <c r="V3222" s="688"/>
      <c r="W3222" s="687" t="str">
        <f t="shared" si="57"/>
        <v>1w</v>
      </c>
      <c r="X3222" s="683">
        <f>_xll.qlCalendarAdvance(Calendar,X3221,W3222,"f",FALSE)</f>
        <v>61850</v>
      </c>
      <c r="Y3222" s="682">
        <f>_xll.qlCalendarAdvance(Calendar,X3222,NDays&amp;"D")</f>
        <v>61850</v>
      </c>
      <c r="Z3222" s="681">
        <v>2.2177427209179035E-2</v>
      </c>
      <c r="AA3222" s="686"/>
      <c r="AB3222" s="685"/>
    </row>
    <row r="3223" spans="22:28" x14ac:dyDescent="0.2">
      <c r="V3223" s="688"/>
      <c r="W3223" s="687" t="str">
        <f t="shared" si="57"/>
        <v>1w</v>
      </c>
      <c r="X3223" s="683">
        <f>_xll.qlCalendarAdvance(Calendar,X3222,W3223,"f",FALSE)</f>
        <v>61857</v>
      </c>
      <c r="Y3223" s="682">
        <f>_xll.qlCalendarAdvance(Calendar,X3223,NDays&amp;"D")</f>
        <v>61857</v>
      </c>
      <c r="Z3223" s="681">
        <v>2.2181828688994099E-2</v>
      </c>
      <c r="AA3223" s="686"/>
      <c r="AB3223" s="685"/>
    </row>
    <row r="3224" spans="22:28" x14ac:dyDescent="0.2">
      <c r="V3224" s="688"/>
      <c r="W3224" s="687" t="str">
        <f t="shared" si="57"/>
        <v>1w</v>
      </c>
      <c r="X3224" s="683">
        <f>_xll.qlCalendarAdvance(Calendar,X3223,W3224,"f",FALSE)</f>
        <v>61864</v>
      </c>
      <c r="Y3224" s="682">
        <f>_xll.qlCalendarAdvance(Calendar,X3224,NDays&amp;"D")</f>
        <v>61864</v>
      </c>
      <c r="Z3224" s="681">
        <v>2.2186216420604365E-2</v>
      </c>
      <c r="AA3224" s="686"/>
      <c r="AB3224" s="685"/>
    </row>
    <row r="3225" spans="22:28" x14ac:dyDescent="0.2">
      <c r="V3225" s="688"/>
      <c r="W3225" s="687" t="str">
        <f t="shared" si="57"/>
        <v>1w</v>
      </c>
      <c r="X3225" s="683">
        <f>_xll.qlCalendarAdvance(Calendar,X3224,W3225,"f",FALSE)</f>
        <v>61871</v>
      </c>
      <c r="Y3225" s="682">
        <f>_xll.qlCalendarAdvance(Calendar,X3225,NDays&amp;"D")</f>
        <v>61871</v>
      </c>
      <c r="Z3225" s="681">
        <v>2.2190590403685651E-2</v>
      </c>
      <c r="AA3225" s="686"/>
      <c r="AB3225" s="685"/>
    </row>
    <row r="3226" spans="22:28" x14ac:dyDescent="0.2">
      <c r="V3226" s="688"/>
      <c r="W3226" s="687" t="str">
        <f t="shared" si="57"/>
        <v>1w</v>
      </c>
      <c r="X3226" s="683">
        <f>_xll.qlCalendarAdvance(Calendar,X3225,W3226,"f",FALSE)</f>
        <v>61878</v>
      </c>
      <c r="Y3226" s="682">
        <f>_xll.qlCalendarAdvance(Calendar,X3226,NDays&amp;"D")</f>
        <v>61878</v>
      </c>
      <c r="Z3226" s="681">
        <v>2.2194950638156907E-2</v>
      </c>
      <c r="AA3226" s="686"/>
      <c r="AB3226" s="685"/>
    </row>
    <row r="3227" spans="22:28" x14ac:dyDescent="0.2">
      <c r="V3227" s="688"/>
      <c r="W3227" s="687" t="str">
        <f t="shared" si="57"/>
        <v>1w</v>
      </c>
      <c r="X3227" s="683">
        <f>_xll.qlCalendarAdvance(Calendar,X3226,W3227,"f",FALSE)</f>
        <v>61885</v>
      </c>
      <c r="Y3227" s="682">
        <f>_xll.qlCalendarAdvance(Calendar,X3227,NDays&amp;"D")</f>
        <v>61885</v>
      </c>
      <c r="Z3227" s="681">
        <v>2.2199297124423367E-2</v>
      </c>
      <c r="AA3227" s="686"/>
      <c r="AB3227" s="685"/>
    </row>
    <row r="3228" spans="22:28" x14ac:dyDescent="0.2">
      <c r="V3228" s="688"/>
      <c r="W3228" s="687" t="str">
        <f t="shared" si="57"/>
        <v>1w</v>
      </c>
      <c r="X3228" s="683">
        <f>_xll.qlCalendarAdvance(Calendar,X3227,W3228,"f",FALSE)</f>
        <v>61892</v>
      </c>
      <c r="Y3228" s="682">
        <f>_xll.qlCalendarAdvance(Calendar,X3228,NDays&amp;"D")</f>
        <v>61892</v>
      </c>
      <c r="Z3228" s="681">
        <v>2.2203629862241892E-2</v>
      </c>
      <c r="AA3228" s="686"/>
      <c r="AB3228" s="685"/>
    </row>
    <row r="3229" spans="22:28" x14ac:dyDescent="0.2">
      <c r="V3229" s="688"/>
      <c r="W3229" s="687" t="str">
        <f t="shared" si="57"/>
        <v>1w</v>
      </c>
      <c r="X3229" s="683">
        <f>_xll.qlCalendarAdvance(Calendar,X3228,W3229,"f",FALSE)</f>
        <v>61899</v>
      </c>
      <c r="Y3229" s="682">
        <f>_xll.qlCalendarAdvance(Calendar,X3229,NDays&amp;"D")</f>
        <v>61899</v>
      </c>
      <c r="Z3229" s="681">
        <v>2.2207948851531434E-2</v>
      </c>
      <c r="AA3229" s="686"/>
      <c r="AB3229" s="685"/>
    </row>
    <row r="3230" spans="22:28" x14ac:dyDescent="0.2">
      <c r="V3230" s="688"/>
      <c r="W3230" s="687" t="str">
        <f t="shared" si="57"/>
        <v>1w</v>
      </c>
      <c r="X3230" s="683">
        <f>_xll.qlCalendarAdvance(Calendar,X3229,W3230,"f",FALSE)</f>
        <v>61906</v>
      </c>
      <c r="Y3230" s="682">
        <f>_xll.qlCalendarAdvance(Calendar,X3230,NDays&amp;"D")</f>
        <v>61906</v>
      </c>
      <c r="Z3230" s="681">
        <v>2.2212254092291994E-2</v>
      </c>
      <c r="AA3230" s="686"/>
      <c r="AB3230" s="685"/>
    </row>
    <row r="3231" spans="22:28" x14ac:dyDescent="0.2">
      <c r="V3231" s="688"/>
      <c r="W3231" s="687" t="str">
        <f t="shared" si="57"/>
        <v>1w</v>
      </c>
      <c r="X3231" s="683">
        <f>_xll.qlCalendarAdvance(Calendar,X3230,W3231,"f",FALSE)</f>
        <v>61913</v>
      </c>
      <c r="Y3231" s="682">
        <f>_xll.qlCalendarAdvance(Calendar,X3231,NDays&amp;"D")</f>
        <v>61913</v>
      </c>
      <c r="Z3231" s="681">
        <v>2.2216545584766711E-2</v>
      </c>
      <c r="AA3231" s="686"/>
      <c r="AB3231" s="685"/>
    </row>
    <row r="3232" spans="22:28" x14ac:dyDescent="0.2">
      <c r="V3232" s="688"/>
      <c r="W3232" s="687" t="str">
        <f t="shared" si="57"/>
        <v>1w</v>
      </c>
      <c r="X3232" s="683">
        <f>_xll.qlCalendarAdvance(Calendar,X3231,W3232,"f",FALSE)</f>
        <v>61920</v>
      </c>
      <c r="Y3232" s="682">
        <f>_xll.qlCalendarAdvance(Calendar,X3232,NDays&amp;"D")</f>
        <v>61920</v>
      </c>
      <c r="Z3232" s="681">
        <v>2.2220823328712447E-2</v>
      </c>
      <c r="AA3232" s="686"/>
      <c r="AB3232" s="685"/>
    </row>
    <row r="3233" spans="22:28" x14ac:dyDescent="0.2">
      <c r="V3233" s="688"/>
      <c r="W3233" s="687" t="str">
        <f t="shared" si="57"/>
        <v>1w</v>
      </c>
      <c r="X3233" s="683">
        <f>_xll.qlCalendarAdvance(Calendar,X3232,W3233,"f",FALSE)</f>
        <v>61927</v>
      </c>
      <c r="Y3233" s="682">
        <f>_xll.qlCalendarAdvance(Calendar,X3233,NDays&amp;"D")</f>
        <v>61927</v>
      </c>
      <c r="Z3233" s="681">
        <v>2.2225087324210246E-2</v>
      </c>
      <c r="AA3233" s="686"/>
      <c r="AB3233" s="685"/>
    </row>
    <row r="3234" spans="22:28" x14ac:dyDescent="0.2">
      <c r="V3234" s="688"/>
      <c r="W3234" s="687" t="str">
        <f t="shared" si="57"/>
        <v>1w</v>
      </c>
      <c r="X3234" s="683">
        <f>_xll.qlCalendarAdvance(Calendar,X3233,W3234,"f",FALSE)</f>
        <v>61934</v>
      </c>
      <c r="Y3234" s="682">
        <f>_xll.qlCalendarAdvance(Calendar,X3234,NDays&amp;"D")</f>
        <v>61934</v>
      </c>
      <c r="Z3234" s="681">
        <v>2.2229337571341157E-2</v>
      </c>
      <c r="AA3234" s="686"/>
      <c r="AB3234" s="685"/>
    </row>
    <row r="3235" spans="22:28" x14ac:dyDescent="0.2">
      <c r="V3235" s="688"/>
      <c r="W3235" s="687" t="str">
        <f t="shared" si="57"/>
        <v>1w</v>
      </c>
      <c r="X3235" s="683">
        <f>_xll.qlCalendarAdvance(Calendar,X3234,W3235,"f",FALSE)</f>
        <v>61941</v>
      </c>
      <c r="Y3235" s="682">
        <f>_xll.qlCalendarAdvance(Calendar,X3235,NDays&amp;"D")</f>
        <v>61941</v>
      </c>
      <c r="Z3235" s="681">
        <v>2.2233574070105178E-2</v>
      </c>
      <c r="AA3235" s="686"/>
      <c r="AB3235" s="685"/>
    </row>
    <row r="3236" spans="22:28" x14ac:dyDescent="0.2">
      <c r="V3236" s="688"/>
      <c r="W3236" s="687" t="str">
        <f t="shared" si="57"/>
        <v>1w</v>
      </c>
      <c r="X3236" s="683">
        <f>_xll.qlCalendarAdvance(Calendar,X3235,W3236,"f",FALSE)</f>
        <v>61948</v>
      </c>
      <c r="Y3236" s="682">
        <f>_xll.qlCalendarAdvance(Calendar,X3236,NDays&amp;"D")</f>
        <v>61948</v>
      </c>
      <c r="Z3236" s="681">
        <v>2.223779682025917E-2</v>
      </c>
      <c r="AA3236" s="686"/>
      <c r="AB3236" s="685"/>
    </row>
    <row r="3237" spans="22:28" x14ac:dyDescent="0.2">
      <c r="V3237" s="688"/>
      <c r="W3237" s="687" t="str">
        <f t="shared" si="57"/>
        <v>1w</v>
      </c>
      <c r="X3237" s="683">
        <f>_xll.qlCalendarAdvance(Calendar,X3236,W3237,"f",FALSE)</f>
        <v>61955</v>
      </c>
      <c r="Y3237" s="682">
        <f>_xll.qlCalendarAdvance(Calendar,X3237,NDays&amp;"D")</f>
        <v>61955</v>
      </c>
      <c r="Z3237" s="681">
        <v>2.2242005822046274E-2</v>
      </c>
      <c r="AA3237" s="686"/>
      <c r="AB3237" s="685"/>
    </row>
    <row r="3238" spans="22:28" x14ac:dyDescent="0.2">
      <c r="V3238" s="688"/>
      <c r="W3238" s="687" t="str">
        <f t="shared" si="57"/>
        <v>1w</v>
      </c>
      <c r="X3238" s="683">
        <f>_xll.qlCalendarAdvance(Calendar,X3237,W3238,"f",FALSE)</f>
        <v>61962</v>
      </c>
      <c r="Y3238" s="682">
        <f>_xll.qlCalendarAdvance(Calendar,X3238,NDays&amp;"D")</f>
        <v>61962</v>
      </c>
      <c r="Z3238" s="681">
        <v>2.2246201075466487E-2</v>
      </c>
      <c r="AA3238" s="686"/>
      <c r="AB3238" s="685"/>
    </row>
    <row r="3239" spans="22:28" x14ac:dyDescent="0.2">
      <c r="V3239" s="688"/>
      <c r="W3239" s="687" t="str">
        <f t="shared" si="57"/>
        <v>1w</v>
      </c>
      <c r="X3239" s="683">
        <f>_xll.qlCalendarAdvance(Calendar,X3238,W3239,"f",FALSE)</f>
        <v>61969</v>
      </c>
      <c r="Y3239" s="682">
        <f>_xll.qlCalendarAdvance(Calendar,X3239,NDays&amp;"D")</f>
        <v>61969</v>
      </c>
      <c r="Z3239" s="681">
        <v>2.2250382580357719E-2</v>
      </c>
      <c r="AA3239" s="686"/>
      <c r="AB3239" s="685"/>
    </row>
    <row r="3240" spans="22:28" x14ac:dyDescent="0.2">
      <c r="V3240" s="688"/>
      <c r="W3240" s="687" t="str">
        <f t="shared" si="57"/>
        <v>1w</v>
      </c>
      <c r="X3240" s="683">
        <f>_xll.qlCalendarAdvance(Calendar,X3239,W3240,"f",FALSE)</f>
        <v>61976</v>
      </c>
      <c r="Y3240" s="682">
        <f>_xll.qlCalendarAdvance(Calendar,X3240,NDays&amp;"D")</f>
        <v>61976</v>
      </c>
      <c r="Z3240" s="681">
        <v>2.2254550336719969E-2</v>
      </c>
      <c r="AA3240" s="686"/>
      <c r="AB3240" s="685"/>
    </row>
    <row r="3241" spans="22:28" x14ac:dyDescent="0.2">
      <c r="V3241" s="688"/>
      <c r="W3241" s="687" t="str">
        <f t="shared" si="57"/>
        <v>1w</v>
      </c>
      <c r="X3241" s="683">
        <f>_xll.qlCalendarAdvance(Calendar,X3240,W3241,"f",FALSE)</f>
        <v>61983</v>
      </c>
      <c r="Y3241" s="682">
        <f>_xll.qlCalendarAdvance(Calendar,X3241,NDays&amp;"D")</f>
        <v>61983</v>
      </c>
      <c r="Z3241" s="681">
        <v>2.225870434471533E-2</v>
      </c>
      <c r="AA3241" s="686"/>
      <c r="AB3241" s="685"/>
    </row>
    <row r="3242" spans="22:28" x14ac:dyDescent="0.2">
      <c r="V3242" s="688"/>
      <c r="W3242" s="687" t="str">
        <f t="shared" si="57"/>
        <v>1w</v>
      </c>
      <c r="X3242" s="683">
        <f>_xll.qlCalendarAdvance(Calendar,X3241,W3242,"f",FALSE)</f>
        <v>61990</v>
      </c>
      <c r="Y3242" s="682">
        <f>_xll.qlCalendarAdvance(Calendar,X3242,NDays&amp;"D")</f>
        <v>61990</v>
      </c>
      <c r="Z3242" s="681">
        <v>2.2262844604424847E-2</v>
      </c>
      <c r="AA3242" s="686"/>
      <c r="AB3242" s="685"/>
    </row>
    <row r="3243" spans="22:28" x14ac:dyDescent="0.2">
      <c r="V3243" s="688"/>
      <c r="W3243" s="687" t="str">
        <f t="shared" si="57"/>
        <v>1w</v>
      </c>
      <c r="X3243" s="683">
        <f>_xll.qlCalendarAdvance(Calendar,X3242,W3243,"f",FALSE)</f>
        <v>61997</v>
      </c>
      <c r="Y3243" s="682">
        <f>_xll.qlCalendarAdvance(Calendar,X3243,NDays&amp;"D")</f>
        <v>61997</v>
      </c>
      <c r="Z3243" s="681">
        <v>2.2266971115524337E-2</v>
      </c>
      <c r="AA3243" s="686"/>
      <c r="AB3243" s="685"/>
    </row>
    <row r="3244" spans="22:28" x14ac:dyDescent="0.2">
      <c r="V3244" s="688"/>
      <c r="W3244" s="687" t="str">
        <f t="shared" si="57"/>
        <v>1w</v>
      </c>
      <c r="X3244" s="683">
        <f>_xll.qlCalendarAdvance(Calendar,X3243,W3244,"f",FALSE)</f>
        <v>62004</v>
      </c>
      <c r="Y3244" s="682">
        <f>_xll.qlCalendarAdvance(Calendar,X3244,NDays&amp;"D")</f>
        <v>62004</v>
      </c>
      <c r="Z3244" s="681">
        <v>2.2271083878094844E-2</v>
      </c>
      <c r="AA3244" s="686"/>
      <c r="AB3244" s="685"/>
    </row>
    <row r="3245" spans="22:28" x14ac:dyDescent="0.2">
      <c r="V3245" s="688"/>
      <c r="W3245" s="687" t="str">
        <f t="shared" si="57"/>
        <v>1w</v>
      </c>
      <c r="X3245" s="683">
        <f>_xll.qlCalendarAdvance(Calendar,X3244,W3245,"f",FALSE)</f>
        <v>62011</v>
      </c>
      <c r="Y3245" s="682">
        <f>_xll.qlCalendarAdvance(Calendar,X3245,NDays&amp;"D")</f>
        <v>62011</v>
      </c>
      <c r="Z3245" s="681">
        <v>2.2275182892460554E-2</v>
      </c>
      <c r="AA3245" s="686"/>
      <c r="AB3245" s="685"/>
    </row>
    <row r="3246" spans="22:28" x14ac:dyDescent="0.2">
      <c r="V3246" s="688"/>
      <c r="W3246" s="687" t="str">
        <f t="shared" si="57"/>
        <v>1w</v>
      </c>
      <c r="X3246" s="683">
        <f>_xll.qlCalendarAdvance(Calendar,X3245,W3246,"f",FALSE)</f>
        <v>62018</v>
      </c>
      <c r="Y3246" s="682">
        <f>_xll.qlCalendarAdvance(Calendar,X3246,NDays&amp;"D")</f>
        <v>62018</v>
      </c>
      <c r="Z3246" s="681">
        <v>2.227926815813519E-2</v>
      </c>
      <c r="AA3246" s="686"/>
      <c r="AB3246" s="685"/>
    </row>
    <row r="3247" spans="22:28" x14ac:dyDescent="0.2">
      <c r="V3247" s="688"/>
      <c r="W3247" s="687" t="str">
        <f t="shared" si="57"/>
        <v>1w</v>
      </c>
      <c r="X3247" s="683">
        <f>_xll.qlCalendarAdvance(Calendar,X3246,W3247,"f",FALSE)</f>
        <v>62025</v>
      </c>
      <c r="Y3247" s="682">
        <f>_xll.qlCalendarAdvance(Calendar,X3247,NDays&amp;"D")</f>
        <v>62025</v>
      </c>
      <c r="Z3247" s="681">
        <v>2.2283339675686076E-2</v>
      </c>
      <c r="AA3247" s="686"/>
      <c r="AB3247" s="685"/>
    </row>
    <row r="3248" spans="22:28" x14ac:dyDescent="0.2">
      <c r="V3248" s="688"/>
      <c r="W3248" s="687" t="str">
        <f t="shared" si="57"/>
        <v>1w</v>
      </c>
      <c r="X3248" s="683">
        <f>_xll.qlCalendarAdvance(Calendar,X3247,W3248,"f",FALSE)</f>
        <v>62032</v>
      </c>
      <c r="Y3248" s="682">
        <f>_xll.qlCalendarAdvance(Calendar,X3248,NDays&amp;"D")</f>
        <v>62032</v>
      </c>
      <c r="Z3248" s="681">
        <v>2.228739744446484E-2</v>
      </c>
      <c r="AA3248" s="686"/>
      <c r="AB3248" s="685"/>
    </row>
    <row r="3249" spans="22:28" x14ac:dyDescent="0.2">
      <c r="V3249" s="688"/>
      <c r="W3249" s="687" t="str">
        <f t="shared" si="57"/>
        <v>1w</v>
      </c>
      <c r="X3249" s="683">
        <f>_xll.qlCalendarAdvance(Calendar,X3248,W3249,"f",FALSE)</f>
        <v>62039</v>
      </c>
      <c r="Y3249" s="682">
        <f>_xll.qlCalendarAdvance(Calendar,X3249,NDays&amp;"D")</f>
        <v>62039</v>
      </c>
      <c r="Z3249" s="681">
        <v>2.2291441465038808E-2</v>
      </c>
      <c r="AA3249" s="686"/>
      <c r="AB3249" s="685"/>
    </row>
    <row r="3250" spans="22:28" x14ac:dyDescent="0.2">
      <c r="V3250" s="688"/>
      <c r="W3250" s="687" t="str">
        <f t="shared" si="57"/>
        <v>1w</v>
      </c>
      <c r="X3250" s="683">
        <f>_xll.qlCalendarAdvance(Calendar,X3249,W3250,"f",FALSE)</f>
        <v>62046</v>
      </c>
      <c r="Y3250" s="682">
        <f>_xll.qlCalendarAdvance(Calendar,X3250,NDays&amp;"D")</f>
        <v>62046</v>
      </c>
      <c r="Z3250" s="681">
        <v>2.2295471737002748E-2</v>
      </c>
      <c r="AA3250" s="686"/>
      <c r="AB3250" s="685"/>
    </row>
    <row r="3251" spans="22:28" x14ac:dyDescent="0.2">
      <c r="V3251" s="688"/>
      <c r="W3251" s="687" t="str">
        <f t="shared" si="57"/>
        <v>1w</v>
      </c>
      <c r="X3251" s="683">
        <f>_xll.qlCalendarAdvance(Calendar,X3250,W3251,"f",FALSE)</f>
        <v>62053</v>
      </c>
      <c r="Y3251" s="682">
        <f>_xll.qlCalendarAdvance(Calendar,X3251,NDays&amp;"D")</f>
        <v>62053</v>
      </c>
      <c r="Z3251" s="681">
        <v>2.2299488260437705E-2</v>
      </c>
      <c r="AA3251" s="686"/>
      <c r="AB3251" s="685"/>
    </row>
    <row r="3252" spans="22:28" x14ac:dyDescent="0.2">
      <c r="V3252" s="688"/>
      <c r="W3252" s="687" t="str">
        <f t="shared" si="57"/>
        <v>1w</v>
      </c>
      <c r="X3252" s="683">
        <f>_xll.qlCalendarAdvance(Calendar,X3251,W3252,"f",FALSE)</f>
        <v>62060</v>
      </c>
      <c r="Y3252" s="682">
        <f>_xll.qlCalendarAdvance(Calendar,X3252,NDays&amp;"D")</f>
        <v>62060</v>
      </c>
      <c r="Z3252" s="681">
        <v>2.230349103558682E-2</v>
      </c>
      <c r="AA3252" s="686"/>
      <c r="AB3252" s="685"/>
    </row>
    <row r="3253" spans="22:28" x14ac:dyDescent="0.2">
      <c r="V3253" s="688"/>
      <c r="W3253" s="687" t="str">
        <f t="shared" si="57"/>
        <v>1w</v>
      </c>
      <c r="X3253" s="683">
        <f>_xll.qlCalendarAdvance(Calendar,X3252,W3253,"f",FALSE)</f>
        <v>62067</v>
      </c>
      <c r="Y3253" s="682">
        <f>_xll.qlCalendarAdvance(Calendar,X3253,NDays&amp;"D")</f>
        <v>62067</v>
      </c>
      <c r="Z3253" s="681">
        <v>2.2307480062450091E-2</v>
      </c>
      <c r="AA3253" s="686"/>
      <c r="AB3253" s="685"/>
    </row>
    <row r="3254" spans="22:28" x14ac:dyDescent="0.2">
      <c r="V3254" s="688"/>
      <c r="W3254" s="687" t="str">
        <f t="shared" si="57"/>
        <v>1w</v>
      </c>
      <c r="X3254" s="683">
        <f>_xll.qlCalendarAdvance(Calendar,X3253,W3254,"f",FALSE)</f>
        <v>62074</v>
      </c>
      <c r="Y3254" s="682">
        <f>_xll.qlCalendarAdvance(Calendar,X3254,NDays&amp;"D")</f>
        <v>62074</v>
      </c>
      <c r="Z3254" s="681">
        <v>2.2311455340703334E-2</v>
      </c>
      <c r="AA3254" s="686"/>
      <c r="AB3254" s="685"/>
    </row>
    <row r="3255" spans="22:28" x14ac:dyDescent="0.2">
      <c r="V3255" s="688"/>
      <c r="W3255" s="687" t="str">
        <f t="shared" si="57"/>
        <v>1w</v>
      </c>
      <c r="X3255" s="683">
        <f>_xll.qlCalendarAdvance(Calendar,X3254,W3255,"f",FALSE)</f>
        <v>62081</v>
      </c>
      <c r="Y3255" s="682">
        <f>_xll.qlCalendarAdvance(Calendar,X3255,NDays&amp;"D")</f>
        <v>62081</v>
      </c>
      <c r="Z3255" s="681">
        <v>2.2315416870346549E-2</v>
      </c>
      <c r="AA3255" s="686"/>
      <c r="AB3255" s="685"/>
    </row>
    <row r="3256" spans="22:28" x14ac:dyDescent="0.2">
      <c r="V3256" s="688"/>
      <c r="W3256" s="687" t="str">
        <f t="shared" si="57"/>
        <v>1w</v>
      </c>
      <c r="X3256" s="683">
        <f>_xll.qlCalendarAdvance(Calendar,X3255,W3256,"f",FALSE)</f>
        <v>62089</v>
      </c>
      <c r="Y3256" s="682">
        <f>_xll.qlCalendarAdvance(Calendar,X3256,NDays&amp;"D")</f>
        <v>62089</v>
      </c>
      <c r="Z3256" s="681">
        <v>2.2321854941539009E-2</v>
      </c>
      <c r="AA3256" s="686"/>
      <c r="AB3256" s="685"/>
    </row>
    <row r="3257" spans="22:28" x14ac:dyDescent="0.2">
      <c r="V3257" s="688"/>
      <c r="W3257" s="687" t="str">
        <f t="shared" si="57"/>
        <v>1w</v>
      </c>
      <c r="X3257" s="683">
        <f>_xll.qlCalendarAdvance(Calendar,X3256,W3257,"f",FALSE)</f>
        <v>62096</v>
      </c>
      <c r="Y3257" s="682">
        <f>_xll.qlCalendarAdvance(Calendar,X3257,NDays&amp;"D")</f>
        <v>62096</v>
      </c>
      <c r="Z3257" s="681">
        <v>2.2325785527009815E-2</v>
      </c>
      <c r="AA3257" s="686"/>
      <c r="AB3257" s="685"/>
    </row>
    <row r="3258" spans="22:28" x14ac:dyDescent="0.2">
      <c r="V3258" s="688"/>
      <c r="W3258" s="687" t="str">
        <f t="shared" si="57"/>
        <v>1w</v>
      </c>
      <c r="X3258" s="683">
        <f>_xll.qlCalendarAdvance(Calendar,X3257,W3258,"f",FALSE)</f>
        <v>62103</v>
      </c>
      <c r="Y3258" s="682">
        <f>_xll.qlCalendarAdvance(Calendar,X3258,NDays&amp;"D")</f>
        <v>62103</v>
      </c>
      <c r="Z3258" s="681">
        <v>2.2329702362411757E-2</v>
      </c>
      <c r="AA3258" s="686"/>
      <c r="AB3258" s="685"/>
    </row>
    <row r="3259" spans="22:28" x14ac:dyDescent="0.2">
      <c r="V3259" s="688"/>
      <c r="W3259" s="687" t="str">
        <f t="shared" si="57"/>
        <v>1w</v>
      </c>
      <c r="X3259" s="683">
        <f>_xll.qlCalendarAdvance(Calendar,X3258,W3259,"f",FALSE)</f>
        <v>62110</v>
      </c>
      <c r="Y3259" s="682">
        <f>_xll.qlCalendarAdvance(Calendar,X3259,NDays&amp;"D")</f>
        <v>62110</v>
      </c>
      <c r="Z3259" s="681">
        <v>2.233360544779887E-2</v>
      </c>
      <c r="AA3259" s="686"/>
      <c r="AB3259" s="685"/>
    </row>
    <row r="3260" spans="22:28" x14ac:dyDescent="0.2">
      <c r="V3260" s="688"/>
      <c r="W3260" s="687" t="str">
        <f t="shared" si="57"/>
        <v>1w</v>
      </c>
      <c r="X3260" s="683">
        <f>_xll.qlCalendarAdvance(Calendar,X3259,W3260,"f",FALSE)</f>
        <v>62117</v>
      </c>
      <c r="Y3260" s="682">
        <f>_xll.qlCalendarAdvance(Calendar,X3260,NDays&amp;"D")</f>
        <v>62117</v>
      </c>
      <c r="Z3260" s="681">
        <v>2.2337494783144139E-2</v>
      </c>
      <c r="AA3260" s="686"/>
      <c r="AB3260" s="685"/>
    </row>
    <row r="3261" spans="22:28" x14ac:dyDescent="0.2">
      <c r="V3261" s="688"/>
      <c r="W3261" s="687" t="str">
        <f t="shared" si="57"/>
        <v>1w</v>
      </c>
      <c r="X3261" s="683">
        <f>_xll.qlCalendarAdvance(Calendar,X3260,W3261,"f",FALSE)</f>
        <v>62124</v>
      </c>
      <c r="Y3261" s="682">
        <f>_xll.qlCalendarAdvance(Calendar,X3261,NDays&amp;"D")</f>
        <v>62124</v>
      </c>
      <c r="Z3261" s="681">
        <v>2.2341370368420547E-2</v>
      </c>
      <c r="AA3261" s="686"/>
      <c r="AB3261" s="685"/>
    </row>
    <row r="3262" spans="22:28" x14ac:dyDescent="0.2">
      <c r="V3262" s="688"/>
      <c r="W3262" s="687" t="str">
        <f t="shared" si="57"/>
        <v>1w</v>
      </c>
      <c r="X3262" s="683">
        <f>_xll.qlCalendarAdvance(Calendar,X3261,W3262,"f",FALSE)</f>
        <v>62131</v>
      </c>
      <c r="Y3262" s="682">
        <f>_xll.qlCalendarAdvance(Calendar,X3262,NDays&amp;"D")</f>
        <v>62131</v>
      </c>
      <c r="Z3262" s="681">
        <v>2.2345232203655106E-2</v>
      </c>
      <c r="AA3262" s="686"/>
      <c r="AB3262" s="685"/>
    </row>
    <row r="3263" spans="22:28" x14ac:dyDescent="0.2">
      <c r="V3263" s="688"/>
      <c r="W3263" s="687" t="str">
        <f t="shared" si="57"/>
        <v>1w</v>
      </c>
      <c r="X3263" s="683">
        <f>_xll.qlCalendarAdvance(Calendar,X3262,W3263,"f",FALSE)</f>
        <v>62138</v>
      </c>
      <c r="Y3263" s="682">
        <f>_xll.qlCalendarAdvance(Calendar,X3263,NDays&amp;"D")</f>
        <v>62138</v>
      </c>
      <c r="Z3263" s="681">
        <v>2.2349080288793791E-2</v>
      </c>
      <c r="AA3263" s="686"/>
      <c r="AB3263" s="685"/>
    </row>
    <row r="3264" spans="22:28" x14ac:dyDescent="0.2">
      <c r="V3264" s="688"/>
      <c r="W3264" s="687" t="str">
        <f t="shared" si="57"/>
        <v>1w</v>
      </c>
      <c r="X3264" s="683">
        <f>_xll.qlCalendarAdvance(Calendar,X3263,W3264,"f",FALSE)</f>
        <v>62145</v>
      </c>
      <c r="Y3264" s="682">
        <f>_xll.qlCalendarAdvance(Calendar,X3264,NDays&amp;"D")</f>
        <v>62145</v>
      </c>
      <c r="Z3264" s="681">
        <v>2.2352914623917645E-2</v>
      </c>
      <c r="AA3264" s="686"/>
      <c r="AB3264" s="685"/>
    </row>
    <row r="3265" spans="22:28" x14ac:dyDescent="0.2">
      <c r="V3265" s="688"/>
      <c r="W3265" s="687" t="str">
        <f t="shared" si="57"/>
        <v>1w</v>
      </c>
      <c r="X3265" s="683">
        <f>_xll.qlCalendarAdvance(Calendar,X3264,W3265,"f",FALSE)</f>
        <v>62152</v>
      </c>
      <c r="Y3265" s="682">
        <f>_xll.qlCalendarAdvance(Calendar,X3265,NDays&amp;"D")</f>
        <v>62152</v>
      </c>
      <c r="Z3265" s="681">
        <v>2.2356735208972637E-2</v>
      </c>
      <c r="AA3265" s="686"/>
      <c r="AB3265" s="685"/>
    </row>
    <row r="3266" spans="22:28" x14ac:dyDescent="0.2">
      <c r="V3266" s="688"/>
      <c r="W3266" s="687" t="str">
        <f t="shared" si="57"/>
        <v>1w</v>
      </c>
      <c r="X3266" s="683">
        <f>_xll.qlCalendarAdvance(Calendar,X3265,W3266,"f",FALSE)</f>
        <v>62159</v>
      </c>
      <c r="Y3266" s="682">
        <f>_xll.qlCalendarAdvance(Calendar,X3266,NDays&amp;"D")</f>
        <v>62159</v>
      </c>
      <c r="Z3266" s="681">
        <v>2.2360542043985781E-2</v>
      </c>
      <c r="AA3266" s="686"/>
      <c r="AB3266" s="685"/>
    </row>
    <row r="3267" spans="22:28" x14ac:dyDescent="0.2">
      <c r="V3267" s="688"/>
      <c r="W3267" s="687" t="str">
        <f t="shared" si="57"/>
        <v>1w</v>
      </c>
      <c r="X3267" s="683">
        <f>_xll.qlCalendarAdvance(Calendar,X3266,W3267,"f",FALSE)</f>
        <v>62166</v>
      </c>
      <c r="Y3267" s="682">
        <f>_xll.qlCalendarAdvance(Calendar,X3267,NDays&amp;"D")</f>
        <v>62166</v>
      </c>
      <c r="Z3267" s="681">
        <v>2.2364335128903051E-2</v>
      </c>
      <c r="AA3267" s="686"/>
      <c r="AB3267" s="685"/>
    </row>
    <row r="3268" spans="22:28" x14ac:dyDescent="0.2">
      <c r="V3268" s="688"/>
      <c r="W3268" s="687" t="str">
        <f t="shared" si="57"/>
        <v>1w</v>
      </c>
      <c r="X3268" s="683">
        <f>_xll.qlCalendarAdvance(Calendar,X3267,W3268,"f",FALSE)</f>
        <v>62173</v>
      </c>
      <c r="Y3268" s="682">
        <f>_xll.qlCalendarAdvance(Calendar,X3268,NDays&amp;"D")</f>
        <v>62173</v>
      </c>
      <c r="Z3268" s="681">
        <v>2.2368114463805492E-2</v>
      </c>
      <c r="AA3268" s="686"/>
      <c r="AB3268" s="685"/>
    </row>
    <row r="3269" spans="22:28" x14ac:dyDescent="0.2">
      <c r="V3269" s="688"/>
      <c r="W3269" s="687" t="str">
        <f t="shared" si="57"/>
        <v>1w</v>
      </c>
      <c r="X3269" s="683">
        <f>_xll.qlCalendarAdvance(Calendar,X3268,W3269,"f",FALSE)</f>
        <v>62184</v>
      </c>
      <c r="Y3269" s="682">
        <f>_xll.qlCalendarAdvance(Calendar,X3269,NDays&amp;"D")</f>
        <v>62184</v>
      </c>
      <c r="Z3269" s="681">
        <v>2.2372118462105073E-2</v>
      </c>
      <c r="AA3269" s="686"/>
      <c r="AB3269" s="685"/>
    </row>
    <row r="3270" spans="22:28" x14ac:dyDescent="0.2">
      <c r="V3270" s="688"/>
      <c r="W3270" s="687" t="str">
        <f t="shared" si="57"/>
        <v>1w</v>
      </c>
      <c r="X3270" s="683">
        <f>_xll.qlCalendarAdvance(Calendar,X3269,W3270,"f",FALSE)</f>
        <v>62191</v>
      </c>
      <c r="Y3270" s="682">
        <f>_xll.qlCalendarAdvance(Calendar,X3270,NDays&amp;"D")</f>
        <v>62191</v>
      </c>
      <c r="Z3270" s="681">
        <v>2.2375863944732455E-2</v>
      </c>
      <c r="AA3270" s="686"/>
      <c r="AB3270" s="685"/>
    </row>
    <row r="3271" spans="22:28" x14ac:dyDescent="0.2">
      <c r="V3271" s="688"/>
      <c r="W3271" s="687" t="str">
        <f t="shared" si="57"/>
        <v>1w</v>
      </c>
      <c r="X3271" s="683">
        <f>_xll.qlCalendarAdvance(Calendar,X3270,W3271,"f",FALSE)</f>
        <v>62198</v>
      </c>
      <c r="Y3271" s="682">
        <f>_xll.qlCalendarAdvance(Calendar,X3271,NDays&amp;"D")</f>
        <v>62198</v>
      </c>
      <c r="Z3271" s="681">
        <v>2.2379595678992947E-2</v>
      </c>
      <c r="AA3271" s="686"/>
      <c r="AB3271" s="685"/>
    </row>
    <row r="3272" spans="22:28" x14ac:dyDescent="0.2">
      <c r="V3272" s="688"/>
      <c r="W3272" s="687" t="str">
        <f t="shared" si="57"/>
        <v>1w</v>
      </c>
      <c r="X3272" s="683">
        <f>_xll.qlCalendarAdvance(Calendar,X3271,W3272,"f",FALSE)</f>
        <v>62205</v>
      </c>
      <c r="Y3272" s="682">
        <f>_xll.qlCalendarAdvance(Calendar,X3272,NDays&amp;"D")</f>
        <v>62205</v>
      </c>
      <c r="Z3272" s="681">
        <v>2.2383313664724458E-2</v>
      </c>
      <c r="AA3272" s="686"/>
      <c r="AB3272" s="685"/>
    </row>
    <row r="3273" spans="22:28" x14ac:dyDescent="0.2">
      <c r="V3273" s="688"/>
      <c r="W3273" s="687" t="str">
        <f t="shared" si="57"/>
        <v>1w</v>
      </c>
      <c r="X3273" s="683">
        <f>_xll.qlCalendarAdvance(Calendar,X3272,W3273,"f",FALSE)</f>
        <v>62212</v>
      </c>
      <c r="Y3273" s="682">
        <f>_xll.qlCalendarAdvance(Calendar,X3273,NDays&amp;"D")</f>
        <v>62212</v>
      </c>
      <c r="Z3273" s="681">
        <v>2.2387017902089079E-2</v>
      </c>
      <c r="AA3273" s="686"/>
      <c r="AB3273" s="685"/>
    </row>
    <row r="3274" spans="22:28" x14ac:dyDescent="0.2">
      <c r="V3274" s="688"/>
      <c r="W3274" s="687" t="str">
        <f t="shared" si="57"/>
        <v>1w</v>
      </c>
      <c r="X3274" s="683">
        <f>_xll.qlCalendarAdvance(Calendar,X3273,W3274,"f",FALSE)</f>
        <v>62219</v>
      </c>
      <c r="Y3274" s="682">
        <f>_xll.qlCalendarAdvance(Calendar,X3274,NDays&amp;"D")</f>
        <v>62219</v>
      </c>
      <c r="Z3274" s="681">
        <v>2.2390708390924718E-2</v>
      </c>
      <c r="AA3274" s="686"/>
      <c r="AB3274" s="685"/>
    </row>
    <row r="3275" spans="22:28" x14ac:dyDescent="0.2">
      <c r="V3275" s="688"/>
      <c r="W3275" s="687" t="str">
        <f t="shared" si="57"/>
        <v>1w</v>
      </c>
      <c r="X3275" s="683">
        <f>_xll.qlCalendarAdvance(Calendar,X3274,W3275,"f",FALSE)</f>
        <v>62226</v>
      </c>
      <c r="Y3275" s="682">
        <f>_xll.qlCalendarAdvance(Calendar,X3275,NDays&amp;"D")</f>
        <v>62226</v>
      </c>
      <c r="Z3275" s="681">
        <v>2.2394385131312422E-2</v>
      </c>
      <c r="AA3275" s="686"/>
      <c r="AB3275" s="685"/>
    </row>
    <row r="3276" spans="22:28" x14ac:dyDescent="0.2">
      <c r="V3276" s="688"/>
      <c r="W3276" s="687" t="str">
        <f t="shared" si="57"/>
        <v>1w</v>
      </c>
      <c r="X3276" s="683">
        <f>_xll.qlCalendarAdvance(Calendar,X3275,W3276,"f",FALSE)</f>
        <v>62233</v>
      </c>
      <c r="Y3276" s="682">
        <f>_xll.qlCalendarAdvance(Calendar,X3276,NDays&amp;"D")</f>
        <v>62233</v>
      </c>
      <c r="Z3276" s="681">
        <v>2.2398048123171144E-2</v>
      </c>
      <c r="AA3276" s="686"/>
      <c r="AB3276" s="685"/>
    </row>
    <row r="3277" spans="22:28" x14ac:dyDescent="0.2">
      <c r="V3277" s="688"/>
      <c r="W3277" s="687" t="str">
        <f t="shared" si="57"/>
        <v>1w</v>
      </c>
      <c r="X3277" s="683">
        <f>_xll.qlCalendarAdvance(Calendar,X3276,W3277,"f",FALSE)</f>
        <v>62240</v>
      </c>
      <c r="Y3277" s="682">
        <f>_xll.qlCalendarAdvance(Calendar,X3277,NDays&amp;"D")</f>
        <v>62240</v>
      </c>
      <c r="Z3277" s="681">
        <v>2.240169736658193E-2</v>
      </c>
      <c r="AA3277" s="686"/>
      <c r="AB3277" s="685"/>
    </row>
    <row r="3278" spans="22:28" x14ac:dyDescent="0.2">
      <c r="V3278" s="688"/>
      <c r="W3278" s="687" t="str">
        <f t="shared" si="57"/>
        <v>1w</v>
      </c>
      <c r="X3278" s="683">
        <f>_xll.qlCalendarAdvance(Calendar,X3277,W3278,"f",FALSE)</f>
        <v>62247</v>
      </c>
      <c r="Y3278" s="682">
        <f>_xll.qlCalendarAdvance(Calendar,X3278,NDays&amp;"D")</f>
        <v>62247</v>
      </c>
      <c r="Z3278" s="681">
        <v>2.2405332861706873E-2</v>
      </c>
      <c r="AA3278" s="686"/>
      <c r="AB3278" s="685"/>
    </row>
    <row r="3279" spans="22:28" x14ac:dyDescent="0.2">
      <c r="V3279" s="688"/>
      <c r="W3279" s="687" t="str">
        <f t="shared" si="57"/>
        <v>1w</v>
      </c>
      <c r="X3279" s="683">
        <f>_xll.qlCalendarAdvance(Calendar,X3278,W3279,"f",FALSE)</f>
        <v>62254</v>
      </c>
      <c r="Y3279" s="682">
        <f>_xll.qlCalendarAdvance(Calendar,X3279,NDays&amp;"D")</f>
        <v>62254</v>
      </c>
      <c r="Z3279" s="681">
        <v>2.2408954608221787E-2</v>
      </c>
      <c r="AA3279" s="686"/>
      <c r="AB3279" s="685"/>
    </row>
    <row r="3280" spans="22:28" x14ac:dyDescent="0.2">
      <c r="V3280" s="688"/>
      <c r="W3280" s="687" t="str">
        <f t="shared" si="57"/>
        <v>1w</v>
      </c>
      <c r="X3280" s="683">
        <f>_xll.qlCalendarAdvance(Calendar,X3279,W3280,"f",FALSE)</f>
        <v>62261</v>
      </c>
      <c r="Y3280" s="682">
        <f>_xll.qlCalendarAdvance(Calendar,X3280,NDays&amp;"D")</f>
        <v>62261</v>
      </c>
      <c r="Z3280" s="681">
        <v>2.2412562606369812E-2</v>
      </c>
      <c r="AA3280" s="686"/>
      <c r="AB3280" s="685"/>
    </row>
    <row r="3281" spans="22:28" x14ac:dyDescent="0.2">
      <c r="V3281" s="688"/>
      <c r="W3281" s="687" t="str">
        <f t="shared" si="57"/>
        <v>1w</v>
      </c>
      <c r="X3281" s="683">
        <f>_xll.qlCalendarAdvance(Calendar,X3280,W3281,"f",FALSE)</f>
        <v>62268</v>
      </c>
      <c r="Y3281" s="682">
        <f>_xll.qlCalendarAdvance(Calendar,X3281,NDays&amp;"D")</f>
        <v>62268</v>
      </c>
      <c r="Z3281" s="681">
        <v>2.2416156855907809E-2</v>
      </c>
      <c r="AA3281" s="686"/>
      <c r="AB3281" s="685"/>
    </row>
    <row r="3282" spans="22:28" x14ac:dyDescent="0.2">
      <c r="V3282" s="688"/>
      <c r="W3282" s="687" t="str">
        <f t="shared" ref="W3282:W3345" si="58">W3281</f>
        <v>1w</v>
      </c>
      <c r="X3282" s="683">
        <f>_xll.qlCalendarAdvance(Calendar,X3281,W3282,"f",FALSE)</f>
        <v>62275</v>
      </c>
      <c r="Y3282" s="682">
        <f>_xll.qlCalendarAdvance(Calendar,X3282,NDays&amp;"D")</f>
        <v>62275</v>
      </c>
      <c r="Z3282" s="681">
        <v>2.2419737357159963E-2</v>
      </c>
      <c r="AA3282" s="686"/>
      <c r="AB3282" s="685"/>
    </row>
    <row r="3283" spans="22:28" x14ac:dyDescent="0.2">
      <c r="V3283" s="688"/>
      <c r="W3283" s="687" t="str">
        <f t="shared" si="58"/>
        <v>1w</v>
      </c>
      <c r="X3283" s="683">
        <f>_xll.qlCalendarAdvance(Calendar,X3282,W3283,"f",FALSE)</f>
        <v>62282</v>
      </c>
      <c r="Y3283" s="682">
        <f>_xll.qlCalendarAdvance(Calendar,X3283,NDays&amp;"D")</f>
        <v>62282</v>
      </c>
      <c r="Z3283" s="681">
        <v>2.2423304109802089E-2</v>
      </c>
      <c r="AA3283" s="686"/>
      <c r="AB3283" s="685"/>
    </row>
    <row r="3284" spans="22:28" x14ac:dyDescent="0.2">
      <c r="V3284" s="688"/>
      <c r="W3284" s="687" t="str">
        <f t="shared" si="58"/>
        <v>1w</v>
      </c>
      <c r="X3284" s="683">
        <f>_xll.qlCalendarAdvance(Calendar,X3283,W3284,"f",FALSE)</f>
        <v>62289</v>
      </c>
      <c r="Y3284" s="682">
        <f>_xll.qlCalendarAdvance(Calendar,X3284,NDays&amp;"D")</f>
        <v>62289</v>
      </c>
      <c r="Z3284" s="681">
        <v>2.2426857113996279E-2</v>
      </c>
      <c r="AA3284" s="686"/>
      <c r="AB3284" s="685"/>
    </row>
    <row r="3285" spans="22:28" x14ac:dyDescent="0.2">
      <c r="V3285" s="688"/>
      <c r="W3285" s="687" t="str">
        <f t="shared" si="58"/>
        <v>1w</v>
      </c>
      <c r="X3285" s="683">
        <f>_xll.qlCalendarAdvance(Calendar,X3284,W3285,"f",FALSE)</f>
        <v>62296</v>
      </c>
      <c r="Y3285" s="682">
        <f>_xll.qlCalendarAdvance(Calendar,X3285,NDays&amp;"D")</f>
        <v>62296</v>
      </c>
      <c r="Z3285" s="681">
        <v>2.2430396369904626E-2</v>
      </c>
      <c r="AA3285" s="686"/>
      <c r="AB3285" s="685"/>
    </row>
    <row r="3286" spans="22:28" x14ac:dyDescent="0.2">
      <c r="V3286" s="688"/>
      <c r="W3286" s="687" t="str">
        <f t="shared" si="58"/>
        <v>1w</v>
      </c>
      <c r="X3286" s="683">
        <f>_xll.qlCalendarAdvance(Calendar,X3285,W3286,"f",FALSE)</f>
        <v>62303</v>
      </c>
      <c r="Y3286" s="682">
        <f>_xll.qlCalendarAdvance(Calendar,X3286,NDays&amp;"D")</f>
        <v>62303</v>
      </c>
      <c r="Z3286" s="681">
        <v>2.2433921877202945E-2</v>
      </c>
      <c r="AA3286" s="686"/>
      <c r="AB3286" s="685"/>
    </row>
    <row r="3287" spans="22:28" x14ac:dyDescent="0.2">
      <c r="V3287" s="688"/>
      <c r="W3287" s="687" t="str">
        <f t="shared" si="58"/>
        <v>1w</v>
      </c>
      <c r="X3287" s="683">
        <f>_xll.qlCalendarAdvance(Calendar,X3286,W3287,"f",FALSE)</f>
        <v>62310</v>
      </c>
      <c r="Y3287" s="682">
        <f>_xll.qlCalendarAdvance(Calendar,X3287,NDays&amp;"D")</f>
        <v>62310</v>
      </c>
      <c r="Z3287" s="681">
        <v>2.2437433635972281E-2</v>
      </c>
      <c r="AA3287" s="686"/>
      <c r="AB3287" s="685"/>
    </row>
    <row r="3288" spans="22:28" x14ac:dyDescent="0.2">
      <c r="V3288" s="688"/>
      <c r="W3288" s="687" t="str">
        <f t="shared" si="58"/>
        <v>1w</v>
      </c>
      <c r="X3288" s="683">
        <f>_xll.qlCalendarAdvance(Calendar,X3287,W3288,"f",FALSE)</f>
        <v>62317</v>
      </c>
      <c r="Y3288" s="682">
        <f>_xll.qlCalendarAdvance(Calendar,X3288,NDays&amp;"D")</f>
        <v>62317</v>
      </c>
      <c r="Z3288" s="681">
        <v>2.2440931646374729E-2</v>
      </c>
      <c r="AA3288" s="686"/>
      <c r="AB3288" s="685"/>
    </row>
    <row r="3289" spans="22:28" x14ac:dyDescent="0.2">
      <c r="V3289" s="688"/>
      <c r="W3289" s="687" t="str">
        <f t="shared" si="58"/>
        <v>1w</v>
      </c>
      <c r="X3289" s="683">
        <f>_xll.qlCalendarAdvance(Calendar,X3288,W3289,"f",FALSE)</f>
        <v>62324</v>
      </c>
      <c r="Y3289" s="682">
        <f>_xll.qlCalendarAdvance(Calendar,X3289,NDays&amp;"D")</f>
        <v>62324</v>
      </c>
      <c r="Z3289" s="681">
        <v>2.244441590832924E-2</v>
      </c>
      <c r="AA3289" s="686"/>
      <c r="AB3289" s="685"/>
    </row>
    <row r="3290" spans="22:28" x14ac:dyDescent="0.2">
      <c r="V3290" s="688"/>
      <c r="W3290" s="687" t="str">
        <f t="shared" si="58"/>
        <v>1w</v>
      </c>
      <c r="X3290" s="683">
        <f>_xll.qlCalendarAdvance(Calendar,X3289,W3290,"f",FALSE)</f>
        <v>62331</v>
      </c>
      <c r="Y3290" s="682">
        <f>_xll.qlCalendarAdvance(Calendar,X3290,NDays&amp;"D")</f>
        <v>62331</v>
      </c>
      <c r="Z3290" s="681">
        <v>2.244788642175477E-2</v>
      </c>
      <c r="AA3290" s="686"/>
      <c r="AB3290" s="685"/>
    </row>
    <row r="3291" spans="22:28" x14ac:dyDescent="0.2">
      <c r="V3291" s="688"/>
      <c r="W3291" s="687" t="str">
        <f t="shared" si="58"/>
        <v>1w</v>
      </c>
      <c r="X3291" s="683">
        <f>_xll.qlCalendarAdvance(Calendar,X3290,W3291,"f",FALSE)</f>
        <v>62338</v>
      </c>
      <c r="Y3291" s="682">
        <f>_xll.qlCalendarAdvance(Calendar,X3291,NDays&amp;"D")</f>
        <v>62338</v>
      </c>
      <c r="Z3291" s="681">
        <v>2.2451343186813411E-2</v>
      </c>
      <c r="AA3291" s="686"/>
      <c r="AB3291" s="685"/>
    </row>
    <row r="3292" spans="22:28" x14ac:dyDescent="0.2">
      <c r="V3292" s="688"/>
      <c r="W3292" s="687" t="str">
        <f t="shared" si="58"/>
        <v>1w</v>
      </c>
      <c r="X3292" s="683">
        <f>_xll.qlCalendarAdvance(Calendar,X3291,W3292,"f",FALSE)</f>
        <v>62345</v>
      </c>
      <c r="Y3292" s="682">
        <f>_xll.qlCalendarAdvance(Calendar,X3292,NDays&amp;"D")</f>
        <v>62345</v>
      </c>
      <c r="Z3292" s="681">
        <v>2.2454786203343069E-2</v>
      </c>
      <c r="AA3292" s="686"/>
      <c r="AB3292" s="685"/>
    </row>
    <row r="3293" spans="22:28" x14ac:dyDescent="0.2">
      <c r="V3293" s="688"/>
      <c r="W3293" s="687" t="str">
        <f t="shared" si="58"/>
        <v>1w</v>
      </c>
      <c r="X3293" s="683">
        <f>_xll.qlCalendarAdvance(Calendar,X3292,W3293,"f",FALSE)</f>
        <v>62352</v>
      </c>
      <c r="Y3293" s="682">
        <f>_xll.qlCalendarAdvance(Calendar,X3293,NDays&amp;"D")</f>
        <v>62352</v>
      </c>
      <c r="Z3293" s="681">
        <v>2.2458215471424792E-2</v>
      </c>
      <c r="AA3293" s="686"/>
      <c r="AB3293" s="685"/>
    </row>
    <row r="3294" spans="22:28" x14ac:dyDescent="0.2">
      <c r="V3294" s="688"/>
      <c r="W3294" s="687" t="str">
        <f t="shared" si="58"/>
        <v>1w</v>
      </c>
      <c r="X3294" s="683">
        <f>_xll.qlCalendarAdvance(Calendar,X3293,W3294,"f",FALSE)</f>
        <v>62359</v>
      </c>
      <c r="Y3294" s="682">
        <f>_xll.qlCalendarAdvance(Calendar,X3294,NDays&amp;"D")</f>
        <v>62359</v>
      </c>
      <c r="Z3294" s="681">
        <v>2.2461630990977532E-2</v>
      </c>
      <c r="AA3294" s="686"/>
      <c r="AB3294" s="685"/>
    </row>
    <row r="3295" spans="22:28" x14ac:dyDescent="0.2">
      <c r="V3295" s="688"/>
      <c r="W3295" s="687" t="str">
        <f t="shared" si="58"/>
        <v>1w</v>
      </c>
      <c r="X3295" s="683">
        <f>_xll.qlCalendarAdvance(Calendar,X3294,W3295,"f",FALSE)</f>
        <v>62366</v>
      </c>
      <c r="Y3295" s="682">
        <f>_xll.qlCalendarAdvance(Calendar,X3295,NDays&amp;"D")</f>
        <v>62366</v>
      </c>
      <c r="Z3295" s="681">
        <v>2.2465032762163384E-2</v>
      </c>
      <c r="AA3295" s="686"/>
      <c r="AB3295" s="685"/>
    </row>
    <row r="3296" spans="22:28" x14ac:dyDescent="0.2">
      <c r="V3296" s="688"/>
      <c r="W3296" s="687" t="str">
        <f t="shared" si="58"/>
        <v>1w</v>
      </c>
      <c r="X3296" s="683">
        <f>_xll.qlCalendarAdvance(Calendar,X3295,W3296,"f",FALSE)</f>
        <v>62373</v>
      </c>
      <c r="Y3296" s="682">
        <f>_xll.qlCalendarAdvance(Calendar,X3296,NDays&amp;"D")</f>
        <v>62373</v>
      </c>
      <c r="Z3296" s="681">
        <v>2.24684207849013E-2</v>
      </c>
      <c r="AA3296" s="686"/>
      <c r="AB3296" s="685"/>
    </row>
    <row r="3297" spans="22:28" x14ac:dyDescent="0.2">
      <c r="V3297" s="688"/>
      <c r="W3297" s="687" t="str">
        <f t="shared" si="58"/>
        <v>1w</v>
      </c>
      <c r="X3297" s="683">
        <f>_xll.qlCalendarAdvance(Calendar,X3296,W3297,"f",FALSE)</f>
        <v>62380</v>
      </c>
      <c r="Y3297" s="682">
        <f>_xll.qlCalendarAdvance(Calendar,X3297,NDays&amp;"D")</f>
        <v>62380</v>
      </c>
      <c r="Z3297" s="681">
        <v>2.2471795059029187E-2</v>
      </c>
      <c r="AA3297" s="686"/>
      <c r="AB3297" s="685"/>
    </row>
    <row r="3298" spans="22:28" x14ac:dyDescent="0.2">
      <c r="V3298" s="688"/>
      <c r="W3298" s="687" t="str">
        <f t="shared" si="58"/>
        <v>1w</v>
      </c>
      <c r="X3298" s="683">
        <f>_xll.qlCalendarAdvance(Calendar,X3297,W3298,"f",FALSE)</f>
        <v>62387</v>
      </c>
      <c r="Y3298" s="682">
        <f>_xll.qlCalendarAdvance(Calendar,X3298,NDays&amp;"D")</f>
        <v>62387</v>
      </c>
      <c r="Z3298" s="681">
        <v>2.2475155584790185E-2</v>
      </c>
      <c r="AA3298" s="686"/>
      <c r="AB3298" s="685"/>
    </row>
    <row r="3299" spans="22:28" x14ac:dyDescent="0.2">
      <c r="V3299" s="688"/>
      <c r="W3299" s="687" t="str">
        <f t="shared" si="58"/>
        <v>1w</v>
      </c>
      <c r="X3299" s="683">
        <f>_xll.qlCalendarAdvance(Calendar,X3298,W3299,"f",FALSE)</f>
        <v>62394</v>
      </c>
      <c r="Y3299" s="682">
        <f>_xll.qlCalendarAdvance(Calendar,X3299,NDays&amp;"D")</f>
        <v>62394</v>
      </c>
      <c r="Z3299" s="681">
        <v>2.2478502362022201E-2</v>
      </c>
      <c r="AA3299" s="686"/>
      <c r="AB3299" s="685"/>
    </row>
    <row r="3300" spans="22:28" x14ac:dyDescent="0.2">
      <c r="V3300" s="688"/>
      <c r="W3300" s="687" t="str">
        <f t="shared" si="58"/>
        <v>1w</v>
      </c>
      <c r="X3300" s="683">
        <f>_xll.qlCalendarAdvance(Calendar,X3299,W3300,"f",FALSE)</f>
        <v>62401</v>
      </c>
      <c r="Y3300" s="682">
        <f>_xll.qlCalendarAdvance(Calendar,X3300,NDays&amp;"D")</f>
        <v>62401</v>
      </c>
      <c r="Z3300" s="681">
        <v>2.2481835390887328E-2</v>
      </c>
      <c r="AA3300" s="686"/>
      <c r="AB3300" s="685"/>
    </row>
    <row r="3301" spans="22:28" x14ac:dyDescent="0.2">
      <c r="V3301" s="688"/>
      <c r="W3301" s="687" t="str">
        <f t="shared" si="58"/>
        <v>1w</v>
      </c>
      <c r="X3301" s="683">
        <f>_xll.qlCalendarAdvance(Calendar,X3300,W3301,"f",FALSE)</f>
        <v>62408</v>
      </c>
      <c r="Y3301" s="682">
        <f>_xll.qlCalendarAdvance(Calendar,X3301,NDays&amp;"D")</f>
        <v>62408</v>
      </c>
      <c r="Z3301" s="681">
        <v>2.2485154671223473E-2</v>
      </c>
      <c r="AA3301" s="686"/>
      <c r="AB3301" s="685"/>
    </row>
    <row r="3302" spans="22:28" x14ac:dyDescent="0.2">
      <c r="V3302" s="688"/>
      <c r="W3302" s="687" t="str">
        <f t="shared" si="58"/>
        <v>1w</v>
      </c>
      <c r="X3302" s="683">
        <f>_xll.qlCalendarAdvance(Calendar,X3301,W3302,"f",FALSE)</f>
        <v>62415</v>
      </c>
      <c r="Y3302" s="682">
        <f>_xll.qlCalendarAdvance(Calendar,X3302,NDays&amp;"D")</f>
        <v>62415</v>
      </c>
      <c r="Z3302" s="681">
        <v>2.2488460203111682E-2</v>
      </c>
      <c r="AA3302" s="686"/>
      <c r="AB3302" s="685"/>
    </row>
    <row r="3303" spans="22:28" x14ac:dyDescent="0.2">
      <c r="V3303" s="688"/>
      <c r="W3303" s="687" t="str">
        <f t="shared" si="58"/>
        <v>1w</v>
      </c>
      <c r="X3303" s="683">
        <f>_xll.qlCalendarAdvance(Calendar,X3302,W3303,"f",FALSE)</f>
        <v>62422</v>
      </c>
      <c r="Y3303" s="682">
        <f>_xll.qlCalendarAdvance(Calendar,X3303,NDays&amp;"D")</f>
        <v>62422</v>
      </c>
      <c r="Z3303" s="681">
        <v>2.2491751986470909E-2</v>
      </c>
      <c r="AA3303" s="686"/>
      <c r="AB3303" s="685"/>
    </row>
    <row r="3304" spans="22:28" x14ac:dyDescent="0.2">
      <c r="V3304" s="688"/>
      <c r="W3304" s="687" t="str">
        <f t="shared" si="58"/>
        <v>1w</v>
      </c>
      <c r="X3304" s="683">
        <f>_xll.qlCalendarAdvance(Calendar,X3303,W3304,"f",FALSE)</f>
        <v>62429</v>
      </c>
      <c r="Y3304" s="682">
        <f>_xll.qlCalendarAdvance(Calendar,X3304,NDays&amp;"D")</f>
        <v>62429</v>
      </c>
      <c r="Z3304" s="681">
        <v>2.2495030021382201E-2</v>
      </c>
      <c r="AA3304" s="686"/>
      <c r="AB3304" s="685"/>
    </row>
    <row r="3305" spans="22:28" x14ac:dyDescent="0.2">
      <c r="V3305" s="688"/>
      <c r="W3305" s="687" t="str">
        <f t="shared" si="58"/>
        <v>1w</v>
      </c>
      <c r="X3305" s="683">
        <f>_xll.qlCalendarAdvance(Calendar,X3304,W3305,"f",FALSE)</f>
        <v>62436</v>
      </c>
      <c r="Y3305" s="682">
        <f>_xll.qlCalendarAdvance(Calendar,X3305,NDays&amp;"D")</f>
        <v>62436</v>
      </c>
      <c r="Z3305" s="681">
        <v>2.2498294307845557E-2</v>
      </c>
      <c r="AA3305" s="686"/>
      <c r="AB3305" s="685"/>
    </row>
    <row r="3306" spans="22:28" x14ac:dyDescent="0.2">
      <c r="V3306" s="688"/>
      <c r="W3306" s="687" t="str">
        <f t="shared" si="58"/>
        <v>1w</v>
      </c>
      <c r="X3306" s="683">
        <f>_xll.qlCalendarAdvance(Calendar,X3305,W3306,"f",FALSE)</f>
        <v>62443</v>
      </c>
      <c r="Y3306" s="682">
        <f>_xll.qlCalendarAdvance(Calendar,X3306,NDays&amp;"D")</f>
        <v>62443</v>
      </c>
      <c r="Z3306" s="681">
        <v>2.2501544845860977E-2</v>
      </c>
      <c r="AA3306" s="686"/>
      <c r="AB3306" s="685"/>
    </row>
    <row r="3307" spans="22:28" x14ac:dyDescent="0.2">
      <c r="V3307" s="688"/>
      <c r="W3307" s="687" t="str">
        <f t="shared" si="58"/>
        <v>1w</v>
      </c>
      <c r="X3307" s="683">
        <f>_xll.qlCalendarAdvance(Calendar,X3306,W3307,"f",FALSE)</f>
        <v>62450</v>
      </c>
      <c r="Y3307" s="682">
        <f>_xll.qlCalendarAdvance(Calendar,X3307,NDays&amp;"D")</f>
        <v>62450</v>
      </c>
      <c r="Z3307" s="681">
        <v>2.2504781635428461E-2</v>
      </c>
      <c r="AA3307" s="686"/>
      <c r="AB3307" s="685"/>
    </row>
    <row r="3308" spans="22:28" x14ac:dyDescent="0.2">
      <c r="V3308" s="688"/>
      <c r="W3308" s="687" t="str">
        <f t="shared" si="58"/>
        <v>1w</v>
      </c>
      <c r="X3308" s="683">
        <f>_xll.qlCalendarAdvance(Calendar,X3307,W3308,"f",FALSE)</f>
        <v>62457</v>
      </c>
      <c r="Y3308" s="682">
        <f>_xll.qlCalendarAdvance(Calendar,X3308,NDays&amp;"D")</f>
        <v>62457</v>
      </c>
      <c r="Z3308" s="681">
        <v>2.250800467654801E-2</v>
      </c>
      <c r="AA3308" s="686"/>
      <c r="AB3308" s="685"/>
    </row>
    <row r="3309" spans="22:28" x14ac:dyDescent="0.2">
      <c r="V3309" s="688"/>
      <c r="W3309" s="687" t="str">
        <f t="shared" si="58"/>
        <v>1w</v>
      </c>
      <c r="X3309" s="683">
        <f>_xll.qlCalendarAdvance(Calendar,X3308,W3309,"f",FALSE)</f>
        <v>62464</v>
      </c>
      <c r="Y3309" s="682">
        <f>_xll.qlCalendarAdvance(Calendar,X3309,NDays&amp;"D")</f>
        <v>62464</v>
      </c>
      <c r="Z3309" s="681">
        <v>2.2511213969057531E-2</v>
      </c>
      <c r="AA3309" s="686"/>
      <c r="AB3309" s="685"/>
    </row>
    <row r="3310" spans="22:28" x14ac:dyDescent="0.2">
      <c r="V3310" s="688"/>
      <c r="W3310" s="687" t="str">
        <f t="shared" si="58"/>
        <v>1w</v>
      </c>
      <c r="X3310" s="683">
        <f>_xll.qlCalendarAdvance(Calendar,X3309,W3310,"f",FALSE)</f>
        <v>62471</v>
      </c>
      <c r="Y3310" s="682">
        <f>_xll.qlCalendarAdvance(Calendar,X3310,NDays&amp;"D")</f>
        <v>62471</v>
      </c>
      <c r="Z3310" s="681">
        <v>2.2514409513119116E-2</v>
      </c>
      <c r="AA3310" s="686"/>
      <c r="AB3310" s="685"/>
    </row>
    <row r="3311" spans="22:28" x14ac:dyDescent="0.2">
      <c r="V3311" s="688"/>
      <c r="W3311" s="687" t="str">
        <f t="shared" si="58"/>
        <v>1w</v>
      </c>
      <c r="X3311" s="683">
        <f>_xll.qlCalendarAdvance(Calendar,X3310,W3311,"f",FALSE)</f>
        <v>62478</v>
      </c>
      <c r="Y3311" s="682">
        <f>_xll.qlCalendarAdvance(Calendar,X3311,NDays&amp;"D")</f>
        <v>62478</v>
      </c>
      <c r="Z3311" s="681">
        <v>2.2517591308894858E-2</v>
      </c>
      <c r="AA3311" s="686"/>
      <c r="AB3311" s="685"/>
    </row>
    <row r="3312" spans="22:28" x14ac:dyDescent="0.2">
      <c r="V3312" s="688"/>
      <c r="W3312" s="687" t="str">
        <f t="shared" si="58"/>
        <v>1w</v>
      </c>
      <c r="X3312" s="683">
        <f>_xll.qlCalendarAdvance(Calendar,X3311,W3312,"f",FALSE)</f>
        <v>62485</v>
      </c>
      <c r="Y3312" s="682">
        <f>_xll.qlCalendarAdvance(Calendar,X3312,NDays&amp;"D")</f>
        <v>62485</v>
      </c>
      <c r="Z3312" s="681">
        <v>2.2520759355898479E-2</v>
      </c>
      <c r="AA3312" s="686"/>
      <c r="AB3312" s="685"/>
    </row>
    <row r="3313" spans="22:28" x14ac:dyDescent="0.2">
      <c r="V3313" s="688"/>
      <c r="W3313" s="687" t="str">
        <f t="shared" si="58"/>
        <v>1w</v>
      </c>
      <c r="X3313" s="683">
        <f>_xll.qlCalendarAdvance(Calendar,X3312,W3313,"f",FALSE)</f>
        <v>62492</v>
      </c>
      <c r="Y3313" s="682">
        <f>_xll.qlCalendarAdvance(Calendar,X3313,NDays&amp;"D")</f>
        <v>62492</v>
      </c>
      <c r="Z3313" s="681">
        <v>2.2523913654616257E-2</v>
      </c>
      <c r="AA3313" s="686"/>
      <c r="AB3313" s="685"/>
    </row>
    <row r="3314" spans="22:28" x14ac:dyDescent="0.2">
      <c r="V3314" s="688"/>
      <c r="W3314" s="687" t="str">
        <f t="shared" si="58"/>
        <v>1w</v>
      </c>
      <c r="X3314" s="683">
        <f>_xll.qlCalendarAdvance(Calendar,X3313,W3314,"f",FALSE)</f>
        <v>62499</v>
      </c>
      <c r="Y3314" s="682">
        <f>_xll.qlCalendarAdvance(Calendar,X3314,NDays&amp;"D")</f>
        <v>62499</v>
      </c>
      <c r="Z3314" s="681">
        <v>2.2527054204886099E-2</v>
      </c>
      <c r="AA3314" s="686"/>
      <c r="AB3314" s="685"/>
    </row>
    <row r="3315" spans="22:28" x14ac:dyDescent="0.2">
      <c r="V3315" s="688"/>
      <c r="W3315" s="687" t="str">
        <f t="shared" si="58"/>
        <v>1w</v>
      </c>
      <c r="X3315" s="683">
        <f>_xll.qlCalendarAdvance(Calendar,X3314,W3315,"f",FALSE)</f>
        <v>62506</v>
      </c>
      <c r="Y3315" s="682">
        <f>_xll.qlCalendarAdvance(Calendar,X3315,NDays&amp;"D")</f>
        <v>62506</v>
      </c>
      <c r="Z3315" s="681">
        <v>2.2530181006708005E-2</v>
      </c>
      <c r="AA3315" s="686"/>
      <c r="AB3315" s="685"/>
    </row>
    <row r="3316" spans="22:28" x14ac:dyDescent="0.2">
      <c r="V3316" s="688"/>
      <c r="W3316" s="687" t="str">
        <f t="shared" si="58"/>
        <v>1w</v>
      </c>
      <c r="X3316" s="683">
        <f>_xll.qlCalendarAdvance(Calendar,X3315,W3316,"f",FALSE)</f>
        <v>62513</v>
      </c>
      <c r="Y3316" s="682">
        <f>_xll.qlCalendarAdvance(Calendar,X3316,NDays&amp;"D")</f>
        <v>62513</v>
      </c>
      <c r="Z3316" s="681">
        <v>2.2533294059838838E-2</v>
      </c>
      <c r="AA3316" s="686"/>
      <c r="AB3316" s="685"/>
    </row>
    <row r="3317" spans="22:28" x14ac:dyDescent="0.2">
      <c r="V3317" s="688"/>
      <c r="W3317" s="687" t="str">
        <f t="shared" si="58"/>
        <v>1w</v>
      </c>
      <c r="X3317" s="683">
        <f>_xll.qlCalendarAdvance(Calendar,X3316,W3317,"f",FALSE)</f>
        <v>62520</v>
      </c>
      <c r="Y3317" s="682">
        <f>_xll.qlCalendarAdvance(Calendar,X3317,NDays&amp;"D")</f>
        <v>62520</v>
      </c>
      <c r="Z3317" s="681">
        <v>2.2536393364764873E-2</v>
      </c>
      <c r="AA3317" s="686"/>
      <c r="AB3317" s="685"/>
    </row>
    <row r="3318" spans="22:28" x14ac:dyDescent="0.2">
      <c r="V3318" s="688"/>
      <c r="W3318" s="687" t="str">
        <f t="shared" si="58"/>
        <v>1w</v>
      </c>
      <c r="X3318" s="683">
        <f>_xll.qlCalendarAdvance(Calendar,X3317,W3318,"f",FALSE)</f>
        <v>62527</v>
      </c>
      <c r="Y3318" s="682">
        <f>_xll.qlCalendarAdvance(Calendar,X3318,NDays&amp;"D")</f>
        <v>62527</v>
      </c>
      <c r="Z3318" s="681">
        <v>2.2539478921161926E-2</v>
      </c>
      <c r="AA3318" s="686"/>
      <c r="AB3318" s="685"/>
    </row>
    <row r="3319" spans="22:28" x14ac:dyDescent="0.2">
      <c r="V3319" s="688"/>
      <c r="W3319" s="687" t="str">
        <f t="shared" si="58"/>
        <v>1w</v>
      </c>
      <c r="X3319" s="683">
        <f>_xll.qlCalendarAdvance(Calendar,X3318,W3319,"f",FALSE)</f>
        <v>62534</v>
      </c>
      <c r="Y3319" s="682">
        <f>_xll.qlCalendarAdvance(Calendar,X3319,NDays&amp;"D")</f>
        <v>62534</v>
      </c>
      <c r="Z3319" s="681">
        <v>2.2542550728948951E-2</v>
      </c>
      <c r="AA3319" s="686"/>
      <c r="AB3319" s="685"/>
    </row>
    <row r="3320" spans="22:28" x14ac:dyDescent="0.2">
      <c r="V3320" s="688"/>
      <c r="W3320" s="687" t="str">
        <f t="shared" si="58"/>
        <v>1w</v>
      </c>
      <c r="X3320" s="683">
        <f>_xll.qlCalendarAdvance(Calendar,X3319,W3320,"f",FALSE)</f>
        <v>62541</v>
      </c>
      <c r="Y3320" s="682">
        <f>_xll.qlCalendarAdvance(Calendar,X3320,NDays&amp;"D")</f>
        <v>62541</v>
      </c>
      <c r="Z3320" s="681">
        <v>2.2545608788206994E-2</v>
      </c>
      <c r="AA3320" s="686"/>
      <c r="AB3320" s="685"/>
    </row>
    <row r="3321" spans="22:28" x14ac:dyDescent="0.2">
      <c r="V3321" s="688"/>
      <c r="W3321" s="687" t="str">
        <f t="shared" si="58"/>
        <v>1w</v>
      </c>
      <c r="X3321" s="683">
        <f>_xll.qlCalendarAdvance(Calendar,X3320,W3321,"f",FALSE)</f>
        <v>62548</v>
      </c>
      <c r="Y3321" s="682">
        <f>_xll.qlCalendarAdvance(Calendar,X3321,NDays&amp;"D")</f>
        <v>62548</v>
      </c>
      <c r="Z3321" s="681">
        <v>2.2548653099179194E-2</v>
      </c>
      <c r="AA3321" s="686"/>
      <c r="AB3321" s="685"/>
    </row>
    <row r="3322" spans="22:28" x14ac:dyDescent="0.2">
      <c r="V3322" s="688"/>
      <c r="W3322" s="687" t="str">
        <f t="shared" si="58"/>
        <v>1w</v>
      </c>
      <c r="X3322" s="683">
        <f>_xll.qlCalendarAdvance(Calendar,X3321,W3322,"f",FALSE)</f>
        <v>62555</v>
      </c>
      <c r="Y3322" s="682">
        <f>_xll.qlCalendarAdvance(Calendar,X3322,NDays&amp;"D")</f>
        <v>62555</v>
      </c>
      <c r="Z3322" s="681">
        <v>2.2551683661703459E-2</v>
      </c>
      <c r="AA3322" s="686"/>
      <c r="AB3322" s="685"/>
    </row>
    <row r="3323" spans="22:28" x14ac:dyDescent="0.2">
      <c r="V3323" s="688"/>
      <c r="W3323" s="687" t="str">
        <f t="shared" si="58"/>
        <v>1w</v>
      </c>
      <c r="X3323" s="683">
        <f>_xll.qlCalendarAdvance(Calendar,X3322,W3323,"f",FALSE)</f>
        <v>62562</v>
      </c>
      <c r="Y3323" s="682">
        <f>_xll.qlCalendarAdvance(Calendar,X3323,NDays&amp;"D")</f>
        <v>62562</v>
      </c>
      <c r="Z3323" s="681">
        <v>2.2554700475455602E-2</v>
      </c>
      <c r="AA3323" s="686"/>
      <c r="AB3323" s="685"/>
    </row>
    <row r="3324" spans="22:28" x14ac:dyDescent="0.2">
      <c r="V3324" s="688"/>
      <c r="W3324" s="687" t="str">
        <f t="shared" si="58"/>
        <v>1w</v>
      </c>
      <c r="X3324" s="683">
        <f>_xll.qlCalendarAdvance(Calendar,X3323,W3324,"f",FALSE)</f>
        <v>62569</v>
      </c>
      <c r="Y3324" s="682">
        <f>_xll.qlCalendarAdvance(Calendar,X3324,NDays&amp;"D")</f>
        <v>62569</v>
      </c>
      <c r="Z3324" s="681">
        <v>2.2557703541002949E-2</v>
      </c>
      <c r="AA3324" s="686"/>
      <c r="AB3324" s="685"/>
    </row>
    <row r="3325" spans="22:28" x14ac:dyDescent="0.2">
      <c r="V3325" s="688"/>
      <c r="W3325" s="687" t="str">
        <f t="shared" si="58"/>
        <v>1w</v>
      </c>
      <c r="X3325" s="683">
        <f>_xll.qlCalendarAdvance(Calendar,X3324,W3325,"f",FALSE)</f>
        <v>62576</v>
      </c>
      <c r="Y3325" s="682">
        <f>_xll.qlCalendarAdvance(Calendar,X3325,NDays&amp;"D")</f>
        <v>62576</v>
      </c>
      <c r="Z3325" s="681">
        <v>2.256069285810236E-2</v>
      </c>
      <c r="AA3325" s="686"/>
      <c r="AB3325" s="685"/>
    </row>
    <row r="3326" spans="22:28" x14ac:dyDescent="0.2">
      <c r="V3326" s="688"/>
      <c r="W3326" s="687" t="str">
        <f t="shared" si="58"/>
        <v>1w</v>
      </c>
      <c r="X3326" s="683">
        <f>_xll.qlCalendarAdvance(Calendar,X3325,W3326,"f",FALSE)</f>
        <v>62583</v>
      </c>
      <c r="Y3326" s="682">
        <f>_xll.qlCalendarAdvance(Calendar,X3326,NDays&amp;"D")</f>
        <v>62583</v>
      </c>
      <c r="Z3326" s="681">
        <v>2.2563668426510697E-2</v>
      </c>
      <c r="AA3326" s="686"/>
      <c r="AB3326" s="685"/>
    </row>
    <row r="3327" spans="22:28" x14ac:dyDescent="0.2">
      <c r="V3327" s="688"/>
      <c r="W3327" s="687" t="str">
        <f t="shared" si="58"/>
        <v>1w</v>
      </c>
      <c r="X3327" s="683">
        <f>_xll.qlCalendarAdvance(Calendar,X3326,W3327,"f",FALSE)</f>
        <v>62590</v>
      </c>
      <c r="Y3327" s="682">
        <f>_xll.qlCalendarAdvance(Calendar,X3327,NDays&amp;"D")</f>
        <v>62590</v>
      </c>
      <c r="Z3327" s="681">
        <v>2.2566630246552144E-2</v>
      </c>
      <c r="AA3327" s="686"/>
      <c r="AB3327" s="685"/>
    </row>
    <row r="3328" spans="22:28" x14ac:dyDescent="0.2">
      <c r="V3328" s="688"/>
      <c r="W3328" s="687" t="str">
        <f t="shared" si="58"/>
        <v>1w</v>
      </c>
      <c r="X3328" s="683">
        <f>_xll.qlCalendarAdvance(Calendar,X3327,W3328,"f",FALSE)</f>
        <v>62597</v>
      </c>
      <c r="Y3328" s="682">
        <f>_xll.qlCalendarAdvance(Calendar,X3328,NDays&amp;"D")</f>
        <v>62597</v>
      </c>
      <c r="Z3328" s="681">
        <v>2.2569578318145656E-2</v>
      </c>
      <c r="AA3328" s="686"/>
      <c r="AB3328" s="685"/>
    </row>
    <row r="3329" spans="22:28" x14ac:dyDescent="0.2">
      <c r="V3329" s="688"/>
      <c r="W3329" s="687" t="str">
        <f t="shared" si="58"/>
        <v>1w</v>
      </c>
      <c r="X3329" s="683">
        <f>_xll.qlCalendarAdvance(Calendar,X3328,W3329,"f",FALSE)</f>
        <v>62604</v>
      </c>
      <c r="Y3329" s="682">
        <f>_xll.qlCalendarAdvance(Calendar,X3329,NDays&amp;"D")</f>
        <v>62604</v>
      </c>
      <c r="Z3329" s="681">
        <v>2.2572512641210185E-2</v>
      </c>
      <c r="AA3329" s="686"/>
      <c r="AB3329" s="685"/>
    </row>
    <row r="3330" spans="22:28" x14ac:dyDescent="0.2">
      <c r="V3330" s="688"/>
      <c r="W3330" s="687" t="str">
        <f t="shared" si="58"/>
        <v>1w</v>
      </c>
      <c r="X3330" s="683">
        <f>_xll.qlCalendarAdvance(Calendar,X3329,W3330,"f",FALSE)</f>
        <v>62611</v>
      </c>
      <c r="Y3330" s="682">
        <f>_xll.qlCalendarAdvance(Calendar,X3330,NDays&amp;"D")</f>
        <v>62611</v>
      </c>
      <c r="Z3330" s="681">
        <v>2.2575433215745733E-2</v>
      </c>
      <c r="AA3330" s="686"/>
      <c r="AB3330" s="685"/>
    </row>
    <row r="3331" spans="22:28" x14ac:dyDescent="0.2">
      <c r="V3331" s="688"/>
      <c r="W3331" s="687" t="str">
        <f t="shared" si="58"/>
        <v>1w</v>
      </c>
      <c r="X3331" s="683">
        <f>_xll.qlCalendarAdvance(Calendar,X3330,W3331,"f",FALSE)</f>
        <v>62618</v>
      </c>
      <c r="Y3331" s="682">
        <f>_xll.qlCalendarAdvance(Calendar,X3331,NDays&amp;"D")</f>
        <v>62618</v>
      </c>
      <c r="Z3331" s="681">
        <v>2.2578340041995437E-2</v>
      </c>
      <c r="AA3331" s="686"/>
      <c r="AB3331" s="685"/>
    </row>
    <row r="3332" spans="22:28" x14ac:dyDescent="0.2">
      <c r="V3332" s="688"/>
      <c r="W3332" s="687" t="str">
        <f t="shared" si="58"/>
        <v>1w</v>
      </c>
      <c r="X3332" s="683">
        <f>_xll.qlCalendarAdvance(Calendar,X3331,W3332,"f",FALSE)</f>
        <v>62625</v>
      </c>
      <c r="Y3332" s="682">
        <f>_xll.qlCalendarAdvance(Calendar,X3332,NDays&amp;"D")</f>
        <v>62625</v>
      </c>
      <c r="Z3332" s="681">
        <v>2.2581233119797206E-2</v>
      </c>
      <c r="AA3332" s="686"/>
      <c r="AB3332" s="685"/>
    </row>
    <row r="3333" spans="22:28" x14ac:dyDescent="0.2">
      <c r="V3333" s="688"/>
      <c r="W3333" s="687" t="str">
        <f t="shared" si="58"/>
        <v>1w</v>
      </c>
      <c r="X3333" s="683">
        <f>_xll.qlCalendarAdvance(Calendar,X3332,W3333,"f",FALSE)</f>
        <v>62632</v>
      </c>
      <c r="Y3333" s="682">
        <f>_xll.qlCalendarAdvance(Calendar,X3333,NDays&amp;"D")</f>
        <v>62632</v>
      </c>
      <c r="Z3333" s="681">
        <v>2.2584112448826854E-2</v>
      </c>
      <c r="AA3333" s="686"/>
      <c r="AB3333" s="685"/>
    </row>
    <row r="3334" spans="22:28" x14ac:dyDescent="0.2">
      <c r="V3334" s="688"/>
      <c r="W3334" s="687" t="str">
        <f t="shared" si="58"/>
        <v>1w</v>
      </c>
      <c r="X3334" s="683">
        <f>_xll.qlCalendarAdvance(Calendar,X3333,W3334,"f",FALSE)</f>
        <v>62639</v>
      </c>
      <c r="Y3334" s="682">
        <f>_xll.qlCalendarAdvance(Calendar,X3334,NDays&amp;"D")</f>
        <v>62639</v>
      </c>
      <c r="Z3334" s="681">
        <v>2.2586978029489613E-2</v>
      </c>
      <c r="AA3334" s="686"/>
      <c r="AB3334" s="685"/>
    </row>
    <row r="3335" spans="22:28" x14ac:dyDescent="0.2">
      <c r="V3335" s="688"/>
      <c r="W3335" s="687" t="str">
        <f t="shared" si="58"/>
        <v>1w</v>
      </c>
      <c r="X3335" s="683">
        <f>_xll.qlCalendarAdvance(Calendar,X3334,W3335,"f",FALSE)</f>
        <v>62646</v>
      </c>
      <c r="Y3335" s="682">
        <f>_xll.qlCalendarAdvance(Calendar,X3335,NDays&amp;"D")</f>
        <v>62646</v>
      </c>
      <c r="Z3335" s="681">
        <v>2.2589829861704436E-2</v>
      </c>
      <c r="AA3335" s="686"/>
      <c r="AB3335" s="685"/>
    </row>
    <row r="3336" spans="22:28" x14ac:dyDescent="0.2">
      <c r="V3336" s="688"/>
      <c r="W3336" s="687" t="str">
        <f t="shared" si="58"/>
        <v>1w</v>
      </c>
      <c r="X3336" s="683">
        <f>_xll.qlCalendarAdvance(Calendar,X3335,W3336,"f",FALSE)</f>
        <v>62653</v>
      </c>
      <c r="Y3336" s="682">
        <f>_xll.qlCalendarAdvance(Calendar,X3336,NDays&amp;"D")</f>
        <v>62653</v>
      </c>
      <c r="Z3336" s="681">
        <v>2.2592667945471323E-2</v>
      </c>
      <c r="AA3336" s="686"/>
      <c r="AB3336" s="685"/>
    </row>
    <row r="3337" spans="22:28" x14ac:dyDescent="0.2">
      <c r="V3337" s="688"/>
      <c r="W3337" s="687" t="str">
        <f t="shared" si="58"/>
        <v>1w</v>
      </c>
      <c r="X3337" s="683">
        <f>_xll.qlCalendarAdvance(Calendar,X3336,W3337,"f",FALSE)</f>
        <v>62660</v>
      </c>
      <c r="Y3337" s="682">
        <f>_xll.qlCalendarAdvance(Calendar,X3337,NDays&amp;"D")</f>
        <v>62660</v>
      </c>
      <c r="Z3337" s="681">
        <v>2.2595492280709228E-2</v>
      </c>
      <c r="AA3337" s="686"/>
      <c r="AB3337" s="685"/>
    </row>
    <row r="3338" spans="22:28" x14ac:dyDescent="0.2">
      <c r="V3338" s="688"/>
      <c r="W3338" s="687" t="str">
        <f t="shared" si="58"/>
        <v>1w</v>
      </c>
      <c r="X3338" s="683">
        <f>_xll.qlCalendarAdvance(Calendar,X3337,W3338,"f",FALSE)</f>
        <v>62667</v>
      </c>
      <c r="Y3338" s="682">
        <f>_xll.qlCalendarAdvance(Calendar,X3338,NDays&amp;"D")</f>
        <v>62667</v>
      </c>
      <c r="Z3338" s="681">
        <v>2.2598302867418152E-2</v>
      </c>
      <c r="AA3338" s="686"/>
      <c r="AB3338" s="685"/>
    </row>
    <row r="3339" spans="22:28" x14ac:dyDescent="0.2">
      <c r="V3339" s="688"/>
      <c r="W3339" s="687" t="str">
        <f t="shared" si="58"/>
        <v>1w</v>
      </c>
      <c r="X3339" s="683">
        <f>_xll.qlCalendarAdvance(Calendar,X3338,W3339,"f",FALSE)</f>
        <v>62674</v>
      </c>
      <c r="Y3339" s="682">
        <f>_xll.qlCalendarAdvance(Calendar,X3339,NDays&amp;"D")</f>
        <v>62674</v>
      </c>
      <c r="Z3339" s="681">
        <v>2.2601099705841232E-2</v>
      </c>
      <c r="AA3339" s="686"/>
      <c r="AB3339" s="685"/>
    </row>
    <row r="3340" spans="22:28" x14ac:dyDescent="0.2">
      <c r="V3340" s="688"/>
      <c r="W3340" s="687" t="str">
        <f t="shared" si="58"/>
        <v>1w</v>
      </c>
      <c r="X3340" s="683">
        <f>_xll.qlCalendarAdvance(Calendar,X3339,W3340,"f",FALSE)</f>
        <v>62681</v>
      </c>
      <c r="Y3340" s="682">
        <f>_xll.qlCalendarAdvance(Calendar,X3340,NDays&amp;"D")</f>
        <v>62681</v>
      </c>
      <c r="Z3340" s="681">
        <v>2.2603882795573238E-2</v>
      </c>
      <c r="AA3340" s="686"/>
      <c r="AB3340" s="685"/>
    </row>
    <row r="3341" spans="22:28" x14ac:dyDescent="0.2">
      <c r="V3341" s="688"/>
      <c r="W3341" s="687" t="str">
        <f t="shared" si="58"/>
        <v>1w</v>
      </c>
      <c r="X3341" s="683">
        <f>_xll.qlCalendarAdvance(Calendar,X3340,W3341,"f",FALSE)</f>
        <v>62688</v>
      </c>
      <c r="Y3341" s="682">
        <f>_xll.qlCalendarAdvance(Calendar,X3341,NDays&amp;"D")</f>
        <v>62688</v>
      </c>
      <c r="Z3341" s="681">
        <v>2.2606652136857308E-2</v>
      </c>
      <c r="AA3341" s="686"/>
      <c r="AB3341" s="685"/>
    </row>
    <row r="3342" spans="22:28" x14ac:dyDescent="0.2">
      <c r="V3342" s="688"/>
      <c r="W3342" s="687" t="str">
        <f t="shared" si="58"/>
        <v>1w</v>
      </c>
      <c r="X3342" s="683">
        <f>_xll.qlCalendarAdvance(Calendar,X3341,W3342,"f",FALSE)</f>
        <v>62695</v>
      </c>
      <c r="Y3342" s="682">
        <f>_xll.qlCalendarAdvance(Calendar,X3342,NDays&amp;"D")</f>
        <v>62695</v>
      </c>
      <c r="Z3342" s="681">
        <v>2.2609407729693443E-2</v>
      </c>
      <c r="AA3342" s="686"/>
      <c r="AB3342" s="685"/>
    </row>
    <row r="3343" spans="22:28" x14ac:dyDescent="0.2">
      <c r="V3343" s="688"/>
      <c r="W3343" s="687" t="str">
        <f t="shared" si="58"/>
        <v>1w</v>
      </c>
      <c r="X3343" s="683">
        <f>_xll.qlCalendarAdvance(Calendar,X3342,W3343,"f",FALSE)</f>
        <v>62702</v>
      </c>
      <c r="Y3343" s="682">
        <f>_xll.qlCalendarAdvance(Calendar,X3343,NDays&amp;"D")</f>
        <v>62702</v>
      </c>
      <c r="Z3343" s="681">
        <v>2.2612149574162688E-2</v>
      </c>
      <c r="AA3343" s="686"/>
      <c r="AB3343" s="685"/>
    </row>
    <row r="3344" spans="22:28" x14ac:dyDescent="0.2">
      <c r="V3344" s="688"/>
      <c r="W3344" s="687" t="str">
        <f t="shared" si="58"/>
        <v>1w</v>
      </c>
      <c r="X3344" s="683">
        <f>_xll.qlCalendarAdvance(Calendar,X3343,W3344,"f",FALSE)</f>
        <v>62709</v>
      </c>
      <c r="Y3344" s="682">
        <f>_xll.qlCalendarAdvance(Calendar,X3344,NDays&amp;"D")</f>
        <v>62709</v>
      </c>
      <c r="Z3344" s="681">
        <v>2.2614877670021905E-2</v>
      </c>
      <c r="AA3344" s="686"/>
      <c r="AB3344" s="685"/>
    </row>
    <row r="3345" spans="22:28" x14ac:dyDescent="0.2">
      <c r="V3345" s="688"/>
      <c r="W3345" s="687" t="str">
        <f t="shared" si="58"/>
        <v>1w</v>
      </c>
      <c r="X3345" s="683">
        <f>_xll.qlCalendarAdvance(Calendar,X3344,W3345,"f",FALSE)</f>
        <v>62716</v>
      </c>
      <c r="Y3345" s="682">
        <f>_xll.qlCalendarAdvance(Calendar,X3345,NDays&amp;"D")</f>
        <v>62716</v>
      </c>
      <c r="Z3345" s="681">
        <v>2.2617592017352139E-2</v>
      </c>
      <c r="AA3345" s="686"/>
      <c r="AB3345" s="685"/>
    </row>
    <row r="3346" spans="22:28" x14ac:dyDescent="0.2">
      <c r="V3346" s="688"/>
      <c r="W3346" s="687" t="str">
        <f t="shared" ref="W3346:W3409" si="59">W3345</f>
        <v>1w</v>
      </c>
      <c r="X3346" s="683">
        <f>_xll.qlCalendarAdvance(Calendar,X3345,W3346,"f",FALSE)</f>
        <v>62723</v>
      </c>
      <c r="Y3346" s="682">
        <f>_xll.qlCalendarAdvance(Calendar,X3346,NDays&amp;"D")</f>
        <v>62723</v>
      </c>
      <c r="Z3346" s="681">
        <v>2.2620292616396531E-2</v>
      </c>
      <c r="AA3346" s="686"/>
      <c r="AB3346" s="685"/>
    </row>
    <row r="3347" spans="22:28" x14ac:dyDescent="0.2">
      <c r="V3347" s="688"/>
      <c r="W3347" s="687" t="str">
        <f t="shared" si="59"/>
        <v>1w</v>
      </c>
      <c r="X3347" s="683">
        <f>_xll.qlCalendarAdvance(Calendar,X3346,W3347,"f",FALSE)</f>
        <v>62730</v>
      </c>
      <c r="Y3347" s="682">
        <f>_xll.qlCalendarAdvance(Calendar,X3347,NDays&amp;"D")</f>
        <v>62730</v>
      </c>
      <c r="Z3347" s="681">
        <v>2.2622979466830895E-2</v>
      </c>
      <c r="AA3347" s="686"/>
      <c r="AB3347" s="685"/>
    </row>
    <row r="3348" spans="22:28" x14ac:dyDescent="0.2">
      <c r="V3348" s="688"/>
      <c r="W3348" s="687" t="str">
        <f t="shared" si="59"/>
        <v>1w</v>
      </c>
      <c r="X3348" s="683">
        <f>_xll.qlCalendarAdvance(Calendar,X3347,W3348,"f",FALSE)</f>
        <v>62737</v>
      </c>
      <c r="Y3348" s="682">
        <f>_xll.qlCalendarAdvance(Calendar,X3348,NDays&amp;"D")</f>
        <v>62737</v>
      </c>
      <c r="Z3348" s="681">
        <v>2.2625652568736276E-2</v>
      </c>
      <c r="AA3348" s="686"/>
      <c r="AB3348" s="685"/>
    </row>
    <row r="3349" spans="22:28" x14ac:dyDescent="0.2">
      <c r="V3349" s="688"/>
      <c r="W3349" s="687" t="str">
        <f t="shared" si="59"/>
        <v>1w</v>
      </c>
      <c r="X3349" s="683">
        <f>_xll.qlCalendarAdvance(Calendar,X3348,W3349,"f",FALSE)</f>
        <v>62744</v>
      </c>
      <c r="Y3349" s="682">
        <f>_xll.qlCalendarAdvance(Calendar,X3349,NDays&amp;"D")</f>
        <v>62744</v>
      </c>
      <c r="Z3349" s="681">
        <v>2.262831192203163E-2</v>
      </c>
      <c r="AA3349" s="686"/>
      <c r="AB3349" s="685"/>
    </row>
    <row r="3350" spans="22:28" x14ac:dyDescent="0.2">
      <c r="V3350" s="688"/>
      <c r="W3350" s="687" t="str">
        <f t="shared" si="59"/>
        <v>1w</v>
      </c>
      <c r="X3350" s="683">
        <f>_xll.qlCalendarAdvance(Calendar,X3349,W3350,"f",FALSE)</f>
        <v>62751</v>
      </c>
      <c r="Y3350" s="682">
        <f>_xll.qlCalendarAdvance(Calendar,X3350,NDays&amp;"D")</f>
        <v>62751</v>
      </c>
      <c r="Z3350" s="681">
        <v>2.2630957527122186E-2</v>
      </c>
      <c r="AA3350" s="686"/>
      <c r="AB3350" s="685"/>
    </row>
    <row r="3351" spans="22:28" x14ac:dyDescent="0.2">
      <c r="V3351" s="688"/>
      <c r="W3351" s="687" t="str">
        <f t="shared" si="59"/>
        <v>1w</v>
      </c>
      <c r="X3351" s="683">
        <f>_xll.qlCalendarAdvance(Calendar,X3350,W3351,"f",FALSE)</f>
        <v>62758</v>
      </c>
      <c r="Y3351" s="682">
        <f>_xll.qlCalendarAdvance(Calendar,X3351,NDays&amp;"D")</f>
        <v>62758</v>
      </c>
      <c r="Z3351" s="681">
        <v>2.2633589383602715E-2</v>
      </c>
      <c r="AA3351" s="686"/>
      <c r="AB3351" s="685"/>
    </row>
    <row r="3352" spans="22:28" x14ac:dyDescent="0.2">
      <c r="V3352" s="688"/>
      <c r="W3352" s="687" t="str">
        <f t="shared" si="59"/>
        <v>1w</v>
      </c>
      <c r="X3352" s="683">
        <f>_xll.qlCalendarAdvance(Calendar,X3351,W3352,"f",FALSE)</f>
        <v>62765</v>
      </c>
      <c r="Y3352" s="682">
        <f>_xll.qlCalendarAdvance(Calendar,X3352,NDays&amp;"D")</f>
        <v>62765</v>
      </c>
      <c r="Z3352" s="681">
        <v>2.2636207491473215E-2</v>
      </c>
      <c r="AA3352" s="686"/>
      <c r="AB3352" s="685"/>
    </row>
    <row r="3353" spans="22:28" x14ac:dyDescent="0.2">
      <c r="V3353" s="688"/>
      <c r="W3353" s="687" t="str">
        <f t="shared" si="59"/>
        <v>1w</v>
      </c>
      <c r="X3353" s="683">
        <f>_xll.qlCalendarAdvance(Calendar,X3352,W3353,"f",FALSE)</f>
        <v>62772</v>
      </c>
      <c r="Y3353" s="682">
        <f>_xll.qlCalendarAdvance(Calendar,X3353,NDays&amp;"D")</f>
        <v>62772</v>
      </c>
      <c r="Z3353" s="681">
        <v>2.2638811850976825E-2</v>
      </c>
      <c r="AA3353" s="686"/>
      <c r="AB3353" s="685"/>
    </row>
    <row r="3354" spans="22:28" x14ac:dyDescent="0.2">
      <c r="V3354" s="688"/>
      <c r="W3354" s="687" t="str">
        <f t="shared" si="59"/>
        <v>1w</v>
      </c>
      <c r="X3354" s="683">
        <f>_xll.qlCalendarAdvance(Calendar,X3353,W3354,"f",FALSE)</f>
        <v>62779</v>
      </c>
      <c r="Y3354" s="682">
        <f>_xll.qlCalendarAdvance(Calendar,X3354,NDays&amp;"D")</f>
        <v>62779</v>
      </c>
      <c r="Z3354" s="681">
        <v>2.2641402462194593E-2</v>
      </c>
      <c r="AA3354" s="686"/>
      <c r="AB3354" s="685"/>
    </row>
    <row r="3355" spans="22:28" x14ac:dyDescent="0.2">
      <c r="V3355" s="688"/>
      <c r="W3355" s="687" t="str">
        <f t="shared" si="59"/>
        <v>1w</v>
      </c>
      <c r="X3355" s="683">
        <f>_xll.qlCalendarAdvance(Calendar,X3354,W3355,"f",FALSE)</f>
        <v>62786</v>
      </c>
      <c r="Y3355" s="682">
        <f>_xll.qlCalendarAdvance(Calendar,X3355,NDays&amp;"D")</f>
        <v>62786</v>
      </c>
      <c r="Z3355" s="681">
        <v>2.264397932464024E-2</v>
      </c>
      <c r="AA3355" s="686"/>
      <c r="AB3355" s="685"/>
    </row>
    <row r="3356" spans="22:28" x14ac:dyDescent="0.2">
      <c r="V3356" s="688"/>
      <c r="W3356" s="687" t="str">
        <f t="shared" si="59"/>
        <v>1w</v>
      </c>
      <c r="X3356" s="683">
        <f>_xll.qlCalendarAdvance(Calendar,X3355,W3356,"f",FALSE)</f>
        <v>62793</v>
      </c>
      <c r="Y3356" s="682">
        <f>_xll.qlCalendarAdvance(Calendar,X3356,NDays&amp;"D")</f>
        <v>62793</v>
      </c>
      <c r="Z3356" s="681">
        <v>2.2646542438718997E-2</v>
      </c>
      <c r="AA3356" s="686"/>
      <c r="AB3356" s="685"/>
    </row>
    <row r="3357" spans="22:28" x14ac:dyDescent="0.2">
      <c r="V3357" s="688"/>
      <c r="W3357" s="687" t="str">
        <f t="shared" si="59"/>
        <v>1w</v>
      </c>
      <c r="X3357" s="683">
        <f>_xll.qlCalendarAdvance(Calendar,X3356,W3357,"f",FALSE)</f>
        <v>62800</v>
      </c>
      <c r="Y3357" s="682">
        <f>_xll.qlCalendarAdvance(Calendar,X3357,NDays&amp;"D")</f>
        <v>62800</v>
      </c>
      <c r="Z3357" s="681">
        <v>2.2649091804349819E-2</v>
      </c>
      <c r="AA3357" s="686"/>
      <c r="AB3357" s="685"/>
    </row>
    <row r="3358" spans="22:28" x14ac:dyDescent="0.2">
      <c r="V3358" s="688"/>
      <c r="W3358" s="687" t="str">
        <f t="shared" si="59"/>
        <v>1w</v>
      </c>
      <c r="X3358" s="683">
        <f>_xll.qlCalendarAdvance(Calendar,X3357,W3358,"f",FALSE)</f>
        <v>62807</v>
      </c>
      <c r="Y3358" s="682">
        <f>_xll.qlCalendarAdvance(Calendar,X3358,NDays&amp;"D")</f>
        <v>62807</v>
      </c>
      <c r="Z3358" s="681">
        <v>2.2651627421370613E-2</v>
      </c>
      <c r="AA3358" s="686"/>
      <c r="AB3358" s="685"/>
    </row>
    <row r="3359" spans="22:28" x14ac:dyDescent="0.2">
      <c r="V3359" s="688"/>
      <c r="W3359" s="687" t="str">
        <f t="shared" si="59"/>
        <v>1w</v>
      </c>
      <c r="X3359" s="683">
        <f>_xll.qlCalendarAdvance(Calendar,X3358,W3359,"f",FALSE)</f>
        <v>62814</v>
      </c>
      <c r="Y3359" s="682">
        <f>_xll.qlCalendarAdvance(Calendar,X3359,NDays&amp;"D")</f>
        <v>62814</v>
      </c>
      <c r="Z3359" s="681">
        <v>2.265414928994347E-2</v>
      </c>
      <c r="AA3359" s="686"/>
      <c r="AB3359" s="685"/>
    </row>
    <row r="3360" spans="22:28" x14ac:dyDescent="0.2">
      <c r="V3360" s="688"/>
      <c r="W3360" s="687" t="str">
        <f t="shared" si="59"/>
        <v>1w</v>
      </c>
      <c r="X3360" s="683">
        <f>_xll.qlCalendarAdvance(Calendar,X3359,W3360,"f",FALSE)</f>
        <v>62821</v>
      </c>
      <c r="Y3360" s="682">
        <f>_xll.qlCalendarAdvance(Calendar,X3360,NDays&amp;"D")</f>
        <v>62821</v>
      </c>
      <c r="Z3360" s="681">
        <v>2.2656657410068393E-2</v>
      </c>
      <c r="AA3360" s="686"/>
      <c r="AB3360" s="685"/>
    </row>
    <row r="3361" spans="22:28" x14ac:dyDescent="0.2">
      <c r="V3361" s="688"/>
      <c r="W3361" s="687" t="str">
        <f t="shared" si="59"/>
        <v>1w</v>
      </c>
      <c r="X3361" s="683">
        <f>_xll.qlCalendarAdvance(Calendar,X3360,W3361,"f",FALSE)</f>
        <v>62828</v>
      </c>
      <c r="Y3361" s="682">
        <f>_xll.qlCalendarAdvance(Calendar,X3361,NDays&amp;"D")</f>
        <v>62828</v>
      </c>
      <c r="Z3361" s="681">
        <v>2.2659151781745379E-2</v>
      </c>
      <c r="AA3361" s="686"/>
      <c r="AB3361" s="685"/>
    </row>
    <row r="3362" spans="22:28" x14ac:dyDescent="0.2">
      <c r="V3362" s="688"/>
      <c r="W3362" s="687" t="str">
        <f t="shared" si="59"/>
        <v>1w</v>
      </c>
      <c r="X3362" s="683">
        <f>_xll.qlCalendarAdvance(Calendar,X3361,W3362,"f",FALSE)</f>
        <v>62835</v>
      </c>
      <c r="Y3362" s="682">
        <f>_xll.qlCalendarAdvance(Calendar,X3362,NDays&amp;"D")</f>
        <v>62835</v>
      </c>
      <c r="Z3362" s="681">
        <v>2.266163240497443E-2</v>
      </c>
      <c r="AA3362" s="686"/>
      <c r="AB3362" s="685"/>
    </row>
    <row r="3363" spans="22:28" x14ac:dyDescent="0.2">
      <c r="V3363" s="688"/>
      <c r="W3363" s="687" t="str">
        <f t="shared" si="59"/>
        <v>1w</v>
      </c>
      <c r="X3363" s="683">
        <f>_xll.qlCalendarAdvance(Calendar,X3362,W3363,"f",FALSE)</f>
        <v>62842</v>
      </c>
      <c r="Y3363" s="682">
        <f>_xll.qlCalendarAdvance(Calendar,X3363,NDays&amp;"D")</f>
        <v>62842</v>
      </c>
      <c r="Z3363" s="681">
        <v>2.266409927943136E-2</v>
      </c>
      <c r="AA3363" s="686"/>
      <c r="AB3363" s="685"/>
    </row>
    <row r="3364" spans="22:28" x14ac:dyDescent="0.2">
      <c r="V3364" s="688"/>
      <c r="W3364" s="687" t="str">
        <f t="shared" si="59"/>
        <v>1w</v>
      </c>
      <c r="X3364" s="683">
        <f>_xll.qlCalendarAdvance(Calendar,X3363,W3364,"f",FALSE)</f>
        <v>62849</v>
      </c>
      <c r="Y3364" s="682">
        <f>_xll.qlCalendarAdvance(Calendar,X3364,NDays&amp;"D")</f>
        <v>62849</v>
      </c>
      <c r="Z3364" s="681">
        <v>2.266655240576454E-2</v>
      </c>
      <c r="AA3364" s="686"/>
      <c r="AB3364" s="685"/>
    </row>
    <row r="3365" spans="22:28" x14ac:dyDescent="0.2">
      <c r="V3365" s="688"/>
      <c r="W3365" s="687" t="str">
        <f t="shared" si="59"/>
        <v>1w</v>
      </c>
      <c r="X3365" s="683">
        <f>_xll.qlCalendarAdvance(Calendar,X3364,W3365,"f",FALSE)</f>
        <v>62856</v>
      </c>
      <c r="Y3365" s="682">
        <f>_xll.qlCalendarAdvance(Calendar,X3365,NDays&amp;"D")</f>
        <v>62856</v>
      </c>
      <c r="Z3365" s="681">
        <v>2.2668991783406645E-2</v>
      </c>
      <c r="AA3365" s="686"/>
      <c r="AB3365" s="685"/>
    </row>
    <row r="3366" spans="22:28" x14ac:dyDescent="0.2">
      <c r="V3366" s="688"/>
      <c r="W3366" s="687" t="str">
        <f t="shared" si="59"/>
        <v>1w</v>
      </c>
      <c r="X3366" s="683">
        <f>_xll.qlCalendarAdvance(Calendar,X3365,W3366,"f",FALSE)</f>
        <v>62863</v>
      </c>
      <c r="Y3366" s="682">
        <f>_xll.qlCalendarAdvance(Calendar,X3366,NDays&amp;"D")</f>
        <v>62863</v>
      </c>
      <c r="Z3366" s="681">
        <v>2.2671417412600814E-2</v>
      </c>
      <c r="AA3366" s="686"/>
      <c r="AB3366" s="685"/>
    </row>
    <row r="3367" spans="22:28" x14ac:dyDescent="0.2">
      <c r="V3367" s="688"/>
      <c r="W3367" s="687" t="str">
        <f t="shared" si="59"/>
        <v>1w</v>
      </c>
      <c r="X3367" s="683">
        <f>_xll.qlCalendarAdvance(Calendar,X3366,W3367,"f",FALSE)</f>
        <v>62870</v>
      </c>
      <c r="Y3367" s="682">
        <f>_xll.qlCalendarAdvance(Calendar,X3367,NDays&amp;"D")</f>
        <v>62870</v>
      </c>
      <c r="Z3367" s="681">
        <v>2.2673829293184955E-2</v>
      </c>
      <c r="AA3367" s="686"/>
      <c r="AB3367" s="685"/>
    </row>
    <row r="3368" spans="22:28" x14ac:dyDescent="0.2">
      <c r="V3368" s="688"/>
      <c r="W3368" s="687" t="str">
        <f t="shared" si="59"/>
        <v>1w</v>
      </c>
      <c r="X3368" s="683">
        <f>_xll.qlCalendarAdvance(Calendar,X3367,W3368,"f",FALSE)</f>
        <v>62877</v>
      </c>
      <c r="Y3368" s="682">
        <f>_xll.qlCalendarAdvance(Calendar,X3368,NDays&amp;"D")</f>
        <v>62877</v>
      </c>
      <c r="Z3368" s="681">
        <v>2.2676227425483253E-2</v>
      </c>
      <c r="AA3368" s="686"/>
      <c r="AB3368" s="685"/>
    </row>
    <row r="3369" spans="22:28" x14ac:dyDescent="0.2">
      <c r="V3369" s="688"/>
      <c r="W3369" s="687" t="str">
        <f t="shared" si="59"/>
        <v>1w</v>
      </c>
      <c r="X3369" s="683">
        <f>_xll.qlCalendarAdvance(Calendar,X3368,W3369,"f",FALSE)</f>
        <v>62884</v>
      </c>
      <c r="Y3369" s="682">
        <f>_xll.qlCalendarAdvance(Calendar,X3369,NDays&amp;"D")</f>
        <v>62884</v>
      </c>
      <c r="Z3369" s="681">
        <v>2.2678611809171523E-2</v>
      </c>
      <c r="AA3369" s="686"/>
      <c r="AB3369" s="685"/>
    </row>
    <row r="3370" spans="22:28" x14ac:dyDescent="0.2">
      <c r="V3370" s="688"/>
      <c r="W3370" s="687" t="str">
        <f t="shared" si="59"/>
        <v>1w</v>
      </c>
      <c r="X3370" s="683">
        <f>_xll.qlCalendarAdvance(Calendar,X3369,W3370,"f",FALSE)</f>
        <v>62891</v>
      </c>
      <c r="Y3370" s="682">
        <f>_xll.qlCalendarAdvance(Calendar,X3370,NDays&amp;"D")</f>
        <v>62891</v>
      </c>
      <c r="Z3370" s="681">
        <v>2.2680982444411857E-2</v>
      </c>
      <c r="AA3370" s="686"/>
      <c r="AB3370" s="685"/>
    </row>
    <row r="3371" spans="22:28" x14ac:dyDescent="0.2">
      <c r="V3371" s="688"/>
      <c r="W3371" s="687" t="str">
        <f t="shared" si="59"/>
        <v>1w</v>
      </c>
      <c r="X3371" s="683">
        <f>_xll.qlCalendarAdvance(Calendar,X3370,W3371,"f",FALSE)</f>
        <v>62898</v>
      </c>
      <c r="Y3371" s="682">
        <f>_xll.qlCalendarAdvance(Calendar,X3371,NDays&amp;"D")</f>
        <v>62898</v>
      </c>
      <c r="Z3371" s="681">
        <v>2.2683339331042163E-2</v>
      </c>
      <c r="AA3371" s="686"/>
      <c r="AB3371" s="685"/>
    </row>
    <row r="3372" spans="22:28" x14ac:dyDescent="0.2">
      <c r="V3372" s="688"/>
      <c r="W3372" s="687" t="str">
        <f t="shared" si="59"/>
        <v>1w</v>
      </c>
      <c r="X3372" s="683">
        <f>_xll.qlCalendarAdvance(Calendar,X3371,W3372,"f",FALSE)</f>
        <v>62905</v>
      </c>
      <c r="Y3372" s="682">
        <f>_xll.qlCalendarAdvance(Calendar,X3372,NDays&amp;"D")</f>
        <v>62905</v>
      </c>
      <c r="Z3372" s="681">
        <v>2.2685682469386625E-2</v>
      </c>
      <c r="AA3372" s="686"/>
      <c r="AB3372" s="685"/>
    </row>
    <row r="3373" spans="22:28" x14ac:dyDescent="0.2">
      <c r="V3373" s="688"/>
      <c r="W3373" s="687" t="str">
        <f t="shared" si="59"/>
        <v>1w</v>
      </c>
      <c r="X3373" s="683">
        <f>_xll.qlCalendarAdvance(Calendar,X3372,W3373,"f",FALSE)</f>
        <v>62912</v>
      </c>
      <c r="Y3373" s="682">
        <f>_xll.qlCalendarAdvance(Calendar,X3373,NDays&amp;"D")</f>
        <v>62912</v>
      </c>
      <c r="Z3373" s="681">
        <v>2.268801185912106E-2</v>
      </c>
      <c r="AA3373" s="686"/>
      <c r="AB3373" s="685"/>
    </row>
    <row r="3374" spans="22:28" x14ac:dyDescent="0.2">
      <c r="V3374" s="688"/>
      <c r="W3374" s="687" t="str">
        <f t="shared" si="59"/>
        <v>1w</v>
      </c>
      <c r="X3374" s="683">
        <f>_xll.qlCalendarAdvance(Calendar,X3373,W3374,"f",FALSE)</f>
        <v>62919</v>
      </c>
      <c r="Y3374" s="682">
        <f>_xll.qlCalendarAdvance(Calendar,X3374,NDays&amp;"D")</f>
        <v>62919</v>
      </c>
      <c r="Z3374" s="681">
        <v>2.2690327500326513E-2</v>
      </c>
      <c r="AA3374" s="686"/>
      <c r="AB3374" s="685"/>
    </row>
    <row r="3375" spans="22:28" x14ac:dyDescent="0.2">
      <c r="V3375" s="688"/>
      <c r="W3375" s="687" t="str">
        <f t="shared" si="59"/>
        <v>1w</v>
      </c>
      <c r="X3375" s="683">
        <f>_xll.qlCalendarAdvance(Calendar,X3374,W3375,"f",FALSE)</f>
        <v>62926</v>
      </c>
      <c r="Y3375" s="682">
        <f>_xll.qlCalendarAdvance(Calendar,X3375,NDays&amp;"D")</f>
        <v>62926</v>
      </c>
      <c r="Z3375" s="681">
        <v>2.2692629393165076E-2</v>
      </c>
      <c r="AA3375" s="686"/>
      <c r="AB3375" s="685"/>
    </row>
    <row r="3376" spans="22:28" x14ac:dyDescent="0.2">
      <c r="V3376" s="688"/>
      <c r="W3376" s="687" t="str">
        <f t="shared" si="59"/>
        <v>1w</v>
      </c>
      <c r="X3376" s="683">
        <f>_xll.qlCalendarAdvance(Calendar,X3375,W3376,"f",FALSE)</f>
        <v>62933</v>
      </c>
      <c r="Y3376" s="682">
        <f>_xll.qlCalendarAdvance(Calendar,X3376,NDays&amp;"D")</f>
        <v>62933</v>
      </c>
      <c r="Z3376" s="681">
        <v>2.2694917537393611E-2</v>
      </c>
      <c r="AA3376" s="686"/>
      <c r="AB3376" s="685"/>
    </row>
    <row r="3377" spans="22:28" x14ac:dyDescent="0.2">
      <c r="V3377" s="688"/>
      <c r="W3377" s="687" t="str">
        <f t="shared" si="59"/>
        <v>1w</v>
      </c>
      <c r="X3377" s="683">
        <f>_xll.qlCalendarAdvance(Calendar,X3376,W3377,"f",FALSE)</f>
        <v>62940</v>
      </c>
      <c r="Y3377" s="682">
        <f>_xll.qlCalendarAdvance(Calendar,X3377,NDays&amp;"D")</f>
        <v>62940</v>
      </c>
      <c r="Z3377" s="681">
        <v>2.269719193317421E-2</v>
      </c>
      <c r="AA3377" s="686"/>
      <c r="AB3377" s="685"/>
    </row>
    <row r="3378" spans="22:28" x14ac:dyDescent="0.2">
      <c r="V3378" s="688"/>
      <c r="W3378" s="687" t="str">
        <f t="shared" si="59"/>
        <v>1w</v>
      </c>
      <c r="X3378" s="683">
        <f>_xll.qlCalendarAdvance(Calendar,X3377,W3378,"f",FALSE)</f>
        <v>62947</v>
      </c>
      <c r="Y3378" s="682">
        <f>_xll.qlCalendarAdvance(Calendar,X3378,NDays&amp;"D")</f>
        <v>62947</v>
      </c>
      <c r="Z3378" s="681">
        <v>2.2699452580425827E-2</v>
      </c>
      <c r="AA3378" s="686"/>
      <c r="AB3378" s="685"/>
    </row>
    <row r="3379" spans="22:28" x14ac:dyDescent="0.2">
      <c r="V3379" s="688"/>
      <c r="W3379" s="687" t="str">
        <f t="shared" si="59"/>
        <v>1w</v>
      </c>
      <c r="X3379" s="683">
        <f>_xll.qlCalendarAdvance(Calendar,X3378,W3379,"f",FALSE)</f>
        <v>62954</v>
      </c>
      <c r="Y3379" s="682">
        <f>_xll.qlCalendarAdvance(Calendar,X3379,NDays&amp;"D")</f>
        <v>62954</v>
      </c>
      <c r="Z3379" s="681">
        <v>2.2701699479310555E-2</v>
      </c>
      <c r="AA3379" s="686"/>
      <c r="AB3379" s="685"/>
    </row>
    <row r="3380" spans="22:28" x14ac:dyDescent="0.2">
      <c r="V3380" s="688"/>
      <c r="W3380" s="687" t="str">
        <f t="shared" si="59"/>
        <v>1w</v>
      </c>
      <c r="X3380" s="683">
        <f>_xll.qlCalendarAdvance(Calendar,X3379,W3380,"f",FALSE)</f>
        <v>62961</v>
      </c>
      <c r="Y3380" s="682">
        <f>_xll.qlCalendarAdvance(Calendar,X3380,NDays&amp;"D")</f>
        <v>62961</v>
      </c>
      <c r="Z3380" s="681">
        <v>2.2703932629504209E-2</v>
      </c>
      <c r="AA3380" s="686"/>
      <c r="AB3380" s="685"/>
    </row>
    <row r="3381" spans="22:28" x14ac:dyDescent="0.2">
      <c r="V3381" s="688"/>
      <c r="W3381" s="687" t="str">
        <f t="shared" si="59"/>
        <v>1w</v>
      </c>
      <c r="X3381" s="683">
        <f>_xll.qlCalendarAdvance(Calendar,X3380,W3381,"f",FALSE)</f>
        <v>62968</v>
      </c>
      <c r="Y3381" s="682">
        <f>_xll.qlCalendarAdvance(Calendar,X3381,NDays&amp;"D")</f>
        <v>62968</v>
      </c>
      <c r="Z3381" s="681">
        <v>2.2706152031330973E-2</v>
      </c>
      <c r="AA3381" s="686"/>
      <c r="AB3381" s="685"/>
    </row>
    <row r="3382" spans="22:28" x14ac:dyDescent="0.2">
      <c r="V3382" s="688"/>
      <c r="W3382" s="687" t="str">
        <f t="shared" si="59"/>
        <v>1w</v>
      </c>
      <c r="X3382" s="683">
        <f>_xll.qlCalendarAdvance(Calendar,X3381,W3382,"f",FALSE)</f>
        <v>62975</v>
      </c>
      <c r="Y3382" s="682">
        <f>_xll.qlCalendarAdvance(Calendar,X3382,NDays&amp;"D")</f>
        <v>62975</v>
      </c>
      <c r="Z3382" s="681">
        <v>2.2708357684709801E-2</v>
      </c>
      <c r="AA3382" s="686"/>
      <c r="AB3382" s="685"/>
    </row>
    <row r="3383" spans="22:28" x14ac:dyDescent="0.2">
      <c r="V3383" s="688"/>
      <c r="W3383" s="687" t="str">
        <f t="shared" si="59"/>
        <v>1w</v>
      </c>
      <c r="X3383" s="683">
        <f>_xll.qlCalendarAdvance(Calendar,X3382,W3383,"f",FALSE)</f>
        <v>62982</v>
      </c>
      <c r="Y3383" s="682">
        <f>_xll.qlCalendarAdvance(Calendar,X3383,NDays&amp;"D")</f>
        <v>62982</v>
      </c>
      <c r="Z3383" s="681">
        <v>2.2710549589640694E-2</v>
      </c>
      <c r="AA3383" s="686"/>
      <c r="AB3383" s="685"/>
    </row>
    <row r="3384" spans="22:28" x14ac:dyDescent="0.2">
      <c r="V3384" s="688"/>
      <c r="W3384" s="687" t="str">
        <f t="shared" si="59"/>
        <v>1w</v>
      </c>
      <c r="X3384" s="683">
        <f>_xll.qlCalendarAdvance(Calendar,X3383,W3384,"f",FALSE)</f>
        <v>62989</v>
      </c>
      <c r="Y3384" s="682">
        <f>_xll.qlCalendarAdvance(Calendar,X3384,NDays&amp;"D")</f>
        <v>62989</v>
      </c>
      <c r="Z3384" s="681">
        <v>2.2712727745880512E-2</v>
      </c>
      <c r="AA3384" s="686"/>
      <c r="AB3384" s="685"/>
    </row>
    <row r="3385" spans="22:28" x14ac:dyDescent="0.2">
      <c r="V3385" s="688"/>
      <c r="W3385" s="687" t="str">
        <f t="shared" si="59"/>
        <v>1w</v>
      </c>
      <c r="X3385" s="683">
        <f>_xll.qlCalendarAdvance(Calendar,X3384,W3385,"f",FALSE)</f>
        <v>62996</v>
      </c>
      <c r="Y3385" s="682">
        <f>_xll.qlCalendarAdvance(Calendar,X3385,NDays&amp;"D")</f>
        <v>62996</v>
      </c>
      <c r="Z3385" s="681">
        <v>2.2714892153672395E-2</v>
      </c>
      <c r="AA3385" s="686"/>
      <c r="AB3385" s="685"/>
    </row>
    <row r="3386" spans="22:28" x14ac:dyDescent="0.2">
      <c r="V3386" s="688"/>
      <c r="W3386" s="687" t="str">
        <f t="shared" si="59"/>
        <v>1w</v>
      </c>
      <c r="X3386" s="683">
        <f>_xll.qlCalendarAdvance(Calendar,X3385,W3386,"f",FALSE)</f>
        <v>63003</v>
      </c>
      <c r="Y3386" s="682">
        <f>_xll.qlCalendarAdvance(Calendar,X3386,NDays&amp;"D")</f>
        <v>63003</v>
      </c>
      <c r="Z3386" s="681">
        <v>2.2717042813097388E-2</v>
      </c>
      <c r="AA3386" s="686"/>
      <c r="AB3386" s="685"/>
    </row>
    <row r="3387" spans="22:28" x14ac:dyDescent="0.2">
      <c r="V3387" s="688"/>
      <c r="W3387" s="687" t="str">
        <f t="shared" si="59"/>
        <v>1w</v>
      </c>
      <c r="X3387" s="683">
        <f>_xll.qlCalendarAdvance(Calendar,X3386,W3387,"f",FALSE)</f>
        <v>63010</v>
      </c>
      <c r="Y3387" s="682">
        <f>_xll.qlCalendarAdvance(Calendar,X3387,NDays&amp;"D")</f>
        <v>63010</v>
      </c>
      <c r="Z3387" s="681">
        <v>2.2719179723912353E-2</v>
      </c>
      <c r="AA3387" s="686"/>
      <c r="AB3387" s="685"/>
    </row>
    <row r="3388" spans="22:28" x14ac:dyDescent="0.2">
      <c r="V3388" s="688"/>
      <c r="W3388" s="687" t="str">
        <f t="shared" si="59"/>
        <v>1w</v>
      </c>
      <c r="X3388" s="683">
        <f>_xll.qlCalendarAdvance(Calendar,X3387,W3388,"f",FALSE)</f>
        <v>63017</v>
      </c>
      <c r="Y3388" s="682">
        <f>_xll.qlCalendarAdvance(Calendar,X3388,NDays&amp;"D")</f>
        <v>63017</v>
      </c>
      <c r="Z3388" s="681">
        <v>2.2721302886117289E-2</v>
      </c>
      <c r="AA3388" s="686"/>
      <c r="AB3388" s="685"/>
    </row>
    <row r="3389" spans="22:28" x14ac:dyDescent="0.2">
      <c r="V3389" s="688"/>
      <c r="W3389" s="687" t="str">
        <f t="shared" si="59"/>
        <v>1w</v>
      </c>
      <c r="X3389" s="683">
        <f>_xll.qlCalendarAdvance(Calendar,X3388,W3389,"f",FALSE)</f>
        <v>63024</v>
      </c>
      <c r="Y3389" s="682">
        <f>_xll.qlCalendarAdvance(Calendar,X3389,NDays&amp;"D")</f>
        <v>63024</v>
      </c>
      <c r="Z3389" s="681">
        <v>2.2723412300117429E-2</v>
      </c>
      <c r="AA3389" s="686"/>
      <c r="AB3389" s="685"/>
    </row>
    <row r="3390" spans="22:28" x14ac:dyDescent="0.2">
      <c r="V3390" s="688"/>
      <c r="W3390" s="687" t="str">
        <f t="shared" si="59"/>
        <v>1w</v>
      </c>
      <c r="X3390" s="683">
        <f>_xll.qlCalendarAdvance(Calendar,X3389,W3390,"f",FALSE)</f>
        <v>63031</v>
      </c>
      <c r="Y3390" s="682">
        <f>_xll.qlCalendarAdvance(Calendar,X3390,NDays&amp;"D")</f>
        <v>63031</v>
      </c>
      <c r="Z3390" s="681">
        <v>2.2725507965507541E-2</v>
      </c>
      <c r="AA3390" s="686"/>
      <c r="AB3390" s="685"/>
    </row>
    <row r="3391" spans="22:28" x14ac:dyDescent="0.2">
      <c r="V3391" s="688"/>
      <c r="W3391" s="687" t="str">
        <f t="shared" si="59"/>
        <v>1w</v>
      </c>
      <c r="X3391" s="683">
        <f>_xll.qlCalendarAdvance(Calendar,X3390,W3391,"f",FALSE)</f>
        <v>63038</v>
      </c>
      <c r="Y3391" s="682">
        <f>_xll.qlCalendarAdvance(Calendar,X3391,NDays&amp;"D")</f>
        <v>63038</v>
      </c>
      <c r="Z3391" s="681">
        <v>2.2727589882287624E-2</v>
      </c>
      <c r="AA3391" s="686"/>
      <c r="AB3391" s="685"/>
    </row>
    <row r="3392" spans="22:28" x14ac:dyDescent="0.2">
      <c r="V3392" s="688"/>
      <c r="W3392" s="687" t="str">
        <f t="shared" si="59"/>
        <v>1w</v>
      </c>
      <c r="X3392" s="683">
        <f>_xll.qlCalendarAdvance(Calendar,X3391,W3392,"f",FALSE)</f>
        <v>63045</v>
      </c>
      <c r="Y3392" s="682">
        <f>_xll.qlCalendarAdvance(Calendar,X3392,NDays&amp;"D")</f>
        <v>63045</v>
      </c>
      <c r="Z3392" s="681">
        <v>2.2729658050619772E-2</v>
      </c>
      <c r="AA3392" s="686"/>
      <c r="AB3392" s="685"/>
    </row>
    <row r="3393" spans="22:28" x14ac:dyDescent="0.2">
      <c r="V3393" s="688"/>
      <c r="W3393" s="687" t="str">
        <f t="shared" si="59"/>
        <v>1w</v>
      </c>
      <c r="X3393" s="683">
        <f>_xll.qlCalendarAdvance(Calendar,X3392,W3393,"f",FALSE)</f>
        <v>63052</v>
      </c>
      <c r="Y3393" s="682">
        <f>_xll.qlCalendarAdvance(Calendar,X3393,NDays&amp;"D")</f>
        <v>63052</v>
      </c>
      <c r="Z3393" s="681">
        <v>2.273171247058503E-2</v>
      </c>
      <c r="AA3393" s="686"/>
      <c r="AB3393" s="685"/>
    </row>
    <row r="3394" spans="22:28" x14ac:dyDescent="0.2">
      <c r="V3394" s="688"/>
      <c r="W3394" s="687" t="str">
        <f t="shared" si="59"/>
        <v>1w</v>
      </c>
      <c r="X3394" s="683">
        <f>_xll.qlCalendarAdvance(Calendar,X3393,W3394,"f",FALSE)</f>
        <v>63059</v>
      </c>
      <c r="Y3394" s="682">
        <f>_xll.qlCalendarAdvance(Calendar,X3394,NDays&amp;"D")</f>
        <v>63059</v>
      </c>
      <c r="Z3394" s="681">
        <v>2.2733753142021307E-2</v>
      </c>
      <c r="AA3394" s="686"/>
      <c r="AB3394" s="685"/>
    </row>
    <row r="3395" spans="22:28" x14ac:dyDescent="0.2">
      <c r="V3395" s="688"/>
      <c r="W3395" s="687" t="str">
        <f t="shared" si="59"/>
        <v>1w</v>
      </c>
      <c r="X3395" s="683">
        <f>_xll.qlCalendarAdvance(Calendar,X3394,W3395,"f",FALSE)</f>
        <v>63066</v>
      </c>
      <c r="Y3395" s="682">
        <f>_xll.qlCalendarAdvance(Calendar,X3395,NDays&amp;"D")</f>
        <v>63066</v>
      </c>
      <c r="Z3395" s="681">
        <v>2.2735780064847555E-2</v>
      </c>
      <c r="AA3395" s="686"/>
      <c r="AB3395" s="685"/>
    </row>
    <row r="3396" spans="22:28" x14ac:dyDescent="0.2">
      <c r="V3396" s="688"/>
      <c r="W3396" s="687" t="str">
        <f t="shared" si="59"/>
        <v>1w</v>
      </c>
      <c r="X3396" s="683">
        <f>_xll.qlCalendarAdvance(Calendar,X3395,W3396,"f",FALSE)</f>
        <v>63073</v>
      </c>
      <c r="Y3396" s="682">
        <f>_xll.qlCalendarAdvance(Calendar,X3396,NDays&amp;"D")</f>
        <v>63073</v>
      </c>
      <c r="Z3396" s="681">
        <v>2.2737793239144821E-2</v>
      </c>
      <c r="AA3396" s="686"/>
      <c r="AB3396" s="685"/>
    </row>
    <row r="3397" spans="22:28" x14ac:dyDescent="0.2">
      <c r="V3397" s="688"/>
      <c r="W3397" s="687" t="str">
        <f t="shared" si="59"/>
        <v>1w</v>
      </c>
      <c r="X3397" s="683">
        <f>_xll.qlCalendarAdvance(Calendar,X3396,W3397,"f",FALSE)</f>
        <v>63080</v>
      </c>
      <c r="Y3397" s="682">
        <f>_xll.qlCalendarAdvance(Calendar,X3397,NDays&amp;"D")</f>
        <v>63080</v>
      </c>
      <c r="Z3397" s="681">
        <v>2.2739792665075198E-2</v>
      </c>
      <c r="AA3397" s="686"/>
      <c r="AB3397" s="685"/>
    </row>
    <row r="3398" spans="22:28" x14ac:dyDescent="0.2">
      <c r="V3398" s="688"/>
      <c r="W3398" s="687" t="str">
        <f t="shared" si="59"/>
        <v>1w</v>
      </c>
      <c r="X3398" s="683">
        <f>_xll.qlCalendarAdvance(Calendar,X3397,W3398,"f",FALSE)</f>
        <v>63087</v>
      </c>
      <c r="Y3398" s="682">
        <f>_xll.qlCalendarAdvance(Calendar,X3398,NDays&amp;"D")</f>
        <v>63087</v>
      </c>
      <c r="Z3398" s="681">
        <v>2.2741778342557639E-2</v>
      </c>
      <c r="AA3398" s="686"/>
      <c r="AB3398" s="685"/>
    </row>
    <row r="3399" spans="22:28" x14ac:dyDescent="0.2">
      <c r="V3399" s="688"/>
      <c r="W3399" s="687" t="str">
        <f t="shared" si="59"/>
        <v>1w</v>
      </c>
      <c r="X3399" s="683">
        <f>_xll.qlCalendarAdvance(Calendar,X3398,W3399,"f",FALSE)</f>
        <v>63094</v>
      </c>
      <c r="Y3399" s="682">
        <f>_xll.qlCalendarAdvance(Calendar,X3399,NDays&amp;"D")</f>
        <v>63094</v>
      </c>
      <c r="Z3399" s="681">
        <v>2.2743750271349006E-2</v>
      </c>
      <c r="AA3399" s="686"/>
      <c r="AB3399" s="685"/>
    </row>
    <row r="3400" spans="22:28" x14ac:dyDescent="0.2">
      <c r="V3400" s="688"/>
      <c r="W3400" s="687" t="str">
        <f t="shared" si="59"/>
        <v>1w</v>
      </c>
      <c r="X3400" s="683">
        <f>_xll.qlCalendarAdvance(Calendar,X3399,W3400,"f",FALSE)</f>
        <v>63101</v>
      </c>
      <c r="Y3400" s="682">
        <f>_xll.qlCalendarAdvance(Calendar,X3400,NDays&amp;"D")</f>
        <v>63101</v>
      </c>
      <c r="Z3400" s="681">
        <v>2.2745708451692437E-2</v>
      </c>
      <c r="AA3400" s="686"/>
      <c r="AB3400" s="685"/>
    </row>
    <row r="3401" spans="22:28" x14ac:dyDescent="0.2">
      <c r="V3401" s="688"/>
      <c r="W3401" s="687" t="str">
        <f t="shared" si="59"/>
        <v>1w</v>
      </c>
      <c r="X3401" s="683">
        <f>_xll.qlCalendarAdvance(Calendar,X3400,W3401,"f",FALSE)</f>
        <v>63108</v>
      </c>
      <c r="Y3401" s="682">
        <f>_xll.qlCalendarAdvance(Calendar,X3401,NDays&amp;"D")</f>
        <v>63108</v>
      </c>
      <c r="Z3401" s="681">
        <v>2.2747652883750025E-2</v>
      </c>
      <c r="AA3401" s="686"/>
      <c r="AB3401" s="685"/>
    </row>
    <row r="3402" spans="22:28" x14ac:dyDescent="0.2">
      <c r="V3402" s="688"/>
      <c r="W3402" s="687" t="str">
        <f t="shared" si="59"/>
        <v>1w</v>
      </c>
      <c r="X3402" s="683">
        <f>_xll.qlCalendarAdvance(Calendar,X3401,W3402,"f",FALSE)</f>
        <v>63115</v>
      </c>
      <c r="Y3402" s="682">
        <f>_xll.qlCalendarAdvance(Calendar,X3402,NDays&amp;"D")</f>
        <v>63115</v>
      </c>
      <c r="Z3402" s="681">
        <v>2.2749583567116538E-2</v>
      </c>
      <c r="AA3402" s="686"/>
      <c r="AB3402" s="685"/>
    </row>
    <row r="3403" spans="22:28" x14ac:dyDescent="0.2">
      <c r="V3403" s="688"/>
      <c r="W3403" s="687" t="str">
        <f t="shared" si="59"/>
        <v>1w</v>
      </c>
      <c r="X3403" s="683">
        <f>_xll.qlCalendarAdvance(Calendar,X3402,W3403,"f",FALSE)</f>
        <v>63122</v>
      </c>
      <c r="Y3403" s="682">
        <f>_xll.qlCalendarAdvance(Calendar,X3403,NDays&amp;"D")</f>
        <v>63122</v>
      </c>
      <c r="Z3403" s="681">
        <v>2.2751500502035116E-2</v>
      </c>
      <c r="AA3403" s="686"/>
      <c r="AB3403" s="685"/>
    </row>
    <row r="3404" spans="22:28" x14ac:dyDescent="0.2">
      <c r="V3404" s="688"/>
      <c r="W3404" s="687" t="str">
        <f t="shared" si="59"/>
        <v>1w</v>
      </c>
      <c r="X3404" s="683">
        <f>_xll.qlCalendarAdvance(Calendar,X3403,W3404,"f",FALSE)</f>
        <v>63129</v>
      </c>
      <c r="Y3404" s="682">
        <f>_xll.qlCalendarAdvance(Calendar,X3404,NDays&amp;"D")</f>
        <v>63129</v>
      </c>
      <c r="Z3404" s="681">
        <v>2.2753403688424712E-2</v>
      </c>
      <c r="AA3404" s="686"/>
      <c r="AB3404" s="685"/>
    </row>
    <row r="3405" spans="22:28" x14ac:dyDescent="0.2">
      <c r="V3405" s="688"/>
      <c r="W3405" s="687" t="str">
        <f t="shared" si="59"/>
        <v>1w</v>
      </c>
      <c r="X3405" s="683">
        <f>_xll.qlCalendarAdvance(Calendar,X3404,W3405,"f",FALSE)</f>
        <v>63136</v>
      </c>
      <c r="Y3405" s="682">
        <f>_xll.qlCalendarAdvance(Calendar,X3405,NDays&amp;"D")</f>
        <v>63136</v>
      </c>
      <c r="Z3405" s="681">
        <v>2.2755293126285325E-2</v>
      </c>
      <c r="AA3405" s="686"/>
      <c r="AB3405" s="685"/>
    </row>
    <row r="3406" spans="22:28" x14ac:dyDescent="0.2">
      <c r="V3406" s="688"/>
      <c r="W3406" s="687" t="str">
        <f t="shared" si="59"/>
        <v>1w</v>
      </c>
      <c r="X3406" s="683">
        <f>_xll.qlCalendarAdvance(Calendar,X3405,W3406,"f",FALSE)</f>
        <v>63143</v>
      </c>
      <c r="Y3406" s="682">
        <f>_xll.qlCalendarAdvance(Calendar,X3406,NDays&amp;"D")</f>
        <v>63143</v>
      </c>
      <c r="Z3406" s="681">
        <v>2.2757168815698003E-2</v>
      </c>
      <c r="AA3406" s="686"/>
      <c r="AB3406" s="685"/>
    </row>
    <row r="3407" spans="22:28" x14ac:dyDescent="0.2">
      <c r="V3407" s="688"/>
      <c r="W3407" s="687" t="str">
        <f t="shared" si="59"/>
        <v>1w</v>
      </c>
      <c r="X3407" s="683">
        <f>_xll.qlCalendarAdvance(Calendar,X3406,W3407,"f",FALSE)</f>
        <v>63150</v>
      </c>
      <c r="Y3407" s="682">
        <f>_xll.qlCalendarAdvance(Calendar,X3407,NDays&amp;"D")</f>
        <v>63150</v>
      </c>
      <c r="Z3407" s="681">
        <v>2.2759030756419607E-2</v>
      </c>
      <c r="AA3407" s="686"/>
      <c r="AB3407" s="685"/>
    </row>
    <row r="3408" spans="22:28" x14ac:dyDescent="0.2">
      <c r="V3408" s="688"/>
      <c r="W3408" s="687" t="str">
        <f t="shared" si="59"/>
        <v>1w</v>
      </c>
      <c r="X3408" s="683">
        <f>_xll.qlCalendarAdvance(Calendar,X3407,W3408,"f",FALSE)</f>
        <v>63157</v>
      </c>
      <c r="Y3408" s="682">
        <f>_xll.qlCalendarAdvance(Calendar,X3408,NDays&amp;"D")</f>
        <v>63157</v>
      </c>
      <c r="Z3408" s="681">
        <v>2.276087894901746E-2</v>
      </c>
      <c r="AA3408" s="686"/>
      <c r="AB3408" s="685"/>
    </row>
    <row r="3409" spans="22:28" x14ac:dyDescent="0.2">
      <c r="V3409" s="688"/>
      <c r="W3409" s="687" t="str">
        <f t="shared" si="59"/>
        <v>1w</v>
      </c>
      <c r="X3409" s="683">
        <f>_xll.qlCalendarAdvance(Calendar,X3408,W3409,"f",FALSE)</f>
        <v>63164</v>
      </c>
      <c r="Y3409" s="682">
        <f>_xll.qlCalendarAdvance(Calendar,X3409,NDays&amp;"D")</f>
        <v>63164</v>
      </c>
      <c r="Z3409" s="681">
        <v>2.2762713393005285E-2</v>
      </c>
      <c r="AA3409" s="686"/>
      <c r="AB3409" s="685"/>
    </row>
    <row r="3410" spans="22:28" x14ac:dyDescent="0.2">
      <c r="V3410" s="688"/>
      <c r="W3410" s="687" t="str">
        <f t="shared" ref="W3410:W3473" si="60">W3409</f>
        <v>1w</v>
      </c>
      <c r="X3410" s="683">
        <f>_xll.qlCalendarAdvance(Calendar,X3409,W3410,"f",FALSE)</f>
        <v>63171</v>
      </c>
      <c r="Y3410" s="682">
        <f>_xll.qlCalendarAdvance(Calendar,X3410,NDays&amp;"D")</f>
        <v>63171</v>
      </c>
      <c r="Z3410" s="681">
        <v>2.2764534088220989E-2</v>
      </c>
      <c r="AA3410" s="686"/>
      <c r="AB3410" s="685"/>
    </row>
    <row r="3411" spans="22:28" x14ac:dyDescent="0.2">
      <c r="V3411" s="688"/>
      <c r="W3411" s="687" t="str">
        <f t="shared" si="60"/>
        <v>1w</v>
      </c>
      <c r="X3411" s="683">
        <f>_xll.qlCalendarAdvance(Calendar,X3410,W3411,"f",FALSE)</f>
        <v>63178</v>
      </c>
      <c r="Y3411" s="682">
        <f>_xll.qlCalendarAdvance(Calendar,X3411,NDays&amp;"D")</f>
        <v>63178</v>
      </c>
      <c r="Z3411" s="681">
        <v>2.2766341035231896E-2</v>
      </c>
      <c r="AA3411" s="686"/>
      <c r="AB3411" s="685"/>
    </row>
    <row r="3412" spans="22:28" x14ac:dyDescent="0.2">
      <c r="V3412" s="688"/>
      <c r="W3412" s="687" t="str">
        <f t="shared" si="60"/>
        <v>1w</v>
      </c>
      <c r="X3412" s="683">
        <f>_xll.qlCalendarAdvance(Calendar,X3411,W3412,"f",FALSE)</f>
        <v>63186</v>
      </c>
      <c r="Y3412" s="682">
        <f>_xll.qlCalendarAdvance(Calendar,X3412,NDays&amp;"D")</f>
        <v>63186</v>
      </c>
      <c r="Z3412" s="681">
        <v>2.276838928246927E-2</v>
      </c>
      <c r="AA3412" s="686"/>
      <c r="AB3412" s="685"/>
    </row>
    <row r="3413" spans="22:28" x14ac:dyDescent="0.2">
      <c r="V3413" s="688"/>
      <c r="W3413" s="687" t="str">
        <f t="shared" si="60"/>
        <v>1w</v>
      </c>
      <c r="X3413" s="683">
        <f>_xll.qlCalendarAdvance(Calendar,X3412,W3413,"f",FALSE)</f>
        <v>63193</v>
      </c>
      <c r="Y3413" s="682">
        <f>_xll.qlCalendarAdvance(Calendar,X3413,NDays&amp;"D")</f>
        <v>63193</v>
      </c>
      <c r="Z3413" s="681">
        <v>2.2770166768346645E-2</v>
      </c>
      <c r="AA3413" s="686"/>
      <c r="AB3413" s="685"/>
    </row>
    <row r="3414" spans="22:28" x14ac:dyDescent="0.2">
      <c r="V3414" s="688"/>
      <c r="W3414" s="687" t="str">
        <f t="shared" si="60"/>
        <v>1w</v>
      </c>
      <c r="X3414" s="683">
        <f>_xll.qlCalendarAdvance(Calendar,X3413,W3414,"f",FALSE)</f>
        <v>63200</v>
      </c>
      <c r="Y3414" s="682">
        <f>_xll.qlCalendarAdvance(Calendar,X3414,NDays&amp;"D")</f>
        <v>63200</v>
      </c>
      <c r="Z3414" s="681">
        <v>2.2771930505695037E-2</v>
      </c>
      <c r="AA3414" s="686"/>
      <c r="AB3414" s="685"/>
    </row>
    <row r="3415" spans="22:28" x14ac:dyDescent="0.2">
      <c r="V3415" s="688"/>
      <c r="W3415" s="687" t="str">
        <f t="shared" si="60"/>
        <v>1w</v>
      </c>
      <c r="X3415" s="683">
        <f>_xll.qlCalendarAdvance(Calendar,X3414,W3415,"f",FALSE)</f>
        <v>63207</v>
      </c>
      <c r="Y3415" s="682">
        <f>_xll.qlCalendarAdvance(Calendar,X3415,NDays&amp;"D")</f>
        <v>63207</v>
      </c>
      <c r="Z3415" s="681">
        <v>2.2773680494514448E-2</v>
      </c>
      <c r="AA3415" s="686"/>
      <c r="AB3415" s="685"/>
    </row>
    <row r="3416" spans="22:28" x14ac:dyDescent="0.2">
      <c r="V3416" s="688"/>
      <c r="W3416" s="687" t="str">
        <f t="shared" si="60"/>
        <v>1w</v>
      </c>
      <c r="X3416" s="683">
        <f>_xll.qlCalendarAdvance(Calendar,X3415,W3416,"f",FALSE)</f>
        <v>63214</v>
      </c>
      <c r="Y3416" s="682">
        <f>_xll.qlCalendarAdvance(Calendar,X3416,NDays&amp;"D")</f>
        <v>63214</v>
      </c>
      <c r="Z3416" s="681">
        <v>2.2775416734885923E-2</v>
      </c>
      <c r="AA3416" s="686"/>
      <c r="AB3416" s="685"/>
    </row>
    <row r="3417" spans="22:28" x14ac:dyDescent="0.2">
      <c r="V3417" s="688"/>
      <c r="W3417" s="687" t="str">
        <f t="shared" si="60"/>
        <v>1w</v>
      </c>
      <c r="X3417" s="683">
        <f>_xll.qlCalendarAdvance(Calendar,X3416,W3417,"f",FALSE)</f>
        <v>63221</v>
      </c>
      <c r="Y3417" s="682">
        <f>_xll.qlCalendarAdvance(Calendar,X3417,NDays&amp;"D")</f>
        <v>63221</v>
      </c>
      <c r="Z3417" s="681">
        <v>2.2777139226647369E-2</v>
      </c>
      <c r="AA3417" s="686"/>
      <c r="AB3417" s="685"/>
    </row>
    <row r="3418" spans="22:28" x14ac:dyDescent="0.2">
      <c r="V3418" s="688"/>
      <c r="W3418" s="687" t="str">
        <f t="shared" si="60"/>
        <v>1w</v>
      </c>
      <c r="X3418" s="683">
        <f>_xll.qlCalendarAdvance(Calendar,X3417,W3418,"f",FALSE)</f>
        <v>63228</v>
      </c>
      <c r="Y3418" s="682">
        <f>_xll.qlCalendarAdvance(Calendar,X3418,NDays&amp;"D")</f>
        <v>63228</v>
      </c>
      <c r="Z3418" s="681">
        <v>2.2778847970041927E-2</v>
      </c>
      <c r="AA3418" s="686"/>
      <c r="AB3418" s="685"/>
    </row>
    <row r="3419" spans="22:28" x14ac:dyDescent="0.2">
      <c r="V3419" s="688"/>
      <c r="W3419" s="687" t="str">
        <f t="shared" si="60"/>
        <v>1w</v>
      </c>
      <c r="X3419" s="683">
        <f>_xll.qlCalendarAdvance(Calendar,X3418,W3419,"f",FALSE)</f>
        <v>63235</v>
      </c>
      <c r="Y3419" s="682">
        <f>_xll.qlCalendarAdvance(Calendar,X3419,NDays&amp;"D")</f>
        <v>63235</v>
      </c>
      <c r="Z3419" s="681">
        <v>2.2780542964826456E-2</v>
      </c>
      <c r="AA3419" s="686"/>
      <c r="AB3419" s="685"/>
    </row>
    <row r="3420" spans="22:28" x14ac:dyDescent="0.2">
      <c r="V3420" s="688"/>
      <c r="W3420" s="687" t="str">
        <f t="shared" si="60"/>
        <v>1w</v>
      </c>
      <c r="X3420" s="683">
        <f>_xll.qlCalendarAdvance(Calendar,X3419,W3420,"f",FALSE)</f>
        <v>63242</v>
      </c>
      <c r="Y3420" s="682">
        <f>_xll.qlCalendarAdvance(Calendar,X3420,NDays&amp;"D")</f>
        <v>63242</v>
      </c>
      <c r="Z3420" s="681">
        <v>2.2782224211163049E-2</v>
      </c>
      <c r="AA3420" s="686"/>
      <c r="AB3420" s="685"/>
    </row>
    <row r="3421" spans="22:28" x14ac:dyDescent="0.2">
      <c r="V3421" s="688"/>
      <c r="W3421" s="687" t="str">
        <f t="shared" si="60"/>
        <v>1w</v>
      </c>
      <c r="X3421" s="683">
        <f>_xll.qlCalendarAdvance(Calendar,X3420,W3421,"f",FALSE)</f>
        <v>63249</v>
      </c>
      <c r="Y3421" s="682">
        <f>_xll.qlCalendarAdvance(Calendar,X3421,NDays&amp;"D")</f>
        <v>63249</v>
      </c>
      <c r="Z3421" s="681">
        <v>2.2783891709051707E-2</v>
      </c>
      <c r="AA3421" s="686"/>
      <c r="AB3421" s="685"/>
    </row>
    <row r="3422" spans="22:28" x14ac:dyDescent="0.2">
      <c r="V3422" s="688"/>
      <c r="W3422" s="687" t="str">
        <f t="shared" si="60"/>
        <v>1w</v>
      </c>
      <c r="X3422" s="683">
        <f>_xll.qlCalendarAdvance(Calendar,X3421,W3422,"f",FALSE)</f>
        <v>63256</v>
      </c>
      <c r="Y3422" s="682">
        <f>_xll.qlCalendarAdvance(Calendar,X3422,NDays&amp;"D")</f>
        <v>63256</v>
      </c>
      <c r="Z3422" s="681">
        <v>2.278554545824929E-2</v>
      </c>
      <c r="AA3422" s="686"/>
      <c r="AB3422" s="685"/>
    </row>
    <row r="3423" spans="22:28" x14ac:dyDescent="0.2">
      <c r="V3423" s="688"/>
      <c r="W3423" s="687" t="str">
        <f t="shared" si="60"/>
        <v>1w</v>
      </c>
      <c r="X3423" s="683">
        <f>_xll.qlCalendarAdvance(Calendar,X3422,W3423,"f",FALSE)</f>
        <v>63263</v>
      </c>
      <c r="Y3423" s="682">
        <f>_xll.qlCalendarAdvance(Calendar,X3423,NDays&amp;"D")</f>
        <v>63263</v>
      </c>
      <c r="Z3423" s="681">
        <v>2.2787185458998938E-2</v>
      </c>
      <c r="AA3423" s="686"/>
      <c r="AB3423" s="685"/>
    </row>
    <row r="3424" spans="22:28" x14ac:dyDescent="0.2">
      <c r="V3424" s="688"/>
      <c r="W3424" s="687" t="str">
        <f t="shared" si="60"/>
        <v>1w</v>
      </c>
      <c r="X3424" s="683">
        <f>_xll.qlCalendarAdvance(Calendar,X3423,W3424,"f",FALSE)</f>
        <v>63270</v>
      </c>
      <c r="Y3424" s="682">
        <f>_xll.qlCalendarAdvance(Calendar,X3424,NDays&amp;"D")</f>
        <v>63270</v>
      </c>
      <c r="Z3424" s="681">
        <v>2.2788811711462742E-2</v>
      </c>
      <c r="AA3424" s="686"/>
      <c r="AB3424" s="685"/>
    </row>
    <row r="3425" spans="22:28" x14ac:dyDescent="0.2">
      <c r="V3425" s="688"/>
      <c r="W3425" s="687" t="str">
        <f t="shared" si="60"/>
        <v>1w</v>
      </c>
      <c r="X3425" s="683">
        <f>_xll.qlCalendarAdvance(Calendar,X3424,W3425,"f",FALSE)</f>
        <v>63277</v>
      </c>
      <c r="Y3425" s="682">
        <f>_xll.qlCalendarAdvance(Calendar,X3425,NDays&amp;"D")</f>
        <v>63277</v>
      </c>
      <c r="Z3425" s="681">
        <v>2.2790424215154426E-2</v>
      </c>
      <c r="AA3425" s="686"/>
      <c r="AB3425" s="685"/>
    </row>
    <row r="3426" spans="22:28" x14ac:dyDescent="0.2">
      <c r="V3426" s="688"/>
      <c r="W3426" s="687" t="str">
        <f t="shared" si="60"/>
        <v>1w</v>
      </c>
      <c r="X3426" s="683">
        <f>_xll.qlCalendarAdvance(Calendar,X3425,W3426,"f",FALSE)</f>
        <v>63284</v>
      </c>
      <c r="Y3426" s="682">
        <f>_xll.qlCalendarAdvance(Calendar,X3426,NDays&amp;"D")</f>
        <v>63284</v>
      </c>
      <c r="Z3426" s="681">
        <v>2.279202297047922E-2</v>
      </c>
      <c r="AA3426" s="686"/>
      <c r="AB3426" s="685"/>
    </row>
    <row r="3427" spans="22:28" x14ac:dyDescent="0.2">
      <c r="V3427" s="688"/>
      <c r="W3427" s="687" t="str">
        <f t="shared" si="60"/>
        <v>1w</v>
      </c>
      <c r="X3427" s="683">
        <f>_xll.qlCalendarAdvance(Calendar,X3426,W3427,"f",FALSE)</f>
        <v>63291</v>
      </c>
      <c r="Y3427" s="682">
        <f>_xll.qlCalendarAdvance(Calendar,X3427,NDays&amp;"D")</f>
        <v>63291</v>
      </c>
      <c r="Z3427" s="681">
        <v>2.2793607977356078E-2</v>
      </c>
      <c r="AA3427" s="686"/>
      <c r="AB3427" s="685"/>
    </row>
    <row r="3428" spans="22:28" x14ac:dyDescent="0.2">
      <c r="V3428" s="688"/>
      <c r="W3428" s="687" t="str">
        <f t="shared" si="60"/>
        <v>1w</v>
      </c>
      <c r="X3428" s="683">
        <f>_xll.qlCalendarAdvance(Calendar,X3427,W3428,"f",FALSE)</f>
        <v>63298</v>
      </c>
      <c r="Y3428" s="682">
        <f>_xll.qlCalendarAdvance(Calendar,X3428,NDays&amp;"D")</f>
        <v>63298</v>
      </c>
      <c r="Z3428" s="681">
        <v>2.2795179235785001E-2</v>
      </c>
      <c r="AA3428" s="686"/>
      <c r="AB3428" s="685"/>
    </row>
    <row r="3429" spans="22:28" x14ac:dyDescent="0.2">
      <c r="V3429" s="688"/>
      <c r="W3429" s="687" t="str">
        <f t="shared" si="60"/>
        <v>1w</v>
      </c>
      <c r="X3429" s="683">
        <f>_xll.qlCalendarAdvance(Calendar,X3428,W3429,"f",FALSE)</f>
        <v>63305</v>
      </c>
      <c r="Y3429" s="682">
        <f>_xll.qlCalendarAdvance(Calendar,X3429,NDays&amp;"D")</f>
        <v>63305</v>
      </c>
      <c r="Z3429" s="681">
        <v>2.2796736745360757E-2</v>
      </c>
      <c r="AA3429" s="686"/>
      <c r="AB3429" s="685"/>
    </row>
    <row r="3430" spans="22:28" x14ac:dyDescent="0.2">
      <c r="V3430" s="688"/>
      <c r="W3430" s="687" t="str">
        <f t="shared" si="60"/>
        <v>1w</v>
      </c>
      <c r="X3430" s="683">
        <f>_xll.qlCalendarAdvance(Calendar,X3429,W3430,"f",FALSE)</f>
        <v>63312</v>
      </c>
      <c r="Y3430" s="682">
        <f>_xll.qlCalendarAdvance(Calendar,X3430,NDays&amp;"D")</f>
        <v>63312</v>
      </c>
      <c r="Z3430" s="681">
        <v>2.2798280506569624E-2</v>
      </c>
      <c r="AA3430" s="686"/>
      <c r="AB3430" s="685"/>
    </row>
    <row r="3431" spans="22:28" x14ac:dyDescent="0.2">
      <c r="V3431" s="688"/>
      <c r="W3431" s="687" t="str">
        <f t="shared" si="60"/>
        <v>1w</v>
      </c>
      <c r="X3431" s="683">
        <f>_xll.qlCalendarAdvance(Calendar,X3430,W3431,"f",FALSE)</f>
        <v>63319</v>
      </c>
      <c r="Y3431" s="682">
        <f>_xll.qlCalendarAdvance(Calendar,X3431,NDays&amp;"D")</f>
        <v>63319</v>
      </c>
      <c r="Z3431" s="681">
        <v>2.2799810519573693E-2</v>
      </c>
      <c r="AA3431" s="686"/>
      <c r="AB3431" s="685"/>
    </row>
    <row r="3432" spans="22:28" x14ac:dyDescent="0.2">
      <c r="V3432" s="688"/>
      <c r="W3432" s="687" t="str">
        <f t="shared" si="60"/>
        <v>1w</v>
      </c>
      <c r="X3432" s="683">
        <f>_xll.qlCalendarAdvance(Calendar,X3431,W3432,"f",FALSE)</f>
        <v>63326</v>
      </c>
      <c r="Y3432" s="682">
        <f>_xll.qlCalendarAdvance(Calendar,X3432,NDays&amp;"D")</f>
        <v>63326</v>
      </c>
      <c r="Z3432" s="681">
        <v>2.2801326783886688E-2</v>
      </c>
      <c r="AA3432" s="686"/>
      <c r="AB3432" s="685"/>
    </row>
    <row r="3433" spans="22:28" x14ac:dyDescent="0.2">
      <c r="V3433" s="688"/>
      <c r="W3433" s="687" t="str">
        <f t="shared" si="60"/>
        <v>1w</v>
      </c>
      <c r="X3433" s="683">
        <f>_xll.qlCalendarAdvance(Calendar,X3432,W3433,"f",FALSE)</f>
        <v>63333</v>
      </c>
      <c r="Y3433" s="682">
        <f>_xll.qlCalendarAdvance(Calendar,X3433,NDays&amp;"D")</f>
        <v>63333</v>
      </c>
      <c r="Z3433" s="681">
        <v>2.2802829299589655E-2</v>
      </c>
      <c r="AA3433" s="686"/>
      <c r="AB3433" s="685"/>
    </row>
    <row r="3434" spans="22:28" x14ac:dyDescent="0.2">
      <c r="V3434" s="688"/>
      <c r="W3434" s="687" t="str">
        <f t="shared" si="60"/>
        <v>1w</v>
      </c>
      <c r="X3434" s="683">
        <f>_xll.qlCalendarAdvance(Calendar,X3433,W3434,"f",FALSE)</f>
        <v>63340</v>
      </c>
      <c r="Y3434" s="682">
        <f>_xll.qlCalendarAdvance(Calendar,X3434,NDays&amp;"D")</f>
        <v>63340</v>
      </c>
      <c r="Z3434" s="681">
        <v>2.2804318066844687E-2</v>
      </c>
      <c r="AA3434" s="686"/>
      <c r="AB3434" s="685"/>
    </row>
    <row r="3435" spans="22:28" x14ac:dyDescent="0.2">
      <c r="V3435" s="688"/>
      <c r="W3435" s="687" t="str">
        <f t="shared" si="60"/>
        <v>1w</v>
      </c>
      <c r="X3435" s="683">
        <f>_xll.qlCalendarAdvance(Calendar,X3434,W3435,"f",FALSE)</f>
        <v>63347</v>
      </c>
      <c r="Y3435" s="682">
        <f>_xll.qlCalendarAdvance(Calendar,X3435,NDays&amp;"D")</f>
        <v>63347</v>
      </c>
      <c r="Z3435" s="681">
        <v>2.2805793085732828E-2</v>
      </c>
      <c r="AA3435" s="686"/>
      <c r="AB3435" s="685"/>
    </row>
    <row r="3436" spans="22:28" x14ac:dyDescent="0.2">
      <c r="V3436" s="688"/>
      <c r="W3436" s="687" t="str">
        <f t="shared" si="60"/>
        <v>1w</v>
      </c>
      <c r="X3436" s="683">
        <f>_xll.qlCalendarAdvance(Calendar,X3435,W3436,"f",FALSE)</f>
        <v>63354</v>
      </c>
      <c r="Y3436" s="682">
        <f>_xll.qlCalendarAdvance(Calendar,X3436,NDays&amp;"D")</f>
        <v>63354</v>
      </c>
      <c r="Z3436" s="681">
        <v>2.2807254355929896E-2</v>
      </c>
      <c r="AA3436" s="686"/>
      <c r="AB3436" s="685"/>
    </row>
    <row r="3437" spans="22:28" x14ac:dyDescent="0.2">
      <c r="V3437" s="688"/>
      <c r="W3437" s="687" t="str">
        <f t="shared" si="60"/>
        <v>1w</v>
      </c>
      <c r="X3437" s="683">
        <f>_xll.qlCalendarAdvance(Calendar,X3436,W3437,"f",FALSE)</f>
        <v>63361</v>
      </c>
      <c r="Y3437" s="682">
        <f>_xll.qlCalendarAdvance(Calendar,X3437,NDays&amp;"D")</f>
        <v>63361</v>
      </c>
      <c r="Z3437" s="681">
        <v>2.2808701877679027E-2</v>
      </c>
      <c r="AA3437" s="686"/>
      <c r="AB3437" s="685"/>
    </row>
    <row r="3438" spans="22:28" x14ac:dyDescent="0.2">
      <c r="V3438" s="688"/>
      <c r="W3438" s="687" t="str">
        <f t="shared" si="60"/>
        <v>1w</v>
      </c>
      <c r="X3438" s="683">
        <f>_xll.qlCalendarAdvance(Calendar,X3437,W3438,"f",FALSE)</f>
        <v>63368</v>
      </c>
      <c r="Y3438" s="682">
        <f>_xll.qlCalendarAdvance(Calendar,X3438,NDays&amp;"D")</f>
        <v>63368</v>
      </c>
      <c r="Z3438" s="681">
        <v>2.281013565106127E-2</v>
      </c>
      <c r="AA3438" s="686"/>
      <c r="AB3438" s="685"/>
    </row>
    <row r="3439" spans="22:28" x14ac:dyDescent="0.2">
      <c r="V3439" s="688"/>
      <c r="W3439" s="687" t="str">
        <f t="shared" si="60"/>
        <v>1w</v>
      </c>
      <c r="X3439" s="683">
        <f>_xll.qlCalendarAdvance(Calendar,X3438,W3439,"f",FALSE)</f>
        <v>63375</v>
      </c>
      <c r="Y3439" s="682">
        <f>_xll.qlCalendarAdvance(Calendar,X3439,NDays&amp;"D")</f>
        <v>63375</v>
      </c>
      <c r="Z3439" s="681">
        <v>2.2811555675671391E-2</v>
      </c>
      <c r="AA3439" s="686"/>
      <c r="AB3439" s="685"/>
    </row>
    <row r="3440" spans="22:28" x14ac:dyDescent="0.2">
      <c r="V3440" s="688"/>
      <c r="W3440" s="687" t="str">
        <f t="shared" si="60"/>
        <v>1w</v>
      </c>
      <c r="X3440" s="683">
        <f>_xll.qlCalendarAdvance(Calendar,X3439,W3440,"f",FALSE)</f>
        <v>63382</v>
      </c>
      <c r="Y3440" s="682">
        <f>_xll.qlCalendarAdvance(Calendar,X3440,NDays&amp;"D")</f>
        <v>63382</v>
      </c>
      <c r="Z3440" s="681">
        <v>2.2812961951914623E-2</v>
      </c>
      <c r="AA3440" s="686"/>
      <c r="AB3440" s="685"/>
    </row>
    <row r="3441" spans="22:28" x14ac:dyDescent="0.2">
      <c r="V3441" s="688"/>
      <c r="W3441" s="687" t="str">
        <f t="shared" si="60"/>
        <v>1w</v>
      </c>
      <c r="X3441" s="683">
        <f>_xll.qlCalendarAdvance(Calendar,X3440,W3441,"f",FALSE)</f>
        <v>63389</v>
      </c>
      <c r="Y3441" s="682">
        <f>_xll.qlCalendarAdvance(Calendar,X3441,NDays&amp;"D")</f>
        <v>63389</v>
      </c>
      <c r="Z3441" s="681">
        <v>2.281435447970992E-2</v>
      </c>
      <c r="AA3441" s="686"/>
      <c r="AB3441" s="685"/>
    </row>
    <row r="3442" spans="22:28" x14ac:dyDescent="0.2">
      <c r="V3442" s="688"/>
      <c r="W3442" s="687" t="str">
        <f t="shared" si="60"/>
        <v>1w</v>
      </c>
      <c r="X3442" s="683">
        <f>_xll.qlCalendarAdvance(Calendar,X3441,W3442,"f",FALSE)</f>
        <v>63396</v>
      </c>
      <c r="Y3442" s="682">
        <f>_xll.qlCalendarAdvance(Calendar,X3442,NDays&amp;"D")</f>
        <v>63396</v>
      </c>
      <c r="Z3442" s="681">
        <v>2.2815733258976234E-2</v>
      </c>
      <c r="AA3442" s="686"/>
      <c r="AB3442" s="685"/>
    </row>
    <row r="3443" spans="22:28" x14ac:dyDescent="0.2">
      <c r="V3443" s="688"/>
      <c r="W3443" s="687" t="str">
        <f t="shared" si="60"/>
        <v>1w</v>
      </c>
      <c r="X3443" s="683">
        <f>_xll.qlCalendarAdvance(Calendar,X3442,W3443,"f",FALSE)</f>
        <v>63403</v>
      </c>
      <c r="Y3443" s="682">
        <f>_xll.qlCalendarAdvance(Calendar,X3443,NDays&amp;"D")</f>
        <v>63403</v>
      </c>
      <c r="Z3443" s="681">
        <v>2.281709828963252E-2</v>
      </c>
      <c r="AA3443" s="686"/>
      <c r="AB3443" s="685"/>
    </row>
    <row r="3444" spans="22:28" x14ac:dyDescent="0.2">
      <c r="V3444" s="688"/>
      <c r="W3444" s="687" t="str">
        <f t="shared" si="60"/>
        <v>1w</v>
      </c>
      <c r="X3444" s="683">
        <f>_xll.qlCalendarAdvance(Calendar,X3443,W3444,"f",FALSE)</f>
        <v>63410</v>
      </c>
      <c r="Y3444" s="682">
        <f>_xll.qlCalendarAdvance(Calendar,X3444,NDays&amp;"D")</f>
        <v>63410</v>
      </c>
      <c r="Z3444" s="681">
        <v>2.2818449571840871E-2</v>
      </c>
      <c r="AA3444" s="686"/>
      <c r="AB3444" s="685"/>
    </row>
    <row r="3445" spans="22:28" x14ac:dyDescent="0.2">
      <c r="V3445" s="688"/>
      <c r="W3445" s="687" t="str">
        <f t="shared" si="60"/>
        <v>1w</v>
      </c>
      <c r="X3445" s="683">
        <f>_xll.qlCalendarAdvance(Calendar,X3444,W3445,"f",FALSE)</f>
        <v>63417</v>
      </c>
      <c r="Y3445" s="682">
        <f>_xll.qlCalendarAdvance(Calendar,X3445,NDays&amp;"D")</f>
        <v>63417</v>
      </c>
      <c r="Z3445" s="681">
        <v>2.2819787105763378E-2</v>
      </c>
      <c r="AA3445" s="686"/>
      <c r="AB3445" s="685"/>
    </row>
    <row r="3446" spans="22:28" x14ac:dyDescent="0.2">
      <c r="V3446" s="688"/>
      <c r="W3446" s="687" t="str">
        <f t="shared" si="60"/>
        <v>1w</v>
      </c>
      <c r="X3446" s="683">
        <f>_xll.qlCalendarAdvance(Calendar,X3445,W3446,"f",FALSE)</f>
        <v>63424</v>
      </c>
      <c r="Y3446" s="682">
        <f>_xll.qlCalendarAdvance(Calendar,X3446,NDays&amp;"D")</f>
        <v>63424</v>
      </c>
      <c r="Z3446" s="681">
        <v>2.2821110890832719E-2</v>
      </c>
      <c r="AA3446" s="686"/>
      <c r="AB3446" s="685"/>
    </row>
    <row r="3447" spans="22:28" x14ac:dyDescent="0.2">
      <c r="V3447" s="688"/>
      <c r="W3447" s="687" t="str">
        <f t="shared" si="60"/>
        <v>1w</v>
      </c>
      <c r="X3447" s="683">
        <f>_xll.qlCalendarAdvance(Calendar,X3446,W3447,"f",FALSE)</f>
        <v>63431</v>
      </c>
      <c r="Y3447" s="682">
        <f>_xll.qlCalendarAdvance(Calendar,X3447,NDays&amp;"D")</f>
        <v>63431</v>
      </c>
      <c r="Z3447" s="681">
        <v>2.282242092753517E-2</v>
      </c>
      <c r="AA3447" s="686"/>
      <c r="AB3447" s="685"/>
    </row>
    <row r="3448" spans="22:28" x14ac:dyDescent="0.2">
      <c r="V3448" s="688"/>
      <c r="W3448" s="687" t="str">
        <f t="shared" si="60"/>
        <v>1w</v>
      </c>
      <c r="X3448" s="683">
        <f>_xll.qlCalendarAdvance(Calendar,X3447,W3448,"f",FALSE)</f>
        <v>63438</v>
      </c>
      <c r="Y3448" s="682">
        <f>_xll.qlCalendarAdvance(Calendar,X3448,NDays&amp;"D")</f>
        <v>63438</v>
      </c>
      <c r="Z3448" s="681">
        <v>2.2823717215708639E-2</v>
      </c>
      <c r="AA3448" s="686"/>
      <c r="AB3448" s="685"/>
    </row>
    <row r="3449" spans="22:28" x14ac:dyDescent="0.2">
      <c r="V3449" s="688"/>
      <c r="W3449" s="687" t="str">
        <f t="shared" si="60"/>
        <v>1w</v>
      </c>
      <c r="X3449" s="683">
        <f>_xll.qlCalendarAdvance(Calendar,X3448,W3449,"f",FALSE)</f>
        <v>63445</v>
      </c>
      <c r="Y3449" s="682">
        <f>_xll.qlCalendarAdvance(Calendar,X3449,NDays&amp;"D")</f>
        <v>63445</v>
      </c>
      <c r="Z3449" s="681">
        <v>2.2824999755515218E-2</v>
      </c>
      <c r="AA3449" s="686"/>
      <c r="AB3449" s="685"/>
    </row>
    <row r="3450" spans="22:28" x14ac:dyDescent="0.2">
      <c r="V3450" s="688"/>
      <c r="W3450" s="687" t="str">
        <f t="shared" si="60"/>
        <v>1w</v>
      </c>
      <c r="X3450" s="683">
        <f>_xll.qlCalendarAdvance(Calendar,X3449,W3450,"f",FALSE)</f>
        <v>63452</v>
      </c>
      <c r="Y3450" s="682">
        <f>_xll.qlCalendarAdvance(Calendar,X3450,NDays&amp;"D")</f>
        <v>63452</v>
      </c>
      <c r="Z3450" s="681">
        <v>2.2826268546630724E-2</v>
      </c>
      <c r="AA3450" s="686"/>
      <c r="AB3450" s="685"/>
    </row>
    <row r="3451" spans="22:28" x14ac:dyDescent="0.2">
      <c r="V3451" s="688"/>
      <c r="W3451" s="687" t="str">
        <f t="shared" si="60"/>
        <v>1w</v>
      </c>
      <c r="X3451" s="683">
        <f>_xll.qlCalendarAdvance(Calendar,X3450,W3451,"f",FALSE)</f>
        <v>63459</v>
      </c>
      <c r="Y3451" s="682">
        <f>_xll.qlCalendarAdvance(Calendar,X3451,NDays&amp;"D")</f>
        <v>63459</v>
      </c>
      <c r="Z3451" s="681">
        <v>2.2827523589217247E-2</v>
      </c>
      <c r="AA3451" s="686"/>
      <c r="AB3451" s="685"/>
    </row>
    <row r="3452" spans="22:28" x14ac:dyDescent="0.2">
      <c r="V3452" s="688"/>
      <c r="W3452" s="687" t="str">
        <f t="shared" si="60"/>
        <v>1w</v>
      </c>
      <c r="X3452" s="683">
        <f>_xll.qlCalendarAdvance(Calendar,X3451,W3452,"f",FALSE)</f>
        <v>63466</v>
      </c>
      <c r="Y3452" s="682">
        <f>_xll.qlCalendarAdvance(Calendar,X3452,NDays&amp;"D")</f>
        <v>63466</v>
      </c>
      <c r="Z3452" s="681">
        <v>2.2828764883436881E-2</v>
      </c>
      <c r="AA3452" s="686"/>
      <c r="AB3452" s="685"/>
    </row>
    <row r="3453" spans="22:28" x14ac:dyDescent="0.2">
      <c r="V3453" s="688"/>
      <c r="W3453" s="687" t="str">
        <f t="shared" si="60"/>
        <v>1w</v>
      </c>
      <c r="X3453" s="683">
        <f>_xll.qlCalendarAdvance(Calendar,X3452,W3453,"f",FALSE)</f>
        <v>63473</v>
      </c>
      <c r="Y3453" s="682">
        <f>_xll.qlCalendarAdvance(Calendar,X3453,NDays&amp;"D")</f>
        <v>63473</v>
      </c>
      <c r="Z3453" s="681">
        <v>2.2829992429208579E-2</v>
      </c>
      <c r="AA3453" s="686"/>
      <c r="AB3453" s="685"/>
    </row>
    <row r="3454" spans="22:28" x14ac:dyDescent="0.2">
      <c r="V3454" s="688"/>
      <c r="W3454" s="687" t="str">
        <f t="shared" si="60"/>
        <v>1w</v>
      </c>
      <c r="X3454" s="683">
        <f>_xll.qlCalendarAdvance(Calendar,X3453,W3454,"f",FALSE)</f>
        <v>63480</v>
      </c>
      <c r="Y3454" s="682">
        <f>_xll.qlCalendarAdvance(Calendar,X3454,NDays&amp;"D")</f>
        <v>63480</v>
      </c>
      <c r="Z3454" s="681">
        <v>2.2831206226289202E-2</v>
      </c>
      <c r="AA3454" s="686"/>
      <c r="AB3454" s="685"/>
    </row>
    <row r="3455" spans="22:28" x14ac:dyDescent="0.2">
      <c r="V3455" s="688"/>
      <c r="W3455" s="687" t="str">
        <f t="shared" si="60"/>
        <v>1w</v>
      </c>
      <c r="X3455" s="683">
        <f>_xll.qlCalendarAdvance(Calendar,X3454,W3455,"f",FALSE)</f>
        <v>63487</v>
      </c>
      <c r="Y3455" s="682">
        <f>_xll.qlCalendarAdvance(Calendar,X3455,NDays&amp;"D")</f>
        <v>63487</v>
      </c>
      <c r="Z3455" s="681">
        <v>2.283240627492189E-2</v>
      </c>
      <c r="AA3455" s="686"/>
      <c r="AB3455" s="685"/>
    </row>
    <row r="3456" spans="22:28" x14ac:dyDescent="0.2">
      <c r="V3456" s="688"/>
      <c r="W3456" s="687" t="str">
        <f t="shared" si="60"/>
        <v>1w</v>
      </c>
      <c r="X3456" s="683">
        <f>_xll.qlCalendarAdvance(Calendar,X3455,W3456,"f",FALSE)</f>
        <v>63494</v>
      </c>
      <c r="Y3456" s="682">
        <f>_xll.qlCalendarAdvance(Calendar,X3456,NDays&amp;"D")</f>
        <v>63494</v>
      </c>
      <c r="Z3456" s="681">
        <v>2.2833592575106643E-2</v>
      </c>
      <c r="AA3456" s="686"/>
      <c r="AB3456" s="685"/>
    </row>
    <row r="3457" spans="22:28" x14ac:dyDescent="0.2">
      <c r="V3457" s="688"/>
      <c r="W3457" s="687" t="str">
        <f t="shared" si="60"/>
        <v>1w</v>
      </c>
      <c r="X3457" s="683">
        <f>_xll.qlCalendarAdvance(Calendar,X3456,W3457,"f",FALSE)</f>
        <v>63501</v>
      </c>
      <c r="Y3457" s="682">
        <f>_xll.qlCalendarAdvance(Calendar,X3457,NDays&amp;"D")</f>
        <v>63501</v>
      </c>
      <c r="Z3457" s="681">
        <v>2.2834765126762413E-2</v>
      </c>
      <c r="AA3457" s="686"/>
      <c r="AB3457" s="685"/>
    </row>
    <row r="3458" spans="22:28" x14ac:dyDescent="0.2">
      <c r="V3458" s="688"/>
      <c r="W3458" s="687" t="str">
        <f t="shared" si="60"/>
        <v>1w</v>
      </c>
      <c r="X3458" s="683">
        <f>_xll.qlCalendarAdvance(Calendar,X3457,W3458,"f",FALSE)</f>
        <v>63508</v>
      </c>
      <c r="Y3458" s="682">
        <f>_xll.qlCalendarAdvance(Calendar,X3458,NDays&amp;"D")</f>
        <v>63508</v>
      </c>
      <c r="Z3458" s="681">
        <v>2.2835923929889201E-2</v>
      </c>
      <c r="AA3458" s="686"/>
      <c r="AB3458" s="685"/>
    </row>
    <row r="3459" spans="22:28" x14ac:dyDescent="0.2">
      <c r="V3459" s="688"/>
      <c r="W3459" s="687" t="str">
        <f t="shared" si="60"/>
        <v>1w</v>
      </c>
      <c r="X3459" s="683">
        <f>_xll.qlCalendarAdvance(Calendar,X3458,W3459,"f",FALSE)</f>
        <v>63515</v>
      </c>
      <c r="Y3459" s="682">
        <f>_xll.qlCalendarAdvance(Calendar,X3459,NDays&amp;"D")</f>
        <v>63515</v>
      </c>
      <c r="Z3459" s="681">
        <v>2.2837068984568054E-2</v>
      </c>
      <c r="AA3459" s="686"/>
      <c r="AB3459" s="685"/>
    </row>
    <row r="3460" spans="22:28" x14ac:dyDescent="0.2">
      <c r="V3460" s="688"/>
      <c r="W3460" s="687" t="str">
        <f t="shared" si="60"/>
        <v>1w</v>
      </c>
      <c r="X3460" s="683">
        <f>_xll.qlCalendarAdvance(Calendar,X3459,W3460,"f",FALSE)</f>
        <v>63522</v>
      </c>
      <c r="Y3460" s="682">
        <f>_xll.qlCalendarAdvance(Calendar,X3460,NDays&amp;"D")</f>
        <v>63522</v>
      </c>
      <c r="Z3460" s="681">
        <v>2.2838200290636879E-2</v>
      </c>
      <c r="AA3460" s="686"/>
      <c r="AB3460" s="685"/>
    </row>
    <row r="3461" spans="22:28" x14ac:dyDescent="0.2">
      <c r="V3461" s="688"/>
      <c r="W3461" s="687" t="str">
        <f t="shared" si="60"/>
        <v>1w</v>
      </c>
      <c r="X3461" s="683">
        <f>_xll.qlCalendarAdvance(Calendar,X3460,W3461,"f",FALSE)</f>
        <v>63529</v>
      </c>
      <c r="Y3461" s="682">
        <f>_xll.qlCalendarAdvance(Calendar,X3461,NDays&amp;"D")</f>
        <v>63529</v>
      </c>
      <c r="Z3461" s="681">
        <v>2.2839317848257767E-2</v>
      </c>
      <c r="AA3461" s="686"/>
      <c r="AB3461" s="685"/>
    </row>
    <row r="3462" spans="22:28" x14ac:dyDescent="0.2">
      <c r="V3462" s="688"/>
      <c r="W3462" s="687" t="str">
        <f t="shared" si="60"/>
        <v>1w</v>
      </c>
      <c r="X3462" s="683">
        <f>_xll.qlCalendarAdvance(Calendar,X3461,W3462,"f",FALSE)</f>
        <v>63536</v>
      </c>
      <c r="Y3462" s="682">
        <f>_xll.qlCalendarAdvance(Calendar,X3462,NDays&amp;"D")</f>
        <v>63536</v>
      </c>
      <c r="Z3462" s="681">
        <v>2.2840421657349674E-2</v>
      </c>
      <c r="AA3462" s="686"/>
      <c r="AB3462" s="685"/>
    </row>
    <row r="3463" spans="22:28" x14ac:dyDescent="0.2">
      <c r="V3463" s="688"/>
      <c r="W3463" s="687" t="str">
        <f t="shared" si="60"/>
        <v>1w</v>
      </c>
      <c r="X3463" s="683">
        <f>_xll.qlCalendarAdvance(Calendar,X3462,W3463,"f",FALSE)</f>
        <v>63543</v>
      </c>
      <c r="Y3463" s="682">
        <f>_xll.qlCalendarAdvance(Calendar,X3463,NDays&amp;"D")</f>
        <v>63543</v>
      </c>
      <c r="Z3463" s="681">
        <v>2.2841511717912599E-2</v>
      </c>
      <c r="AA3463" s="686"/>
      <c r="AB3463" s="685"/>
    </row>
    <row r="3464" spans="22:28" x14ac:dyDescent="0.2">
      <c r="V3464" s="688"/>
      <c r="W3464" s="687" t="str">
        <f t="shared" si="60"/>
        <v>1w</v>
      </c>
      <c r="X3464" s="683">
        <f>_xll.qlCalendarAdvance(Calendar,X3463,W3464,"f",FALSE)</f>
        <v>63550</v>
      </c>
      <c r="Y3464" s="682">
        <f>_xll.qlCalendarAdvance(Calendar,X3464,NDays&amp;"D")</f>
        <v>63550</v>
      </c>
      <c r="Z3464" s="681">
        <v>2.2842588030027589E-2</v>
      </c>
      <c r="AA3464" s="686"/>
      <c r="AB3464" s="685"/>
    </row>
    <row r="3465" spans="22:28" x14ac:dyDescent="0.2">
      <c r="V3465" s="688"/>
      <c r="W3465" s="687" t="str">
        <f t="shared" si="60"/>
        <v>1w</v>
      </c>
      <c r="X3465" s="683">
        <f>_xll.qlCalendarAdvance(Calendar,X3464,W3465,"f",FALSE)</f>
        <v>63557</v>
      </c>
      <c r="Y3465" s="682">
        <f>_xll.qlCalendarAdvance(Calendar,X3465,NDays&amp;"D")</f>
        <v>63557</v>
      </c>
      <c r="Z3465" s="681">
        <v>2.2843650593613596E-2</v>
      </c>
      <c r="AA3465" s="686"/>
      <c r="AB3465" s="685"/>
    </row>
    <row r="3466" spans="22:28" x14ac:dyDescent="0.2">
      <c r="V3466" s="688"/>
      <c r="W3466" s="687" t="str">
        <f t="shared" si="60"/>
        <v>1w</v>
      </c>
      <c r="X3466" s="683">
        <f>_xll.qlCalendarAdvance(Calendar,X3465,W3466,"f",FALSE)</f>
        <v>63564</v>
      </c>
      <c r="Y3466" s="682">
        <f>_xll.qlCalendarAdvance(Calendar,X3466,NDays&amp;"D")</f>
        <v>63564</v>
      </c>
      <c r="Z3466" s="681">
        <v>2.2844699408670621E-2</v>
      </c>
      <c r="AA3466" s="686"/>
      <c r="AB3466" s="685"/>
    </row>
    <row r="3467" spans="22:28" x14ac:dyDescent="0.2">
      <c r="V3467" s="688"/>
      <c r="W3467" s="687" t="str">
        <f t="shared" si="60"/>
        <v>1w</v>
      </c>
      <c r="X3467" s="683">
        <f>_xll.qlCalendarAdvance(Calendar,X3466,W3467,"f",FALSE)</f>
        <v>63571</v>
      </c>
      <c r="Y3467" s="682">
        <f>_xll.qlCalendarAdvance(Calendar,X3467,NDays&amp;"D")</f>
        <v>63571</v>
      </c>
      <c r="Z3467" s="681">
        <v>2.2845734475198665E-2</v>
      </c>
      <c r="AA3467" s="686"/>
      <c r="AB3467" s="685"/>
    </row>
    <row r="3468" spans="22:28" x14ac:dyDescent="0.2">
      <c r="V3468" s="688"/>
      <c r="W3468" s="687" t="str">
        <f t="shared" si="60"/>
        <v>1w</v>
      </c>
      <c r="X3468" s="683">
        <f>_xll.qlCalendarAdvance(Calendar,X3467,W3468,"f",FALSE)</f>
        <v>63578</v>
      </c>
      <c r="Y3468" s="682">
        <f>_xll.qlCalendarAdvance(Calendar,X3468,NDays&amp;"D")</f>
        <v>63578</v>
      </c>
      <c r="Z3468" s="681">
        <v>2.2846755793359819E-2</v>
      </c>
      <c r="AA3468" s="686"/>
      <c r="AB3468" s="685"/>
    </row>
    <row r="3469" spans="22:28" x14ac:dyDescent="0.2">
      <c r="V3469" s="688"/>
      <c r="W3469" s="687" t="str">
        <f t="shared" si="60"/>
        <v>1w</v>
      </c>
      <c r="X3469" s="683">
        <f>_xll.qlCalendarAdvance(Calendar,X3468,W3469,"f",FALSE)</f>
        <v>63585</v>
      </c>
      <c r="Y3469" s="682">
        <f>_xll.qlCalendarAdvance(Calendar,X3469,NDays&amp;"D")</f>
        <v>63585</v>
      </c>
      <c r="Z3469" s="681">
        <v>2.2847763362667806E-2</v>
      </c>
      <c r="AA3469" s="686"/>
      <c r="AB3469" s="685"/>
    </row>
    <row r="3470" spans="22:28" x14ac:dyDescent="0.2">
      <c r="V3470" s="688"/>
      <c r="W3470" s="687" t="str">
        <f t="shared" si="60"/>
        <v>1w</v>
      </c>
      <c r="X3470" s="683">
        <f>_xll.qlCalendarAdvance(Calendar,X3469,W3470,"f",FALSE)</f>
        <v>63592</v>
      </c>
      <c r="Y3470" s="682">
        <f>_xll.qlCalendarAdvance(Calendar,X3470,NDays&amp;"D")</f>
        <v>63592</v>
      </c>
      <c r="Z3470" s="681">
        <v>2.2848757183608903E-2</v>
      </c>
      <c r="AA3470" s="686"/>
      <c r="AB3470" s="685"/>
    </row>
    <row r="3471" spans="22:28" x14ac:dyDescent="0.2">
      <c r="V3471" s="688"/>
      <c r="W3471" s="687" t="str">
        <f t="shared" si="60"/>
        <v>1w</v>
      </c>
      <c r="X3471" s="683">
        <f>_xll.qlCalendarAdvance(Calendar,X3470,W3471,"f",FALSE)</f>
        <v>63599</v>
      </c>
      <c r="Y3471" s="682">
        <f>_xll.qlCalendarAdvance(Calendar,X3471,NDays&amp;"D")</f>
        <v>63599</v>
      </c>
      <c r="Z3471" s="681">
        <v>2.2849737256264158E-2</v>
      </c>
      <c r="AA3471" s="686"/>
      <c r="AB3471" s="685"/>
    </row>
    <row r="3472" spans="22:28" x14ac:dyDescent="0.2">
      <c r="V3472" s="688"/>
      <c r="W3472" s="687" t="str">
        <f t="shared" si="60"/>
        <v>1w</v>
      </c>
      <c r="X3472" s="683">
        <f>_xll.qlCalendarAdvance(Calendar,X3471,W3472,"f",FALSE)</f>
        <v>63606</v>
      </c>
      <c r="Y3472" s="682">
        <f>_xll.qlCalendarAdvance(Calendar,X3472,NDays&amp;"D")</f>
        <v>63606</v>
      </c>
      <c r="Z3472" s="681">
        <v>2.285070358039043E-2</v>
      </c>
      <c r="AA3472" s="686"/>
      <c r="AB3472" s="685"/>
    </row>
    <row r="3473" spans="22:28" x14ac:dyDescent="0.2">
      <c r="V3473" s="688"/>
      <c r="W3473" s="687" t="str">
        <f t="shared" si="60"/>
        <v>1w</v>
      </c>
      <c r="X3473" s="683">
        <f>_xll.qlCalendarAdvance(Calendar,X3472,W3473,"f",FALSE)</f>
        <v>63613</v>
      </c>
      <c r="Y3473" s="682">
        <f>_xll.qlCalendarAdvance(Calendar,X3473,NDays&amp;"D")</f>
        <v>63613</v>
      </c>
      <c r="Z3473" s="681">
        <v>2.2851656155744582E-2</v>
      </c>
      <c r="AA3473" s="686"/>
      <c r="AB3473" s="685"/>
    </row>
    <row r="3474" spans="22:28" x14ac:dyDescent="0.2">
      <c r="V3474" s="688"/>
      <c r="W3474" s="687" t="str">
        <f t="shared" ref="W3474:W3537" si="61">W3473</f>
        <v>1w</v>
      </c>
      <c r="X3474" s="683">
        <f>_xll.qlCalendarAdvance(Calendar,X3473,W3474,"f",FALSE)</f>
        <v>63620</v>
      </c>
      <c r="Y3474" s="682">
        <f>_xll.qlCalendarAdvance(Calendar,X3474,NDays&amp;"D")</f>
        <v>63620</v>
      </c>
      <c r="Z3474" s="681">
        <v>2.285259498281289E-2</v>
      </c>
      <c r="AA3474" s="686"/>
      <c r="AB3474" s="685"/>
    </row>
    <row r="3475" spans="22:28" x14ac:dyDescent="0.2">
      <c r="V3475" s="688"/>
      <c r="W3475" s="687" t="str">
        <f t="shared" si="61"/>
        <v>1w</v>
      </c>
      <c r="X3475" s="683">
        <f>_xll.qlCalendarAdvance(Calendar,X3474,W3475,"f",FALSE)</f>
        <v>63627</v>
      </c>
      <c r="Y3475" s="682">
        <f>_xll.qlCalendarAdvance(Calendar,X3475,NDays&amp;"D")</f>
        <v>63627</v>
      </c>
      <c r="Z3475" s="681">
        <v>2.2853520061352217E-2</v>
      </c>
      <c r="AA3475" s="686"/>
      <c r="AB3475" s="685"/>
    </row>
    <row r="3476" spans="22:28" x14ac:dyDescent="0.2">
      <c r="V3476" s="688"/>
      <c r="W3476" s="687" t="str">
        <f t="shared" si="61"/>
        <v>1w</v>
      </c>
      <c r="X3476" s="683">
        <f>_xll.qlCalendarAdvance(Calendar,X3475,W3476,"f",FALSE)</f>
        <v>63634</v>
      </c>
      <c r="Y3476" s="682">
        <f>_xll.qlCalendarAdvance(Calendar,X3476,NDays&amp;"D")</f>
        <v>63634</v>
      </c>
      <c r="Z3476" s="681">
        <v>2.2854431391119423E-2</v>
      </c>
      <c r="AA3476" s="686"/>
      <c r="AB3476" s="685"/>
    </row>
    <row r="3477" spans="22:28" x14ac:dyDescent="0.2">
      <c r="V3477" s="688"/>
      <c r="W3477" s="687" t="str">
        <f t="shared" si="61"/>
        <v>1w</v>
      </c>
      <c r="X3477" s="683">
        <f>_xll.qlCalendarAdvance(Calendar,X3476,W3477,"f",FALSE)</f>
        <v>63641</v>
      </c>
      <c r="Y3477" s="682">
        <f>_xll.qlCalendarAdvance(Calendar,X3477,NDays&amp;"D")</f>
        <v>63641</v>
      </c>
      <c r="Z3477" s="681">
        <v>2.2855328972681832E-2</v>
      </c>
      <c r="AA3477" s="686"/>
      <c r="AB3477" s="685"/>
    </row>
    <row r="3478" spans="22:28" x14ac:dyDescent="0.2">
      <c r="V3478" s="688"/>
      <c r="W3478" s="687" t="str">
        <f t="shared" si="61"/>
        <v>1w</v>
      </c>
      <c r="X3478" s="683">
        <f>_xll.qlCalendarAdvance(Calendar,X3477,W3478,"f",FALSE)</f>
        <v>63648</v>
      </c>
      <c r="Y3478" s="682">
        <f>_xll.qlCalendarAdvance(Calendar,X3478,NDays&amp;"D")</f>
        <v>63648</v>
      </c>
      <c r="Z3478" s="681">
        <v>2.2856212805715259E-2</v>
      </c>
      <c r="AA3478" s="686"/>
      <c r="AB3478" s="685"/>
    </row>
    <row r="3479" spans="22:28" x14ac:dyDescent="0.2">
      <c r="V3479" s="688"/>
      <c r="W3479" s="687" t="str">
        <f t="shared" si="61"/>
        <v>1w</v>
      </c>
      <c r="X3479" s="683">
        <f>_xll.qlCalendarAdvance(Calendar,X3478,W3479,"f",FALSE)</f>
        <v>63655</v>
      </c>
      <c r="Y3479" s="682">
        <f>_xll.qlCalendarAdvance(Calendar,X3479,NDays&amp;"D")</f>
        <v>63655</v>
      </c>
      <c r="Z3479" s="681">
        <v>2.2857082890057612E-2</v>
      </c>
      <c r="AA3479" s="686"/>
      <c r="AB3479" s="685"/>
    </row>
    <row r="3480" spans="22:28" x14ac:dyDescent="0.2">
      <c r="V3480" s="688"/>
      <c r="W3480" s="687" t="str">
        <f t="shared" si="61"/>
        <v>1w</v>
      </c>
      <c r="X3480" s="683">
        <f>_xll.qlCalendarAdvance(Calendar,X3479,W3480,"f",FALSE)</f>
        <v>63662</v>
      </c>
      <c r="Y3480" s="682">
        <f>_xll.qlCalendarAdvance(Calendar,X3480,NDays&amp;"D")</f>
        <v>63662</v>
      </c>
      <c r="Z3480" s="681">
        <v>2.2857939226033075E-2</v>
      </c>
      <c r="AA3480" s="686"/>
      <c r="AB3480" s="685"/>
    </row>
    <row r="3481" spans="22:28" x14ac:dyDescent="0.2">
      <c r="V3481" s="688"/>
      <c r="W3481" s="687" t="str">
        <f t="shared" si="61"/>
        <v>1w</v>
      </c>
      <c r="X3481" s="683">
        <f>_xll.qlCalendarAdvance(Calendar,X3480,W3481,"f",FALSE)</f>
        <v>63669</v>
      </c>
      <c r="Y3481" s="682">
        <f>_xll.qlCalendarAdvance(Calendar,X3481,NDays&amp;"D")</f>
        <v>63669</v>
      </c>
      <c r="Z3481" s="681">
        <v>2.285878181339851E-2</v>
      </c>
      <c r="AA3481" s="686"/>
      <c r="AB3481" s="685"/>
    </row>
    <row r="3482" spans="22:28" x14ac:dyDescent="0.2">
      <c r="V3482" s="688"/>
      <c r="W3482" s="687" t="str">
        <f t="shared" si="61"/>
        <v>1w</v>
      </c>
      <c r="X3482" s="683">
        <f>_xll.qlCalendarAdvance(Calendar,X3481,W3482,"f",FALSE)</f>
        <v>63676</v>
      </c>
      <c r="Y3482" s="682">
        <f>_xll.qlCalendarAdvance(Calendar,X3482,NDays&amp;"D")</f>
        <v>63676</v>
      </c>
      <c r="Z3482" s="681">
        <v>2.2859610652316009E-2</v>
      </c>
      <c r="AA3482" s="686"/>
      <c r="AB3482" s="685"/>
    </row>
    <row r="3483" spans="22:28" x14ac:dyDescent="0.2">
      <c r="V3483" s="688"/>
      <c r="W3483" s="687" t="str">
        <f t="shared" si="61"/>
        <v>1w</v>
      </c>
      <c r="X3483" s="683">
        <f>_xll.qlCalendarAdvance(Calendar,X3482,W3483,"f",FALSE)</f>
        <v>63683</v>
      </c>
      <c r="Y3483" s="682">
        <f>_xll.qlCalendarAdvance(Calendar,X3483,NDays&amp;"D")</f>
        <v>63683</v>
      </c>
      <c r="Z3483" s="681">
        <v>2.2860425742704527E-2</v>
      </c>
      <c r="AA3483" s="686"/>
      <c r="AB3483" s="685"/>
    </row>
    <row r="3484" spans="22:28" x14ac:dyDescent="0.2">
      <c r="V3484" s="688"/>
      <c r="W3484" s="687" t="str">
        <f t="shared" si="61"/>
        <v>1w</v>
      </c>
      <c r="X3484" s="683">
        <f>_xll.qlCalendarAdvance(Calendar,X3483,W3484,"f",FALSE)</f>
        <v>63690</v>
      </c>
      <c r="Y3484" s="682">
        <f>_xll.qlCalendarAdvance(Calendar,X3484,NDays&amp;"D")</f>
        <v>63690</v>
      </c>
      <c r="Z3484" s="681">
        <v>2.2861227084564062E-2</v>
      </c>
      <c r="AA3484" s="686"/>
      <c r="AB3484" s="685"/>
    </row>
    <row r="3485" spans="22:28" x14ac:dyDescent="0.2">
      <c r="V3485" s="688"/>
      <c r="W3485" s="687" t="str">
        <f t="shared" si="61"/>
        <v>1w</v>
      </c>
      <c r="X3485" s="683">
        <f>_xll.qlCalendarAdvance(Calendar,X3484,W3485,"f",FALSE)</f>
        <v>63697</v>
      </c>
      <c r="Y3485" s="682">
        <f>_xll.qlCalendarAdvance(Calendar,X3485,NDays&amp;"D")</f>
        <v>63697</v>
      </c>
      <c r="Z3485" s="681">
        <v>2.2862014677975662E-2</v>
      </c>
      <c r="AA3485" s="686"/>
      <c r="AB3485" s="685"/>
    </row>
    <row r="3486" spans="22:28" x14ac:dyDescent="0.2">
      <c r="V3486" s="688"/>
      <c r="W3486" s="687" t="str">
        <f t="shared" si="61"/>
        <v>1w</v>
      </c>
      <c r="X3486" s="683">
        <f>_xll.qlCalendarAdvance(Calendar,X3485,W3486,"f",FALSE)</f>
        <v>63704</v>
      </c>
      <c r="Y3486" s="682">
        <f>_xll.qlCalendarAdvance(Calendar,X3486,NDays&amp;"D")</f>
        <v>63704</v>
      </c>
      <c r="Z3486" s="681">
        <v>2.2862788522858279E-2</v>
      </c>
      <c r="AA3486" s="686"/>
      <c r="AB3486" s="685"/>
    </row>
    <row r="3487" spans="22:28" x14ac:dyDescent="0.2">
      <c r="V3487" s="688"/>
      <c r="W3487" s="687" t="str">
        <f t="shared" si="61"/>
        <v>1w</v>
      </c>
      <c r="X3487" s="683">
        <f>_xll.qlCalendarAdvance(Calendar,X3486,W3487,"f",FALSE)</f>
        <v>63711</v>
      </c>
      <c r="Y3487" s="682">
        <f>_xll.qlCalendarAdvance(Calendar,X3487,NDays&amp;"D")</f>
        <v>63711</v>
      </c>
      <c r="Z3487" s="681">
        <v>2.2863548619130869E-2</v>
      </c>
      <c r="AA3487" s="686"/>
      <c r="AB3487" s="685"/>
    </row>
    <row r="3488" spans="22:28" x14ac:dyDescent="0.2">
      <c r="V3488" s="688"/>
      <c r="W3488" s="687" t="str">
        <f t="shared" si="61"/>
        <v>1w</v>
      </c>
      <c r="X3488" s="683">
        <f>_xll.qlCalendarAdvance(Calendar,X3487,W3488,"f",FALSE)</f>
        <v>63718</v>
      </c>
      <c r="Y3488" s="682">
        <f>_xll.qlCalendarAdvance(Calendar,X3488,NDays&amp;"D")</f>
        <v>63718</v>
      </c>
      <c r="Z3488" s="681">
        <v>2.2864294966955523E-2</v>
      </c>
      <c r="AA3488" s="686"/>
      <c r="AB3488" s="685"/>
    </row>
    <row r="3489" spans="22:28" x14ac:dyDescent="0.2">
      <c r="V3489" s="688"/>
      <c r="W3489" s="687" t="str">
        <f t="shared" si="61"/>
        <v>1w</v>
      </c>
      <c r="X3489" s="683">
        <f>_xll.qlCalendarAdvance(Calendar,X3488,W3489,"f",FALSE)</f>
        <v>63725</v>
      </c>
      <c r="Y3489" s="682">
        <f>_xll.qlCalendarAdvance(Calendar,X3489,NDays&amp;"D")</f>
        <v>63725</v>
      </c>
      <c r="Z3489" s="681">
        <v>2.2865027566413287E-2</v>
      </c>
      <c r="AA3489" s="686"/>
      <c r="AB3489" s="685"/>
    </row>
    <row r="3490" spans="22:28" x14ac:dyDescent="0.2">
      <c r="V3490" s="688"/>
      <c r="W3490" s="687" t="str">
        <f t="shared" si="61"/>
        <v>1w</v>
      </c>
      <c r="X3490" s="683">
        <f>_xll.qlCalendarAdvance(Calendar,X3489,W3490,"f",FALSE)</f>
        <v>63732</v>
      </c>
      <c r="Y3490" s="682">
        <f>_xll.qlCalendarAdvance(Calendar,X3490,NDays&amp;"D")</f>
        <v>63732</v>
      </c>
      <c r="Z3490" s="681">
        <v>2.2865746417179977E-2</v>
      </c>
      <c r="AA3490" s="686"/>
      <c r="AB3490" s="685"/>
    </row>
    <row r="3491" spans="22:28" x14ac:dyDescent="0.2">
      <c r="V3491" s="688"/>
      <c r="W3491" s="687" t="str">
        <f t="shared" si="61"/>
        <v>1w</v>
      </c>
      <c r="X3491" s="683">
        <f>_xll.qlCalendarAdvance(Calendar,X3490,W3491,"f",FALSE)</f>
        <v>63739</v>
      </c>
      <c r="Y3491" s="682">
        <f>_xll.qlCalendarAdvance(Calendar,X3491,NDays&amp;"D")</f>
        <v>63739</v>
      </c>
      <c r="Z3491" s="681">
        <v>2.2866451519336639E-2</v>
      </c>
      <c r="AA3491" s="686"/>
      <c r="AB3491" s="685"/>
    </row>
    <row r="3492" spans="22:28" x14ac:dyDescent="0.2">
      <c r="V3492" s="688"/>
      <c r="W3492" s="687" t="str">
        <f t="shared" si="61"/>
        <v>1w</v>
      </c>
      <c r="X3492" s="683">
        <f>_xll.qlCalendarAdvance(Calendar,X3491,W3492,"f",FALSE)</f>
        <v>63746</v>
      </c>
      <c r="Y3492" s="682">
        <f>_xll.qlCalendarAdvance(Calendar,X3492,NDays&amp;"D")</f>
        <v>63746</v>
      </c>
      <c r="Z3492" s="681">
        <v>2.2867142873207458E-2</v>
      </c>
      <c r="AA3492" s="686"/>
      <c r="AB3492" s="685"/>
    </row>
    <row r="3493" spans="22:28" x14ac:dyDescent="0.2">
      <c r="V3493" s="688"/>
      <c r="W3493" s="687" t="str">
        <f t="shared" si="61"/>
        <v>1w</v>
      </c>
      <c r="X3493" s="683">
        <f>_xll.qlCalendarAdvance(Calendar,X3492,W3493,"f",FALSE)</f>
        <v>63753</v>
      </c>
      <c r="Y3493" s="682">
        <f>_xll.qlCalendarAdvance(Calendar,X3493,NDays&amp;"D")</f>
        <v>63753</v>
      </c>
      <c r="Z3493" s="681">
        <v>2.2867820478468248E-2</v>
      </c>
      <c r="AA3493" s="686"/>
      <c r="AB3493" s="685"/>
    </row>
    <row r="3494" spans="22:28" x14ac:dyDescent="0.2">
      <c r="V3494" s="688"/>
      <c r="W3494" s="687" t="str">
        <f t="shared" si="61"/>
        <v>1w</v>
      </c>
      <c r="X3494" s="683">
        <f>_xll.qlCalendarAdvance(Calendar,X3493,W3494,"f",FALSE)</f>
        <v>63760</v>
      </c>
      <c r="Y3494" s="682">
        <f>_xll.qlCalendarAdvance(Calendar,X3494,NDays&amp;"D")</f>
        <v>63760</v>
      </c>
      <c r="Z3494" s="681">
        <v>2.2868484335281103E-2</v>
      </c>
      <c r="AA3494" s="686"/>
      <c r="AB3494" s="685"/>
    </row>
    <row r="3495" spans="22:28" x14ac:dyDescent="0.2">
      <c r="V3495" s="688"/>
      <c r="W3495" s="687" t="str">
        <f t="shared" si="61"/>
        <v>1w</v>
      </c>
      <c r="X3495" s="683">
        <f>_xll.qlCalendarAdvance(Calendar,X3494,W3495,"f",FALSE)</f>
        <v>63767</v>
      </c>
      <c r="Y3495" s="682">
        <f>_xll.qlCalendarAdvance(Calendar,X3495,NDays&amp;"D")</f>
        <v>63767</v>
      </c>
      <c r="Z3495" s="681">
        <v>2.2869134443483929E-2</v>
      </c>
      <c r="AA3495" s="686"/>
      <c r="AB3495" s="685"/>
    </row>
    <row r="3496" spans="22:28" x14ac:dyDescent="0.2">
      <c r="V3496" s="688"/>
      <c r="W3496" s="687" t="str">
        <f t="shared" si="61"/>
        <v>1w</v>
      </c>
      <c r="X3496" s="683">
        <f>_xll.qlCalendarAdvance(Calendar,X3495,W3496,"f",FALSE)</f>
        <v>63774</v>
      </c>
      <c r="Y3496" s="682">
        <f>_xll.qlCalendarAdvance(Calendar,X3496,NDays&amp;"D")</f>
        <v>63774</v>
      </c>
      <c r="Z3496" s="681">
        <v>2.2869770803319867E-2</v>
      </c>
      <c r="AA3496" s="686"/>
      <c r="AB3496" s="685"/>
    </row>
    <row r="3497" spans="22:28" x14ac:dyDescent="0.2">
      <c r="V3497" s="688"/>
      <c r="W3497" s="687" t="str">
        <f t="shared" si="61"/>
        <v>1w</v>
      </c>
      <c r="X3497" s="683">
        <f>_xll.qlCalendarAdvance(Calendar,X3496,W3497,"f",FALSE)</f>
        <v>63781</v>
      </c>
      <c r="Y3497" s="682">
        <f>_xll.qlCalendarAdvance(Calendar,X3497,NDays&amp;"D")</f>
        <v>63781</v>
      </c>
      <c r="Z3497" s="681">
        <v>2.2870393414464729E-2</v>
      </c>
      <c r="AA3497" s="686"/>
      <c r="AB3497" s="685"/>
    </row>
    <row r="3498" spans="22:28" x14ac:dyDescent="0.2">
      <c r="V3498" s="688"/>
      <c r="W3498" s="687" t="str">
        <f t="shared" si="61"/>
        <v>1w</v>
      </c>
      <c r="X3498" s="683">
        <f>_xll.qlCalendarAdvance(Calendar,X3497,W3498,"f",FALSE)</f>
        <v>63788</v>
      </c>
      <c r="Y3498" s="682">
        <f>_xll.qlCalendarAdvance(Calendar,X3498,NDays&amp;"D")</f>
        <v>63788</v>
      </c>
      <c r="Z3498" s="681">
        <v>2.2871002277161656E-2</v>
      </c>
      <c r="AA3498" s="686"/>
      <c r="AB3498" s="685"/>
    </row>
    <row r="3499" spans="22:28" x14ac:dyDescent="0.2">
      <c r="V3499" s="688"/>
      <c r="W3499" s="687" t="str">
        <f t="shared" si="61"/>
        <v>1w</v>
      </c>
      <c r="X3499" s="683">
        <f>_xll.qlCalendarAdvance(Calendar,X3498,W3499,"f",FALSE)</f>
        <v>63795</v>
      </c>
      <c r="Y3499" s="682">
        <f>_xll.qlCalendarAdvance(Calendar,X3499,NDays&amp;"D")</f>
        <v>63795</v>
      </c>
      <c r="Z3499" s="681">
        <v>2.2871597391329601E-2</v>
      </c>
      <c r="AA3499" s="686"/>
      <c r="AB3499" s="685"/>
    </row>
    <row r="3500" spans="22:28" x14ac:dyDescent="0.2">
      <c r="V3500" s="688"/>
      <c r="W3500" s="687" t="str">
        <f t="shared" si="61"/>
        <v>1w</v>
      </c>
      <c r="X3500" s="683">
        <f>_xll.qlCalendarAdvance(Calendar,X3499,W3500,"f",FALSE)</f>
        <v>63802</v>
      </c>
      <c r="Y3500" s="682">
        <f>_xll.qlCalendarAdvance(Calendar,X3500,NDays&amp;"D")</f>
        <v>63802</v>
      </c>
      <c r="Z3500" s="681">
        <v>2.2872178757130657E-2</v>
      </c>
      <c r="AA3500" s="686"/>
      <c r="AB3500" s="685"/>
    </row>
    <row r="3501" spans="22:28" x14ac:dyDescent="0.2">
      <c r="V3501" s="688"/>
      <c r="W3501" s="687" t="str">
        <f t="shared" si="61"/>
        <v>1w</v>
      </c>
      <c r="X3501" s="683">
        <f>_xll.qlCalendarAdvance(Calendar,X3500,W3501,"f",FALSE)</f>
        <v>63809</v>
      </c>
      <c r="Y3501" s="682">
        <f>_xll.qlCalendarAdvance(Calendar,X3501,NDays&amp;"D")</f>
        <v>63809</v>
      </c>
      <c r="Z3501" s="681">
        <v>2.2872746374321684E-2</v>
      </c>
      <c r="AA3501" s="686"/>
      <c r="AB3501" s="685"/>
    </row>
    <row r="3502" spans="22:28" x14ac:dyDescent="0.2">
      <c r="V3502" s="688"/>
      <c r="W3502" s="687" t="str">
        <f t="shared" si="61"/>
        <v>1w</v>
      </c>
      <c r="X3502" s="683">
        <f>_xll.qlCalendarAdvance(Calendar,X3501,W3502,"f",FALSE)</f>
        <v>63816</v>
      </c>
      <c r="Y3502" s="682">
        <f>_xll.qlCalendarAdvance(Calendar,X3502,NDays&amp;"D")</f>
        <v>63816</v>
      </c>
      <c r="Z3502" s="681">
        <v>2.2873300243064776E-2</v>
      </c>
      <c r="AA3502" s="686"/>
      <c r="AB3502" s="685"/>
    </row>
    <row r="3503" spans="22:28" x14ac:dyDescent="0.2">
      <c r="V3503" s="688"/>
      <c r="W3503" s="687" t="str">
        <f t="shared" si="61"/>
        <v>1w</v>
      </c>
      <c r="X3503" s="683">
        <f>_xll.qlCalendarAdvance(Calendar,X3502,W3503,"f",FALSE)</f>
        <v>63823</v>
      </c>
      <c r="Y3503" s="682">
        <f>_xll.qlCalendarAdvance(Calendar,X3503,NDays&amp;"D")</f>
        <v>63823</v>
      </c>
      <c r="Z3503" s="681">
        <v>2.2873840363116793E-2</v>
      </c>
      <c r="AA3503" s="686"/>
      <c r="AB3503" s="685"/>
    </row>
    <row r="3504" spans="22:28" x14ac:dyDescent="0.2">
      <c r="V3504" s="688"/>
      <c r="W3504" s="687" t="str">
        <f t="shared" si="61"/>
        <v>1w</v>
      </c>
      <c r="X3504" s="683">
        <f>_xll.qlCalendarAdvance(Calendar,X3503,W3504,"f",FALSE)</f>
        <v>63830</v>
      </c>
      <c r="Y3504" s="682">
        <f>_xll.qlCalendarAdvance(Calendar,X3504,NDays&amp;"D")</f>
        <v>63830</v>
      </c>
      <c r="Z3504" s="681">
        <v>2.2874366734801921E-2</v>
      </c>
      <c r="AA3504" s="686"/>
      <c r="AB3504" s="685"/>
    </row>
    <row r="3505" spans="22:28" x14ac:dyDescent="0.2">
      <c r="V3505" s="688"/>
      <c r="W3505" s="687" t="str">
        <f t="shared" si="61"/>
        <v>1w</v>
      </c>
      <c r="X3505" s="683">
        <f>_xll.qlCalendarAdvance(Calendar,X3504,W3505,"f",FALSE)</f>
        <v>63837</v>
      </c>
      <c r="Y3505" s="682">
        <f>_xll.qlCalendarAdvance(Calendar,X3505,NDays&amp;"D")</f>
        <v>63837</v>
      </c>
      <c r="Z3505" s="681">
        <v>2.2874879357958067E-2</v>
      </c>
      <c r="AA3505" s="686"/>
      <c r="AB3505" s="685"/>
    </row>
    <row r="3506" spans="22:28" x14ac:dyDescent="0.2">
      <c r="V3506" s="688"/>
      <c r="W3506" s="687" t="str">
        <f t="shared" si="61"/>
        <v>1w</v>
      </c>
      <c r="X3506" s="683">
        <f>_xll.qlCalendarAdvance(Calendar,X3505,W3506,"f",FALSE)</f>
        <v>63844</v>
      </c>
      <c r="Y3506" s="682">
        <f>_xll.qlCalendarAdvance(Calendar,X3506,NDays&amp;"D")</f>
        <v>63844</v>
      </c>
      <c r="Z3506" s="681">
        <v>2.2875378232504184E-2</v>
      </c>
      <c r="AA3506" s="686"/>
      <c r="AB3506" s="685"/>
    </row>
    <row r="3507" spans="22:28" x14ac:dyDescent="0.2">
      <c r="V3507" s="688"/>
      <c r="W3507" s="687" t="str">
        <f t="shared" si="61"/>
        <v>1w</v>
      </c>
      <c r="X3507" s="683">
        <f>_xll.qlCalendarAdvance(Calendar,X3506,W3507,"f",FALSE)</f>
        <v>63851</v>
      </c>
      <c r="Y3507" s="682">
        <f>_xll.qlCalendarAdvance(Calendar,X3507,NDays&amp;"D")</f>
        <v>63851</v>
      </c>
      <c r="Z3507" s="681">
        <v>2.2875863358683413E-2</v>
      </c>
      <c r="AA3507" s="686"/>
      <c r="AB3507" s="685"/>
    </row>
    <row r="3508" spans="22:28" x14ac:dyDescent="0.2">
      <c r="V3508" s="688"/>
      <c r="W3508" s="687" t="str">
        <f t="shared" si="61"/>
        <v>1w</v>
      </c>
      <c r="X3508" s="683">
        <f>_xll.qlCalendarAdvance(Calendar,X3507,W3508,"f",FALSE)</f>
        <v>63858</v>
      </c>
      <c r="Y3508" s="682">
        <f>_xll.qlCalendarAdvance(Calendar,X3508,NDays&amp;"D")</f>
        <v>63858</v>
      </c>
      <c r="Z3508" s="681">
        <v>2.2876334736252613E-2</v>
      </c>
      <c r="AA3508" s="686"/>
      <c r="AB3508" s="685"/>
    </row>
    <row r="3509" spans="22:28" x14ac:dyDescent="0.2">
      <c r="V3509" s="688"/>
      <c r="W3509" s="687" t="str">
        <f t="shared" si="61"/>
        <v>1w</v>
      </c>
      <c r="X3509" s="683">
        <f>_xll.qlCalendarAdvance(Calendar,X3508,W3509,"f",FALSE)</f>
        <v>63865</v>
      </c>
      <c r="Y3509" s="682">
        <f>_xll.qlCalendarAdvance(Calendar,X3509,NDays&amp;"D")</f>
        <v>63865</v>
      </c>
      <c r="Z3509" s="681">
        <v>2.2876792365292831E-2</v>
      </c>
      <c r="AA3509" s="686"/>
      <c r="AB3509" s="685"/>
    </row>
    <row r="3510" spans="22:28" x14ac:dyDescent="0.2">
      <c r="V3510" s="688"/>
      <c r="W3510" s="687" t="str">
        <f t="shared" si="61"/>
        <v>1w</v>
      </c>
      <c r="X3510" s="683">
        <f>_xll.qlCalendarAdvance(Calendar,X3509,W3510,"f",FALSE)</f>
        <v>63872</v>
      </c>
      <c r="Y3510" s="682">
        <f>_xll.qlCalendarAdvance(Calendar,X3510,NDays&amp;"D")</f>
        <v>63872</v>
      </c>
      <c r="Z3510" s="681">
        <v>2.2877236245885113E-2</v>
      </c>
      <c r="AA3510" s="686"/>
      <c r="AB3510" s="685"/>
    </row>
    <row r="3511" spans="22:28" x14ac:dyDescent="0.2">
      <c r="V3511" s="688"/>
      <c r="W3511" s="687" t="str">
        <f t="shared" si="61"/>
        <v>1w</v>
      </c>
      <c r="X3511" s="683">
        <f>_xll.qlCalendarAdvance(Calendar,X3510,W3511,"f",FALSE)</f>
        <v>63879</v>
      </c>
      <c r="Y3511" s="682">
        <f>_xll.qlCalendarAdvance(Calendar,X3511,NDays&amp;"D")</f>
        <v>63879</v>
      </c>
      <c r="Z3511" s="681">
        <v>2.287766637802946E-2</v>
      </c>
      <c r="AA3511" s="686"/>
      <c r="AB3511" s="685"/>
    </row>
    <row r="3512" spans="22:28" x14ac:dyDescent="0.2">
      <c r="V3512" s="688"/>
      <c r="W3512" s="687" t="str">
        <f t="shared" si="61"/>
        <v>1w</v>
      </c>
      <c r="X3512" s="683">
        <f>_xll.qlCalendarAdvance(Calendar,X3511,W3512,"f",FALSE)</f>
        <v>63886</v>
      </c>
      <c r="Y3512" s="682">
        <f>_xll.qlCalendarAdvance(Calendar,X3512,NDays&amp;"D")</f>
        <v>63886</v>
      </c>
      <c r="Z3512" s="681">
        <v>2.2878082761563778E-2</v>
      </c>
      <c r="AA3512" s="686"/>
      <c r="AB3512" s="685"/>
    </row>
    <row r="3513" spans="22:28" x14ac:dyDescent="0.2">
      <c r="V3513" s="688"/>
      <c r="W3513" s="687" t="str">
        <f t="shared" si="61"/>
        <v>1w</v>
      </c>
      <c r="X3513" s="683">
        <f>_xll.qlCalendarAdvance(Calendar,X3512,W3513,"f",FALSE)</f>
        <v>63893</v>
      </c>
      <c r="Y3513" s="682">
        <f>_xll.qlCalendarAdvance(Calendar,X3513,NDays&amp;"D")</f>
        <v>63893</v>
      </c>
      <c r="Z3513" s="681">
        <v>2.2878485396488069E-2</v>
      </c>
      <c r="AA3513" s="686"/>
      <c r="AB3513" s="685"/>
    </row>
    <row r="3514" spans="22:28" x14ac:dyDescent="0.2">
      <c r="V3514" s="688"/>
      <c r="W3514" s="687" t="str">
        <f t="shared" si="61"/>
        <v>1w</v>
      </c>
      <c r="X3514" s="683">
        <f>_xll.qlCalendarAdvance(Calendar,X3513,W3514,"f",FALSE)</f>
        <v>63900</v>
      </c>
      <c r="Y3514" s="682">
        <f>_xll.qlCalendarAdvance(Calendar,X3514,NDays&amp;"D")</f>
        <v>63900</v>
      </c>
      <c r="Z3514" s="681">
        <v>2.2878874283126516E-2</v>
      </c>
      <c r="AA3514" s="686"/>
      <c r="AB3514" s="685"/>
    </row>
    <row r="3515" spans="22:28" x14ac:dyDescent="0.2">
      <c r="V3515" s="688"/>
      <c r="W3515" s="687" t="str">
        <f t="shared" si="61"/>
        <v>1w</v>
      </c>
      <c r="X3515" s="683">
        <f>_xll.qlCalendarAdvance(Calendar,X3514,W3515,"f",FALSE)</f>
        <v>63907</v>
      </c>
      <c r="Y3515" s="682">
        <f>_xll.qlCalendarAdvance(Calendar,X3515,NDays&amp;"D")</f>
        <v>63907</v>
      </c>
      <c r="Z3515" s="681">
        <v>2.2879249421154935E-2</v>
      </c>
      <c r="AA3515" s="686"/>
      <c r="AB3515" s="685"/>
    </row>
    <row r="3516" spans="22:28" x14ac:dyDescent="0.2">
      <c r="V3516" s="688"/>
      <c r="W3516" s="687" t="str">
        <f t="shared" si="61"/>
        <v>1w</v>
      </c>
      <c r="X3516" s="683">
        <f>_xll.qlCalendarAdvance(Calendar,X3515,W3516,"f",FALSE)</f>
        <v>63915</v>
      </c>
      <c r="Y3516" s="682">
        <f>_xll.qlCalendarAdvance(Calendar,X3516,NDays&amp;"D")</f>
        <v>63915</v>
      </c>
      <c r="Z3516" s="681">
        <v>2.2879661315373667E-2</v>
      </c>
      <c r="AA3516" s="686"/>
      <c r="AB3516" s="685"/>
    </row>
    <row r="3517" spans="22:28" x14ac:dyDescent="0.2">
      <c r="V3517" s="688"/>
      <c r="W3517" s="687" t="str">
        <f t="shared" si="61"/>
        <v>1w</v>
      </c>
      <c r="X3517" s="683">
        <f>_xll.qlCalendarAdvance(Calendar,X3516,W3517,"f",FALSE)</f>
        <v>63922</v>
      </c>
      <c r="Y3517" s="682">
        <f>_xll.qlCalendarAdvance(Calendar,X3517,NDays&amp;"D")</f>
        <v>63922</v>
      </c>
      <c r="Z3517" s="681">
        <v>2.2880006992268553E-2</v>
      </c>
      <c r="AA3517" s="686"/>
      <c r="AB3517" s="685"/>
    </row>
    <row r="3518" spans="22:28" x14ac:dyDescent="0.2">
      <c r="V3518" s="688"/>
      <c r="W3518" s="687" t="str">
        <f t="shared" si="61"/>
        <v>1w</v>
      </c>
      <c r="X3518" s="683">
        <f>_xll.qlCalendarAdvance(Calendar,X3517,W3518,"f",FALSE)</f>
        <v>63929</v>
      </c>
      <c r="Y3518" s="682">
        <f>_xll.qlCalendarAdvance(Calendar,X3518,NDays&amp;"D")</f>
        <v>63929</v>
      </c>
      <c r="Z3518" s="681">
        <v>2.2880338920553411E-2</v>
      </c>
      <c r="AA3518" s="686"/>
      <c r="AB3518" s="685"/>
    </row>
    <row r="3519" spans="22:28" x14ac:dyDescent="0.2">
      <c r="V3519" s="688"/>
      <c r="W3519" s="687" t="str">
        <f t="shared" si="61"/>
        <v>1w</v>
      </c>
      <c r="X3519" s="683">
        <f>_xll.qlCalendarAdvance(Calendar,X3518,W3519,"f",FALSE)</f>
        <v>63936</v>
      </c>
      <c r="Y3519" s="682">
        <f>_xll.qlCalendarAdvance(Calendar,X3519,NDays&amp;"D")</f>
        <v>63936</v>
      </c>
      <c r="Z3519" s="681">
        <v>2.288065710047138E-2</v>
      </c>
      <c r="AA3519" s="686"/>
      <c r="AB3519" s="685"/>
    </row>
    <row r="3520" spans="22:28" x14ac:dyDescent="0.2">
      <c r="V3520" s="688"/>
      <c r="W3520" s="687" t="str">
        <f t="shared" si="61"/>
        <v>1w</v>
      </c>
      <c r="X3520" s="683">
        <f>_xll.qlCalendarAdvance(Calendar,X3519,W3520,"f",FALSE)</f>
        <v>63943</v>
      </c>
      <c r="Y3520" s="682">
        <f>_xll.qlCalendarAdvance(Calendar,X3520,NDays&amp;"D")</f>
        <v>63943</v>
      </c>
      <c r="Z3520" s="681">
        <v>2.2880961531860367E-2</v>
      </c>
      <c r="AA3520" s="686"/>
      <c r="AB3520" s="685"/>
    </row>
    <row r="3521" spans="22:28" x14ac:dyDescent="0.2">
      <c r="V3521" s="688"/>
      <c r="W3521" s="687" t="str">
        <f t="shared" si="61"/>
        <v>1w</v>
      </c>
      <c r="X3521" s="683">
        <f>_xll.qlCalendarAdvance(Calendar,X3520,W3521,"f",FALSE)</f>
        <v>63950</v>
      </c>
      <c r="Y3521" s="682">
        <f>_xll.qlCalendarAdvance(Calendar,X3521,NDays&amp;"D")</f>
        <v>63950</v>
      </c>
      <c r="Z3521" s="681">
        <v>2.2881252214720371E-2</v>
      </c>
      <c r="AA3521" s="686"/>
      <c r="AB3521" s="685"/>
    </row>
    <row r="3522" spans="22:28" x14ac:dyDescent="0.2">
      <c r="V3522" s="688"/>
      <c r="W3522" s="687" t="str">
        <f t="shared" si="61"/>
        <v>1w</v>
      </c>
      <c r="X3522" s="683">
        <f>_xll.qlCalendarAdvance(Calendar,X3521,W3522,"f",FALSE)</f>
        <v>63957</v>
      </c>
      <c r="Y3522" s="682">
        <f>_xll.qlCalendarAdvance(Calendar,X3522,NDays&amp;"D")</f>
        <v>63957</v>
      </c>
      <c r="Z3522" s="681">
        <v>2.2881529149051394E-2</v>
      </c>
      <c r="AA3522" s="686"/>
      <c r="AB3522" s="685"/>
    </row>
    <row r="3523" spans="22:28" x14ac:dyDescent="0.2">
      <c r="V3523" s="688"/>
      <c r="W3523" s="687" t="str">
        <f t="shared" si="61"/>
        <v>1w</v>
      </c>
      <c r="X3523" s="683">
        <f>_xll.qlCalendarAdvance(Calendar,X3522,W3523,"f",FALSE)</f>
        <v>63964</v>
      </c>
      <c r="Y3523" s="682">
        <f>_xll.qlCalendarAdvance(Calendar,X3523,NDays&amp;"D")</f>
        <v>63964</v>
      </c>
      <c r="Z3523" s="681">
        <v>2.2881792334934481E-2</v>
      </c>
      <c r="AA3523" s="686"/>
      <c r="AB3523" s="685"/>
    </row>
    <row r="3524" spans="22:28" x14ac:dyDescent="0.2">
      <c r="V3524" s="688"/>
      <c r="W3524" s="687" t="str">
        <f t="shared" si="61"/>
        <v>1w</v>
      </c>
      <c r="X3524" s="683">
        <f>_xll.qlCalendarAdvance(Calendar,X3523,W3524,"f",FALSE)</f>
        <v>63971</v>
      </c>
      <c r="Y3524" s="682">
        <f>_xll.qlCalendarAdvance(Calendar,X3524,NDays&amp;"D")</f>
        <v>63971</v>
      </c>
      <c r="Z3524" s="681">
        <v>2.2882041772369632E-2</v>
      </c>
      <c r="AA3524" s="686"/>
      <c r="AB3524" s="685"/>
    </row>
    <row r="3525" spans="22:28" x14ac:dyDescent="0.2">
      <c r="V3525" s="688"/>
      <c r="W3525" s="687" t="str">
        <f t="shared" si="61"/>
        <v>1w</v>
      </c>
      <c r="X3525" s="683">
        <f>_xll.qlCalendarAdvance(Calendar,X3524,W3525,"f",FALSE)</f>
        <v>63978</v>
      </c>
      <c r="Y3525" s="682">
        <f>_xll.qlCalendarAdvance(Calendar,X3525,NDays&amp;"D")</f>
        <v>63978</v>
      </c>
      <c r="Z3525" s="681">
        <v>2.2882277460951617E-2</v>
      </c>
      <c r="AA3525" s="686"/>
      <c r="AB3525" s="685"/>
    </row>
    <row r="3526" spans="22:28" x14ac:dyDescent="0.2">
      <c r="V3526" s="688"/>
      <c r="W3526" s="687" t="str">
        <f t="shared" si="61"/>
        <v>1w</v>
      </c>
      <c r="X3526" s="683">
        <f>_xll.qlCalendarAdvance(Calendar,X3525,W3526,"f",FALSE)</f>
        <v>63985</v>
      </c>
      <c r="Y3526" s="682">
        <f>_xll.qlCalendarAdvance(Calendar,X3526,NDays&amp;"D")</f>
        <v>63985</v>
      </c>
      <c r="Z3526" s="681">
        <v>2.2882499401328804E-2</v>
      </c>
      <c r="AA3526" s="686"/>
      <c r="AB3526" s="685"/>
    </row>
    <row r="3527" spans="22:28" x14ac:dyDescent="0.2">
      <c r="V3527" s="688"/>
      <c r="W3527" s="687" t="str">
        <f t="shared" si="61"/>
        <v>1w</v>
      </c>
      <c r="X3527" s="683">
        <f>_xll.qlCalendarAdvance(Calendar,X3526,W3527,"f",FALSE)</f>
        <v>63992</v>
      </c>
      <c r="Y3527" s="682">
        <f>_xll.qlCalendarAdvance(Calendar,X3527,NDays&amp;"D")</f>
        <v>63992</v>
      </c>
      <c r="Z3527" s="681">
        <v>2.2882707593014917E-2</v>
      </c>
      <c r="AA3527" s="686"/>
      <c r="AB3527" s="685"/>
    </row>
    <row r="3528" spans="22:28" x14ac:dyDescent="0.2">
      <c r="V3528" s="688"/>
      <c r="W3528" s="687" t="str">
        <f t="shared" si="61"/>
        <v>1w</v>
      </c>
      <c r="X3528" s="683">
        <f>_xll.qlCalendarAdvance(Calendar,X3527,W3528,"f",FALSE)</f>
        <v>63999</v>
      </c>
      <c r="Y3528" s="682">
        <f>_xll.qlCalendarAdvance(Calendar,X3528,NDays&amp;"D")</f>
        <v>63999</v>
      </c>
      <c r="Z3528" s="681">
        <v>2.2882902036334141E-2</v>
      </c>
      <c r="AA3528" s="686"/>
      <c r="AB3528" s="685"/>
    </row>
    <row r="3529" spans="22:28" x14ac:dyDescent="0.2">
      <c r="V3529" s="688"/>
      <c r="W3529" s="687" t="str">
        <f t="shared" si="61"/>
        <v>1w</v>
      </c>
      <c r="X3529" s="683">
        <f>_xll.qlCalendarAdvance(Calendar,X3528,W3529,"f",FALSE)</f>
        <v>64006</v>
      </c>
      <c r="Y3529" s="682">
        <f>_xll.qlCalendarAdvance(Calendar,X3529,NDays&amp;"D")</f>
        <v>64006</v>
      </c>
      <c r="Z3529" s="681">
        <v>2.2883082731043336E-2</v>
      </c>
      <c r="AA3529" s="686"/>
      <c r="AB3529" s="685"/>
    </row>
    <row r="3530" spans="22:28" x14ac:dyDescent="0.2">
      <c r="V3530" s="688"/>
      <c r="W3530" s="687" t="str">
        <f t="shared" si="61"/>
        <v>1w</v>
      </c>
      <c r="X3530" s="683">
        <f>_xll.qlCalendarAdvance(Calendar,X3529,W3530,"f",FALSE)</f>
        <v>64013</v>
      </c>
      <c r="Y3530" s="682">
        <f>_xll.qlCalendarAdvance(Calendar,X3530,NDays&amp;"D")</f>
        <v>64013</v>
      </c>
      <c r="Z3530" s="681">
        <v>2.2886164038897094E-2</v>
      </c>
      <c r="AA3530" s="686"/>
      <c r="AB3530" s="685"/>
    </row>
    <row r="3531" spans="22:28" x14ac:dyDescent="0.2">
      <c r="V3531" s="688"/>
      <c r="W3531" s="687" t="str">
        <f t="shared" si="61"/>
        <v>1w</v>
      </c>
      <c r="X3531" s="683">
        <f>_xll.qlCalendarAdvance(Calendar,X3530,W3531,"f",FALSE)</f>
        <v>64020</v>
      </c>
      <c r="Y3531" s="682">
        <f>_xll.qlCalendarAdvance(Calendar,X3531,NDays&amp;"D")</f>
        <v>64020</v>
      </c>
      <c r="Z3531" s="681">
        <v>2.2883402874955827E-2</v>
      </c>
      <c r="AA3531" s="686"/>
      <c r="AB3531" s="685"/>
    </row>
    <row r="3532" spans="22:28" x14ac:dyDescent="0.2">
      <c r="V3532" s="688"/>
      <c r="W3532" s="687" t="str">
        <f t="shared" si="61"/>
        <v>1w</v>
      </c>
      <c r="X3532" s="683">
        <f>_xll.qlCalendarAdvance(Calendar,X3531,W3532,"f",FALSE)</f>
        <v>64027</v>
      </c>
      <c r="Y3532" s="682">
        <f>_xll.qlCalendarAdvance(Calendar,X3532,NDays&amp;"D")</f>
        <v>64027</v>
      </c>
      <c r="Z3532" s="681">
        <v>2.2883542324240169E-2</v>
      </c>
      <c r="AA3532" s="686"/>
      <c r="AB3532" s="685"/>
    </row>
    <row r="3533" spans="22:28" x14ac:dyDescent="0.2">
      <c r="V3533" s="688"/>
      <c r="W3533" s="687" t="str">
        <f t="shared" si="61"/>
        <v>1w</v>
      </c>
      <c r="X3533" s="683">
        <f>_xll.qlCalendarAdvance(Calendar,X3532,W3533,"f",FALSE)</f>
        <v>64034</v>
      </c>
      <c r="Y3533" s="682">
        <f>_xll.qlCalendarAdvance(Calendar,X3533,NDays&amp;"D")</f>
        <v>64034</v>
      </c>
      <c r="Z3533" s="681">
        <v>2.2883668024995529E-2</v>
      </c>
      <c r="AA3533" s="686"/>
      <c r="AB3533" s="685"/>
    </row>
    <row r="3534" spans="22:28" x14ac:dyDescent="0.2">
      <c r="V3534" s="688"/>
      <c r="W3534" s="687" t="str">
        <f t="shared" si="61"/>
        <v>1w</v>
      </c>
      <c r="X3534" s="683">
        <f>_xll.qlCalendarAdvance(Calendar,X3533,W3534,"f",FALSE)</f>
        <v>64041</v>
      </c>
      <c r="Y3534" s="682">
        <f>_xll.qlCalendarAdvance(Calendar,X3534,NDays&amp;"D")</f>
        <v>64041</v>
      </c>
      <c r="Z3534" s="681">
        <v>2.2883779977221907E-2</v>
      </c>
      <c r="AA3534" s="686"/>
      <c r="AB3534" s="685"/>
    </row>
    <row r="3535" spans="22:28" x14ac:dyDescent="0.2">
      <c r="V3535" s="688"/>
      <c r="W3535" s="687" t="str">
        <f t="shared" si="61"/>
        <v>1w</v>
      </c>
      <c r="X3535" s="683">
        <f>_xll.qlCalendarAdvance(Calendar,X3534,W3535,"f",FALSE)</f>
        <v>64048</v>
      </c>
      <c r="Y3535" s="682">
        <f>_xll.qlCalendarAdvance(Calendar,X3535,NDays&amp;"D")</f>
        <v>64048</v>
      </c>
      <c r="Z3535" s="681">
        <v>2.2883878180757211E-2</v>
      </c>
      <c r="AA3535" s="686"/>
      <c r="AB3535" s="685"/>
    </row>
    <row r="3536" spans="22:28" x14ac:dyDescent="0.2">
      <c r="V3536" s="688"/>
      <c r="W3536" s="687" t="str">
        <f t="shared" si="61"/>
        <v>1w</v>
      </c>
      <c r="X3536" s="683">
        <f>_xll.qlCalendarAdvance(Calendar,X3535,W3536,"f",FALSE)</f>
        <v>64055</v>
      </c>
      <c r="Y3536" s="682">
        <f>_xll.qlCalendarAdvance(Calendar,X3536,NDays&amp;"D")</f>
        <v>64055</v>
      </c>
      <c r="Z3536" s="681">
        <v>2.2883962635925625E-2</v>
      </c>
      <c r="AA3536" s="686"/>
      <c r="AB3536" s="685"/>
    </row>
    <row r="3537" spans="2:28" x14ac:dyDescent="0.2">
      <c r="V3537" s="688"/>
      <c r="W3537" s="687" t="str">
        <f t="shared" si="61"/>
        <v>1w</v>
      </c>
      <c r="X3537" s="683">
        <f>_xll.qlCalendarAdvance(Calendar,X3536,W3537,"f",FALSE)</f>
        <v>64062</v>
      </c>
      <c r="Y3537" s="682">
        <f>_xll.qlCalendarAdvance(Calendar,X3537,NDays&amp;"D")</f>
        <v>64062</v>
      </c>
      <c r="Z3537" s="681">
        <v>2.2884033342646104E-2</v>
      </c>
      <c r="AA3537" s="686"/>
      <c r="AB3537" s="685"/>
    </row>
    <row r="3538" spans="2:28" x14ac:dyDescent="0.2">
      <c r="V3538" s="688"/>
      <c r="W3538" s="687" t="str">
        <f t="shared" ref="W3538:W3544" si="62">W3537</f>
        <v>1w</v>
      </c>
      <c r="X3538" s="683">
        <f>_xll.qlCalendarAdvance(Calendar,X3537,W3538,"f",FALSE)</f>
        <v>64069</v>
      </c>
      <c r="Y3538" s="682">
        <f>_xll.qlCalendarAdvance(Calendar,X3538,NDays&amp;"D")</f>
        <v>64069</v>
      </c>
      <c r="Z3538" s="681">
        <v>2.2884090300756554E-2</v>
      </c>
      <c r="AA3538" s="686"/>
      <c r="AB3538" s="685"/>
    </row>
    <row r="3539" spans="2:28" x14ac:dyDescent="0.2">
      <c r="B3539" s="683"/>
      <c r="C3539" s="682"/>
      <c r="D3539" s="681"/>
      <c r="E3539" s="681"/>
      <c r="V3539" s="688"/>
      <c r="W3539" s="687" t="str">
        <f t="shared" si="62"/>
        <v>1w</v>
      </c>
      <c r="X3539" s="683">
        <f>_xll.qlCalendarAdvance(Calendar,X3538,W3539,"f",FALSE)</f>
        <v>64076</v>
      </c>
      <c r="Y3539" s="682">
        <f>_xll.qlCalendarAdvance(Calendar,X3539,NDays&amp;"D")</f>
        <v>64076</v>
      </c>
      <c r="Z3539" s="681">
        <v>2.2884133510338023E-2</v>
      </c>
      <c r="AA3539" s="686"/>
      <c r="AB3539" s="685"/>
    </row>
    <row r="3540" spans="2:28" x14ac:dyDescent="0.2">
      <c r="B3540" s="683"/>
      <c r="C3540" s="682"/>
      <c r="D3540" s="681"/>
      <c r="E3540" s="681"/>
      <c r="V3540" s="688"/>
      <c r="W3540" s="687" t="str">
        <f t="shared" si="62"/>
        <v>1w</v>
      </c>
      <c r="X3540" s="683">
        <f>_xll.qlCalendarAdvance(Calendar,X3539,W3540,"f",FALSE)</f>
        <v>64083</v>
      </c>
      <c r="Y3540" s="682">
        <f>_xll.qlCalendarAdvance(Calendar,X3540,NDays&amp;"D")</f>
        <v>64083</v>
      </c>
      <c r="Z3540" s="681">
        <v>2.2884162971390509E-2</v>
      </c>
      <c r="AA3540" s="686"/>
      <c r="AB3540" s="685"/>
    </row>
    <row r="3541" spans="2:28" x14ac:dyDescent="0.2">
      <c r="B3541" s="683"/>
      <c r="C3541" s="682"/>
      <c r="D3541" s="681"/>
      <c r="E3541" s="681"/>
      <c r="V3541" s="688"/>
      <c r="W3541" s="687" t="str">
        <f t="shared" si="62"/>
        <v>1w</v>
      </c>
      <c r="X3541" s="683">
        <f>_xll.qlCalendarAdvance(Calendar,X3540,W3541,"f",FALSE)</f>
        <v>64090</v>
      </c>
      <c r="Y3541" s="682">
        <f>_xll.qlCalendarAdvance(Calendar,X3541,NDays&amp;"D")</f>
        <v>64090</v>
      </c>
      <c r="Z3541" s="681">
        <v>2.2884178684076106E-2</v>
      </c>
      <c r="AA3541" s="686"/>
      <c r="AB3541" s="685"/>
    </row>
    <row r="3542" spans="2:28" x14ac:dyDescent="0.2">
      <c r="B3542" s="683"/>
      <c r="C3542" s="682"/>
      <c r="D3542" s="681"/>
      <c r="E3542" s="681"/>
      <c r="V3542" s="688"/>
      <c r="W3542" s="687" t="str">
        <f t="shared" si="62"/>
        <v>1w</v>
      </c>
      <c r="X3542" s="683">
        <f>_xll.qlCalendarAdvance(Calendar,X3541,W3542,"f",FALSE)</f>
        <v>64097</v>
      </c>
      <c r="Y3542" s="682">
        <f>_xll.qlCalendarAdvance(Calendar,X3542,NDays&amp;"D")</f>
        <v>64097</v>
      </c>
      <c r="Z3542" s="681" t="e">
        <v>#N/A</v>
      </c>
      <c r="AA3542" s="686"/>
      <c r="AB3542" s="685"/>
    </row>
    <row r="3543" spans="2:28" x14ac:dyDescent="0.2">
      <c r="B3543" s="683"/>
      <c r="C3543" s="682"/>
      <c r="D3543" s="681"/>
      <c r="E3543" s="681"/>
      <c r="V3543" s="688"/>
      <c r="W3543" s="687" t="str">
        <f t="shared" si="62"/>
        <v>1w</v>
      </c>
      <c r="X3543" s="683">
        <f>_xll.qlCalendarAdvance(Calendar,X3542,W3543,"f",FALSE)</f>
        <v>64104</v>
      </c>
      <c r="Y3543" s="682">
        <f>_xll.qlCalendarAdvance(Calendar,X3543,NDays&amp;"D")</f>
        <v>64104</v>
      </c>
      <c r="Z3543" s="681" t="e">
        <v>#N/A</v>
      </c>
      <c r="AA3543" s="686"/>
      <c r="AB3543" s="685"/>
    </row>
    <row r="3544" spans="2:28" x14ac:dyDescent="0.2">
      <c r="B3544" s="683"/>
      <c r="C3544" s="682"/>
      <c r="D3544" s="681"/>
      <c r="E3544" s="681"/>
      <c r="V3544" s="688"/>
      <c r="W3544" s="687" t="str">
        <f t="shared" si="62"/>
        <v>1w</v>
      </c>
      <c r="X3544" s="683">
        <f>_xll.qlCalendarAdvance(Calendar,X3543,W3544,"f",FALSE)</f>
        <v>64111</v>
      </c>
      <c r="Y3544" s="682">
        <f>_xll.qlCalendarAdvance(Calendar,X3544,NDays&amp;"D")</f>
        <v>64111</v>
      </c>
      <c r="Z3544" s="681" t="e">
        <v>#N/A</v>
      </c>
      <c r="AA3544" s="686"/>
      <c r="AB3544" s="685"/>
    </row>
    <row r="3545" spans="2:28" x14ac:dyDescent="0.2">
      <c r="B3545" s="683"/>
      <c r="C3545" s="682"/>
      <c r="D3545" s="681"/>
      <c r="E3545" s="681"/>
      <c r="W3545" s="684"/>
      <c r="X3545" s="684"/>
      <c r="Y3545" s="684"/>
      <c r="Z3545" s="684"/>
    </row>
    <row r="3546" spans="2:28" x14ac:dyDescent="0.2">
      <c r="B3546" s="683"/>
      <c r="C3546" s="682"/>
      <c r="D3546" s="681"/>
      <c r="E3546" s="681"/>
    </row>
    <row r="3547" spans="2:28" x14ac:dyDescent="0.2">
      <c r="B3547" s="683"/>
      <c r="C3547" s="682"/>
      <c r="D3547" s="681"/>
      <c r="E3547" s="681"/>
    </row>
    <row r="3548" spans="2:28" x14ac:dyDescent="0.2">
      <c r="B3548" s="683"/>
      <c r="C3548" s="682"/>
      <c r="D3548" s="681"/>
      <c r="E3548" s="681"/>
    </row>
    <row r="3549" spans="2:28" x14ac:dyDescent="0.2">
      <c r="B3549" s="683"/>
      <c r="C3549" s="682"/>
      <c r="D3549" s="681"/>
      <c r="E3549" s="681"/>
    </row>
    <row r="3550" spans="2:28" x14ac:dyDescent="0.2">
      <c r="B3550" s="683"/>
      <c r="C3550" s="682"/>
      <c r="D3550" s="681"/>
      <c r="E3550" s="681"/>
    </row>
    <row r="3551" spans="2:28" x14ac:dyDescent="0.2">
      <c r="B3551" s="683"/>
      <c r="C3551" s="682"/>
      <c r="D3551" s="681"/>
      <c r="E3551" s="681"/>
      <c r="W3551" s="680"/>
    </row>
    <row r="3552" spans="2:28" x14ac:dyDescent="0.2">
      <c r="B3552" s="683"/>
      <c r="C3552" s="682"/>
      <c r="D3552" s="681"/>
      <c r="E3552" s="681"/>
      <c r="W3552" s="680"/>
    </row>
    <row r="3553" spans="2:23" x14ac:dyDescent="0.2">
      <c r="B3553" s="683"/>
      <c r="C3553" s="682"/>
      <c r="D3553" s="681"/>
      <c r="E3553" s="681"/>
      <c r="W3553" s="680"/>
    </row>
    <row r="3554" spans="2:23" x14ac:dyDescent="0.2">
      <c r="B3554" s="683"/>
      <c r="C3554" s="682"/>
      <c r="D3554" s="681"/>
      <c r="E3554" s="681"/>
      <c r="W3554" s="680"/>
    </row>
    <row r="3555" spans="2:23" x14ac:dyDescent="0.2">
      <c r="B3555" s="683"/>
      <c r="C3555" s="682"/>
      <c r="D3555" s="681"/>
      <c r="E3555" s="681"/>
      <c r="W3555" s="680"/>
    </row>
    <row r="3556" spans="2:23" x14ac:dyDescent="0.2">
      <c r="B3556" s="683"/>
      <c r="C3556" s="682"/>
      <c r="D3556" s="681"/>
      <c r="E3556" s="681"/>
      <c r="W3556" s="680"/>
    </row>
    <row r="3557" spans="2:23" x14ac:dyDescent="0.2">
      <c r="B3557" s="683"/>
      <c r="C3557" s="682"/>
      <c r="D3557" s="681"/>
      <c r="E3557" s="681"/>
      <c r="W3557" s="680"/>
    </row>
    <row r="3558" spans="2:23" x14ac:dyDescent="0.2">
      <c r="B3558" s="683"/>
      <c r="C3558" s="682"/>
      <c r="D3558" s="681"/>
      <c r="E3558" s="681"/>
      <c r="W3558" s="680"/>
    </row>
    <row r="3559" spans="2:23" x14ac:dyDescent="0.2">
      <c r="B3559" s="683"/>
      <c r="C3559" s="682"/>
      <c r="D3559" s="681"/>
      <c r="E3559" s="681"/>
      <c r="W3559" s="680"/>
    </row>
  </sheetData>
  <dataConsolidate/>
  <dataValidations count="2">
    <dataValidation type="list" allowBlank="1" showInputMessage="1" showErrorMessage="1" sqref="C53719 C119255 C184791 C250327 C315863 C381399 C446935 C512471 C578007 C643543 C709079 C774615 C840151 C905687 C971223">
      <formula1>"EUR,USD,GBP,JPY,CHF"</formula1>
    </dataValidation>
    <dataValidation type="list" errorStyle="warning" allowBlank="1" showInputMessage="1" showErrorMessage="1" sqref="D53719 D119255 D184791 D250327 D315863 D381399 D446935 D512471 D578007 D643543 D709079 D774615 D840151 D905687 D971223">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097" r:id="rId4" name="Length2">
              <controlPr defaultSize="0" print="0" autoFill="0" autoPict="0" macro="[0]!grphUpdate">
                <anchor moveWithCells="1">
                  <from>
                    <xdr:col>8</xdr:col>
                    <xdr:colOff>495300</xdr:colOff>
                    <xdr:row>21</xdr:row>
                    <xdr:rowOff>104775</xdr:rowOff>
                  </from>
                  <to>
                    <xdr:col>10</xdr:col>
                    <xdr:colOff>219075</xdr:colOff>
                    <xdr:row>23</xdr:row>
                    <xdr:rowOff>95250</xdr:rowOff>
                  </to>
                </anchor>
              </controlPr>
            </control>
          </mc:Choice>
        </mc:AlternateContent>
        <mc:AlternateContent xmlns:mc="http://schemas.openxmlformats.org/markup-compatibility/2006">
          <mc:Choice Requires="x14">
            <control shapeId="4098" r:id="rId5" name="Length1">
              <controlPr defaultSize="0" print="0" autoFill="0" autoPict="0" macro="[0]!grphUpdate" altText="1Y">
                <anchor moveWithCells="1">
                  <from>
                    <xdr:col>8</xdr:col>
                    <xdr:colOff>495300</xdr:colOff>
                    <xdr:row>18</xdr:row>
                    <xdr:rowOff>95250</xdr:rowOff>
                  </from>
                  <to>
                    <xdr:col>10</xdr:col>
                    <xdr:colOff>219075</xdr:colOff>
                    <xdr:row>20</xdr:row>
                    <xdr:rowOff>85725</xdr:rowOff>
                  </to>
                </anchor>
              </controlPr>
            </control>
          </mc:Choice>
        </mc:AlternateContent>
        <mc:AlternateContent xmlns:mc="http://schemas.openxmlformats.org/markup-compatibility/2006">
          <mc:Choice Requires="x14">
            <control shapeId="4099" r:id="rId6" name="Length3">
              <controlPr defaultSize="0" print="0" autoFill="0" autoPict="0" macro="[0]!grphUpdate">
                <anchor moveWithCells="1">
                  <from>
                    <xdr:col>8</xdr:col>
                    <xdr:colOff>495300</xdr:colOff>
                    <xdr:row>24</xdr:row>
                    <xdr:rowOff>104775</xdr:rowOff>
                  </from>
                  <to>
                    <xdr:col>10</xdr:col>
                    <xdr:colOff>219075</xdr:colOff>
                    <xdr:row>26</xdr:row>
                    <xdr:rowOff>95250</xdr:rowOff>
                  </to>
                </anchor>
              </controlPr>
            </control>
          </mc:Choice>
        </mc:AlternateContent>
        <mc:AlternateContent xmlns:mc="http://schemas.openxmlformats.org/markup-compatibility/2006">
          <mc:Choice Requires="x14">
            <control shapeId="4100" r:id="rId7" name="Length0">
              <controlPr defaultSize="0" print="0" autoFill="0" autoPict="0" macro="[0]!grphUpdate">
                <anchor moveWithCells="1">
                  <from>
                    <xdr:col>8</xdr:col>
                    <xdr:colOff>495300</xdr:colOff>
                    <xdr:row>15</xdr:row>
                    <xdr:rowOff>114300</xdr:rowOff>
                  </from>
                  <to>
                    <xdr:col>10</xdr:col>
                    <xdr:colOff>219075</xdr:colOff>
                    <xdr:row>17</xdr:row>
                    <xdr:rowOff>104775</xdr:rowOff>
                  </to>
                </anchor>
              </controlPr>
            </control>
          </mc:Choice>
        </mc:AlternateContent>
        <mc:AlternateContent xmlns:mc="http://schemas.openxmlformats.org/markup-compatibility/2006">
          <mc:Choice Requires="x14">
            <control shapeId="4101" r:id="rId8" name="Length7">
              <controlPr defaultSize="0" print="0" autoFill="0" autoPict="0" macro="[0]!grphUpdate">
                <anchor moveWithCells="1">
                  <from>
                    <xdr:col>8</xdr:col>
                    <xdr:colOff>495300</xdr:colOff>
                    <xdr:row>36</xdr:row>
                    <xdr:rowOff>123825</xdr:rowOff>
                  </from>
                  <to>
                    <xdr:col>10</xdr:col>
                    <xdr:colOff>219075</xdr:colOff>
                    <xdr:row>38</xdr:row>
                    <xdr:rowOff>114300</xdr:rowOff>
                  </to>
                </anchor>
              </controlPr>
            </control>
          </mc:Choice>
        </mc:AlternateContent>
        <mc:AlternateContent xmlns:mc="http://schemas.openxmlformats.org/markup-compatibility/2006">
          <mc:Choice Requires="x14">
            <control shapeId="4102" r:id="rId9" name="Length6">
              <controlPr defaultSize="0" print="0" autoFill="0" autoPict="0" macro="[0]!grphUpdate">
                <anchor moveWithCells="1">
                  <from>
                    <xdr:col>8</xdr:col>
                    <xdr:colOff>495300</xdr:colOff>
                    <xdr:row>33</xdr:row>
                    <xdr:rowOff>123825</xdr:rowOff>
                  </from>
                  <to>
                    <xdr:col>10</xdr:col>
                    <xdr:colOff>219075</xdr:colOff>
                    <xdr:row>35</xdr:row>
                    <xdr:rowOff>104775</xdr:rowOff>
                  </to>
                </anchor>
              </controlPr>
            </control>
          </mc:Choice>
        </mc:AlternateContent>
        <mc:AlternateContent xmlns:mc="http://schemas.openxmlformats.org/markup-compatibility/2006">
          <mc:Choice Requires="x14">
            <control shapeId="4103" r:id="rId10" name="Length5">
              <controlPr defaultSize="0" print="0" autoFill="0" autoPict="0" macro="[0]!grphUpdate">
                <anchor moveWithCells="1">
                  <from>
                    <xdr:col>8</xdr:col>
                    <xdr:colOff>495300</xdr:colOff>
                    <xdr:row>30</xdr:row>
                    <xdr:rowOff>114300</xdr:rowOff>
                  </from>
                  <to>
                    <xdr:col>10</xdr:col>
                    <xdr:colOff>219075</xdr:colOff>
                    <xdr:row>32</xdr:row>
                    <xdr:rowOff>104775</xdr:rowOff>
                  </to>
                </anchor>
              </controlPr>
            </control>
          </mc:Choice>
        </mc:AlternateContent>
        <mc:AlternateContent xmlns:mc="http://schemas.openxmlformats.org/markup-compatibility/2006">
          <mc:Choice Requires="x14">
            <control shapeId="4104" r:id="rId11" name="Length4">
              <controlPr defaultSize="0" print="0" autoFill="0" autoPict="0" macro="[0]!grphUpdate">
                <anchor moveWithCells="1">
                  <from>
                    <xdr:col>8</xdr:col>
                    <xdr:colOff>495300</xdr:colOff>
                    <xdr:row>27</xdr:row>
                    <xdr:rowOff>114300</xdr:rowOff>
                  </from>
                  <to>
                    <xdr:col>10</xdr:col>
                    <xdr:colOff>219075</xdr:colOff>
                    <xdr:row>29</xdr:row>
                    <xdr:rowOff>104775</xdr:rowOff>
                  </to>
                </anchor>
              </controlPr>
            </control>
          </mc:Choice>
        </mc:AlternateContent>
      </controls>
    </mc:Choice>
  </mc:AlternateConten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43"/>
  <sheetViews>
    <sheetView workbookViewId="0">
      <selection activeCell="F3" sqref="F3"/>
    </sheetView>
  </sheetViews>
  <sheetFormatPr defaultRowHeight="11.25" x14ac:dyDescent="0.2"/>
  <cols>
    <col min="1" max="1" width="2.7109375" style="399" customWidth="1"/>
    <col min="2" max="2" width="6" style="399" bestFit="1" customWidth="1"/>
    <col min="3" max="3" width="7" style="399" bestFit="1" customWidth="1"/>
    <col min="4" max="4" width="4" style="399" bestFit="1" customWidth="1"/>
    <col min="5" max="5" width="16.140625" style="399" bestFit="1" customWidth="1"/>
    <col min="6" max="6" width="16.85546875" style="400" customWidth="1"/>
    <col min="7" max="7" width="20.7109375" style="399" customWidth="1"/>
    <col min="8" max="8" width="2.7109375" style="399" customWidth="1"/>
    <col min="9" max="9" width="4.28515625" style="399" customWidth="1"/>
    <col min="10" max="10" width="15.140625" style="399" bestFit="1" customWidth="1"/>
    <col min="11" max="16384" width="9.140625" style="399"/>
  </cols>
  <sheetData>
    <row r="1" spans="1:8" ht="11.25" customHeight="1" x14ac:dyDescent="0.2">
      <c r="A1" s="765"/>
      <c r="B1" s="91"/>
      <c r="C1" s="91"/>
      <c r="D1" s="91"/>
      <c r="E1" s="91"/>
      <c r="F1" s="91"/>
      <c r="G1" s="91"/>
      <c r="H1" s="764"/>
    </row>
    <row r="2" spans="1:8" ht="11.25" customHeight="1" x14ac:dyDescent="0.2">
      <c r="A2" s="66"/>
      <c r="B2" s="85"/>
      <c r="C2" s="85"/>
      <c r="D2" s="59" t="s">
        <v>98</v>
      </c>
      <c r="E2" s="59" t="str">
        <f>Currency&amp;"_YC"&amp;$D$2&amp;"RH"</f>
        <v>GBP_YCONRH</v>
      </c>
      <c r="F2" s="763" t="str">
        <f>E2&amp;"_Swaps.xml"</f>
        <v>GBP_YCONRH_Swaps.xml</v>
      </c>
      <c r="G2" s="85"/>
      <c r="H2" s="746"/>
    </row>
    <row r="3" spans="1:8" ht="22.5" x14ac:dyDescent="0.2">
      <c r="A3" s="66"/>
      <c r="B3" s="297" t="s">
        <v>348</v>
      </c>
      <c r="C3" s="297" t="s">
        <v>140</v>
      </c>
      <c r="D3" s="297"/>
      <c r="E3" s="297" t="s">
        <v>347</v>
      </c>
      <c r="F3" s="762" t="str">
        <f>IF(Serialize,_xll.ohObjectSave(_xll.ohPack(F4:F42),SerializationPath&amp;F2,FileOverwrite,Serialize),"---")</f>
        <v>---</v>
      </c>
      <c r="G3" s="761" t="str">
        <f>_xll.ohRangeRetrieveError(F3)</f>
        <v/>
      </c>
      <c r="H3" s="746"/>
    </row>
    <row r="4" spans="1:8" ht="11.25" customHeight="1" x14ac:dyDescent="0.2">
      <c r="A4" s="89"/>
      <c r="B4" s="85"/>
      <c r="C4" s="85"/>
      <c r="D4" s="85"/>
      <c r="E4" s="85"/>
      <c r="F4" s="760" t="str">
        <f>_xll.qlSonia(,,Permanent,Trigger,ObjectOverwrite)</f>
        <v>obj_0030b#0057</v>
      </c>
      <c r="G4" s="759" t="str">
        <f>_xll.ohRangeRetrieveError(F4)</f>
        <v/>
      </c>
      <c r="H4" s="746"/>
    </row>
    <row r="5" spans="1:8" ht="11.25" customHeight="1" x14ac:dyDescent="0.2">
      <c r="A5" s="89"/>
      <c r="B5" s="85"/>
      <c r="C5" s="85"/>
      <c r="D5" s="85"/>
      <c r="E5" s="85"/>
      <c r="F5" s="85"/>
      <c r="G5" s="85"/>
      <c r="H5" s="746"/>
    </row>
    <row r="6" spans="1:8" ht="11.25" customHeight="1" x14ac:dyDescent="0.2">
      <c r="A6" s="66"/>
      <c r="B6" s="758">
        <v>0</v>
      </c>
      <c r="C6" s="757" t="s">
        <v>346</v>
      </c>
      <c r="D6" s="757" t="s">
        <v>25</v>
      </c>
      <c r="E6" s="756" t="str">
        <f t="shared" ref="E6:E41" si="0">Currency&amp;IF($C6="1W","SW",C6)&amp;D6&amp;QuoteSuffix</f>
        <v>GBPSWOIS_Quote</v>
      </c>
      <c r="F6" s="435" t="str">
        <f>_xll.qlOISRateHelper(,B6,C6,E6,$F$4,,Permanent,Trigger,ObjectOverwrite)</f>
        <v>obj_00310#0057</v>
      </c>
      <c r="G6" s="755" t="str">
        <f>_xll.ohRangeRetrieveError(F6)</f>
        <v/>
      </c>
      <c r="H6" s="746"/>
    </row>
    <row r="7" spans="1:8" ht="11.25" customHeight="1" x14ac:dyDescent="0.2">
      <c r="A7" s="66"/>
      <c r="B7" s="754">
        <v>0</v>
      </c>
      <c r="C7" s="753" t="s">
        <v>94</v>
      </c>
      <c r="D7" s="753" t="s">
        <v>25</v>
      </c>
      <c r="E7" s="752" t="str">
        <f t="shared" si="0"/>
        <v>GBP2WOIS_Quote</v>
      </c>
      <c r="F7" s="426" t="str">
        <f>_xll.qlOISRateHelper(,B7,C7,E7,$F$4,,Permanent,Trigger,ObjectOverwrite)</f>
        <v>obj_00314#0057</v>
      </c>
      <c r="G7" s="751" t="str">
        <f>_xll.ohRangeRetrieveError(F7)</f>
        <v/>
      </c>
      <c r="H7" s="746"/>
    </row>
    <row r="8" spans="1:8" ht="11.25" customHeight="1" x14ac:dyDescent="0.2">
      <c r="A8" s="66"/>
      <c r="B8" s="754">
        <v>0</v>
      </c>
      <c r="C8" s="753" t="s">
        <v>93</v>
      </c>
      <c r="D8" s="753" t="s">
        <v>25</v>
      </c>
      <c r="E8" s="752" t="str">
        <f t="shared" si="0"/>
        <v>GBP3WOIS_Quote</v>
      </c>
      <c r="F8" s="426" t="str">
        <f>_xll.qlOISRateHelper(,B8,C8,E8,$F$4,,Permanent,Trigger,ObjectOverwrite)</f>
        <v>obj_00317#0057</v>
      </c>
      <c r="G8" s="751" t="str">
        <f>_xll.ohRangeRetrieveError(F8)</f>
        <v/>
      </c>
      <c r="H8" s="746"/>
    </row>
    <row r="9" spans="1:8" ht="11.25" customHeight="1" x14ac:dyDescent="0.2">
      <c r="A9" s="66"/>
      <c r="B9" s="754">
        <v>0</v>
      </c>
      <c r="C9" s="753" t="s">
        <v>92</v>
      </c>
      <c r="D9" s="753" t="s">
        <v>25</v>
      </c>
      <c r="E9" s="752" t="str">
        <f t="shared" si="0"/>
        <v>GBP1MOIS_Quote</v>
      </c>
      <c r="F9" s="426" t="str">
        <f>_xll.qlOISRateHelper(,B9,C9,E9,$F$4,,Permanent,Trigger,ObjectOverwrite)</f>
        <v>obj_00315#0057</v>
      </c>
      <c r="G9" s="751" t="str">
        <f>_xll.ohRangeRetrieveError(F9)</f>
        <v/>
      </c>
      <c r="H9" s="746"/>
    </row>
    <row r="10" spans="1:8" ht="11.25" customHeight="1" x14ac:dyDescent="0.2">
      <c r="A10" s="66"/>
      <c r="B10" s="754">
        <v>0</v>
      </c>
      <c r="C10" s="753" t="s">
        <v>91</v>
      </c>
      <c r="D10" s="753" t="s">
        <v>25</v>
      </c>
      <c r="E10" s="752" t="str">
        <f t="shared" si="0"/>
        <v>GBP2MOIS_Quote</v>
      </c>
      <c r="F10" s="426" t="str">
        <f>_xll.qlOISRateHelper(,B10,C10,E10,$F$4,,Permanent,Trigger,ObjectOverwrite)</f>
        <v>obj_0031b#0057</v>
      </c>
      <c r="G10" s="751" t="str">
        <f>_xll.ohRangeRetrieveError(F10)</f>
        <v/>
      </c>
      <c r="H10" s="746"/>
    </row>
    <row r="11" spans="1:8" ht="11.25" customHeight="1" x14ac:dyDescent="0.2">
      <c r="A11" s="66"/>
      <c r="B11" s="754">
        <v>0</v>
      </c>
      <c r="C11" s="753" t="s">
        <v>90</v>
      </c>
      <c r="D11" s="753" t="s">
        <v>25</v>
      </c>
      <c r="E11" s="752" t="str">
        <f t="shared" si="0"/>
        <v>GBP3MOIS_Quote</v>
      </c>
      <c r="F11" s="426" t="str">
        <f>_xll.qlOISRateHelper(,B11,C11,E11,$F$4,,Permanent,Trigger,ObjectOverwrite)</f>
        <v>obj_00311#0057</v>
      </c>
      <c r="G11" s="751" t="str">
        <f>_xll.ohRangeRetrieveError(F11)</f>
        <v/>
      </c>
      <c r="H11" s="746"/>
    </row>
    <row r="12" spans="1:8" ht="11.25" customHeight="1" x14ac:dyDescent="0.2">
      <c r="A12" s="66"/>
      <c r="B12" s="754">
        <v>0</v>
      </c>
      <c r="C12" s="753" t="s">
        <v>89</v>
      </c>
      <c r="D12" s="753" t="s">
        <v>25</v>
      </c>
      <c r="E12" s="752" t="str">
        <f t="shared" si="0"/>
        <v>GBP4MOIS_Quote</v>
      </c>
      <c r="F12" s="426" t="str">
        <f>_xll.qlOISRateHelper(,B12,C12,E12,$F$4,,Permanent,Trigger,ObjectOverwrite)</f>
        <v>obj_00316#0057</v>
      </c>
      <c r="G12" s="751" t="str">
        <f>_xll.ohRangeRetrieveError(F12)</f>
        <v/>
      </c>
      <c r="H12" s="746"/>
    </row>
    <row r="13" spans="1:8" ht="11.25" customHeight="1" x14ac:dyDescent="0.2">
      <c r="A13" s="66"/>
      <c r="B13" s="754">
        <v>0</v>
      </c>
      <c r="C13" s="753" t="s">
        <v>88</v>
      </c>
      <c r="D13" s="753" t="s">
        <v>25</v>
      </c>
      <c r="E13" s="752" t="str">
        <f t="shared" si="0"/>
        <v>GBP5MOIS_Quote</v>
      </c>
      <c r="F13" s="426" t="str">
        <f>_xll.qlOISRateHelper(,B13,C13,E13,$F$4,,Permanent,Trigger,ObjectOverwrite)</f>
        <v>obj_00326#0057</v>
      </c>
      <c r="G13" s="751" t="str">
        <f>_xll.ohRangeRetrieveError(F13)</f>
        <v/>
      </c>
      <c r="H13" s="746"/>
    </row>
    <row r="14" spans="1:8" ht="11.25" customHeight="1" x14ac:dyDescent="0.2">
      <c r="A14" s="66"/>
      <c r="B14" s="754">
        <v>0</v>
      </c>
      <c r="C14" s="753" t="s">
        <v>87</v>
      </c>
      <c r="D14" s="753" t="s">
        <v>25</v>
      </c>
      <c r="E14" s="752" t="str">
        <f t="shared" si="0"/>
        <v>GBP6MOIS_Quote</v>
      </c>
      <c r="F14" s="426" t="str">
        <f>_xll.qlOISRateHelper(,B14,C14,E14,$F$4,,Permanent,Trigger,ObjectOverwrite)</f>
        <v>obj_00312#0057</v>
      </c>
      <c r="G14" s="751" t="str">
        <f>_xll.ohRangeRetrieveError(F14)</f>
        <v/>
      </c>
      <c r="H14" s="746"/>
    </row>
    <row r="15" spans="1:8" ht="11.25" customHeight="1" x14ac:dyDescent="0.2">
      <c r="A15" s="66"/>
      <c r="B15" s="754">
        <v>0</v>
      </c>
      <c r="C15" s="753" t="s">
        <v>86</v>
      </c>
      <c r="D15" s="753" t="s">
        <v>25</v>
      </c>
      <c r="E15" s="752" t="str">
        <f t="shared" si="0"/>
        <v>GBP7MOIS_Quote</v>
      </c>
      <c r="F15" s="426" t="str">
        <f>_xll.qlOISRateHelper(,B15,C15,E15,$F$4,,Permanent,Trigger,ObjectOverwrite)</f>
        <v>obj_0032c#0057</v>
      </c>
      <c r="G15" s="751" t="str">
        <f>_xll.ohRangeRetrieveError(F15)</f>
        <v/>
      </c>
      <c r="H15" s="746"/>
    </row>
    <row r="16" spans="1:8" ht="11.25" customHeight="1" x14ac:dyDescent="0.2">
      <c r="A16" s="66"/>
      <c r="B16" s="754">
        <v>0</v>
      </c>
      <c r="C16" s="753" t="s">
        <v>85</v>
      </c>
      <c r="D16" s="753" t="s">
        <v>25</v>
      </c>
      <c r="E16" s="752" t="str">
        <f t="shared" si="0"/>
        <v>GBP8MOIS_Quote</v>
      </c>
      <c r="F16" s="426" t="str">
        <f>_xll.qlOISRateHelper(,B16,C16,E16,$F$4,,Permanent,Trigger,ObjectOverwrite)</f>
        <v>obj_00325#0057</v>
      </c>
      <c r="G16" s="751" t="str">
        <f>_xll.ohRangeRetrieveError(F16)</f>
        <v/>
      </c>
      <c r="H16" s="746"/>
    </row>
    <row r="17" spans="1:8" ht="11.25" customHeight="1" x14ac:dyDescent="0.2">
      <c r="A17" s="66"/>
      <c r="B17" s="754">
        <v>0</v>
      </c>
      <c r="C17" s="753" t="s">
        <v>84</v>
      </c>
      <c r="D17" s="753" t="s">
        <v>25</v>
      </c>
      <c r="E17" s="752" t="str">
        <f t="shared" si="0"/>
        <v>GBP9MOIS_Quote</v>
      </c>
      <c r="F17" s="426" t="str">
        <f>_xll.qlOISRateHelper(,B17,C17,E17,$F$4,,Permanent,Trigger,ObjectOverwrite)</f>
        <v>obj_00313#0057</v>
      </c>
      <c r="G17" s="751" t="str">
        <f>_xll.ohRangeRetrieveError(F17)</f>
        <v/>
      </c>
      <c r="H17" s="746"/>
    </row>
    <row r="18" spans="1:8" ht="11.25" customHeight="1" x14ac:dyDescent="0.2">
      <c r="A18" s="66"/>
      <c r="B18" s="754">
        <v>0</v>
      </c>
      <c r="C18" s="753" t="s">
        <v>83</v>
      </c>
      <c r="D18" s="753" t="s">
        <v>25</v>
      </c>
      <c r="E18" s="752" t="str">
        <f t="shared" si="0"/>
        <v>GBP10MOIS_Quote</v>
      </c>
      <c r="F18" s="426" t="str">
        <f>_xll.qlOISRateHelper(,B18,C18,E18,$F$4,,Permanent,Trigger,ObjectOverwrite)</f>
        <v>obj_00319#0057</v>
      </c>
      <c r="G18" s="751" t="str">
        <f>_xll.ohRangeRetrieveError(F18)</f>
        <v/>
      </c>
      <c r="H18" s="746"/>
    </row>
    <row r="19" spans="1:8" ht="11.25" customHeight="1" x14ac:dyDescent="0.2">
      <c r="A19" s="66"/>
      <c r="B19" s="754">
        <v>0</v>
      </c>
      <c r="C19" s="753" t="s">
        <v>82</v>
      </c>
      <c r="D19" s="753" t="s">
        <v>25</v>
      </c>
      <c r="E19" s="752" t="str">
        <f t="shared" si="0"/>
        <v>GBP11MOIS_Quote</v>
      </c>
      <c r="F19" s="426" t="str">
        <f>_xll.qlOISRateHelper(,B19,C19,E19,$F$4,,Permanent,Trigger,ObjectOverwrite)</f>
        <v>obj_0031c#0057</v>
      </c>
      <c r="G19" s="751" t="str">
        <f>_xll.ohRangeRetrieveError(F19)</f>
        <v/>
      </c>
      <c r="H19" s="746"/>
    </row>
    <row r="20" spans="1:8" ht="11.25" customHeight="1" x14ac:dyDescent="0.2">
      <c r="A20" s="66"/>
      <c r="B20" s="754">
        <v>0</v>
      </c>
      <c r="C20" s="753" t="s">
        <v>64</v>
      </c>
      <c r="D20" s="753" t="s">
        <v>25</v>
      </c>
      <c r="E20" s="752" t="str">
        <f t="shared" si="0"/>
        <v>GBP1YOIS_Quote</v>
      </c>
      <c r="F20" s="426" t="str">
        <f>_xll.qlOISRateHelper(,B20,C20,E20,$F$4,,Permanent,Trigger,ObjectOverwrite)</f>
        <v>obj_00318#0057</v>
      </c>
      <c r="G20" s="751" t="str">
        <f>_xll.ohRangeRetrieveError(F20)</f>
        <v/>
      </c>
      <c r="H20" s="746"/>
    </row>
    <row r="21" spans="1:8" ht="11.25" customHeight="1" x14ac:dyDescent="0.2">
      <c r="A21" s="66"/>
      <c r="B21" s="754">
        <v>0</v>
      </c>
      <c r="C21" s="753" t="s">
        <v>134</v>
      </c>
      <c r="D21" s="753" t="s">
        <v>25</v>
      </c>
      <c r="E21" s="752" t="str">
        <f t="shared" si="0"/>
        <v>GBP15MOIS_Quote</v>
      </c>
      <c r="F21" s="426" t="str">
        <f>_xll.qlOISRateHelper(,B21,C21,E21,$F$4,,Permanent,Trigger,ObjectOverwrite)</f>
        <v>obj_0031a#0057</v>
      </c>
      <c r="G21" s="751" t="str">
        <f>_xll.ohRangeRetrieveError(F21)</f>
        <v/>
      </c>
      <c r="H21" s="746"/>
    </row>
    <row r="22" spans="1:8" ht="11.25" customHeight="1" x14ac:dyDescent="0.2">
      <c r="A22" s="66"/>
      <c r="B22" s="754">
        <v>0</v>
      </c>
      <c r="C22" s="753" t="s">
        <v>133</v>
      </c>
      <c r="D22" s="753" t="s">
        <v>25</v>
      </c>
      <c r="E22" s="752" t="str">
        <f t="shared" si="0"/>
        <v>GBP18MOIS_Quote</v>
      </c>
      <c r="F22" s="426" t="str">
        <f>_xll.qlOISRateHelper(,B22,C22,E22,$F$4,,Permanent,Trigger,ObjectOverwrite)</f>
        <v>obj_00320#0057</v>
      </c>
      <c r="G22" s="751" t="str">
        <f>_xll.ohRangeRetrieveError(F22)</f>
        <v/>
      </c>
      <c r="H22" s="746"/>
    </row>
    <row r="23" spans="1:8" ht="11.25" customHeight="1" x14ac:dyDescent="0.2">
      <c r="A23" s="66"/>
      <c r="B23" s="754">
        <v>0</v>
      </c>
      <c r="C23" s="753" t="s">
        <v>132</v>
      </c>
      <c r="D23" s="753" t="s">
        <v>25</v>
      </c>
      <c r="E23" s="752" t="str">
        <f t="shared" si="0"/>
        <v>GBP21MOIS_Quote</v>
      </c>
      <c r="F23" s="426" t="str">
        <f>_xll.qlOISRateHelper(,B23,C23,E23,$F$4,,Permanent,Trigger,ObjectOverwrite)</f>
        <v>obj_00323#0057</v>
      </c>
      <c r="G23" s="751" t="str">
        <f>_xll.ohRangeRetrieveError(F23)</f>
        <v/>
      </c>
      <c r="H23" s="746"/>
    </row>
    <row r="24" spans="1:8" ht="11.25" customHeight="1" x14ac:dyDescent="0.2">
      <c r="A24" s="66"/>
      <c r="B24" s="754">
        <v>0</v>
      </c>
      <c r="C24" s="753" t="s">
        <v>63</v>
      </c>
      <c r="D24" s="753" t="s">
        <v>25</v>
      </c>
      <c r="E24" s="752" t="str">
        <f t="shared" si="0"/>
        <v>GBP2YOIS_Quote</v>
      </c>
      <c r="F24" s="426" t="str">
        <f>_xll.qlOISRateHelper(,B24,C24,E24,$F$4,,Permanent,Trigger,ObjectOverwrite)</f>
        <v>obj_00324#0057</v>
      </c>
      <c r="G24" s="751" t="str">
        <f>_xll.ohRangeRetrieveError(F24)</f>
        <v/>
      </c>
      <c r="H24" s="746"/>
    </row>
    <row r="25" spans="1:8" ht="11.25" customHeight="1" x14ac:dyDescent="0.2">
      <c r="A25" s="66"/>
      <c r="B25" s="754">
        <v>0</v>
      </c>
      <c r="C25" s="753" t="s">
        <v>62</v>
      </c>
      <c r="D25" s="753" t="s">
        <v>25</v>
      </c>
      <c r="E25" s="752" t="str">
        <f t="shared" si="0"/>
        <v>GBP3YOIS_Quote</v>
      </c>
      <c r="F25" s="426" t="str">
        <f>_xll.qlOISRateHelper(,B25,C25,E25,$F$4,,Permanent,Trigger,ObjectOverwrite)</f>
        <v>obj_0032a#0057</v>
      </c>
      <c r="G25" s="751" t="str">
        <f>_xll.ohRangeRetrieveError(F25)</f>
        <v/>
      </c>
      <c r="H25" s="746"/>
    </row>
    <row r="26" spans="1:8" ht="11.25" customHeight="1" x14ac:dyDescent="0.2">
      <c r="A26" s="66"/>
      <c r="B26" s="754">
        <v>0</v>
      </c>
      <c r="C26" s="753" t="s">
        <v>61</v>
      </c>
      <c r="D26" s="753" t="s">
        <v>25</v>
      </c>
      <c r="E26" s="752" t="str">
        <f t="shared" si="0"/>
        <v>GBP4YOIS_Quote</v>
      </c>
      <c r="F26" s="426" t="str">
        <f>_xll.qlOISRateHelper(,B26,C26,E26,$F$4,,Permanent,Trigger,ObjectOverwrite)</f>
        <v>obj_0031f#0057</v>
      </c>
      <c r="G26" s="751" t="str">
        <f>_xll.ohRangeRetrieveError(F26)</f>
        <v/>
      </c>
      <c r="H26" s="746"/>
    </row>
    <row r="27" spans="1:8" ht="11.25" customHeight="1" x14ac:dyDescent="0.2">
      <c r="A27" s="66"/>
      <c r="B27" s="754">
        <v>0</v>
      </c>
      <c r="C27" s="753" t="s">
        <v>60</v>
      </c>
      <c r="D27" s="753" t="s">
        <v>25</v>
      </c>
      <c r="E27" s="752" t="str">
        <f t="shared" si="0"/>
        <v>GBP5YOIS_Quote</v>
      </c>
      <c r="F27" s="426" t="str">
        <f>_xll.qlOISRateHelper(,B27,C27,E27,$F$4,,Permanent,Trigger,ObjectOverwrite)</f>
        <v>obj_0032b#0057</v>
      </c>
      <c r="G27" s="751" t="str">
        <f>_xll.ohRangeRetrieveError(F27)</f>
        <v/>
      </c>
      <c r="H27" s="746"/>
    </row>
    <row r="28" spans="1:8" ht="11.25" customHeight="1" x14ac:dyDescent="0.2">
      <c r="A28" s="66"/>
      <c r="B28" s="754">
        <v>0</v>
      </c>
      <c r="C28" s="753" t="s">
        <v>59</v>
      </c>
      <c r="D28" s="753" t="s">
        <v>25</v>
      </c>
      <c r="E28" s="752" t="str">
        <f t="shared" si="0"/>
        <v>GBP6YOIS_Quote</v>
      </c>
      <c r="F28" s="426" t="str">
        <f>_xll.qlOISRateHelper(,B28,C28,E28,$F$4,,Permanent,Trigger,ObjectOverwrite)</f>
        <v>obj_00329#0057</v>
      </c>
      <c r="G28" s="751" t="str">
        <f>_xll.ohRangeRetrieveError(F28)</f>
        <v/>
      </c>
      <c r="H28" s="746"/>
    </row>
    <row r="29" spans="1:8" ht="11.25" customHeight="1" x14ac:dyDescent="0.2">
      <c r="A29" s="66"/>
      <c r="B29" s="754">
        <v>0</v>
      </c>
      <c r="C29" s="753" t="s">
        <v>58</v>
      </c>
      <c r="D29" s="753" t="s">
        <v>25</v>
      </c>
      <c r="E29" s="752" t="str">
        <f t="shared" si="0"/>
        <v>GBP7YOIS_Quote</v>
      </c>
      <c r="F29" s="426" t="str">
        <f>_xll.qlOISRateHelper(,B29,C29,E29,$F$4,,Permanent,Trigger,ObjectOverwrite)</f>
        <v>obj_00327#0057</v>
      </c>
      <c r="G29" s="751" t="str">
        <f>_xll.ohRangeRetrieveError(F29)</f>
        <v/>
      </c>
      <c r="H29" s="746"/>
    </row>
    <row r="30" spans="1:8" ht="11.25" customHeight="1" x14ac:dyDescent="0.2">
      <c r="A30" s="66"/>
      <c r="B30" s="754">
        <v>0</v>
      </c>
      <c r="C30" s="753" t="s">
        <v>57</v>
      </c>
      <c r="D30" s="753" t="s">
        <v>25</v>
      </c>
      <c r="E30" s="752" t="str">
        <f t="shared" si="0"/>
        <v>GBP8YOIS_Quote</v>
      </c>
      <c r="F30" s="426" t="str">
        <f>_xll.qlOISRateHelper(,B30,C30,E30,$F$4,,Permanent,Trigger,ObjectOverwrite)</f>
        <v>obj_0031d#0057</v>
      </c>
      <c r="G30" s="751" t="str">
        <f>_xll.ohRangeRetrieveError(F30)</f>
        <v/>
      </c>
      <c r="H30" s="746"/>
    </row>
    <row r="31" spans="1:8" ht="11.25" customHeight="1" x14ac:dyDescent="0.2">
      <c r="A31" s="66"/>
      <c r="B31" s="754">
        <v>0</v>
      </c>
      <c r="C31" s="753" t="s">
        <v>56</v>
      </c>
      <c r="D31" s="753" t="s">
        <v>25</v>
      </c>
      <c r="E31" s="752" t="str">
        <f t="shared" si="0"/>
        <v>GBP9YOIS_Quote</v>
      </c>
      <c r="F31" s="426" t="str">
        <f>_xll.qlOISRateHelper(,B31,C31,E31,$F$4,,Permanent,Trigger,ObjectOverwrite)</f>
        <v>obj_00321#0057</v>
      </c>
      <c r="G31" s="751" t="str">
        <f>_xll.ohRangeRetrieveError(F31)</f>
        <v/>
      </c>
      <c r="H31" s="746"/>
    </row>
    <row r="32" spans="1:8" ht="11.25" customHeight="1" x14ac:dyDescent="0.2">
      <c r="A32" s="66"/>
      <c r="B32" s="754">
        <v>0</v>
      </c>
      <c r="C32" s="753" t="s">
        <v>55</v>
      </c>
      <c r="D32" s="753" t="s">
        <v>25</v>
      </c>
      <c r="E32" s="752" t="str">
        <f t="shared" si="0"/>
        <v>GBP10YOIS_Quote</v>
      </c>
      <c r="F32" s="426" t="str">
        <f>_xll.qlOISRateHelper(,B32,C32,E32,$F$4,,Permanent,Trigger,ObjectOverwrite)</f>
        <v>obj_00328#0057</v>
      </c>
      <c r="G32" s="751" t="str">
        <f>_xll.ohRangeRetrieveError(F32)</f>
        <v/>
      </c>
      <c r="H32" s="746"/>
    </row>
    <row r="33" spans="1:8" ht="11.25" customHeight="1" x14ac:dyDescent="0.2">
      <c r="A33" s="66"/>
      <c r="B33" s="754">
        <v>0</v>
      </c>
      <c r="C33" s="753" t="s">
        <v>119</v>
      </c>
      <c r="D33" s="753" t="s">
        <v>25</v>
      </c>
      <c r="E33" s="752" t="str">
        <f t="shared" si="0"/>
        <v>GBP11YOIS_Quote</v>
      </c>
      <c r="F33" s="426" t="str">
        <f>_xll.qlOISRateHelper(,B33,C33,E33,$F$4,,Permanent,Trigger,ObjectOverwrite)</f>
        <v>obj_0031e#0057</v>
      </c>
      <c r="G33" s="751" t="str">
        <f>_xll.ohRangeRetrieveError(F33)</f>
        <v/>
      </c>
      <c r="H33" s="746"/>
    </row>
    <row r="34" spans="1:8" ht="11.25" customHeight="1" x14ac:dyDescent="0.2">
      <c r="A34" s="66"/>
      <c r="B34" s="754">
        <v>0</v>
      </c>
      <c r="C34" s="753" t="s">
        <v>54</v>
      </c>
      <c r="D34" s="753" t="s">
        <v>25</v>
      </c>
      <c r="E34" s="752" t="str">
        <f t="shared" si="0"/>
        <v>GBP12YOIS_Quote</v>
      </c>
      <c r="F34" s="426" t="str">
        <f>_xll.qlOISRateHelper(,B34,C34,E34,$F$4,,Permanent,Trigger,ObjectOverwrite)</f>
        <v>obj_0032d#0057</v>
      </c>
      <c r="G34" s="751" t="str">
        <f>_xll.ohRangeRetrieveError(F34)</f>
        <v/>
      </c>
      <c r="H34" s="746"/>
    </row>
    <row r="35" spans="1:8" ht="11.25" customHeight="1" x14ac:dyDescent="0.2">
      <c r="A35" s="66"/>
      <c r="B35" s="754">
        <v>0</v>
      </c>
      <c r="C35" s="753" t="s">
        <v>53</v>
      </c>
      <c r="D35" s="753" t="s">
        <v>25</v>
      </c>
      <c r="E35" s="752" t="str">
        <f t="shared" si="0"/>
        <v>GBP15YOIS_Quote</v>
      </c>
      <c r="F35" s="426" t="str">
        <f>_xll.qlOISRateHelper(,B35,C35,E35,$F$4,,Permanent,Trigger,ObjectOverwrite)</f>
        <v>obj_00330#0057</v>
      </c>
      <c r="G35" s="751" t="str">
        <f>_xll.ohRangeRetrieveError(F35)</f>
        <v/>
      </c>
      <c r="H35" s="746"/>
    </row>
    <row r="36" spans="1:8" ht="11.25" customHeight="1" x14ac:dyDescent="0.2">
      <c r="A36" s="66"/>
      <c r="B36" s="754">
        <v>0</v>
      </c>
      <c r="C36" s="753" t="s">
        <v>52</v>
      </c>
      <c r="D36" s="753" t="s">
        <v>25</v>
      </c>
      <c r="E36" s="752" t="str">
        <f t="shared" si="0"/>
        <v>GBP20YOIS_Quote</v>
      </c>
      <c r="F36" s="426" t="str">
        <f>_xll.qlOISRateHelper(,B36,C36,E36,$F$4,,Permanent,Trigger,ObjectOverwrite)</f>
        <v>obj_0032e#0057</v>
      </c>
      <c r="G36" s="751" t="str">
        <f>_xll.ohRangeRetrieveError(F36)</f>
        <v/>
      </c>
      <c r="H36" s="746"/>
    </row>
    <row r="37" spans="1:8" ht="11.25" customHeight="1" x14ac:dyDescent="0.2">
      <c r="A37" s="66"/>
      <c r="B37" s="754">
        <v>0</v>
      </c>
      <c r="C37" s="753" t="s">
        <v>51</v>
      </c>
      <c r="D37" s="753" t="s">
        <v>25</v>
      </c>
      <c r="E37" s="752" t="str">
        <f t="shared" si="0"/>
        <v>GBP25YOIS_Quote</v>
      </c>
      <c r="F37" s="426" t="str">
        <f>_xll.qlOISRateHelper(,B37,C37,E37,$F$4,,Permanent,Trigger,ObjectOverwrite)</f>
        <v>obj_0032f#0057</v>
      </c>
      <c r="G37" s="751" t="str">
        <f>_xll.ohRangeRetrieveError(F37)</f>
        <v/>
      </c>
      <c r="H37" s="746"/>
    </row>
    <row r="38" spans="1:8" ht="11.25" customHeight="1" x14ac:dyDescent="0.2">
      <c r="A38" s="66"/>
      <c r="B38" s="754">
        <v>0</v>
      </c>
      <c r="C38" s="753" t="s">
        <v>50</v>
      </c>
      <c r="D38" s="753" t="s">
        <v>25</v>
      </c>
      <c r="E38" s="752" t="str">
        <f t="shared" si="0"/>
        <v>GBP30YOIS_Quote</v>
      </c>
      <c r="F38" s="426" t="str">
        <f>_xll.qlOISRateHelper(,B38,C38,E38,$F$4,,Permanent,Trigger,ObjectOverwrite)</f>
        <v>obj_0030e#0057</v>
      </c>
      <c r="G38" s="751"/>
      <c r="H38" s="746"/>
    </row>
    <row r="39" spans="1:8" ht="11.25" customHeight="1" x14ac:dyDescent="0.2">
      <c r="A39" s="66"/>
      <c r="B39" s="754">
        <v>0</v>
      </c>
      <c r="C39" s="753" t="s">
        <v>103</v>
      </c>
      <c r="D39" s="753" t="s">
        <v>25</v>
      </c>
      <c r="E39" s="752" t="str">
        <f t="shared" si="0"/>
        <v>GBP40YOIS_Quote</v>
      </c>
      <c r="F39" s="426" t="str">
        <f>_xll.qlOISRateHelper(,B39,C39,E39,$F$4,,Permanent,Trigger,ObjectOverwrite)</f>
        <v>obj_0030c#0057</v>
      </c>
      <c r="G39" s="751"/>
      <c r="H39" s="746"/>
    </row>
    <row r="40" spans="1:8" ht="11.25" customHeight="1" x14ac:dyDescent="0.2">
      <c r="A40" s="66"/>
      <c r="B40" s="754">
        <v>0</v>
      </c>
      <c r="C40" s="753" t="s">
        <v>102</v>
      </c>
      <c r="D40" s="753" t="s">
        <v>25</v>
      </c>
      <c r="E40" s="752" t="str">
        <f t="shared" si="0"/>
        <v>GBP50YOIS_Quote</v>
      </c>
      <c r="F40" s="426" t="str">
        <f>_xll.qlOISRateHelper(,B40,C40,E40,$F$4,,Permanent,Trigger,ObjectOverwrite)</f>
        <v>obj_0030f#0057</v>
      </c>
      <c r="G40" s="751"/>
      <c r="H40" s="746"/>
    </row>
    <row r="41" spans="1:8" ht="11.25" customHeight="1" x14ac:dyDescent="0.2">
      <c r="A41" s="66"/>
      <c r="B41" s="286">
        <v>0</v>
      </c>
      <c r="C41" s="750" t="s">
        <v>101</v>
      </c>
      <c r="D41" s="750" t="s">
        <v>25</v>
      </c>
      <c r="E41" s="749" t="str">
        <f t="shared" si="0"/>
        <v>GBP60YOIS_Quote</v>
      </c>
      <c r="F41" s="416" t="str">
        <f>_xll.qlOISRateHelper(,B41,C41,E41,$F$4,,Permanent,Trigger,ObjectOverwrite)</f>
        <v>obj_00322#0057</v>
      </c>
      <c r="G41" s="748" t="str">
        <f>_xll.ohRangeRetrieveError(F41)</f>
        <v/>
      </c>
      <c r="H41" s="746"/>
    </row>
    <row r="42" spans="1:8" ht="11.25" customHeight="1" thickBot="1" x14ac:dyDescent="0.25">
      <c r="A42" s="66"/>
      <c r="B42" s="280"/>
      <c r="C42" s="280"/>
      <c r="D42" s="280"/>
      <c r="E42" s="747"/>
      <c r="F42" s="747"/>
      <c r="G42" s="747"/>
      <c r="H42" s="746"/>
    </row>
    <row r="43" spans="1:8" x14ac:dyDescent="0.2">
      <c r="A43" s="744"/>
      <c r="B43" s="744"/>
      <c r="C43" s="744"/>
      <c r="D43" s="744"/>
      <c r="E43" s="744"/>
      <c r="F43" s="745"/>
      <c r="G43" s="744"/>
      <c r="H43" s="744"/>
    </row>
  </sheetData>
  <pageMargins left="0.75" right="0.75" top="1" bottom="1" header="0.5" footer="0.5"/>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G4"/>
  <sheetViews>
    <sheetView workbookViewId="0">
      <selection activeCell="B2" sqref="B2"/>
    </sheetView>
  </sheetViews>
  <sheetFormatPr defaultRowHeight="11.25" x14ac:dyDescent="0.2"/>
  <cols>
    <col min="1" max="1" width="2.7109375" style="399" customWidth="1"/>
    <col min="2" max="2" width="3" style="399" bestFit="1" customWidth="1"/>
    <col min="3" max="3" width="6" style="399" bestFit="1" customWidth="1"/>
    <col min="4" max="4" width="20.42578125" style="399" bestFit="1" customWidth="1"/>
    <col min="5" max="5" width="25" style="399" bestFit="1" customWidth="1"/>
    <col min="6" max="6" width="20.7109375" style="399" customWidth="1"/>
    <col min="7" max="7" width="2.7109375" style="399" customWidth="1"/>
    <col min="8" max="16384" width="9.140625" style="399"/>
  </cols>
  <sheetData>
    <row r="1" spans="1:7" ht="11.25" customHeight="1" x14ac:dyDescent="0.2">
      <c r="A1" s="89"/>
      <c r="B1" s="85"/>
      <c r="C1" s="59" t="s">
        <v>98</v>
      </c>
      <c r="D1" s="771" t="str">
        <f>Currency&amp;"_YC"&amp;$C$1&amp;"RH"</f>
        <v>GBP_YCONRH</v>
      </c>
      <c r="E1" s="620" t="str">
        <f>$D$1&amp;"_Deposits.xml"</f>
        <v>GBP_YCONRH_Deposits.xml</v>
      </c>
      <c r="G1" s="86"/>
    </row>
    <row r="2" spans="1:7" ht="22.5" customHeight="1" x14ac:dyDescent="0.2">
      <c r="A2" s="66"/>
      <c r="B2" s="297"/>
      <c r="C2" s="297" t="s">
        <v>294</v>
      </c>
      <c r="D2" s="297" t="s">
        <v>347</v>
      </c>
      <c r="E2" s="295" t="str">
        <f>IF(Serialize,_xll.ohObjectSave(#REF!,SerializationPath&amp;E1,FileOverwrite,Serialize),"---")</f>
        <v>---</v>
      </c>
      <c r="F2" s="761"/>
      <c r="G2" s="86"/>
    </row>
    <row r="3" spans="1:7" ht="11.25" customHeight="1" x14ac:dyDescent="0.2">
      <c r="A3" s="66"/>
      <c r="B3" s="770" t="s">
        <v>98</v>
      </c>
      <c r="C3" s="769" t="s">
        <v>349</v>
      </c>
      <c r="D3" s="768" t="str">
        <f>Currency&amp;$B3&amp;"D"&amp;QuoteSuffix</f>
        <v>GBPOND_Quote</v>
      </c>
      <c r="E3" s="767" t="str">
        <f>_xll.qlDepositRateHelper(,D3,C3,Permanent,Trigger,ObjectOverwrite)</f>
        <v>obj_0030d#0056</v>
      </c>
      <c r="F3" s="766" t="str">
        <f>_xll.ohRangeRetrieveError(E3)</f>
        <v/>
      </c>
      <c r="G3" s="86"/>
    </row>
    <row r="4" spans="1:7" ht="11.25" customHeight="1" thickBot="1" x14ac:dyDescent="0.25">
      <c r="A4" s="54"/>
      <c r="B4" s="53"/>
      <c r="C4" s="53"/>
      <c r="D4" s="53"/>
      <c r="E4" s="53"/>
      <c r="F4" s="53"/>
      <c r="G4" s="404"/>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J127"/>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hidden="1" customWidth="1"/>
    <col min="5" max="5" width="22.7109375" style="400" customWidth="1"/>
    <col min="6" max="6" width="8" style="400" bestFit="1" customWidth="1"/>
    <col min="7" max="7" width="3" style="400" bestFit="1" customWidth="1"/>
    <col min="8" max="9" width="17.28515625" style="400" bestFit="1" customWidth="1"/>
    <col min="10" max="10" width="12" style="399" bestFit="1" customWidth="1"/>
    <col min="11" max="16384" width="9.140625" style="399"/>
  </cols>
  <sheetData>
    <row r="1" spans="1:10" ht="22.5" customHeight="1" thickBot="1" x14ac:dyDescent="0.25">
      <c r="A1" s="1664" t="s">
        <v>360</v>
      </c>
      <c r="B1" s="1665"/>
      <c r="D1" s="787" t="s">
        <v>359</v>
      </c>
      <c r="E1" s="786" t="s">
        <v>358</v>
      </c>
      <c r="F1" s="785" t="s">
        <v>357</v>
      </c>
      <c r="G1" s="785"/>
      <c r="H1" s="785" t="s">
        <v>356</v>
      </c>
      <c r="I1" s="784" t="s">
        <v>355</v>
      </c>
      <c r="J1" s="777">
        <f t="array" ref="J1:J126">_xll.qlPiecewiseYieldCurveData(YieldCurve)</f>
        <v>1</v>
      </c>
    </row>
    <row r="2" spans="1:10" x14ac:dyDescent="0.2">
      <c r="A2" s="783" t="s">
        <v>354</v>
      </c>
      <c r="B2" s="782">
        <v>8</v>
      </c>
      <c r="C2" s="778"/>
      <c r="D2" s="776" t="str">
        <f t="array" ref="D2:D126">_xll.qlRateHelperSelection(_xll.ohFilter(RateHelpers,RateHelpersIncluded),_xll.ohFilter(RateHelpersPriority,RateHelpersIncluded),nIMMFutures,nSerialFutures,FrontFuturesRollingDays,DepoInclusionCriteria,_xll.ohFilter(MinDistance,RateHelpersIncluded),Trigger)</f>
        <v>obj_0030d</v>
      </c>
      <c r="E2" s="776" t="str">
        <f>_xll.qlRateHelperQuoteName(D2)</f>
        <v>GBPOND_Quote</v>
      </c>
      <c r="F2" s="775">
        <f>_xll.qlRateHelperQuoteValue($D2)</f>
        <v>4.8188000000000007E-3</v>
      </c>
      <c r="G2" s="775" t="str">
        <f>IF(ISERROR(_xll.qlSwapRateHelperSpread($D2)),IF(ISERROR(_xll.qlFuturesRateHelperConvexityAdjustment($D2)),"--",_xll.qlFuturesRateHelperConvexityAdjustment($D2)),_xll.qlSwapRateHelperSpread($D2))</f>
        <v>--</v>
      </c>
      <c r="H2" s="774">
        <f>_xll.qlRateHelperEarliestDate($D2)</f>
        <v>42180</v>
      </c>
      <c r="I2" s="773">
        <f>_xll.qlRateHelperLatestDate($D2)</f>
        <v>42181</v>
      </c>
      <c r="J2" s="777">
        <v>0.99998679798251466</v>
      </c>
    </row>
    <row r="3" spans="1:10" x14ac:dyDescent="0.2">
      <c r="A3" s="780" t="s">
        <v>353</v>
      </c>
      <c r="B3" s="781">
        <v>1</v>
      </c>
      <c r="C3" s="778"/>
      <c r="D3" s="776" t="str">
        <v>obj_00310</v>
      </c>
      <c r="E3" s="776" t="str">
        <f>_xll.qlRateHelperQuoteName(D3)</f>
        <v>GBPSWOIS_Quote</v>
      </c>
      <c r="F3" s="775">
        <f>_xll.qlRateHelperQuoteValue($D3)</f>
        <v>4.5999999999999999E-3</v>
      </c>
      <c r="G3" s="775" t="str">
        <f>IF(ISERROR(_xll.qlSwapRateHelperSpread($D3)),IF(ISERROR(_xll.qlFuturesRateHelperConvexityAdjustment($D3)),"--",_xll.qlFuturesRateHelperConvexityAdjustment($D3)),_xll.qlSwapRateHelperSpread($D3))</f>
        <v>--</v>
      </c>
      <c r="H3" s="774">
        <f>_xll.qlRateHelperEarliestDate($D3)</f>
        <v>42180</v>
      </c>
      <c r="I3" s="773">
        <f>_xll.qlRateHelperLatestDate($D3)</f>
        <v>42187</v>
      </c>
      <c r="J3" s="777">
        <v>0.99991178860364771</v>
      </c>
    </row>
    <row r="4" spans="1:10" x14ac:dyDescent="0.2">
      <c r="A4" s="780" t="s">
        <v>352</v>
      </c>
      <c r="B4" s="781">
        <v>2</v>
      </c>
      <c r="C4" s="778"/>
      <c r="D4" s="776" t="str">
        <v>obj_00314</v>
      </c>
      <c r="E4" s="776" t="str">
        <f>_xll.qlRateHelperQuoteName(D4)</f>
        <v>GBP2WOIS_Quote</v>
      </c>
      <c r="F4" s="775">
        <f>_xll.qlRateHelperQuoteValue($D4)</f>
        <v>4.5999999999999999E-3</v>
      </c>
      <c r="G4" s="775" t="str">
        <f>IF(ISERROR(_xll.qlSwapRateHelperSpread($D4)),IF(ISERROR(_xll.qlFuturesRateHelperConvexityAdjustment($D4)),"--",_xll.qlFuturesRateHelperConvexityAdjustment($D4)),_xll.qlSwapRateHelperSpread($D4))</f>
        <v>--</v>
      </c>
      <c r="H4" s="774">
        <f>_xll.qlRateHelperEarliestDate($D4)</f>
        <v>42180</v>
      </c>
      <c r="I4" s="773">
        <f>_xll.qlRateHelperLatestDate($D4)</f>
        <v>42194</v>
      </c>
      <c r="J4" s="777">
        <v>0.99982359276883737</v>
      </c>
    </row>
    <row r="5" spans="1:10" x14ac:dyDescent="0.2">
      <c r="A5" s="780" t="s">
        <v>351</v>
      </c>
      <c r="B5" s="779" t="s">
        <v>350</v>
      </c>
      <c r="C5" s="778"/>
      <c r="D5" s="776" t="str">
        <v>obj_00315</v>
      </c>
      <c r="E5" s="776" t="str">
        <f>_xll.qlRateHelperQuoteName(D5)</f>
        <v>GBP1MOIS_Quote</v>
      </c>
      <c r="F5" s="775">
        <f>_xll.qlRateHelperQuoteValue($D5)</f>
        <v>4.6125000000000003E-3</v>
      </c>
      <c r="G5" s="775" t="str">
        <f>IF(ISERROR(_xll.qlSwapRateHelperSpread($D5)),IF(ISERROR(_xll.qlFuturesRateHelperConvexityAdjustment($D5)),"--",_xll.qlFuturesRateHelperConvexityAdjustment($D5)),_xll.qlSwapRateHelperSpread($D5))</f>
        <v>--</v>
      </c>
      <c r="H5" s="774">
        <f>_xll.qlRateHelperEarliestDate($D5)</f>
        <v>42180</v>
      </c>
      <c r="I5" s="773">
        <f>_xll.qlRateHelperLatestDate($D5)</f>
        <v>42212</v>
      </c>
      <c r="J5" s="777">
        <v>0.99959577989831816</v>
      </c>
    </row>
    <row r="6" spans="1:10" x14ac:dyDescent="0.2">
      <c r="C6" s="778"/>
      <c r="D6" s="776" t="str">
        <v>obj_0031b</v>
      </c>
      <c r="E6" s="776" t="str">
        <f>_xll.qlRateHelperQuoteName(D6)</f>
        <v>GBP2MOIS_Quote</v>
      </c>
      <c r="F6" s="775">
        <f>_xll.qlRateHelperQuoteValue($D6)</f>
        <v>4.6499999999999996E-3</v>
      </c>
      <c r="G6" s="775" t="str">
        <f>IF(ISERROR(_xll.qlSwapRateHelperSpread($D6)),IF(ISERROR(_xll.qlFuturesRateHelperConvexityAdjustment($D6)),"--",_xll.qlFuturesRateHelperConvexityAdjustment($D6)),_xll.qlSwapRateHelperSpread($D6))</f>
        <v>--</v>
      </c>
      <c r="H6" s="774">
        <f>_xll.qlRateHelperEarliestDate($D6)</f>
        <v>42180</v>
      </c>
      <c r="I6" s="773">
        <f>_xll.qlRateHelperLatestDate($D6)</f>
        <v>42241</v>
      </c>
      <c r="J6" s="777">
        <v>0.99922348016376017</v>
      </c>
    </row>
    <row r="7" spans="1:10" x14ac:dyDescent="0.2">
      <c r="C7" s="778"/>
      <c r="D7" s="776" t="str">
        <v>obj_00311</v>
      </c>
      <c r="E7" s="776" t="str">
        <f>_xll.qlRateHelperQuoteName(D7)</f>
        <v>GBP3MOIS_Quote</v>
      </c>
      <c r="F7" s="775">
        <f>_xll.qlRateHelperQuoteValue($D7)</f>
        <v>4.6874999999999998E-3</v>
      </c>
      <c r="G7" s="775" t="str">
        <f>IF(ISERROR(_xll.qlSwapRateHelperSpread($D7)),IF(ISERROR(_xll.qlFuturesRateHelperConvexityAdjustment($D7)),"--",_xll.qlFuturesRateHelperConvexityAdjustment($D7)),_xll.qlSwapRateHelperSpread($D7))</f>
        <v>--</v>
      </c>
      <c r="H7" s="774">
        <f>_xll.qlRateHelperEarliestDate($D7)</f>
        <v>42180</v>
      </c>
      <c r="I7" s="773">
        <f>_xll.qlRateHelperLatestDate($D7)</f>
        <v>42272</v>
      </c>
      <c r="J7" s="777">
        <v>0.99881988746173189</v>
      </c>
    </row>
    <row r="8" spans="1:10" x14ac:dyDescent="0.2">
      <c r="C8" s="778"/>
      <c r="D8" s="776" t="str">
        <v>obj_00316</v>
      </c>
      <c r="E8" s="776" t="str">
        <f>_xll.qlRateHelperQuoteName(D8)</f>
        <v>GBP4MOIS_Quote</v>
      </c>
      <c r="F8" s="775">
        <f>_xll.qlRateHelperQuoteValue($D8)</f>
        <v>4.7375000000000004E-3</v>
      </c>
      <c r="G8" s="775" t="str">
        <f>IF(ISERROR(_xll.qlSwapRateHelperSpread($D8)),IF(ISERROR(_xll.qlFuturesRateHelperConvexityAdjustment($D8)),"--",_xll.qlFuturesRateHelperConvexityAdjustment($D8)),_xll.qlSwapRateHelperSpread($D8))</f>
        <v>--</v>
      </c>
      <c r="H8" s="774">
        <f>_xll.qlRateHelperEarliestDate($D8)</f>
        <v>42180</v>
      </c>
      <c r="I8" s="773">
        <f>_xll.qlRateHelperLatestDate($D8)</f>
        <v>42303</v>
      </c>
      <c r="J8" s="777">
        <v>0.99840607205954801</v>
      </c>
    </row>
    <row r="9" spans="1:10" x14ac:dyDescent="0.2">
      <c r="C9" s="778"/>
      <c r="D9" s="776" t="str">
        <v>obj_00326</v>
      </c>
      <c r="E9" s="776" t="str">
        <f>_xll.qlRateHelperQuoteName(D9)</f>
        <v>GBP5MOIS_Quote</v>
      </c>
      <c r="F9" s="775">
        <f>_xll.qlRateHelperQuoteValue($D9)</f>
        <v>4.8500000000000001E-3</v>
      </c>
      <c r="G9" s="775" t="str">
        <f>IF(ISERROR(_xll.qlSwapRateHelperSpread($D9)),IF(ISERROR(_xll.qlFuturesRateHelperConvexityAdjustment($D9)),"--",_xll.qlFuturesRateHelperConvexityAdjustment($D9)),_xll.qlSwapRateHelperSpread($D9))</f>
        <v>--</v>
      </c>
      <c r="H9" s="774">
        <f>_xll.qlRateHelperEarliestDate($D9)</f>
        <v>42180</v>
      </c>
      <c r="I9" s="773">
        <f>_xll.qlRateHelperLatestDate($D9)</f>
        <v>42333</v>
      </c>
      <c r="J9" s="777">
        <v>0.99797111106037739</v>
      </c>
    </row>
    <row r="10" spans="1:10" x14ac:dyDescent="0.2">
      <c r="C10" s="778"/>
      <c r="D10" s="776" t="str">
        <v>obj_00312</v>
      </c>
      <c r="E10" s="776" t="str">
        <f>_xll.qlRateHelperQuoteName(D10)</f>
        <v>GBP6MOIS_Quote</v>
      </c>
      <c r="F10" s="775">
        <f>_xll.qlRateHelperQuoteValue($D10)</f>
        <v>4.9875000000000006E-3</v>
      </c>
      <c r="G10" s="775" t="str">
        <f>IF(ISERROR(_xll.qlSwapRateHelperSpread($D10)),IF(ISERROR(_xll.qlFuturesRateHelperConvexityAdjustment($D10)),"--",_xll.qlFuturesRateHelperConvexityAdjustment($D10)),_xll.qlSwapRateHelperSpread($D10))</f>
        <v>--</v>
      </c>
      <c r="H10" s="774">
        <f>_xll.qlRateHelperEarliestDate($D10)</f>
        <v>42180</v>
      </c>
      <c r="I10" s="773">
        <f>_xll.qlRateHelperLatestDate($D10)</f>
        <v>42367</v>
      </c>
      <c r="J10" s="777">
        <v>0.9974512728827537</v>
      </c>
    </row>
    <row r="11" spans="1:10" x14ac:dyDescent="0.2">
      <c r="C11" s="778"/>
      <c r="D11" s="776" t="str">
        <v>obj_0032c</v>
      </c>
      <c r="E11" s="776" t="str">
        <f>_xll.qlRateHelperQuoteName(D11)</f>
        <v>GBP7MOIS_Quote</v>
      </c>
      <c r="F11" s="775">
        <f>_xll.qlRateHelperQuoteValue($D11)</f>
        <v>5.0875E-3</v>
      </c>
      <c r="G11" s="775" t="str">
        <f>IF(ISERROR(_xll.qlSwapRateHelperSpread($D11)),IF(ISERROR(_xll.qlFuturesRateHelperConvexityAdjustment($D11)),"--",_xll.qlFuturesRateHelperConvexityAdjustment($D11)),_xll.qlSwapRateHelperSpread($D11))</f>
        <v>--</v>
      </c>
      <c r="H11" s="774">
        <f>_xll.qlRateHelperEarliestDate($D11)</f>
        <v>42180</v>
      </c>
      <c r="I11" s="773">
        <f>_xll.qlRateHelperLatestDate($D11)</f>
        <v>42394</v>
      </c>
      <c r="J11" s="777">
        <v>0.99702606246614123</v>
      </c>
    </row>
    <row r="12" spans="1:10" x14ac:dyDescent="0.2">
      <c r="C12" s="778"/>
      <c r="D12" s="776" t="str">
        <v>obj_00325</v>
      </c>
      <c r="E12" s="776" t="str">
        <f>_xll.qlRateHelperQuoteName(D12)</f>
        <v>GBP8MOIS_Quote</v>
      </c>
      <c r="F12" s="775">
        <f>_xll.qlRateHelperQuoteValue($D12)</f>
        <v>5.275000000000001E-3</v>
      </c>
      <c r="G12" s="775" t="str">
        <f>IF(ISERROR(_xll.qlSwapRateHelperSpread($D12)),IF(ISERROR(_xll.qlFuturesRateHelperConvexityAdjustment($D12)),"--",_xll.qlFuturesRateHelperConvexityAdjustment($D12)),_xll.qlSwapRateHelperSpread($D12))</f>
        <v>--</v>
      </c>
      <c r="H12" s="774">
        <f>_xll.qlRateHelperEarliestDate($D12)</f>
        <v>42180</v>
      </c>
      <c r="I12" s="773">
        <f>_xll.qlRateHelperLatestDate($D12)</f>
        <v>42425</v>
      </c>
      <c r="J12" s="777">
        <v>0.99647173927658295</v>
      </c>
    </row>
    <row r="13" spans="1:10" x14ac:dyDescent="0.2">
      <c r="C13" s="778"/>
      <c r="D13" s="776" t="str">
        <v>obj_00313</v>
      </c>
      <c r="E13" s="776" t="str">
        <f>_xll.qlRateHelperQuoteName(D13)</f>
        <v>GBP9MOIS_Quote</v>
      </c>
      <c r="F13" s="775">
        <f>_xll.qlRateHelperQuoteValue($D13)</f>
        <v>5.4750000000000007E-3</v>
      </c>
      <c r="G13" s="775" t="str">
        <f>IF(ISERROR(_xll.qlSwapRateHelperSpread($D13)),IF(ISERROR(_xll.qlFuturesRateHelperConvexityAdjustment($D13)),"--",_xll.qlFuturesRateHelperConvexityAdjustment($D13)),_xll.qlSwapRateHelperSpread($D13))</f>
        <v>--</v>
      </c>
      <c r="H13" s="774">
        <f>_xll.qlRateHelperEarliestDate($D13)</f>
        <v>42180</v>
      </c>
      <c r="I13" s="773">
        <f>_xll.qlRateHelperLatestDate($D13)</f>
        <v>42458</v>
      </c>
      <c r="J13" s="777">
        <v>0.9958473166894074</v>
      </c>
    </row>
    <row r="14" spans="1:10" x14ac:dyDescent="0.2">
      <c r="C14" s="778"/>
      <c r="D14" s="776" t="str">
        <v>obj_00319</v>
      </c>
      <c r="E14" s="776" t="str">
        <f>_xll.qlRateHelperQuoteName(D14)</f>
        <v>GBP10MOIS_Quote</v>
      </c>
      <c r="F14" s="775">
        <f>_xll.qlRateHelperQuoteValue($D14)</f>
        <v>5.6375000000000001E-3</v>
      </c>
      <c r="G14" s="775" t="str">
        <f>IF(ISERROR(_xll.qlSwapRateHelperSpread($D14)),IF(ISERROR(_xll.qlFuturesRateHelperConvexityAdjustment($D14)),"--",_xll.qlFuturesRateHelperConvexityAdjustment($D14)),_xll.qlSwapRateHelperSpread($D14))</f>
        <v>--</v>
      </c>
      <c r="H14" s="774">
        <f>_xll.qlRateHelperEarliestDate($D14)</f>
        <v>42180</v>
      </c>
      <c r="I14" s="773">
        <f>_xll.qlRateHelperLatestDate($D14)</f>
        <v>42485</v>
      </c>
      <c r="J14" s="777">
        <v>0.99531129979986488</v>
      </c>
    </row>
    <row r="15" spans="1:10" x14ac:dyDescent="0.2">
      <c r="C15" s="778"/>
      <c r="D15" s="776" t="str">
        <v>obj_0031c</v>
      </c>
      <c r="E15" s="776" t="str">
        <f>_xll.qlRateHelperQuoteName(D15)</f>
        <v>GBP11MOIS_Quote</v>
      </c>
      <c r="F15" s="775">
        <f>_xll.qlRateHelperQuoteValue($D15)</f>
        <v>5.8250000000000003E-3</v>
      </c>
      <c r="G15" s="775" t="str">
        <f>IF(ISERROR(_xll.qlSwapRateHelperSpread($D15)),IF(ISERROR(_xll.qlFuturesRateHelperConvexityAdjustment($D15)),"--",_xll.qlFuturesRateHelperConvexityAdjustment($D15)),_xll.qlSwapRateHelperSpread($D15))</f>
        <v>--</v>
      </c>
      <c r="H15" s="774">
        <f>_xll.qlRateHelperEarliestDate($D15)</f>
        <v>42180</v>
      </c>
      <c r="I15" s="773">
        <f>_xll.qlRateHelperLatestDate($D15)</f>
        <v>42515</v>
      </c>
      <c r="J15" s="777">
        <v>0.99468219733473096</v>
      </c>
    </row>
    <row r="16" spans="1:10" x14ac:dyDescent="0.2">
      <c r="C16" s="778"/>
      <c r="D16" s="776" t="str">
        <v>obj_00318</v>
      </c>
      <c r="E16" s="776" t="str">
        <f>_xll.qlRateHelperQuoteName(D16)</f>
        <v>GBP1YOIS_Quote</v>
      </c>
      <c r="F16" s="775">
        <f>_xll.qlRateHelperQuoteValue($D16)</f>
        <v>6.0750000000000005E-3</v>
      </c>
      <c r="G16" s="775" t="str">
        <f>IF(ISERROR(_xll.qlSwapRateHelperSpread($D16)),IF(ISERROR(_xll.qlFuturesRateHelperConvexityAdjustment($D16)),"--",_xll.qlFuturesRateHelperConvexityAdjustment($D16)),_xll.qlSwapRateHelperSpread($D16))</f>
        <v>--</v>
      </c>
      <c r="H16" s="774">
        <f>_xll.qlRateHelperEarliestDate($D16)</f>
        <v>42180</v>
      </c>
      <c r="I16" s="773">
        <f>_xll.qlRateHelperLatestDate($D16)</f>
        <v>42548</v>
      </c>
      <c r="J16" s="777">
        <v>0.99391235490242102</v>
      </c>
    </row>
    <row r="17" spans="3:10" x14ac:dyDescent="0.2">
      <c r="C17" s="778"/>
      <c r="D17" s="776" t="str">
        <v>obj_0031a</v>
      </c>
      <c r="E17" s="776" t="str">
        <f>_xll.qlRateHelperQuoteName(D17)</f>
        <v>GBP15MOIS_Quote</v>
      </c>
      <c r="F17" s="775">
        <f>_xll.qlRateHelperQuoteValue($D17)</f>
        <v>6.7250000000000009E-3</v>
      </c>
      <c r="G17" s="775" t="str">
        <f>IF(ISERROR(_xll.qlSwapRateHelperSpread($D17)),IF(ISERROR(_xll.qlFuturesRateHelperConvexityAdjustment($D17)),"--",_xll.qlFuturesRateHelperConvexityAdjustment($D17)),_xll.qlSwapRateHelperSpread($D17))</f>
        <v>--</v>
      </c>
      <c r="H17" s="774">
        <f>_xll.qlRateHelperEarliestDate($D17)</f>
        <v>42180</v>
      </c>
      <c r="I17" s="773">
        <f>_xll.qlRateHelperLatestDate($D17)</f>
        <v>42639</v>
      </c>
      <c r="J17" s="777">
        <v>0.99160186945662543</v>
      </c>
    </row>
    <row r="18" spans="3:10" x14ac:dyDescent="0.2">
      <c r="C18" s="778"/>
      <c r="D18" s="776" t="str">
        <v>obj_00320</v>
      </c>
      <c r="E18" s="776" t="str">
        <f>_xll.qlRateHelperQuoteName(D18)</f>
        <v>GBP18MOIS_Quote</v>
      </c>
      <c r="F18" s="775">
        <f>_xll.qlRateHelperQuoteValue($D18)</f>
        <v>7.4375000000000005E-3</v>
      </c>
      <c r="G18" s="775" t="str">
        <f>IF(ISERROR(_xll.qlSwapRateHelperSpread($D18)),IF(ISERROR(_xll.qlFuturesRateHelperConvexityAdjustment($D18)),"--",_xll.qlFuturesRateHelperConvexityAdjustment($D18)),_xll.qlSwapRateHelperSpread($D18))</f>
        <v>--</v>
      </c>
      <c r="H18" s="774">
        <f>_xll.qlRateHelperEarliestDate($D18)</f>
        <v>42180</v>
      </c>
      <c r="I18" s="773">
        <f>_xll.qlRateHelperLatestDate($D18)</f>
        <v>42732</v>
      </c>
      <c r="J18" s="777">
        <v>0.98884473387137606</v>
      </c>
    </row>
    <row r="19" spans="3:10" x14ac:dyDescent="0.2">
      <c r="C19" s="778"/>
      <c r="D19" s="776" t="str">
        <v>obj_00324</v>
      </c>
      <c r="E19" s="776" t="str">
        <f>_xll.qlRateHelperQuoteName(D19)</f>
        <v>GBP2YOIS_Quote</v>
      </c>
      <c r="F19" s="775">
        <f>_xll.qlRateHelperQuoteValue($D19)</f>
        <v>8.8749999999999992E-3</v>
      </c>
      <c r="G19" s="775" t="str">
        <f>IF(ISERROR(_xll.qlSwapRateHelperSpread($D19)),IF(ISERROR(_xll.qlFuturesRateHelperConvexityAdjustment($D19)),"--",_xll.qlFuturesRateHelperConvexityAdjustment($D19)),_xll.qlSwapRateHelperSpread($D19))</f>
        <v>--</v>
      </c>
      <c r="H19" s="774">
        <f>_xll.qlRateHelperEarliestDate($D19)</f>
        <v>42180</v>
      </c>
      <c r="I19" s="773">
        <f>_xll.qlRateHelperLatestDate($D19)</f>
        <v>42912</v>
      </c>
      <c r="J19" s="777">
        <v>0.98241151194398246</v>
      </c>
    </row>
    <row r="20" spans="3:10" x14ac:dyDescent="0.2">
      <c r="D20" s="776" t="str">
        <v>obj_0032a</v>
      </c>
      <c r="E20" s="776" t="str">
        <f>_xll.qlRateHelperQuoteName(D20)</f>
        <v>GBP3YOIS_Quote</v>
      </c>
      <c r="F20" s="775">
        <f>_xll.qlRateHelperQuoteValue($D20)</f>
        <v>1.1299999999999999E-2</v>
      </c>
      <c r="G20" s="775" t="str">
        <f>IF(ISERROR(_xll.qlSwapRateHelperSpread($D20)),IF(ISERROR(_xll.qlFuturesRateHelperConvexityAdjustment($D20)),"--",_xll.qlFuturesRateHelperConvexityAdjustment($D20)),_xll.qlSwapRateHelperSpread($D20))</f>
        <v>--</v>
      </c>
      <c r="H20" s="774">
        <f>_xll.qlRateHelperEarliestDate($D20)</f>
        <v>42180</v>
      </c>
      <c r="I20" s="773">
        <f>_xll.qlRateHelperLatestDate($D20)</f>
        <v>43276</v>
      </c>
      <c r="J20" s="777">
        <v>0.96671172917263803</v>
      </c>
    </row>
    <row r="21" spans="3:10" x14ac:dyDescent="0.2">
      <c r="D21" s="776" t="str">
        <v>obj_0031f</v>
      </c>
      <c r="E21" s="776" t="str">
        <f>_xll.qlRateHelperQuoteName(D21)</f>
        <v>GBP4YOIS_Quote</v>
      </c>
      <c r="F21" s="775">
        <f>_xll.qlRateHelperQuoteValue($D21)</f>
        <v>1.3137500000000002E-2</v>
      </c>
      <c r="G21" s="775" t="str">
        <f>IF(ISERROR(_xll.qlSwapRateHelperSpread($D21)),IF(ISERROR(_xll.qlFuturesRateHelperConvexityAdjustment($D21)),"--",_xll.qlFuturesRateHelperConvexityAdjustment($D21)),_xll.qlSwapRateHelperSpread($D21))</f>
        <v>--</v>
      </c>
      <c r="H21" s="774">
        <f>_xll.qlRateHelperEarliestDate($D21)</f>
        <v>42180</v>
      </c>
      <c r="I21" s="773">
        <f>_xll.qlRateHelperLatestDate($D21)</f>
        <v>43641</v>
      </c>
      <c r="J21" s="777">
        <v>0.94883340398746263</v>
      </c>
    </row>
    <row r="22" spans="3:10" x14ac:dyDescent="0.2">
      <c r="D22" s="776" t="str">
        <v>obj_0032b</v>
      </c>
      <c r="E22" s="776" t="str">
        <f>_xll.qlRateHelperQuoteName(D22)</f>
        <v>GBP5YOIS_Quote</v>
      </c>
      <c r="F22" s="775">
        <f>_xll.qlRateHelperQuoteValue($D22)</f>
        <v>1.4624999999999999E-2</v>
      </c>
      <c r="G22" s="775" t="str">
        <f>IF(ISERROR(_xll.qlSwapRateHelperSpread($D22)),IF(ISERROR(_xll.qlFuturesRateHelperConvexityAdjustment($D22)),"--",_xll.qlFuturesRateHelperConvexityAdjustment($D22)),_xll.qlSwapRateHelperSpread($D22))</f>
        <v>--</v>
      </c>
      <c r="H22" s="774">
        <f>_xll.qlRateHelperEarliestDate($D22)</f>
        <v>42180</v>
      </c>
      <c r="I22" s="773">
        <f>_xll.qlRateHelperLatestDate($D22)</f>
        <v>44007</v>
      </c>
      <c r="J22" s="777">
        <v>0.92941017669551595</v>
      </c>
    </row>
    <row r="23" spans="3:10" x14ac:dyDescent="0.2">
      <c r="D23" s="776" t="str">
        <v>obj_00329</v>
      </c>
      <c r="E23" s="776" t="str">
        <f>_xll.qlRateHelperQuoteName(D23)</f>
        <v>GBP6YOIS_Quote</v>
      </c>
      <c r="F23" s="775">
        <f>_xll.qlRateHelperQuoteValue($D23)</f>
        <v>1.5837500000000001E-2</v>
      </c>
      <c r="G23" s="775" t="str">
        <f>IF(ISERROR(_xll.qlSwapRateHelperSpread($D23)),IF(ISERROR(_xll.qlFuturesRateHelperConvexityAdjustment($D23)),"--",_xll.qlFuturesRateHelperConvexityAdjustment($D23)),_xll.qlSwapRateHelperSpread($D23))</f>
        <v>--</v>
      </c>
      <c r="H23" s="774">
        <f>_xll.qlRateHelperEarliestDate($D23)</f>
        <v>42180</v>
      </c>
      <c r="I23" s="773">
        <f>_xll.qlRateHelperLatestDate($D23)</f>
        <v>44372</v>
      </c>
      <c r="J23" s="777">
        <v>0.90915905153264942</v>
      </c>
    </row>
    <row r="24" spans="3:10" x14ac:dyDescent="0.2">
      <c r="D24" s="776" t="str">
        <v>obj_00327</v>
      </c>
      <c r="E24" s="776" t="str">
        <f>_xll.qlRateHelperQuoteName(D24)</f>
        <v>GBP7YOIS_Quote</v>
      </c>
      <c r="F24" s="775">
        <f>_xll.qlRateHelperQuoteValue($D24)</f>
        <v>1.6887500000000003E-2</v>
      </c>
      <c r="G24" s="775" t="str">
        <f>IF(ISERROR(_xll.qlSwapRateHelperSpread($D24)),IF(ISERROR(_xll.qlFuturesRateHelperConvexityAdjustment($D24)),"--",_xll.qlFuturesRateHelperConvexityAdjustment($D24)),_xll.qlSwapRateHelperSpread($D24))</f>
        <v>--</v>
      </c>
      <c r="H24" s="774">
        <f>_xll.qlRateHelperEarliestDate($D24)</f>
        <v>42180</v>
      </c>
      <c r="I24" s="773">
        <f>_xll.qlRateHelperLatestDate($D24)</f>
        <v>44739</v>
      </c>
      <c r="J24" s="777">
        <v>0.88805720545286448</v>
      </c>
    </row>
    <row r="25" spans="3:10" x14ac:dyDescent="0.2">
      <c r="D25" s="776" t="str">
        <v>obj_0031d</v>
      </c>
      <c r="E25" s="776" t="str">
        <f>_xll.qlRateHelperQuoteName(D25)</f>
        <v>GBP8YOIS_Quote</v>
      </c>
      <c r="F25" s="775">
        <f>_xll.qlRateHelperQuoteValue($D25)</f>
        <v>1.7762500000000001E-2</v>
      </c>
      <c r="G25" s="775" t="str">
        <f>IF(ISERROR(_xll.qlSwapRateHelperSpread($D25)),IF(ISERROR(_xll.qlFuturesRateHelperConvexityAdjustment($D25)),"--",_xll.qlFuturesRateHelperConvexityAdjustment($D25)),_xll.qlSwapRateHelperSpread($D25))</f>
        <v>--</v>
      </c>
      <c r="H25" s="774">
        <f>_xll.qlRateHelperEarliestDate($D25)</f>
        <v>42180</v>
      </c>
      <c r="I25" s="773">
        <f>_xll.qlRateHelperLatestDate($D25)</f>
        <v>45103</v>
      </c>
      <c r="J25" s="777">
        <v>0.86690092026044363</v>
      </c>
    </row>
    <row r="26" spans="3:10" x14ac:dyDescent="0.2">
      <c r="D26" s="776" t="str">
        <v>obj_00321</v>
      </c>
      <c r="E26" s="776" t="str">
        <f>_xll.qlRateHelperQuoteName(D26)</f>
        <v>GBP9YOIS_Quote</v>
      </c>
      <c r="F26" s="775">
        <f>_xll.qlRateHelperQuoteValue($D26)</f>
        <v>1.84625E-2</v>
      </c>
      <c r="G26" s="775" t="str">
        <f>IF(ISERROR(_xll.qlSwapRateHelperSpread($D26)),IF(ISERROR(_xll.qlFuturesRateHelperConvexityAdjustment($D26)),"--",_xll.qlFuturesRateHelperConvexityAdjustment($D26)),_xll.qlSwapRateHelperSpread($D26))</f>
        <v>--</v>
      </c>
      <c r="H26" s="774">
        <f>_xll.qlRateHelperEarliestDate($D26)</f>
        <v>42180</v>
      </c>
      <c r="I26" s="773">
        <f>_xll.qlRateHelperLatestDate($D26)</f>
        <v>45468</v>
      </c>
      <c r="J26" s="777">
        <v>0.84603570217835289</v>
      </c>
    </row>
    <row r="27" spans="3:10" x14ac:dyDescent="0.2">
      <c r="D27" s="776" t="str">
        <v>obj_00328</v>
      </c>
      <c r="E27" s="776" t="str">
        <f>_xll.qlRateHelperQuoteName(D27)</f>
        <v>GBP10YOIS_Quote</v>
      </c>
      <c r="F27" s="775">
        <f>_xll.qlRateHelperQuoteValue($D27)</f>
        <v>1.90625E-2</v>
      </c>
      <c r="G27" s="775" t="str">
        <f>IF(ISERROR(_xll.qlSwapRateHelperSpread($D27)),IF(ISERROR(_xll.qlFuturesRateHelperConvexityAdjustment($D27)),"--",_xll.qlFuturesRateHelperConvexityAdjustment($D27)),_xll.qlSwapRateHelperSpread($D27))</f>
        <v>--</v>
      </c>
      <c r="H27" s="774">
        <f>_xll.qlRateHelperEarliestDate($D27)</f>
        <v>42180</v>
      </c>
      <c r="I27" s="773">
        <f>_xll.qlRateHelperLatestDate($D27)</f>
        <v>45833</v>
      </c>
      <c r="J27" s="777">
        <v>0.82529984481031693</v>
      </c>
    </row>
    <row r="28" spans="3:10" x14ac:dyDescent="0.2">
      <c r="D28" s="776" t="str">
        <v>obj_0032d</v>
      </c>
      <c r="E28" s="776" t="str">
        <f>_xll.qlRateHelperQuoteName(D28)</f>
        <v>GBP12YOIS_Quote</v>
      </c>
      <c r="F28" s="775">
        <f>_xll.qlRateHelperQuoteValue($D28)</f>
        <v>2.0112499999999998E-2</v>
      </c>
      <c r="G28" s="775" t="str">
        <f>IF(ISERROR(_xll.qlSwapRateHelperSpread($D28)),IF(ISERROR(_xll.qlFuturesRateHelperConvexityAdjustment($D28)),"--",_xll.qlFuturesRateHelperConvexityAdjustment($D28)),_xll.qlSwapRateHelperSpread($D28))</f>
        <v>--</v>
      </c>
      <c r="H28" s="774">
        <f>_xll.qlRateHelperEarliestDate($D28)</f>
        <v>42180</v>
      </c>
      <c r="I28" s="773">
        <f>_xll.qlRateHelperLatestDate($D28)</f>
        <v>46563</v>
      </c>
      <c r="J28" s="777">
        <v>0.78373361098906213</v>
      </c>
    </row>
    <row r="29" spans="3:10" x14ac:dyDescent="0.2">
      <c r="D29" s="776" t="str">
        <v>obj_00330</v>
      </c>
      <c r="E29" s="776" t="str">
        <f>_xll.qlRateHelperQuoteName(D29)</f>
        <v>GBP15YOIS_Quote</v>
      </c>
      <c r="F29" s="775">
        <f>_xll.qlRateHelperQuoteValue($D29)</f>
        <v>2.1299999999999999E-2</v>
      </c>
      <c r="G29" s="775" t="str">
        <f>IF(ISERROR(_xll.qlSwapRateHelperSpread($D29)),IF(ISERROR(_xll.qlFuturesRateHelperConvexityAdjustment($D29)),"--",_xll.qlFuturesRateHelperConvexityAdjustment($D29)),_xll.qlSwapRateHelperSpread($D29))</f>
        <v>--</v>
      </c>
      <c r="H29" s="774">
        <f>_xll.qlRateHelperEarliestDate($D29)</f>
        <v>42180</v>
      </c>
      <c r="I29" s="773">
        <f>_xll.qlRateHelperLatestDate($D29)</f>
        <v>47659</v>
      </c>
      <c r="J29" s="777">
        <v>0.72343251806421782</v>
      </c>
    </row>
    <row r="30" spans="3:10" x14ac:dyDescent="0.2">
      <c r="D30" s="776" t="str">
        <v>obj_0032e</v>
      </c>
      <c r="E30" s="776" t="str">
        <f>_xll.qlRateHelperQuoteName(D30)</f>
        <v>GBP20YOIS_Quote</v>
      </c>
      <c r="F30" s="775">
        <f>_xll.qlRateHelperQuoteValue($D30)</f>
        <v>2.2187499999999999E-2</v>
      </c>
      <c r="G30" s="775" t="str">
        <f>IF(ISERROR(_xll.qlSwapRateHelperSpread($D30)),IF(ISERROR(_xll.qlFuturesRateHelperConvexityAdjustment($D30)),"--",_xll.qlFuturesRateHelperConvexityAdjustment($D30)),_xll.qlSwapRateHelperSpread($D30))</f>
        <v>--</v>
      </c>
      <c r="H30" s="774">
        <f>_xll.qlRateHelperEarliestDate($D30)</f>
        <v>42180</v>
      </c>
      <c r="I30" s="773">
        <f>_xll.qlRateHelperLatestDate($D30)</f>
        <v>49485</v>
      </c>
      <c r="J30" s="777">
        <v>0.63749388432743814</v>
      </c>
    </row>
    <row r="31" spans="3:10" x14ac:dyDescent="0.2">
      <c r="D31" s="776" t="str">
        <v>obj_0032f</v>
      </c>
      <c r="E31" s="776" t="str">
        <f>_xll.qlRateHelperQuoteName(D31)</f>
        <v>GBP25YOIS_Quote</v>
      </c>
      <c r="F31" s="775">
        <f>_xll.qlRateHelperQuoteValue($D31)</f>
        <v>2.2437499999999999E-2</v>
      </c>
      <c r="G31" s="775" t="str">
        <f>IF(ISERROR(_xll.qlSwapRateHelperSpread($D31)),IF(ISERROR(_xll.qlFuturesRateHelperConvexityAdjustment($D31)),"--",_xll.qlFuturesRateHelperConvexityAdjustment($D31)),_xll.qlSwapRateHelperSpread($D31))</f>
        <v>--</v>
      </c>
      <c r="H31" s="774">
        <f>_xll.qlRateHelperEarliestDate($D31)</f>
        <v>42180</v>
      </c>
      <c r="I31" s="773">
        <f>_xll.qlRateHelperLatestDate($D31)</f>
        <v>51312</v>
      </c>
      <c r="J31" s="777">
        <v>0.56669384037050474</v>
      </c>
    </row>
    <row r="32" spans="3:10" x14ac:dyDescent="0.2">
      <c r="D32" s="776" t="str">
        <v>obj_0030e</v>
      </c>
      <c r="E32" s="776" t="str">
        <f>_xll.qlRateHelperQuoteName(D32)</f>
        <v>GBP30YOIS_Quote</v>
      </c>
      <c r="F32" s="775">
        <f>_xll.qlRateHelperQuoteValue($D32)</f>
        <v>2.2450000000000001E-2</v>
      </c>
      <c r="G32" s="775" t="str">
        <f>IF(ISERROR(_xll.qlSwapRateHelperSpread($D32)),IF(ISERROR(_xll.qlFuturesRateHelperConvexityAdjustment($D32)),"--",_xll.qlFuturesRateHelperConvexityAdjustment($D32)),_xll.qlSwapRateHelperSpread($D32))</f>
        <v>--</v>
      </c>
      <c r="H32" s="774">
        <f>_xll.qlRateHelperEarliestDate($D32)</f>
        <v>42180</v>
      </c>
      <c r="I32" s="773">
        <f>_xll.qlRateHelperLatestDate($D32)</f>
        <v>53139</v>
      </c>
      <c r="J32" s="777">
        <v>0.50690020026708971</v>
      </c>
    </row>
    <row r="33" spans="4:10" x14ac:dyDescent="0.2">
      <c r="D33" s="776" t="str">
        <v>obj_0030c</v>
      </c>
      <c r="E33" s="776" t="str">
        <f>_xll.qlRateHelperQuoteName(D33)</f>
        <v>GBP40YOIS_Quote</v>
      </c>
      <c r="F33" s="775">
        <f>_xll.qlRateHelperQuoteValue($D33)</f>
        <v>2.205E-2</v>
      </c>
      <c r="G33" s="775" t="str">
        <f>IF(ISERROR(_xll.qlSwapRateHelperSpread($D33)),IF(ISERROR(_xll.qlFuturesRateHelperConvexityAdjustment($D33)),"--",_xll.qlFuturesRateHelperConvexityAdjustment($D33)),_xll.qlSwapRateHelperSpread($D33))</f>
        <v>--</v>
      </c>
      <c r="H33" s="774">
        <f>_xll.qlRateHelperEarliestDate($D33)</f>
        <v>42180</v>
      </c>
      <c r="I33" s="773">
        <f>_xll.qlRateHelperLatestDate($D33)</f>
        <v>56790</v>
      </c>
      <c r="J33" s="777">
        <v>0.41549197239699942</v>
      </c>
    </row>
    <row r="34" spans="4:10" x14ac:dyDescent="0.2">
      <c r="D34" s="776" t="str">
        <v>obj_0030f</v>
      </c>
      <c r="E34" s="776" t="str">
        <f>_xll.qlRateHelperQuoteName(D34)</f>
        <v>GBP50YOIS_Quote</v>
      </c>
      <c r="F34" s="775">
        <f>_xll.qlRateHelperQuoteValue($D34)</f>
        <v>2.1787500000000001E-2</v>
      </c>
      <c r="G34" s="775" t="str">
        <f>IF(ISERROR(_xll.qlSwapRateHelperSpread($D34)),IF(ISERROR(_xll.qlFuturesRateHelperConvexityAdjustment($D34)),"--",_xll.qlFuturesRateHelperConvexityAdjustment($D34)),_xll.qlSwapRateHelperSpread($D34))</f>
        <v>--</v>
      </c>
      <c r="H34" s="774">
        <f>_xll.qlRateHelperEarliestDate($D34)</f>
        <v>42180</v>
      </c>
      <c r="I34" s="773">
        <f>_xll.qlRateHelperLatestDate($D34)</f>
        <v>60443</v>
      </c>
      <c r="J34" s="777">
        <v>0.34093106179506116</v>
      </c>
    </row>
    <row r="35" spans="4:10" x14ac:dyDescent="0.2">
      <c r="D35" s="776" t="str">
        <v>obj_00322</v>
      </c>
      <c r="E35" s="776" t="str">
        <f>_xll.qlRateHelperQuoteName(D35)</f>
        <v>GBP60YOIS_Quote</v>
      </c>
      <c r="F35" s="775">
        <f>_xll.qlRateHelperQuoteValue($D35)</f>
        <v>2.1850000000000001E-2</v>
      </c>
      <c r="G35" s="775" t="str">
        <f>IF(ISERROR(_xll.qlSwapRateHelperSpread($D35)),IF(ISERROR(_xll.qlFuturesRateHelperConvexityAdjustment($D35)),"--",_xll.qlFuturesRateHelperConvexityAdjustment($D35)),_xll.qlSwapRateHelperSpread($D35))</f>
        <v>--</v>
      </c>
      <c r="H35" s="774">
        <f>_xll.qlRateHelperEarliestDate($D35)</f>
        <v>42180</v>
      </c>
      <c r="I35" s="773">
        <f>_xll.qlRateHelperLatestDate($D35)</f>
        <v>64095</v>
      </c>
      <c r="J35" s="777">
        <v>0.27286037143255587</v>
      </c>
    </row>
    <row r="36" spans="4:10" x14ac:dyDescent="0.2">
      <c r="D36" s="776" t="e">
        <v>#N/A</v>
      </c>
      <c r="E36" s="776" t="e">
        <f>_xll.qlRateHelperQuoteName(D36)</f>
        <v>#VALUE!</v>
      </c>
      <c r="F36" s="775" t="e">
        <f>_xll.qlRateHelperQuoteValue($D36)</f>
        <v>#VALUE!</v>
      </c>
      <c r="G36" s="775" t="str">
        <f>IF(ISERROR(_xll.qlSwapRateHelperSpread($D36)),IF(ISERROR(_xll.qlFuturesRateHelperConvexityAdjustment($D36)),"--",_xll.qlFuturesRateHelperConvexityAdjustment($D36)),_xll.qlSwapRateHelperSpread($D36))</f>
        <v>--</v>
      </c>
      <c r="H36" s="774" t="e">
        <f>_xll.qlRateHelperEarliestDate($D36)</f>
        <v>#VALUE!</v>
      </c>
      <c r="I36" s="773" t="e">
        <f>_xll.qlRateHelperLatestDate($D36)</f>
        <v>#VALUE!</v>
      </c>
      <c r="J36" s="777" t="e">
        <v>#N/A</v>
      </c>
    </row>
    <row r="37" spans="4:10" x14ac:dyDescent="0.2">
      <c r="D37" s="776" t="e">
        <v>#N/A</v>
      </c>
      <c r="E37" s="776" t="e">
        <f>_xll.qlRateHelperQuoteName(D37)</f>
        <v>#VALUE!</v>
      </c>
      <c r="F37" s="775" t="e">
        <f>_xll.qlRateHelperQuoteValue($D37)</f>
        <v>#VALUE!</v>
      </c>
      <c r="G37" s="775" t="str">
        <f>IF(ISERROR(_xll.qlSwapRateHelperSpread($D37)),IF(ISERROR(_xll.qlFuturesRateHelperConvexityAdjustment($D37)),"--",_xll.qlFuturesRateHelperConvexityAdjustment($D37)),_xll.qlSwapRateHelperSpread($D37))</f>
        <v>--</v>
      </c>
      <c r="H37" s="774" t="e">
        <f>_xll.qlRateHelperEarliestDate($D37)</f>
        <v>#VALUE!</v>
      </c>
      <c r="I37" s="773" t="e">
        <f>_xll.qlRateHelperLatestDate($D37)</f>
        <v>#VALUE!</v>
      </c>
      <c r="J37" s="777" t="e">
        <v>#N/A</v>
      </c>
    </row>
    <row r="38" spans="4:10" x14ac:dyDescent="0.2">
      <c r="D38" s="776" t="e">
        <v>#N/A</v>
      </c>
      <c r="E38" s="776" t="e">
        <f>_xll.qlRateHelperQuoteName(D38)</f>
        <v>#VALUE!</v>
      </c>
      <c r="F38" s="775" t="e">
        <f>_xll.qlRateHelperQuoteValue($D38)</f>
        <v>#VALUE!</v>
      </c>
      <c r="G38" s="775" t="str">
        <f>IF(ISERROR(_xll.qlSwapRateHelperSpread($D38)),IF(ISERROR(_xll.qlFuturesRateHelperConvexityAdjustment($D38)),"--",_xll.qlFuturesRateHelperConvexityAdjustment($D38)),_xll.qlSwapRateHelperSpread($D38))</f>
        <v>--</v>
      </c>
      <c r="H38" s="774" t="e">
        <f>_xll.qlRateHelperEarliestDate($D38)</f>
        <v>#VALUE!</v>
      </c>
      <c r="I38" s="773" t="e">
        <f>_xll.qlRateHelperLatestDate($D38)</f>
        <v>#VALUE!</v>
      </c>
      <c r="J38" s="777" t="e">
        <v>#N/A</v>
      </c>
    </row>
    <row r="39" spans="4:10" x14ac:dyDescent="0.2">
      <c r="D39" s="776" t="e">
        <v>#N/A</v>
      </c>
      <c r="E39" s="776" t="e">
        <f>_xll.qlRateHelperQuoteName(D39)</f>
        <v>#VALUE!</v>
      </c>
      <c r="F39" s="775" t="e">
        <f>_xll.qlRateHelperQuoteValue($D39)</f>
        <v>#VALUE!</v>
      </c>
      <c r="G39" s="775" t="str">
        <f>IF(ISERROR(_xll.qlSwapRateHelperSpread($D39)),IF(ISERROR(_xll.qlFuturesRateHelperConvexityAdjustment($D39)),"--",_xll.qlFuturesRateHelperConvexityAdjustment($D39)),_xll.qlSwapRateHelperSpread($D39))</f>
        <v>--</v>
      </c>
      <c r="H39" s="774" t="e">
        <f>_xll.qlRateHelperEarliestDate($D39)</f>
        <v>#VALUE!</v>
      </c>
      <c r="I39" s="773" t="e">
        <f>_xll.qlRateHelperLatestDate($D39)</f>
        <v>#VALUE!</v>
      </c>
      <c r="J39" s="777" t="e">
        <v>#N/A</v>
      </c>
    </row>
    <row r="40" spans="4:10" x14ac:dyDescent="0.2">
      <c r="D40" s="776" t="e">
        <v>#N/A</v>
      </c>
      <c r="E40" s="776" t="e">
        <f>_xll.qlRateHelperQuoteName(D40)</f>
        <v>#VALUE!</v>
      </c>
      <c r="F40" s="775" t="e">
        <f>_xll.qlRateHelperQuoteValue($D40)</f>
        <v>#VALUE!</v>
      </c>
      <c r="G40" s="775" t="str">
        <f>IF(ISERROR(_xll.qlSwapRateHelperSpread($D40)),IF(ISERROR(_xll.qlFuturesRateHelperConvexityAdjustment($D40)),"--",_xll.qlFuturesRateHelperConvexityAdjustment($D40)),_xll.qlSwapRateHelperSpread($D40))</f>
        <v>--</v>
      </c>
      <c r="H40" s="774" t="e">
        <f>_xll.qlRateHelperEarliestDate($D40)</f>
        <v>#VALUE!</v>
      </c>
      <c r="I40" s="773" t="e">
        <f>_xll.qlRateHelperLatestDate($D40)</f>
        <v>#VALUE!</v>
      </c>
      <c r="J40" s="777" t="e">
        <v>#N/A</v>
      </c>
    </row>
    <row r="41" spans="4:10" x14ac:dyDescent="0.2">
      <c r="D41" s="776" t="e">
        <v>#N/A</v>
      </c>
      <c r="E41" s="776" t="e">
        <f>_xll.qlRateHelperQuoteName(D41)</f>
        <v>#VALUE!</v>
      </c>
      <c r="F41" s="775" t="e">
        <f>_xll.qlRateHelperQuoteValue($D41)</f>
        <v>#VALUE!</v>
      </c>
      <c r="G41" s="775" t="str">
        <f>IF(ISERROR(_xll.qlSwapRateHelperSpread($D41)),IF(ISERROR(_xll.qlFuturesRateHelperConvexityAdjustment($D41)),"--",_xll.qlFuturesRateHelperConvexityAdjustment($D41)),_xll.qlSwapRateHelperSpread($D41))</f>
        <v>--</v>
      </c>
      <c r="H41" s="774" t="e">
        <f>_xll.qlRateHelperEarliestDate($D41)</f>
        <v>#VALUE!</v>
      </c>
      <c r="I41" s="773" t="e">
        <f>_xll.qlRateHelperLatestDate($D41)</f>
        <v>#VALUE!</v>
      </c>
      <c r="J41" s="777" t="e">
        <v>#N/A</v>
      </c>
    </row>
    <row r="42" spans="4:10" x14ac:dyDescent="0.2">
      <c r="D42" s="776" t="e">
        <v>#N/A</v>
      </c>
      <c r="E42" s="776" t="e">
        <f>_xll.qlRateHelperQuoteName(D42)</f>
        <v>#VALUE!</v>
      </c>
      <c r="F42" s="775" t="e">
        <f>_xll.qlRateHelperQuoteValue($D42)</f>
        <v>#VALUE!</v>
      </c>
      <c r="G42" s="775" t="str">
        <f>IF(ISERROR(_xll.qlSwapRateHelperSpread($D42)),IF(ISERROR(_xll.qlFuturesRateHelperConvexityAdjustment($D42)),"--",_xll.qlFuturesRateHelperConvexityAdjustment($D42)),_xll.qlSwapRateHelperSpread($D42))</f>
        <v>--</v>
      </c>
      <c r="H42" s="774" t="e">
        <f>_xll.qlRateHelperEarliestDate($D42)</f>
        <v>#VALUE!</v>
      </c>
      <c r="I42" s="773" t="e">
        <f>_xll.qlRateHelperLatestDate($D42)</f>
        <v>#VALUE!</v>
      </c>
      <c r="J42" s="777" t="e">
        <v>#N/A</v>
      </c>
    </row>
    <row r="43" spans="4:10" x14ac:dyDescent="0.2">
      <c r="D43" s="776" t="e">
        <v>#N/A</v>
      </c>
      <c r="E43" s="776" t="e">
        <f>_xll.qlRateHelperQuoteName(D43)</f>
        <v>#VALUE!</v>
      </c>
      <c r="F43" s="775" t="e">
        <f>_xll.qlRateHelperQuoteValue($D43)</f>
        <v>#VALUE!</v>
      </c>
      <c r="G43" s="775" t="str">
        <f>IF(ISERROR(_xll.qlSwapRateHelperSpread($D43)),IF(ISERROR(_xll.qlFuturesRateHelperConvexityAdjustment($D43)),"--",_xll.qlFuturesRateHelperConvexityAdjustment($D43)),_xll.qlSwapRateHelperSpread($D43))</f>
        <v>--</v>
      </c>
      <c r="H43" s="774" t="e">
        <f>_xll.qlRateHelperEarliestDate($D43)</f>
        <v>#VALUE!</v>
      </c>
      <c r="I43" s="773" t="e">
        <f>_xll.qlRateHelperLatestDate($D43)</f>
        <v>#VALUE!</v>
      </c>
      <c r="J43" s="777" t="e">
        <v>#N/A</v>
      </c>
    </row>
    <row r="44" spans="4:10" x14ac:dyDescent="0.2">
      <c r="D44" s="776" t="e">
        <v>#N/A</v>
      </c>
      <c r="E44" s="776" t="e">
        <f>_xll.qlRateHelperQuoteName(D44)</f>
        <v>#VALUE!</v>
      </c>
      <c r="F44" s="775" t="e">
        <f>_xll.qlRateHelperQuoteValue($D44)</f>
        <v>#VALUE!</v>
      </c>
      <c r="G44" s="775" t="str">
        <f>IF(ISERROR(_xll.qlSwapRateHelperSpread($D44)),IF(ISERROR(_xll.qlFuturesRateHelperConvexityAdjustment($D44)),"--",_xll.qlFuturesRateHelperConvexityAdjustment($D44)),_xll.qlSwapRateHelperSpread($D44))</f>
        <v>--</v>
      </c>
      <c r="H44" s="774" t="e">
        <f>_xll.qlRateHelperEarliestDate($D44)</f>
        <v>#VALUE!</v>
      </c>
      <c r="I44" s="773" t="e">
        <f>_xll.qlRateHelperLatestDate($D44)</f>
        <v>#VALUE!</v>
      </c>
      <c r="J44" s="772" t="e">
        <v>#N/A</v>
      </c>
    </row>
    <row r="45" spans="4:10" x14ac:dyDescent="0.2">
      <c r="D45" s="776" t="e">
        <v>#N/A</v>
      </c>
      <c r="E45" s="776" t="e">
        <f>_xll.qlRateHelperQuoteName(D45)</f>
        <v>#VALUE!</v>
      </c>
      <c r="F45" s="775" t="e">
        <f>_xll.qlRateHelperQuoteValue($D45)</f>
        <v>#VALUE!</v>
      </c>
      <c r="G45" s="775" t="str">
        <f>IF(ISERROR(_xll.qlSwapRateHelperSpread($D45)),IF(ISERROR(_xll.qlFuturesRateHelperConvexityAdjustment($D45)),"--",_xll.qlFuturesRateHelperConvexityAdjustment($D45)),_xll.qlSwapRateHelperSpread($D45))</f>
        <v>--</v>
      </c>
      <c r="H45" s="774" t="e">
        <f>_xll.qlRateHelperEarliestDate($D45)</f>
        <v>#VALUE!</v>
      </c>
      <c r="I45" s="773" t="e">
        <f>_xll.qlRateHelperLatestDate($D45)</f>
        <v>#VALUE!</v>
      </c>
      <c r="J45" s="772" t="e">
        <v>#N/A</v>
      </c>
    </row>
    <row r="46" spans="4:10" x14ac:dyDescent="0.2">
      <c r="D46" s="776" t="e">
        <v>#N/A</v>
      </c>
      <c r="E46" s="776" t="e">
        <f>_xll.qlRateHelperQuoteName(D46)</f>
        <v>#VALUE!</v>
      </c>
      <c r="F46" s="775" t="e">
        <f>_xll.qlRateHelperQuoteValue($D46)</f>
        <v>#VALUE!</v>
      </c>
      <c r="G46" s="775" t="str">
        <f>IF(ISERROR(_xll.qlSwapRateHelperSpread($D46)),IF(ISERROR(_xll.qlFuturesRateHelperConvexityAdjustment($D46)),"--",_xll.qlFuturesRateHelperConvexityAdjustment($D46)),_xll.qlSwapRateHelperSpread($D46))</f>
        <v>--</v>
      </c>
      <c r="H46" s="774" t="e">
        <f>_xll.qlRateHelperEarliestDate($D46)</f>
        <v>#VALUE!</v>
      </c>
      <c r="I46" s="773" t="e">
        <f>_xll.qlRateHelperLatestDate($D46)</f>
        <v>#VALUE!</v>
      </c>
      <c r="J46" s="772" t="e">
        <v>#N/A</v>
      </c>
    </row>
    <row r="47" spans="4:10" x14ac:dyDescent="0.2">
      <c r="D47" s="776" t="e">
        <v>#N/A</v>
      </c>
      <c r="E47" s="776" t="e">
        <f>_xll.qlRateHelperQuoteName(D47)</f>
        <v>#VALUE!</v>
      </c>
      <c r="F47" s="775" t="e">
        <f>_xll.qlRateHelperQuoteValue($D47)</f>
        <v>#VALUE!</v>
      </c>
      <c r="G47" s="775" t="str">
        <f>IF(ISERROR(_xll.qlSwapRateHelperSpread($D47)),IF(ISERROR(_xll.qlFuturesRateHelperConvexityAdjustment($D47)),"--",_xll.qlFuturesRateHelperConvexityAdjustment($D47)),_xll.qlSwapRateHelperSpread($D47))</f>
        <v>--</v>
      </c>
      <c r="H47" s="774" t="e">
        <f>_xll.qlRateHelperEarliestDate($D47)</f>
        <v>#VALUE!</v>
      </c>
      <c r="I47" s="773" t="e">
        <f>_xll.qlRateHelperLatestDate($D47)</f>
        <v>#VALUE!</v>
      </c>
      <c r="J47" s="772" t="e">
        <v>#N/A</v>
      </c>
    </row>
    <row r="48" spans="4:10" x14ac:dyDescent="0.2">
      <c r="D48" s="776" t="e">
        <v>#N/A</v>
      </c>
      <c r="E48" s="776" t="e">
        <f>_xll.qlRateHelperQuoteName(D48)</f>
        <v>#VALUE!</v>
      </c>
      <c r="F48" s="775" t="e">
        <f>_xll.qlRateHelperQuoteValue($D48)</f>
        <v>#VALUE!</v>
      </c>
      <c r="G48" s="775" t="str">
        <f>IF(ISERROR(_xll.qlSwapRateHelperSpread($D48)),IF(ISERROR(_xll.qlFuturesRateHelperConvexityAdjustment($D48)),"--",_xll.qlFuturesRateHelperConvexityAdjustment($D48)),_xll.qlSwapRateHelperSpread($D48))</f>
        <v>--</v>
      </c>
      <c r="H48" s="774" t="e">
        <f>_xll.qlRateHelperEarliestDate($D48)</f>
        <v>#VALUE!</v>
      </c>
      <c r="I48" s="773" t="e">
        <f>_xll.qlRateHelperLatestDate($D48)</f>
        <v>#VALUE!</v>
      </c>
      <c r="J48" s="772" t="e">
        <v>#N/A</v>
      </c>
    </row>
    <row r="49" spans="4:10" x14ac:dyDescent="0.2">
      <c r="D49" s="776" t="e">
        <v>#N/A</v>
      </c>
      <c r="E49" s="776" t="e">
        <f>_xll.qlRateHelperQuoteName(D49)</f>
        <v>#VALUE!</v>
      </c>
      <c r="F49" s="775" t="e">
        <f>_xll.qlRateHelperQuoteValue($D49)</f>
        <v>#VALUE!</v>
      </c>
      <c r="G49" s="775" t="str">
        <f>IF(ISERROR(_xll.qlSwapRateHelperSpread($D49)),IF(ISERROR(_xll.qlFuturesRateHelperConvexityAdjustment($D49)),"--",_xll.qlFuturesRateHelperConvexityAdjustment($D49)),_xll.qlSwapRateHelperSpread($D49))</f>
        <v>--</v>
      </c>
      <c r="H49" s="774" t="e">
        <f>_xll.qlRateHelperEarliestDate($D49)</f>
        <v>#VALUE!</v>
      </c>
      <c r="I49" s="773" t="e">
        <f>_xll.qlRateHelperLatestDate($D49)</f>
        <v>#VALUE!</v>
      </c>
      <c r="J49" s="772" t="e">
        <v>#N/A</v>
      </c>
    </row>
    <row r="50" spans="4:10" x14ac:dyDescent="0.2">
      <c r="D50" s="776" t="e">
        <v>#N/A</v>
      </c>
      <c r="E50" s="776" t="e">
        <f>_xll.qlRateHelperQuoteName(D50)</f>
        <v>#VALUE!</v>
      </c>
      <c r="F50" s="775" t="e">
        <f>_xll.qlRateHelperQuoteValue($D50)</f>
        <v>#VALUE!</v>
      </c>
      <c r="G50" s="775" t="str">
        <f>IF(ISERROR(_xll.qlSwapRateHelperSpread($D50)),IF(ISERROR(_xll.qlFuturesRateHelperConvexityAdjustment($D50)),"--",_xll.qlFuturesRateHelperConvexityAdjustment($D50)),_xll.qlSwapRateHelperSpread($D50))</f>
        <v>--</v>
      </c>
      <c r="H50" s="774" t="e">
        <f>_xll.qlRateHelperEarliestDate($D50)</f>
        <v>#VALUE!</v>
      </c>
      <c r="I50" s="773" t="e">
        <f>_xll.qlRateHelperLatestDate($D50)</f>
        <v>#VALUE!</v>
      </c>
      <c r="J50" s="772" t="e">
        <v>#N/A</v>
      </c>
    </row>
    <row r="51" spans="4:10" x14ac:dyDescent="0.2">
      <c r="D51" s="776" t="e">
        <v>#N/A</v>
      </c>
      <c r="E51" s="776" t="e">
        <f>_xll.qlRateHelperQuoteName(D51)</f>
        <v>#VALUE!</v>
      </c>
      <c r="F51" s="775" t="e">
        <f>_xll.qlRateHelperQuoteValue($D51)</f>
        <v>#VALUE!</v>
      </c>
      <c r="G51" s="775" t="str">
        <f>IF(ISERROR(_xll.qlSwapRateHelperSpread($D51)),IF(ISERROR(_xll.qlFuturesRateHelperConvexityAdjustment($D51)),"--",_xll.qlFuturesRateHelperConvexityAdjustment($D51)),_xll.qlSwapRateHelperSpread($D51))</f>
        <v>--</v>
      </c>
      <c r="H51" s="774" t="e">
        <f>_xll.qlRateHelperEarliestDate($D51)</f>
        <v>#VALUE!</v>
      </c>
      <c r="I51" s="773" t="e">
        <f>_xll.qlRateHelperLatestDate($D51)</f>
        <v>#VALUE!</v>
      </c>
      <c r="J51" s="772" t="e">
        <v>#N/A</v>
      </c>
    </row>
    <row r="52" spans="4:10" x14ac:dyDescent="0.2">
      <c r="D52" s="776" t="e">
        <v>#N/A</v>
      </c>
      <c r="E52" s="776" t="e">
        <f>_xll.qlRateHelperQuoteName(D52)</f>
        <v>#VALUE!</v>
      </c>
      <c r="F52" s="775" t="e">
        <f>_xll.qlRateHelperQuoteValue($D52)</f>
        <v>#VALUE!</v>
      </c>
      <c r="G52" s="775" t="str">
        <f>IF(ISERROR(_xll.qlSwapRateHelperSpread($D52)),IF(ISERROR(_xll.qlFuturesRateHelperConvexityAdjustment($D52)),"--",_xll.qlFuturesRateHelperConvexityAdjustment($D52)),_xll.qlSwapRateHelperSpread($D52))</f>
        <v>--</v>
      </c>
      <c r="H52" s="774" t="e">
        <f>_xll.qlRateHelperEarliestDate($D52)</f>
        <v>#VALUE!</v>
      </c>
      <c r="I52" s="773" t="e">
        <f>_xll.qlRateHelperLatestDate($D52)</f>
        <v>#VALUE!</v>
      </c>
      <c r="J52" s="772" t="e">
        <v>#N/A</v>
      </c>
    </row>
    <row r="53" spans="4:10" x14ac:dyDescent="0.2">
      <c r="D53" s="776" t="e">
        <v>#N/A</v>
      </c>
      <c r="E53" s="776" t="e">
        <f>_xll.qlRateHelperQuoteName(D53)</f>
        <v>#VALUE!</v>
      </c>
      <c r="F53" s="775" t="e">
        <f>_xll.qlRateHelperQuoteValue($D53)</f>
        <v>#VALUE!</v>
      </c>
      <c r="G53" s="775" t="str">
        <f>IF(ISERROR(_xll.qlSwapRateHelperSpread($D53)),IF(ISERROR(_xll.qlFuturesRateHelperConvexityAdjustment($D53)),"--",_xll.qlFuturesRateHelperConvexityAdjustment($D53)),_xll.qlSwapRateHelperSpread($D53))</f>
        <v>--</v>
      </c>
      <c r="H53" s="774" t="e">
        <f>_xll.qlRateHelperEarliestDate($D53)</f>
        <v>#VALUE!</v>
      </c>
      <c r="I53" s="773" t="e">
        <f>_xll.qlRateHelperLatestDate($D53)</f>
        <v>#VALUE!</v>
      </c>
      <c r="J53" s="772" t="e">
        <v>#N/A</v>
      </c>
    </row>
    <row r="54" spans="4:10" x14ac:dyDescent="0.2">
      <c r="D54" s="776" t="e">
        <v>#N/A</v>
      </c>
      <c r="E54" s="776" t="e">
        <f>_xll.qlRateHelperQuoteName(D54)</f>
        <v>#VALUE!</v>
      </c>
      <c r="F54" s="775" t="e">
        <f>_xll.qlRateHelperQuoteValue($D54)</f>
        <v>#VALUE!</v>
      </c>
      <c r="G54" s="775" t="str">
        <f>IF(ISERROR(_xll.qlSwapRateHelperSpread($D54)),IF(ISERROR(_xll.qlFuturesRateHelperConvexityAdjustment($D54)),"--",_xll.qlFuturesRateHelperConvexityAdjustment($D54)),_xll.qlSwapRateHelperSpread($D54))</f>
        <v>--</v>
      </c>
      <c r="H54" s="774" t="e">
        <f>_xll.qlRateHelperEarliestDate($D54)</f>
        <v>#VALUE!</v>
      </c>
      <c r="I54" s="773" t="e">
        <f>_xll.qlRateHelperLatestDate($D54)</f>
        <v>#VALUE!</v>
      </c>
      <c r="J54" s="772" t="e">
        <v>#N/A</v>
      </c>
    </row>
    <row r="55" spans="4:10" x14ac:dyDescent="0.2">
      <c r="D55" s="776" t="e">
        <v>#N/A</v>
      </c>
      <c r="E55" s="776" t="e">
        <f>_xll.qlRateHelperQuoteName(D55)</f>
        <v>#VALUE!</v>
      </c>
      <c r="F55" s="775" t="e">
        <f>_xll.qlRateHelperQuoteValue($D55)</f>
        <v>#VALUE!</v>
      </c>
      <c r="G55" s="775" t="str">
        <f>IF(ISERROR(_xll.qlSwapRateHelperSpread($D55)),IF(ISERROR(_xll.qlFuturesRateHelperConvexityAdjustment($D55)),"--",_xll.qlFuturesRateHelperConvexityAdjustment($D55)),_xll.qlSwapRateHelperSpread($D55))</f>
        <v>--</v>
      </c>
      <c r="H55" s="774" t="e">
        <f>_xll.qlRateHelperEarliestDate($D55)</f>
        <v>#VALUE!</v>
      </c>
      <c r="I55" s="773" t="e">
        <f>_xll.qlRateHelperLatestDate($D55)</f>
        <v>#VALUE!</v>
      </c>
      <c r="J55" s="772" t="e">
        <v>#N/A</v>
      </c>
    </row>
    <row r="56" spans="4:10" x14ac:dyDescent="0.2">
      <c r="D56" s="776" t="e">
        <v>#N/A</v>
      </c>
      <c r="E56" s="776" t="e">
        <f>_xll.qlRateHelperQuoteName(D56)</f>
        <v>#VALUE!</v>
      </c>
      <c r="F56" s="775" t="e">
        <f>_xll.qlRateHelperQuoteValue($D56)</f>
        <v>#VALUE!</v>
      </c>
      <c r="G56" s="775" t="str">
        <f>IF(ISERROR(_xll.qlSwapRateHelperSpread($D56)),IF(ISERROR(_xll.qlFuturesRateHelperConvexityAdjustment($D56)),"--",_xll.qlFuturesRateHelperConvexityAdjustment($D56)),_xll.qlSwapRateHelperSpread($D56))</f>
        <v>--</v>
      </c>
      <c r="H56" s="774" t="e">
        <f>_xll.qlRateHelperEarliestDate($D56)</f>
        <v>#VALUE!</v>
      </c>
      <c r="I56" s="773" t="e">
        <f>_xll.qlRateHelperLatestDate($D56)</f>
        <v>#VALUE!</v>
      </c>
      <c r="J56" s="772" t="e">
        <v>#N/A</v>
      </c>
    </row>
    <row r="57" spans="4:10" x14ac:dyDescent="0.2">
      <c r="D57" s="776" t="e">
        <v>#N/A</v>
      </c>
      <c r="E57" s="776" t="e">
        <f>_xll.qlRateHelperQuoteName(D57)</f>
        <v>#VALUE!</v>
      </c>
      <c r="F57" s="775" t="e">
        <f>_xll.qlRateHelperQuoteValue($D57)</f>
        <v>#VALUE!</v>
      </c>
      <c r="G57" s="775" t="str">
        <f>IF(ISERROR(_xll.qlSwapRateHelperSpread($D57)),IF(ISERROR(_xll.qlFuturesRateHelperConvexityAdjustment($D57)),"--",_xll.qlFuturesRateHelperConvexityAdjustment($D57)),_xll.qlSwapRateHelperSpread($D57))</f>
        <v>--</v>
      </c>
      <c r="H57" s="774" t="e">
        <f>_xll.qlRateHelperEarliestDate($D57)</f>
        <v>#VALUE!</v>
      </c>
      <c r="I57" s="773" t="e">
        <f>_xll.qlRateHelperLatestDate($D57)</f>
        <v>#VALUE!</v>
      </c>
      <c r="J57" s="772" t="e">
        <v>#N/A</v>
      </c>
    </row>
    <row r="58" spans="4:10" x14ac:dyDescent="0.2">
      <c r="D58" s="776" t="e">
        <v>#N/A</v>
      </c>
      <c r="E58" s="776" t="e">
        <f>_xll.qlRateHelperQuoteName(D58)</f>
        <v>#VALUE!</v>
      </c>
      <c r="F58" s="775" t="e">
        <f>_xll.qlRateHelperQuoteValue($D58)</f>
        <v>#VALUE!</v>
      </c>
      <c r="G58" s="775" t="str">
        <f>IF(ISERROR(_xll.qlSwapRateHelperSpread($D58)),IF(ISERROR(_xll.qlFuturesRateHelperConvexityAdjustment($D58)),"--",_xll.qlFuturesRateHelperConvexityAdjustment($D58)),_xll.qlSwapRateHelperSpread($D58))</f>
        <v>--</v>
      </c>
      <c r="H58" s="774" t="e">
        <f>_xll.qlRateHelperEarliestDate($D58)</f>
        <v>#VALUE!</v>
      </c>
      <c r="I58" s="773" t="e">
        <f>_xll.qlRateHelperLatestDate($D58)</f>
        <v>#VALUE!</v>
      </c>
      <c r="J58" s="772" t="e">
        <v>#N/A</v>
      </c>
    </row>
    <row r="59" spans="4:10" x14ac:dyDescent="0.2">
      <c r="D59" s="776" t="e">
        <v>#N/A</v>
      </c>
      <c r="E59" s="776" t="e">
        <f>_xll.qlRateHelperQuoteName(D59)</f>
        <v>#VALUE!</v>
      </c>
      <c r="F59" s="775" t="e">
        <f>_xll.qlRateHelperQuoteValue($D59)</f>
        <v>#VALUE!</v>
      </c>
      <c r="G59" s="775" t="str">
        <f>IF(ISERROR(_xll.qlSwapRateHelperSpread($D59)),IF(ISERROR(_xll.qlFuturesRateHelperConvexityAdjustment($D59)),"--",_xll.qlFuturesRateHelperConvexityAdjustment($D59)),_xll.qlSwapRateHelperSpread($D59))</f>
        <v>--</v>
      </c>
      <c r="H59" s="774" t="e">
        <f>_xll.qlRateHelperEarliestDate($D59)</f>
        <v>#VALUE!</v>
      </c>
      <c r="I59" s="773" t="e">
        <f>_xll.qlRateHelperLatestDate($D59)</f>
        <v>#VALUE!</v>
      </c>
      <c r="J59" s="772" t="e">
        <v>#N/A</v>
      </c>
    </row>
    <row r="60" spans="4:10" x14ac:dyDescent="0.2">
      <c r="D60" s="776" t="e">
        <v>#N/A</v>
      </c>
      <c r="E60" s="776" t="e">
        <f>_xll.qlRateHelperQuoteName(D60)</f>
        <v>#VALUE!</v>
      </c>
      <c r="F60" s="775" t="e">
        <f>_xll.qlRateHelperQuoteValue($D60)</f>
        <v>#VALUE!</v>
      </c>
      <c r="G60" s="775" t="str">
        <f>IF(ISERROR(_xll.qlSwapRateHelperSpread($D60)),IF(ISERROR(_xll.qlFuturesRateHelperConvexityAdjustment($D60)),"--",_xll.qlFuturesRateHelperConvexityAdjustment($D60)),_xll.qlSwapRateHelperSpread($D60))</f>
        <v>--</v>
      </c>
      <c r="H60" s="774" t="e">
        <f>_xll.qlRateHelperEarliestDate($D60)</f>
        <v>#VALUE!</v>
      </c>
      <c r="I60" s="773" t="e">
        <f>_xll.qlRateHelperLatestDate($D60)</f>
        <v>#VALUE!</v>
      </c>
      <c r="J60" s="772" t="e">
        <v>#N/A</v>
      </c>
    </row>
    <row r="61" spans="4:10" x14ac:dyDescent="0.2">
      <c r="D61" s="776" t="e">
        <v>#N/A</v>
      </c>
      <c r="E61" s="776" t="e">
        <f>_xll.qlRateHelperQuoteName(D61)</f>
        <v>#VALUE!</v>
      </c>
      <c r="F61" s="775" t="e">
        <f>_xll.qlRateHelperQuoteValue($D61)</f>
        <v>#VALUE!</v>
      </c>
      <c r="G61" s="775" t="str">
        <f>IF(ISERROR(_xll.qlSwapRateHelperSpread($D61)),IF(ISERROR(_xll.qlFuturesRateHelperConvexityAdjustment($D61)),"--",_xll.qlFuturesRateHelperConvexityAdjustment($D61)),_xll.qlSwapRateHelperSpread($D61))</f>
        <v>--</v>
      </c>
      <c r="H61" s="774" t="e">
        <f>_xll.qlRateHelperEarliestDate($D61)</f>
        <v>#VALUE!</v>
      </c>
      <c r="I61" s="773" t="e">
        <f>_xll.qlRateHelperLatestDate($D61)</f>
        <v>#VALUE!</v>
      </c>
      <c r="J61" s="772" t="e">
        <v>#N/A</v>
      </c>
    </row>
    <row r="62" spans="4:10" x14ac:dyDescent="0.2">
      <c r="D62" s="776" t="e">
        <v>#N/A</v>
      </c>
      <c r="E62" s="776" t="e">
        <f>_xll.qlRateHelperQuoteName(D62)</f>
        <v>#VALUE!</v>
      </c>
      <c r="F62" s="775" t="e">
        <f>_xll.qlRateHelperQuoteValue($D62)</f>
        <v>#VALUE!</v>
      </c>
      <c r="G62" s="775" t="str">
        <f>IF(ISERROR(_xll.qlSwapRateHelperSpread($D62)),IF(ISERROR(_xll.qlFuturesRateHelperConvexityAdjustment($D62)),"--",_xll.qlFuturesRateHelperConvexityAdjustment($D62)),_xll.qlSwapRateHelperSpread($D62))</f>
        <v>--</v>
      </c>
      <c r="H62" s="774" t="e">
        <f>_xll.qlRateHelperEarliestDate($D62)</f>
        <v>#VALUE!</v>
      </c>
      <c r="I62" s="773" t="e">
        <f>_xll.qlRateHelperLatestDate($D62)</f>
        <v>#VALUE!</v>
      </c>
      <c r="J62" s="772" t="e">
        <v>#N/A</v>
      </c>
    </row>
    <row r="63" spans="4:10" x14ac:dyDescent="0.2">
      <c r="D63" s="776" t="e">
        <v>#N/A</v>
      </c>
      <c r="E63" s="776" t="e">
        <f>_xll.qlRateHelperQuoteName(D63)</f>
        <v>#VALUE!</v>
      </c>
      <c r="F63" s="775" t="e">
        <f>_xll.qlRateHelperQuoteValue($D63)</f>
        <v>#VALUE!</v>
      </c>
      <c r="G63" s="775" t="str">
        <f>IF(ISERROR(_xll.qlSwapRateHelperSpread($D63)),IF(ISERROR(_xll.qlFuturesRateHelperConvexityAdjustment($D63)),"--",_xll.qlFuturesRateHelperConvexityAdjustment($D63)),_xll.qlSwapRateHelperSpread($D63))</f>
        <v>--</v>
      </c>
      <c r="H63" s="774" t="e">
        <f>_xll.qlRateHelperEarliestDate($D63)</f>
        <v>#VALUE!</v>
      </c>
      <c r="I63" s="773" t="e">
        <f>_xll.qlRateHelperLatestDate($D63)</f>
        <v>#VALUE!</v>
      </c>
      <c r="J63" s="772" t="e">
        <v>#N/A</v>
      </c>
    </row>
    <row r="64" spans="4:10" x14ac:dyDescent="0.2">
      <c r="D64" s="776" t="e">
        <v>#N/A</v>
      </c>
      <c r="E64" s="776" t="e">
        <f>_xll.qlRateHelperQuoteName(D64)</f>
        <v>#VALUE!</v>
      </c>
      <c r="F64" s="775" t="e">
        <f>_xll.qlRateHelperQuoteValue($D64)</f>
        <v>#VALUE!</v>
      </c>
      <c r="G64" s="775" t="str">
        <f>IF(ISERROR(_xll.qlSwapRateHelperSpread($D64)),IF(ISERROR(_xll.qlFuturesRateHelperConvexityAdjustment($D64)),"--",_xll.qlFuturesRateHelperConvexityAdjustment($D64)),_xll.qlSwapRateHelperSpread($D64))</f>
        <v>--</v>
      </c>
      <c r="H64" s="774" t="e">
        <f>_xll.qlRateHelperEarliestDate($D64)</f>
        <v>#VALUE!</v>
      </c>
      <c r="I64" s="773" t="e">
        <f>_xll.qlRateHelperLatestDate($D64)</f>
        <v>#VALUE!</v>
      </c>
      <c r="J64" s="772" t="e">
        <v>#N/A</v>
      </c>
    </row>
    <row r="65" spans="4:10" x14ac:dyDescent="0.2">
      <c r="D65" s="776" t="e">
        <v>#N/A</v>
      </c>
      <c r="E65" s="776" t="e">
        <f>_xll.qlRateHelperQuoteName(D65)</f>
        <v>#VALUE!</v>
      </c>
      <c r="F65" s="775" t="e">
        <f>_xll.qlRateHelperQuoteValue($D65)</f>
        <v>#VALUE!</v>
      </c>
      <c r="G65" s="775" t="str">
        <f>IF(ISERROR(_xll.qlSwapRateHelperSpread($D65)),IF(ISERROR(_xll.qlFuturesRateHelperConvexityAdjustment($D65)),"--",_xll.qlFuturesRateHelperConvexityAdjustment($D65)),_xll.qlSwapRateHelperSpread($D65))</f>
        <v>--</v>
      </c>
      <c r="H65" s="774" t="e">
        <f>_xll.qlRateHelperEarliestDate($D65)</f>
        <v>#VALUE!</v>
      </c>
      <c r="I65" s="773" t="e">
        <f>_xll.qlRateHelperLatestDate($D65)</f>
        <v>#VALUE!</v>
      </c>
      <c r="J65" s="772" t="e">
        <v>#N/A</v>
      </c>
    </row>
    <row r="66" spans="4:10" x14ac:dyDescent="0.2">
      <c r="D66" s="776" t="e">
        <v>#N/A</v>
      </c>
      <c r="E66" s="776" t="e">
        <f>_xll.qlRateHelperQuoteName(D66)</f>
        <v>#VALUE!</v>
      </c>
      <c r="F66" s="775" t="e">
        <f>_xll.qlRateHelperQuoteValue($D66)</f>
        <v>#VALUE!</v>
      </c>
      <c r="G66" s="775" t="str">
        <f>IF(ISERROR(_xll.qlSwapRateHelperSpread($D66)),IF(ISERROR(_xll.qlFuturesRateHelperConvexityAdjustment($D66)),"--",_xll.qlFuturesRateHelperConvexityAdjustment($D66)),_xll.qlSwapRateHelperSpread($D66))</f>
        <v>--</v>
      </c>
      <c r="H66" s="774" t="e">
        <f>_xll.qlRateHelperEarliestDate($D66)</f>
        <v>#VALUE!</v>
      </c>
      <c r="I66" s="773" t="e">
        <f>_xll.qlRateHelperLatestDate($D66)</f>
        <v>#VALUE!</v>
      </c>
      <c r="J66" s="772" t="e">
        <v>#N/A</v>
      </c>
    </row>
    <row r="67" spans="4:10" x14ac:dyDescent="0.2">
      <c r="D67" s="776" t="e">
        <v>#N/A</v>
      </c>
      <c r="E67" s="776" t="e">
        <f>_xll.qlRateHelperQuoteName(D67)</f>
        <v>#VALUE!</v>
      </c>
      <c r="F67" s="775" t="e">
        <f>_xll.qlRateHelperQuoteValue($D67)</f>
        <v>#VALUE!</v>
      </c>
      <c r="G67" s="775" t="str">
        <f>IF(ISERROR(_xll.qlSwapRateHelperSpread($D67)),IF(ISERROR(_xll.qlFuturesRateHelperConvexityAdjustment($D67)),"--",_xll.qlFuturesRateHelperConvexityAdjustment($D67)),_xll.qlSwapRateHelperSpread($D67))</f>
        <v>--</v>
      </c>
      <c r="H67" s="774" t="e">
        <f>_xll.qlRateHelperEarliestDate($D67)</f>
        <v>#VALUE!</v>
      </c>
      <c r="I67" s="773" t="e">
        <f>_xll.qlRateHelperLatestDate($D67)</f>
        <v>#VALUE!</v>
      </c>
      <c r="J67" s="772" t="e">
        <v>#N/A</v>
      </c>
    </row>
    <row r="68" spans="4:10" x14ac:dyDescent="0.2">
      <c r="D68" s="776" t="e">
        <v>#N/A</v>
      </c>
      <c r="E68" s="776" t="e">
        <f>_xll.qlRateHelperQuoteName(D68)</f>
        <v>#VALUE!</v>
      </c>
      <c r="F68" s="775" t="e">
        <f>_xll.qlRateHelperQuoteValue($D68)</f>
        <v>#VALUE!</v>
      </c>
      <c r="G68" s="775" t="str">
        <f>IF(ISERROR(_xll.qlSwapRateHelperSpread($D68)),IF(ISERROR(_xll.qlFuturesRateHelperConvexityAdjustment($D68)),"--",_xll.qlFuturesRateHelperConvexityAdjustment($D68)),_xll.qlSwapRateHelperSpread($D68))</f>
        <v>--</v>
      </c>
      <c r="H68" s="774" t="e">
        <f>_xll.qlRateHelperEarliestDate($D68)</f>
        <v>#VALUE!</v>
      </c>
      <c r="I68" s="773" t="e">
        <f>_xll.qlRateHelperLatestDate($D68)</f>
        <v>#VALUE!</v>
      </c>
      <c r="J68" s="772" t="e">
        <v>#N/A</v>
      </c>
    </row>
    <row r="69" spans="4:10" x14ac:dyDescent="0.2">
      <c r="D69" s="776" t="e">
        <v>#N/A</v>
      </c>
      <c r="E69" s="776" t="e">
        <f>_xll.qlRateHelperQuoteName(D69)</f>
        <v>#VALUE!</v>
      </c>
      <c r="F69" s="775" t="e">
        <f>_xll.qlRateHelperQuoteValue($D69)</f>
        <v>#VALUE!</v>
      </c>
      <c r="G69" s="775" t="str">
        <f>IF(ISERROR(_xll.qlSwapRateHelperSpread($D69)),IF(ISERROR(_xll.qlFuturesRateHelperConvexityAdjustment($D69)),"--",_xll.qlFuturesRateHelperConvexityAdjustment($D69)),_xll.qlSwapRateHelperSpread($D69))</f>
        <v>--</v>
      </c>
      <c r="H69" s="774" t="e">
        <f>_xll.qlRateHelperEarliestDate($D69)</f>
        <v>#VALUE!</v>
      </c>
      <c r="I69" s="773" t="e">
        <f>_xll.qlRateHelperLatestDate($D69)</f>
        <v>#VALUE!</v>
      </c>
      <c r="J69" s="772" t="e">
        <v>#N/A</v>
      </c>
    </row>
    <row r="70" spans="4:10" x14ac:dyDescent="0.2">
      <c r="D70" s="776" t="e">
        <v>#N/A</v>
      </c>
      <c r="E70" s="776" t="e">
        <f>_xll.qlRateHelperQuoteName(D70)</f>
        <v>#VALUE!</v>
      </c>
      <c r="F70" s="775" t="e">
        <f>_xll.qlRateHelperQuoteValue($D70)</f>
        <v>#VALUE!</v>
      </c>
      <c r="G70" s="775" t="str">
        <f>IF(ISERROR(_xll.qlSwapRateHelperSpread($D70)),IF(ISERROR(_xll.qlFuturesRateHelperConvexityAdjustment($D70)),"--",_xll.qlFuturesRateHelperConvexityAdjustment($D70)),_xll.qlSwapRateHelperSpread($D70))</f>
        <v>--</v>
      </c>
      <c r="H70" s="774" t="e">
        <f>_xll.qlRateHelperEarliestDate($D70)</f>
        <v>#VALUE!</v>
      </c>
      <c r="I70" s="773" t="e">
        <f>_xll.qlRateHelperLatestDate($D70)</f>
        <v>#VALUE!</v>
      </c>
      <c r="J70" s="772" t="e">
        <v>#N/A</v>
      </c>
    </row>
    <row r="71" spans="4:10" x14ac:dyDescent="0.2">
      <c r="D71" s="776" t="e">
        <v>#N/A</v>
      </c>
      <c r="E71" s="776" t="e">
        <f>_xll.qlRateHelperQuoteName(D71)</f>
        <v>#VALUE!</v>
      </c>
      <c r="F71" s="775" t="e">
        <f>_xll.qlRateHelperQuoteValue($D71)</f>
        <v>#VALUE!</v>
      </c>
      <c r="G71" s="775" t="str">
        <f>IF(ISERROR(_xll.qlSwapRateHelperSpread($D71)),IF(ISERROR(_xll.qlFuturesRateHelperConvexityAdjustment($D71)),"--",_xll.qlFuturesRateHelperConvexityAdjustment($D71)),_xll.qlSwapRateHelperSpread($D71))</f>
        <v>--</v>
      </c>
      <c r="H71" s="774" t="e">
        <f>_xll.qlRateHelperEarliestDate($D71)</f>
        <v>#VALUE!</v>
      </c>
      <c r="I71" s="773" t="e">
        <f>_xll.qlRateHelperLatestDate($D71)</f>
        <v>#VALUE!</v>
      </c>
      <c r="J71" s="772" t="e">
        <v>#N/A</v>
      </c>
    </row>
    <row r="72" spans="4:10" x14ac:dyDescent="0.2">
      <c r="D72" s="776" t="e">
        <v>#N/A</v>
      </c>
      <c r="E72" s="776" t="e">
        <f>_xll.qlRateHelperQuoteName(D72)</f>
        <v>#VALUE!</v>
      </c>
      <c r="F72" s="775" t="e">
        <f>_xll.qlRateHelperQuoteValue($D72)</f>
        <v>#VALUE!</v>
      </c>
      <c r="G72" s="775" t="str">
        <f>IF(ISERROR(_xll.qlSwapRateHelperSpread($D72)),IF(ISERROR(_xll.qlFuturesRateHelperConvexityAdjustment($D72)),"--",_xll.qlFuturesRateHelperConvexityAdjustment($D72)),_xll.qlSwapRateHelperSpread($D72))</f>
        <v>--</v>
      </c>
      <c r="H72" s="774" t="e">
        <f>_xll.qlRateHelperEarliestDate($D72)</f>
        <v>#VALUE!</v>
      </c>
      <c r="I72" s="773" t="e">
        <f>_xll.qlRateHelperLatestDate($D72)</f>
        <v>#VALUE!</v>
      </c>
      <c r="J72" s="772" t="e">
        <v>#N/A</v>
      </c>
    </row>
    <row r="73" spans="4:10" x14ac:dyDescent="0.2">
      <c r="D73" s="776" t="e">
        <v>#N/A</v>
      </c>
      <c r="E73" s="776" t="e">
        <f>_xll.qlRateHelperQuoteName(D73)</f>
        <v>#VALUE!</v>
      </c>
      <c r="F73" s="775" t="e">
        <f>_xll.qlRateHelperQuoteValue($D73)</f>
        <v>#VALUE!</v>
      </c>
      <c r="G73" s="775" t="str">
        <f>IF(ISERROR(_xll.qlSwapRateHelperSpread($D73)),IF(ISERROR(_xll.qlFuturesRateHelperConvexityAdjustment($D73)),"--",_xll.qlFuturesRateHelperConvexityAdjustment($D73)),_xll.qlSwapRateHelperSpread($D73))</f>
        <v>--</v>
      </c>
      <c r="H73" s="774" t="e">
        <f>_xll.qlRateHelperEarliestDate($D73)</f>
        <v>#VALUE!</v>
      </c>
      <c r="I73" s="773" t="e">
        <f>_xll.qlRateHelperLatestDate($D73)</f>
        <v>#VALUE!</v>
      </c>
      <c r="J73" s="772" t="e">
        <v>#N/A</v>
      </c>
    </row>
    <row r="74" spans="4:10" x14ac:dyDescent="0.2">
      <c r="D74" s="776" t="e">
        <v>#N/A</v>
      </c>
      <c r="E74" s="776" t="e">
        <f>_xll.qlRateHelperQuoteName(D74)</f>
        <v>#VALUE!</v>
      </c>
      <c r="F74" s="775" t="e">
        <f>_xll.qlRateHelperQuoteValue($D74)</f>
        <v>#VALUE!</v>
      </c>
      <c r="G74" s="775" t="str">
        <f>IF(ISERROR(_xll.qlSwapRateHelperSpread($D74)),IF(ISERROR(_xll.qlFuturesRateHelperConvexityAdjustment($D74)),"--",_xll.qlFuturesRateHelperConvexityAdjustment($D74)),_xll.qlSwapRateHelperSpread($D74))</f>
        <v>--</v>
      </c>
      <c r="H74" s="774" t="e">
        <f>_xll.qlRateHelperEarliestDate($D74)</f>
        <v>#VALUE!</v>
      </c>
      <c r="I74" s="773" t="e">
        <f>_xll.qlRateHelperLatestDate($D74)</f>
        <v>#VALUE!</v>
      </c>
      <c r="J74" s="772" t="e">
        <v>#N/A</v>
      </c>
    </row>
    <row r="75" spans="4:10" x14ac:dyDescent="0.2">
      <c r="D75" s="776" t="e">
        <v>#N/A</v>
      </c>
      <c r="E75" s="776" t="e">
        <f>_xll.qlRateHelperQuoteName(D75)</f>
        <v>#VALUE!</v>
      </c>
      <c r="F75" s="775" t="e">
        <f>_xll.qlRateHelperQuoteValue($D75)</f>
        <v>#VALUE!</v>
      </c>
      <c r="G75" s="775" t="str">
        <f>IF(ISERROR(_xll.qlSwapRateHelperSpread($D75)),IF(ISERROR(_xll.qlFuturesRateHelperConvexityAdjustment($D75)),"--",_xll.qlFuturesRateHelperConvexityAdjustment($D75)),_xll.qlSwapRateHelperSpread($D75))</f>
        <v>--</v>
      </c>
      <c r="H75" s="774" t="e">
        <f>_xll.qlRateHelperEarliestDate($D75)</f>
        <v>#VALUE!</v>
      </c>
      <c r="I75" s="773" t="e">
        <f>_xll.qlRateHelperLatestDate($D75)</f>
        <v>#VALUE!</v>
      </c>
      <c r="J75" s="772" t="e">
        <v>#N/A</v>
      </c>
    </row>
    <row r="76" spans="4:10" x14ac:dyDescent="0.2">
      <c r="D76" s="776" t="e">
        <v>#N/A</v>
      </c>
      <c r="E76" s="776" t="e">
        <f>_xll.qlRateHelperQuoteName(D76)</f>
        <v>#VALUE!</v>
      </c>
      <c r="F76" s="775" t="e">
        <f>_xll.qlRateHelperQuoteValue($D76)</f>
        <v>#VALUE!</v>
      </c>
      <c r="G76" s="775" t="str">
        <f>IF(ISERROR(_xll.qlSwapRateHelperSpread($D76)),IF(ISERROR(_xll.qlFuturesRateHelperConvexityAdjustment($D76)),"--",_xll.qlFuturesRateHelperConvexityAdjustment($D76)),_xll.qlSwapRateHelperSpread($D76))</f>
        <v>--</v>
      </c>
      <c r="H76" s="774" t="e">
        <f>_xll.qlRateHelperEarliestDate($D76)</f>
        <v>#VALUE!</v>
      </c>
      <c r="I76" s="773" t="e">
        <f>_xll.qlRateHelperLatestDate($D76)</f>
        <v>#VALUE!</v>
      </c>
      <c r="J76" s="772" t="e">
        <v>#N/A</v>
      </c>
    </row>
    <row r="77" spans="4:10" x14ac:dyDescent="0.2">
      <c r="D77" s="776" t="e">
        <v>#N/A</v>
      </c>
      <c r="E77" s="776" t="e">
        <f>_xll.qlRateHelperQuoteName(D77)</f>
        <v>#VALUE!</v>
      </c>
      <c r="F77" s="775" t="e">
        <f>_xll.qlRateHelperQuoteValue($D77)</f>
        <v>#VALUE!</v>
      </c>
      <c r="G77" s="775" t="str">
        <f>IF(ISERROR(_xll.qlSwapRateHelperSpread($D77)),IF(ISERROR(_xll.qlFuturesRateHelperConvexityAdjustment($D77)),"--",_xll.qlFuturesRateHelperConvexityAdjustment($D77)),_xll.qlSwapRateHelperSpread($D77))</f>
        <v>--</v>
      </c>
      <c r="H77" s="774" t="e">
        <f>_xll.qlRateHelperEarliestDate($D77)</f>
        <v>#VALUE!</v>
      </c>
      <c r="I77" s="773" t="e">
        <f>_xll.qlRateHelperLatestDate($D77)</f>
        <v>#VALUE!</v>
      </c>
      <c r="J77" s="772" t="e">
        <v>#N/A</v>
      </c>
    </row>
    <row r="78" spans="4:10" x14ac:dyDescent="0.2">
      <c r="D78" s="776" t="e">
        <v>#N/A</v>
      </c>
      <c r="E78" s="776" t="e">
        <f>_xll.qlRateHelperQuoteName(D78)</f>
        <v>#VALUE!</v>
      </c>
      <c r="F78" s="775" t="e">
        <f>_xll.qlRateHelperQuoteValue($D78)</f>
        <v>#VALUE!</v>
      </c>
      <c r="G78" s="775" t="str">
        <f>IF(ISERROR(_xll.qlSwapRateHelperSpread($D78)),IF(ISERROR(_xll.qlFuturesRateHelperConvexityAdjustment($D78)),"--",_xll.qlFuturesRateHelperConvexityAdjustment($D78)),_xll.qlSwapRateHelperSpread($D78))</f>
        <v>--</v>
      </c>
      <c r="H78" s="774" t="e">
        <f>_xll.qlRateHelperEarliestDate($D78)</f>
        <v>#VALUE!</v>
      </c>
      <c r="I78" s="773" t="e">
        <f>_xll.qlRateHelperLatestDate($D78)</f>
        <v>#VALUE!</v>
      </c>
      <c r="J78" s="772" t="e">
        <v>#N/A</v>
      </c>
    </row>
    <row r="79" spans="4:10" x14ac:dyDescent="0.2">
      <c r="D79" s="776" t="e">
        <v>#N/A</v>
      </c>
      <c r="E79" s="776" t="e">
        <f>_xll.qlRateHelperQuoteName(D79)</f>
        <v>#VALUE!</v>
      </c>
      <c r="F79" s="775" t="e">
        <f>_xll.qlRateHelperQuoteValue($D79)</f>
        <v>#VALUE!</v>
      </c>
      <c r="G79" s="775" t="str">
        <f>IF(ISERROR(_xll.qlSwapRateHelperSpread($D79)),IF(ISERROR(_xll.qlFuturesRateHelperConvexityAdjustment($D79)),"--",_xll.qlFuturesRateHelperConvexityAdjustment($D79)),_xll.qlSwapRateHelperSpread($D79))</f>
        <v>--</v>
      </c>
      <c r="H79" s="774" t="e">
        <f>_xll.qlRateHelperEarliestDate($D79)</f>
        <v>#VALUE!</v>
      </c>
      <c r="I79" s="773" t="e">
        <f>_xll.qlRateHelperLatestDate($D79)</f>
        <v>#VALUE!</v>
      </c>
      <c r="J79" s="772" t="e">
        <v>#N/A</v>
      </c>
    </row>
    <row r="80" spans="4:10" x14ac:dyDescent="0.2">
      <c r="D80" s="776" t="e">
        <v>#N/A</v>
      </c>
      <c r="E80" s="776" t="e">
        <f>_xll.qlRateHelperQuoteName(D80)</f>
        <v>#VALUE!</v>
      </c>
      <c r="F80" s="775" t="e">
        <f>_xll.qlRateHelperQuoteValue($D80)</f>
        <v>#VALUE!</v>
      </c>
      <c r="G80" s="775" t="str">
        <f>IF(ISERROR(_xll.qlSwapRateHelperSpread($D80)),IF(ISERROR(_xll.qlFuturesRateHelperConvexityAdjustment($D80)),"--",_xll.qlFuturesRateHelperConvexityAdjustment($D80)),_xll.qlSwapRateHelperSpread($D80))</f>
        <v>--</v>
      </c>
      <c r="H80" s="774" t="e">
        <f>_xll.qlRateHelperEarliestDate($D80)</f>
        <v>#VALUE!</v>
      </c>
      <c r="I80" s="773" t="e">
        <f>_xll.qlRateHelperLatestDate($D80)</f>
        <v>#VALUE!</v>
      </c>
      <c r="J80" s="772" t="e">
        <v>#N/A</v>
      </c>
    </row>
    <row r="81" spans="4:10" x14ac:dyDescent="0.2">
      <c r="D81" s="776" t="e">
        <v>#N/A</v>
      </c>
      <c r="E81" s="776" t="e">
        <f>_xll.qlRateHelperQuoteName(D81)</f>
        <v>#VALUE!</v>
      </c>
      <c r="F81" s="775" t="e">
        <f>_xll.qlRateHelperQuoteValue($D81)</f>
        <v>#VALUE!</v>
      </c>
      <c r="G81" s="775" t="str">
        <f>IF(ISERROR(_xll.qlSwapRateHelperSpread($D81)),IF(ISERROR(_xll.qlFuturesRateHelperConvexityAdjustment($D81)),"--",_xll.qlFuturesRateHelperConvexityAdjustment($D81)),_xll.qlSwapRateHelperSpread($D81))</f>
        <v>--</v>
      </c>
      <c r="H81" s="774" t="e">
        <f>_xll.qlRateHelperEarliestDate($D81)</f>
        <v>#VALUE!</v>
      </c>
      <c r="I81" s="773" t="e">
        <f>_xll.qlRateHelperLatestDate($D81)</f>
        <v>#VALUE!</v>
      </c>
      <c r="J81" s="772" t="e">
        <v>#N/A</v>
      </c>
    </row>
    <row r="82" spans="4:10" x14ac:dyDescent="0.2">
      <c r="D82" s="776" t="e">
        <v>#N/A</v>
      </c>
      <c r="E82" s="776" t="e">
        <f>_xll.qlRateHelperQuoteName(D82)</f>
        <v>#VALUE!</v>
      </c>
      <c r="F82" s="775" t="e">
        <f>_xll.qlRateHelperQuoteValue($D82)</f>
        <v>#VALUE!</v>
      </c>
      <c r="G82" s="775" t="str">
        <f>IF(ISERROR(_xll.qlSwapRateHelperSpread($D82)),IF(ISERROR(_xll.qlFuturesRateHelperConvexityAdjustment($D82)),"--",_xll.qlFuturesRateHelperConvexityAdjustment($D82)),_xll.qlSwapRateHelperSpread($D82))</f>
        <v>--</v>
      </c>
      <c r="H82" s="774" t="e">
        <f>_xll.qlRateHelperEarliestDate($D82)</f>
        <v>#VALUE!</v>
      </c>
      <c r="I82" s="773" t="e">
        <f>_xll.qlRateHelperLatestDate($D82)</f>
        <v>#VALUE!</v>
      </c>
      <c r="J82" s="772" t="e">
        <v>#N/A</v>
      </c>
    </row>
    <row r="83" spans="4:10" x14ac:dyDescent="0.2">
      <c r="D83" s="776" t="e">
        <v>#N/A</v>
      </c>
      <c r="E83" s="776" t="e">
        <f>_xll.qlRateHelperQuoteName(D83)</f>
        <v>#VALUE!</v>
      </c>
      <c r="F83" s="775" t="e">
        <f>_xll.qlRateHelperQuoteValue($D83)</f>
        <v>#VALUE!</v>
      </c>
      <c r="G83" s="775" t="str">
        <f>IF(ISERROR(_xll.qlSwapRateHelperSpread($D83)),IF(ISERROR(_xll.qlFuturesRateHelperConvexityAdjustment($D83)),"--",_xll.qlFuturesRateHelperConvexityAdjustment($D83)),_xll.qlSwapRateHelperSpread($D83))</f>
        <v>--</v>
      </c>
      <c r="H83" s="774" t="e">
        <f>_xll.qlRateHelperEarliestDate($D83)</f>
        <v>#VALUE!</v>
      </c>
      <c r="I83" s="773" t="e">
        <f>_xll.qlRateHelperLatestDate($D83)</f>
        <v>#VALUE!</v>
      </c>
      <c r="J83" s="772" t="e">
        <v>#N/A</v>
      </c>
    </row>
    <row r="84" spans="4:10" x14ac:dyDescent="0.2">
      <c r="D84" s="776" t="e">
        <v>#N/A</v>
      </c>
      <c r="E84" s="776" t="e">
        <f>_xll.qlRateHelperQuoteName(D84)</f>
        <v>#VALUE!</v>
      </c>
      <c r="F84" s="775" t="e">
        <f>_xll.qlRateHelperQuoteValue($D84)</f>
        <v>#VALUE!</v>
      </c>
      <c r="G84" s="775" t="str">
        <f>IF(ISERROR(_xll.qlSwapRateHelperSpread($D84)),IF(ISERROR(_xll.qlFuturesRateHelperConvexityAdjustment($D84)),"--",_xll.qlFuturesRateHelperConvexityAdjustment($D84)),_xll.qlSwapRateHelperSpread($D84))</f>
        <v>--</v>
      </c>
      <c r="H84" s="774" t="e">
        <f>_xll.qlRateHelperEarliestDate($D84)</f>
        <v>#VALUE!</v>
      </c>
      <c r="I84" s="773" t="e">
        <f>_xll.qlRateHelperLatestDate($D84)</f>
        <v>#VALUE!</v>
      </c>
      <c r="J84" s="772" t="e">
        <v>#N/A</v>
      </c>
    </row>
    <row r="85" spans="4:10" x14ac:dyDescent="0.2">
      <c r="D85" s="776" t="e">
        <v>#N/A</v>
      </c>
      <c r="E85" s="776" t="e">
        <f>_xll.qlRateHelperQuoteName(D85)</f>
        <v>#VALUE!</v>
      </c>
      <c r="F85" s="775" t="e">
        <f>_xll.qlRateHelperQuoteValue($D85)</f>
        <v>#VALUE!</v>
      </c>
      <c r="G85" s="775" t="str">
        <f>IF(ISERROR(_xll.qlSwapRateHelperSpread($D85)),IF(ISERROR(_xll.qlFuturesRateHelperConvexityAdjustment($D85)),"--",_xll.qlFuturesRateHelperConvexityAdjustment($D85)),_xll.qlSwapRateHelperSpread($D85))</f>
        <v>--</v>
      </c>
      <c r="H85" s="774" t="e">
        <f>_xll.qlRateHelperEarliestDate($D85)</f>
        <v>#VALUE!</v>
      </c>
      <c r="I85" s="773" t="e">
        <f>_xll.qlRateHelperLatestDate($D85)</f>
        <v>#VALUE!</v>
      </c>
      <c r="J85" s="772" t="e">
        <v>#N/A</v>
      </c>
    </row>
    <row r="86" spans="4:10" x14ac:dyDescent="0.2">
      <c r="D86" s="776" t="e">
        <v>#N/A</v>
      </c>
      <c r="E86" s="776" t="e">
        <f>_xll.qlRateHelperQuoteName(D86)</f>
        <v>#VALUE!</v>
      </c>
      <c r="F86" s="775" t="e">
        <f>_xll.qlRateHelperQuoteValue($D86)</f>
        <v>#VALUE!</v>
      </c>
      <c r="G86" s="775" t="str">
        <f>IF(ISERROR(_xll.qlSwapRateHelperSpread($D86)),IF(ISERROR(_xll.qlFuturesRateHelperConvexityAdjustment($D86)),"--",_xll.qlFuturesRateHelperConvexityAdjustment($D86)),_xll.qlSwapRateHelperSpread($D86))</f>
        <v>--</v>
      </c>
      <c r="H86" s="774" t="e">
        <f>_xll.qlRateHelperEarliestDate($D86)</f>
        <v>#VALUE!</v>
      </c>
      <c r="I86" s="773" t="e">
        <f>_xll.qlRateHelperLatestDate($D86)</f>
        <v>#VALUE!</v>
      </c>
      <c r="J86" s="772" t="e">
        <v>#N/A</v>
      </c>
    </row>
    <row r="87" spans="4:10" x14ac:dyDescent="0.2">
      <c r="D87" s="776" t="e">
        <v>#N/A</v>
      </c>
      <c r="E87" s="776" t="e">
        <f>_xll.qlRateHelperQuoteName(D87)</f>
        <v>#VALUE!</v>
      </c>
      <c r="F87" s="775" t="e">
        <f>_xll.qlRateHelperQuoteValue($D87)</f>
        <v>#VALUE!</v>
      </c>
      <c r="G87" s="775" t="str">
        <f>IF(ISERROR(_xll.qlSwapRateHelperSpread($D87)),IF(ISERROR(_xll.qlFuturesRateHelperConvexityAdjustment($D87)),"--",_xll.qlFuturesRateHelperConvexityAdjustment($D87)),_xll.qlSwapRateHelperSpread($D87))</f>
        <v>--</v>
      </c>
      <c r="H87" s="774" t="e">
        <f>_xll.qlRateHelperEarliestDate($D87)</f>
        <v>#VALUE!</v>
      </c>
      <c r="I87" s="773" t="e">
        <f>_xll.qlRateHelperLatestDate($D87)</f>
        <v>#VALUE!</v>
      </c>
      <c r="J87" s="772" t="e">
        <v>#N/A</v>
      </c>
    </row>
    <row r="88" spans="4:10" x14ac:dyDescent="0.2">
      <c r="D88" s="776" t="e">
        <v>#N/A</v>
      </c>
      <c r="E88" s="776" t="e">
        <f>_xll.qlRateHelperQuoteName(D88)</f>
        <v>#VALUE!</v>
      </c>
      <c r="F88" s="775" t="e">
        <f>_xll.qlRateHelperQuoteValue($D88)</f>
        <v>#VALUE!</v>
      </c>
      <c r="G88" s="775" t="str">
        <f>IF(ISERROR(_xll.qlSwapRateHelperSpread($D88)),IF(ISERROR(_xll.qlFuturesRateHelperConvexityAdjustment($D88)),"--",_xll.qlFuturesRateHelperConvexityAdjustment($D88)),_xll.qlSwapRateHelperSpread($D88))</f>
        <v>--</v>
      </c>
      <c r="H88" s="774" t="e">
        <f>_xll.qlRateHelperEarliestDate($D88)</f>
        <v>#VALUE!</v>
      </c>
      <c r="I88" s="773" t="e">
        <f>_xll.qlRateHelperLatestDate($D88)</f>
        <v>#VALUE!</v>
      </c>
      <c r="J88" s="772" t="e">
        <v>#N/A</v>
      </c>
    </row>
    <row r="89" spans="4:10" x14ac:dyDescent="0.2">
      <c r="D89" s="776" t="e">
        <v>#N/A</v>
      </c>
      <c r="E89" s="776" t="e">
        <f>_xll.qlRateHelperQuoteName(D89)</f>
        <v>#VALUE!</v>
      </c>
      <c r="F89" s="775" t="e">
        <f>_xll.qlRateHelperQuoteValue($D89)</f>
        <v>#VALUE!</v>
      </c>
      <c r="G89" s="775" t="str">
        <f>IF(ISERROR(_xll.qlSwapRateHelperSpread($D89)),IF(ISERROR(_xll.qlFuturesRateHelperConvexityAdjustment($D89)),"--",_xll.qlFuturesRateHelperConvexityAdjustment($D89)),_xll.qlSwapRateHelperSpread($D89))</f>
        <v>--</v>
      </c>
      <c r="H89" s="774" t="e">
        <f>_xll.qlRateHelperEarliestDate($D89)</f>
        <v>#VALUE!</v>
      </c>
      <c r="I89" s="773" t="e">
        <f>_xll.qlRateHelperLatestDate($D89)</f>
        <v>#VALUE!</v>
      </c>
      <c r="J89" s="772" t="e">
        <v>#N/A</v>
      </c>
    </row>
    <row r="90" spans="4:10" x14ac:dyDescent="0.2">
      <c r="D90" s="776" t="e">
        <v>#N/A</v>
      </c>
      <c r="E90" s="776" t="e">
        <f>_xll.qlRateHelperQuoteName(D90)</f>
        <v>#VALUE!</v>
      </c>
      <c r="F90" s="775" t="e">
        <f>_xll.qlRateHelperQuoteValue($D90)</f>
        <v>#VALUE!</v>
      </c>
      <c r="G90" s="775" t="str">
        <f>IF(ISERROR(_xll.qlSwapRateHelperSpread($D90)),IF(ISERROR(_xll.qlFuturesRateHelperConvexityAdjustment($D90)),"--",_xll.qlFuturesRateHelperConvexityAdjustment($D90)),_xll.qlSwapRateHelperSpread($D90))</f>
        <v>--</v>
      </c>
      <c r="H90" s="774" t="e">
        <f>_xll.qlRateHelperEarliestDate($D90)</f>
        <v>#VALUE!</v>
      </c>
      <c r="I90" s="773" t="e">
        <f>_xll.qlRateHelperLatestDate($D90)</f>
        <v>#VALUE!</v>
      </c>
      <c r="J90" s="772" t="e">
        <v>#N/A</v>
      </c>
    </row>
    <row r="91" spans="4:10" x14ac:dyDescent="0.2">
      <c r="D91" s="776" t="e">
        <v>#N/A</v>
      </c>
      <c r="E91" s="776" t="e">
        <f>_xll.qlRateHelperQuoteName(D91)</f>
        <v>#VALUE!</v>
      </c>
      <c r="F91" s="775" t="e">
        <f>_xll.qlRateHelperQuoteValue($D91)</f>
        <v>#VALUE!</v>
      </c>
      <c r="G91" s="775" t="str">
        <f>IF(ISERROR(_xll.qlSwapRateHelperSpread($D91)),IF(ISERROR(_xll.qlFuturesRateHelperConvexityAdjustment($D91)),"--",_xll.qlFuturesRateHelperConvexityAdjustment($D91)),_xll.qlSwapRateHelperSpread($D91))</f>
        <v>--</v>
      </c>
      <c r="H91" s="774" t="e">
        <f>_xll.qlRateHelperEarliestDate($D91)</f>
        <v>#VALUE!</v>
      </c>
      <c r="I91" s="773" t="e">
        <f>_xll.qlRateHelperLatestDate($D91)</f>
        <v>#VALUE!</v>
      </c>
      <c r="J91" s="772" t="e">
        <v>#N/A</v>
      </c>
    </row>
    <row r="92" spans="4:10" x14ac:dyDescent="0.2">
      <c r="D92" s="776" t="e">
        <v>#N/A</v>
      </c>
      <c r="E92" s="776" t="e">
        <f>_xll.qlRateHelperQuoteName(D92)</f>
        <v>#VALUE!</v>
      </c>
      <c r="F92" s="775" t="e">
        <f>_xll.qlRateHelperQuoteValue($D92)</f>
        <v>#VALUE!</v>
      </c>
      <c r="G92" s="775" t="str">
        <f>IF(ISERROR(_xll.qlSwapRateHelperSpread($D92)),IF(ISERROR(_xll.qlFuturesRateHelperConvexityAdjustment($D92)),"--",_xll.qlFuturesRateHelperConvexityAdjustment($D92)),_xll.qlSwapRateHelperSpread($D92))</f>
        <v>--</v>
      </c>
      <c r="H92" s="774" t="e">
        <f>_xll.qlRateHelperEarliestDate($D92)</f>
        <v>#VALUE!</v>
      </c>
      <c r="I92" s="773" t="e">
        <f>_xll.qlRateHelperLatestDate($D92)</f>
        <v>#VALUE!</v>
      </c>
      <c r="J92" s="772" t="e">
        <v>#N/A</v>
      </c>
    </row>
    <row r="93" spans="4:10" x14ac:dyDescent="0.2">
      <c r="D93" s="776" t="e">
        <v>#N/A</v>
      </c>
      <c r="E93" s="776" t="e">
        <f>_xll.qlRateHelperQuoteName(D93)</f>
        <v>#VALUE!</v>
      </c>
      <c r="F93" s="775" t="e">
        <f>_xll.qlRateHelperQuoteValue($D93)</f>
        <v>#VALUE!</v>
      </c>
      <c r="G93" s="775" t="str">
        <f>IF(ISERROR(_xll.qlSwapRateHelperSpread($D93)),IF(ISERROR(_xll.qlFuturesRateHelperConvexityAdjustment($D93)),"--",_xll.qlFuturesRateHelperConvexityAdjustment($D93)),_xll.qlSwapRateHelperSpread($D93))</f>
        <v>--</v>
      </c>
      <c r="H93" s="774" t="e">
        <f>_xll.qlRateHelperEarliestDate($D93)</f>
        <v>#VALUE!</v>
      </c>
      <c r="I93" s="773" t="e">
        <f>_xll.qlRateHelperLatestDate($D93)</f>
        <v>#VALUE!</v>
      </c>
      <c r="J93" s="772" t="e">
        <v>#N/A</v>
      </c>
    </row>
    <row r="94" spans="4:10" x14ac:dyDescent="0.2">
      <c r="D94" s="776" t="e">
        <v>#N/A</v>
      </c>
      <c r="E94" s="776" t="e">
        <f>_xll.qlRateHelperQuoteName(D94)</f>
        <v>#VALUE!</v>
      </c>
      <c r="F94" s="775" t="e">
        <f>_xll.qlRateHelperQuoteValue($D94)</f>
        <v>#VALUE!</v>
      </c>
      <c r="G94" s="775" t="str">
        <f>IF(ISERROR(_xll.qlSwapRateHelperSpread($D94)),IF(ISERROR(_xll.qlFuturesRateHelperConvexityAdjustment($D94)),"--",_xll.qlFuturesRateHelperConvexityAdjustment($D94)),_xll.qlSwapRateHelperSpread($D94))</f>
        <v>--</v>
      </c>
      <c r="H94" s="774" t="e">
        <f>_xll.qlRateHelperEarliestDate($D94)</f>
        <v>#VALUE!</v>
      </c>
      <c r="I94" s="773" t="e">
        <f>_xll.qlRateHelperLatestDate($D94)</f>
        <v>#VALUE!</v>
      </c>
      <c r="J94" s="772" t="e">
        <v>#N/A</v>
      </c>
    </row>
    <row r="95" spans="4:10" x14ac:dyDescent="0.2">
      <c r="D95" s="776" t="e">
        <v>#N/A</v>
      </c>
      <c r="E95" s="776" t="e">
        <f>_xll.qlRateHelperQuoteName(D95)</f>
        <v>#VALUE!</v>
      </c>
      <c r="F95" s="775" t="e">
        <f>_xll.qlRateHelperQuoteValue($D95)</f>
        <v>#VALUE!</v>
      </c>
      <c r="G95" s="775" t="str">
        <f>IF(ISERROR(_xll.qlSwapRateHelperSpread($D95)),IF(ISERROR(_xll.qlFuturesRateHelperConvexityAdjustment($D95)),"--",_xll.qlFuturesRateHelperConvexityAdjustment($D95)),_xll.qlSwapRateHelperSpread($D95))</f>
        <v>--</v>
      </c>
      <c r="H95" s="774" t="e">
        <f>_xll.qlRateHelperEarliestDate($D95)</f>
        <v>#VALUE!</v>
      </c>
      <c r="I95" s="773" t="e">
        <f>_xll.qlRateHelperLatestDate($D95)</f>
        <v>#VALUE!</v>
      </c>
      <c r="J95" s="772" t="e">
        <v>#N/A</v>
      </c>
    </row>
    <row r="96" spans="4:10" x14ac:dyDescent="0.2">
      <c r="D96" s="776" t="e">
        <v>#N/A</v>
      </c>
      <c r="E96" s="776" t="e">
        <f>_xll.qlRateHelperQuoteName(D96)</f>
        <v>#VALUE!</v>
      </c>
      <c r="F96" s="775" t="e">
        <f>_xll.qlRateHelperQuoteValue($D96)</f>
        <v>#VALUE!</v>
      </c>
      <c r="G96" s="775" t="str">
        <f>IF(ISERROR(_xll.qlSwapRateHelperSpread($D96)),IF(ISERROR(_xll.qlFuturesRateHelperConvexityAdjustment($D96)),"--",_xll.qlFuturesRateHelperConvexityAdjustment($D96)),_xll.qlSwapRateHelperSpread($D96))</f>
        <v>--</v>
      </c>
      <c r="H96" s="774" t="e">
        <f>_xll.qlRateHelperEarliestDate($D96)</f>
        <v>#VALUE!</v>
      </c>
      <c r="I96" s="773" t="e">
        <f>_xll.qlRateHelperLatestDate($D96)</f>
        <v>#VALUE!</v>
      </c>
      <c r="J96" s="772" t="e">
        <v>#N/A</v>
      </c>
    </row>
    <row r="97" spans="4:10" x14ac:dyDescent="0.2">
      <c r="D97" s="776" t="e">
        <v>#N/A</v>
      </c>
      <c r="E97" s="776" t="e">
        <f>_xll.qlRateHelperQuoteName(D97)</f>
        <v>#VALUE!</v>
      </c>
      <c r="F97" s="775" t="e">
        <f>_xll.qlRateHelperQuoteValue($D97)</f>
        <v>#VALUE!</v>
      </c>
      <c r="G97" s="775" t="str">
        <f>IF(ISERROR(_xll.qlSwapRateHelperSpread($D97)),IF(ISERROR(_xll.qlFuturesRateHelperConvexityAdjustment($D97)),"--",_xll.qlFuturesRateHelperConvexityAdjustment($D97)),_xll.qlSwapRateHelperSpread($D97))</f>
        <v>--</v>
      </c>
      <c r="H97" s="774" t="e">
        <f>_xll.qlRateHelperEarliestDate($D97)</f>
        <v>#VALUE!</v>
      </c>
      <c r="I97" s="773" t="e">
        <f>_xll.qlRateHelperLatestDate($D97)</f>
        <v>#VALUE!</v>
      </c>
      <c r="J97" s="772" t="e">
        <v>#N/A</v>
      </c>
    </row>
    <row r="98" spans="4:10" x14ac:dyDescent="0.2">
      <c r="D98" s="776" t="e">
        <v>#N/A</v>
      </c>
      <c r="E98" s="776" t="e">
        <f>_xll.qlRateHelperQuoteName(D98)</f>
        <v>#VALUE!</v>
      </c>
      <c r="F98" s="775" t="e">
        <f>_xll.qlRateHelperQuoteValue($D98)</f>
        <v>#VALUE!</v>
      </c>
      <c r="G98" s="775" t="str">
        <f>IF(ISERROR(_xll.qlSwapRateHelperSpread($D98)),IF(ISERROR(_xll.qlFuturesRateHelperConvexityAdjustment($D98)),"--",_xll.qlFuturesRateHelperConvexityAdjustment($D98)),_xll.qlSwapRateHelperSpread($D98))</f>
        <v>--</v>
      </c>
      <c r="H98" s="774" t="e">
        <f>_xll.qlRateHelperEarliestDate($D98)</f>
        <v>#VALUE!</v>
      </c>
      <c r="I98" s="773" t="e">
        <f>_xll.qlRateHelperLatestDate($D98)</f>
        <v>#VALUE!</v>
      </c>
      <c r="J98" s="772" t="e">
        <v>#N/A</v>
      </c>
    </row>
    <row r="99" spans="4:10" x14ac:dyDescent="0.2">
      <c r="D99" s="776" t="e">
        <v>#N/A</v>
      </c>
      <c r="E99" s="776" t="e">
        <f>_xll.qlRateHelperQuoteName(D99)</f>
        <v>#VALUE!</v>
      </c>
      <c r="F99" s="775" t="e">
        <f>_xll.qlRateHelperQuoteValue($D99)</f>
        <v>#VALUE!</v>
      </c>
      <c r="G99" s="775" t="str">
        <f>IF(ISERROR(_xll.qlSwapRateHelperSpread($D99)),IF(ISERROR(_xll.qlFuturesRateHelperConvexityAdjustment($D99)),"--",_xll.qlFuturesRateHelperConvexityAdjustment($D99)),_xll.qlSwapRateHelperSpread($D99))</f>
        <v>--</v>
      </c>
      <c r="H99" s="774" t="e">
        <f>_xll.qlRateHelperEarliestDate($D99)</f>
        <v>#VALUE!</v>
      </c>
      <c r="I99" s="773" t="e">
        <f>_xll.qlRateHelperLatestDate($D99)</f>
        <v>#VALUE!</v>
      </c>
      <c r="J99" s="772" t="e">
        <v>#N/A</v>
      </c>
    </row>
    <row r="100" spans="4:10" x14ac:dyDescent="0.2">
      <c r="D100" s="776" t="e">
        <v>#N/A</v>
      </c>
      <c r="E100" s="776" t="e">
        <f>_xll.qlRateHelperQuoteName(D100)</f>
        <v>#VALUE!</v>
      </c>
      <c r="F100" s="775" t="e">
        <f>_xll.qlRateHelperQuoteValue($D100)</f>
        <v>#VALUE!</v>
      </c>
      <c r="G100" s="775" t="str">
        <f>IF(ISERROR(_xll.qlSwapRateHelperSpread($D100)),IF(ISERROR(_xll.qlFuturesRateHelperConvexityAdjustment($D100)),"--",_xll.qlFuturesRateHelperConvexityAdjustment($D100)),_xll.qlSwapRateHelperSpread($D100))</f>
        <v>--</v>
      </c>
      <c r="H100" s="774" t="e">
        <f>_xll.qlRateHelperEarliestDate($D100)</f>
        <v>#VALUE!</v>
      </c>
      <c r="I100" s="773" t="e">
        <f>_xll.qlRateHelperLatestDate($D100)</f>
        <v>#VALUE!</v>
      </c>
      <c r="J100" s="772" t="e">
        <v>#N/A</v>
      </c>
    </row>
    <row r="101" spans="4:10" x14ac:dyDescent="0.2">
      <c r="D101" s="776" t="e">
        <v>#N/A</v>
      </c>
      <c r="E101" s="776" t="e">
        <f>_xll.qlRateHelperQuoteName(D101)</f>
        <v>#VALUE!</v>
      </c>
      <c r="F101" s="775" t="e">
        <f>_xll.qlRateHelperQuoteValue($D101)</f>
        <v>#VALUE!</v>
      </c>
      <c r="G101" s="775" t="str">
        <f>IF(ISERROR(_xll.qlSwapRateHelperSpread($D101)),IF(ISERROR(_xll.qlFuturesRateHelperConvexityAdjustment($D101)),"--",_xll.qlFuturesRateHelperConvexityAdjustment($D101)),_xll.qlSwapRateHelperSpread($D101))</f>
        <v>--</v>
      </c>
      <c r="H101" s="774" t="e">
        <f>_xll.qlRateHelperEarliestDate($D101)</f>
        <v>#VALUE!</v>
      </c>
      <c r="I101" s="773" t="e">
        <f>_xll.qlRateHelperLatestDate($D101)</f>
        <v>#VALUE!</v>
      </c>
      <c r="J101" s="772" t="e">
        <v>#N/A</v>
      </c>
    </row>
    <row r="102" spans="4:10" x14ac:dyDescent="0.2">
      <c r="D102" s="776" t="e">
        <v>#N/A</v>
      </c>
      <c r="E102" s="776" t="e">
        <f>_xll.qlRateHelperQuoteName(D102)</f>
        <v>#VALUE!</v>
      </c>
      <c r="F102" s="775" t="e">
        <f>_xll.qlRateHelperQuoteValue($D102)</f>
        <v>#VALUE!</v>
      </c>
      <c r="G102" s="775" t="str">
        <f>IF(ISERROR(_xll.qlSwapRateHelperSpread($D102)),IF(ISERROR(_xll.qlFuturesRateHelperConvexityAdjustment($D102)),"--",_xll.qlFuturesRateHelperConvexityAdjustment($D102)),_xll.qlSwapRateHelperSpread($D102))</f>
        <v>--</v>
      </c>
      <c r="H102" s="774" t="e">
        <f>_xll.qlRateHelperEarliestDate($D102)</f>
        <v>#VALUE!</v>
      </c>
      <c r="I102" s="773" t="e">
        <f>_xll.qlRateHelperLatestDate($D102)</f>
        <v>#VALUE!</v>
      </c>
      <c r="J102" s="772" t="e">
        <v>#N/A</v>
      </c>
    </row>
    <row r="103" spans="4:10" x14ac:dyDescent="0.2">
      <c r="D103" s="776" t="e">
        <v>#N/A</v>
      </c>
      <c r="E103" s="776" t="e">
        <f>_xll.qlRateHelperQuoteName(D103)</f>
        <v>#VALUE!</v>
      </c>
      <c r="F103" s="775" t="e">
        <f>_xll.qlRateHelperQuoteValue($D103)</f>
        <v>#VALUE!</v>
      </c>
      <c r="G103" s="775" t="str">
        <f>IF(ISERROR(_xll.qlSwapRateHelperSpread($D103)),IF(ISERROR(_xll.qlFuturesRateHelperConvexityAdjustment($D103)),"--",_xll.qlFuturesRateHelperConvexityAdjustment($D103)),_xll.qlSwapRateHelperSpread($D103))</f>
        <v>--</v>
      </c>
      <c r="H103" s="774" t="e">
        <f>_xll.qlRateHelperEarliestDate($D103)</f>
        <v>#VALUE!</v>
      </c>
      <c r="I103" s="773" t="e">
        <f>_xll.qlRateHelperLatestDate($D103)</f>
        <v>#VALUE!</v>
      </c>
      <c r="J103" s="772" t="e">
        <v>#N/A</v>
      </c>
    </row>
    <row r="104" spans="4:10" x14ac:dyDescent="0.2">
      <c r="D104" s="776" t="e">
        <v>#N/A</v>
      </c>
      <c r="E104" s="776" t="e">
        <f>_xll.qlRateHelperQuoteName(D104)</f>
        <v>#VALUE!</v>
      </c>
      <c r="F104" s="775" t="e">
        <f>_xll.qlRateHelperQuoteValue($D104)</f>
        <v>#VALUE!</v>
      </c>
      <c r="G104" s="775" t="str">
        <f>IF(ISERROR(_xll.qlSwapRateHelperSpread($D104)),IF(ISERROR(_xll.qlFuturesRateHelperConvexityAdjustment($D104)),"--",_xll.qlFuturesRateHelperConvexityAdjustment($D104)),_xll.qlSwapRateHelperSpread($D104))</f>
        <v>--</v>
      </c>
      <c r="H104" s="774" t="e">
        <f>_xll.qlRateHelperEarliestDate($D104)</f>
        <v>#VALUE!</v>
      </c>
      <c r="I104" s="773" t="e">
        <f>_xll.qlRateHelperLatestDate($D104)</f>
        <v>#VALUE!</v>
      </c>
      <c r="J104" s="772" t="e">
        <v>#N/A</v>
      </c>
    </row>
    <row r="105" spans="4:10" x14ac:dyDescent="0.2">
      <c r="D105" s="776" t="e">
        <v>#N/A</v>
      </c>
      <c r="E105" s="776" t="e">
        <f>_xll.qlRateHelperQuoteName(D105)</f>
        <v>#VALUE!</v>
      </c>
      <c r="F105" s="775" t="e">
        <f>_xll.qlRateHelperQuoteValue($D105)</f>
        <v>#VALUE!</v>
      </c>
      <c r="G105" s="775" t="str">
        <f>IF(ISERROR(_xll.qlSwapRateHelperSpread($D105)),IF(ISERROR(_xll.qlFuturesRateHelperConvexityAdjustment($D105)),"--",_xll.qlFuturesRateHelperConvexityAdjustment($D105)),_xll.qlSwapRateHelperSpread($D105))</f>
        <v>--</v>
      </c>
      <c r="H105" s="774" t="e">
        <f>_xll.qlRateHelperEarliestDate($D105)</f>
        <v>#VALUE!</v>
      </c>
      <c r="I105" s="773" t="e">
        <f>_xll.qlRateHelperLatestDate($D105)</f>
        <v>#VALUE!</v>
      </c>
      <c r="J105" s="772" t="e">
        <v>#N/A</v>
      </c>
    </row>
    <row r="106" spans="4:10" x14ac:dyDescent="0.2">
      <c r="D106" s="776" t="e">
        <v>#N/A</v>
      </c>
      <c r="E106" s="776" t="e">
        <f>_xll.qlRateHelperQuoteName(D106)</f>
        <v>#VALUE!</v>
      </c>
      <c r="F106" s="775" t="e">
        <f>_xll.qlRateHelperQuoteValue($D106)</f>
        <v>#VALUE!</v>
      </c>
      <c r="G106" s="775" t="str">
        <f>IF(ISERROR(_xll.qlSwapRateHelperSpread($D106)),IF(ISERROR(_xll.qlFuturesRateHelperConvexityAdjustment($D106)),"--",_xll.qlFuturesRateHelperConvexityAdjustment($D106)),_xll.qlSwapRateHelperSpread($D106))</f>
        <v>--</v>
      </c>
      <c r="H106" s="774" t="e">
        <f>_xll.qlRateHelperEarliestDate($D106)</f>
        <v>#VALUE!</v>
      </c>
      <c r="I106" s="773" t="e">
        <f>_xll.qlRateHelperLatestDate($D106)</f>
        <v>#VALUE!</v>
      </c>
      <c r="J106" s="772" t="e">
        <v>#N/A</v>
      </c>
    </row>
    <row r="107" spans="4:10" x14ac:dyDescent="0.2">
      <c r="D107" s="776" t="e">
        <v>#N/A</v>
      </c>
      <c r="E107" s="776" t="e">
        <f>_xll.qlRateHelperQuoteName(D107)</f>
        <v>#VALUE!</v>
      </c>
      <c r="F107" s="775" t="e">
        <f>_xll.qlRateHelperQuoteValue($D107)</f>
        <v>#VALUE!</v>
      </c>
      <c r="G107" s="775" t="str">
        <f>IF(ISERROR(_xll.qlSwapRateHelperSpread($D107)),IF(ISERROR(_xll.qlFuturesRateHelperConvexityAdjustment($D107)),"--",_xll.qlFuturesRateHelperConvexityAdjustment($D107)),_xll.qlSwapRateHelperSpread($D107))</f>
        <v>--</v>
      </c>
      <c r="H107" s="774" t="e">
        <f>_xll.qlRateHelperEarliestDate($D107)</f>
        <v>#VALUE!</v>
      </c>
      <c r="I107" s="773" t="e">
        <f>_xll.qlRateHelperLatestDate($D107)</f>
        <v>#VALUE!</v>
      </c>
      <c r="J107" s="772" t="e">
        <v>#N/A</v>
      </c>
    </row>
    <row r="108" spans="4:10" x14ac:dyDescent="0.2">
      <c r="D108" s="776" t="e">
        <v>#N/A</v>
      </c>
      <c r="E108" s="776" t="e">
        <f>_xll.qlRateHelperQuoteName(D108)</f>
        <v>#VALUE!</v>
      </c>
      <c r="F108" s="775" t="e">
        <f>_xll.qlRateHelperQuoteValue($D108)</f>
        <v>#VALUE!</v>
      </c>
      <c r="G108" s="775" t="str">
        <f>IF(ISERROR(_xll.qlSwapRateHelperSpread($D108)),IF(ISERROR(_xll.qlFuturesRateHelperConvexityAdjustment($D108)),"--",_xll.qlFuturesRateHelperConvexityAdjustment($D108)),_xll.qlSwapRateHelperSpread($D108))</f>
        <v>--</v>
      </c>
      <c r="H108" s="774" t="e">
        <f>_xll.qlRateHelperEarliestDate($D108)</f>
        <v>#VALUE!</v>
      </c>
      <c r="I108" s="773" t="e">
        <f>_xll.qlRateHelperLatestDate($D108)</f>
        <v>#VALUE!</v>
      </c>
      <c r="J108" s="772" t="e">
        <v>#N/A</v>
      </c>
    </row>
    <row r="109" spans="4:10" x14ac:dyDescent="0.2">
      <c r="D109" s="776" t="e">
        <v>#N/A</v>
      </c>
      <c r="E109" s="776" t="e">
        <f>_xll.qlRateHelperQuoteName(D109)</f>
        <v>#VALUE!</v>
      </c>
      <c r="F109" s="775" t="e">
        <f>_xll.qlRateHelperQuoteValue($D109)</f>
        <v>#VALUE!</v>
      </c>
      <c r="G109" s="775" t="str">
        <f>IF(ISERROR(_xll.qlSwapRateHelperSpread($D109)),IF(ISERROR(_xll.qlFuturesRateHelperConvexityAdjustment($D109)),"--",_xll.qlFuturesRateHelperConvexityAdjustment($D109)),_xll.qlSwapRateHelperSpread($D109))</f>
        <v>--</v>
      </c>
      <c r="H109" s="774" t="e">
        <f>_xll.qlRateHelperEarliestDate($D109)</f>
        <v>#VALUE!</v>
      </c>
      <c r="I109" s="773" t="e">
        <f>_xll.qlRateHelperLatestDate($D109)</f>
        <v>#VALUE!</v>
      </c>
      <c r="J109" s="772" t="e">
        <v>#N/A</v>
      </c>
    </row>
    <row r="110" spans="4:10" x14ac:dyDescent="0.2">
      <c r="D110" s="776" t="e">
        <v>#N/A</v>
      </c>
      <c r="E110" s="776" t="e">
        <f>_xll.qlRateHelperQuoteName(D110)</f>
        <v>#VALUE!</v>
      </c>
      <c r="F110" s="775" t="e">
        <f>_xll.qlRateHelperQuoteValue($D110)</f>
        <v>#VALUE!</v>
      </c>
      <c r="G110" s="775" t="str">
        <f>IF(ISERROR(_xll.qlSwapRateHelperSpread($D110)),IF(ISERROR(_xll.qlFuturesRateHelperConvexityAdjustment($D110)),"--",_xll.qlFuturesRateHelperConvexityAdjustment($D110)),_xll.qlSwapRateHelperSpread($D110))</f>
        <v>--</v>
      </c>
      <c r="H110" s="774" t="e">
        <f>_xll.qlRateHelperEarliestDate($D110)</f>
        <v>#VALUE!</v>
      </c>
      <c r="I110" s="773" t="e">
        <f>_xll.qlRateHelperLatestDate($D110)</f>
        <v>#VALUE!</v>
      </c>
      <c r="J110" s="772" t="e">
        <v>#N/A</v>
      </c>
    </row>
    <row r="111" spans="4:10" x14ac:dyDescent="0.2">
      <c r="D111" s="776" t="e">
        <v>#N/A</v>
      </c>
      <c r="E111" s="776" t="e">
        <f>_xll.qlRateHelperQuoteName(D111)</f>
        <v>#VALUE!</v>
      </c>
      <c r="F111" s="775" t="e">
        <f>_xll.qlRateHelperQuoteValue($D111)</f>
        <v>#VALUE!</v>
      </c>
      <c r="G111" s="775" t="str">
        <f>IF(ISERROR(_xll.qlSwapRateHelperSpread($D111)),IF(ISERROR(_xll.qlFuturesRateHelperConvexityAdjustment($D111)),"--",_xll.qlFuturesRateHelperConvexityAdjustment($D111)),_xll.qlSwapRateHelperSpread($D111))</f>
        <v>--</v>
      </c>
      <c r="H111" s="774" t="e">
        <f>_xll.qlRateHelperEarliestDate($D111)</f>
        <v>#VALUE!</v>
      </c>
      <c r="I111" s="773" t="e">
        <f>_xll.qlRateHelperLatestDate($D111)</f>
        <v>#VALUE!</v>
      </c>
      <c r="J111" s="772" t="e">
        <v>#N/A</v>
      </c>
    </row>
    <row r="112" spans="4:10" x14ac:dyDescent="0.2">
      <c r="D112" s="776" t="e">
        <v>#N/A</v>
      </c>
      <c r="E112" s="776" t="e">
        <f>_xll.qlRateHelperQuoteName(D112)</f>
        <v>#VALUE!</v>
      </c>
      <c r="F112" s="775" t="e">
        <f>_xll.qlRateHelperQuoteValue($D112)</f>
        <v>#VALUE!</v>
      </c>
      <c r="G112" s="775" t="str">
        <f>IF(ISERROR(_xll.qlSwapRateHelperSpread($D112)),IF(ISERROR(_xll.qlFuturesRateHelperConvexityAdjustment($D112)),"--",_xll.qlFuturesRateHelperConvexityAdjustment($D112)),_xll.qlSwapRateHelperSpread($D112))</f>
        <v>--</v>
      </c>
      <c r="H112" s="774" t="e">
        <f>_xll.qlRateHelperEarliestDate($D112)</f>
        <v>#VALUE!</v>
      </c>
      <c r="I112" s="773" t="e">
        <f>_xll.qlRateHelperLatestDate($D112)</f>
        <v>#VALUE!</v>
      </c>
      <c r="J112" s="772" t="e">
        <v>#N/A</v>
      </c>
    </row>
    <row r="113" spans="4:10" x14ac:dyDescent="0.2">
      <c r="D113" s="776" t="e">
        <v>#N/A</v>
      </c>
      <c r="E113" s="776" t="e">
        <f>_xll.qlRateHelperQuoteName(D113)</f>
        <v>#VALUE!</v>
      </c>
      <c r="F113" s="775" t="e">
        <f>_xll.qlRateHelperQuoteValue($D113)</f>
        <v>#VALUE!</v>
      </c>
      <c r="G113" s="775" t="str">
        <f>IF(ISERROR(_xll.qlSwapRateHelperSpread($D113)),IF(ISERROR(_xll.qlFuturesRateHelperConvexityAdjustment($D113)),"--",_xll.qlFuturesRateHelperConvexityAdjustment($D113)),_xll.qlSwapRateHelperSpread($D113))</f>
        <v>--</v>
      </c>
      <c r="H113" s="774" t="e">
        <f>_xll.qlRateHelperEarliestDate($D113)</f>
        <v>#VALUE!</v>
      </c>
      <c r="I113" s="773" t="e">
        <f>_xll.qlRateHelperLatestDate($D113)</f>
        <v>#VALUE!</v>
      </c>
      <c r="J113" s="772" t="e">
        <v>#N/A</v>
      </c>
    </row>
    <row r="114" spans="4:10" x14ac:dyDescent="0.2">
      <c r="D114" s="776" t="e">
        <v>#N/A</v>
      </c>
      <c r="E114" s="776" t="e">
        <f>_xll.qlRateHelperQuoteName(D114)</f>
        <v>#VALUE!</v>
      </c>
      <c r="F114" s="775" t="e">
        <f>_xll.qlRateHelperQuoteValue($D114)</f>
        <v>#VALUE!</v>
      </c>
      <c r="G114" s="775" t="str">
        <f>IF(ISERROR(_xll.qlSwapRateHelperSpread($D114)),IF(ISERROR(_xll.qlFuturesRateHelperConvexityAdjustment($D114)),"--",_xll.qlFuturesRateHelperConvexityAdjustment($D114)),_xll.qlSwapRateHelperSpread($D114))</f>
        <v>--</v>
      </c>
      <c r="H114" s="774" t="e">
        <f>_xll.qlRateHelperEarliestDate($D114)</f>
        <v>#VALUE!</v>
      </c>
      <c r="I114" s="773" t="e">
        <f>_xll.qlRateHelperLatestDate($D114)</f>
        <v>#VALUE!</v>
      </c>
      <c r="J114" s="772" t="e">
        <v>#N/A</v>
      </c>
    </row>
    <row r="115" spans="4:10" x14ac:dyDescent="0.2">
      <c r="D115" s="776" t="e">
        <v>#N/A</v>
      </c>
      <c r="E115" s="776" t="e">
        <f>_xll.qlRateHelperQuoteName(D115)</f>
        <v>#VALUE!</v>
      </c>
      <c r="F115" s="775" t="e">
        <f>_xll.qlRateHelperQuoteValue($D115)</f>
        <v>#VALUE!</v>
      </c>
      <c r="G115" s="775" t="str">
        <f>IF(ISERROR(_xll.qlSwapRateHelperSpread($D115)),IF(ISERROR(_xll.qlFuturesRateHelperConvexityAdjustment($D115)),"--",_xll.qlFuturesRateHelperConvexityAdjustment($D115)),_xll.qlSwapRateHelperSpread($D115))</f>
        <v>--</v>
      </c>
      <c r="H115" s="774" t="e">
        <f>_xll.qlRateHelperEarliestDate($D115)</f>
        <v>#VALUE!</v>
      </c>
      <c r="I115" s="773" t="e">
        <f>_xll.qlRateHelperLatestDate($D115)</f>
        <v>#VALUE!</v>
      </c>
      <c r="J115" s="772" t="e">
        <v>#N/A</v>
      </c>
    </row>
    <row r="116" spans="4:10" x14ac:dyDescent="0.2">
      <c r="D116" s="776" t="e">
        <v>#N/A</v>
      </c>
      <c r="E116" s="776" t="e">
        <f>_xll.qlRateHelperQuoteName(D116)</f>
        <v>#VALUE!</v>
      </c>
      <c r="F116" s="775" t="e">
        <f>_xll.qlRateHelperQuoteValue($D116)</f>
        <v>#VALUE!</v>
      </c>
      <c r="G116" s="775" t="str">
        <f>IF(ISERROR(_xll.qlSwapRateHelperSpread($D116)),IF(ISERROR(_xll.qlFuturesRateHelperConvexityAdjustment($D116)),"--",_xll.qlFuturesRateHelperConvexityAdjustment($D116)),_xll.qlSwapRateHelperSpread($D116))</f>
        <v>--</v>
      </c>
      <c r="H116" s="774" t="e">
        <f>_xll.qlRateHelperEarliestDate($D116)</f>
        <v>#VALUE!</v>
      </c>
      <c r="I116" s="773" t="e">
        <f>_xll.qlRateHelperLatestDate($D116)</f>
        <v>#VALUE!</v>
      </c>
      <c r="J116" s="772" t="e">
        <v>#N/A</v>
      </c>
    </row>
    <row r="117" spans="4:10" x14ac:dyDescent="0.2">
      <c r="D117" s="776" t="e">
        <v>#N/A</v>
      </c>
      <c r="E117" s="776" t="e">
        <f>_xll.qlRateHelperQuoteName(D117)</f>
        <v>#VALUE!</v>
      </c>
      <c r="F117" s="775" t="e">
        <f>_xll.qlRateHelperQuoteValue($D117)</f>
        <v>#VALUE!</v>
      </c>
      <c r="G117" s="775" t="str">
        <f>IF(ISERROR(_xll.qlSwapRateHelperSpread($D117)),IF(ISERROR(_xll.qlFuturesRateHelperConvexityAdjustment($D117)),"--",_xll.qlFuturesRateHelperConvexityAdjustment($D117)),_xll.qlSwapRateHelperSpread($D117))</f>
        <v>--</v>
      </c>
      <c r="H117" s="774" t="e">
        <f>_xll.qlRateHelperEarliestDate($D117)</f>
        <v>#VALUE!</v>
      </c>
      <c r="I117" s="773" t="e">
        <f>_xll.qlRateHelperLatestDate($D117)</f>
        <v>#VALUE!</v>
      </c>
      <c r="J117" s="772" t="e">
        <v>#N/A</v>
      </c>
    </row>
    <row r="118" spans="4:10" x14ac:dyDescent="0.2">
      <c r="D118" s="776" t="e">
        <v>#N/A</v>
      </c>
      <c r="E118" s="776" t="e">
        <f>_xll.qlRateHelperQuoteName(D118)</f>
        <v>#VALUE!</v>
      </c>
      <c r="F118" s="775" t="e">
        <f>_xll.qlRateHelperQuoteValue($D118)</f>
        <v>#VALUE!</v>
      </c>
      <c r="G118" s="775" t="str">
        <f>IF(ISERROR(_xll.qlSwapRateHelperSpread($D118)),IF(ISERROR(_xll.qlFuturesRateHelperConvexityAdjustment($D118)),"--",_xll.qlFuturesRateHelperConvexityAdjustment($D118)),_xll.qlSwapRateHelperSpread($D118))</f>
        <v>--</v>
      </c>
      <c r="H118" s="774" t="e">
        <f>_xll.qlRateHelperEarliestDate($D118)</f>
        <v>#VALUE!</v>
      </c>
      <c r="I118" s="773" t="e">
        <f>_xll.qlRateHelperLatestDate($D118)</f>
        <v>#VALUE!</v>
      </c>
      <c r="J118" s="772" t="e">
        <v>#N/A</v>
      </c>
    </row>
    <row r="119" spans="4:10" x14ac:dyDescent="0.2">
      <c r="D119" s="776" t="e">
        <v>#N/A</v>
      </c>
      <c r="E119" s="776" t="e">
        <f>_xll.qlRateHelperQuoteName(D119)</f>
        <v>#VALUE!</v>
      </c>
      <c r="F119" s="775" t="e">
        <f>_xll.qlRateHelperQuoteValue($D119)</f>
        <v>#VALUE!</v>
      </c>
      <c r="G119" s="775" t="str">
        <f>IF(ISERROR(_xll.qlSwapRateHelperSpread($D119)),IF(ISERROR(_xll.qlFuturesRateHelperConvexityAdjustment($D119)),"--",_xll.qlFuturesRateHelperConvexityAdjustment($D119)),_xll.qlSwapRateHelperSpread($D119))</f>
        <v>--</v>
      </c>
      <c r="H119" s="774" t="e">
        <f>_xll.qlRateHelperEarliestDate($D119)</f>
        <v>#VALUE!</v>
      </c>
      <c r="I119" s="773" t="e">
        <f>_xll.qlRateHelperLatestDate($D119)</f>
        <v>#VALUE!</v>
      </c>
      <c r="J119" s="772" t="e">
        <v>#N/A</v>
      </c>
    </row>
    <row r="120" spans="4:10" x14ac:dyDescent="0.2">
      <c r="D120" s="776" t="e">
        <v>#N/A</v>
      </c>
      <c r="E120" s="776" t="e">
        <f>_xll.qlRateHelperQuoteName(D120)</f>
        <v>#VALUE!</v>
      </c>
      <c r="F120" s="775" t="e">
        <f>_xll.qlRateHelperQuoteValue($D120)</f>
        <v>#VALUE!</v>
      </c>
      <c r="G120" s="775" t="str">
        <f>IF(ISERROR(_xll.qlSwapRateHelperSpread($D120)),IF(ISERROR(_xll.qlFuturesRateHelperConvexityAdjustment($D120)),"--",_xll.qlFuturesRateHelperConvexityAdjustment($D120)),_xll.qlSwapRateHelperSpread($D120))</f>
        <v>--</v>
      </c>
      <c r="H120" s="774" t="e">
        <f>_xll.qlRateHelperEarliestDate($D120)</f>
        <v>#VALUE!</v>
      </c>
      <c r="I120" s="773" t="e">
        <f>_xll.qlRateHelperLatestDate($D120)</f>
        <v>#VALUE!</v>
      </c>
      <c r="J120" s="772" t="e">
        <v>#N/A</v>
      </c>
    </row>
    <row r="121" spans="4:10" x14ac:dyDescent="0.2">
      <c r="D121" s="776" t="e">
        <v>#N/A</v>
      </c>
      <c r="E121" s="776" t="e">
        <f>_xll.qlRateHelperQuoteName(D121)</f>
        <v>#VALUE!</v>
      </c>
      <c r="F121" s="775" t="e">
        <f>_xll.qlRateHelperQuoteValue($D121)</f>
        <v>#VALUE!</v>
      </c>
      <c r="G121" s="775" t="str">
        <f>IF(ISERROR(_xll.qlSwapRateHelperSpread($D121)),IF(ISERROR(_xll.qlFuturesRateHelperConvexityAdjustment($D121)),"--",_xll.qlFuturesRateHelperConvexityAdjustment($D121)),_xll.qlSwapRateHelperSpread($D121))</f>
        <v>--</v>
      </c>
      <c r="H121" s="774" t="e">
        <f>_xll.qlRateHelperEarliestDate($D121)</f>
        <v>#VALUE!</v>
      </c>
      <c r="I121" s="773" t="e">
        <f>_xll.qlRateHelperLatestDate($D121)</f>
        <v>#VALUE!</v>
      </c>
      <c r="J121" s="772" t="e">
        <v>#N/A</v>
      </c>
    </row>
    <row r="122" spans="4:10" x14ac:dyDescent="0.2">
      <c r="D122" s="776" t="e">
        <v>#N/A</v>
      </c>
      <c r="E122" s="776" t="e">
        <f>_xll.qlRateHelperQuoteName(D122)</f>
        <v>#VALUE!</v>
      </c>
      <c r="F122" s="775" t="e">
        <f>_xll.qlRateHelperQuoteValue($D122)</f>
        <v>#VALUE!</v>
      </c>
      <c r="G122" s="775" t="str">
        <f>IF(ISERROR(_xll.qlSwapRateHelperSpread($D122)),IF(ISERROR(_xll.qlFuturesRateHelperConvexityAdjustment($D122)),"--",_xll.qlFuturesRateHelperConvexityAdjustment($D122)),_xll.qlSwapRateHelperSpread($D122))</f>
        <v>--</v>
      </c>
      <c r="H122" s="774" t="e">
        <f>_xll.qlRateHelperEarliestDate($D122)</f>
        <v>#VALUE!</v>
      </c>
      <c r="I122" s="773" t="e">
        <f>_xll.qlRateHelperLatestDate($D122)</f>
        <v>#VALUE!</v>
      </c>
      <c r="J122" s="772" t="e">
        <v>#N/A</v>
      </c>
    </row>
    <row r="123" spans="4:10" x14ac:dyDescent="0.2">
      <c r="D123" s="776" t="e">
        <v>#N/A</v>
      </c>
      <c r="E123" s="776" t="e">
        <f>_xll.qlRateHelperQuoteName(D123)</f>
        <v>#VALUE!</v>
      </c>
      <c r="F123" s="775" t="e">
        <f>_xll.qlRateHelperQuoteValue($D123)</f>
        <v>#VALUE!</v>
      </c>
      <c r="G123" s="775" t="str">
        <f>IF(ISERROR(_xll.qlSwapRateHelperSpread($D123)),IF(ISERROR(_xll.qlFuturesRateHelperConvexityAdjustment($D123)),"--",_xll.qlFuturesRateHelperConvexityAdjustment($D123)),_xll.qlSwapRateHelperSpread($D123))</f>
        <v>--</v>
      </c>
      <c r="H123" s="774" t="e">
        <f>_xll.qlRateHelperEarliestDate($D123)</f>
        <v>#VALUE!</v>
      </c>
      <c r="I123" s="773" t="e">
        <f>_xll.qlRateHelperLatestDate($D123)</f>
        <v>#VALUE!</v>
      </c>
      <c r="J123" s="772" t="e">
        <v>#N/A</v>
      </c>
    </row>
    <row r="124" spans="4:10" x14ac:dyDescent="0.2">
      <c r="D124" s="776" t="e">
        <v>#N/A</v>
      </c>
      <c r="E124" s="776" t="e">
        <f>_xll.qlRateHelperQuoteName(D124)</f>
        <v>#VALUE!</v>
      </c>
      <c r="F124" s="775" t="e">
        <f>_xll.qlRateHelperQuoteValue($D124)</f>
        <v>#VALUE!</v>
      </c>
      <c r="G124" s="775" t="str">
        <f>IF(ISERROR(_xll.qlSwapRateHelperSpread($D124)),IF(ISERROR(_xll.qlFuturesRateHelperConvexityAdjustment($D124)),"--",_xll.qlFuturesRateHelperConvexityAdjustment($D124)),_xll.qlSwapRateHelperSpread($D124))</f>
        <v>--</v>
      </c>
      <c r="H124" s="774" t="e">
        <f>_xll.qlRateHelperEarliestDate($D124)</f>
        <v>#VALUE!</v>
      </c>
      <c r="I124" s="773" t="e">
        <f>_xll.qlRateHelperLatestDate($D124)</f>
        <v>#VALUE!</v>
      </c>
      <c r="J124" s="772" t="e">
        <v>#N/A</v>
      </c>
    </row>
    <row r="125" spans="4:10" x14ac:dyDescent="0.2">
      <c r="D125" s="776" t="e">
        <v>#N/A</v>
      </c>
      <c r="E125" s="776" t="e">
        <f>_xll.qlRateHelperQuoteName(D125)</f>
        <v>#VALUE!</v>
      </c>
      <c r="F125" s="775" t="e">
        <f>_xll.qlRateHelperQuoteValue($D125)</f>
        <v>#VALUE!</v>
      </c>
      <c r="G125" s="775" t="str">
        <f>IF(ISERROR(_xll.qlSwapRateHelperSpread($D125)),IF(ISERROR(_xll.qlFuturesRateHelperConvexityAdjustment($D125)),"--",_xll.qlFuturesRateHelperConvexityAdjustment($D125)),_xll.qlSwapRateHelperSpread($D125))</f>
        <v>--</v>
      </c>
      <c r="H125" s="774" t="e">
        <f>_xll.qlRateHelperEarliestDate($D125)</f>
        <v>#VALUE!</v>
      </c>
      <c r="I125" s="773" t="e">
        <f>_xll.qlRateHelperLatestDate($D125)</f>
        <v>#VALUE!</v>
      </c>
      <c r="J125" s="772" t="e">
        <v>#N/A</v>
      </c>
    </row>
    <row r="126" spans="4:10" ht="12" thickBot="1" x14ac:dyDescent="0.25">
      <c r="D126" s="776" t="e">
        <v>#N/A</v>
      </c>
      <c r="E126" s="776" t="e">
        <f>_xll.qlRateHelperQuoteName(D126)</f>
        <v>#VALUE!</v>
      </c>
      <c r="F126" s="775" t="e">
        <f>_xll.qlRateHelperQuoteValue($D126)</f>
        <v>#VALUE!</v>
      </c>
      <c r="G126" s="775" t="str">
        <f>IF(ISERROR(_xll.qlSwapRateHelperSpread($D126)),IF(ISERROR(_xll.qlFuturesRateHelperConvexityAdjustment($D126)),"--",_xll.qlFuturesRateHelperConvexityAdjustment($D126)),_xll.qlSwapRateHelperSpread($D126))</f>
        <v>--</v>
      </c>
      <c r="H126" s="774" t="e">
        <f>_xll.qlRateHelperEarliestDate($D126)</f>
        <v>#VALUE!</v>
      </c>
      <c r="I126" s="773" t="e">
        <f>_xll.qlRateHelperLatestDate($D126)</f>
        <v>#VALUE!</v>
      </c>
      <c r="J126" s="772" t="e">
        <v>#N/A</v>
      </c>
    </row>
    <row r="127" spans="4:10" x14ac:dyDescent="0.2">
      <c r="D127" s="745"/>
      <c r="E127" s="745"/>
      <c r="F127" s="745"/>
      <c r="G127" s="745"/>
      <c r="H127" s="745"/>
      <c r="I127" s="745"/>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H39"/>
  <sheetViews>
    <sheetView topLeftCell="B1" workbookViewId="0">
      <selection activeCell="B1" sqref="B1"/>
    </sheetView>
  </sheetViews>
  <sheetFormatPr defaultRowHeight="11.25" x14ac:dyDescent="0.2"/>
  <cols>
    <col min="1" max="1" width="15.140625" style="400" hidden="1" customWidth="1"/>
    <col min="2" max="2" width="16.140625" style="400" bestFit="1" customWidth="1"/>
    <col min="3" max="4" width="8" style="400" bestFit="1" customWidth="1"/>
    <col min="5" max="5" width="9" style="400" bestFit="1" customWidth="1"/>
    <col min="6" max="6" width="8.85546875" style="400" customWidth="1"/>
    <col min="7" max="8" width="17.28515625" style="400" bestFit="1" customWidth="1"/>
    <col min="9" max="9" width="2.7109375" style="399" bestFit="1" customWidth="1"/>
    <col min="10" max="16384" width="9.140625" style="399"/>
  </cols>
  <sheetData>
    <row r="1" spans="1:8" ht="33.75" customHeight="1" x14ac:dyDescent="0.2">
      <c r="A1" s="797" t="s">
        <v>365</v>
      </c>
      <c r="B1" s="797" t="s">
        <v>364</v>
      </c>
      <c r="C1" s="797" t="s">
        <v>332</v>
      </c>
      <c r="D1" s="797" t="s">
        <v>363</v>
      </c>
      <c r="E1" s="797" t="s">
        <v>362</v>
      </c>
      <c r="F1" s="797" t="s">
        <v>361</v>
      </c>
      <c r="G1" s="797" t="s">
        <v>356</v>
      </c>
      <c r="H1" s="797" t="s">
        <v>355</v>
      </c>
    </row>
    <row r="2" spans="1:8" ht="11.25" customHeight="1" x14ac:dyDescent="0.2">
      <c r="A2" s="299" t="str">
        <f>'Deposits (2)'!E3</f>
        <v>obj_0030d#0056</v>
      </c>
      <c r="B2" s="299" t="str">
        <f>_xll.qlRateHelperQuoteName(A2)</f>
        <v>GBPOND_Quote</v>
      </c>
      <c r="C2" s="791">
        <f>_xll.qlRateHelperQuoteValue($A2,Trigger)</f>
        <v>4.8188000000000007E-3</v>
      </c>
      <c r="D2" s="59" t="b">
        <v>1</v>
      </c>
      <c r="E2" s="59">
        <v>70</v>
      </c>
      <c r="F2" s="59">
        <v>1</v>
      </c>
      <c r="G2" s="790">
        <f>_xll.qlRateHelperEarliestDate($A2,Trigger)</f>
        <v>42180</v>
      </c>
      <c r="H2" s="789">
        <f>_xll.qlRateHelperLatestDate($A2,Trigger)</f>
        <v>42181</v>
      </c>
    </row>
    <row r="3" spans="1:8" x14ac:dyDescent="0.2">
      <c r="A3" s="796" t="str">
        <f>Swaps!F6</f>
        <v>obj_00310#0057</v>
      </c>
      <c r="B3" s="796" t="str">
        <f>_xll.qlRateHelperQuoteName(A3)</f>
        <v>GBPSWOIS_Quote</v>
      </c>
      <c r="C3" s="795">
        <f>_xll.qlRateHelperQuoteValue($A3,Trigger)</f>
        <v>4.5999999999999999E-3</v>
      </c>
      <c r="D3" s="794" t="b">
        <v>1</v>
      </c>
      <c r="E3" s="794">
        <v>50</v>
      </c>
      <c r="F3" s="794">
        <v>1</v>
      </c>
      <c r="G3" s="793">
        <f>_xll.qlRateHelperEarliestDate($A3,Trigger)</f>
        <v>42180</v>
      </c>
      <c r="H3" s="792">
        <f>_xll.qlRateHelperLatestDate($A3,Trigger)</f>
        <v>42187</v>
      </c>
    </row>
    <row r="4" spans="1:8" x14ac:dyDescent="0.2">
      <c r="A4" s="299" t="str">
        <f>Swaps!F7</f>
        <v>obj_00314#0057</v>
      </c>
      <c r="B4" s="299" t="str">
        <f>_xll.qlRateHelperQuoteName(A4)</f>
        <v>GBP2WOIS_Quote</v>
      </c>
      <c r="C4" s="791">
        <f>_xll.qlRateHelperQuoteValue($A4,Trigger)</f>
        <v>4.5999999999999999E-3</v>
      </c>
      <c r="D4" s="59" t="b">
        <v>1</v>
      </c>
      <c r="E4" s="59">
        <v>50</v>
      </c>
      <c r="F4" s="59">
        <v>1</v>
      </c>
      <c r="G4" s="790">
        <f>_xll.qlRateHelperEarliestDate($A4,Trigger)</f>
        <v>42180</v>
      </c>
      <c r="H4" s="789">
        <f>_xll.qlRateHelperLatestDate($A4,Trigger)</f>
        <v>42194</v>
      </c>
    </row>
    <row r="5" spans="1:8" x14ac:dyDescent="0.2">
      <c r="A5" s="299" t="str">
        <f>Swaps!F8</f>
        <v>obj_00317#0057</v>
      </c>
      <c r="B5" s="299" t="str">
        <f>_xll.qlRateHelperQuoteName(A5)</f>
        <v>GBP3WOIS_Quote</v>
      </c>
      <c r="C5" s="791" t="e">
        <f>_xll.qlRateHelperQuoteValue($A5,Trigger)</f>
        <v>#NUM!</v>
      </c>
      <c r="D5" s="59" t="b">
        <v>0</v>
      </c>
      <c r="E5" s="59">
        <v>50</v>
      </c>
      <c r="F5" s="59">
        <v>1</v>
      </c>
      <c r="G5" s="790">
        <f>_xll.qlRateHelperEarliestDate($A5,Trigger)</f>
        <v>42180</v>
      </c>
      <c r="H5" s="789">
        <f>_xll.qlRateHelperLatestDate($A5,Trigger)</f>
        <v>42201</v>
      </c>
    </row>
    <row r="6" spans="1:8" x14ac:dyDescent="0.2">
      <c r="A6" s="299" t="str">
        <f>Swaps!F9</f>
        <v>obj_00315#0057</v>
      </c>
      <c r="B6" s="299" t="str">
        <f>_xll.qlRateHelperQuoteName(A6)</f>
        <v>GBP1MOIS_Quote</v>
      </c>
      <c r="C6" s="791">
        <f>_xll.qlRateHelperQuoteValue($A6,Trigger)</f>
        <v>4.6125000000000003E-3</v>
      </c>
      <c r="D6" s="59" t="b">
        <v>1</v>
      </c>
      <c r="E6" s="59">
        <v>50</v>
      </c>
      <c r="F6" s="59">
        <v>1</v>
      </c>
      <c r="G6" s="790">
        <f>_xll.qlRateHelperEarliestDate($A6,Trigger)</f>
        <v>42180</v>
      </c>
      <c r="H6" s="789">
        <f>_xll.qlRateHelperLatestDate($A6,Trigger)</f>
        <v>42212</v>
      </c>
    </row>
    <row r="7" spans="1:8" x14ac:dyDescent="0.2">
      <c r="A7" s="299" t="str">
        <f>Swaps!F10</f>
        <v>obj_0031b#0057</v>
      </c>
      <c r="B7" s="299" t="str">
        <f>_xll.qlRateHelperQuoteName(A7)</f>
        <v>GBP2MOIS_Quote</v>
      </c>
      <c r="C7" s="791">
        <f>_xll.qlRateHelperQuoteValue($A7,Trigger)</f>
        <v>4.6499999999999996E-3</v>
      </c>
      <c r="D7" s="59" t="b">
        <v>1</v>
      </c>
      <c r="E7" s="59">
        <v>50</v>
      </c>
      <c r="F7" s="59">
        <v>1</v>
      </c>
      <c r="G7" s="790">
        <f>_xll.qlRateHelperEarliestDate($A7,Trigger)</f>
        <v>42180</v>
      </c>
      <c r="H7" s="789">
        <f>_xll.qlRateHelperLatestDate($A7,Trigger)</f>
        <v>42241</v>
      </c>
    </row>
    <row r="8" spans="1:8" x14ac:dyDescent="0.2">
      <c r="A8" s="299" t="str">
        <f>Swaps!F11</f>
        <v>obj_00311#0057</v>
      </c>
      <c r="B8" s="299" t="str">
        <f>_xll.qlRateHelperQuoteName(A8)</f>
        <v>GBP3MOIS_Quote</v>
      </c>
      <c r="C8" s="791">
        <f>_xll.qlRateHelperQuoteValue($A8,Trigger)</f>
        <v>4.6874999999999998E-3</v>
      </c>
      <c r="D8" s="59" t="b">
        <v>1</v>
      </c>
      <c r="E8" s="59">
        <v>50</v>
      </c>
      <c r="F8" s="59">
        <v>1</v>
      </c>
      <c r="G8" s="790">
        <f>_xll.qlRateHelperEarliestDate($A8,Trigger)</f>
        <v>42180</v>
      </c>
      <c r="H8" s="789">
        <f>_xll.qlRateHelperLatestDate($A8,Trigger)</f>
        <v>42272</v>
      </c>
    </row>
    <row r="9" spans="1:8" x14ac:dyDescent="0.2">
      <c r="A9" s="299" t="str">
        <f>Swaps!F12</f>
        <v>obj_00316#0057</v>
      </c>
      <c r="B9" s="299" t="str">
        <f>_xll.qlRateHelperQuoteName(A9)</f>
        <v>GBP4MOIS_Quote</v>
      </c>
      <c r="C9" s="791">
        <f>_xll.qlRateHelperQuoteValue($A9,Trigger)</f>
        <v>4.7375000000000004E-3</v>
      </c>
      <c r="D9" s="59" t="b">
        <v>1</v>
      </c>
      <c r="E9" s="59">
        <v>50</v>
      </c>
      <c r="F9" s="59">
        <v>1</v>
      </c>
      <c r="G9" s="790">
        <f>_xll.qlRateHelperEarliestDate($A9,Trigger)</f>
        <v>42180</v>
      </c>
      <c r="H9" s="789">
        <f>_xll.qlRateHelperLatestDate($A9,Trigger)</f>
        <v>42303</v>
      </c>
    </row>
    <row r="10" spans="1:8" x14ac:dyDescent="0.2">
      <c r="A10" s="299" t="str">
        <f>Swaps!F13</f>
        <v>obj_00326#0057</v>
      </c>
      <c r="B10" s="299" t="str">
        <f>_xll.qlRateHelperQuoteName(A10)</f>
        <v>GBP5MOIS_Quote</v>
      </c>
      <c r="C10" s="791">
        <f>_xll.qlRateHelperQuoteValue($A10,Trigger)</f>
        <v>4.8500000000000001E-3</v>
      </c>
      <c r="D10" s="59" t="b">
        <v>1</v>
      </c>
      <c r="E10" s="59">
        <v>50</v>
      </c>
      <c r="F10" s="59">
        <v>1</v>
      </c>
      <c r="G10" s="790">
        <f>_xll.qlRateHelperEarliestDate($A10,Trigger)</f>
        <v>42180</v>
      </c>
      <c r="H10" s="789">
        <f>_xll.qlRateHelperLatestDate($A10,Trigger)</f>
        <v>42333</v>
      </c>
    </row>
    <row r="11" spans="1:8" x14ac:dyDescent="0.2">
      <c r="A11" s="299" t="str">
        <f>Swaps!F14</f>
        <v>obj_00312#0057</v>
      </c>
      <c r="B11" s="299" t="str">
        <f>_xll.qlRateHelperQuoteName(A11)</f>
        <v>GBP6MOIS_Quote</v>
      </c>
      <c r="C11" s="791">
        <f>_xll.qlRateHelperQuoteValue($A11,Trigger)</f>
        <v>4.9875000000000006E-3</v>
      </c>
      <c r="D11" s="59" t="b">
        <v>1</v>
      </c>
      <c r="E11" s="59">
        <v>50</v>
      </c>
      <c r="F11" s="59">
        <v>1</v>
      </c>
      <c r="G11" s="790">
        <f>_xll.qlRateHelperEarliestDate($A11,Trigger)</f>
        <v>42180</v>
      </c>
      <c r="H11" s="789">
        <f>_xll.qlRateHelperLatestDate($A11,Trigger)</f>
        <v>42367</v>
      </c>
    </row>
    <row r="12" spans="1:8" x14ac:dyDescent="0.2">
      <c r="A12" s="299" t="str">
        <f>Swaps!F15</f>
        <v>obj_0032c#0057</v>
      </c>
      <c r="B12" s="299" t="str">
        <f>_xll.qlRateHelperQuoteName(A12)</f>
        <v>GBP7MOIS_Quote</v>
      </c>
      <c r="C12" s="791">
        <f>_xll.qlRateHelperQuoteValue($A12,Trigger)</f>
        <v>5.0875E-3</v>
      </c>
      <c r="D12" s="59" t="b">
        <v>1</v>
      </c>
      <c r="E12" s="59">
        <v>50</v>
      </c>
      <c r="F12" s="59">
        <v>1</v>
      </c>
      <c r="G12" s="790">
        <f>_xll.qlRateHelperEarliestDate($A12,Trigger)</f>
        <v>42180</v>
      </c>
      <c r="H12" s="789">
        <f>_xll.qlRateHelperLatestDate($A12,Trigger)</f>
        <v>42394</v>
      </c>
    </row>
    <row r="13" spans="1:8" x14ac:dyDescent="0.2">
      <c r="A13" s="299" t="str">
        <f>Swaps!F16</f>
        <v>obj_00325#0057</v>
      </c>
      <c r="B13" s="299" t="str">
        <f>_xll.qlRateHelperQuoteName(A13)</f>
        <v>GBP8MOIS_Quote</v>
      </c>
      <c r="C13" s="791">
        <f>_xll.qlRateHelperQuoteValue($A13,Trigger)</f>
        <v>5.275000000000001E-3</v>
      </c>
      <c r="D13" s="59" t="b">
        <v>1</v>
      </c>
      <c r="E13" s="59">
        <v>50</v>
      </c>
      <c r="F13" s="59">
        <v>1</v>
      </c>
      <c r="G13" s="790">
        <f>_xll.qlRateHelperEarliestDate($A13,Trigger)</f>
        <v>42180</v>
      </c>
      <c r="H13" s="789">
        <f>_xll.qlRateHelperLatestDate($A13,Trigger)</f>
        <v>42425</v>
      </c>
    </row>
    <row r="14" spans="1:8" x14ac:dyDescent="0.2">
      <c r="A14" s="299" t="str">
        <f>Swaps!F17</f>
        <v>obj_00313#0057</v>
      </c>
      <c r="B14" s="299" t="str">
        <f>_xll.qlRateHelperQuoteName(A14)</f>
        <v>GBP9MOIS_Quote</v>
      </c>
      <c r="C14" s="791">
        <f>_xll.qlRateHelperQuoteValue($A14,Trigger)</f>
        <v>5.4750000000000007E-3</v>
      </c>
      <c r="D14" s="59" t="b">
        <v>1</v>
      </c>
      <c r="E14" s="59">
        <v>50</v>
      </c>
      <c r="F14" s="59">
        <v>1</v>
      </c>
      <c r="G14" s="790">
        <f>_xll.qlRateHelperEarliestDate($A14,Trigger)</f>
        <v>42180</v>
      </c>
      <c r="H14" s="789">
        <f>_xll.qlRateHelperLatestDate($A14,Trigger)</f>
        <v>42458</v>
      </c>
    </row>
    <row r="15" spans="1:8" x14ac:dyDescent="0.2">
      <c r="A15" s="299" t="str">
        <f>Swaps!F18</f>
        <v>obj_00319#0057</v>
      </c>
      <c r="B15" s="299" t="str">
        <f>_xll.qlRateHelperQuoteName(A15)</f>
        <v>GBP10MOIS_Quote</v>
      </c>
      <c r="C15" s="791">
        <f>_xll.qlRateHelperQuoteValue($A15,Trigger)</f>
        <v>5.6375000000000001E-3</v>
      </c>
      <c r="D15" s="59" t="b">
        <v>1</v>
      </c>
      <c r="E15" s="59">
        <v>50</v>
      </c>
      <c r="F15" s="59">
        <v>1</v>
      </c>
      <c r="G15" s="790">
        <f>_xll.qlRateHelperEarliestDate($A15,Trigger)</f>
        <v>42180</v>
      </c>
      <c r="H15" s="789">
        <f>_xll.qlRateHelperLatestDate($A15,Trigger)</f>
        <v>42485</v>
      </c>
    </row>
    <row r="16" spans="1:8" x14ac:dyDescent="0.2">
      <c r="A16" s="299" t="str">
        <f>Swaps!F19</f>
        <v>obj_0031c#0057</v>
      </c>
      <c r="B16" s="299" t="str">
        <f>_xll.qlRateHelperQuoteName(A16)</f>
        <v>GBP11MOIS_Quote</v>
      </c>
      <c r="C16" s="791">
        <f>_xll.qlRateHelperQuoteValue($A16,Trigger)</f>
        <v>5.8250000000000003E-3</v>
      </c>
      <c r="D16" s="59" t="b">
        <v>1</v>
      </c>
      <c r="E16" s="59">
        <v>50</v>
      </c>
      <c r="F16" s="59">
        <v>1</v>
      </c>
      <c r="G16" s="790">
        <f>_xll.qlRateHelperEarliestDate($A16,Trigger)</f>
        <v>42180</v>
      </c>
      <c r="H16" s="789">
        <f>_xll.qlRateHelperLatestDate($A16,Trigger)</f>
        <v>42515</v>
      </c>
    </row>
    <row r="17" spans="1:8" x14ac:dyDescent="0.2">
      <c r="A17" s="299" t="str">
        <f>Swaps!F20</f>
        <v>obj_00318#0057</v>
      </c>
      <c r="B17" s="299" t="str">
        <f>_xll.qlRateHelperQuoteName(A17)</f>
        <v>GBP1YOIS_Quote</v>
      </c>
      <c r="C17" s="791">
        <f>_xll.qlRateHelperQuoteValue($A17,Trigger)</f>
        <v>6.0750000000000005E-3</v>
      </c>
      <c r="D17" s="59" t="b">
        <v>1</v>
      </c>
      <c r="E17" s="59">
        <v>50</v>
      </c>
      <c r="F17" s="59">
        <v>1</v>
      </c>
      <c r="G17" s="790">
        <f>_xll.qlRateHelperEarliestDate($A17,Trigger)</f>
        <v>42180</v>
      </c>
      <c r="H17" s="789">
        <f>_xll.qlRateHelperLatestDate($A17,Trigger)</f>
        <v>42548</v>
      </c>
    </row>
    <row r="18" spans="1:8" x14ac:dyDescent="0.2">
      <c r="A18" s="299" t="str">
        <f>Swaps!F21</f>
        <v>obj_0031a#0057</v>
      </c>
      <c r="B18" s="299" t="str">
        <f>_xll.qlRateHelperQuoteName(A18)</f>
        <v>GBP15MOIS_Quote</v>
      </c>
      <c r="C18" s="791">
        <f>_xll.qlRateHelperQuoteValue($A18,Trigger)</f>
        <v>6.7250000000000009E-3</v>
      </c>
      <c r="D18" s="59" t="b">
        <v>1</v>
      </c>
      <c r="E18" s="59">
        <v>50</v>
      </c>
      <c r="F18" s="59">
        <v>1</v>
      </c>
      <c r="G18" s="790">
        <f>_xll.qlRateHelperEarliestDate($A18,Trigger)</f>
        <v>42180</v>
      </c>
      <c r="H18" s="789">
        <f>_xll.qlRateHelperLatestDate($A18,Trigger)</f>
        <v>42639</v>
      </c>
    </row>
    <row r="19" spans="1:8" x14ac:dyDescent="0.2">
      <c r="A19" s="299" t="str">
        <f>Swaps!F22</f>
        <v>obj_00320#0057</v>
      </c>
      <c r="B19" s="299" t="str">
        <f>_xll.qlRateHelperQuoteName(A19)</f>
        <v>GBP18MOIS_Quote</v>
      </c>
      <c r="C19" s="791">
        <f>_xll.qlRateHelperQuoteValue($A19,Trigger)</f>
        <v>7.4375000000000005E-3</v>
      </c>
      <c r="D19" s="59" t="b">
        <v>1</v>
      </c>
      <c r="E19" s="59">
        <v>50</v>
      </c>
      <c r="F19" s="59">
        <v>1</v>
      </c>
      <c r="G19" s="790">
        <f>_xll.qlRateHelperEarliestDate($A19,Trigger)</f>
        <v>42180</v>
      </c>
      <c r="H19" s="789">
        <f>_xll.qlRateHelperLatestDate($A19,Trigger)</f>
        <v>42732</v>
      </c>
    </row>
    <row r="20" spans="1:8" x14ac:dyDescent="0.2">
      <c r="A20" s="299" t="str">
        <f>Swaps!F23</f>
        <v>obj_00323#0057</v>
      </c>
      <c r="B20" s="299" t="str">
        <f>_xll.qlRateHelperQuoteName(A20)</f>
        <v>GBP21MOIS_Quote</v>
      </c>
      <c r="C20" s="791" t="e">
        <f>_xll.qlRateHelperQuoteValue($A20,Trigger)</f>
        <v>#NUM!</v>
      </c>
      <c r="D20" s="59" t="b">
        <v>0</v>
      </c>
      <c r="E20" s="59">
        <v>50</v>
      </c>
      <c r="F20" s="59">
        <v>1</v>
      </c>
      <c r="G20" s="790">
        <f>_xll.qlRateHelperEarliestDate($A20,Trigger)</f>
        <v>42180</v>
      </c>
      <c r="H20" s="789">
        <f>_xll.qlRateHelperLatestDate($A20,Trigger)</f>
        <v>42821</v>
      </c>
    </row>
    <row r="21" spans="1:8" x14ac:dyDescent="0.2">
      <c r="A21" s="299" t="str">
        <f>Swaps!F24</f>
        <v>obj_00324#0057</v>
      </c>
      <c r="B21" s="299" t="str">
        <f>_xll.qlRateHelperQuoteName(A21)</f>
        <v>GBP2YOIS_Quote</v>
      </c>
      <c r="C21" s="791">
        <f>_xll.qlRateHelperQuoteValue($A21,Trigger)</f>
        <v>8.8749999999999992E-3</v>
      </c>
      <c r="D21" s="59" t="b">
        <v>1</v>
      </c>
      <c r="E21" s="59">
        <v>50</v>
      </c>
      <c r="F21" s="59">
        <v>1</v>
      </c>
      <c r="G21" s="790">
        <f>_xll.qlRateHelperEarliestDate($A21,Trigger)</f>
        <v>42180</v>
      </c>
      <c r="H21" s="789">
        <f>_xll.qlRateHelperLatestDate($A21,Trigger)</f>
        <v>42912</v>
      </c>
    </row>
    <row r="22" spans="1:8" x14ac:dyDescent="0.2">
      <c r="A22" s="299" t="str">
        <f>Swaps!F25</f>
        <v>obj_0032a#0057</v>
      </c>
      <c r="B22" s="299" t="str">
        <f>_xll.qlRateHelperQuoteName(A22)</f>
        <v>GBP3YOIS_Quote</v>
      </c>
      <c r="C22" s="791">
        <f>_xll.qlRateHelperQuoteValue($A22,Trigger)</f>
        <v>1.1299999999999999E-2</v>
      </c>
      <c r="D22" s="59" t="b">
        <v>1</v>
      </c>
      <c r="E22" s="59">
        <v>50</v>
      </c>
      <c r="F22" s="59">
        <v>1</v>
      </c>
      <c r="G22" s="790">
        <f>_xll.qlRateHelperEarliestDate($A22,Trigger)</f>
        <v>42180</v>
      </c>
      <c r="H22" s="789">
        <f>_xll.qlRateHelperLatestDate($A22,Trigger)</f>
        <v>43276</v>
      </c>
    </row>
    <row r="23" spans="1:8" x14ac:dyDescent="0.2">
      <c r="A23" s="299" t="str">
        <f>Swaps!F26</f>
        <v>obj_0031f#0057</v>
      </c>
      <c r="B23" s="299" t="str">
        <f>_xll.qlRateHelperQuoteName(A23)</f>
        <v>GBP4YOIS_Quote</v>
      </c>
      <c r="C23" s="791">
        <f>_xll.qlRateHelperQuoteValue($A23,Trigger)</f>
        <v>1.3137500000000002E-2</v>
      </c>
      <c r="D23" s="59" t="b">
        <v>1</v>
      </c>
      <c r="E23" s="59">
        <v>50</v>
      </c>
      <c r="F23" s="59">
        <v>1</v>
      </c>
      <c r="G23" s="790">
        <f>_xll.qlRateHelperEarliestDate($A23,Trigger)</f>
        <v>42180</v>
      </c>
      <c r="H23" s="789">
        <f>_xll.qlRateHelperLatestDate($A23,Trigger)</f>
        <v>43641</v>
      </c>
    </row>
    <row r="24" spans="1:8" x14ac:dyDescent="0.2">
      <c r="A24" s="299" t="str">
        <f>Swaps!F27</f>
        <v>obj_0032b#0057</v>
      </c>
      <c r="B24" s="299" t="str">
        <f>_xll.qlRateHelperQuoteName(A24)</f>
        <v>GBP5YOIS_Quote</v>
      </c>
      <c r="C24" s="791">
        <f>_xll.qlRateHelperQuoteValue($A24,Trigger)</f>
        <v>1.4624999999999999E-2</v>
      </c>
      <c r="D24" s="59" t="b">
        <v>1</v>
      </c>
      <c r="E24" s="59">
        <v>50</v>
      </c>
      <c r="F24" s="59">
        <v>1</v>
      </c>
      <c r="G24" s="790">
        <f>_xll.qlRateHelperEarliestDate($A24,Trigger)</f>
        <v>42180</v>
      </c>
      <c r="H24" s="789">
        <f>_xll.qlRateHelperLatestDate($A24,Trigger)</f>
        <v>44007</v>
      </c>
    </row>
    <row r="25" spans="1:8" x14ac:dyDescent="0.2">
      <c r="A25" s="299" t="str">
        <f>Swaps!F28</f>
        <v>obj_00329#0057</v>
      </c>
      <c r="B25" s="299" t="str">
        <f>_xll.qlRateHelperQuoteName(A25)</f>
        <v>GBP6YOIS_Quote</v>
      </c>
      <c r="C25" s="791">
        <f>_xll.qlRateHelperQuoteValue($A25,Trigger)</f>
        <v>1.5837500000000001E-2</v>
      </c>
      <c r="D25" s="59" t="b">
        <v>1</v>
      </c>
      <c r="E25" s="59">
        <v>50</v>
      </c>
      <c r="F25" s="59">
        <v>1</v>
      </c>
      <c r="G25" s="790">
        <f>_xll.qlRateHelperEarliestDate($A25,Trigger)</f>
        <v>42180</v>
      </c>
      <c r="H25" s="789">
        <f>_xll.qlRateHelperLatestDate($A25,Trigger)</f>
        <v>44372</v>
      </c>
    </row>
    <row r="26" spans="1:8" x14ac:dyDescent="0.2">
      <c r="A26" s="299" t="str">
        <f>Swaps!F29</f>
        <v>obj_00327#0057</v>
      </c>
      <c r="B26" s="299" t="str">
        <f>_xll.qlRateHelperQuoteName(A26)</f>
        <v>GBP7YOIS_Quote</v>
      </c>
      <c r="C26" s="791">
        <f>_xll.qlRateHelperQuoteValue($A26,Trigger)</f>
        <v>1.6887500000000003E-2</v>
      </c>
      <c r="D26" s="59" t="b">
        <v>1</v>
      </c>
      <c r="E26" s="59">
        <v>50</v>
      </c>
      <c r="F26" s="59">
        <v>1</v>
      </c>
      <c r="G26" s="790">
        <f>_xll.qlRateHelperEarliestDate($A26,Trigger)</f>
        <v>42180</v>
      </c>
      <c r="H26" s="789">
        <f>_xll.qlRateHelperLatestDate($A26,Trigger)</f>
        <v>44739</v>
      </c>
    </row>
    <row r="27" spans="1:8" x14ac:dyDescent="0.2">
      <c r="A27" s="299" t="str">
        <f>Swaps!F30</f>
        <v>obj_0031d#0057</v>
      </c>
      <c r="B27" s="299" t="str">
        <f>_xll.qlRateHelperQuoteName(A27)</f>
        <v>GBP8YOIS_Quote</v>
      </c>
      <c r="C27" s="791">
        <f>_xll.qlRateHelperQuoteValue($A27,Trigger)</f>
        <v>1.7762500000000001E-2</v>
      </c>
      <c r="D27" s="59" t="b">
        <v>1</v>
      </c>
      <c r="E27" s="59">
        <v>50</v>
      </c>
      <c r="F27" s="59">
        <v>1</v>
      </c>
      <c r="G27" s="790">
        <f>_xll.qlRateHelperEarliestDate($A27,Trigger)</f>
        <v>42180</v>
      </c>
      <c r="H27" s="789">
        <f>_xll.qlRateHelperLatestDate($A27,Trigger)</f>
        <v>45103</v>
      </c>
    </row>
    <row r="28" spans="1:8" x14ac:dyDescent="0.2">
      <c r="A28" s="299" t="str">
        <f>Swaps!F31</f>
        <v>obj_00321#0057</v>
      </c>
      <c r="B28" s="299" t="str">
        <f>_xll.qlRateHelperQuoteName(A28)</f>
        <v>GBP9YOIS_Quote</v>
      </c>
      <c r="C28" s="791">
        <f>_xll.qlRateHelperQuoteValue($A28,Trigger)</f>
        <v>1.84625E-2</v>
      </c>
      <c r="D28" s="59" t="b">
        <v>1</v>
      </c>
      <c r="E28" s="59">
        <v>50</v>
      </c>
      <c r="F28" s="59">
        <v>1</v>
      </c>
      <c r="G28" s="790">
        <f>_xll.qlRateHelperEarliestDate($A28,Trigger)</f>
        <v>42180</v>
      </c>
      <c r="H28" s="789">
        <f>_xll.qlRateHelperLatestDate($A28,Trigger)</f>
        <v>45468</v>
      </c>
    </row>
    <row r="29" spans="1:8" x14ac:dyDescent="0.2">
      <c r="A29" s="299" t="str">
        <f>Swaps!F32</f>
        <v>obj_00328#0057</v>
      </c>
      <c r="B29" s="299" t="str">
        <f>_xll.qlRateHelperQuoteName(A29)</f>
        <v>GBP10YOIS_Quote</v>
      </c>
      <c r="C29" s="791">
        <f>_xll.qlRateHelperQuoteValue($A29,Trigger)</f>
        <v>1.90625E-2</v>
      </c>
      <c r="D29" s="59" t="b">
        <v>1</v>
      </c>
      <c r="E29" s="59">
        <v>50</v>
      </c>
      <c r="F29" s="59">
        <v>1</v>
      </c>
      <c r="G29" s="790">
        <f>_xll.qlRateHelperEarliestDate($A29,Trigger)</f>
        <v>42180</v>
      </c>
      <c r="H29" s="789">
        <f>_xll.qlRateHelperLatestDate($A29,Trigger)</f>
        <v>45833</v>
      </c>
    </row>
    <row r="30" spans="1:8" x14ac:dyDescent="0.2">
      <c r="A30" s="299" t="str">
        <f>Swaps!F33</f>
        <v>obj_0031e#0057</v>
      </c>
      <c r="B30" s="299" t="str">
        <f>_xll.qlRateHelperQuoteName(A30)</f>
        <v>GBP11YOIS_Quote</v>
      </c>
      <c r="C30" s="791" t="e">
        <f>_xll.qlRateHelperQuoteValue($A30,Trigger)</f>
        <v>#NUM!</v>
      </c>
      <c r="D30" s="59" t="b">
        <v>0</v>
      </c>
      <c r="E30" s="59">
        <v>50</v>
      </c>
      <c r="F30" s="59">
        <v>1</v>
      </c>
      <c r="G30" s="790">
        <f>_xll.qlRateHelperEarliestDate($A30,Trigger)</f>
        <v>42180</v>
      </c>
      <c r="H30" s="789">
        <f>_xll.qlRateHelperLatestDate($A30,Trigger)</f>
        <v>46198</v>
      </c>
    </row>
    <row r="31" spans="1:8" x14ac:dyDescent="0.2">
      <c r="A31" s="299" t="str">
        <f>Swaps!F34</f>
        <v>obj_0032d#0057</v>
      </c>
      <c r="B31" s="299" t="str">
        <f>_xll.qlRateHelperQuoteName(A31)</f>
        <v>GBP12YOIS_Quote</v>
      </c>
      <c r="C31" s="791">
        <f>_xll.qlRateHelperQuoteValue($A31,Trigger)</f>
        <v>2.0112499999999998E-2</v>
      </c>
      <c r="D31" s="59" t="b">
        <v>1</v>
      </c>
      <c r="E31" s="59">
        <v>50</v>
      </c>
      <c r="F31" s="59">
        <v>1</v>
      </c>
      <c r="G31" s="790">
        <f>_xll.qlRateHelperEarliestDate($A31,Trigger)</f>
        <v>42180</v>
      </c>
      <c r="H31" s="789">
        <f>_xll.qlRateHelperLatestDate($A31,Trigger)</f>
        <v>46563</v>
      </c>
    </row>
    <row r="32" spans="1:8" x14ac:dyDescent="0.2">
      <c r="A32" s="299" t="str">
        <f>Swaps!F35</f>
        <v>obj_00330#0057</v>
      </c>
      <c r="B32" s="299" t="str">
        <f>_xll.qlRateHelperQuoteName(A32)</f>
        <v>GBP15YOIS_Quote</v>
      </c>
      <c r="C32" s="791">
        <f>_xll.qlRateHelperQuoteValue($A32,Trigger)</f>
        <v>2.1299999999999999E-2</v>
      </c>
      <c r="D32" s="59" t="b">
        <v>1</v>
      </c>
      <c r="E32" s="59">
        <v>50</v>
      </c>
      <c r="F32" s="59">
        <v>1</v>
      </c>
      <c r="G32" s="790">
        <f>_xll.qlRateHelperEarliestDate($A32,Trigger)</f>
        <v>42180</v>
      </c>
      <c r="H32" s="789">
        <f>_xll.qlRateHelperLatestDate($A32,Trigger)</f>
        <v>47659</v>
      </c>
    </row>
    <row r="33" spans="1:8" x14ac:dyDescent="0.2">
      <c r="A33" s="299" t="str">
        <f>Swaps!F36</f>
        <v>obj_0032e#0057</v>
      </c>
      <c r="B33" s="299" t="str">
        <f>_xll.qlRateHelperQuoteName(A33)</f>
        <v>GBP20YOIS_Quote</v>
      </c>
      <c r="C33" s="791">
        <f>_xll.qlRateHelperQuoteValue($A33,Trigger)</f>
        <v>2.2187499999999999E-2</v>
      </c>
      <c r="D33" s="59" t="b">
        <v>1</v>
      </c>
      <c r="E33" s="59">
        <v>50</v>
      </c>
      <c r="F33" s="59">
        <v>1</v>
      </c>
      <c r="G33" s="790">
        <f>_xll.qlRateHelperEarliestDate($A33,Trigger)</f>
        <v>42180</v>
      </c>
      <c r="H33" s="789">
        <f>_xll.qlRateHelperLatestDate($A33,Trigger)</f>
        <v>49485</v>
      </c>
    </row>
    <row r="34" spans="1:8" x14ac:dyDescent="0.2">
      <c r="A34" s="299" t="str">
        <f>Swaps!F37</f>
        <v>obj_0032f#0057</v>
      </c>
      <c r="B34" s="299" t="str">
        <f>_xll.qlRateHelperQuoteName(A34)</f>
        <v>GBP25YOIS_Quote</v>
      </c>
      <c r="C34" s="791">
        <f>_xll.qlRateHelperQuoteValue($A34,Trigger)</f>
        <v>2.2437499999999999E-2</v>
      </c>
      <c r="D34" s="59" t="b">
        <v>1</v>
      </c>
      <c r="E34" s="59">
        <v>50</v>
      </c>
      <c r="F34" s="59">
        <v>1</v>
      </c>
      <c r="G34" s="790">
        <f>_xll.qlRateHelperEarliestDate($A34,Trigger)</f>
        <v>42180</v>
      </c>
      <c r="H34" s="789">
        <f>_xll.qlRateHelperLatestDate($A34,Trigger)</f>
        <v>51312</v>
      </c>
    </row>
    <row r="35" spans="1:8" x14ac:dyDescent="0.2">
      <c r="A35" s="299" t="str">
        <f>Swaps!F38</f>
        <v>obj_0030e#0057</v>
      </c>
      <c r="B35" s="299" t="str">
        <f>_xll.qlRateHelperQuoteName(A35)</f>
        <v>GBP30YOIS_Quote</v>
      </c>
      <c r="C35" s="791">
        <f>_xll.qlRateHelperQuoteValue($A35,Trigger)</f>
        <v>2.2450000000000001E-2</v>
      </c>
      <c r="D35" s="59" t="b">
        <v>1</v>
      </c>
      <c r="E35" s="59">
        <v>50</v>
      </c>
      <c r="F35" s="59">
        <v>1</v>
      </c>
      <c r="G35" s="790">
        <f>_xll.qlRateHelperEarliestDate($A35,Trigger)</f>
        <v>42180</v>
      </c>
      <c r="H35" s="789">
        <f>_xll.qlRateHelperLatestDate($A35,Trigger)</f>
        <v>53139</v>
      </c>
    </row>
    <row r="36" spans="1:8" x14ac:dyDescent="0.2">
      <c r="A36" s="299" t="str">
        <f>Swaps!F39</f>
        <v>obj_0030c#0057</v>
      </c>
      <c r="B36" s="299" t="str">
        <f>_xll.qlRateHelperQuoteName(A36)</f>
        <v>GBP40YOIS_Quote</v>
      </c>
      <c r="C36" s="791">
        <f>_xll.qlRateHelperQuoteValue($A36,Trigger)</f>
        <v>2.205E-2</v>
      </c>
      <c r="D36" s="59" t="b">
        <v>1</v>
      </c>
      <c r="E36" s="59">
        <v>50</v>
      </c>
      <c r="F36" s="59">
        <v>1</v>
      </c>
      <c r="G36" s="790">
        <f>_xll.qlRateHelperEarliestDate($A36,Trigger)</f>
        <v>42180</v>
      </c>
      <c r="H36" s="789">
        <f>_xll.qlRateHelperLatestDate($A36,Trigger)</f>
        <v>56790</v>
      </c>
    </row>
    <row r="37" spans="1:8" x14ac:dyDescent="0.2">
      <c r="A37" s="299" t="str">
        <f>Swaps!F40</f>
        <v>obj_0030f#0057</v>
      </c>
      <c r="B37" s="299" t="str">
        <f>_xll.qlRateHelperQuoteName(A37)</f>
        <v>GBP50YOIS_Quote</v>
      </c>
      <c r="C37" s="791">
        <f>_xll.qlRateHelperQuoteValue($A37,Trigger)</f>
        <v>2.1787500000000001E-2</v>
      </c>
      <c r="D37" s="59" t="b">
        <v>1</v>
      </c>
      <c r="E37" s="59">
        <v>50</v>
      </c>
      <c r="F37" s="59">
        <v>1</v>
      </c>
      <c r="G37" s="790">
        <f>_xll.qlRateHelperEarliestDate($A37,Trigger)</f>
        <v>42180</v>
      </c>
      <c r="H37" s="789">
        <f>_xll.qlRateHelperLatestDate($A37,Trigger)</f>
        <v>60443</v>
      </c>
    </row>
    <row r="38" spans="1:8" x14ac:dyDescent="0.2">
      <c r="A38" s="299" t="str">
        <f>Swaps!F41</f>
        <v>obj_00322#0057</v>
      </c>
      <c r="B38" s="299" t="str">
        <f>_xll.qlRateHelperQuoteName(A38)</f>
        <v>GBP60YOIS_Quote</v>
      </c>
      <c r="C38" s="791">
        <f>_xll.qlRateHelperQuoteValue($A38,Trigger)</f>
        <v>2.1850000000000001E-2</v>
      </c>
      <c r="D38" s="59" t="b">
        <v>1</v>
      </c>
      <c r="E38" s="59">
        <v>50</v>
      </c>
      <c r="F38" s="59">
        <v>1</v>
      </c>
      <c r="G38" s="790">
        <f>_xll.qlRateHelperEarliestDate($A38,Trigger)</f>
        <v>42180</v>
      </c>
      <c r="H38" s="789">
        <f>_xll.qlRateHelperLatestDate($A38,Trigger)</f>
        <v>64095</v>
      </c>
    </row>
    <row r="39" spans="1:8" x14ac:dyDescent="0.2">
      <c r="A39" s="788"/>
      <c r="B39" s="788"/>
      <c r="C39" s="788"/>
      <c r="D39" s="788"/>
      <c r="E39" s="788"/>
      <c r="F39" s="788"/>
      <c r="G39" s="788"/>
      <c r="H39" s="788"/>
    </row>
  </sheetData>
  <pageMargins left="0.75" right="0.75" top="1" bottom="1" header="0.5" footer="0.5"/>
  <pageSetup orientation="portrait" horizontalDpi="300" verticalDpi="300" r:id="rId1"/>
  <headerFooter alignWithMargins="0"/>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G70"/>
  <sheetViews>
    <sheetView workbookViewId="0">
      <selection activeCell="D11" sqref="D11"/>
    </sheetView>
  </sheetViews>
  <sheetFormatPr defaultColWidth="8" defaultRowHeight="11.25" x14ac:dyDescent="0.2"/>
  <cols>
    <col min="1" max="2" width="2.7109375" style="798" customWidth="1"/>
    <col min="3" max="3" width="18" style="798" bestFit="1" customWidth="1"/>
    <col min="4" max="4" width="23.85546875" style="798" bestFit="1" customWidth="1"/>
    <col min="5" max="5" width="22" style="798" bestFit="1" customWidth="1"/>
    <col min="6" max="7" width="2.7109375" style="798" customWidth="1"/>
    <col min="8" max="8" width="4" style="798" bestFit="1" customWidth="1"/>
    <col min="9" max="9" width="3.28515625" style="798" bestFit="1" customWidth="1"/>
    <col min="10" max="11" width="2.7109375" style="798" customWidth="1"/>
    <col min="12" max="12" width="18.5703125" style="798" bestFit="1" customWidth="1"/>
    <col min="13" max="13" width="53.7109375" style="798" bestFit="1" customWidth="1"/>
    <col min="14" max="14" width="2.7109375" style="798" customWidth="1"/>
    <col min="15" max="16384" width="8" style="798"/>
  </cols>
  <sheetData>
    <row r="1" spans="1:33" s="799" customFormat="1" ht="12" thickBot="1" x14ac:dyDescent="0.25">
      <c r="B1" s="799" t="str">
        <f>_xll.qlxlVersion(TRUE,Trigger)</f>
        <v>QuantLibXL 1.7.0 - MS VC++ 9.0 - Multithreaded Static Runtime library - Release Configuration - Sep  8 2015 06:56:01</v>
      </c>
    </row>
    <row r="2" spans="1:33" s="799" customFormat="1" ht="18.75" thickBot="1" x14ac:dyDescent="0.3">
      <c r="B2" s="1666" t="s">
        <v>319</v>
      </c>
      <c r="C2" s="1667"/>
      <c r="D2" s="1667"/>
      <c r="E2" s="1667"/>
      <c r="F2" s="1668"/>
      <c r="K2" s="1669" t="s">
        <v>320</v>
      </c>
      <c r="L2" s="1670"/>
      <c r="M2" s="1670"/>
      <c r="N2" s="1671"/>
    </row>
    <row r="3" spans="1:33" ht="12" thickBot="1" x14ac:dyDescent="0.25">
      <c r="A3" s="799"/>
      <c r="B3" s="807"/>
      <c r="C3" s="851"/>
      <c r="D3" s="805"/>
      <c r="E3" s="805"/>
      <c r="F3" s="804"/>
      <c r="G3" s="799"/>
      <c r="H3" s="799"/>
      <c r="I3" s="799"/>
      <c r="J3" s="799"/>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A4" s="799"/>
      <c r="B4" s="807"/>
      <c r="C4" s="850" t="s">
        <v>303</v>
      </c>
      <c r="D4" s="824" t="s">
        <v>43</v>
      </c>
      <c r="E4" s="805"/>
      <c r="F4" s="804"/>
      <c r="G4" s="799"/>
      <c r="H4" s="849" t="s">
        <v>49</v>
      </c>
      <c r="I4" s="848"/>
      <c r="J4" s="799"/>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A5" s="799"/>
      <c r="B5" s="807"/>
      <c r="C5" s="839" t="s">
        <v>342</v>
      </c>
      <c r="D5" s="458"/>
      <c r="E5" s="805"/>
      <c r="F5" s="804"/>
      <c r="G5" s="799"/>
      <c r="H5" s="844" t="s">
        <v>48</v>
      </c>
      <c r="I5" s="843" t="s">
        <v>127</v>
      </c>
      <c r="J5" s="799"/>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A6" s="799"/>
      <c r="B6" s="807"/>
      <c r="C6" s="839" t="s">
        <v>387</v>
      </c>
      <c r="D6" s="458" t="s">
        <v>98</v>
      </c>
      <c r="E6" s="805"/>
      <c r="F6" s="804"/>
      <c r="G6" s="799"/>
      <c r="H6" s="844" t="s">
        <v>43</v>
      </c>
      <c r="I6" s="843"/>
      <c r="J6" s="799"/>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A7" s="799"/>
      <c r="B7" s="807"/>
      <c r="C7" s="839" t="s">
        <v>386</v>
      </c>
      <c r="D7" s="458" t="s">
        <v>25</v>
      </c>
      <c r="E7" s="805"/>
      <c r="F7" s="804"/>
      <c r="G7" s="799"/>
      <c r="H7" s="844" t="s">
        <v>42</v>
      </c>
      <c r="I7" s="843"/>
      <c r="J7" s="799"/>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A8" s="799"/>
      <c r="B8" s="807"/>
      <c r="C8" s="839" t="s">
        <v>385</v>
      </c>
      <c r="D8" s="842" t="s">
        <v>146</v>
      </c>
      <c r="E8" s="805"/>
      <c r="F8" s="804"/>
      <c r="G8" s="799"/>
      <c r="H8" s="841" t="s">
        <v>41</v>
      </c>
      <c r="I8" s="840" t="s">
        <v>123</v>
      </c>
      <c r="J8" s="799"/>
      <c r="K8" s="799"/>
      <c r="L8" s="799"/>
      <c r="M8" s="799"/>
      <c r="N8" s="799"/>
      <c r="O8" s="799"/>
      <c r="P8" s="799"/>
      <c r="Q8" s="799"/>
      <c r="R8" s="799"/>
      <c r="S8" s="799"/>
      <c r="T8" s="799"/>
      <c r="U8" s="799"/>
      <c r="V8" s="799"/>
      <c r="W8" s="799"/>
      <c r="X8" s="799"/>
      <c r="Y8" s="799"/>
      <c r="Z8" s="799"/>
      <c r="AA8" s="799"/>
      <c r="AB8" s="799"/>
      <c r="AC8" s="799"/>
      <c r="AD8" s="799"/>
      <c r="AE8" s="799"/>
      <c r="AF8" s="799"/>
      <c r="AG8" s="799"/>
    </row>
    <row r="9" spans="1:33" ht="18" x14ac:dyDescent="0.25">
      <c r="A9" s="799"/>
      <c r="B9" s="807"/>
      <c r="C9" s="839" t="s">
        <v>384</v>
      </c>
      <c r="D9" s="458" t="str">
        <f>Currency&amp;"_YC"&amp;IndexTenor&amp;"RH"</f>
        <v>GBP_YCONRH</v>
      </c>
      <c r="E9" s="805"/>
      <c r="F9" s="804"/>
      <c r="G9" s="799"/>
      <c r="H9" s="799"/>
      <c r="I9" s="799"/>
      <c r="J9" s="799"/>
      <c r="K9" s="1669" t="s">
        <v>383</v>
      </c>
      <c r="L9" s="1670"/>
      <c r="M9" s="1670"/>
      <c r="N9" s="1671"/>
      <c r="O9" s="799"/>
      <c r="P9" s="799"/>
      <c r="Q9" s="799"/>
      <c r="R9" s="799"/>
      <c r="S9" s="799"/>
      <c r="T9" s="799"/>
      <c r="U9" s="799"/>
      <c r="V9" s="799"/>
      <c r="W9" s="799"/>
      <c r="X9" s="799"/>
      <c r="Y9" s="799"/>
      <c r="Z9" s="799"/>
      <c r="AA9" s="799"/>
      <c r="AB9" s="799"/>
      <c r="AC9" s="799"/>
      <c r="AD9" s="799"/>
      <c r="AE9" s="799"/>
      <c r="AF9" s="799"/>
      <c r="AG9" s="799"/>
    </row>
    <row r="10" spans="1:33" x14ac:dyDescent="0.2">
      <c r="A10" s="799"/>
      <c r="B10" s="807"/>
      <c r="C10" s="838" t="s">
        <v>315</v>
      </c>
      <c r="D10" s="458" t="b">
        <v>1</v>
      </c>
      <c r="E10" s="805"/>
      <c r="F10" s="804"/>
      <c r="G10" s="799"/>
      <c r="H10" s="799"/>
      <c r="I10" s="799"/>
      <c r="J10" s="799"/>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A11" s="799"/>
      <c r="B11" s="807"/>
      <c r="C11" s="838" t="s">
        <v>318</v>
      </c>
      <c r="D11" s="837">
        <v>42255.344583333332</v>
      </c>
      <c r="E11" s="805"/>
      <c r="F11" s="804"/>
      <c r="G11" s="799"/>
      <c r="H11" s="799"/>
      <c r="I11" s="799"/>
      <c r="J11" s="799"/>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A12" s="799"/>
      <c r="B12" s="807"/>
      <c r="C12" s="836" t="s">
        <v>313</v>
      </c>
      <c r="D12" s="835" t="b">
        <v>1</v>
      </c>
      <c r="E12" s="805"/>
      <c r="F12" s="804"/>
      <c r="G12" s="799"/>
      <c r="H12" s="799"/>
      <c r="I12" s="799"/>
      <c r="J12" s="799"/>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A13" s="799"/>
      <c r="B13" s="807"/>
      <c r="C13" s="814"/>
      <c r="D13" s="814"/>
      <c r="E13" s="805"/>
      <c r="F13" s="804"/>
      <c r="G13" s="799"/>
      <c r="H13" s="799"/>
      <c r="I13" s="799"/>
      <c r="J13" s="799"/>
      <c r="K13" s="46"/>
      <c r="L13" s="831" t="s">
        <v>382</v>
      </c>
      <c r="M13" s="834"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A14" s="799"/>
      <c r="B14" s="807"/>
      <c r="C14" s="829" t="s">
        <v>380</v>
      </c>
      <c r="D14" s="833" t="str">
        <f>_xll.qlPiecewiseYieldCurve(D16,NDays,Calendar,_xll.ohPack(Selected!D2:D126),DayCounter,,,Accuracy,TraitsID,InterpolatorID,Permanent,,ObjectOverwrite)</f>
        <v>_GBPYCON#0060</v>
      </c>
      <c r="E14" s="805"/>
      <c r="F14" s="804"/>
      <c r="G14" s="799"/>
      <c r="H14" s="799"/>
      <c r="I14" s="799"/>
      <c r="J14" s="799"/>
      <c r="K14" s="46"/>
      <c r="L14" s="831" t="s">
        <v>305</v>
      </c>
      <c r="M14" s="830" t="str">
        <f>PROPER(Currency)&amp;"ON"</f>
        <v>GbpON</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A15" s="799"/>
      <c r="B15" s="807"/>
      <c r="C15" s="816" t="s">
        <v>238</v>
      </c>
      <c r="D15" s="832" t="str">
        <f>_xll.ohRangeRetrieveError(YieldCurve)</f>
        <v/>
      </c>
      <c r="E15" s="805"/>
      <c r="F15" s="804"/>
      <c r="G15" s="799"/>
      <c r="H15" s="799"/>
      <c r="I15" s="799"/>
      <c r="J15" s="799"/>
      <c r="K15" s="46"/>
      <c r="L15" s="831" t="s">
        <v>304</v>
      </c>
      <c r="M15" s="830" t="str">
        <f>PROPER(Currency)&amp;"STD"</f>
        <v>GbpSTD</v>
      </c>
      <c r="N15" s="43"/>
      <c r="O15" s="799"/>
      <c r="P15" s="799"/>
      <c r="Q15" s="799"/>
      <c r="R15" s="799"/>
      <c r="S15" s="799"/>
      <c r="T15" s="799"/>
      <c r="U15" s="799"/>
      <c r="V15" s="799"/>
      <c r="W15" s="799"/>
      <c r="X15" s="799"/>
      <c r="Y15" s="799"/>
      <c r="Z15" s="799"/>
      <c r="AA15" s="799"/>
      <c r="AB15" s="799"/>
      <c r="AC15" s="799"/>
      <c r="AD15" s="799"/>
      <c r="AE15" s="799"/>
      <c r="AF15" s="799"/>
      <c r="AG15" s="799"/>
    </row>
    <row r="16" spans="1:33" ht="12" thickBot="1" x14ac:dyDescent="0.25">
      <c r="A16" s="799"/>
      <c r="B16" s="807"/>
      <c r="C16" s="829" t="s">
        <v>379</v>
      </c>
      <c r="D16" s="828" t="str">
        <f>"_"&amp;Currency&amp;"YC"&amp;IndexTenor</f>
        <v>_GBPYCON</v>
      </c>
      <c r="E16" s="805"/>
      <c r="F16" s="804"/>
      <c r="G16" s="799"/>
      <c r="H16" s="799"/>
      <c r="I16" s="799"/>
      <c r="J16" s="799"/>
      <c r="K16" s="4"/>
      <c r="L16" s="3"/>
      <c r="M16" s="3"/>
      <c r="N16" s="167"/>
      <c r="O16" s="799"/>
      <c r="P16" s="799"/>
      <c r="Q16" s="799"/>
      <c r="R16" s="799"/>
      <c r="S16" s="799"/>
      <c r="T16" s="799"/>
      <c r="U16" s="799"/>
      <c r="V16" s="799"/>
      <c r="W16" s="799"/>
      <c r="X16" s="799"/>
      <c r="Y16" s="799"/>
      <c r="Z16" s="799"/>
      <c r="AA16" s="799"/>
      <c r="AB16" s="799"/>
      <c r="AC16" s="799"/>
      <c r="AD16" s="799"/>
      <c r="AE16" s="799"/>
      <c r="AF16" s="799"/>
      <c r="AG16" s="799"/>
    </row>
    <row r="17" spans="1:33" x14ac:dyDescent="0.2">
      <c r="A17" s="799"/>
      <c r="B17" s="807"/>
      <c r="C17" s="818" t="s">
        <v>378</v>
      </c>
      <c r="D17" s="827">
        <v>0</v>
      </c>
      <c r="E17" s="805"/>
      <c r="F17" s="804"/>
      <c r="G17" s="799"/>
      <c r="H17" s="799"/>
      <c r="I17" s="799"/>
      <c r="J17" s="799"/>
      <c r="K17" s="799"/>
      <c r="L17" s="799"/>
      <c r="M17" s="799"/>
      <c r="N17" s="799"/>
      <c r="O17" s="799"/>
      <c r="P17" s="799"/>
      <c r="Q17" s="799"/>
      <c r="R17" s="799"/>
      <c r="S17" s="799"/>
      <c r="T17" s="799"/>
      <c r="U17" s="799"/>
      <c r="V17" s="799"/>
      <c r="W17" s="799"/>
      <c r="X17" s="799"/>
      <c r="Y17" s="799"/>
      <c r="Z17" s="799"/>
      <c r="AA17" s="799"/>
      <c r="AB17" s="799"/>
      <c r="AC17" s="799"/>
      <c r="AD17" s="799"/>
      <c r="AE17" s="799"/>
      <c r="AF17" s="799"/>
      <c r="AG17" s="799"/>
    </row>
    <row r="18" spans="1:33" x14ac:dyDescent="0.2">
      <c r="A18" s="799"/>
      <c r="B18" s="807"/>
      <c r="C18" s="818" t="s">
        <v>377</v>
      </c>
      <c r="D18" s="826" t="s">
        <v>376</v>
      </c>
      <c r="E18" s="805"/>
      <c r="F18" s="804"/>
      <c r="G18" s="799"/>
      <c r="H18" s="799"/>
      <c r="I18" s="799"/>
      <c r="J18" s="799"/>
      <c r="K18" s="799"/>
      <c r="L18" s="799"/>
      <c r="M18" s="799"/>
      <c r="N18" s="799"/>
      <c r="O18" s="799"/>
      <c r="P18" s="799"/>
      <c r="Q18" s="799"/>
      <c r="R18" s="799"/>
      <c r="S18" s="799"/>
      <c r="T18" s="799"/>
      <c r="U18" s="799"/>
      <c r="V18" s="799"/>
      <c r="W18" s="799"/>
      <c r="X18" s="799"/>
      <c r="Y18" s="799"/>
      <c r="Z18" s="799"/>
      <c r="AA18" s="799"/>
      <c r="AB18" s="799"/>
      <c r="AC18" s="799"/>
      <c r="AD18" s="799"/>
      <c r="AE18" s="799"/>
      <c r="AF18" s="799"/>
      <c r="AG18" s="799"/>
    </row>
    <row r="19" spans="1:33" x14ac:dyDescent="0.2">
      <c r="A19" s="799"/>
      <c r="B19" s="807"/>
      <c r="C19" s="818" t="s">
        <v>375</v>
      </c>
      <c r="D19" s="826"/>
      <c r="E19" s="805"/>
      <c r="F19" s="804"/>
      <c r="G19" s="799"/>
      <c r="H19" s="799"/>
      <c r="I19" s="799"/>
      <c r="J19" s="799"/>
      <c r="K19" s="799"/>
      <c r="L19" s="799"/>
      <c r="M19" s="799"/>
      <c r="N19" s="799"/>
      <c r="O19" s="799"/>
      <c r="P19" s="799"/>
      <c r="Q19" s="799"/>
      <c r="R19" s="799"/>
      <c r="S19" s="799"/>
      <c r="T19" s="799"/>
      <c r="U19" s="799"/>
      <c r="V19" s="799"/>
      <c r="W19" s="799"/>
      <c r="X19" s="799"/>
      <c r="Y19" s="799"/>
      <c r="Z19" s="799"/>
      <c r="AA19" s="799"/>
      <c r="AB19" s="799"/>
      <c r="AC19" s="799"/>
      <c r="AD19" s="799"/>
      <c r="AE19" s="799"/>
      <c r="AF19" s="799"/>
      <c r="AG19" s="799"/>
    </row>
    <row r="20" spans="1:33" x14ac:dyDescent="0.2">
      <c r="A20" s="799"/>
      <c r="B20" s="807"/>
      <c r="C20" s="818" t="s">
        <v>374</v>
      </c>
      <c r="D20" s="825" t="str">
        <f>Currency&amp;"TOY_SYNTH"&amp;IndexTenor&amp;"_Quote"</f>
        <v>GBPTOY_SYNTHON_Quote</v>
      </c>
      <c r="E20" s="824" t="str">
        <f>Currency&amp;"TOY2_SYNTH"&amp;IndexTenor&amp;"_Quote"</f>
        <v>GBPTOY2_SYNTHON_Quote</v>
      </c>
      <c r="F20" s="804"/>
      <c r="G20" s="799"/>
      <c r="H20" s="799"/>
      <c r="I20" s="799"/>
      <c r="J20" s="799"/>
      <c r="K20" s="799"/>
      <c r="L20" s="799"/>
      <c r="M20" s="799"/>
      <c r="N20" s="799"/>
      <c r="O20" s="799"/>
      <c r="P20" s="799"/>
      <c r="Q20" s="799"/>
      <c r="R20" s="799"/>
      <c r="S20" s="799"/>
      <c r="T20" s="799"/>
      <c r="U20" s="799"/>
      <c r="V20" s="799"/>
      <c r="W20" s="799"/>
      <c r="X20" s="799"/>
      <c r="Y20" s="799"/>
      <c r="Z20" s="799"/>
      <c r="AA20" s="799"/>
      <c r="AB20" s="799"/>
      <c r="AC20" s="799"/>
      <c r="AD20" s="799"/>
      <c r="AE20" s="799"/>
      <c r="AF20" s="799"/>
      <c r="AG20" s="799"/>
    </row>
    <row r="21" spans="1:33" x14ac:dyDescent="0.2">
      <c r="A21" s="799"/>
      <c r="B21" s="807"/>
      <c r="C21" s="818" t="s">
        <v>373</v>
      </c>
      <c r="D21" s="823">
        <f>DATE(YEAR(_xll.qlCalendarAdvance(Calendar,_xll.qlSettingsEvaluationDate(Trigger),NDays&amp;"D")),12,31)</f>
        <v>42369</v>
      </c>
      <c r="E21" s="822">
        <f>DATE(YEAR(D21+1),12,31)</f>
        <v>42735</v>
      </c>
      <c r="F21" s="804"/>
      <c r="G21" s="799"/>
      <c r="H21" s="799"/>
      <c r="I21" s="799"/>
      <c r="J21" s="799"/>
      <c r="K21" s="799"/>
      <c r="L21" s="799"/>
      <c r="M21" s="799"/>
      <c r="N21" s="799"/>
      <c r="O21" s="799"/>
      <c r="P21" s="799"/>
      <c r="Q21" s="799"/>
      <c r="R21" s="799"/>
      <c r="S21" s="799"/>
      <c r="T21" s="799"/>
      <c r="U21" s="799"/>
      <c r="V21" s="799"/>
      <c r="W21" s="799"/>
      <c r="X21" s="799"/>
      <c r="Y21" s="799"/>
      <c r="Z21" s="799"/>
      <c r="AA21" s="799"/>
      <c r="AB21" s="799"/>
      <c r="AC21" s="799"/>
      <c r="AD21" s="799"/>
      <c r="AE21" s="799"/>
      <c r="AF21" s="799"/>
      <c r="AG21" s="799"/>
    </row>
    <row r="22" spans="1:33" x14ac:dyDescent="0.2">
      <c r="A22" s="799"/>
      <c r="B22" s="807"/>
      <c r="C22" s="818" t="s">
        <v>372</v>
      </c>
      <c r="D22" s="821" t="e">
        <f>NA()</f>
        <v>#N/A</v>
      </c>
      <c r="E22" s="820" t="e">
        <f>NA()</f>
        <v>#N/A</v>
      </c>
      <c r="F22" s="804"/>
      <c r="G22" s="799"/>
      <c r="H22" s="799"/>
      <c r="I22" s="799"/>
      <c r="J22" s="799"/>
      <c r="K22" s="799"/>
      <c r="L22" s="799"/>
      <c r="M22" s="799"/>
      <c r="N22" s="799"/>
      <c r="O22" s="799"/>
      <c r="P22" s="799"/>
      <c r="Q22" s="799"/>
      <c r="R22" s="799"/>
      <c r="S22" s="799"/>
      <c r="T22" s="799"/>
      <c r="U22" s="799"/>
      <c r="V22" s="799"/>
      <c r="W22" s="799"/>
      <c r="X22" s="799"/>
      <c r="Y22" s="799"/>
      <c r="Z22" s="799"/>
      <c r="AA22" s="799"/>
      <c r="AB22" s="799"/>
      <c r="AC22" s="799"/>
      <c r="AD22" s="799"/>
      <c r="AE22" s="799"/>
      <c r="AF22" s="799"/>
      <c r="AG22" s="799"/>
    </row>
    <row r="23" spans="1:33" x14ac:dyDescent="0.2">
      <c r="A23" s="799"/>
      <c r="B23" s="807"/>
      <c r="C23" s="818" t="s">
        <v>371</v>
      </c>
      <c r="D23" s="819" t="e">
        <f>NA()</f>
        <v>#N/A</v>
      </c>
      <c r="E23" s="805"/>
      <c r="F23" s="804"/>
      <c r="G23" s="799"/>
      <c r="H23" s="799"/>
      <c r="I23" s="799"/>
      <c r="J23" s="799"/>
      <c r="K23" s="799"/>
      <c r="L23" s="799"/>
      <c r="M23" s="799"/>
      <c r="N23" s="799"/>
      <c r="O23" s="799"/>
      <c r="P23" s="799"/>
      <c r="Q23" s="799"/>
      <c r="R23" s="799"/>
      <c r="S23" s="799"/>
      <c r="T23" s="799"/>
      <c r="U23" s="799"/>
      <c r="V23" s="799"/>
      <c r="W23" s="799"/>
      <c r="X23" s="799"/>
      <c r="Y23" s="799"/>
      <c r="Z23" s="799"/>
      <c r="AA23" s="799"/>
      <c r="AB23" s="799"/>
      <c r="AC23" s="799"/>
      <c r="AD23" s="799"/>
      <c r="AE23" s="799"/>
      <c r="AF23" s="799"/>
      <c r="AG23" s="799"/>
    </row>
    <row r="24" spans="1:33" x14ac:dyDescent="0.2">
      <c r="A24" s="799"/>
      <c r="B24" s="807"/>
      <c r="C24" s="818" t="s">
        <v>370</v>
      </c>
      <c r="D24" s="817" t="s">
        <v>369</v>
      </c>
      <c r="E24" s="805"/>
      <c r="F24" s="804"/>
      <c r="G24" s="799"/>
      <c r="H24" s="799"/>
      <c r="I24" s="799"/>
      <c r="J24" s="799"/>
      <c r="K24" s="799"/>
      <c r="L24" s="799"/>
      <c r="M24" s="799"/>
      <c r="N24" s="799"/>
      <c r="O24" s="799"/>
      <c r="P24" s="799"/>
      <c r="Q24" s="799"/>
      <c r="R24" s="799"/>
      <c r="S24" s="799"/>
      <c r="T24" s="799"/>
      <c r="U24" s="799"/>
      <c r="V24" s="799"/>
      <c r="W24" s="799"/>
      <c r="X24" s="799"/>
      <c r="Y24" s="799"/>
      <c r="Z24" s="799"/>
      <c r="AA24" s="799"/>
      <c r="AB24" s="799"/>
      <c r="AC24" s="799"/>
      <c r="AD24" s="799"/>
      <c r="AE24" s="799"/>
      <c r="AF24" s="799"/>
      <c r="AG24" s="799"/>
    </row>
    <row r="25" spans="1:33" x14ac:dyDescent="0.2">
      <c r="A25" s="799"/>
      <c r="B25" s="807"/>
      <c r="C25" s="816" t="s">
        <v>368</v>
      </c>
      <c r="D25" s="815" t="s">
        <v>367</v>
      </c>
      <c r="E25" s="805"/>
      <c r="F25" s="804"/>
      <c r="G25" s="799"/>
      <c r="H25" s="799"/>
      <c r="I25" s="799"/>
      <c r="J25" s="799"/>
      <c r="K25" s="799"/>
      <c r="L25" s="799"/>
      <c r="M25" s="799"/>
      <c r="N25" s="799"/>
      <c r="O25" s="799"/>
      <c r="P25" s="799"/>
      <c r="Q25" s="799"/>
      <c r="R25" s="799"/>
      <c r="S25" s="799"/>
      <c r="T25" s="799"/>
      <c r="U25" s="799"/>
      <c r="V25" s="799"/>
      <c r="W25" s="799"/>
      <c r="X25" s="799"/>
      <c r="Y25" s="799"/>
      <c r="Z25" s="799"/>
      <c r="AA25" s="799"/>
      <c r="AB25" s="799"/>
      <c r="AC25" s="799"/>
      <c r="AD25" s="799"/>
      <c r="AE25" s="799"/>
      <c r="AF25" s="799"/>
      <c r="AG25" s="799"/>
    </row>
    <row r="26" spans="1:33" x14ac:dyDescent="0.2">
      <c r="A26" s="799"/>
      <c r="B26" s="807"/>
      <c r="C26" s="814"/>
      <c r="D26" s="814"/>
      <c r="E26" s="805"/>
      <c r="F26" s="804"/>
      <c r="G26" s="799"/>
      <c r="H26" s="799"/>
      <c r="I26" s="799"/>
      <c r="J26" s="799"/>
      <c r="K26" s="799"/>
      <c r="L26" s="799"/>
      <c r="M26" s="799"/>
      <c r="N26" s="799"/>
      <c r="O26" s="799"/>
      <c r="P26" s="799"/>
      <c r="Q26" s="799"/>
      <c r="R26" s="799"/>
      <c r="S26" s="799"/>
      <c r="T26" s="799"/>
      <c r="U26" s="799"/>
      <c r="V26" s="799"/>
      <c r="W26" s="799"/>
      <c r="X26" s="799"/>
      <c r="Y26" s="799"/>
      <c r="Z26" s="799"/>
      <c r="AA26" s="799"/>
      <c r="AB26" s="799"/>
      <c r="AC26" s="799"/>
      <c r="AD26" s="799"/>
      <c r="AE26" s="799"/>
      <c r="AF26" s="799"/>
      <c r="AG26" s="799"/>
    </row>
    <row r="27" spans="1:33" x14ac:dyDescent="0.2">
      <c r="A27" s="799"/>
      <c r="B27" s="807"/>
      <c r="C27" s="813">
        <f>_xll.qlTermStructureReferenceDate(YieldCurve)</f>
        <v>42180</v>
      </c>
      <c r="D27" s="812">
        <f>_xll.qlYieldTSDiscount(YieldCurve,C27)</f>
        <v>1</v>
      </c>
      <c r="E27" s="805"/>
      <c r="F27" s="804"/>
      <c r="G27" s="799"/>
      <c r="H27" s="799"/>
      <c r="I27" s="799"/>
      <c r="J27" s="799"/>
      <c r="K27" s="799"/>
      <c r="L27" s="799"/>
      <c r="M27" s="799"/>
      <c r="N27" s="799"/>
      <c r="O27" s="799"/>
      <c r="P27" s="799"/>
      <c r="Q27" s="799"/>
      <c r="R27" s="799"/>
      <c r="S27" s="799"/>
      <c r="T27" s="799"/>
      <c r="U27" s="799"/>
      <c r="V27" s="799"/>
      <c r="W27" s="799"/>
      <c r="X27" s="799"/>
      <c r="Y27" s="799"/>
      <c r="Z27" s="799"/>
      <c r="AA27" s="799"/>
      <c r="AB27" s="799"/>
      <c r="AC27" s="799"/>
      <c r="AD27" s="799"/>
      <c r="AE27" s="799"/>
      <c r="AF27" s="799"/>
      <c r="AG27" s="799"/>
    </row>
    <row r="28" spans="1:33" x14ac:dyDescent="0.2">
      <c r="A28" s="799"/>
      <c r="B28" s="807"/>
      <c r="C28" s="811">
        <f>MAX(_xll.ohPack(Selected!I2:I126))</f>
        <v>64095</v>
      </c>
      <c r="D28" s="458">
        <f>_xll.qlYieldTSDiscount(YieldCurve,C28)</f>
        <v>0.27286037143255587</v>
      </c>
      <c r="E28" s="805"/>
      <c r="F28" s="804"/>
      <c r="G28" s="799"/>
      <c r="H28" s="799"/>
      <c r="I28" s="799"/>
      <c r="J28" s="799"/>
      <c r="K28" s="799"/>
      <c r="L28" s="799"/>
      <c r="M28" s="799"/>
      <c r="N28" s="799"/>
      <c r="O28" s="799"/>
      <c r="P28" s="799"/>
      <c r="Q28" s="799"/>
      <c r="R28" s="799"/>
      <c r="S28" s="799"/>
      <c r="T28" s="799"/>
      <c r="U28" s="799"/>
      <c r="V28" s="799"/>
      <c r="W28" s="799"/>
      <c r="X28" s="799"/>
      <c r="Y28" s="799"/>
      <c r="Z28" s="799"/>
      <c r="AA28" s="799"/>
      <c r="AB28" s="799"/>
      <c r="AC28" s="799"/>
      <c r="AD28" s="799"/>
      <c r="AE28" s="799"/>
      <c r="AF28" s="799"/>
      <c r="AG28" s="799"/>
    </row>
    <row r="29" spans="1:33" x14ac:dyDescent="0.2">
      <c r="A29" s="799"/>
      <c r="B29" s="807"/>
      <c r="C29" s="809" t="s">
        <v>238</v>
      </c>
      <c r="D29" s="810" t="str">
        <f>_xll.ohRangeRetrieveError(Selected!J1)</f>
        <v/>
      </c>
      <c r="E29" s="805"/>
      <c r="F29" s="804"/>
      <c r="G29" s="799"/>
      <c r="H29" s="799"/>
      <c r="I29" s="799"/>
      <c r="J29" s="799"/>
      <c r="K29" s="799"/>
      <c r="L29" s="799"/>
      <c r="M29" s="799"/>
      <c r="N29" s="799"/>
      <c r="O29" s="799"/>
      <c r="P29" s="799"/>
      <c r="Q29" s="799"/>
      <c r="R29" s="799"/>
      <c r="S29" s="799"/>
      <c r="T29" s="799"/>
      <c r="U29" s="799"/>
      <c r="V29" s="799"/>
      <c r="W29" s="799"/>
      <c r="X29" s="799"/>
      <c r="Y29" s="799"/>
      <c r="Z29" s="799"/>
      <c r="AA29" s="799"/>
      <c r="AB29" s="799"/>
      <c r="AC29" s="799"/>
      <c r="AD29" s="799"/>
      <c r="AE29" s="799"/>
      <c r="AF29" s="799"/>
      <c r="AG29" s="799"/>
    </row>
    <row r="30" spans="1:33" x14ac:dyDescent="0.2">
      <c r="A30" s="799"/>
      <c r="B30" s="807"/>
      <c r="C30" s="809" t="str">
        <f>Libor!$D$7</f>
        <v>GBPON#0060</v>
      </c>
      <c r="D30" s="808" t="b">
        <f>_xll.qlRelinkableHandleLinkTo(C30,YieldCurve)</f>
        <v>1</v>
      </c>
      <c r="E30" s="805"/>
      <c r="F30" s="804"/>
      <c r="G30" s="799"/>
      <c r="H30" s="799"/>
      <c r="I30" s="799"/>
      <c r="J30" s="799"/>
      <c r="K30" s="799"/>
      <c r="L30" s="799"/>
      <c r="M30" s="799"/>
      <c r="N30" s="799"/>
      <c r="O30" s="799"/>
      <c r="P30" s="799"/>
      <c r="Q30" s="799"/>
      <c r="R30" s="799"/>
      <c r="S30" s="799"/>
      <c r="T30" s="799"/>
      <c r="U30" s="799"/>
      <c r="V30" s="799"/>
      <c r="W30" s="799"/>
      <c r="X30" s="799"/>
      <c r="Y30" s="799"/>
      <c r="Z30" s="799"/>
      <c r="AA30" s="799"/>
      <c r="AB30" s="799"/>
      <c r="AC30" s="799"/>
      <c r="AD30" s="799"/>
      <c r="AE30" s="799"/>
      <c r="AF30" s="799"/>
      <c r="AG30" s="799"/>
    </row>
    <row r="31" spans="1:33" x14ac:dyDescent="0.2">
      <c r="A31" s="799"/>
      <c r="B31" s="807"/>
      <c r="C31" s="806" t="s">
        <v>366</v>
      </c>
      <c r="D31" s="356" t="b">
        <v>0</v>
      </c>
      <c r="E31" s="805"/>
      <c r="F31" s="804"/>
      <c r="G31" s="799"/>
      <c r="H31" s="799"/>
      <c r="I31" s="799"/>
      <c r="J31" s="799"/>
      <c r="K31" s="799"/>
      <c r="L31" s="799"/>
      <c r="M31" s="799"/>
      <c r="N31" s="799"/>
      <c r="O31" s="799"/>
      <c r="P31" s="799"/>
      <c r="Q31" s="799"/>
      <c r="R31" s="799"/>
      <c r="S31" s="799"/>
      <c r="T31" s="799"/>
      <c r="U31" s="799"/>
      <c r="V31" s="799"/>
      <c r="W31" s="799"/>
      <c r="X31" s="799"/>
      <c r="Y31" s="799"/>
      <c r="Z31" s="799"/>
      <c r="AA31" s="799"/>
      <c r="AB31" s="799"/>
      <c r="AC31" s="799"/>
      <c r="AD31" s="799"/>
      <c r="AE31" s="799"/>
      <c r="AF31" s="799"/>
      <c r="AG31" s="799"/>
    </row>
    <row r="32" spans="1:33" ht="14.25" customHeight="1" thickBot="1" x14ac:dyDescent="0.25">
      <c r="A32" s="799"/>
      <c r="B32" s="803"/>
      <c r="C32" s="802"/>
      <c r="D32" s="801"/>
      <c r="E32" s="801"/>
      <c r="F32" s="800"/>
      <c r="G32" s="799"/>
      <c r="H32" s="799"/>
      <c r="I32" s="799"/>
      <c r="J32" s="799"/>
      <c r="K32" s="799"/>
      <c r="L32" s="799"/>
      <c r="M32" s="799"/>
      <c r="N32" s="799"/>
      <c r="O32" s="799"/>
      <c r="P32" s="799"/>
      <c r="Q32" s="799"/>
      <c r="R32" s="799"/>
      <c r="S32" s="799"/>
      <c r="T32" s="799"/>
      <c r="U32" s="799"/>
      <c r="V32" s="799"/>
      <c r="W32" s="799"/>
      <c r="X32" s="799"/>
      <c r="Y32" s="799"/>
      <c r="Z32" s="799"/>
      <c r="AA32" s="799"/>
      <c r="AB32" s="799"/>
      <c r="AC32" s="799"/>
      <c r="AD32" s="799"/>
      <c r="AE32" s="799"/>
      <c r="AF32" s="799"/>
      <c r="AG32" s="799"/>
    </row>
    <row r="33" spans="1:33" x14ac:dyDescent="0.2">
      <c r="A33" s="799"/>
      <c r="B33" s="799"/>
      <c r="C33" s="799"/>
      <c r="D33" s="799"/>
      <c r="E33" s="799"/>
      <c r="F33" s="799"/>
      <c r="G33" s="799"/>
      <c r="H33" s="799"/>
      <c r="I33" s="799"/>
      <c r="J33" s="799"/>
      <c r="K33" s="799"/>
      <c r="L33" s="799"/>
      <c r="M33" s="799"/>
      <c r="N33" s="799"/>
      <c r="O33" s="799"/>
      <c r="P33" s="799"/>
      <c r="Q33" s="799"/>
      <c r="R33" s="799"/>
      <c r="S33" s="799"/>
      <c r="T33" s="799"/>
      <c r="U33" s="799"/>
      <c r="V33" s="799"/>
      <c r="W33" s="799"/>
      <c r="X33" s="799"/>
      <c r="Y33" s="799"/>
      <c r="Z33" s="799"/>
      <c r="AA33" s="799"/>
      <c r="AB33" s="799"/>
      <c r="AC33" s="799"/>
      <c r="AD33" s="799"/>
      <c r="AE33" s="799"/>
      <c r="AF33" s="799"/>
      <c r="AG33" s="799"/>
    </row>
    <row r="34" spans="1:33" x14ac:dyDescent="0.2">
      <c r="A34" s="799"/>
      <c r="B34" s="799"/>
      <c r="C34" s="799"/>
      <c r="D34" s="799"/>
      <c r="E34" s="799"/>
      <c r="F34" s="799"/>
      <c r="G34" s="799"/>
      <c r="H34" s="799"/>
      <c r="I34" s="799"/>
      <c r="J34" s="799"/>
      <c r="K34" s="799"/>
      <c r="L34" s="799"/>
      <c r="M34" s="799"/>
      <c r="N34" s="799"/>
      <c r="O34" s="799"/>
      <c r="P34" s="799"/>
      <c r="Q34" s="799"/>
      <c r="R34" s="799"/>
      <c r="S34" s="799"/>
      <c r="T34" s="799"/>
      <c r="U34" s="799"/>
      <c r="V34" s="799"/>
      <c r="W34" s="799"/>
      <c r="X34" s="799"/>
      <c r="Y34" s="799"/>
      <c r="Z34" s="799"/>
      <c r="AA34" s="799"/>
      <c r="AB34" s="799"/>
      <c r="AC34" s="799"/>
      <c r="AD34" s="799"/>
      <c r="AE34" s="799"/>
      <c r="AF34" s="799"/>
      <c r="AG34" s="799"/>
    </row>
    <row r="35" spans="1:33" x14ac:dyDescent="0.2">
      <c r="A35" s="799"/>
      <c r="B35" s="799"/>
      <c r="C35" s="799"/>
      <c r="D35" s="799"/>
      <c r="E35" s="799"/>
      <c r="F35" s="799"/>
      <c r="G35" s="799"/>
      <c r="H35" s="799"/>
      <c r="I35" s="799"/>
      <c r="J35" s="799"/>
      <c r="K35" s="799"/>
      <c r="L35" s="799"/>
      <c r="M35" s="799"/>
      <c r="N35" s="799"/>
      <c r="O35" s="799"/>
      <c r="P35" s="799"/>
      <c r="Q35" s="799"/>
      <c r="R35" s="799"/>
      <c r="S35" s="799"/>
      <c r="T35" s="799"/>
      <c r="U35" s="799"/>
      <c r="V35" s="799"/>
      <c r="W35" s="799"/>
      <c r="X35" s="799"/>
      <c r="Y35" s="799"/>
      <c r="Z35" s="799"/>
      <c r="AA35" s="799"/>
      <c r="AB35" s="799"/>
      <c r="AC35" s="799"/>
      <c r="AD35" s="799"/>
      <c r="AE35" s="799"/>
      <c r="AF35" s="799"/>
      <c r="AG35" s="799"/>
    </row>
    <row r="36" spans="1:33" x14ac:dyDescent="0.2">
      <c r="A36" s="799"/>
      <c r="B36" s="799"/>
      <c r="C36" s="799"/>
      <c r="D36" s="799"/>
      <c r="E36" s="799"/>
      <c r="F36" s="799"/>
      <c r="G36" s="799"/>
      <c r="H36" s="799"/>
      <c r="I36" s="799"/>
      <c r="J36" s="799"/>
      <c r="K36" s="799"/>
      <c r="L36" s="799"/>
      <c r="M36" s="799"/>
      <c r="N36" s="799"/>
      <c r="O36" s="799"/>
      <c r="P36" s="799"/>
      <c r="Q36" s="799"/>
      <c r="R36" s="799"/>
      <c r="S36" s="799"/>
      <c r="T36" s="799"/>
      <c r="U36" s="799"/>
      <c r="V36" s="799"/>
      <c r="W36" s="799"/>
      <c r="X36" s="799"/>
      <c r="Y36" s="799"/>
      <c r="Z36" s="799"/>
      <c r="AA36" s="799"/>
      <c r="AB36" s="799"/>
      <c r="AC36" s="799"/>
      <c r="AD36" s="799"/>
      <c r="AE36" s="799"/>
      <c r="AF36" s="799"/>
      <c r="AG36" s="799"/>
    </row>
    <row r="37" spans="1:33" x14ac:dyDescent="0.2">
      <c r="A37" s="799"/>
      <c r="B37" s="799"/>
      <c r="C37" s="799"/>
      <c r="D37" s="799"/>
      <c r="E37" s="799"/>
      <c r="F37" s="799"/>
      <c r="G37" s="799"/>
      <c r="H37" s="799"/>
      <c r="I37" s="799"/>
      <c r="J37" s="799"/>
      <c r="K37" s="799"/>
      <c r="L37" s="799"/>
      <c r="M37" s="799"/>
      <c r="N37" s="799"/>
      <c r="O37" s="799"/>
      <c r="P37" s="799"/>
      <c r="Q37" s="799"/>
      <c r="R37" s="799"/>
      <c r="S37" s="799"/>
      <c r="T37" s="799"/>
      <c r="U37" s="799"/>
      <c r="V37" s="799"/>
      <c r="W37" s="799"/>
      <c r="X37" s="799"/>
      <c r="Y37" s="799"/>
      <c r="Z37" s="799"/>
      <c r="AA37" s="799"/>
      <c r="AB37" s="799"/>
      <c r="AC37" s="799"/>
      <c r="AD37" s="799"/>
      <c r="AE37" s="799"/>
      <c r="AF37" s="799"/>
      <c r="AG37" s="799"/>
    </row>
    <row r="38" spans="1:33" x14ac:dyDescent="0.2">
      <c r="A38" s="799"/>
      <c r="B38" s="799"/>
      <c r="C38" s="799"/>
      <c r="D38" s="799"/>
      <c r="E38" s="799"/>
      <c r="F38" s="799"/>
      <c r="G38" s="799"/>
      <c r="H38" s="799"/>
      <c r="I38" s="799"/>
      <c r="J38" s="799"/>
      <c r="K38" s="799"/>
      <c r="L38" s="799"/>
      <c r="M38" s="799"/>
      <c r="N38" s="799"/>
      <c r="O38" s="799"/>
      <c r="P38" s="799"/>
      <c r="Q38" s="799"/>
      <c r="R38" s="799"/>
      <c r="S38" s="799"/>
      <c r="T38" s="799"/>
      <c r="U38" s="799"/>
      <c r="V38" s="799"/>
      <c r="W38" s="799"/>
      <c r="X38" s="799"/>
      <c r="Y38" s="799"/>
      <c r="Z38" s="799"/>
      <c r="AA38" s="799"/>
      <c r="AB38" s="799"/>
      <c r="AC38" s="799"/>
      <c r="AD38" s="799"/>
      <c r="AE38" s="799"/>
      <c r="AF38" s="799"/>
      <c r="AG38" s="799"/>
    </row>
    <row r="39" spans="1:33" x14ac:dyDescent="0.2">
      <c r="A39" s="799"/>
      <c r="B39" s="799"/>
      <c r="C39" s="799"/>
      <c r="D39" s="799"/>
      <c r="E39" s="799"/>
      <c r="F39" s="799"/>
      <c r="G39" s="799"/>
      <c r="H39" s="799"/>
      <c r="I39" s="799"/>
      <c r="J39" s="799"/>
      <c r="K39" s="799"/>
      <c r="L39" s="799"/>
      <c r="M39" s="799"/>
      <c r="N39" s="799"/>
      <c r="O39" s="799"/>
      <c r="P39" s="799"/>
      <c r="Q39" s="799"/>
      <c r="R39" s="799"/>
      <c r="S39" s="799"/>
      <c r="T39" s="799"/>
      <c r="U39" s="799"/>
      <c r="V39" s="799"/>
      <c r="W39" s="799"/>
      <c r="X39" s="799"/>
      <c r="Y39" s="799"/>
      <c r="Z39" s="799"/>
      <c r="AA39" s="799"/>
      <c r="AB39" s="799"/>
      <c r="AC39" s="799"/>
      <c r="AD39" s="799"/>
      <c r="AE39" s="799"/>
      <c r="AF39" s="799"/>
      <c r="AG39" s="799"/>
    </row>
    <row r="40" spans="1:33" x14ac:dyDescent="0.2">
      <c r="A40" s="799"/>
      <c r="B40" s="799"/>
      <c r="C40" s="799"/>
      <c r="D40" s="799"/>
      <c r="E40" s="799"/>
      <c r="F40" s="799"/>
      <c r="G40" s="799"/>
      <c r="H40" s="799"/>
      <c r="I40" s="799"/>
      <c r="J40" s="799"/>
      <c r="K40" s="799"/>
      <c r="L40" s="799"/>
      <c r="M40" s="799"/>
      <c r="N40" s="799"/>
      <c r="O40" s="799"/>
      <c r="P40" s="799"/>
      <c r="Q40" s="799"/>
      <c r="R40" s="799"/>
      <c r="S40" s="799"/>
      <c r="T40" s="799"/>
      <c r="U40" s="799"/>
      <c r="V40" s="799"/>
      <c r="W40" s="799"/>
      <c r="X40" s="799"/>
      <c r="Y40" s="799"/>
      <c r="Z40" s="799"/>
      <c r="AA40" s="799"/>
      <c r="AB40" s="799"/>
      <c r="AC40" s="799"/>
      <c r="AD40" s="799"/>
      <c r="AE40" s="799"/>
      <c r="AF40" s="799"/>
      <c r="AG40" s="799"/>
    </row>
    <row r="41" spans="1:33" x14ac:dyDescent="0.2">
      <c r="A41" s="799"/>
      <c r="B41" s="799"/>
      <c r="C41" s="799"/>
      <c r="D41" s="799"/>
      <c r="E41" s="799"/>
      <c r="F41" s="799"/>
      <c r="G41" s="799"/>
      <c r="H41" s="799"/>
      <c r="I41" s="799"/>
      <c r="J41" s="799"/>
      <c r="K41" s="799"/>
      <c r="L41" s="799"/>
      <c r="M41" s="799"/>
      <c r="N41" s="799"/>
      <c r="O41" s="799"/>
      <c r="P41" s="799"/>
      <c r="Q41" s="799"/>
      <c r="R41" s="799"/>
      <c r="S41" s="799"/>
      <c r="T41" s="799"/>
      <c r="U41" s="799"/>
      <c r="V41" s="799"/>
      <c r="W41" s="799"/>
      <c r="X41" s="799"/>
      <c r="Y41" s="799"/>
      <c r="Z41" s="799"/>
      <c r="AA41" s="799"/>
      <c r="AB41" s="799"/>
      <c r="AC41" s="799"/>
      <c r="AD41" s="799"/>
      <c r="AE41" s="799"/>
      <c r="AF41" s="799"/>
      <c r="AG41" s="799"/>
    </row>
    <row r="42" spans="1:33" x14ac:dyDescent="0.2">
      <c r="A42" s="799"/>
      <c r="B42" s="799"/>
      <c r="C42" s="799"/>
      <c r="D42" s="799"/>
      <c r="E42" s="799"/>
      <c r="F42" s="799"/>
      <c r="G42" s="799"/>
      <c r="H42" s="799"/>
      <c r="I42" s="799"/>
      <c r="J42" s="799"/>
      <c r="K42" s="799"/>
      <c r="L42" s="799"/>
      <c r="M42" s="799"/>
      <c r="N42" s="799"/>
      <c r="O42" s="799"/>
      <c r="P42" s="799"/>
      <c r="Q42" s="799"/>
      <c r="R42" s="799"/>
      <c r="S42" s="799"/>
      <c r="T42" s="799"/>
      <c r="U42" s="799"/>
      <c r="V42" s="799"/>
      <c r="W42" s="799"/>
      <c r="X42" s="799"/>
      <c r="Y42" s="799"/>
      <c r="Z42" s="799"/>
      <c r="AA42" s="799"/>
      <c r="AB42" s="799"/>
      <c r="AC42" s="799"/>
      <c r="AD42" s="799"/>
      <c r="AE42" s="799"/>
      <c r="AF42" s="799"/>
      <c r="AG42" s="799"/>
    </row>
    <row r="43" spans="1:33" x14ac:dyDescent="0.2">
      <c r="A43" s="799"/>
      <c r="B43" s="799"/>
      <c r="C43" s="799"/>
      <c r="D43" s="799"/>
      <c r="E43" s="799"/>
      <c r="F43" s="799"/>
      <c r="G43" s="799"/>
      <c r="H43" s="799"/>
      <c r="I43" s="799"/>
      <c r="J43" s="799"/>
      <c r="K43" s="799"/>
      <c r="L43" s="799"/>
      <c r="M43" s="799"/>
      <c r="N43" s="799"/>
      <c r="O43" s="799"/>
      <c r="P43" s="799"/>
      <c r="Q43" s="799"/>
      <c r="R43" s="799"/>
      <c r="S43" s="799"/>
      <c r="T43" s="799"/>
      <c r="U43" s="799"/>
      <c r="V43" s="799"/>
      <c r="W43" s="799"/>
      <c r="X43" s="799"/>
      <c r="Y43" s="799"/>
      <c r="Z43" s="799"/>
      <c r="AA43" s="799"/>
      <c r="AB43" s="799"/>
      <c r="AC43" s="799"/>
      <c r="AD43" s="799"/>
      <c r="AE43" s="799"/>
      <c r="AF43" s="799"/>
      <c r="AG43" s="799"/>
    </row>
    <row r="44" spans="1:33" x14ac:dyDescent="0.2">
      <c r="A44" s="799"/>
      <c r="B44" s="799"/>
      <c r="C44" s="799"/>
      <c r="D44" s="799"/>
      <c r="E44" s="799"/>
      <c r="F44" s="799"/>
      <c r="G44" s="799"/>
      <c r="H44" s="799"/>
      <c r="I44" s="799"/>
      <c r="J44" s="799"/>
      <c r="K44" s="799"/>
      <c r="L44" s="799"/>
      <c r="M44" s="799"/>
      <c r="N44" s="799"/>
      <c r="O44" s="799"/>
      <c r="P44" s="799"/>
      <c r="Q44" s="799"/>
      <c r="R44" s="799"/>
      <c r="S44" s="799"/>
      <c r="T44" s="799"/>
      <c r="U44" s="799"/>
      <c r="V44" s="799"/>
      <c r="W44" s="799"/>
      <c r="X44" s="799"/>
      <c r="Y44" s="799"/>
      <c r="Z44" s="799"/>
      <c r="AA44" s="799"/>
      <c r="AB44" s="799"/>
      <c r="AC44" s="799"/>
      <c r="AD44" s="799"/>
      <c r="AE44" s="799"/>
      <c r="AF44" s="799"/>
      <c r="AG44" s="799"/>
    </row>
    <row r="45" spans="1:33" x14ac:dyDescent="0.2">
      <c r="A45" s="799"/>
      <c r="B45" s="799"/>
      <c r="C45" s="799"/>
      <c r="D45" s="799"/>
      <c r="E45" s="799"/>
      <c r="F45" s="799"/>
      <c r="G45" s="799"/>
      <c r="H45" s="799"/>
      <c r="I45" s="799"/>
      <c r="J45" s="799"/>
      <c r="K45" s="799"/>
      <c r="L45" s="799"/>
      <c r="M45" s="799"/>
      <c r="N45" s="799"/>
      <c r="O45" s="799"/>
      <c r="P45" s="799"/>
      <c r="Q45" s="799"/>
      <c r="R45" s="799"/>
      <c r="S45" s="799"/>
      <c r="T45" s="799"/>
      <c r="U45" s="799"/>
      <c r="V45" s="799"/>
      <c r="W45" s="799"/>
      <c r="X45" s="799"/>
      <c r="Y45" s="799"/>
      <c r="Z45" s="799"/>
      <c r="AA45" s="799"/>
      <c r="AB45" s="799"/>
      <c r="AC45" s="799"/>
      <c r="AD45" s="799"/>
      <c r="AE45" s="799"/>
      <c r="AF45" s="799"/>
      <c r="AG45" s="799"/>
    </row>
    <row r="46" spans="1:33" x14ac:dyDescent="0.2">
      <c r="A46" s="799"/>
      <c r="B46" s="799"/>
      <c r="C46" s="799"/>
      <c r="D46" s="799"/>
      <c r="E46" s="799"/>
      <c r="F46" s="799"/>
      <c r="G46" s="799"/>
      <c r="H46" s="799"/>
      <c r="I46" s="799"/>
      <c r="J46" s="799"/>
      <c r="K46" s="799"/>
      <c r="L46" s="799"/>
      <c r="M46" s="799"/>
      <c r="N46" s="799"/>
      <c r="O46" s="799"/>
      <c r="P46" s="799"/>
      <c r="Q46" s="799"/>
      <c r="R46" s="799"/>
      <c r="S46" s="799"/>
      <c r="T46" s="799"/>
      <c r="U46" s="799"/>
      <c r="V46" s="799"/>
      <c r="W46" s="799"/>
      <c r="X46" s="799"/>
      <c r="Y46" s="799"/>
      <c r="Z46" s="799"/>
      <c r="AA46" s="799"/>
      <c r="AB46" s="799"/>
      <c r="AC46" s="799"/>
      <c r="AD46" s="799"/>
      <c r="AE46" s="799"/>
      <c r="AF46" s="799"/>
      <c r="AG46" s="799"/>
    </row>
    <row r="47" spans="1:33" x14ac:dyDescent="0.2">
      <c r="A47" s="799"/>
      <c r="B47" s="799"/>
      <c r="C47" s="799"/>
      <c r="D47" s="799"/>
      <c r="E47" s="799"/>
      <c r="F47" s="799"/>
      <c r="G47" s="799"/>
      <c r="H47" s="799"/>
      <c r="I47" s="799"/>
      <c r="J47" s="799"/>
      <c r="K47" s="799"/>
      <c r="L47" s="799"/>
      <c r="M47" s="799"/>
      <c r="N47" s="799"/>
      <c r="O47" s="799"/>
      <c r="P47" s="799"/>
      <c r="Q47" s="799"/>
      <c r="R47" s="799"/>
      <c r="S47" s="799"/>
      <c r="T47" s="799"/>
      <c r="U47" s="799"/>
      <c r="V47" s="799"/>
      <c r="W47" s="799"/>
      <c r="X47" s="799"/>
      <c r="Y47" s="799"/>
      <c r="Z47" s="799"/>
      <c r="AA47" s="799"/>
      <c r="AB47" s="799"/>
      <c r="AC47" s="799"/>
      <c r="AD47" s="799"/>
      <c r="AE47" s="799"/>
      <c r="AF47" s="799"/>
      <c r="AG47" s="799"/>
    </row>
    <row r="48" spans="1:33" x14ac:dyDescent="0.2">
      <c r="A48" s="799"/>
      <c r="B48" s="799"/>
      <c r="C48" s="799"/>
      <c r="D48" s="799"/>
      <c r="E48" s="799"/>
      <c r="F48" s="799"/>
      <c r="G48" s="799"/>
      <c r="H48" s="799"/>
      <c r="I48" s="799"/>
      <c r="J48" s="799"/>
      <c r="K48" s="799"/>
      <c r="L48" s="799"/>
      <c r="M48" s="799"/>
      <c r="N48" s="799"/>
      <c r="O48" s="799"/>
      <c r="P48" s="799"/>
      <c r="Q48" s="799"/>
      <c r="R48" s="799"/>
      <c r="S48" s="799"/>
      <c r="T48" s="799"/>
      <c r="U48" s="799"/>
      <c r="V48" s="799"/>
      <c r="W48" s="799"/>
      <c r="X48" s="799"/>
      <c r="Y48" s="799"/>
      <c r="Z48" s="799"/>
      <c r="AA48" s="799"/>
      <c r="AB48" s="799"/>
      <c r="AC48" s="799"/>
      <c r="AD48" s="799"/>
      <c r="AE48" s="799"/>
      <c r="AF48" s="799"/>
      <c r="AG48" s="799"/>
    </row>
    <row r="49" spans="1:33" x14ac:dyDescent="0.2">
      <c r="A49" s="799"/>
      <c r="B49" s="799"/>
      <c r="C49" s="799"/>
      <c r="D49" s="799"/>
      <c r="E49" s="799"/>
      <c r="F49" s="799"/>
      <c r="G49" s="799"/>
      <c r="H49" s="799"/>
      <c r="I49" s="799"/>
      <c r="J49" s="799"/>
      <c r="K49" s="799"/>
      <c r="L49" s="799"/>
      <c r="M49" s="799"/>
      <c r="N49" s="799"/>
      <c r="O49" s="799"/>
      <c r="P49" s="799"/>
      <c r="Q49" s="799"/>
      <c r="R49" s="799"/>
      <c r="S49" s="799"/>
      <c r="T49" s="799"/>
      <c r="U49" s="799"/>
      <c r="V49" s="799"/>
      <c r="W49" s="799"/>
      <c r="X49" s="799"/>
      <c r="Y49" s="799"/>
      <c r="Z49" s="799"/>
      <c r="AA49" s="799"/>
      <c r="AB49" s="799"/>
      <c r="AC49" s="799"/>
      <c r="AD49" s="799"/>
      <c r="AE49" s="799"/>
      <c r="AF49" s="799"/>
      <c r="AG49" s="799"/>
    </row>
    <row r="50" spans="1:33" x14ac:dyDescent="0.2">
      <c r="A50" s="799"/>
      <c r="B50" s="799"/>
      <c r="C50" s="799"/>
      <c r="D50" s="799"/>
      <c r="E50" s="799"/>
      <c r="F50" s="799"/>
      <c r="G50" s="799"/>
      <c r="H50" s="799"/>
      <c r="I50" s="799"/>
      <c r="J50" s="799"/>
      <c r="K50" s="799"/>
      <c r="L50" s="799"/>
      <c r="M50" s="799"/>
      <c r="N50" s="799"/>
      <c r="O50" s="799"/>
      <c r="P50" s="799"/>
      <c r="Q50" s="799"/>
      <c r="R50" s="799"/>
      <c r="S50" s="799"/>
      <c r="T50" s="799"/>
      <c r="U50" s="799"/>
      <c r="V50" s="799"/>
      <c r="W50" s="799"/>
      <c r="X50" s="799"/>
      <c r="Y50" s="799"/>
      <c r="Z50" s="799"/>
      <c r="AA50" s="799"/>
      <c r="AB50" s="799"/>
      <c r="AC50" s="799"/>
      <c r="AD50" s="799"/>
      <c r="AE50" s="799"/>
      <c r="AF50" s="799"/>
      <c r="AG50" s="799"/>
    </row>
    <row r="51" spans="1:33" x14ac:dyDescent="0.2">
      <c r="A51" s="799"/>
      <c r="B51" s="799"/>
      <c r="C51" s="799"/>
      <c r="D51" s="799"/>
      <c r="E51" s="799"/>
      <c r="F51" s="799"/>
      <c r="G51" s="799"/>
      <c r="H51" s="799"/>
      <c r="I51" s="799"/>
      <c r="J51" s="799"/>
      <c r="K51" s="799"/>
      <c r="L51" s="799"/>
      <c r="M51" s="799"/>
      <c r="N51" s="799"/>
      <c r="O51" s="799"/>
      <c r="P51" s="799"/>
      <c r="Q51" s="799"/>
      <c r="R51" s="799"/>
      <c r="S51" s="799"/>
      <c r="T51" s="799"/>
      <c r="U51" s="799"/>
      <c r="V51" s="799"/>
      <c r="W51" s="799"/>
      <c r="X51" s="799"/>
      <c r="Y51" s="799"/>
      <c r="Z51" s="799"/>
      <c r="AA51" s="799"/>
      <c r="AB51" s="799"/>
      <c r="AC51" s="799"/>
      <c r="AD51" s="799"/>
      <c r="AE51" s="799"/>
      <c r="AF51" s="799"/>
      <c r="AG51" s="799"/>
    </row>
    <row r="52" spans="1:33" x14ac:dyDescent="0.2">
      <c r="A52" s="799"/>
      <c r="B52" s="799"/>
      <c r="C52" s="799"/>
      <c r="D52" s="799"/>
      <c r="E52" s="799"/>
      <c r="F52" s="799"/>
      <c r="G52" s="799"/>
      <c r="H52" s="799"/>
      <c r="I52" s="799"/>
      <c r="J52" s="799"/>
      <c r="K52" s="799"/>
      <c r="L52" s="799"/>
      <c r="M52" s="799"/>
      <c r="N52" s="799"/>
      <c r="O52" s="799"/>
      <c r="P52" s="799"/>
      <c r="Q52" s="799"/>
      <c r="R52" s="799"/>
      <c r="S52" s="799"/>
      <c r="T52" s="799"/>
      <c r="U52" s="799"/>
      <c r="V52" s="799"/>
      <c r="W52" s="799"/>
      <c r="X52" s="799"/>
      <c r="Y52" s="799"/>
      <c r="Z52" s="799"/>
      <c r="AA52" s="799"/>
      <c r="AB52" s="799"/>
      <c r="AC52" s="799"/>
      <c r="AD52" s="799"/>
      <c r="AE52" s="799"/>
      <c r="AF52" s="799"/>
      <c r="AG52" s="799"/>
    </row>
    <row r="53" spans="1:33" x14ac:dyDescent="0.2">
      <c r="A53" s="799"/>
      <c r="B53" s="799"/>
      <c r="C53" s="799"/>
      <c r="D53" s="799"/>
      <c r="E53" s="799"/>
      <c r="F53" s="799"/>
      <c r="G53" s="799"/>
      <c r="H53" s="799"/>
      <c r="I53" s="799"/>
      <c r="J53" s="799"/>
      <c r="K53" s="799"/>
      <c r="L53" s="799"/>
      <c r="M53" s="799"/>
      <c r="N53" s="799"/>
      <c r="O53" s="799"/>
      <c r="P53" s="799"/>
      <c r="Q53" s="799"/>
      <c r="R53" s="799"/>
      <c r="S53" s="799"/>
      <c r="T53" s="799"/>
      <c r="U53" s="799"/>
      <c r="V53" s="799"/>
      <c r="W53" s="799"/>
      <c r="X53" s="799"/>
      <c r="Y53" s="799"/>
      <c r="Z53" s="799"/>
      <c r="AA53" s="799"/>
      <c r="AB53" s="799"/>
      <c r="AC53" s="799"/>
      <c r="AD53" s="799"/>
      <c r="AE53" s="799"/>
      <c r="AF53" s="799"/>
      <c r="AG53" s="799"/>
    </row>
    <row r="54" spans="1:33" x14ac:dyDescent="0.2">
      <c r="A54" s="799"/>
      <c r="B54" s="799"/>
      <c r="C54" s="799"/>
      <c r="D54" s="799"/>
      <c r="E54" s="799"/>
      <c r="F54" s="799"/>
      <c r="G54" s="799"/>
      <c r="H54" s="799"/>
      <c r="I54" s="799"/>
      <c r="J54" s="799"/>
      <c r="K54" s="799"/>
      <c r="L54" s="799"/>
      <c r="M54" s="799"/>
      <c r="N54" s="799"/>
      <c r="O54" s="799"/>
      <c r="P54" s="799"/>
      <c r="Q54" s="799"/>
      <c r="R54" s="799"/>
      <c r="S54" s="799"/>
      <c r="T54" s="799"/>
      <c r="U54" s="799"/>
      <c r="V54" s="799"/>
      <c r="W54" s="799"/>
      <c r="X54" s="799"/>
      <c r="Y54" s="799"/>
      <c r="Z54" s="799"/>
      <c r="AA54" s="799"/>
      <c r="AB54" s="799"/>
      <c r="AC54" s="799"/>
      <c r="AD54" s="799"/>
      <c r="AE54" s="799"/>
      <c r="AF54" s="799"/>
      <c r="AG54" s="799"/>
    </row>
    <row r="55" spans="1:33" x14ac:dyDescent="0.2">
      <c r="A55" s="799"/>
      <c r="B55" s="799"/>
      <c r="C55" s="799"/>
      <c r="D55" s="799"/>
      <c r="E55" s="799"/>
      <c r="F55" s="799"/>
      <c r="G55" s="799"/>
      <c r="H55" s="799"/>
      <c r="I55" s="799"/>
      <c r="J55" s="799"/>
      <c r="K55" s="799"/>
      <c r="L55" s="799"/>
      <c r="M55" s="799"/>
      <c r="N55" s="799"/>
      <c r="O55" s="799"/>
      <c r="P55" s="799"/>
      <c r="Q55" s="799"/>
      <c r="R55" s="799"/>
      <c r="S55" s="799"/>
      <c r="T55" s="799"/>
      <c r="U55" s="799"/>
      <c r="V55" s="799"/>
      <c r="W55" s="799"/>
      <c r="X55" s="799"/>
      <c r="Y55" s="799"/>
      <c r="Z55" s="799"/>
      <c r="AA55" s="799"/>
      <c r="AB55" s="799"/>
      <c r="AC55" s="799"/>
      <c r="AD55" s="799"/>
      <c r="AE55" s="799"/>
      <c r="AF55" s="799"/>
      <c r="AG55" s="799"/>
    </row>
    <row r="56" spans="1:33" x14ac:dyDescent="0.2">
      <c r="A56" s="799"/>
      <c r="B56" s="799"/>
      <c r="C56" s="799"/>
      <c r="D56" s="799"/>
      <c r="E56" s="799"/>
      <c r="F56" s="799"/>
      <c r="G56" s="799"/>
      <c r="H56" s="799"/>
      <c r="I56" s="799"/>
      <c r="J56" s="799"/>
      <c r="K56" s="799"/>
      <c r="L56" s="799"/>
      <c r="M56" s="799"/>
      <c r="N56" s="799"/>
      <c r="O56" s="799"/>
      <c r="P56" s="799"/>
      <c r="Q56" s="799"/>
      <c r="R56" s="799"/>
      <c r="S56" s="799"/>
      <c r="T56" s="799"/>
      <c r="U56" s="799"/>
      <c r="V56" s="799"/>
      <c r="W56" s="799"/>
      <c r="X56" s="799"/>
      <c r="Y56" s="799"/>
      <c r="Z56" s="799"/>
      <c r="AA56" s="799"/>
      <c r="AB56" s="799"/>
      <c r="AC56" s="799"/>
      <c r="AD56" s="799"/>
      <c r="AE56" s="799"/>
      <c r="AF56" s="799"/>
      <c r="AG56" s="799"/>
    </row>
    <row r="57" spans="1:33" x14ac:dyDescent="0.2">
      <c r="A57" s="799"/>
      <c r="B57" s="799"/>
      <c r="C57" s="799"/>
      <c r="D57" s="799"/>
      <c r="E57" s="799"/>
      <c r="F57" s="799"/>
      <c r="G57" s="799"/>
      <c r="H57" s="799"/>
      <c r="I57" s="799"/>
      <c r="J57" s="799"/>
      <c r="K57" s="799"/>
      <c r="L57" s="799"/>
      <c r="M57" s="799"/>
      <c r="N57" s="799"/>
      <c r="O57" s="799"/>
      <c r="P57" s="799"/>
      <c r="Q57" s="799"/>
      <c r="R57" s="799"/>
      <c r="S57" s="799"/>
      <c r="T57" s="799"/>
      <c r="U57" s="799"/>
      <c r="V57" s="799"/>
      <c r="W57" s="799"/>
      <c r="X57" s="799"/>
      <c r="Y57" s="799"/>
      <c r="Z57" s="799"/>
      <c r="AA57" s="799"/>
      <c r="AB57" s="799"/>
      <c r="AC57" s="799"/>
      <c r="AD57" s="799"/>
      <c r="AE57" s="799"/>
      <c r="AF57" s="799"/>
      <c r="AG57" s="799"/>
    </row>
    <row r="58" spans="1:33" x14ac:dyDescent="0.2">
      <c r="A58" s="799"/>
      <c r="B58" s="799"/>
      <c r="C58" s="799"/>
      <c r="D58" s="799"/>
      <c r="E58" s="799"/>
      <c r="F58" s="799"/>
      <c r="G58" s="799"/>
      <c r="H58" s="799"/>
      <c r="I58" s="799"/>
      <c r="J58" s="799"/>
      <c r="K58" s="799"/>
      <c r="L58" s="799"/>
      <c r="M58" s="799"/>
      <c r="N58" s="799"/>
      <c r="O58" s="799"/>
      <c r="P58" s="799"/>
      <c r="Q58" s="799"/>
      <c r="R58" s="799"/>
      <c r="S58" s="799"/>
      <c r="T58" s="799"/>
      <c r="U58" s="799"/>
      <c r="V58" s="799"/>
      <c r="W58" s="799"/>
      <c r="X58" s="799"/>
      <c r="Y58" s="799"/>
      <c r="Z58" s="799"/>
      <c r="AA58" s="799"/>
      <c r="AB58" s="799"/>
      <c r="AC58" s="799"/>
      <c r="AD58" s="799"/>
      <c r="AE58" s="799"/>
      <c r="AF58" s="799"/>
      <c r="AG58" s="799"/>
    </row>
    <row r="59" spans="1:33" x14ac:dyDescent="0.2">
      <c r="A59" s="799"/>
      <c r="B59" s="799"/>
      <c r="C59" s="799"/>
      <c r="D59" s="799"/>
      <c r="E59" s="799"/>
      <c r="F59" s="799"/>
      <c r="G59" s="799"/>
      <c r="H59" s="799"/>
      <c r="I59" s="799"/>
      <c r="J59" s="799"/>
      <c r="K59" s="799"/>
      <c r="L59" s="799"/>
      <c r="M59" s="799"/>
      <c r="N59" s="799"/>
      <c r="O59" s="799"/>
      <c r="P59" s="799"/>
      <c r="Q59" s="799"/>
      <c r="R59" s="799"/>
      <c r="S59" s="799"/>
      <c r="T59" s="799"/>
      <c r="U59" s="799"/>
      <c r="V59" s="799"/>
      <c r="W59" s="799"/>
      <c r="X59" s="799"/>
      <c r="Y59" s="799"/>
      <c r="Z59" s="799"/>
      <c r="AA59" s="799"/>
      <c r="AB59" s="799"/>
      <c r="AC59" s="799"/>
      <c r="AD59" s="799"/>
      <c r="AE59" s="799"/>
      <c r="AF59" s="799"/>
      <c r="AG59" s="799"/>
    </row>
    <row r="60" spans="1:33" x14ac:dyDescent="0.2">
      <c r="A60" s="799"/>
      <c r="B60" s="799"/>
      <c r="C60" s="799"/>
      <c r="D60" s="799"/>
      <c r="E60" s="799"/>
      <c r="F60" s="799"/>
      <c r="G60" s="799"/>
      <c r="H60" s="799"/>
      <c r="I60" s="799"/>
      <c r="J60" s="799"/>
      <c r="K60" s="799"/>
      <c r="L60" s="799"/>
      <c r="M60" s="799"/>
      <c r="N60" s="799"/>
      <c r="O60" s="799"/>
      <c r="P60" s="799"/>
      <c r="Q60" s="799"/>
      <c r="R60" s="799"/>
      <c r="S60" s="799"/>
      <c r="T60" s="799"/>
      <c r="U60" s="799"/>
      <c r="V60" s="799"/>
      <c r="W60" s="799"/>
      <c r="X60" s="799"/>
      <c r="Y60" s="799"/>
      <c r="Z60" s="799"/>
      <c r="AA60" s="799"/>
      <c r="AB60" s="799"/>
      <c r="AC60" s="799"/>
      <c r="AD60" s="799"/>
      <c r="AE60" s="799"/>
      <c r="AF60" s="799"/>
      <c r="AG60" s="799"/>
    </row>
    <row r="61" spans="1:33" x14ac:dyDescent="0.2">
      <c r="A61" s="799"/>
      <c r="B61" s="799"/>
      <c r="C61" s="799"/>
      <c r="D61" s="799"/>
      <c r="E61" s="799"/>
      <c r="F61" s="799"/>
      <c r="G61" s="799"/>
      <c r="H61" s="799"/>
      <c r="I61" s="799"/>
      <c r="J61" s="799"/>
      <c r="K61" s="799"/>
      <c r="L61" s="799"/>
      <c r="M61" s="799"/>
      <c r="N61" s="799"/>
      <c r="O61" s="799"/>
      <c r="P61" s="799"/>
      <c r="Q61" s="799"/>
      <c r="R61" s="799"/>
      <c r="S61" s="799"/>
      <c r="T61" s="799"/>
      <c r="U61" s="799"/>
      <c r="V61" s="799"/>
      <c r="W61" s="799"/>
      <c r="X61" s="799"/>
      <c r="Y61" s="799"/>
      <c r="Z61" s="799"/>
      <c r="AA61" s="799"/>
      <c r="AB61" s="799"/>
      <c r="AC61" s="799"/>
      <c r="AD61" s="799"/>
      <c r="AE61" s="799"/>
      <c r="AF61" s="799"/>
      <c r="AG61" s="799"/>
    </row>
    <row r="62" spans="1:33" x14ac:dyDescent="0.2">
      <c r="A62" s="799"/>
      <c r="B62" s="799"/>
      <c r="C62" s="799"/>
      <c r="D62" s="799"/>
      <c r="E62" s="799"/>
      <c r="F62" s="799"/>
      <c r="G62" s="799"/>
      <c r="H62" s="799"/>
      <c r="I62" s="799"/>
      <c r="J62" s="799"/>
      <c r="K62" s="799"/>
      <c r="L62" s="799"/>
      <c r="M62" s="799"/>
      <c r="N62" s="799"/>
      <c r="O62" s="799"/>
      <c r="P62" s="799"/>
      <c r="Q62" s="799"/>
      <c r="R62" s="799"/>
      <c r="S62" s="799"/>
      <c r="T62" s="799"/>
      <c r="U62" s="799"/>
      <c r="V62" s="799"/>
      <c r="W62" s="799"/>
      <c r="X62" s="799"/>
      <c r="Y62" s="799"/>
      <c r="Z62" s="799"/>
      <c r="AA62" s="799"/>
      <c r="AB62" s="799"/>
      <c r="AC62" s="799"/>
      <c r="AD62" s="799"/>
      <c r="AE62" s="799"/>
      <c r="AF62" s="799"/>
      <c r="AG62" s="799"/>
    </row>
    <row r="63" spans="1:33" x14ac:dyDescent="0.2">
      <c r="A63" s="799"/>
      <c r="B63" s="799"/>
      <c r="C63" s="799"/>
      <c r="D63" s="799"/>
      <c r="E63" s="799"/>
      <c r="F63" s="799"/>
      <c r="G63" s="799"/>
      <c r="H63" s="799"/>
      <c r="I63" s="799"/>
      <c r="J63" s="799"/>
      <c r="K63" s="799"/>
      <c r="L63" s="799"/>
      <c r="M63" s="799"/>
      <c r="N63" s="799"/>
      <c r="O63" s="799"/>
      <c r="P63" s="799"/>
      <c r="Q63" s="799"/>
      <c r="R63" s="799"/>
      <c r="S63" s="799"/>
      <c r="T63" s="799"/>
      <c r="U63" s="799"/>
      <c r="V63" s="799"/>
      <c r="W63" s="799"/>
      <c r="X63" s="799"/>
      <c r="Y63" s="799"/>
      <c r="Z63" s="799"/>
      <c r="AA63" s="799"/>
      <c r="AB63" s="799"/>
      <c r="AC63" s="799"/>
      <c r="AD63" s="799"/>
      <c r="AE63" s="799"/>
      <c r="AF63" s="799"/>
      <c r="AG63" s="799"/>
    </row>
    <row r="64" spans="1:33" x14ac:dyDescent="0.2">
      <c r="A64" s="799"/>
      <c r="B64" s="799"/>
      <c r="C64" s="799"/>
      <c r="D64" s="799"/>
      <c r="E64" s="799"/>
      <c r="F64" s="799"/>
      <c r="G64" s="799"/>
      <c r="H64" s="799"/>
      <c r="I64" s="799"/>
      <c r="J64" s="799"/>
      <c r="K64" s="799"/>
      <c r="L64" s="799"/>
      <c r="M64" s="799"/>
      <c r="N64" s="799"/>
      <c r="O64" s="799"/>
      <c r="P64" s="799"/>
      <c r="Q64" s="799"/>
      <c r="R64" s="799"/>
      <c r="S64" s="799"/>
      <c r="T64" s="799"/>
      <c r="U64" s="799"/>
      <c r="V64" s="799"/>
      <c r="W64" s="799"/>
      <c r="X64" s="799"/>
      <c r="Y64" s="799"/>
      <c r="Z64" s="799"/>
      <c r="AA64" s="799"/>
      <c r="AB64" s="799"/>
      <c r="AC64" s="799"/>
      <c r="AD64" s="799"/>
      <c r="AE64" s="799"/>
      <c r="AF64" s="799"/>
      <c r="AG64" s="799"/>
    </row>
    <row r="65" spans="1:33" x14ac:dyDescent="0.2">
      <c r="A65" s="799"/>
      <c r="B65" s="799"/>
      <c r="C65" s="799"/>
      <c r="D65" s="799"/>
      <c r="E65" s="799"/>
      <c r="F65" s="799"/>
      <c r="G65" s="799"/>
      <c r="H65" s="799"/>
      <c r="I65" s="799"/>
      <c r="J65" s="799"/>
      <c r="O65" s="799"/>
      <c r="P65" s="799"/>
      <c r="Q65" s="799"/>
      <c r="R65" s="799"/>
      <c r="S65" s="799"/>
      <c r="T65" s="799"/>
      <c r="U65" s="799"/>
      <c r="V65" s="799"/>
      <c r="W65" s="799"/>
      <c r="X65" s="799"/>
      <c r="Y65" s="799"/>
      <c r="Z65" s="799"/>
      <c r="AA65" s="799"/>
      <c r="AB65" s="799"/>
      <c r="AC65" s="799"/>
      <c r="AD65" s="799"/>
      <c r="AE65" s="799"/>
      <c r="AF65" s="799"/>
      <c r="AG65" s="799"/>
    </row>
    <row r="66" spans="1:33" x14ac:dyDescent="0.2">
      <c r="A66" s="799"/>
      <c r="B66" s="799"/>
      <c r="C66" s="799"/>
      <c r="D66" s="799"/>
      <c r="E66" s="799"/>
      <c r="F66" s="799"/>
      <c r="G66" s="799"/>
      <c r="H66" s="799"/>
      <c r="I66" s="799"/>
      <c r="J66" s="799"/>
      <c r="O66" s="799"/>
      <c r="P66" s="799"/>
      <c r="Q66" s="799"/>
      <c r="R66" s="799"/>
      <c r="S66" s="799"/>
      <c r="T66" s="799"/>
      <c r="U66" s="799"/>
      <c r="V66" s="799"/>
      <c r="W66" s="799"/>
      <c r="X66" s="799"/>
      <c r="Y66" s="799"/>
      <c r="Z66" s="799"/>
      <c r="AA66" s="799"/>
      <c r="AB66" s="799"/>
      <c r="AC66" s="799"/>
      <c r="AD66" s="799"/>
      <c r="AE66" s="799"/>
      <c r="AF66" s="799"/>
      <c r="AG66" s="799"/>
    </row>
    <row r="67" spans="1:33" x14ac:dyDescent="0.2">
      <c r="A67" s="799"/>
      <c r="B67" s="799"/>
      <c r="C67" s="799"/>
      <c r="D67" s="799"/>
      <c r="E67" s="799"/>
      <c r="F67" s="799"/>
      <c r="G67" s="799"/>
      <c r="H67" s="799"/>
      <c r="I67" s="799"/>
      <c r="J67" s="799"/>
      <c r="O67" s="799"/>
      <c r="P67" s="799"/>
      <c r="Q67" s="799"/>
      <c r="R67" s="799"/>
      <c r="S67" s="799"/>
      <c r="T67" s="799"/>
      <c r="U67" s="799"/>
      <c r="V67" s="799"/>
      <c r="W67" s="799"/>
      <c r="X67" s="799"/>
      <c r="Y67" s="799"/>
      <c r="Z67" s="799"/>
      <c r="AA67" s="799"/>
      <c r="AB67" s="799"/>
      <c r="AC67" s="799"/>
      <c r="AD67" s="799"/>
      <c r="AE67" s="799"/>
      <c r="AF67" s="799"/>
      <c r="AG67" s="799"/>
    </row>
    <row r="68" spans="1:33" x14ac:dyDescent="0.2">
      <c r="A68" s="799"/>
      <c r="B68" s="799"/>
      <c r="C68" s="799"/>
      <c r="D68" s="799"/>
      <c r="E68" s="799"/>
      <c r="F68" s="799"/>
      <c r="G68" s="799"/>
      <c r="H68" s="799"/>
      <c r="I68" s="799"/>
      <c r="J68" s="799"/>
      <c r="O68" s="799"/>
      <c r="P68" s="799"/>
      <c r="Q68" s="799"/>
      <c r="R68" s="799"/>
      <c r="S68" s="799"/>
      <c r="T68" s="799"/>
      <c r="U68" s="799"/>
      <c r="V68" s="799"/>
      <c r="W68" s="799"/>
      <c r="X68" s="799"/>
      <c r="Y68" s="799"/>
      <c r="Z68" s="799"/>
      <c r="AA68" s="799"/>
      <c r="AB68" s="799"/>
      <c r="AC68" s="799"/>
      <c r="AD68" s="799"/>
      <c r="AE68" s="799"/>
      <c r="AF68" s="799"/>
      <c r="AG68" s="799"/>
    </row>
    <row r="69" spans="1:33" x14ac:dyDescent="0.2">
      <c r="A69" s="799"/>
      <c r="B69" s="799"/>
      <c r="C69" s="799"/>
      <c r="D69" s="799"/>
      <c r="E69" s="799"/>
      <c r="F69" s="799"/>
      <c r="G69" s="799"/>
      <c r="H69" s="799"/>
      <c r="I69" s="799"/>
      <c r="O69" s="799"/>
      <c r="P69" s="799"/>
      <c r="Q69" s="799"/>
      <c r="R69" s="799"/>
      <c r="S69" s="799"/>
      <c r="T69" s="799"/>
      <c r="U69" s="799"/>
      <c r="V69" s="799"/>
      <c r="W69" s="799"/>
      <c r="X69" s="799"/>
      <c r="Y69" s="799"/>
      <c r="Z69" s="799"/>
      <c r="AA69" s="799"/>
      <c r="AB69" s="799"/>
      <c r="AC69" s="799"/>
      <c r="AD69" s="799"/>
      <c r="AE69" s="799"/>
      <c r="AF69" s="799"/>
      <c r="AG69" s="799"/>
    </row>
    <row r="70" spans="1:33" x14ac:dyDescent="0.2">
      <c r="A70" s="799"/>
      <c r="B70" s="799"/>
      <c r="C70" s="799"/>
      <c r="D70" s="799"/>
      <c r="E70" s="799"/>
      <c r="F70" s="799"/>
      <c r="G70" s="799"/>
      <c r="H70" s="799"/>
      <c r="I70" s="799"/>
      <c r="O70" s="799"/>
      <c r="P70" s="799"/>
      <c r="Q70" s="799"/>
      <c r="R70" s="799"/>
      <c r="S70" s="799"/>
      <c r="T70" s="799"/>
      <c r="U70" s="799"/>
      <c r="V70" s="799"/>
      <c r="W70" s="799"/>
      <c r="X70" s="799"/>
      <c r="Y70" s="799"/>
      <c r="Z70" s="799"/>
      <c r="AA70" s="799"/>
      <c r="AB70" s="799"/>
      <c r="AC70" s="799"/>
      <c r="AD70" s="799"/>
      <c r="AE70" s="799"/>
      <c r="AF70" s="799"/>
      <c r="AG70" s="799"/>
    </row>
  </sheetData>
  <mergeCells count="3">
    <mergeCell ref="B2:F2"/>
    <mergeCell ref="K2:N2"/>
    <mergeCell ref="K9:N9"/>
  </mergeCells>
  <dataValidations count="7">
    <dataValidation type="list" allowBlank="1" showInputMessage="1" showErrorMessage="1" sqref="M13">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2"/>
  <sheetViews>
    <sheetView workbookViewId="0">
      <selection activeCell="L2" sqref="L2"/>
    </sheetView>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16.42578125" style="400" customWidth="1"/>
    <col min="13" max="13" width="20.7109375" style="399" customWidth="1"/>
    <col min="14" max="14" width="2.7109375" style="399" customWidth="1"/>
    <col min="15" max="15" width="2.5703125" style="399" customWidth="1"/>
    <col min="16" max="16" width="4" style="399" bestFit="1" customWidth="1"/>
    <col min="17" max="18" width="3" style="399" bestFit="1" customWidth="1"/>
    <col min="19" max="16384" width="9.140625" style="399"/>
  </cols>
  <sheetData>
    <row r="1" spans="1:18" ht="11.25" customHeight="1" x14ac:dyDescent="0.2">
      <c r="A1" s="66"/>
      <c r="B1" s="59"/>
      <c r="C1" s="85"/>
      <c r="D1" s="85"/>
      <c r="E1" s="85"/>
      <c r="F1" s="85"/>
      <c r="G1" s="85"/>
      <c r="H1" s="85"/>
      <c r="I1" s="85"/>
      <c r="J1" s="59" t="s">
        <v>87</v>
      </c>
      <c r="K1" s="59" t="str">
        <f>Currency&amp;"_YC"&amp;"STDRH"</f>
        <v>GBP_YCSTDRH</v>
      </c>
      <c r="L1" s="763" t="str">
        <f>K1&amp;"_Swaps.xml"</f>
        <v>GBP_YCSTDRH_Swaps.xml</v>
      </c>
      <c r="M1" s="85"/>
      <c r="N1" s="746"/>
    </row>
    <row r="2" spans="1:18" ht="25.5" customHeight="1" x14ac:dyDescent="0.2">
      <c r="A2" s="66"/>
      <c r="B2" s="297" t="s">
        <v>348</v>
      </c>
      <c r="C2" s="297" t="s">
        <v>130</v>
      </c>
      <c r="D2" s="297"/>
      <c r="E2" s="297"/>
      <c r="F2" s="297"/>
      <c r="G2" s="297" t="s">
        <v>392</v>
      </c>
      <c r="H2" s="297" t="s">
        <v>391</v>
      </c>
      <c r="I2" s="297" t="s">
        <v>390</v>
      </c>
      <c r="J2" s="297" t="s">
        <v>129</v>
      </c>
      <c r="K2" s="297" t="s">
        <v>347</v>
      </c>
      <c r="L2" s="762" t="str">
        <f>IF(Serialize,_xll.ohObjectSave(L3:L41,SerializationPath&amp;L1,FileOverwrite,Serialize),"---")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760" t="str">
        <f>IF(UPPER(FamilyName)="IBOR",_xll.qlEuribor(,$J$1,,Permanent,Trigger,ObjectOverwrite),IF(UPPER(FamilyName)="LIBOR",_xll.qlLibor(,Currency,$J$1,,Permanent,Trigger,ObjectOverwrite),"--"))</f>
        <v>obj_00381#0052</v>
      </c>
      <c r="M3" s="759" t="str">
        <f>_xll.ohRangeRetrieveError(L3)</f>
        <v/>
      </c>
      <c r="N3" s="746"/>
    </row>
    <row r="4" spans="1:18" ht="11.25" customHeight="1" thickBot="1" x14ac:dyDescent="0.25">
      <c r="A4" s="89"/>
      <c r="B4" s="85"/>
      <c r="C4" s="85"/>
      <c r="D4" s="85"/>
      <c r="E4" s="85"/>
      <c r="F4" s="85"/>
      <c r="G4" s="85"/>
      <c r="H4" s="85"/>
      <c r="I4" s="85"/>
      <c r="J4" s="85"/>
      <c r="K4" s="85"/>
      <c r="L4" s="85"/>
      <c r="M4" s="85"/>
      <c r="N4" s="746"/>
    </row>
    <row r="5" spans="1:18" ht="11.25" customHeight="1" x14ac:dyDescent="0.2">
      <c r="A5" s="66"/>
      <c r="B5" s="758">
        <v>0</v>
      </c>
      <c r="C5" s="758" t="s">
        <v>389</v>
      </c>
      <c r="D5" s="758" t="s">
        <v>64</v>
      </c>
      <c r="E5" s="758" t="str">
        <f t="array" ref="E5:E41">VLOOKUP(Currency,Conventions,2)</f>
        <v>SB</v>
      </c>
      <c r="F5" s="758" t="str">
        <f t="array" ref="F5:F41">VLOOKUP(Currency,Conventions,3)</f>
        <v>6L</v>
      </c>
      <c r="G5" s="870" t="str">
        <f t="shared" ref="G5:G41" si="0">IF(UPPER(LEFT($E5))="A","Annual",IF(UPPER(LEFT($E5))="S","Semiannual","--"))</f>
        <v>Semiannual</v>
      </c>
      <c r="H5" s="870" t="s">
        <v>388</v>
      </c>
      <c r="I5" s="870" t="str">
        <f t="shared" ref="I5:I41" si="1">IF(UPPER(RIGHT($E5))="B",BondBasisDayCounter,IF(UPPER(RIGHT($E5))="M",MoneyMarketDayCounter,"--"))</f>
        <v>Actual/365 (Fixed)</v>
      </c>
      <c r="J5" s="869">
        <v>0</v>
      </c>
      <c r="K5" s="756" t="str">
        <f t="shared" ref="K5:K41" si="2">Currency&amp;$E5&amp;$F5&amp;$D5&amp;QuoteSuffix</f>
        <v>GBPSB6L1Y_Quote</v>
      </c>
      <c r="L5" s="435" t="str">
        <f>_xll.qlSwapRateHelper2(,$K5,B5,$D5,Calendar,$G5,$H5,$I5,$L$3,$J5,C5,,Permanent,Trigger,ObjectOverwrite)</f>
        <v>obj_00386#0052</v>
      </c>
      <c r="M5" s="868" t="str">
        <f>_xll.ohRangeRetrieveError(L5)</f>
        <v/>
      </c>
      <c r="N5" s="746"/>
      <c r="P5" s="867" t="s">
        <v>49</v>
      </c>
      <c r="Q5" s="866"/>
      <c r="R5" s="865"/>
    </row>
    <row r="6" spans="1:18" ht="11.25" customHeight="1" x14ac:dyDescent="0.2">
      <c r="A6" s="66"/>
      <c r="B6" s="754">
        <v>0</v>
      </c>
      <c r="C6" s="754" t="s">
        <v>389</v>
      </c>
      <c r="D6" s="754" t="s">
        <v>134</v>
      </c>
      <c r="E6" s="754" t="str">
        <v>SB</v>
      </c>
      <c r="F6" s="754" t="str">
        <v>6L</v>
      </c>
      <c r="G6" s="858" t="str">
        <f t="shared" si="0"/>
        <v>Semiannual</v>
      </c>
      <c r="H6" s="858" t="s">
        <v>388</v>
      </c>
      <c r="I6" s="858" t="str">
        <f t="shared" si="1"/>
        <v>Actual/365 (Fixed)</v>
      </c>
      <c r="J6" s="857">
        <v>0</v>
      </c>
      <c r="K6" s="752" t="str">
        <f t="shared" si="2"/>
        <v>GBPSB6L15M_Quote</v>
      </c>
      <c r="L6" s="426" t="str">
        <f>_xll.qlSwapRateHelper2(,$K6,B6,$D6,Calendar,$G6,$H6,$I6,$L$3,$J6,C6,,Permanent,Trigger,ObjectOverwrite)</f>
        <v>obj_003a4#0052</v>
      </c>
      <c r="M6" s="856" t="str">
        <f>_xll.ohRangeRetrieveError(L6)</f>
        <v/>
      </c>
      <c r="N6" s="746"/>
      <c r="P6" s="864" t="s">
        <v>48</v>
      </c>
      <c r="Q6" s="863" t="s">
        <v>127</v>
      </c>
      <c r="R6" s="862" t="s">
        <v>125</v>
      </c>
    </row>
    <row r="7" spans="1:18" ht="11.25" customHeight="1" x14ac:dyDescent="0.2">
      <c r="A7" s="66"/>
      <c r="B7" s="754">
        <v>0</v>
      </c>
      <c r="C7" s="754" t="s">
        <v>389</v>
      </c>
      <c r="D7" s="754" t="s">
        <v>133</v>
      </c>
      <c r="E7" s="754" t="str">
        <v>SB</v>
      </c>
      <c r="F7" s="754" t="str">
        <v>6L</v>
      </c>
      <c r="G7" s="858" t="str">
        <f t="shared" si="0"/>
        <v>Semiannual</v>
      </c>
      <c r="H7" s="858" t="s">
        <v>388</v>
      </c>
      <c r="I7" s="858" t="str">
        <f t="shared" si="1"/>
        <v>Actual/365 (Fixed)</v>
      </c>
      <c r="J7" s="857">
        <v>0</v>
      </c>
      <c r="K7" s="752" t="str">
        <f t="shared" si="2"/>
        <v>GBPSB6L18M_Quote</v>
      </c>
      <c r="L7" s="426" t="str">
        <f>_xll.qlSwapRateHelper2(,$K7,B7,$D7,Calendar,$G7,$H7,$I7,$L$3,$J7,C7,,Permanent,Trigger,ObjectOverwrite)</f>
        <v>obj_00393#0052</v>
      </c>
      <c r="M7" s="856" t="str">
        <f>_xll.ohRangeRetrieveError(L7)</f>
        <v/>
      </c>
      <c r="N7" s="746"/>
      <c r="P7" s="864" t="s">
        <v>43</v>
      </c>
      <c r="Q7" s="863" t="s">
        <v>124</v>
      </c>
      <c r="R7" s="862" t="s">
        <v>121</v>
      </c>
    </row>
    <row r="8" spans="1:18" ht="11.25" customHeight="1" x14ac:dyDescent="0.2">
      <c r="A8" s="66"/>
      <c r="B8" s="754">
        <v>0</v>
      </c>
      <c r="C8" s="754" t="s">
        <v>389</v>
      </c>
      <c r="D8" s="754" t="s">
        <v>132</v>
      </c>
      <c r="E8" s="754" t="str">
        <v>SB</v>
      </c>
      <c r="F8" s="754" t="str">
        <v>6L</v>
      </c>
      <c r="G8" s="858" t="str">
        <f t="shared" si="0"/>
        <v>Semiannual</v>
      </c>
      <c r="H8" s="858" t="s">
        <v>388</v>
      </c>
      <c r="I8" s="858" t="str">
        <f t="shared" si="1"/>
        <v>Actual/365 (Fixed)</v>
      </c>
      <c r="J8" s="857">
        <v>0</v>
      </c>
      <c r="K8" s="752" t="str">
        <f t="shared" si="2"/>
        <v>GBPSB6L21M_Quote</v>
      </c>
      <c r="L8" s="426" t="str">
        <f>_xll.qlSwapRateHelper2(,$K8,B8,$D8,Calendar,$G8,$H8,$I8,$L$3,$J8,C8,,Permanent,Trigger,ObjectOverwrite)</f>
        <v>obj_00399#0052</v>
      </c>
      <c r="M8" s="856" t="str">
        <f>_xll.ohRangeRetrieveError(L8)</f>
        <v/>
      </c>
      <c r="N8" s="746"/>
      <c r="P8" s="864" t="s">
        <v>42</v>
      </c>
      <c r="Q8" s="863"/>
      <c r="R8" s="862"/>
    </row>
    <row r="9" spans="1:18" ht="11.25" customHeight="1" thickBot="1" x14ac:dyDescent="0.25">
      <c r="A9" s="66"/>
      <c r="B9" s="754">
        <v>0</v>
      </c>
      <c r="C9" s="754" t="s">
        <v>389</v>
      </c>
      <c r="D9" s="754" t="s">
        <v>63</v>
      </c>
      <c r="E9" s="754" t="str">
        <v>SB</v>
      </c>
      <c r="F9" s="754" t="str">
        <v>6L</v>
      </c>
      <c r="G9" s="858" t="str">
        <f t="shared" si="0"/>
        <v>Semiannual</v>
      </c>
      <c r="H9" s="858" t="s">
        <v>388</v>
      </c>
      <c r="I9" s="858" t="str">
        <f t="shared" si="1"/>
        <v>Actual/365 (Fixed)</v>
      </c>
      <c r="J9" s="857">
        <v>0</v>
      </c>
      <c r="K9" s="752" t="str">
        <f t="shared" si="2"/>
        <v>GBPSB6L2Y_Quote</v>
      </c>
      <c r="L9" s="426" t="str">
        <f>_xll.qlSwapRateHelper2(,$K9,B9,$D9,Calendar,$G9,$H9,$I9,$L$3,$J9,C9,,Permanent,Trigger,ObjectOverwrite)</f>
        <v>obj_0038a#0052</v>
      </c>
      <c r="M9" s="856" t="str">
        <f>_xll.ohRangeRetrieveError(L9)</f>
        <v/>
      </c>
      <c r="N9" s="746"/>
      <c r="P9" s="861" t="s">
        <v>41</v>
      </c>
      <c r="Q9" s="860" t="s">
        <v>123</v>
      </c>
      <c r="R9" s="859" t="s">
        <v>120</v>
      </c>
    </row>
    <row r="10" spans="1:18" ht="11.25" customHeight="1" x14ac:dyDescent="0.2">
      <c r="A10" s="66"/>
      <c r="B10" s="754">
        <v>0</v>
      </c>
      <c r="C10" s="754" t="s">
        <v>389</v>
      </c>
      <c r="D10" s="754" t="s">
        <v>62</v>
      </c>
      <c r="E10" s="754" t="str">
        <v>SB</v>
      </c>
      <c r="F10" s="754" t="str">
        <v>6L</v>
      </c>
      <c r="G10" s="858" t="str">
        <f t="shared" si="0"/>
        <v>Semiannual</v>
      </c>
      <c r="H10" s="858" t="s">
        <v>388</v>
      </c>
      <c r="I10" s="858" t="str">
        <f t="shared" si="1"/>
        <v>Actual/365 (Fixed)</v>
      </c>
      <c r="J10" s="857">
        <v>0</v>
      </c>
      <c r="K10" s="752" t="str">
        <f t="shared" si="2"/>
        <v>GBPSB6L3Y_Quote</v>
      </c>
      <c r="L10" s="426" t="str">
        <f>_xll.qlSwapRateHelper2(,$K10,B10,$D10,Calendar,$G10,$H10,$I10,$L$3,$J10,C10,,Permanent,Trigger,ObjectOverwrite)</f>
        <v>obj_003a6#0052</v>
      </c>
      <c r="M10" s="856" t="str">
        <f>_xll.ohRangeRetrieveError(L10)</f>
        <v/>
      </c>
      <c r="N10" s="746"/>
    </row>
    <row r="11" spans="1:18" ht="11.25" customHeight="1" x14ac:dyDescent="0.2">
      <c r="A11" s="66"/>
      <c r="B11" s="754">
        <v>0</v>
      </c>
      <c r="C11" s="754" t="s">
        <v>389</v>
      </c>
      <c r="D11" s="754" t="s">
        <v>61</v>
      </c>
      <c r="E11" s="754" t="str">
        <v>SB</v>
      </c>
      <c r="F11" s="754" t="str">
        <v>6L</v>
      </c>
      <c r="G11" s="858" t="str">
        <f t="shared" si="0"/>
        <v>Semiannual</v>
      </c>
      <c r="H11" s="858" t="s">
        <v>388</v>
      </c>
      <c r="I11" s="858" t="str">
        <f t="shared" si="1"/>
        <v>Actual/365 (Fixed)</v>
      </c>
      <c r="J11" s="857">
        <v>0</v>
      </c>
      <c r="K11" s="752" t="str">
        <f t="shared" si="2"/>
        <v>GBPSB6L4Y_Quote</v>
      </c>
      <c r="L11" s="426" t="str">
        <f>_xll.qlSwapRateHelper2(,$K11,B11,$D11,Calendar,$G11,$H11,$I11,$L$3,$J11,C11,,Permanent,Trigger,ObjectOverwrite)</f>
        <v>obj_00394#0052</v>
      </c>
      <c r="M11" s="856" t="str">
        <f>_xll.ohRangeRetrieveError(L11)</f>
        <v/>
      </c>
      <c r="N11" s="746"/>
    </row>
    <row r="12" spans="1:18" ht="11.25" customHeight="1" x14ac:dyDescent="0.2">
      <c r="A12" s="66"/>
      <c r="B12" s="754">
        <v>0</v>
      </c>
      <c r="C12" s="754" t="s">
        <v>389</v>
      </c>
      <c r="D12" s="754" t="s">
        <v>60</v>
      </c>
      <c r="E12" s="754" t="str">
        <v>SB</v>
      </c>
      <c r="F12" s="754" t="str">
        <v>6L</v>
      </c>
      <c r="G12" s="858" t="str">
        <f t="shared" si="0"/>
        <v>Semiannual</v>
      </c>
      <c r="H12" s="858" t="s">
        <v>388</v>
      </c>
      <c r="I12" s="858" t="str">
        <f t="shared" si="1"/>
        <v>Actual/365 (Fixed)</v>
      </c>
      <c r="J12" s="857">
        <v>0</v>
      </c>
      <c r="K12" s="752" t="str">
        <f t="shared" si="2"/>
        <v>GBPSB6L5Y_Quote</v>
      </c>
      <c r="L12" s="426" t="str">
        <f>_xll.qlSwapRateHelper2(,$K12,B12,$D12,Calendar,$G12,$H12,$I12,$L$3,$J12,C12,,Permanent,Trigger,ObjectOverwrite)</f>
        <v>obj_003a5#0052</v>
      </c>
      <c r="M12" s="856" t="str">
        <f>_xll.ohRangeRetrieveError(L12)</f>
        <v/>
      </c>
      <c r="N12" s="746"/>
    </row>
    <row r="13" spans="1:18" ht="11.25" customHeight="1" x14ac:dyDescent="0.2">
      <c r="A13" s="66"/>
      <c r="B13" s="754">
        <v>0</v>
      </c>
      <c r="C13" s="754" t="s">
        <v>389</v>
      </c>
      <c r="D13" s="754" t="s">
        <v>59</v>
      </c>
      <c r="E13" s="754" t="str">
        <v>SB</v>
      </c>
      <c r="F13" s="754" t="str">
        <v>6L</v>
      </c>
      <c r="G13" s="858" t="str">
        <f t="shared" si="0"/>
        <v>Semiannual</v>
      </c>
      <c r="H13" s="858" t="s">
        <v>388</v>
      </c>
      <c r="I13" s="858" t="str">
        <f t="shared" si="1"/>
        <v>Actual/365 (Fixed)</v>
      </c>
      <c r="J13" s="857">
        <v>0</v>
      </c>
      <c r="K13" s="752" t="str">
        <f t="shared" si="2"/>
        <v>GBPSB6L6Y_Quote</v>
      </c>
      <c r="L13" s="426" t="str">
        <f>_xll.qlSwapRateHelper2(,$K13,B13,$D13,Calendar,$G13,$H13,$I13,$L$3,$J13,C13,,Permanent,Trigger,ObjectOverwrite)</f>
        <v>obj_0038f#0052</v>
      </c>
      <c r="M13" s="856" t="str">
        <f>_xll.ohRangeRetrieveError(L13)</f>
        <v/>
      </c>
      <c r="N13" s="746"/>
    </row>
    <row r="14" spans="1:18" ht="11.25" customHeight="1" x14ac:dyDescent="0.2">
      <c r="A14" s="66"/>
      <c r="B14" s="754">
        <v>0</v>
      </c>
      <c r="C14" s="754" t="s">
        <v>389</v>
      </c>
      <c r="D14" s="754" t="s">
        <v>58</v>
      </c>
      <c r="E14" s="754" t="str">
        <v>SB</v>
      </c>
      <c r="F14" s="754" t="str">
        <v>6L</v>
      </c>
      <c r="G14" s="858" t="str">
        <f t="shared" si="0"/>
        <v>Semiannual</v>
      </c>
      <c r="H14" s="858" t="s">
        <v>388</v>
      </c>
      <c r="I14" s="858" t="str">
        <f t="shared" si="1"/>
        <v>Actual/365 (Fixed)</v>
      </c>
      <c r="J14" s="857">
        <v>0</v>
      </c>
      <c r="K14" s="752" t="str">
        <f t="shared" si="2"/>
        <v>GBPSB6L7Y_Quote</v>
      </c>
      <c r="L14" s="426" t="str">
        <f>_xll.qlSwapRateHelper2(,$K14,B14,$D14,Calendar,$G14,$H14,$I14,$L$3,$J14,C14,,Permanent,Trigger,ObjectOverwrite)</f>
        <v>obj_0039f#0052</v>
      </c>
      <c r="M14" s="856" t="str">
        <f>_xll.ohRangeRetrieveError(L14)</f>
        <v/>
      </c>
      <c r="N14" s="746"/>
    </row>
    <row r="15" spans="1:18" ht="11.25" customHeight="1" x14ac:dyDescent="0.2">
      <c r="A15" s="66"/>
      <c r="B15" s="754">
        <v>0</v>
      </c>
      <c r="C15" s="754" t="s">
        <v>389</v>
      </c>
      <c r="D15" s="754" t="s">
        <v>57</v>
      </c>
      <c r="E15" s="754" t="str">
        <v>SB</v>
      </c>
      <c r="F15" s="754" t="str">
        <v>6L</v>
      </c>
      <c r="G15" s="858" t="str">
        <f t="shared" si="0"/>
        <v>Semiannual</v>
      </c>
      <c r="H15" s="858" t="s">
        <v>388</v>
      </c>
      <c r="I15" s="858" t="str">
        <f t="shared" si="1"/>
        <v>Actual/365 (Fixed)</v>
      </c>
      <c r="J15" s="857">
        <v>0</v>
      </c>
      <c r="K15" s="752" t="str">
        <f t="shared" si="2"/>
        <v>GBPSB6L8Y_Quote</v>
      </c>
      <c r="L15" s="426" t="str">
        <f>_xll.qlSwapRateHelper2(,$K15,B15,$D15,Calendar,$G15,$H15,$I15,$L$3,$J15,C15,,Permanent,Trigger,ObjectOverwrite)</f>
        <v>obj_00384#0052</v>
      </c>
      <c r="M15" s="856" t="str">
        <f>_xll.ohRangeRetrieveError(L15)</f>
        <v/>
      </c>
      <c r="N15" s="746"/>
    </row>
    <row r="16" spans="1:18" ht="11.25" customHeight="1" x14ac:dyDescent="0.2">
      <c r="A16" s="66"/>
      <c r="B16" s="754">
        <v>0</v>
      </c>
      <c r="C16" s="754" t="s">
        <v>389</v>
      </c>
      <c r="D16" s="754" t="s">
        <v>56</v>
      </c>
      <c r="E16" s="754" t="str">
        <v>SB</v>
      </c>
      <c r="F16" s="754" t="str">
        <v>6L</v>
      </c>
      <c r="G16" s="858" t="str">
        <f t="shared" si="0"/>
        <v>Semiannual</v>
      </c>
      <c r="H16" s="858" t="s">
        <v>388</v>
      </c>
      <c r="I16" s="858" t="str">
        <f t="shared" si="1"/>
        <v>Actual/365 (Fixed)</v>
      </c>
      <c r="J16" s="857">
        <v>0</v>
      </c>
      <c r="K16" s="752" t="str">
        <f t="shared" si="2"/>
        <v>GBPSB6L9Y_Quote</v>
      </c>
      <c r="L16" s="426" t="str">
        <f>_xll.qlSwapRateHelper2(,$K16,B16,$D16,Calendar,$G16,$H16,$I16,$L$3,$J16,C16,,Permanent,Trigger,ObjectOverwrite)</f>
        <v>obj_00397#0052</v>
      </c>
      <c r="M16" s="856" t="str">
        <f>_xll.ohRangeRetrieveError(L16)</f>
        <v/>
      </c>
      <c r="N16" s="746"/>
    </row>
    <row r="17" spans="1:14" ht="11.25" customHeight="1" x14ac:dyDescent="0.2">
      <c r="A17" s="66"/>
      <c r="B17" s="754">
        <v>0</v>
      </c>
      <c r="C17" s="754" t="s">
        <v>389</v>
      </c>
      <c r="D17" s="754" t="s">
        <v>55</v>
      </c>
      <c r="E17" s="754" t="str">
        <v>SB</v>
      </c>
      <c r="F17" s="754" t="str">
        <v>6L</v>
      </c>
      <c r="G17" s="858" t="str">
        <f t="shared" si="0"/>
        <v>Semiannual</v>
      </c>
      <c r="H17" s="858" t="s">
        <v>388</v>
      </c>
      <c r="I17" s="858" t="str">
        <f t="shared" si="1"/>
        <v>Actual/365 (Fixed)</v>
      </c>
      <c r="J17" s="857">
        <v>0</v>
      </c>
      <c r="K17" s="752" t="str">
        <f t="shared" si="2"/>
        <v>GBPSB6L10Y_Quote</v>
      </c>
      <c r="L17" s="426" t="str">
        <f>_xll.qlSwapRateHelper2(,$K17,B17,$D17,Calendar,$G17,$H17,$I17,$L$3,$J17,C17,,Permanent,Trigger,ObjectOverwrite)</f>
        <v>obj_003a2#0052</v>
      </c>
      <c r="M17" s="856" t="str">
        <f>_xll.ohRangeRetrieveError(L17)</f>
        <v/>
      </c>
      <c r="N17" s="746"/>
    </row>
    <row r="18" spans="1:14" ht="11.25" customHeight="1" x14ac:dyDescent="0.2">
      <c r="A18" s="66"/>
      <c r="B18" s="754">
        <v>0</v>
      </c>
      <c r="C18" s="754" t="s">
        <v>389</v>
      </c>
      <c r="D18" s="754" t="s">
        <v>119</v>
      </c>
      <c r="E18" s="754" t="str">
        <v>SB</v>
      </c>
      <c r="F18" s="754" t="str">
        <v>6L</v>
      </c>
      <c r="G18" s="858" t="str">
        <f t="shared" si="0"/>
        <v>Semiannual</v>
      </c>
      <c r="H18" s="858" t="s">
        <v>388</v>
      </c>
      <c r="I18" s="858" t="str">
        <f t="shared" si="1"/>
        <v>Actual/365 (Fixed)</v>
      </c>
      <c r="J18" s="857">
        <v>0</v>
      </c>
      <c r="K18" s="752" t="str">
        <f t="shared" si="2"/>
        <v>GBPSB6L11Y_Quote</v>
      </c>
      <c r="L18" s="426" t="str">
        <f>_xll.qlSwapRateHelper2(,$K18,B18,$D18,Calendar,$G18,$H18,$I18,$L$3,$J18,C18,,Permanent,Trigger,ObjectOverwrite)</f>
        <v>obj_0039c#0052</v>
      </c>
      <c r="M18" s="856" t="str">
        <f>_xll.ohRangeRetrieveError(L18)</f>
        <v/>
      </c>
      <c r="N18" s="746"/>
    </row>
    <row r="19" spans="1:14" ht="11.25" customHeight="1" x14ac:dyDescent="0.2">
      <c r="A19" s="66"/>
      <c r="B19" s="754">
        <v>0</v>
      </c>
      <c r="C19" s="754" t="s">
        <v>389</v>
      </c>
      <c r="D19" s="754" t="s">
        <v>54</v>
      </c>
      <c r="E19" s="754" t="str">
        <v>SB</v>
      </c>
      <c r="F19" s="754" t="str">
        <v>6L</v>
      </c>
      <c r="G19" s="858" t="str">
        <f t="shared" si="0"/>
        <v>Semiannual</v>
      </c>
      <c r="H19" s="858" t="s">
        <v>388</v>
      </c>
      <c r="I19" s="858" t="str">
        <f t="shared" si="1"/>
        <v>Actual/365 (Fixed)</v>
      </c>
      <c r="J19" s="857">
        <v>0</v>
      </c>
      <c r="K19" s="752" t="str">
        <f t="shared" si="2"/>
        <v>GBPSB6L12Y_Quote</v>
      </c>
      <c r="L19" s="426" t="str">
        <f>_xll.qlSwapRateHelper2(,$K19,B19,$D19,Calendar,$G19,$H19,$I19,$L$3,$J19,C19,,Permanent,Trigger,ObjectOverwrite)</f>
        <v>obj_00382#0052</v>
      </c>
      <c r="M19" s="856" t="str">
        <f>_xll.ohRangeRetrieveError(L19)</f>
        <v/>
      </c>
      <c r="N19" s="746"/>
    </row>
    <row r="20" spans="1:14" ht="11.25" customHeight="1" x14ac:dyDescent="0.2">
      <c r="A20" s="66"/>
      <c r="B20" s="754">
        <v>0</v>
      </c>
      <c r="C20" s="754" t="s">
        <v>389</v>
      </c>
      <c r="D20" s="754" t="s">
        <v>118</v>
      </c>
      <c r="E20" s="754" t="str">
        <v>SB</v>
      </c>
      <c r="F20" s="754" t="str">
        <v>6L</v>
      </c>
      <c r="G20" s="858" t="str">
        <f t="shared" si="0"/>
        <v>Semiannual</v>
      </c>
      <c r="H20" s="858" t="s">
        <v>388</v>
      </c>
      <c r="I20" s="858" t="str">
        <f t="shared" si="1"/>
        <v>Actual/365 (Fixed)</v>
      </c>
      <c r="J20" s="857">
        <v>0</v>
      </c>
      <c r="K20" s="752" t="str">
        <f t="shared" si="2"/>
        <v>GBPSB6L13Y_Quote</v>
      </c>
      <c r="L20" s="426" t="str">
        <f>_xll.qlSwapRateHelper2(,$K20,B20,$D20,Calendar,$G20,$H20,$I20,$L$3,$J20,C20,,Permanent,Trigger,ObjectOverwrite)</f>
        <v>obj_003a0#0052</v>
      </c>
      <c r="M20" s="856" t="str">
        <f>_xll.ohRangeRetrieveError(L20)</f>
        <v/>
      </c>
      <c r="N20" s="746"/>
    </row>
    <row r="21" spans="1:14" ht="11.25" customHeight="1" x14ac:dyDescent="0.2">
      <c r="A21" s="66"/>
      <c r="B21" s="754">
        <v>0</v>
      </c>
      <c r="C21" s="754" t="s">
        <v>389</v>
      </c>
      <c r="D21" s="754" t="s">
        <v>117</v>
      </c>
      <c r="E21" s="754" t="str">
        <v>SB</v>
      </c>
      <c r="F21" s="754" t="str">
        <v>6L</v>
      </c>
      <c r="G21" s="858" t="str">
        <f t="shared" si="0"/>
        <v>Semiannual</v>
      </c>
      <c r="H21" s="858" t="s">
        <v>388</v>
      </c>
      <c r="I21" s="858" t="str">
        <f t="shared" si="1"/>
        <v>Actual/365 (Fixed)</v>
      </c>
      <c r="J21" s="857">
        <v>0</v>
      </c>
      <c r="K21" s="752" t="str">
        <f t="shared" si="2"/>
        <v>GBPSB6L14Y_Quote</v>
      </c>
      <c r="L21" s="426" t="str">
        <f>_xll.qlSwapRateHelper2(,$K21,B21,$D21,Calendar,$G21,$H21,$I21,$L$3,$J21,C21,,Permanent,Trigger,ObjectOverwrite)</f>
        <v>obj_00391#0052</v>
      </c>
      <c r="M21" s="856" t="str">
        <f>_xll.ohRangeRetrieveError(L21)</f>
        <v/>
      </c>
      <c r="N21" s="746"/>
    </row>
    <row r="22" spans="1:14" ht="11.25" customHeight="1" x14ac:dyDescent="0.2">
      <c r="A22" s="66"/>
      <c r="B22" s="754">
        <v>0</v>
      </c>
      <c r="C22" s="754" t="s">
        <v>389</v>
      </c>
      <c r="D22" s="754" t="s">
        <v>53</v>
      </c>
      <c r="E22" s="754" t="str">
        <v>SB</v>
      </c>
      <c r="F22" s="754" t="str">
        <v>6L</v>
      </c>
      <c r="G22" s="858" t="str">
        <f t="shared" si="0"/>
        <v>Semiannual</v>
      </c>
      <c r="H22" s="858" t="s">
        <v>388</v>
      </c>
      <c r="I22" s="858" t="str">
        <f t="shared" si="1"/>
        <v>Actual/365 (Fixed)</v>
      </c>
      <c r="J22" s="857">
        <v>0</v>
      </c>
      <c r="K22" s="752" t="str">
        <f t="shared" si="2"/>
        <v>GBPSB6L15Y_Quote</v>
      </c>
      <c r="L22" s="426" t="str">
        <f>_xll.qlSwapRateHelper2(,$K22,B22,$D22,Calendar,$G22,$H22,$I22,$L$3,$J22,C22,,Permanent,Trigger,ObjectOverwrite)</f>
        <v>obj_0039a#0052</v>
      </c>
      <c r="M22" s="856" t="str">
        <f>_xll.ohRangeRetrieveError(L22)</f>
        <v/>
      </c>
      <c r="N22" s="746"/>
    </row>
    <row r="23" spans="1:14" ht="11.25" customHeight="1" x14ac:dyDescent="0.2">
      <c r="A23" s="66"/>
      <c r="B23" s="754">
        <v>0</v>
      </c>
      <c r="C23" s="754" t="s">
        <v>389</v>
      </c>
      <c r="D23" s="754" t="s">
        <v>116</v>
      </c>
      <c r="E23" s="754" t="str">
        <v>SB</v>
      </c>
      <c r="F23" s="754" t="str">
        <v>6L</v>
      </c>
      <c r="G23" s="858" t="str">
        <f t="shared" si="0"/>
        <v>Semiannual</v>
      </c>
      <c r="H23" s="858" t="s">
        <v>388</v>
      </c>
      <c r="I23" s="858" t="str">
        <f t="shared" si="1"/>
        <v>Actual/365 (Fixed)</v>
      </c>
      <c r="J23" s="857">
        <v>0</v>
      </c>
      <c r="K23" s="752" t="str">
        <f t="shared" si="2"/>
        <v>GBPSB6L16Y_Quote</v>
      </c>
      <c r="L23" s="426" t="str">
        <f>_xll.qlSwapRateHelper2(,$K23,B23,$D23,Calendar,$G23,$H23,$I23,$L$3,$J23,C23,,Permanent,Trigger,ObjectOverwrite)</f>
        <v>obj_00389#0052</v>
      </c>
      <c r="M23" s="856" t="str">
        <f>_xll.ohRangeRetrieveError(L23)</f>
        <v/>
      </c>
      <c r="N23" s="746"/>
    </row>
    <row r="24" spans="1:14" ht="11.25" customHeight="1" x14ac:dyDescent="0.2">
      <c r="A24" s="66"/>
      <c r="B24" s="754">
        <v>0</v>
      </c>
      <c r="C24" s="754" t="s">
        <v>389</v>
      </c>
      <c r="D24" s="754" t="s">
        <v>115</v>
      </c>
      <c r="E24" s="754" t="str">
        <v>SB</v>
      </c>
      <c r="F24" s="754" t="str">
        <v>6L</v>
      </c>
      <c r="G24" s="858" t="str">
        <f t="shared" si="0"/>
        <v>Semiannual</v>
      </c>
      <c r="H24" s="858" t="s">
        <v>388</v>
      </c>
      <c r="I24" s="858" t="str">
        <f t="shared" si="1"/>
        <v>Actual/365 (Fixed)</v>
      </c>
      <c r="J24" s="857">
        <v>0</v>
      </c>
      <c r="K24" s="752" t="str">
        <f t="shared" si="2"/>
        <v>GBPSB6L17Y_Quote</v>
      </c>
      <c r="L24" s="426" t="str">
        <f>_xll.qlSwapRateHelper2(,$K24,B24,$D24,Calendar,$G24,$H24,$I24,$L$3,$J24,C24,,Permanent,Trigger,ObjectOverwrite)</f>
        <v>obj_00390#0052</v>
      </c>
      <c r="M24" s="856" t="str">
        <f>_xll.ohRangeRetrieveError(L24)</f>
        <v/>
      </c>
      <c r="N24" s="746"/>
    </row>
    <row r="25" spans="1:14" ht="11.25" customHeight="1" x14ac:dyDescent="0.2">
      <c r="A25" s="66"/>
      <c r="B25" s="754">
        <v>0</v>
      </c>
      <c r="C25" s="754" t="s">
        <v>389</v>
      </c>
      <c r="D25" s="754" t="s">
        <v>114</v>
      </c>
      <c r="E25" s="754" t="str">
        <v>SB</v>
      </c>
      <c r="F25" s="754" t="str">
        <v>6L</v>
      </c>
      <c r="G25" s="858" t="str">
        <f t="shared" si="0"/>
        <v>Semiannual</v>
      </c>
      <c r="H25" s="858" t="s">
        <v>388</v>
      </c>
      <c r="I25" s="858" t="str">
        <f t="shared" si="1"/>
        <v>Actual/365 (Fixed)</v>
      </c>
      <c r="J25" s="857">
        <v>0</v>
      </c>
      <c r="K25" s="752" t="str">
        <f t="shared" si="2"/>
        <v>GBPSB6L18Y_Quote</v>
      </c>
      <c r="L25" s="426" t="str">
        <f>_xll.qlSwapRateHelper2(,$K25,B25,$D25,Calendar,$G25,$H25,$I25,$L$3,$J25,C25,,Permanent,Trigger,ObjectOverwrite)</f>
        <v>obj_0039d#0052</v>
      </c>
      <c r="M25" s="856" t="str">
        <f>_xll.ohRangeRetrieveError(L25)</f>
        <v/>
      </c>
      <c r="N25" s="746"/>
    </row>
    <row r="26" spans="1:14" ht="11.25" customHeight="1" x14ac:dyDescent="0.2">
      <c r="A26" s="66"/>
      <c r="B26" s="754">
        <v>0</v>
      </c>
      <c r="C26" s="754" t="s">
        <v>389</v>
      </c>
      <c r="D26" s="754" t="s">
        <v>113</v>
      </c>
      <c r="E26" s="754" t="str">
        <v>SB</v>
      </c>
      <c r="F26" s="754" t="str">
        <v>6L</v>
      </c>
      <c r="G26" s="858" t="str">
        <f t="shared" si="0"/>
        <v>Semiannual</v>
      </c>
      <c r="H26" s="858" t="s">
        <v>388</v>
      </c>
      <c r="I26" s="858" t="str">
        <f t="shared" si="1"/>
        <v>Actual/365 (Fixed)</v>
      </c>
      <c r="J26" s="857">
        <v>0</v>
      </c>
      <c r="K26" s="752" t="str">
        <f t="shared" si="2"/>
        <v>GBPSB6L19Y_Quote</v>
      </c>
      <c r="L26" s="426" t="str">
        <f>_xll.qlSwapRateHelper2(,$K26,B26,$D26,Calendar,$G26,$H26,$I26,$L$3,$J26,C26,,Permanent,Trigger,ObjectOverwrite)</f>
        <v>obj_0038c#0052</v>
      </c>
      <c r="M26" s="856" t="str">
        <f>_xll.ohRangeRetrieveError(L26)</f>
        <v/>
      </c>
      <c r="N26" s="746"/>
    </row>
    <row r="27" spans="1:14" ht="11.25" customHeight="1" x14ac:dyDescent="0.2">
      <c r="A27" s="66"/>
      <c r="B27" s="754">
        <v>0</v>
      </c>
      <c r="C27" s="754" t="s">
        <v>389</v>
      </c>
      <c r="D27" s="754" t="s">
        <v>52</v>
      </c>
      <c r="E27" s="754" t="str">
        <v>SB</v>
      </c>
      <c r="F27" s="754" t="str">
        <v>6L</v>
      </c>
      <c r="G27" s="858" t="str">
        <f t="shared" si="0"/>
        <v>Semiannual</v>
      </c>
      <c r="H27" s="858" t="s">
        <v>388</v>
      </c>
      <c r="I27" s="858" t="str">
        <f t="shared" si="1"/>
        <v>Actual/365 (Fixed)</v>
      </c>
      <c r="J27" s="857">
        <v>0</v>
      </c>
      <c r="K27" s="752" t="str">
        <f t="shared" si="2"/>
        <v>GBPSB6L20Y_Quote</v>
      </c>
      <c r="L27" s="426" t="str">
        <f>_xll.qlSwapRateHelper2(,$K27,B27,$D27,Calendar,$G27,$H27,$I27,$L$3,$J27,C27,,Permanent,Trigger,ObjectOverwrite)</f>
        <v>obj_003a1#0052</v>
      </c>
      <c r="M27" s="856" t="str">
        <f>_xll.ohRangeRetrieveError(L27)</f>
        <v/>
      </c>
      <c r="N27" s="746"/>
    </row>
    <row r="28" spans="1:14" ht="11.25" customHeight="1" x14ac:dyDescent="0.2">
      <c r="A28" s="66"/>
      <c r="B28" s="754">
        <v>0</v>
      </c>
      <c r="C28" s="754" t="s">
        <v>389</v>
      </c>
      <c r="D28" s="754" t="s">
        <v>112</v>
      </c>
      <c r="E28" s="754" t="str">
        <v>SB</v>
      </c>
      <c r="F28" s="754" t="str">
        <v>6L</v>
      </c>
      <c r="G28" s="858" t="str">
        <f t="shared" si="0"/>
        <v>Semiannual</v>
      </c>
      <c r="H28" s="858" t="s">
        <v>388</v>
      </c>
      <c r="I28" s="858" t="str">
        <f t="shared" si="1"/>
        <v>Actual/365 (Fixed)</v>
      </c>
      <c r="J28" s="857">
        <v>0</v>
      </c>
      <c r="K28" s="752" t="str">
        <f t="shared" si="2"/>
        <v>GBPSB6L21Y_Quote</v>
      </c>
      <c r="L28" s="426" t="str">
        <f>_xll.qlSwapRateHelper2(,$K28,B28,$D28,Calendar,$G28,$H28,$I28,$L$3,$J28,C28,,Permanent,Trigger,ObjectOverwrite)</f>
        <v>obj_0039b#0052</v>
      </c>
      <c r="M28" s="856" t="str">
        <f>_xll.ohRangeRetrieveError(L28)</f>
        <v/>
      </c>
      <c r="N28" s="746"/>
    </row>
    <row r="29" spans="1:14" ht="11.25" customHeight="1" x14ac:dyDescent="0.2">
      <c r="A29" s="66"/>
      <c r="B29" s="754">
        <v>0</v>
      </c>
      <c r="C29" s="754" t="s">
        <v>389</v>
      </c>
      <c r="D29" s="754" t="s">
        <v>111</v>
      </c>
      <c r="E29" s="754" t="str">
        <v>SB</v>
      </c>
      <c r="F29" s="754" t="str">
        <v>6L</v>
      </c>
      <c r="G29" s="858" t="str">
        <f t="shared" si="0"/>
        <v>Semiannual</v>
      </c>
      <c r="H29" s="858" t="s">
        <v>388</v>
      </c>
      <c r="I29" s="858" t="str">
        <f t="shared" si="1"/>
        <v>Actual/365 (Fixed)</v>
      </c>
      <c r="J29" s="857">
        <v>0</v>
      </c>
      <c r="K29" s="752" t="str">
        <f t="shared" si="2"/>
        <v>GBPSB6L22Y_Quote</v>
      </c>
      <c r="L29" s="426" t="str">
        <f>_xll.qlSwapRateHelper2(,$K29,B29,$D29,Calendar,$G29,$H29,$I29,$L$3,$J29,C29,,Permanent,Trigger,ObjectOverwrite)</f>
        <v>obj_00383#0052</v>
      </c>
      <c r="M29" s="856" t="str">
        <f>_xll.ohRangeRetrieveError(L29)</f>
        <v/>
      </c>
      <c r="N29" s="746"/>
    </row>
    <row r="30" spans="1:14" ht="11.25" customHeight="1" x14ac:dyDescent="0.2">
      <c r="A30" s="66"/>
      <c r="B30" s="754">
        <v>0</v>
      </c>
      <c r="C30" s="754" t="s">
        <v>389</v>
      </c>
      <c r="D30" s="754" t="s">
        <v>110</v>
      </c>
      <c r="E30" s="754" t="str">
        <v>SB</v>
      </c>
      <c r="F30" s="754" t="str">
        <v>6L</v>
      </c>
      <c r="G30" s="858" t="str">
        <f t="shared" si="0"/>
        <v>Semiannual</v>
      </c>
      <c r="H30" s="858" t="s">
        <v>388</v>
      </c>
      <c r="I30" s="858" t="str">
        <f t="shared" si="1"/>
        <v>Actual/365 (Fixed)</v>
      </c>
      <c r="J30" s="857">
        <v>0</v>
      </c>
      <c r="K30" s="752" t="str">
        <f t="shared" si="2"/>
        <v>GBPSB6L23Y_Quote</v>
      </c>
      <c r="L30" s="426" t="str">
        <f>_xll.qlSwapRateHelper2(,$K30,B30,$D30,Calendar,$G30,$H30,$I30,$L$3,$J30,C30,,Permanent,Trigger,ObjectOverwrite)</f>
        <v>obj_0038d#0052</v>
      </c>
      <c r="M30" s="856" t="str">
        <f>_xll.ohRangeRetrieveError(L30)</f>
        <v/>
      </c>
      <c r="N30" s="746"/>
    </row>
    <row r="31" spans="1:14" ht="11.25" customHeight="1" x14ac:dyDescent="0.2">
      <c r="A31" s="66"/>
      <c r="B31" s="754">
        <v>0</v>
      </c>
      <c r="C31" s="754" t="s">
        <v>389</v>
      </c>
      <c r="D31" s="754" t="s">
        <v>109</v>
      </c>
      <c r="E31" s="754" t="str">
        <v>SB</v>
      </c>
      <c r="F31" s="754" t="str">
        <v>6L</v>
      </c>
      <c r="G31" s="858" t="str">
        <f t="shared" si="0"/>
        <v>Semiannual</v>
      </c>
      <c r="H31" s="858" t="s">
        <v>388</v>
      </c>
      <c r="I31" s="858" t="str">
        <f t="shared" si="1"/>
        <v>Actual/365 (Fixed)</v>
      </c>
      <c r="J31" s="857">
        <v>0</v>
      </c>
      <c r="K31" s="752" t="str">
        <f t="shared" si="2"/>
        <v>GBPSB6L24Y_Quote</v>
      </c>
      <c r="L31" s="426" t="str">
        <f>_xll.qlSwapRateHelper2(,$K31,B31,$D31,Calendar,$G31,$H31,$I31,$L$3,$J31,C31,,Permanent,Trigger,ObjectOverwrite)</f>
        <v>obj_003a3#0052</v>
      </c>
      <c r="M31" s="856" t="str">
        <f>_xll.ohRangeRetrieveError(L31)</f>
        <v/>
      </c>
      <c r="N31" s="746"/>
    </row>
    <row r="32" spans="1:14" ht="11.25" customHeight="1" x14ac:dyDescent="0.2">
      <c r="A32" s="66"/>
      <c r="B32" s="754">
        <v>0</v>
      </c>
      <c r="C32" s="754" t="s">
        <v>389</v>
      </c>
      <c r="D32" s="754" t="s">
        <v>51</v>
      </c>
      <c r="E32" s="754" t="str">
        <v>SB</v>
      </c>
      <c r="F32" s="754" t="str">
        <v>6L</v>
      </c>
      <c r="G32" s="858" t="str">
        <f t="shared" si="0"/>
        <v>Semiannual</v>
      </c>
      <c r="H32" s="858" t="s">
        <v>388</v>
      </c>
      <c r="I32" s="858" t="str">
        <f t="shared" si="1"/>
        <v>Actual/365 (Fixed)</v>
      </c>
      <c r="J32" s="857">
        <v>0</v>
      </c>
      <c r="K32" s="752" t="str">
        <f t="shared" si="2"/>
        <v>GBPSB6L25Y_Quote</v>
      </c>
      <c r="L32" s="426" t="str">
        <f>_xll.qlSwapRateHelper2(,$K32,B32,$D32,Calendar,$G32,$H32,$I32,$L$3,$J32,C32,,Permanent,Trigger,ObjectOverwrite)</f>
        <v>obj_00392#0052</v>
      </c>
      <c r="M32" s="856" t="str">
        <f>_xll.ohRangeRetrieveError(L32)</f>
        <v/>
      </c>
      <c r="N32" s="746"/>
    </row>
    <row r="33" spans="1:14" ht="11.25" customHeight="1" x14ac:dyDescent="0.2">
      <c r="A33" s="66"/>
      <c r="B33" s="754">
        <v>0</v>
      </c>
      <c r="C33" s="754" t="s">
        <v>389</v>
      </c>
      <c r="D33" s="754" t="s">
        <v>108</v>
      </c>
      <c r="E33" s="754" t="str">
        <v>SB</v>
      </c>
      <c r="F33" s="754" t="str">
        <v>6L</v>
      </c>
      <c r="G33" s="858" t="str">
        <f t="shared" si="0"/>
        <v>Semiannual</v>
      </c>
      <c r="H33" s="858" t="s">
        <v>388</v>
      </c>
      <c r="I33" s="858" t="str">
        <f t="shared" si="1"/>
        <v>Actual/365 (Fixed)</v>
      </c>
      <c r="J33" s="857">
        <v>0</v>
      </c>
      <c r="K33" s="752" t="str">
        <f t="shared" si="2"/>
        <v>GBPSB6L26Y_Quote</v>
      </c>
      <c r="L33" s="426" t="str">
        <f>_xll.qlSwapRateHelper2(,$K33,B33,$D33,Calendar,$G33,$H33,$I33,$L$3,$J33,C33,,Permanent,Trigger,ObjectOverwrite)</f>
        <v>obj_0038b#0052</v>
      </c>
      <c r="M33" s="856" t="str">
        <f>_xll.ohRangeRetrieveError(L33)</f>
        <v/>
      </c>
      <c r="N33" s="746"/>
    </row>
    <row r="34" spans="1:14" ht="11.25" customHeight="1" x14ac:dyDescent="0.2">
      <c r="A34" s="66"/>
      <c r="B34" s="754">
        <v>0</v>
      </c>
      <c r="C34" s="754" t="s">
        <v>389</v>
      </c>
      <c r="D34" s="754" t="s">
        <v>107</v>
      </c>
      <c r="E34" s="754" t="str">
        <v>SB</v>
      </c>
      <c r="F34" s="754" t="str">
        <v>6L</v>
      </c>
      <c r="G34" s="858" t="str">
        <f t="shared" si="0"/>
        <v>Semiannual</v>
      </c>
      <c r="H34" s="858" t="s">
        <v>388</v>
      </c>
      <c r="I34" s="858" t="str">
        <f t="shared" si="1"/>
        <v>Actual/365 (Fixed)</v>
      </c>
      <c r="J34" s="857">
        <v>0</v>
      </c>
      <c r="K34" s="752" t="str">
        <f t="shared" si="2"/>
        <v>GBPSB6L27Y_Quote</v>
      </c>
      <c r="L34" s="426" t="str">
        <f>_xll.qlSwapRateHelper2(,$K34,B34,$D34,Calendar,$G34,$H34,$I34,$L$3,$J34,C34,,Permanent,Trigger,ObjectOverwrite)</f>
        <v>obj_00396#0052</v>
      </c>
      <c r="M34" s="856" t="str">
        <f>_xll.ohRangeRetrieveError(L34)</f>
        <v/>
      </c>
      <c r="N34" s="746"/>
    </row>
    <row r="35" spans="1:14" ht="11.25" customHeight="1" x14ac:dyDescent="0.2">
      <c r="A35" s="66"/>
      <c r="B35" s="754">
        <v>0</v>
      </c>
      <c r="C35" s="754" t="s">
        <v>389</v>
      </c>
      <c r="D35" s="754" t="s">
        <v>106</v>
      </c>
      <c r="E35" s="754" t="str">
        <v>SB</v>
      </c>
      <c r="F35" s="754" t="str">
        <v>6L</v>
      </c>
      <c r="G35" s="858" t="str">
        <f t="shared" si="0"/>
        <v>Semiannual</v>
      </c>
      <c r="H35" s="858" t="s">
        <v>388</v>
      </c>
      <c r="I35" s="858" t="str">
        <f t="shared" si="1"/>
        <v>Actual/365 (Fixed)</v>
      </c>
      <c r="J35" s="857">
        <v>0</v>
      </c>
      <c r="K35" s="752" t="str">
        <f t="shared" si="2"/>
        <v>GBPSB6L28Y_Quote</v>
      </c>
      <c r="L35" s="426" t="str">
        <f>_xll.qlSwapRateHelper2(,$K35,B35,$D35,Calendar,$G35,$H35,$I35,$L$3,$J35,C35,,Permanent,Trigger,ObjectOverwrite)</f>
        <v>obj_00387#0052</v>
      </c>
      <c r="M35" s="856" t="str">
        <f>_xll.ohRangeRetrieveError(L35)</f>
        <v/>
      </c>
      <c r="N35" s="746"/>
    </row>
    <row r="36" spans="1:14" ht="11.25" customHeight="1" x14ac:dyDescent="0.2">
      <c r="A36" s="66"/>
      <c r="B36" s="754">
        <v>0</v>
      </c>
      <c r="C36" s="754" t="s">
        <v>389</v>
      </c>
      <c r="D36" s="754" t="s">
        <v>105</v>
      </c>
      <c r="E36" s="754" t="str">
        <v>SB</v>
      </c>
      <c r="F36" s="754" t="str">
        <v>6L</v>
      </c>
      <c r="G36" s="858" t="str">
        <f t="shared" si="0"/>
        <v>Semiannual</v>
      </c>
      <c r="H36" s="858" t="s">
        <v>388</v>
      </c>
      <c r="I36" s="858" t="str">
        <f t="shared" si="1"/>
        <v>Actual/365 (Fixed)</v>
      </c>
      <c r="J36" s="857">
        <v>0</v>
      </c>
      <c r="K36" s="752" t="str">
        <f t="shared" si="2"/>
        <v>GBPSB6L29Y_Quote</v>
      </c>
      <c r="L36" s="426" t="str">
        <f>_xll.qlSwapRateHelper2(,$K36,B36,$D36,Calendar,$G36,$H36,$I36,$L$3,$J36,C36,,Permanent,Trigger,ObjectOverwrite)</f>
        <v>obj_00398#0052</v>
      </c>
      <c r="M36" s="856" t="str">
        <f>_xll.ohRangeRetrieveError(L36)</f>
        <v/>
      </c>
      <c r="N36" s="746"/>
    </row>
    <row r="37" spans="1:14" ht="11.25" customHeight="1" x14ac:dyDescent="0.2">
      <c r="A37" s="66"/>
      <c r="B37" s="754">
        <v>0</v>
      </c>
      <c r="C37" s="754" t="s">
        <v>389</v>
      </c>
      <c r="D37" s="754" t="s">
        <v>50</v>
      </c>
      <c r="E37" s="754" t="str">
        <v>SB</v>
      </c>
      <c r="F37" s="754" t="str">
        <v>6L</v>
      </c>
      <c r="G37" s="858" t="str">
        <f t="shared" si="0"/>
        <v>Semiannual</v>
      </c>
      <c r="H37" s="858" t="s">
        <v>388</v>
      </c>
      <c r="I37" s="858" t="str">
        <f t="shared" si="1"/>
        <v>Actual/365 (Fixed)</v>
      </c>
      <c r="J37" s="857">
        <v>0</v>
      </c>
      <c r="K37" s="752" t="str">
        <f t="shared" si="2"/>
        <v>GBPSB6L30Y_Quote</v>
      </c>
      <c r="L37" s="426" t="str">
        <f>_xll.qlSwapRateHelper2(,$K37,B37,$D37,Calendar,$G37,$H37,$I37,$L$3,$J37,C37,,Permanent,Trigger,ObjectOverwrite)</f>
        <v>obj_00388#0052</v>
      </c>
      <c r="M37" s="856" t="str">
        <f>_xll.ohRangeRetrieveError(L37)</f>
        <v/>
      </c>
      <c r="N37" s="746"/>
    </row>
    <row r="38" spans="1:14" ht="11.25" customHeight="1" x14ac:dyDescent="0.2">
      <c r="A38" s="66"/>
      <c r="B38" s="754">
        <v>0</v>
      </c>
      <c r="C38" s="754" t="s">
        <v>389</v>
      </c>
      <c r="D38" s="754" t="s">
        <v>104</v>
      </c>
      <c r="E38" s="754" t="str">
        <v>SB</v>
      </c>
      <c r="F38" s="754" t="str">
        <v>6L</v>
      </c>
      <c r="G38" s="858" t="str">
        <f t="shared" si="0"/>
        <v>Semiannual</v>
      </c>
      <c r="H38" s="858" t="s">
        <v>388</v>
      </c>
      <c r="I38" s="858" t="str">
        <f t="shared" si="1"/>
        <v>Actual/365 (Fixed)</v>
      </c>
      <c r="J38" s="857">
        <v>0</v>
      </c>
      <c r="K38" s="752" t="str">
        <f t="shared" si="2"/>
        <v>GBPSB6L35Y_Quote</v>
      </c>
      <c r="L38" s="426" t="str">
        <f>_xll.qlSwapRateHelper2(,$K38,B38,$D38,Calendar,$G38,$H38,$I38,$L$3,$J38,C38,,Permanent,Trigger,ObjectOverwrite)</f>
        <v>obj_00395#0052</v>
      </c>
      <c r="M38" s="856" t="str">
        <f>_xll.ohRangeRetrieveError(L38)</f>
        <v/>
      </c>
      <c r="N38" s="746"/>
    </row>
    <row r="39" spans="1:14" ht="11.25" customHeight="1" x14ac:dyDescent="0.2">
      <c r="A39" s="66"/>
      <c r="B39" s="754">
        <v>0</v>
      </c>
      <c r="C39" s="754" t="s">
        <v>389</v>
      </c>
      <c r="D39" s="754" t="s">
        <v>103</v>
      </c>
      <c r="E39" s="754" t="str">
        <v>SB</v>
      </c>
      <c r="F39" s="754" t="str">
        <v>6L</v>
      </c>
      <c r="G39" s="858" t="str">
        <f t="shared" si="0"/>
        <v>Semiannual</v>
      </c>
      <c r="H39" s="858" t="s">
        <v>388</v>
      </c>
      <c r="I39" s="858" t="str">
        <f t="shared" si="1"/>
        <v>Actual/365 (Fixed)</v>
      </c>
      <c r="J39" s="857">
        <v>0</v>
      </c>
      <c r="K39" s="752" t="str">
        <f t="shared" si="2"/>
        <v>GBPSB6L40Y_Quote</v>
      </c>
      <c r="L39" s="426" t="str">
        <f>_xll.qlSwapRateHelper2(,$K39,B39,$D39,Calendar,$G39,$H39,$I39,$L$3,$J39,C39,,Permanent,Trigger,ObjectOverwrite)</f>
        <v>obj_0039e#0052</v>
      </c>
      <c r="M39" s="856" t="str">
        <f>_xll.ohRangeRetrieveError(L39)</f>
        <v/>
      </c>
      <c r="N39" s="746"/>
    </row>
    <row r="40" spans="1:14" ht="11.25" customHeight="1" x14ac:dyDescent="0.2">
      <c r="A40" s="66"/>
      <c r="B40" s="754">
        <v>0</v>
      </c>
      <c r="C40" s="754" t="s">
        <v>389</v>
      </c>
      <c r="D40" s="754" t="s">
        <v>102</v>
      </c>
      <c r="E40" s="754" t="str">
        <v>SB</v>
      </c>
      <c r="F40" s="754" t="str">
        <v>6L</v>
      </c>
      <c r="G40" s="858" t="str">
        <f t="shared" si="0"/>
        <v>Semiannual</v>
      </c>
      <c r="H40" s="858" t="s">
        <v>388</v>
      </c>
      <c r="I40" s="858" t="str">
        <f t="shared" si="1"/>
        <v>Actual/365 (Fixed)</v>
      </c>
      <c r="J40" s="857">
        <v>0</v>
      </c>
      <c r="K40" s="752" t="str">
        <f t="shared" si="2"/>
        <v>GBPSB6L50Y_Quote</v>
      </c>
      <c r="L40" s="426" t="str">
        <f>_xll.qlSwapRateHelper2(,$K40,B40,$D40,Calendar,$G40,$H40,$I40,$L$3,$J40,C40,,Permanent,Trigger,ObjectOverwrite)</f>
        <v>obj_00385#0052</v>
      </c>
      <c r="M40" s="856" t="str">
        <f>_xll.ohRangeRetrieveError(L40)</f>
        <v/>
      </c>
      <c r="N40" s="746"/>
    </row>
    <row r="41" spans="1:14" ht="11.25" customHeight="1" x14ac:dyDescent="0.2">
      <c r="A41" s="66"/>
      <c r="B41" s="286">
        <v>0</v>
      </c>
      <c r="C41" s="286" t="s">
        <v>389</v>
      </c>
      <c r="D41" s="286" t="s">
        <v>101</v>
      </c>
      <c r="E41" s="286" t="str">
        <v>SB</v>
      </c>
      <c r="F41" s="286" t="str">
        <v>6L</v>
      </c>
      <c r="G41" s="855" t="str">
        <f t="shared" si="0"/>
        <v>Semiannual</v>
      </c>
      <c r="H41" s="855" t="s">
        <v>388</v>
      </c>
      <c r="I41" s="855" t="str">
        <f t="shared" si="1"/>
        <v>Actual/365 (Fixed)</v>
      </c>
      <c r="J41" s="854">
        <v>0</v>
      </c>
      <c r="K41" s="749" t="str">
        <f t="shared" si="2"/>
        <v>GBPSB6L60Y_Quote</v>
      </c>
      <c r="L41" s="416" t="str">
        <f>_xll.qlSwapRateHelper2(,$K41,B41,$D41,Calendar,$G41,$H41,$I41,$L$3,$J41,C41,,Permanent,Trigger,ObjectOverwrite)</f>
        <v>obj_0038e#0052</v>
      </c>
      <c r="M41" s="853" t="str">
        <f>_xll.ohRangeRetrieveError(L41)</f>
        <v/>
      </c>
      <c r="N41" s="746"/>
    </row>
    <row r="42" spans="1:14" ht="11.25" customHeight="1" thickBot="1" x14ac:dyDescent="0.25">
      <c r="A42" s="54"/>
      <c r="B42" s="53"/>
      <c r="C42" s="53"/>
      <c r="D42" s="53"/>
      <c r="E42" s="53"/>
      <c r="F42" s="53"/>
      <c r="G42" s="53"/>
      <c r="H42" s="53"/>
      <c r="I42" s="53"/>
      <c r="J42" s="53"/>
      <c r="K42" s="53"/>
      <c r="L42" s="270"/>
      <c r="M42" s="270"/>
      <c r="N42" s="852"/>
    </row>
  </sheetData>
  <dataValidations count="1">
    <dataValidation type="list" allowBlank="1" showInputMessage="1" showErrorMessage="1" sqref="H5:H41">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
  <sheetViews>
    <sheetView workbookViewId="0">
      <selection activeCell="B2" sqref="B2"/>
    </sheetView>
  </sheetViews>
  <sheetFormatPr defaultRowHeight="11.25" x14ac:dyDescent="0.2"/>
  <cols>
    <col min="1" max="1" width="2.7109375" style="399" customWidth="1"/>
    <col min="2" max="2" width="4" style="399" bestFit="1"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15.85546875" style="400" customWidth="1"/>
    <col min="9" max="9" width="20.7109375" style="399" customWidth="1"/>
    <col min="10" max="10" width="2.7109375" style="399" customWidth="1"/>
    <col min="11" max="16384" width="9.140625" style="399"/>
  </cols>
  <sheetData>
    <row r="1" spans="1:10" ht="12" x14ac:dyDescent="0.2">
      <c r="A1" s="259"/>
      <c r="B1" s="883"/>
      <c r="C1" s="91"/>
      <c r="D1" s="91">
        <v>6</v>
      </c>
      <c r="E1" s="883" t="str">
        <f>_xll.qlPeriodEquivalent(D1&amp;"M")</f>
        <v>6M</v>
      </c>
      <c r="F1" s="59"/>
      <c r="G1" s="866" t="str">
        <f>Currency&amp;"_YC"&amp;$E$1&amp;"RH"</f>
        <v>GBP_YC6MRH</v>
      </c>
      <c r="H1" s="882" t="str">
        <f>$G$1&amp;"_FRAs.xml"</f>
        <v>GBP_YC6MRH_FRAs.xml</v>
      </c>
      <c r="I1" s="744"/>
      <c r="J1" s="90"/>
    </row>
    <row r="2" spans="1:10" x14ac:dyDescent="0.2">
      <c r="A2" s="66"/>
      <c r="B2" s="870"/>
      <c r="C2" s="451"/>
      <c r="D2" s="881"/>
      <c r="E2" s="880" t="s">
        <v>294</v>
      </c>
      <c r="F2" s="880" t="s">
        <v>393</v>
      </c>
      <c r="G2" s="880" t="s">
        <v>347</v>
      </c>
      <c r="H2" s="448" t="str">
        <f>IF(Serialize,_xll.ohObjectSave(H3:H20,SerializationPath&amp;H1,FileOverwrite,Serialize),"---")</f>
        <v>---</v>
      </c>
      <c r="I2" s="879"/>
      <c r="J2" s="86"/>
    </row>
    <row r="3" spans="1:10" x14ac:dyDescent="0.2">
      <c r="A3" s="66"/>
      <c r="B3" s="876" t="str">
        <f t="shared" ref="B3:B20" si="0">C3&amp;"M"</f>
        <v>1M</v>
      </c>
      <c r="C3" s="878">
        <v>1</v>
      </c>
      <c r="D3" s="877" t="str">
        <f t="shared" ref="D3:D20" si="1">"x"&amp;C3+6&amp;"F"</f>
        <v>x7F</v>
      </c>
      <c r="E3" s="876" t="str">
        <f t="shared" ref="E3:E20" si="2">Currency&amp;FamilyName&amp;"6M"</f>
        <v>GBPLibor6M</v>
      </c>
      <c r="F3" s="758" t="b">
        <v>0</v>
      </c>
      <c r="G3" s="876" t="str">
        <f t="shared" ref="G3:G20" si="3">Currency&amp;C3&amp;D3&amp;IF(F3,"_SYNTH"&amp;$E$1,"")&amp;"_Quote"</f>
        <v>GBP1x7F_Quote</v>
      </c>
      <c r="H3" s="876" t="str">
        <f>_xll.qlFraRateHelper(,G3,B3,E3,Permanent,Trigger,ObjectOverwrite)</f>
        <v>obj_00361#0051</v>
      </c>
      <c r="I3" s="434" t="str">
        <f>_xll.ohRangeRetrieveError(H3)</f>
        <v/>
      </c>
      <c r="J3" s="86"/>
    </row>
    <row r="4" spans="1:10" x14ac:dyDescent="0.2">
      <c r="A4" s="66"/>
      <c r="B4" s="873" t="str">
        <f t="shared" si="0"/>
        <v>2M</v>
      </c>
      <c r="C4" s="875">
        <v>2</v>
      </c>
      <c r="D4" s="874" t="str">
        <f t="shared" si="1"/>
        <v>x8F</v>
      </c>
      <c r="E4" s="873" t="str">
        <f t="shared" si="2"/>
        <v>GBPLibor6M</v>
      </c>
      <c r="F4" s="754" t="b">
        <v>0</v>
      </c>
      <c r="G4" s="873" t="str">
        <f t="shared" si="3"/>
        <v>GBP2x8F_Quote</v>
      </c>
      <c r="H4" s="873" t="str">
        <f>_xll.qlFraRateHelper(,G4,B4,E4,Permanent,Trigger,ObjectOverwrite)</f>
        <v>obj_00362#0051</v>
      </c>
      <c r="I4" s="425" t="str">
        <f>_xll.ohRangeRetrieveError(H4)</f>
        <v/>
      </c>
      <c r="J4" s="86"/>
    </row>
    <row r="5" spans="1:10" x14ac:dyDescent="0.2">
      <c r="A5" s="66"/>
      <c r="B5" s="873" t="str">
        <f t="shared" si="0"/>
        <v>3M</v>
      </c>
      <c r="C5" s="875">
        <v>3</v>
      </c>
      <c r="D5" s="874" t="str">
        <f t="shared" si="1"/>
        <v>x9F</v>
      </c>
      <c r="E5" s="873" t="str">
        <f t="shared" si="2"/>
        <v>GBPLibor6M</v>
      </c>
      <c r="F5" s="754" t="b">
        <v>0</v>
      </c>
      <c r="G5" s="873" t="str">
        <f t="shared" si="3"/>
        <v>GBP3x9F_Quote</v>
      </c>
      <c r="H5" s="873" t="str">
        <f>_xll.qlFraRateHelper(,G5,B5,E5,Permanent,Trigger,ObjectOverwrite)</f>
        <v>obj_0035e#0051</v>
      </c>
      <c r="I5" s="425" t="str">
        <f>_xll.ohRangeRetrieveError(H5)</f>
        <v/>
      </c>
      <c r="J5" s="86"/>
    </row>
    <row r="6" spans="1:10" x14ac:dyDescent="0.2">
      <c r="A6" s="66"/>
      <c r="B6" s="873" t="str">
        <f t="shared" si="0"/>
        <v>4M</v>
      </c>
      <c r="C6" s="875">
        <v>4</v>
      </c>
      <c r="D6" s="874" t="str">
        <f t="shared" si="1"/>
        <v>x10F</v>
      </c>
      <c r="E6" s="873" t="str">
        <f t="shared" si="2"/>
        <v>GBPLibor6M</v>
      </c>
      <c r="F6" s="754" t="b">
        <v>0</v>
      </c>
      <c r="G6" s="873" t="str">
        <f t="shared" si="3"/>
        <v>GBP4x10F_Quote</v>
      </c>
      <c r="H6" s="873" t="str">
        <f>_xll.qlFraRateHelper(,G6,B6,E6,Permanent,Trigger,ObjectOverwrite)</f>
        <v>obj_00357#0051</v>
      </c>
      <c r="I6" s="425" t="str">
        <f>_xll.ohRangeRetrieveError(H6)</f>
        <v/>
      </c>
      <c r="J6" s="86"/>
    </row>
    <row r="7" spans="1:10" x14ac:dyDescent="0.2">
      <c r="A7" s="66"/>
      <c r="B7" s="873" t="str">
        <f t="shared" si="0"/>
        <v>5M</v>
      </c>
      <c r="C7" s="875">
        <v>5</v>
      </c>
      <c r="D7" s="874" t="str">
        <f t="shared" si="1"/>
        <v>x11F</v>
      </c>
      <c r="E7" s="873" t="str">
        <f t="shared" si="2"/>
        <v>GBPLibor6M</v>
      </c>
      <c r="F7" s="754" t="b">
        <v>0</v>
      </c>
      <c r="G7" s="873" t="str">
        <f t="shared" si="3"/>
        <v>GBP5x11F_Quote</v>
      </c>
      <c r="H7" s="873" t="str">
        <f>_xll.qlFraRateHelper(,G7,B7,E7,Permanent,Trigger,ObjectOverwrite)</f>
        <v>obj_00359#0051</v>
      </c>
      <c r="I7" s="425" t="str">
        <f>_xll.ohRangeRetrieveError(H7)</f>
        <v/>
      </c>
      <c r="J7" s="86"/>
    </row>
    <row r="8" spans="1:10" x14ac:dyDescent="0.2">
      <c r="A8" s="66"/>
      <c r="B8" s="873" t="str">
        <f t="shared" si="0"/>
        <v>6M</v>
      </c>
      <c r="C8" s="875">
        <v>6</v>
      </c>
      <c r="D8" s="874" t="str">
        <f t="shared" si="1"/>
        <v>x12F</v>
      </c>
      <c r="E8" s="873" t="str">
        <f t="shared" si="2"/>
        <v>GBPLibor6M</v>
      </c>
      <c r="F8" s="754" t="b">
        <v>0</v>
      </c>
      <c r="G8" s="873" t="str">
        <f t="shared" si="3"/>
        <v>GBP6x12F_Quote</v>
      </c>
      <c r="H8" s="873" t="str">
        <f>_xll.qlFraRateHelper(,G8,B8,E8,Permanent,Trigger,ObjectOverwrite)</f>
        <v>obj_00363#0051</v>
      </c>
      <c r="I8" s="425" t="str">
        <f>_xll.ohRangeRetrieveError(H8)</f>
        <v/>
      </c>
      <c r="J8" s="86"/>
    </row>
    <row r="9" spans="1:10" x14ac:dyDescent="0.2">
      <c r="A9" s="66"/>
      <c r="B9" s="873" t="str">
        <f t="shared" si="0"/>
        <v>7M</v>
      </c>
      <c r="C9" s="875">
        <v>7</v>
      </c>
      <c r="D9" s="874" t="str">
        <f t="shared" si="1"/>
        <v>x13F</v>
      </c>
      <c r="E9" s="873" t="str">
        <f t="shared" si="2"/>
        <v>GBPLibor6M</v>
      </c>
      <c r="F9" s="754" t="b">
        <v>0</v>
      </c>
      <c r="G9" s="873" t="str">
        <f t="shared" si="3"/>
        <v>GBP7x13F_Quote</v>
      </c>
      <c r="H9" s="873" t="str">
        <f>_xll.qlFraRateHelper(,G9,B9,E9,Permanent,Trigger,ObjectOverwrite)</f>
        <v>obj_0035d#0051</v>
      </c>
      <c r="I9" s="425" t="str">
        <f>_xll.ohRangeRetrieveError(H9)</f>
        <v/>
      </c>
      <c r="J9" s="86"/>
    </row>
    <row r="10" spans="1:10" x14ac:dyDescent="0.2">
      <c r="A10" s="66"/>
      <c r="B10" s="873" t="str">
        <f t="shared" si="0"/>
        <v>8M</v>
      </c>
      <c r="C10" s="875">
        <v>8</v>
      </c>
      <c r="D10" s="874" t="str">
        <f t="shared" si="1"/>
        <v>x14F</v>
      </c>
      <c r="E10" s="873" t="str">
        <f t="shared" si="2"/>
        <v>GBPLibor6M</v>
      </c>
      <c r="F10" s="754" t="b">
        <v>0</v>
      </c>
      <c r="G10" s="873" t="str">
        <f t="shared" si="3"/>
        <v>GBP8x14F_Quote</v>
      </c>
      <c r="H10" s="873" t="str">
        <f>_xll.qlFraRateHelper(,G10,B10,E10,Permanent,Trigger,ObjectOverwrite)</f>
        <v>obj_00356#0051</v>
      </c>
      <c r="I10" s="425" t="str">
        <f>_xll.ohRangeRetrieveError(H10)</f>
        <v/>
      </c>
      <c r="J10" s="86"/>
    </row>
    <row r="11" spans="1:10" x14ac:dyDescent="0.2">
      <c r="A11" s="66"/>
      <c r="B11" s="873" t="str">
        <f t="shared" si="0"/>
        <v>9M</v>
      </c>
      <c r="C11" s="875">
        <v>9</v>
      </c>
      <c r="D11" s="874" t="str">
        <f t="shared" si="1"/>
        <v>x15F</v>
      </c>
      <c r="E11" s="873" t="str">
        <f t="shared" si="2"/>
        <v>GBPLibor6M</v>
      </c>
      <c r="F11" s="754" t="b">
        <v>0</v>
      </c>
      <c r="G11" s="873" t="str">
        <f t="shared" si="3"/>
        <v>GBP9x15F_Quote</v>
      </c>
      <c r="H11" s="873" t="str">
        <f>_xll.qlFraRateHelper(,G11,B11,E11,Permanent,Trigger,ObjectOverwrite)</f>
        <v>obj_00365#0051</v>
      </c>
      <c r="I11" s="425" t="str">
        <f>_xll.ohRangeRetrieveError(H11)</f>
        <v/>
      </c>
      <c r="J11" s="86"/>
    </row>
    <row r="12" spans="1:10" x14ac:dyDescent="0.2">
      <c r="A12" s="66"/>
      <c r="B12" s="873" t="str">
        <f t="shared" si="0"/>
        <v>10M</v>
      </c>
      <c r="C12" s="875">
        <v>10</v>
      </c>
      <c r="D12" s="874" t="str">
        <f t="shared" si="1"/>
        <v>x16F</v>
      </c>
      <c r="E12" s="873" t="str">
        <f t="shared" si="2"/>
        <v>GBPLibor6M</v>
      </c>
      <c r="F12" s="754" t="b">
        <v>0</v>
      </c>
      <c r="G12" s="873" t="str">
        <f t="shared" si="3"/>
        <v>GBP10x16F_Quote</v>
      </c>
      <c r="H12" s="873" t="str">
        <f>_xll.qlFraRateHelper(,G12,B12,E12,Permanent,Trigger,ObjectOverwrite)</f>
        <v>obj_0035f#0051</v>
      </c>
      <c r="I12" s="425" t="str">
        <f>_xll.ohRangeRetrieveError(H12)</f>
        <v/>
      </c>
      <c r="J12" s="86"/>
    </row>
    <row r="13" spans="1:10" x14ac:dyDescent="0.2">
      <c r="A13" s="66"/>
      <c r="B13" s="873" t="str">
        <f t="shared" si="0"/>
        <v>11M</v>
      </c>
      <c r="C13" s="875">
        <v>11</v>
      </c>
      <c r="D13" s="874" t="str">
        <f t="shared" si="1"/>
        <v>x17F</v>
      </c>
      <c r="E13" s="873" t="str">
        <f t="shared" si="2"/>
        <v>GBPLibor6M</v>
      </c>
      <c r="F13" s="754" t="b">
        <v>0</v>
      </c>
      <c r="G13" s="873" t="str">
        <f t="shared" si="3"/>
        <v>GBP11x17F_Quote</v>
      </c>
      <c r="H13" s="873" t="str">
        <f>_xll.qlFraRateHelper(,G13,B13,E13,Permanent,Trigger,ObjectOverwrite)</f>
        <v>obj_0035b#0051</v>
      </c>
      <c r="I13" s="425" t="str">
        <f>_xll.ohRangeRetrieveError(H13)</f>
        <v/>
      </c>
      <c r="J13" s="86"/>
    </row>
    <row r="14" spans="1:10" x14ac:dyDescent="0.2">
      <c r="A14" s="66"/>
      <c r="B14" s="873" t="str">
        <f t="shared" si="0"/>
        <v>12M</v>
      </c>
      <c r="C14" s="875">
        <v>12</v>
      </c>
      <c r="D14" s="874" t="str">
        <f t="shared" si="1"/>
        <v>x18F</v>
      </c>
      <c r="E14" s="873" t="str">
        <f t="shared" si="2"/>
        <v>GBPLibor6M</v>
      </c>
      <c r="F14" s="754" t="b">
        <v>0</v>
      </c>
      <c r="G14" s="873" t="str">
        <f t="shared" si="3"/>
        <v>GBP12x18F_Quote</v>
      </c>
      <c r="H14" s="873" t="str">
        <f>_xll.qlFraRateHelper(,G14,B14,E14,Permanent,Trigger,ObjectOverwrite)</f>
        <v>obj_00355#0051</v>
      </c>
      <c r="I14" s="425" t="str">
        <f>_xll.ohRangeRetrieveError(H14)</f>
        <v/>
      </c>
      <c r="J14" s="86"/>
    </row>
    <row r="15" spans="1:10" x14ac:dyDescent="0.2">
      <c r="A15" s="66"/>
      <c r="B15" s="873" t="str">
        <f t="shared" si="0"/>
        <v>13M</v>
      </c>
      <c r="C15" s="875">
        <v>13</v>
      </c>
      <c r="D15" s="874" t="str">
        <f t="shared" si="1"/>
        <v>x19F</v>
      </c>
      <c r="E15" s="873" t="str">
        <f t="shared" si="2"/>
        <v>GBPLibor6M</v>
      </c>
      <c r="F15" s="754" t="b">
        <v>0</v>
      </c>
      <c r="G15" s="873" t="str">
        <f t="shared" si="3"/>
        <v>GBP13x19F_Quote</v>
      </c>
      <c r="H15" s="873" t="str">
        <f>_xll.qlFraRateHelper(,G15,B15,E15,Permanent,Trigger,ObjectOverwrite)</f>
        <v>obj_00364#0051</v>
      </c>
      <c r="I15" s="425" t="str">
        <f>_xll.ohRangeRetrieveError(H15)</f>
        <v/>
      </c>
      <c r="J15" s="86"/>
    </row>
    <row r="16" spans="1:10" x14ac:dyDescent="0.2">
      <c r="A16" s="66"/>
      <c r="B16" s="873" t="str">
        <f t="shared" si="0"/>
        <v>14M</v>
      </c>
      <c r="C16" s="875">
        <v>14</v>
      </c>
      <c r="D16" s="874" t="str">
        <f t="shared" si="1"/>
        <v>x20F</v>
      </c>
      <c r="E16" s="873" t="str">
        <f t="shared" si="2"/>
        <v>GBPLibor6M</v>
      </c>
      <c r="F16" s="754" t="b">
        <v>0</v>
      </c>
      <c r="G16" s="873" t="str">
        <f t="shared" si="3"/>
        <v>GBP14x20F_Quote</v>
      </c>
      <c r="H16" s="873" t="str">
        <f>_xll.qlFraRateHelper(,G16,B16,E16,Permanent,Trigger,ObjectOverwrite)</f>
        <v>obj_00360#0051</v>
      </c>
      <c r="I16" s="425" t="str">
        <f>_xll.ohRangeRetrieveError(H16)</f>
        <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str">
        <f>_xll.qlFraRateHelper(,G17,B17,E17,Permanent,Trigger,ObjectOverwrite)</f>
        <v>obj_0035a#0051</v>
      </c>
      <c r="I17" s="425" t="str">
        <f>_xll.ohRangeRetrieveError(H17)</f>
        <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str">
        <f>_xll.qlFraRateHelper(,G18,B18,E18,Permanent,Trigger,ObjectOverwrite)</f>
        <v>obj_00354#0051</v>
      </c>
      <c r="I18" s="425" t="str">
        <f>_xll.ohRangeRetrieveError(H18)</f>
        <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str">
        <f>_xll.qlFraRateHelper(,G19,B19,E19,Permanent,Trigger,ObjectOverwrite)</f>
        <v>obj_00358#0051</v>
      </c>
      <c r="I19" s="425" t="str">
        <f>_xll.ohRangeRetrieveError(H19)</f>
        <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str">
        <f>_xll.qlFraRateHelper(,G20,B20,E20,Permanent,Trigger,ObjectOverwrite)</f>
        <v>obj_0035c#0051</v>
      </c>
      <c r="I20" s="415" t="str">
        <f>_xll.ohRangeRetrieveError(H20)</f>
        <v/>
      </c>
      <c r="J20" s="86"/>
    </row>
    <row r="21" spans="1:10" ht="12" thickBot="1" x14ac:dyDescent="0.25">
      <c r="A21" s="54"/>
      <c r="B21" s="53"/>
      <c r="C21" s="53"/>
      <c r="D21" s="53"/>
      <c r="E21" s="53"/>
      <c r="F21" s="53"/>
      <c r="G21" s="53"/>
      <c r="H21" s="270"/>
      <c r="I21" s="270"/>
      <c r="J21" s="404"/>
    </row>
    <row r="23" spans="1:10" x14ac:dyDescent="0.2">
      <c r="H23" s="399"/>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5"/>
  <sheetViews>
    <sheetView workbookViewId="0">
      <selection activeCell="J2" sqref="J2"/>
    </sheetView>
  </sheetViews>
  <sheetFormatPr defaultColWidth="6.28515625" defaultRowHeight="11.25" x14ac:dyDescent="0.2"/>
  <cols>
    <col min="1" max="1" width="2.7109375" style="399" customWidth="1"/>
    <col min="2" max="2" width="3" style="399" bestFit="1" customWidth="1"/>
    <col min="3" max="3" width="7" style="399" customWidth="1"/>
    <col min="4" max="4" width="6" style="399" bestFit="1" customWidth="1"/>
    <col min="5" max="5" width="7" style="399" bestFit="1" customWidth="1"/>
    <col min="6" max="6" width="10" style="399" bestFit="1" customWidth="1"/>
    <col min="7" max="7" width="11" style="399" bestFit="1" customWidth="1"/>
    <col min="8" max="8" width="17.28515625" style="399" bestFit="1" customWidth="1"/>
    <col min="9" max="9" width="24.42578125" style="399" bestFit="1" customWidth="1"/>
    <col min="10" max="10" width="18.42578125" style="399" customWidth="1"/>
    <col min="11" max="11" width="20.7109375" style="399" customWidth="1"/>
    <col min="12" max="12" width="2.7109375" style="399" customWidth="1"/>
    <col min="13" max="15" width="6.28515625" style="399"/>
    <col min="16" max="17" width="10.140625" style="399" bestFit="1" customWidth="1"/>
    <col min="18" max="16384" width="6.28515625" style="399"/>
  </cols>
  <sheetData>
    <row r="1" spans="1:17" ht="11.25" customHeight="1" x14ac:dyDescent="0.2">
      <c r="A1" s="89"/>
      <c r="B1" s="914"/>
      <c r="C1" s="914"/>
      <c r="D1" s="914"/>
      <c r="E1" s="914"/>
      <c r="F1" s="914"/>
      <c r="G1" s="59" t="s">
        <v>90</v>
      </c>
      <c r="H1" s="913"/>
      <c r="I1" s="912" t="str">
        <f>Currency&amp;"_YC"&amp;"STDRH"</f>
        <v>GBP_YCSTDRH</v>
      </c>
      <c r="J1" s="620" t="str">
        <f>$I$1&amp;"_Futures"&amp;$G$1&amp;".xml"</f>
        <v>GBP_YCSTDRH_Futures3M.xml</v>
      </c>
      <c r="K1" s="911"/>
      <c r="L1" s="86"/>
    </row>
    <row r="2" spans="1:17" ht="22.5" x14ac:dyDescent="0.2">
      <c r="A2" s="89"/>
      <c r="B2" s="770" t="s">
        <v>184</v>
      </c>
      <c r="C2" s="770" t="s">
        <v>397</v>
      </c>
      <c r="D2" s="297" t="s">
        <v>183</v>
      </c>
      <c r="E2" s="75" t="s">
        <v>182</v>
      </c>
      <c r="F2" s="75" t="s">
        <v>396</v>
      </c>
      <c r="G2" s="297" t="s">
        <v>294</v>
      </c>
      <c r="H2" s="297" t="s">
        <v>347</v>
      </c>
      <c r="I2" s="770" t="s">
        <v>395</v>
      </c>
      <c r="J2" s="762" t="str">
        <f>IF(Serialize,_xll.ohObjectSave(J3:J44,SerializationPath&amp;J1,FileOverwrite,Serialize),"---")</f>
        <v>---</v>
      </c>
      <c r="K2" s="761" t="str">
        <f>_xll.ohRangeRetrieveError(J2)</f>
        <v/>
      </c>
      <c r="L2" s="86"/>
    </row>
    <row r="3" spans="1:17" ht="11.25" customHeight="1" x14ac:dyDescent="0.2">
      <c r="A3" s="894"/>
      <c r="B3" s="910">
        <v>1</v>
      </c>
      <c r="C3" s="910" t="s">
        <v>394</v>
      </c>
      <c r="D3" s="870" t="b">
        <v>0</v>
      </c>
      <c r="E3" s="909" t="str">
        <f t="array" ref="E3:E44">_xll.qlIMMNextCodes(_xll.qlSettingsEvaluationDate(Trigger)-1,D3:D44)</f>
        <v>N5</v>
      </c>
      <c r="F3" s="908">
        <f>_xll.qlIMMdate(E3)</f>
        <v>42200</v>
      </c>
      <c r="G3" s="870" t="str">
        <f t="shared" ref="G3:G44" si="0">PROPER(Currency)&amp;FamilyName&amp;$G$1</f>
        <v>GbpLibor3M</v>
      </c>
      <c r="H3" s="907" t="str">
        <f t="shared" ref="H3:H44" si="1">Currency&amp;"FUT"&amp;$G$1&amp;$E3&amp;QuoteSuffix</f>
        <v>GBPFUT3MN5_Quote</v>
      </c>
      <c r="I3" s="906" t="str">
        <f t="shared" ref="I3:I44" si="2">Currency&amp;"FUT3M"&amp;E3&amp;"ConvAdj"&amp;QuoteSuffix</f>
        <v>GBPFUT3MN5ConvAdj_Quote</v>
      </c>
      <c r="J3" s="905" t="str">
        <f>_xll.qlFuturesRateHelper(,$H3,$C3,$E3,$G3,$I3,Permanent,Trigger,ObjectOverwrite)</f>
        <v>obj_003cf#0050</v>
      </c>
      <c r="K3" s="904" t="str">
        <f>_xll.ohRangeRetrieveError(J3)</f>
        <v/>
      </c>
      <c r="L3" s="86"/>
      <c r="M3" s="886"/>
      <c r="Q3" s="903"/>
    </row>
    <row r="4" spans="1:17" ht="11.25" customHeight="1" x14ac:dyDescent="0.2">
      <c r="A4" s="894"/>
      <c r="B4" s="901">
        <v>2</v>
      </c>
      <c r="C4" s="901" t="s">
        <v>394</v>
      </c>
      <c r="D4" s="858" t="b">
        <v>0</v>
      </c>
      <c r="E4" s="900" t="str">
        <v>Q5</v>
      </c>
      <c r="F4" s="899">
        <f>_xll.qlIMMdate(E4)</f>
        <v>42235</v>
      </c>
      <c r="G4" s="858" t="str">
        <f t="shared" si="0"/>
        <v>GbpLibor3M</v>
      </c>
      <c r="H4" s="898" t="str">
        <f t="shared" si="1"/>
        <v>GBPFUT3MQ5_Quote</v>
      </c>
      <c r="I4" s="897" t="str">
        <f t="shared" si="2"/>
        <v>GBPFUT3MQ5ConvAdj_Quote</v>
      </c>
      <c r="J4" s="896" t="str">
        <f>_xll.qlFuturesRateHelper(,$H4,$C4,$E4,$G4,$I4,Permanent,Trigger,ObjectOverwrite)</f>
        <v>obj_003c0#0050</v>
      </c>
      <c r="K4" s="895" t="str">
        <f>_xll.ohRangeRetrieveError(J4)</f>
        <v/>
      </c>
      <c r="L4" s="86"/>
      <c r="M4" s="886"/>
      <c r="Q4" s="903"/>
    </row>
    <row r="5" spans="1:17" ht="11.25" customHeight="1" x14ac:dyDescent="0.2">
      <c r="A5" s="894"/>
      <c r="B5" s="901">
        <v>3</v>
      </c>
      <c r="C5" s="901" t="s">
        <v>394</v>
      </c>
      <c r="D5" s="858" t="b">
        <v>0</v>
      </c>
      <c r="E5" s="900" t="str">
        <v>U5</v>
      </c>
      <c r="F5" s="899">
        <f>_xll.qlIMMdate(E5)</f>
        <v>42263</v>
      </c>
      <c r="G5" s="858" t="str">
        <f t="shared" si="0"/>
        <v>GbpLibor3M</v>
      </c>
      <c r="H5" s="898" t="str">
        <f t="shared" si="1"/>
        <v>GBPFUT3MU5_Quote</v>
      </c>
      <c r="I5" s="897" t="str">
        <f t="shared" si="2"/>
        <v>GBPFUT3MU5ConvAdj_Quote</v>
      </c>
      <c r="J5" s="896" t="str">
        <f>_xll.qlFuturesRateHelper(,$H5,$C5,$E5,$G5,$I5,Permanent,Trigger,ObjectOverwrite)</f>
        <v>obj_003af#0050</v>
      </c>
      <c r="K5" s="895" t="str">
        <f>_xll.ohRangeRetrieveError(J5)</f>
        <v/>
      </c>
      <c r="L5" s="86"/>
      <c r="M5" s="886"/>
      <c r="Q5" s="903"/>
    </row>
    <row r="6" spans="1:17" ht="11.25" customHeight="1" x14ac:dyDescent="0.2">
      <c r="A6" s="894"/>
      <c r="B6" s="901">
        <v>4</v>
      </c>
      <c r="C6" s="901" t="s">
        <v>394</v>
      </c>
      <c r="D6" s="858" t="b">
        <v>0</v>
      </c>
      <c r="E6" s="900" t="str">
        <v>V5</v>
      </c>
      <c r="F6" s="899">
        <f>_xll.qlIMMdate(E6)</f>
        <v>42298</v>
      </c>
      <c r="G6" s="858" t="str">
        <f t="shared" si="0"/>
        <v>GbpLibor3M</v>
      </c>
      <c r="H6" s="898" t="str">
        <f t="shared" si="1"/>
        <v>GBPFUT3MV5_Quote</v>
      </c>
      <c r="I6" s="897" t="str">
        <f t="shared" si="2"/>
        <v>GBPFUT3MV5ConvAdj_Quote</v>
      </c>
      <c r="J6" s="896" t="str">
        <f>_xll.qlFuturesRateHelper(,$H6,$C6,$E6,$G6,$I6,Permanent,Trigger,ObjectOverwrite)</f>
        <v>obj_003ab#0050</v>
      </c>
      <c r="K6" s="895" t="str">
        <f>_xll.ohRangeRetrieveError(J6)</f>
        <v/>
      </c>
      <c r="L6" s="86"/>
      <c r="M6" s="886"/>
      <c r="Q6" s="903"/>
    </row>
    <row r="7" spans="1:17" ht="11.25" customHeight="1" x14ac:dyDescent="0.2">
      <c r="A7" s="894"/>
      <c r="B7" s="901">
        <v>5</v>
      </c>
      <c r="C7" s="901" t="s">
        <v>394</v>
      </c>
      <c r="D7" s="858" t="b">
        <v>0</v>
      </c>
      <c r="E7" s="900" t="str">
        <v>X5</v>
      </c>
      <c r="F7" s="899">
        <f>_xll.qlIMMdate(E7)</f>
        <v>42326</v>
      </c>
      <c r="G7" s="858" t="str">
        <f t="shared" si="0"/>
        <v>GbpLibor3M</v>
      </c>
      <c r="H7" s="898" t="str">
        <f t="shared" si="1"/>
        <v>GBPFUT3MX5_Quote</v>
      </c>
      <c r="I7" s="897" t="str">
        <f t="shared" si="2"/>
        <v>GBPFUT3MX5ConvAdj_Quote</v>
      </c>
      <c r="J7" s="896" t="str">
        <f>_xll.qlFuturesRateHelper(,$H7,$C7,$E7,$G7,$I7,Permanent,Trigger,ObjectOverwrite)</f>
        <v>obj_003ca#0050</v>
      </c>
      <c r="K7" s="895" t="str">
        <f>_xll.ohRangeRetrieveError(J7)</f>
        <v/>
      </c>
      <c r="L7" s="86"/>
      <c r="M7" s="886"/>
      <c r="Q7" s="903"/>
    </row>
    <row r="8" spans="1:17" ht="11.25" customHeight="1" x14ac:dyDescent="0.2">
      <c r="A8" s="894"/>
      <c r="B8" s="901">
        <v>6</v>
      </c>
      <c r="C8" s="901" t="s">
        <v>394</v>
      </c>
      <c r="D8" s="858" t="b">
        <v>0</v>
      </c>
      <c r="E8" s="900" t="str">
        <v>Z5</v>
      </c>
      <c r="F8" s="899">
        <f>_xll.qlIMMdate(E8)</f>
        <v>42354</v>
      </c>
      <c r="G8" s="858" t="str">
        <f t="shared" si="0"/>
        <v>GbpLibor3M</v>
      </c>
      <c r="H8" s="898" t="str">
        <f t="shared" si="1"/>
        <v>GBPFUT3MZ5_Quote</v>
      </c>
      <c r="I8" s="897" t="str">
        <f t="shared" si="2"/>
        <v>GBPFUT3MZ5ConvAdj_Quote</v>
      </c>
      <c r="J8" s="896" t="str">
        <f>_xll.qlFuturesRateHelper(,$H8,$C8,$E8,$G8,$I8,Permanent,Trigger,ObjectOverwrite)</f>
        <v>obj_003b4#0050</v>
      </c>
      <c r="K8" s="895" t="str">
        <f>_xll.ohRangeRetrieveError(J8)</f>
        <v/>
      </c>
      <c r="L8" s="86"/>
      <c r="M8" s="886"/>
      <c r="Q8" s="903"/>
    </row>
    <row r="9" spans="1:17" ht="11.25" customHeight="1" x14ac:dyDescent="0.2">
      <c r="A9" s="894"/>
      <c r="B9" s="901">
        <v>7</v>
      </c>
      <c r="C9" s="901" t="s">
        <v>394</v>
      </c>
      <c r="D9" s="858" t="b">
        <v>0</v>
      </c>
      <c r="E9" s="900" t="str">
        <v>F6</v>
      </c>
      <c r="F9" s="899">
        <f>_xll.qlIMMdate(E9)</f>
        <v>42389</v>
      </c>
      <c r="G9" s="858" t="str">
        <f t="shared" si="0"/>
        <v>GbpLibor3M</v>
      </c>
      <c r="H9" s="898" t="str">
        <f t="shared" si="1"/>
        <v>GBPFUT3MF6_Quote</v>
      </c>
      <c r="I9" s="897" t="str">
        <f t="shared" si="2"/>
        <v>GBPFUT3MF6ConvAdj_Quote</v>
      </c>
      <c r="J9" s="896" t="str">
        <f>_xll.qlFuturesRateHelper(,$H9,$C9,$E9,$G9,$I9,Permanent,Trigger,ObjectOverwrite)</f>
        <v>obj_003b2#0050</v>
      </c>
      <c r="K9" s="895" t="str">
        <f>_xll.ohRangeRetrieveError(J9)</f>
        <v/>
      </c>
      <c r="L9" s="86"/>
      <c r="M9" s="886"/>
    </row>
    <row r="10" spans="1:17" ht="11.25" customHeight="1" x14ac:dyDescent="0.2">
      <c r="A10" s="894"/>
      <c r="B10" s="901">
        <v>8</v>
      </c>
      <c r="C10" s="901" t="s">
        <v>394</v>
      </c>
      <c r="D10" s="858" t="b">
        <v>0</v>
      </c>
      <c r="E10" s="900" t="str">
        <v>G6</v>
      </c>
      <c r="F10" s="899">
        <f>_xll.qlIMMdate(E10)</f>
        <v>42417</v>
      </c>
      <c r="G10" s="858" t="str">
        <f t="shared" si="0"/>
        <v>GbpLibor3M</v>
      </c>
      <c r="H10" s="898" t="str">
        <f t="shared" si="1"/>
        <v>GBPFUT3MG6_Quote</v>
      </c>
      <c r="I10" s="897" t="str">
        <f t="shared" si="2"/>
        <v>GBPFUT3MG6ConvAdj_Quote</v>
      </c>
      <c r="J10" s="896" t="str">
        <f>_xll.qlFuturesRateHelper(,$H10,$C10,$E10,$G10,$I10,Permanent,Trigger,ObjectOverwrite)</f>
        <v>obj_003a8#0050</v>
      </c>
      <c r="K10" s="895" t="str">
        <f>_xll.ohRangeRetrieveError(J10)</f>
        <v/>
      </c>
      <c r="L10" s="86"/>
      <c r="M10" s="886"/>
    </row>
    <row r="11" spans="1:17" ht="11.25" customHeight="1" x14ac:dyDescent="0.2">
      <c r="A11" s="894"/>
      <c r="B11" s="901">
        <v>9</v>
      </c>
      <c r="C11" s="901" t="s">
        <v>394</v>
      </c>
      <c r="D11" s="858" t="b">
        <v>0</v>
      </c>
      <c r="E11" s="900" t="str">
        <v>H6</v>
      </c>
      <c r="F11" s="899">
        <f>_xll.qlIMMdate(E11)</f>
        <v>42445</v>
      </c>
      <c r="G11" s="858" t="str">
        <f t="shared" si="0"/>
        <v>GbpLibor3M</v>
      </c>
      <c r="H11" s="898" t="str">
        <f t="shared" si="1"/>
        <v>GBPFUT3MH6_Quote</v>
      </c>
      <c r="I11" s="897" t="str">
        <f t="shared" si="2"/>
        <v>GBPFUT3MH6ConvAdj_Quote</v>
      </c>
      <c r="J11" s="896" t="str">
        <f>_xll.qlFuturesRateHelper(,$H11,$C11,$E11,$G11,$I11,Permanent,Trigger,ObjectOverwrite)</f>
        <v>obj_003c6#0050</v>
      </c>
      <c r="K11" s="895" t="str">
        <f>_xll.ohRangeRetrieveError(J11)</f>
        <v/>
      </c>
      <c r="L11" s="86"/>
      <c r="M11" s="886"/>
    </row>
    <row r="12" spans="1:17" ht="11.25" customHeight="1" x14ac:dyDescent="0.2">
      <c r="A12" s="894"/>
      <c r="B12" s="901">
        <v>10</v>
      </c>
      <c r="C12" s="901" t="s">
        <v>394</v>
      </c>
      <c r="D12" s="858" t="b">
        <v>0</v>
      </c>
      <c r="E12" s="900" t="str">
        <v>J6</v>
      </c>
      <c r="F12" s="899">
        <f>_xll.qlIMMdate(E12)</f>
        <v>42480</v>
      </c>
      <c r="G12" s="858" t="str">
        <f t="shared" si="0"/>
        <v>GbpLibor3M</v>
      </c>
      <c r="H12" s="898" t="str">
        <f t="shared" si="1"/>
        <v>GBPFUT3MJ6_Quote</v>
      </c>
      <c r="I12" s="897" t="str">
        <f t="shared" si="2"/>
        <v>GBPFUT3MJ6ConvAdj_Quote</v>
      </c>
      <c r="J12" s="896" t="str">
        <f>_xll.qlFuturesRateHelper(,$H12,$C12,$E12,$G12,$I12,Permanent,Trigger,ObjectOverwrite)</f>
        <v>obj_003a9#0050</v>
      </c>
      <c r="K12" s="895" t="str">
        <f>_xll.ohRangeRetrieveError(J12)</f>
        <v/>
      </c>
      <c r="L12" s="86"/>
      <c r="M12" s="886"/>
    </row>
    <row r="13" spans="1:17" ht="11.25" customHeight="1" x14ac:dyDescent="0.2">
      <c r="A13" s="894"/>
      <c r="B13" s="901">
        <v>11</v>
      </c>
      <c r="C13" s="901" t="s">
        <v>394</v>
      </c>
      <c r="D13" s="858" t="b">
        <v>0</v>
      </c>
      <c r="E13" s="900" t="str">
        <v>K6</v>
      </c>
      <c r="F13" s="899">
        <f>_xll.qlIMMdate(E13)</f>
        <v>42508</v>
      </c>
      <c r="G13" s="858" t="str">
        <f t="shared" si="0"/>
        <v>GbpLibor3M</v>
      </c>
      <c r="H13" s="898" t="str">
        <f t="shared" si="1"/>
        <v>GBPFUT3MK6_Quote</v>
      </c>
      <c r="I13" s="897" t="str">
        <f t="shared" si="2"/>
        <v>GBPFUT3MK6ConvAdj_Quote</v>
      </c>
      <c r="J13" s="896" t="str">
        <f>_xll.qlFuturesRateHelper(,$H13,$C13,$E13,$G13,$I13,Permanent,Trigger,ObjectOverwrite)</f>
        <v>obj_003bf#0050</v>
      </c>
      <c r="K13" s="895" t="str">
        <f>_xll.ohRangeRetrieveError(J13)</f>
        <v/>
      </c>
      <c r="L13" s="86"/>
      <c r="M13" s="886"/>
    </row>
    <row r="14" spans="1:17" ht="11.25" customHeight="1" x14ac:dyDescent="0.2">
      <c r="A14" s="894"/>
      <c r="B14" s="901">
        <v>12</v>
      </c>
      <c r="C14" s="901" t="s">
        <v>394</v>
      </c>
      <c r="D14" s="858" t="b">
        <v>0</v>
      </c>
      <c r="E14" s="900" t="str">
        <v>M6</v>
      </c>
      <c r="F14" s="899">
        <f>_xll.qlIMMdate(E14)</f>
        <v>42536</v>
      </c>
      <c r="G14" s="858" t="str">
        <f t="shared" si="0"/>
        <v>GbpLibor3M</v>
      </c>
      <c r="H14" s="898" t="str">
        <f t="shared" si="1"/>
        <v>GBPFUT3MM6_Quote</v>
      </c>
      <c r="I14" s="897" t="str">
        <f t="shared" si="2"/>
        <v>GBPFUT3MM6ConvAdj_Quote</v>
      </c>
      <c r="J14" s="896" t="str">
        <f>_xll.qlFuturesRateHelper(,$H14,$C14,$E14,$G14,$I14,Permanent,Trigger,ObjectOverwrite)</f>
        <v>obj_003bd#0050</v>
      </c>
      <c r="K14" s="895" t="str">
        <f>_xll.ohRangeRetrieveError(J14)</f>
        <v/>
      </c>
      <c r="L14" s="86"/>
      <c r="M14" s="886"/>
    </row>
    <row r="15" spans="1:17" ht="11.25" customHeight="1" x14ac:dyDescent="0.2">
      <c r="A15" s="894"/>
      <c r="B15" s="901">
        <v>13</v>
      </c>
      <c r="C15" s="901" t="s">
        <v>394</v>
      </c>
      <c r="D15" s="858" t="b">
        <v>1</v>
      </c>
      <c r="E15" s="900" t="str">
        <v>U6</v>
      </c>
      <c r="F15" s="899">
        <f>_xll.qlIMMdate(E15)</f>
        <v>42634</v>
      </c>
      <c r="G15" s="858" t="str">
        <f t="shared" si="0"/>
        <v>GbpLibor3M</v>
      </c>
      <c r="H15" s="898" t="str">
        <f t="shared" si="1"/>
        <v>GBPFUT3MU6_Quote</v>
      </c>
      <c r="I15" s="897" t="str">
        <f t="shared" si="2"/>
        <v>GBPFUT3MU6ConvAdj_Quote</v>
      </c>
      <c r="J15" s="896" t="str">
        <f>_xll.qlFuturesRateHelper(,$H15,$C15,$E15,$G15,$I15,Permanent,Trigger,ObjectOverwrite)</f>
        <v>obj_003cc#0050</v>
      </c>
      <c r="K15" s="895" t="str">
        <f>_xll.ohRangeRetrieveError(J15)</f>
        <v/>
      </c>
      <c r="L15" s="86"/>
      <c r="M15" s="886"/>
    </row>
    <row r="16" spans="1:17" ht="11.25" customHeight="1" x14ac:dyDescent="0.2">
      <c r="A16" s="894"/>
      <c r="B16" s="901">
        <v>14</v>
      </c>
      <c r="C16" s="901" t="s">
        <v>394</v>
      </c>
      <c r="D16" s="858" t="b">
        <v>1</v>
      </c>
      <c r="E16" s="900" t="str">
        <v>Z6</v>
      </c>
      <c r="F16" s="899">
        <f>_xll.qlIMMdate(E16)</f>
        <v>42725</v>
      </c>
      <c r="G16" s="858" t="str">
        <f t="shared" si="0"/>
        <v>GbpLibor3M</v>
      </c>
      <c r="H16" s="898" t="str">
        <f t="shared" si="1"/>
        <v>GBPFUT3MZ6_Quote</v>
      </c>
      <c r="I16" s="897" t="str">
        <f t="shared" si="2"/>
        <v>GBPFUT3MZ6ConvAdj_Quote</v>
      </c>
      <c r="J16" s="896" t="str">
        <f>_xll.qlFuturesRateHelper(,$H16,$C16,$E16,$G16,$I16,Permanent,Trigger,ObjectOverwrite)</f>
        <v>obj_003be#0050</v>
      </c>
      <c r="K16" s="895" t="str">
        <f>_xll.ohRangeRetrieveError(J16)</f>
        <v/>
      </c>
      <c r="L16" s="86"/>
      <c r="M16" s="886"/>
    </row>
    <row r="17" spans="1:13" ht="11.25" customHeight="1" x14ac:dyDescent="0.2">
      <c r="A17" s="894"/>
      <c r="B17" s="901">
        <v>15</v>
      </c>
      <c r="C17" s="901" t="s">
        <v>394</v>
      </c>
      <c r="D17" s="858" t="b">
        <v>1</v>
      </c>
      <c r="E17" s="900" t="str">
        <v>H7</v>
      </c>
      <c r="F17" s="899">
        <f>_xll.qlIMMdate(E17)</f>
        <v>42809</v>
      </c>
      <c r="G17" s="858" t="str">
        <f t="shared" si="0"/>
        <v>GbpLibor3M</v>
      </c>
      <c r="H17" s="898" t="str">
        <f t="shared" si="1"/>
        <v>GBPFUT3MH7_Quote</v>
      </c>
      <c r="I17" s="897" t="str">
        <f t="shared" si="2"/>
        <v>GBPFUT3MH7ConvAdj_Quote</v>
      </c>
      <c r="J17" s="896" t="str">
        <f>_xll.qlFuturesRateHelper(,$H17,$C17,$E17,$G17,$I17,Permanent,Trigger,ObjectOverwrite)</f>
        <v>obj_003bb#0050</v>
      </c>
      <c r="K17" s="895" t="str">
        <f>_xll.ohRangeRetrieveError(J17)</f>
        <v/>
      </c>
      <c r="L17" s="86"/>
      <c r="M17" s="886"/>
    </row>
    <row r="18" spans="1:13" ht="11.25" customHeight="1" x14ac:dyDescent="0.2">
      <c r="A18" s="894"/>
      <c r="B18" s="901">
        <v>16</v>
      </c>
      <c r="C18" s="901" t="s">
        <v>394</v>
      </c>
      <c r="D18" s="858" t="b">
        <v>1</v>
      </c>
      <c r="E18" s="900" t="str">
        <v>M7</v>
      </c>
      <c r="F18" s="899">
        <f>_xll.qlIMMdate(E18)</f>
        <v>42907</v>
      </c>
      <c r="G18" s="858" t="str">
        <f t="shared" si="0"/>
        <v>GbpLibor3M</v>
      </c>
      <c r="H18" s="898" t="str">
        <f t="shared" si="1"/>
        <v>GBPFUT3MM7_Quote</v>
      </c>
      <c r="I18" s="897" t="str">
        <f t="shared" si="2"/>
        <v>GBPFUT3MM7ConvAdj_Quote</v>
      </c>
      <c r="J18" s="896" t="str">
        <f>_xll.qlFuturesRateHelper(,$H18,$C18,$E18,$G18,$I18,Permanent,Trigger,ObjectOverwrite)</f>
        <v>obj_003b7#0050</v>
      </c>
      <c r="K18" s="895" t="str">
        <f>_xll.ohRangeRetrieveError(J18)</f>
        <v/>
      </c>
      <c r="L18" s="86"/>
      <c r="M18" s="886"/>
    </row>
    <row r="19" spans="1:13" ht="11.25" customHeight="1" x14ac:dyDescent="0.2">
      <c r="A19" s="894"/>
      <c r="B19" s="901">
        <v>17</v>
      </c>
      <c r="C19" s="901" t="s">
        <v>394</v>
      </c>
      <c r="D19" s="858" t="b">
        <v>1</v>
      </c>
      <c r="E19" s="900" t="str">
        <v>U7</v>
      </c>
      <c r="F19" s="899">
        <f>_xll.qlIMMdate(E19)</f>
        <v>42998</v>
      </c>
      <c r="G19" s="858" t="str">
        <f t="shared" si="0"/>
        <v>GbpLibor3M</v>
      </c>
      <c r="H19" s="898" t="str">
        <f t="shared" si="1"/>
        <v>GBPFUT3MU7_Quote</v>
      </c>
      <c r="I19" s="897" t="str">
        <f t="shared" si="2"/>
        <v>GBPFUT3MU7ConvAdj_Quote</v>
      </c>
      <c r="J19" s="896" t="str">
        <f>_xll.qlFuturesRateHelper(,$H19,$C19,$E19,$G19,$I19,Permanent,Trigger,ObjectOverwrite)</f>
        <v>obj_003c4#0050</v>
      </c>
      <c r="K19" s="895" t="str">
        <f>_xll.ohRangeRetrieveError(J19)</f>
        <v/>
      </c>
      <c r="L19" s="86"/>
      <c r="M19" s="886"/>
    </row>
    <row r="20" spans="1:13" ht="11.25" customHeight="1" x14ac:dyDescent="0.2">
      <c r="A20" s="894"/>
      <c r="B20" s="901">
        <v>18</v>
      </c>
      <c r="C20" s="901" t="s">
        <v>394</v>
      </c>
      <c r="D20" s="858" t="b">
        <v>1</v>
      </c>
      <c r="E20" s="900" t="str">
        <v>Z7</v>
      </c>
      <c r="F20" s="899">
        <f>_xll.qlIMMdate(E20)</f>
        <v>43089</v>
      </c>
      <c r="G20" s="858" t="str">
        <f t="shared" si="0"/>
        <v>GbpLibor3M</v>
      </c>
      <c r="H20" s="898" t="str">
        <f t="shared" si="1"/>
        <v>GBPFUT3MZ7_Quote</v>
      </c>
      <c r="I20" s="897" t="str">
        <f t="shared" si="2"/>
        <v>GBPFUT3MZ7ConvAdj_Quote</v>
      </c>
      <c r="J20" s="896" t="str">
        <f>_xll.qlFuturesRateHelper(,$H20,$C20,$E20,$G20,$I20,Permanent,Trigger,ObjectOverwrite)</f>
        <v>obj_003d0#0050</v>
      </c>
      <c r="K20" s="895" t="str">
        <f>_xll.ohRangeRetrieveError(J20)</f>
        <v/>
      </c>
      <c r="L20" s="86"/>
      <c r="M20" s="886"/>
    </row>
    <row r="21" spans="1:13" ht="11.25" customHeight="1" x14ac:dyDescent="0.2">
      <c r="A21" s="894"/>
      <c r="B21" s="901">
        <v>19</v>
      </c>
      <c r="C21" s="901" t="s">
        <v>394</v>
      </c>
      <c r="D21" s="858" t="b">
        <v>1</v>
      </c>
      <c r="E21" s="900" t="str">
        <v>H8</v>
      </c>
      <c r="F21" s="899">
        <f>_xll.qlIMMdate(E21)</f>
        <v>43180</v>
      </c>
      <c r="G21" s="858" t="str">
        <f t="shared" si="0"/>
        <v>GbpLibor3M</v>
      </c>
      <c r="H21" s="898" t="str">
        <f t="shared" si="1"/>
        <v>GBPFUT3MH8_Quote</v>
      </c>
      <c r="I21" s="897" t="str">
        <f t="shared" si="2"/>
        <v>GBPFUT3MH8ConvAdj_Quote</v>
      </c>
      <c r="J21" s="896" t="str">
        <f>_xll.qlFuturesRateHelper(,$H21,$C21,$E21,$G21,$I21,Permanent,Trigger,ObjectOverwrite)</f>
        <v>obj_003b3#0050</v>
      </c>
      <c r="K21" s="895" t="str">
        <f>_xll.ohRangeRetrieveError(J21)</f>
        <v/>
      </c>
      <c r="L21" s="86"/>
      <c r="M21" s="886"/>
    </row>
    <row r="22" spans="1:13" ht="11.25" customHeight="1" x14ac:dyDescent="0.2">
      <c r="A22" s="894"/>
      <c r="B22" s="901">
        <v>20</v>
      </c>
      <c r="C22" s="901" t="s">
        <v>394</v>
      </c>
      <c r="D22" s="858" t="b">
        <v>1</v>
      </c>
      <c r="E22" s="900" t="str">
        <v>M8</v>
      </c>
      <c r="F22" s="899">
        <f>_xll.qlIMMdate(E22)</f>
        <v>43271</v>
      </c>
      <c r="G22" s="858" t="str">
        <f t="shared" si="0"/>
        <v>GbpLibor3M</v>
      </c>
      <c r="H22" s="898" t="str">
        <f t="shared" si="1"/>
        <v>GBPFUT3MM8_Quote</v>
      </c>
      <c r="I22" s="897" t="str">
        <f t="shared" si="2"/>
        <v>GBPFUT3MM8ConvAdj_Quote</v>
      </c>
      <c r="J22" s="896" t="str">
        <f>_xll.qlFuturesRateHelper(,$H22,$C22,$E22,$G22,$I22,Permanent,Trigger,ObjectOverwrite)</f>
        <v>obj_003c7#0050</v>
      </c>
      <c r="K22" s="895" t="str">
        <f>_xll.ohRangeRetrieveError(J22)</f>
        <v/>
      </c>
      <c r="L22" s="86"/>
      <c r="M22" s="886"/>
    </row>
    <row r="23" spans="1:13" ht="11.25" customHeight="1" x14ac:dyDescent="0.2">
      <c r="A23" s="894"/>
      <c r="B23" s="901">
        <v>21</v>
      </c>
      <c r="C23" s="901" t="s">
        <v>394</v>
      </c>
      <c r="D23" s="858" t="b">
        <v>1</v>
      </c>
      <c r="E23" s="900" t="str">
        <v>U8</v>
      </c>
      <c r="F23" s="899">
        <f>_xll.qlIMMdate(E23)</f>
        <v>43362</v>
      </c>
      <c r="G23" s="858" t="str">
        <f t="shared" si="0"/>
        <v>GbpLibor3M</v>
      </c>
      <c r="H23" s="898" t="str">
        <f t="shared" si="1"/>
        <v>GBPFUT3MU8_Quote</v>
      </c>
      <c r="I23" s="897" t="str">
        <f t="shared" si="2"/>
        <v>GBPFUT3MU8ConvAdj_Quote</v>
      </c>
      <c r="J23" s="896" t="str">
        <f>_xll.qlFuturesRateHelper(,$H23,$C23,$E23,$G23,$I23,Permanent,Trigger,ObjectOverwrite)</f>
        <v>obj_003aa#0050</v>
      </c>
      <c r="K23" s="895" t="str">
        <f>_xll.ohRangeRetrieveError(J23)</f>
        <v/>
      </c>
      <c r="L23" s="86"/>
      <c r="M23" s="886"/>
    </row>
    <row r="24" spans="1:13" ht="11.25" customHeight="1" x14ac:dyDescent="0.2">
      <c r="A24" s="894"/>
      <c r="B24" s="901">
        <v>22</v>
      </c>
      <c r="C24" s="901" t="s">
        <v>394</v>
      </c>
      <c r="D24" s="858" t="b">
        <v>1</v>
      </c>
      <c r="E24" s="900" t="str">
        <v>Z8</v>
      </c>
      <c r="F24" s="899">
        <f>_xll.qlIMMdate(E24)</f>
        <v>43453</v>
      </c>
      <c r="G24" s="858" t="str">
        <f t="shared" si="0"/>
        <v>GbpLibor3M</v>
      </c>
      <c r="H24" s="898" t="str">
        <f t="shared" si="1"/>
        <v>GBPFUT3MZ8_Quote</v>
      </c>
      <c r="I24" s="897" t="str">
        <f t="shared" si="2"/>
        <v>GBPFUT3MZ8ConvAdj_Quote</v>
      </c>
      <c r="J24" s="896" t="str">
        <f>_xll.qlFuturesRateHelper(,$H24,$C24,$E24,$G24,$I24,Permanent,Trigger,ObjectOverwrite)</f>
        <v>obj_003ae#0050</v>
      </c>
      <c r="K24" s="895" t="str">
        <f>_xll.ohRangeRetrieveError(J24)</f>
        <v/>
      </c>
      <c r="L24" s="86"/>
      <c r="M24" s="886"/>
    </row>
    <row r="25" spans="1:13" ht="11.25" customHeight="1" x14ac:dyDescent="0.2">
      <c r="A25" s="894"/>
      <c r="B25" s="901">
        <v>23</v>
      </c>
      <c r="C25" s="901" t="s">
        <v>394</v>
      </c>
      <c r="D25" s="858" t="b">
        <v>1</v>
      </c>
      <c r="E25" s="900" t="str">
        <v>H9</v>
      </c>
      <c r="F25" s="899">
        <f>_xll.qlIMMdate(E25)</f>
        <v>43544</v>
      </c>
      <c r="G25" s="858" t="str">
        <f t="shared" si="0"/>
        <v>GbpLibor3M</v>
      </c>
      <c r="H25" s="898" t="str">
        <f t="shared" si="1"/>
        <v>GBPFUT3MH9_Quote</v>
      </c>
      <c r="I25" s="897" t="str">
        <f t="shared" si="2"/>
        <v>GBPFUT3MH9ConvAdj_Quote</v>
      </c>
      <c r="J25" s="896" t="str">
        <f>_xll.qlFuturesRateHelper(,$H25,$C25,$E25,$G25,$I25,Permanent,Trigger,ObjectOverwrite)</f>
        <v>obj_003c3#0050</v>
      </c>
      <c r="K25" s="895" t="str">
        <f>_xll.ohRangeRetrieveError(J25)</f>
        <v/>
      </c>
      <c r="L25" s="86"/>
      <c r="M25" s="886"/>
    </row>
    <row r="26" spans="1:13" ht="11.25" customHeight="1" x14ac:dyDescent="0.2">
      <c r="A26" s="894"/>
      <c r="B26" s="901">
        <v>24</v>
      </c>
      <c r="C26" s="901" t="s">
        <v>394</v>
      </c>
      <c r="D26" s="858" t="b">
        <v>1</v>
      </c>
      <c r="E26" s="900" t="str">
        <v>M9</v>
      </c>
      <c r="F26" s="899">
        <f>_xll.qlIMMdate(E26)</f>
        <v>43635</v>
      </c>
      <c r="G26" s="858" t="str">
        <f t="shared" si="0"/>
        <v>GbpLibor3M</v>
      </c>
      <c r="H26" s="898" t="str">
        <f t="shared" si="1"/>
        <v>GBPFUT3MM9_Quote</v>
      </c>
      <c r="I26" s="897" t="str">
        <f t="shared" si="2"/>
        <v>GBPFUT3MM9ConvAdj_Quote</v>
      </c>
      <c r="J26" s="896" t="str">
        <f>_xll.qlFuturesRateHelper(,$H26,$C26,$E26,$G26,$I26,Permanent,Trigger,ObjectOverwrite)</f>
        <v>obj_003c1#0050</v>
      </c>
      <c r="K26" s="895" t="str">
        <f>_xll.ohRangeRetrieveError(J26)</f>
        <v/>
      </c>
      <c r="L26" s="86"/>
      <c r="M26" s="886"/>
    </row>
    <row r="27" spans="1:13" ht="11.25" customHeight="1" x14ac:dyDescent="0.2">
      <c r="A27" s="894"/>
      <c r="B27" s="901">
        <v>25</v>
      </c>
      <c r="C27" s="901" t="s">
        <v>394</v>
      </c>
      <c r="D27" s="858" t="b">
        <v>1</v>
      </c>
      <c r="E27" s="900" t="str">
        <v>U9</v>
      </c>
      <c r="F27" s="899">
        <f>_xll.qlIMMdate(E27)</f>
        <v>43726</v>
      </c>
      <c r="G27" s="858" t="str">
        <f t="shared" si="0"/>
        <v>GbpLibor3M</v>
      </c>
      <c r="H27" s="898" t="str">
        <f t="shared" si="1"/>
        <v>GBPFUT3MU9_Quote</v>
      </c>
      <c r="I27" s="897" t="str">
        <f t="shared" si="2"/>
        <v>GBPFUT3MU9ConvAdj_Quote</v>
      </c>
      <c r="J27" s="896" t="str">
        <f>_xll.qlFuturesRateHelper(,$H27,$C27,$E27,$G27,$I27,Permanent,Trigger,ObjectOverwrite)</f>
        <v>obj_003ba#0050</v>
      </c>
      <c r="K27" s="895" t="str">
        <f>_xll.ohRangeRetrieveError(J27)</f>
        <v/>
      </c>
      <c r="L27" s="86"/>
      <c r="M27" s="886"/>
    </row>
    <row r="28" spans="1:13" ht="11.25" customHeight="1" x14ac:dyDescent="0.2">
      <c r="A28" s="894"/>
      <c r="B28" s="901">
        <v>26</v>
      </c>
      <c r="C28" s="901" t="s">
        <v>394</v>
      </c>
      <c r="D28" s="858" t="b">
        <v>1</v>
      </c>
      <c r="E28" s="900" t="str">
        <v>Z9</v>
      </c>
      <c r="F28" s="899">
        <f>_xll.qlIMMdate(E28)</f>
        <v>43817</v>
      </c>
      <c r="G28" s="858" t="str">
        <f t="shared" si="0"/>
        <v>GbpLibor3M</v>
      </c>
      <c r="H28" s="898" t="str">
        <f t="shared" si="1"/>
        <v>GBPFUT3MZ9_Quote</v>
      </c>
      <c r="I28" s="897" t="str">
        <f t="shared" si="2"/>
        <v>GBPFUT3MZ9ConvAdj_Quote</v>
      </c>
      <c r="J28" s="896" t="str">
        <f>_xll.qlFuturesRateHelper(,$H28,$C28,$E28,$G28,$I28,Permanent,Trigger,ObjectOverwrite)</f>
        <v>obj_003b1#0050</v>
      </c>
      <c r="K28" s="895" t="str">
        <f>_xll.ohRangeRetrieveError(J28)</f>
        <v/>
      </c>
      <c r="L28" s="86"/>
      <c r="M28" s="886"/>
    </row>
    <row r="29" spans="1:13" ht="11.25" customHeight="1" x14ac:dyDescent="0.2">
      <c r="A29" s="894"/>
      <c r="B29" s="901">
        <v>27</v>
      </c>
      <c r="C29" s="901" t="s">
        <v>394</v>
      </c>
      <c r="D29" s="858" t="b">
        <v>1</v>
      </c>
      <c r="E29" s="900" t="str">
        <v>H0</v>
      </c>
      <c r="F29" s="899">
        <f>_xll.qlIMMdate(E29)</f>
        <v>43908</v>
      </c>
      <c r="G29" s="858" t="str">
        <f t="shared" si="0"/>
        <v>GbpLibor3M</v>
      </c>
      <c r="H29" s="898" t="str">
        <f t="shared" si="1"/>
        <v>GBPFUT3MH0_Quote</v>
      </c>
      <c r="I29" s="897" t="str">
        <f t="shared" si="2"/>
        <v>GBPFUT3MH0ConvAdj_Quote</v>
      </c>
      <c r="J29" s="896" t="str">
        <f>_xll.qlFuturesRateHelper(,$H29,$C29,$E29,$G29,$I29,Permanent,Trigger,ObjectOverwrite)</f>
        <v>obj_003c8#0050</v>
      </c>
      <c r="K29" s="895" t="str">
        <f>_xll.ohRangeRetrieveError(J29)</f>
        <v/>
      </c>
      <c r="L29" s="86"/>
      <c r="M29" s="886"/>
    </row>
    <row r="30" spans="1:13" ht="11.25" customHeight="1" x14ac:dyDescent="0.2">
      <c r="A30" s="894"/>
      <c r="B30" s="901">
        <v>28</v>
      </c>
      <c r="C30" s="901" t="s">
        <v>394</v>
      </c>
      <c r="D30" s="858" t="b">
        <v>1</v>
      </c>
      <c r="E30" s="900" t="str">
        <v>M0</v>
      </c>
      <c r="F30" s="899">
        <f>_xll.qlIMMdate(E30)</f>
        <v>43999</v>
      </c>
      <c r="G30" s="858" t="str">
        <f t="shared" si="0"/>
        <v>GbpLibor3M</v>
      </c>
      <c r="H30" s="898" t="str">
        <f t="shared" si="1"/>
        <v>GBPFUT3MM0_Quote</v>
      </c>
      <c r="I30" s="897" t="str">
        <f t="shared" si="2"/>
        <v>GBPFUT3MM0ConvAdj_Quote</v>
      </c>
      <c r="J30" s="896" t="str">
        <f>_xll.qlFuturesRateHelper(,$H30,$C30,$E30,$G30,$I30,Permanent,Trigger,ObjectOverwrite)</f>
        <v>obj_003ac#0050</v>
      </c>
      <c r="K30" s="895" t="str">
        <f>_xll.ohRangeRetrieveError(J30)</f>
        <v/>
      </c>
      <c r="L30" s="86"/>
      <c r="M30" s="886"/>
    </row>
    <row r="31" spans="1:13" ht="11.25" customHeight="1" x14ac:dyDescent="0.2">
      <c r="A31" s="894"/>
      <c r="B31" s="901">
        <v>29</v>
      </c>
      <c r="C31" s="901" t="s">
        <v>394</v>
      </c>
      <c r="D31" s="858" t="b">
        <v>1</v>
      </c>
      <c r="E31" s="900" t="str">
        <v>U0</v>
      </c>
      <c r="F31" s="899">
        <f>_xll.qlIMMdate(E31)</f>
        <v>44090</v>
      </c>
      <c r="G31" s="858" t="str">
        <f t="shared" si="0"/>
        <v>GbpLibor3M</v>
      </c>
      <c r="H31" s="898" t="str">
        <f t="shared" si="1"/>
        <v>GBPFUT3MU0_Quote</v>
      </c>
      <c r="I31" s="897" t="str">
        <f t="shared" si="2"/>
        <v>GBPFUT3MU0ConvAdj_Quote</v>
      </c>
      <c r="J31" s="896" t="str">
        <f>_xll.qlFuturesRateHelper(,$H31,$C31,$E31,$G31,$I31,Permanent,Trigger,ObjectOverwrite)</f>
        <v>obj_003cd#0050</v>
      </c>
      <c r="K31" s="895" t="str">
        <f>_xll.ohRangeRetrieveError(J31)</f>
        <v/>
      </c>
      <c r="L31" s="86"/>
      <c r="M31" s="886"/>
    </row>
    <row r="32" spans="1:13" ht="11.25" customHeight="1" x14ac:dyDescent="0.2">
      <c r="A32" s="894"/>
      <c r="B32" s="901">
        <v>30</v>
      </c>
      <c r="C32" s="901" t="s">
        <v>394</v>
      </c>
      <c r="D32" s="858" t="b">
        <v>1</v>
      </c>
      <c r="E32" s="900" t="str">
        <v>Z0</v>
      </c>
      <c r="F32" s="899">
        <f>_xll.qlIMMdate(E32)</f>
        <v>44181</v>
      </c>
      <c r="G32" s="858" t="str">
        <f t="shared" si="0"/>
        <v>GbpLibor3M</v>
      </c>
      <c r="H32" s="898" t="str">
        <f t="shared" si="1"/>
        <v>GBPFUT3MZ0_Quote</v>
      </c>
      <c r="I32" s="897" t="str">
        <f t="shared" si="2"/>
        <v>GBPFUT3MZ0ConvAdj_Quote</v>
      </c>
      <c r="J32" s="896" t="str">
        <f>_xll.qlFuturesRateHelper(,$H32,$C32,$E32,$G32,$I32,Permanent,Trigger,ObjectOverwrite)</f>
        <v>obj_003ce#0050</v>
      </c>
      <c r="K32" s="895" t="str">
        <f>_xll.ohRangeRetrieveError(J32)</f>
        <v/>
      </c>
      <c r="L32" s="86"/>
      <c r="M32" s="886"/>
    </row>
    <row r="33" spans="1:21" ht="11.25" customHeight="1" x14ac:dyDescent="0.2">
      <c r="A33" s="894"/>
      <c r="B33" s="901">
        <v>31</v>
      </c>
      <c r="C33" s="901" t="s">
        <v>394</v>
      </c>
      <c r="D33" s="858" t="b">
        <v>1</v>
      </c>
      <c r="E33" s="900" t="str">
        <v>H1</v>
      </c>
      <c r="F33" s="899">
        <f>_xll.qlIMMdate(E33)</f>
        <v>44272</v>
      </c>
      <c r="G33" s="858" t="str">
        <f t="shared" si="0"/>
        <v>GbpLibor3M</v>
      </c>
      <c r="H33" s="898" t="str">
        <f t="shared" si="1"/>
        <v>GBPFUT3MH1_Quote</v>
      </c>
      <c r="I33" s="897" t="str">
        <f t="shared" si="2"/>
        <v>GBPFUT3MH1ConvAdj_Quote</v>
      </c>
      <c r="J33" s="896" t="str">
        <f>_xll.qlFuturesRateHelper(,$H33,$C33,$E33,$G33,$I33,Permanent,Trigger,ObjectOverwrite)</f>
        <v>obj_003c2#0050</v>
      </c>
      <c r="K33" s="895" t="str">
        <f>_xll.ohRangeRetrieveError(J33)</f>
        <v/>
      </c>
      <c r="L33" s="86"/>
      <c r="M33" s="886"/>
    </row>
    <row r="34" spans="1:21" ht="11.25" customHeight="1" x14ac:dyDescent="0.2">
      <c r="A34" s="894"/>
      <c r="B34" s="901">
        <v>32</v>
      </c>
      <c r="C34" s="901" t="s">
        <v>394</v>
      </c>
      <c r="D34" s="858" t="b">
        <v>1</v>
      </c>
      <c r="E34" s="900" t="str">
        <v>M1</v>
      </c>
      <c r="F34" s="899">
        <f>_xll.qlIMMdate(E34)</f>
        <v>44363</v>
      </c>
      <c r="G34" s="858" t="str">
        <f t="shared" si="0"/>
        <v>GbpLibor3M</v>
      </c>
      <c r="H34" s="898" t="str">
        <f t="shared" si="1"/>
        <v>GBPFUT3MM1_Quote</v>
      </c>
      <c r="I34" s="897" t="str">
        <f t="shared" si="2"/>
        <v>GBPFUT3MM1ConvAdj_Quote</v>
      </c>
      <c r="J34" s="896" t="str">
        <f>_xll.qlFuturesRateHelper(,$H34,$C34,$E34,$G34,$I34,Permanent,Trigger,ObjectOverwrite)</f>
        <v>obj_003ad#0050</v>
      </c>
      <c r="K34" s="895" t="str">
        <f>_xll.ohRangeRetrieveError(J34)</f>
        <v/>
      </c>
      <c r="L34" s="86"/>
      <c r="M34" s="886"/>
    </row>
    <row r="35" spans="1:21" ht="11.25" customHeight="1" x14ac:dyDescent="0.2">
      <c r="A35" s="894"/>
      <c r="B35" s="901">
        <v>33</v>
      </c>
      <c r="C35" s="901" t="s">
        <v>394</v>
      </c>
      <c r="D35" s="858" t="b">
        <v>1</v>
      </c>
      <c r="E35" s="900" t="str">
        <v>U1</v>
      </c>
      <c r="F35" s="899">
        <f>_xll.qlIMMdate(E35)</f>
        <v>44454</v>
      </c>
      <c r="G35" s="858" t="str">
        <f t="shared" si="0"/>
        <v>GbpLibor3M</v>
      </c>
      <c r="H35" s="898" t="str">
        <f t="shared" si="1"/>
        <v>GBPFUT3MU1_Quote</v>
      </c>
      <c r="I35" s="897" t="str">
        <f t="shared" si="2"/>
        <v>GBPFUT3MU1ConvAdj_Quote</v>
      </c>
      <c r="J35" s="896" t="str">
        <f>_xll.qlFuturesRateHelper(,$H35,$C35,$E35,$G35,$I35,Permanent,Trigger,ObjectOverwrite)</f>
        <v>obj_003b8#0050</v>
      </c>
      <c r="K35" s="895" t="str">
        <f>_xll.ohRangeRetrieveError(J35)</f>
        <v/>
      </c>
      <c r="L35" s="86"/>
      <c r="M35" s="886"/>
    </row>
    <row r="36" spans="1:21" ht="11.25" customHeight="1" x14ac:dyDescent="0.2">
      <c r="A36" s="894"/>
      <c r="B36" s="901">
        <v>34</v>
      </c>
      <c r="C36" s="901" t="s">
        <v>394</v>
      </c>
      <c r="D36" s="858" t="b">
        <v>1</v>
      </c>
      <c r="E36" s="900" t="str">
        <v>Z1</v>
      </c>
      <c r="F36" s="899">
        <f>_xll.qlIMMdate(E36)</f>
        <v>44545</v>
      </c>
      <c r="G36" s="858" t="str">
        <f t="shared" si="0"/>
        <v>GbpLibor3M</v>
      </c>
      <c r="H36" s="898" t="str">
        <f t="shared" si="1"/>
        <v>GBPFUT3MZ1_Quote</v>
      </c>
      <c r="I36" s="897" t="str">
        <f t="shared" si="2"/>
        <v>GBPFUT3MZ1ConvAdj_Quote</v>
      </c>
      <c r="J36" s="896" t="str">
        <f>_xll.qlFuturesRateHelper(,$H36,$C36,$E36,$G36,$I36,Permanent,Trigger,ObjectOverwrite)</f>
        <v>obj_003b9#0050</v>
      </c>
      <c r="K36" s="895" t="str">
        <f>_xll.ohRangeRetrieveError(J36)</f>
        <v/>
      </c>
      <c r="L36" s="86"/>
      <c r="M36" s="886"/>
    </row>
    <row r="37" spans="1:21" ht="11.25" customHeight="1" x14ac:dyDescent="0.2">
      <c r="A37" s="894"/>
      <c r="B37" s="901">
        <v>35</v>
      </c>
      <c r="C37" s="901" t="s">
        <v>394</v>
      </c>
      <c r="D37" s="858" t="b">
        <v>1</v>
      </c>
      <c r="E37" s="900" t="str">
        <v>H2</v>
      </c>
      <c r="F37" s="899">
        <f>_xll.qlIMMdate(E37)</f>
        <v>44636</v>
      </c>
      <c r="G37" s="858" t="str">
        <f t="shared" si="0"/>
        <v>GbpLibor3M</v>
      </c>
      <c r="H37" s="898" t="str">
        <f t="shared" si="1"/>
        <v>GBPFUT3MH2_Quote</v>
      </c>
      <c r="I37" s="897" t="str">
        <f t="shared" si="2"/>
        <v>GBPFUT3MH2ConvAdj_Quote</v>
      </c>
      <c r="J37" s="896" t="str">
        <f>_xll.qlFuturesRateHelper(,$H37,$C37,$E37,$G37,$I37,Permanent,Trigger,ObjectOverwrite)</f>
        <v>obj_003b5#0050</v>
      </c>
      <c r="K37" s="895" t="str">
        <f>_xll.ohRangeRetrieveError(J37)</f>
        <v/>
      </c>
      <c r="L37" s="86"/>
      <c r="M37" s="886"/>
    </row>
    <row r="38" spans="1:21" ht="11.25" customHeight="1" x14ac:dyDescent="0.2">
      <c r="A38" s="894"/>
      <c r="B38" s="901">
        <v>36</v>
      </c>
      <c r="C38" s="901" t="s">
        <v>394</v>
      </c>
      <c r="D38" s="858" t="b">
        <v>1</v>
      </c>
      <c r="E38" s="900" t="str">
        <v>M2</v>
      </c>
      <c r="F38" s="899">
        <f>_xll.qlIMMdate(E38)</f>
        <v>44727</v>
      </c>
      <c r="G38" s="858" t="str">
        <f t="shared" si="0"/>
        <v>GbpLibor3M</v>
      </c>
      <c r="H38" s="898" t="str">
        <f t="shared" si="1"/>
        <v>GBPFUT3MM2_Quote</v>
      </c>
      <c r="I38" s="897" t="str">
        <f t="shared" si="2"/>
        <v>GBPFUT3MM2ConvAdj_Quote</v>
      </c>
      <c r="J38" s="896" t="str">
        <f>_xll.qlFuturesRateHelper(,$H38,$C38,$E38,$G38,$I38,Permanent,Trigger,ObjectOverwrite)</f>
        <v>obj_003b0#0050</v>
      </c>
      <c r="K38" s="895" t="str">
        <f>_xll.ohRangeRetrieveError(J38)</f>
        <v/>
      </c>
      <c r="L38" s="86"/>
      <c r="M38" s="886"/>
    </row>
    <row r="39" spans="1:21" ht="11.25" customHeight="1" x14ac:dyDescent="0.2">
      <c r="A39" s="894"/>
      <c r="B39" s="901">
        <v>37</v>
      </c>
      <c r="C39" s="901" t="s">
        <v>394</v>
      </c>
      <c r="D39" s="858" t="b">
        <v>1</v>
      </c>
      <c r="E39" s="900" t="str">
        <v>U2</v>
      </c>
      <c r="F39" s="899">
        <f>_xll.qlIMMdate(E39)</f>
        <v>44825</v>
      </c>
      <c r="G39" s="858" t="str">
        <f t="shared" si="0"/>
        <v>GbpLibor3M</v>
      </c>
      <c r="H39" s="898" t="str">
        <f t="shared" si="1"/>
        <v>GBPFUT3MU2_Quote</v>
      </c>
      <c r="I39" s="897" t="str">
        <f t="shared" si="2"/>
        <v>GBPFUT3MU2ConvAdj_Quote</v>
      </c>
      <c r="J39" s="896" t="str">
        <f>_xll.qlFuturesRateHelper(,$H39,$C39,$E39,$G39,$I39,Permanent,Trigger,ObjectOverwrite)</f>
        <v>obj_003b6#0050</v>
      </c>
      <c r="K39" s="895" t="str">
        <f>_xll.ohRangeRetrieveError(J39)</f>
        <v/>
      </c>
      <c r="L39" s="86"/>
      <c r="M39" s="886"/>
    </row>
    <row r="40" spans="1:21" ht="11.25" customHeight="1" x14ac:dyDescent="0.2">
      <c r="A40" s="894"/>
      <c r="B40" s="901">
        <v>38</v>
      </c>
      <c r="C40" s="901" t="s">
        <v>394</v>
      </c>
      <c r="D40" s="858" t="b">
        <v>1</v>
      </c>
      <c r="E40" s="900" t="str">
        <v>Z2</v>
      </c>
      <c r="F40" s="899">
        <f>_xll.qlIMMdate(E40)</f>
        <v>44916</v>
      </c>
      <c r="G40" s="858" t="str">
        <f t="shared" si="0"/>
        <v>GbpLibor3M</v>
      </c>
      <c r="H40" s="898" t="str">
        <f t="shared" si="1"/>
        <v>GBPFUT3MZ2_Quote</v>
      </c>
      <c r="I40" s="897" t="str">
        <f t="shared" si="2"/>
        <v>GBPFUT3MZ2ConvAdj_Quote</v>
      </c>
      <c r="J40" s="896" t="str">
        <f>_xll.qlFuturesRateHelper(,$H40,$C40,$E40,$G40,$I40,Permanent,Trigger,ObjectOverwrite)</f>
        <v>obj_003c9#0050</v>
      </c>
      <c r="K40" s="895" t="str">
        <f>_xll.ohRangeRetrieveError(J40)</f>
        <v/>
      </c>
      <c r="L40" s="86"/>
      <c r="M40" s="886"/>
    </row>
    <row r="41" spans="1:21" ht="11.25" customHeight="1" x14ac:dyDescent="0.2">
      <c r="A41" s="894"/>
      <c r="B41" s="901">
        <v>39</v>
      </c>
      <c r="C41" s="901" t="s">
        <v>394</v>
      </c>
      <c r="D41" s="858" t="b">
        <v>1</v>
      </c>
      <c r="E41" s="900" t="str">
        <v>H3</v>
      </c>
      <c r="F41" s="899">
        <f>_xll.qlIMMdate(E41)</f>
        <v>45000</v>
      </c>
      <c r="G41" s="858" t="str">
        <f t="shared" si="0"/>
        <v>GbpLibor3M</v>
      </c>
      <c r="H41" s="898" t="str">
        <f t="shared" si="1"/>
        <v>GBPFUT3MH3_Quote</v>
      </c>
      <c r="I41" s="897" t="str">
        <f t="shared" si="2"/>
        <v>GBPFUT3MH3ConvAdj_Quote</v>
      </c>
      <c r="J41" s="896" t="str">
        <f>_xll.qlFuturesRateHelper(,$H41,$C41,$E41,$G41,$I41,Permanent,Trigger,ObjectOverwrite)</f>
        <v>obj_003c5#0050</v>
      </c>
      <c r="K41" s="895" t="str">
        <f>_xll.ohRangeRetrieveError(J41)</f>
        <v/>
      </c>
      <c r="L41" s="86"/>
      <c r="M41" s="886"/>
      <c r="U41" s="902"/>
    </row>
    <row r="42" spans="1:21" ht="11.25" customHeight="1" x14ac:dyDescent="0.2">
      <c r="A42" s="894"/>
      <c r="B42" s="901">
        <v>40</v>
      </c>
      <c r="C42" s="901" t="s">
        <v>394</v>
      </c>
      <c r="D42" s="858" t="b">
        <v>1</v>
      </c>
      <c r="E42" s="900" t="str">
        <v>M3</v>
      </c>
      <c r="F42" s="899">
        <f>_xll.qlIMMdate(E42)</f>
        <v>45098</v>
      </c>
      <c r="G42" s="858" t="str">
        <f t="shared" si="0"/>
        <v>GbpLibor3M</v>
      </c>
      <c r="H42" s="898" t="str">
        <f t="shared" si="1"/>
        <v>GBPFUT3MM3_Quote</v>
      </c>
      <c r="I42" s="897" t="str">
        <f t="shared" si="2"/>
        <v>GBPFUT3MM3ConvAdj_Quote</v>
      </c>
      <c r="J42" s="896" t="str">
        <f>_xll.qlFuturesRateHelper(,$H42,$C42,$E42,$G42,$I42,Permanent,Trigger,ObjectOverwrite)</f>
        <v>obj_003bc#0050</v>
      </c>
      <c r="K42" s="895" t="str">
        <f>_xll.ohRangeRetrieveError(J42)</f>
        <v/>
      </c>
      <c r="L42" s="86"/>
      <c r="M42" s="886"/>
    </row>
    <row r="43" spans="1:21" ht="11.25" customHeight="1" x14ac:dyDescent="0.2">
      <c r="A43" s="894"/>
      <c r="B43" s="901">
        <v>41</v>
      </c>
      <c r="C43" s="901" t="s">
        <v>394</v>
      </c>
      <c r="D43" s="858" t="b">
        <v>1</v>
      </c>
      <c r="E43" s="900" t="str">
        <v>U3</v>
      </c>
      <c r="F43" s="899">
        <f>_xll.qlIMMdate(E43)</f>
        <v>45189</v>
      </c>
      <c r="G43" s="858" t="str">
        <f t="shared" si="0"/>
        <v>GbpLibor3M</v>
      </c>
      <c r="H43" s="898" t="str">
        <f t="shared" si="1"/>
        <v>GBPFUT3MU3_Quote</v>
      </c>
      <c r="I43" s="897" t="str">
        <f t="shared" si="2"/>
        <v>GBPFUT3MU3ConvAdj_Quote</v>
      </c>
      <c r="J43" s="896" t="str">
        <f>_xll.qlFuturesRateHelper(,$H43,$C43,$E43,$G43,$I43,Permanent,Trigger,ObjectOverwrite)</f>
        <v>obj_003cb#0050</v>
      </c>
      <c r="K43" s="895" t="str">
        <f>_xll.ohRangeRetrieveError(J43)</f>
        <v/>
      </c>
      <c r="L43" s="86"/>
      <c r="M43" s="886"/>
    </row>
    <row r="44" spans="1:21" ht="11.25" customHeight="1" x14ac:dyDescent="0.2">
      <c r="A44" s="894"/>
      <c r="B44" s="893">
        <v>42</v>
      </c>
      <c r="C44" s="893" t="s">
        <v>394</v>
      </c>
      <c r="D44" s="855" t="b">
        <v>1</v>
      </c>
      <c r="E44" s="892" t="str">
        <v>Z3</v>
      </c>
      <c r="F44" s="891">
        <f>_xll.qlIMMdate(E44)</f>
        <v>45280</v>
      </c>
      <c r="G44" s="855" t="str">
        <f t="shared" si="0"/>
        <v>GbpLibor3M</v>
      </c>
      <c r="H44" s="890" t="str">
        <f t="shared" si="1"/>
        <v>GBPFUT3MZ3_Quote</v>
      </c>
      <c r="I44" s="889" t="str">
        <f t="shared" si="2"/>
        <v>GBPFUT3MZ3ConvAdj_Quote</v>
      </c>
      <c r="J44" s="888" t="str">
        <f>_xll.qlFuturesRateHelper(,$H44,$C44,$E44,$G44,$I44,Permanent,Trigger,ObjectOverwrite)</f>
        <v>obj_003a7#0050</v>
      </c>
      <c r="K44" s="887" t="str">
        <f>_xll.ohRangeRetrieveError(J44)</f>
        <v/>
      </c>
      <c r="L44" s="86"/>
      <c r="M44" s="886"/>
    </row>
    <row r="45" spans="1:21" ht="11.25" customHeight="1" thickBot="1" x14ac:dyDescent="0.25">
      <c r="A45" s="885"/>
      <c r="B45" s="884"/>
      <c r="C45" s="884"/>
      <c r="D45" s="884"/>
      <c r="E45" s="884"/>
      <c r="F45" s="884"/>
      <c r="G45" s="884"/>
      <c r="H45" s="884"/>
      <c r="I45" s="884"/>
      <c r="J45" s="884"/>
      <c r="K45" s="884"/>
      <c r="L45" s="404"/>
    </row>
  </sheetData>
  <dataValidations count="1">
    <dataValidation type="list" allowBlank="1" showInputMessage="1" showErrorMessage="1" sqref="C3">
      <formula1>"IMM,ASX"</formula1>
    </dataValidation>
  </dataValidations>
  <pageMargins left="0.75" right="0.75" top="1" bottom="1" header="0.5" footer="0.5"/>
  <pageSetup paperSize="9"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
  <sheetViews>
    <sheetView zoomScaleNormal="100" workbookViewId="0">
      <selection activeCell="J2" sqref="J2"/>
    </sheetView>
  </sheetViews>
  <sheetFormatPr defaultRowHeight="11.25" x14ac:dyDescent="0.2"/>
  <cols>
    <col min="1" max="1" width="2.7109375" style="399" customWidth="1"/>
    <col min="2" max="2" width="4" style="399" bestFit="1" customWidth="1"/>
    <col min="3" max="3" width="5" style="399" bestFit="1" customWidth="1"/>
    <col min="4" max="4" width="24.42578125" style="399" bestFit="1" customWidth="1"/>
    <col min="5" max="5" width="19.28515625" style="399" bestFit="1" customWidth="1"/>
    <col min="6" max="6" width="6" style="399" bestFit="1" customWidth="1"/>
    <col min="7" max="7" width="19.28515625" style="399" bestFit="1" customWidth="1"/>
    <col min="8" max="8" width="15.140625" style="399" bestFit="1" customWidth="1"/>
    <col min="9" max="9" width="16.140625" style="399" bestFit="1" customWidth="1"/>
    <col min="10" max="10" width="17.28515625" style="399" customWidth="1"/>
    <col min="11" max="11" width="20.7109375" style="399" customWidth="1"/>
    <col min="12" max="12" width="2.7109375" style="399" customWidth="1"/>
    <col min="13" max="13" width="9.140625" style="399"/>
    <col min="14" max="14" width="19.5703125" style="399" bestFit="1" customWidth="1"/>
    <col min="15" max="15" width="26.7109375" style="399" bestFit="1" customWidth="1"/>
    <col min="16" max="16" width="19.5703125" style="399" bestFit="1" customWidth="1"/>
    <col min="17" max="17" width="22" style="399" bestFit="1" customWidth="1"/>
    <col min="18" max="16384" width="9.140625" style="399"/>
  </cols>
  <sheetData>
    <row r="1" spans="1:14" ht="11.25" customHeight="1" x14ac:dyDescent="0.2">
      <c r="A1" s="89"/>
      <c r="B1" s="85"/>
      <c r="C1" s="85"/>
      <c r="D1" s="85"/>
      <c r="E1" s="85"/>
      <c r="F1" s="85"/>
      <c r="G1" s="85"/>
      <c r="H1" s="59" t="s">
        <v>288</v>
      </c>
      <c r="I1" s="771" t="str">
        <f>Currency&amp;"_YC"&amp;$H$1&amp;"RH"</f>
        <v>GBP_YCSTDRH</v>
      </c>
      <c r="J1" s="620" t="str">
        <f>$I$1&amp;"_Deposits.xml"</f>
        <v>GBP_YCSTDRH_Deposits.xml</v>
      </c>
      <c r="L1" s="86"/>
    </row>
    <row r="2" spans="1:14" ht="23.25" customHeight="1" x14ac:dyDescent="0.2">
      <c r="A2" s="66"/>
      <c r="B2" s="298"/>
      <c r="C2" s="298" t="s">
        <v>403</v>
      </c>
      <c r="D2" s="298" t="s">
        <v>402</v>
      </c>
      <c r="E2" s="298" t="s">
        <v>401</v>
      </c>
      <c r="F2" s="298" t="s">
        <v>400</v>
      </c>
      <c r="G2" s="298" t="s">
        <v>399</v>
      </c>
      <c r="H2" s="298" t="s">
        <v>294</v>
      </c>
      <c r="I2" s="298" t="s">
        <v>347</v>
      </c>
      <c r="J2" s="295" t="str">
        <f>IF(Serialize,_xll.ohObjectSave(J3:J12,SerializationPath&amp;J1,FileOverwrite,Serialize),"---")</f>
        <v>---</v>
      </c>
      <c r="K2" s="934" t="str">
        <f>_xll.ohRangeRetrieveError(J2)</f>
        <v/>
      </c>
      <c r="L2" s="86"/>
    </row>
    <row r="3" spans="1:14" ht="11.25" customHeight="1" x14ac:dyDescent="0.2">
      <c r="A3" s="66"/>
      <c r="B3" s="933" t="s">
        <v>98</v>
      </c>
      <c r="C3" s="933">
        <v>0</v>
      </c>
      <c r="D3" s="933" t="str">
        <f t="shared" ref="D3:D19" si="0">Calendar</f>
        <v>UnitedKingdom::Exchange</v>
      </c>
      <c r="E3" s="933" t="s">
        <v>398</v>
      </c>
      <c r="F3" s="933" t="b">
        <v>0</v>
      </c>
      <c r="G3" s="933" t="s">
        <v>381</v>
      </c>
      <c r="H3" s="932" t="s">
        <v>349</v>
      </c>
      <c r="I3" s="931" t="str">
        <f t="shared" ref="I3:I19" si="1">Currency&amp;B3&amp;"D"&amp;QuoteSuffix</f>
        <v>GBPOND_Quote</v>
      </c>
      <c r="J3" s="930" t="str">
        <f>_xll.qlDepositRateHelper(,I3,H3,Permanent,Trigger)</f>
        <v>obj_0036b#0049</v>
      </c>
      <c r="K3" s="929" t="str">
        <f>_xll.ohRangeRetrieveError(J3)</f>
        <v/>
      </c>
      <c r="L3" s="86"/>
    </row>
    <row r="4" spans="1:14" ht="11.25" customHeight="1" x14ac:dyDescent="0.2">
      <c r="A4" s="66"/>
      <c r="B4" s="928" t="s">
        <v>96</v>
      </c>
      <c r="C4" s="928">
        <v>1</v>
      </c>
      <c r="D4" s="928" t="str">
        <f t="shared" si="0"/>
        <v>UnitedKingdom::Exchange</v>
      </c>
      <c r="E4" s="928" t="s">
        <v>398</v>
      </c>
      <c r="F4" s="928" t="b">
        <v>0</v>
      </c>
      <c r="G4" s="928" t="s">
        <v>381</v>
      </c>
      <c r="H4" s="927" t="str">
        <f>_xll.qlLibor(,Currency,B4,,Permanent,Trigger,ObjectOverwrite)</f>
        <v>obj_00367#0049</v>
      </c>
      <c r="I4" s="926" t="str">
        <f t="shared" si="1"/>
        <v>GBPSND_Quote</v>
      </c>
      <c r="J4" s="925" t="str">
        <f>_xll.qlDepositRateHelper2(,I4,"1D",C4,D4,E4,F4,G4,Permanent,Trigger,ObjectOverwrite)</f>
        <v>obj_0037d#0049</v>
      </c>
      <c r="K4" s="924" t="str">
        <f>_xll.ohRangeRetrieveError(J4)</f>
        <v/>
      </c>
      <c r="L4" s="86"/>
      <c r="N4" s="886"/>
    </row>
    <row r="5" spans="1:14" ht="11.25" customHeight="1" x14ac:dyDescent="0.2">
      <c r="A5" s="66"/>
      <c r="B5" s="928" t="s">
        <v>95</v>
      </c>
      <c r="C5" s="928">
        <v>0</v>
      </c>
      <c r="D5" s="928" t="str">
        <f t="shared" si="0"/>
        <v>UnitedKingdom::Exchange</v>
      </c>
      <c r="E5" s="928" t="s">
        <v>398</v>
      </c>
      <c r="F5" s="928" t="b">
        <v>0</v>
      </c>
      <c r="G5" s="928" t="s">
        <v>381</v>
      </c>
      <c r="H5" s="927" t="str">
        <f>Currency&amp;FamilyName&amp;B5</f>
        <v>GBPLiborSW</v>
      </c>
      <c r="I5" s="926" t="str">
        <f t="shared" si="1"/>
        <v>GBPSWD_Quote</v>
      </c>
      <c r="J5" s="925" t="str">
        <f>_xll.qlDepositRateHelper(,I5,H5,Permanent,Trigger)</f>
        <v>obj_00375#0049</v>
      </c>
      <c r="K5" s="924" t="str">
        <f>_xll.ohRangeRetrieveError(J5)</f>
        <v/>
      </c>
      <c r="L5" s="86"/>
      <c r="N5" s="886"/>
    </row>
    <row r="6" spans="1:14" ht="11.25" customHeight="1" x14ac:dyDescent="0.2">
      <c r="A6" s="66"/>
      <c r="B6" s="928" t="s">
        <v>94</v>
      </c>
      <c r="C6" s="928">
        <v>0</v>
      </c>
      <c r="D6" s="928" t="str">
        <f t="shared" si="0"/>
        <v>UnitedKingdom::Exchange</v>
      </c>
      <c r="E6" s="928" t="s">
        <v>398</v>
      </c>
      <c r="F6" s="928" t="b">
        <v>0</v>
      </c>
      <c r="G6" s="928" t="s">
        <v>381</v>
      </c>
      <c r="H6" s="927" t="str">
        <f>_xll.qlLibor(,Currency,B6,,Permanent,Trigger,ObjectOverwrite)</f>
        <v>obj_00374#0049</v>
      </c>
      <c r="I6" s="926" t="str">
        <f t="shared" si="1"/>
        <v>GBP2WD_Quote</v>
      </c>
      <c r="J6" s="925" t="str">
        <f>_xll.qlDepositRateHelper2(,I6,B6,C6,D6,E6,F6,G6,Permanent,Trigger,ObjectOverwrite)</f>
        <v>obj_0037f#0049</v>
      </c>
      <c r="K6" s="924" t="str">
        <f>_xll.ohRangeRetrieveError(J6)</f>
        <v/>
      </c>
      <c r="L6" s="86"/>
      <c r="N6" s="886"/>
    </row>
    <row r="7" spans="1:14" ht="11.25" customHeight="1" x14ac:dyDescent="0.2">
      <c r="A7" s="66"/>
      <c r="B7" s="928" t="s">
        <v>93</v>
      </c>
      <c r="C7" s="928">
        <v>0</v>
      </c>
      <c r="D7" s="928" t="str">
        <f t="shared" si="0"/>
        <v>UnitedKingdom::Exchange</v>
      </c>
      <c r="E7" s="928" t="s">
        <v>398</v>
      </c>
      <c r="F7" s="928" t="b">
        <v>0</v>
      </c>
      <c r="G7" s="928" t="s">
        <v>381</v>
      </c>
      <c r="H7" s="927" t="str">
        <f>_xll.qlLibor(,Currency,B7,,Permanent,Trigger,ObjectOverwrite)</f>
        <v>obj_0036c#0049</v>
      </c>
      <c r="I7" s="926" t="str">
        <f t="shared" si="1"/>
        <v>GBP3WD_Quote</v>
      </c>
      <c r="J7" s="925" t="str">
        <f>_xll.qlDepositRateHelper2(,I7,B7,C7,D7,E7,F7,G7,Permanent,Trigger,ObjectOverwrite)</f>
        <v>obj_0037e#0049</v>
      </c>
      <c r="K7" s="924" t="str">
        <f>_xll.ohRangeRetrieveError(J7)</f>
        <v/>
      </c>
      <c r="L7" s="86"/>
      <c r="N7" s="886"/>
    </row>
    <row r="8" spans="1:14" ht="11.25" customHeight="1" x14ac:dyDescent="0.2">
      <c r="A8" s="66"/>
      <c r="B8" s="928" t="s">
        <v>92</v>
      </c>
      <c r="C8" s="928">
        <v>0</v>
      </c>
      <c r="D8" s="928" t="str">
        <f t="shared" si="0"/>
        <v>UnitedKingdom::Exchange</v>
      </c>
      <c r="E8" s="928" t="s">
        <v>388</v>
      </c>
      <c r="F8" s="928" t="b">
        <v>1</v>
      </c>
      <c r="G8" s="928" t="s">
        <v>381</v>
      </c>
      <c r="H8" s="927" t="str">
        <f>Currency&amp;FamilyName&amp;B8</f>
        <v>GBPLibor1M</v>
      </c>
      <c r="I8" s="926" t="str">
        <f t="shared" si="1"/>
        <v>GBP1MD_Quote</v>
      </c>
      <c r="J8" s="925" t="str">
        <f>_xll.qlDepositRateHelper(,I8,H8,Permanent,Trigger)</f>
        <v>obj_00376#0049</v>
      </c>
      <c r="K8" s="924" t="str">
        <f>_xll.ohRangeRetrieveError(J8)</f>
        <v/>
      </c>
      <c r="L8" s="86"/>
      <c r="N8" s="886"/>
    </row>
    <row r="9" spans="1:14" ht="11.25" customHeight="1" x14ac:dyDescent="0.2">
      <c r="A9" s="66"/>
      <c r="B9" s="928" t="s">
        <v>91</v>
      </c>
      <c r="C9" s="928">
        <v>0</v>
      </c>
      <c r="D9" s="928" t="str">
        <f t="shared" si="0"/>
        <v>UnitedKingdom::Exchange</v>
      </c>
      <c r="E9" s="928" t="s">
        <v>388</v>
      </c>
      <c r="F9" s="928" t="b">
        <v>1</v>
      </c>
      <c r="G9" s="928" t="s">
        <v>381</v>
      </c>
      <c r="H9" s="927" t="str">
        <f>Currency&amp;FamilyName&amp;B9</f>
        <v>GBPLibor2M</v>
      </c>
      <c r="I9" s="926" t="str">
        <f t="shared" si="1"/>
        <v>GBP2MD_Quote</v>
      </c>
      <c r="J9" s="925" t="str">
        <f>_xll.qlDepositRateHelper(,I9,H9,Permanent,Trigger)</f>
        <v>obj_00371#0049</v>
      </c>
      <c r="K9" s="924" t="str">
        <f>_xll.ohRangeRetrieveError(J9)</f>
        <v/>
      </c>
      <c r="L9" s="86"/>
      <c r="N9" s="886"/>
    </row>
    <row r="10" spans="1:14" ht="11.25" customHeight="1" x14ac:dyDescent="0.2">
      <c r="A10" s="66"/>
      <c r="B10" s="928" t="s">
        <v>90</v>
      </c>
      <c r="C10" s="928">
        <v>0</v>
      </c>
      <c r="D10" s="928" t="str">
        <f t="shared" si="0"/>
        <v>UnitedKingdom::Exchange</v>
      </c>
      <c r="E10" s="928" t="s">
        <v>388</v>
      </c>
      <c r="F10" s="928" t="b">
        <v>1</v>
      </c>
      <c r="G10" s="928" t="s">
        <v>381</v>
      </c>
      <c r="H10" s="927" t="str">
        <f>Currency&amp;FamilyName&amp;B10</f>
        <v>GBPLibor3M</v>
      </c>
      <c r="I10" s="926" t="str">
        <f t="shared" si="1"/>
        <v>GBP3MD_Quote</v>
      </c>
      <c r="J10" s="925" t="str">
        <f>_xll.qlDepositRateHelper(,I10,H10,Permanent,Trigger)</f>
        <v>obj_00372#0049</v>
      </c>
      <c r="K10" s="924" t="str">
        <f>_xll.ohRangeRetrieveError(J10)</f>
        <v/>
      </c>
      <c r="L10" s="86"/>
      <c r="N10" s="886"/>
    </row>
    <row r="11" spans="1:14" ht="11.25" customHeight="1" x14ac:dyDescent="0.2">
      <c r="A11" s="66"/>
      <c r="B11" s="928" t="s">
        <v>89</v>
      </c>
      <c r="C11" s="928">
        <v>0</v>
      </c>
      <c r="D11" s="928" t="str">
        <f t="shared" si="0"/>
        <v>UnitedKingdom::Exchange</v>
      </c>
      <c r="E11" s="928" t="s">
        <v>388</v>
      </c>
      <c r="F11" s="928" t="b">
        <v>1</v>
      </c>
      <c r="G11" s="928" t="s">
        <v>381</v>
      </c>
      <c r="H11" s="927" t="str">
        <f>_xll.qlLibor(,Currency,B11,,Permanent,Trigger,ObjectOverwrite)</f>
        <v>obj_0036e#0049</v>
      </c>
      <c r="I11" s="926" t="str">
        <f t="shared" si="1"/>
        <v>GBP4MD_Quote</v>
      </c>
      <c r="J11" s="925" t="str">
        <f>_xll.qlDepositRateHelper2(,I11,B11,C11,D11,E11,F11,G11,Permanent,Trigger,ObjectOverwrite)</f>
        <v>obj_00378#0049</v>
      </c>
      <c r="K11" s="924" t="str">
        <f>_xll.ohRangeRetrieveError(J11)</f>
        <v/>
      </c>
      <c r="L11" s="86"/>
      <c r="N11" s="886"/>
    </row>
    <row r="12" spans="1:14" ht="11.25" customHeight="1" x14ac:dyDescent="0.2">
      <c r="A12" s="66"/>
      <c r="B12" s="928" t="s">
        <v>88</v>
      </c>
      <c r="C12" s="928">
        <v>0</v>
      </c>
      <c r="D12" s="928" t="str">
        <f t="shared" si="0"/>
        <v>UnitedKingdom::Exchange</v>
      </c>
      <c r="E12" s="928" t="s">
        <v>388</v>
      </c>
      <c r="F12" s="928" t="b">
        <v>1</v>
      </c>
      <c r="G12" s="928" t="s">
        <v>381</v>
      </c>
      <c r="H12" s="927" t="str">
        <f>_xll.qlLibor(,Currency,B12,,Permanent,Trigger,ObjectOverwrite)</f>
        <v>obj_00369#0049</v>
      </c>
      <c r="I12" s="926" t="str">
        <f t="shared" si="1"/>
        <v>GBP5MD_Quote</v>
      </c>
      <c r="J12" s="925" t="str">
        <f>_xll.qlDepositRateHelper2(,I12,B12,C12,D12,E12,F12,G12,Permanent,Trigger,ObjectOverwrite)</f>
        <v>obj_0037a#0049</v>
      </c>
      <c r="K12" s="924" t="str">
        <f>_xll.ohRangeRetrieveError(J12)</f>
        <v/>
      </c>
      <c r="L12" s="86"/>
      <c r="N12" s="886"/>
    </row>
    <row r="13" spans="1:14" ht="11.25" customHeight="1" x14ac:dyDescent="0.2">
      <c r="A13" s="66"/>
      <c r="B13" s="928" t="s">
        <v>87</v>
      </c>
      <c r="C13" s="928">
        <v>0</v>
      </c>
      <c r="D13" s="928" t="str">
        <f t="shared" si="0"/>
        <v>UnitedKingdom::Exchange</v>
      </c>
      <c r="E13" s="928" t="s">
        <v>388</v>
      </c>
      <c r="F13" s="928" t="b">
        <v>1</v>
      </c>
      <c r="G13" s="928" t="s">
        <v>381</v>
      </c>
      <c r="H13" s="927" t="str">
        <f>Currency&amp;FamilyName&amp;B13</f>
        <v>GBPLibor6M</v>
      </c>
      <c r="I13" s="926" t="str">
        <f t="shared" si="1"/>
        <v>GBP6MD_Quote</v>
      </c>
      <c r="J13" s="925" t="str">
        <f>_xll.qlDepositRateHelper(,I13,H13,Permanent,Trigger)</f>
        <v>obj_00366#0049</v>
      </c>
      <c r="K13" s="924" t="str">
        <f>_xll.ohRangeRetrieveError(J13)</f>
        <v/>
      </c>
      <c r="L13" s="86"/>
      <c r="N13" s="886"/>
    </row>
    <row r="14" spans="1:14" ht="11.25" customHeight="1" x14ac:dyDescent="0.2">
      <c r="A14" s="66"/>
      <c r="B14" s="928" t="s">
        <v>86</v>
      </c>
      <c r="C14" s="928">
        <v>0</v>
      </c>
      <c r="D14" s="928" t="str">
        <f t="shared" si="0"/>
        <v>UnitedKingdom::Exchange</v>
      </c>
      <c r="E14" s="928" t="s">
        <v>388</v>
      </c>
      <c r="F14" s="928" t="b">
        <v>1</v>
      </c>
      <c r="G14" s="928" t="s">
        <v>381</v>
      </c>
      <c r="H14" s="927" t="str">
        <f>_xll.qlLibor(,Currency,B14,,Permanent,Trigger,ObjectOverwrite)</f>
        <v>obj_00373#0049</v>
      </c>
      <c r="I14" s="926" t="str">
        <f t="shared" si="1"/>
        <v>GBP7MD_Quote</v>
      </c>
      <c r="J14" s="925" t="str">
        <f>_xll.qlDepositRateHelper2(,I14,B14,C14,D14,E14,F14,G14,Permanent,Trigger,ObjectOverwrite)</f>
        <v>obj_00377#0049</v>
      </c>
      <c r="K14" s="924" t="str">
        <f>_xll.ohRangeRetrieveError(J14)</f>
        <v/>
      </c>
      <c r="L14" s="86"/>
      <c r="N14" s="886"/>
    </row>
    <row r="15" spans="1:14" ht="11.25" customHeight="1" x14ac:dyDescent="0.2">
      <c r="A15" s="66"/>
      <c r="B15" s="928" t="s">
        <v>85</v>
      </c>
      <c r="C15" s="928">
        <v>0</v>
      </c>
      <c r="D15" s="928" t="str">
        <f t="shared" si="0"/>
        <v>UnitedKingdom::Exchange</v>
      </c>
      <c r="E15" s="928" t="s">
        <v>388</v>
      </c>
      <c r="F15" s="928" t="b">
        <v>1</v>
      </c>
      <c r="G15" s="928" t="s">
        <v>381</v>
      </c>
      <c r="H15" s="927" t="str">
        <f>_xll.qlLibor(,Currency,B15,,Permanent,Trigger,ObjectOverwrite)</f>
        <v>obj_0036f#0049</v>
      </c>
      <c r="I15" s="926" t="str">
        <f t="shared" si="1"/>
        <v>GBP8MD_Quote</v>
      </c>
      <c r="J15" s="925" t="str">
        <f>_xll.qlDepositRateHelper2(,I15,B15,C15,D15,E15,F15,G15,Permanent,Trigger,ObjectOverwrite)</f>
        <v>obj_00379#0049</v>
      </c>
      <c r="K15" s="924" t="str">
        <f>_xll.ohRangeRetrieveError(J15)</f>
        <v/>
      </c>
      <c r="L15" s="86"/>
      <c r="N15" s="886"/>
    </row>
    <row r="16" spans="1:14" ht="11.25" customHeight="1" x14ac:dyDescent="0.2">
      <c r="A16" s="66"/>
      <c r="B16" s="928" t="s">
        <v>84</v>
      </c>
      <c r="C16" s="928">
        <v>0</v>
      </c>
      <c r="D16" s="928" t="str">
        <f t="shared" si="0"/>
        <v>UnitedKingdom::Exchange</v>
      </c>
      <c r="E16" s="928" t="s">
        <v>388</v>
      </c>
      <c r="F16" s="928" t="b">
        <v>1</v>
      </c>
      <c r="G16" s="928" t="s">
        <v>381</v>
      </c>
      <c r="H16" s="927" t="str">
        <f>_xll.qlLibor(,Currency,B16,,Permanent,Trigger,ObjectOverwrite)</f>
        <v>obj_00368#0049</v>
      </c>
      <c r="I16" s="926" t="str">
        <f t="shared" si="1"/>
        <v>GBP9MD_Quote</v>
      </c>
      <c r="J16" s="925" t="str">
        <f>_xll.qlDepositRateHelper2(,I16,B16,C16,D16,E16,F16,G16,Permanent,Trigger,ObjectOverwrite)</f>
        <v>obj_0037c#0049</v>
      </c>
      <c r="K16" s="924" t="str">
        <f>_xll.ohRangeRetrieveError(J16)</f>
        <v/>
      </c>
      <c r="L16" s="86"/>
      <c r="N16" s="886"/>
    </row>
    <row r="17" spans="1:14" ht="11.25" customHeight="1" x14ac:dyDescent="0.2">
      <c r="A17" s="66"/>
      <c r="B17" s="928" t="s">
        <v>83</v>
      </c>
      <c r="C17" s="928">
        <v>0</v>
      </c>
      <c r="D17" s="928" t="str">
        <f t="shared" si="0"/>
        <v>UnitedKingdom::Exchange</v>
      </c>
      <c r="E17" s="928" t="s">
        <v>388</v>
      </c>
      <c r="F17" s="928" t="b">
        <v>1</v>
      </c>
      <c r="G17" s="928" t="s">
        <v>381</v>
      </c>
      <c r="H17" s="927" t="str">
        <f>_xll.qlLibor(,Currency,B17,,Permanent,Trigger,ObjectOverwrite)</f>
        <v>obj_0036a#0049</v>
      </c>
      <c r="I17" s="926" t="str">
        <f t="shared" si="1"/>
        <v>GBP10MD_Quote</v>
      </c>
      <c r="J17" s="925" t="str">
        <f>_xll.qlDepositRateHelper2(,I17,B17,C17,D17,E17,F17,G17,Permanent,Trigger,ObjectOverwrite)</f>
        <v>obj_00380#0049</v>
      </c>
      <c r="K17" s="924" t="str">
        <f>_xll.ohRangeRetrieveError(J17)</f>
        <v/>
      </c>
      <c r="L17" s="86"/>
      <c r="N17" s="886"/>
    </row>
    <row r="18" spans="1:14" ht="11.25" customHeight="1" x14ac:dyDescent="0.2">
      <c r="A18" s="66"/>
      <c r="B18" s="928" t="s">
        <v>82</v>
      </c>
      <c r="C18" s="928">
        <v>0</v>
      </c>
      <c r="D18" s="928" t="str">
        <f t="shared" si="0"/>
        <v>UnitedKingdom::Exchange</v>
      </c>
      <c r="E18" s="928" t="s">
        <v>388</v>
      </c>
      <c r="F18" s="928" t="b">
        <v>1</v>
      </c>
      <c r="G18" s="928" t="s">
        <v>381</v>
      </c>
      <c r="H18" s="927" t="str">
        <f>_xll.qlLibor(,Currency,B18,,Permanent,Trigger,ObjectOverwrite)</f>
        <v>obj_00370#0049</v>
      </c>
      <c r="I18" s="926" t="str">
        <f t="shared" si="1"/>
        <v>GBP11MD_Quote</v>
      </c>
      <c r="J18" s="925" t="str">
        <f>_xll.qlDepositRateHelper2(,I18,B18,C18,D18,E18,F18,G18,Permanent,Trigger,ObjectOverwrite)</f>
        <v>obj_0037b#0049</v>
      </c>
      <c r="K18" s="924" t="str">
        <f>_xll.ohRangeRetrieveError(J18)</f>
        <v/>
      </c>
      <c r="L18" s="86"/>
      <c r="N18" s="886"/>
    </row>
    <row r="19" spans="1:14" ht="11.25" customHeight="1" x14ac:dyDescent="0.2">
      <c r="A19" s="66"/>
      <c r="B19" s="923" t="s">
        <v>64</v>
      </c>
      <c r="C19" s="923">
        <v>0</v>
      </c>
      <c r="D19" s="923" t="str">
        <f t="shared" si="0"/>
        <v>UnitedKingdom::Exchange</v>
      </c>
      <c r="E19" s="923" t="s">
        <v>388</v>
      </c>
      <c r="F19" s="923" t="b">
        <v>1</v>
      </c>
      <c r="G19" s="923" t="s">
        <v>381</v>
      </c>
      <c r="H19" s="922" t="str">
        <f>Currency&amp;FamilyName&amp;B19</f>
        <v>GBPLibor1Y</v>
      </c>
      <c r="I19" s="921" t="str">
        <f t="shared" si="1"/>
        <v>GBP1YD_Quote</v>
      </c>
      <c r="J19" s="920" t="str">
        <f>_xll.qlDepositRateHelper(,I19,H19,Permanent,Trigger)</f>
        <v>obj_0036d#0049</v>
      </c>
      <c r="K19" s="919" t="str">
        <f>_xll.ohRangeRetrieveError(J19)</f>
        <v/>
      </c>
      <c r="L19" s="86"/>
      <c r="N19" s="886"/>
    </row>
    <row r="20" spans="1:14" ht="11.25" customHeight="1" thickBot="1" x14ac:dyDescent="0.25">
      <c r="A20" s="54"/>
      <c r="B20" s="53"/>
      <c r="C20" s="53"/>
      <c r="D20" s="53"/>
      <c r="E20" s="53"/>
      <c r="F20" s="53"/>
      <c r="G20" s="53"/>
      <c r="H20" s="918"/>
      <c r="I20" s="860"/>
      <c r="J20" s="917"/>
      <c r="K20" s="916"/>
      <c r="L20" s="404"/>
      <c r="N20" s="886"/>
    </row>
    <row r="21" spans="1:14" ht="11.25" customHeight="1" x14ac:dyDescent="0.2">
      <c r="I21" s="915"/>
    </row>
  </sheetData>
  <dataValidations count="2">
    <dataValidation type="list" allowBlank="1" showInputMessage="1" showErrorMessage="1" sqref="G3:G19">
      <formula1>"Actual/Actual (ISDA),Actual/360,30/360 (Bond Basis),30E/360 (Eurobond Basis),Actual/365 (Fixed),Actual/Actual (ISMA),Actual/Actual (AFB),1/1,30/360 (Italian),Simple"</formula1>
    </dataValidation>
    <dataValidation type="list" allowBlank="1" showInputMessage="1" showErrorMessage="1" sqref="E3:E19">
      <formula1>"Following,Modified Following,Preceding,Modified Preceding,Unadjusted,Half-Month Modified Following"</formula1>
    </dataValidation>
  </dataValidations>
  <pageMargins left="0.75" right="0.75" top="1" bottom="1" header="0.5" footer="0.5"/>
  <pageSetup orientation="portrait" r:id="rId1"/>
  <headerFooter alignWithMargins="0"/>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26"/>
  <sheetViews>
    <sheetView topLeftCell="B1" workbookViewId="0">
      <selection activeCell="G1" sqref="G1"/>
    </sheetView>
  </sheetViews>
  <sheetFormatPr defaultRowHeight="11.25" x14ac:dyDescent="0.2"/>
  <cols>
    <col min="1" max="1" width="37.7109375" style="399" customWidth="1"/>
    <col min="2" max="2" width="41" style="399" bestFit="1" customWidth="1"/>
    <col min="3" max="3" width="2.5703125" style="399" customWidth="1"/>
    <col min="4" max="4" width="13.140625" style="400" hidden="1" customWidth="1"/>
    <col min="5" max="5" width="27.5703125" style="400" bestFit="1" customWidth="1"/>
    <col min="6" max="7" width="8" style="400" bestFit="1" customWidth="1"/>
    <col min="8" max="9" width="17.28515625" style="400" bestFit="1" customWidth="1"/>
    <col min="10" max="10" width="8" style="399" bestFit="1" customWidth="1"/>
    <col min="11" max="11" width="3" style="399" customWidth="1"/>
    <col min="12" max="15" width="9.140625" style="399"/>
    <col min="16" max="16" width="10" style="935" bestFit="1" customWidth="1"/>
    <col min="17" max="16384" width="9.140625" style="399"/>
  </cols>
  <sheetData>
    <row r="1" spans="1:16" ht="23.25" thickBot="1" x14ac:dyDescent="0.25">
      <c r="A1" s="1664" t="s">
        <v>360</v>
      </c>
      <c r="B1" s="1665"/>
      <c r="D1" s="787" t="s">
        <v>359</v>
      </c>
      <c r="E1" s="786" t="s">
        <v>405</v>
      </c>
      <c r="F1" s="785" t="s">
        <v>357</v>
      </c>
      <c r="G1" s="785"/>
      <c r="H1" s="785" t="s">
        <v>356</v>
      </c>
      <c r="I1" s="784" t="s">
        <v>355</v>
      </c>
      <c r="J1" s="775">
        <f t="array" ref="J1:J126">_xll.qlPiecewiseYieldCurveData(YieldCurve)</f>
        <v>4.8187681908768423E-3</v>
      </c>
    </row>
    <row r="2" spans="1:16" x14ac:dyDescent="0.2">
      <c r="A2" s="945" t="s">
        <v>354</v>
      </c>
      <c r="B2" s="944">
        <v>6</v>
      </c>
      <c r="D2" s="776" t="str">
        <f t="array" ref="D2:D126">_xll.qlRateHelperSelection(_xll.ohFilter(RateHelpers,RateHelpersIncluded),_xll.ohFilter(RateHelpersPriority,RateHelpersIncluded),nIMMFutures,nSerialFutures,FrontFuturesRollingDays,DepoInclusionCriteria,_xll.ohFilter(MinDistance,RateHelpersIncluded),Trigger)</f>
        <v>obj_0036b</v>
      </c>
      <c r="E2" s="776" t="str">
        <f>_xll.qlRateHelperQuoteName(D2)</f>
        <v>GBPOND_Quote</v>
      </c>
      <c r="F2" s="775">
        <f>_xll.qlRateHelperRate($D2)</f>
        <v>4.8188000000000007E-3</v>
      </c>
      <c r="G2" s="775" t="str">
        <f>IF(ISERROR(_xll.qlSwapRateHelperSpread($D2)),IF(ISERROR(_xll.qlFuturesRateHelperConvexityAdjustment($D2)),"--",_xll.qlFuturesRateHelperConvexityAdjustment($D2)),_xll.qlSwapRateHelperSpread($D2))</f>
        <v>--</v>
      </c>
      <c r="H2" s="774">
        <f>_xll.qlRateHelperEarliestDate($D2)</f>
        <v>42180</v>
      </c>
      <c r="I2" s="773">
        <f>_xll.qlRateHelperLatestDate($D2)</f>
        <v>42181</v>
      </c>
      <c r="J2" s="775">
        <v>4.8187681908768423E-3</v>
      </c>
      <c r="P2" s="940"/>
    </row>
    <row r="3" spans="1:16" x14ac:dyDescent="0.2">
      <c r="A3" s="780" t="s">
        <v>353</v>
      </c>
      <c r="B3" s="781">
        <v>0</v>
      </c>
      <c r="D3" s="776" t="str">
        <v>obj_00375</v>
      </c>
      <c r="E3" s="776" t="str">
        <f>_xll.qlRateHelperQuoteName(D3)</f>
        <v>GBPSWD_Quote</v>
      </c>
      <c r="F3" s="775">
        <f>_xll.qlRateHelperRate($D3)</f>
        <v>4.9112999999999995E-3</v>
      </c>
      <c r="G3" s="775" t="str">
        <f>IF(ISERROR(_xll.qlSwapRateHelperSpread($D3)),IF(ISERROR(_xll.qlFuturesRateHelperConvexityAdjustment($D3)),"--",_xll.qlFuturesRateHelperConvexityAdjustment($D3)),_xll.qlSwapRateHelperSpread($D3))</f>
        <v>--</v>
      </c>
      <c r="H3" s="774">
        <f>_xll.qlRateHelperEarliestDate($D3)</f>
        <v>42180</v>
      </c>
      <c r="I3" s="773">
        <f>_xll.qlRateHelperLatestDate($D3)</f>
        <v>42187</v>
      </c>
      <c r="J3" s="775">
        <v>4.9110687185406317E-3</v>
      </c>
      <c r="P3" s="940"/>
    </row>
    <row r="4" spans="1:16" x14ac:dyDescent="0.2">
      <c r="A4" s="780" t="s">
        <v>352</v>
      </c>
      <c r="B4" s="781">
        <v>5</v>
      </c>
      <c r="D4" s="776" t="str">
        <v>obj_0037f</v>
      </c>
      <c r="E4" s="776" t="str">
        <f>_xll.qlRateHelperQuoteName(D4)</f>
        <v>GBP2WD_Quote</v>
      </c>
      <c r="F4" s="775">
        <f>_xll.qlRateHelperRate($D4)</f>
        <v>0</v>
      </c>
      <c r="G4" s="775" t="str">
        <f>IF(ISERROR(_xll.qlSwapRateHelperSpread($D4)),IF(ISERROR(_xll.qlFuturesRateHelperConvexityAdjustment($D4)),"--",_xll.qlFuturesRateHelperConvexityAdjustment($D4)),_xll.qlSwapRateHelperSpread($D4))</f>
        <v>--</v>
      </c>
      <c r="H4" s="774">
        <f>_xll.qlRateHelperEarliestDate($D4)</f>
        <v>42180</v>
      </c>
      <c r="I4" s="773">
        <f>_xll.qlRateHelperLatestDate($D4)</f>
        <v>42194</v>
      </c>
      <c r="J4" s="775">
        <v>2.0505484503509252E-15</v>
      </c>
      <c r="P4" s="940"/>
    </row>
    <row r="5" spans="1:16" x14ac:dyDescent="0.2">
      <c r="A5" s="780" t="s">
        <v>351</v>
      </c>
      <c r="B5" s="779" t="s">
        <v>404</v>
      </c>
      <c r="D5" s="776" t="str">
        <v>obj_00376</v>
      </c>
      <c r="E5" s="776" t="str">
        <f>_xll.qlRateHelperQuoteName(D5)</f>
        <v>GBP1MD_Quote</v>
      </c>
      <c r="F5" s="775">
        <f>_xll.qlRateHelperRate($D5)</f>
        <v>5.0975000000000005E-3</v>
      </c>
      <c r="G5" s="775" t="str">
        <f>IF(ISERROR(_xll.qlSwapRateHelperSpread($D5)),IF(ISERROR(_xll.qlFuturesRateHelperConvexityAdjustment($D5)),"--",_xll.qlFuturesRateHelperConvexityAdjustment($D5)),_xll.qlSwapRateHelperSpread($D5))</f>
        <v>--</v>
      </c>
      <c r="H5" s="774">
        <f>_xll.qlRateHelperEarliestDate($D5)</f>
        <v>42180</v>
      </c>
      <c r="I5" s="773">
        <f>_xll.qlRateHelperLatestDate($D5)</f>
        <v>42212</v>
      </c>
      <c r="J5" s="775">
        <v>5.0963612923992574E-3</v>
      </c>
      <c r="P5" s="940"/>
    </row>
    <row r="6" spans="1:16" ht="12" thickBot="1" x14ac:dyDescent="0.25">
      <c r="A6" s="943" t="s">
        <v>238</v>
      </c>
      <c r="B6" s="942" t="str">
        <f>_xll.ohRangeRetrieveError('Selected (2)'!D2)</f>
        <v/>
      </c>
      <c r="D6" s="776" t="str">
        <v>obj_00371</v>
      </c>
      <c r="E6" s="776" t="str">
        <f>_xll.qlRateHelperQuoteName(D6)</f>
        <v>GBP2MD_Quote</v>
      </c>
      <c r="F6" s="775">
        <f>_xll.qlRateHelperRate($D6)</f>
        <v>5.4230999999999993E-3</v>
      </c>
      <c r="G6" s="775" t="str">
        <f>IF(ISERROR(_xll.qlSwapRateHelperSpread($D6)),IF(ISERROR(_xll.qlFuturesRateHelperConvexityAdjustment($D6)),"--",_xll.qlFuturesRateHelperConvexityAdjustment($D6)),_xll.qlSwapRateHelperSpread($D6))</f>
        <v>--</v>
      </c>
      <c r="H6" s="774">
        <f>_xll.qlRateHelperEarliestDate($D6)</f>
        <v>42180</v>
      </c>
      <c r="I6" s="773">
        <f>_xll.qlRateHelperLatestDate($D6)</f>
        <v>42241</v>
      </c>
      <c r="J6" s="775">
        <v>5.4206439348260197E-3</v>
      </c>
      <c r="P6" s="940"/>
    </row>
    <row r="7" spans="1:16" x14ac:dyDescent="0.2">
      <c r="D7" s="776" t="str">
        <v>obj_00372</v>
      </c>
      <c r="E7" s="776" t="str">
        <f>_xll.qlRateHelperQuoteName(D7)</f>
        <v>GBP3MD_Quote</v>
      </c>
      <c r="F7" s="775">
        <f>_xll.qlRateHelperRate($D7)</f>
        <v>5.7499999999999999E-3</v>
      </c>
      <c r="G7" s="775" t="str">
        <f>IF(ISERROR(_xll.qlSwapRateHelperSpread($D7)),IF(ISERROR(_xll.qlFuturesRateHelperConvexityAdjustment($D7)),"--",_xll.qlFuturesRateHelperConvexityAdjustment($D7)),_xll.qlSwapRateHelperSpread($D7))</f>
        <v>--</v>
      </c>
      <c r="H7" s="774">
        <f>_xll.qlRateHelperEarliestDate($D7)</f>
        <v>42180</v>
      </c>
      <c r="I7" s="773">
        <f>_xll.qlRateHelperLatestDate($D7)</f>
        <v>42272</v>
      </c>
      <c r="J7" s="775">
        <v>5.7458372407928086E-3</v>
      </c>
      <c r="P7" s="940"/>
    </row>
    <row r="8" spans="1:16" x14ac:dyDescent="0.2">
      <c r="D8" s="776" t="str">
        <v>obj_00378</v>
      </c>
      <c r="E8" s="776" t="str">
        <f>_xll.qlRateHelperQuoteName(D8)</f>
        <v>GBP4MD_Quote</v>
      </c>
      <c r="F8" s="775">
        <f>_xll.qlRateHelperRate($D8)</f>
        <v>0</v>
      </c>
      <c r="G8" s="775" t="str">
        <f>IF(ISERROR(_xll.qlSwapRateHelperSpread($D8)),IF(ISERROR(_xll.qlFuturesRateHelperConvexityAdjustment($D8)),"--",_xll.qlFuturesRateHelperConvexityAdjustment($D8)),_xll.qlSwapRateHelperSpread($D8))</f>
        <v>--</v>
      </c>
      <c r="H8" s="774">
        <f>_xll.qlRateHelperEarliestDate($D8)</f>
        <v>42180</v>
      </c>
      <c r="I8" s="773">
        <f>_xll.qlRateHelperLatestDate($D8)</f>
        <v>42303</v>
      </c>
      <c r="J8" s="775">
        <v>-2.2573811568877533E-13</v>
      </c>
      <c r="P8" s="940"/>
    </row>
    <row r="9" spans="1:16" x14ac:dyDescent="0.2">
      <c r="D9" s="776" t="str">
        <v>obj_0037a</v>
      </c>
      <c r="E9" s="776" t="str">
        <f>_xll.qlRateHelperQuoteName(D9)</f>
        <v>GBP5MD_Quote</v>
      </c>
      <c r="F9" s="775">
        <f>_xll.qlRateHelperRate($D9)</f>
        <v>0</v>
      </c>
      <c r="G9" s="775" t="str">
        <f>IF(ISERROR(_xll.qlSwapRateHelperSpread($D9)),IF(ISERROR(_xll.qlFuturesRateHelperConvexityAdjustment($D9)),"--",_xll.qlFuturesRateHelperConvexityAdjustment($D9)),_xll.qlSwapRateHelperSpread($D9))</f>
        <v>--</v>
      </c>
      <c r="H9" s="774">
        <f>_xll.qlRateHelperEarliestDate($D9)</f>
        <v>42180</v>
      </c>
      <c r="I9" s="773">
        <f>_xll.qlRateHelperLatestDate($D9)</f>
        <v>42333</v>
      </c>
      <c r="J9" s="775">
        <v>1.3737811280922225E-16</v>
      </c>
      <c r="P9" s="940"/>
    </row>
    <row r="10" spans="1:16" x14ac:dyDescent="0.2">
      <c r="D10" s="776" t="str">
        <v>obj_00366</v>
      </c>
      <c r="E10" s="776" t="str">
        <f>_xll.qlRateHelperQuoteName(D10)</f>
        <v>GBP6MD_Quote</v>
      </c>
      <c r="F10" s="775">
        <f>_xll.qlRateHelperRate($D10)</f>
        <v>7.3813000000000004E-3</v>
      </c>
      <c r="G10" s="775" t="str">
        <f>IF(ISERROR(_xll.qlSwapRateHelperSpread($D10)),IF(ISERROR(_xll.qlFuturesRateHelperConvexityAdjustment($D10)),"--",_xll.qlFuturesRateHelperConvexityAdjustment($D10)),_xll.qlSwapRateHelperSpread($D10))</f>
        <v>--</v>
      </c>
      <c r="H10" s="774">
        <f>_xll.qlRateHelperEarliestDate($D10)</f>
        <v>42180</v>
      </c>
      <c r="I10" s="773">
        <f>_xll.qlRateHelperLatestDate($D10)</f>
        <v>42367</v>
      </c>
      <c r="J10" s="775">
        <v>7.3673783317337411E-3</v>
      </c>
      <c r="P10" s="940"/>
    </row>
    <row r="11" spans="1:16" x14ac:dyDescent="0.2">
      <c r="D11" s="776" t="str">
        <v>obj_00363</v>
      </c>
      <c r="E11" s="776" t="str">
        <f>_xll.qlRateHelperQuoteName(D11)</f>
        <v>GBP6x12F_Quote</v>
      </c>
      <c r="F11" s="775">
        <f>_xll.qlRateHelperRate($D11)</f>
        <v>9.8499999999999994E-3</v>
      </c>
      <c r="G11" s="775" t="str">
        <f>IF(ISERROR(_xll.qlSwapRateHelperSpread($D11)),IF(ISERROR(_xll.qlFuturesRateHelperConvexityAdjustment($D11)),"--",_xll.qlFuturesRateHelperConvexityAdjustment($D11)),_xll.qlSwapRateHelperSpread($D11))</f>
        <v>--</v>
      </c>
      <c r="H11" s="774">
        <f>_xll.qlRateHelperEarliestDate($D11)</f>
        <v>42367</v>
      </c>
      <c r="I11" s="773">
        <f>_xll.qlRateHelperLatestDate($D11)</f>
        <v>42550</v>
      </c>
      <c r="J11" s="775">
        <v>8.5832794797735517E-3</v>
      </c>
      <c r="P11" s="940"/>
    </row>
    <row r="12" spans="1:16" x14ac:dyDescent="0.2">
      <c r="D12" s="776" t="str">
        <v>obj_00365</v>
      </c>
      <c r="E12" s="776" t="str">
        <f>_xll.qlRateHelperQuoteName(D12)</f>
        <v>GBP9x15F_Quote</v>
      </c>
      <c r="F12" s="775">
        <f>_xll.qlRateHelperRate($D12)</f>
        <v>1.15E-2</v>
      </c>
      <c r="G12" s="775" t="str">
        <f>IF(ISERROR(_xll.qlSwapRateHelperSpread($D12)),IF(ISERROR(_xll.qlFuturesRateHelperConvexityAdjustment($D12)),"--",_xll.qlFuturesRateHelperConvexityAdjustment($D12)),_xll.qlSwapRateHelperSpread($D12))</f>
        <v>--</v>
      </c>
      <c r="H12" s="774">
        <f>_xll.qlRateHelperEarliestDate($D12)</f>
        <v>42458</v>
      </c>
      <c r="I12" s="773">
        <f>_xll.qlRateHelperLatestDate($D12)</f>
        <v>42642</v>
      </c>
      <c r="J12" s="775">
        <v>9.3638700943836362E-3</v>
      </c>
      <c r="P12" s="940"/>
    </row>
    <row r="13" spans="1:16" x14ac:dyDescent="0.2">
      <c r="D13" s="776" t="str">
        <v>obj_00355</v>
      </c>
      <c r="E13" s="776" t="str">
        <f>_xll.qlRateHelperQuoteName(D13)</f>
        <v>GBP12x18F_Quote</v>
      </c>
      <c r="F13" s="775">
        <f>_xll.qlRateHelperRate($D13)</f>
        <v>1.3100000000000001E-2</v>
      </c>
      <c r="G13" s="775" t="str">
        <f>IF(ISERROR(_xll.qlSwapRateHelperSpread($D13)),IF(ISERROR(_xll.qlFuturesRateHelperConvexityAdjustment($D13)),"--",_xll.qlFuturesRateHelperConvexityAdjustment($D13)),_xll.qlSwapRateHelperSpread($D13))</f>
        <v>--</v>
      </c>
      <c r="H13" s="774">
        <f>_xll.qlRateHelperEarliestDate($D13)</f>
        <v>42548</v>
      </c>
      <c r="I13" s="773">
        <f>_xll.qlRateHelperLatestDate($D13)</f>
        <v>42732</v>
      </c>
      <c r="J13" s="775">
        <v>1.0065638752299494E-2</v>
      </c>
      <c r="P13" s="940"/>
    </row>
    <row r="14" spans="1:16" x14ac:dyDescent="0.2">
      <c r="D14" s="776" t="str">
        <v>obj_0038a</v>
      </c>
      <c r="E14" s="776" t="str">
        <f>_xll.qlRateHelperQuoteName(D14)</f>
        <v>GBPSB6L2Y_Quote</v>
      </c>
      <c r="F14" s="775">
        <f>_xll.qlRateHelperRate($D14)</f>
        <v>1.163E-2</v>
      </c>
      <c r="G14" s="775">
        <f>IF(ISERROR(_xll.qlSwapRateHelperSpread($D14)),IF(ISERROR(_xll.qlFuturesRateHelperConvexityAdjustment($D14)),"--",_xll.qlFuturesRateHelperConvexityAdjustment($D14)),_xll.qlSwapRateHelperSpread($D14))</f>
        <v>0</v>
      </c>
      <c r="H14" s="774">
        <f>_xll.qlRateHelperEarliestDate($D14)</f>
        <v>42180</v>
      </c>
      <c r="I14" s="773">
        <f>_xll.qlRateHelperLatestDate($D14)</f>
        <v>42912</v>
      </c>
      <c r="J14" s="775">
        <v>1.1618347715793795E-2</v>
      </c>
      <c r="P14" s="940"/>
    </row>
    <row r="15" spans="1:16" x14ac:dyDescent="0.2">
      <c r="D15" s="776" t="str">
        <v>obj_003a6</v>
      </c>
      <c r="E15" s="776" t="str">
        <f>_xll.qlRateHelperQuoteName(D15)</f>
        <v>GBPSB6L3Y_Quote</v>
      </c>
      <c r="F15" s="775">
        <f>_xll.qlRateHelperRate($D15)</f>
        <v>1.4250000000000001E-2</v>
      </c>
      <c r="G15" s="775">
        <f>IF(ISERROR(_xll.qlSwapRateHelperSpread($D15)),IF(ISERROR(_xll.qlFuturesRateHelperConvexityAdjustment($D15)),"--",_xll.qlFuturesRateHelperConvexityAdjustment($D15)),_xll.qlSwapRateHelperSpread($D15))</f>
        <v>0</v>
      </c>
      <c r="H15" s="774">
        <f>_xll.qlRateHelperEarliestDate($D15)</f>
        <v>42180</v>
      </c>
      <c r="I15" s="773">
        <f>_xll.qlRateHelperLatestDate($D15)</f>
        <v>43276</v>
      </c>
      <c r="J15" s="775">
        <v>1.4256822293432657E-2</v>
      </c>
      <c r="P15" s="940"/>
    </row>
    <row r="16" spans="1:16" x14ac:dyDescent="0.2">
      <c r="D16" s="776" t="str">
        <v>obj_00394</v>
      </c>
      <c r="E16" s="776" t="str">
        <f>_xll.qlRateHelperQuoteName(D16)</f>
        <v>GBPSB6L4Y_Quote</v>
      </c>
      <c r="F16" s="775">
        <f>_xll.qlRateHelperRate($D16)</f>
        <v>1.626E-2</v>
      </c>
      <c r="G16" s="775">
        <f>IF(ISERROR(_xll.qlSwapRateHelperSpread($D16)),IF(ISERROR(_xll.qlFuturesRateHelperConvexityAdjustment($D16)),"--",_xll.qlFuturesRateHelperConvexityAdjustment($D16)),_xll.qlSwapRateHelperSpread($D16))</f>
        <v>0</v>
      </c>
      <c r="H16" s="774">
        <f>_xll.qlRateHelperEarliestDate($D16)</f>
        <v>42180</v>
      </c>
      <c r="I16" s="773">
        <f>_xll.qlRateHelperLatestDate($D16)</f>
        <v>43641</v>
      </c>
      <c r="J16" s="775">
        <v>1.6294257104430773E-2</v>
      </c>
      <c r="M16" s="941"/>
      <c r="P16" s="940"/>
    </row>
    <row r="17" spans="4:16" x14ac:dyDescent="0.2">
      <c r="D17" s="776" t="str">
        <v>obj_003a5</v>
      </c>
      <c r="E17" s="776" t="str">
        <f>_xll.qlRateHelperQuoteName(D17)</f>
        <v>GBPSB6L5Y_Quote</v>
      </c>
      <c r="F17" s="775">
        <f>_xll.qlRateHelperRate($D17)</f>
        <v>1.7839999999999998E-2</v>
      </c>
      <c r="G17" s="775">
        <f>IF(ISERROR(_xll.qlSwapRateHelperSpread($D17)),IF(ISERROR(_xll.qlFuturesRateHelperConvexityAdjustment($D17)),"--",_xll.qlFuturesRateHelperConvexityAdjustment($D17)),_xll.qlSwapRateHelperSpread($D17))</f>
        <v>0</v>
      </c>
      <c r="H17" s="774">
        <f>_xll.qlRateHelperEarliestDate($D17)</f>
        <v>42180</v>
      </c>
      <c r="I17" s="773">
        <f>_xll.qlRateHelperLatestDate($D17)</f>
        <v>44007</v>
      </c>
      <c r="J17" s="775">
        <v>1.7907252798147387E-2</v>
      </c>
      <c r="P17" s="940"/>
    </row>
    <row r="18" spans="4:16" x14ac:dyDescent="0.2">
      <c r="D18" s="776" t="str">
        <v>obj_0038f</v>
      </c>
      <c r="E18" s="776" t="str">
        <f>_xll.qlRateHelperQuoteName(D18)</f>
        <v>GBPSB6L6Y_Quote</v>
      </c>
      <c r="F18" s="775">
        <f>_xll.qlRateHelperRate($D18)</f>
        <v>1.9089999999999999E-2</v>
      </c>
      <c r="G18" s="775">
        <f>IF(ISERROR(_xll.qlSwapRateHelperSpread($D18)),IF(ISERROR(_xll.qlFuturesRateHelperConvexityAdjustment($D18)),"--",_xll.qlFuturesRateHelperConvexityAdjustment($D18)),_xll.qlSwapRateHelperSpread($D18))</f>
        <v>0</v>
      </c>
      <c r="H18" s="774">
        <f>_xll.qlRateHelperEarliestDate($D18)</f>
        <v>42180</v>
      </c>
      <c r="I18" s="773">
        <f>_xll.qlRateHelperLatestDate($D18)</f>
        <v>44372</v>
      </c>
      <c r="J18" s="775">
        <v>1.9192547720661934E-2</v>
      </c>
      <c r="M18" s="941"/>
      <c r="P18" s="940"/>
    </row>
    <row r="19" spans="4:16" x14ac:dyDescent="0.2">
      <c r="D19" s="776" t="str">
        <v>obj_0039f</v>
      </c>
      <c r="E19" s="776" t="str">
        <f>_xll.qlRateHelperQuoteName(D19)</f>
        <v>GBPSB6L7Y_Quote</v>
      </c>
      <c r="F19" s="775">
        <f>_xll.qlRateHelperRate($D19)</f>
        <v>2.0140000000000002E-2</v>
      </c>
      <c r="G19" s="775">
        <f>IF(ISERROR(_xll.qlSwapRateHelperSpread($D19)),IF(ISERROR(_xll.qlFuturesRateHelperConvexityAdjustment($D19)),"--",_xll.qlFuturesRateHelperConvexityAdjustment($D19)),_xll.qlSwapRateHelperSpread($D19))</f>
        <v>0</v>
      </c>
      <c r="H19" s="774">
        <f>_xll.qlRateHelperEarliestDate($D19)</f>
        <v>42180</v>
      </c>
      <c r="I19" s="773">
        <f>_xll.qlRateHelperLatestDate($D19)</f>
        <v>44739</v>
      </c>
      <c r="J19" s="775">
        <v>2.0280799426749353E-2</v>
      </c>
      <c r="M19" s="941"/>
      <c r="P19" s="940"/>
    </row>
    <row r="20" spans="4:16" x14ac:dyDescent="0.2">
      <c r="D20" s="776" t="str">
        <v>obj_00384</v>
      </c>
      <c r="E20" s="776" t="str">
        <f>_xll.qlRateHelperQuoteName(D20)</f>
        <v>GBPSB6L8Y_Quote</v>
      </c>
      <c r="F20" s="775">
        <f>_xll.qlRateHelperRate($D20)</f>
        <v>2.1010000000000001E-2</v>
      </c>
      <c r="G20" s="775">
        <f>IF(ISERROR(_xll.qlSwapRateHelperSpread($D20)),IF(ISERROR(_xll.qlFuturesRateHelperConvexityAdjustment($D20)),"--",_xll.qlFuturesRateHelperConvexityAdjustment($D20)),_xll.qlSwapRateHelperSpread($D20))</f>
        <v>0</v>
      </c>
      <c r="H20" s="774">
        <f>_xll.qlRateHelperEarliestDate($D20)</f>
        <v>42180</v>
      </c>
      <c r="I20" s="773">
        <f>_xll.qlRateHelperLatestDate($D20)</f>
        <v>45103</v>
      </c>
      <c r="J20" s="775">
        <v>2.1189531104898705E-2</v>
      </c>
      <c r="M20" s="941"/>
      <c r="P20" s="940"/>
    </row>
    <row r="21" spans="4:16" x14ac:dyDescent="0.2">
      <c r="D21" s="776" t="str">
        <v>obj_00397</v>
      </c>
      <c r="E21" s="776" t="str">
        <f>_xll.qlRateHelperQuoteName(D21)</f>
        <v>GBPSB6L9Y_Quote</v>
      </c>
      <c r="F21" s="775">
        <f>_xll.qlRateHelperRate($D21)</f>
        <v>2.1719999999999996E-2</v>
      </c>
      <c r="G21" s="775">
        <f>IF(ISERROR(_xll.qlSwapRateHelperSpread($D21)),IF(ISERROR(_xll.qlFuturesRateHelperConvexityAdjustment($D21)),"--",_xll.qlFuturesRateHelperConvexityAdjustment($D21)),_xll.qlSwapRateHelperSpread($D21))</f>
        <v>0</v>
      </c>
      <c r="H21" s="774">
        <f>_xll.qlRateHelperEarliestDate($D21)</f>
        <v>42180</v>
      </c>
      <c r="I21" s="773">
        <f>_xll.qlRateHelperLatestDate($D21)</f>
        <v>45468</v>
      </c>
      <c r="J21" s="775">
        <v>2.1935361626497864E-2</v>
      </c>
      <c r="M21" s="941"/>
      <c r="P21" s="940"/>
    </row>
    <row r="22" spans="4:16" x14ac:dyDescent="0.2">
      <c r="D22" s="776" t="str">
        <v>obj_003a2</v>
      </c>
      <c r="E22" s="776" t="str">
        <f>_xll.qlRateHelperQuoteName(D22)</f>
        <v>GBPSB6L10Y_Quote</v>
      </c>
      <c r="F22" s="775">
        <f>_xll.qlRateHelperRate($D22)</f>
        <v>2.231E-2</v>
      </c>
      <c r="G22" s="775">
        <f>IF(ISERROR(_xll.qlSwapRateHelperSpread($D22)),IF(ISERROR(_xll.qlFuturesRateHelperConvexityAdjustment($D22)),"--",_xll.qlFuturesRateHelperConvexityAdjustment($D22)),_xll.qlSwapRateHelperSpread($D22))</f>
        <v>0</v>
      </c>
      <c r="H22" s="774">
        <f>_xll.qlRateHelperEarliestDate($D22)</f>
        <v>42180</v>
      </c>
      <c r="I22" s="773">
        <f>_xll.qlRateHelperLatestDate($D22)</f>
        <v>45833</v>
      </c>
      <c r="J22" s="775">
        <v>2.2558665467343912E-2</v>
      </c>
      <c r="P22" s="940"/>
    </row>
    <row r="23" spans="4:16" x14ac:dyDescent="0.2">
      <c r="D23" s="776" t="str">
        <v>obj_00382</v>
      </c>
      <c r="E23" s="776" t="str">
        <f>_xll.qlRateHelperQuoteName(D23)</f>
        <v>GBPSB6L12Y_Quote</v>
      </c>
      <c r="F23" s="775">
        <f>_xll.qlRateHelperRate($D23)</f>
        <v>2.3200000000000002E-2</v>
      </c>
      <c r="G23" s="775">
        <f>IF(ISERROR(_xll.qlSwapRateHelperSpread($D23)),IF(ISERROR(_xll.qlFuturesRateHelperConvexityAdjustment($D23)),"--",_xll.qlFuturesRateHelperConvexityAdjustment($D23)),_xll.qlSwapRateHelperSpread($D23))</f>
        <v>0</v>
      </c>
      <c r="H23" s="774">
        <f>_xll.qlRateHelperEarliestDate($D23)</f>
        <v>42180</v>
      </c>
      <c r="I23" s="773">
        <f>_xll.qlRateHelperLatestDate($D23)</f>
        <v>46563</v>
      </c>
      <c r="J23" s="775">
        <v>2.3504831746124468E-2</v>
      </c>
      <c r="M23" s="941"/>
      <c r="P23" s="940"/>
    </row>
    <row r="24" spans="4:16" x14ac:dyDescent="0.2">
      <c r="D24" s="776" t="str">
        <v>obj_0039a</v>
      </c>
      <c r="E24" s="776" t="str">
        <f>_xll.qlRateHelperQuoteName(D24)</f>
        <v>GBPSB6L15Y_Quote</v>
      </c>
      <c r="F24" s="775">
        <f>_xll.qlRateHelperRate($D24)</f>
        <v>2.4059999999999998E-2</v>
      </c>
      <c r="G24" s="775">
        <f>IF(ISERROR(_xll.qlSwapRateHelperSpread($D24)),IF(ISERROR(_xll.qlFuturesRateHelperConvexityAdjustment($D24)),"--",_xll.qlFuturesRateHelperConvexityAdjustment($D24)),_xll.qlSwapRateHelperSpread($D24))</f>
        <v>0</v>
      </c>
      <c r="H24" s="774">
        <f>_xll.qlRateHelperEarliestDate($D24)</f>
        <v>42180</v>
      </c>
      <c r="I24" s="773">
        <f>_xll.qlRateHelperLatestDate($D24)</f>
        <v>47659</v>
      </c>
      <c r="J24" s="775">
        <v>2.4424040296810657E-2</v>
      </c>
      <c r="P24" s="940"/>
    </row>
    <row r="25" spans="4:16" x14ac:dyDescent="0.2">
      <c r="D25" s="776" t="str">
        <v>obj_003a1</v>
      </c>
      <c r="E25" s="776" t="str">
        <f>_xll.qlRateHelperQuoteName(D25)</f>
        <v>GBPSB6L20Y_Quote</v>
      </c>
      <c r="F25" s="775">
        <f>_xll.qlRateHelperRate($D25)</f>
        <v>2.452E-2</v>
      </c>
      <c r="G25" s="775">
        <f>IF(ISERROR(_xll.qlSwapRateHelperSpread($D25)),IF(ISERROR(_xll.qlFuturesRateHelperConvexityAdjustment($D25)),"--",_xll.qlFuturesRateHelperConvexityAdjustment($D25)),_xll.qlSwapRateHelperSpread($D25))</f>
        <v>0</v>
      </c>
      <c r="H25" s="774">
        <f>_xll.qlRateHelperEarliestDate($D25)</f>
        <v>42180</v>
      </c>
      <c r="I25" s="773">
        <f>_xll.qlRateHelperLatestDate($D25)</f>
        <v>49485</v>
      </c>
      <c r="J25" s="775">
        <v>2.4861547392319931E-2</v>
      </c>
      <c r="P25" s="940"/>
    </row>
    <row r="26" spans="4:16" x14ac:dyDescent="0.2">
      <c r="D26" s="776" t="str">
        <v>obj_00392</v>
      </c>
      <c r="E26" s="776" t="str">
        <f>_xll.qlRateHelperQuoteName(D26)</f>
        <v>GBPSB6L25Y_Quote</v>
      </c>
      <c r="F26" s="775">
        <f>_xll.qlRateHelperRate($D26)</f>
        <v>2.4479999999999998E-2</v>
      </c>
      <c r="G26" s="775">
        <f>IF(ISERROR(_xll.qlSwapRateHelperSpread($D26)),IF(ISERROR(_xll.qlFuturesRateHelperConvexityAdjustment($D26)),"--",_xll.qlFuturesRateHelperConvexityAdjustment($D26)),_xll.qlSwapRateHelperSpread($D26))</f>
        <v>0</v>
      </c>
      <c r="H26" s="774">
        <f>_xll.qlRateHelperEarliestDate($D26)</f>
        <v>42180</v>
      </c>
      <c r="I26" s="773">
        <f>_xll.qlRateHelperLatestDate($D26)</f>
        <v>51312</v>
      </c>
      <c r="J26" s="775">
        <v>2.471047282031627E-2</v>
      </c>
      <c r="P26" s="940"/>
    </row>
    <row r="27" spans="4:16" x14ac:dyDescent="0.2">
      <c r="D27" s="776" t="str">
        <v>obj_00388</v>
      </c>
      <c r="E27" s="776" t="str">
        <f>_xll.qlRateHelperQuoteName(D27)</f>
        <v>GBPSB6L30Y_Quote</v>
      </c>
      <c r="F27" s="775">
        <f>_xll.qlRateHelperRate($D27)</f>
        <v>2.4300000000000002E-2</v>
      </c>
      <c r="G27" s="775">
        <f>IF(ISERROR(_xll.qlSwapRateHelperSpread($D27)),IF(ISERROR(_xll.qlFuturesRateHelperConvexityAdjustment($D27)),"--",_xll.qlFuturesRateHelperConvexityAdjustment($D27)),_xll.qlSwapRateHelperSpread($D27))</f>
        <v>0</v>
      </c>
      <c r="H27" s="774">
        <f>_xll.qlRateHelperEarliestDate($D27)</f>
        <v>42180</v>
      </c>
      <c r="I27" s="773">
        <f>_xll.qlRateHelperLatestDate($D27)</f>
        <v>53139</v>
      </c>
      <c r="J27" s="775">
        <v>2.4396139514838138E-2</v>
      </c>
      <c r="P27" s="940"/>
    </row>
    <row r="28" spans="4:16" x14ac:dyDescent="0.2">
      <c r="D28" s="776" t="str">
        <v>obj_0039e</v>
      </c>
      <c r="E28" s="776" t="str">
        <f>_xll.qlRateHelperQuoteName(D28)</f>
        <v>GBPSB6L40Y_Quote</v>
      </c>
      <c r="F28" s="775">
        <f>_xll.qlRateHelperRate($D28)</f>
        <v>2.366E-2</v>
      </c>
      <c r="G28" s="775">
        <f>IF(ISERROR(_xll.qlSwapRateHelperSpread($D28)),IF(ISERROR(_xll.qlFuturesRateHelperConvexityAdjustment($D28)),"--",_xll.qlFuturesRateHelperConvexityAdjustment($D28)),_xll.qlSwapRateHelperSpread($D28))</f>
        <v>0</v>
      </c>
      <c r="H28" s="774">
        <f>_xll.qlRateHelperEarliestDate($D28)</f>
        <v>42180</v>
      </c>
      <c r="I28" s="773">
        <f>_xll.qlRateHelperLatestDate($D28)</f>
        <v>56790</v>
      </c>
      <c r="J28" s="775">
        <v>2.3386607514219202E-2</v>
      </c>
      <c r="P28" s="940"/>
    </row>
    <row r="29" spans="4:16" x14ac:dyDescent="0.2">
      <c r="D29" s="776" t="str">
        <v>obj_00385</v>
      </c>
      <c r="E29" s="776" t="str">
        <f>_xll.qlRateHelperQuoteName(D29)</f>
        <v>GBPSB6L50Y_Quote</v>
      </c>
      <c r="F29" s="775">
        <f>_xll.qlRateHelperRate($D29)</f>
        <v>2.3230000000000001E-2</v>
      </c>
      <c r="G29" s="775">
        <f>IF(ISERROR(_xll.qlSwapRateHelperSpread($D29)),IF(ISERROR(_xll.qlFuturesRateHelperConvexityAdjustment($D29)),"--",_xll.qlFuturesRateHelperConvexityAdjustment($D29)),_xll.qlSwapRateHelperSpread($D29))</f>
        <v>0</v>
      </c>
      <c r="H29" s="774">
        <f>_xll.qlRateHelperEarliestDate($D29)</f>
        <v>42180</v>
      </c>
      <c r="I29" s="773">
        <f>_xll.qlRateHelperLatestDate($D29)</f>
        <v>60443</v>
      </c>
      <c r="J29" s="775">
        <v>2.2705643295398686E-2</v>
      </c>
      <c r="P29" s="940"/>
    </row>
    <row r="30" spans="4:16" x14ac:dyDescent="0.2">
      <c r="D30" s="776" t="str">
        <v>obj_0038e</v>
      </c>
      <c r="E30" s="776" t="str">
        <f>_xll.qlRateHelperQuoteName(D30)</f>
        <v>GBPSB6L60Y_Quote</v>
      </c>
      <c r="F30" s="775">
        <f>_xll.qlRateHelperRate($D30)</f>
        <v>2.3189999999999999E-2</v>
      </c>
      <c r="G30" s="775">
        <f>IF(ISERROR(_xll.qlSwapRateHelperSpread($D30)),IF(ISERROR(_xll.qlFuturesRateHelperConvexityAdjustment($D30)),"--",_xll.qlFuturesRateHelperConvexityAdjustment($D30)),_xll.qlSwapRateHelperSpread($D30))</f>
        <v>0</v>
      </c>
      <c r="H30" s="774">
        <f>_xll.qlRateHelperEarliestDate($D30)</f>
        <v>42180</v>
      </c>
      <c r="I30" s="773">
        <f>_xll.qlRateHelperLatestDate($D30)</f>
        <v>64095</v>
      </c>
      <c r="J30" s="775">
        <v>2.2696661577999728E-2</v>
      </c>
      <c r="P30" s="940"/>
    </row>
    <row r="31" spans="4:16" x14ac:dyDescent="0.2">
      <c r="D31" s="776" t="e">
        <v>#N/A</v>
      </c>
      <c r="E31" s="776" t="e">
        <f>_xll.qlRateHelperQuoteName(D31)</f>
        <v>#VALUE!</v>
      </c>
      <c r="F31" s="775" t="e">
        <f>_xll.qlRateHelperRate($D31)</f>
        <v>#VALUE!</v>
      </c>
      <c r="G31" s="775" t="str">
        <f>IF(ISERROR(_xll.qlSwapRateHelperSpread($D31)),IF(ISERROR(_xll.qlFuturesRateHelperConvexityAdjustment($D31)),"--",_xll.qlFuturesRateHelperConvexityAdjustment($D31)),_xll.qlSwapRateHelperSpread($D31))</f>
        <v>--</v>
      </c>
      <c r="H31" s="774" t="e">
        <f>_xll.qlRateHelperEarliestDate($D31)</f>
        <v>#VALUE!</v>
      </c>
      <c r="I31" s="773" t="e">
        <f>_xll.qlRateHelperLatestDate($D31)</f>
        <v>#VALUE!</v>
      </c>
      <c r="J31" s="775" t="e">
        <v>#N/A</v>
      </c>
      <c r="P31" s="940"/>
    </row>
    <row r="32" spans="4:16" x14ac:dyDescent="0.2">
      <c r="D32" s="776" t="e">
        <v>#N/A</v>
      </c>
      <c r="E32" s="776" t="e">
        <f>_xll.qlRateHelperQuoteName(D32)</f>
        <v>#VALUE!</v>
      </c>
      <c r="F32" s="775" t="e">
        <f>_xll.qlRateHelperRate($D32)</f>
        <v>#VALUE!</v>
      </c>
      <c r="G32" s="775" t="str">
        <f>IF(ISERROR(_xll.qlSwapRateHelperSpread($D32)),IF(ISERROR(_xll.qlFuturesRateHelperConvexityAdjustment($D32)),"--",_xll.qlFuturesRateHelperConvexityAdjustment($D32)),_xll.qlSwapRateHelperSpread($D32))</f>
        <v>--</v>
      </c>
      <c r="H32" s="774" t="e">
        <f>_xll.qlRateHelperEarliestDate($D32)</f>
        <v>#VALUE!</v>
      </c>
      <c r="I32" s="773" t="e">
        <f>_xll.qlRateHelperLatestDate($D32)</f>
        <v>#VALUE!</v>
      </c>
      <c r="J32" s="775" t="e">
        <v>#N/A</v>
      </c>
      <c r="P32" s="940"/>
    </row>
    <row r="33" spans="4:16" x14ac:dyDescent="0.2">
      <c r="D33" s="776" t="e">
        <v>#N/A</v>
      </c>
      <c r="E33" s="776" t="e">
        <f>_xll.qlRateHelperQuoteName(D33)</f>
        <v>#VALUE!</v>
      </c>
      <c r="F33" s="775" t="e">
        <f>_xll.qlRateHelperRate($D33)</f>
        <v>#VALUE!</v>
      </c>
      <c r="G33" s="775" t="str">
        <f>IF(ISERROR(_xll.qlSwapRateHelperSpread($D33)),IF(ISERROR(_xll.qlFuturesRateHelperConvexityAdjustment($D33)),"--",_xll.qlFuturesRateHelperConvexityAdjustment($D33)),_xll.qlSwapRateHelperSpread($D33))</f>
        <v>--</v>
      </c>
      <c r="H33" s="774" t="e">
        <f>_xll.qlRateHelperEarliestDate($D33)</f>
        <v>#VALUE!</v>
      </c>
      <c r="I33" s="773" t="e">
        <f>_xll.qlRateHelperLatestDate($D33)</f>
        <v>#VALUE!</v>
      </c>
      <c r="J33" s="775" t="e">
        <v>#N/A</v>
      </c>
      <c r="P33" s="940"/>
    </row>
    <row r="34" spans="4:16" x14ac:dyDescent="0.2">
      <c r="D34" s="776" t="e">
        <v>#N/A</v>
      </c>
      <c r="E34" s="776" t="e">
        <f>_xll.qlRateHelperQuoteName(D34)</f>
        <v>#VALUE!</v>
      </c>
      <c r="F34" s="775" t="e">
        <f>_xll.qlRateHelperRate($D34)</f>
        <v>#VALUE!</v>
      </c>
      <c r="G34" s="775" t="str">
        <f>IF(ISERROR(_xll.qlSwapRateHelperSpread($D34)),IF(ISERROR(_xll.qlFuturesRateHelperConvexityAdjustment($D34)),"--",_xll.qlFuturesRateHelperConvexityAdjustment($D34)),_xll.qlSwapRateHelperSpread($D34))</f>
        <v>--</v>
      </c>
      <c r="H34" s="774" t="e">
        <f>_xll.qlRateHelperEarliestDate($D34)</f>
        <v>#VALUE!</v>
      </c>
      <c r="I34" s="773" t="e">
        <f>_xll.qlRateHelperLatestDate($D34)</f>
        <v>#VALUE!</v>
      </c>
      <c r="J34" s="775" t="e">
        <v>#N/A</v>
      </c>
      <c r="P34" s="940"/>
    </row>
    <row r="35" spans="4:16" x14ac:dyDescent="0.2">
      <c r="D35" s="776" t="e">
        <v>#N/A</v>
      </c>
      <c r="E35" s="776" t="e">
        <f>_xll.qlRateHelperQuoteName(D35)</f>
        <v>#VALUE!</v>
      </c>
      <c r="F35" s="775" t="e">
        <f>_xll.qlRateHelperRate($D35)</f>
        <v>#VALUE!</v>
      </c>
      <c r="G35" s="775" t="str">
        <f>IF(ISERROR(_xll.qlSwapRateHelperSpread($D35)),IF(ISERROR(_xll.qlFuturesRateHelperConvexityAdjustment($D35)),"--",_xll.qlFuturesRateHelperConvexityAdjustment($D35)),_xll.qlSwapRateHelperSpread($D35))</f>
        <v>--</v>
      </c>
      <c r="H35" s="774" t="e">
        <f>_xll.qlRateHelperEarliestDate($D35)</f>
        <v>#VALUE!</v>
      </c>
      <c r="I35" s="773" t="e">
        <f>_xll.qlRateHelperLatestDate($D35)</f>
        <v>#VALUE!</v>
      </c>
      <c r="J35" s="775" t="e">
        <v>#N/A</v>
      </c>
      <c r="P35" s="940"/>
    </row>
    <row r="36" spans="4:16" x14ac:dyDescent="0.2">
      <c r="D36" s="776" t="e">
        <v>#N/A</v>
      </c>
      <c r="E36" s="776" t="e">
        <f>_xll.qlRateHelperQuoteName(D36)</f>
        <v>#VALUE!</v>
      </c>
      <c r="F36" s="775" t="e">
        <f>_xll.qlRateHelperRate($D36)</f>
        <v>#VALUE!</v>
      </c>
      <c r="G36" s="775" t="str">
        <f>IF(ISERROR(_xll.qlSwapRateHelperSpread($D36)),IF(ISERROR(_xll.qlFuturesRateHelperConvexityAdjustment($D36)),"--",_xll.qlFuturesRateHelperConvexityAdjustment($D36)),_xll.qlSwapRateHelperSpread($D36))</f>
        <v>--</v>
      </c>
      <c r="H36" s="774" t="e">
        <f>_xll.qlRateHelperEarliestDate($D36)</f>
        <v>#VALUE!</v>
      </c>
      <c r="I36" s="773" t="e">
        <f>_xll.qlRateHelperLatestDate($D36)</f>
        <v>#VALUE!</v>
      </c>
      <c r="J36" s="775" t="e">
        <v>#N/A</v>
      </c>
      <c r="P36" s="940"/>
    </row>
    <row r="37" spans="4:16" x14ac:dyDescent="0.2">
      <c r="D37" s="776" t="e">
        <v>#N/A</v>
      </c>
      <c r="E37" s="776" t="e">
        <f>_xll.qlRateHelperQuoteName(D37)</f>
        <v>#VALUE!</v>
      </c>
      <c r="F37" s="775" t="e">
        <f>_xll.qlRateHelperRate($D37)</f>
        <v>#VALUE!</v>
      </c>
      <c r="G37" s="775" t="str">
        <f>IF(ISERROR(_xll.qlSwapRateHelperSpread($D37)),IF(ISERROR(_xll.qlFuturesRateHelperConvexityAdjustment($D37)),"--",_xll.qlFuturesRateHelperConvexityAdjustment($D37)),_xll.qlSwapRateHelperSpread($D37))</f>
        <v>--</v>
      </c>
      <c r="H37" s="774" t="e">
        <f>_xll.qlRateHelperEarliestDate($D37)</f>
        <v>#VALUE!</v>
      </c>
      <c r="I37" s="773" t="e">
        <f>_xll.qlRateHelperLatestDate($D37)</f>
        <v>#VALUE!</v>
      </c>
      <c r="J37" s="775" t="e">
        <v>#N/A</v>
      </c>
      <c r="P37" s="940"/>
    </row>
    <row r="38" spans="4:16" x14ac:dyDescent="0.2">
      <c r="D38" s="776" t="e">
        <v>#N/A</v>
      </c>
      <c r="E38" s="776" t="e">
        <f>_xll.qlRateHelperQuoteName(D38)</f>
        <v>#VALUE!</v>
      </c>
      <c r="F38" s="775" t="e">
        <f>_xll.qlRateHelperRate($D38)</f>
        <v>#VALUE!</v>
      </c>
      <c r="G38" s="775" t="str">
        <f>IF(ISERROR(_xll.qlSwapRateHelperSpread($D38)),IF(ISERROR(_xll.qlFuturesRateHelperConvexityAdjustment($D38)),"--",_xll.qlFuturesRateHelperConvexityAdjustment($D38)),_xll.qlSwapRateHelperSpread($D38))</f>
        <v>--</v>
      </c>
      <c r="H38" s="774" t="e">
        <f>_xll.qlRateHelperEarliestDate($D38)</f>
        <v>#VALUE!</v>
      </c>
      <c r="I38" s="773" t="e">
        <f>_xll.qlRateHelperLatestDate($D38)</f>
        <v>#VALUE!</v>
      </c>
      <c r="J38" s="775" t="e">
        <v>#N/A</v>
      </c>
      <c r="P38" s="940"/>
    </row>
    <row r="39" spans="4:16" x14ac:dyDescent="0.2">
      <c r="D39" s="776" t="e">
        <v>#N/A</v>
      </c>
      <c r="E39" s="776" t="e">
        <f>_xll.qlRateHelperQuoteName(D39)</f>
        <v>#VALUE!</v>
      </c>
      <c r="F39" s="775" t="e">
        <f>_xll.qlRateHelperRate($D39)</f>
        <v>#VALUE!</v>
      </c>
      <c r="G39" s="775" t="str">
        <f>IF(ISERROR(_xll.qlSwapRateHelperSpread($D39)),IF(ISERROR(_xll.qlFuturesRateHelperConvexityAdjustment($D39)),"--",_xll.qlFuturesRateHelperConvexityAdjustment($D39)),_xll.qlSwapRateHelperSpread($D39))</f>
        <v>--</v>
      </c>
      <c r="H39" s="774" t="e">
        <f>_xll.qlRateHelperEarliestDate($D39)</f>
        <v>#VALUE!</v>
      </c>
      <c r="I39" s="773" t="e">
        <f>_xll.qlRateHelperLatestDate($D39)</f>
        <v>#VALUE!</v>
      </c>
      <c r="J39" s="775" t="e">
        <v>#N/A</v>
      </c>
      <c r="P39" s="940"/>
    </row>
    <row r="40" spans="4:16" x14ac:dyDescent="0.2">
      <c r="D40" s="776" t="e">
        <v>#N/A</v>
      </c>
      <c r="E40" s="776" t="e">
        <f>_xll.qlRateHelperQuoteName(D40)</f>
        <v>#VALUE!</v>
      </c>
      <c r="F40" s="775" t="e">
        <f>_xll.qlRateHelperRate($D40)</f>
        <v>#VALUE!</v>
      </c>
      <c r="G40" s="775" t="str">
        <f>IF(ISERROR(_xll.qlSwapRateHelperSpread($D40)),IF(ISERROR(_xll.qlFuturesRateHelperConvexityAdjustment($D40)),"--",_xll.qlFuturesRateHelperConvexityAdjustment($D40)),_xll.qlSwapRateHelperSpread($D40))</f>
        <v>--</v>
      </c>
      <c r="H40" s="774" t="e">
        <f>_xll.qlRateHelperEarliestDate($D40)</f>
        <v>#VALUE!</v>
      </c>
      <c r="I40" s="773" t="e">
        <f>_xll.qlRateHelperLatestDate($D40)</f>
        <v>#VALUE!</v>
      </c>
      <c r="J40" s="775" t="e">
        <v>#N/A</v>
      </c>
    </row>
    <row r="41" spans="4:16" x14ac:dyDescent="0.2">
      <c r="D41" s="776" t="e">
        <v>#N/A</v>
      </c>
      <c r="E41" s="776" t="e">
        <f>_xll.qlRateHelperQuoteName(D41)</f>
        <v>#VALUE!</v>
      </c>
      <c r="F41" s="775" t="e">
        <f>_xll.qlRateHelperRate($D41)</f>
        <v>#VALUE!</v>
      </c>
      <c r="G41" s="775" t="str">
        <f>IF(ISERROR(_xll.qlSwapRateHelperSpread($D41)),IF(ISERROR(_xll.qlFuturesRateHelperConvexityAdjustment($D41)),"--",_xll.qlFuturesRateHelperConvexityAdjustment($D41)),_xll.qlSwapRateHelperSpread($D41))</f>
        <v>--</v>
      </c>
      <c r="H41" s="774" t="e">
        <f>_xll.qlRateHelperEarliestDate($D41)</f>
        <v>#VALUE!</v>
      </c>
      <c r="I41" s="773" t="e">
        <f>_xll.qlRateHelperLatestDate($D41)</f>
        <v>#VALUE!</v>
      </c>
      <c r="J41" s="775" t="e">
        <v>#N/A</v>
      </c>
    </row>
    <row r="42" spans="4:16" x14ac:dyDescent="0.2">
      <c r="D42" s="776" t="e">
        <v>#N/A</v>
      </c>
      <c r="E42" s="776" t="e">
        <f>_xll.qlRateHelperQuoteName(D42)</f>
        <v>#VALUE!</v>
      </c>
      <c r="F42" s="775" t="e">
        <f>_xll.qlRateHelperRate($D42)</f>
        <v>#VALUE!</v>
      </c>
      <c r="G42" s="775" t="str">
        <f>IF(ISERROR(_xll.qlSwapRateHelperSpread($D42)),IF(ISERROR(_xll.qlFuturesRateHelperConvexityAdjustment($D42)),"--",_xll.qlFuturesRateHelperConvexityAdjustment($D42)),_xll.qlSwapRateHelperSpread($D42))</f>
        <v>--</v>
      </c>
      <c r="H42" s="774" t="e">
        <f>_xll.qlRateHelperEarliestDate($D42)</f>
        <v>#VALUE!</v>
      </c>
      <c r="I42" s="773" t="e">
        <f>_xll.qlRateHelperLatestDate($D42)</f>
        <v>#VALUE!</v>
      </c>
      <c r="J42" s="775" t="e">
        <v>#N/A</v>
      </c>
    </row>
    <row r="43" spans="4:16" x14ac:dyDescent="0.2">
      <c r="D43" s="776" t="e">
        <v>#N/A</v>
      </c>
      <c r="E43" s="776" t="e">
        <f>_xll.qlRateHelperQuoteName(D43)</f>
        <v>#VALUE!</v>
      </c>
      <c r="F43" s="775" t="e">
        <f>_xll.qlRateHelperRate($D43)</f>
        <v>#VALUE!</v>
      </c>
      <c r="G43" s="775" t="str">
        <f>IF(ISERROR(_xll.qlSwapRateHelperSpread($D43)),IF(ISERROR(_xll.qlFuturesRateHelperConvexityAdjustment($D43)),"--",_xll.qlFuturesRateHelperConvexityAdjustment($D43)),_xll.qlSwapRateHelperSpread($D43))</f>
        <v>--</v>
      </c>
      <c r="H43" s="774" t="e">
        <f>_xll.qlRateHelperEarliestDate($D43)</f>
        <v>#VALUE!</v>
      </c>
      <c r="I43" s="773" t="e">
        <f>_xll.qlRateHelperLatestDate($D43)</f>
        <v>#VALUE!</v>
      </c>
      <c r="J43" s="775" t="e">
        <v>#N/A</v>
      </c>
    </row>
    <row r="44" spans="4:16" x14ac:dyDescent="0.2">
      <c r="D44" s="776" t="e">
        <v>#N/A</v>
      </c>
      <c r="E44" s="776" t="e">
        <f>_xll.qlRateHelperQuoteName(D44)</f>
        <v>#VALUE!</v>
      </c>
      <c r="F44" s="775" t="e">
        <f>_xll.qlRateHelperRate($D44)</f>
        <v>#VALUE!</v>
      </c>
      <c r="G44" s="775" t="str">
        <f>IF(ISERROR(_xll.qlSwapRateHelperSpread($D44)),IF(ISERROR(_xll.qlFuturesRateHelperConvexityAdjustment($D44)),"--",_xll.qlFuturesRateHelperConvexityAdjustment($D44)),_xll.qlSwapRateHelperSpread($D44))</f>
        <v>--</v>
      </c>
      <c r="H44" s="774" t="e">
        <f>_xll.qlRateHelperEarliestDate($D44)</f>
        <v>#VALUE!</v>
      </c>
      <c r="I44" s="773" t="e">
        <f>_xll.qlRateHelperLatestDate($D44)</f>
        <v>#VALUE!</v>
      </c>
      <c r="J44" s="775" t="e">
        <v>#N/A</v>
      </c>
    </row>
    <row r="45" spans="4:16" x14ac:dyDescent="0.2">
      <c r="D45" s="776" t="e">
        <v>#N/A</v>
      </c>
      <c r="E45" s="776" t="e">
        <f>_xll.qlRateHelperQuoteName(D45)</f>
        <v>#VALUE!</v>
      </c>
      <c r="F45" s="775" t="e">
        <f>_xll.qlRateHelperRate($D45)</f>
        <v>#VALUE!</v>
      </c>
      <c r="G45" s="775" t="str">
        <f>IF(ISERROR(_xll.qlSwapRateHelperSpread($D45)),IF(ISERROR(_xll.qlFuturesRateHelperConvexityAdjustment($D45)),"--",_xll.qlFuturesRateHelperConvexityAdjustment($D45)),_xll.qlSwapRateHelperSpread($D45))</f>
        <v>--</v>
      </c>
      <c r="H45" s="774" t="e">
        <f>_xll.qlRateHelperEarliestDate($D45)</f>
        <v>#VALUE!</v>
      </c>
      <c r="I45" s="773" t="e">
        <f>_xll.qlRateHelperLatestDate($D45)</f>
        <v>#VALUE!</v>
      </c>
      <c r="J45" s="775" t="e">
        <v>#N/A</v>
      </c>
    </row>
    <row r="46" spans="4:16" x14ac:dyDescent="0.2">
      <c r="D46" s="776" t="e">
        <v>#N/A</v>
      </c>
      <c r="E46" s="776" t="e">
        <f>_xll.qlRateHelperQuoteName(D46)</f>
        <v>#VALUE!</v>
      </c>
      <c r="F46" s="775" t="e">
        <f>_xll.qlRateHelperRate($D46)</f>
        <v>#VALUE!</v>
      </c>
      <c r="G46" s="775" t="str">
        <f>IF(ISERROR(_xll.qlSwapRateHelperSpread($D46)),IF(ISERROR(_xll.qlFuturesRateHelperConvexityAdjustment($D46)),"--",_xll.qlFuturesRateHelperConvexityAdjustment($D46)),_xll.qlSwapRateHelperSpread($D46))</f>
        <v>--</v>
      </c>
      <c r="H46" s="774" t="e">
        <f>_xll.qlRateHelperEarliestDate($D46)</f>
        <v>#VALUE!</v>
      </c>
      <c r="I46" s="773" t="e">
        <f>_xll.qlRateHelperLatestDate($D46)</f>
        <v>#VALUE!</v>
      </c>
      <c r="J46" s="775" t="e">
        <v>#N/A</v>
      </c>
    </row>
    <row r="47" spans="4:16" x14ac:dyDescent="0.2">
      <c r="D47" s="776" t="e">
        <v>#N/A</v>
      </c>
      <c r="E47" s="776" t="e">
        <f>_xll.qlRateHelperQuoteName(D47)</f>
        <v>#VALUE!</v>
      </c>
      <c r="F47" s="775" t="e">
        <f>_xll.qlRateHelperRate($D47)</f>
        <v>#VALUE!</v>
      </c>
      <c r="G47" s="775" t="str">
        <f>IF(ISERROR(_xll.qlSwapRateHelperSpread($D47)),IF(ISERROR(_xll.qlFuturesRateHelperConvexityAdjustment($D47)),"--",_xll.qlFuturesRateHelperConvexityAdjustment($D47)),_xll.qlSwapRateHelperSpread($D47))</f>
        <v>--</v>
      </c>
      <c r="H47" s="774" t="e">
        <f>_xll.qlRateHelperEarliestDate($D47)</f>
        <v>#VALUE!</v>
      </c>
      <c r="I47" s="773" t="e">
        <f>_xll.qlRateHelperLatestDate($D47)</f>
        <v>#VALUE!</v>
      </c>
      <c r="J47" s="775" t="e">
        <v>#N/A</v>
      </c>
    </row>
    <row r="48" spans="4:16" x14ac:dyDescent="0.2">
      <c r="D48" s="776" t="e">
        <v>#N/A</v>
      </c>
      <c r="E48" s="776" t="e">
        <f>_xll.qlRateHelperQuoteName(D48)</f>
        <v>#VALUE!</v>
      </c>
      <c r="F48" s="775" t="e">
        <f>_xll.qlRateHelperRate($D48)</f>
        <v>#VALUE!</v>
      </c>
      <c r="G48" s="775" t="str">
        <f>IF(ISERROR(_xll.qlSwapRateHelperSpread($D48)),IF(ISERROR(_xll.qlFuturesRateHelperConvexityAdjustment($D48)),"--",_xll.qlFuturesRateHelperConvexityAdjustment($D48)),_xll.qlSwapRateHelperSpread($D48))</f>
        <v>--</v>
      </c>
      <c r="H48" s="774" t="e">
        <f>_xll.qlRateHelperEarliestDate($D48)</f>
        <v>#VALUE!</v>
      </c>
      <c r="I48" s="773" t="e">
        <f>_xll.qlRateHelperLatestDate($D48)</f>
        <v>#VALUE!</v>
      </c>
      <c r="J48" s="775" t="e">
        <v>#N/A</v>
      </c>
    </row>
    <row r="49" spans="4:10" x14ac:dyDescent="0.2">
      <c r="D49" s="776" t="e">
        <v>#N/A</v>
      </c>
      <c r="E49" s="776" t="e">
        <f>_xll.qlRateHelperQuoteName(D49)</f>
        <v>#VALUE!</v>
      </c>
      <c r="F49" s="775" t="e">
        <f>_xll.qlRateHelperRate($D49)</f>
        <v>#VALUE!</v>
      </c>
      <c r="G49" s="775" t="str">
        <f>IF(ISERROR(_xll.qlSwapRateHelperSpread($D49)),IF(ISERROR(_xll.qlFuturesRateHelperConvexityAdjustment($D49)),"--",_xll.qlFuturesRateHelperConvexityAdjustment($D49)),_xll.qlSwapRateHelperSpread($D49))</f>
        <v>--</v>
      </c>
      <c r="H49" s="774" t="e">
        <f>_xll.qlRateHelperEarliestDate($D49)</f>
        <v>#VALUE!</v>
      </c>
      <c r="I49" s="773" t="e">
        <f>_xll.qlRateHelperLatestDate($D49)</f>
        <v>#VALUE!</v>
      </c>
      <c r="J49" s="775" t="e">
        <v>#N/A</v>
      </c>
    </row>
    <row r="50" spans="4:10" x14ac:dyDescent="0.2">
      <c r="D50" s="776" t="e">
        <v>#N/A</v>
      </c>
      <c r="E50" s="776" t="e">
        <f>_xll.qlRateHelperQuoteName(D50)</f>
        <v>#VALUE!</v>
      </c>
      <c r="F50" s="775" t="e">
        <f>_xll.qlRateHelperRate($D50)</f>
        <v>#VALUE!</v>
      </c>
      <c r="G50" s="775" t="str">
        <f>IF(ISERROR(_xll.qlSwapRateHelperSpread($D50)),IF(ISERROR(_xll.qlFuturesRateHelperConvexityAdjustment($D50)),"--",_xll.qlFuturesRateHelperConvexityAdjustment($D50)),_xll.qlSwapRateHelperSpread($D50))</f>
        <v>--</v>
      </c>
      <c r="H50" s="774" t="e">
        <f>_xll.qlRateHelperEarliestDate($D50)</f>
        <v>#VALUE!</v>
      </c>
      <c r="I50" s="773" t="e">
        <f>_xll.qlRateHelperLatestDate($D50)</f>
        <v>#VALUE!</v>
      </c>
      <c r="J50" s="775" t="e">
        <v>#N/A</v>
      </c>
    </row>
    <row r="51" spans="4:10" x14ac:dyDescent="0.2">
      <c r="D51" s="776" t="e">
        <v>#N/A</v>
      </c>
      <c r="E51" s="776" t="e">
        <f>_xll.qlRateHelperQuoteName(D51)</f>
        <v>#VALUE!</v>
      </c>
      <c r="F51" s="775" t="e">
        <f>_xll.qlRateHelperRate($D51)</f>
        <v>#VALUE!</v>
      </c>
      <c r="G51" s="775" t="str">
        <f>IF(ISERROR(_xll.qlSwapRateHelperSpread($D51)),IF(ISERROR(_xll.qlFuturesRateHelperConvexityAdjustment($D51)),"--",_xll.qlFuturesRateHelperConvexityAdjustment($D51)),_xll.qlSwapRateHelperSpread($D51))</f>
        <v>--</v>
      </c>
      <c r="H51" s="774" t="e">
        <f>_xll.qlRateHelperEarliestDate($D51)</f>
        <v>#VALUE!</v>
      </c>
      <c r="I51" s="773" t="e">
        <f>_xll.qlRateHelperLatestDate($D51)</f>
        <v>#VALUE!</v>
      </c>
      <c r="J51" s="775" t="e">
        <v>#N/A</v>
      </c>
    </row>
    <row r="52" spans="4:10" x14ac:dyDescent="0.2">
      <c r="D52" s="776" t="e">
        <v>#N/A</v>
      </c>
      <c r="E52" s="776" t="e">
        <f>_xll.qlRateHelperQuoteName(D52)</f>
        <v>#VALUE!</v>
      </c>
      <c r="F52" s="775" t="e">
        <f>_xll.qlRateHelperRate($D52)</f>
        <v>#VALUE!</v>
      </c>
      <c r="G52" s="775" t="str">
        <f>IF(ISERROR(_xll.qlSwapRateHelperSpread($D52)),IF(ISERROR(_xll.qlFuturesRateHelperConvexityAdjustment($D52)),"--",_xll.qlFuturesRateHelperConvexityAdjustment($D52)),_xll.qlSwapRateHelperSpread($D52))</f>
        <v>--</v>
      </c>
      <c r="H52" s="774" t="e">
        <f>_xll.qlRateHelperEarliestDate($D52)</f>
        <v>#VALUE!</v>
      </c>
      <c r="I52" s="773" t="e">
        <f>_xll.qlRateHelperLatestDate($D52)</f>
        <v>#VALUE!</v>
      </c>
      <c r="J52" s="775" t="e">
        <v>#N/A</v>
      </c>
    </row>
    <row r="53" spans="4:10" x14ac:dyDescent="0.2">
      <c r="D53" s="776" t="e">
        <v>#N/A</v>
      </c>
      <c r="E53" s="776" t="e">
        <f>_xll.qlRateHelperQuoteName(D53)</f>
        <v>#VALUE!</v>
      </c>
      <c r="F53" s="775" t="e">
        <f>_xll.qlRateHelperRate($D53)</f>
        <v>#VALUE!</v>
      </c>
      <c r="G53" s="775" t="str">
        <f>IF(ISERROR(_xll.qlSwapRateHelperSpread($D53)),IF(ISERROR(_xll.qlFuturesRateHelperConvexityAdjustment($D53)),"--",_xll.qlFuturesRateHelperConvexityAdjustment($D53)),_xll.qlSwapRateHelperSpread($D53))</f>
        <v>--</v>
      </c>
      <c r="H53" s="774" t="e">
        <f>_xll.qlRateHelperEarliestDate($D53)</f>
        <v>#VALUE!</v>
      </c>
      <c r="I53" s="773" t="e">
        <f>_xll.qlRateHelperLatestDate($D53)</f>
        <v>#VALUE!</v>
      </c>
      <c r="J53" s="775" t="e">
        <v>#N/A</v>
      </c>
    </row>
    <row r="54" spans="4:10" x14ac:dyDescent="0.2">
      <c r="D54" s="776" t="e">
        <v>#N/A</v>
      </c>
      <c r="E54" s="776" t="e">
        <f>_xll.qlRateHelperQuoteName(D54)</f>
        <v>#VALUE!</v>
      </c>
      <c r="F54" s="775" t="e">
        <f>_xll.qlRateHelperRate($D54)</f>
        <v>#VALUE!</v>
      </c>
      <c r="G54" s="775" t="str">
        <f>IF(ISERROR(_xll.qlSwapRateHelperSpread($D54)),IF(ISERROR(_xll.qlFuturesRateHelperConvexityAdjustment($D54)),"--",_xll.qlFuturesRateHelperConvexityAdjustment($D54)),_xll.qlSwapRateHelperSpread($D54))</f>
        <v>--</v>
      </c>
      <c r="H54" s="774" t="e">
        <f>_xll.qlRateHelperEarliestDate($D54)</f>
        <v>#VALUE!</v>
      </c>
      <c r="I54" s="773" t="e">
        <f>_xll.qlRateHelperLatestDate($D54)</f>
        <v>#VALUE!</v>
      </c>
      <c r="J54" s="775" t="e">
        <v>#N/A</v>
      </c>
    </row>
    <row r="55" spans="4:10" x14ac:dyDescent="0.2">
      <c r="D55" s="776" t="e">
        <v>#N/A</v>
      </c>
      <c r="E55" s="776" t="e">
        <f>_xll.qlRateHelperQuoteName(D55)</f>
        <v>#VALUE!</v>
      </c>
      <c r="F55" s="775" t="e">
        <f>_xll.qlRateHelperRate($D55)</f>
        <v>#VALUE!</v>
      </c>
      <c r="G55" s="775" t="str">
        <f>IF(ISERROR(_xll.qlSwapRateHelperSpread($D55)),IF(ISERROR(_xll.qlFuturesRateHelperConvexityAdjustment($D55)),"--",_xll.qlFuturesRateHelperConvexityAdjustment($D55)),_xll.qlSwapRateHelperSpread($D55))</f>
        <v>--</v>
      </c>
      <c r="H55" s="774" t="e">
        <f>_xll.qlRateHelperEarliestDate($D55)</f>
        <v>#VALUE!</v>
      </c>
      <c r="I55" s="773" t="e">
        <f>_xll.qlRateHelperLatestDate($D55)</f>
        <v>#VALUE!</v>
      </c>
      <c r="J55" s="775" t="e">
        <v>#N/A</v>
      </c>
    </row>
    <row r="56" spans="4:10" x14ac:dyDescent="0.2">
      <c r="D56" s="776" t="e">
        <v>#N/A</v>
      </c>
      <c r="E56" s="776" t="e">
        <f>_xll.qlRateHelperQuoteName(D56)</f>
        <v>#VALUE!</v>
      </c>
      <c r="F56" s="775" t="e">
        <f>_xll.qlRateHelperRate($D56)</f>
        <v>#VALUE!</v>
      </c>
      <c r="G56" s="775" t="str">
        <f>IF(ISERROR(_xll.qlSwapRateHelperSpread($D56)),IF(ISERROR(_xll.qlFuturesRateHelperConvexityAdjustment($D56)),"--",_xll.qlFuturesRateHelperConvexityAdjustment($D56)),_xll.qlSwapRateHelperSpread($D56))</f>
        <v>--</v>
      </c>
      <c r="H56" s="774" t="e">
        <f>_xll.qlRateHelperEarliestDate($D56)</f>
        <v>#VALUE!</v>
      </c>
      <c r="I56" s="773" t="e">
        <f>_xll.qlRateHelperLatestDate($D56)</f>
        <v>#VALUE!</v>
      </c>
      <c r="J56" s="775" t="e">
        <v>#N/A</v>
      </c>
    </row>
    <row r="57" spans="4:10" x14ac:dyDescent="0.2">
      <c r="D57" s="776" t="e">
        <v>#N/A</v>
      </c>
      <c r="E57" s="776" t="e">
        <f>_xll.qlRateHelperQuoteName(D57)</f>
        <v>#VALUE!</v>
      </c>
      <c r="F57" s="775" t="e">
        <f>_xll.qlRateHelperRate($D57)</f>
        <v>#VALUE!</v>
      </c>
      <c r="G57" s="775" t="str">
        <f>IF(ISERROR(_xll.qlSwapRateHelperSpread($D57)),IF(ISERROR(_xll.qlFuturesRateHelperConvexityAdjustment($D57)),"--",_xll.qlFuturesRateHelperConvexityAdjustment($D57)),_xll.qlSwapRateHelperSpread($D57))</f>
        <v>--</v>
      </c>
      <c r="H57" s="774" t="e">
        <f>_xll.qlRateHelperEarliestDate($D57)</f>
        <v>#VALUE!</v>
      </c>
      <c r="I57" s="773" t="e">
        <f>_xll.qlRateHelperLatestDate($D57)</f>
        <v>#VALUE!</v>
      </c>
      <c r="J57" s="775" t="e">
        <v>#N/A</v>
      </c>
    </row>
    <row r="58" spans="4:10" x14ac:dyDescent="0.2">
      <c r="D58" s="776" t="e">
        <v>#N/A</v>
      </c>
      <c r="E58" s="776" t="e">
        <f>_xll.qlRateHelperQuoteName(D58)</f>
        <v>#VALUE!</v>
      </c>
      <c r="F58" s="775" t="e">
        <f>_xll.qlRateHelperRate($D58)</f>
        <v>#VALUE!</v>
      </c>
      <c r="G58" s="775" t="str">
        <f>IF(ISERROR(_xll.qlSwapRateHelperSpread($D58)),IF(ISERROR(_xll.qlFuturesRateHelperConvexityAdjustment($D58)),"--",_xll.qlFuturesRateHelperConvexityAdjustment($D58)),_xll.qlSwapRateHelperSpread($D58))</f>
        <v>--</v>
      </c>
      <c r="H58" s="774" t="e">
        <f>_xll.qlRateHelperEarliestDate($D58)</f>
        <v>#VALUE!</v>
      </c>
      <c r="I58" s="773" t="e">
        <f>_xll.qlRateHelperLatestDate($D58)</f>
        <v>#VALUE!</v>
      </c>
      <c r="J58" s="775" t="e">
        <v>#N/A</v>
      </c>
    </row>
    <row r="59" spans="4:10" x14ac:dyDescent="0.2">
      <c r="D59" s="776" t="e">
        <v>#N/A</v>
      </c>
      <c r="E59" s="776" t="e">
        <f>_xll.qlRateHelperQuoteName(D59)</f>
        <v>#VALUE!</v>
      </c>
      <c r="F59" s="775" t="e">
        <f>_xll.qlRateHelperRate($D59)</f>
        <v>#VALUE!</v>
      </c>
      <c r="G59" s="775" t="str">
        <f>IF(ISERROR(_xll.qlSwapRateHelperSpread($D59)),IF(ISERROR(_xll.qlFuturesRateHelperConvexityAdjustment($D59)),"--",_xll.qlFuturesRateHelperConvexityAdjustment($D59)),_xll.qlSwapRateHelperSpread($D59))</f>
        <v>--</v>
      </c>
      <c r="H59" s="774" t="e">
        <f>_xll.qlRateHelperEarliestDate($D59)</f>
        <v>#VALUE!</v>
      </c>
      <c r="I59" s="773" t="e">
        <f>_xll.qlRateHelperLatestDate($D59)</f>
        <v>#VALUE!</v>
      </c>
      <c r="J59" s="775" t="e">
        <v>#N/A</v>
      </c>
    </row>
    <row r="60" spans="4:10" x14ac:dyDescent="0.2">
      <c r="D60" s="776" t="e">
        <v>#N/A</v>
      </c>
      <c r="E60" s="776" t="e">
        <f>_xll.qlRateHelperQuoteName(D60)</f>
        <v>#VALUE!</v>
      </c>
      <c r="F60" s="775" t="e">
        <f>_xll.qlRateHelperRate($D60)</f>
        <v>#VALUE!</v>
      </c>
      <c r="G60" s="775" t="str">
        <f>IF(ISERROR(_xll.qlSwapRateHelperSpread($D60)),IF(ISERROR(_xll.qlFuturesRateHelperConvexityAdjustment($D60)),"--",_xll.qlFuturesRateHelperConvexityAdjustment($D60)),_xll.qlSwapRateHelperSpread($D60))</f>
        <v>--</v>
      </c>
      <c r="H60" s="774" t="e">
        <f>_xll.qlRateHelperEarliestDate($D60)</f>
        <v>#VALUE!</v>
      </c>
      <c r="I60" s="773" t="e">
        <f>_xll.qlRateHelperLatestDate($D60)</f>
        <v>#VALUE!</v>
      </c>
      <c r="J60" s="775" t="e">
        <v>#N/A</v>
      </c>
    </row>
    <row r="61" spans="4:10" x14ac:dyDescent="0.2">
      <c r="D61" s="776" t="e">
        <v>#N/A</v>
      </c>
      <c r="E61" s="776" t="e">
        <f>_xll.qlRateHelperQuoteName(D61)</f>
        <v>#VALUE!</v>
      </c>
      <c r="F61" s="775" t="e">
        <f>_xll.qlRateHelperRate($D61)</f>
        <v>#VALUE!</v>
      </c>
      <c r="G61" s="775" t="str">
        <f>IF(ISERROR(_xll.qlSwapRateHelperSpread($D61)),IF(ISERROR(_xll.qlFuturesRateHelperConvexityAdjustment($D61)),"--",_xll.qlFuturesRateHelperConvexityAdjustment($D61)),_xll.qlSwapRateHelperSpread($D61))</f>
        <v>--</v>
      </c>
      <c r="H61" s="774" t="e">
        <f>_xll.qlRateHelperEarliestDate($D61)</f>
        <v>#VALUE!</v>
      </c>
      <c r="I61" s="773" t="e">
        <f>_xll.qlRateHelperLatestDate($D61)</f>
        <v>#VALUE!</v>
      </c>
      <c r="J61" s="775" t="e">
        <v>#N/A</v>
      </c>
    </row>
    <row r="62" spans="4:10" x14ac:dyDescent="0.2">
      <c r="D62" s="776" t="e">
        <v>#N/A</v>
      </c>
      <c r="E62" s="776" t="e">
        <f>_xll.qlRateHelperQuoteName(D62)</f>
        <v>#VALUE!</v>
      </c>
      <c r="F62" s="775" t="e">
        <f>_xll.qlRateHelperRate($D62)</f>
        <v>#VALUE!</v>
      </c>
      <c r="G62" s="775" t="str">
        <f>IF(ISERROR(_xll.qlSwapRateHelperSpread($D62)),IF(ISERROR(_xll.qlFuturesRateHelperConvexityAdjustment($D62)),"--",_xll.qlFuturesRateHelperConvexityAdjustment($D62)),_xll.qlSwapRateHelperSpread($D62))</f>
        <v>--</v>
      </c>
      <c r="H62" s="774" t="e">
        <f>_xll.qlRateHelperEarliestDate($D62)</f>
        <v>#VALUE!</v>
      </c>
      <c r="I62" s="773" t="e">
        <f>_xll.qlRateHelperLatestDate($D62)</f>
        <v>#VALUE!</v>
      </c>
      <c r="J62" s="775" t="e">
        <v>#N/A</v>
      </c>
    </row>
    <row r="63" spans="4:10" x14ac:dyDescent="0.2">
      <c r="D63" s="776" t="e">
        <v>#N/A</v>
      </c>
      <c r="E63" s="776" t="e">
        <f>_xll.qlRateHelperQuoteName(D63)</f>
        <v>#VALUE!</v>
      </c>
      <c r="F63" s="775" t="e">
        <f>_xll.qlRateHelperRate($D63)</f>
        <v>#VALUE!</v>
      </c>
      <c r="G63" s="775" t="str">
        <f>IF(ISERROR(_xll.qlSwapRateHelperSpread($D63)),IF(ISERROR(_xll.qlFuturesRateHelperConvexityAdjustment($D63)),"--",_xll.qlFuturesRateHelperConvexityAdjustment($D63)),_xll.qlSwapRateHelperSpread($D63))</f>
        <v>--</v>
      </c>
      <c r="H63" s="774" t="e">
        <f>_xll.qlRateHelperEarliestDate($D63)</f>
        <v>#VALUE!</v>
      </c>
      <c r="I63" s="773" t="e">
        <f>_xll.qlRateHelperLatestDate($D63)</f>
        <v>#VALUE!</v>
      </c>
      <c r="J63" s="775" t="e">
        <v>#N/A</v>
      </c>
    </row>
    <row r="64" spans="4:10" x14ac:dyDescent="0.2">
      <c r="D64" s="776" t="e">
        <v>#N/A</v>
      </c>
      <c r="E64" s="776" t="e">
        <f>_xll.qlRateHelperQuoteName(D64)</f>
        <v>#VALUE!</v>
      </c>
      <c r="F64" s="775" t="e">
        <f>_xll.qlRateHelperRate($D64)</f>
        <v>#VALUE!</v>
      </c>
      <c r="G64" s="775" t="str">
        <f>IF(ISERROR(_xll.qlSwapRateHelperSpread($D64)),IF(ISERROR(_xll.qlFuturesRateHelperConvexityAdjustment($D64)),"--",_xll.qlFuturesRateHelperConvexityAdjustment($D64)),_xll.qlSwapRateHelperSpread($D64))</f>
        <v>--</v>
      </c>
      <c r="H64" s="774" t="e">
        <f>_xll.qlRateHelperEarliestDate($D64)</f>
        <v>#VALUE!</v>
      </c>
      <c r="I64" s="773" t="e">
        <f>_xll.qlRateHelperLatestDate($D64)</f>
        <v>#VALUE!</v>
      </c>
      <c r="J64" s="775" t="e">
        <v>#N/A</v>
      </c>
    </row>
    <row r="65" spans="4:10" x14ac:dyDescent="0.2">
      <c r="D65" s="776" t="e">
        <v>#N/A</v>
      </c>
      <c r="E65" s="776" t="e">
        <f>_xll.qlRateHelperQuoteName(D65)</f>
        <v>#VALUE!</v>
      </c>
      <c r="F65" s="775" t="e">
        <f>_xll.qlRateHelperRate($D65)</f>
        <v>#VALUE!</v>
      </c>
      <c r="G65" s="775" t="str">
        <f>IF(ISERROR(_xll.qlSwapRateHelperSpread($D65)),IF(ISERROR(_xll.qlFuturesRateHelperConvexityAdjustment($D65)),"--",_xll.qlFuturesRateHelperConvexityAdjustment($D65)),_xll.qlSwapRateHelperSpread($D65))</f>
        <v>--</v>
      </c>
      <c r="H65" s="774" t="e">
        <f>_xll.qlRateHelperEarliestDate($D65)</f>
        <v>#VALUE!</v>
      </c>
      <c r="I65" s="773" t="e">
        <f>_xll.qlRateHelperLatestDate($D65)</f>
        <v>#VALUE!</v>
      </c>
      <c r="J65" s="775" t="e">
        <v>#N/A</v>
      </c>
    </row>
    <row r="66" spans="4:10" x14ac:dyDescent="0.2">
      <c r="D66" s="776" t="e">
        <v>#N/A</v>
      </c>
      <c r="E66" s="776" t="e">
        <f>_xll.qlRateHelperQuoteName(D66)</f>
        <v>#VALUE!</v>
      </c>
      <c r="F66" s="775" t="e">
        <f>_xll.qlRateHelperRate($D66)</f>
        <v>#VALUE!</v>
      </c>
      <c r="G66" s="775" t="str">
        <f>IF(ISERROR(_xll.qlSwapRateHelperSpread($D66)),IF(ISERROR(_xll.qlFuturesRateHelperConvexityAdjustment($D66)),"--",_xll.qlFuturesRateHelperConvexityAdjustment($D66)),_xll.qlSwapRateHelperSpread($D66))</f>
        <v>--</v>
      </c>
      <c r="H66" s="774" t="e">
        <f>_xll.qlRateHelperEarliestDate($D66)</f>
        <v>#VALUE!</v>
      </c>
      <c r="I66" s="773" t="e">
        <f>_xll.qlRateHelperLatestDate($D66)</f>
        <v>#VALUE!</v>
      </c>
      <c r="J66" s="775" t="e">
        <v>#N/A</v>
      </c>
    </row>
    <row r="67" spans="4:10" x14ac:dyDescent="0.2">
      <c r="D67" s="776" t="e">
        <v>#N/A</v>
      </c>
      <c r="E67" s="776" t="e">
        <f>_xll.qlRateHelperQuoteName(D67)</f>
        <v>#VALUE!</v>
      </c>
      <c r="F67" s="775" t="e">
        <f>_xll.qlRateHelperRate($D67)</f>
        <v>#VALUE!</v>
      </c>
      <c r="G67" s="775" t="str">
        <f>IF(ISERROR(_xll.qlSwapRateHelperSpread($D67)),IF(ISERROR(_xll.qlFuturesRateHelperConvexityAdjustment($D67)),"--",_xll.qlFuturesRateHelperConvexityAdjustment($D67)),_xll.qlSwapRateHelperSpread($D67))</f>
        <v>--</v>
      </c>
      <c r="H67" s="774" t="e">
        <f>_xll.qlRateHelperEarliestDate($D67)</f>
        <v>#VALUE!</v>
      </c>
      <c r="I67" s="773" t="e">
        <f>_xll.qlRateHelperLatestDate($D67)</f>
        <v>#VALUE!</v>
      </c>
      <c r="J67" s="775" t="e">
        <v>#N/A</v>
      </c>
    </row>
    <row r="68" spans="4:10" x14ac:dyDescent="0.2">
      <c r="D68" s="776" t="e">
        <v>#N/A</v>
      </c>
      <c r="E68" s="776" t="e">
        <f>_xll.qlRateHelperQuoteName(D68)</f>
        <v>#VALUE!</v>
      </c>
      <c r="F68" s="775" t="e">
        <f>_xll.qlRateHelperRate($D68)</f>
        <v>#VALUE!</v>
      </c>
      <c r="G68" s="775" t="str">
        <f>IF(ISERROR(_xll.qlSwapRateHelperSpread($D68)),IF(ISERROR(_xll.qlFuturesRateHelperConvexityAdjustment($D68)),"--",_xll.qlFuturesRateHelperConvexityAdjustment($D68)),_xll.qlSwapRateHelperSpread($D68))</f>
        <v>--</v>
      </c>
      <c r="H68" s="774" t="e">
        <f>_xll.qlRateHelperEarliestDate($D68)</f>
        <v>#VALUE!</v>
      </c>
      <c r="I68" s="773" t="e">
        <f>_xll.qlRateHelperLatestDate($D68)</f>
        <v>#VALUE!</v>
      </c>
      <c r="J68" s="775" t="e">
        <v>#N/A</v>
      </c>
    </row>
    <row r="69" spans="4:10" x14ac:dyDescent="0.2">
      <c r="D69" s="776" t="e">
        <v>#N/A</v>
      </c>
      <c r="E69" s="776" t="e">
        <f>_xll.qlRateHelperQuoteName(D69)</f>
        <v>#VALUE!</v>
      </c>
      <c r="F69" s="775" t="e">
        <f>_xll.qlRateHelperRate($D69)</f>
        <v>#VALUE!</v>
      </c>
      <c r="G69" s="775" t="str">
        <f>IF(ISERROR(_xll.qlSwapRateHelperSpread($D69)),IF(ISERROR(_xll.qlFuturesRateHelperConvexityAdjustment($D69)),"--",_xll.qlFuturesRateHelperConvexityAdjustment($D69)),_xll.qlSwapRateHelperSpread($D69))</f>
        <v>--</v>
      </c>
      <c r="H69" s="774" t="e">
        <f>_xll.qlRateHelperEarliestDate($D69)</f>
        <v>#VALUE!</v>
      </c>
      <c r="I69" s="773" t="e">
        <f>_xll.qlRateHelperLatestDate($D69)</f>
        <v>#VALUE!</v>
      </c>
      <c r="J69" s="775" t="e">
        <v>#N/A</v>
      </c>
    </row>
    <row r="70" spans="4:10" x14ac:dyDescent="0.2">
      <c r="D70" s="776" t="e">
        <v>#N/A</v>
      </c>
      <c r="E70" s="776" t="e">
        <f>_xll.qlRateHelperQuoteName(D70)</f>
        <v>#VALUE!</v>
      </c>
      <c r="F70" s="775" t="e">
        <f>_xll.qlRateHelperRate($D70)</f>
        <v>#VALUE!</v>
      </c>
      <c r="G70" s="775" t="str">
        <f>IF(ISERROR(_xll.qlSwapRateHelperSpread($D70)),IF(ISERROR(_xll.qlFuturesRateHelperConvexityAdjustment($D70)),"--",_xll.qlFuturesRateHelperConvexityAdjustment($D70)),_xll.qlSwapRateHelperSpread($D70))</f>
        <v>--</v>
      </c>
      <c r="H70" s="774" t="e">
        <f>_xll.qlRateHelperEarliestDate($D70)</f>
        <v>#VALUE!</v>
      </c>
      <c r="I70" s="773" t="e">
        <f>_xll.qlRateHelperLatestDate($D70)</f>
        <v>#VALUE!</v>
      </c>
      <c r="J70" s="775" t="e">
        <v>#N/A</v>
      </c>
    </row>
    <row r="71" spans="4:10" x14ac:dyDescent="0.2">
      <c r="D71" s="776" t="e">
        <v>#N/A</v>
      </c>
      <c r="E71" s="776" t="e">
        <f>_xll.qlRateHelperQuoteName(D71)</f>
        <v>#VALUE!</v>
      </c>
      <c r="F71" s="775" t="e">
        <f>_xll.qlRateHelperRate($D71)</f>
        <v>#VALUE!</v>
      </c>
      <c r="G71" s="775" t="str">
        <f>IF(ISERROR(_xll.qlSwapRateHelperSpread($D71)),IF(ISERROR(_xll.qlFuturesRateHelperConvexityAdjustment($D71)),"--",_xll.qlFuturesRateHelperConvexityAdjustment($D71)),_xll.qlSwapRateHelperSpread($D71))</f>
        <v>--</v>
      </c>
      <c r="H71" s="774" t="e">
        <f>_xll.qlRateHelperEarliestDate($D71)</f>
        <v>#VALUE!</v>
      </c>
      <c r="I71" s="773" t="e">
        <f>_xll.qlRateHelperLatestDate($D71)</f>
        <v>#VALUE!</v>
      </c>
      <c r="J71" s="775" t="e">
        <v>#N/A</v>
      </c>
    </row>
    <row r="72" spans="4:10" x14ac:dyDescent="0.2">
      <c r="D72" s="776" t="e">
        <v>#N/A</v>
      </c>
      <c r="E72" s="776" t="e">
        <f>_xll.qlRateHelperQuoteName(D72)</f>
        <v>#VALUE!</v>
      </c>
      <c r="F72" s="775" t="e">
        <f>_xll.qlRateHelperRate($D72)</f>
        <v>#VALUE!</v>
      </c>
      <c r="G72" s="775" t="str">
        <f>IF(ISERROR(_xll.qlSwapRateHelperSpread($D72)),IF(ISERROR(_xll.qlFuturesRateHelperConvexityAdjustment($D72)),"--",_xll.qlFuturesRateHelperConvexityAdjustment($D72)),_xll.qlSwapRateHelperSpread($D72))</f>
        <v>--</v>
      </c>
      <c r="H72" s="774" t="e">
        <f>_xll.qlRateHelperEarliestDate($D72)</f>
        <v>#VALUE!</v>
      </c>
      <c r="I72" s="773" t="e">
        <f>_xll.qlRateHelperLatestDate($D72)</f>
        <v>#VALUE!</v>
      </c>
      <c r="J72" s="775" t="e">
        <v>#N/A</v>
      </c>
    </row>
    <row r="73" spans="4:10" x14ac:dyDescent="0.2">
      <c r="D73" s="776" t="e">
        <v>#N/A</v>
      </c>
      <c r="E73" s="776" t="e">
        <f>_xll.qlRateHelperQuoteName(D73)</f>
        <v>#VALUE!</v>
      </c>
      <c r="F73" s="775" t="e">
        <f>_xll.qlRateHelperRate($D73)</f>
        <v>#VALUE!</v>
      </c>
      <c r="G73" s="775" t="str">
        <f>IF(ISERROR(_xll.qlSwapRateHelperSpread($D73)),IF(ISERROR(_xll.qlFuturesRateHelperConvexityAdjustment($D73)),"--",_xll.qlFuturesRateHelperConvexityAdjustment($D73)),_xll.qlSwapRateHelperSpread($D73))</f>
        <v>--</v>
      </c>
      <c r="H73" s="774" t="e">
        <f>_xll.qlRateHelperEarliestDate($D73)</f>
        <v>#VALUE!</v>
      </c>
      <c r="I73" s="773" t="e">
        <f>_xll.qlRateHelperLatestDate($D73)</f>
        <v>#VALUE!</v>
      </c>
      <c r="J73" s="775" t="e">
        <v>#N/A</v>
      </c>
    </row>
    <row r="74" spans="4:10" x14ac:dyDescent="0.2">
      <c r="D74" s="776" t="e">
        <v>#N/A</v>
      </c>
      <c r="E74" s="776" t="e">
        <f>_xll.qlRateHelperQuoteName(D74)</f>
        <v>#VALUE!</v>
      </c>
      <c r="F74" s="775" t="e">
        <f>_xll.qlRateHelperRate($D74)</f>
        <v>#VALUE!</v>
      </c>
      <c r="G74" s="775" t="str">
        <f>IF(ISERROR(_xll.qlSwapRateHelperSpread($D74)),IF(ISERROR(_xll.qlFuturesRateHelperConvexityAdjustment($D74)),"--",_xll.qlFuturesRateHelperConvexityAdjustment($D74)),_xll.qlSwapRateHelperSpread($D74))</f>
        <v>--</v>
      </c>
      <c r="H74" s="774" t="e">
        <f>_xll.qlRateHelperEarliestDate($D74)</f>
        <v>#VALUE!</v>
      </c>
      <c r="I74" s="773" t="e">
        <f>_xll.qlRateHelperLatestDate($D74)</f>
        <v>#VALUE!</v>
      </c>
      <c r="J74" s="775" t="e">
        <v>#N/A</v>
      </c>
    </row>
    <row r="75" spans="4:10" x14ac:dyDescent="0.2">
      <c r="D75" s="776" t="e">
        <v>#N/A</v>
      </c>
      <c r="E75" s="776" t="e">
        <f>_xll.qlRateHelperQuoteName(D75)</f>
        <v>#VALUE!</v>
      </c>
      <c r="F75" s="775" t="e">
        <f>_xll.qlRateHelperRate($D75)</f>
        <v>#VALUE!</v>
      </c>
      <c r="G75" s="775" t="str">
        <f>IF(ISERROR(_xll.qlSwapRateHelperSpread($D75)),IF(ISERROR(_xll.qlFuturesRateHelperConvexityAdjustment($D75)),"--",_xll.qlFuturesRateHelperConvexityAdjustment($D75)),_xll.qlSwapRateHelperSpread($D75))</f>
        <v>--</v>
      </c>
      <c r="H75" s="774" t="e">
        <f>_xll.qlRateHelperEarliestDate($D75)</f>
        <v>#VALUE!</v>
      </c>
      <c r="I75" s="773" t="e">
        <f>_xll.qlRateHelperLatestDate($D75)</f>
        <v>#VALUE!</v>
      </c>
      <c r="J75" s="775" t="e">
        <v>#N/A</v>
      </c>
    </row>
    <row r="76" spans="4:10" x14ac:dyDescent="0.2">
      <c r="D76" s="776" t="e">
        <v>#N/A</v>
      </c>
      <c r="E76" s="776" t="e">
        <f>_xll.qlRateHelperQuoteName(D76)</f>
        <v>#VALUE!</v>
      </c>
      <c r="F76" s="775" t="e">
        <f>_xll.qlRateHelperRate($D76)</f>
        <v>#VALUE!</v>
      </c>
      <c r="G76" s="775" t="str">
        <f>IF(ISERROR(_xll.qlSwapRateHelperSpread($D76)),IF(ISERROR(_xll.qlFuturesRateHelperConvexityAdjustment($D76)),"--",_xll.qlFuturesRateHelperConvexityAdjustment($D76)),_xll.qlSwapRateHelperSpread($D76))</f>
        <v>--</v>
      </c>
      <c r="H76" s="774" t="e">
        <f>_xll.qlRateHelperEarliestDate($D76)</f>
        <v>#VALUE!</v>
      </c>
      <c r="I76" s="773" t="e">
        <f>_xll.qlRateHelperLatestDate($D76)</f>
        <v>#VALUE!</v>
      </c>
      <c r="J76" s="775" t="e">
        <v>#N/A</v>
      </c>
    </row>
    <row r="77" spans="4:10" x14ac:dyDescent="0.2">
      <c r="D77" s="776" t="e">
        <v>#N/A</v>
      </c>
      <c r="E77" s="776" t="e">
        <f>_xll.qlRateHelperQuoteName(D77)</f>
        <v>#VALUE!</v>
      </c>
      <c r="F77" s="775" t="e">
        <f>_xll.qlRateHelperRate($D77)</f>
        <v>#VALUE!</v>
      </c>
      <c r="G77" s="775" t="str">
        <f>IF(ISERROR(_xll.qlSwapRateHelperSpread($D77)),IF(ISERROR(_xll.qlFuturesRateHelperConvexityAdjustment($D77)),"--",_xll.qlFuturesRateHelperConvexityAdjustment($D77)),_xll.qlSwapRateHelperSpread($D77))</f>
        <v>--</v>
      </c>
      <c r="H77" s="774" t="e">
        <f>_xll.qlRateHelperEarliestDate($D77)</f>
        <v>#VALUE!</v>
      </c>
      <c r="I77" s="773" t="e">
        <f>_xll.qlRateHelperLatestDate($D77)</f>
        <v>#VALUE!</v>
      </c>
      <c r="J77" s="775" t="e">
        <v>#N/A</v>
      </c>
    </row>
    <row r="78" spans="4:10" x14ac:dyDescent="0.2">
      <c r="D78" s="776" t="e">
        <v>#N/A</v>
      </c>
      <c r="E78" s="776" t="e">
        <f>_xll.qlRateHelperQuoteName(D78)</f>
        <v>#VALUE!</v>
      </c>
      <c r="F78" s="775" t="e">
        <f>_xll.qlRateHelperRate($D78)</f>
        <v>#VALUE!</v>
      </c>
      <c r="G78" s="775" t="str">
        <f>IF(ISERROR(_xll.qlSwapRateHelperSpread($D78)),IF(ISERROR(_xll.qlFuturesRateHelperConvexityAdjustment($D78)),"--",_xll.qlFuturesRateHelperConvexityAdjustment($D78)),_xll.qlSwapRateHelperSpread($D78))</f>
        <v>--</v>
      </c>
      <c r="H78" s="774" t="e">
        <f>_xll.qlRateHelperEarliestDate($D78)</f>
        <v>#VALUE!</v>
      </c>
      <c r="I78" s="773" t="e">
        <f>_xll.qlRateHelperLatestDate($D78)</f>
        <v>#VALUE!</v>
      </c>
      <c r="J78" s="775" t="e">
        <v>#N/A</v>
      </c>
    </row>
    <row r="79" spans="4:10" x14ac:dyDescent="0.2">
      <c r="D79" s="776" t="e">
        <v>#N/A</v>
      </c>
      <c r="E79" s="776" t="e">
        <f>_xll.qlRateHelperQuoteName(D79)</f>
        <v>#VALUE!</v>
      </c>
      <c r="F79" s="775" t="e">
        <f>_xll.qlRateHelperRate($D79)</f>
        <v>#VALUE!</v>
      </c>
      <c r="G79" s="775" t="str">
        <f>IF(ISERROR(_xll.qlSwapRateHelperSpread($D79)),IF(ISERROR(_xll.qlFuturesRateHelperConvexityAdjustment($D79)),"--",_xll.qlFuturesRateHelperConvexityAdjustment($D79)),_xll.qlSwapRateHelperSpread($D79))</f>
        <v>--</v>
      </c>
      <c r="H79" s="774" t="e">
        <f>_xll.qlRateHelperEarliestDate($D79)</f>
        <v>#VALUE!</v>
      </c>
      <c r="I79" s="773" t="e">
        <f>_xll.qlRateHelperLatestDate($D79)</f>
        <v>#VALUE!</v>
      </c>
      <c r="J79" s="775" t="e">
        <v>#N/A</v>
      </c>
    </row>
    <row r="80" spans="4:10" x14ac:dyDescent="0.2">
      <c r="D80" s="776" t="e">
        <v>#N/A</v>
      </c>
      <c r="E80" s="776" t="e">
        <f>_xll.qlRateHelperQuoteName(D80)</f>
        <v>#VALUE!</v>
      </c>
      <c r="F80" s="775" t="e">
        <f>_xll.qlRateHelperRate($D80)</f>
        <v>#VALUE!</v>
      </c>
      <c r="G80" s="775" t="str">
        <f>IF(ISERROR(_xll.qlSwapRateHelperSpread($D80)),IF(ISERROR(_xll.qlFuturesRateHelperConvexityAdjustment($D80)),"--",_xll.qlFuturesRateHelperConvexityAdjustment($D80)),_xll.qlSwapRateHelperSpread($D80))</f>
        <v>--</v>
      </c>
      <c r="H80" s="774" t="e">
        <f>_xll.qlRateHelperEarliestDate($D80)</f>
        <v>#VALUE!</v>
      </c>
      <c r="I80" s="773" t="e">
        <f>_xll.qlRateHelperLatestDate($D80)</f>
        <v>#VALUE!</v>
      </c>
      <c r="J80" s="775" t="e">
        <v>#N/A</v>
      </c>
    </row>
    <row r="81" spans="4:10" x14ac:dyDescent="0.2">
      <c r="D81" s="776" t="e">
        <v>#N/A</v>
      </c>
      <c r="E81" s="776" t="e">
        <f>_xll.qlRateHelperQuoteName(D81)</f>
        <v>#VALUE!</v>
      </c>
      <c r="F81" s="775" t="e">
        <f>_xll.qlRateHelperRate($D81)</f>
        <v>#VALUE!</v>
      </c>
      <c r="G81" s="775" t="str">
        <f>IF(ISERROR(_xll.qlSwapRateHelperSpread($D81)),IF(ISERROR(_xll.qlFuturesRateHelperConvexityAdjustment($D81)),"--",_xll.qlFuturesRateHelperConvexityAdjustment($D81)),_xll.qlSwapRateHelperSpread($D81))</f>
        <v>--</v>
      </c>
      <c r="H81" s="774" t="e">
        <f>_xll.qlRateHelperEarliestDate($D81)</f>
        <v>#VALUE!</v>
      </c>
      <c r="I81" s="773" t="e">
        <f>_xll.qlRateHelperLatestDate($D81)</f>
        <v>#VALUE!</v>
      </c>
      <c r="J81" s="775" t="e">
        <v>#N/A</v>
      </c>
    </row>
    <row r="82" spans="4:10" x14ac:dyDescent="0.2">
      <c r="D82" s="776" t="e">
        <v>#N/A</v>
      </c>
      <c r="E82" s="776" t="e">
        <f>_xll.qlRateHelperQuoteName(D82)</f>
        <v>#VALUE!</v>
      </c>
      <c r="F82" s="775" t="e">
        <f>_xll.qlRateHelperRate($D82)</f>
        <v>#VALUE!</v>
      </c>
      <c r="G82" s="775" t="str">
        <f>IF(ISERROR(_xll.qlSwapRateHelperSpread($D82)),IF(ISERROR(_xll.qlFuturesRateHelperConvexityAdjustment($D82)),"--",_xll.qlFuturesRateHelperConvexityAdjustment($D82)),_xll.qlSwapRateHelperSpread($D82))</f>
        <v>--</v>
      </c>
      <c r="H82" s="774" t="e">
        <f>_xll.qlRateHelperEarliestDate($D82)</f>
        <v>#VALUE!</v>
      </c>
      <c r="I82" s="773" t="e">
        <f>_xll.qlRateHelperLatestDate($D82)</f>
        <v>#VALUE!</v>
      </c>
      <c r="J82" s="775" t="e">
        <v>#N/A</v>
      </c>
    </row>
    <row r="83" spans="4:10" x14ac:dyDescent="0.2">
      <c r="D83" s="776" t="e">
        <v>#N/A</v>
      </c>
      <c r="E83" s="776" t="e">
        <f>_xll.qlRateHelperQuoteName(D83)</f>
        <v>#VALUE!</v>
      </c>
      <c r="F83" s="775" t="e">
        <f>_xll.qlRateHelperRate($D83)</f>
        <v>#VALUE!</v>
      </c>
      <c r="G83" s="775" t="str">
        <f>IF(ISERROR(_xll.qlSwapRateHelperSpread($D83)),IF(ISERROR(_xll.qlFuturesRateHelperConvexityAdjustment($D83)),"--",_xll.qlFuturesRateHelperConvexityAdjustment($D83)),_xll.qlSwapRateHelperSpread($D83))</f>
        <v>--</v>
      </c>
      <c r="H83" s="774" t="e">
        <f>_xll.qlRateHelperEarliestDate($D83)</f>
        <v>#VALUE!</v>
      </c>
      <c r="I83" s="773" t="e">
        <f>_xll.qlRateHelperLatestDate($D83)</f>
        <v>#VALUE!</v>
      </c>
      <c r="J83" s="775" t="e">
        <v>#N/A</v>
      </c>
    </row>
    <row r="84" spans="4:10" x14ac:dyDescent="0.2">
      <c r="D84" s="776" t="e">
        <v>#N/A</v>
      </c>
      <c r="E84" s="776" t="e">
        <f>_xll.qlRateHelperQuoteName(D84)</f>
        <v>#VALUE!</v>
      </c>
      <c r="F84" s="775" t="e">
        <f>_xll.qlRateHelperRate($D84)</f>
        <v>#VALUE!</v>
      </c>
      <c r="G84" s="775" t="str">
        <f>IF(ISERROR(_xll.qlSwapRateHelperSpread($D84)),IF(ISERROR(_xll.qlFuturesRateHelperConvexityAdjustment($D84)),"--",_xll.qlFuturesRateHelperConvexityAdjustment($D84)),_xll.qlSwapRateHelperSpread($D84))</f>
        <v>--</v>
      </c>
      <c r="H84" s="774" t="e">
        <f>_xll.qlRateHelperEarliestDate($D84)</f>
        <v>#VALUE!</v>
      </c>
      <c r="I84" s="773" t="e">
        <f>_xll.qlRateHelperLatestDate($D84)</f>
        <v>#VALUE!</v>
      </c>
      <c r="J84" s="775" t="e">
        <v>#N/A</v>
      </c>
    </row>
    <row r="85" spans="4:10" x14ac:dyDescent="0.2">
      <c r="D85" s="776" t="e">
        <v>#N/A</v>
      </c>
      <c r="E85" s="776" t="e">
        <f>_xll.qlRateHelperQuoteName(D85)</f>
        <v>#VALUE!</v>
      </c>
      <c r="F85" s="775" t="e">
        <f>_xll.qlRateHelperRate($D85)</f>
        <v>#VALUE!</v>
      </c>
      <c r="G85" s="775" t="str">
        <f>IF(ISERROR(_xll.qlSwapRateHelperSpread($D85)),IF(ISERROR(_xll.qlFuturesRateHelperConvexityAdjustment($D85)),"--",_xll.qlFuturesRateHelperConvexityAdjustment($D85)),_xll.qlSwapRateHelperSpread($D85))</f>
        <v>--</v>
      </c>
      <c r="H85" s="774" t="e">
        <f>_xll.qlRateHelperEarliestDate($D85)</f>
        <v>#VALUE!</v>
      </c>
      <c r="I85" s="773" t="e">
        <f>_xll.qlRateHelperLatestDate($D85)</f>
        <v>#VALUE!</v>
      </c>
      <c r="J85" s="775" t="e">
        <v>#N/A</v>
      </c>
    </row>
    <row r="86" spans="4:10" x14ac:dyDescent="0.2">
      <c r="D86" s="776" t="e">
        <v>#N/A</v>
      </c>
      <c r="E86" s="776" t="e">
        <f>_xll.qlRateHelperQuoteName(D86)</f>
        <v>#VALUE!</v>
      </c>
      <c r="F86" s="775" t="e">
        <f>_xll.qlRateHelperRate($D86)</f>
        <v>#VALUE!</v>
      </c>
      <c r="G86" s="775" t="str">
        <f>IF(ISERROR(_xll.qlSwapRateHelperSpread($D86)),IF(ISERROR(_xll.qlFuturesRateHelperConvexityAdjustment($D86)),"--",_xll.qlFuturesRateHelperConvexityAdjustment($D86)),_xll.qlSwapRateHelperSpread($D86))</f>
        <v>--</v>
      </c>
      <c r="H86" s="774" t="e">
        <f>_xll.qlRateHelperEarliestDate($D86)</f>
        <v>#VALUE!</v>
      </c>
      <c r="I86" s="773" t="e">
        <f>_xll.qlRateHelperLatestDate($D86)</f>
        <v>#VALUE!</v>
      </c>
      <c r="J86" s="775" t="e">
        <v>#N/A</v>
      </c>
    </row>
    <row r="87" spans="4:10" x14ac:dyDescent="0.2">
      <c r="D87" s="776" t="e">
        <v>#N/A</v>
      </c>
      <c r="E87" s="776" t="e">
        <f>_xll.qlRateHelperQuoteName(D87)</f>
        <v>#VALUE!</v>
      </c>
      <c r="F87" s="775" t="e">
        <f>_xll.qlRateHelperRate($D87)</f>
        <v>#VALUE!</v>
      </c>
      <c r="G87" s="775" t="str">
        <f>IF(ISERROR(_xll.qlSwapRateHelperSpread($D87)),IF(ISERROR(_xll.qlFuturesRateHelperConvexityAdjustment($D87)),"--",_xll.qlFuturesRateHelperConvexityAdjustment($D87)),_xll.qlSwapRateHelperSpread($D87))</f>
        <v>--</v>
      </c>
      <c r="H87" s="774" t="e">
        <f>_xll.qlRateHelperEarliestDate($D87)</f>
        <v>#VALUE!</v>
      </c>
      <c r="I87" s="773" t="e">
        <f>_xll.qlRateHelperLatestDate($D87)</f>
        <v>#VALUE!</v>
      </c>
      <c r="J87" s="775" t="e">
        <v>#N/A</v>
      </c>
    </row>
    <row r="88" spans="4:10" x14ac:dyDescent="0.2">
      <c r="D88" s="776" t="e">
        <v>#N/A</v>
      </c>
      <c r="E88" s="776" t="e">
        <f>_xll.qlRateHelperQuoteName(D88)</f>
        <v>#VALUE!</v>
      </c>
      <c r="F88" s="775" t="e">
        <f>_xll.qlRateHelperRate($D88)</f>
        <v>#VALUE!</v>
      </c>
      <c r="G88" s="775" t="str">
        <f>IF(ISERROR(_xll.qlSwapRateHelperSpread($D88)),IF(ISERROR(_xll.qlFuturesRateHelperConvexityAdjustment($D88)),"--",_xll.qlFuturesRateHelperConvexityAdjustment($D88)),_xll.qlSwapRateHelperSpread($D88))</f>
        <v>--</v>
      </c>
      <c r="H88" s="774" t="e">
        <f>_xll.qlRateHelperEarliestDate($D88)</f>
        <v>#VALUE!</v>
      </c>
      <c r="I88" s="773" t="e">
        <f>_xll.qlRateHelperLatestDate($D88)</f>
        <v>#VALUE!</v>
      </c>
      <c r="J88" s="775" t="e">
        <v>#N/A</v>
      </c>
    </row>
    <row r="89" spans="4:10" x14ac:dyDescent="0.2">
      <c r="D89" s="776" t="e">
        <v>#N/A</v>
      </c>
      <c r="E89" s="776" t="e">
        <f>_xll.qlRateHelperQuoteName(D89)</f>
        <v>#VALUE!</v>
      </c>
      <c r="F89" s="775" t="e">
        <f>_xll.qlRateHelperRate($D89)</f>
        <v>#VALUE!</v>
      </c>
      <c r="G89" s="775" t="str">
        <f>IF(ISERROR(_xll.qlSwapRateHelperSpread($D89)),IF(ISERROR(_xll.qlFuturesRateHelperConvexityAdjustment($D89)),"--",_xll.qlFuturesRateHelperConvexityAdjustment($D89)),_xll.qlSwapRateHelperSpread($D89))</f>
        <v>--</v>
      </c>
      <c r="H89" s="774" t="e">
        <f>_xll.qlRateHelperEarliestDate($D89)</f>
        <v>#VALUE!</v>
      </c>
      <c r="I89" s="773" t="e">
        <f>_xll.qlRateHelperLatestDate($D89)</f>
        <v>#VALUE!</v>
      </c>
      <c r="J89" s="775" t="e">
        <v>#N/A</v>
      </c>
    </row>
    <row r="90" spans="4:10" x14ac:dyDescent="0.2">
      <c r="D90" s="776" t="e">
        <v>#N/A</v>
      </c>
      <c r="E90" s="776" t="e">
        <f>_xll.qlRateHelperQuoteName(D90)</f>
        <v>#VALUE!</v>
      </c>
      <c r="F90" s="775" t="e">
        <f>_xll.qlRateHelperRate($D90)</f>
        <v>#VALUE!</v>
      </c>
      <c r="G90" s="775" t="str">
        <f>IF(ISERROR(_xll.qlSwapRateHelperSpread($D90)),IF(ISERROR(_xll.qlFuturesRateHelperConvexityAdjustment($D90)),"--",_xll.qlFuturesRateHelperConvexityAdjustment($D90)),_xll.qlSwapRateHelperSpread($D90))</f>
        <v>--</v>
      </c>
      <c r="H90" s="774" t="e">
        <f>_xll.qlRateHelperEarliestDate($D90)</f>
        <v>#VALUE!</v>
      </c>
      <c r="I90" s="773" t="e">
        <f>_xll.qlRateHelperLatestDate($D90)</f>
        <v>#VALUE!</v>
      </c>
      <c r="J90" s="775" t="e">
        <v>#N/A</v>
      </c>
    </row>
    <row r="91" spans="4:10" x14ac:dyDescent="0.2">
      <c r="D91" s="776" t="e">
        <v>#N/A</v>
      </c>
      <c r="E91" s="776" t="e">
        <f>_xll.qlRateHelperQuoteName(D91)</f>
        <v>#VALUE!</v>
      </c>
      <c r="F91" s="775" t="e">
        <f>_xll.qlRateHelperRate($D91)</f>
        <v>#VALUE!</v>
      </c>
      <c r="G91" s="775" t="str">
        <f>IF(ISERROR(_xll.qlSwapRateHelperSpread($D91)),IF(ISERROR(_xll.qlFuturesRateHelperConvexityAdjustment($D91)),"--",_xll.qlFuturesRateHelperConvexityAdjustment($D91)),_xll.qlSwapRateHelperSpread($D91))</f>
        <v>--</v>
      </c>
      <c r="H91" s="774" t="e">
        <f>_xll.qlRateHelperEarliestDate($D91)</f>
        <v>#VALUE!</v>
      </c>
      <c r="I91" s="773" t="e">
        <f>_xll.qlRateHelperLatestDate($D91)</f>
        <v>#VALUE!</v>
      </c>
      <c r="J91" s="775" t="e">
        <v>#N/A</v>
      </c>
    </row>
    <row r="92" spans="4:10" x14ac:dyDescent="0.2">
      <c r="D92" s="776" t="e">
        <v>#N/A</v>
      </c>
      <c r="E92" s="776" t="e">
        <f>_xll.qlRateHelperQuoteName(D92)</f>
        <v>#VALUE!</v>
      </c>
      <c r="F92" s="775" t="e">
        <f>_xll.qlRateHelperRate($D92)</f>
        <v>#VALUE!</v>
      </c>
      <c r="G92" s="775" t="str">
        <f>IF(ISERROR(_xll.qlSwapRateHelperSpread($D92)),IF(ISERROR(_xll.qlFuturesRateHelperConvexityAdjustment($D92)),"--",_xll.qlFuturesRateHelperConvexityAdjustment($D92)),_xll.qlSwapRateHelperSpread($D92))</f>
        <v>--</v>
      </c>
      <c r="H92" s="774" t="e">
        <f>_xll.qlRateHelperEarliestDate($D92)</f>
        <v>#VALUE!</v>
      </c>
      <c r="I92" s="773" t="e">
        <f>_xll.qlRateHelperLatestDate($D92)</f>
        <v>#VALUE!</v>
      </c>
      <c r="J92" s="775" t="e">
        <v>#N/A</v>
      </c>
    </row>
    <row r="93" spans="4:10" x14ac:dyDescent="0.2">
      <c r="D93" s="776" t="e">
        <v>#N/A</v>
      </c>
      <c r="E93" s="776" t="e">
        <f>_xll.qlRateHelperQuoteName(D93)</f>
        <v>#VALUE!</v>
      </c>
      <c r="F93" s="775" t="e">
        <f>_xll.qlRateHelperRate($D93)</f>
        <v>#VALUE!</v>
      </c>
      <c r="G93" s="775" t="str">
        <f>IF(ISERROR(_xll.qlSwapRateHelperSpread($D93)),IF(ISERROR(_xll.qlFuturesRateHelperConvexityAdjustment($D93)),"--",_xll.qlFuturesRateHelperConvexityAdjustment($D93)),_xll.qlSwapRateHelperSpread($D93))</f>
        <v>--</v>
      </c>
      <c r="H93" s="774" t="e">
        <f>_xll.qlRateHelperEarliestDate($D93)</f>
        <v>#VALUE!</v>
      </c>
      <c r="I93" s="773" t="e">
        <f>_xll.qlRateHelperLatestDate($D93)</f>
        <v>#VALUE!</v>
      </c>
      <c r="J93" s="775" t="e">
        <v>#N/A</v>
      </c>
    </row>
    <row r="94" spans="4:10" x14ac:dyDescent="0.2">
      <c r="D94" s="776" t="e">
        <v>#N/A</v>
      </c>
      <c r="E94" s="776" t="e">
        <f>_xll.qlRateHelperQuoteName(D94)</f>
        <v>#VALUE!</v>
      </c>
      <c r="F94" s="775" t="e">
        <f>_xll.qlRateHelperRate($D94)</f>
        <v>#VALUE!</v>
      </c>
      <c r="G94" s="775" t="str">
        <f>IF(ISERROR(_xll.qlSwapRateHelperSpread($D94)),IF(ISERROR(_xll.qlFuturesRateHelperConvexityAdjustment($D94)),"--",_xll.qlFuturesRateHelperConvexityAdjustment($D94)),_xll.qlSwapRateHelperSpread($D94))</f>
        <v>--</v>
      </c>
      <c r="H94" s="774" t="e">
        <f>_xll.qlRateHelperEarliestDate($D94)</f>
        <v>#VALUE!</v>
      </c>
      <c r="I94" s="773" t="e">
        <f>_xll.qlRateHelperLatestDate($D94)</f>
        <v>#VALUE!</v>
      </c>
      <c r="J94" s="775" t="e">
        <v>#N/A</v>
      </c>
    </row>
    <row r="95" spans="4:10" x14ac:dyDescent="0.2">
      <c r="D95" s="776" t="e">
        <v>#N/A</v>
      </c>
      <c r="E95" s="776" t="e">
        <f>_xll.qlRateHelperQuoteName(D95)</f>
        <v>#VALUE!</v>
      </c>
      <c r="F95" s="775" t="e">
        <f>_xll.qlRateHelperRate($D95)</f>
        <v>#VALUE!</v>
      </c>
      <c r="G95" s="775" t="str">
        <f>IF(ISERROR(_xll.qlSwapRateHelperSpread($D95)),IF(ISERROR(_xll.qlFuturesRateHelperConvexityAdjustment($D95)),"--",_xll.qlFuturesRateHelperConvexityAdjustment($D95)),_xll.qlSwapRateHelperSpread($D95))</f>
        <v>--</v>
      </c>
      <c r="H95" s="774" t="e">
        <f>_xll.qlRateHelperEarliestDate($D95)</f>
        <v>#VALUE!</v>
      </c>
      <c r="I95" s="773" t="e">
        <f>_xll.qlRateHelperLatestDate($D95)</f>
        <v>#VALUE!</v>
      </c>
      <c r="J95" s="775" t="e">
        <v>#N/A</v>
      </c>
    </row>
    <row r="96" spans="4:10" x14ac:dyDescent="0.2">
      <c r="D96" s="776" t="e">
        <v>#N/A</v>
      </c>
      <c r="E96" s="776" t="e">
        <f>_xll.qlRateHelperQuoteName(D96)</f>
        <v>#VALUE!</v>
      </c>
      <c r="F96" s="775" t="e">
        <f>_xll.qlRateHelperRate($D96)</f>
        <v>#VALUE!</v>
      </c>
      <c r="G96" s="775" t="str">
        <f>IF(ISERROR(_xll.qlSwapRateHelperSpread($D96)),IF(ISERROR(_xll.qlFuturesRateHelperConvexityAdjustment($D96)),"--",_xll.qlFuturesRateHelperConvexityAdjustment($D96)),_xll.qlSwapRateHelperSpread($D96))</f>
        <v>--</v>
      </c>
      <c r="H96" s="774" t="e">
        <f>_xll.qlRateHelperEarliestDate($D96)</f>
        <v>#VALUE!</v>
      </c>
      <c r="I96" s="773" t="e">
        <f>_xll.qlRateHelperLatestDate($D96)</f>
        <v>#VALUE!</v>
      </c>
      <c r="J96" s="775" t="e">
        <v>#N/A</v>
      </c>
    </row>
    <row r="97" spans="4:10" x14ac:dyDescent="0.2">
      <c r="D97" s="776" t="e">
        <v>#N/A</v>
      </c>
      <c r="E97" s="776" t="e">
        <f>_xll.qlRateHelperQuoteName(D97)</f>
        <v>#VALUE!</v>
      </c>
      <c r="F97" s="775" t="e">
        <f>_xll.qlRateHelperRate($D97)</f>
        <v>#VALUE!</v>
      </c>
      <c r="G97" s="775" t="str">
        <f>IF(ISERROR(_xll.qlSwapRateHelperSpread($D97)),IF(ISERROR(_xll.qlFuturesRateHelperConvexityAdjustment($D97)),"--",_xll.qlFuturesRateHelperConvexityAdjustment($D97)),_xll.qlSwapRateHelperSpread($D97))</f>
        <v>--</v>
      </c>
      <c r="H97" s="774" t="e">
        <f>_xll.qlRateHelperEarliestDate($D97)</f>
        <v>#VALUE!</v>
      </c>
      <c r="I97" s="773" t="e">
        <f>_xll.qlRateHelperLatestDate($D97)</f>
        <v>#VALUE!</v>
      </c>
      <c r="J97" s="775" t="e">
        <v>#N/A</v>
      </c>
    </row>
    <row r="98" spans="4:10" x14ac:dyDescent="0.2">
      <c r="D98" s="776" t="e">
        <v>#N/A</v>
      </c>
      <c r="E98" s="776" t="e">
        <f>_xll.qlRateHelperQuoteName(D98)</f>
        <v>#VALUE!</v>
      </c>
      <c r="F98" s="775" t="e">
        <f>_xll.qlRateHelperRate($D98)</f>
        <v>#VALUE!</v>
      </c>
      <c r="G98" s="775" t="str">
        <f>IF(ISERROR(_xll.qlSwapRateHelperSpread($D98)),IF(ISERROR(_xll.qlFuturesRateHelperConvexityAdjustment($D98)),"--",_xll.qlFuturesRateHelperConvexityAdjustment($D98)),_xll.qlSwapRateHelperSpread($D98))</f>
        <v>--</v>
      </c>
      <c r="H98" s="774" t="e">
        <f>_xll.qlRateHelperEarliestDate($D98)</f>
        <v>#VALUE!</v>
      </c>
      <c r="I98" s="773" t="e">
        <f>_xll.qlRateHelperLatestDate($D98)</f>
        <v>#VALUE!</v>
      </c>
      <c r="J98" s="775" t="e">
        <v>#N/A</v>
      </c>
    </row>
    <row r="99" spans="4:10" x14ac:dyDescent="0.2">
      <c r="D99" s="776" t="e">
        <v>#N/A</v>
      </c>
      <c r="E99" s="776" t="e">
        <f>_xll.qlRateHelperQuoteName(D99)</f>
        <v>#VALUE!</v>
      </c>
      <c r="F99" s="775" t="e">
        <f>_xll.qlRateHelperRate($D99)</f>
        <v>#VALUE!</v>
      </c>
      <c r="G99" s="775" t="str">
        <f>IF(ISERROR(_xll.qlSwapRateHelperSpread($D99)),IF(ISERROR(_xll.qlFuturesRateHelperConvexityAdjustment($D99)),"--",_xll.qlFuturesRateHelperConvexityAdjustment($D99)),_xll.qlSwapRateHelperSpread($D99))</f>
        <v>--</v>
      </c>
      <c r="H99" s="774" t="e">
        <f>_xll.qlRateHelperEarliestDate($D99)</f>
        <v>#VALUE!</v>
      </c>
      <c r="I99" s="773" t="e">
        <f>_xll.qlRateHelperLatestDate($D99)</f>
        <v>#VALUE!</v>
      </c>
      <c r="J99" s="775" t="e">
        <v>#N/A</v>
      </c>
    </row>
    <row r="100" spans="4:10" x14ac:dyDescent="0.2">
      <c r="D100" s="776" t="e">
        <v>#N/A</v>
      </c>
      <c r="E100" s="776" t="e">
        <f>_xll.qlRateHelperQuoteName(D100)</f>
        <v>#VALUE!</v>
      </c>
      <c r="F100" s="775" t="e">
        <f>_xll.qlRateHelperRate($D100)</f>
        <v>#VALUE!</v>
      </c>
      <c r="G100" s="775" t="str">
        <f>IF(ISERROR(_xll.qlSwapRateHelperSpread($D100)),IF(ISERROR(_xll.qlFuturesRateHelperConvexityAdjustment($D100)),"--",_xll.qlFuturesRateHelperConvexityAdjustment($D100)),_xll.qlSwapRateHelperSpread($D100))</f>
        <v>--</v>
      </c>
      <c r="H100" s="774" t="e">
        <f>_xll.qlRateHelperEarliestDate($D100)</f>
        <v>#VALUE!</v>
      </c>
      <c r="I100" s="773" t="e">
        <f>_xll.qlRateHelperLatestDate($D100)</f>
        <v>#VALUE!</v>
      </c>
      <c r="J100" s="775" t="e">
        <v>#N/A</v>
      </c>
    </row>
    <row r="101" spans="4:10" x14ac:dyDescent="0.2">
      <c r="D101" s="776" t="e">
        <v>#N/A</v>
      </c>
      <c r="E101" s="776" t="e">
        <f>_xll.qlRateHelperQuoteName(D101)</f>
        <v>#VALUE!</v>
      </c>
      <c r="F101" s="775" t="e">
        <f>_xll.qlRateHelperRate($D101)</f>
        <v>#VALUE!</v>
      </c>
      <c r="G101" s="775" t="str">
        <f>IF(ISERROR(_xll.qlSwapRateHelperSpread($D101)),IF(ISERROR(_xll.qlFuturesRateHelperConvexityAdjustment($D101)),"--",_xll.qlFuturesRateHelperConvexityAdjustment($D101)),_xll.qlSwapRateHelperSpread($D101))</f>
        <v>--</v>
      </c>
      <c r="H101" s="774" t="e">
        <f>_xll.qlRateHelperEarliestDate($D101)</f>
        <v>#VALUE!</v>
      </c>
      <c r="I101" s="773" t="e">
        <f>_xll.qlRateHelperLatestDate($D101)</f>
        <v>#VALUE!</v>
      </c>
      <c r="J101" s="775" t="e">
        <v>#N/A</v>
      </c>
    </row>
    <row r="102" spans="4:10" x14ac:dyDescent="0.2">
      <c r="D102" s="776" t="e">
        <v>#N/A</v>
      </c>
      <c r="E102" s="776" t="e">
        <f>_xll.qlRateHelperQuoteName(D102)</f>
        <v>#VALUE!</v>
      </c>
      <c r="F102" s="775" t="e">
        <f>_xll.qlRateHelperRate($D102)</f>
        <v>#VALUE!</v>
      </c>
      <c r="G102" s="775" t="str">
        <f>IF(ISERROR(_xll.qlSwapRateHelperSpread($D102)),IF(ISERROR(_xll.qlFuturesRateHelperConvexityAdjustment($D102)),"--",_xll.qlFuturesRateHelperConvexityAdjustment($D102)),_xll.qlSwapRateHelperSpread($D102))</f>
        <v>--</v>
      </c>
      <c r="H102" s="774" t="e">
        <f>_xll.qlRateHelperEarliestDate($D102)</f>
        <v>#VALUE!</v>
      </c>
      <c r="I102" s="773" t="e">
        <f>_xll.qlRateHelperLatestDate($D102)</f>
        <v>#VALUE!</v>
      </c>
      <c r="J102" s="775" t="e">
        <v>#N/A</v>
      </c>
    </row>
    <row r="103" spans="4:10" x14ac:dyDescent="0.2">
      <c r="D103" s="776" t="e">
        <v>#N/A</v>
      </c>
      <c r="E103" s="776" t="e">
        <f>_xll.qlRateHelperQuoteName(D103)</f>
        <v>#VALUE!</v>
      </c>
      <c r="F103" s="775" t="e">
        <f>_xll.qlRateHelperRate($D103)</f>
        <v>#VALUE!</v>
      </c>
      <c r="G103" s="775" t="str">
        <f>IF(ISERROR(_xll.qlSwapRateHelperSpread($D103)),IF(ISERROR(_xll.qlFuturesRateHelperConvexityAdjustment($D103)),"--",_xll.qlFuturesRateHelperConvexityAdjustment($D103)),_xll.qlSwapRateHelperSpread($D103))</f>
        <v>--</v>
      </c>
      <c r="H103" s="774" t="e">
        <f>_xll.qlRateHelperEarliestDate($D103)</f>
        <v>#VALUE!</v>
      </c>
      <c r="I103" s="773" t="e">
        <f>_xll.qlRateHelperLatestDate($D103)</f>
        <v>#VALUE!</v>
      </c>
      <c r="J103" s="775" t="e">
        <v>#N/A</v>
      </c>
    </row>
    <row r="104" spans="4:10" x14ac:dyDescent="0.2">
      <c r="D104" s="776" t="e">
        <v>#N/A</v>
      </c>
      <c r="E104" s="776" t="e">
        <f>_xll.qlRateHelperQuoteName(D104)</f>
        <v>#VALUE!</v>
      </c>
      <c r="F104" s="775" t="e">
        <f>_xll.qlRateHelperRate($D104)</f>
        <v>#VALUE!</v>
      </c>
      <c r="G104" s="775" t="str">
        <f>IF(ISERROR(_xll.qlSwapRateHelperSpread($D104)),IF(ISERROR(_xll.qlFuturesRateHelperConvexityAdjustment($D104)),"--",_xll.qlFuturesRateHelperConvexityAdjustment($D104)),_xll.qlSwapRateHelperSpread($D104))</f>
        <v>--</v>
      </c>
      <c r="H104" s="774" t="e">
        <f>_xll.qlRateHelperEarliestDate($D104)</f>
        <v>#VALUE!</v>
      </c>
      <c r="I104" s="773" t="e">
        <f>_xll.qlRateHelperLatestDate($D104)</f>
        <v>#VALUE!</v>
      </c>
      <c r="J104" s="775" t="e">
        <v>#N/A</v>
      </c>
    </row>
    <row r="105" spans="4:10" x14ac:dyDescent="0.2">
      <c r="D105" s="776" t="e">
        <v>#N/A</v>
      </c>
      <c r="E105" s="776" t="e">
        <f>_xll.qlRateHelperQuoteName(D105)</f>
        <v>#VALUE!</v>
      </c>
      <c r="F105" s="775" t="e">
        <f>_xll.qlRateHelperRate($D105)</f>
        <v>#VALUE!</v>
      </c>
      <c r="G105" s="775" t="str">
        <f>IF(ISERROR(_xll.qlSwapRateHelperSpread($D105)),IF(ISERROR(_xll.qlFuturesRateHelperConvexityAdjustment($D105)),"--",_xll.qlFuturesRateHelperConvexityAdjustment($D105)),_xll.qlSwapRateHelperSpread($D105))</f>
        <v>--</v>
      </c>
      <c r="H105" s="774" t="e">
        <f>_xll.qlRateHelperEarliestDate($D105)</f>
        <v>#VALUE!</v>
      </c>
      <c r="I105" s="773" t="e">
        <f>_xll.qlRateHelperLatestDate($D105)</f>
        <v>#VALUE!</v>
      </c>
      <c r="J105" s="775" t="e">
        <v>#N/A</v>
      </c>
    </row>
    <row r="106" spans="4:10" x14ac:dyDescent="0.2">
      <c r="D106" s="776" t="e">
        <v>#N/A</v>
      </c>
      <c r="E106" s="776" t="e">
        <f>_xll.qlRateHelperQuoteName(D106)</f>
        <v>#VALUE!</v>
      </c>
      <c r="F106" s="775" t="e">
        <f>_xll.qlRateHelperRate($D106)</f>
        <v>#VALUE!</v>
      </c>
      <c r="G106" s="775" t="str">
        <f>IF(ISERROR(_xll.qlSwapRateHelperSpread($D106)),IF(ISERROR(_xll.qlFuturesRateHelperConvexityAdjustment($D106)),"--",_xll.qlFuturesRateHelperConvexityAdjustment($D106)),_xll.qlSwapRateHelperSpread($D106))</f>
        <v>--</v>
      </c>
      <c r="H106" s="774" t="e">
        <f>_xll.qlRateHelperEarliestDate($D106)</f>
        <v>#VALUE!</v>
      </c>
      <c r="I106" s="773" t="e">
        <f>_xll.qlRateHelperLatestDate($D106)</f>
        <v>#VALUE!</v>
      </c>
      <c r="J106" s="775" t="e">
        <v>#N/A</v>
      </c>
    </row>
    <row r="107" spans="4:10" x14ac:dyDescent="0.2">
      <c r="D107" s="776" t="e">
        <v>#N/A</v>
      </c>
      <c r="E107" s="776" t="e">
        <f>_xll.qlRateHelperQuoteName(D107)</f>
        <v>#VALUE!</v>
      </c>
      <c r="F107" s="775" t="e">
        <f>_xll.qlRateHelperRate($D107)</f>
        <v>#VALUE!</v>
      </c>
      <c r="G107" s="775" t="str">
        <f>IF(ISERROR(_xll.qlSwapRateHelperSpread($D107)),IF(ISERROR(_xll.qlFuturesRateHelperConvexityAdjustment($D107)),"--",_xll.qlFuturesRateHelperConvexityAdjustment($D107)),_xll.qlSwapRateHelperSpread($D107))</f>
        <v>--</v>
      </c>
      <c r="H107" s="774" t="e">
        <f>_xll.qlRateHelperEarliestDate($D107)</f>
        <v>#VALUE!</v>
      </c>
      <c r="I107" s="773" t="e">
        <f>_xll.qlRateHelperLatestDate($D107)</f>
        <v>#VALUE!</v>
      </c>
      <c r="J107" s="775" t="e">
        <v>#N/A</v>
      </c>
    </row>
    <row r="108" spans="4:10" x14ac:dyDescent="0.2">
      <c r="D108" s="776" t="e">
        <v>#N/A</v>
      </c>
      <c r="E108" s="776" t="e">
        <f>_xll.qlRateHelperQuoteName(D108)</f>
        <v>#VALUE!</v>
      </c>
      <c r="F108" s="775" t="e">
        <f>_xll.qlRateHelperRate($D108)</f>
        <v>#VALUE!</v>
      </c>
      <c r="G108" s="775" t="str">
        <f>IF(ISERROR(_xll.qlSwapRateHelperSpread($D108)),IF(ISERROR(_xll.qlFuturesRateHelperConvexityAdjustment($D108)),"--",_xll.qlFuturesRateHelperConvexityAdjustment($D108)),_xll.qlSwapRateHelperSpread($D108))</f>
        <v>--</v>
      </c>
      <c r="H108" s="774" t="e">
        <f>_xll.qlRateHelperEarliestDate($D108)</f>
        <v>#VALUE!</v>
      </c>
      <c r="I108" s="773" t="e">
        <f>_xll.qlRateHelperLatestDate($D108)</f>
        <v>#VALUE!</v>
      </c>
      <c r="J108" s="775" t="e">
        <v>#N/A</v>
      </c>
    </row>
    <row r="109" spans="4:10" x14ac:dyDescent="0.2">
      <c r="D109" s="776" t="e">
        <v>#N/A</v>
      </c>
      <c r="E109" s="776" t="e">
        <f>_xll.qlRateHelperQuoteName(D109)</f>
        <v>#VALUE!</v>
      </c>
      <c r="F109" s="775" t="e">
        <f>_xll.qlRateHelperRate($D109)</f>
        <v>#VALUE!</v>
      </c>
      <c r="G109" s="775" t="str">
        <f>IF(ISERROR(_xll.qlSwapRateHelperSpread($D109)),IF(ISERROR(_xll.qlFuturesRateHelperConvexityAdjustment($D109)),"--",_xll.qlFuturesRateHelperConvexityAdjustment($D109)),_xll.qlSwapRateHelperSpread($D109))</f>
        <v>--</v>
      </c>
      <c r="H109" s="774" t="e">
        <f>_xll.qlRateHelperEarliestDate($D109)</f>
        <v>#VALUE!</v>
      </c>
      <c r="I109" s="773" t="e">
        <f>_xll.qlRateHelperLatestDate($D109)</f>
        <v>#VALUE!</v>
      </c>
      <c r="J109" s="775" t="e">
        <v>#N/A</v>
      </c>
    </row>
    <row r="110" spans="4:10" x14ac:dyDescent="0.2">
      <c r="D110" s="776" t="e">
        <v>#N/A</v>
      </c>
      <c r="E110" s="776" t="e">
        <f>_xll.qlRateHelperQuoteName(D110)</f>
        <v>#VALUE!</v>
      </c>
      <c r="F110" s="775" t="e">
        <f>_xll.qlRateHelperRate($D110)</f>
        <v>#VALUE!</v>
      </c>
      <c r="G110" s="775" t="str">
        <f>IF(ISERROR(_xll.qlSwapRateHelperSpread($D110)),IF(ISERROR(_xll.qlFuturesRateHelperConvexityAdjustment($D110)),"--",_xll.qlFuturesRateHelperConvexityAdjustment($D110)),_xll.qlSwapRateHelperSpread($D110))</f>
        <v>--</v>
      </c>
      <c r="H110" s="774" t="e">
        <f>_xll.qlRateHelperEarliestDate($D110)</f>
        <v>#VALUE!</v>
      </c>
      <c r="I110" s="773" t="e">
        <f>_xll.qlRateHelperLatestDate($D110)</f>
        <v>#VALUE!</v>
      </c>
      <c r="J110" s="775" t="e">
        <v>#N/A</v>
      </c>
    </row>
    <row r="111" spans="4:10" x14ac:dyDescent="0.2">
      <c r="D111" s="776" t="e">
        <v>#N/A</v>
      </c>
      <c r="E111" s="776" t="e">
        <f>_xll.qlRateHelperQuoteName(D111)</f>
        <v>#VALUE!</v>
      </c>
      <c r="F111" s="775" t="e">
        <f>_xll.qlRateHelperRate($D111)</f>
        <v>#VALUE!</v>
      </c>
      <c r="G111" s="775" t="str">
        <f>IF(ISERROR(_xll.qlSwapRateHelperSpread($D111)),IF(ISERROR(_xll.qlFuturesRateHelperConvexityAdjustment($D111)),"--",_xll.qlFuturesRateHelperConvexityAdjustment($D111)),_xll.qlSwapRateHelperSpread($D111))</f>
        <v>--</v>
      </c>
      <c r="H111" s="774" t="e">
        <f>_xll.qlRateHelperEarliestDate($D111)</f>
        <v>#VALUE!</v>
      </c>
      <c r="I111" s="773" t="e">
        <f>_xll.qlRateHelperLatestDate($D111)</f>
        <v>#VALUE!</v>
      </c>
      <c r="J111" s="775" t="e">
        <v>#N/A</v>
      </c>
    </row>
    <row r="112" spans="4:10" x14ac:dyDescent="0.2">
      <c r="D112" s="776" t="e">
        <v>#N/A</v>
      </c>
      <c r="E112" s="776" t="e">
        <f>_xll.qlRateHelperQuoteName(D112)</f>
        <v>#VALUE!</v>
      </c>
      <c r="F112" s="775" t="e">
        <f>_xll.qlRateHelperRate($D112)</f>
        <v>#VALUE!</v>
      </c>
      <c r="G112" s="775" t="str">
        <f>IF(ISERROR(_xll.qlSwapRateHelperSpread($D112)),IF(ISERROR(_xll.qlFuturesRateHelperConvexityAdjustment($D112)),"--",_xll.qlFuturesRateHelperConvexityAdjustment($D112)),_xll.qlSwapRateHelperSpread($D112))</f>
        <v>--</v>
      </c>
      <c r="H112" s="774" t="e">
        <f>_xll.qlRateHelperEarliestDate($D112)</f>
        <v>#VALUE!</v>
      </c>
      <c r="I112" s="773" t="e">
        <f>_xll.qlRateHelperLatestDate($D112)</f>
        <v>#VALUE!</v>
      </c>
      <c r="J112" s="775" t="e">
        <v>#N/A</v>
      </c>
    </row>
    <row r="113" spans="4:10" x14ac:dyDescent="0.2">
      <c r="D113" s="776" t="e">
        <v>#N/A</v>
      </c>
      <c r="E113" s="776" t="e">
        <f>_xll.qlRateHelperQuoteName(D113)</f>
        <v>#VALUE!</v>
      </c>
      <c r="F113" s="775" t="e">
        <f>_xll.qlRateHelperRate($D113)</f>
        <v>#VALUE!</v>
      </c>
      <c r="G113" s="775" t="str">
        <f>IF(ISERROR(_xll.qlSwapRateHelperSpread($D113)),IF(ISERROR(_xll.qlFuturesRateHelperConvexityAdjustment($D113)),"--",_xll.qlFuturesRateHelperConvexityAdjustment($D113)),_xll.qlSwapRateHelperSpread($D113))</f>
        <v>--</v>
      </c>
      <c r="H113" s="774" t="e">
        <f>_xll.qlRateHelperEarliestDate($D113)</f>
        <v>#VALUE!</v>
      </c>
      <c r="I113" s="773" t="e">
        <f>_xll.qlRateHelperLatestDate($D113)</f>
        <v>#VALUE!</v>
      </c>
      <c r="J113" s="775" t="e">
        <v>#N/A</v>
      </c>
    </row>
    <row r="114" spans="4:10" x14ac:dyDescent="0.2">
      <c r="D114" s="776" t="e">
        <v>#N/A</v>
      </c>
      <c r="E114" s="776" t="e">
        <f>_xll.qlRateHelperQuoteName(D114)</f>
        <v>#VALUE!</v>
      </c>
      <c r="F114" s="775" t="e">
        <f>_xll.qlRateHelperRate($D114)</f>
        <v>#VALUE!</v>
      </c>
      <c r="G114" s="775" t="str">
        <f>IF(ISERROR(_xll.qlSwapRateHelperSpread($D114)),IF(ISERROR(_xll.qlFuturesRateHelperConvexityAdjustment($D114)),"--",_xll.qlFuturesRateHelperConvexityAdjustment($D114)),_xll.qlSwapRateHelperSpread($D114))</f>
        <v>--</v>
      </c>
      <c r="H114" s="774" t="e">
        <f>_xll.qlRateHelperEarliestDate($D114)</f>
        <v>#VALUE!</v>
      </c>
      <c r="I114" s="773" t="e">
        <f>_xll.qlRateHelperLatestDate($D114)</f>
        <v>#VALUE!</v>
      </c>
      <c r="J114" s="775" t="e">
        <v>#N/A</v>
      </c>
    </row>
    <row r="115" spans="4:10" x14ac:dyDescent="0.2">
      <c r="D115" s="776" t="e">
        <v>#N/A</v>
      </c>
      <c r="E115" s="776" t="e">
        <f>_xll.qlRateHelperQuoteName(D115)</f>
        <v>#VALUE!</v>
      </c>
      <c r="F115" s="775" t="e">
        <f>_xll.qlRateHelperRate($D115)</f>
        <v>#VALUE!</v>
      </c>
      <c r="G115" s="775" t="str">
        <f>IF(ISERROR(_xll.qlSwapRateHelperSpread($D115)),IF(ISERROR(_xll.qlFuturesRateHelperConvexityAdjustment($D115)),"--",_xll.qlFuturesRateHelperConvexityAdjustment($D115)),_xll.qlSwapRateHelperSpread($D115))</f>
        <v>--</v>
      </c>
      <c r="H115" s="774" t="e">
        <f>_xll.qlRateHelperEarliestDate($D115)</f>
        <v>#VALUE!</v>
      </c>
      <c r="I115" s="773" t="e">
        <f>_xll.qlRateHelperLatestDate($D115)</f>
        <v>#VALUE!</v>
      </c>
      <c r="J115" s="775" t="e">
        <v>#N/A</v>
      </c>
    </row>
    <row r="116" spans="4:10" x14ac:dyDescent="0.2">
      <c r="D116" s="776" t="e">
        <v>#N/A</v>
      </c>
      <c r="E116" s="776" t="e">
        <f>_xll.qlRateHelperQuoteName(D116)</f>
        <v>#VALUE!</v>
      </c>
      <c r="F116" s="775" t="e">
        <f>_xll.qlRateHelperRate($D116)</f>
        <v>#VALUE!</v>
      </c>
      <c r="G116" s="775" t="str">
        <f>IF(ISERROR(_xll.qlSwapRateHelperSpread($D116)),IF(ISERROR(_xll.qlFuturesRateHelperConvexityAdjustment($D116)),"--",_xll.qlFuturesRateHelperConvexityAdjustment($D116)),_xll.qlSwapRateHelperSpread($D116))</f>
        <v>--</v>
      </c>
      <c r="H116" s="774" t="e">
        <f>_xll.qlRateHelperEarliestDate($D116)</f>
        <v>#VALUE!</v>
      </c>
      <c r="I116" s="773" t="e">
        <f>_xll.qlRateHelperLatestDate($D116)</f>
        <v>#VALUE!</v>
      </c>
      <c r="J116" s="775" t="e">
        <v>#N/A</v>
      </c>
    </row>
    <row r="117" spans="4:10" x14ac:dyDescent="0.2">
      <c r="D117" s="776" t="e">
        <v>#N/A</v>
      </c>
      <c r="E117" s="776" t="e">
        <f>_xll.qlRateHelperQuoteName(D117)</f>
        <v>#VALUE!</v>
      </c>
      <c r="F117" s="775" t="e">
        <f>_xll.qlRateHelperRate($D117)</f>
        <v>#VALUE!</v>
      </c>
      <c r="G117" s="775" t="str">
        <f>IF(ISERROR(_xll.qlSwapRateHelperSpread($D117)),IF(ISERROR(_xll.qlFuturesRateHelperConvexityAdjustment($D117)),"--",_xll.qlFuturesRateHelperConvexityAdjustment($D117)),_xll.qlSwapRateHelperSpread($D117))</f>
        <v>--</v>
      </c>
      <c r="H117" s="774" t="e">
        <f>_xll.qlRateHelperEarliestDate($D117)</f>
        <v>#VALUE!</v>
      </c>
      <c r="I117" s="773" t="e">
        <f>_xll.qlRateHelperLatestDate($D117)</f>
        <v>#VALUE!</v>
      </c>
      <c r="J117" s="775" t="e">
        <v>#N/A</v>
      </c>
    </row>
    <row r="118" spans="4:10" x14ac:dyDescent="0.2">
      <c r="D118" s="776" t="e">
        <v>#N/A</v>
      </c>
      <c r="E118" s="776" t="e">
        <f>_xll.qlRateHelperQuoteName(D118)</f>
        <v>#VALUE!</v>
      </c>
      <c r="F118" s="775" t="e">
        <f>_xll.qlRateHelperRate($D118)</f>
        <v>#VALUE!</v>
      </c>
      <c r="G118" s="775" t="str">
        <f>IF(ISERROR(_xll.qlSwapRateHelperSpread($D118)),IF(ISERROR(_xll.qlFuturesRateHelperConvexityAdjustment($D118)),"--",_xll.qlFuturesRateHelperConvexityAdjustment($D118)),_xll.qlSwapRateHelperSpread($D118))</f>
        <v>--</v>
      </c>
      <c r="H118" s="774" t="e">
        <f>_xll.qlRateHelperEarliestDate($D118)</f>
        <v>#VALUE!</v>
      </c>
      <c r="I118" s="773" t="e">
        <f>_xll.qlRateHelperLatestDate($D118)</f>
        <v>#VALUE!</v>
      </c>
      <c r="J118" s="775" t="e">
        <v>#N/A</v>
      </c>
    </row>
    <row r="119" spans="4:10" x14ac:dyDescent="0.2">
      <c r="D119" s="776" t="e">
        <v>#N/A</v>
      </c>
      <c r="E119" s="776" t="e">
        <f>_xll.qlRateHelperQuoteName(D119)</f>
        <v>#VALUE!</v>
      </c>
      <c r="F119" s="775" t="e">
        <f>_xll.qlRateHelperRate($D119)</f>
        <v>#VALUE!</v>
      </c>
      <c r="G119" s="775" t="str">
        <f>IF(ISERROR(_xll.qlSwapRateHelperSpread($D119)),IF(ISERROR(_xll.qlFuturesRateHelperConvexityAdjustment($D119)),"--",_xll.qlFuturesRateHelperConvexityAdjustment($D119)),_xll.qlSwapRateHelperSpread($D119))</f>
        <v>--</v>
      </c>
      <c r="H119" s="774" t="e">
        <f>_xll.qlRateHelperEarliestDate($D119)</f>
        <v>#VALUE!</v>
      </c>
      <c r="I119" s="773" t="e">
        <f>_xll.qlRateHelperLatestDate($D119)</f>
        <v>#VALUE!</v>
      </c>
      <c r="J119" s="775" t="e">
        <v>#N/A</v>
      </c>
    </row>
    <row r="120" spans="4:10" x14ac:dyDescent="0.2">
      <c r="D120" s="776" t="e">
        <v>#N/A</v>
      </c>
      <c r="E120" s="776" t="e">
        <f>_xll.qlRateHelperQuoteName(D120)</f>
        <v>#VALUE!</v>
      </c>
      <c r="F120" s="775" t="e">
        <f>_xll.qlRateHelperRate($D120)</f>
        <v>#VALUE!</v>
      </c>
      <c r="G120" s="775" t="str">
        <f>IF(ISERROR(_xll.qlSwapRateHelperSpread($D120)),IF(ISERROR(_xll.qlFuturesRateHelperConvexityAdjustment($D120)),"--",_xll.qlFuturesRateHelperConvexityAdjustment($D120)),_xll.qlSwapRateHelperSpread($D120))</f>
        <v>--</v>
      </c>
      <c r="H120" s="774" t="e">
        <f>_xll.qlRateHelperEarliestDate($D120)</f>
        <v>#VALUE!</v>
      </c>
      <c r="I120" s="773" t="e">
        <f>_xll.qlRateHelperLatestDate($D120)</f>
        <v>#VALUE!</v>
      </c>
      <c r="J120" s="775" t="e">
        <v>#N/A</v>
      </c>
    </row>
    <row r="121" spans="4:10" x14ac:dyDescent="0.2">
      <c r="D121" s="776" t="e">
        <v>#N/A</v>
      </c>
      <c r="E121" s="776" t="e">
        <f>_xll.qlRateHelperQuoteName(D121)</f>
        <v>#VALUE!</v>
      </c>
      <c r="F121" s="775" t="e">
        <f>_xll.qlRateHelperRate($D121)</f>
        <v>#VALUE!</v>
      </c>
      <c r="G121" s="775" t="str">
        <f>IF(ISERROR(_xll.qlSwapRateHelperSpread($D121)),IF(ISERROR(_xll.qlFuturesRateHelperConvexityAdjustment($D121)),"--",_xll.qlFuturesRateHelperConvexityAdjustment($D121)),_xll.qlSwapRateHelperSpread($D121))</f>
        <v>--</v>
      </c>
      <c r="H121" s="774" t="e">
        <f>_xll.qlRateHelperEarliestDate($D121)</f>
        <v>#VALUE!</v>
      </c>
      <c r="I121" s="773" t="e">
        <f>_xll.qlRateHelperLatestDate($D121)</f>
        <v>#VALUE!</v>
      </c>
      <c r="J121" s="775" t="e">
        <v>#N/A</v>
      </c>
    </row>
    <row r="122" spans="4:10" x14ac:dyDescent="0.2">
      <c r="D122" s="776" t="e">
        <v>#N/A</v>
      </c>
      <c r="E122" s="776" t="e">
        <f>_xll.qlRateHelperQuoteName(D122)</f>
        <v>#VALUE!</v>
      </c>
      <c r="F122" s="775" t="e">
        <f>_xll.qlRateHelperRate($D122)</f>
        <v>#VALUE!</v>
      </c>
      <c r="G122" s="775" t="str">
        <f>IF(ISERROR(_xll.qlSwapRateHelperSpread($D122)),IF(ISERROR(_xll.qlFuturesRateHelperConvexityAdjustment($D122)),"--",_xll.qlFuturesRateHelperConvexityAdjustment($D122)),_xll.qlSwapRateHelperSpread($D122))</f>
        <v>--</v>
      </c>
      <c r="H122" s="774" t="e">
        <f>_xll.qlRateHelperEarliestDate($D122)</f>
        <v>#VALUE!</v>
      </c>
      <c r="I122" s="773" t="e">
        <f>_xll.qlRateHelperLatestDate($D122)</f>
        <v>#VALUE!</v>
      </c>
      <c r="J122" s="775" t="e">
        <v>#N/A</v>
      </c>
    </row>
    <row r="123" spans="4:10" x14ac:dyDescent="0.2">
      <c r="D123" s="776" t="e">
        <v>#N/A</v>
      </c>
      <c r="E123" s="776" t="e">
        <f>_xll.qlRateHelperQuoteName(D123)</f>
        <v>#VALUE!</v>
      </c>
      <c r="F123" s="775" t="e">
        <f>_xll.qlRateHelperRate($D123)</f>
        <v>#VALUE!</v>
      </c>
      <c r="G123" s="775" t="str">
        <f>IF(ISERROR(_xll.qlSwapRateHelperSpread($D123)),IF(ISERROR(_xll.qlFuturesRateHelperConvexityAdjustment($D123)),"--",_xll.qlFuturesRateHelperConvexityAdjustment($D123)),_xll.qlSwapRateHelperSpread($D123))</f>
        <v>--</v>
      </c>
      <c r="H123" s="774" t="e">
        <f>_xll.qlRateHelperEarliestDate($D123)</f>
        <v>#VALUE!</v>
      </c>
      <c r="I123" s="773" t="e">
        <f>_xll.qlRateHelperLatestDate($D123)</f>
        <v>#VALUE!</v>
      </c>
      <c r="J123" s="775" t="e">
        <v>#N/A</v>
      </c>
    </row>
    <row r="124" spans="4:10" x14ac:dyDescent="0.2">
      <c r="D124" s="776" t="e">
        <v>#N/A</v>
      </c>
      <c r="E124" s="776" t="e">
        <f>_xll.qlRateHelperQuoteName(D124)</f>
        <v>#VALUE!</v>
      </c>
      <c r="F124" s="775" t="e">
        <f>_xll.qlRateHelperRate($D124)</f>
        <v>#VALUE!</v>
      </c>
      <c r="G124" s="775" t="str">
        <f>IF(ISERROR(_xll.qlSwapRateHelperSpread($D124)),IF(ISERROR(_xll.qlFuturesRateHelperConvexityAdjustment($D124)),"--",_xll.qlFuturesRateHelperConvexityAdjustment($D124)),_xll.qlSwapRateHelperSpread($D124))</f>
        <v>--</v>
      </c>
      <c r="H124" s="774" t="e">
        <f>_xll.qlRateHelperEarliestDate($D124)</f>
        <v>#VALUE!</v>
      </c>
      <c r="I124" s="773" t="e">
        <f>_xll.qlRateHelperLatestDate($D124)</f>
        <v>#VALUE!</v>
      </c>
      <c r="J124" s="775" t="e">
        <v>#N/A</v>
      </c>
    </row>
    <row r="125" spans="4:10" x14ac:dyDescent="0.2">
      <c r="D125" s="776" t="e">
        <v>#N/A</v>
      </c>
      <c r="E125" s="776" t="e">
        <f>_xll.qlRateHelperQuoteName(D125)</f>
        <v>#VALUE!</v>
      </c>
      <c r="F125" s="775" t="e">
        <f>_xll.qlRateHelperRate($D125)</f>
        <v>#VALUE!</v>
      </c>
      <c r="G125" s="775" t="str">
        <f>IF(ISERROR(_xll.qlSwapRateHelperSpread($D125)),IF(ISERROR(_xll.qlFuturesRateHelperConvexityAdjustment($D125)),"--",_xll.qlFuturesRateHelperConvexityAdjustment($D125)),_xll.qlSwapRateHelperSpread($D125))</f>
        <v>--</v>
      </c>
      <c r="H125" s="774" t="e">
        <f>_xll.qlRateHelperEarliestDate($D125)</f>
        <v>#VALUE!</v>
      </c>
      <c r="I125" s="773" t="e">
        <f>_xll.qlRateHelperLatestDate($D125)</f>
        <v>#VALUE!</v>
      </c>
      <c r="J125" s="775" t="e">
        <v>#N/A</v>
      </c>
    </row>
    <row r="126" spans="4:10" ht="12" thickBot="1" x14ac:dyDescent="0.25">
      <c r="D126" s="939" t="e">
        <v>#N/A</v>
      </c>
      <c r="E126" s="939" t="e">
        <f>_xll.qlRateHelperQuoteName(D126)</f>
        <v>#VALUE!</v>
      </c>
      <c r="F126" s="938" t="e">
        <f>_xll.qlRateHelperRate($D126)</f>
        <v>#VALUE!</v>
      </c>
      <c r="G126" s="938" t="str">
        <f>IF(ISERROR(_xll.qlSwapRateHelperSpread($D126)),IF(ISERROR(_xll.qlFuturesRateHelperConvexityAdjustment($D126)),"--",_xll.qlFuturesRateHelperConvexityAdjustment($D126)),_xll.qlSwapRateHelperSpread($D126))</f>
        <v>--</v>
      </c>
      <c r="H126" s="937" t="e">
        <f>_xll.qlRateHelperEarliestDate($D126)</f>
        <v>#VALUE!</v>
      </c>
      <c r="I126" s="936" t="e">
        <f>_xll.qlRateHelperLatestDate($D126)</f>
        <v>#VALUE!</v>
      </c>
      <c r="J126" s="775" t="e">
        <v>#N/A</v>
      </c>
    </row>
  </sheetData>
  <mergeCells count="1">
    <mergeCell ref="A1:B1"/>
  </mergeCells>
  <dataValidations count="1">
    <dataValidation type="list" allowBlank="1" showInputMessage="1" showErrorMessage="1" sqref="B5 IH5 SD5 ABZ5 ALV5 AVR5 BFN5 BPJ5 BZF5 CJB5 CSX5 DCT5 DMP5 DWL5 EGH5 EQD5 EZZ5 FJV5 FTR5 GDN5 GNJ5 GXF5 HHB5 HQX5 IAT5 IKP5 IUL5 JEH5 JOD5 JXZ5 KHV5 KRR5 LBN5 LLJ5 LVF5 MFB5 MOX5 MYT5 NIP5 NSL5 OCH5 OMD5 OVZ5 PFV5 PPR5 PZN5 QJJ5 QTF5 RDB5 RMX5 RWT5 SGP5 SQL5 TAH5 TKD5 TTZ5 UDV5 UNR5 UXN5 VHJ5 VRF5 WBB5 WKX5 WUT5 B65541 IH65541 SD65541 ABZ65541 ALV65541 AVR65541 BFN65541 BPJ65541 BZF65541 CJB65541 CSX65541 DCT65541 DMP65541 DWL65541 EGH65541 EQD65541 EZZ65541 FJV65541 FTR65541 GDN65541 GNJ65541 GXF65541 HHB65541 HQX65541 IAT65541 IKP65541 IUL65541 JEH65541 JOD65541 JXZ65541 KHV65541 KRR65541 LBN65541 LLJ65541 LVF65541 MFB65541 MOX65541 MYT65541 NIP65541 NSL65541 OCH65541 OMD65541 OVZ65541 PFV65541 PPR65541 PZN65541 QJJ65541 QTF65541 RDB65541 RMX65541 RWT65541 SGP65541 SQL65541 TAH65541 TKD65541 TTZ65541 UDV65541 UNR65541 UXN65541 VHJ65541 VRF65541 WBB65541 WKX65541 WUT65541 B131077 IH131077 SD131077 ABZ131077 ALV131077 AVR131077 BFN131077 BPJ131077 BZF131077 CJB131077 CSX131077 DCT131077 DMP131077 DWL131077 EGH131077 EQD131077 EZZ131077 FJV131077 FTR131077 GDN131077 GNJ131077 GXF131077 HHB131077 HQX131077 IAT131077 IKP131077 IUL131077 JEH131077 JOD131077 JXZ131077 KHV131077 KRR131077 LBN131077 LLJ131077 LVF131077 MFB131077 MOX131077 MYT131077 NIP131077 NSL131077 OCH131077 OMD131077 OVZ131077 PFV131077 PPR131077 PZN131077 QJJ131077 QTF131077 RDB131077 RMX131077 RWT131077 SGP131077 SQL131077 TAH131077 TKD131077 TTZ131077 UDV131077 UNR131077 UXN131077 VHJ131077 VRF131077 WBB131077 WKX131077 WUT131077 B196613 IH196613 SD196613 ABZ196613 ALV196613 AVR196613 BFN196613 BPJ196613 BZF196613 CJB196613 CSX196613 DCT196613 DMP196613 DWL196613 EGH196613 EQD196613 EZZ196613 FJV196613 FTR196613 GDN196613 GNJ196613 GXF196613 HHB196613 HQX196613 IAT196613 IKP196613 IUL196613 JEH196613 JOD196613 JXZ196613 KHV196613 KRR196613 LBN196613 LLJ196613 LVF196613 MFB196613 MOX196613 MYT196613 NIP196613 NSL196613 OCH196613 OMD196613 OVZ196613 PFV196613 PPR196613 PZN196613 QJJ196613 QTF196613 RDB196613 RMX196613 RWT196613 SGP196613 SQL196613 TAH196613 TKD196613 TTZ196613 UDV196613 UNR196613 UXN196613 VHJ196613 VRF196613 WBB196613 WKX196613 WUT196613 B262149 IH262149 SD262149 ABZ262149 ALV262149 AVR262149 BFN262149 BPJ262149 BZF262149 CJB262149 CSX262149 DCT262149 DMP262149 DWL262149 EGH262149 EQD262149 EZZ262149 FJV262149 FTR262149 GDN262149 GNJ262149 GXF262149 HHB262149 HQX262149 IAT262149 IKP262149 IUL262149 JEH262149 JOD262149 JXZ262149 KHV262149 KRR262149 LBN262149 LLJ262149 LVF262149 MFB262149 MOX262149 MYT262149 NIP262149 NSL262149 OCH262149 OMD262149 OVZ262149 PFV262149 PPR262149 PZN262149 QJJ262149 QTF262149 RDB262149 RMX262149 RWT262149 SGP262149 SQL262149 TAH262149 TKD262149 TTZ262149 UDV262149 UNR262149 UXN262149 VHJ262149 VRF262149 WBB262149 WKX262149 WUT262149 B327685 IH327685 SD327685 ABZ327685 ALV327685 AVR327685 BFN327685 BPJ327685 BZF327685 CJB327685 CSX327685 DCT327685 DMP327685 DWL327685 EGH327685 EQD327685 EZZ327685 FJV327685 FTR327685 GDN327685 GNJ327685 GXF327685 HHB327685 HQX327685 IAT327685 IKP327685 IUL327685 JEH327685 JOD327685 JXZ327685 KHV327685 KRR327685 LBN327685 LLJ327685 LVF327685 MFB327685 MOX327685 MYT327685 NIP327685 NSL327685 OCH327685 OMD327685 OVZ327685 PFV327685 PPR327685 PZN327685 QJJ327685 QTF327685 RDB327685 RMX327685 RWT327685 SGP327685 SQL327685 TAH327685 TKD327685 TTZ327685 UDV327685 UNR327685 UXN327685 VHJ327685 VRF327685 WBB327685 WKX327685 WUT327685 B393221 IH393221 SD393221 ABZ393221 ALV393221 AVR393221 BFN393221 BPJ393221 BZF393221 CJB393221 CSX393221 DCT393221 DMP393221 DWL393221 EGH393221 EQD393221 EZZ393221 FJV393221 FTR393221 GDN393221 GNJ393221 GXF393221 HHB393221 HQX393221 IAT393221 IKP393221 IUL393221 JEH393221 JOD393221 JXZ393221 KHV393221 KRR393221 LBN393221 LLJ393221 LVF393221 MFB393221 MOX393221 MYT393221 NIP393221 NSL393221 OCH393221 OMD393221 OVZ393221 PFV393221 PPR393221 PZN393221 QJJ393221 QTF393221 RDB393221 RMX393221 RWT393221 SGP393221 SQL393221 TAH393221 TKD393221 TTZ393221 UDV393221 UNR393221 UXN393221 VHJ393221 VRF393221 WBB393221 WKX393221 WUT393221 B458757 IH458757 SD458757 ABZ458757 ALV458757 AVR458757 BFN458757 BPJ458757 BZF458757 CJB458757 CSX458757 DCT458757 DMP458757 DWL458757 EGH458757 EQD458757 EZZ458757 FJV458757 FTR458757 GDN458757 GNJ458757 GXF458757 HHB458757 HQX458757 IAT458757 IKP458757 IUL458757 JEH458757 JOD458757 JXZ458757 KHV458757 KRR458757 LBN458757 LLJ458757 LVF458757 MFB458757 MOX458757 MYT458757 NIP458757 NSL458757 OCH458757 OMD458757 OVZ458757 PFV458757 PPR458757 PZN458757 QJJ458757 QTF458757 RDB458757 RMX458757 RWT458757 SGP458757 SQL458757 TAH458757 TKD458757 TTZ458757 UDV458757 UNR458757 UXN458757 VHJ458757 VRF458757 WBB458757 WKX458757 WUT458757 B524293 IH524293 SD524293 ABZ524293 ALV524293 AVR524293 BFN524293 BPJ524293 BZF524293 CJB524293 CSX524293 DCT524293 DMP524293 DWL524293 EGH524293 EQD524293 EZZ524293 FJV524293 FTR524293 GDN524293 GNJ524293 GXF524293 HHB524293 HQX524293 IAT524293 IKP524293 IUL524293 JEH524293 JOD524293 JXZ524293 KHV524293 KRR524293 LBN524293 LLJ524293 LVF524293 MFB524293 MOX524293 MYT524293 NIP524293 NSL524293 OCH524293 OMD524293 OVZ524293 PFV524293 PPR524293 PZN524293 QJJ524293 QTF524293 RDB524293 RMX524293 RWT524293 SGP524293 SQL524293 TAH524293 TKD524293 TTZ524293 UDV524293 UNR524293 UXN524293 VHJ524293 VRF524293 WBB524293 WKX524293 WUT524293 B589829 IH589829 SD589829 ABZ589829 ALV589829 AVR589829 BFN589829 BPJ589829 BZF589829 CJB589829 CSX589829 DCT589829 DMP589829 DWL589829 EGH589829 EQD589829 EZZ589829 FJV589829 FTR589829 GDN589829 GNJ589829 GXF589829 HHB589829 HQX589829 IAT589829 IKP589829 IUL589829 JEH589829 JOD589829 JXZ589829 KHV589829 KRR589829 LBN589829 LLJ589829 LVF589829 MFB589829 MOX589829 MYT589829 NIP589829 NSL589829 OCH589829 OMD589829 OVZ589829 PFV589829 PPR589829 PZN589829 QJJ589829 QTF589829 RDB589829 RMX589829 RWT589829 SGP589829 SQL589829 TAH589829 TKD589829 TTZ589829 UDV589829 UNR589829 UXN589829 VHJ589829 VRF589829 WBB589829 WKX589829 WUT589829 B655365 IH655365 SD655365 ABZ655365 ALV655365 AVR655365 BFN655365 BPJ655365 BZF655365 CJB655365 CSX655365 DCT655365 DMP655365 DWL655365 EGH655365 EQD655365 EZZ655365 FJV655365 FTR655365 GDN655365 GNJ655365 GXF655365 HHB655365 HQX655365 IAT655365 IKP655365 IUL655365 JEH655365 JOD655365 JXZ655365 KHV655365 KRR655365 LBN655365 LLJ655365 LVF655365 MFB655365 MOX655365 MYT655365 NIP655365 NSL655365 OCH655365 OMD655365 OVZ655365 PFV655365 PPR655365 PZN655365 QJJ655365 QTF655365 RDB655365 RMX655365 RWT655365 SGP655365 SQL655365 TAH655365 TKD655365 TTZ655365 UDV655365 UNR655365 UXN655365 VHJ655365 VRF655365 WBB655365 WKX655365 WUT655365 B720901 IH720901 SD720901 ABZ720901 ALV720901 AVR720901 BFN720901 BPJ720901 BZF720901 CJB720901 CSX720901 DCT720901 DMP720901 DWL720901 EGH720901 EQD720901 EZZ720901 FJV720901 FTR720901 GDN720901 GNJ720901 GXF720901 HHB720901 HQX720901 IAT720901 IKP720901 IUL720901 JEH720901 JOD720901 JXZ720901 KHV720901 KRR720901 LBN720901 LLJ720901 LVF720901 MFB720901 MOX720901 MYT720901 NIP720901 NSL720901 OCH720901 OMD720901 OVZ720901 PFV720901 PPR720901 PZN720901 QJJ720901 QTF720901 RDB720901 RMX720901 RWT720901 SGP720901 SQL720901 TAH720901 TKD720901 TTZ720901 UDV720901 UNR720901 UXN720901 VHJ720901 VRF720901 WBB720901 WKX720901 WUT720901 B786437 IH786437 SD786437 ABZ786437 ALV786437 AVR786437 BFN786437 BPJ786437 BZF786437 CJB786437 CSX786437 DCT786437 DMP786437 DWL786437 EGH786437 EQD786437 EZZ786437 FJV786437 FTR786437 GDN786437 GNJ786437 GXF786437 HHB786437 HQX786437 IAT786437 IKP786437 IUL786437 JEH786437 JOD786437 JXZ786437 KHV786437 KRR786437 LBN786437 LLJ786437 LVF786437 MFB786437 MOX786437 MYT786437 NIP786437 NSL786437 OCH786437 OMD786437 OVZ786437 PFV786437 PPR786437 PZN786437 QJJ786437 QTF786437 RDB786437 RMX786437 RWT786437 SGP786437 SQL786437 TAH786437 TKD786437 TTZ786437 UDV786437 UNR786437 UXN786437 VHJ786437 VRF786437 WBB786437 WKX786437 WUT786437 B851973 IH851973 SD851973 ABZ851973 ALV851973 AVR851973 BFN851973 BPJ851973 BZF851973 CJB851973 CSX851973 DCT851973 DMP851973 DWL851973 EGH851973 EQD851973 EZZ851973 FJV851973 FTR851973 GDN851973 GNJ851973 GXF851973 HHB851973 HQX851973 IAT851973 IKP851973 IUL851973 JEH851973 JOD851973 JXZ851973 KHV851973 KRR851973 LBN851973 LLJ851973 LVF851973 MFB851973 MOX851973 MYT851973 NIP851973 NSL851973 OCH851973 OMD851973 OVZ851973 PFV851973 PPR851973 PZN851973 QJJ851973 QTF851973 RDB851973 RMX851973 RWT851973 SGP851973 SQL851973 TAH851973 TKD851973 TTZ851973 UDV851973 UNR851973 UXN851973 VHJ851973 VRF851973 WBB851973 WKX851973 WUT851973 B917509 IH917509 SD917509 ABZ917509 ALV917509 AVR917509 BFN917509 BPJ917509 BZF917509 CJB917509 CSX917509 DCT917509 DMP917509 DWL917509 EGH917509 EQD917509 EZZ917509 FJV917509 FTR917509 GDN917509 GNJ917509 GXF917509 HHB917509 HQX917509 IAT917509 IKP917509 IUL917509 JEH917509 JOD917509 JXZ917509 KHV917509 KRR917509 LBN917509 LLJ917509 LVF917509 MFB917509 MOX917509 MYT917509 NIP917509 NSL917509 OCH917509 OMD917509 OVZ917509 PFV917509 PPR917509 PZN917509 QJJ917509 QTF917509 RDB917509 RMX917509 RWT917509 SGP917509 SQL917509 TAH917509 TKD917509 TTZ917509 UDV917509 UNR917509 UXN917509 VHJ917509 VRF917509 WBB917509 WKX917509 WUT917509 B983045 IH983045 SD983045 ABZ983045 ALV983045 AVR983045 BFN983045 BPJ983045 BZF983045 CJB983045 CSX983045 DCT983045 DMP983045 DWL983045 EGH983045 EQD983045 EZZ983045 FJV983045 FTR983045 GDN983045 GNJ983045 GXF983045 HHB983045 HQX983045 IAT983045 IKP983045 IUL983045 JEH983045 JOD983045 JXZ983045 KHV983045 KRR983045 LBN983045 LLJ983045 LVF983045 MFB983045 MOX983045 MYT983045 NIP983045 NSL983045 OCH983045 OMD983045 OVZ983045 PFV983045 PPR983045 PZN983045 QJJ983045 QTF983045 RDB983045 RMX983045 RWT983045 SGP983045 SQL983045 TAH983045 TKD983045 TTZ983045 UDV983045 UNR983045 UXN983045 VHJ983045 VRF983045 WBB983045 WKX983045 WUT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7"/>
  <sheetViews>
    <sheetView topLeftCell="C1" zoomScaleNormal="100" workbookViewId="0">
      <selection activeCell="C1" sqref="C1"/>
    </sheetView>
  </sheetViews>
  <sheetFormatPr defaultRowHeight="11.25" outlineLevelCol="1" x14ac:dyDescent="0.2"/>
  <cols>
    <col min="1" max="1" width="6" style="399" hidden="1" customWidth="1" outlineLevel="1"/>
    <col min="2" max="2" width="15.140625" style="400" hidden="1" customWidth="1" outlineLevel="1"/>
    <col min="3" max="3" width="27.5703125" style="400" bestFit="1" customWidth="1" collapsed="1"/>
    <col min="4" max="4" width="9" style="400" bestFit="1" customWidth="1"/>
    <col min="5" max="5" width="11" style="400" customWidth="1"/>
    <col min="6" max="6" width="8" style="400" bestFit="1" customWidth="1"/>
    <col min="7" max="7" width="9" style="400" bestFit="1" customWidth="1"/>
    <col min="8" max="8" width="10.140625" style="400" customWidth="1"/>
    <col min="9" max="10" width="17.28515625" style="400" bestFit="1" customWidth="1"/>
    <col min="11" max="11" width="2.7109375" style="399" bestFit="1" customWidth="1"/>
    <col min="12" max="12" width="19.28515625" style="399" bestFit="1" customWidth="1"/>
    <col min="13" max="13" width="28.140625" style="399" bestFit="1" customWidth="1"/>
    <col min="14" max="14" width="3.5703125" style="399" customWidth="1"/>
    <col min="15" max="15" width="18.5703125" style="399" bestFit="1" customWidth="1"/>
    <col min="16" max="16384" width="9.140625" style="399"/>
  </cols>
  <sheetData>
    <row r="1" spans="2:12" ht="22.5" customHeight="1" x14ac:dyDescent="0.2">
      <c r="B1" s="797" t="s">
        <v>365</v>
      </c>
      <c r="C1" s="797" t="s">
        <v>364</v>
      </c>
      <c r="D1" s="797" t="s">
        <v>332</v>
      </c>
      <c r="E1" s="797" t="s">
        <v>413</v>
      </c>
      <c r="F1" s="797" t="s">
        <v>363</v>
      </c>
      <c r="G1" s="797" t="s">
        <v>362</v>
      </c>
      <c r="H1" s="797" t="s">
        <v>361</v>
      </c>
      <c r="I1" s="797" t="s">
        <v>356</v>
      </c>
      <c r="J1" s="797" t="s">
        <v>355</v>
      </c>
    </row>
    <row r="2" spans="2:12" ht="11.25" customHeight="1" x14ac:dyDescent="0.2">
      <c r="B2" s="949" t="str">
        <f>'Deposits (3)'!J3</f>
        <v>obj_0036b#0049</v>
      </c>
      <c r="C2" s="299" t="str">
        <f>_xll.qlRateHelperQuoteName(B2)</f>
        <v>GBPOND_Quote</v>
      </c>
      <c r="D2" s="791">
        <f>_xll.qlRateHelperQuoteValue($B2,Trigger)</f>
        <v>4.8188000000000007E-3</v>
      </c>
      <c r="E2" s="791"/>
      <c r="F2" s="59" t="b">
        <v>1</v>
      </c>
      <c r="G2" s="59">
        <v>10</v>
      </c>
      <c r="H2" s="59">
        <v>1</v>
      </c>
      <c r="I2" s="947">
        <f>_xll.qlRateHelperEarliestDate($B2,Trigger)</f>
        <v>42180</v>
      </c>
      <c r="J2" s="946">
        <f>_xll.qlRateHelperLatestDate($B2,Trigger)</f>
        <v>42181</v>
      </c>
      <c r="K2" s="399">
        <v>10</v>
      </c>
      <c r="L2" s="399" t="s">
        <v>412</v>
      </c>
    </row>
    <row r="3" spans="2:12" x14ac:dyDescent="0.2">
      <c r="B3" s="949" t="str">
        <f>'Deposits (3)'!J4</f>
        <v>obj_0037d#0049</v>
      </c>
      <c r="C3" s="299" t="str">
        <f>_xll.qlRateHelperQuoteName(B3)</f>
        <v>GBPSND_Quote</v>
      </c>
      <c r="D3" s="791" t="e">
        <f>_xll.qlRateHelperQuoteValue($B3,Trigger)</f>
        <v>#NUM!</v>
      </c>
      <c r="E3" s="791"/>
      <c r="F3" s="59" t="b">
        <f>IF(ISERROR(D3),FALSE,TRUE)</f>
        <v>0</v>
      </c>
      <c r="G3" s="59">
        <v>10</v>
      </c>
      <c r="H3" s="59">
        <v>1</v>
      </c>
      <c r="I3" s="947">
        <f>_xll.qlRateHelperEarliestDate($B3,Trigger)</f>
        <v>42181</v>
      </c>
      <c r="J3" s="946">
        <f>_xll.qlRateHelperLatestDate($B3,Trigger)</f>
        <v>42184</v>
      </c>
      <c r="K3" s="399">
        <v>20</v>
      </c>
      <c r="L3" s="399" t="s">
        <v>411</v>
      </c>
    </row>
    <row r="4" spans="2:12" x14ac:dyDescent="0.2">
      <c r="B4" s="949" t="str">
        <f>'Deposits (3)'!J5</f>
        <v>obj_00375#0049</v>
      </c>
      <c r="C4" s="299" t="str">
        <f>_xll.qlRateHelperQuoteName(B4)</f>
        <v>GBPSWD_Quote</v>
      </c>
      <c r="D4" s="791">
        <f>_xll.qlRateHelperQuoteValue($B4,Trigger)</f>
        <v>4.9112999999999995E-3</v>
      </c>
      <c r="E4" s="791"/>
      <c r="F4" s="59" t="b">
        <v>1</v>
      </c>
      <c r="G4" s="59">
        <v>10</v>
      </c>
      <c r="H4" s="59">
        <v>1</v>
      </c>
      <c r="I4" s="947">
        <f>_xll.qlRateHelperEarliestDate($B4,Trigger)</f>
        <v>42180</v>
      </c>
      <c r="J4" s="946">
        <f>_xll.qlRateHelperLatestDate($B4,Trigger)</f>
        <v>42187</v>
      </c>
    </row>
    <row r="5" spans="2:12" x14ac:dyDescent="0.2">
      <c r="B5" s="949" t="str">
        <f>'Deposits (3)'!J6</f>
        <v>obj_0037f#0049</v>
      </c>
      <c r="C5" s="299" t="str">
        <f>_xll.qlRateHelperQuoteName(B5)</f>
        <v>GBP2WD_Quote</v>
      </c>
      <c r="D5" s="791">
        <f>_xll.qlRateHelperQuoteValue($B5,Trigger)</f>
        <v>0</v>
      </c>
      <c r="E5" s="791"/>
      <c r="F5" s="59" t="b">
        <f>IF(ISERROR(D5),FALSE,TRUE)</f>
        <v>1</v>
      </c>
      <c r="G5" s="59">
        <v>10</v>
      </c>
      <c r="H5" s="59">
        <v>1</v>
      </c>
      <c r="I5" s="947">
        <f>_xll.qlRateHelperEarliestDate($B5,Trigger)</f>
        <v>42180</v>
      </c>
      <c r="J5" s="946">
        <f>_xll.qlRateHelperLatestDate($B5,Trigger)</f>
        <v>42194</v>
      </c>
    </row>
    <row r="6" spans="2:12" x14ac:dyDescent="0.2">
      <c r="B6" s="949" t="str">
        <f>'Deposits (3)'!J7</f>
        <v>obj_0037e#0049</v>
      </c>
      <c r="C6" s="299" t="str">
        <f>_xll.qlRateHelperQuoteName(B6)</f>
        <v>GBP3WD_Quote</v>
      </c>
      <c r="D6" s="791" t="e">
        <f>_xll.qlRateHelperQuoteValue($B6,Trigger)</f>
        <v>#NUM!</v>
      </c>
      <c r="E6" s="791"/>
      <c r="F6" s="59" t="b">
        <v>0</v>
      </c>
      <c r="G6" s="59">
        <v>10</v>
      </c>
      <c r="H6" s="59">
        <v>1</v>
      </c>
      <c r="I6" s="947">
        <f>_xll.qlRateHelperEarliestDate($B6,Trigger)</f>
        <v>42180</v>
      </c>
      <c r="J6" s="946">
        <f>_xll.qlRateHelperLatestDate($B6,Trigger)</f>
        <v>42201</v>
      </c>
    </row>
    <row r="7" spans="2:12" x14ac:dyDescent="0.2">
      <c r="B7" s="949" t="str">
        <f>'Deposits (3)'!J8</f>
        <v>obj_00376#0049</v>
      </c>
      <c r="C7" s="299" t="str">
        <f>_xll.qlRateHelperQuoteName(B7)</f>
        <v>GBP1MD_Quote</v>
      </c>
      <c r="D7" s="791">
        <f>_xll.qlRateHelperQuoteValue($B7,Trigger)</f>
        <v>5.0975000000000005E-3</v>
      </c>
      <c r="E7" s="791"/>
      <c r="F7" s="59" t="b">
        <v>1</v>
      </c>
      <c r="G7" s="59">
        <v>10</v>
      </c>
      <c r="H7" s="59">
        <v>1</v>
      </c>
      <c r="I7" s="947">
        <f>_xll.qlRateHelperEarliestDate($B7,Trigger)</f>
        <v>42180</v>
      </c>
      <c r="J7" s="946">
        <f>_xll.qlRateHelperLatestDate($B7,Trigger)</f>
        <v>42212</v>
      </c>
    </row>
    <row r="8" spans="2:12" x14ac:dyDescent="0.2">
      <c r="B8" s="949" t="str">
        <f>'Deposits (3)'!J9</f>
        <v>obj_00371#0049</v>
      </c>
      <c r="C8" s="299" t="str">
        <f>_xll.qlRateHelperQuoteName(B8)</f>
        <v>GBP2MD_Quote</v>
      </c>
      <c r="D8" s="791">
        <f>_xll.qlRateHelperQuoteValue($B8,Trigger)</f>
        <v>5.4230999999999993E-3</v>
      </c>
      <c r="E8" s="791"/>
      <c r="F8" s="59" t="b">
        <v>1</v>
      </c>
      <c r="G8" s="59">
        <v>10</v>
      </c>
      <c r="H8" s="59">
        <v>1</v>
      </c>
      <c r="I8" s="947">
        <f>_xll.qlRateHelperEarliestDate($B8,Trigger)</f>
        <v>42180</v>
      </c>
      <c r="J8" s="946">
        <f>_xll.qlRateHelperLatestDate($B8,Trigger)</f>
        <v>42241</v>
      </c>
    </row>
    <row r="9" spans="2:12" x14ac:dyDescent="0.2">
      <c r="B9" s="949" t="str">
        <f>'Deposits (3)'!J10</f>
        <v>obj_00372#0049</v>
      </c>
      <c r="C9" s="299" t="str">
        <f>_xll.qlRateHelperQuoteName(B9)</f>
        <v>GBP3MD_Quote</v>
      </c>
      <c r="D9" s="791">
        <f>_xll.qlRateHelperQuoteValue($B9,Trigger)</f>
        <v>5.7499999999999999E-3</v>
      </c>
      <c r="E9" s="791"/>
      <c r="F9" s="59" t="b">
        <v>1</v>
      </c>
      <c r="G9" s="59">
        <v>10</v>
      </c>
      <c r="H9" s="59">
        <v>1</v>
      </c>
      <c r="I9" s="947">
        <f>_xll.qlRateHelperEarliestDate($B9,Trigger)</f>
        <v>42180</v>
      </c>
      <c r="J9" s="946">
        <f>_xll.qlRateHelperLatestDate($B9,Trigger)</f>
        <v>42272</v>
      </c>
    </row>
    <row r="10" spans="2:12" x14ac:dyDescent="0.2">
      <c r="B10" s="949" t="str">
        <f>'Deposits (3)'!J11</f>
        <v>obj_00378#0049</v>
      </c>
      <c r="C10" s="299" t="str">
        <f>_xll.qlRateHelperQuoteName(B10)</f>
        <v>GBP4MD_Quote</v>
      </c>
      <c r="D10" s="791">
        <f>_xll.qlRateHelperQuoteValue($B10,Trigger)</f>
        <v>0</v>
      </c>
      <c r="E10" s="791"/>
      <c r="F10" s="59" t="b">
        <f>IF(ISERROR(D10),FALSE,TRUE)</f>
        <v>1</v>
      </c>
      <c r="G10" s="59">
        <v>10</v>
      </c>
      <c r="H10" s="59">
        <v>1</v>
      </c>
      <c r="I10" s="947">
        <f>_xll.qlRateHelperEarliestDate($B10,Trigger)</f>
        <v>42180</v>
      </c>
      <c r="J10" s="946">
        <f>_xll.qlRateHelperLatestDate($B10,Trigger)</f>
        <v>42303</v>
      </c>
    </row>
    <row r="11" spans="2:12" x14ac:dyDescent="0.2">
      <c r="B11" s="949" t="str">
        <f>'Deposits (3)'!J12</f>
        <v>obj_0037a#0049</v>
      </c>
      <c r="C11" s="299" t="str">
        <f>_xll.qlRateHelperQuoteName(B11)</f>
        <v>GBP5MD_Quote</v>
      </c>
      <c r="D11" s="791">
        <f>_xll.qlRateHelperQuoteValue($B11,Trigger)</f>
        <v>0</v>
      </c>
      <c r="E11" s="791"/>
      <c r="F11" s="59" t="b">
        <f>IF(ISERROR(D11),FALSE,TRUE)</f>
        <v>1</v>
      </c>
      <c r="G11" s="59">
        <v>10</v>
      </c>
      <c r="H11" s="59">
        <v>1</v>
      </c>
      <c r="I11" s="947">
        <f>_xll.qlRateHelperEarliestDate($B11,Trigger)</f>
        <v>42180</v>
      </c>
      <c r="J11" s="946">
        <f>_xll.qlRateHelperLatestDate($B11,Trigger)</f>
        <v>42333</v>
      </c>
      <c r="K11" s="399">
        <v>30</v>
      </c>
      <c r="L11" s="399" t="s">
        <v>410</v>
      </c>
    </row>
    <row r="12" spans="2:12" x14ac:dyDescent="0.2">
      <c r="B12" s="949" t="str">
        <f>'Deposits (3)'!J13</f>
        <v>obj_00366#0049</v>
      </c>
      <c r="C12" s="299" t="str">
        <f>_xll.qlRateHelperQuoteName(B12)</f>
        <v>GBP6MD_Quote</v>
      </c>
      <c r="D12" s="791">
        <f>_xll.qlRateHelperQuoteValue($B12,Trigger)</f>
        <v>7.3813000000000004E-3</v>
      </c>
      <c r="E12" s="791"/>
      <c r="F12" s="59" t="b">
        <v>1</v>
      </c>
      <c r="G12" s="59">
        <v>10</v>
      </c>
      <c r="H12" s="59">
        <v>1</v>
      </c>
      <c r="I12" s="947">
        <f>_xll.qlRateHelperEarliestDate($B12,Trigger)</f>
        <v>42180</v>
      </c>
      <c r="J12" s="946">
        <f>_xll.qlRateHelperLatestDate($B12,Trigger)</f>
        <v>42367</v>
      </c>
      <c r="K12" s="399">
        <v>40</v>
      </c>
      <c r="L12" s="399" t="s">
        <v>409</v>
      </c>
    </row>
    <row r="13" spans="2:12" x14ac:dyDescent="0.2">
      <c r="B13" s="949" t="str">
        <f>'Deposits (3)'!J14</f>
        <v>obj_00377#0049</v>
      </c>
      <c r="C13" s="299" t="str">
        <f>_xll.qlRateHelperQuoteName(B13)</f>
        <v>GBP7MD_Quote</v>
      </c>
      <c r="D13" s="791">
        <f>_xll.qlRateHelperQuoteValue($B13,Trigger)</f>
        <v>0</v>
      </c>
      <c r="E13" s="791"/>
      <c r="F13" s="59" t="b">
        <v>0</v>
      </c>
      <c r="G13" s="59">
        <v>10</v>
      </c>
      <c r="H13" s="59">
        <v>1</v>
      </c>
      <c r="I13" s="947">
        <f>_xll.qlRateHelperEarliestDate($B13,Trigger)</f>
        <v>42180</v>
      </c>
      <c r="J13" s="946">
        <f>_xll.qlRateHelperLatestDate($B13,Trigger)</f>
        <v>42394</v>
      </c>
      <c r="K13" s="399">
        <v>50</v>
      </c>
      <c r="L13" s="399" t="s">
        <v>408</v>
      </c>
    </row>
    <row r="14" spans="2:12" x14ac:dyDescent="0.2">
      <c r="B14" s="949" t="str">
        <f>'Deposits (3)'!J15</f>
        <v>obj_00379#0049</v>
      </c>
      <c r="C14" s="299" t="str">
        <f>_xll.qlRateHelperQuoteName(B14)</f>
        <v>GBP8MD_Quote</v>
      </c>
      <c r="D14" s="791">
        <f>_xll.qlRateHelperQuoteValue($B14,Trigger)</f>
        <v>0</v>
      </c>
      <c r="E14" s="791"/>
      <c r="F14" s="59" t="b">
        <v>0</v>
      </c>
      <c r="G14" s="59">
        <v>10</v>
      </c>
      <c r="H14" s="59">
        <v>1</v>
      </c>
      <c r="I14" s="947">
        <f>_xll.qlRateHelperEarliestDate($B14,Trigger)</f>
        <v>42180</v>
      </c>
      <c r="J14" s="946">
        <f>_xll.qlRateHelperLatestDate($B14,Trigger)</f>
        <v>42425</v>
      </c>
      <c r="K14" s="399">
        <v>60</v>
      </c>
      <c r="L14" s="399" t="s">
        <v>407</v>
      </c>
    </row>
    <row r="15" spans="2:12" x14ac:dyDescent="0.2">
      <c r="B15" s="949" t="str">
        <f>'Deposits (3)'!J16</f>
        <v>obj_0037c#0049</v>
      </c>
      <c r="C15" s="299" t="str">
        <f>_xll.qlRateHelperQuoteName(B15)</f>
        <v>GBP9MD_Quote</v>
      </c>
      <c r="D15" s="791">
        <f>_xll.qlRateHelperQuoteValue($B15,Trigger)</f>
        <v>0</v>
      </c>
      <c r="E15" s="791"/>
      <c r="F15" s="59" t="b">
        <v>0</v>
      </c>
      <c r="G15" s="59">
        <v>10</v>
      </c>
      <c r="H15" s="59">
        <v>1</v>
      </c>
      <c r="I15" s="947">
        <f>_xll.qlRateHelperEarliestDate($B15,Trigger)</f>
        <v>42180</v>
      </c>
      <c r="J15" s="946">
        <f>_xll.qlRateHelperLatestDate($B15,Trigger)</f>
        <v>42458</v>
      </c>
    </row>
    <row r="16" spans="2:12" x14ac:dyDescent="0.2">
      <c r="B16" s="949" t="str">
        <f>'Deposits (3)'!J17</f>
        <v>obj_00380#0049</v>
      </c>
      <c r="C16" s="299" t="str">
        <f>_xll.qlRateHelperQuoteName(B16)</f>
        <v>GBP10MD_Quote</v>
      </c>
      <c r="D16" s="791">
        <f>_xll.qlRateHelperQuoteValue($B16,Trigger)</f>
        <v>0</v>
      </c>
      <c r="E16" s="791"/>
      <c r="F16" s="59" t="b">
        <v>0</v>
      </c>
      <c r="G16" s="59">
        <v>10</v>
      </c>
      <c r="H16" s="59">
        <v>1</v>
      </c>
      <c r="I16" s="947">
        <f>_xll.qlRateHelperEarliestDate($B16,Trigger)</f>
        <v>42180</v>
      </c>
      <c r="J16" s="946">
        <f>_xll.qlRateHelperLatestDate($B16,Trigger)</f>
        <v>42485</v>
      </c>
    </row>
    <row r="17" spans="1:13" x14ac:dyDescent="0.2">
      <c r="B17" s="949" t="str">
        <f>'Deposits (3)'!J18</f>
        <v>obj_0037b#0049</v>
      </c>
      <c r="C17" s="299" t="str">
        <f>_xll.qlRateHelperQuoteName(B17)</f>
        <v>GBP11MD_Quote</v>
      </c>
      <c r="D17" s="791">
        <f>_xll.qlRateHelperQuoteValue($B17,Trigger)</f>
        <v>0</v>
      </c>
      <c r="E17" s="791"/>
      <c r="F17" s="59" t="b">
        <v>0</v>
      </c>
      <c r="G17" s="59">
        <v>10</v>
      </c>
      <c r="H17" s="59">
        <v>1</v>
      </c>
      <c r="I17" s="947">
        <f>_xll.qlRateHelperEarliestDate($B17,Trigger)</f>
        <v>42180</v>
      </c>
      <c r="J17" s="946">
        <f>_xll.qlRateHelperLatestDate($B17,Trigger)</f>
        <v>42515</v>
      </c>
    </row>
    <row r="18" spans="1:13" x14ac:dyDescent="0.2">
      <c r="B18" s="949" t="str">
        <f>'Deposits (3)'!J19</f>
        <v>obj_0036d#0049</v>
      </c>
      <c r="C18" s="299" t="str">
        <f>_xll.qlRateHelperQuoteName(B18)</f>
        <v>GBP1YD_Quote</v>
      </c>
      <c r="D18" s="791">
        <f>_xll.qlRateHelperQuoteValue($B18,Trigger)</f>
        <v>1.05588E-2</v>
      </c>
      <c r="E18" s="791"/>
      <c r="F18" s="59" t="b">
        <v>0</v>
      </c>
      <c r="G18" s="59">
        <v>10</v>
      </c>
      <c r="H18" s="59">
        <v>1</v>
      </c>
      <c r="I18" s="947">
        <f>_xll.qlRateHelperEarliestDate($B18,Trigger)</f>
        <v>42180</v>
      </c>
      <c r="J18" s="946">
        <f>_xll.qlRateHelperLatestDate($B18,Trigger)</f>
        <v>42548</v>
      </c>
      <c r="K18" s="399">
        <v>70</v>
      </c>
      <c r="L18" s="399" t="s">
        <v>406</v>
      </c>
    </row>
    <row r="19" spans="1:13" x14ac:dyDescent="0.2">
      <c r="B19" s="949" t="e">
        <f>'Deposits (3)'!#REF!</f>
        <v>#REF!</v>
      </c>
      <c r="C19" s="299" t="e">
        <f>_xll.qlRateHelperQuoteName(B19)</f>
        <v>#VALUE!</v>
      </c>
      <c r="D19" s="791" t="e">
        <f>_xll.qlRateHelperQuoteValue($B19,Trigger)</f>
        <v>#VALUE!</v>
      </c>
      <c r="E19" s="791"/>
      <c r="F19" s="59" t="b">
        <f>IF(ISERROR(D19),FALSE,TRUE)</f>
        <v>0</v>
      </c>
      <c r="G19" s="59">
        <v>10</v>
      </c>
      <c r="H19" s="59">
        <v>1</v>
      </c>
      <c r="I19" s="947" t="e">
        <f>_xll.qlRateHelperEarliestDate($B19,Trigger)</f>
        <v>#VALUE!</v>
      </c>
      <c r="J19" s="946" t="e">
        <f>_xll.qlRateHelperLatestDate($B19,Trigger)</f>
        <v>#VALUE!</v>
      </c>
    </row>
    <row r="20" spans="1:13" x14ac:dyDescent="0.2">
      <c r="A20" s="965" t="b">
        <v>0</v>
      </c>
      <c r="B20" s="963" t="str">
        <f>Futures!J3</f>
        <v>obj_003cf#0050</v>
      </c>
      <c r="C20" s="796" t="str">
        <f>_xll.qlRateHelperQuoteName(B20)</f>
        <v>GBPFUT3MN5_Quote</v>
      </c>
      <c r="D20" s="962" t="e">
        <f>_xll.qlRateHelperQuoteValue($B20,Trigger)</f>
        <v>#NUM!</v>
      </c>
      <c r="E20" s="795" t="e">
        <f>_xll.qlFuturesRateHelperConvexityAdjustment($B20,Trigger)</f>
        <v>#NUM!</v>
      </c>
      <c r="F20" s="794" t="b">
        <v>0</v>
      </c>
      <c r="G20" s="794">
        <v>60</v>
      </c>
      <c r="H20" s="794">
        <v>1</v>
      </c>
      <c r="I20" s="961">
        <f>_xll.qlRateHelperEarliestDate($B20,Trigger)</f>
        <v>42200</v>
      </c>
      <c r="J20" s="960">
        <f>_xll.qlRateHelperLatestDate($B20,Trigger)</f>
        <v>42292</v>
      </c>
      <c r="M20" s="950"/>
    </row>
    <row r="21" spans="1:13" x14ac:dyDescent="0.2">
      <c r="A21" s="280" t="b">
        <v>0</v>
      </c>
      <c r="B21" s="949" t="str">
        <f>Futures!J4</f>
        <v>obj_003c0#0050</v>
      </c>
      <c r="C21" s="299" t="str">
        <f>_xll.qlRateHelperQuoteName(B21)</f>
        <v>GBPFUT3MQ5_Quote</v>
      </c>
      <c r="D21" s="958" t="e">
        <f>_xll.qlRateHelperQuoteValue($B21,Trigger)</f>
        <v>#NUM!</v>
      </c>
      <c r="E21" s="791" t="e">
        <f>_xll.qlFuturesRateHelperConvexityAdjustment($B21,Trigger)</f>
        <v>#NUM!</v>
      </c>
      <c r="F21" s="59" t="b">
        <v>0</v>
      </c>
      <c r="G21" s="59">
        <v>60</v>
      </c>
      <c r="H21" s="59">
        <v>1</v>
      </c>
      <c r="I21" s="947">
        <f>_xll.qlRateHelperEarliestDate($B21,Trigger)</f>
        <v>42235</v>
      </c>
      <c r="J21" s="946">
        <f>_xll.qlRateHelperLatestDate($B21,Trigger)</f>
        <v>42327</v>
      </c>
      <c r="M21" s="950"/>
    </row>
    <row r="22" spans="1:13" x14ac:dyDescent="0.2">
      <c r="A22" s="280" t="b">
        <v>0</v>
      </c>
      <c r="B22" s="949" t="str">
        <f>Futures!J5</f>
        <v>obj_003af#0050</v>
      </c>
      <c r="C22" s="299" t="str">
        <f>_xll.qlRateHelperQuoteName(B22)</f>
        <v>GBPFUT3MU5_Quote</v>
      </c>
      <c r="D22" s="958">
        <f>_xll.qlRateHelperQuoteValue($B22,Trigger)</f>
        <v>99.35499999999999</v>
      </c>
      <c r="E22" s="791">
        <f>_xll.qlFuturesRateHelperConvexityAdjustment($B22,Trigger)</f>
        <v>6.209964952381622E-6</v>
      </c>
      <c r="F22" s="59" t="b">
        <v>0</v>
      </c>
      <c r="G22" s="59">
        <v>60</v>
      </c>
      <c r="H22" s="59">
        <v>1</v>
      </c>
      <c r="I22" s="947">
        <f>_xll.qlRateHelperEarliestDate($B22,Trigger)</f>
        <v>42263</v>
      </c>
      <c r="J22" s="946">
        <f>_xll.qlRateHelperLatestDate($B22,Trigger)</f>
        <v>42354</v>
      </c>
      <c r="M22" s="950"/>
    </row>
    <row r="23" spans="1:13" x14ac:dyDescent="0.2">
      <c r="A23" s="280" t="b">
        <v>0</v>
      </c>
      <c r="B23" s="949" t="str">
        <f>Futures!J6</f>
        <v>obj_003ab#0050</v>
      </c>
      <c r="C23" s="299" t="str">
        <f>_xll.qlRateHelperQuoteName(B23)</f>
        <v>GBPFUT3MV5_Quote</v>
      </c>
      <c r="D23" s="958" t="e">
        <f>_xll.qlRateHelperQuoteValue($B23,Trigger)</f>
        <v>#NUM!</v>
      </c>
      <c r="E23" s="791" t="e">
        <f>_xll.qlFuturesRateHelperConvexityAdjustment($B23,Trigger)</f>
        <v>#NUM!</v>
      </c>
      <c r="F23" s="59" t="b">
        <v>0</v>
      </c>
      <c r="G23" s="59">
        <v>60</v>
      </c>
      <c r="H23" s="59">
        <v>1</v>
      </c>
      <c r="I23" s="947">
        <f>_xll.qlRateHelperEarliestDate($B23,Trigger)</f>
        <v>42298</v>
      </c>
      <c r="J23" s="946">
        <f>_xll.qlRateHelperLatestDate($B23,Trigger)</f>
        <v>42390</v>
      </c>
      <c r="M23" s="950"/>
    </row>
    <row r="24" spans="1:13" x14ac:dyDescent="0.2">
      <c r="A24" s="280" t="b">
        <v>0</v>
      </c>
      <c r="B24" s="949" t="str">
        <f>Futures!J7</f>
        <v>obj_003ca#0050</v>
      </c>
      <c r="C24" s="299" t="str">
        <f>_xll.qlRateHelperQuoteName(B24)</f>
        <v>GBPFUT3MX5_Quote</v>
      </c>
      <c r="D24" s="958" t="e">
        <f>_xll.qlRateHelperQuoteValue($B24,Trigger)</f>
        <v>#NUM!</v>
      </c>
      <c r="E24" s="791" t="e">
        <f>_xll.qlFuturesRateHelperConvexityAdjustment($B24,Trigger)</f>
        <v>#NUM!</v>
      </c>
      <c r="F24" s="59" t="b">
        <v>0</v>
      </c>
      <c r="G24" s="59">
        <v>60</v>
      </c>
      <c r="H24" s="59">
        <v>1</v>
      </c>
      <c r="I24" s="947">
        <f>_xll.qlRateHelperEarliestDate($B24,Trigger)</f>
        <v>42326</v>
      </c>
      <c r="J24" s="946">
        <f>_xll.qlRateHelperLatestDate($B24,Trigger)</f>
        <v>42418</v>
      </c>
      <c r="M24" s="950"/>
    </row>
    <row r="25" spans="1:13" x14ac:dyDescent="0.2">
      <c r="A25" s="280" t="b">
        <v>0</v>
      </c>
      <c r="B25" s="949" t="str">
        <f>Futures!J8</f>
        <v>obj_003b4#0050</v>
      </c>
      <c r="C25" s="299" t="str">
        <f>_xll.qlRateHelperQuoteName(B25)</f>
        <v>GBPFUT3MZ5_Quote</v>
      </c>
      <c r="D25" s="958">
        <f>_xll.qlRateHelperQuoteValue($B25,Trigger)</f>
        <v>99.224999999999994</v>
      </c>
      <c r="E25" s="791">
        <f>_xll.qlFuturesRateHelperConvexityAdjustment($B25,Trigger)</f>
        <v>1.737598557318442E-5</v>
      </c>
      <c r="F25" s="59" t="b">
        <v>0</v>
      </c>
      <c r="G25" s="59">
        <v>60</v>
      </c>
      <c r="H25" s="59">
        <v>1</v>
      </c>
      <c r="I25" s="947">
        <f>_xll.qlRateHelperEarliestDate($B25,Trigger)</f>
        <v>42354</v>
      </c>
      <c r="J25" s="946">
        <f>_xll.qlRateHelperLatestDate($B25,Trigger)</f>
        <v>42445</v>
      </c>
      <c r="M25" s="950"/>
    </row>
    <row r="26" spans="1:13" x14ac:dyDescent="0.2">
      <c r="A26" s="280" t="b">
        <v>0</v>
      </c>
      <c r="B26" s="949" t="str">
        <f>Futures!J9</f>
        <v>obj_003b2#0050</v>
      </c>
      <c r="C26" s="299" t="str">
        <f>_xll.qlRateHelperQuoteName(B26)</f>
        <v>GBPFUT3MF6_Quote</v>
      </c>
      <c r="D26" s="958" t="e">
        <f>_xll.qlRateHelperQuoteValue($B26,Trigger)</f>
        <v>#NUM!</v>
      </c>
      <c r="E26" s="791" t="e">
        <f>_xll.qlFuturesRateHelperConvexityAdjustment($B26,Trigger)</f>
        <v>#NUM!</v>
      </c>
      <c r="F26" s="59" t="b">
        <v>0</v>
      </c>
      <c r="G26" s="59">
        <v>60</v>
      </c>
      <c r="H26" s="59">
        <v>1</v>
      </c>
      <c r="I26" s="947">
        <f>_xll.qlRateHelperEarliestDate($B26,Trigger)</f>
        <v>42389</v>
      </c>
      <c r="J26" s="946">
        <f>_xll.qlRateHelperLatestDate($B26,Trigger)</f>
        <v>42480</v>
      </c>
      <c r="M26" s="950"/>
    </row>
    <row r="27" spans="1:13" x14ac:dyDescent="0.2">
      <c r="A27" s="280" t="b">
        <v>0</v>
      </c>
      <c r="B27" s="949" t="str">
        <f>Futures!J10</f>
        <v>obj_003a8#0050</v>
      </c>
      <c r="C27" s="299" t="str">
        <f>_xll.qlRateHelperQuoteName(B27)</f>
        <v>GBPFUT3MG6_Quote</v>
      </c>
      <c r="D27" s="958" t="e">
        <f>_xll.qlRateHelperQuoteValue($B27,Trigger)</f>
        <v>#NUM!</v>
      </c>
      <c r="E27" s="791" t="e">
        <f>_xll.qlFuturesRateHelperConvexityAdjustment($B27,Trigger)</f>
        <v>#NUM!</v>
      </c>
      <c r="F27" s="59" t="b">
        <v>0</v>
      </c>
      <c r="G27" s="59">
        <v>60</v>
      </c>
      <c r="H27" s="59">
        <v>1</v>
      </c>
      <c r="I27" s="947">
        <f>_xll.qlRateHelperEarliestDate($B27,Trigger)</f>
        <v>42417</v>
      </c>
      <c r="J27" s="946">
        <f>_xll.qlRateHelperLatestDate($B27,Trigger)</f>
        <v>42507</v>
      </c>
      <c r="M27" s="950"/>
    </row>
    <row r="28" spans="1:13" x14ac:dyDescent="0.2">
      <c r="A28" s="280" t="b">
        <v>0</v>
      </c>
      <c r="B28" s="949" t="str">
        <f>Futures!J11</f>
        <v>obj_003c6#0050</v>
      </c>
      <c r="C28" s="299" t="str">
        <f>_xll.qlRateHelperQuoteName(B28)</f>
        <v>GBPFUT3MH6_Quote</v>
      </c>
      <c r="D28" s="958">
        <f>_xll.qlRateHelperQuoteValue($B28,Trigger)</f>
        <v>99.064999999999998</v>
      </c>
      <c r="E28" s="791">
        <f>_xll.qlFuturesRateHelperConvexityAdjustment($B28,Trigger)</f>
        <v>3.3153527842083545E-5</v>
      </c>
      <c r="F28" s="59" t="b">
        <v>0</v>
      </c>
      <c r="G28" s="59">
        <v>60</v>
      </c>
      <c r="H28" s="59">
        <v>1</v>
      </c>
      <c r="I28" s="947">
        <f>_xll.qlRateHelperEarliestDate($B28,Trigger)</f>
        <v>42445</v>
      </c>
      <c r="J28" s="946">
        <f>_xll.qlRateHelperLatestDate($B28,Trigger)</f>
        <v>42537</v>
      </c>
      <c r="M28" s="950"/>
    </row>
    <row r="29" spans="1:13" ht="11.25" customHeight="1" x14ac:dyDescent="0.2">
      <c r="A29" s="280" t="b">
        <v>0</v>
      </c>
      <c r="B29" s="949" t="str">
        <f>Futures!J12</f>
        <v>obj_003a9#0050</v>
      </c>
      <c r="C29" s="299" t="str">
        <f>_xll.qlRateHelperQuoteName(B29)</f>
        <v>GBPFUT3MJ6_Quote</v>
      </c>
      <c r="D29" s="958" t="e">
        <f>_xll.qlRateHelperQuoteValue($B29,Trigger)</f>
        <v>#NUM!</v>
      </c>
      <c r="E29" s="791" t="e">
        <f>_xll.qlFuturesRateHelperConvexityAdjustment($B29,Trigger)</f>
        <v>#NUM!</v>
      </c>
      <c r="F29" s="59" t="b">
        <v>0</v>
      </c>
      <c r="G29" s="59">
        <v>60</v>
      </c>
      <c r="H29" s="59">
        <v>1</v>
      </c>
      <c r="I29" s="947">
        <f>_xll.qlRateHelperEarliestDate($B29,Trigger)</f>
        <v>42480</v>
      </c>
      <c r="J29" s="946">
        <f>_xll.qlRateHelperLatestDate($B29,Trigger)</f>
        <v>42571</v>
      </c>
      <c r="M29" s="950"/>
    </row>
    <row r="30" spans="1:13" x14ac:dyDescent="0.2">
      <c r="A30" s="280" t="b">
        <v>0</v>
      </c>
      <c r="B30" s="949" t="str">
        <f>Futures!J13</f>
        <v>obj_003bf#0050</v>
      </c>
      <c r="C30" s="299" t="str">
        <f>_xll.qlRateHelperQuoteName(B30)</f>
        <v>GBPFUT3MK6_Quote</v>
      </c>
      <c r="D30" s="958" t="e">
        <f>_xll.qlRateHelperQuoteValue($B30,Trigger)</f>
        <v>#NUM!</v>
      </c>
      <c r="E30" s="791" t="e">
        <f>_xll.qlFuturesRateHelperConvexityAdjustment($B30,Trigger)</f>
        <v>#NUM!</v>
      </c>
      <c r="F30" s="59" t="b">
        <v>0</v>
      </c>
      <c r="G30" s="59">
        <v>60</v>
      </c>
      <c r="H30" s="59">
        <v>1</v>
      </c>
      <c r="I30" s="947">
        <f>_xll.qlRateHelperEarliestDate($B30,Trigger)</f>
        <v>42508</v>
      </c>
      <c r="J30" s="946">
        <f>_xll.qlRateHelperLatestDate($B30,Trigger)</f>
        <v>42600</v>
      </c>
      <c r="M30" s="950"/>
    </row>
    <row r="31" spans="1:13" x14ac:dyDescent="0.2">
      <c r="A31" s="280" t="b">
        <v>0</v>
      </c>
      <c r="B31" s="949" t="str">
        <f>Futures!J14</f>
        <v>obj_003bd#0050</v>
      </c>
      <c r="C31" s="299" t="str">
        <f>_xll.qlRateHelperQuoteName(B31)</f>
        <v>GBPFUT3MM6_Quote</v>
      </c>
      <c r="D31" s="958">
        <f>_xll.qlRateHelperQuoteValue($B31,Trigger)</f>
        <v>98.89500000000001</v>
      </c>
      <c r="E31" s="791">
        <f>_xll.qlFuturesRateHelperConvexityAdjustment($B31,Trigger)</f>
        <v>5.3204470337673838E-5</v>
      </c>
      <c r="F31" s="59" t="b">
        <v>0</v>
      </c>
      <c r="G31" s="59">
        <v>60</v>
      </c>
      <c r="H31" s="59">
        <v>1</v>
      </c>
      <c r="I31" s="947">
        <f>_xll.qlRateHelperEarliestDate($B31,Trigger)</f>
        <v>42536</v>
      </c>
      <c r="J31" s="946">
        <f>_xll.qlRateHelperLatestDate($B31,Trigger)</f>
        <v>42628</v>
      </c>
      <c r="M31" s="950"/>
    </row>
    <row r="32" spans="1:13" x14ac:dyDescent="0.2">
      <c r="A32" s="280" t="b">
        <v>1</v>
      </c>
      <c r="B32" s="949" t="str">
        <f>Futures!J15</f>
        <v>obj_003cc#0050</v>
      </c>
      <c r="C32" s="299" t="str">
        <f>_xll.qlRateHelperQuoteName(B32)</f>
        <v>GBPFUT3MU6_Quote</v>
      </c>
      <c r="D32" s="958">
        <f>_xll.qlRateHelperQuoteValue($B32,Trigger)</f>
        <v>98.715000000000003</v>
      </c>
      <c r="E32" s="791">
        <f>_xll.qlFuturesRateHelperConvexityAdjustment($B32,Trigger)</f>
        <v>7.9329492711711639E-5</v>
      </c>
      <c r="F32" s="59" t="b">
        <v>0</v>
      </c>
      <c r="G32" s="59">
        <v>60</v>
      </c>
      <c r="H32" s="59">
        <v>1</v>
      </c>
      <c r="I32" s="947">
        <f>_xll.qlRateHelperEarliestDate($B32,Trigger)</f>
        <v>42634</v>
      </c>
      <c r="J32" s="946">
        <f>_xll.qlRateHelperLatestDate($B32,Trigger)</f>
        <v>42725</v>
      </c>
      <c r="M32" s="950"/>
    </row>
    <row r="33" spans="1:13" x14ac:dyDescent="0.2">
      <c r="A33" s="280" t="b">
        <v>1</v>
      </c>
      <c r="B33" s="949" t="str">
        <f>Futures!J16</f>
        <v>obj_003be#0050</v>
      </c>
      <c r="C33" s="299" t="str">
        <f>_xll.qlRateHelperQuoteName(B33)</f>
        <v>GBPFUT3MZ6_Quote</v>
      </c>
      <c r="D33" s="958">
        <f>_xll.qlRateHelperQuoteValue($B33,Trigger)</f>
        <v>98.545000000000002</v>
      </c>
      <c r="E33" s="791">
        <f>_xll.qlFuturesRateHelperConvexityAdjustment($B33,Trigger)</f>
        <v>1.0781573774619127E-4</v>
      </c>
      <c r="F33" s="59" t="b">
        <v>0</v>
      </c>
      <c r="G33" s="59">
        <v>60</v>
      </c>
      <c r="H33" s="59">
        <v>1</v>
      </c>
      <c r="I33" s="947">
        <f>_xll.qlRateHelperEarliestDate($B33,Trigger)</f>
        <v>42725</v>
      </c>
      <c r="J33" s="946">
        <f>_xll.qlRateHelperLatestDate($B33,Trigger)</f>
        <v>42815</v>
      </c>
      <c r="M33" s="950"/>
    </row>
    <row r="34" spans="1:13" x14ac:dyDescent="0.2">
      <c r="A34" s="280" t="b">
        <v>1</v>
      </c>
      <c r="B34" s="949" t="str">
        <f>Futures!J17</f>
        <v>obj_003bb#0050</v>
      </c>
      <c r="C34" s="299" t="str">
        <f>_xll.qlRateHelperQuoteName(B34)</f>
        <v>GBPFUT3MH7_Quote</v>
      </c>
      <c r="D34" s="958">
        <f>_xll.qlRateHelperQuoteValue($B34,Trigger)</f>
        <v>98.39500000000001</v>
      </c>
      <c r="E34" s="791">
        <f>_xll.qlFuturesRateHelperConvexityAdjustment($B34,Trigger)</f>
        <v>1.3864562049647767E-4</v>
      </c>
      <c r="F34" s="59" t="b">
        <v>0</v>
      </c>
      <c r="G34" s="59">
        <v>60</v>
      </c>
      <c r="H34" s="59">
        <v>1</v>
      </c>
      <c r="I34" s="947">
        <f>_xll.qlRateHelperEarliestDate($B34,Trigger)</f>
        <v>42809</v>
      </c>
      <c r="J34" s="946">
        <f>_xll.qlRateHelperLatestDate($B34,Trigger)</f>
        <v>42901</v>
      </c>
      <c r="M34" s="950"/>
    </row>
    <row r="35" spans="1:13" x14ac:dyDescent="0.2">
      <c r="A35" s="280" t="b">
        <v>1</v>
      </c>
      <c r="B35" s="949" t="str">
        <f>Futures!J18</f>
        <v>obj_003b7#0050</v>
      </c>
      <c r="C35" s="299" t="str">
        <f>_xll.qlRateHelperQuoteName(B35)</f>
        <v>GBPFUT3MM7_Quote</v>
      </c>
      <c r="D35" s="958">
        <f>_xll.qlRateHelperQuoteValue($B35,Trigger)</f>
        <v>98.265000000000001</v>
      </c>
      <c r="E35" s="791">
        <f>_xll.qlFuturesRateHelperConvexityAdjustment($B35,Trigger)</f>
        <v>1.7821150717739105E-4</v>
      </c>
      <c r="F35" s="59" t="b">
        <v>0</v>
      </c>
      <c r="G35" s="59">
        <v>60</v>
      </c>
      <c r="H35" s="59">
        <v>1</v>
      </c>
      <c r="I35" s="947">
        <f>_xll.qlRateHelperEarliestDate($B35,Trigger)</f>
        <v>42907</v>
      </c>
      <c r="J35" s="946">
        <f>_xll.qlRateHelperLatestDate($B35,Trigger)</f>
        <v>42999</v>
      </c>
      <c r="M35" s="950"/>
    </row>
    <row r="36" spans="1:13" x14ac:dyDescent="0.2">
      <c r="A36" s="280" t="b">
        <v>1</v>
      </c>
      <c r="B36" s="949" t="str">
        <f>Futures!J19</f>
        <v>obj_003c4#0050</v>
      </c>
      <c r="C36" s="299" t="str">
        <f>_xll.qlRateHelperQuoteName(B36)</f>
        <v>GBPFUT3MU7_Quote</v>
      </c>
      <c r="D36" s="958">
        <f>_xll.qlRateHelperQuoteValue($B36,Trigger)</f>
        <v>98.155000000000001</v>
      </c>
      <c r="E36" s="791">
        <f>_xll.qlFuturesRateHelperConvexityAdjustment($B36,Trigger)</f>
        <v>2.1856255636127769E-4</v>
      </c>
      <c r="F36" s="59" t="b">
        <v>0</v>
      </c>
      <c r="G36" s="59">
        <v>60</v>
      </c>
      <c r="H36" s="59">
        <v>1</v>
      </c>
      <c r="I36" s="947">
        <f>_xll.qlRateHelperEarliestDate($B36,Trigger)</f>
        <v>42998</v>
      </c>
      <c r="J36" s="946">
        <f>_xll.qlRateHelperLatestDate($B36,Trigger)</f>
        <v>43089</v>
      </c>
      <c r="M36" s="950"/>
    </row>
    <row r="37" spans="1:13" x14ac:dyDescent="0.2">
      <c r="A37" s="280" t="b">
        <v>1</v>
      </c>
      <c r="B37" s="949" t="str">
        <f>Futures!J20</f>
        <v>obj_003d0#0050</v>
      </c>
      <c r="C37" s="299" t="str">
        <f>_xll.qlRateHelperQuoteName(B37)</f>
        <v>GBPFUT3MZ7_Quote</v>
      </c>
      <c r="D37" s="958">
        <f>_xll.qlRateHelperQuoteValue($B37,Trigger)</f>
        <v>98.064999999999998</v>
      </c>
      <c r="E37" s="791">
        <f>_xll.qlFuturesRateHelperConvexityAdjustment($B37,Trigger)</f>
        <v>2.6261992631611134E-4</v>
      </c>
      <c r="F37" s="59" t="b">
        <v>0</v>
      </c>
      <c r="G37" s="59">
        <v>30</v>
      </c>
      <c r="H37" s="59">
        <v>1</v>
      </c>
      <c r="I37" s="947">
        <f>_xll.qlRateHelperEarliestDate($B37,Trigger)</f>
        <v>43089</v>
      </c>
      <c r="J37" s="946">
        <f>_xll.qlRateHelperLatestDate($B37,Trigger)</f>
        <v>43179</v>
      </c>
      <c r="M37" s="950"/>
    </row>
    <row r="38" spans="1:13" x14ac:dyDescent="0.2">
      <c r="A38" s="280" t="b">
        <v>1</v>
      </c>
      <c r="B38" s="949" t="str">
        <f>Futures!J21</f>
        <v>obj_003b3#0050</v>
      </c>
      <c r="C38" s="299" t="str">
        <f>_xll.qlRateHelperQuoteName(B38)</f>
        <v>GBPFUT3MH8_Quote</v>
      </c>
      <c r="D38" s="958">
        <f>_xll.qlRateHelperQuoteValue($B38,Trigger)</f>
        <v>97.984999999999999</v>
      </c>
      <c r="E38" s="791">
        <f>_xll.qlFuturesRateHelperConvexityAdjustment($B38,Trigger)</f>
        <v>3.1188251689741499E-4</v>
      </c>
      <c r="F38" s="59" t="b">
        <v>0</v>
      </c>
      <c r="G38" s="59">
        <v>30</v>
      </c>
      <c r="H38" s="59">
        <v>1</v>
      </c>
      <c r="I38" s="947">
        <f>_xll.qlRateHelperEarliestDate($B38,Trigger)</f>
        <v>43180</v>
      </c>
      <c r="J38" s="946">
        <f>_xll.qlRateHelperLatestDate($B38,Trigger)</f>
        <v>43272</v>
      </c>
      <c r="M38" s="950"/>
    </row>
    <row r="39" spans="1:13" x14ac:dyDescent="0.2">
      <c r="A39" s="280" t="b">
        <v>1</v>
      </c>
      <c r="B39" s="949" t="str">
        <f>Futures!J22</f>
        <v>obj_003c7#0050</v>
      </c>
      <c r="C39" s="299" t="str">
        <f>_xll.qlRateHelperQuoteName(B39)</f>
        <v>GBPFUT3MM8_Quote</v>
      </c>
      <c r="D39" s="958">
        <f>_xll.qlRateHelperQuoteValue($B39,Trigger)</f>
        <v>97.905000000000001</v>
      </c>
      <c r="E39" s="791">
        <f>_xll.qlFuturesRateHelperConvexityAdjustment($B39,Trigger)</f>
        <v>3.6381362065675076E-4</v>
      </c>
      <c r="F39" s="59" t="b">
        <v>0</v>
      </c>
      <c r="G39" s="59">
        <v>30</v>
      </c>
      <c r="H39" s="59">
        <v>1</v>
      </c>
      <c r="I39" s="947">
        <f>_xll.qlRateHelperEarliestDate($B39,Trigger)</f>
        <v>43271</v>
      </c>
      <c r="J39" s="946">
        <f>_xll.qlRateHelperLatestDate($B39,Trigger)</f>
        <v>43363</v>
      </c>
      <c r="M39" s="950"/>
    </row>
    <row r="40" spans="1:13" x14ac:dyDescent="0.2">
      <c r="A40" s="280" t="b">
        <v>1</v>
      </c>
      <c r="B40" s="949" t="str">
        <f>Futures!J23</f>
        <v>obj_003aa#0050</v>
      </c>
      <c r="C40" s="299" t="str">
        <f>_xll.qlRateHelperQuoteName(B40)</f>
        <v>GBPFUT3MU8_Quote</v>
      </c>
      <c r="D40" s="958">
        <f>_xll.qlRateHelperQuoteValue($B40,Trigger)</f>
        <v>97.835000000000008</v>
      </c>
      <c r="E40" s="791">
        <f>_xll.qlFuturesRateHelperConvexityAdjustment($B40,Trigger)</f>
        <v>4.186659111343144E-4</v>
      </c>
      <c r="F40" s="59" t="b">
        <v>0</v>
      </c>
      <c r="G40" s="59">
        <v>30</v>
      </c>
      <c r="H40" s="59">
        <v>1</v>
      </c>
      <c r="I40" s="947">
        <f>_xll.qlRateHelperEarliestDate($B40,Trigger)</f>
        <v>43362</v>
      </c>
      <c r="J40" s="946">
        <f>_xll.qlRateHelperLatestDate($B40,Trigger)</f>
        <v>43453</v>
      </c>
      <c r="M40" s="950"/>
    </row>
    <row r="41" spans="1:13" x14ac:dyDescent="0.2">
      <c r="A41" s="280" t="b">
        <v>1</v>
      </c>
      <c r="B41" s="949" t="str">
        <f>Futures!J24</f>
        <v>obj_003ae#0050</v>
      </c>
      <c r="C41" s="299" t="str">
        <f>_xll.qlRateHelperQuoteName(B41)</f>
        <v>GBPFUT3MZ8_Quote</v>
      </c>
      <c r="D41" s="958">
        <f>_xll.qlRateHelperQuoteValue($B41,Trigger)</f>
        <v>97.765000000000001</v>
      </c>
      <c r="E41" s="791">
        <f>_xll.qlFuturesRateHelperConvexityAdjustment($B41,Trigger)</f>
        <v>4.7689325180125795E-4</v>
      </c>
      <c r="F41" s="59" t="b">
        <v>0</v>
      </c>
      <c r="G41" s="59">
        <v>30</v>
      </c>
      <c r="H41" s="59">
        <v>1</v>
      </c>
      <c r="I41" s="947">
        <f>_xll.qlRateHelperEarliestDate($B41,Trigger)</f>
        <v>43453</v>
      </c>
      <c r="J41" s="946">
        <f>_xll.qlRateHelperLatestDate($B41,Trigger)</f>
        <v>43543</v>
      </c>
      <c r="M41" s="950"/>
    </row>
    <row r="42" spans="1:13" x14ac:dyDescent="0.2">
      <c r="A42" s="280" t="b">
        <v>1</v>
      </c>
      <c r="B42" s="949" t="str">
        <f>Futures!J25</f>
        <v>obj_003c3#0050</v>
      </c>
      <c r="C42" s="299" t="str">
        <f>_xll.qlRateHelperQuoteName(B42)</f>
        <v>GBPFUT3MH9_Quote</v>
      </c>
      <c r="D42" s="958">
        <f>_xll.qlRateHelperQuoteValue($B42,Trigger)</f>
        <v>97.694999999999993</v>
      </c>
      <c r="E42" s="791">
        <f>_xll.qlFuturesRateHelperConvexityAdjustment($B42,Trigger)</f>
        <v>5.4053155529771321E-4</v>
      </c>
      <c r="F42" s="59" t="b">
        <v>0</v>
      </c>
      <c r="G42" s="59">
        <v>30</v>
      </c>
      <c r="H42" s="59">
        <v>1</v>
      </c>
      <c r="I42" s="947">
        <f>_xll.qlRateHelperEarliestDate($B42,Trigger)</f>
        <v>43544</v>
      </c>
      <c r="J42" s="946">
        <f>_xll.qlRateHelperLatestDate($B42,Trigger)</f>
        <v>43636</v>
      </c>
      <c r="M42" s="950"/>
    </row>
    <row r="43" spans="1:13" x14ac:dyDescent="0.2">
      <c r="A43" s="280" t="b">
        <v>1</v>
      </c>
      <c r="B43" s="949" t="str">
        <f>Futures!J26</f>
        <v>obj_003c1#0050</v>
      </c>
      <c r="C43" s="299" t="str">
        <f>_xll.qlRateHelperQuoteName(B43)</f>
        <v>GBPFUT3MM9_Quote</v>
      </c>
      <c r="D43" s="958">
        <f>_xll.qlRateHelperQuoteValue($B43,Trigger)</f>
        <v>97.63</v>
      </c>
      <c r="E43" s="791">
        <f>_xll.qlFuturesRateHelperConvexityAdjustment($B43,Trigger)</f>
        <v>6.0614160992253059E-4</v>
      </c>
      <c r="F43" s="59" t="b">
        <v>0</v>
      </c>
      <c r="G43" s="59">
        <v>30</v>
      </c>
      <c r="H43" s="59">
        <v>1</v>
      </c>
      <c r="I43" s="947">
        <f>_xll.qlRateHelperEarliestDate($B43,Trigger)</f>
        <v>43635</v>
      </c>
      <c r="J43" s="946">
        <f>_xll.qlRateHelperLatestDate($B43,Trigger)</f>
        <v>43727</v>
      </c>
      <c r="M43" s="950"/>
    </row>
    <row r="44" spans="1:13" x14ac:dyDescent="0.2">
      <c r="A44" s="280" t="b">
        <v>1</v>
      </c>
      <c r="B44" s="949" t="str">
        <f>Futures!J27</f>
        <v>obj_003ba#0050</v>
      </c>
      <c r="C44" s="299" t="str">
        <f>_xll.qlRateHelperQuoteName(B44)</f>
        <v>GBPFUT3MU9_Quote</v>
      </c>
      <c r="D44" s="958">
        <f>_xll.qlRateHelperQuoteValue($B44,Trigger)</f>
        <v>97.564999999999998</v>
      </c>
      <c r="E44" s="791">
        <f>_xll.qlFuturesRateHelperConvexityAdjustment($B44,Trigger)</f>
        <v>6.7418170958681003E-4</v>
      </c>
      <c r="F44" s="59" t="b">
        <v>0</v>
      </c>
      <c r="G44" s="59">
        <v>30</v>
      </c>
      <c r="H44" s="59">
        <v>1</v>
      </c>
      <c r="I44" s="947">
        <f>_xll.qlRateHelperEarliestDate($B44,Trigger)</f>
        <v>43726</v>
      </c>
      <c r="J44" s="946">
        <f>_xll.qlRateHelperLatestDate($B44,Trigger)</f>
        <v>43817</v>
      </c>
      <c r="M44" s="950"/>
    </row>
    <row r="45" spans="1:13" x14ac:dyDescent="0.2">
      <c r="A45" s="280" t="b">
        <v>1</v>
      </c>
      <c r="B45" s="949" t="str">
        <f>Futures!J28</f>
        <v>obj_003b1#0050</v>
      </c>
      <c r="C45" s="299" t="str">
        <f>_xll.qlRateHelperQuoteName(B45)</f>
        <v>GBPFUT3MZ9_Quote</v>
      </c>
      <c r="D45" s="958">
        <f>_xll.qlRateHelperQuoteValue($B45,Trigger)</f>
        <v>97.490000000000009</v>
      </c>
      <c r="E45" s="791">
        <f>_xll.qlFuturesRateHelperConvexityAdjustment($B45,Trigger)</f>
        <v>7.461342935863207E-4</v>
      </c>
      <c r="F45" s="59" t="b">
        <v>0</v>
      </c>
      <c r="G45" s="59">
        <v>30</v>
      </c>
      <c r="H45" s="59">
        <v>1</v>
      </c>
      <c r="I45" s="947">
        <f>_xll.qlRateHelperEarliestDate($B45,Trigger)</f>
        <v>43817</v>
      </c>
      <c r="J45" s="946">
        <f>_xll.qlRateHelperLatestDate($B45,Trigger)</f>
        <v>43908</v>
      </c>
      <c r="M45" s="950"/>
    </row>
    <row r="46" spans="1:13" x14ac:dyDescent="0.2">
      <c r="A46" s="280" t="b">
        <v>1</v>
      </c>
      <c r="B46" s="949" t="str">
        <f>Futures!J29</f>
        <v>obj_003c8#0050</v>
      </c>
      <c r="C46" s="299" t="str">
        <f>_xll.qlRateHelperQuoteName(B46)</f>
        <v>GBPFUT3MH0_Quote</v>
      </c>
      <c r="D46" s="958">
        <f>_xll.qlRateHelperQuoteValue($B46,Trigger)</f>
        <v>97.44</v>
      </c>
      <c r="E46" s="791">
        <f>_xll.qlFuturesRateHelperConvexityAdjustment($B46,Trigger)</f>
        <v>8.2198642693203923E-4</v>
      </c>
      <c r="F46" s="59" t="b">
        <v>0</v>
      </c>
      <c r="G46" s="59">
        <v>30</v>
      </c>
      <c r="H46" s="59">
        <v>1</v>
      </c>
      <c r="I46" s="947">
        <f>_xll.qlRateHelperEarliestDate($B46,Trigger)</f>
        <v>43908</v>
      </c>
      <c r="J46" s="946">
        <f>_xll.qlRateHelperLatestDate($B46,Trigger)</f>
        <v>44000</v>
      </c>
      <c r="M46" s="950"/>
    </row>
    <row r="47" spans="1:13" x14ac:dyDescent="0.2">
      <c r="A47" s="280" t="b">
        <v>1</v>
      </c>
      <c r="B47" s="949" t="str">
        <f>Futures!J30</f>
        <v>obj_003ac#0050</v>
      </c>
      <c r="C47" s="299" t="str">
        <f>_xll.qlRateHelperQuoteName(B47)</f>
        <v>GBPFUT3MM0_Quote</v>
      </c>
      <c r="D47" s="958">
        <f>_xll.qlRateHelperQuoteValue($B47,Trigger)</f>
        <v>97.384999999999991</v>
      </c>
      <c r="E47" s="791">
        <f>_xll.qlFuturesRateHelperConvexityAdjustment($B47,Trigger)</f>
        <v>9.0000319677522905E-4</v>
      </c>
      <c r="F47" s="59" t="b">
        <v>0</v>
      </c>
      <c r="G47" s="59">
        <v>30</v>
      </c>
      <c r="H47" s="59">
        <v>1</v>
      </c>
      <c r="I47" s="947">
        <f>_xll.qlRateHelperEarliestDate($B47,Trigger)</f>
        <v>43999</v>
      </c>
      <c r="J47" s="946">
        <f>_xll.qlRateHelperLatestDate($B47,Trigger)</f>
        <v>44091</v>
      </c>
      <c r="M47" s="950"/>
    </row>
    <row r="48" spans="1:13" x14ac:dyDescent="0.2">
      <c r="A48" s="280" t="b">
        <v>1</v>
      </c>
      <c r="B48" s="949" t="str">
        <f>Futures!J31</f>
        <v>obj_003cd#0050</v>
      </c>
      <c r="C48" s="299" t="str">
        <f>_xll.qlRateHelperQuoteName(B48)</f>
        <v>GBPFUT3MU0_Quote</v>
      </c>
      <c r="D48" s="958">
        <f>_xll.qlRateHelperQuoteValue($B48,Trigger)</f>
        <v>97.35</v>
      </c>
      <c r="E48" s="791">
        <f>_xll.qlFuturesRateHelperConvexityAdjustment($B48,Trigger)</f>
        <v>9.7992689712888105E-4</v>
      </c>
      <c r="F48" s="59" t="b">
        <v>0</v>
      </c>
      <c r="G48" s="59">
        <v>30</v>
      </c>
      <c r="H48" s="59">
        <v>1</v>
      </c>
      <c r="I48" s="947">
        <f>_xll.qlRateHelperEarliestDate($B48,Trigger)</f>
        <v>44090</v>
      </c>
      <c r="J48" s="946">
        <f>_xll.qlRateHelperLatestDate($B48,Trigger)</f>
        <v>44181</v>
      </c>
      <c r="M48" s="950"/>
    </row>
    <row r="49" spans="1:13" x14ac:dyDescent="0.2">
      <c r="A49" s="280" t="b">
        <v>1</v>
      </c>
      <c r="B49" s="949" t="str">
        <f>Futures!J32</f>
        <v>obj_003ce#0050</v>
      </c>
      <c r="C49" s="299" t="str">
        <f>_xll.qlRateHelperQuoteName(B49)</f>
        <v>GBPFUT3MZ0_Quote</v>
      </c>
      <c r="D49" s="958">
        <f>_xll.qlRateHelperQuoteValue($B49,Trigger)</f>
        <v>97.305000000000007</v>
      </c>
      <c r="E49" s="791">
        <f>_xll.qlFuturesRateHelperConvexityAdjustment($B49,Trigger)</f>
        <v>1.0626310955550186E-3</v>
      </c>
      <c r="F49" s="59" t="b">
        <v>0</v>
      </c>
      <c r="G49" s="59">
        <v>30</v>
      </c>
      <c r="H49" s="59">
        <v>1</v>
      </c>
      <c r="I49" s="947">
        <f>_xll.qlRateHelperEarliestDate($B49,Trigger)</f>
        <v>44181</v>
      </c>
      <c r="J49" s="946">
        <f>_xll.qlRateHelperLatestDate($B49,Trigger)</f>
        <v>44271</v>
      </c>
      <c r="M49" s="950"/>
    </row>
    <row r="50" spans="1:13" x14ac:dyDescent="0.2">
      <c r="A50" s="280" t="b">
        <v>1</v>
      </c>
      <c r="B50" s="949" t="str">
        <f>Futures!J33</f>
        <v>obj_003c2#0050</v>
      </c>
      <c r="C50" s="299" t="str">
        <f>_xll.qlRateHelperQuoteName(B50)</f>
        <v>GBPFUT3MH1_Quote</v>
      </c>
      <c r="D50" s="958" t="e">
        <f>_xll.qlRateHelperQuoteValue($B50,Trigger)</f>
        <v>#NUM!</v>
      </c>
      <c r="E50" s="791" t="e">
        <f>_xll.qlFuturesRateHelperConvexityAdjustment($B50,Trigger)</f>
        <v>#NUM!</v>
      </c>
      <c r="F50" s="59" t="b">
        <v>0</v>
      </c>
      <c r="G50" s="59">
        <v>30</v>
      </c>
      <c r="H50" s="59">
        <v>1</v>
      </c>
      <c r="I50" s="947">
        <f>_xll.qlRateHelperEarliestDate($B50,Trigger)</f>
        <v>44272</v>
      </c>
      <c r="J50" s="946">
        <f>_xll.qlRateHelperLatestDate($B50,Trigger)</f>
        <v>44364</v>
      </c>
      <c r="M50" s="950"/>
    </row>
    <row r="51" spans="1:13" x14ac:dyDescent="0.2">
      <c r="A51" s="280" t="b">
        <v>1</v>
      </c>
      <c r="B51" s="949" t="str">
        <f>Futures!J34</f>
        <v>obj_003ad#0050</v>
      </c>
      <c r="C51" s="299" t="str">
        <f>_xll.qlRateHelperQuoteName(B51)</f>
        <v>GBPFUT3MM1_Quote</v>
      </c>
      <c r="D51" s="958" t="e">
        <f>_xll.qlRateHelperQuoteValue($B51,Trigger)</f>
        <v>#NUM!</v>
      </c>
      <c r="E51" s="791" t="e">
        <f>_xll.qlFuturesRateHelperConvexityAdjustment($B51,Trigger)</f>
        <v>#NUM!</v>
      </c>
      <c r="F51" s="59" t="b">
        <v>0</v>
      </c>
      <c r="G51" s="59">
        <v>30</v>
      </c>
      <c r="H51" s="59">
        <v>1</v>
      </c>
      <c r="I51" s="947">
        <f>_xll.qlRateHelperEarliestDate($B51,Trigger)</f>
        <v>44363</v>
      </c>
      <c r="J51" s="946">
        <f>_xll.qlRateHelperLatestDate($B51,Trigger)</f>
        <v>44455</v>
      </c>
      <c r="M51" s="950"/>
    </row>
    <row r="52" spans="1:13" x14ac:dyDescent="0.2">
      <c r="A52" s="280" t="b">
        <v>1</v>
      </c>
      <c r="B52" s="949" t="str">
        <f>Futures!J35</f>
        <v>obj_003b8#0050</v>
      </c>
      <c r="C52" s="299" t="str">
        <f>_xll.qlRateHelperQuoteName(B52)</f>
        <v>GBPFUT3MU1_Quote</v>
      </c>
      <c r="D52" s="958" t="e">
        <f>_xll.qlRateHelperQuoteValue($B52,Trigger)</f>
        <v>#NUM!</v>
      </c>
      <c r="E52" s="791" t="e">
        <f>_xll.qlFuturesRateHelperConvexityAdjustment($B52,Trigger)</f>
        <v>#NUM!</v>
      </c>
      <c r="F52" s="59" t="b">
        <v>0</v>
      </c>
      <c r="G52" s="59">
        <v>30</v>
      </c>
      <c r="H52" s="59">
        <v>1</v>
      </c>
      <c r="I52" s="947">
        <f>_xll.qlRateHelperEarliestDate($B52,Trigger)</f>
        <v>44454</v>
      </c>
      <c r="J52" s="946">
        <f>_xll.qlRateHelperLatestDate($B52,Trigger)</f>
        <v>44545</v>
      </c>
      <c r="M52" s="950"/>
    </row>
    <row r="53" spans="1:13" x14ac:dyDescent="0.2">
      <c r="A53" s="280" t="b">
        <v>1</v>
      </c>
      <c r="B53" s="949" t="str">
        <f>Futures!J36</f>
        <v>obj_003b9#0050</v>
      </c>
      <c r="C53" s="299" t="str">
        <f>_xll.qlRateHelperQuoteName(B53)</f>
        <v>GBPFUT3MZ1_Quote</v>
      </c>
      <c r="D53" s="958" t="e">
        <f>_xll.qlRateHelperQuoteValue($B53,Trigger)</f>
        <v>#NUM!</v>
      </c>
      <c r="E53" s="791" t="e">
        <f>_xll.qlFuturesRateHelperConvexityAdjustment($B53,Trigger)</f>
        <v>#NUM!</v>
      </c>
      <c r="F53" s="59" t="b">
        <v>0</v>
      </c>
      <c r="G53" s="59">
        <v>30</v>
      </c>
      <c r="H53" s="59">
        <v>1</v>
      </c>
      <c r="I53" s="947">
        <f>_xll.qlRateHelperEarliestDate($B53,Trigger)</f>
        <v>44545</v>
      </c>
      <c r="J53" s="946">
        <f>_xll.qlRateHelperLatestDate($B53,Trigger)</f>
        <v>44635</v>
      </c>
      <c r="M53" s="950"/>
    </row>
    <row r="54" spans="1:13" x14ac:dyDescent="0.2">
      <c r="A54" s="280" t="b">
        <v>1</v>
      </c>
      <c r="B54" s="949" t="str">
        <f>Futures!J37</f>
        <v>obj_003b5#0050</v>
      </c>
      <c r="C54" s="299" t="str">
        <f>_xll.qlRateHelperQuoteName(B54)</f>
        <v>GBPFUT3MH2_Quote</v>
      </c>
      <c r="D54" s="958" t="e">
        <f>_xll.qlRateHelperQuoteValue($B54,Trigger)</f>
        <v>#NUM!</v>
      </c>
      <c r="E54" s="791" t="e">
        <f>_xll.qlFuturesRateHelperConvexityAdjustment($B54,Trigger)</f>
        <v>#NUM!</v>
      </c>
      <c r="F54" s="59" t="b">
        <v>0</v>
      </c>
      <c r="G54" s="59">
        <v>30</v>
      </c>
      <c r="H54" s="59">
        <v>1</v>
      </c>
      <c r="I54" s="947">
        <f>_xll.qlRateHelperEarliestDate($B54,Trigger)</f>
        <v>44636</v>
      </c>
      <c r="J54" s="946">
        <f>_xll.qlRateHelperLatestDate($B54,Trigger)</f>
        <v>44728</v>
      </c>
      <c r="M54" s="950"/>
    </row>
    <row r="55" spans="1:13" x14ac:dyDescent="0.2">
      <c r="A55" s="280" t="b">
        <v>1</v>
      </c>
      <c r="B55" s="949" t="str">
        <f>Futures!J38</f>
        <v>obj_003b0#0050</v>
      </c>
      <c r="C55" s="299" t="str">
        <f>_xll.qlRateHelperQuoteName(B55)</f>
        <v>GBPFUT3MM2_Quote</v>
      </c>
      <c r="D55" s="958" t="e">
        <f>_xll.qlRateHelperQuoteValue($B55,Trigger)</f>
        <v>#NUM!</v>
      </c>
      <c r="E55" s="791" t="e">
        <f>_xll.qlFuturesRateHelperConvexityAdjustment($B55,Trigger)</f>
        <v>#NUM!</v>
      </c>
      <c r="F55" s="59" t="b">
        <v>0</v>
      </c>
      <c r="G55" s="59">
        <v>30</v>
      </c>
      <c r="H55" s="59">
        <v>1</v>
      </c>
      <c r="I55" s="947">
        <f>_xll.qlRateHelperEarliestDate($B55,Trigger)</f>
        <v>44727</v>
      </c>
      <c r="J55" s="946">
        <f>_xll.qlRateHelperLatestDate($B55,Trigger)</f>
        <v>44819</v>
      </c>
      <c r="M55" s="950"/>
    </row>
    <row r="56" spans="1:13" x14ac:dyDescent="0.2">
      <c r="A56" s="280" t="b">
        <v>1</v>
      </c>
      <c r="B56" s="949" t="str">
        <f>Futures!J39</f>
        <v>obj_003b6#0050</v>
      </c>
      <c r="C56" s="299" t="str">
        <f>_xll.qlRateHelperQuoteName(B56)</f>
        <v>GBPFUT3MU2_Quote</v>
      </c>
      <c r="D56" s="958" t="e">
        <f>_xll.qlRateHelperQuoteValue($B56,Trigger)</f>
        <v>#NUM!</v>
      </c>
      <c r="E56" s="791" t="e">
        <f>_xll.qlFuturesRateHelperConvexityAdjustment($B56,Trigger)</f>
        <v>#NUM!</v>
      </c>
      <c r="F56" s="59" t="b">
        <v>0</v>
      </c>
      <c r="G56" s="59">
        <v>30</v>
      </c>
      <c r="H56" s="59">
        <v>1</v>
      </c>
      <c r="I56" s="947">
        <f>_xll.qlRateHelperEarliestDate($B56,Trigger)</f>
        <v>44825</v>
      </c>
      <c r="J56" s="946">
        <f>_xll.qlRateHelperLatestDate($B56,Trigger)</f>
        <v>44916</v>
      </c>
      <c r="M56" s="950"/>
    </row>
    <row r="57" spans="1:13" x14ac:dyDescent="0.2">
      <c r="A57" s="280" t="b">
        <v>1</v>
      </c>
      <c r="B57" s="949" t="str">
        <f>Futures!J40</f>
        <v>obj_003c9#0050</v>
      </c>
      <c r="C57" s="299" t="str">
        <f>_xll.qlRateHelperQuoteName(B57)</f>
        <v>GBPFUT3MZ2_Quote</v>
      </c>
      <c r="D57" s="958" t="e">
        <f>_xll.qlRateHelperQuoteValue($B57,Trigger)</f>
        <v>#NUM!</v>
      </c>
      <c r="E57" s="791" t="e">
        <f>_xll.qlFuturesRateHelperConvexityAdjustment($B57,Trigger)</f>
        <v>#NUM!</v>
      </c>
      <c r="F57" s="59" t="b">
        <v>0</v>
      </c>
      <c r="G57" s="59">
        <v>30</v>
      </c>
      <c r="H57" s="59">
        <v>1</v>
      </c>
      <c r="I57" s="947">
        <f>_xll.qlRateHelperEarliestDate($B57,Trigger)</f>
        <v>44916</v>
      </c>
      <c r="J57" s="946">
        <f>_xll.qlRateHelperLatestDate($B57,Trigger)</f>
        <v>45006</v>
      </c>
      <c r="M57" s="950"/>
    </row>
    <row r="58" spans="1:13" x14ac:dyDescent="0.2">
      <c r="A58" s="280" t="b">
        <v>1</v>
      </c>
      <c r="B58" s="949" t="str">
        <f>Futures!J41</f>
        <v>obj_003c5#0050</v>
      </c>
      <c r="C58" s="299" t="str">
        <f>_xll.qlRateHelperQuoteName(B58)</f>
        <v>GBPFUT3MH3_Quote</v>
      </c>
      <c r="D58" s="958" t="e">
        <f>_xll.qlRateHelperQuoteValue($B58,Trigger)</f>
        <v>#NUM!</v>
      </c>
      <c r="E58" s="791" t="e">
        <f>_xll.qlFuturesRateHelperConvexityAdjustment($B58,Trigger)</f>
        <v>#NUM!</v>
      </c>
      <c r="F58" s="59" t="b">
        <v>0</v>
      </c>
      <c r="G58" s="59">
        <v>30</v>
      </c>
      <c r="H58" s="59">
        <v>1</v>
      </c>
      <c r="I58" s="947">
        <f>_xll.qlRateHelperEarliestDate($B58,Trigger)</f>
        <v>45000</v>
      </c>
      <c r="J58" s="946">
        <f>_xll.qlRateHelperLatestDate($B58,Trigger)</f>
        <v>45092</v>
      </c>
      <c r="M58" s="950"/>
    </row>
    <row r="59" spans="1:13" x14ac:dyDescent="0.2">
      <c r="A59" s="280" t="b">
        <v>1</v>
      </c>
      <c r="B59" s="949" t="str">
        <f>Futures!J42</f>
        <v>obj_003bc#0050</v>
      </c>
      <c r="C59" s="299" t="str">
        <f>_xll.qlRateHelperQuoteName(B59)</f>
        <v>GBPFUT3MM3_Quote</v>
      </c>
      <c r="D59" s="958" t="e">
        <f>_xll.qlRateHelperQuoteValue($B59,Trigger)</f>
        <v>#NUM!</v>
      </c>
      <c r="E59" s="791" t="e">
        <f>_xll.qlFuturesRateHelperConvexityAdjustment($B59,Trigger)</f>
        <v>#NUM!</v>
      </c>
      <c r="F59" s="59" t="b">
        <v>0</v>
      </c>
      <c r="G59" s="59">
        <v>30</v>
      </c>
      <c r="H59" s="59">
        <v>1</v>
      </c>
      <c r="I59" s="947">
        <f>_xll.qlRateHelperEarliestDate($B59,Trigger)</f>
        <v>45098</v>
      </c>
      <c r="J59" s="946">
        <f>_xll.qlRateHelperLatestDate($B59,Trigger)</f>
        <v>45190</v>
      </c>
      <c r="M59" s="950"/>
    </row>
    <row r="60" spans="1:13" x14ac:dyDescent="0.2">
      <c r="A60" s="280" t="b">
        <v>1</v>
      </c>
      <c r="B60" s="949" t="str">
        <f>Futures!J43</f>
        <v>obj_003cb#0050</v>
      </c>
      <c r="C60" s="299" t="str">
        <f>_xll.qlRateHelperQuoteName(B60)</f>
        <v>GBPFUT3MU3_Quote</v>
      </c>
      <c r="D60" s="958" t="e">
        <f>_xll.qlRateHelperQuoteValue($B60,Trigger)</f>
        <v>#NUM!</v>
      </c>
      <c r="E60" s="791" t="e">
        <f>_xll.qlFuturesRateHelperConvexityAdjustment($B60,Trigger)</f>
        <v>#NUM!</v>
      </c>
      <c r="F60" s="59" t="b">
        <v>0</v>
      </c>
      <c r="G60" s="59">
        <v>30</v>
      </c>
      <c r="H60" s="59">
        <v>1</v>
      </c>
      <c r="I60" s="947">
        <f>_xll.qlRateHelperEarliestDate($B60,Trigger)</f>
        <v>45189</v>
      </c>
      <c r="J60" s="946">
        <f>_xll.qlRateHelperLatestDate($B60,Trigger)</f>
        <v>45280</v>
      </c>
      <c r="M60" s="950"/>
    </row>
    <row r="61" spans="1:13" x14ac:dyDescent="0.2">
      <c r="A61" s="280" t="b">
        <v>1</v>
      </c>
      <c r="B61" s="949" t="str">
        <f>Futures!J44</f>
        <v>obj_003a7#0050</v>
      </c>
      <c r="C61" s="299" t="str">
        <f>_xll.qlRateHelperQuoteName(B61)</f>
        <v>GBPFUT3MZ3_Quote</v>
      </c>
      <c r="D61" s="958" t="e">
        <f>_xll.qlRateHelperQuoteValue($B61,Trigger)</f>
        <v>#NUM!</v>
      </c>
      <c r="E61" s="791" t="e">
        <f>_xll.qlFuturesRateHelperConvexityAdjustment($B61,Trigger)</f>
        <v>#NUM!</v>
      </c>
      <c r="F61" s="59" t="b">
        <v>0</v>
      </c>
      <c r="G61" s="59">
        <v>30</v>
      </c>
      <c r="H61" s="59">
        <v>1</v>
      </c>
      <c r="I61" s="947">
        <f>_xll.qlRateHelperEarliestDate($B61,Trigger)</f>
        <v>45280</v>
      </c>
      <c r="J61" s="946">
        <f>_xll.qlRateHelperLatestDate($B61,Trigger)</f>
        <v>45371</v>
      </c>
      <c r="M61" s="950"/>
    </row>
    <row r="62" spans="1:13" x14ac:dyDescent="0.2">
      <c r="A62" s="964"/>
      <c r="B62" s="963" t="str">
        <f>FRAs!H3</f>
        <v>obj_00361#0051</v>
      </c>
      <c r="C62" s="796" t="str">
        <f>_xll.qlRateHelperQuoteName(B62)</f>
        <v>GBP1x7F_Quote</v>
      </c>
      <c r="D62" s="962">
        <f>_xll.qlRateHelperQuoteValue($B62,Trigger)</f>
        <v>7.7000000000000002E-3</v>
      </c>
      <c r="E62" s="795" t="e">
        <f>_xll.qlFuturesRateHelperConvexityAdjustment($B62,Trigger)</f>
        <v>#NUM!</v>
      </c>
      <c r="F62" s="794" t="b">
        <v>0</v>
      </c>
      <c r="G62" s="794">
        <v>30</v>
      </c>
      <c r="H62" s="794">
        <v>1</v>
      </c>
      <c r="I62" s="961">
        <f>_xll.qlRateHelperEarliestDate($B62,Trigger)</f>
        <v>42212</v>
      </c>
      <c r="J62" s="960">
        <f>_xll.qlRateHelperLatestDate($B62,Trigger)</f>
        <v>42396</v>
      </c>
      <c r="M62" s="950"/>
    </row>
    <row r="63" spans="1:13" x14ac:dyDescent="0.2">
      <c r="A63" s="959"/>
      <c r="B63" s="949" t="str">
        <f>FRAs!H4</f>
        <v>obj_00362#0051</v>
      </c>
      <c r="C63" s="299" t="str">
        <f>_xll.qlRateHelperQuoteName(B63)</f>
        <v>GBP2x8F_Quote</v>
      </c>
      <c r="D63" s="958">
        <f>_xll.qlRateHelperQuoteValue($B63,Trigger)</f>
        <v>8.0000000000000002E-3</v>
      </c>
      <c r="E63" s="791" t="e">
        <f>_xll.qlFuturesRateHelperConvexityAdjustment($B63,Trigger)</f>
        <v>#NUM!</v>
      </c>
      <c r="F63" s="59" t="b">
        <v>0</v>
      </c>
      <c r="G63" s="59">
        <v>30</v>
      </c>
      <c r="H63" s="59">
        <v>1</v>
      </c>
      <c r="I63" s="947">
        <f>_xll.qlRateHelperEarliestDate($B63,Trigger)</f>
        <v>42241</v>
      </c>
      <c r="J63" s="946">
        <f>_xll.qlRateHelperLatestDate($B63,Trigger)</f>
        <v>42425</v>
      </c>
      <c r="M63" s="950"/>
    </row>
    <row r="64" spans="1:13" x14ac:dyDescent="0.2">
      <c r="A64" s="959"/>
      <c r="B64" s="949" t="str">
        <f>FRAs!H5</f>
        <v>obj_0035e#0051</v>
      </c>
      <c r="C64" s="299" t="str">
        <f>_xll.qlRateHelperQuoteName(B64)</f>
        <v>GBP3x9F_Quote</v>
      </c>
      <c r="D64" s="958">
        <f>_xll.qlRateHelperQuoteValue($B64,Trigger)</f>
        <v>8.4499999999999992E-3</v>
      </c>
      <c r="E64" s="791" t="e">
        <f>_xll.qlFuturesRateHelperConvexityAdjustment($B64,Trigger)</f>
        <v>#NUM!</v>
      </c>
      <c r="F64" s="59" t="b">
        <v>0</v>
      </c>
      <c r="G64" s="59">
        <v>30</v>
      </c>
      <c r="H64" s="59">
        <v>1</v>
      </c>
      <c r="I64" s="947">
        <f>_xll.qlRateHelperEarliestDate($B64,Trigger)</f>
        <v>42272</v>
      </c>
      <c r="J64" s="946">
        <f>_xll.qlRateHelperLatestDate($B64,Trigger)</f>
        <v>42458</v>
      </c>
      <c r="M64" s="950"/>
    </row>
    <row r="65" spans="1:13" x14ac:dyDescent="0.2">
      <c r="A65" s="959"/>
      <c r="B65" s="949" t="str">
        <f>FRAs!H6</f>
        <v>obj_00357#0051</v>
      </c>
      <c r="C65" s="299" t="str">
        <f>_xll.qlRateHelperQuoteName(B65)</f>
        <v>GBP4x10F_Quote</v>
      </c>
      <c r="D65" s="958">
        <f>_xll.qlRateHelperQuoteValue($B65,Trigger)</f>
        <v>8.8500000000000002E-3</v>
      </c>
      <c r="E65" s="791" t="e">
        <f>_xll.qlFuturesRateHelperConvexityAdjustment($B65,Trigger)</f>
        <v>#NUM!</v>
      </c>
      <c r="F65" s="59" t="b">
        <v>0</v>
      </c>
      <c r="G65" s="59">
        <v>30</v>
      </c>
      <c r="H65" s="59">
        <v>1</v>
      </c>
      <c r="I65" s="947">
        <f>_xll.qlRateHelperEarliestDate($B65,Trigger)</f>
        <v>42303</v>
      </c>
      <c r="J65" s="946">
        <f>_xll.qlRateHelperLatestDate($B65,Trigger)</f>
        <v>42486</v>
      </c>
      <c r="M65" s="950"/>
    </row>
    <row r="66" spans="1:13" x14ac:dyDescent="0.2">
      <c r="A66" s="959"/>
      <c r="B66" s="949" t="str">
        <f>FRAs!H7</f>
        <v>obj_00359#0051</v>
      </c>
      <c r="C66" s="299" t="str">
        <f>_xll.qlRateHelperQuoteName(B66)</f>
        <v>GBP5x11F_Quote</v>
      </c>
      <c r="D66" s="958">
        <f>_xll.qlRateHelperQuoteValue($B66,Trigger)</f>
        <v>9.2500000000000013E-3</v>
      </c>
      <c r="E66" s="791" t="e">
        <f>_xll.qlFuturesRateHelperConvexityAdjustment($B66,Trigger)</f>
        <v>#NUM!</v>
      </c>
      <c r="F66" s="59" t="b">
        <v>0</v>
      </c>
      <c r="G66" s="59">
        <v>30</v>
      </c>
      <c r="H66" s="59">
        <v>1</v>
      </c>
      <c r="I66" s="947">
        <f>_xll.qlRateHelperEarliestDate($B66,Trigger)</f>
        <v>42333</v>
      </c>
      <c r="J66" s="946">
        <f>_xll.qlRateHelperLatestDate($B66,Trigger)</f>
        <v>42515</v>
      </c>
      <c r="M66" s="950"/>
    </row>
    <row r="67" spans="1:13" x14ac:dyDescent="0.2">
      <c r="A67" s="959"/>
      <c r="B67" s="949" t="str">
        <f>FRAs!H8</f>
        <v>obj_00363#0051</v>
      </c>
      <c r="C67" s="299" t="str">
        <f>_xll.qlRateHelperQuoteName(B67)</f>
        <v>GBP6x12F_Quote</v>
      </c>
      <c r="D67" s="958">
        <f>_xll.qlRateHelperQuoteValue($B67,Trigger)</f>
        <v>9.8499999999999994E-3</v>
      </c>
      <c r="E67" s="791" t="e">
        <f>_xll.qlFuturesRateHelperConvexityAdjustment($B67,Trigger)</f>
        <v>#NUM!</v>
      </c>
      <c r="F67" s="59" t="b">
        <v>1</v>
      </c>
      <c r="G67" s="59">
        <v>30</v>
      </c>
      <c r="H67" s="59">
        <v>1</v>
      </c>
      <c r="I67" s="947">
        <f>_xll.qlRateHelperEarliestDate($B67,Trigger)</f>
        <v>42367</v>
      </c>
      <c r="J67" s="946">
        <f>_xll.qlRateHelperLatestDate($B67,Trigger)</f>
        <v>42550</v>
      </c>
      <c r="M67" s="950"/>
    </row>
    <row r="68" spans="1:13" x14ac:dyDescent="0.2">
      <c r="A68" s="959"/>
      <c r="B68" s="949" t="str">
        <f>FRAs!H9</f>
        <v>obj_0035d#0051</v>
      </c>
      <c r="C68" s="299" t="str">
        <f>_xll.qlRateHelperQuoteName(B68)</f>
        <v>GBP7x13F_Quote</v>
      </c>
      <c r="D68" s="958" t="e">
        <f>_xll.qlRateHelperQuoteValue($B68,Trigger)</f>
        <v>#NUM!</v>
      </c>
      <c r="E68" s="791" t="e">
        <f>_xll.qlFuturesRateHelperConvexityAdjustment($B68,Trigger)</f>
        <v>#NUM!</v>
      </c>
      <c r="F68" s="59" t="b">
        <v>0</v>
      </c>
      <c r="G68" s="59">
        <v>30</v>
      </c>
      <c r="H68" s="59">
        <v>1</v>
      </c>
      <c r="I68" s="947">
        <f>_xll.qlRateHelperEarliestDate($B68,Trigger)</f>
        <v>42394</v>
      </c>
      <c r="J68" s="946">
        <f>_xll.qlRateHelperLatestDate($B68,Trigger)</f>
        <v>42576</v>
      </c>
      <c r="M68" s="950"/>
    </row>
    <row r="69" spans="1:13" x14ac:dyDescent="0.2">
      <c r="A69" s="959"/>
      <c r="B69" s="949" t="str">
        <f>FRAs!H10</f>
        <v>obj_00356#0051</v>
      </c>
      <c r="C69" s="299" t="str">
        <f>_xll.qlRateHelperQuoteName(B69)</f>
        <v>GBP8x14F_Quote</v>
      </c>
      <c r="D69" s="958" t="e">
        <f>_xll.qlRateHelperQuoteValue($B69,Trigger)</f>
        <v>#NUM!</v>
      </c>
      <c r="E69" s="791" t="e">
        <f>_xll.qlFuturesRateHelperConvexityAdjustment($B69,Trigger)</f>
        <v>#NUM!</v>
      </c>
      <c r="F69" s="59" t="b">
        <v>0</v>
      </c>
      <c r="G69" s="59">
        <v>30</v>
      </c>
      <c r="H69" s="59">
        <v>1</v>
      </c>
      <c r="I69" s="947">
        <f>_xll.qlRateHelperEarliestDate($B69,Trigger)</f>
        <v>42425</v>
      </c>
      <c r="J69" s="946">
        <f>_xll.qlRateHelperLatestDate($B69,Trigger)</f>
        <v>42607</v>
      </c>
      <c r="M69" s="950"/>
    </row>
    <row r="70" spans="1:13" x14ac:dyDescent="0.2">
      <c r="A70" s="959"/>
      <c r="B70" s="949" t="str">
        <f>FRAs!H11</f>
        <v>obj_00365#0051</v>
      </c>
      <c r="C70" s="299" t="str">
        <f>_xll.qlRateHelperQuoteName(B70)</f>
        <v>GBP9x15F_Quote</v>
      </c>
      <c r="D70" s="958">
        <f>_xll.qlRateHelperQuoteValue($B70,Trigger)</f>
        <v>1.15E-2</v>
      </c>
      <c r="E70" s="791" t="e">
        <f>_xll.qlFuturesRateHelperConvexityAdjustment($B70,Trigger)</f>
        <v>#NUM!</v>
      </c>
      <c r="F70" s="59" t="b">
        <v>1</v>
      </c>
      <c r="G70" s="59">
        <v>30</v>
      </c>
      <c r="H70" s="59">
        <v>1</v>
      </c>
      <c r="I70" s="947">
        <f>_xll.qlRateHelperEarliestDate($B70,Trigger)</f>
        <v>42458</v>
      </c>
      <c r="J70" s="946">
        <f>_xll.qlRateHelperLatestDate($B70,Trigger)</f>
        <v>42642</v>
      </c>
      <c r="M70" s="950"/>
    </row>
    <row r="71" spans="1:13" x14ac:dyDescent="0.2">
      <c r="A71" s="959"/>
      <c r="B71" s="949" t="str">
        <f>FRAs!H12</f>
        <v>obj_0035f#0051</v>
      </c>
      <c r="C71" s="299" t="str">
        <f>_xll.qlRateHelperQuoteName(B71)</f>
        <v>GBP10x16F_Quote</v>
      </c>
      <c r="D71" s="958" t="e">
        <f>_xll.qlRateHelperQuoteValue($B71,Trigger)</f>
        <v>#NUM!</v>
      </c>
      <c r="E71" s="791" t="e">
        <f>_xll.qlFuturesRateHelperConvexityAdjustment($B71,Trigger)</f>
        <v>#NUM!</v>
      </c>
      <c r="F71" s="59" t="b">
        <v>0</v>
      </c>
      <c r="G71" s="59">
        <v>30</v>
      </c>
      <c r="H71" s="59">
        <v>1</v>
      </c>
      <c r="I71" s="947">
        <f>_xll.qlRateHelperEarliestDate($B71,Trigger)</f>
        <v>42485</v>
      </c>
      <c r="J71" s="946">
        <f>_xll.qlRateHelperLatestDate($B71,Trigger)</f>
        <v>42668</v>
      </c>
      <c r="M71" s="950"/>
    </row>
    <row r="72" spans="1:13" x14ac:dyDescent="0.2">
      <c r="A72" s="959"/>
      <c r="B72" s="949" t="str">
        <f>FRAs!H13</f>
        <v>obj_0035b#0051</v>
      </c>
      <c r="C72" s="299" t="str">
        <f>_xll.qlRateHelperQuoteName(B72)</f>
        <v>GBP11x17F_Quote</v>
      </c>
      <c r="D72" s="958" t="e">
        <f>_xll.qlRateHelperQuoteValue($B72,Trigger)</f>
        <v>#NUM!</v>
      </c>
      <c r="E72" s="791" t="e">
        <f>_xll.qlFuturesRateHelperConvexityAdjustment($B72,Trigger)</f>
        <v>#NUM!</v>
      </c>
      <c r="F72" s="59" t="b">
        <v>0</v>
      </c>
      <c r="G72" s="59">
        <v>30</v>
      </c>
      <c r="H72" s="59">
        <v>1</v>
      </c>
      <c r="I72" s="947">
        <f>_xll.qlRateHelperEarliestDate($B72,Trigger)</f>
        <v>42515</v>
      </c>
      <c r="J72" s="946">
        <f>_xll.qlRateHelperLatestDate($B72,Trigger)</f>
        <v>42699</v>
      </c>
      <c r="M72" s="950"/>
    </row>
    <row r="73" spans="1:13" x14ac:dyDescent="0.2">
      <c r="A73" s="959"/>
      <c r="B73" s="949" t="str">
        <f>FRAs!H14</f>
        <v>obj_00355#0051</v>
      </c>
      <c r="C73" s="299" t="str">
        <f>_xll.qlRateHelperQuoteName(B73)</f>
        <v>GBP12x18F_Quote</v>
      </c>
      <c r="D73" s="958">
        <f>_xll.qlRateHelperQuoteValue($B73,Trigger)</f>
        <v>1.3100000000000001E-2</v>
      </c>
      <c r="E73" s="791" t="e">
        <f>_xll.qlFuturesRateHelperConvexityAdjustment($B73,Trigger)</f>
        <v>#NUM!</v>
      </c>
      <c r="F73" s="59" t="b">
        <v>1</v>
      </c>
      <c r="G73" s="59">
        <v>30</v>
      </c>
      <c r="H73" s="59">
        <v>1</v>
      </c>
      <c r="I73" s="947">
        <f>_xll.qlRateHelperEarliestDate($B73,Trigger)</f>
        <v>42548</v>
      </c>
      <c r="J73" s="946">
        <f>_xll.qlRateHelperLatestDate($B73,Trigger)</f>
        <v>42732</v>
      </c>
      <c r="M73" s="950"/>
    </row>
    <row r="74" spans="1:13" x14ac:dyDescent="0.2">
      <c r="A74" s="959"/>
      <c r="B74" s="949" t="str">
        <f>FRAs!H15</f>
        <v>obj_00364#0051</v>
      </c>
      <c r="C74" s="299" t="str">
        <f>_xll.qlRateHelperQuoteName(B74)</f>
        <v>GBP13x19F_Quote</v>
      </c>
      <c r="D74" s="958" t="e">
        <f>_xll.qlRateHelperQuoteValue($B74,Trigger)</f>
        <v>#NUM!</v>
      </c>
      <c r="E74" s="791" t="e">
        <f>_xll.qlFuturesRateHelperConvexityAdjustment($B74,Trigger)</f>
        <v>#NUM!</v>
      </c>
      <c r="F74" s="59" t="b">
        <v>0</v>
      </c>
      <c r="G74" s="59">
        <v>30</v>
      </c>
      <c r="H74" s="59">
        <v>1</v>
      </c>
      <c r="I74" s="947">
        <f>_xll.qlRateHelperEarliestDate($B74,Trigger)</f>
        <v>42576</v>
      </c>
      <c r="J74" s="946">
        <f>_xll.qlRateHelperLatestDate($B74,Trigger)</f>
        <v>42760</v>
      </c>
      <c r="M74" s="950"/>
    </row>
    <row r="75" spans="1:13" x14ac:dyDescent="0.2">
      <c r="A75" s="959"/>
      <c r="B75" s="949" t="str">
        <f>FRAs!H16</f>
        <v>obj_00360#0051</v>
      </c>
      <c r="C75" s="299" t="str">
        <f>_xll.qlRateHelperQuoteName(B75)</f>
        <v>GBP14x20F_Quote</v>
      </c>
      <c r="D75" s="958" t="e">
        <f>_xll.qlRateHelperQuoteValue($B75,Trigger)</f>
        <v>#NUM!</v>
      </c>
      <c r="E75" s="791" t="e">
        <f>_xll.qlFuturesRateHelperConvexityAdjustment($B75,Trigger)</f>
        <v>#NUM!</v>
      </c>
      <c r="F75" s="59" t="b">
        <v>0</v>
      </c>
      <c r="G75" s="59">
        <v>30</v>
      </c>
      <c r="H75" s="59">
        <v>1</v>
      </c>
      <c r="I75" s="947">
        <f>_xll.qlRateHelperEarliestDate($B75,Trigger)</f>
        <v>42607</v>
      </c>
      <c r="J75" s="946">
        <f>_xll.qlRateHelperLatestDate($B75,Trigger)</f>
        <v>42793</v>
      </c>
      <c r="M75" s="950"/>
    </row>
    <row r="76" spans="1:13" x14ac:dyDescent="0.2">
      <c r="A76" s="959"/>
      <c r="B76" s="949" t="str">
        <f>FRAs!H17</f>
        <v>obj_0035a#0051</v>
      </c>
      <c r="C76" s="299" t="str">
        <f>_xll.qlRateHelperQuoteName(B76)</f>
        <v>GBP15x21F_Quote</v>
      </c>
      <c r="D76" s="958" t="e">
        <f>_xll.qlRateHelperQuoteValue($B76,Trigger)</f>
        <v>#NUM!</v>
      </c>
      <c r="E76" s="791" t="e">
        <f>_xll.qlFuturesRateHelperConvexityAdjustment($B76,Trigger)</f>
        <v>#NUM!</v>
      </c>
      <c r="F76" s="59" t="b">
        <v>0</v>
      </c>
      <c r="G76" s="59">
        <v>30</v>
      </c>
      <c r="H76" s="59">
        <v>1</v>
      </c>
      <c r="I76" s="947">
        <f>_xll.qlRateHelperEarliestDate($B76,Trigger)</f>
        <v>42639</v>
      </c>
      <c r="J76" s="946">
        <f>_xll.qlRateHelperLatestDate($B76,Trigger)</f>
        <v>42821</v>
      </c>
      <c r="M76" s="950"/>
    </row>
    <row r="77" spans="1:13" x14ac:dyDescent="0.2">
      <c r="A77" s="959"/>
      <c r="B77" s="949" t="str">
        <f>FRAs!H18</f>
        <v>obj_00354#0051</v>
      </c>
      <c r="C77" s="299" t="str">
        <f>_xll.qlRateHelperQuoteName(B77)</f>
        <v>GBP16x22F_Quote</v>
      </c>
      <c r="D77" s="958" t="e">
        <f>_xll.qlRateHelperQuoteValue($B77,Trigger)</f>
        <v>#NUM!</v>
      </c>
      <c r="E77" s="791" t="e">
        <f>_xll.qlFuturesRateHelperConvexityAdjustment($B77,Trigger)</f>
        <v>#NUM!</v>
      </c>
      <c r="F77" s="59" t="b">
        <v>0</v>
      </c>
      <c r="G77" s="59">
        <v>30</v>
      </c>
      <c r="H77" s="59">
        <v>1</v>
      </c>
      <c r="I77" s="947">
        <f>_xll.qlRateHelperEarliestDate($B77,Trigger)</f>
        <v>42668</v>
      </c>
      <c r="J77" s="946">
        <f>_xll.qlRateHelperLatestDate($B77,Trigger)</f>
        <v>42850</v>
      </c>
      <c r="M77" s="950"/>
    </row>
    <row r="78" spans="1:13" x14ac:dyDescent="0.2">
      <c r="A78" s="959"/>
      <c r="B78" s="949" t="str">
        <f>FRAs!H19</f>
        <v>obj_00358#0051</v>
      </c>
      <c r="C78" s="299" t="str">
        <f>_xll.qlRateHelperQuoteName(B78)</f>
        <v>GBP17x23F_Quote</v>
      </c>
      <c r="D78" s="958" t="e">
        <f>_xll.qlRateHelperQuoteValue($B78,Trigger)</f>
        <v>#NUM!</v>
      </c>
      <c r="E78" s="791" t="e">
        <f>_xll.qlFuturesRateHelperConvexityAdjustment($B78,Trigger)</f>
        <v>#NUM!</v>
      </c>
      <c r="F78" s="59" t="b">
        <v>0</v>
      </c>
      <c r="G78" s="59">
        <v>30</v>
      </c>
      <c r="H78" s="59">
        <v>1</v>
      </c>
      <c r="I78" s="947">
        <f>_xll.qlRateHelperEarliestDate($B78,Trigger)</f>
        <v>42699</v>
      </c>
      <c r="J78" s="946">
        <f>_xll.qlRateHelperLatestDate($B78,Trigger)</f>
        <v>42880</v>
      </c>
      <c r="M78" s="950"/>
    </row>
    <row r="79" spans="1:13" x14ac:dyDescent="0.2">
      <c r="A79" s="957"/>
      <c r="B79" s="948" t="str">
        <f>FRAs!H20</f>
        <v>obj_0035c#0051</v>
      </c>
      <c r="C79" s="956" t="str">
        <f>_xll.qlRateHelperQuoteName(B79)</f>
        <v>GBP18x24F_Quote</v>
      </c>
      <c r="D79" s="955" t="e">
        <f>_xll.qlRateHelperQuoteValue($B79,Trigger)</f>
        <v>#NUM!</v>
      </c>
      <c r="E79" s="954" t="e">
        <f>_xll.qlFuturesRateHelperConvexityAdjustment($B79,Trigger)</f>
        <v>#NUM!</v>
      </c>
      <c r="F79" s="953" t="b">
        <v>0</v>
      </c>
      <c r="G79" s="953">
        <v>30</v>
      </c>
      <c r="H79" s="953">
        <v>1</v>
      </c>
      <c r="I79" s="952">
        <f>_xll.qlRateHelperEarliestDate($B79,Trigger)</f>
        <v>42732</v>
      </c>
      <c r="J79" s="951">
        <f>_xll.qlRateHelperLatestDate($B79,Trigger)</f>
        <v>42914</v>
      </c>
      <c r="M79" s="950"/>
    </row>
    <row r="80" spans="1:13" x14ac:dyDescent="0.2">
      <c r="B80" s="949" t="str">
        <f>'Swaps (2)'!L5</f>
        <v>obj_00386#0052</v>
      </c>
      <c r="C80" s="299" t="str">
        <f>_xll.qlRateHelperQuoteName(B80)</f>
        <v>GBPSB6L1Y_Quote</v>
      </c>
      <c r="D80" s="791">
        <f>_xll.qlRateHelperQuoteValue($B80,Trigger)</f>
        <v>8.5699999999999995E-3</v>
      </c>
      <c r="E80" s="791">
        <f>_xll.qlSwapRateHelperSpread($B80,Trigger)</f>
        <v>0</v>
      </c>
      <c r="F80" s="59" t="b">
        <v>0</v>
      </c>
      <c r="G80" s="59">
        <v>50</v>
      </c>
      <c r="H80" s="59">
        <v>1</v>
      </c>
      <c r="I80" s="947">
        <f>_xll.qlRateHelperEarliestDate($B80,Trigger)</f>
        <v>42180</v>
      </c>
      <c r="J80" s="946">
        <f>_xll.qlRateHelperLatestDate($B80,Trigger)</f>
        <v>42548</v>
      </c>
    </row>
    <row r="81" spans="2:12" x14ac:dyDescent="0.2">
      <c r="B81" s="949" t="str">
        <f>'Swaps (2)'!L6</f>
        <v>obj_003a4#0052</v>
      </c>
      <c r="C81" s="299" t="str">
        <f>_xll.qlRateHelperQuoteName(B81)</f>
        <v>GBPSB6L15M_Quote</v>
      </c>
      <c r="D81" s="791" t="e">
        <f>_xll.qlRateHelperQuoteValue($B81,Trigger)</f>
        <v>#NUM!</v>
      </c>
      <c r="E81" s="791">
        <f>_xll.qlSwapRateHelperSpread($B81,Trigger)</f>
        <v>0</v>
      </c>
      <c r="F81" s="59" t="b">
        <v>0</v>
      </c>
      <c r="G81" s="59">
        <v>50</v>
      </c>
      <c r="H81" s="59">
        <v>1</v>
      </c>
      <c r="I81" s="947">
        <f>_xll.qlRateHelperEarliestDate($B81,Trigger)</f>
        <v>42180</v>
      </c>
      <c r="J81" s="946">
        <f>_xll.qlRateHelperLatestDate($B81,Trigger)</f>
        <v>42639</v>
      </c>
    </row>
    <row r="82" spans="2:12" x14ac:dyDescent="0.2">
      <c r="B82" s="949" t="str">
        <f>'Swaps (2)'!L7</f>
        <v>obj_00393#0052</v>
      </c>
      <c r="C82" s="299" t="str">
        <f>_xll.qlRateHelperQuoteName(B82)</f>
        <v>GBPSB6L18M_Quote</v>
      </c>
      <c r="D82" s="791">
        <f>_xll.qlRateHelperQuoteValue($B82,Trigger)</f>
        <v>1.0089999999999998E-2</v>
      </c>
      <c r="E82" s="791">
        <f>_xll.qlSwapRateHelperSpread($B82,Trigger)</f>
        <v>0</v>
      </c>
      <c r="F82" s="59" t="b">
        <v>0</v>
      </c>
      <c r="G82" s="59">
        <v>50</v>
      </c>
      <c r="H82" s="59">
        <v>1</v>
      </c>
      <c r="I82" s="947">
        <f>_xll.qlRateHelperEarliestDate($B82,Trigger)</f>
        <v>42180</v>
      </c>
      <c r="J82" s="946">
        <f>_xll.qlRateHelperLatestDate($B82,Trigger)</f>
        <v>42732</v>
      </c>
    </row>
    <row r="83" spans="2:12" x14ac:dyDescent="0.2">
      <c r="B83" s="949" t="str">
        <f>'Swaps (2)'!L8</f>
        <v>obj_00399#0052</v>
      </c>
      <c r="C83" s="299" t="str">
        <f>_xll.qlRateHelperQuoteName(B83)</f>
        <v>GBPSB6L21M_Quote</v>
      </c>
      <c r="D83" s="791" t="e">
        <f>_xll.qlRateHelperQuoteValue($B83,Trigger)</f>
        <v>#NUM!</v>
      </c>
      <c r="E83" s="791">
        <f>_xll.qlSwapRateHelperSpread($B83,Trigger)</f>
        <v>0</v>
      </c>
      <c r="F83" s="59" t="b">
        <v>0</v>
      </c>
      <c r="G83" s="59">
        <v>50</v>
      </c>
      <c r="H83" s="59">
        <v>1</v>
      </c>
      <c r="I83" s="947">
        <f>_xll.qlRateHelperEarliestDate($B83,Trigger)</f>
        <v>42180</v>
      </c>
      <c r="J83" s="946">
        <f>_xll.qlRateHelperLatestDate($B83,Trigger)</f>
        <v>42821</v>
      </c>
    </row>
    <row r="84" spans="2:12" x14ac:dyDescent="0.2">
      <c r="B84" s="949" t="str">
        <f>'Swaps (2)'!L9</f>
        <v>obj_0038a#0052</v>
      </c>
      <c r="C84" s="299" t="str">
        <f>_xll.qlRateHelperQuoteName(B84)</f>
        <v>GBPSB6L2Y_Quote</v>
      </c>
      <c r="D84" s="791">
        <f>_xll.qlRateHelperQuoteValue($B84,Trigger)</f>
        <v>1.163E-2</v>
      </c>
      <c r="E84" s="791">
        <f>_xll.qlSwapRateHelperSpread($B84,Trigger)</f>
        <v>0</v>
      </c>
      <c r="F84" s="59" t="b">
        <v>1</v>
      </c>
      <c r="G84" s="59">
        <v>50</v>
      </c>
      <c r="H84" s="59">
        <v>1</v>
      </c>
      <c r="I84" s="947">
        <f>_xll.qlRateHelperEarliestDate($B84,Trigger)</f>
        <v>42180</v>
      </c>
      <c r="J84" s="946">
        <f>_xll.qlRateHelperLatestDate($B84,Trigger)</f>
        <v>42912</v>
      </c>
    </row>
    <row r="85" spans="2:12" x14ac:dyDescent="0.2">
      <c r="B85" s="949" t="str">
        <f>'Swaps (2)'!L10</f>
        <v>obj_003a6#0052</v>
      </c>
      <c r="C85" s="299" t="str">
        <f>_xll.qlRateHelperQuoteName(B85)</f>
        <v>GBPSB6L3Y_Quote</v>
      </c>
      <c r="D85" s="791">
        <f>_xll.qlRateHelperQuoteValue($B85,Trigger)</f>
        <v>1.4250000000000001E-2</v>
      </c>
      <c r="E85" s="791">
        <f>_xll.qlSwapRateHelperSpread($B85,Trigger)</f>
        <v>0</v>
      </c>
      <c r="F85" s="59" t="b">
        <v>1</v>
      </c>
      <c r="G85" s="59">
        <v>50</v>
      </c>
      <c r="H85" s="59">
        <v>1</v>
      </c>
      <c r="I85" s="947">
        <f>_xll.qlRateHelperEarliestDate($B85,Trigger)</f>
        <v>42180</v>
      </c>
      <c r="J85" s="946">
        <f>_xll.qlRateHelperLatestDate($B85,Trigger)</f>
        <v>43276</v>
      </c>
    </row>
    <row r="86" spans="2:12" x14ac:dyDescent="0.2">
      <c r="B86" s="949" t="str">
        <f>'Swaps (2)'!L11</f>
        <v>obj_00394#0052</v>
      </c>
      <c r="C86" s="299" t="str">
        <f>_xll.qlRateHelperQuoteName(B86)</f>
        <v>GBPSB6L4Y_Quote</v>
      </c>
      <c r="D86" s="791">
        <f>_xll.qlRateHelperQuoteValue($B86,Trigger)</f>
        <v>1.626E-2</v>
      </c>
      <c r="E86" s="791">
        <f>_xll.qlSwapRateHelperSpread($B86,Trigger)</f>
        <v>0</v>
      </c>
      <c r="F86" s="59" t="b">
        <v>1</v>
      </c>
      <c r="G86" s="59">
        <v>50</v>
      </c>
      <c r="H86" s="59">
        <v>1</v>
      </c>
      <c r="I86" s="947">
        <f>_xll.qlRateHelperEarliestDate($B86,Trigger)</f>
        <v>42180</v>
      </c>
      <c r="J86" s="946">
        <f>_xll.qlRateHelperLatestDate($B86,Trigger)</f>
        <v>43641</v>
      </c>
    </row>
    <row r="87" spans="2:12" x14ac:dyDescent="0.2">
      <c r="B87" s="949" t="str">
        <f>'Swaps (2)'!L12</f>
        <v>obj_003a5#0052</v>
      </c>
      <c r="C87" s="299" t="str">
        <f>_xll.qlRateHelperQuoteName(B87)</f>
        <v>GBPSB6L5Y_Quote</v>
      </c>
      <c r="D87" s="791">
        <f>_xll.qlRateHelperQuoteValue($B87,Trigger)</f>
        <v>1.7839999999999998E-2</v>
      </c>
      <c r="E87" s="791">
        <f>_xll.qlSwapRateHelperSpread($B87,Trigger)</f>
        <v>0</v>
      </c>
      <c r="F87" s="59" t="b">
        <v>1</v>
      </c>
      <c r="G87" s="59">
        <v>50</v>
      </c>
      <c r="H87" s="59">
        <v>1</v>
      </c>
      <c r="I87" s="947">
        <f>_xll.qlRateHelperEarliestDate($B87,Trigger)</f>
        <v>42180</v>
      </c>
      <c r="J87" s="946">
        <f>_xll.qlRateHelperLatestDate($B87,Trigger)</f>
        <v>44007</v>
      </c>
    </row>
    <row r="88" spans="2:12" x14ac:dyDescent="0.2">
      <c r="B88" s="949" t="str">
        <f>'Swaps (2)'!L13</f>
        <v>obj_0038f#0052</v>
      </c>
      <c r="C88" s="299" t="str">
        <f>_xll.qlRateHelperQuoteName(B88)</f>
        <v>GBPSB6L6Y_Quote</v>
      </c>
      <c r="D88" s="791">
        <f>_xll.qlRateHelperQuoteValue($B88,Trigger)</f>
        <v>1.9089999999999999E-2</v>
      </c>
      <c r="E88" s="791">
        <f>_xll.qlSwapRateHelperSpread($B88,Trigger)</f>
        <v>0</v>
      </c>
      <c r="F88" s="59" t="b">
        <v>1</v>
      </c>
      <c r="G88" s="59">
        <v>50</v>
      </c>
      <c r="H88" s="59">
        <v>1</v>
      </c>
      <c r="I88" s="947">
        <f>_xll.qlRateHelperEarliestDate($B88,Trigger)</f>
        <v>42180</v>
      </c>
      <c r="J88" s="946">
        <f>_xll.qlRateHelperLatestDate($B88,Trigger)</f>
        <v>44372</v>
      </c>
    </row>
    <row r="89" spans="2:12" x14ac:dyDescent="0.2">
      <c r="B89" s="949" t="str">
        <f>'Swaps (2)'!L14</f>
        <v>obj_0039f#0052</v>
      </c>
      <c r="C89" s="299" t="str">
        <f>_xll.qlRateHelperQuoteName(B89)</f>
        <v>GBPSB6L7Y_Quote</v>
      </c>
      <c r="D89" s="791">
        <f>_xll.qlRateHelperQuoteValue($B89,Trigger)</f>
        <v>2.0140000000000002E-2</v>
      </c>
      <c r="E89" s="791">
        <f>_xll.qlSwapRateHelperSpread($B89,Trigger)</f>
        <v>0</v>
      </c>
      <c r="F89" s="59" t="b">
        <v>1</v>
      </c>
      <c r="G89" s="59">
        <v>50</v>
      </c>
      <c r="H89" s="59">
        <v>1</v>
      </c>
      <c r="I89" s="947">
        <f>_xll.qlRateHelperEarliestDate($B89,Trigger)</f>
        <v>42180</v>
      </c>
      <c r="J89" s="946">
        <f>_xll.qlRateHelperLatestDate($B89,Trigger)</f>
        <v>44739</v>
      </c>
      <c r="L89" s="935"/>
    </row>
    <row r="90" spans="2:12" x14ac:dyDescent="0.2">
      <c r="B90" s="949" t="str">
        <f>'Swaps (2)'!L15</f>
        <v>obj_00384#0052</v>
      </c>
      <c r="C90" s="299" t="str">
        <f>_xll.qlRateHelperQuoteName(B90)</f>
        <v>GBPSB6L8Y_Quote</v>
      </c>
      <c r="D90" s="791">
        <f>_xll.qlRateHelperQuoteValue($B90,Trigger)</f>
        <v>2.1010000000000001E-2</v>
      </c>
      <c r="E90" s="791">
        <f>_xll.qlSwapRateHelperSpread($B90,Trigger)</f>
        <v>0</v>
      </c>
      <c r="F90" s="59" t="b">
        <v>1</v>
      </c>
      <c r="G90" s="59">
        <v>50</v>
      </c>
      <c r="H90" s="59">
        <v>1</v>
      </c>
      <c r="I90" s="947">
        <f>_xll.qlRateHelperEarliestDate($B90,Trigger)</f>
        <v>42180</v>
      </c>
      <c r="J90" s="946">
        <f>_xll.qlRateHelperLatestDate($B90,Trigger)</f>
        <v>45103</v>
      </c>
      <c r="L90" s="935"/>
    </row>
    <row r="91" spans="2:12" x14ac:dyDescent="0.2">
      <c r="B91" s="949" t="str">
        <f>'Swaps (2)'!L16</f>
        <v>obj_00397#0052</v>
      </c>
      <c r="C91" s="299" t="str">
        <f>_xll.qlRateHelperQuoteName(B91)</f>
        <v>GBPSB6L9Y_Quote</v>
      </c>
      <c r="D91" s="791">
        <f>_xll.qlRateHelperQuoteValue($B91,Trigger)</f>
        <v>2.1719999999999996E-2</v>
      </c>
      <c r="E91" s="791">
        <f>_xll.qlSwapRateHelperSpread($B91,Trigger)</f>
        <v>0</v>
      </c>
      <c r="F91" s="59" t="b">
        <v>1</v>
      </c>
      <c r="G91" s="59">
        <v>50</v>
      </c>
      <c r="H91" s="59">
        <v>1</v>
      </c>
      <c r="I91" s="947">
        <f>_xll.qlRateHelperEarliestDate($B91,Trigger)</f>
        <v>42180</v>
      </c>
      <c r="J91" s="946">
        <f>_xll.qlRateHelperLatestDate($B91,Trigger)</f>
        <v>45468</v>
      </c>
      <c r="L91" s="935"/>
    </row>
    <row r="92" spans="2:12" x14ac:dyDescent="0.2">
      <c r="B92" s="949" t="str">
        <f>'Swaps (2)'!L17</f>
        <v>obj_003a2#0052</v>
      </c>
      <c r="C92" s="299" t="str">
        <f>_xll.qlRateHelperQuoteName(B92)</f>
        <v>GBPSB6L10Y_Quote</v>
      </c>
      <c r="D92" s="791">
        <f>_xll.qlRateHelperQuoteValue($B92,Trigger)</f>
        <v>2.231E-2</v>
      </c>
      <c r="E92" s="791">
        <f>_xll.qlSwapRateHelperSpread($B92,Trigger)</f>
        <v>0</v>
      </c>
      <c r="F92" s="59" t="b">
        <v>1</v>
      </c>
      <c r="G92" s="59">
        <v>50</v>
      </c>
      <c r="H92" s="59">
        <v>1</v>
      </c>
      <c r="I92" s="947">
        <f>_xll.qlRateHelperEarliestDate($B92,Trigger)</f>
        <v>42180</v>
      </c>
      <c r="J92" s="946">
        <f>_xll.qlRateHelperLatestDate($B92,Trigger)</f>
        <v>45833</v>
      </c>
      <c r="L92" s="935"/>
    </row>
    <row r="93" spans="2:12" x14ac:dyDescent="0.2">
      <c r="B93" s="949" t="str">
        <f>'Swaps (2)'!L18</f>
        <v>obj_0039c#0052</v>
      </c>
      <c r="C93" s="299" t="str">
        <f>_xll.qlRateHelperQuoteName(B93)</f>
        <v>GBPSB6L11Y_Quote</v>
      </c>
      <c r="D93" s="791">
        <f>_xll.qlRateHelperQuoteValue($B93,Trigger)</f>
        <v>2.2789999999999998E-2</v>
      </c>
      <c r="E93" s="791">
        <f>_xll.qlSwapRateHelperSpread($B93,Trigger)</f>
        <v>0</v>
      </c>
      <c r="F93" s="59" t="b">
        <v>0</v>
      </c>
      <c r="G93" s="59">
        <v>50</v>
      </c>
      <c r="H93" s="59">
        <v>1</v>
      </c>
      <c r="I93" s="947">
        <f>_xll.qlRateHelperEarliestDate($B93,Trigger)</f>
        <v>42180</v>
      </c>
      <c r="J93" s="946">
        <f>_xll.qlRateHelperLatestDate($B93,Trigger)</f>
        <v>46198</v>
      </c>
      <c r="L93" s="935"/>
    </row>
    <row r="94" spans="2:12" x14ac:dyDescent="0.2">
      <c r="B94" s="949" t="str">
        <f>'Swaps (2)'!L19</f>
        <v>obj_00382#0052</v>
      </c>
      <c r="C94" s="299" t="str">
        <f>_xll.qlRateHelperQuoteName(B94)</f>
        <v>GBPSB6L12Y_Quote</v>
      </c>
      <c r="D94" s="791">
        <f>_xll.qlRateHelperQuoteValue($B94,Trigger)</f>
        <v>2.3200000000000002E-2</v>
      </c>
      <c r="E94" s="791">
        <f>_xll.qlSwapRateHelperSpread($B94,Trigger)</f>
        <v>0</v>
      </c>
      <c r="F94" s="59" t="b">
        <v>1</v>
      </c>
      <c r="G94" s="59">
        <v>50</v>
      </c>
      <c r="H94" s="59">
        <v>1</v>
      </c>
      <c r="I94" s="947">
        <f>_xll.qlRateHelperEarliestDate($B94,Trigger)</f>
        <v>42180</v>
      </c>
      <c r="J94" s="946">
        <f>_xll.qlRateHelperLatestDate($B94,Trigger)</f>
        <v>46563</v>
      </c>
      <c r="L94" s="935"/>
    </row>
    <row r="95" spans="2:12" x14ac:dyDescent="0.2">
      <c r="B95" s="949" t="str">
        <f>'Swaps (2)'!L20</f>
        <v>obj_003a0#0052</v>
      </c>
      <c r="C95" s="299" t="str">
        <f>_xll.qlRateHelperQuoteName(B95)</f>
        <v>GBPSB6L13Y_Quote</v>
      </c>
      <c r="D95" s="791" t="e">
        <f>_xll.qlRateHelperQuoteValue($B95,Trigger)</f>
        <v>#NUM!</v>
      </c>
      <c r="E95" s="791">
        <f>_xll.qlSwapRateHelperSpread($B95,Trigger)</f>
        <v>0</v>
      </c>
      <c r="F95" s="59" t="b">
        <v>0</v>
      </c>
      <c r="G95" s="59">
        <v>50</v>
      </c>
      <c r="H95" s="59">
        <v>1</v>
      </c>
      <c r="I95" s="947">
        <f>_xll.qlRateHelperEarliestDate($B95,Trigger)</f>
        <v>42180</v>
      </c>
      <c r="J95" s="946">
        <f>_xll.qlRateHelperLatestDate($B95,Trigger)</f>
        <v>46930</v>
      </c>
      <c r="L95" s="935"/>
    </row>
    <row r="96" spans="2:12" x14ac:dyDescent="0.2">
      <c r="B96" s="949" t="str">
        <f>'Swaps (2)'!L21</f>
        <v>obj_00391#0052</v>
      </c>
      <c r="C96" s="299" t="str">
        <f>_xll.qlRateHelperQuoteName(B96)</f>
        <v>GBPSB6L14Y_Quote</v>
      </c>
      <c r="D96" s="791" t="e">
        <f>_xll.qlRateHelperQuoteValue($B96,Trigger)</f>
        <v>#NUM!</v>
      </c>
      <c r="E96" s="791">
        <f>_xll.qlSwapRateHelperSpread($B96,Trigger)</f>
        <v>0</v>
      </c>
      <c r="F96" s="59" t="b">
        <v>0</v>
      </c>
      <c r="G96" s="59">
        <v>50</v>
      </c>
      <c r="H96" s="59">
        <v>1</v>
      </c>
      <c r="I96" s="947">
        <f>_xll.qlRateHelperEarliestDate($B96,Trigger)</f>
        <v>42180</v>
      </c>
      <c r="J96" s="946">
        <f>_xll.qlRateHelperLatestDate($B96,Trigger)</f>
        <v>47294</v>
      </c>
      <c r="L96" s="935"/>
    </row>
    <row r="97" spans="2:12" x14ac:dyDescent="0.2">
      <c r="B97" s="949" t="str">
        <f>'Swaps (2)'!L22</f>
        <v>obj_0039a#0052</v>
      </c>
      <c r="C97" s="299" t="str">
        <f>_xll.qlRateHelperQuoteName(B97)</f>
        <v>GBPSB6L15Y_Quote</v>
      </c>
      <c r="D97" s="791">
        <f>_xll.qlRateHelperQuoteValue($B97,Trigger)</f>
        <v>2.4059999999999998E-2</v>
      </c>
      <c r="E97" s="791">
        <f>_xll.qlSwapRateHelperSpread($B97,Trigger)</f>
        <v>0</v>
      </c>
      <c r="F97" s="59" t="b">
        <v>1</v>
      </c>
      <c r="G97" s="59">
        <v>50</v>
      </c>
      <c r="H97" s="59">
        <v>1</v>
      </c>
      <c r="I97" s="947">
        <f>_xll.qlRateHelperEarliestDate($B97,Trigger)</f>
        <v>42180</v>
      </c>
      <c r="J97" s="946">
        <f>_xll.qlRateHelperLatestDate($B97,Trigger)</f>
        <v>47659</v>
      </c>
      <c r="L97" s="935"/>
    </row>
    <row r="98" spans="2:12" x14ac:dyDescent="0.2">
      <c r="B98" s="949" t="str">
        <f>'Swaps (2)'!L23</f>
        <v>obj_00389#0052</v>
      </c>
      <c r="C98" s="299" t="str">
        <f>_xll.qlRateHelperQuoteName(B98)</f>
        <v>GBPSB6L16Y_Quote</v>
      </c>
      <c r="D98" s="791" t="e">
        <f>_xll.qlRateHelperQuoteValue($B98,Trigger)</f>
        <v>#NUM!</v>
      </c>
      <c r="E98" s="791">
        <f>_xll.qlSwapRateHelperSpread($B98,Trigger)</f>
        <v>0</v>
      </c>
      <c r="F98" s="59" t="b">
        <v>0</v>
      </c>
      <c r="G98" s="59">
        <v>50</v>
      </c>
      <c r="H98" s="59">
        <v>1</v>
      </c>
      <c r="I98" s="947">
        <f>_xll.qlRateHelperEarliestDate($B98,Trigger)</f>
        <v>42180</v>
      </c>
      <c r="J98" s="946">
        <f>_xll.qlRateHelperLatestDate($B98,Trigger)</f>
        <v>48024</v>
      </c>
      <c r="L98" s="935"/>
    </row>
    <row r="99" spans="2:12" x14ac:dyDescent="0.2">
      <c r="B99" s="949" t="str">
        <f>'Swaps (2)'!L24</f>
        <v>obj_00390#0052</v>
      </c>
      <c r="C99" s="299" t="str">
        <f>_xll.qlRateHelperQuoteName(B99)</f>
        <v>GBPSB6L17Y_Quote</v>
      </c>
      <c r="D99" s="791" t="e">
        <f>_xll.qlRateHelperQuoteValue($B99,Trigger)</f>
        <v>#NUM!</v>
      </c>
      <c r="E99" s="791">
        <f>_xll.qlSwapRateHelperSpread($B99,Trigger)</f>
        <v>0</v>
      </c>
      <c r="F99" s="59" t="b">
        <v>0</v>
      </c>
      <c r="G99" s="59">
        <v>50</v>
      </c>
      <c r="H99" s="59">
        <v>1</v>
      </c>
      <c r="I99" s="947">
        <f>_xll.qlRateHelperEarliestDate($B99,Trigger)</f>
        <v>42180</v>
      </c>
      <c r="J99" s="946">
        <f>_xll.qlRateHelperLatestDate($B99,Trigger)</f>
        <v>48390</v>
      </c>
      <c r="L99" s="935"/>
    </row>
    <row r="100" spans="2:12" x14ac:dyDescent="0.2">
      <c r="B100" s="949" t="str">
        <f>'Swaps (2)'!L25</f>
        <v>obj_0039d#0052</v>
      </c>
      <c r="C100" s="299" t="str">
        <f>_xll.qlRateHelperQuoteName(B100)</f>
        <v>GBPSB6L18Y_Quote</v>
      </c>
      <c r="D100" s="791" t="e">
        <f>_xll.qlRateHelperQuoteValue($B100,Trigger)</f>
        <v>#NUM!</v>
      </c>
      <c r="E100" s="791">
        <f>_xll.qlSwapRateHelperSpread($B100,Trigger)</f>
        <v>0</v>
      </c>
      <c r="F100" s="59" t="b">
        <v>0</v>
      </c>
      <c r="G100" s="59">
        <v>50</v>
      </c>
      <c r="H100" s="59">
        <v>1</v>
      </c>
      <c r="I100" s="947">
        <f>_xll.qlRateHelperEarliestDate($B100,Trigger)</f>
        <v>42180</v>
      </c>
      <c r="J100" s="946">
        <f>_xll.qlRateHelperLatestDate($B100,Trigger)</f>
        <v>48757</v>
      </c>
      <c r="L100" s="935"/>
    </row>
    <row r="101" spans="2:12" x14ac:dyDescent="0.2">
      <c r="B101" s="949" t="str">
        <f>'Swaps (2)'!L26</f>
        <v>obj_0038c#0052</v>
      </c>
      <c r="C101" s="299" t="str">
        <f>_xll.qlRateHelperQuoteName(B101)</f>
        <v>GBPSB6L19Y_Quote</v>
      </c>
      <c r="D101" s="791" t="e">
        <f>_xll.qlRateHelperQuoteValue($B101,Trigger)</f>
        <v>#NUM!</v>
      </c>
      <c r="E101" s="791">
        <f>_xll.qlSwapRateHelperSpread($B101,Trigger)</f>
        <v>0</v>
      </c>
      <c r="F101" s="59" t="b">
        <v>0</v>
      </c>
      <c r="G101" s="59">
        <v>50</v>
      </c>
      <c r="H101" s="59">
        <v>1</v>
      </c>
      <c r="I101" s="947">
        <f>_xll.qlRateHelperEarliestDate($B101,Trigger)</f>
        <v>42180</v>
      </c>
      <c r="J101" s="946">
        <f>_xll.qlRateHelperLatestDate($B101,Trigger)</f>
        <v>49121</v>
      </c>
      <c r="L101" s="935"/>
    </row>
    <row r="102" spans="2:12" x14ac:dyDescent="0.2">
      <c r="B102" s="949" t="str">
        <f>'Swaps (2)'!L27</f>
        <v>obj_003a1#0052</v>
      </c>
      <c r="C102" s="299" t="str">
        <f>_xll.qlRateHelperQuoteName(B102)</f>
        <v>GBPSB6L20Y_Quote</v>
      </c>
      <c r="D102" s="791">
        <f>_xll.qlRateHelperQuoteValue($B102,Trigger)</f>
        <v>2.452E-2</v>
      </c>
      <c r="E102" s="791">
        <f>_xll.qlSwapRateHelperSpread($B102,Trigger)</f>
        <v>0</v>
      </c>
      <c r="F102" s="59" t="b">
        <v>1</v>
      </c>
      <c r="G102" s="59">
        <v>50</v>
      </c>
      <c r="H102" s="59">
        <v>1</v>
      </c>
      <c r="I102" s="947">
        <f>_xll.qlRateHelperEarliestDate($B102,Trigger)</f>
        <v>42180</v>
      </c>
      <c r="J102" s="946">
        <f>_xll.qlRateHelperLatestDate($B102,Trigger)</f>
        <v>49485</v>
      </c>
      <c r="L102" s="935"/>
    </row>
    <row r="103" spans="2:12" x14ac:dyDescent="0.2">
      <c r="B103" s="949" t="str">
        <f>'Swaps (2)'!L28</f>
        <v>obj_0039b#0052</v>
      </c>
      <c r="C103" s="299" t="str">
        <f>_xll.qlRateHelperQuoteName(B103)</f>
        <v>GBPSB6L21Y_Quote</v>
      </c>
      <c r="D103" s="791" t="e">
        <f>_xll.qlRateHelperQuoteValue($B103,Trigger)</f>
        <v>#NUM!</v>
      </c>
      <c r="E103" s="791">
        <f>_xll.qlSwapRateHelperSpread($B103,Trigger)</f>
        <v>0</v>
      </c>
      <c r="F103" s="59" t="b">
        <v>0</v>
      </c>
      <c r="G103" s="59">
        <v>50</v>
      </c>
      <c r="H103" s="59">
        <v>1</v>
      </c>
      <c r="I103" s="947">
        <f>_xll.qlRateHelperEarliestDate($B103,Trigger)</f>
        <v>42180</v>
      </c>
      <c r="J103" s="946">
        <f>_xll.qlRateHelperLatestDate($B103,Trigger)</f>
        <v>49851</v>
      </c>
      <c r="L103" s="935"/>
    </row>
    <row r="104" spans="2:12" x14ac:dyDescent="0.2">
      <c r="B104" s="949" t="str">
        <f>'Swaps (2)'!L29</f>
        <v>obj_00383#0052</v>
      </c>
      <c r="C104" s="299" t="str">
        <f>_xll.qlRateHelperQuoteName(B104)</f>
        <v>GBPSB6L22Y_Quote</v>
      </c>
      <c r="D104" s="791" t="e">
        <f>_xll.qlRateHelperQuoteValue($B104,Trigger)</f>
        <v>#NUM!</v>
      </c>
      <c r="E104" s="791">
        <f>_xll.qlSwapRateHelperSpread($B104,Trigger)</f>
        <v>0</v>
      </c>
      <c r="F104" s="59" t="b">
        <v>0</v>
      </c>
      <c r="G104" s="59">
        <v>50</v>
      </c>
      <c r="H104" s="59">
        <v>1</v>
      </c>
      <c r="I104" s="947">
        <f>_xll.qlRateHelperEarliestDate($B104,Trigger)</f>
        <v>42180</v>
      </c>
      <c r="J104" s="946">
        <f>_xll.qlRateHelperLatestDate($B104,Trigger)</f>
        <v>50216</v>
      </c>
      <c r="L104" s="935"/>
    </row>
    <row r="105" spans="2:12" x14ac:dyDescent="0.2">
      <c r="B105" s="949" t="str">
        <f>'Swaps (2)'!L30</f>
        <v>obj_0038d#0052</v>
      </c>
      <c r="C105" s="299" t="str">
        <f>_xll.qlRateHelperQuoteName(B105)</f>
        <v>GBPSB6L23Y_Quote</v>
      </c>
      <c r="D105" s="791" t="e">
        <f>_xll.qlRateHelperQuoteValue($B105,Trigger)</f>
        <v>#NUM!</v>
      </c>
      <c r="E105" s="791">
        <f>_xll.qlSwapRateHelperSpread($B105,Trigger)</f>
        <v>0</v>
      </c>
      <c r="F105" s="59" t="b">
        <v>0</v>
      </c>
      <c r="G105" s="59">
        <v>50</v>
      </c>
      <c r="H105" s="59">
        <v>1</v>
      </c>
      <c r="I105" s="947">
        <f>_xll.qlRateHelperEarliestDate($B105,Trigger)</f>
        <v>42180</v>
      </c>
      <c r="J105" s="946">
        <f>_xll.qlRateHelperLatestDate($B105,Trigger)</f>
        <v>50581</v>
      </c>
      <c r="L105" s="935"/>
    </row>
    <row r="106" spans="2:12" x14ac:dyDescent="0.2">
      <c r="B106" s="949" t="str">
        <f>'Swaps (2)'!L31</f>
        <v>obj_003a3#0052</v>
      </c>
      <c r="C106" s="299" t="str">
        <f>_xll.qlRateHelperQuoteName(B106)</f>
        <v>GBPSB6L24Y_Quote</v>
      </c>
      <c r="D106" s="791" t="e">
        <f>_xll.qlRateHelperQuoteValue($B106,Trigger)</f>
        <v>#NUM!</v>
      </c>
      <c r="E106" s="791">
        <f>_xll.qlSwapRateHelperSpread($B106,Trigger)</f>
        <v>0</v>
      </c>
      <c r="F106" s="59" t="b">
        <v>0</v>
      </c>
      <c r="G106" s="59">
        <v>50</v>
      </c>
      <c r="H106" s="59">
        <v>1</v>
      </c>
      <c r="I106" s="947">
        <f>_xll.qlRateHelperEarliestDate($B106,Trigger)</f>
        <v>42180</v>
      </c>
      <c r="J106" s="946">
        <f>_xll.qlRateHelperLatestDate($B106,Trigger)</f>
        <v>50948</v>
      </c>
      <c r="L106" s="935"/>
    </row>
    <row r="107" spans="2:12" x14ac:dyDescent="0.2">
      <c r="B107" s="949" t="str">
        <f>'Swaps (2)'!L32</f>
        <v>obj_00392#0052</v>
      </c>
      <c r="C107" s="299" t="str">
        <f>_xll.qlRateHelperQuoteName(B107)</f>
        <v>GBPSB6L25Y_Quote</v>
      </c>
      <c r="D107" s="791">
        <f>_xll.qlRateHelperQuoteValue($B107,Trigger)</f>
        <v>2.4479999999999998E-2</v>
      </c>
      <c r="E107" s="791">
        <f>_xll.qlSwapRateHelperSpread($B107,Trigger)</f>
        <v>0</v>
      </c>
      <c r="F107" s="59" t="b">
        <v>1</v>
      </c>
      <c r="G107" s="59">
        <v>50</v>
      </c>
      <c r="H107" s="59">
        <v>1</v>
      </c>
      <c r="I107" s="947">
        <f>_xll.qlRateHelperEarliestDate($B107,Trigger)</f>
        <v>42180</v>
      </c>
      <c r="J107" s="946">
        <f>_xll.qlRateHelperLatestDate($B107,Trigger)</f>
        <v>51312</v>
      </c>
      <c r="L107" s="935"/>
    </row>
    <row r="108" spans="2:12" x14ac:dyDescent="0.2">
      <c r="B108" s="949" t="str">
        <f>'Swaps (2)'!L33</f>
        <v>obj_0038b#0052</v>
      </c>
      <c r="C108" s="299" t="str">
        <f>_xll.qlRateHelperQuoteName(B108)</f>
        <v>GBPSB6L26Y_Quote</v>
      </c>
      <c r="D108" s="791" t="e">
        <f>_xll.qlRateHelperQuoteValue($B108,Trigger)</f>
        <v>#NUM!</v>
      </c>
      <c r="E108" s="791">
        <f>_xll.qlSwapRateHelperSpread($B108,Trigger)</f>
        <v>0</v>
      </c>
      <c r="F108" s="59" t="b">
        <v>0</v>
      </c>
      <c r="G108" s="59">
        <v>50</v>
      </c>
      <c r="H108" s="59">
        <v>1</v>
      </c>
      <c r="I108" s="947">
        <f>_xll.qlRateHelperEarliestDate($B108,Trigger)</f>
        <v>42180</v>
      </c>
      <c r="J108" s="946">
        <f>_xll.qlRateHelperLatestDate($B108,Trigger)</f>
        <v>51677</v>
      </c>
      <c r="L108" s="935"/>
    </row>
    <row r="109" spans="2:12" x14ac:dyDescent="0.2">
      <c r="B109" s="949" t="str">
        <f>'Swaps (2)'!L34</f>
        <v>obj_00396#0052</v>
      </c>
      <c r="C109" s="299" t="str">
        <f>_xll.qlRateHelperQuoteName(B109)</f>
        <v>GBPSB6L27Y_Quote</v>
      </c>
      <c r="D109" s="791" t="e">
        <f>_xll.qlRateHelperQuoteValue($B109,Trigger)</f>
        <v>#NUM!</v>
      </c>
      <c r="E109" s="791">
        <f>_xll.qlSwapRateHelperSpread($B109,Trigger)</f>
        <v>0</v>
      </c>
      <c r="F109" s="59" t="b">
        <v>0</v>
      </c>
      <c r="G109" s="59">
        <v>50</v>
      </c>
      <c r="H109" s="59">
        <v>1</v>
      </c>
      <c r="I109" s="947">
        <f>_xll.qlRateHelperEarliestDate($B109,Trigger)</f>
        <v>42180</v>
      </c>
      <c r="J109" s="946">
        <f>_xll.qlRateHelperLatestDate($B109,Trigger)</f>
        <v>52042</v>
      </c>
      <c r="L109" s="935"/>
    </row>
    <row r="110" spans="2:12" x14ac:dyDescent="0.2">
      <c r="B110" s="949" t="str">
        <f>'Swaps (2)'!L35</f>
        <v>obj_00387#0052</v>
      </c>
      <c r="C110" s="299" t="str">
        <f>_xll.qlRateHelperQuoteName(B110)</f>
        <v>GBPSB6L28Y_Quote</v>
      </c>
      <c r="D110" s="791" t="e">
        <f>_xll.qlRateHelperQuoteValue($B110,Trigger)</f>
        <v>#NUM!</v>
      </c>
      <c r="E110" s="791">
        <f>_xll.qlSwapRateHelperSpread($B110,Trigger)</f>
        <v>0</v>
      </c>
      <c r="F110" s="59" t="b">
        <v>0</v>
      </c>
      <c r="G110" s="59">
        <v>50</v>
      </c>
      <c r="H110" s="59">
        <v>1</v>
      </c>
      <c r="I110" s="947">
        <f>_xll.qlRateHelperEarliestDate($B110,Trigger)</f>
        <v>42180</v>
      </c>
      <c r="J110" s="946">
        <f>_xll.qlRateHelperLatestDate($B110,Trigger)</f>
        <v>52407</v>
      </c>
      <c r="L110" s="935"/>
    </row>
    <row r="111" spans="2:12" x14ac:dyDescent="0.2">
      <c r="B111" s="949" t="str">
        <f>'Swaps (2)'!L36</f>
        <v>obj_00398#0052</v>
      </c>
      <c r="C111" s="299" t="str">
        <f>_xll.qlRateHelperQuoteName(B111)</f>
        <v>GBPSB6L29Y_Quote</v>
      </c>
      <c r="D111" s="791" t="e">
        <f>_xll.qlRateHelperQuoteValue($B111,Trigger)</f>
        <v>#NUM!</v>
      </c>
      <c r="E111" s="791">
        <f>_xll.qlSwapRateHelperSpread($B111,Trigger)</f>
        <v>0</v>
      </c>
      <c r="F111" s="59" t="b">
        <v>0</v>
      </c>
      <c r="G111" s="59">
        <v>50</v>
      </c>
      <c r="H111" s="59">
        <v>1</v>
      </c>
      <c r="I111" s="947">
        <f>_xll.qlRateHelperEarliestDate($B111,Trigger)</f>
        <v>42180</v>
      </c>
      <c r="J111" s="946">
        <f>_xll.qlRateHelperLatestDate($B111,Trigger)</f>
        <v>52775</v>
      </c>
      <c r="L111" s="935"/>
    </row>
    <row r="112" spans="2:12" x14ac:dyDescent="0.2">
      <c r="B112" s="949" t="str">
        <f>'Swaps (2)'!L37</f>
        <v>obj_00388#0052</v>
      </c>
      <c r="C112" s="299" t="str">
        <f>_xll.qlRateHelperQuoteName(B112)</f>
        <v>GBPSB6L30Y_Quote</v>
      </c>
      <c r="D112" s="791">
        <f>_xll.qlRateHelperQuoteValue($B112,Trigger)</f>
        <v>2.4300000000000002E-2</v>
      </c>
      <c r="E112" s="791">
        <f>_xll.qlSwapRateHelperSpread($B112,Trigger)</f>
        <v>0</v>
      </c>
      <c r="F112" s="59" t="b">
        <v>1</v>
      </c>
      <c r="G112" s="59">
        <v>50</v>
      </c>
      <c r="H112" s="59">
        <v>1</v>
      </c>
      <c r="I112" s="947">
        <f>_xll.qlRateHelperEarliestDate($B112,Trigger)</f>
        <v>42180</v>
      </c>
      <c r="J112" s="946">
        <f>_xll.qlRateHelperLatestDate($B112,Trigger)</f>
        <v>53139</v>
      </c>
      <c r="L112" s="935"/>
    </row>
    <row r="113" spans="2:12" x14ac:dyDescent="0.2">
      <c r="B113" s="949" t="str">
        <f>'Swaps (2)'!L38</f>
        <v>obj_00395#0052</v>
      </c>
      <c r="C113" s="299" t="str">
        <f>_xll.qlRateHelperQuoteName(B113)</f>
        <v>GBPSB6L35Y_Quote</v>
      </c>
      <c r="D113" s="791" t="e">
        <f>_xll.qlRateHelperQuoteValue($B113,Trigger)</f>
        <v>#NUM!</v>
      </c>
      <c r="E113" s="791">
        <f>_xll.qlSwapRateHelperSpread($B113,Trigger)</f>
        <v>0</v>
      </c>
      <c r="F113" s="59" t="b">
        <v>0</v>
      </c>
      <c r="G113" s="59">
        <v>50</v>
      </c>
      <c r="H113" s="59">
        <v>1</v>
      </c>
      <c r="I113" s="947">
        <f>_xll.qlRateHelperEarliestDate($B113,Trigger)</f>
        <v>42180</v>
      </c>
      <c r="J113" s="946">
        <f>_xll.qlRateHelperLatestDate($B113,Trigger)</f>
        <v>54966</v>
      </c>
      <c r="L113" s="935"/>
    </row>
    <row r="114" spans="2:12" x14ac:dyDescent="0.2">
      <c r="B114" s="949" t="str">
        <f>'Swaps (2)'!L39</f>
        <v>obj_0039e#0052</v>
      </c>
      <c r="C114" s="299" t="str">
        <f>_xll.qlRateHelperQuoteName(B114)</f>
        <v>GBPSB6L40Y_Quote</v>
      </c>
      <c r="D114" s="791">
        <f>_xll.qlRateHelperQuoteValue($B114,Trigger)</f>
        <v>2.366E-2</v>
      </c>
      <c r="E114" s="791">
        <f>_xll.qlSwapRateHelperSpread($B114,Trigger)</f>
        <v>0</v>
      </c>
      <c r="F114" s="59" t="b">
        <v>1</v>
      </c>
      <c r="G114" s="59">
        <v>50</v>
      </c>
      <c r="H114" s="59">
        <v>1</v>
      </c>
      <c r="I114" s="947">
        <f>_xll.qlRateHelperEarliestDate($B114,Trigger)</f>
        <v>42180</v>
      </c>
      <c r="J114" s="946">
        <f>_xll.qlRateHelperLatestDate($B114,Trigger)</f>
        <v>56790</v>
      </c>
      <c r="L114" s="935"/>
    </row>
    <row r="115" spans="2:12" x14ac:dyDescent="0.2">
      <c r="B115" s="949" t="str">
        <f>'Swaps (2)'!L40</f>
        <v>obj_00385#0052</v>
      </c>
      <c r="C115" s="299" t="str">
        <f>_xll.qlRateHelperQuoteName(B115)</f>
        <v>GBPSB6L50Y_Quote</v>
      </c>
      <c r="D115" s="791">
        <f>_xll.qlRateHelperQuoteValue($B115,Trigger)</f>
        <v>2.3230000000000001E-2</v>
      </c>
      <c r="E115" s="791">
        <f>_xll.qlSwapRateHelperSpread($B115,Trigger)</f>
        <v>0</v>
      </c>
      <c r="F115" s="59" t="b">
        <v>1</v>
      </c>
      <c r="G115" s="59">
        <v>50</v>
      </c>
      <c r="H115" s="59">
        <v>1</v>
      </c>
      <c r="I115" s="947">
        <f>_xll.qlRateHelperEarliestDate($B115,Trigger)</f>
        <v>42180</v>
      </c>
      <c r="J115" s="946">
        <f>_xll.qlRateHelperLatestDate($B115,Trigger)</f>
        <v>60443</v>
      </c>
      <c r="L115" s="935"/>
    </row>
    <row r="116" spans="2:12" x14ac:dyDescent="0.2">
      <c r="B116" s="948" t="str">
        <f>'Swaps (2)'!L41</f>
        <v>obj_0038e#0052</v>
      </c>
      <c r="C116" s="299" t="str">
        <f>_xll.qlRateHelperQuoteName(B116)</f>
        <v>GBPSB6L60Y_Quote</v>
      </c>
      <c r="D116" s="791">
        <f>_xll.qlRateHelperQuoteValue($B116,Trigger)</f>
        <v>2.3189999999999999E-2</v>
      </c>
      <c r="E116" s="791">
        <f>_xll.qlSwapRateHelperSpread($B116,Trigger)</f>
        <v>0</v>
      </c>
      <c r="F116" s="59" t="b">
        <v>1</v>
      </c>
      <c r="G116" s="59">
        <v>50</v>
      </c>
      <c r="H116" s="59">
        <v>1</v>
      </c>
      <c r="I116" s="947">
        <f>_xll.qlRateHelperEarliestDate($B116,Trigger)</f>
        <v>42180</v>
      </c>
      <c r="J116" s="946">
        <f>_xll.qlRateHelperLatestDate($B116,Trigger)</f>
        <v>64095</v>
      </c>
      <c r="L116" s="935"/>
    </row>
    <row r="117" spans="2:12" x14ac:dyDescent="0.2">
      <c r="B117" s="788"/>
      <c r="C117" s="788"/>
      <c r="D117" s="788"/>
      <c r="E117" s="788"/>
      <c r="F117" s="788"/>
      <c r="G117" s="788"/>
      <c r="H117" s="788"/>
      <c r="I117" s="788"/>
      <c r="J117" s="788"/>
    </row>
  </sheetData>
  <pageMargins left="0.75" right="0.75" top="1" bottom="1" header="0.5" footer="0.5"/>
  <pageSetup orientation="portrait" horizontalDpi="300" verticalDpi="300" r:id="rId1"/>
  <headerFooter alignWithMargins="0"/>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J28"/>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7" width="2.7109375" style="966" customWidth="1"/>
    <col min="8" max="8" width="18.5703125" style="966" bestFit="1" customWidth="1"/>
    <col min="9" max="9" width="35.140625" style="966" customWidth="1"/>
    <col min="10" max="10" width="2.7109375" style="966" customWidth="1"/>
    <col min="11" max="16384" width="8" style="966"/>
  </cols>
  <sheetData>
    <row r="1" spans="2:10" ht="12" thickBot="1" x14ac:dyDescent="0.25">
      <c r="B1" s="966" t="str">
        <f>_xll.qlxlVersion(TRUE,Trigger)</f>
        <v>QuantLibXL 1.7.0 - MS VC++ 9.0 - Multithreaded Static Runtime library - Release Configuration - Sep  8 2015 06:56:01</v>
      </c>
    </row>
    <row r="2" spans="2:10" ht="18.75" thickBot="1" x14ac:dyDescent="0.3">
      <c r="B2" s="1666" t="s">
        <v>319</v>
      </c>
      <c r="C2" s="1667"/>
      <c r="D2" s="1667"/>
      <c r="E2" s="1668"/>
      <c r="G2" s="1666" t="s">
        <v>320</v>
      </c>
      <c r="H2" s="1667"/>
      <c r="I2" s="1667"/>
      <c r="J2" s="1672"/>
    </row>
    <row r="3" spans="2:10" x14ac:dyDescent="0.2">
      <c r="B3" s="807"/>
      <c r="C3" s="851"/>
      <c r="D3" s="805"/>
      <c r="E3" s="804"/>
      <c r="G3" s="638"/>
      <c r="H3" s="676"/>
      <c r="I3" s="676"/>
      <c r="J3" s="675"/>
    </row>
    <row r="4" spans="2:10" x14ac:dyDescent="0.2">
      <c r="B4" s="807"/>
      <c r="C4" s="850" t="s">
        <v>303</v>
      </c>
      <c r="D4" s="824" t="s">
        <v>43</v>
      </c>
      <c r="E4" s="804"/>
      <c r="G4" s="638"/>
      <c r="H4" s="637" t="s">
        <v>311</v>
      </c>
      <c r="I4" s="642" t="b">
        <v>0</v>
      </c>
      <c r="J4" s="635"/>
    </row>
    <row r="5" spans="2:10" x14ac:dyDescent="0.2">
      <c r="B5" s="807"/>
      <c r="C5" s="839" t="s">
        <v>342</v>
      </c>
      <c r="D5" s="458">
        <v>3</v>
      </c>
      <c r="E5" s="804"/>
      <c r="G5" s="638"/>
      <c r="H5" s="637" t="s">
        <v>308</v>
      </c>
      <c r="I5" s="668"/>
      <c r="J5" s="635"/>
    </row>
    <row r="6" spans="2:10" x14ac:dyDescent="0.2">
      <c r="B6" s="807"/>
      <c r="C6" s="839" t="s">
        <v>387</v>
      </c>
      <c r="D6" s="458" t="str">
        <f>_xll.qlPeriodEquivalent(D5&amp;"M")</f>
        <v>3M</v>
      </c>
      <c r="E6" s="804"/>
      <c r="G6" s="638"/>
      <c r="H6" s="637" t="s">
        <v>307</v>
      </c>
      <c r="I6" s="640" t="b">
        <v>1</v>
      </c>
      <c r="J6" s="635"/>
    </row>
    <row r="7" spans="2:10" ht="12" thickBot="1" x14ac:dyDescent="0.25">
      <c r="B7" s="807"/>
      <c r="C7" s="850" t="s">
        <v>386</v>
      </c>
      <c r="D7" s="977" t="s">
        <v>121</v>
      </c>
      <c r="E7" s="804"/>
      <c r="G7" s="976"/>
      <c r="H7" s="975"/>
      <c r="I7" s="975"/>
      <c r="J7" s="974"/>
    </row>
    <row r="8" spans="2:10" ht="12" thickBot="1" x14ac:dyDescent="0.25">
      <c r="B8" s="807"/>
      <c r="C8" s="973" t="s">
        <v>385</v>
      </c>
      <c r="D8" s="835" t="s">
        <v>124</v>
      </c>
      <c r="E8" s="804"/>
      <c r="G8" s="972"/>
      <c r="H8" s="972"/>
      <c r="I8" s="972"/>
      <c r="J8" s="972"/>
    </row>
    <row r="9" spans="2:10" ht="18.75" thickBot="1" x14ac:dyDescent="0.3">
      <c r="B9" s="807"/>
      <c r="C9" s="839" t="s">
        <v>384</v>
      </c>
      <c r="D9" s="458" t="str">
        <f>Currency&amp;"_"&amp;"YCSTD"&amp;"RH"</f>
        <v>GBP_YCSTDRH</v>
      </c>
      <c r="E9" s="804"/>
      <c r="G9" s="1666" t="s">
        <v>383</v>
      </c>
      <c r="H9" s="1667"/>
      <c r="I9" s="1667"/>
      <c r="J9" s="1672"/>
    </row>
    <row r="10" spans="2:10" ht="12.75" x14ac:dyDescent="0.2">
      <c r="B10" s="807"/>
      <c r="C10" s="838" t="s">
        <v>315</v>
      </c>
      <c r="D10" s="458" t="b">
        <v>1</v>
      </c>
      <c r="E10" s="804"/>
      <c r="G10" s="634"/>
      <c r="H10" s="633"/>
      <c r="I10" s="633"/>
      <c r="J10" s="632"/>
    </row>
    <row r="11" spans="2:10" ht="12.75" x14ac:dyDescent="0.2">
      <c r="B11" s="807"/>
      <c r="C11" s="838" t="s">
        <v>318</v>
      </c>
      <c r="D11" s="837">
        <v>42255.344629629632</v>
      </c>
      <c r="E11" s="804"/>
      <c r="G11" s="634"/>
      <c r="H11" s="971" t="s">
        <v>275</v>
      </c>
      <c r="I11" s="642" t="s">
        <v>227</v>
      </c>
      <c r="J11" s="632"/>
    </row>
    <row r="12" spans="2:10" ht="12.75" x14ac:dyDescent="0.2">
      <c r="B12" s="807"/>
      <c r="C12" s="836" t="s">
        <v>313</v>
      </c>
      <c r="D12" s="835" t="b">
        <v>0</v>
      </c>
      <c r="E12" s="804"/>
      <c r="G12" s="634"/>
      <c r="H12" s="971" t="s">
        <v>298</v>
      </c>
      <c r="I12" s="640" t="s">
        <v>21</v>
      </c>
      <c r="J12" s="632"/>
    </row>
    <row r="13" spans="2:10" ht="12.75" x14ac:dyDescent="0.2">
      <c r="B13" s="807"/>
      <c r="C13" s="814"/>
      <c r="D13" s="814"/>
      <c r="E13" s="804"/>
      <c r="G13" s="634"/>
      <c r="H13" s="971" t="s">
        <v>416</v>
      </c>
      <c r="I13" s="642" t="s">
        <v>381</v>
      </c>
      <c r="J13" s="632"/>
    </row>
    <row r="14" spans="2:10" ht="12.75" x14ac:dyDescent="0.2">
      <c r="B14" s="807"/>
      <c r="C14" s="829" t="s">
        <v>380</v>
      </c>
      <c r="D14" s="833" t="str">
        <f>_xll.qlPiecewiseYieldCurve(D16,NDays,Calendar,_xll.ohPack('Selected (2)'!D2:D126),,,,Accuracy,TraitsID,InterpolatorID,Permanent,,ObjectOverwrite)</f>
        <v>_GBPYCSTD#0057</v>
      </c>
      <c r="E14" s="804"/>
      <c r="G14" s="634"/>
      <c r="H14" s="971" t="s">
        <v>382</v>
      </c>
      <c r="I14" s="642" t="s">
        <v>381</v>
      </c>
      <c r="J14" s="632"/>
    </row>
    <row r="15" spans="2:10" ht="12.75" x14ac:dyDescent="0.2">
      <c r="B15" s="807"/>
      <c r="C15" s="816" t="s">
        <v>238</v>
      </c>
      <c r="D15" s="832" t="str">
        <f>_xll.ohRangeRetrieveError(YieldCurve)</f>
        <v/>
      </c>
      <c r="E15" s="804"/>
      <c r="G15" s="634"/>
      <c r="H15" s="971" t="s">
        <v>305</v>
      </c>
      <c r="I15" s="642" t="str">
        <f>PROPER(Currency)&amp;"ON"</f>
        <v>GbpON</v>
      </c>
      <c r="J15" s="632"/>
    </row>
    <row r="16" spans="2:10" ht="12.75" x14ac:dyDescent="0.2">
      <c r="B16" s="807"/>
      <c r="C16" s="829" t="s">
        <v>379</v>
      </c>
      <c r="D16" s="828" t="str">
        <f>"_"&amp;Currency&amp;"YCSTD"</f>
        <v>_GBPYCSTD</v>
      </c>
      <c r="E16" s="804"/>
      <c r="G16" s="634"/>
      <c r="H16" s="971" t="s">
        <v>304</v>
      </c>
      <c r="I16" s="642" t="str">
        <f>PROPER(Currency)&amp;"STD"</f>
        <v>GbpSTD</v>
      </c>
      <c r="J16" s="632"/>
    </row>
    <row r="17" spans="2:10" ht="13.5" thickBot="1" x14ac:dyDescent="0.25">
      <c r="B17" s="807"/>
      <c r="C17" s="818" t="s">
        <v>378</v>
      </c>
      <c r="D17" s="827">
        <v>0</v>
      </c>
      <c r="E17" s="804"/>
      <c r="G17" s="970"/>
      <c r="H17" s="969"/>
      <c r="I17" s="969"/>
      <c r="J17" s="968"/>
    </row>
    <row r="18" spans="2:10" x14ac:dyDescent="0.2">
      <c r="B18" s="807"/>
      <c r="C18" s="818" t="s">
        <v>377</v>
      </c>
      <c r="D18" s="826" t="s">
        <v>376</v>
      </c>
      <c r="E18" s="804"/>
    </row>
    <row r="19" spans="2:10" x14ac:dyDescent="0.2">
      <c r="B19" s="807"/>
      <c r="C19" s="818" t="s">
        <v>371</v>
      </c>
      <c r="D19" s="819"/>
      <c r="E19" s="804"/>
    </row>
    <row r="20" spans="2:10" x14ac:dyDescent="0.2">
      <c r="B20" s="807"/>
      <c r="C20" s="818" t="s">
        <v>370</v>
      </c>
      <c r="D20" s="817" t="s">
        <v>415</v>
      </c>
      <c r="E20" s="804"/>
    </row>
    <row r="21" spans="2:10" x14ac:dyDescent="0.2">
      <c r="B21" s="807"/>
      <c r="C21" s="816" t="s">
        <v>368</v>
      </c>
      <c r="D21" s="815" t="s">
        <v>414</v>
      </c>
      <c r="E21" s="804"/>
    </row>
    <row r="22" spans="2:10" x14ac:dyDescent="0.2">
      <c r="B22" s="807"/>
      <c r="C22" s="814"/>
      <c r="D22" s="814"/>
      <c r="E22" s="804"/>
    </row>
    <row r="23" spans="2:10" x14ac:dyDescent="0.2">
      <c r="B23" s="807"/>
      <c r="C23" s="813">
        <f>_xll.qlTermStructureReferenceDate(YieldCurve)</f>
        <v>42180</v>
      </c>
      <c r="D23" s="967">
        <f>MAX(_xll.ohPack('Selected (2)'!J1:J126))</f>
        <v>2.4861547392319931E-2</v>
      </c>
      <c r="E23" s="804"/>
    </row>
    <row r="24" spans="2:10" x14ac:dyDescent="0.2">
      <c r="B24" s="807"/>
      <c r="C24" s="811">
        <f>MAX(_xll.ohPack('Selected (2)'!I2:I126))</f>
        <v>64095</v>
      </c>
      <c r="D24" s="808">
        <f>MIN(_xll.ohPack('Selected (2)'!J1:J126))</f>
        <v>-2.2573811568877533E-13</v>
      </c>
      <c r="E24" s="804"/>
    </row>
    <row r="25" spans="2:10" x14ac:dyDescent="0.2">
      <c r="B25" s="807"/>
      <c r="C25" s="809" t="s">
        <v>238</v>
      </c>
      <c r="D25" s="810" t="str">
        <f>_xll.ohRangeRetrieveError('Selected (2)'!J1)</f>
        <v/>
      </c>
      <c r="E25" s="804"/>
    </row>
    <row r="26" spans="2:10" ht="14.25" customHeight="1" x14ac:dyDescent="0.2">
      <c r="B26" s="807"/>
      <c r="C26" s="809" t="str">
        <f>Libor!$D$14</f>
        <v>GBPSTD#0060</v>
      </c>
      <c r="D26" s="808" t="b">
        <f>_xll.qlRelinkableHandleLinkTo(C26,YieldCurve)</f>
        <v>1</v>
      </c>
      <c r="E26" s="804"/>
    </row>
    <row r="27" spans="2:10" x14ac:dyDescent="0.2">
      <c r="B27" s="807"/>
      <c r="C27" s="806" t="s">
        <v>366</v>
      </c>
      <c r="D27" s="356" t="b">
        <f>_xll.qlExtrapolatorEnableExtrapolation(YieldCurve,TRUE)</f>
        <v>1</v>
      </c>
      <c r="E27" s="804"/>
    </row>
    <row r="28" spans="2:10" ht="12" thickBot="1" x14ac:dyDescent="0.25">
      <c r="B28" s="803"/>
      <c r="C28" s="801"/>
      <c r="D28" s="801"/>
      <c r="E28" s="800"/>
    </row>
  </sheetData>
  <mergeCells count="3">
    <mergeCell ref="B2:E2"/>
    <mergeCell ref="G2:J2"/>
    <mergeCell ref="G9:J9"/>
  </mergeCells>
  <dataValidations count="7">
    <dataValidation type="list" allowBlank="1" showInputMessage="1" showErrorMessage="1" sqref="I13:I14">
      <formula1>"Actual/Actual (ISDA),Actual/360,30/360 (Bond Basis),30E/360 (Eurobond Basis),Actual/365 (Fixed),Actual/Actual (ISMA),Actual/Actual (AFB),1/1,30/360 (Italian),Simple"</formula1>
    </dataValidation>
    <dataValidation type="list" showInputMessage="1" showErrorMessage="1" sqref="I11">
      <formula1>"Libor,ibor"</formula1>
    </dataValidation>
    <dataValidation type="list" allowBlank="1" showInputMessage="1" showErrorMessage="1" sqref="D18 IV18 SR18 ACN18 AMJ18 AWF18 BGB18 BPX18 BZT18 CJP18 CTL18 DDH18 DND18 DWZ18 EGV18 EQR18 FAN18 FKJ18 FUF18 GEB18 GNX18 GXT18 HHP18 HRL18 IBH18 ILD18 IUZ18 JEV18 JOR18 JYN18 KIJ18 KSF18 LCB18 LLX18 LVT18 MFP18 MPL18 MZH18 NJD18 NSZ18 OCV18 OMR18 OWN18 PGJ18 PQF18 QAB18 QJX18 QTT18 RDP18 RNL18 RXH18 SHD18 SQZ18 TAV18 TKR18 TUN18 UEJ18 UOF18 UYB18 VHX18 VRT18 WBP18 WLL18 WVH18 D65556 IV65554 SR65554 ACN65554 AMJ65554 AWF65554 BGB65554 BPX65554 BZT65554 CJP65554 CTL65554 DDH65554 DND65554 DWZ65554 EGV65554 EQR65554 FAN65554 FKJ65554 FUF65554 GEB65554 GNX65554 GXT65554 HHP65554 HRL65554 IBH65554 ILD65554 IUZ65554 JEV65554 JOR65554 JYN65554 KIJ65554 KSF65554 LCB65554 LLX65554 LVT65554 MFP65554 MPL65554 MZH65554 NJD65554 NSZ65554 OCV65554 OMR65554 OWN65554 PGJ65554 PQF65554 QAB65554 QJX65554 QTT65554 RDP65554 RNL65554 RXH65554 SHD65554 SQZ65554 TAV65554 TKR65554 TUN65554 UEJ65554 UOF65554 UYB65554 VHX65554 VRT65554 WBP65554 WLL65554 WVH65554 D131092 IV131090 SR131090 ACN131090 AMJ131090 AWF131090 BGB131090 BPX131090 BZT131090 CJP131090 CTL131090 DDH131090 DND131090 DWZ131090 EGV131090 EQR131090 FAN131090 FKJ131090 FUF131090 GEB131090 GNX131090 GXT131090 HHP131090 HRL131090 IBH131090 ILD131090 IUZ131090 JEV131090 JOR131090 JYN131090 KIJ131090 KSF131090 LCB131090 LLX131090 LVT131090 MFP131090 MPL131090 MZH131090 NJD131090 NSZ131090 OCV131090 OMR131090 OWN131090 PGJ131090 PQF131090 QAB131090 QJX131090 QTT131090 RDP131090 RNL131090 RXH131090 SHD131090 SQZ131090 TAV131090 TKR131090 TUN131090 UEJ131090 UOF131090 UYB131090 VHX131090 VRT131090 WBP131090 WLL131090 WVH131090 D196628 IV196626 SR196626 ACN196626 AMJ196626 AWF196626 BGB196626 BPX196626 BZT196626 CJP196626 CTL196626 DDH196626 DND196626 DWZ196626 EGV196626 EQR196626 FAN196626 FKJ196626 FUF196626 GEB196626 GNX196626 GXT196626 HHP196626 HRL196626 IBH196626 ILD196626 IUZ196626 JEV196626 JOR196626 JYN196626 KIJ196626 KSF196626 LCB196626 LLX196626 LVT196626 MFP196626 MPL196626 MZH196626 NJD196626 NSZ196626 OCV196626 OMR196626 OWN196626 PGJ196626 PQF196626 QAB196626 QJX196626 QTT196626 RDP196626 RNL196626 RXH196626 SHD196626 SQZ196626 TAV196626 TKR196626 TUN196626 UEJ196626 UOF196626 UYB196626 VHX196626 VRT196626 WBP196626 WLL196626 WVH196626 D262164 IV262162 SR262162 ACN262162 AMJ262162 AWF262162 BGB262162 BPX262162 BZT262162 CJP262162 CTL262162 DDH262162 DND262162 DWZ262162 EGV262162 EQR262162 FAN262162 FKJ262162 FUF262162 GEB262162 GNX262162 GXT262162 HHP262162 HRL262162 IBH262162 ILD262162 IUZ262162 JEV262162 JOR262162 JYN262162 KIJ262162 KSF262162 LCB262162 LLX262162 LVT262162 MFP262162 MPL262162 MZH262162 NJD262162 NSZ262162 OCV262162 OMR262162 OWN262162 PGJ262162 PQF262162 QAB262162 QJX262162 QTT262162 RDP262162 RNL262162 RXH262162 SHD262162 SQZ262162 TAV262162 TKR262162 TUN262162 UEJ262162 UOF262162 UYB262162 VHX262162 VRT262162 WBP262162 WLL262162 WVH262162 D327700 IV327698 SR327698 ACN327698 AMJ327698 AWF327698 BGB327698 BPX327698 BZT327698 CJP327698 CTL327698 DDH327698 DND327698 DWZ327698 EGV327698 EQR327698 FAN327698 FKJ327698 FUF327698 GEB327698 GNX327698 GXT327698 HHP327698 HRL327698 IBH327698 ILD327698 IUZ327698 JEV327698 JOR327698 JYN327698 KIJ327698 KSF327698 LCB327698 LLX327698 LVT327698 MFP327698 MPL327698 MZH327698 NJD327698 NSZ327698 OCV327698 OMR327698 OWN327698 PGJ327698 PQF327698 QAB327698 QJX327698 QTT327698 RDP327698 RNL327698 RXH327698 SHD327698 SQZ327698 TAV327698 TKR327698 TUN327698 UEJ327698 UOF327698 UYB327698 VHX327698 VRT327698 WBP327698 WLL327698 WVH327698 D393236 IV393234 SR393234 ACN393234 AMJ393234 AWF393234 BGB393234 BPX393234 BZT393234 CJP393234 CTL393234 DDH393234 DND393234 DWZ393234 EGV393234 EQR393234 FAN393234 FKJ393234 FUF393234 GEB393234 GNX393234 GXT393234 HHP393234 HRL393234 IBH393234 ILD393234 IUZ393234 JEV393234 JOR393234 JYN393234 KIJ393234 KSF393234 LCB393234 LLX393234 LVT393234 MFP393234 MPL393234 MZH393234 NJD393234 NSZ393234 OCV393234 OMR393234 OWN393234 PGJ393234 PQF393234 QAB393234 QJX393234 QTT393234 RDP393234 RNL393234 RXH393234 SHD393234 SQZ393234 TAV393234 TKR393234 TUN393234 UEJ393234 UOF393234 UYB393234 VHX393234 VRT393234 WBP393234 WLL393234 WVH393234 D458772 IV458770 SR458770 ACN458770 AMJ458770 AWF458770 BGB458770 BPX458770 BZT458770 CJP458770 CTL458770 DDH458770 DND458770 DWZ458770 EGV458770 EQR458770 FAN458770 FKJ458770 FUF458770 GEB458770 GNX458770 GXT458770 HHP458770 HRL458770 IBH458770 ILD458770 IUZ458770 JEV458770 JOR458770 JYN458770 KIJ458770 KSF458770 LCB458770 LLX458770 LVT458770 MFP458770 MPL458770 MZH458770 NJD458770 NSZ458770 OCV458770 OMR458770 OWN458770 PGJ458770 PQF458770 QAB458770 QJX458770 QTT458770 RDP458770 RNL458770 RXH458770 SHD458770 SQZ458770 TAV458770 TKR458770 TUN458770 UEJ458770 UOF458770 UYB458770 VHX458770 VRT458770 WBP458770 WLL458770 WVH458770 D524308 IV524306 SR524306 ACN524306 AMJ524306 AWF524306 BGB524306 BPX524306 BZT524306 CJP524306 CTL524306 DDH524306 DND524306 DWZ524306 EGV524306 EQR524306 FAN524306 FKJ524306 FUF524306 GEB524306 GNX524306 GXT524306 HHP524306 HRL524306 IBH524306 ILD524306 IUZ524306 JEV524306 JOR524306 JYN524306 KIJ524306 KSF524306 LCB524306 LLX524306 LVT524306 MFP524306 MPL524306 MZH524306 NJD524306 NSZ524306 OCV524306 OMR524306 OWN524306 PGJ524306 PQF524306 QAB524306 QJX524306 QTT524306 RDP524306 RNL524306 RXH524306 SHD524306 SQZ524306 TAV524306 TKR524306 TUN524306 UEJ524306 UOF524306 UYB524306 VHX524306 VRT524306 WBP524306 WLL524306 WVH524306 D589844 IV589842 SR589842 ACN589842 AMJ589842 AWF589842 BGB589842 BPX589842 BZT589842 CJP589842 CTL589842 DDH589842 DND589842 DWZ589842 EGV589842 EQR589842 FAN589842 FKJ589842 FUF589842 GEB589842 GNX589842 GXT589842 HHP589842 HRL589842 IBH589842 ILD589842 IUZ589842 JEV589842 JOR589842 JYN589842 KIJ589842 KSF589842 LCB589842 LLX589842 LVT589842 MFP589842 MPL589842 MZH589842 NJD589842 NSZ589842 OCV589842 OMR589842 OWN589842 PGJ589842 PQF589842 QAB589842 QJX589842 QTT589842 RDP589842 RNL589842 RXH589842 SHD589842 SQZ589842 TAV589842 TKR589842 TUN589842 UEJ589842 UOF589842 UYB589842 VHX589842 VRT589842 WBP589842 WLL589842 WVH589842 D655380 IV655378 SR655378 ACN655378 AMJ655378 AWF655378 BGB655378 BPX655378 BZT655378 CJP655378 CTL655378 DDH655378 DND655378 DWZ655378 EGV655378 EQR655378 FAN655378 FKJ655378 FUF655378 GEB655378 GNX655378 GXT655378 HHP655378 HRL655378 IBH655378 ILD655378 IUZ655378 JEV655378 JOR655378 JYN655378 KIJ655378 KSF655378 LCB655378 LLX655378 LVT655378 MFP655378 MPL655378 MZH655378 NJD655378 NSZ655378 OCV655378 OMR655378 OWN655378 PGJ655378 PQF655378 QAB655378 QJX655378 QTT655378 RDP655378 RNL655378 RXH655378 SHD655378 SQZ655378 TAV655378 TKR655378 TUN655378 UEJ655378 UOF655378 UYB655378 VHX655378 VRT655378 WBP655378 WLL655378 WVH655378 D720916 IV720914 SR720914 ACN720914 AMJ720914 AWF720914 BGB720914 BPX720914 BZT720914 CJP720914 CTL720914 DDH720914 DND720914 DWZ720914 EGV720914 EQR720914 FAN720914 FKJ720914 FUF720914 GEB720914 GNX720914 GXT720914 HHP720914 HRL720914 IBH720914 ILD720914 IUZ720914 JEV720914 JOR720914 JYN720914 KIJ720914 KSF720914 LCB720914 LLX720914 LVT720914 MFP720914 MPL720914 MZH720914 NJD720914 NSZ720914 OCV720914 OMR720914 OWN720914 PGJ720914 PQF720914 QAB720914 QJX720914 QTT720914 RDP720914 RNL720914 RXH720914 SHD720914 SQZ720914 TAV720914 TKR720914 TUN720914 UEJ720914 UOF720914 UYB720914 VHX720914 VRT720914 WBP720914 WLL720914 WVH720914 D786452 IV786450 SR786450 ACN786450 AMJ786450 AWF786450 BGB786450 BPX786450 BZT786450 CJP786450 CTL786450 DDH786450 DND786450 DWZ786450 EGV786450 EQR786450 FAN786450 FKJ786450 FUF786450 GEB786450 GNX786450 GXT786450 HHP786450 HRL786450 IBH786450 ILD786450 IUZ786450 JEV786450 JOR786450 JYN786450 KIJ786450 KSF786450 LCB786450 LLX786450 LVT786450 MFP786450 MPL786450 MZH786450 NJD786450 NSZ786450 OCV786450 OMR786450 OWN786450 PGJ786450 PQF786450 QAB786450 QJX786450 QTT786450 RDP786450 RNL786450 RXH786450 SHD786450 SQZ786450 TAV786450 TKR786450 TUN786450 UEJ786450 UOF786450 UYB786450 VHX786450 VRT786450 WBP786450 WLL786450 WVH786450 D851988 IV851986 SR851986 ACN851986 AMJ851986 AWF851986 BGB851986 BPX851986 BZT851986 CJP851986 CTL851986 DDH851986 DND851986 DWZ851986 EGV851986 EQR851986 FAN851986 FKJ851986 FUF851986 GEB851986 GNX851986 GXT851986 HHP851986 HRL851986 IBH851986 ILD851986 IUZ851986 JEV851986 JOR851986 JYN851986 KIJ851986 KSF851986 LCB851986 LLX851986 LVT851986 MFP851986 MPL851986 MZH851986 NJD851986 NSZ851986 OCV851986 OMR851986 OWN851986 PGJ851986 PQF851986 QAB851986 QJX851986 QTT851986 RDP851986 RNL851986 RXH851986 SHD851986 SQZ851986 TAV851986 TKR851986 TUN851986 UEJ851986 UOF851986 UYB851986 VHX851986 VRT851986 WBP851986 WLL851986 WVH851986 D917524 IV917522 SR917522 ACN917522 AMJ917522 AWF917522 BGB917522 BPX917522 BZT917522 CJP917522 CTL917522 DDH917522 DND917522 DWZ917522 EGV917522 EQR917522 FAN917522 FKJ917522 FUF917522 GEB917522 GNX917522 GXT917522 HHP917522 HRL917522 IBH917522 ILD917522 IUZ917522 JEV917522 JOR917522 JYN917522 KIJ917522 KSF917522 LCB917522 LLX917522 LVT917522 MFP917522 MPL917522 MZH917522 NJD917522 NSZ917522 OCV917522 OMR917522 OWN917522 PGJ917522 PQF917522 QAB917522 QJX917522 QTT917522 RDP917522 RNL917522 RXH917522 SHD917522 SQZ917522 TAV917522 TKR917522 TUN917522 UEJ917522 UOF917522 UYB917522 VHX917522 VRT917522 WBP917522 WLL917522 WVH917522 D983060 IV983058 SR983058 ACN983058 AMJ983058 AWF983058 BGB983058 BPX983058 BZT983058 CJP983058 CTL983058 DDH983058 DND983058 DWZ983058 EGV983058 EQR983058 FAN983058 FKJ983058 FUF983058 GEB983058 GNX983058 GXT983058 HHP983058 HRL983058 IBH983058 ILD983058 IUZ983058 JEV983058 JOR983058 JYN983058 KIJ983058 KSF983058 LCB983058 LLX983058 LVT983058 MFP983058 MPL983058 MZH983058 NJD983058 NSZ983058 OCV983058 OMR983058 OWN983058 PGJ983058 PQF983058 QAB983058 QJX983058 QTT983058 RDP983058 RNL983058 RXH983058 SHD983058 SQZ983058 TAV983058 TKR983058 TUN983058 UEJ983058 UOF983058 UYB983058 VHX983058 VRT983058 WBP983058 WLL983058 WVH983058">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D65542 IV65540 SR65540 ACN65540 AMJ65540 AWF65540 BGB65540 BPX65540 BZT65540 CJP65540 CTL65540 DDH65540 DND65540 DWZ65540 EGV65540 EQR65540 FAN65540 FKJ65540 FUF65540 GEB65540 GNX65540 GXT65540 HHP65540 HRL65540 IBH65540 ILD65540 IUZ65540 JEV65540 JOR65540 JYN65540 KIJ65540 KSF65540 LCB65540 LLX65540 LVT65540 MFP65540 MPL65540 MZH65540 NJD65540 NSZ65540 OCV65540 OMR65540 OWN65540 PGJ65540 PQF65540 QAB65540 QJX65540 QTT65540 RDP65540 RNL65540 RXH65540 SHD65540 SQZ65540 TAV65540 TKR65540 TUN65540 UEJ65540 UOF65540 UYB65540 VHX65540 VRT65540 WBP65540 WLL65540 WVH65540 D131078 IV131076 SR131076 ACN131076 AMJ131076 AWF131076 BGB131076 BPX131076 BZT131076 CJP131076 CTL131076 DDH131076 DND131076 DWZ131076 EGV131076 EQR131076 FAN131076 FKJ131076 FUF131076 GEB131076 GNX131076 GXT131076 HHP131076 HRL131076 IBH131076 ILD131076 IUZ131076 JEV131076 JOR131076 JYN131076 KIJ131076 KSF131076 LCB131076 LLX131076 LVT131076 MFP131076 MPL131076 MZH131076 NJD131076 NSZ131076 OCV131076 OMR131076 OWN131076 PGJ131076 PQF131076 QAB131076 QJX131076 QTT131076 RDP131076 RNL131076 RXH131076 SHD131076 SQZ131076 TAV131076 TKR131076 TUN131076 UEJ131076 UOF131076 UYB131076 VHX131076 VRT131076 WBP131076 WLL131076 WVH131076 D196614 IV196612 SR196612 ACN196612 AMJ196612 AWF196612 BGB196612 BPX196612 BZT196612 CJP196612 CTL196612 DDH196612 DND196612 DWZ196612 EGV196612 EQR196612 FAN196612 FKJ196612 FUF196612 GEB196612 GNX196612 GXT196612 HHP196612 HRL196612 IBH196612 ILD196612 IUZ196612 JEV196612 JOR196612 JYN196612 KIJ196612 KSF196612 LCB196612 LLX196612 LVT196612 MFP196612 MPL196612 MZH196612 NJD196612 NSZ196612 OCV196612 OMR196612 OWN196612 PGJ196612 PQF196612 QAB196612 QJX196612 QTT196612 RDP196612 RNL196612 RXH196612 SHD196612 SQZ196612 TAV196612 TKR196612 TUN196612 UEJ196612 UOF196612 UYB196612 VHX196612 VRT196612 WBP196612 WLL196612 WVH196612 D262150 IV262148 SR262148 ACN262148 AMJ262148 AWF262148 BGB262148 BPX262148 BZT262148 CJP262148 CTL262148 DDH262148 DND262148 DWZ262148 EGV262148 EQR262148 FAN262148 FKJ262148 FUF262148 GEB262148 GNX262148 GXT262148 HHP262148 HRL262148 IBH262148 ILD262148 IUZ262148 JEV262148 JOR262148 JYN262148 KIJ262148 KSF262148 LCB262148 LLX262148 LVT262148 MFP262148 MPL262148 MZH262148 NJD262148 NSZ262148 OCV262148 OMR262148 OWN262148 PGJ262148 PQF262148 QAB262148 QJX262148 QTT262148 RDP262148 RNL262148 RXH262148 SHD262148 SQZ262148 TAV262148 TKR262148 TUN262148 UEJ262148 UOF262148 UYB262148 VHX262148 VRT262148 WBP262148 WLL262148 WVH262148 D327686 IV327684 SR327684 ACN327684 AMJ327684 AWF327684 BGB327684 BPX327684 BZT327684 CJP327684 CTL327684 DDH327684 DND327684 DWZ327684 EGV327684 EQR327684 FAN327684 FKJ327684 FUF327684 GEB327684 GNX327684 GXT327684 HHP327684 HRL327684 IBH327684 ILD327684 IUZ327684 JEV327684 JOR327684 JYN327684 KIJ327684 KSF327684 LCB327684 LLX327684 LVT327684 MFP327684 MPL327684 MZH327684 NJD327684 NSZ327684 OCV327684 OMR327684 OWN327684 PGJ327684 PQF327684 QAB327684 QJX327684 QTT327684 RDP327684 RNL327684 RXH327684 SHD327684 SQZ327684 TAV327684 TKR327684 TUN327684 UEJ327684 UOF327684 UYB327684 VHX327684 VRT327684 WBP327684 WLL327684 WVH327684 D393222 IV393220 SR393220 ACN393220 AMJ393220 AWF393220 BGB393220 BPX393220 BZT393220 CJP393220 CTL393220 DDH393220 DND393220 DWZ393220 EGV393220 EQR393220 FAN393220 FKJ393220 FUF393220 GEB393220 GNX393220 GXT393220 HHP393220 HRL393220 IBH393220 ILD393220 IUZ393220 JEV393220 JOR393220 JYN393220 KIJ393220 KSF393220 LCB393220 LLX393220 LVT393220 MFP393220 MPL393220 MZH393220 NJD393220 NSZ393220 OCV393220 OMR393220 OWN393220 PGJ393220 PQF393220 QAB393220 QJX393220 QTT393220 RDP393220 RNL393220 RXH393220 SHD393220 SQZ393220 TAV393220 TKR393220 TUN393220 UEJ393220 UOF393220 UYB393220 VHX393220 VRT393220 WBP393220 WLL393220 WVH393220 D458758 IV458756 SR458756 ACN458756 AMJ458756 AWF458756 BGB458756 BPX458756 BZT458756 CJP458756 CTL458756 DDH458756 DND458756 DWZ458756 EGV458756 EQR458756 FAN458756 FKJ458756 FUF458756 GEB458756 GNX458756 GXT458756 HHP458756 HRL458756 IBH458756 ILD458756 IUZ458756 JEV458756 JOR458756 JYN458756 KIJ458756 KSF458756 LCB458756 LLX458756 LVT458756 MFP458756 MPL458756 MZH458756 NJD458756 NSZ458756 OCV458756 OMR458756 OWN458756 PGJ458756 PQF458756 QAB458756 QJX458756 QTT458756 RDP458756 RNL458756 RXH458756 SHD458756 SQZ458756 TAV458756 TKR458756 TUN458756 UEJ458756 UOF458756 UYB458756 VHX458756 VRT458756 WBP458756 WLL458756 WVH458756 D524294 IV524292 SR524292 ACN524292 AMJ524292 AWF524292 BGB524292 BPX524292 BZT524292 CJP524292 CTL524292 DDH524292 DND524292 DWZ524292 EGV524292 EQR524292 FAN524292 FKJ524292 FUF524292 GEB524292 GNX524292 GXT524292 HHP524292 HRL524292 IBH524292 ILD524292 IUZ524292 JEV524292 JOR524292 JYN524292 KIJ524292 KSF524292 LCB524292 LLX524292 LVT524292 MFP524292 MPL524292 MZH524292 NJD524292 NSZ524292 OCV524292 OMR524292 OWN524292 PGJ524292 PQF524292 QAB524292 QJX524292 QTT524292 RDP524292 RNL524292 RXH524292 SHD524292 SQZ524292 TAV524292 TKR524292 TUN524292 UEJ524292 UOF524292 UYB524292 VHX524292 VRT524292 WBP524292 WLL524292 WVH524292 D589830 IV589828 SR589828 ACN589828 AMJ589828 AWF589828 BGB589828 BPX589828 BZT589828 CJP589828 CTL589828 DDH589828 DND589828 DWZ589828 EGV589828 EQR589828 FAN589828 FKJ589828 FUF589828 GEB589828 GNX589828 GXT589828 HHP589828 HRL589828 IBH589828 ILD589828 IUZ589828 JEV589828 JOR589828 JYN589828 KIJ589828 KSF589828 LCB589828 LLX589828 LVT589828 MFP589828 MPL589828 MZH589828 NJD589828 NSZ589828 OCV589828 OMR589828 OWN589828 PGJ589828 PQF589828 QAB589828 QJX589828 QTT589828 RDP589828 RNL589828 RXH589828 SHD589828 SQZ589828 TAV589828 TKR589828 TUN589828 UEJ589828 UOF589828 UYB589828 VHX589828 VRT589828 WBP589828 WLL589828 WVH589828 D655366 IV655364 SR655364 ACN655364 AMJ655364 AWF655364 BGB655364 BPX655364 BZT655364 CJP655364 CTL655364 DDH655364 DND655364 DWZ655364 EGV655364 EQR655364 FAN655364 FKJ655364 FUF655364 GEB655364 GNX655364 GXT655364 HHP655364 HRL655364 IBH655364 ILD655364 IUZ655364 JEV655364 JOR655364 JYN655364 KIJ655364 KSF655364 LCB655364 LLX655364 LVT655364 MFP655364 MPL655364 MZH655364 NJD655364 NSZ655364 OCV655364 OMR655364 OWN655364 PGJ655364 PQF655364 QAB655364 QJX655364 QTT655364 RDP655364 RNL655364 RXH655364 SHD655364 SQZ655364 TAV655364 TKR655364 TUN655364 UEJ655364 UOF655364 UYB655364 VHX655364 VRT655364 WBP655364 WLL655364 WVH655364 D720902 IV720900 SR720900 ACN720900 AMJ720900 AWF720900 BGB720900 BPX720900 BZT720900 CJP720900 CTL720900 DDH720900 DND720900 DWZ720900 EGV720900 EQR720900 FAN720900 FKJ720900 FUF720900 GEB720900 GNX720900 GXT720900 HHP720900 HRL720900 IBH720900 ILD720900 IUZ720900 JEV720900 JOR720900 JYN720900 KIJ720900 KSF720900 LCB720900 LLX720900 LVT720900 MFP720900 MPL720900 MZH720900 NJD720900 NSZ720900 OCV720900 OMR720900 OWN720900 PGJ720900 PQF720900 QAB720900 QJX720900 QTT720900 RDP720900 RNL720900 RXH720900 SHD720900 SQZ720900 TAV720900 TKR720900 TUN720900 UEJ720900 UOF720900 UYB720900 VHX720900 VRT720900 WBP720900 WLL720900 WVH720900 D786438 IV786436 SR786436 ACN786436 AMJ786436 AWF786436 BGB786436 BPX786436 BZT786436 CJP786436 CTL786436 DDH786436 DND786436 DWZ786436 EGV786436 EQR786436 FAN786436 FKJ786436 FUF786436 GEB786436 GNX786436 GXT786436 HHP786436 HRL786436 IBH786436 ILD786436 IUZ786436 JEV786436 JOR786436 JYN786436 KIJ786436 KSF786436 LCB786436 LLX786436 LVT786436 MFP786436 MPL786436 MZH786436 NJD786436 NSZ786436 OCV786436 OMR786436 OWN786436 PGJ786436 PQF786436 QAB786436 QJX786436 QTT786436 RDP786436 RNL786436 RXH786436 SHD786436 SQZ786436 TAV786436 TKR786436 TUN786436 UEJ786436 UOF786436 UYB786436 VHX786436 VRT786436 WBP786436 WLL786436 WVH786436 D851974 IV851972 SR851972 ACN851972 AMJ851972 AWF851972 BGB851972 BPX851972 BZT851972 CJP851972 CTL851972 DDH851972 DND851972 DWZ851972 EGV851972 EQR851972 FAN851972 FKJ851972 FUF851972 GEB851972 GNX851972 GXT851972 HHP851972 HRL851972 IBH851972 ILD851972 IUZ851972 JEV851972 JOR851972 JYN851972 KIJ851972 KSF851972 LCB851972 LLX851972 LVT851972 MFP851972 MPL851972 MZH851972 NJD851972 NSZ851972 OCV851972 OMR851972 OWN851972 PGJ851972 PQF851972 QAB851972 QJX851972 QTT851972 RDP851972 RNL851972 RXH851972 SHD851972 SQZ851972 TAV851972 TKR851972 TUN851972 UEJ851972 UOF851972 UYB851972 VHX851972 VRT851972 WBP851972 WLL851972 WVH851972 D917510 IV917508 SR917508 ACN917508 AMJ917508 AWF917508 BGB917508 BPX917508 BZT917508 CJP917508 CTL917508 DDH917508 DND917508 DWZ917508 EGV917508 EQR917508 FAN917508 FKJ917508 FUF917508 GEB917508 GNX917508 GXT917508 HHP917508 HRL917508 IBH917508 ILD917508 IUZ917508 JEV917508 JOR917508 JYN917508 KIJ917508 KSF917508 LCB917508 LLX917508 LVT917508 MFP917508 MPL917508 MZH917508 NJD917508 NSZ917508 OCV917508 OMR917508 OWN917508 PGJ917508 PQF917508 QAB917508 QJX917508 QTT917508 RDP917508 RNL917508 RXH917508 SHD917508 SQZ917508 TAV917508 TKR917508 TUN917508 UEJ917508 UOF917508 UYB917508 VHX917508 VRT917508 WBP917508 WLL917508 WVH917508 D983046 IV983044 SR983044 ACN983044 AMJ983044 AWF983044 BGB983044 BPX983044 BZT983044 CJP983044 CTL983044 DDH983044 DND983044 DWZ983044 EGV983044 EQR983044 FAN983044 FKJ983044 FUF983044 GEB983044 GNX983044 GXT983044 HHP983044 HRL983044 IBH983044 ILD983044 IUZ983044 JEV983044 JOR983044 JYN983044 KIJ983044 KSF983044 LCB983044 LLX983044 LVT983044 MFP983044 MPL983044 MZH983044 NJD983044 NSZ983044 OCV983044 OMR983044 OWN983044 PGJ983044 PQF983044 QAB983044 QJX983044 QTT983044 RDP983044 RNL983044 RXH983044 SHD983044 SQZ983044 TAV983044 TKR983044 TUN983044 UEJ983044 UOF983044 UYB983044 VHX983044 VRT983044 WBP983044 WLL983044 WVH983044">
      <formula1>"EUR,USD,GBP,JPY,CHF"</formula1>
    </dataValidation>
    <dataValidation type="list" allowBlank="1" showInputMessage="1" showErrorMessage="1" sqref="D20 IV20 SR20 ACN20 AMJ20 AWF20 BGB20 BPX20 BZT20 CJP20 CTL20 DDH20 DND20 DWZ20 EGV20 EQR20 FAN20 FKJ20 FUF20 GEB20 GNX20 GXT20 HHP20 HRL20 IBH20 ILD20 IUZ20 JEV20 JOR20 JYN20 KIJ20 KSF20 LCB20 LLX20 LVT20 MFP20 MPL20 MZH20 NJD20 NSZ20 OCV20 OMR20 OWN20 PGJ20 PQF20 QAB20 QJX20 QTT20 RDP20 RNL20 RXH20 SHD20 SQZ20 TAV20 TKR20 TUN20 UEJ20 UOF20 UYB20 VHX20 VRT20 WBP20 WLL20 WVH20 D65558 IV65556 SR65556 ACN65556 AMJ65556 AWF65556 BGB65556 BPX65556 BZT65556 CJP65556 CTL65556 DDH65556 DND65556 DWZ65556 EGV65556 EQR65556 FAN65556 FKJ65556 FUF65556 GEB65556 GNX65556 GXT65556 HHP65556 HRL65556 IBH65556 ILD65556 IUZ65556 JEV65556 JOR65556 JYN65556 KIJ65556 KSF65556 LCB65556 LLX65556 LVT65556 MFP65556 MPL65556 MZH65556 NJD65556 NSZ65556 OCV65556 OMR65556 OWN65556 PGJ65556 PQF65556 QAB65556 QJX65556 QTT65556 RDP65556 RNL65556 RXH65556 SHD65556 SQZ65556 TAV65556 TKR65556 TUN65556 UEJ65556 UOF65556 UYB65556 VHX65556 VRT65556 WBP65556 WLL65556 WVH65556 D131094 IV131092 SR131092 ACN131092 AMJ131092 AWF131092 BGB131092 BPX131092 BZT131092 CJP131092 CTL131092 DDH131092 DND131092 DWZ131092 EGV131092 EQR131092 FAN131092 FKJ131092 FUF131092 GEB131092 GNX131092 GXT131092 HHP131092 HRL131092 IBH131092 ILD131092 IUZ131092 JEV131092 JOR131092 JYN131092 KIJ131092 KSF131092 LCB131092 LLX131092 LVT131092 MFP131092 MPL131092 MZH131092 NJD131092 NSZ131092 OCV131092 OMR131092 OWN131092 PGJ131092 PQF131092 QAB131092 QJX131092 QTT131092 RDP131092 RNL131092 RXH131092 SHD131092 SQZ131092 TAV131092 TKR131092 TUN131092 UEJ131092 UOF131092 UYB131092 VHX131092 VRT131092 WBP131092 WLL131092 WVH131092 D196630 IV196628 SR196628 ACN196628 AMJ196628 AWF196628 BGB196628 BPX196628 BZT196628 CJP196628 CTL196628 DDH196628 DND196628 DWZ196628 EGV196628 EQR196628 FAN196628 FKJ196628 FUF196628 GEB196628 GNX196628 GXT196628 HHP196628 HRL196628 IBH196628 ILD196628 IUZ196628 JEV196628 JOR196628 JYN196628 KIJ196628 KSF196628 LCB196628 LLX196628 LVT196628 MFP196628 MPL196628 MZH196628 NJD196628 NSZ196628 OCV196628 OMR196628 OWN196628 PGJ196628 PQF196628 QAB196628 QJX196628 QTT196628 RDP196628 RNL196628 RXH196628 SHD196628 SQZ196628 TAV196628 TKR196628 TUN196628 UEJ196628 UOF196628 UYB196628 VHX196628 VRT196628 WBP196628 WLL196628 WVH196628 D262166 IV262164 SR262164 ACN262164 AMJ262164 AWF262164 BGB262164 BPX262164 BZT262164 CJP262164 CTL262164 DDH262164 DND262164 DWZ262164 EGV262164 EQR262164 FAN262164 FKJ262164 FUF262164 GEB262164 GNX262164 GXT262164 HHP262164 HRL262164 IBH262164 ILD262164 IUZ262164 JEV262164 JOR262164 JYN262164 KIJ262164 KSF262164 LCB262164 LLX262164 LVT262164 MFP262164 MPL262164 MZH262164 NJD262164 NSZ262164 OCV262164 OMR262164 OWN262164 PGJ262164 PQF262164 QAB262164 QJX262164 QTT262164 RDP262164 RNL262164 RXH262164 SHD262164 SQZ262164 TAV262164 TKR262164 TUN262164 UEJ262164 UOF262164 UYB262164 VHX262164 VRT262164 WBP262164 WLL262164 WVH262164 D327702 IV327700 SR327700 ACN327700 AMJ327700 AWF327700 BGB327700 BPX327700 BZT327700 CJP327700 CTL327700 DDH327700 DND327700 DWZ327700 EGV327700 EQR327700 FAN327700 FKJ327700 FUF327700 GEB327700 GNX327700 GXT327700 HHP327700 HRL327700 IBH327700 ILD327700 IUZ327700 JEV327700 JOR327700 JYN327700 KIJ327700 KSF327700 LCB327700 LLX327700 LVT327700 MFP327700 MPL327700 MZH327700 NJD327700 NSZ327700 OCV327700 OMR327700 OWN327700 PGJ327700 PQF327700 QAB327700 QJX327700 QTT327700 RDP327700 RNL327700 RXH327700 SHD327700 SQZ327700 TAV327700 TKR327700 TUN327700 UEJ327700 UOF327700 UYB327700 VHX327700 VRT327700 WBP327700 WLL327700 WVH327700 D393238 IV393236 SR393236 ACN393236 AMJ393236 AWF393236 BGB393236 BPX393236 BZT393236 CJP393236 CTL393236 DDH393236 DND393236 DWZ393236 EGV393236 EQR393236 FAN393236 FKJ393236 FUF393236 GEB393236 GNX393236 GXT393236 HHP393236 HRL393236 IBH393236 ILD393236 IUZ393236 JEV393236 JOR393236 JYN393236 KIJ393236 KSF393236 LCB393236 LLX393236 LVT393236 MFP393236 MPL393236 MZH393236 NJD393236 NSZ393236 OCV393236 OMR393236 OWN393236 PGJ393236 PQF393236 QAB393236 QJX393236 QTT393236 RDP393236 RNL393236 RXH393236 SHD393236 SQZ393236 TAV393236 TKR393236 TUN393236 UEJ393236 UOF393236 UYB393236 VHX393236 VRT393236 WBP393236 WLL393236 WVH393236 D458774 IV458772 SR458772 ACN458772 AMJ458772 AWF458772 BGB458772 BPX458772 BZT458772 CJP458772 CTL458772 DDH458772 DND458772 DWZ458772 EGV458772 EQR458772 FAN458772 FKJ458772 FUF458772 GEB458772 GNX458772 GXT458772 HHP458772 HRL458772 IBH458772 ILD458772 IUZ458772 JEV458772 JOR458772 JYN458772 KIJ458772 KSF458772 LCB458772 LLX458772 LVT458772 MFP458772 MPL458772 MZH458772 NJD458772 NSZ458772 OCV458772 OMR458772 OWN458772 PGJ458772 PQF458772 QAB458772 QJX458772 QTT458772 RDP458772 RNL458772 RXH458772 SHD458772 SQZ458772 TAV458772 TKR458772 TUN458772 UEJ458772 UOF458772 UYB458772 VHX458772 VRT458772 WBP458772 WLL458772 WVH458772 D524310 IV524308 SR524308 ACN524308 AMJ524308 AWF524308 BGB524308 BPX524308 BZT524308 CJP524308 CTL524308 DDH524308 DND524308 DWZ524308 EGV524308 EQR524308 FAN524308 FKJ524308 FUF524308 GEB524308 GNX524308 GXT524308 HHP524308 HRL524308 IBH524308 ILD524308 IUZ524308 JEV524308 JOR524308 JYN524308 KIJ524308 KSF524308 LCB524308 LLX524308 LVT524308 MFP524308 MPL524308 MZH524308 NJD524308 NSZ524308 OCV524308 OMR524308 OWN524308 PGJ524308 PQF524308 QAB524308 QJX524308 QTT524308 RDP524308 RNL524308 RXH524308 SHD524308 SQZ524308 TAV524308 TKR524308 TUN524308 UEJ524308 UOF524308 UYB524308 VHX524308 VRT524308 WBP524308 WLL524308 WVH524308 D589846 IV589844 SR589844 ACN589844 AMJ589844 AWF589844 BGB589844 BPX589844 BZT589844 CJP589844 CTL589844 DDH589844 DND589844 DWZ589844 EGV589844 EQR589844 FAN589844 FKJ589844 FUF589844 GEB589844 GNX589844 GXT589844 HHP589844 HRL589844 IBH589844 ILD589844 IUZ589844 JEV589844 JOR589844 JYN589844 KIJ589844 KSF589844 LCB589844 LLX589844 LVT589844 MFP589844 MPL589844 MZH589844 NJD589844 NSZ589844 OCV589844 OMR589844 OWN589844 PGJ589844 PQF589844 QAB589844 QJX589844 QTT589844 RDP589844 RNL589844 RXH589844 SHD589844 SQZ589844 TAV589844 TKR589844 TUN589844 UEJ589844 UOF589844 UYB589844 VHX589844 VRT589844 WBP589844 WLL589844 WVH589844 D655382 IV655380 SR655380 ACN655380 AMJ655380 AWF655380 BGB655380 BPX655380 BZT655380 CJP655380 CTL655380 DDH655380 DND655380 DWZ655380 EGV655380 EQR655380 FAN655380 FKJ655380 FUF655380 GEB655380 GNX655380 GXT655380 HHP655380 HRL655380 IBH655380 ILD655380 IUZ655380 JEV655380 JOR655380 JYN655380 KIJ655380 KSF655380 LCB655380 LLX655380 LVT655380 MFP655380 MPL655380 MZH655380 NJD655380 NSZ655380 OCV655380 OMR655380 OWN655380 PGJ655380 PQF655380 QAB655380 QJX655380 QTT655380 RDP655380 RNL655380 RXH655380 SHD655380 SQZ655380 TAV655380 TKR655380 TUN655380 UEJ655380 UOF655380 UYB655380 VHX655380 VRT655380 WBP655380 WLL655380 WVH655380 D720918 IV720916 SR720916 ACN720916 AMJ720916 AWF720916 BGB720916 BPX720916 BZT720916 CJP720916 CTL720916 DDH720916 DND720916 DWZ720916 EGV720916 EQR720916 FAN720916 FKJ720916 FUF720916 GEB720916 GNX720916 GXT720916 HHP720916 HRL720916 IBH720916 ILD720916 IUZ720916 JEV720916 JOR720916 JYN720916 KIJ720916 KSF720916 LCB720916 LLX720916 LVT720916 MFP720916 MPL720916 MZH720916 NJD720916 NSZ720916 OCV720916 OMR720916 OWN720916 PGJ720916 PQF720916 QAB720916 QJX720916 QTT720916 RDP720916 RNL720916 RXH720916 SHD720916 SQZ720916 TAV720916 TKR720916 TUN720916 UEJ720916 UOF720916 UYB720916 VHX720916 VRT720916 WBP720916 WLL720916 WVH720916 D786454 IV786452 SR786452 ACN786452 AMJ786452 AWF786452 BGB786452 BPX786452 BZT786452 CJP786452 CTL786452 DDH786452 DND786452 DWZ786452 EGV786452 EQR786452 FAN786452 FKJ786452 FUF786452 GEB786452 GNX786452 GXT786452 HHP786452 HRL786452 IBH786452 ILD786452 IUZ786452 JEV786452 JOR786452 JYN786452 KIJ786452 KSF786452 LCB786452 LLX786452 LVT786452 MFP786452 MPL786452 MZH786452 NJD786452 NSZ786452 OCV786452 OMR786452 OWN786452 PGJ786452 PQF786452 QAB786452 QJX786452 QTT786452 RDP786452 RNL786452 RXH786452 SHD786452 SQZ786452 TAV786452 TKR786452 TUN786452 UEJ786452 UOF786452 UYB786452 VHX786452 VRT786452 WBP786452 WLL786452 WVH786452 D851990 IV851988 SR851988 ACN851988 AMJ851988 AWF851988 BGB851988 BPX851988 BZT851988 CJP851988 CTL851988 DDH851988 DND851988 DWZ851988 EGV851988 EQR851988 FAN851988 FKJ851988 FUF851988 GEB851988 GNX851988 GXT851988 HHP851988 HRL851988 IBH851988 ILD851988 IUZ851988 JEV851988 JOR851988 JYN851988 KIJ851988 KSF851988 LCB851988 LLX851988 LVT851988 MFP851988 MPL851988 MZH851988 NJD851988 NSZ851988 OCV851988 OMR851988 OWN851988 PGJ851988 PQF851988 QAB851988 QJX851988 QTT851988 RDP851988 RNL851988 RXH851988 SHD851988 SQZ851988 TAV851988 TKR851988 TUN851988 UEJ851988 UOF851988 UYB851988 VHX851988 VRT851988 WBP851988 WLL851988 WVH851988 D917526 IV917524 SR917524 ACN917524 AMJ917524 AWF917524 BGB917524 BPX917524 BZT917524 CJP917524 CTL917524 DDH917524 DND917524 DWZ917524 EGV917524 EQR917524 FAN917524 FKJ917524 FUF917524 GEB917524 GNX917524 GXT917524 HHP917524 HRL917524 IBH917524 ILD917524 IUZ917524 JEV917524 JOR917524 JYN917524 KIJ917524 KSF917524 LCB917524 LLX917524 LVT917524 MFP917524 MPL917524 MZH917524 NJD917524 NSZ917524 OCV917524 OMR917524 OWN917524 PGJ917524 PQF917524 QAB917524 QJX917524 QTT917524 RDP917524 RNL917524 RXH917524 SHD917524 SQZ917524 TAV917524 TKR917524 TUN917524 UEJ917524 UOF917524 UYB917524 VHX917524 VRT917524 WBP917524 WLL917524 WVH917524 D983062 IV983060 SR983060 ACN983060 AMJ983060 AWF983060 BGB983060 BPX983060 BZT983060 CJP983060 CTL983060 DDH983060 DND983060 DWZ983060 EGV983060 EQR983060 FAN983060 FKJ983060 FUF983060 GEB983060 GNX983060 GXT983060 HHP983060 HRL983060 IBH983060 ILD983060 IUZ983060 JEV983060 JOR983060 JYN983060 KIJ983060 KSF983060 LCB983060 LLX983060 LVT983060 MFP983060 MPL983060 MZH983060 NJD983060 NSZ983060 OCV983060 OMR983060 OWN983060 PGJ983060 PQF983060 QAB983060 QJX983060 QTT983060 RDP983060 RNL983060 RXH983060 SHD983060 SQZ983060 TAV983060 TKR983060 TUN983060 UEJ983060 UOF983060 UYB983060 VHX983060 VRT983060 WBP983060 WLL983060 WVH983060">
      <formula1>"Discount,ZeroYield,ForwardRate"</formula1>
    </dataValidation>
    <dataValidation type="list" allowBlank="1" showInputMessage="1" showErrorMessage="1" sqref="D6 IV6 SR6 ACN6 AMJ6 AWF6 BGB6 BPX6 BZT6 CJP6 CTL6 DDH6 DND6 DWZ6 EGV6 EQR6 FAN6 FKJ6 FUF6 GEB6 GNX6 GXT6 HHP6 HRL6 IBH6 ILD6 IUZ6 JEV6 JOR6 JYN6 KIJ6 KSF6 LCB6 LLX6 LVT6 MFP6 MPL6 MZH6 NJD6 NSZ6 OCV6 OMR6 OWN6 PGJ6 PQF6 QAB6 QJX6 QTT6 RDP6 RNL6 RXH6 SHD6 SQZ6 TAV6 TKR6 TUN6 UEJ6 UOF6 UYB6 VHX6 VRT6 WBP6 WLL6 WVH6 D65544 IV65542 SR65542 ACN65542 AMJ65542 AWF65542 BGB65542 BPX65542 BZT65542 CJP65542 CTL65542 DDH65542 DND65542 DWZ65542 EGV65542 EQR65542 FAN65542 FKJ65542 FUF65542 GEB65542 GNX65542 GXT65542 HHP65542 HRL65542 IBH65542 ILD65542 IUZ65542 JEV65542 JOR65542 JYN65542 KIJ65542 KSF65542 LCB65542 LLX65542 LVT65542 MFP65542 MPL65542 MZH65542 NJD65542 NSZ65542 OCV65542 OMR65542 OWN65542 PGJ65542 PQF65542 QAB65542 QJX65542 QTT65542 RDP65542 RNL65542 RXH65542 SHD65542 SQZ65542 TAV65542 TKR65542 TUN65542 UEJ65542 UOF65542 UYB65542 VHX65542 VRT65542 WBP65542 WLL65542 WVH65542 D131080 IV131078 SR131078 ACN131078 AMJ131078 AWF131078 BGB131078 BPX131078 BZT131078 CJP131078 CTL131078 DDH131078 DND131078 DWZ131078 EGV131078 EQR131078 FAN131078 FKJ131078 FUF131078 GEB131078 GNX131078 GXT131078 HHP131078 HRL131078 IBH131078 ILD131078 IUZ131078 JEV131078 JOR131078 JYN131078 KIJ131078 KSF131078 LCB131078 LLX131078 LVT131078 MFP131078 MPL131078 MZH131078 NJD131078 NSZ131078 OCV131078 OMR131078 OWN131078 PGJ131078 PQF131078 QAB131078 QJX131078 QTT131078 RDP131078 RNL131078 RXH131078 SHD131078 SQZ131078 TAV131078 TKR131078 TUN131078 UEJ131078 UOF131078 UYB131078 VHX131078 VRT131078 WBP131078 WLL131078 WVH131078 D196616 IV196614 SR196614 ACN196614 AMJ196614 AWF196614 BGB196614 BPX196614 BZT196614 CJP196614 CTL196614 DDH196614 DND196614 DWZ196614 EGV196614 EQR196614 FAN196614 FKJ196614 FUF196614 GEB196614 GNX196614 GXT196614 HHP196614 HRL196614 IBH196614 ILD196614 IUZ196614 JEV196614 JOR196614 JYN196614 KIJ196614 KSF196614 LCB196614 LLX196614 LVT196614 MFP196614 MPL196614 MZH196614 NJD196614 NSZ196614 OCV196614 OMR196614 OWN196614 PGJ196614 PQF196614 QAB196614 QJX196614 QTT196614 RDP196614 RNL196614 RXH196614 SHD196614 SQZ196614 TAV196614 TKR196614 TUN196614 UEJ196614 UOF196614 UYB196614 VHX196614 VRT196614 WBP196614 WLL196614 WVH196614 D262152 IV262150 SR262150 ACN262150 AMJ262150 AWF262150 BGB262150 BPX262150 BZT262150 CJP262150 CTL262150 DDH262150 DND262150 DWZ262150 EGV262150 EQR262150 FAN262150 FKJ262150 FUF262150 GEB262150 GNX262150 GXT262150 HHP262150 HRL262150 IBH262150 ILD262150 IUZ262150 JEV262150 JOR262150 JYN262150 KIJ262150 KSF262150 LCB262150 LLX262150 LVT262150 MFP262150 MPL262150 MZH262150 NJD262150 NSZ262150 OCV262150 OMR262150 OWN262150 PGJ262150 PQF262150 QAB262150 QJX262150 QTT262150 RDP262150 RNL262150 RXH262150 SHD262150 SQZ262150 TAV262150 TKR262150 TUN262150 UEJ262150 UOF262150 UYB262150 VHX262150 VRT262150 WBP262150 WLL262150 WVH262150 D327688 IV327686 SR327686 ACN327686 AMJ327686 AWF327686 BGB327686 BPX327686 BZT327686 CJP327686 CTL327686 DDH327686 DND327686 DWZ327686 EGV327686 EQR327686 FAN327686 FKJ327686 FUF327686 GEB327686 GNX327686 GXT327686 HHP327686 HRL327686 IBH327686 ILD327686 IUZ327686 JEV327686 JOR327686 JYN327686 KIJ327686 KSF327686 LCB327686 LLX327686 LVT327686 MFP327686 MPL327686 MZH327686 NJD327686 NSZ327686 OCV327686 OMR327686 OWN327686 PGJ327686 PQF327686 QAB327686 QJX327686 QTT327686 RDP327686 RNL327686 RXH327686 SHD327686 SQZ327686 TAV327686 TKR327686 TUN327686 UEJ327686 UOF327686 UYB327686 VHX327686 VRT327686 WBP327686 WLL327686 WVH327686 D393224 IV393222 SR393222 ACN393222 AMJ393222 AWF393222 BGB393222 BPX393222 BZT393222 CJP393222 CTL393222 DDH393222 DND393222 DWZ393222 EGV393222 EQR393222 FAN393222 FKJ393222 FUF393222 GEB393222 GNX393222 GXT393222 HHP393222 HRL393222 IBH393222 ILD393222 IUZ393222 JEV393222 JOR393222 JYN393222 KIJ393222 KSF393222 LCB393222 LLX393222 LVT393222 MFP393222 MPL393222 MZH393222 NJD393222 NSZ393222 OCV393222 OMR393222 OWN393222 PGJ393222 PQF393222 QAB393222 QJX393222 QTT393222 RDP393222 RNL393222 RXH393222 SHD393222 SQZ393222 TAV393222 TKR393222 TUN393222 UEJ393222 UOF393222 UYB393222 VHX393222 VRT393222 WBP393222 WLL393222 WVH393222 D458760 IV458758 SR458758 ACN458758 AMJ458758 AWF458758 BGB458758 BPX458758 BZT458758 CJP458758 CTL458758 DDH458758 DND458758 DWZ458758 EGV458758 EQR458758 FAN458758 FKJ458758 FUF458758 GEB458758 GNX458758 GXT458758 HHP458758 HRL458758 IBH458758 ILD458758 IUZ458758 JEV458758 JOR458758 JYN458758 KIJ458758 KSF458758 LCB458758 LLX458758 LVT458758 MFP458758 MPL458758 MZH458758 NJD458758 NSZ458758 OCV458758 OMR458758 OWN458758 PGJ458758 PQF458758 QAB458758 QJX458758 QTT458758 RDP458758 RNL458758 RXH458758 SHD458758 SQZ458758 TAV458758 TKR458758 TUN458758 UEJ458758 UOF458758 UYB458758 VHX458758 VRT458758 WBP458758 WLL458758 WVH458758 D524296 IV524294 SR524294 ACN524294 AMJ524294 AWF524294 BGB524294 BPX524294 BZT524294 CJP524294 CTL524294 DDH524294 DND524294 DWZ524294 EGV524294 EQR524294 FAN524294 FKJ524294 FUF524294 GEB524294 GNX524294 GXT524294 HHP524294 HRL524294 IBH524294 ILD524294 IUZ524294 JEV524294 JOR524294 JYN524294 KIJ524294 KSF524294 LCB524294 LLX524294 LVT524294 MFP524294 MPL524294 MZH524294 NJD524294 NSZ524294 OCV524294 OMR524294 OWN524294 PGJ524294 PQF524294 QAB524294 QJX524294 QTT524294 RDP524294 RNL524294 RXH524294 SHD524294 SQZ524294 TAV524294 TKR524294 TUN524294 UEJ524294 UOF524294 UYB524294 VHX524294 VRT524294 WBP524294 WLL524294 WVH524294 D589832 IV589830 SR589830 ACN589830 AMJ589830 AWF589830 BGB589830 BPX589830 BZT589830 CJP589830 CTL589830 DDH589830 DND589830 DWZ589830 EGV589830 EQR589830 FAN589830 FKJ589830 FUF589830 GEB589830 GNX589830 GXT589830 HHP589830 HRL589830 IBH589830 ILD589830 IUZ589830 JEV589830 JOR589830 JYN589830 KIJ589830 KSF589830 LCB589830 LLX589830 LVT589830 MFP589830 MPL589830 MZH589830 NJD589830 NSZ589830 OCV589830 OMR589830 OWN589830 PGJ589830 PQF589830 QAB589830 QJX589830 QTT589830 RDP589830 RNL589830 RXH589830 SHD589830 SQZ589830 TAV589830 TKR589830 TUN589830 UEJ589830 UOF589830 UYB589830 VHX589830 VRT589830 WBP589830 WLL589830 WVH589830 D655368 IV655366 SR655366 ACN655366 AMJ655366 AWF655366 BGB655366 BPX655366 BZT655366 CJP655366 CTL655366 DDH655366 DND655366 DWZ655366 EGV655366 EQR655366 FAN655366 FKJ655366 FUF655366 GEB655366 GNX655366 GXT655366 HHP655366 HRL655366 IBH655366 ILD655366 IUZ655366 JEV655366 JOR655366 JYN655366 KIJ655366 KSF655366 LCB655366 LLX655366 LVT655366 MFP655366 MPL655366 MZH655366 NJD655366 NSZ655366 OCV655366 OMR655366 OWN655366 PGJ655366 PQF655366 QAB655366 QJX655366 QTT655366 RDP655366 RNL655366 RXH655366 SHD655366 SQZ655366 TAV655366 TKR655366 TUN655366 UEJ655366 UOF655366 UYB655366 VHX655366 VRT655366 WBP655366 WLL655366 WVH655366 D720904 IV720902 SR720902 ACN720902 AMJ720902 AWF720902 BGB720902 BPX720902 BZT720902 CJP720902 CTL720902 DDH720902 DND720902 DWZ720902 EGV720902 EQR720902 FAN720902 FKJ720902 FUF720902 GEB720902 GNX720902 GXT720902 HHP720902 HRL720902 IBH720902 ILD720902 IUZ720902 JEV720902 JOR720902 JYN720902 KIJ720902 KSF720902 LCB720902 LLX720902 LVT720902 MFP720902 MPL720902 MZH720902 NJD720902 NSZ720902 OCV720902 OMR720902 OWN720902 PGJ720902 PQF720902 QAB720902 QJX720902 QTT720902 RDP720902 RNL720902 RXH720902 SHD720902 SQZ720902 TAV720902 TKR720902 TUN720902 UEJ720902 UOF720902 UYB720902 VHX720902 VRT720902 WBP720902 WLL720902 WVH720902 D786440 IV786438 SR786438 ACN786438 AMJ786438 AWF786438 BGB786438 BPX786438 BZT786438 CJP786438 CTL786438 DDH786438 DND786438 DWZ786438 EGV786438 EQR786438 FAN786438 FKJ786438 FUF786438 GEB786438 GNX786438 GXT786438 HHP786438 HRL786438 IBH786438 ILD786438 IUZ786438 JEV786438 JOR786438 JYN786438 KIJ786438 KSF786438 LCB786438 LLX786438 LVT786438 MFP786438 MPL786438 MZH786438 NJD786438 NSZ786438 OCV786438 OMR786438 OWN786438 PGJ786438 PQF786438 QAB786438 QJX786438 QTT786438 RDP786438 RNL786438 RXH786438 SHD786438 SQZ786438 TAV786438 TKR786438 TUN786438 UEJ786438 UOF786438 UYB786438 VHX786438 VRT786438 WBP786438 WLL786438 WVH786438 D851976 IV851974 SR851974 ACN851974 AMJ851974 AWF851974 BGB851974 BPX851974 BZT851974 CJP851974 CTL851974 DDH851974 DND851974 DWZ851974 EGV851974 EQR851974 FAN851974 FKJ851974 FUF851974 GEB851974 GNX851974 GXT851974 HHP851974 HRL851974 IBH851974 ILD851974 IUZ851974 JEV851974 JOR851974 JYN851974 KIJ851974 KSF851974 LCB851974 LLX851974 LVT851974 MFP851974 MPL851974 MZH851974 NJD851974 NSZ851974 OCV851974 OMR851974 OWN851974 PGJ851974 PQF851974 QAB851974 QJX851974 QTT851974 RDP851974 RNL851974 RXH851974 SHD851974 SQZ851974 TAV851974 TKR851974 TUN851974 UEJ851974 UOF851974 UYB851974 VHX851974 VRT851974 WBP851974 WLL851974 WVH851974 D917512 IV917510 SR917510 ACN917510 AMJ917510 AWF917510 BGB917510 BPX917510 BZT917510 CJP917510 CTL917510 DDH917510 DND917510 DWZ917510 EGV917510 EQR917510 FAN917510 FKJ917510 FUF917510 GEB917510 GNX917510 GXT917510 HHP917510 HRL917510 IBH917510 ILD917510 IUZ917510 JEV917510 JOR917510 JYN917510 KIJ917510 KSF917510 LCB917510 LLX917510 LVT917510 MFP917510 MPL917510 MZH917510 NJD917510 NSZ917510 OCV917510 OMR917510 OWN917510 PGJ917510 PQF917510 QAB917510 QJX917510 QTT917510 RDP917510 RNL917510 RXH917510 SHD917510 SQZ917510 TAV917510 TKR917510 TUN917510 UEJ917510 UOF917510 UYB917510 VHX917510 VRT917510 WBP917510 WLL917510 WVH917510 D983048 IV983046 SR983046 ACN983046 AMJ983046 AWF983046 BGB983046 BPX983046 BZT983046 CJP983046 CTL983046 DDH983046 DND983046 DWZ983046 EGV983046 EQR983046 FAN983046 FKJ983046 FUF983046 GEB983046 GNX983046 GXT983046 HHP983046 HRL983046 IBH983046 ILD983046 IUZ983046 JEV983046 JOR983046 JYN983046 KIJ983046 KSF983046 LCB983046 LLX983046 LVT983046 MFP983046 MPL983046 MZH983046 NJD983046 NSZ983046 OCV983046 OMR983046 OWN983046 PGJ983046 PQF983046 QAB983046 QJX983046 QTT983046 RDP983046 RNL983046 RXH983046 SHD983046 SQZ983046 TAV983046 TKR983046 TUN983046 UEJ983046 UOF983046 UYB983046 VHX983046 VRT983046 WBP983046 WLL983046 WVH983046">
      <formula1>"1D,1W,1M,2M,3M,6M,1Y"</formula1>
    </dataValidation>
    <dataValidation type="list" allowBlank="1" showInputMessage="1" showErrorMessage="1" sqref="D21 IV21 SR21 ACN21 AMJ21 AWF21 BGB21 BPX21 BZT21 CJP21 CTL21 DDH21 DND21 DWZ21 EGV21 EQR21 FAN21 FKJ21 FUF21 GEB21 GNX21 GXT21 HHP21 HRL21 IBH21 ILD21 IUZ21 JEV21 JOR21 JYN21 KIJ21 KSF21 LCB21 LLX21 LVT21 MFP21 MPL21 MZH21 NJD21 NSZ21 OCV21 OMR21 OWN21 PGJ21 PQF21 QAB21 QJX21 QTT21 RDP21 RNL21 RXH21 SHD21 SQZ21 TAV21 TKR21 TUN21 UEJ21 UOF21 UYB21 VHX21 VRT21 WBP21 WLL21 WVH21 D65559 IV65557 SR65557 ACN65557 AMJ65557 AWF65557 BGB65557 BPX65557 BZT65557 CJP65557 CTL65557 DDH65557 DND65557 DWZ65557 EGV65557 EQR65557 FAN65557 FKJ65557 FUF65557 GEB65557 GNX65557 GXT65557 HHP65557 HRL65557 IBH65557 ILD65557 IUZ65557 JEV65557 JOR65557 JYN65557 KIJ65557 KSF65557 LCB65557 LLX65557 LVT65557 MFP65557 MPL65557 MZH65557 NJD65557 NSZ65557 OCV65557 OMR65557 OWN65557 PGJ65557 PQF65557 QAB65557 QJX65557 QTT65557 RDP65557 RNL65557 RXH65557 SHD65557 SQZ65557 TAV65557 TKR65557 TUN65557 UEJ65557 UOF65557 UYB65557 VHX65557 VRT65557 WBP65557 WLL65557 WVH65557 D131095 IV131093 SR131093 ACN131093 AMJ131093 AWF131093 BGB131093 BPX131093 BZT131093 CJP131093 CTL131093 DDH131093 DND131093 DWZ131093 EGV131093 EQR131093 FAN131093 FKJ131093 FUF131093 GEB131093 GNX131093 GXT131093 HHP131093 HRL131093 IBH131093 ILD131093 IUZ131093 JEV131093 JOR131093 JYN131093 KIJ131093 KSF131093 LCB131093 LLX131093 LVT131093 MFP131093 MPL131093 MZH131093 NJD131093 NSZ131093 OCV131093 OMR131093 OWN131093 PGJ131093 PQF131093 QAB131093 QJX131093 QTT131093 RDP131093 RNL131093 RXH131093 SHD131093 SQZ131093 TAV131093 TKR131093 TUN131093 UEJ131093 UOF131093 UYB131093 VHX131093 VRT131093 WBP131093 WLL131093 WVH131093 D196631 IV196629 SR196629 ACN196629 AMJ196629 AWF196629 BGB196629 BPX196629 BZT196629 CJP196629 CTL196629 DDH196629 DND196629 DWZ196629 EGV196629 EQR196629 FAN196629 FKJ196629 FUF196629 GEB196629 GNX196629 GXT196629 HHP196629 HRL196629 IBH196629 ILD196629 IUZ196629 JEV196629 JOR196629 JYN196629 KIJ196629 KSF196629 LCB196629 LLX196629 LVT196629 MFP196629 MPL196629 MZH196629 NJD196629 NSZ196629 OCV196629 OMR196629 OWN196629 PGJ196629 PQF196629 QAB196629 QJX196629 QTT196629 RDP196629 RNL196629 RXH196629 SHD196629 SQZ196629 TAV196629 TKR196629 TUN196629 UEJ196629 UOF196629 UYB196629 VHX196629 VRT196629 WBP196629 WLL196629 WVH196629 D262167 IV262165 SR262165 ACN262165 AMJ262165 AWF262165 BGB262165 BPX262165 BZT262165 CJP262165 CTL262165 DDH262165 DND262165 DWZ262165 EGV262165 EQR262165 FAN262165 FKJ262165 FUF262165 GEB262165 GNX262165 GXT262165 HHP262165 HRL262165 IBH262165 ILD262165 IUZ262165 JEV262165 JOR262165 JYN262165 KIJ262165 KSF262165 LCB262165 LLX262165 LVT262165 MFP262165 MPL262165 MZH262165 NJD262165 NSZ262165 OCV262165 OMR262165 OWN262165 PGJ262165 PQF262165 QAB262165 QJX262165 QTT262165 RDP262165 RNL262165 RXH262165 SHD262165 SQZ262165 TAV262165 TKR262165 TUN262165 UEJ262165 UOF262165 UYB262165 VHX262165 VRT262165 WBP262165 WLL262165 WVH262165 D327703 IV327701 SR327701 ACN327701 AMJ327701 AWF327701 BGB327701 BPX327701 BZT327701 CJP327701 CTL327701 DDH327701 DND327701 DWZ327701 EGV327701 EQR327701 FAN327701 FKJ327701 FUF327701 GEB327701 GNX327701 GXT327701 HHP327701 HRL327701 IBH327701 ILD327701 IUZ327701 JEV327701 JOR327701 JYN327701 KIJ327701 KSF327701 LCB327701 LLX327701 LVT327701 MFP327701 MPL327701 MZH327701 NJD327701 NSZ327701 OCV327701 OMR327701 OWN327701 PGJ327701 PQF327701 QAB327701 QJX327701 QTT327701 RDP327701 RNL327701 RXH327701 SHD327701 SQZ327701 TAV327701 TKR327701 TUN327701 UEJ327701 UOF327701 UYB327701 VHX327701 VRT327701 WBP327701 WLL327701 WVH327701 D393239 IV393237 SR393237 ACN393237 AMJ393237 AWF393237 BGB393237 BPX393237 BZT393237 CJP393237 CTL393237 DDH393237 DND393237 DWZ393237 EGV393237 EQR393237 FAN393237 FKJ393237 FUF393237 GEB393237 GNX393237 GXT393237 HHP393237 HRL393237 IBH393237 ILD393237 IUZ393237 JEV393237 JOR393237 JYN393237 KIJ393237 KSF393237 LCB393237 LLX393237 LVT393237 MFP393237 MPL393237 MZH393237 NJD393237 NSZ393237 OCV393237 OMR393237 OWN393237 PGJ393237 PQF393237 QAB393237 QJX393237 QTT393237 RDP393237 RNL393237 RXH393237 SHD393237 SQZ393237 TAV393237 TKR393237 TUN393237 UEJ393237 UOF393237 UYB393237 VHX393237 VRT393237 WBP393237 WLL393237 WVH393237 D458775 IV458773 SR458773 ACN458773 AMJ458773 AWF458773 BGB458773 BPX458773 BZT458773 CJP458773 CTL458773 DDH458773 DND458773 DWZ458773 EGV458773 EQR458773 FAN458773 FKJ458773 FUF458773 GEB458773 GNX458773 GXT458773 HHP458773 HRL458773 IBH458773 ILD458773 IUZ458773 JEV458773 JOR458773 JYN458773 KIJ458773 KSF458773 LCB458773 LLX458773 LVT458773 MFP458773 MPL458773 MZH458773 NJD458773 NSZ458773 OCV458773 OMR458773 OWN458773 PGJ458773 PQF458773 QAB458773 QJX458773 QTT458773 RDP458773 RNL458773 RXH458773 SHD458773 SQZ458773 TAV458773 TKR458773 TUN458773 UEJ458773 UOF458773 UYB458773 VHX458773 VRT458773 WBP458773 WLL458773 WVH458773 D524311 IV524309 SR524309 ACN524309 AMJ524309 AWF524309 BGB524309 BPX524309 BZT524309 CJP524309 CTL524309 DDH524309 DND524309 DWZ524309 EGV524309 EQR524309 FAN524309 FKJ524309 FUF524309 GEB524309 GNX524309 GXT524309 HHP524309 HRL524309 IBH524309 ILD524309 IUZ524309 JEV524309 JOR524309 JYN524309 KIJ524309 KSF524309 LCB524309 LLX524309 LVT524309 MFP524309 MPL524309 MZH524309 NJD524309 NSZ524309 OCV524309 OMR524309 OWN524309 PGJ524309 PQF524309 QAB524309 QJX524309 QTT524309 RDP524309 RNL524309 RXH524309 SHD524309 SQZ524309 TAV524309 TKR524309 TUN524309 UEJ524309 UOF524309 UYB524309 VHX524309 VRT524309 WBP524309 WLL524309 WVH524309 D589847 IV589845 SR589845 ACN589845 AMJ589845 AWF589845 BGB589845 BPX589845 BZT589845 CJP589845 CTL589845 DDH589845 DND589845 DWZ589845 EGV589845 EQR589845 FAN589845 FKJ589845 FUF589845 GEB589845 GNX589845 GXT589845 HHP589845 HRL589845 IBH589845 ILD589845 IUZ589845 JEV589845 JOR589845 JYN589845 KIJ589845 KSF589845 LCB589845 LLX589845 LVT589845 MFP589845 MPL589845 MZH589845 NJD589845 NSZ589845 OCV589845 OMR589845 OWN589845 PGJ589845 PQF589845 QAB589845 QJX589845 QTT589845 RDP589845 RNL589845 RXH589845 SHD589845 SQZ589845 TAV589845 TKR589845 TUN589845 UEJ589845 UOF589845 UYB589845 VHX589845 VRT589845 WBP589845 WLL589845 WVH589845 D655383 IV655381 SR655381 ACN655381 AMJ655381 AWF655381 BGB655381 BPX655381 BZT655381 CJP655381 CTL655381 DDH655381 DND655381 DWZ655381 EGV655381 EQR655381 FAN655381 FKJ655381 FUF655381 GEB655381 GNX655381 GXT655381 HHP655381 HRL655381 IBH655381 ILD655381 IUZ655381 JEV655381 JOR655381 JYN655381 KIJ655381 KSF655381 LCB655381 LLX655381 LVT655381 MFP655381 MPL655381 MZH655381 NJD655381 NSZ655381 OCV655381 OMR655381 OWN655381 PGJ655381 PQF655381 QAB655381 QJX655381 QTT655381 RDP655381 RNL655381 RXH655381 SHD655381 SQZ655381 TAV655381 TKR655381 TUN655381 UEJ655381 UOF655381 UYB655381 VHX655381 VRT655381 WBP655381 WLL655381 WVH655381 D720919 IV720917 SR720917 ACN720917 AMJ720917 AWF720917 BGB720917 BPX720917 BZT720917 CJP720917 CTL720917 DDH720917 DND720917 DWZ720917 EGV720917 EQR720917 FAN720917 FKJ720917 FUF720917 GEB720917 GNX720917 GXT720917 HHP720917 HRL720917 IBH720917 ILD720917 IUZ720917 JEV720917 JOR720917 JYN720917 KIJ720917 KSF720917 LCB720917 LLX720917 LVT720917 MFP720917 MPL720917 MZH720917 NJD720917 NSZ720917 OCV720917 OMR720917 OWN720917 PGJ720917 PQF720917 QAB720917 QJX720917 QTT720917 RDP720917 RNL720917 RXH720917 SHD720917 SQZ720917 TAV720917 TKR720917 TUN720917 UEJ720917 UOF720917 UYB720917 VHX720917 VRT720917 WBP720917 WLL720917 WVH720917 D786455 IV786453 SR786453 ACN786453 AMJ786453 AWF786453 BGB786453 BPX786453 BZT786453 CJP786453 CTL786453 DDH786453 DND786453 DWZ786453 EGV786453 EQR786453 FAN786453 FKJ786453 FUF786453 GEB786453 GNX786453 GXT786453 HHP786453 HRL786453 IBH786453 ILD786453 IUZ786453 JEV786453 JOR786453 JYN786453 KIJ786453 KSF786453 LCB786453 LLX786453 LVT786453 MFP786453 MPL786453 MZH786453 NJD786453 NSZ786453 OCV786453 OMR786453 OWN786453 PGJ786453 PQF786453 QAB786453 QJX786453 QTT786453 RDP786453 RNL786453 RXH786453 SHD786453 SQZ786453 TAV786453 TKR786453 TUN786453 UEJ786453 UOF786453 UYB786453 VHX786453 VRT786453 WBP786453 WLL786453 WVH786453 D851991 IV851989 SR851989 ACN851989 AMJ851989 AWF851989 BGB851989 BPX851989 BZT851989 CJP851989 CTL851989 DDH851989 DND851989 DWZ851989 EGV851989 EQR851989 FAN851989 FKJ851989 FUF851989 GEB851989 GNX851989 GXT851989 HHP851989 HRL851989 IBH851989 ILD851989 IUZ851989 JEV851989 JOR851989 JYN851989 KIJ851989 KSF851989 LCB851989 LLX851989 LVT851989 MFP851989 MPL851989 MZH851989 NJD851989 NSZ851989 OCV851989 OMR851989 OWN851989 PGJ851989 PQF851989 QAB851989 QJX851989 QTT851989 RDP851989 RNL851989 RXH851989 SHD851989 SQZ851989 TAV851989 TKR851989 TUN851989 UEJ851989 UOF851989 UYB851989 VHX851989 VRT851989 WBP851989 WLL851989 WVH851989 D917527 IV917525 SR917525 ACN917525 AMJ917525 AWF917525 BGB917525 BPX917525 BZT917525 CJP917525 CTL917525 DDH917525 DND917525 DWZ917525 EGV917525 EQR917525 FAN917525 FKJ917525 FUF917525 GEB917525 GNX917525 GXT917525 HHP917525 HRL917525 IBH917525 ILD917525 IUZ917525 JEV917525 JOR917525 JYN917525 KIJ917525 KSF917525 LCB917525 LLX917525 LVT917525 MFP917525 MPL917525 MZH917525 NJD917525 NSZ917525 OCV917525 OMR917525 OWN917525 PGJ917525 PQF917525 QAB917525 QJX917525 QTT917525 RDP917525 RNL917525 RXH917525 SHD917525 SQZ917525 TAV917525 TKR917525 TUN917525 UEJ917525 UOF917525 UYB917525 VHX917525 VRT917525 WBP917525 WLL917525 WVH917525 D983063 IV983061 SR983061 ACN983061 AMJ983061 AWF983061 BGB983061 BPX983061 BZT983061 CJP983061 CTL983061 DDH983061 DND983061 DWZ983061 EGV983061 EQR983061 FAN983061 FKJ983061 FUF983061 GEB983061 GNX983061 GXT983061 HHP983061 HRL983061 IBH983061 ILD983061 IUZ983061 JEV983061 JOR983061 JYN983061 KIJ983061 KSF983061 LCB983061 LLX983061 LVT983061 MFP983061 MPL983061 MZH983061 NJD983061 NSZ983061 OCV983061 OMR983061 OWN983061 PGJ983061 PQF983061 QAB983061 QJX983061 QTT983061 RDP983061 RNL983061 RXH983061 SHD983061 SQZ983061 TAV983061 TKR983061 TUN983061 UEJ983061 UOF983061 UYB983061 VHX983061 VRT983061 WBP983061 WLL983061 WVH983061">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
  <sheetViews>
    <sheetView showGridLines="0" workbookViewId="0">
      <selection activeCell="K2" sqref="K2"/>
    </sheetView>
  </sheetViews>
  <sheetFormatPr defaultRowHeight="11.25" x14ac:dyDescent="0.2"/>
  <cols>
    <col min="1" max="1" width="2.85546875" style="978" customWidth="1"/>
    <col min="2" max="2" width="3.85546875" style="978" bestFit="1" customWidth="1"/>
    <col min="3" max="3" width="3" style="978" bestFit="1" customWidth="1"/>
    <col min="4" max="4" width="2.7109375" style="978" bestFit="1" customWidth="1"/>
    <col min="5" max="5" width="4.7109375" style="978" bestFit="1" customWidth="1"/>
    <col min="6" max="6" width="2.7109375" style="978" bestFit="1" customWidth="1"/>
    <col min="7" max="7" width="3.5703125" style="978" bestFit="1" customWidth="1"/>
    <col min="8" max="8" width="15.5703125" style="978" bestFit="1" customWidth="1"/>
    <col min="9" max="9" width="16.5703125" style="978" bestFit="1" customWidth="1"/>
    <col min="10" max="10" width="31.42578125" style="978" bestFit="1" customWidth="1"/>
    <col min="11" max="11" width="25.85546875" style="978" bestFit="1" customWidth="1"/>
    <col min="12" max="12" width="21.140625" style="978" customWidth="1"/>
    <col min="13" max="14" width="2.85546875" style="978" customWidth="1"/>
    <col min="15" max="15" width="4" style="978" bestFit="1" customWidth="1"/>
    <col min="16" max="16" width="3.140625" style="978" bestFit="1" customWidth="1"/>
    <col min="17" max="17" width="2.7109375" style="978" bestFit="1" customWidth="1"/>
    <col min="18" max="18" width="3.28515625" style="978" bestFit="1" customWidth="1"/>
    <col min="19" max="20" width="3.5703125" style="978" bestFit="1" customWidth="1"/>
    <col min="21" max="16384" width="9.140625" style="978"/>
  </cols>
  <sheetData>
    <row r="1" spans="1:13" x14ac:dyDescent="0.2">
      <c r="A1" s="1009"/>
      <c r="B1" s="1008"/>
      <c r="C1" s="1008"/>
      <c r="D1" s="1008"/>
      <c r="E1" s="1008"/>
      <c r="F1" s="1008"/>
      <c r="G1" s="1008"/>
      <c r="H1" s="1008"/>
      <c r="I1" s="1008" t="s">
        <v>227</v>
      </c>
      <c r="J1" s="1008"/>
      <c r="K1" s="1008"/>
      <c r="L1" s="1007"/>
      <c r="M1" s="1006"/>
    </row>
    <row r="2" spans="1:13" ht="22.5" x14ac:dyDescent="0.2">
      <c r="A2" s="990"/>
      <c r="B2" s="1005"/>
      <c r="C2" s="1005"/>
      <c r="D2" s="1005"/>
      <c r="E2" s="1005" t="s">
        <v>130</v>
      </c>
      <c r="F2" s="1005"/>
      <c r="G2" s="1005"/>
      <c r="H2" s="1005" t="s">
        <v>129</v>
      </c>
      <c r="I2" s="1005" t="s">
        <v>128</v>
      </c>
      <c r="J2" s="1003" t="str">
        <f>Currency&amp;"_020_Sw"&amp;$C$3&amp;$D$3&amp;"_"&amp;"Fwd"&amp;$E$3&amp;IF(H3=0,,"_Spr"&amp;$F3&amp;$G3)&amp;".xml"</f>
        <v>GBP_020_SwSB6L_Fwd0D_Spr6L12L.xml</v>
      </c>
      <c r="K2" s="1004" t="str">
        <f>IF(Serialize,_xll.ohObjectSave(K3:K36,SerializationPath&amp;J2,FileOverwrite,Serialize),"---")</f>
        <v>---</v>
      </c>
      <c r="L2" s="1003" t="str">
        <f>_xll.ohRangeRetrieveError(K2)</f>
        <v/>
      </c>
      <c r="M2" s="983"/>
    </row>
    <row r="3" spans="1:13" x14ac:dyDescent="0.2">
      <c r="A3" s="990"/>
      <c r="B3" s="1002" t="s">
        <v>64</v>
      </c>
      <c r="C3" s="1001" t="s">
        <v>124</v>
      </c>
      <c r="D3" s="1001" t="s">
        <v>121</v>
      </c>
      <c r="E3" s="1001" t="s">
        <v>389</v>
      </c>
      <c r="F3" s="1001" t="s">
        <v>121</v>
      </c>
      <c r="G3" s="1001" t="s">
        <v>235</v>
      </c>
      <c r="H3" s="1000" t="str">
        <f t="shared" ref="H3:H36" si="0">IF(F3=0,0,Currency&amp;$F3&amp;$G3&amp;$B3&amp;QuoteSuffix)</f>
        <v>GBP6L12L1Y_Quote</v>
      </c>
      <c r="I3" s="999" t="str">
        <f t="shared" ref="I3:I36" si="1">PROPER(Currency)&amp;$I$1&amp;"SwapIsda"&amp;$B3</f>
        <v>GbpLiborSwapIsda1Y</v>
      </c>
      <c r="J3" s="998" t="str">
        <f t="shared" ref="J3:J36" si="2">Currency&amp;$C3&amp;$D3&amp;$B3&amp;IF(UPPER(E3)="0D","","_Fwd"&amp;E3)&amp;IF(H3=0,,"_S"&amp;$F3&amp;$G3)&amp;QuoteSuffix</f>
        <v>GBPSB6L1Y_S6L12L_Quote</v>
      </c>
      <c r="K3" s="998"/>
      <c r="L3" s="997" t="str">
        <f>_xll.ohRangeRetrieveError(K3)</f>
        <v/>
      </c>
      <c r="M3" s="983"/>
    </row>
    <row r="4" spans="1:13" x14ac:dyDescent="0.2">
      <c r="A4" s="990"/>
      <c r="B4" s="996" t="s">
        <v>63</v>
      </c>
      <c r="C4" s="995" t="s">
        <v>124</v>
      </c>
      <c r="D4" s="995" t="s">
        <v>121</v>
      </c>
      <c r="E4" s="995" t="s">
        <v>389</v>
      </c>
      <c r="F4" s="995" t="s">
        <v>121</v>
      </c>
      <c r="G4" s="995" t="s">
        <v>235</v>
      </c>
      <c r="H4" s="994" t="str">
        <f t="shared" si="0"/>
        <v>GBP6L12L2Y_Quote</v>
      </c>
      <c r="I4" s="993" t="str">
        <f t="shared" si="1"/>
        <v>GbpLiborSwapIsda2Y</v>
      </c>
      <c r="J4" s="992" t="str">
        <f t="shared" si="2"/>
        <v>GBPSB6L2Y_S6L12L_Quote</v>
      </c>
      <c r="K4" s="992" t="str">
        <f>_xll.qlForwardSwapQuote(J4,I4,H4,E4,Permanent,Trigger,ObjectOverwrite)</f>
        <v>GBPSB6L2Y_S6L12L_Quote#0045</v>
      </c>
      <c r="L4" s="991" t="str">
        <f>_xll.ohRangeRetrieveError(K4)</f>
        <v/>
      </c>
      <c r="M4" s="983"/>
    </row>
    <row r="5" spans="1:13" x14ac:dyDescent="0.2">
      <c r="A5" s="990"/>
      <c r="B5" s="996" t="s">
        <v>62</v>
      </c>
      <c r="C5" s="995" t="s">
        <v>124</v>
      </c>
      <c r="D5" s="995" t="s">
        <v>121</v>
      </c>
      <c r="E5" s="995" t="s">
        <v>389</v>
      </c>
      <c r="F5" s="995" t="s">
        <v>121</v>
      </c>
      <c r="G5" s="995" t="s">
        <v>235</v>
      </c>
      <c r="H5" s="994" t="str">
        <f t="shared" si="0"/>
        <v>GBP6L12L3Y_Quote</v>
      </c>
      <c r="I5" s="993" t="str">
        <f t="shared" si="1"/>
        <v>GbpLiborSwapIsda3Y</v>
      </c>
      <c r="J5" s="992" t="str">
        <f t="shared" si="2"/>
        <v>GBPSB6L3Y_S6L12L_Quote</v>
      </c>
      <c r="K5" s="992" t="str">
        <f>_xll.qlForwardSwapQuote(J5,I5,H5,E5,Permanent,Trigger,ObjectOverwrite)</f>
        <v>GBPSB6L3Y_S6L12L_Quote#0045</v>
      </c>
      <c r="L5" s="991" t="str">
        <f>_xll.ohRangeRetrieveError(K5)</f>
        <v/>
      </c>
      <c r="M5" s="983"/>
    </row>
    <row r="6" spans="1:13" x14ac:dyDescent="0.2">
      <c r="A6" s="990"/>
      <c r="B6" s="996" t="s">
        <v>61</v>
      </c>
      <c r="C6" s="995" t="s">
        <v>124</v>
      </c>
      <c r="D6" s="995" t="s">
        <v>121</v>
      </c>
      <c r="E6" s="995" t="s">
        <v>389</v>
      </c>
      <c r="F6" s="995" t="s">
        <v>121</v>
      </c>
      <c r="G6" s="995" t="s">
        <v>235</v>
      </c>
      <c r="H6" s="994" t="str">
        <f t="shared" si="0"/>
        <v>GBP6L12L4Y_Quote</v>
      </c>
      <c r="I6" s="993" t="str">
        <f t="shared" si="1"/>
        <v>GbpLiborSwapIsda4Y</v>
      </c>
      <c r="J6" s="992" t="str">
        <f t="shared" si="2"/>
        <v>GBPSB6L4Y_S6L12L_Quote</v>
      </c>
      <c r="K6" s="992" t="str">
        <f>_xll.qlForwardSwapQuote(J6,I6,H6,E6,Permanent,Trigger,ObjectOverwrite)</f>
        <v>GBPSB6L4Y_S6L12L_Quote#0045</v>
      </c>
      <c r="L6" s="991" t="str">
        <f>_xll.ohRangeRetrieveError(K6)</f>
        <v/>
      </c>
      <c r="M6" s="983"/>
    </row>
    <row r="7" spans="1:13" x14ac:dyDescent="0.2">
      <c r="A7" s="990"/>
      <c r="B7" s="996" t="s">
        <v>60</v>
      </c>
      <c r="C7" s="995" t="s">
        <v>124</v>
      </c>
      <c r="D7" s="995" t="s">
        <v>121</v>
      </c>
      <c r="E7" s="995" t="s">
        <v>389</v>
      </c>
      <c r="F7" s="995" t="s">
        <v>121</v>
      </c>
      <c r="G7" s="995" t="s">
        <v>235</v>
      </c>
      <c r="H7" s="994" t="str">
        <f t="shared" si="0"/>
        <v>GBP6L12L5Y_Quote</v>
      </c>
      <c r="I7" s="993" t="str">
        <f t="shared" si="1"/>
        <v>GbpLiborSwapIsda5Y</v>
      </c>
      <c r="J7" s="992" t="str">
        <f t="shared" si="2"/>
        <v>GBPSB6L5Y_S6L12L_Quote</v>
      </c>
      <c r="K7" s="992" t="str">
        <f>_xll.qlForwardSwapQuote(J7,I7,H7,E7,Permanent,Trigger,ObjectOverwrite)</f>
        <v>GBPSB6L5Y_S6L12L_Quote#0045</v>
      </c>
      <c r="L7" s="991" t="str">
        <f>_xll.ohRangeRetrieveError(K7)</f>
        <v/>
      </c>
      <c r="M7" s="983"/>
    </row>
    <row r="8" spans="1:13" x14ac:dyDescent="0.2">
      <c r="A8" s="990"/>
      <c r="B8" s="996" t="s">
        <v>59</v>
      </c>
      <c r="C8" s="995" t="s">
        <v>124</v>
      </c>
      <c r="D8" s="995" t="s">
        <v>121</v>
      </c>
      <c r="E8" s="995" t="s">
        <v>389</v>
      </c>
      <c r="F8" s="995" t="s">
        <v>121</v>
      </c>
      <c r="G8" s="995" t="s">
        <v>235</v>
      </c>
      <c r="H8" s="994" t="str">
        <f t="shared" si="0"/>
        <v>GBP6L12L6Y_Quote</v>
      </c>
      <c r="I8" s="993" t="str">
        <f t="shared" si="1"/>
        <v>GbpLiborSwapIsda6Y</v>
      </c>
      <c r="J8" s="992" t="str">
        <f t="shared" si="2"/>
        <v>GBPSB6L6Y_S6L12L_Quote</v>
      </c>
      <c r="K8" s="992" t="str">
        <f>_xll.qlForwardSwapQuote(J8,I8,H8,E8,Permanent,Trigger,ObjectOverwrite)</f>
        <v>GBPSB6L6Y_S6L12L_Quote#0045</v>
      </c>
      <c r="L8" s="991" t="str">
        <f>_xll.ohRangeRetrieveError(K8)</f>
        <v/>
      </c>
      <c r="M8" s="983"/>
    </row>
    <row r="9" spans="1:13" x14ac:dyDescent="0.2">
      <c r="A9" s="990"/>
      <c r="B9" s="996" t="s">
        <v>58</v>
      </c>
      <c r="C9" s="995" t="s">
        <v>124</v>
      </c>
      <c r="D9" s="995" t="s">
        <v>121</v>
      </c>
      <c r="E9" s="995" t="s">
        <v>389</v>
      </c>
      <c r="F9" s="995" t="s">
        <v>121</v>
      </c>
      <c r="G9" s="995" t="s">
        <v>235</v>
      </c>
      <c r="H9" s="994" t="str">
        <f t="shared" si="0"/>
        <v>GBP6L12L7Y_Quote</v>
      </c>
      <c r="I9" s="993" t="str">
        <f t="shared" si="1"/>
        <v>GbpLiborSwapIsda7Y</v>
      </c>
      <c r="J9" s="992" t="str">
        <f t="shared" si="2"/>
        <v>GBPSB6L7Y_S6L12L_Quote</v>
      </c>
      <c r="K9" s="992" t="str">
        <f>_xll.qlForwardSwapQuote(J9,I9,H9,E9,Permanent,Trigger,ObjectOverwrite)</f>
        <v>GBPSB6L7Y_S6L12L_Quote#0045</v>
      </c>
      <c r="L9" s="991" t="str">
        <f>_xll.ohRangeRetrieveError(K9)</f>
        <v/>
      </c>
      <c r="M9" s="983"/>
    </row>
    <row r="10" spans="1:13" x14ac:dyDescent="0.2">
      <c r="A10" s="990"/>
      <c r="B10" s="996" t="s">
        <v>57</v>
      </c>
      <c r="C10" s="995" t="s">
        <v>124</v>
      </c>
      <c r="D10" s="995" t="s">
        <v>121</v>
      </c>
      <c r="E10" s="995" t="s">
        <v>389</v>
      </c>
      <c r="F10" s="995" t="s">
        <v>121</v>
      </c>
      <c r="G10" s="995" t="s">
        <v>235</v>
      </c>
      <c r="H10" s="994" t="str">
        <f t="shared" si="0"/>
        <v>GBP6L12L8Y_Quote</v>
      </c>
      <c r="I10" s="993" t="str">
        <f t="shared" si="1"/>
        <v>GbpLiborSwapIsda8Y</v>
      </c>
      <c r="J10" s="992" t="str">
        <f t="shared" si="2"/>
        <v>GBPSB6L8Y_S6L12L_Quote</v>
      </c>
      <c r="K10" s="992" t="str">
        <f>_xll.qlForwardSwapQuote(J10,I10,H10,E10,Permanent,Trigger,ObjectOverwrite)</f>
        <v>GBPSB6L8Y_S6L12L_Quote#0045</v>
      </c>
      <c r="L10" s="991" t="str">
        <f>_xll.ohRangeRetrieveError(K10)</f>
        <v/>
      </c>
      <c r="M10" s="983"/>
    </row>
    <row r="11" spans="1:13" x14ac:dyDescent="0.2">
      <c r="A11" s="990"/>
      <c r="B11" s="996" t="s">
        <v>56</v>
      </c>
      <c r="C11" s="995" t="s">
        <v>124</v>
      </c>
      <c r="D11" s="995" t="s">
        <v>121</v>
      </c>
      <c r="E11" s="995" t="s">
        <v>389</v>
      </c>
      <c r="F11" s="995" t="s">
        <v>121</v>
      </c>
      <c r="G11" s="995" t="s">
        <v>235</v>
      </c>
      <c r="H11" s="994" t="str">
        <f t="shared" si="0"/>
        <v>GBP6L12L9Y_Quote</v>
      </c>
      <c r="I11" s="993" t="str">
        <f t="shared" si="1"/>
        <v>GbpLiborSwapIsda9Y</v>
      </c>
      <c r="J11" s="992" t="str">
        <f t="shared" si="2"/>
        <v>GBPSB6L9Y_S6L12L_Quote</v>
      </c>
      <c r="K11" s="992" t="str">
        <f>_xll.qlForwardSwapQuote(J11,I11,H11,E11,Permanent,Trigger,ObjectOverwrite)</f>
        <v>GBPSB6L9Y_S6L12L_Quote#0045</v>
      </c>
      <c r="L11" s="991" t="str">
        <f>_xll.ohRangeRetrieveError(K11)</f>
        <v/>
      </c>
      <c r="M11" s="983"/>
    </row>
    <row r="12" spans="1:13" x14ac:dyDescent="0.2">
      <c r="A12" s="990"/>
      <c r="B12" s="996" t="s">
        <v>55</v>
      </c>
      <c r="C12" s="995" t="s">
        <v>124</v>
      </c>
      <c r="D12" s="995" t="s">
        <v>121</v>
      </c>
      <c r="E12" s="995" t="s">
        <v>389</v>
      </c>
      <c r="F12" s="995" t="s">
        <v>121</v>
      </c>
      <c r="G12" s="995" t="s">
        <v>235</v>
      </c>
      <c r="H12" s="994" t="str">
        <f t="shared" si="0"/>
        <v>GBP6L12L10Y_Quote</v>
      </c>
      <c r="I12" s="993" t="str">
        <f t="shared" si="1"/>
        <v>GbpLiborSwapIsda10Y</v>
      </c>
      <c r="J12" s="992" t="str">
        <f t="shared" si="2"/>
        <v>GBPSB6L10Y_S6L12L_Quote</v>
      </c>
      <c r="K12" s="992" t="str">
        <f>_xll.qlForwardSwapQuote(J12,I12,H12,E12,Permanent,Trigger,ObjectOverwrite)</f>
        <v>GBPSB6L10Y_S6L12L_Quote#0045</v>
      </c>
      <c r="L12" s="991" t="str">
        <f>_xll.ohRangeRetrieveError(K12)</f>
        <v/>
      </c>
      <c r="M12" s="983"/>
    </row>
    <row r="13" spans="1:13" x14ac:dyDescent="0.2">
      <c r="A13" s="990"/>
      <c r="B13" s="996" t="s">
        <v>119</v>
      </c>
      <c r="C13" s="995" t="s">
        <v>124</v>
      </c>
      <c r="D13" s="995" t="s">
        <v>121</v>
      </c>
      <c r="E13" s="995" t="s">
        <v>389</v>
      </c>
      <c r="F13" s="995" t="s">
        <v>121</v>
      </c>
      <c r="G13" s="995" t="s">
        <v>235</v>
      </c>
      <c r="H13" s="994" t="str">
        <f t="shared" si="0"/>
        <v>GBP6L12L11Y_Quote</v>
      </c>
      <c r="I13" s="993" t="str">
        <f t="shared" si="1"/>
        <v>GbpLiborSwapIsda11Y</v>
      </c>
      <c r="J13" s="992" t="str">
        <f t="shared" si="2"/>
        <v>GBPSB6L11Y_S6L12L_Quote</v>
      </c>
      <c r="K13" s="992" t="str">
        <f>_xll.qlForwardSwapQuote(J13,I13,H13,E13,Permanent,Trigger,ObjectOverwrite)</f>
        <v>GBPSB6L11Y_S6L12L_Quote#0045</v>
      </c>
      <c r="L13" s="991" t="str">
        <f>_xll.ohRangeRetrieveError(K13)</f>
        <v/>
      </c>
      <c r="M13" s="983"/>
    </row>
    <row r="14" spans="1:13" x14ac:dyDescent="0.2">
      <c r="A14" s="990"/>
      <c r="B14" s="996" t="s">
        <v>54</v>
      </c>
      <c r="C14" s="995" t="s">
        <v>124</v>
      </c>
      <c r="D14" s="995" t="s">
        <v>121</v>
      </c>
      <c r="E14" s="995" t="s">
        <v>389</v>
      </c>
      <c r="F14" s="995" t="s">
        <v>121</v>
      </c>
      <c r="G14" s="995" t="s">
        <v>235</v>
      </c>
      <c r="H14" s="994" t="str">
        <f t="shared" si="0"/>
        <v>GBP6L12L12Y_Quote</v>
      </c>
      <c r="I14" s="993" t="str">
        <f t="shared" si="1"/>
        <v>GbpLiborSwapIsda12Y</v>
      </c>
      <c r="J14" s="992" t="str">
        <f t="shared" si="2"/>
        <v>GBPSB6L12Y_S6L12L_Quote</v>
      </c>
      <c r="K14" s="992" t="str">
        <f>_xll.qlForwardSwapQuote(J14,I14,H14,E14,Permanent,Trigger,ObjectOverwrite)</f>
        <v>GBPSB6L12Y_S6L12L_Quote#0045</v>
      </c>
      <c r="L14" s="991" t="str">
        <f>_xll.ohRangeRetrieveError(K14)</f>
        <v/>
      </c>
      <c r="M14" s="983"/>
    </row>
    <row r="15" spans="1:13" x14ac:dyDescent="0.2">
      <c r="A15" s="990"/>
      <c r="B15" s="996" t="s">
        <v>118</v>
      </c>
      <c r="C15" s="995" t="s">
        <v>124</v>
      </c>
      <c r="D15" s="995" t="s">
        <v>121</v>
      </c>
      <c r="E15" s="995" t="s">
        <v>389</v>
      </c>
      <c r="F15" s="995" t="s">
        <v>121</v>
      </c>
      <c r="G15" s="995" t="s">
        <v>235</v>
      </c>
      <c r="H15" s="994" t="str">
        <f t="shared" si="0"/>
        <v>GBP6L12L13Y_Quote</v>
      </c>
      <c r="I15" s="993" t="str">
        <f t="shared" si="1"/>
        <v>GbpLiborSwapIsda13Y</v>
      </c>
      <c r="J15" s="992" t="str">
        <f t="shared" si="2"/>
        <v>GBPSB6L13Y_S6L12L_Quote</v>
      </c>
      <c r="K15" s="992" t="str">
        <f>_xll.qlForwardSwapQuote(J15,I15,H15,E15,Permanent,Trigger,ObjectOverwrite)</f>
        <v>GBPSB6L13Y_S6L12L_Quote#0045</v>
      </c>
      <c r="L15" s="991" t="str">
        <f>_xll.ohRangeRetrieveError(K15)</f>
        <v/>
      </c>
      <c r="M15" s="983"/>
    </row>
    <row r="16" spans="1:13" x14ac:dyDescent="0.2">
      <c r="A16" s="990"/>
      <c r="B16" s="996" t="s">
        <v>117</v>
      </c>
      <c r="C16" s="995" t="s">
        <v>124</v>
      </c>
      <c r="D16" s="995" t="s">
        <v>121</v>
      </c>
      <c r="E16" s="995" t="s">
        <v>389</v>
      </c>
      <c r="F16" s="995" t="s">
        <v>121</v>
      </c>
      <c r="G16" s="995" t="s">
        <v>235</v>
      </c>
      <c r="H16" s="994" t="str">
        <f t="shared" si="0"/>
        <v>GBP6L12L14Y_Quote</v>
      </c>
      <c r="I16" s="993" t="str">
        <f t="shared" si="1"/>
        <v>GbpLiborSwapIsda14Y</v>
      </c>
      <c r="J16" s="992" t="str">
        <f t="shared" si="2"/>
        <v>GBPSB6L14Y_S6L12L_Quote</v>
      </c>
      <c r="K16" s="992" t="str">
        <f>_xll.qlForwardSwapQuote(J16,I16,H16,E16,Permanent,Trigger,ObjectOverwrite)</f>
        <v>GBPSB6L14Y_S6L12L_Quote#0045</v>
      </c>
      <c r="L16" s="991" t="str">
        <f>_xll.ohRangeRetrieveError(K16)</f>
        <v/>
      </c>
      <c r="M16" s="983"/>
    </row>
    <row r="17" spans="1:13" x14ac:dyDescent="0.2">
      <c r="A17" s="990"/>
      <c r="B17" s="996" t="s">
        <v>53</v>
      </c>
      <c r="C17" s="995" t="s">
        <v>124</v>
      </c>
      <c r="D17" s="995" t="s">
        <v>121</v>
      </c>
      <c r="E17" s="995" t="s">
        <v>389</v>
      </c>
      <c r="F17" s="995" t="s">
        <v>121</v>
      </c>
      <c r="G17" s="995" t="s">
        <v>235</v>
      </c>
      <c r="H17" s="994" t="str">
        <f t="shared" si="0"/>
        <v>GBP6L12L15Y_Quote</v>
      </c>
      <c r="I17" s="993" t="str">
        <f t="shared" si="1"/>
        <v>GbpLiborSwapIsda15Y</v>
      </c>
      <c r="J17" s="992" t="str">
        <f t="shared" si="2"/>
        <v>GBPSB6L15Y_S6L12L_Quote</v>
      </c>
      <c r="K17" s="992" t="str">
        <f>_xll.qlForwardSwapQuote(J17,I17,H17,E17,Permanent,Trigger,ObjectOverwrite)</f>
        <v>GBPSB6L15Y_S6L12L_Quote#0045</v>
      </c>
      <c r="L17" s="991" t="str">
        <f>_xll.ohRangeRetrieveError(K17)</f>
        <v/>
      </c>
      <c r="M17" s="983"/>
    </row>
    <row r="18" spans="1:13" x14ac:dyDescent="0.2">
      <c r="A18" s="990"/>
      <c r="B18" s="996" t="s">
        <v>116</v>
      </c>
      <c r="C18" s="995" t="s">
        <v>124</v>
      </c>
      <c r="D18" s="995" t="s">
        <v>121</v>
      </c>
      <c r="E18" s="995" t="s">
        <v>389</v>
      </c>
      <c r="F18" s="995" t="s">
        <v>121</v>
      </c>
      <c r="G18" s="995" t="s">
        <v>235</v>
      </c>
      <c r="H18" s="994" t="str">
        <f t="shared" si="0"/>
        <v>GBP6L12L16Y_Quote</v>
      </c>
      <c r="I18" s="993" t="str">
        <f t="shared" si="1"/>
        <v>GbpLiborSwapIsda16Y</v>
      </c>
      <c r="J18" s="992" t="str">
        <f t="shared" si="2"/>
        <v>GBPSB6L16Y_S6L12L_Quote</v>
      </c>
      <c r="K18" s="992" t="str">
        <f>_xll.qlForwardSwapQuote(J18,I18,H18,E18,Permanent,Trigger,ObjectOverwrite)</f>
        <v>GBPSB6L16Y_S6L12L_Quote#0045</v>
      </c>
      <c r="L18" s="991" t="str">
        <f>_xll.ohRangeRetrieveError(K18)</f>
        <v/>
      </c>
      <c r="M18" s="983"/>
    </row>
    <row r="19" spans="1:13" x14ac:dyDescent="0.2">
      <c r="A19" s="990"/>
      <c r="B19" s="996" t="s">
        <v>115</v>
      </c>
      <c r="C19" s="995" t="s">
        <v>124</v>
      </c>
      <c r="D19" s="995" t="s">
        <v>121</v>
      </c>
      <c r="E19" s="995" t="s">
        <v>389</v>
      </c>
      <c r="F19" s="995" t="s">
        <v>121</v>
      </c>
      <c r="G19" s="995" t="s">
        <v>235</v>
      </c>
      <c r="H19" s="994" t="str">
        <f t="shared" si="0"/>
        <v>GBP6L12L17Y_Quote</v>
      </c>
      <c r="I19" s="993" t="str">
        <f t="shared" si="1"/>
        <v>GbpLiborSwapIsda17Y</v>
      </c>
      <c r="J19" s="992" t="str">
        <f t="shared" si="2"/>
        <v>GBPSB6L17Y_S6L12L_Quote</v>
      </c>
      <c r="K19" s="992" t="str">
        <f>_xll.qlForwardSwapQuote(J19,I19,H19,E19,Permanent,Trigger,ObjectOverwrite)</f>
        <v>GBPSB6L17Y_S6L12L_Quote#0045</v>
      </c>
      <c r="L19" s="991" t="str">
        <f>_xll.ohRangeRetrieveError(K19)</f>
        <v/>
      </c>
      <c r="M19" s="983"/>
    </row>
    <row r="20" spans="1:13" x14ac:dyDescent="0.2">
      <c r="A20" s="990"/>
      <c r="B20" s="996" t="s">
        <v>114</v>
      </c>
      <c r="C20" s="995" t="s">
        <v>124</v>
      </c>
      <c r="D20" s="995" t="s">
        <v>121</v>
      </c>
      <c r="E20" s="995" t="s">
        <v>389</v>
      </c>
      <c r="F20" s="995" t="s">
        <v>121</v>
      </c>
      <c r="G20" s="995" t="s">
        <v>235</v>
      </c>
      <c r="H20" s="994" t="str">
        <f t="shared" si="0"/>
        <v>GBP6L12L18Y_Quote</v>
      </c>
      <c r="I20" s="993" t="str">
        <f t="shared" si="1"/>
        <v>GbpLiborSwapIsda18Y</v>
      </c>
      <c r="J20" s="992" t="str">
        <f t="shared" si="2"/>
        <v>GBPSB6L18Y_S6L12L_Quote</v>
      </c>
      <c r="K20" s="992" t="str">
        <f>_xll.qlForwardSwapQuote(J20,I20,H20,E20,Permanent,Trigger,ObjectOverwrite)</f>
        <v>GBPSB6L18Y_S6L12L_Quote#0045</v>
      </c>
      <c r="L20" s="991" t="str">
        <f>_xll.ohRangeRetrieveError(K20)</f>
        <v/>
      </c>
      <c r="M20" s="983"/>
    </row>
    <row r="21" spans="1:13" x14ac:dyDescent="0.2">
      <c r="A21" s="990"/>
      <c r="B21" s="996" t="s">
        <v>113</v>
      </c>
      <c r="C21" s="995" t="s">
        <v>124</v>
      </c>
      <c r="D21" s="995" t="s">
        <v>121</v>
      </c>
      <c r="E21" s="995" t="s">
        <v>389</v>
      </c>
      <c r="F21" s="995" t="s">
        <v>121</v>
      </c>
      <c r="G21" s="995" t="s">
        <v>235</v>
      </c>
      <c r="H21" s="994" t="str">
        <f t="shared" si="0"/>
        <v>GBP6L12L19Y_Quote</v>
      </c>
      <c r="I21" s="993" t="str">
        <f t="shared" si="1"/>
        <v>GbpLiborSwapIsda19Y</v>
      </c>
      <c r="J21" s="992" t="str">
        <f t="shared" si="2"/>
        <v>GBPSB6L19Y_S6L12L_Quote</v>
      </c>
      <c r="K21" s="992" t="str">
        <f>_xll.qlForwardSwapQuote(J21,I21,H21,E21,Permanent,Trigger,ObjectOverwrite)</f>
        <v>GBPSB6L19Y_S6L12L_Quote#0045</v>
      </c>
      <c r="L21" s="991" t="str">
        <f>_xll.ohRangeRetrieveError(K21)</f>
        <v/>
      </c>
      <c r="M21" s="983"/>
    </row>
    <row r="22" spans="1:13" x14ac:dyDescent="0.2">
      <c r="A22" s="990"/>
      <c r="B22" s="996" t="s">
        <v>52</v>
      </c>
      <c r="C22" s="995" t="s">
        <v>124</v>
      </c>
      <c r="D22" s="995" t="s">
        <v>121</v>
      </c>
      <c r="E22" s="995" t="s">
        <v>389</v>
      </c>
      <c r="F22" s="995" t="s">
        <v>121</v>
      </c>
      <c r="G22" s="995" t="s">
        <v>235</v>
      </c>
      <c r="H22" s="994" t="str">
        <f t="shared" si="0"/>
        <v>GBP6L12L20Y_Quote</v>
      </c>
      <c r="I22" s="993" t="str">
        <f t="shared" si="1"/>
        <v>GbpLiborSwapIsda20Y</v>
      </c>
      <c r="J22" s="992" t="str">
        <f t="shared" si="2"/>
        <v>GBPSB6L20Y_S6L12L_Quote</v>
      </c>
      <c r="K22" s="992" t="str">
        <f>_xll.qlForwardSwapQuote(J22,I22,H22,E22,Permanent,Trigger,ObjectOverwrite)</f>
        <v>GBPSB6L20Y_S6L12L_Quote#0045</v>
      </c>
      <c r="L22" s="991" t="str">
        <f>_xll.ohRangeRetrieveError(K22)</f>
        <v/>
      </c>
      <c r="M22" s="983"/>
    </row>
    <row r="23" spans="1:13" x14ac:dyDescent="0.2">
      <c r="A23" s="990"/>
      <c r="B23" s="996" t="s">
        <v>112</v>
      </c>
      <c r="C23" s="995" t="s">
        <v>124</v>
      </c>
      <c r="D23" s="995" t="s">
        <v>121</v>
      </c>
      <c r="E23" s="995" t="s">
        <v>389</v>
      </c>
      <c r="F23" s="995" t="s">
        <v>121</v>
      </c>
      <c r="G23" s="995" t="s">
        <v>235</v>
      </c>
      <c r="H23" s="994" t="str">
        <f t="shared" si="0"/>
        <v>GBP6L12L21Y_Quote</v>
      </c>
      <c r="I23" s="993" t="str">
        <f t="shared" si="1"/>
        <v>GbpLiborSwapIsda21Y</v>
      </c>
      <c r="J23" s="992" t="str">
        <f t="shared" si="2"/>
        <v>GBPSB6L21Y_S6L12L_Quote</v>
      </c>
      <c r="K23" s="992" t="str">
        <f>_xll.qlForwardSwapQuote(J23,I23,H23,E23,Permanent,Trigger,ObjectOverwrite)</f>
        <v>GBPSB6L21Y_S6L12L_Quote#0045</v>
      </c>
      <c r="L23" s="991" t="str">
        <f>_xll.ohRangeRetrieveError(K23)</f>
        <v/>
      </c>
      <c r="M23" s="983"/>
    </row>
    <row r="24" spans="1:13" x14ac:dyDescent="0.2">
      <c r="A24" s="990"/>
      <c r="B24" s="996" t="s">
        <v>111</v>
      </c>
      <c r="C24" s="995" t="s">
        <v>124</v>
      </c>
      <c r="D24" s="995" t="s">
        <v>121</v>
      </c>
      <c r="E24" s="995" t="s">
        <v>389</v>
      </c>
      <c r="F24" s="995" t="s">
        <v>121</v>
      </c>
      <c r="G24" s="995" t="s">
        <v>235</v>
      </c>
      <c r="H24" s="994" t="str">
        <f t="shared" si="0"/>
        <v>GBP6L12L22Y_Quote</v>
      </c>
      <c r="I24" s="993" t="str">
        <f t="shared" si="1"/>
        <v>GbpLiborSwapIsda22Y</v>
      </c>
      <c r="J24" s="992" t="str">
        <f t="shared" si="2"/>
        <v>GBPSB6L22Y_S6L12L_Quote</v>
      </c>
      <c r="K24" s="992" t="str">
        <f>_xll.qlForwardSwapQuote(J24,I24,H24,E24,Permanent,Trigger,ObjectOverwrite)</f>
        <v>GBPSB6L22Y_S6L12L_Quote#0045</v>
      </c>
      <c r="L24" s="991" t="str">
        <f>_xll.ohRangeRetrieveError(K24)</f>
        <v/>
      </c>
      <c r="M24" s="983"/>
    </row>
    <row r="25" spans="1:13" x14ac:dyDescent="0.2">
      <c r="A25" s="990"/>
      <c r="B25" s="996" t="s">
        <v>110</v>
      </c>
      <c r="C25" s="995" t="s">
        <v>124</v>
      </c>
      <c r="D25" s="995" t="s">
        <v>121</v>
      </c>
      <c r="E25" s="995" t="s">
        <v>389</v>
      </c>
      <c r="F25" s="995" t="s">
        <v>121</v>
      </c>
      <c r="G25" s="995" t="s">
        <v>235</v>
      </c>
      <c r="H25" s="994" t="str">
        <f t="shared" si="0"/>
        <v>GBP6L12L23Y_Quote</v>
      </c>
      <c r="I25" s="993" t="str">
        <f t="shared" si="1"/>
        <v>GbpLiborSwapIsda23Y</v>
      </c>
      <c r="J25" s="992" t="str">
        <f t="shared" si="2"/>
        <v>GBPSB6L23Y_S6L12L_Quote</v>
      </c>
      <c r="K25" s="992" t="str">
        <f>_xll.qlForwardSwapQuote(J25,I25,H25,E25,Permanent,Trigger,ObjectOverwrite)</f>
        <v>GBPSB6L23Y_S6L12L_Quote#0045</v>
      </c>
      <c r="L25" s="991" t="str">
        <f>_xll.ohRangeRetrieveError(K25)</f>
        <v/>
      </c>
      <c r="M25" s="983"/>
    </row>
    <row r="26" spans="1:13" x14ac:dyDescent="0.2">
      <c r="A26" s="990"/>
      <c r="B26" s="996" t="s">
        <v>109</v>
      </c>
      <c r="C26" s="995" t="s">
        <v>124</v>
      </c>
      <c r="D26" s="995" t="s">
        <v>121</v>
      </c>
      <c r="E26" s="995" t="s">
        <v>389</v>
      </c>
      <c r="F26" s="995" t="s">
        <v>121</v>
      </c>
      <c r="G26" s="995" t="s">
        <v>235</v>
      </c>
      <c r="H26" s="994" t="str">
        <f t="shared" si="0"/>
        <v>GBP6L12L24Y_Quote</v>
      </c>
      <c r="I26" s="993" t="str">
        <f t="shared" si="1"/>
        <v>GbpLiborSwapIsda24Y</v>
      </c>
      <c r="J26" s="992" t="str">
        <f t="shared" si="2"/>
        <v>GBPSB6L24Y_S6L12L_Quote</v>
      </c>
      <c r="K26" s="992" t="str">
        <f>_xll.qlForwardSwapQuote(J26,I26,H26,E26,Permanent,Trigger,ObjectOverwrite)</f>
        <v>GBPSB6L24Y_S6L12L_Quote#0045</v>
      </c>
      <c r="L26" s="991" t="str">
        <f>_xll.ohRangeRetrieveError(K26)</f>
        <v/>
      </c>
      <c r="M26" s="983"/>
    </row>
    <row r="27" spans="1:13" x14ac:dyDescent="0.2">
      <c r="A27" s="990"/>
      <c r="B27" s="996" t="s">
        <v>51</v>
      </c>
      <c r="C27" s="995" t="s">
        <v>124</v>
      </c>
      <c r="D27" s="995" t="s">
        <v>121</v>
      </c>
      <c r="E27" s="995" t="s">
        <v>389</v>
      </c>
      <c r="F27" s="995" t="s">
        <v>121</v>
      </c>
      <c r="G27" s="995" t="s">
        <v>235</v>
      </c>
      <c r="H27" s="994" t="str">
        <f t="shared" si="0"/>
        <v>GBP6L12L25Y_Quote</v>
      </c>
      <c r="I27" s="993" t="str">
        <f t="shared" si="1"/>
        <v>GbpLiborSwapIsda25Y</v>
      </c>
      <c r="J27" s="992" t="str">
        <f t="shared" si="2"/>
        <v>GBPSB6L25Y_S6L12L_Quote</v>
      </c>
      <c r="K27" s="992" t="str">
        <f>_xll.qlForwardSwapQuote(J27,I27,H27,E27,Permanent,Trigger,ObjectOverwrite)</f>
        <v>GBPSB6L25Y_S6L12L_Quote#0045</v>
      </c>
      <c r="L27" s="991" t="str">
        <f>_xll.ohRangeRetrieveError(K27)</f>
        <v/>
      </c>
      <c r="M27" s="983"/>
    </row>
    <row r="28" spans="1:13" x14ac:dyDescent="0.2">
      <c r="A28" s="990"/>
      <c r="B28" s="996" t="s">
        <v>108</v>
      </c>
      <c r="C28" s="995" t="s">
        <v>124</v>
      </c>
      <c r="D28" s="995" t="s">
        <v>121</v>
      </c>
      <c r="E28" s="995" t="s">
        <v>389</v>
      </c>
      <c r="F28" s="995" t="s">
        <v>121</v>
      </c>
      <c r="G28" s="995" t="s">
        <v>235</v>
      </c>
      <c r="H28" s="994" t="str">
        <f t="shared" si="0"/>
        <v>GBP6L12L26Y_Quote</v>
      </c>
      <c r="I28" s="993" t="str">
        <f t="shared" si="1"/>
        <v>GbpLiborSwapIsda26Y</v>
      </c>
      <c r="J28" s="992" t="str">
        <f t="shared" si="2"/>
        <v>GBPSB6L26Y_S6L12L_Quote</v>
      </c>
      <c r="K28" s="992" t="str">
        <f>_xll.qlForwardSwapQuote(J28,I28,H28,E28,Permanent,Trigger,ObjectOverwrite)</f>
        <v>GBPSB6L26Y_S6L12L_Quote#0045</v>
      </c>
      <c r="L28" s="991" t="str">
        <f>_xll.ohRangeRetrieveError(K28)</f>
        <v/>
      </c>
      <c r="M28" s="983"/>
    </row>
    <row r="29" spans="1:13" x14ac:dyDescent="0.2">
      <c r="A29" s="990"/>
      <c r="B29" s="996" t="s">
        <v>107</v>
      </c>
      <c r="C29" s="995" t="s">
        <v>124</v>
      </c>
      <c r="D29" s="995" t="s">
        <v>121</v>
      </c>
      <c r="E29" s="995" t="s">
        <v>389</v>
      </c>
      <c r="F29" s="995" t="s">
        <v>121</v>
      </c>
      <c r="G29" s="995" t="s">
        <v>235</v>
      </c>
      <c r="H29" s="994" t="str">
        <f t="shared" si="0"/>
        <v>GBP6L12L27Y_Quote</v>
      </c>
      <c r="I29" s="993" t="str">
        <f t="shared" si="1"/>
        <v>GbpLiborSwapIsda27Y</v>
      </c>
      <c r="J29" s="992" t="str">
        <f t="shared" si="2"/>
        <v>GBPSB6L27Y_S6L12L_Quote</v>
      </c>
      <c r="K29" s="992" t="str">
        <f>_xll.qlForwardSwapQuote(J29,I29,H29,E29,Permanent,Trigger,ObjectOverwrite)</f>
        <v>GBPSB6L27Y_S6L12L_Quote#0045</v>
      </c>
      <c r="L29" s="991" t="str">
        <f>_xll.ohRangeRetrieveError(K29)</f>
        <v/>
      </c>
      <c r="M29" s="983"/>
    </row>
    <row r="30" spans="1:13" x14ac:dyDescent="0.2">
      <c r="A30" s="990"/>
      <c r="B30" s="996" t="s">
        <v>106</v>
      </c>
      <c r="C30" s="995" t="s">
        <v>124</v>
      </c>
      <c r="D30" s="995" t="s">
        <v>121</v>
      </c>
      <c r="E30" s="995" t="s">
        <v>389</v>
      </c>
      <c r="F30" s="995" t="s">
        <v>121</v>
      </c>
      <c r="G30" s="995" t="s">
        <v>235</v>
      </c>
      <c r="H30" s="994" t="str">
        <f t="shared" si="0"/>
        <v>GBP6L12L28Y_Quote</v>
      </c>
      <c r="I30" s="993" t="str">
        <f t="shared" si="1"/>
        <v>GbpLiborSwapIsda28Y</v>
      </c>
      <c r="J30" s="992" t="str">
        <f t="shared" si="2"/>
        <v>GBPSB6L28Y_S6L12L_Quote</v>
      </c>
      <c r="K30" s="992" t="str">
        <f>_xll.qlForwardSwapQuote(J30,I30,H30,E30,Permanent,Trigger,ObjectOverwrite)</f>
        <v>GBPSB6L28Y_S6L12L_Quote#0045</v>
      </c>
      <c r="L30" s="991" t="str">
        <f>_xll.ohRangeRetrieveError(K30)</f>
        <v/>
      </c>
      <c r="M30" s="983"/>
    </row>
    <row r="31" spans="1:13" x14ac:dyDescent="0.2">
      <c r="A31" s="990"/>
      <c r="B31" s="996" t="s">
        <v>105</v>
      </c>
      <c r="C31" s="995" t="s">
        <v>124</v>
      </c>
      <c r="D31" s="995" t="s">
        <v>121</v>
      </c>
      <c r="E31" s="995" t="s">
        <v>389</v>
      </c>
      <c r="F31" s="995" t="s">
        <v>121</v>
      </c>
      <c r="G31" s="995" t="s">
        <v>235</v>
      </c>
      <c r="H31" s="994" t="str">
        <f t="shared" si="0"/>
        <v>GBP6L12L29Y_Quote</v>
      </c>
      <c r="I31" s="993" t="str">
        <f t="shared" si="1"/>
        <v>GbpLiborSwapIsda29Y</v>
      </c>
      <c r="J31" s="992" t="str">
        <f t="shared" si="2"/>
        <v>GBPSB6L29Y_S6L12L_Quote</v>
      </c>
      <c r="K31" s="992" t="str">
        <f>_xll.qlForwardSwapQuote(J31,I31,H31,E31,Permanent,Trigger,ObjectOverwrite)</f>
        <v>GBPSB6L29Y_S6L12L_Quote#0045</v>
      </c>
      <c r="L31" s="991" t="str">
        <f>_xll.ohRangeRetrieveError(K31)</f>
        <v/>
      </c>
      <c r="M31" s="983"/>
    </row>
    <row r="32" spans="1:13" x14ac:dyDescent="0.2">
      <c r="A32" s="990"/>
      <c r="B32" s="996" t="s">
        <v>50</v>
      </c>
      <c r="C32" s="995" t="s">
        <v>124</v>
      </c>
      <c r="D32" s="995" t="s">
        <v>121</v>
      </c>
      <c r="E32" s="995" t="s">
        <v>389</v>
      </c>
      <c r="F32" s="995" t="s">
        <v>121</v>
      </c>
      <c r="G32" s="995" t="s">
        <v>235</v>
      </c>
      <c r="H32" s="994" t="str">
        <f t="shared" si="0"/>
        <v>GBP6L12L30Y_Quote</v>
      </c>
      <c r="I32" s="993" t="str">
        <f t="shared" si="1"/>
        <v>GbpLiborSwapIsda30Y</v>
      </c>
      <c r="J32" s="992" t="str">
        <f t="shared" si="2"/>
        <v>GBPSB6L30Y_S6L12L_Quote</v>
      </c>
      <c r="K32" s="992" t="str">
        <f>_xll.qlForwardSwapQuote(J32,I32,H32,E32,Permanent,Trigger,ObjectOverwrite)</f>
        <v>GBPSB6L30Y_S6L12L_Quote#0045</v>
      </c>
      <c r="L32" s="991" t="str">
        <f>_xll.ohRangeRetrieveError(K32)</f>
        <v/>
      </c>
      <c r="M32" s="983"/>
    </row>
    <row r="33" spans="1:13" x14ac:dyDescent="0.2">
      <c r="A33" s="990"/>
      <c r="B33" s="996" t="s">
        <v>104</v>
      </c>
      <c r="C33" s="995" t="s">
        <v>124</v>
      </c>
      <c r="D33" s="995" t="s">
        <v>121</v>
      </c>
      <c r="E33" s="995" t="s">
        <v>389</v>
      </c>
      <c r="F33" s="995" t="s">
        <v>121</v>
      </c>
      <c r="G33" s="995" t="s">
        <v>235</v>
      </c>
      <c r="H33" s="994" t="str">
        <f t="shared" si="0"/>
        <v>GBP6L12L35Y_Quote</v>
      </c>
      <c r="I33" s="993" t="str">
        <f t="shared" si="1"/>
        <v>GbpLiborSwapIsda35Y</v>
      </c>
      <c r="J33" s="992" t="str">
        <f t="shared" si="2"/>
        <v>GBPSB6L35Y_S6L12L_Quote</v>
      </c>
      <c r="K33" s="992" t="str">
        <f>_xll.qlForwardSwapQuote(J33,I33,H33,E33,Permanent,Trigger,ObjectOverwrite)</f>
        <v>GBPSB6L35Y_S6L12L_Quote#0045</v>
      </c>
      <c r="L33" s="991" t="str">
        <f>_xll.ohRangeRetrieveError(K33)</f>
        <v/>
      </c>
      <c r="M33" s="983"/>
    </row>
    <row r="34" spans="1:13" x14ac:dyDescent="0.2">
      <c r="A34" s="990"/>
      <c r="B34" s="996" t="s">
        <v>103</v>
      </c>
      <c r="C34" s="995" t="s">
        <v>124</v>
      </c>
      <c r="D34" s="995" t="s">
        <v>121</v>
      </c>
      <c r="E34" s="995" t="s">
        <v>389</v>
      </c>
      <c r="F34" s="995" t="s">
        <v>121</v>
      </c>
      <c r="G34" s="995" t="s">
        <v>235</v>
      </c>
      <c r="H34" s="994" t="str">
        <f t="shared" si="0"/>
        <v>GBP6L12L40Y_Quote</v>
      </c>
      <c r="I34" s="993" t="str">
        <f t="shared" si="1"/>
        <v>GbpLiborSwapIsda40Y</v>
      </c>
      <c r="J34" s="992" t="str">
        <f t="shared" si="2"/>
        <v>GBPSB6L40Y_S6L12L_Quote</v>
      </c>
      <c r="K34" s="992" t="str">
        <f>_xll.qlForwardSwapQuote(J34,I34,H34,E34,Permanent,Trigger,ObjectOverwrite)</f>
        <v>GBPSB6L40Y_S6L12L_Quote#0045</v>
      </c>
      <c r="L34" s="991" t="str">
        <f>_xll.ohRangeRetrieveError(K34)</f>
        <v/>
      </c>
      <c r="M34" s="983"/>
    </row>
    <row r="35" spans="1:13" x14ac:dyDescent="0.2">
      <c r="A35" s="990"/>
      <c r="B35" s="996" t="s">
        <v>102</v>
      </c>
      <c r="C35" s="995" t="s">
        <v>124</v>
      </c>
      <c r="D35" s="995" t="s">
        <v>121</v>
      </c>
      <c r="E35" s="995" t="s">
        <v>389</v>
      </c>
      <c r="F35" s="995" t="s">
        <v>121</v>
      </c>
      <c r="G35" s="995" t="s">
        <v>235</v>
      </c>
      <c r="H35" s="994" t="str">
        <f t="shared" si="0"/>
        <v>GBP6L12L50Y_Quote</v>
      </c>
      <c r="I35" s="993" t="str">
        <f t="shared" si="1"/>
        <v>GbpLiborSwapIsda50Y</v>
      </c>
      <c r="J35" s="992" t="str">
        <f t="shared" si="2"/>
        <v>GBPSB6L50Y_S6L12L_Quote</v>
      </c>
      <c r="K35" s="992" t="str">
        <f>_xll.qlForwardSwapQuote(J35,I35,H35,E35,Permanent,Trigger,ObjectOverwrite)</f>
        <v>GBPSB6L50Y_S6L12L_Quote#0045</v>
      </c>
      <c r="L35" s="991" t="str">
        <f>_xll.ohRangeRetrieveError(K35)</f>
        <v/>
      </c>
      <c r="M35" s="983"/>
    </row>
    <row r="36" spans="1:13" x14ac:dyDescent="0.2">
      <c r="A36" s="990"/>
      <c r="B36" s="989" t="s">
        <v>101</v>
      </c>
      <c r="C36" s="988" t="s">
        <v>124</v>
      </c>
      <c r="D36" s="988" t="s">
        <v>121</v>
      </c>
      <c r="E36" s="988" t="s">
        <v>389</v>
      </c>
      <c r="F36" s="988" t="s">
        <v>121</v>
      </c>
      <c r="G36" s="988" t="s">
        <v>235</v>
      </c>
      <c r="H36" s="987" t="str">
        <f t="shared" si="0"/>
        <v>GBP6L12L60Y_Quote</v>
      </c>
      <c r="I36" s="986" t="str">
        <f t="shared" si="1"/>
        <v>GbpLiborSwapIsda60Y</v>
      </c>
      <c r="J36" s="985" t="str">
        <f t="shared" si="2"/>
        <v>GBPSB6L60Y_S6L12L_Quote</v>
      </c>
      <c r="K36" s="985" t="str">
        <f>_xll.qlForwardSwapQuote(J36,I36,H36,E36,Permanent,Trigger,ObjectOverwrite)</f>
        <v>GBPSB6L60Y_S6L12L_Quote#0045</v>
      </c>
      <c r="L36" s="984" t="str">
        <f>_xll.ohRangeRetrieveError(K36)</f>
        <v/>
      </c>
      <c r="M36" s="983"/>
    </row>
    <row r="37" spans="1:13" ht="12" thickBot="1" x14ac:dyDescent="0.25">
      <c r="A37" s="982"/>
      <c r="B37" s="981"/>
      <c r="C37" s="981"/>
      <c r="D37" s="981"/>
      <c r="E37" s="981"/>
      <c r="F37" s="981"/>
      <c r="G37" s="981"/>
      <c r="H37" s="981"/>
      <c r="I37" s="981"/>
      <c r="J37" s="981"/>
      <c r="K37" s="980"/>
      <c r="L37" s="980"/>
      <c r="M37" s="979"/>
    </row>
  </sheetData>
  <pageMargins left="0.75" right="0.75" top="1" bottom="1" header="0.5" footer="0.5"/>
  <pageSetup paperSize="9"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4"/>
  <sheetViews>
    <sheetView showGridLines="0" workbookViewId="0">
      <selection activeCell="N1" sqref="N1"/>
    </sheetView>
  </sheetViews>
  <sheetFormatPr defaultRowHeight="11.25" outlineLevelCol="1" x14ac:dyDescent="0.2"/>
  <cols>
    <col min="1" max="1" width="2.7109375" style="1010" customWidth="1"/>
    <col min="2" max="2" width="2" style="1010" bestFit="1" customWidth="1"/>
    <col min="3" max="3" width="2.7109375" style="1010" customWidth="1"/>
    <col min="4" max="4" width="27.7109375" style="1010" bestFit="1" customWidth="1"/>
    <col min="5" max="6" width="17.28515625" style="1010" bestFit="1" customWidth="1"/>
    <col min="7" max="7" width="7" style="1010" bestFit="1" customWidth="1"/>
    <col min="8" max="8" width="11.42578125" style="1010" customWidth="1"/>
    <col min="9" max="9" width="12.140625" style="1010" hidden="1" customWidth="1" outlineLevel="1"/>
    <col min="10" max="10" width="0.42578125" style="1010" hidden="1" customWidth="1" outlineLevel="1"/>
    <col min="11" max="11" width="9" style="1010" bestFit="1" customWidth="1" collapsed="1"/>
    <col min="12" max="12" width="8" style="1010" bestFit="1" customWidth="1"/>
    <col min="13" max="13" width="8.85546875" style="1010" customWidth="1"/>
    <col min="14" max="14" width="8" style="1010" bestFit="1" customWidth="1"/>
    <col min="15" max="15" width="6"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429</v>
      </c>
      <c r="N1" s="1010" t="e">
        <f>_xll.qlInterpolation(,interpolator12M,_xll.ohFilter(E4:E22,M4:M22),_xll.ohFilter(L4:L22,M4:M22))</f>
        <v>#NUM!</v>
      </c>
      <c r="R1" s="1010"/>
      <c r="S1" s="1010"/>
      <c r="T1" s="1010"/>
      <c r="U1" s="1010"/>
    </row>
    <row r="2" spans="1:21" ht="26.25" customHeight="1" x14ac:dyDescent="0.2">
      <c r="D2" s="1054" t="str">
        <f>F1&amp;" Instruments"</f>
        <v>12M Instruments</v>
      </c>
      <c r="E2" s="1054" t="s">
        <v>422</v>
      </c>
      <c r="F2" s="1054" t="s">
        <v>421</v>
      </c>
      <c r="G2" s="1054" t="s">
        <v>420</v>
      </c>
      <c r="H2" s="1054" t="str">
        <f>F1&amp;" Market quote"</f>
        <v>12M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017" t="e">
        <f>_xll.qlCalendarAdvance(Calendar,_xll.qlLastFixingQuoteReferenceDate(D4),_xll.qlInterestRateIndexFixingDays(PROPER(Currency)&amp;IborType&amp;"1Y")&amp;"D","f",,LastFixingsTrigger)</f>
        <v>#NUM!</v>
      </c>
      <c r="F3" s="1017"/>
      <c r="G3" s="1030"/>
      <c r="H3" s="1027"/>
      <c r="I3" s="1029"/>
      <c r="J3" s="1029"/>
      <c r="K3" s="1027"/>
      <c r="L3" s="1027"/>
      <c r="M3" s="1028"/>
      <c r="N3" s="1053"/>
      <c r="O3" s="1052"/>
      <c r="P3" s="1051"/>
      <c r="R3" s="1021">
        <f>E4</f>
        <v>42180</v>
      </c>
      <c r="S3" s="1020">
        <f>_xll.qlCalendarAdvance(Calendar,R3,$F$1,"mf",,Trigger)</f>
        <v>42548</v>
      </c>
      <c r="T3" s="1019">
        <f>_xll.qlDayCounterYearFraction(DayCounter,R3,S3,,,Trigger)</f>
        <v>1.0082191780821919</v>
      </c>
      <c r="U3" s="1018" t="e">
        <f>_xll.qlInterpolationInterpolate(B12Minterpolation,R3,TRUE)</f>
        <v>#VALUE!</v>
      </c>
    </row>
    <row r="4" spans="1:21" ht="11.25" customHeight="1" x14ac:dyDescent="0.2">
      <c r="C4" s="1050" t="str">
        <f>SUBSTITUTE(F1,"M","")</f>
        <v>12</v>
      </c>
      <c r="D4" s="1049" t="str">
        <f>PROPER(Currency&amp;IborType)&amp;"1Y"&amp;"LastFixing"&amp;QuoteSuffix</f>
        <v>Gbplibor1YLastFixing_Quote</v>
      </c>
      <c r="E4" s="1048">
        <f>SettlementDate</f>
        <v>42180</v>
      </c>
      <c r="F4" s="1048">
        <f>_xll.qlCalendarAdvance(Calendar,E4,$F$1,"mf",,Trigger)</f>
        <v>42548</v>
      </c>
      <c r="G4" s="1047">
        <f>_xll.qlDayCounterYearFraction(DayCounter,E4,F4,,,Trigger)</f>
        <v>1.0082191780821919</v>
      </c>
      <c r="H4" s="1045" t="e">
        <f>_xll.qlQuoteValue(D4,LastFixingsTrigger)</f>
        <v>#NUM!</v>
      </c>
      <c r="I4" s="1046" t="e">
        <f>_xll.qlYieldTSDiscount(Discounting,E4,,AllTriggers)</f>
        <v>#NUM!</v>
      </c>
      <c r="J4" s="1046" t="e">
        <f>_xll.qlYieldTSDiscount(Discounting,F4,,AllTriggers)</f>
        <v>#NUM!</v>
      </c>
      <c r="K4" s="1045" t="e">
        <f t="shared" ref="K4:K22" si="0">(I4/J4-1)/G4</f>
        <v>#NUM!</v>
      </c>
      <c r="L4" s="1045" t="e">
        <f t="shared" ref="L4:L22" si="1">H4-K4</f>
        <v>#NUM!</v>
      </c>
      <c r="M4" s="1044" t="b">
        <v>1</v>
      </c>
      <c r="N4" s="1043" t="e">
        <f>_xll.qlInterpolationInterpolate($N$1,E4,TRUE)</f>
        <v>#VALUE!</v>
      </c>
      <c r="O4" s="1042" t="e">
        <f t="shared" ref="O4:O22" si="2">(L4-N4)*10000</f>
        <v>#NUM!</v>
      </c>
      <c r="P4" s="1041" t="e">
        <f t="shared" ref="P4:P22" si="3">LN((1+H4*G4)/(1+K4*G4))</f>
        <v>#NUM!</v>
      </c>
      <c r="R4" s="1021">
        <f>_xll.qlCalendarAdvance(Calendar,R3,"1D","f")</f>
        <v>42181</v>
      </c>
      <c r="S4" s="1020">
        <f>_xll.qlCalendarAdvance(Calendar,R4,$F$1,"mf",,Trigger)</f>
        <v>42548</v>
      </c>
      <c r="T4" s="1019">
        <f>_xll.qlDayCounterYearFraction(DayCounter,R4,S4,,,Trigger)</f>
        <v>1.0054794520547945</v>
      </c>
      <c r="U4" s="1018" t="e">
        <f>_xll.qlInterpolationInterpolate(B12Minterpolation,R4,TRUE)</f>
        <v>#VALUE!</v>
      </c>
    </row>
    <row r="5" spans="1:21" ht="11.25" customHeight="1" x14ac:dyDescent="0.2">
      <c r="A5" s="1010">
        <v>1</v>
      </c>
      <c r="B5" s="1010" t="s">
        <v>417</v>
      </c>
      <c r="C5" s="1010">
        <f t="shared" ref="C5:C22" si="4">A5+SUBSTITUTE($F$1,"M","")</f>
        <v>13</v>
      </c>
      <c r="D5" s="1038" t="str">
        <f t="shared" ref="D5:D22" si="5">Currency&amp;A5&amp;B5&amp;C5&amp;"F"&amp;QuoteSuffix</f>
        <v>GBP1x13F_Quote</v>
      </c>
      <c r="E5" s="1021">
        <f>_xll.qlCalendarAdvance("target",$E$4,A5&amp;"M","mf",,Trigger)</f>
        <v>42212</v>
      </c>
      <c r="F5" s="1021">
        <f>_xll.qlCalendarAdvance(Calendar,E5,$F$1,"mf",,Trigger)</f>
        <v>42578</v>
      </c>
      <c r="G5" s="1037">
        <f>_xll.qlDayCounterYearFraction(DayCounter,E5,F5,,,Trigger)</f>
        <v>1.0027397260273974</v>
      </c>
      <c r="H5" s="1034" t="e">
        <f>_xll.qlQuoteValue(D5,AllTriggers)</f>
        <v>#NUM!</v>
      </c>
      <c r="I5" s="1040" t="e">
        <f>_xll.qlYieldTSDiscount(Discounting,E5,,AllTriggers)</f>
        <v>#NUM!</v>
      </c>
      <c r="J5" s="1040" t="e">
        <f>_xll.qlYieldTSDiscount(Discounting,F5,,AllTriggers)</f>
        <v>#NUM!</v>
      </c>
      <c r="K5" s="1034" t="e">
        <f t="shared" si="0"/>
        <v>#NUM!</v>
      </c>
      <c r="L5" s="1039" t="e">
        <f t="shared" si="1"/>
        <v>#NUM!</v>
      </c>
      <c r="M5" s="1035" t="b">
        <v>1</v>
      </c>
      <c r="N5" s="1034" t="e">
        <f>_xll.qlInterpolationInterpolate($N$1,E5,TRUE)</f>
        <v>#VALUE!</v>
      </c>
      <c r="O5" s="1033" t="e">
        <f t="shared" si="2"/>
        <v>#NUM!</v>
      </c>
      <c r="P5" s="1032" t="e">
        <f t="shared" si="3"/>
        <v>#NUM!</v>
      </c>
      <c r="R5" s="1021">
        <f>_xll.qlCalendarAdvance(Calendar,R4,"1D","f")</f>
        <v>42184</v>
      </c>
      <c r="S5" s="1020">
        <f>_xll.qlCalendarAdvance(Calendar,R5,$F$1,"mf",,Trigger)</f>
        <v>42550</v>
      </c>
      <c r="T5" s="1019">
        <f>_xll.qlDayCounterYearFraction(DayCounter,R5,S5,,,Trigger)</f>
        <v>1.0027397260273974</v>
      </c>
      <c r="U5" s="1018" t="e">
        <f>_xll.qlInterpolationInterpolate(B12Minterpolation,R5,TRUE)</f>
        <v>#VALUE!</v>
      </c>
    </row>
    <row r="6" spans="1:21" ht="11.25" customHeight="1" x14ac:dyDescent="0.2">
      <c r="A6" s="1010">
        <v>2</v>
      </c>
      <c r="B6" s="1010" t="s">
        <v>417</v>
      </c>
      <c r="C6" s="1010">
        <f t="shared" si="4"/>
        <v>14</v>
      </c>
      <c r="D6" s="1038" t="str">
        <f t="shared" si="5"/>
        <v>GBP2x14F_Quote</v>
      </c>
      <c r="E6" s="1021">
        <f>_xll.qlCalendarAdvance("target",$E$4,A6&amp;"M","mf",,Trigger)</f>
        <v>42241</v>
      </c>
      <c r="F6" s="1021">
        <f>_xll.qlCalendarAdvance(Calendar,E6,$F$1,"mf",,Trigger)</f>
        <v>42607</v>
      </c>
      <c r="G6" s="1037">
        <f>_xll.qlDayCounterYearFraction(DayCounter,E6,F6,,,Trigger)</f>
        <v>1.0027397260273974</v>
      </c>
      <c r="H6" s="1034" t="e">
        <f>_xll.qlQuoteValue(D6,AllTriggers)</f>
        <v>#NUM!</v>
      </c>
      <c r="I6" s="1036" t="e">
        <f>_xll.qlYieldTSDiscount(Discounting,E6,,AllTriggers)</f>
        <v>#NUM!</v>
      </c>
      <c r="J6" s="1036" t="e">
        <f>_xll.qlYieldTSDiscount(Discounting,F6,,AllTriggers)</f>
        <v>#NUM!</v>
      </c>
      <c r="K6" s="1034" t="e">
        <f t="shared" si="0"/>
        <v>#NUM!</v>
      </c>
      <c r="L6" s="1034" t="e">
        <f t="shared" si="1"/>
        <v>#NUM!</v>
      </c>
      <c r="M6" s="1035" t="b">
        <v>1</v>
      </c>
      <c r="N6" s="1034" t="e">
        <f>_xll.qlInterpolationInterpolate($N$1,E6,TRUE)</f>
        <v>#VALUE!</v>
      </c>
      <c r="O6" s="1033" t="e">
        <f t="shared" si="2"/>
        <v>#NUM!</v>
      </c>
      <c r="P6" s="1032" t="e">
        <f t="shared" si="3"/>
        <v>#NUM!</v>
      </c>
      <c r="R6" s="1021">
        <f>_xll.qlCalendarAdvance(Calendar,R5,"1D","f")</f>
        <v>42185</v>
      </c>
      <c r="S6" s="1020">
        <f>_xll.qlCalendarAdvance(Calendar,R6,$F$1,"mf",,Trigger)</f>
        <v>42551</v>
      </c>
      <c r="T6" s="1019">
        <f>_xll.qlDayCounterYearFraction(DayCounter,R6,S6,,,Trigger)</f>
        <v>1.0027397260273974</v>
      </c>
      <c r="U6" s="1018" t="e">
        <f>_xll.qlInterpolationInterpolate(B12Minterpolation,R6,TRUE)</f>
        <v>#VALUE!</v>
      </c>
    </row>
    <row r="7" spans="1:21" ht="11.25" customHeight="1" x14ac:dyDescent="0.2">
      <c r="A7" s="1010">
        <f t="shared" ref="A7:A22" si="6">A6+1</f>
        <v>3</v>
      </c>
      <c r="B7" s="1010" t="s">
        <v>417</v>
      </c>
      <c r="C7" s="1010">
        <f t="shared" si="4"/>
        <v>15</v>
      </c>
      <c r="D7" s="1038" t="str">
        <f t="shared" si="5"/>
        <v>GBP3x15F_Quote</v>
      </c>
      <c r="E7" s="1021">
        <f>_xll.qlCalendarAdvance("target",$E$4,A7&amp;"M","mf",,Trigger)</f>
        <v>42272</v>
      </c>
      <c r="F7" s="1021">
        <f>_xll.qlCalendarAdvance(Calendar,E7,$F$1,"mf",,Trigger)</f>
        <v>42639</v>
      </c>
      <c r="G7" s="1037">
        <f>_xll.qlDayCounterYearFraction(DayCounter,E7,F7,,,Trigger)</f>
        <v>1.0054794520547945</v>
      </c>
      <c r="H7" s="1034" t="e">
        <f>_xll.qlQuoteValue(D7,AllTriggers)</f>
        <v>#NUM!</v>
      </c>
      <c r="I7" s="1036" t="e">
        <f>_xll.qlYieldTSDiscount(Discounting,E7,,AllTriggers)</f>
        <v>#NUM!</v>
      </c>
      <c r="J7" s="1036" t="e">
        <f>_xll.qlYieldTSDiscount(Discounting,F7,,AllTriggers)</f>
        <v>#NUM!</v>
      </c>
      <c r="K7" s="1034" t="e">
        <f t="shared" si="0"/>
        <v>#NUM!</v>
      </c>
      <c r="L7" s="1034" t="e">
        <f t="shared" si="1"/>
        <v>#NUM!</v>
      </c>
      <c r="M7" s="1035" t="b">
        <v>1</v>
      </c>
      <c r="N7" s="1034" t="e">
        <f>_xll.qlInterpolationInterpolate($N$1,E7,TRUE)</f>
        <v>#VALUE!</v>
      </c>
      <c r="O7" s="1033" t="e">
        <f t="shared" si="2"/>
        <v>#NUM!</v>
      </c>
      <c r="P7" s="1032" t="e">
        <f t="shared" si="3"/>
        <v>#NUM!</v>
      </c>
      <c r="R7" s="1021">
        <f>_xll.qlCalendarAdvance(Calendar,R6,"1D","f")</f>
        <v>42186</v>
      </c>
      <c r="S7" s="1020">
        <f>_xll.qlCalendarAdvance(Calendar,R7,$F$1,"mf",,Trigger)</f>
        <v>42552</v>
      </c>
      <c r="T7" s="1019">
        <f>_xll.qlDayCounterYearFraction(DayCounter,R7,S7,,,Trigger)</f>
        <v>1.0027397260273974</v>
      </c>
      <c r="U7" s="1018" t="e">
        <f>_xll.qlInterpolationInterpolate(B12Minterpolation,R7,TRUE)</f>
        <v>#VALUE!</v>
      </c>
    </row>
    <row r="8" spans="1:21" ht="11.25" customHeight="1" x14ac:dyDescent="0.2">
      <c r="A8" s="1010">
        <f t="shared" si="6"/>
        <v>4</v>
      </c>
      <c r="B8" s="1010" t="s">
        <v>417</v>
      </c>
      <c r="C8" s="1010">
        <f t="shared" si="4"/>
        <v>16</v>
      </c>
      <c r="D8" s="1038" t="str">
        <f t="shared" si="5"/>
        <v>GBP4x16F_Quote</v>
      </c>
      <c r="E8" s="1021">
        <f>_xll.qlCalendarAdvance("target",$E$4,A8&amp;"M","mf",,Trigger)</f>
        <v>42303</v>
      </c>
      <c r="F8" s="1021">
        <f>_xll.qlCalendarAdvance(Calendar,E8,$F$1,"mf",,Trigger)</f>
        <v>42669</v>
      </c>
      <c r="G8" s="1037">
        <f>_xll.qlDayCounterYearFraction(DayCounter,E8,F8,,,Trigger)</f>
        <v>1.0027397260273974</v>
      </c>
      <c r="H8" s="1034" t="e">
        <f>_xll.qlQuoteValue(D8,AllTriggers)</f>
        <v>#NUM!</v>
      </c>
      <c r="I8" s="1036" t="e">
        <f>_xll.qlYieldTSDiscount(Discounting,E8,,AllTriggers)</f>
        <v>#NUM!</v>
      </c>
      <c r="J8" s="1036" t="e">
        <f>_xll.qlYieldTSDiscount(Discounting,F8,,AllTriggers)</f>
        <v>#NUM!</v>
      </c>
      <c r="K8" s="1034" t="e">
        <f t="shared" si="0"/>
        <v>#NUM!</v>
      </c>
      <c r="L8" s="1034" t="e">
        <f t="shared" si="1"/>
        <v>#NUM!</v>
      </c>
      <c r="M8" s="1035" t="b">
        <v>1</v>
      </c>
      <c r="N8" s="1034" t="e">
        <f>_xll.qlInterpolationInterpolate($N$1,E8,TRUE)</f>
        <v>#VALUE!</v>
      </c>
      <c r="O8" s="1033" t="e">
        <f t="shared" si="2"/>
        <v>#NUM!</v>
      </c>
      <c r="P8" s="1032" t="e">
        <f t="shared" si="3"/>
        <v>#NUM!</v>
      </c>
      <c r="R8" s="1021">
        <f>_xll.qlCalendarAdvance(Calendar,R7,"1D","f")</f>
        <v>42187</v>
      </c>
      <c r="S8" s="1020">
        <f>_xll.qlCalendarAdvance(Calendar,R8,$F$1,"mf",,Trigger)</f>
        <v>42555</v>
      </c>
      <c r="T8" s="1019">
        <f>_xll.qlDayCounterYearFraction(DayCounter,R8,S8,,,Trigger)</f>
        <v>1.0082191780821919</v>
      </c>
      <c r="U8" s="1018" t="e">
        <f>_xll.qlInterpolationInterpolate(B12Minterpolation,R8,TRUE)</f>
        <v>#VALUE!</v>
      </c>
    </row>
    <row r="9" spans="1:21" ht="11.25" customHeight="1" x14ac:dyDescent="0.2">
      <c r="A9" s="1010">
        <f t="shared" si="6"/>
        <v>5</v>
      </c>
      <c r="B9" s="1010" t="s">
        <v>417</v>
      </c>
      <c r="C9" s="1010">
        <f t="shared" si="4"/>
        <v>17</v>
      </c>
      <c r="D9" s="1038" t="str">
        <f t="shared" si="5"/>
        <v>GBP5x17F_Quote</v>
      </c>
      <c r="E9" s="1021">
        <f>_xll.qlCalendarAdvance("target",$E$4,A9&amp;"M","mf",,Trigger)</f>
        <v>42333</v>
      </c>
      <c r="F9" s="1021">
        <f>_xll.qlCalendarAdvance(Calendar,E9,$F$1,"mf",,Trigger)</f>
        <v>42699</v>
      </c>
      <c r="G9" s="1037">
        <f>_xll.qlDayCounterYearFraction(DayCounter,E9,F9,,,Trigger)</f>
        <v>1.0027397260273974</v>
      </c>
      <c r="H9" s="1034" t="e">
        <f>_xll.qlQuoteValue(D9,AllTriggers)</f>
        <v>#NUM!</v>
      </c>
      <c r="I9" s="1036" t="e">
        <f>_xll.qlYieldTSDiscount(Discounting,E9,,AllTriggers)</f>
        <v>#NUM!</v>
      </c>
      <c r="J9" s="1036" t="e">
        <f>_xll.qlYieldTSDiscount(Discounting,F9,,AllTriggers)</f>
        <v>#NUM!</v>
      </c>
      <c r="K9" s="1034" t="e">
        <f t="shared" si="0"/>
        <v>#NUM!</v>
      </c>
      <c r="L9" s="1034" t="e">
        <f t="shared" si="1"/>
        <v>#NUM!</v>
      </c>
      <c r="M9" s="1035" t="b">
        <v>1</v>
      </c>
      <c r="N9" s="1034" t="e">
        <f>_xll.qlInterpolationInterpolate($N$1,E9,TRUE)</f>
        <v>#VALUE!</v>
      </c>
      <c r="O9" s="1033" t="e">
        <f t="shared" si="2"/>
        <v>#NUM!</v>
      </c>
      <c r="P9" s="1032" t="e">
        <f t="shared" si="3"/>
        <v>#NUM!</v>
      </c>
      <c r="R9" s="1021">
        <f>_xll.qlCalendarAdvance(Calendar,R8,"1D","f")</f>
        <v>42188</v>
      </c>
      <c r="S9" s="1020">
        <f>_xll.qlCalendarAdvance(Calendar,R9,$F$1,"mf",,Trigger)</f>
        <v>42555</v>
      </c>
      <c r="T9" s="1019">
        <f>_xll.qlDayCounterYearFraction(DayCounter,R9,S9,,,Trigger)</f>
        <v>1.0054794520547945</v>
      </c>
      <c r="U9" s="1018" t="e">
        <f>_xll.qlInterpolationInterpolate(B12Minterpolation,R9,TRUE)</f>
        <v>#VALUE!</v>
      </c>
    </row>
    <row r="10" spans="1:21" ht="11.25" customHeight="1" x14ac:dyDescent="0.2">
      <c r="A10" s="1010">
        <f t="shared" si="6"/>
        <v>6</v>
      </c>
      <c r="B10" s="1010" t="s">
        <v>417</v>
      </c>
      <c r="C10" s="1010">
        <f t="shared" si="4"/>
        <v>18</v>
      </c>
      <c r="D10" s="1038" t="str">
        <f t="shared" si="5"/>
        <v>GBP6x18F_Quote</v>
      </c>
      <c r="E10" s="1021">
        <f>_xll.qlCalendarAdvance("target",$E$4,A10&amp;"M","mf",,Trigger)</f>
        <v>42366</v>
      </c>
      <c r="F10" s="1021">
        <f>_xll.qlCalendarAdvance(Calendar,E10,$F$1,"mf",,Trigger)</f>
        <v>42732</v>
      </c>
      <c r="G10" s="1037">
        <f>_xll.qlDayCounterYearFraction(DayCounter,E10,F10,,,Trigger)</f>
        <v>1.0027397260273974</v>
      </c>
      <c r="H10" s="1034" t="e">
        <f>_xll.qlQuoteValue(D10,AllTriggers)</f>
        <v>#NUM!</v>
      </c>
      <c r="I10" s="1036" t="e">
        <f>_xll.qlYieldTSDiscount(Discounting,E10,,AllTriggers)</f>
        <v>#NUM!</v>
      </c>
      <c r="J10" s="1036" t="e">
        <f>_xll.qlYieldTSDiscount(Discounting,F10,,AllTriggers)</f>
        <v>#NUM!</v>
      </c>
      <c r="K10" s="1034" t="e">
        <f t="shared" si="0"/>
        <v>#NUM!</v>
      </c>
      <c r="L10" s="1034" t="e">
        <f t="shared" si="1"/>
        <v>#NUM!</v>
      </c>
      <c r="M10" s="1035" t="b">
        <v>1</v>
      </c>
      <c r="N10" s="1034" t="e">
        <f>_xll.qlInterpolationInterpolate($N$1,E10,TRUE)</f>
        <v>#VALUE!</v>
      </c>
      <c r="O10" s="1033" t="e">
        <f t="shared" si="2"/>
        <v>#NUM!</v>
      </c>
      <c r="P10" s="1032" t="e">
        <f t="shared" si="3"/>
        <v>#NUM!</v>
      </c>
      <c r="R10" s="1021">
        <f>_xll.qlCalendarAdvance(Calendar,R9,"1D","f")</f>
        <v>42191</v>
      </c>
      <c r="S10" s="1020">
        <f>_xll.qlCalendarAdvance(Calendar,R10,$F$1,"mf",,Trigger)</f>
        <v>42557</v>
      </c>
      <c r="T10" s="1019">
        <f>_xll.qlDayCounterYearFraction(DayCounter,R10,S10,,,Trigger)</f>
        <v>1.0027397260273974</v>
      </c>
      <c r="U10" s="1018" t="e">
        <f>_xll.qlInterpolationInterpolate(B12Minterpolation,R10,TRUE)</f>
        <v>#VALUE!</v>
      </c>
    </row>
    <row r="11" spans="1:21" ht="11.25" customHeight="1" x14ac:dyDescent="0.2">
      <c r="A11" s="1010">
        <f t="shared" si="6"/>
        <v>7</v>
      </c>
      <c r="B11" s="1010" t="s">
        <v>417</v>
      </c>
      <c r="C11" s="1010">
        <f t="shared" si="4"/>
        <v>19</v>
      </c>
      <c r="D11" s="1038" t="str">
        <f t="shared" si="5"/>
        <v>GBP7x19F_Quote</v>
      </c>
      <c r="E11" s="1021">
        <f>_xll.qlCalendarAdvance("target",$E$4,A11&amp;"M","mf",,Trigger)</f>
        <v>42394</v>
      </c>
      <c r="F11" s="1021">
        <f>_xll.qlCalendarAdvance(Calendar,E11,$F$1,"mf",,Trigger)</f>
        <v>42760</v>
      </c>
      <c r="G11" s="1037">
        <f>_xll.qlDayCounterYearFraction(DayCounter,E11,F11,,,Trigger)</f>
        <v>1.0027397260273974</v>
      </c>
      <c r="H11" s="1034" t="e">
        <f>_xll.qlQuoteValue(D11,AllTriggers)</f>
        <v>#NUM!</v>
      </c>
      <c r="I11" s="1036" t="e">
        <f>_xll.qlYieldTSDiscount(Discounting,E11,,AllTriggers)</f>
        <v>#NUM!</v>
      </c>
      <c r="J11" s="1036" t="e">
        <f>_xll.qlYieldTSDiscount(Discounting,F11,,AllTriggers)</f>
        <v>#NUM!</v>
      </c>
      <c r="K11" s="1034" t="e">
        <f t="shared" si="0"/>
        <v>#NUM!</v>
      </c>
      <c r="L11" s="1034" t="e">
        <f t="shared" si="1"/>
        <v>#NUM!</v>
      </c>
      <c r="M11" s="1035" t="b">
        <v>0</v>
      </c>
      <c r="N11" s="1034" t="e">
        <f>_xll.qlInterpolationInterpolate($N$1,E11,TRUE)</f>
        <v>#VALUE!</v>
      </c>
      <c r="O11" s="1033" t="e">
        <f t="shared" si="2"/>
        <v>#NUM!</v>
      </c>
      <c r="P11" s="1032" t="e">
        <f t="shared" si="3"/>
        <v>#NUM!</v>
      </c>
      <c r="R11" s="1021">
        <f>_xll.qlCalendarAdvance(Calendar,R10,"1D","f")</f>
        <v>42192</v>
      </c>
      <c r="S11" s="1020">
        <f>_xll.qlCalendarAdvance(Calendar,R11,$F$1,"mf",,Trigger)</f>
        <v>42558</v>
      </c>
      <c r="T11" s="1019">
        <f>_xll.qlDayCounterYearFraction(DayCounter,R11,S11,,,Trigger)</f>
        <v>1.0027397260273974</v>
      </c>
      <c r="U11" s="1018" t="e">
        <f>_xll.qlInterpolationInterpolate(B12Minterpolation,R11,TRUE)</f>
        <v>#VALUE!</v>
      </c>
    </row>
    <row r="12" spans="1:21" ht="11.25" customHeight="1" x14ac:dyDescent="0.2">
      <c r="A12" s="1010">
        <f t="shared" si="6"/>
        <v>8</v>
      </c>
      <c r="B12" s="1010" t="s">
        <v>417</v>
      </c>
      <c r="C12" s="1010">
        <f t="shared" si="4"/>
        <v>20</v>
      </c>
      <c r="D12" s="1038" t="str">
        <f t="shared" si="5"/>
        <v>GBP8x20F_Quote</v>
      </c>
      <c r="E12" s="1021">
        <f>_xll.qlCalendarAdvance("target",$E$4,A12&amp;"M","mf",,Trigger)</f>
        <v>42425</v>
      </c>
      <c r="F12" s="1021">
        <f>_xll.qlCalendarAdvance(Calendar,E12,$F$1,"mf",,Trigger)</f>
        <v>42793</v>
      </c>
      <c r="G12" s="1037">
        <f>_xll.qlDayCounterYearFraction(DayCounter,E12,F12,,,Trigger)</f>
        <v>1.0082191780821919</v>
      </c>
      <c r="H12" s="1034" t="e">
        <f>_xll.qlQuoteValue(D12,AllTriggers)</f>
        <v>#NUM!</v>
      </c>
      <c r="I12" s="1036" t="e">
        <f>_xll.qlYieldTSDiscount(Discounting,E12,,AllTriggers)</f>
        <v>#NUM!</v>
      </c>
      <c r="J12" s="1036" t="e">
        <f>_xll.qlYieldTSDiscount(Discounting,F12,,AllTriggers)</f>
        <v>#NUM!</v>
      </c>
      <c r="K12" s="1034" t="e">
        <f t="shared" si="0"/>
        <v>#NUM!</v>
      </c>
      <c r="L12" s="1034" t="e">
        <f t="shared" si="1"/>
        <v>#NUM!</v>
      </c>
      <c r="M12" s="1035" t="b">
        <v>0</v>
      </c>
      <c r="N12" s="1034" t="e">
        <f>_xll.qlInterpolationInterpolate($N$1,E12,TRUE)</f>
        <v>#VALUE!</v>
      </c>
      <c r="O12" s="1033" t="e">
        <f t="shared" si="2"/>
        <v>#NUM!</v>
      </c>
      <c r="P12" s="1032" t="e">
        <f t="shared" si="3"/>
        <v>#NUM!</v>
      </c>
      <c r="R12" s="1021">
        <f>_xll.qlCalendarAdvance(Calendar,R11,"1D","f")</f>
        <v>42193</v>
      </c>
      <c r="S12" s="1020">
        <f>_xll.qlCalendarAdvance(Calendar,R12,$F$1,"mf",,Trigger)</f>
        <v>42559</v>
      </c>
      <c r="T12" s="1019">
        <f>_xll.qlDayCounterYearFraction(DayCounter,R12,S12,,,Trigger)</f>
        <v>1.0027397260273974</v>
      </c>
      <c r="U12" s="1018" t="e">
        <f>_xll.qlInterpolationInterpolate(B12Minterpolation,R12,TRUE)</f>
        <v>#VALUE!</v>
      </c>
    </row>
    <row r="13" spans="1:21" ht="11.25" customHeight="1" x14ac:dyDescent="0.2">
      <c r="A13" s="1010">
        <f t="shared" si="6"/>
        <v>9</v>
      </c>
      <c r="B13" s="1010" t="s">
        <v>417</v>
      </c>
      <c r="C13" s="1010">
        <f t="shared" si="4"/>
        <v>21</v>
      </c>
      <c r="D13" s="1038" t="str">
        <f t="shared" si="5"/>
        <v>GBP9x21F_Quote</v>
      </c>
      <c r="E13" s="1021">
        <f>_xll.qlCalendarAdvance("target",$E$4,A13&amp;"M","mf",,Trigger)</f>
        <v>42458</v>
      </c>
      <c r="F13" s="1021">
        <f>_xll.qlCalendarAdvance(Calendar,E13,$F$1,"mf",,Trigger)</f>
        <v>42823</v>
      </c>
      <c r="G13" s="1037">
        <f>_xll.qlDayCounterYearFraction(DayCounter,E13,F13,,,Trigger)</f>
        <v>1</v>
      </c>
      <c r="H13" s="1034" t="e">
        <f>_xll.qlQuoteValue(D13,AllTriggers)</f>
        <v>#NUM!</v>
      </c>
      <c r="I13" s="1036" t="e">
        <f>_xll.qlYieldTSDiscount(Discounting,E13,,AllTriggers)</f>
        <v>#NUM!</v>
      </c>
      <c r="J13" s="1036" t="e">
        <f>_xll.qlYieldTSDiscount(Discounting,F13,,AllTriggers)</f>
        <v>#NUM!</v>
      </c>
      <c r="K13" s="1034" t="e">
        <f t="shared" si="0"/>
        <v>#NUM!</v>
      </c>
      <c r="L13" s="1034" t="e">
        <f t="shared" si="1"/>
        <v>#NUM!</v>
      </c>
      <c r="M13" s="1035" t="b">
        <v>1</v>
      </c>
      <c r="N13" s="1034" t="e">
        <f>_xll.qlInterpolationInterpolate($N$1,E13,TRUE)</f>
        <v>#VALUE!</v>
      </c>
      <c r="O13" s="1033" t="e">
        <f t="shared" si="2"/>
        <v>#NUM!</v>
      </c>
      <c r="P13" s="1032" t="e">
        <f t="shared" si="3"/>
        <v>#NUM!</v>
      </c>
      <c r="R13" s="1021">
        <f>_xll.qlCalendarAdvance(Calendar,R12,"1D","f")</f>
        <v>42194</v>
      </c>
      <c r="S13" s="1020">
        <f>_xll.qlCalendarAdvance(Calendar,R13,$F$1,"mf",,Trigger)</f>
        <v>42562</v>
      </c>
      <c r="T13" s="1019">
        <f>_xll.qlDayCounterYearFraction(DayCounter,R13,S13,,,Trigger)</f>
        <v>1.0082191780821919</v>
      </c>
      <c r="U13" s="1018" t="e">
        <f>_xll.qlInterpolationInterpolate(B12Minterpolation,R13,TRUE)</f>
        <v>#VALUE!</v>
      </c>
    </row>
    <row r="14" spans="1:21" ht="11.25" customHeight="1" x14ac:dyDescent="0.2">
      <c r="A14" s="1010">
        <f t="shared" si="6"/>
        <v>10</v>
      </c>
      <c r="B14" s="1010" t="s">
        <v>417</v>
      </c>
      <c r="C14" s="1010">
        <f t="shared" si="4"/>
        <v>22</v>
      </c>
      <c r="D14" s="1038" t="str">
        <f t="shared" si="5"/>
        <v>GBP10x22F_Quote</v>
      </c>
      <c r="E14" s="1021">
        <f>_xll.qlCalendarAdvance("target",$E$4,A14&amp;"M","mf",,Trigger)</f>
        <v>42485</v>
      </c>
      <c r="F14" s="1021">
        <f>_xll.qlCalendarAdvance(Calendar,E14,$F$1,"mf",,Trigger)</f>
        <v>42850</v>
      </c>
      <c r="G14" s="1037">
        <f>_xll.qlDayCounterYearFraction(DayCounter,E14,F14,,,Trigger)</f>
        <v>1</v>
      </c>
      <c r="H14" s="1034" t="e">
        <f>_xll.qlQuoteValue(D14,AllTriggers)</f>
        <v>#NUM!</v>
      </c>
      <c r="I14" s="1036" t="e">
        <f>_xll.qlYieldTSDiscount(Discounting,E14,,AllTriggers)</f>
        <v>#NUM!</v>
      </c>
      <c r="J14" s="1036" t="e">
        <f>_xll.qlYieldTSDiscount(Discounting,F14,,AllTriggers)</f>
        <v>#NUM!</v>
      </c>
      <c r="K14" s="1034" t="e">
        <f t="shared" si="0"/>
        <v>#NUM!</v>
      </c>
      <c r="L14" s="1034" t="e">
        <f t="shared" si="1"/>
        <v>#NUM!</v>
      </c>
      <c r="M14" s="1035" t="b">
        <v>0</v>
      </c>
      <c r="N14" s="1034" t="e">
        <f>_xll.qlInterpolationInterpolate($N$1,E14,TRUE)</f>
        <v>#VALUE!</v>
      </c>
      <c r="O14" s="1033" t="e">
        <f t="shared" si="2"/>
        <v>#NUM!</v>
      </c>
      <c r="P14" s="1032" t="e">
        <f t="shared" si="3"/>
        <v>#NUM!</v>
      </c>
      <c r="R14" s="1021">
        <f>_xll.qlCalendarAdvance(Calendar,R13,"1D","f")</f>
        <v>42195</v>
      </c>
      <c r="S14" s="1020">
        <f>_xll.qlCalendarAdvance(Calendar,R14,$F$1,"mf",,Trigger)</f>
        <v>42562</v>
      </c>
      <c r="T14" s="1019">
        <f>_xll.qlDayCounterYearFraction(DayCounter,R14,S14,,,Trigger)</f>
        <v>1.0054794520547945</v>
      </c>
      <c r="U14" s="1018" t="e">
        <f>_xll.qlInterpolationInterpolate(B12Minterpolation,R14,TRUE)</f>
        <v>#VALUE!</v>
      </c>
    </row>
    <row r="15" spans="1:21" ht="11.25" customHeight="1" x14ac:dyDescent="0.2">
      <c r="A15" s="1010">
        <f t="shared" si="6"/>
        <v>11</v>
      </c>
      <c r="B15" s="1010" t="s">
        <v>417</v>
      </c>
      <c r="C15" s="1010">
        <f t="shared" si="4"/>
        <v>23</v>
      </c>
      <c r="D15" s="1038" t="str">
        <f t="shared" si="5"/>
        <v>GBP11x23F_Quote</v>
      </c>
      <c r="E15" s="1021">
        <f>_xll.qlCalendarAdvance("target",$E$4,A15&amp;"M","mf",,Trigger)</f>
        <v>42515</v>
      </c>
      <c r="F15" s="1021">
        <f>_xll.qlCalendarAdvance(Calendar,E15,$F$1,"mf",,Trigger)</f>
        <v>42880</v>
      </c>
      <c r="G15" s="1037">
        <f>_xll.qlDayCounterYearFraction(DayCounter,E15,F15,,,Trigger)</f>
        <v>1</v>
      </c>
      <c r="H15" s="1034" t="e">
        <f>_xll.qlQuoteValue(D15,AllTriggers)</f>
        <v>#NUM!</v>
      </c>
      <c r="I15" s="1036" t="e">
        <f>_xll.qlYieldTSDiscount(Discounting,E15,,AllTriggers)</f>
        <v>#NUM!</v>
      </c>
      <c r="J15" s="1036" t="e">
        <f>_xll.qlYieldTSDiscount(Discounting,F15,,AllTriggers)</f>
        <v>#NUM!</v>
      </c>
      <c r="K15" s="1034" t="e">
        <f t="shared" si="0"/>
        <v>#NUM!</v>
      </c>
      <c r="L15" s="1034" t="e">
        <f t="shared" si="1"/>
        <v>#NUM!</v>
      </c>
      <c r="M15" s="1035" t="b">
        <v>0</v>
      </c>
      <c r="N15" s="1034" t="e">
        <f>_xll.qlInterpolationInterpolate($N$1,E15,TRUE)</f>
        <v>#VALUE!</v>
      </c>
      <c r="O15" s="1033" t="e">
        <f t="shared" si="2"/>
        <v>#NUM!</v>
      </c>
      <c r="P15" s="1032" t="e">
        <f t="shared" si="3"/>
        <v>#NUM!</v>
      </c>
      <c r="R15" s="1021">
        <f>_xll.qlCalendarAdvance(Calendar,R14,"1D","f")</f>
        <v>42198</v>
      </c>
      <c r="S15" s="1020">
        <f>_xll.qlCalendarAdvance(Calendar,R15,$F$1,"mf",,Trigger)</f>
        <v>42564</v>
      </c>
      <c r="T15" s="1019">
        <f>_xll.qlDayCounterYearFraction(DayCounter,R15,S15,,,Trigger)</f>
        <v>1.0027397260273974</v>
      </c>
      <c r="U15" s="1018" t="e">
        <f>_xll.qlInterpolationInterpolate(B12Minterpolation,R15,TRUE)</f>
        <v>#VALUE!</v>
      </c>
    </row>
    <row r="16" spans="1:21" ht="11.25" customHeight="1" x14ac:dyDescent="0.2">
      <c r="A16" s="1010">
        <f t="shared" si="6"/>
        <v>12</v>
      </c>
      <c r="B16" s="1010" t="s">
        <v>417</v>
      </c>
      <c r="C16" s="1010">
        <f t="shared" si="4"/>
        <v>24</v>
      </c>
      <c r="D16" s="1038" t="str">
        <f t="shared" si="5"/>
        <v>GBP12x24F_Quote</v>
      </c>
      <c r="E16" s="1021">
        <f>_xll.qlCalendarAdvance("target",$E$4,A16&amp;"M","mf",,Trigger)</f>
        <v>42548</v>
      </c>
      <c r="F16" s="1021">
        <f>_xll.qlCalendarAdvance(Calendar,E16,$F$1,"mf",,Trigger)</f>
        <v>42913</v>
      </c>
      <c r="G16" s="1037">
        <f>_xll.qlDayCounterYearFraction(DayCounter,E16,F16,,,Trigger)</f>
        <v>1</v>
      </c>
      <c r="H16" s="1034" t="e">
        <f>_xll.qlQuoteValue(D16,AllTriggers)</f>
        <v>#NUM!</v>
      </c>
      <c r="I16" s="1036" t="e">
        <f>_xll.qlYieldTSDiscount(Discounting,E16,,AllTriggers)</f>
        <v>#NUM!</v>
      </c>
      <c r="J16" s="1036" t="e">
        <f>_xll.qlYieldTSDiscount(Discounting,F16,,AllTriggers)</f>
        <v>#NUM!</v>
      </c>
      <c r="K16" s="1034" t="e">
        <f t="shared" si="0"/>
        <v>#NUM!</v>
      </c>
      <c r="L16" s="1034" t="e">
        <f t="shared" si="1"/>
        <v>#NUM!</v>
      </c>
      <c r="M16" s="1035" t="b">
        <v>1</v>
      </c>
      <c r="N16" s="1034" t="e">
        <f>_xll.qlInterpolationInterpolate($N$1,E16,TRUE)</f>
        <v>#VALUE!</v>
      </c>
      <c r="O16" s="1033" t="e">
        <f t="shared" si="2"/>
        <v>#NUM!</v>
      </c>
      <c r="P16" s="1032" t="e">
        <f t="shared" si="3"/>
        <v>#NUM!</v>
      </c>
      <c r="R16" s="1021">
        <f>_xll.qlCalendarAdvance(Calendar,R15,"1D","f")</f>
        <v>42199</v>
      </c>
      <c r="S16" s="1020">
        <f>_xll.qlCalendarAdvance(Calendar,R16,$F$1,"mf",,Trigger)</f>
        <v>42565</v>
      </c>
      <c r="T16" s="1019">
        <f>_xll.qlDayCounterYearFraction(DayCounter,R16,S16,,,Trigger)</f>
        <v>1.0027397260273974</v>
      </c>
      <c r="U16" s="1018" t="e">
        <f>_xll.qlInterpolationInterpolate(B12Minterpolation,R16,TRUE)</f>
        <v>#VALUE!</v>
      </c>
    </row>
    <row r="17" spans="1:21" ht="11.25" customHeight="1" x14ac:dyDescent="0.2">
      <c r="A17" s="1010">
        <f t="shared" si="6"/>
        <v>13</v>
      </c>
      <c r="B17" s="1010" t="s">
        <v>417</v>
      </c>
      <c r="C17" s="1010">
        <f t="shared" si="4"/>
        <v>25</v>
      </c>
      <c r="D17" s="1038" t="str">
        <f t="shared" si="5"/>
        <v>GBP13x25F_Quote</v>
      </c>
      <c r="E17" s="1021">
        <f>_xll.qlCalendarAdvance("target",$E$4,A17&amp;"M","mf",,Trigger)</f>
        <v>42576</v>
      </c>
      <c r="F17" s="1021">
        <f>_xll.qlCalendarAdvance(Calendar,E17,$F$1,"mf",,Trigger)</f>
        <v>42941</v>
      </c>
      <c r="G17" s="1037">
        <f>_xll.qlDayCounterYearFraction(DayCounter,E17,F17,,,Trigger)</f>
        <v>1</v>
      </c>
      <c r="H17" s="1034" t="e">
        <f>_xll.qlQuoteValue(D17,AllTriggers)</f>
        <v>#NUM!</v>
      </c>
      <c r="I17" s="1036" t="e">
        <f>_xll.qlYieldTSDiscount(Discounting,E17,,AllTriggers)</f>
        <v>#NUM!</v>
      </c>
      <c r="J17" s="1036" t="e">
        <f>_xll.qlYieldTSDiscount(Discounting,F17,,AllTriggers)</f>
        <v>#NUM!</v>
      </c>
      <c r="K17" s="1034" t="e">
        <f t="shared" si="0"/>
        <v>#NUM!</v>
      </c>
      <c r="L17" s="1034" t="e">
        <f t="shared" si="1"/>
        <v>#NUM!</v>
      </c>
      <c r="M17" s="1035" t="b">
        <v>0</v>
      </c>
      <c r="N17" s="1034" t="e">
        <f>_xll.qlInterpolationInterpolate($N$1,E17,TRUE)</f>
        <v>#VALUE!</v>
      </c>
      <c r="O17" s="1033" t="e">
        <f t="shared" si="2"/>
        <v>#NUM!</v>
      </c>
      <c r="P17" s="1032" t="e">
        <f t="shared" si="3"/>
        <v>#NUM!</v>
      </c>
      <c r="R17" s="1021">
        <f>_xll.qlCalendarAdvance(Calendar,R16,"1D","f")</f>
        <v>42200</v>
      </c>
      <c r="S17" s="1020">
        <f>_xll.qlCalendarAdvance(Calendar,R17,$F$1,"mf",,Trigger)</f>
        <v>42566</v>
      </c>
      <c r="T17" s="1019">
        <f>_xll.qlDayCounterYearFraction(DayCounter,R17,S17,,,Trigger)</f>
        <v>1.0027397260273974</v>
      </c>
      <c r="U17" s="1018" t="e">
        <f>_xll.qlInterpolationInterpolate(B12Minterpolation,R17,TRUE)</f>
        <v>#VALUE!</v>
      </c>
    </row>
    <row r="18" spans="1:21" ht="11.25" customHeight="1" x14ac:dyDescent="0.2">
      <c r="A18" s="1010">
        <f t="shared" si="6"/>
        <v>14</v>
      </c>
      <c r="B18" s="1010" t="s">
        <v>417</v>
      </c>
      <c r="C18" s="1010">
        <f t="shared" si="4"/>
        <v>26</v>
      </c>
      <c r="D18" s="1038" t="str">
        <f t="shared" si="5"/>
        <v>GBP14x26F_Quote</v>
      </c>
      <c r="E18" s="1021">
        <f>_xll.qlCalendarAdvance("target",$E$4,A18&amp;"M","mf",,Trigger)</f>
        <v>42607</v>
      </c>
      <c r="F18" s="1021">
        <f>_xll.qlCalendarAdvance(Calendar,E18,$F$1,"mf",,Trigger)</f>
        <v>42972</v>
      </c>
      <c r="G18" s="1037">
        <f>_xll.qlDayCounterYearFraction(DayCounter,E18,F18,,,Trigger)</f>
        <v>1</v>
      </c>
      <c r="H18" s="1034" t="e">
        <f>_xll.qlQuoteValue(D18,AllTriggers)</f>
        <v>#NUM!</v>
      </c>
      <c r="I18" s="1036" t="e">
        <f>_xll.qlYieldTSDiscount(Discounting,E18,,AllTriggers)</f>
        <v>#NUM!</v>
      </c>
      <c r="J18" s="1036" t="e">
        <f>_xll.qlYieldTSDiscount(Discounting,F18,,AllTriggers)</f>
        <v>#NUM!</v>
      </c>
      <c r="K18" s="1034" t="e">
        <f t="shared" si="0"/>
        <v>#NUM!</v>
      </c>
      <c r="L18" s="1034" t="e">
        <f t="shared" si="1"/>
        <v>#NUM!</v>
      </c>
      <c r="M18" s="1035" t="b">
        <v>0</v>
      </c>
      <c r="N18" s="1034" t="e">
        <f>_xll.qlInterpolationInterpolate($N$1,E18,TRUE)</f>
        <v>#VALUE!</v>
      </c>
      <c r="O18" s="1033" t="e">
        <f t="shared" si="2"/>
        <v>#NUM!</v>
      </c>
      <c r="P18" s="1032" t="e">
        <f t="shared" si="3"/>
        <v>#NUM!</v>
      </c>
      <c r="R18" s="1021">
        <f>_xll.qlCalendarAdvance(Calendar,R17,"1D","f")</f>
        <v>42201</v>
      </c>
      <c r="S18" s="1020">
        <f>_xll.qlCalendarAdvance(Calendar,R18,$F$1,"mf",,Trigger)</f>
        <v>42569</v>
      </c>
      <c r="T18" s="1019">
        <f>_xll.qlDayCounterYearFraction(DayCounter,R18,S18,,,Trigger)</f>
        <v>1.0082191780821919</v>
      </c>
      <c r="U18" s="1018" t="e">
        <f>_xll.qlInterpolationInterpolate(B12Minterpolation,R18,TRUE)</f>
        <v>#VALUE!</v>
      </c>
    </row>
    <row r="19" spans="1:21" ht="11.25" customHeight="1" x14ac:dyDescent="0.2">
      <c r="A19" s="1010">
        <f t="shared" si="6"/>
        <v>15</v>
      </c>
      <c r="B19" s="1010" t="s">
        <v>417</v>
      </c>
      <c r="C19" s="1010">
        <f t="shared" si="4"/>
        <v>27</v>
      </c>
      <c r="D19" s="1038" t="str">
        <f t="shared" si="5"/>
        <v>GBP15x27F_Quote</v>
      </c>
      <c r="E19" s="1021">
        <f>_xll.qlCalendarAdvance("target",$E$4,A19&amp;"M","mf",,Trigger)</f>
        <v>42639</v>
      </c>
      <c r="F19" s="1021">
        <f>_xll.qlCalendarAdvance(Calendar,E19,$F$1,"mf",,Trigger)</f>
        <v>43004</v>
      </c>
      <c r="G19" s="1037">
        <f>_xll.qlDayCounterYearFraction(DayCounter,E19,F19,,,Trigger)</f>
        <v>1</v>
      </c>
      <c r="H19" s="1034" t="e">
        <f>_xll.qlQuoteValue(D19,AllTriggers)</f>
        <v>#NUM!</v>
      </c>
      <c r="I19" s="1036" t="e">
        <f>_xll.qlYieldTSDiscount(Discounting,E19,,AllTriggers)</f>
        <v>#NUM!</v>
      </c>
      <c r="J19" s="1036" t="e">
        <f>_xll.qlYieldTSDiscount(Discounting,F19,,AllTriggers)</f>
        <v>#NUM!</v>
      </c>
      <c r="K19" s="1034" t="e">
        <f t="shared" si="0"/>
        <v>#NUM!</v>
      </c>
      <c r="L19" s="1034" t="e">
        <f t="shared" si="1"/>
        <v>#NUM!</v>
      </c>
      <c r="M19" s="1035" t="b">
        <v>0</v>
      </c>
      <c r="N19" s="1034" t="e">
        <f>_xll.qlInterpolationInterpolate($N$1,E19,TRUE)</f>
        <v>#VALUE!</v>
      </c>
      <c r="O19" s="1033" t="e">
        <f t="shared" si="2"/>
        <v>#NUM!</v>
      </c>
      <c r="P19" s="1032" t="e">
        <f t="shared" si="3"/>
        <v>#NUM!</v>
      </c>
      <c r="R19" s="1021">
        <f>_xll.qlCalendarAdvance(Calendar,R18,"1D","f")</f>
        <v>42202</v>
      </c>
      <c r="S19" s="1020">
        <f>_xll.qlCalendarAdvance(Calendar,R19,$F$1,"mf",,Trigger)</f>
        <v>42569</v>
      </c>
      <c r="T19" s="1019">
        <f>_xll.qlDayCounterYearFraction(DayCounter,R19,S19,,,Trigger)</f>
        <v>1.0054794520547945</v>
      </c>
      <c r="U19" s="1018" t="e">
        <f>_xll.qlInterpolationInterpolate(B12Minterpolation,R19,TRUE)</f>
        <v>#VALUE!</v>
      </c>
    </row>
    <row r="20" spans="1:21" ht="11.25" customHeight="1" x14ac:dyDescent="0.2">
      <c r="A20" s="1010">
        <f t="shared" si="6"/>
        <v>16</v>
      </c>
      <c r="B20" s="1010" t="s">
        <v>417</v>
      </c>
      <c r="C20" s="1010">
        <f t="shared" si="4"/>
        <v>28</v>
      </c>
      <c r="D20" s="1038" t="str">
        <f t="shared" si="5"/>
        <v>GBP16x28F_Quote</v>
      </c>
      <c r="E20" s="1021">
        <f>_xll.qlCalendarAdvance("target",$E$4,A20&amp;"M","mf",,Trigger)</f>
        <v>42668</v>
      </c>
      <c r="F20" s="1021">
        <f>_xll.qlCalendarAdvance(Calendar,E20,$F$1,"mf",,Trigger)</f>
        <v>43033</v>
      </c>
      <c r="G20" s="1037">
        <f>_xll.qlDayCounterYearFraction(DayCounter,E20,F20,,,Trigger)</f>
        <v>1</v>
      </c>
      <c r="H20" s="1034" t="e">
        <f>_xll.qlQuoteValue(D20,AllTriggers)</f>
        <v>#NUM!</v>
      </c>
      <c r="I20" s="1036" t="e">
        <f>_xll.qlYieldTSDiscount(Discounting,E20,,AllTriggers)</f>
        <v>#NUM!</v>
      </c>
      <c r="J20" s="1036" t="e">
        <f>_xll.qlYieldTSDiscount(Discounting,F20,,AllTriggers)</f>
        <v>#NUM!</v>
      </c>
      <c r="K20" s="1034" t="e">
        <f t="shared" si="0"/>
        <v>#NUM!</v>
      </c>
      <c r="L20" s="1034" t="e">
        <f t="shared" si="1"/>
        <v>#NUM!</v>
      </c>
      <c r="M20" s="1035" t="b">
        <v>0</v>
      </c>
      <c r="N20" s="1034" t="e">
        <f>_xll.qlInterpolationInterpolate($N$1,E20,TRUE)</f>
        <v>#VALUE!</v>
      </c>
      <c r="O20" s="1033" t="e">
        <f t="shared" si="2"/>
        <v>#NUM!</v>
      </c>
      <c r="P20" s="1032" t="e">
        <f t="shared" si="3"/>
        <v>#NUM!</v>
      </c>
      <c r="R20" s="1021">
        <f>_xll.qlCalendarAdvance(Calendar,R19,"1D","f")</f>
        <v>42205</v>
      </c>
      <c r="S20" s="1020">
        <f>_xll.qlCalendarAdvance(Calendar,R20,$F$1,"mf",,Trigger)</f>
        <v>42571</v>
      </c>
      <c r="T20" s="1019">
        <f>_xll.qlDayCounterYearFraction(DayCounter,R20,S20,,,Trigger)</f>
        <v>1.0027397260273974</v>
      </c>
      <c r="U20" s="1018" t="e">
        <f>_xll.qlInterpolationInterpolate(B12Minterpolation,R20,TRUE)</f>
        <v>#VALUE!</v>
      </c>
    </row>
    <row r="21" spans="1:21" ht="11.25" customHeight="1" x14ac:dyDescent="0.2">
      <c r="A21" s="1010">
        <f t="shared" si="6"/>
        <v>17</v>
      </c>
      <c r="B21" s="1010" t="s">
        <v>417</v>
      </c>
      <c r="C21" s="1010">
        <f t="shared" si="4"/>
        <v>29</v>
      </c>
      <c r="D21" s="1038" t="str">
        <f t="shared" si="5"/>
        <v>GBP17x29F_Quote</v>
      </c>
      <c r="E21" s="1021">
        <f>_xll.qlCalendarAdvance("target",$E$4,A21&amp;"M","mf",,Trigger)</f>
        <v>42699</v>
      </c>
      <c r="F21" s="1021">
        <f>_xll.qlCalendarAdvance(Calendar,E21,$F$1,"mf",,Trigger)</f>
        <v>43066</v>
      </c>
      <c r="G21" s="1037">
        <f>_xll.qlDayCounterYearFraction(DayCounter,E21,F21,,,Trigger)</f>
        <v>1.0054794520547945</v>
      </c>
      <c r="H21" s="1034" t="e">
        <f>_xll.qlQuoteValue(D21,AllTriggers)</f>
        <v>#NUM!</v>
      </c>
      <c r="I21" s="1036" t="e">
        <f>_xll.qlYieldTSDiscount(Discounting,E21,,AllTriggers)</f>
        <v>#NUM!</v>
      </c>
      <c r="J21" s="1036" t="e">
        <f>_xll.qlYieldTSDiscount(Discounting,F21,,AllTriggers)</f>
        <v>#NUM!</v>
      </c>
      <c r="K21" s="1034" t="e">
        <f t="shared" si="0"/>
        <v>#NUM!</v>
      </c>
      <c r="L21" s="1034" t="e">
        <f t="shared" si="1"/>
        <v>#NUM!</v>
      </c>
      <c r="M21" s="1035" t="b">
        <v>0</v>
      </c>
      <c r="N21" s="1034" t="e">
        <f>_xll.qlInterpolationInterpolate($N$1,E21,TRUE)</f>
        <v>#VALUE!</v>
      </c>
      <c r="O21" s="1033" t="e">
        <f t="shared" si="2"/>
        <v>#NUM!</v>
      </c>
      <c r="P21" s="1032" t="e">
        <f t="shared" si="3"/>
        <v>#NUM!</v>
      </c>
      <c r="R21" s="1021">
        <f>_xll.qlCalendarAdvance(Calendar,R20,"1D","f")</f>
        <v>42206</v>
      </c>
      <c r="S21" s="1020">
        <f>_xll.qlCalendarAdvance(Calendar,R21,$F$1,"mf",,Trigger)</f>
        <v>42572</v>
      </c>
      <c r="T21" s="1019">
        <f>_xll.qlDayCounterYearFraction(DayCounter,R21,S21,,,Trigger)</f>
        <v>1.0027397260273974</v>
      </c>
      <c r="U21" s="1018" t="e">
        <f>_xll.qlInterpolationInterpolate(B12Minterpolation,R21,TRUE)</f>
        <v>#VALUE!</v>
      </c>
    </row>
    <row r="22" spans="1:21" ht="11.25" customHeight="1" x14ac:dyDescent="0.2">
      <c r="A22" s="1010">
        <f t="shared" si="6"/>
        <v>18</v>
      </c>
      <c r="B22" s="1010" t="s">
        <v>417</v>
      </c>
      <c r="C22" s="1010">
        <f t="shared" si="4"/>
        <v>30</v>
      </c>
      <c r="D22" s="1031" t="str">
        <f t="shared" si="5"/>
        <v>GBP18x30F_Quote</v>
      </c>
      <c r="E22" s="1017">
        <f>_xll.qlCalendarAdvance("target",$E$4,A22&amp;"M","mf",,Trigger)</f>
        <v>42731</v>
      </c>
      <c r="F22" s="1017">
        <f>_xll.qlCalendarAdvance(Calendar,E22,$F$1,"mf",,Trigger)</f>
        <v>43096</v>
      </c>
      <c r="G22" s="1030">
        <f>_xll.qlDayCounterYearFraction(DayCounter,E22,F22,,,Trigger)</f>
        <v>1</v>
      </c>
      <c r="H22" s="1027" t="e">
        <f>_xll.qlQuoteValue(D22,AllTriggers)</f>
        <v>#NUM!</v>
      </c>
      <c r="I22" s="1029" t="e">
        <f>_xll.qlYieldTSDiscount(Discounting,E22,,AllTriggers)</f>
        <v>#NUM!</v>
      </c>
      <c r="J22" s="1029" t="e">
        <f>_xll.qlYieldTSDiscount(Discounting,F22,,AllTriggers)</f>
        <v>#NUM!</v>
      </c>
      <c r="K22" s="1027" t="e">
        <f t="shared" si="0"/>
        <v>#NUM!</v>
      </c>
      <c r="L22" s="1027" t="e">
        <f t="shared" si="1"/>
        <v>#NUM!</v>
      </c>
      <c r="M22" s="1028" t="b">
        <v>0</v>
      </c>
      <c r="N22" s="1027" t="e">
        <f>_xll.qlInterpolationInterpolate($N$1,E22,TRUE)</f>
        <v>#VALUE!</v>
      </c>
      <c r="O22" s="1026" t="e">
        <f t="shared" si="2"/>
        <v>#NUM!</v>
      </c>
      <c r="P22" s="1025" t="e">
        <f t="shared" si="3"/>
        <v>#NUM!</v>
      </c>
      <c r="R22" s="1021">
        <f>_xll.qlCalendarAdvance(Calendar,R21,"1D","f")</f>
        <v>42207</v>
      </c>
      <c r="S22" s="1020">
        <f>_xll.qlCalendarAdvance(Calendar,R22,$F$1,"mf",,Trigger)</f>
        <v>42573</v>
      </c>
      <c r="T22" s="1019">
        <f>_xll.qlDayCounterYearFraction(DayCounter,R22,S22,,,Trigger)</f>
        <v>1.0027397260273974</v>
      </c>
      <c r="U22" s="1018" t="e">
        <f>_xll.qlInterpolationInterpolate(B12Minterpolation,R22,TRUE)</f>
        <v>#VALUE!</v>
      </c>
    </row>
    <row r="23" spans="1:21" ht="11.25" customHeight="1" x14ac:dyDescent="0.2">
      <c r="E23" s="1023"/>
      <c r="F23" s="1023"/>
      <c r="G23" s="1023"/>
      <c r="H23" s="1022"/>
      <c r="I23" s="1024"/>
      <c r="J23" s="1024"/>
      <c r="K23" s="1022"/>
      <c r="L23" s="1022"/>
      <c r="O23" s="1024"/>
      <c r="P23" s="1024"/>
      <c r="R23" s="1021">
        <f>_xll.qlCalendarAdvance(Calendar,R22,"1D","f")</f>
        <v>42208</v>
      </c>
      <c r="S23" s="1020">
        <f>_xll.qlCalendarAdvance(Calendar,R23,$F$1,"mf",,Trigger)</f>
        <v>42576</v>
      </c>
      <c r="T23" s="1019">
        <f>_xll.qlDayCounterYearFraction(DayCounter,R23,S23,,,Trigger)</f>
        <v>1.0082191780821919</v>
      </c>
      <c r="U23" s="1018" t="e">
        <f>_xll.qlInterpolationInterpolate(B12Minterpolation,R23,TRUE)</f>
        <v>#VALUE!</v>
      </c>
    </row>
    <row r="24" spans="1:21" ht="11.25" customHeight="1" x14ac:dyDescent="0.2">
      <c r="E24" s="1023"/>
      <c r="F24" s="1023"/>
      <c r="G24" s="1023"/>
      <c r="H24" s="1022"/>
      <c r="K24" s="1022"/>
      <c r="L24" s="1022"/>
      <c r="P24" s="1024"/>
      <c r="R24" s="1021">
        <f>_xll.qlCalendarAdvance(Calendar,R23,"1D","f")</f>
        <v>42209</v>
      </c>
      <c r="S24" s="1020">
        <f>_xll.qlCalendarAdvance(Calendar,R24,$F$1,"mf",,Trigger)</f>
        <v>42576</v>
      </c>
      <c r="T24" s="1019">
        <f>_xll.qlDayCounterYearFraction(DayCounter,R24,S24,,,Trigger)</f>
        <v>1.0054794520547945</v>
      </c>
      <c r="U24" s="1018" t="e">
        <f>_xll.qlInterpolationInterpolate(B12Minterpolation,R24,TRUE)</f>
        <v>#VALUE!</v>
      </c>
    </row>
    <row r="25" spans="1:21" ht="11.25" customHeight="1" x14ac:dyDescent="0.2">
      <c r="E25" s="1023"/>
      <c r="F25" s="1023"/>
      <c r="G25" s="1023"/>
      <c r="H25" s="1022"/>
      <c r="K25" s="1022"/>
      <c r="L25" s="1022"/>
      <c r="R25" s="1021">
        <f>_xll.qlCalendarAdvance(Calendar,R24,"1D","f")</f>
        <v>42212</v>
      </c>
      <c r="S25" s="1020">
        <f>_xll.qlCalendarAdvance(Calendar,R25,$F$1,"mf",,Trigger)</f>
        <v>42578</v>
      </c>
      <c r="T25" s="1019">
        <f>_xll.qlDayCounterYearFraction(DayCounter,R25,S25,,,Trigger)</f>
        <v>1.0027397260273974</v>
      </c>
      <c r="U25" s="1018" t="e">
        <f>_xll.qlInterpolationInterpolate(B12Minterpolation,R25,TRUE)</f>
        <v>#VALUE!</v>
      </c>
    </row>
    <row r="26" spans="1:21" ht="11.25" customHeight="1" x14ac:dyDescent="0.2">
      <c r="E26" s="1023"/>
      <c r="F26" s="1023"/>
      <c r="G26" s="1023"/>
      <c r="H26" s="1022"/>
      <c r="K26" s="1022"/>
      <c r="L26" s="1022"/>
      <c r="R26" s="1021">
        <f>_xll.qlCalendarAdvance(Calendar,R25,"1D","f")</f>
        <v>42213</v>
      </c>
      <c r="S26" s="1020">
        <f>_xll.qlCalendarAdvance(Calendar,R26,$F$1,"mf",,Trigger)</f>
        <v>42579</v>
      </c>
      <c r="T26" s="1019">
        <f>_xll.qlDayCounterYearFraction(DayCounter,R26,S26,,,Trigger)</f>
        <v>1.0027397260273974</v>
      </c>
      <c r="U26" s="1018" t="e">
        <f>_xll.qlInterpolationInterpolate(B12Minterpolation,R26,TRUE)</f>
        <v>#VALUE!</v>
      </c>
    </row>
    <row r="27" spans="1:21" ht="11.25" customHeight="1" x14ac:dyDescent="0.2">
      <c r="E27" s="1023"/>
      <c r="F27" s="1023"/>
      <c r="G27" s="1023"/>
      <c r="H27" s="1022"/>
      <c r="K27" s="1022"/>
      <c r="L27" s="1022"/>
      <c r="R27" s="1021">
        <f>_xll.qlCalendarAdvance(Calendar,R26,"1D","f")</f>
        <v>42214</v>
      </c>
      <c r="S27" s="1020">
        <f>_xll.qlCalendarAdvance(Calendar,R27,$F$1,"mf",,Trigger)</f>
        <v>42580</v>
      </c>
      <c r="T27" s="1019">
        <f>_xll.qlDayCounterYearFraction(DayCounter,R27,S27,,,Trigger)</f>
        <v>1.0027397260273974</v>
      </c>
      <c r="U27" s="1018" t="e">
        <f>_xll.qlInterpolationInterpolate(B12Minterpolation,R27,TRUE)</f>
        <v>#VALUE!</v>
      </c>
    </row>
    <row r="28" spans="1:21" ht="11.25" customHeight="1" x14ac:dyDescent="0.2">
      <c r="E28" s="1023"/>
      <c r="F28" s="1023"/>
      <c r="G28" s="1023"/>
      <c r="H28" s="1022"/>
      <c r="K28" s="1022"/>
      <c r="L28" s="1022"/>
      <c r="R28" s="1021">
        <f>_xll.qlCalendarAdvance(Calendar,R27,"1D","f")</f>
        <v>42215</v>
      </c>
      <c r="S28" s="1020">
        <f>_xll.qlCalendarAdvance(Calendar,R28,$F$1,"mf",,Trigger)</f>
        <v>42580</v>
      </c>
      <c r="T28" s="1019">
        <f>_xll.qlDayCounterYearFraction(DayCounter,R28,S28,,,Trigger)</f>
        <v>1</v>
      </c>
      <c r="U28" s="1018" t="e">
        <f>_xll.qlInterpolationInterpolate(B12Minterpolation,R28,TRUE)</f>
        <v>#VALUE!</v>
      </c>
    </row>
    <row r="29" spans="1:21" ht="11.25" customHeight="1" x14ac:dyDescent="0.2">
      <c r="E29" s="1023"/>
      <c r="F29" s="1023"/>
      <c r="G29" s="1023"/>
      <c r="H29" s="1022"/>
      <c r="K29" s="1022"/>
      <c r="L29" s="1022"/>
      <c r="R29" s="1021">
        <f>_xll.qlCalendarAdvance(Calendar,R28,"1D","f")</f>
        <v>42216</v>
      </c>
      <c r="S29" s="1020">
        <f>_xll.qlCalendarAdvance(Calendar,R29,$F$1,"mf",,Trigger)</f>
        <v>42580</v>
      </c>
      <c r="T29" s="1019">
        <f>_xll.qlDayCounterYearFraction(DayCounter,R29,S29,,,Trigger)</f>
        <v>0.99726027397260275</v>
      </c>
      <c r="U29" s="1018" t="e">
        <f>_xll.qlInterpolationInterpolate(B12Minterpolation,R29,TRUE)</f>
        <v>#VALUE!</v>
      </c>
    </row>
    <row r="30" spans="1:21" ht="11.25" customHeight="1" x14ac:dyDescent="0.2">
      <c r="E30" s="1023"/>
      <c r="F30" s="1023"/>
      <c r="G30" s="1023"/>
      <c r="H30" s="1022"/>
      <c r="K30" s="1022"/>
      <c r="L30" s="1022"/>
      <c r="R30" s="1021">
        <f>_xll.qlCalendarAdvance(Calendar,R29,"1D","f")</f>
        <v>42219</v>
      </c>
      <c r="S30" s="1020">
        <f>_xll.qlCalendarAdvance(Calendar,R30,$F$1,"mf",,Trigger)</f>
        <v>42585</v>
      </c>
      <c r="T30" s="1019">
        <f>_xll.qlDayCounterYearFraction(DayCounter,R30,S30,,,Trigger)</f>
        <v>1.0027397260273974</v>
      </c>
      <c r="U30" s="1018" t="e">
        <f>_xll.qlInterpolationInterpolate(B12Minterpolation,R30,TRUE)</f>
        <v>#VALUE!</v>
      </c>
    </row>
    <row r="31" spans="1:21" ht="11.25" customHeight="1" x14ac:dyDescent="0.2">
      <c r="E31" s="1023"/>
      <c r="F31" s="1023"/>
      <c r="G31" s="1023"/>
      <c r="H31" s="1022"/>
      <c r="K31" s="1022"/>
      <c r="L31" s="1022"/>
      <c r="R31" s="1021">
        <f>_xll.qlCalendarAdvance(Calendar,R30,"1D","f")</f>
        <v>42220</v>
      </c>
      <c r="S31" s="1020">
        <f>_xll.qlCalendarAdvance(Calendar,R31,$F$1,"mf",,Trigger)</f>
        <v>42586</v>
      </c>
      <c r="T31" s="1019">
        <f>_xll.qlDayCounterYearFraction(DayCounter,R31,S31,,,Trigger)</f>
        <v>1.0027397260273974</v>
      </c>
      <c r="U31" s="1018" t="e">
        <f>_xll.qlInterpolationInterpolate(B12Minterpolation,R31,TRUE)</f>
        <v>#VALUE!</v>
      </c>
    </row>
    <row r="32" spans="1:21" ht="11.25" customHeight="1" x14ac:dyDescent="0.2">
      <c r="E32" s="1023"/>
      <c r="F32" s="1023"/>
      <c r="G32" s="1023"/>
      <c r="H32" s="1022"/>
      <c r="K32" s="1022"/>
      <c r="L32" s="1022"/>
      <c r="R32" s="1021">
        <f>_xll.qlCalendarAdvance(Calendar,R31,"1D","f")</f>
        <v>42221</v>
      </c>
      <c r="S32" s="1020">
        <f>_xll.qlCalendarAdvance(Calendar,R32,$F$1,"mf",,Trigger)</f>
        <v>42587</v>
      </c>
      <c r="T32" s="1019">
        <f>_xll.qlDayCounterYearFraction(DayCounter,R32,S32,,,Trigger)</f>
        <v>1.0027397260273974</v>
      </c>
      <c r="U32" s="1018" t="e">
        <f>_xll.qlInterpolationInterpolate(B12Minterpolation,R32,TRUE)</f>
        <v>#VALUE!</v>
      </c>
    </row>
    <row r="33" spans="5:21" ht="11.25" customHeight="1" x14ac:dyDescent="0.2">
      <c r="E33" s="1023"/>
      <c r="F33" s="1023"/>
      <c r="G33" s="1023"/>
      <c r="H33" s="1022"/>
      <c r="K33" s="1022"/>
      <c r="L33" s="1022"/>
      <c r="R33" s="1021">
        <f>_xll.qlCalendarAdvance(Calendar,R32,"1D","f")</f>
        <v>42222</v>
      </c>
      <c r="S33" s="1020">
        <f>_xll.qlCalendarAdvance(Calendar,R33,$F$1,"mf",,Trigger)</f>
        <v>42590</v>
      </c>
      <c r="T33" s="1019">
        <f>_xll.qlDayCounterYearFraction(DayCounter,R33,S33,,,Trigger)</f>
        <v>1.0082191780821919</v>
      </c>
      <c r="U33" s="1018" t="e">
        <f>_xll.qlInterpolationInterpolate(B12Minterpolation,R33,TRUE)</f>
        <v>#VALUE!</v>
      </c>
    </row>
    <row r="34" spans="5:21" ht="11.25" customHeight="1" x14ac:dyDescent="0.2">
      <c r="E34" s="1023"/>
      <c r="F34" s="1023"/>
      <c r="G34" s="1023"/>
      <c r="H34" s="1022"/>
      <c r="K34" s="1022"/>
      <c r="L34" s="1022"/>
      <c r="R34" s="1021">
        <f>_xll.qlCalendarAdvance(Calendar,R33,"1D","f")</f>
        <v>42223</v>
      </c>
      <c r="S34" s="1020">
        <f>_xll.qlCalendarAdvance(Calendar,R34,$F$1,"mf",,Trigger)</f>
        <v>42590</v>
      </c>
      <c r="T34" s="1019">
        <f>_xll.qlDayCounterYearFraction(DayCounter,R34,S34,,,Trigger)</f>
        <v>1.0054794520547945</v>
      </c>
      <c r="U34" s="1018" t="e">
        <f>_xll.qlInterpolationInterpolate(B12Minterpolation,R34,TRUE)</f>
        <v>#VALUE!</v>
      </c>
    </row>
    <row r="35" spans="5:21" ht="11.25" customHeight="1" x14ac:dyDescent="0.2">
      <c r="E35" s="1023"/>
      <c r="F35" s="1023"/>
      <c r="G35" s="1023"/>
      <c r="H35" s="1022"/>
      <c r="K35" s="1022"/>
      <c r="L35" s="1022"/>
      <c r="R35" s="1021">
        <f>_xll.qlCalendarAdvance(Calendar,R34,"1D","f")</f>
        <v>42226</v>
      </c>
      <c r="S35" s="1020">
        <f>_xll.qlCalendarAdvance(Calendar,R35,$F$1,"mf",,Trigger)</f>
        <v>42592</v>
      </c>
      <c r="T35" s="1019">
        <f>_xll.qlDayCounterYearFraction(DayCounter,R35,S35,,,Trigger)</f>
        <v>1.0027397260273974</v>
      </c>
      <c r="U35" s="1018" t="e">
        <f>_xll.qlInterpolationInterpolate(B12Minterpolation,R35,TRUE)</f>
        <v>#VALUE!</v>
      </c>
    </row>
    <row r="36" spans="5:21" ht="11.25" customHeight="1" x14ac:dyDescent="0.2">
      <c r="E36" s="1023"/>
      <c r="F36" s="1023"/>
      <c r="G36" s="1023"/>
      <c r="H36" s="1022"/>
      <c r="K36" s="1022"/>
      <c r="L36" s="1022"/>
      <c r="R36" s="1021">
        <f>_xll.qlCalendarAdvance(Calendar,R35,"1D","f")</f>
        <v>42227</v>
      </c>
      <c r="S36" s="1020">
        <f>_xll.qlCalendarAdvance(Calendar,R36,$F$1,"mf",,Trigger)</f>
        <v>42593</v>
      </c>
      <c r="T36" s="1019">
        <f>_xll.qlDayCounterYearFraction(DayCounter,R36,S36,,,Trigger)</f>
        <v>1.0027397260273974</v>
      </c>
      <c r="U36" s="1018" t="e">
        <f>_xll.qlInterpolationInterpolate(B12Minterpolation,R36,TRUE)</f>
        <v>#VALUE!</v>
      </c>
    </row>
    <row r="37" spans="5:21" ht="11.25" customHeight="1" x14ac:dyDescent="0.2">
      <c r="E37" s="1023"/>
      <c r="F37" s="1023"/>
      <c r="G37" s="1023"/>
      <c r="H37" s="1022"/>
      <c r="K37" s="1022"/>
      <c r="L37" s="1022"/>
      <c r="R37" s="1021">
        <f>_xll.qlCalendarAdvance(Calendar,R36,"1D","f")</f>
        <v>42228</v>
      </c>
      <c r="S37" s="1020">
        <f>_xll.qlCalendarAdvance(Calendar,R37,$F$1,"mf",,Trigger)</f>
        <v>42594</v>
      </c>
      <c r="T37" s="1019">
        <f>_xll.qlDayCounterYearFraction(DayCounter,R37,S37,,,Trigger)</f>
        <v>1.0027397260273974</v>
      </c>
      <c r="U37" s="1018" t="e">
        <f>_xll.qlInterpolationInterpolate(B12Minterpolation,R37,TRUE)</f>
        <v>#VALUE!</v>
      </c>
    </row>
    <row r="38" spans="5:21" ht="11.25" customHeight="1" x14ac:dyDescent="0.2">
      <c r="E38" s="1023"/>
      <c r="F38" s="1023"/>
      <c r="G38" s="1023"/>
      <c r="H38" s="1022"/>
      <c r="K38" s="1022"/>
      <c r="L38" s="1022"/>
      <c r="R38" s="1021">
        <f>_xll.qlCalendarAdvance(Calendar,R37,"1D","f")</f>
        <v>42229</v>
      </c>
      <c r="S38" s="1020">
        <f>_xll.qlCalendarAdvance(Calendar,R38,$F$1,"mf",,Trigger)</f>
        <v>42597</v>
      </c>
      <c r="T38" s="1019">
        <f>_xll.qlDayCounterYearFraction(DayCounter,R38,S38,,,Trigger)</f>
        <v>1.0082191780821919</v>
      </c>
      <c r="U38" s="1018" t="e">
        <f>_xll.qlInterpolationInterpolate(B12Minterpolation,R38,TRUE)</f>
        <v>#VALUE!</v>
      </c>
    </row>
    <row r="39" spans="5:21" ht="11.25" customHeight="1" x14ac:dyDescent="0.2">
      <c r="E39" s="1023"/>
      <c r="F39" s="1023"/>
      <c r="G39" s="1023"/>
      <c r="H39" s="1022"/>
      <c r="K39" s="1022"/>
      <c r="L39" s="1022"/>
      <c r="R39" s="1021">
        <f>_xll.qlCalendarAdvance(Calendar,R38,"1D","f")</f>
        <v>42230</v>
      </c>
      <c r="S39" s="1020">
        <f>_xll.qlCalendarAdvance(Calendar,R39,$F$1,"mf",,Trigger)</f>
        <v>42597</v>
      </c>
      <c r="T39" s="1019">
        <f>_xll.qlDayCounterYearFraction(DayCounter,R39,S39,,,Trigger)</f>
        <v>1.0054794520547945</v>
      </c>
      <c r="U39" s="1018" t="e">
        <f>_xll.qlInterpolationInterpolate(B12Minterpolation,R39,TRUE)</f>
        <v>#VALUE!</v>
      </c>
    </row>
    <row r="40" spans="5:21" ht="11.25" customHeight="1" x14ac:dyDescent="0.2">
      <c r="E40" s="1023"/>
      <c r="F40" s="1023"/>
      <c r="G40" s="1023"/>
      <c r="H40" s="1022"/>
      <c r="K40" s="1022"/>
      <c r="L40" s="1022"/>
      <c r="R40" s="1021">
        <f>_xll.qlCalendarAdvance(Calendar,R39,"1D","f")</f>
        <v>42233</v>
      </c>
      <c r="S40" s="1020">
        <f>_xll.qlCalendarAdvance(Calendar,R40,$F$1,"mf",,Trigger)</f>
        <v>42599</v>
      </c>
      <c r="T40" s="1019">
        <f>_xll.qlDayCounterYearFraction(DayCounter,R40,S40,,,Trigger)</f>
        <v>1.0027397260273974</v>
      </c>
      <c r="U40" s="1018" t="e">
        <f>_xll.qlInterpolationInterpolate(B12Minterpolation,R40,TRUE)</f>
        <v>#VALUE!</v>
      </c>
    </row>
    <row r="41" spans="5:21" ht="11.25" customHeight="1" x14ac:dyDescent="0.2">
      <c r="E41" s="1023"/>
      <c r="F41" s="1023"/>
      <c r="G41" s="1023"/>
      <c r="H41" s="1022"/>
      <c r="K41" s="1022"/>
      <c r="L41" s="1022"/>
      <c r="R41" s="1021">
        <f>_xll.qlCalendarAdvance(Calendar,R40,"1D","f")</f>
        <v>42234</v>
      </c>
      <c r="S41" s="1020">
        <f>_xll.qlCalendarAdvance(Calendar,R41,$F$1,"mf",,Trigger)</f>
        <v>42600</v>
      </c>
      <c r="T41" s="1019">
        <f>_xll.qlDayCounterYearFraction(DayCounter,R41,S41,,,Trigger)</f>
        <v>1.0027397260273974</v>
      </c>
      <c r="U41" s="1018" t="e">
        <f>_xll.qlInterpolationInterpolate(B12Minterpolation,R41,TRUE)</f>
        <v>#VALUE!</v>
      </c>
    </row>
    <row r="42" spans="5:21" ht="11.25" customHeight="1" x14ac:dyDescent="0.2">
      <c r="E42" s="1023"/>
      <c r="F42" s="1023"/>
      <c r="G42" s="1023"/>
      <c r="H42" s="1022"/>
      <c r="K42" s="1022"/>
      <c r="L42" s="1022"/>
      <c r="R42" s="1021">
        <f>_xll.qlCalendarAdvance(Calendar,R41,"1D","f")</f>
        <v>42235</v>
      </c>
      <c r="S42" s="1020">
        <f>_xll.qlCalendarAdvance(Calendar,R42,$F$1,"mf",,Trigger)</f>
        <v>42601</v>
      </c>
      <c r="T42" s="1019">
        <f>_xll.qlDayCounterYearFraction(DayCounter,R42,S42,,,Trigger)</f>
        <v>1.0027397260273974</v>
      </c>
      <c r="U42" s="1018" t="e">
        <f>_xll.qlInterpolationInterpolate(B12Minterpolation,R42,TRUE)</f>
        <v>#VALUE!</v>
      </c>
    </row>
    <row r="43" spans="5:21" ht="11.25" customHeight="1" x14ac:dyDescent="0.2">
      <c r="E43" s="1023"/>
      <c r="F43" s="1023"/>
      <c r="G43" s="1023"/>
      <c r="H43" s="1022"/>
      <c r="K43" s="1022"/>
      <c r="L43" s="1022"/>
      <c r="R43" s="1021">
        <f>_xll.qlCalendarAdvance(Calendar,R42,"1D","f")</f>
        <v>42236</v>
      </c>
      <c r="S43" s="1020">
        <f>_xll.qlCalendarAdvance(Calendar,R43,$F$1,"mf",,Trigger)</f>
        <v>42604</v>
      </c>
      <c r="T43" s="1019">
        <f>_xll.qlDayCounterYearFraction(DayCounter,R43,S43,,,Trigger)</f>
        <v>1.0082191780821919</v>
      </c>
      <c r="U43" s="1018" t="e">
        <f>_xll.qlInterpolationInterpolate(B12Minterpolation,R43,TRUE)</f>
        <v>#VALUE!</v>
      </c>
    </row>
    <row r="44" spans="5:21" ht="11.25" customHeight="1" x14ac:dyDescent="0.2">
      <c r="E44" s="1023"/>
      <c r="F44" s="1023"/>
      <c r="G44" s="1023"/>
      <c r="H44" s="1022"/>
      <c r="K44" s="1022"/>
      <c r="L44" s="1022"/>
      <c r="R44" s="1021">
        <f>_xll.qlCalendarAdvance(Calendar,R43,"1D","f")</f>
        <v>42237</v>
      </c>
      <c r="S44" s="1020">
        <f>_xll.qlCalendarAdvance(Calendar,R44,$F$1,"mf",,Trigger)</f>
        <v>42604</v>
      </c>
      <c r="T44" s="1019">
        <f>_xll.qlDayCounterYearFraction(DayCounter,R44,S44,,,Trigger)</f>
        <v>1.0054794520547945</v>
      </c>
      <c r="U44" s="1018" t="e">
        <f>_xll.qlInterpolationInterpolate(B12Minterpolation,R44,TRUE)</f>
        <v>#VALUE!</v>
      </c>
    </row>
    <row r="45" spans="5:21" ht="11.25" customHeight="1" x14ac:dyDescent="0.2">
      <c r="E45" s="1023"/>
      <c r="F45" s="1023"/>
      <c r="G45" s="1023"/>
      <c r="H45" s="1022"/>
      <c r="K45" s="1022"/>
      <c r="L45" s="1022"/>
      <c r="R45" s="1021">
        <f>_xll.qlCalendarAdvance(Calendar,R44,"1D","f")</f>
        <v>42240</v>
      </c>
      <c r="S45" s="1020">
        <f>_xll.qlCalendarAdvance(Calendar,R45,$F$1,"mf",,Trigger)</f>
        <v>42606</v>
      </c>
      <c r="T45" s="1019">
        <f>_xll.qlDayCounterYearFraction(DayCounter,R45,S45,,,Trigger)</f>
        <v>1.0027397260273974</v>
      </c>
      <c r="U45" s="1018" t="e">
        <f>_xll.qlInterpolationInterpolate(B12Minterpolation,R45,TRUE)</f>
        <v>#VALUE!</v>
      </c>
    </row>
    <row r="46" spans="5:21" ht="11.25" customHeight="1" x14ac:dyDescent="0.2">
      <c r="E46" s="1023"/>
      <c r="F46" s="1023"/>
      <c r="G46" s="1023"/>
      <c r="H46" s="1022"/>
      <c r="K46" s="1022"/>
      <c r="L46" s="1022"/>
      <c r="R46" s="1021">
        <f>_xll.qlCalendarAdvance(Calendar,R45,"1D","f")</f>
        <v>42241</v>
      </c>
      <c r="S46" s="1020">
        <f>_xll.qlCalendarAdvance(Calendar,R46,$F$1,"mf",,Trigger)</f>
        <v>42607</v>
      </c>
      <c r="T46" s="1019">
        <f>_xll.qlDayCounterYearFraction(DayCounter,R46,S46,,,Trigger)</f>
        <v>1.0027397260273974</v>
      </c>
      <c r="U46" s="1018" t="e">
        <f>_xll.qlInterpolationInterpolate(B12Minterpolation,R46,TRUE)</f>
        <v>#VALUE!</v>
      </c>
    </row>
    <row r="47" spans="5:21" ht="11.25" customHeight="1" x14ac:dyDescent="0.2">
      <c r="E47" s="1023"/>
      <c r="F47" s="1023"/>
      <c r="G47" s="1023"/>
      <c r="H47" s="1022"/>
      <c r="K47" s="1022"/>
      <c r="L47" s="1022"/>
      <c r="R47" s="1021">
        <f>_xll.qlCalendarAdvance(Calendar,R46,"1D","f")</f>
        <v>42242</v>
      </c>
      <c r="S47" s="1020">
        <f>_xll.qlCalendarAdvance(Calendar,R47,$F$1,"mf",,Trigger)</f>
        <v>42608</v>
      </c>
      <c r="T47" s="1019">
        <f>_xll.qlDayCounterYearFraction(DayCounter,R47,S47,,,Trigger)</f>
        <v>1.0027397260273974</v>
      </c>
      <c r="U47" s="1018" t="e">
        <f>_xll.qlInterpolationInterpolate(B12Minterpolation,R47,TRUE)</f>
        <v>#VALUE!</v>
      </c>
    </row>
    <row r="48" spans="5:21" ht="11.25" customHeight="1" x14ac:dyDescent="0.2">
      <c r="E48" s="1023"/>
      <c r="F48" s="1023"/>
      <c r="G48" s="1023"/>
      <c r="H48" s="1022"/>
      <c r="K48" s="1022"/>
      <c r="L48" s="1022"/>
      <c r="R48" s="1021">
        <f>_xll.qlCalendarAdvance(Calendar,R47,"1D","f")</f>
        <v>42243</v>
      </c>
      <c r="S48" s="1020">
        <f>_xll.qlCalendarAdvance(Calendar,R48,$F$1,"mf",,Trigger)</f>
        <v>42612</v>
      </c>
      <c r="T48" s="1019">
        <f>_xll.qlDayCounterYearFraction(DayCounter,R48,S48,,,Trigger)</f>
        <v>1.010958904109589</v>
      </c>
      <c r="U48" s="1018" t="e">
        <f>_xll.qlInterpolationInterpolate(B12Minterpolation,R48,TRUE)</f>
        <v>#VALUE!</v>
      </c>
    </row>
    <row r="49" spans="5:21" ht="11.25" customHeight="1" x14ac:dyDescent="0.2">
      <c r="E49" s="1023"/>
      <c r="F49" s="1023"/>
      <c r="G49" s="1023"/>
      <c r="H49" s="1022"/>
      <c r="K49" s="1022"/>
      <c r="L49" s="1022"/>
      <c r="R49" s="1021">
        <f>_xll.qlCalendarAdvance(Calendar,R48,"1D","f")</f>
        <v>42244</v>
      </c>
      <c r="S49" s="1020">
        <f>_xll.qlCalendarAdvance(Calendar,R49,$F$1,"mf",,Trigger)</f>
        <v>42612</v>
      </c>
      <c r="T49" s="1019">
        <f>_xll.qlDayCounterYearFraction(DayCounter,R49,S49,,,Trigger)</f>
        <v>1.0082191780821919</v>
      </c>
      <c r="U49" s="1018" t="e">
        <f>_xll.qlInterpolationInterpolate(B12Minterpolation,R49,TRUE)</f>
        <v>#VALUE!</v>
      </c>
    </row>
    <row r="50" spans="5:21" ht="11.25" customHeight="1" x14ac:dyDescent="0.2">
      <c r="E50" s="1023"/>
      <c r="F50" s="1023"/>
      <c r="G50" s="1023"/>
      <c r="H50" s="1022"/>
      <c r="K50" s="1022"/>
      <c r="L50" s="1022"/>
      <c r="R50" s="1021">
        <f>_xll.qlCalendarAdvance(Calendar,R49,"1D","f")</f>
        <v>42248</v>
      </c>
      <c r="S50" s="1020">
        <f>_xll.qlCalendarAdvance(Calendar,R50,$F$1,"mf",,Trigger)</f>
        <v>42614</v>
      </c>
      <c r="T50" s="1019">
        <f>_xll.qlDayCounterYearFraction(DayCounter,R50,S50,,,Trigger)</f>
        <v>1.0027397260273974</v>
      </c>
      <c r="U50" s="1018" t="e">
        <f>_xll.qlInterpolationInterpolate(B12Minterpolation,R50,TRUE)</f>
        <v>#VALUE!</v>
      </c>
    </row>
    <row r="51" spans="5:21" ht="11.25" customHeight="1" x14ac:dyDescent="0.2">
      <c r="E51" s="1023"/>
      <c r="F51" s="1023"/>
      <c r="G51" s="1023"/>
      <c r="H51" s="1022"/>
      <c r="K51" s="1022"/>
      <c r="L51" s="1022"/>
      <c r="R51" s="1021">
        <f>_xll.qlCalendarAdvance(Calendar,R50,"1D","f")</f>
        <v>42249</v>
      </c>
      <c r="S51" s="1020">
        <f>_xll.qlCalendarAdvance(Calendar,R51,$F$1,"mf",,Trigger)</f>
        <v>42615</v>
      </c>
      <c r="T51" s="1019">
        <f>_xll.qlDayCounterYearFraction(DayCounter,R51,S51,,,Trigger)</f>
        <v>1.0027397260273974</v>
      </c>
      <c r="U51" s="1018" t="e">
        <f>_xll.qlInterpolationInterpolate(B12Minterpolation,R51,TRUE)</f>
        <v>#VALUE!</v>
      </c>
    </row>
    <row r="52" spans="5:21" ht="11.25" customHeight="1" x14ac:dyDescent="0.2">
      <c r="E52" s="1023"/>
      <c r="F52" s="1023"/>
      <c r="G52" s="1023"/>
      <c r="H52" s="1022"/>
      <c r="K52" s="1022"/>
      <c r="L52" s="1022"/>
      <c r="R52" s="1021">
        <f>_xll.qlCalendarAdvance(Calendar,R51,"1D","f")</f>
        <v>42250</v>
      </c>
      <c r="S52" s="1020">
        <f>_xll.qlCalendarAdvance(Calendar,R52,$F$1,"mf",,Trigger)</f>
        <v>42618</v>
      </c>
      <c r="T52" s="1019">
        <f>_xll.qlDayCounterYearFraction(DayCounter,R52,S52,,,Trigger)</f>
        <v>1.0082191780821919</v>
      </c>
      <c r="U52" s="1018" t="e">
        <f>_xll.qlInterpolationInterpolate(B12Minterpolation,R52,TRUE)</f>
        <v>#VALUE!</v>
      </c>
    </row>
    <row r="53" spans="5:21" x14ac:dyDescent="0.2">
      <c r="E53" s="1023"/>
      <c r="F53" s="1023"/>
      <c r="G53" s="1023"/>
      <c r="H53" s="1022"/>
      <c r="K53" s="1022"/>
      <c r="L53" s="1022"/>
      <c r="R53" s="1021">
        <f>_xll.qlCalendarAdvance(Calendar,R52,"1D","f")</f>
        <v>42251</v>
      </c>
      <c r="S53" s="1020">
        <f>_xll.qlCalendarAdvance(Calendar,R53,$F$1,"mf",,Trigger)</f>
        <v>42618</v>
      </c>
      <c r="T53" s="1019">
        <f>_xll.qlDayCounterYearFraction(DayCounter,R53,S53,,,Trigger)</f>
        <v>1.0054794520547945</v>
      </c>
      <c r="U53" s="1018" t="e">
        <f>_xll.qlInterpolationInterpolate(B12Minterpolation,R53,TRUE)</f>
        <v>#VALUE!</v>
      </c>
    </row>
    <row r="54" spans="5:21" x14ac:dyDescent="0.2">
      <c r="R54" s="1021">
        <f>_xll.qlCalendarAdvance(Calendar,R53,"1D","f")</f>
        <v>42254</v>
      </c>
      <c r="S54" s="1020">
        <f>_xll.qlCalendarAdvance(Calendar,R54,$F$1,"mf",,Trigger)</f>
        <v>42620</v>
      </c>
      <c r="T54" s="1019">
        <f>_xll.qlDayCounterYearFraction(DayCounter,R54,S54,,,Trigger)</f>
        <v>1.0027397260273974</v>
      </c>
      <c r="U54" s="1018" t="e">
        <f>_xll.qlInterpolationInterpolate(B12Minterpolation,R54,TRUE)</f>
        <v>#VALUE!</v>
      </c>
    </row>
    <row r="55" spans="5:21" x14ac:dyDescent="0.2">
      <c r="R55" s="1021">
        <f>_xll.qlCalendarAdvance(Calendar,R54,"1D","f")</f>
        <v>42255</v>
      </c>
      <c r="S55" s="1020">
        <f>_xll.qlCalendarAdvance(Calendar,R55,$F$1,"mf",,Trigger)</f>
        <v>42621</v>
      </c>
      <c r="T55" s="1019">
        <f>_xll.qlDayCounterYearFraction(DayCounter,R55,S55,,,Trigger)</f>
        <v>1.0027397260273974</v>
      </c>
      <c r="U55" s="1018" t="e">
        <f>_xll.qlInterpolationInterpolate(B12Minterpolation,R55,TRUE)</f>
        <v>#VALUE!</v>
      </c>
    </row>
    <row r="56" spans="5:21" x14ac:dyDescent="0.2">
      <c r="R56" s="1021">
        <f>_xll.qlCalendarAdvance(Calendar,R55,"1D","f")</f>
        <v>42256</v>
      </c>
      <c r="S56" s="1020">
        <f>_xll.qlCalendarAdvance(Calendar,R56,$F$1,"mf",,Trigger)</f>
        <v>42622</v>
      </c>
      <c r="T56" s="1019">
        <f>_xll.qlDayCounterYearFraction(DayCounter,R56,S56,,,Trigger)</f>
        <v>1.0027397260273974</v>
      </c>
      <c r="U56" s="1018" t="e">
        <f>_xll.qlInterpolationInterpolate(B12Minterpolation,R56,TRUE)</f>
        <v>#VALUE!</v>
      </c>
    </row>
    <row r="57" spans="5:21" x14ac:dyDescent="0.2">
      <c r="R57" s="1021">
        <f>_xll.qlCalendarAdvance(Calendar,R56,"1D","f")</f>
        <v>42257</v>
      </c>
      <c r="S57" s="1020">
        <f>_xll.qlCalendarAdvance(Calendar,R57,$F$1,"mf",,Trigger)</f>
        <v>42625</v>
      </c>
      <c r="T57" s="1019">
        <f>_xll.qlDayCounterYearFraction(DayCounter,R57,S57,,,Trigger)</f>
        <v>1.0082191780821919</v>
      </c>
      <c r="U57" s="1018" t="e">
        <f>_xll.qlInterpolationInterpolate(B12Minterpolation,R57,TRUE)</f>
        <v>#VALUE!</v>
      </c>
    </row>
    <row r="58" spans="5:21" x14ac:dyDescent="0.2">
      <c r="R58" s="1021">
        <f>_xll.qlCalendarAdvance(Calendar,R57,"1D","f")</f>
        <v>42258</v>
      </c>
      <c r="S58" s="1020">
        <f>_xll.qlCalendarAdvance(Calendar,R58,$F$1,"mf",,Trigger)</f>
        <v>42625</v>
      </c>
      <c r="T58" s="1019">
        <f>_xll.qlDayCounterYearFraction(DayCounter,R58,S58,,,Trigger)</f>
        <v>1.0054794520547945</v>
      </c>
      <c r="U58" s="1018" t="e">
        <f>_xll.qlInterpolationInterpolate(B12Minterpolation,R58,TRUE)</f>
        <v>#VALUE!</v>
      </c>
    </row>
    <row r="59" spans="5:21" x14ac:dyDescent="0.2">
      <c r="R59" s="1021">
        <f>_xll.qlCalendarAdvance(Calendar,R58,"1D","f")</f>
        <v>42261</v>
      </c>
      <c r="S59" s="1020">
        <f>_xll.qlCalendarAdvance(Calendar,R59,$F$1,"mf",,Trigger)</f>
        <v>42627</v>
      </c>
      <c r="T59" s="1019">
        <f>_xll.qlDayCounterYearFraction(DayCounter,R59,S59,,,Trigger)</f>
        <v>1.0027397260273974</v>
      </c>
      <c r="U59" s="1018" t="e">
        <f>_xll.qlInterpolationInterpolate(B12Minterpolation,R59,TRUE)</f>
        <v>#VALUE!</v>
      </c>
    </row>
    <row r="60" spans="5:21" x14ac:dyDescent="0.2">
      <c r="R60" s="1021">
        <f>_xll.qlCalendarAdvance(Calendar,R59,"1D","f")</f>
        <v>42262</v>
      </c>
      <c r="S60" s="1020">
        <f>_xll.qlCalendarAdvance(Calendar,R60,$F$1,"mf",,Trigger)</f>
        <v>42628</v>
      </c>
      <c r="T60" s="1019">
        <f>_xll.qlDayCounterYearFraction(DayCounter,R60,S60,,,Trigger)</f>
        <v>1.0027397260273974</v>
      </c>
      <c r="U60" s="1018" t="e">
        <f>_xll.qlInterpolationInterpolate(B12Minterpolation,R60,TRUE)</f>
        <v>#VALUE!</v>
      </c>
    </row>
    <row r="61" spans="5:21" x14ac:dyDescent="0.2">
      <c r="R61" s="1021">
        <f>_xll.qlCalendarAdvance(Calendar,R60,"1D","f")</f>
        <v>42263</v>
      </c>
      <c r="S61" s="1020">
        <f>_xll.qlCalendarAdvance(Calendar,R61,$F$1,"mf",,Trigger)</f>
        <v>42629</v>
      </c>
      <c r="T61" s="1019">
        <f>_xll.qlDayCounterYearFraction(DayCounter,R61,S61,,,Trigger)</f>
        <v>1.0027397260273974</v>
      </c>
      <c r="U61" s="1018" t="e">
        <f>_xll.qlInterpolationInterpolate(B12Minterpolation,R61,TRUE)</f>
        <v>#VALUE!</v>
      </c>
    </row>
    <row r="62" spans="5:21" x14ac:dyDescent="0.2">
      <c r="R62" s="1021">
        <f>_xll.qlCalendarAdvance(Calendar,R61,"1D","f")</f>
        <v>42264</v>
      </c>
      <c r="S62" s="1020">
        <f>_xll.qlCalendarAdvance(Calendar,R62,$F$1,"mf",,Trigger)</f>
        <v>42632</v>
      </c>
      <c r="T62" s="1019">
        <f>_xll.qlDayCounterYearFraction(DayCounter,R62,S62,,,Trigger)</f>
        <v>1.0082191780821919</v>
      </c>
      <c r="U62" s="1018" t="e">
        <f>_xll.qlInterpolationInterpolate(B12Minterpolation,R62,TRUE)</f>
        <v>#VALUE!</v>
      </c>
    </row>
    <row r="63" spans="5:21" x14ac:dyDescent="0.2">
      <c r="R63" s="1021">
        <f>_xll.qlCalendarAdvance(Calendar,R62,"1D","f")</f>
        <v>42265</v>
      </c>
      <c r="S63" s="1020">
        <f>_xll.qlCalendarAdvance(Calendar,R63,$F$1,"mf",,Trigger)</f>
        <v>42632</v>
      </c>
      <c r="T63" s="1019">
        <f>_xll.qlDayCounterYearFraction(DayCounter,R63,S63,,,Trigger)</f>
        <v>1.0054794520547945</v>
      </c>
      <c r="U63" s="1018" t="e">
        <f>_xll.qlInterpolationInterpolate(B12Minterpolation,R63,TRUE)</f>
        <v>#VALUE!</v>
      </c>
    </row>
    <row r="64" spans="5:21" x14ac:dyDescent="0.2">
      <c r="R64" s="1021">
        <f>_xll.qlCalendarAdvance(Calendar,R63,"1D","f")</f>
        <v>42268</v>
      </c>
      <c r="S64" s="1020">
        <f>_xll.qlCalendarAdvance(Calendar,R64,$F$1,"mf",,Trigger)</f>
        <v>42634</v>
      </c>
      <c r="T64" s="1019">
        <f>_xll.qlDayCounterYearFraction(DayCounter,R64,S64,,,Trigger)</f>
        <v>1.0027397260273974</v>
      </c>
      <c r="U64" s="1018" t="e">
        <f>_xll.qlInterpolationInterpolate(B12Minterpolation,R64,TRUE)</f>
        <v>#VALUE!</v>
      </c>
    </row>
    <row r="65" spans="18:21" x14ac:dyDescent="0.2">
      <c r="R65" s="1021">
        <f>_xll.qlCalendarAdvance(Calendar,R64,"1D","f")</f>
        <v>42269</v>
      </c>
      <c r="S65" s="1020">
        <f>_xll.qlCalendarAdvance(Calendar,R65,$F$1,"mf",,Trigger)</f>
        <v>42635</v>
      </c>
      <c r="T65" s="1019">
        <f>_xll.qlDayCounterYearFraction(DayCounter,R65,S65,,,Trigger)</f>
        <v>1.0027397260273974</v>
      </c>
      <c r="U65" s="1018" t="e">
        <f>_xll.qlInterpolationInterpolate(B12Minterpolation,R65,TRUE)</f>
        <v>#VALUE!</v>
      </c>
    </row>
    <row r="66" spans="18:21" x14ac:dyDescent="0.2">
      <c r="R66" s="1021">
        <f>_xll.qlCalendarAdvance(Calendar,R65,"1D","f")</f>
        <v>42270</v>
      </c>
      <c r="S66" s="1020">
        <f>_xll.qlCalendarAdvance(Calendar,R66,$F$1,"mf",,Trigger)</f>
        <v>42636</v>
      </c>
      <c r="T66" s="1019">
        <f>_xll.qlDayCounterYearFraction(DayCounter,R66,S66,,,Trigger)</f>
        <v>1.0027397260273974</v>
      </c>
      <c r="U66" s="1018" t="e">
        <f>_xll.qlInterpolationInterpolate(B12Minterpolation,R66,TRUE)</f>
        <v>#VALUE!</v>
      </c>
    </row>
    <row r="67" spans="18:21" x14ac:dyDescent="0.2">
      <c r="R67" s="1021">
        <f>_xll.qlCalendarAdvance(Calendar,R66,"1D","f")</f>
        <v>42271</v>
      </c>
      <c r="S67" s="1020">
        <f>_xll.qlCalendarAdvance(Calendar,R67,$F$1,"mf",,Trigger)</f>
        <v>42639</v>
      </c>
      <c r="T67" s="1019">
        <f>_xll.qlDayCounterYearFraction(DayCounter,R67,S67,,,Trigger)</f>
        <v>1.0082191780821919</v>
      </c>
      <c r="U67" s="1018" t="e">
        <f>_xll.qlInterpolationInterpolate(B12Minterpolation,R67,TRUE)</f>
        <v>#VALUE!</v>
      </c>
    </row>
    <row r="68" spans="18:21" x14ac:dyDescent="0.2">
      <c r="R68" s="1021">
        <f>_xll.qlCalendarAdvance(Calendar,R67,"1D","f")</f>
        <v>42272</v>
      </c>
      <c r="S68" s="1020">
        <f>_xll.qlCalendarAdvance(Calendar,R68,$F$1,"mf",,Trigger)</f>
        <v>42639</v>
      </c>
      <c r="T68" s="1019">
        <f>_xll.qlDayCounterYearFraction(DayCounter,R68,S68,,,Trigger)</f>
        <v>1.0054794520547945</v>
      </c>
      <c r="U68" s="1018" t="e">
        <f>_xll.qlInterpolationInterpolate(B12Minterpolation,R68,TRUE)</f>
        <v>#VALUE!</v>
      </c>
    </row>
    <row r="69" spans="18:21" x14ac:dyDescent="0.2">
      <c r="R69" s="1021">
        <f>_xll.qlCalendarAdvance(Calendar,R68,"1D","f")</f>
        <v>42275</v>
      </c>
      <c r="S69" s="1020">
        <f>_xll.qlCalendarAdvance(Calendar,R69,$F$1,"mf",,Trigger)</f>
        <v>42641</v>
      </c>
      <c r="T69" s="1019">
        <f>_xll.qlDayCounterYearFraction(DayCounter,R69,S69,,,Trigger)</f>
        <v>1.0027397260273974</v>
      </c>
      <c r="U69" s="1018" t="e">
        <f>_xll.qlInterpolationInterpolate(B12Minterpolation,R69,TRUE)</f>
        <v>#VALUE!</v>
      </c>
    </row>
    <row r="70" spans="18:21" x14ac:dyDescent="0.2">
      <c r="R70" s="1021">
        <f>_xll.qlCalendarAdvance(Calendar,R69,"1D","f")</f>
        <v>42276</v>
      </c>
      <c r="S70" s="1020">
        <f>_xll.qlCalendarAdvance(Calendar,R70,$F$1,"mf",,Trigger)</f>
        <v>42642</v>
      </c>
      <c r="T70" s="1019">
        <f>_xll.qlDayCounterYearFraction(DayCounter,R70,S70,,,Trigger)</f>
        <v>1.0027397260273974</v>
      </c>
      <c r="U70" s="1018" t="e">
        <f>_xll.qlInterpolationInterpolate(B12Minterpolation,R70,TRUE)</f>
        <v>#VALUE!</v>
      </c>
    </row>
    <row r="71" spans="18:21" x14ac:dyDescent="0.2">
      <c r="R71" s="1021">
        <f>_xll.qlCalendarAdvance(Calendar,R70,"1D","f")</f>
        <v>42277</v>
      </c>
      <c r="S71" s="1020">
        <f>_xll.qlCalendarAdvance(Calendar,R71,$F$1,"mf",,Trigger)</f>
        <v>42643</v>
      </c>
      <c r="T71" s="1019">
        <f>_xll.qlDayCounterYearFraction(DayCounter,R71,S71,,,Trigger)</f>
        <v>1.0027397260273974</v>
      </c>
      <c r="U71" s="1018" t="e">
        <f>_xll.qlInterpolationInterpolate(B12Minterpolation,R71,TRUE)</f>
        <v>#VALUE!</v>
      </c>
    </row>
    <row r="72" spans="18:21" x14ac:dyDescent="0.2">
      <c r="R72" s="1021">
        <f>_xll.qlCalendarAdvance(Calendar,R71,"1D","f")</f>
        <v>42278</v>
      </c>
      <c r="S72" s="1020">
        <f>_xll.qlCalendarAdvance(Calendar,R72,$F$1,"mf",,Trigger)</f>
        <v>42646</v>
      </c>
      <c r="T72" s="1019">
        <f>_xll.qlDayCounterYearFraction(DayCounter,R72,S72,,,Trigger)</f>
        <v>1.0082191780821919</v>
      </c>
      <c r="U72" s="1018" t="e">
        <f>_xll.qlInterpolationInterpolate(B12Minterpolation,R72,TRUE)</f>
        <v>#VALUE!</v>
      </c>
    </row>
    <row r="73" spans="18:21" x14ac:dyDescent="0.2">
      <c r="R73" s="1021">
        <f>_xll.qlCalendarAdvance(Calendar,R72,"1D","f")</f>
        <v>42279</v>
      </c>
      <c r="S73" s="1020">
        <f>_xll.qlCalendarAdvance(Calendar,R73,$F$1,"mf",,Trigger)</f>
        <v>42646</v>
      </c>
      <c r="T73" s="1019">
        <f>_xll.qlDayCounterYearFraction(DayCounter,R73,S73,,,Trigger)</f>
        <v>1.0054794520547945</v>
      </c>
      <c r="U73" s="1018" t="e">
        <f>_xll.qlInterpolationInterpolate(B12Minterpolation,R73,TRUE)</f>
        <v>#VALUE!</v>
      </c>
    </row>
    <row r="74" spans="18:21" x14ac:dyDescent="0.2">
      <c r="R74" s="1021">
        <f>_xll.qlCalendarAdvance(Calendar,R73,"1D","f")</f>
        <v>42282</v>
      </c>
      <c r="S74" s="1020">
        <f>_xll.qlCalendarAdvance(Calendar,R74,$F$1,"mf",,Trigger)</f>
        <v>42648</v>
      </c>
      <c r="T74" s="1019">
        <f>_xll.qlDayCounterYearFraction(DayCounter,R74,S74,,,Trigger)</f>
        <v>1.0027397260273974</v>
      </c>
      <c r="U74" s="1018" t="e">
        <f>_xll.qlInterpolationInterpolate(B12Minterpolation,R74,TRUE)</f>
        <v>#VALUE!</v>
      </c>
    </row>
    <row r="75" spans="18:21" x14ac:dyDescent="0.2">
      <c r="R75" s="1021">
        <f>_xll.qlCalendarAdvance(Calendar,R74,"1D","f")</f>
        <v>42283</v>
      </c>
      <c r="S75" s="1020">
        <f>_xll.qlCalendarAdvance(Calendar,R75,$F$1,"mf",,Trigger)</f>
        <v>42649</v>
      </c>
      <c r="T75" s="1019">
        <f>_xll.qlDayCounterYearFraction(DayCounter,R75,S75,,,Trigger)</f>
        <v>1.0027397260273974</v>
      </c>
      <c r="U75" s="1018" t="e">
        <f>_xll.qlInterpolationInterpolate(B12Minterpolation,R75,TRUE)</f>
        <v>#VALUE!</v>
      </c>
    </row>
    <row r="76" spans="18:21" x14ac:dyDescent="0.2">
      <c r="R76" s="1021">
        <f>_xll.qlCalendarAdvance(Calendar,R75,"1D","f")</f>
        <v>42284</v>
      </c>
      <c r="S76" s="1020">
        <f>_xll.qlCalendarAdvance(Calendar,R76,$F$1,"mf",,Trigger)</f>
        <v>42650</v>
      </c>
      <c r="T76" s="1019">
        <f>_xll.qlDayCounterYearFraction(DayCounter,R76,S76,,,Trigger)</f>
        <v>1.0027397260273974</v>
      </c>
      <c r="U76" s="1018" t="e">
        <f>_xll.qlInterpolationInterpolate(B12Minterpolation,R76,TRUE)</f>
        <v>#VALUE!</v>
      </c>
    </row>
    <row r="77" spans="18:21" x14ac:dyDescent="0.2">
      <c r="R77" s="1021">
        <f>_xll.qlCalendarAdvance(Calendar,R76,"1D","f")</f>
        <v>42285</v>
      </c>
      <c r="S77" s="1020">
        <f>_xll.qlCalendarAdvance(Calendar,R77,$F$1,"mf",,Trigger)</f>
        <v>42653</v>
      </c>
      <c r="T77" s="1019">
        <f>_xll.qlDayCounterYearFraction(DayCounter,R77,S77,,,Trigger)</f>
        <v>1.0082191780821919</v>
      </c>
      <c r="U77" s="1018" t="e">
        <f>_xll.qlInterpolationInterpolate(B12Minterpolation,R77,TRUE)</f>
        <v>#VALUE!</v>
      </c>
    </row>
    <row r="78" spans="18:21" x14ac:dyDescent="0.2">
      <c r="R78" s="1021">
        <f>_xll.qlCalendarAdvance(Calendar,R77,"1D","f")</f>
        <v>42286</v>
      </c>
      <c r="S78" s="1020">
        <f>_xll.qlCalendarAdvance(Calendar,R78,$F$1,"mf",,Trigger)</f>
        <v>42653</v>
      </c>
      <c r="T78" s="1019">
        <f>_xll.qlDayCounterYearFraction(DayCounter,R78,S78,,,Trigger)</f>
        <v>1.0054794520547945</v>
      </c>
      <c r="U78" s="1018" t="e">
        <f>_xll.qlInterpolationInterpolate(B12Minterpolation,R78,TRUE)</f>
        <v>#VALUE!</v>
      </c>
    </row>
    <row r="79" spans="18:21" x14ac:dyDescent="0.2">
      <c r="R79" s="1021">
        <f>_xll.qlCalendarAdvance(Calendar,R78,"1D","f")</f>
        <v>42289</v>
      </c>
      <c r="S79" s="1020">
        <f>_xll.qlCalendarAdvance(Calendar,R79,$F$1,"mf",,Trigger)</f>
        <v>42655</v>
      </c>
      <c r="T79" s="1019">
        <f>_xll.qlDayCounterYearFraction(DayCounter,R79,S79,,,Trigger)</f>
        <v>1.0027397260273974</v>
      </c>
      <c r="U79" s="1018" t="e">
        <f>_xll.qlInterpolationInterpolate(B12Minterpolation,R79,TRUE)</f>
        <v>#VALUE!</v>
      </c>
    </row>
    <row r="80" spans="18:21" x14ac:dyDescent="0.2">
      <c r="R80" s="1021">
        <f>_xll.qlCalendarAdvance(Calendar,R79,"1D","f")</f>
        <v>42290</v>
      </c>
      <c r="S80" s="1020">
        <f>_xll.qlCalendarAdvance(Calendar,R80,$F$1,"mf",,Trigger)</f>
        <v>42656</v>
      </c>
      <c r="T80" s="1019">
        <f>_xll.qlDayCounterYearFraction(DayCounter,R80,S80,,,Trigger)</f>
        <v>1.0027397260273974</v>
      </c>
      <c r="U80" s="1018" t="e">
        <f>_xll.qlInterpolationInterpolate(B12Minterpolation,R80,TRUE)</f>
        <v>#VALUE!</v>
      </c>
    </row>
    <row r="81" spans="18:21" x14ac:dyDescent="0.2">
      <c r="R81" s="1021">
        <f>_xll.qlCalendarAdvance(Calendar,R80,"1D","f")</f>
        <v>42291</v>
      </c>
      <c r="S81" s="1020">
        <f>_xll.qlCalendarAdvance(Calendar,R81,$F$1,"mf",,Trigger)</f>
        <v>42657</v>
      </c>
      <c r="T81" s="1019">
        <f>_xll.qlDayCounterYearFraction(DayCounter,R81,S81,,,Trigger)</f>
        <v>1.0027397260273974</v>
      </c>
      <c r="U81" s="1018" t="e">
        <f>_xll.qlInterpolationInterpolate(B12Minterpolation,R81,TRUE)</f>
        <v>#VALUE!</v>
      </c>
    </row>
    <row r="82" spans="18:21" x14ac:dyDescent="0.2">
      <c r="R82" s="1021">
        <f>_xll.qlCalendarAdvance(Calendar,R81,"1D","f")</f>
        <v>42292</v>
      </c>
      <c r="S82" s="1020">
        <f>_xll.qlCalendarAdvance(Calendar,R82,$F$1,"mf",,Trigger)</f>
        <v>42660</v>
      </c>
      <c r="T82" s="1019">
        <f>_xll.qlDayCounterYearFraction(DayCounter,R82,S82,,,Trigger)</f>
        <v>1.0082191780821919</v>
      </c>
      <c r="U82" s="1018" t="e">
        <f>_xll.qlInterpolationInterpolate(B12Minterpolation,R82,TRUE)</f>
        <v>#VALUE!</v>
      </c>
    </row>
    <row r="83" spans="18:21" x14ac:dyDescent="0.2">
      <c r="R83" s="1021">
        <f>_xll.qlCalendarAdvance(Calendar,R82,"1D","f")</f>
        <v>42293</v>
      </c>
      <c r="S83" s="1020">
        <f>_xll.qlCalendarAdvance(Calendar,R83,$F$1,"mf",,Trigger)</f>
        <v>42660</v>
      </c>
      <c r="T83" s="1019">
        <f>_xll.qlDayCounterYearFraction(DayCounter,R83,S83,,,Trigger)</f>
        <v>1.0054794520547945</v>
      </c>
      <c r="U83" s="1018" t="e">
        <f>_xll.qlInterpolationInterpolate(B12Minterpolation,R83,TRUE)</f>
        <v>#VALUE!</v>
      </c>
    </row>
    <row r="84" spans="18:21" x14ac:dyDescent="0.2">
      <c r="R84" s="1021">
        <f>_xll.qlCalendarAdvance(Calendar,R83,"1D","f")</f>
        <v>42296</v>
      </c>
      <c r="S84" s="1020">
        <f>_xll.qlCalendarAdvance(Calendar,R84,$F$1,"mf",,Trigger)</f>
        <v>42662</v>
      </c>
      <c r="T84" s="1019">
        <f>_xll.qlDayCounterYearFraction(DayCounter,R84,S84,,,Trigger)</f>
        <v>1.0027397260273974</v>
      </c>
      <c r="U84" s="1018" t="e">
        <f>_xll.qlInterpolationInterpolate(B12Minterpolation,R84,TRUE)</f>
        <v>#VALUE!</v>
      </c>
    </row>
    <row r="85" spans="18:21" x14ac:dyDescent="0.2">
      <c r="R85" s="1021">
        <f>_xll.qlCalendarAdvance(Calendar,R84,"1D","f")</f>
        <v>42297</v>
      </c>
      <c r="S85" s="1020">
        <f>_xll.qlCalendarAdvance(Calendar,R85,$F$1,"mf",,Trigger)</f>
        <v>42663</v>
      </c>
      <c r="T85" s="1019">
        <f>_xll.qlDayCounterYearFraction(DayCounter,R85,S85,,,Trigger)</f>
        <v>1.0027397260273974</v>
      </c>
      <c r="U85" s="1018" t="e">
        <f>_xll.qlInterpolationInterpolate(B12Minterpolation,R85,TRUE)</f>
        <v>#VALUE!</v>
      </c>
    </row>
    <row r="86" spans="18:21" x14ac:dyDescent="0.2">
      <c r="R86" s="1021">
        <f>_xll.qlCalendarAdvance(Calendar,R85,"1D","f")</f>
        <v>42298</v>
      </c>
      <c r="S86" s="1020">
        <f>_xll.qlCalendarAdvance(Calendar,R86,$F$1,"mf",,Trigger)</f>
        <v>42664</v>
      </c>
      <c r="T86" s="1019">
        <f>_xll.qlDayCounterYearFraction(DayCounter,R86,S86,,,Trigger)</f>
        <v>1.0027397260273974</v>
      </c>
      <c r="U86" s="1018" t="e">
        <f>_xll.qlInterpolationInterpolate(B12Minterpolation,R86,TRUE)</f>
        <v>#VALUE!</v>
      </c>
    </row>
    <row r="87" spans="18:21" x14ac:dyDescent="0.2">
      <c r="R87" s="1021">
        <f>_xll.qlCalendarAdvance(Calendar,R86,"1D","f")</f>
        <v>42299</v>
      </c>
      <c r="S87" s="1020">
        <f>_xll.qlCalendarAdvance(Calendar,R87,$F$1,"mf",,Trigger)</f>
        <v>42667</v>
      </c>
      <c r="T87" s="1019">
        <f>_xll.qlDayCounterYearFraction(DayCounter,R87,S87,,,Trigger)</f>
        <v>1.0082191780821919</v>
      </c>
      <c r="U87" s="1018" t="e">
        <f>_xll.qlInterpolationInterpolate(B12Minterpolation,R87,TRUE)</f>
        <v>#VALUE!</v>
      </c>
    </row>
    <row r="88" spans="18:21" x14ac:dyDescent="0.2">
      <c r="R88" s="1021">
        <f>_xll.qlCalendarAdvance(Calendar,R87,"1D","f")</f>
        <v>42300</v>
      </c>
      <c r="S88" s="1020">
        <f>_xll.qlCalendarAdvance(Calendar,R88,$F$1,"mf",,Trigger)</f>
        <v>42667</v>
      </c>
      <c r="T88" s="1019">
        <f>_xll.qlDayCounterYearFraction(DayCounter,R88,S88,,,Trigger)</f>
        <v>1.0054794520547945</v>
      </c>
      <c r="U88" s="1018" t="e">
        <f>_xll.qlInterpolationInterpolate(B12Minterpolation,R88,TRUE)</f>
        <v>#VALUE!</v>
      </c>
    </row>
    <row r="89" spans="18:21" x14ac:dyDescent="0.2">
      <c r="R89" s="1021">
        <f>_xll.qlCalendarAdvance(Calendar,R88,"1D","f")</f>
        <v>42303</v>
      </c>
      <c r="S89" s="1020">
        <f>_xll.qlCalendarAdvance(Calendar,R89,$F$1,"mf",,Trigger)</f>
        <v>42669</v>
      </c>
      <c r="T89" s="1019">
        <f>_xll.qlDayCounterYearFraction(DayCounter,R89,S89,,,Trigger)</f>
        <v>1.0027397260273974</v>
      </c>
      <c r="U89" s="1018" t="e">
        <f>_xll.qlInterpolationInterpolate(B12Minterpolation,R89,TRUE)</f>
        <v>#VALUE!</v>
      </c>
    </row>
    <row r="90" spans="18:21" x14ac:dyDescent="0.2">
      <c r="R90" s="1021">
        <f>_xll.qlCalendarAdvance(Calendar,R89,"1D","f")</f>
        <v>42304</v>
      </c>
      <c r="S90" s="1020">
        <f>_xll.qlCalendarAdvance(Calendar,R90,$F$1,"mf",,Trigger)</f>
        <v>42670</v>
      </c>
      <c r="T90" s="1019">
        <f>_xll.qlDayCounterYearFraction(DayCounter,R90,S90,,,Trigger)</f>
        <v>1.0027397260273974</v>
      </c>
      <c r="U90" s="1018" t="e">
        <f>_xll.qlInterpolationInterpolate(B12Minterpolation,R90,TRUE)</f>
        <v>#VALUE!</v>
      </c>
    </row>
    <row r="91" spans="18:21" x14ac:dyDescent="0.2">
      <c r="R91" s="1021">
        <f>_xll.qlCalendarAdvance(Calendar,R90,"1D","f")</f>
        <v>42305</v>
      </c>
      <c r="S91" s="1020">
        <f>_xll.qlCalendarAdvance(Calendar,R91,$F$1,"mf",,Trigger)</f>
        <v>42671</v>
      </c>
      <c r="T91" s="1019">
        <f>_xll.qlDayCounterYearFraction(DayCounter,R91,S91,,,Trigger)</f>
        <v>1.0027397260273974</v>
      </c>
      <c r="U91" s="1018" t="e">
        <f>_xll.qlInterpolationInterpolate(B12Minterpolation,R91,TRUE)</f>
        <v>#VALUE!</v>
      </c>
    </row>
    <row r="92" spans="18:21" x14ac:dyDescent="0.2">
      <c r="R92" s="1021">
        <f>_xll.qlCalendarAdvance(Calendar,R91,"1D","f")</f>
        <v>42306</v>
      </c>
      <c r="S92" s="1020">
        <f>_xll.qlCalendarAdvance(Calendar,R92,$F$1,"mf",,Trigger)</f>
        <v>42674</v>
      </c>
      <c r="T92" s="1019">
        <f>_xll.qlDayCounterYearFraction(DayCounter,R92,S92,,,Trigger)</f>
        <v>1.0082191780821919</v>
      </c>
      <c r="U92" s="1018" t="e">
        <f>_xll.qlInterpolationInterpolate(B12Minterpolation,R92,TRUE)</f>
        <v>#VALUE!</v>
      </c>
    </row>
    <row r="93" spans="18:21" x14ac:dyDescent="0.2">
      <c r="R93" s="1021">
        <f>_xll.qlCalendarAdvance(Calendar,R92,"1D","f")</f>
        <v>42307</v>
      </c>
      <c r="S93" s="1020">
        <f>_xll.qlCalendarAdvance(Calendar,R93,$F$1,"mf",,Trigger)</f>
        <v>42674</v>
      </c>
      <c r="T93" s="1019">
        <f>_xll.qlDayCounterYearFraction(DayCounter,R93,S93,,,Trigger)</f>
        <v>1.0054794520547945</v>
      </c>
      <c r="U93" s="1018" t="e">
        <f>_xll.qlInterpolationInterpolate(B12Minterpolation,R93,TRUE)</f>
        <v>#VALUE!</v>
      </c>
    </row>
    <row r="94" spans="18:21" x14ac:dyDescent="0.2">
      <c r="R94" s="1021">
        <f>_xll.qlCalendarAdvance(Calendar,R93,"1D","f")</f>
        <v>42310</v>
      </c>
      <c r="S94" s="1020">
        <f>_xll.qlCalendarAdvance(Calendar,R94,$F$1,"mf",,Trigger)</f>
        <v>42676</v>
      </c>
      <c r="T94" s="1019">
        <f>_xll.qlDayCounterYearFraction(DayCounter,R94,S94,,,Trigger)</f>
        <v>1.0027397260273974</v>
      </c>
      <c r="U94" s="1018" t="e">
        <f>_xll.qlInterpolationInterpolate(B12Minterpolation,R94,TRUE)</f>
        <v>#VALUE!</v>
      </c>
    </row>
    <row r="95" spans="18:21" x14ac:dyDescent="0.2">
      <c r="R95" s="1021">
        <f>_xll.qlCalendarAdvance(Calendar,R94,"1D","f")</f>
        <v>42311</v>
      </c>
      <c r="S95" s="1020">
        <f>_xll.qlCalendarAdvance(Calendar,R95,$F$1,"mf",,Trigger)</f>
        <v>42677</v>
      </c>
      <c r="T95" s="1019">
        <f>_xll.qlDayCounterYearFraction(DayCounter,R95,S95,,,Trigger)</f>
        <v>1.0027397260273974</v>
      </c>
      <c r="U95" s="1018" t="e">
        <f>_xll.qlInterpolationInterpolate(B12Minterpolation,R95,TRUE)</f>
        <v>#VALUE!</v>
      </c>
    </row>
    <row r="96" spans="18:21" x14ac:dyDescent="0.2">
      <c r="R96" s="1021">
        <f>_xll.qlCalendarAdvance(Calendar,R95,"1D","f")</f>
        <v>42312</v>
      </c>
      <c r="S96" s="1020">
        <f>_xll.qlCalendarAdvance(Calendar,R96,$F$1,"mf",,Trigger)</f>
        <v>42678</v>
      </c>
      <c r="T96" s="1019">
        <f>_xll.qlDayCounterYearFraction(DayCounter,R96,S96,,,Trigger)</f>
        <v>1.0027397260273974</v>
      </c>
      <c r="U96" s="1018" t="e">
        <f>_xll.qlInterpolationInterpolate(B12Minterpolation,R96,TRUE)</f>
        <v>#VALUE!</v>
      </c>
    </row>
    <row r="97" spans="18:21" x14ac:dyDescent="0.2">
      <c r="R97" s="1021">
        <f>_xll.qlCalendarAdvance(Calendar,R96,"1D","f")</f>
        <v>42313</v>
      </c>
      <c r="S97" s="1020">
        <f>_xll.qlCalendarAdvance(Calendar,R97,$F$1,"mf",,Trigger)</f>
        <v>42681</v>
      </c>
      <c r="T97" s="1019">
        <f>_xll.qlDayCounterYearFraction(DayCounter,R97,S97,,,Trigger)</f>
        <v>1.0082191780821919</v>
      </c>
      <c r="U97" s="1018" t="e">
        <f>_xll.qlInterpolationInterpolate(B12Minterpolation,R97,TRUE)</f>
        <v>#VALUE!</v>
      </c>
    </row>
    <row r="98" spans="18:21" x14ac:dyDescent="0.2">
      <c r="R98" s="1021">
        <f>_xll.qlCalendarAdvance(Calendar,R97,"1D","f")</f>
        <v>42314</v>
      </c>
      <c r="S98" s="1020">
        <f>_xll.qlCalendarAdvance(Calendar,R98,$F$1,"mf",,Trigger)</f>
        <v>42681</v>
      </c>
      <c r="T98" s="1019">
        <f>_xll.qlDayCounterYearFraction(DayCounter,R98,S98,,,Trigger)</f>
        <v>1.0054794520547945</v>
      </c>
      <c r="U98" s="1018" t="e">
        <f>_xll.qlInterpolationInterpolate(B12Minterpolation,R98,TRUE)</f>
        <v>#VALUE!</v>
      </c>
    </row>
    <row r="99" spans="18:21" x14ac:dyDescent="0.2">
      <c r="R99" s="1021">
        <f>_xll.qlCalendarAdvance(Calendar,R98,"1D","f")</f>
        <v>42317</v>
      </c>
      <c r="S99" s="1020">
        <f>_xll.qlCalendarAdvance(Calendar,R99,$F$1,"mf",,Trigger)</f>
        <v>42683</v>
      </c>
      <c r="T99" s="1019">
        <f>_xll.qlDayCounterYearFraction(DayCounter,R99,S99,,,Trigger)</f>
        <v>1.0027397260273974</v>
      </c>
      <c r="U99" s="1018" t="e">
        <f>_xll.qlInterpolationInterpolate(B12Minterpolation,R99,TRUE)</f>
        <v>#VALUE!</v>
      </c>
    </row>
    <row r="100" spans="18:21" x14ac:dyDescent="0.2">
      <c r="R100" s="1021">
        <f>_xll.qlCalendarAdvance(Calendar,R99,"1D","f")</f>
        <v>42318</v>
      </c>
      <c r="S100" s="1020">
        <f>_xll.qlCalendarAdvance(Calendar,R100,$F$1,"mf",,Trigger)</f>
        <v>42684</v>
      </c>
      <c r="T100" s="1019">
        <f>_xll.qlDayCounterYearFraction(DayCounter,R100,S100,,,Trigger)</f>
        <v>1.0027397260273974</v>
      </c>
      <c r="U100" s="1018" t="e">
        <f>_xll.qlInterpolationInterpolate(B12Minterpolation,R100,TRUE)</f>
        <v>#VALUE!</v>
      </c>
    </row>
    <row r="101" spans="18:21" x14ac:dyDescent="0.2">
      <c r="R101" s="1021">
        <f>_xll.qlCalendarAdvance(Calendar,R100,"1D","f")</f>
        <v>42319</v>
      </c>
      <c r="S101" s="1020">
        <f>_xll.qlCalendarAdvance(Calendar,R101,$F$1,"mf",,Trigger)</f>
        <v>42685</v>
      </c>
      <c r="T101" s="1019">
        <f>_xll.qlDayCounterYearFraction(DayCounter,R101,S101,,,Trigger)</f>
        <v>1.0027397260273974</v>
      </c>
      <c r="U101" s="1018" t="e">
        <f>_xll.qlInterpolationInterpolate(B12Minterpolation,R101,TRUE)</f>
        <v>#VALUE!</v>
      </c>
    </row>
    <row r="102" spans="18:21" x14ac:dyDescent="0.2">
      <c r="R102" s="1021">
        <f>_xll.qlCalendarAdvance(Calendar,R101,"1D","f")</f>
        <v>42320</v>
      </c>
      <c r="S102" s="1020">
        <f>_xll.qlCalendarAdvance(Calendar,R102,$F$1,"mf",,Trigger)</f>
        <v>42688</v>
      </c>
      <c r="T102" s="1019">
        <f>_xll.qlDayCounterYearFraction(DayCounter,R102,S102,,,Trigger)</f>
        <v>1.0082191780821919</v>
      </c>
      <c r="U102" s="1018" t="e">
        <f>_xll.qlInterpolationInterpolate(B12Minterpolation,R102,TRUE)</f>
        <v>#VALUE!</v>
      </c>
    </row>
    <row r="103" spans="18:21" x14ac:dyDescent="0.2">
      <c r="R103" s="1021">
        <f>_xll.qlCalendarAdvance(Calendar,R102,"1D","f")</f>
        <v>42321</v>
      </c>
      <c r="S103" s="1020">
        <f>_xll.qlCalendarAdvance(Calendar,R103,$F$1,"mf",,Trigger)</f>
        <v>42688</v>
      </c>
      <c r="T103" s="1019">
        <f>_xll.qlDayCounterYearFraction(DayCounter,R103,S103,,,Trigger)</f>
        <v>1.0054794520547945</v>
      </c>
      <c r="U103" s="1018" t="e">
        <f>_xll.qlInterpolationInterpolate(B12Minterpolation,R103,TRUE)</f>
        <v>#VALUE!</v>
      </c>
    </row>
    <row r="104" spans="18:21" x14ac:dyDescent="0.2">
      <c r="R104" s="1021">
        <f>_xll.qlCalendarAdvance(Calendar,R103,"1D","f")</f>
        <v>42324</v>
      </c>
      <c r="S104" s="1020">
        <f>_xll.qlCalendarAdvance(Calendar,R104,$F$1,"mf",,Trigger)</f>
        <v>42690</v>
      </c>
      <c r="T104" s="1019">
        <f>_xll.qlDayCounterYearFraction(DayCounter,R104,S104,,,Trigger)</f>
        <v>1.0027397260273974</v>
      </c>
      <c r="U104" s="1018" t="e">
        <f>_xll.qlInterpolationInterpolate(B12Minterpolation,R104,TRUE)</f>
        <v>#VALUE!</v>
      </c>
    </row>
    <row r="105" spans="18:21" x14ac:dyDescent="0.2">
      <c r="R105" s="1021">
        <f>_xll.qlCalendarAdvance(Calendar,R104,"1D","f")</f>
        <v>42325</v>
      </c>
      <c r="S105" s="1020">
        <f>_xll.qlCalendarAdvance(Calendar,R105,$F$1,"mf",,Trigger)</f>
        <v>42691</v>
      </c>
      <c r="T105" s="1019">
        <f>_xll.qlDayCounterYearFraction(DayCounter,R105,S105,,,Trigger)</f>
        <v>1.0027397260273974</v>
      </c>
      <c r="U105" s="1018" t="e">
        <f>_xll.qlInterpolationInterpolate(B12Minterpolation,R105,TRUE)</f>
        <v>#VALUE!</v>
      </c>
    </row>
    <row r="106" spans="18:21" x14ac:dyDescent="0.2">
      <c r="R106" s="1021">
        <f>_xll.qlCalendarAdvance(Calendar,R105,"1D","f")</f>
        <v>42326</v>
      </c>
      <c r="S106" s="1020">
        <f>_xll.qlCalendarAdvance(Calendar,R106,$F$1,"mf",,Trigger)</f>
        <v>42692</v>
      </c>
      <c r="T106" s="1019">
        <f>_xll.qlDayCounterYearFraction(DayCounter,R106,S106,,,Trigger)</f>
        <v>1.0027397260273974</v>
      </c>
      <c r="U106" s="1018" t="e">
        <f>_xll.qlInterpolationInterpolate(B12Minterpolation,R106,TRUE)</f>
        <v>#VALUE!</v>
      </c>
    </row>
    <row r="107" spans="18:21" x14ac:dyDescent="0.2">
      <c r="R107" s="1021">
        <f>_xll.qlCalendarAdvance(Calendar,R106,"1D","f")</f>
        <v>42327</v>
      </c>
      <c r="S107" s="1020">
        <f>_xll.qlCalendarAdvance(Calendar,R107,$F$1,"mf",,Trigger)</f>
        <v>42695</v>
      </c>
      <c r="T107" s="1019">
        <f>_xll.qlDayCounterYearFraction(DayCounter,R107,S107,,,Trigger)</f>
        <v>1.0082191780821919</v>
      </c>
      <c r="U107" s="1018" t="e">
        <f>_xll.qlInterpolationInterpolate(B12Minterpolation,R107,TRUE)</f>
        <v>#VALUE!</v>
      </c>
    </row>
    <row r="108" spans="18:21" x14ac:dyDescent="0.2">
      <c r="R108" s="1021">
        <f>_xll.qlCalendarAdvance(Calendar,R107,"1D","f")</f>
        <v>42328</v>
      </c>
      <c r="S108" s="1020">
        <f>_xll.qlCalendarAdvance(Calendar,R108,$F$1,"mf",,Trigger)</f>
        <v>42695</v>
      </c>
      <c r="T108" s="1019">
        <f>_xll.qlDayCounterYearFraction(DayCounter,R108,S108,,,Trigger)</f>
        <v>1.0054794520547945</v>
      </c>
      <c r="U108" s="1018" t="e">
        <f>_xll.qlInterpolationInterpolate(B12Minterpolation,R108,TRUE)</f>
        <v>#VALUE!</v>
      </c>
    </row>
    <row r="109" spans="18:21" x14ac:dyDescent="0.2">
      <c r="R109" s="1021">
        <f>_xll.qlCalendarAdvance(Calendar,R108,"1D","f")</f>
        <v>42331</v>
      </c>
      <c r="S109" s="1020">
        <f>_xll.qlCalendarAdvance(Calendar,R109,$F$1,"mf",,Trigger)</f>
        <v>42697</v>
      </c>
      <c r="T109" s="1019">
        <f>_xll.qlDayCounterYearFraction(DayCounter,R109,S109,,,Trigger)</f>
        <v>1.0027397260273974</v>
      </c>
      <c r="U109" s="1018" t="e">
        <f>_xll.qlInterpolationInterpolate(B12Minterpolation,R109,TRUE)</f>
        <v>#VALUE!</v>
      </c>
    </row>
    <row r="110" spans="18:21" x14ac:dyDescent="0.2">
      <c r="R110" s="1021">
        <f>_xll.qlCalendarAdvance(Calendar,R109,"1D","f")</f>
        <v>42332</v>
      </c>
      <c r="S110" s="1020">
        <f>_xll.qlCalendarAdvance(Calendar,R110,$F$1,"mf",,Trigger)</f>
        <v>42698</v>
      </c>
      <c r="T110" s="1019">
        <f>_xll.qlDayCounterYearFraction(DayCounter,R110,S110,,,Trigger)</f>
        <v>1.0027397260273974</v>
      </c>
      <c r="U110" s="1018" t="e">
        <f>_xll.qlInterpolationInterpolate(B12Minterpolation,R110,TRUE)</f>
        <v>#VALUE!</v>
      </c>
    </row>
    <row r="111" spans="18:21" x14ac:dyDescent="0.2">
      <c r="R111" s="1021">
        <f>_xll.qlCalendarAdvance(Calendar,R110,"1D","f")</f>
        <v>42333</v>
      </c>
      <c r="S111" s="1020">
        <f>_xll.qlCalendarAdvance(Calendar,R111,$F$1,"mf",,Trigger)</f>
        <v>42699</v>
      </c>
      <c r="T111" s="1019">
        <f>_xll.qlDayCounterYearFraction(DayCounter,R111,S111,,,Trigger)</f>
        <v>1.0027397260273974</v>
      </c>
      <c r="U111" s="1018" t="e">
        <f>_xll.qlInterpolationInterpolate(B12Minterpolation,R111,TRUE)</f>
        <v>#VALUE!</v>
      </c>
    </row>
    <row r="112" spans="18:21" x14ac:dyDescent="0.2">
      <c r="R112" s="1021">
        <f>_xll.qlCalendarAdvance(Calendar,R111,"1D","f")</f>
        <v>42334</v>
      </c>
      <c r="S112" s="1020">
        <f>_xll.qlCalendarAdvance(Calendar,R112,$F$1,"mf",,Trigger)</f>
        <v>42702</v>
      </c>
      <c r="T112" s="1019">
        <f>_xll.qlDayCounterYearFraction(DayCounter,R112,S112,,,Trigger)</f>
        <v>1.0082191780821919</v>
      </c>
      <c r="U112" s="1018" t="e">
        <f>_xll.qlInterpolationInterpolate(B12Minterpolation,R112,TRUE)</f>
        <v>#VALUE!</v>
      </c>
    </row>
    <row r="113" spans="18:21" x14ac:dyDescent="0.2">
      <c r="R113" s="1021">
        <f>_xll.qlCalendarAdvance(Calendar,R112,"1D","f")</f>
        <v>42335</v>
      </c>
      <c r="S113" s="1020">
        <f>_xll.qlCalendarAdvance(Calendar,R113,$F$1,"mf",,Trigger)</f>
        <v>42702</v>
      </c>
      <c r="T113" s="1019">
        <f>_xll.qlDayCounterYearFraction(DayCounter,R113,S113,,,Trigger)</f>
        <v>1.0054794520547945</v>
      </c>
      <c r="U113" s="1018" t="e">
        <f>_xll.qlInterpolationInterpolate(B12Minterpolation,R113,TRUE)</f>
        <v>#VALUE!</v>
      </c>
    </row>
    <row r="114" spans="18:21" x14ac:dyDescent="0.2">
      <c r="R114" s="1021">
        <f>_xll.qlCalendarAdvance(Calendar,R113,"1D","f")</f>
        <v>42338</v>
      </c>
      <c r="S114" s="1020">
        <f>_xll.qlCalendarAdvance(Calendar,R114,$F$1,"mf",,Trigger)</f>
        <v>42704</v>
      </c>
      <c r="T114" s="1019">
        <f>_xll.qlDayCounterYearFraction(DayCounter,R114,S114,,,Trigger)</f>
        <v>1.0027397260273974</v>
      </c>
      <c r="U114" s="1018" t="e">
        <f>_xll.qlInterpolationInterpolate(B12Minterpolation,R114,TRUE)</f>
        <v>#VALUE!</v>
      </c>
    </row>
    <row r="115" spans="18:21" x14ac:dyDescent="0.2">
      <c r="R115" s="1021">
        <f>_xll.qlCalendarAdvance(Calendar,R114,"1D","f")</f>
        <v>42339</v>
      </c>
      <c r="S115" s="1020">
        <f>_xll.qlCalendarAdvance(Calendar,R115,$F$1,"mf",,Trigger)</f>
        <v>42705</v>
      </c>
      <c r="T115" s="1019">
        <f>_xll.qlDayCounterYearFraction(DayCounter,R115,S115,,,Trigger)</f>
        <v>1.0027397260273974</v>
      </c>
      <c r="U115" s="1018" t="e">
        <f>_xll.qlInterpolationInterpolate(B12Minterpolation,R115,TRUE)</f>
        <v>#VALUE!</v>
      </c>
    </row>
    <row r="116" spans="18:21" x14ac:dyDescent="0.2">
      <c r="R116" s="1021">
        <f>_xll.qlCalendarAdvance(Calendar,R115,"1D","f")</f>
        <v>42340</v>
      </c>
      <c r="S116" s="1020">
        <f>_xll.qlCalendarAdvance(Calendar,R116,$F$1,"mf",,Trigger)</f>
        <v>42706</v>
      </c>
      <c r="T116" s="1019">
        <f>_xll.qlDayCounterYearFraction(DayCounter,R116,S116,,,Trigger)</f>
        <v>1.0027397260273974</v>
      </c>
      <c r="U116" s="1018" t="e">
        <f>_xll.qlInterpolationInterpolate(B12Minterpolation,R116,TRUE)</f>
        <v>#VALUE!</v>
      </c>
    </row>
    <row r="117" spans="18:21" x14ac:dyDescent="0.2">
      <c r="R117" s="1021">
        <f>_xll.qlCalendarAdvance(Calendar,R116,"1D","f")</f>
        <v>42341</v>
      </c>
      <c r="S117" s="1020">
        <f>_xll.qlCalendarAdvance(Calendar,R117,$F$1,"mf",,Trigger)</f>
        <v>42709</v>
      </c>
      <c r="T117" s="1019">
        <f>_xll.qlDayCounterYearFraction(DayCounter,R117,S117,,,Trigger)</f>
        <v>1.0082191780821919</v>
      </c>
      <c r="U117" s="1018" t="e">
        <f>_xll.qlInterpolationInterpolate(B12Minterpolation,R117,TRUE)</f>
        <v>#VALUE!</v>
      </c>
    </row>
    <row r="118" spans="18:21" x14ac:dyDescent="0.2">
      <c r="R118" s="1021">
        <f>_xll.qlCalendarAdvance(Calendar,R117,"1D","f")</f>
        <v>42342</v>
      </c>
      <c r="S118" s="1020">
        <f>_xll.qlCalendarAdvance(Calendar,R118,$F$1,"mf",,Trigger)</f>
        <v>42709</v>
      </c>
      <c r="T118" s="1019">
        <f>_xll.qlDayCounterYearFraction(DayCounter,R118,S118,,,Trigger)</f>
        <v>1.0054794520547945</v>
      </c>
      <c r="U118" s="1018" t="e">
        <f>_xll.qlInterpolationInterpolate(B12Minterpolation,R118,TRUE)</f>
        <v>#VALUE!</v>
      </c>
    </row>
    <row r="119" spans="18:21" x14ac:dyDescent="0.2">
      <c r="R119" s="1021">
        <f>_xll.qlCalendarAdvance(Calendar,R118,"1D","f")</f>
        <v>42345</v>
      </c>
      <c r="S119" s="1020">
        <f>_xll.qlCalendarAdvance(Calendar,R119,$F$1,"mf",,Trigger)</f>
        <v>42711</v>
      </c>
      <c r="T119" s="1019">
        <f>_xll.qlDayCounterYearFraction(DayCounter,R119,S119,,,Trigger)</f>
        <v>1.0027397260273974</v>
      </c>
      <c r="U119" s="1018" t="e">
        <f>_xll.qlInterpolationInterpolate(B12Minterpolation,R119,TRUE)</f>
        <v>#VALUE!</v>
      </c>
    </row>
    <row r="120" spans="18:21" x14ac:dyDescent="0.2">
      <c r="R120" s="1021">
        <f>_xll.qlCalendarAdvance(Calendar,R119,"1D","f")</f>
        <v>42346</v>
      </c>
      <c r="S120" s="1020">
        <f>_xll.qlCalendarAdvance(Calendar,R120,$F$1,"mf",,Trigger)</f>
        <v>42712</v>
      </c>
      <c r="T120" s="1019">
        <f>_xll.qlDayCounterYearFraction(DayCounter,R120,S120,,,Trigger)</f>
        <v>1.0027397260273974</v>
      </c>
      <c r="U120" s="1018" t="e">
        <f>_xll.qlInterpolationInterpolate(B12Minterpolation,R120,TRUE)</f>
        <v>#VALUE!</v>
      </c>
    </row>
    <row r="121" spans="18:21" x14ac:dyDescent="0.2">
      <c r="R121" s="1021">
        <f>_xll.qlCalendarAdvance(Calendar,R120,"1D","f")</f>
        <v>42347</v>
      </c>
      <c r="S121" s="1020">
        <f>_xll.qlCalendarAdvance(Calendar,R121,$F$1,"mf",,Trigger)</f>
        <v>42713</v>
      </c>
      <c r="T121" s="1019">
        <f>_xll.qlDayCounterYearFraction(DayCounter,R121,S121,,,Trigger)</f>
        <v>1.0027397260273974</v>
      </c>
      <c r="U121" s="1018" t="e">
        <f>_xll.qlInterpolationInterpolate(B12Minterpolation,R121,TRUE)</f>
        <v>#VALUE!</v>
      </c>
    </row>
    <row r="122" spans="18:21" x14ac:dyDescent="0.2">
      <c r="R122" s="1021">
        <f>_xll.qlCalendarAdvance(Calendar,R121,"1D","f")</f>
        <v>42348</v>
      </c>
      <c r="S122" s="1020">
        <f>_xll.qlCalendarAdvance(Calendar,R122,$F$1,"mf",,Trigger)</f>
        <v>42716</v>
      </c>
      <c r="T122" s="1019">
        <f>_xll.qlDayCounterYearFraction(DayCounter,R122,S122,,,Trigger)</f>
        <v>1.0082191780821919</v>
      </c>
      <c r="U122" s="1018" t="e">
        <f>_xll.qlInterpolationInterpolate(B12Minterpolation,R122,TRUE)</f>
        <v>#VALUE!</v>
      </c>
    </row>
    <row r="123" spans="18:21" x14ac:dyDescent="0.2">
      <c r="R123" s="1021">
        <f>_xll.qlCalendarAdvance(Calendar,R122,"1D","f")</f>
        <v>42349</v>
      </c>
      <c r="S123" s="1020">
        <f>_xll.qlCalendarAdvance(Calendar,R123,$F$1,"mf",,Trigger)</f>
        <v>42716</v>
      </c>
      <c r="T123" s="1019">
        <f>_xll.qlDayCounterYearFraction(DayCounter,R123,S123,,,Trigger)</f>
        <v>1.0054794520547945</v>
      </c>
      <c r="U123" s="1018" t="e">
        <f>_xll.qlInterpolationInterpolate(B12Minterpolation,R123,TRUE)</f>
        <v>#VALUE!</v>
      </c>
    </row>
    <row r="124" spans="18:21" x14ac:dyDescent="0.2">
      <c r="R124" s="1021">
        <f>_xll.qlCalendarAdvance(Calendar,R123,"1D","f")</f>
        <v>42352</v>
      </c>
      <c r="S124" s="1020">
        <f>_xll.qlCalendarAdvance(Calendar,R124,$F$1,"mf",,Trigger)</f>
        <v>42718</v>
      </c>
      <c r="T124" s="1019">
        <f>_xll.qlDayCounterYearFraction(DayCounter,R124,S124,,,Trigger)</f>
        <v>1.0027397260273974</v>
      </c>
      <c r="U124" s="1018" t="e">
        <f>_xll.qlInterpolationInterpolate(B12Minterpolation,R124,TRUE)</f>
        <v>#VALUE!</v>
      </c>
    </row>
    <row r="125" spans="18:21" x14ac:dyDescent="0.2">
      <c r="R125" s="1021">
        <f>_xll.qlCalendarAdvance(Calendar,R124,"1D","f")</f>
        <v>42353</v>
      </c>
      <c r="S125" s="1020">
        <f>_xll.qlCalendarAdvance(Calendar,R125,$F$1,"mf",,Trigger)</f>
        <v>42719</v>
      </c>
      <c r="T125" s="1019">
        <f>_xll.qlDayCounterYearFraction(DayCounter,R125,S125,,,Trigger)</f>
        <v>1.0027397260273974</v>
      </c>
      <c r="U125" s="1018" t="e">
        <f>_xll.qlInterpolationInterpolate(B12Minterpolation,R125,TRUE)</f>
        <v>#VALUE!</v>
      </c>
    </row>
    <row r="126" spans="18:21" x14ac:dyDescent="0.2">
      <c r="R126" s="1021">
        <f>_xll.qlCalendarAdvance(Calendar,R125,"1D","f")</f>
        <v>42354</v>
      </c>
      <c r="S126" s="1020">
        <f>_xll.qlCalendarAdvance(Calendar,R126,$F$1,"mf",,Trigger)</f>
        <v>42720</v>
      </c>
      <c r="T126" s="1019">
        <f>_xll.qlDayCounterYearFraction(DayCounter,R126,S126,,,Trigger)</f>
        <v>1.0027397260273974</v>
      </c>
      <c r="U126" s="1018" t="e">
        <f>_xll.qlInterpolationInterpolate(B12Minterpolation,R126,TRUE)</f>
        <v>#VALUE!</v>
      </c>
    </row>
    <row r="127" spans="18:21" x14ac:dyDescent="0.2">
      <c r="R127" s="1021">
        <f>_xll.qlCalendarAdvance(Calendar,R126,"1D","f")</f>
        <v>42355</v>
      </c>
      <c r="S127" s="1020">
        <f>_xll.qlCalendarAdvance(Calendar,R127,$F$1,"mf",,Trigger)</f>
        <v>42723</v>
      </c>
      <c r="T127" s="1019">
        <f>_xll.qlDayCounterYearFraction(DayCounter,R127,S127,,,Trigger)</f>
        <v>1.0082191780821919</v>
      </c>
      <c r="U127" s="1018" t="e">
        <f>_xll.qlInterpolationInterpolate(B12Minterpolation,R127,TRUE)</f>
        <v>#VALUE!</v>
      </c>
    </row>
    <row r="128" spans="18:21" x14ac:dyDescent="0.2">
      <c r="R128" s="1021">
        <f>_xll.qlCalendarAdvance(Calendar,R127,"1D","f")</f>
        <v>42356</v>
      </c>
      <c r="S128" s="1020">
        <f>_xll.qlCalendarAdvance(Calendar,R128,$F$1,"mf",,Trigger)</f>
        <v>42723</v>
      </c>
      <c r="T128" s="1019">
        <f>_xll.qlDayCounterYearFraction(DayCounter,R128,S128,,,Trigger)</f>
        <v>1.0054794520547945</v>
      </c>
      <c r="U128" s="1018" t="e">
        <f>_xll.qlInterpolationInterpolate(B12Minterpolation,R128,TRUE)</f>
        <v>#VALUE!</v>
      </c>
    </row>
    <row r="129" spans="18:21" x14ac:dyDescent="0.2">
      <c r="R129" s="1021">
        <f>_xll.qlCalendarAdvance(Calendar,R128,"1D","f")</f>
        <v>42359</v>
      </c>
      <c r="S129" s="1020">
        <f>_xll.qlCalendarAdvance(Calendar,R129,$F$1,"mf",,Trigger)</f>
        <v>42725</v>
      </c>
      <c r="T129" s="1019">
        <f>_xll.qlDayCounterYearFraction(DayCounter,R129,S129,,,Trigger)</f>
        <v>1.0027397260273974</v>
      </c>
      <c r="U129" s="1018" t="e">
        <f>_xll.qlInterpolationInterpolate(B12Minterpolation,R129,TRUE)</f>
        <v>#VALUE!</v>
      </c>
    </row>
    <row r="130" spans="18:21" x14ac:dyDescent="0.2">
      <c r="R130" s="1021">
        <f>_xll.qlCalendarAdvance(Calendar,R129,"1D","f")</f>
        <v>42360</v>
      </c>
      <c r="S130" s="1020">
        <f>_xll.qlCalendarAdvance(Calendar,R130,$F$1,"mf",,Trigger)</f>
        <v>42726</v>
      </c>
      <c r="T130" s="1019">
        <f>_xll.qlDayCounterYearFraction(DayCounter,R130,S130,,,Trigger)</f>
        <v>1.0027397260273974</v>
      </c>
      <c r="U130" s="1018" t="e">
        <f>_xll.qlInterpolationInterpolate(B12Minterpolation,R130,TRUE)</f>
        <v>#VALUE!</v>
      </c>
    </row>
    <row r="131" spans="18:21" x14ac:dyDescent="0.2">
      <c r="R131" s="1021">
        <f>_xll.qlCalendarAdvance(Calendar,R130,"1D","f")</f>
        <v>42361</v>
      </c>
      <c r="S131" s="1020">
        <f>_xll.qlCalendarAdvance(Calendar,R131,$F$1,"mf",,Trigger)</f>
        <v>42727</v>
      </c>
      <c r="T131" s="1019">
        <f>_xll.qlDayCounterYearFraction(DayCounter,R131,S131,,,Trigger)</f>
        <v>1.0027397260273974</v>
      </c>
      <c r="U131" s="1018" t="e">
        <f>_xll.qlInterpolationInterpolate(B12Minterpolation,R131,TRUE)</f>
        <v>#VALUE!</v>
      </c>
    </row>
    <row r="132" spans="18:21" x14ac:dyDescent="0.2">
      <c r="R132" s="1021">
        <f>_xll.qlCalendarAdvance(Calendar,R131,"1D","f")</f>
        <v>42362</v>
      </c>
      <c r="S132" s="1020">
        <f>_xll.qlCalendarAdvance(Calendar,R132,$F$1,"mf",,Trigger)</f>
        <v>42732</v>
      </c>
      <c r="T132" s="1019">
        <f>_xll.qlDayCounterYearFraction(DayCounter,R132,S132,,,Trigger)</f>
        <v>1.0136986301369864</v>
      </c>
      <c r="U132" s="1018" t="e">
        <f>_xll.qlInterpolationInterpolate(B12Minterpolation,R132,TRUE)</f>
        <v>#VALUE!</v>
      </c>
    </row>
    <row r="133" spans="18:21" x14ac:dyDescent="0.2">
      <c r="R133" s="1021">
        <f>_xll.qlCalendarAdvance(Calendar,R132,"1D","f")</f>
        <v>42367</v>
      </c>
      <c r="S133" s="1020">
        <f>_xll.qlCalendarAdvance(Calendar,R133,$F$1,"mf",,Trigger)</f>
        <v>42733</v>
      </c>
      <c r="T133" s="1019">
        <f>_xll.qlDayCounterYearFraction(DayCounter,R133,S133,,,Trigger)</f>
        <v>1.0027397260273974</v>
      </c>
      <c r="U133" s="1018" t="e">
        <f>_xll.qlInterpolationInterpolate(B12Minterpolation,R133,TRUE)</f>
        <v>#VALUE!</v>
      </c>
    </row>
    <row r="134" spans="18:21" x14ac:dyDescent="0.2">
      <c r="R134" s="1021">
        <f>_xll.qlCalendarAdvance(Calendar,R133,"1D","f")</f>
        <v>42368</v>
      </c>
      <c r="S134" s="1020">
        <f>_xll.qlCalendarAdvance(Calendar,R134,$F$1,"mf",,Trigger)</f>
        <v>42734</v>
      </c>
      <c r="T134" s="1019">
        <f>_xll.qlDayCounterYearFraction(DayCounter,R134,S134,,,Trigger)</f>
        <v>1.0027397260273974</v>
      </c>
      <c r="U134" s="1018" t="e">
        <f>_xll.qlInterpolationInterpolate(B12Minterpolation,R134,TRUE)</f>
        <v>#VALUE!</v>
      </c>
    </row>
    <row r="135" spans="18:21" x14ac:dyDescent="0.2">
      <c r="R135" s="1021">
        <f>_xll.qlCalendarAdvance(Calendar,R134,"1D","f")</f>
        <v>42369</v>
      </c>
      <c r="S135" s="1020">
        <f>_xll.qlCalendarAdvance(Calendar,R135,$F$1,"mf",,Trigger)</f>
        <v>42734</v>
      </c>
      <c r="T135" s="1019">
        <f>_xll.qlDayCounterYearFraction(DayCounter,R135,S135,,,Trigger)</f>
        <v>1</v>
      </c>
      <c r="U135" s="1018" t="e">
        <f>_xll.qlInterpolationInterpolate(B12Minterpolation,R135,TRUE)</f>
        <v>#VALUE!</v>
      </c>
    </row>
    <row r="136" spans="18:21" x14ac:dyDescent="0.2">
      <c r="R136" s="1021">
        <f>_xll.qlCalendarAdvance(Calendar,R135,"1D","f")</f>
        <v>42373</v>
      </c>
      <c r="S136" s="1020">
        <f>_xll.qlCalendarAdvance(Calendar,R136,$F$1,"mf",,Trigger)</f>
        <v>42739</v>
      </c>
      <c r="T136" s="1019">
        <f>_xll.qlDayCounterYearFraction(DayCounter,R136,S136,,,Trigger)</f>
        <v>1.0027397260273974</v>
      </c>
      <c r="U136" s="1018" t="e">
        <f>_xll.qlInterpolationInterpolate(B12Minterpolation,R136,TRUE)</f>
        <v>#VALUE!</v>
      </c>
    </row>
    <row r="137" spans="18:21" x14ac:dyDescent="0.2">
      <c r="R137" s="1021">
        <f>_xll.qlCalendarAdvance(Calendar,R136,"1D","f")</f>
        <v>42374</v>
      </c>
      <c r="S137" s="1020">
        <f>_xll.qlCalendarAdvance(Calendar,R137,$F$1,"mf",,Trigger)</f>
        <v>42740</v>
      </c>
      <c r="T137" s="1019">
        <f>_xll.qlDayCounterYearFraction(DayCounter,R137,S137,,,Trigger)</f>
        <v>1.0027397260273974</v>
      </c>
      <c r="U137" s="1018" t="e">
        <f>_xll.qlInterpolationInterpolate(B12Minterpolation,R137,TRUE)</f>
        <v>#VALUE!</v>
      </c>
    </row>
    <row r="138" spans="18:21" x14ac:dyDescent="0.2">
      <c r="R138" s="1021">
        <f>_xll.qlCalendarAdvance(Calendar,R137,"1D","f")</f>
        <v>42375</v>
      </c>
      <c r="S138" s="1020">
        <f>_xll.qlCalendarAdvance(Calendar,R138,$F$1,"mf",,Trigger)</f>
        <v>42741</v>
      </c>
      <c r="T138" s="1019">
        <f>_xll.qlDayCounterYearFraction(DayCounter,R138,S138,,,Trigger)</f>
        <v>1.0027397260273974</v>
      </c>
      <c r="U138" s="1018" t="e">
        <f>_xll.qlInterpolationInterpolate(B12Minterpolation,R138,TRUE)</f>
        <v>#VALUE!</v>
      </c>
    </row>
    <row r="139" spans="18:21" x14ac:dyDescent="0.2">
      <c r="R139" s="1021">
        <f>_xll.qlCalendarAdvance(Calendar,R138,"1D","f")</f>
        <v>42376</v>
      </c>
      <c r="S139" s="1020">
        <f>_xll.qlCalendarAdvance(Calendar,R139,$F$1,"mf",,Trigger)</f>
        <v>42744</v>
      </c>
      <c r="T139" s="1019">
        <f>_xll.qlDayCounterYearFraction(DayCounter,R139,S139,,,Trigger)</f>
        <v>1.0082191780821919</v>
      </c>
      <c r="U139" s="1018" t="e">
        <f>_xll.qlInterpolationInterpolate(B12Minterpolation,R139,TRUE)</f>
        <v>#VALUE!</v>
      </c>
    </row>
    <row r="140" spans="18:21" x14ac:dyDescent="0.2">
      <c r="R140" s="1021">
        <f>_xll.qlCalendarAdvance(Calendar,R139,"1D","f")</f>
        <v>42377</v>
      </c>
      <c r="S140" s="1020">
        <f>_xll.qlCalendarAdvance(Calendar,R140,$F$1,"mf",,Trigger)</f>
        <v>42744</v>
      </c>
      <c r="T140" s="1019">
        <f>_xll.qlDayCounterYearFraction(DayCounter,R140,S140,,,Trigger)</f>
        <v>1.0054794520547945</v>
      </c>
      <c r="U140" s="1018" t="e">
        <f>_xll.qlInterpolationInterpolate(B12Minterpolation,R140,TRUE)</f>
        <v>#VALUE!</v>
      </c>
    </row>
    <row r="141" spans="18:21" x14ac:dyDescent="0.2">
      <c r="R141" s="1021">
        <f>_xll.qlCalendarAdvance(Calendar,R140,"1D","f")</f>
        <v>42380</v>
      </c>
      <c r="S141" s="1020">
        <f>_xll.qlCalendarAdvance(Calendar,R141,$F$1,"mf",,Trigger)</f>
        <v>42746</v>
      </c>
      <c r="T141" s="1019">
        <f>_xll.qlDayCounterYearFraction(DayCounter,R141,S141,,,Trigger)</f>
        <v>1.0027397260273974</v>
      </c>
      <c r="U141" s="1018" t="e">
        <f>_xll.qlInterpolationInterpolate(B12Minterpolation,R141,TRUE)</f>
        <v>#VALUE!</v>
      </c>
    </row>
    <row r="142" spans="18:21" x14ac:dyDescent="0.2">
      <c r="R142" s="1021">
        <f>_xll.qlCalendarAdvance(Calendar,R141,"1D","f")</f>
        <v>42381</v>
      </c>
      <c r="S142" s="1020">
        <f>_xll.qlCalendarAdvance(Calendar,R142,$F$1,"mf",,Trigger)</f>
        <v>42747</v>
      </c>
      <c r="T142" s="1019">
        <f>_xll.qlDayCounterYearFraction(DayCounter,R142,S142,,,Trigger)</f>
        <v>1.0027397260273974</v>
      </c>
      <c r="U142" s="1018" t="e">
        <f>_xll.qlInterpolationInterpolate(B12Minterpolation,R142,TRUE)</f>
        <v>#VALUE!</v>
      </c>
    </row>
    <row r="143" spans="18:21" x14ac:dyDescent="0.2">
      <c r="R143" s="1021">
        <f>_xll.qlCalendarAdvance(Calendar,R142,"1D","f")</f>
        <v>42382</v>
      </c>
      <c r="S143" s="1020">
        <f>_xll.qlCalendarAdvance(Calendar,R143,$F$1,"mf",,Trigger)</f>
        <v>42748</v>
      </c>
      <c r="T143" s="1019">
        <f>_xll.qlDayCounterYearFraction(DayCounter,R143,S143,,,Trigger)</f>
        <v>1.0027397260273974</v>
      </c>
      <c r="U143" s="1018" t="e">
        <f>_xll.qlInterpolationInterpolate(B12Minterpolation,R143,TRUE)</f>
        <v>#VALUE!</v>
      </c>
    </row>
    <row r="144" spans="18:21" x14ac:dyDescent="0.2">
      <c r="R144" s="1021">
        <f>_xll.qlCalendarAdvance(Calendar,R143,"1D","f")</f>
        <v>42383</v>
      </c>
      <c r="S144" s="1020">
        <f>_xll.qlCalendarAdvance(Calendar,R144,$F$1,"mf",,Trigger)</f>
        <v>42751</v>
      </c>
      <c r="T144" s="1019">
        <f>_xll.qlDayCounterYearFraction(DayCounter,R144,S144,,,Trigger)</f>
        <v>1.0082191780821919</v>
      </c>
      <c r="U144" s="1018" t="e">
        <f>_xll.qlInterpolationInterpolate(B12Minterpolation,R144,TRUE)</f>
        <v>#VALUE!</v>
      </c>
    </row>
    <row r="145" spans="18:21" x14ac:dyDescent="0.2">
      <c r="R145" s="1021">
        <f>_xll.qlCalendarAdvance(Calendar,R144,"1D","f")</f>
        <v>42384</v>
      </c>
      <c r="S145" s="1020">
        <f>_xll.qlCalendarAdvance(Calendar,R145,$F$1,"mf",,Trigger)</f>
        <v>42751</v>
      </c>
      <c r="T145" s="1019">
        <f>_xll.qlDayCounterYearFraction(DayCounter,R145,S145,,,Trigger)</f>
        <v>1.0054794520547945</v>
      </c>
      <c r="U145" s="1018" t="e">
        <f>_xll.qlInterpolationInterpolate(B12Minterpolation,R145,TRUE)</f>
        <v>#VALUE!</v>
      </c>
    </row>
    <row r="146" spans="18:21" x14ac:dyDescent="0.2">
      <c r="R146" s="1021">
        <f>_xll.qlCalendarAdvance(Calendar,R145,"1D","f")</f>
        <v>42387</v>
      </c>
      <c r="S146" s="1020">
        <f>_xll.qlCalendarAdvance(Calendar,R146,$F$1,"mf",,Trigger)</f>
        <v>42753</v>
      </c>
      <c r="T146" s="1019">
        <f>_xll.qlDayCounterYearFraction(DayCounter,R146,S146,,,Trigger)</f>
        <v>1.0027397260273974</v>
      </c>
      <c r="U146" s="1018" t="e">
        <f>_xll.qlInterpolationInterpolate(B12Minterpolation,R146,TRUE)</f>
        <v>#VALUE!</v>
      </c>
    </row>
    <row r="147" spans="18:21" x14ac:dyDescent="0.2">
      <c r="R147" s="1021">
        <f>_xll.qlCalendarAdvance(Calendar,R146,"1D","f")</f>
        <v>42388</v>
      </c>
      <c r="S147" s="1020">
        <f>_xll.qlCalendarAdvance(Calendar,R147,$F$1,"mf",,Trigger)</f>
        <v>42754</v>
      </c>
      <c r="T147" s="1019">
        <f>_xll.qlDayCounterYearFraction(DayCounter,R147,S147,,,Trigger)</f>
        <v>1.0027397260273974</v>
      </c>
      <c r="U147" s="1018" t="e">
        <f>_xll.qlInterpolationInterpolate(B12Minterpolation,R147,TRUE)</f>
        <v>#VALUE!</v>
      </c>
    </row>
    <row r="148" spans="18:21" x14ac:dyDescent="0.2">
      <c r="R148" s="1021">
        <f>_xll.qlCalendarAdvance(Calendar,R147,"1D","f")</f>
        <v>42389</v>
      </c>
      <c r="S148" s="1020">
        <f>_xll.qlCalendarAdvance(Calendar,R148,$F$1,"mf",,Trigger)</f>
        <v>42755</v>
      </c>
      <c r="T148" s="1019">
        <f>_xll.qlDayCounterYearFraction(DayCounter,R148,S148,,,Trigger)</f>
        <v>1.0027397260273974</v>
      </c>
      <c r="U148" s="1018" t="e">
        <f>_xll.qlInterpolationInterpolate(B12Minterpolation,R148,TRUE)</f>
        <v>#VALUE!</v>
      </c>
    </row>
    <row r="149" spans="18:21" x14ac:dyDescent="0.2">
      <c r="R149" s="1021">
        <f>_xll.qlCalendarAdvance(Calendar,R148,"1D","f")</f>
        <v>42390</v>
      </c>
      <c r="S149" s="1020">
        <f>_xll.qlCalendarAdvance(Calendar,R149,$F$1,"mf",,Trigger)</f>
        <v>42758</v>
      </c>
      <c r="T149" s="1019">
        <f>_xll.qlDayCounterYearFraction(DayCounter,R149,S149,,,Trigger)</f>
        <v>1.0082191780821919</v>
      </c>
      <c r="U149" s="1018" t="e">
        <f>_xll.qlInterpolationInterpolate(B12Minterpolation,R149,TRUE)</f>
        <v>#VALUE!</v>
      </c>
    </row>
    <row r="150" spans="18:21" x14ac:dyDescent="0.2">
      <c r="R150" s="1021">
        <f>_xll.qlCalendarAdvance(Calendar,R149,"1D","f")</f>
        <v>42391</v>
      </c>
      <c r="S150" s="1020">
        <f>_xll.qlCalendarAdvance(Calendar,R150,$F$1,"mf",,Trigger)</f>
        <v>42758</v>
      </c>
      <c r="T150" s="1019">
        <f>_xll.qlDayCounterYearFraction(DayCounter,R150,S150,,,Trigger)</f>
        <v>1.0054794520547945</v>
      </c>
      <c r="U150" s="1018" t="e">
        <f>_xll.qlInterpolationInterpolate(B12Minterpolation,R150,TRUE)</f>
        <v>#VALUE!</v>
      </c>
    </row>
    <row r="151" spans="18:21" x14ac:dyDescent="0.2">
      <c r="R151" s="1021">
        <f>_xll.qlCalendarAdvance(Calendar,R150,"1D","f")</f>
        <v>42394</v>
      </c>
      <c r="S151" s="1020">
        <f>_xll.qlCalendarAdvance(Calendar,R151,$F$1,"mf",,Trigger)</f>
        <v>42760</v>
      </c>
      <c r="T151" s="1019">
        <f>_xll.qlDayCounterYearFraction(DayCounter,R151,S151,,,Trigger)</f>
        <v>1.0027397260273974</v>
      </c>
      <c r="U151" s="1018" t="e">
        <f>_xll.qlInterpolationInterpolate(B12Minterpolation,R151,TRUE)</f>
        <v>#VALUE!</v>
      </c>
    </row>
    <row r="152" spans="18:21" x14ac:dyDescent="0.2">
      <c r="R152" s="1021">
        <f>_xll.qlCalendarAdvance(Calendar,R151,"1D","f")</f>
        <v>42395</v>
      </c>
      <c r="S152" s="1020">
        <f>_xll.qlCalendarAdvance(Calendar,R152,$F$1,"mf",,Trigger)</f>
        <v>42761</v>
      </c>
      <c r="T152" s="1019">
        <f>_xll.qlDayCounterYearFraction(DayCounter,R152,S152,,,Trigger)</f>
        <v>1.0027397260273974</v>
      </c>
      <c r="U152" s="1018" t="e">
        <f>_xll.qlInterpolationInterpolate(B12Minterpolation,R152,TRUE)</f>
        <v>#VALUE!</v>
      </c>
    </row>
    <row r="153" spans="18:21" x14ac:dyDescent="0.2">
      <c r="R153" s="1021">
        <f>_xll.qlCalendarAdvance(Calendar,R152,"1D","f")</f>
        <v>42396</v>
      </c>
      <c r="S153" s="1020">
        <f>_xll.qlCalendarAdvance(Calendar,R153,$F$1,"mf",,Trigger)</f>
        <v>42762</v>
      </c>
      <c r="T153" s="1019">
        <f>_xll.qlDayCounterYearFraction(DayCounter,R153,S153,,,Trigger)</f>
        <v>1.0027397260273974</v>
      </c>
      <c r="U153" s="1018" t="e">
        <f>_xll.qlInterpolationInterpolate(B12Minterpolation,R153,TRUE)</f>
        <v>#VALUE!</v>
      </c>
    </row>
    <row r="154" spans="18:21" x14ac:dyDescent="0.2">
      <c r="R154" s="1021">
        <f>_xll.qlCalendarAdvance(Calendar,R153,"1D","f")</f>
        <v>42397</v>
      </c>
      <c r="S154" s="1020">
        <f>_xll.qlCalendarAdvance(Calendar,R154,$F$1,"mf",,Trigger)</f>
        <v>42765</v>
      </c>
      <c r="T154" s="1019">
        <f>_xll.qlDayCounterYearFraction(DayCounter,R154,S154,,,Trigger)</f>
        <v>1.0082191780821919</v>
      </c>
      <c r="U154" s="1018" t="e">
        <f>_xll.qlInterpolationInterpolate(B12Minterpolation,R154,TRUE)</f>
        <v>#VALUE!</v>
      </c>
    </row>
    <row r="155" spans="18:21" x14ac:dyDescent="0.2">
      <c r="R155" s="1021">
        <f>_xll.qlCalendarAdvance(Calendar,R154,"1D","f")</f>
        <v>42398</v>
      </c>
      <c r="S155" s="1020">
        <f>_xll.qlCalendarAdvance(Calendar,R155,$F$1,"mf",,Trigger)</f>
        <v>42765</v>
      </c>
      <c r="T155" s="1019">
        <f>_xll.qlDayCounterYearFraction(DayCounter,R155,S155,,,Trigger)</f>
        <v>1.0054794520547945</v>
      </c>
      <c r="U155" s="1018" t="e">
        <f>_xll.qlInterpolationInterpolate(B12Minterpolation,R155,TRUE)</f>
        <v>#VALUE!</v>
      </c>
    </row>
    <row r="156" spans="18:21" x14ac:dyDescent="0.2">
      <c r="R156" s="1021">
        <f>_xll.qlCalendarAdvance(Calendar,R155,"1D","f")</f>
        <v>42401</v>
      </c>
      <c r="S156" s="1020">
        <f>_xll.qlCalendarAdvance(Calendar,R156,$F$1,"mf",,Trigger)</f>
        <v>42767</v>
      </c>
      <c r="T156" s="1019">
        <f>_xll.qlDayCounterYearFraction(DayCounter,R156,S156,,,Trigger)</f>
        <v>1.0027397260273974</v>
      </c>
      <c r="U156" s="1018" t="e">
        <f>_xll.qlInterpolationInterpolate(B12Minterpolation,R156,TRUE)</f>
        <v>#VALUE!</v>
      </c>
    </row>
    <row r="157" spans="18:21" x14ac:dyDescent="0.2">
      <c r="R157" s="1021">
        <f>_xll.qlCalendarAdvance(Calendar,R156,"1D","f")</f>
        <v>42402</v>
      </c>
      <c r="S157" s="1020">
        <f>_xll.qlCalendarAdvance(Calendar,R157,$F$1,"mf",,Trigger)</f>
        <v>42768</v>
      </c>
      <c r="T157" s="1019">
        <f>_xll.qlDayCounterYearFraction(DayCounter,R157,S157,,,Trigger)</f>
        <v>1.0027397260273974</v>
      </c>
      <c r="U157" s="1018" t="e">
        <f>_xll.qlInterpolationInterpolate(B12Minterpolation,R157,TRUE)</f>
        <v>#VALUE!</v>
      </c>
    </row>
    <row r="158" spans="18:21" x14ac:dyDescent="0.2">
      <c r="R158" s="1021">
        <f>_xll.qlCalendarAdvance(Calendar,R157,"1D","f")</f>
        <v>42403</v>
      </c>
      <c r="S158" s="1020">
        <f>_xll.qlCalendarAdvance(Calendar,R158,$F$1,"mf",,Trigger)</f>
        <v>42769</v>
      </c>
      <c r="T158" s="1019">
        <f>_xll.qlDayCounterYearFraction(DayCounter,R158,S158,,,Trigger)</f>
        <v>1.0027397260273974</v>
      </c>
      <c r="U158" s="1018" t="e">
        <f>_xll.qlInterpolationInterpolate(B12Minterpolation,R158,TRUE)</f>
        <v>#VALUE!</v>
      </c>
    </row>
    <row r="159" spans="18:21" x14ac:dyDescent="0.2">
      <c r="R159" s="1021">
        <f>_xll.qlCalendarAdvance(Calendar,R158,"1D","f")</f>
        <v>42404</v>
      </c>
      <c r="S159" s="1020">
        <f>_xll.qlCalendarAdvance(Calendar,R159,$F$1,"mf",,Trigger)</f>
        <v>42772</v>
      </c>
      <c r="T159" s="1019">
        <f>_xll.qlDayCounterYearFraction(DayCounter,R159,S159,,,Trigger)</f>
        <v>1.0082191780821919</v>
      </c>
      <c r="U159" s="1018" t="e">
        <f>_xll.qlInterpolationInterpolate(B12Minterpolation,R159,TRUE)</f>
        <v>#VALUE!</v>
      </c>
    </row>
    <row r="160" spans="18:21" x14ac:dyDescent="0.2">
      <c r="R160" s="1021">
        <f>_xll.qlCalendarAdvance(Calendar,R159,"1D","f")</f>
        <v>42405</v>
      </c>
      <c r="S160" s="1020">
        <f>_xll.qlCalendarAdvance(Calendar,R160,$F$1,"mf",,Trigger)</f>
        <v>42772</v>
      </c>
      <c r="T160" s="1019">
        <f>_xll.qlDayCounterYearFraction(DayCounter,R160,S160,,,Trigger)</f>
        <v>1.0054794520547945</v>
      </c>
      <c r="U160" s="1018" t="e">
        <f>_xll.qlInterpolationInterpolate(B12Minterpolation,R160,TRUE)</f>
        <v>#VALUE!</v>
      </c>
    </row>
    <row r="161" spans="18:21" x14ac:dyDescent="0.2">
      <c r="R161" s="1021">
        <f>_xll.qlCalendarAdvance(Calendar,R160,"1D","f")</f>
        <v>42408</v>
      </c>
      <c r="S161" s="1020">
        <f>_xll.qlCalendarAdvance(Calendar,R161,$F$1,"mf",,Trigger)</f>
        <v>42774</v>
      </c>
      <c r="T161" s="1019">
        <f>_xll.qlDayCounterYearFraction(DayCounter,R161,S161,,,Trigger)</f>
        <v>1.0027397260273974</v>
      </c>
      <c r="U161" s="1018" t="e">
        <f>_xll.qlInterpolationInterpolate(B12Minterpolation,R161,TRUE)</f>
        <v>#VALUE!</v>
      </c>
    </row>
    <row r="162" spans="18:21" x14ac:dyDescent="0.2">
      <c r="R162" s="1021">
        <f>_xll.qlCalendarAdvance(Calendar,R161,"1D","f")</f>
        <v>42409</v>
      </c>
      <c r="S162" s="1020">
        <f>_xll.qlCalendarAdvance(Calendar,R162,$F$1,"mf",,Trigger)</f>
        <v>42775</v>
      </c>
      <c r="T162" s="1019">
        <f>_xll.qlDayCounterYearFraction(DayCounter,R162,S162,,,Trigger)</f>
        <v>1.0027397260273974</v>
      </c>
      <c r="U162" s="1018" t="e">
        <f>_xll.qlInterpolationInterpolate(B12Minterpolation,R162,TRUE)</f>
        <v>#VALUE!</v>
      </c>
    </row>
    <row r="163" spans="18:21" x14ac:dyDescent="0.2">
      <c r="R163" s="1021">
        <f>_xll.qlCalendarAdvance(Calendar,R162,"1D","f")</f>
        <v>42410</v>
      </c>
      <c r="S163" s="1020">
        <f>_xll.qlCalendarAdvance(Calendar,R163,$F$1,"mf",,Trigger)</f>
        <v>42776</v>
      </c>
      <c r="T163" s="1019">
        <f>_xll.qlDayCounterYearFraction(DayCounter,R163,S163,,,Trigger)</f>
        <v>1.0027397260273974</v>
      </c>
      <c r="U163" s="1018" t="e">
        <f>_xll.qlInterpolationInterpolate(B12Minterpolation,R163,TRUE)</f>
        <v>#VALUE!</v>
      </c>
    </row>
    <row r="164" spans="18:21" x14ac:dyDescent="0.2">
      <c r="R164" s="1021">
        <f>_xll.qlCalendarAdvance(Calendar,R163,"1D","f")</f>
        <v>42411</v>
      </c>
      <c r="S164" s="1020">
        <f>_xll.qlCalendarAdvance(Calendar,R164,$F$1,"mf",,Trigger)</f>
        <v>42779</v>
      </c>
      <c r="T164" s="1019">
        <f>_xll.qlDayCounterYearFraction(DayCounter,R164,S164,,,Trigger)</f>
        <v>1.0082191780821919</v>
      </c>
      <c r="U164" s="1018" t="e">
        <f>_xll.qlInterpolationInterpolate(B12Minterpolation,R164,TRUE)</f>
        <v>#VALUE!</v>
      </c>
    </row>
    <row r="165" spans="18:21" x14ac:dyDescent="0.2">
      <c r="R165" s="1021">
        <f>_xll.qlCalendarAdvance(Calendar,R164,"1D","f")</f>
        <v>42412</v>
      </c>
      <c r="S165" s="1020">
        <f>_xll.qlCalendarAdvance(Calendar,R165,$F$1,"mf",,Trigger)</f>
        <v>42779</v>
      </c>
      <c r="T165" s="1019">
        <f>_xll.qlDayCounterYearFraction(DayCounter,R165,S165,,,Trigger)</f>
        <v>1.0054794520547945</v>
      </c>
      <c r="U165" s="1018" t="e">
        <f>_xll.qlInterpolationInterpolate(B12Minterpolation,R165,TRUE)</f>
        <v>#VALUE!</v>
      </c>
    </row>
    <row r="166" spans="18:21" x14ac:dyDescent="0.2">
      <c r="R166" s="1021">
        <f>_xll.qlCalendarAdvance(Calendar,R165,"1D","f")</f>
        <v>42415</v>
      </c>
      <c r="S166" s="1020">
        <f>_xll.qlCalendarAdvance(Calendar,R166,$F$1,"mf",,Trigger)</f>
        <v>42781</v>
      </c>
      <c r="T166" s="1019">
        <f>_xll.qlDayCounterYearFraction(DayCounter,R166,S166,,,Trigger)</f>
        <v>1.0027397260273974</v>
      </c>
      <c r="U166" s="1018" t="e">
        <f>_xll.qlInterpolationInterpolate(B12Minterpolation,R166,TRUE)</f>
        <v>#VALUE!</v>
      </c>
    </row>
    <row r="167" spans="18:21" x14ac:dyDescent="0.2">
      <c r="R167" s="1021">
        <f>_xll.qlCalendarAdvance(Calendar,R166,"1D","f")</f>
        <v>42416</v>
      </c>
      <c r="S167" s="1020">
        <f>_xll.qlCalendarAdvance(Calendar,R167,$F$1,"mf",,Trigger)</f>
        <v>42782</v>
      </c>
      <c r="T167" s="1019">
        <f>_xll.qlDayCounterYearFraction(DayCounter,R167,S167,,,Trigger)</f>
        <v>1.0027397260273974</v>
      </c>
      <c r="U167" s="1018" t="e">
        <f>_xll.qlInterpolationInterpolate(B12Minterpolation,R167,TRUE)</f>
        <v>#VALUE!</v>
      </c>
    </row>
    <row r="168" spans="18:21" x14ac:dyDescent="0.2">
      <c r="R168" s="1021">
        <f>_xll.qlCalendarAdvance(Calendar,R167,"1D","f")</f>
        <v>42417</v>
      </c>
      <c r="S168" s="1020">
        <f>_xll.qlCalendarAdvance(Calendar,R168,$F$1,"mf",,Trigger)</f>
        <v>42783</v>
      </c>
      <c r="T168" s="1019">
        <f>_xll.qlDayCounterYearFraction(DayCounter,R168,S168,,,Trigger)</f>
        <v>1.0027397260273974</v>
      </c>
      <c r="U168" s="1018" t="e">
        <f>_xll.qlInterpolationInterpolate(B12Minterpolation,R168,TRUE)</f>
        <v>#VALUE!</v>
      </c>
    </row>
    <row r="169" spans="18:21" x14ac:dyDescent="0.2">
      <c r="R169" s="1021">
        <f>_xll.qlCalendarAdvance(Calendar,R168,"1D","f")</f>
        <v>42418</v>
      </c>
      <c r="S169" s="1020">
        <f>_xll.qlCalendarAdvance(Calendar,R169,$F$1,"mf",,Trigger)</f>
        <v>42786</v>
      </c>
      <c r="T169" s="1019">
        <f>_xll.qlDayCounterYearFraction(DayCounter,R169,S169,,,Trigger)</f>
        <v>1.0082191780821919</v>
      </c>
      <c r="U169" s="1018" t="e">
        <f>_xll.qlInterpolationInterpolate(B12Minterpolation,R169,TRUE)</f>
        <v>#VALUE!</v>
      </c>
    </row>
    <row r="170" spans="18:21" x14ac:dyDescent="0.2">
      <c r="R170" s="1021">
        <f>_xll.qlCalendarAdvance(Calendar,R169,"1D","f")</f>
        <v>42419</v>
      </c>
      <c r="S170" s="1020">
        <f>_xll.qlCalendarAdvance(Calendar,R170,$F$1,"mf",,Trigger)</f>
        <v>42786</v>
      </c>
      <c r="T170" s="1019">
        <f>_xll.qlDayCounterYearFraction(DayCounter,R170,S170,,,Trigger)</f>
        <v>1.0054794520547945</v>
      </c>
      <c r="U170" s="1018" t="e">
        <f>_xll.qlInterpolationInterpolate(B12Minterpolation,R170,TRUE)</f>
        <v>#VALUE!</v>
      </c>
    </row>
    <row r="171" spans="18:21" x14ac:dyDescent="0.2">
      <c r="R171" s="1021">
        <f>_xll.qlCalendarAdvance(Calendar,R170,"1D","f")</f>
        <v>42422</v>
      </c>
      <c r="S171" s="1020">
        <f>_xll.qlCalendarAdvance(Calendar,R171,$F$1,"mf",,Trigger)</f>
        <v>42788</v>
      </c>
      <c r="T171" s="1019">
        <f>_xll.qlDayCounterYearFraction(DayCounter,R171,S171,,,Trigger)</f>
        <v>1.0027397260273974</v>
      </c>
      <c r="U171" s="1018" t="e">
        <f>_xll.qlInterpolationInterpolate(B12Minterpolation,R171,TRUE)</f>
        <v>#VALUE!</v>
      </c>
    </row>
    <row r="172" spans="18:21" x14ac:dyDescent="0.2">
      <c r="R172" s="1021">
        <f>_xll.qlCalendarAdvance(Calendar,R171,"1D","f")</f>
        <v>42423</v>
      </c>
      <c r="S172" s="1020">
        <f>_xll.qlCalendarAdvance(Calendar,R172,$F$1,"mf",,Trigger)</f>
        <v>42789</v>
      </c>
      <c r="T172" s="1019">
        <f>_xll.qlDayCounterYearFraction(DayCounter,R172,S172,,,Trigger)</f>
        <v>1.0027397260273974</v>
      </c>
      <c r="U172" s="1018" t="e">
        <f>_xll.qlInterpolationInterpolate(B12Minterpolation,R172,TRUE)</f>
        <v>#VALUE!</v>
      </c>
    </row>
    <row r="173" spans="18:21" x14ac:dyDescent="0.2">
      <c r="R173" s="1021">
        <f>_xll.qlCalendarAdvance(Calendar,R172,"1D","f")</f>
        <v>42424</v>
      </c>
      <c r="S173" s="1020">
        <f>_xll.qlCalendarAdvance(Calendar,R173,$F$1,"mf",,Trigger)</f>
        <v>42790</v>
      </c>
      <c r="T173" s="1019">
        <f>_xll.qlDayCounterYearFraction(DayCounter,R173,S173,,,Trigger)</f>
        <v>1.0027397260273974</v>
      </c>
      <c r="U173" s="1018" t="e">
        <f>_xll.qlInterpolationInterpolate(B12Minterpolation,R173,TRUE)</f>
        <v>#VALUE!</v>
      </c>
    </row>
    <row r="174" spans="18:21" x14ac:dyDescent="0.2">
      <c r="R174" s="1021">
        <f>_xll.qlCalendarAdvance(Calendar,R173,"1D","f")</f>
        <v>42425</v>
      </c>
      <c r="S174" s="1020">
        <f>_xll.qlCalendarAdvance(Calendar,R174,$F$1,"mf",,Trigger)</f>
        <v>42793</v>
      </c>
      <c r="T174" s="1019">
        <f>_xll.qlDayCounterYearFraction(DayCounter,R174,S174,,,Trigger)</f>
        <v>1.0082191780821919</v>
      </c>
      <c r="U174" s="1018" t="e">
        <f>_xll.qlInterpolationInterpolate(B12Minterpolation,R174,TRUE)</f>
        <v>#VALUE!</v>
      </c>
    </row>
    <row r="175" spans="18:21" x14ac:dyDescent="0.2">
      <c r="R175" s="1021">
        <f>_xll.qlCalendarAdvance(Calendar,R174,"1D","f")</f>
        <v>42426</v>
      </c>
      <c r="S175" s="1020">
        <f>_xll.qlCalendarAdvance(Calendar,R175,$F$1,"mf",,Trigger)</f>
        <v>42793</v>
      </c>
      <c r="T175" s="1019">
        <f>_xll.qlDayCounterYearFraction(DayCounter,R175,S175,,,Trigger)</f>
        <v>1.0054794520547945</v>
      </c>
      <c r="U175" s="1018" t="e">
        <f>_xll.qlInterpolationInterpolate(B12Minterpolation,R175,TRUE)</f>
        <v>#VALUE!</v>
      </c>
    </row>
    <row r="176" spans="18:21" x14ac:dyDescent="0.2">
      <c r="R176" s="1021">
        <f>_xll.qlCalendarAdvance(Calendar,R175,"1D","f")</f>
        <v>42429</v>
      </c>
      <c r="S176" s="1020">
        <f>_xll.qlCalendarAdvance(Calendar,R176,$F$1,"mf",,Trigger)</f>
        <v>42794</v>
      </c>
      <c r="T176" s="1019">
        <f>_xll.qlDayCounterYearFraction(DayCounter,R176,S176,,,Trigger)</f>
        <v>1</v>
      </c>
      <c r="U176" s="1018" t="e">
        <f>_xll.qlInterpolationInterpolate(B12Minterpolation,R176,TRUE)</f>
        <v>#VALUE!</v>
      </c>
    </row>
    <row r="177" spans="18:21" x14ac:dyDescent="0.2">
      <c r="R177" s="1021">
        <f>_xll.qlCalendarAdvance(Calendar,R176,"1D","f")</f>
        <v>42430</v>
      </c>
      <c r="S177" s="1020">
        <f>_xll.qlCalendarAdvance(Calendar,R177,$F$1,"mf",,Trigger)</f>
        <v>42795</v>
      </c>
      <c r="T177" s="1019">
        <f>_xll.qlDayCounterYearFraction(DayCounter,R177,S177,,,Trigger)</f>
        <v>1</v>
      </c>
      <c r="U177" s="1018" t="e">
        <f>_xll.qlInterpolationInterpolate(B12Minterpolation,R177,TRUE)</f>
        <v>#VALUE!</v>
      </c>
    </row>
    <row r="178" spans="18:21" x14ac:dyDescent="0.2">
      <c r="R178" s="1021">
        <f>_xll.qlCalendarAdvance(Calendar,R177,"1D","f")</f>
        <v>42431</v>
      </c>
      <c r="S178" s="1020">
        <f>_xll.qlCalendarAdvance(Calendar,R178,$F$1,"mf",,Trigger)</f>
        <v>42796</v>
      </c>
      <c r="T178" s="1019">
        <f>_xll.qlDayCounterYearFraction(DayCounter,R178,S178,,,Trigger)</f>
        <v>1</v>
      </c>
      <c r="U178" s="1018" t="e">
        <f>_xll.qlInterpolationInterpolate(B12Minterpolation,R178,TRUE)</f>
        <v>#VALUE!</v>
      </c>
    </row>
    <row r="179" spans="18:21" x14ac:dyDescent="0.2">
      <c r="R179" s="1021">
        <f>_xll.qlCalendarAdvance(Calendar,R178,"1D","f")</f>
        <v>42432</v>
      </c>
      <c r="S179" s="1020">
        <f>_xll.qlCalendarAdvance(Calendar,R179,$F$1,"mf",,Trigger)</f>
        <v>42797</v>
      </c>
      <c r="T179" s="1019">
        <f>_xll.qlDayCounterYearFraction(DayCounter,R179,S179,,,Trigger)</f>
        <v>1</v>
      </c>
      <c r="U179" s="1018" t="e">
        <f>_xll.qlInterpolationInterpolate(B12Minterpolation,R179,TRUE)</f>
        <v>#VALUE!</v>
      </c>
    </row>
    <row r="180" spans="18:21" x14ac:dyDescent="0.2">
      <c r="R180" s="1021">
        <f>_xll.qlCalendarAdvance(Calendar,R179,"1D","f")</f>
        <v>42433</v>
      </c>
      <c r="S180" s="1020">
        <f>_xll.qlCalendarAdvance(Calendar,R180,$F$1,"mf",,Trigger)</f>
        <v>42800</v>
      </c>
      <c r="T180" s="1019">
        <f>_xll.qlDayCounterYearFraction(DayCounter,R180,S180,,,Trigger)</f>
        <v>1.0054794520547945</v>
      </c>
      <c r="U180" s="1018" t="e">
        <f>_xll.qlInterpolationInterpolate(B12Minterpolation,R180,TRUE)</f>
        <v>#VALUE!</v>
      </c>
    </row>
    <row r="181" spans="18:21" x14ac:dyDescent="0.2">
      <c r="R181" s="1021">
        <f>_xll.qlCalendarAdvance(Calendar,R180,"1D","f")</f>
        <v>42436</v>
      </c>
      <c r="S181" s="1020">
        <f>_xll.qlCalendarAdvance(Calendar,R181,$F$1,"mf",,Trigger)</f>
        <v>42801</v>
      </c>
      <c r="T181" s="1019">
        <f>_xll.qlDayCounterYearFraction(DayCounter,R181,S181,,,Trigger)</f>
        <v>1</v>
      </c>
      <c r="U181" s="1018" t="e">
        <f>_xll.qlInterpolationInterpolate(B12Minterpolation,R181,TRUE)</f>
        <v>#VALUE!</v>
      </c>
    </row>
    <row r="182" spans="18:21" x14ac:dyDescent="0.2">
      <c r="R182" s="1021">
        <f>_xll.qlCalendarAdvance(Calendar,R181,"1D","f")</f>
        <v>42437</v>
      </c>
      <c r="S182" s="1020">
        <f>_xll.qlCalendarAdvance(Calendar,R182,$F$1,"mf",,Trigger)</f>
        <v>42802</v>
      </c>
      <c r="T182" s="1019">
        <f>_xll.qlDayCounterYearFraction(DayCounter,R182,S182,,,Trigger)</f>
        <v>1</v>
      </c>
      <c r="U182" s="1018" t="e">
        <f>_xll.qlInterpolationInterpolate(B12Minterpolation,R182,TRUE)</f>
        <v>#VALUE!</v>
      </c>
    </row>
    <row r="183" spans="18:21" x14ac:dyDescent="0.2">
      <c r="R183" s="1021">
        <f>_xll.qlCalendarAdvance(Calendar,R182,"1D","f")</f>
        <v>42438</v>
      </c>
      <c r="S183" s="1020">
        <f>_xll.qlCalendarAdvance(Calendar,R183,$F$1,"mf",,Trigger)</f>
        <v>42803</v>
      </c>
      <c r="T183" s="1019">
        <f>_xll.qlDayCounterYearFraction(DayCounter,R183,S183,,,Trigger)</f>
        <v>1</v>
      </c>
      <c r="U183" s="1018" t="e">
        <f>_xll.qlInterpolationInterpolate(B12Minterpolation,R183,TRUE)</f>
        <v>#VALUE!</v>
      </c>
    </row>
    <row r="184" spans="18:21" x14ac:dyDescent="0.2">
      <c r="R184" s="1021">
        <f>_xll.qlCalendarAdvance(Calendar,R183,"1D","f")</f>
        <v>42439</v>
      </c>
      <c r="S184" s="1020">
        <f>_xll.qlCalendarAdvance(Calendar,R184,$F$1,"mf",,Trigger)</f>
        <v>42804</v>
      </c>
      <c r="T184" s="1019">
        <f>_xll.qlDayCounterYearFraction(DayCounter,R184,S184,,,Trigger)</f>
        <v>1</v>
      </c>
      <c r="U184" s="1018" t="e">
        <f>_xll.qlInterpolationInterpolate(B12Minterpolation,R184,TRUE)</f>
        <v>#VALUE!</v>
      </c>
    </row>
    <row r="185" spans="18:21" x14ac:dyDescent="0.2">
      <c r="R185" s="1021">
        <f>_xll.qlCalendarAdvance(Calendar,R184,"1D","f")</f>
        <v>42440</v>
      </c>
      <c r="S185" s="1020">
        <f>_xll.qlCalendarAdvance(Calendar,R185,$F$1,"mf",,Trigger)</f>
        <v>42807</v>
      </c>
      <c r="T185" s="1019">
        <f>_xll.qlDayCounterYearFraction(DayCounter,R185,S185,,,Trigger)</f>
        <v>1.0054794520547945</v>
      </c>
      <c r="U185" s="1018" t="e">
        <f>_xll.qlInterpolationInterpolate(B12Minterpolation,R185,TRUE)</f>
        <v>#VALUE!</v>
      </c>
    </row>
    <row r="186" spans="18:21" x14ac:dyDescent="0.2">
      <c r="R186" s="1021">
        <f>_xll.qlCalendarAdvance(Calendar,R185,"1D","f")</f>
        <v>42443</v>
      </c>
      <c r="S186" s="1020">
        <f>_xll.qlCalendarAdvance(Calendar,R186,$F$1,"mf",,Trigger)</f>
        <v>42808</v>
      </c>
      <c r="T186" s="1019">
        <f>_xll.qlDayCounterYearFraction(DayCounter,R186,S186,,,Trigger)</f>
        <v>1</v>
      </c>
      <c r="U186" s="1018" t="e">
        <f>_xll.qlInterpolationInterpolate(B12Minterpolation,R186,TRUE)</f>
        <v>#VALUE!</v>
      </c>
    </row>
    <row r="187" spans="18:21" x14ac:dyDescent="0.2">
      <c r="R187" s="1021">
        <f>_xll.qlCalendarAdvance(Calendar,R186,"1D","f")</f>
        <v>42444</v>
      </c>
      <c r="S187" s="1020">
        <f>_xll.qlCalendarAdvance(Calendar,R187,$F$1,"mf",,Trigger)</f>
        <v>42809</v>
      </c>
      <c r="T187" s="1019">
        <f>_xll.qlDayCounterYearFraction(DayCounter,R187,S187,,,Trigger)</f>
        <v>1</v>
      </c>
      <c r="U187" s="1018" t="e">
        <f>_xll.qlInterpolationInterpolate(B12Minterpolation,R187,TRUE)</f>
        <v>#VALUE!</v>
      </c>
    </row>
    <row r="188" spans="18:21" x14ac:dyDescent="0.2">
      <c r="R188" s="1021">
        <f>_xll.qlCalendarAdvance(Calendar,R187,"1D","f")</f>
        <v>42445</v>
      </c>
      <c r="S188" s="1020">
        <f>_xll.qlCalendarAdvance(Calendar,R188,$F$1,"mf",,Trigger)</f>
        <v>42810</v>
      </c>
      <c r="T188" s="1019">
        <f>_xll.qlDayCounterYearFraction(DayCounter,R188,S188,,,Trigger)</f>
        <v>1</v>
      </c>
      <c r="U188" s="1018" t="e">
        <f>_xll.qlInterpolationInterpolate(B12Minterpolation,R188,TRUE)</f>
        <v>#VALUE!</v>
      </c>
    </row>
    <row r="189" spans="18:21" x14ac:dyDescent="0.2">
      <c r="R189" s="1021">
        <f>_xll.qlCalendarAdvance(Calendar,R188,"1D","f")</f>
        <v>42446</v>
      </c>
      <c r="S189" s="1020">
        <f>_xll.qlCalendarAdvance(Calendar,R189,$F$1,"mf",,Trigger)</f>
        <v>42811</v>
      </c>
      <c r="T189" s="1019">
        <f>_xll.qlDayCounterYearFraction(DayCounter,R189,S189,,,Trigger)</f>
        <v>1</v>
      </c>
      <c r="U189" s="1018" t="e">
        <f>_xll.qlInterpolationInterpolate(B12Minterpolation,R189,TRUE)</f>
        <v>#VALUE!</v>
      </c>
    </row>
    <row r="190" spans="18:21" x14ac:dyDescent="0.2">
      <c r="R190" s="1021">
        <f>_xll.qlCalendarAdvance(Calendar,R189,"1D","f")</f>
        <v>42447</v>
      </c>
      <c r="S190" s="1020">
        <f>_xll.qlCalendarAdvance(Calendar,R190,$F$1,"mf",,Trigger)</f>
        <v>42814</v>
      </c>
      <c r="T190" s="1019">
        <f>_xll.qlDayCounterYearFraction(DayCounter,R190,S190,,,Trigger)</f>
        <v>1.0054794520547945</v>
      </c>
      <c r="U190" s="1018" t="e">
        <f>_xll.qlInterpolationInterpolate(B12Minterpolation,R190,TRUE)</f>
        <v>#VALUE!</v>
      </c>
    </row>
    <row r="191" spans="18:21" x14ac:dyDescent="0.2">
      <c r="R191" s="1021">
        <f>_xll.qlCalendarAdvance(Calendar,R190,"1D","f")</f>
        <v>42450</v>
      </c>
      <c r="S191" s="1020">
        <f>_xll.qlCalendarAdvance(Calendar,R191,$F$1,"mf",,Trigger)</f>
        <v>42815</v>
      </c>
      <c r="T191" s="1019">
        <f>_xll.qlDayCounterYearFraction(DayCounter,R191,S191,,,Trigger)</f>
        <v>1</v>
      </c>
      <c r="U191" s="1018" t="e">
        <f>_xll.qlInterpolationInterpolate(B12Minterpolation,R191,TRUE)</f>
        <v>#VALUE!</v>
      </c>
    </row>
    <row r="192" spans="18:21" x14ac:dyDescent="0.2">
      <c r="R192" s="1021">
        <f>_xll.qlCalendarAdvance(Calendar,R191,"1D","f")</f>
        <v>42451</v>
      </c>
      <c r="S192" s="1020">
        <f>_xll.qlCalendarAdvance(Calendar,R192,$F$1,"mf",,Trigger)</f>
        <v>42816</v>
      </c>
      <c r="T192" s="1019">
        <f>_xll.qlDayCounterYearFraction(DayCounter,R192,S192,,,Trigger)</f>
        <v>1</v>
      </c>
      <c r="U192" s="1018" t="e">
        <f>_xll.qlInterpolationInterpolate(B12Minterpolation,R192,TRUE)</f>
        <v>#VALUE!</v>
      </c>
    </row>
    <row r="193" spans="18:21" x14ac:dyDescent="0.2">
      <c r="R193" s="1021">
        <f>_xll.qlCalendarAdvance(Calendar,R192,"1D","f")</f>
        <v>42452</v>
      </c>
      <c r="S193" s="1020">
        <f>_xll.qlCalendarAdvance(Calendar,R193,$F$1,"mf",,Trigger)</f>
        <v>42817</v>
      </c>
      <c r="T193" s="1019">
        <f>_xll.qlDayCounterYearFraction(DayCounter,R193,S193,,,Trigger)</f>
        <v>1</v>
      </c>
      <c r="U193" s="1018" t="e">
        <f>_xll.qlInterpolationInterpolate(B12Minterpolation,R193,TRUE)</f>
        <v>#VALUE!</v>
      </c>
    </row>
    <row r="194" spans="18:21" x14ac:dyDescent="0.2">
      <c r="R194" s="1021">
        <f>_xll.qlCalendarAdvance(Calendar,R193,"1D","f")</f>
        <v>42453</v>
      </c>
      <c r="S194" s="1020">
        <f>_xll.qlCalendarAdvance(Calendar,R194,$F$1,"mf",,Trigger)</f>
        <v>42818</v>
      </c>
      <c r="T194" s="1019">
        <f>_xll.qlDayCounterYearFraction(DayCounter,R194,S194,,,Trigger)</f>
        <v>1</v>
      </c>
      <c r="U194" s="1018" t="e">
        <f>_xll.qlInterpolationInterpolate(B12Minterpolation,R194,TRUE)</f>
        <v>#VALUE!</v>
      </c>
    </row>
    <row r="195" spans="18:21" x14ac:dyDescent="0.2">
      <c r="R195" s="1021">
        <f>_xll.qlCalendarAdvance(Calendar,R194,"1D","f")</f>
        <v>42458</v>
      </c>
      <c r="S195" s="1020">
        <f>_xll.qlCalendarAdvance(Calendar,R195,$F$1,"mf",,Trigger)</f>
        <v>42823</v>
      </c>
      <c r="T195" s="1019">
        <f>_xll.qlDayCounterYearFraction(DayCounter,R195,S195,,,Trigger)</f>
        <v>1</v>
      </c>
      <c r="U195" s="1018" t="e">
        <f>_xll.qlInterpolationInterpolate(B12Minterpolation,R195,TRUE)</f>
        <v>#VALUE!</v>
      </c>
    </row>
    <row r="196" spans="18:21" x14ac:dyDescent="0.2">
      <c r="R196" s="1021">
        <f>_xll.qlCalendarAdvance(Calendar,R195,"1D","f")</f>
        <v>42459</v>
      </c>
      <c r="S196" s="1020">
        <f>_xll.qlCalendarAdvance(Calendar,R196,$F$1,"mf",,Trigger)</f>
        <v>42824</v>
      </c>
      <c r="T196" s="1019">
        <f>_xll.qlDayCounterYearFraction(DayCounter,R196,S196,,,Trigger)</f>
        <v>1</v>
      </c>
      <c r="U196" s="1018" t="e">
        <f>_xll.qlInterpolationInterpolate(B12Minterpolation,R196,TRUE)</f>
        <v>#VALUE!</v>
      </c>
    </row>
    <row r="197" spans="18:21" x14ac:dyDescent="0.2">
      <c r="R197" s="1021">
        <f>_xll.qlCalendarAdvance(Calendar,R196,"1D","f")</f>
        <v>42460</v>
      </c>
      <c r="S197" s="1020">
        <f>_xll.qlCalendarAdvance(Calendar,R197,$F$1,"mf",,Trigger)</f>
        <v>42825</v>
      </c>
      <c r="T197" s="1019">
        <f>_xll.qlDayCounterYearFraction(DayCounter,R197,S197,,,Trigger)</f>
        <v>1</v>
      </c>
      <c r="U197" s="1018" t="e">
        <f>_xll.qlInterpolationInterpolate(B12Minterpolation,R197,TRUE)</f>
        <v>#VALUE!</v>
      </c>
    </row>
    <row r="198" spans="18:21" x14ac:dyDescent="0.2">
      <c r="R198" s="1021">
        <f>_xll.qlCalendarAdvance(Calendar,R197,"1D","f")</f>
        <v>42461</v>
      </c>
      <c r="S198" s="1020">
        <f>_xll.qlCalendarAdvance(Calendar,R198,$F$1,"mf",,Trigger)</f>
        <v>42828</v>
      </c>
      <c r="T198" s="1019">
        <f>_xll.qlDayCounterYearFraction(DayCounter,R198,S198,,,Trigger)</f>
        <v>1.0054794520547945</v>
      </c>
      <c r="U198" s="1018" t="e">
        <f>_xll.qlInterpolationInterpolate(B12Minterpolation,R198,TRUE)</f>
        <v>#VALUE!</v>
      </c>
    </row>
    <row r="199" spans="18:21" x14ac:dyDescent="0.2">
      <c r="R199" s="1021">
        <f>_xll.qlCalendarAdvance(Calendar,R198,"1D","f")</f>
        <v>42464</v>
      </c>
      <c r="S199" s="1020">
        <f>_xll.qlCalendarAdvance(Calendar,R199,$F$1,"mf",,Trigger)</f>
        <v>42829</v>
      </c>
      <c r="T199" s="1019">
        <f>_xll.qlDayCounterYearFraction(DayCounter,R199,S199,,,Trigger)</f>
        <v>1</v>
      </c>
      <c r="U199" s="1018" t="e">
        <f>_xll.qlInterpolationInterpolate(B12Minterpolation,R199,TRUE)</f>
        <v>#VALUE!</v>
      </c>
    </row>
    <row r="200" spans="18:21" x14ac:dyDescent="0.2">
      <c r="R200" s="1021">
        <f>_xll.qlCalendarAdvance(Calendar,R199,"1D","f")</f>
        <v>42465</v>
      </c>
      <c r="S200" s="1020">
        <f>_xll.qlCalendarAdvance(Calendar,R200,$F$1,"mf",,Trigger)</f>
        <v>42830</v>
      </c>
      <c r="T200" s="1019">
        <f>_xll.qlDayCounterYearFraction(DayCounter,R200,S200,,,Trigger)</f>
        <v>1</v>
      </c>
      <c r="U200" s="1018" t="e">
        <f>_xll.qlInterpolationInterpolate(B12Minterpolation,R200,TRUE)</f>
        <v>#VALUE!</v>
      </c>
    </row>
    <row r="201" spans="18:21" x14ac:dyDescent="0.2">
      <c r="R201" s="1021">
        <f>_xll.qlCalendarAdvance(Calendar,R200,"1D","f")</f>
        <v>42466</v>
      </c>
      <c r="S201" s="1020">
        <f>_xll.qlCalendarAdvance(Calendar,R201,$F$1,"mf",,Trigger)</f>
        <v>42831</v>
      </c>
      <c r="T201" s="1019">
        <f>_xll.qlDayCounterYearFraction(DayCounter,R201,S201,,,Trigger)</f>
        <v>1</v>
      </c>
      <c r="U201" s="1018" t="e">
        <f>_xll.qlInterpolationInterpolate(B12Minterpolation,R201,TRUE)</f>
        <v>#VALUE!</v>
      </c>
    </row>
    <row r="202" spans="18:21" x14ac:dyDescent="0.2">
      <c r="R202" s="1021">
        <f>_xll.qlCalendarAdvance(Calendar,R201,"1D","f")</f>
        <v>42467</v>
      </c>
      <c r="S202" s="1020">
        <f>_xll.qlCalendarAdvance(Calendar,R202,$F$1,"mf",,Trigger)</f>
        <v>42832</v>
      </c>
      <c r="T202" s="1019">
        <f>_xll.qlDayCounterYearFraction(DayCounter,R202,S202,,,Trigger)</f>
        <v>1</v>
      </c>
      <c r="U202" s="1018" t="e">
        <f>_xll.qlInterpolationInterpolate(B12Minterpolation,R202,TRUE)</f>
        <v>#VALUE!</v>
      </c>
    </row>
    <row r="203" spans="18:21" x14ac:dyDescent="0.2">
      <c r="R203" s="1021">
        <f>_xll.qlCalendarAdvance(Calendar,R202,"1D","f")</f>
        <v>42468</v>
      </c>
      <c r="S203" s="1020">
        <f>_xll.qlCalendarAdvance(Calendar,R203,$F$1,"mf",,Trigger)</f>
        <v>42835</v>
      </c>
      <c r="T203" s="1019">
        <f>_xll.qlDayCounterYearFraction(DayCounter,R203,S203,,,Trigger)</f>
        <v>1.0054794520547945</v>
      </c>
      <c r="U203" s="1018" t="e">
        <f>_xll.qlInterpolationInterpolate(B12Minterpolation,R203,TRUE)</f>
        <v>#VALUE!</v>
      </c>
    </row>
    <row r="204" spans="18:21" x14ac:dyDescent="0.2">
      <c r="R204" s="1021">
        <f>_xll.qlCalendarAdvance(Calendar,R203,"1D","f")</f>
        <v>42471</v>
      </c>
      <c r="S204" s="1020">
        <f>_xll.qlCalendarAdvance(Calendar,R204,$F$1,"mf",,Trigger)</f>
        <v>42836</v>
      </c>
      <c r="T204" s="1019">
        <f>_xll.qlDayCounterYearFraction(DayCounter,R204,S204,,,Trigger)</f>
        <v>1</v>
      </c>
      <c r="U204" s="1018" t="e">
        <f>_xll.qlInterpolationInterpolate(B12Minterpolation,R204,TRUE)</f>
        <v>#VALUE!</v>
      </c>
    </row>
    <row r="205" spans="18:21" x14ac:dyDescent="0.2">
      <c r="R205" s="1021">
        <f>_xll.qlCalendarAdvance(Calendar,R204,"1D","f")</f>
        <v>42472</v>
      </c>
      <c r="S205" s="1020">
        <f>_xll.qlCalendarAdvance(Calendar,R205,$F$1,"mf",,Trigger)</f>
        <v>42837</v>
      </c>
      <c r="T205" s="1019">
        <f>_xll.qlDayCounterYearFraction(DayCounter,R205,S205,,,Trigger)</f>
        <v>1</v>
      </c>
      <c r="U205" s="1018" t="e">
        <f>_xll.qlInterpolationInterpolate(B12Minterpolation,R205,TRUE)</f>
        <v>#VALUE!</v>
      </c>
    </row>
    <row r="206" spans="18:21" x14ac:dyDescent="0.2">
      <c r="R206" s="1021">
        <f>_xll.qlCalendarAdvance(Calendar,R205,"1D","f")</f>
        <v>42473</v>
      </c>
      <c r="S206" s="1020">
        <f>_xll.qlCalendarAdvance(Calendar,R206,$F$1,"mf",,Trigger)</f>
        <v>42838</v>
      </c>
      <c r="T206" s="1019">
        <f>_xll.qlDayCounterYearFraction(DayCounter,R206,S206,,,Trigger)</f>
        <v>1</v>
      </c>
      <c r="U206" s="1018" t="e">
        <f>_xll.qlInterpolationInterpolate(B12Minterpolation,R206,TRUE)</f>
        <v>#VALUE!</v>
      </c>
    </row>
    <row r="207" spans="18:21" x14ac:dyDescent="0.2">
      <c r="R207" s="1021">
        <f>_xll.qlCalendarAdvance(Calendar,R206,"1D","f")</f>
        <v>42474</v>
      </c>
      <c r="S207" s="1020">
        <f>_xll.qlCalendarAdvance(Calendar,R207,$F$1,"mf",,Trigger)</f>
        <v>42843</v>
      </c>
      <c r="T207" s="1019">
        <f>_xll.qlDayCounterYearFraction(DayCounter,R207,S207,,,Trigger)</f>
        <v>1.010958904109589</v>
      </c>
      <c r="U207" s="1018" t="e">
        <f>_xll.qlInterpolationInterpolate(B12Minterpolation,R207,TRUE)</f>
        <v>#VALUE!</v>
      </c>
    </row>
    <row r="208" spans="18:21" x14ac:dyDescent="0.2">
      <c r="R208" s="1021">
        <f>_xll.qlCalendarAdvance(Calendar,R207,"1D","f")</f>
        <v>42475</v>
      </c>
      <c r="S208" s="1020">
        <f>_xll.qlCalendarAdvance(Calendar,R208,$F$1,"mf",,Trigger)</f>
        <v>42843</v>
      </c>
      <c r="T208" s="1019">
        <f>_xll.qlDayCounterYearFraction(DayCounter,R208,S208,,,Trigger)</f>
        <v>1.0082191780821919</v>
      </c>
      <c r="U208" s="1018" t="e">
        <f>_xll.qlInterpolationInterpolate(B12Minterpolation,R208,TRUE)</f>
        <v>#VALUE!</v>
      </c>
    </row>
    <row r="209" spans="18:21" x14ac:dyDescent="0.2">
      <c r="R209" s="1021">
        <f>_xll.qlCalendarAdvance(Calendar,R208,"1D","f")</f>
        <v>42478</v>
      </c>
      <c r="S209" s="1020">
        <f>_xll.qlCalendarAdvance(Calendar,R209,$F$1,"mf",,Trigger)</f>
        <v>42843</v>
      </c>
      <c r="T209" s="1019">
        <f>_xll.qlDayCounterYearFraction(DayCounter,R209,S209,,,Trigger)</f>
        <v>1</v>
      </c>
      <c r="U209" s="1018" t="e">
        <f>_xll.qlInterpolationInterpolate(B12Minterpolation,R209,TRUE)</f>
        <v>#VALUE!</v>
      </c>
    </row>
    <row r="210" spans="18:21" x14ac:dyDescent="0.2">
      <c r="R210" s="1021">
        <f>_xll.qlCalendarAdvance(Calendar,R209,"1D","f")</f>
        <v>42479</v>
      </c>
      <c r="S210" s="1020">
        <f>_xll.qlCalendarAdvance(Calendar,R210,$F$1,"mf",,Trigger)</f>
        <v>42844</v>
      </c>
      <c r="T210" s="1019">
        <f>_xll.qlDayCounterYearFraction(DayCounter,R210,S210,,,Trigger)</f>
        <v>1</v>
      </c>
      <c r="U210" s="1018" t="e">
        <f>_xll.qlInterpolationInterpolate(B12Minterpolation,R210,TRUE)</f>
        <v>#VALUE!</v>
      </c>
    </row>
    <row r="211" spans="18:21" x14ac:dyDescent="0.2">
      <c r="R211" s="1021">
        <f>_xll.qlCalendarAdvance(Calendar,R210,"1D","f")</f>
        <v>42480</v>
      </c>
      <c r="S211" s="1020">
        <f>_xll.qlCalendarAdvance(Calendar,R211,$F$1,"mf",,Trigger)</f>
        <v>42845</v>
      </c>
      <c r="T211" s="1019">
        <f>_xll.qlDayCounterYearFraction(DayCounter,R211,S211,,,Trigger)</f>
        <v>1</v>
      </c>
      <c r="U211" s="1018" t="e">
        <f>_xll.qlInterpolationInterpolate(B12Minterpolation,R211,TRUE)</f>
        <v>#VALUE!</v>
      </c>
    </row>
    <row r="212" spans="18:21" x14ac:dyDescent="0.2">
      <c r="R212" s="1021">
        <f>_xll.qlCalendarAdvance(Calendar,R211,"1D","f")</f>
        <v>42481</v>
      </c>
      <c r="S212" s="1020">
        <f>_xll.qlCalendarAdvance(Calendar,R212,$F$1,"mf",,Trigger)</f>
        <v>42846</v>
      </c>
      <c r="T212" s="1019">
        <f>_xll.qlDayCounterYearFraction(DayCounter,R212,S212,,,Trigger)</f>
        <v>1</v>
      </c>
      <c r="U212" s="1018" t="e">
        <f>_xll.qlInterpolationInterpolate(B12Minterpolation,R212,TRUE)</f>
        <v>#VALUE!</v>
      </c>
    </row>
    <row r="213" spans="18:21" x14ac:dyDescent="0.2">
      <c r="R213" s="1021">
        <f>_xll.qlCalendarAdvance(Calendar,R212,"1D","f")</f>
        <v>42482</v>
      </c>
      <c r="S213" s="1020">
        <f>_xll.qlCalendarAdvance(Calendar,R213,$F$1,"mf",,Trigger)</f>
        <v>42849</v>
      </c>
      <c r="T213" s="1019">
        <f>_xll.qlDayCounterYearFraction(DayCounter,R213,S213,,,Trigger)</f>
        <v>1.0054794520547945</v>
      </c>
      <c r="U213" s="1018" t="e">
        <f>_xll.qlInterpolationInterpolate(B12Minterpolation,R213,TRUE)</f>
        <v>#VALUE!</v>
      </c>
    </row>
    <row r="214" spans="18:21" x14ac:dyDescent="0.2">
      <c r="R214" s="1021">
        <f>_xll.qlCalendarAdvance(Calendar,R213,"1D","f")</f>
        <v>42485</v>
      </c>
      <c r="S214" s="1020">
        <f>_xll.qlCalendarAdvance(Calendar,R214,$F$1,"mf",,Trigger)</f>
        <v>42850</v>
      </c>
      <c r="T214" s="1019">
        <f>_xll.qlDayCounterYearFraction(DayCounter,R214,S214,,,Trigger)</f>
        <v>1</v>
      </c>
      <c r="U214" s="1018" t="e">
        <f>_xll.qlInterpolationInterpolate(B12Minterpolation,R214,TRUE)</f>
        <v>#VALUE!</v>
      </c>
    </row>
    <row r="215" spans="18:21" x14ac:dyDescent="0.2">
      <c r="R215" s="1021">
        <f>_xll.qlCalendarAdvance(Calendar,R214,"1D","f")</f>
        <v>42486</v>
      </c>
      <c r="S215" s="1020">
        <f>_xll.qlCalendarAdvance(Calendar,R215,$F$1,"mf",,Trigger)</f>
        <v>42851</v>
      </c>
      <c r="T215" s="1019">
        <f>_xll.qlDayCounterYearFraction(DayCounter,R215,S215,,,Trigger)</f>
        <v>1</v>
      </c>
      <c r="U215" s="1018" t="e">
        <f>_xll.qlInterpolationInterpolate(B12Minterpolation,R215,TRUE)</f>
        <v>#VALUE!</v>
      </c>
    </row>
    <row r="216" spans="18:21" x14ac:dyDescent="0.2">
      <c r="R216" s="1021">
        <f>_xll.qlCalendarAdvance(Calendar,R215,"1D","f")</f>
        <v>42487</v>
      </c>
      <c r="S216" s="1020">
        <f>_xll.qlCalendarAdvance(Calendar,R216,$F$1,"mf",,Trigger)</f>
        <v>42852</v>
      </c>
      <c r="T216" s="1019">
        <f>_xll.qlDayCounterYearFraction(DayCounter,R216,S216,,,Trigger)</f>
        <v>1</v>
      </c>
      <c r="U216" s="1018" t="e">
        <f>_xll.qlInterpolationInterpolate(B12Minterpolation,R216,TRUE)</f>
        <v>#VALUE!</v>
      </c>
    </row>
    <row r="217" spans="18:21" x14ac:dyDescent="0.2">
      <c r="R217" s="1021">
        <f>_xll.qlCalendarAdvance(Calendar,R216,"1D","f")</f>
        <v>42488</v>
      </c>
      <c r="S217" s="1020">
        <f>_xll.qlCalendarAdvance(Calendar,R217,$F$1,"mf",,Trigger)</f>
        <v>42853</v>
      </c>
      <c r="T217" s="1019">
        <f>_xll.qlDayCounterYearFraction(DayCounter,R217,S217,,,Trigger)</f>
        <v>1</v>
      </c>
      <c r="U217" s="1018" t="e">
        <f>_xll.qlInterpolationInterpolate(B12Minterpolation,R217,TRUE)</f>
        <v>#VALUE!</v>
      </c>
    </row>
    <row r="218" spans="18:21" x14ac:dyDescent="0.2">
      <c r="R218" s="1021">
        <f>_xll.qlCalendarAdvance(Calendar,R217,"1D","f")</f>
        <v>42489</v>
      </c>
      <c r="S218" s="1020">
        <f>_xll.qlCalendarAdvance(Calendar,R218,$F$1,"mf",,Trigger)</f>
        <v>42853</v>
      </c>
      <c r="T218" s="1019">
        <f>_xll.qlDayCounterYearFraction(DayCounter,R218,S218,,,Trigger)</f>
        <v>0.99726027397260275</v>
      </c>
      <c r="U218" s="1018" t="e">
        <f>_xll.qlInterpolationInterpolate(B12Minterpolation,R218,TRUE)</f>
        <v>#VALUE!</v>
      </c>
    </row>
    <row r="219" spans="18:21" x14ac:dyDescent="0.2">
      <c r="R219" s="1021">
        <f>_xll.qlCalendarAdvance(Calendar,R218,"1D","f")</f>
        <v>42493</v>
      </c>
      <c r="S219" s="1020">
        <f>_xll.qlCalendarAdvance(Calendar,R219,$F$1,"mf",,Trigger)</f>
        <v>42858</v>
      </c>
      <c r="T219" s="1019">
        <f>_xll.qlDayCounterYearFraction(DayCounter,R219,S219,,,Trigger)</f>
        <v>1</v>
      </c>
      <c r="U219" s="1018" t="e">
        <f>_xll.qlInterpolationInterpolate(B12Minterpolation,R219,TRUE)</f>
        <v>#VALUE!</v>
      </c>
    </row>
    <row r="220" spans="18:21" x14ac:dyDescent="0.2">
      <c r="R220" s="1021">
        <f>_xll.qlCalendarAdvance(Calendar,R219,"1D","f")</f>
        <v>42494</v>
      </c>
      <c r="S220" s="1020">
        <f>_xll.qlCalendarAdvance(Calendar,R220,$F$1,"mf",,Trigger)</f>
        <v>42859</v>
      </c>
      <c r="T220" s="1019">
        <f>_xll.qlDayCounterYearFraction(DayCounter,R220,S220,,,Trigger)</f>
        <v>1</v>
      </c>
      <c r="U220" s="1018" t="e">
        <f>_xll.qlInterpolationInterpolate(B12Minterpolation,R220,TRUE)</f>
        <v>#VALUE!</v>
      </c>
    </row>
    <row r="221" spans="18:21" x14ac:dyDescent="0.2">
      <c r="R221" s="1021">
        <f>_xll.qlCalendarAdvance(Calendar,R220,"1D","f")</f>
        <v>42495</v>
      </c>
      <c r="S221" s="1020">
        <f>_xll.qlCalendarAdvance(Calendar,R221,$F$1,"mf",,Trigger)</f>
        <v>42860</v>
      </c>
      <c r="T221" s="1019">
        <f>_xll.qlDayCounterYearFraction(DayCounter,R221,S221,,,Trigger)</f>
        <v>1</v>
      </c>
      <c r="U221" s="1018" t="e">
        <f>_xll.qlInterpolationInterpolate(B12Minterpolation,R221,TRUE)</f>
        <v>#VALUE!</v>
      </c>
    </row>
    <row r="222" spans="18:21" x14ac:dyDescent="0.2">
      <c r="R222" s="1021">
        <f>_xll.qlCalendarAdvance(Calendar,R221,"1D","f")</f>
        <v>42496</v>
      </c>
      <c r="S222" s="1020">
        <f>_xll.qlCalendarAdvance(Calendar,R222,$F$1,"mf",,Trigger)</f>
        <v>42863</v>
      </c>
      <c r="T222" s="1019">
        <f>_xll.qlDayCounterYearFraction(DayCounter,R222,S222,,,Trigger)</f>
        <v>1.0054794520547945</v>
      </c>
      <c r="U222" s="1018" t="e">
        <f>_xll.qlInterpolationInterpolate(B12Minterpolation,R222,TRUE)</f>
        <v>#VALUE!</v>
      </c>
    </row>
    <row r="223" spans="18:21" x14ac:dyDescent="0.2">
      <c r="R223" s="1021">
        <f>_xll.qlCalendarAdvance(Calendar,R222,"1D","f")</f>
        <v>42499</v>
      </c>
      <c r="S223" s="1020">
        <f>_xll.qlCalendarAdvance(Calendar,R223,$F$1,"mf",,Trigger)</f>
        <v>42864</v>
      </c>
      <c r="T223" s="1019">
        <f>_xll.qlDayCounterYearFraction(DayCounter,R223,S223,,,Trigger)</f>
        <v>1</v>
      </c>
      <c r="U223" s="1018" t="e">
        <f>_xll.qlInterpolationInterpolate(B12Minterpolation,R223,TRUE)</f>
        <v>#VALUE!</v>
      </c>
    </row>
    <row r="224" spans="18:21" x14ac:dyDescent="0.2">
      <c r="R224" s="1021">
        <f>_xll.qlCalendarAdvance(Calendar,R223,"1D","f")</f>
        <v>42500</v>
      </c>
      <c r="S224" s="1020">
        <f>_xll.qlCalendarAdvance(Calendar,R224,$F$1,"mf",,Trigger)</f>
        <v>42865</v>
      </c>
      <c r="T224" s="1019">
        <f>_xll.qlDayCounterYearFraction(DayCounter,R224,S224,,,Trigger)</f>
        <v>1</v>
      </c>
      <c r="U224" s="1018" t="e">
        <f>_xll.qlInterpolationInterpolate(B12Minterpolation,R224,TRUE)</f>
        <v>#VALUE!</v>
      </c>
    </row>
    <row r="225" spans="18:21" x14ac:dyDescent="0.2">
      <c r="R225" s="1021">
        <f>_xll.qlCalendarAdvance(Calendar,R224,"1D","f")</f>
        <v>42501</v>
      </c>
      <c r="S225" s="1020">
        <f>_xll.qlCalendarAdvance(Calendar,R225,$F$1,"mf",,Trigger)</f>
        <v>42866</v>
      </c>
      <c r="T225" s="1019">
        <f>_xll.qlDayCounterYearFraction(DayCounter,R225,S225,,,Trigger)</f>
        <v>1</v>
      </c>
      <c r="U225" s="1018" t="e">
        <f>_xll.qlInterpolationInterpolate(B12Minterpolation,R225,TRUE)</f>
        <v>#VALUE!</v>
      </c>
    </row>
    <row r="226" spans="18:21" x14ac:dyDescent="0.2">
      <c r="R226" s="1021">
        <f>_xll.qlCalendarAdvance(Calendar,R225,"1D","f")</f>
        <v>42502</v>
      </c>
      <c r="S226" s="1020">
        <f>_xll.qlCalendarAdvance(Calendar,R226,$F$1,"mf",,Trigger)</f>
        <v>42867</v>
      </c>
      <c r="T226" s="1019">
        <f>_xll.qlDayCounterYearFraction(DayCounter,R226,S226,,,Trigger)</f>
        <v>1</v>
      </c>
      <c r="U226" s="1018" t="e">
        <f>_xll.qlInterpolationInterpolate(B12Minterpolation,R226,TRUE)</f>
        <v>#VALUE!</v>
      </c>
    </row>
    <row r="227" spans="18:21" x14ac:dyDescent="0.2">
      <c r="R227" s="1021">
        <f>_xll.qlCalendarAdvance(Calendar,R226,"1D","f")</f>
        <v>42503</v>
      </c>
      <c r="S227" s="1020">
        <f>_xll.qlCalendarAdvance(Calendar,R227,$F$1,"mf",,Trigger)</f>
        <v>42870</v>
      </c>
      <c r="T227" s="1019">
        <f>_xll.qlDayCounterYearFraction(DayCounter,R227,S227,,,Trigger)</f>
        <v>1.0054794520547945</v>
      </c>
      <c r="U227" s="1018" t="e">
        <f>_xll.qlInterpolationInterpolate(B12Minterpolation,R227,TRUE)</f>
        <v>#VALUE!</v>
      </c>
    </row>
    <row r="228" spans="18:21" x14ac:dyDescent="0.2">
      <c r="R228" s="1021">
        <f>_xll.qlCalendarAdvance(Calendar,R227,"1D","f")</f>
        <v>42506</v>
      </c>
      <c r="S228" s="1020">
        <f>_xll.qlCalendarAdvance(Calendar,R228,$F$1,"mf",,Trigger)</f>
        <v>42871</v>
      </c>
      <c r="T228" s="1019">
        <f>_xll.qlDayCounterYearFraction(DayCounter,R228,S228,,,Trigger)</f>
        <v>1</v>
      </c>
      <c r="U228" s="1018" t="e">
        <f>_xll.qlInterpolationInterpolate(B12Minterpolation,R228,TRUE)</f>
        <v>#VALUE!</v>
      </c>
    </row>
    <row r="229" spans="18:21" x14ac:dyDescent="0.2">
      <c r="R229" s="1021">
        <f>_xll.qlCalendarAdvance(Calendar,R228,"1D","f")</f>
        <v>42507</v>
      </c>
      <c r="S229" s="1020">
        <f>_xll.qlCalendarAdvance(Calendar,R229,$F$1,"mf",,Trigger)</f>
        <v>42872</v>
      </c>
      <c r="T229" s="1019">
        <f>_xll.qlDayCounterYearFraction(DayCounter,R229,S229,,,Trigger)</f>
        <v>1</v>
      </c>
      <c r="U229" s="1018" t="e">
        <f>_xll.qlInterpolationInterpolate(B12Minterpolation,R229,TRUE)</f>
        <v>#VALUE!</v>
      </c>
    </row>
    <row r="230" spans="18:21" x14ac:dyDescent="0.2">
      <c r="R230" s="1021">
        <f>_xll.qlCalendarAdvance(Calendar,R229,"1D","f")</f>
        <v>42508</v>
      </c>
      <c r="S230" s="1020">
        <f>_xll.qlCalendarAdvance(Calendar,R230,$F$1,"mf",,Trigger)</f>
        <v>42873</v>
      </c>
      <c r="T230" s="1019">
        <f>_xll.qlDayCounterYearFraction(DayCounter,R230,S230,,,Trigger)</f>
        <v>1</v>
      </c>
      <c r="U230" s="1018" t="e">
        <f>_xll.qlInterpolationInterpolate(B12Minterpolation,R230,TRUE)</f>
        <v>#VALUE!</v>
      </c>
    </row>
    <row r="231" spans="18:21" x14ac:dyDescent="0.2">
      <c r="R231" s="1021">
        <f>_xll.qlCalendarAdvance(Calendar,R230,"1D","f")</f>
        <v>42509</v>
      </c>
      <c r="S231" s="1020">
        <f>_xll.qlCalendarAdvance(Calendar,R231,$F$1,"mf",,Trigger)</f>
        <v>42874</v>
      </c>
      <c r="T231" s="1019">
        <f>_xll.qlDayCounterYearFraction(DayCounter,R231,S231,,,Trigger)</f>
        <v>1</v>
      </c>
      <c r="U231" s="1018" t="e">
        <f>_xll.qlInterpolationInterpolate(B12Minterpolation,R231,TRUE)</f>
        <v>#VALUE!</v>
      </c>
    </row>
    <row r="232" spans="18:21" x14ac:dyDescent="0.2">
      <c r="R232" s="1021">
        <f>_xll.qlCalendarAdvance(Calendar,R231,"1D","f")</f>
        <v>42510</v>
      </c>
      <c r="S232" s="1020">
        <f>_xll.qlCalendarAdvance(Calendar,R232,$F$1,"mf",,Trigger)</f>
        <v>42877</v>
      </c>
      <c r="T232" s="1019">
        <f>_xll.qlDayCounterYearFraction(DayCounter,R232,S232,,,Trigger)</f>
        <v>1.0054794520547945</v>
      </c>
      <c r="U232" s="1018" t="e">
        <f>_xll.qlInterpolationInterpolate(B12Minterpolation,R232,TRUE)</f>
        <v>#VALUE!</v>
      </c>
    </row>
    <row r="233" spans="18:21" x14ac:dyDescent="0.2">
      <c r="R233" s="1021">
        <f>_xll.qlCalendarAdvance(Calendar,R232,"1D","f")</f>
        <v>42513</v>
      </c>
      <c r="S233" s="1020">
        <f>_xll.qlCalendarAdvance(Calendar,R233,$F$1,"mf",,Trigger)</f>
        <v>42878</v>
      </c>
      <c r="T233" s="1019">
        <f>_xll.qlDayCounterYearFraction(DayCounter,R233,S233,,,Trigger)</f>
        <v>1</v>
      </c>
      <c r="U233" s="1018" t="e">
        <f>_xll.qlInterpolationInterpolate(B12Minterpolation,R233,TRUE)</f>
        <v>#VALUE!</v>
      </c>
    </row>
    <row r="234" spans="18:21" x14ac:dyDescent="0.2">
      <c r="R234" s="1021">
        <f>_xll.qlCalendarAdvance(Calendar,R233,"1D","f")</f>
        <v>42514</v>
      </c>
      <c r="S234" s="1020">
        <f>_xll.qlCalendarAdvance(Calendar,R234,$F$1,"mf",,Trigger)</f>
        <v>42879</v>
      </c>
      <c r="T234" s="1019">
        <f>_xll.qlDayCounterYearFraction(DayCounter,R234,S234,,,Trigger)</f>
        <v>1</v>
      </c>
      <c r="U234" s="1018" t="e">
        <f>_xll.qlInterpolationInterpolate(B12Minterpolation,R234,TRUE)</f>
        <v>#VALUE!</v>
      </c>
    </row>
    <row r="235" spans="18:21" x14ac:dyDescent="0.2">
      <c r="R235" s="1021">
        <f>_xll.qlCalendarAdvance(Calendar,R234,"1D","f")</f>
        <v>42515</v>
      </c>
      <c r="S235" s="1020">
        <f>_xll.qlCalendarAdvance(Calendar,R235,$F$1,"mf",,Trigger)</f>
        <v>42880</v>
      </c>
      <c r="T235" s="1019">
        <f>_xll.qlDayCounterYearFraction(DayCounter,R235,S235,,,Trigger)</f>
        <v>1</v>
      </c>
      <c r="U235" s="1018" t="e">
        <f>_xll.qlInterpolationInterpolate(B12Minterpolation,R235,TRUE)</f>
        <v>#VALUE!</v>
      </c>
    </row>
    <row r="236" spans="18:21" x14ac:dyDescent="0.2">
      <c r="R236" s="1021">
        <f>_xll.qlCalendarAdvance(Calendar,R235,"1D","f")</f>
        <v>42516</v>
      </c>
      <c r="S236" s="1020">
        <f>_xll.qlCalendarAdvance(Calendar,R236,$F$1,"mf",,Trigger)</f>
        <v>42881</v>
      </c>
      <c r="T236" s="1019">
        <f>_xll.qlDayCounterYearFraction(DayCounter,R236,S236,,,Trigger)</f>
        <v>1</v>
      </c>
      <c r="U236" s="1018" t="e">
        <f>_xll.qlInterpolationInterpolate(B12Minterpolation,R236,TRUE)</f>
        <v>#VALUE!</v>
      </c>
    </row>
    <row r="237" spans="18:21" x14ac:dyDescent="0.2">
      <c r="R237" s="1021">
        <f>_xll.qlCalendarAdvance(Calendar,R236,"1D","f")</f>
        <v>42517</v>
      </c>
      <c r="S237" s="1020">
        <f>_xll.qlCalendarAdvance(Calendar,R237,$F$1,"mf",,Trigger)</f>
        <v>42885</v>
      </c>
      <c r="T237" s="1019">
        <f>_xll.qlDayCounterYearFraction(DayCounter,R237,S237,,,Trigger)</f>
        <v>1.0082191780821919</v>
      </c>
      <c r="U237" s="1018" t="e">
        <f>_xll.qlInterpolationInterpolate(B12Minterpolation,R237,TRUE)</f>
        <v>#VALUE!</v>
      </c>
    </row>
    <row r="238" spans="18:21" x14ac:dyDescent="0.2">
      <c r="R238" s="1021">
        <f>_xll.qlCalendarAdvance(Calendar,R237,"1D","f")</f>
        <v>42521</v>
      </c>
      <c r="S238" s="1020">
        <f>_xll.qlCalendarAdvance(Calendar,R238,$F$1,"mf",,Trigger)</f>
        <v>42886</v>
      </c>
      <c r="T238" s="1019">
        <f>_xll.qlDayCounterYearFraction(DayCounter,R238,S238,,,Trigger)</f>
        <v>1</v>
      </c>
      <c r="U238" s="1018" t="e">
        <f>_xll.qlInterpolationInterpolate(B12Minterpolation,R238,TRUE)</f>
        <v>#VALUE!</v>
      </c>
    </row>
    <row r="239" spans="18:21" x14ac:dyDescent="0.2">
      <c r="R239" s="1021">
        <f>_xll.qlCalendarAdvance(Calendar,R238,"1D","f")</f>
        <v>42522</v>
      </c>
      <c r="S239" s="1020">
        <f>_xll.qlCalendarAdvance(Calendar,R239,$F$1,"mf",,Trigger)</f>
        <v>42887</v>
      </c>
      <c r="T239" s="1019">
        <f>_xll.qlDayCounterYearFraction(DayCounter,R239,S239,,,Trigger)</f>
        <v>1</v>
      </c>
      <c r="U239" s="1018" t="e">
        <f>_xll.qlInterpolationInterpolate(B12Minterpolation,R239,TRUE)</f>
        <v>#VALUE!</v>
      </c>
    </row>
    <row r="240" spans="18:21" x14ac:dyDescent="0.2">
      <c r="R240" s="1021">
        <f>_xll.qlCalendarAdvance(Calendar,R239,"1D","f")</f>
        <v>42523</v>
      </c>
      <c r="S240" s="1020">
        <f>_xll.qlCalendarAdvance(Calendar,R240,$F$1,"mf",,Trigger)</f>
        <v>42888</v>
      </c>
      <c r="T240" s="1019">
        <f>_xll.qlDayCounterYearFraction(DayCounter,R240,S240,,,Trigger)</f>
        <v>1</v>
      </c>
      <c r="U240" s="1018" t="e">
        <f>_xll.qlInterpolationInterpolate(B12Minterpolation,R240,TRUE)</f>
        <v>#VALUE!</v>
      </c>
    </row>
    <row r="241" spans="18:21" x14ac:dyDescent="0.2">
      <c r="R241" s="1021">
        <f>_xll.qlCalendarAdvance(Calendar,R240,"1D","f")</f>
        <v>42524</v>
      </c>
      <c r="S241" s="1020">
        <f>_xll.qlCalendarAdvance(Calendar,R241,$F$1,"mf",,Trigger)</f>
        <v>42891</v>
      </c>
      <c r="T241" s="1019">
        <f>_xll.qlDayCounterYearFraction(DayCounter,R241,S241,,,Trigger)</f>
        <v>1.0054794520547945</v>
      </c>
      <c r="U241" s="1018" t="e">
        <f>_xll.qlInterpolationInterpolate(B12Minterpolation,R241,TRUE)</f>
        <v>#VALUE!</v>
      </c>
    </row>
    <row r="242" spans="18:21" x14ac:dyDescent="0.2">
      <c r="R242" s="1021">
        <f>_xll.qlCalendarAdvance(Calendar,R241,"1D","f")</f>
        <v>42527</v>
      </c>
      <c r="S242" s="1020">
        <f>_xll.qlCalendarAdvance(Calendar,R242,$F$1,"mf",,Trigger)</f>
        <v>42892</v>
      </c>
      <c r="T242" s="1019">
        <f>_xll.qlDayCounterYearFraction(DayCounter,R242,S242,,,Trigger)</f>
        <v>1</v>
      </c>
      <c r="U242" s="1018" t="e">
        <f>_xll.qlInterpolationInterpolate(B12Minterpolation,R242,TRUE)</f>
        <v>#VALUE!</v>
      </c>
    </row>
    <row r="243" spans="18:21" x14ac:dyDescent="0.2">
      <c r="R243" s="1021">
        <f>_xll.qlCalendarAdvance(Calendar,R242,"1D","f")</f>
        <v>42528</v>
      </c>
      <c r="S243" s="1020">
        <f>_xll.qlCalendarAdvance(Calendar,R243,$F$1,"mf",,Trigger)</f>
        <v>42893</v>
      </c>
      <c r="T243" s="1019">
        <f>_xll.qlDayCounterYearFraction(DayCounter,R243,S243,,,Trigger)</f>
        <v>1</v>
      </c>
      <c r="U243" s="1018" t="e">
        <f>_xll.qlInterpolationInterpolate(B12Minterpolation,R243,TRUE)</f>
        <v>#VALUE!</v>
      </c>
    </row>
    <row r="244" spans="18:21" x14ac:dyDescent="0.2">
      <c r="R244" s="1021">
        <f>_xll.qlCalendarAdvance(Calendar,R243,"1D","f")</f>
        <v>42529</v>
      </c>
      <c r="S244" s="1020">
        <f>_xll.qlCalendarAdvance(Calendar,R244,$F$1,"mf",,Trigger)</f>
        <v>42894</v>
      </c>
      <c r="T244" s="1019">
        <f>_xll.qlDayCounterYearFraction(DayCounter,R244,S244,,,Trigger)</f>
        <v>1</v>
      </c>
      <c r="U244" s="1018" t="e">
        <f>_xll.qlInterpolationInterpolate(B12Minterpolation,R244,TRUE)</f>
        <v>#VALUE!</v>
      </c>
    </row>
    <row r="245" spans="18:21" x14ac:dyDescent="0.2">
      <c r="R245" s="1021">
        <f>_xll.qlCalendarAdvance(Calendar,R244,"1D","f")</f>
        <v>42530</v>
      </c>
      <c r="S245" s="1020">
        <f>_xll.qlCalendarAdvance(Calendar,R245,$F$1,"mf",,Trigger)</f>
        <v>42895</v>
      </c>
      <c r="T245" s="1019">
        <f>_xll.qlDayCounterYearFraction(DayCounter,R245,S245,,,Trigger)</f>
        <v>1</v>
      </c>
      <c r="U245" s="1018" t="e">
        <f>_xll.qlInterpolationInterpolate(B12Minterpolation,R245,TRUE)</f>
        <v>#VALUE!</v>
      </c>
    </row>
    <row r="246" spans="18:21" x14ac:dyDescent="0.2">
      <c r="R246" s="1021">
        <f>_xll.qlCalendarAdvance(Calendar,R245,"1D","f")</f>
        <v>42531</v>
      </c>
      <c r="S246" s="1020">
        <f>_xll.qlCalendarAdvance(Calendar,R246,$F$1,"mf",,Trigger)</f>
        <v>42898</v>
      </c>
      <c r="T246" s="1019">
        <f>_xll.qlDayCounterYearFraction(DayCounter,R246,S246,,,Trigger)</f>
        <v>1.0054794520547945</v>
      </c>
      <c r="U246" s="1018" t="e">
        <f>_xll.qlInterpolationInterpolate(B12Minterpolation,R246,TRUE)</f>
        <v>#VALUE!</v>
      </c>
    </row>
    <row r="247" spans="18:21" x14ac:dyDescent="0.2">
      <c r="R247" s="1021">
        <f>_xll.qlCalendarAdvance(Calendar,R246,"1D","f")</f>
        <v>42534</v>
      </c>
      <c r="S247" s="1020">
        <f>_xll.qlCalendarAdvance(Calendar,R247,$F$1,"mf",,Trigger)</f>
        <v>42899</v>
      </c>
      <c r="T247" s="1019">
        <f>_xll.qlDayCounterYearFraction(DayCounter,R247,S247,,,Trigger)</f>
        <v>1</v>
      </c>
      <c r="U247" s="1018" t="e">
        <f>_xll.qlInterpolationInterpolate(B12Minterpolation,R247,TRUE)</f>
        <v>#VALUE!</v>
      </c>
    </row>
    <row r="248" spans="18:21" x14ac:dyDescent="0.2">
      <c r="R248" s="1021">
        <f>_xll.qlCalendarAdvance(Calendar,R247,"1D","f")</f>
        <v>42535</v>
      </c>
      <c r="S248" s="1020">
        <f>_xll.qlCalendarAdvance(Calendar,R248,$F$1,"mf",,Trigger)</f>
        <v>42900</v>
      </c>
      <c r="T248" s="1019">
        <f>_xll.qlDayCounterYearFraction(DayCounter,R248,S248,,,Trigger)</f>
        <v>1</v>
      </c>
      <c r="U248" s="1018" t="e">
        <f>_xll.qlInterpolationInterpolate(B12Minterpolation,R248,TRUE)</f>
        <v>#VALUE!</v>
      </c>
    </row>
    <row r="249" spans="18:21" x14ac:dyDescent="0.2">
      <c r="R249" s="1021">
        <f>_xll.qlCalendarAdvance(Calendar,R248,"1D","f")</f>
        <v>42536</v>
      </c>
      <c r="S249" s="1020">
        <f>_xll.qlCalendarAdvance(Calendar,R249,$F$1,"mf",,Trigger)</f>
        <v>42901</v>
      </c>
      <c r="T249" s="1019">
        <f>_xll.qlDayCounterYearFraction(DayCounter,R249,S249,,,Trigger)</f>
        <v>1</v>
      </c>
      <c r="U249" s="1018" t="e">
        <f>_xll.qlInterpolationInterpolate(B12Minterpolation,R249,TRUE)</f>
        <v>#VALUE!</v>
      </c>
    </row>
    <row r="250" spans="18:21" x14ac:dyDescent="0.2">
      <c r="R250" s="1021">
        <f>_xll.qlCalendarAdvance(Calendar,R249,"1D","f")</f>
        <v>42537</v>
      </c>
      <c r="S250" s="1020">
        <f>_xll.qlCalendarAdvance(Calendar,R250,$F$1,"mf",,Trigger)</f>
        <v>42902</v>
      </c>
      <c r="T250" s="1019">
        <f>_xll.qlDayCounterYearFraction(DayCounter,R250,S250,,,Trigger)</f>
        <v>1</v>
      </c>
      <c r="U250" s="1018" t="e">
        <f>_xll.qlInterpolationInterpolate(B12Minterpolation,R250,TRUE)</f>
        <v>#VALUE!</v>
      </c>
    </row>
    <row r="251" spans="18:21" x14ac:dyDescent="0.2">
      <c r="R251" s="1021">
        <f>_xll.qlCalendarAdvance(Calendar,R250,"1D","f")</f>
        <v>42538</v>
      </c>
      <c r="S251" s="1020">
        <f>_xll.qlCalendarAdvance(Calendar,R251,$F$1,"mf",,Trigger)</f>
        <v>42905</v>
      </c>
      <c r="T251" s="1019">
        <f>_xll.qlDayCounterYearFraction(DayCounter,R251,S251,,,Trigger)</f>
        <v>1.0054794520547945</v>
      </c>
      <c r="U251" s="1018" t="e">
        <f>_xll.qlInterpolationInterpolate(B12Minterpolation,R251,TRUE)</f>
        <v>#VALUE!</v>
      </c>
    </row>
    <row r="252" spans="18:21" x14ac:dyDescent="0.2">
      <c r="R252" s="1021">
        <f>_xll.qlCalendarAdvance(Calendar,R251,"1D","f")</f>
        <v>42541</v>
      </c>
      <c r="S252" s="1020">
        <f>_xll.qlCalendarAdvance(Calendar,R252,$F$1,"mf",,Trigger)</f>
        <v>42906</v>
      </c>
      <c r="T252" s="1019">
        <f>_xll.qlDayCounterYearFraction(DayCounter,R252,S252,,,Trigger)</f>
        <v>1</v>
      </c>
      <c r="U252" s="1018" t="e">
        <f>_xll.qlInterpolationInterpolate(B12Minterpolation,R252,TRUE)</f>
        <v>#VALUE!</v>
      </c>
    </row>
    <row r="253" spans="18:21" x14ac:dyDescent="0.2">
      <c r="R253" s="1021">
        <f>_xll.qlCalendarAdvance(Calendar,R252,"1D","f")</f>
        <v>42542</v>
      </c>
      <c r="S253" s="1020">
        <f>_xll.qlCalendarAdvance(Calendar,R253,$F$1,"mf",,Trigger)</f>
        <v>42907</v>
      </c>
      <c r="T253" s="1019">
        <f>_xll.qlDayCounterYearFraction(DayCounter,R253,S253,,,Trigger)</f>
        <v>1</v>
      </c>
      <c r="U253" s="1018" t="e">
        <f>_xll.qlInterpolationInterpolate(B12Minterpolation,R253,TRUE)</f>
        <v>#VALUE!</v>
      </c>
    </row>
    <row r="254" spans="18:21" x14ac:dyDescent="0.2">
      <c r="R254" s="1021">
        <f>_xll.qlCalendarAdvance(Calendar,R253,"1D","f")</f>
        <v>42543</v>
      </c>
      <c r="S254" s="1020">
        <f>_xll.qlCalendarAdvance(Calendar,R254,$F$1,"mf",,Trigger)</f>
        <v>42908</v>
      </c>
      <c r="T254" s="1019">
        <f>_xll.qlDayCounterYearFraction(DayCounter,R254,S254,,,Trigger)</f>
        <v>1</v>
      </c>
      <c r="U254" s="1018" t="e">
        <f>_xll.qlInterpolationInterpolate(B12Minterpolation,R254,TRUE)</f>
        <v>#VALUE!</v>
      </c>
    </row>
    <row r="255" spans="18:21" x14ac:dyDescent="0.2">
      <c r="R255" s="1021">
        <f>_xll.qlCalendarAdvance(Calendar,R254,"1D","f")</f>
        <v>42544</v>
      </c>
      <c r="S255" s="1020">
        <f>_xll.qlCalendarAdvance(Calendar,R255,$F$1,"mf",,Trigger)</f>
        <v>42909</v>
      </c>
      <c r="T255" s="1019">
        <f>_xll.qlDayCounterYearFraction(DayCounter,R255,S255,,,Trigger)</f>
        <v>1</v>
      </c>
      <c r="U255" s="1018" t="e">
        <f>_xll.qlInterpolationInterpolate(B12Minterpolation,R255,TRUE)</f>
        <v>#VALUE!</v>
      </c>
    </row>
    <row r="256" spans="18:21" x14ac:dyDescent="0.2">
      <c r="R256" s="1021">
        <f>_xll.qlCalendarAdvance(Calendar,R255,"1D","f")</f>
        <v>42545</v>
      </c>
      <c r="S256" s="1020">
        <f>_xll.qlCalendarAdvance(Calendar,R256,$F$1,"mf",,Trigger)</f>
        <v>42912</v>
      </c>
      <c r="T256" s="1019">
        <f>_xll.qlDayCounterYearFraction(DayCounter,R256,S256,,,Trigger)</f>
        <v>1.0054794520547945</v>
      </c>
      <c r="U256" s="1018" t="e">
        <f>_xll.qlInterpolationInterpolate(B12Minterpolation,R256,TRUE)</f>
        <v>#VALUE!</v>
      </c>
    </row>
    <row r="257" spans="18:21" x14ac:dyDescent="0.2">
      <c r="R257" s="1021">
        <f>_xll.qlCalendarAdvance(Calendar,R256,"1D","f")</f>
        <v>42548</v>
      </c>
      <c r="S257" s="1020">
        <f>_xll.qlCalendarAdvance(Calendar,R257,$F$1,"mf",,Trigger)</f>
        <v>42913</v>
      </c>
      <c r="T257" s="1019">
        <f>_xll.qlDayCounterYearFraction(DayCounter,R257,S257,,,Trigger)</f>
        <v>1</v>
      </c>
      <c r="U257" s="1018" t="e">
        <f>_xll.qlInterpolationInterpolate(B12Minterpolation,R257,TRUE)</f>
        <v>#VALUE!</v>
      </c>
    </row>
    <row r="258" spans="18:21" x14ac:dyDescent="0.2">
      <c r="R258" s="1021">
        <f>_xll.qlCalendarAdvance(Calendar,R257,"1D","f")</f>
        <v>42549</v>
      </c>
      <c r="S258" s="1020">
        <f>_xll.qlCalendarAdvance(Calendar,R258,$F$1,"mf",,Trigger)</f>
        <v>42914</v>
      </c>
      <c r="T258" s="1019">
        <f>_xll.qlDayCounterYearFraction(DayCounter,R258,S258,,,Trigger)</f>
        <v>1</v>
      </c>
      <c r="U258" s="1018" t="e">
        <f>_xll.qlInterpolationInterpolate(B12Minterpolation,R258,TRUE)</f>
        <v>#VALUE!</v>
      </c>
    </row>
    <row r="259" spans="18:21" x14ac:dyDescent="0.2">
      <c r="R259" s="1021">
        <f>_xll.qlCalendarAdvance(Calendar,R258,"1D","f")</f>
        <v>42550</v>
      </c>
      <c r="S259" s="1020">
        <f>_xll.qlCalendarAdvance(Calendar,R259,$F$1,"mf",,Trigger)</f>
        <v>42915</v>
      </c>
      <c r="T259" s="1019">
        <f>_xll.qlDayCounterYearFraction(DayCounter,R259,S259,,,Trigger)</f>
        <v>1</v>
      </c>
      <c r="U259" s="1018" t="e">
        <f>_xll.qlInterpolationInterpolate(B12Minterpolation,R259,TRUE)</f>
        <v>#VALUE!</v>
      </c>
    </row>
    <row r="260" spans="18:21" x14ac:dyDescent="0.2">
      <c r="R260" s="1021">
        <f>_xll.qlCalendarAdvance(Calendar,R259,"1D","f")</f>
        <v>42551</v>
      </c>
      <c r="S260" s="1020">
        <f>_xll.qlCalendarAdvance(Calendar,R260,$F$1,"mf",,Trigger)</f>
        <v>42916</v>
      </c>
      <c r="T260" s="1019">
        <f>_xll.qlDayCounterYearFraction(DayCounter,R260,S260,,,Trigger)</f>
        <v>1</v>
      </c>
      <c r="U260" s="1018" t="e">
        <f>_xll.qlInterpolationInterpolate(B12Minterpolation,R260,TRUE)</f>
        <v>#VALUE!</v>
      </c>
    </row>
    <row r="261" spans="18:21" x14ac:dyDescent="0.2">
      <c r="R261" s="1021">
        <f>_xll.qlCalendarAdvance(Calendar,R260,"1D","f")</f>
        <v>42552</v>
      </c>
      <c r="S261" s="1020">
        <f>_xll.qlCalendarAdvance(Calendar,R261,$F$1,"mf",,Trigger)</f>
        <v>42919</v>
      </c>
      <c r="T261" s="1019">
        <f>_xll.qlDayCounterYearFraction(DayCounter,R261,S261,,,Trigger)</f>
        <v>1.0054794520547945</v>
      </c>
      <c r="U261" s="1018" t="e">
        <f>_xll.qlInterpolationInterpolate(B12Minterpolation,R261,TRUE)</f>
        <v>#VALUE!</v>
      </c>
    </row>
    <row r="262" spans="18:21" x14ac:dyDescent="0.2">
      <c r="R262" s="1017">
        <f>_xll.qlCalendarAdvance(Calendar,R261,"1D","f")</f>
        <v>42555</v>
      </c>
      <c r="S262" s="1016">
        <f>_xll.qlCalendarAdvance(Calendar,R262,$F$1,"mf",,Trigger)</f>
        <v>42920</v>
      </c>
      <c r="T262" s="1015">
        <f>_xll.qlDayCounterYearFraction(DayCounter,R262,S262,,,Trigger)</f>
        <v>1</v>
      </c>
      <c r="U262" s="1014" t="e">
        <f>_xll.qlInterpolationInterpolate(B12Minterpolation,R262,TRUE)</f>
        <v>#VALUE!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4"/>
  <sheetViews>
    <sheetView showGridLines="0" workbookViewId="0">
      <selection activeCell="N1" sqref="N1"/>
    </sheetView>
  </sheetViews>
  <sheetFormatPr defaultRowHeight="11.25" outlineLevelCol="1" x14ac:dyDescent="0.2"/>
  <cols>
    <col min="1" max="1" width="2.7109375" style="1010" customWidth="1"/>
    <col min="2" max="2" width="2" style="1010" bestFit="1" customWidth="1"/>
    <col min="3" max="3" width="2.7109375" style="1010" customWidth="1"/>
    <col min="4" max="4" width="26.42578125" style="1010" customWidth="1"/>
    <col min="5" max="6" width="17.28515625" style="1010" bestFit="1" customWidth="1"/>
    <col min="7" max="7" width="7" style="1010" bestFit="1" customWidth="1"/>
    <col min="8" max="8" width="10" style="1010" customWidth="1"/>
    <col min="9" max="10" width="12.140625" style="1010" hidden="1" customWidth="1" outlineLevel="1"/>
    <col min="11" max="11" width="9" style="1010" bestFit="1" customWidth="1" collapsed="1"/>
    <col min="12" max="12" width="8" style="1010" bestFit="1" customWidth="1"/>
    <col min="13" max="13" width="8.85546875" style="1010" customWidth="1"/>
    <col min="14" max="14" width="8" style="1010" bestFit="1" customWidth="1"/>
    <col min="15" max="15" width="6"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87</v>
      </c>
      <c r="N1" s="1010" t="e">
        <f>_xll.qlInterpolation(,interpolator6M,_xll.ohFilter(E4:E22,M4:M22),_xll.ohFilter(L4:L22,M4:M22))</f>
        <v>#NUM!</v>
      </c>
      <c r="R1" s="1010"/>
      <c r="S1" s="1010"/>
      <c r="T1" s="1010"/>
      <c r="U1" s="1010"/>
    </row>
    <row r="2" spans="1:21" ht="26.25" customHeight="1" x14ac:dyDescent="0.2">
      <c r="D2" s="1054" t="str">
        <f>F1&amp;" Instruments"</f>
        <v>6M Instruments</v>
      </c>
      <c r="E2" s="1054" t="s">
        <v>422</v>
      </c>
      <c r="F2" s="1054" t="s">
        <v>421</v>
      </c>
      <c r="G2" s="1054" t="s">
        <v>420</v>
      </c>
      <c r="H2" s="1054" t="str">
        <f>F1&amp;" Market quote"</f>
        <v>6M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017" t="e">
        <f>_xll.qlCalendarAdvance(Calendar,_xll.qlLastFixingQuoteReferenceDate(D4),_xll.qlInterestRateIndexFixingDays(PROPER(Currency)&amp;IborType&amp;$F$1)&amp;"D","f",,LastFixingsTrigger)</f>
        <v>#NUM!</v>
      </c>
      <c r="F3" s="1017"/>
      <c r="G3" s="1030"/>
      <c r="H3" s="1027"/>
      <c r="I3" s="1029"/>
      <c r="J3" s="1029"/>
      <c r="K3" s="1027"/>
      <c r="L3" s="1027"/>
      <c r="M3" s="1028"/>
      <c r="N3" s="1053"/>
      <c r="O3" s="1052"/>
      <c r="P3" s="1051"/>
      <c r="R3" s="1021">
        <f>E4</f>
        <v>42180</v>
      </c>
      <c r="S3" s="1020">
        <f>_xll.qlCalendarAdvance(Calendar,R3,$F$1,"mf",,Trigger)</f>
        <v>42367</v>
      </c>
      <c r="T3" s="1019">
        <f>_xll.qlDayCounterYearFraction(DayCounter,R3,S3,,,Trigger)</f>
        <v>0.51232876712328768</v>
      </c>
      <c r="U3" s="1018" t="e">
        <f>_xll.qlInterpolationInterpolate(B6Minterpolation,R3,TRUE)</f>
        <v>#VALUE!</v>
      </c>
    </row>
    <row r="4" spans="1:21" ht="11.25" customHeight="1" x14ac:dyDescent="0.2">
      <c r="C4" s="1050" t="str">
        <f>SUBSTITUTE(F1,"M","")</f>
        <v>6</v>
      </c>
      <c r="D4" s="1049" t="str">
        <f>PROPER(Currency&amp;IborType)&amp;F1&amp;"LastFixing"&amp;QuoteSuffix</f>
        <v>Gbplibor6MLastFixing_Quote</v>
      </c>
      <c r="E4" s="1048">
        <f>SettlementDate</f>
        <v>42180</v>
      </c>
      <c r="F4" s="1048">
        <f>_xll.qlCalendarAdvance(Calendar,E4,$F$1,"mf",,Trigger)</f>
        <v>42367</v>
      </c>
      <c r="G4" s="1047">
        <f>_xll.qlDayCounterYearFraction(DayCounter,E4,F4,,,Trigger)</f>
        <v>0.51232876712328768</v>
      </c>
      <c r="H4" s="1045" t="e">
        <f>_xll.qlQuoteValue(D4,LastFixingsTrigger)</f>
        <v>#NUM!</v>
      </c>
      <c r="I4" s="1046" t="e">
        <f>_xll.qlYieldTSDiscount(Discounting,E4,,AllTriggers)</f>
        <v>#NUM!</v>
      </c>
      <c r="J4" s="1046" t="e">
        <f>_xll.qlYieldTSDiscount(Discounting,F4,,AllTriggers)</f>
        <v>#NUM!</v>
      </c>
      <c r="K4" s="1045" t="e">
        <f t="shared" ref="K4:K22" si="0">(I4/J4-1)/G4</f>
        <v>#NUM!</v>
      </c>
      <c r="L4" s="1045" t="e">
        <f t="shared" ref="L4:L22" si="1">H4-K4</f>
        <v>#NUM!</v>
      </c>
      <c r="M4" s="1044" t="b">
        <v>1</v>
      </c>
      <c r="N4" s="1043" t="e">
        <f>_xll.qlInterpolationInterpolate($N$1,E4,TRUE)</f>
        <v>#VALUE!</v>
      </c>
      <c r="O4" s="1042" t="e">
        <f t="shared" ref="O4:O22" si="2">(L4-N4)*10000</f>
        <v>#NUM!</v>
      </c>
      <c r="P4" s="1041" t="e">
        <f t="shared" ref="P4:P22" si="3">LN((1+H4*G4)/(1+K4*G4))</f>
        <v>#NUM!</v>
      </c>
      <c r="R4" s="1021">
        <f>_xll.qlCalendarAdvance(Calendar,R3,"1D","f")</f>
        <v>42181</v>
      </c>
      <c r="S4" s="1020">
        <f>_xll.qlCalendarAdvance(Calendar,R4,$F$1,"mf",,Trigger)</f>
        <v>42367</v>
      </c>
      <c r="T4" s="1019">
        <f>_xll.qlDayCounterYearFraction(DayCounter,R4,S4,,,Trigger)</f>
        <v>0.50958904109589043</v>
      </c>
      <c r="U4" s="1018" t="e">
        <f>_xll.qlInterpolationInterpolate(B6Minterpolation,R4,TRUE)</f>
        <v>#VALUE!</v>
      </c>
    </row>
    <row r="5" spans="1:21" ht="11.25" customHeight="1" x14ac:dyDescent="0.2">
      <c r="A5" s="1010">
        <v>1</v>
      </c>
      <c r="B5" s="1010" t="s">
        <v>417</v>
      </c>
      <c r="C5" s="1010">
        <f t="shared" ref="C5:C22" si="4">A5+SUBSTITUTE($F$1,"M","")</f>
        <v>7</v>
      </c>
      <c r="D5" s="1038" t="str">
        <f t="shared" ref="D5:D22" si="5">Currency&amp;A5&amp;B5&amp;C5&amp;"F"&amp;QuoteSuffix</f>
        <v>GBP1x7F_Quote</v>
      </c>
      <c r="E5" s="1021">
        <f>_xll.qlCalendarAdvance("target",$E$4,A5&amp;"M","mf",,Trigger)</f>
        <v>42212</v>
      </c>
      <c r="F5" s="1021">
        <f>_xll.qlCalendarAdvance(Calendar,E5,$F$1,"mf",,Trigger)</f>
        <v>42396</v>
      </c>
      <c r="G5" s="1037">
        <f>_xll.qlDayCounterYearFraction(DayCounter,E5,F5,,,Trigger)</f>
        <v>0.50410958904109593</v>
      </c>
      <c r="H5" s="1034" t="e">
        <f>_xll.qlQuoteValue(D5,AllTriggers)</f>
        <v>#NUM!</v>
      </c>
      <c r="I5" s="1040" t="e">
        <f>_xll.qlYieldTSDiscount(Discounting,E5,,AllTriggers)</f>
        <v>#NUM!</v>
      </c>
      <c r="J5" s="1040" t="e">
        <f>_xll.qlYieldTSDiscount(Discounting,F5,,AllTriggers)</f>
        <v>#NUM!</v>
      </c>
      <c r="K5" s="1034" t="e">
        <f t="shared" si="0"/>
        <v>#NUM!</v>
      </c>
      <c r="L5" s="1039" t="e">
        <f t="shared" si="1"/>
        <v>#NUM!</v>
      </c>
      <c r="M5" s="1035" t="b">
        <v>1</v>
      </c>
      <c r="N5" s="1034" t="e">
        <f>_xll.qlInterpolationInterpolate($N$1,E5,TRUE)</f>
        <v>#VALUE!</v>
      </c>
      <c r="O5" s="1033" t="e">
        <f t="shared" si="2"/>
        <v>#NUM!</v>
      </c>
      <c r="P5" s="1032" t="e">
        <f t="shared" si="3"/>
        <v>#NUM!</v>
      </c>
      <c r="R5" s="1021">
        <f>_xll.qlCalendarAdvance(Calendar,R4,"1D","f")</f>
        <v>42184</v>
      </c>
      <c r="S5" s="1020">
        <f>_xll.qlCalendarAdvance(Calendar,R5,$F$1,"mf",,Trigger)</f>
        <v>42367</v>
      </c>
      <c r="T5" s="1019">
        <f>_xll.qlDayCounterYearFraction(DayCounter,R5,S5,,,Trigger)</f>
        <v>0.50136986301369868</v>
      </c>
      <c r="U5" s="1018" t="e">
        <f>_xll.qlInterpolationInterpolate(B6Minterpolation,R5,TRUE)</f>
        <v>#VALUE!</v>
      </c>
    </row>
    <row r="6" spans="1:21" ht="11.25" customHeight="1" x14ac:dyDescent="0.2">
      <c r="A6" s="1010">
        <v>2</v>
      </c>
      <c r="B6" s="1010" t="s">
        <v>417</v>
      </c>
      <c r="C6" s="1010">
        <f t="shared" si="4"/>
        <v>8</v>
      </c>
      <c r="D6" s="1038" t="str">
        <f t="shared" si="5"/>
        <v>GBP2x8F_Quote</v>
      </c>
      <c r="E6" s="1021">
        <f>_xll.qlCalendarAdvance("target",$E$4,A6&amp;"M","mf",,Trigger)</f>
        <v>42241</v>
      </c>
      <c r="F6" s="1021">
        <f>_xll.qlCalendarAdvance(Calendar,E6,$F$1,"mf",,Trigger)</f>
        <v>42425</v>
      </c>
      <c r="G6" s="1037">
        <f>_xll.qlDayCounterYearFraction(DayCounter,E6,F6,,,Trigger)</f>
        <v>0.50410958904109593</v>
      </c>
      <c r="H6" s="1034" t="e">
        <f>_xll.qlQuoteValue(D6,AllTriggers)</f>
        <v>#NUM!</v>
      </c>
      <c r="I6" s="1036" t="e">
        <f>_xll.qlYieldTSDiscount(Discounting,E6,,AllTriggers)</f>
        <v>#NUM!</v>
      </c>
      <c r="J6" s="1036" t="e">
        <f>_xll.qlYieldTSDiscount(Discounting,F6,,AllTriggers)</f>
        <v>#NUM!</v>
      </c>
      <c r="K6" s="1034" t="e">
        <f t="shared" si="0"/>
        <v>#NUM!</v>
      </c>
      <c r="L6" s="1034" t="e">
        <f t="shared" si="1"/>
        <v>#NUM!</v>
      </c>
      <c r="M6" s="1035" t="b">
        <v>1</v>
      </c>
      <c r="N6" s="1034" t="e">
        <f>_xll.qlInterpolationInterpolate($N$1,E6,TRUE)</f>
        <v>#VALUE!</v>
      </c>
      <c r="O6" s="1033" t="e">
        <f t="shared" si="2"/>
        <v>#NUM!</v>
      </c>
      <c r="P6" s="1032" t="e">
        <f t="shared" si="3"/>
        <v>#NUM!</v>
      </c>
      <c r="R6" s="1021">
        <f>_xll.qlCalendarAdvance(Calendar,R5,"1D","f")</f>
        <v>42185</v>
      </c>
      <c r="S6" s="1020">
        <f>_xll.qlCalendarAdvance(Calendar,R6,$F$1,"mf",,Trigger)</f>
        <v>42368</v>
      </c>
      <c r="T6" s="1019">
        <f>_xll.qlDayCounterYearFraction(DayCounter,R6,S6,,,Trigger)</f>
        <v>0.50136986301369868</v>
      </c>
      <c r="U6" s="1018" t="e">
        <f>_xll.qlInterpolationInterpolate(B6Minterpolation,R6,TRUE)</f>
        <v>#VALUE!</v>
      </c>
    </row>
    <row r="7" spans="1:21" ht="11.25" customHeight="1" x14ac:dyDescent="0.2">
      <c r="A7" s="1010">
        <f t="shared" ref="A7:A22" si="6">A6+1</f>
        <v>3</v>
      </c>
      <c r="B7" s="1010" t="s">
        <v>417</v>
      </c>
      <c r="C7" s="1010">
        <f t="shared" si="4"/>
        <v>9</v>
      </c>
      <c r="D7" s="1038" t="str">
        <f t="shared" si="5"/>
        <v>GBP3x9F_Quote</v>
      </c>
      <c r="E7" s="1021">
        <f>_xll.qlCalendarAdvance("target",$E$4,A7&amp;"M","mf",,Trigger)</f>
        <v>42272</v>
      </c>
      <c r="F7" s="1021">
        <f>_xll.qlCalendarAdvance(Calendar,E7,$F$1,"mf",,Trigger)</f>
        <v>42458</v>
      </c>
      <c r="G7" s="1037">
        <f>_xll.qlDayCounterYearFraction(DayCounter,E7,F7,,,Trigger)</f>
        <v>0.50958904109589043</v>
      </c>
      <c r="H7" s="1034" t="e">
        <f>_xll.qlQuoteValue(D7,AllTriggers)</f>
        <v>#NUM!</v>
      </c>
      <c r="I7" s="1036" t="e">
        <f>_xll.qlYieldTSDiscount(Discounting,E7,,AllTriggers)</f>
        <v>#NUM!</v>
      </c>
      <c r="J7" s="1036" t="e">
        <f>_xll.qlYieldTSDiscount(Discounting,F7,,AllTriggers)</f>
        <v>#NUM!</v>
      </c>
      <c r="K7" s="1034" t="e">
        <f t="shared" si="0"/>
        <v>#NUM!</v>
      </c>
      <c r="L7" s="1034" t="e">
        <f t="shared" si="1"/>
        <v>#NUM!</v>
      </c>
      <c r="M7" s="1035" t="b">
        <v>1</v>
      </c>
      <c r="N7" s="1034" t="e">
        <f>_xll.qlInterpolationInterpolate($N$1,E7,TRUE)</f>
        <v>#VALUE!</v>
      </c>
      <c r="O7" s="1033" t="e">
        <f t="shared" si="2"/>
        <v>#NUM!</v>
      </c>
      <c r="P7" s="1032" t="e">
        <f t="shared" si="3"/>
        <v>#NUM!</v>
      </c>
      <c r="R7" s="1021">
        <f>_xll.qlCalendarAdvance(Calendar,R6,"1D","f")</f>
        <v>42186</v>
      </c>
      <c r="S7" s="1020">
        <f>_xll.qlCalendarAdvance(Calendar,R7,$F$1,"mf",,Trigger)</f>
        <v>42373</v>
      </c>
      <c r="T7" s="1019">
        <f>_xll.qlDayCounterYearFraction(DayCounter,R7,S7,,,Trigger)</f>
        <v>0.51232876712328768</v>
      </c>
      <c r="U7" s="1018" t="e">
        <f>_xll.qlInterpolationInterpolate(B6Minterpolation,R7,TRUE)</f>
        <v>#VALUE!</v>
      </c>
    </row>
    <row r="8" spans="1:21" ht="11.25" customHeight="1" x14ac:dyDescent="0.2">
      <c r="A8" s="1010">
        <f t="shared" si="6"/>
        <v>4</v>
      </c>
      <c r="B8" s="1010" t="s">
        <v>417</v>
      </c>
      <c r="C8" s="1010">
        <f t="shared" si="4"/>
        <v>10</v>
      </c>
      <c r="D8" s="1038" t="str">
        <f t="shared" si="5"/>
        <v>GBP4x10F_Quote</v>
      </c>
      <c r="E8" s="1021">
        <f>_xll.qlCalendarAdvance("target",$E$4,A8&amp;"M","mf",,Trigger)</f>
        <v>42303</v>
      </c>
      <c r="F8" s="1021">
        <f>_xll.qlCalendarAdvance(Calendar,E8,$F$1,"mf",,Trigger)</f>
        <v>42486</v>
      </c>
      <c r="G8" s="1037">
        <f>_xll.qlDayCounterYearFraction(DayCounter,E8,F8,,,Trigger)</f>
        <v>0.50136986301369868</v>
      </c>
      <c r="H8" s="1034" t="e">
        <f>_xll.qlQuoteValue(D8,AllTriggers)</f>
        <v>#NUM!</v>
      </c>
      <c r="I8" s="1036" t="e">
        <f>_xll.qlYieldTSDiscount(Discounting,E8,,AllTriggers)</f>
        <v>#NUM!</v>
      </c>
      <c r="J8" s="1036" t="e">
        <f>_xll.qlYieldTSDiscount(Discounting,F8,,AllTriggers)</f>
        <v>#NUM!</v>
      </c>
      <c r="K8" s="1034" t="e">
        <f t="shared" si="0"/>
        <v>#NUM!</v>
      </c>
      <c r="L8" s="1034" t="e">
        <f t="shared" si="1"/>
        <v>#NUM!</v>
      </c>
      <c r="M8" s="1035" t="b">
        <v>1</v>
      </c>
      <c r="N8" s="1034" t="e">
        <f>_xll.qlInterpolationInterpolate($N$1,E8,TRUE)</f>
        <v>#VALUE!</v>
      </c>
      <c r="O8" s="1033" t="e">
        <f t="shared" si="2"/>
        <v>#NUM!</v>
      </c>
      <c r="P8" s="1032" t="e">
        <f t="shared" si="3"/>
        <v>#NUM!</v>
      </c>
      <c r="R8" s="1021">
        <f>_xll.qlCalendarAdvance(Calendar,R7,"1D","f")</f>
        <v>42187</v>
      </c>
      <c r="S8" s="1020">
        <f>_xll.qlCalendarAdvance(Calendar,R8,$F$1,"mf",,Trigger)</f>
        <v>42373</v>
      </c>
      <c r="T8" s="1019">
        <f>_xll.qlDayCounterYearFraction(DayCounter,R8,S8,,,Trigger)</f>
        <v>0.50958904109589043</v>
      </c>
      <c r="U8" s="1018" t="e">
        <f>_xll.qlInterpolationInterpolate(B6Minterpolation,R8,TRUE)</f>
        <v>#VALUE!</v>
      </c>
    </row>
    <row r="9" spans="1:21" ht="11.25" customHeight="1" x14ac:dyDescent="0.2">
      <c r="A9" s="1010">
        <f t="shared" si="6"/>
        <v>5</v>
      </c>
      <c r="B9" s="1010" t="s">
        <v>417</v>
      </c>
      <c r="C9" s="1010">
        <f t="shared" si="4"/>
        <v>11</v>
      </c>
      <c r="D9" s="1038" t="str">
        <f t="shared" si="5"/>
        <v>GBP5x11F_Quote</v>
      </c>
      <c r="E9" s="1021">
        <f>_xll.qlCalendarAdvance("target",$E$4,A9&amp;"M","mf",,Trigger)</f>
        <v>42333</v>
      </c>
      <c r="F9" s="1021">
        <f>_xll.qlCalendarAdvance(Calendar,E9,$F$1,"mf",,Trigger)</f>
        <v>42515</v>
      </c>
      <c r="G9" s="1037">
        <f>_xll.qlDayCounterYearFraction(DayCounter,E9,F9,,,Trigger)</f>
        <v>0.49863013698630138</v>
      </c>
      <c r="H9" s="1034" t="e">
        <f>_xll.qlQuoteValue(D9,AllTriggers)</f>
        <v>#NUM!</v>
      </c>
      <c r="I9" s="1036" t="e">
        <f>_xll.qlYieldTSDiscount(Discounting,E9,,AllTriggers)</f>
        <v>#NUM!</v>
      </c>
      <c r="J9" s="1036" t="e">
        <f>_xll.qlYieldTSDiscount(Discounting,F9,,AllTriggers)</f>
        <v>#NUM!</v>
      </c>
      <c r="K9" s="1034" t="e">
        <f t="shared" si="0"/>
        <v>#NUM!</v>
      </c>
      <c r="L9" s="1034" t="e">
        <f t="shared" si="1"/>
        <v>#NUM!</v>
      </c>
      <c r="M9" s="1035" t="b">
        <v>1</v>
      </c>
      <c r="N9" s="1034" t="e">
        <f>_xll.qlInterpolationInterpolate($N$1,E9,TRUE)</f>
        <v>#VALUE!</v>
      </c>
      <c r="O9" s="1033" t="e">
        <f t="shared" si="2"/>
        <v>#NUM!</v>
      </c>
      <c r="P9" s="1032" t="e">
        <f t="shared" si="3"/>
        <v>#NUM!</v>
      </c>
      <c r="R9" s="1021">
        <f>_xll.qlCalendarAdvance(Calendar,R8,"1D","f")</f>
        <v>42188</v>
      </c>
      <c r="S9" s="1020">
        <f>_xll.qlCalendarAdvance(Calendar,R9,$F$1,"mf",,Trigger)</f>
        <v>42373</v>
      </c>
      <c r="T9" s="1019">
        <f>_xll.qlDayCounterYearFraction(DayCounter,R9,S9,,,Trigger)</f>
        <v>0.50684931506849318</v>
      </c>
      <c r="U9" s="1018" t="e">
        <f>_xll.qlInterpolationInterpolate(B6Minterpolation,R9,TRUE)</f>
        <v>#VALUE!</v>
      </c>
    </row>
    <row r="10" spans="1:21" ht="11.25" customHeight="1" x14ac:dyDescent="0.2">
      <c r="A10" s="1010">
        <f t="shared" si="6"/>
        <v>6</v>
      </c>
      <c r="B10" s="1010" t="s">
        <v>417</v>
      </c>
      <c r="C10" s="1010">
        <f t="shared" si="4"/>
        <v>12</v>
      </c>
      <c r="D10" s="1038" t="str">
        <f t="shared" si="5"/>
        <v>GBP6x12F_Quote</v>
      </c>
      <c r="E10" s="1021">
        <f>_xll.qlCalendarAdvance("target",$E$4,A10&amp;"M","mf",,Trigger)</f>
        <v>42366</v>
      </c>
      <c r="F10" s="1021">
        <f>_xll.qlCalendarAdvance(Calendar,E10,$F$1,"mf",,Trigger)</f>
        <v>42549</v>
      </c>
      <c r="G10" s="1037">
        <f>_xll.qlDayCounterYearFraction(DayCounter,E10,F10,,,Trigger)</f>
        <v>0.50136986301369868</v>
      </c>
      <c r="H10" s="1034" t="e">
        <f>_xll.qlQuoteValue(D10,AllTriggers)</f>
        <v>#NUM!</v>
      </c>
      <c r="I10" s="1036" t="e">
        <f>_xll.qlYieldTSDiscount(Discounting,E10,,AllTriggers)</f>
        <v>#NUM!</v>
      </c>
      <c r="J10" s="1036" t="e">
        <f>_xll.qlYieldTSDiscount(Discounting,F10,,AllTriggers)</f>
        <v>#NUM!</v>
      </c>
      <c r="K10" s="1034" t="e">
        <f t="shared" si="0"/>
        <v>#NUM!</v>
      </c>
      <c r="L10" s="1034" t="e">
        <f t="shared" si="1"/>
        <v>#NUM!</v>
      </c>
      <c r="M10" s="1035" t="b">
        <v>1</v>
      </c>
      <c r="N10" s="1034" t="e">
        <f>_xll.qlInterpolationInterpolate($N$1,E10,TRUE)</f>
        <v>#VALUE!</v>
      </c>
      <c r="O10" s="1033" t="e">
        <f t="shared" si="2"/>
        <v>#NUM!</v>
      </c>
      <c r="P10" s="1032" t="e">
        <f t="shared" si="3"/>
        <v>#NUM!</v>
      </c>
      <c r="R10" s="1021">
        <f>_xll.qlCalendarAdvance(Calendar,R9,"1D","f")</f>
        <v>42191</v>
      </c>
      <c r="S10" s="1020">
        <f>_xll.qlCalendarAdvance(Calendar,R10,$F$1,"mf",,Trigger)</f>
        <v>42375</v>
      </c>
      <c r="T10" s="1019">
        <f>_xll.qlDayCounterYearFraction(DayCounter,R10,S10,,,Trigger)</f>
        <v>0.50410958904109593</v>
      </c>
      <c r="U10" s="1018" t="e">
        <f>_xll.qlInterpolationInterpolate(B6Minterpolation,R10,TRUE)</f>
        <v>#VALUE!</v>
      </c>
    </row>
    <row r="11" spans="1:21" ht="11.25" customHeight="1" x14ac:dyDescent="0.2">
      <c r="A11" s="1010">
        <f t="shared" si="6"/>
        <v>7</v>
      </c>
      <c r="B11" s="1010" t="s">
        <v>417</v>
      </c>
      <c r="C11" s="1010">
        <f t="shared" si="4"/>
        <v>13</v>
      </c>
      <c r="D11" s="1038" t="str">
        <f t="shared" si="5"/>
        <v>GBP7x13F_Quote</v>
      </c>
      <c r="E11" s="1021">
        <f>_xll.qlCalendarAdvance("target",$E$4,A11&amp;"M","mf",,Trigger)</f>
        <v>42394</v>
      </c>
      <c r="F11" s="1021">
        <f>_xll.qlCalendarAdvance(Calendar,E11,$F$1,"mf",,Trigger)</f>
        <v>42576</v>
      </c>
      <c r="G11" s="1037">
        <f>_xll.qlDayCounterYearFraction(DayCounter,E11,F11,,,Trigger)</f>
        <v>0.49863013698630138</v>
      </c>
      <c r="H11" s="1034" t="e">
        <f>_xll.qlQuoteValue(D11,AllTriggers)</f>
        <v>#NUM!</v>
      </c>
      <c r="I11" s="1036" t="e">
        <f>_xll.qlYieldTSDiscount(Discounting,E11,,AllTriggers)</f>
        <v>#NUM!</v>
      </c>
      <c r="J11" s="1036" t="e">
        <f>_xll.qlYieldTSDiscount(Discounting,F11,,AllTriggers)</f>
        <v>#NUM!</v>
      </c>
      <c r="K11" s="1034" t="e">
        <f t="shared" si="0"/>
        <v>#NUM!</v>
      </c>
      <c r="L11" s="1034" t="e">
        <f t="shared" si="1"/>
        <v>#NUM!</v>
      </c>
      <c r="M11" s="1035" t="b">
        <v>0</v>
      </c>
      <c r="N11" s="1034" t="e">
        <f>_xll.qlInterpolationInterpolate($N$1,E11,TRUE)</f>
        <v>#VALUE!</v>
      </c>
      <c r="O11" s="1033" t="e">
        <f t="shared" si="2"/>
        <v>#NUM!</v>
      </c>
      <c r="P11" s="1032" t="e">
        <f t="shared" si="3"/>
        <v>#NUM!</v>
      </c>
      <c r="R11" s="1021">
        <f>_xll.qlCalendarAdvance(Calendar,R10,"1D","f")</f>
        <v>42192</v>
      </c>
      <c r="S11" s="1020">
        <f>_xll.qlCalendarAdvance(Calendar,R11,$F$1,"mf",,Trigger)</f>
        <v>42376</v>
      </c>
      <c r="T11" s="1019">
        <f>_xll.qlDayCounterYearFraction(DayCounter,R11,S11,,,Trigger)</f>
        <v>0.50410958904109593</v>
      </c>
      <c r="U11" s="1018" t="e">
        <f>_xll.qlInterpolationInterpolate(B6Minterpolation,R11,TRUE)</f>
        <v>#VALUE!</v>
      </c>
    </row>
    <row r="12" spans="1:21" ht="11.25" customHeight="1" x14ac:dyDescent="0.2">
      <c r="A12" s="1010">
        <f t="shared" si="6"/>
        <v>8</v>
      </c>
      <c r="B12" s="1010" t="s">
        <v>417</v>
      </c>
      <c r="C12" s="1010">
        <f t="shared" si="4"/>
        <v>14</v>
      </c>
      <c r="D12" s="1038" t="str">
        <f t="shared" si="5"/>
        <v>GBP8x14F_Quote</v>
      </c>
      <c r="E12" s="1021">
        <f>_xll.qlCalendarAdvance("target",$E$4,A12&amp;"M","mf",,Trigger)</f>
        <v>42425</v>
      </c>
      <c r="F12" s="1021">
        <f>_xll.qlCalendarAdvance(Calendar,E12,$F$1,"mf",,Trigger)</f>
        <v>42607</v>
      </c>
      <c r="G12" s="1037">
        <f>_xll.qlDayCounterYearFraction(DayCounter,E12,F12,,,Trigger)</f>
        <v>0.49863013698630138</v>
      </c>
      <c r="H12" s="1034" t="e">
        <f>_xll.qlQuoteValue(D12,AllTriggers)</f>
        <v>#NUM!</v>
      </c>
      <c r="I12" s="1036" t="e">
        <f>_xll.qlYieldTSDiscount(Discounting,E12,,AllTriggers)</f>
        <v>#NUM!</v>
      </c>
      <c r="J12" s="1036" t="e">
        <f>_xll.qlYieldTSDiscount(Discounting,F12,,AllTriggers)</f>
        <v>#NUM!</v>
      </c>
      <c r="K12" s="1034" t="e">
        <f t="shared" si="0"/>
        <v>#NUM!</v>
      </c>
      <c r="L12" s="1034" t="e">
        <f t="shared" si="1"/>
        <v>#NUM!</v>
      </c>
      <c r="M12" s="1035" t="b">
        <v>0</v>
      </c>
      <c r="N12" s="1034" t="e">
        <f>_xll.qlInterpolationInterpolate($N$1,E12,TRUE)</f>
        <v>#VALUE!</v>
      </c>
      <c r="O12" s="1033" t="e">
        <f t="shared" si="2"/>
        <v>#NUM!</v>
      </c>
      <c r="P12" s="1032" t="e">
        <f t="shared" si="3"/>
        <v>#NUM!</v>
      </c>
      <c r="R12" s="1021">
        <f>_xll.qlCalendarAdvance(Calendar,R11,"1D","f")</f>
        <v>42193</v>
      </c>
      <c r="S12" s="1020">
        <f>_xll.qlCalendarAdvance(Calendar,R12,$F$1,"mf",,Trigger)</f>
        <v>42377</v>
      </c>
      <c r="T12" s="1019">
        <f>_xll.qlDayCounterYearFraction(DayCounter,R12,S12,,,Trigger)</f>
        <v>0.50410958904109593</v>
      </c>
      <c r="U12" s="1018" t="e">
        <f>_xll.qlInterpolationInterpolate(B6Minterpolation,R12,TRUE)</f>
        <v>#VALUE!</v>
      </c>
    </row>
    <row r="13" spans="1:21" ht="11.25" customHeight="1" x14ac:dyDescent="0.2">
      <c r="A13" s="1010">
        <f t="shared" si="6"/>
        <v>9</v>
      </c>
      <c r="B13" s="1010" t="s">
        <v>417</v>
      </c>
      <c r="C13" s="1010">
        <f t="shared" si="4"/>
        <v>15</v>
      </c>
      <c r="D13" s="1038" t="str">
        <f t="shared" si="5"/>
        <v>GBP9x15F_Quote</v>
      </c>
      <c r="E13" s="1021">
        <f>_xll.qlCalendarAdvance("target",$E$4,A13&amp;"M","mf",,Trigger)</f>
        <v>42458</v>
      </c>
      <c r="F13" s="1021">
        <f>_xll.qlCalendarAdvance(Calendar,E13,$F$1,"mf",,Trigger)</f>
        <v>42642</v>
      </c>
      <c r="G13" s="1037">
        <f>_xll.qlDayCounterYearFraction(DayCounter,E13,F13,,,Trigger)</f>
        <v>0.50410958904109593</v>
      </c>
      <c r="H13" s="1034" t="e">
        <f>_xll.qlQuoteValue(D13,AllTriggers)</f>
        <v>#NUM!</v>
      </c>
      <c r="I13" s="1036" t="e">
        <f>_xll.qlYieldTSDiscount(Discounting,E13,,AllTriggers)</f>
        <v>#NUM!</v>
      </c>
      <c r="J13" s="1036" t="e">
        <f>_xll.qlYieldTSDiscount(Discounting,F13,,AllTriggers)</f>
        <v>#NUM!</v>
      </c>
      <c r="K13" s="1034" t="e">
        <f t="shared" si="0"/>
        <v>#NUM!</v>
      </c>
      <c r="L13" s="1034" t="e">
        <f t="shared" si="1"/>
        <v>#NUM!</v>
      </c>
      <c r="M13" s="1035" t="b">
        <v>1</v>
      </c>
      <c r="N13" s="1034" t="e">
        <f>_xll.qlInterpolationInterpolate($N$1,E13,TRUE)</f>
        <v>#VALUE!</v>
      </c>
      <c r="O13" s="1033" t="e">
        <f t="shared" si="2"/>
        <v>#NUM!</v>
      </c>
      <c r="P13" s="1032" t="e">
        <f t="shared" si="3"/>
        <v>#NUM!</v>
      </c>
      <c r="R13" s="1021">
        <f>_xll.qlCalendarAdvance(Calendar,R12,"1D","f")</f>
        <v>42194</v>
      </c>
      <c r="S13" s="1020">
        <f>_xll.qlCalendarAdvance(Calendar,R13,$F$1,"mf",,Trigger)</f>
        <v>42380</v>
      </c>
      <c r="T13" s="1019">
        <f>_xll.qlDayCounterYearFraction(DayCounter,R13,S13,,,Trigger)</f>
        <v>0.50958904109589043</v>
      </c>
      <c r="U13" s="1018" t="e">
        <f>_xll.qlInterpolationInterpolate(B6Minterpolation,R13,TRUE)</f>
        <v>#VALUE!</v>
      </c>
    </row>
    <row r="14" spans="1:21" ht="11.25" customHeight="1" x14ac:dyDescent="0.2">
      <c r="A14" s="1010">
        <f t="shared" si="6"/>
        <v>10</v>
      </c>
      <c r="B14" s="1010" t="s">
        <v>417</v>
      </c>
      <c r="C14" s="1010">
        <f t="shared" si="4"/>
        <v>16</v>
      </c>
      <c r="D14" s="1038" t="str">
        <f t="shared" si="5"/>
        <v>GBP10x16F_Quote</v>
      </c>
      <c r="E14" s="1021">
        <f>_xll.qlCalendarAdvance("target",$E$4,A14&amp;"M","mf",,Trigger)</f>
        <v>42485</v>
      </c>
      <c r="F14" s="1021">
        <f>_xll.qlCalendarAdvance(Calendar,E14,$F$1,"mf",,Trigger)</f>
        <v>42668</v>
      </c>
      <c r="G14" s="1037">
        <f>_xll.qlDayCounterYearFraction(DayCounter,E14,F14,,,Trigger)</f>
        <v>0.50136986301369868</v>
      </c>
      <c r="H14" s="1034" t="e">
        <f>_xll.qlQuoteValue(D14,AllTriggers)</f>
        <v>#NUM!</v>
      </c>
      <c r="I14" s="1036" t="e">
        <f>_xll.qlYieldTSDiscount(Discounting,E14,,AllTriggers)</f>
        <v>#NUM!</v>
      </c>
      <c r="J14" s="1036" t="e">
        <f>_xll.qlYieldTSDiscount(Discounting,F14,,AllTriggers)</f>
        <v>#NUM!</v>
      </c>
      <c r="K14" s="1034" t="e">
        <f t="shared" si="0"/>
        <v>#NUM!</v>
      </c>
      <c r="L14" s="1034" t="e">
        <f t="shared" si="1"/>
        <v>#NUM!</v>
      </c>
      <c r="M14" s="1035" t="b">
        <v>0</v>
      </c>
      <c r="N14" s="1034" t="e">
        <f>_xll.qlInterpolationInterpolate($N$1,E14,TRUE)</f>
        <v>#VALUE!</v>
      </c>
      <c r="O14" s="1033" t="e">
        <f t="shared" si="2"/>
        <v>#NUM!</v>
      </c>
      <c r="P14" s="1032" t="e">
        <f t="shared" si="3"/>
        <v>#NUM!</v>
      </c>
      <c r="R14" s="1021">
        <f>_xll.qlCalendarAdvance(Calendar,R13,"1D","f")</f>
        <v>42195</v>
      </c>
      <c r="S14" s="1020">
        <f>_xll.qlCalendarAdvance(Calendar,R14,$F$1,"mf",,Trigger)</f>
        <v>42380</v>
      </c>
      <c r="T14" s="1019">
        <f>_xll.qlDayCounterYearFraction(DayCounter,R14,S14,,,Trigger)</f>
        <v>0.50684931506849318</v>
      </c>
      <c r="U14" s="1018" t="e">
        <f>_xll.qlInterpolationInterpolate(B6Minterpolation,R14,TRUE)</f>
        <v>#VALUE!</v>
      </c>
    </row>
    <row r="15" spans="1:21" ht="11.25" customHeight="1" x14ac:dyDescent="0.2">
      <c r="A15" s="1010">
        <f t="shared" si="6"/>
        <v>11</v>
      </c>
      <c r="B15" s="1010" t="s">
        <v>417</v>
      </c>
      <c r="C15" s="1010">
        <f t="shared" si="4"/>
        <v>17</v>
      </c>
      <c r="D15" s="1038" t="str">
        <f t="shared" si="5"/>
        <v>GBP11x17F_Quote</v>
      </c>
      <c r="E15" s="1021">
        <f>_xll.qlCalendarAdvance("target",$E$4,A15&amp;"M","mf",,Trigger)</f>
        <v>42515</v>
      </c>
      <c r="F15" s="1021">
        <f>_xll.qlCalendarAdvance(Calendar,E15,$F$1,"mf",,Trigger)</f>
        <v>42699</v>
      </c>
      <c r="G15" s="1037">
        <f>_xll.qlDayCounterYearFraction(DayCounter,E15,F15,,,Trigger)</f>
        <v>0.50410958904109593</v>
      </c>
      <c r="H15" s="1034" t="e">
        <f>_xll.qlQuoteValue(D15,AllTriggers)</f>
        <v>#NUM!</v>
      </c>
      <c r="I15" s="1036" t="e">
        <f>_xll.qlYieldTSDiscount(Discounting,E15,,AllTriggers)</f>
        <v>#NUM!</v>
      </c>
      <c r="J15" s="1036" t="e">
        <f>_xll.qlYieldTSDiscount(Discounting,F15,,AllTriggers)</f>
        <v>#NUM!</v>
      </c>
      <c r="K15" s="1034" t="e">
        <f t="shared" si="0"/>
        <v>#NUM!</v>
      </c>
      <c r="L15" s="1034" t="e">
        <f t="shared" si="1"/>
        <v>#NUM!</v>
      </c>
      <c r="M15" s="1035" t="b">
        <v>0</v>
      </c>
      <c r="N15" s="1034" t="e">
        <f>_xll.qlInterpolationInterpolate($N$1,E15,TRUE)</f>
        <v>#VALUE!</v>
      </c>
      <c r="O15" s="1033" t="e">
        <f t="shared" si="2"/>
        <v>#NUM!</v>
      </c>
      <c r="P15" s="1032" t="e">
        <f t="shared" si="3"/>
        <v>#NUM!</v>
      </c>
      <c r="R15" s="1021">
        <f>_xll.qlCalendarAdvance(Calendar,R14,"1D","f")</f>
        <v>42198</v>
      </c>
      <c r="S15" s="1020">
        <f>_xll.qlCalendarAdvance(Calendar,R15,$F$1,"mf",,Trigger)</f>
        <v>42382</v>
      </c>
      <c r="T15" s="1019">
        <f>_xll.qlDayCounterYearFraction(DayCounter,R15,S15,,,Trigger)</f>
        <v>0.50410958904109593</v>
      </c>
      <c r="U15" s="1018" t="e">
        <f>_xll.qlInterpolationInterpolate(B6Minterpolation,R15,TRUE)</f>
        <v>#VALUE!</v>
      </c>
    </row>
    <row r="16" spans="1:21" ht="11.25" customHeight="1" x14ac:dyDescent="0.2">
      <c r="A16" s="1010">
        <f t="shared" si="6"/>
        <v>12</v>
      </c>
      <c r="B16" s="1010" t="s">
        <v>417</v>
      </c>
      <c r="C16" s="1010">
        <f t="shared" si="4"/>
        <v>18</v>
      </c>
      <c r="D16" s="1038" t="str">
        <f t="shared" si="5"/>
        <v>GBP12x18F_Quote</v>
      </c>
      <c r="E16" s="1021">
        <f>_xll.qlCalendarAdvance("target",$E$4,A16&amp;"M","mf",,Trigger)</f>
        <v>42548</v>
      </c>
      <c r="F16" s="1021">
        <f>_xll.qlCalendarAdvance(Calendar,E16,$F$1,"mf",,Trigger)</f>
        <v>42732</v>
      </c>
      <c r="G16" s="1037">
        <f>_xll.qlDayCounterYearFraction(DayCounter,E16,F16,,,Trigger)</f>
        <v>0.50410958904109593</v>
      </c>
      <c r="H16" s="1034" t="e">
        <f>_xll.qlQuoteValue(D16,AllTriggers)</f>
        <v>#NUM!</v>
      </c>
      <c r="I16" s="1036" t="e">
        <f>_xll.qlYieldTSDiscount(Discounting,E16,,AllTriggers)</f>
        <v>#NUM!</v>
      </c>
      <c r="J16" s="1036" t="e">
        <f>_xll.qlYieldTSDiscount(Discounting,F16,,AllTriggers)</f>
        <v>#NUM!</v>
      </c>
      <c r="K16" s="1034" t="e">
        <f t="shared" si="0"/>
        <v>#NUM!</v>
      </c>
      <c r="L16" s="1034" t="e">
        <f t="shared" si="1"/>
        <v>#NUM!</v>
      </c>
      <c r="M16" s="1035" t="b">
        <v>1</v>
      </c>
      <c r="N16" s="1034" t="e">
        <f>_xll.qlInterpolationInterpolate($N$1,E16,TRUE)</f>
        <v>#VALUE!</v>
      </c>
      <c r="O16" s="1033" t="e">
        <f t="shared" si="2"/>
        <v>#NUM!</v>
      </c>
      <c r="P16" s="1032" t="e">
        <f t="shared" si="3"/>
        <v>#NUM!</v>
      </c>
      <c r="R16" s="1021">
        <f>_xll.qlCalendarAdvance(Calendar,R15,"1D","f")</f>
        <v>42199</v>
      </c>
      <c r="S16" s="1020">
        <f>_xll.qlCalendarAdvance(Calendar,R16,$F$1,"mf",,Trigger)</f>
        <v>42383</v>
      </c>
      <c r="T16" s="1019">
        <f>_xll.qlDayCounterYearFraction(DayCounter,R16,S16,,,Trigger)</f>
        <v>0.50410958904109593</v>
      </c>
      <c r="U16" s="1018" t="e">
        <f>_xll.qlInterpolationInterpolate(B6Minterpolation,R16,TRUE)</f>
        <v>#VALUE!</v>
      </c>
    </row>
    <row r="17" spans="1:21" ht="11.25" customHeight="1" x14ac:dyDescent="0.2">
      <c r="A17" s="1010">
        <f t="shared" si="6"/>
        <v>13</v>
      </c>
      <c r="B17" s="1010" t="s">
        <v>417</v>
      </c>
      <c r="C17" s="1010">
        <f t="shared" si="4"/>
        <v>19</v>
      </c>
      <c r="D17" s="1038" t="str">
        <f t="shared" si="5"/>
        <v>GBP13x19F_Quote</v>
      </c>
      <c r="E17" s="1021">
        <f>_xll.qlCalendarAdvance("target",$E$4,A17&amp;"M","mf",,Trigger)</f>
        <v>42576</v>
      </c>
      <c r="F17" s="1021">
        <f>_xll.qlCalendarAdvance(Calendar,E17,$F$1,"mf",,Trigger)</f>
        <v>42760</v>
      </c>
      <c r="G17" s="1037">
        <f>_xll.qlDayCounterYearFraction(DayCounter,E17,F17,,,Trigger)</f>
        <v>0.50410958904109593</v>
      </c>
      <c r="H17" s="1034" t="e">
        <f>_xll.qlQuoteValue(D17,AllTriggers)</f>
        <v>#NUM!</v>
      </c>
      <c r="I17" s="1036" t="e">
        <f>_xll.qlYieldTSDiscount(Discounting,E17,,AllTriggers)</f>
        <v>#NUM!</v>
      </c>
      <c r="J17" s="1036" t="e">
        <f>_xll.qlYieldTSDiscount(Discounting,F17,,AllTriggers)</f>
        <v>#NUM!</v>
      </c>
      <c r="K17" s="1034" t="e">
        <f t="shared" si="0"/>
        <v>#NUM!</v>
      </c>
      <c r="L17" s="1034" t="e">
        <f t="shared" si="1"/>
        <v>#NUM!</v>
      </c>
      <c r="M17" s="1035" t="b">
        <v>0</v>
      </c>
      <c r="N17" s="1034" t="e">
        <f>_xll.qlInterpolationInterpolate($N$1,E17,TRUE)</f>
        <v>#VALUE!</v>
      </c>
      <c r="O17" s="1033" t="e">
        <f t="shared" si="2"/>
        <v>#NUM!</v>
      </c>
      <c r="P17" s="1032" t="e">
        <f t="shared" si="3"/>
        <v>#NUM!</v>
      </c>
      <c r="R17" s="1021">
        <f>_xll.qlCalendarAdvance(Calendar,R16,"1D","f")</f>
        <v>42200</v>
      </c>
      <c r="S17" s="1020">
        <f>_xll.qlCalendarAdvance(Calendar,R17,$F$1,"mf",,Trigger)</f>
        <v>42384</v>
      </c>
      <c r="T17" s="1019">
        <f>_xll.qlDayCounterYearFraction(DayCounter,R17,S17,,,Trigger)</f>
        <v>0.50410958904109593</v>
      </c>
      <c r="U17" s="1018" t="e">
        <f>_xll.qlInterpolationInterpolate(B6Minterpolation,R17,TRUE)</f>
        <v>#VALUE!</v>
      </c>
    </row>
    <row r="18" spans="1:21" ht="11.25" customHeight="1" x14ac:dyDescent="0.2">
      <c r="A18" s="1010">
        <f t="shared" si="6"/>
        <v>14</v>
      </c>
      <c r="B18" s="1010" t="s">
        <v>417</v>
      </c>
      <c r="C18" s="1010">
        <f t="shared" si="4"/>
        <v>20</v>
      </c>
      <c r="D18" s="1038" t="str">
        <f t="shared" si="5"/>
        <v>GBP14x20F_Quote</v>
      </c>
      <c r="E18" s="1021">
        <f>_xll.qlCalendarAdvance("target",$E$4,A18&amp;"M","mf",,Trigger)</f>
        <v>42607</v>
      </c>
      <c r="F18" s="1021">
        <f>_xll.qlCalendarAdvance(Calendar,E18,$F$1,"mf",,Trigger)</f>
        <v>42793</v>
      </c>
      <c r="G18" s="1037">
        <f>_xll.qlDayCounterYearFraction(DayCounter,E18,F18,,,Trigger)</f>
        <v>0.50958904109589043</v>
      </c>
      <c r="H18" s="1034" t="e">
        <f>_xll.qlQuoteValue(D18,AllTriggers)</f>
        <v>#NUM!</v>
      </c>
      <c r="I18" s="1036" t="e">
        <f>_xll.qlYieldTSDiscount(Discounting,E18,,AllTriggers)</f>
        <v>#NUM!</v>
      </c>
      <c r="J18" s="1036" t="e">
        <f>_xll.qlYieldTSDiscount(Discounting,F18,,AllTriggers)</f>
        <v>#NUM!</v>
      </c>
      <c r="K18" s="1034" t="e">
        <f t="shared" si="0"/>
        <v>#NUM!</v>
      </c>
      <c r="L18" s="1034" t="e">
        <f t="shared" si="1"/>
        <v>#NUM!</v>
      </c>
      <c r="M18" s="1035" t="b">
        <v>0</v>
      </c>
      <c r="N18" s="1034" t="e">
        <f>_xll.qlInterpolationInterpolate($N$1,E18,TRUE)</f>
        <v>#VALUE!</v>
      </c>
      <c r="O18" s="1033" t="e">
        <f t="shared" si="2"/>
        <v>#NUM!</v>
      </c>
      <c r="P18" s="1032" t="e">
        <f t="shared" si="3"/>
        <v>#NUM!</v>
      </c>
      <c r="R18" s="1021">
        <f>_xll.qlCalendarAdvance(Calendar,R17,"1D","f")</f>
        <v>42201</v>
      </c>
      <c r="S18" s="1020">
        <f>_xll.qlCalendarAdvance(Calendar,R18,$F$1,"mf",,Trigger)</f>
        <v>42387</v>
      </c>
      <c r="T18" s="1019">
        <f>_xll.qlDayCounterYearFraction(DayCounter,R18,S18,,,Trigger)</f>
        <v>0.50958904109589043</v>
      </c>
      <c r="U18" s="1018" t="e">
        <f>_xll.qlInterpolationInterpolate(B6Minterpolation,R18,TRUE)</f>
        <v>#VALUE!</v>
      </c>
    </row>
    <row r="19" spans="1:21" ht="11.25" customHeight="1" x14ac:dyDescent="0.2">
      <c r="A19" s="1010">
        <f t="shared" si="6"/>
        <v>15</v>
      </c>
      <c r="B19" s="1010" t="s">
        <v>417</v>
      </c>
      <c r="C19" s="1010">
        <f t="shared" si="4"/>
        <v>21</v>
      </c>
      <c r="D19" s="1038" t="str">
        <f t="shared" si="5"/>
        <v>GBP15x21F_Quote</v>
      </c>
      <c r="E19" s="1021">
        <f>_xll.qlCalendarAdvance("target",$E$4,A19&amp;"M","mf",,Trigger)</f>
        <v>42639</v>
      </c>
      <c r="F19" s="1021">
        <f>_xll.qlCalendarAdvance(Calendar,E19,$F$1,"mf",,Trigger)</f>
        <v>42821</v>
      </c>
      <c r="G19" s="1037">
        <f>_xll.qlDayCounterYearFraction(DayCounter,E19,F19,,,Trigger)</f>
        <v>0.49863013698630138</v>
      </c>
      <c r="H19" s="1034" t="e">
        <f>_xll.qlQuoteValue(D19,AllTriggers)</f>
        <v>#NUM!</v>
      </c>
      <c r="I19" s="1036" t="e">
        <f>_xll.qlYieldTSDiscount(Discounting,E19,,AllTriggers)</f>
        <v>#NUM!</v>
      </c>
      <c r="J19" s="1036" t="e">
        <f>_xll.qlYieldTSDiscount(Discounting,F19,,AllTriggers)</f>
        <v>#NUM!</v>
      </c>
      <c r="K19" s="1034" t="e">
        <f t="shared" si="0"/>
        <v>#NUM!</v>
      </c>
      <c r="L19" s="1034" t="e">
        <f t="shared" si="1"/>
        <v>#NUM!</v>
      </c>
      <c r="M19" s="1035" t="b">
        <v>0</v>
      </c>
      <c r="N19" s="1034" t="e">
        <f>_xll.qlInterpolationInterpolate($N$1,E19,TRUE)</f>
        <v>#VALUE!</v>
      </c>
      <c r="O19" s="1033" t="e">
        <f t="shared" si="2"/>
        <v>#NUM!</v>
      </c>
      <c r="P19" s="1032" t="e">
        <f t="shared" si="3"/>
        <v>#NUM!</v>
      </c>
      <c r="R19" s="1021">
        <f>_xll.qlCalendarAdvance(Calendar,R18,"1D","f")</f>
        <v>42202</v>
      </c>
      <c r="S19" s="1020">
        <f>_xll.qlCalendarAdvance(Calendar,R19,$F$1,"mf",,Trigger)</f>
        <v>42387</v>
      </c>
      <c r="T19" s="1019">
        <f>_xll.qlDayCounterYearFraction(DayCounter,R19,S19,,,Trigger)</f>
        <v>0.50684931506849318</v>
      </c>
      <c r="U19" s="1018" t="e">
        <f>_xll.qlInterpolationInterpolate(B6Minterpolation,R19,TRUE)</f>
        <v>#VALUE!</v>
      </c>
    </row>
    <row r="20" spans="1:21" ht="11.25" customHeight="1" x14ac:dyDescent="0.2">
      <c r="A20" s="1010">
        <f t="shared" si="6"/>
        <v>16</v>
      </c>
      <c r="B20" s="1010" t="s">
        <v>417</v>
      </c>
      <c r="C20" s="1010">
        <f t="shared" si="4"/>
        <v>22</v>
      </c>
      <c r="D20" s="1038" t="str">
        <f t="shared" si="5"/>
        <v>GBP16x22F_Quote</v>
      </c>
      <c r="E20" s="1021">
        <f>_xll.qlCalendarAdvance("target",$E$4,A20&amp;"M","mf",,Trigger)</f>
        <v>42668</v>
      </c>
      <c r="F20" s="1021">
        <f>_xll.qlCalendarAdvance(Calendar,E20,$F$1,"mf",,Trigger)</f>
        <v>42850</v>
      </c>
      <c r="G20" s="1037">
        <f>_xll.qlDayCounterYearFraction(DayCounter,E20,F20,,,Trigger)</f>
        <v>0.49863013698630138</v>
      </c>
      <c r="H20" s="1034" t="e">
        <f>_xll.qlQuoteValue(D20,AllTriggers)</f>
        <v>#NUM!</v>
      </c>
      <c r="I20" s="1036" t="e">
        <f>_xll.qlYieldTSDiscount(Discounting,E20,,AllTriggers)</f>
        <v>#NUM!</v>
      </c>
      <c r="J20" s="1036" t="e">
        <f>_xll.qlYieldTSDiscount(Discounting,F20,,AllTriggers)</f>
        <v>#NUM!</v>
      </c>
      <c r="K20" s="1034" t="e">
        <f t="shared" si="0"/>
        <v>#NUM!</v>
      </c>
      <c r="L20" s="1034" t="e">
        <f t="shared" si="1"/>
        <v>#NUM!</v>
      </c>
      <c r="M20" s="1035" t="b">
        <v>0</v>
      </c>
      <c r="N20" s="1034" t="e">
        <f>_xll.qlInterpolationInterpolate($N$1,E20,TRUE)</f>
        <v>#VALUE!</v>
      </c>
      <c r="O20" s="1033" t="e">
        <f t="shared" si="2"/>
        <v>#NUM!</v>
      </c>
      <c r="P20" s="1032" t="e">
        <f t="shared" si="3"/>
        <v>#NUM!</v>
      </c>
      <c r="R20" s="1021">
        <f>_xll.qlCalendarAdvance(Calendar,R19,"1D","f")</f>
        <v>42205</v>
      </c>
      <c r="S20" s="1020">
        <f>_xll.qlCalendarAdvance(Calendar,R20,$F$1,"mf",,Trigger)</f>
        <v>42389</v>
      </c>
      <c r="T20" s="1019">
        <f>_xll.qlDayCounterYearFraction(DayCounter,R20,S20,,,Trigger)</f>
        <v>0.50410958904109593</v>
      </c>
      <c r="U20" s="1018" t="e">
        <f>_xll.qlInterpolationInterpolate(B6Minterpolation,R20,TRUE)</f>
        <v>#VALUE!</v>
      </c>
    </row>
    <row r="21" spans="1:21" ht="11.25" customHeight="1" x14ac:dyDescent="0.2">
      <c r="A21" s="1010">
        <f t="shared" si="6"/>
        <v>17</v>
      </c>
      <c r="B21" s="1010" t="s">
        <v>417</v>
      </c>
      <c r="C21" s="1010">
        <f t="shared" si="4"/>
        <v>23</v>
      </c>
      <c r="D21" s="1038" t="str">
        <f t="shared" si="5"/>
        <v>GBP17x23F_Quote</v>
      </c>
      <c r="E21" s="1021">
        <f>_xll.qlCalendarAdvance("target",$E$4,A21&amp;"M","mf",,Trigger)</f>
        <v>42699</v>
      </c>
      <c r="F21" s="1021">
        <f>_xll.qlCalendarAdvance(Calendar,E21,$F$1,"mf",,Trigger)</f>
        <v>42880</v>
      </c>
      <c r="G21" s="1037">
        <f>_xll.qlDayCounterYearFraction(DayCounter,E21,F21,,,Trigger)</f>
        <v>0.49589041095890413</v>
      </c>
      <c r="H21" s="1034" t="e">
        <f>_xll.qlQuoteValue(D21,AllTriggers)</f>
        <v>#NUM!</v>
      </c>
      <c r="I21" s="1036" t="e">
        <f>_xll.qlYieldTSDiscount(Discounting,E21,,AllTriggers)</f>
        <v>#NUM!</v>
      </c>
      <c r="J21" s="1036" t="e">
        <f>_xll.qlYieldTSDiscount(Discounting,F21,,AllTriggers)</f>
        <v>#NUM!</v>
      </c>
      <c r="K21" s="1034" t="e">
        <f t="shared" si="0"/>
        <v>#NUM!</v>
      </c>
      <c r="L21" s="1034" t="e">
        <f t="shared" si="1"/>
        <v>#NUM!</v>
      </c>
      <c r="M21" s="1035" t="b">
        <v>0</v>
      </c>
      <c r="N21" s="1034" t="e">
        <f>_xll.qlInterpolationInterpolate($N$1,E21,TRUE)</f>
        <v>#VALUE!</v>
      </c>
      <c r="O21" s="1033" t="e">
        <f t="shared" si="2"/>
        <v>#NUM!</v>
      </c>
      <c r="P21" s="1032" t="e">
        <f t="shared" si="3"/>
        <v>#NUM!</v>
      </c>
      <c r="R21" s="1021">
        <f>_xll.qlCalendarAdvance(Calendar,R20,"1D","f")</f>
        <v>42206</v>
      </c>
      <c r="S21" s="1020">
        <f>_xll.qlCalendarAdvance(Calendar,R21,$F$1,"mf",,Trigger)</f>
        <v>42390</v>
      </c>
      <c r="T21" s="1019">
        <f>_xll.qlDayCounterYearFraction(DayCounter,R21,S21,,,Trigger)</f>
        <v>0.50410958904109593</v>
      </c>
      <c r="U21" s="1018" t="e">
        <f>_xll.qlInterpolationInterpolate(B6Minterpolation,R21,TRUE)</f>
        <v>#VALUE!</v>
      </c>
    </row>
    <row r="22" spans="1:21" ht="11.25" customHeight="1" x14ac:dyDescent="0.2">
      <c r="A22" s="1010">
        <f t="shared" si="6"/>
        <v>18</v>
      </c>
      <c r="B22" s="1010" t="s">
        <v>417</v>
      </c>
      <c r="C22" s="1010">
        <f t="shared" si="4"/>
        <v>24</v>
      </c>
      <c r="D22" s="1031" t="str">
        <f t="shared" si="5"/>
        <v>GBP18x24F_Quote</v>
      </c>
      <c r="E22" s="1017">
        <f>_xll.qlCalendarAdvance("target",$E$4,A22&amp;"M","mf",,Trigger)</f>
        <v>42731</v>
      </c>
      <c r="F22" s="1017">
        <f>_xll.qlCalendarAdvance(Calendar,E22,$F$1,"mf",,Trigger)</f>
        <v>42913</v>
      </c>
      <c r="G22" s="1030">
        <f>_xll.qlDayCounterYearFraction(DayCounter,E22,F22,,,Trigger)</f>
        <v>0.49863013698630138</v>
      </c>
      <c r="H22" s="1027" t="e">
        <f>_xll.qlQuoteValue(D22,AllTriggers)</f>
        <v>#NUM!</v>
      </c>
      <c r="I22" s="1029" t="e">
        <f>_xll.qlYieldTSDiscount(Discounting,E22,,AllTriggers)</f>
        <v>#NUM!</v>
      </c>
      <c r="J22" s="1029" t="e">
        <f>_xll.qlYieldTSDiscount(Discounting,F22,,AllTriggers)</f>
        <v>#NUM!</v>
      </c>
      <c r="K22" s="1027" t="e">
        <f t="shared" si="0"/>
        <v>#NUM!</v>
      </c>
      <c r="L22" s="1027" t="e">
        <f t="shared" si="1"/>
        <v>#NUM!</v>
      </c>
      <c r="M22" s="1028" t="b">
        <v>0</v>
      </c>
      <c r="N22" s="1027" t="e">
        <f>_xll.qlInterpolationInterpolate($N$1,E22,TRUE)</f>
        <v>#VALUE!</v>
      </c>
      <c r="O22" s="1026" t="e">
        <f t="shared" si="2"/>
        <v>#NUM!</v>
      </c>
      <c r="P22" s="1025" t="e">
        <f t="shared" si="3"/>
        <v>#NUM!</v>
      </c>
      <c r="R22" s="1021">
        <f>_xll.qlCalendarAdvance(Calendar,R21,"1D","f")</f>
        <v>42207</v>
      </c>
      <c r="S22" s="1020">
        <f>_xll.qlCalendarAdvance(Calendar,R22,$F$1,"mf",,Trigger)</f>
        <v>42391</v>
      </c>
      <c r="T22" s="1019">
        <f>_xll.qlDayCounterYearFraction(DayCounter,R22,S22,,,Trigger)</f>
        <v>0.50410958904109593</v>
      </c>
      <c r="U22" s="1018" t="e">
        <f>_xll.qlInterpolationInterpolate(B6Minterpolation,R22,TRUE)</f>
        <v>#VALUE!</v>
      </c>
    </row>
    <row r="23" spans="1:21" ht="11.25" customHeight="1" x14ac:dyDescent="0.2">
      <c r="E23" s="1023"/>
      <c r="F23" s="1023"/>
      <c r="G23" s="1023"/>
      <c r="H23" s="1022"/>
      <c r="I23" s="1024"/>
      <c r="J23" s="1024"/>
      <c r="K23" s="1022"/>
      <c r="L23" s="1022"/>
      <c r="O23" s="1024"/>
      <c r="P23" s="1024"/>
      <c r="R23" s="1021">
        <f>_xll.qlCalendarAdvance(Calendar,R22,"1D","f")</f>
        <v>42208</v>
      </c>
      <c r="S23" s="1020">
        <f>_xll.qlCalendarAdvance(Calendar,R23,$F$1,"mf",,Trigger)</f>
        <v>42394</v>
      </c>
      <c r="T23" s="1019">
        <f>_xll.qlDayCounterYearFraction(DayCounter,R23,S23,,,Trigger)</f>
        <v>0.50958904109589043</v>
      </c>
      <c r="U23" s="1018" t="e">
        <f>_xll.qlInterpolationInterpolate(B6Minterpolation,R23,TRUE)</f>
        <v>#VALUE!</v>
      </c>
    </row>
    <row r="24" spans="1:21" ht="11.25" customHeight="1" x14ac:dyDescent="0.2">
      <c r="E24" s="1023"/>
      <c r="F24" s="1023"/>
      <c r="G24" s="1023"/>
      <c r="H24" s="1022"/>
      <c r="K24" s="1022"/>
      <c r="L24" s="1022"/>
      <c r="P24" s="1024"/>
      <c r="R24" s="1021">
        <f>_xll.qlCalendarAdvance(Calendar,R23,"1D","f")</f>
        <v>42209</v>
      </c>
      <c r="S24" s="1020">
        <f>_xll.qlCalendarAdvance(Calendar,R24,$F$1,"mf",,Trigger)</f>
        <v>42394</v>
      </c>
      <c r="T24" s="1019">
        <f>_xll.qlDayCounterYearFraction(DayCounter,R24,S24,,,Trigger)</f>
        <v>0.50684931506849318</v>
      </c>
      <c r="U24" s="1018" t="e">
        <f>_xll.qlInterpolationInterpolate(B6Minterpolation,R24,TRUE)</f>
        <v>#VALUE!</v>
      </c>
    </row>
    <row r="25" spans="1:21" ht="11.25" customHeight="1" x14ac:dyDescent="0.2">
      <c r="E25" s="1023"/>
      <c r="F25" s="1023"/>
      <c r="G25" s="1023"/>
      <c r="H25" s="1022"/>
      <c r="K25" s="1022"/>
      <c r="L25" s="1022"/>
      <c r="R25" s="1021">
        <f>_xll.qlCalendarAdvance(Calendar,R24,"1D","f")</f>
        <v>42212</v>
      </c>
      <c r="S25" s="1020">
        <f>_xll.qlCalendarAdvance(Calendar,R25,$F$1,"mf",,Trigger)</f>
        <v>42396</v>
      </c>
      <c r="T25" s="1019">
        <f>_xll.qlDayCounterYearFraction(DayCounter,R25,S25,,,Trigger)</f>
        <v>0.50410958904109593</v>
      </c>
      <c r="U25" s="1018" t="e">
        <f>_xll.qlInterpolationInterpolate(B6Minterpolation,R25,TRUE)</f>
        <v>#VALUE!</v>
      </c>
    </row>
    <row r="26" spans="1:21" ht="11.25" customHeight="1" x14ac:dyDescent="0.2">
      <c r="E26" s="1023"/>
      <c r="F26" s="1023"/>
      <c r="G26" s="1023"/>
      <c r="H26" s="1022"/>
      <c r="K26" s="1022"/>
      <c r="L26" s="1022"/>
      <c r="R26" s="1021">
        <f>_xll.qlCalendarAdvance(Calendar,R25,"1D","f")</f>
        <v>42213</v>
      </c>
      <c r="S26" s="1020">
        <f>_xll.qlCalendarAdvance(Calendar,R26,$F$1,"mf",,Trigger)</f>
        <v>42397</v>
      </c>
      <c r="T26" s="1019">
        <f>_xll.qlDayCounterYearFraction(DayCounter,R26,S26,,,Trigger)</f>
        <v>0.50410958904109593</v>
      </c>
      <c r="U26" s="1018" t="e">
        <f>_xll.qlInterpolationInterpolate(B6Minterpolation,R26,TRUE)</f>
        <v>#VALUE!</v>
      </c>
    </row>
    <row r="27" spans="1:21" ht="11.25" customHeight="1" x14ac:dyDescent="0.2">
      <c r="E27" s="1023"/>
      <c r="F27" s="1023"/>
      <c r="G27" s="1023"/>
      <c r="H27" s="1022"/>
      <c r="K27" s="1022"/>
      <c r="L27" s="1022"/>
      <c r="R27" s="1021">
        <f>_xll.qlCalendarAdvance(Calendar,R26,"1D","f")</f>
        <v>42214</v>
      </c>
      <c r="S27" s="1020">
        <f>_xll.qlCalendarAdvance(Calendar,R27,$F$1,"mf",,Trigger)</f>
        <v>42398</v>
      </c>
      <c r="T27" s="1019">
        <f>_xll.qlDayCounterYearFraction(DayCounter,R27,S27,,,Trigger)</f>
        <v>0.50410958904109593</v>
      </c>
      <c r="U27" s="1018" t="e">
        <f>_xll.qlInterpolationInterpolate(B6Minterpolation,R27,TRUE)</f>
        <v>#VALUE!</v>
      </c>
    </row>
    <row r="28" spans="1:21" ht="11.25" customHeight="1" x14ac:dyDescent="0.2">
      <c r="E28" s="1023"/>
      <c r="F28" s="1023"/>
      <c r="G28" s="1023"/>
      <c r="H28" s="1022"/>
      <c r="K28" s="1022"/>
      <c r="L28" s="1022"/>
      <c r="R28" s="1021">
        <f>_xll.qlCalendarAdvance(Calendar,R27,"1D","f")</f>
        <v>42215</v>
      </c>
      <c r="S28" s="1020">
        <f>_xll.qlCalendarAdvance(Calendar,R28,$F$1,"mf",,Trigger)</f>
        <v>42398</v>
      </c>
      <c r="T28" s="1019">
        <f>_xll.qlDayCounterYearFraction(DayCounter,R28,S28,,,Trigger)</f>
        <v>0.50136986301369868</v>
      </c>
      <c r="U28" s="1018" t="e">
        <f>_xll.qlInterpolationInterpolate(B6Minterpolation,R28,TRUE)</f>
        <v>#VALUE!</v>
      </c>
    </row>
    <row r="29" spans="1:21" ht="11.25" customHeight="1" x14ac:dyDescent="0.2">
      <c r="E29" s="1023"/>
      <c r="F29" s="1023"/>
      <c r="G29" s="1023"/>
      <c r="H29" s="1022"/>
      <c r="K29" s="1022"/>
      <c r="L29" s="1022"/>
      <c r="R29" s="1021">
        <f>_xll.qlCalendarAdvance(Calendar,R28,"1D","f")</f>
        <v>42216</v>
      </c>
      <c r="S29" s="1020">
        <f>_xll.qlCalendarAdvance(Calendar,R29,$F$1,"mf",,Trigger)</f>
        <v>42398</v>
      </c>
      <c r="T29" s="1019">
        <f>_xll.qlDayCounterYearFraction(DayCounter,R29,S29,,,Trigger)</f>
        <v>0.49863013698630138</v>
      </c>
      <c r="U29" s="1018" t="e">
        <f>_xll.qlInterpolationInterpolate(B6Minterpolation,R29,TRUE)</f>
        <v>#VALUE!</v>
      </c>
    </row>
    <row r="30" spans="1:21" ht="11.25" customHeight="1" x14ac:dyDescent="0.2">
      <c r="E30" s="1023"/>
      <c r="F30" s="1023"/>
      <c r="G30" s="1023"/>
      <c r="H30" s="1022"/>
      <c r="K30" s="1022"/>
      <c r="L30" s="1022"/>
      <c r="R30" s="1021">
        <f>_xll.qlCalendarAdvance(Calendar,R29,"1D","f")</f>
        <v>42219</v>
      </c>
      <c r="S30" s="1020">
        <f>_xll.qlCalendarAdvance(Calendar,R30,$F$1,"mf",,Trigger)</f>
        <v>42403</v>
      </c>
      <c r="T30" s="1019">
        <f>_xll.qlDayCounterYearFraction(DayCounter,R30,S30,,,Trigger)</f>
        <v>0.50410958904109593</v>
      </c>
      <c r="U30" s="1018" t="e">
        <f>_xll.qlInterpolationInterpolate(B6Minterpolation,R30,TRUE)</f>
        <v>#VALUE!</v>
      </c>
    </row>
    <row r="31" spans="1:21" ht="11.25" customHeight="1" x14ac:dyDescent="0.2">
      <c r="E31" s="1023"/>
      <c r="F31" s="1023"/>
      <c r="G31" s="1023"/>
      <c r="H31" s="1022"/>
      <c r="K31" s="1022"/>
      <c r="L31" s="1022"/>
      <c r="R31" s="1021">
        <f>_xll.qlCalendarAdvance(Calendar,R30,"1D","f")</f>
        <v>42220</v>
      </c>
      <c r="S31" s="1020">
        <f>_xll.qlCalendarAdvance(Calendar,R31,$F$1,"mf",,Trigger)</f>
        <v>42404</v>
      </c>
      <c r="T31" s="1019">
        <f>_xll.qlDayCounterYearFraction(DayCounter,R31,S31,,,Trigger)</f>
        <v>0.50410958904109593</v>
      </c>
      <c r="U31" s="1018" t="e">
        <f>_xll.qlInterpolationInterpolate(B6Minterpolation,R31,TRUE)</f>
        <v>#VALUE!</v>
      </c>
    </row>
    <row r="32" spans="1:21" ht="11.25" customHeight="1" x14ac:dyDescent="0.2">
      <c r="E32" s="1023"/>
      <c r="F32" s="1023"/>
      <c r="G32" s="1023"/>
      <c r="H32" s="1022"/>
      <c r="K32" s="1022"/>
      <c r="L32" s="1022"/>
      <c r="R32" s="1021">
        <f>_xll.qlCalendarAdvance(Calendar,R31,"1D","f")</f>
        <v>42221</v>
      </c>
      <c r="S32" s="1020">
        <f>_xll.qlCalendarAdvance(Calendar,R32,$F$1,"mf",,Trigger)</f>
        <v>42405</v>
      </c>
      <c r="T32" s="1019">
        <f>_xll.qlDayCounterYearFraction(DayCounter,R32,S32,,,Trigger)</f>
        <v>0.50410958904109593</v>
      </c>
      <c r="U32" s="1018" t="e">
        <f>_xll.qlInterpolationInterpolate(B6Minterpolation,R32,TRUE)</f>
        <v>#VALUE!</v>
      </c>
    </row>
    <row r="33" spans="5:21" ht="11.25" customHeight="1" x14ac:dyDescent="0.2">
      <c r="E33" s="1023"/>
      <c r="F33" s="1023"/>
      <c r="G33" s="1023"/>
      <c r="H33" s="1022"/>
      <c r="K33" s="1022"/>
      <c r="L33" s="1022"/>
      <c r="R33" s="1021">
        <f>_xll.qlCalendarAdvance(Calendar,R32,"1D","f")</f>
        <v>42222</v>
      </c>
      <c r="S33" s="1020">
        <f>_xll.qlCalendarAdvance(Calendar,R33,$F$1,"mf",,Trigger)</f>
        <v>42408</v>
      </c>
      <c r="T33" s="1019">
        <f>_xll.qlDayCounterYearFraction(DayCounter,R33,S33,,,Trigger)</f>
        <v>0.50958904109589043</v>
      </c>
      <c r="U33" s="1018" t="e">
        <f>_xll.qlInterpolationInterpolate(B6Minterpolation,R33,TRUE)</f>
        <v>#VALUE!</v>
      </c>
    </row>
    <row r="34" spans="5:21" ht="11.25" customHeight="1" x14ac:dyDescent="0.2">
      <c r="E34" s="1023"/>
      <c r="F34" s="1023"/>
      <c r="G34" s="1023"/>
      <c r="H34" s="1022"/>
      <c r="K34" s="1022"/>
      <c r="L34" s="1022"/>
      <c r="R34" s="1021">
        <f>_xll.qlCalendarAdvance(Calendar,R33,"1D","f")</f>
        <v>42223</v>
      </c>
      <c r="S34" s="1020">
        <f>_xll.qlCalendarAdvance(Calendar,R34,$F$1,"mf",,Trigger)</f>
        <v>42408</v>
      </c>
      <c r="T34" s="1019">
        <f>_xll.qlDayCounterYearFraction(DayCounter,R34,S34,,,Trigger)</f>
        <v>0.50684931506849318</v>
      </c>
      <c r="U34" s="1018" t="e">
        <f>_xll.qlInterpolationInterpolate(B6Minterpolation,R34,TRUE)</f>
        <v>#VALUE!</v>
      </c>
    </row>
    <row r="35" spans="5:21" ht="11.25" customHeight="1" x14ac:dyDescent="0.2">
      <c r="E35" s="1023"/>
      <c r="F35" s="1023"/>
      <c r="G35" s="1023"/>
      <c r="H35" s="1022"/>
      <c r="K35" s="1022"/>
      <c r="L35" s="1022"/>
      <c r="R35" s="1021">
        <f>_xll.qlCalendarAdvance(Calendar,R34,"1D","f")</f>
        <v>42226</v>
      </c>
      <c r="S35" s="1020">
        <f>_xll.qlCalendarAdvance(Calendar,R35,$F$1,"mf",,Trigger)</f>
        <v>42410</v>
      </c>
      <c r="T35" s="1019">
        <f>_xll.qlDayCounterYearFraction(DayCounter,R35,S35,,,Trigger)</f>
        <v>0.50410958904109593</v>
      </c>
      <c r="U35" s="1018" t="e">
        <f>_xll.qlInterpolationInterpolate(B6Minterpolation,R35,TRUE)</f>
        <v>#VALUE!</v>
      </c>
    </row>
    <row r="36" spans="5:21" ht="11.25" customHeight="1" x14ac:dyDescent="0.2">
      <c r="E36" s="1023"/>
      <c r="F36" s="1023"/>
      <c r="G36" s="1023"/>
      <c r="H36" s="1022"/>
      <c r="K36" s="1022"/>
      <c r="L36" s="1022"/>
      <c r="R36" s="1021">
        <f>_xll.qlCalendarAdvance(Calendar,R35,"1D","f")</f>
        <v>42227</v>
      </c>
      <c r="S36" s="1020">
        <f>_xll.qlCalendarAdvance(Calendar,R36,$F$1,"mf",,Trigger)</f>
        <v>42411</v>
      </c>
      <c r="T36" s="1019">
        <f>_xll.qlDayCounterYearFraction(DayCounter,R36,S36,,,Trigger)</f>
        <v>0.50410958904109593</v>
      </c>
      <c r="U36" s="1018" t="e">
        <f>_xll.qlInterpolationInterpolate(B6Minterpolation,R36,TRUE)</f>
        <v>#VALUE!</v>
      </c>
    </row>
    <row r="37" spans="5:21" ht="11.25" customHeight="1" x14ac:dyDescent="0.2">
      <c r="E37" s="1023"/>
      <c r="F37" s="1023"/>
      <c r="G37" s="1023"/>
      <c r="H37" s="1022"/>
      <c r="K37" s="1022"/>
      <c r="L37" s="1022"/>
      <c r="R37" s="1021">
        <f>_xll.qlCalendarAdvance(Calendar,R36,"1D","f")</f>
        <v>42228</v>
      </c>
      <c r="S37" s="1020">
        <f>_xll.qlCalendarAdvance(Calendar,R37,$F$1,"mf",,Trigger)</f>
        <v>42412</v>
      </c>
      <c r="T37" s="1019">
        <f>_xll.qlDayCounterYearFraction(DayCounter,R37,S37,,,Trigger)</f>
        <v>0.50410958904109593</v>
      </c>
      <c r="U37" s="1018" t="e">
        <f>_xll.qlInterpolationInterpolate(B6Minterpolation,R37,TRUE)</f>
        <v>#VALUE!</v>
      </c>
    </row>
    <row r="38" spans="5:21" ht="11.25" customHeight="1" x14ac:dyDescent="0.2">
      <c r="E38" s="1023"/>
      <c r="F38" s="1023"/>
      <c r="G38" s="1023"/>
      <c r="H38" s="1022"/>
      <c r="K38" s="1022"/>
      <c r="L38" s="1022"/>
      <c r="R38" s="1021">
        <f>_xll.qlCalendarAdvance(Calendar,R37,"1D","f")</f>
        <v>42229</v>
      </c>
      <c r="S38" s="1020">
        <f>_xll.qlCalendarAdvance(Calendar,R38,$F$1,"mf",,Trigger)</f>
        <v>42415</v>
      </c>
      <c r="T38" s="1019">
        <f>_xll.qlDayCounterYearFraction(DayCounter,R38,S38,,,Trigger)</f>
        <v>0.50958904109589043</v>
      </c>
      <c r="U38" s="1018" t="e">
        <f>_xll.qlInterpolationInterpolate(B6Minterpolation,R38,TRUE)</f>
        <v>#VALUE!</v>
      </c>
    </row>
    <row r="39" spans="5:21" ht="11.25" customHeight="1" x14ac:dyDescent="0.2">
      <c r="E39" s="1023"/>
      <c r="F39" s="1023"/>
      <c r="G39" s="1023"/>
      <c r="H39" s="1022"/>
      <c r="K39" s="1022"/>
      <c r="L39" s="1022"/>
      <c r="R39" s="1021">
        <f>_xll.qlCalendarAdvance(Calendar,R38,"1D","f")</f>
        <v>42230</v>
      </c>
      <c r="S39" s="1020">
        <f>_xll.qlCalendarAdvance(Calendar,R39,$F$1,"mf",,Trigger)</f>
        <v>42415</v>
      </c>
      <c r="T39" s="1019">
        <f>_xll.qlDayCounterYearFraction(DayCounter,R39,S39,,,Trigger)</f>
        <v>0.50684931506849318</v>
      </c>
      <c r="U39" s="1018" t="e">
        <f>_xll.qlInterpolationInterpolate(B6Minterpolation,R39,TRUE)</f>
        <v>#VALUE!</v>
      </c>
    </row>
    <row r="40" spans="5:21" ht="11.25" customHeight="1" x14ac:dyDescent="0.2">
      <c r="E40" s="1023"/>
      <c r="F40" s="1023"/>
      <c r="G40" s="1023"/>
      <c r="H40" s="1022"/>
      <c r="K40" s="1022"/>
      <c r="L40" s="1022"/>
      <c r="R40" s="1021">
        <f>_xll.qlCalendarAdvance(Calendar,R39,"1D","f")</f>
        <v>42233</v>
      </c>
      <c r="S40" s="1020">
        <f>_xll.qlCalendarAdvance(Calendar,R40,$F$1,"mf",,Trigger)</f>
        <v>42417</v>
      </c>
      <c r="T40" s="1019">
        <f>_xll.qlDayCounterYearFraction(DayCounter,R40,S40,,,Trigger)</f>
        <v>0.50410958904109593</v>
      </c>
      <c r="U40" s="1018" t="e">
        <f>_xll.qlInterpolationInterpolate(B6Minterpolation,R40,TRUE)</f>
        <v>#VALUE!</v>
      </c>
    </row>
    <row r="41" spans="5:21" ht="11.25" customHeight="1" x14ac:dyDescent="0.2">
      <c r="E41" s="1023"/>
      <c r="F41" s="1023"/>
      <c r="G41" s="1023"/>
      <c r="H41" s="1022"/>
      <c r="K41" s="1022"/>
      <c r="L41" s="1022"/>
      <c r="R41" s="1021">
        <f>_xll.qlCalendarAdvance(Calendar,R40,"1D","f")</f>
        <v>42234</v>
      </c>
      <c r="S41" s="1020">
        <f>_xll.qlCalendarAdvance(Calendar,R41,$F$1,"mf",,Trigger)</f>
        <v>42418</v>
      </c>
      <c r="T41" s="1019">
        <f>_xll.qlDayCounterYearFraction(DayCounter,R41,S41,,,Trigger)</f>
        <v>0.50410958904109593</v>
      </c>
      <c r="U41" s="1018" t="e">
        <f>_xll.qlInterpolationInterpolate(B6Minterpolation,R41,TRUE)</f>
        <v>#VALUE!</v>
      </c>
    </row>
    <row r="42" spans="5:21" ht="11.25" customHeight="1" x14ac:dyDescent="0.2">
      <c r="E42" s="1023"/>
      <c r="F42" s="1023"/>
      <c r="G42" s="1023"/>
      <c r="H42" s="1022"/>
      <c r="K42" s="1022"/>
      <c r="L42" s="1022"/>
      <c r="R42" s="1021">
        <f>_xll.qlCalendarAdvance(Calendar,R41,"1D","f")</f>
        <v>42235</v>
      </c>
      <c r="S42" s="1020">
        <f>_xll.qlCalendarAdvance(Calendar,R42,$F$1,"mf",,Trigger)</f>
        <v>42419</v>
      </c>
      <c r="T42" s="1019">
        <f>_xll.qlDayCounterYearFraction(DayCounter,R42,S42,,,Trigger)</f>
        <v>0.50410958904109593</v>
      </c>
      <c r="U42" s="1018" t="e">
        <f>_xll.qlInterpolationInterpolate(B6Minterpolation,R42,TRUE)</f>
        <v>#VALUE!</v>
      </c>
    </row>
    <row r="43" spans="5:21" ht="11.25" customHeight="1" x14ac:dyDescent="0.2">
      <c r="E43" s="1023"/>
      <c r="F43" s="1023"/>
      <c r="G43" s="1023"/>
      <c r="H43" s="1022"/>
      <c r="K43" s="1022"/>
      <c r="L43" s="1022"/>
      <c r="R43" s="1021">
        <f>_xll.qlCalendarAdvance(Calendar,R42,"1D","f")</f>
        <v>42236</v>
      </c>
      <c r="S43" s="1020">
        <f>_xll.qlCalendarAdvance(Calendar,R43,$F$1,"mf",,Trigger)</f>
        <v>42422</v>
      </c>
      <c r="T43" s="1019">
        <f>_xll.qlDayCounterYearFraction(DayCounter,R43,S43,,,Trigger)</f>
        <v>0.50958904109589043</v>
      </c>
      <c r="U43" s="1018" t="e">
        <f>_xll.qlInterpolationInterpolate(B6Minterpolation,R43,TRUE)</f>
        <v>#VALUE!</v>
      </c>
    </row>
    <row r="44" spans="5:21" ht="11.25" customHeight="1" x14ac:dyDescent="0.2">
      <c r="E44" s="1023"/>
      <c r="F44" s="1023"/>
      <c r="G44" s="1023"/>
      <c r="H44" s="1022"/>
      <c r="K44" s="1022"/>
      <c r="L44" s="1022"/>
      <c r="R44" s="1021">
        <f>_xll.qlCalendarAdvance(Calendar,R43,"1D","f")</f>
        <v>42237</v>
      </c>
      <c r="S44" s="1020">
        <f>_xll.qlCalendarAdvance(Calendar,R44,$F$1,"mf",,Trigger)</f>
        <v>42422</v>
      </c>
      <c r="T44" s="1019">
        <f>_xll.qlDayCounterYearFraction(DayCounter,R44,S44,,,Trigger)</f>
        <v>0.50684931506849318</v>
      </c>
      <c r="U44" s="1018" t="e">
        <f>_xll.qlInterpolationInterpolate(B6Minterpolation,R44,TRUE)</f>
        <v>#VALUE!</v>
      </c>
    </row>
    <row r="45" spans="5:21" ht="11.25" customHeight="1" x14ac:dyDescent="0.2">
      <c r="E45" s="1023"/>
      <c r="F45" s="1023"/>
      <c r="G45" s="1023"/>
      <c r="H45" s="1022"/>
      <c r="K45" s="1022"/>
      <c r="L45" s="1022"/>
      <c r="R45" s="1021">
        <f>_xll.qlCalendarAdvance(Calendar,R44,"1D","f")</f>
        <v>42240</v>
      </c>
      <c r="S45" s="1020">
        <f>_xll.qlCalendarAdvance(Calendar,R45,$F$1,"mf",,Trigger)</f>
        <v>42424</v>
      </c>
      <c r="T45" s="1019">
        <f>_xll.qlDayCounterYearFraction(DayCounter,R45,S45,,,Trigger)</f>
        <v>0.50410958904109593</v>
      </c>
      <c r="U45" s="1018" t="e">
        <f>_xll.qlInterpolationInterpolate(B6Minterpolation,R45,TRUE)</f>
        <v>#VALUE!</v>
      </c>
    </row>
    <row r="46" spans="5:21" ht="11.25" customHeight="1" x14ac:dyDescent="0.2">
      <c r="E46" s="1023"/>
      <c r="F46" s="1023"/>
      <c r="G46" s="1023"/>
      <c r="H46" s="1022"/>
      <c r="K46" s="1022"/>
      <c r="L46" s="1022"/>
      <c r="R46" s="1021">
        <f>_xll.qlCalendarAdvance(Calendar,R45,"1D","f")</f>
        <v>42241</v>
      </c>
      <c r="S46" s="1020">
        <f>_xll.qlCalendarAdvance(Calendar,R46,$F$1,"mf",,Trigger)</f>
        <v>42425</v>
      </c>
      <c r="T46" s="1019">
        <f>_xll.qlDayCounterYearFraction(DayCounter,R46,S46,,,Trigger)</f>
        <v>0.50410958904109593</v>
      </c>
      <c r="U46" s="1018" t="e">
        <f>_xll.qlInterpolationInterpolate(B6Minterpolation,R46,TRUE)</f>
        <v>#VALUE!</v>
      </c>
    </row>
    <row r="47" spans="5:21" ht="11.25" customHeight="1" x14ac:dyDescent="0.2">
      <c r="E47" s="1023"/>
      <c r="F47" s="1023"/>
      <c r="G47" s="1023"/>
      <c r="H47" s="1022"/>
      <c r="K47" s="1022"/>
      <c r="L47" s="1022"/>
      <c r="R47" s="1021">
        <f>_xll.qlCalendarAdvance(Calendar,R46,"1D","f")</f>
        <v>42242</v>
      </c>
      <c r="S47" s="1020">
        <f>_xll.qlCalendarAdvance(Calendar,R47,$F$1,"mf",,Trigger)</f>
        <v>42426</v>
      </c>
      <c r="T47" s="1019">
        <f>_xll.qlDayCounterYearFraction(DayCounter,R47,S47,,,Trigger)</f>
        <v>0.50410958904109593</v>
      </c>
      <c r="U47" s="1018" t="e">
        <f>_xll.qlInterpolationInterpolate(B6Minterpolation,R47,TRUE)</f>
        <v>#VALUE!</v>
      </c>
    </row>
    <row r="48" spans="5:21" ht="11.25" customHeight="1" x14ac:dyDescent="0.2">
      <c r="E48" s="1023"/>
      <c r="F48" s="1023"/>
      <c r="G48" s="1023"/>
      <c r="H48" s="1022"/>
      <c r="K48" s="1022"/>
      <c r="L48" s="1022"/>
      <c r="R48" s="1021">
        <f>_xll.qlCalendarAdvance(Calendar,R47,"1D","f")</f>
        <v>42243</v>
      </c>
      <c r="S48" s="1020">
        <f>_xll.qlCalendarAdvance(Calendar,R48,$F$1,"mf",,Trigger)</f>
        <v>42429</v>
      </c>
      <c r="T48" s="1019">
        <f>_xll.qlDayCounterYearFraction(DayCounter,R48,S48,,,Trigger)</f>
        <v>0.50958904109589043</v>
      </c>
      <c r="U48" s="1018" t="e">
        <f>_xll.qlInterpolationInterpolate(B6Minterpolation,R48,TRUE)</f>
        <v>#VALUE!</v>
      </c>
    </row>
    <row r="49" spans="5:21" ht="11.25" customHeight="1" x14ac:dyDescent="0.2">
      <c r="E49" s="1023"/>
      <c r="F49" s="1023"/>
      <c r="G49" s="1023"/>
      <c r="H49" s="1022"/>
      <c r="K49" s="1022"/>
      <c r="L49" s="1022"/>
      <c r="R49" s="1021">
        <f>_xll.qlCalendarAdvance(Calendar,R48,"1D","f")</f>
        <v>42244</v>
      </c>
      <c r="S49" s="1020">
        <f>_xll.qlCalendarAdvance(Calendar,R49,$F$1,"mf",,Trigger)</f>
        <v>42429</v>
      </c>
      <c r="T49" s="1019">
        <f>_xll.qlDayCounterYearFraction(DayCounter,R49,S49,,,Trigger)</f>
        <v>0.50684931506849318</v>
      </c>
      <c r="U49" s="1018" t="e">
        <f>_xll.qlInterpolationInterpolate(B6Minterpolation,R49,TRUE)</f>
        <v>#VALUE!</v>
      </c>
    </row>
    <row r="50" spans="5:21" ht="11.25" customHeight="1" x14ac:dyDescent="0.2">
      <c r="E50" s="1023"/>
      <c r="F50" s="1023"/>
      <c r="G50" s="1023"/>
      <c r="H50" s="1022"/>
      <c r="K50" s="1022"/>
      <c r="L50" s="1022"/>
      <c r="R50" s="1021">
        <f>_xll.qlCalendarAdvance(Calendar,R49,"1D","f")</f>
        <v>42248</v>
      </c>
      <c r="S50" s="1020">
        <f>_xll.qlCalendarAdvance(Calendar,R50,$F$1,"mf",,Trigger)</f>
        <v>42430</v>
      </c>
      <c r="T50" s="1019">
        <f>_xll.qlDayCounterYearFraction(DayCounter,R50,S50,,,Trigger)</f>
        <v>0.49863013698630138</v>
      </c>
      <c r="U50" s="1018" t="e">
        <f>_xll.qlInterpolationInterpolate(B6Minterpolation,R50,TRUE)</f>
        <v>#VALUE!</v>
      </c>
    </row>
    <row r="51" spans="5:21" ht="11.25" customHeight="1" x14ac:dyDescent="0.2">
      <c r="E51" s="1023"/>
      <c r="F51" s="1023"/>
      <c r="G51" s="1023"/>
      <c r="H51" s="1022"/>
      <c r="K51" s="1022"/>
      <c r="L51" s="1022"/>
      <c r="R51" s="1021">
        <f>_xll.qlCalendarAdvance(Calendar,R50,"1D","f")</f>
        <v>42249</v>
      </c>
      <c r="S51" s="1020">
        <f>_xll.qlCalendarAdvance(Calendar,R51,$F$1,"mf",,Trigger)</f>
        <v>42431</v>
      </c>
      <c r="T51" s="1019">
        <f>_xll.qlDayCounterYearFraction(DayCounter,R51,S51,,,Trigger)</f>
        <v>0.49863013698630138</v>
      </c>
      <c r="U51" s="1018" t="e">
        <f>_xll.qlInterpolationInterpolate(B6Minterpolation,R51,TRUE)</f>
        <v>#VALUE!</v>
      </c>
    </row>
    <row r="52" spans="5:21" ht="11.25" customHeight="1" x14ac:dyDescent="0.2">
      <c r="E52" s="1023"/>
      <c r="F52" s="1023"/>
      <c r="G52" s="1023"/>
      <c r="H52" s="1022"/>
      <c r="K52" s="1022"/>
      <c r="L52" s="1022"/>
      <c r="R52" s="1021">
        <f>_xll.qlCalendarAdvance(Calendar,R51,"1D","f")</f>
        <v>42250</v>
      </c>
      <c r="S52" s="1020">
        <f>_xll.qlCalendarAdvance(Calendar,R52,$F$1,"mf",,Trigger)</f>
        <v>42432</v>
      </c>
      <c r="T52" s="1019">
        <f>_xll.qlDayCounterYearFraction(DayCounter,R52,S52,,,Trigger)</f>
        <v>0.49863013698630138</v>
      </c>
      <c r="U52" s="1018" t="e">
        <f>_xll.qlInterpolationInterpolate(B6Minterpolation,R52,TRUE)</f>
        <v>#VALUE!</v>
      </c>
    </row>
    <row r="53" spans="5:21" x14ac:dyDescent="0.2">
      <c r="E53" s="1023"/>
      <c r="F53" s="1023"/>
      <c r="G53" s="1023"/>
      <c r="H53" s="1022"/>
      <c r="K53" s="1022"/>
      <c r="L53" s="1022"/>
      <c r="R53" s="1021">
        <f>_xll.qlCalendarAdvance(Calendar,R52,"1D","f")</f>
        <v>42251</v>
      </c>
      <c r="S53" s="1020">
        <f>_xll.qlCalendarAdvance(Calendar,R53,$F$1,"mf",,Trigger)</f>
        <v>42433</v>
      </c>
      <c r="T53" s="1019">
        <f>_xll.qlDayCounterYearFraction(DayCounter,R53,S53,,,Trigger)</f>
        <v>0.49863013698630138</v>
      </c>
      <c r="U53" s="1018" t="e">
        <f>_xll.qlInterpolationInterpolate(B6Minterpolation,R53,TRUE)</f>
        <v>#VALUE!</v>
      </c>
    </row>
    <row r="54" spans="5:21" x14ac:dyDescent="0.2">
      <c r="R54" s="1021">
        <f>_xll.qlCalendarAdvance(Calendar,R53,"1D","f")</f>
        <v>42254</v>
      </c>
      <c r="S54" s="1020">
        <f>_xll.qlCalendarAdvance(Calendar,R54,$F$1,"mf",,Trigger)</f>
        <v>42436</v>
      </c>
      <c r="T54" s="1019">
        <f>_xll.qlDayCounterYearFraction(DayCounter,R54,S54,,,Trigger)</f>
        <v>0.49863013698630138</v>
      </c>
      <c r="U54" s="1018" t="e">
        <f>_xll.qlInterpolationInterpolate(B6Minterpolation,R54,TRUE)</f>
        <v>#VALUE!</v>
      </c>
    </row>
    <row r="55" spans="5:21" x14ac:dyDescent="0.2">
      <c r="R55" s="1021">
        <f>_xll.qlCalendarAdvance(Calendar,R54,"1D","f")</f>
        <v>42255</v>
      </c>
      <c r="S55" s="1020">
        <f>_xll.qlCalendarAdvance(Calendar,R55,$F$1,"mf",,Trigger)</f>
        <v>42437</v>
      </c>
      <c r="T55" s="1019">
        <f>_xll.qlDayCounterYearFraction(DayCounter,R55,S55,,,Trigger)</f>
        <v>0.49863013698630138</v>
      </c>
      <c r="U55" s="1018" t="e">
        <f>_xll.qlInterpolationInterpolate(B6Minterpolation,R55,TRUE)</f>
        <v>#VALUE!</v>
      </c>
    </row>
    <row r="56" spans="5:21" x14ac:dyDescent="0.2">
      <c r="R56" s="1021">
        <f>_xll.qlCalendarAdvance(Calendar,R55,"1D","f")</f>
        <v>42256</v>
      </c>
      <c r="S56" s="1020">
        <f>_xll.qlCalendarAdvance(Calendar,R56,$F$1,"mf",,Trigger)</f>
        <v>42438</v>
      </c>
      <c r="T56" s="1019">
        <f>_xll.qlDayCounterYearFraction(DayCounter,R56,S56,,,Trigger)</f>
        <v>0.49863013698630138</v>
      </c>
      <c r="U56" s="1018" t="e">
        <f>_xll.qlInterpolationInterpolate(B6Minterpolation,R56,TRUE)</f>
        <v>#VALUE!</v>
      </c>
    </row>
    <row r="57" spans="5:21" x14ac:dyDescent="0.2">
      <c r="R57" s="1021">
        <f>_xll.qlCalendarAdvance(Calendar,R56,"1D","f")</f>
        <v>42257</v>
      </c>
      <c r="S57" s="1020">
        <f>_xll.qlCalendarAdvance(Calendar,R57,$F$1,"mf",,Trigger)</f>
        <v>42439</v>
      </c>
      <c r="T57" s="1019">
        <f>_xll.qlDayCounterYearFraction(DayCounter,R57,S57,,,Trigger)</f>
        <v>0.49863013698630138</v>
      </c>
      <c r="U57" s="1018" t="e">
        <f>_xll.qlInterpolationInterpolate(B6Minterpolation,R57,TRUE)</f>
        <v>#VALUE!</v>
      </c>
    </row>
    <row r="58" spans="5:21" x14ac:dyDescent="0.2">
      <c r="R58" s="1021">
        <f>_xll.qlCalendarAdvance(Calendar,R57,"1D","f")</f>
        <v>42258</v>
      </c>
      <c r="S58" s="1020">
        <f>_xll.qlCalendarAdvance(Calendar,R58,$F$1,"mf",,Trigger)</f>
        <v>42440</v>
      </c>
      <c r="T58" s="1019">
        <f>_xll.qlDayCounterYearFraction(DayCounter,R58,S58,,,Trigger)</f>
        <v>0.49863013698630138</v>
      </c>
      <c r="U58" s="1018" t="e">
        <f>_xll.qlInterpolationInterpolate(B6Minterpolation,R58,TRUE)</f>
        <v>#VALUE!</v>
      </c>
    </row>
    <row r="59" spans="5:21" x14ac:dyDescent="0.2">
      <c r="R59" s="1021">
        <f>_xll.qlCalendarAdvance(Calendar,R58,"1D","f")</f>
        <v>42261</v>
      </c>
      <c r="S59" s="1020">
        <f>_xll.qlCalendarAdvance(Calendar,R59,$F$1,"mf",,Trigger)</f>
        <v>42443</v>
      </c>
      <c r="T59" s="1019">
        <f>_xll.qlDayCounterYearFraction(DayCounter,R59,S59,,,Trigger)</f>
        <v>0.49863013698630138</v>
      </c>
      <c r="U59" s="1018" t="e">
        <f>_xll.qlInterpolationInterpolate(B6Minterpolation,R59,TRUE)</f>
        <v>#VALUE!</v>
      </c>
    </row>
    <row r="60" spans="5:21" x14ac:dyDescent="0.2">
      <c r="R60" s="1021">
        <f>_xll.qlCalendarAdvance(Calendar,R59,"1D","f")</f>
        <v>42262</v>
      </c>
      <c r="S60" s="1020">
        <f>_xll.qlCalendarAdvance(Calendar,R60,$F$1,"mf",,Trigger)</f>
        <v>42444</v>
      </c>
      <c r="T60" s="1019">
        <f>_xll.qlDayCounterYearFraction(DayCounter,R60,S60,,,Trigger)</f>
        <v>0.49863013698630138</v>
      </c>
      <c r="U60" s="1018" t="e">
        <f>_xll.qlInterpolationInterpolate(B6Minterpolation,R60,TRUE)</f>
        <v>#VALUE!</v>
      </c>
    </row>
    <row r="61" spans="5:21" x14ac:dyDescent="0.2">
      <c r="R61" s="1021">
        <f>_xll.qlCalendarAdvance(Calendar,R60,"1D","f")</f>
        <v>42263</v>
      </c>
      <c r="S61" s="1020">
        <f>_xll.qlCalendarAdvance(Calendar,R61,$F$1,"mf",,Trigger)</f>
        <v>42445</v>
      </c>
      <c r="T61" s="1019">
        <f>_xll.qlDayCounterYearFraction(DayCounter,R61,S61,,,Trigger)</f>
        <v>0.49863013698630138</v>
      </c>
      <c r="U61" s="1018" t="e">
        <f>_xll.qlInterpolationInterpolate(B6Minterpolation,R61,TRUE)</f>
        <v>#VALUE!</v>
      </c>
    </row>
    <row r="62" spans="5:21" x14ac:dyDescent="0.2">
      <c r="R62" s="1021">
        <f>_xll.qlCalendarAdvance(Calendar,R61,"1D","f")</f>
        <v>42264</v>
      </c>
      <c r="S62" s="1020">
        <f>_xll.qlCalendarAdvance(Calendar,R62,$F$1,"mf",,Trigger)</f>
        <v>42446</v>
      </c>
      <c r="T62" s="1019">
        <f>_xll.qlDayCounterYearFraction(DayCounter,R62,S62,,,Trigger)</f>
        <v>0.49863013698630138</v>
      </c>
      <c r="U62" s="1018" t="e">
        <f>_xll.qlInterpolationInterpolate(B6Minterpolation,R62,TRUE)</f>
        <v>#VALUE!</v>
      </c>
    </row>
    <row r="63" spans="5:21" x14ac:dyDescent="0.2">
      <c r="R63" s="1021">
        <f>_xll.qlCalendarAdvance(Calendar,R62,"1D","f")</f>
        <v>42265</v>
      </c>
      <c r="S63" s="1020">
        <f>_xll.qlCalendarAdvance(Calendar,R63,$F$1,"mf",,Trigger)</f>
        <v>42447</v>
      </c>
      <c r="T63" s="1019">
        <f>_xll.qlDayCounterYearFraction(DayCounter,R63,S63,,,Trigger)</f>
        <v>0.49863013698630138</v>
      </c>
      <c r="U63" s="1018" t="e">
        <f>_xll.qlInterpolationInterpolate(B6Minterpolation,R63,TRUE)</f>
        <v>#VALUE!</v>
      </c>
    </row>
    <row r="64" spans="5:21" x14ac:dyDescent="0.2">
      <c r="R64" s="1021">
        <f>_xll.qlCalendarAdvance(Calendar,R63,"1D","f")</f>
        <v>42268</v>
      </c>
      <c r="S64" s="1020">
        <f>_xll.qlCalendarAdvance(Calendar,R64,$F$1,"mf",,Trigger)</f>
        <v>42450</v>
      </c>
      <c r="T64" s="1019">
        <f>_xll.qlDayCounterYearFraction(DayCounter,R64,S64,,,Trigger)</f>
        <v>0.49863013698630138</v>
      </c>
      <c r="U64" s="1018" t="e">
        <f>_xll.qlInterpolationInterpolate(B6Minterpolation,R64,TRUE)</f>
        <v>#VALUE!</v>
      </c>
    </row>
    <row r="65" spans="18:21" x14ac:dyDescent="0.2">
      <c r="R65" s="1021">
        <f>_xll.qlCalendarAdvance(Calendar,R64,"1D","f")</f>
        <v>42269</v>
      </c>
      <c r="S65" s="1020">
        <f>_xll.qlCalendarAdvance(Calendar,R65,$F$1,"mf",,Trigger)</f>
        <v>42451</v>
      </c>
      <c r="T65" s="1019">
        <f>_xll.qlDayCounterYearFraction(DayCounter,R65,S65,,,Trigger)</f>
        <v>0.49863013698630138</v>
      </c>
      <c r="U65" s="1018" t="e">
        <f>_xll.qlInterpolationInterpolate(B6Minterpolation,R65,TRUE)</f>
        <v>#VALUE!</v>
      </c>
    </row>
    <row r="66" spans="18:21" x14ac:dyDescent="0.2">
      <c r="R66" s="1021">
        <f>_xll.qlCalendarAdvance(Calendar,R65,"1D","f")</f>
        <v>42270</v>
      </c>
      <c r="S66" s="1020">
        <f>_xll.qlCalendarAdvance(Calendar,R66,$F$1,"mf",,Trigger)</f>
        <v>42452</v>
      </c>
      <c r="T66" s="1019">
        <f>_xll.qlDayCounterYearFraction(DayCounter,R66,S66,,,Trigger)</f>
        <v>0.49863013698630138</v>
      </c>
      <c r="U66" s="1018" t="e">
        <f>_xll.qlInterpolationInterpolate(B6Minterpolation,R66,TRUE)</f>
        <v>#VALUE!</v>
      </c>
    </row>
    <row r="67" spans="18:21" x14ac:dyDescent="0.2">
      <c r="R67" s="1021">
        <f>_xll.qlCalendarAdvance(Calendar,R66,"1D","f")</f>
        <v>42271</v>
      </c>
      <c r="S67" s="1020">
        <f>_xll.qlCalendarAdvance(Calendar,R67,$F$1,"mf",,Trigger)</f>
        <v>42453</v>
      </c>
      <c r="T67" s="1019">
        <f>_xll.qlDayCounterYearFraction(DayCounter,R67,S67,,,Trigger)</f>
        <v>0.49863013698630138</v>
      </c>
      <c r="U67" s="1018" t="e">
        <f>_xll.qlInterpolationInterpolate(B6Minterpolation,R67,TRUE)</f>
        <v>#VALUE!</v>
      </c>
    </row>
    <row r="68" spans="18:21" x14ac:dyDescent="0.2">
      <c r="R68" s="1021">
        <f>_xll.qlCalendarAdvance(Calendar,R67,"1D","f")</f>
        <v>42272</v>
      </c>
      <c r="S68" s="1020">
        <f>_xll.qlCalendarAdvance(Calendar,R68,$F$1,"mf",,Trigger)</f>
        <v>42458</v>
      </c>
      <c r="T68" s="1019">
        <f>_xll.qlDayCounterYearFraction(DayCounter,R68,S68,,,Trigger)</f>
        <v>0.50958904109589043</v>
      </c>
      <c r="U68" s="1018" t="e">
        <f>_xll.qlInterpolationInterpolate(B6Minterpolation,R68,TRUE)</f>
        <v>#VALUE!</v>
      </c>
    </row>
    <row r="69" spans="18:21" x14ac:dyDescent="0.2">
      <c r="R69" s="1021">
        <f>_xll.qlCalendarAdvance(Calendar,R68,"1D","f")</f>
        <v>42275</v>
      </c>
      <c r="S69" s="1020">
        <f>_xll.qlCalendarAdvance(Calendar,R69,$F$1,"mf",,Trigger)</f>
        <v>42458</v>
      </c>
      <c r="T69" s="1019">
        <f>_xll.qlDayCounterYearFraction(DayCounter,R69,S69,,,Trigger)</f>
        <v>0.50136986301369868</v>
      </c>
      <c r="U69" s="1018" t="e">
        <f>_xll.qlInterpolationInterpolate(B6Minterpolation,R69,TRUE)</f>
        <v>#VALUE!</v>
      </c>
    </row>
    <row r="70" spans="18:21" x14ac:dyDescent="0.2">
      <c r="R70" s="1021">
        <f>_xll.qlCalendarAdvance(Calendar,R69,"1D","f")</f>
        <v>42276</v>
      </c>
      <c r="S70" s="1020">
        <f>_xll.qlCalendarAdvance(Calendar,R70,$F$1,"mf",,Trigger)</f>
        <v>42458</v>
      </c>
      <c r="T70" s="1019">
        <f>_xll.qlDayCounterYearFraction(DayCounter,R70,S70,,,Trigger)</f>
        <v>0.49863013698630138</v>
      </c>
      <c r="U70" s="1018" t="e">
        <f>_xll.qlInterpolationInterpolate(B6Minterpolation,R70,TRUE)</f>
        <v>#VALUE!</v>
      </c>
    </row>
    <row r="71" spans="18:21" x14ac:dyDescent="0.2">
      <c r="R71" s="1021">
        <f>_xll.qlCalendarAdvance(Calendar,R70,"1D","f")</f>
        <v>42277</v>
      </c>
      <c r="S71" s="1020">
        <f>_xll.qlCalendarAdvance(Calendar,R71,$F$1,"mf",,Trigger)</f>
        <v>42459</v>
      </c>
      <c r="T71" s="1019">
        <f>_xll.qlDayCounterYearFraction(DayCounter,R71,S71,,,Trigger)</f>
        <v>0.49863013698630138</v>
      </c>
      <c r="U71" s="1018" t="e">
        <f>_xll.qlInterpolationInterpolate(B6Minterpolation,R71,TRUE)</f>
        <v>#VALUE!</v>
      </c>
    </row>
    <row r="72" spans="18:21" x14ac:dyDescent="0.2">
      <c r="R72" s="1021">
        <f>_xll.qlCalendarAdvance(Calendar,R71,"1D","f")</f>
        <v>42278</v>
      </c>
      <c r="S72" s="1020">
        <f>_xll.qlCalendarAdvance(Calendar,R72,$F$1,"mf",,Trigger)</f>
        <v>42461</v>
      </c>
      <c r="T72" s="1019">
        <f>_xll.qlDayCounterYearFraction(DayCounter,R72,S72,,,Trigger)</f>
        <v>0.50136986301369868</v>
      </c>
      <c r="U72" s="1018" t="e">
        <f>_xll.qlInterpolationInterpolate(B6Minterpolation,R72,TRUE)</f>
        <v>#VALUE!</v>
      </c>
    </row>
    <row r="73" spans="18:21" x14ac:dyDescent="0.2">
      <c r="R73" s="1021">
        <f>_xll.qlCalendarAdvance(Calendar,R72,"1D","f")</f>
        <v>42279</v>
      </c>
      <c r="S73" s="1020">
        <f>_xll.qlCalendarAdvance(Calendar,R73,$F$1,"mf",,Trigger)</f>
        <v>42464</v>
      </c>
      <c r="T73" s="1019">
        <f>_xll.qlDayCounterYearFraction(DayCounter,R73,S73,,,Trigger)</f>
        <v>0.50684931506849318</v>
      </c>
      <c r="U73" s="1018" t="e">
        <f>_xll.qlInterpolationInterpolate(B6Minterpolation,R73,TRUE)</f>
        <v>#VALUE!</v>
      </c>
    </row>
    <row r="74" spans="18:21" x14ac:dyDescent="0.2">
      <c r="R74" s="1021">
        <f>_xll.qlCalendarAdvance(Calendar,R73,"1D","f")</f>
        <v>42282</v>
      </c>
      <c r="S74" s="1020">
        <f>_xll.qlCalendarAdvance(Calendar,R74,$F$1,"mf",,Trigger)</f>
        <v>42465</v>
      </c>
      <c r="T74" s="1019">
        <f>_xll.qlDayCounterYearFraction(DayCounter,R74,S74,,,Trigger)</f>
        <v>0.50136986301369868</v>
      </c>
      <c r="U74" s="1018" t="e">
        <f>_xll.qlInterpolationInterpolate(B6Minterpolation,R74,TRUE)</f>
        <v>#VALUE!</v>
      </c>
    </row>
    <row r="75" spans="18:21" x14ac:dyDescent="0.2">
      <c r="R75" s="1021">
        <f>_xll.qlCalendarAdvance(Calendar,R74,"1D","f")</f>
        <v>42283</v>
      </c>
      <c r="S75" s="1020">
        <f>_xll.qlCalendarAdvance(Calendar,R75,$F$1,"mf",,Trigger)</f>
        <v>42466</v>
      </c>
      <c r="T75" s="1019">
        <f>_xll.qlDayCounterYearFraction(DayCounter,R75,S75,,,Trigger)</f>
        <v>0.50136986301369868</v>
      </c>
      <c r="U75" s="1018" t="e">
        <f>_xll.qlInterpolationInterpolate(B6Minterpolation,R75,TRUE)</f>
        <v>#VALUE!</v>
      </c>
    </row>
    <row r="76" spans="18:21" x14ac:dyDescent="0.2">
      <c r="R76" s="1021">
        <f>_xll.qlCalendarAdvance(Calendar,R75,"1D","f")</f>
        <v>42284</v>
      </c>
      <c r="S76" s="1020">
        <f>_xll.qlCalendarAdvance(Calendar,R76,$F$1,"mf",,Trigger)</f>
        <v>42467</v>
      </c>
      <c r="T76" s="1019">
        <f>_xll.qlDayCounterYearFraction(DayCounter,R76,S76,,,Trigger)</f>
        <v>0.50136986301369868</v>
      </c>
      <c r="U76" s="1018" t="e">
        <f>_xll.qlInterpolationInterpolate(B6Minterpolation,R76,TRUE)</f>
        <v>#VALUE!</v>
      </c>
    </row>
    <row r="77" spans="18:21" x14ac:dyDescent="0.2">
      <c r="R77" s="1021">
        <f>_xll.qlCalendarAdvance(Calendar,R76,"1D","f")</f>
        <v>42285</v>
      </c>
      <c r="S77" s="1020">
        <f>_xll.qlCalendarAdvance(Calendar,R77,$F$1,"mf",,Trigger)</f>
        <v>42468</v>
      </c>
      <c r="T77" s="1019">
        <f>_xll.qlDayCounterYearFraction(DayCounter,R77,S77,,,Trigger)</f>
        <v>0.50136986301369868</v>
      </c>
      <c r="U77" s="1018" t="e">
        <f>_xll.qlInterpolationInterpolate(B6Minterpolation,R77,TRUE)</f>
        <v>#VALUE!</v>
      </c>
    </row>
    <row r="78" spans="18:21" x14ac:dyDescent="0.2">
      <c r="R78" s="1021">
        <f>_xll.qlCalendarAdvance(Calendar,R77,"1D","f")</f>
        <v>42286</v>
      </c>
      <c r="S78" s="1020">
        <f>_xll.qlCalendarAdvance(Calendar,R78,$F$1,"mf",,Trigger)</f>
        <v>42471</v>
      </c>
      <c r="T78" s="1019">
        <f>_xll.qlDayCounterYearFraction(DayCounter,R78,S78,,,Trigger)</f>
        <v>0.50684931506849318</v>
      </c>
      <c r="U78" s="1018" t="e">
        <f>_xll.qlInterpolationInterpolate(B6Minterpolation,R78,TRUE)</f>
        <v>#VALUE!</v>
      </c>
    </row>
    <row r="79" spans="18:21" x14ac:dyDescent="0.2">
      <c r="R79" s="1021">
        <f>_xll.qlCalendarAdvance(Calendar,R78,"1D","f")</f>
        <v>42289</v>
      </c>
      <c r="S79" s="1020">
        <f>_xll.qlCalendarAdvance(Calendar,R79,$F$1,"mf",,Trigger)</f>
        <v>42472</v>
      </c>
      <c r="T79" s="1019">
        <f>_xll.qlDayCounterYearFraction(DayCounter,R79,S79,,,Trigger)</f>
        <v>0.50136986301369868</v>
      </c>
      <c r="U79" s="1018" t="e">
        <f>_xll.qlInterpolationInterpolate(B6Minterpolation,R79,TRUE)</f>
        <v>#VALUE!</v>
      </c>
    </row>
    <row r="80" spans="18:21" x14ac:dyDescent="0.2">
      <c r="R80" s="1021">
        <f>_xll.qlCalendarAdvance(Calendar,R79,"1D","f")</f>
        <v>42290</v>
      </c>
      <c r="S80" s="1020">
        <f>_xll.qlCalendarAdvance(Calendar,R80,$F$1,"mf",,Trigger)</f>
        <v>42473</v>
      </c>
      <c r="T80" s="1019">
        <f>_xll.qlDayCounterYearFraction(DayCounter,R80,S80,,,Trigger)</f>
        <v>0.50136986301369868</v>
      </c>
      <c r="U80" s="1018" t="e">
        <f>_xll.qlInterpolationInterpolate(B6Minterpolation,R80,TRUE)</f>
        <v>#VALUE!</v>
      </c>
    </row>
    <row r="81" spans="18:21" x14ac:dyDescent="0.2">
      <c r="R81" s="1021">
        <f>_xll.qlCalendarAdvance(Calendar,R80,"1D","f")</f>
        <v>42291</v>
      </c>
      <c r="S81" s="1020">
        <f>_xll.qlCalendarAdvance(Calendar,R81,$F$1,"mf",,Trigger)</f>
        <v>42474</v>
      </c>
      <c r="T81" s="1019">
        <f>_xll.qlDayCounterYearFraction(DayCounter,R81,S81,,,Trigger)</f>
        <v>0.50136986301369868</v>
      </c>
      <c r="U81" s="1018" t="e">
        <f>_xll.qlInterpolationInterpolate(B6Minterpolation,R81,TRUE)</f>
        <v>#VALUE!</v>
      </c>
    </row>
    <row r="82" spans="18:21" x14ac:dyDescent="0.2">
      <c r="R82" s="1021">
        <f>_xll.qlCalendarAdvance(Calendar,R81,"1D","f")</f>
        <v>42292</v>
      </c>
      <c r="S82" s="1020">
        <f>_xll.qlCalendarAdvance(Calendar,R82,$F$1,"mf",,Trigger)</f>
        <v>42475</v>
      </c>
      <c r="T82" s="1019">
        <f>_xll.qlDayCounterYearFraction(DayCounter,R82,S82,,,Trigger)</f>
        <v>0.50136986301369868</v>
      </c>
      <c r="U82" s="1018" t="e">
        <f>_xll.qlInterpolationInterpolate(B6Minterpolation,R82,TRUE)</f>
        <v>#VALUE!</v>
      </c>
    </row>
    <row r="83" spans="18:21" x14ac:dyDescent="0.2">
      <c r="R83" s="1021">
        <f>_xll.qlCalendarAdvance(Calendar,R82,"1D","f")</f>
        <v>42293</v>
      </c>
      <c r="S83" s="1020">
        <f>_xll.qlCalendarAdvance(Calendar,R83,$F$1,"mf",,Trigger)</f>
        <v>42478</v>
      </c>
      <c r="T83" s="1019">
        <f>_xll.qlDayCounterYearFraction(DayCounter,R83,S83,,,Trigger)</f>
        <v>0.50684931506849318</v>
      </c>
      <c r="U83" s="1018" t="e">
        <f>_xll.qlInterpolationInterpolate(B6Minterpolation,R83,TRUE)</f>
        <v>#VALUE!</v>
      </c>
    </row>
    <row r="84" spans="18:21" x14ac:dyDescent="0.2">
      <c r="R84" s="1021">
        <f>_xll.qlCalendarAdvance(Calendar,R83,"1D","f")</f>
        <v>42296</v>
      </c>
      <c r="S84" s="1020">
        <f>_xll.qlCalendarAdvance(Calendar,R84,$F$1,"mf",,Trigger)</f>
        <v>42479</v>
      </c>
      <c r="T84" s="1019">
        <f>_xll.qlDayCounterYearFraction(DayCounter,R84,S84,,,Trigger)</f>
        <v>0.50136986301369868</v>
      </c>
      <c r="U84" s="1018" t="e">
        <f>_xll.qlInterpolationInterpolate(B6Minterpolation,R84,TRUE)</f>
        <v>#VALUE!</v>
      </c>
    </row>
    <row r="85" spans="18:21" x14ac:dyDescent="0.2">
      <c r="R85" s="1021">
        <f>_xll.qlCalendarAdvance(Calendar,R84,"1D","f")</f>
        <v>42297</v>
      </c>
      <c r="S85" s="1020">
        <f>_xll.qlCalendarAdvance(Calendar,R85,$F$1,"mf",,Trigger)</f>
        <v>42480</v>
      </c>
      <c r="T85" s="1019">
        <f>_xll.qlDayCounterYearFraction(DayCounter,R85,S85,,,Trigger)</f>
        <v>0.50136986301369868</v>
      </c>
      <c r="U85" s="1018" t="e">
        <f>_xll.qlInterpolationInterpolate(B6Minterpolation,R85,TRUE)</f>
        <v>#VALUE!</v>
      </c>
    </row>
    <row r="86" spans="18:21" x14ac:dyDescent="0.2">
      <c r="R86" s="1021">
        <f>_xll.qlCalendarAdvance(Calendar,R85,"1D","f")</f>
        <v>42298</v>
      </c>
      <c r="S86" s="1020">
        <f>_xll.qlCalendarAdvance(Calendar,R86,$F$1,"mf",,Trigger)</f>
        <v>42481</v>
      </c>
      <c r="T86" s="1019">
        <f>_xll.qlDayCounterYearFraction(DayCounter,R86,S86,,,Trigger)</f>
        <v>0.50136986301369868</v>
      </c>
      <c r="U86" s="1018" t="e">
        <f>_xll.qlInterpolationInterpolate(B6Minterpolation,R86,TRUE)</f>
        <v>#VALUE!</v>
      </c>
    </row>
    <row r="87" spans="18:21" x14ac:dyDescent="0.2">
      <c r="R87" s="1021">
        <f>_xll.qlCalendarAdvance(Calendar,R86,"1D","f")</f>
        <v>42299</v>
      </c>
      <c r="S87" s="1020">
        <f>_xll.qlCalendarAdvance(Calendar,R87,$F$1,"mf",,Trigger)</f>
        <v>42482</v>
      </c>
      <c r="T87" s="1019">
        <f>_xll.qlDayCounterYearFraction(DayCounter,R87,S87,,,Trigger)</f>
        <v>0.50136986301369868</v>
      </c>
      <c r="U87" s="1018" t="e">
        <f>_xll.qlInterpolationInterpolate(B6Minterpolation,R87,TRUE)</f>
        <v>#VALUE!</v>
      </c>
    </row>
    <row r="88" spans="18:21" x14ac:dyDescent="0.2">
      <c r="R88" s="1021">
        <f>_xll.qlCalendarAdvance(Calendar,R87,"1D","f")</f>
        <v>42300</v>
      </c>
      <c r="S88" s="1020">
        <f>_xll.qlCalendarAdvance(Calendar,R88,$F$1,"mf",,Trigger)</f>
        <v>42485</v>
      </c>
      <c r="T88" s="1019">
        <f>_xll.qlDayCounterYearFraction(DayCounter,R88,S88,,,Trigger)</f>
        <v>0.50684931506849318</v>
      </c>
      <c r="U88" s="1018" t="e">
        <f>_xll.qlInterpolationInterpolate(B6Minterpolation,R88,TRUE)</f>
        <v>#VALUE!</v>
      </c>
    </row>
    <row r="89" spans="18:21" x14ac:dyDescent="0.2">
      <c r="R89" s="1021">
        <f>_xll.qlCalendarAdvance(Calendar,R88,"1D","f")</f>
        <v>42303</v>
      </c>
      <c r="S89" s="1020">
        <f>_xll.qlCalendarAdvance(Calendar,R89,$F$1,"mf",,Trigger)</f>
        <v>42486</v>
      </c>
      <c r="T89" s="1019">
        <f>_xll.qlDayCounterYearFraction(DayCounter,R89,S89,,,Trigger)</f>
        <v>0.50136986301369868</v>
      </c>
      <c r="U89" s="1018" t="e">
        <f>_xll.qlInterpolationInterpolate(B6Minterpolation,R89,TRUE)</f>
        <v>#VALUE!</v>
      </c>
    </row>
    <row r="90" spans="18:21" x14ac:dyDescent="0.2">
      <c r="R90" s="1021">
        <f>_xll.qlCalendarAdvance(Calendar,R89,"1D","f")</f>
        <v>42304</v>
      </c>
      <c r="S90" s="1020">
        <f>_xll.qlCalendarAdvance(Calendar,R90,$F$1,"mf",,Trigger)</f>
        <v>42487</v>
      </c>
      <c r="T90" s="1019">
        <f>_xll.qlDayCounterYearFraction(DayCounter,R90,S90,,,Trigger)</f>
        <v>0.50136986301369868</v>
      </c>
      <c r="U90" s="1018" t="e">
        <f>_xll.qlInterpolationInterpolate(B6Minterpolation,R90,TRUE)</f>
        <v>#VALUE!</v>
      </c>
    </row>
    <row r="91" spans="18:21" x14ac:dyDescent="0.2">
      <c r="R91" s="1021">
        <f>_xll.qlCalendarAdvance(Calendar,R90,"1D","f")</f>
        <v>42305</v>
      </c>
      <c r="S91" s="1020">
        <f>_xll.qlCalendarAdvance(Calendar,R91,$F$1,"mf",,Trigger)</f>
        <v>42488</v>
      </c>
      <c r="T91" s="1019">
        <f>_xll.qlDayCounterYearFraction(DayCounter,R91,S91,,,Trigger)</f>
        <v>0.50136986301369868</v>
      </c>
      <c r="U91" s="1018" t="e">
        <f>_xll.qlInterpolationInterpolate(B6Minterpolation,R91,TRUE)</f>
        <v>#VALUE!</v>
      </c>
    </row>
    <row r="92" spans="18:21" x14ac:dyDescent="0.2">
      <c r="R92" s="1021">
        <f>_xll.qlCalendarAdvance(Calendar,R91,"1D","f")</f>
        <v>42306</v>
      </c>
      <c r="S92" s="1020">
        <f>_xll.qlCalendarAdvance(Calendar,R92,$F$1,"mf",,Trigger)</f>
        <v>42489</v>
      </c>
      <c r="T92" s="1019">
        <f>_xll.qlDayCounterYearFraction(DayCounter,R92,S92,,,Trigger)</f>
        <v>0.50136986301369868</v>
      </c>
      <c r="U92" s="1018" t="e">
        <f>_xll.qlInterpolationInterpolate(B6Minterpolation,R92,TRUE)</f>
        <v>#VALUE!</v>
      </c>
    </row>
    <row r="93" spans="18:21" x14ac:dyDescent="0.2">
      <c r="R93" s="1021">
        <f>_xll.qlCalendarAdvance(Calendar,R92,"1D","f")</f>
        <v>42307</v>
      </c>
      <c r="S93" s="1020">
        <f>_xll.qlCalendarAdvance(Calendar,R93,$F$1,"mf",,Trigger)</f>
        <v>42489</v>
      </c>
      <c r="T93" s="1019">
        <f>_xll.qlDayCounterYearFraction(DayCounter,R93,S93,,,Trigger)</f>
        <v>0.49863013698630138</v>
      </c>
      <c r="U93" s="1018" t="e">
        <f>_xll.qlInterpolationInterpolate(B6Minterpolation,R93,TRUE)</f>
        <v>#VALUE!</v>
      </c>
    </row>
    <row r="94" spans="18:21" x14ac:dyDescent="0.2">
      <c r="R94" s="1021">
        <f>_xll.qlCalendarAdvance(Calendar,R93,"1D","f")</f>
        <v>42310</v>
      </c>
      <c r="S94" s="1020">
        <f>_xll.qlCalendarAdvance(Calendar,R94,$F$1,"mf",,Trigger)</f>
        <v>42493</v>
      </c>
      <c r="T94" s="1019">
        <f>_xll.qlDayCounterYearFraction(DayCounter,R94,S94,,,Trigger)</f>
        <v>0.50136986301369868</v>
      </c>
      <c r="U94" s="1018" t="e">
        <f>_xll.qlInterpolationInterpolate(B6Minterpolation,R94,TRUE)</f>
        <v>#VALUE!</v>
      </c>
    </row>
    <row r="95" spans="18:21" x14ac:dyDescent="0.2">
      <c r="R95" s="1021">
        <f>_xll.qlCalendarAdvance(Calendar,R94,"1D","f")</f>
        <v>42311</v>
      </c>
      <c r="S95" s="1020">
        <f>_xll.qlCalendarAdvance(Calendar,R95,$F$1,"mf",,Trigger)</f>
        <v>42493</v>
      </c>
      <c r="T95" s="1019">
        <f>_xll.qlDayCounterYearFraction(DayCounter,R95,S95,,,Trigger)</f>
        <v>0.49863013698630138</v>
      </c>
      <c r="U95" s="1018" t="e">
        <f>_xll.qlInterpolationInterpolate(B6Minterpolation,R95,TRUE)</f>
        <v>#VALUE!</v>
      </c>
    </row>
    <row r="96" spans="18:21" x14ac:dyDescent="0.2">
      <c r="R96" s="1021">
        <f>_xll.qlCalendarAdvance(Calendar,R95,"1D","f")</f>
        <v>42312</v>
      </c>
      <c r="S96" s="1020">
        <f>_xll.qlCalendarAdvance(Calendar,R96,$F$1,"mf",,Trigger)</f>
        <v>42494</v>
      </c>
      <c r="T96" s="1019">
        <f>_xll.qlDayCounterYearFraction(DayCounter,R96,S96,,,Trigger)</f>
        <v>0.49863013698630138</v>
      </c>
      <c r="U96" s="1018" t="e">
        <f>_xll.qlInterpolationInterpolate(B6Minterpolation,R96,TRUE)</f>
        <v>#VALUE!</v>
      </c>
    </row>
    <row r="97" spans="18:21" x14ac:dyDescent="0.2">
      <c r="R97" s="1021">
        <f>_xll.qlCalendarAdvance(Calendar,R96,"1D","f")</f>
        <v>42313</v>
      </c>
      <c r="S97" s="1020">
        <f>_xll.qlCalendarAdvance(Calendar,R97,$F$1,"mf",,Trigger)</f>
        <v>42495</v>
      </c>
      <c r="T97" s="1019">
        <f>_xll.qlDayCounterYearFraction(DayCounter,R97,S97,,,Trigger)</f>
        <v>0.49863013698630138</v>
      </c>
      <c r="U97" s="1018" t="e">
        <f>_xll.qlInterpolationInterpolate(B6Minterpolation,R97,TRUE)</f>
        <v>#VALUE!</v>
      </c>
    </row>
    <row r="98" spans="18:21" x14ac:dyDescent="0.2">
      <c r="R98" s="1021">
        <f>_xll.qlCalendarAdvance(Calendar,R97,"1D","f")</f>
        <v>42314</v>
      </c>
      <c r="S98" s="1020">
        <f>_xll.qlCalendarAdvance(Calendar,R98,$F$1,"mf",,Trigger)</f>
        <v>42496</v>
      </c>
      <c r="T98" s="1019">
        <f>_xll.qlDayCounterYearFraction(DayCounter,R98,S98,,,Trigger)</f>
        <v>0.49863013698630138</v>
      </c>
      <c r="U98" s="1018" t="e">
        <f>_xll.qlInterpolationInterpolate(B6Minterpolation,R98,TRUE)</f>
        <v>#VALUE!</v>
      </c>
    </row>
    <row r="99" spans="18:21" x14ac:dyDescent="0.2">
      <c r="R99" s="1021">
        <f>_xll.qlCalendarAdvance(Calendar,R98,"1D","f")</f>
        <v>42317</v>
      </c>
      <c r="S99" s="1020">
        <f>_xll.qlCalendarAdvance(Calendar,R99,$F$1,"mf",,Trigger)</f>
        <v>42499</v>
      </c>
      <c r="T99" s="1019">
        <f>_xll.qlDayCounterYearFraction(DayCounter,R99,S99,,,Trigger)</f>
        <v>0.49863013698630138</v>
      </c>
      <c r="U99" s="1018" t="e">
        <f>_xll.qlInterpolationInterpolate(B6Minterpolation,R99,TRUE)</f>
        <v>#VALUE!</v>
      </c>
    </row>
    <row r="100" spans="18:21" x14ac:dyDescent="0.2">
      <c r="R100" s="1021">
        <f>_xll.qlCalendarAdvance(Calendar,R99,"1D","f")</f>
        <v>42318</v>
      </c>
      <c r="S100" s="1020">
        <f>_xll.qlCalendarAdvance(Calendar,R100,$F$1,"mf",,Trigger)</f>
        <v>42500</v>
      </c>
      <c r="T100" s="1019">
        <f>_xll.qlDayCounterYearFraction(DayCounter,R100,S100,,,Trigger)</f>
        <v>0.49863013698630138</v>
      </c>
      <c r="U100" s="1018" t="e">
        <f>_xll.qlInterpolationInterpolate(B6Minterpolation,R100,TRUE)</f>
        <v>#VALUE!</v>
      </c>
    </row>
    <row r="101" spans="18:21" x14ac:dyDescent="0.2">
      <c r="R101" s="1021">
        <f>_xll.qlCalendarAdvance(Calendar,R100,"1D","f")</f>
        <v>42319</v>
      </c>
      <c r="S101" s="1020">
        <f>_xll.qlCalendarAdvance(Calendar,R101,$F$1,"mf",,Trigger)</f>
        <v>42501</v>
      </c>
      <c r="T101" s="1019">
        <f>_xll.qlDayCounterYearFraction(DayCounter,R101,S101,,,Trigger)</f>
        <v>0.49863013698630138</v>
      </c>
      <c r="U101" s="1018" t="e">
        <f>_xll.qlInterpolationInterpolate(B6Minterpolation,R101,TRUE)</f>
        <v>#VALUE!</v>
      </c>
    </row>
    <row r="102" spans="18:21" x14ac:dyDescent="0.2">
      <c r="R102" s="1021">
        <f>_xll.qlCalendarAdvance(Calendar,R101,"1D","f")</f>
        <v>42320</v>
      </c>
      <c r="S102" s="1020">
        <f>_xll.qlCalendarAdvance(Calendar,R102,$F$1,"mf",,Trigger)</f>
        <v>42502</v>
      </c>
      <c r="T102" s="1019">
        <f>_xll.qlDayCounterYearFraction(DayCounter,R102,S102,,,Trigger)</f>
        <v>0.49863013698630138</v>
      </c>
      <c r="U102" s="1018" t="e">
        <f>_xll.qlInterpolationInterpolate(B6Minterpolation,R102,TRUE)</f>
        <v>#VALUE!</v>
      </c>
    </row>
    <row r="103" spans="18:21" x14ac:dyDescent="0.2">
      <c r="R103" s="1021">
        <f>_xll.qlCalendarAdvance(Calendar,R102,"1D","f")</f>
        <v>42321</v>
      </c>
      <c r="S103" s="1020">
        <f>_xll.qlCalendarAdvance(Calendar,R103,$F$1,"mf",,Trigger)</f>
        <v>42503</v>
      </c>
      <c r="T103" s="1019">
        <f>_xll.qlDayCounterYearFraction(DayCounter,R103,S103,,,Trigger)</f>
        <v>0.49863013698630138</v>
      </c>
      <c r="U103" s="1018" t="e">
        <f>_xll.qlInterpolationInterpolate(B6Minterpolation,R103,TRUE)</f>
        <v>#VALUE!</v>
      </c>
    </row>
    <row r="104" spans="18:21" x14ac:dyDescent="0.2">
      <c r="R104" s="1021">
        <f>_xll.qlCalendarAdvance(Calendar,R103,"1D","f")</f>
        <v>42324</v>
      </c>
      <c r="S104" s="1020">
        <f>_xll.qlCalendarAdvance(Calendar,R104,$F$1,"mf",,Trigger)</f>
        <v>42506</v>
      </c>
      <c r="T104" s="1019">
        <f>_xll.qlDayCounterYearFraction(DayCounter,R104,S104,,,Trigger)</f>
        <v>0.49863013698630138</v>
      </c>
      <c r="U104" s="1018" t="e">
        <f>_xll.qlInterpolationInterpolate(B6Minterpolation,R104,TRUE)</f>
        <v>#VALUE!</v>
      </c>
    </row>
    <row r="105" spans="18:21" x14ac:dyDescent="0.2">
      <c r="R105" s="1021">
        <f>_xll.qlCalendarAdvance(Calendar,R104,"1D","f")</f>
        <v>42325</v>
      </c>
      <c r="S105" s="1020">
        <f>_xll.qlCalendarAdvance(Calendar,R105,$F$1,"mf",,Trigger)</f>
        <v>42507</v>
      </c>
      <c r="T105" s="1019">
        <f>_xll.qlDayCounterYearFraction(DayCounter,R105,S105,,,Trigger)</f>
        <v>0.49863013698630138</v>
      </c>
      <c r="U105" s="1018" t="e">
        <f>_xll.qlInterpolationInterpolate(B6Minterpolation,R105,TRUE)</f>
        <v>#VALUE!</v>
      </c>
    </row>
    <row r="106" spans="18:21" x14ac:dyDescent="0.2">
      <c r="R106" s="1021">
        <f>_xll.qlCalendarAdvance(Calendar,R105,"1D","f")</f>
        <v>42326</v>
      </c>
      <c r="S106" s="1020">
        <f>_xll.qlCalendarAdvance(Calendar,R106,$F$1,"mf",,Trigger)</f>
        <v>42508</v>
      </c>
      <c r="T106" s="1019">
        <f>_xll.qlDayCounterYearFraction(DayCounter,R106,S106,,,Trigger)</f>
        <v>0.49863013698630138</v>
      </c>
      <c r="U106" s="1018" t="e">
        <f>_xll.qlInterpolationInterpolate(B6Minterpolation,R106,TRUE)</f>
        <v>#VALUE!</v>
      </c>
    </row>
    <row r="107" spans="18:21" x14ac:dyDescent="0.2">
      <c r="R107" s="1021">
        <f>_xll.qlCalendarAdvance(Calendar,R106,"1D","f")</f>
        <v>42327</v>
      </c>
      <c r="S107" s="1020">
        <f>_xll.qlCalendarAdvance(Calendar,R107,$F$1,"mf",,Trigger)</f>
        <v>42509</v>
      </c>
      <c r="T107" s="1019">
        <f>_xll.qlDayCounterYearFraction(DayCounter,R107,S107,,,Trigger)</f>
        <v>0.49863013698630138</v>
      </c>
      <c r="U107" s="1018" t="e">
        <f>_xll.qlInterpolationInterpolate(B6Minterpolation,R107,TRUE)</f>
        <v>#VALUE!</v>
      </c>
    </row>
    <row r="108" spans="18:21" x14ac:dyDescent="0.2">
      <c r="R108" s="1021">
        <f>_xll.qlCalendarAdvance(Calendar,R107,"1D","f")</f>
        <v>42328</v>
      </c>
      <c r="S108" s="1020">
        <f>_xll.qlCalendarAdvance(Calendar,R108,$F$1,"mf",,Trigger)</f>
        <v>42510</v>
      </c>
      <c r="T108" s="1019">
        <f>_xll.qlDayCounterYearFraction(DayCounter,R108,S108,,,Trigger)</f>
        <v>0.49863013698630138</v>
      </c>
      <c r="U108" s="1018" t="e">
        <f>_xll.qlInterpolationInterpolate(B6Minterpolation,R108,TRUE)</f>
        <v>#VALUE!</v>
      </c>
    </row>
    <row r="109" spans="18:21" x14ac:dyDescent="0.2">
      <c r="R109" s="1021">
        <f>_xll.qlCalendarAdvance(Calendar,R108,"1D","f")</f>
        <v>42331</v>
      </c>
      <c r="S109" s="1020">
        <f>_xll.qlCalendarAdvance(Calendar,R109,$F$1,"mf",,Trigger)</f>
        <v>42513</v>
      </c>
      <c r="T109" s="1019">
        <f>_xll.qlDayCounterYearFraction(DayCounter,R109,S109,,,Trigger)</f>
        <v>0.49863013698630138</v>
      </c>
      <c r="U109" s="1018" t="e">
        <f>_xll.qlInterpolationInterpolate(B6Minterpolation,R109,TRUE)</f>
        <v>#VALUE!</v>
      </c>
    </row>
    <row r="110" spans="18:21" x14ac:dyDescent="0.2">
      <c r="R110" s="1021">
        <f>_xll.qlCalendarAdvance(Calendar,R109,"1D","f")</f>
        <v>42332</v>
      </c>
      <c r="S110" s="1020">
        <f>_xll.qlCalendarAdvance(Calendar,R110,$F$1,"mf",,Trigger)</f>
        <v>42514</v>
      </c>
      <c r="T110" s="1019">
        <f>_xll.qlDayCounterYearFraction(DayCounter,R110,S110,,,Trigger)</f>
        <v>0.49863013698630138</v>
      </c>
      <c r="U110" s="1018" t="e">
        <f>_xll.qlInterpolationInterpolate(B6Minterpolation,R110,TRUE)</f>
        <v>#VALUE!</v>
      </c>
    </row>
    <row r="111" spans="18:21" x14ac:dyDescent="0.2">
      <c r="R111" s="1021">
        <f>_xll.qlCalendarAdvance(Calendar,R110,"1D","f")</f>
        <v>42333</v>
      </c>
      <c r="S111" s="1020">
        <f>_xll.qlCalendarAdvance(Calendar,R111,$F$1,"mf",,Trigger)</f>
        <v>42515</v>
      </c>
      <c r="T111" s="1019">
        <f>_xll.qlDayCounterYearFraction(DayCounter,R111,S111,,,Trigger)</f>
        <v>0.49863013698630138</v>
      </c>
      <c r="U111" s="1018" t="e">
        <f>_xll.qlInterpolationInterpolate(B6Minterpolation,R111,TRUE)</f>
        <v>#VALUE!</v>
      </c>
    </row>
    <row r="112" spans="18:21" x14ac:dyDescent="0.2">
      <c r="R112" s="1021">
        <f>_xll.qlCalendarAdvance(Calendar,R111,"1D","f")</f>
        <v>42334</v>
      </c>
      <c r="S112" s="1020">
        <f>_xll.qlCalendarAdvance(Calendar,R112,$F$1,"mf",,Trigger)</f>
        <v>42516</v>
      </c>
      <c r="T112" s="1019">
        <f>_xll.qlDayCounterYearFraction(DayCounter,R112,S112,,,Trigger)</f>
        <v>0.49863013698630138</v>
      </c>
      <c r="U112" s="1018" t="e">
        <f>_xll.qlInterpolationInterpolate(B6Minterpolation,R112,TRUE)</f>
        <v>#VALUE!</v>
      </c>
    </row>
    <row r="113" spans="18:21" x14ac:dyDescent="0.2">
      <c r="R113" s="1021">
        <f>_xll.qlCalendarAdvance(Calendar,R112,"1D","f")</f>
        <v>42335</v>
      </c>
      <c r="S113" s="1020">
        <f>_xll.qlCalendarAdvance(Calendar,R113,$F$1,"mf",,Trigger)</f>
        <v>42517</v>
      </c>
      <c r="T113" s="1019">
        <f>_xll.qlDayCounterYearFraction(DayCounter,R113,S113,,,Trigger)</f>
        <v>0.49863013698630138</v>
      </c>
      <c r="U113" s="1018" t="e">
        <f>_xll.qlInterpolationInterpolate(B6Minterpolation,R113,TRUE)</f>
        <v>#VALUE!</v>
      </c>
    </row>
    <row r="114" spans="18:21" x14ac:dyDescent="0.2">
      <c r="R114" s="1021">
        <f>_xll.qlCalendarAdvance(Calendar,R113,"1D","f")</f>
        <v>42338</v>
      </c>
      <c r="S114" s="1020">
        <f>_xll.qlCalendarAdvance(Calendar,R114,$F$1,"mf",,Trigger)</f>
        <v>42521</v>
      </c>
      <c r="T114" s="1019">
        <f>_xll.qlDayCounterYearFraction(DayCounter,R114,S114,,,Trigger)</f>
        <v>0.50136986301369868</v>
      </c>
      <c r="U114" s="1018" t="e">
        <f>_xll.qlInterpolationInterpolate(B6Minterpolation,R114,TRUE)</f>
        <v>#VALUE!</v>
      </c>
    </row>
    <row r="115" spans="18:21" x14ac:dyDescent="0.2">
      <c r="R115" s="1021">
        <f>_xll.qlCalendarAdvance(Calendar,R114,"1D","f")</f>
        <v>42339</v>
      </c>
      <c r="S115" s="1020">
        <f>_xll.qlCalendarAdvance(Calendar,R115,$F$1,"mf",,Trigger)</f>
        <v>42522</v>
      </c>
      <c r="T115" s="1019">
        <f>_xll.qlDayCounterYearFraction(DayCounter,R115,S115,,,Trigger)</f>
        <v>0.50136986301369868</v>
      </c>
      <c r="U115" s="1018" t="e">
        <f>_xll.qlInterpolationInterpolate(B6Minterpolation,R115,TRUE)</f>
        <v>#VALUE!</v>
      </c>
    </row>
    <row r="116" spans="18:21" x14ac:dyDescent="0.2">
      <c r="R116" s="1021">
        <f>_xll.qlCalendarAdvance(Calendar,R115,"1D","f")</f>
        <v>42340</v>
      </c>
      <c r="S116" s="1020">
        <f>_xll.qlCalendarAdvance(Calendar,R116,$F$1,"mf",,Trigger)</f>
        <v>42523</v>
      </c>
      <c r="T116" s="1019">
        <f>_xll.qlDayCounterYearFraction(DayCounter,R116,S116,,,Trigger)</f>
        <v>0.50136986301369868</v>
      </c>
      <c r="U116" s="1018" t="e">
        <f>_xll.qlInterpolationInterpolate(B6Minterpolation,R116,TRUE)</f>
        <v>#VALUE!</v>
      </c>
    </row>
    <row r="117" spans="18:21" x14ac:dyDescent="0.2">
      <c r="R117" s="1021">
        <f>_xll.qlCalendarAdvance(Calendar,R116,"1D","f")</f>
        <v>42341</v>
      </c>
      <c r="S117" s="1020">
        <f>_xll.qlCalendarAdvance(Calendar,R117,$F$1,"mf",,Trigger)</f>
        <v>42524</v>
      </c>
      <c r="T117" s="1019">
        <f>_xll.qlDayCounterYearFraction(DayCounter,R117,S117,,,Trigger)</f>
        <v>0.50136986301369868</v>
      </c>
      <c r="U117" s="1018" t="e">
        <f>_xll.qlInterpolationInterpolate(B6Minterpolation,R117,TRUE)</f>
        <v>#VALUE!</v>
      </c>
    </row>
    <row r="118" spans="18:21" x14ac:dyDescent="0.2">
      <c r="R118" s="1021">
        <f>_xll.qlCalendarAdvance(Calendar,R117,"1D","f")</f>
        <v>42342</v>
      </c>
      <c r="S118" s="1020">
        <f>_xll.qlCalendarAdvance(Calendar,R118,$F$1,"mf",,Trigger)</f>
        <v>42527</v>
      </c>
      <c r="T118" s="1019">
        <f>_xll.qlDayCounterYearFraction(DayCounter,R118,S118,,,Trigger)</f>
        <v>0.50684931506849318</v>
      </c>
      <c r="U118" s="1018" t="e">
        <f>_xll.qlInterpolationInterpolate(B6Minterpolation,R118,TRUE)</f>
        <v>#VALUE!</v>
      </c>
    </row>
    <row r="119" spans="18:21" x14ac:dyDescent="0.2">
      <c r="R119" s="1021">
        <f>_xll.qlCalendarAdvance(Calendar,R118,"1D","f")</f>
        <v>42345</v>
      </c>
      <c r="S119" s="1020">
        <f>_xll.qlCalendarAdvance(Calendar,R119,$F$1,"mf",,Trigger)</f>
        <v>42528</v>
      </c>
      <c r="T119" s="1019">
        <f>_xll.qlDayCounterYearFraction(DayCounter,R119,S119,,,Trigger)</f>
        <v>0.50136986301369868</v>
      </c>
      <c r="U119" s="1018" t="e">
        <f>_xll.qlInterpolationInterpolate(B6Minterpolation,R119,TRUE)</f>
        <v>#VALUE!</v>
      </c>
    </row>
    <row r="120" spans="18:21" x14ac:dyDescent="0.2">
      <c r="R120" s="1021">
        <f>_xll.qlCalendarAdvance(Calendar,R119,"1D","f")</f>
        <v>42346</v>
      </c>
      <c r="S120" s="1020">
        <f>_xll.qlCalendarAdvance(Calendar,R120,$F$1,"mf",,Trigger)</f>
        <v>42529</v>
      </c>
      <c r="T120" s="1019">
        <f>_xll.qlDayCounterYearFraction(DayCounter,R120,S120,,,Trigger)</f>
        <v>0.50136986301369868</v>
      </c>
      <c r="U120" s="1018" t="e">
        <f>_xll.qlInterpolationInterpolate(B6Minterpolation,R120,TRUE)</f>
        <v>#VALUE!</v>
      </c>
    </row>
    <row r="121" spans="18:21" x14ac:dyDescent="0.2">
      <c r="R121" s="1021">
        <f>_xll.qlCalendarAdvance(Calendar,R120,"1D","f")</f>
        <v>42347</v>
      </c>
      <c r="S121" s="1020">
        <f>_xll.qlCalendarAdvance(Calendar,R121,$F$1,"mf",,Trigger)</f>
        <v>42530</v>
      </c>
      <c r="T121" s="1019">
        <f>_xll.qlDayCounterYearFraction(DayCounter,R121,S121,,,Trigger)</f>
        <v>0.50136986301369868</v>
      </c>
      <c r="U121" s="1018" t="e">
        <f>_xll.qlInterpolationInterpolate(B6Minterpolation,R121,TRUE)</f>
        <v>#VALUE!</v>
      </c>
    </row>
    <row r="122" spans="18:21" x14ac:dyDescent="0.2">
      <c r="R122" s="1021">
        <f>_xll.qlCalendarAdvance(Calendar,R121,"1D","f")</f>
        <v>42348</v>
      </c>
      <c r="S122" s="1020">
        <f>_xll.qlCalendarAdvance(Calendar,R122,$F$1,"mf",,Trigger)</f>
        <v>42531</v>
      </c>
      <c r="T122" s="1019">
        <f>_xll.qlDayCounterYearFraction(DayCounter,R122,S122,,,Trigger)</f>
        <v>0.50136986301369868</v>
      </c>
      <c r="U122" s="1018" t="e">
        <f>_xll.qlInterpolationInterpolate(B6Minterpolation,R122,TRUE)</f>
        <v>#VALUE!</v>
      </c>
    </row>
    <row r="123" spans="18:21" x14ac:dyDescent="0.2">
      <c r="R123" s="1021">
        <f>_xll.qlCalendarAdvance(Calendar,R122,"1D","f")</f>
        <v>42349</v>
      </c>
      <c r="S123" s="1020">
        <f>_xll.qlCalendarAdvance(Calendar,R123,$F$1,"mf",,Trigger)</f>
        <v>42534</v>
      </c>
      <c r="T123" s="1019">
        <f>_xll.qlDayCounterYearFraction(DayCounter,R123,S123,,,Trigger)</f>
        <v>0.50684931506849318</v>
      </c>
      <c r="U123" s="1018" t="e">
        <f>_xll.qlInterpolationInterpolate(B6Minterpolation,R123,TRUE)</f>
        <v>#VALUE!</v>
      </c>
    </row>
    <row r="124" spans="18:21" x14ac:dyDescent="0.2">
      <c r="R124" s="1021">
        <f>_xll.qlCalendarAdvance(Calendar,R123,"1D","f")</f>
        <v>42352</v>
      </c>
      <c r="S124" s="1020">
        <f>_xll.qlCalendarAdvance(Calendar,R124,$F$1,"mf",,Trigger)</f>
        <v>42535</v>
      </c>
      <c r="T124" s="1019">
        <f>_xll.qlDayCounterYearFraction(DayCounter,R124,S124,,,Trigger)</f>
        <v>0.50136986301369868</v>
      </c>
      <c r="U124" s="1018" t="e">
        <f>_xll.qlInterpolationInterpolate(B6Minterpolation,R124,TRUE)</f>
        <v>#VALUE!</v>
      </c>
    </row>
    <row r="125" spans="18:21" x14ac:dyDescent="0.2">
      <c r="R125" s="1021">
        <f>_xll.qlCalendarAdvance(Calendar,R124,"1D","f")</f>
        <v>42353</v>
      </c>
      <c r="S125" s="1020">
        <f>_xll.qlCalendarAdvance(Calendar,R125,$F$1,"mf",,Trigger)</f>
        <v>42536</v>
      </c>
      <c r="T125" s="1019">
        <f>_xll.qlDayCounterYearFraction(DayCounter,R125,S125,,,Trigger)</f>
        <v>0.50136986301369868</v>
      </c>
      <c r="U125" s="1018" t="e">
        <f>_xll.qlInterpolationInterpolate(B6Minterpolation,R125,TRUE)</f>
        <v>#VALUE!</v>
      </c>
    </row>
    <row r="126" spans="18:21" x14ac:dyDescent="0.2">
      <c r="R126" s="1021">
        <f>_xll.qlCalendarAdvance(Calendar,R125,"1D","f")</f>
        <v>42354</v>
      </c>
      <c r="S126" s="1020">
        <f>_xll.qlCalendarAdvance(Calendar,R126,$F$1,"mf",,Trigger)</f>
        <v>42537</v>
      </c>
      <c r="T126" s="1019">
        <f>_xll.qlDayCounterYearFraction(DayCounter,R126,S126,,,Trigger)</f>
        <v>0.50136986301369868</v>
      </c>
      <c r="U126" s="1018" t="e">
        <f>_xll.qlInterpolationInterpolate(B6Minterpolation,R126,TRUE)</f>
        <v>#VALUE!</v>
      </c>
    </row>
    <row r="127" spans="18:21" x14ac:dyDescent="0.2">
      <c r="R127" s="1021">
        <f>_xll.qlCalendarAdvance(Calendar,R126,"1D","f")</f>
        <v>42355</v>
      </c>
      <c r="S127" s="1020">
        <f>_xll.qlCalendarAdvance(Calendar,R127,$F$1,"mf",,Trigger)</f>
        <v>42538</v>
      </c>
      <c r="T127" s="1019">
        <f>_xll.qlDayCounterYearFraction(DayCounter,R127,S127,,,Trigger)</f>
        <v>0.50136986301369868</v>
      </c>
      <c r="U127" s="1018" t="e">
        <f>_xll.qlInterpolationInterpolate(B6Minterpolation,R127,TRUE)</f>
        <v>#VALUE!</v>
      </c>
    </row>
    <row r="128" spans="18:21" x14ac:dyDescent="0.2">
      <c r="R128" s="1021">
        <f>_xll.qlCalendarAdvance(Calendar,R127,"1D","f")</f>
        <v>42356</v>
      </c>
      <c r="S128" s="1020">
        <f>_xll.qlCalendarAdvance(Calendar,R128,$F$1,"mf",,Trigger)</f>
        <v>42541</v>
      </c>
      <c r="T128" s="1019">
        <f>_xll.qlDayCounterYearFraction(DayCounter,R128,S128,,,Trigger)</f>
        <v>0.50684931506849318</v>
      </c>
      <c r="U128" s="1018" t="e">
        <f>_xll.qlInterpolationInterpolate(B6Minterpolation,R128,TRUE)</f>
        <v>#VALUE!</v>
      </c>
    </row>
    <row r="129" spans="18:21" x14ac:dyDescent="0.2">
      <c r="R129" s="1021">
        <f>_xll.qlCalendarAdvance(Calendar,R128,"1D","f")</f>
        <v>42359</v>
      </c>
      <c r="S129" s="1020">
        <f>_xll.qlCalendarAdvance(Calendar,R129,$F$1,"mf",,Trigger)</f>
        <v>42542</v>
      </c>
      <c r="T129" s="1019">
        <f>_xll.qlDayCounterYearFraction(DayCounter,R129,S129,,,Trigger)</f>
        <v>0.50136986301369868</v>
      </c>
      <c r="U129" s="1018" t="e">
        <f>_xll.qlInterpolationInterpolate(B6Minterpolation,R129,TRUE)</f>
        <v>#VALUE!</v>
      </c>
    </row>
    <row r="130" spans="18:21" x14ac:dyDescent="0.2">
      <c r="R130" s="1021">
        <f>_xll.qlCalendarAdvance(Calendar,R129,"1D","f")</f>
        <v>42360</v>
      </c>
      <c r="S130" s="1020">
        <f>_xll.qlCalendarAdvance(Calendar,R130,$F$1,"mf",,Trigger)</f>
        <v>42543</v>
      </c>
      <c r="T130" s="1019">
        <f>_xll.qlDayCounterYearFraction(DayCounter,R130,S130,,,Trigger)</f>
        <v>0.50136986301369868</v>
      </c>
      <c r="U130" s="1018" t="e">
        <f>_xll.qlInterpolationInterpolate(B6Minterpolation,R130,TRUE)</f>
        <v>#VALUE!</v>
      </c>
    </row>
    <row r="131" spans="18:21" x14ac:dyDescent="0.2">
      <c r="R131" s="1021">
        <f>_xll.qlCalendarAdvance(Calendar,R130,"1D","f")</f>
        <v>42361</v>
      </c>
      <c r="S131" s="1020">
        <f>_xll.qlCalendarAdvance(Calendar,R131,$F$1,"mf",,Trigger)</f>
        <v>42544</v>
      </c>
      <c r="T131" s="1019">
        <f>_xll.qlDayCounterYearFraction(DayCounter,R131,S131,,,Trigger)</f>
        <v>0.50136986301369868</v>
      </c>
      <c r="U131" s="1018" t="e">
        <f>_xll.qlInterpolationInterpolate(B6Minterpolation,R131,TRUE)</f>
        <v>#VALUE!</v>
      </c>
    </row>
    <row r="132" spans="18:21" x14ac:dyDescent="0.2">
      <c r="R132" s="1021">
        <f>_xll.qlCalendarAdvance(Calendar,R131,"1D","f")</f>
        <v>42362</v>
      </c>
      <c r="S132" s="1020">
        <f>_xll.qlCalendarAdvance(Calendar,R132,$F$1,"mf",,Trigger)</f>
        <v>42545</v>
      </c>
      <c r="T132" s="1019">
        <f>_xll.qlDayCounterYearFraction(DayCounter,R132,S132,,,Trigger)</f>
        <v>0.50136986301369868</v>
      </c>
      <c r="U132" s="1018" t="e">
        <f>_xll.qlInterpolationInterpolate(B6Minterpolation,R132,TRUE)</f>
        <v>#VALUE!</v>
      </c>
    </row>
    <row r="133" spans="18:21" x14ac:dyDescent="0.2">
      <c r="R133" s="1021">
        <f>_xll.qlCalendarAdvance(Calendar,R132,"1D","f")</f>
        <v>42367</v>
      </c>
      <c r="S133" s="1020">
        <f>_xll.qlCalendarAdvance(Calendar,R133,$F$1,"mf",,Trigger)</f>
        <v>42550</v>
      </c>
      <c r="T133" s="1019">
        <f>_xll.qlDayCounterYearFraction(DayCounter,R133,S133,,,Trigger)</f>
        <v>0.50136986301369868</v>
      </c>
      <c r="U133" s="1018" t="e">
        <f>_xll.qlInterpolationInterpolate(B6Minterpolation,R133,TRUE)</f>
        <v>#VALUE!</v>
      </c>
    </row>
    <row r="134" spans="18:21" x14ac:dyDescent="0.2">
      <c r="R134" s="1021">
        <f>_xll.qlCalendarAdvance(Calendar,R133,"1D","f")</f>
        <v>42368</v>
      </c>
      <c r="S134" s="1020">
        <f>_xll.qlCalendarAdvance(Calendar,R134,$F$1,"mf",,Trigger)</f>
        <v>42551</v>
      </c>
      <c r="T134" s="1019">
        <f>_xll.qlDayCounterYearFraction(DayCounter,R134,S134,,,Trigger)</f>
        <v>0.50136986301369868</v>
      </c>
      <c r="U134" s="1018" t="e">
        <f>_xll.qlInterpolationInterpolate(B6Minterpolation,R134,TRUE)</f>
        <v>#VALUE!</v>
      </c>
    </row>
    <row r="135" spans="18:21" x14ac:dyDescent="0.2">
      <c r="R135" s="1021">
        <f>_xll.qlCalendarAdvance(Calendar,R134,"1D","f")</f>
        <v>42369</v>
      </c>
      <c r="S135" s="1020">
        <f>_xll.qlCalendarAdvance(Calendar,R135,$F$1,"mf",,Trigger)</f>
        <v>42551</v>
      </c>
      <c r="T135" s="1019">
        <f>_xll.qlDayCounterYearFraction(DayCounter,R135,S135,,,Trigger)</f>
        <v>0.49863013698630138</v>
      </c>
      <c r="U135" s="1018" t="e">
        <f>_xll.qlInterpolationInterpolate(B6Minterpolation,R135,TRUE)</f>
        <v>#VALUE!</v>
      </c>
    </row>
    <row r="136" spans="18:21" x14ac:dyDescent="0.2">
      <c r="R136" s="1021">
        <f>_xll.qlCalendarAdvance(Calendar,R135,"1D","f")</f>
        <v>42373</v>
      </c>
      <c r="S136" s="1020">
        <f>_xll.qlCalendarAdvance(Calendar,R136,$F$1,"mf",,Trigger)</f>
        <v>42555</v>
      </c>
      <c r="T136" s="1019">
        <f>_xll.qlDayCounterYearFraction(DayCounter,R136,S136,,,Trigger)</f>
        <v>0.49863013698630138</v>
      </c>
      <c r="U136" s="1018" t="e">
        <f>_xll.qlInterpolationInterpolate(B6Minterpolation,R136,TRUE)</f>
        <v>#VALUE!</v>
      </c>
    </row>
    <row r="137" spans="18:21" x14ac:dyDescent="0.2">
      <c r="R137" s="1021">
        <f>_xll.qlCalendarAdvance(Calendar,R136,"1D","f")</f>
        <v>42374</v>
      </c>
      <c r="S137" s="1020">
        <f>_xll.qlCalendarAdvance(Calendar,R137,$F$1,"mf",,Trigger)</f>
        <v>42556</v>
      </c>
      <c r="T137" s="1019">
        <f>_xll.qlDayCounterYearFraction(DayCounter,R137,S137,,,Trigger)</f>
        <v>0.49863013698630138</v>
      </c>
      <c r="U137" s="1018" t="e">
        <f>_xll.qlInterpolationInterpolate(B6Minterpolation,R137,TRUE)</f>
        <v>#VALUE!</v>
      </c>
    </row>
    <row r="138" spans="18:21" x14ac:dyDescent="0.2">
      <c r="R138" s="1021">
        <f>_xll.qlCalendarAdvance(Calendar,R137,"1D","f")</f>
        <v>42375</v>
      </c>
      <c r="S138" s="1020">
        <f>_xll.qlCalendarAdvance(Calendar,R138,$F$1,"mf",,Trigger)</f>
        <v>42557</v>
      </c>
      <c r="T138" s="1019">
        <f>_xll.qlDayCounterYearFraction(DayCounter,R138,S138,,,Trigger)</f>
        <v>0.49863013698630138</v>
      </c>
      <c r="U138" s="1018" t="e">
        <f>_xll.qlInterpolationInterpolate(B6Minterpolation,R138,TRUE)</f>
        <v>#VALUE!</v>
      </c>
    </row>
    <row r="139" spans="18:21" x14ac:dyDescent="0.2">
      <c r="R139" s="1021">
        <f>_xll.qlCalendarAdvance(Calendar,R138,"1D","f")</f>
        <v>42376</v>
      </c>
      <c r="S139" s="1020">
        <f>_xll.qlCalendarAdvance(Calendar,R139,$F$1,"mf",,Trigger)</f>
        <v>42558</v>
      </c>
      <c r="T139" s="1019">
        <f>_xll.qlDayCounterYearFraction(DayCounter,R139,S139,,,Trigger)</f>
        <v>0.49863013698630138</v>
      </c>
      <c r="U139" s="1018" t="e">
        <f>_xll.qlInterpolationInterpolate(B6Minterpolation,R139,TRUE)</f>
        <v>#VALUE!</v>
      </c>
    </row>
    <row r="140" spans="18:21" x14ac:dyDescent="0.2">
      <c r="R140" s="1021">
        <f>_xll.qlCalendarAdvance(Calendar,R139,"1D","f")</f>
        <v>42377</v>
      </c>
      <c r="S140" s="1020">
        <f>_xll.qlCalendarAdvance(Calendar,R140,$F$1,"mf",,Trigger)</f>
        <v>42559</v>
      </c>
      <c r="T140" s="1019">
        <f>_xll.qlDayCounterYearFraction(DayCounter,R140,S140,,,Trigger)</f>
        <v>0.49863013698630138</v>
      </c>
      <c r="U140" s="1018" t="e">
        <f>_xll.qlInterpolationInterpolate(B6Minterpolation,R140,TRUE)</f>
        <v>#VALUE!</v>
      </c>
    </row>
    <row r="141" spans="18:21" x14ac:dyDescent="0.2">
      <c r="R141" s="1021">
        <f>_xll.qlCalendarAdvance(Calendar,R140,"1D","f")</f>
        <v>42380</v>
      </c>
      <c r="S141" s="1020">
        <f>_xll.qlCalendarAdvance(Calendar,R141,$F$1,"mf",,Trigger)</f>
        <v>42562</v>
      </c>
      <c r="T141" s="1019">
        <f>_xll.qlDayCounterYearFraction(DayCounter,R141,S141,,,Trigger)</f>
        <v>0.49863013698630138</v>
      </c>
      <c r="U141" s="1018" t="e">
        <f>_xll.qlInterpolationInterpolate(B6Minterpolation,R141,TRUE)</f>
        <v>#VALUE!</v>
      </c>
    </row>
    <row r="142" spans="18:21" x14ac:dyDescent="0.2">
      <c r="R142" s="1021">
        <f>_xll.qlCalendarAdvance(Calendar,R141,"1D","f")</f>
        <v>42381</v>
      </c>
      <c r="S142" s="1020">
        <f>_xll.qlCalendarAdvance(Calendar,R142,$F$1,"mf",,Trigger)</f>
        <v>42563</v>
      </c>
      <c r="T142" s="1019">
        <f>_xll.qlDayCounterYearFraction(DayCounter,R142,S142,,,Trigger)</f>
        <v>0.49863013698630138</v>
      </c>
      <c r="U142" s="1018" t="e">
        <f>_xll.qlInterpolationInterpolate(B6Minterpolation,R142,TRUE)</f>
        <v>#VALUE!</v>
      </c>
    </row>
    <row r="143" spans="18:21" x14ac:dyDescent="0.2">
      <c r="R143" s="1021">
        <f>_xll.qlCalendarAdvance(Calendar,R142,"1D","f")</f>
        <v>42382</v>
      </c>
      <c r="S143" s="1020">
        <f>_xll.qlCalendarAdvance(Calendar,R143,$F$1,"mf",,Trigger)</f>
        <v>42564</v>
      </c>
      <c r="T143" s="1019">
        <f>_xll.qlDayCounterYearFraction(DayCounter,R143,S143,,,Trigger)</f>
        <v>0.49863013698630138</v>
      </c>
      <c r="U143" s="1018" t="e">
        <f>_xll.qlInterpolationInterpolate(B6Minterpolation,R143,TRUE)</f>
        <v>#VALUE!</v>
      </c>
    </row>
    <row r="144" spans="18:21" x14ac:dyDescent="0.2">
      <c r="R144" s="1021">
        <f>_xll.qlCalendarAdvance(Calendar,R143,"1D","f")</f>
        <v>42383</v>
      </c>
      <c r="S144" s="1020">
        <f>_xll.qlCalendarAdvance(Calendar,R144,$F$1,"mf",,Trigger)</f>
        <v>42565</v>
      </c>
      <c r="T144" s="1019">
        <f>_xll.qlDayCounterYearFraction(DayCounter,R144,S144,,,Trigger)</f>
        <v>0.49863013698630138</v>
      </c>
      <c r="U144" s="1018" t="e">
        <f>_xll.qlInterpolationInterpolate(B6Minterpolation,R144,TRUE)</f>
        <v>#VALUE!</v>
      </c>
    </row>
    <row r="145" spans="18:21" x14ac:dyDescent="0.2">
      <c r="R145" s="1021">
        <f>_xll.qlCalendarAdvance(Calendar,R144,"1D","f")</f>
        <v>42384</v>
      </c>
      <c r="S145" s="1020">
        <f>_xll.qlCalendarAdvance(Calendar,R145,$F$1,"mf",,Trigger)</f>
        <v>42566</v>
      </c>
      <c r="T145" s="1019">
        <f>_xll.qlDayCounterYearFraction(DayCounter,R145,S145,,,Trigger)</f>
        <v>0.49863013698630138</v>
      </c>
      <c r="U145" s="1018" t="e">
        <f>_xll.qlInterpolationInterpolate(B6Minterpolation,R145,TRUE)</f>
        <v>#VALUE!</v>
      </c>
    </row>
    <row r="146" spans="18:21" x14ac:dyDescent="0.2">
      <c r="R146" s="1021">
        <f>_xll.qlCalendarAdvance(Calendar,R145,"1D","f")</f>
        <v>42387</v>
      </c>
      <c r="S146" s="1020">
        <f>_xll.qlCalendarAdvance(Calendar,R146,$F$1,"mf",,Trigger)</f>
        <v>42569</v>
      </c>
      <c r="T146" s="1019">
        <f>_xll.qlDayCounterYearFraction(DayCounter,R146,S146,,,Trigger)</f>
        <v>0.49863013698630138</v>
      </c>
      <c r="U146" s="1018" t="e">
        <f>_xll.qlInterpolationInterpolate(B6Minterpolation,R146,TRUE)</f>
        <v>#VALUE!</v>
      </c>
    </row>
    <row r="147" spans="18:21" x14ac:dyDescent="0.2">
      <c r="R147" s="1021">
        <f>_xll.qlCalendarAdvance(Calendar,R146,"1D","f")</f>
        <v>42388</v>
      </c>
      <c r="S147" s="1020">
        <f>_xll.qlCalendarAdvance(Calendar,R147,$F$1,"mf",,Trigger)</f>
        <v>42570</v>
      </c>
      <c r="T147" s="1019">
        <f>_xll.qlDayCounterYearFraction(DayCounter,R147,S147,,,Trigger)</f>
        <v>0.49863013698630138</v>
      </c>
      <c r="U147" s="1018" t="e">
        <f>_xll.qlInterpolationInterpolate(B6Minterpolation,R147,TRUE)</f>
        <v>#VALUE!</v>
      </c>
    </row>
    <row r="148" spans="18:21" x14ac:dyDescent="0.2">
      <c r="R148" s="1021">
        <f>_xll.qlCalendarAdvance(Calendar,R147,"1D","f")</f>
        <v>42389</v>
      </c>
      <c r="S148" s="1020">
        <f>_xll.qlCalendarAdvance(Calendar,R148,$F$1,"mf",,Trigger)</f>
        <v>42571</v>
      </c>
      <c r="T148" s="1019">
        <f>_xll.qlDayCounterYearFraction(DayCounter,R148,S148,,,Trigger)</f>
        <v>0.49863013698630138</v>
      </c>
      <c r="U148" s="1018" t="e">
        <f>_xll.qlInterpolationInterpolate(B6Minterpolation,R148,TRUE)</f>
        <v>#VALUE!</v>
      </c>
    </row>
    <row r="149" spans="18:21" x14ac:dyDescent="0.2">
      <c r="R149" s="1021">
        <f>_xll.qlCalendarAdvance(Calendar,R148,"1D","f")</f>
        <v>42390</v>
      </c>
      <c r="S149" s="1020">
        <f>_xll.qlCalendarAdvance(Calendar,R149,$F$1,"mf",,Trigger)</f>
        <v>42572</v>
      </c>
      <c r="T149" s="1019">
        <f>_xll.qlDayCounterYearFraction(DayCounter,R149,S149,,,Trigger)</f>
        <v>0.49863013698630138</v>
      </c>
      <c r="U149" s="1018" t="e">
        <f>_xll.qlInterpolationInterpolate(B6Minterpolation,R149,TRUE)</f>
        <v>#VALUE!</v>
      </c>
    </row>
    <row r="150" spans="18:21" x14ac:dyDescent="0.2">
      <c r="R150" s="1021">
        <f>_xll.qlCalendarAdvance(Calendar,R149,"1D","f")</f>
        <v>42391</v>
      </c>
      <c r="S150" s="1020">
        <f>_xll.qlCalendarAdvance(Calendar,R150,$F$1,"mf",,Trigger)</f>
        <v>42573</v>
      </c>
      <c r="T150" s="1019">
        <f>_xll.qlDayCounterYearFraction(DayCounter,R150,S150,,,Trigger)</f>
        <v>0.49863013698630138</v>
      </c>
      <c r="U150" s="1018" t="e">
        <f>_xll.qlInterpolationInterpolate(B6Minterpolation,R150,TRUE)</f>
        <v>#VALUE!</v>
      </c>
    </row>
    <row r="151" spans="18:21" x14ac:dyDescent="0.2">
      <c r="R151" s="1021">
        <f>_xll.qlCalendarAdvance(Calendar,R150,"1D","f")</f>
        <v>42394</v>
      </c>
      <c r="S151" s="1020">
        <f>_xll.qlCalendarAdvance(Calendar,R151,$F$1,"mf",,Trigger)</f>
        <v>42576</v>
      </c>
      <c r="T151" s="1019">
        <f>_xll.qlDayCounterYearFraction(DayCounter,R151,S151,,,Trigger)</f>
        <v>0.49863013698630138</v>
      </c>
      <c r="U151" s="1018" t="e">
        <f>_xll.qlInterpolationInterpolate(B6Minterpolation,R151,TRUE)</f>
        <v>#VALUE!</v>
      </c>
    </row>
    <row r="152" spans="18:21" x14ac:dyDescent="0.2">
      <c r="R152" s="1021">
        <f>_xll.qlCalendarAdvance(Calendar,R151,"1D","f")</f>
        <v>42395</v>
      </c>
      <c r="S152" s="1020">
        <f>_xll.qlCalendarAdvance(Calendar,R152,$F$1,"mf",,Trigger)</f>
        <v>42577</v>
      </c>
      <c r="T152" s="1019">
        <f>_xll.qlDayCounterYearFraction(DayCounter,R152,S152,,,Trigger)</f>
        <v>0.49863013698630138</v>
      </c>
      <c r="U152" s="1018" t="e">
        <f>_xll.qlInterpolationInterpolate(B6Minterpolation,R152,TRUE)</f>
        <v>#VALUE!</v>
      </c>
    </row>
    <row r="153" spans="18:21" x14ac:dyDescent="0.2">
      <c r="R153" s="1021">
        <f>_xll.qlCalendarAdvance(Calendar,R152,"1D","f")</f>
        <v>42396</v>
      </c>
      <c r="S153" s="1020">
        <f>_xll.qlCalendarAdvance(Calendar,R153,$F$1,"mf",,Trigger)</f>
        <v>42578</v>
      </c>
      <c r="T153" s="1019">
        <f>_xll.qlDayCounterYearFraction(DayCounter,R153,S153,,,Trigger)</f>
        <v>0.49863013698630138</v>
      </c>
      <c r="U153" s="1018" t="e">
        <f>_xll.qlInterpolationInterpolate(B6Minterpolation,R153,TRUE)</f>
        <v>#VALUE!</v>
      </c>
    </row>
    <row r="154" spans="18:21" x14ac:dyDescent="0.2">
      <c r="R154" s="1021">
        <f>_xll.qlCalendarAdvance(Calendar,R153,"1D","f")</f>
        <v>42397</v>
      </c>
      <c r="S154" s="1020">
        <f>_xll.qlCalendarAdvance(Calendar,R154,$F$1,"mf",,Trigger)</f>
        <v>42579</v>
      </c>
      <c r="T154" s="1019">
        <f>_xll.qlDayCounterYearFraction(DayCounter,R154,S154,,,Trigger)</f>
        <v>0.49863013698630138</v>
      </c>
      <c r="U154" s="1018" t="e">
        <f>_xll.qlInterpolationInterpolate(B6Minterpolation,R154,TRUE)</f>
        <v>#VALUE!</v>
      </c>
    </row>
    <row r="155" spans="18:21" x14ac:dyDescent="0.2">
      <c r="R155" s="1021">
        <f>_xll.qlCalendarAdvance(Calendar,R154,"1D","f")</f>
        <v>42398</v>
      </c>
      <c r="S155" s="1020">
        <f>_xll.qlCalendarAdvance(Calendar,R155,$F$1,"mf",,Trigger)</f>
        <v>42580</v>
      </c>
      <c r="T155" s="1019">
        <f>_xll.qlDayCounterYearFraction(DayCounter,R155,S155,,,Trigger)</f>
        <v>0.49863013698630138</v>
      </c>
      <c r="U155" s="1018" t="e">
        <f>_xll.qlInterpolationInterpolate(B6Minterpolation,R155,TRUE)</f>
        <v>#VALUE!</v>
      </c>
    </row>
    <row r="156" spans="18:21" x14ac:dyDescent="0.2">
      <c r="R156" s="1021">
        <f>_xll.qlCalendarAdvance(Calendar,R155,"1D","f")</f>
        <v>42401</v>
      </c>
      <c r="S156" s="1020">
        <f>_xll.qlCalendarAdvance(Calendar,R156,$F$1,"mf",,Trigger)</f>
        <v>42583</v>
      </c>
      <c r="T156" s="1019">
        <f>_xll.qlDayCounterYearFraction(DayCounter,R156,S156,,,Trigger)</f>
        <v>0.49863013698630138</v>
      </c>
      <c r="U156" s="1018" t="e">
        <f>_xll.qlInterpolationInterpolate(B6Minterpolation,R156,TRUE)</f>
        <v>#VALUE!</v>
      </c>
    </row>
    <row r="157" spans="18:21" x14ac:dyDescent="0.2">
      <c r="R157" s="1021">
        <f>_xll.qlCalendarAdvance(Calendar,R156,"1D","f")</f>
        <v>42402</v>
      </c>
      <c r="S157" s="1020">
        <f>_xll.qlCalendarAdvance(Calendar,R157,$F$1,"mf",,Trigger)</f>
        <v>42584</v>
      </c>
      <c r="T157" s="1019">
        <f>_xll.qlDayCounterYearFraction(DayCounter,R157,S157,,,Trigger)</f>
        <v>0.49863013698630138</v>
      </c>
      <c r="U157" s="1018" t="e">
        <f>_xll.qlInterpolationInterpolate(B6Minterpolation,R157,TRUE)</f>
        <v>#VALUE!</v>
      </c>
    </row>
    <row r="158" spans="18:21" x14ac:dyDescent="0.2">
      <c r="R158" s="1021">
        <f>_xll.qlCalendarAdvance(Calendar,R157,"1D","f")</f>
        <v>42403</v>
      </c>
      <c r="S158" s="1020">
        <f>_xll.qlCalendarAdvance(Calendar,R158,$F$1,"mf",,Trigger)</f>
        <v>42585</v>
      </c>
      <c r="T158" s="1019">
        <f>_xll.qlDayCounterYearFraction(DayCounter,R158,S158,,,Trigger)</f>
        <v>0.49863013698630138</v>
      </c>
      <c r="U158" s="1018" t="e">
        <f>_xll.qlInterpolationInterpolate(B6Minterpolation,R158,TRUE)</f>
        <v>#VALUE!</v>
      </c>
    </row>
    <row r="159" spans="18:21" x14ac:dyDescent="0.2">
      <c r="R159" s="1021">
        <f>_xll.qlCalendarAdvance(Calendar,R158,"1D","f")</f>
        <v>42404</v>
      </c>
      <c r="S159" s="1020">
        <f>_xll.qlCalendarAdvance(Calendar,R159,$F$1,"mf",,Trigger)</f>
        <v>42586</v>
      </c>
      <c r="T159" s="1019">
        <f>_xll.qlDayCounterYearFraction(DayCounter,R159,S159,,,Trigger)</f>
        <v>0.49863013698630138</v>
      </c>
      <c r="U159" s="1018" t="e">
        <f>_xll.qlInterpolationInterpolate(B6Minterpolation,R159,TRUE)</f>
        <v>#VALUE!</v>
      </c>
    </row>
    <row r="160" spans="18:21" x14ac:dyDescent="0.2">
      <c r="R160" s="1021">
        <f>_xll.qlCalendarAdvance(Calendar,R159,"1D","f")</f>
        <v>42405</v>
      </c>
      <c r="S160" s="1020">
        <f>_xll.qlCalendarAdvance(Calendar,R160,$F$1,"mf",,Trigger)</f>
        <v>42587</v>
      </c>
      <c r="T160" s="1019">
        <f>_xll.qlDayCounterYearFraction(DayCounter,R160,S160,,,Trigger)</f>
        <v>0.49863013698630138</v>
      </c>
      <c r="U160" s="1018" t="e">
        <f>_xll.qlInterpolationInterpolate(B6Minterpolation,R160,TRUE)</f>
        <v>#VALUE!</v>
      </c>
    </row>
    <row r="161" spans="18:21" x14ac:dyDescent="0.2">
      <c r="R161" s="1021">
        <f>_xll.qlCalendarAdvance(Calendar,R160,"1D","f")</f>
        <v>42408</v>
      </c>
      <c r="S161" s="1020">
        <f>_xll.qlCalendarAdvance(Calendar,R161,$F$1,"mf",,Trigger)</f>
        <v>42590</v>
      </c>
      <c r="T161" s="1019">
        <f>_xll.qlDayCounterYearFraction(DayCounter,R161,S161,,,Trigger)</f>
        <v>0.49863013698630138</v>
      </c>
      <c r="U161" s="1018" t="e">
        <f>_xll.qlInterpolationInterpolate(B6Minterpolation,R161,TRUE)</f>
        <v>#VALUE!</v>
      </c>
    </row>
    <row r="162" spans="18:21" x14ac:dyDescent="0.2">
      <c r="R162" s="1021">
        <f>_xll.qlCalendarAdvance(Calendar,R161,"1D","f")</f>
        <v>42409</v>
      </c>
      <c r="S162" s="1020">
        <f>_xll.qlCalendarAdvance(Calendar,R162,$F$1,"mf",,Trigger)</f>
        <v>42591</v>
      </c>
      <c r="T162" s="1019">
        <f>_xll.qlDayCounterYearFraction(DayCounter,R162,S162,,,Trigger)</f>
        <v>0.49863013698630138</v>
      </c>
      <c r="U162" s="1018" t="e">
        <f>_xll.qlInterpolationInterpolate(B6Minterpolation,R162,TRUE)</f>
        <v>#VALUE!</v>
      </c>
    </row>
    <row r="163" spans="18:21" x14ac:dyDescent="0.2">
      <c r="R163" s="1021">
        <f>_xll.qlCalendarAdvance(Calendar,R162,"1D","f")</f>
        <v>42410</v>
      </c>
      <c r="S163" s="1020">
        <f>_xll.qlCalendarAdvance(Calendar,R163,$F$1,"mf",,Trigger)</f>
        <v>42592</v>
      </c>
      <c r="T163" s="1019">
        <f>_xll.qlDayCounterYearFraction(DayCounter,R163,S163,,,Trigger)</f>
        <v>0.49863013698630138</v>
      </c>
      <c r="U163" s="1018" t="e">
        <f>_xll.qlInterpolationInterpolate(B6Minterpolation,R163,TRUE)</f>
        <v>#VALUE!</v>
      </c>
    </row>
    <row r="164" spans="18:21" x14ac:dyDescent="0.2">
      <c r="R164" s="1021">
        <f>_xll.qlCalendarAdvance(Calendar,R163,"1D","f")</f>
        <v>42411</v>
      </c>
      <c r="S164" s="1020">
        <f>_xll.qlCalendarAdvance(Calendar,R164,$F$1,"mf",,Trigger)</f>
        <v>42593</v>
      </c>
      <c r="T164" s="1019">
        <f>_xll.qlDayCounterYearFraction(DayCounter,R164,S164,,,Trigger)</f>
        <v>0.49863013698630138</v>
      </c>
      <c r="U164" s="1018" t="e">
        <f>_xll.qlInterpolationInterpolate(B6Minterpolation,R164,TRUE)</f>
        <v>#VALUE!</v>
      </c>
    </row>
    <row r="165" spans="18:21" x14ac:dyDescent="0.2">
      <c r="R165" s="1021">
        <f>_xll.qlCalendarAdvance(Calendar,R164,"1D","f")</f>
        <v>42412</v>
      </c>
      <c r="S165" s="1020">
        <f>_xll.qlCalendarAdvance(Calendar,R165,$F$1,"mf",,Trigger)</f>
        <v>42594</v>
      </c>
      <c r="T165" s="1019">
        <f>_xll.qlDayCounterYearFraction(DayCounter,R165,S165,,,Trigger)</f>
        <v>0.49863013698630138</v>
      </c>
      <c r="U165" s="1018" t="e">
        <f>_xll.qlInterpolationInterpolate(B6Minterpolation,R165,TRUE)</f>
        <v>#VALUE!</v>
      </c>
    </row>
    <row r="166" spans="18:21" x14ac:dyDescent="0.2">
      <c r="R166" s="1021">
        <f>_xll.qlCalendarAdvance(Calendar,R165,"1D","f")</f>
        <v>42415</v>
      </c>
      <c r="S166" s="1020">
        <f>_xll.qlCalendarAdvance(Calendar,R166,$F$1,"mf",,Trigger)</f>
        <v>42597</v>
      </c>
      <c r="T166" s="1019">
        <f>_xll.qlDayCounterYearFraction(DayCounter,R166,S166,,,Trigger)</f>
        <v>0.49863013698630138</v>
      </c>
      <c r="U166" s="1018" t="e">
        <f>_xll.qlInterpolationInterpolate(B6Minterpolation,R166,TRUE)</f>
        <v>#VALUE!</v>
      </c>
    </row>
    <row r="167" spans="18:21" x14ac:dyDescent="0.2">
      <c r="R167" s="1021">
        <f>_xll.qlCalendarAdvance(Calendar,R166,"1D","f")</f>
        <v>42416</v>
      </c>
      <c r="S167" s="1020">
        <f>_xll.qlCalendarAdvance(Calendar,R167,$F$1,"mf",,Trigger)</f>
        <v>42598</v>
      </c>
      <c r="T167" s="1019">
        <f>_xll.qlDayCounterYearFraction(DayCounter,R167,S167,,,Trigger)</f>
        <v>0.49863013698630138</v>
      </c>
      <c r="U167" s="1018" t="e">
        <f>_xll.qlInterpolationInterpolate(B6Minterpolation,R167,TRUE)</f>
        <v>#VALUE!</v>
      </c>
    </row>
    <row r="168" spans="18:21" x14ac:dyDescent="0.2">
      <c r="R168" s="1021">
        <f>_xll.qlCalendarAdvance(Calendar,R167,"1D","f")</f>
        <v>42417</v>
      </c>
      <c r="S168" s="1020">
        <f>_xll.qlCalendarAdvance(Calendar,R168,$F$1,"mf",,Trigger)</f>
        <v>42599</v>
      </c>
      <c r="T168" s="1019">
        <f>_xll.qlDayCounterYearFraction(DayCounter,R168,S168,,,Trigger)</f>
        <v>0.49863013698630138</v>
      </c>
      <c r="U168" s="1018" t="e">
        <f>_xll.qlInterpolationInterpolate(B6Minterpolation,R168,TRUE)</f>
        <v>#VALUE!</v>
      </c>
    </row>
    <row r="169" spans="18:21" x14ac:dyDescent="0.2">
      <c r="R169" s="1021">
        <f>_xll.qlCalendarAdvance(Calendar,R168,"1D","f")</f>
        <v>42418</v>
      </c>
      <c r="S169" s="1020">
        <f>_xll.qlCalendarAdvance(Calendar,R169,$F$1,"mf",,Trigger)</f>
        <v>42600</v>
      </c>
      <c r="T169" s="1019">
        <f>_xll.qlDayCounterYearFraction(DayCounter,R169,S169,,,Trigger)</f>
        <v>0.49863013698630138</v>
      </c>
      <c r="U169" s="1018" t="e">
        <f>_xll.qlInterpolationInterpolate(B6Minterpolation,R169,TRUE)</f>
        <v>#VALUE!</v>
      </c>
    </row>
    <row r="170" spans="18:21" x14ac:dyDescent="0.2">
      <c r="R170" s="1021">
        <f>_xll.qlCalendarAdvance(Calendar,R169,"1D","f")</f>
        <v>42419</v>
      </c>
      <c r="S170" s="1020">
        <f>_xll.qlCalendarAdvance(Calendar,R170,$F$1,"mf",,Trigger)</f>
        <v>42601</v>
      </c>
      <c r="T170" s="1019">
        <f>_xll.qlDayCounterYearFraction(DayCounter,R170,S170,,,Trigger)</f>
        <v>0.49863013698630138</v>
      </c>
      <c r="U170" s="1018" t="e">
        <f>_xll.qlInterpolationInterpolate(B6Minterpolation,R170,TRUE)</f>
        <v>#VALUE!</v>
      </c>
    </row>
    <row r="171" spans="18:21" x14ac:dyDescent="0.2">
      <c r="R171" s="1021">
        <f>_xll.qlCalendarAdvance(Calendar,R170,"1D","f")</f>
        <v>42422</v>
      </c>
      <c r="S171" s="1020">
        <f>_xll.qlCalendarAdvance(Calendar,R171,$F$1,"mf",,Trigger)</f>
        <v>42604</v>
      </c>
      <c r="T171" s="1019">
        <f>_xll.qlDayCounterYearFraction(DayCounter,R171,S171,,,Trigger)</f>
        <v>0.49863013698630138</v>
      </c>
      <c r="U171" s="1018" t="e">
        <f>_xll.qlInterpolationInterpolate(B6Minterpolation,R171,TRUE)</f>
        <v>#VALUE!</v>
      </c>
    </row>
    <row r="172" spans="18:21" x14ac:dyDescent="0.2">
      <c r="R172" s="1021">
        <f>_xll.qlCalendarAdvance(Calendar,R171,"1D","f")</f>
        <v>42423</v>
      </c>
      <c r="S172" s="1020">
        <f>_xll.qlCalendarAdvance(Calendar,R172,$F$1,"mf",,Trigger)</f>
        <v>42605</v>
      </c>
      <c r="T172" s="1019">
        <f>_xll.qlDayCounterYearFraction(DayCounter,R172,S172,,,Trigger)</f>
        <v>0.49863013698630138</v>
      </c>
      <c r="U172" s="1018" t="e">
        <f>_xll.qlInterpolationInterpolate(B6Minterpolation,R172,TRUE)</f>
        <v>#VALUE!</v>
      </c>
    </row>
    <row r="173" spans="18:21" x14ac:dyDescent="0.2">
      <c r="R173" s="1021">
        <f>_xll.qlCalendarAdvance(Calendar,R172,"1D","f")</f>
        <v>42424</v>
      </c>
      <c r="S173" s="1020">
        <f>_xll.qlCalendarAdvance(Calendar,R173,$F$1,"mf",,Trigger)</f>
        <v>42606</v>
      </c>
      <c r="T173" s="1019">
        <f>_xll.qlDayCounterYearFraction(DayCounter,R173,S173,,,Trigger)</f>
        <v>0.49863013698630138</v>
      </c>
      <c r="U173" s="1018" t="e">
        <f>_xll.qlInterpolationInterpolate(B6Minterpolation,R173,TRUE)</f>
        <v>#VALUE!</v>
      </c>
    </row>
    <row r="174" spans="18:21" x14ac:dyDescent="0.2">
      <c r="R174" s="1021">
        <f>_xll.qlCalendarAdvance(Calendar,R173,"1D","f")</f>
        <v>42425</v>
      </c>
      <c r="S174" s="1020">
        <f>_xll.qlCalendarAdvance(Calendar,R174,$F$1,"mf",,Trigger)</f>
        <v>42607</v>
      </c>
      <c r="T174" s="1019">
        <f>_xll.qlDayCounterYearFraction(DayCounter,R174,S174,,,Trigger)</f>
        <v>0.49863013698630138</v>
      </c>
      <c r="U174" s="1018" t="e">
        <f>_xll.qlInterpolationInterpolate(B6Minterpolation,R174,TRUE)</f>
        <v>#VALUE!</v>
      </c>
    </row>
    <row r="175" spans="18:21" x14ac:dyDescent="0.2">
      <c r="R175" s="1021">
        <f>_xll.qlCalendarAdvance(Calendar,R174,"1D","f")</f>
        <v>42426</v>
      </c>
      <c r="S175" s="1020">
        <f>_xll.qlCalendarAdvance(Calendar,R175,$F$1,"mf",,Trigger)</f>
        <v>42608</v>
      </c>
      <c r="T175" s="1019">
        <f>_xll.qlDayCounterYearFraction(DayCounter,R175,S175,,,Trigger)</f>
        <v>0.49863013698630138</v>
      </c>
      <c r="U175" s="1018" t="e">
        <f>_xll.qlInterpolationInterpolate(B6Minterpolation,R175,TRUE)</f>
        <v>#VALUE!</v>
      </c>
    </row>
    <row r="176" spans="18:21" x14ac:dyDescent="0.2">
      <c r="R176" s="1021">
        <f>_xll.qlCalendarAdvance(Calendar,R175,"1D","f")</f>
        <v>42429</v>
      </c>
      <c r="S176" s="1020">
        <f>_xll.qlCalendarAdvance(Calendar,R176,$F$1,"mf",,Trigger)</f>
        <v>42612</v>
      </c>
      <c r="T176" s="1019">
        <f>_xll.qlDayCounterYearFraction(DayCounter,R176,S176,,,Trigger)</f>
        <v>0.50136986301369868</v>
      </c>
      <c r="U176" s="1018" t="e">
        <f>_xll.qlInterpolationInterpolate(B6Minterpolation,R176,TRUE)</f>
        <v>#VALUE!</v>
      </c>
    </row>
    <row r="177" spans="18:21" x14ac:dyDescent="0.2">
      <c r="R177" s="1021">
        <f>_xll.qlCalendarAdvance(Calendar,R176,"1D","f")</f>
        <v>42430</v>
      </c>
      <c r="S177" s="1020">
        <f>_xll.qlCalendarAdvance(Calendar,R177,$F$1,"mf",,Trigger)</f>
        <v>42614</v>
      </c>
      <c r="T177" s="1019">
        <f>_xll.qlDayCounterYearFraction(DayCounter,R177,S177,,,Trigger)</f>
        <v>0.50410958904109593</v>
      </c>
      <c r="U177" s="1018" t="e">
        <f>_xll.qlInterpolationInterpolate(B6Minterpolation,R177,TRUE)</f>
        <v>#VALUE!</v>
      </c>
    </row>
    <row r="178" spans="18:21" x14ac:dyDescent="0.2">
      <c r="R178" s="1021">
        <f>_xll.qlCalendarAdvance(Calendar,R177,"1D","f")</f>
        <v>42431</v>
      </c>
      <c r="S178" s="1020">
        <f>_xll.qlCalendarAdvance(Calendar,R178,$F$1,"mf",,Trigger)</f>
        <v>42615</v>
      </c>
      <c r="T178" s="1019">
        <f>_xll.qlDayCounterYearFraction(DayCounter,R178,S178,,,Trigger)</f>
        <v>0.50410958904109593</v>
      </c>
      <c r="U178" s="1018" t="e">
        <f>_xll.qlInterpolationInterpolate(B6Minterpolation,R178,TRUE)</f>
        <v>#VALUE!</v>
      </c>
    </row>
    <row r="179" spans="18:21" x14ac:dyDescent="0.2">
      <c r="R179" s="1021">
        <f>_xll.qlCalendarAdvance(Calendar,R178,"1D","f")</f>
        <v>42432</v>
      </c>
      <c r="S179" s="1020">
        <f>_xll.qlCalendarAdvance(Calendar,R179,$F$1,"mf",,Trigger)</f>
        <v>42618</v>
      </c>
      <c r="T179" s="1019">
        <f>_xll.qlDayCounterYearFraction(DayCounter,R179,S179,,,Trigger)</f>
        <v>0.50958904109589043</v>
      </c>
      <c r="U179" s="1018" t="e">
        <f>_xll.qlInterpolationInterpolate(B6Minterpolation,R179,TRUE)</f>
        <v>#VALUE!</v>
      </c>
    </row>
    <row r="180" spans="18:21" x14ac:dyDescent="0.2">
      <c r="R180" s="1021">
        <f>_xll.qlCalendarAdvance(Calendar,R179,"1D","f")</f>
        <v>42433</v>
      </c>
      <c r="S180" s="1020">
        <f>_xll.qlCalendarAdvance(Calendar,R180,$F$1,"mf",,Trigger)</f>
        <v>42618</v>
      </c>
      <c r="T180" s="1019">
        <f>_xll.qlDayCounterYearFraction(DayCounter,R180,S180,,,Trigger)</f>
        <v>0.50684931506849318</v>
      </c>
      <c r="U180" s="1018" t="e">
        <f>_xll.qlInterpolationInterpolate(B6Minterpolation,R180,TRUE)</f>
        <v>#VALUE!</v>
      </c>
    </row>
    <row r="181" spans="18:21" x14ac:dyDescent="0.2">
      <c r="R181" s="1021">
        <f>_xll.qlCalendarAdvance(Calendar,R180,"1D","f")</f>
        <v>42436</v>
      </c>
      <c r="S181" s="1020">
        <f>_xll.qlCalendarAdvance(Calendar,R181,$F$1,"mf",,Trigger)</f>
        <v>42620</v>
      </c>
      <c r="T181" s="1019">
        <f>_xll.qlDayCounterYearFraction(DayCounter,R181,S181,,,Trigger)</f>
        <v>0.50410958904109593</v>
      </c>
      <c r="U181" s="1018" t="e">
        <f>_xll.qlInterpolationInterpolate(B6Minterpolation,R181,TRUE)</f>
        <v>#VALUE!</v>
      </c>
    </row>
    <row r="182" spans="18:21" x14ac:dyDescent="0.2">
      <c r="R182" s="1021">
        <f>_xll.qlCalendarAdvance(Calendar,R181,"1D","f")</f>
        <v>42437</v>
      </c>
      <c r="S182" s="1020">
        <f>_xll.qlCalendarAdvance(Calendar,R182,$F$1,"mf",,Trigger)</f>
        <v>42621</v>
      </c>
      <c r="T182" s="1019">
        <f>_xll.qlDayCounterYearFraction(DayCounter,R182,S182,,,Trigger)</f>
        <v>0.50410958904109593</v>
      </c>
      <c r="U182" s="1018" t="e">
        <f>_xll.qlInterpolationInterpolate(B6Minterpolation,R182,TRUE)</f>
        <v>#VALUE!</v>
      </c>
    </row>
    <row r="183" spans="18:21" x14ac:dyDescent="0.2">
      <c r="R183" s="1021">
        <f>_xll.qlCalendarAdvance(Calendar,R182,"1D","f")</f>
        <v>42438</v>
      </c>
      <c r="S183" s="1020">
        <f>_xll.qlCalendarAdvance(Calendar,R183,$F$1,"mf",,Trigger)</f>
        <v>42622</v>
      </c>
      <c r="T183" s="1019">
        <f>_xll.qlDayCounterYearFraction(DayCounter,R183,S183,,,Trigger)</f>
        <v>0.50410958904109593</v>
      </c>
      <c r="U183" s="1018" t="e">
        <f>_xll.qlInterpolationInterpolate(B6Minterpolation,R183,TRUE)</f>
        <v>#VALUE!</v>
      </c>
    </row>
    <row r="184" spans="18:21" x14ac:dyDescent="0.2">
      <c r="R184" s="1021">
        <f>_xll.qlCalendarAdvance(Calendar,R183,"1D","f")</f>
        <v>42439</v>
      </c>
      <c r="S184" s="1020">
        <f>_xll.qlCalendarAdvance(Calendar,R184,$F$1,"mf",,Trigger)</f>
        <v>42625</v>
      </c>
      <c r="T184" s="1019">
        <f>_xll.qlDayCounterYearFraction(DayCounter,R184,S184,,,Trigger)</f>
        <v>0.50958904109589043</v>
      </c>
      <c r="U184" s="1018" t="e">
        <f>_xll.qlInterpolationInterpolate(B6Minterpolation,R184,TRUE)</f>
        <v>#VALUE!</v>
      </c>
    </row>
    <row r="185" spans="18:21" x14ac:dyDescent="0.2">
      <c r="R185" s="1021">
        <f>_xll.qlCalendarAdvance(Calendar,R184,"1D","f")</f>
        <v>42440</v>
      </c>
      <c r="S185" s="1020">
        <f>_xll.qlCalendarAdvance(Calendar,R185,$F$1,"mf",,Trigger)</f>
        <v>42625</v>
      </c>
      <c r="T185" s="1019">
        <f>_xll.qlDayCounterYearFraction(DayCounter,R185,S185,,,Trigger)</f>
        <v>0.50684931506849318</v>
      </c>
      <c r="U185" s="1018" t="e">
        <f>_xll.qlInterpolationInterpolate(B6Minterpolation,R185,TRUE)</f>
        <v>#VALUE!</v>
      </c>
    </row>
    <row r="186" spans="18:21" x14ac:dyDescent="0.2">
      <c r="R186" s="1021">
        <f>_xll.qlCalendarAdvance(Calendar,R185,"1D","f")</f>
        <v>42443</v>
      </c>
      <c r="S186" s="1020">
        <f>_xll.qlCalendarAdvance(Calendar,R186,$F$1,"mf",,Trigger)</f>
        <v>42627</v>
      </c>
      <c r="T186" s="1019">
        <f>_xll.qlDayCounterYearFraction(DayCounter,R186,S186,,,Trigger)</f>
        <v>0.50410958904109593</v>
      </c>
      <c r="U186" s="1018" t="e">
        <f>_xll.qlInterpolationInterpolate(B6Minterpolation,R186,TRUE)</f>
        <v>#VALUE!</v>
      </c>
    </row>
    <row r="187" spans="18:21" x14ac:dyDescent="0.2">
      <c r="R187" s="1021">
        <f>_xll.qlCalendarAdvance(Calendar,R186,"1D","f")</f>
        <v>42444</v>
      </c>
      <c r="S187" s="1020">
        <f>_xll.qlCalendarAdvance(Calendar,R187,$F$1,"mf",,Trigger)</f>
        <v>42628</v>
      </c>
      <c r="T187" s="1019">
        <f>_xll.qlDayCounterYearFraction(DayCounter,R187,S187,,,Trigger)</f>
        <v>0.50410958904109593</v>
      </c>
      <c r="U187" s="1018" t="e">
        <f>_xll.qlInterpolationInterpolate(B6Minterpolation,R187,TRUE)</f>
        <v>#VALUE!</v>
      </c>
    </row>
    <row r="188" spans="18:21" x14ac:dyDescent="0.2">
      <c r="R188" s="1021">
        <f>_xll.qlCalendarAdvance(Calendar,R187,"1D","f")</f>
        <v>42445</v>
      </c>
      <c r="S188" s="1020">
        <f>_xll.qlCalendarAdvance(Calendar,R188,$F$1,"mf",,Trigger)</f>
        <v>42629</v>
      </c>
      <c r="T188" s="1019">
        <f>_xll.qlDayCounterYearFraction(DayCounter,R188,S188,,,Trigger)</f>
        <v>0.50410958904109593</v>
      </c>
      <c r="U188" s="1018" t="e">
        <f>_xll.qlInterpolationInterpolate(B6Minterpolation,R188,TRUE)</f>
        <v>#VALUE!</v>
      </c>
    </row>
    <row r="189" spans="18:21" x14ac:dyDescent="0.2">
      <c r="R189" s="1021">
        <f>_xll.qlCalendarAdvance(Calendar,R188,"1D","f")</f>
        <v>42446</v>
      </c>
      <c r="S189" s="1020">
        <f>_xll.qlCalendarAdvance(Calendar,R189,$F$1,"mf",,Trigger)</f>
        <v>42632</v>
      </c>
      <c r="T189" s="1019">
        <f>_xll.qlDayCounterYearFraction(DayCounter,R189,S189,,,Trigger)</f>
        <v>0.50958904109589043</v>
      </c>
      <c r="U189" s="1018" t="e">
        <f>_xll.qlInterpolationInterpolate(B6Minterpolation,R189,TRUE)</f>
        <v>#VALUE!</v>
      </c>
    </row>
    <row r="190" spans="18:21" x14ac:dyDescent="0.2">
      <c r="R190" s="1021">
        <f>_xll.qlCalendarAdvance(Calendar,R189,"1D","f")</f>
        <v>42447</v>
      </c>
      <c r="S190" s="1020">
        <f>_xll.qlCalendarAdvance(Calendar,R190,$F$1,"mf",,Trigger)</f>
        <v>42632</v>
      </c>
      <c r="T190" s="1019">
        <f>_xll.qlDayCounterYearFraction(DayCounter,R190,S190,,,Trigger)</f>
        <v>0.50684931506849318</v>
      </c>
      <c r="U190" s="1018" t="e">
        <f>_xll.qlInterpolationInterpolate(B6Minterpolation,R190,TRUE)</f>
        <v>#VALUE!</v>
      </c>
    </row>
    <row r="191" spans="18:21" x14ac:dyDescent="0.2">
      <c r="R191" s="1021">
        <f>_xll.qlCalendarAdvance(Calendar,R190,"1D","f")</f>
        <v>42450</v>
      </c>
      <c r="S191" s="1020">
        <f>_xll.qlCalendarAdvance(Calendar,R191,$F$1,"mf",,Trigger)</f>
        <v>42634</v>
      </c>
      <c r="T191" s="1019">
        <f>_xll.qlDayCounterYearFraction(DayCounter,R191,S191,,,Trigger)</f>
        <v>0.50410958904109593</v>
      </c>
      <c r="U191" s="1018" t="e">
        <f>_xll.qlInterpolationInterpolate(B6Minterpolation,R191,TRUE)</f>
        <v>#VALUE!</v>
      </c>
    </row>
    <row r="192" spans="18:21" x14ac:dyDescent="0.2">
      <c r="R192" s="1021">
        <f>_xll.qlCalendarAdvance(Calendar,R191,"1D","f")</f>
        <v>42451</v>
      </c>
      <c r="S192" s="1020">
        <f>_xll.qlCalendarAdvance(Calendar,R192,$F$1,"mf",,Trigger)</f>
        <v>42635</v>
      </c>
      <c r="T192" s="1019">
        <f>_xll.qlDayCounterYearFraction(DayCounter,R192,S192,,,Trigger)</f>
        <v>0.50410958904109593</v>
      </c>
      <c r="U192" s="1018" t="e">
        <f>_xll.qlInterpolationInterpolate(B6Minterpolation,R192,TRUE)</f>
        <v>#VALUE!</v>
      </c>
    </row>
    <row r="193" spans="18:21" x14ac:dyDescent="0.2">
      <c r="R193" s="1021">
        <f>_xll.qlCalendarAdvance(Calendar,R192,"1D","f")</f>
        <v>42452</v>
      </c>
      <c r="S193" s="1020">
        <f>_xll.qlCalendarAdvance(Calendar,R193,$F$1,"mf",,Trigger)</f>
        <v>42636</v>
      </c>
      <c r="T193" s="1019">
        <f>_xll.qlDayCounterYearFraction(DayCounter,R193,S193,,,Trigger)</f>
        <v>0.50410958904109593</v>
      </c>
      <c r="U193" s="1018" t="e">
        <f>_xll.qlInterpolationInterpolate(B6Minterpolation,R193,TRUE)</f>
        <v>#VALUE!</v>
      </c>
    </row>
    <row r="194" spans="18:21" x14ac:dyDescent="0.2">
      <c r="R194" s="1021">
        <f>_xll.qlCalendarAdvance(Calendar,R193,"1D","f")</f>
        <v>42453</v>
      </c>
      <c r="S194" s="1020">
        <f>_xll.qlCalendarAdvance(Calendar,R194,$F$1,"mf",,Trigger)</f>
        <v>42639</v>
      </c>
      <c r="T194" s="1019">
        <f>_xll.qlDayCounterYearFraction(DayCounter,R194,S194,,,Trigger)</f>
        <v>0.50958904109589043</v>
      </c>
      <c r="U194" s="1018" t="e">
        <f>_xll.qlInterpolationInterpolate(B6Minterpolation,R194,TRUE)</f>
        <v>#VALUE!</v>
      </c>
    </row>
    <row r="195" spans="18:21" x14ac:dyDescent="0.2">
      <c r="R195" s="1021">
        <f>_xll.qlCalendarAdvance(Calendar,R194,"1D","f")</f>
        <v>42458</v>
      </c>
      <c r="S195" s="1020">
        <f>_xll.qlCalendarAdvance(Calendar,R195,$F$1,"mf",,Trigger)</f>
        <v>42642</v>
      </c>
      <c r="T195" s="1019">
        <f>_xll.qlDayCounterYearFraction(DayCounter,R195,S195,,,Trigger)</f>
        <v>0.50410958904109593</v>
      </c>
      <c r="U195" s="1018" t="e">
        <f>_xll.qlInterpolationInterpolate(B6Minterpolation,R195,TRUE)</f>
        <v>#VALUE!</v>
      </c>
    </row>
    <row r="196" spans="18:21" x14ac:dyDescent="0.2">
      <c r="R196" s="1021">
        <f>_xll.qlCalendarAdvance(Calendar,R195,"1D","f")</f>
        <v>42459</v>
      </c>
      <c r="S196" s="1020">
        <f>_xll.qlCalendarAdvance(Calendar,R196,$F$1,"mf",,Trigger)</f>
        <v>42643</v>
      </c>
      <c r="T196" s="1019">
        <f>_xll.qlDayCounterYearFraction(DayCounter,R196,S196,,,Trigger)</f>
        <v>0.50410958904109593</v>
      </c>
      <c r="U196" s="1018" t="e">
        <f>_xll.qlInterpolationInterpolate(B6Minterpolation,R196,TRUE)</f>
        <v>#VALUE!</v>
      </c>
    </row>
    <row r="197" spans="18:21" x14ac:dyDescent="0.2">
      <c r="R197" s="1021">
        <f>_xll.qlCalendarAdvance(Calendar,R196,"1D","f")</f>
        <v>42460</v>
      </c>
      <c r="S197" s="1020">
        <f>_xll.qlCalendarAdvance(Calendar,R197,$F$1,"mf",,Trigger)</f>
        <v>42643</v>
      </c>
      <c r="T197" s="1019">
        <f>_xll.qlDayCounterYearFraction(DayCounter,R197,S197,,,Trigger)</f>
        <v>0.50136986301369868</v>
      </c>
      <c r="U197" s="1018" t="e">
        <f>_xll.qlInterpolationInterpolate(B6Minterpolation,R197,TRUE)</f>
        <v>#VALUE!</v>
      </c>
    </row>
    <row r="198" spans="18:21" x14ac:dyDescent="0.2">
      <c r="R198" s="1021">
        <f>_xll.qlCalendarAdvance(Calendar,R197,"1D","f")</f>
        <v>42461</v>
      </c>
      <c r="S198" s="1020">
        <f>_xll.qlCalendarAdvance(Calendar,R198,$F$1,"mf",,Trigger)</f>
        <v>42646</v>
      </c>
      <c r="T198" s="1019">
        <f>_xll.qlDayCounterYearFraction(DayCounter,R198,S198,,,Trigger)</f>
        <v>0.50684931506849318</v>
      </c>
      <c r="U198" s="1018" t="e">
        <f>_xll.qlInterpolationInterpolate(B6Minterpolation,R198,TRUE)</f>
        <v>#VALUE!</v>
      </c>
    </row>
    <row r="199" spans="18:21" x14ac:dyDescent="0.2">
      <c r="R199" s="1021">
        <f>_xll.qlCalendarAdvance(Calendar,R198,"1D","f")</f>
        <v>42464</v>
      </c>
      <c r="S199" s="1020">
        <f>_xll.qlCalendarAdvance(Calendar,R199,$F$1,"mf",,Trigger)</f>
        <v>42647</v>
      </c>
      <c r="T199" s="1019">
        <f>_xll.qlDayCounterYearFraction(DayCounter,R199,S199,,,Trigger)</f>
        <v>0.50136986301369868</v>
      </c>
      <c r="U199" s="1018" t="e">
        <f>_xll.qlInterpolationInterpolate(B6Minterpolation,R199,TRUE)</f>
        <v>#VALUE!</v>
      </c>
    </row>
    <row r="200" spans="18:21" x14ac:dyDescent="0.2">
      <c r="R200" s="1021">
        <f>_xll.qlCalendarAdvance(Calendar,R199,"1D","f")</f>
        <v>42465</v>
      </c>
      <c r="S200" s="1020">
        <f>_xll.qlCalendarAdvance(Calendar,R200,$F$1,"mf",,Trigger)</f>
        <v>42648</v>
      </c>
      <c r="T200" s="1019">
        <f>_xll.qlDayCounterYearFraction(DayCounter,R200,S200,,,Trigger)</f>
        <v>0.50136986301369868</v>
      </c>
      <c r="U200" s="1018" t="e">
        <f>_xll.qlInterpolationInterpolate(B6Minterpolation,R200,TRUE)</f>
        <v>#VALUE!</v>
      </c>
    </row>
    <row r="201" spans="18:21" x14ac:dyDescent="0.2">
      <c r="R201" s="1021">
        <f>_xll.qlCalendarAdvance(Calendar,R200,"1D","f")</f>
        <v>42466</v>
      </c>
      <c r="S201" s="1020">
        <f>_xll.qlCalendarAdvance(Calendar,R201,$F$1,"mf",,Trigger)</f>
        <v>42649</v>
      </c>
      <c r="T201" s="1019">
        <f>_xll.qlDayCounterYearFraction(DayCounter,R201,S201,,,Trigger)</f>
        <v>0.50136986301369868</v>
      </c>
      <c r="U201" s="1018" t="e">
        <f>_xll.qlInterpolationInterpolate(B6Minterpolation,R201,TRUE)</f>
        <v>#VALUE!</v>
      </c>
    </row>
    <row r="202" spans="18:21" x14ac:dyDescent="0.2">
      <c r="R202" s="1021">
        <f>_xll.qlCalendarAdvance(Calendar,R201,"1D","f")</f>
        <v>42467</v>
      </c>
      <c r="S202" s="1020">
        <f>_xll.qlCalendarAdvance(Calendar,R202,$F$1,"mf",,Trigger)</f>
        <v>42650</v>
      </c>
      <c r="T202" s="1019">
        <f>_xll.qlDayCounterYearFraction(DayCounter,R202,S202,,,Trigger)</f>
        <v>0.50136986301369868</v>
      </c>
      <c r="U202" s="1018" t="e">
        <f>_xll.qlInterpolationInterpolate(B6Minterpolation,R202,TRUE)</f>
        <v>#VALUE!</v>
      </c>
    </row>
    <row r="203" spans="18:21" x14ac:dyDescent="0.2">
      <c r="R203" s="1021">
        <f>_xll.qlCalendarAdvance(Calendar,R202,"1D","f")</f>
        <v>42468</v>
      </c>
      <c r="S203" s="1020">
        <f>_xll.qlCalendarAdvance(Calendar,R203,$F$1,"mf",,Trigger)</f>
        <v>42653</v>
      </c>
      <c r="T203" s="1019">
        <f>_xll.qlDayCounterYearFraction(DayCounter,R203,S203,,,Trigger)</f>
        <v>0.50684931506849318</v>
      </c>
      <c r="U203" s="1018" t="e">
        <f>_xll.qlInterpolationInterpolate(B6Minterpolation,R203,TRUE)</f>
        <v>#VALUE!</v>
      </c>
    </row>
    <row r="204" spans="18:21" x14ac:dyDescent="0.2">
      <c r="R204" s="1021">
        <f>_xll.qlCalendarAdvance(Calendar,R203,"1D","f")</f>
        <v>42471</v>
      </c>
      <c r="S204" s="1020">
        <f>_xll.qlCalendarAdvance(Calendar,R204,$F$1,"mf",,Trigger)</f>
        <v>42654</v>
      </c>
      <c r="T204" s="1019">
        <f>_xll.qlDayCounterYearFraction(DayCounter,R204,S204,,,Trigger)</f>
        <v>0.50136986301369868</v>
      </c>
      <c r="U204" s="1018" t="e">
        <f>_xll.qlInterpolationInterpolate(B6Minterpolation,R204,TRUE)</f>
        <v>#VALUE!</v>
      </c>
    </row>
    <row r="205" spans="18:21" x14ac:dyDescent="0.2">
      <c r="R205" s="1021">
        <f>_xll.qlCalendarAdvance(Calendar,R204,"1D","f")</f>
        <v>42472</v>
      </c>
      <c r="S205" s="1020">
        <f>_xll.qlCalendarAdvance(Calendar,R205,$F$1,"mf",,Trigger)</f>
        <v>42655</v>
      </c>
      <c r="T205" s="1019">
        <f>_xll.qlDayCounterYearFraction(DayCounter,R205,S205,,,Trigger)</f>
        <v>0.50136986301369868</v>
      </c>
      <c r="U205" s="1018" t="e">
        <f>_xll.qlInterpolationInterpolate(B6Minterpolation,R205,TRUE)</f>
        <v>#VALUE!</v>
      </c>
    </row>
    <row r="206" spans="18:21" x14ac:dyDescent="0.2">
      <c r="R206" s="1021">
        <f>_xll.qlCalendarAdvance(Calendar,R205,"1D","f")</f>
        <v>42473</v>
      </c>
      <c r="S206" s="1020">
        <f>_xll.qlCalendarAdvance(Calendar,R206,$F$1,"mf",,Trigger)</f>
        <v>42656</v>
      </c>
      <c r="T206" s="1019">
        <f>_xll.qlDayCounterYearFraction(DayCounter,R206,S206,,,Trigger)</f>
        <v>0.50136986301369868</v>
      </c>
      <c r="U206" s="1018" t="e">
        <f>_xll.qlInterpolationInterpolate(B6Minterpolation,R206,TRUE)</f>
        <v>#VALUE!</v>
      </c>
    </row>
    <row r="207" spans="18:21" x14ac:dyDescent="0.2">
      <c r="R207" s="1021">
        <f>_xll.qlCalendarAdvance(Calendar,R206,"1D","f")</f>
        <v>42474</v>
      </c>
      <c r="S207" s="1020">
        <f>_xll.qlCalendarAdvance(Calendar,R207,$F$1,"mf",,Trigger)</f>
        <v>42657</v>
      </c>
      <c r="T207" s="1019">
        <f>_xll.qlDayCounterYearFraction(DayCounter,R207,S207,,,Trigger)</f>
        <v>0.50136986301369868</v>
      </c>
      <c r="U207" s="1018" t="e">
        <f>_xll.qlInterpolationInterpolate(B6Minterpolation,R207,TRUE)</f>
        <v>#VALUE!</v>
      </c>
    </row>
    <row r="208" spans="18:21" x14ac:dyDescent="0.2">
      <c r="R208" s="1021">
        <f>_xll.qlCalendarAdvance(Calendar,R207,"1D","f")</f>
        <v>42475</v>
      </c>
      <c r="S208" s="1020">
        <f>_xll.qlCalendarAdvance(Calendar,R208,$F$1,"mf",,Trigger)</f>
        <v>42660</v>
      </c>
      <c r="T208" s="1019">
        <f>_xll.qlDayCounterYearFraction(DayCounter,R208,S208,,,Trigger)</f>
        <v>0.50684931506849318</v>
      </c>
      <c r="U208" s="1018" t="e">
        <f>_xll.qlInterpolationInterpolate(B6Minterpolation,R208,TRUE)</f>
        <v>#VALUE!</v>
      </c>
    </row>
    <row r="209" spans="18:21" x14ac:dyDescent="0.2">
      <c r="R209" s="1021">
        <f>_xll.qlCalendarAdvance(Calendar,R208,"1D","f")</f>
        <v>42478</v>
      </c>
      <c r="S209" s="1020">
        <f>_xll.qlCalendarAdvance(Calendar,R209,$F$1,"mf",,Trigger)</f>
        <v>42661</v>
      </c>
      <c r="T209" s="1019">
        <f>_xll.qlDayCounterYearFraction(DayCounter,R209,S209,,,Trigger)</f>
        <v>0.50136986301369868</v>
      </c>
      <c r="U209" s="1018" t="e">
        <f>_xll.qlInterpolationInterpolate(B6Minterpolation,R209,TRUE)</f>
        <v>#VALUE!</v>
      </c>
    </row>
    <row r="210" spans="18:21" x14ac:dyDescent="0.2">
      <c r="R210" s="1021">
        <f>_xll.qlCalendarAdvance(Calendar,R209,"1D","f")</f>
        <v>42479</v>
      </c>
      <c r="S210" s="1020">
        <f>_xll.qlCalendarAdvance(Calendar,R210,$F$1,"mf",,Trigger)</f>
        <v>42662</v>
      </c>
      <c r="T210" s="1019">
        <f>_xll.qlDayCounterYearFraction(DayCounter,R210,S210,,,Trigger)</f>
        <v>0.50136986301369868</v>
      </c>
      <c r="U210" s="1018" t="e">
        <f>_xll.qlInterpolationInterpolate(B6Minterpolation,R210,TRUE)</f>
        <v>#VALUE!</v>
      </c>
    </row>
    <row r="211" spans="18:21" x14ac:dyDescent="0.2">
      <c r="R211" s="1021">
        <f>_xll.qlCalendarAdvance(Calendar,R210,"1D","f")</f>
        <v>42480</v>
      </c>
      <c r="S211" s="1020">
        <f>_xll.qlCalendarAdvance(Calendar,R211,$F$1,"mf",,Trigger)</f>
        <v>42663</v>
      </c>
      <c r="T211" s="1019">
        <f>_xll.qlDayCounterYearFraction(DayCounter,R211,S211,,,Trigger)</f>
        <v>0.50136986301369868</v>
      </c>
      <c r="U211" s="1018" t="e">
        <f>_xll.qlInterpolationInterpolate(B6Minterpolation,R211,TRUE)</f>
        <v>#VALUE!</v>
      </c>
    </row>
    <row r="212" spans="18:21" x14ac:dyDescent="0.2">
      <c r="R212" s="1021">
        <f>_xll.qlCalendarAdvance(Calendar,R211,"1D","f")</f>
        <v>42481</v>
      </c>
      <c r="S212" s="1020">
        <f>_xll.qlCalendarAdvance(Calendar,R212,$F$1,"mf",,Trigger)</f>
        <v>42664</v>
      </c>
      <c r="T212" s="1019">
        <f>_xll.qlDayCounterYearFraction(DayCounter,R212,S212,,,Trigger)</f>
        <v>0.50136986301369868</v>
      </c>
      <c r="U212" s="1018" t="e">
        <f>_xll.qlInterpolationInterpolate(B6Minterpolation,R212,TRUE)</f>
        <v>#VALUE!</v>
      </c>
    </row>
    <row r="213" spans="18:21" x14ac:dyDescent="0.2">
      <c r="R213" s="1021">
        <f>_xll.qlCalendarAdvance(Calendar,R212,"1D","f")</f>
        <v>42482</v>
      </c>
      <c r="S213" s="1020">
        <f>_xll.qlCalendarAdvance(Calendar,R213,$F$1,"mf",,Trigger)</f>
        <v>42667</v>
      </c>
      <c r="T213" s="1019">
        <f>_xll.qlDayCounterYearFraction(DayCounter,R213,S213,,,Trigger)</f>
        <v>0.50684931506849318</v>
      </c>
      <c r="U213" s="1018" t="e">
        <f>_xll.qlInterpolationInterpolate(B6Minterpolation,R213,TRUE)</f>
        <v>#VALUE!</v>
      </c>
    </row>
    <row r="214" spans="18:21" x14ac:dyDescent="0.2">
      <c r="R214" s="1021">
        <f>_xll.qlCalendarAdvance(Calendar,R213,"1D","f")</f>
        <v>42485</v>
      </c>
      <c r="S214" s="1020">
        <f>_xll.qlCalendarAdvance(Calendar,R214,$F$1,"mf",,Trigger)</f>
        <v>42668</v>
      </c>
      <c r="T214" s="1019">
        <f>_xll.qlDayCounterYearFraction(DayCounter,R214,S214,,,Trigger)</f>
        <v>0.50136986301369868</v>
      </c>
      <c r="U214" s="1018" t="e">
        <f>_xll.qlInterpolationInterpolate(B6Minterpolation,R214,TRUE)</f>
        <v>#VALUE!</v>
      </c>
    </row>
    <row r="215" spans="18:21" x14ac:dyDescent="0.2">
      <c r="R215" s="1021">
        <f>_xll.qlCalendarAdvance(Calendar,R214,"1D","f")</f>
        <v>42486</v>
      </c>
      <c r="S215" s="1020">
        <f>_xll.qlCalendarAdvance(Calendar,R215,$F$1,"mf",,Trigger)</f>
        <v>42669</v>
      </c>
      <c r="T215" s="1019">
        <f>_xll.qlDayCounterYearFraction(DayCounter,R215,S215,,,Trigger)</f>
        <v>0.50136986301369868</v>
      </c>
      <c r="U215" s="1018" t="e">
        <f>_xll.qlInterpolationInterpolate(B6Minterpolation,R215,TRUE)</f>
        <v>#VALUE!</v>
      </c>
    </row>
    <row r="216" spans="18:21" x14ac:dyDescent="0.2">
      <c r="R216" s="1021">
        <f>_xll.qlCalendarAdvance(Calendar,R215,"1D","f")</f>
        <v>42487</v>
      </c>
      <c r="S216" s="1020">
        <f>_xll.qlCalendarAdvance(Calendar,R216,$F$1,"mf",,Trigger)</f>
        <v>42670</v>
      </c>
      <c r="T216" s="1019">
        <f>_xll.qlDayCounterYearFraction(DayCounter,R216,S216,,,Trigger)</f>
        <v>0.50136986301369868</v>
      </c>
      <c r="U216" s="1018" t="e">
        <f>_xll.qlInterpolationInterpolate(B6Minterpolation,R216,TRUE)</f>
        <v>#VALUE!</v>
      </c>
    </row>
    <row r="217" spans="18:21" x14ac:dyDescent="0.2">
      <c r="R217" s="1021">
        <f>_xll.qlCalendarAdvance(Calendar,R216,"1D","f")</f>
        <v>42488</v>
      </c>
      <c r="S217" s="1020">
        <f>_xll.qlCalendarAdvance(Calendar,R217,$F$1,"mf",,Trigger)</f>
        <v>42671</v>
      </c>
      <c r="T217" s="1019">
        <f>_xll.qlDayCounterYearFraction(DayCounter,R217,S217,,,Trigger)</f>
        <v>0.50136986301369868</v>
      </c>
      <c r="U217" s="1018" t="e">
        <f>_xll.qlInterpolationInterpolate(B6Minterpolation,R217,TRUE)</f>
        <v>#VALUE!</v>
      </c>
    </row>
    <row r="218" spans="18:21" x14ac:dyDescent="0.2">
      <c r="R218" s="1021">
        <f>_xll.qlCalendarAdvance(Calendar,R217,"1D","f")</f>
        <v>42489</v>
      </c>
      <c r="S218" s="1020">
        <f>_xll.qlCalendarAdvance(Calendar,R218,$F$1,"mf",,Trigger)</f>
        <v>42674</v>
      </c>
      <c r="T218" s="1019">
        <f>_xll.qlDayCounterYearFraction(DayCounter,R218,S218,,,Trigger)</f>
        <v>0.50684931506849318</v>
      </c>
      <c r="U218" s="1018" t="e">
        <f>_xll.qlInterpolationInterpolate(B6Minterpolation,R218,TRUE)</f>
        <v>#VALUE!</v>
      </c>
    </row>
    <row r="219" spans="18:21" x14ac:dyDescent="0.2">
      <c r="R219" s="1021">
        <f>_xll.qlCalendarAdvance(Calendar,R218,"1D","f")</f>
        <v>42493</v>
      </c>
      <c r="S219" s="1020">
        <f>_xll.qlCalendarAdvance(Calendar,R219,$F$1,"mf",,Trigger)</f>
        <v>42677</v>
      </c>
      <c r="T219" s="1019">
        <f>_xll.qlDayCounterYearFraction(DayCounter,R219,S219,,,Trigger)</f>
        <v>0.50410958904109593</v>
      </c>
      <c r="U219" s="1018" t="e">
        <f>_xll.qlInterpolationInterpolate(B6Minterpolation,R219,TRUE)</f>
        <v>#VALUE!</v>
      </c>
    </row>
    <row r="220" spans="18:21" x14ac:dyDescent="0.2">
      <c r="R220" s="1021">
        <f>_xll.qlCalendarAdvance(Calendar,R219,"1D","f")</f>
        <v>42494</v>
      </c>
      <c r="S220" s="1020">
        <f>_xll.qlCalendarAdvance(Calendar,R220,$F$1,"mf",,Trigger)</f>
        <v>42678</v>
      </c>
      <c r="T220" s="1019">
        <f>_xll.qlDayCounterYearFraction(DayCounter,R220,S220,,,Trigger)</f>
        <v>0.50410958904109593</v>
      </c>
      <c r="U220" s="1018" t="e">
        <f>_xll.qlInterpolationInterpolate(B6Minterpolation,R220,TRUE)</f>
        <v>#VALUE!</v>
      </c>
    </row>
    <row r="221" spans="18:21" x14ac:dyDescent="0.2">
      <c r="R221" s="1021">
        <f>_xll.qlCalendarAdvance(Calendar,R220,"1D","f")</f>
        <v>42495</v>
      </c>
      <c r="S221" s="1020">
        <f>_xll.qlCalendarAdvance(Calendar,R221,$F$1,"mf",,Trigger)</f>
        <v>42681</v>
      </c>
      <c r="T221" s="1019">
        <f>_xll.qlDayCounterYearFraction(DayCounter,R221,S221,,,Trigger)</f>
        <v>0.50958904109589043</v>
      </c>
      <c r="U221" s="1018" t="e">
        <f>_xll.qlInterpolationInterpolate(B6Minterpolation,R221,TRUE)</f>
        <v>#VALUE!</v>
      </c>
    </row>
    <row r="222" spans="18:21" x14ac:dyDescent="0.2">
      <c r="R222" s="1021">
        <f>_xll.qlCalendarAdvance(Calendar,R221,"1D","f")</f>
        <v>42496</v>
      </c>
      <c r="S222" s="1020">
        <f>_xll.qlCalendarAdvance(Calendar,R222,$F$1,"mf",,Trigger)</f>
        <v>42681</v>
      </c>
      <c r="T222" s="1019">
        <f>_xll.qlDayCounterYearFraction(DayCounter,R222,S222,,,Trigger)</f>
        <v>0.50684931506849318</v>
      </c>
      <c r="U222" s="1018" t="e">
        <f>_xll.qlInterpolationInterpolate(B6Minterpolation,R222,TRUE)</f>
        <v>#VALUE!</v>
      </c>
    </row>
    <row r="223" spans="18:21" x14ac:dyDescent="0.2">
      <c r="R223" s="1021">
        <f>_xll.qlCalendarAdvance(Calendar,R222,"1D","f")</f>
        <v>42499</v>
      </c>
      <c r="S223" s="1020">
        <f>_xll.qlCalendarAdvance(Calendar,R223,$F$1,"mf",,Trigger)</f>
        <v>42683</v>
      </c>
      <c r="T223" s="1019">
        <f>_xll.qlDayCounterYearFraction(DayCounter,R223,S223,,,Trigger)</f>
        <v>0.50410958904109593</v>
      </c>
      <c r="U223" s="1018" t="e">
        <f>_xll.qlInterpolationInterpolate(B6Minterpolation,R223,TRUE)</f>
        <v>#VALUE!</v>
      </c>
    </row>
    <row r="224" spans="18:21" x14ac:dyDescent="0.2">
      <c r="R224" s="1021">
        <f>_xll.qlCalendarAdvance(Calendar,R223,"1D","f")</f>
        <v>42500</v>
      </c>
      <c r="S224" s="1020">
        <f>_xll.qlCalendarAdvance(Calendar,R224,$F$1,"mf",,Trigger)</f>
        <v>42684</v>
      </c>
      <c r="T224" s="1019">
        <f>_xll.qlDayCounterYearFraction(DayCounter,R224,S224,,,Trigger)</f>
        <v>0.50410958904109593</v>
      </c>
      <c r="U224" s="1018" t="e">
        <f>_xll.qlInterpolationInterpolate(B6Minterpolation,R224,TRUE)</f>
        <v>#VALUE!</v>
      </c>
    </row>
    <row r="225" spans="18:21" x14ac:dyDescent="0.2">
      <c r="R225" s="1021">
        <f>_xll.qlCalendarAdvance(Calendar,R224,"1D","f")</f>
        <v>42501</v>
      </c>
      <c r="S225" s="1020">
        <f>_xll.qlCalendarAdvance(Calendar,R225,$F$1,"mf",,Trigger)</f>
        <v>42685</v>
      </c>
      <c r="T225" s="1019">
        <f>_xll.qlDayCounterYearFraction(DayCounter,R225,S225,,,Trigger)</f>
        <v>0.50410958904109593</v>
      </c>
      <c r="U225" s="1018" t="e">
        <f>_xll.qlInterpolationInterpolate(B6Minterpolation,R225,TRUE)</f>
        <v>#VALUE!</v>
      </c>
    </row>
    <row r="226" spans="18:21" x14ac:dyDescent="0.2">
      <c r="R226" s="1021">
        <f>_xll.qlCalendarAdvance(Calendar,R225,"1D","f")</f>
        <v>42502</v>
      </c>
      <c r="S226" s="1020">
        <f>_xll.qlCalendarAdvance(Calendar,R226,$F$1,"mf",,Trigger)</f>
        <v>42688</v>
      </c>
      <c r="T226" s="1019">
        <f>_xll.qlDayCounterYearFraction(DayCounter,R226,S226,,,Trigger)</f>
        <v>0.50958904109589043</v>
      </c>
      <c r="U226" s="1018" t="e">
        <f>_xll.qlInterpolationInterpolate(B6Minterpolation,R226,TRUE)</f>
        <v>#VALUE!</v>
      </c>
    </row>
    <row r="227" spans="18:21" x14ac:dyDescent="0.2">
      <c r="R227" s="1021">
        <f>_xll.qlCalendarAdvance(Calendar,R226,"1D","f")</f>
        <v>42503</v>
      </c>
      <c r="S227" s="1020">
        <f>_xll.qlCalendarAdvance(Calendar,R227,$F$1,"mf",,Trigger)</f>
        <v>42688</v>
      </c>
      <c r="T227" s="1019">
        <f>_xll.qlDayCounterYearFraction(DayCounter,R227,S227,,,Trigger)</f>
        <v>0.50684931506849318</v>
      </c>
      <c r="U227" s="1018" t="e">
        <f>_xll.qlInterpolationInterpolate(B6Minterpolation,R227,TRUE)</f>
        <v>#VALUE!</v>
      </c>
    </row>
    <row r="228" spans="18:21" x14ac:dyDescent="0.2">
      <c r="R228" s="1021">
        <f>_xll.qlCalendarAdvance(Calendar,R227,"1D","f")</f>
        <v>42506</v>
      </c>
      <c r="S228" s="1020">
        <f>_xll.qlCalendarAdvance(Calendar,R228,$F$1,"mf",,Trigger)</f>
        <v>42690</v>
      </c>
      <c r="T228" s="1019">
        <f>_xll.qlDayCounterYearFraction(DayCounter,R228,S228,,,Trigger)</f>
        <v>0.50410958904109593</v>
      </c>
      <c r="U228" s="1018" t="e">
        <f>_xll.qlInterpolationInterpolate(B6Minterpolation,R228,TRUE)</f>
        <v>#VALUE!</v>
      </c>
    </row>
    <row r="229" spans="18:21" x14ac:dyDescent="0.2">
      <c r="R229" s="1021">
        <f>_xll.qlCalendarAdvance(Calendar,R228,"1D","f")</f>
        <v>42507</v>
      </c>
      <c r="S229" s="1020">
        <f>_xll.qlCalendarAdvance(Calendar,R229,$F$1,"mf",,Trigger)</f>
        <v>42691</v>
      </c>
      <c r="T229" s="1019">
        <f>_xll.qlDayCounterYearFraction(DayCounter,R229,S229,,,Trigger)</f>
        <v>0.50410958904109593</v>
      </c>
      <c r="U229" s="1018" t="e">
        <f>_xll.qlInterpolationInterpolate(B6Minterpolation,R229,TRUE)</f>
        <v>#VALUE!</v>
      </c>
    </row>
    <row r="230" spans="18:21" x14ac:dyDescent="0.2">
      <c r="R230" s="1021">
        <f>_xll.qlCalendarAdvance(Calendar,R229,"1D","f")</f>
        <v>42508</v>
      </c>
      <c r="S230" s="1020">
        <f>_xll.qlCalendarAdvance(Calendar,R230,$F$1,"mf",,Trigger)</f>
        <v>42692</v>
      </c>
      <c r="T230" s="1019">
        <f>_xll.qlDayCounterYearFraction(DayCounter,R230,S230,,,Trigger)</f>
        <v>0.50410958904109593</v>
      </c>
      <c r="U230" s="1018" t="e">
        <f>_xll.qlInterpolationInterpolate(B6Minterpolation,R230,TRUE)</f>
        <v>#VALUE!</v>
      </c>
    </row>
    <row r="231" spans="18:21" x14ac:dyDescent="0.2">
      <c r="R231" s="1021">
        <f>_xll.qlCalendarAdvance(Calendar,R230,"1D","f")</f>
        <v>42509</v>
      </c>
      <c r="S231" s="1020">
        <f>_xll.qlCalendarAdvance(Calendar,R231,$F$1,"mf",,Trigger)</f>
        <v>42695</v>
      </c>
      <c r="T231" s="1019">
        <f>_xll.qlDayCounterYearFraction(DayCounter,R231,S231,,,Trigger)</f>
        <v>0.50958904109589043</v>
      </c>
      <c r="U231" s="1018" t="e">
        <f>_xll.qlInterpolationInterpolate(B6Minterpolation,R231,TRUE)</f>
        <v>#VALUE!</v>
      </c>
    </row>
    <row r="232" spans="18:21" x14ac:dyDescent="0.2">
      <c r="R232" s="1021">
        <f>_xll.qlCalendarAdvance(Calendar,R231,"1D","f")</f>
        <v>42510</v>
      </c>
      <c r="S232" s="1020">
        <f>_xll.qlCalendarAdvance(Calendar,R232,$F$1,"mf",,Trigger)</f>
        <v>42695</v>
      </c>
      <c r="T232" s="1019">
        <f>_xll.qlDayCounterYearFraction(DayCounter,R232,S232,,,Trigger)</f>
        <v>0.50684931506849318</v>
      </c>
      <c r="U232" s="1018" t="e">
        <f>_xll.qlInterpolationInterpolate(B6Minterpolation,R232,TRUE)</f>
        <v>#VALUE!</v>
      </c>
    </row>
    <row r="233" spans="18:21" x14ac:dyDescent="0.2">
      <c r="R233" s="1021">
        <f>_xll.qlCalendarAdvance(Calendar,R232,"1D","f")</f>
        <v>42513</v>
      </c>
      <c r="S233" s="1020">
        <f>_xll.qlCalendarAdvance(Calendar,R233,$F$1,"mf",,Trigger)</f>
        <v>42697</v>
      </c>
      <c r="T233" s="1019">
        <f>_xll.qlDayCounterYearFraction(DayCounter,R233,S233,,,Trigger)</f>
        <v>0.50410958904109593</v>
      </c>
      <c r="U233" s="1018" t="e">
        <f>_xll.qlInterpolationInterpolate(B6Minterpolation,R233,TRUE)</f>
        <v>#VALUE!</v>
      </c>
    </row>
    <row r="234" spans="18:21" x14ac:dyDescent="0.2">
      <c r="R234" s="1021">
        <f>_xll.qlCalendarAdvance(Calendar,R233,"1D","f")</f>
        <v>42514</v>
      </c>
      <c r="S234" s="1020">
        <f>_xll.qlCalendarAdvance(Calendar,R234,$F$1,"mf",,Trigger)</f>
        <v>42698</v>
      </c>
      <c r="T234" s="1019">
        <f>_xll.qlDayCounterYearFraction(DayCounter,R234,S234,,,Trigger)</f>
        <v>0.50410958904109593</v>
      </c>
      <c r="U234" s="1018" t="e">
        <f>_xll.qlInterpolationInterpolate(B6Minterpolation,R234,TRUE)</f>
        <v>#VALUE!</v>
      </c>
    </row>
    <row r="235" spans="18:21" x14ac:dyDescent="0.2">
      <c r="R235" s="1021">
        <f>_xll.qlCalendarAdvance(Calendar,R234,"1D","f")</f>
        <v>42515</v>
      </c>
      <c r="S235" s="1020">
        <f>_xll.qlCalendarAdvance(Calendar,R235,$F$1,"mf",,Trigger)</f>
        <v>42699</v>
      </c>
      <c r="T235" s="1019">
        <f>_xll.qlDayCounterYearFraction(DayCounter,R235,S235,,,Trigger)</f>
        <v>0.50410958904109593</v>
      </c>
      <c r="U235" s="1018" t="e">
        <f>_xll.qlInterpolationInterpolate(B6Minterpolation,R235,TRUE)</f>
        <v>#VALUE!</v>
      </c>
    </row>
    <row r="236" spans="18:21" x14ac:dyDescent="0.2">
      <c r="R236" s="1021">
        <f>_xll.qlCalendarAdvance(Calendar,R235,"1D","f")</f>
        <v>42516</v>
      </c>
      <c r="S236" s="1020">
        <f>_xll.qlCalendarAdvance(Calendar,R236,$F$1,"mf",,Trigger)</f>
        <v>42702</v>
      </c>
      <c r="T236" s="1019">
        <f>_xll.qlDayCounterYearFraction(DayCounter,R236,S236,,,Trigger)</f>
        <v>0.50958904109589043</v>
      </c>
      <c r="U236" s="1018" t="e">
        <f>_xll.qlInterpolationInterpolate(B6Minterpolation,R236,TRUE)</f>
        <v>#VALUE!</v>
      </c>
    </row>
    <row r="237" spans="18:21" x14ac:dyDescent="0.2">
      <c r="R237" s="1021">
        <f>_xll.qlCalendarAdvance(Calendar,R236,"1D","f")</f>
        <v>42517</v>
      </c>
      <c r="S237" s="1020">
        <f>_xll.qlCalendarAdvance(Calendar,R237,$F$1,"mf",,Trigger)</f>
        <v>42702</v>
      </c>
      <c r="T237" s="1019">
        <f>_xll.qlDayCounterYearFraction(DayCounter,R237,S237,,,Trigger)</f>
        <v>0.50684931506849318</v>
      </c>
      <c r="U237" s="1018" t="e">
        <f>_xll.qlInterpolationInterpolate(B6Minterpolation,R237,TRUE)</f>
        <v>#VALUE!</v>
      </c>
    </row>
    <row r="238" spans="18:21" x14ac:dyDescent="0.2">
      <c r="R238" s="1021">
        <f>_xll.qlCalendarAdvance(Calendar,R237,"1D","f")</f>
        <v>42521</v>
      </c>
      <c r="S238" s="1020">
        <f>_xll.qlCalendarAdvance(Calendar,R238,$F$1,"mf",,Trigger)</f>
        <v>42704</v>
      </c>
      <c r="T238" s="1019">
        <f>_xll.qlDayCounterYearFraction(DayCounter,R238,S238,,,Trigger)</f>
        <v>0.50136986301369868</v>
      </c>
      <c r="U238" s="1018" t="e">
        <f>_xll.qlInterpolationInterpolate(B6Minterpolation,R238,TRUE)</f>
        <v>#VALUE!</v>
      </c>
    </row>
    <row r="239" spans="18:21" x14ac:dyDescent="0.2">
      <c r="R239" s="1021">
        <f>_xll.qlCalendarAdvance(Calendar,R238,"1D","f")</f>
        <v>42522</v>
      </c>
      <c r="S239" s="1020">
        <f>_xll.qlCalendarAdvance(Calendar,R239,$F$1,"mf",,Trigger)</f>
        <v>42705</v>
      </c>
      <c r="T239" s="1019">
        <f>_xll.qlDayCounterYearFraction(DayCounter,R239,S239,,,Trigger)</f>
        <v>0.50136986301369868</v>
      </c>
      <c r="U239" s="1018" t="e">
        <f>_xll.qlInterpolationInterpolate(B6Minterpolation,R239,TRUE)</f>
        <v>#VALUE!</v>
      </c>
    </row>
    <row r="240" spans="18:21" x14ac:dyDescent="0.2">
      <c r="R240" s="1021">
        <f>_xll.qlCalendarAdvance(Calendar,R239,"1D","f")</f>
        <v>42523</v>
      </c>
      <c r="S240" s="1020">
        <f>_xll.qlCalendarAdvance(Calendar,R240,$F$1,"mf",,Trigger)</f>
        <v>42706</v>
      </c>
      <c r="T240" s="1019">
        <f>_xll.qlDayCounterYearFraction(DayCounter,R240,S240,,,Trigger)</f>
        <v>0.50136986301369868</v>
      </c>
      <c r="U240" s="1018" t="e">
        <f>_xll.qlInterpolationInterpolate(B6Minterpolation,R240,TRUE)</f>
        <v>#VALUE!</v>
      </c>
    </row>
    <row r="241" spans="18:21" x14ac:dyDescent="0.2">
      <c r="R241" s="1021">
        <f>_xll.qlCalendarAdvance(Calendar,R240,"1D","f")</f>
        <v>42524</v>
      </c>
      <c r="S241" s="1020">
        <f>_xll.qlCalendarAdvance(Calendar,R241,$F$1,"mf",,Trigger)</f>
        <v>42709</v>
      </c>
      <c r="T241" s="1019">
        <f>_xll.qlDayCounterYearFraction(DayCounter,R241,S241,,,Trigger)</f>
        <v>0.50684931506849318</v>
      </c>
      <c r="U241" s="1018" t="e">
        <f>_xll.qlInterpolationInterpolate(B6Minterpolation,R241,TRUE)</f>
        <v>#VALUE!</v>
      </c>
    </row>
    <row r="242" spans="18:21" x14ac:dyDescent="0.2">
      <c r="R242" s="1021">
        <f>_xll.qlCalendarAdvance(Calendar,R241,"1D","f")</f>
        <v>42527</v>
      </c>
      <c r="S242" s="1020">
        <f>_xll.qlCalendarAdvance(Calendar,R242,$F$1,"mf",,Trigger)</f>
        <v>42710</v>
      </c>
      <c r="T242" s="1019">
        <f>_xll.qlDayCounterYearFraction(DayCounter,R242,S242,,,Trigger)</f>
        <v>0.50136986301369868</v>
      </c>
      <c r="U242" s="1018" t="e">
        <f>_xll.qlInterpolationInterpolate(B6Minterpolation,R242,TRUE)</f>
        <v>#VALUE!</v>
      </c>
    </row>
    <row r="243" spans="18:21" x14ac:dyDescent="0.2">
      <c r="R243" s="1021">
        <f>_xll.qlCalendarAdvance(Calendar,R242,"1D","f")</f>
        <v>42528</v>
      </c>
      <c r="S243" s="1020">
        <f>_xll.qlCalendarAdvance(Calendar,R243,$F$1,"mf",,Trigger)</f>
        <v>42711</v>
      </c>
      <c r="T243" s="1019">
        <f>_xll.qlDayCounterYearFraction(DayCounter,R243,S243,,,Trigger)</f>
        <v>0.50136986301369868</v>
      </c>
      <c r="U243" s="1018" t="e">
        <f>_xll.qlInterpolationInterpolate(B6Minterpolation,R243,TRUE)</f>
        <v>#VALUE!</v>
      </c>
    </row>
    <row r="244" spans="18:21" x14ac:dyDescent="0.2">
      <c r="R244" s="1021">
        <f>_xll.qlCalendarAdvance(Calendar,R243,"1D","f")</f>
        <v>42529</v>
      </c>
      <c r="S244" s="1020">
        <f>_xll.qlCalendarAdvance(Calendar,R244,$F$1,"mf",,Trigger)</f>
        <v>42712</v>
      </c>
      <c r="T244" s="1019">
        <f>_xll.qlDayCounterYearFraction(DayCounter,R244,S244,,,Trigger)</f>
        <v>0.50136986301369868</v>
      </c>
      <c r="U244" s="1018" t="e">
        <f>_xll.qlInterpolationInterpolate(B6Minterpolation,R244,TRUE)</f>
        <v>#VALUE!</v>
      </c>
    </row>
    <row r="245" spans="18:21" x14ac:dyDescent="0.2">
      <c r="R245" s="1021">
        <f>_xll.qlCalendarAdvance(Calendar,R244,"1D","f")</f>
        <v>42530</v>
      </c>
      <c r="S245" s="1020">
        <f>_xll.qlCalendarAdvance(Calendar,R245,$F$1,"mf",,Trigger)</f>
        <v>42713</v>
      </c>
      <c r="T245" s="1019">
        <f>_xll.qlDayCounterYearFraction(DayCounter,R245,S245,,,Trigger)</f>
        <v>0.50136986301369868</v>
      </c>
      <c r="U245" s="1018" t="e">
        <f>_xll.qlInterpolationInterpolate(B6Minterpolation,R245,TRUE)</f>
        <v>#VALUE!</v>
      </c>
    </row>
    <row r="246" spans="18:21" x14ac:dyDescent="0.2">
      <c r="R246" s="1021">
        <f>_xll.qlCalendarAdvance(Calendar,R245,"1D","f")</f>
        <v>42531</v>
      </c>
      <c r="S246" s="1020">
        <f>_xll.qlCalendarAdvance(Calendar,R246,$F$1,"mf",,Trigger)</f>
        <v>42716</v>
      </c>
      <c r="T246" s="1019">
        <f>_xll.qlDayCounterYearFraction(DayCounter,R246,S246,,,Trigger)</f>
        <v>0.50684931506849318</v>
      </c>
      <c r="U246" s="1018" t="e">
        <f>_xll.qlInterpolationInterpolate(B6Minterpolation,R246,TRUE)</f>
        <v>#VALUE!</v>
      </c>
    </row>
    <row r="247" spans="18:21" x14ac:dyDescent="0.2">
      <c r="R247" s="1021">
        <f>_xll.qlCalendarAdvance(Calendar,R246,"1D","f")</f>
        <v>42534</v>
      </c>
      <c r="S247" s="1020">
        <f>_xll.qlCalendarAdvance(Calendar,R247,$F$1,"mf",,Trigger)</f>
        <v>42717</v>
      </c>
      <c r="T247" s="1019">
        <f>_xll.qlDayCounterYearFraction(DayCounter,R247,S247,,,Trigger)</f>
        <v>0.50136986301369868</v>
      </c>
      <c r="U247" s="1018" t="e">
        <f>_xll.qlInterpolationInterpolate(B6Minterpolation,R247,TRUE)</f>
        <v>#VALUE!</v>
      </c>
    </row>
    <row r="248" spans="18:21" x14ac:dyDescent="0.2">
      <c r="R248" s="1021">
        <f>_xll.qlCalendarAdvance(Calendar,R247,"1D","f")</f>
        <v>42535</v>
      </c>
      <c r="S248" s="1020">
        <f>_xll.qlCalendarAdvance(Calendar,R248,$F$1,"mf",,Trigger)</f>
        <v>42718</v>
      </c>
      <c r="T248" s="1019">
        <f>_xll.qlDayCounterYearFraction(DayCounter,R248,S248,,,Trigger)</f>
        <v>0.50136986301369868</v>
      </c>
      <c r="U248" s="1018" t="e">
        <f>_xll.qlInterpolationInterpolate(B6Minterpolation,R248,TRUE)</f>
        <v>#VALUE!</v>
      </c>
    </row>
    <row r="249" spans="18:21" x14ac:dyDescent="0.2">
      <c r="R249" s="1021">
        <f>_xll.qlCalendarAdvance(Calendar,R248,"1D","f")</f>
        <v>42536</v>
      </c>
      <c r="S249" s="1020">
        <f>_xll.qlCalendarAdvance(Calendar,R249,$F$1,"mf",,Trigger)</f>
        <v>42719</v>
      </c>
      <c r="T249" s="1019">
        <f>_xll.qlDayCounterYearFraction(DayCounter,R249,S249,,,Trigger)</f>
        <v>0.50136986301369868</v>
      </c>
      <c r="U249" s="1018" t="e">
        <f>_xll.qlInterpolationInterpolate(B6Minterpolation,R249,TRUE)</f>
        <v>#VALUE!</v>
      </c>
    </row>
    <row r="250" spans="18:21" x14ac:dyDescent="0.2">
      <c r="R250" s="1021">
        <f>_xll.qlCalendarAdvance(Calendar,R249,"1D","f")</f>
        <v>42537</v>
      </c>
      <c r="S250" s="1020">
        <f>_xll.qlCalendarAdvance(Calendar,R250,$F$1,"mf",,Trigger)</f>
        <v>42720</v>
      </c>
      <c r="T250" s="1019">
        <f>_xll.qlDayCounterYearFraction(DayCounter,R250,S250,,,Trigger)</f>
        <v>0.50136986301369868</v>
      </c>
      <c r="U250" s="1018" t="e">
        <f>_xll.qlInterpolationInterpolate(B6Minterpolation,R250,TRUE)</f>
        <v>#VALUE!</v>
      </c>
    </row>
    <row r="251" spans="18:21" x14ac:dyDescent="0.2">
      <c r="R251" s="1021">
        <f>_xll.qlCalendarAdvance(Calendar,R250,"1D","f")</f>
        <v>42538</v>
      </c>
      <c r="S251" s="1020">
        <f>_xll.qlCalendarAdvance(Calendar,R251,$F$1,"mf",,Trigger)</f>
        <v>42723</v>
      </c>
      <c r="T251" s="1019">
        <f>_xll.qlDayCounterYearFraction(DayCounter,R251,S251,,,Trigger)</f>
        <v>0.50684931506849318</v>
      </c>
      <c r="U251" s="1018" t="e">
        <f>_xll.qlInterpolationInterpolate(B6Minterpolation,R251,TRUE)</f>
        <v>#VALUE!</v>
      </c>
    </row>
    <row r="252" spans="18:21" x14ac:dyDescent="0.2">
      <c r="R252" s="1021">
        <f>_xll.qlCalendarAdvance(Calendar,R251,"1D","f")</f>
        <v>42541</v>
      </c>
      <c r="S252" s="1020">
        <f>_xll.qlCalendarAdvance(Calendar,R252,$F$1,"mf",,Trigger)</f>
        <v>42724</v>
      </c>
      <c r="T252" s="1019">
        <f>_xll.qlDayCounterYearFraction(DayCounter,R252,S252,,,Trigger)</f>
        <v>0.50136986301369868</v>
      </c>
      <c r="U252" s="1018" t="e">
        <f>_xll.qlInterpolationInterpolate(B6Minterpolation,R252,TRUE)</f>
        <v>#VALUE!</v>
      </c>
    </row>
    <row r="253" spans="18:21" x14ac:dyDescent="0.2">
      <c r="R253" s="1021">
        <f>_xll.qlCalendarAdvance(Calendar,R252,"1D","f")</f>
        <v>42542</v>
      </c>
      <c r="S253" s="1020">
        <f>_xll.qlCalendarAdvance(Calendar,R253,$F$1,"mf",,Trigger)</f>
        <v>42725</v>
      </c>
      <c r="T253" s="1019">
        <f>_xll.qlDayCounterYearFraction(DayCounter,R253,S253,,,Trigger)</f>
        <v>0.50136986301369868</v>
      </c>
      <c r="U253" s="1018" t="e">
        <f>_xll.qlInterpolationInterpolate(B6Minterpolation,R253,TRUE)</f>
        <v>#VALUE!</v>
      </c>
    </row>
    <row r="254" spans="18:21" x14ac:dyDescent="0.2">
      <c r="R254" s="1021">
        <f>_xll.qlCalendarAdvance(Calendar,R253,"1D","f")</f>
        <v>42543</v>
      </c>
      <c r="S254" s="1020">
        <f>_xll.qlCalendarAdvance(Calendar,R254,$F$1,"mf",,Trigger)</f>
        <v>42726</v>
      </c>
      <c r="T254" s="1019">
        <f>_xll.qlDayCounterYearFraction(DayCounter,R254,S254,,,Trigger)</f>
        <v>0.50136986301369868</v>
      </c>
      <c r="U254" s="1018" t="e">
        <f>_xll.qlInterpolationInterpolate(B6Minterpolation,R254,TRUE)</f>
        <v>#VALUE!</v>
      </c>
    </row>
    <row r="255" spans="18:21" x14ac:dyDescent="0.2">
      <c r="R255" s="1021">
        <f>_xll.qlCalendarAdvance(Calendar,R254,"1D","f")</f>
        <v>42544</v>
      </c>
      <c r="S255" s="1020">
        <f>_xll.qlCalendarAdvance(Calendar,R255,$F$1,"mf",,Trigger)</f>
        <v>42727</v>
      </c>
      <c r="T255" s="1019">
        <f>_xll.qlDayCounterYearFraction(DayCounter,R255,S255,,,Trigger)</f>
        <v>0.50136986301369868</v>
      </c>
      <c r="U255" s="1018" t="e">
        <f>_xll.qlInterpolationInterpolate(B6Minterpolation,R255,TRUE)</f>
        <v>#VALUE!</v>
      </c>
    </row>
    <row r="256" spans="18:21" x14ac:dyDescent="0.2">
      <c r="R256" s="1021">
        <f>_xll.qlCalendarAdvance(Calendar,R255,"1D","f")</f>
        <v>42545</v>
      </c>
      <c r="S256" s="1020">
        <f>_xll.qlCalendarAdvance(Calendar,R256,$F$1,"mf",,Trigger)</f>
        <v>42732</v>
      </c>
      <c r="T256" s="1019">
        <f>_xll.qlDayCounterYearFraction(DayCounter,R256,S256,,,Trigger)</f>
        <v>0.51232876712328768</v>
      </c>
      <c r="U256" s="1018" t="e">
        <f>_xll.qlInterpolationInterpolate(B6Minterpolation,R256,TRUE)</f>
        <v>#VALUE!</v>
      </c>
    </row>
    <row r="257" spans="18:21" x14ac:dyDescent="0.2">
      <c r="R257" s="1021">
        <f>_xll.qlCalendarAdvance(Calendar,R256,"1D","f")</f>
        <v>42548</v>
      </c>
      <c r="S257" s="1020">
        <f>_xll.qlCalendarAdvance(Calendar,R257,$F$1,"mf",,Trigger)</f>
        <v>42732</v>
      </c>
      <c r="T257" s="1019">
        <f>_xll.qlDayCounterYearFraction(DayCounter,R257,S257,,,Trigger)</f>
        <v>0.50410958904109593</v>
      </c>
      <c r="U257" s="1018" t="e">
        <f>_xll.qlInterpolationInterpolate(B6Minterpolation,R257,TRUE)</f>
        <v>#VALUE!</v>
      </c>
    </row>
    <row r="258" spans="18:21" x14ac:dyDescent="0.2">
      <c r="R258" s="1021">
        <f>_xll.qlCalendarAdvance(Calendar,R257,"1D","f")</f>
        <v>42549</v>
      </c>
      <c r="S258" s="1020">
        <f>_xll.qlCalendarAdvance(Calendar,R258,$F$1,"mf",,Trigger)</f>
        <v>42732</v>
      </c>
      <c r="T258" s="1019">
        <f>_xll.qlDayCounterYearFraction(DayCounter,R258,S258,,,Trigger)</f>
        <v>0.50136986301369868</v>
      </c>
      <c r="U258" s="1018" t="e">
        <f>_xll.qlInterpolationInterpolate(B6Minterpolation,R258,TRUE)</f>
        <v>#VALUE!</v>
      </c>
    </row>
    <row r="259" spans="18:21" x14ac:dyDescent="0.2">
      <c r="R259" s="1021">
        <f>_xll.qlCalendarAdvance(Calendar,R258,"1D","f")</f>
        <v>42550</v>
      </c>
      <c r="S259" s="1020">
        <f>_xll.qlCalendarAdvance(Calendar,R259,$F$1,"mf",,Trigger)</f>
        <v>42733</v>
      </c>
      <c r="T259" s="1019">
        <f>_xll.qlDayCounterYearFraction(DayCounter,R259,S259,,,Trigger)</f>
        <v>0.50136986301369868</v>
      </c>
      <c r="U259" s="1018" t="e">
        <f>_xll.qlInterpolationInterpolate(B6Minterpolation,R259,TRUE)</f>
        <v>#VALUE!</v>
      </c>
    </row>
    <row r="260" spans="18:21" x14ac:dyDescent="0.2">
      <c r="R260" s="1021">
        <f>_xll.qlCalendarAdvance(Calendar,R259,"1D","f")</f>
        <v>42551</v>
      </c>
      <c r="S260" s="1020">
        <f>_xll.qlCalendarAdvance(Calendar,R260,$F$1,"mf",,Trigger)</f>
        <v>42734</v>
      </c>
      <c r="T260" s="1019">
        <f>_xll.qlDayCounterYearFraction(DayCounter,R260,S260,,,Trigger)</f>
        <v>0.50136986301369868</v>
      </c>
      <c r="U260" s="1018" t="e">
        <f>_xll.qlInterpolationInterpolate(B6Minterpolation,R260,TRUE)</f>
        <v>#VALUE!</v>
      </c>
    </row>
    <row r="261" spans="18:21" x14ac:dyDescent="0.2">
      <c r="R261" s="1021">
        <f>_xll.qlCalendarAdvance(Calendar,R260,"1D","f")</f>
        <v>42552</v>
      </c>
      <c r="S261" s="1020">
        <f>_xll.qlCalendarAdvance(Calendar,R261,$F$1,"mf",,Trigger)</f>
        <v>42738</v>
      </c>
      <c r="T261" s="1019">
        <f>_xll.qlDayCounterYearFraction(DayCounter,R261,S261,,,Trigger)</f>
        <v>0.50958904109589043</v>
      </c>
      <c r="U261" s="1018" t="e">
        <f>_xll.qlInterpolationInterpolate(B6Minterpolation,R261,TRUE)</f>
        <v>#VALUE!</v>
      </c>
    </row>
    <row r="262" spans="18:21" x14ac:dyDescent="0.2">
      <c r="R262" s="1017">
        <f>_xll.qlCalendarAdvance(Calendar,R261,"1D","f")</f>
        <v>42555</v>
      </c>
      <c r="S262" s="1016">
        <f>_xll.qlCalendarAdvance(Calendar,R262,$F$1,"mf",,Trigger)</f>
        <v>42739</v>
      </c>
      <c r="T262" s="1015">
        <f>_xll.qlDayCounterYearFraction(DayCounter,R262,S262,,,Trigger)</f>
        <v>0.50410958904109593</v>
      </c>
      <c r="U262" s="1014" t="e">
        <f>_xll.qlInterpolationInterpolate(B6Minterpolation,R262,TRUE)</f>
        <v>#VALUE!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536"/>
  <sheetViews>
    <sheetView showGridLines="0" topLeftCell="B1" workbookViewId="0">
      <selection activeCell="G1" sqref="G1"/>
    </sheetView>
  </sheetViews>
  <sheetFormatPr defaultRowHeight="11.25" outlineLevelCol="1" x14ac:dyDescent="0.2"/>
  <cols>
    <col min="1" max="1" width="0" style="1011" hidden="1" customWidth="1"/>
    <col min="2" max="2" width="2.7109375" style="1010" customWidth="1"/>
    <col min="3" max="3" width="2" style="1010" customWidth="1"/>
    <col min="4" max="4" width="2.7109375" style="1010" customWidth="1"/>
    <col min="5" max="5" width="26.42578125" style="1010" customWidth="1"/>
    <col min="6" max="7" width="17.28515625" style="1010" bestFit="1" customWidth="1"/>
    <col min="8" max="8" width="7" style="1010" bestFit="1" customWidth="1"/>
    <col min="9" max="9" width="10" style="1010" bestFit="1" customWidth="1"/>
    <col min="10" max="11" width="12.140625" style="1010" hidden="1" customWidth="1" outlineLevel="1"/>
    <col min="12" max="12" width="9" style="1010" bestFit="1" customWidth="1" collapsed="1"/>
    <col min="13" max="13" width="8" style="1010" bestFit="1" customWidth="1"/>
    <col min="14" max="14" width="8.85546875" style="1010" customWidth="1"/>
    <col min="15" max="15" width="8" style="1010" customWidth="1"/>
    <col min="16" max="16" width="6" style="1010" bestFit="1" customWidth="1"/>
    <col min="17" max="17" width="8" style="1010" customWidth="1"/>
    <col min="18" max="18" width="9.7109375" style="1010" customWidth="1"/>
    <col min="19" max="19" width="17.28515625" style="1010" bestFit="1" customWidth="1"/>
    <col min="20" max="20" width="17.28515625" style="1010" customWidth="1"/>
    <col min="21" max="21" width="7" style="1010" bestFit="1" customWidth="1"/>
    <col min="22" max="22" width="8" style="1010" bestFit="1" customWidth="1"/>
    <col min="23" max="23" width="15.28515625" style="1010" bestFit="1" customWidth="1"/>
    <col min="24" max="25" width="13.140625" style="1010" bestFit="1" customWidth="1"/>
    <col min="26" max="26" width="9.140625" style="1010"/>
    <col min="27" max="27" width="12.140625" style="1010" bestFit="1" customWidth="1"/>
    <col min="28" max="28" width="13.140625" style="1010" bestFit="1" customWidth="1"/>
    <col min="29" max="16384" width="9.140625" style="1010"/>
  </cols>
  <sheetData>
    <row r="1" spans="1:28" x14ac:dyDescent="0.2">
      <c r="F1" s="1057" t="s">
        <v>430</v>
      </c>
      <c r="G1" s="1056" t="s">
        <v>90</v>
      </c>
      <c r="M1" s="1010" t="s">
        <v>431</v>
      </c>
      <c r="N1" s="1010">
        <v>7</v>
      </c>
      <c r="O1" s="1061" t="e">
        <f>_xll.qlInterpolation(,interpolator3M,_xll.ohFilter(F4:F16,N4:N16),_xll.ohFilter(M4:M16,N4:N16))</f>
        <v>#NUM!</v>
      </c>
    </row>
    <row r="2" spans="1:28" ht="26.25" customHeight="1" x14ac:dyDescent="0.2">
      <c r="E2" s="1054" t="str">
        <f>G1&amp;" Instruments"</f>
        <v>3M Instruments</v>
      </c>
      <c r="F2" s="1054" t="s">
        <v>422</v>
      </c>
      <c r="G2" s="1054" t="s">
        <v>421</v>
      </c>
      <c r="H2" s="1054" t="s">
        <v>420</v>
      </c>
      <c r="I2" s="1054" t="str">
        <f>G1&amp;" Market quote"</f>
        <v>3M Market quote</v>
      </c>
      <c r="J2" s="1054" t="s">
        <v>428</v>
      </c>
      <c r="K2" s="1054" t="s">
        <v>427</v>
      </c>
      <c r="L2" s="1054" t="s">
        <v>426</v>
      </c>
      <c r="M2" s="1054" t="s">
        <v>425</v>
      </c>
      <c r="N2" s="1054" t="s">
        <v>424</v>
      </c>
      <c r="O2" s="1054" t="s">
        <v>419</v>
      </c>
      <c r="P2" s="1054" t="s">
        <v>423</v>
      </c>
      <c r="Q2" s="1054" t="s">
        <v>67</v>
      </c>
      <c r="S2" s="1054" t="s">
        <v>422</v>
      </c>
      <c r="T2" s="1055" t="s">
        <v>421</v>
      </c>
      <c r="U2" s="1055" t="s">
        <v>420</v>
      </c>
      <c r="V2" s="1055" t="s">
        <v>419</v>
      </c>
    </row>
    <row r="3" spans="1:28" ht="11.25" customHeight="1" x14ac:dyDescent="0.2">
      <c r="E3" s="1049" t="s">
        <v>418</v>
      </c>
      <c r="F3" s="1048" t="e">
        <f>_xll.qlCalendarAdvance(Calendar,_xll.qlLastFixingQuoteReferenceDate(E4),_xll.qlInterestRateIndexFixingDays(PROPER(Currency)&amp;IborType&amp;$G$1)&amp;"D","f",,LastFixingsTrigger)</f>
        <v>#NUM!</v>
      </c>
      <c r="G3" s="1048"/>
      <c r="H3" s="1047"/>
      <c r="I3" s="1045"/>
      <c r="J3" s="1046"/>
      <c r="K3" s="1046"/>
      <c r="L3" s="1045"/>
      <c r="M3" s="1045"/>
      <c r="N3" s="1044"/>
      <c r="O3" s="1043"/>
      <c r="P3" s="1042"/>
      <c r="Q3" s="1060"/>
      <c r="S3" s="1021">
        <f>F4</f>
        <v>42180</v>
      </c>
      <c r="T3" s="1021">
        <f>_xll.qlCalendarAdvance(Calendar,S3,$G$1,"mf",,Trigger)</f>
        <v>42272</v>
      </c>
      <c r="U3" s="1037">
        <f>_xll.qlDayCounterYearFraction(DayCounter,S3,T3,,,Trigger)</f>
        <v>0.25205479452054796</v>
      </c>
      <c r="V3" s="1034" t="e">
        <f>_xll.qlInterpolationInterpolate(B3Minterpolation,S3,TRUE)</f>
        <v>#VALUE!</v>
      </c>
      <c r="AA3" s="1022"/>
      <c r="AB3" s="1022"/>
    </row>
    <row r="4" spans="1:28" ht="11.25" customHeight="1" x14ac:dyDescent="0.2">
      <c r="E4" s="1049" t="str">
        <f>PROPER(Currency&amp;IborType)&amp;G1&amp;"LastFixing"&amp;QuoteSuffix</f>
        <v>Gbplibor3MLastFixing_Quote</v>
      </c>
      <c r="F4" s="1048">
        <f>SettlementDate</f>
        <v>42180</v>
      </c>
      <c r="G4" s="1048">
        <f>_xll.qlCalendarAdvance(Calendar,F4,G1,"mf",,Trigger)</f>
        <v>42272</v>
      </c>
      <c r="H4" s="1047">
        <f>_xll.qlDayCounterYearFraction(DayCounter,F4,G4,,,Trigger)</f>
        <v>0.25205479452054796</v>
      </c>
      <c r="I4" s="1045" t="e">
        <f>_xll.qlQuoteValue(E4,LastFixingsTrigger)</f>
        <v>#NUM!</v>
      </c>
      <c r="J4" s="1046" t="e">
        <f>_xll.qlYieldTSDiscount(Discounting,F4,,AllTriggers)</f>
        <v>#NUM!</v>
      </c>
      <c r="K4" s="1046" t="e">
        <f>_xll.qlYieldTSDiscount(Discounting,G4,,AllTriggers)</f>
        <v>#NUM!</v>
      </c>
      <c r="L4" s="1045" t="e">
        <f t="shared" ref="L4:L16" si="0">(J4/K4-1)/H4</f>
        <v>#NUM!</v>
      </c>
      <c r="M4" s="1045" t="e">
        <f t="shared" ref="M4:M16" si="1">I4-L4</f>
        <v>#NUM!</v>
      </c>
      <c r="N4" s="1044" t="b">
        <v>1</v>
      </c>
      <c r="O4" s="1043" t="e">
        <f>_xll.qlInterpolationInterpolate(B3Minterpolation,F4,TRUE,Trigger)</f>
        <v>#VALUE!</v>
      </c>
      <c r="P4" s="1042" t="e">
        <f t="shared" ref="P4:P16" si="2">(M4-O4)*10000</f>
        <v>#NUM!</v>
      </c>
      <c r="Q4" s="1060" t="e">
        <f t="shared" ref="Q4:Q16" si="3">LN((1+I4*H4)/(1+L4*H4))</f>
        <v>#NUM!</v>
      </c>
      <c r="S4" s="1021">
        <f>_xll.qlCalendarAdvance(Calendar,S3,"1D","f")</f>
        <v>42181</v>
      </c>
      <c r="T4" s="1021">
        <f>_xll.qlCalendarAdvance(Calendar,S4,$G$1,"mf",,Trigger)</f>
        <v>42275</v>
      </c>
      <c r="U4" s="1037">
        <f>_xll.qlDayCounterYearFraction(DayCounter,S4,T4,,,Trigger)</f>
        <v>0.25753424657534246</v>
      </c>
      <c r="V4" s="1034" t="e">
        <f>_xll.qlInterpolationInterpolate(B3Minterpolation,S4,TRUE)</f>
        <v>#VALUE!</v>
      </c>
      <c r="AA4" s="1022"/>
      <c r="AB4" s="1022"/>
    </row>
    <row r="5" spans="1:28" ht="11.25" customHeight="1" x14ac:dyDescent="0.2">
      <c r="A5" s="1011" t="b">
        <v>0</v>
      </c>
      <c r="B5" s="1010">
        <v>1</v>
      </c>
      <c r="C5" s="1010" t="s">
        <v>417</v>
      </c>
      <c r="D5" s="1010">
        <f>B5+SUBSTITUTE($G$1,"M","")</f>
        <v>4</v>
      </c>
      <c r="E5" s="1038" t="str">
        <f>Currency&amp;B5&amp;C5&amp;D5&amp;"F"&amp;QuoteSuffix</f>
        <v>GBP1x4F_Quote</v>
      </c>
      <c r="F5" s="1021">
        <f>_xll.qlCalendarAdvance("target",SettlementDate,B5&amp;"M","mf",,Trigger)</f>
        <v>42212</v>
      </c>
      <c r="G5" s="1021">
        <f>_xll.qlCalendarAdvance(Calendar,F5,$G$1,"mf",,Trigger)</f>
        <v>42304</v>
      </c>
      <c r="H5" s="1037">
        <f>_xll.qlDayCounterYearFraction(DayCounter,F5,G5,,,Trigger)</f>
        <v>0.25205479452054796</v>
      </c>
      <c r="I5" s="1034" t="e">
        <f>_xll.qlQuoteValue(E5,AllTriggers)</f>
        <v>#NUM!</v>
      </c>
      <c r="J5" s="1036" t="e">
        <f>_xll.qlYieldTSDiscount(Discounting,F5,,AllTriggers)</f>
        <v>#NUM!</v>
      </c>
      <c r="K5" s="1036" t="e">
        <f>_xll.qlYieldTSDiscount(Discounting,G5,,AllTriggers)</f>
        <v>#NUM!</v>
      </c>
      <c r="L5" s="1034" t="e">
        <f t="shared" si="0"/>
        <v>#NUM!</v>
      </c>
      <c r="M5" s="1034" t="e">
        <f t="shared" si="1"/>
        <v>#NUM!</v>
      </c>
      <c r="N5" s="1035" t="b">
        <f>IF(OR(ABS(_xll.qlIMMNextDate(F5,A5)-F5&lt;$N$1),ABS(_xll.qlIMMNextDate(F5-$N$1,A5)-F5&lt;$N$1)),FALSE,TRUE)</f>
        <v>1</v>
      </c>
      <c r="O5" s="1034" t="e">
        <f>_xll.qlInterpolationInterpolate(B3Minterpolation,F5,TRUE,Trigger)</f>
        <v>#VALUE!</v>
      </c>
      <c r="P5" s="1033" t="e">
        <f t="shared" si="2"/>
        <v>#NUM!</v>
      </c>
      <c r="Q5" s="1018" t="e">
        <f t="shared" si="3"/>
        <v>#NUM!</v>
      </c>
      <c r="S5" s="1021">
        <f>_xll.qlCalendarAdvance(Calendar,S4,"1D","f")</f>
        <v>42184</v>
      </c>
      <c r="T5" s="1021">
        <f>_xll.qlCalendarAdvance(Calendar,S5,$G$1,"mf",,Trigger)</f>
        <v>42276</v>
      </c>
      <c r="U5" s="1037">
        <f>_xll.qlDayCounterYearFraction(DayCounter,S5,T5,,,Trigger)</f>
        <v>0.25205479452054796</v>
      </c>
      <c r="V5" s="1034" t="e">
        <f>_xll.qlInterpolationInterpolate(B3Minterpolation,S5,TRUE)</f>
        <v>#VALUE!</v>
      </c>
      <c r="AA5" s="1022"/>
      <c r="AB5" s="1022"/>
    </row>
    <row r="6" spans="1:28" ht="11.25" customHeight="1" x14ac:dyDescent="0.2">
      <c r="A6" s="1011" t="b">
        <v>1</v>
      </c>
      <c r="B6" s="1010">
        <v>2</v>
      </c>
      <c r="C6" s="1010" t="s">
        <v>417</v>
      </c>
      <c r="D6" s="1010">
        <f>B6+SUBSTITUTE($G$1,"M","")</f>
        <v>5</v>
      </c>
      <c r="E6" s="1038" t="str">
        <f>Currency&amp;B6&amp;C6&amp;D6&amp;"F"&amp;QuoteSuffix</f>
        <v>GBP2x5F_Quote</v>
      </c>
      <c r="F6" s="1021">
        <f>_xll.qlCalendarAdvance("target",SettlementDate,B6&amp;"M","mf",,Trigger)</f>
        <v>42241</v>
      </c>
      <c r="G6" s="1021">
        <f>_xll.qlCalendarAdvance(Calendar,F6,$G$1,"mf",,Trigger)</f>
        <v>42333</v>
      </c>
      <c r="H6" s="1037">
        <f>_xll.qlDayCounterYearFraction(DayCounter,F6,G6,,,Trigger)</f>
        <v>0.25205479452054796</v>
      </c>
      <c r="I6" s="1034" t="e">
        <f>_xll.qlQuoteValue(E6,AllTriggers)</f>
        <v>#NUM!</v>
      </c>
      <c r="J6" s="1036" t="e">
        <f>_xll.qlYieldTSDiscount(Discounting,F6,,AllTriggers)</f>
        <v>#NUM!</v>
      </c>
      <c r="K6" s="1036" t="e">
        <f>_xll.qlYieldTSDiscount(Discounting,G6,,AllTriggers)</f>
        <v>#NUM!</v>
      </c>
      <c r="L6" s="1034" t="e">
        <f t="shared" si="0"/>
        <v>#NUM!</v>
      </c>
      <c r="M6" s="1034" t="e">
        <f t="shared" si="1"/>
        <v>#NUM!</v>
      </c>
      <c r="N6" s="1035" t="b">
        <v>0</v>
      </c>
      <c r="O6" s="1034" t="e">
        <f>_xll.qlInterpolationInterpolate(B3Minterpolation,F6,TRUE,Trigger)</f>
        <v>#VALUE!</v>
      </c>
      <c r="P6" s="1033" t="e">
        <f t="shared" si="2"/>
        <v>#NUM!</v>
      </c>
      <c r="Q6" s="1018" t="e">
        <f t="shared" si="3"/>
        <v>#NUM!</v>
      </c>
      <c r="S6" s="1021">
        <f>_xll.qlCalendarAdvance(Calendar,S5,"1D","f")</f>
        <v>42185</v>
      </c>
      <c r="T6" s="1021">
        <f>_xll.qlCalendarAdvance(Calendar,S6,$G$1,"mf",,Trigger)</f>
        <v>42277</v>
      </c>
      <c r="U6" s="1037">
        <f>_xll.qlDayCounterYearFraction(DayCounter,S6,T6,,,Trigger)</f>
        <v>0.25205479452054796</v>
      </c>
      <c r="V6" s="1034" t="e">
        <f>_xll.qlInterpolationInterpolate(B3Minterpolation,S6,TRUE)</f>
        <v>#VALUE!</v>
      </c>
      <c r="AA6" s="1022"/>
      <c r="AB6" s="1022"/>
    </row>
    <row r="7" spans="1:28" ht="11.25" customHeight="1" x14ac:dyDescent="0.2">
      <c r="A7" s="1011" t="b">
        <v>1</v>
      </c>
      <c r="B7" s="1010">
        <v>3</v>
      </c>
      <c r="C7" s="1010" t="s">
        <v>417</v>
      </c>
      <c r="D7" s="1010">
        <f>B7+SUBSTITUTE($G$1,"M","")</f>
        <v>6</v>
      </c>
      <c r="E7" s="1031" t="str">
        <f>Currency&amp;B7&amp;C7&amp;D7&amp;"F"&amp;QuoteSuffix</f>
        <v>GBP3x6F_Quote</v>
      </c>
      <c r="F7" s="1017">
        <f>_xll.qlCalendarAdvance("target",SettlementDate,B7&amp;"M","mf",,Trigger)</f>
        <v>42272</v>
      </c>
      <c r="G7" s="1017">
        <f>_xll.qlCalendarAdvance(Calendar,F7,$G$1,"mf",,Trigger)</f>
        <v>42367</v>
      </c>
      <c r="H7" s="1030">
        <f>_xll.qlDayCounterYearFraction(DayCounter,F7,G7,,,Trigger)</f>
        <v>0.26027397260273971</v>
      </c>
      <c r="I7" s="1027" t="e">
        <f>_xll.qlQuoteValue(E7,AllTriggers)</f>
        <v>#NUM!</v>
      </c>
      <c r="J7" s="1029" t="e">
        <f>_xll.qlYieldTSDiscount(Discounting,F7,,AllTriggers)</f>
        <v>#NUM!</v>
      </c>
      <c r="K7" s="1029" t="e">
        <f>_xll.qlYieldTSDiscount(Discounting,G7,,AllTriggers)</f>
        <v>#NUM!</v>
      </c>
      <c r="L7" s="1027" t="e">
        <f t="shared" si="0"/>
        <v>#NUM!</v>
      </c>
      <c r="M7" s="1027" t="e">
        <f t="shared" si="1"/>
        <v>#NUM!</v>
      </c>
      <c r="N7" s="1028" t="b">
        <v>0</v>
      </c>
      <c r="O7" s="1027" t="e">
        <f>_xll.qlInterpolationInterpolate(B3Minterpolation,F7,TRUE,Trigger)</f>
        <v>#VALUE!</v>
      </c>
      <c r="P7" s="1026" t="e">
        <f t="shared" si="2"/>
        <v>#NUM!</v>
      </c>
      <c r="Q7" s="1014" t="e">
        <f t="shared" si="3"/>
        <v>#NUM!</v>
      </c>
      <c r="S7" s="1021">
        <f>_xll.qlCalendarAdvance(Calendar,S6,"1D","f")</f>
        <v>42186</v>
      </c>
      <c r="T7" s="1021">
        <f>_xll.qlCalendarAdvance(Calendar,S7,$G$1,"mf",,Trigger)</f>
        <v>42278</v>
      </c>
      <c r="U7" s="1037">
        <f>_xll.qlDayCounterYearFraction(DayCounter,S7,T7,,,Trigger)</f>
        <v>0.25205479452054796</v>
      </c>
      <c r="V7" s="1034" t="e">
        <f>_xll.qlInterpolationInterpolate(B3Minterpolation,S7,TRUE)</f>
        <v>#VALUE!</v>
      </c>
      <c r="AA7" s="1022"/>
      <c r="AB7" s="1022"/>
    </row>
    <row r="8" spans="1:28" ht="11.25" customHeight="1" x14ac:dyDescent="0.2">
      <c r="D8" s="1010" t="str">
        <f>_xll.qlIMMNextCode(SettlementDate,TRUE)</f>
        <v>U5</v>
      </c>
      <c r="E8" s="1038" t="str">
        <f t="shared" ref="E8:E16" si="4">Currency&amp;"FUT"&amp;"3M"&amp;D8&amp;QuoteSuffix</f>
        <v>GBPFUT3MU5_Quote</v>
      </c>
      <c r="F8" s="1021">
        <f>_xll.qlIMMdate(D8,$F$4,Trigger)</f>
        <v>42263</v>
      </c>
      <c r="G8" s="1021">
        <f>_xll.qlCalendarAdvance(Calendar,F8,$G$1,"mf",,Trigger)</f>
        <v>42354</v>
      </c>
      <c r="H8" s="1037">
        <f>_xll.qlDayCounterYearFraction(DayCounter,F8,G8,,,Trigger)</f>
        <v>0.24931506849315069</v>
      </c>
      <c r="I8" s="1034" t="e">
        <f>1-_xll.qlQuoteValue(E8,AllTriggers)/100</f>
        <v>#NUM!</v>
      </c>
      <c r="J8" s="1036" t="e">
        <f>_xll.qlYieldTSDiscount(Discounting,F8,,AllTriggers)</f>
        <v>#NUM!</v>
      </c>
      <c r="K8" s="1036" t="e">
        <f>_xll.qlYieldTSDiscount(Discounting,G8,,AllTriggers)</f>
        <v>#NUM!</v>
      </c>
      <c r="L8" s="1034" t="e">
        <f t="shared" si="0"/>
        <v>#NUM!</v>
      </c>
      <c r="M8" s="1034" t="e">
        <f t="shared" si="1"/>
        <v>#NUM!</v>
      </c>
      <c r="N8" s="1035" t="b">
        <v>1</v>
      </c>
      <c r="O8" s="1034" t="e">
        <f>_xll.qlInterpolationInterpolate(B3Minterpolation,F8,TRUE,Trigger)</f>
        <v>#VALUE!</v>
      </c>
      <c r="P8" s="1033" t="e">
        <f t="shared" si="2"/>
        <v>#NUM!</v>
      </c>
      <c r="Q8" s="1018" t="e">
        <f t="shared" si="3"/>
        <v>#NUM!</v>
      </c>
      <c r="S8" s="1021">
        <f>_xll.qlCalendarAdvance(Calendar,S7,"1D","f")</f>
        <v>42187</v>
      </c>
      <c r="T8" s="1021">
        <f>_xll.qlCalendarAdvance(Calendar,S8,$G$1,"mf",,Trigger)</f>
        <v>42279</v>
      </c>
      <c r="U8" s="1037">
        <f>_xll.qlDayCounterYearFraction(DayCounter,S8,T8,,,Trigger)</f>
        <v>0.25205479452054796</v>
      </c>
      <c r="V8" s="1034" t="e">
        <f>_xll.qlInterpolationInterpolate(B3Minterpolation,S8,TRUE)</f>
        <v>#VALUE!</v>
      </c>
      <c r="AA8" s="1022"/>
      <c r="AB8" s="1022"/>
    </row>
    <row r="9" spans="1:28" ht="11.25" customHeight="1" x14ac:dyDescent="0.2">
      <c r="D9" s="1010" t="str">
        <f>_xll.qlIMMNextCode($F$8,TRUE)</f>
        <v>Z5</v>
      </c>
      <c r="E9" s="1038" t="str">
        <f t="shared" si="4"/>
        <v>GBPFUT3MZ5_Quote</v>
      </c>
      <c r="F9" s="1021">
        <f>_xll.qlIMMdate(D9,$F$4,Trigger)</f>
        <v>42354</v>
      </c>
      <c r="G9" s="1021">
        <f>_xll.qlCalendarAdvance(Calendar,F9,$G$1,"mf",,Trigger)</f>
        <v>42445</v>
      </c>
      <c r="H9" s="1037">
        <f>_xll.qlDayCounterYearFraction(DayCounter,F9,G9,,,Trigger)</f>
        <v>0.24931506849315069</v>
      </c>
      <c r="I9" s="1034" t="e">
        <f>1-_xll.qlQuoteValue(E9,AllTriggers)/100</f>
        <v>#NUM!</v>
      </c>
      <c r="J9" s="1036" t="e">
        <f>_xll.qlYieldTSDiscount(Discounting,F9,,AllTriggers)</f>
        <v>#NUM!</v>
      </c>
      <c r="K9" s="1036" t="e">
        <f>_xll.qlYieldTSDiscount(Discounting,G9,,AllTriggers)</f>
        <v>#NUM!</v>
      </c>
      <c r="L9" s="1034" t="e">
        <f t="shared" si="0"/>
        <v>#NUM!</v>
      </c>
      <c r="M9" s="1034" t="e">
        <f t="shared" si="1"/>
        <v>#NUM!</v>
      </c>
      <c r="N9" s="1035" t="b">
        <v>1</v>
      </c>
      <c r="O9" s="1034" t="e">
        <f>_xll.qlInterpolationInterpolate(B3Minterpolation,F9,TRUE,Trigger)</f>
        <v>#VALUE!</v>
      </c>
      <c r="P9" s="1033" t="e">
        <f t="shared" si="2"/>
        <v>#NUM!</v>
      </c>
      <c r="Q9" s="1018" t="e">
        <f t="shared" si="3"/>
        <v>#NUM!</v>
      </c>
      <c r="S9" s="1021">
        <f>_xll.qlCalendarAdvance(Calendar,S8,"1D","f")</f>
        <v>42188</v>
      </c>
      <c r="T9" s="1021">
        <f>_xll.qlCalendarAdvance(Calendar,S9,$G$1,"mf",,Trigger)</f>
        <v>42282</v>
      </c>
      <c r="U9" s="1037">
        <f>_xll.qlDayCounterYearFraction(DayCounter,S9,T9,,,Trigger)</f>
        <v>0.25753424657534246</v>
      </c>
      <c r="V9" s="1034" t="e">
        <f>_xll.qlInterpolationInterpolate(B3Minterpolation,S9,TRUE)</f>
        <v>#VALUE!</v>
      </c>
      <c r="AA9" s="1022"/>
      <c r="AB9" s="1022"/>
    </row>
    <row r="10" spans="1:28" ht="11.25" customHeight="1" x14ac:dyDescent="0.2">
      <c r="D10" s="1010" t="str">
        <f>_xll.qlIMMNextCode($F9,TRUE)</f>
        <v>H6</v>
      </c>
      <c r="E10" s="1038" t="str">
        <f t="shared" si="4"/>
        <v>GBPFUT3MH6_Quote</v>
      </c>
      <c r="F10" s="1021">
        <f>_xll.qlIMMdate(D10,$F$4,Trigger)</f>
        <v>42445</v>
      </c>
      <c r="G10" s="1021">
        <f>_xll.qlCalendarAdvance(Calendar,F10,$G$1,"mf",,Trigger)</f>
        <v>42537</v>
      </c>
      <c r="H10" s="1037">
        <f>_xll.qlDayCounterYearFraction(DayCounter,F10,G10,,,Trigger)</f>
        <v>0.25205479452054796</v>
      </c>
      <c r="I10" s="1034" t="e">
        <f>1-_xll.qlQuoteValue(E10,AllTriggers)/100</f>
        <v>#NUM!</v>
      </c>
      <c r="J10" s="1036" t="e">
        <f>_xll.qlYieldTSDiscount(Discounting,F10,,AllTriggers)</f>
        <v>#NUM!</v>
      </c>
      <c r="K10" s="1036" t="e">
        <f>_xll.qlYieldTSDiscount(Discounting,G10,,AllTriggers)</f>
        <v>#NUM!</v>
      </c>
      <c r="L10" s="1034" t="e">
        <f t="shared" si="0"/>
        <v>#NUM!</v>
      </c>
      <c r="M10" s="1034" t="e">
        <f t="shared" si="1"/>
        <v>#NUM!</v>
      </c>
      <c r="N10" s="1035" t="b">
        <v>1</v>
      </c>
      <c r="O10" s="1034" t="e">
        <f>_xll.qlInterpolationInterpolate(B3Minterpolation,F10,TRUE,Trigger)</f>
        <v>#VALUE!</v>
      </c>
      <c r="P10" s="1033" t="e">
        <f t="shared" si="2"/>
        <v>#NUM!</v>
      </c>
      <c r="Q10" s="1018" t="e">
        <f t="shared" si="3"/>
        <v>#NUM!</v>
      </c>
      <c r="S10" s="1021">
        <f>_xll.qlCalendarAdvance(Calendar,S9,"1D","f")</f>
        <v>42191</v>
      </c>
      <c r="T10" s="1021">
        <f>_xll.qlCalendarAdvance(Calendar,S10,$G$1,"mf",,Trigger)</f>
        <v>42283</v>
      </c>
      <c r="U10" s="1037">
        <f>_xll.qlDayCounterYearFraction(DayCounter,S10,T10,,,Trigger)</f>
        <v>0.25205479452054796</v>
      </c>
      <c r="V10" s="1034" t="e">
        <f>_xll.qlInterpolationInterpolate(B3Minterpolation,S10,TRUE)</f>
        <v>#VALUE!</v>
      </c>
      <c r="AA10" s="1022"/>
      <c r="AB10" s="1022"/>
    </row>
    <row r="11" spans="1:28" ht="11.25" customHeight="1" x14ac:dyDescent="0.2">
      <c r="D11" s="1010" t="str">
        <f>_xll.qlIMMNextCode($F10,TRUE)</f>
        <v>M6</v>
      </c>
      <c r="E11" s="1038" t="str">
        <f t="shared" si="4"/>
        <v>GBPFUT3MM6_Quote</v>
      </c>
      <c r="F11" s="1021">
        <f>_xll.qlIMMdate(D11,$F$4,Trigger)</f>
        <v>42536</v>
      </c>
      <c r="G11" s="1021">
        <f>_xll.qlCalendarAdvance(Calendar,F11,$G$1,"mf",,Trigger)</f>
        <v>42628</v>
      </c>
      <c r="H11" s="1037">
        <f>_xll.qlDayCounterYearFraction(DayCounter,F11,G11,,,Trigger)</f>
        <v>0.25205479452054796</v>
      </c>
      <c r="I11" s="1034" t="e">
        <f>1-_xll.qlQuoteValue(E11,AllTriggers)/100</f>
        <v>#NUM!</v>
      </c>
      <c r="J11" s="1036" t="e">
        <f>_xll.qlYieldTSDiscount(Discounting,F11,,AllTriggers)</f>
        <v>#NUM!</v>
      </c>
      <c r="K11" s="1036" t="e">
        <f>_xll.qlYieldTSDiscount(Discounting,G11,,AllTriggers)</f>
        <v>#NUM!</v>
      </c>
      <c r="L11" s="1034" t="e">
        <f t="shared" si="0"/>
        <v>#NUM!</v>
      </c>
      <c r="M11" s="1034" t="e">
        <f t="shared" si="1"/>
        <v>#NUM!</v>
      </c>
      <c r="N11" s="1035" t="b">
        <v>1</v>
      </c>
      <c r="O11" s="1034" t="e">
        <f>_xll.qlInterpolationInterpolate(B3Minterpolation,F11,TRUE,Trigger)</f>
        <v>#VALUE!</v>
      </c>
      <c r="P11" s="1033" t="e">
        <f t="shared" si="2"/>
        <v>#NUM!</v>
      </c>
      <c r="Q11" s="1018" t="e">
        <f t="shared" si="3"/>
        <v>#NUM!</v>
      </c>
      <c r="S11" s="1021">
        <f>_xll.qlCalendarAdvance(Calendar,S10,"1D","f")</f>
        <v>42192</v>
      </c>
      <c r="T11" s="1021">
        <f>_xll.qlCalendarAdvance(Calendar,S11,$G$1,"mf",,Trigger)</f>
        <v>42284</v>
      </c>
      <c r="U11" s="1037">
        <f>_xll.qlDayCounterYearFraction(DayCounter,S11,T11,,,Trigger)</f>
        <v>0.25205479452054796</v>
      </c>
      <c r="V11" s="1034" t="e">
        <f>_xll.qlInterpolationInterpolate(B3Minterpolation,S11,TRUE)</f>
        <v>#VALUE!</v>
      </c>
      <c r="AA11" s="1022"/>
      <c r="AB11" s="1022"/>
    </row>
    <row r="12" spans="1:28" ht="11.25" customHeight="1" x14ac:dyDescent="0.2">
      <c r="D12" s="1010" t="str">
        <f>_xll.qlIMMNextCode($F11,TRUE)</f>
        <v>U6</v>
      </c>
      <c r="E12" s="1038" t="str">
        <f t="shared" si="4"/>
        <v>GBPFUT3MU6_Quote</v>
      </c>
      <c r="F12" s="1021">
        <f>_xll.qlIMMdate(D12,$F$4,Trigger)</f>
        <v>42634</v>
      </c>
      <c r="G12" s="1021">
        <f>_xll.qlCalendarAdvance(Calendar,F12,$G$1,"mf",,Trigger)</f>
        <v>42725</v>
      </c>
      <c r="H12" s="1037">
        <f>_xll.qlDayCounterYearFraction(DayCounter,F12,G12,,,Trigger)</f>
        <v>0.24931506849315069</v>
      </c>
      <c r="I12" s="1034" t="e">
        <f>1-_xll.qlQuoteValue(E12,AllTriggers)/100</f>
        <v>#NUM!</v>
      </c>
      <c r="J12" s="1036" t="e">
        <f>_xll.qlYieldTSDiscount(Discounting,F12,,AllTriggers)</f>
        <v>#NUM!</v>
      </c>
      <c r="K12" s="1036" t="e">
        <f>_xll.qlYieldTSDiscount(Discounting,G12,,AllTriggers)</f>
        <v>#NUM!</v>
      </c>
      <c r="L12" s="1034" t="e">
        <f t="shared" si="0"/>
        <v>#NUM!</v>
      </c>
      <c r="M12" s="1034" t="e">
        <f t="shared" si="1"/>
        <v>#NUM!</v>
      </c>
      <c r="N12" s="1035" t="b">
        <v>1</v>
      </c>
      <c r="O12" s="1034" t="e">
        <f>_xll.qlInterpolationInterpolate(B3Minterpolation,F12,TRUE,Trigger)</f>
        <v>#VALUE!</v>
      </c>
      <c r="P12" s="1033" t="e">
        <f t="shared" si="2"/>
        <v>#NUM!</v>
      </c>
      <c r="Q12" s="1018" t="e">
        <f t="shared" si="3"/>
        <v>#NUM!</v>
      </c>
      <c r="S12" s="1021">
        <f>_xll.qlCalendarAdvance(Calendar,S11,"1D","f")</f>
        <v>42193</v>
      </c>
      <c r="T12" s="1021">
        <f>_xll.qlCalendarAdvance(Calendar,S12,$G$1,"mf",,Trigger)</f>
        <v>42285</v>
      </c>
      <c r="U12" s="1037">
        <f>_xll.qlDayCounterYearFraction(DayCounter,S12,T12,,,Trigger)</f>
        <v>0.25205479452054796</v>
      </c>
      <c r="V12" s="1034" t="e">
        <f>_xll.qlInterpolationInterpolate(B3Minterpolation,S12,TRUE)</f>
        <v>#VALUE!</v>
      </c>
      <c r="AA12" s="1022"/>
      <c r="AB12" s="1022"/>
    </row>
    <row r="13" spans="1:28" ht="11.25" customHeight="1" x14ac:dyDescent="0.2">
      <c r="D13" s="1010" t="str">
        <f>_xll.qlIMMNextCode($F12,TRUE)</f>
        <v>Z6</v>
      </c>
      <c r="E13" s="1038" t="str">
        <f t="shared" si="4"/>
        <v>GBPFUT3MZ6_Quote</v>
      </c>
      <c r="F13" s="1021">
        <f>_xll.qlIMMdate(D13,$F$4,Trigger)</f>
        <v>42725</v>
      </c>
      <c r="G13" s="1021">
        <f>_xll.qlCalendarAdvance(Calendar,F13,$G$1,"mf",,Trigger)</f>
        <v>42815</v>
      </c>
      <c r="H13" s="1037">
        <f>_xll.qlDayCounterYearFraction(DayCounter,F13,G13,,,Trigger)</f>
        <v>0.24657534246575341</v>
      </c>
      <c r="I13" s="1034" t="e">
        <f>1-_xll.qlQuoteValue(E13,AllTriggers)/100</f>
        <v>#NUM!</v>
      </c>
      <c r="J13" s="1036" t="e">
        <f>_xll.qlYieldTSDiscount(Discounting,F13,,AllTriggers)</f>
        <v>#NUM!</v>
      </c>
      <c r="K13" s="1036" t="e">
        <f>_xll.qlYieldTSDiscount(Discounting,G13,,AllTriggers)</f>
        <v>#NUM!</v>
      </c>
      <c r="L13" s="1034" t="e">
        <f t="shared" si="0"/>
        <v>#NUM!</v>
      </c>
      <c r="M13" s="1034" t="e">
        <f t="shared" si="1"/>
        <v>#NUM!</v>
      </c>
      <c r="N13" s="1035" t="b">
        <v>1</v>
      </c>
      <c r="O13" s="1034" t="e">
        <f>_xll.qlInterpolationInterpolate(B3Minterpolation,F13,TRUE,Trigger)</f>
        <v>#VALUE!</v>
      </c>
      <c r="P13" s="1033" t="e">
        <f t="shared" si="2"/>
        <v>#NUM!</v>
      </c>
      <c r="Q13" s="1018" t="e">
        <f t="shared" si="3"/>
        <v>#NUM!</v>
      </c>
      <c r="S13" s="1021">
        <f>_xll.qlCalendarAdvance(Calendar,S12,"1D","f")</f>
        <v>42194</v>
      </c>
      <c r="T13" s="1021">
        <f>_xll.qlCalendarAdvance(Calendar,S13,$G$1,"mf",,Trigger)</f>
        <v>42286</v>
      </c>
      <c r="U13" s="1037">
        <f>_xll.qlDayCounterYearFraction(DayCounter,S13,T13,,,Trigger)</f>
        <v>0.25205479452054796</v>
      </c>
      <c r="V13" s="1034" t="e">
        <f>_xll.qlInterpolationInterpolate(B3Minterpolation,S13,TRUE)</f>
        <v>#VALUE!</v>
      </c>
      <c r="AA13" s="1022"/>
      <c r="AB13" s="1022"/>
    </row>
    <row r="14" spans="1:28" ht="11.25" customHeight="1" x14ac:dyDescent="0.2">
      <c r="D14" s="1010" t="str">
        <f>_xll.qlIMMNextCode($F13,TRUE)</f>
        <v>H7</v>
      </c>
      <c r="E14" s="1038" t="str">
        <f t="shared" si="4"/>
        <v>GBPFUT3MH7_Quote</v>
      </c>
      <c r="F14" s="1021">
        <f>_xll.qlIMMdate(D14,$F$4,Trigger)</f>
        <v>42809</v>
      </c>
      <c r="G14" s="1021">
        <f>_xll.qlCalendarAdvance(Calendar,F14,$G$1,"mf",,Trigger)</f>
        <v>42901</v>
      </c>
      <c r="H14" s="1037">
        <f>_xll.qlDayCounterYearFraction(DayCounter,F14,G14,,,Trigger)</f>
        <v>0.25205479452054796</v>
      </c>
      <c r="I14" s="1034" t="e">
        <f>1-_xll.qlQuoteValue(E14,AllTriggers)/100</f>
        <v>#NUM!</v>
      </c>
      <c r="J14" s="1036" t="e">
        <f>_xll.qlYieldTSDiscount(Discounting,F14,,AllTriggers)</f>
        <v>#NUM!</v>
      </c>
      <c r="K14" s="1036" t="e">
        <f>_xll.qlYieldTSDiscount(Discounting,G14,,AllTriggers)</f>
        <v>#NUM!</v>
      </c>
      <c r="L14" s="1034" t="e">
        <f t="shared" si="0"/>
        <v>#NUM!</v>
      </c>
      <c r="M14" s="1034" t="e">
        <f t="shared" si="1"/>
        <v>#NUM!</v>
      </c>
      <c r="N14" s="1035" t="b">
        <v>1</v>
      </c>
      <c r="O14" s="1034" t="e">
        <f>_xll.qlInterpolationInterpolate(B3Minterpolation,F14,TRUE,Trigger)</f>
        <v>#VALUE!</v>
      </c>
      <c r="P14" s="1033" t="e">
        <f t="shared" si="2"/>
        <v>#NUM!</v>
      </c>
      <c r="Q14" s="1018" t="e">
        <f t="shared" si="3"/>
        <v>#NUM!</v>
      </c>
      <c r="S14" s="1021">
        <f>_xll.qlCalendarAdvance(Calendar,S13,"1D","f")</f>
        <v>42195</v>
      </c>
      <c r="T14" s="1021">
        <f>_xll.qlCalendarAdvance(Calendar,S14,$G$1,"mf",,Trigger)</f>
        <v>42289</v>
      </c>
      <c r="U14" s="1037">
        <f>_xll.qlDayCounterYearFraction(DayCounter,S14,T14,,,Trigger)</f>
        <v>0.25753424657534246</v>
      </c>
      <c r="V14" s="1034" t="e">
        <f>_xll.qlInterpolationInterpolate(B3Minterpolation,S14,TRUE)</f>
        <v>#VALUE!</v>
      </c>
      <c r="AA14" s="1022"/>
      <c r="AB14" s="1022"/>
    </row>
    <row r="15" spans="1:28" ht="11.25" customHeight="1" x14ac:dyDescent="0.2">
      <c r="D15" s="1010" t="str">
        <f>_xll.qlIMMNextCode($F14,TRUE)</f>
        <v>M7</v>
      </c>
      <c r="E15" s="1038" t="str">
        <f t="shared" si="4"/>
        <v>GBPFUT3MM7_Quote</v>
      </c>
      <c r="F15" s="1021">
        <f>_xll.qlIMMdate(D15,$F$4,Trigger)</f>
        <v>42907</v>
      </c>
      <c r="G15" s="1021">
        <f>_xll.qlCalendarAdvance(Calendar,F15,$G$1,"mf",,Trigger)</f>
        <v>42999</v>
      </c>
      <c r="H15" s="1037">
        <f>_xll.qlDayCounterYearFraction(DayCounter,F15,G15,,,Trigger)</f>
        <v>0.25205479452054796</v>
      </c>
      <c r="I15" s="1034" t="e">
        <f>1-_xll.qlQuoteValue(E15,AllTriggers)/100</f>
        <v>#NUM!</v>
      </c>
      <c r="J15" s="1036" t="e">
        <f>_xll.qlYieldTSDiscount(Discounting,F15,,AllTriggers)</f>
        <v>#NUM!</v>
      </c>
      <c r="K15" s="1036" t="e">
        <f>_xll.qlYieldTSDiscount(Discounting,G15,,AllTriggers)</f>
        <v>#NUM!</v>
      </c>
      <c r="L15" s="1034" t="e">
        <f t="shared" si="0"/>
        <v>#NUM!</v>
      </c>
      <c r="M15" s="1034" t="e">
        <f t="shared" si="1"/>
        <v>#NUM!</v>
      </c>
      <c r="N15" s="1035" t="b">
        <v>1</v>
      </c>
      <c r="O15" s="1034" t="e">
        <f>_xll.qlInterpolationInterpolate(B3Minterpolation,F15,TRUE,Trigger)</f>
        <v>#VALUE!</v>
      </c>
      <c r="P15" s="1033" t="e">
        <f t="shared" si="2"/>
        <v>#NUM!</v>
      </c>
      <c r="Q15" s="1018" t="e">
        <f t="shared" si="3"/>
        <v>#NUM!</v>
      </c>
      <c r="S15" s="1021">
        <f>_xll.qlCalendarAdvance(Calendar,S14,"1D","f")</f>
        <v>42198</v>
      </c>
      <c r="T15" s="1021">
        <f>_xll.qlCalendarAdvance(Calendar,S15,$G$1,"mf",,Trigger)</f>
        <v>42290</v>
      </c>
      <c r="U15" s="1037">
        <f>_xll.qlDayCounterYearFraction(DayCounter,S15,T15,,,Trigger)</f>
        <v>0.25205479452054796</v>
      </c>
      <c r="V15" s="1034" t="e">
        <f>_xll.qlInterpolationInterpolate(B3Minterpolation,S15,TRUE)</f>
        <v>#VALUE!</v>
      </c>
      <c r="AA15" s="1022"/>
      <c r="AB15" s="1022"/>
    </row>
    <row r="16" spans="1:28" ht="11.25" customHeight="1" x14ac:dyDescent="0.2">
      <c r="D16" s="1010" t="str">
        <f>_xll.qlIMMNextCode($F15,TRUE)</f>
        <v>U7</v>
      </c>
      <c r="E16" s="1031" t="str">
        <f t="shared" si="4"/>
        <v>GBPFUT3MU7_Quote</v>
      </c>
      <c r="F16" s="1017">
        <f>_xll.qlIMMdate(D16,$F$4,Trigger)</f>
        <v>42998</v>
      </c>
      <c r="G16" s="1017">
        <f>_xll.qlCalendarAdvance(Calendar,F16,$G$1,"mf",,Trigger)</f>
        <v>43089</v>
      </c>
      <c r="H16" s="1030">
        <f>_xll.qlDayCounterYearFraction(DayCounter,F16,G16,,,Trigger)</f>
        <v>0.24931506849315069</v>
      </c>
      <c r="I16" s="1027" t="e">
        <f>1-_xll.qlQuoteValue(E16,AllTriggers)/100</f>
        <v>#NUM!</v>
      </c>
      <c r="J16" s="1029" t="e">
        <f>_xll.qlYieldTSDiscount(Discounting,F16,,AllTriggers)</f>
        <v>#NUM!</v>
      </c>
      <c r="K16" s="1029" t="e">
        <f>_xll.qlYieldTSDiscount(Discounting,G16,,AllTriggers)</f>
        <v>#NUM!</v>
      </c>
      <c r="L16" s="1027" t="e">
        <f t="shared" si="0"/>
        <v>#NUM!</v>
      </c>
      <c r="M16" s="1027" t="e">
        <f t="shared" si="1"/>
        <v>#NUM!</v>
      </c>
      <c r="N16" s="1028" t="b">
        <v>1</v>
      </c>
      <c r="O16" s="1027" t="e">
        <f>_xll.qlInterpolationInterpolate(B3Minterpolation,F16,TRUE,Trigger)</f>
        <v>#VALUE!</v>
      </c>
      <c r="P16" s="1026" t="e">
        <f t="shared" si="2"/>
        <v>#NUM!</v>
      </c>
      <c r="Q16" s="1014" t="e">
        <f t="shared" si="3"/>
        <v>#NUM!</v>
      </c>
      <c r="S16" s="1021">
        <f>_xll.qlCalendarAdvance(Calendar,S15,"1D","f")</f>
        <v>42199</v>
      </c>
      <c r="T16" s="1021">
        <f>_xll.qlCalendarAdvance(Calendar,S16,$G$1,"mf",,Trigger)</f>
        <v>42291</v>
      </c>
      <c r="U16" s="1037">
        <f>_xll.qlDayCounterYearFraction(DayCounter,S16,T16,,,Trigger)</f>
        <v>0.25205479452054796</v>
      </c>
      <c r="V16" s="1034" t="e">
        <f>_xll.qlInterpolationInterpolate(B3Minterpolation,S16,TRUE)</f>
        <v>#VALUE!</v>
      </c>
      <c r="AA16" s="1022"/>
      <c r="AB16" s="1022"/>
    </row>
    <row r="17" spans="6:28" ht="11.25" customHeight="1" x14ac:dyDescent="0.2">
      <c r="F17" s="1023"/>
      <c r="G17" s="1023"/>
      <c r="H17" s="1022"/>
      <c r="L17" s="1022"/>
      <c r="M17" s="1022"/>
      <c r="S17" s="1021">
        <f>_xll.qlCalendarAdvance(Calendar,S16,"1D","f")</f>
        <v>42200</v>
      </c>
      <c r="T17" s="1021">
        <f>_xll.qlCalendarAdvance(Calendar,S17,$G$1,"mf",,Trigger)</f>
        <v>42292</v>
      </c>
      <c r="U17" s="1037">
        <f>_xll.qlDayCounterYearFraction(DayCounter,S17,T17,,,Trigger)</f>
        <v>0.25205479452054796</v>
      </c>
      <c r="V17" s="1034" t="e">
        <f>_xll.qlInterpolationInterpolate(B3Minterpolation,S17,TRUE)</f>
        <v>#VALUE!</v>
      </c>
      <c r="AA17" s="1022"/>
      <c r="AB17" s="1022"/>
    </row>
    <row r="18" spans="6:28" ht="11.25" customHeight="1" x14ac:dyDescent="0.2">
      <c r="F18" s="1023"/>
      <c r="G18" s="1023"/>
      <c r="H18" s="1022"/>
      <c r="L18" s="1022"/>
      <c r="M18" s="1022"/>
      <c r="S18" s="1021">
        <f>_xll.qlCalendarAdvance(Calendar,S17,"1D","f")</f>
        <v>42201</v>
      </c>
      <c r="T18" s="1021">
        <f>_xll.qlCalendarAdvance(Calendar,S18,$G$1,"mf",,Trigger)</f>
        <v>42293</v>
      </c>
      <c r="U18" s="1037">
        <f>_xll.qlDayCounterYearFraction(DayCounter,S18,T18,,,Trigger)</f>
        <v>0.25205479452054796</v>
      </c>
      <c r="V18" s="1034" t="e">
        <f>_xll.qlInterpolationInterpolate(B3Minterpolation,S18,TRUE)</f>
        <v>#VALUE!</v>
      </c>
      <c r="AA18" s="1022"/>
      <c r="AB18" s="1022"/>
    </row>
    <row r="19" spans="6:28" ht="11.25" customHeight="1" x14ac:dyDescent="0.2">
      <c r="F19" s="1023"/>
      <c r="G19" s="1023"/>
      <c r="H19" s="1022"/>
      <c r="L19" s="1022"/>
      <c r="M19" s="1022"/>
      <c r="S19" s="1021">
        <f>_xll.qlCalendarAdvance(Calendar,S18,"1D","f")</f>
        <v>42202</v>
      </c>
      <c r="T19" s="1021">
        <f>_xll.qlCalendarAdvance(Calendar,S19,$G$1,"mf",,Trigger)</f>
        <v>42296</v>
      </c>
      <c r="U19" s="1037">
        <f>_xll.qlDayCounterYearFraction(DayCounter,S19,T19,,,Trigger)</f>
        <v>0.25753424657534246</v>
      </c>
      <c r="V19" s="1034" t="e">
        <f>_xll.qlInterpolationInterpolate(B3Minterpolation,S19,TRUE)</f>
        <v>#VALUE!</v>
      </c>
      <c r="AA19" s="1022"/>
      <c r="AB19" s="1022"/>
    </row>
    <row r="20" spans="6:28" ht="11.25" customHeight="1" x14ac:dyDescent="0.2">
      <c r="F20" s="1023"/>
      <c r="G20" s="1023"/>
      <c r="H20" s="1022"/>
      <c r="L20" s="1022"/>
      <c r="M20" s="1022"/>
      <c r="S20" s="1021">
        <f>_xll.qlCalendarAdvance(Calendar,S19,"1D","f")</f>
        <v>42205</v>
      </c>
      <c r="T20" s="1021">
        <f>_xll.qlCalendarAdvance(Calendar,S20,$G$1,"mf",,Trigger)</f>
        <v>42297</v>
      </c>
      <c r="U20" s="1037">
        <f>_xll.qlDayCounterYearFraction(DayCounter,S20,T20,,,Trigger)</f>
        <v>0.25205479452054796</v>
      </c>
      <c r="V20" s="1034" t="e">
        <f>_xll.qlInterpolationInterpolate(B3Minterpolation,S20,TRUE)</f>
        <v>#VALUE!</v>
      </c>
      <c r="AA20" s="1022"/>
      <c r="AB20" s="1022"/>
    </row>
    <row r="21" spans="6:28" ht="11.25" customHeight="1" x14ac:dyDescent="0.2">
      <c r="F21" s="1023"/>
      <c r="G21" s="1023"/>
      <c r="H21" s="1022"/>
      <c r="L21" s="1022"/>
      <c r="M21" s="1022"/>
      <c r="S21" s="1021">
        <f>_xll.qlCalendarAdvance(Calendar,S20,"1D","f")</f>
        <v>42206</v>
      </c>
      <c r="T21" s="1021">
        <f>_xll.qlCalendarAdvance(Calendar,S21,$G$1,"mf",,Trigger)</f>
        <v>42298</v>
      </c>
      <c r="U21" s="1037">
        <f>_xll.qlDayCounterYearFraction(DayCounter,S21,T21,,,Trigger)</f>
        <v>0.25205479452054796</v>
      </c>
      <c r="V21" s="1034" t="e">
        <f>_xll.qlInterpolationInterpolate(B3Minterpolation,S21,TRUE)</f>
        <v>#VALUE!</v>
      </c>
      <c r="AA21" s="1022"/>
      <c r="AB21" s="1022"/>
    </row>
    <row r="22" spans="6:28" ht="11.25" customHeight="1" x14ac:dyDescent="0.2">
      <c r="F22" s="1023"/>
      <c r="G22" s="1023"/>
      <c r="H22" s="1022"/>
      <c r="L22" s="1022"/>
      <c r="M22" s="1022"/>
      <c r="S22" s="1021">
        <f>_xll.qlCalendarAdvance(Calendar,S21,"1D","f")</f>
        <v>42207</v>
      </c>
      <c r="T22" s="1021">
        <f>_xll.qlCalendarAdvance(Calendar,S22,$G$1,"mf",,Trigger)</f>
        <v>42299</v>
      </c>
      <c r="U22" s="1037">
        <f>_xll.qlDayCounterYearFraction(DayCounter,S22,T22,,,Trigger)</f>
        <v>0.25205479452054796</v>
      </c>
      <c r="V22" s="1034" t="e">
        <f>_xll.qlInterpolationInterpolate(B3Minterpolation,S22,TRUE)</f>
        <v>#VALUE!</v>
      </c>
      <c r="AA22" s="1022"/>
      <c r="AB22" s="1022"/>
    </row>
    <row r="23" spans="6:28" ht="11.25" customHeight="1" x14ac:dyDescent="0.2">
      <c r="F23" s="1023"/>
      <c r="G23" s="1023"/>
      <c r="H23" s="1022"/>
      <c r="L23" s="1022"/>
      <c r="M23" s="1022"/>
      <c r="S23" s="1021">
        <f>_xll.qlCalendarAdvance(Calendar,S22,"1D","f")</f>
        <v>42208</v>
      </c>
      <c r="T23" s="1021">
        <f>_xll.qlCalendarAdvance(Calendar,S23,$G$1,"mf",,Trigger)</f>
        <v>42300</v>
      </c>
      <c r="U23" s="1037">
        <f>_xll.qlDayCounterYearFraction(DayCounter,S23,T23,,,Trigger)</f>
        <v>0.25205479452054796</v>
      </c>
      <c r="V23" s="1034" t="e">
        <f>_xll.qlInterpolationInterpolate(B3Minterpolation,S23,TRUE)</f>
        <v>#VALUE!</v>
      </c>
      <c r="AA23" s="1022"/>
      <c r="AB23" s="1022"/>
    </row>
    <row r="24" spans="6:28" ht="11.25" customHeight="1" x14ac:dyDescent="0.2">
      <c r="F24" s="1023"/>
      <c r="G24" s="1023"/>
      <c r="H24" s="1022"/>
      <c r="L24" s="1022"/>
      <c r="M24" s="1022"/>
      <c r="S24" s="1021">
        <f>_xll.qlCalendarAdvance(Calendar,S23,"1D","f")</f>
        <v>42209</v>
      </c>
      <c r="T24" s="1021">
        <f>_xll.qlCalendarAdvance(Calendar,S24,$G$1,"mf",,Trigger)</f>
        <v>42303</v>
      </c>
      <c r="U24" s="1037">
        <f>_xll.qlDayCounterYearFraction(DayCounter,S24,T24,,,Trigger)</f>
        <v>0.25753424657534246</v>
      </c>
      <c r="V24" s="1034" t="e">
        <f>_xll.qlInterpolationInterpolate(B3Minterpolation,S24,TRUE)</f>
        <v>#VALUE!</v>
      </c>
      <c r="AA24" s="1022"/>
      <c r="AB24" s="1022"/>
    </row>
    <row r="25" spans="6:28" ht="11.25" customHeight="1" x14ac:dyDescent="0.2">
      <c r="F25" s="1023"/>
      <c r="G25" s="1023"/>
      <c r="H25" s="1022"/>
      <c r="L25" s="1022"/>
      <c r="M25" s="1022"/>
      <c r="S25" s="1021">
        <f>_xll.qlCalendarAdvance(Calendar,S24,"1D","f")</f>
        <v>42212</v>
      </c>
      <c r="T25" s="1021">
        <f>_xll.qlCalendarAdvance(Calendar,S25,$G$1,"mf",,Trigger)</f>
        <v>42304</v>
      </c>
      <c r="U25" s="1037">
        <f>_xll.qlDayCounterYearFraction(DayCounter,S25,T25,,,Trigger)</f>
        <v>0.25205479452054796</v>
      </c>
      <c r="V25" s="1034" t="e">
        <f>_xll.qlInterpolationInterpolate(B3Minterpolation,S25,TRUE)</f>
        <v>#VALUE!</v>
      </c>
      <c r="AA25" s="1022"/>
      <c r="AB25" s="1022"/>
    </row>
    <row r="26" spans="6:28" ht="11.25" customHeight="1" x14ac:dyDescent="0.2">
      <c r="F26" s="1023"/>
      <c r="G26" s="1023"/>
      <c r="H26" s="1022"/>
      <c r="L26" s="1022"/>
      <c r="M26" s="1022"/>
      <c r="S26" s="1021">
        <f>_xll.qlCalendarAdvance(Calendar,S25,"1D","f")</f>
        <v>42213</v>
      </c>
      <c r="T26" s="1021">
        <f>_xll.qlCalendarAdvance(Calendar,S26,$G$1,"mf",,Trigger)</f>
        <v>42305</v>
      </c>
      <c r="U26" s="1037">
        <f>_xll.qlDayCounterYearFraction(DayCounter,S26,T26,,,Trigger)</f>
        <v>0.25205479452054796</v>
      </c>
      <c r="V26" s="1034" t="e">
        <f>_xll.qlInterpolationInterpolate(B3Minterpolation,S26,TRUE)</f>
        <v>#VALUE!</v>
      </c>
      <c r="X26" s="1059"/>
      <c r="Y26" s="1059"/>
      <c r="AA26" s="1022"/>
      <c r="AB26" s="1022"/>
    </row>
    <row r="27" spans="6:28" ht="11.25" customHeight="1" x14ac:dyDescent="0.2">
      <c r="F27" s="1023"/>
      <c r="G27" s="1023"/>
      <c r="H27" s="1022"/>
      <c r="L27" s="1022"/>
      <c r="M27" s="1022"/>
      <c r="S27" s="1021">
        <f>_xll.qlCalendarAdvance(Calendar,S26,"1D","f")</f>
        <v>42214</v>
      </c>
      <c r="T27" s="1021">
        <f>_xll.qlCalendarAdvance(Calendar,S27,$G$1,"mf",,Trigger)</f>
        <v>42306</v>
      </c>
      <c r="U27" s="1037">
        <f>_xll.qlDayCounterYearFraction(DayCounter,S27,T27,,,Trigger)</f>
        <v>0.25205479452054796</v>
      </c>
      <c r="V27" s="1034" t="e">
        <f>_xll.qlInterpolationInterpolate(B3Minterpolation,S27,TRUE)</f>
        <v>#VALUE!</v>
      </c>
      <c r="AA27" s="1022"/>
      <c r="AB27" s="1022"/>
    </row>
    <row r="28" spans="6:28" ht="11.25" customHeight="1" x14ac:dyDescent="0.2">
      <c r="F28" s="1023"/>
      <c r="G28" s="1023"/>
      <c r="H28" s="1022"/>
      <c r="L28" s="1022"/>
      <c r="M28" s="1022"/>
      <c r="S28" s="1021">
        <f>_xll.qlCalendarAdvance(Calendar,S27,"1D","f")</f>
        <v>42215</v>
      </c>
      <c r="T28" s="1021">
        <f>_xll.qlCalendarAdvance(Calendar,S28,$G$1,"mf",,Trigger)</f>
        <v>42307</v>
      </c>
      <c r="U28" s="1037">
        <f>_xll.qlDayCounterYearFraction(DayCounter,S28,T28,,,Trigger)</f>
        <v>0.25205479452054796</v>
      </c>
      <c r="V28" s="1034" t="e">
        <f>_xll.qlInterpolationInterpolate(B3Minterpolation,S28,TRUE)</f>
        <v>#VALUE!</v>
      </c>
      <c r="AA28" s="1022"/>
      <c r="AB28" s="1022"/>
    </row>
    <row r="29" spans="6:28" ht="11.25" customHeight="1" x14ac:dyDescent="0.2">
      <c r="F29" s="1023"/>
      <c r="G29" s="1023"/>
      <c r="H29" s="1022"/>
      <c r="L29" s="1022"/>
      <c r="M29" s="1022"/>
      <c r="S29" s="1021">
        <f>_xll.qlCalendarAdvance(Calendar,S28,"1D","f")</f>
        <v>42216</v>
      </c>
      <c r="T29" s="1021">
        <f>_xll.qlCalendarAdvance(Calendar,S29,$G$1,"mf",,Trigger)</f>
        <v>42307</v>
      </c>
      <c r="U29" s="1037">
        <f>_xll.qlDayCounterYearFraction(DayCounter,S29,T29,,,Trigger)</f>
        <v>0.24931506849315069</v>
      </c>
      <c r="V29" s="1034" t="e">
        <f>_xll.qlInterpolationInterpolate(B3Minterpolation,S29,TRUE)</f>
        <v>#VALUE!</v>
      </c>
      <c r="AA29" s="1022"/>
      <c r="AB29" s="1022"/>
    </row>
    <row r="30" spans="6:28" ht="11.25" customHeight="1" x14ac:dyDescent="0.2">
      <c r="F30" s="1023"/>
      <c r="G30" s="1023"/>
      <c r="H30" s="1022"/>
      <c r="L30" s="1022"/>
      <c r="M30" s="1022"/>
      <c r="S30" s="1021">
        <f>_xll.qlCalendarAdvance(Calendar,S29,"1D","f")</f>
        <v>42219</v>
      </c>
      <c r="T30" s="1021">
        <f>_xll.qlCalendarAdvance(Calendar,S30,$G$1,"mf",,Trigger)</f>
        <v>42311</v>
      </c>
      <c r="U30" s="1037">
        <f>_xll.qlDayCounterYearFraction(DayCounter,S30,T30,,,Trigger)</f>
        <v>0.25205479452054796</v>
      </c>
      <c r="V30" s="1034" t="e">
        <f>_xll.qlInterpolationInterpolate(B3Minterpolation,S30,TRUE)</f>
        <v>#VALUE!</v>
      </c>
      <c r="AA30" s="1022"/>
      <c r="AB30" s="1022"/>
    </row>
    <row r="31" spans="6:28" ht="11.25" customHeight="1" x14ac:dyDescent="0.2">
      <c r="F31" s="1023"/>
      <c r="G31" s="1023"/>
      <c r="H31" s="1022"/>
      <c r="L31" s="1022"/>
      <c r="M31" s="1022"/>
      <c r="S31" s="1021">
        <f>_xll.qlCalendarAdvance(Calendar,S30,"1D","f")</f>
        <v>42220</v>
      </c>
      <c r="T31" s="1021">
        <f>_xll.qlCalendarAdvance(Calendar,S31,$G$1,"mf",,Trigger)</f>
        <v>42312</v>
      </c>
      <c r="U31" s="1037">
        <f>_xll.qlDayCounterYearFraction(DayCounter,S31,T31,,,Trigger)</f>
        <v>0.25205479452054796</v>
      </c>
      <c r="V31" s="1034" t="e">
        <f>_xll.qlInterpolationInterpolate(B3Minterpolation,S31,TRUE)</f>
        <v>#VALUE!</v>
      </c>
      <c r="AA31" s="1022"/>
      <c r="AB31" s="1022"/>
    </row>
    <row r="32" spans="6:28" ht="11.25" customHeight="1" x14ac:dyDescent="0.2">
      <c r="F32" s="1023"/>
      <c r="G32" s="1023"/>
      <c r="H32" s="1022"/>
      <c r="L32" s="1022"/>
      <c r="M32" s="1022"/>
      <c r="S32" s="1021">
        <f>_xll.qlCalendarAdvance(Calendar,S31,"1D","f")</f>
        <v>42221</v>
      </c>
      <c r="T32" s="1021">
        <f>_xll.qlCalendarAdvance(Calendar,S32,$G$1,"mf",,Trigger)</f>
        <v>42313</v>
      </c>
      <c r="U32" s="1037">
        <f>_xll.qlDayCounterYearFraction(DayCounter,S32,T32,,,Trigger)</f>
        <v>0.25205479452054796</v>
      </c>
      <c r="V32" s="1034" t="e">
        <f>_xll.qlInterpolationInterpolate(B3Minterpolation,S32,TRUE)</f>
        <v>#VALUE!</v>
      </c>
      <c r="AA32" s="1022"/>
      <c r="AB32" s="1022"/>
    </row>
    <row r="33" spans="6:28" ht="11.25" customHeight="1" x14ac:dyDescent="0.2">
      <c r="F33" s="1023"/>
      <c r="G33" s="1023"/>
      <c r="H33" s="1022"/>
      <c r="L33" s="1022"/>
      <c r="M33" s="1022"/>
      <c r="S33" s="1021">
        <f>_xll.qlCalendarAdvance(Calendar,S32,"1D","f")</f>
        <v>42222</v>
      </c>
      <c r="T33" s="1021">
        <f>_xll.qlCalendarAdvance(Calendar,S33,$G$1,"mf",,Trigger)</f>
        <v>42314</v>
      </c>
      <c r="U33" s="1037">
        <f>_xll.qlDayCounterYearFraction(DayCounter,S33,T33,,,Trigger)</f>
        <v>0.25205479452054796</v>
      </c>
      <c r="V33" s="1034" t="e">
        <f>_xll.qlInterpolationInterpolate(B3Minterpolation,S33,TRUE)</f>
        <v>#VALUE!</v>
      </c>
      <c r="AA33" s="1022"/>
      <c r="AB33" s="1022"/>
    </row>
    <row r="34" spans="6:28" ht="11.25" customHeight="1" x14ac:dyDescent="0.2">
      <c r="F34" s="1023"/>
      <c r="G34" s="1023"/>
      <c r="H34" s="1022"/>
      <c r="L34" s="1022"/>
      <c r="M34" s="1022"/>
      <c r="S34" s="1021">
        <f>_xll.qlCalendarAdvance(Calendar,S33,"1D","f")</f>
        <v>42223</v>
      </c>
      <c r="T34" s="1021">
        <f>_xll.qlCalendarAdvance(Calendar,S34,$G$1,"mf",,Trigger)</f>
        <v>42317</v>
      </c>
      <c r="U34" s="1037">
        <f>_xll.qlDayCounterYearFraction(DayCounter,S34,T34,,,Trigger)</f>
        <v>0.25753424657534246</v>
      </c>
      <c r="V34" s="1034" t="e">
        <f>_xll.qlInterpolationInterpolate(B3Minterpolation,S34,TRUE)</f>
        <v>#VALUE!</v>
      </c>
      <c r="AA34" s="1022"/>
      <c r="AB34" s="1022"/>
    </row>
    <row r="35" spans="6:28" ht="11.25" customHeight="1" x14ac:dyDescent="0.2">
      <c r="F35" s="1023"/>
      <c r="G35" s="1023"/>
      <c r="H35" s="1022"/>
      <c r="L35" s="1022"/>
      <c r="M35" s="1022"/>
      <c r="S35" s="1021">
        <f>_xll.qlCalendarAdvance(Calendar,S34,"1D","f")</f>
        <v>42226</v>
      </c>
      <c r="T35" s="1021">
        <f>_xll.qlCalendarAdvance(Calendar,S35,$G$1,"mf",,Trigger)</f>
        <v>42318</v>
      </c>
      <c r="U35" s="1037">
        <f>_xll.qlDayCounterYearFraction(DayCounter,S35,T35,,,Trigger)</f>
        <v>0.25205479452054796</v>
      </c>
      <c r="V35" s="1034" t="e">
        <f>_xll.qlInterpolationInterpolate(B3Minterpolation,S35,TRUE)</f>
        <v>#VALUE!</v>
      </c>
      <c r="AA35" s="1022"/>
      <c r="AB35" s="1022"/>
    </row>
    <row r="36" spans="6:28" ht="11.25" customHeight="1" x14ac:dyDescent="0.2">
      <c r="F36" s="1023"/>
      <c r="G36" s="1023"/>
      <c r="H36" s="1022"/>
      <c r="L36" s="1022"/>
      <c r="M36" s="1022"/>
      <c r="S36" s="1021">
        <f>_xll.qlCalendarAdvance(Calendar,S35,"1D","f")</f>
        <v>42227</v>
      </c>
      <c r="T36" s="1021">
        <f>_xll.qlCalendarAdvance(Calendar,S36,$G$1,"mf",,Trigger)</f>
        <v>42319</v>
      </c>
      <c r="U36" s="1037">
        <f>_xll.qlDayCounterYearFraction(DayCounter,S36,T36,,,Trigger)</f>
        <v>0.25205479452054796</v>
      </c>
      <c r="V36" s="1034" t="e">
        <f>_xll.qlInterpolationInterpolate(B3Minterpolation,S36,TRUE)</f>
        <v>#VALUE!</v>
      </c>
      <c r="AA36" s="1022"/>
      <c r="AB36" s="1022"/>
    </row>
    <row r="37" spans="6:28" ht="11.25" customHeight="1" x14ac:dyDescent="0.2">
      <c r="F37" s="1023"/>
      <c r="G37" s="1023"/>
      <c r="H37" s="1022"/>
      <c r="L37" s="1022"/>
      <c r="M37" s="1022"/>
      <c r="S37" s="1021">
        <f>_xll.qlCalendarAdvance(Calendar,S36,"1D","f")</f>
        <v>42228</v>
      </c>
      <c r="T37" s="1021">
        <f>_xll.qlCalendarAdvance(Calendar,S37,$G$1,"mf",,Trigger)</f>
        <v>42320</v>
      </c>
      <c r="U37" s="1037">
        <f>_xll.qlDayCounterYearFraction(DayCounter,S37,T37,,,Trigger)</f>
        <v>0.25205479452054796</v>
      </c>
      <c r="V37" s="1034" t="e">
        <f>_xll.qlInterpolationInterpolate(B3Minterpolation,S37,TRUE)</f>
        <v>#VALUE!</v>
      </c>
      <c r="AA37" s="1022"/>
      <c r="AB37" s="1022"/>
    </row>
    <row r="38" spans="6:28" ht="11.25" customHeight="1" x14ac:dyDescent="0.2">
      <c r="F38" s="1023"/>
      <c r="G38" s="1023"/>
      <c r="H38" s="1022"/>
      <c r="L38" s="1022"/>
      <c r="M38" s="1022"/>
      <c r="S38" s="1021">
        <f>_xll.qlCalendarAdvance(Calendar,S37,"1D","f")</f>
        <v>42229</v>
      </c>
      <c r="T38" s="1021">
        <f>_xll.qlCalendarAdvance(Calendar,S38,$G$1,"mf",,Trigger)</f>
        <v>42321</v>
      </c>
      <c r="U38" s="1037">
        <f>_xll.qlDayCounterYearFraction(DayCounter,S38,T38,,,Trigger)</f>
        <v>0.25205479452054796</v>
      </c>
      <c r="V38" s="1034" t="e">
        <f>_xll.qlInterpolationInterpolate(B3Minterpolation,S38,TRUE)</f>
        <v>#VALUE!</v>
      </c>
      <c r="AA38" s="1022"/>
      <c r="AB38" s="1022"/>
    </row>
    <row r="39" spans="6:28" ht="11.25" customHeight="1" x14ac:dyDescent="0.2">
      <c r="F39" s="1023"/>
      <c r="G39" s="1023"/>
      <c r="H39" s="1022"/>
      <c r="L39" s="1022"/>
      <c r="M39" s="1022"/>
      <c r="S39" s="1021">
        <f>_xll.qlCalendarAdvance(Calendar,S38,"1D","f")</f>
        <v>42230</v>
      </c>
      <c r="T39" s="1021">
        <f>_xll.qlCalendarAdvance(Calendar,S39,$G$1,"mf",,Trigger)</f>
        <v>42324</v>
      </c>
      <c r="U39" s="1037">
        <f>_xll.qlDayCounterYearFraction(DayCounter,S39,T39,,,Trigger)</f>
        <v>0.25753424657534246</v>
      </c>
      <c r="V39" s="1034" t="e">
        <f>_xll.qlInterpolationInterpolate(B3Minterpolation,S39,TRUE)</f>
        <v>#VALUE!</v>
      </c>
      <c r="AA39" s="1022"/>
      <c r="AB39" s="1022"/>
    </row>
    <row r="40" spans="6:28" ht="11.25" customHeight="1" x14ac:dyDescent="0.2">
      <c r="F40" s="1023"/>
      <c r="G40" s="1023"/>
      <c r="H40" s="1022"/>
      <c r="L40" s="1022"/>
      <c r="M40" s="1022"/>
      <c r="S40" s="1021">
        <f>_xll.qlCalendarAdvance(Calendar,S39,"1D","f")</f>
        <v>42233</v>
      </c>
      <c r="T40" s="1021">
        <f>_xll.qlCalendarAdvance(Calendar,S40,$G$1,"mf",,Trigger)</f>
        <v>42325</v>
      </c>
      <c r="U40" s="1037">
        <f>_xll.qlDayCounterYearFraction(DayCounter,S40,T40,,,Trigger)</f>
        <v>0.25205479452054796</v>
      </c>
      <c r="V40" s="1034" t="e">
        <f>_xll.qlInterpolationInterpolate(B3Minterpolation,S40,TRUE)</f>
        <v>#VALUE!</v>
      </c>
      <c r="AA40" s="1022"/>
      <c r="AB40" s="1022"/>
    </row>
    <row r="41" spans="6:28" ht="11.25" customHeight="1" x14ac:dyDescent="0.2">
      <c r="F41" s="1023"/>
      <c r="G41" s="1023"/>
      <c r="H41" s="1022"/>
      <c r="L41" s="1022"/>
      <c r="M41" s="1022"/>
      <c r="S41" s="1021">
        <f>_xll.qlCalendarAdvance(Calendar,S40,"1D","f")</f>
        <v>42234</v>
      </c>
      <c r="T41" s="1021">
        <f>_xll.qlCalendarAdvance(Calendar,S41,$G$1,"mf",,Trigger)</f>
        <v>42326</v>
      </c>
      <c r="U41" s="1037">
        <f>_xll.qlDayCounterYearFraction(DayCounter,S41,T41,,,Trigger)</f>
        <v>0.25205479452054796</v>
      </c>
      <c r="V41" s="1034" t="e">
        <f>_xll.qlInterpolationInterpolate(B3Minterpolation,S41,TRUE)</f>
        <v>#VALUE!</v>
      </c>
      <c r="AA41" s="1022"/>
      <c r="AB41" s="1022"/>
    </row>
    <row r="42" spans="6:28" ht="11.25" customHeight="1" x14ac:dyDescent="0.2">
      <c r="F42" s="1023"/>
      <c r="G42" s="1023"/>
      <c r="H42" s="1022"/>
      <c r="L42" s="1022"/>
      <c r="M42" s="1022"/>
      <c r="S42" s="1021">
        <f>_xll.qlCalendarAdvance(Calendar,S41,"1D","f")</f>
        <v>42235</v>
      </c>
      <c r="T42" s="1021">
        <f>_xll.qlCalendarAdvance(Calendar,S42,$G$1,"mf",,Trigger)</f>
        <v>42327</v>
      </c>
      <c r="U42" s="1037">
        <f>_xll.qlDayCounterYearFraction(DayCounter,S42,T42,,,Trigger)</f>
        <v>0.25205479452054796</v>
      </c>
      <c r="V42" s="1034" t="e">
        <f>_xll.qlInterpolationInterpolate(B3Minterpolation,S42,TRUE)</f>
        <v>#VALUE!</v>
      </c>
      <c r="AA42" s="1022"/>
      <c r="AB42" s="1022"/>
    </row>
    <row r="43" spans="6:28" ht="11.25" customHeight="1" x14ac:dyDescent="0.2">
      <c r="F43" s="1023"/>
      <c r="G43" s="1023"/>
      <c r="H43" s="1022"/>
      <c r="L43" s="1022"/>
      <c r="M43" s="1022"/>
      <c r="S43" s="1021">
        <f>_xll.qlCalendarAdvance(Calendar,S42,"1D","f")</f>
        <v>42236</v>
      </c>
      <c r="T43" s="1021">
        <f>_xll.qlCalendarAdvance(Calendar,S43,$G$1,"mf",,Trigger)</f>
        <v>42328</v>
      </c>
      <c r="U43" s="1037">
        <f>_xll.qlDayCounterYearFraction(DayCounter,S43,T43,,,Trigger)</f>
        <v>0.25205479452054796</v>
      </c>
      <c r="V43" s="1034" t="e">
        <f>_xll.qlInterpolationInterpolate(B3Minterpolation,S43,TRUE)</f>
        <v>#VALUE!</v>
      </c>
      <c r="AA43" s="1022"/>
      <c r="AB43" s="1022"/>
    </row>
    <row r="44" spans="6:28" ht="11.25" customHeight="1" x14ac:dyDescent="0.2">
      <c r="F44" s="1023"/>
      <c r="G44" s="1023"/>
      <c r="H44" s="1022"/>
      <c r="L44" s="1022"/>
      <c r="M44" s="1022"/>
      <c r="S44" s="1021">
        <f>_xll.qlCalendarAdvance(Calendar,S43,"1D","f")</f>
        <v>42237</v>
      </c>
      <c r="T44" s="1021">
        <f>_xll.qlCalendarAdvance(Calendar,S44,$G$1,"mf",,Trigger)</f>
        <v>42331</v>
      </c>
      <c r="U44" s="1037">
        <f>_xll.qlDayCounterYearFraction(DayCounter,S44,T44,,,Trigger)</f>
        <v>0.25753424657534246</v>
      </c>
      <c r="V44" s="1034" t="e">
        <f>_xll.qlInterpolationInterpolate(B3Minterpolation,S44,TRUE)</f>
        <v>#VALUE!</v>
      </c>
      <c r="AA44" s="1022"/>
      <c r="AB44" s="1022"/>
    </row>
    <row r="45" spans="6:28" ht="11.25" customHeight="1" x14ac:dyDescent="0.2">
      <c r="F45" s="1023"/>
      <c r="G45" s="1023"/>
      <c r="H45" s="1022"/>
      <c r="L45" s="1022"/>
      <c r="M45" s="1022"/>
      <c r="S45" s="1021">
        <f>_xll.qlCalendarAdvance(Calendar,S44,"1D","f")</f>
        <v>42240</v>
      </c>
      <c r="T45" s="1021">
        <f>_xll.qlCalendarAdvance(Calendar,S45,$G$1,"mf",,Trigger)</f>
        <v>42332</v>
      </c>
      <c r="U45" s="1037">
        <f>_xll.qlDayCounterYearFraction(DayCounter,S45,T45,,,Trigger)</f>
        <v>0.25205479452054796</v>
      </c>
      <c r="V45" s="1034" t="e">
        <f>_xll.qlInterpolationInterpolate(B3Minterpolation,S45,TRUE)</f>
        <v>#VALUE!</v>
      </c>
      <c r="AA45" s="1022"/>
      <c r="AB45" s="1022"/>
    </row>
    <row r="46" spans="6:28" ht="11.25" customHeight="1" x14ac:dyDescent="0.2">
      <c r="F46" s="1023"/>
      <c r="G46" s="1023"/>
      <c r="H46" s="1022"/>
      <c r="L46" s="1022"/>
      <c r="M46" s="1022"/>
      <c r="S46" s="1021">
        <f>_xll.qlCalendarAdvance(Calendar,S45,"1D","f")</f>
        <v>42241</v>
      </c>
      <c r="T46" s="1021">
        <f>_xll.qlCalendarAdvance(Calendar,S46,$G$1,"mf",,Trigger)</f>
        <v>42333</v>
      </c>
      <c r="U46" s="1037">
        <f>_xll.qlDayCounterYearFraction(DayCounter,S46,T46,,,Trigger)</f>
        <v>0.25205479452054796</v>
      </c>
      <c r="V46" s="1034" t="e">
        <f>_xll.qlInterpolationInterpolate(B3Minterpolation,S46,TRUE)</f>
        <v>#VALUE!</v>
      </c>
      <c r="AA46" s="1022"/>
      <c r="AB46" s="1022"/>
    </row>
    <row r="47" spans="6:28" ht="11.25" customHeight="1" x14ac:dyDescent="0.2">
      <c r="F47" s="1023"/>
      <c r="G47" s="1023"/>
      <c r="H47" s="1022"/>
      <c r="L47" s="1022"/>
      <c r="M47" s="1022"/>
      <c r="S47" s="1021">
        <f>_xll.qlCalendarAdvance(Calendar,S46,"1D","f")</f>
        <v>42242</v>
      </c>
      <c r="T47" s="1021">
        <f>_xll.qlCalendarAdvance(Calendar,S47,$G$1,"mf",,Trigger)</f>
        <v>42334</v>
      </c>
      <c r="U47" s="1037">
        <f>_xll.qlDayCounterYearFraction(DayCounter,S47,T47,,,Trigger)</f>
        <v>0.25205479452054796</v>
      </c>
      <c r="V47" s="1034" t="e">
        <f>_xll.qlInterpolationInterpolate(B3Minterpolation,S47,TRUE)</f>
        <v>#VALUE!</v>
      </c>
      <c r="AA47" s="1022"/>
      <c r="AB47" s="1022"/>
    </row>
    <row r="48" spans="6:28" ht="11.25" customHeight="1" x14ac:dyDescent="0.2">
      <c r="F48" s="1023"/>
      <c r="G48" s="1023"/>
      <c r="H48" s="1022"/>
      <c r="L48" s="1022"/>
      <c r="M48" s="1022"/>
      <c r="S48" s="1021">
        <f>_xll.qlCalendarAdvance(Calendar,S47,"1D","f")</f>
        <v>42243</v>
      </c>
      <c r="T48" s="1021">
        <f>_xll.qlCalendarAdvance(Calendar,S48,$G$1,"mf",,Trigger)</f>
        <v>42335</v>
      </c>
      <c r="U48" s="1037">
        <f>_xll.qlDayCounterYearFraction(DayCounter,S48,T48,,,Trigger)</f>
        <v>0.25205479452054796</v>
      </c>
      <c r="V48" s="1034" t="e">
        <f>_xll.qlInterpolationInterpolate(B3Minterpolation,S48,TRUE)</f>
        <v>#VALUE!</v>
      </c>
      <c r="AA48" s="1022"/>
      <c r="AB48" s="1022"/>
    </row>
    <row r="49" spans="6:28" ht="11.25" customHeight="1" x14ac:dyDescent="0.2">
      <c r="F49" s="1023"/>
      <c r="G49" s="1023"/>
      <c r="H49" s="1022"/>
      <c r="L49" s="1022"/>
      <c r="M49" s="1022"/>
      <c r="S49" s="1021">
        <f>_xll.qlCalendarAdvance(Calendar,S48,"1D","f")</f>
        <v>42244</v>
      </c>
      <c r="T49" s="1021">
        <f>_xll.qlCalendarAdvance(Calendar,S49,$G$1,"mf",,Trigger)</f>
        <v>42338</v>
      </c>
      <c r="U49" s="1037">
        <f>_xll.qlDayCounterYearFraction(DayCounter,S49,T49,,,Trigger)</f>
        <v>0.25753424657534246</v>
      </c>
      <c r="V49" s="1034" t="e">
        <f>_xll.qlInterpolationInterpolate(B3Minterpolation,S49,TRUE)</f>
        <v>#VALUE!</v>
      </c>
      <c r="AA49" s="1022"/>
      <c r="AB49" s="1022"/>
    </row>
    <row r="50" spans="6:28" ht="11.25" customHeight="1" x14ac:dyDescent="0.2">
      <c r="F50" s="1023"/>
      <c r="G50" s="1023"/>
      <c r="H50" s="1022"/>
      <c r="L50" s="1022"/>
      <c r="M50" s="1022"/>
      <c r="S50" s="1021">
        <f>_xll.qlCalendarAdvance(Calendar,S49,"1D","f")</f>
        <v>42248</v>
      </c>
      <c r="T50" s="1021">
        <f>_xll.qlCalendarAdvance(Calendar,S50,$G$1,"mf",,Trigger)</f>
        <v>42339</v>
      </c>
      <c r="U50" s="1037">
        <f>_xll.qlDayCounterYearFraction(DayCounter,S50,T50,,,Trigger)</f>
        <v>0.24931506849315069</v>
      </c>
      <c r="V50" s="1034" t="e">
        <f>_xll.qlInterpolationInterpolate(B3Minterpolation,S50,TRUE)</f>
        <v>#VALUE!</v>
      </c>
      <c r="AA50" s="1022"/>
      <c r="AB50" s="1022"/>
    </row>
    <row r="51" spans="6:28" ht="11.25" customHeight="1" x14ac:dyDescent="0.2">
      <c r="F51" s="1023"/>
      <c r="G51" s="1023"/>
      <c r="H51" s="1022"/>
      <c r="L51" s="1022"/>
      <c r="M51" s="1022"/>
      <c r="S51" s="1021">
        <f>_xll.qlCalendarAdvance(Calendar,S50,"1D","f")</f>
        <v>42249</v>
      </c>
      <c r="T51" s="1021">
        <f>_xll.qlCalendarAdvance(Calendar,S51,$G$1,"mf",,Trigger)</f>
        <v>42340</v>
      </c>
      <c r="U51" s="1037">
        <f>_xll.qlDayCounterYearFraction(DayCounter,S51,T51,,,Trigger)</f>
        <v>0.24931506849315069</v>
      </c>
      <c r="V51" s="1034" t="e">
        <f>_xll.qlInterpolationInterpolate(B3Minterpolation,S51,TRUE)</f>
        <v>#VALUE!</v>
      </c>
      <c r="AA51" s="1022"/>
      <c r="AB51" s="1022"/>
    </row>
    <row r="52" spans="6:28" ht="11.25" customHeight="1" x14ac:dyDescent="0.2">
      <c r="F52" s="1023"/>
      <c r="G52" s="1023"/>
      <c r="H52" s="1022"/>
      <c r="L52" s="1022"/>
      <c r="M52" s="1022"/>
      <c r="S52" s="1021">
        <f>_xll.qlCalendarAdvance(Calendar,S51,"1D","f")</f>
        <v>42250</v>
      </c>
      <c r="T52" s="1021">
        <f>_xll.qlCalendarAdvance(Calendar,S52,$G$1,"mf",,Trigger)</f>
        <v>42341</v>
      </c>
      <c r="U52" s="1037">
        <f>_xll.qlDayCounterYearFraction(DayCounter,S52,T52,,,Trigger)</f>
        <v>0.24931506849315069</v>
      </c>
      <c r="V52" s="1034" t="e">
        <f>_xll.qlInterpolationInterpolate(B3Minterpolation,S52,TRUE)</f>
        <v>#VALUE!</v>
      </c>
      <c r="AA52" s="1022"/>
      <c r="AB52" s="1022"/>
    </row>
    <row r="53" spans="6:28" ht="11.25" customHeight="1" x14ac:dyDescent="0.2">
      <c r="F53" s="1023"/>
      <c r="G53" s="1023"/>
      <c r="H53" s="1022"/>
      <c r="L53" s="1022"/>
      <c r="M53" s="1022"/>
      <c r="S53" s="1021">
        <f>_xll.qlCalendarAdvance(Calendar,S52,"1D","f")</f>
        <v>42251</v>
      </c>
      <c r="T53" s="1021">
        <f>_xll.qlCalendarAdvance(Calendar,S53,$G$1,"mf",,Trigger)</f>
        <v>42342</v>
      </c>
      <c r="U53" s="1037">
        <f>_xll.qlDayCounterYearFraction(DayCounter,S53,T53,,,Trigger)</f>
        <v>0.24931506849315069</v>
      </c>
      <c r="V53" s="1034" t="e">
        <f>_xll.qlInterpolationInterpolate(B3Minterpolation,S53,TRUE)</f>
        <v>#VALUE!</v>
      </c>
      <c r="AA53" s="1022"/>
      <c r="AB53" s="1022"/>
    </row>
    <row r="54" spans="6:28" ht="11.25" customHeight="1" x14ac:dyDescent="0.2">
      <c r="F54" s="1023"/>
      <c r="G54" s="1023"/>
      <c r="H54" s="1022"/>
      <c r="L54" s="1022"/>
      <c r="M54" s="1022"/>
      <c r="S54" s="1021">
        <f>_xll.qlCalendarAdvance(Calendar,S53,"1D","f")</f>
        <v>42254</v>
      </c>
      <c r="T54" s="1021">
        <f>_xll.qlCalendarAdvance(Calendar,S54,$G$1,"mf",,Trigger)</f>
        <v>42345</v>
      </c>
      <c r="U54" s="1037">
        <f>_xll.qlDayCounterYearFraction(DayCounter,S54,T54,,,Trigger)</f>
        <v>0.24931506849315069</v>
      </c>
      <c r="V54" s="1034" t="e">
        <f>_xll.qlInterpolationInterpolate(B3Minterpolation,S54,TRUE)</f>
        <v>#VALUE!</v>
      </c>
      <c r="AA54" s="1022"/>
      <c r="AB54" s="1022"/>
    </row>
    <row r="55" spans="6:28" ht="11.25" customHeight="1" x14ac:dyDescent="0.2">
      <c r="F55" s="1023"/>
      <c r="G55" s="1023"/>
      <c r="H55" s="1022"/>
      <c r="L55" s="1022"/>
      <c r="M55" s="1022"/>
      <c r="S55" s="1021">
        <f>_xll.qlCalendarAdvance(Calendar,S54,"1D","f")</f>
        <v>42255</v>
      </c>
      <c r="T55" s="1021">
        <f>_xll.qlCalendarAdvance(Calendar,S55,$G$1,"mf",,Trigger)</f>
        <v>42346</v>
      </c>
      <c r="U55" s="1037">
        <f>_xll.qlDayCounterYearFraction(DayCounter,S55,T55,,,Trigger)</f>
        <v>0.24931506849315069</v>
      </c>
      <c r="V55" s="1034" t="e">
        <f>_xll.qlInterpolationInterpolate(B3Minterpolation,S55,TRUE)</f>
        <v>#VALUE!</v>
      </c>
      <c r="AA55" s="1022"/>
      <c r="AB55" s="1022"/>
    </row>
    <row r="56" spans="6:28" ht="11.25" customHeight="1" x14ac:dyDescent="0.2">
      <c r="F56" s="1023"/>
      <c r="G56" s="1023"/>
      <c r="H56" s="1022"/>
      <c r="L56" s="1022"/>
      <c r="M56" s="1022"/>
      <c r="S56" s="1021">
        <f>_xll.qlCalendarAdvance(Calendar,S55,"1D","f")</f>
        <v>42256</v>
      </c>
      <c r="T56" s="1021">
        <f>_xll.qlCalendarAdvance(Calendar,S56,$G$1,"mf",,Trigger)</f>
        <v>42347</v>
      </c>
      <c r="U56" s="1037">
        <f>_xll.qlDayCounterYearFraction(DayCounter,S56,T56,,,Trigger)</f>
        <v>0.24931506849315069</v>
      </c>
      <c r="V56" s="1034" t="e">
        <f>_xll.qlInterpolationInterpolate(B3Minterpolation,S56,TRUE)</f>
        <v>#VALUE!</v>
      </c>
      <c r="AA56" s="1022"/>
      <c r="AB56" s="1022"/>
    </row>
    <row r="57" spans="6:28" ht="11.25" customHeight="1" x14ac:dyDescent="0.2">
      <c r="F57" s="1023"/>
      <c r="G57" s="1023"/>
      <c r="H57" s="1022"/>
      <c r="L57" s="1022"/>
      <c r="M57" s="1022"/>
      <c r="S57" s="1021">
        <f>_xll.qlCalendarAdvance(Calendar,S56,"1D","f")</f>
        <v>42257</v>
      </c>
      <c r="T57" s="1021">
        <f>_xll.qlCalendarAdvance(Calendar,S57,$G$1,"mf",,Trigger)</f>
        <v>42348</v>
      </c>
      <c r="U57" s="1037">
        <f>_xll.qlDayCounterYearFraction(DayCounter,S57,T57,,,Trigger)</f>
        <v>0.24931506849315069</v>
      </c>
      <c r="V57" s="1034" t="e">
        <f>_xll.qlInterpolationInterpolate(B3Minterpolation,S57,TRUE)</f>
        <v>#VALUE!</v>
      </c>
      <c r="AA57" s="1022"/>
      <c r="AB57" s="1022"/>
    </row>
    <row r="58" spans="6:28" ht="11.25" customHeight="1" x14ac:dyDescent="0.2">
      <c r="F58" s="1023"/>
      <c r="G58" s="1023"/>
      <c r="H58" s="1022"/>
      <c r="L58" s="1022"/>
      <c r="M58" s="1022"/>
      <c r="S58" s="1021">
        <f>_xll.qlCalendarAdvance(Calendar,S57,"1D","f")</f>
        <v>42258</v>
      </c>
      <c r="T58" s="1021">
        <f>_xll.qlCalendarAdvance(Calendar,S58,$G$1,"mf",,Trigger)</f>
        <v>42349</v>
      </c>
      <c r="U58" s="1037">
        <f>_xll.qlDayCounterYearFraction(DayCounter,S58,T58,,,Trigger)</f>
        <v>0.24931506849315069</v>
      </c>
      <c r="V58" s="1034" t="e">
        <f>_xll.qlInterpolationInterpolate(B3Minterpolation,S58,TRUE)</f>
        <v>#VALUE!</v>
      </c>
      <c r="AA58" s="1022"/>
      <c r="AB58" s="1022"/>
    </row>
    <row r="59" spans="6:28" ht="11.25" customHeight="1" x14ac:dyDescent="0.2">
      <c r="F59" s="1023"/>
      <c r="G59" s="1023"/>
      <c r="H59" s="1022"/>
      <c r="L59" s="1022"/>
      <c r="M59" s="1022"/>
      <c r="S59" s="1021">
        <f>_xll.qlCalendarAdvance(Calendar,S58,"1D","f")</f>
        <v>42261</v>
      </c>
      <c r="T59" s="1021">
        <f>_xll.qlCalendarAdvance(Calendar,S59,$G$1,"mf",,Trigger)</f>
        <v>42352</v>
      </c>
      <c r="U59" s="1037">
        <f>_xll.qlDayCounterYearFraction(DayCounter,S59,T59,,,Trigger)</f>
        <v>0.24931506849315069</v>
      </c>
      <c r="V59" s="1034" t="e">
        <f>_xll.qlInterpolationInterpolate(B3Minterpolation,S59,TRUE)</f>
        <v>#VALUE!</v>
      </c>
      <c r="AA59" s="1022"/>
      <c r="AB59" s="1022"/>
    </row>
    <row r="60" spans="6:28" ht="11.25" customHeight="1" x14ac:dyDescent="0.2">
      <c r="F60" s="1023"/>
      <c r="G60" s="1023"/>
      <c r="H60" s="1022"/>
      <c r="L60" s="1022"/>
      <c r="M60" s="1022"/>
      <c r="S60" s="1021">
        <f>_xll.qlCalendarAdvance(Calendar,S59,"1D","f")</f>
        <v>42262</v>
      </c>
      <c r="T60" s="1021">
        <f>_xll.qlCalendarAdvance(Calendar,S60,$G$1,"mf",,Trigger)</f>
        <v>42353</v>
      </c>
      <c r="U60" s="1037">
        <f>_xll.qlDayCounterYearFraction(DayCounter,S60,T60,,,Trigger)</f>
        <v>0.24931506849315069</v>
      </c>
      <c r="V60" s="1034" t="e">
        <f>_xll.qlInterpolationInterpolate(B3Minterpolation,S60,TRUE)</f>
        <v>#VALUE!</v>
      </c>
      <c r="AA60" s="1022"/>
      <c r="AB60" s="1022"/>
    </row>
    <row r="61" spans="6:28" ht="11.25" customHeight="1" x14ac:dyDescent="0.2">
      <c r="F61" s="1023"/>
      <c r="G61" s="1023"/>
      <c r="H61" s="1022"/>
      <c r="L61" s="1022"/>
      <c r="M61" s="1022"/>
      <c r="S61" s="1021">
        <f>_xll.qlCalendarAdvance(Calendar,S60,"1D","f")</f>
        <v>42263</v>
      </c>
      <c r="T61" s="1021">
        <f>_xll.qlCalendarAdvance(Calendar,S61,$G$1,"mf",,Trigger)</f>
        <v>42354</v>
      </c>
      <c r="U61" s="1037">
        <f>_xll.qlDayCounterYearFraction(DayCounter,S61,T61,,,Trigger)</f>
        <v>0.24931506849315069</v>
      </c>
      <c r="V61" s="1034" t="e">
        <f>_xll.qlInterpolationInterpolate(B3Minterpolation,S61,TRUE)</f>
        <v>#VALUE!</v>
      </c>
      <c r="AA61" s="1022"/>
      <c r="AB61" s="1022"/>
    </row>
    <row r="62" spans="6:28" ht="11.25" customHeight="1" x14ac:dyDescent="0.2">
      <c r="F62" s="1023"/>
      <c r="G62" s="1023"/>
      <c r="H62" s="1022"/>
      <c r="L62" s="1022"/>
      <c r="M62" s="1022"/>
      <c r="S62" s="1021">
        <f>_xll.qlCalendarAdvance(Calendar,S61,"1D","f")</f>
        <v>42264</v>
      </c>
      <c r="T62" s="1021">
        <f>_xll.qlCalendarAdvance(Calendar,S62,$G$1,"mf",,Trigger)</f>
        <v>42355</v>
      </c>
      <c r="U62" s="1037">
        <f>_xll.qlDayCounterYearFraction(DayCounter,S62,T62,,,Trigger)</f>
        <v>0.24931506849315069</v>
      </c>
      <c r="V62" s="1034" t="e">
        <f>_xll.qlInterpolationInterpolate(B3Minterpolation,S62,TRUE)</f>
        <v>#VALUE!</v>
      </c>
      <c r="AA62" s="1022"/>
      <c r="AB62" s="1022"/>
    </row>
    <row r="63" spans="6:28" ht="11.25" customHeight="1" x14ac:dyDescent="0.2">
      <c r="F63" s="1023"/>
      <c r="G63" s="1023"/>
      <c r="H63" s="1022"/>
      <c r="L63" s="1022"/>
      <c r="M63" s="1022"/>
      <c r="S63" s="1021">
        <f>_xll.qlCalendarAdvance(Calendar,S62,"1D","f")</f>
        <v>42265</v>
      </c>
      <c r="T63" s="1021">
        <f>_xll.qlCalendarAdvance(Calendar,S63,$G$1,"mf",,Trigger)</f>
        <v>42356</v>
      </c>
      <c r="U63" s="1037">
        <f>_xll.qlDayCounterYearFraction(DayCounter,S63,T63,,,Trigger)</f>
        <v>0.24931506849315069</v>
      </c>
      <c r="V63" s="1034" t="e">
        <f>_xll.qlInterpolationInterpolate(B3Minterpolation,S63,TRUE)</f>
        <v>#VALUE!</v>
      </c>
      <c r="AA63" s="1022"/>
      <c r="AB63" s="1022"/>
    </row>
    <row r="64" spans="6:28" ht="11.25" customHeight="1" x14ac:dyDescent="0.2">
      <c r="F64" s="1023"/>
      <c r="G64" s="1023"/>
      <c r="H64" s="1022"/>
      <c r="L64" s="1022"/>
      <c r="M64" s="1022"/>
      <c r="S64" s="1021">
        <f>_xll.qlCalendarAdvance(Calendar,S63,"1D","f")</f>
        <v>42268</v>
      </c>
      <c r="T64" s="1021">
        <f>_xll.qlCalendarAdvance(Calendar,S64,$G$1,"mf",,Trigger)</f>
        <v>42359</v>
      </c>
      <c r="U64" s="1037">
        <f>_xll.qlDayCounterYearFraction(DayCounter,S64,T64,,,Trigger)</f>
        <v>0.24931506849315069</v>
      </c>
      <c r="V64" s="1034" t="e">
        <f>_xll.qlInterpolationInterpolate(B3Minterpolation,S64,TRUE)</f>
        <v>#VALUE!</v>
      </c>
      <c r="AA64" s="1022"/>
      <c r="AB64" s="1022"/>
    </row>
    <row r="65" spans="6:28" ht="11.25" customHeight="1" x14ac:dyDescent="0.2">
      <c r="F65" s="1023"/>
      <c r="G65" s="1023"/>
      <c r="H65" s="1022"/>
      <c r="L65" s="1022"/>
      <c r="M65" s="1022"/>
      <c r="S65" s="1021">
        <f>_xll.qlCalendarAdvance(Calendar,S64,"1D","f")</f>
        <v>42269</v>
      </c>
      <c r="T65" s="1021">
        <f>_xll.qlCalendarAdvance(Calendar,S65,$G$1,"mf",,Trigger)</f>
        <v>42360</v>
      </c>
      <c r="U65" s="1037">
        <f>_xll.qlDayCounterYearFraction(DayCounter,S65,T65,,,Trigger)</f>
        <v>0.24931506849315069</v>
      </c>
      <c r="V65" s="1034" t="e">
        <f>_xll.qlInterpolationInterpolate(B3Minterpolation,S65,TRUE)</f>
        <v>#VALUE!</v>
      </c>
      <c r="AA65" s="1022"/>
      <c r="AB65" s="1022"/>
    </row>
    <row r="66" spans="6:28" ht="11.25" customHeight="1" x14ac:dyDescent="0.2">
      <c r="F66" s="1023"/>
      <c r="G66" s="1023"/>
      <c r="H66" s="1022"/>
      <c r="L66" s="1022"/>
      <c r="M66" s="1022"/>
      <c r="S66" s="1021">
        <f>_xll.qlCalendarAdvance(Calendar,S65,"1D","f")</f>
        <v>42270</v>
      </c>
      <c r="T66" s="1021">
        <f>_xll.qlCalendarAdvance(Calendar,S66,$G$1,"mf",,Trigger)</f>
        <v>42361</v>
      </c>
      <c r="U66" s="1037">
        <f>_xll.qlDayCounterYearFraction(DayCounter,S66,T66,,,Trigger)</f>
        <v>0.24931506849315069</v>
      </c>
      <c r="V66" s="1034" t="e">
        <f>_xll.qlInterpolationInterpolate(B3Minterpolation,S66,TRUE)</f>
        <v>#VALUE!</v>
      </c>
      <c r="AA66" s="1022"/>
      <c r="AB66" s="1022"/>
    </row>
    <row r="67" spans="6:28" ht="11.25" customHeight="1" x14ac:dyDescent="0.2">
      <c r="F67" s="1023"/>
      <c r="G67" s="1023"/>
      <c r="H67" s="1022"/>
      <c r="L67" s="1022"/>
      <c r="M67" s="1022"/>
      <c r="S67" s="1021">
        <f>_xll.qlCalendarAdvance(Calendar,S66,"1D","f")</f>
        <v>42271</v>
      </c>
      <c r="T67" s="1021">
        <f>_xll.qlCalendarAdvance(Calendar,S67,$G$1,"mf",,Trigger)</f>
        <v>42362</v>
      </c>
      <c r="U67" s="1037">
        <f>_xll.qlDayCounterYearFraction(DayCounter,S67,T67,,,Trigger)</f>
        <v>0.24931506849315069</v>
      </c>
      <c r="V67" s="1034" t="e">
        <f>_xll.qlInterpolationInterpolate(B3Minterpolation,S67,TRUE)</f>
        <v>#VALUE!</v>
      </c>
      <c r="AA67" s="1022"/>
      <c r="AB67" s="1022"/>
    </row>
    <row r="68" spans="6:28" ht="11.25" customHeight="1" x14ac:dyDescent="0.2">
      <c r="F68" s="1023"/>
      <c r="G68" s="1023"/>
      <c r="H68" s="1022"/>
      <c r="L68" s="1022"/>
      <c r="M68" s="1022"/>
      <c r="S68" s="1021">
        <f>_xll.qlCalendarAdvance(Calendar,S67,"1D","f")</f>
        <v>42272</v>
      </c>
      <c r="T68" s="1021">
        <f>_xll.qlCalendarAdvance(Calendar,S68,$G$1,"mf",,Trigger)</f>
        <v>42367</v>
      </c>
      <c r="U68" s="1037">
        <f>_xll.qlDayCounterYearFraction(DayCounter,S68,T68,,,Trigger)</f>
        <v>0.26027397260273971</v>
      </c>
      <c r="V68" s="1034" t="e">
        <f>_xll.qlInterpolationInterpolate(B3Minterpolation,S68,TRUE)</f>
        <v>#VALUE!</v>
      </c>
      <c r="AA68" s="1022"/>
      <c r="AB68" s="1022"/>
    </row>
    <row r="69" spans="6:28" ht="11.25" customHeight="1" x14ac:dyDescent="0.2">
      <c r="F69" s="1023"/>
      <c r="G69" s="1023"/>
      <c r="H69" s="1022"/>
      <c r="L69" s="1022"/>
      <c r="M69" s="1022"/>
      <c r="S69" s="1021">
        <f>_xll.qlCalendarAdvance(Calendar,S68,"1D","f")</f>
        <v>42275</v>
      </c>
      <c r="T69" s="1021">
        <f>_xll.qlCalendarAdvance(Calendar,S69,$G$1,"mf",,Trigger)</f>
        <v>42367</v>
      </c>
      <c r="U69" s="1037">
        <f>_xll.qlDayCounterYearFraction(DayCounter,S69,T69,,,Trigger)</f>
        <v>0.25205479452054796</v>
      </c>
      <c r="V69" s="1034" t="e">
        <f>_xll.qlInterpolationInterpolate(B3Minterpolation,S69,TRUE)</f>
        <v>#VALUE!</v>
      </c>
      <c r="AA69" s="1022"/>
      <c r="AB69" s="1022"/>
    </row>
    <row r="70" spans="6:28" ht="11.25" customHeight="1" x14ac:dyDescent="0.2">
      <c r="F70" s="1023"/>
      <c r="G70" s="1023"/>
      <c r="H70" s="1022"/>
      <c r="L70" s="1022"/>
      <c r="M70" s="1022"/>
      <c r="S70" s="1021">
        <f>_xll.qlCalendarAdvance(Calendar,S69,"1D","f")</f>
        <v>42276</v>
      </c>
      <c r="T70" s="1021">
        <f>_xll.qlCalendarAdvance(Calendar,S70,$G$1,"mf",,Trigger)</f>
        <v>42367</v>
      </c>
      <c r="U70" s="1037">
        <f>_xll.qlDayCounterYearFraction(DayCounter,S70,T70,,,Trigger)</f>
        <v>0.24931506849315069</v>
      </c>
      <c r="V70" s="1034" t="e">
        <f>_xll.qlInterpolationInterpolate(B3Minterpolation,S70,TRUE)</f>
        <v>#VALUE!</v>
      </c>
      <c r="AA70" s="1022"/>
      <c r="AB70" s="1022"/>
    </row>
    <row r="71" spans="6:28" ht="11.25" customHeight="1" x14ac:dyDescent="0.2">
      <c r="F71" s="1023"/>
      <c r="G71" s="1023"/>
      <c r="H71" s="1022"/>
      <c r="L71" s="1022"/>
      <c r="M71" s="1022"/>
      <c r="S71" s="1021">
        <f>_xll.qlCalendarAdvance(Calendar,S70,"1D","f")</f>
        <v>42277</v>
      </c>
      <c r="T71" s="1021">
        <f>_xll.qlCalendarAdvance(Calendar,S71,$G$1,"mf",,Trigger)</f>
        <v>42368</v>
      </c>
      <c r="U71" s="1037">
        <f>_xll.qlDayCounterYearFraction(DayCounter,S71,T71,,,Trigger)</f>
        <v>0.24931506849315069</v>
      </c>
      <c r="V71" s="1034" t="e">
        <f>_xll.qlInterpolationInterpolate(B3Minterpolation,S71,TRUE)</f>
        <v>#VALUE!</v>
      </c>
      <c r="AA71" s="1022"/>
      <c r="AB71" s="1022"/>
    </row>
    <row r="72" spans="6:28" ht="11.25" customHeight="1" x14ac:dyDescent="0.2">
      <c r="F72" s="1023"/>
      <c r="G72" s="1023"/>
      <c r="H72" s="1022"/>
      <c r="L72" s="1022"/>
      <c r="M72" s="1022"/>
      <c r="S72" s="1021">
        <f>_xll.qlCalendarAdvance(Calendar,S71,"1D","f")</f>
        <v>42278</v>
      </c>
      <c r="T72" s="1021">
        <f>_xll.qlCalendarAdvance(Calendar,S72,$G$1,"mf",,Trigger)</f>
        <v>42373</v>
      </c>
      <c r="U72" s="1037">
        <f>_xll.qlDayCounterYearFraction(DayCounter,S72,T72,,,Trigger)</f>
        <v>0.26027397260273971</v>
      </c>
      <c r="V72" s="1034" t="e">
        <f>_xll.qlInterpolationInterpolate(B3Minterpolation,S72,TRUE)</f>
        <v>#VALUE!</v>
      </c>
      <c r="AA72" s="1022"/>
      <c r="AB72" s="1022"/>
    </row>
    <row r="73" spans="6:28" ht="11.25" customHeight="1" x14ac:dyDescent="0.2">
      <c r="F73" s="1023"/>
      <c r="G73" s="1023"/>
      <c r="H73" s="1022"/>
      <c r="L73" s="1022"/>
      <c r="M73" s="1022"/>
      <c r="S73" s="1021">
        <f>_xll.qlCalendarAdvance(Calendar,S72,"1D","f")</f>
        <v>42279</v>
      </c>
      <c r="T73" s="1021">
        <f>_xll.qlCalendarAdvance(Calendar,S73,$G$1,"mf",,Trigger)</f>
        <v>42373</v>
      </c>
      <c r="U73" s="1037">
        <f>_xll.qlDayCounterYearFraction(DayCounter,S73,T73,,,Trigger)</f>
        <v>0.25753424657534246</v>
      </c>
      <c r="V73" s="1034" t="e">
        <f>_xll.qlInterpolationInterpolate(B3Minterpolation,S73,TRUE)</f>
        <v>#VALUE!</v>
      </c>
      <c r="AA73" s="1022"/>
      <c r="AB73" s="1022"/>
    </row>
    <row r="74" spans="6:28" ht="11.25" customHeight="1" x14ac:dyDescent="0.2">
      <c r="F74" s="1023"/>
      <c r="G74" s="1023"/>
      <c r="H74" s="1022"/>
      <c r="L74" s="1022"/>
      <c r="M74" s="1022"/>
      <c r="S74" s="1021">
        <f>_xll.qlCalendarAdvance(Calendar,S73,"1D","f")</f>
        <v>42282</v>
      </c>
      <c r="T74" s="1021">
        <f>_xll.qlCalendarAdvance(Calendar,S74,$G$1,"mf",,Trigger)</f>
        <v>42374</v>
      </c>
      <c r="U74" s="1037">
        <f>_xll.qlDayCounterYearFraction(DayCounter,S74,T74,,,Trigger)</f>
        <v>0.25205479452054796</v>
      </c>
      <c r="V74" s="1034" t="e">
        <f>_xll.qlInterpolationInterpolate(B3Minterpolation,S74,TRUE)</f>
        <v>#VALUE!</v>
      </c>
      <c r="AA74" s="1022"/>
      <c r="AB74" s="1022"/>
    </row>
    <row r="75" spans="6:28" ht="11.25" customHeight="1" x14ac:dyDescent="0.2">
      <c r="F75" s="1023"/>
      <c r="G75" s="1023"/>
      <c r="H75" s="1022"/>
      <c r="L75" s="1022"/>
      <c r="M75" s="1022"/>
      <c r="S75" s="1021">
        <f>_xll.qlCalendarAdvance(Calendar,S74,"1D","f")</f>
        <v>42283</v>
      </c>
      <c r="T75" s="1021">
        <f>_xll.qlCalendarAdvance(Calendar,S75,$G$1,"mf",,Trigger)</f>
        <v>42375</v>
      </c>
      <c r="U75" s="1037">
        <f>_xll.qlDayCounterYearFraction(DayCounter,S75,T75,,,Trigger)</f>
        <v>0.25205479452054796</v>
      </c>
      <c r="V75" s="1034" t="e">
        <f>_xll.qlInterpolationInterpolate(B3Minterpolation,S75,TRUE)</f>
        <v>#VALUE!</v>
      </c>
      <c r="AA75" s="1022"/>
      <c r="AB75" s="1022"/>
    </row>
    <row r="76" spans="6:28" ht="11.25" customHeight="1" x14ac:dyDescent="0.2">
      <c r="F76" s="1023"/>
      <c r="G76" s="1023"/>
      <c r="H76" s="1022"/>
      <c r="L76" s="1022"/>
      <c r="M76" s="1022"/>
      <c r="S76" s="1021">
        <f>_xll.qlCalendarAdvance(Calendar,S75,"1D","f")</f>
        <v>42284</v>
      </c>
      <c r="T76" s="1021">
        <f>_xll.qlCalendarAdvance(Calendar,S76,$G$1,"mf",,Trigger)</f>
        <v>42376</v>
      </c>
      <c r="U76" s="1037">
        <f>_xll.qlDayCounterYearFraction(DayCounter,S76,T76,,,Trigger)</f>
        <v>0.25205479452054796</v>
      </c>
      <c r="V76" s="1034" t="e">
        <f>_xll.qlInterpolationInterpolate(B3Minterpolation,S76,TRUE)</f>
        <v>#VALUE!</v>
      </c>
      <c r="AA76" s="1022"/>
      <c r="AB76" s="1022"/>
    </row>
    <row r="77" spans="6:28" ht="11.25" customHeight="1" x14ac:dyDescent="0.2">
      <c r="F77" s="1023"/>
      <c r="G77" s="1023"/>
      <c r="H77" s="1022"/>
      <c r="L77" s="1022"/>
      <c r="M77" s="1022"/>
      <c r="S77" s="1021">
        <f>_xll.qlCalendarAdvance(Calendar,S76,"1D","f")</f>
        <v>42285</v>
      </c>
      <c r="T77" s="1021">
        <f>_xll.qlCalendarAdvance(Calendar,S77,$G$1,"mf",,Trigger)</f>
        <v>42377</v>
      </c>
      <c r="U77" s="1037">
        <f>_xll.qlDayCounterYearFraction(DayCounter,S77,T77,,,Trigger)</f>
        <v>0.25205479452054796</v>
      </c>
      <c r="V77" s="1034" t="e">
        <f>_xll.qlInterpolationInterpolate(B3Minterpolation,S77,TRUE)</f>
        <v>#VALUE!</v>
      </c>
      <c r="AA77" s="1022"/>
      <c r="AB77" s="1022"/>
    </row>
    <row r="78" spans="6:28" ht="11.25" customHeight="1" x14ac:dyDescent="0.2">
      <c r="F78" s="1023"/>
      <c r="G78" s="1023"/>
      <c r="H78" s="1022"/>
      <c r="L78" s="1022"/>
      <c r="M78" s="1022"/>
      <c r="S78" s="1021">
        <f>_xll.qlCalendarAdvance(Calendar,S77,"1D","f")</f>
        <v>42286</v>
      </c>
      <c r="T78" s="1021">
        <f>_xll.qlCalendarAdvance(Calendar,S78,$G$1,"mf",,Trigger)</f>
        <v>42380</v>
      </c>
      <c r="U78" s="1037">
        <f>_xll.qlDayCounterYearFraction(DayCounter,S78,T78,,,Trigger)</f>
        <v>0.25753424657534246</v>
      </c>
      <c r="V78" s="1034" t="e">
        <f>_xll.qlInterpolationInterpolate(B3Minterpolation,S78,TRUE)</f>
        <v>#VALUE!</v>
      </c>
      <c r="AA78" s="1022"/>
      <c r="AB78" s="1022"/>
    </row>
    <row r="79" spans="6:28" ht="11.25" customHeight="1" x14ac:dyDescent="0.2">
      <c r="F79" s="1023"/>
      <c r="G79" s="1023"/>
      <c r="H79" s="1022"/>
      <c r="L79" s="1022"/>
      <c r="M79" s="1022"/>
      <c r="S79" s="1021">
        <f>_xll.qlCalendarAdvance(Calendar,S78,"1D","f")</f>
        <v>42289</v>
      </c>
      <c r="T79" s="1021">
        <f>_xll.qlCalendarAdvance(Calendar,S79,$G$1,"mf",,Trigger)</f>
        <v>42381</v>
      </c>
      <c r="U79" s="1037">
        <f>_xll.qlDayCounterYearFraction(DayCounter,S79,T79,,,Trigger)</f>
        <v>0.25205479452054796</v>
      </c>
      <c r="V79" s="1034" t="e">
        <f>_xll.qlInterpolationInterpolate(B3Minterpolation,S79,TRUE)</f>
        <v>#VALUE!</v>
      </c>
      <c r="AA79" s="1022"/>
      <c r="AB79" s="1022"/>
    </row>
    <row r="80" spans="6:28" ht="11.25" customHeight="1" x14ac:dyDescent="0.2">
      <c r="F80" s="1023"/>
      <c r="G80" s="1023"/>
      <c r="H80" s="1022"/>
      <c r="L80" s="1022"/>
      <c r="M80" s="1022"/>
      <c r="S80" s="1021">
        <f>_xll.qlCalendarAdvance(Calendar,S79,"1D","f")</f>
        <v>42290</v>
      </c>
      <c r="T80" s="1021">
        <f>_xll.qlCalendarAdvance(Calendar,S80,$G$1,"mf",,Trigger)</f>
        <v>42382</v>
      </c>
      <c r="U80" s="1037">
        <f>_xll.qlDayCounterYearFraction(DayCounter,S80,T80,,,Trigger)</f>
        <v>0.25205479452054796</v>
      </c>
      <c r="V80" s="1034" t="e">
        <f>_xll.qlInterpolationInterpolate(B3Minterpolation,S80,TRUE)</f>
        <v>#VALUE!</v>
      </c>
      <c r="AA80" s="1022"/>
      <c r="AB80" s="1022"/>
    </row>
    <row r="81" spans="6:28" ht="11.25" customHeight="1" x14ac:dyDescent="0.2">
      <c r="F81" s="1023"/>
      <c r="G81" s="1023"/>
      <c r="H81" s="1022"/>
      <c r="L81" s="1022"/>
      <c r="M81" s="1022"/>
      <c r="S81" s="1021">
        <f>_xll.qlCalendarAdvance(Calendar,S80,"1D","f")</f>
        <v>42291</v>
      </c>
      <c r="T81" s="1021">
        <f>_xll.qlCalendarAdvance(Calendar,S81,$G$1,"mf",,Trigger)</f>
        <v>42383</v>
      </c>
      <c r="U81" s="1037">
        <f>_xll.qlDayCounterYearFraction(DayCounter,S81,T81,,,Trigger)</f>
        <v>0.25205479452054796</v>
      </c>
      <c r="V81" s="1034" t="e">
        <f>_xll.qlInterpolationInterpolate(B3Minterpolation,S81,TRUE)</f>
        <v>#VALUE!</v>
      </c>
      <c r="AA81" s="1022"/>
      <c r="AB81" s="1022"/>
    </row>
    <row r="82" spans="6:28" ht="11.25" customHeight="1" x14ac:dyDescent="0.2">
      <c r="F82" s="1023"/>
      <c r="G82" s="1023"/>
      <c r="H82" s="1022"/>
      <c r="L82" s="1022"/>
      <c r="M82" s="1022"/>
      <c r="S82" s="1021">
        <f>_xll.qlCalendarAdvance(Calendar,S81,"1D","f")</f>
        <v>42292</v>
      </c>
      <c r="T82" s="1021">
        <f>_xll.qlCalendarAdvance(Calendar,S82,$G$1,"mf",,Trigger)</f>
        <v>42384</v>
      </c>
      <c r="U82" s="1037">
        <f>_xll.qlDayCounterYearFraction(DayCounter,S82,T82,,,Trigger)</f>
        <v>0.25205479452054796</v>
      </c>
      <c r="V82" s="1034" t="e">
        <f>_xll.qlInterpolationInterpolate(B3Minterpolation,S82,TRUE)</f>
        <v>#VALUE!</v>
      </c>
      <c r="AA82" s="1022"/>
      <c r="AB82" s="1022"/>
    </row>
    <row r="83" spans="6:28" ht="11.25" customHeight="1" x14ac:dyDescent="0.2">
      <c r="F83" s="1023"/>
      <c r="G83" s="1023"/>
      <c r="H83" s="1022"/>
      <c r="L83" s="1022"/>
      <c r="M83" s="1022"/>
      <c r="S83" s="1021">
        <f>_xll.qlCalendarAdvance(Calendar,S82,"1D","f")</f>
        <v>42293</v>
      </c>
      <c r="T83" s="1021">
        <f>_xll.qlCalendarAdvance(Calendar,S83,$G$1,"mf",,Trigger)</f>
        <v>42387</v>
      </c>
      <c r="U83" s="1037">
        <f>_xll.qlDayCounterYearFraction(DayCounter,S83,T83,,,Trigger)</f>
        <v>0.25753424657534246</v>
      </c>
      <c r="V83" s="1034" t="e">
        <f>_xll.qlInterpolationInterpolate(B3Minterpolation,S83,TRUE)</f>
        <v>#VALUE!</v>
      </c>
      <c r="AA83" s="1022"/>
      <c r="AB83" s="1022"/>
    </row>
    <row r="84" spans="6:28" ht="11.25" customHeight="1" x14ac:dyDescent="0.2">
      <c r="F84" s="1023"/>
      <c r="G84" s="1023"/>
      <c r="H84" s="1022"/>
      <c r="L84" s="1022"/>
      <c r="M84" s="1022"/>
      <c r="S84" s="1021">
        <f>_xll.qlCalendarAdvance(Calendar,S83,"1D","f")</f>
        <v>42296</v>
      </c>
      <c r="T84" s="1021">
        <f>_xll.qlCalendarAdvance(Calendar,S84,$G$1,"mf",,Trigger)</f>
        <v>42388</v>
      </c>
      <c r="U84" s="1037">
        <f>_xll.qlDayCounterYearFraction(DayCounter,S84,T84,,,Trigger)</f>
        <v>0.25205479452054796</v>
      </c>
      <c r="V84" s="1034" t="e">
        <f>_xll.qlInterpolationInterpolate(B3Minterpolation,S84,TRUE)</f>
        <v>#VALUE!</v>
      </c>
      <c r="AA84" s="1022"/>
      <c r="AB84" s="1022"/>
    </row>
    <row r="85" spans="6:28" ht="11.25" customHeight="1" x14ac:dyDescent="0.2">
      <c r="F85" s="1023"/>
      <c r="G85" s="1023"/>
      <c r="H85" s="1022"/>
      <c r="L85" s="1022"/>
      <c r="M85" s="1022"/>
      <c r="S85" s="1021">
        <f>_xll.qlCalendarAdvance(Calendar,S84,"1D","f")</f>
        <v>42297</v>
      </c>
      <c r="T85" s="1021">
        <f>_xll.qlCalendarAdvance(Calendar,S85,$G$1,"mf",,Trigger)</f>
        <v>42389</v>
      </c>
      <c r="U85" s="1037">
        <f>_xll.qlDayCounterYearFraction(DayCounter,S85,T85,,,Trigger)</f>
        <v>0.25205479452054796</v>
      </c>
      <c r="V85" s="1034" t="e">
        <f>_xll.qlInterpolationInterpolate(B3Minterpolation,S85,TRUE)</f>
        <v>#VALUE!</v>
      </c>
      <c r="AA85" s="1022"/>
      <c r="AB85" s="1022"/>
    </row>
    <row r="86" spans="6:28" ht="11.25" customHeight="1" x14ac:dyDescent="0.2">
      <c r="F86" s="1023"/>
      <c r="G86" s="1023"/>
      <c r="H86" s="1022"/>
      <c r="L86" s="1022"/>
      <c r="M86" s="1022"/>
      <c r="S86" s="1021">
        <f>_xll.qlCalendarAdvance(Calendar,S85,"1D","f")</f>
        <v>42298</v>
      </c>
      <c r="T86" s="1021">
        <f>_xll.qlCalendarAdvance(Calendar,S86,$G$1,"mf",,Trigger)</f>
        <v>42390</v>
      </c>
      <c r="U86" s="1037">
        <f>_xll.qlDayCounterYearFraction(DayCounter,S86,T86,,,Trigger)</f>
        <v>0.25205479452054796</v>
      </c>
      <c r="V86" s="1034" t="e">
        <f>_xll.qlInterpolationInterpolate(B3Minterpolation,S86,TRUE)</f>
        <v>#VALUE!</v>
      </c>
      <c r="AA86" s="1022"/>
      <c r="AB86" s="1022"/>
    </row>
    <row r="87" spans="6:28" ht="11.25" customHeight="1" x14ac:dyDescent="0.2">
      <c r="F87" s="1023"/>
      <c r="G87" s="1023"/>
      <c r="H87" s="1022"/>
      <c r="L87" s="1022"/>
      <c r="M87" s="1022"/>
      <c r="S87" s="1021">
        <f>_xll.qlCalendarAdvance(Calendar,S86,"1D","f")</f>
        <v>42299</v>
      </c>
      <c r="T87" s="1021">
        <f>_xll.qlCalendarAdvance(Calendar,S87,$G$1,"mf",,Trigger)</f>
        <v>42391</v>
      </c>
      <c r="U87" s="1037">
        <f>_xll.qlDayCounterYearFraction(DayCounter,S87,T87,,,Trigger)</f>
        <v>0.25205479452054796</v>
      </c>
      <c r="V87" s="1034" t="e">
        <f>_xll.qlInterpolationInterpolate(B3Minterpolation,S87,TRUE)</f>
        <v>#VALUE!</v>
      </c>
      <c r="AA87" s="1022"/>
      <c r="AB87" s="1022"/>
    </row>
    <row r="88" spans="6:28" ht="11.25" customHeight="1" x14ac:dyDescent="0.2">
      <c r="F88" s="1023"/>
      <c r="G88" s="1023"/>
      <c r="H88" s="1022"/>
      <c r="L88" s="1022"/>
      <c r="M88" s="1022"/>
      <c r="S88" s="1021">
        <f>_xll.qlCalendarAdvance(Calendar,S87,"1D","f")</f>
        <v>42300</v>
      </c>
      <c r="T88" s="1021">
        <f>_xll.qlCalendarAdvance(Calendar,S88,$G$1,"mf",,Trigger)</f>
        <v>42394</v>
      </c>
      <c r="U88" s="1037">
        <f>_xll.qlDayCounterYearFraction(DayCounter,S88,T88,,,Trigger)</f>
        <v>0.25753424657534246</v>
      </c>
      <c r="V88" s="1034" t="e">
        <f>_xll.qlInterpolationInterpolate(B3Minterpolation,S88,TRUE)</f>
        <v>#VALUE!</v>
      </c>
      <c r="AA88" s="1022"/>
      <c r="AB88" s="1022"/>
    </row>
    <row r="89" spans="6:28" ht="11.25" customHeight="1" x14ac:dyDescent="0.2">
      <c r="F89" s="1023"/>
      <c r="G89" s="1023"/>
      <c r="H89" s="1022"/>
      <c r="L89" s="1022"/>
      <c r="M89" s="1022"/>
      <c r="S89" s="1021">
        <f>_xll.qlCalendarAdvance(Calendar,S88,"1D","f")</f>
        <v>42303</v>
      </c>
      <c r="T89" s="1021">
        <f>_xll.qlCalendarAdvance(Calendar,S89,$G$1,"mf",,Trigger)</f>
        <v>42395</v>
      </c>
      <c r="U89" s="1037">
        <f>_xll.qlDayCounterYearFraction(DayCounter,S89,T89,,,Trigger)</f>
        <v>0.25205479452054796</v>
      </c>
      <c r="V89" s="1034" t="e">
        <f>_xll.qlInterpolationInterpolate(B3Minterpolation,S89,TRUE)</f>
        <v>#VALUE!</v>
      </c>
      <c r="AA89" s="1022"/>
      <c r="AB89" s="1022"/>
    </row>
    <row r="90" spans="6:28" ht="11.25" customHeight="1" x14ac:dyDescent="0.2">
      <c r="F90" s="1023"/>
      <c r="G90" s="1023"/>
      <c r="H90" s="1022"/>
      <c r="L90" s="1022"/>
      <c r="M90" s="1022"/>
      <c r="S90" s="1021">
        <f>_xll.qlCalendarAdvance(Calendar,S89,"1D","f")</f>
        <v>42304</v>
      </c>
      <c r="T90" s="1021">
        <f>_xll.qlCalendarAdvance(Calendar,S90,$G$1,"mf",,Trigger)</f>
        <v>42396</v>
      </c>
      <c r="U90" s="1037">
        <f>_xll.qlDayCounterYearFraction(DayCounter,S90,T90,,,Trigger)</f>
        <v>0.25205479452054796</v>
      </c>
      <c r="V90" s="1034" t="e">
        <f>_xll.qlInterpolationInterpolate(B3Minterpolation,S90,TRUE)</f>
        <v>#VALUE!</v>
      </c>
      <c r="AA90" s="1022"/>
      <c r="AB90" s="1022"/>
    </row>
    <row r="91" spans="6:28" ht="11.25" customHeight="1" x14ac:dyDescent="0.2">
      <c r="F91" s="1023"/>
      <c r="G91" s="1023"/>
      <c r="H91" s="1022"/>
      <c r="L91" s="1022"/>
      <c r="M91" s="1022"/>
      <c r="S91" s="1021">
        <f>_xll.qlCalendarAdvance(Calendar,S90,"1D","f")</f>
        <v>42305</v>
      </c>
      <c r="T91" s="1021">
        <f>_xll.qlCalendarAdvance(Calendar,S91,$G$1,"mf",,Trigger)</f>
        <v>42397</v>
      </c>
      <c r="U91" s="1037">
        <f>_xll.qlDayCounterYearFraction(DayCounter,S91,T91,,,Trigger)</f>
        <v>0.25205479452054796</v>
      </c>
      <c r="V91" s="1034" t="e">
        <f>_xll.qlInterpolationInterpolate(B3Minterpolation,S91,TRUE)</f>
        <v>#VALUE!</v>
      </c>
      <c r="AA91" s="1022"/>
      <c r="AB91" s="1022"/>
    </row>
    <row r="92" spans="6:28" ht="11.25" customHeight="1" x14ac:dyDescent="0.2">
      <c r="F92" s="1023"/>
      <c r="G92" s="1023"/>
      <c r="H92" s="1022"/>
      <c r="L92" s="1022"/>
      <c r="M92" s="1022"/>
      <c r="S92" s="1021">
        <f>_xll.qlCalendarAdvance(Calendar,S91,"1D","f")</f>
        <v>42306</v>
      </c>
      <c r="T92" s="1021">
        <f>_xll.qlCalendarAdvance(Calendar,S92,$G$1,"mf",,Trigger)</f>
        <v>42398</v>
      </c>
      <c r="U92" s="1037">
        <f>_xll.qlDayCounterYearFraction(DayCounter,S92,T92,,,Trigger)</f>
        <v>0.25205479452054796</v>
      </c>
      <c r="V92" s="1034" t="e">
        <f>_xll.qlInterpolationInterpolate(B3Minterpolation,S92,TRUE)</f>
        <v>#VALUE!</v>
      </c>
      <c r="AA92" s="1022"/>
      <c r="AB92" s="1022"/>
    </row>
    <row r="93" spans="6:28" ht="11.25" customHeight="1" x14ac:dyDescent="0.2">
      <c r="F93" s="1023"/>
      <c r="G93" s="1023"/>
      <c r="H93" s="1022"/>
      <c r="L93" s="1022"/>
      <c r="M93" s="1022"/>
      <c r="S93" s="1021">
        <f>_xll.qlCalendarAdvance(Calendar,S92,"1D","f")</f>
        <v>42307</v>
      </c>
      <c r="T93" s="1021">
        <f>_xll.qlCalendarAdvance(Calendar,S93,$G$1,"mf",,Trigger)</f>
        <v>42398</v>
      </c>
      <c r="U93" s="1037">
        <f>_xll.qlDayCounterYearFraction(DayCounter,S93,T93,,,Trigger)</f>
        <v>0.24931506849315069</v>
      </c>
      <c r="V93" s="1034" t="e">
        <f>_xll.qlInterpolationInterpolate(B3Minterpolation,S93,TRUE)</f>
        <v>#VALUE!</v>
      </c>
      <c r="AA93" s="1022"/>
      <c r="AB93" s="1022"/>
    </row>
    <row r="94" spans="6:28" ht="11.25" customHeight="1" x14ac:dyDescent="0.2">
      <c r="F94" s="1023"/>
      <c r="G94" s="1023"/>
      <c r="H94" s="1022"/>
      <c r="L94" s="1022"/>
      <c r="M94" s="1022"/>
      <c r="S94" s="1021">
        <f>_xll.qlCalendarAdvance(Calendar,S93,"1D","f")</f>
        <v>42310</v>
      </c>
      <c r="T94" s="1021">
        <f>_xll.qlCalendarAdvance(Calendar,S94,$G$1,"mf",,Trigger)</f>
        <v>42402</v>
      </c>
      <c r="U94" s="1037">
        <f>_xll.qlDayCounterYearFraction(DayCounter,S94,T94,,,Trigger)</f>
        <v>0.25205479452054796</v>
      </c>
      <c r="V94" s="1034" t="e">
        <f>_xll.qlInterpolationInterpolate(B3Minterpolation,S94,TRUE)</f>
        <v>#VALUE!</v>
      </c>
      <c r="AA94" s="1022"/>
      <c r="AB94" s="1022"/>
    </row>
    <row r="95" spans="6:28" ht="11.25" customHeight="1" x14ac:dyDescent="0.2">
      <c r="F95" s="1023"/>
      <c r="G95" s="1023"/>
      <c r="H95" s="1022"/>
      <c r="L95" s="1022"/>
      <c r="M95" s="1022"/>
      <c r="S95" s="1021">
        <f>_xll.qlCalendarAdvance(Calendar,S94,"1D","f")</f>
        <v>42311</v>
      </c>
      <c r="T95" s="1021">
        <f>_xll.qlCalendarAdvance(Calendar,S95,$G$1,"mf",,Trigger)</f>
        <v>42403</v>
      </c>
      <c r="U95" s="1037">
        <f>_xll.qlDayCounterYearFraction(DayCounter,S95,T95,,,Trigger)</f>
        <v>0.25205479452054796</v>
      </c>
      <c r="V95" s="1034" t="e">
        <f>_xll.qlInterpolationInterpolate(B3Minterpolation,S95,TRUE)</f>
        <v>#VALUE!</v>
      </c>
      <c r="AA95" s="1022"/>
      <c r="AB95" s="1022"/>
    </row>
    <row r="96" spans="6:28" ht="11.25" customHeight="1" x14ac:dyDescent="0.2">
      <c r="F96" s="1023"/>
      <c r="G96" s="1023"/>
      <c r="H96" s="1022"/>
      <c r="L96" s="1022"/>
      <c r="M96" s="1022"/>
      <c r="S96" s="1021">
        <f>_xll.qlCalendarAdvance(Calendar,S95,"1D","f")</f>
        <v>42312</v>
      </c>
      <c r="T96" s="1021">
        <f>_xll.qlCalendarAdvance(Calendar,S96,$G$1,"mf",,Trigger)</f>
        <v>42404</v>
      </c>
      <c r="U96" s="1037">
        <f>_xll.qlDayCounterYearFraction(DayCounter,S96,T96,,,Trigger)</f>
        <v>0.25205479452054796</v>
      </c>
      <c r="V96" s="1034" t="e">
        <f>_xll.qlInterpolationInterpolate(B3Minterpolation,S96,TRUE)</f>
        <v>#VALUE!</v>
      </c>
      <c r="AA96" s="1022"/>
      <c r="AB96" s="1022"/>
    </row>
    <row r="97" spans="6:28" ht="11.25" customHeight="1" x14ac:dyDescent="0.2">
      <c r="F97" s="1023"/>
      <c r="G97" s="1023"/>
      <c r="H97" s="1022"/>
      <c r="L97" s="1022"/>
      <c r="M97" s="1022"/>
      <c r="S97" s="1021">
        <f>_xll.qlCalendarAdvance(Calendar,S96,"1D","f")</f>
        <v>42313</v>
      </c>
      <c r="T97" s="1021">
        <f>_xll.qlCalendarAdvance(Calendar,S97,$G$1,"mf",,Trigger)</f>
        <v>42405</v>
      </c>
      <c r="U97" s="1037">
        <f>_xll.qlDayCounterYearFraction(DayCounter,S97,T97,,,Trigger)</f>
        <v>0.25205479452054796</v>
      </c>
      <c r="V97" s="1034" t="e">
        <f>_xll.qlInterpolationInterpolate(B3Minterpolation,S97,TRUE)</f>
        <v>#VALUE!</v>
      </c>
      <c r="AA97" s="1022"/>
      <c r="AB97" s="1022"/>
    </row>
    <row r="98" spans="6:28" ht="11.25" customHeight="1" x14ac:dyDescent="0.2">
      <c r="F98" s="1023"/>
      <c r="G98" s="1023"/>
      <c r="H98" s="1022"/>
      <c r="L98" s="1022"/>
      <c r="M98" s="1022"/>
      <c r="S98" s="1021">
        <f>_xll.qlCalendarAdvance(Calendar,S97,"1D","f")</f>
        <v>42314</v>
      </c>
      <c r="T98" s="1021">
        <f>_xll.qlCalendarAdvance(Calendar,S98,$G$1,"mf",,Trigger)</f>
        <v>42408</v>
      </c>
      <c r="U98" s="1037">
        <f>_xll.qlDayCounterYearFraction(DayCounter,S98,T98,,,Trigger)</f>
        <v>0.25753424657534246</v>
      </c>
      <c r="V98" s="1034" t="e">
        <f>_xll.qlInterpolationInterpolate(B3Minterpolation,S98,TRUE)</f>
        <v>#VALUE!</v>
      </c>
      <c r="AA98" s="1022"/>
      <c r="AB98" s="1022"/>
    </row>
    <row r="99" spans="6:28" ht="11.25" customHeight="1" x14ac:dyDescent="0.2">
      <c r="F99" s="1023"/>
      <c r="G99" s="1023"/>
      <c r="H99" s="1022"/>
      <c r="L99" s="1022"/>
      <c r="M99" s="1022"/>
      <c r="S99" s="1021">
        <f>_xll.qlCalendarAdvance(Calendar,S98,"1D","f")</f>
        <v>42317</v>
      </c>
      <c r="T99" s="1021">
        <f>_xll.qlCalendarAdvance(Calendar,S99,$G$1,"mf",,Trigger)</f>
        <v>42409</v>
      </c>
      <c r="U99" s="1037">
        <f>_xll.qlDayCounterYearFraction(DayCounter,S99,T99,,,Trigger)</f>
        <v>0.25205479452054796</v>
      </c>
      <c r="V99" s="1034" t="e">
        <f>_xll.qlInterpolationInterpolate(B3Minterpolation,S99,TRUE)</f>
        <v>#VALUE!</v>
      </c>
      <c r="AA99" s="1022"/>
      <c r="AB99" s="1022"/>
    </row>
    <row r="100" spans="6:28" ht="11.25" customHeight="1" x14ac:dyDescent="0.2">
      <c r="F100" s="1023"/>
      <c r="G100" s="1023"/>
      <c r="H100" s="1022"/>
      <c r="L100" s="1022"/>
      <c r="M100" s="1022"/>
      <c r="S100" s="1021">
        <f>_xll.qlCalendarAdvance(Calendar,S99,"1D","f")</f>
        <v>42318</v>
      </c>
      <c r="T100" s="1021">
        <f>_xll.qlCalendarAdvance(Calendar,S100,$G$1,"mf",,Trigger)</f>
        <v>42410</v>
      </c>
      <c r="U100" s="1037">
        <f>_xll.qlDayCounterYearFraction(DayCounter,S100,T100,,,Trigger)</f>
        <v>0.25205479452054796</v>
      </c>
      <c r="V100" s="1034" t="e">
        <f>_xll.qlInterpolationInterpolate(B3Minterpolation,S100,TRUE)</f>
        <v>#VALUE!</v>
      </c>
      <c r="AA100" s="1022"/>
      <c r="AB100" s="1022"/>
    </row>
    <row r="101" spans="6:28" ht="11.25" customHeight="1" x14ac:dyDescent="0.2">
      <c r="F101" s="1023"/>
      <c r="G101" s="1023"/>
      <c r="H101" s="1022"/>
      <c r="L101" s="1022"/>
      <c r="M101" s="1022"/>
      <c r="S101" s="1021">
        <f>_xll.qlCalendarAdvance(Calendar,S100,"1D","f")</f>
        <v>42319</v>
      </c>
      <c r="T101" s="1021">
        <f>_xll.qlCalendarAdvance(Calendar,S101,$G$1,"mf",,Trigger)</f>
        <v>42411</v>
      </c>
      <c r="U101" s="1037">
        <f>_xll.qlDayCounterYearFraction(DayCounter,S101,T101,,,Trigger)</f>
        <v>0.25205479452054796</v>
      </c>
      <c r="V101" s="1034" t="e">
        <f>_xll.qlInterpolationInterpolate(B3Minterpolation,S101,TRUE)</f>
        <v>#VALUE!</v>
      </c>
      <c r="AA101" s="1022"/>
      <c r="AB101" s="1022"/>
    </row>
    <row r="102" spans="6:28" ht="11.25" customHeight="1" x14ac:dyDescent="0.2">
      <c r="F102" s="1023"/>
      <c r="G102" s="1023"/>
      <c r="H102" s="1022"/>
      <c r="L102" s="1022"/>
      <c r="M102" s="1022"/>
      <c r="S102" s="1021">
        <f>_xll.qlCalendarAdvance(Calendar,S101,"1D","f")</f>
        <v>42320</v>
      </c>
      <c r="T102" s="1021">
        <f>_xll.qlCalendarAdvance(Calendar,S102,$G$1,"mf",,Trigger)</f>
        <v>42412</v>
      </c>
      <c r="U102" s="1037">
        <f>_xll.qlDayCounterYearFraction(DayCounter,S102,T102,,,Trigger)</f>
        <v>0.25205479452054796</v>
      </c>
      <c r="V102" s="1034" t="e">
        <f>_xll.qlInterpolationInterpolate(B3Minterpolation,S102,TRUE)</f>
        <v>#VALUE!</v>
      </c>
      <c r="AA102" s="1022"/>
      <c r="AB102" s="1022"/>
    </row>
    <row r="103" spans="6:28" ht="11.25" customHeight="1" x14ac:dyDescent="0.2">
      <c r="F103" s="1023"/>
      <c r="G103" s="1023"/>
      <c r="H103" s="1022"/>
      <c r="L103" s="1022"/>
      <c r="M103" s="1022"/>
      <c r="S103" s="1021">
        <f>_xll.qlCalendarAdvance(Calendar,S102,"1D","f")</f>
        <v>42321</v>
      </c>
      <c r="T103" s="1021">
        <f>_xll.qlCalendarAdvance(Calendar,S103,$G$1,"mf",,Trigger)</f>
        <v>42415</v>
      </c>
      <c r="U103" s="1037">
        <f>_xll.qlDayCounterYearFraction(DayCounter,S103,T103,,,Trigger)</f>
        <v>0.25753424657534246</v>
      </c>
      <c r="V103" s="1034" t="e">
        <f>_xll.qlInterpolationInterpolate(B3Minterpolation,S103,TRUE)</f>
        <v>#VALUE!</v>
      </c>
      <c r="AA103" s="1022"/>
      <c r="AB103" s="1022"/>
    </row>
    <row r="104" spans="6:28" ht="11.25" customHeight="1" x14ac:dyDescent="0.2">
      <c r="F104" s="1023"/>
      <c r="G104" s="1023"/>
      <c r="H104" s="1022"/>
      <c r="L104" s="1022"/>
      <c r="M104" s="1022"/>
      <c r="S104" s="1021">
        <f>_xll.qlCalendarAdvance(Calendar,S103,"1D","f")</f>
        <v>42324</v>
      </c>
      <c r="T104" s="1021">
        <f>_xll.qlCalendarAdvance(Calendar,S104,$G$1,"mf",,Trigger)</f>
        <v>42416</v>
      </c>
      <c r="U104" s="1037">
        <f>_xll.qlDayCounterYearFraction(DayCounter,S104,T104,,,Trigger)</f>
        <v>0.25205479452054796</v>
      </c>
      <c r="V104" s="1034" t="e">
        <f>_xll.qlInterpolationInterpolate(B3Minterpolation,S104,TRUE)</f>
        <v>#VALUE!</v>
      </c>
      <c r="AA104" s="1022"/>
      <c r="AB104" s="1022"/>
    </row>
    <row r="105" spans="6:28" ht="11.25" customHeight="1" x14ac:dyDescent="0.2">
      <c r="F105" s="1023"/>
      <c r="G105" s="1023"/>
      <c r="H105" s="1022"/>
      <c r="L105" s="1022"/>
      <c r="M105" s="1022"/>
      <c r="S105" s="1021">
        <f>_xll.qlCalendarAdvance(Calendar,S104,"1D","f")</f>
        <v>42325</v>
      </c>
      <c r="T105" s="1021">
        <f>_xll.qlCalendarAdvance(Calendar,S105,$G$1,"mf",,Trigger)</f>
        <v>42417</v>
      </c>
      <c r="U105" s="1037">
        <f>_xll.qlDayCounterYearFraction(DayCounter,S105,T105,,,Trigger)</f>
        <v>0.25205479452054796</v>
      </c>
      <c r="V105" s="1034" t="e">
        <f>_xll.qlInterpolationInterpolate(B3Minterpolation,S105,TRUE)</f>
        <v>#VALUE!</v>
      </c>
      <c r="AA105" s="1022"/>
      <c r="AB105" s="1022"/>
    </row>
    <row r="106" spans="6:28" ht="11.25" customHeight="1" x14ac:dyDescent="0.2">
      <c r="F106" s="1023"/>
      <c r="G106" s="1023"/>
      <c r="H106" s="1022"/>
      <c r="L106" s="1022"/>
      <c r="M106" s="1022"/>
      <c r="S106" s="1021">
        <f>_xll.qlCalendarAdvance(Calendar,S105,"1D","f")</f>
        <v>42326</v>
      </c>
      <c r="T106" s="1021">
        <f>_xll.qlCalendarAdvance(Calendar,S106,$G$1,"mf",,Trigger)</f>
        <v>42418</v>
      </c>
      <c r="U106" s="1037">
        <f>_xll.qlDayCounterYearFraction(DayCounter,S106,T106,,,Trigger)</f>
        <v>0.25205479452054796</v>
      </c>
      <c r="V106" s="1034" t="e">
        <f>_xll.qlInterpolationInterpolate(B3Minterpolation,S106,TRUE)</f>
        <v>#VALUE!</v>
      </c>
      <c r="AA106" s="1022"/>
      <c r="AB106" s="1022"/>
    </row>
    <row r="107" spans="6:28" ht="11.25" customHeight="1" x14ac:dyDescent="0.2">
      <c r="F107" s="1023"/>
      <c r="G107" s="1023"/>
      <c r="H107" s="1022"/>
      <c r="L107" s="1022"/>
      <c r="M107" s="1022"/>
      <c r="S107" s="1021">
        <f>_xll.qlCalendarAdvance(Calendar,S106,"1D","f")</f>
        <v>42327</v>
      </c>
      <c r="T107" s="1021">
        <f>_xll.qlCalendarAdvance(Calendar,S107,$G$1,"mf",,Trigger)</f>
        <v>42419</v>
      </c>
      <c r="U107" s="1037">
        <f>_xll.qlDayCounterYearFraction(DayCounter,S107,T107,,,Trigger)</f>
        <v>0.25205479452054796</v>
      </c>
      <c r="V107" s="1034" t="e">
        <f>_xll.qlInterpolationInterpolate(B3Minterpolation,S107,TRUE)</f>
        <v>#VALUE!</v>
      </c>
      <c r="AA107" s="1022"/>
      <c r="AB107" s="1022"/>
    </row>
    <row r="108" spans="6:28" ht="11.25" customHeight="1" x14ac:dyDescent="0.2">
      <c r="F108" s="1023"/>
      <c r="G108" s="1023"/>
      <c r="H108" s="1022"/>
      <c r="L108" s="1022"/>
      <c r="M108" s="1022"/>
      <c r="S108" s="1021">
        <f>_xll.qlCalendarAdvance(Calendar,S107,"1D","f")</f>
        <v>42328</v>
      </c>
      <c r="T108" s="1021">
        <f>_xll.qlCalendarAdvance(Calendar,S108,$G$1,"mf",,Trigger)</f>
        <v>42422</v>
      </c>
      <c r="U108" s="1037">
        <f>_xll.qlDayCounterYearFraction(DayCounter,S108,T108,,,Trigger)</f>
        <v>0.25753424657534246</v>
      </c>
      <c r="V108" s="1034" t="e">
        <f>_xll.qlInterpolationInterpolate(B3Minterpolation,S108,TRUE)</f>
        <v>#VALUE!</v>
      </c>
      <c r="AA108" s="1022"/>
      <c r="AB108" s="1022"/>
    </row>
    <row r="109" spans="6:28" ht="11.25" customHeight="1" x14ac:dyDescent="0.2">
      <c r="F109" s="1023"/>
      <c r="G109" s="1023"/>
      <c r="H109" s="1022"/>
      <c r="L109" s="1022"/>
      <c r="M109" s="1022"/>
      <c r="S109" s="1021">
        <f>_xll.qlCalendarAdvance(Calendar,S108,"1D","f")</f>
        <v>42331</v>
      </c>
      <c r="T109" s="1021">
        <f>_xll.qlCalendarAdvance(Calendar,S109,$G$1,"mf",,Trigger)</f>
        <v>42423</v>
      </c>
      <c r="U109" s="1037">
        <f>_xll.qlDayCounterYearFraction(DayCounter,S109,T109,,,Trigger)</f>
        <v>0.25205479452054796</v>
      </c>
      <c r="V109" s="1034" t="e">
        <f>_xll.qlInterpolationInterpolate(B3Minterpolation,S109,TRUE)</f>
        <v>#VALUE!</v>
      </c>
      <c r="AA109" s="1022"/>
      <c r="AB109" s="1022"/>
    </row>
    <row r="110" spans="6:28" ht="11.25" customHeight="1" x14ac:dyDescent="0.2">
      <c r="F110" s="1023"/>
      <c r="G110" s="1023"/>
      <c r="H110" s="1022"/>
      <c r="L110" s="1022"/>
      <c r="M110" s="1022"/>
      <c r="S110" s="1021">
        <f>_xll.qlCalendarAdvance(Calendar,S109,"1D","f")</f>
        <v>42332</v>
      </c>
      <c r="T110" s="1021">
        <f>_xll.qlCalendarAdvance(Calendar,S110,$G$1,"mf",,Trigger)</f>
        <v>42424</v>
      </c>
      <c r="U110" s="1037">
        <f>_xll.qlDayCounterYearFraction(DayCounter,S110,T110,,,Trigger)</f>
        <v>0.25205479452054796</v>
      </c>
      <c r="V110" s="1034" t="e">
        <f>_xll.qlInterpolationInterpolate(B3Minterpolation,S110,TRUE)</f>
        <v>#VALUE!</v>
      </c>
      <c r="AA110" s="1022"/>
      <c r="AB110" s="1022"/>
    </row>
    <row r="111" spans="6:28" ht="11.25" customHeight="1" x14ac:dyDescent="0.2">
      <c r="F111" s="1023"/>
      <c r="G111" s="1023"/>
      <c r="H111" s="1022"/>
      <c r="L111" s="1022"/>
      <c r="M111" s="1022"/>
      <c r="S111" s="1021">
        <f>_xll.qlCalendarAdvance(Calendar,S110,"1D","f")</f>
        <v>42333</v>
      </c>
      <c r="T111" s="1021">
        <f>_xll.qlCalendarAdvance(Calendar,S111,$G$1,"mf",,Trigger)</f>
        <v>42425</v>
      </c>
      <c r="U111" s="1037">
        <f>_xll.qlDayCounterYearFraction(DayCounter,S111,T111,,,Trigger)</f>
        <v>0.25205479452054796</v>
      </c>
      <c r="V111" s="1034" t="e">
        <f>_xll.qlInterpolationInterpolate(B3Minterpolation,S111,TRUE)</f>
        <v>#VALUE!</v>
      </c>
      <c r="AA111" s="1022"/>
      <c r="AB111" s="1022"/>
    </row>
    <row r="112" spans="6:28" ht="11.25" customHeight="1" x14ac:dyDescent="0.2">
      <c r="F112" s="1023"/>
      <c r="G112" s="1023"/>
      <c r="H112" s="1022"/>
      <c r="L112" s="1022"/>
      <c r="M112" s="1022"/>
      <c r="S112" s="1021">
        <f>_xll.qlCalendarAdvance(Calendar,S111,"1D","f")</f>
        <v>42334</v>
      </c>
      <c r="T112" s="1021">
        <f>_xll.qlCalendarAdvance(Calendar,S112,$G$1,"mf",,Trigger)</f>
        <v>42426</v>
      </c>
      <c r="U112" s="1037">
        <f>_xll.qlDayCounterYearFraction(DayCounter,S112,T112,,,Trigger)</f>
        <v>0.25205479452054796</v>
      </c>
      <c r="V112" s="1034" t="e">
        <f>_xll.qlInterpolationInterpolate(B3Minterpolation,S112,TRUE)</f>
        <v>#VALUE!</v>
      </c>
      <c r="AA112" s="1022"/>
      <c r="AB112" s="1022"/>
    </row>
    <row r="113" spans="6:28" ht="11.25" customHeight="1" x14ac:dyDescent="0.2">
      <c r="F113" s="1023"/>
      <c r="G113" s="1023"/>
      <c r="H113" s="1022"/>
      <c r="L113" s="1022"/>
      <c r="M113" s="1022"/>
      <c r="S113" s="1021">
        <f>_xll.qlCalendarAdvance(Calendar,S112,"1D","f")</f>
        <v>42335</v>
      </c>
      <c r="T113" s="1021">
        <f>_xll.qlCalendarAdvance(Calendar,S113,$G$1,"mf",,Trigger)</f>
        <v>42429</v>
      </c>
      <c r="U113" s="1037">
        <f>_xll.qlDayCounterYearFraction(DayCounter,S113,T113,,,Trigger)</f>
        <v>0.25753424657534246</v>
      </c>
      <c r="V113" s="1034" t="e">
        <f>_xll.qlInterpolationInterpolate(B3Minterpolation,S113,TRUE)</f>
        <v>#VALUE!</v>
      </c>
      <c r="AA113" s="1022"/>
      <c r="AB113" s="1022"/>
    </row>
    <row r="114" spans="6:28" ht="11.25" customHeight="1" x14ac:dyDescent="0.2">
      <c r="F114" s="1023"/>
      <c r="G114" s="1023"/>
      <c r="H114" s="1022"/>
      <c r="L114" s="1022"/>
      <c r="M114" s="1022"/>
      <c r="S114" s="1021">
        <f>_xll.qlCalendarAdvance(Calendar,S113,"1D","f")</f>
        <v>42338</v>
      </c>
      <c r="T114" s="1021">
        <f>_xll.qlCalendarAdvance(Calendar,S114,$G$1,"mf",,Trigger)</f>
        <v>42429</v>
      </c>
      <c r="U114" s="1037">
        <f>_xll.qlDayCounterYearFraction(DayCounter,S114,T114,,,Trigger)</f>
        <v>0.24931506849315069</v>
      </c>
      <c r="V114" s="1034" t="e">
        <f>_xll.qlInterpolationInterpolate(B3Minterpolation,S114,TRUE)</f>
        <v>#VALUE!</v>
      </c>
      <c r="AA114" s="1022"/>
      <c r="AB114" s="1022"/>
    </row>
    <row r="115" spans="6:28" ht="11.25" customHeight="1" x14ac:dyDescent="0.2">
      <c r="F115" s="1023"/>
      <c r="G115" s="1023"/>
      <c r="H115" s="1022"/>
      <c r="L115" s="1022"/>
      <c r="M115" s="1022"/>
      <c r="S115" s="1021">
        <f>_xll.qlCalendarAdvance(Calendar,S114,"1D","f")</f>
        <v>42339</v>
      </c>
      <c r="T115" s="1021">
        <f>_xll.qlCalendarAdvance(Calendar,S115,$G$1,"mf",,Trigger)</f>
        <v>42430</v>
      </c>
      <c r="U115" s="1037">
        <f>_xll.qlDayCounterYearFraction(DayCounter,S115,T115,,,Trigger)</f>
        <v>0.24931506849315069</v>
      </c>
      <c r="V115" s="1034" t="e">
        <f>_xll.qlInterpolationInterpolate(B3Minterpolation,S115,TRUE)</f>
        <v>#VALUE!</v>
      </c>
      <c r="AA115" s="1022"/>
      <c r="AB115" s="1022"/>
    </row>
    <row r="116" spans="6:28" ht="11.25" customHeight="1" x14ac:dyDescent="0.2">
      <c r="F116" s="1023"/>
      <c r="G116" s="1023"/>
      <c r="H116" s="1022"/>
      <c r="L116" s="1022"/>
      <c r="M116" s="1022"/>
      <c r="S116" s="1021">
        <f>_xll.qlCalendarAdvance(Calendar,S115,"1D","f")</f>
        <v>42340</v>
      </c>
      <c r="T116" s="1021">
        <f>_xll.qlCalendarAdvance(Calendar,S116,$G$1,"mf",,Trigger)</f>
        <v>42431</v>
      </c>
      <c r="U116" s="1037">
        <f>_xll.qlDayCounterYearFraction(DayCounter,S116,T116,,,Trigger)</f>
        <v>0.24931506849315069</v>
      </c>
      <c r="V116" s="1034" t="e">
        <f>_xll.qlInterpolationInterpolate(B3Minterpolation,S116,TRUE)</f>
        <v>#VALUE!</v>
      </c>
      <c r="AA116" s="1022"/>
      <c r="AB116" s="1022"/>
    </row>
    <row r="117" spans="6:28" ht="11.25" customHeight="1" x14ac:dyDescent="0.2">
      <c r="F117" s="1023"/>
      <c r="G117" s="1023"/>
      <c r="H117" s="1022"/>
      <c r="L117" s="1022"/>
      <c r="M117" s="1022"/>
      <c r="S117" s="1021">
        <f>_xll.qlCalendarAdvance(Calendar,S116,"1D","f")</f>
        <v>42341</v>
      </c>
      <c r="T117" s="1021">
        <f>_xll.qlCalendarAdvance(Calendar,S117,$G$1,"mf",,Trigger)</f>
        <v>42432</v>
      </c>
      <c r="U117" s="1037">
        <f>_xll.qlDayCounterYearFraction(DayCounter,S117,T117,,,Trigger)</f>
        <v>0.24931506849315069</v>
      </c>
      <c r="V117" s="1034" t="e">
        <f>_xll.qlInterpolationInterpolate(B3Minterpolation,S117,TRUE)</f>
        <v>#VALUE!</v>
      </c>
      <c r="AA117" s="1022"/>
      <c r="AB117" s="1022"/>
    </row>
    <row r="118" spans="6:28" ht="11.25" customHeight="1" x14ac:dyDescent="0.2">
      <c r="F118" s="1023"/>
      <c r="G118" s="1023"/>
      <c r="H118" s="1022"/>
      <c r="L118" s="1022"/>
      <c r="M118" s="1022"/>
      <c r="S118" s="1021">
        <f>_xll.qlCalendarAdvance(Calendar,S117,"1D","f")</f>
        <v>42342</v>
      </c>
      <c r="T118" s="1021">
        <f>_xll.qlCalendarAdvance(Calendar,S118,$G$1,"mf",,Trigger)</f>
        <v>42433</v>
      </c>
      <c r="U118" s="1037">
        <f>_xll.qlDayCounterYearFraction(DayCounter,S118,T118,,,Trigger)</f>
        <v>0.24931506849315069</v>
      </c>
      <c r="V118" s="1034" t="e">
        <f>_xll.qlInterpolationInterpolate(B3Minterpolation,S118,TRUE)</f>
        <v>#VALUE!</v>
      </c>
      <c r="AA118" s="1022"/>
      <c r="AB118" s="1022"/>
    </row>
    <row r="119" spans="6:28" ht="11.25" customHeight="1" x14ac:dyDescent="0.2">
      <c r="F119" s="1023"/>
      <c r="G119" s="1023"/>
      <c r="H119" s="1022"/>
      <c r="L119" s="1022"/>
      <c r="M119" s="1022"/>
      <c r="S119" s="1021">
        <f>_xll.qlCalendarAdvance(Calendar,S118,"1D","f")</f>
        <v>42345</v>
      </c>
      <c r="T119" s="1021">
        <f>_xll.qlCalendarAdvance(Calendar,S119,$G$1,"mf",,Trigger)</f>
        <v>42436</v>
      </c>
      <c r="U119" s="1037">
        <f>_xll.qlDayCounterYearFraction(DayCounter,S119,T119,,,Trigger)</f>
        <v>0.24931506849315069</v>
      </c>
      <c r="V119" s="1034" t="e">
        <f>_xll.qlInterpolationInterpolate(B3Minterpolation,S119,TRUE)</f>
        <v>#VALUE!</v>
      </c>
      <c r="AA119" s="1022"/>
      <c r="AB119" s="1022"/>
    </row>
    <row r="120" spans="6:28" ht="11.25" customHeight="1" x14ac:dyDescent="0.2">
      <c r="F120" s="1023"/>
      <c r="G120" s="1023"/>
      <c r="H120" s="1022"/>
      <c r="L120" s="1022"/>
      <c r="M120" s="1022"/>
      <c r="S120" s="1021">
        <f>_xll.qlCalendarAdvance(Calendar,S119,"1D","f")</f>
        <v>42346</v>
      </c>
      <c r="T120" s="1021">
        <f>_xll.qlCalendarAdvance(Calendar,S120,$G$1,"mf",,Trigger)</f>
        <v>42437</v>
      </c>
      <c r="U120" s="1037">
        <f>_xll.qlDayCounterYearFraction(DayCounter,S120,T120,,,Trigger)</f>
        <v>0.24931506849315069</v>
      </c>
      <c r="V120" s="1034" t="e">
        <f>_xll.qlInterpolationInterpolate(B3Minterpolation,S120,TRUE)</f>
        <v>#VALUE!</v>
      </c>
      <c r="AA120" s="1022"/>
      <c r="AB120" s="1022"/>
    </row>
    <row r="121" spans="6:28" ht="11.25" customHeight="1" x14ac:dyDescent="0.2">
      <c r="F121" s="1023"/>
      <c r="G121" s="1023"/>
      <c r="H121" s="1022"/>
      <c r="L121" s="1022"/>
      <c r="M121" s="1022"/>
      <c r="S121" s="1021">
        <f>_xll.qlCalendarAdvance(Calendar,S120,"1D","f")</f>
        <v>42347</v>
      </c>
      <c r="T121" s="1021">
        <f>_xll.qlCalendarAdvance(Calendar,S121,$G$1,"mf",,Trigger)</f>
        <v>42438</v>
      </c>
      <c r="U121" s="1037">
        <f>_xll.qlDayCounterYearFraction(DayCounter,S121,T121,,,Trigger)</f>
        <v>0.24931506849315069</v>
      </c>
      <c r="V121" s="1034" t="e">
        <f>_xll.qlInterpolationInterpolate(B3Minterpolation,S121,TRUE)</f>
        <v>#VALUE!</v>
      </c>
      <c r="AA121" s="1022"/>
      <c r="AB121" s="1022"/>
    </row>
    <row r="122" spans="6:28" ht="11.25" customHeight="1" x14ac:dyDescent="0.2">
      <c r="F122" s="1023"/>
      <c r="G122" s="1023"/>
      <c r="H122" s="1022"/>
      <c r="L122" s="1022"/>
      <c r="M122" s="1022"/>
      <c r="S122" s="1021">
        <f>_xll.qlCalendarAdvance(Calendar,S121,"1D","f")</f>
        <v>42348</v>
      </c>
      <c r="T122" s="1021">
        <f>_xll.qlCalendarAdvance(Calendar,S122,$G$1,"mf",,Trigger)</f>
        <v>42439</v>
      </c>
      <c r="U122" s="1037">
        <f>_xll.qlDayCounterYearFraction(DayCounter,S122,T122,,,Trigger)</f>
        <v>0.24931506849315069</v>
      </c>
      <c r="V122" s="1034" t="e">
        <f>_xll.qlInterpolationInterpolate(B3Minterpolation,S122,TRUE)</f>
        <v>#VALUE!</v>
      </c>
      <c r="AA122" s="1022"/>
      <c r="AB122" s="1022"/>
    </row>
    <row r="123" spans="6:28" ht="11.25" customHeight="1" x14ac:dyDescent="0.2">
      <c r="F123" s="1023"/>
      <c r="G123" s="1023"/>
      <c r="H123" s="1022"/>
      <c r="L123" s="1022"/>
      <c r="M123" s="1022"/>
      <c r="S123" s="1021">
        <f>_xll.qlCalendarAdvance(Calendar,S122,"1D","f")</f>
        <v>42349</v>
      </c>
      <c r="T123" s="1021">
        <f>_xll.qlCalendarAdvance(Calendar,S123,$G$1,"mf",,Trigger)</f>
        <v>42440</v>
      </c>
      <c r="U123" s="1037">
        <f>_xll.qlDayCounterYearFraction(DayCounter,S123,T123,,,Trigger)</f>
        <v>0.24931506849315069</v>
      </c>
      <c r="V123" s="1034" t="e">
        <f>_xll.qlInterpolationInterpolate(B3Minterpolation,S123,TRUE)</f>
        <v>#VALUE!</v>
      </c>
      <c r="AA123" s="1022"/>
      <c r="AB123" s="1022"/>
    </row>
    <row r="124" spans="6:28" ht="11.25" customHeight="1" x14ac:dyDescent="0.2">
      <c r="F124" s="1023"/>
      <c r="G124" s="1023"/>
      <c r="H124" s="1022"/>
      <c r="L124" s="1022"/>
      <c r="M124" s="1022"/>
      <c r="S124" s="1021">
        <f>_xll.qlCalendarAdvance(Calendar,S123,"1D","f")</f>
        <v>42352</v>
      </c>
      <c r="T124" s="1021">
        <f>_xll.qlCalendarAdvance(Calendar,S124,$G$1,"mf",,Trigger)</f>
        <v>42443</v>
      </c>
      <c r="U124" s="1037">
        <f>_xll.qlDayCounterYearFraction(DayCounter,S124,T124,,,Trigger)</f>
        <v>0.24931506849315069</v>
      </c>
      <c r="V124" s="1034" t="e">
        <f>_xll.qlInterpolationInterpolate(B3Minterpolation,S124,TRUE)</f>
        <v>#VALUE!</v>
      </c>
      <c r="AA124" s="1022"/>
      <c r="AB124" s="1022"/>
    </row>
    <row r="125" spans="6:28" ht="11.25" customHeight="1" x14ac:dyDescent="0.2">
      <c r="F125" s="1023"/>
      <c r="G125" s="1023"/>
      <c r="H125" s="1022"/>
      <c r="L125" s="1022"/>
      <c r="M125" s="1022"/>
      <c r="S125" s="1021">
        <f>_xll.qlCalendarAdvance(Calendar,S124,"1D","f")</f>
        <v>42353</v>
      </c>
      <c r="T125" s="1021">
        <f>_xll.qlCalendarAdvance(Calendar,S125,$G$1,"mf",,Trigger)</f>
        <v>42444</v>
      </c>
      <c r="U125" s="1037">
        <f>_xll.qlDayCounterYearFraction(DayCounter,S125,T125,,,Trigger)</f>
        <v>0.24931506849315069</v>
      </c>
      <c r="V125" s="1034" t="e">
        <f>_xll.qlInterpolationInterpolate(B3Minterpolation,S125,TRUE)</f>
        <v>#VALUE!</v>
      </c>
      <c r="AA125" s="1022"/>
      <c r="AB125" s="1022"/>
    </row>
    <row r="126" spans="6:28" ht="11.25" customHeight="1" x14ac:dyDescent="0.2">
      <c r="F126" s="1023"/>
      <c r="G126" s="1023"/>
      <c r="H126" s="1022"/>
      <c r="L126" s="1022"/>
      <c r="M126" s="1022"/>
      <c r="S126" s="1021">
        <f>_xll.qlCalendarAdvance(Calendar,S125,"1D","f")</f>
        <v>42354</v>
      </c>
      <c r="T126" s="1021">
        <f>_xll.qlCalendarAdvance(Calendar,S126,$G$1,"mf",,Trigger)</f>
        <v>42445</v>
      </c>
      <c r="U126" s="1037">
        <f>_xll.qlDayCounterYearFraction(DayCounter,S126,T126,,,Trigger)</f>
        <v>0.24931506849315069</v>
      </c>
      <c r="V126" s="1034" t="e">
        <f>_xll.qlInterpolationInterpolate(B3Minterpolation,S126,TRUE)</f>
        <v>#VALUE!</v>
      </c>
      <c r="AA126" s="1022"/>
      <c r="AB126" s="1022"/>
    </row>
    <row r="127" spans="6:28" ht="11.25" customHeight="1" x14ac:dyDescent="0.2">
      <c r="F127" s="1023"/>
      <c r="G127" s="1023"/>
      <c r="H127" s="1022"/>
      <c r="L127" s="1022"/>
      <c r="M127" s="1022"/>
      <c r="S127" s="1021">
        <f>_xll.qlCalendarAdvance(Calendar,S126,"1D","f")</f>
        <v>42355</v>
      </c>
      <c r="T127" s="1021">
        <f>_xll.qlCalendarAdvance(Calendar,S127,$G$1,"mf",,Trigger)</f>
        <v>42446</v>
      </c>
      <c r="U127" s="1037">
        <f>_xll.qlDayCounterYearFraction(DayCounter,S127,T127,,,Trigger)</f>
        <v>0.24931506849315069</v>
      </c>
      <c r="V127" s="1034" t="e">
        <f>_xll.qlInterpolationInterpolate(B3Minterpolation,S127,TRUE)</f>
        <v>#VALUE!</v>
      </c>
      <c r="AA127" s="1022"/>
      <c r="AB127" s="1022"/>
    </row>
    <row r="128" spans="6:28" ht="11.25" customHeight="1" x14ac:dyDescent="0.2">
      <c r="F128" s="1023"/>
      <c r="G128" s="1023"/>
      <c r="H128" s="1022"/>
      <c r="L128" s="1022"/>
      <c r="M128" s="1022"/>
      <c r="S128" s="1021">
        <f>_xll.qlCalendarAdvance(Calendar,S127,"1D","f")</f>
        <v>42356</v>
      </c>
      <c r="T128" s="1021">
        <f>_xll.qlCalendarAdvance(Calendar,S128,$G$1,"mf",,Trigger)</f>
        <v>42447</v>
      </c>
      <c r="U128" s="1037">
        <f>_xll.qlDayCounterYearFraction(DayCounter,S128,T128,,,Trigger)</f>
        <v>0.24931506849315069</v>
      </c>
      <c r="V128" s="1034" t="e">
        <f>_xll.qlInterpolationInterpolate(B3Minterpolation,S128,TRUE)</f>
        <v>#VALUE!</v>
      </c>
      <c r="AA128" s="1022"/>
      <c r="AB128" s="1022"/>
    </row>
    <row r="129" spans="6:28" ht="11.25" customHeight="1" x14ac:dyDescent="0.2">
      <c r="F129" s="1023"/>
      <c r="G129" s="1023"/>
      <c r="H129" s="1022"/>
      <c r="L129" s="1022"/>
      <c r="M129" s="1022"/>
      <c r="S129" s="1021">
        <f>_xll.qlCalendarAdvance(Calendar,S128,"1D","f")</f>
        <v>42359</v>
      </c>
      <c r="T129" s="1021">
        <f>_xll.qlCalendarAdvance(Calendar,S129,$G$1,"mf",,Trigger)</f>
        <v>42450</v>
      </c>
      <c r="U129" s="1037">
        <f>_xll.qlDayCounterYearFraction(DayCounter,S129,T129,,,Trigger)</f>
        <v>0.24931506849315069</v>
      </c>
      <c r="V129" s="1034" t="e">
        <f>_xll.qlInterpolationInterpolate(B3Minterpolation,S129,TRUE)</f>
        <v>#VALUE!</v>
      </c>
      <c r="AA129" s="1022"/>
      <c r="AB129" s="1022"/>
    </row>
    <row r="130" spans="6:28" ht="11.25" customHeight="1" x14ac:dyDescent="0.2">
      <c r="F130" s="1023"/>
      <c r="G130" s="1023"/>
      <c r="H130" s="1022"/>
      <c r="L130" s="1022"/>
      <c r="M130" s="1022"/>
      <c r="S130" s="1021">
        <f>_xll.qlCalendarAdvance(Calendar,S129,"1D","f")</f>
        <v>42360</v>
      </c>
      <c r="T130" s="1021">
        <f>_xll.qlCalendarAdvance(Calendar,S130,$G$1,"mf",,Trigger)</f>
        <v>42451</v>
      </c>
      <c r="U130" s="1037">
        <f>_xll.qlDayCounterYearFraction(DayCounter,S130,T130,,,Trigger)</f>
        <v>0.24931506849315069</v>
      </c>
      <c r="V130" s="1034" t="e">
        <f>_xll.qlInterpolationInterpolate(B3Minterpolation,S130,TRUE)</f>
        <v>#VALUE!</v>
      </c>
      <c r="AA130" s="1022"/>
      <c r="AB130" s="1022"/>
    </row>
    <row r="131" spans="6:28" ht="11.25" customHeight="1" x14ac:dyDescent="0.2">
      <c r="F131" s="1023"/>
      <c r="G131" s="1023"/>
      <c r="H131" s="1022"/>
      <c r="L131" s="1022"/>
      <c r="M131" s="1022"/>
      <c r="S131" s="1021">
        <f>_xll.qlCalendarAdvance(Calendar,S130,"1D","f")</f>
        <v>42361</v>
      </c>
      <c r="T131" s="1021">
        <f>_xll.qlCalendarAdvance(Calendar,S131,$G$1,"mf",,Trigger)</f>
        <v>42452</v>
      </c>
      <c r="U131" s="1037">
        <f>_xll.qlDayCounterYearFraction(DayCounter,S131,T131,,,Trigger)</f>
        <v>0.24931506849315069</v>
      </c>
      <c r="V131" s="1034" t="e">
        <f>_xll.qlInterpolationInterpolate(B3Minterpolation,S131,TRUE)</f>
        <v>#VALUE!</v>
      </c>
      <c r="AA131" s="1022"/>
      <c r="AB131" s="1022"/>
    </row>
    <row r="132" spans="6:28" ht="11.25" customHeight="1" x14ac:dyDescent="0.2">
      <c r="F132" s="1023"/>
      <c r="G132" s="1023"/>
      <c r="H132" s="1022"/>
      <c r="L132" s="1022"/>
      <c r="M132" s="1022"/>
      <c r="S132" s="1021">
        <f>_xll.qlCalendarAdvance(Calendar,S131,"1D","f")</f>
        <v>42362</v>
      </c>
      <c r="T132" s="1021">
        <f>_xll.qlCalendarAdvance(Calendar,S132,$G$1,"mf",,Trigger)</f>
        <v>42453</v>
      </c>
      <c r="U132" s="1037">
        <f>_xll.qlDayCounterYearFraction(DayCounter,S132,T132,,,Trigger)</f>
        <v>0.24931506849315069</v>
      </c>
      <c r="V132" s="1034" t="e">
        <f>_xll.qlInterpolationInterpolate(B3Minterpolation,S132,TRUE)</f>
        <v>#VALUE!</v>
      </c>
      <c r="AA132" s="1022"/>
      <c r="AB132" s="1022"/>
    </row>
    <row r="133" spans="6:28" ht="11.25" customHeight="1" x14ac:dyDescent="0.2">
      <c r="F133" s="1023"/>
      <c r="G133" s="1023"/>
      <c r="H133" s="1022"/>
      <c r="L133" s="1022"/>
      <c r="M133" s="1022"/>
      <c r="S133" s="1021">
        <f>_xll.qlCalendarAdvance(Calendar,S132,"1D","f")</f>
        <v>42367</v>
      </c>
      <c r="T133" s="1021">
        <f>_xll.qlCalendarAdvance(Calendar,S133,$G$1,"mf",,Trigger)</f>
        <v>42458</v>
      </c>
      <c r="U133" s="1037">
        <f>_xll.qlDayCounterYearFraction(DayCounter,S133,T133,,,Trigger)</f>
        <v>0.24931506849315069</v>
      </c>
      <c r="V133" s="1034" t="e">
        <f>_xll.qlInterpolationInterpolate(B3Minterpolation,S133,TRUE)</f>
        <v>#VALUE!</v>
      </c>
      <c r="AA133" s="1022"/>
      <c r="AB133" s="1022"/>
    </row>
    <row r="134" spans="6:28" ht="11.25" customHeight="1" x14ac:dyDescent="0.2">
      <c r="F134" s="1023"/>
      <c r="G134" s="1023"/>
      <c r="H134" s="1022"/>
      <c r="L134" s="1022"/>
      <c r="M134" s="1022"/>
      <c r="S134" s="1021">
        <f>_xll.qlCalendarAdvance(Calendar,S133,"1D","f")</f>
        <v>42368</v>
      </c>
      <c r="T134" s="1021">
        <f>_xll.qlCalendarAdvance(Calendar,S134,$G$1,"mf",,Trigger)</f>
        <v>42459</v>
      </c>
      <c r="U134" s="1037">
        <f>_xll.qlDayCounterYearFraction(DayCounter,S134,T134,,,Trigger)</f>
        <v>0.24931506849315069</v>
      </c>
      <c r="V134" s="1034" t="e">
        <f>_xll.qlInterpolationInterpolate(B3Minterpolation,S134,TRUE)</f>
        <v>#VALUE!</v>
      </c>
      <c r="AA134" s="1022"/>
      <c r="AB134" s="1022"/>
    </row>
    <row r="135" spans="6:28" ht="11.25" customHeight="1" x14ac:dyDescent="0.2">
      <c r="F135" s="1023"/>
      <c r="G135" s="1023"/>
      <c r="H135" s="1022"/>
      <c r="L135" s="1022"/>
      <c r="M135" s="1022"/>
      <c r="S135" s="1021">
        <f>_xll.qlCalendarAdvance(Calendar,S134,"1D","f")</f>
        <v>42369</v>
      </c>
      <c r="T135" s="1021">
        <f>_xll.qlCalendarAdvance(Calendar,S135,$G$1,"mf",,Trigger)</f>
        <v>42460</v>
      </c>
      <c r="U135" s="1037">
        <f>_xll.qlDayCounterYearFraction(DayCounter,S135,T135,,,Trigger)</f>
        <v>0.24931506849315069</v>
      </c>
      <c r="V135" s="1034" t="e">
        <f>_xll.qlInterpolationInterpolate(B3Minterpolation,S135,TRUE)</f>
        <v>#VALUE!</v>
      </c>
      <c r="AA135" s="1022"/>
      <c r="AB135" s="1022"/>
    </row>
    <row r="136" spans="6:28" ht="11.25" customHeight="1" x14ac:dyDescent="0.2">
      <c r="F136" s="1023"/>
      <c r="G136" s="1023"/>
      <c r="H136" s="1022"/>
      <c r="L136" s="1022"/>
      <c r="M136" s="1022"/>
      <c r="S136" s="1021">
        <f>_xll.qlCalendarAdvance(Calendar,S135,"1D","f")</f>
        <v>42373</v>
      </c>
      <c r="T136" s="1021">
        <f>_xll.qlCalendarAdvance(Calendar,S136,$G$1,"mf",,Trigger)</f>
        <v>42464</v>
      </c>
      <c r="U136" s="1037">
        <f>_xll.qlDayCounterYearFraction(DayCounter,S136,T136,,,Trigger)</f>
        <v>0.24931506849315069</v>
      </c>
      <c r="V136" s="1034" t="e">
        <f>_xll.qlInterpolationInterpolate(B3Minterpolation,S136,TRUE)</f>
        <v>#VALUE!</v>
      </c>
      <c r="AA136" s="1022"/>
      <c r="AB136" s="1022"/>
    </row>
    <row r="137" spans="6:28" ht="11.25" customHeight="1" x14ac:dyDescent="0.2">
      <c r="F137" s="1023"/>
      <c r="G137" s="1023"/>
      <c r="H137" s="1022"/>
      <c r="L137" s="1022"/>
      <c r="M137" s="1022"/>
      <c r="S137" s="1021">
        <f>_xll.qlCalendarAdvance(Calendar,S136,"1D","f")</f>
        <v>42374</v>
      </c>
      <c r="T137" s="1021">
        <f>_xll.qlCalendarAdvance(Calendar,S137,$G$1,"mf",,Trigger)</f>
        <v>42465</v>
      </c>
      <c r="U137" s="1037">
        <f>_xll.qlDayCounterYearFraction(DayCounter,S137,T137,,,Trigger)</f>
        <v>0.24931506849315069</v>
      </c>
      <c r="V137" s="1034" t="e">
        <f>_xll.qlInterpolationInterpolate(B3Minterpolation,S137,TRUE)</f>
        <v>#VALUE!</v>
      </c>
      <c r="AA137" s="1022"/>
      <c r="AB137" s="1022"/>
    </row>
    <row r="138" spans="6:28" ht="11.25" customHeight="1" x14ac:dyDescent="0.2">
      <c r="F138" s="1023"/>
      <c r="G138" s="1023"/>
      <c r="H138" s="1022"/>
      <c r="L138" s="1022"/>
      <c r="M138" s="1022"/>
      <c r="S138" s="1021">
        <f>_xll.qlCalendarAdvance(Calendar,S137,"1D","f")</f>
        <v>42375</v>
      </c>
      <c r="T138" s="1021">
        <f>_xll.qlCalendarAdvance(Calendar,S138,$G$1,"mf",,Trigger)</f>
        <v>42466</v>
      </c>
      <c r="U138" s="1037">
        <f>_xll.qlDayCounterYearFraction(DayCounter,S138,T138,,,Trigger)</f>
        <v>0.24931506849315069</v>
      </c>
      <c r="V138" s="1034" t="e">
        <f>_xll.qlInterpolationInterpolate(B3Minterpolation,S138,TRUE)</f>
        <v>#VALUE!</v>
      </c>
      <c r="AA138" s="1022"/>
      <c r="AB138" s="1022"/>
    </row>
    <row r="139" spans="6:28" ht="11.25" customHeight="1" x14ac:dyDescent="0.2">
      <c r="F139" s="1023"/>
      <c r="G139" s="1023"/>
      <c r="H139" s="1022"/>
      <c r="L139" s="1022"/>
      <c r="M139" s="1022"/>
      <c r="S139" s="1021">
        <f>_xll.qlCalendarAdvance(Calendar,S138,"1D","f")</f>
        <v>42376</v>
      </c>
      <c r="T139" s="1021">
        <f>_xll.qlCalendarAdvance(Calendar,S139,$G$1,"mf",,Trigger)</f>
        <v>42467</v>
      </c>
      <c r="U139" s="1037">
        <f>_xll.qlDayCounterYearFraction(DayCounter,S139,T139,,,Trigger)</f>
        <v>0.24931506849315069</v>
      </c>
      <c r="V139" s="1034" t="e">
        <f>_xll.qlInterpolationInterpolate(B3Minterpolation,S139,TRUE)</f>
        <v>#VALUE!</v>
      </c>
      <c r="AA139" s="1022"/>
      <c r="AB139" s="1022"/>
    </row>
    <row r="140" spans="6:28" ht="11.25" customHeight="1" x14ac:dyDescent="0.2">
      <c r="F140" s="1023"/>
      <c r="G140" s="1023"/>
      <c r="H140" s="1022"/>
      <c r="L140" s="1022"/>
      <c r="M140" s="1022"/>
      <c r="S140" s="1021">
        <f>_xll.qlCalendarAdvance(Calendar,S139,"1D","f")</f>
        <v>42377</v>
      </c>
      <c r="T140" s="1021">
        <f>_xll.qlCalendarAdvance(Calendar,S140,$G$1,"mf",,Trigger)</f>
        <v>42468</v>
      </c>
      <c r="U140" s="1037">
        <f>_xll.qlDayCounterYearFraction(DayCounter,S140,T140,,,Trigger)</f>
        <v>0.24931506849315069</v>
      </c>
      <c r="V140" s="1034" t="e">
        <f>_xll.qlInterpolationInterpolate(B3Minterpolation,S140,TRUE)</f>
        <v>#VALUE!</v>
      </c>
      <c r="AA140" s="1022"/>
      <c r="AB140" s="1022"/>
    </row>
    <row r="141" spans="6:28" ht="11.25" customHeight="1" x14ac:dyDescent="0.2">
      <c r="F141" s="1023"/>
      <c r="G141" s="1023"/>
      <c r="H141" s="1022"/>
      <c r="L141" s="1022"/>
      <c r="M141" s="1022"/>
      <c r="S141" s="1021">
        <f>_xll.qlCalendarAdvance(Calendar,S140,"1D","f")</f>
        <v>42380</v>
      </c>
      <c r="T141" s="1021">
        <f>_xll.qlCalendarAdvance(Calendar,S141,$G$1,"mf",,Trigger)</f>
        <v>42471</v>
      </c>
      <c r="U141" s="1037">
        <f>_xll.qlDayCounterYearFraction(DayCounter,S141,T141,,,Trigger)</f>
        <v>0.24931506849315069</v>
      </c>
      <c r="V141" s="1034" t="e">
        <f>_xll.qlInterpolationInterpolate(B3Minterpolation,S141,TRUE)</f>
        <v>#VALUE!</v>
      </c>
      <c r="AA141" s="1022"/>
      <c r="AB141" s="1022"/>
    </row>
    <row r="142" spans="6:28" ht="11.25" customHeight="1" x14ac:dyDescent="0.2">
      <c r="F142" s="1023"/>
      <c r="G142" s="1023"/>
      <c r="H142" s="1022"/>
      <c r="L142" s="1022"/>
      <c r="M142" s="1022"/>
      <c r="S142" s="1021">
        <f>_xll.qlCalendarAdvance(Calendar,S141,"1D","f")</f>
        <v>42381</v>
      </c>
      <c r="T142" s="1021">
        <f>_xll.qlCalendarAdvance(Calendar,S142,$G$1,"mf",,Trigger)</f>
        <v>42472</v>
      </c>
      <c r="U142" s="1037">
        <f>_xll.qlDayCounterYearFraction(DayCounter,S142,T142,,,Trigger)</f>
        <v>0.24931506849315069</v>
      </c>
      <c r="V142" s="1034" t="e">
        <f>_xll.qlInterpolationInterpolate(B3Minterpolation,S142,TRUE)</f>
        <v>#VALUE!</v>
      </c>
      <c r="AA142" s="1022"/>
      <c r="AB142" s="1022"/>
    </row>
    <row r="143" spans="6:28" ht="11.25" customHeight="1" x14ac:dyDescent="0.2">
      <c r="F143" s="1023"/>
      <c r="G143" s="1023"/>
      <c r="H143" s="1022"/>
      <c r="L143" s="1022"/>
      <c r="M143" s="1022"/>
      <c r="S143" s="1021">
        <f>_xll.qlCalendarAdvance(Calendar,S142,"1D","f")</f>
        <v>42382</v>
      </c>
      <c r="T143" s="1021">
        <f>_xll.qlCalendarAdvance(Calendar,S143,$G$1,"mf",,Trigger)</f>
        <v>42473</v>
      </c>
      <c r="U143" s="1037">
        <f>_xll.qlDayCounterYearFraction(DayCounter,S143,T143,,,Trigger)</f>
        <v>0.24931506849315069</v>
      </c>
      <c r="V143" s="1034" t="e">
        <f>_xll.qlInterpolationInterpolate(B3Minterpolation,S143,TRUE)</f>
        <v>#VALUE!</v>
      </c>
      <c r="AA143" s="1022"/>
      <c r="AB143" s="1022"/>
    </row>
    <row r="144" spans="6:28" ht="11.25" customHeight="1" x14ac:dyDescent="0.2">
      <c r="F144" s="1023"/>
      <c r="G144" s="1023"/>
      <c r="H144" s="1022"/>
      <c r="L144" s="1022"/>
      <c r="M144" s="1022"/>
      <c r="S144" s="1021">
        <f>_xll.qlCalendarAdvance(Calendar,S143,"1D","f")</f>
        <v>42383</v>
      </c>
      <c r="T144" s="1021">
        <f>_xll.qlCalendarAdvance(Calendar,S144,$G$1,"mf",,Trigger)</f>
        <v>42474</v>
      </c>
      <c r="U144" s="1037">
        <f>_xll.qlDayCounterYearFraction(DayCounter,S144,T144,,,Trigger)</f>
        <v>0.24931506849315069</v>
      </c>
      <c r="V144" s="1034" t="e">
        <f>_xll.qlInterpolationInterpolate(B3Minterpolation,S144,TRUE)</f>
        <v>#VALUE!</v>
      </c>
      <c r="AA144" s="1022"/>
      <c r="AB144" s="1022"/>
    </row>
    <row r="145" spans="6:28" ht="11.25" customHeight="1" x14ac:dyDescent="0.2">
      <c r="F145" s="1023"/>
      <c r="G145" s="1023"/>
      <c r="H145" s="1022"/>
      <c r="L145" s="1022"/>
      <c r="M145" s="1022"/>
      <c r="S145" s="1021">
        <f>_xll.qlCalendarAdvance(Calendar,S144,"1D","f")</f>
        <v>42384</v>
      </c>
      <c r="T145" s="1021">
        <f>_xll.qlCalendarAdvance(Calendar,S145,$G$1,"mf",,Trigger)</f>
        <v>42475</v>
      </c>
      <c r="U145" s="1037">
        <f>_xll.qlDayCounterYearFraction(DayCounter,S145,T145,,,Trigger)</f>
        <v>0.24931506849315069</v>
      </c>
      <c r="V145" s="1034" t="e">
        <f>_xll.qlInterpolationInterpolate(B3Minterpolation,S145,TRUE)</f>
        <v>#VALUE!</v>
      </c>
      <c r="AA145" s="1022"/>
      <c r="AB145" s="1022"/>
    </row>
    <row r="146" spans="6:28" ht="11.25" customHeight="1" x14ac:dyDescent="0.2">
      <c r="F146" s="1023"/>
      <c r="G146" s="1023"/>
      <c r="H146" s="1022"/>
      <c r="L146" s="1022"/>
      <c r="M146" s="1022"/>
      <c r="S146" s="1021">
        <f>_xll.qlCalendarAdvance(Calendar,S145,"1D","f")</f>
        <v>42387</v>
      </c>
      <c r="T146" s="1021">
        <f>_xll.qlCalendarAdvance(Calendar,S146,$G$1,"mf",,Trigger)</f>
        <v>42478</v>
      </c>
      <c r="U146" s="1037">
        <f>_xll.qlDayCounterYearFraction(DayCounter,S146,T146,,,Trigger)</f>
        <v>0.24931506849315069</v>
      </c>
      <c r="V146" s="1034" t="e">
        <f>_xll.qlInterpolationInterpolate(B3Minterpolation,S146,TRUE)</f>
        <v>#VALUE!</v>
      </c>
      <c r="AA146" s="1022"/>
      <c r="AB146" s="1022"/>
    </row>
    <row r="147" spans="6:28" ht="11.25" customHeight="1" x14ac:dyDescent="0.2">
      <c r="F147" s="1023"/>
      <c r="G147" s="1023"/>
      <c r="H147" s="1022"/>
      <c r="L147" s="1022"/>
      <c r="M147" s="1022"/>
      <c r="S147" s="1021">
        <f>_xll.qlCalendarAdvance(Calendar,S146,"1D","f")</f>
        <v>42388</v>
      </c>
      <c r="T147" s="1021">
        <f>_xll.qlCalendarAdvance(Calendar,S147,$G$1,"mf",,Trigger)</f>
        <v>42479</v>
      </c>
      <c r="U147" s="1037">
        <f>_xll.qlDayCounterYearFraction(DayCounter,S147,T147,,,Trigger)</f>
        <v>0.24931506849315069</v>
      </c>
      <c r="V147" s="1034" t="e">
        <f>_xll.qlInterpolationInterpolate(B3Minterpolation,S147,TRUE)</f>
        <v>#VALUE!</v>
      </c>
      <c r="AA147" s="1022"/>
      <c r="AB147" s="1022"/>
    </row>
    <row r="148" spans="6:28" ht="11.25" customHeight="1" x14ac:dyDescent="0.2">
      <c r="F148" s="1023"/>
      <c r="G148" s="1023"/>
      <c r="H148" s="1022"/>
      <c r="L148" s="1022"/>
      <c r="M148" s="1022"/>
      <c r="S148" s="1021">
        <f>_xll.qlCalendarAdvance(Calendar,S147,"1D","f")</f>
        <v>42389</v>
      </c>
      <c r="T148" s="1021">
        <f>_xll.qlCalendarAdvance(Calendar,S148,$G$1,"mf",,Trigger)</f>
        <v>42480</v>
      </c>
      <c r="U148" s="1037">
        <f>_xll.qlDayCounterYearFraction(DayCounter,S148,T148,,,Trigger)</f>
        <v>0.24931506849315069</v>
      </c>
      <c r="V148" s="1034" t="e">
        <f>_xll.qlInterpolationInterpolate(B3Minterpolation,S148,TRUE)</f>
        <v>#VALUE!</v>
      </c>
      <c r="AA148" s="1022"/>
      <c r="AB148" s="1022"/>
    </row>
    <row r="149" spans="6:28" ht="11.25" customHeight="1" x14ac:dyDescent="0.2">
      <c r="F149" s="1023"/>
      <c r="G149" s="1023"/>
      <c r="H149" s="1022"/>
      <c r="L149" s="1022"/>
      <c r="M149" s="1022"/>
      <c r="S149" s="1021">
        <f>_xll.qlCalendarAdvance(Calendar,S148,"1D","f")</f>
        <v>42390</v>
      </c>
      <c r="T149" s="1021">
        <f>_xll.qlCalendarAdvance(Calendar,S149,$G$1,"mf",,Trigger)</f>
        <v>42481</v>
      </c>
      <c r="U149" s="1037">
        <f>_xll.qlDayCounterYearFraction(DayCounter,S149,T149,,,Trigger)</f>
        <v>0.24931506849315069</v>
      </c>
      <c r="V149" s="1034" t="e">
        <f>_xll.qlInterpolationInterpolate(B3Minterpolation,S149,TRUE)</f>
        <v>#VALUE!</v>
      </c>
      <c r="AA149" s="1022"/>
      <c r="AB149" s="1022"/>
    </row>
    <row r="150" spans="6:28" ht="11.25" customHeight="1" x14ac:dyDescent="0.2">
      <c r="F150" s="1023"/>
      <c r="G150" s="1023"/>
      <c r="H150" s="1022"/>
      <c r="L150" s="1022"/>
      <c r="M150" s="1022"/>
      <c r="S150" s="1021">
        <f>_xll.qlCalendarAdvance(Calendar,S149,"1D","f")</f>
        <v>42391</v>
      </c>
      <c r="T150" s="1021">
        <f>_xll.qlCalendarAdvance(Calendar,S150,$G$1,"mf",,Trigger)</f>
        <v>42482</v>
      </c>
      <c r="U150" s="1037">
        <f>_xll.qlDayCounterYearFraction(DayCounter,S150,T150,,,Trigger)</f>
        <v>0.24931506849315069</v>
      </c>
      <c r="V150" s="1034" t="e">
        <f>_xll.qlInterpolationInterpolate(B3Minterpolation,S150,TRUE)</f>
        <v>#VALUE!</v>
      </c>
      <c r="AA150" s="1022"/>
      <c r="AB150" s="1022"/>
    </row>
    <row r="151" spans="6:28" ht="11.25" customHeight="1" x14ac:dyDescent="0.2">
      <c r="F151" s="1023"/>
      <c r="G151" s="1023"/>
      <c r="H151" s="1022"/>
      <c r="L151" s="1022"/>
      <c r="M151" s="1022"/>
      <c r="S151" s="1021">
        <f>_xll.qlCalendarAdvance(Calendar,S150,"1D","f")</f>
        <v>42394</v>
      </c>
      <c r="T151" s="1021">
        <f>_xll.qlCalendarAdvance(Calendar,S151,$G$1,"mf",,Trigger)</f>
        <v>42485</v>
      </c>
      <c r="U151" s="1037">
        <f>_xll.qlDayCounterYearFraction(DayCounter,S151,T151,,,Trigger)</f>
        <v>0.24931506849315069</v>
      </c>
      <c r="V151" s="1034" t="e">
        <f>_xll.qlInterpolationInterpolate(B3Minterpolation,S151,TRUE)</f>
        <v>#VALUE!</v>
      </c>
      <c r="AA151" s="1022"/>
      <c r="AB151" s="1022"/>
    </row>
    <row r="152" spans="6:28" ht="11.25" customHeight="1" x14ac:dyDescent="0.2">
      <c r="F152" s="1023"/>
      <c r="G152" s="1023"/>
      <c r="H152" s="1022"/>
      <c r="L152" s="1022"/>
      <c r="M152" s="1022"/>
      <c r="S152" s="1021">
        <f>_xll.qlCalendarAdvance(Calendar,S151,"1D","f")</f>
        <v>42395</v>
      </c>
      <c r="T152" s="1021">
        <f>_xll.qlCalendarAdvance(Calendar,S152,$G$1,"mf",,Trigger)</f>
        <v>42486</v>
      </c>
      <c r="U152" s="1037">
        <f>_xll.qlDayCounterYearFraction(DayCounter,S152,T152,,,Trigger)</f>
        <v>0.24931506849315069</v>
      </c>
      <c r="V152" s="1034" t="e">
        <f>_xll.qlInterpolationInterpolate(B3Minterpolation,S152,TRUE)</f>
        <v>#VALUE!</v>
      </c>
      <c r="AA152" s="1022"/>
      <c r="AB152" s="1022"/>
    </row>
    <row r="153" spans="6:28" ht="11.25" customHeight="1" x14ac:dyDescent="0.2">
      <c r="F153" s="1023"/>
      <c r="G153" s="1023"/>
      <c r="H153" s="1022"/>
      <c r="L153" s="1022"/>
      <c r="M153" s="1022"/>
      <c r="S153" s="1021">
        <f>_xll.qlCalendarAdvance(Calendar,S152,"1D","f")</f>
        <v>42396</v>
      </c>
      <c r="T153" s="1021">
        <f>_xll.qlCalendarAdvance(Calendar,S153,$G$1,"mf",,Trigger)</f>
        <v>42487</v>
      </c>
      <c r="U153" s="1037">
        <f>_xll.qlDayCounterYearFraction(DayCounter,S153,T153,,,Trigger)</f>
        <v>0.24931506849315069</v>
      </c>
      <c r="V153" s="1034" t="e">
        <f>_xll.qlInterpolationInterpolate(B3Minterpolation,S153,TRUE)</f>
        <v>#VALUE!</v>
      </c>
      <c r="AA153" s="1022"/>
      <c r="AB153" s="1022"/>
    </row>
    <row r="154" spans="6:28" ht="11.25" customHeight="1" x14ac:dyDescent="0.2">
      <c r="F154" s="1023"/>
      <c r="G154" s="1023"/>
      <c r="H154" s="1022"/>
      <c r="L154" s="1022"/>
      <c r="M154" s="1022"/>
      <c r="S154" s="1021">
        <f>_xll.qlCalendarAdvance(Calendar,S153,"1D","f")</f>
        <v>42397</v>
      </c>
      <c r="T154" s="1021">
        <f>_xll.qlCalendarAdvance(Calendar,S154,$G$1,"mf",,Trigger)</f>
        <v>42488</v>
      </c>
      <c r="U154" s="1037">
        <f>_xll.qlDayCounterYearFraction(DayCounter,S154,T154,,,Trigger)</f>
        <v>0.24931506849315069</v>
      </c>
      <c r="V154" s="1034" t="e">
        <f>_xll.qlInterpolationInterpolate(B3Minterpolation,S154,TRUE)</f>
        <v>#VALUE!</v>
      </c>
      <c r="AA154" s="1022"/>
      <c r="AB154" s="1022"/>
    </row>
    <row r="155" spans="6:28" ht="11.25" customHeight="1" x14ac:dyDescent="0.2">
      <c r="F155" s="1023"/>
      <c r="G155" s="1023"/>
      <c r="H155" s="1022"/>
      <c r="L155" s="1022"/>
      <c r="M155" s="1022"/>
      <c r="S155" s="1021">
        <f>_xll.qlCalendarAdvance(Calendar,S154,"1D","f")</f>
        <v>42398</v>
      </c>
      <c r="T155" s="1021">
        <f>_xll.qlCalendarAdvance(Calendar,S155,$G$1,"mf",,Trigger)</f>
        <v>42489</v>
      </c>
      <c r="U155" s="1037">
        <f>_xll.qlDayCounterYearFraction(DayCounter,S155,T155,,,Trigger)</f>
        <v>0.24931506849315069</v>
      </c>
      <c r="V155" s="1034" t="e">
        <f>_xll.qlInterpolationInterpolate(B3Minterpolation,S155,TRUE)</f>
        <v>#VALUE!</v>
      </c>
      <c r="AA155" s="1022"/>
      <c r="AB155" s="1022"/>
    </row>
    <row r="156" spans="6:28" ht="11.25" customHeight="1" x14ac:dyDescent="0.2">
      <c r="F156" s="1023"/>
      <c r="G156" s="1023"/>
      <c r="H156" s="1022"/>
      <c r="L156" s="1022"/>
      <c r="M156" s="1022"/>
      <c r="S156" s="1021">
        <f>_xll.qlCalendarAdvance(Calendar,S155,"1D","f")</f>
        <v>42401</v>
      </c>
      <c r="T156" s="1021">
        <f>_xll.qlCalendarAdvance(Calendar,S156,$G$1,"mf",,Trigger)</f>
        <v>42493</v>
      </c>
      <c r="U156" s="1037">
        <f>_xll.qlDayCounterYearFraction(DayCounter,S156,T156,,,Trigger)</f>
        <v>0.25205479452054796</v>
      </c>
      <c r="V156" s="1034" t="e">
        <f>_xll.qlInterpolationInterpolate(B3Minterpolation,S156,TRUE)</f>
        <v>#VALUE!</v>
      </c>
      <c r="AA156" s="1022"/>
      <c r="AB156" s="1022"/>
    </row>
    <row r="157" spans="6:28" ht="11.25" customHeight="1" x14ac:dyDescent="0.2">
      <c r="F157" s="1023"/>
      <c r="G157" s="1023"/>
      <c r="H157" s="1022"/>
      <c r="L157" s="1022"/>
      <c r="M157" s="1022"/>
      <c r="S157" s="1021">
        <f>_xll.qlCalendarAdvance(Calendar,S156,"1D","f")</f>
        <v>42402</v>
      </c>
      <c r="T157" s="1021">
        <f>_xll.qlCalendarAdvance(Calendar,S157,$G$1,"mf",,Trigger)</f>
        <v>42493</v>
      </c>
      <c r="U157" s="1037">
        <f>_xll.qlDayCounterYearFraction(DayCounter,S157,T157,,,Trigger)</f>
        <v>0.24931506849315069</v>
      </c>
      <c r="V157" s="1034" t="e">
        <f>_xll.qlInterpolationInterpolate(B3Minterpolation,S157,TRUE)</f>
        <v>#VALUE!</v>
      </c>
      <c r="AA157" s="1022"/>
      <c r="AB157" s="1022"/>
    </row>
    <row r="158" spans="6:28" ht="11.25" customHeight="1" x14ac:dyDescent="0.2">
      <c r="F158" s="1023"/>
      <c r="G158" s="1023"/>
      <c r="H158" s="1022"/>
      <c r="L158" s="1022"/>
      <c r="M158" s="1022"/>
      <c r="S158" s="1021">
        <f>_xll.qlCalendarAdvance(Calendar,S157,"1D","f")</f>
        <v>42403</v>
      </c>
      <c r="T158" s="1021">
        <f>_xll.qlCalendarAdvance(Calendar,S158,$G$1,"mf",,Trigger)</f>
        <v>42493</v>
      </c>
      <c r="U158" s="1037">
        <f>_xll.qlDayCounterYearFraction(DayCounter,S158,T158,,,Trigger)</f>
        <v>0.24657534246575341</v>
      </c>
      <c r="V158" s="1034" t="e">
        <f>_xll.qlInterpolationInterpolate(B3Minterpolation,S158,TRUE)</f>
        <v>#VALUE!</v>
      </c>
      <c r="AA158" s="1022"/>
      <c r="AB158" s="1022"/>
    </row>
    <row r="159" spans="6:28" ht="11.25" customHeight="1" x14ac:dyDescent="0.2">
      <c r="F159" s="1023"/>
      <c r="G159" s="1023"/>
      <c r="H159" s="1022"/>
      <c r="L159" s="1022"/>
      <c r="M159" s="1022"/>
      <c r="S159" s="1021">
        <f>_xll.qlCalendarAdvance(Calendar,S158,"1D","f")</f>
        <v>42404</v>
      </c>
      <c r="T159" s="1021">
        <f>_xll.qlCalendarAdvance(Calendar,S159,$G$1,"mf",,Trigger)</f>
        <v>42494</v>
      </c>
      <c r="U159" s="1037">
        <f>_xll.qlDayCounterYearFraction(DayCounter,S159,T159,,,Trigger)</f>
        <v>0.24657534246575341</v>
      </c>
      <c r="V159" s="1034" t="e">
        <f>_xll.qlInterpolationInterpolate(B3Minterpolation,S159,TRUE)</f>
        <v>#VALUE!</v>
      </c>
      <c r="AA159" s="1022"/>
      <c r="AB159" s="1022"/>
    </row>
    <row r="160" spans="6:28" ht="11.25" customHeight="1" x14ac:dyDescent="0.2">
      <c r="F160" s="1023"/>
      <c r="G160" s="1023"/>
      <c r="H160" s="1022"/>
      <c r="L160" s="1022"/>
      <c r="M160" s="1022"/>
      <c r="S160" s="1021">
        <f>_xll.qlCalendarAdvance(Calendar,S159,"1D","f")</f>
        <v>42405</v>
      </c>
      <c r="T160" s="1021">
        <f>_xll.qlCalendarAdvance(Calendar,S160,$G$1,"mf",,Trigger)</f>
        <v>42495</v>
      </c>
      <c r="U160" s="1037">
        <f>_xll.qlDayCounterYearFraction(DayCounter,S160,T160,,,Trigger)</f>
        <v>0.24657534246575341</v>
      </c>
      <c r="V160" s="1034" t="e">
        <f>_xll.qlInterpolationInterpolate(B3Minterpolation,S160,TRUE)</f>
        <v>#VALUE!</v>
      </c>
      <c r="AA160" s="1022"/>
      <c r="AB160" s="1022"/>
    </row>
    <row r="161" spans="6:28" ht="11.25" customHeight="1" x14ac:dyDescent="0.2">
      <c r="F161" s="1023"/>
      <c r="G161" s="1023"/>
      <c r="H161" s="1022"/>
      <c r="L161" s="1022"/>
      <c r="M161" s="1022"/>
      <c r="S161" s="1021">
        <f>_xll.qlCalendarAdvance(Calendar,S160,"1D","f")</f>
        <v>42408</v>
      </c>
      <c r="T161" s="1021">
        <f>_xll.qlCalendarAdvance(Calendar,S161,$G$1,"mf",,Trigger)</f>
        <v>42499</v>
      </c>
      <c r="U161" s="1037">
        <f>_xll.qlDayCounterYearFraction(DayCounter,S161,T161,,,Trigger)</f>
        <v>0.24931506849315069</v>
      </c>
      <c r="V161" s="1034" t="e">
        <f>_xll.qlInterpolationInterpolate(B3Minterpolation,S161,TRUE)</f>
        <v>#VALUE!</v>
      </c>
      <c r="AA161" s="1022"/>
      <c r="AB161" s="1022"/>
    </row>
    <row r="162" spans="6:28" ht="11.25" customHeight="1" x14ac:dyDescent="0.2">
      <c r="F162" s="1023"/>
      <c r="G162" s="1023"/>
      <c r="H162" s="1022"/>
      <c r="L162" s="1022"/>
      <c r="M162" s="1022"/>
      <c r="S162" s="1021">
        <f>_xll.qlCalendarAdvance(Calendar,S161,"1D","f")</f>
        <v>42409</v>
      </c>
      <c r="T162" s="1021">
        <f>_xll.qlCalendarAdvance(Calendar,S162,$G$1,"mf",,Trigger)</f>
        <v>42499</v>
      </c>
      <c r="U162" s="1037">
        <f>_xll.qlDayCounterYearFraction(DayCounter,S162,T162,,,Trigger)</f>
        <v>0.24657534246575341</v>
      </c>
      <c r="V162" s="1034" t="e">
        <f>_xll.qlInterpolationInterpolate(B3Minterpolation,S162,TRUE)</f>
        <v>#VALUE!</v>
      </c>
      <c r="AA162" s="1022"/>
      <c r="AB162" s="1022"/>
    </row>
    <row r="163" spans="6:28" ht="11.25" customHeight="1" x14ac:dyDescent="0.2">
      <c r="F163" s="1023"/>
      <c r="G163" s="1023"/>
      <c r="H163" s="1022"/>
      <c r="L163" s="1022"/>
      <c r="M163" s="1022"/>
      <c r="S163" s="1021">
        <f>_xll.qlCalendarAdvance(Calendar,S162,"1D","f")</f>
        <v>42410</v>
      </c>
      <c r="T163" s="1021">
        <f>_xll.qlCalendarAdvance(Calendar,S163,$G$1,"mf",,Trigger)</f>
        <v>42500</v>
      </c>
      <c r="U163" s="1037">
        <f>_xll.qlDayCounterYearFraction(DayCounter,S163,T163,,,Trigger)</f>
        <v>0.24657534246575341</v>
      </c>
      <c r="V163" s="1034" t="e">
        <f>_xll.qlInterpolationInterpolate(B3Minterpolation,S163,TRUE)</f>
        <v>#VALUE!</v>
      </c>
      <c r="AA163" s="1022"/>
      <c r="AB163" s="1022"/>
    </row>
    <row r="164" spans="6:28" ht="11.25" customHeight="1" x14ac:dyDescent="0.2">
      <c r="F164" s="1023"/>
      <c r="G164" s="1023"/>
      <c r="H164" s="1022"/>
      <c r="L164" s="1022"/>
      <c r="M164" s="1022"/>
      <c r="S164" s="1021">
        <f>_xll.qlCalendarAdvance(Calendar,S163,"1D","f")</f>
        <v>42411</v>
      </c>
      <c r="T164" s="1021">
        <f>_xll.qlCalendarAdvance(Calendar,S164,$G$1,"mf",,Trigger)</f>
        <v>42501</v>
      </c>
      <c r="U164" s="1037">
        <f>_xll.qlDayCounterYearFraction(DayCounter,S164,T164,,,Trigger)</f>
        <v>0.24657534246575341</v>
      </c>
      <c r="V164" s="1034" t="e">
        <f>_xll.qlInterpolationInterpolate(B3Minterpolation,S164,TRUE)</f>
        <v>#VALUE!</v>
      </c>
      <c r="AA164" s="1022"/>
      <c r="AB164" s="1022"/>
    </row>
    <row r="165" spans="6:28" ht="11.25" customHeight="1" x14ac:dyDescent="0.2">
      <c r="F165" s="1023"/>
      <c r="G165" s="1023"/>
      <c r="H165" s="1022"/>
      <c r="L165" s="1022"/>
      <c r="M165" s="1022"/>
      <c r="S165" s="1021">
        <f>_xll.qlCalendarAdvance(Calendar,S164,"1D","f")</f>
        <v>42412</v>
      </c>
      <c r="T165" s="1021">
        <f>_xll.qlCalendarAdvance(Calendar,S165,$G$1,"mf",,Trigger)</f>
        <v>42502</v>
      </c>
      <c r="U165" s="1037">
        <f>_xll.qlDayCounterYearFraction(DayCounter,S165,T165,,,Trigger)</f>
        <v>0.24657534246575341</v>
      </c>
      <c r="V165" s="1034" t="e">
        <f>_xll.qlInterpolationInterpolate(B3Minterpolation,S165,TRUE)</f>
        <v>#VALUE!</v>
      </c>
      <c r="AA165" s="1022"/>
      <c r="AB165" s="1022"/>
    </row>
    <row r="166" spans="6:28" ht="11.25" customHeight="1" x14ac:dyDescent="0.2">
      <c r="F166" s="1023"/>
      <c r="G166" s="1023"/>
      <c r="H166" s="1022"/>
      <c r="L166" s="1022"/>
      <c r="M166" s="1022"/>
      <c r="S166" s="1021">
        <f>_xll.qlCalendarAdvance(Calendar,S165,"1D","f")</f>
        <v>42415</v>
      </c>
      <c r="T166" s="1021">
        <f>_xll.qlCalendarAdvance(Calendar,S166,$G$1,"mf",,Trigger)</f>
        <v>42506</v>
      </c>
      <c r="U166" s="1037">
        <f>_xll.qlDayCounterYearFraction(DayCounter,S166,T166,,,Trigger)</f>
        <v>0.24931506849315069</v>
      </c>
      <c r="V166" s="1034" t="e">
        <f>_xll.qlInterpolationInterpolate(B3Minterpolation,S166,TRUE)</f>
        <v>#VALUE!</v>
      </c>
      <c r="AA166" s="1022"/>
      <c r="AB166" s="1022"/>
    </row>
    <row r="167" spans="6:28" ht="11.25" customHeight="1" x14ac:dyDescent="0.2">
      <c r="F167" s="1023"/>
      <c r="G167" s="1023"/>
      <c r="H167" s="1022"/>
      <c r="L167" s="1022"/>
      <c r="M167" s="1022"/>
      <c r="S167" s="1021">
        <f>_xll.qlCalendarAdvance(Calendar,S166,"1D","f")</f>
        <v>42416</v>
      </c>
      <c r="T167" s="1021">
        <f>_xll.qlCalendarAdvance(Calendar,S167,$G$1,"mf",,Trigger)</f>
        <v>42506</v>
      </c>
      <c r="U167" s="1037">
        <f>_xll.qlDayCounterYearFraction(DayCounter,S167,T167,,,Trigger)</f>
        <v>0.24657534246575341</v>
      </c>
      <c r="V167" s="1034" t="e">
        <f>_xll.qlInterpolationInterpolate(B3Minterpolation,S167,TRUE)</f>
        <v>#VALUE!</v>
      </c>
      <c r="AA167" s="1022"/>
      <c r="AB167" s="1022"/>
    </row>
    <row r="168" spans="6:28" ht="11.25" customHeight="1" x14ac:dyDescent="0.2">
      <c r="F168" s="1023"/>
      <c r="G168" s="1023"/>
      <c r="H168" s="1022"/>
      <c r="L168" s="1022"/>
      <c r="M168" s="1022"/>
      <c r="S168" s="1021">
        <f>_xll.qlCalendarAdvance(Calendar,S167,"1D","f")</f>
        <v>42417</v>
      </c>
      <c r="T168" s="1021">
        <f>_xll.qlCalendarAdvance(Calendar,S168,$G$1,"mf",,Trigger)</f>
        <v>42507</v>
      </c>
      <c r="U168" s="1037">
        <f>_xll.qlDayCounterYearFraction(DayCounter,S168,T168,,,Trigger)</f>
        <v>0.24657534246575341</v>
      </c>
      <c r="V168" s="1034" t="e">
        <f>_xll.qlInterpolationInterpolate(B3Minterpolation,S168,TRUE)</f>
        <v>#VALUE!</v>
      </c>
      <c r="AA168" s="1022"/>
      <c r="AB168" s="1022"/>
    </row>
    <row r="169" spans="6:28" ht="11.25" customHeight="1" x14ac:dyDescent="0.2">
      <c r="F169" s="1023"/>
      <c r="G169" s="1023"/>
      <c r="H169" s="1022"/>
      <c r="L169" s="1022"/>
      <c r="M169" s="1022"/>
      <c r="S169" s="1021">
        <f>_xll.qlCalendarAdvance(Calendar,S168,"1D","f")</f>
        <v>42418</v>
      </c>
      <c r="T169" s="1021">
        <f>_xll.qlCalendarAdvance(Calendar,S169,$G$1,"mf",,Trigger)</f>
        <v>42508</v>
      </c>
      <c r="U169" s="1037">
        <f>_xll.qlDayCounterYearFraction(DayCounter,S169,T169,,,Trigger)</f>
        <v>0.24657534246575341</v>
      </c>
      <c r="V169" s="1034" t="e">
        <f>_xll.qlInterpolationInterpolate(B3Minterpolation,S169,TRUE)</f>
        <v>#VALUE!</v>
      </c>
      <c r="AA169" s="1022"/>
      <c r="AB169" s="1022"/>
    </row>
    <row r="170" spans="6:28" ht="11.25" customHeight="1" x14ac:dyDescent="0.2">
      <c r="F170" s="1023"/>
      <c r="G170" s="1023"/>
      <c r="H170" s="1022"/>
      <c r="L170" s="1022"/>
      <c r="M170" s="1022"/>
      <c r="S170" s="1021">
        <f>_xll.qlCalendarAdvance(Calendar,S169,"1D","f")</f>
        <v>42419</v>
      </c>
      <c r="T170" s="1021">
        <f>_xll.qlCalendarAdvance(Calendar,S170,$G$1,"mf",,Trigger)</f>
        <v>42509</v>
      </c>
      <c r="U170" s="1037">
        <f>_xll.qlDayCounterYearFraction(DayCounter,S170,T170,,,Trigger)</f>
        <v>0.24657534246575341</v>
      </c>
      <c r="V170" s="1034" t="e">
        <f>_xll.qlInterpolationInterpolate(B3Minterpolation,S170,TRUE)</f>
        <v>#VALUE!</v>
      </c>
      <c r="AA170" s="1022"/>
      <c r="AB170" s="1022"/>
    </row>
    <row r="171" spans="6:28" ht="11.25" customHeight="1" x14ac:dyDescent="0.2">
      <c r="F171" s="1023"/>
      <c r="G171" s="1023"/>
      <c r="H171" s="1022"/>
      <c r="L171" s="1022"/>
      <c r="M171" s="1022"/>
      <c r="S171" s="1021">
        <f>_xll.qlCalendarAdvance(Calendar,S170,"1D","f")</f>
        <v>42422</v>
      </c>
      <c r="T171" s="1021">
        <f>_xll.qlCalendarAdvance(Calendar,S171,$G$1,"mf",,Trigger)</f>
        <v>42513</v>
      </c>
      <c r="U171" s="1037">
        <f>_xll.qlDayCounterYearFraction(DayCounter,S171,T171,,,Trigger)</f>
        <v>0.24931506849315069</v>
      </c>
      <c r="V171" s="1034" t="e">
        <f>_xll.qlInterpolationInterpolate(B3Minterpolation,S171,TRUE)</f>
        <v>#VALUE!</v>
      </c>
      <c r="AA171" s="1022"/>
      <c r="AB171" s="1022"/>
    </row>
    <row r="172" spans="6:28" ht="11.25" customHeight="1" x14ac:dyDescent="0.2">
      <c r="F172" s="1023"/>
      <c r="G172" s="1023"/>
      <c r="H172" s="1022"/>
      <c r="L172" s="1022"/>
      <c r="M172" s="1022"/>
      <c r="S172" s="1021">
        <f>_xll.qlCalendarAdvance(Calendar,S171,"1D","f")</f>
        <v>42423</v>
      </c>
      <c r="T172" s="1021">
        <f>_xll.qlCalendarAdvance(Calendar,S172,$G$1,"mf",,Trigger)</f>
        <v>42513</v>
      </c>
      <c r="U172" s="1037">
        <f>_xll.qlDayCounterYearFraction(DayCounter,S172,T172,,,Trigger)</f>
        <v>0.24657534246575341</v>
      </c>
      <c r="V172" s="1034" t="e">
        <f>_xll.qlInterpolationInterpolate(B3Minterpolation,S172,TRUE)</f>
        <v>#VALUE!</v>
      </c>
      <c r="AA172" s="1022"/>
      <c r="AB172" s="1022"/>
    </row>
    <row r="173" spans="6:28" ht="11.25" customHeight="1" x14ac:dyDescent="0.2">
      <c r="F173" s="1023"/>
      <c r="G173" s="1023"/>
      <c r="H173" s="1022"/>
      <c r="L173" s="1022"/>
      <c r="M173" s="1022"/>
      <c r="S173" s="1021">
        <f>_xll.qlCalendarAdvance(Calendar,S172,"1D","f")</f>
        <v>42424</v>
      </c>
      <c r="T173" s="1021">
        <f>_xll.qlCalendarAdvance(Calendar,S173,$G$1,"mf",,Trigger)</f>
        <v>42514</v>
      </c>
      <c r="U173" s="1037">
        <f>_xll.qlDayCounterYearFraction(DayCounter,S173,T173,,,Trigger)</f>
        <v>0.24657534246575341</v>
      </c>
      <c r="V173" s="1034" t="e">
        <f>_xll.qlInterpolationInterpolate(B3Minterpolation,S173,TRUE)</f>
        <v>#VALUE!</v>
      </c>
      <c r="AA173" s="1022"/>
      <c r="AB173" s="1022"/>
    </row>
    <row r="174" spans="6:28" ht="11.25" customHeight="1" x14ac:dyDescent="0.2">
      <c r="F174" s="1023"/>
      <c r="G174" s="1023"/>
      <c r="H174" s="1022"/>
      <c r="L174" s="1022"/>
      <c r="M174" s="1022"/>
      <c r="S174" s="1021">
        <f>_xll.qlCalendarAdvance(Calendar,S173,"1D","f")</f>
        <v>42425</v>
      </c>
      <c r="T174" s="1021">
        <f>_xll.qlCalendarAdvance(Calendar,S174,$G$1,"mf",,Trigger)</f>
        <v>42515</v>
      </c>
      <c r="U174" s="1037">
        <f>_xll.qlDayCounterYearFraction(DayCounter,S174,T174,,,Trigger)</f>
        <v>0.24657534246575341</v>
      </c>
      <c r="V174" s="1034" t="e">
        <f>_xll.qlInterpolationInterpolate(B3Minterpolation,S174,TRUE)</f>
        <v>#VALUE!</v>
      </c>
      <c r="AA174" s="1022"/>
      <c r="AB174" s="1022"/>
    </row>
    <row r="175" spans="6:28" ht="11.25" customHeight="1" x14ac:dyDescent="0.2">
      <c r="F175" s="1023"/>
      <c r="G175" s="1023"/>
      <c r="H175" s="1022"/>
      <c r="L175" s="1022"/>
      <c r="M175" s="1022"/>
      <c r="S175" s="1021">
        <f>_xll.qlCalendarAdvance(Calendar,S174,"1D","f")</f>
        <v>42426</v>
      </c>
      <c r="T175" s="1021">
        <f>_xll.qlCalendarAdvance(Calendar,S175,$G$1,"mf",,Trigger)</f>
        <v>42516</v>
      </c>
      <c r="U175" s="1037">
        <f>_xll.qlDayCounterYearFraction(DayCounter,S175,T175,,,Trigger)</f>
        <v>0.24657534246575341</v>
      </c>
      <c r="V175" s="1034" t="e">
        <f>_xll.qlInterpolationInterpolate(B3Minterpolation,S175,TRUE)</f>
        <v>#VALUE!</v>
      </c>
      <c r="AA175" s="1022"/>
      <c r="AB175" s="1022"/>
    </row>
    <row r="176" spans="6:28" ht="11.25" customHeight="1" x14ac:dyDescent="0.2">
      <c r="F176" s="1023"/>
      <c r="G176" s="1023"/>
      <c r="H176" s="1022"/>
      <c r="L176" s="1022"/>
      <c r="M176" s="1022"/>
      <c r="S176" s="1021">
        <f>_xll.qlCalendarAdvance(Calendar,S175,"1D","f")</f>
        <v>42429</v>
      </c>
      <c r="T176" s="1021">
        <f>_xll.qlCalendarAdvance(Calendar,S176,$G$1,"mf",,Trigger)</f>
        <v>42521</v>
      </c>
      <c r="U176" s="1037">
        <f>_xll.qlDayCounterYearFraction(DayCounter,S176,T176,,,Trigger)</f>
        <v>0.25205479452054796</v>
      </c>
      <c r="V176" s="1034" t="e">
        <f>_xll.qlInterpolationInterpolate(B3Minterpolation,S176,TRUE)</f>
        <v>#VALUE!</v>
      </c>
      <c r="AA176" s="1022"/>
      <c r="AB176" s="1022"/>
    </row>
    <row r="177" spans="6:28" ht="11.25" customHeight="1" x14ac:dyDescent="0.2">
      <c r="F177" s="1023"/>
      <c r="G177" s="1023"/>
      <c r="H177" s="1022"/>
      <c r="L177" s="1022"/>
      <c r="M177" s="1022"/>
      <c r="S177" s="1021">
        <f>_xll.qlCalendarAdvance(Calendar,S176,"1D","f")</f>
        <v>42430</v>
      </c>
      <c r="T177" s="1021">
        <f>_xll.qlCalendarAdvance(Calendar,S177,$G$1,"mf",,Trigger)</f>
        <v>42522</v>
      </c>
      <c r="U177" s="1037">
        <f>_xll.qlDayCounterYearFraction(DayCounter,S177,T177,,,Trigger)</f>
        <v>0.25205479452054796</v>
      </c>
      <c r="V177" s="1034" t="e">
        <f>_xll.qlInterpolationInterpolate(B3Minterpolation,S177,TRUE)</f>
        <v>#VALUE!</v>
      </c>
      <c r="AA177" s="1022"/>
      <c r="AB177" s="1022"/>
    </row>
    <row r="178" spans="6:28" ht="11.25" customHeight="1" x14ac:dyDescent="0.2">
      <c r="F178" s="1023"/>
      <c r="G178" s="1023"/>
      <c r="H178" s="1022"/>
      <c r="L178" s="1022"/>
      <c r="M178" s="1022"/>
      <c r="S178" s="1021">
        <f>_xll.qlCalendarAdvance(Calendar,S177,"1D","f")</f>
        <v>42431</v>
      </c>
      <c r="T178" s="1021">
        <f>_xll.qlCalendarAdvance(Calendar,S178,$G$1,"mf",,Trigger)</f>
        <v>42523</v>
      </c>
      <c r="U178" s="1037">
        <f>_xll.qlDayCounterYearFraction(DayCounter,S178,T178,,,Trigger)</f>
        <v>0.25205479452054796</v>
      </c>
      <c r="V178" s="1034" t="e">
        <f>_xll.qlInterpolationInterpolate(B3Minterpolation,S178,TRUE)</f>
        <v>#VALUE!</v>
      </c>
      <c r="AA178" s="1022"/>
      <c r="AB178" s="1022"/>
    </row>
    <row r="179" spans="6:28" ht="11.25" customHeight="1" x14ac:dyDescent="0.2">
      <c r="F179" s="1023"/>
      <c r="G179" s="1023"/>
      <c r="H179" s="1022"/>
      <c r="L179" s="1022"/>
      <c r="M179" s="1022"/>
      <c r="S179" s="1021">
        <f>_xll.qlCalendarAdvance(Calendar,S178,"1D","f")</f>
        <v>42432</v>
      </c>
      <c r="T179" s="1021">
        <f>_xll.qlCalendarAdvance(Calendar,S179,$G$1,"mf",,Trigger)</f>
        <v>42524</v>
      </c>
      <c r="U179" s="1037">
        <f>_xll.qlDayCounterYearFraction(DayCounter,S179,T179,,,Trigger)</f>
        <v>0.25205479452054796</v>
      </c>
      <c r="V179" s="1034" t="e">
        <f>_xll.qlInterpolationInterpolate(B3Minterpolation,S179,TRUE)</f>
        <v>#VALUE!</v>
      </c>
      <c r="AA179" s="1022"/>
      <c r="AB179" s="1022"/>
    </row>
    <row r="180" spans="6:28" ht="11.25" customHeight="1" x14ac:dyDescent="0.2">
      <c r="F180" s="1023"/>
      <c r="G180" s="1023"/>
      <c r="H180" s="1022"/>
      <c r="L180" s="1022"/>
      <c r="M180" s="1022"/>
      <c r="S180" s="1021">
        <f>_xll.qlCalendarAdvance(Calendar,S179,"1D","f")</f>
        <v>42433</v>
      </c>
      <c r="T180" s="1021">
        <f>_xll.qlCalendarAdvance(Calendar,S180,$G$1,"mf",,Trigger)</f>
        <v>42527</v>
      </c>
      <c r="U180" s="1037">
        <f>_xll.qlDayCounterYearFraction(DayCounter,S180,T180,,,Trigger)</f>
        <v>0.25753424657534246</v>
      </c>
      <c r="V180" s="1034" t="e">
        <f>_xll.qlInterpolationInterpolate(B3Minterpolation,S180,TRUE)</f>
        <v>#VALUE!</v>
      </c>
      <c r="AA180" s="1022"/>
      <c r="AB180" s="1022"/>
    </row>
    <row r="181" spans="6:28" ht="11.25" customHeight="1" x14ac:dyDescent="0.2">
      <c r="F181" s="1023"/>
      <c r="G181" s="1023"/>
      <c r="H181" s="1022"/>
      <c r="L181" s="1022"/>
      <c r="M181" s="1022"/>
      <c r="S181" s="1021">
        <f>_xll.qlCalendarAdvance(Calendar,S180,"1D","f")</f>
        <v>42436</v>
      </c>
      <c r="T181" s="1021">
        <f>_xll.qlCalendarAdvance(Calendar,S181,$G$1,"mf",,Trigger)</f>
        <v>42528</v>
      </c>
      <c r="U181" s="1037">
        <f>_xll.qlDayCounterYearFraction(DayCounter,S181,T181,,,Trigger)</f>
        <v>0.25205479452054796</v>
      </c>
      <c r="V181" s="1034" t="e">
        <f>_xll.qlInterpolationInterpolate(B3Minterpolation,S181,TRUE)</f>
        <v>#VALUE!</v>
      </c>
      <c r="AA181" s="1022"/>
      <c r="AB181" s="1022"/>
    </row>
    <row r="182" spans="6:28" ht="11.25" customHeight="1" x14ac:dyDescent="0.2">
      <c r="F182" s="1023"/>
      <c r="G182" s="1023"/>
      <c r="H182" s="1022"/>
      <c r="L182" s="1022"/>
      <c r="M182" s="1022"/>
      <c r="S182" s="1021">
        <f>_xll.qlCalendarAdvance(Calendar,S181,"1D","f")</f>
        <v>42437</v>
      </c>
      <c r="T182" s="1021">
        <f>_xll.qlCalendarAdvance(Calendar,S182,$G$1,"mf",,Trigger)</f>
        <v>42529</v>
      </c>
      <c r="U182" s="1037">
        <f>_xll.qlDayCounterYearFraction(DayCounter,S182,T182,,,Trigger)</f>
        <v>0.25205479452054796</v>
      </c>
      <c r="V182" s="1034" t="e">
        <f>_xll.qlInterpolationInterpolate(B3Minterpolation,S182,TRUE)</f>
        <v>#VALUE!</v>
      </c>
      <c r="AA182" s="1022"/>
      <c r="AB182" s="1022"/>
    </row>
    <row r="183" spans="6:28" ht="11.25" customHeight="1" x14ac:dyDescent="0.2">
      <c r="F183" s="1023"/>
      <c r="G183" s="1023"/>
      <c r="H183" s="1022"/>
      <c r="L183" s="1022"/>
      <c r="M183" s="1022"/>
      <c r="S183" s="1021">
        <f>_xll.qlCalendarAdvance(Calendar,S182,"1D","f")</f>
        <v>42438</v>
      </c>
      <c r="T183" s="1021">
        <f>_xll.qlCalendarAdvance(Calendar,S183,$G$1,"mf",,Trigger)</f>
        <v>42530</v>
      </c>
      <c r="U183" s="1037">
        <f>_xll.qlDayCounterYearFraction(DayCounter,S183,T183,,,Trigger)</f>
        <v>0.25205479452054796</v>
      </c>
      <c r="V183" s="1034" t="e">
        <f>_xll.qlInterpolationInterpolate(B3Minterpolation,S183,TRUE)</f>
        <v>#VALUE!</v>
      </c>
      <c r="AA183" s="1022"/>
      <c r="AB183" s="1022"/>
    </row>
    <row r="184" spans="6:28" ht="11.25" customHeight="1" x14ac:dyDescent="0.2">
      <c r="F184" s="1023"/>
      <c r="G184" s="1023"/>
      <c r="H184" s="1022"/>
      <c r="L184" s="1022"/>
      <c r="M184" s="1022"/>
      <c r="S184" s="1021">
        <f>_xll.qlCalendarAdvance(Calendar,S183,"1D","f")</f>
        <v>42439</v>
      </c>
      <c r="T184" s="1021">
        <f>_xll.qlCalendarAdvance(Calendar,S184,$G$1,"mf",,Trigger)</f>
        <v>42531</v>
      </c>
      <c r="U184" s="1037">
        <f>_xll.qlDayCounterYearFraction(DayCounter,S184,T184,,,Trigger)</f>
        <v>0.25205479452054796</v>
      </c>
      <c r="V184" s="1034" t="e">
        <f>_xll.qlInterpolationInterpolate(B3Minterpolation,S184,TRUE)</f>
        <v>#VALUE!</v>
      </c>
      <c r="AA184" s="1022"/>
      <c r="AB184" s="1022"/>
    </row>
    <row r="185" spans="6:28" ht="11.25" customHeight="1" x14ac:dyDescent="0.2">
      <c r="F185" s="1023"/>
      <c r="G185" s="1023"/>
      <c r="H185" s="1022"/>
      <c r="L185" s="1022"/>
      <c r="M185" s="1022"/>
      <c r="S185" s="1021">
        <f>_xll.qlCalendarAdvance(Calendar,S184,"1D","f")</f>
        <v>42440</v>
      </c>
      <c r="T185" s="1021">
        <f>_xll.qlCalendarAdvance(Calendar,S185,$G$1,"mf",,Trigger)</f>
        <v>42534</v>
      </c>
      <c r="U185" s="1037">
        <f>_xll.qlDayCounterYearFraction(DayCounter,S185,T185,,,Trigger)</f>
        <v>0.25753424657534246</v>
      </c>
      <c r="V185" s="1034" t="e">
        <f>_xll.qlInterpolationInterpolate(B3Minterpolation,S185,TRUE)</f>
        <v>#VALUE!</v>
      </c>
      <c r="AA185" s="1022"/>
      <c r="AB185" s="1022"/>
    </row>
    <row r="186" spans="6:28" ht="11.25" customHeight="1" x14ac:dyDescent="0.2">
      <c r="F186" s="1023"/>
      <c r="G186" s="1023"/>
      <c r="H186" s="1022"/>
      <c r="L186" s="1022"/>
      <c r="M186" s="1022"/>
      <c r="S186" s="1021">
        <f>_xll.qlCalendarAdvance(Calendar,S185,"1D","f")</f>
        <v>42443</v>
      </c>
      <c r="T186" s="1021">
        <f>_xll.qlCalendarAdvance(Calendar,S186,$G$1,"mf",,Trigger)</f>
        <v>42535</v>
      </c>
      <c r="U186" s="1037">
        <f>_xll.qlDayCounterYearFraction(DayCounter,S186,T186,,,Trigger)</f>
        <v>0.25205479452054796</v>
      </c>
      <c r="V186" s="1034" t="e">
        <f>_xll.qlInterpolationInterpolate(B3Minterpolation,S186,TRUE)</f>
        <v>#VALUE!</v>
      </c>
      <c r="AA186" s="1022"/>
      <c r="AB186" s="1022"/>
    </row>
    <row r="187" spans="6:28" ht="11.25" customHeight="1" x14ac:dyDescent="0.2">
      <c r="F187" s="1023"/>
      <c r="G187" s="1023"/>
      <c r="H187" s="1022"/>
      <c r="L187" s="1022"/>
      <c r="M187" s="1022"/>
      <c r="S187" s="1021">
        <f>_xll.qlCalendarAdvance(Calendar,S186,"1D","f")</f>
        <v>42444</v>
      </c>
      <c r="T187" s="1021">
        <f>_xll.qlCalendarAdvance(Calendar,S187,$G$1,"mf",,Trigger)</f>
        <v>42536</v>
      </c>
      <c r="U187" s="1037">
        <f>_xll.qlDayCounterYearFraction(DayCounter,S187,T187,,,Trigger)</f>
        <v>0.25205479452054796</v>
      </c>
      <c r="V187" s="1034" t="e">
        <f>_xll.qlInterpolationInterpolate(B3Minterpolation,S187,TRUE)</f>
        <v>#VALUE!</v>
      </c>
      <c r="AA187" s="1022"/>
      <c r="AB187" s="1022"/>
    </row>
    <row r="188" spans="6:28" ht="11.25" customHeight="1" x14ac:dyDescent="0.2">
      <c r="F188" s="1023"/>
      <c r="G188" s="1023"/>
      <c r="H188" s="1022"/>
      <c r="L188" s="1022"/>
      <c r="M188" s="1022"/>
      <c r="S188" s="1021">
        <f>_xll.qlCalendarAdvance(Calendar,S187,"1D","f")</f>
        <v>42445</v>
      </c>
      <c r="T188" s="1021">
        <f>_xll.qlCalendarAdvance(Calendar,S188,$G$1,"mf",,Trigger)</f>
        <v>42537</v>
      </c>
      <c r="U188" s="1037">
        <f>_xll.qlDayCounterYearFraction(DayCounter,S188,T188,,,Trigger)</f>
        <v>0.25205479452054796</v>
      </c>
      <c r="V188" s="1034" t="e">
        <f>_xll.qlInterpolationInterpolate(B3Minterpolation,S188,TRUE)</f>
        <v>#VALUE!</v>
      </c>
      <c r="AA188" s="1022"/>
      <c r="AB188" s="1022"/>
    </row>
    <row r="189" spans="6:28" ht="11.25" customHeight="1" x14ac:dyDescent="0.2">
      <c r="F189" s="1023"/>
      <c r="G189" s="1023"/>
      <c r="H189" s="1022"/>
      <c r="L189" s="1022"/>
      <c r="M189" s="1022"/>
      <c r="S189" s="1021">
        <f>_xll.qlCalendarAdvance(Calendar,S188,"1D","f")</f>
        <v>42446</v>
      </c>
      <c r="T189" s="1021">
        <f>_xll.qlCalendarAdvance(Calendar,S189,$G$1,"mf",,Trigger)</f>
        <v>42538</v>
      </c>
      <c r="U189" s="1037">
        <f>_xll.qlDayCounterYearFraction(DayCounter,S189,T189,,,Trigger)</f>
        <v>0.25205479452054796</v>
      </c>
      <c r="V189" s="1034" t="e">
        <f>_xll.qlInterpolationInterpolate(B3Minterpolation,S189,TRUE)</f>
        <v>#VALUE!</v>
      </c>
      <c r="AA189" s="1022"/>
      <c r="AB189" s="1022"/>
    </row>
    <row r="190" spans="6:28" ht="11.25" customHeight="1" x14ac:dyDescent="0.2">
      <c r="F190" s="1023"/>
      <c r="G190" s="1023"/>
      <c r="H190" s="1022"/>
      <c r="L190" s="1022"/>
      <c r="M190" s="1022"/>
      <c r="S190" s="1021">
        <f>_xll.qlCalendarAdvance(Calendar,S189,"1D","f")</f>
        <v>42447</v>
      </c>
      <c r="T190" s="1021">
        <f>_xll.qlCalendarAdvance(Calendar,S190,$G$1,"mf",,Trigger)</f>
        <v>42541</v>
      </c>
      <c r="U190" s="1037">
        <f>_xll.qlDayCounterYearFraction(DayCounter,S190,T190,,,Trigger)</f>
        <v>0.25753424657534246</v>
      </c>
      <c r="V190" s="1034" t="e">
        <f>_xll.qlInterpolationInterpolate(B3Minterpolation,S190,TRUE)</f>
        <v>#VALUE!</v>
      </c>
      <c r="AA190" s="1022"/>
      <c r="AB190" s="1022"/>
    </row>
    <row r="191" spans="6:28" ht="11.25" customHeight="1" x14ac:dyDescent="0.2">
      <c r="F191" s="1023"/>
      <c r="G191" s="1023"/>
      <c r="H191" s="1022"/>
      <c r="L191" s="1022"/>
      <c r="M191" s="1022"/>
      <c r="S191" s="1021">
        <f>_xll.qlCalendarAdvance(Calendar,S190,"1D","f")</f>
        <v>42450</v>
      </c>
      <c r="T191" s="1021">
        <f>_xll.qlCalendarAdvance(Calendar,S191,$G$1,"mf",,Trigger)</f>
        <v>42542</v>
      </c>
      <c r="U191" s="1037">
        <f>_xll.qlDayCounterYearFraction(DayCounter,S191,T191,,,Trigger)</f>
        <v>0.25205479452054796</v>
      </c>
      <c r="V191" s="1034" t="e">
        <f>_xll.qlInterpolationInterpolate(B3Minterpolation,S191,TRUE)</f>
        <v>#VALUE!</v>
      </c>
      <c r="AA191" s="1022"/>
      <c r="AB191" s="1022"/>
    </row>
    <row r="192" spans="6:28" ht="11.25" customHeight="1" x14ac:dyDescent="0.2">
      <c r="F192" s="1023"/>
      <c r="G192" s="1023"/>
      <c r="H192" s="1022"/>
      <c r="L192" s="1022"/>
      <c r="M192" s="1022"/>
      <c r="S192" s="1021">
        <f>_xll.qlCalendarAdvance(Calendar,S191,"1D","f")</f>
        <v>42451</v>
      </c>
      <c r="T192" s="1021">
        <f>_xll.qlCalendarAdvance(Calendar,S192,$G$1,"mf",,Trigger)</f>
        <v>42543</v>
      </c>
      <c r="U192" s="1037">
        <f>_xll.qlDayCounterYearFraction(DayCounter,S192,T192,,,Trigger)</f>
        <v>0.25205479452054796</v>
      </c>
      <c r="V192" s="1034" t="e">
        <f>_xll.qlInterpolationInterpolate(B3Minterpolation,S192,TRUE)</f>
        <v>#VALUE!</v>
      </c>
      <c r="AA192" s="1022"/>
      <c r="AB192" s="1022"/>
    </row>
    <row r="193" spans="6:28" ht="11.25" customHeight="1" x14ac:dyDescent="0.2">
      <c r="F193" s="1023"/>
      <c r="G193" s="1023"/>
      <c r="H193" s="1022"/>
      <c r="L193" s="1022"/>
      <c r="M193" s="1022"/>
      <c r="S193" s="1021">
        <f>_xll.qlCalendarAdvance(Calendar,S192,"1D","f")</f>
        <v>42452</v>
      </c>
      <c r="T193" s="1021">
        <f>_xll.qlCalendarAdvance(Calendar,S193,$G$1,"mf",,Trigger)</f>
        <v>42544</v>
      </c>
      <c r="U193" s="1037">
        <f>_xll.qlDayCounterYearFraction(DayCounter,S193,T193,,,Trigger)</f>
        <v>0.25205479452054796</v>
      </c>
      <c r="V193" s="1034" t="e">
        <f>_xll.qlInterpolationInterpolate(B3Minterpolation,S193,TRUE)</f>
        <v>#VALUE!</v>
      </c>
      <c r="AA193" s="1022"/>
      <c r="AB193" s="1022"/>
    </row>
    <row r="194" spans="6:28" ht="11.25" customHeight="1" x14ac:dyDescent="0.2">
      <c r="F194" s="1023"/>
      <c r="G194" s="1023"/>
      <c r="H194" s="1022"/>
      <c r="L194" s="1022"/>
      <c r="M194" s="1022"/>
      <c r="S194" s="1021">
        <f>_xll.qlCalendarAdvance(Calendar,S193,"1D","f")</f>
        <v>42453</v>
      </c>
      <c r="T194" s="1021">
        <f>_xll.qlCalendarAdvance(Calendar,S194,$G$1,"mf",,Trigger)</f>
        <v>42545</v>
      </c>
      <c r="U194" s="1037">
        <f>_xll.qlDayCounterYearFraction(DayCounter,S194,T194,,,Trigger)</f>
        <v>0.25205479452054796</v>
      </c>
      <c r="V194" s="1034" t="e">
        <f>_xll.qlInterpolationInterpolate(B3Minterpolation,S194,TRUE)</f>
        <v>#VALUE!</v>
      </c>
      <c r="AA194" s="1022"/>
      <c r="AB194" s="1022"/>
    </row>
    <row r="195" spans="6:28" ht="11.25" customHeight="1" x14ac:dyDescent="0.2">
      <c r="F195" s="1023"/>
      <c r="G195" s="1023"/>
      <c r="H195" s="1022"/>
      <c r="L195" s="1022"/>
      <c r="M195" s="1022"/>
      <c r="S195" s="1021">
        <f>_xll.qlCalendarAdvance(Calendar,S194,"1D","f")</f>
        <v>42458</v>
      </c>
      <c r="T195" s="1021">
        <f>_xll.qlCalendarAdvance(Calendar,S195,$G$1,"mf",,Trigger)</f>
        <v>42550</v>
      </c>
      <c r="U195" s="1037">
        <f>_xll.qlDayCounterYearFraction(DayCounter,S195,T195,,,Trigger)</f>
        <v>0.25205479452054796</v>
      </c>
      <c r="V195" s="1034" t="e">
        <f>_xll.qlInterpolationInterpolate(B3Minterpolation,S195,TRUE)</f>
        <v>#VALUE!</v>
      </c>
      <c r="AA195" s="1022"/>
      <c r="AB195" s="1022"/>
    </row>
    <row r="196" spans="6:28" ht="11.25" customHeight="1" x14ac:dyDescent="0.2">
      <c r="F196" s="1023"/>
      <c r="G196" s="1023"/>
      <c r="H196" s="1022"/>
      <c r="L196" s="1022"/>
      <c r="M196" s="1022"/>
      <c r="S196" s="1021">
        <f>_xll.qlCalendarAdvance(Calendar,S195,"1D","f")</f>
        <v>42459</v>
      </c>
      <c r="T196" s="1021">
        <f>_xll.qlCalendarAdvance(Calendar,S196,$G$1,"mf",,Trigger)</f>
        <v>42551</v>
      </c>
      <c r="U196" s="1037">
        <f>_xll.qlDayCounterYearFraction(DayCounter,S196,T196,,,Trigger)</f>
        <v>0.25205479452054796</v>
      </c>
      <c r="V196" s="1034" t="e">
        <f>_xll.qlInterpolationInterpolate(B3Minterpolation,S196,TRUE)</f>
        <v>#VALUE!</v>
      </c>
      <c r="AA196" s="1022"/>
      <c r="AB196" s="1022"/>
    </row>
    <row r="197" spans="6:28" ht="11.25" customHeight="1" x14ac:dyDescent="0.2">
      <c r="F197" s="1023"/>
      <c r="G197" s="1023"/>
      <c r="H197" s="1022"/>
      <c r="L197" s="1022"/>
      <c r="M197" s="1022"/>
      <c r="S197" s="1021">
        <f>_xll.qlCalendarAdvance(Calendar,S196,"1D","f")</f>
        <v>42460</v>
      </c>
      <c r="T197" s="1021">
        <f>_xll.qlCalendarAdvance(Calendar,S197,$G$1,"mf",,Trigger)</f>
        <v>42551</v>
      </c>
      <c r="U197" s="1037">
        <f>_xll.qlDayCounterYearFraction(DayCounter,S197,T197,,,Trigger)</f>
        <v>0.24931506849315069</v>
      </c>
      <c r="V197" s="1034" t="e">
        <f>_xll.qlInterpolationInterpolate(B3Minterpolation,S197,TRUE)</f>
        <v>#VALUE!</v>
      </c>
      <c r="AA197" s="1022"/>
      <c r="AB197" s="1022"/>
    </row>
    <row r="198" spans="6:28" ht="11.25" customHeight="1" x14ac:dyDescent="0.2">
      <c r="F198" s="1023"/>
      <c r="G198" s="1023"/>
      <c r="H198" s="1022"/>
      <c r="L198" s="1022"/>
      <c r="M198" s="1022"/>
      <c r="S198" s="1021">
        <f>_xll.qlCalendarAdvance(Calendar,S197,"1D","f")</f>
        <v>42461</v>
      </c>
      <c r="T198" s="1021">
        <f>_xll.qlCalendarAdvance(Calendar,S198,$G$1,"mf",,Trigger)</f>
        <v>42552</v>
      </c>
      <c r="U198" s="1037">
        <f>_xll.qlDayCounterYearFraction(DayCounter,S198,T198,,,Trigger)</f>
        <v>0.24931506849315069</v>
      </c>
      <c r="V198" s="1034" t="e">
        <f>_xll.qlInterpolationInterpolate(B3Minterpolation,S198,TRUE)</f>
        <v>#VALUE!</v>
      </c>
      <c r="AA198" s="1022"/>
      <c r="AB198" s="1022"/>
    </row>
    <row r="199" spans="6:28" ht="11.25" customHeight="1" x14ac:dyDescent="0.2">
      <c r="F199" s="1023"/>
      <c r="G199" s="1023"/>
      <c r="H199" s="1022"/>
      <c r="L199" s="1022"/>
      <c r="M199" s="1022"/>
      <c r="S199" s="1021">
        <f>_xll.qlCalendarAdvance(Calendar,S198,"1D","f")</f>
        <v>42464</v>
      </c>
      <c r="T199" s="1021">
        <f>_xll.qlCalendarAdvance(Calendar,S199,$G$1,"mf",,Trigger)</f>
        <v>42555</v>
      </c>
      <c r="U199" s="1037">
        <f>_xll.qlDayCounterYearFraction(DayCounter,S199,T199,,,Trigger)</f>
        <v>0.24931506849315069</v>
      </c>
      <c r="V199" s="1034" t="e">
        <f>_xll.qlInterpolationInterpolate(B3Minterpolation,S199,TRUE)</f>
        <v>#VALUE!</v>
      </c>
      <c r="AA199" s="1022"/>
      <c r="AB199" s="1022"/>
    </row>
    <row r="200" spans="6:28" ht="11.25" customHeight="1" x14ac:dyDescent="0.2">
      <c r="F200" s="1023"/>
      <c r="G200" s="1023"/>
      <c r="H200" s="1022"/>
      <c r="L200" s="1022"/>
      <c r="M200" s="1022"/>
      <c r="S200" s="1021">
        <f>_xll.qlCalendarAdvance(Calendar,S199,"1D","f")</f>
        <v>42465</v>
      </c>
      <c r="T200" s="1021">
        <f>_xll.qlCalendarAdvance(Calendar,S200,$G$1,"mf",,Trigger)</f>
        <v>42556</v>
      </c>
      <c r="U200" s="1037">
        <f>_xll.qlDayCounterYearFraction(DayCounter,S200,T200,,,Trigger)</f>
        <v>0.24931506849315069</v>
      </c>
      <c r="V200" s="1034" t="e">
        <f>_xll.qlInterpolationInterpolate(B3Minterpolation,S200,TRUE)</f>
        <v>#VALUE!</v>
      </c>
      <c r="AA200" s="1022"/>
      <c r="AB200" s="1022"/>
    </row>
    <row r="201" spans="6:28" ht="11.25" customHeight="1" x14ac:dyDescent="0.2">
      <c r="F201" s="1023"/>
      <c r="G201" s="1023"/>
      <c r="H201" s="1022"/>
      <c r="L201" s="1022"/>
      <c r="M201" s="1022"/>
      <c r="S201" s="1021">
        <f>_xll.qlCalendarAdvance(Calendar,S200,"1D","f")</f>
        <v>42466</v>
      </c>
      <c r="T201" s="1021">
        <f>_xll.qlCalendarAdvance(Calendar,S201,$G$1,"mf",,Trigger)</f>
        <v>42557</v>
      </c>
      <c r="U201" s="1037">
        <f>_xll.qlDayCounterYearFraction(DayCounter,S201,T201,,,Trigger)</f>
        <v>0.24931506849315069</v>
      </c>
      <c r="V201" s="1034" t="e">
        <f>_xll.qlInterpolationInterpolate(B3Minterpolation,S201,TRUE)</f>
        <v>#VALUE!</v>
      </c>
      <c r="AA201" s="1022"/>
      <c r="AB201" s="1022"/>
    </row>
    <row r="202" spans="6:28" ht="11.25" customHeight="1" x14ac:dyDescent="0.2">
      <c r="F202" s="1023"/>
      <c r="G202" s="1023"/>
      <c r="H202" s="1022"/>
      <c r="L202" s="1022"/>
      <c r="M202" s="1022"/>
      <c r="S202" s="1021">
        <f>_xll.qlCalendarAdvance(Calendar,S201,"1D","f")</f>
        <v>42467</v>
      </c>
      <c r="T202" s="1021">
        <f>_xll.qlCalendarAdvance(Calendar,S202,$G$1,"mf",,Trigger)</f>
        <v>42558</v>
      </c>
      <c r="U202" s="1037">
        <f>_xll.qlDayCounterYearFraction(DayCounter,S202,T202,,,Trigger)</f>
        <v>0.24931506849315069</v>
      </c>
      <c r="V202" s="1034" t="e">
        <f>_xll.qlInterpolationInterpolate(B3Minterpolation,S202,TRUE)</f>
        <v>#VALUE!</v>
      </c>
      <c r="AA202" s="1022"/>
      <c r="AB202" s="1022"/>
    </row>
    <row r="203" spans="6:28" ht="11.25" customHeight="1" x14ac:dyDescent="0.2">
      <c r="F203" s="1023"/>
      <c r="G203" s="1023"/>
      <c r="H203" s="1022"/>
      <c r="L203" s="1022"/>
      <c r="M203" s="1022"/>
      <c r="S203" s="1021">
        <f>_xll.qlCalendarAdvance(Calendar,S202,"1D","f")</f>
        <v>42468</v>
      </c>
      <c r="T203" s="1021">
        <f>_xll.qlCalendarAdvance(Calendar,S203,$G$1,"mf",,Trigger)</f>
        <v>42559</v>
      </c>
      <c r="U203" s="1037">
        <f>_xll.qlDayCounterYearFraction(DayCounter,S203,T203,,,Trigger)</f>
        <v>0.24931506849315069</v>
      </c>
      <c r="V203" s="1034" t="e">
        <f>_xll.qlInterpolationInterpolate(B3Minterpolation,S203,TRUE)</f>
        <v>#VALUE!</v>
      </c>
      <c r="AA203" s="1022"/>
      <c r="AB203" s="1022"/>
    </row>
    <row r="204" spans="6:28" ht="11.25" customHeight="1" x14ac:dyDescent="0.2">
      <c r="F204" s="1023"/>
      <c r="G204" s="1023"/>
      <c r="H204" s="1022"/>
      <c r="L204" s="1022"/>
      <c r="M204" s="1022"/>
      <c r="S204" s="1021">
        <f>_xll.qlCalendarAdvance(Calendar,S203,"1D","f")</f>
        <v>42471</v>
      </c>
      <c r="T204" s="1021">
        <f>_xll.qlCalendarAdvance(Calendar,S204,$G$1,"mf",,Trigger)</f>
        <v>42562</v>
      </c>
      <c r="U204" s="1037">
        <f>_xll.qlDayCounterYearFraction(DayCounter,S204,T204,,,Trigger)</f>
        <v>0.24931506849315069</v>
      </c>
      <c r="V204" s="1034" t="e">
        <f>_xll.qlInterpolationInterpolate(B3Minterpolation,S204,TRUE)</f>
        <v>#VALUE!</v>
      </c>
      <c r="AA204" s="1022"/>
      <c r="AB204" s="1022"/>
    </row>
    <row r="205" spans="6:28" ht="11.25" customHeight="1" x14ac:dyDescent="0.2">
      <c r="F205" s="1023"/>
      <c r="G205" s="1023"/>
      <c r="H205" s="1022"/>
      <c r="L205" s="1022"/>
      <c r="M205" s="1022"/>
      <c r="S205" s="1021">
        <f>_xll.qlCalendarAdvance(Calendar,S204,"1D","f")</f>
        <v>42472</v>
      </c>
      <c r="T205" s="1021">
        <f>_xll.qlCalendarAdvance(Calendar,S205,$G$1,"mf",,Trigger)</f>
        <v>42563</v>
      </c>
      <c r="U205" s="1037">
        <f>_xll.qlDayCounterYearFraction(DayCounter,S205,T205,,,Trigger)</f>
        <v>0.24931506849315069</v>
      </c>
      <c r="V205" s="1034" t="e">
        <f>_xll.qlInterpolationInterpolate(B3Minterpolation,S205,TRUE)</f>
        <v>#VALUE!</v>
      </c>
      <c r="AA205" s="1022"/>
      <c r="AB205" s="1022"/>
    </row>
    <row r="206" spans="6:28" ht="11.25" customHeight="1" x14ac:dyDescent="0.2">
      <c r="F206" s="1023"/>
      <c r="G206" s="1023"/>
      <c r="H206" s="1022"/>
      <c r="L206" s="1022"/>
      <c r="M206" s="1022"/>
      <c r="S206" s="1021">
        <f>_xll.qlCalendarAdvance(Calendar,S205,"1D","f")</f>
        <v>42473</v>
      </c>
      <c r="T206" s="1021">
        <f>_xll.qlCalendarAdvance(Calendar,S206,$G$1,"mf",,Trigger)</f>
        <v>42564</v>
      </c>
      <c r="U206" s="1037">
        <f>_xll.qlDayCounterYearFraction(DayCounter,S206,T206,,,Trigger)</f>
        <v>0.24931506849315069</v>
      </c>
      <c r="V206" s="1034" t="e">
        <f>_xll.qlInterpolationInterpolate(B3Minterpolation,S206,TRUE)</f>
        <v>#VALUE!</v>
      </c>
      <c r="AA206" s="1022"/>
      <c r="AB206" s="1022"/>
    </row>
    <row r="207" spans="6:28" ht="11.25" customHeight="1" x14ac:dyDescent="0.2">
      <c r="F207" s="1023"/>
      <c r="G207" s="1023"/>
      <c r="H207" s="1022"/>
      <c r="L207" s="1022"/>
      <c r="M207" s="1022"/>
      <c r="S207" s="1021">
        <f>_xll.qlCalendarAdvance(Calendar,S206,"1D","f")</f>
        <v>42474</v>
      </c>
      <c r="T207" s="1021">
        <f>_xll.qlCalendarAdvance(Calendar,S207,$G$1,"mf",,Trigger)</f>
        <v>42565</v>
      </c>
      <c r="U207" s="1037">
        <f>_xll.qlDayCounterYearFraction(DayCounter,S207,T207,,,Trigger)</f>
        <v>0.24931506849315069</v>
      </c>
      <c r="V207" s="1034" t="e">
        <f>_xll.qlInterpolationInterpolate(B3Minterpolation,S207,TRUE)</f>
        <v>#VALUE!</v>
      </c>
      <c r="AA207" s="1022"/>
      <c r="AB207" s="1022"/>
    </row>
    <row r="208" spans="6:28" ht="11.25" customHeight="1" x14ac:dyDescent="0.2">
      <c r="F208" s="1023"/>
      <c r="G208" s="1023"/>
      <c r="H208" s="1022"/>
      <c r="L208" s="1022"/>
      <c r="M208" s="1022"/>
      <c r="S208" s="1021">
        <f>_xll.qlCalendarAdvance(Calendar,S207,"1D","f")</f>
        <v>42475</v>
      </c>
      <c r="T208" s="1021">
        <f>_xll.qlCalendarAdvance(Calendar,S208,$G$1,"mf",,Trigger)</f>
        <v>42566</v>
      </c>
      <c r="U208" s="1037">
        <f>_xll.qlDayCounterYearFraction(DayCounter,S208,T208,,,Trigger)</f>
        <v>0.24931506849315069</v>
      </c>
      <c r="V208" s="1034" t="e">
        <f>_xll.qlInterpolationInterpolate(B3Minterpolation,S208,TRUE)</f>
        <v>#VALUE!</v>
      </c>
      <c r="AA208" s="1022"/>
      <c r="AB208" s="1022"/>
    </row>
    <row r="209" spans="6:28" ht="11.25" customHeight="1" x14ac:dyDescent="0.2">
      <c r="F209" s="1023"/>
      <c r="G209" s="1023"/>
      <c r="H209" s="1022"/>
      <c r="L209" s="1022"/>
      <c r="M209" s="1022"/>
      <c r="S209" s="1021">
        <f>_xll.qlCalendarAdvance(Calendar,S208,"1D","f")</f>
        <v>42478</v>
      </c>
      <c r="T209" s="1021">
        <f>_xll.qlCalendarAdvance(Calendar,S209,$G$1,"mf",,Trigger)</f>
        <v>42569</v>
      </c>
      <c r="U209" s="1037">
        <f>_xll.qlDayCounterYearFraction(DayCounter,S209,T209,,,Trigger)</f>
        <v>0.24931506849315069</v>
      </c>
      <c r="V209" s="1034" t="e">
        <f>_xll.qlInterpolationInterpolate(B3Minterpolation,S209,TRUE)</f>
        <v>#VALUE!</v>
      </c>
      <c r="AA209" s="1022"/>
      <c r="AB209" s="1022"/>
    </row>
    <row r="210" spans="6:28" ht="11.25" customHeight="1" x14ac:dyDescent="0.2">
      <c r="F210" s="1023"/>
      <c r="G210" s="1023"/>
      <c r="H210" s="1022"/>
      <c r="L210" s="1022"/>
      <c r="M210" s="1022"/>
      <c r="S210" s="1021">
        <f>_xll.qlCalendarAdvance(Calendar,S209,"1D","f")</f>
        <v>42479</v>
      </c>
      <c r="T210" s="1021">
        <f>_xll.qlCalendarAdvance(Calendar,S210,$G$1,"mf",,Trigger)</f>
        <v>42570</v>
      </c>
      <c r="U210" s="1037">
        <f>_xll.qlDayCounterYearFraction(DayCounter,S210,T210,,,Trigger)</f>
        <v>0.24931506849315069</v>
      </c>
      <c r="V210" s="1034" t="e">
        <f>_xll.qlInterpolationInterpolate(B3Minterpolation,S210,TRUE)</f>
        <v>#VALUE!</v>
      </c>
      <c r="AA210" s="1022"/>
      <c r="AB210" s="1022"/>
    </row>
    <row r="211" spans="6:28" ht="11.25" customHeight="1" x14ac:dyDescent="0.2">
      <c r="F211" s="1023"/>
      <c r="G211" s="1023"/>
      <c r="H211" s="1022"/>
      <c r="L211" s="1022"/>
      <c r="M211" s="1022"/>
      <c r="S211" s="1021">
        <f>_xll.qlCalendarAdvance(Calendar,S210,"1D","f")</f>
        <v>42480</v>
      </c>
      <c r="T211" s="1021">
        <f>_xll.qlCalendarAdvance(Calendar,S211,$G$1,"mf",,Trigger)</f>
        <v>42571</v>
      </c>
      <c r="U211" s="1037">
        <f>_xll.qlDayCounterYearFraction(DayCounter,S211,T211,,,Trigger)</f>
        <v>0.24931506849315069</v>
      </c>
      <c r="V211" s="1034" t="e">
        <f>_xll.qlInterpolationInterpolate(B3Minterpolation,S211,TRUE)</f>
        <v>#VALUE!</v>
      </c>
      <c r="AA211" s="1022"/>
      <c r="AB211" s="1022"/>
    </row>
    <row r="212" spans="6:28" ht="11.25" customHeight="1" x14ac:dyDescent="0.2">
      <c r="F212" s="1023"/>
      <c r="G212" s="1023"/>
      <c r="H212" s="1022"/>
      <c r="L212" s="1022"/>
      <c r="M212" s="1022"/>
      <c r="S212" s="1021">
        <f>_xll.qlCalendarAdvance(Calendar,S211,"1D","f")</f>
        <v>42481</v>
      </c>
      <c r="T212" s="1021">
        <f>_xll.qlCalendarAdvance(Calendar,S212,$G$1,"mf",,Trigger)</f>
        <v>42572</v>
      </c>
      <c r="U212" s="1037">
        <f>_xll.qlDayCounterYearFraction(DayCounter,S212,T212,,,Trigger)</f>
        <v>0.24931506849315069</v>
      </c>
      <c r="V212" s="1034" t="e">
        <f>_xll.qlInterpolationInterpolate(B3Minterpolation,S212,TRUE)</f>
        <v>#VALUE!</v>
      </c>
      <c r="AA212" s="1022"/>
      <c r="AB212" s="1022"/>
    </row>
    <row r="213" spans="6:28" ht="11.25" customHeight="1" x14ac:dyDescent="0.2">
      <c r="F213" s="1023"/>
      <c r="G213" s="1023"/>
      <c r="H213" s="1022"/>
      <c r="L213" s="1022"/>
      <c r="M213" s="1022"/>
      <c r="S213" s="1021">
        <f>_xll.qlCalendarAdvance(Calendar,S212,"1D","f")</f>
        <v>42482</v>
      </c>
      <c r="T213" s="1021">
        <f>_xll.qlCalendarAdvance(Calendar,S213,$G$1,"mf",,Trigger)</f>
        <v>42573</v>
      </c>
      <c r="U213" s="1037">
        <f>_xll.qlDayCounterYearFraction(DayCounter,S213,T213,,,Trigger)</f>
        <v>0.24931506849315069</v>
      </c>
      <c r="V213" s="1034" t="e">
        <f>_xll.qlInterpolationInterpolate(B3Minterpolation,S213,TRUE)</f>
        <v>#VALUE!</v>
      </c>
      <c r="AA213" s="1022"/>
      <c r="AB213" s="1022"/>
    </row>
    <row r="214" spans="6:28" ht="11.25" customHeight="1" x14ac:dyDescent="0.2">
      <c r="F214" s="1023"/>
      <c r="G214" s="1023"/>
      <c r="H214" s="1022"/>
      <c r="L214" s="1022"/>
      <c r="M214" s="1022"/>
      <c r="S214" s="1021">
        <f>_xll.qlCalendarAdvance(Calendar,S213,"1D","f")</f>
        <v>42485</v>
      </c>
      <c r="T214" s="1021">
        <f>_xll.qlCalendarAdvance(Calendar,S214,$G$1,"mf",,Trigger)</f>
        <v>42576</v>
      </c>
      <c r="U214" s="1037">
        <f>_xll.qlDayCounterYearFraction(DayCounter,S214,T214,,,Trigger)</f>
        <v>0.24931506849315069</v>
      </c>
      <c r="V214" s="1034" t="e">
        <f>_xll.qlInterpolationInterpolate(B3Minterpolation,S214,TRUE)</f>
        <v>#VALUE!</v>
      </c>
      <c r="AA214" s="1022"/>
      <c r="AB214" s="1022"/>
    </row>
    <row r="215" spans="6:28" ht="11.25" customHeight="1" x14ac:dyDescent="0.2">
      <c r="F215" s="1023"/>
      <c r="G215" s="1023"/>
      <c r="H215" s="1022"/>
      <c r="L215" s="1022"/>
      <c r="M215" s="1022"/>
      <c r="S215" s="1021">
        <f>_xll.qlCalendarAdvance(Calendar,S214,"1D","f")</f>
        <v>42486</v>
      </c>
      <c r="T215" s="1021">
        <f>_xll.qlCalendarAdvance(Calendar,S215,$G$1,"mf",,Trigger)</f>
        <v>42577</v>
      </c>
      <c r="U215" s="1037">
        <f>_xll.qlDayCounterYearFraction(DayCounter,S215,T215,,,Trigger)</f>
        <v>0.24931506849315069</v>
      </c>
      <c r="V215" s="1034" t="e">
        <f>_xll.qlInterpolationInterpolate(B3Minterpolation,S215,TRUE)</f>
        <v>#VALUE!</v>
      </c>
      <c r="AA215" s="1022"/>
      <c r="AB215" s="1022"/>
    </row>
    <row r="216" spans="6:28" ht="11.25" customHeight="1" x14ac:dyDescent="0.2">
      <c r="F216" s="1023"/>
      <c r="G216" s="1023"/>
      <c r="H216" s="1022"/>
      <c r="L216" s="1022"/>
      <c r="M216" s="1022"/>
      <c r="S216" s="1021">
        <f>_xll.qlCalendarAdvance(Calendar,S215,"1D","f")</f>
        <v>42487</v>
      </c>
      <c r="T216" s="1021">
        <f>_xll.qlCalendarAdvance(Calendar,S216,$G$1,"mf",,Trigger)</f>
        <v>42578</v>
      </c>
      <c r="U216" s="1037">
        <f>_xll.qlDayCounterYearFraction(DayCounter,S216,T216,,,Trigger)</f>
        <v>0.24931506849315069</v>
      </c>
      <c r="V216" s="1034" t="e">
        <f>_xll.qlInterpolationInterpolate(B3Minterpolation,S216,TRUE)</f>
        <v>#VALUE!</v>
      </c>
      <c r="AA216" s="1022"/>
      <c r="AB216" s="1022"/>
    </row>
    <row r="217" spans="6:28" ht="11.25" customHeight="1" x14ac:dyDescent="0.2">
      <c r="F217" s="1023"/>
      <c r="G217" s="1023"/>
      <c r="H217" s="1022"/>
      <c r="L217" s="1022"/>
      <c r="M217" s="1022"/>
      <c r="S217" s="1021">
        <f>_xll.qlCalendarAdvance(Calendar,S216,"1D","f")</f>
        <v>42488</v>
      </c>
      <c r="T217" s="1021">
        <f>_xll.qlCalendarAdvance(Calendar,S217,$G$1,"mf",,Trigger)</f>
        <v>42579</v>
      </c>
      <c r="U217" s="1037">
        <f>_xll.qlDayCounterYearFraction(DayCounter,S217,T217,,,Trigger)</f>
        <v>0.24931506849315069</v>
      </c>
      <c r="V217" s="1034" t="e">
        <f>_xll.qlInterpolationInterpolate(B3Minterpolation,S217,TRUE)</f>
        <v>#VALUE!</v>
      </c>
      <c r="AA217" s="1022"/>
      <c r="AB217" s="1022"/>
    </row>
    <row r="218" spans="6:28" ht="11.25" customHeight="1" x14ac:dyDescent="0.2">
      <c r="F218" s="1023"/>
      <c r="G218" s="1023"/>
      <c r="H218" s="1022"/>
      <c r="L218" s="1022"/>
      <c r="M218" s="1022"/>
      <c r="S218" s="1021">
        <f>_xll.qlCalendarAdvance(Calendar,S217,"1D","f")</f>
        <v>42489</v>
      </c>
      <c r="T218" s="1021">
        <f>_xll.qlCalendarAdvance(Calendar,S218,$G$1,"mf",,Trigger)</f>
        <v>42580</v>
      </c>
      <c r="U218" s="1037">
        <f>_xll.qlDayCounterYearFraction(DayCounter,S218,T218,,,Trigger)</f>
        <v>0.24931506849315069</v>
      </c>
      <c r="V218" s="1034" t="e">
        <f>_xll.qlInterpolationInterpolate(B3Minterpolation,S218,TRUE)</f>
        <v>#VALUE!</v>
      </c>
      <c r="AA218" s="1022"/>
      <c r="AB218" s="1022"/>
    </row>
    <row r="219" spans="6:28" ht="11.25" customHeight="1" x14ac:dyDescent="0.2">
      <c r="F219" s="1023"/>
      <c r="G219" s="1023"/>
      <c r="H219" s="1022"/>
      <c r="L219" s="1022"/>
      <c r="M219" s="1022"/>
      <c r="S219" s="1021">
        <f>_xll.qlCalendarAdvance(Calendar,S218,"1D","f")</f>
        <v>42493</v>
      </c>
      <c r="T219" s="1021">
        <f>_xll.qlCalendarAdvance(Calendar,S219,$G$1,"mf",,Trigger)</f>
        <v>42585</v>
      </c>
      <c r="U219" s="1037">
        <f>_xll.qlDayCounterYearFraction(DayCounter,S219,T219,,,Trigger)</f>
        <v>0.25205479452054796</v>
      </c>
      <c r="V219" s="1034" t="e">
        <f>_xll.qlInterpolationInterpolate(B3Minterpolation,S219,TRUE)</f>
        <v>#VALUE!</v>
      </c>
      <c r="AA219" s="1022"/>
      <c r="AB219" s="1022"/>
    </row>
    <row r="220" spans="6:28" ht="11.25" customHeight="1" x14ac:dyDescent="0.2">
      <c r="F220" s="1023"/>
      <c r="G220" s="1023"/>
      <c r="H220" s="1022"/>
      <c r="L220" s="1022"/>
      <c r="M220" s="1022"/>
      <c r="S220" s="1021">
        <f>_xll.qlCalendarAdvance(Calendar,S219,"1D","f")</f>
        <v>42494</v>
      </c>
      <c r="T220" s="1021">
        <f>_xll.qlCalendarAdvance(Calendar,S220,$G$1,"mf",,Trigger)</f>
        <v>42586</v>
      </c>
      <c r="U220" s="1037">
        <f>_xll.qlDayCounterYearFraction(DayCounter,S220,T220,,,Trigger)</f>
        <v>0.25205479452054796</v>
      </c>
      <c r="V220" s="1034" t="e">
        <f>_xll.qlInterpolationInterpolate(B3Minterpolation,S220,TRUE)</f>
        <v>#VALUE!</v>
      </c>
      <c r="AA220" s="1022"/>
      <c r="AB220" s="1022"/>
    </row>
    <row r="221" spans="6:28" ht="11.25" customHeight="1" x14ac:dyDescent="0.2">
      <c r="F221" s="1023"/>
      <c r="G221" s="1023"/>
      <c r="H221" s="1022"/>
      <c r="L221" s="1022"/>
      <c r="M221" s="1022"/>
      <c r="S221" s="1021">
        <f>_xll.qlCalendarAdvance(Calendar,S220,"1D","f")</f>
        <v>42495</v>
      </c>
      <c r="T221" s="1021">
        <f>_xll.qlCalendarAdvance(Calendar,S221,$G$1,"mf",,Trigger)</f>
        <v>42587</v>
      </c>
      <c r="U221" s="1037">
        <f>_xll.qlDayCounterYearFraction(DayCounter,S221,T221,,,Trigger)</f>
        <v>0.25205479452054796</v>
      </c>
      <c r="V221" s="1034" t="e">
        <f>_xll.qlInterpolationInterpolate(B3Minterpolation,S221,TRUE)</f>
        <v>#VALUE!</v>
      </c>
      <c r="AA221" s="1022"/>
      <c r="AB221" s="1022"/>
    </row>
    <row r="222" spans="6:28" ht="11.25" customHeight="1" x14ac:dyDescent="0.2">
      <c r="F222" s="1023"/>
      <c r="G222" s="1023"/>
      <c r="H222" s="1022"/>
      <c r="L222" s="1022"/>
      <c r="M222" s="1022"/>
      <c r="S222" s="1021">
        <f>_xll.qlCalendarAdvance(Calendar,S221,"1D","f")</f>
        <v>42496</v>
      </c>
      <c r="T222" s="1021">
        <f>_xll.qlCalendarAdvance(Calendar,S222,$G$1,"mf",,Trigger)</f>
        <v>42590</v>
      </c>
      <c r="U222" s="1037">
        <f>_xll.qlDayCounterYearFraction(DayCounter,S222,T222,,,Trigger)</f>
        <v>0.25753424657534246</v>
      </c>
      <c r="V222" s="1034" t="e">
        <f>_xll.qlInterpolationInterpolate(B3Minterpolation,S222,TRUE)</f>
        <v>#VALUE!</v>
      </c>
      <c r="AA222" s="1022"/>
      <c r="AB222" s="1022"/>
    </row>
    <row r="223" spans="6:28" ht="11.25" customHeight="1" x14ac:dyDescent="0.2">
      <c r="F223" s="1023"/>
      <c r="G223" s="1023"/>
      <c r="H223" s="1022"/>
      <c r="L223" s="1022"/>
      <c r="M223" s="1022"/>
      <c r="S223" s="1021">
        <f>_xll.qlCalendarAdvance(Calendar,S222,"1D","f")</f>
        <v>42499</v>
      </c>
      <c r="T223" s="1021">
        <f>_xll.qlCalendarAdvance(Calendar,S223,$G$1,"mf",,Trigger)</f>
        <v>42591</v>
      </c>
      <c r="U223" s="1037">
        <f>_xll.qlDayCounterYearFraction(DayCounter,S223,T223,,,Trigger)</f>
        <v>0.25205479452054796</v>
      </c>
      <c r="V223" s="1034" t="e">
        <f>_xll.qlInterpolationInterpolate(B3Minterpolation,S223,TRUE)</f>
        <v>#VALUE!</v>
      </c>
      <c r="AA223" s="1022"/>
      <c r="AB223" s="1022"/>
    </row>
    <row r="224" spans="6:28" ht="11.25" customHeight="1" x14ac:dyDescent="0.2">
      <c r="F224" s="1023"/>
      <c r="G224" s="1023"/>
      <c r="H224" s="1022"/>
      <c r="L224" s="1022"/>
      <c r="M224" s="1022"/>
      <c r="S224" s="1021">
        <f>_xll.qlCalendarAdvance(Calendar,S223,"1D","f")</f>
        <v>42500</v>
      </c>
      <c r="T224" s="1021">
        <f>_xll.qlCalendarAdvance(Calendar,S224,$G$1,"mf",,Trigger)</f>
        <v>42592</v>
      </c>
      <c r="U224" s="1037">
        <f>_xll.qlDayCounterYearFraction(DayCounter,S224,T224,,,Trigger)</f>
        <v>0.25205479452054796</v>
      </c>
      <c r="V224" s="1034" t="e">
        <f>_xll.qlInterpolationInterpolate(B3Minterpolation,S224,TRUE)</f>
        <v>#VALUE!</v>
      </c>
      <c r="AA224" s="1022"/>
      <c r="AB224" s="1022"/>
    </row>
    <row r="225" spans="6:28" ht="11.25" customHeight="1" x14ac:dyDescent="0.2">
      <c r="F225" s="1023"/>
      <c r="G225" s="1023"/>
      <c r="H225" s="1022"/>
      <c r="L225" s="1022"/>
      <c r="M225" s="1022"/>
      <c r="S225" s="1021">
        <f>_xll.qlCalendarAdvance(Calendar,S224,"1D","f")</f>
        <v>42501</v>
      </c>
      <c r="T225" s="1021">
        <f>_xll.qlCalendarAdvance(Calendar,S225,$G$1,"mf",,Trigger)</f>
        <v>42593</v>
      </c>
      <c r="U225" s="1037">
        <f>_xll.qlDayCounterYearFraction(DayCounter,S225,T225,,,Trigger)</f>
        <v>0.25205479452054796</v>
      </c>
      <c r="V225" s="1034" t="e">
        <f>_xll.qlInterpolationInterpolate(B3Minterpolation,S225,TRUE)</f>
        <v>#VALUE!</v>
      </c>
      <c r="AA225" s="1022"/>
      <c r="AB225" s="1022"/>
    </row>
    <row r="226" spans="6:28" ht="11.25" customHeight="1" x14ac:dyDescent="0.2">
      <c r="F226" s="1023"/>
      <c r="G226" s="1023"/>
      <c r="H226" s="1022"/>
      <c r="L226" s="1022"/>
      <c r="M226" s="1022"/>
      <c r="S226" s="1021">
        <f>_xll.qlCalendarAdvance(Calendar,S225,"1D","f")</f>
        <v>42502</v>
      </c>
      <c r="T226" s="1021">
        <f>_xll.qlCalendarAdvance(Calendar,S226,$G$1,"mf",,Trigger)</f>
        <v>42594</v>
      </c>
      <c r="U226" s="1037">
        <f>_xll.qlDayCounterYearFraction(DayCounter,S226,T226,,,Trigger)</f>
        <v>0.25205479452054796</v>
      </c>
      <c r="V226" s="1034" t="e">
        <f>_xll.qlInterpolationInterpolate(B3Minterpolation,S226,TRUE)</f>
        <v>#VALUE!</v>
      </c>
      <c r="AA226" s="1022"/>
      <c r="AB226" s="1022"/>
    </row>
    <row r="227" spans="6:28" ht="11.25" customHeight="1" x14ac:dyDescent="0.2">
      <c r="F227" s="1023"/>
      <c r="G227" s="1023"/>
      <c r="H227" s="1022"/>
      <c r="L227" s="1022"/>
      <c r="M227" s="1022"/>
      <c r="S227" s="1021">
        <f>_xll.qlCalendarAdvance(Calendar,S226,"1D","f")</f>
        <v>42503</v>
      </c>
      <c r="T227" s="1021">
        <f>_xll.qlCalendarAdvance(Calendar,S227,$G$1,"mf",,Trigger)</f>
        <v>42597</v>
      </c>
      <c r="U227" s="1037">
        <f>_xll.qlDayCounterYearFraction(DayCounter,S227,T227,,,Trigger)</f>
        <v>0.25753424657534246</v>
      </c>
      <c r="V227" s="1034" t="e">
        <f>_xll.qlInterpolationInterpolate(B3Minterpolation,S227,TRUE)</f>
        <v>#VALUE!</v>
      </c>
      <c r="AA227" s="1022"/>
      <c r="AB227" s="1022"/>
    </row>
    <row r="228" spans="6:28" ht="11.25" customHeight="1" x14ac:dyDescent="0.2">
      <c r="F228" s="1023"/>
      <c r="G228" s="1023"/>
      <c r="H228" s="1022"/>
      <c r="L228" s="1022"/>
      <c r="M228" s="1022"/>
      <c r="S228" s="1021">
        <f>_xll.qlCalendarAdvance(Calendar,S227,"1D","f")</f>
        <v>42506</v>
      </c>
      <c r="T228" s="1021">
        <f>_xll.qlCalendarAdvance(Calendar,S228,$G$1,"mf",,Trigger)</f>
        <v>42598</v>
      </c>
      <c r="U228" s="1037">
        <f>_xll.qlDayCounterYearFraction(DayCounter,S228,T228,,,Trigger)</f>
        <v>0.25205479452054796</v>
      </c>
      <c r="V228" s="1034" t="e">
        <f>_xll.qlInterpolationInterpolate(B3Minterpolation,S228,TRUE)</f>
        <v>#VALUE!</v>
      </c>
      <c r="AA228" s="1022"/>
      <c r="AB228" s="1022"/>
    </row>
    <row r="229" spans="6:28" ht="11.25" customHeight="1" x14ac:dyDescent="0.2">
      <c r="F229" s="1023"/>
      <c r="G229" s="1023"/>
      <c r="H229" s="1022"/>
      <c r="L229" s="1022"/>
      <c r="M229" s="1022"/>
      <c r="S229" s="1021">
        <f>_xll.qlCalendarAdvance(Calendar,S228,"1D","f")</f>
        <v>42507</v>
      </c>
      <c r="T229" s="1021">
        <f>_xll.qlCalendarAdvance(Calendar,S229,$G$1,"mf",,Trigger)</f>
        <v>42599</v>
      </c>
      <c r="U229" s="1037">
        <f>_xll.qlDayCounterYearFraction(DayCounter,S229,T229,,,Trigger)</f>
        <v>0.25205479452054796</v>
      </c>
      <c r="V229" s="1034" t="e">
        <f>_xll.qlInterpolationInterpolate(B3Minterpolation,S229,TRUE)</f>
        <v>#VALUE!</v>
      </c>
      <c r="AA229" s="1022"/>
      <c r="AB229" s="1022"/>
    </row>
    <row r="230" spans="6:28" ht="11.25" customHeight="1" x14ac:dyDescent="0.2">
      <c r="F230" s="1023"/>
      <c r="G230" s="1023"/>
      <c r="H230" s="1022"/>
      <c r="L230" s="1022"/>
      <c r="M230" s="1022"/>
      <c r="S230" s="1021">
        <f>_xll.qlCalendarAdvance(Calendar,S229,"1D","f")</f>
        <v>42508</v>
      </c>
      <c r="T230" s="1021">
        <f>_xll.qlCalendarAdvance(Calendar,S230,$G$1,"mf",,Trigger)</f>
        <v>42600</v>
      </c>
      <c r="U230" s="1037">
        <f>_xll.qlDayCounterYearFraction(DayCounter,S230,T230,,,Trigger)</f>
        <v>0.25205479452054796</v>
      </c>
      <c r="V230" s="1034" t="e">
        <f>_xll.qlInterpolationInterpolate(B3Minterpolation,S230,TRUE)</f>
        <v>#VALUE!</v>
      </c>
      <c r="AA230" s="1022"/>
      <c r="AB230" s="1022"/>
    </row>
    <row r="231" spans="6:28" ht="11.25" customHeight="1" x14ac:dyDescent="0.2">
      <c r="F231" s="1023"/>
      <c r="G231" s="1023"/>
      <c r="H231" s="1022"/>
      <c r="L231" s="1022"/>
      <c r="M231" s="1022"/>
      <c r="S231" s="1021">
        <f>_xll.qlCalendarAdvance(Calendar,S230,"1D","f")</f>
        <v>42509</v>
      </c>
      <c r="T231" s="1021">
        <f>_xll.qlCalendarAdvance(Calendar,S231,$G$1,"mf",,Trigger)</f>
        <v>42601</v>
      </c>
      <c r="U231" s="1037">
        <f>_xll.qlDayCounterYearFraction(DayCounter,S231,T231,,,Trigger)</f>
        <v>0.25205479452054796</v>
      </c>
      <c r="V231" s="1034" t="e">
        <f>_xll.qlInterpolationInterpolate(B3Minterpolation,S231,TRUE)</f>
        <v>#VALUE!</v>
      </c>
      <c r="AA231" s="1022"/>
      <c r="AB231" s="1022"/>
    </row>
    <row r="232" spans="6:28" ht="11.25" customHeight="1" x14ac:dyDescent="0.2">
      <c r="F232" s="1023"/>
      <c r="G232" s="1023"/>
      <c r="H232" s="1022"/>
      <c r="L232" s="1022"/>
      <c r="M232" s="1022"/>
      <c r="S232" s="1021">
        <f>_xll.qlCalendarAdvance(Calendar,S231,"1D","f")</f>
        <v>42510</v>
      </c>
      <c r="T232" s="1021">
        <f>_xll.qlCalendarAdvance(Calendar,S232,$G$1,"mf",,Trigger)</f>
        <v>42604</v>
      </c>
      <c r="U232" s="1037">
        <f>_xll.qlDayCounterYearFraction(DayCounter,S232,T232,,,Trigger)</f>
        <v>0.25753424657534246</v>
      </c>
      <c r="V232" s="1034" t="e">
        <f>_xll.qlInterpolationInterpolate(B3Minterpolation,S232,TRUE)</f>
        <v>#VALUE!</v>
      </c>
      <c r="AA232" s="1022"/>
      <c r="AB232" s="1022"/>
    </row>
    <row r="233" spans="6:28" ht="11.25" customHeight="1" x14ac:dyDescent="0.2">
      <c r="F233" s="1023"/>
      <c r="G233" s="1023"/>
      <c r="H233" s="1022"/>
      <c r="L233" s="1022"/>
      <c r="M233" s="1022"/>
      <c r="S233" s="1021">
        <f>_xll.qlCalendarAdvance(Calendar,S232,"1D","f")</f>
        <v>42513</v>
      </c>
      <c r="T233" s="1021">
        <f>_xll.qlCalendarAdvance(Calendar,S233,$G$1,"mf",,Trigger)</f>
        <v>42605</v>
      </c>
      <c r="U233" s="1037">
        <f>_xll.qlDayCounterYearFraction(DayCounter,S233,T233,,,Trigger)</f>
        <v>0.25205479452054796</v>
      </c>
      <c r="V233" s="1034" t="e">
        <f>_xll.qlInterpolationInterpolate(B3Minterpolation,S233,TRUE)</f>
        <v>#VALUE!</v>
      </c>
      <c r="AA233" s="1022"/>
      <c r="AB233" s="1022"/>
    </row>
    <row r="234" spans="6:28" ht="11.25" customHeight="1" x14ac:dyDescent="0.2">
      <c r="F234" s="1023"/>
      <c r="G234" s="1023"/>
      <c r="H234" s="1022"/>
      <c r="L234" s="1022"/>
      <c r="M234" s="1022"/>
      <c r="S234" s="1021">
        <f>_xll.qlCalendarAdvance(Calendar,S233,"1D","f")</f>
        <v>42514</v>
      </c>
      <c r="T234" s="1021">
        <f>_xll.qlCalendarAdvance(Calendar,S234,$G$1,"mf",,Trigger)</f>
        <v>42606</v>
      </c>
      <c r="U234" s="1037">
        <f>_xll.qlDayCounterYearFraction(DayCounter,S234,T234,,,Trigger)</f>
        <v>0.25205479452054796</v>
      </c>
      <c r="V234" s="1034" t="e">
        <f>_xll.qlInterpolationInterpolate(B3Minterpolation,S234,TRUE)</f>
        <v>#VALUE!</v>
      </c>
      <c r="AA234" s="1022"/>
      <c r="AB234" s="1022"/>
    </row>
    <row r="235" spans="6:28" ht="11.25" customHeight="1" x14ac:dyDescent="0.2">
      <c r="F235" s="1023"/>
      <c r="G235" s="1023"/>
      <c r="H235" s="1022"/>
      <c r="L235" s="1022"/>
      <c r="M235" s="1022"/>
      <c r="S235" s="1021">
        <f>_xll.qlCalendarAdvance(Calendar,S234,"1D","f")</f>
        <v>42515</v>
      </c>
      <c r="T235" s="1021">
        <f>_xll.qlCalendarAdvance(Calendar,S235,$G$1,"mf",,Trigger)</f>
        <v>42607</v>
      </c>
      <c r="U235" s="1037">
        <f>_xll.qlDayCounterYearFraction(DayCounter,S235,T235,,,Trigger)</f>
        <v>0.25205479452054796</v>
      </c>
      <c r="V235" s="1034" t="e">
        <f>_xll.qlInterpolationInterpolate(B3Minterpolation,S235,TRUE)</f>
        <v>#VALUE!</v>
      </c>
      <c r="AA235" s="1022"/>
      <c r="AB235" s="1022"/>
    </row>
    <row r="236" spans="6:28" ht="11.25" customHeight="1" x14ac:dyDescent="0.2">
      <c r="F236" s="1023"/>
      <c r="G236" s="1023"/>
      <c r="H236" s="1022"/>
      <c r="L236" s="1022"/>
      <c r="M236" s="1022"/>
      <c r="S236" s="1021">
        <f>_xll.qlCalendarAdvance(Calendar,S235,"1D","f")</f>
        <v>42516</v>
      </c>
      <c r="T236" s="1021">
        <f>_xll.qlCalendarAdvance(Calendar,S236,$G$1,"mf",,Trigger)</f>
        <v>42608</v>
      </c>
      <c r="U236" s="1037">
        <f>_xll.qlDayCounterYearFraction(DayCounter,S236,T236,,,Trigger)</f>
        <v>0.25205479452054796</v>
      </c>
      <c r="V236" s="1034" t="e">
        <f>_xll.qlInterpolationInterpolate(B3Minterpolation,S236,TRUE)</f>
        <v>#VALUE!</v>
      </c>
      <c r="AA236" s="1022"/>
      <c r="AB236" s="1022"/>
    </row>
    <row r="237" spans="6:28" ht="11.25" customHeight="1" x14ac:dyDescent="0.2">
      <c r="F237" s="1023"/>
      <c r="G237" s="1023"/>
      <c r="H237" s="1022"/>
      <c r="L237" s="1022"/>
      <c r="M237" s="1022"/>
      <c r="S237" s="1021">
        <f>_xll.qlCalendarAdvance(Calendar,S236,"1D","f")</f>
        <v>42517</v>
      </c>
      <c r="T237" s="1021">
        <f>_xll.qlCalendarAdvance(Calendar,S237,$G$1,"mf",,Trigger)</f>
        <v>42612</v>
      </c>
      <c r="U237" s="1037">
        <f>_xll.qlDayCounterYearFraction(DayCounter,S237,T237,,,Trigger)</f>
        <v>0.26027397260273971</v>
      </c>
      <c r="V237" s="1034" t="e">
        <f>_xll.qlInterpolationInterpolate(B3Minterpolation,S237,TRUE)</f>
        <v>#VALUE!</v>
      </c>
      <c r="AA237" s="1022"/>
      <c r="AB237" s="1022"/>
    </row>
    <row r="238" spans="6:28" ht="11.25" customHeight="1" x14ac:dyDescent="0.2">
      <c r="F238" s="1023"/>
      <c r="G238" s="1023"/>
      <c r="H238" s="1022"/>
      <c r="L238" s="1022"/>
      <c r="M238" s="1022"/>
      <c r="S238" s="1021">
        <f>_xll.qlCalendarAdvance(Calendar,S237,"1D","f")</f>
        <v>42521</v>
      </c>
      <c r="T238" s="1021">
        <f>_xll.qlCalendarAdvance(Calendar,S238,$G$1,"mf",,Trigger)</f>
        <v>42613</v>
      </c>
      <c r="U238" s="1037">
        <f>_xll.qlDayCounterYearFraction(DayCounter,S238,T238,,,Trigger)</f>
        <v>0.25205479452054796</v>
      </c>
      <c r="V238" s="1034" t="e">
        <f>_xll.qlInterpolationInterpolate(B3Minterpolation,S238,TRUE)</f>
        <v>#VALUE!</v>
      </c>
      <c r="AA238" s="1022"/>
      <c r="AB238" s="1022"/>
    </row>
    <row r="239" spans="6:28" ht="11.25" customHeight="1" x14ac:dyDescent="0.2">
      <c r="F239" s="1023"/>
      <c r="G239" s="1023"/>
      <c r="H239" s="1022"/>
      <c r="L239" s="1022"/>
      <c r="M239" s="1022"/>
      <c r="S239" s="1021">
        <f>_xll.qlCalendarAdvance(Calendar,S238,"1D","f")</f>
        <v>42522</v>
      </c>
      <c r="T239" s="1021">
        <f>_xll.qlCalendarAdvance(Calendar,S239,$G$1,"mf",,Trigger)</f>
        <v>42614</v>
      </c>
      <c r="U239" s="1037">
        <f>_xll.qlDayCounterYearFraction(DayCounter,S239,T239,,,Trigger)</f>
        <v>0.25205479452054796</v>
      </c>
      <c r="V239" s="1034" t="e">
        <f>_xll.qlInterpolationInterpolate(B3Minterpolation,S239,TRUE)</f>
        <v>#VALUE!</v>
      </c>
      <c r="AA239" s="1022"/>
      <c r="AB239" s="1022"/>
    </row>
    <row r="240" spans="6:28" ht="11.25" customHeight="1" x14ac:dyDescent="0.2">
      <c r="F240" s="1023"/>
      <c r="G240" s="1023"/>
      <c r="H240" s="1022"/>
      <c r="L240" s="1022"/>
      <c r="M240" s="1022"/>
      <c r="S240" s="1021">
        <f>_xll.qlCalendarAdvance(Calendar,S239,"1D","f")</f>
        <v>42523</v>
      </c>
      <c r="T240" s="1021">
        <f>_xll.qlCalendarAdvance(Calendar,S240,$G$1,"mf",,Trigger)</f>
        <v>42615</v>
      </c>
      <c r="U240" s="1037">
        <f>_xll.qlDayCounterYearFraction(DayCounter,S240,T240,,,Trigger)</f>
        <v>0.25205479452054796</v>
      </c>
      <c r="V240" s="1034" t="e">
        <f>_xll.qlInterpolationInterpolate(B3Minterpolation,S240,TRUE)</f>
        <v>#VALUE!</v>
      </c>
      <c r="AA240" s="1022"/>
      <c r="AB240" s="1022"/>
    </row>
    <row r="241" spans="6:28" ht="11.25" customHeight="1" x14ac:dyDescent="0.2">
      <c r="F241" s="1023"/>
      <c r="G241" s="1023"/>
      <c r="H241" s="1022"/>
      <c r="L241" s="1022"/>
      <c r="M241" s="1022"/>
      <c r="S241" s="1021">
        <f>_xll.qlCalendarAdvance(Calendar,S240,"1D","f")</f>
        <v>42524</v>
      </c>
      <c r="T241" s="1021">
        <f>_xll.qlCalendarAdvance(Calendar,S241,$G$1,"mf",,Trigger)</f>
        <v>42618</v>
      </c>
      <c r="U241" s="1037">
        <f>_xll.qlDayCounterYearFraction(DayCounter,S241,T241,,,Trigger)</f>
        <v>0.25753424657534246</v>
      </c>
      <c r="V241" s="1034" t="e">
        <f>_xll.qlInterpolationInterpolate(B3Minterpolation,S241,TRUE)</f>
        <v>#VALUE!</v>
      </c>
      <c r="AA241" s="1022"/>
      <c r="AB241" s="1022"/>
    </row>
    <row r="242" spans="6:28" ht="11.25" customHeight="1" x14ac:dyDescent="0.2">
      <c r="F242" s="1023"/>
      <c r="G242" s="1023"/>
      <c r="H242" s="1022"/>
      <c r="L242" s="1022"/>
      <c r="M242" s="1022"/>
      <c r="S242" s="1021">
        <f>_xll.qlCalendarAdvance(Calendar,S241,"1D","f")</f>
        <v>42527</v>
      </c>
      <c r="T242" s="1021">
        <f>_xll.qlCalendarAdvance(Calendar,S242,$G$1,"mf",,Trigger)</f>
        <v>42619</v>
      </c>
      <c r="U242" s="1037">
        <f>_xll.qlDayCounterYearFraction(DayCounter,S242,T242,,,Trigger)</f>
        <v>0.25205479452054796</v>
      </c>
      <c r="V242" s="1034" t="e">
        <f>_xll.qlInterpolationInterpolate(B3Minterpolation,S242,TRUE)</f>
        <v>#VALUE!</v>
      </c>
      <c r="AA242" s="1022"/>
      <c r="AB242" s="1022"/>
    </row>
    <row r="243" spans="6:28" ht="11.25" customHeight="1" x14ac:dyDescent="0.2">
      <c r="F243" s="1023"/>
      <c r="G243" s="1023"/>
      <c r="H243" s="1022"/>
      <c r="L243" s="1022"/>
      <c r="M243" s="1022"/>
      <c r="S243" s="1021">
        <f>_xll.qlCalendarAdvance(Calendar,S242,"1D","f")</f>
        <v>42528</v>
      </c>
      <c r="T243" s="1021">
        <f>_xll.qlCalendarAdvance(Calendar,S243,$G$1,"mf",,Trigger)</f>
        <v>42620</v>
      </c>
      <c r="U243" s="1037">
        <f>_xll.qlDayCounterYearFraction(DayCounter,S243,T243,,,Trigger)</f>
        <v>0.25205479452054796</v>
      </c>
      <c r="V243" s="1034" t="e">
        <f>_xll.qlInterpolationInterpolate(B3Minterpolation,S243,TRUE)</f>
        <v>#VALUE!</v>
      </c>
      <c r="AA243" s="1022"/>
      <c r="AB243" s="1022"/>
    </row>
    <row r="244" spans="6:28" ht="11.25" customHeight="1" x14ac:dyDescent="0.2">
      <c r="F244" s="1023"/>
      <c r="G244" s="1023"/>
      <c r="H244" s="1022"/>
      <c r="L244" s="1022"/>
      <c r="M244" s="1022"/>
      <c r="S244" s="1021">
        <f>_xll.qlCalendarAdvance(Calendar,S243,"1D","f")</f>
        <v>42529</v>
      </c>
      <c r="T244" s="1021">
        <f>_xll.qlCalendarAdvance(Calendar,S244,$G$1,"mf",,Trigger)</f>
        <v>42621</v>
      </c>
      <c r="U244" s="1037">
        <f>_xll.qlDayCounterYearFraction(DayCounter,S244,T244,,,Trigger)</f>
        <v>0.25205479452054796</v>
      </c>
      <c r="V244" s="1034" t="e">
        <f>_xll.qlInterpolationInterpolate(B3Minterpolation,S244,TRUE)</f>
        <v>#VALUE!</v>
      </c>
      <c r="AA244" s="1022"/>
      <c r="AB244" s="1022"/>
    </row>
    <row r="245" spans="6:28" ht="11.25" customHeight="1" x14ac:dyDescent="0.2">
      <c r="F245" s="1023"/>
      <c r="G245" s="1023"/>
      <c r="H245" s="1022"/>
      <c r="L245" s="1022"/>
      <c r="M245" s="1022"/>
      <c r="S245" s="1021">
        <f>_xll.qlCalendarAdvance(Calendar,S244,"1D","f")</f>
        <v>42530</v>
      </c>
      <c r="T245" s="1021">
        <f>_xll.qlCalendarAdvance(Calendar,S245,$G$1,"mf",,Trigger)</f>
        <v>42622</v>
      </c>
      <c r="U245" s="1037">
        <f>_xll.qlDayCounterYearFraction(DayCounter,S245,T245,,,Trigger)</f>
        <v>0.25205479452054796</v>
      </c>
      <c r="V245" s="1034" t="e">
        <f>_xll.qlInterpolationInterpolate(B3Minterpolation,S245,TRUE)</f>
        <v>#VALUE!</v>
      </c>
      <c r="AA245" s="1022"/>
      <c r="AB245" s="1022"/>
    </row>
    <row r="246" spans="6:28" ht="11.25" customHeight="1" x14ac:dyDescent="0.2">
      <c r="F246" s="1023"/>
      <c r="G246" s="1023"/>
      <c r="H246" s="1022"/>
      <c r="L246" s="1022"/>
      <c r="M246" s="1022"/>
      <c r="S246" s="1021">
        <f>_xll.qlCalendarAdvance(Calendar,S245,"1D","f")</f>
        <v>42531</v>
      </c>
      <c r="T246" s="1021">
        <f>_xll.qlCalendarAdvance(Calendar,S246,$G$1,"mf",,Trigger)</f>
        <v>42625</v>
      </c>
      <c r="U246" s="1037">
        <f>_xll.qlDayCounterYearFraction(DayCounter,S246,T246,,,Trigger)</f>
        <v>0.25753424657534246</v>
      </c>
      <c r="V246" s="1034" t="e">
        <f>_xll.qlInterpolationInterpolate(B3Minterpolation,S246,TRUE)</f>
        <v>#VALUE!</v>
      </c>
      <c r="AA246" s="1022"/>
      <c r="AB246" s="1022"/>
    </row>
    <row r="247" spans="6:28" ht="11.25" customHeight="1" x14ac:dyDescent="0.2">
      <c r="F247" s="1023"/>
      <c r="G247" s="1023"/>
      <c r="H247" s="1022"/>
      <c r="L247" s="1022"/>
      <c r="M247" s="1022"/>
      <c r="S247" s="1021">
        <f>_xll.qlCalendarAdvance(Calendar,S246,"1D","f")</f>
        <v>42534</v>
      </c>
      <c r="T247" s="1021">
        <f>_xll.qlCalendarAdvance(Calendar,S247,$G$1,"mf",,Trigger)</f>
        <v>42626</v>
      </c>
      <c r="U247" s="1037">
        <f>_xll.qlDayCounterYearFraction(DayCounter,S247,T247,,,Trigger)</f>
        <v>0.25205479452054796</v>
      </c>
      <c r="V247" s="1034" t="e">
        <f>_xll.qlInterpolationInterpolate(B3Minterpolation,S247,TRUE)</f>
        <v>#VALUE!</v>
      </c>
      <c r="AA247" s="1022"/>
      <c r="AB247" s="1022"/>
    </row>
    <row r="248" spans="6:28" ht="11.25" customHeight="1" x14ac:dyDescent="0.2">
      <c r="F248" s="1023"/>
      <c r="G248" s="1023"/>
      <c r="H248" s="1022"/>
      <c r="L248" s="1022"/>
      <c r="M248" s="1022"/>
      <c r="S248" s="1021">
        <f>_xll.qlCalendarAdvance(Calendar,S247,"1D","f")</f>
        <v>42535</v>
      </c>
      <c r="T248" s="1021">
        <f>_xll.qlCalendarAdvance(Calendar,S248,$G$1,"mf",,Trigger)</f>
        <v>42627</v>
      </c>
      <c r="U248" s="1037">
        <f>_xll.qlDayCounterYearFraction(DayCounter,S248,T248,,,Trigger)</f>
        <v>0.25205479452054796</v>
      </c>
      <c r="V248" s="1034" t="e">
        <f>_xll.qlInterpolationInterpolate(B3Minterpolation,S248,TRUE)</f>
        <v>#VALUE!</v>
      </c>
      <c r="AA248" s="1022"/>
      <c r="AB248" s="1022"/>
    </row>
    <row r="249" spans="6:28" ht="11.25" customHeight="1" x14ac:dyDescent="0.2">
      <c r="F249" s="1023"/>
      <c r="G249" s="1023"/>
      <c r="H249" s="1022"/>
      <c r="L249" s="1022"/>
      <c r="M249" s="1022"/>
      <c r="S249" s="1021">
        <f>_xll.qlCalendarAdvance(Calendar,S248,"1D","f")</f>
        <v>42536</v>
      </c>
      <c r="T249" s="1021">
        <f>_xll.qlCalendarAdvance(Calendar,S249,$G$1,"mf",,Trigger)</f>
        <v>42628</v>
      </c>
      <c r="U249" s="1037">
        <f>_xll.qlDayCounterYearFraction(DayCounter,S249,T249,,,Trigger)</f>
        <v>0.25205479452054796</v>
      </c>
      <c r="V249" s="1034" t="e">
        <f>_xll.qlInterpolationInterpolate(B3Minterpolation,S249,TRUE)</f>
        <v>#VALUE!</v>
      </c>
      <c r="AA249" s="1022"/>
      <c r="AB249" s="1022"/>
    </row>
    <row r="250" spans="6:28" ht="11.25" customHeight="1" x14ac:dyDescent="0.2">
      <c r="F250" s="1023"/>
      <c r="G250" s="1023"/>
      <c r="H250" s="1022"/>
      <c r="L250" s="1022"/>
      <c r="M250" s="1022"/>
      <c r="S250" s="1021">
        <f>_xll.qlCalendarAdvance(Calendar,S249,"1D","f")</f>
        <v>42537</v>
      </c>
      <c r="T250" s="1021">
        <f>_xll.qlCalendarAdvance(Calendar,S250,$G$1,"mf",,Trigger)</f>
        <v>42629</v>
      </c>
      <c r="U250" s="1037">
        <f>_xll.qlDayCounterYearFraction(DayCounter,S250,T250,,,Trigger)</f>
        <v>0.25205479452054796</v>
      </c>
      <c r="V250" s="1034" t="e">
        <f>_xll.qlInterpolationInterpolate(B3Minterpolation,S250,TRUE)</f>
        <v>#VALUE!</v>
      </c>
      <c r="AA250" s="1022"/>
      <c r="AB250" s="1022"/>
    </row>
    <row r="251" spans="6:28" ht="11.25" customHeight="1" x14ac:dyDescent="0.2">
      <c r="F251" s="1023"/>
      <c r="G251" s="1023"/>
      <c r="H251" s="1022"/>
      <c r="L251" s="1022"/>
      <c r="M251" s="1022"/>
      <c r="S251" s="1021">
        <f>_xll.qlCalendarAdvance(Calendar,S250,"1D","f")</f>
        <v>42538</v>
      </c>
      <c r="T251" s="1021">
        <f>_xll.qlCalendarAdvance(Calendar,S251,$G$1,"mf",,Trigger)</f>
        <v>42632</v>
      </c>
      <c r="U251" s="1037">
        <f>_xll.qlDayCounterYearFraction(DayCounter,S251,T251,,,Trigger)</f>
        <v>0.25753424657534246</v>
      </c>
      <c r="V251" s="1034" t="e">
        <f>_xll.qlInterpolationInterpolate(B3Minterpolation,S251,TRUE)</f>
        <v>#VALUE!</v>
      </c>
      <c r="AA251" s="1022"/>
      <c r="AB251" s="1022"/>
    </row>
    <row r="252" spans="6:28" ht="11.25" customHeight="1" x14ac:dyDescent="0.2">
      <c r="F252" s="1023"/>
      <c r="G252" s="1023"/>
      <c r="H252" s="1022"/>
      <c r="L252" s="1022"/>
      <c r="M252" s="1022"/>
      <c r="S252" s="1021">
        <f>_xll.qlCalendarAdvance(Calendar,S251,"1D","f")</f>
        <v>42541</v>
      </c>
      <c r="T252" s="1021">
        <f>_xll.qlCalendarAdvance(Calendar,S252,$G$1,"mf",,Trigger)</f>
        <v>42633</v>
      </c>
      <c r="U252" s="1037">
        <f>_xll.qlDayCounterYearFraction(DayCounter,S252,T252,,,Trigger)</f>
        <v>0.25205479452054796</v>
      </c>
      <c r="V252" s="1034" t="e">
        <f>_xll.qlInterpolationInterpolate(B3Minterpolation,S252,TRUE)</f>
        <v>#VALUE!</v>
      </c>
      <c r="AA252" s="1022"/>
      <c r="AB252" s="1022"/>
    </row>
    <row r="253" spans="6:28" ht="11.25" customHeight="1" x14ac:dyDescent="0.2">
      <c r="F253" s="1023"/>
      <c r="G253" s="1023"/>
      <c r="H253" s="1022"/>
      <c r="L253" s="1022"/>
      <c r="M253" s="1022"/>
      <c r="S253" s="1021">
        <f>_xll.qlCalendarAdvance(Calendar,S252,"1D","f")</f>
        <v>42542</v>
      </c>
      <c r="T253" s="1021">
        <f>_xll.qlCalendarAdvance(Calendar,S253,$G$1,"mf",,Trigger)</f>
        <v>42634</v>
      </c>
      <c r="U253" s="1037">
        <f>_xll.qlDayCounterYearFraction(DayCounter,S253,T253,,,Trigger)</f>
        <v>0.25205479452054796</v>
      </c>
      <c r="V253" s="1034" t="e">
        <f>_xll.qlInterpolationInterpolate(B3Minterpolation,S253,TRUE)</f>
        <v>#VALUE!</v>
      </c>
      <c r="AA253" s="1022"/>
      <c r="AB253" s="1022"/>
    </row>
    <row r="254" spans="6:28" ht="11.25" customHeight="1" x14ac:dyDescent="0.2">
      <c r="F254" s="1023"/>
      <c r="G254" s="1023"/>
      <c r="H254" s="1022"/>
      <c r="L254" s="1022"/>
      <c r="M254" s="1022"/>
      <c r="S254" s="1021">
        <f>_xll.qlCalendarAdvance(Calendar,S253,"1D","f")</f>
        <v>42543</v>
      </c>
      <c r="T254" s="1021">
        <f>_xll.qlCalendarAdvance(Calendar,S254,$G$1,"mf",,Trigger)</f>
        <v>42635</v>
      </c>
      <c r="U254" s="1037">
        <f>_xll.qlDayCounterYearFraction(DayCounter,S254,T254,,,Trigger)</f>
        <v>0.25205479452054796</v>
      </c>
      <c r="V254" s="1034" t="e">
        <f>_xll.qlInterpolationInterpolate(B3Minterpolation,S254,TRUE)</f>
        <v>#VALUE!</v>
      </c>
      <c r="AA254" s="1022"/>
      <c r="AB254" s="1022"/>
    </row>
    <row r="255" spans="6:28" ht="11.25" customHeight="1" x14ac:dyDescent="0.2">
      <c r="F255" s="1023"/>
      <c r="G255" s="1023"/>
      <c r="H255" s="1022"/>
      <c r="L255" s="1022"/>
      <c r="M255" s="1022"/>
      <c r="S255" s="1021">
        <f>_xll.qlCalendarAdvance(Calendar,S254,"1D","f")</f>
        <v>42544</v>
      </c>
      <c r="T255" s="1021">
        <f>_xll.qlCalendarAdvance(Calendar,S255,$G$1,"mf",,Trigger)</f>
        <v>42636</v>
      </c>
      <c r="U255" s="1037">
        <f>_xll.qlDayCounterYearFraction(DayCounter,S255,T255,,,Trigger)</f>
        <v>0.25205479452054796</v>
      </c>
      <c r="V255" s="1034" t="e">
        <f>_xll.qlInterpolationInterpolate(B3Minterpolation,S255,TRUE)</f>
        <v>#VALUE!</v>
      </c>
      <c r="AA255" s="1022"/>
      <c r="AB255" s="1022"/>
    </row>
    <row r="256" spans="6:28" ht="11.25" customHeight="1" x14ac:dyDescent="0.2">
      <c r="F256" s="1023"/>
      <c r="G256" s="1023"/>
      <c r="H256" s="1022"/>
      <c r="L256" s="1022"/>
      <c r="M256" s="1022"/>
      <c r="S256" s="1021">
        <f>_xll.qlCalendarAdvance(Calendar,S255,"1D","f")</f>
        <v>42545</v>
      </c>
      <c r="T256" s="1021">
        <f>_xll.qlCalendarAdvance(Calendar,S256,$G$1,"mf",,Trigger)</f>
        <v>42639</v>
      </c>
      <c r="U256" s="1037">
        <f>_xll.qlDayCounterYearFraction(DayCounter,S256,T256,,,Trigger)</f>
        <v>0.25753424657534246</v>
      </c>
      <c r="V256" s="1034" t="e">
        <f>_xll.qlInterpolationInterpolate(B3Minterpolation,S256,TRUE)</f>
        <v>#VALUE!</v>
      </c>
      <c r="AA256" s="1022"/>
      <c r="AB256" s="1022"/>
    </row>
    <row r="257" spans="6:28" ht="11.25" customHeight="1" x14ac:dyDescent="0.2">
      <c r="F257" s="1023"/>
      <c r="G257" s="1023"/>
      <c r="H257" s="1022"/>
      <c r="L257" s="1022"/>
      <c r="M257" s="1022"/>
      <c r="S257" s="1021">
        <f>_xll.qlCalendarAdvance(Calendar,S256,"1D","f")</f>
        <v>42548</v>
      </c>
      <c r="T257" s="1021">
        <f>_xll.qlCalendarAdvance(Calendar,S257,$G$1,"mf",,Trigger)</f>
        <v>42640</v>
      </c>
      <c r="U257" s="1037">
        <f>_xll.qlDayCounterYearFraction(DayCounter,S257,T257,,,Trigger)</f>
        <v>0.25205479452054796</v>
      </c>
      <c r="V257" s="1034" t="e">
        <f>_xll.qlInterpolationInterpolate(B3Minterpolation,S257,TRUE)</f>
        <v>#VALUE!</v>
      </c>
      <c r="AA257" s="1022"/>
      <c r="AB257" s="1022"/>
    </row>
    <row r="258" spans="6:28" ht="11.25" customHeight="1" x14ac:dyDescent="0.2">
      <c r="F258" s="1023"/>
      <c r="G258" s="1023"/>
      <c r="H258" s="1022"/>
      <c r="L258" s="1022"/>
      <c r="M258" s="1022"/>
      <c r="S258" s="1021">
        <f>_xll.qlCalendarAdvance(Calendar,S257,"1D","f")</f>
        <v>42549</v>
      </c>
      <c r="T258" s="1021">
        <f>_xll.qlCalendarAdvance(Calendar,S258,$G$1,"mf",,Trigger)</f>
        <v>42641</v>
      </c>
      <c r="U258" s="1037">
        <f>_xll.qlDayCounterYearFraction(DayCounter,S258,T258,,,Trigger)</f>
        <v>0.25205479452054796</v>
      </c>
      <c r="V258" s="1034" t="e">
        <f>_xll.qlInterpolationInterpolate(B3Minterpolation,S258,TRUE)</f>
        <v>#VALUE!</v>
      </c>
      <c r="AA258" s="1022"/>
      <c r="AB258" s="1022"/>
    </row>
    <row r="259" spans="6:28" ht="11.25" customHeight="1" x14ac:dyDescent="0.2">
      <c r="F259" s="1023"/>
      <c r="G259" s="1023"/>
      <c r="H259" s="1022"/>
      <c r="L259" s="1022"/>
      <c r="M259" s="1022"/>
      <c r="S259" s="1021">
        <f>_xll.qlCalendarAdvance(Calendar,S258,"1D","f")</f>
        <v>42550</v>
      </c>
      <c r="T259" s="1021">
        <f>_xll.qlCalendarAdvance(Calendar,S259,$G$1,"mf",,Trigger)</f>
        <v>42642</v>
      </c>
      <c r="U259" s="1037">
        <f>_xll.qlDayCounterYearFraction(DayCounter,S259,T259,,,Trigger)</f>
        <v>0.25205479452054796</v>
      </c>
      <c r="V259" s="1034" t="e">
        <f>_xll.qlInterpolationInterpolate(B3Minterpolation,S259,TRUE)</f>
        <v>#VALUE!</v>
      </c>
      <c r="AA259" s="1022"/>
      <c r="AB259" s="1022"/>
    </row>
    <row r="260" spans="6:28" ht="11.25" customHeight="1" x14ac:dyDescent="0.2">
      <c r="F260" s="1023"/>
      <c r="G260" s="1023"/>
      <c r="H260" s="1022"/>
      <c r="L260" s="1022"/>
      <c r="M260" s="1022"/>
      <c r="S260" s="1021">
        <f>_xll.qlCalendarAdvance(Calendar,S259,"1D","f")</f>
        <v>42551</v>
      </c>
      <c r="T260" s="1021">
        <f>_xll.qlCalendarAdvance(Calendar,S260,$G$1,"mf",,Trigger)</f>
        <v>42643</v>
      </c>
      <c r="U260" s="1037">
        <f>_xll.qlDayCounterYearFraction(DayCounter,S260,T260,,,Trigger)</f>
        <v>0.25205479452054796</v>
      </c>
      <c r="V260" s="1034" t="e">
        <f>_xll.qlInterpolationInterpolate(B3Minterpolation,S260,TRUE)</f>
        <v>#VALUE!</v>
      </c>
      <c r="AA260" s="1022"/>
      <c r="AB260" s="1022"/>
    </row>
    <row r="261" spans="6:28" ht="11.25" customHeight="1" x14ac:dyDescent="0.2">
      <c r="F261" s="1023"/>
      <c r="G261" s="1023"/>
      <c r="H261" s="1022"/>
      <c r="L261" s="1022"/>
      <c r="M261" s="1022"/>
      <c r="S261" s="1017">
        <f>_xll.qlCalendarAdvance(Calendar,S260,"1D","f")</f>
        <v>42552</v>
      </c>
      <c r="T261" s="1017">
        <f>_xll.qlCalendarAdvance(Calendar,S261,$G$1,"mf",,Trigger)</f>
        <v>42646</v>
      </c>
      <c r="U261" s="1030">
        <f>_xll.qlDayCounterYearFraction(DayCounter,S261,T261,,,Trigger)</f>
        <v>0.25753424657534246</v>
      </c>
      <c r="V261" s="1027" t="e">
        <f>_xll.qlInterpolationInterpolate(B3Minterpolation,S261,TRUE)</f>
        <v>#VALUE!</v>
      </c>
      <c r="AA261" s="1022"/>
      <c r="AB261" s="1022"/>
    </row>
    <row r="262" spans="6:28" ht="11.25" customHeight="1" x14ac:dyDescent="0.2">
      <c r="F262" s="1023"/>
      <c r="G262" s="1023"/>
      <c r="H262" s="1022"/>
      <c r="L262" s="1022"/>
      <c r="M262" s="1022"/>
      <c r="S262" s="1058"/>
      <c r="T262" s="1058"/>
      <c r="U262" s="1058"/>
      <c r="V262" s="1058"/>
      <c r="AA262" s="1022"/>
      <c r="AB262" s="1022"/>
    </row>
    <row r="263" spans="6:28" ht="11.25" customHeight="1" x14ac:dyDescent="0.2">
      <c r="F263" s="1023"/>
      <c r="G263" s="1023"/>
      <c r="H263" s="1022"/>
      <c r="L263" s="1022"/>
      <c r="M263" s="1022"/>
      <c r="S263" s="1058"/>
      <c r="T263" s="1058"/>
      <c r="U263" s="1058"/>
      <c r="V263" s="1058"/>
      <c r="AA263" s="1022"/>
      <c r="AB263" s="1022"/>
    </row>
    <row r="264" spans="6:28" ht="11.25" customHeight="1" x14ac:dyDescent="0.2">
      <c r="F264" s="1023"/>
      <c r="G264" s="1023"/>
      <c r="H264" s="1022"/>
      <c r="L264" s="1022"/>
      <c r="M264" s="1022"/>
      <c r="S264" s="1058"/>
      <c r="T264" s="1058"/>
      <c r="U264" s="1058"/>
      <c r="V264" s="1058"/>
      <c r="AA264" s="1022"/>
      <c r="AB264" s="1022"/>
    </row>
    <row r="265" spans="6:28" ht="11.25" customHeight="1" x14ac:dyDescent="0.2">
      <c r="F265" s="1023"/>
      <c r="G265" s="1023"/>
      <c r="H265" s="1022"/>
      <c r="L265" s="1022"/>
      <c r="M265" s="1022"/>
      <c r="S265" s="1058"/>
      <c r="T265" s="1058"/>
      <c r="U265" s="1058"/>
      <c r="V265" s="1058"/>
      <c r="AA265" s="1022"/>
      <c r="AB265" s="1022"/>
    </row>
    <row r="266" spans="6:28" ht="11.25" customHeight="1" x14ac:dyDescent="0.2">
      <c r="F266" s="1023"/>
      <c r="G266" s="1023"/>
      <c r="H266" s="1022"/>
      <c r="L266" s="1022"/>
      <c r="M266" s="1022"/>
      <c r="S266" s="1058"/>
      <c r="T266" s="1058"/>
      <c r="U266" s="1058"/>
      <c r="V266" s="1058"/>
      <c r="AA266" s="1022"/>
      <c r="AB266" s="1022"/>
    </row>
    <row r="267" spans="6:28" ht="11.25" customHeight="1" x14ac:dyDescent="0.2">
      <c r="F267" s="1023"/>
      <c r="G267" s="1023"/>
      <c r="H267" s="1022"/>
      <c r="L267" s="1022"/>
      <c r="M267" s="1022"/>
      <c r="S267" s="1058"/>
      <c r="T267" s="1058"/>
      <c r="U267" s="1058"/>
      <c r="V267" s="1058"/>
      <c r="AA267" s="1022"/>
      <c r="AB267" s="1022"/>
    </row>
    <row r="268" spans="6:28" ht="11.25" customHeight="1" x14ac:dyDescent="0.2">
      <c r="F268" s="1023"/>
      <c r="G268" s="1023"/>
      <c r="H268" s="1022"/>
      <c r="L268" s="1022"/>
      <c r="M268" s="1022"/>
      <c r="S268" s="1058"/>
      <c r="T268" s="1058"/>
      <c r="U268" s="1058"/>
      <c r="V268" s="1058"/>
      <c r="AA268" s="1022"/>
      <c r="AB268" s="1022"/>
    </row>
    <row r="269" spans="6:28" ht="11.25" customHeight="1" x14ac:dyDescent="0.2">
      <c r="F269" s="1023"/>
      <c r="G269" s="1023"/>
      <c r="H269" s="1022"/>
      <c r="L269" s="1022"/>
      <c r="M269" s="1022"/>
      <c r="S269" s="1058"/>
      <c r="T269" s="1058"/>
      <c r="U269" s="1058"/>
      <c r="V269" s="1058"/>
      <c r="AA269" s="1022"/>
      <c r="AB269" s="1022"/>
    </row>
    <row r="270" spans="6:28" ht="11.25" customHeight="1" x14ac:dyDescent="0.2">
      <c r="F270" s="1023"/>
      <c r="G270" s="1023"/>
      <c r="H270" s="1022"/>
      <c r="L270" s="1022"/>
      <c r="M270" s="1022"/>
      <c r="S270" s="1058"/>
      <c r="T270" s="1058"/>
      <c r="U270" s="1058"/>
      <c r="V270" s="1058"/>
      <c r="AA270" s="1022"/>
      <c r="AB270" s="1022"/>
    </row>
    <row r="271" spans="6:28" ht="11.25" customHeight="1" x14ac:dyDescent="0.2">
      <c r="F271" s="1023"/>
      <c r="G271" s="1023"/>
      <c r="H271" s="1022"/>
      <c r="L271" s="1022"/>
      <c r="M271" s="1022"/>
      <c r="S271" s="1058"/>
      <c r="T271" s="1058"/>
      <c r="U271" s="1058"/>
      <c r="V271" s="1058"/>
      <c r="AA271" s="1022"/>
      <c r="AB271" s="1022"/>
    </row>
    <row r="272" spans="6:28" ht="11.25" customHeight="1" x14ac:dyDescent="0.2">
      <c r="F272" s="1023"/>
      <c r="G272" s="1023"/>
      <c r="H272" s="1022"/>
      <c r="L272" s="1022"/>
      <c r="M272" s="1022"/>
      <c r="S272" s="1058"/>
      <c r="T272" s="1058"/>
      <c r="U272" s="1058"/>
      <c r="V272" s="1058"/>
      <c r="AA272" s="1022"/>
      <c r="AB272" s="1022"/>
    </row>
    <row r="273" spans="6:28" ht="11.25" customHeight="1" x14ac:dyDescent="0.2">
      <c r="F273" s="1023"/>
      <c r="G273" s="1023"/>
      <c r="H273" s="1022"/>
      <c r="L273" s="1022"/>
      <c r="M273" s="1022"/>
      <c r="S273" s="1058"/>
      <c r="T273" s="1058"/>
      <c r="U273" s="1058"/>
      <c r="V273" s="1058"/>
      <c r="AA273" s="1022"/>
      <c r="AB273" s="1022"/>
    </row>
    <row r="274" spans="6:28" ht="11.25" customHeight="1" x14ac:dyDescent="0.2">
      <c r="F274" s="1023"/>
      <c r="G274" s="1023"/>
      <c r="H274" s="1022"/>
      <c r="L274" s="1022"/>
      <c r="M274" s="1022"/>
      <c r="S274" s="1058"/>
      <c r="T274" s="1058"/>
      <c r="U274" s="1058"/>
      <c r="V274" s="1058"/>
      <c r="AA274" s="1022"/>
      <c r="AB274" s="1022"/>
    </row>
    <row r="275" spans="6:28" ht="11.25" customHeight="1" x14ac:dyDescent="0.2">
      <c r="F275" s="1023"/>
      <c r="G275" s="1023"/>
      <c r="H275" s="1022"/>
      <c r="L275" s="1022"/>
      <c r="M275" s="1022"/>
      <c r="S275" s="1058"/>
      <c r="T275" s="1058"/>
      <c r="U275" s="1058"/>
      <c r="V275" s="1058"/>
      <c r="AA275" s="1022"/>
      <c r="AB275" s="1022"/>
    </row>
    <row r="276" spans="6:28" ht="11.25" customHeight="1" x14ac:dyDescent="0.2">
      <c r="F276" s="1023"/>
      <c r="G276" s="1023"/>
      <c r="H276" s="1022"/>
      <c r="L276" s="1022"/>
      <c r="M276" s="1022"/>
      <c r="S276" s="1058"/>
      <c r="T276" s="1058"/>
      <c r="U276" s="1058"/>
      <c r="V276" s="1058"/>
      <c r="AA276" s="1022"/>
      <c r="AB276" s="1022"/>
    </row>
    <row r="277" spans="6:28" ht="11.25" customHeight="1" x14ac:dyDescent="0.2">
      <c r="F277" s="1023"/>
      <c r="G277" s="1023"/>
      <c r="H277" s="1022"/>
      <c r="L277" s="1022"/>
      <c r="M277" s="1022"/>
      <c r="S277" s="1058"/>
      <c r="T277" s="1058"/>
      <c r="U277" s="1058"/>
      <c r="V277" s="1058"/>
      <c r="AA277" s="1022"/>
      <c r="AB277" s="1022"/>
    </row>
    <row r="278" spans="6:28" ht="11.25" customHeight="1" x14ac:dyDescent="0.2">
      <c r="F278" s="1023"/>
      <c r="G278" s="1023"/>
      <c r="H278" s="1022"/>
      <c r="L278" s="1022"/>
      <c r="M278" s="1022"/>
      <c r="S278" s="1058"/>
      <c r="T278" s="1058"/>
      <c r="U278" s="1058"/>
      <c r="V278" s="1058"/>
      <c r="AA278" s="1022"/>
      <c r="AB278" s="1022"/>
    </row>
    <row r="279" spans="6:28" ht="11.25" customHeight="1" x14ac:dyDescent="0.2">
      <c r="F279" s="1023"/>
      <c r="G279" s="1023"/>
      <c r="H279" s="1022"/>
      <c r="L279" s="1022"/>
      <c r="M279" s="1022"/>
      <c r="S279" s="1058"/>
      <c r="T279" s="1058"/>
      <c r="U279" s="1058"/>
      <c r="V279" s="1058"/>
      <c r="AA279" s="1022"/>
      <c r="AB279" s="1022"/>
    </row>
    <row r="280" spans="6:28" ht="11.25" customHeight="1" x14ac:dyDescent="0.2">
      <c r="F280" s="1023"/>
      <c r="G280" s="1023"/>
      <c r="H280" s="1022"/>
      <c r="L280" s="1022"/>
      <c r="M280" s="1022"/>
      <c r="S280" s="1058"/>
      <c r="T280" s="1058"/>
      <c r="U280" s="1058"/>
      <c r="V280" s="1058"/>
      <c r="AA280" s="1022"/>
      <c r="AB280" s="1022"/>
    </row>
    <row r="281" spans="6:28" ht="11.25" customHeight="1" x14ac:dyDescent="0.2">
      <c r="F281" s="1023"/>
      <c r="G281" s="1023"/>
      <c r="H281" s="1022"/>
      <c r="L281" s="1022"/>
      <c r="M281" s="1022"/>
      <c r="S281" s="1058"/>
      <c r="T281" s="1058"/>
      <c r="U281" s="1058"/>
      <c r="V281" s="1058"/>
      <c r="AA281" s="1022"/>
      <c r="AB281" s="1022"/>
    </row>
    <row r="282" spans="6:28" ht="11.25" customHeight="1" x14ac:dyDescent="0.2">
      <c r="F282" s="1023"/>
      <c r="G282" s="1023"/>
      <c r="H282" s="1022"/>
      <c r="L282" s="1022"/>
      <c r="M282" s="1022"/>
      <c r="S282" s="1058"/>
      <c r="T282" s="1058"/>
      <c r="U282" s="1058"/>
      <c r="V282" s="1058"/>
      <c r="AA282" s="1022"/>
      <c r="AB282" s="1022"/>
    </row>
    <row r="283" spans="6:28" ht="11.25" customHeight="1" x14ac:dyDescent="0.2">
      <c r="F283" s="1023"/>
      <c r="G283" s="1023"/>
      <c r="H283" s="1022"/>
      <c r="L283" s="1022"/>
      <c r="M283" s="1022"/>
      <c r="S283" s="1058"/>
      <c r="T283" s="1058"/>
      <c r="U283" s="1058"/>
      <c r="V283" s="1058"/>
      <c r="AA283" s="1022"/>
      <c r="AB283" s="1022"/>
    </row>
    <row r="284" spans="6:28" ht="11.25" customHeight="1" x14ac:dyDescent="0.2">
      <c r="F284" s="1023"/>
      <c r="G284" s="1023"/>
      <c r="H284" s="1022"/>
      <c r="L284" s="1022"/>
      <c r="M284" s="1022"/>
      <c r="S284" s="1058"/>
      <c r="T284" s="1058"/>
      <c r="U284" s="1058"/>
      <c r="V284" s="1058"/>
      <c r="AA284" s="1022"/>
      <c r="AB284" s="1022"/>
    </row>
    <row r="285" spans="6:28" ht="11.25" customHeight="1" x14ac:dyDescent="0.2">
      <c r="F285" s="1023"/>
      <c r="G285" s="1023"/>
      <c r="H285" s="1022"/>
      <c r="L285" s="1022"/>
      <c r="M285" s="1022"/>
      <c r="S285" s="1058"/>
      <c r="T285" s="1058"/>
      <c r="U285" s="1058"/>
      <c r="V285" s="1058"/>
      <c r="AA285" s="1022"/>
      <c r="AB285" s="1022"/>
    </row>
    <row r="286" spans="6:28" ht="11.25" customHeight="1" x14ac:dyDescent="0.2">
      <c r="F286" s="1023"/>
      <c r="G286" s="1023"/>
      <c r="H286" s="1022"/>
      <c r="L286" s="1022"/>
      <c r="M286" s="1022"/>
      <c r="S286" s="1058"/>
      <c r="T286" s="1058"/>
      <c r="U286" s="1058"/>
      <c r="V286" s="1058"/>
      <c r="AA286" s="1022"/>
      <c r="AB286" s="1022"/>
    </row>
    <row r="287" spans="6:28" ht="11.25" customHeight="1" x14ac:dyDescent="0.2">
      <c r="F287" s="1023"/>
      <c r="G287" s="1023"/>
      <c r="H287" s="1022"/>
      <c r="L287" s="1022"/>
      <c r="M287" s="1022"/>
      <c r="S287" s="1058"/>
      <c r="T287" s="1058"/>
      <c r="U287" s="1058"/>
      <c r="V287" s="1058"/>
      <c r="AA287" s="1022"/>
      <c r="AB287" s="1022"/>
    </row>
    <row r="288" spans="6:28" ht="11.25" customHeight="1" x14ac:dyDescent="0.2">
      <c r="F288" s="1023"/>
      <c r="G288" s="1023"/>
      <c r="H288" s="1022"/>
      <c r="L288" s="1022"/>
      <c r="M288" s="1022"/>
      <c r="S288" s="1058"/>
      <c r="T288" s="1058"/>
      <c r="U288" s="1058"/>
      <c r="V288" s="1058"/>
      <c r="AA288" s="1022"/>
      <c r="AB288" s="1022"/>
    </row>
    <row r="289" spans="6:28" ht="11.25" customHeight="1" x14ac:dyDescent="0.2">
      <c r="F289" s="1023"/>
      <c r="G289" s="1023"/>
      <c r="H289" s="1022"/>
      <c r="L289" s="1022"/>
      <c r="M289" s="1022"/>
      <c r="S289" s="1058"/>
      <c r="T289" s="1058"/>
      <c r="U289" s="1058"/>
      <c r="V289" s="1058"/>
      <c r="AA289" s="1022"/>
      <c r="AB289" s="1022"/>
    </row>
    <row r="290" spans="6:28" ht="11.25" customHeight="1" x14ac:dyDescent="0.2">
      <c r="F290" s="1023"/>
      <c r="G290" s="1023"/>
      <c r="H290" s="1022"/>
      <c r="L290" s="1022"/>
      <c r="M290" s="1022"/>
      <c r="S290" s="1058"/>
      <c r="T290" s="1058"/>
      <c r="U290" s="1058"/>
      <c r="V290" s="1058"/>
      <c r="AA290" s="1022"/>
      <c r="AB290" s="1022"/>
    </row>
    <row r="291" spans="6:28" ht="11.25" customHeight="1" x14ac:dyDescent="0.2">
      <c r="F291" s="1023"/>
      <c r="G291" s="1023"/>
      <c r="H291" s="1022"/>
      <c r="L291" s="1022"/>
      <c r="M291" s="1022"/>
      <c r="S291" s="1058"/>
      <c r="T291" s="1058"/>
      <c r="U291" s="1058"/>
      <c r="V291" s="1058"/>
      <c r="AA291" s="1022"/>
      <c r="AB291" s="1022"/>
    </row>
    <row r="292" spans="6:28" ht="11.25" customHeight="1" x14ac:dyDescent="0.2">
      <c r="F292" s="1023"/>
      <c r="G292" s="1023"/>
      <c r="H292" s="1022"/>
      <c r="L292" s="1022"/>
      <c r="M292" s="1022"/>
      <c r="S292" s="1058"/>
      <c r="T292" s="1058"/>
      <c r="U292" s="1058"/>
      <c r="V292" s="1058"/>
      <c r="AA292" s="1022"/>
      <c r="AB292" s="1022"/>
    </row>
    <row r="293" spans="6:28" ht="11.25" customHeight="1" x14ac:dyDescent="0.2">
      <c r="F293" s="1023"/>
      <c r="G293" s="1023"/>
      <c r="H293" s="1022"/>
      <c r="L293" s="1022"/>
      <c r="M293" s="1022"/>
      <c r="S293" s="1058"/>
      <c r="T293" s="1058"/>
      <c r="U293" s="1058"/>
      <c r="V293" s="1058"/>
      <c r="AA293" s="1022"/>
      <c r="AB293" s="1022"/>
    </row>
    <row r="294" spans="6:28" ht="11.25" customHeight="1" x14ac:dyDescent="0.2">
      <c r="F294" s="1023"/>
      <c r="G294" s="1023"/>
      <c r="H294" s="1022"/>
      <c r="L294" s="1022"/>
      <c r="M294" s="1022"/>
      <c r="S294" s="1058"/>
      <c r="T294" s="1058"/>
      <c r="U294" s="1058"/>
      <c r="V294" s="1058"/>
      <c r="AA294" s="1022"/>
      <c r="AB294" s="1022"/>
    </row>
    <row r="295" spans="6:28" ht="11.25" customHeight="1" x14ac:dyDescent="0.2">
      <c r="F295" s="1023"/>
      <c r="G295" s="1023"/>
      <c r="H295" s="1022"/>
      <c r="L295" s="1022"/>
      <c r="M295" s="1022"/>
      <c r="S295" s="1058"/>
      <c r="T295" s="1058"/>
      <c r="U295" s="1058"/>
      <c r="V295" s="1058"/>
      <c r="AA295" s="1022"/>
      <c r="AB295" s="1022"/>
    </row>
    <row r="296" spans="6:28" ht="11.25" customHeight="1" x14ac:dyDescent="0.2">
      <c r="F296" s="1023"/>
      <c r="G296" s="1023"/>
      <c r="H296" s="1022"/>
      <c r="L296" s="1022"/>
      <c r="M296" s="1022"/>
      <c r="S296" s="1058"/>
      <c r="T296" s="1058"/>
      <c r="U296" s="1058"/>
      <c r="V296" s="1058"/>
      <c r="AA296" s="1022"/>
      <c r="AB296" s="1022"/>
    </row>
    <row r="297" spans="6:28" ht="11.25" customHeight="1" x14ac:dyDescent="0.2">
      <c r="F297" s="1023"/>
      <c r="G297" s="1023"/>
      <c r="H297" s="1022"/>
      <c r="L297" s="1022"/>
      <c r="M297" s="1022"/>
      <c r="S297" s="1058"/>
      <c r="T297" s="1058"/>
      <c r="U297" s="1058"/>
      <c r="V297" s="1058"/>
      <c r="AA297" s="1022"/>
      <c r="AB297" s="1022"/>
    </row>
    <row r="298" spans="6:28" ht="11.25" customHeight="1" x14ac:dyDescent="0.2">
      <c r="F298" s="1023"/>
      <c r="G298" s="1023"/>
      <c r="H298" s="1022"/>
      <c r="L298" s="1022"/>
      <c r="M298" s="1022"/>
      <c r="S298" s="1058"/>
      <c r="T298" s="1058"/>
      <c r="U298" s="1058"/>
      <c r="V298" s="1058"/>
      <c r="AA298" s="1022"/>
      <c r="AB298" s="1022"/>
    </row>
    <row r="299" spans="6:28" ht="11.25" customHeight="1" x14ac:dyDescent="0.2">
      <c r="F299" s="1023"/>
      <c r="G299" s="1023"/>
      <c r="H299" s="1022"/>
      <c r="L299" s="1022"/>
      <c r="M299" s="1022"/>
      <c r="S299" s="1058"/>
      <c r="T299" s="1058"/>
      <c r="U299" s="1058"/>
      <c r="V299" s="1058"/>
      <c r="AA299" s="1022"/>
      <c r="AB299" s="1022"/>
    </row>
    <row r="300" spans="6:28" ht="11.25" customHeight="1" x14ac:dyDescent="0.2">
      <c r="F300" s="1023"/>
      <c r="G300" s="1023"/>
      <c r="H300" s="1022"/>
      <c r="L300" s="1022"/>
      <c r="M300" s="1022"/>
      <c r="S300" s="1058"/>
      <c r="T300" s="1058"/>
      <c r="U300" s="1058"/>
      <c r="V300" s="1058"/>
      <c r="AA300" s="1022"/>
      <c r="AB300" s="1022"/>
    </row>
    <row r="301" spans="6:28" ht="11.25" customHeight="1" x14ac:dyDescent="0.2">
      <c r="F301" s="1023"/>
      <c r="G301" s="1023"/>
      <c r="H301" s="1022"/>
      <c r="L301" s="1022"/>
      <c r="M301" s="1022"/>
      <c r="S301" s="1058"/>
      <c r="T301" s="1058"/>
      <c r="U301" s="1058"/>
      <c r="V301" s="1058"/>
      <c r="AA301" s="1022"/>
      <c r="AB301" s="1022"/>
    </row>
    <row r="302" spans="6:28" ht="11.25" customHeight="1" x14ac:dyDescent="0.2">
      <c r="F302" s="1023"/>
      <c r="G302" s="1023"/>
      <c r="H302" s="1022"/>
      <c r="L302" s="1022"/>
      <c r="M302" s="1022"/>
      <c r="S302" s="1058"/>
      <c r="T302" s="1058"/>
      <c r="U302" s="1058"/>
      <c r="V302" s="1058"/>
      <c r="AA302" s="1022"/>
      <c r="AB302" s="1022"/>
    </row>
    <row r="303" spans="6:28" ht="11.25" customHeight="1" x14ac:dyDescent="0.2">
      <c r="F303" s="1023"/>
      <c r="G303" s="1023"/>
      <c r="H303" s="1022"/>
      <c r="L303" s="1022"/>
      <c r="M303" s="1022"/>
      <c r="S303" s="1058"/>
      <c r="T303" s="1058"/>
      <c r="U303" s="1058"/>
      <c r="V303" s="1058"/>
      <c r="AA303" s="1022"/>
      <c r="AB303" s="1022"/>
    </row>
    <row r="304" spans="6:28" ht="11.25" customHeight="1" x14ac:dyDescent="0.2">
      <c r="F304" s="1023"/>
      <c r="G304" s="1023"/>
      <c r="H304" s="1022"/>
      <c r="L304" s="1022"/>
      <c r="M304" s="1022"/>
      <c r="S304" s="1058"/>
      <c r="T304" s="1058"/>
      <c r="U304" s="1058"/>
      <c r="V304" s="1058"/>
      <c r="AA304" s="1022"/>
      <c r="AB304" s="1022"/>
    </row>
    <row r="305" spans="6:28" ht="11.25" customHeight="1" x14ac:dyDescent="0.2">
      <c r="F305" s="1023"/>
      <c r="G305" s="1023"/>
      <c r="H305" s="1022"/>
      <c r="L305" s="1022"/>
      <c r="M305" s="1022"/>
      <c r="S305" s="1058"/>
      <c r="T305" s="1058"/>
      <c r="U305" s="1058"/>
      <c r="V305" s="1058"/>
      <c r="AA305" s="1022"/>
      <c r="AB305" s="1022"/>
    </row>
    <row r="306" spans="6:28" ht="11.25" customHeight="1" x14ac:dyDescent="0.2">
      <c r="F306" s="1023"/>
      <c r="G306" s="1023"/>
      <c r="H306" s="1022"/>
      <c r="L306" s="1022"/>
      <c r="M306" s="1022"/>
      <c r="S306" s="1058"/>
      <c r="T306" s="1058"/>
      <c r="U306" s="1058"/>
      <c r="V306" s="1058"/>
      <c r="AA306" s="1022"/>
      <c r="AB306" s="1022"/>
    </row>
    <row r="307" spans="6:28" ht="11.25" customHeight="1" x14ac:dyDescent="0.2">
      <c r="F307" s="1023"/>
      <c r="G307" s="1023"/>
      <c r="H307" s="1022"/>
      <c r="L307" s="1022"/>
      <c r="M307" s="1022"/>
      <c r="S307" s="1058"/>
      <c r="T307" s="1058"/>
      <c r="U307" s="1058"/>
      <c r="V307" s="1058"/>
      <c r="AA307" s="1022"/>
      <c r="AB307" s="1022"/>
    </row>
    <row r="308" spans="6:28" ht="11.25" customHeight="1" x14ac:dyDescent="0.2">
      <c r="F308" s="1023"/>
      <c r="G308" s="1023"/>
      <c r="H308" s="1022"/>
      <c r="L308" s="1022"/>
      <c r="M308" s="1022"/>
      <c r="S308" s="1058"/>
      <c r="T308" s="1058"/>
      <c r="U308" s="1058"/>
      <c r="V308" s="1058"/>
      <c r="AA308" s="1022"/>
      <c r="AB308" s="1022"/>
    </row>
    <row r="309" spans="6:28" ht="11.25" customHeight="1" x14ac:dyDescent="0.2">
      <c r="F309" s="1023"/>
      <c r="G309" s="1023"/>
      <c r="H309" s="1022"/>
      <c r="L309" s="1022"/>
      <c r="M309" s="1022"/>
      <c r="S309" s="1058"/>
      <c r="T309" s="1058"/>
      <c r="U309" s="1058"/>
      <c r="V309" s="1058"/>
      <c r="AA309" s="1022"/>
      <c r="AB309" s="1022"/>
    </row>
    <row r="310" spans="6:28" ht="11.25" customHeight="1" x14ac:dyDescent="0.2">
      <c r="F310" s="1023"/>
      <c r="G310" s="1023"/>
      <c r="H310" s="1022"/>
      <c r="L310" s="1022"/>
      <c r="M310" s="1022"/>
      <c r="S310" s="1058"/>
      <c r="T310" s="1058"/>
      <c r="U310" s="1058"/>
      <c r="V310" s="1058"/>
      <c r="AA310" s="1022"/>
      <c r="AB310" s="1022"/>
    </row>
    <row r="311" spans="6:28" ht="11.25" customHeight="1" x14ac:dyDescent="0.2">
      <c r="F311" s="1023"/>
      <c r="G311" s="1023"/>
      <c r="H311" s="1022"/>
      <c r="L311" s="1022"/>
      <c r="M311" s="1022"/>
      <c r="S311" s="1058"/>
      <c r="T311" s="1058"/>
      <c r="U311" s="1058"/>
      <c r="V311" s="1058"/>
      <c r="AA311" s="1022"/>
      <c r="AB311" s="1022"/>
    </row>
    <row r="312" spans="6:28" ht="11.25" customHeight="1" x14ac:dyDescent="0.2">
      <c r="F312" s="1023"/>
      <c r="G312" s="1023"/>
      <c r="H312" s="1022"/>
      <c r="L312" s="1022"/>
      <c r="M312" s="1022"/>
      <c r="S312" s="1058"/>
      <c r="T312" s="1058"/>
      <c r="U312" s="1058"/>
      <c r="V312" s="1058"/>
      <c r="AA312" s="1022"/>
      <c r="AB312" s="1022"/>
    </row>
    <row r="313" spans="6:28" ht="11.25" customHeight="1" x14ac:dyDescent="0.2">
      <c r="F313" s="1023"/>
      <c r="G313" s="1023"/>
      <c r="H313" s="1022"/>
      <c r="L313" s="1022"/>
      <c r="M313" s="1022"/>
      <c r="S313" s="1058"/>
      <c r="T313" s="1058"/>
      <c r="U313" s="1058"/>
      <c r="V313" s="1058"/>
      <c r="AA313" s="1022"/>
      <c r="AB313" s="1022"/>
    </row>
    <row r="314" spans="6:28" ht="11.25" customHeight="1" x14ac:dyDescent="0.2">
      <c r="F314" s="1023"/>
      <c r="G314" s="1023"/>
      <c r="H314" s="1022"/>
      <c r="L314" s="1022"/>
      <c r="M314" s="1022"/>
      <c r="S314" s="1058"/>
      <c r="T314" s="1058"/>
      <c r="U314" s="1058"/>
      <c r="V314" s="1058"/>
      <c r="AA314" s="1022"/>
      <c r="AB314" s="1022"/>
    </row>
    <row r="315" spans="6:28" ht="11.25" customHeight="1" x14ac:dyDescent="0.2">
      <c r="F315" s="1023"/>
      <c r="G315" s="1023"/>
      <c r="H315" s="1022"/>
      <c r="L315" s="1022"/>
      <c r="M315" s="1022"/>
      <c r="S315" s="1058"/>
      <c r="T315" s="1058"/>
      <c r="U315" s="1058"/>
      <c r="V315" s="1058"/>
      <c r="AA315" s="1022"/>
      <c r="AB315" s="1022"/>
    </row>
    <row r="316" spans="6:28" ht="11.25" customHeight="1" x14ac:dyDescent="0.2">
      <c r="F316" s="1023"/>
      <c r="G316" s="1023"/>
      <c r="H316" s="1022"/>
      <c r="L316" s="1022"/>
      <c r="M316" s="1022"/>
      <c r="S316" s="1058"/>
      <c r="T316" s="1058"/>
      <c r="U316" s="1058"/>
      <c r="V316" s="1058"/>
      <c r="AA316" s="1022"/>
      <c r="AB316" s="1022"/>
    </row>
    <row r="317" spans="6:28" ht="11.25" customHeight="1" x14ac:dyDescent="0.2">
      <c r="F317" s="1023"/>
      <c r="G317" s="1023"/>
      <c r="H317" s="1022"/>
      <c r="L317" s="1022"/>
      <c r="M317" s="1022"/>
      <c r="S317" s="1058"/>
      <c r="T317" s="1058"/>
      <c r="U317" s="1058"/>
      <c r="V317" s="1058"/>
      <c r="AA317" s="1022"/>
      <c r="AB317" s="1022"/>
    </row>
    <row r="318" spans="6:28" ht="11.25" customHeight="1" x14ac:dyDescent="0.2">
      <c r="F318" s="1023"/>
      <c r="G318" s="1023"/>
      <c r="H318" s="1022"/>
      <c r="L318" s="1022"/>
      <c r="M318" s="1022"/>
      <c r="S318" s="1058"/>
      <c r="T318" s="1058"/>
      <c r="U318" s="1058"/>
      <c r="V318" s="1058"/>
      <c r="AA318" s="1022"/>
      <c r="AB318" s="1022"/>
    </row>
    <row r="319" spans="6:28" ht="11.25" customHeight="1" x14ac:dyDescent="0.2">
      <c r="F319" s="1023"/>
      <c r="G319" s="1023"/>
      <c r="H319" s="1022"/>
      <c r="L319" s="1022"/>
      <c r="M319" s="1022"/>
      <c r="S319" s="1058"/>
      <c r="T319" s="1058"/>
      <c r="U319" s="1058"/>
      <c r="V319" s="1058"/>
      <c r="AA319" s="1022"/>
      <c r="AB319" s="1022"/>
    </row>
    <row r="320" spans="6:28" ht="11.25" customHeight="1" x14ac:dyDescent="0.2">
      <c r="F320" s="1023"/>
      <c r="G320" s="1023"/>
      <c r="H320" s="1022"/>
      <c r="L320" s="1022"/>
      <c r="M320" s="1022"/>
      <c r="S320" s="1058"/>
      <c r="T320" s="1058"/>
      <c r="U320" s="1058"/>
      <c r="V320" s="1058"/>
      <c r="AA320" s="1022"/>
      <c r="AB320" s="1022"/>
    </row>
    <row r="321" spans="6:28" ht="11.25" customHeight="1" x14ac:dyDescent="0.2">
      <c r="F321" s="1023"/>
      <c r="G321" s="1023"/>
      <c r="H321" s="1022"/>
      <c r="L321" s="1022"/>
      <c r="M321" s="1022"/>
      <c r="S321" s="1058"/>
      <c r="T321" s="1058"/>
      <c r="U321" s="1058"/>
      <c r="V321" s="1058"/>
      <c r="AA321" s="1022"/>
      <c r="AB321" s="1022"/>
    </row>
    <row r="322" spans="6:28" ht="11.25" customHeight="1" x14ac:dyDescent="0.2">
      <c r="F322" s="1023"/>
      <c r="G322" s="1023"/>
      <c r="H322" s="1022"/>
      <c r="L322" s="1022"/>
      <c r="M322" s="1022"/>
      <c r="S322" s="1058"/>
      <c r="T322" s="1058"/>
      <c r="U322" s="1058"/>
      <c r="V322" s="1058"/>
      <c r="AA322" s="1022"/>
      <c r="AB322" s="1022"/>
    </row>
    <row r="323" spans="6:28" ht="11.25" customHeight="1" x14ac:dyDescent="0.2">
      <c r="F323" s="1023"/>
      <c r="G323" s="1023"/>
      <c r="H323" s="1022"/>
      <c r="L323" s="1022"/>
      <c r="M323" s="1022"/>
      <c r="S323" s="1058"/>
      <c r="T323" s="1058"/>
      <c r="U323" s="1058"/>
      <c r="V323" s="1058"/>
      <c r="AA323" s="1022"/>
      <c r="AB323" s="1022"/>
    </row>
    <row r="324" spans="6:28" ht="11.25" customHeight="1" x14ac:dyDescent="0.2">
      <c r="F324" s="1023"/>
      <c r="G324" s="1023"/>
      <c r="H324" s="1022"/>
      <c r="L324" s="1022"/>
      <c r="M324" s="1022"/>
      <c r="S324" s="1058"/>
      <c r="T324" s="1058"/>
      <c r="U324" s="1058"/>
      <c r="V324" s="1058"/>
      <c r="AA324" s="1022"/>
      <c r="AB324" s="1022"/>
    </row>
    <row r="325" spans="6:28" ht="11.25" customHeight="1" x14ac:dyDescent="0.2">
      <c r="F325" s="1023"/>
      <c r="G325" s="1023"/>
      <c r="H325" s="1022"/>
      <c r="L325" s="1022"/>
      <c r="M325" s="1022"/>
      <c r="S325" s="1058"/>
      <c r="T325" s="1058"/>
      <c r="U325" s="1058"/>
      <c r="V325" s="1058"/>
      <c r="AA325" s="1022"/>
      <c r="AB325" s="1022"/>
    </row>
    <row r="326" spans="6:28" ht="11.25" customHeight="1" x14ac:dyDescent="0.2">
      <c r="F326" s="1023"/>
      <c r="G326" s="1023"/>
      <c r="H326" s="1022"/>
      <c r="L326" s="1022"/>
      <c r="M326" s="1022"/>
      <c r="S326" s="1058"/>
      <c r="T326" s="1058"/>
      <c r="U326" s="1058"/>
      <c r="V326" s="1058"/>
      <c r="AA326" s="1022"/>
      <c r="AB326" s="1022"/>
    </row>
    <row r="327" spans="6:28" ht="11.25" customHeight="1" x14ac:dyDescent="0.2">
      <c r="F327" s="1023"/>
      <c r="G327" s="1023"/>
      <c r="H327" s="1022"/>
      <c r="L327" s="1022"/>
      <c r="M327" s="1022"/>
      <c r="S327" s="1058"/>
      <c r="T327" s="1058"/>
      <c r="U327" s="1058"/>
      <c r="V327" s="1058"/>
      <c r="AA327" s="1022"/>
      <c r="AB327" s="1022"/>
    </row>
    <row r="328" spans="6:28" ht="11.25" customHeight="1" x14ac:dyDescent="0.2">
      <c r="F328" s="1023"/>
      <c r="G328" s="1023"/>
      <c r="H328" s="1022"/>
      <c r="L328" s="1022"/>
      <c r="M328" s="1022"/>
      <c r="S328" s="1058"/>
      <c r="T328" s="1058"/>
      <c r="U328" s="1058"/>
      <c r="V328" s="1058"/>
      <c r="AA328" s="1022"/>
      <c r="AB328" s="1022"/>
    </row>
    <row r="329" spans="6:28" ht="11.25" customHeight="1" x14ac:dyDescent="0.2">
      <c r="F329" s="1023"/>
      <c r="G329" s="1023"/>
      <c r="H329" s="1022"/>
      <c r="L329" s="1022"/>
      <c r="M329" s="1022"/>
      <c r="S329" s="1058"/>
      <c r="T329" s="1058"/>
      <c r="U329" s="1058"/>
      <c r="V329" s="1058"/>
      <c r="AA329" s="1022"/>
      <c r="AB329" s="1022"/>
    </row>
    <row r="330" spans="6:28" ht="11.25" customHeight="1" x14ac:dyDescent="0.2">
      <c r="F330" s="1023"/>
      <c r="G330" s="1023"/>
      <c r="H330" s="1022"/>
      <c r="L330" s="1022"/>
      <c r="M330" s="1022"/>
      <c r="S330" s="1058"/>
      <c r="T330" s="1058"/>
      <c r="U330" s="1058"/>
      <c r="V330" s="1058"/>
      <c r="AA330" s="1022"/>
      <c r="AB330" s="1022"/>
    </row>
    <row r="331" spans="6:28" ht="11.25" customHeight="1" x14ac:dyDescent="0.2">
      <c r="F331" s="1023"/>
      <c r="G331" s="1023"/>
      <c r="H331" s="1022"/>
      <c r="L331" s="1022"/>
      <c r="M331" s="1022"/>
      <c r="S331" s="1058"/>
      <c r="T331" s="1058"/>
      <c r="U331" s="1058"/>
      <c r="V331" s="1058"/>
      <c r="AA331" s="1022"/>
      <c r="AB331" s="1022"/>
    </row>
    <row r="332" spans="6:28" ht="11.25" customHeight="1" x14ac:dyDescent="0.2">
      <c r="F332" s="1023"/>
      <c r="G332" s="1023"/>
      <c r="H332" s="1022"/>
      <c r="L332" s="1022"/>
      <c r="M332" s="1022"/>
      <c r="S332" s="1058"/>
      <c r="T332" s="1058"/>
      <c r="U332" s="1058"/>
      <c r="V332" s="1058"/>
      <c r="AA332" s="1022"/>
      <c r="AB332" s="1022"/>
    </row>
    <row r="333" spans="6:28" ht="11.25" customHeight="1" x14ac:dyDescent="0.2">
      <c r="F333" s="1023"/>
      <c r="G333" s="1023"/>
      <c r="H333" s="1022"/>
      <c r="L333" s="1022"/>
      <c r="M333" s="1022"/>
      <c r="S333" s="1058"/>
      <c r="T333" s="1058"/>
      <c r="U333" s="1058"/>
      <c r="V333" s="1058"/>
      <c r="AA333" s="1022"/>
      <c r="AB333" s="1022"/>
    </row>
    <row r="334" spans="6:28" ht="11.25" customHeight="1" x14ac:dyDescent="0.2">
      <c r="F334" s="1023"/>
      <c r="G334" s="1023"/>
      <c r="H334" s="1022"/>
      <c r="L334" s="1022"/>
      <c r="M334" s="1022"/>
      <c r="S334" s="1058"/>
      <c r="T334" s="1058"/>
      <c r="U334" s="1058"/>
      <c r="V334" s="1058"/>
      <c r="AA334" s="1022"/>
      <c r="AB334" s="1022"/>
    </row>
    <row r="335" spans="6:28" ht="11.25" customHeight="1" x14ac:dyDescent="0.2">
      <c r="F335" s="1023"/>
      <c r="G335" s="1023"/>
      <c r="H335" s="1022"/>
      <c r="L335" s="1022"/>
      <c r="M335" s="1022"/>
      <c r="S335" s="1058"/>
      <c r="T335" s="1058"/>
      <c r="U335" s="1058"/>
      <c r="V335" s="1058"/>
      <c r="AA335" s="1022"/>
      <c r="AB335" s="1022"/>
    </row>
    <row r="336" spans="6:28" ht="11.25" customHeight="1" x14ac:dyDescent="0.2">
      <c r="F336" s="1023"/>
      <c r="G336" s="1023"/>
      <c r="H336" s="1022"/>
      <c r="L336" s="1022"/>
      <c r="M336" s="1022"/>
      <c r="S336" s="1058"/>
      <c r="T336" s="1058"/>
      <c r="U336" s="1058"/>
      <c r="V336" s="1058"/>
      <c r="AA336" s="1022"/>
      <c r="AB336" s="1022"/>
    </row>
    <row r="337" spans="6:28" ht="11.25" customHeight="1" x14ac:dyDescent="0.2">
      <c r="F337" s="1023"/>
      <c r="G337" s="1023"/>
      <c r="H337" s="1022"/>
      <c r="L337" s="1022"/>
      <c r="M337" s="1022"/>
      <c r="S337" s="1058"/>
      <c r="T337" s="1058"/>
      <c r="U337" s="1058"/>
      <c r="V337" s="1058"/>
      <c r="AA337" s="1022"/>
      <c r="AB337" s="1022"/>
    </row>
    <row r="338" spans="6:28" ht="11.25" customHeight="1" x14ac:dyDescent="0.2">
      <c r="F338" s="1023"/>
      <c r="G338" s="1023"/>
      <c r="H338" s="1022"/>
      <c r="L338" s="1022"/>
      <c r="M338" s="1022"/>
      <c r="S338" s="1058"/>
      <c r="T338" s="1058"/>
      <c r="U338" s="1058"/>
      <c r="V338" s="1058"/>
      <c r="AA338" s="1022"/>
      <c r="AB338" s="1022"/>
    </row>
    <row r="339" spans="6:28" ht="11.25" customHeight="1" x14ac:dyDescent="0.2">
      <c r="F339" s="1023"/>
      <c r="G339" s="1023"/>
      <c r="H339" s="1022"/>
      <c r="L339" s="1022"/>
      <c r="M339" s="1022"/>
      <c r="S339" s="1058"/>
      <c r="T339" s="1058"/>
      <c r="U339" s="1058"/>
      <c r="V339" s="1058"/>
      <c r="AA339" s="1022"/>
      <c r="AB339" s="1022"/>
    </row>
    <row r="340" spans="6:28" ht="11.25" customHeight="1" x14ac:dyDescent="0.2">
      <c r="F340" s="1023"/>
      <c r="G340" s="1023"/>
      <c r="H340" s="1022"/>
      <c r="L340" s="1022"/>
      <c r="M340" s="1022"/>
      <c r="S340" s="1058"/>
      <c r="T340" s="1058"/>
      <c r="U340" s="1058"/>
      <c r="V340" s="1058"/>
      <c r="AA340" s="1022"/>
      <c r="AB340" s="1022"/>
    </row>
    <row r="341" spans="6:28" ht="11.25" customHeight="1" x14ac:dyDescent="0.2">
      <c r="F341" s="1023"/>
      <c r="G341" s="1023"/>
      <c r="H341" s="1022"/>
      <c r="L341" s="1022"/>
      <c r="M341" s="1022"/>
      <c r="S341" s="1058"/>
      <c r="T341" s="1058"/>
      <c r="U341" s="1058"/>
      <c r="V341" s="1058"/>
      <c r="AA341" s="1022"/>
      <c r="AB341" s="1022"/>
    </row>
    <row r="342" spans="6:28" ht="11.25" customHeight="1" x14ac:dyDescent="0.2">
      <c r="F342" s="1023"/>
      <c r="G342" s="1023"/>
      <c r="H342" s="1022"/>
      <c r="L342" s="1022"/>
      <c r="M342" s="1022"/>
      <c r="S342" s="1058"/>
      <c r="T342" s="1058"/>
      <c r="U342" s="1058"/>
      <c r="V342" s="1058"/>
      <c r="AA342" s="1022"/>
      <c r="AB342" s="1022"/>
    </row>
    <row r="343" spans="6:28" ht="11.25" customHeight="1" x14ac:dyDescent="0.2">
      <c r="F343" s="1023"/>
      <c r="G343" s="1023"/>
      <c r="H343" s="1022"/>
      <c r="L343" s="1022"/>
      <c r="M343" s="1022"/>
      <c r="S343" s="1058"/>
      <c r="T343" s="1058"/>
      <c r="U343" s="1058"/>
      <c r="V343" s="1058"/>
      <c r="AA343" s="1022"/>
      <c r="AB343" s="1022"/>
    </row>
    <row r="344" spans="6:28" ht="11.25" customHeight="1" x14ac:dyDescent="0.2">
      <c r="F344" s="1023"/>
      <c r="G344" s="1023"/>
      <c r="H344" s="1022"/>
      <c r="L344" s="1022"/>
      <c r="M344" s="1022"/>
      <c r="S344" s="1058"/>
      <c r="T344" s="1058"/>
      <c r="U344" s="1058"/>
      <c r="V344" s="1058"/>
      <c r="AA344" s="1022"/>
      <c r="AB344" s="1022"/>
    </row>
    <row r="345" spans="6:28" ht="11.25" customHeight="1" x14ac:dyDescent="0.2">
      <c r="F345" s="1023"/>
      <c r="G345" s="1023"/>
      <c r="H345" s="1022"/>
      <c r="L345" s="1022"/>
      <c r="M345" s="1022"/>
      <c r="S345" s="1058"/>
      <c r="T345" s="1058"/>
      <c r="U345" s="1058"/>
      <c r="V345" s="1058"/>
      <c r="AA345" s="1022"/>
      <c r="AB345" s="1022"/>
    </row>
    <row r="346" spans="6:28" ht="11.25" customHeight="1" x14ac:dyDescent="0.2">
      <c r="F346" s="1023"/>
      <c r="G346" s="1023"/>
      <c r="H346" s="1022"/>
      <c r="L346" s="1022"/>
      <c r="M346" s="1022"/>
      <c r="S346" s="1058"/>
      <c r="T346" s="1058"/>
      <c r="U346" s="1058"/>
      <c r="V346" s="1058"/>
      <c r="AA346" s="1022"/>
      <c r="AB346" s="1022"/>
    </row>
    <row r="347" spans="6:28" ht="11.25" customHeight="1" x14ac:dyDescent="0.2">
      <c r="F347" s="1023"/>
      <c r="G347" s="1023"/>
      <c r="H347" s="1022"/>
      <c r="L347" s="1022"/>
      <c r="M347" s="1022"/>
      <c r="S347" s="1058"/>
      <c r="T347" s="1058"/>
      <c r="U347" s="1058"/>
      <c r="V347" s="1058"/>
      <c r="AA347" s="1022"/>
      <c r="AB347" s="1022"/>
    </row>
    <row r="348" spans="6:28" ht="11.25" customHeight="1" x14ac:dyDescent="0.2">
      <c r="F348" s="1023"/>
      <c r="G348" s="1023"/>
      <c r="H348" s="1022"/>
      <c r="L348" s="1022"/>
      <c r="M348" s="1022"/>
      <c r="S348" s="1058"/>
      <c r="T348" s="1058"/>
      <c r="U348" s="1058"/>
      <c r="V348" s="1058"/>
      <c r="AA348" s="1022"/>
      <c r="AB348" s="1022"/>
    </row>
    <row r="349" spans="6:28" ht="11.25" customHeight="1" x14ac:dyDescent="0.2">
      <c r="F349" s="1023"/>
      <c r="G349" s="1023"/>
      <c r="H349" s="1022"/>
      <c r="L349" s="1022"/>
      <c r="M349" s="1022"/>
      <c r="S349" s="1058"/>
      <c r="T349" s="1058"/>
      <c r="U349" s="1058"/>
      <c r="V349" s="1058"/>
      <c r="AA349" s="1022"/>
      <c r="AB349" s="1022"/>
    </row>
    <row r="350" spans="6:28" ht="11.25" customHeight="1" x14ac:dyDescent="0.2">
      <c r="F350" s="1023"/>
      <c r="G350" s="1023"/>
      <c r="H350" s="1022"/>
      <c r="L350" s="1022"/>
      <c r="M350" s="1022"/>
      <c r="S350" s="1058"/>
      <c r="T350" s="1058"/>
      <c r="U350" s="1058"/>
      <c r="V350" s="1058"/>
      <c r="AA350" s="1022"/>
      <c r="AB350" s="1022"/>
    </row>
    <row r="351" spans="6:28" ht="11.25" customHeight="1" x14ac:dyDescent="0.2">
      <c r="F351" s="1023"/>
      <c r="G351" s="1023"/>
      <c r="H351" s="1022"/>
      <c r="L351" s="1022"/>
      <c r="M351" s="1022"/>
      <c r="S351" s="1058"/>
      <c r="T351" s="1058"/>
      <c r="U351" s="1058"/>
      <c r="V351" s="1058"/>
      <c r="AA351" s="1022"/>
      <c r="AB351" s="1022"/>
    </row>
    <row r="352" spans="6:28" ht="11.25" customHeight="1" x14ac:dyDescent="0.2">
      <c r="F352" s="1023"/>
      <c r="G352" s="1023"/>
      <c r="H352" s="1022"/>
      <c r="L352" s="1022"/>
      <c r="M352" s="1022"/>
      <c r="S352" s="1058"/>
      <c r="T352" s="1058"/>
      <c r="U352" s="1058"/>
      <c r="V352" s="1058"/>
      <c r="AA352" s="1022"/>
      <c r="AB352" s="1022"/>
    </row>
    <row r="353" spans="6:28" ht="11.25" customHeight="1" x14ac:dyDescent="0.2">
      <c r="F353" s="1023"/>
      <c r="G353" s="1023"/>
      <c r="H353" s="1022"/>
      <c r="L353" s="1022"/>
      <c r="M353" s="1022"/>
      <c r="S353" s="1058"/>
      <c r="T353" s="1058"/>
      <c r="U353" s="1058"/>
      <c r="V353" s="1058"/>
      <c r="AA353" s="1022"/>
      <c r="AB353" s="1022"/>
    </row>
    <row r="354" spans="6:28" ht="11.25" customHeight="1" x14ac:dyDescent="0.2">
      <c r="F354" s="1023"/>
      <c r="G354" s="1023"/>
      <c r="H354" s="1022"/>
      <c r="L354" s="1022"/>
      <c r="M354" s="1022"/>
      <c r="S354" s="1058"/>
      <c r="T354" s="1058"/>
      <c r="U354" s="1058"/>
      <c r="V354" s="1058"/>
      <c r="AA354" s="1022"/>
      <c r="AB354" s="1022"/>
    </row>
    <row r="355" spans="6:28" ht="11.25" customHeight="1" x14ac:dyDescent="0.2">
      <c r="F355" s="1023"/>
      <c r="G355" s="1023"/>
      <c r="H355" s="1022"/>
      <c r="L355" s="1022"/>
      <c r="M355" s="1022"/>
      <c r="S355" s="1058"/>
      <c r="T355" s="1058"/>
      <c r="U355" s="1058"/>
      <c r="V355" s="1058"/>
      <c r="AA355" s="1022"/>
      <c r="AB355" s="1022"/>
    </row>
    <row r="356" spans="6:28" ht="11.25" customHeight="1" x14ac:dyDescent="0.2">
      <c r="F356" s="1023"/>
      <c r="G356" s="1023"/>
      <c r="H356" s="1022"/>
      <c r="L356" s="1022"/>
      <c r="M356" s="1022"/>
      <c r="S356" s="1058"/>
      <c r="T356" s="1058"/>
      <c r="U356" s="1058"/>
      <c r="V356" s="1058"/>
      <c r="AA356" s="1022"/>
      <c r="AB356" s="1022"/>
    </row>
    <row r="357" spans="6:28" ht="11.25" customHeight="1" x14ac:dyDescent="0.2">
      <c r="F357" s="1023"/>
      <c r="G357" s="1023"/>
      <c r="H357" s="1022"/>
      <c r="L357" s="1022"/>
      <c r="M357" s="1022"/>
      <c r="S357" s="1058"/>
      <c r="T357" s="1058"/>
      <c r="U357" s="1058"/>
      <c r="V357" s="1058"/>
      <c r="AA357" s="1022"/>
      <c r="AB357" s="1022"/>
    </row>
    <row r="358" spans="6:28" ht="11.25" customHeight="1" x14ac:dyDescent="0.2">
      <c r="F358" s="1023"/>
      <c r="G358" s="1023"/>
      <c r="H358" s="1022"/>
      <c r="L358" s="1022"/>
      <c r="M358" s="1022"/>
      <c r="S358" s="1058"/>
      <c r="T358" s="1058"/>
      <c r="U358" s="1058"/>
      <c r="V358" s="1058"/>
      <c r="AA358" s="1022"/>
      <c r="AB358" s="1022"/>
    </row>
    <row r="359" spans="6:28" ht="11.25" customHeight="1" x14ac:dyDescent="0.2">
      <c r="F359" s="1023"/>
      <c r="G359" s="1023"/>
      <c r="H359" s="1022"/>
      <c r="L359" s="1022"/>
      <c r="M359" s="1022"/>
      <c r="S359" s="1058"/>
      <c r="T359" s="1058"/>
      <c r="U359" s="1058"/>
      <c r="V359" s="1058"/>
      <c r="AA359" s="1022"/>
      <c r="AB359" s="1022"/>
    </row>
    <row r="360" spans="6:28" ht="11.25" customHeight="1" x14ac:dyDescent="0.2">
      <c r="F360" s="1023"/>
      <c r="G360" s="1023"/>
      <c r="H360" s="1022"/>
      <c r="L360" s="1022"/>
      <c r="M360" s="1022"/>
      <c r="S360" s="1058"/>
      <c r="T360" s="1058"/>
      <c r="U360" s="1058"/>
      <c r="V360" s="1058"/>
      <c r="AA360" s="1022"/>
      <c r="AB360" s="1022"/>
    </row>
    <row r="361" spans="6:28" ht="11.25" customHeight="1" x14ac:dyDescent="0.2">
      <c r="F361" s="1023"/>
      <c r="G361" s="1023"/>
      <c r="H361" s="1022"/>
      <c r="L361" s="1022"/>
      <c r="M361" s="1022"/>
      <c r="S361" s="1058"/>
      <c r="T361" s="1058"/>
      <c r="U361" s="1058"/>
      <c r="V361" s="1058"/>
      <c r="AA361" s="1022"/>
      <c r="AB361" s="1022"/>
    </row>
    <row r="362" spans="6:28" ht="11.25" customHeight="1" x14ac:dyDescent="0.2">
      <c r="F362" s="1023"/>
      <c r="G362" s="1023"/>
      <c r="H362" s="1022"/>
      <c r="L362" s="1022"/>
      <c r="M362" s="1022"/>
      <c r="S362" s="1058"/>
      <c r="T362" s="1058"/>
      <c r="U362" s="1058"/>
      <c r="V362" s="1058"/>
      <c r="AA362" s="1022"/>
      <c r="AB362" s="1022"/>
    </row>
    <row r="363" spans="6:28" ht="11.25" customHeight="1" x14ac:dyDescent="0.2">
      <c r="F363" s="1023"/>
      <c r="G363" s="1023"/>
      <c r="H363" s="1022"/>
      <c r="L363" s="1022"/>
      <c r="M363" s="1022"/>
      <c r="S363" s="1058"/>
      <c r="T363" s="1058"/>
      <c r="U363" s="1058"/>
      <c r="V363" s="1058"/>
      <c r="AA363" s="1022"/>
      <c r="AB363" s="1022"/>
    </row>
    <row r="364" spans="6:28" ht="11.25" customHeight="1" x14ac:dyDescent="0.2">
      <c r="F364" s="1023"/>
      <c r="G364" s="1023"/>
      <c r="H364" s="1022"/>
      <c r="L364" s="1022"/>
      <c r="M364" s="1022"/>
      <c r="S364" s="1058"/>
      <c r="T364" s="1058"/>
      <c r="U364" s="1058"/>
      <c r="V364" s="1058"/>
      <c r="AA364" s="1022"/>
      <c r="AB364" s="1022"/>
    </row>
    <row r="365" spans="6:28" ht="11.25" customHeight="1" x14ac:dyDescent="0.2">
      <c r="F365" s="1023"/>
      <c r="G365" s="1023"/>
      <c r="H365" s="1022"/>
      <c r="L365" s="1022"/>
      <c r="M365" s="1022"/>
      <c r="S365" s="1058"/>
      <c r="T365" s="1058"/>
      <c r="U365" s="1058"/>
      <c r="V365" s="1058"/>
      <c r="AA365" s="1022"/>
      <c r="AB365" s="1022"/>
    </row>
    <row r="366" spans="6:28" ht="11.25" customHeight="1" x14ac:dyDescent="0.2">
      <c r="F366" s="1023"/>
      <c r="G366" s="1023"/>
      <c r="H366" s="1022"/>
      <c r="L366" s="1022"/>
      <c r="M366" s="1022"/>
      <c r="S366" s="1058"/>
      <c r="T366" s="1058"/>
      <c r="U366" s="1058"/>
      <c r="V366" s="1058"/>
      <c r="AA366" s="1022"/>
      <c r="AB366" s="1022"/>
    </row>
    <row r="367" spans="6:28" ht="11.25" customHeight="1" x14ac:dyDescent="0.2">
      <c r="F367" s="1023"/>
      <c r="G367" s="1023"/>
      <c r="H367" s="1022"/>
      <c r="L367" s="1022"/>
      <c r="M367" s="1022"/>
      <c r="S367" s="1058"/>
      <c r="T367" s="1058"/>
      <c r="U367" s="1058"/>
      <c r="V367" s="1058"/>
      <c r="AA367" s="1022"/>
      <c r="AB367" s="1022"/>
    </row>
    <row r="368" spans="6:28" ht="11.25" customHeight="1" x14ac:dyDescent="0.2">
      <c r="F368" s="1023"/>
      <c r="G368" s="1023"/>
      <c r="H368" s="1022"/>
      <c r="L368" s="1022"/>
      <c r="M368" s="1022"/>
      <c r="S368" s="1058"/>
      <c r="T368" s="1058"/>
      <c r="U368" s="1058"/>
      <c r="V368" s="1058"/>
      <c r="AA368" s="1022"/>
      <c r="AB368" s="1022"/>
    </row>
    <row r="369" spans="6:28" ht="11.25" customHeight="1" x14ac:dyDescent="0.2">
      <c r="F369" s="1023"/>
      <c r="G369" s="1023"/>
      <c r="H369" s="1022"/>
      <c r="L369" s="1022"/>
      <c r="M369" s="1022"/>
      <c r="S369" s="1058"/>
      <c r="T369" s="1058"/>
      <c r="U369" s="1058"/>
      <c r="V369" s="1058"/>
      <c r="AA369" s="1022"/>
      <c r="AB369" s="1022"/>
    </row>
    <row r="370" spans="6:28" ht="11.25" customHeight="1" x14ac:dyDescent="0.2">
      <c r="F370" s="1023"/>
      <c r="G370" s="1023"/>
      <c r="H370" s="1022"/>
      <c r="L370" s="1022"/>
      <c r="M370" s="1022"/>
      <c r="S370" s="1058"/>
      <c r="T370" s="1058"/>
      <c r="U370" s="1058"/>
      <c r="V370" s="1058"/>
      <c r="AA370" s="1022"/>
      <c r="AB370" s="1022"/>
    </row>
    <row r="371" spans="6:28" ht="11.25" customHeight="1" x14ac:dyDescent="0.2">
      <c r="F371" s="1023"/>
      <c r="G371" s="1023"/>
      <c r="H371" s="1022"/>
      <c r="L371" s="1022"/>
      <c r="M371" s="1022"/>
      <c r="S371" s="1058"/>
      <c r="T371" s="1058"/>
      <c r="U371" s="1058"/>
      <c r="V371" s="1058"/>
      <c r="AA371" s="1022"/>
      <c r="AB371" s="1022"/>
    </row>
    <row r="372" spans="6:28" ht="11.25" customHeight="1" x14ac:dyDescent="0.2">
      <c r="F372" s="1023"/>
      <c r="G372" s="1023"/>
      <c r="H372" s="1022"/>
      <c r="L372" s="1022"/>
      <c r="M372" s="1022"/>
      <c r="S372" s="1058"/>
      <c r="T372" s="1058"/>
      <c r="U372" s="1058"/>
      <c r="V372" s="1058"/>
      <c r="AA372" s="1022"/>
      <c r="AB372" s="1022"/>
    </row>
    <row r="373" spans="6:28" ht="11.25" customHeight="1" x14ac:dyDescent="0.2">
      <c r="F373" s="1023"/>
      <c r="G373" s="1023"/>
      <c r="H373" s="1022"/>
      <c r="L373" s="1022"/>
      <c r="M373" s="1022"/>
      <c r="S373" s="1058"/>
      <c r="T373" s="1058"/>
      <c r="U373" s="1058"/>
      <c r="V373" s="1058"/>
      <c r="AA373" s="1022"/>
      <c r="AB373" s="1022"/>
    </row>
    <row r="374" spans="6:28" ht="11.25" customHeight="1" x14ac:dyDescent="0.2">
      <c r="F374" s="1023"/>
      <c r="G374" s="1023"/>
      <c r="H374" s="1022"/>
      <c r="L374" s="1022"/>
      <c r="M374" s="1022"/>
      <c r="S374" s="1058"/>
      <c r="T374" s="1058"/>
      <c r="U374" s="1058"/>
      <c r="V374" s="1058"/>
      <c r="AA374" s="1022"/>
      <c r="AB374" s="1022"/>
    </row>
    <row r="375" spans="6:28" ht="11.25" customHeight="1" x14ac:dyDescent="0.2">
      <c r="F375" s="1023"/>
      <c r="G375" s="1023"/>
      <c r="H375" s="1022"/>
      <c r="L375" s="1022"/>
      <c r="M375" s="1022"/>
      <c r="S375" s="1058"/>
      <c r="T375" s="1058"/>
      <c r="U375" s="1058"/>
      <c r="V375" s="1058"/>
      <c r="AA375" s="1022"/>
      <c r="AB375" s="1022"/>
    </row>
    <row r="376" spans="6:28" ht="11.25" customHeight="1" x14ac:dyDescent="0.2">
      <c r="F376" s="1023"/>
      <c r="G376" s="1023"/>
      <c r="H376" s="1022"/>
      <c r="L376" s="1022"/>
      <c r="M376" s="1022"/>
      <c r="S376" s="1058"/>
      <c r="T376" s="1058"/>
      <c r="U376" s="1058"/>
      <c r="V376" s="1058"/>
      <c r="AA376" s="1022"/>
      <c r="AB376" s="1022"/>
    </row>
    <row r="377" spans="6:28" ht="11.25" customHeight="1" x14ac:dyDescent="0.2">
      <c r="F377" s="1023"/>
      <c r="G377" s="1023"/>
      <c r="H377" s="1022"/>
      <c r="L377" s="1022"/>
      <c r="M377" s="1022"/>
      <c r="S377" s="1058"/>
      <c r="T377" s="1058"/>
      <c r="U377" s="1058"/>
      <c r="V377" s="1058"/>
      <c r="AA377" s="1022"/>
      <c r="AB377" s="1022"/>
    </row>
    <row r="378" spans="6:28" ht="11.25" customHeight="1" x14ac:dyDescent="0.2">
      <c r="F378" s="1023"/>
      <c r="G378" s="1023"/>
      <c r="H378" s="1022"/>
      <c r="L378" s="1022"/>
      <c r="M378" s="1022"/>
      <c r="S378" s="1058"/>
      <c r="T378" s="1058"/>
      <c r="U378" s="1058"/>
      <c r="V378" s="1058"/>
      <c r="AA378" s="1022"/>
      <c r="AB378" s="1022"/>
    </row>
    <row r="379" spans="6:28" ht="11.25" customHeight="1" x14ac:dyDescent="0.2">
      <c r="F379" s="1023"/>
      <c r="G379" s="1023"/>
      <c r="H379" s="1022"/>
      <c r="L379" s="1022"/>
      <c r="M379" s="1022"/>
      <c r="S379" s="1058"/>
      <c r="T379" s="1058"/>
      <c r="U379" s="1058"/>
      <c r="V379" s="1058"/>
      <c r="AA379" s="1022"/>
      <c r="AB379" s="1022"/>
    </row>
    <row r="380" spans="6:28" ht="11.25" customHeight="1" x14ac:dyDescent="0.2">
      <c r="F380" s="1023"/>
      <c r="G380" s="1023"/>
      <c r="H380" s="1022"/>
      <c r="L380" s="1022"/>
      <c r="M380" s="1022"/>
      <c r="S380" s="1058"/>
      <c r="T380" s="1058"/>
      <c r="U380" s="1058"/>
      <c r="V380" s="1058"/>
      <c r="AA380" s="1022"/>
      <c r="AB380" s="1022"/>
    </row>
    <row r="381" spans="6:28" ht="11.25" customHeight="1" x14ac:dyDescent="0.2">
      <c r="F381" s="1023"/>
      <c r="G381" s="1023"/>
      <c r="H381" s="1022"/>
      <c r="L381" s="1022"/>
      <c r="M381" s="1022"/>
      <c r="S381" s="1058"/>
      <c r="T381" s="1058"/>
      <c r="U381" s="1058"/>
      <c r="V381" s="1058"/>
      <c r="AA381" s="1022"/>
      <c r="AB381" s="1022"/>
    </row>
    <row r="382" spans="6:28" ht="11.25" customHeight="1" x14ac:dyDescent="0.2">
      <c r="F382" s="1023"/>
      <c r="G382" s="1023"/>
      <c r="H382" s="1022"/>
      <c r="L382" s="1022"/>
      <c r="M382" s="1022"/>
      <c r="S382" s="1058"/>
      <c r="T382" s="1058"/>
      <c r="U382" s="1058"/>
      <c r="V382" s="1058"/>
      <c r="AA382" s="1022"/>
      <c r="AB382" s="1022"/>
    </row>
    <row r="383" spans="6:28" ht="11.25" customHeight="1" x14ac:dyDescent="0.2">
      <c r="F383" s="1023"/>
      <c r="G383" s="1023"/>
      <c r="H383" s="1022"/>
      <c r="L383" s="1022"/>
      <c r="M383" s="1022"/>
      <c r="S383" s="1058"/>
      <c r="T383" s="1058"/>
      <c r="U383" s="1058"/>
      <c r="V383" s="1058"/>
      <c r="AA383" s="1022"/>
      <c r="AB383" s="1022"/>
    </row>
    <row r="384" spans="6:28" ht="11.25" customHeight="1" x14ac:dyDescent="0.2">
      <c r="F384" s="1023"/>
      <c r="G384" s="1023"/>
      <c r="H384" s="1022"/>
      <c r="L384" s="1022"/>
      <c r="M384" s="1022"/>
      <c r="S384" s="1058"/>
      <c r="T384" s="1058"/>
      <c r="U384" s="1058"/>
      <c r="V384" s="1058"/>
      <c r="AA384" s="1022"/>
      <c r="AB384" s="1022"/>
    </row>
    <row r="385" spans="6:28" ht="11.25" customHeight="1" x14ac:dyDescent="0.2">
      <c r="F385" s="1023"/>
      <c r="G385" s="1023"/>
      <c r="H385" s="1022"/>
      <c r="L385" s="1022"/>
      <c r="M385" s="1022"/>
      <c r="S385" s="1058"/>
      <c r="T385" s="1058"/>
      <c r="U385" s="1058"/>
      <c r="V385" s="1058"/>
      <c r="AA385" s="1022"/>
      <c r="AB385" s="1022"/>
    </row>
    <row r="386" spans="6:28" ht="11.25" customHeight="1" x14ac:dyDescent="0.2">
      <c r="F386" s="1023"/>
      <c r="G386" s="1023"/>
      <c r="H386" s="1022"/>
      <c r="L386" s="1022"/>
      <c r="M386" s="1022"/>
      <c r="S386" s="1058"/>
      <c r="T386" s="1058"/>
      <c r="U386" s="1058"/>
      <c r="V386" s="1058"/>
      <c r="AA386" s="1022"/>
      <c r="AB386" s="1022"/>
    </row>
    <row r="387" spans="6:28" ht="11.25" customHeight="1" x14ac:dyDescent="0.2">
      <c r="F387" s="1023"/>
      <c r="G387" s="1023"/>
      <c r="H387" s="1022"/>
      <c r="L387" s="1022"/>
      <c r="M387" s="1022"/>
      <c r="S387" s="1058"/>
      <c r="T387" s="1058"/>
      <c r="U387" s="1058"/>
      <c r="V387" s="1058"/>
      <c r="AA387" s="1022"/>
      <c r="AB387" s="1022"/>
    </row>
    <row r="388" spans="6:28" ht="11.25" customHeight="1" x14ac:dyDescent="0.2">
      <c r="F388" s="1023"/>
      <c r="G388" s="1023"/>
      <c r="H388" s="1022"/>
      <c r="L388" s="1022"/>
      <c r="M388" s="1022"/>
      <c r="S388" s="1058"/>
      <c r="T388" s="1058"/>
      <c r="U388" s="1058"/>
      <c r="V388" s="1058"/>
      <c r="AA388" s="1022"/>
      <c r="AB388" s="1022"/>
    </row>
    <row r="389" spans="6:28" ht="11.25" customHeight="1" x14ac:dyDescent="0.2">
      <c r="F389" s="1023"/>
      <c r="G389" s="1023"/>
      <c r="H389" s="1022"/>
      <c r="L389" s="1022"/>
      <c r="M389" s="1022"/>
      <c r="S389" s="1058"/>
      <c r="T389" s="1058"/>
      <c r="U389" s="1058"/>
      <c r="V389" s="1058"/>
      <c r="AA389" s="1022"/>
      <c r="AB389" s="1022"/>
    </row>
    <row r="390" spans="6:28" ht="11.25" customHeight="1" x14ac:dyDescent="0.2">
      <c r="F390" s="1023"/>
      <c r="G390" s="1023"/>
      <c r="H390" s="1022"/>
      <c r="L390" s="1022"/>
      <c r="M390" s="1022"/>
      <c r="S390" s="1058"/>
      <c r="T390" s="1058"/>
      <c r="U390" s="1058"/>
      <c r="V390" s="1058"/>
      <c r="AA390" s="1022"/>
      <c r="AB390" s="1022"/>
    </row>
    <row r="391" spans="6:28" ht="11.25" customHeight="1" x14ac:dyDescent="0.2">
      <c r="F391" s="1023"/>
      <c r="G391" s="1023"/>
      <c r="H391" s="1022"/>
      <c r="L391" s="1022"/>
      <c r="M391" s="1022"/>
      <c r="S391" s="1058"/>
      <c r="T391" s="1058"/>
      <c r="U391" s="1058"/>
      <c r="V391" s="1058"/>
      <c r="AA391" s="1022"/>
      <c r="AB391" s="1022"/>
    </row>
    <row r="392" spans="6:28" ht="11.25" customHeight="1" x14ac:dyDescent="0.2">
      <c r="F392" s="1023"/>
      <c r="G392" s="1023"/>
      <c r="H392" s="1022"/>
      <c r="L392" s="1022"/>
      <c r="M392" s="1022"/>
      <c r="S392" s="1058"/>
      <c r="T392" s="1058"/>
      <c r="U392" s="1058"/>
      <c r="V392" s="1058"/>
      <c r="AA392" s="1022"/>
      <c r="AB392" s="1022"/>
    </row>
    <row r="393" spans="6:28" ht="11.25" customHeight="1" x14ac:dyDescent="0.2">
      <c r="F393" s="1023"/>
      <c r="G393" s="1023"/>
      <c r="H393" s="1022"/>
      <c r="L393" s="1022"/>
      <c r="M393" s="1022"/>
      <c r="S393" s="1058"/>
      <c r="T393" s="1058"/>
      <c r="U393" s="1058"/>
      <c r="V393" s="1058"/>
      <c r="AA393" s="1022"/>
      <c r="AB393" s="1022"/>
    </row>
    <row r="394" spans="6:28" ht="11.25" customHeight="1" x14ac:dyDescent="0.2">
      <c r="F394" s="1023"/>
      <c r="G394" s="1023"/>
      <c r="H394" s="1022"/>
      <c r="L394" s="1022"/>
      <c r="M394" s="1022"/>
      <c r="S394" s="1058"/>
      <c r="T394" s="1058"/>
      <c r="U394" s="1058"/>
      <c r="V394" s="1058"/>
      <c r="AA394" s="1022"/>
      <c r="AB394" s="1022"/>
    </row>
    <row r="395" spans="6:28" ht="11.25" customHeight="1" x14ac:dyDescent="0.2">
      <c r="F395" s="1023"/>
      <c r="G395" s="1023"/>
      <c r="H395" s="1022"/>
      <c r="L395" s="1022"/>
      <c r="M395" s="1022"/>
      <c r="S395" s="1058"/>
      <c r="T395" s="1058"/>
      <c r="U395" s="1058"/>
      <c r="V395" s="1058"/>
      <c r="AA395" s="1022"/>
      <c r="AB395" s="1022"/>
    </row>
    <row r="396" spans="6:28" ht="11.25" customHeight="1" x14ac:dyDescent="0.2">
      <c r="F396" s="1023"/>
      <c r="G396" s="1023"/>
      <c r="H396" s="1022"/>
      <c r="L396" s="1022"/>
      <c r="M396" s="1022"/>
      <c r="S396" s="1058"/>
      <c r="T396" s="1058"/>
      <c r="U396" s="1058"/>
      <c r="V396" s="1058"/>
      <c r="AA396" s="1022"/>
      <c r="AB396" s="1022"/>
    </row>
    <row r="397" spans="6:28" ht="11.25" customHeight="1" x14ac:dyDescent="0.2">
      <c r="F397" s="1023"/>
      <c r="G397" s="1023"/>
      <c r="H397" s="1022"/>
      <c r="L397" s="1022"/>
      <c r="M397" s="1022"/>
      <c r="S397" s="1058"/>
      <c r="T397" s="1058"/>
      <c r="U397" s="1058"/>
      <c r="V397" s="1058"/>
      <c r="AA397" s="1022"/>
      <c r="AB397" s="1022"/>
    </row>
    <row r="398" spans="6:28" ht="11.25" customHeight="1" x14ac:dyDescent="0.2">
      <c r="F398" s="1023"/>
      <c r="G398" s="1023"/>
      <c r="H398" s="1022"/>
      <c r="L398" s="1022"/>
      <c r="M398" s="1022"/>
      <c r="S398" s="1058"/>
      <c r="T398" s="1058"/>
      <c r="U398" s="1058"/>
      <c r="V398" s="1058"/>
      <c r="AA398" s="1022"/>
      <c r="AB398" s="1022"/>
    </row>
    <row r="399" spans="6:28" ht="11.25" customHeight="1" x14ac:dyDescent="0.2">
      <c r="F399" s="1023"/>
      <c r="G399" s="1023"/>
      <c r="H399" s="1022"/>
      <c r="L399" s="1022"/>
      <c r="M399" s="1022"/>
      <c r="S399" s="1058"/>
      <c r="T399" s="1058"/>
      <c r="U399" s="1058"/>
      <c r="V399" s="1058"/>
      <c r="AA399" s="1022"/>
      <c r="AB399" s="1022"/>
    </row>
    <row r="400" spans="6:28" ht="11.25" customHeight="1" x14ac:dyDescent="0.2">
      <c r="F400" s="1023"/>
      <c r="G400" s="1023"/>
      <c r="H400" s="1022"/>
      <c r="L400" s="1022"/>
      <c r="M400" s="1022"/>
      <c r="S400" s="1058"/>
      <c r="T400" s="1058"/>
      <c r="U400" s="1058"/>
      <c r="V400" s="1058"/>
      <c r="AA400" s="1022"/>
      <c r="AB400" s="1022"/>
    </row>
    <row r="401" spans="6:28" ht="11.25" customHeight="1" x14ac:dyDescent="0.2">
      <c r="F401" s="1023"/>
      <c r="G401" s="1023"/>
      <c r="H401" s="1022"/>
      <c r="L401" s="1022"/>
      <c r="M401" s="1022"/>
      <c r="S401" s="1058"/>
      <c r="T401" s="1058"/>
      <c r="U401" s="1058"/>
      <c r="V401" s="1058"/>
      <c r="AA401" s="1022"/>
      <c r="AB401" s="1022"/>
    </row>
    <row r="402" spans="6:28" ht="11.25" customHeight="1" x14ac:dyDescent="0.2">
      <c r="F402" s="1023"/>
      <c r="G402" s="1023"/>
      <c r="H402" s="1022"/>
      <c r="L402" s="1022"/>
      <c r="M402" s="1022"/>
      <c r="S402" s="1058"/>
      <c r="T402" s="1058"/>
      <c r="U402" s="1058"/>
      <c r="V402" s="1058"/>
      <c r="AA402" s="1022"/>
      <c r="AB402" s="1022"/>
    </row>
    <row r="403" spans="6:28" ht="11.25" customHeight="1" x14ac:dyDescent="0.2">
      <c r="F403" s="1023"/>
      <c r="G403" s="1023"/>
      <c r="H403" s="1022"/>
      <c r="L403" s="1022"/>
      <c r="M403" s="1022"/>
      <c r="S403" s="1058"/>
      <c r="T403" s="1058"/>
      <c r="U403" s="1058"/>
      <c r="V403" s="1058"/>
      <c r="AA403" s="1022"/>
      <c r="AB403" s="1022"/>
    </row>
    <row r="404" spans="6:28" ht="11.25" customHeight="1" x14ac:dyDescent="0.2">
      <c r="F404" s="1023"/>
      <c r="G404" s="1023"/>
      <c r="H404" s="1022"/>
      <c r="L404" s="1022"/>
      <c r="M404" s="1022"/>
      <c r="S404" s="1058"/>
      <c r="T404" s="1058"/>
      <c r="U404" s="1058"/>
      <c r="V404" s="1058"/>
      <c r="AA404" s="1022"/>
      <c r="AB404" s="1022"/>
    </row>
    <row r="405" spans="6:28" ht="11.25" customHeight="1" x14ac:dyDescent="0.2">
      <c r="F405" s="1023"/>
      <c r="G405" s="1023"/>
      <c r="H405" s="1022"/>
      <c r="L405" s="1022"/>
      <c r="M405" s="1022"/>
      <c r="S405" s="1058"/>
      <c r="T405" s="1058"/>
      <c r="U405" s="1058"/>
      <c r="V405" s="1058"/>
      <c r="AA405" s="1022"/>
      <c r="AB405" s="1022"/>
    </row>
    <row r="406" spans="6:28" ht="11.25" customHeight="1" x14ac:dyDescent="0.2">
      <c r="F406" s="1023"/>
      <c r="G406" s="1023"/>
      <c r="H406" s="1022"/>
      <c r="L406" s="1022"/>
      <c r="M406" s="1022"/>
      <c r="S406" s="1058"/>
      <c r="T406" s="1058"/>
      <c r="U406" s="1058"/>
      <c r="V406" s="1058"/>
      <c r="AA406" s="1022"/>
      <c r="AB406" s="1022"/>
    </row>
    <row r="407" spans="6:28" ht="11.25" customHeight="1" x14ac:dyDescent="0.2">
      <c r="F407" s="1023"/>
      <c r="G407" s="1023"/>
      <c r="H407" s="1022"/>
      <c r="L407" s="1022"/>
      <c r="M407" s="1022"/>
      <c r="S407" s="1058"/>
      <c r="T407" s="1058"/>
      <c r="U407" s="1058"/>
      <c r="V407" s="1058"/>
      <c r="AA407" s="1022"/>
      <c r="AB407" s="1022"/>
    </row>
    <row r="408" spans="6:28" ht="11.25" customHeight="1" x14ac:dyDescent="0.2">
      <c r="F408" s="1023"/>
      <c r="G408" s="1023"/>
      <c r="H408" s="1022"/>
      <c r="L408" s="1022"/>
      <c r="M408" s="1022"/>
      <c r="S408" s="1058"/>
      <c r="T408" s="1058"/>
      <c r="U408" s="1058"/>
      <c r="V408" s="1058"/>
      <c r="AA408" s="1022"/>
      <c r="AB408" s="1022"/>
    </row>
    <row r="409" spans="6:28" ht="11.25" customHeight="1" x14ac:dyDescent="0.2">
      <c r="F409" s="1023"/>
      <c r="G409" s="1023"/>
      <c r="H409" s="1022"/>
      <c r="L409" s="1022"/>
      <c r="M409" s="1022"/>
      <c r="S409" s="1058"/>
      <c r="T409" s="1058"/>
      <c r="U409" s="1058"/>
      <c r="V409" s="1058"/>
      <c r="AA409" s="1022"/>
      <c r="AB409" s="1022"/>
    </row>
    <row r="410" spans="6:28" ht="11.25" customHeight="1" x14ac:dyDescent="0.2">
      <c r="F410" s="1023"/>
      <c r="G410" s="1023"/>
      <c r="H410" s="1022"/>
      <c r="L410" s="1022"/>
      <c r="M410" s="1022"/>
      <c r="S410" s="1058"/>
      <c r="T410" s="1058"/>
      <c r="U410" s="1058"/>
      <c r="V410" s="1058"/>
      <c r="AA410" s="1022"/>
      <c r="AB410" s="1022"/>
    </row>
    <row r="411" spans="6:28" ht="11.25" customHeight="1" x14ac:dyDescent="0.2">
      <c r="F411" s="1023"/>
      <c r="G411" s="1023"/>
      <c r="H411" s="1022"/>
      <c r="L411" s="1022"/>
      <c r="M411" s="1022"/>
      <c r="S411" s="1058"/>
      <c r="T411" s="1058"/>
      <c r="U411" s="1058"/>
      <c r="V411" s="1058"/>
      <c r="AA411" s="1022"/>
      <c r="AB411" s="1022"/>
    </row>
    <row r="412" spans="6:28" ht="11.25" customHeight="1" x14ac:dyDescent="0.2">
      <c r="F412" s="1023"/>
      <c r="G412" s="1023"/>
      <c r="H412" s="1022"/>
      <c r="L412" s="1022"/>
      <c r="M412" s="1022"/>
      <c r="S412" s="1058"/>
      <c r="T412" s="1058"/>
      <c r="U412" s="1058"/>
      <c r="V412" s="1058"/>
      <c r="AA412" s="1022"/>
      <c r="AB412" s="1022"/>
    </row>
    <row r="413" spans="6:28" ht="11.25" customHeight="1" x14ac:dyDescent="0.2">
      <c r="F413" s="1023"/>
      <c r="G413" s="1023"/>
      <c r="H413" s="1022"/>
      <c r="L413" s="1022"/>
      <c r="M413" s="1022"/>
      <c r="S413" s="1058"/>
      <c r="T413" s="1058"/>
      <c r="U413" s="1058"/>
      <c r="V413" s="1058"/>
      <c r="AA413" s="1022"/>
      <c r="AB413" s="1022"/>
    </row>
    <row r="414" spans="6:28" ht="11.25" customHeight="1" x14ac:dyDescent="0.2">
      <c r="F414" s="1023"/>
      <c r="G414" s="1023"/>
      <c r="H414" s="1022"/>
      <c r="L414" s="1022"/>
      <c r="M414" s="1022"/>
      <c r="S414" s="1058"/>
      <c r="T414" s="1058"/>
      <c r="U414" s="1058"/>
      <c r="V414" s="1058"/>
      <c r="AA414" s="1022"/>
      <c r="AB414" s="1022"/>
    </row>
    <row r="415" spans="6:28" ht="11.25" customHeight="1" x14ac:dyDescent="0.2">
      <c r="F415" s="1023"/>
      <c r="G415" s="1023"/>
      <c r="H415" s="1022"/>
      <c r="L415" s="1022"/>
      <c r="M415" s="1022"/>
      <c r="S415" s="1058"/>
      <c r="T415" s="1058"/>
      <c r="U415" s="1058"/>
      <c r="V415" s="1058"/>
      <c r="AA415" s="1022"/>
      <c r="AB415" s="1022"/>
    </row>
    <row r="416" spans="6:28" ht="11.25" customHeight="1" x14ac:dyDescent="0.2">
      <c r="F416" s="1023"/>
      <c r="G416" s="1023"/>
      <c r="H416" s="1022"/>
      <c r="L416" s="1022"/>
      <c r="M416" s="1022"/>
      <c r="S416" s="1058"/>
      <c r="T416" s="1058"/>
      <c r="U416" s="1058"/>
      <c r="V416" s="1058"/>
      <c r="AA416" s="1022"/>
      <c r="AB416" s="1022"/>
    </row>
    <row r="417" spans="6:28" ht="11.25" customHeight="1" x14ac:dyDescent="0.2">
      <c r="F417" s="1023"/>
      <c r="G417" s="1023"/>
      <c r="H417" s="1022"/>
      <c r="L417" s="1022"/>
      <c r="M417" s="1022"/>
      <c r="S417" s="1058"/>
      <c r="T417" s="1058"/>
      <c r="U417" s="1058"/>
      <c r="V417" s="1058"/>
      <c r="AA417" s="1022"/>
      <c r="AB417" s="1022"/>
    </row>
    <row r="418" spans="6:28" ht="11.25" customHeight="1" x14ac:dyDescent="0.2">
      <c r="F418" s="1023"/>
      <c r="G418" s="1023"/>
      <c r="H418" s="1022"/>
      <c r="L418" s="1022"/>
      <c r="M418" s="1022"/>
      <c r="S418" s="1058"/>
      <c r="T418" s="1058"/>
      <c r="U418" s="1058"/>
      <c r="V418" s="1058"/>
      <c r="AA418" s="1022"/>
      <c r="AB418" s="1022"/>
    </row>
    <row r="419" spans="6:28" ht="11.25" customHeight="1" x14ac:dyDescent="0.2">
      <c r="F419" s="1023"/>
      <c r="G419" s="1023"/>
      <c r="H419" s="1022"/>
      <c r="L419" s="1022"/>
      <c r="M419" s="1022"/>
      <c r="S419" s="1058"/>
      <c r="T419" s="1058"/>
      <c r="U419" s="1058"/>
      <c r="V419" s="1058"/>
      <c r="AA419" s="1022"/>
      <c r="AB419" s="1022"/>
    </row>
    <row r="420" spans="6:28" ht="11.25" customHeight="1" x14ac:dyDescent="0.2">
      <c r="F420" s="1023"/>
      <c r="G420" s="1023"/>
      <c r="H420" s="1022"/>
      <c r="L420" s="1022"/>
      <c r="M420" s="1022"/>
      <c r="S420" s="1058"/>
      <c r="T420" s="1058"/>
      <c r="U420" s="1058"/>
      <c r="V420" s="1058"/>
      <c r="AA420" s="1022"/>
      <c r="AB420" s="1022"/>
    </row>
    <row r="421" spans="6:28" ht="11.25" customHeight="1" x14ac:dyDescent="0.2">
      <c r="F421" s="1023"/>
      <c r="G421" s="1023"/>
      <c r="H421" s="1022"/>
      <c r="L421" s="1022"/>
      <c r="M421" s="1022"/>
      <c r="S421" s="1058"/>
      <c r="T421" s="1058"/>
      <c r="U421" s="1058"/>
      <c r="V421" s="1058"/>
      <c r="AA421" s="1022"/>
      <c r="AB421" s="1022"/>
    </row>
    <row r="422" spans="6:28" ht="11.25" customHeight="1" x14ac:dyDescent="0.2">
      <c r="F422" s="1023"/>
      <c r="G422" s="1023"/>
      <c r="H422" s="1022"/>
      <c r="L422" s="1022"/>
      <c r="M422" s="1022"/>
      <c r="S422" s="1058"/>
      <c r="T422" s="1058"/>
      <c r="U422" s="1058"/>
      <c r="V422" s="1058"/>
      <c r="AA422" s="1022"/>
      <c r="AB422" s="1022"/>
    </row>
    <row r="423" spans="6:28" ht="11.25" customHeight="1" x14ac:dyDescent="0.2">
      <c r="F423" s="1023"/>
      <c r="G423" s="1023"/>
      <c r="H423" s="1022"/>
      <c r="L423" s="1022"/>
      <c r="M423" s="1022"/>
      <c r="S423" s="1058"/>
      <c r="T423" s="1058"/>
      <c r="U423" s="1058"/>
      <c r="V423" s="1058"/>
      <c r="AA423" s="1022"/>
      <c r="AB423" s="1022"/>
    </row>
    <row r="424" spans="6:28" ht="11.25" customHeight="1" x14ac:dyDescent="0.2">
      <c r="F424" s="1023"/>
      <c r="G424" s="1023"/>
      <c r="H424" s="1022"/>
      <c r="L424" s="1022"/>
      <c r="M424" s="1022"/>
      <c r="S424" s="1058"/>
      <c r="T424" s="1058"/>
      <c r="U424" s="1058"/>
      <c r="V424" s="1058"/>
      <c r="AA424" s="1022"/>
      <c r="AB424" s="1022"/>
    </row>
    <row r="425" spans="6:28" ht="11.25" customHeight="1" x14ac:dyDescent="0.2">
      <c r="F425" s="1023"/>
      <c r="G425" s="1023"/>
      <c r="H425" s="1022"/>
      <c r="L425" s="1022"/>
      <c r="M425" s="1022"/>
      <c r="S425" s="1058"/>
      <c r="T425" s="1058"/>
      <c r="U425" s="1058"/>
      <c r="V425" s="1058"/>
      <c r="AA425" s="1022"/>
      <c r="AB425" s="1022"/>
    </row>
    <row r="426" spans="6:28" ht="11.25" customHeight="1" x14ac:dyDescent="0.2">
      <c r="F426" s="1023"/>
      <c r="G426" s="1023"/>
      <c r="H426" s="1022"/>
      <c r="L426" s="1022"/>
      <c r="M426" s="1022"/>
      <c r="S426" s="1058"/>
      <c r="T426" s="1058"/>
      <c r="U426" s="1058"/>
      <c r="V426" s="1058"/>
      <c r="AA426" s="1022"/>
      <c r="AB426" s="1022"/>
    </row>
    <row r="427" spans="6:28" ht="11.25" customHeight="1" x14ac:dyDescent="0.2">
      <c r="F427" s="1023"/>
      <c r="G427" s="1023"/>
      <c r="H427" s="1022"/>
      <c r="L427" s="1022"/>
      <c r="M427" s="1022"/>
      <c r="S427" s="1058"/>
      <c r="T427" s="1058"/>
      <c r="U427" s="1058"/>
      <c r="V427" s="1058"/>
      <c r="AA427" s="1022"/>
      <c r="AB427" s="1022"/>
    </row>
    <row r="428" spans="6:28" ht="11.25" customHeight="1" x14ac:dyDescent="0.2">
      <c r="F428" s="1023"/>
      <c r="G428" s="1023"/>
      <c r="H428" s="1022"/>
      <c r="L428" s="1022"/>
      <c r="M428" s="1022"/>
      <c r="S428" s="1058"/>
      <c r="T428" s="1058"/>
      <c r="U428" s="1058"/>
      <c r="V428" s="1058"/>
      <c r="AA428" s="1022"/>
      <c r="AB428" s="1022"/>
    </row>
    <row r="429" spans="6:28" ht="11.25" customHeight="1" x14ac:dyDescent="0.2">
      <c r="F429" s="1023"/>
      <c r="G429" s="1023"/>
      <c r="H429" s="1022"/>
      <c r="L429" s="1022"/>
      <c r="M429" s="1022"/>
      <c r="S429" s="1058"/>
      <c r="T429" s="1058"/>
      <c r="U429" s="1058"/>
      <c r="V429" s="1058"/>
      <c r="AA429" s="1022"/>
      <c r="AB429" s="1022"/>
    </row>
    <row r="430" spans="6:28" ht="11.25" customHeight="1" x14ac:dyDescent="0.2">
      <c r="F430" s="1023"/>
      <c r="G430" s="1023"/>
      <c r="H430" s="1022"/>
      <c r="L430" s="1022"/>
      <c r="M430" s="1022"/>
      <c r="S430" s="1058"/>
      <c r="T430" s="1058"/>
      <c r="U430" s="1058"/>
      <c r="V430" s="1058"/>
      <c r="AA430" s="1022"/>
      <c r="AB430" s="1022"/>
    </row>
    <row r="431" spans="6:28" ht="11.25" customHeight="1" x14ac:dyDescent="0.2">
      <c r="F431" s="1023"/>
      <c r="G431" s="1023"/>
      <c r="H431" s="1022"/>
      <c r="L431" s="1022"/>
      <c r="M431" s="1022"/>
      <c r="S431" s="1058"/>
      <c r="T431" s="1058"/>
      <c r="U431" s="1058"/>
      <c r="V431" s="1058"/>
      <c r="AA431" s="1022"/>
      <c r="AB431" s="1022"/>
    </row>
    <row r="432" spans="6:28" ht="11.25" customHeight="1" x14ac:dyDescent="0.2">
      <c r="F432" s="1023"/>
      <c r="G432" s="1023"/>
      <c r="H432" s="1022"/>
      <c r="L432" s="1022"/>
      <c r="M432" s="1022"/>
      <c r="S432" s="1058"/>
      <c r="T432" s="1058"/>
      <c r="U432" s="1058"/>
      <c r="V432" s="1058"/>
      <c r="AA432" s="1022"/>
      <c r="AB432" s="1022"/>
    </row>
    <row r="433" spans="6:28" ht="11.25" customHeight="1" x14ac:dyDescent="0.2">
      <c r="F433" s="1023"/>
      <c r="G433" s="1023"/>
      <c r="H433" s="1022"/>
      <c r="L433" s="1022"/>
      <c r="M433" s="1022"/>
      <c r="S433" s="1058"/>
      <c r="T433" s="1058"/>
      <c r="U433" s="1058"/>
      <c r="V433" s="1058"/>
      <c r="AA433" s="1022"/>
      <c r="AB433" s="1022"/>
    </row>
    <row r="434" spans="6:28" ht="11.25" customHeight="1" x14ac:dyDescent="0.2">
      <c r="F434" s="1023"/>
      <c r="G434" s="1023"/>
      <c r="H434" s="1022"/>
      <c r="L434" s="1022"/>
      <c r="M434" s="1022"/>
      <c r="S434" s="1058"/>
      <c r="T434" s="1058"/>
      <c r="U434" s="1058"/>
      <c r="V434" s="1058"/>
      <c r="AA434" s="1022"/>
      <c r="AB434" s="1022"/>
    </row>
    <row r="435" spans="6:28" ht="11.25" customHeight="1" x14ac:dyDescent="0.2">
      <c r="F435" s="1023"/>
      <c r="G435" s="1023"/>
      <c r="H435" s="1022"/>
      <c r="L435" s="1022"/>
      <c r="M435" s="1022"/>
      <c r="S435" s="1058"/>
      <c r="T435" s="1058"/>
      <c r="U435" s="1058"/>
      <c r="V435" s="1058"/>
      <c r="AA435" s="1022"/>
      <c r="AB435" s="1022"/>
    </row>
    <row r="436" spans="6:28" ht="11.25" customHeight="1" x14ac:dyDescent="0.2">
      <c r="F436" s="1023"/>
      <c r="G436" s="1023"/>
      <c r="H436" s="1022"/>
      <c r="L436" s="1022"/>
      <c r="M436" s="1022"/>
      <c r="S436" s="1058"/>
      <c r="T436" s="1058"/>
      <c r="U436" s="1058"/>
      <c r="V436" s="1058"/>
      <c r="AA436" s="1022"/>
      <c r="AB436" s="1022"/>
    </row>
    <row r="437" spans="6:28" ht="11.25" customHeight="1" x14ac:dyDescent="0.2">
      <c r="F437" s="1023"/>
      <c r="G437" s="1023"/>
      <c r="H437" s="1022"/>
      <c r="L437" s="1022"/>
      <c r="M437" s="1022"/>
      <c r="S437" s="1058"/>
      <c r="T437" s="1058"/>
      <c r="U437" s="1058"/>
      <c r="V437" s="1058"/>
      <c r="AA437" s="1022"/>
      <c r="AB437" s="1022"/>
    </row>
    <row r="438" spans="6:28" ht="11.25" customHeight="1" x14ac:dyDescent="0.2">
      <c r="F438" s="1023"/>
      <c r="G438" s="1023"/>
      <c r="H438" s="1022"/>
      <c r="L438" s="1022"/>
      <c r="M438" s="1022"/>
      <c r="S438" s="1058"/>
      <c r="T438" s="1058"/>
      <c r="U438" s="1058"/>
      <c r="V438" s="1058"/>
      <c r="AA438" s="1022"/>
      <c r="AB438" s="1022"/>
    </row>
    <row r="439" spans="6:28" ht="11.25" customHeight="1" x14ac:dyDescent="0.2">
      <c r="F439" s="1023"/>
      <c r="G439" s="1023"/>
      <c r="H439" s="1022"/>
      <c r="L439" s="1022"/>
      <c r="M439" s="1022"/>
      <c r="S439" s="1058"/>
      <c r="T439" s="1058"/>
      <c r="U439" s="1058"/>
      <c r="V439" s="1058"/>
      <c r="AA439" s="1022"/>
      <c r="AB439" s="1022"/>
    </row>
    <row r="440" spans="6:28" ht="11.25" customHeight="1" x14ac:dyDescent="0.2">
      <c r="F440" s="1023"/>
      <c r="G440" s="1023"/>
      <c r="H440" s="1022"/>
      <c r="L440" s="1022"/>
      <c r="M440" s="1022"/>
      <c r="S440" s="1058"/>
      <c r="T440" s="1058"/>
      <c r="U440" s="1058"/>
      <c r="V440" s="1058"/>
      <c r="AA440" s="1022"/>
      <c r="AB440" s="1022"/>
    </row>
    <row r="441" spans="6:28" ht="11.25" customHeight="1" x14ac:dyDescent="0.2">
      <c r="F441" s="1023"/>
      <c r="G441" s="1023"/>
      <c r="H441" s="1022"/>
      <c r="L441" s="1022"/>
      <c r="M441" s="1022"/>
      <c r="S441" s="1058"/>
      <c r="T441" s="1058"/>
      <c r="U441" s="1058"/>
      <c r="V441" s="1058"/>
      <c r="AA441" s="1022"/>
      <c r="AB441" s="1022"/>
    </row>
    <row r="442" spans="6:28" ht="11.25" customHeight="1" x14ac:dyDescent="0.2">
      <c r="F442" s="1023"/>
      <c r="G442" s="1023"/>
      <c r="H442" s="1022"/>
      <c r="L442" s="1022"/>
      <c r="M442" s="1022"/>
      <c r="S442" s="1058"/>
      <c r="T442" s="1058"/>
      <c r="U442" s="1058"/>
      <c r="V442" s="1058"/>
      <c r="AA442" s="1022"/>
      <c r="AB442" s="1022"/>
    </row>
    <row r="443" spans="6:28" ht="11.25" customHeight="1" x14ac:dyDescent="0.2">
      <c r="F443" s="1023"/>
      <c r="G443" s="1023"/>
      <c r="H443" s="1022"/>
      <c r="L443" s="1022"/>
      <c r="M443" s="1022"/>
      <c r="S443" s="1058"/>
      <c r="T443" s="1058"/>
      <c r="U443" s="1058"/>
      <c r="V443" s="1058"/>
      <c r="AA443" s="1022"/>
      <c r="AB443" s="1022"/>
    </row>
    <row r="444" spans="6:28" ht="11.25" customHeight="1" x14ac:dyDescent="0.2">
      <c r="F444" s="1023"/>
      <c r="G444" s="1023"/>
      <c r="H444" s="1022"/>
      <c r="L444" s="1022"/>
      <c r="M444" s="1022"/>
      <c r="S444" s="1058"/>
      <c r="T444" s="1058"/>
      <c r="U444" s="1058"/>
      <c r="V444" s="1058"/>
      <c r="AA444" s="1022"/>
      <c r="AB444" s="1022"/>
    </row>
    <row r="445" spans="6:28" ht="11.25" customHeight="1" x14ac:dyDescent="0.2">
      <c r="F445" s="1023"/>
      <c r="G445" s="1023"/>
      <c r="H445" s="1022"/>
      <c r="L445" s="1022"/>
      <c r="M445" s="1022"/>
      <c r="S445" s="1058"/>
      <c r="T445" s="1058"/>
      <c r="U445" s="1058"/>
      <c r="V445" s="1058"/>
      <c r="AA445" s="1022"/>
      <c r="AB445" s="1022"/>
    </row>
    <row r="446" spans="6:28" ht="11.25" customHeight="1" x14ac:dyDescent="0.2">
      <c r="F446" s="1023"/>
      <c r="G446" s="1023"/>
      <c r="H446" s="1022"/>
      <c r="L446" s="1022"/>
      <c r="M446" s="1022"/>
      <c r="S446" s="1058"/>
      <c r="T446" s="1058"/>
      <c r="U446" s="1058"/>
      <c r="V446" s="1058"/>
      <c r="AA446" s="1022"/>
      <c r="AB446" s="1022"/>
    </row>
    <row r="447" spans="6:28" ht="11.25" customHeight="1" x14ac:dyDescent="0.2">
      <c r="F447" s="1023"/>
      <c r="G447" s="1023"/>
      <c r="H447" s="1022"/>
      <c r="L447" s="1022"/>
      <c r="M447" s="1022"/>
      <c r="S447" s="1058"/>
      <c r="T447" s="1058"/>
      <c r="U447" s="1058"/>
      <c r="V447" s="1058"/>
      <c r="AA447" s="1022"/>
      <c r="AB447" s="1022"/>
    </row>
    <row r="448" spans="6:28" ht="11.25" customHeight="1" x14ac:dyDescent="0.2">
      <c r="F448" s="1023"/>
      <c r="G448" s="1023"/>
      <c r="H448" s="1022"/>
      <c r="L448" s="1022"/>
      <c r="M448" s="1022"/>
      <c r="S448" s="1058"/>
      <c r="T448" s="1058"/>
      <c r="U448" s="1058"/>
      <c r="V448" s="1058"/>
      <c r="AA448" s="1022"/>
      <c r="AB448" s="1022"/>
    </row>
    <row r="449" spans="6:28" ht="11.25" customHeight="1" x14ac:dyDescent="0.2">
      <c r="F449" s="1023"/>
      <c r="G449" s="1023"/>
      <c r="H449" s="1022"/>
      <c r="L449" s="1022"/>
      <c r="M449" s="1022"/>
      <c r="S449" s="1058"/>
      <c r="T449" s="1058"/>
      <c r="U449" s="1058"/>
      <c r="V449" s="1058"/>
      <c r="AA449" s="1022"/>
      <c r="AB449" s="1022"/>
    </row>
    <row r="450" spans="6:28" ht="11.25" customHeight="1" x14ac:dyDescent="0.2">
      <c r="F450" s="1023"/>
      <c r="G450" s="1023"/>
      <c r="H450" s="1022"/>
      <c r="L450" s="1022"/>
      <c r="M450" s="1022"/>
      <c r="S450" s="1058"/>
      <c r="T450" s="1058"/>
      <c r="U450" s="1058"/>
      <c r="V450" s="1058"/>
      <c r="AA450" s="1022"/>
      <c r="AB450" s="1022"/>
    </row>
    <row r="451" spans="6:28" ht="11.25" customHeight="1" x14ac:dyDescent="0.2">
      <c r="F451" s="1023"/>
      <c r="G451" s="1023"/>
      <c r="H451" s="1022"/>
      <c r="L451" s="1022"/>
      <c r="M451" s="1022"/>
      <c r="S451" s="1058"/>
      <c r="T451" s="1058"/>
      <c r="U451" s="1058"/>
      <c r="V451" s="1058"/>
      <c r="AA451" s="1022"/>
      <c r="AB451" s="1022"/>
    </row>
    <row r="452" spans="6:28" ht="11.25" customHeight="1" x14ac:dyDescent="0.2">
      <c r="F452" s="1023"/>
      <c r="G452" s="1023"/>
      <c r="H452" s="1022"/>
      <c r="L452" s="1022"/>
      <c r="M452" s="1022"/>
      <c r="S452" s="1058"/>
      <c r="T452" s="1058"/>
      <c r="U452" s="1058"/>
      <c r="V452" s="1058"/>
      <c r="AA452" s="1022"/>
      <c r="AB452" s="1022"/>
    </row>
    <row r="453" spans="6:28" ht="11.25" customHeight="1" x14ac:dyDescent="0.2">
      <c r="F453" s="1023"/>
      <c r="G453" s="1023"/>
      <c r="H453" s="1022"/>
      <c r="L453" s="1022"/>
      <c r="M453" s="1022"/>
      <c r="S453" s="1058"/>
      <c r="T453" s="1058"/>
      <c r="U453" s="1058"/>
      <c r="V453" s="1058"/>
      <c r="AA453" s="1022"/>
      <c r="AB453" s="1022"/>
    </row>
    <row r="454" spans="6:28" ht="11.25" customHeight="1" x14ac:dyDescent="0.2">
      <c r="F454" s="1023"/>
      <c r="G454" s="1023"/>
      <c r="H454" s="1022"/>
      <c r="L454" s="1022"/>
      <c r="M454" s="1022"/>
      <c r="S454" s="1058"/>
      <c r="T454" s="1058"/>
      <c r="U454" s="1058"/>
      <c r="V454" s="1058"/>
      <c r="AA454" s="1022"/>
      <c r="AB454" s="1022"/>
    </row>
    <row r="455" spans="6:28" ht="11.25" customHeight="1" x14ac:dyDescent="0.2">
      <c r="F455" s="1023"/>
      <c r="G455" s="1023"/>
      <c r="H455" s="1022"/>
      <c r="L455" s="1022"/>
      <c r="M455" s="1022"/>
      <c r="S455" s="1058"/>
      <c r="T455" s="1058"/>
      <c r="U455" s="1058"/>
      <c r="V455" s="1058"/>
      <c r="AA455" s="1022"/>
      <c r="AB455" s="1022"/>
    </row>
    <row r="456" spans="6:28" ht="11.25" customHeight="1" x14ac:dyDescent="0.2">
      <c r="F456" s="1023"/>
      <c r="G456" s="1023"/>
      <c r="H456" s="1022"/>
      <c r="L456" s="1022"/>
      <c r="M456" s="1022"/>
      <c r="S456" s="1058"/>
      <c r="T456" s="1058"/>
      <c r="U456" s="1058"/>
      <c r="V456" s="1058"/>
      <c r="AA456" s="1022"/>
      <c r="AB456" s="1022"/>
    </row>
    <row r="457" spans="6:28" ht="11.25" customHeight="1" x14ac:dyDescent="0.2">
      <c r="F457" s="1023"/>
      <c r="G457" s="1023"/>
      <c r="H457" s="1022"/>
      <c r="L457" s="1022"/>
      <c r="M457" s="1022"/>
      <c r="S457" s="1058"/>
      <c r="T457" s="1058"/>
      <c r="U457" s="1058"/>
      <c r="V457" s="1058"/>
      <c r="AA457" s="1022"/>
      <c r="AB457" s="1022"/>
    </row>
    <row r="458" spans="6:28" ht="11.25" customHeight="1" x14ac:dyDescent="0.2">
      <c r="F458" s="1023"/>
      <c r="G458" s="1023"/>
      <c r="H458" s="1022"/>
      <c r="L458" s="1022"/>
      <c r="M458" s="1022"/>
      <c r="S458" s="1058"/>
      <c r="T458" s="1058"/>
      <c r="U458" s="1058"/>
      <c r="V458" s="1058"/>
      <c r="AA458" s="1022"/>
      <c r="AB458" s="1022"/>
    </row>
    <row r="459" spans="6:28" ht="11.25" customHeight="1" x14ac:dyDescent="0.2">
      <c r="F459" s="1023"/>
      <c r="G459" s="1023"/>
      <c r="H459" s="1022"/>
      <c r="L459" s="1022"/>
      <c r="M459" s="1022"/>
      <c r="S459" s="1058"/>
      <c r="T459" s="1058"/>
      <c r="U459" s="1058"/>
      <c r="V459" s="1058"/>
      <c r="AA459" s="1022"/>
      <c r="AB459" s="1022"/>
    </row>
    <row r="460" spans="6:28" ht="11.25" customHeight="1" x14ac:dyDescent="0.2">
      <c r="F460" s="1023"/>
      <c r="G460" s="1023"/>
      <c r="H460" s="1022"/>
      <c r="L460" s="1022"/>
      <c r="M460" s="1022"/>
      <c r="S460" s="1058"/>
      <c r="T460" s="1058"/>
      <c r="U460" s="1058"/>
      <c r="V460" s="1058"/>
      <c r="AA460" s="1022"/>
      <c r="AB460" s="1022"/>
    </row>
    <row r="461" spans="6:28" ht="11.25" customHeight="1" x14ac:dyDescent="0.2">
      <c r="F461" s="1023"/>
      <c r="G461" s="1023"/>
      <c r="H461" s="1022"/>
      <c r="L461" s="1022"/>
      <c r="M461" s="1022"/>
      <c r="S461" s="1058"/>
      <c r="T461" s="1058"/>
      <c r="U461" s="1058"/>
      <c r="V461" s="1058"/>
      <c r="AA461" s="1022"/>
      <c r="AB461" s="1022"/>
    </row>
    <row r="462" spans="6:28" ht="11.25" customHeight="1" x14ac:dyDescent="0.2">
      <c r="F462" s="1023"/>
      <c r="G462" s="1023"/>
      <c r="H462" s="1022"/>
      <c r="L462" s="1022"/>
      <c r="M462" s="1022"/>
      <c r="S462" s="1058"/>
      <c r="T462" s="1058"/>
      <c r="U462" s="1058"/>
      <c r="V462" s="1058"/>
      <c r="AA462" s="1022"/>
      <c r="AB462" s="1022"/>
    </row>
    <row r="463" spans="6:28" ht="11.25" customHeight="1" x14ac:dyDescent="0.2">
      <c r="F463" s="1023"/>
      <c r="G463" s="1023"/>
      <c r="H463" s="1022"/>
      <c r="L463" s="1022"/>
      <c r="M463" s="1022"/>
      <c r="S463" s="1058"/>
      <c r="T463" s="1058"/>
      <c r="U463" s="1058"/>
      <c r="V463" s="1058"/>
      <c r="AA463" s="1022"/>
      <c r="AB463" s="1022"/>
    </row>
    <row r="464" spans="6:28" ht="11.25" customHeight="1" x14ac:dyDescent="0.2">
      <c r="F464" s="1023"/>
      <c r="G464" s="1023"/>
      <c r="H464" s="1022"/>
      <c r="L464" s="1022"/>
      <c r="M464" s="1022"/>
      <c r="S464" s="1058"/>
      <c r="T464" s="1058"/>
      <c r="U464" s="1058"/>
      <c r="V464" s="1058"/>
      <c r="AA464" s="1022"/>
      <c r="AB464" s="1022"/>
    </row>
    <row r="465" spans="6:28" ht="11.25" customHeight="1" x14ac:dyDescent="0.2">
      <c r="F465" s="1023"/>
      <c r="G465" s="1023"/>
      <c r="H465" s="1022"/>
      <c r="L465" s="1022"/>
      <c r="M465" s="1022"/>
      <c r="S465" s="1058"/>
      <c r="T465" s="1058"/>
      <c r="U465" s="1058"/>
      <c r="V465" s="1058"/>
      <c r="AA465" s="1022"/>
      <c r="AB465" s="1022"/>
    </row>
    <row r="466" spans="6:28" ht="11.25" customHeight="1" x14ac:dyDescent="0.2">
      <c r="F466" s="1023"/>
      <c r="G466" s="1023"/>
      <c r="H466" s="1022"/>
      <c r="L466" s="1022"/>
      <c r="M466" s="1022"/>
      <c r="S466" s="1058"/>
      <c r="T466" s="1058"/>
      <c r="U466" s="1058"/>
      <c r="V466" s="1058"/>
      <c r="AA466" s="1022"/>
      <c r="AB466" s="1022"/>
    </row>
    <row r="467" spans="6:28" ht="11.25" customHeight="1" x14ac:dyDescent="0.2">
      <c r="F467" s="1023"/>
      <c r="G467" s="1023"/>
      <c r="H467" s="1022"/>
      <c r="L467" s="1022"/>
      <c r="M467" s="1022"/>
      <c r="S467" s="1058"/>
      <c r="T467" s="1058"/>
      <c r="U467" s="1058"/>
      <c r="V467" s="1058"/>
      <c r="AA467" s="1022"/>
      <c r="AB467" s="1022"/>
    </row>
    <row r="468" spans="6:28" ht="11.25" customHeight="1" x14ac:dyDescent="0.2">
      <c r="F468" s="1023"/>
      <c r="G468" s="1023"/>
      <c r="H468" s="1022"/>
      <c r="L468" s="1022"/>
      <c r="M468" s="1022"/>
      <c r="S468" s="1058"/>
      <c r="T468" s="1058"/>
      <c r="U468" s="1058"/>
      <c r="V468" s="1058"/>
      <c r="AA468" s="1022"/>
      <c r="AB468" s="1022"/>
    </row>
    <row r="469" spans="6:28" ht="11.25" customHeight="1" x14ac:dyDescent="0.2">
      <c r="F469" s="1023"/>
      <c r="G469" s="1023"/>
      <c r="H469" s="1022"/>
      <c r="L469" s="1022"/>
      <c r="M469" s="1022"/>
      <c r="S469" s="1058"/>
      <c r="T469" s="1058"/>
      <c r="U469" s="1058"/>
      <c r="V469" s="1058"/>
      <c r="AA469" s="1022"/>
      <c r="AB469" s="1022"/>
    </row>
    <row r="470" spans="6:28" ht="11.25" customHeight="1" x14ac:dyDescent="0.2">
      <c r="F470" s="1023"/>
      <c r="G470" s="1023"/>
      <c r="H470" s="1022"/>
      <c r="L470" s="1022"/>
      <c r="M470" s="1022"/>
      <c r="S470" s="1058"/>
      <c r="T470" s="1058"/>
      <c r="U470" s="1058"/>
      <c r="V470" s="1058"/>
      <c r="AA470" s="1022"/>
      <c r="AB470" s="1022"/>
    </row>
    <row r="471" spans="6:28" ht="11.25" customHeight="1" x14ac:dyDescent="0.2">
      <c r="F471" s="1023"/>
      <c r="G471" s="1023"/>
      <c r="H471" s="1022"/>
      <c r="L471" s="1022"/>
      <c r="M471" s="1022"/>
      <c r="S471" s="1058"/>
      <c r="T471" s="1058"/>
      <c r="U471" s="1058"/>
      <c r="V471" s="1058"/>
      <c r="AA471" s="1022"/>
      <c r="AB471" s="1022"/>
    </row>
    <row r="472" spans="6:28" ht="11.25" customHeight="1" x14ac:dyDescent="0.2">
      <c r="F472" s="1023"/>
      <c r="G472" s="1023"/>
      <c r="H472" s="1022"/>
      <c r="L472" s="1022"/>
      <c r="M472" s="1022"/>
      <c r="S472" s="1058"/>
      <c r="T472" s="1058"/>
      <c r="U472" s="1058"/>
      <c r="V472" s="1058"/>
      <c r="AA472" s="1022"/>
      <c r="AB472" s="1022"/>
    </row>
    <row r="473" spans="6:28" ht="11.25" customHeight="1" x14ac:dyDescent="0.2">
      <c r="F473" s="1023"/>
      <c r="G473" s="1023"/>
      <c r="H473" s="1022"/>
      <c r="L473" s="1022"/>
      <c r="M473" s="1022"/>
      <c r="S473" s="1058"/>
      <c r="T473" s="1058"/>
      <c r="U473" s="1058"/>
      <c r="V473" s="1058"/>
      <c r="AA473" s="1022"/>
      <c r="AB473" s="1022"/>
    </row>
    <row r="474" spans="6:28" ht="11.25" customHeight="1" x14ac:dyDescent="0.2">
      <c r="F474" s="1023"/>
      <c r="G474" s="1023"/>
      <c r="H474" s="1022"/>
      <c r="L474" s="1022"/>
      <c r="M474" s="1022"/>
      <c r="S474" s="1058"/>
      <c r="T474" s="1058"/>
      <c r="U474" s="1058"/>
      <c r="V474" s="1058"/>
      <c r="AA474" s="1022"/>
      <c r="AB474" s="1022"/>
    </row>
    <row r="475" spans="6:28" ht="11.25" customHeight="1" x14ac:dyDescent="0.2">
      <c r="F475" s="1023"/>
      <c r="G475" s="1023"/>
      <c r="H475" s="1022"/>
      <c r="L475" s="1022"/>
      <c r="M475" s="1022"/>
      <c r="S475" s="1058"/>
      <c r="T475" s="1058"/>
      <c r="U475" s="1058"/>
      <c r="V475" s="1058"/>
      <c r="AA475" s="1022"/>
      <c r="AB475" s="1022"/>
    </row>
    <row r="476" spans="6:28" ht="11.25" customHeight="1" x14ac:dyDescent="0.2">
      <c r="F476" s="1023"/>
      <c r="G476" s="1023"/>
      <c r="H476" s="1022"/>
      <c r="L476" s="1022"/>
      <c r="M476" s="1022"/>
      <c r="S476" s="1058"/>
      <c r="T476" s="1058"/>
      <c r="U476" s="1058"/>
      <c r="V476" s="1058"/>
      <c r="AA476" s="1022"/>
      <c r="AB476" s="1022"/>
    </row>
    <row r="477" spans="6:28" ht="11.25" customHeight="1" x14ac:dyDescent="0.2">
      <c r="F477" s="1023"/>
      <c r="G477" s="1023"/>
      <c r="H477" s="1022"/>
      <c r="L477" s="1022"/>
      <c r="M477" s="1022"/>
      <c r="S477" s="1058"/>
      <c r="T477" s="1058"/>
      <c r="U477" s="1058"/>
      <c r="V477" s="1058"/>
      <c r="AA477" s="1022"/>
      <c r="AB477" s="1022"/>
    </row>
    <row r="478" spans="6:28" ht="11.25" customHeight="1" x14ac:dyDescent="0.2">
      <c r="F478" s="1023"/>
      <c r="G478" s="1023"/>
      <c r="H478" s="1022"/>
      <c r="L478" s="1022"/>
      <c r="M478" s="1022"/>
      <c r="S478" s="1058"/>
      <c r="T478" s="1058"/>
      <c r="U478" s="1058"/>
      <c r="V478" s="1058"/>
      <c r="AA478" s="1022"/>
      <c r="AB478" s="1022"/>
    </row>
    <row r="479" spans="6:28" ht="11.25" customHeight="1" x14ac:dyDescent="0.2">
      <c r="F479" s="1023"/>
      <c r="G479" s="1023"/>
      <c r="H479" s="1022"/>
      <c r="L479" s="1022"/>
      <c r="M479" s="1022"/>
      <c r="S479" s="1058"/>
      <c r="T479" s="1058"/>
      <c r="U479" s="1058"/>
      <c r="V479" s="1058"/>
      <c r="AA479" s="1022"/>
      <c r="AB479" s="1022"/>
    </row>
    <row r="480" spans="6:28" ht="11.25" customHeight="1" x14ac:dyDescent="0.2">
      <c r="F480" s="1023"/>
      <c r="G480" s="1023"/>
      <c r="H480" s="1022"/>
      <c r="L480" s="1022"/>
      <c r="M480" s="1022"/>
      <c r="S480" s="1058"/>
      <c r="T480" s="1058"/>
      <c r="U480" s="1058"/>
      <c r="V480" s="1058"/>
      <c r="Y480" s="1022"/>
      <c r="AA480" s="1022"/>
      <c r="AB480" s="1022"/>
    </row>
    <row r="481" spans="6:28" ht="11.25" customHeight="1" x14ac:dyDescent="0.2">
      <c r="F481" s="1023"/>
      <c r="G481" s="1023"/>
      <c r="H481" s="1022"/>
      <c r="L481" s="1022"/>
      <c r="M481" s="1022"/>
      <c r="S481" s="1058"/>
      <c r="T481" s="1058"/>
      <c r="U481" s="1058"/>
      <c r="V481" s="1058"/>
      <c r="Y481" s="1022"/>
      <c r="AA481" s="1022"/>
      <c r="AB481" s="1022"/>
    </row>
    <row r="482" spans="6:28" ht="11.25" customHeight="1" x14ac:dyDescent="0.2">
      <c r="F482" s="1023"/>
      <c r="G482" s="1023"/>
      <c r="H482" s="1022"/>
      <c r="L482" s="1022"/>
      <c r="M482" s="1022"/>
      <c r="S482" s="1058"/>
      <c r="T482" s="1058"/>
      <c r="U482" s="1058"/>
      <c r="V482" s="1058"/>
      <c r="Y482" s="1022"/>
      <c r="AA482" s="1022"/>
      <c r="AB482" s="1022"/>
    </row>
    <row r="483" spans="6:28" ht="11.25" customHeight="1" x14ac:dyDescent="0.2">
      <c r="F483" s="1023"/>
      <c r="G483" s="1023"/>
      <c r="H483" s="1022"/>
      <c r="L483" s="1022"/>
      <c r="M483" s="1022"/>
      <c r="S483" s="1058"/>
      <c r="T483" s="1058"/>
      <c r="U483" s="1058"/>
      <c r="V483" s="1058"/>
      <c r="Y483" s="1022"/>
      <c r="AA483" s="1022"/>
      <c r="AB483" s="1022"/>
    </row>
    <row r="484" spans="6:28" ht="11.25" customHeight="1" x14ac:dyDescent="0.2">
      <c r="F484" s="1023"/>
      <c r="G484" s="1023"/>
      <c r="H484" s="1022"/>
      <c r="L484" s="1022"/>
      <c r="M484" s="1022"/>
      <c r="S484" s="1058"/>
      <c r="T484" s="1058"/>
      <c r="U484" s="1058"/>
      <c r="V484" s="1058"/>
      <c r="Y484" s="1022"/>
      <c r="AA484" s="1022"/>
      <c r="AB484" s="1022"/>
    </row>
    <row r="485" spans="6:28" ht="11.25" customHeight="1" x14ac:dyDescent="0.2">
      <c r="F485" s="1023"/>
      <c r="G485" s="1023"/>
      <c r="H485" s="1022"/>
      <c r="L485" s="1022"/>
      <c r="M485" s="1022"/>
      <c r="S485" s="1058"/>
      <c r="T485" s="1058"/>
      <c r="U485" s="1058"/>
      <c r="V485" s="1058"/>
      <c r="Y485" s="1022"/>
      <c r="AA485" s="1022"/>
      <c r="AB485" s="1022"/>
    </row>
    <row r="486" spans="6:28" ht="11.25" customHeight="1" x14ac:dyDescent="0.2">
      <c r="F486" s="1023"/>
      <c r="G486" s="1023"/>
      <c r="H486" s="1022"/>
      <c r="L486" s="1022"/>
      <c r="M486" s="1022"/>
      <c r="S486" s="1058"/>
      <c r="T486" s="1058"/>
      <c r="U486" s="1058"/>
      <c r="V486" s="1058"/>
      <c r="Y486" s="1022"/>
      <c r="AA486" s="1022"/>
      <c r="AB486" s="1022"/>
    </row>
    <row r="487" spans="6:28" ht="11.25" customHeight="1" x14ac:dyDescent="0.2">
      <c r="F487" s="1023"/>
      <c r="G487" s="1023"/>
      <c r="H487" s="1022"/>
      <c r="L487" s="1022"/>
      <c r="M487" s="1022"/>
      <c r="S487" s="1058"/>
      <c r="T487" s="1058"/>
      <c r="U487" s="1058"/>
      <c r="V487" s="1058"/>
      <c r="Y487" s="1022"/>
      <c r="AA487" s="1022"/>
      <c r="AB487" s="1022"/>
    </row>
    <row r="488" spans="6:28" ht="11.25" customHeight="1" x14ac:dyDescent="0.2">
      <c r="F488" s="1023"/>
      <c r="G488" s="1023"/>
      <c r="H488" s="1022"/>
      <c r="L488" s="1022"/>
      <c r="M488" s="1022"/>
      <c r="S488" s="1058"/>
      <c r="T488" s="1058"/>
      <c r="U488" s="1058"/>
      <c r="V488" s="1058"/>
      <c r="Y488" s="1022"/>
      <c r="AA488" s="1022"/>
      <c r="AB488" s="1022"/>
    </row>
    <row r="489" spans="6:28" ht="11.25" customHeight="1" x14ac:dyDescent="0.2">
      <c r="F489" s="1023"/>
      <c r="G489" s="1023"/>
      <c r="H489" s="1022"/>
      <c r="L489" s="1022"/>
      <c r="M489" s="1022"/>
      <c r="S489" s="1058"/>
      <c r="T489" s="1058"/>
      <c r="U489" s="1058"/>
      <c r="V489" s="1058"/>
      <c r="Y489" s="1022"/>
      <c r="AA489" s="1022"/>
      <c r="AB489" s="1022"/>
    </row>
    <row r="490" spans="6:28" ht="11.25" customHeight="1" x14ac:dyDescent="0.2">
      <c r="F490" s="1023"/>
      <c r="G490" s="1023"/>
      <c r="H490" s="1022"/>
      <c r="L490" s="1022"/>
      <c r="M490" s="1022"/>
      <c r="S490" s="1058"/>
      <c r="T490" s="1058"/>
      <c r="U490" s="1058"/>
      <c r="V490" s="1058"/>
      <c r="Y490" s="1022"/>
      <c r="AA490" s="1022"/>
      <c r="AB490" s="1022"/>
    </row>
    <row r="491" spans="6:28" ht="11.25" customHeight="1" x14ac:dyDescent="0.2">
      <c r="F491" s="1023"/>
      <c r="G491" s="1023"/>
      <c r="H491" s="1022"/>
      <c r="L491" s="1022"/>
      <c r="M491" s="1022"/>
      <c r="S491" s="1058"/>
      <c r="T491" s="1058"/>
      <c r="U491" s="1058"/>
      <c r="V491" s="1058"/>
      <c r="Y491" s="1022"/>
      <c r="AA491" s="1022"/>
      <c r="AB491" s="1022"/>
    </row>
    <row r="492" spans="6:28" ht="11.25" customHeight="1" x14ac:dyDescent="0.2">
      <c r="F492" s="1023"/>
      <c r="G492" s="1023"/>
      <c r="H492" s="1022"/>
      <c r="L492" s="1022"/>
      <c r="M492" s="1022"/>
      <c r="S492" s="1058"/>
      <c r="T492" s="1058"/>
      <c r="U492" s="1058"/>
      <c r="V492" s="1058"/>
      <c r="Y492" s="1022"/>
      <c r="AA492" s="1022"/>
      <c r="AB492" s="1022"/>
    </row>
    <row r="493" spans="6:28" ht="11.25" customHeight="1" x14ac:dyDescent="0.2">
      <c r="F493" s="1023"/>
      <c r="G493" s="1023"/>
      <c r="H493" s="1022"/>
      <c r="L493" s="1022"/>
      <c r="M493" s="1022"/>
      <c r="S493" s="1058"/>
      <c r="T493" s="1058"/>
      <c r="U493" s="1058"/>
      <c r="V493" s="1058"/>
      <c r="Y493" s="1022"/>
      <c r="AA493" s="1022"/>
      <c r="AB493" s="1022"/>
    </row>
    <row r="494" spans="6:28" ht="11.25" customHeight="1" x14ac:dyDescent="0.2">
      <c r="F494" s="1023"/>
      <c r="G494" s="1023"/>
      <c r="H494" s="1022"/>
      <c r="L494" s="1022"/>
      <c r="M494" s="1022"/>
      <c r="S494" s="1058"/>
      <c r="T494" s="1058"/>
      <c r="U494" s="1058"/>
      <c r="V494" s="1058"/>
      <c r="Y494" s="1022"/>
      <c r="AA494" s="1022"/>
      <c r="AB494" s="1022"/>
    </row>
    <row r="495" spans="6:28" ht="11.25" customHeight="1" x14ac:dyDescent="0.2">
      <c r="F495" s="1023"/>
      <c r="G495" s="1023"/>
      <c r="H495" s="1022"/>
      <c r="L495" s="1022"/>
      <c r="M495" s="1022"/>
      <c r="S495" s="1058"/>
      <c r="T495" s="1058"/>
      <c r="U495" s="1058"/>
      <c r="V495" s="1058"/>
      <c r="Y495" s="1022"/>
      <c r="AA495" s="1022"/>
      <c r="AB495" s="1022"/>
    </row>
    <row r="496" spans="6:28" ht="11.25" customHeight="1" x14ac:dyDescent="0.2">
      <c r="F496" s="1023"/>
      <c r="G496" s="1023"/>
      <c r="H496" s="1022"/>
      <c r="L496" s="1022"/>
      <c r="M496" s="1022"/>
      <c r="S496" s="1058"/>
      <c r="T496" s="1058"/>
      <c r="U496" s="1058"/>
      <c r="V496" s="1058"/>
      <c r="Y496" s="1022"/>
      <c r="AA496" s="1022"/>
      <c r="AB496" s="1022"/>
    </row>
    <row r="497" spans="6:28" ht="11.25" customHeight="1" x14ac:dyDescent="0.2">
      <c r="F497" s="1023"/>
      <c r="G497" s="1023"/>
      <c r="H497" s="1022"/>
      <c r="L497" s="1022"/>
      <c r="M497" s="1022"/>
      <c r="S497" s="1058"/>
      <c r="T497" s="1058"/>
      <c r="U497" s="1058"/>
      <c r="V497" s="1058"/>
      <c r="Y497" s="1022"/>
      <c r="AA497" s="1022"/>
      <c r="AB497" s="1022"/>
    </row>
    <row r="498" spans="6:28" ht="11.25" customHeight="1" x14ac:dyDescent="0.2">
      <c r="F498" s="1023"/>
      <c r="G498" s="1023"/>
      <c r="H498" s="1022"/>
      <c r="L498" s="1022"/>
      <c r="M498" s="1022"/>
      <c r="S498" s="1058"/>
      <c r="T498" s="1058"/>
      <c r="U498" s="1058"/>
      <c r="V498" s="1058"/>
      <c r="Y498" s="1022"/>
      <c r="AA498" s="1022"/>
      <c r="AB498" s="1022"/>
    </row>
    <row r="499" spans="6:28" ht="11.25" customHeight="1" x14ac:dyDescent="0.2">
      <c r="F499" s="1023"/>
      <c r="G499" s="1023"/>
      <c r="H499" s="1022"/>
      <c r="L499" s="1022"/>
      <c r="M499" s="1022"/>
      <c r="S499" s="1058"/>
      <c r="T499" s="1058"/>
      <c r="U499" s="1058"/>
      <c r="V499" s="1058"/>
      <c r="Y499" s="1022"/>
      <c r="AA499" s="1022"/>
      <c r="AB499" s="1022"/>
    </row>
    <row r="500" spans="6:28" ht="11.25" customHeight="1" x14ac:dyDescent="0.2">
      <c r="F500" s="1023"/>
      <c r="G500" s="1023"/>
      <c r="H500" s="1022"/>
      <c r="L500" s="1022"/>
      <c r="M500" s="1022"/>
      <c r="S500" s="1058"/>
      <c r="T500" s="1058"/>
      <c r="U500" s="1058"/>
      <c r="V500" s="1058"/>
      <c r="Y500" s="1022"/>
      <c r="AA500" s="1022"/>
      <c r="AB500" s="1022"/>
    </row>
    <row r="501" spans="6:28" ht="11.25" customHeight="1" x14ac:dyDescent="0.2">
      <c r="F501" s="1023"/>
      <c r="G501" s="1023"/>
      <c r="H501" s="1022"/>
      <c r="L501" s="1022"/>
      <c r="M501" s="1022"/>
      <c r="S501" s="1058"/>
      <c r="T501" s="1058"/>
      <c r="U501" s="1058"/>
      <c r="V501" s="1058"/>
      <c r="Y501" s="1022"/>
      <c r="AA501" s="1022"/>
      <c r="AB501" s="1022"/>
    </row>
    <row r="502" spans="6:28" ht="11.25" customHeight="1" x14ac:dyDescent="0.2">
      <c r="F502" s="1023"/>
      <c r="G502" s="1023"/>
      <c r="H502" s="1022"/>
      <c r="L502" s="1022"/>
      <c r="M502" s="1022"/>
      <c r="S502" s="1058"/>
      <c r="T502" s="1058"/>
      <c r="U502" s="1058"/>
      <c r="V502" s="1058"/>
      <c r="Y502" s="1022"/>
      <c r="AA502" s="1022"/>
      <c r="AB502" s="1022"/>
    </row>
    <row r="503" spans="6:28" ht="11.25" customHeight="1" x14ac:dyDescent="0.2">
      <c r="F503" s="1023"/>
      <c r="G503" s="1023"/>
      <c r="H503" s="1022"/>
      <c r="L503" s="1022"/>
      <c r="M503" s="1022"/>
      <c r="S503" s="1058"/>
      <c r="T503" s="1058"/>
      <c r="U503" s="1058"/>
      <c r="V503" s="1058"/>
      <c r="Y503" s="1022"/>
      <c r="AA503" s="1022"/>
      <c r="AB503" s="1022"/>
    </row>
    <row r="504" spans="6:28" ht="11.25" customHeight="1" x14ac:dyDescent="0.2">
      <c r="F504" s="1023"/>
      <c r="G504" s="1023"/>
      <c r="H504" s="1022"/>
      <c r="L504" s="1022"/>
      <c r="M504" s="1022"/>
      <c r="S504" s="1058"/>
      <c r="T504" s="1058"/>
      <c r="U504" s="1058"/>
      <c r="V504" s="1058"/>
      <c r="Y504" s="1022"/>
      <c r="AA504" s="1022"/>
      <c r="AB504" s="1022"/>
    </row>
    <row r="505" spans="6:28" ht="11.25" customHeight="1" x14ac:dyDescent="0.2">
      <c r="F505" s="1023"/>
      <c r="G505" s="1023"/>
      <c r="H505" s="1022"/>
      <c r="L505" s="1022"/>
      <c r="M505" s="1022"/>
      <c r="S505" s="1058"/>
      <c r="T505" s="1058"/>
      <c r="U505" s="1058"/>
      <c r="V505" s="1058"/>
      <c r="Y505" s="1022"/>
      <c r="AA505" s="1022"/>
      <c r="AB505" s="1022"/>
    </row>
    <row r="506" spans="6:28" ht="11.25" customHeight="1" x14ac:dyDescent="0.2">
      <c r="F506" s="1023"/>
      <c r="G506" s="1023"/>
      <c r="H506" s="1022"/>
      <c r="L506" s="1022"/>
      <c r="M506" s="1022"/>
      <c r="S506" s="1058"/>
      <c r="T506" s="1058"/>
      <c r="U506" s="1058"/>
      <c r="V506" s="1058"/>
      <c r="Y506" s="1022"/>
      <c r="AA506" s="1022"/>
      <c r="AB506" s="1022"/>
    </row>
    <row r="507" spans="6:28" ht="11.25" customHeight="1" x14ac:dyDescent="0.2">
      <c r="F507" s="1023"/>
      <c r="G507" s="1023"/>
      <c r="H507" s="1022"/>
      <c r="L507" s="1022"/>
      <c r="M507" s="1022"/>
      <c r="S507" s="1058"/>
      <c r="T507" s="1058"/>
      <c r="U507" s="1058"/>
      <c r="V507" s="1058"/>
      <c r="Y507" s="1022"/>
      <c r="AA507" s="1022"/>
      <c r="AB507" s="1022"/>
    </row>
    <row r="508" spans="6:28" ht="11.25" customHeight="1" x14ac:dyDescent="0.2">
      <c r="F508" s="1023"/>
      <c r="G508" s="1023"/>
      <c r="H508" s="1022"/>
      <c r="L508" s="1022"/>
      <c r="M508" s="1022"/>
      <c r="S508" s="1058"/>
      <c r="T508" s="1058"/>
      <c r="U508" s="1058"/>
      <c r="V508" s="1058"/>
      <c r="Y508" s="1022"/>
      <c r="AA508" s="1022"/>
      <c r="AB508" s="1022"/>
    </row>
    <row r="509" spans="6:28" ht="11.25" customHeight="1" x14ac:dyDescent="0.2">
      <c r="F509" s="1023"/>
      <c r="G509" s="1023"/>
      <c r="H509" s="1022"/>
      <c r="L509" s="1022"/>
      <c r="M509" s="1022"/>
      <c r="S509" s="1058"/>
      <c r="T509" s="1058"/>
      <c r="U509" s="1058"/>
      <c r="V509" s="1058"/>
      <c r="Y509" s="1022"/>
      <c r="AA509" s="1022"/>
      <c r="AB509" s="1022"/>
    </row>
    <row r="510" spans="6:28" ht="11.25" customHeight="1" x14ac:dyDescent="0.2">
      <c r="F510" s="1023"/>
      <c r="G510" s="1023"/>
      <c r="H510" s="1022"/>
      <c r="L510" s="1022"/>
      <c r="M510" s="1022"/>
      <c r="S510" s="1058"/>
      <c r="T510" s="1058"/>
      <c r="U510" s="1058"/>
      <c r="V510" s="1058"/>
      <c r="Y510" s="1022"/>
      <c r="AA510" s="1022"/>
      <c r="AB510" s="1022"/>
    </row>
    <row r="511" spans="6:28" ht="11.25" customHeight="1" x14ac:dyDescent="0.2">
      <c r="F511" s="1023"/>
      <c r="G511" s="1023"/>
      <c r="H511" s="1022"/>
      <c r="L511" s="1022"/>
      <c r="M511" s="1022"/>
      <c r="S511" s="1058"/>
      <c r="T511" s="1058"/>
      <c r="U511" s="1058"/>
      <c r="V511" s="1058"/>
      <c r="Y511" s="1022"/>
      <c r="AA511" s="1022"/>
      <c r="AB511" s="1022"/>
    </row>
    <row r="512" spans="6:28" ht="11.25" customHeight="1" x14ac:dyDescent="0.2">
      <c r="F512" s="1023"/>
      <c r="G512" s="1023"/>
      <c r="H512" s="1022"/>
      <c r="L512" s="1022"/>
      <c r="M512" s="1022"/>
      <c r="S512" s="1058"/>
      <c r="T512" s="1058"/>
      <c r="U512" s="1058"/>
      <c r="V512" s="1058"/>
      <c r="Y512" s="1022"/>
      <c r="AA512" s="1022"/>
      <c r="AB512" s="1022"/>
    </row>
    <row r="513" spans="6:28" ht="11.25" customHeight="1" x14ac:dyDescent="0.2">
      <c r="F513" s="1023"/>
      <c r="G513" s="1023"/>
      <c r="H513" s="1022"/>
      <c r="L513" s="1022"/>
      <c r="M513" s="1022"/>
      <c r="S513" s="1058"/>
      <c r="T513" s="1058"/>
      <c r="U513" s="1058"/>
      <c r="V513" s="1058"/>
      <c r="Y513" s="1022"/>
      <c r="AA513" s="1022"/>
      <c r="AB513" s="1022"/>
    </row>
    <row r="514" spans="6:28" ht="11.25" customHeight="1" x14ac:dyDescent="0.2">
      <c r="F514" s="1023"/>
      <c r="G514" s="1023"/>
      <c r="H514" s="1022"/>
      <c r="L514" s="1022"/>
      <c r="M514" s="1022"/>
      <c r="S514" s="1058"/>
      <c r="T514" s="1058"/>
      <c r="U514" s="1058"/>
      <c r="V514" s="1058"/>
      <c r="Y514" s="1022"/>
      <c r="AA514" s="1022"/>
      <c r="AB514" s="1022"/>
    </row>
    <row r="515" spans="6:28" ht="11.25" customHeight="1" x14ac:dyDescent="0.2">
      <c r="F515" s="1023"/>
      <c r="G515" s="1023"/>
      <c r="H515" s="1022"/>
      <c r="L515" s="1022"/>
      <c r="M515" s="1022"/>
      <c r="S515" s="1058"/>
      <c r="T515" s="1058"/>
      <c r="U515" s="1058"/>
      <c r="V515" s="1058"/>
      <c r="Y515" s="1022"/>
      <c r="AA515" s="1022"/>
      <c r="AB515" s="1022"/>
    </row>
    <row r="516" spans="6:28" ht="11.25" customHeight="1" x14ac:dyDescent="0.2">
      <c r="F516" s="1023"/>
      <c r="G516" s="1023"/>
      <c r="H516" s="1022"/>
      <c r="L516" s="1022"/>
      <c r="M516" s="1022"/>
      <c r="S516" s="1058"/>
      <c r="T516" s="1058"/>
      <c r="U516" s="1058"/>
      <c r="V516" s="1058"/>
      <c r="Y516" s="1022"/>
      <c r="AA516" s="1022"/>
      <c r="AB516" s="1022"/>
    </row>
    <row r="517" spans="6:28" ht="11.25" customHeight="1" x14ac:dyDescent="0.2">
      <c r="F517" s="1023"/>
      <c r="G517" s="1023"/>
      <c r="H517" s="1022"/>
      <c r="L517" s="1022"/>
      <c r="M517" s="1022"/>
      <c r="S517" s="1058"/>
      <c r="T517" s="1058"/>
      <c r="U517" s="1058"/>
      <c r="V517" s="1058"/>
      <c r="Y517" s="1022"/>
      <c r="AA517" s="1022"/>
      <c r="AB517" s="1022"/>
    </row>
    <row r="518" spans="6:28" ht="11.25" customHeight="1" x14ac:dyDescent="0.2">
      <c r="F518" s="1023"/>
      <c r="G518" s="1023"/>
      <c r="H518" s="1022"/>
      <c r="L518" s="1022"/>
      <c r="M518" s="1022"/>
      <c r="S518" s="1058"/>
      <c r="T518" s="1058"/>
      <c r="U518" s="1058"/>
      <c r="V518" s="1058"/>
      <c r="Y518" s="1022"/>
      <c r="AA518" s="1022"/>
      <c r="AB518" s="1022"/>
    </row>
    <row r="519" spans="6:28" ht="11.25" customHeight="1" x14ac:dyDescent="0.2">
      <c r="F519" s="1023"/>
      <c r="G519" s="1023"/>
      <c r="H519" s="1022"/>
      <c r="L519" s="1022"/>
      <c r="M519" s="1022"/>
      <c r="S519" s="1058"/>
      <c r="T519" s="1058"/>
      <c r="U519" s="1058"/>
      <c r="V519" s="1058"/>
      <c r="Y519" s="1022"/>
      <c r="AA519" s="1022"/>
      <c r="AB519" s="1022"/>
    </row>
    <row r="520" spans="6:28" ht="11.25" customHeight="1" x14ac:dyDescent="0.2">
      <c r="F520" s="1023"/>
      <c r="G520" s="1023"/>
      <c r="H520" s="1022"/>
      <c r="L520" s="1022"/>
      <c r="M520" s="1022"/>
      <c r="S520" s="1058"/>
      <c r="T520" s="1058"/>
      <c r="U520" s="1058"/>
      <c r="V520" s="1058"/>
      <c r="Y520" s="1022"/>
      <c r="AA520" s="1022"/>
      <c r="AB520" s="1022"/>
    </row>
    <row r="521" spans="6:28" ht="11.25" customHeight="1" x14ac:dyDescent="0.2">
      <c r="F521" s="1023"/>
      <c r="G521" s="1023"/>
      <c r="H521" s="1022"/>
      <c r="L521" s="1022"/>
      <c r="M521" s="1022"/>
      <c r="S521" s="1058"/>
      <c r="T521" s="1058"/>
      <c r="U521" s="1058"/>
      <c r="V521" s="1058"/>
      <c r="Y521" s="1022"/>
      <c r="AA521" s="1022"/>
      <c r="AB521" s="1022"/>
    </row>
    <row r="522" spans="6:28" ht="11.25" customHeight="1" x14ac:dyDescent="0.2">
      <c r="F522" s="1023"/>
      <c r="G522" s="1023"/>
      <c r="H522" s="1022"/>
      <c r="L522" s="1022"/>
      <c r="M522" s="1022"/>
      <c r="S522" s="1058"/>
      <c r="T522" s="1058"/>
      <c r="U522" s="1058"/>
      <c r="V522" s="1058"/>
      <c r="Y522" s="1022"/>
      <c r="AA522" s="1022"/>
      <c r="AB522" s="1022"/>
    </row>
    <row r="523" spans="6:28" ht="11.25" customHeight="1" x14ac:dyDescent="0.2">
      <c r="F523" s="1023"/>
      <c r="G523" s="1023"/>
      <c r="H523" s="1022"/>
      <c r="L523" s="1022"/>
      <c r="M523" s="1022"/>
      <c r="S523" s="1058"/>
      <c r="T523" s="1058"/>
      <c r="U523" s="1058"/>
      <c r="V523" s="1058"/>
      <c r="Y523" s="1022"/>
      <c r="AA523" s="1022"/>
      <c r="AB523" s="1022"/>
    </row>
    <row r="524" spans="6:28" ht="11.25" customHeight="1" x14ac:dyDescent="0.2">
      <c r="F524" s="1023"/>
      <c r="G524" s="1023"/>
      <c r="H524" s="1022"/>
      <c r="L524" s="1022"/>
      <c r="M524" s="1022"/>
      <c r="S524" s="1058"/>
      <c r="T524" s="1058"/>
      <c r="U524" s="1058"/>
      <c r="V524" s="1058"/>
      <c r="Y524" s="1022"/>
      <c r="AA524" s="1022"/>
      <c r="AB524" s="1022"/>
    </row>
    <row r="525" spans="6:28" ht="11.25" customHeight="1" x14ac:dyDescent="0.2">
      <c r="F525" s="1023"/>
      <c r="G525" s="1023"/>
      <c r="H525" s="1022"/>
      <c r="L525" s="1022"/>
      <c r="M525" s="1022"/>
      <c r="S525" s="1058"/>
      <c r="T525" s="1058"/>
      <c r="U525" s="1058"/>
      <c r="V525" s="1058"/>
      <c r="Y525" s="1022"/>
      <c r="AA525" s="1022"/>
      <c r="AB525" s="1022"/>
    </row>
    <row r="526" spans="6:28" ht="11.25" customHeight="1" x14ac:dyDescent="0.2">
      <c r="F526" s="1023"/>
      <c r="G526" s="1023"/>
      <c r="H526" s="1022"/>
      <c r="L526" s="1022"/>
      <c r="M526" s="1022"/>
      <c r="S526" s="1058"/>
      <c r="T526" s="1058"/>
      <c r="U526" s="1058"/>
      <c r="V526" s="1058"/>
      <c r="Y526" s="1022"/>
      <c r="AA526" s="1022"/>
      <c r="AB526" s="1022"/>
    </row>
    <row r="527" spans="6:28" ht="11.25" customHeight="1" x14ac:dyDescent="0.2">
      <c r="F527" s="1023"/>
      <c r="G527" s="1023"/>
      <c r="H527" s="1022"/>
      <c r="L527" s="1022"/>
      <c r="M527" s="1022"/>
      <c r="S527" s="1058"/>
      <c r="T527" s="1058"/>
      <c r="U527" s="1058"/>
      <c r="V527" s="1058"/>
      <c r="Y527" s="1022"/>
      <c r="AA527" s="1022"/>
      <c r="AB527" s="1022"/>
    </row>
    <row r="528" spans="6:28" ht="11.25" customHeight="1" x14ac:dyDescent="0.2">
      <c r="F528" s="1023"/>
      <c r="G528" s="1023"/>
      <c r="H528" s="1022"/>
      <c r="L528" s="1022"/>
      <c r="M528" s="1022"/>
      <c r="S528" s="1058"/>
      <c r="T528" s="1058"/>
      <c r="U528" s="1058"/>
      <c r="V528" s="1058"/>
      <c r="Y528" s="1022"/>
      <c r="AA528" s="1022"/>
      <c r="AB528" s="1022"/>
    </row>
    <row r="529" spans="6:28" ht="11.25" customHeight="1" x14ac:dyDescent="0.2">
      <c r="F529" s="1023"/>
      <c r="G529" s="1023"/>
      <c r="H529" s="1022"/>
      <c r="L529" s="1022"/>
      <c r="M529" s="1022"/>
      <c r="S529" s="1058"/>
      <c r="T529" s="1058"/>
      <c r="U529" s="1058"/>
      <c r="V529" s="1058"/>
      <c r="Y529" s="1022"/>
      <c r="AA529" s="1022"/>
      <c r="AB529" s="1022"/>
    </row>
    <row r="530" spans="6:28" ht="11.25" customHeight="1" x14ac:dyDescent="0.2">
      <c r="F530" s="1023"/>
      <c r="G530" s="1023"/>
      <c r="H530" s="1022"/>
      <c r="L530" s="1022"/>
      <c r="M530" s="1022"/>
      <c r="S530" s="1058"/>
      <c r="T530" s="1058"/>
      <c r="U530" s="1058"/>
      <c r="V530" s="1058"/>
      <c r="Y530" s="1022"/>
      <c r="AA530" s="1022"/>
      <c r="AB530" s="1022"/>
    </row>
    <row r="531" spans="6:28" ht="11.25" customHeight="1" x14ac:dyDescent="0.2">
      <c r="F531" s="1023"/>
      <c r="G531" s="1023"/>
      <c r="H531" s="1022"/>
      <c r="L531" s="1022"/>
      <c r="M531" s="1022"/>
      <c r="S531" s="1058"/>
      <c r="T531" s="1058"/>
      <c r="U531" s="1058"/>
      <c r="V531" s="1058"/>
      <c r="Y531" s="1022"/>
      <c r="AA531" s="1022"/>
      <c r="AB531" s="1022"/>
    </row>
    <row r="532" spans="6:28" ht="11.25" customHeight="1" x14ac:dyDescent="0.2">
      <c r="F532" s="1023"/>
      <c r="G532" s="1023"/>
      <c r="H532" s="1022"/>
      <c r="L532" s="1022"/>
      <c r="M532" s="1022"/>
      <c r="S532" s="1058"/>
      <c r="T532" s="1058"/>
      <c r="U532" s="1058"/>
      <c r="V532" s="1058"/>
      <c r="Y532" s="1022"/>
      <c r="AA532" s="1022"/>
      <c r="AB532" s="1022"/>
    </row>
    <row r="533" spans="6:28" ht="11.25" customHeight="1" x14ac:dyDescent="0.2">
      <c r="F533" s="1023"/>
      <c r="G533" s="1023"/>
      <c r="H533" s="1022"/>
      <c r="L533" s="1022"/>
      <c r="M533" s="1022"/>
      <c r="S533" s="1058"/>
      <c r="T533" s="1058"/>
      <c r="U533" s="1058"/>
      <c r="V533" s="1058"/>
      <c r="Y533" s="1022"/>
      <c r="AA533" s="1022"/>
      <c r="AB533" s="1022"/>
    </row>
    <row r="534" spans="6:28" ht="11.25" customHeight="1" x14ac:dyDescent="0.2">
      <c r="F534" s="1023"/>
      <c r="G534" s="1023"/>
      <c r="H534" s="1022"/>
      <c r="L534" s="1022"/>
      <c r="M534" s="1022"/>
      <c r="S534" s="1058"/>
      <c r="T534" s="1058"/>
      <c r="U534" s="1058"/>
      <c r="V534" s="1058"/>
      <c r="Y534" s="1022"/>
      <c r="AA534" s="1022"/>
      <c r="AB534" s="1022"/>
    </row>
    <row r="535" spans="6:28" ht="11.25" customHeight="1" x14ac:dyDescent="0.2">
      <c r="F535" s="1023"/>
      <c r="G535" s="1023"/>
      <c r="H535" s="1022"/>
      <c r="L535" s="1022"/>
      <c r="M535" s="1022"/>
      <c r="Y535" s="1022"/>
      <c r="AA535" s="1022"/>
      <c r="AB535" s="1022"/>
    </row>
    <row r="536" spans="6:28" ht="11.25" customHeight="1" x14ac:dyDescent="0.2">
      <c r="F536" s="1023"/>
      <c r="G536" s="1023"/>
      <c r="H536" s="1022"/>
      <c r="L536" s="1022"/>
      <c r="M536" s="1022"/>
      <c r="Y536" s="1022"/>
      <c r="AA536" s="1022"/>
      <c r="AB536" s="1022"/>
    </row>
    <row r="537" spans="6:28" ht="11.25" customHeight="1" x14ac:dyDescent="0.2">
      <c r="F537" s="1023"/>
      <c r="G537" s="1023"/>
      <c r="H537" s="1022"/>
      <c r="L537" s="1022"/>
      <c r="M537" s="1022"/>
      <c r="Y537" s="1022"/>
      <c r="AA537" s="1022"/>
      <c r="AB537" s="1022"/>
    </row>
    <row r="538" spans="6:28" ht="11.25" customHeight="1" x14ac:dyDescent="0.2">
      <c r="F538" s="1023"/>
      <c r="G538" s="1023"/>
      <c r="H538" s="1022"/>
      <c r="L538" s="1022"/>
      <c r="M538" s="1022"/>
      <c r="Y538" s="1022"/>
      <c r="AA538" s="1022"/>
      <c r="AB538" s="1022"/>
    </row>
    <row r="539" spans="6:28" ht="11.25" customHeight="1" x14ac:dyDescent="0.2">
      <c r="F539" s="1023"/>
      <c r="G539" s="1023"/>
      <c r="H539" s="1022"/>
      <c r="L539" s="1022"/>
      <c r="M539" s="1022"/>
      <c r="Y539" s="1022"/>
      <c r="AA539" s="1022"/>
      <c r="AB539" s="1022"/>
    </row>
    <row r="540" spans="6:28" ht="11.25" customHeight="1" x14ac:dyDescent="0.2">
      <c r="F540" s="1023"/>
      <c r="G540" s="1023"/>
      <c r="H540" s="1022"/>
      <c r="L540" s="1022"/>
      <c r="M540" s="1022"/>
      <c r="Y540" s="1022"/>
      <c r="AA540" s="1022"/>
      <c r="AB540" s="1022"/>
    </row>
    <row r="541" spans="6:28" ht="11.25" customHeight="1" x14ac:dyDescent="0.2">
      <c r="F541" s="1023"/>
      <c r="G541" s="1023"/>
      <c r="H541" s="1022"/>
      <c r="L541" s="1022"/>
      <c r="M541" s="1022"/>
      <c r="Y541" s="1022"/>
      <c r="AA541" s="1022"/>
      <c r="AB541" s="1022"/>
    </row>
    <row r="542" spans="6:28" ht="11.25" customHeight="1" x14ac:dyDescent="0.2">
      <c r="F542" s="1023"/>
      <c r="G542" s="1023"/>
      <c r="H542" s="1022"/>
      <c r="L542" s="1022"/>
      <c r="M542" s="1022"/>
      <c r="Y542" s="1022"/>
      <c r="AA542" s="1022"/>
      <c r="AB542" s="1022"/>
    </row>
    <row r="543" spans="6:28" ht="11.25" customHeight="1" x14ac:dyDescent="0.2">
      <c r="F543" s="1023"/>
      <c r="G543" s="1023"/>
      <c r="H543" s="1022"/>
      <c r="L543" s="1022"/>
      <c r="M543" s="1022"/>
      <c r="Y543" s="1022"/>
      <c r="AA543" s="1022"/>
      <c r="AB543" s="1022"/>
    </row>
    <row r="544" spans="6:28" ht="11.25" customHeight="1" x14ac:dyDescent="0.2">
      <c r="F544" s="1023"/>
      <c r="G544" s="1023"/>
      <c r="H544" s="1022"/>
      <c r="L544" s="1022"/>
      <c r="M544" s="1022"/>
      <c r="Y544" s="1022"/>
      <c r="AA544" s="1022"/>
      <c r="AB544" s="1022"/>
    </row>
    <row r="545" spans="6:28" ht="11.25" customHeight="1" x14ac:dyDescent="0.2">
      <c r="F545" s="1023"/>
      <c r="G545" s="1023"/>
      <c r="H545" s="1022"/>
      <c r="L545" s="1022"/>
      <c r="M545" s="1022"/>
      <c r="Y545" s="1022"/>
      <c r="AA545" s="1022"/>
      <c r="AB545" s="1022"/>
    </row>
    <row r="546" spans="6:28" ht="11.25" customHeight="1" x14ac:dyDescent="0.2">
      <c r="F546" s="1023"/>
      <c r="G546" s="1023"/>
      <c r="H546" s="1022"/>
      <c r="L546" s="1022"/>
      <c r="M546" s="1022"/>
      <c r="Y546" s="1022"/>
      <c r="AA546" s="1022"/>
      <c r="AB546" s="1022"/>
    </row>
    <row r="547" spans="6:28" ht="11.25" customHeight="1" x14ac:dyDescent="0.2">
      <c r="F547" s="1023"/>
      <c r="G547" s="1023"/>
      <c r="H547" s="1022"/>
      <c r="L547" s="1022"/>
      <c r="M547" s="1022"/>
      <c r="Y547" s="1022"/>
      <c r="AA547" s="1022"/>
      <c r="AB547" s="1022"/>
    </row>
    <row r="548" spans="6:28" ht="11.25" customHeight="1" x14ac:dyDescent="0.2">
      <c r="F548" s="1023"/>
      <c r="G548" s="1023"/>
      <c r="H548" s="1022"/>
      <c r="L548" s="1022"/>
      <c r="M548" s="1022"/>
      <c r="Y548" s="1022"/>
      <c r="AA548" s="1022"/>
      <c r="AB548" s="1022"/>
    </row>
    <row r="549" spans="6:28" ht="11.25" customHeight="1" x14ac:dyDescent="0.2">
      <c r="F549" s="1023"/>
      <c r="G549" s="1023"/>
      <c r="H549" s="1022"/>
      <c r="L549" s="1022"/>
      <c r="M549" s="1022"/>
      <c r="Y549" s="1022"/>
      <c r="AA549" s="1022"/>
      <c r="AB549" s="1022"/>
    </row>
    <row r="550" spans="6:28" ht="11.25" customHeight="1" x14ac:dyDescent="0.2">
      <c r="F550" s="1023"/>
      <c r="G550" s="1023"/>
      <c r="H550" s="1022"/>
      <c r="L550" s="1022"/>
      <c r="M550" s="1022"/>
      <c r="Y550" s="1022"/>
      <c r="AA550" s="1022"/>
      <c r="AB550" s="1022"/>
    </row>
    <row r="551" spans="6:28" ht="11.25" customHeight="1" x14ac:dyDescent="0.2">
      <c r="F551" s="1023"/>
      <c r="G551" s="1023"/>
      <c r="H551" s="1022"/>
      <c r="L551" s="1022"/>
      <c r="M551" s="1022"/>
      <c r="Y551" s="1022"/>
      <c r="AA551" s="1022"/>
      <c r="AB551" s="1022"/>
    </row>
    <row r="552" spans="6:28" ht="11.25" customHeight="1" x14ac:dyDescent="0.2">
      <c r="F552" s="1023"/>
      <c r="G552" s="1023"/>
      <c r="H552" s="1022"/>
      <c r="L552" s="1022"/>
      <c r="M552" s="1022"/>
      <c r="Y552" s="1022"/>
      <c r="AA552" s="1022"/>
      <c r="AB552" s="1022"/>
    </row>
    <row r="553" spans="6:28" ht="11.25" customHeight="1" x14ac:dyDescent="0.2">
      <c r="F553" s="1023"/>
      <c r="G553" s="1023"/>
      <c r="H553" s="1022"/>
      <c r="L553" s="1022"/>
      <c r="M553" s="1022"/>
      <c r="Y553" s="1022"/>
      <c r="AA553" s="1022"/>
      <c r="AB553" s="1022"/>
    </row>
    <row r="554" spans="6:28" ht="11.25" customHeight="1" x14ac:dyDescent="0.2">
      <c r="F554" s="1023"/>
      <c r="G554" s="1023"/>
      <c r="H554" s="1022"/>
      <c r="L554" s="1022"/>
      <c r="M554" s="1022"/>
      <c r="Y554" s="1022"/>
      <c r="AA554" s="1022"/>
      <c r="AB554" s="1022"/>
    </row>
    <row r="555" spans="6:28" ht="11.25" customHeight="1" x14ac:dyDescent="0.2">
      <c r="F555" s="1023"/>
      <c r="G555" s="1023"/>
      <c r="H555" s="1022"/>
      <c r="L555" s="1022"/>
      <c r="M555" s="1022"/>
      <c r="Y555" s="1022"/>
      <c r="AA555" s="1022"/>
      <c r="AB555" s="1022"/>
    </row>
    <row r="556" spans="6:28" ht="11.25" customHeight="1" x14ac:dyDescent="0.2">
      <c r="F556" s="1023"/>
      <c r="G556" s="1023"/>
      <c r="H556" s="1022"/>
      <c r="L556" s="1022"/>
      <c r="M556" s="1022"/>
      <c r="Y556" s="1022"/>
      <c r="AA556" s="1022"/>
      <c r="AB556" s="1022"/>
    </row>
    <row r="557" spans="6:28" ht="11.25" customHeight="1" x14ac:dyDescent="0.2">
      <c r="F557" s="1023"/>
      <c r="G557" s="1023"/>
      <c r="H557" s="1022"/>
      <c r="L557" s="1022"/>
      <c r="M557" s="1022"/>
      <c r="Y557" s="1022"/>
      <c r="AA557" s="1022"/>
      <c r="AB557" s="1022"/>
    </row>
    <row r="558" spans="6:28" ht="11.25" customHeight="1" x14ac:dyDescent="0.2">
      <c r="F558" s="1023"/>
      <c r="G558" s="1023"/>
      <c r="H558" s="1022"/>
      <c r="L558" s="1022"/>
      <c r="M558" s="1022"/>
      <c r="Y558" s="1022"/>
      <c r="AA558" s="1022"/>
      <c r="AB558" s="1022"/>
    </row>
    <row r="559" spans="6:28" ht="11.25" customHeight="1" x14ac:dyDescent="0.2">
      <c r="F559" s="1023"/>
      <c r="G559" s="1023"/>
      <c r="H559" s="1022"/>
      <c r="L559" s="1022"/>
      <c r="M559" s="1022"/>
      <c r="Y559" s="1022"/>
      <c r="AA559" s="1022"/>
      <c r="AB559" s="1022"/>
    </row>
    <row r="560" spans="6:28" ht="11.25" customHeight="1" x14ac:dyDescent="0.2">
      <c r="F560" s="1023"/>
      <c r="G560" s="1023"/>
      <c r="H560" s="1022"/>
      <c r="L560" s="1022"/>
      <c r="M560" s="1022"/>
      <c r="Y560" s="1022"/>
      <c r="AA560" s="1022"/>
      <c r="AB560" s="1022"/>
    </row>
    <row r="561" spans="6:28" ht="11.25" customHeight="1" x14ac:dyDescent="0.2">
      <c r="F561" s="1023"/>
      <c r="G561" s="1023"/>
      <c r="H561" s="1022"/>
      <c r="L561" s="1022"/>
      <c r="M561" s="1022"/>
      <c r="Y561" s="1022"/>
      <c r="AA561" s="1022"/>
      <c r="AB561" s="1022"/>
    </row>
    <row r="562" spans="6:28" ht="11.25" customHeight="1" x14ac:dyDescent="0.2">
      <c r="F562" s="1023"/>
      <c r="G562" s="1023"/>
      <c r="H562" s="1022"/>
      <c r="L562" s="1022"/>
      <c r="M562" s="1022"/>
      <c r="Y562" s="1022"/>
      <c r="AA562" s="1022"/>
      <c r="AB562" s="1022"/>
    </row>
    <row r="563" spans="6:28" ht="11.25" customHeight="1" x14ac:dyDescent="0.2">
      <c r="F563" s="1023"/>
      <c r="G563" s="1023"/>
      <c r="H563" s="1022"/>
      <c r="L563" s="1022"/>
      <c r="M563" s="1022"/>
      <c r="Y563" s="1022"/>
      <c r="AA563" s="1022"/>
      <c r="AB563" s="1022"/>
    </row>
    <row r="564" spans="6:28" ht="11.25" customHeight="1" x14ac:dyDescent="0.2">
      <c r="F564" s="1023"/>
      <c r="G564" s="1023"/>
      <c r="H564" s="1022"/>
      <c r="L564" s="1022"/>
      <c r="M564" s="1022"/>
      <c r="Y564" s="1022"/>
      <c r="AA564" s="1022"/>
      <c r="AB564" s="1022"/>
    </row>
    <row r="565" spans="6:28" ht="11.25" customHeight="1" x14ac:dyDescent="0.2">
      <c r="F565" s="1023"/>
      <c r="G565" s="1023"/>
      <c r="H565" s="1022"/>
      <c r="L565" s="1022"/>
      <c r="M565" s="1022"/>
      <c r="Y565" s="1022"/>
      <c r="AA565" s="1022"/>
      <c r="AB565" s="1022"/>
    </row>
    <row r="566" spans="6:28" ht="11.25" customHeight="1" x14ac:dyDescent="0.2">
      <c r="F566" s="1023"/>
      <c r="G566" s="1023"/>
      <c r="H566" s="1022"/>
      <c r="L566" s="1022"/>
      <c r="M566" s="1022"/>
      <c r="Y566" s="1022"/>
      <c r="AA566" s="1022"/>
      <c r="AB566" s="1022"/>
    </row>
    <row r="567" spans="6:28" ht="11.25" customHeight="1" x14ac:dyDescent="0.2">
      <c r="F567" s="1023"/>
      <c r="G567" s="1023"/>
      <c r="H567" s="1022"/>
      <c r="L567" s="1022"/>
      <c r="M567" s="1022"/>
      <c r="Y567" s="1022"/>
      <c r="AA567" s="1022"/>
      <c r="AB567" s="1022"/>
    </row>
    <row r="568" spans="6:28" ht="11.25" customHeight="1" x14ac:dyDescent="0.2">
      <c r="F568" s="1023"/>
      <c r="G568" s="1023"/>
      <c r="H568" s="1022"/>
      <c r="L568" s="1022"/>
      <c r="M568" s="1022"/>
      <c r="Y568" s="1022"/>
      <c r="AA568" s="1022"/>
      <c r="AB568" s="1022"/>
    </row>
    <row r="569" spans="6:28" ht="11.25" customHeight="1" x14ac:dyDescent="0.2">
      <c r="F569" s="1023"/>
      <c r="G569" s="1023"/>
      <c r="H569" s="1022"/>
      <c r="L569" s="1022"/>
      <c r="M569" s="1022"/>
      <c r="Y569" s="1022"/>
      <c r="AA569" s="1022"/>
      <c r="AB569" s="1022"/>
    </row>
    <row r="570" spans="6:28" ht="11.25" customHeight="1" x14ac:dyDescent="0.2">
      <c r="F570" s="1023"/>
      <c r="G570" s="1023"/>
      <c r="H570" s="1022"/>
      <c r="L570" s="1022"/>
      <c r="M570" s="1022"/>
      <c r="Y570" s="1022"/>
      <c r="AA570" s="1022"/>
      <c r="AB570" s="1022"/>
    </row>
    <row r="571" spans="6:28" ht="11.25" customHeight="1" x14ac:dyDescent="0.2">
      <c r="F571" s="1023"/>
      <c r="G571" s="1023"/>
      <c r="H571" s="1022"/>
      <c r="L571" s="1022"/>
      <c r="M571" s="1022"/>
      <c r="Y571" s="1022"/>
      <c r="AA571" s="1022"/>
      <c r="AB571" s="1022"/>
    </row>
    <row r="572" spans="6:28" ht="11.25" customHeight="1" x14ac:dyDescent="0.2">
      <c r="F572" s="1023"/>
      <c r="G572" s="1023"/>
      <c r="H572" s="1022"/>
      <c r="L572" s="1022"/>
      <c r="M572" s="1022"/>
      <c r="Y572" s="1022"/>
      <c r="AA572" s="1022"/>
      <c r="AB572" s="1022"/>
    </row>
    <row r="573" spans="6:28" ht="11.25" customHeight="1" x14ac:dyDescent="0.2">
      <c r="F573" s="1023"/>
      <c r="G573" s="1023"/>
      <c r="H573" s="1022"/>
      <c r="L573" s="1022"/>
      <c r="M573" s="1022"/>
      <c r="Y573" s="1022"/>
      <c r="AA573" s="1022"/>
      <c r="AB573" s="1022"/>
    </row>
    <row r="574" spans="6:28" ht="11.25" customHeight="1" x14ac:dyDescent="0.2">
      <c r="F574" s="1023"/>
      <c r="G574" s="1023"/>
      <c r="H574" s="1022"/>
      <c r="L574" s="1022"/>
      <c r="M574" s="1022"/>
      <c r="Y574" s="1022"/>
      <c r="AA574" s="1022"/>
      <c r="AB574" s="1022"/>
    </row>
    <row r="575" spans="6:28" ht="11.25" customHeight="1" x14ac:dyDescent="0.2">
      <c r="F575" s="1023"/>
      <c r="G575" s="1023"/>
      <c r="H575" s="1022"/>
      <c r="L575" s="1022"/>
      <c r="M575" s="1022"/>
      <c r="Y575" s="1022"/>
      <c r="AA575" s="1022"/>
      <c r="AB575" s="1022"/>
    </row>
    <row r="576" spans="6:28" ht="11.25" customHeight="1" x14ac:dyDescent="0.2">
      <c r="F576" s="1023"/>
      <c r="G576" s="1023"/>
      <c r="H576" s="1022"/>
      <c r="L576" s="1022"/>
      <c r="M576" s="1022"/>
      <c r="Y576" s="1022"/>
      <c r="AA576" s="1022"/>
      <c r="AB576" s="1022"/>
    </row>
    <row r="577" spans="6:28" ht="11.25" customHeight="1" x14ac:dyDescent="0.2">
      <c r="F577" s="1023"/>
      <c r="G577" s="1023"/>
      <c r="H577" s="1022"/>
      <c r="L577" s="1022"/>
      <c r="M577" s="1022"/>
      <c r="Y577" s="1022"/>
      <c r="AA577" s="1022"/>
      <c r="AB577" s="1022"/>
    </row>
    <row r="578" spans="6:28" ht="11.25" customHeight="1" x14ac:dyDescent="0.2">
      <c r="F578" s="1023"/>
      <c r="G578" s="1023"/>
      <c r="H578" s="1022"/>
      <c r="L578" s="1022"/>
      <c r="M578" s="1022"/>
      <c r="Y578" s="1022"/>
      <c r="AA578" s="1022"/>
      <c r="AB578" s="1022"/>
    </row>
    <row r="579" spans="6:28" ht="11.25" customHeight="1" x14ac:dyDescent="0.2">
      <c r="F579" s="1023"/>
      <c r="G579" s="1023"/>
      <c r="H579" s="1022"/>
      <c r="L579" s="1022"/>
      <c r="M579" s="1022"/>
      <c r="Y579" s="1022"/>
      <c r="AA579" s="1022"/>
      <c r="AB579" s="1022"/>
    </row>
    <row r="580" spans="6:28" ht="11.25" customHeight="1" x14ac:dyDescent="0.2">
      <c r="F580" s="1023"/>
      <c r="G580" s="1023"/>
      <c r="H580" s="1022"/>
      <c r="L580" s="1022"/>
      <c r="M580" s="1022"/>
      <c r="Y580" s="1022"/>
      <c r="AA580" s="1022"/>
      <c r="AB580" s="1022"/>
    </row>
    <row r="581" spans="6:28" ht="11.25" customHeight="1" x14ac:dyDescent="0.2">
      <c r="F581" s="1023"/>
      <c r="G581" s="1023"/>
      <c r="H581" s="1022"/>
      <c r="L581" s="1022"/>
      <c r="M581" s="1022"/>
      <c r="Y581" s="1022"/>
      <c r="AA581" s="1022"/>
      <c r="AB581" s="1022"/>
    </row>
    <row r="582" spans="6:28" ht="11.25" customHeight="1" x14ac:dyDescent="0.2">
      <c r="F582" s="1023"/>
      <c r="G582" s="1023"/>
      <c r="H582" s="1022"/>
      <c r="L582" s="1022"/>
      <c r="M582" s="1022"/>
      <c r="Y582" s="1022"/>
      <c r="AA582" s="1022"/>
      <c r="AB582" s="1022"/>
    </row>
    <row r="583" spans="6:28" x14ac:dyDescent="0.2">
      <c r="Y583" s="1022"/>
      <c r="AA583" s="1022"/>
      <c r="AB583" s="1022"/>
    </row>
    <row r="584" spans="6:28" x14ac:dyDescent="0.2">
      <c r="Y584" s="1022"/>
      <c r="AA584" s="1022"/>
      <c r="AB584" s="1022"/>
    </row>
    <row r="585" spans="6:28" x14ac:dyDescent="0.2">
      <c r="Y585" s="1022"/>
      <c r="AA585" s="1022"/>
      <c r="AB585" s="1022"/>
    </row>
    <row r="586" spans="6:28" x14ac:dyDescent="0.2">
      <c r="Y586" s="1022"/>
      <c r="AA586" s="1022"/>
      <c r="AB586" s="1022"/>
    </row>
    <row r="587" spans="6:28" x14ac:dyDescent="0.2">
      <c r="Y587" s="1022"/>
      <c r="AA587" s="1022"/>
      <c r="AB587" s="1022"/>
    </row>
    <row r="588" spans="6:28" x14ac:dyDescent="0.2">
      <c r="Y588" s="1022"/>
      <c r="AA588" s="1022"/>
      <c r="AB588" s="1022"/>
    </row>
    <row r="589" spans="6:28" x14ac:dyDescent="0.2">
      <c r="Y589" s="1022"/>
      <c r="AA589" s="1022"/>
      <c r="AB589" s="1022"/>
    </row>
    <row r="590" spans="6:28" x14ac:dyDescent="0.2">
      <c r="Y590" s="1022"/>
      <c r="AA590" s="1022"/>
      <c r="AB590" s="1022"/>
    </row>
    <row r="591" spans="6:28" x14ac:dyDescent="0.2">
      <c r="Y591" s="1022"/>
      <c r="AA591" s="1022"/>
      <c r="AB591" s="1022"/>
    </row>
    <row r="592" spans="6:28" x14ac:dyDescent="0.2">
      <c r="Y592" s="1022"/>
      <c r="AA592" s="1022"/>
      <c r="AB592" s="1022"/>
    </row>
    <row r="593" spans="25:28" x14ac:dyDescent="0.2">
      <c r="Y593" s="1022"/>
      <c r="AA593" s="1022"/>
      <c r="AB593" s="1022"/>
    </row>
    <row r="594" spans="25:28" x14ac:dyDescent="0.2">
      <c r="Y594" s="1022"/>
      <c r="AA594" s="1022"/>
      <c r="AB594" s="1022"/>
    </row>
    <row r="595" spans="25:28" x14ac:dyDescent="0.2">
      <c r="Y595" s="1022"/>
      <c r="AA595" s="1022"/>
      <c r="AB595" s="1022"/>
    </row>
    <row r="596" spans="25:28" x14ac:dyDescent="0.2">
      <c r="Y596" s="1022"/>
      <c r="AA596" s="1022"/>
      <c r="AB596" s="1022"/>
    </row>
    <row r="597" spans="25:28" x14ac:dyDescent="0.2">
      <c r="Y597" s="1022"/>
      <c r="AA597" s="1022"/>
      <c r="AB597" s="1022"/>
    </row>
    <row r="598" spans="25:28" x14ac:dyDescent="0.2">
      <c r="Y598" s="1022"/>
      <c r="AA598" s="1022"/>
      <c r="AB598" s="1022"/>
    </row>
    <row r="599" spans="25:28" x14ac:dyDescent="0.2">
      <c r="Y599" s="1022"/>
      <c r="AA599" s="1022"/>
      <c r="AB599" s="1022"/>
    </row>
    <row r="600" spans="25:28" x14ac:dyDescent="0.2">
      <c r="Y600" s="1022"/>
      <c r="AA600" s="1022"/>
      <c r="AB600" s="1022"/>
    </row>
    <row r="601" spans="25:28" x14ac:dyDescent="0.2">
      <c r="Y601" s="1022"/>
      <c r="AA601" s="1022"/>
      <c r="AB601" s="1022"/>
    </row>
    <row r="602" spans="25:28" x14ac:dyDescent="0.2">
      <c r="Y602" s="1022"/>
      <c r="AA602" s="1022"/>
      <c r="AB602" s="1022"/>
    </row>
    <row r="603" spans="25:28" x14ac:dyDescent="0.2">
      <c r="Y603" s="1022"/>
      <c r="AA603" s="1022"/>
      <c r="AB603" s="1022"/>
    </row>
    <row r="604" spans="25:28" x14ac:dyDescent="0.2">
      <c r="Y604" s="1022"/>
      <c r="AA604" s="1022"/>
      <c r="AB604" s="1022"/>
    </row>
    <row r="605" spans="25:28" x14ac:dyDescent="0.2">
      <c r="Y605" s="1022"/>
      <c r="AA605" s="1022"/>
      <c r="AB605" s="1022"/>
    </row>
    <row r="606" spans="25:28" x14ac:dyDescent="0.2">
      <c r="Y606" s="1022"/>
      <c r="AA606" s="1022"/>
      <c r="AB606" s="1022"/>
    </row>
    <row r="607" spans="25:28" x14ac:dyDescent="0.2">
      <c r="Y607" s="1022"/>
      <c r="AA607" s="1022"/>
      <c r="AB607" s="1022"/>
    </row>
    <row r="608" spans="25:28" x14ac:dyDescent="0.2">
      <c r="Y608" s="1022"/>
      <c r="AA608" s="1022"/>
      <c r="AB608" s="1022"/>
    </row>
    <row r="609" spans="25:28" x14ac:dyDescent="0.2">
      <c r="Y609" s="1022"/>
      <c r="AA609" s="1022"/>
      <c r="AB609" s="1022"/>
    </row>
    <row r="610" spans="25:28" x14ac:dyDescent="0.2">
      <c r="Y610" s="1022"/>
      <c r="AA610" s="1022"/>
      <c r="AB610" s="1022"/>
    </row>
    <row r="611" spans="25:28" x14ac:dyDescent="0.2">
      <c r="Y611" s="1022"/>
      <c r="AA611" s="1022"/>
      <c r="AB611" s="1022"/>
    </row>
    <row r="612" spans="25:28" x14ac:dyDescent="0.2">
      <c r="Y612" s="1022"/>
      <c r="AA612" s="1022"/>
      <c r="AB612" s="1022"/>
    </row>
    <row r="613" spans="25:28" x14ac:dyDescent="0.2">
      <c r="Y613" s="1022"/>
      <c r="AA613" s="1022"/>
      <c r="AB613" s="1022"/>
    </row>
    <row r="614" spans="25:28" x14ac:dyDescent="0.2">
      <c r="Y614" s="1022"/>
      <c r="AA614" s="1022"/>
      <c r="AB614" s="1022"/>
    </row>
    <row r="615" spans="25:28" x14ac:dyDescent="0.2">
      <c r="Y615" s="1022"/>
      <c r="AA615" s="1022"/>
      <c r="AB615" s="1022"/>
    </row>
    <row r="616" spans="25:28" x14ac:dyDescent="0.2">
      <c r="Y616" s="1022"/>
      <c r="AA616" s="1022"/>
      <c r="AB616" s="1022"/>
    </row>
    <row r="617" spans="25:28" x14ac:dyDescent="0.2">
      <c r="Y617" s="1022"/>
      <c r="AA617" s="1022"/>
      <c r="AB617" s="1022"/>
    </row>
    <row r="618" spans="25:28" x14ac:dyDescent="0.2">
      <c r="Y618" s="1022"/>
      <c r="AA618" s="1022"/>
      <c r="AB618" s="1022"/>
    </row>
    <row r="619" spans="25:28" x14ac:dyDescent="0.2">
      <c r="Y619" s="1022"/>
      <c r="AA619" s="1022"/>
      <c r="AB619" s="1022"/>
    </row>
    <row r="620" spans="25:28" x14ac:dyDescent="0.2">
      <c r="Y620" s="1022"/>
      <c r="AA620" s="1022"/>
      <c r="AB620" s="1022"/>
    </row>
    <row r="621" spans="25:28" x14ac:dyDescent="0.2">
      <c r="Y621" s="1022"/>
      <c r="AA621" s="1022"/>
      <c r="AB621" s="1022"/>
    </row>
    <row r="622" spans="25:28" x14ac:dyDescent="0.2">
      <c r="Y622" s="1022"/>
      <c r="AA622" s="1022"/>
      <c r="AB622" s="1022"/>
    </row>
    <row r="623" spans="25:28" x14ac:dyDescent="0.2">
      <c r="Y623" s="1022"/>
      <c r="AA623" s="1022"/>
      <c r="AB623" s="1022"/>
    </row>
    <row r="624" spans="25:28" x14ac:dyDescent="0.2">
      <c r="Y624" s="1022"/>
      <c r="AA624" s="1022"/>
      <c r="AB624" s="1022"/>
    </row>
    <row r="625" spans="25:28" x14ac:dyDescent="0.2">
      <c r="Y625" s="1022"/>
      <c r="AA625" s="1022"/>
      <c r="AB625" s="1022"/>
    </row>
    <row r="626" spans="25:28" x14ac:dyDescent="0.2">
      <c r="Y626" s="1022"/>
      <c r="AA626" s="1022"/>
      <c r="AB626" s="1022"/>
    </row>
    <row r="627" spans="25:28" x14ac:dyDescent="0.2">
      <c r="Y627" s="1022"/>
      <c r="AA627" s="1022"/>
      <c r="AB627" s="1022"/>
    </row>
    <row r="628" spans="25:28" x14ac:dyDescent="0.2">
      <c r="Y628" s="1022"/>
      <c r="AA628" s="1022"/>
      <c r="AB628" s="1022"/>
    </row>
    <row r="629" spans="25:28" x14ac:dyDescent="0.2">
      <c r="Y629" s="1022"/>
      <c r="AA629" s="1022"/>
      <c r="AB629" s="1022"/>
    </row>
    <row r="630" spans="25:28" x14ac:dyDescent="0.2">
      <c r="Y630" s="1022"/>
      <c r="AA630" s="1022"/>
      <c r="AB630" s="1022"/>
    </row>
    <row r="631" spans="25:28" x14ac:dyDescent="0.2">
      <c r="Y631" s="1022"/>
      <c r="AA631" s="1022"/>
      <c r="AB631" s="1022"/>
    </row>
    <row r="632" spans="25:28" x14ac:dyDescent="0.2">
      <c r="Y632" s="1022"/>
      <c r="AA632" s="1022"/>
      <c r="AB632" s="1022"/>
    </row>
    <row r="633" spans="25:28" x14ac:dyDescent="0.2">
      <c r="Y633" s="1022"/>
      <c r="AA633" s="1022"/>
      <c r="AB633" s="1022"/>
    </row>
    <row r="634" spans="25:28" x14ac:dyDescent="0.2">
      <c r="Y634" s="1022"/>
      <c r="AA634" s="1022"/>
      <c r="AB634" s="1022"/>
    </row>
    <row r="635" spans="25:28" x14ac:dyDescent="0.2">
      <c r="Y635" s="1022"/>
      <c r="AA635" s="1022"/>
      <c r="AB635" s="1022"/>
    </row>
    <row r="636" spans="25:28" x14ac:dyDescent="0.2">
      <c r="Y636" s="1022"/>
      <c r="AA636" s="1022"/>
      <c r="AB636" s="1022"/>
    </row>
    <row r="637" spans="25:28" x14ac:dyDescent="0.2">
      <c r="Y637" s="1022"/>
      <c r="AA637" s="1022"/>
      <c r="AB637" s="1022"/>
    </row>
    <row r="638" spans="25:28" x14ac:dyDescent="0.2">
      <c r="Y638" s="1022"/>
      <c r="AA638" s="1022"/>
      <c r="AB638" s="1022"/>
    </row>
    <row r="639" spans="25:28" x14ac:dyDescent="0.2">
      <c r="Y639" s="1022"/>
      <c r="AA639" s="1022"/>
      <c r="AB639" s="1022"/>
    </row>
    <row r="640" spans="25:28" x14ac:dyDescent="0.2">
      <c r="Y640" s="1022"/>
      <c r="AA640" s="1022"/>
      <c r="AB640" s="1022"/>
    </row>
    <row r="641" spans="25:28" x14ac:dyDescent="0.2">
      <c r="Y641" s="1022"/>
      <c r="AA641" s="1022"/>
      <c r="AB641" s="1022"/>
    </row>
    <row r="642" spans="25:28" x14ac:dyDescent="0.2">
      <c r="Y642" s="1022"/>
      <c r="AA642" s="1022"/>
      <c r="AB642" s="1022"/>
    </row>
    <row r="643" spans="25:28" x14ac:dyDescent="0.2">
      <c r="Y643" s="1022"/>
      <c r="AA643" s="1022"/>
      <c r="AB643" s="1022"/>
    </row>
    <row r="644" spans="25:28" x14ac:dyDescent="0.2">
      <c r="Y644" s="1022"/>
      <c r="AA644" s="1022"/>
      <c r="AB644" s="1022"/>
    </row>
    <row r="645" spans="25:28" x14ac:dyDescent="0.2">
      <c r="Y645" s="1022"/>
      <c r="AA645" s="1022"/>
      <c r="AB645" s="1022"/>
    </row>
    <row r="646" spans="25:28" x14ac:dyDescent="0.2">
      <c r="Y646" s="1022"/>
      <c r="AA646" s="1022"/>
      <c r="AB646" s="1022"/>
    </row>
    <row r="647" spans="25:28" x14ac:dyDescent="0.2">
      <c r="Y647" s="1022"/>
      <c r="AA647" s="1022"/>
      <c r="AB647" s="1022"/>
    </row>
    <row r="648" spans="25:28" x14ac:dyDescent="0.2">
      <c r="Y648" s="1022"/>
      <c r="AA648" s="1022"/>
      <c r="AB648" s="1022"/>
    </row>
    <row r="649" spans="25:28" x14ac:dyDescent="0.2">
      <c r="Y649" s="1022"/>
      <c r="AA649" s="1022"/>
      <c r="AB649" s="1022"/>
    </row>
    <row r="650" spans="25:28" x14ac:dyDescent="0.2">
      <c r="Y650" s="1022"/>
      <c r="AA650" s="1022"/>
      <c r="AB650" s="1022"/>
    </row>
    <row r="651" spans="25:28" x14ac:dyDescent="0.2">
      <c r="Y651" s="1022"/>
      <c r="AA651" s="1022"/>
      <c r="AB651" s="1022"/>
    </row>
    <row r="652" spans="25:28" x14ac:dyDescent="0.2">
      <c r="Y652" s="1022"/>
      <c r="AA652" s="1022"/>
      <c r="AB652" s="1022"/>
    </row>
    <row r="653" spans="25:28" x14ac:dyDescent="0.2">
      <c r="Y653" s="1022"/>
      <c r="AA653" s="1022"/>
      <c r="AB653" s="1022"/>
    </row>
    <row r="654" spans="25:28" x14ac:dyDescent="0.2">
      <c r="Y654" s="1022"/>
      <c r="AA654" s="1022"/>
      <c r="AB654" s="1022"/>
    </row>
    <row r="655" spans="25:28" x14ac:dyDescent="0.2">
      <c r="Y655" s="1022"/>
      <c r="AA655" s="1022"/>
      <c r="AB655" s="1022"/>
    </row>
    <row r="656" spans="25:28" x14ac:dyDescent="0.2">
      <c r="Y656" s="1022"/>
      <c r="AA656" s="1022"/>
      <c r="AB656" s="1022"/>
    </row>
    <row r="657" spans="25:28" x14ac:dyDescent="0.2">
      <c r="Y657" s="1022"/>
      <c r="AA657" s="1022"/>
      <c r="AB657" s="1022"/>
    </row>
    <row r="658" spans="25:28" x14ac:dyDescent="0.2">
      <c r="Y658" s="1022"/>
      <c r="AA658" s="1022"/>
      <c r="AB658" s="1022"/>
    </row>
    <row r="659" spans="25:28" x14ac:dyDescent="0.2">
      <c r="Y659" s="1022"/>
      <c r="AA659" s="1022"/>
      <c r="AB659" s="1022"/>
    </row>
    <row r="660" spans="25:28" x14ac:dyDescent="0.2">
      <c r="Y660" s="1022"/>
      <c r="AA660" s="1022"/>
      <c r="AB660" s="1022"/>
    </row>
    <row r="661" spans="25:28" x14ac:dyDescent="0.2">
      <c r="Y661" s="1022"/>
      <c r="AA661" s="1022"/>
      <c r="AB661" s="1022"/>
    </row>
    <row r="662" spans="25:28" x14ac:dyDescent="0.2">
      <c r="Y662" s="1022"/>
      <c r="AA662" s="1022"/>
      <c r="AB662" s="1022"/>
    </row>
    <row r="663" spans="25:28" x14ac:dyDescent="0.2">
      <c r="Y663" s="1022"/>
      <c r="AA663" s="1022"/>
      <c r="AB663" s="1022"/>
    </row>
    <row r="664" spans="25:28" x14ac:dyDescent="0.2">
      <c r="Y664" s="1022"/>
      <c r="AA664" s="1022"/>
      <c r="AB664" s="1022"/>
    </row>
    <row r="665" spans="25:28" x14ac:dyDescent="0.2">
      <c r="Y665" s="1022"/>
      <c r="AA665" s="1022"/>
      <c r="AB665" s="1022"/>
    </row>
    <row r="666" spans="25:28" x14ac:dyDescent="0.2">
      <c r="Y666" s="1022"/>
      <c r="AA666" s="1022"/>
      <c r="AB666" s="1022"/>
    </row>
    <row r="667" spans="25:28" x14ac:dyDescent="0.2">
      <c r="Y667" s="1022"/>
      <c r="AA667" s="1022"/>
      <c r="AB667" s="1022"/>
    </row>
    <row r="668" spans="25:28" x14ac:dyDescent="0.2">
      <c r="Y668" s="1022"/>
      <c r="AA668" s="1022"/>
      <c r="AB668" s="1022"/>
    </row>
    <row r="669" spans="25:28" x14ac:dyDescent="0.2">
      <c r="Y669" s="1022"/>
      <c r="AA669" s="1022"/>
      <c r="AB669" s="1022"/>
    </row>
    <row r="670" spans="25:28" x14ac:dyDescent="0.2">
      <c r="Y670" s="1022"/>
      <c r="AA670" s="1022"/>
      <c r="AB670" s="1022"/>
    </row>
    <row r="671" spans="25:28" x14ac:dyDescent="0.2">
      <c r="Y671" s="1022"/>
      <c r="AA671" s="1022"/>
      <c r="AB671" s="1022"/>
    </row>
    <row r="672" spans="25:28" x14ac:dyDescent="0.2">
      <c r="Y672" s="1022"/>
      <c r="AA672" s="1022"/>
      <c r="AB672" s="1022"/>
    </row>
    <row r="673" spans="25:28" x14ac:dyDescent="0.2">
      <c r="Y673" s="1022"/>
      <c r="AA673" s="1022"/>
      <c r="AB673" s="1022"/>
    </row>
    <row r="674" spans="25:28" x14ac:dyDescent="0.2">
      <c r="Y674" s="1022"/>
      <c r="AA674" s="1022"/>
      <c r="AB674" s="1022"/>
    </row>
    <row r="675" spans="25:28" x14ac:dyDescent="0.2">
      <c r="Y675" s="1022"/>
      <c r="AA675" s="1022"/>
      <c r="AB675" s="1022"/>
    </row>
    <row r="676" spans="25:28" x14ac:dyDescent="0.2">
      <c r="Y676" s="1022"/>
      <c r="AA676" s="1022"/>
      <c r="AB676" s="1022"/>
    </row>
    <row r="677" spans="25:28" x14ac:dyDescent="0.2">
      <c r="Y677" s="1022"/>
      <c r="AA677" s="1022"/>
      <c r="AB677" s="1022"/>
    </row>
    <row r="678" spans="25:28" x14ac:dyDescent="0.2">
      <c r="Y678" s="1022"/>
      <c r="AA678" s="1022"/>
      <c r="AB678" s="1022"/>
    </row>
    <row r="679" spans="25:28" x14ac:dyDescent="0.2">
      <c r="Y679" s="1022"/>
      <c r="AA679" s="1022"/>
      <c r="AB679" s="1022"/>
    </row>
    <row r="680" spans="25:28" x14ac:dyDescent="0.2">
      <c r="Y680" s="1022"/>
      <c r="AA680" s="1022"/>
      <c r="AB680" s="1022"/>
    </row>
    <row r="681" spans="25:28" x14ac:dyDescent="0.2">
      <c r="Y681" s="1022"/>
      <c r="AA681" s="1022"/>
      <c r="AB681" s="1022"/>
    </row>
    <row r="682" spans="25:28" x14ac:dyDescent="0.2">
      <c r="Y682" s="1022"/>
      <c r="AA682" s="1022"/>
      <c r="AB682" s="1022"/>
    </row>
    <row r="683" spans="25:28" x14ac:dyDescent="0.2">
      <c r="Y683" s="1022"/>
      <c r="AA683" s="1022"/>
      <c r="AB683" s="1022"/>
    </row>
    <row r="684" spans="25:28" x14ac:dyDescent="0.2">
      <c r="Y684" s="1022"/>
      <c r="AA684" s="1022"/>
      <c r="AB684" s="1022"/>
    </row>
    <row r="685" spans="25:28" x14ac:dyDescent="0.2">
      <c r="Y685" s="1022"/>
      <c r="AA685" s="1022"/>
      <c r="AB685" s="1022"/>
    </row>
    <row r="686" spans="25:28" x14ac:dyDescent="0.2">
      <c r="Y686" s="1022"/>
      <c r="AA686" s="1022"/>
      <c r="AB686" s="1022"/>
    </row>
    <row r="687" spans="25:28" x14ac:dyDescent="0.2">
      <c r="Y687" s="1022"/>
      <c r="AA687" s="1022"/>
      <c r="AB687" s="1022"/>
    </row>
    <row r="688" spans="25:28" x14ac:dyDescent="0.2">
      <c r="Y688" s="1022"/>
      <c r="AA688" s="1022"/>
      <c r="AB688" s="1022"/>
    </row>
    <row r="689" spans="25:28" x14ac:dyDescent="0.2">
      <c r="Y689" s="1022"/>
      <c r="AA689" s="1022"/>
      <c r="AB689" s="1022"/>
    </row>
    <row r="690" spans="25:28" x14ac:dyDescent="0.2">
      <c r="Y690" s="1022"/>
      <c r="AA690" s="1022"/>
      <c r="AB690" s="1022"/>
    </row>
    <row r="691" spans="25:28" x14ac:dyDescent="0.2">
      <c r="Y691" s="1022"/>
      <c r="AA691" s="1022"/>
      <c r="AB691" s="1022"/>
    </row>
    <row r="692" spans="25:28" x14ac:dyDescent="0.2">
      <c r="Y692" s="1022"/>
      <c r="AA692" s="1022"/>
      <c r="AB692" s="1022"/>
    </row>
    <row r="693" spans="25:28" x14ac:dyDescent="0.2">
      <c r="Y693" s="1022"/>
      <c r="AA693" s="1022"/>
      <c r="AB693" s="1022"/>
    </row>
    <row r="694" spans="25:28" x14ac:dyDescent="0.2">
      <c r="Y694" s="1022"/>
      <c r="AA694" s="1022"/>
      <c r="AB694" s="1022"/>
    </row>
    <row r="695" spans="25:28" x14ac:dyDescent="0.2">
      <c r="Y695" s="1022"/>
      <c r="AA695" s="1022"/>
      <c r="AB695" s="1022"/>
    </row>
    <row r="696" spans="25:28" x14ac:dyDescent="0.2">
      <c r="Y696" s="1022"/>
      <c r="AA696" s="1022"/>
      <c r="AB696" s="1022"/>
    </row>
    <row r="697" spans="25:28" x14ac:dyDescent="0.2">
      <c r="Y697" s="1022"/>
      <c r="AA697" s="1022"/>
      <c r="AB697" s="1022"/>
    </row>
    <row r="698" spans="25:28" x14ac:dyDescent="0.2">
      <c r="Y698" s="1022"/>
      <c r="AA698" s="1022"/>
      <c r="AB698" s="1022"/>
    </row>
    <row r="699" spans="25:28" x14ac:dyDescent="0.2">
      <c r="Y699" s="1022"/>
      <c r="AA699" s="1022"/>
      <c r="AB699" s="1022"/>
    </row>
    <row r="700" spans="25:28" x14ac:dyDescent="0.2">
      <c r="Y700" s="1022"/>
      <c r="AA700" s="1022"/>
      <c r="AB700" s="1022"/>
    </row>
    <row r="701" spans="25:28" x14ac:dyDescent="0.2">
      <c r="Y701" s="1022"/>
      <c r="AA701" s="1022"/>
      <c r="AB701" s="1022"/>
    </row>
    <row r="702" spans="25:28" x14ac:dyDescent="0.2">
      <c r="Y702" s="1022"/>
      <c r="AA702" s="1022"/>
      <c r="AB702" s="1022"/>
    </row>
    <row r="703" spans="25:28" x14ac:dyDescent="0.2">
      <c r="Y703" s="1022"/>
      <c r="AA703" s="1022"/>
      <c r="AB703" s="1022"/>
    </row>
    <row r="704" spans="25:28" x14ac:dyDescent="0.2">
      <c r="Y704" s="1022"/>
      <c r="AA704" s="1022"/>
      <c r="AB704" s="1022"/>
    </row>
    <row r="705" spans="25:28" x14ac:dyDescent="0.2">
      <c r="Y705" s="1022"/>
      <c r="AA705" s="1022"/>
      <c r="AB705" s="1022"/>
    </row>
    <row r="706" spans="25:28" x14ac:dyDescent="0.2">
      <c r="Y706" s="1022"/>
      <c r="AA706" s="1022"/>
      <c r="AB706" s="1022"/>
    </row>
    <row r="707" spans="25:28" x14ac:dyDescent="0.2">
      <c r="Y707" s="1022"/>
      <c r="AA707" s="1022"/>
      <c r="AB707" s="1022"/>
    </row>
    <row r="708" spans="25:28" x14ac:dyDescent="0.2">
      <c r="Y708" s="1022"/>
      <c r="AA708" s="1022"/>
      <c r="AB708" s="1022"/>
    </row>
    <row r="709" spans="25:28" x14ac:dyDescent="0.2">
      <c r="Y709" s="1022"/>
      <c r="AA709" s="1022"/>
      <c r="AB709" s="1022"/>
    </row>
    <row r="710" spans="25:28" x14ac:dyDescent="0.2">
      <c r="Y710" s="1022"/>
      <c r="AA710" s="1022"/>
      <c r="AB710" s="1022"/>
    </row>
    <row r="711" spans="25:28" x14ac:dyDescent="0.2">
      <c r="Y711" s="1022"/>
      <c r="AA711" s="1022"/>
      <c r="AB711" s="1022"/>
    </row>
    <row r="712" spans="25:28" x14ac:dyDescent="0.2">
      <c r="Y712" s="1022"/>
      <c r="AA712" s="1022"/>
      <c r="AB712" s="1022"/>
    </row>
    <row r="713" spans="25:28" x14ac:dyDescent="0.2">
      <c r="Y713" s="1022"/>
      <c r="AA713" s="1022"/>
      <c r="AB713" s="1022"/>
    </row>
    <row r="714" spans="25:28" x14ac:dyDescent="0.2">
      <c r="Y714" s="1022"/>
      <c r="AA714" s="1022"/>
      <c r="AB714" s="1022"/>
    </row>
    <row r="715" spans="25:28" x14ac:dyDescent="0.2">
      <c r="Y715" s="1022"/>
      <c r="AA715" s="1022"/>
      <c r="AB715" s="1022"/>
    </row>
    <row r="716" spans="25:28" x14ac:dyDescent="0.2">
      <c r="Y716" s="1022"/>
      <c r="AA716" s="1022"/>
      <c r="AB716" s="1022"/>
    </row>
    <row r="717" spans="25:28" x14ac:dyDescent="0.2">
      <c r="Y717" s="1022"/>
      <c r="AA717" s="1022"/>
      <c r="AB717" s="1022"/>
    </row>
    <row r="718" spans="25:28" x14ac:dyDescent="0.2">
      <c r="Y718" s="1022"/>
      <c r="AA718" s="1022"/>
      <c r="AB718" s="1022"/>
    </row>
    <row r="719" spans="25:28" x14ac:dyDescent="0.2">
      <c r="Y719" s="1022"/>
      <c r="AA719" s="1022"/>
      <c r="AB719" s="1022"/>
    </row>
    <row r="720" spans="25:28" x14ac:dyDescent="0.2">
      <c r="Y720" s="1022"/>
      <c r="AA720" s="1022"/>
      <c r="AB720" s="1022"/>
    </row>
    <row r="721" spans="25:28" x14ac:dyDescent="0.2">
      <c r="Y721" s="1022"/>
      <c r="AA721" s="1022"/>
      <c r="AB721" s="1022"/>
    </row>
    <row r="722" spans="25:28" x14ac:dyDescent="0.2">
      <c r="Y722" s="1022"/>
      <c r="AA722" s="1022"/>
      <c r="AB722" s="1022"/>
    </row>
    <row r="723" spans="25:28" x14ac:dyDescent="0.2">
      <c r="Y723" s="1022"/>
      <c r="AA723" s="1022"/>
      <c r="AB723" s="1022"/>
    </row>
    <row r="724" spans="25:28" x14ac:dyDescent="0.2">
      <c r="Y724" s="1022"/>
      <c r="AA724" s="1022"/>
      <c r="AB724" s="1022"/>
    </row>
    <row r="725" spans="25:28" x14ac:dyDescent="0.2">
      <c r="Y725" s="1022"/>
      <c r="AA725" s="1022"/>
      <c r="AB725" s="1022"/>
    </row>
    <row r="726" spans="25:28" x14ac:dyDescent="0.2">
      <c r="Y726" s="1022"/>
      <c r="AA726" s="1022"/>
      <c r="AB726" s="1022"/>
    </row>
    <row r="727" spans="25:28" x14ac:dyDescent="0.2">
      <c r="Y727" s="1022"/>
      <c r="AA727" s="1022"/>
      <c r="AB727" s="1022"/>
    </row>
    <row r="728" spans="25:28" x14ac:dyDescent="0.2">
      <c r="Y728" s="1022"/>
      <c r="AA728" s="1022"/>
      <c r="AB728" s="1022"/>
    </row>
    <row r="729" spans="25:28" x14ac:dyDescent="0.2">
      <c r="Y729" s="1022"/>
      <c r="AA729" s="1022"/>
      <c r="AB729" s="1022"/>
    </row>
    <row r="730" spans="25:28" x14ac:dyDescent="0.2">
      <c r="Y730" s="1022"/>
      <c r="AA730" s="1022"/>
      <c r="AB730" s="1022"/>
    </row>
    <row r="731" spans="25:28" x14ac:dyDescent="0.2">
      <c r="Y731" s="1022"/>
      <c r="AA731" s="1022"/>
      <c r="AB731" s="1022"/>
    </row>
    <row r="732" spans="25:28" x14ac:dyDescent="0.2">
      <c r="Y732" s="1022"/>
      <c r="AA732" s="1022"/>
      <c r="AB732" s="1022"/>
    </row>
    <row r="733" spans="25:28" x14ac:dyDescent="0.2">
      <c r="Y733" s="1022"/>
      <c r="AA733" s="1022"/>
      <c r="AB733" s="1022"/>
    </row>
    <row r="734" spans="25:28" x14ac:dyDescent="0.2">
      <c r="Y734" s="1022"/>
      <c r="AA734" s="1022"/>
      <c r="AB734" s="1022"/>
    </row>
    <row r="735" spans="25:28" x14ac:dyDescent="0.2">
      <c r="Y735" s="1022"/>
      <c r="AA735" s="1022"/>
      <c r="AB735" s="1022"/>
    </row>
    <row r="736" spans="25:28" x14ac:dyDescent="0.2">
      <c r="Y736" s="1022"/>
      <c r="AA736" s="1022"/>
      <c r="AB736" s="1022"/>
    </row>
    <row r="737" spans="25:28" x14ac:dyDescent="0.2">
      <c r="Y737" s="1022"/>
      <c r="AA737" s="1022"/>
      <c r="AB737" s="1022"/>
    </row>
    <row r="738" spans="25:28" x14ac:dyDescent="0.2">
      <c r="Y738" s="1022"/>
      <c r="AA738" s="1022"/>
      <c r="AB738" s="1022"/>
    </row>
    <row r="739" spans="25:28" x14ac:dyDescent="0.2">
      <c r="Y739" s="1022"/>
      <c r="AA739" s="1022"/>
      <c r="AB739" s="1022"/>
    </row>
    <row r="740" spans="25:28" x14ac:dyDescent="0.2">
      <c r="Y740" s="1022"/>
      <c r="AA740" s="1022"/>
      <c r="AB740" s="1022"/>
    </row>
    <row r="741" spans="25:28" x14ac:dyDescent="0.2">
      <c r="Y741" s="1022"/>
      <c r="AA741" s="1022"/>
      <c r="AB741" s="1022"/>
    </row>
    <row r="742" spans="25:28" x14ac:dyDescent="0.2">
      <c r="Y742" s="1022"/>
      <c r="AA742" s="1022"/>
      <c r="AB742" s="1022"/>
    </row>
    <row r="743" spans="25:28" x14ac:dyDescent="0.2">
      <c r="Y743" s="1022"/>
      <c r="AA743" s="1022"/>
      <c r="AB743" s="1022"/>
    </row>
    <row r="744" spans="25:28" x14ac:dyDescent="0.2">
      <c r="Y744" s="1022"/>
      <c r="AA744" s="1022"/>
      <c r="AB744" s="1022"/>
    </row>
    <row r="745" spans="25:28" x14ac:dyDescent="0.2">
      <c r="Y745" s="1022"/>
      <c r="AA745" s="1022"/>
      <c r="AB745" s="1022"/>
    </row>
    <row r="746" spans="25:28" x14ac:dyDescent="0.2">
      <c r="Y746" s="1022"/>
      <c r="AA746" s="1022"/>
      <c r="AB746" s="1022"/>
    </row>
    <row r="747" spans="25:28" x14ac:dyDescent="0.2">
      <c r="Y747" s="1022"/>
      <c r="AA747" s="1022"/>
      <c r="AB747" s="1022"/>
    </row>
    <row r="748" spans="25:28" x14ac:dyDescent="0.2">
      <c r="Y748" s="1022"/>
      <c r="AA748" s="1022"/>
      <c r="AB748" s="1022"/>
    </row>
    <row r="749" spans="25:28" x14ac:dyDescent="0.2">
      <c r="Y749" s="1022"/>
      <c r="AA749" s="1022"/>
      <c r="AB749" s="1022"/>
    </row>
    <row r="750" spans="25:28" x14ac:dyDescent="0.2">
      <c r="Y750" s="1022"/>
      <c r="AA750" s="1022"/>
      <c r="AB750" s="1022"/>
    </row>
    <row r="751" spans="25:28" x14ac:dyDescent="0.2">
      <c r="Y751" s="1022"/>
      <c r="AA751" s="1022"/>
      <c r="AB751" s="1022"/>
    </row>
    <row r="752" spans="25:28" x14ac:dyDescent="0.2">
      <c r="Y752" s="1022"/>
      <c r="AA752" s="1022"/>
      <c r="AB752" s="1022"/>
    </row>
    <row r="753" spans="25:28" x14ac:dyDescent="0.2">
      <c r="Y753" s="1022"/>
      <c r="AA753" s="1022"/>
      <c r="AB753" s="1022"/>
    </row>
    <row r="754" spans="25:28" x14ac:dyDescent="0.2">
      <c r="Y754" s="1022"/>
      <c r="AA754" s="1022"/>
      <c r="AB754" s="1022"/>
    </row>
    <row r="755" spans="25:28" x14ac:dyDescent="0.2">
      <c r="Y755" s="1022"/>
      <c r="AA755" s="1022"/>
      <c r="AB755" s="1022"/>
    </row>
    <row r="756" spans="25:28" x14ac:dyDescent="0.2">
      <c r="Y756" s="1022"/>
      <c r="AA756" s="1022"/>
      <c r="AB756" s="1022"/>
    </row>
    <row r="757" spans="25:28" x14ac:dyDescent="0.2">
      <c r="Y757" s="1022"/>
      <c r="AA757" s="1022"/>
      <c r="AB757" s="1022"/>
    </row>
    <row r="758" spans="25:28" x14ac:dyDescent="0.2">
      <c r="Y758" s="1022"/>
      <c r="AA758" s="1022"/>
      <c r="AB758" s="1022"/>
    </row>
    <row r="759" spans="25:28" x14ac:dyDescent="0.2">
      <c r="Y759" s="1022"/>
      <c r="AA759" s="1022"/>
      <c r="AB759" s="1022"/>
    </row>
    <row r="760" spans="25:28" x14ac:dyDescent="0.2">
      <c r="Y760" s="1022"/>
      <c r="AA760" s="1022"/>
      <c r="AB760" s="1022"/>
    </row>
    <row r="761" spans="25:28" x14ac:dyDescent="0.2">
      <c r="Y761" s="1022"/>
      <c r="AA761" s="1022"/>
      <c r="AB761" s="1022"/>
    </row>
    <row r="762" spans="25:28" x14ac:dyDescent="0.2">
      <c r="Y762" s="1022"/>
      <c r="AA762" s="1022"/>
      <c r="AB762" s="1022"/>
    </row>
    <row r="763" spans="25:28" x14ac:dyDescent="0.2">
      <c r="Y763" s="1022"/>
      <c r="AA763" s="1022"/>
      <c r="AB763" s="1022"/>
    </row>
    <row r="764" spans="25:28" x14ac:dyDescent="0.2">
      <c r="Y764" s="1022"/>
      <c r="AA764" s="1022"/>
      <c r="AB764" s="1022"/>
    </row>
    <row r="765" spans="25:28" x14ac:dyDescent="0.2">
      <c r="Y765" s="1022"/>
      <c r="AA765" s="1022"/>
      <c r="AB765" s="1022"/>
    </row>
    <row r="766" spans="25:28" x14ac:dyDescent="0.2">
      <c r="Y766" s="1022"/>
      <c r="AA766" s="1022"/>
      <c r="AB766" s="1022"/>
    </row>
    <row r="767" spans="25:28" x14ac:dyDescent="0.2">
      <c r="Y767" s="1022"/>
      <c r="AA767" s="1022"/>
      <c r="AB767" s="1022"/>
    </row>
    <row r="768" spans="25:28" x14ac:dyDescent="0.2">
      <c r="Y768" s="1022"/>
      <c r="AA768" s="1022"/>
      <c r="AB768" s="1022"/>
    </row>
    <row r="769" spans="25:28" x14ac:dyDescent="0.2">
      <c r="Y769" s="1022"/>
      <c r="AA769" s="1022"/>
      <c r="AB769" s="1022"/>
    </row>
    <row r="770" spans="25:28" x14ac:dyDescent="0.2">
      <c r="Y770" s="1022"/>
      <c r="AA770" s="1022"/>
      <c r="AB770" s="1022"/>
    </row>
    <row r="771" spans="25:28" x14ac:dyDescent="0.2">
      <c r="Y771" s="1022"/>
      <c r="AA771" s="1022"/>
      <c r="AB771" s="1022"/>
    </row>
    <row r="772" spans="25:28" x14ac:dyDescent="0.2">
      <c r="Y772" s="1022"/>
      <c r="AA772" s="1022"/>
      <c r="AB772" s="1022"/>
    </row>
    <row r="773" spans="25:28" x14ac:dyDescent="0.2">
      <c r="Y773" s="1022"/>
      <c r="AA773" s="1022"/>
      <c r="AB773" s="1022"/>
    </row>
    <row r="774" spans="25:28" x14ac:dyDescent="0.2">
      <c r="Y774" s="1022"/>
      <c r="AA774" s="1022"/>
      <c r="AB774" s="1022"/>
    </row>
    <row r="775" spans="25:28" x14ac:dyDescent="0.2">
      <c r="Y775" s="1022"/>
      <c r="AA775" s="1022"/>
      <c r="AB775" s="1022"/>
    </row>
    <row r="776" spans="25:28" x14ac:dyDescent="0.2">
      <c r="Y776" s="1022"/>
      <c r="AA776" s="1022"/>
      <c r="AB776" s="1022"/>
    </row>
    <row r="777" spans="25:28" x14ac:dyDescent="0.2">
      <c r="Y777" s="1022"/>
      <c r="AA777" s="1022"/>
      <c r="AB777" s="1022"/>
    </row>
    <row r="778" spans="25:28" x14ac:dyDescent="0.2">
      <c r="Y778" s="1022"/>
      <c r="AA778" s="1022"/>
      <c r="AB778" s="1022"/>
    </row>
    <row r="779" spans="25:28" x14ac:dyDescent="0.2">
      <c r="Y779" s="1022"/>
      <c r="AA779" s="1022"/>
      <c r="AB779" s="1022"/>
    </row>
    <row r="780" spans="25:28" x14ac:dyDescent="0.2">
      <c r="Y780" s="1022"/>
      <c r="AA780" s="1022"/>
      <c r="AB780" s="1022"/>
    </row>
    <row r="781" spans="25:28" x14ac:dyDescent="0.2">
      <c r="Y781" s="1022"/>
      <c r="AA781" s="1022"/>
      <c r="AB781" s="1022"/>
    </row>
    <row r="782" spans="25:28" x14ac:dyDescent="0.2">
      <c r="Y782" s="1022"/>
      <c r="AA782" s="1022"/>
      <c r="AB782" s="1022"/>
    </row>
    <row r="783" spans="25:28" x14ac:dyDescent="0.2">
      <c r="Y783" s="1022"/>
      <c r="AA783" s="1022"/>
      <c r="AB783" s="1022"/>
    </row>
    <row r="784" spans="25:28" x14ac:dyDescent="0.2">
      <c r="Y784" s="1022"/>
      <c r="AA784" s="1022"/>
      <c r="AB784" s="1022"/>
    </row>
    <row r="785" spans="25:28" x14ac:dyDescent="0.2">
      <c r="Y785" s="1022"/>
      <c r="AA785" s="1022"/>
      <c r="AB785" s="1022"/>
    </row>
    <row r="786" spans="25:28" x14ac:dyDescent="0.2">
      <c r="Y786" s="1022"/>
      <c r="AA786" s="1022"/>
      <c r="AB786" s="1022"/>
    </row>
    <row r="787" spans="25:28" x14ac:dyDescent="0.2">
      <c r="Y787" s="1022"/>
      <c r="AA787" s="1022"/>
      <c r="AB787" s="1022"/>
    </row>
    <row r="788" spans="25:28" x14ac:dyDescent="0.2">
      <c r="Y788" s="1022"/>
      <c r="AA788" s="1022"/>
      <c r="AB788" s="1022"/>
    </row>
    <row r="789" spans="25:28" x14ac:dyDescent="0.2">
      <c r="Y789" s="1022"/>
      <c r="AA789" s="1022"/>
      <c r="AB789" s="1022"/>
    </row>
    <row r="790" spans="25:28" x14ac:dyDescent="0.2">
      <c r="Y790" s="1022"/>
      <c r="AA790" s="1022"/>
      <c r="AB790" s="1022"/>
    </row>
    <row r="791" spans="25:28" x14ac:dyDescent="0.2">
      <c r="Y791" s="1022"/>
      <c r="AA791" s="1022"/>
      <c r="AB791" s="1022"/>
    </row>
    <row r="792" spans="25:28" x14ac:dyDescent="0.2">
      <c r="Y792" s="1022"/>
      <c r="AA792" s="1022"/>
      <c r="AB792" s="1022"/>
    </row>
    <row r="793" spans="25:28" x14ac:dyDescent="0.2">
      <c r="Y793" s="1022"/>
      <c r="AA793" s="1022"/>
      <c r="AB793" s="1022"/>
    </row>
    <row r="794" spans="25:28" x14ac:dyDescent="0.2">
      <c r="Y794" s="1022"/>
      <c r="AA794" s="1022"/>
      <c r="AB794" s="1022"/>
    </row>
    <row r="795" spans="25:28" x14ac:dyDescent="0.2">
      <c r="Y795" s="1022"/>
      <c r="AA795" s="1022"/>
      <c r="AB795" s="1022"/>
    </row>
    <row r="796" spans="25:28" x14ac:dyDescent="0.2">
      <c r="Y796" s="1022"/>
      <c r="AA796" s="1022"/>
      <c r="AB796" s="1022"/>
    </row>
    <row r="797" spans="25:28" x14ac:dyDescent="0.2">
      <c r="Y797" s="1022"/>
      <c r="AA797" s="1022"/>
      <c r="AB797" s="1022"/>
    </row>
    <row r="798" spans="25:28" x14ac:dyDescent="0.2">
      <c r="Y798" s="1022"/>
      <c r="AA798" s="1022"/>
      <c r="AB798" s="1022"/>
    </row>
    <row r="799" spans="25:28" x14ac:dyDescent="0.2">
      <c r="Y799" s="1022"/>
      <c r="AA799" s="1022"/>
      <c r="AB799" s="1022"/>
    </row>
    <row r="800" spans="25:28" x14ac:dyDescent="0.2">
      <c r="Y800" s="1022"/>
      <c r="AA800" s="1022"/>
      <c r="AB800" s="1022"/>
    </row>
    <row r="801" spans="25:28" x14ac:dyDescent="0.2">
      <c r="Y801" s="1022"/>
      <c r="AA801" s="1022"/>
      <c r="AB801" s="1022"/>
    </row>
    <row r="802" spans="25:28" x14ac:dyDescent="0.2">
      <c r="Y802" s="1022"/>
      <c r="AA802" s="1022"/>
      <c r="AB802" s="1022"/>
    </row>
    <row r="803" spans="25:28" x14ac:dyDescent="0.2">
      <c r="Y803" s="1022"/>
      <c r="AA803" s="1022"/>
      <c r="AB803" s="1022"/>
    </row>
    <row r="804" spans="25:28" x14ac:dyDescent="0.2">
      <c r="Y804" s="1022"/>
      <c r="AA804" s="1022"/>
      <c r="AB804" s="1022"/>
    </row>
    <row r="805" spans="25:28" x14ac:dyDescent="0.2">
      <c r="Y805" s="1022"/>
      <c r="AA805" s="1022"/>
      <c r="AB805" s="1022"/>
    </row>
    <row r="806" spans="25:28" x14ac:dyDescent="0.2">
      <c r="Y806" s="1022"/>
      <c r="AA806" s="1022"/>
      <c r="AB806" s="1022"/>
    </row>
    <row r="807" spans="25:28" x14ac:dyDescent="0.2">
      <c r="Y807" s="1022"/>
      <c r="AA807" s="1022"/>
      <c r="AB807" s="1022"/>
    </row>
    <row r="808" spans="25:28" x14ac:dyDescent="0.2">
      <c r="Y808" s="1022"/>
      <c r="AA808" s="1022"/>
      <c r="AB808" s="1022"/>
    </row>
    <row r="809" spans="25:28" x14ac:dyDescent="0.2">
      <c r="Y809" s="1022"/>
      <c r="AA809" s="1022"/>
      <c r="AB809" s="1022"/>
    </row>
    <row r="810" spans="25:28" x14ac:dyDescent="0.2">
      <c r="Y810" s="1022"/>
      <c r="AA810" s="1022"/>
      <c r="AB810" s="1022"/>
    </row>
    <row r="811" spans="25:28" x14ac:dyDescent="0.2">
      <c r="Y811" s="1022"/>
      <c r="AA811" s="1022"/>
      <c r="AB811" s="1022"/>
    </row>
    <row r="812" spans="25:28" x14ac:dyDescent="0.2">
      <c r="Y812" s="1022"/>
      <c r="AA812" s="1022"/>
      <c r="AB812" s="1022"/>
    </row>
    <row r="813" spans="25:28" x14ac:dyDescent="0.2">
      <c r="Y813" s="1022"/>
      <c r="AA813" s="1022"/>
      <c r="AB813" s="1022"/>
    </row>
    <row r="814" spans="25:28" x14ac:dyDescent="0.2">
      <c r="Y814" s="1022"/>
      <c r="AA814" s="1022"/>
      <c r="AB814" s="1022"/>
    </row>
    <row r="815" spans="25:28" x14ac:dyDescent="0.2">
      <c r="Y815" s="1022"/>
      <c r="AA815" s="1022"/>
      <c r="AB815" s="1022"/>
    </row>
    <row r="816" spans="25:28" x14ac:dyDescent="0.2">
      <c r="Y816" s="1022"/>
      <c r="AA816" s="1022"/>
      <c r="AB816" s="1022"/>
    </row>
    <row r="817" spans="25:28" x14ac:dyDescent="0.2">
      <c r="Y817" s="1022"/>
      <c r="AA817" s="1022"/>
      <c r="AB817" s="1022"/>
    </row>
    <row r="818" spans="25:28" x14ac:dyDescent="0.2">
      <c r="Y818" s="1022"/>
      <c r="AA818" s="1022"/>
      <c r="AB818" s="1022"/>
    </row>
    <row r="819" spans="25:28" x14ac:dyDescent="0.2">
      <c r="Y819" s="1022"/>
      <c r="AA819" s="1022"/>
      <c r="AB819" s="1022"/>
    </row>
    <row r="820" spans="25:28" x14ac:dyDescent="0.2">
      <c r="Y820" s="1022"/>
      <c r="AA820" s="1022"/>
      <c r="AB820" s="1022"/>
    </row>
    <row r="821" spans="25:28" x14ac:dyDescent="0.2">
      <c r="Y821" s="1022"/>
      <c r="AA821" s="1022"/>
      <c r="AB821" s="1022"/>
    </row>
    <row r="822" spans="25:28" x14ac:dyDescent="0.2">
      <c r="Y822" s="1022"/>
      <c r="AA822" s="1022"/>
      <c r="AB822" s="1022"/>
    </row>
    <row r="823" spans="25:28" x14ac:dyDescent="0.2">
      <c r="Y823" s="1022"/>
      <c r="AA823" s="1022"/>
      <c r="AB823" s="1022"/>
    </row>
    <row r="824" spans="25:28" x14ac:dyDescent="0.2">
      <c r="Y824" s="1022"/>
      <c r="AA824" s="1022"/>
      <c r="AB824" s="1022"/>
    </row>
    <row r="825" spans="25:28" x14ac:dyDescent="0.2">
      <c r="Y825" s="1022"/>
      <c r="AA825" s="1022"/>
      <c r="AB825" s="1022"/>
    </row>
    <row r="826" spans="25:28" x14ac:dyDescent="0.2">
      <c r="Y826" s="1022"/>
      <c r="AA826" s="1022"/>
      <c r="AB826" s="1022"/>
    </row>
    <row r="827" spans="25:28" x14ac:dyDescent="0.2">
      <c r="Y827" s="1022"/>
      <c r="AA827" s="1022"/>
      <c r="AB827" s="1022"/>
    </row>
    <row r="828" spans="25:28" x14ac:dyDescent="0.2">
      <c r="Y828" s="1022"/>
      <c r="AA828" s="1022"/>
      <c r="AB828" s="1022"/>
    </row>
    <row r="829" spans="25:28" x14ac:dyDescent="0.2">
      <c r="Y829" s="1022"/>
      <c r="AA829" s="1022"/>
      <c r="AB829" s="1022"/>
    </row>
    <row r="830" spans="25:28" x14ac:dyDescent="0.2">
      <c r="Y830" s="1022"/>
      <c r="AA830" s="1022"/>
      <c r="AB830" s="1022"/>
    </row>
    <row r="831" spans="25:28" x14ac:dyDescent="0.2">
      <c r="Y831" s="1022"/>
      <c r="AA831" s="1022"/>
      <c r="AB831" s="1022"/>
    </row>
    <row r="832" spans="25:28" x14ac:dyDescent="0.2">
      <c r="Y832" s="1022"/>
      <c r="AA832" s="1022"/>
      <c r="AB832" s="1022"/>
    </row>
    <row r="833" spans="25:28" x14ac:dyDescent="0.2">
      <c r="Y833" s="1022"/>
      <c r="AA833" s="1022"/>
      <c r="AB833" s="1022"/>
    </row>
    <row r="834" spans="25:28" x14ac:dyDescent="0.2">
      <c r="Y834" s="1022"/>
      <c r="AA834" s="1022"/>
      <c r="AB834" s="1022"/>
    </row>
    <row r="835" spans="25:28" x14ac:dyDescent="0.2">
      <c r="Y835" s="1022"/>
      <c r="AA835" s="1022"/>
      <c r="AB835" s="1022"/>
    </row>
    <row r="836" spans="25:28" x14ac:dyDescent="0.2">
      <c r="Y836" s="1022"/>
      <c r="AA836" s="1022"/>
      <c r="AB836" s="1022"/>
    </row>
    <row r="837" spans="25:28" x14ac:dyDescent="0.2">
      <c r="Y837" s="1022"/>
      <c r="AA837" s="1022"/>
      <c r="AB837" s="1022"/>
    </row>
    <row r="838" spans="25:28" x14ac:dyDescent="0.2">
      <c r="Y838" s="1022"/>
      <c r="AA838" s="1022"/>
      <c r="AB838" s="1022"/>
    </row>
    <row r="839" spans="25:28" x14ac:dyDescent="0.2">
      <c r="Y839" s="1022"/>
      <c r="AA839" s="1022"/>
      <c r="AB839" s="1022"/>
    </row>
    <row r="840" spans="25:28" x14ac:dyDescent="0.2">
      <c r="Y840" s="1022"/>
      <c r="AA840" s="1022"/>
      <c r="AB840" s="1022"/>
    </row>
    <row r="841" spans="25:28" x14ac:dyDescent="0.2">
      <c r="Y841" s="1022"/>
      <c r="AA841" s="1022"/>
      <c r="AB841" s="1022"/>
    </row>
    <row r="842" spans="25:28" x14ac:dyDescent="0.2">
      <c r="Y842" s="1022"/>
      <c r="AA842" s="1022"/>
      <c r="AB842" s="1022"/>
    </row>
    <row r="843" spans="25:28" x14ac:dyDescent="0.2">
      <c r="Y843" s="1022"/>
      <c r="AA843" s="1022"/>
      <c r="AB843" s="1022"/>
    </row>
    <row r="844" spans="25:28" x14ac:dyDescent="0.2">
      <c r="Y844" s="1022"/>
      <c r="AA844" s="1022"/>
      <c r="AB844" s="1022"/>
    </row>
    <row r="845" spans="25:28" x14ac:dyDescent="0.2">
      <c r="Y845" s="1022"/>
      <c r="AA845" s="1022"/>
      <c r="AB845" s="1022"/>
    </row>
    <row r="846" spans="25:28" x14ac:dyDescent="0.2">
      <c r="Y846" s="1022"/>
      <c r="AA846" s="1022"/>
      <c r="AB846" s="1022"/>
    </row>
    <row r="847" spans="25:28" x14ac:dyDescent="0.2">
      <c r="Y847" s="1022"/>
      <c r="AA847" s="1022"/>
      <c r="AB847" s="1022"/>
    </row>
    <row r="848" spans="25:28" x14ac:dyDescent="0.2">
      <c r="Y848" s="1022"/>
      <c r="AA848" s="1022"/>
      <c r="AB848" s="1022"/>
    </row>
    <row r="849" spans="25:28" x14ac:dyDescent="0.2">
      <c r="Y849" s="1022"/>
      <c r="AA849" s="1022"/>
      <c r="AB849" s="1022"/>
    </row>
    <row r="850" spans="25:28" x14ac:dyDescent="0.2">
      <c r="Y850" s="1022"/>
      <c r="AA850" s="1022"/>
      <c r="AB850" s="1022"/>
    </row>
    <row r="851" spans="25:28" x14ac:dyDescent="0.2">
      <c r="Y851" s="1022"/>
      <c r="AA851" s="1022"/>
      <c r="AB851" s="1022"/>
    </row>
    <row r="852" spans="25:28" x14ac:dyDescent="0.2">
      <c r="Y852" s="1022"/>
      <c r="AA852" s="1022"/>
      <c r="AB852" s="1022"/>
    </row>
    <row r="853" spans="25:28" x14ac:dyDescent="0.2">
      <c r="Y853" s="1022"/>
      <c r="AA853" s="1022"/>
      <c r="AB853" s="1022"/>
    </row>
    <row r="854" spans="25:28" x14ac:dyDescent="0.2">
      <c r="Y854" s="1022"/>
      <c r="AA854" s="1022"/>
      <c r="AB854" s="1022"/>
    </row>
    <row r="855" spans="25:28" x14ac:dyDescent="0.2">
      <c r="Y855" s="1022"/>
      <c r="AA855" s="1022"/>
      <c r="AB855" s="1022"/>
    </row>
    <row r="856" spans="25:28" x14ac:dyDescent="0.2">
      <c r="Y856" s="1022"/>
      <c r="AA856" s="1022"/>
      <c r="AB856" s="1022"/>
    </row>
    <row r="857" spans="25:28" x14ac:dyDescent="0.2">
      <c r="Y857" s="1022"/>
      <c r="AA857" s="1022"/>
      <c r="AB857" s="1022"/>
    </row>
    <row r="858" spans="25:28" x14ac:dyDescent="0.2">
      <c r="Y858" s="1022"/>
      <c r="AA858" s="1022"/>
      <c r="AB858" s="1022"/>
    </row>
    <row r="859" spans="25:28" x14ac:dyDescent="0.2">
      <c r="Y859" s="1022"/>
      <c r="AA859" s="1022"/>
      <c r="AB859" s="1022"/>
    </row>
    <row r="860" spans="25:28" x14ac:dyDescent="0.2">
      <c r="Y860" s="1022"/>
      <c r="AA860" s="1022"/>
      <c r="AB860" s="1022"/>
    </row>
    <row r="861" spans="25:28" x14ac:dyDescent="0.2">
      <c r="Y861" s="1022"/>
      <c r="AA861" s="1022"/>
      <c r="AB861" s="1022"/>
    </row>
    <row r="862" spans="25:28" x14ac:dyDescent="0.2">
      <c r="Y862" s="1022"/>
      <c r="AA862" s="1022"/>
      <c r="AB862" s="1022"/>
    </row>
    <row r="863" spans="25:28" x14ac:dyDescent="0.2">
      <c r="Y863" s="1022"/>
      <c r="AA863" s="1022"/>
      <c r="AB863" s="1022"/>
    </row>
    <row r="864" spans="25:28" x14ac:dyDescent="0.2">
      <c r="Y864" s="1022"/>
      <c r="AA864" s="1022"/>
      <c r="AB864" s="1022"/>
    </row>
    <row r="865" spans="25:28" x14ac:dyDescent="0.2">
      <c r="Y865" s="1022"/>
      <c r="AA865" s="1022"/>
      <c r="AB865" s="1022"/>
    </row>
    <row r="866" spans="25:28" x14ac:dyDescent="0.2">
      <c r="Y866" s="1022"/>
      <c r="AA866" s="1022"/>
      <c r="AB866" s="1022"/>
    </row>
    <row r="867" spans="25:28" x14ac:dyDescent="0.2">
      <c r="Y867" s="1022"/>
      <c r="AA867" s="1022"/>
      <c r="AB867" s="1022"/>
    </row>
    <row r="868" spans="25:28" x14ac:dyDescent="0.2">
      <c r="Y868" s="1022"/>
      <c r="AA868" s="1022"/>
      <c r="AB868" s="1022"/>
    </row>
    <row r="869" spans="25:28" x14ac:dyDescent="0.2">
      <c r="Y869" s="1022"/>
      <c r="AA869" s="1022"/>
      <c r="AB869" s="1022"/>
    </row>
    <row r="870" spans="25:28" x14ac:dyDescent="0.2">
      <c r="Y870" s="1022"/>
      <c r="AA870" s="1022"/>
      <c r="AB870" s="1022"/>
    </row>
    <row r="871" spans="25:28" x14ac:dyDescent="0.2">
      <c r="Y871" s="1022"/>
      <c r="AA871" s="1022"/>
      <c r="AB871" s="1022"/>
    </row>
    <row r="872" spans="25:28" x14ac:dyDescent="0.2">
      <c r="Y872" s="1022"/>
      <c r="AA872" s="1022"/>
      <c r="AB872" s="1022"/>
    </row>
    <row r="873" spans="25:28" x14ac:dyDescent="0.2">
      <c r="Y873" s="1022"/>
      <c r="AA873" s="1022"/>
      <c r="AB873" s="1022"/>
    </row>
    <row r="874" spans="25:28" x14ac:dyDescent="0.2">
      <c r="Y874" s="1022"/>
      <c r="AA874" s="1022"/>
      <c r="AB874" s="1022"/>
    </row>
    <row r="875" spans="25:28" x14ac:dyDescent="0.2">
      <c r="Y875" s="1022"/>
      <c r="AA875" s="1022"/>
      <c r="AB875" s="1022"/>
    </row>
    <row r="876" spans="25:28" x14ac:dyDescent="0.2">
      <c r="Y876" s="1022"/>
      <c r="AA876" s="1022"/>
      <c r="AB876" s="1022"/>
    </row>
    <row r="877" spans="25:28" x14ac:dyDescent="0.2">
      <c r="Y877" s="1022"/>
      <c r="AA877" s="1022"/>
      <c r="AB877" s="1022"/>
    </row>
    <row r="878" spans="25:28" x14ac:dyDescent="0.2">
      <c r="Y878" s="1022"/>
      <c r="AA878" s="1022"/>
      <c r="AB878" s="1022"/>
    </row>
    <row r="879" spans="25:28" x14ac:dyDescent="0.2">
      <c r="Y879" s="1022"/>
      <c r="AA879" s="1022"/>
      <c r="AB879" s="1022"/>
    </row>
    <row r="880" spans="25:28" x14ac:dyDescent="0.2">
      <c r="Y880" s="1022"/>
      <c r="AA880" s="1022"/>
      <c r="AB880" s="1022"/>
    </row>
    <row r="881" spans="25:28" x14ac:dyDescent="0.2">
      <c r="Y881" s="1022"/>
      <c r="AA881" s="1022"/>
      <c r="AB881" s="1022"/>
    </row>
    <row r="882" spans="25:28" x14ac:dyDescent="0.2">
      <c r="Y882" s="1022"/>
      <c r="AA882" s="1022"/>
      <c r="AB882" s="1022"/>
    </row>
    <row r="883" spans="25:28" x14ac:dyDescent="0.2">
      <c r="Y883" s="1022"/>
      <c r="AA883" s="1022"/>
      <c r="AB883" s="1022"/>
    </row>
    <row r="884" spans="25:28" x14ac:dyDescent="0.2">
      <c r="Y884" s="1022"/>
      <c r="AA884" s="1022"/>
      <c r="AB884" s="1022"/>
    </row>
    <row r="885" spans="25:28" x14ac:dyDescent="0.2">
      <c r="Y885" s="1022"/>
      <c r="AA885" s="1022"/>
      <c r="AB885" s="1022"/>
    </row>
    <row r="886" spans="25:28" x14ac:dyDescent="0.2">
      <c r="Y886" s="1022"/>
      <c r="AA886" s="1022"/>
      <c r="AB886" s="1022"/>
    </row>
    <row r="887" spans="25:28" x14ac:dyDescent="0.2">
      <c r="Y887" s="1022"/>
      <c r="AA887" s="1022"/>
      <c r="AB887" s="1022"/>
    </row>
    <row r="888" spans="25:28" x14ac:dyDescent="0.2">
      <c r="Y888" s="1022"/>
      <c r="AA888" s="1022"/>
      <c r="AB888" s="1022"/>
    </row>
    <row r="889" spans="25:28" x14ac:dyDescent="0.2">
      <c r="Y889" s="1022"/>
      <c r="AA889" s="1022"/>
      <c r="AB889" s="1022"/>
    </row>
    <row r="890" spans="25:28" x14ac:dyDescent="0.2">
      <c r="Y890" s="1022"/>
      <c r="AA890" s="1022"/>
      <c r="AB890" s="1022"/>
    </row>
    <row r="891" spans="25:28" x14ac:dyDescent="0.2">
      <c r="Y891" s="1022"/>
      <c r="AA891" s="1022"/>
      <c r="AB891" s="1022"/>
    </row>
    <row r="892" spans="25:28" x14ac:dyDescent="0.2">
      <c r="Y892" s="1022"/>
      <c r="AA892" s="1022"/>
      <c r="AB892" s="1022"/>
    </row>
    <row r="893" spans="25:28" x14ac:dyDescent="0.2">
      <c r="Y893" s="1022"/>
      <c r="AA893" s="1022"/>
      <c r="AB893" s="1022"/>
    </row>
    <row r="894" spans="25:28" x14ac:dyDescent="0.2">
      <c r="Y894" s="1022"/>
      <c r="AA894" s="1022"/>
      <c r="AB894" s="1022"/>
    </row>
    <row r="895" spans="25:28" x14ac:dyDescent="0.2">
      <c r="Y895" s="1022"/>
      <c r="AA895" s="1022"/>
      <c r="AB895" s="1022"/>
    </row>
    <row r="896" spans="25:28" x14ac:dyDescent="0.2">
      <c r="Y896" s="1022"/>
      <c r="AA896" s="1022"/>
      <c r="AB896" s="1022"/>
    </row>
    <row r="897" spans="25:28" x14ac:dyDescent="0.2">
      <c r="Y897" s="1022"/>
      <c r="AA897" s="1022"/>
      <c r="AB897" s="1022"/>
    </row>
    <row r="898" spans="25:28" x14ac:dyDescent="0.2">
      <c r="Y898" s="1022"/>
      <c r="AA898" s="1022"/>
      <c r="AB898" s="1022"/>
    </row>
    <row r="899" spans="25:28" x14ac:dyDescent="0.2">
      <c r="Y899" s="1022"/>
      <c r="AA899" s="1022"/>
      <c r="AB899" s="1022"/>
    </row>
    <row r="900" spans="25:28" x14ac:dyDescent="0.2">
      <c r="Y900" s="1022"/>
      <c r="AA900" s="1022"/>
      <c r="AB900" s="1022"/>
    </row>
    <row r="901" spans="25:28" x14ac:dyDescent="0.2">
      <c r="Y901" s="1022"/>
      <c r="AA901" s="1022"/>
      <c r="AB901" s="1022"/>
    </row>
    <row r="902" spans="25:28" x14ac:dyDescent="0.2">
      <c r="Y902" s="1022"/>
      <c r="AA902" s="1022"/>
      <c r="AB902" s="1022"/>
    </row>
    <row r="903" spans="25:28" x14ac:dyDescent="0.2">
      <c r="Y903" s="1022"/>
      <c r="AA903" s="1022"/>
      <c r="AB903" s="1022"/>
    </row>
    <row r="904" spans="25:28" x14ac:dyDescent="0.2">
      <c r="Y904" s="1022"/>
      <c r="AA904" s="1022"/>
      <c r="AB904" s="1022"/>
    </row>
    <row r="905" spans="25:28" x14ac:dyDescent="0.2">
      <c r="Y905" s="1022"/>
      <c r="AA905" s="1022"/>
      <c r="AB905" s="1022"/>
    </row>
    <row r="906" spans="25:28" x14ac:dyDescent="0.2">
      <c r="Y906" s="1022"/>
      <c r="AA906" s="1022"/>
      <c r="AB906" s="1022"/>
    </row>
    <row r="907" spans="25:28" x14ac:dyDescent="0.2">
      <c r="Y907" s="1022"/>
      <c r="AA907" s="1022"/>
      <c r="AB907" s="1022"/>
    </row>
    <row r="908" spans="25:28" x14ac:dyDescent="0.2">
      <c r="Y908" s="1022"/>
      <c r="AA908" s="1022"/>
      <c r="AB908" s="1022"/>
    </row>
    <row r="909" spans="25:28" x14ac:dyDescent="0.2">
      <c r="Y909" s="1022"/>
      <c r="AA909" s="1022"/>
      <c r="AB909" s="1022"/>
    </row>
    <row r="910" spans="25:28" x14ac:dyDescent="0.2">
      <c r="Y910" s="1022"/>
      <c r="AA910" s="1022"/>
      <c r="AB910" s="1022"/>
    </row>
    <row r="911" spans="25:28" x14ac:dyDescent="0.2">
      <c r="Y911" s="1022"/>
      <c r="AA911" s="1022"/>
      <c r="AB911" s="1022"/>
    </row>
    <row r="912" spans="25:28" x14ac:dyDescent="0.2">
      <c r="Y912" s="1022"/>
      <c r="AA912" s="1022"/>
      <c r="AB912" s="1022"/>
    </row>
    <row r="913" spans="25:28" x14ac:dyDescent="0.2">
      <c r="Y913" s="1022"/>
      <c r="AA913" s="1022"/>
      <c r="AB913" s="1022"/>
    </row>
    <row r="914" spans="25:28" x14ac:dyDescent="0.2">
      <c r="Y914" s="1022"/>
      <c r="AA914" s="1022"/>
      <c r="AB914" s="1022"/>
    </row>
    <row r="915" spans="25:28" x14ac:dyDescent="0.2">
      <c r="Y915" s="1022"/>
      <c r="AA915" s="1022"/>
      <c r="AB915" s="1022"/>
    </row>
    <row r="916" spans="25:28" x14ac:dyDescent="0.2">
      <c r="Y916" s="1022"/>
      <c r="AA916" s="1022"/>
      <c r="AB916" s="1022"/>
    </row>
    <row r="917" spans="25:28" x14ac:dyDescent="0.2">
      <c r="Y917" s="1022"/>
      <c r="AA917" s="1022"/>
      <c r="AB917" s="1022"/>
    </row>
    <row r="918" spans="25:28" x14ac:dyDescent="0.2">
      <c r="Y918" s="1022"/>
      <c r="AA918" s="1022"/>
      <c r="AB918" s="1022"/>
    </row>
    <row r="919" spans="25:28" x14ac:dyDescent="0.2">
      <c r="Y919" s="1022"/>
      <c r="AA919" s="1022"/>
      <c r="AB919" s="1022"/>
    </row>
    <row r="920" spans="25:28" x14ac:dyDescent="0.2">
      <c r="Y920" s="1022"/>
      <c r="AA920" s="1022"/>
      <c r="AB920" s="1022"/>
    </row>
    <row r="921" spans="25:28" x14ac:dyDescent="0.2">
      <c r="Y921" s="1022"/>
      <c r="AA921" s="1022"/>
      <c r="AB921" s="1022"/>
    </row>
    <row r="922" spans="25:28" x14ac:dyDescent="0.2">
      <c r="Y922" s="1022"/>
      <c r="AA922" s="1022"/>
      <c r="AB922" s="1022"/>
    </row>
    <row r="923" spans="25:28" x14ac:dyDescent="0.2">
      <c r="Y923" s="1022"/>
      <c r="AA923" s="1022"/>
      <c r="AB923" s="1022"/>
    </row>
    <row r="924" spans="25:28" x14ac:dyDescent="0.2">
      <c r="Y924" s="1022"/>
      <c r="AA924" s="1022"/>
      <c r="AB924" s="1022"/>
    </row>
    <row r="925" spans="25:28" x14ac:dyDescent="0.2">
      <c r="Y925" s="1022"/>
      <c r="AA925" s="1022"/>
      <c r="AB925" s="1022"/>
    </row>
    <row r="926" spans="25:28" x14ac:dyDescent="0.2">
      <c r="Y926" s="1022"/>
      <c r="AA926" s="1022"/>
      <c r="AB926" s="1022"/>
    </row>
    <row r="927" spans="25:28" x14ac:dyDescent="0.2">
      <c r="Y927" s="1022"/>
      <c r="AA927" s="1022"/>
      <c r="AB927" s="1022"/>
    </row>
    <row r="928" spans="25:28" x14ac:dyDescent="0.2">
      <c r="Y928" s="1022"/>
      <c r="AA928" s="1022"/>
      <c r="AB928" s="1022"/>
    </row>
    <row r="929" spans="25:28" x14ac:dyDescent="0.2">
      <c r="Y929" s="1022"/>
      <c r="AA929" s="1022"/>
      <c r="AB929" s="1022"/>
    </row>
    <row r="930" spans="25:28" x14ac:dyDescent="0.2">
      <c r="Y930" s="1022"/>
      <c r="AA930" s="1022"/>
      <c r="AB930" s="1022"/>
    </row>
    <row r="931" spans="25:28" x14ac:dyDescent="0.2">
      <c r="Y931" s="1022"/>
      <c r="AA931" s="1022"/>
      <c r="AB931" s="1022"/>
    </row>
    <row r="932" spans="25:28" x14ac:dyDescent="0.2">
      <c r="Y932" s="1022"/>
      <c r="AA932" s="1022"/>
      <c r="AB932" s="1022"/>
    </row>
    <row r="933" spans="25:28" x14ac:dyDescent="0.2">
      <c r="Y933" s="1022"/>
      <c r="AA933" s="1022"/>
      <c r="AB933" s="1022"/>
    </row>
    <row r="934" spans="25:28" x14ac:dyDescent="0.2">
      <c r="Y934" s="1022"/>
      <c r="AA934" s="1022"/>
      <c r="AB934" s="1022"/>
    </row>
    <row r="935" spans="25:28" x14ac:dyDescent="0.2">
      <c r="Y935" s="1022"/>
      <c r="AA935" s="1022"/>
      <c r="AB935" s="1022"/>
    </row>
    <row r="936" spans="25:28" x14ac:dyDescent="0.2">
      <c r="Y936" s="1022"/>
      <c r="AA936" s="1022"/>
      <c r="AB936" s="1022"/>
    </row>
    <row r="937" spans="25:28" x14ac:dyDescent="0.2">
      <c r="Y937" s="1022"/>
      <c r="AA937" s="1022"/>
      <c r="AB937" s="1022"/>
    </row>
    <row r="938" spans="25:28" x14ac:dyDescent="0.2">
      <c r="Y938" s="1022"/>
      <c r="AA938" s="1022"/>
      <c r="AB938" s="1022"/>
    </row>
    <row r="939" spans="25:28" x14ac:dyDescent="0.2">
      <c r="Y939" s="1022"/>
      <c r="AA939" s="1022"/>
      <c r="AB939" s="1022"/>
    </row>
    <row r="940" spans="25:28" x14ac:dyDescent="0.2">
      <c r="Y940" s="1022"/>
      <c r="AA940" s="1022"/>
      <c r="AB940" s="1022"/>
    </row>
    <row r="941" spans="25:28" x14ac:dyDescent="0.2">
      <c r="Y941" s="1022"/>
      <c r="AA941" s="1022"/>
      <c r="AB941" s="1022"/>
    </row>
    <row r="942" spans="25:28" x14ac:dyDescent="0.2">
      <c r="Y942" s="1022"/>
      <c r="AA942" s="1022"/>
      <c r="AB942" s="1022"/>
    </row>
    <row r="943" spans="25:28" x14ac:dyDescent="0.2">
      <c r="Y943" s="1022"/>
      <c r="AA943" s="1022"/>
      <c r="AB943" s="1022"/>
    </row>
    <row r="944" spans="25:28" x14ac:dyDescent="0.2">
      <c r="Y944" s="1022"/>
      <c r="AA944" s="1022"/>
      <c r="AB944" s="1022"/>
    </row>
    <row r="945" spans="25:28" x14ac:dyDescent="0.2">
      <c r="Y945" s="1022"/>
      <c r="AA945" s="1022"/>
      <c r="AB945" s="1022"/>
    </row>
    <row r="946" spans="25:28" x14ac:dyDescent="0.2">
      <c r="Y946" s="1022"/>
      <c r="AA946" s="1022"/>
      <c r="AB946" s="1022"/>
    </row>
    <row r="947" spans="25:28" x14ac:dyDescent="0.2">
      <c r="Y947" s="1022"/>
      <c r="AA947" s="1022"/>
      <c r="AB947" s="1022"/>
    </row>
    <row r="948" spans="25:28" x14ac:dyDescent="0.2">
      <c r="Y948" s="1022"/>
      <c r="AA948" s="1022"/>
      <c r="AB948" s="1022"/>
    </row>
    <row r="949" spans="25:28" x14ac:dyDescent="0.2">
      <c r="Y949" s="1022"/>
      <c r="AA949" s="1022"/>
      <c r="AB949" s="1022"/>
    </row>
    <row r="950" spans="25:28" x14ac:dyDescent="0.2">
      <c r="Y950" s="1022"/>
      <c r="AA950" s="1022"/>
      <c r="AB950" s="1022"/>
    </row>
    <row r="951" spans="25:28" x14ac:dyDescent="0.2">
      <c r="Y951" s="1022"/>
      <c r="AA951" s="1022"/>
      <c r="AB951" s="1022"/>
    </row>
    <row r="952" spans="25:28" x14ac:dyDescent="0.2">
      <c r="Y952" s="1022"/>
      <c r="AA952" s="1022"/>
      <c r="AB952" s="1022"/>
    </row>
    <row r="953" spans="25:28" x14ac:dyDescent="0.2">
      <c r="Y953" s="1022"/>
      <c r="AA953" s="1022"/>
      <c r="AB953" s="1022"/>
    </row>
    <row r="954" spans="25:28" x14ac:dyDescent="0.2">
      <c r="Y954" s="1022"/>
      <c r="AA954" s="1022"/>
      <c r="AB954" s="1022"/>
    </row>
    <row r="955" spans="25:28" x14ac:dyDescent="0.2">
      <c r="Y955" s="1022"/>
      <c r="AA955" s="1022"/>
      <c r="AB955" s="1022"/>
    </row>
    <row r="956" spans="25:28" x14ac:dyDescent="0.2">
      <c r="Y956" s="1022"/>
      <c r="AA956" s="1022"/>
      <c r="AB956" s="1022"/>
    </row>
    <row r="957" spans="25:28" x14ac:dyDescent="0.2">
      <c r="Y957" s="1022"/>
      <c r="AA957" s="1022"/>
      <c r="AB957" s="1022"/>
    </row>
    <row r="958" spans="25:28" x14ac:dyDescent="0.2">
      <c r="Y958" s="1022"/>
      <c r="AA958" s="1022"/>
      <c r="AB958" s="1022"/>
    </row>
    <row r="959" spans="25:28" x14ac:dyDescent="0.2">
      <c r="Y959" s="1022"/>
      <c r="AA959" s="1022"/>
      <c r="AB959" s="1022"/>
    </row>
    <row r="960" spans="25:28" x14ac:dyDescent="0.2">
      <c r="Y960" s="1022"/>
      <c r="AA960" s="1022"/>
      <c r="AB960" s="1022"/>
    </row>
    <row r="961" spans="25:28" x14ac:dyDescent="0.2">
      <c r="Y961" s="1022"/>
      <c r="AA961" s="1022"/>
      <c r="AB961" s="1022"/>
    </row>
    <row r="962" spans="25:28" x14ac:dyDescent="0.2">
      <c r="Y962" s="1022"/>
      <c r="AA962" s="1022"/>
      <c r="AB962" s="1022"/>
    </row>
    <row r="963" spans="25:28" x14ac:dyDescent="0.2">
      <c r="Y963" s="1022"/>
      <c r="AA963" s="1022"/>
      <c r="AB963" s="1022"/>
    </row>
    <row r="964" spans="25:28" x14ac:dyDescent="0.2">
      <c r="Y964" s="1022"/>
      <c r="AA964" s="1022"/>
      <c r="AB964" s="1022"/>
    </row>
    <row r="965" spans="25:28" x14ac:dyDescent="0.2">
      <c r="Y965" s="1022"/>
      <c r="AA965" s="1022"/>
      <c r="AB965" s="1022"/>
    </row>
    <row r="966" spans="25:28" x14ac:dyDescent="0.2">
      <c r="Y966" s="1022"/>
      <c r="AA966" s="1022"/>
      <c r="AB966" s="1022"/>
    </row>
    <row r="967" spans="25:28" x14ac:dyDescent="0.2">
      <c r="Y967" s="1022"/>
      <c r="AA967" s="1022"/>
      <c r="AB967" s="1022"/>
    </row>
    <row r="968" spans="25:28" x14ac:dyDescent="0.2">
      <c r="Y968" s="1022"/>
      <c r="AA968" s="1022"/>
      <c r="AB968" s="1022"/>
    </row>
    <row r="969" spans="25:28" x14ac:dyDescent="0.2">
      <c r="Y969" s="1022"/>
      <c r="AA969" s="1022"/>
      <c r="AB969" s="1022"/>
    </row>
    <row r="970" spans="25:28" x14ac:dyDescent="0.2">
      <c r="Y970" s="1022"/>
      <c r="AA970" s="1022"/>
      <c r="AB970" s="1022"/>
    </row>
    <row r="971" spans="25:28" x14ac:dyDescent="0.2">
      <c r="Y971" s="1022"/>
      <c r="AA971" s="1022"/>
      <c r="AB971" s="1022"/>
    </row>
    <row r="972" spans="25:28" x14ac:dyDescent="0.2">
      <c r="Y972" s="1022"/>
      <c r="AA972" s="1022"/>
      <c r="AB972" s="1022"/>
    </row>
    <row r="973" spans="25:28" x14ac:dyDescent="0.2">
      <c r="Y973" s="1022"/>
      <c r="AA973" s="1022"/>
      <c r="AB973" s="1022"/>
    </row>
    <row r="974" spans="25:28" x14ac:dyDescent="0.2">
      <c r="Y974" s="1022"/>
      <c r="AA974" s="1022"/>
      <c r="AB974" s="1022"/>
    </row>
    <row r="975" spans="25:28" x14ac:dyDescent="0.2">
      <c r="Y975" s="1022"/>
      <c r="AA975" s="1022"/>
      <c r="AB975" s="1022"/>
    </row>
    <row r="976" spans="25:28" x14ac:dyDescent="0.2">
      <c r="Y976" s="1022"/>
      <c r="AA976" s="1022"/>
      <c r="AB976" s="1022"/>
    </row>
    <row r="977" spans="25:28" x14ac:dyDescent="0.2">
      <c r="Y977" s="1022"/>
      <c r="AA977" s="1022"/>
      <c r="AB977" s="1022"/>
    </row>
    <row r="978" spans="25:28" x14ac:dyDescent="0.2">
      <c r="Y978" s="1022"/>
      <c r="AA978" s="1022"/>
      <c r="AB978" s="1022"/>
    </row>
    <row r="979" spans="25:28" x14ac:dyDescent="0.2">
      <c r="Y979" s="1022"/>
      <c r="AA979" s="1022"/>
      <c r="AB979" s="1022"/>
    </row>
    <row r="980" spans="25:28" x14ac:dyDescent="0.2">
      <c r="Y980" s="1022"/>
      <c r="AA980" s="1022"/>
      <c r="AB980" s="1022"/>
    </row>
    <row r="981" spans="25:28" x14ac:dyDescent="0.2">
      <c r="Y981" s="1022"/>
      <c r="AA981" s="1022"/>
      <c r="AB981" s="1022"/>
    </row>
    <row r="982" spans="25:28" x14ac:dyDescent="0.2">
      <c r="Y982" s="1022"/>
      <c r="AA982" s="1022"/>
      <c r="AB982" s="1022"/>
    </row>
    <row r="983" spans="25:28" x14ac:dyDescent="0.2">
      <c r="Y983" s="1022"/>
      <c r="AA983" s="1022"/>
      <c r="AB983" s="1022"/>
    </row>
    <row r="984" spans="25:28" x14ac:dyDescent="0.2">
      <c r="Y984" s="1022"/>
      <c r="AA984" s="1022"/>
      <c r="AB984" s="1022"/>
    </row>
    <row r="985" spans="25:28" x14ac:dyDescent="0.2">
      <c r="Y985" s="1022"/>
      <c r="AA985" s="1022"/>
      <c r="AB985" s="1022"/>
    </row>
    <row r="986" spans="25:28" x14ac:dyDescent="0.2">
      <c r="Y986" s="1022"/>
      <c r="AA986" s="1022"/>
      <c r="AB986" s="1022"/>
    </row>
    <row r="987" spans="25:28" x14ac:dyDescent="0.2">
      <c r="Y987" s="1022"/>
      <c r="AA987" s="1022"/>
      <c r="AB987" s="1022"/>
    </row>
    <row r="988" spans="25:28" x14ac:dyDescent="0.2">
      <c r="Y988" s="1022"/>
      <c r="AA988" s="1022"/>
      <c r="AB988" s="1022"/>
    </row>
    <row r="989" spans="25:28" x14ac:dyDescent="0.2">
      <c r="Y989" s="1022"/>
      <c r="AA989" s="1022"/>
      <c r="AB989" s="1022"/>
    </row>
    <row r="990" spans="25:28" x14ac:dyDescent="0.2">
      <c r="Y990" s="1022"/>
      <c r="AA990" s="1022"/>
      <c r="AB990" s="1022"/>
    </row>
    <row r="991" spans="25:28" x14ac:dyDescent="0.2">
      <c r="Y991" s="1022"/>
      <c r="AA991" s="1022"/>
      <c r="AB991" s="1022"/>
    </row>
    <row r="992" spans="25:28" x14ac:dyDescent="0.2">
      <c r="Y992" s="1022"/>
      <c r="AA992" s="1022"/>
      <c r="AB992" s="1022"/>
    </row>
    <row r="993" spans="25:28" x14ac:dyDescent="0.2">
      <c r="Y993" s="1022"/>
      <c r="AA993" s="1022"/>
      <c r="AB993" s="1022"/>
    </row>
    <row r="994" spans="25:28" x14ac:dyDescent="0.2">
      <c r="Y994" s="1022"/>
      <c r="AA994" s="1022"/>
      <c r="AB994" s="1022"/>
    </row>
    <row r="995" spans="25:28" x14ac:dyDescent="0.2">
      <c r="Y995" s="1022"/>
      <c r="AA995" s="1022"/>
      <c r="AB995" s="1022"/>
    </row>
    <row r="996" spans="25:28" x14ac:dyDescent="0.2">
      <c r="Y996" s="1022"/>
      <c r="AA996" s="1022"/>
      <c r="AB996" s="1022"/>
    </row>
    <row r="997" spans="25:28" x14ac:dyDescent="0.2">
      <c r="Y997" s="1022"/>
      <c r="AA997" s="1022"/>
      <c r="AB997" s="1022"/>
    </row>
    <row r="998" spans="25:28" x14ac:dyDescent="0.2">
      <c r="Y998" s="1022"/>
      <c r="AA998" s="1022"/>
      <c r="AB998" s="1022"/>
    </row>
    <row r="999" spans="25:28" x14ac:dyDescent="0.2">
      <c r="Y999" s="1022"/>
      <c r="AA999" s="1022"/>
      <c r="AB999" s="1022"/>
    </row>
    <row r="1000" spans="25:28" x14ac:dyDescent="0.2">
      <c r="Y1000" s="1022"/>
      <c r="AA1000" s="1022"/>
      <c r="AB1000" s="1022"/>
    </row>
    <row r="1001" spans="25:28" x14ac:dyDescent="0.2">
      <c r="Y1001" s="1022"/>
      <c r="AA1001" s="1022"/>
      <c r="AB1001" s="1022"/>
    </row>
    <row r="1002" spans="25:28" x14ac:dyDescent="0.2">
      <c r="Y1002" s="1022"/>
      <c r="AA1002" s="1022"/>
      <c r="AB1002" s="1022"/>
    </row>
    <row r="1003" spans="25:28" x14ac:dyDescent="0.2">
      <c r="Y1003" s="1022"/>
      <c r="AA1003" s="1022"/>
      <c r="AB1003" s="1022"/>
    </row>
    <row r="1004" spans="25:28" x14ac:dyDescent="0.2">
      <c r="Y1004" s="1022"/>
      <c r="AA1004" s="1022"/>
      <c r="AB1004" s="1022"/>
    </row>
    <row r="1005" spans="25:28" x14ac:dyDescent="0.2">
      <c r="Y1005" s="1022"/>
      <c r="AA1005" s="1022"/>
      <c r="AB1005" s="1022"/>
    </row>
    <row r="1006" spans="25:28" x14ac:dyDescent="0.2">
      <c r="Y1006" s="1022"/>
      <c r="AA1006" s="1022"/>
      <c r="AB1006" s="1022"/>
    </row>
    <row r="1007" spans="25:28" x14ac:dyDescent="0.2">
      <c r="Y1007" s="1022"/>
      <c r="AA1007" s="1022"/>
      <c r="AB1007" s="1022"/>
    </row>
    <row r="1008" spans="25:28" x14ac:dyDescent="0.2">
      <c r="Y1008" s="1022"/>
      <c r="AA1008" s="1022"/>
      <c r="AB1008" s="1022"/>
    </row>
    <row r="1009" spans="25:28" x14ac:dyDescent="0.2">
      <c r="Y1009" s="1022"/>
      <c r="AA1009" s="1022"/>
      <c r="AB1009" s="1022"/>
    </row>
    <row r="1010" spans="25:28" x14ac:dyDescent="0.2">
      <c r="Y1010" s="1022"/>
      <c r="AA1010" s="1022"/>
      <c r="AB1010" s="1022"/>
    </row>
    <row r="1011" spans="25:28" x14ac:dyDescent="0.2">
      <c r="Y1011" s="1022"/>
      <c r="AA1011" s="1022"/>
      <c r="AB1011" s="1022"/>
    </row>
    <row r="1012" spans="25:28" x14ac:dyDescent="0.2">
      <c r="Y1012" s="1022"/>
      <c r="AA1012" s="1022"/>
      <c r="AB1012" s="1022"/>
    </row>
    <row r="1013" spans="25:28" x14ac:dyDescent="0.2">
      <c r="Y1013" s="1022"/>
      <c r="AA1013" s="1022"/>
      <c r="AB1013" s="1022"/>
    </row>
    <row r="1014" spans="25:28" x14ac:dyDescent="0.2">
      <c r="Y1014" s="1022"/>
      <c r="AA1014" s="1022"/>
      <c r="AB1014" s="1022"/>
    </row>
    <row r="1015" spans="25:28" x14ac:dyDescent="0.2">
      <c r="Y1015" s="1022"/>
      <c r="AA1015" s="1022"/>
      <c r="AB1015" s="1022"/>
    </row>
    <row r="1016" spans="25:28" x14ac:dyDescent="0.2">
      <c r="Y1016" s="1022"/>
      <c r="AA1016" s="1022"/>
      <c r="AB1016" s="1022"/>
    </row>
    <row r="1017" spans="25:28" x14ac:dyDescent="0.2">
      <c r="Y1017" s="1022"/>
      <c r="AA1017" s="1022"/>
      <c r="AB1017" s="1022"/>
    </row>
    <row r="1018" spans="25:28" x14ac:dyDescent="0.2">
      <c r="Y1018" s="1022"/>
      <c r="AA1018" s="1022"/>
      <c r="AB1018" s="1022"/>
    </row>
    <row r="1019" spans="25:28" x14ac:dyDescent="0.2">
      <c r="Y1019" s="1022"/>
      <c r="AA1019" s="1022"/>
      <c r="AB1019" s="1022"/>
    </row>
    <row r="1020" spans="25:28" x14ac:dyDescent="0.2">
      <c r="Y1020" s="1022"/>
      <c r="AA1020" s="1022"/>
      <c r="AB1020" s="1022"/>
    </row>
    <row r="1021" spans="25:28" x14ac:dyDescent="0.2">
      <c r="Y1021" s="1022"/>
      <c r="AA1021" s="1022"/>
      <c r="AB1021" s="1022"/>
    </row>
    <row r="1022" spans="25:28" x14ac:dyDescent="0.2">
      <c r="Y1022" s="1022"/>
      <c r="AA1022" s="1022"/>
      <c r="AB1022" s="1022"/>
    </row>
    <row r="1023" spans="25:28" x14ac:dyDescent="0.2">
      <c r="Y1023" s="1022"/>
      <c r="AA1023" s="1022"/>
      <c r="AB1023" s="1022"/>
    </row>
    <row r="1024" spans="25:28" x14ac:dyDescent="0.2">
      <c r="Y1024" s="1022"/>
      <c r="AA1024" s="1022"/>
      <c r="AB1024" s="1022"/>
    </row>
    <row r="1025" spans="25:28" x14ac:dyDescent="0.2">
      <c r="Y1025" s="1022"/>
      <c r="AA1025" s="1022"/>
      <c r="AB1025" s="1022"/>
    </row>
    <row r="1026" spans="25:28" x14ac:dyDescent="0.2">
      <c r="Y1026" s="1022"/>
      <c r="AA1026" s="1022"/>
      <c r="AB1026" s="1022"/>
    </row>
    <row r="1027" spans="25:28" x14ac:dyDescent="0.2">
      <c r="Y1027" s="1022"/>
      <c r="AA1027" s="1022"/>
      <c r="AB1027" s="1022"/>
    </row>
    <row r="1028" spans="25:28" x14ac:dyDescent="0.2">
      <c r="Y1028" s="1022"/>
      <c r="AA1028" s="1022"/>
      <c r="AB1028" s="1022"/>
    </row>
    <row r="1029" spans="25:28" x14ac:dyDescent="0.2">
      <c r="Y1029" s="1022"/>
      <c r="AA1029" s="1022"/>
      <c r="AB1029" s="1022"/>
    </row>
    <row r="1030" spans="25:28" x14ac:dyDescent="0.2">
      <c r="Y1030" s="1022"/>
      <c r="AA1030" s="1022"/>
      <c r="AB1030" s="1022"/>
    </row>
    <row r="1031" spans="25:28" x14ac:dyDescent="0.2">
      <c r="Y1031" s="1022"/>
      <c r="AA1031" s="1022"/>
      <c r="AB1031" s="1022"/>
    </row>
    <row r="1032" spans="25:28" x14ac:dyDescent="0.2">
      <c r="Y1032" s="1022"/>
      <c r="AA1032" s="1022"/>
      <c r="AB1032" s="1022"/>
    </row>
    <row r="1033" spans="25:28" x14ac:dyDescent="0.2">
      <c r="Y1033" s="1022"/>
      <c r="AA1033" s="1022"/>
      <c r="AB1033" s="1022"/>
    </row>
    <row r="1034" spans="25:28" x14ac:dyDescent="0.2">
      <c r="Y1034" s="1022"/>
      <c r="AA1034" s="1022"/>
      <c r="AB1034" s="1022"/>
    </row>
    <row r="1035" spans="25:28" x14ac:dyDescent="0.2">
      <c r="Y1035" s="1022"/>
      <c r="AA1035" s="1022"/>
      <c r="AB1035" s="1022"/>
    </row>
    <row r="1036" spans="25:28" x14ac:dyDescent="0.2">
      <c r="Y1036" s="1022"/>
      <c r="AA1036" s="1022"/>
      <c r="AB1036" s="1022"/>
    </row>
    <row r="1037" spans="25:28" x14ac:dyDescent="0.2">
      <c r="Y1037" s="1022"/>
      <c r="AA1037" s="1022"/>
      <c r="AB1037" s="1022"/>
    </row>
    <row r="1038" spans="25:28" x14ac:dyDescent="0.2">
      <c r="Y1038" s="1022"/>
      <c r="AA1038" s="1022"/>
      <c r="AB1038" s="1022"/>
    </row>
    <row r="1039" spans="25:28" x14ac:dyDescent="0.2">
      <c r="Y1039" s="1022"/>
      <c r="AA1039" s="1022"/>
      <c r="AB1039" s="1022"/>
    </row>
    <row r="1040" spans="25:28" x14ac:dyDescent="0.2">
      <c r="Y1040" s="1022"/>
      <c r="AA1040" s="1022"/>
      <c r="AB1040" s="1022"/>
    </row>
    <row r="1041" spans="25:28" x14ac:dyDescent="0.2">
      <c r="Y1041" s="1022"/>
      <c r="AA1041" s="1022"/>
      <c r="AB1041" s="1022"/>
    </row>
    <row r="1042" spans="25:28" x14ac:dyDescent="0.2">
      <c r="Y1042" s="1022"/>
      <c r="AA1042" s="1022"/>
      <c r="AB1042" s="1022"/>
    </row>
    <row r="1043" spans="25:28" x14ac:dyDescent="0.2">
      <c r="Y1043" s="1022"/>
      <c r="AA1043" s="1022"/>
      <c r="AB1043" s="1022"/>
    </row>
    <row r="1044" spans="25:28" x14ac:dyDescent="0.2">
      <c r="Y1044" s="1022"/>
      <c r="AA1044" s="1022"/>
      <c r="AB1044" s="1022"/>
    </row>
    <row r="1045" spans="25:28" x14ac:dyDescent="0.2">
      <c r="Y1045" s="1022"/>
      <c r="AA1045" s="1022"/>
      <c r="AB1045" s="1022"/>
    </row>
    <row r="1046" spans="25:28" x14ac:dyDescent="0.2">
      <c r="Y1046" s="1022"/>
      <c r="AA1046" s="1022"/>
      <c r="AB1046" s="1022"/>
    </row>
    <row r="1047" spans="25:28" x14ac:dyDescent="0.2">
      <c r="Y1047" s="1022"/>
      <c r="AA1047" s="1022"/>
      <c r="AB1047" s="1022"/>
    </row>
    <row r="1048" spans="25:28" x14ac:dyDescent="0.2">
      <c r="Y1048" s="1022"/>
      <c r="AA1048" s="1022"/>
      <c r="AB1048" s="1022"/>
    </row>
    <row r="1049" spans="25:28" x14ac:dyDescent="0.2">
      <c r="Y1049" s="1022"/>
      <c r="AA1049" s="1022"/>
      <c r="AB1049" s="1022"/>
    </row>
    <row r="1050" spans="25:28" x14ac:dyDescent="0.2">
      <c r="Y1050" s="1022"/>
      <c r="AA1050" s="1022"/>
      <c r="AB1050" s="1022"/>
    </row>
    <row r="1051" spans="25:28" x14ac:dyDescent="0.2">
      <c r="Y1051" s="1022"/>
      <c r="AA1051" s="1022"/>
      <c r="AB1051" s="1022"/>
    </row>
    <row r="1052" spans="25:28" x14ac:dyDescent="0.2">
      <c r="Y1052" s="1022"/>
      <c r="AA1052" s="1022"/>
      <c r="AB1052" s="1022"/>
    </row>
    <row r="1053" spans="25:28" x14ac:dyDescent="0.2">
      <c r="Y1053" s="1022"/>
      <c r="AA1053" s="1022"/>
      <c r="AB1053" s="1022"/>
    </row>
    <row r="1054" spans="25:28" x14ac:dyDescent="0.2">
      <c r="Y1054" s="1022"/>
      <c r="AA1054" s="1022"/>
      <c r="AB1054" s="1022"/>
    </row>
    <row r="1055" spans="25:28" x14ac:dyDescent="0.2">
      <c r="Y1055" s="1022"/>
      <c r="AA1055" s="1022"/>
      <c r="AB1055" s="1022"/>
    </row>
    <row r="1056" spans="25:28" x14ac:dyDescent="0.2">
      <c r="Y1056" s="1022"/>
      <c r="AA1056" s="1022"/>
      <c r="AB1056" s="1022"/>
    </row>
    <row r="1057" spans="25:28" x14ac:dyDescent="0.2">
      <c r="Y1057" s="1022"/>
      <c r="AA1057" s="1022"/>
      <c r="AB1057" s="1022"/>
    </row>
    <row r="1058" spans="25:28" x14ac:dyDescent="0.2">
      <c r="Y1058" s="1022"/>
      <c r="AA1058" s="1022"/>
      <c r="AB1058" s="1022"/>
    </row>
    <row r="1059" spans="25:28" x14ac:dyDescent="0.2">
      <c r="Y1059" s="1022"/>
      <c r="AA1059" s="1022"/>
      <c r="AB1059" s="1022"/>
    </row>
    <row r="1060" spans="25:28" x14ac:dyDescent="0.2">
      <c r="Y1060" s="1022"/>
      <c r="AA1060" s="1022"/>
      <c r="AB1060" s="1022"/>
    </row>
    <row r="1061" spans="25:28" x14ac:dyDescent="0.2">
      <c r="Y1061" s="1022"/>
      <c r="AA1061" s="1022"/>
      <c r="AB1061" s="1022"/>
    </row>
    <row r="1062" spans="25:28" x14ac:dyDescent="0.2">
      <c r="Y1062" s="1022"/>
      <c r="AA1062" s="1022"/>
      <c r="AB1062" s="1022"/>
    </row>
    <row r="1063" spans="25:28" x14ac:dyDescent="0.2">
      <c r="Y1063" s="1022"/>
      <c r="AA1063" s="1022"/>
      <c r="AB1063" s="1022"/>
    </row>
    <row r="1064" spans="25:28" x14ac:dyDescent="0.2">
      <c r="Y1064" s="1022"/>
      <c r="AA1064" s="1022"/>
      <c r="AB1064" s="1022"/>
    </row>
    <row r="1065" spans="25:28" x14ac:dyDescent="0.2">
      <c r="Y1065" s="1022"/>
      <c r="AA1065" s="1022"/>
      <c r="AB1065" s="1022"/>
    </row>
    <row r="1066" spans="25:28" x14ac:dyDescent="0.2">
      <c r="Y1066" s="1022"/>
      <c r="AA1066" s="1022"/>
      <c r="AB1066" s="1022"/>
    </row>
    <row r="1067" spans="25:28" x14ac:dyDescent="0.2">
      <c r="Y1067" s="1022"/>
      <c r="AA1067" s="1022"/>
      <c r="AB1067" s="1022"/>
    </row>
    <row r="1068" spans="25:28" x14ac:dyDescent="0.2">
      <c r="Y1068" s="1022"/>
      <c r="AA1068" s="1022"/>
      <c r="AB1068" s="1022"/>
    </row>
    <row r="1069" spans="25:28" x14ac:dyDescent="0.2">
      <c r="Y1069" s="1022"/>
      <c r="AA1069" s="1022"/>
      <c r="AB1069" s="1022"/>
    </row>
    <row r="1070" spans="25:28" x14ac:dyDescent="0.2">
      <c r="Y1070" s="1022"/>
      <c r="AA1070" s="1022"/>
      <c r="AB1070" s="1022"/>
    </row>
    <row r="1071" spans="25:28" x14ac:dyDescent="0.2">
      <c r="Y1071" s="1022"/>
      <c r="AA1071" s="1022"/>
      <c r="AB1071" s="1022"/>
    </row>
    <row r="1072" spans="25:28" x14ac:dyDescent="0.2">
      <c r="Y1072" s="1022"/>
      <c r="AA1072" s="1022"/>
      <c r="AB1072" s="1022"/>
    </row>
    <row r="1073" spans="25:28" x14ac:dyDescent="0.2">
      <c r="Y1073" s="1022"/>
      <c r="AA1073" s="1022"/>
      <c r="AB1073" s="1022"/>
    </row>
    <row r="1074" spans="25:28" x14ac:dyDescent="0.2">
      <c r="Y1074" s="1022"/>
      <c r="AA1074" s="1022"/>
      <c r="AB1074" s="1022"/>
    </row>
    <row r="1075" spans="25:28" x14ac:dyDescent="0.2">
      <c r="Y1075" s="1022"/>
      <c r="AA1075" s="1022"/>
      <c r="AB1075" s="1022"/>
    </row>
    <row r="1076" spans="25:28" x14ac:dyDescent="0.2">
      <c r="Y1076" s="1022"/>
      <c r="AA1076" s="1022"/>
      <c r="AB1076" s="1022"/>
    </row>
    <row r="1077" spans="25:28" x14ac:dyDescent="0.2">
      <c r="Y1077" s="1022"/>
      <c r="AA1077" s="1022"/>
      <c r="AB1077" s="1022"/>
    </row>
    <row r="1078" spans="25:28" x14ac:dyDescent="0.2">
      <c r="Y1078" s="1022"/>
      <c r="AA1078" s="1022"/>
      <c r="AB1078" s="1022"/>
    </row>
    <row r="1079" spans="25:28" x14ac:dyDescent="0.2">
      <c r="Y1079" s="1022"/>
      <c r="AA1079" s="1022"/>
      <c r="AB1079" s="1022"/>
    </row>
    <row r="1080" spans="25:28" x14ac:dyDescent="0.2">
      <c r="Y1080" s="1022"/>
      <c r="AA1080" s="1022"/>
      <c r="AB1080" s="1022"/>
    </row>
    <row r="1081" spans="25:28" x14ac:dyDescent="0.2">
      <c r="Y1081" s="1022"/>
      <c r="AA1081" s="1022"/>
      <c r="AB1081" s="1022"/>
    </row>
    <row r="1082" spans="25:28" x14ac:dyDescent="0.2">
      <c r="Y1082" s="1022"/>
      <c r="AA1082" s="1022"/>
      <c r="AB1082" s="1022"/>
    </row>
    <row r="1083" spans="25:28" x14ac:dyDescent="0.2">
      <c r="Y1083" s="1022"/>
      <c r="AA1083" s="1022"/>
      <c r="AB1083" s="1022"/>
    </row>
    <row r="1084" spans="25:28" x14ac:dyDescent="0.2">
      <c r="Y1084" s="1022"/>
      <c r="AA1084" s="1022"/>
      <c r="AB1084" s="1022"/>
    </row>
    <row r="1085" spans="25:28" x14ac:dyDescent="0.2">
      <c r="Y1085" s="1022"/>
      <c r="AA1085" s="1022"/>
      <c r="AB1085" s="1022"/>
    </row>
    <row r="1086" spans="25:28" x14ac:dyDescent="0.2">
      <c r="Y1086" s="1022"/>
      <c r="AA1086" s="1022"/>
      <c r="AB1086" s="1022"/>
    </row>
    <row r="1087" spans="25:28" x14ac:dyDescent="0.2">
      <c r="Y1087" s="1022"/>
      <c r="AA1087" s="1022"/>
      <c r="AB1087" s="1022"/>
    </row>
    <row r="1088" spans="25:28" x14ac:dyDescent="0.2">
      <c r="Y1088" s="1022"/>
      <c r="AA1088" s="1022"/>
      <c r="AB1088" s="1022"/>
    </row>
    <row r="1089" spans="25:28" x14ac:dyDescent="0.2">
      <c r="Y1089" s="1022"/>
      <c r="AA1089" s="1022"/>
      <c r="AB1089" s="1022"/>
    </row>
    <row r="1090" spans="25:28" x14ac:dyDescent="0.2">
      <c r="Y1090" s="1022"/>
      <c r="AA1090" s="1022"/>
      <c r="AB1090" s="1022"/>
    </row>
    <row r="1091" spans="25:28" x14ac:dyDescent="0.2">
      <c r="Y1091" s="1022"/>
      <c r="AA1091" s="1022"/>
      <c r="AB1091" s="1022"/>
    </row>
    <row r="1092" spans="25:28" x14ac:dyDescent="0.2">
      <c r="Y1092" s="1022"/>
      <c r="AA1092" s="1022"/>
      <c r="AB1092" s="1022"/>
    </row>
    <row r="1093" spans="25:28" x14ac:dyDescent="0.2">
      <c r="Y1093" s="1022"/>
      <c r="AA1093" s="1022"/>
      <c r="AB1093" s="1022"/>
    </row>
    <row r="1094" spans="25:28" x14ac:dyDescent="0.2">
      <c r="Y1094" s="1022"/>
      <c r="AA1094" s="1022"/>
      <c r="AB1094" s="1022"/>
    </row>
    <row r="1095" spans="25:28" x14ac:dyDescent="0.2">
      <c r="Y1095" s="1022"/>
      <c r="AA1095" s="1022"/>
      <c r="AB1095" s="1022"/>
    </row>
    <row r="1096" spans="25:28" x14ac:dyDescent="0.2">
      <c r="Y1096" s="1022"/>
      <c r="AA1096" s="1022"/>
      <c r="AB1096" s="1022"/>
    </row>
    <row r="1097" spans="25:28" x14ac:dyDescent="0.2">
      <c r="Y1097" s="1022"/>
      <c r="AA1097" s="1022"/>
      <c r="AB1097" s="1022"/>
    </row>
    <row r="1098" spans="25:28" x14ac:dyDescent="0.2">
      <c r="Y1098" s="1022"/>
      <c r="AA1098" s="1022"/>
      <c r="AB1098" s="1022"/>
    </row>
    <row r="1099" spans="25:28" x14ac:dyDescent="0.2">
      <c r="Y1099" s="1022"/>
      <c r="AA1099" s="1022"/>
      <c r="AB1099" s="1022"/>
    </row>
    <row r="1100" spans="25:28" x14ac:dyDescent="0.2">
      <c r="Y1100" s="1022"/>
      <c r="AA1100" s="1022"/>
      <c r="AB1100" s="1022"/>
    </row>
    <row r="1101" spans="25:28" x14ac:dyDescent="0.2">
      <c r="Y1101" s="1022"/>
      <c r="AA1101" s="1022"/>
      <c r="AB1101" s="1022"/>
    </row>
    <row r="1102" spans="25:28" x14ac:dyDescent="0.2">
      <c r="Y1102" s="1022"/>
      <c r="AA1102" s="1022"/>
      <c r="AB1102" s="1022"/>
    </row>
    <row r="1103" spans="25:28" x14ac:dyDescent="0.2">
      <c r="Y1103" s="1022"/>
      <c r="AA1103" s="1022"/>
      <c r="AB1103" s="1022"/>
    </row>
    <row r="1104" spans="25:28" x14ac:dyDescent="0.2">
      <c r="Y1104" s="1022"/>
      <c r="AA1104" s="1022"/>
      <c r="AB1104" s="1022"/>
    </row>
    <row r="1105" spans="25:28" x14ac:dyDescent="0.2">
      <c r="Y1105" s="1022"/>
      <c r="AA1105" s="1022"/>
      <c r="AB1105" s="1022"/>
    </row>
    <row r="1106" spans="25:28" x14ac:dyDescent="0.2">
      <c r="Y1106" s="1022"/>
      <c r="AA1106" s="1022"/>
      <c r="AB1106" s="1022"/>
    </row>
    <row r="1107" spans="25:28" x14ac:dyDescent="0.2">
      <c r="Y1107" s="1022"/>
      <c r="AA1107" s="1022"/>
      <c r="AB1107" s="1022"/>
    </row>
    <row r="1108" spans="25:28" x14ac:dyDescent="0.2">
      <c r="Y1108" s="1022"/>
      <c r="AA1108" s="1022"/>
      <c r="AB1108" s="1022"/>
    </row>
    <row r="1109" spans="25:28" x14ac:dyDescent="0.2">
      <c r="Y1109" s="1022"/>
      <c r="AA1109" s="1022"/>
      <c r="AB1109" s="1022"/>
    </row>
    <row r="1110" spans="25:28" x14ac:dyDescent="0.2">
      <c r="Y1110" s="1022"/>
      <c r="AA1110" s="1022"/>
      <c r="AB1110" s="1022"/>
    </row>
    <row r="1111" spans="25:28" x14ac:dyDescent="0.2">
      <c r="Y1111" s="1022"/>
      <c r="AA1111" s="1022"/>
      <c r="AB1111" s="1022"/>
    </row>
    <row r="1112" spans="25:28" x14ac:dyDescent="0.2">
      <c r="Y1112" s="1022"/>
      <c r="AA1112" s="1022"/>
      <c r="AB1112" s="1022"/>
    </row>
    <row r="1113" spans="25:28" x14ac:dyDescent="0.2">
      <c r="Y1113" s="1022"/>
      <c r="AA1113" s="1022"/>
      <c r="AB1113" s="1022"/>
    </row>
    <row r="1114" spans="25:28" x14ac:dyDescent="0.2">
      <c r="Y1114" s="1022"/>
      <c r="AA1114" s="1022"/>
      <c r="AB1114" s="1022"/>
    </row>
    <row r="1115" spans="25:28" x14ac:dyDescent="0.2">
      <c r="Y1115" s="1022"/>
      <c r="AA1115" s="1022"/>
      <c r="AB1115" s="1022"/>
    </row>
    <row r="1116" spans="25:28" x14ac:dyDescent="0.2">
      <c r="Y1116" s="1022"/>
      <c r="AA1116" s="1022"/>
      <c r="AB1116" s="1022"/>
    </row>
    <row r="1117" spans="25:28" x14ac:dyDescent="0.2">
      <c r="Y1117" s="1022"/>
      <c r="AA1117" s="1022"/>
      <c r="AB1117" s="1022"/>
    </row>
    <row r="1118" spans="25:28" x14ac:dyDescent="0.2">
      <c r="Y1118" s="1022"/>
      <c r="AA1118" s="1022"/>
      <c r="AB1118" s="1022"/>
    </row>
    <row r="1119" spans="25:28" x14ac:dyDescent="0.2">
      <c r="Y1119" s="1022"/>
      <c r="AA1119" s="1022"/>
      <c r="AB1119" s="1022"/>
    </row>
    <row r="1120" spans="25:28" x14ac:dyDescent="0.2">
      <c r="Y1120" s="1022"/>
      <c r="AA1120" s="1022"/>
      <c r="AB1120" s="1022"/>
    </row>
    <row r="1121" spans="25:28" x14ac:dyDescent="0.2">
      <c r="Y1121" s="1022"/>
      <c r="AA1121" s="1022"/>
      <c r="AB1121" s="1022"/>
    </row>
    <row r="1122" spans="25:28" x14ac:dyDescent="0.2">
      <c r="Y1122" s="1022"/>
      <c r="AA1122" s="1022"/>
      <c r="AB1122" s="1022"/>
    </row>
    <row r="1123" spans="25:28" x14ac:dyDescent="0.2">
      <c r="Y1123" s="1022"/>
      <c r="AA1123" s="1022"/>
      <c r="AB1123" s="1022"/>
    </row>
    <row r="1124" spans="25:28" x14ac:dyDescent="0.2">
      <c r="Y1124" s="1022"/>
      <c r="AA1124" s="1022"/>
      <c r="AB1124" s="1022"/>
    </row>
    <row r="1125" spans="25:28" x14ac:dyDescent="0.2">
      <c r="Y1125" s="1022"/>
      <c r="AA1125" s="1022"/>
      <c r="AB1125" s="1022"/>
    </row>
    <row r="1126" spans="25:28" x14ac:dyDescent="0.2">
      <c r="Y1126" s="1022"/>
      <c r="AA1126" s="1022"/>
      <c r="AB1126" s="1022"/>
    </row>
    <row r="1127" spans="25:28" x14ac:dyDescent="0.2">
      <c r="Y1127" s="1022"/>
      <c r="AA1127" s="1022"/>
      <c r="AB1127" s="1022"/>
    </row>
    <row r="1128" spans="25:28" x14ac:dyDescent="0.2">
      <c r="Y1128" s="1022"/>
      <c r="AA1128" s="1022"/>
      <c r="AB1128" s="1022"/>
    </row>
    <row r="1129" spans="25:28" x14ac:dyDescent="0.2">
      <c r="Y1129" s="1022"/>
      <c r="AA1129" s="1022"/>
      <c r="AB1129" s="1022"/>
    </row>
    <row r="1130" spans="25:28" x14ac:dyDescent="0.2">
      <c r="Y1130" s="1022"/>
      <c r="AA1130" s="1022"/>
      <c r="AB1130" s="1022"/>
    </row>
    <row r="1131" spans="25:28" x14ac:dyDescent="0.2">
      <c r="Y1131" s="1022"/>
      <c r="AA1131" s="1022"/>
      <c r="AB1131" s="1022"/>
    </row>
    <row r="1132" spans="25:28" x14ac:dyDescent="0.2">
      <c r="Y1132" s="1022"/>
      <c r="AA1132" s="1022"/>
      <c r="AB1132" s="1022"/>
    </row>
    <row r="1133" spans="25:28" x14ac:dyDescent="0.2">
      <c r="Y1133" s="1022"/>
      <c r="AA1133" s="1022"/>
      <c r="AB1133" s="1022"/>
    </row>
    <row r="1134" spans="25:28" x14ac:dyDescent="0.2">
      <c r="Y1134" s="1022"/>
      <c r="AA1134" s="1022"/>
      <c r="AB1134" s="1022"/>
    </row>
    <row r="1135" spans="25:28" x14ac:dyDescent="0.2">
      <c r="Y1135" s="1022"/>
      <c r="AA1135" s="1022"/>
      <c r="AB1135" s="1022"/>
    </row>
    <row r="1136" spans="25:28" x14ac:dyDescent="0.2">
      <c r="Y1136" s="1022"/>
      <c r="AA1136" s="1022"/>
      <c r="AB1136" s="1022"/>
    </row>
    <row r="1137" spans="25:28" x14ac:dyDescent="0.2">
      <c r="Y1137" s="1022"/>
      <c r="AA1137" s="1022"/>
      <c r="AB1137" s="1022"/>
    </row>
    <row r="1138" spans="25:28" x14ac:dyDescent="0.2">
      <c r="Y1138" s="1022"/>
      <c r="AA1138" s="1022"/>
      <c r="AB1138" s="1022"/>
    </row>
    <row r="1139" spans="25:28" x14ac:dyDescent="0.2">
      <c r="Y1139" s="1022"/>
      <c r="AA1139" s="1022"/>
      <c r="AB1139" s="1022"/>
    </row>
    <row r="1140" spans="25:28" x14ac:dyDescent="0.2">
      <c r="Y1140" s="1022"/>
      <c r="AA1140" s="1022"/>
      <c r="AB1140" s="1022"/>
    </row>
    <row r="1141" spans="25:28" x14ac:dyDescent="0.2">
      <c r="Y1141" s="1022"/>
      <c r="AA1141" s="1022"/>
      <c r="AB1141" s="1022"/>
    </row>
    <row r="1142" spans="25:28" x14ac:dyDescent="0.2">
      <c r="Y1142" s="1022"/>
      <c r="AA1142" s="1022"/>
      <c r="AB1142" s="1022"/>
    </row>
    <row r="1143" spans="25:28" x14ac:dyDescent="0.2">
      <c r="Y1143" s="1022"/>
      <c r="AA1143" s="1022"/>
      <c r="AB1143" s="1022"/>
    </row>
    <row r="1144" spans="25:28" x14ac:dyDescent="0.2">
      <c r="Y1144" s="1022"/>
      <c r="AA1144" s="1022"/>
      <c r="AB1144" s="1022"/>
    </row>
    <row r="1145" spans="25:28" x14ac:dyDescent="0.2">
      <c r="Y1145" s="1022"/>
      <c r="AA1145" s="1022"/>
      <c r="AB1145" s="1022"/>
    </row>
    <row r="1146" spans="25:28" x14ac:dyDescent="0.2">
      <c r="Y1146" s="1022"/>
      <c r="AA1146" s="1022"/>
      <c r="AB1146" s="1022"/>
    </row>
    <row r="1147" spans="25:28" x14ac:dyDescent="0.2">
      <c r="Y1147" s="1022"/>
      <c r="AA1147" s="1022"/>
      <c r="AB1147" s="1022"/>
    </row>
    <row r="1148" spans="25:28" x14ac:dyDescent="0.2">
      <c r="Y1148" s="1022"/>
      <c r="AA1148" s="1022"/>
      <c r="AB1148" s="1022"/>
    </row>
    <row r="1149" spans="25:28" x14ac:dyDescent="0.2">
      <c r="Y1149" s="1022"/>
      <c r="AA1149" s="1022"/>
      <c r="AB1149" s="1022"/>
    </row>
    <row r="1150" spans="25:28" x14ac:dyDescent="0.2">
      <c r="Y1150" s="1022"/>
      <c r="AA1150" s="1022"/>
      <c r="AB1150" s="1022"/>
    </row>
    <row r="1151" spans="25:28" x14ac:dyDescent="0.2">
      <c r="Y1151" s="1022"/>
      <c r="AA1151" s="1022"/>
      <c r="AB1151" s="1022"/>
    </row>
    <row r="1152" spans="25:28" x14ac:dyDescent="0.2">
      <c r="Y1152" s="1022"/>
      <c r="AA1152" s="1022"/>
      <c r="AB1152" s="1022"/>
    </row>
    <row r="1153" spans="25:28" x14ac:dyDescent="0.2">
      <c r="Y1153" s="1022"/>
      <c r="AA1153" s="1022"/>
      <c r="AB1153" s="1022"/>
    </row>
    <row r="1154" spans="25:28" x14ac:dyDescent="0.2">
      <c r="Y1154" s="1022"/>
      <c r="AA1154" s="1022"/>
      <c r="AB1154" s="1022"/>
    </row>
    <row r="1155" spans="25:28" x14ac:dyDescent="0.2">
      <c r="Y1155" s="1022"/>
      <c r="AA1155" s="1022"/>
      <c r="AB1155" s="1022"/>
    </row>
    <row r="1156" spans="25:28" x14ac:dyDescent="0.2">
      <c r="Y1156" s="1022"/>
      <c r="AA1156" s="1022"/>
      <c r="AB1156" s="1022"/>
    </row>
    <row r="1157" spans="25:28" x14ac:dyDescent="0.2">
      <c r="Y1157" s="1022"/>
      <c r="AA1157" s="1022"/>
      <c r="AB1157" s="1022"/>
    </row>
    <row r="1158" spans="25:28" x14ac:dyDescent="0.2">
      <c r="Y1158" s="1022"/>
      <c r="AA1158" s="1022"/>
      <c r="AB1158" s="1022"/>
    </row>
    <row r="1159" spans="25:28" x14ac:dyDescent="0.2">
      <c r="Y1159" s="1022"/>
      <c r="AA1159" s="1022"/>
      <c r="AB1159" s="1022"/>
    </row>
    <row r="1160" spans="25:28" x14ac:dyDescent="0.2">
      <c r="Y1160" s="1022"/>
      <c r="AA1160" s="1022"/>
      <c r="AB1160" s="1022"/>
    </row>
    <row r="1161" spans="25:28" x14ac:dyDescent="0.2">
      <c r="Y1161" s="1022"/>
      <c r="AA1161" s="1022"/>
      <c r="AB1161" s="1022"/>
    </row>
    <row r="1162" spans="25:28" x14ac:dyDescent="0.2">
      <c r="Y1162" s="1022"/>
      <c r="AA1162" s="1022"/>
      <c r="AB1162" s="1022"/>
    </row>
    <row r="1163" spans="25:28" x14ac:dyDescent="0.2">
      <c r="Y1163" s="1022"/>
      <c r="AA1163" s="1022"/>
      <c r="AB1163" s="1022"/>
    </row>
    <row r="1164" spans="25:28" x14ac:dyDescent="0.2">
      <c r="Y1164" s="1022"/>
      <c r="AA1164" s="1022"/>
      <c r="AB1164" s="1022"/>
    </row>
    <row r="1165" spans="25:28" x14ac:dyDescent="0.2">
      <c r="Y1165" s="1022"/>
      <c r="AA1165" s="1022"/>
      <c r="AB1165" s="1022"/>
    </row>
    <row r="1166" spans="25:28" x14ac:dyDescent="0.2">
      <c r="Y1166" s="1022"/>
      <c r="AA1166" s="1022"/>
      <c r="AB1166" s="1022"/>
    </row>
    <row r="1167" spans="25:28" x14ac:dyDescent="0.2">
      <c r="Y1167" s="1022"/>
      <c r="AA1167" s="1022"/>
      <c r="AB1167" s="1022"/>
    </row>
    <row r="1168" spans="25:28" x14ac:dyDescent="0.2">
      <c r="Y1168" s="1022"/>
      <c r="AA1168" s="1022"/>
      <c r="AB1168" s="1022"/>
    </row>
    <row r="1169" spans="25:28" x14ac:dyDescent="0.2">
      <c r="Y1169" s="1022"/>
      <c r="AA1169" s="1022"/>
      <c r="AB1169" s="1022"/>
    </row>
    <row r="1170" spans="25:28" x14ac:dyDescent="0.2">
      <c r="Y1170" s="1022"/>
      <c r="AA1170" s="1022"/>
      <c r="AB1170" s="1022"/>
    </row>
    <row r="1171" spans="25:28" x14ac:dyDescent="0.2">
      <c r="Y1171" s="1022"/>
      <c r="AA1171" s="1022"/>
      <c r="AB1171" s="1022"/>
    </row>
    <row r="1172" spans="25:28" x14ac:dyDescent="0.2">
      <c r="Y1172" s="1022"/>
      <c r="AA1172" s="1022"/>
      <c r="AB1172" s="1022"/>
    </row>
    <row r="1173" spans="25:28" x14ac:dyDescent="0.2">
      <c r="Y1173" s="1022"/>
      <c r="AA1173" s="1022"/>
      <c r="AB1173" s="1022"/>
    </row>
    <row r="1174" spans="25:28" x14ac:dyDescent="0.2">
      <c r="Y1174" s="1022"/>
      <c r="AA1174" s="1022"/>
      <c r="AB1174" s="1022"/>
    </row>
    <row r="1175" spans="25:28" x14ac:dyDescent="0.2">
      <c r="Y1175" s="1022"/>
      <c r="AA1175" s="1022"/>
      <c r="AB1175" s="1022"/>
    </row>
    <row r="1176" spans="25:28" x14ac:dyDescent="0.2">
      <c r="Y1176" s="1022"/>
      <c r="AA1176" s="1022"/>
      <c r="AB1176" s="1022"/>
    </row>
    <row r="1177" spans="25:28" x14ac:dyDescent="0.2">
      <c r="Y1177" s="1022"/>
      <c r="AA1177" s="1022"/>
      <c r="AB1177" s="1022"/>
    </row>
    <row r="1178" spans="25:28" x14ac:dyDescent="0.2">
      <c r="Y1178" s="1022"/>
      <c r="AA1178" s="1022"/>
      <c r="AB1178" s="1022"/>
    </row>
    <row r="1179" spans="25:28" x14ac:dyDescent="0.2">
      <c r="Y1179" s="1022"/>
      <c r="AA1179" s="1022"/>
      <c r="AB1179" s="1022"/>
    </row>
    <row r="1180" spans="25:28" x14ac:dyDescent="0.2">
      <c r="Y1180" s="1022"/>
      <c r="AA1180" s="1022"/>
      <c r="AB1180" s="1022"/>
    </row>
    <row r="1181" spans="25:28" x14ac:dyDescent="0.2">
      <c r="Y1181" s="1022"/>
      <c r="AA1181" s="1022"/>
      <c r="AB1181" s="1022"/>
    </row>
    <row r="1182" spans="25:28" x14ac:dyDescent="0.2">
      <c r="Y1182" s="1022"/>
      <c r="AA1182" s="1022"/>
      <c r="AB1182" s="1022"/>
    </row>
    <row r="1183" spans="25:28" x14ac:dyDescent="0.2">
      <c r="Y1183" s="1022"/>
      <c r="AA1183" s="1022"/>
      <c r="AB1183" s="1022"/>
    </row>
    <row r="1184" spans="25:28" x14ac:dyDescent="0.2">
      <c r="Y1184" s="1022"/>
      <c r="AA1184" s="1022"/>
      <c r="AB1184" s="1022"/>
    </row>
    <row r="1185" spans="25:28" x14ac:dyDescent="0.2">
      <c r="Y1185" s="1022"/>
      <c r="AA1185" s="1022"/>
      <c r="AB1185" s="1022"/>
    </row>
    <row r="1186" spans="25:28" x14ac:dyDescent="0.2">
      <c r="Y1186" s="1022"/>
      <c r="AA1186" s="1022"/>
      <c r="AB1186" s="1022"/>
    </row>
    <row r="1187" spans="25:28" x14ac:dyDescent="0.2">
      <c r="Y1187" s="1022"/>
      <c r="AA1187" s="1022"/>
      <c r="AB1187" s="1022"/>
    </row>
    <row r="1188" spans="25:28" x14ac:dyDescent="0.2">
      <c r="Y1188" s="1022"/>
      <c r="AA1188" s="1022"/>
      <c r="AB1188" s="1022"/>
    </row>
    <row r="1189" spans="25:28" x14ac:dyDescent="0.2">
      <c r="Y1189" s="1022"/>
      <c r="AA1189" s="1022"/>
      <c r="AB1189" s="1022"/>
    </row>
    <row r="1190" spans="25:28" x14ac:dyDescent="0.2">
      <c r="Y1190" s="1022"/>
      <c r="AA1190" s="1022"/>
      <c r="AB1190" s="1022"/>
    </row>
    <row r="1191" spans="25:28" x14ac:dyDescent="0.2">
      <c r="Y1191" s="1022"/>
      <c r="AA1191" s="1022"/>
      <c r="AB1191" s="1022"/>
    </row>
    <row r="1192" spans="25:28" x14ac:dyDescent="0.2">
      <c r="Y1192" s="1022"/>
      <c r="AA1192" s="1022"/>
      <c r="AB1192" s="1022"/>
    </row>
    <row r="1193" spans="25:28" x14ac:dyDescent="0.2">
      <c r="Y1193" s="1022"/>
      <c r="AA1193" s="1022"/>
      <c r="AB1193" s="1022"/>
    </row>
    <row r="1194" spans="25:28" x14ac:dyDescent="0.2">
      <c r="Y1194" s="1022"/>
      <c r="AA1194" s="1022"/>
      <c r="AB1194" s="1022"/>
    </row>
    <row r="1195" spans="25:28" x14ac:dyDescent="0.2">
      <c r="Y1195" s="1022"/>
      <c r="AA1195" s="1022"/>
      <c r="AB1195" s="1022"/>
    </row>
    <row r="1196" spans="25:28" x14ac:dyDescent="0.2">
      <c r="Y1196" s="1022"/>
      <c r="AA1196" s="1022"/>
      <c r="AB1196" s="1022"/>
    </row>
    <row r="1197" spans="25:28" x14ac:dyDescent="0.2">
      <c r="Y1197" s="1022"/>
      <c r="AA1197" s="1022"/>
      <c r="AB1197" s="1022"/>
    </row>
    <row r="1198" spans="25:28" x14ac:dyDescent="0.2">
      <c r="Y1198" s="1022"/>
      <c r="AA1198" s="1022"/>
      <c r="AB1198" s="1022"/>
    </row>
    <row r="1199" spans="25:28" x14ac:dyDescent="0.2">
      <c r="Y1199" s="1022"/>
      <c r="AA1199" s="1022"/>
      <c r="AB1199" s="1022"/>
    </row>
    <row r="1200" spans="25:28" x14ac:dyDescent="0.2">
      <c r="Y1200" s="1022"/>
      <c r="AA1200" s="1022"/>
      <c r="AB1200" s="1022"/>
    </row>
    <row r="1201" spans="25:28" x14ac:dyDescent="0.2">
      <c r="Y1201" s="1022"/>
      <c r="AA1201" s="1022"/>
      <c r="AB1201" s="1022"/>
    </row>
    <row r="1202" spans="25:28" x14ac:dyDescent="0.2">
      <c r="Y1202" s="1022"/>
      <c r="AA1202" s="1022"/>
      <c r="AB1202" s="1022"/>
    </row>
    <row r="1203" spans="25:28" x14ac:dyDescent="0.2">
      <c r="Y1203" s="1022"/>
      <c r="AA1203" s="1022"/>
      <c r="AB1203" s="1022"/>
    </row>
    <row r="1204" spans="25:28" x14ac:dyDescent="0.2">
      <c r="Y1204" s="1022"/>
      <c r="AA1204" s="1022"/>
      <c r="AB1204" s="1022"/>
    </row>
    <row r="1205" spans="25:28" x14ac:dyDescent="0.2">
      <c r="Y1205" s="1022"/>
      <c r="AA1205" s="1022"/>
      <c r="AB1205" s="1022"/>
    </row>
    <row r="1206" spans="25:28" x14ac:dyDescent="0.2">
      <c r="Y1206" s="1022"/>
      <c r="AA1206" s="1022"/>
      <c r="AB1206" s="1022"/>
    </row>
    <row r="1207" spans="25:28" x14ac:dyDescent="0.2">
      <c r="Y1207" s="1022"/>
      <c r="AA1207" s="1022"/>
      <c r="AB1207" s="1022"/>
    </row>
    <row r="1208" spans="25:28" x14ac:dyDescent="0.2">
      <c r="Y1208" s="1022"/>
      <c r="AA1208" s="1022"/>
      <c r="AB1208" s="1022"/>
    </row>
    <row r="1209" spans="25:28" x14ac:dyDescent="0.2">
      <c r="Y1209" s="1022"/>
      <c r="AA1209" s="1022"/>
      <c r="AB1209" s="1022"/>
    </row>
    <row r="1210" spans="25:28" x14ac:dyDescent="0.2">
      <c r="Y1210" s="1022"/>
      <c r="AA1210" s="1022"/>
      <c r="AB1210" s="1022"/>
    </row>
    <row r="1211" spans="25:28" x14ac:dyDescent="0.2">
      <c r="Y1211" s="1022"/>
      <c r="AA1211" s="1022"/>
      <c r="AB1211" s="1022"/>
    </row>
    <row r="1212" spans="25:28" x14ac:dyDescent="0.2">
      <c r="Y1212" s="1022"/>
      <c r="AA1212" s="1022"/>
      <c r="AB1212" s="1022"/>
    </row>
    <row r="1213" spans="25:28" x14ac:dyDescent="0.2">
      <c r="Y1213" s="1022"/>
      <c r="AA1213" s="1022"/>
      <c r="AB1213" s="1022"/>
    </row>
    <row r="1214" spans="25:28" x14ac:dyDescent="0.2">
      <c r="Y1214" s="1022"/>
      <c r="AA1214" s="1022"/>
      <c r="AB1214" s="1022"/>
    </row>
    <row r="1215" spans="25:28" x14ac:dyDescent="0.2">
      <c r="Y1215" s="1022"/>
      <c r="AA1215" s="1022"/>
      <c r="AB1215" s="1022"/>
    </row>
    <row r="1216" spans="25:28" x14ac:dyDescent="0.2">
      <c r="Y1216" s="1022"/>
      <c r="AA1216" s="1022"/>
      <c r="AB1216" s="1022"/>
    </row>
    <row r="1217" spans="25:28" x14ac:dyDescent="0.2">
      <c r="Y1217" s="1022"/>
      <c r="AA1217" s="1022"/>
      <c r="AB1217" s="1022"/>
    </row>
    <row r="1218" spans="25:28" x14ac:dyDescent="0.2">
      <c r="Y1218" s="1022"/>
      <c r="AA1218" s="1022"/>
      <c r="AB1218" s="1022"/>
    </row>
    <row r="1219" spans="25:28" x14ac:dyDescent="0.2">
      <c r="Y1219" s="1022"/>
      <c r="AA1219" s="1022"/>
      <c r="AB1219" s="1022"/>
    </row>
    <row r="1220" spans="25:28" x14ac:dyDescent="0.2">
      <c r="Y1220" s="1022"/>
      <c r="AA1220" s="1022"/>
      <c r="AB1220" s="1022"/>
    </row>
    <row r="1221" spans="25:28" x14ac:dyDescent="0.2">
      <c r="Y1221" s="1022"/>
      <c r="AA1221" s="1022"/>
      <c r="AB1221" s="1022"/>
    </row>
    <row r="1222" spans="25:28" x14ac:dyDescent="0.2">
      <c r="Y1222" s="1022"/>
      <c r="AA1222" s="1022"/>
      <c r="AB1222" s="1022"/>
    </row>
    <row r="1223" spans="25:28" x14ac:dyDescent="0.2">
      <c r="Y1223" s="1022"/>
      <c r="AA1223" s="1022"/>
      <c r="AB1223" s="1022"/>
    </row>
    <row r="1224" spans="25:28" x14ac:dyDescent="0.2">
      <c r="Y1224" s="1022"/>
      <c r="AA1224" s="1022"/>
      <c r="AB1224" s="1022"/>
    </row>
    <row r="1225" spans="25:28" x14ac:dyDescent="0.2">
      <c r="Y1225" s="1022"/>
      <c r="AA1225" s="1022"/>
      <c r="AB1225" s="1022"/>
    </row>
    <row r="1226" spans="25:28" x14ac:dyDescent="0.2">
      <c r="Y1226" s="1022"/>
      <c r="AA1226" s="1022"/>
      <c r="AB1226" s="1022"/>
    </row>
    <row r="1227" spans="25:28" x14ac:dyDescent="0.2">
      <c r="Y1227" s="1022"/>
      <c r="AA1227" s="1022"/>
      <c r="AB1227" s="1022"/>
    </row>
    <row r="1228" spans="25:28" x14ac:dyDescent="0.2">
      <c r="Y1228" s="1022"/>
      <c r="AA1228" s="1022"/>
      <c r="AB1228" s="1022"/>
    </row>
    <row r="1229" spans="25:28" x14ac:dyDescent="0.2">
      <c r="Y1229" s="1022"/>
      <c r="AA1229" s="1022"/>
      <c r="AB1229" s="1022"/>
    </row>
    <row r="1230" spans="25:28" x14ac:dyDescent="0.2">
      <c r="Y1230" s="1022"/>
      <c r="AA1230" s="1022"/>
      <c r="AB1230" s="1022"/>
    </row>
    <row r="1231" spans="25:28" x14ac:dyDescent="0.2">
      <c r="Y1231" s="1022"/>
      <c r="AA1231" s="1022"/>
      <c r="AB1231" s="1022"/>
    </row>
    <row r="1232" spans="25:28" x14ac:dyDescent="0.2">
      <c r="Y1232" s="1022"/>
      <c r="AA1232" s="1022"/>
      <c r="AB1232" s="1022"/>
    </row>
    <row r="1233" spans="25:28" x14ac:dyDescent="0.2">
      <c r="Y1233" s="1022"/>
      <c r="AA1233" s="1022"/>
      <c r="AB1233" s="1022"/>
    </row>
    <row r="1234" spans="25:28" x14ac:dyDescent="0.2">
      <c r="Y1234" s="1022"/>
      <c r="AA1234" s="1022"/>
      <c r="AB1234" s="1022"/>
    </row>
    <row r="1235" spans="25:28" x14ac:dyDescent="0.2">
      <c r="Y1235" s="1022"/>
      <c r="AA1235" s="1022"/>
      <c r="AB1235" s="1022"/>
    </row>
    <row r="1236" spans="25:28" x14ac:dyDescent="0.2">
      <c r="Y1236" s="1022"/>
      <c r="AA1236" s="1022"/>
      <c r="AB1236" s="1022"/>
    </row>
    <row r="1237" spans="25:28" x14ac:dyDescent="0.2">
      <c r="Y1237" s="1022"/>
      <c r="AA1237" s="1022"/>
      <c r="AB1237" s="1022"/>
    </row>
    <row r="1238" spans="25:28" x14ac:dyDescent="0.2">
      <c r="Y1238" s="1022"/>
      <c r="AA1238" s="1022"/>
      <c r="AB1238" s="1022"/>
    </row>
    <row r="1239" spans="25:28" x14ac:dyDescent="0.2">
      <c r="Y1239" s="1022"/>
      <c r="AA1239" s="1022"/>
      <c r="AB1239" s="1022"/>
    </row>
    <row r="1240" spans="25:28" x14ac:dyDescent="0.2">
      <c r="Y1240" s="1022"/>
      <c r="AA1240" s="1022"/>
      <c r="AB1240" s="1022"/>
    </row>
    <row r="1241" spans="25:28" x14ac:dyDescent="0.2">
      <c r="Y1241" s="1022"/>
      <c r="AA1241" s="1022"/>
      <c r="AB1241" s="1022"/>
    </row>
    <row r="1242" spans="25:28" x14ac:dyDescent="0.2">
      <c r="Y1242" s="1022"/>
      <c r="AA1242" s="1022"/>
      <c r="AB1242" s="1022"/>
    </row>
    <row r="1243" spans="25:28" x14ac:dyDescent="0.2">
      <c r="Y1243" s="1022"/>
      <c r="AA1243" s="1022"/>
      <c r="AB1243" s="1022"/>
    </row>
    <row r="1244" spans="25:28" x14ac:dyDescent="0.2">
      <c r="Y1244" s="1022"/>
      <c r="AA1244" s="1022"/>
      <c r="AB1244" s="1022"/>
    </row>
    <row r="1245" spans="25:28" x14ac:dyDescent="0.2">
      <c r="Y1245" s="1022"/>
      <c r="AA1245" s="1022"/>
      <c r="AB1245" s="1022"/>
    </row>
    <row r="1246" spans="25:28" x14ac:dyDescent="0.2">
      <c r="Y1246" s="1022"/>
      <c r="AA1246" s="1022"/>
      <c r="AB1246" s="1022"/>
    </row>
    <row r="1247" spans="25:28" x14ac:dyDescent="0.2">
      <c r="Y1247" s="1022"/>
      <c r="AA1247" s="1022"/>
      <c r="AB1247" s="1022"/>
    </row>
    <row r="1248" spans="25:28" x14ac:dyDescent="0.2">
      <c r="Y1248" s="1022"/>
      <c r="AA1248" s="1022"/>
      <c r="AB1248" s="1022"/>
    </row>
    <row r="1249" spans="25:28" x14ac:dyDescent="0.2">
      <c r="Y1249" s="1022"/>
      <c r="AA1249" s="1022"/>
      <c r="AB1249" s="1022"/>
    </row>
    <row r="1250" spans="25:28" x14ac:dyDescent="0.2">
      <c r="Y1250" s="1022"/>
      <c r="AA1250" s="1022"/>
      <c r="AB1250" s="1022"/>
    </row>
    <row r="1251" spans="25:28" x14ac:dyDescent="0.2">
      <c r="Y1251" s="1022"/>
      <c r="AA1251" s="1022"/>
      <c r="AB1251" s="1022"/>
    </row>
    <row r="1252" spans="25:28" x14ac:dyDescent="0.2">
      <c r="Y1252" s="1022"/>
      <c r="AA1252" s="1022"/>
      <c r="AB1252" s="1022"/>
    </row>
    <row r="1253" spans="25:28" x14ac:dyDescent="0.2">
      <c r="Y1253" s="1022"/>
      <c r="AA1253" s="1022"/>
      <c r="AB1253" s="1022"/>
    </row>
    <row r="1254" spans="25:28" x14ac:dyDescent="0.2">
      <c r="Y1254" s="1022"/>
      <c r="AA1254" s="1022"/>
      <c r="AB1254" s="1022"/>
    </row>
    <row r="1255" spans="25:28" x14ac:dyDescent="0.2">
      <c r="Y1255" s="1022"/>
      <c r="AA1255" s="1022"/>
      <c r="AB1255" s="1022"/>
    </row>
    <row r="1256" spans="25:28" x14ac:dyDescent="0.2">
      <c r="Y1256" s="1022"/>
      <c r="AA1256" s="1022"/>
      <c r="AB1256" s="1022"/>
    </row>
    <row r="1257" spans="25:28" x14ac:dyDescent="0.2">
      <c r="Y1257" s="1022"/>
      <c r="AA1257" s="1022"/>
      <c r="AB1257" s="1022"/>
    </row>
    <row r="1258" spans="25:28" x14ac:dyDescent="0.2">
      <c r="Y1258" s="1022"/>
      <c r="AA1258" s="1022"/>
      <c r="AB1258" s="1022"/>
    </row>
    <row r="1259" spans="25:28" x14ac:dyDescent="0.2">
      <c r="Y1259" s="1022"/>
      <c r="AA1259" s="1022"/>
      <c r="AB1259" s="1022"/>
    </row>
    <row r="1260" spans="25:28" x14ac:dyDescent="0.2">
      <c r="Y1260" s="1022"/>
      <c r="AA1260" s="1022"/>
      <c r="AB1260" s="1022"/>
    </row>
    <row r="1261" spans="25:28" x14ac:dyDescent="0.2">
      <c r="Y1261" s="1022"/>
      <c r="AA1261" s="1022"/>
      <c r="AB1261" s="1022"/>
    </row>
    <row r="1262" spans="25:28" x14ac:dyDescent="0.2">
      <c r="Y1262" s="1022"/>
      <c r="AA1262" s="1022"/>
      <c r="AB1262" s="1022"/>
    </row>
    <row r="1263" spans="25:28" x14ac:dyDescent="0.2">
      <c r="Y1263" s="1022"/>
      <c r="AA1263" s="1022"/>
      <c r="AB1263" s="1022"/>
    </row>
    <row r="1264" spans="25:28" x14ac:dyDescent="0.2">
      <c r="Y1264" s="1022"/>
      <c r="AA1264" s="1022"/>
      <c r="AB1264" s="1022"/>
    </row>
    <row r="1265" spans="25:28" x14ac:dyDescent="0.2">
      <c r="Y1265" s="1022"/>
      <c r="AA1265" s="1022"/>
      <c r="AB1265" s="1022"/>
    </row>
    <row r="1266" spans="25:28" x14ac:dyDescent="0.2">
      <c r="Y1266" s="1022"/>
      <c r="AA1266" s="1022"/>
      <c r="AB1266" s="1022"/>
    </row>
    <row r="1267" spans="25:28" x14ac:dyDescent="0.2">
      <c r="Y1267" s="1022"/>
      <c r="AA1267" s="1022"/>
      <c r="AB1267" s="1022"/>
    </row>
    <row r="1268" spans="25:28" x14ac:dyDescent="0.2">
      <c r="Y1268" s="1022"/>
      <c r="AA1268" s="1022"/>
      <c r="AB1268" s="1022"/>
    </row>
    <row r="1269" spans="25:28" x14ac:dyDescent="0.2">
      <c r="Y1269" s="1022"/>
      <c r="AA1269" s="1022"/>
      <c r="AB1269" s="1022"/>
    </row>
    <row r="1270" spans="25:28" x14ac:dyDescent="0.2">
      <c r="Y1270" s="1022"/>
      <c r="AA1270" s="1022"/>
      <c r="AB1270" s="1022"/>
    </row>
    <row r="1271" spans="25:28" x14ac:dyDescent="0.2">
      <c r="Y1271" s="1022"/>
      <c r="AA1271" s="1022"/>
      <c r="AB1271" s="1022"/>
    </row>
    <row r="1272" spans="25:28" x14ac:dyDescent="0.2">
      <c r="Y1272" s="1022"/>
      <c r="AA1272" s="1022"/>
      <c r="AB1272" s="1022"/>
    </row>
    <row r="1273" spans="25:28" x14ac:dyDescent="0.2">
      <c r="Y1273" s="1022"/>
      <c r="AA1273" s="1022"/>
      <c r="AB1273" s="1022"/>
    </row>
    <row r="1274" spans="25:28" x14ac:dyDescent="0.2">
      <c r="Y1274" s="1022"/>
      <c r="AA1274" s="1022"/>
      <c r="AB1274" s="1022"/>
    </row>
    <row r="1275" spans="25:28" x14ac:dyDescent="0.2">
      <c r="Y1275" s="1022"/>
      <c r="AA1275" s="1022"/>
      <c r="AB1275" s="1022"/>
    </row>
    <row r="1276" spans="25:28" x14ac:dyDescent="0.2">
      <c r="Y1276" s="1022"/>
      <c r="AA1276" s="1022"/>
      <c r="AB1276" s="1022"/>
    </row>
    <row r="1277" spans="25:28" x14ac:dyDescent="0.2">
      <c r="Y1277" s="1022"/>
      <c r="AA1277" s="1022"/>
      <c r="AB1277" s="1022"/>
    </row>
    <row r="1278" spans="25:28" x14ac:dyDescent="0.2">
      <c r="Y1278" s="1022"/>
      <c r="AA1278" s="1022"/>
      <c r="AB1278" s="1022"/>
    </row>
    <row r="1279" spans="25:28" x14ac:dyDescent="0.2">
      <c r="Y1279" s="1022"/>
      <c r="AA1279" s="1022"/>
      <c r="AB1279" s="1022"/>
    </row>
    <row r="1280" spans="25:28" x14ac:dyDescent="0.2">
      <c r="Y1280" s="1022"/>
      <c r="AA1280" s="1022"/>
      <c r="AB1280" s="1022"/>
    </row>
    <row r="1281" spans="25:28" x14ac:dyDescent="0.2">
      <c r="Y1281" s="1022"/>
      <c r="AA1281" s="1022"/>
      <c r="AB1281" s="1022"/>
    </row>
    <row r="1282" spans="25:28" x14ac:dyDescent="0.2">
      <c r="Y1282" s="1022"/>
      <c r="AA1282" s="1022"/>
      <c r="AB1282" s="1022"/>
    </row>
    <row r="1283" spans="25:28" x14ac:dyDescent="0.2">
      <c r="Y1283" s="1022"/>
      <c r="AA1283" s="1022"/>
      <c r="AB1283" s="1022"/>
    </row>
    <row r="1284" spans="25:28" x14ac:dyDescent="0.2">
      <c r="Y1284" s="1022"/>
      <c r="AA1284" s="1022"/>
      <c r="AB1284" s="1022"/>
    </row>
    <row r="1285" spans="25:28" x14ac:dyDescent="0.2">
      <c r="Y1285" s="1022"/>
      <c r="AA1285" s="1022"/>
      <c r="AB1285" s="1022"/>
    </row>
    <row r="1286" spans="25:28" x14ac:dyDescent="0.2">
      <c r="Y1286" s="1022"/>
      <c r="AA1286" s="1022"/>
      <c r="AB1286" s="1022"/>
    </row>
    <row r="1287" spans="25:28" x14ac:dyDescent="0.2">
      <c r="Y1287" s="1022"/>
      <c r="AA1287" s="1022"/>
      <c r="AB1287" s="1022"/>
    </row>
    <row r="1288" spans="25:28" x14ac:dyDescent="0.2">
      <c r="Y1288" s="1022"/>
      <c r="AA1288" s="1022"/>
      <c r="AB1288" s="1022"/>
    </row>
    <row r="1289" spans="25:28" x14ac:dyDescent="0.2">
      <c r="Y1289" s="1022"/>
      <c r="AA1289" s="1022"/>
      <c r="AB1289" s="1022"/>
    </row>
    <row r="1290" spans="25:28" x14ac:dyDescent="0.2">
      <c r="Y1290" s="1022"/>
      <c r="AA1290" s="1022"/>
      <c r="AB1290" s="1022"/>
    </row>
    <row r="1291" spans="25:28" x14ac:dyDescent="0.2">
      <c r="Y1291" s="1022"/>
      <c r="AA1291" s="1022"/>
      <c r="AB1291" s="1022"/>
    </row>
    <row r="1292" spans="25:28" x14ac:dyDescent="0.2">
      <c r="Y1292" s="1022"/>
      <c r="AA1292" s="1022"/>
      <c r="AB1292" s="1022"/>
    </row>
    <row r="1293" spans="25:28" x14ac:dyDescent="0.2">
      <c r="Y1293" s="1022"/>
      <c r="AA1293" s="1022"/>
      <c r="AB1293" s="1022"/>
    </row>
    <row r="1294" spans="25:28" x14ac:dyDescent="0.2">
      <c r="Y1294" s="1022"/>
      <c r="AA1294" s="1022"/>
      <c r="AB1294" s="1022"/>
    </row>
    <row r="1295" spans="25:28" x14ac:dyDescent="0.2">
      <c r="Y1295" s="1022"/>
      <c r="AA1295" s="1022"/>
      <c r="AB1295" s="1022"/>
    </row>
    <row r="1296" spans="25:28" x14ac:dyDescent="0.2">
      <c r="Y1296" s="1022"/>
      <c r="AA1296" s="1022"/>
      <c r="AB1296" s="1022"/>
    </row>
    <row r="1297" spans="25:28" x14ac:dyDescent="0.2">
      <c r="Y1297" s="1022"/>
      <c r="AA1297" s="1022"/>
      <c r="AB1297" s="1022"/>
    </row>
    <row r="1298" spans="25:28" x14ac:dyDescent="0.2">
      <c r="Y1298" s="1022"/>
      <c r="AA1298" s="1022"/>
      <c r="AB1298" s="1022"/>
    </row>
    <row r="1299" spans="25:28" x14ac:dyDescent="0.2">
      <c r="Y1299" s="1022"/>
      <c r="AA1299" s="1022"/>
      <c r="AB1299" s="1022"/>
    </row>
    <row r="1300" spans="25:28" x14ac:dyDescent="0.2">
      <c r="Y1300" s="1022"/>
      <c r="AA1300" s="1022"/>
      <c r="AB1300" s="1022"/>
    </row>
    <row r="1301" spans="25:28" x14ac:dyDescent="0.2">
      <c r="Y1301" s="1022"/>
      <c r="AA1301" s="1022"/>
      <c r="AB1301" s="1022"/>
    </row>
    <row r="1302" spans="25:28" x14ac:dyDescent="0.2">
      <c r="Y1302" s="1022"/>
      <c r="AA1302" s="1022"/>
      <c r="AB1302" s="1022"/>
    </row>
    <row r="1303" spans="25:28" x14ac:dyDescent="0.2">
      <c r="Y1303" s="1022"/>
      <c r="AA1303" s="1022"/>
      <c r="AB1303" s="1022"/>
    </row>
    <row r="1304" spans="25:28" x14ac:dyDescent="0.2">
      <c r="Y1304" s="1022"/>
      <c r="AA1304" s="1022"/>
      <c r="AB1304" s="1022"/>
    </row>
    <row r="1305" spans="25:28" x14ac:dyDescent="0.2">
      <c r="Y1305" s="1022"/>
      <c r="AA1305" s="1022"/>
      <c r="AB1305" s="1022"/>
    </row>
    <row r="1306" spans="25:28" x14ac:dyDescent="0.2">
      <c r="Y1306" s="1022"/>
      <c r="AA1306" s="1022"/>
      <c r="AB1306" s="1022"/>
    </row>
    <row r="1307" spans="25:28" x14ac:dyDescent="0.2">
      <c r="Y1307" s="1022"/>
      <c r="AA1307" s="1022"/>
      <c r="AB1307" s="1022"/>
    </row>
    <row r="1308" spans="25:28" x14ac:dyDescent="0.2">
      <c r="Y1308" s="1022"/>
      <c r="AA1308" s="1022"/>
      <c r="AB1308" s="1022"/>
    </row>
    <row r="1309" spans="25:28" x14ac:dyDescent="0.2">
      <c r="Y1309" s="1022"/>
      <c r="AA1309" s="1022"/>
      <c r="AB1309" s="1022"/>
    </row>
    <row r="1310" spans="25:28" x14ac:dyDescent="0.2">
      <c r="Y1310" s="1022"/>
      <c r="AA1310" s="1022"/>
      <c r="AB1310" s="1022"/>
    </row>
    <row r="1311" spans="25:28" x14ac:dyDescent="0.2">
      <c r="Y1311" s="1022"/>
      <c r="AA1311" s="1022"/>
      <c r="AB1311" s="1022"/>
    </row>
    <row r="1312" spans="25:28" x14ac:dyDescent="0.2">
      <c r="Y1312" s="1022"/>
      <c r="AA1312" s="1022"/>
      <c r="AB1312" s="1022"/>
    </row>
    <row r="1313" spans="25:28" x14ac:dyDescent="0.2">
      <c r="Y1313" s="1022"/>
      <c r="AA1313" s="1022"/>
      <c r="AB1313" s="1022"/>
    </row>
    <row r="1314" spans="25:28" x14ac:dyDescent="0.2">
      <c r="Y1314" s="1022"/>
      <c r="AA1314" s="1022"/>
      <c r="AB1314" s="1022"/>
    </row>
    <row r="1315" spans="25:28" x14ac:dyDescent="0.2">
      <c r="Y1315" s="1022"/>
      <c r="AA1315" s="1022"/>
      <c r="AB1315" s="1022"/>
    </row>
    <row r="1316" spans="25:28" x14ac:dyDescent="0.2">
      <c r="Y1316" s="1022"/>
      <c r="AA1316" s="1022"/>
      <c r="AB1316" s="1022"/>
    </row>
    <row r="1317" spans="25:28" x14ac:dyDescent="0.2">
      <c r="Y1317" s="1022"/>
      <c r="AA1317" s="1022"/>
      <c r="AB1317" s="1022"/>
    </row>
    <row r="1318" spans="25:28" x14ac:dyDescent="0.2">
      <c r="Y1318" s="1022"/>
      <c r="AA1318" s="1022"/>
      <c r="AB1318" s="1022"/>
    </row>
    <row r="1319" spans="25:28" x14ac:dyDescent="0.2">
      <c r="Y1319" s="1022"/>
      <c r="AA1319" s="1022"/>
      <c r="AB1319" s="1022"/>
    </row>
    <row r="1320" spans="25:28" x14ac:dyDescent="0.2">
      <c r="Y1320" s="1022"/>
      <c r="AA1320" s="1022"/>
      <c r="AB1320" s="1022"/>
    </row>
    <row r="1321" spans="25:28" x14ac:dyDescent="0.2">
      <c r="Y1321" s="1022"/>
      <c r="AA1321" s="1022"/>
      <c r="AB1321" s="1022"/>
    </row>
    <row r="1322" spans="25:28" x14ac:dyDescent="0.2">
      <c r="Y1322" s="1022"/>
      <c r="AA1322" s="1022"/>
      <c r="AB1322" s="1022"/>
    </row>
    <row r="1323" spans="25:28" x14ac:dyDescent="0.2">
      <c r="Y1323" s="1022"/>
      <c r="AA1323" s="1022"/>
      <c r="AB1323" s="1022"/>
    </row>
    <row r="1324" spans="25:28" x14ac:dyDescent="0.2">
      <c r="Y1324" s="1022"/>
      <c r="AA1324" s="1022"/>
      <c r="AB1324" s="1022"/>
    </row>
    <row r="1325" spans="25:28" x14ac:dyDescent="0.2">
      <c r="Y1325" s="1022"/>
      <c r="AA1325" s="1022"/>
      <c r="AB1325" s="1022"/>
    </row>
    <row r="1326" spans="25:28" x14ac:dyDescent="0.2">
      <c r="Y1326" s="1022"/>
      <c r="AA1326" s="1022"/>
      <c r="AB1326" s="1022"/>
    </row>
    <row r="1327" spans="25:28" x14ac:dyDescent="0.2">
      <c r="Y1327" s="1022"/>
      <c r="AA1327" s="1022"/>
      <c r="AB1327" s="1022"/>
    </row>
    <row r="1328" spans="25:28" x14ac:dyDescent="0.2">
      <c r="Y1328" s="1022"/>
      <c r="AA1328" s="1022"/>
      <c r="AB1328" s="1022"/>
    </row>
    <row r="1329" spans="25:28" x14ac:dyDescent="0.2">
      <c r="Y1329" s="1022"/>
      <c r="AA1329" s="1022"/>
      <c r="AB1329" s="1022"/>
    </row>
    <row r="1330" spans="25:28" x14ac:dyDescent="0.2">
      <c r="Y1330" s="1022"/>
      <c r="AA1330" s="1022"/>
      <c r="AB1330" s="1022"/>
    </row>
    <row r="1331" spans="25:28" x14ac:dyDescent="0.2">
      <c r="Y1331" s="1022"/>
      <c r="AA1331" s="1022"/>
      <c r="AB1331" s="1022"/>
    </row>
    <row r="1332" spans="25:28" x14ac:dyDescent="0.2">
      <c r="Y1332" s="1022"/>
      <c r="AA1332" s="1022"/>
      <c r="AB1332" s="1022"/>
    </row>
    <row r="1333" spans="25:28" x14ac:dyDescent="0.2">
      <c r="Y1333" s="1022"/>
      <c r="AA1333" s="1022"/>
      <c r="AB1333" s="1022"/>
    </row>
    <row r="1334" spans="25:28" x14ac:dyDescent="0.2">
      <c r="Y1334" s="1022"/>
      <c r="AA1334" s="1022"/>
      <c r="AB1334" s="1022"/>
    </row>
    <row r="1335" spans="25:28" x14ac:dyDescent="0.2">
      <c r="Y1335" s="1022"/>
      <c r="AA1335" s="1022"/>
      <c r="AB1335" s="1022"/>
    </row>
    <row r="1336" spans="25:28" x14ac:dyDescent="0.2">
      <c r="Y1336" s="1022"/>
      <c r="AA1336" s="1022"/>
      <c r="AB1336" s="1022"/>
    </row>
    <row r="1337" spans="25:28" x14ac:dyDescent="0.2">
      <c r="Y1337" s="1022"/>
      <c r="AA1337" s="1022"/>
      <c r="AB1337" s="1022"/>
    </row>
    <row r="1338" spans="25:28" x14ac:dyDescent="0.2">
      <c r="Y1338" s="1022"/>
      <c r="AA1338" s="1022"/>
      <c r="AB1338" s="1022"/>
    </row>
    <row r="1339" spans="25:28" x14ac:dyDescent="0.2">
      <c r="Y1339" s="1022"/>
      <c r="AA1339" s="1022"/>
      <c r="AB1339" s="1022"/>
    </row>
    <row r="1340" spans="25:28" x14ac:dyDescent="0.2">
      <c r="Y1340" s="1022"/>
      <c r="AA1340" s="1022"/>
      <c r="AB1340" s="1022"/>
    </row>
    <row r="1341" spans="25:28" x14ac:dyDescent="0.2">
      <c r="Y1341" s="1022"/>
      <c r="AA1341" s="1022"/>
      <c r="AB1341" s="1022"/>
    </row>
    <row r="1342" spans="25:28" x14ac:dyDescent="0.2">
      <c r="Y1342" s="1022"/>
      <c r="AA1342" s="1022"/>
      <c r="AB1342" s="1022"/>
    </row>
    <row r="1343" spans="25:28" x14ac:dyDescent="0.2">
      <c r="Y1343" s="1022"/>
      <c r="AA1343" s="1022"/>
      <c r="AB1343" s="1022"/>
    </row>
    <row r="1344" spans="25:28" x14ac:dyDescent="0.2">
      <c r="Y1344" s="1022"/>
      <c r="AA1344" s="1022"/>
      <c r="AB1344" s="1022"/>
    </row>
    <row r="1345" spans="25:28" x14ac:dyDescent="0.2">
      <c r="Y1345" s="1022"/>
      <c r="AA1345" s="1022"/>
      <c r="AB1345" s="1022"/>
    </row>
    <row r="1346" spans="25:28" x14ac:dyDescent="0.2">
      <c r="Y1346" s="1022"/>
      <c r="AA1346" s="1022"/>
      <c r="AB1346" s="1022"/>
    </row>
    <row r="1347" spans="25:28" x14ac:dyDescent="0.2">
      <c r="Y1347" s="1022"/>
      <c r="AA1347" s="1022"/>
      <c r="AB1347" s="1022"/>
    </row>
    <row r="1348" spans="25:28" x14ac:dyDescent="0.2">
      <c r="Y1348" s="1022"/>
      <c r="AA1348" s="1022"/>
      <c r="AB1348" s="1022"/>
    </row>
    <row r="1349" spans="25:28" x14ac:dyDescent="0.2">
      <c r="Y1349" s="1022"/>
      <c r="AA1349" s="1022"/>
      <c r="AB1349" s="1022"/>
    </row>
    <row r="1350" spans="25:28" x14ac:dyDescent="0.2">
      <c r="Y1350" s="1022"/>
      <c r="AA1350" s="1022"/>
      <c r="AB1350" s="1022"/>
    </row>
    <row r="1351" spans="25:28" x14ac:dyDescent="0.2">
      <c r="Y1351" s="1022"/>
      <c r="AA1351" s="1022"/>
      <c r="AB1351" s="1022"/>
    </row>
    <row r="1352" spans="25:28" x14ac:dyDescent="0.2">
      <c r="Y1352" s="1022"/>
      <c r="AA1352" s="1022"/>
      <c r="AB1352" s="1022"/>
    </row>
    <row r="1353" spans="25:28" x14ac:dyDescent="0.2">
      <c r="Y1353" s="1022"/>
      <c r="AA1353" s="1022"/>
      <c r="AB1353" s="1022"/>
    </row>
    <row r="1354" spans="25:28" x14ac:dyDescent="0.2">
      <c r="Y1354" s="1022"/>
      <c r="AA1354" s="1022"/>
      <c r="AB1354" s="1022"/>
    </row>
    <row r="1355" spans="25:28" x14ac:dyDescent="0.2">
      <c r="Y1355" s="1022"/>
      <c r="AA1355" s="1022"/>
      <c r="AB1355" s="1022"/>
    </row>
    <row r="1356" spans="25:28" x14ac:dyDescent="0.2">
      <c r="Y1356" s="1022"/>
      <c r="AA1356" s="1022"/>
      <c r="AB1356" s="1022"/>
    </row>
    <row r="1357" spans="25:28" x14ac:dyDescent="0.2">
      <c r="Y1357" s="1022"/>
      <c r="AA1357" s="1022"/>
      <c r="AB1357" s="1022"/>
    </row>
    <row r="1358" spans="25:28" x14ac:dyDescent="0.2">
      <c r="Y1358" s="1022"/>
      <c r="AA1358" s="1022"/>
      <c r="AB1358" s="1022"/>
    </row>
    <row r="1359" spans="25:28" x14ac:dyDescent="0.2">
      <c r="Y1359" s="1022"/>
      <c r="AA1359" s="1022"/>
      <c r="AB1359" s="1022"/>
    </row>
    <row r="1360" spans="25:28" x14ac:dyDescent="0.2">
      <c r="Y1360" s="1022"/>
      <c r="AA1360" s="1022"/>
      <c r="AB1360" s="1022"/>
    </row>
    <row r="1361" spans="25:28" x14ac:dyDescent="0.2">
      <c r="Y1361" s="1022"/>
      <c r="AA1361" s="1022"/>
      <c r="AB1361" s="1022"/>
    </row>
    <row r="1362" spans="25:28" x14ac:dyDescent="0.2">
      <c r="Y1362" s="1022"/>
      <c r="AA1362" s="1022"/>
      <c r="AB1362" s="1022"/>
    </row>
    <row r="1363" spans="25:28" x14ac:dyDescent="0.2">
      <c r="Y1363" s="1022"/>
      <c r="AA1363" s="1022"/>
      <c r="AB1363" s="1022"/>
    </row>
    <row r="1364" spans="25:28" x14ac:dyDescent="0.2">
      <c r="Y1364" s="1022"/>
      <c r="AA1364" s="1022"/>
      <c r="AB1364" s="1022"/>
    </row>
    <row r="1365" spans="25:28" x14ac:dyDescent="0.2">
      <c r="Y1365" s="1022"/>
      <c r="AA1365" s="1022"/>
      <c r="AB1365" s="1022"/>
    </row>
    <row r="1366" spans="25:28" x14ac:dyDescent="0.2">
      <c r="Y1366" s="1022"/>
      <c r="AA1366" s="1022"/>
      <c r="AB1366" s="1022"/>
    </row>
    <row r="1367" spans="25:28" x14ac:dyDescent="0.2">
      <c r="Y1367" s="1022"/>
      <c r="AA1367" s="1022"/>
      <c r="AB1367" s="1022"/>
    </row>
    <row r="1368" spans="25:28" x14ac:dyDescent="0.2">
      <c r="Y1368" s="1022"/>
      <c r="AA1368" s="1022"/>
      <c r="AB1368" s="1022"/>
    </row>
    <row r="1369" spans="25:28" x14ac:dyDescent="0.2">
      <c r="Y1369" s="1022"/>
      <c r="AA1369" s="1022"/>
      <c r="AB1369" s="1022"/>
    </row>
    <row r="1370" spans="25:28" x14ac:dyDescent="0.2">
      <c r="Y1370" s="1022"/>
      <c r="AA1370" s="1022"/>
      <c r="AB1370" s="1022"/>
    </row>
    <row r="1371" spans="25:28" x14ac:dyDescent="0.2">
      <c r="Y1371" s="1022"/>
      <c r="AA1371" s="1022"/>
      <c r="AB1371" s="1022"/>
    </row>
    <row r="1372" spans="25:28" x14ac:dyDescent="0.2">
      <c r="Y1372" s="1022"/>
      <c r="AA1372" s="1022"/>
      <c r="AB1372" s="1022"/>
    </row>
    <row r="1373" spans="25:28" x14ac:dyDescent="0.2">
      <c r="Y1373" s="1022"/>
      <c r="AA1373" s="1022"/>
      <c r="AB1373" s="1022"/>
    </row>
    <row r="1374" spans="25:28" x14ac:dyDescent="0.2">
      <c r="Y1374" s="1022"/>
      <c r="AA1374" s="1022"/>
      <c r="AB1374" s="1022"/>
    </row>
    <row r="1375" spans="25:28" x14ac:dyDescent="0.2">
      <c r="Y1375" s="1022"/>
      <c r="AA1375" s="1022"/>
      <c r="AB1375" s="1022"/>
    </row>
    <row r="1376" spans="25:28" x14ac:dyDescent="0.2">
      <c r="Y1376" s="1022"/>
      <c r="AA1376" s="1022"/>
      <c r="AB1376" s="1022"/>
    </row>
    <row r="1377" spans="25:28" x14ac:dyDescent="0.2">
      <c r="Y1377" s="1022"/>
      <c r="AA1377" s="1022"/>
      <c r="AB1377" s="1022"/>
    </row>
    <row r="1378" spans="25:28" x14ac:dyDescent="0.2">
      <c r="Y1378" s="1022"/>
      <c r="AA1378" s="1022"/>
      <c r="AB1378" s="1022"/>
    </row>
    <row r="1379" spans="25:28" x14ac:dyDescent="0.2">
      <c r="Y1379" s="1022"/>
      <c r="AA1379" s="1022"/>
      <c r="AB1379" s="1022"/>
    </row>
    <row r="1380" spans="25:28" x14ac:dyDescent="0.2">
      <c r="Y1380" s="1022"/>
      <c r="AA1380" s="1022"/>
      <c r="AB1380" s="1022"/>
    </row>
    <row r="1381" spans="25:28" x14ac:dyDescent="0.2">
      <c r="Y1381" s="1022"/>
      <c r="AA1381" s="1022"/>
      <c r="AB1381" s="1022"/>
    </row>
    <row r="1382" spans="25:28" x14ac:dyDescent="0.2">
      <c r="Y1382" s="1022"/>
      <c r="AA1382" s="1022"/>
      <c r="AB1382" s="1022"/>
    </row>
    <row r="1383" spans="25:28" x14ac:dyDescent="0.2">
      <c r="Y1383" s="1022"/>
      <c r="AA1383" s="1022"/>
      <c r="AB1383" s="1022"/>
    </row>
    <row r="1384" spans="25:28" x14ac:dyDescent="0.2">
      <c r="Y1384" s="1022"/>
      <c r="AA1384" s="1022"/>
      <c r="AB1384" s="1022"/>
    </row>
    <row r="1385" spans="25:28" x14ac:dyDescent="0.2">
      <c r="Y1385" s="1022"/>
      <c r="AA1385" s="1022"/>
      <c r="AB1385" s="1022"/>
    </row>
    <row r="1386" spans="25:28" x14ac:dyDescent="0.2">
      <c r="Y1386" s="1022"/>
      <c r="AA1386" s="1022"/>
      <c r="AB1386" s="1022"/>
    </row>
    <row r="1387" spans="25:28" x14ac:dyDescent="0.2">
      <c r="Y1387" s="1022"/>
      <c r="AA1387" s="1022"/>
      <c r="AB1387" s="1022"/>
    </row>
    <row r="1388" spans="25:28" x14ac:dyDescent="0.2">
      <c r="Y1388" s="1022"/>
      <c r="AA1388" s="1022"/>
      <c r="AB1388" s="1022"/>
    </row>
    <row r="1389" spans="25:28" x14ac:dyDescent="0.2">
      <c r="Y1389" s="1022"/>
      <c r="AA1389" s="1022"/>
      <c r="AB1389" s="1022"/>
    </row>
    <row r="1390" spans="25:28" x14ac:dyDescent="0.2">
      <c r="Y1390" s="1022"/>
      <c r="AA1390" s="1022"/>
      <c r="AB1390" s="1022"/>
    </row>
    <row r="1391" spans="25:28" x14ac:dyDescent="0.2">
      <c r="Y1391" s="1022"/>
      <c r="AA1391" s="1022"/>
      <c r="AB1391" s="1022"/>
    </row>
    <row r="1392" spans="25:28" x14ac:dyDescent="0.2">
      <c r="Y1392" s="1022"/>
      <c r="AA1392" s="1022"/>
      <c r="AB1392" s="1022"/>
    </row>
    <row r="1393" spans="25:28" x14ac:dyDescent="0.2">
      <c r="Y1393" s="1022"/>
      <c r="AA1393" s="1022"/>
      <c r="AB1393" s="1022"/>
    </row>
    <row r="1394" spans="25:28" x14ac:dyDescent="0.2">
      <c r="Y1394" s="1022"/>
      <c r="AA1394" s="1022"/>
      <c r="AB1394" s="1022"/>
    </row>
    <row r="1395" spans="25:28" x14ac:dyDescent="0.2">
      <c r="Y1395" s="1022"/>
      <c r="AA1395" s="1022"/>
      <c r="AB1395" s="1022"/>
    </row>
    <row r="1396" spans="25:28" x14ac:dyDescent="0.2">
      <c r="Y1396" s="1022"/>
      <c r="AA1396" s="1022"/>
      <c r="AB1396" s="1022"/>
    </row>
    <row r="1397" spans="25:28" x14ac:dyDescent="0.2">
      <c r="Y1397" s="1022"/>
      <c r="AA1397" s="1022"/>
      <c r="AB1397" s="1022"/>
    </row>
    <row r="1398" spans="25:28" x14ac:dyDescent="0.2">
      <c r="Y1398" s="1022"/>
      <c r="AA1398" s="1022"/>
      <c r="AB1398" s="1022"/>
    </row>
    <row r="1399" spans="25:28" x14ac:dyDescent="0.2">
      <c r="Y1399" s="1022"/>
      <c r="AA1399" s="1022"/>
      <c r="AB1399" s="1022"/>
    </row>
    <row r="1400" spans="25:28" x14ac:dyDescent="0.2">
      <c r="Y1400" s="1022"/>
      <c r="AA1400" s="1022"/>
      <c r="AB1400" s="1022"/>
    </row>
    <row r="1401" spans="25:28" x14ac:dyDescent="0.2">
      <c r="Y1401" s="1022"/>
      <c r="AA1401" s="1022"/>
      <c r="AB1401" s="1022"/>
    </row>
    <row r="1402" spans="25:28" x14ac:dyDescent="0.2">
      <c r="Y1402" s="1022"/>
      <c r="AA1402" s="1022"/>
      <c r="AB1402" s="1022"/>
    </row>
    <row r="1403" spans="25:28" x14ac:dyDescent="0.2">
      <c r="Y1403" s="1022"/>
      <c r="AA1403" s="1022"/>
      <c r="AB1403" s="1022"/>
    </row>
    <row r="1404" spans="25:28" x14ac:dyDescent="0.2">
      <c r="Y1404" s="1022"/>
      <c r="AA1404" s="1022"/>
      <c r="AB1404" s="1022"/>
    </row>
    <row r="1405" spans="25:28" x14ac:dyDescent="0.2">
      <c r="Y1405" s="1022"/>
      <c r="AA1405" s="1022"/>
      <c r="AB1405" s="1022"/>
    </row>
    <row r="1406" spans="25:28" x14ac:dyDescent="0.2">
      <c r="Y1406" s="1022"/>
      <c r="AA1406" s="1022"/>
      <c r="AB1406" s="1022"/>
    </row>
    <row r="1407" spans="25:28" x14ac:dyDescent="0.2">
      <c r="Y1407" s="1022"/>
      <c r="AA1407" s="1022"/>
      <c r="AB1407" s="1022"/>
    </row>
    <row r="1408" spans="25:28" x14ac:dyDescent="0.2">
      <c r="Y1408" s="1022"/>
      <c r="AA1408" s="1022"/>
      <c r="AB1408" s="1022"/>
    </row>
    <row r="1409" spans="25:28" x14ac:dyDescent="0.2">
      <c r="Y1409" s="1022"/>
      <c r="AA1409" s="1022"/>
      <c r="AB1409" s="1022"/>
    </row>
    <row r="1410" spans="25:28" x14ac:dyDescent="0.2">
      <c r="Y1410" s="1022"/>
      <c r="AA1410" s="1022"/>
      <c r="AB1410" s="1022"/>
    </row>
    <row r="1411" spans="25:28" x14ac:dyDescent="0.2">
      <c r="Y1411" s="1022"/>
      <c r="AA1411" s="1022"/>
      <c r="AB1411" s="1022"/>
    </row>
    <row r="1412" spans="25:28" x14ac:dyDescent="0.2">
      <c r="Y1412" s="1022"/>
      <c r="AA1412" s="1022"/>
      <c r="AB1412" s="1022"/>
    </row>
    <row r="1413" spans="25:28" x14ac:dyDescent="0.2">
      <c r="Y1413" s="1022"/>
      <c r="AA1413" s="1022"/>
      <c r="AB1413" s="1022"/>
    </row>
    <row r="1414" spans="25:28" x14ac:dyDescent="0.2">
      <c r="Y1414" s="1022"/>
      <c r="AA1414" s="1022"/>
      <c r="AB1414" s="1022"/>
    </row>
    <row r="1415" spans="25:28" x14ac:dyDescent="0.2">
      <c r="Y1415" s="1022"/>
      <c r="AA1415" s="1022"/>
      <c r="AB1415" s="1022"/>
    </row>
    <row r="1416" spans="25:28" x14ac:dyDescent="0.2">
      <c r="Y1416" s="1022"/>
      <c r="AA1416" s="1022"/>
      <c r="AB1416" s="1022"/>
    </row>
    <row r="1417" spans="25:28" x14ac:dyDescent="0.2">
      <c r="Y1417" s="1022"/>
      <c r="AA1417" s="1022"/>
      <c r="AB1417" s="1022"/>
    </row>
    <row r="1418" spans="25:28" x14ac:dyDescent="0.2">
      <c r="Y1418" s="1022"/>
      <c r="AA1418" s="1022"/>
      <c r="AB1418" s="1022"/>
    </row>
    <row r="1419" spans="25:28" x14ac:dyDescent="0.2">
      <c r="Y1419" s="1022"/>
      <c r="AA1419" s="1022"/>
      <c r="AB1419" s="1022"/>
    </row>
    <row r="1420" spans="25:28" x14ac:dyDescent="0.2">
      <c r="Y1420" s="1022"/>
      <c r="AA1420" s="1022"/>
      <c r="AB1420" s="1022"/>
    </row>
    <row r="1421" spans="25:28" x14ac:dyDescent="0.2">
      <c r="Y1421" s="1022"/>
      <c r="AA1421" s="1022"/>
      <c r="AB1421" s="1022"/>
    </row>
    <row r="1422" spans="25:28" x14ac:dyDescent="0.2">
      <c r="Y1422" s="1022"/>
      <c r="AA1422" s="1022"/>
      <c r="AB1422" s="1022"/>
    </row>
    <row r="1423" spans="25:28" x14ac:dyDescent="0.2">
      <c r="Y1423" s="1022"/>
      <c r="AA1423" s="1022"/>
      <c r="AB1423" s="1022"/>
    </row>
    <row r="1424" spans="25:28" x14ac:dyDescent="0.2">
      <c r="Y1424" s="1022"/>
      <c r="AA1424" s="1022"/>
      <c r="AB1424" s="1022"/>
    </row>
    <row r="1425" spans="25:28" x14ac:dyDescent="0.2">
      <c r="Y1425" s="1022"/>
      <c r="AA1425" s="1022"/>
      <c r="AB1425" s="1022"/>
    </row>
    <row r="1426" spans="25:28" x14ac:dyDescent="0.2">
      <c r="Y1426" s="1022"/>
      <c r="AA1426" s="1022"/>
      <c r="AB1426" s="1022"/>
    </row>
    <row r="1427" spans="25:28" x14ac:dyDescent="0.2">
      <c r="Y1427" s="1022"/>
      <c r="AA1427" s="1022"/>
      <c r="AB1427" s="1022"/>
    </row>
    <row r="1428" spans="25:28" x14ac:dyDescent="0.2">
      <c r="Y1428" s="1022"/>
      <c r="AA1428" s="1022"/>
      <c r="AB1428" s="1022"/>
    </row>
    <row r="1429" spans="25:28" x14ac:dyDescent="0.2">
      <c r="Y1429" s="1022"/>
      <c r="AA1429" s="1022"/>
      <c r="AB1429" s="1022"/>
    </row>
    <row r="1430" spans="25:28" x14ac:dyDescent="0.2">
      <c r="Y1430" s="1022"/>
      <c r="AA1430" s="1022"/>
      <c r="AB1430" s="1022"/>
    </row>
    <row r="1431" spans="25:28" x14ac:dyDescent="0.2">
      <c r="Y1431" s="1022"/>
      <c r="AA1431" s="1022"/>
      <c r="AB1431" s="1022"/>
    </row>
    <row r="1432" spans="25:28" x14ac:dyDescent="0.2">
      <c r="Y1432" s="1022"/>
      <c r="AA1432" s="1022"/>
      <c r="AB1432" s="1022"/>
    </row>
    <row r="1433" spans="25:28" x14ac:dyDescent="0.2">
      <c r="Y1433" s="1022"/>
      <c r="AA1433" s="1022"/>
      <c r="AB1433" s="1022"/>
    </row>
    <row r="1434" spans="25:28" x14ac:dyDescent="0.2">
      <c r="Y1434" s="1022"/>
      <c r="AA1434" s="1022"/>
      <c r="AB1434" s="1022"/>
    </row>
    <row r="1435" spans="25:28" x14ac:dyDescent="0.2">
      <c r="Y1435" s="1022"/>
      <c r="AA1435" s="1022"/>
      <c r="AB1435" s="1022"/>
    </row>
    <row r="1436" spans="25:28" x14ac:dyDescent="0.2">
      <c r="Y1436" s="1022"/>
      <c r="AA1436" s="1022"/>
      <c r="AB1436" s="1022"/>
    </row>
    <row r="1437" spans="25:28" x14ac:dyDescent="0.2">
      <c r="Y1437" s="1022"/>
      <c r="AA1437" s="1022"/>
      <c r="AB1437" s="1022"/>
    </row>
    <row r="1438" spans="25:28" x14ac:dyDescent="0.2">
      <c r="Y1438" s="1022"/>
      <c r="AA1438" s="1022"/>
      <c r="AB1438" s="1022"/>
    </row>
    <row r="1439" spans="25:28" x14ac:dyDescent="0.2">
      <c r="Y1439" s="1022"/>
      <c r="AA1439" s="1022"/>
      <c r="AB1439" s="1022"/>
    </row>
    <row r="1440" spans="25:28" x14ac:dyDescent="0.2">
      <c r="Y1440" s="1022"/>
      <c r="AA1440" s="1022"/>
      <c r="AB1440" s="1022"/>
    </row>
    <row r="1441" spans="25:28" x14ac:dyDescent="0.2">
      <c r="Y1441" s="1022"/>
      <c r="AA1441" s="1022"/>
      <c r="AB1441" s="1022"/>
    </row>
    <row r="1442" spans="25:28" x14ac:dyDescent="0.2">
      <c r="Y1442" s="1022"/>
      <c r="AA1442" s="1022"/>
      <c r="AB1442" s="1022"/>
    </row>
    <row r="1443" spans="25:28" x14ac:dyDescent="0.2">
      <c r="Y1443" s="1022"/>
      <c r="AA1443" s="1022"/>
      <c r="AB1443" s="1022"/>
    </row>
    <row r="1444" spans="25:28" x14ac:dyDescent="0.2">
      <c r="Y1444" s="1022"/>
      <c r="AA1444" s="1022"/>
      <c r="AB1444" s="1022"/>
    </row>
    <row r="1445" spans="25:28" x14ac:dyDescent="0.2">
      <c r="Y1445" s="1022"/>
      <c r="AA1445" s="1022"/>
      <c r="AB1445" s="1022"/>
    </row>
    <row r="1446" spans="25:28" x14ac:dyDescent="0.2">
      <c r="Y1446" s="1022"/>
      <c r="AA1446" s="1022"/>
      <c r="AB1446" s="1022"/>
    </row>
    <row r="1447" spans="25:28" x14ac:dyDescent="0.2">
      <c r="Y1447" s="1022"/>
      <c r="AA1447" s="1022"/>
      <c r="AB1447" s="1022"/>
    </row>
    <row r="1448" spans="25:28" x14ac:dyDescent="0.2">
      <c r="Y1448" s="1022"/>
      <c r="AA1448" s="1022"/>
      <c r="AB1448" s="1022"/>
    </row>
    <row r="1449" spans="25:28" x14ac:dyDescent="0.2">
      <c r="Y1449" s="1022"/>
      <c r="AA1449" s="1022"/>
      <c r="AB1449" s="1022"/>
    </row>
    <row r="1450" spans="25:28" x14ac:dyDescent="0.2">
      <c r="Y1450" s="1022"/>
      <c r="AA1450" s="1022"/>
      <c r="AB1450" s="1022"/>
    </row>
    <row r="1451" spans="25:28" x14ac:dyDescent="0.2">
      <c r="Y1451" s="1022"/>
      <c r="AA1451" s="1022"/>
      <c r="AB1451" s="1022"/>
    </row>
    <row r="1452" spans="25:28" x14ac:dyDescent="0.2">
      <c r="Y1452" s="1022"/>
      <c r="AA1452" s="1022"/>
      <c r="AB1452" s="1022"/>
    </row>
    <row r="1453" spans="25:28" x14ac:dyDescent="0.2">
      <c r="Y1453" s="1022"/>
      <c r="AA1453" s="1022"/>
      <c r="AB1453" s="1022"/>
    </row>
    <row r="1454" spans="25:28" x14ac:dyDescent="0.2">
      <c r="Y1454" s="1022"/>
      <c r="AA1454" s="1022"/>
      <c r="AB1454" s="1022"/>
    </row>
    <row r="1455" spans="25:28" x14ac:dyDescent="0.2">
      <c r="Y1455" s="1022"/>
      <c r="AA1455" s="1022"/>
      <c r="AB1455" s="1022"/>
    </row>
    <row r="1456" spans="25:28" x14ac:dyDescent="0.2">
      <c r="Y1456" s="1022"/>
      <c r="AA1456" s="1022"/>
      <c r="AB1456" s="1022"/>
    </row>
    <row r="1457" spans="25:28" x14ac:dyDescent="0.2">
      <c r="Y1457" s="1022"/>
      <c r="AA1457" s="1022"/>
      <c r="AB1457" s="1022"/>
    </row>
    <row r="1458" spans="25:28" x14ac:dyDescent="0.2">
      <c r="Y1458" s="1022"/>
      <c r="AA1458" s="1022"/>
      <c r="AB1458" s="1022"/>
    </row>
    <row r="1459" spans="25:28" x14ac:dyDescent="0.2">
      <c r="Y1459" s="1022"/>
      <c r="AA1459" s="1022"/>
      <c r="AB1459" s="1022"/>
    </row>
    <row r="1460" spans="25:28" x14ac:dyDescent="0.2">
      <c r="Y1460" s="1022"/>
      <c r="AA1460" s="1022"/>
      <c r="AB1460" s="1022"/>
    </row>
    <row r="1461" spans="25:28" x14ac:dyDescent="0.2">
      <c r="Y1461" s="1022"/>
      <c r="AA1461" s="1022"/>
      <c r="AB1461" s="1022"/>
    </row>
    <row r="1462" spans="25:28" x14ac:dyDescent="0.2">
      <c r="Y1462" s="1022"/>
      <c r="AA1462" s="1022"/>
      <c r="AB1462" s="1022"/>
    </row>
    <row r="1463" spans="25:28" x14ac:dyDescent="0.2">
      <c r="Y1463" s="1022"/>
      <c r="AA1463" s="1022"/>
      <c r="AB1463" s="1022"/>
    </row>
    <row r="1464" spans="25:28" x14ac:dyDescent="0.2">
      <c r="Y1464" s="1022"/>
      <c r="AA1464" s="1022"/>
      <c r="AB1464" s="1022"/>
    </row>
    <row r="1465" spans="25:28" x14ac:dyDescent="0.2">
      <c r="Y1465" s="1022"/>
      <c r="AA1465" s="1022"/>
      <c r="AB1465" s="1022"/>
    </row>
    <row r="1466" spans="25:28" x14ac:dyDescent="0.2">
      <c r="Y1466" s="1022"/>
      <c r="AA1466" s="1022"/>
      <c r="AB1466" s="1022"/>
    </row>
    <row r="1467" spans="25:28" x14ac:dyDescent="0.2">
      <c r="Y1467" s="1022"/>
      <c r="AA1467" s="1022"/>
      <c r="AB1467" s="1022"/>
    </row>
    <row r="1468" spans="25:28" x14ac:dyDescent="0.2">
      <c r="Y1468" s="1022"/>
      <c r="AA1468" s="1022"/>
      <c r="AB1468" s="1022"/>
    </row>
    <row r="1469" spans="25:28" x14ac:dyDescent="0.2">
      <c r="Y1469" s="1022"/>
      <c r="AA1469" s="1022"/>
      <c r="AB1469" s="1022"/>
    </row>
    <row r="1470" spans="25:28" x14ac:dyDescent="0.2">
      <c r="Y1470" s="1022"/>
      <c r="AA1470" s="1022"/>
      <c r="AB1470" s="1022"/>
    </row>
    <row r="1471" spans="25:28" x14ac:dyDescent="0.2">
      <c r="Y1471" s="1022"/>
      <c r="AA1471" s="1022"/>
      <c r="AB1471" s="1022"/>
    </row>
    <row r="1472" spans="25:28" x14ac:dyDescent="0.2">
      <c r="Y1472" s="1022"/>
      <c r="AA1472" s="1022"/>
      <c r="AB1472" s="1022"/>
    </row>
    <row r="1473" spans="25:28" x14ac:dyDescent="0.2">
      <c r="Y1473" s="1022"/>
      <c r="AA1473" s="1022"/>
      <c r="AB1473" s="1022"/>
    </row>
    <row r="1474" spans="25:28" x14ac:dyDescent="0.2">
      <c r="Y1474" s="1022"/>
      <c r="AA1474" s="1022"/>
      <c r="AB1474" s="1022"/>
    </row>
    <row r="1475" spans="25:28" x14ac:dyDescent="0.2">
      <c r="Y1475" s="1022"/>
      <c r="AA1475" s="1022"/>
      <c r="AB1475" s="1022"/>
    </row>
    <row r="1476" spans="25:28" x14ac:dyDescent="0.2">
      <c r="Y1476" s="1022"/>
      <c r="AA1476" s="1022"/>
      <c r="AB1476" s="1022"/>
    </row>
    <row r="1477" spans="25:28" x14ac:dyDescent="0.2">
      <c r="Y1477" s="1022"/>
      <c r="AA1477" s="1022"/>
      <c r="AB1477" s="1022"/>
    </row>
    <row r="1478" spans="25:28" x14ac:dyDescent="0.2">
      <c r="Y1478" s="1022"/>
      <c r="AA1478" s="1022"/>
      <c r="AB1478" s="1022"/>
    </row>
    <row r="1479" spans="25:28" x14ac:dyDescent="0.2">
      <c r="Y1479" s="1022"/>
      <c r="AA1479" s="1022"/>
      <c r="AB1479" s="1022"/>
    </row>
    <row r="1480" spans="25:28" x14ac:dyDescent="0.2">
      <c r="Y1480" s="1022"/>
      <c r="AA1480" s="1022"/>
      <c r="AB1480" s="1022"/>
    </row>
    <row r="1481" spans="25:28" x14ac:dyDescent="0.2">
      <c r="Y1481" s="1022"/>
      <c r="AA1481" s="1022"/>
      <c r="AB1481" s="1022"/>
    </row>
    <row r="1482" spans="25:28" x14ac:dyDescent="0.2">
      <c r="Y1482" s="1022"/>
      <c r="AA1482" s="1022"/>
      <c r="AB1482" s="1022"/>
    </row>
    <row r="1483" spans="25:28" x14ac:dyDescent="0.2">
      <c r="Y1483" s="1022"/>
      <c r="AA1483" s="1022"/>
      <c r="AB1483" s="1022"/>
    </row>
    <row r="1484" spans="25:28" x14ac:dyDescent="0.2">
      <c r="Y1484" s="1022"/>
      <c r="AA1484" s="1022"/>
      <c r="AB1484" s="1022"/>
    </row>
    <row r="1485" spans="25:28" x14ac:dyDescent="0.2">
      <c r="Y1485" s="1022"/>
      <c r="AA1485" s="1022"/>
      <c r="AB1485" s="1022"/>
    </row>
    <row r="1486" spans="25:28" x14ac:dyDescent="0.2">
      <c r="Y1486" s="1022"/>
      <c r="AA1486" s="1022"/>
      <c r="AB1486" s="1022"/>
    </row>
    <row r="1487" spans="25:28" x14ac:dyDescent="0.2">
      <c r="Y1487" s="1022"/>
      <c r="AA1487" s="1022"/>
      <c r="AB1487" s="1022"/>
    </row>
    <row r="1488" spans="25:28" x14ac:dyDescent="0.2">
      <c r="Y1488" s="1022"/>
      <c r="AA1488" s="1022"/>
      <c r="AB1488" s="1022"/>
    </row>
    <row r="1489" spans="25:28" x14ac:dyDescent="0.2">
      <c r="Y1489" s="1022"/>
      <c r="AA1489" s="1022"/>
      <c r="AB1489" s="1022"/>
    </row>
    <row r="1490" spans="25:28" x14ac:dyDescent="0.2">
      <c r="Y1490" s="1022"/>
      <c r="AA1490" s="1022"/>
      <c r="AB1490" s="1022"/>
    </row>
    <row r="1491" spans="25:28" x14ac:dyDescent="0.2">
      <c r="Y1491" s="1022"/>
      <c r="AA1491" s="1022"/>
      <c r="AB1491" s="1022"/>
    </row>
    <row r="1492" spans="25:28" x14ac:dyDescent="0.2">
      <c r="Y1492" s="1022"/>
      <c r="AA1492" s="1022"/>
      <c r="AB1492" s="1022"/>
    </row>
    <row r="1493" spans="25:28" x14ac:dyDescent="0.2">
      <c r="Y1493" s="1022"/>
      <c r="AA1493" s="1022"/>
      <c r="AB1493" s="1022"/>
    </row>
    <row r="1494" spans="25:28" x14ac:dyDescent="0.2">
      <c r="Y1494" s="1022"/>
      <c r="AA1494" s="1022"/>
      <c r="AB1494" s="1022"/>
    </row>
    <row r="1495" spans="25:28" x14ac:dyDescent="0.2">
      <c r="Y1495" s="1022"/>
      <c r="AA1495" s="1022"/>
      <c r="AB1495" s="1022"/>
    </row>
    <row r="1496" spans="25:28" x14ac:dyDescent="0.2">
      <c r="Y1496" s="1022"/>
      <c r="AA1496" s="1022"/>
      <c r="AB1496" s="1022"/>
    </row>
    <row r="1497" spans="25:28" x14ac:dyDescent="0.2">
      <c r="Y1497" s="1022"/>
      <c r="AA1497" s="1022"/>
      <c r="AB1497" s="1022"/>
    </row>
    <row r="1498" spans="25:28" x14ac:dyDescent="0.2">
      <c r="Y1498" s="1022"/>
      <c r="AA1498" s="1022"/>
      <c r="AB1498" s="1022"/>
    </row>
    <row r="1499" spans="25:28" x14ac:dyDescent="0.2">
      <c r="Y1499" s="1022"/>
      <c r="AA1499" s="1022"/>
      <c r="AB1499" s="1022"/>
    </row>
    <row r="1500" spans="25:28" x14ac:dyDescent="0.2">
      <c r="Y1500" s="1022"/>
      <c r="AA1500" s="1022"/>
      <c r="AB1500" s="1022"/>
    </row>
    <row r="1501" spans="25:28" x14ac:dyDescent="0.2">
      <c r="Y1501" s="1022"/>
      <c r="AA1501" s="1022"/>
      <c r="AB1501" s="1022"/>
    </row>
    <row r="1502" spans="25:28" x14ac:dyDescent="0.2">
      <c r="Y1502" s="1022"/>
      <c r="AA1502" s="1022"/>
      <c r="AB1502" s="1022"/>
    </row>
    <row r="1503" spans="25:28" x14ac:dyDescent="0.2">
      <c r="Y1503" s="1022"/>
      <c r="AA1503" s="1022"/>
      <c r="AB1503" s="1022"/>
    </row>
    <row r="1504" spans="25:28" x14ac:dyDescent="0.2">
      <c r="Y1504" s="1022"/>
      <c r="AA1504" s="1022"/>
      <c r="AB1504" s="1022"/>
    </row>
    <row r="1505" spans="25:28" x14ac:dyDescent="0.2">
      <c r="Y1505" s="1022"/>
      <c r="AA1505" s="1022"/>
      <c r="AB1505" s="1022"/>
    </row>
    <row r="1506" spans="25:28" x14ac:dyDescent="0.2">
      <c r="Y1506" s="1022"/>
      <c r="AA1506" s="1022"/>
      <c r="AB1506" s="1022"/>
    </row>
    <row r="1507" spans="25:28" x14ac:dyDescent="0.2">
      <c r="Y1507" s="1022"/>
      <c r="AA1507" s="1022"/>
      <c r="AB1507" s="1022"/>
    </row>
    <row r="1508" spans="25:28" x14ac:dyDescent="0.2">
      <c r="Y1508" s="1022"/>
      <c r="AA1508" s="1022"/>
      <c r="AB1508" s="1022"/>
    </row>
    <row r="1509" spans="25:28" x14ac:dyDescent="0.2">
      <c r="Y1509" s="1022"/>
      <c r="AA1509" s="1022"/>
      <c r="AB1509" s="1022"/>
    </row>
    <row r="1510" spans="25:28" x14ac:dyDescent="0.2">
      <c r="Y1510" s="1022"/>
      <c r="AA1510" s="1022"/>
      <c r="AB1510" s="1022"/>
    </row>
    <row r="1511" spans="25:28" x14ac:dyDescent="0.2">
      <c r="Y1511" s="1022"/>
      <c r="AA1511" s="1022"/>
      <c r="AB1511" s="1022"/>
    </row>
    <row r="1512" spans="25:28" x14ac:dyDescent="0.2">
      <c r="Y1512" s="1022"/>
      <c r="AA1512" s="1022"/>
      <c r="AB1512" s="1022"/>
    </row>
    <row r="1513" spans="25:28" x14ac:dyDescent="0.2">
      <c r="Y1513" s="1022"/>
      <c r="AA1513" s="1022"/>
      <c r="AB1513" s="1022"/>
    </row>
    <row r="1514" spans="25:28" x14ac:dyDescent="0.2">
      <c r="Y1514" s="1022"/>
      <c r="AA1514" s="1022"/>
      <c r="AB1514" s="1022"/>
    </row>
    <row r="1515" spans="25:28" x14ac:dyDescent="0.2">
      <c r="Y1515" s="1022"/>
      <c r="AA1515" s="1022"/>
      <c r="AB1515" s="1022"/>
    </row>
    <row r="1516" spans="25:28" x14ac:dyDescent="0.2">
      <c r="Y1516" s="1022"/>
      <c r="AA1516" s="1022"/>
      <c r="AB1516" s="1022"/>
    </row>
    <row r="1517" spans="25:28" x14ac:dyDescent="0.2">
      <c r="Y1517" s="1022"/>
      <c r="AA1517" s="1022"/>
      <c r="AB1517" s="1022"/>
    </row>
    <row r="1518" spans="25:28" x14ac:dyDescent="0.2">
      <c r="Y1518" s="1022"/>
      <c r="AA1518" s="1022"/>
      <c r="AB1518" s="1022"/>
    </row>
    <row r="1519" spans="25:28" x14ac:dyDescent="0.2">
      <c r="Y1519" s="1022"/>
      <c r="AA1519" s="1022"/>
      <c r="AB1519" s="1022"/>
    </row>
    <row r="1520" spans="25:28" x14ac:dyDescent="0.2">
      <c r="Y1520" s="1022"/>
      <c r="AA1520" s="1022"/>
      <c r="AB1520" s="1022"/>
    </row>
    <row r="1521" spans="25:28" x14ac:dyDescent="0.2">
      <c r="Y1521" s="1022"/>
      <c r="AA1521" s="1022"/>
      <c r="AB1521" s="1022"/>
    </row>
    <row r="1522" spans="25:28" x14ac:dyDescent="0.2">
      <c r="Y1522" s="1022"/>
      <c r="AA1522" s="1022"/>
      <c r="AB1522" s="1022"/>
    </row>
    <row r="1523" spans="25:28" x14ac:dyDescent="0.2">
      <c r="Y1523" s="1022"/>
      <c r="AA1523" s="1022"/>
      <c r="AB1523" s="1022"/>
    </row>
    <row r="1524" spans="25:28" x14ac:dyDescent="0.2">
      <c r="Y1524" s="1022"/>
      <c r="AA1524" s="1022"/>
      <c r="AB1524" s="1022"/>
    </row>
    <row r="1525" spans="25:28" x14ac:dyDescent="0.2">
      <c r="Y1525" s="1022"/>
      <c r="AA1525" s="1022"/>
      <c r="AB1525" s="1022"/>
    </row>
    <row r="1526" spans="25:28" x14ac:dyDescent="0.2">
      <c r="Y1526" s="1022"/>
      <c r="AA1526" s="1022"/>
      <c r="AB1526" s="1022"/>
    </row>
    <row r="1527" spans="25:28" x14ac:dyDescent="0.2">
      <c r="Y1527" s="1022"/>
      <c r="AA1527" s="1022"/>
      <c r="AB1527" s="1022"/>
    </row>
    <row r="1528" spans="25:28" x14ac:dyDescent="0.2">
      <c r="Y1528" s="1022"/>
      <c r="AA1528" s="1022"/>
      <c r="AB1528" s="1022"/>
    </row>
    <row r="1529" spans="25:28" x14ac:dyDescent="0.2">
      <c r="Y1529" s="1022"/>
      <c r="AA1529" s="1022"/>
      <c r="AB1529" s="1022"/>
    </row>
    <row r="1530" spans="25:28" x14ac:dyDescent="0.2">
      <c r="Y1530" s="1022"/>
      <c r="AA1530" s="1022"/>
      <c r="AB1530" s="1022"/>
    </row>
    <row r="1531" spans="25:28" x14ac:dyDescent="0.2">
      <c r="Y1531" s="1022"/>
      <c r="AA1531" s="1022"/>
      <c r="AB1531" s="1022"/>
    </row>
    <row r="1532" spans="25:28" x14ac:dyDescent="0.2">
      <c r="Y1532" s="1022"/>
      <c r="AA1532" s="1022"/>
      <c r="AB1532" s="1022"/>
    </row>
    <row r="1533" spans="25:28" x14ac:dyDescent="0.2">
      <c r="Y1533" s="1022"/>
      <c r="AA1533" s="1022"/>
      <c r="AB1533" s="1022"/>
    </row>
    <row r="1534" spans="25:28" x14ac:dyDescent="0.2">
      <c r="Y1534" s="1022"/>
      <c r="AA1534" s="1022"/>
      <c r="AB1534" s="1022"/>
    </row>
    <row r="1535" spans="25:28" x14ac:dyDescent="0.2">
      <c r="Y1535" s="1022"/>
      <c r="AA1535" s="1022"/>
      <c r="AB1535" s="1022"/>
    </row>
    <row r="1536" spans="25:28" x14ac:dyDescent="0.2">
      <c r="Y1536" s="1022"/>
      <c r="AA1536" s="1022"/>
      <c r="AB1536" s="1022"/>
    </row>
    <row r="1537" spans="25:28" x14ac:dyDescent="0.2">
      <c r="Y1537" s="1022"/>
      <c r="AA1537" s="1022"/>
      <c r="AB1537" s="1022"/>
    </row>
    <row r="1538" spans="25:28" x14ac:dyDescent="0.2">
      <c r="Y1538" s="1022"/>
      <c r="AA1538" s="1022"/>
      <c r="AB1538" s="1022"/>
    </row>
    <row r="1539" spans="25:28" x14ac:dyDescent="0.2">
      <c r="Y1539" s="1022"/>
      <c r="AA1539" s="1022"/>
      <c r="AB1539" s="1022"/>
    </row>
    <row r="1540" spans="25:28" x14ac:dyDescent="0.2">
      <c r="Y1540" s="1022"/>
      <c r="AA1540" s="1022"/>
      <c r="AB1540" s="1022"/>
    </row>
    <row r="1541" spans="25:28" x14ac:dyDescent="0.2">
      <c r="Y1541" s="1022"/>
      <c r="AA1541" s="1022"/>
      <c r="AB1541" s="1022"/>
    </row>
    <row r="1542" spans="25:28" x14ac:dyDescent="0.2">
      <c r="Y1542" s="1022"/>
      <c r="AA1542" s="1022"/>
      <c r="AB1542" s="1022"/>
    </row>
    <row r="1543" spans="25:28" x14ac:dyDescent="0.2">
      <c r="Y1543" s="1022"/>
      <c r="AA1543" s="1022"/>
      <c r="AB1543" s="1022"/>
    </row>
    <row r="1544" spans="25:28" x14ac:dyDescent="0.2">
      <c r="Y1544" s="1022"/>
      <c r="AA1544" s="1022"/>
      <c r="AB1544" s="1022"/>
    </row>
    <row r="1545" spans="25:28" x14ac:dyDescent="0.2">
      <c r="Y1545" s="1022"/>
      <c r="AA1545" s="1022"/>
      <c r="AB1545" s="1022"/>
    </row>
    <row r="1546" spans="25:28" x14ac:dyDescent="0.2">
      <c r="Y1546" s="1022"/>
      <c r="AA1546" s="1022"/>
      <c r="AB1546" s="1022"/>
    </row>
    <row r="1547" spans="25:28" x14ac:dyDescent="0.2">
      <c r="Y1547" s="1022"/>
      <c r="AA1547" s="1022"/>
      <c r="AB1547" s="1022"/>
    </row>
    <row r="1548" spans="25:28" x14ac:dyDescent="0.2">
      <c r="Y1548" s="1022"/>
      <c r="AA1548" s="1022"/>
      <c r="AB1548" s="1022"/>
    </row>
    <row r="1549" spans="25:28" x14ac:dyDescent="0.2">
      <c r="Y1549" s="1022"/>
      <c r="AA1549" s="1022"/>
      <c r="AB1549" s="1022"/>
    </row>
    <row r="1550" spans="25:28" x14ac:dyDescent="0.2">
      <c r="Y1550" s="1022"/>
      <c r="AA1550" s="1022"/>
      <c r="AB1550" s="1022"/>
    </row>
    <row r="1551" spans="25:28" x14ac:dyDescent="0.2">
      <c r="Y1551" s="1022"/>
      <c r="AA1551" s="1022"/>
      <c r="AB1551" s="1022"/>
    </row>
    <row r="1552" spans="25:28" x14ac:dyDescent="0.2">
      <c r="Y1552" s="1022"/>
      <c r="AA1552" s="1022"/>
      <c r="AB1552" s="1022"/>
    </row>
    <row r="1553" spans="25:28" x14ac:dyDescent="0.2">
      <c r="Y1553" s="1022"/>
      <c r="AA1553" s="1022"/>
      <c r="AB1553" s="1022"/>
    </row>
    <row r="1554" spans="25:28" x14ac:dyDescent="0.2">
      <c r="Y1554" s="1022"/>
      <c r="AA1554" s="1022"/>
      <c r="AB1554" s="1022"/>
    </row>
    <row r="1555" spans="25:28" x14ac:dyDescent="0.2">
      <c r="Y1555" s="1022"/>
      <c r="AA1555" s="1022"/>
      <c r="AB1555" s="1022"/>
    </row>
    <row r="1556" spans="25:28" x14ac:dyDescent="0.2">
      <c r="Y1556" s="1022"/>
      <c r="AA1556" s="1022"/>
      <c r="AB1556" s="1022"/>
    </row>
    <row r="1557" spans="25:28" x14ac:dyDescent="0.2">
      <c r="Y1557" s="1022"/>
      <c r="AA1557" s="1022"/>
      <c r="AB1557" s="1022"/>
    </row>
    <row r="1558" spans="25:28" x14ac:dyDescent="0.2">
      <c r="Y1558" s="1022"/>
      <c r="AA1558" s="1022"/>
      <c r="AB1558" s="1022"/>
    </row>
    <row r="1559" spans="25:28" x14ac:dyDescent="0.2">
      <c r="Y1559" s="1022"/>
      <c r="AA1559" s="1022"/>
      <c r="AB1559" s="1022"/>
    </row>
    <row r="1560" spans="25:28" x14ac:dyDescent="0.2">
      <c r="Y1560" s="1022"/>
      <c r="AA1560" s="1022"/>
      <c r="AB1560" s="1022"/>
    </row>
    <row r="1561" spans="25:28" x14ac:dyDescent="0.2">
      <c r="Y1561" s="1022"/>
      <c r="AA1561" s="1022"/>
      <c r="AB1561" s="1022"/>
    </row>
    <row r="1562" spans="25:28" x14ac:dyDescent="0.2">
      <c r="Y1562" s="1022"/>
      <c r="AA1562" s="1022"/>
      <c r="AB1562" s="1022"/>
    </row>
    <row r="1563" spans="25:28" x14ac:dyDescent="0.2">
      <c r="Y1563" s="1022"/>
      <c r="AA1563" s="1022"/>
      <c r="AB1563" s="1022"/>
    </row>
    <row r="1564" spans="25:28" x14ac:dyDescent="0.2">
      <c r="Y1564" s="1022"/>
      <c r="AA1564" s="1022"/>
      <c r="AB1564" s="1022"/>
    </row>
    <row r="1565" spans="25:28" x14ac:dyDescent="0.2">
      <c r="Y1565" s="1022"/>
      <c r="AA1565" s="1022"/>
      <c r="AB1565" s="1022"/>
    </row>
    <row r="1566" spans="25:28" x14ac:dyDescent="0.2">
      <c r="Y1566" s="1022"/>
      <c r="AA1566" s="1022"/>
      <c r="AB1566" s="1022"/>
    </row>
    <row r="1567" spans="25:28" x14ac:dyDescent="0.2">
      <c r="Y1567" s="1022"/>
      <c r="AA1567" s="1022"/>
      <c r="AB1567" s="1022"/>
    </row>
    <row r="1568" spans="25:28" x14ac:dyDescent="0.2">
      <c r="Y1568" s="1022"/>
      <c r="AA1568" s="1022"/>
      <c r="AB1568" s="1022"/>
    </row>
    <row r="1569" spans="25:28" x14ac:dyDescent="0.2">
      <c r="Y1569" s="1022"/>
      <c r="AA1569" s="1022"/>
      <c r="AB1569" s="1022"/>
    </row>
    <row r="1570" spans="25:28" x14ac:dyDescent="0.2">
      <c r="Y1570" s="1022"/>
      <c r="AA1570" s="1022"/>
      <c r="AB1570" s="1022"/>
    </row>
    <row r="1571" spans="25:28" x14ac:dyDescent="0.2">
      <c r="Y1571" s="1022"/>
      <c r="AA1571" s="1022"/>
      <c r="AB1571" s="1022"/>
    </row>
    <row r="1572" spans="25:28" x14ac:dyDescent="0.2">
      <c r="Y1572" s="1022"/>
      <c r="AA1572" s="1022"/>
      <c r="AB1572" s="1022"/>
    </row>
    <row r="1573" spans="25:28" x14ac:dyDescent="0.2">
      <c r="Y1573" s="1022"/>
      <c r="AA1573" s="1022"/>
      <c r="AB1573" s="1022"/>
    </row>
    <row r="1574" spans="25:28" x14ac:dyDescent="0.2">
      <c r="Y1574" s="1022"/>
      <c r="AA1574" s="1022"/>
      <c r="AB1574" s="1022"/>
    </row>
    <row r="1575" spans="25:28" x14ac:dyDescent="0.2">
      <c r="Y1575" s="1022"/>
      <c r="AA1575" s="1022"/>
      <c r="AB1575" s="1022"/>
    </row>
    <row r="1576" spans="25:28" x14ac:dyDescent="0.2">
      <c r="Y1576" s="1022"/>
      <c r="AA1576" s="1022"/>
      <c r="AB1576" s="1022"/>
    </row>
    <row r="1577" spans="25:28" x14ac:dyDescent="0.2">
      <c r="Y1577" s="1022"/>
      <c r="AA1577" s="1022"/>
      <c r="AB1577" s="1022"/>
    </row>
    <row r="1578" spans="25:28" x14ac:dyDescent="0.2">
      <c r="Y1578" s="1022"/>
      <c r="AA1578" s="1022"/>
      <c r="AB1578" s="1022"/>
    </row>
    <row r="1579" spans="25:28" x14ac:dyDescent="0.2">
      <c r="Y1579" s="1022"/>
      <c r="AA1579" s="1022"/>
      <c r="AB1579" s="1022"/>
    </row>
    <row r="1580" spans="25:28" x14ac:dyDescent="0.2">
      <c r="Y1580" s="1022"/>
      <c r="AA1580" s="1022"/>
      <c r="AB1580" s="1022"/>
    </row>
    <row r="1581" spans="25:28" x14ac:dyDescent="0.2">
      <c r="Y1581" s="1022"/>
      <c r="AA1581" s="1022"/>
      <c r="AB1581" s="1022"/>
    </row>
    <row r="1582" spans="25:28" x14ac:dyDescent="0.2">
      <c r="Y1582" s="1022"/>
      <c r="AA1582" s="1022"/>
      <c r="AB1582" s="1022"/>
    </row>
    <row r="1583" spans="25:28" x14ac:dyDescent="0.2">
      <c r="Y1583" s="1022"/>
      <c r="AA1583" s="1022"/>
      <c r="AB1583" s="1022"/>
    </row>
    <row r="1584" spans="25:28" x14ac:dyDescent="0.2">
      <c r="Y1584" s="1022"/>
      <c r="AA1584" s="1022"/>
      <c r="AB1584" s="1022"/>
    </row>
    <row r="1585" spans="25:28" x14ac:dyDescent="0.2">
      <c r="Y1585" s="1022"/>
      <c r="AA1585" s="1022"/>
      <c r="AB1585" s="1022"/>
    </row>
    <row r="1586" spans="25:28" x14ac:dyDescent="0.2">
      <c r="Y1586" s="1022"/>
      <c r="AA1586" s="1022"/>
      <c r="AB1586" s="1022"/>
    </row>
    <row r="1587" spans="25:28" x14ac:dyDescent="0.2">
      <c r="Y1587" s="1022"/>
      <c r="AA1587" s="1022"/>
      <c r="AB1587" s="1022"/>
    </row>
    <row r="1588" spans="25:28" x14ac:dyDescent="0.2">
      <c r="Y1588" s="1022"/>
      <c r="AA1588" s="1022"/>
      <c r="AB1588" s="1022"/>
    </row>
    <row r="1589" spans="25:28" x14ac:dyDescent="0.2">
      <c r="Y1589" s="1022"/>
      <c r="AA1589" s="1022"/>
      <c r="AB1589" s="1022"/>
    </row>
    <row r="1590" spans="25:28" x14ac:dyDescent="0.2">
      <c r="Y1590" s="1022"/>
      <c r="AA1590" s="1022"/>
      <c r="AB1590" s="1022"/>
    </row>
    <row r="1591" spans="25:28" x14ac:dyDescent="0.2">
      <c r="Y1591" s="1022"/>
      <c r="AA1591" s="1022"/>
      <c r="AB1591" s="1022"/>
    </row>
    <row r="1592" spans="25:28" x14ac:dyDescent="0.2">
      <c r="Y1592" s="1022"/>
      <c r="AA1592" s="1022"/>
      <c r="AB1592" s="1022"/>
    </row>
    <row r="1593" spans="25:28" x14ac:dyDescent="0.2">
      <c r="Y1593" s="1022"/>
      <c r="AA1593" s="1022"/>
      <c r="AB1593" s="1022"/>
    </row>
    <row r="1594" spans="25:28" x14ac:dyDescent="0.2">
      <c r="Y1594" s="1022"/>
      <c r="AA1594" s="1022"/>
      <c r="AB1594" s="1022"/>
    </row>
    <row r="1595" spans="25:28" x14ac:dyDescent="0.2">
      <c r="Y1595" s="1022"/>
      <c r="AA1595" s="1022"/>
      <c r="AB1595" s="1022"/>
    </row>
    <row r="1596" spans="25:28" x14ac:dyDescent="0.2">
      <c r="Y1596" s="1022"/>
      <c r="AA1596" s="1022"/>
      <c r="AB1596" s="1022"/>
    </row>
    <row r="1597" spans="25:28" x14ac:dyDescent="0.2">
      <c r="Y1597" s="1022"/>
      <c r="AA1597" s="1022"/>
      <c r="AB1597" s="1022"/>
    </row>
    <row r="1598" spans="25:28" x14ac:dyDescent="0.2">
      <c r="Y1598" s="1022"/>
      <c r="AA1598" s="1022"/>
      <c r="AB1598" s="1022"/>
    </row>
    <row r="1599" spans="25:28" x14ac:dyDescent="0.2">
      <c r="Y1599" s="1022"/>
      <c r="AA1599" s="1022"/>
      <c r="AB1599" s="1022"/>
    </row>
    <row r="1600" spans="25:28" x14ac:dyDescent="0.2">
      <c r="Y1600" s="1022"/>
      <c r="AA1600" s="1022"/>
      <c r="AB1600" s="1022"/>
    </row>
    <row r="1601" spans="25:28" x14ac:dyDescent="0.2">
      <c r="Y1601" s="1022"/>
      <c r="AA1601" s="1022"/>
      <c r="AB1601" s="1022"/>
    </row>
    <row r="1602" spans="25:28" x14ac:dyDescent="0.2">
      <c r="Y1602" s="1022"/>
      <c r="AA1602" s="1022"/>
      <c r="AB1602" s="1022"/>
    </row>
    <row r="1603" spans="25:28" x14ac:dyDescent="0.2">
      <c r="Y1603" s="1022"/>
      <c r="AA1603" s="1022"/>
      <c r="AB1603" s="1022"/>
    </row>
    <row r="1604" spans="25:28" x14ac:dyDescent="0.2">
      <c r="Y1604" s="1022"/>
      <c r="AA1604" s="1022"/>
      <c r="AB1604" s="1022"/>
    </row>
    <row r="1605" spans="25:28" x14ac:dyDescent="0.2">
      <c r="Y1605" s="1022"/>
      <c r="AA1605" s="1022"/>
      <c r="AB1605" s="1022"/>
    </row>
    <row r="1606" spans="25:28" x14ac:dyDescent="0.2">
      <c r="Y1606" s="1022"/>
      <c r="AA1606" s="1022"/>
      <c r="AB1606" s="1022"/>
    </row>
    <row r="1607" spans="25:28" x14ac:dyDescent="0.2">
      <c r="Y1607" s="1022"/>
      <c r="AA1607" s="1022"/>
      <c r="AB1607" s="1022"/>
    </row>
    <row r="1608" spans="25:28" x14ac:dyDescent="0.2">
      <c r="Y1608" s="1022"/>
      <c r="AA1608" s="1022"/>
      <c r="AB1608" s="1022"/>
    </row>
    <row r="1609" spans="25:28" x14ac:dyDescent="0.2">
      <c r="Y1609" s="1022"/>
      <c r="AA1609" s="1022"/>
      <c r="AB1609" s="1022"/>
    </row>
    <row r="1610" spans="25:28" x14ac:dyDescent="0.2">
      <c r="Y1610" s="1022"/>
      <c r="AA1610" s="1022"/>
      <c r="AB1610" s="1022"/>
    </row>
    <row r="1611" spans="25:28" x14ac:dyDescent="0.2">
      <c r="Y1611" s="1022"/>
      <c r="AA1611" s="1022"/>
      <c r="AB1611" s="1022"/>
    </row>
    <row r="1612" spans="25:28" x14ac:dyDescent="0.2">
      <c r="Y1612" s="1022"/>
      <c r="AA1612" s="1022"/>
      <c r="AB1612" s="1022"/>
    </row>
    <row r="1613" spans="25:28" x14ac:dyDescent="0.2">
      <c r="Y1613" s="1022"/>
      <c r="AA1613" s="1022"/>
      <c r="AB1613" s="1022"/>
    </row>
    <row r="1614" spans="25:28" x14ac:dyDescent="0.2">
      <c r="Y1614" s="1022"/>
      <c r="AA1614" s="1022"/>
      <c r="AB1614" s="1022"/>
    </row>
    <row r="1615" spans="25:28" x14ac:dyDescent="0.2">
      <c r="Y1615" s="1022"/>
      <c r="AA1615" s="1022"/>
      <c r="AB1615" s="1022"/>
    </row>
    <row r="1616" spans="25:28" x14ac:dyDescent="0.2">
      <c r="Y1616" s="1022"/>
      <c r="AA1616" s="1022"/>
      <c r="AB1616" s="1022"/>
    </row>
    <row r="1617" spans="25:28" x14ac:dyDescent="0.2">
      <c r="Y1617" s="1022"/>
      <c r="AA1617" s="1022"/>
      <c r="AB1617" s="1022"/>
    </row>
    <row r="1618" spans="25:28" x14ac:dyDescent="0.2">
      <c r="Y1618" s="1022"/>
      <c r="AA1618" s="1022"/>
      <c r="AB1618" s="1022"/>
    </row>
    <row r="1619" spans="25:28" x14ac:dyDescent="0.2">
      <c r="Y1619" s="1022"/>
      <c r="AA1619" s="1022"/>
      <c r="AB1619" s="1022"/>
    </row>
    <row r="1620" spans="25:28" x14ac:dyDescent="0.2">
      <c r="Y1620" s="1022"/>
      <c r="AA1620" s="1022"/>
      <c r="AB1620" s="1022"/>
    </row>
    <row r="1621" spans="25:28" x14ac:dyDescent="0.2">
      <c r="Y1621" s="1022"/>
      <c r="AA1621" s="1022"/>
      <c r="AB1621" s="1022"/>
    </row>
    <row r="1622" spans="25:28" x14ac:dyDescent="0.2">
      <c r="Y1622" s="1022"/>
      <c r="AA1622" s="1022"/>
      <c r="AB1622" s="1022"/>
    </row>
    <row r="1623" spans="25:28" x14ac:dyDescent="0.2">
      <c r="Y1623" s="1022"/>
      <c r="AA1623" s="1022"/>
      <c r="AB1623" s="1022"/>
    </row>
    <row r="1624" spans="25:28" x14ac:dyDescent="0.2">
      <c r="Y1624" s="1022"/>
      <c r="AA1624" s="1022"/>
      <c r="AB1624" s="1022"/>
    </row>
    <row r="1625" spans="25:28" x14ac:dyDescent="0.2">
      <c r="Y1625" s="1022"/>
      <c r="AA1625" s="1022"/>
      <c r="AB1625" s="1022"/>
    </row>
    <row r="1626" spans="25:28" x14ac:dyDescent="0.2">
      <c r="Y1626" s="1022"/>
      <c r="AA1626" s="1022"/>
      <c r="AB1626" s="1022"/>
    </row>
    <row r="1627" spans="25:28" x14ac:dyDescent="0.2">
      <c r="Y1627" s="1022"/>
      <c r="AA1627" s="1022"/>
      <c r="AB1627" s="1022"/>
    </row>
    <row r="1628" spans="25:28" x14ac:dyDescent="0.2">
      <c r="Y1628" s="1022"/>
      <c r="AA1628" s="1022"/>
      <c r="AB1628" s="1022"/>
    </row>
    <row r="1629" spans="25:28" x14ac:dyDescent="0.2">
      <c r="Y1629" s="1022"/>
      <c r="AA1629" s="1022"/>
      <c r="AB1629" s="1022"/>
    </row>
    <row r="1630" spans="25:28" x14ac:dyDescent="0.2">
      <c r="Y1630" s="1022"/>
      <c r="AA1630" s="1022"/>
      <c r="AB1630" s="1022"/>
    </row>
    <row r="1631" spans="25:28" x14ac:dyDescent="0.2">
      <c r="Y1631" s="1022"/>
      <c r="AA1631" s="1022"/>
      <c r="AB1631" s="1022"/>
    </row>
    <row r="1632" spans="25:28" x14ac:dyDescent="0.2">
      <c r="Y1632" s="1022"/>
      <c r="AA1632" s="1022"/>
      <c r="AB1632" s="1022"/>
    </row>
    <row r="1633" spans="25:28" x14ac:dyDescent="0.2">
      <c r="Y1633" s="1022"/>
      <c r="AA1633" s="1022"/>
      <c r="AB1633" s="1022"/>
    </row>
    <row r="1634" spans="25:28" x14ac:dyDescent="0.2">
      <c r="Y1634" s="1022"/>
      <c r="AA1634" s="1022"/>
      <c r="AB1634" s="1022"/>
    </row>
    <row r="1635" spans="25:28" x14ac:dyDescent="0.2">
      <c r="Y1635" s="1022"/>
      <c r="AA1635" s="1022"/>
      <c r="AB1635" s="1022"/>
    </row>
    <row r="1636" spans="25:28" x14ac:dyDescent="0.2">
      <c r="Y1636" s="1022"/>
      <c r="AA1636" s="1022"/>
      <c r="AB1636" s="1022"/>
    </row>
    <row r="1637" spans="25:28" x14ac:dyDescent="0.2">
      <c r="Y1637" s="1022"/>
      <c r="AA1637" s="1022"/>
      <c r="AB1637" s="1022"/>
    </row>
    <row r="1638" spans="25:28" x14ac:dyDescent="0.2">
      <c r="Y1638" s="1022"/>
      <c r="AA1638" s="1022"/>
      <c r="AB1638" s="1022"/>
    </row>
    <row r="1639" spans="25:28" x14ac:dyDescent="0.2">
      <c r="Y1639" s="1022"/>
      <c r="AA1639" s="1022"/>
      <c r="AB1639" s="1022"/>
    </row>
    <row r="1640" spans="25:28" x14ac:dyDescent="0.2">
      <c r="Y1640" s="1022"/>
      <c r="AA1640" s="1022"/>
      <c r="AB1640" s="1022"/>
    </row>
    <row r="1641" spans="25:28" x14ac:dyDescent="0.2">
      <c r="Y1641" s="1022"/>
      <c r="AA1641" s="1022"/>
      <c r="AB1641" s="1022"/>
    </row>
    <row r="1642" spans="25:28" x14ac:dyDescent="0.2">
      <c r="Y1642" s="1022"/>
      <c r="AA1642" s="1022"/>
      <c r="AB1642" s="1022"/>
    </row>
    <row r="1643" spans="25:28" x14ac:dyDescent="0.2">
      <c r="Y1643" s="1022"/>
      <c r="AA1643" s="1022"/>
      <c r="AB1643" s="1022"/>
    </row>
    <row r="1644" spans="25:28" x14ac:dyDescent="0.2">
      <c r="Y1644" s="1022"/>
      <c r="AA1644" s="1022"/>
      <c r="AB1644" s="1022"/>
    </row>
    <row r="1645" spans="25:28" x14ac:dyDescent="0.2">
      <c r="Y1645" s="1022"/>
      <c r="AA1645" s="1022"/>
      <c r="AB1645" s="1022"/>
    </row>
    <row r="1646" spans="25:28" x14ac:dyDescent="0.2">
      <c r="Y1646" s="1022"/>
      <c r="AA1646" s="1022"/>
      <c r="AB1646" s="1022"/>
    </row>
    <row r="1647" spans="25:28" x14ac:dyDescent="0.2">
      <c r="Y1647" s="1022"/>
      <c r="AA1647" s="1022"/>
      <c r="AB1647" s="1022"/>
    </row>
    <row r="1648" spans="25:28" x14ac:dyDescent="0.2">
      <c r="Y1648" s="1022"/>
      <c r="AA1648" s="1022"/>
      <c r="AB1648" s="1022"/>
    </row>
    <row r="1649" spans="25:28" x14ac:dyDescent="0.2">
      <c r="Y1649" s="1022"/>
      <c r="AA1649" s="1022"/>
      <c r="AB1649" s="1022"/>
    </row>
    <row r="1650" spans="25:28" x14ac:dyDescent="0.2">
      <c r="Y1650" s="1022"/>
      <c r="AA1650" s="1022"/>
      <c r="AB1650" s="1022"/>
    </row>
    <row r="1651" spans="25:28" x14ac:dyDescent="0.2">
      <c r="Y1651" s="1022"/>
      <c r="AA1651" s="1022"/>
      <c r="AB1651" s="1022"/>
    </row>
    <row r="1652" spans="25:28" x14ac:dyDescent="0.2">
      <c r="Y1652" s="1022"/>
      <c r="AA1652" s="1022"/>
      <c r="AB1652" s="1022"/>
    </row>
    <row r="1653" spans="25:28" x14ac:dyDescent="0.2">
      <c r="Y1653" s="1022"/>
      <c r="AA1653" s="1022"/>
      <c r="AB1653" s="1022"/>
    </row>
    <row r="1654" spans="25:28" x14ac:dyDescent="0.2">
      <c r="Y1654" s="1022"/>
      <c r="AA1654" s="1022"/>
      <c r="AB1654" s="1022"/>
    </row>
    <row r="1655" spans="25:28" x14ac:dyDescent="0.2">
      <c r="Y1655" s="1022"/>
      <c r="AA1655" s="1022"/>
      <c r="AB1655" s="1022"/>
    </row>
    <row r="1656" spans="25:28" x14ac:dyDescent="0.2">
      <c r="Y1656" s="1022"/>
      <c r="AA1656" s="1022"/>
      <c r="AB1656" s="1022"/>
    </row>
    <row r="1657" spans="25:28" x14ac:dyDescent="0.2">
      <c r="Y1657" s="1022"/>
      <c r="AA1657" s="1022"/>
      <c r="AB1657" s="1022"/>
    </row>
    <row r="1658" spans="25:28" x14ac:dyDescent="0.2">
      <c r="Y1658" s="1022"/>
      <c r="AA1658" s="1022"/>
      <c r="AB1658" s="1022"/>
    </row>
    <row r="1659" spans="25:28" x14ac:dyDescent="0.2">
      <c r="Y1659" s="1022"/>
      <c r="AA1659" s="1022"/>
      <c r="AB1659" s="1022"/>
    </row>
    <row r="1660" spans="25:28" x14ac:dyDescent="0.2">
      <c r="Y1660" s="1022"/>
      <c r="AA1660" s="1022"/>
      <c r="AB1660" s="1022"/>
    </row>
    <row r="1661" spans="25:28" x14ac:dyDescent="0.2">
      <c r="Y1661" s="1022"/>
      <c r="AA1661" s="1022"/>
      <c r="AB1661" s="1022"/>
    </row>
    <row r="1662" spans="25:28" x14ac:dyDescent="0.2">
      <c r="Y1662" s="1022"/>
      <c r="AA1662" s="1022"/>
      <c r="AB1662" s="1022"/>
    </row>
    <row r="1663" spans="25:28" x14ac:dyDescent="0.2">
      <c r="Y1663" s="1022"/>
      <c r="AA1663" s="1022"/>
      <c r="AB1663" s="1022"/>
    </row>
    <row r="1664" spans="25:28" x14ac:dyDescent="0.2">
      <c r="Y1664" s="1022"/>
      <c r="AA1664" s="1022"/>
      <c r="AB1664" s="1022"/>
    </row>
    <row r="1665" spans="25:28" x14ac:dyDescent="0.2">
      <c r="Y1665" s="1022"/>
      <c r="AA1665" s="1022"/>
      <c r="AB1665" s="1022"/>
    </row>
    <row r="1666" spans="25:28" x14ac:dyDescent="0.2">
      <c r="Y1666" s="1022"/>
      <c r="AA1666" s="1022"/>
      <c r="AB1666" s="1022"/>
    </row>
    <row r="1667" spans="25:28" x14ac:dyDescent="0.2">
      <c r="Y1667" s="1022"/>
      <c r="AA1667" s="1022"/>
      <c r="AB1667" s="1022"/>
    </row>
    <row r="1668" spans="25:28" x14ac:dyDescent="0.2">
      <c r="Y1668" s="1022"/>
      <c r="AA1668" s="1022"/>
      <c r="AB1668" s="1022"/>
    </row>
    <row r="1669" spans="25:28" x14ac:dyDescent="0.2">
      <c r="Y1669" s="1022"/>
      <c r="AA1669" s="1022"/>
      <c r="AB1669" s="1022"/>
    </row>
    <row r="1670" spans="25:28" x14ac:dyDescent="0.2">
      <c r="Y1670" s="1022"/>
      <c r="AA1670" s="1022"/>
      <c r="AB1670" s="1022"/>
    </row>
    <row r="1671" spans="25:28" x14ac:dyDescent="0.2">
      <c r="Y1671" s="1022"/>
      <c r="AA1671" s="1022"/>
      <c r="AB1671" s="1022"/>
    </row>
    <row r="1672" spans="25:28" x14ac:dyDescent="0.2">
      <c r="Y1672" s="1022"/>
      <c r="AA1672" s="1022"/>
      <c r="AB1672" s="1022"/>
    </row>
    <row r="1673" spans="25:28" x14ac:dyDescent="0.2">
      <c r="Y1673" s="1022"/>
      <c r="AA1673" s="1022"/>
      <c r="AB1673" s="1022"/>
    </row>
    <row r="1674" spans="25:28" x14ac:dyDescent="0.2">
      <c r="Y1674" s="1022"/>
      <c r="AA1674" s="1022"/>
      <c r="AB1674" s="1022"/>
    </row>
    <row r="1675" spans="25:28" x14ac:dyDescent="0.2">
      <c r="Y1675" s="1022"/>
      <c r="AA1675" s="1022"/>
      <c r="AB1675" s="1022"/>
    </row>
    <row r="1676" spans="25:28" x14ac:dyDescent="0.2">
      <c r="Y1676" s="1022"/>
      <c r="AA1676" s="1022"/>
      <c r="AB1676" s="1022"/>
    </row>
    <row r="1677" spans="25:28" x14ac:dyDescent="0.2">
      <c r="Y1677" s="1022"/>
      <c r="AA1677" s="1022"/>
      <c r="AB1677" s="1022"/>
    </row>
    <row r="1678" spans="25:28" x14ac:dyDescent="0.2">
      <c r="Y1678" s="1022"/>
      <c r="AA1678" s="1022"/>
      <c r="AB1678" s="1022"/>
    </row>
    <row r="1679" spans="25:28" x14ac:dyDescent="0.2">
      <c r="Y1679" s="1022"/>
      <c r="AA1679" s="1022"/>
      <c r="AB1679" s="1022"/>
    </row>
    <row r="1680" spans="25:28" x14ac:dyDescent="0.2">
      <c r="Y1680" s="1022"/>
      <c r="AA1680" s="1022"/>
      <c r="AB1680" s="1022"/>
    </row>
    <row r="1681" spans="25:28" x14ac:dyDescent="0.2">
      <c r="Y1681" s="1022"/>
      <c r="AA1681" s="1022"/>
      <c r="AB1681" s="1022"/>
    </row>
    <row r="1682" spans="25:28" x14ac:dyDescent="0.2">
      <c r="Y1682" s="1022"/>
      <c r="AA1682" s="1022"/>
      <c r="AB1682" s="1022"/>
    </row>
    <row r="1683" spans="25:28" x14ac:dyDescent="0.2">
      <c r="Y1683" s="1022"/>
      <c r="AA1683" s="1022"/>
      <c r="AB1683" s="1022"/>
    </row>
    <row r="1684" spans="25:28" x14ac:dyDescent="0.2">
      <c r="Y1684" s="1022"/>
      <c r="AA1684" s="1022"/>
      <c r="AB1684" s="1022"/>
    </row>
    <row r="1685" spans="25:28" x14ac:dyDescent="0.2">
      <c r="Y1685" s="1022"/>
      <c r="AA1685" s="1022"/>
      <c r="AB1685" s="1022"/>
    </row>
    <row r="1686" spans="25:28" x14ac:dyDescent="0.2">
      <c r="Y1686" s="1022"/>
      <c r="AA1686" s="1022"/>
      <c r="AB1686" s="1022"/>
    </row>
    <row r="1687" spans="25:28" x14ac:dyDescent="0.2">
      <c r="Y1687" s="1022"/>
      <c r="AA1687" s="1022"/>
      <c r="AB1687" s="1022"/>
    </row>
    <row r="1688" spans="25:28" x14ac:dyDescent="0.2">
      <c r="Y1688" s="1022"/>
      <c r="AA1688" s="1022"/>
      <c r="AB1688" s="1022"/>
    </row>
    <row r="1689" spans="25:28" x14ac:dyDescent="0.2">
      <c r="Y1689" s="1022"/>
      <c r="AA1689" s="1022"/>
      <c r="AB1689" s="1022"/>
    </row>
    <row r="1690" spans="25:28" x14ac:dyDescent="0.2">
      <c r="Y1690" s="1022"/>
      <c r="AA1690" s="1022"/>
      <c r="AB1690" s="1022"/>
    </row>
    <row r="1691" spans="25:28" x14ac:dyDescent="0.2">
      <c r="Y1691" s="1022"/>
      <c r="AA1691" s="1022"/>
      <c r="AB1691" s="1022"/>
    </row>
    <row r="1692" spans="25:28" x14ac:dyDescent="0.2">
      <c r="Y1692" s="1022"/>
      <c r="AA1692" s="1022"/>
      <c r="AB1692" s="1022"/>
    </row>
    <row r="1693" spans="25:28" x14ac:dyDescent="0.2">
      <c r="Y1693" s="1022"/>
      <c r="AA1693" s="1022"/>
      <c r="AB1693" s="1022"/>
    </row>
    <row r="1694" spans="25:28" x14ac:dyDescent="0.2">
      <c r="Y1694" s="1022"/>
      <c r="AA1694" s="1022"/>
      <c r="AB1694" s="1022"/>
    </row>
    <row r="1695" spans="25:28" x14ac:dyDescent="0.2">
      <c r="Y1695" s="1022"/>
      <c r="AA1695" s="1022"/>
      <c r="AB1695" s="1022"/>
    </row>
    <row r="1696" spans="25:28" x14ac:dyDescent="0.2">
      <c r="Y1696" s="1022"/>
      <c r="AA1696" s="1022"/>
      <c r="AB1696" s="1022"/>
    </row>
    <row r="1697" spans="25:28" x14ac:dyDescent="0.2">
      <c r="Y1697" s="1022"/>
      <c r="AA1697" s="1022"/>
      <c r="AB1697" s="1022"/>
    </row>
    <row r="1698" spans="25:28" x14ac:dyDescent="0.2">
      <c r="Y1698" s="1022"/>
      <c r="AA1698" s="1022"/>
      <c r="AB1698" s="1022"/>
    </row>
    <row r="1699" spans="25:28" x14ac:dyDescent="0.2">
      <c r="Y1699" s="1022"/>
      <c r="AA1699" s="1022"/>
      <c r="AB1699" s="1022"/>
    </row>
    <row r="1700" spans="25:28" x14ac:dyDescent="0.2">
      <c r="Y1700" s="1022"/>
      <c r="AA1700" s="1022"/>
      <c r="AB1700" s="1022"/>
    </row>
    <row r="1701" spans="25:28" x14ac:dyDescent="0.2">
      <c r="Y1701" s="1022"/>
      <c r="AA1701" s="1022"/>
      <c r="AB1701" s="1022"/>
    </row>
    <row r="1702" spans="25:28" x14ac:dyDescent="0.2">
      <c r="Y1702" s="1022"/>
      <c r="AA1702" s="1022"/>
      <c r="AB1702" s="1022"/>
    </row>
    <row r="1703" spans="25:28" x14ac:dyDescent="0.2">
      <c r="Y1703" s="1022"/>
      <c r="AA1703" s="1022"/>
      <c r="AB1703" s="1022"/>
    </row>
    <row r="1704" spans="25:28" x14ac:dyDescent="0.2">
      <c r="Y1704" s="1022"/>
      <c r="AA1704" s="1022"/>
      <c r="AB1704" s="1022"/>
    </row>
    <row r="1705" spans="25:28" x14ac:dyDescent="0.2">
      <c r="Y1705" s="1022"/>
      <c r="AA1705" s="1022"/>
      <c r="AB1705" s="1022"/>
    </row>
    <row r="1706" spans="25:28" x14ac:dyDescent="0.2">
      <c r="Y1706" s="1022"/>
      <c r="AA1706" s="1022"/>
      <c r="AB1706" s="1022"/>
    </row>
    <row r="1707" spans="25:28" x14ac:dyDescent="0.2">
      <c r="Y1707" s="1022"/>
      <c r="AA1707" s="1022"/>
      <c r="AB1707" s="1022"/>
    </row>
    <row r="1708" spans="25:28" x14ac:dyDescent="0.2">
      <c r="Y1708" s="1022"/>
      <c r="AA1708" s="1022"/>
      <c r="AB1708" s="1022"/>
    </row>
    <row r="1709" spans="25:28" x14ac:dyDescent="0.2">
      <c r="Y1709" s="1022"/>
      <c r="AA1709" s="1022"/>
      <c r="AB1709" s="1022"/>
    </row>
    <row r="1710" spans="25:28" x14ac:dyDescent="0.2">
      <c r="Y1710" s="1022"/>
      <c r="AA1710" s="1022"/>
      <c r="AB1710" s="1022"/>
    </row>
    <row r="1711" spans="25:28" x14ac:dyDescent="0.2">
      <c r="Y1711" s="1022"/>
      <c r="AA1711" s="1022"/>
      <c r="AB1711" s="1022"/>
    </row>
    <row r="1712" spans="25:28" x14ac:dyDescent="0.2">
      <c r="Y1712" s="1022"/>
      <c r="AA1712" s="1022"/>
      <c r="AB1712" s="1022"/>
    </row>
    <row r="1713" spans="25:28" x14ac:dyDescent="0.2">
      <c r="Y1713" s="1022"/>
      <c r="AA1713" s="1022"/>
      <c r="AB1713" s="1022"/>
    </row>
    <row r="1714" spans="25:28" x14ac:dyDescent="0.2">
      <c r="Y1714" s="1022"/>
      <c r="AA1714" s="1022"/>
      <c r="AB1714" s="1022"/>
    </row>
    <row r="1715" spans="25:28" x14ac:dyDescent="0.2">
      <c r="Y1715" s="1022"/>
      <c r="AA1715" s="1022"/>
      <c r="AB1715" s="1022"/>
    </row>
    <row r="1716" spans="25:28" x14ac:dyDescent="0.2">
      <c r="Y1716" s="1022"/>
      <c r="AA1716" s="1022"/>
      <c r="AB1716" s="1022"/>
    </row>
    <row r="1717" spans="25:28" x14ac:dyDescent="0.2">
      <c r="Y1717" s="1022"/>
      <c r="AA1717" s="1022"/>
      <c r="AB1717" s="1022"/>
    </row>
    <row r="1718" spans="25:28" x14ac:dyDescent="0.2">
      <c r="Y1718" s="1022"/>
      <c r="AA1718" s="1022"/>
      <c r="AB1718" s="1022"/>
    </row>
    <row r="1719" spans="25:28" x14ac:dyDescent="0.2">
      <c r="Y1719" s="1022"/>
      <c r="AA1719" s="1022"/>
      <c r="AB1719" s="1022"/>
    </row>
    <row r="1720" spans="25:28" x14ac:dyDescent="0.2">
      <c r="Y1720" s="1022"/>
      <c r="AA1720" s="1022"/>
      <c r="AB1720" s="1022"/>
    </row>
    <row r="1721" spans="25:28" x14ac:dyDescent="0.2">
      <c r="Y1721" s="1022"/>
      <c r="AA1721" s="1022"/>
      <c r="AB1721" s="1022"/>
    </row>
    <row r="1722" spans="25:28" x14ac:dyDescent="0.2">
      <c r="Y1722" s="1022"/>
      <c r="AA1722" s="1022"/>
      <c r="AB1722" s="1022"/>
    </row>
    <row r="1723" spans="25:28" x14ac:dyDescent="0.2">
      <c r="Y1723" s="1022"/>
      <c r="AA1723" s="1022"/>
      <c r="AB1723" s="1022"/>
    </row>
    <row r="1724" spans="25:28" x14ac:dyDescent="0.2">
      <c r="Y1724" s="1022"/>
      <c r="AA1724" s="1022"/>
      <c r="AB1724" s="1022"/>
    </row>
    <row r="1725" spans="25:28" x14ac:dyDescent="0.2">
      <c r="Y1725" s="1022"/>
      <c r="AA1725" s="1022"/>
      <c r="AB1725" s="1022"/>
    </row>
    <row r="1726" spans="25:28" x14ac:dyDescent="0.2">
      <c r="Y1726" s="1022"/>
      <c r="AA1726" s="1022"/>
      <c r="AB1726" s="1022"/>
    </row>
    <row r="1727" spans="25:28" x14ac:dyDescent="0.2">
      <c r="Y1727" s="1022"/>
      <c r="AA1727" s="1022"/>
      <c r="AB1727" s="1022"/>
    </row>
    <row r="1728" spans="25:28" x14ac:dyDescent="0.2">
      <c r="Y1728" s="1022"/>
      <c r="AA1728" s="1022"/>
      <c r="AB1728" s="1022"/>
    </row>
    <row r="1729" spans="25:28" x14ac:dyDescent="0.2">
      <c r="Y1729" s="1022"/>
      <c r="AA1729" s="1022"/>
      <c r="AB1729" s="1022"/>
    </row>
    <row r="1730" spans="25:28" x14ac:dyDescent="0.2">
      <c r="Y1730" s="1022"/>
      <c r="AA1730" s="1022"/>
      <c r="AB1730" s="1022"/>
    </row>
    <row r="1731" spans="25:28" x14ac:dyDescent="0.2">
      <c r="Y1731" s="1022"/>
      <c r="AA1731" s="1022"/>
      <c r="AB1731" s="1022"/>
    </row>
    <row r="1732" spans="25:28" x14ac:dyDescent="0.2">
      <c r="Y1732" s="1022"/>
      <c r="AA1732" s="1022"/>
      <c r="AB1732" s="1022"/>
    </row>
    <row r="1733" spans="25:28" x14ac:dyDescent="0.2">
      <c r="Y1733" s="1022"/>
      <c r="AA1733" s="1022"/>
      <c r="AB1733" s="1022"/>
    </row>
    <row r="1734" spans="25:28" x14ac:dyDescent="0.2">
      <c r="Y1734" s="1022"/>
      <c r="AA1734" s="1022"/>
      <c r="AB1734" s="1022"/>
    </row>
    <row r="1735" spans="25:28" x14ac:dyDescent="0.2">
      <c r="Y1735" s="1022"/>
      <c r="AA1735" s="1022"/>
      <c r="AB1735" s="1022"/>
    </row>
    <row r="1736" spans="25:28" x14ac:dyDescent="0.2">
      <c r="Y1736" s="1022"/>
      <c r="AA1736" s="1022"/>
      <c r="AB1736" s="1022"/>
    </row>
    <row r="1737" spans="25:28" x14ac:dyDescent="0.2">
      <c r="Y1737" s="1022"/>
      <c r="AA1737" s="1022"/>
      <c r="AB1737" s="1022"/>
    </row>
    <row r="1738" spans="25:28" x14ac:dyDescent="0.2">
      <c r="Y1738" s="1022"/>
      <c r="AA1738" s="1022"/>
      <c r="AB1738" s="1022"/>
    </row>
    <row r="1739" spans="25:28" x14ac:dyDescent="0.2">
      <c r="Y1739" s="1022"/>
      <c r="AA1739" s="1022"/>
      <c r="AB1739" s="1022"/>
    </row>
    <row r="1740" spans="25:28" x14ac:dyDescent="0.2">
      <c r="Y1740" s="1022"/>
      <c r="AA1740" s="1022"/>
      <c r="AB1740" s="1022"/>
    </row>
    <row r="1741" spans="25:28" x14ac:dyDescent="0.2">
      <c r="Y1741" s="1022"/>
      <c r="AA1741" s="1022"/>
      <c r="AB1741" s="1022"/>
    </row>
    <row r="1742" spans="25:28" x14ac:dyDescent="0.2">
      <c r="Y1742" s="1022"/>
      <c r="AA1742" s="1022"/>
      <c r="AB1742" s="1022"/>
    </row>
    <row r="1743" spans="25:28" x14ac:dyDescent="0.2">
      <c r="Y1743" s="1022"/>
      <c r="AA1743" s="1022"/>
      <c r="AB1743" s="1022"/>
    </row>
    <row r="1744" spans="25:28" x14ac:dyDescent="0.2">
      <c r="Y1744" s="1022"/>
      <c r="AA1744" s="1022"/>
      <c r="AB1744" s="1022"/>
    </row>
    <row r="1745" spans="25:28" x14ac:dyDescent="0.2">
      <c r="Y1745" s="1022"/>
      <c r="AA1745" s="1022"/>
      <c r="AB1745" s="1022"/>
    </row>
    <row r="1746" spans="25:28" x14ac:dyDescent="0.2">
      <c r="Y1746" s="1022"/>
      <c r="AA1746" s="1022"/>
      <c r="AB1746" s="1022"/>
    </row>
    <row r="1747" spans="25:28" x14ac:dyDescent="0.2">
      <c r="Y1747" s="1022"/>
      <c r="AA1747" s="1022"/>
      <c r="AB1747" s="1022"/>
    </row>
    <row r="1748" spans="25:28" x14ac:dyDescent="0.2">
      <c r="Y1748" s="1022"/>
      <c r="AA1748" s="1022"/>
      <c r="AB1748" s="1022"/>
    </row>
    <row r="1749" spans="25:28" x14ac:dyDescent="0.2">
      <c r="Y1749" s="1022"/>
      <c r="AA1749" s="1022"/>
      <c r="AB1749" s="1022"/>
    </row>
    <row r="1750" spans="25:28" x14ac:dyDescent="0.2">
      <c r="Y1750" s="1022"/>
      <c r="AA1750" s="1022"/>
      <c r="AB1750" s="1022"/>
    </row>
    <row r="1751" spans="25:28" x14ac:dyDescent="0.2">
      <c r="Y1751" s="1022"/>
      <c r="AA1751" s="1022"/>
      <c r="AB1751" s="1022"/>
    </row>
    <row r="1752" spans="25:28" x14ac:dyDescent="0.2">
      <c r="Y1752" s="1022"/>
      <c r="AA1752" s="1022"/>
      <c r="AB1752" s="1022"/>
    </row>
    <row r="1753" spans="25:28" x14ac:dyDescent="0.2">
      <c r="Y1753" s="1022"/>
      <c r="AA1753" s="1022"/>
      <c r="AB1753" s="1022"/>
    </row>
    <row r="1754" spans="25:28" x14ac:dyDescent="0.2">
      <c r="Y1754" s="1022"/>
      <c r="AA1754" s="1022"/>
      <c r="AB1754" s="1022"/>
    </row>
    <row r="1755" spans="25:28" x14ac:dyDescent="0.2">
      <c r="Y1755" s="1022"/>
      <c r="AA1755" s="1022"/>
      <c r="AB1755" s="1022"/>
    </row>
    <row r="1756" spans="25:28" x14ac:dyDescent="0.2">
      <c r="Y1756" s="1022"/>
      <c r="AA1756" s="1022"/>
      <c r="AB1756" s="1022"/>
    </row>
    <row r="1757" spans="25:28" x14ac:dyDescent="0.2">
      <c r="Y1757" s="1022"/>
      <c r="AA1757" s="1022"/>
      <c r="AB1757" s="1022"/>
    </row>
    <row r="1758" spans="25:28" x14ac:dyDescent="0.2">
      <c r="Y1758" s="1022"/>
      <c r="AA1758" s="1022"/>
      <c r="AB1758" s="1022"/>
    </row>
    <row r="1759" spans="25:28" x14ac:dyDescent="0.2">
      <c r="Y1759" s="1022"/>
      <c r="AA1759" s="1022"/>
      <c r="AB1759" s="1022"/>
    </row>
    <row r="1760" spans="25:28" x14ac:dyDescent="0.2">
      <c r="Y1760" s="1022"/>
      <c r="AA1760" s="1022"/>
      <c r="AB1760" s="1022"/>
    </row>
    <row r="1761" spans="25:28" x14ac:dyDescent="0.2">
      <c r="Y1761" s="1022"/>
      <c r="AA1761" s="1022"/>
      <c r="AB1761" s="1022"/>
    </row>
    <row r="1762" spans="25:28" x14ac:dyDescent="0.2">
      <c r="Y1762" s="1022"/>
      <c r="AA1762" s="1022"/>
      <c r="AB1762" s="1022"/>
    </row>
    <row r="1763" spans="25:28" x14ac:dyDescent="0.2">
      <c r="Y1763" s="1022"/>
      <c r="AA1763" s="1022"/>
      <c r="AB1763" s="1022"/>
    </row>
    <row r="1764" spans="25:28" x14ac:dyDescent="0.2">
      <c r="Y1764" s="1022"/>
      <c r="AA1764" s="1022"/>
      <c r="AB1764" s="1022"/>
    </row>
    <row r="1765" spans="25:28" x14ac:dyDescent="0.2">
      <c r="Y1765" s="1022"/>
      <c r="AA1765" s="1022"/>
      <c r="AB1765" s="1022"/>
    </row>
    <row r="1766" spans="25:28" x14ac:dyDescent="0.2">
      <c r="Y1766" s="1022"/>
      <c r="AA1766" s="1022"/>
      <c r="AB1766" s="1022"/>
    </row>
    <row r="1767" spans="25:28" x14ac:dyDescent="0.2">
      <c r="Y1767" s="1022"/>
      <c r="AA1767" s="1022"/>
      <c r="AB1767" s="1022"/>
    </row>
    <row r="1768" spans="25:28" x14ac:dyDescent="0.2">
      <c r="Y1768" s="1022"/>
      <c r="AA1768" s="1022"/>
      <c r="AB1768" s="1022"/>
    </row>
    <row r="1769" spans="25:28" x14ac:dyDescent="0.2">
      <c r="Y1769" s="1022"/>
      <c r="AA1769" s="1022"/>
      <c r="AB1769" s="1022"/>
    </row>
    <row r="1770" spans="25:28" x14ac:dyDescent="0.2">
      <c r="Y1770" s="1022"/>
      <c r="AA1770" s="1022"/>
      <c r="AB1770" s="1022"/>
    </row>
    <row r="1771" spans="25:28" x14ac:dyDescent="0.2">
      <c r="Y1771" s="1022"/>
      <c r="AA1771" s="1022"/>
      <c r="AB1771" s="1022"/>
    </row>
    <row r="1772" spans="25:28" x14ac:dyDescent="0.2">
      <c r="Y1772" s="1022"/>
      <c r="AA1772" s="1022"/>
      <c r="AB1772" s="1022"/>
    </row>
    <row r="1773" spans="25:28" x14ac:dyDescent="0.2">
      <c r="Y1773" s="1022"/>
      <c r="AA1773" s="1022"/>
      <c r="AB1773" s="1022"/>
    </row>
    <row r="1774" spans="25:28" x14ac:dyDescent="0.2">
      <c r="Y1774" s="1022"/>
      <c r="AA1774" s="1022"/>
      <c r="AB1774" s="1022"/>
    </row>
    <row r="1775" spans="25:28" x14ac:dyDescent="0.2">
      <c r="Y1775" s="1022"/>
      <c r="AA1775" s="1022"/>
      <c r="AB1775" s="1022"/>
    </row>
    <row r="1776" spans="25:28" x14ac:dyDescent="0.2">
      <c r="Y1776" s="1022"/>
      <c r="AA1776" s="1022"/>
      <c r="AB1776" s="1022"/>
    </row>
    <row r="1777" spans="25:28" x14ac:dyDescent="0.2">
      <c r="Y1777" s="1022"/>
      <c r="AA1777" s="1022"/>
      <c r="AB1777" s="1022"/>
    </row>
    <row r="1778" spans="25:28" x14ac:dyDescent="0.2">
      <c r="Y1778" s="1022"/>
      <c r="AA1778" s="1022"/>
      <c r="AB1778" s="1022"/>
    </row>
    <row r="1779" spans="25:28" x14ac:dyDescent="0.2">
      <c r="Y1779" s="1022"/>
      <c r="AA1779" s="1022"/>
      <c r="AB1779" s="1022"/>
    </row>
    <row r="1780" spans="25:28" x14ac:dyDescent="0.2">
      <c r="Y1780" s="1022"/>
      <c r="AA1780" s="1022"/>
      <c r="AB1780" s="1022"/>
    </row>
    <row r="1781" spans="25:28" x14ac:dyDescent="0.2">
      <c r="Y1781" s="1022"/>
      <c r="AA1781" s="1022"/>
      <c r="AB1781" s="1022"/>
    </row>
    <row r="1782" spans="25:28" x14ac:dyDescent="0.2">
      <c r="Y1782" s="1022"/>
      <c r="AA1782" s="1022"/>
      <c r="AB1782" s="1022"/>
    </row>
    <row r="1783" spans="25:28" x14ac:dyDescent="0.2">
      <c r="Y1783" s="1022"/>
      <c r="AA1783" s="1022"/>
      <c r="AB1783" s="1022"/>
    </row>
    <row r="1784" spans="25:28" x14ac:dyDescent="0.2">
      <c r="Y1784" s="1022"/>
      <c r="AA1784" s="1022"/>
      <c r="AB1784" s="1022"/>
    </row>
    <row r="1785" spans="25:28" x14ac:dyDescent="0.2">
      <c r="Y1785" s="1022"/>
      <c r="AA1785" s="1022"/>
      <c r="AB1785" s="1022"/>
    </row>
    <row r="1786" spans="25:28" x14ac:dyDescent="0.2">
      <c r="Y1786" s="1022"/>
      <c r="AA1786" s="1022"/>
      <c r="AB1786" s="1022"/>
    </row>
    <row r="1787" spans="25:28" x14ac:dyDescent="0.2">
      <c r="Y1787" s="1022"/>
      <c r="AA1787" s="1022"/>
      <c r="AB1787" s="1022"/>
    </row>
    <row r="1788" spans="25:28" x14ac:dyDescent="0.2">
      <c r="Y1788" s="1022"/>
      <c r="AA1788" s="1022"/>
      <c r="AB1788" s="1022"/>
    </row>
    <row r="1789" spans="25:28" x14ac:dyDescent="0.2">
      <c r="Y1789" s="1022"/>
      <c r="AA1789" s="1022"/>
      <c r="AB1789" s="1022"/>
    </row>
    <row r="1790" spans="25:28" x14ac:dyDescent="0.2">
      <c r="Y1790" s="1022"/>
      <c r="AA1790" s="1022"/>
      <c r="AB1790" s="1022"/>
    </row>
    <row r="1791" spans="25:28" x14ac:dyDescent="0.2">
      <c r="Y1791" s="1022"/>
      <c r="AA1791" s="1022"/>
      <c r="AB1791" s="1022"/>
    </row>
    <row r="1792" spans="25:28" x14ac:dyDescent="0.2">
      <c r="Y1792" s="1022"/>
      <c r="AA1792" s="1022"/>
      <c r="AB1792" s="1022"/>
    </row>
    <row r="1793" spans="25:28" x14ac:dyDescent="0.2">
      <c r="Y1793" s="1022"/>
      <c r="AA1793" s="1022"/>
      <c r="AB1793" s="1022"/>
    </row>
    <row r="1794" spans="25:28" x14ac:dyDescent="0.2">
      <c r="Y1794" s="1022"/>
      <c r="AA1794" s="1022"/>
      <c r="AB1794" s="1022"/>
    </row>
    <row r="1795" spans="25:28" x14ac:dyDescent="0.2">
      <c r="Y1795" s="1022"/>
      <c r="AA1795" s="1022"/>
      <c r="AB1795" s="1022"/>
    </row>
    <row r="1796" spans="25:28" x14ac:dyDescent="0.2">
      <c r="Y1796" s="1022"/>
      <c r="AA1796" s="1022"/>
      <c r="AB1796" s="1022"/>
    </row>
    <row r="1797" spans="25:28" x14ac:dyDescent="0.2">
      <c r="Y1797" s="1022"/>
      <c r="AA1797" s="1022"/>
      <c r="AB1797" s="1022"/>
    </row>
    <row r="1798" spans="25:28" x14ac:dyDescent="0.2">
      <c r="Y1798" s="1022"/>
      <c r="AA1798" s="1022"/>
      <c r="AB1798" s="1022"/>
    </row>
    <row r="1799" spans="25:28" x14ac:dyDescent="0.2">
      <c r="Y1799" s="1022"/>
      <c r="AA1799" s="1022"/>
      <c r="AB1799" s="1022"/>
    </row>
    <row r="1800" spans="25:28" x14ac:dyDescent="0.2">
      <c r="Y1800" s="1022"/>
      <c r="AA1800" s="1022"/>
      <c r="AB1800" s="1022"/>
    </row>
    <row r="1801" spans="25:28" x14ac:dyDescent="0.2">
      <c r="Y1801" s="1022"/>
      <c r="AA1801" s="1022"/>
      <c r="AB1801" s="1022"/>
    </row>
    <row r="1802" spans="25:28" x14ac:dyDescent="0.2">
      <c r="Y1802" s="1022"/>
      <c r="AA1802" s="1022"/>
      <c r="AB1802" s="1022"/>
    </row>
    <row r="1803" spans="25:28" x14ac:dyDescent="0.2">
      <c r="Y1803" s="1022"/>
      <c r="AA1803" s="1022"/>
      <c r="AB1803" s="1022"/>
    </row>
    <row r="1804" spans="25:28" x14ac:dyDescent="0.2">
      <c r="Y1804" s="1022"/>
      <c r="AA1804" s="1022"/>
      <c r="AB1804" s="1022"/>
    </row>
    <row r="1805" spans="25:28" x14ac:dyDescent="0.2">
      <c r="Y1805" s="1022"/>
      <c r="AA1805" s="1022"/>
      <c r="AB1805" s="1022"/>
    </row>
    <row r="1806" spans="25:28" x14ac:dyDescent="0.2">
      <c r="Y1806" s="1022"/>
      <c r="AA1806" s="1022"/>
      <c r="AB1806" s="1022"/>
    </row>
    <row r="1807" spans="25:28" x14ac:dyDescent="0.2">
      <c r="Y1807" s="1022"/>
      <c r="AA1807" s="1022"/>
      <c r="AB1807" s="1022"/>
    </row>
    <row r="1808" spans="25:28" x14ac:dyDescent="0.2">
      <c r="Y1808" s="1022"/>
      <c r="AA1808" s="1022"/>
      <c r="AB1808" s="1022"/>
    </row>
    <row r="1809" spans="25:28" x14ac:dyDescent="0.2">
      <c r="Y1809" s="1022"/>
      <c r="AA1809" s="1022"/>
      <c r="AB1809" s="1022"/>
    </row>
    <row r="1810" spans="25:28" x14ac:dyDescent="0.2">
      <c r="Y1810" s="1022"/>
      <c r="AA1810" s="1022"/>
      <c r="AB1810" s="1022"/>
    </row>
    <row r="1811" spans="25:28" x14ac:dyDescent="0.2">
      <c r="Y1811" s="1022"/>
      <c r="AA1811" s="1022"/>
      <c r="AB1811" s="1022"/>
    </row>
    <row r="1812" spans="25:28" x14ac:dyDescent="0.2">
      <c r="Y1812" s="1022"/>
      <c r="AA1812" s="1022"/>
      <c r="AB1812" s="1022"/>
    </row>
    <row r="1813" spans="25:28" x14ac:dyDescent="0.2">
      <c r="Y1813" s="1022"/>
      <c r="AA1813" s="1022"/>
      <c r="AB1813" s="1022"/>
    </row>
    <row r="1814" spans="25:28" x14ac:dyDescent="0.2">
      <c r="Y1814" s="1022"/>
      <c r="AA1814" s="1022"/>
      <c r="AB1814" s="1022"/>
    </row>
    <row r="1815" spans="25:28" x14ac:dyDescent="0.2">
      <c r="Y1815" s="1022"/>
      <c r="AA1815" s="1022"/>
      <c r="AB1815" s="1022"/>
    </row>
    <row r="1816" spans="25:28" x14ac:dyDescent="0.2">
      <c r="Y1816" s="1022"/>
      <c r="AA1816" s="1022"/>
      <c r="AB1816" s="1022"/>
    </row>
    <row r="1817" spans="25:28" x14ac:dyDescent="0.2">
      <c r="Y1817" s="1022"/>
      <c r="AA1817" s="1022"/>
      <c r="AB1817" s="1022"/>
    </row>
    <row r="1818" spans="25:28" x14ac:dyDescent="0.2">
      <c r="Y1818" s="1022"/>
      <c r="AA1818" s="1022"/>
      <c r="AB1818" s="1022"/>
    </row>
    <row r="1819" spans="25:28" x14ac:dyDescent="0.2">
      <c r="Y1819" s="1022"/>
      <c r="AA1819" s="1022"/>
      <c r="AB1819" s="1022"/>
    </row>
    <row r="1820" spans="25:28" x14ac:dyDescent="0.2">
      <c r="Y1820" s="1022"/>
      <c r="AA1820" s="1022"/>
      <c r="AB1820" s="1022"/>
    </row>
    <row r="1821" spans="25:28" x14ac:dyDescent="0.2">
      <c r="Y1821" s="1022"/>
      <c r="AA1821" s="1022"/>
      <c r="AB1821" s="1022"/>
    </row>
    <row r="1822" spans="25:28" x14ac:dyDescent="0.2">
      <c r="Y1822" s="1022"/>
      <c r="AA1822" s="1022"/>
      <c r="AB1822" s="1022"/>
    </row>
    <row r="1823" spans="25:28" x14ac:dyDescent="0.2">
      <c r="Y1823" s="1022"/>
      <c r="AA1823" s="1022"/>
      <c r="AB1823" s="1022"/>
    </row>
    <row r="1824" spans="25:28" x14ac:dyDescent="0.2">
      <c r="Y1824" s="1022"/>
      <c r="AA1824" s="1022"/>
      <c r="AB1824" s="1022"/>
    </row>
    <row r="1825" spans="25:28" x14ac:dyDescent="0.2">
      <c r="Y1825" s="1022"/>
      <c r="AA1825" s="1022"/>
      <c r="AB1825" s="1022"/>
    </row>
    <row r="1826" spans="25:28" x14ac:dyDescent="0.2">
      <c r="Y1826" s="1022"/>
      <c r="AA1826" s="1022"/>
      <c r="AB1826" s="1022"/>
    </row>
    <row r="1827" spans="25:28" x14ac:dyDescent="0.2">
      <c r="Y1827" s="1022"/>
      <c r="AA1827" s="1022"/>
      <c r="AB1827" s="1022"/>
    </row>
    <row r="1828" spans="25:28" x14ac:dyDescent="0.2">
      <c r="Y1828" s="1022"/>
      <c r="AA1828" s="1022"/>
      <c r="AB1828" s="1022"/>
    </row>
    <row r="1829" spans="25:28" x14ac:dyDescent="0.2">
      <c r="Y1829" s="1022"/>
      <c r="AA1829" s="1022"/>
      <c r="AB1829" s="1022"/>
    </row>
    <row r="1830" spans="25:28" x14ac:dyDescent="0.2">
      <c r="Y1830" s="1022"/>
      <c r="AA1830" s="1022"/>
      <c r="AB1830" s="1022"/>
    </row>
    <row r="1831" spans="25:28" x14ac:dyDescent="0.2">
      <c r="Y1831" s="1022"/>
      <c r="AA1831" s="1022"/>
      <c r="AB1831" s="1022"/>
    </row>
    <row r="1832" spans="25:28" x14ac:dyDescent="0.2">
      <c r="Y1832" s="1022"/>
      <c r="AA1832" s="1022"/>
      <c r="AB1832" s="1022"/>
    </row>
    <row r="1833" spans="25:28" x14ac:dyDescent="0.2">
      <c r="Y1833" s="1022"/>
      <c r="AA1833" s="1022"/>
      <c r="AB1833" s="1022"/>
    </row>
    <row r="1834" spans="25:28" x14ac:dyDescent="0.2">
      <c r="Y1834" s="1022"/>
      <c r="AA1834" s="1022"/>
      <c r="AB1834" s="1022"/>
    </row>
    <row r="1835" spans="25:28" x14ac:dyDescent="0.2">
      <c r="Y1835" s="1022"/>
      <c r="AA1835" s="1022"/>
      <c r="AB1835" s="1022"/>
    </row>
    <row r="1836" spans="25:28" x14ac:dyDescent="0.2">
      <c r="Y1836" s="1022"/>
      <c r="AA1836" s="1022"/>
      <c r="AB1836" s="1022"/>
    </row>
    <row r="1837" spans="25:28" x14ac:dyDescent="0.2">
      <c r="Y1837" s="1022"/>
      <c r="AA1837" s="1022"/>
      <c r="AB1837" s="1022"/>
    </row>
    <row r="1838" spans="25:28" x14ac:dyDescent="0.2">
      <c r="Y1838" s="1022"/>
      <c r="AA1838" s="1022"/>
      <c r="AB1838" s="1022"/>
    </row>
    <row r="1839" spans="25:28" x14ac:dyDescent="0.2">
      <c r="Y1839" s="1022"/>
      <c r="AA1839" s="1022"/>
      <c r="AB1839" s="1022"/>
    </row>
    <row r="1840" spans="25:28" x14ac:dyDescent="0.2">
      <c r="Y1840" s="1022"/>
      <c r="AA1840" s="1022"/>
      <c r="AB1840" s="1022"/>
    </row>
    <row r="1841" spans="25:28" x14ac:dyDescent="0.2">
      <c r="Y1841" s="1022"/>
      <c r="AA1841" s="1022"/>
      <c r="AB1841" s="1022"/>
    </row>
    <row r="1842" spans="25:28" x14ac:dyDescent="0.2">
      <c r="Y1842" s="1022"/>
      <c r="AA1842" s="1022"/>
      <c r="AB1842" s="1022"/>
    </row>
    <row r="1843" spans="25:28" x14ac:dyDescent="0.2">
      <c r="Y1843" s="1022"/>
      <c r="AA1843" s="1022"/>
      <c r="AB1843" s="1022"/>
    </row>
    <row r="1844" spans="25:28" x14ac:dyDescent="0.2">
      <c r="Y1844" s="1022"/>
      <c r="AA1844" s="1022"/>
      <c r="AB1844" s="1022"/>
    </row>
    <row r="1845" spans="25:28" x14ac:dyDescent="0.2">
      <c r="Y1845" s="1022"/>
      <c r="AA1845" s="1022"/>
      <c r="AB1845" s="1022"/>
    </row>
    <row r="1846" spans="25:28" x14ac:dyDescent="0.2">
      <c r="Y1846" s="1022"/>
      <c r="AA1846" s="1022"/>
      <c r="AB1846" s="1022"/>
    </row>
    <row r="1847" spans="25:28" x14ac:dyDescent="0.2">
      <c r="Y1847" s="1022"/>
      <c r="AA1847" s="1022"/>
      <c r="AB1847" s="1022"/>
    </row>
    <row r="1848" spans="25:28" x14ac:dyDescent="0.2">
      <c r="Y1848" s="1022"/>
      <c r="AA1848" s="1022"/>
      <c r="AB1848" s="1022"/>
    </row>
    <row r="1849" spans="25:28" x14ac:dyDescent="0.2">
      <c r="Y1849" s="1022"/>
      <c r="AA1849" s="1022"/>
      <c r="AB1849" s="1022"/>
    </row>
    <row r="1850" spans="25:28" x14ac:dyDescent="0.2">
      <c r="Y1850" s="1022"/>
      <c r="AA1850" s="1022"/>
      <c r="AB1850" s="1022"/>
    </row>
    <row r="1851" spans="25:28" x14ac:dyDescent="0.2">
      <c r="Y1851" s="1022"/>
      <c r="AA1851" s="1022"/>
      <c r="AB1851" s="1022"/>
    </row>
    <row r="1852" spans="25:28" x14ac:dyDescent="0.2">
      <c r="Y1852" s="1022"/>
      <c r="AA1852" s="1022"/>
      <c r="AB1852" s="1022"/>
    </row>
    <row r="1853" spans="25:28" x14ac:dyDescent="0.2">
      <c r="Y1853" s="1022"/>
      <c r="AA1853" s="1022"/>
      <c r="AB1853" s="1022"/>
    </row>
    <row r="1854" spans="25:28" x14ac:dyDescent="0.2">
      <c r="Y1854" s="1022"/>
      <c r="AA1854" s="1022"/>
      <c r="AB1854" s="1022"/>
    </row>
    <row r="1855" spans="25:28" x14ac:dyDescent="0.2">
      <c r="Y1855" s="1022"/>
      <c r="AA1855" s="1022"/>
      <c r="AB1855" s="1022"/>
    </row>
    <row r="1856" spans="25:28" x14ac:dyDescent="0.2">
      <c r="Y1856" s="1022"/>
      <c r="AA1856" s="1022"/>
      <c r="AB1856" s="1022"/>
    </row>
    <row r="1857" spans="25:28" x14ac:dyDescent="0.2">
      <c r="Y1857" s="1022"/>
      <c r="AA1857" s="1022"/>
      <c r="AB1857" s="1022"/>
    </row>
    <row r="1858" spans="25:28" x14ac:dyDescent="0.2">
      <c r="Y1858" s="1022"/>
      <c r="AA1858" s="1022"/>
      <c r="AB1858" s="1022"/>
    </row>
    <row r="1859" spans="25:28" x14ac:dyDescent="0.2">
      <c r="Y1859" s="1022"/>
      <c r="AA1859" s="1022"/>
      <c r="AB1859" s="1022"/>
    </row>
    <row r="1860" spans="25:28" x14ac:dyDescent="0.2">
      <c r="Y1860" s="1022"/>
      <c r="AA1860" s="1022"/>
      <c r="AB1860" s="1022"/>
    </row>
    <row r="1861" spans="25:28" x14ac:dyDescent="0.2">
      <c r="Y1861" s="1022"/>
      <c r="AA1861" s="1022"/>
      <c r="AB1861" s="1022"/>
    </row>
    <row r="1862" spans="25:28" x14ac:dyDescent="0.2">
      <c r="Y1862" s="1022"/>
      <c r="AA1862" s="1022"/>
      <c r="AB1862" s="1022"/>
    </row>
    <row r="1863" spans="25:28" x14ac:dyDescent="0.2">
      <c r="Y1863" s="1022"/>
      <c r="AA1863" s="1022"/>
      <c r="AB1863" s="1022"/>
    </row>
    <row r="1864" spans="25:28" x14ac:dyDescent="0.2">
      <c r="Y1864" s="1022"/>
      <c r="AA1864" s="1022"/>
      <c r="AB1864" s="1022"/>
    </row>
    <row r="1865" spans="25:28" x14ac:dyDescent="0.2">
      <c r="Y1865" s="1022"/>
      <c r="AA1865" s="1022"/>
      <c r="AB1865" s="1022"/>
    </row>
    <row r="1866" spans="25:28" x14ac:dyDescent="0.2">
      <c r="Y1866" s="1022"/>
      <c r="AA1866" s="1022"/>
      <c r="AB1866" s="1022"/>
    </row>
    <row r="1867" spans="25:28" x14ac:dyDescent="0.2">
      <c r="Y1867" s="1022"/>
      <c r="AA1867" s="1022"/>
      <c r="AB1867" s="1022"/>
    </row>
    <row r="1868" spans="25:28" x14ac:dyDescent="0.2">
      <c r="Y1868" s="1022"/>
      <c r="AA1868" s="1022"/>
      <c r="AB1868" s="1022"/>
    </row>
    <row r="1869" spans="25:28" x14ac:dyDescent="0.2">
      <c r="Y1869" s="1022"/>
      <c r="AA1869" s="1022"/>
      <c r="AB1869" s="1022"/>
    </row>
    <row r="1870" spans="25:28" x14ac:dyDescent="0.2">
      <c r="Y1870" s="1022"/>
      <c r="AA1870" s="1022"/>
      <c r="AB1870" s="1022"/>
    </row>
    <row r="1871" spans="25:28" x14ac:dyDescent="0.2">
      <c r="Y1871" s="1022"/>
      <c r="AA1871" s="1022"/>
      <c r="AB1871" s="1022"/>
    </row>
    <row r="1872" spans="25:28" x14ac:dyDescent="0.2">
      <c r="Y1872" s="1022"/>
      <c r="AA1872" s="1022"/>
      <c r="AB1872" s="1022"/>
    </row>
    <row r="1873" spans="25:28" x14ac:dyDescent="0.2">
      <c r="Y1873" s="1022"/>
      <c r="AA1873" s="1022"/>
      <c r="AB1873" s="1022"/>
    </row>
    <row r="1874" spans="25:28" x14ac:dyDescent="0.2">
      <c r="Y1874" s="1022"/>
      <c r="AA1874" s="1022"/>
      <c r="AB1874" s="1022"/>
    </row>
    <row r="1875" spans="25:28" x14ac:dyDescent="0.2">
      <c r="Y1875" s="1022"/>
      <c r="AA1875" s="1022"/>
      <c r="AB1875" s="1022"/>
    </row>
    <row r="1876" spans="25:28" x14ac:dyDescent="0.2">
      <c r="Y1876" s="1022"/>
      <c r="AA1876" s="1022"/>
      <c r="AB1876" s="1022"/>
    </row>
    <row r="1877" spans="25:28" x14ac:dyDescent="0.2">
      <c r="Y1877" s="1022"/>
      <c r="AA1877" s="1022"/>
      <c r="AB1877" s="1022"/>
    </row>
    <row r="1878" spans="25:28" x14ac:dyDescent="0.2">
      <c r="Y1878" s="1022"/>
      <c r="AA1878" s="1022"/>
      <c r="AB1878" s="1022"/>
    </row>
    <row r="1879" spans="25:28" x14ac:dyDescent="0.2">
      <c r="Y1879" s="1022"/>
      <c r="AA1879" s="1022"/>
      <c r="AB1879" s="1022"/>
    </row>
    <row r="1880" spans="25:28" x14ac:dyDescent="0.2">
      <c r="Y1880" s="1022"/>
      <c r="AA1880" s="1022"/>
      <c r="AB1880" s="1022"/>
    </row>
    <row r="1881" spans="25:28" x14ac:dyDescent="0.2">
      <c r="Y1881" s="1022"/>
      <c r="AA1881" s="1022"/>
      <c r="AB1881" s="1022"/>
    </row>
    <row r="1882" spans="25:28" x14ac:dyDescent="0.2">
      <c r="Y1882" s="1022"/>
      <c r="AA1882" s="1022"/>
      <c r="AB1882" s="1022"/>
    </row>
    <row r="1883" spans="25:28" x14ac:dyDescent="0.2">
      <c r="Y1883" s="1022"/>
      <c r="AA1883" s="1022"/>
      <c r="AB1883" s="1022"/>
    </row>
    <row r="1884" spans="25:28" x14ac:dyDescent="0.2">
      <c r="Y1884" s="1022"/>
      <c r="AA1884" s="1022"/>
      <c r="AB1884" s="1022"/>
    </row>
    <row r="1885" spans="25:28" x14ac:dyDescent="0.2">
      <c r="Y1885" s="1022"/>
      <c r="AA1885" s="1022"/>
      <c r="AB1885" s="1022"/>
    </row>
    <row r="1886" spans="25:28" x14ac:dyDescent="0.2">
      <c r="Y1886" s="1022"/>
      <c r="AA1886" s="1022"/>
      <c r="AB1886" s="1022"/>
    </row>
    <row r="1887" spans="25:28" x14ac:dyDescent="0.2">
      <c r="Y1887" s="1022"/>
      <c r="AA1887" s="1022"/>
      <c r="AB1887" s="1022"/>
    </row>
    <row r="1888" spans="25:28" x14ac:dyDescent="0.2">
      <c r="Y1888" s="1022"/>
      <c r="AA1888" s="1022"/>
      <c r="AB1888" s="1022"/>
    </row>
    <row r="1889" spans="25:28" x14ac:dyDescent="0.2">
      <c r="Y1889" s="1022"/>
      <c r="AA1889" s="1022"/>
      <c r="AB1889" s="1022"/>
    </row>
    <row r="1890" spans="25:28" x14ac:dyDescent="0.2">
      <c r="Y1890" s="1022"/>
      <c r="AA1890" s="1022"/>
      <c r="AB1890" s="1022"/>
    </row>
    <row r="1891" spans="25:28" x14ac:dyDescent="0.2">
      <c r="Y1891" s="1022"/>
      <c r="AA1891" s="1022"/>
      <c r="AB1891" s="1022"/>
    </row>
    <row r="1892" spans="25:28" x14ac:dyDescent="0.2">
      <c r="Y1892" s="1022"/>
      <c r="AA1892" s="1022"/>
      <c r="AB1892" s="1022"/>
    </row>
    <row r="1893" spans="25:28" x14ac:dyDescent="0.2">
      <c r="Y1893" s="1022"/>
      <c r="AA1893" s="1022"/>
      <c r="AB1893" s="1022"/>
    </row>
    <row r="1894" spans="25:28" x14ac:dyDescent="0.2">
      <c r="Y1894" s="1022"/>
      <c r="AA1894" s="1022"/>
      <c r="AB1894" s="1022"/>
    </row>
    <row r="1895" spans="25:28" x14ac:dyDescent="0.2">
      <c r="Y1895" s="1022"/>
      <c r="AA1895" s="1022"/>
      <c r="AB1895" s="1022"/>
    </row>
    <row r="1896" spans="25:28" x14ac:dyDescent="0.2">
      <c r="Y1896" s="1022"/>
      <c r="AA1896" s="1022"/>
      <c r="AB1896" s="1022"/>
    </row>
    <row r="1897" spans="25:28" x14ac:dyDescent="0.2">
      <c r="Y1897" s="1022"/>
      <c r="AA1897" s="1022"/>
      <c r="AB1897" s="1022"/>
    </row>
    <row r="1898" spans="25:28" x14ac:dyDescent="0.2">
      <c r="Y1898" s="1022"/>
      <c r="AA1898" s="1022"/>
      <c r="AB1898" s="1022"/>
    </row>
    <row r="1899" spans="25:28" x14ac:dyDescent="0.2">
      <c r="Y1899" s="1022"/>
      <c r="AA1899" s="1022"/>
      <c r="AB1899" s="1022"/>
    </row>
    <row r="1900" spans="25:28" x14ac:dyDescent="0.2">
      <c r="Y1900" s="1022"/>
      <c r="AA1900" s="1022"/>
      <c r="AB1900" s="1022"/>
    </row>
    <row r="1901" spans="25:28" x14ac:dyDescent="0.2">
      <c r="Y1901" s="1022"/>
      <c r="AA1901" s="1022"/>
      <c r="AB1901" s="1022"/>
    </row>
    <row r="1902" spans="25:28" x14ac:dyDescent="0.2">
      <c r="Y1902" s="1022"/>
      <c r="AA1902" s="1022"/>
      <c r="AB1902" s="1022"/>
    </row>
    <row r="1903" spans="25:28" x14ac:dyDescent="0.2">
      <c r="Y1903" s="1022"/>
      <c r="AA1903" s="1022"/>
      <c r="AB1903" s="1022"/>
    </row>
    <row r="1904" spans="25:28" x14ac:dyDescent="0.2">
      <c r="Y1904" s="1022"/>
      <c r="AA1904" s="1022"/>
      <c r="AB1904" s="1022"/>
    </row>
    <row r="1905" spans="25:28" x14ac:dyDescent="0.2">
      <c r="Y1905" s="1022"/>
      <c r="AA1905" s="1022"/>
      <c r="AB1905" s="1022"/>
    </row>
    <row r="1906" spans="25:28" x14ac:dyDescent="0.2">
      <c r="Y1906" s="1022"/>
      <c r="AA1906" s="1022"/>
      <c r="AB1906" s="1022"/>
    </row>
    <row r="1907" spans="25:28" x14ac:dyDescent="0.2">
      <c r="Y1907" s="1022"/>
      <c r="AA1907" s="1022"/>
      <c r="AB1907" s="1022"/>
    </row>
    <row r="1908" spans="25:28" x14ac:dyDescent="0.2">
      <c r="Y1908" s="1022"/>
      <c r="AA1908" s="1022"/>
      <c r="AB1908" s="1022"/>
    </row>
    <row r="1909" spans="25:28" x14ac:dyDescent="0.2">
      <c r="Y1909" s="1022"/>
      <c r="AA1909" s="1022"/>
      <c r="AB1909" s="1022"/>
    </row>
    <row r="1910" spans="25:28" x14ac:dyDescent="0.2">
      <c r="Y1910" s="1022"/>
      <c r="AA1910" s="1022"/>
      <c r="AB1910" s="1022"/>
    </row>
    <row r="1911" spans="25:28" x14ac:dyDescent="0.2">
      <c r="Y1911" s="1022"/>
      <c r="AA1911" s="1022"/>
      <c r="AB1911" s="1022"/>
    </row>
    <row r="1912" spans="25:28" x14ac:dyDescent="0.2">
      <c r="Y1912" s="1022"/>
      <c r="AA1912" s="1022"/>
      <c r="AB1912" s="1022"/>
    </row>
    <row r="1913" spans="25:28" x14ac:dyDescent="0.2">
      <c r="Y1913" s="1022"/>
      <c r="AA1913" s="1022"/>
      <c r="AB1913" s="1022"/>
    </row>
    <row r="1914" spans="25:28" x14ac:dyDescent="0.2">
      <c r="Y1914" s="1022"/>
      <c r="AA1914" s="1022"/>
      <c r="AB1914" s="1022"/>
    </row>
    <row r="1915" spans="25:28" x14ac:dyDescent="0.2">
      <c r="Y1915" s="1022"/>
      <c r="AA1915" s="1022"/>
      <c r="AB1915" s="1022"/>
    </row>
    <row r="1916" spans="25:28" x14ac:dyDescent="0.2">
      <c r="Y1916" s="1022"/>
      <c r="AA1916" s="1022"/>
      <c r="AB1916" s="1022"/>
    </row>
    <row r="1917" spans="25:28" x14ac:dyDescent="0.2">
      <c r="Y1917" s="1022"/>
      <c r="AA1917" s="1022"/>
      <c r="AB1917" s="1022"/>
    </row>
    <row r="1918" spans="25:28" x14ac:dyDescent="0.2">
      <c r="Y1918" s="1022"/>
      <c r="AA1918" s="1022"/>
      <c r="AB1918" s="1022"/>
    </row>
    <row r="1919" spans="25:28" x14ac:dyDescent="0.2">
      <c r="Y1919" s="1022"/>
      <c r="AA1919" s="1022"/>
      <c r="AB1919" s="1022"/>
    </row>
    <row r="1920" spans="25:28" x14ac:dyDescent="0.2">
      <c r="Y1920" s="1022"/>
      <c r="AA1920" s="1022"/>
      <c r="AB1920" s="1022"/>
    </row>
    <row r="1921" spans="25:28" x14ac:dyDescent="0.2">
      <c r="Y1921" s="1022"/>
      <c r="AA1921" s="1022"/>
      <c r="AB1921" s="1022"/>
    </row>
    <row r="1922" spans="25:28" x14ac:dyDescent="0.2">
      <c r="Y1922" s="1022"/>
      <c r="AA1922" s="1022"/>
      <c r="AB1922" s="1022"/>
    </row>
    <row r="1923" spans="25:28" x14ac:dyDescent="0.2">
      <c r="Y1923" s="1022"/>
      <c r="AA1923" s="1022"/>
      <c r="AB1923" s="1022"/>
    </row>
    <row r="1924" spans="25:28" x14ac:dyDescent="0.2">
      <c r="Y1924" s="1022"/>
      <c r="AA1924" s="1022"/>
      <c r="AB1924" s="1022"/>
    </row>
    <row r="1925" spans="25:28" x14ac:dyDescent="0.2">
      <c r="Y1925" s="1022"/>
      <c r="AA1925" s="1022"/>
      <c r="AB1925" s="1022"/>
    </row>
    <row r="1926" spans="25:28" x14ac:dyDescent="0.2">
      <c r="Y1926" s="1022"/>
      <c r="AA1926" s="1022"/>
      <c r="AB1926" s="1022"/>
    </row>
    <row r="1927" spans="25:28" x14ac:dyDescent="0.2">
      <c r="Y1927" s="1022"/>
      <c r="AA1927" s="1022"/>
      <c r="AB1927" s="1022"/>
    </row>
    <row r="1928" spans="25:28" x14ac:dyDescent="0.2">
      <c r="Y1928" s="1022"/>
      <c r="AA1928" s="1022"/>
      <c r="AB1928" s="1022"/>
    </row>
    <row r="1929" spans="25:28" x14ac:dyDescent="0.2">
      <c r="Y1929" s="1022"/>
      <c r="AA1929" s="1022"/>
      <c r="AB1929" s="1022"/>
    </row>
    <row r="1930" spans="25:28" x14ac:dyDescent="0.2">
      <c r="Y1930" s="1022"/>
      <c r="AA1930" s="1022"/>
      <c r="AB1930" s="1022"/>
    </row>
    <row r="1931" spans="25:28" x14ac:dyDescent="0.2">
      <c r="Y1931" s="1022"/>
      <c r="AA1931" s="1022"/>
      <c r="AB1931" s="1022"/>
    </row>
    <row r="1932" spans="25:28" x14ac:dyDescent="0.2">
      <c r="Y1932" s="1022"/>
      <c r="AA1932" s="1022"/>
      <c r="AB1932" s="1022"/>
    </row>
    <row r="1933" spans="25:28" x14ac:dyDescent="0.2">
      <c r="Y1933" s="1022"/>
      <c r="AA1933" s="1022"/>
      <c r="AB1933" s="1022"/>
    </row>
    <row r="1934" spans="25:28" x14ac:dyDescent="0.2">
      <c r="Y1934" s="1022"/>
      <c r="AA1934" s="1022"/>
      <c r="AB1934" s="1022"/>
    </row>
    <row r="1935" spans="25:28" x14ac:dyDescent="0.2">
      <c r="Y1935" s="1022"/>
      <c r="AA1935" s="1022"/>
      <c r="AB1935" s="1022"/>
    </row>
    <row r="1936" spans="25:28" x14ac:dyDescent="0.2">
      <c r="Y1936" s="1022"/>
      <c r="AA1936" s="1022"/>
      <c r="AB1936" s="1022"/>
    </row>
    <row r="1937" spans="25:28" x14ac:dyDescent="0.2">
      <c r="Y1937" s="1022"/>
      <c r="AA1937" s="1022"/>
      <c r="AB1937" s="1022"/>
    </row>
    <row r="1938" spans="25:28" x14ac:dyDescent="0.2">
      <c r="Y1938" s="1022"/>
      <c r="AA1938" s="1022"/>
      <c r="AB1938" s="1022"/>
    </row>
    <row r="1939" spans="25:28" x14ac:dyDescent="0.2">
      <c r="Y1939" s="1022"/>
      <c r="AA1939" s="1022"/>
      <c r="AB1939" s="1022"/>
    </row>
    <row r="1940" spans="25:28" x14ac:dyDescent="0.2">
      <c r="Y1940" s="1022"/>
      <c r="AA1940" s="1022"/>
      <c r="AB1940" s="1022"/>
    </row>
    <row r="1941" spans="25:28" x14ac:dyDescent="0.2">
      <c r="Y1941" s="1022"/>
      <c r="AA1941" s="1022"/>
      <c r="AB1941" s="1022"/>
    </row>
    <row r="1942" spans="25:28" x14ac:dyDescent="0.2">
      <c r="Y1942" s="1022"/>
      <c r="AA1942" s="1022"/>
      <c r="AB1942" s="1022"/>
    </row>
    <row r="1943" spans="25:28" x14ac:dyDescent="0.2">
      <c r="Y1943" s="1022"/>
      <c r="AA1943" s="1022"/>
      <c r="AB1943" s="1022"/>
    </row>
    <row r="1944" spans="25:28" x14ac:dyDescent="0.2">
      <c r="Y1944" s="1022"/>
      <c r="AA1944" s="1022"/>
      <c r="AB1944" s="1022"/>
    </row>
    <row r="1945" spans="25:28" x14ac:dyDescent="0.2">
      <c r="Y1945" s="1022"/>
      <c r="AA1945" s="1022"/>
      <c r="AB1945" s="1022"/>
    </row>
    <row r="1946" spans="25:28" x14ac:dyDescent="0.2">
      <c r="Y1946" s="1022"/>
      <c r="AA1946" s="1022"/>
      <c r="AB1946" s="1022"/>
    </row>
    <row r="1947" spans="25:28" x14ac:dyDescent="0.2">
      <c r="Y1947" s="1022"/>
      <c r="AA1947" s="1022"/>
      <c r="AB1947" s="1022"/>
    </row>
    <row r="1948" spans="25:28" x14ac:dyDescent="0.2">
      <c r="Y1948" s="1022"/>
      <c r="AA1948" s="1022"/>
      <c r="AB1948" s="1022"/>
    </row>
    <row r="1949" spans="25:28" x14ac:dyDescent="0.2">
      <c r="Y1949" s="1022"/>
      <c r="AA1949" s="1022"/>
      <c r="AB1949" s="1022"/>
    </row>
    <row r="1950" spans="25:28" x14ac:dyDescent="0.2">
      <c r="Y1950" s="1022"/>
      <c r="AA1950" s="1022"/>
      <c r="AB1950" s="1022"/>
    </row>
    <row r="1951" spans="25:28" x14ac:dyDescent="0.2">
      <c r="Y1951" s="1022"/>
      <c r="AA1951" s="1022"/>
      <c r="AB1951" s="1022"/>
    </row>
    <row r="1952" spans="25:28" x14ac:dyDescent="0.2">
      <c r="Y1952" s="1022"/>
      <c r="AA1952" s="1022"/>
      <c r="AB1952" s="1022"/>
    </row>
    <row r="1953" spans="25:28" x14ac:dyDescent="0.2">
      <c r="Y1953" s="1022"/>
      <c r="AA1953" s="1022"/>
      <c r="AB1953" s="1022"/>
    </row>
    <row r="1954" spans="25:28" x14ac:dyDescent="0.2">
      <c r="Y1954" s="1022"/>
      <c r="AA1954" s="1022"/>
      <c r="AB1954" s="1022"/>
    </row>
    <row r="1955" spans="25:28" x14ac:dyDescent="0.2">
      <c r="Y1955" s="1022"/>
      <c r="AA1955" s="1022"/>
      <c r="AB1955" s="1022"/>
    </row>
    <row r="1956" spans="25:28" x14ac:dyDescent="0.2">
      <c r="Y1956" s="1022"/>
      <c r="AA1956" s="1022"/>
      <c r="AB1956" s="1022"/>
    </row>
    <row r="1957" spans="25:28" x14ac:dyDescent="0.2">
      <c r="Y1957" s="1022"/>
      <c r="AA1957" s="1022"/>
      <c r="AB1957" s="1022"/>
    </row>
    <row r="1958" spans="25:28" x14ac:dyDescent="0.2">
      <c r="Y1958" s="1022"/>
      <c r="AA1958" s="1022"/>
      <c r="AB1958" s="1022"/>
    </row>
    <row r="1959" spans="25:28" x14ac:dyDescent="0.2">
      <c r="Y1959" s="1022"/>
      <c r="AA1959" s="1022"/>
      <c r="AB1959" s="1022"/>
    </row>
    <row r="1960" spans="25:28" x14ac:dyDescent="0.2">
      <c r="Y1960" s="1022"/>
      <c r="AA1960" s="1022"/>
      <c r="AB1960" s="1022"/>
    </row>
    <row r="1961" spans="25:28" x14ac:dyDescent="0.2">
      <c r="Y1961" s="1022"/>
      <c r="AA1961" s="1022"/>
      <c r="AB1961" s="1022"/>
    </row>
    <row r="1962" spans="25:28" x14ac:dyDescent="0.2">
      <c r="Y1962" s="1022"/>
      <c r="AA1962" s="1022"/>
      <c r="AB1962" s="1022"/>
    </row>
    <row r="1963" spans="25:28" x14ac:dyDescent="0.2">
      <c r="Y1963" s="1022"/>
      <c r="AA1963" s="1022"/>
      <c r="AB1963" s="1022"/>
    </row>
    <row r="1964" spans="25:28" x14ac:dyDescent="0.2">
      <c r="Y1964" s="1022"/>
      <c r="AA1964" s="1022"/>
      <c r="AB1964" s="1022"/>
    </row>
    <row r="1965" spans="25:28" x14ac:dyDescent="0.2">
      <c r="Y1965" s="1022"/>
      <c r="AA1965" s="1022"/>
      <c r="AB1965" s="1022"/>
    </row>
    <row r="1966" spans="25:28" x14ac:dyDescent="0.2">
      <c r="Y1966" s="1022"/>
      <c r="AA1966" s="1022"/>
      <c r="AB1966" s="1022"/>
    </row>
    <row r="1967" spans="25:28" x14ac:dyDescent="0.2">
      <c r="Y1967" s="1022"/>
      <c r="AA1967" s="1022"/>
      <c r="AB1967" s="1022"/>
    </row>
    <row r="1968" spans="25:28" x14ac:dyDescent="0.2">
      <c r="Y1968" s="1022"/>
      <c r="AA1968" s="1022"/>
      <c r="AB1968" s="1022"/>
    </row>
    <row r="1969" spans="25:28" x14ac:dyDescent="0.2">
      <c r="Y1969" s="1022"/>
      <c r="AA1969" s="1022"/>
      <c r="AB1969" s="1022"/>
    </row>
    <row r="1970" spans="25:28" x14ac:dyDescent="0.2">
      <c r="Y1970" s="1022"/>
      <c r="AA1970" s="1022"/>
      <c r="AB1970" s="1022"/>
    </row>
    <row r="1971" spans="25:28" x14ac:dyDescent="0.2">
      <c r="Y1971" s="1022"/>
      <c r="AA1971" s="1022"/>
      <c r="AB1971" s="1022"/>
    </row>
    <row r="1972" spans="25:28" x14ac:dyDescent="0.2">
      <c r="Y1972" s="1022"/>
      <c r="AA1972" s="1022"/>
      <c r="AB1972" s="1022"/>
    </row>
    <row r="1973" spans="25:28" x14ac:dyDescent="0.2">
      <c r="Y1973" s="1022"/>
      <c r="AA1973" s="1022"/>
      <c r="AB1973" s="1022"/>
    </row>
    <row r="1974" spans="25:28" x14ac:dyDescent="0.2">
      <c r="Y1974" s="1022"/>
      <c r="AA1974" s="1022"/>
      <c r="AB1974" s="1022"/>
    </row>
    <row r="1975" spans="25:28" x14ac:dyDescent="0.2">
      <c r="Y1975" s="1022"/>
      <c r="AA1975" s="1022"/>
      <c r="AB1975" s="1022"/>
    </row>
    <row r="1976" spans="25:28" x14ac:dyDescent="0.2">
      <c r="Y1976" s="1022"/>
      <c r="AA1976" s="1022"/>
      <c r="AB1976" s="1022"/>
    </row>
    <row r="1977" spans="25:28" x14ac:dyDescent="0.2">
      <c r="Y1977" s="1022"/>
      <c r="AA1977" s="1022"/>
      <c r="AB1977" s="1022"/>
    </row>
    <row r="1978" spans="25:28" x14ac:dyDescent="0.2">
      <c r="Y1978" s="1022"/>
      <c r="AA1978" s="1022"/>
      <c r="AB1978" s="1022"/>
    </row>
    <row r="1979" spans="25:28" x14ac:dyDescent="0.2">
      <c r="Y1979" s="1022"/>
      <c r="AA1979" s="1022"/>
      <c r="AB1979" s="1022"/>
    </row>
    <row r="1980" spans="25:28" x14ac:dyDescent="0.2">
      <c r="Y1980" s="1022"/>
      <c r="AA1980" s="1022"/>
      <c r="AB1980" s="1022"/>
    </row>
    <row r="1981" spans="25:28" x14ac:dyDescent="0.2">
      <c r="Y1981" s="1022"/>
      <c r="AA1981" s="1022"/>
      <c r="AB1981" s="1022"/>
    </row>
    <row r="1982" spans="25:28" x14ac:dyDescent="0.2">
      <c r="Y1982" s="1022"/>
      <c r="AA1982" s="1022"/>
      <c r="AB1982" s="1022"/>
    </row>
    <row r="1983" spans="25:28" x14ac:dyDescent="0.2">
      <c r="Y1983" s="1022"/>
      <c r="AA1983" s="1022"/>
      <c r="AB1983" s="1022"/>
    </row>
    <row r="1984" spans="25:28" x14ac:dyDescent="0.2">
      <c r="Y1984" s="1022"/>
      <c r="AA1984" s="1022"/>
      <c r="AB1984" s="1022"/>
    </row>
    <row r="1985" spans="25:28" x14ac:dyDescent="0.2">
      <c r="Y1985" s="1022"/>
      <c r="AA1985" s="1022"/>
      <c r="AB1985" s="1022"/>
    </row>
    <row r="1986" spans="25:28" x14ac:dyDescent="0.2">
      <c r="Y1986" s="1022"/>
      <c r="AA1986" s="1022"/>
      <c r="AB1986" s="1022"/>
    </row>
    <row r="1987" spans="25:28" x14ac:dyDescent="0.2">
      <c r="Y1987" s="1022"/>
      <c r="AA1987" s="1022"/>
      <c r="AB1987" s="1022"/>
    </row>
    <row r="1988" spans="25:28" x14ac:dyDescent="0.2">
      <c r="Y1988" s="1022"/>
      <c r="AA1988" s="1022"/>
      <c r="AB1988" s="1022"/>
    </row>
    <row r="1989" spans="25:28" x14ac:dyDescent="0.2">
      <c r="Y1989" s="1022"/>
      <c r="AA1989" s="1022"/>
      <c r="AB1989" s="1022"/>
    </row>
    <row r="1990" spans="25:28" x14ac:dyDescent="0.2">
      <c r="Y1990" s="1022"/>
      <c r="AA1990" s="1022"/>
      <c r="AB1990" s="1022"/>
    </row>
    <row r="1991" spans="25:28" x14ac:dyDescent="0.2">
      <c r="Y1991" s="1022"/>
      <c r="AA1991" s="1022"/>
      <c r="AB1991" s="1022"/>
    </row>
    <row r="1992" spans="25:28" x14ac:dyDescent="0.2">
      <c r="Y1992" s="1022"/>
      <c r="AA1992" s="1022"/>
      <c r="AB1992" s="1022"/>
    </row>
    <row r="1993" spans="25:28" x14ac:dyDescent="0.2">
      <c r="Y1993" s="1022"/>
      <c r="AA1993" s="1022"/>
      <c r="AB1993" s="1022"/>
    </row>
    <row r="1994" spans="25:28" x14ac:dyDescent="0.2">
      <c r="Y1994" s="1022"/>
      <c r="AA1994" s="1022"/>
      <c r="AB1994" s="1022"/>
    </row>
    <row r="1995" spans="25:28" x14ac:dyDescent="0.2">
      <c r="Y1995" s="1022"/>
      <c r="AA1995" s="1022"/>
      <c r="AB1995" s="1022"/>
    </row>
    <row r="1996" spans="25:28" x14ac:dyDescent="0.2">
      <c r="Y1996" s="1022"/>
      <c r="AA1996" s="1022"/>
      <c r="AB1996" s="1022"/>
    </row>
    <row r="1997" spans="25:28" x14ac:dyDescent="0.2">
      <c r="Y1997" s="1022"/>
      <c r="AA1997" s="1022"/>
      <c r="AB1997" s="1022"/>
    </row>
    <row r="1998" spans="25:28" x14ac:dyDescent="0.2">
      <c r="Y1998" s="1022"/>
      <c r="AA1998" s="1022"/>
      <c r="AB1998" s="1022"/>
    </row>
    <row r="1999" spans="25:28" x14ac:dyDescent="0.2">
      <c r="Y1999" s="1022"/>
      <c r="AA1999" s="1022"/>
      <c r="AB1999" s="1022"/>
    </row>
    <row r="2000" spans="25:28" x14ac:dyDescent="0.2">
      <c r="Y2000" s="1022"/>
      <c r="AA2000" s="1022"/>
      <c r="AB2000" s="1022"/>
    </row>
    <row r="2001" spans="25:28" x14ac:dyDescent="0.2">
      <c r="Y2001" s="1022"/>
      <c r="AA2001" s="1022"/>
      <c r="AB2001" s="1022"/>
    </row>
    <row r="2002" spans="25:28" x14ac:dyDescent="0.2">
      <c r="Y2002" s="1022"/>
      <c r="AA2002" s="1022"/>
      <c r="AB2002" s="1022"/>
    </row>
    <row r="2003" spans="25:28" x14ac:dyDescent="0.2">
      <c r="Y2003" s="1022"/>
      <c r="AA2003" s="1022"/>
      <c r="AB2003" s="1022"/>
    </row>
    <row r="2004" spans="25:28" x14ac:dyDescent="0.2">
      <c r="Y2004" s="1022"/>
      <c r="AA2004" s="1022"/>
      <c r="AB2004" s="1022"/>
    </row>
    <row r="2005" spans="25:28" x14ac:dyDescent="0.2">
      <c r="Y2005" s="1022"/>
      <c r="AA2005" s="1022"/>
      <c r="AB2005" s="1022"/>
    </row>
    <row r="2006" spans="25:28" x14ac:dyDescent="0.2">
      <c r="Y2006" s="1022"/>
      <c r="AA2006" s="1022"/>
      <c r="AB2006" s="1022"/>
    </row>
    <row r="2007" spans="25:28" x14ac:dyDescent="0.2">
      <c r="Y2007" s="1022"/>
      <c r="AA2007" s="1022"/>
      <c r="AB2007" s="1022"/>
    </row>
    <row r="2008" spans="25:28" x14ac:dyDescent="0.2">
      <c r="Y2008" s="1022"/>
      <c r="AA2008" s="1022"/>
      <c r="AB2008" s="1022"/>
    </row>
    <row r="2009" spans="25:28" x14ac:dyDescent="0.2">
      <c r="Y2009" s="1022"/>
      <c r="AA2009" s="1022"/>
      <c r="AB2009" s="1022"/>
    </row>
    <row r="2010" spans="25:28" x14ac:dyDescent="0.2">
      <c r="Y2010" s="1022"/>
      <c r="AA2010" s="1022"/>
      <c r="AB2010" s="1022"/>
    </row>
    <row r="2011" spans="25:28" x14ac:dyDescent="0.2">
      <c r="Y2011" s="1022"/>
      <c r="AA2011" s="1022"/>
      <c r="AB2011" s="1022"/>
    </row>
    <row r="2012" spans="25:28" x14ac:dyDescent="0.2">
      <c r="Y2012" s="1022"/>
      <c r="AA2012" s="1022"/>
      <c r="AB2012" s="1022"/>
    </row>
    <row r="2013" spans="25:28" x14ac:dyDescent="0.2">
      <c r="Y2013" s="1022"/>
      <c r="AA2013" s="1022"/>
      <c r="AB2013" s="1022"/>
    </row>
    <row r="2014" spans="25:28" x14ac:dyDescent="0.2">
      <c r="Y2014" s="1022"/>
      <c r="AA2014" s="1022"/>
      <c r="AB2014" s="1022"/>
    </row>
    <row r="2015" spans="25:28" x14ac:dyDescent="0.2">
      <c r="Y2015" s="1022"/>
      <c r="AA2015" s="1022"/>
      <c r="AB2015" s="1022"/>
    </row>
    <row r="2016" spans="25:28" x14ac:dyDescent="0.2">
      <c r="Y2016" s="1022"/>
      <c r="AA2016" s="1022"/>
      <c r="AB2016" s="1022"/>
    </row>
    <row r="2017" spans="25:28" x14ac:dyDescent="0.2">
      <c r="Y2017" s="1022"/>
      <c r="AA2017" s="1022"/>
      <c r="AB2017" s="1022"/>
    </row>
    <row r="2018" spans="25:28" x14ac:dyDescent="0.2">
      <c r="Y2018" s="1022"/>
      <c r="AA2018" s="1022"/>
      <c r="AB2018" s="1022"/>
    </row>
    <row r="2019" spans="25:28" x14ac:dyDescent="0.2">
      <c r="Y2019" s="1022"/>
      <c r="AA2019" s="1022"/>
      <c r="AB2019" s="1022"/>
    </row>
    <row r="2020" spans="25:28" x14ac:dyDescent="0.2">
      <c r="Y2020" s="1022"/>
      <c r="AA2020" s="1022"/>
      <c r="AB2020" s="1022"/>
    </row>
    <row r="2021" spans="25:28" x14ac:dyDescent="0.2">
      <c r="Y2021" s="1022"/>
      <c r="AA2021" s="1022"/>
      <c r="AB2021" s="1022"/>
    </row>
    <row r="2022" spans="25:28" x14ac:dyDescent="0.2">
      <c r="Y2022" s="1022"/>
      <c r="AA2022" s="1022"/>
      <c r="AB2022" s="1022"/>
    </row>
    <row r="2023" spans="25:28" x14ac:dyDescent="0.2">
      <c r="Y2023" s="1022"/>
      <c r="AA2023" s="1022"/>
      <c r="AB2023" s="1022"/>
    </row>
    <row r="2024" spans="25:28" x14ac:dyDescent="0.2">
      <c r="Y2024" s="1022"/>
      <c r="AA2024" s="1022"/>
      <c r="AB2024" s="1022"/>
    </row>
    <row r="2025" spans="25:28" x14ac:dyDescent="0.2">
      <c r="Y2025" s="1022"/>
      <c r="AA2025" s="1022"/>
      <c r="AB2025" s="1022"/>
    </row>
    <row r="2026" spans="25:28" x14ac:dyDescent="0.2">
      <c r="Y2026" s="1022"/>
      <c r="AA2026" s="1022"/>
      <c r="AB2026" s="1022"/>
    </row>
    <row r="2027" spans="25:28" x14ac:dyDescent="0.2">
      <c r="Y2027" s="1022"/>
      <c r="AA2027" s="1022"/>
      <c r="AB2027" s="1022"/>
    </row>
    <row r="2028" spans="25:28" x14ac:dyDescent="0.2">
      <c r="Y2028" s="1022"/>
      <c r="AA2028" s="1022"/>
      <c r="AB2028" s="1022"/>
    </row>
    <row r="2029" spans="25:28" x14ac:dyDescent="0.2">
      <c r="Y2029" s="1022"/>
      <c r="AA2029" s="1022"/>
      <c r="AB2029" s="1022"/>
    </row>
    <row r="2030" spans="25:28" x14ac:dyDescent="0.2">
      <c r="Y2030" s="1022"/>
      <c r="AA2030" s="1022"/>
      <c r="AB2030" s="1022"/>
    </row>
    <row r="2031" spans="25:28" x14ac:dyDescent="0.2">
      <c r="Y2031" s="1022"/>
      <c r="AA2031" s="1022"/>
      <c r="AB2031" s="1022"/>
    </row>
    <row r="2032" spans="25:28" x14ac:dyDescent="0.2">
      <c r="Y2032" s="1022"/>
      <c r="AA2032" s="1022"/>
      <c r="AB2032" s="1022"/>
    </row>
    <row r="2033" spans="25:28" x14ac:dyDescent="0.2">
      <c r="Y2033" s="1022"/>
      <c r="AA2033" s="1022"/>
      <c r="AB2033" s="1022"/>
    </row>
    <row r="2034" spans="25:28" x14ac:dyDescent="0.2">
      <c r="Y2034" s="1022"/>
      <c r="AA2034" s="1022"/>
      <c r="AB2034" s="1022"/>
    </row>
    <row r="2035" spans="25:28" x14ac:dyDescent="0.2">
      <c r="Y2035" s="1022"/>
      <c r="AA2035" s="1022"/>
      <c r="AB2035" s="1022"/>
    </row>
    <row r="2036" spans="25:28" x14ac:dyDescent="0.2">
      <c r="Y2036" s="1022"/>
      <c r="AA2036" s="1022"/>
      <c r="AB2036" s="1022"/>
    </row>
    <row r="2037" spans="25:28" x14ac:dyDescent="0.2">
      <c r="Y2037" s="1022"/>
      <c r="AA2037" s="1022"/>
      <c r="AB2037" s="1022"/>
    </row>
    <row r="2038" spans="25:28" x14ac:dyDescent="0.2">
      <c r="Y2038" s="1022"/>
      <c r="AA2038" s="1022"/>
      <c r="AB2038" s="1022"/>
    </row>
    <row r="2039" spans="25:28" x14ac:dyDescent="0.2">
      <c r="Y2039" s="1022"/>
      <c r="AA2039" s="1022"/>
      <c r="AB2039" s="1022"/>
    </row>
    <row r="2040" spans="25:28" x14ac:dyDescent="0.2">
      <c r="Y2040" s="1022"/>
      <c r="AA2040" s="1022"/>
      <c r="AB2040" s="1022"/>
    </row>
    <row r="2041" spans="25:28" x14ac:dyDescent="0.2">
      <c r="Y2041" s="1022"/>
      <c r="AA2041" s="1022"/>
      <c r="AB2041" s="1022"/>
    </row>
    <row r="2042" spans="25:28" x14ac:dyDescent="0.2">
      <c r="Y2042" s="1022"/>
      <c r="AA2042" s="1022"/>
      <c r="AB2042" s="1022"/>
    </row>
    <row r="2043" spans="25:28" x14ac:dyDescent="0.2">
      <c r="Y2043" s="1022"/>
      <c r="AA2043" s="1022"/>
      <c r="AB2043" s="1022"/>
    </row>
    <row r="2044" spans="25:28" x14ac:dyDescent="0.2">
      <c r="Y2044" s="1022"/>
      <c r="AA2044" s="1022"/>
      <c r="AB2044" s="1022"/>
    </row>
    <row r="2045" spans="25:28" x14ac:dyDescent="0.2">
      <c r="Y2045" s="1022"/>
      <c r="AA2045" s="1022"/>
      <c r="AB2045" s="1022"/>
    </row>
    <row r="2046" spans="25:28" x14ac:dyDescent="0.2">
      <c r="Y2046" s="1022"/>
      <c r="AA2046" s="1022"/>
      <c r="AB2046" s="1022"/>
    </row>
    <row r="2047" spans="25:28" x14ac:dyDescent="0.2">
      <c r="Y2047" s="1022"/>
      <c r="AA2047" s="1022"/>
      <c r="AB2047" s="1022"/>
    </row>
    <row r="2048" spans="25:28" x14ac:dyDescent="0.2">
      <c r="Y2048" s="1022"/>
      <c r="AA2048" s="1022"/>
      <c r="AB2048" s="1022"/>
    </row>
    <row r="2049" spans="25:28" x14ac:dyDescent="0.2">
      <c r="Y2049" s="1022"/>
      <c r="AA2049" s="1022"/>
      <c r="AB2049" s="1022"/>
    </row>
    <row r="2050" spans="25:28" x14ac:dyDescent="0.2">
      <c r="Y2050" s="1022"/>
      <c r="AA2050" s="1022"/>
      <c r="AB2050" s="1022"/>
    </row>
    <row r="2051" spans="25:28" x14ac:dyDescent="0.2">
      <c r="Y2051" s="1022"/>
      <c r="AA2051" s="1022"/>
      <c r="AB2051" s="1022"/>
    </row>
    <row r="2052" spans="25:28" x14ac:dyDescent="0.2">
      <c r="Y2052" s="1022"/>
      <c r="AA2052" s="1022"/>
      <c r="AB2052" s="1022"/>
    </row>
    <row r="2053" spans="25:28" x14ac:dyDescent="0.2">
      <c r="Y2053" s="1022"/>
      <c r="AA2053" s="1022"/>
      <c r="AB2053" s="1022"/>
    </row>
    <row r="2054" spans="25:28" x14ac:dyDescent="0.2">
      <c r="Y2054" s="1022"/>
      <c r="AA2054" s="1022"/>
      <c r="AB2054" s="1022"/>
    </row>
    <row r="2055" spans="25:28" x14ac:dyDescent="0.2">
      <c r="Y2055" s="1022"/>
      <c r="AA2055" s="1022"/>
      <c r="AB2055" s="1022"/>
    </row>
    <row r="2056" spans="25:28" x14ac:dyDescent="0.2">
      <c r="Y2056" s="1022"/>
      <c r="AA2056" s="1022"/>
      <c r="AB2056" s="1022"/>
    </row>
    <row r="2057" spans="25:28" x14ac:dyDescent="0.2">
      <c r="Y2057" s="1022"/>
      <c r="AA2057" s="1022"/>
      <c r="AB2057" s="1022"/>
    </row>
    <row r="2058" spans="25:28" x14ac:dyDescent="0.2">
      <c r="Y2058" s="1022"/>
      <c r="AA2058" s="1022"/>
      <c r="AB2058" s="1022"/>
    </row>
    <row r="2059" spans="25:28" x14ac:dyDescent="0.2">
      <c r="Y2059" s="1022"/>
      <c r="AA2059" s="1022"/>
      <c r="AB2059" s="1022"/>
    </row>
    <row r="2060" spans="25:28" x14ac:dyDescent="0.2">
      <c r="Y2060" s="1022"/>
      <c r="AA2060" s="1022"/>
      <c r="AB2060" s="1022"/>
    </row>
    <row r="2061" spans="25:28" x14ac:dyDescent="0.2">
      <c r="Y2061" s="1022"/>
      <c r="AA2061" s="1022"/>
      <c r="AB2061" s="1022"/>
    </row>
    <row r="2062" spans="25:28" x14ac:dyDescent="0.2">
      <c r="Y2062" s="1022"/>
      <c r="AA2062" s="1022"/>
      <c r="AB2062" s="1022"/>
    </row>
    <row r="2063" spans="25:28" x14ac:dyDescent="0.2">
      <c r="Y2063" s="1022"/>
      <c r="AA2063" s="1022"/>
      <c r="AB2063" s="1022"/>
    </row>
    <row r="2064" spans="25:28" x14ac:dyDescent="0.2">
      <c r="Y2064" s="1022"/>
      <c r="AA2064" s="1022"/>
      <c r="AB2064" s="1022"/>
    </row>
    <row r="2065" spans="25:28" x14ac:dyDescent="0.2">
      <c r="Y2065" s="1022"/>
      <c r="AA2065" s="1022"/>
      <c r="AB2065" s="1022"/>
    </row>
    <row r="2066" spans="25:28" x14ac:dyDescent="0.2">
      <c r="Y2066" s="1022"/>
      <c r="AA2066" s="1022"/>
      <c r="AB2066" s="1022"/>
    </row>
    <row r="2067" spans="25:28" x14ac:dyDescent="0.2">
      <c r="Y2067" s="1022"/>
      <c r="AA2067" s="1022"/>
      <c r="AB2067" s="1022"/>
    </row>
    <row r="2068" spans="25:28" x14ac:dyDescent="0.2">
      <c r="Y2068" s="1022"/>
      <c r="AA2068" s="1022"/>
      <c r="AB2068" s="1022"/>
    </row>
    <row r="2069" spans="25:28" x14ac:dyDescent="0.2">
      <c r="Y2069" s="1022"/>
      <c r="AA2069" s="1022"/>
      <c r="AB2069" s="1022"/>
    </row>
    <row r="2070" spans="25:28" x14ac:dyDescent="0.2">
      <c r="Y2070" s="1022"/>
      <c r="AA2070" s="1022"/>
      <c r="AB2070" s="1022"/>
    </row>
    <row r="2071" spans="25:28" x14ac:dyDescent="0.2">
      <c r="Y2071" s="1022"/>
      <c r="AA2071" s="1022"/>
      <c r="AB2071" s="1022"/>
    </row>
    <row r="2072" spans="25:28" x14ac:dyDescent="0.2">
      <c r="Y2072" s="1022"/>
      <c r="AA2072" s="1022"/>
      <c r="AB2072" s="1022"/>
    </row>
    <row r="2073" spans="25:28" x14ac:dyDescent="0.2">
      <c r="Y2073" s="1022"/>
      <c r="AA2073" s="1022"/>
      <c r="AB2073" s="1022"/>
    </row>
    <row r="2074" spans="25:28" x14ac:dyDescent="0.2">
      <c r="Y2074" s="1022"/>
      <c r="AA2074" s="1022"/>
      <c r="AB2074" s="1022"/>
    </row>
    <row r="2075" spans="25:28" x14ac:dyDescent="0.2">
      <c r="Y2075" s="1022"/>
      <c r="AA2075" s="1022"/>
      <c r="AB2075" s="1022"/>
    </row>
    <row r="2076" spans="25:28" x14ac:dyDescent="0.2">
      <c r="Y2076" s="1022"/>
      <c r="AA2076" s="1022"/>
      <c r="AB2076" s="1022"/>
    </row>
    <row r="2077" spans="25:28" x14ac:dyDescent="0.2">
      <c r="Y2077" s="1022"/>
      <c r="AA2077" s="1022"/>
      <c r="AB2077" s="1022"/>
    </row>
    <row r="2078" spans="25:28" x14ac:dyDescent="0.2">
      <c r="Y2078" s="1022"/>
      <c r="AA2078" s="1022"/>
      <c r="AB2078" s="1022"/>
    </row>
    <row r="2079" spans="25:28" x14ac:dyDescent="0.2">
      <c r="Y2079" s="1022"/>
      <c r="AA2079" s="1022"/>
      <c r="AB2079" s="1022"/>
    </row>
    <row r="2080" spans="25:28" x14ac:dyDescent="0.2">
      <c r="Y2080" s="1022"/>
      <c r="AA2080" s="1022"/>
      <c r="AB2080" s="1022"/>
    </row>
    <row r="2081" spans="25:28" x14ac:dyDescent="0.2">
      <c r="Y2081" s="1022"/>
      <c r="AA2081" s="1022"/>
      <c r="AB2081" s="1022"/>
    </row>
    <row r="2082" spans="25:28" x14ac:dyDescent="0.2">
      <c r="Y2082" s="1022"/>
      <c r="AA2082" s="1022"/>
      <c r="AB2082" s="1022"/>
    </row>
    <row r="2083" spans="25:28" x14ac:dyDescent="0.2">
      <c r="Y2083" s="1022"/>
      <c r="AA2083" s="1022"/>
      <c r="AB2083" s="1022"/>
    </row>
    <row r="2084" spans="25:28" x14ac:dyDescent="0.2">
      <c r="Y2084" s="1022"/>
      <c r="AA2084" s="1022"/>
      <c r="AB2084" s="1022"/>
    </row>
    <row r="2085" spans="25:28" x14ac:dyDescent="0.2">
      <c r="Y2085" s="1022"/>
      <c r="AA2085" s="1022"/>
      <c r="AB2085" s="1022"/>
    </row>
    <row r="2086" spans="25:28" x14ac:dyDescent="0.2">
      <c r="Y2086" s="1022"/>
      <c r="AA2086" s="1022"/>
      <c r="AB2086" s="1022"/>
    </row>
    <row r="2087" spans="25:28" x14ac:dyDescent="0.2">
      <c r="Y2087" s="1022"/>
      <c r="AA2087" s="1022"/>
      <c r="AB2087" s="1022"/>
    </row>
    <row r="2088" spans="25:28" x14ac:dyDescent="0.2">
      <c r="Y2088" s="1022"/>
      <c r="AA2088" s="1022"/>
      <c r="AB2088" s="1022"/>
    </row>
    <row r="2089" spans="25:28" x14ac:dyDescent="0.2">
      <c r="Y2089" s="1022"/>
      <c r="AA2089" s="1022"/>
      <c r="AB2089" s="1022"/>
    </row>
    <row r="2090" spans="25:28" x14ac:dyDescent="0.2">
      <c r="Y2090" s="1022"/>
      <c r="AA2090" s="1022"/>
      <c r="AB2090" s="1022"/>
    </row>
    <row r="2091" spans="25:28" x14ac:dyDescent="0.2">
      <c r="Y2091" s="1022"/>
      <c r="AA2091" s="1022"/>
      <c r="AB2091" s="1022"/>
    </row>
    <row r="2092" spans="25:28" x14ac:dyDescent="0.2">
      <c r="Y2092" s="1022"/>
      <c r="AA2092" s="1022"/>
      <c r="AB2092" s="1022"/>
    </row>
    <row r="2093" spans="25:28" x14ac:dyDescent="0.2">
      <c r="Y2093" s="1022"/>
      <c r="AA2093" s="1022"/>
      <c r="AB2093" s="1022"/>
    </row>
    <row r="2094" spans="25:28" x14ac:dyDescent="0.2">
      <c r="Y2094" s="1022"/>
      <c r="AA2094" s="1022"/>
      <c r="AB2094" s="1022"/>
    </row>
    <row r="2095" spans="25:28" x14ac:dyDescent="0.2">
      <c r="Y2095" s="1022"/>
      <c r="AA2095" s="1022"/>
      <c r="AB2095" s="1022"/>
    </row>
    <row r="2096" spans="25:28" x14ac:dyDescent="0.2">
      <c r="Y2096" s="1022"/>
      <c r="AA2096" s="1022"/>
      <c r="AB2096" s="1022"/>
    </row>
    <row r="2097" spans="25:28" x14ac:dyDescent="0.2">
      <c r="Y2097" s="1022"/>
      <c r="AA2097" s="1022"/>
      <c r="AB2097" s="1022"/>
    </row>
    <row r="2098" spans="25:28" x14ac:dyDescent="0.2">
      <c r="Y2098" s="1022"/>
      <c r="AA2098" s="1022"/>
      <c r="AB2098" s="1022"/>
    </row>
    <row r="2099" spans="25:28" x14ac:dyDescent="0.2">
      <c r="Y2099" s="1022"/>
      <c r="AA2099" s="1022"/>
      <c r="AB2099" s="1022"/>
    </row>
    <row r="2100" spans="25:28" x14ac:dyDescent="0.2">
      <c r="Y2100" s="1022"/>
      <c r="AA2100" s="1022"/>
      <c r="AB2100" s="1022"/>
    </row>
    <row r="2101" spans="25:28" x14ac:dyDescent="0.2">
      <c r="Y2101" s="1022"/>
      <c r="AA2101" s="1022"/>
      <c r="AB2101" s="1022"/>
    </row>
    <row r="2102" spans="25:28" x14ac:dyDescent="0.2">
      <c r="Y2102" s="1022"/>
      <c r="AA2102" s="1022"/>
      <c r="AB2102" s="1022"/>
    </row>
    <row r="2103" spans="25:28" x14ac:dyDescent="0.2">
      <c r="Y2103" s="1022"/>
      <c r="AA2103" s="1022"/>
      <c r="AB2103" s="1022"/>
    </row>
    <row r="2104" spans="25:28" x14ac:dyDescent="0.2">
      <c r="Y2104" s="1022"/>
      <c r="AA2104" s="1022"/>
      <c r="AB2104" s="1022"/>
    </row>
    <row r="2105" spans="25:28" x14ac:dyDescent="0.2">
      <c r="Y2105" s="1022"/>
      <c r="AA2105" s="1022"/>
      <c r="AB2105" s="1022"/>
    </row>
    <row r="2106" spans="25:28" x14ac:dyDescent="0.2">
      <c r="Y2106" s="1022"/>
      <c r="AA2106" s="1022"/>
      <c r="AB2106" s="1022"/>
    </row>
    <row r="2107" spans="25:28" x14ac:dyDescent="0.2">
      <c r="Y2107" s="1022"/>
      <c r="AA2107" s="1022"/>
      <c r="AB2107" s="1022"/>
    </row>
    <row r="2108" spans="25:28" x14ac:dyDescent="0.2">
      <c r="Y2108" s="1022"/>
      <c r="AA2108" s="1022"/>
      <c r="AB2108" s="1022"/>
    </row>
    <row r="2109" spans="25:28" x14ac:dyDescent="0.2">
      <c r="Y2109" s="1022"/>
      <c r="AA2109" s="1022"/>
      <c r="AB2109" s="1022"/>
    </row>
    <row r="2110" spans="25:28" x14ac:dyDescent="0.2">
      <c r="Y2110" s="1022"/>
      <c r="AA2110" s="1022"/>
      <c r="AB2110" s="1022"/>
    </row>
    <row r="2111" spans="25:28" x14ac:dyDescent="0.2">
      <c r="Y2111" s="1022"/>
      <c r="AA2111" s="1022"/>
      <c r="AB2111" s="1022"/>
    </row>
    <row r="2112" spans="25:28" x14ac:dyDescent="0.2">
      <c r="Y2112" s="1022"/>
      <c r="AA2112" s="1022"/>
      <c r="AB2112" s="1022"/>
    </row>
    <row r="2113" spans="25:28" x14ac:dyDescent="0.2">
      <c r="Y2113" s="1022"/>
      <c r="AA2113" s="1022"/>
      <c r="AB2113" s="1022"/>
    </row>
    <row r="2114" spans="25:28" x14ac:dyDescent="0.2">
      <c r="Y2114" s="1022"/>
      <c r="AA2114" s="1022"/>
      <c r="AB2114" s="1022"/>
    </row>
    <row r="2115" spans="25:28" x14ac:dyDescent="0.2">
      <c r="Y2115" s="1022"/>
      <c r="AA2115" s="1022"/>
      <c r="AB2115" s="1022"/>
    </row>
    <row r="2116" spans="25:28" x14ac:dyDescent="0.2">
      <c r="Y2116" s="1022"/>
      <c r="AA2116" s="1022"/>
      <c r="AB2116" s="1022"/>
    </row>
    <row r="2117" spans="25:28" x14ac:dyDescent="0.2">
      <c r="Y2117" s="1022"/>
      <c r="AA2117" s="1022"/>
      <c r="AB2117" s="1022"/>
    </row>
    <row r="2118" spans="25:28" x14ac:dyDescent="0.2">
      <c r="Y2118" s="1022"/>
      <c r="AA2118" s="1022"/>
      <c r="AB2118" s="1022"/>
    </row>
    <row r="2119" spans="25:28" x14ac:dyDescent="0.2">
      <c r="Y2119" s="1022"/>
      <c r="AA2119" s="1022"/>
      <c r="AB2119" s="1022"/>
    </row>
    <row r="2120" spans="25:28" x14ac:dyDescent="0.2">
      <c r="Y2120" s="1022"/>
      <c r="AA2120" s="1022"/>
      <c r="AB2120" s="1022"/>
    </row>
    <row r="2121" spans="25:28" x14ac:dyDescent="0.2">
      <c r="Y2121" s="1022"/>
      <c r="AA2121" s="1022"/>
      <c r="AB2121" s="1022"/>
    </row>
    <row r="2122" spans="25:28" x14ac:dyDescent="0.2">
      <c r="Y2122" s="1022"/>
      <c r="AA2122" s="1022"/>
      <c r="AB2122" s="1022"/>
    </row>
    <row r="2123" spans="25:28" x14ac:dyDescent="0.2">
      <c r="Y2123" s="1022"/>
      <c r="AA2123" s="1022"/>
      <c r="AB2123" s="1022"/>
    </row>
    <row r="2124" spans="25:28" x14ac:dyDescent="0.2">
      <c r="Y2124" s="1022"/>
      <c r="AA2124" s="1022"/>
      <c r="AB2124" s="1022"/>
    </row>
    <row r="2125" spans="25:28" x14ac:dyDescent="0.2">
      <c r="Y2125" s="1022"/>
      <c r="AA2125" s="1022"/>
      <c r="AB2125" s="1022"/>
    </row>
    <row r="2126" spans="25:28" x14ac:dyDescent="0.2">
      <c r="Y2126" s="1022"/>
      <c r="AA2126" s="1022"/>
      <c r="AB2126" s="1022"/>
    </row>
    <row r="2127" spans="25:28" x14ac:dyDescent="0.2">
      <c r="Y2127" s="1022"/>
      <c r="AA2127" s="1022"/>
      <c r="AB2127" s="1022"/>
    </row>
    <row r="2128" spans="25:28" x14ac:dyDescent="0.2">
      <c r="Y2128" s="1022"/>
      <c r="AA2128" s="1022"/>
      <c r="AB2128" s="1022"/>
    </row>
    <row r="2129" spans="25:28" x14ac:dyDescent="0.2">
      <c r="Y2129" s="1022"/>
      <c r="AA2129" s="1022"/>
      <c r="AB2129" s="1022"/>
    </row>
    <row r="2130" spans="25:28" x14ac:dyDescent="0.2">
      <c r="Y2130" s="1022"/>
      <c r="AA2130" s="1022"/>
      <c r="AB2130" s="1022"/>
    </row>
    <row r="2131" spans="25:28" x14ac:dyDescent="0.2">
      <c r="Y2131" s="1022"/>
      <c r="AA2131" s="1022"/>
      <c r="AB2131" s="1022"/>
    </row>
    <row r="2132" spans="25:28" x14ac:dyDescent="0.2">
      <c r="Y2132" s="1022"/>
      <c r="AA2132" s="1022"/>
      <c r="AB2132" s="1022"/>
    </row>
    <row r="2133" spans="25:28" x14ac:dyDescent="0.2">
      <c r="Y2133" s="1022"/>
      <c r="AA2133" s="1022"/>
      <c r="AB2133" s="1022"/>
    </row>
    <row r="2134" spans="25:28" x14ac:dyDescent="0.2">
      <c r="Y2134" s="1022"/>
      <c r="AA2134" s="1022"/>
      <c r="AB2134" s="1022"/>
    </row>
    <row r="2135" spans="25:28" x14ac:dyDescent="0.2">
      <c r="Y2135" s="1022"/>
      <c r="AA2135" s="1022"/>
      <c r="AB2135" s="1022"/>
    </row>
    <row r="2136" spans="25:28" x14ac:dyDescent="0.2">
      <c r="Y2136" s="1022"/>
      <c r="AA2136" s="1022"/>
      <c r="AB2136" s="1022"/>
    </row>
    <row r="2137" spans="25:28" x14ac:dyDescent="0.2">
      <c r="Y2137" s="1022"/>
      <c r="AA2137" s="1022"/>
      <c r="AB2137" s="1022"/>
    </row>
    <row r="2138" spans="25:28" x14ac:dyDescent="0.2">
      <c r="Y2138" s="1022"/>
      <c r="AA2138" s="1022"/>
      <c r="AB2138" s="1022"/>
    </row>
    <row r="2139" spans="25:28" x14ac:dyDescent="0.2">
      <c r="Y2139" s="1022"/>
      <c r="AA2139" s="1022"/>
      <c r="AB2139" s="1022"/>
    </row>
    <row r="2140" spans="25:28" x14ac:dyDescent="0.2">
      <c r="Y2140" s="1022"/>
      <c r="AA2140" s="1022"/>
      <c r="AB2140" s="1022"/>
    </row>
    <row r="2141" spans="25:28" x14ac:dyDescent="0.2">
      <c r="Y2141" s="1022"/>
      <c r="AA2141" s="1022"/>
      <c r="AB2141" s="1022"/>
    </row>
    <row r="2142" spans="25:28" x14ac:dyDescent="0.2">
      <c r="Y2142" s="1022"/>
      <c r="AA2142" s="1022"/>
      <c r="AB2142" s="1022"/>
    </row>
    <row r="2143" spans="25:28" x14ac:dyDescent="0.2">
      <c r="Y2143" s="1022"/>
      <c r="AA2143" s="1022"/>
      <c r="AB2143" s="1022"/>
    </row>
    <row r="2144" spans="25:28" x14ac:dyDescent="0.2">
      <c r="Y2144" s="1022"/>
      <c r="AA2144" s="1022"/>
      <c r="AB2144" s="1022"/>
    </row>
    <row r="2145" spans="25:28" x14ac:dyDescent="0.2">
      <c r="Y2145" s="1022"/>
      <c r="AA2145" s="1022"/>
      <c r="AB2145" s="1022"/>
    </row>
    <row r="2146" spans="25:28" x14ac:dyDescent="0.2">
      <c r="Y2146" s="1022"/>
      <c r="AA2146" s="1022"/>
      <c r="AB2146" s="1022"/>
    </row>
    <row r="2147" spans="25:28" x14ac:dyDescent="0.2">
      <c r="Y2147" s="1022"/>
      <c r="AA2147" s="1022"/>
      <c r="AB2147" s="1022"/>
    </row>
    <row r="2148" spans="25:28" x14ac:dyDescent="0.2">
      <c r="Y2148" s="1022"/>
      <c r="AA2148" s="1022"/>
      <c r="AB2148" s="1022"/>
    </row>
    <row r="2149" spans="25:28" x14ac:dyDescent="0.2">
      <c r="Y2149" s="1022"/>
      <c r="AA2149" s="1022"/>
      <c r="AB2149" s="1022"/>
    </row>
    <row r="2150" spans="25:28" x14ac:dyDescent="0.2">
      <c r="Y2150" s="1022"/>
      <c r="AA2150" s="1022"/>
      <c r="AB2150" s="1022"/>
    </row>
    <row r="2151" spans="25:28" x14ac:dyDescent="0.2">
      <c r="Y2151" s="1022"/>
      <c r="AA2151" s="1022"/>
      <c r="AB2151" s="1022"/>
    </row>
    <row r="2152" spans="25:28" x14ac:dyDescent="0.2">
      <c r="Y2152" s="1022"/>
      <c r="AA2152" s="1022"/>
      <c r="AB2152" s="1022"/>
    </row>
    <row r="2153" spans="25:28" x14ac:dyDescent="0.2">
      <c r="Y2153" s="1022"/>
      <c r="AA2153" s="1022"/>
      <c r="AB2153" s="1022"/>
    </row>
    <row r="2154" spans="25:28" x14ac:dyDescent="0.2">
      <c r="Y2154" s="1022"/>
      <c r="AA2154" s="1022"/>
      <c r="AB2154" s="1022"/>
    </row>
    <row r="2155" spans="25:28" x14ac:dyDescent="0.2">
      <c r="Y2155" s="1022"/>
      <c r="AA2155" s="1022"/>
      <c r="AB2155" s="1022"/>
    </row>
    <row r="2156" spans="25:28" x14ac:dyDescent="0.2">
      <c r="Y2156" s="1022"/>
      <c r="AA2156" s="1022"/>
      <c r="AB2156" s="1022"/>
    </row>
    <row r="2157" spans="25:28" x14ac:dyDescent="0.2">
      <c r="Y2157" s="1022"/>
      <c r="AA2157" s="1022"/>
      <c r="AB2157" s="1022"/>
    </row>
    <row r="2158" spans="25:28" x14ac:dyDescent="0.2">
      <c r="Y2158" s="1022"/>
      <c r="AA2158" s="1022"/>
      <c r="AB2158" s="1022"/>
    </row>
    <row r="2159" spans="25:28" x14ac:dyDescent="0.2">
      <c r="Y2159" s="1022"/>
      <c r="AA2159" s="1022"/>
      <c r="AB2159" s="1022"/>
    </row>
    <row r="2160" spans="25:28" x14ac:dyDescent="0.2">
      <c r="Y2160" s="1022"/>
      <c r="AA2160" s="1022"/>
      <c r="AB2160" s="1022"/>
    </row>
    <row r="2161" spans="25:28" x14ac:dyDescent="0.2">
      <c r="Y2161" s="1022"/>
      <c r="AA2161" s="1022"/>
      <c r="AB2161" s="1022"/>
    </row>
    <row r="2162" spans="25:28" x14ac:dyDescent="0.2">
      <c r="Y2162" s="1022"/>
      <c r="AA2162" s="1022"/>
      <c r="AB2162" s="1022"/>
    </row>
    <row r="2163" spans="25:28" x14ac:dyDescent="0.2">
      <c r="Y2163" s="1022"/>
      <c r="AA2163" s="1022"/>
      <c r="AB2163" s="1022"/>
    </row>
    <row r="2164" spans="25:28" x14ac:dyDescent="0.2">
      <c r="Y2164" s="1022"/>
      <c r="AA2164" s="1022"/>
      <c r="AB2164" s="1022"/>
    </row>
    <row r="2165" spans="25:28" x14ac:dyDescent="0.2">
      <c r="Y2165" s="1022"/>
      <c r="AA2165" s="1022"/>
      <c r="AB2165" s="1022"/>
    </row>
    <row r="2166" spans="25:28" x14ac:dyDescent="0.2">
      <c r="Y2166" s="1022"/>
      <c r="AA2166" s="1022"/>
      <c r="AB2166" s="1022"/>
    </row>
    <row r="2167" spans="25:28" x14ac:dyDescent="0.2">
      <c r="Y2167" s="1022"/>
      <c r="AA2167" s="1022"/>
      <c r="AB2167" s="1022"/>
    </row>
    <row r="2168" spans="25:28" x14ac:dyDescent="0.2">
      <c r="Y2168" s="1022"/>
      <c r="AA2168" s="1022"/>
      <c r="AB2168" s="1022"/>
    </row>
    <row r="2169" spans="25:28" x14ac:dyDescent="0.2">
      <c r="Y2169" s="1022"/>
      <c r="AA2169" s="1022"/>
      <c r="AB2169" s="1022"/>
    </row>
    <row r="2170" spans="25:28" x14ac:dyDescent="0.2">
      <c r="Y2170" s="1022"/>
      <c r="AA2170" s="1022"/>
      <c r="AB2170" s="1022"/>
    </row>
    <row r="2171" spans="25:28" x14ac:dyDescent="0.2">
      <c r="Y2171" s="1022"/>
      <c r="AA2171" s="1022"/>
      <c r="AB2171" s="1022"/>
    </row>
    <row r="2172" spans="25:28" x14ac:dyDescent="0.2">
      <c r="Y2172" s="1022"/>
      <c r="AA2172" s="1022"/>
      <c r="AB2172" s="1022"/>
    </row>
    <row r="2173" spans="25:28" x14ac:dyDescent="0.2">
      <c r="Y2173" s="1022"/>
      <c r="AA2173" s="1022"/>
      <c r="AB2173" s="1022"/>
    </row>
    <row r="2174" spans="25:28" x14ac:dyDescent="0.2">
      <c r="Y2174" s="1022"/>
      <c r="AA2174" s="1022"/>
      <c r="AB2174" s="1022"/>
    </row>
    <row r="2175" spans="25:28" x14ac:dyDescent="0.2">
      <c r="Y2175" s="1022"/>
      <c r="AA2175" s="1022"/>
      <c r="AB2175" s="1022"/>
    </row>
    <row r="2176" spans="25:28" x14ac:dyDescent="0.2">
      <c r="Y2176" s="1022"/>
      <c r="AA2176" s="1022"/>
      <c r="AB2176" s="1022"/>
    </row>
    <row r="2177" spans="25:28" x14ac:dyDescent="0.2">
      <c r="Y2177" s="1022"/>
      <c r="AA2177" s="1022"/>
      <c r="AB2177" s="1022"/>
    </row>
    <row r="2178" spans="25:28" x14ac:dyDescent="0.2">
      <c r="Y2178" s="1022"/>
      <c r="AA2178" s="1022"/>
      <c r="AB2178" s="1022"/>
    </row>
    <row r="2179" spans="25:28" x14ac:dyDescent="0.2">
      <c r="Y2179" s="1022"/>
      <c r="AA2179" s="1022"/>
      <c r="AB2179" s="1022"/>
    </row>
    <row r="2180" spans="25:28" x14ac:dyDescent="0.2">
      <c r="Y2180" s="1022"/>
      <c r="AA2180" s="1022"/>
      <c r="AB2180" s="1022"/>
    </row>
    <row r="2181" spans="25:28" x14ac:dyDescent="0.2">
      <c r="Y2181" s="1022"/>
      <c r="AA2181" s="1022"/>
      <c r="AB2181" s="1022"/>
    </row>
    <row r="2182" spans="25:28" x14ac:dyDescent="0.2">
      <c r="Y2182" s="1022"/>
      <c r="AA2182" s="1022"/>
      <c r="AB2182" s="1022"/>
    </row>
    <row r="2183" spans="25:28" x14ac:dyDescent="0.2">
      <c r="Y2183" s="1022"/>
      <c r="AA2183" s="1022"/>
      <c r="AB2183" s="1022"/>
    </row>
    <row r="2184" spans="25:28" x14ac:dyDescent="0.2">
      <c r="Y2184" s="1022"/>
      <c r="AA2184" s="1022"/>
      <c r="AB2184" s="1022"/>
    </row>
    <row r="2185" spans="25:28" x14ac:dyDescent="0.2">
      <c r="Y2185" s="1022"/>
      <c r="AA2185" s="1022"/>
      <c r="AB2185" s="1022"/>
    </row>
    <row r="2186" spans="25:28" x14ac:dyDescent="0.2">
      <c r="Y2186" s="1022"/>
      <c r="AA2186" s="1022"/>
      <c r="AB2186" s="1022"/>
    </row>
    <row r="2187" spans="25:28" x14ac:dyDescent="0.2">
      <c r="Y2187" s="1022"/>
      <c r="AA2187" s="1022"/>
      <c r="AB2187" s="1022"/>
    </row>
    <row r="2188" spans="25:28" x14ac:dyDescent="0.2">
      <c r="Y2188" s="1022"/>
      <c r="AA2188" s="1022"/>
      <c r="AB2188" s="1022"/>
    </row>
    <row r="2189" spans="25:28" x14ac:dyDescent="0.2">
      <c r="Y2189" s="1022"/>
      <c r="AA2189" s="1022"/>
      <c r="AB2189" s="1022"/>
    </row>
    <row r="2190" spans="25:28" x14ac:dyDescent="0.2">
      <c r="Y2190" s="1022"/>
      <c r="AA2190" s="1022"/>
      <c r="AB2190" s="1022"/>
    </row>
    <row r="2191" spans="25:28" x14ac:dyDescent="0.2">
      <c r="Y2191" s="1022"/>
      <c r="AA2191" s="1022"/>
      <c r="AB2191" s="1022"/>
    </row>
    <row r="2192" spans="25:28" x14ac:dyDescent="0.2">
      <c r="Y2192" s="1022"/>
      <c r="AA2192" s="1022"/>
      <c r="AB2192" s="1022"/>
    </row>
    <row r="2193" spans="25:28" x14ac:dyDescent="0.2">
      <c r="Y2193" s="1022"/>
      <c r="AA2193" s="1022"/>
      <c r="AB2193" s="1022"/>
    </row>
    <row r="2194" spans="25:28" x14ac:dyDescent="0.2">
      <c r="Y2194" s="1022"/>
      <c r="AA2194" s="1022"/>
      <c r="AB2194" s="1022"/>
    </row>
    <row r="2195" spans="25:28" x14ac:dyDescent="0.2">
      <c r="Y2195" s="1022"/>
      <c r="AA2195" s="1022"/>
      <c r="AB2195" s="1022"/>
    </row>
    <row r="2196" spans="25:28" x14ac:dyDescent="0.2">
      <c r="Y2196" s="1022"/>
      <c r="AA2196" s="1022"/>
      <c r="AB2196" s="1022"/>
    </row>
    <row r="2197" spans="25:28" x14ac:dyDescent="0.2">
      <c r="Y2197" s="1022"/>
      <c r="AA2197" s="1022"/>
      <c r="AB2197" s="1022"/>
    </row>
    <row r="2198" spans="25:28" x14ac:dyDescent="0.2">
      <c r="Y2198" s="1022"/>
      <c r="AA2198" s="1022"/>
      <c r="AB2198" s="1022"/>
    </row>
    <row r="2199" spans="25:28" x14ac:dyDescent="0.2">
      <c r="Y2199" s="1022"/>
      <c r="AA2199" s="1022"/>
      <c r="AB2199" s="1022"/>
    </row>
    <row r="2200" spans="25:28" x14ac:dyDescent="0.2">
      <c r="Y2200" s="1022"/>
      <c r="AA2200" s="1022"/>
      <c r="AB2200" s="1022"/>
    </row>
    <row r="2201" spans="25:28" x14ac:dyDescent="0.2">
      <c r="Y2201" s="1022"/>
      <c r="AA2201" s="1022"/>
      <c r="AB2201" s="1022"/>
    </row>
    <row r="2202" spans="25:28" x14ac:dyDescent="0.2">
      <c r="Y2202" s="1022"/>
      <c r="AA2202" s="1022"/>
      <c r="AB2202" s="1022"/>
    </row>
    <row r="2203" spans="25:28" x14ac:dyDescent="0.2">
      <c r="Y2203" s="1022"/>
      <c r="AA2203" s="1022"/>
      <c r="AB2203" s="1022"/>
    </row>
    <row r="2204" spans="25:28" x14ac:dyDescent="0.2">
      <c r="Y2204" s="1022"/>
      <c r="AA2204" s="1022"/>
      <c r="AB2204" s="1022"/>
    </row>
    <row r="2205" spans="25:28" x14ac:dyDescent="0.2">
      <c r="Y2205" s="1022"/>
      <c r="AA2205" s="1022"/>
      <c r="AB2205" s="1022"/>
    </row>
    <row r="2206" spans="25:28" x14ac:dyDescent="0.2">
      <c r="Y2206" s="1022"/>
      <c r="AA2206" s="1022"/>
      <c r="AB2206" s="1022"/>
    </row>
    <row r="2207" spans="25:28" x14ac:dyDescent="0.2">
      <c r="Y2207" s="1022"/>
      <c r="AA2207" s="1022"/>
      <c r="AB2207" s="1022"/>
    </row>
    <row r="2208" spans="25:28" x14ac:dyDescent="0.2">
      <c r="Y2208" s="1022"/>
      <c r="AA2208" s="1022"/>
      <c r="AB2208" s="1022"/>
    </row>
    <row r="2209" spans="25:28" x14ac:dyDescent="0.2">
      <c r="Y2209" s="1022"/>
      <c r="AA2209" s="1022"/>
      <c r="AB2209" s="1022"/>
    </row>
    <row r="2210" spans="25:28" x14ac:dyDescent="0.2">
      <c r="Y2210" s="1022"/>
      <c r="AA2210" s="1022"/>
      <c r="AB2210" s="1022"/>
    </row>
    <row r="2211" spans="25:28" x14ac:dyDescent="0.2">
      <c r="Y2211" s="1022"/>
      <c r="AA2211" s="1022"/>
      <c r="AB2211" s="1022"/>
    </row>
    <row r="2212" spans="25:28" x14ac:dyDescent="0.2">
      <c r="Y2212" s="1022"/>
      <c r="AA2212" s="1022"/>
      <c r="AB2212" s="1022"/>
    </row>
    <row r="2213" spans="25:28" x14ac:dyDescent="0.2">
      <c r="Y2213" s="1022"/>
      <c r="AA2213" s="1022"/>
      <c r="AB2213" s="1022"/>
    </row>
    <row r="2214" spans="25:28" x14ac:dyDescent="0.2">
      <c r="Y2214" s="1022"/>
      <c r="AA2214" s="1022"/>
      <c r="AB2214" s="1022"/>
    </row>
    <row r="2215" spans="25:28" x14ac:dyDescent="0.2">
      <c r="Y2215" s="1022"/>
      <c r="AA2215" s="1022"/>
      <c r="AB2215" s="1022"/>
    </row>
    <row r="2216" spans="25:28" x14ac:dyDescent="0.2">
      <c r="Y2216" s="1022"/>
      <c r="AA2216" s="1022"/>
      <c r="AB2216" s="1022"/>
    </row>
    <row r="2217" spans="25:28" x14ac:dyDescent="0.2">
      <c r="Y2217" s="1022"/>
      <c r="AA2217" s="1022"/>
      <c r="AB2217" s="1022"/>
    </row>
    <row r="2218" spans="25:28" x14ac:dyDescent="0.2">
      <c r="Y2218" s="1022"/>
      <c r="AA2218" s="1022"/>
      <c r="AB2218" s="1022"/>
    </row>
    <row r="2219" spans="25:28" x14ac:dyDescent="0.2">
      <c r="Y2219" s="1022"/>
      <c r="AA2219" s="1022"/>
      <c r="AB2219" s="1022"/>
    </row>
    <row r="2220" spans="25:28" x14ac:dyDescent="0.2">
      <c r="Y2220" s="1022"/>
      <c r="AA2220" s="1022"/>
      <c r="AB2220" s="1022"/>
    </row>
    <row r="2221" spans="25:28" x14ac:dyDescent="0.2">
      <c r="Y2221" s="1022"/>
      <c r="AA2221" s="1022"/>
      <c r="AB2221" s="1022"/>
    </row>
    <row r="2222" spans="25:28" x14ac:dyDescent="0.2">
      <c r="Y2222" s="1022"/>
      <c r="AA2222" s="1022"/>
      <c r="AB2222" s="1022"/>
    </row>
    <row r="2223" spans="25:28" x14ac:dyDescent="0.2">
      <c r="Y2223" s="1022"/>
      <c r="AA2223" s="1022"/>
      <c r="AB2223" s="1022"/>
    </row>
    <row r="2224" spans="25:28" x14ac:dyDescent="0.2">
      <c r="Y2224" s="1022"/>
      <c r="AA2224" s="1022"/>
      <c r="AB2224" s="1022"/>
    </row>
    <row r="2225" spans="25:28" x14ac:dyDescent="0.2">
      <c r="Y2225" s="1022"/>
      <c r="AA2225" s="1022"/>
      <c r="AB2225" s="1022"/>
    </row>
    <row r="2226" spans="25:28" x14ac:dyDescent="0.2">
      <c r="Y2226" s="1022"/>
      <c r="AA2226" s="1022"/>
      <c r="AB2226" s="1022"/>
    </row>
    <row r="2227" spans="25:28" x14ac:dyDescent="0.2">
      <c r="Y2227" s="1022"/>
      <c r="AA2227" s="1022"/>
      <c r="AB2227" s="1022"/>
    </row>
    <row r="2228" spans="25:28" x14ac:dyDescent="0.2">
      <c r="Y2228" s="1022"/>
      <c r="AA2228" s="1022"/>
      <c r="AB2228" s="1022"/>
    </row>
    <row r="2229" spans="25:28" x14ac:dyDescent="0.2">
      <c r="Y2229" s="1022"/>
      <c r="AA2229" s="1022"/>
      <c r="AB2229" s="1022"/>
    </row>
    <row r="2230" spans="25:28" x14ac:dyDescent="0.2">
      <c r="Y2230" s="1022"/>
      <c r="AA2230" s="1022"/>
      <c r="AB2230" s="1022"/>
    </row>
    <row r="2231" spans="25:28" x14ac:dyDescent="0.2">
      <c r="Y2231" s="1022"/>
      <c r="AA2231" s="1022"/>
      <c r="AB2231" s="1022"/>
    </row>
    <row r="2232" spans="25:28" x14ac:dyDescent="0.2">
      <c r="Y2232" s="1022"/>
      <c r="AA2232" s="1022"/>
      <c r="AB2232" s="1022"/>
    </row>
    <row r="2233" spans="25:28" x14ac:dyDescent="0.2">
      <c r="Y2233" s="1022"/>
      <c r="AA2233" s="1022"/>
      <c r="AB2233" s="1022"/>
    </row>
    <row r="2234" spans="25:28" x14ac:dyDescent="0.2">
      <c r="Y2234" s="1022"/>
      <c r="AA2234" s="1022"/>
      <c r="AB2234" s="1022"/>
    </row>
    <row r="2235" spans="25:28" x14ac:dyDescent="0.2">
      <c r="Y2235" s="1022"/>
      <c r="AA2235" s="1022"/>
      <c r="AB2235" s="1022"/>
    </row>
    <row r="2236" spans="25:28" x14ac:dyDescent="0.2">
      <c r="Y2236" s="1022"/>
      <c r="AA2236" s="1022"/>
      <c r="AB2236" s="1022"/>
    </row>
    <row r="2237" spans="25:28" x14ac:dyDescent="0.2">
      <c r="Y2237" s="1022"/>
      <c r="AA2237" s="1022"/>
      <c r="AB2237" s="1022"/>
    </row>
    <row r="2238" spans="25:28" x14ac:dyDescent="0.2">
      <c r="Y2238" s="1022"/>
      <c r="AA2238" s="1022"/>
      <c r="AB2238" s="1022"/>
    </row>
    <row r="2239" spans="25:28" x14ac:dyDescent="0.2">
      <c r="Y2239" s="1022"/>
      <c r="AA2239" s="1022"/>
      <c r="AB2239" s="1022"/>
    </row>
    <row r="2240" spans="25:28" x14ac:dyDescent="0.2">
      <c r="Y2240" s="1022"/>
      <c r="AA2240" s="1022"/>
      <c r="AB2240" s="1022"/>
    </row>
    <row r="2241" spans="25:28" x14ac:dyDescent="0.2">
      <c r="Y2241" s="1022"/>
      <c r="AA2241" s="1022"/>
      <c r="AB2241" s="1022"/>
    </row>
    <row r="2242" spans="25:28" x14ac:dyDescent="0.2">
      <c r="Y2242" s="1022"/>
      <c r="AA2242" s="1022"/>
      <c r="AB2242" s="1022"/>
    </row>
    <row r="2243" spans="25:28" x14ac:dyDescent="0.2">
      <c r="Y2243" s="1022"/>
      <c r="AA2243" s="1022"/>
      <c r="AB2243" s="1022"/>
    </row>
    <row r="2244" spans="25:28" x14ac:dyDescent="0.2">
      <c r="Y2244" s="1022"/>
      <c r="AA2244" s="1022"/>
      <c r="AB2244" s="1022"/>
    </row>
    <row r="2245" spans="25:28" x14ac:dyDescent="0.2">
      <c r="Y2245" s="1022"/>
      <c r="AA2245" s="1022"/>
      <c r="AB2245" s="1022"/>
    </row>
    <row r="2246" spans="25:28" x14ac:dyDescent="0.2">
      <c r="Y2246" s="1022"/>
      <c r="AA2246" s="1022"/>
      <c r="AB2246" s="1022"/>
    </row>
    <row r="2247" spans="25:28" x14ac:dyDescent="0.2">
      <c r="Y2247" s="1022"/>
      <c r="AA2247" s="1022"/>
      <c r="AB2247" s="1022"/>
    </row>
    <row r="2248" spans="25:28" x14ac:dyDescent="0.2">
      <c r="Y2248" s="1022"/>
      <c r="AA2248" s="1022"/>
      <c r="AB2248" s="1022"/>
    </row>
    <row r="2249" spans="25:28" x14ac:dyDescent="0.2">
      <c r="Y2249" s="1022"/>
      <c r="AA2249" s="1022"/>
      <c r="AB2249" s="1022"/>
    </row>
    <row r="2250" spans="25:28" x14ac:dyDescent="0.2">
      <c r="Y2250" s="1022"/>
      <c r="AA2250" s="1022"/>
      <c r="AB2250" s="1022"/>
    </row>
    <row r="2251" spans="25:28" x14ac:dyDescent="0.2">
      <c r="Y2251" s="1022"/>
      <c r="AA2251" s="1022"/>
      <c r="AB2251" s="1022"/>
    </row>
    <row r="2252" spans="25:28" x14ac:dyDescent="0.2">
      <c r="Y2252" s="1022"/>
      <c r="AA2252" s="1022"/>
      <c r="AB2252" s="1022"/>
    </row>
    <row r="2253" spans="25:28" x14ac:dyDescent="0.2">
      <c r="Y2253" s="1022"/>
      <c r="AA2253" s="1022"/>
      <c r="AB2253" s="1022"/>
    </row>
    <row r="2254" spans="25:28" x14ac:dyDescent="0.2">
      <c r="Y2254" s="1022"/>
      <c r="AA2254" s="1022"/>
      <c r="AB2254" s="1022"/>
    </row>
    <row r="2255" spans="25:28" x14ac:dyDescent="0.2">
      <c r="Y2255" s="1022"/>
      <c r="AA2255" s="1022"/>
      <c r="AB2255" s="1022"/>
    </row>
    <row r="2256" spans="25:28" x14ac:dyDescent="0.2">
      <c r="Y2256" s="1022"/>
      <c r="AA2256" s="1022"/>
      <c r="AB2256" s="1022"/>
    </row>
    <row r="2257" spans="25:28" x14ac:dyDescent="0.2">
      <c r="Y2257" s="1022"/>
      <c r="AA2257" s="1022"/>
      <c r="AB2257" s="1022"/>
    </row>
    <row r="2258" spans="25:28" x14ac:dyDescent="0.2">
      <c r="Y2258" s="1022"/>
      <c r="AA2258" s="1022"/>
      <c r="AB2258" s="1022"/>
    </row>
    <row r="2259" spans="25:28" x14ac:dyDescent="0.2">
      <c r="Y2259" s="1022"/>
      <c r="AA2259" s="1022"/>
      <c r="AB2259" s="1022"/>
    </row>
    <row r="2260" spans="25:28" x14ac:dyDescent="0.2">
      <c r="Y2260" s="1022"/>
      <c r="AA2260" s="1022"/>
      <c r="AB2260" s="1022"/>
    </row>
    <row r="2261" spans="25:28" x14ac:dyDescent="0.2">
      <c r="Y2261" s="1022"/>
      <c r="AA2261" s="1022"/>
      <c r="AB2261" s="1022"/>
    </row>
    <row r="2262" spans="25:28" x14ac:dyDescent="0.2">
      <c r="Y2262" s="1022"/>
      <c r="AA2262" s="1022"/>
      <c r="AB2262" s="1022"/>
    </row>
    <row r="2263" spans="25:28" x14ac:dyDescent="0.2">
      <c r="Y2263" s="1022"/>
      <c r="AA2263" s="1022"/>
      <c r="AB2263" s="1022"/>
    </row>
    <row r="2264" spans="25:28" x14ac:dyDescent="0.2">
      <c r="Y2264" s="1022"/>
      <c r="AA2264" s="1022"/>
      <c r="AB2264" s="1022"/>
    </row>
    <row r="2265" spans="25:28" x14ac:dyDescent="0.2">
      <c r="Y2265" s="1022"/>
      <c r="AA2265" s="1022"/>
      <c r="AB2265" s="1022"/>
    </row>
    <row r="2266" spans="25:28" x14ac:dyDescent="0.2">
      <c r="Y2266" s="1022"/>
      <c r="AA2266" s="1022"/>
      <c r="AB2266" s="1022"/>
    </row>
    <row r="2267" spans="25:28" x14ac:dyDescent="0.2">
      <c r="Y2267" s="1022"/>
      <c r="AA2267" s="1022"/>
      <c r="AB2267" s="1022"/>
    </row>
    <row r="2268" spans="25:28" x14ac:dyDescent="0.2">
      <c r="Y2268" s="1022"/>
      <c r="AA2268" s="1022"/>
      <c r="AB2268" s="1022"/>
    </row>
    <row r="2269" spans="25:28" x14ac:dyDescent="0.2">
      <c r="Y2269" s="1022"/>
      <c r="AA2269" s="1022"/>
      <c r="AB2269" s="1022"/>
    </row>
    <row r="2270" spans="25:28" x14ac:dyDescent="0.2">
      <c r="Y2270" s="1022"/>
      <c r="AA2270" s="1022"/>
      <c r="AB2270" s="1022"/>
    </row>
    <row r="2271" spans="25:28" x14ac:dyDescent="0.2">
      <c r="Y2271" s="1022"/>
      <c r="AA2271" s="1022"/>
      <c r="AB2271" s="1022"/>
    </row>
    <row r="2272" spans="25:28" x14ac:dyDescent="0.2">
      <c r="Y2272" s="1022"/>
      <c r="AA2272" s="1022"/>
      <c r="AB2272" s="1022"/>
    </row>
    <row r="2273" spans="25:28" x14ac:dyDescent="0.2">
      <c r="Y2273" s="1022"/>
      <c r="AA2273" s="1022"/>
      <c r="AB2273" s="1022"/>
    </row>
    <row r="2274" spans="25:28" x14ac:dyDescent="0.2">
      <c r="Y2274" s="1022"/>
      <c r="AA2274" s="1022"/>
      <c r="AB2274" s="1022"/>
    </row>
    <row r="2275" spans="25:28" x14ac:dyDescent="0.2">
      <c r="Y2275" s="1022"/>
      <c r="AA2275" s="1022"/>
      <c r="AB2275" s="1022"/>
    </row>
    <row r="2276" spans="25:28" x14ac:dyDescent="0.2">
      <c r="Y2276" s="1022"/>
      <c r="AA2276" s="1022"/>
      <c r="AB2276" s="1022"/>
    </row>
    <row r="2277" spans="25:28" x14ac:dyDescent="0.2">
      <c r="Y2277" s="1022"/>
      <c r="AA2277" s="1022"/>
      <c r="AB2277" s="1022"/>
    </row>
    <row r="2278" spans="25:28" x14ac:dyDescent="0.2">
      <c r="Y2278" s="1022"/>
      <c r="AA2278" s="1022"/>
      <c r="AB2278" s="1022"/>
    </row>
    <row r="2279" spans="25:28" x14ac:dyDescent="0.2">
      <c r="Y2279" s="1022"/>
      <c r="AA2279" s="1022"/>
      <c r="AB2279" s="1022"/>
    </row>
    <row r="2280" spans="25:28" x14ac:dyDescent="0.2">
      <c r="Y2280" s="1022"/>
      <c r="AA2280" s="1022"/>
      <c r="AB2280" s="1022"/>
    </row>
    <row r="2281" spans="25:28" x14ac:dyDescent="0.2">
      <c r="Y2281" s="1022"/>
      <c r="AA2281" s="1022"/>
      <c r="AB2281" s="1022"/>
    </row>
    <row r="2282" spans="25:28" x14ac:dyDescent="0.2">
      <c r="Y2282" s="1022"/>
      <c r="AA2282" s="1022"/>
      <c r="AB2282" s="1022"/>
    </row>
    <row r="2283" spans="25:28" x14ac:dyDescent="0.2">
      <c r="Y2283" s="1022"/>
      <c r="AA2283" s="1022"/>
      <c r="AB2283" s="1022"/>
    </row>
    <row r="2284" spans="25:28" x14ac:dyDescent="0.2">
      <c r="Y2284" s="1022"/>
      <c r="AA2284" s="1022"/>
      <c r="AB2284" s="1022"/>
    </row>
    <row r="2285" spans="25:28" x14ac:dyDescent="0.2">
      <c r="Y2285" s="1022"/>
      <c r="AA2285" s="1022"/>
      <c r="AB2285" s="1022"/>
    </row>
    <row r="2286" spans="25:28" x14ac:dyDescent="0.2">
      <c r="Y2286" s="1022"/>
      <c r="AA2286" s="1022"/>
      <c r="AB2286" s="1022"/>
    </row>
    <row r="2287" spans="25:28" x14ac:dyDescent="0.2">
      <c r="Y2287" s="1022"/>
      <c r="AA2287" s="1022"/>
      <c r="AB2287" s="1022"/>
    </row>
    <row r="2288" spans="25:28" x14ac:dyDescent="0.2">
      <c r="Y2288" s="1022"/>
      <c r="AA2288" s="1022"/>
      <c r="AB2288" s="1022"/>
    </row>
    <row r="2289" spans="25:28" x14ac:dyDescent="0.2">
      <c r="Y2289" s="1022"/>
      <c r="AA2289" s="1022"/>
      <c r="AB2289" s="1022"/>
    </row>
    <row r="2290" spans="25:28" x14ac:dyDescent="0.2">
      <c r="Y2290" s="1022"/>
      <c r="AA2290" s="1022"/>
      <c r="AB2290" s="1022"/>
    </row>
    <row r="2291" spans="25:28" x14ac:dyDescent="0.2">
      <c r="Y2291" s="1022"/>
      <c r="AA2291" s="1022"/>
      <c r="AB2291" s="1022"/>
    </row>
    <row r="2292" spans="25:28" x14ac:dyDescent="0.2">
      <c r="Y2292" s="1022"/>
      <c r="AA2292" s="1022"/>
      <c r="AB2292" s="1022"/>
    </row>
    <row r="2293" spans="25:28" x14ac:dyDescent="0.2">
      <c r="Y2293" s="1022"/>
      <c r="AA2293" s="1022"/>
      <c r="AB2293" s="1022"/>
    </row>
    <row r="2294" spans="25:28" x14ac:dyDescent="0.2">
      <c r="Y2294" s="1022"/>
      <c r="AA2294" s="1022"/>
      <c r="AB2294" s="1022"/>
    </row>
    <row r="2295" spans="25:28" x14ac:dyDescent="0.2">
      <c r="Y2295" s="1022"/>
      <c r="AA2295" s="1022"/>
      <c r="AB2295" s="1022"/>
    </row>
    <row r="2296" spans="25:28" x14ac:dyDescent="0.2">
      <c r="Y2296" s="1022"/>
      <c r="AA2296" s="1022"/>
      <c r="AB2296" s="1022"/>
    </row>
    <row r="2297" spans="25:28" x14ac:dyDescent="0.2">
      <c r="Y2297" s="1022"/>
      <c r="AA2297" s="1022"/>
      <c r="AB2297" s="1022"/>
    </row>
    <row r="2298" spans="25:28" x14ac:dyDescent="0.2">
      <c r="Y2298" s="1022"/>
      <c r="AA2298" s="1022"/>
      <c r="AB2298" s="1022"/>
    </row>
    <row r="2299" spans="25:28" x14ac:dyDescent="0.2">
      <c r="Y2299" s="1022"/>
      <c r="AA2299" s="1022"/>
      <c r="AB2299" s="1022"/>
    </row>
    <row r="2300" spans="25:28" x14ac:dyDescent="0.2">
      <c r="Y2300" s="1022"/>
      <c r="AA2300" s="1022"/>
      <c r="AB2300" s="1022"/>
    </row>
    <row r="2301" spans="25:28" x14ac:dyDescent="0.2">
      <c r="Y2301" s="1022"/>
      <c r="AA2301" s="1022"/>
      <c r="AB2301" s="1022"/>
    </row>
    <row r="2302" spans="25:28" x14ac:dyDescent="0.2">
      <c r="Y2302" s="1022"/>
      <c r="AA2302" s="1022"/>
      <c r="AB2302" s="1022"/>
    </row>
    <row r="2303" spans="25:28" x14ac:dyDescent="0.2">
      <c r="Y2303" s="1022"/>
      <c r="AA2303" s="1022"/>
      <c r="AB2303" s="1022"/>
    </row>
    <row r="2304" spans="25:28" x14ac:dyDescent="0.2">
      <c r="Y2304" s="1022"/>
      <c r="AA2304" s="1022"/>
      <c r="AB2304" s="1022"/>
    </row>
    <row r="2305" spans="25:28" x14ac:dyDescent="0.2">
      <c r="Y2305" s="1022"/>
      <c r="AA2305" s="1022"/>
      <c r="AB2305" s="1022"/>
    </row>
    <row r="2306" spans="25:28" x14ac:dyDescent="0.2">
      <c r="Y2306" s="1022"/>
      <c r="AA2306" s="1022"/>
      <c r="AB2306" s="1022"/>
    </row>
    <row r="2307" spans="25:28" x14ac:dyDescent="0.2">
      <c r="Y2307" s="1022"/>
      <c r="AA2307" s="1022"/>
      <c r="AB2307" s="1022"/>
    </row>
    <row r="2308" spans="25:28" x14ac:dyDescent="0.2">
      <c r="Y2308" s="1022"/>
      <c r="AA2308" s="1022"/>
      <c r="AB2308" s="1022"/>
    </row>
    <row r="2309" spans="25:28" x14ac:dyDescent="0.2">
      <c r="Y2309" s="1022"/>
      <c r="AA2309" s="1022"/>
      <c r="AB2309" s="1022"/>
    </row>
    <row r="2310" spans="25:28" x14ac:dyDescent="0.2">
      <c r="Y2310" s="1022"/>
      <c r="AA2310" s="1022"/>
      <c r="AB2310" s="1022"/>
    </row>
    <row r="2311" spans="25:28" x14ac:dyDescent="0.2">
      <c r="Y2311" s="1022"/>
      <c r="AA2311" s="1022"/>
      <c r="AB2311" s="1022"/>
    </row>
    <row r="2312" spans="25:28" x14ac:dyDescent="0.2">
      <c r="Y2312" s="1022"/>
      <c r="AA2312" s="1022"/>
      <c r="AB2312" s="1022"/>
    </row>
    <row r="2313" spans="25:28" x14ac:dyDescent="0.2">
      <c r="Y2313" s="1022"/>
      <c r="AA2313" s="1022"/>
      <c r="AB2313" s="1022"/>
    </row>
    <row r="2314" spans="25:28" x14ac:dyDescent="0.2">
      <c r="Y2314" s="1022"/>
      <c r="AA2314" s="1022"/>
      <c r="AB2314" s="1022"/>
    </row>
    <row r="2315" spans="25:28" x14ac:dyDescent="0.2">
      <c r="Y2315" s="1022"/>
      <c r="AA2315" s="1022"/>
      <c r="AB2315" s="1022"/>
    </row>
    <row r="2316" spans="25:28" x14ac:dyDescent="0.2">
      <c r="Y2316" s="1022"/>
      <c r="AA2316" s="1022"/>
      <c r="AB2316" s="1022"/>
    </row>
    <row r="2317" spans="25:28" x14ac:dyDescent="0.2">
      <c r="Y2317" s="1022"/>
      <c r="AA2317" s="1022"/>
      <c r="AB2317" s="1022"/>
    </row>
    <row r="2318" spans="25:28" x14ac:dyDescent="0.2">
      <c r="Y2318" s="1022"/>
      <c r="AA2318" s="1022"/>
      <c r="AB2318" s="1022"/>
    </row>
    <row r="2319" spans="25:28" x14ac:dyDescent="0.2">
      <c r="Y2319" s="1022"/>
      <c r="AA2319" s="1022"/>
      <c r="AB2319" s="1022"/>
    </row>
    <row r="2320" spans="25:28" x14ac:dyDescent="0.2">
      <c r="Y2320" s="1022"/>
      <c r="AA2320" s="1022"/>
      <c r="AB2320" s="1022"/>
    </row>
    <row r="2321" spans="25:28" x14ac:dyDescent="0.2">
      <c r="Y2321" s="1022"/>
      <c r="AA2321" s="1022"/>
      <c r="AB2321" s="1022"/>
    </row>
    <row r="2322" spans="25:28" x14ac:dyDescent="0.2">
      <c r="Y2322" s="1022"/>
      <c r="AA2322" s="1022"/>
      <c r="AB2322" s="1022"/>
    </row>
    <row r="2323" spans="25:28" x14ac:dyDescent="0.2">
      <c r="Y2323" s="1022"/>
      <c r="AA2323" s="1022"/>
      <c r="AB2323" s="1022"/>
    </row>
    <row r="2324" spans="25:28" x14ac:dyDescent="0.2">
      <c r="Y2324" s="1022"/>
      <c r="AA2324" s="1022"/>
      <c r="AB2324" s="1022"/>
    </row>
    <row r="2325" spans="25:28" x14ac:dyDescent="0.2">
      <c r="Y2325" s="1022"/>
      <c r="AA2325" s="1022"/>
      <c r="AB2325" s="1022"/>
    </row>
    <row r="2326" spans="25:28" x14ac:dyDescent="0.2">
      <c r="Y2326" s="1022"/>
      <c r="AA2326" s="1022"/>
      <c r="AB2326" s="1022"/>
    </row>
    <row r="2327" spans="25:28" x14ac:dyDescent="0.2">
      <c r="Y2327" s="1022"/>
      <c r="AA2327" s="1022"/>
      <c r="AB2327" s="1022"/>
    </row>
    <row r="2328" spans="25:28" x14ac:dyDescent="0.2">
      <c r="Y2328" s="1022"/>
      <c r="AA2328" s="1022"/>
      <c r="AB2328" s="1022"/>
    </row>
    <row r="2329" spans="25:28" x14ac:dyDescent="0.2">
      <c r="Y2329" s="1022"/>
      <c r="AA2329" s="1022"/>
      <c r="AB2329" s="1022"/>
    </row>
    <row r="2330" spans="25:28" x14ac:dyDescent="0.2">
      <c r="Y2330" s="1022"/>
      <c r="AA2330" s="1022"/>
      <c r="AB2330" s="1022"/>
    </row>
    <row r="2331" spans="25:28" x14ac:dyDescent="0.2">
      <c r="Y2331" s="1022"/>
      <c r="AA2331" s="1022"/>
      <c r="AB2331" s="1022"/>
    </row>
    <row r="2332" spans="25:28" x14ac:dyDescent="0.2">
      <c r="Y2332" s="1022"/>
      <c r="AA2332" s="1022"/>
      <c r="AB2332" s="1022"/>
    </row>
    <row r="2333" spans="25:28" x14ac:dyDescent="0.2">
      <c r="Y2333" s="1022"/>
      <c r="AA2333" s="1022"/>
      <c r="AB2333" s="1022"/>
    </row>
    <row r="2334" spans="25:28" x14ac:dyDescent="0.2">
      <c r="Y2334" s="1022"/>
      <c r="AA2334" s="1022"/>
      <c r="AB2334" s="1022"/>
    </row>
    <row r="2335" spans="25:28" x14ac:dyDescent="0.2">
      <c r="Y2335" s="1022"/>
      <c r="AA2335" s="1022"/>
      <c r="AB2335" s="1022"/>
    </row>
    <row r="2336" spans="25:28" x14ac:dyDescent="0.2">
      <c r="Y2336" s="1022"/>
      <c r="AA2336" s="1022"/>
      <c r="AB2336" s="1022"/>
    </row>
    <row r="2337" spans="25:28" x14ac:dyDescent="0.2">
      <c r="Y2337" s="1022"/>
      <c r="AA2337" s="1022"/>
      <c r="AB2337" s="1022"/>
    </row>
    <row r="2338" spans="25:28" x14ac:dyDescent="0.2">
      <c r="Y2338" s="1022"/>
      <c r="AA2338" s="1022"/>
      <c r="AB2338" s="1022"/>
    </row>
    <row r="2339" spans="25:28" x14ac:dyDescent="0.2">
      <c r="Y2339" s="1022"/>
      <c r="AA2339" s="1022"/>
      <c r="AB2339" s="1022"/>
    </row>
    <row r="2340" spans="25:28" x14ac:dyDescent="0.2">
      <c r="Y2340" s="1022"/>
      <c r="AA2340" s="1022"/>
      <c r="AB2340" s="1022"/>
    </row>
    <row r="2341" spans="25:28" x14ac:dyDescent="0.2">
      <c r="Y2341" s="1022"/>
      <c r="AA2341" s="1022"/>
      <c r="AB2341" s="1022"/>
    </row>
    <row r="2342" spans="25:28" x14ac:dyDescent="0.2">
      <c r="Y2342" s="1022"/>
      <c r="AA2342" s="1022"/>
      <c r="AB2342" s="1022"/>
    </row>
    <row r="2343" spans="25:28" x14ac:dyDescent="0.2">
      <c r="Y2343" s="1022"/>
      <c r="AA2343" s="1022"/>
      <c r="AB2343" s="1022"/>
    </row>
    <row r="2344" spans="25:28" x14ac:dyDescent="0.2">
      <c r="Y2344" s="1022"/>
      <c r="AA2344" s="1022"/>
      <c r="AB2344" s="1022"/>
    </row>
    <row r="2345" spans="25:28" x14ac:dyDescent="0.2">
      <c r="Y2345" s="1022"/>
      <c r="AA2345" s="1022"/>
      <c r="AB2345" s="1022"/>
    </row>
    <row r="2346" spans="25:28" x14ac:dyDescent="0.2">
      <c r="Y2346" s="1022"/>
      <c r="AA2346" s="1022"/>
      <c r="AB2346" s="1022"/>
    </row>
    <row r="2347" spans="25:28" x14ac:dyDescent="0.2">
      <c r="Y2347" s="1022"/>
      <c r="AA2347" s="1022"/>
      <c r="AB2347" s="1022"/>
    </row>
    <row r="2348" spans="25:28" x14ac:dyDescent="0.2">
      <c r="Y2348" s="1022"/>
      <c r="AA2348" s="1022"/>
      <c r="AB2348" s="1022"/>
    </row>
    <row r="2349" spans="25:28" x14ac:dyDescent="0.2">
      <c r="Y2349" s="1022"/>
      <c r="AA2349" s="1022"/>
      <c r="AB2349" s="1022"/>
    </row>
    <row r="2350" spans="25:28" x14ac:dyDescent="0.2">
      <c r="Y2350" s="1022"/>
      <c r="AA2350" s="1022"/>
      <c r="AB2350" s="1022"/>
    </row>
    <row r="2351" spans="25:28" x14ac:dyDescent="0.2">
      <c r="Y2351" s="1022"/>
      <c r="AA2351" s="1022"/>
      <c r="AB2351" s="1022"/>
    </row>
    <row r="2352" spans="25:28" x14ac:dyDescent="0.2">
      <c r="Y2352" s="1022"/>
      <c r="AA2352" s="1022"/>
      <c r="AB2352" s="1022"/>
    </row>
    <row r="2353" spans="25:28" x14ac:dyDescent="0.2">
      <c r="Y2353" s="1022"/>
      <c r="AA2353" s="1022"/>
      <c r="AB2353" s="1022"/>
    </row>
    <row r="2354" spans="25:28" x14ac:dyDescent="0.2">
      <c r="Y2354" s="1022"/>
      <c r="AA2354" s="1022"/>
      <c r="AB2354" s="1022"/>
    </row>
    <row r="2355" spans="25:28" x14ac:dyDescent="0.2">
      <c r="Y2355" s="1022"/>
      <c r="AA2355" s="1022"/>
      <c r="AB2355" s="1022"/>
    </row>
    <row r="2356" spans="25:28" x14ac:dyDescent="0.2">
      <c r="Y2356" s="1022"/>
      <c r="AA2356" s="1022"/>
      <c r="AB2356" s="1022"/>
    </row>
    <row r="2357" spans="25:28" x14ac:dyDescent="0.2">
      <c r="Y2357" s="1022"/>
      <c r="AA2357" s="1022"/>
      <c r="AB2357" s="1022"/>
    </row>
    <row r="2358" spans="25:28" x14ac:dyDescent="0.2">
      <c r="Y2358" s="1022"/>
      <c r="AA2358" s="1022"/>
      <c r="AB2358" s="1022"/>
    </row>
    <row r="2359" spans="25:28" x14ac:dyDescent="0.2">
      <c r="Y2359" s="1022"/>
      <c r="AA2359" s="1022"/>
      <c r="AB2359" s="1022"/>
    </row>
    <row r="2360" spans="25:28" x14ac:dyDescent="0.2">
      <c r="Y2360" s="1022"/>
      <c r="AA2360" s="1022"/>
      <c r="AB2360" s="1022"/>
    </row>
    <row r="2361" spans="25:28" x14ac:dyDescent="0.2">
      <c r="Y2361" s="1022"/>
      <c r="AA2361" s="1022"/>
      <c r="AB2361" s="1022"/>
    </row>
    <row r="2362" spans="25:28" x14ac:dyDescent="0.2">
      <c r="Y2362" s="1022"/>
      <c r="AA2362" s="1022"/>
      <c r="AB2362" s="1022"/>
    </row>
    <row r="2363" spans="25:28" x14ac:dyDescent="0.2">
      <c r="Y2363" s="1022"/>
      <c r="AA2363" s="1022"/>
      <c r="AB2363" s="1022"/>
    </row>
    <row r="2364" spans="25:28" x14ac:dyDescent="0.2">
      <c r="Y2364" s="1022"/>
      <c r="AA2364" s="1022"/>
      <c r="AB2364" s="1022"/>
    </row>
    <row r="2365" spans="25:28" x14ac:dyDescent="0.2">
      <c r="Y2365" s="1022"/>
      <c r="AA2365" s="1022"/>
      <c r="AB2365" s="1022"/>
    </row>
    <row r="2366" spans="25:28" x14ac:dyDescent="0.2">
      <c r="Y2366" s="1022"/>
      <c r="AA2366" s="1022"/>
      <c r="AB2366" s="1022"/>
    </row>
    <row r="2367" spans="25:28" x14ac:dyDescent="0.2">
      <c r="Y2367" s="1022"/>
      <c r="AA2367" s="1022"/>
      <c r="AB2367" s="1022"/>
    </row>
    <row r="2368" spans="25:28" x14ac:dyDescent="0.2">
      <c r="Y2368" s="1022"/>
      <c r="AA2368" s="1022"/>
      <c r="AB2368" s="1022"/>
    </row>
    <row r="2369" spans="25:28" x14ac:dyDescent="0.2">
      <c r="Y2369" s="1022"/>
      <c r="AA2369" s="1022"/>
      <c r="AB2369" s="1022"/>
    </row>
    <row r="2370" spans="25:28" x14ac:dyDescent="0.2">
      <c r="Y2370" s="1022"/>
      <c r="AA2370" s="1022"/>
      <c r="AB2370" s="1022"/>
    </row>
    <row r="2371" spans="25:28" x14ac:dyDescent="0.2">
      <c r="Y2371" s="1022"/>
      <c r="AA2371" s="1022"/>
      <c r="AB2371" s="1022"/>
    </row>
    <row r="2372" spans="25:28" x14ac:dyDescent="0.2">
      <c r="Y2372" s="1022"/>
      <c r="AA2372" s="1022"/>
      <c r="AB2372" s="1022"/>
    </row>
    <row r="2373" spans="25:28" x14ac:dyDescent="0.2">
      <c r="Y2373" s="1022"/>
      <c r="AA2373" s="1022"/>
      <c r="AB2373" s="1022"/>
    </row>
    <row r="2374" spans="25:28" x14ac:dyDescent="0.2">
      <c r="Y2374" s="1022"/>
      <c r="AA2374" s="1022"/>
      <c r="AB2374" s="1022"/>
    </row>
    <row r="2375" spans="25:28" x14ac:dyDescent="0.2">
      <c r="Y2375" s="1022"/>
      <c r="AA2375" s="1022"/>
      <c r="AB2375" s="1022"/>
    </row>
    <row r="2376" spans="25:28" x14ac:dyDescent="0.2">
      <c r="Y2376" s="1022"/>
      <c r="AA2376" s="1022"/>
      <c r="AB2376" s="1022"/>
    </row>
    <row r="2377" spans="25:28" x14ac:dyDescent="0.2">
      <c r="Y2377" s="1022"/>
      <c r="AA2377" s="1022"/>
      <c r="AB2377" s="1022"/>
    </row>
    <row r="2378" spans="25:28" x14ac:dyDescent="0.2">
      <c r="Y2378" s="1022"/>
      <c r="AA2378" s="1022"/>
      <c r="AB2378" s="1022"/>
    </row>
    <row r="2379" spans="25:28" x14ac:dyDescent="0.2">
      <c r="Y2379" s="1022"/>
      <c r="AA2379" s="1022"/>
      <c r="AB2379" s="1022"/>
    </row>
    <row r="2380" spans="25:28" x14ac:dyDescent="0.2">
      <c r="Y2380" s="1022"/>
      <c r="AA2380" s="1022"/>
      <c r="AB2380" s="1022"/>
    </row>
    <row r="2381" spans="25:28" x14ac:dyDescent="0.2">
      <c r="Y2381" s="1022"/>
      <c r="AA2381" s="1022"/>
      <c r="AB2381" s="1022"/>
    </row>
    <row r="2382" spans="25:28" x14ac:dyDescent="0.2">
      <c r="Y2382" s="1022"/>
      <c r="AA2382" s="1022"/>
      <c r="AB2382" s="1022"/>
    </row>
    <row r="2383" spans="25:28" x14ac:dyDescent="0.2">
      <c r="Y2383" s="1022"/>
      <c r="AA2383" s="1022"/>
      <c r="AB2383" s="1022"/>
    </row>
    <row r="2384" spans="25:28" x14ac:dyDescent="0.2">
      <c r="Y2384" s="1022"/>
      <c r="AA2384" s="1022"/>
      <c r="AB2384" s="1022"/>
    </row>
    <row r="2385" spans="25:28" x14ac:dyDescent="0.2">
      <c r="Y2385" s="1022"/>
      <c r="AA2385" s="1022"/>
      <c r="AB2385" s="1022"/>
    </row>
    <row r="2386" spans="25:28" x14ac:dyDescent="0.2">
      <c r="Y2386" s="1022"/>
      <c r="AA2386" s="1022"/>
      <c r="AB2386" s="1022"/>
    </row>
    <row r="2387" spans="25:28" x14ac:dyDescent="0.2">
      <c r="Y2387" s="1022"/>
      <c r="AA2387" s="1022"/>
      <c r="AB2387" s="1022"/>
    </row>
    <row r="2388" spans="25:28" x14ac:dyDescent="0.2">
      <c r="Y2388" s="1022"/>
      <c r="AA2388" s="1022"/>
      <c r="AB2388" s="1022"/>
    </row>
    <row r="2389" spans="25:28" x14ac:dyDescent="0.2">
      <c r="Y2389" s="1022"/>
      <c r="AA2389" s="1022"/>
      <c r="AB2389" s="1022"/>
    </row>
    <row r="2390" spans="25:28" x14ac:dyDescent="0.2">
      <c r="Y2390" s="1022"/>
      <c r="AA2390" s="1022"/>
      <c r="AB2390" s="1022"/>
    </row>
    <row r="2391" spans="25:28" x14ac:dyDescent="0.2">
      <c r="Y2391" s="1022"/>
      <c r="AA2391" s="1022"/>
      <c r="AB2391" s="1022"/>
    </row>
    <row r="2392" spans="25:28" x14ac:dyDescent="0.2">
      <c r="Y2392" s="1022"/>
      <c r="AA2392" s="1022"/>
      <c r="AB2392" s="1022"/>
    </row>
    <row r="2393" spans="25:28" x14ac:dyDescent="0.2">
      <c r="Y2393" s="1022"/>
      <c r="AA2393" s="1022"/>
      <c r="AB2393" s="1022"/>
    </row>
    <row r="2394" spans="25:28" x14ac:dyDescent="0.2">
      <c r="Y2394" s="1022"/>
      <c r="AA2394" s="1022"/>
      <c r="AB2394" s="1022"/>
    </row>
    <row r="2395" spans="25:28" x14ac:dyDescent="0.2">
      <c r="Y2395" s="1022"/>
      <c r="AA2395" s="1022"/>
      <c r="AB2395" s="1022"/>
    </row>
    <row r="2396" spans="25:28" x14ac:dyDescent="0.2">
      <c r="Y2396" s="1022"/>
      <c r="AA2396" s="1022"/>
      <c r="AB2396" s="1022"/>
    </row>
    <row r="2397" spans="25:28" x14ac:dyDescent="0.2">
      <c r="Y2397" s="1022"/>
      <c r="AA2397" s="1022"/>
      <c r="AB2397" s="1022"/>
    </row>
    <row r="2398" spans="25:28" x14ac:dyDescent="0.2">
      <c r="Y2398" s="1022"/>
      <c r="AA2398" s="1022"/>
      <c r="AB2398" s="1022"/>
    </row>
    <row r="2399" spans="25:28" x14ac:dyDescent="0.2">
      <c r="Y2399" s="1022"/>
      <c r="AA2399" s="1022"/>
      <c r="AB2399" s="1022"/>
    </row>
    <row r="2400" spans="25:28" x14ac:dyDescent="0.2">
      <c r="Y2400" s="1022"/>
      <c r="AA2400" s="1022"/>
      <c r="AB2400" s="1022"/>
    </row>
    <row r="2401" spans="25:28" x14ac:dyDescent="0.2">
      <c r="Y2401" s="1022"/>
      <c r="AA2401" s="1022"/>
      <c r="AB2401" s="1022"/>
    </row>
    <row r="2402" spans="25:28" x14ac:dyDescent="0.2">
      <c r="Y2402" s="1022"/>
      <c r="AA2402" s="1022"/>
      <c r="AB2402" s="1022"/>
    </row>
    <row r="2403" spans="25:28" x14ac:dyDescent="0.2">
      <c r="Y2403" s="1022"/>
      <c r="AA2403" s="1022"/>
      <c r="AB2403" s="1022"/>
    </row>
    <row r="2404" spans="25:28" x14ac:dyDescent="0.2">
      <c r="Y2404" s="1022"/>
      <c r="AA2404" s="1022"/>
      <c r="AB2404" s="1022"/>
    </row>
    <row r="2405" spans="25:28" x14ac:dyDescent="0.2">
      <c r="Y2405" s="1022"/>
      <c r="AA2405" s="1022"/>
      <c r="AB2405" s="1022"/>
    </row>
    <row r="2406" spans="25:28" x14ac:dyDescent="0.2">
      <c r="Y2406" s="1022"/>
      <c r="AA2406" s="1022"/>
      <c r="AB2406" s="1022"/>
    </row>
    <row r="2407" spans="25:28" x14ac:dyDescent="0.2">
      <c r="Y2407" s="1022"/>
      <c r="AA2407" s="1022"/>
      <c r="AB2407" s="1022"/>
    </row>
    <row r="2408" spans="25:28" x14ac:dyDescent="0.2">
      <c r="Y2408" s="1022"/>
      <c r="AA2408" s="1022"/>
      <c r="AB2408" s="1022"/>
    </row>
    <row r="2409" spans="25:28" x14ac:dyDescent="0.2">
      <c r="Y2409" s="1022"/>
      <c r="AA2409" s="1022"/>
      <c r="AB2409" s="1022"/>
    </row>
    <row r="2410" spans="25:28" x14ac:dyDescent="0.2">
      <c r="Y2410" s="1022"/>
      <c r="AA2410" s="1022"/>
      <c r="AB2410" s="1022"/>
    </row>
    <row r="2411" spans="25:28" x14ac:dyDescent="0.2">
      <c r="Y2411" s="1022"/>
      <c r="AA2411" s="1022"/>
      <c r="AB2411" s="1022"/>
    </row>
    <row r="2412" spans="25:28" x14ac:dyDescent="0.2">
      <c r="Y2412" s="1022"/>
      <c r="AA2412" s="1022"/>
      <c r="AB2412" s="1022"/>
    </row>
    <row r="2413" spans="25:28" x14ac:dyDescent="0.2">
      <c r="Y2413" s="1022"/>
      <c r="AA2413" s="1022"/>
      <c r="AB2413" s="1022"/>
    </row>
    <row r="2414" spans="25:28" x14ac:dyDescent="0.2">
      <c r="Y2414" s="1022"/>
      <c r="AA2414" s="1022"/>
      <c r="AB2414" s="1022"/>
    </row>
    <row r="2415" spans="25:28" x14ac:dyDescent="0.2">
      <c r="Y2415" s="1022"/>
      <c r="AA2415" s="1022"/>
      <c r="AB2415" s="1022"/>
    </row>
    <row r="2416" spans="25:28" x14ac:dyDescent="0.2">
      <c r="Y2416" s="1022"/>
      <c r="AA2416" s="1022"/>
      <c r="AB2416" s="1022"/>
    </row>
    <row r="2417" spans="25:28" x14ac:dyDescent="0.2">
      <c r="Y2417" s="1022"/>
      <c r="AA2417" s="1022"/>
      <c r="AB2417" s="1022"/>
    </row>
    <row r="2418" spans="25:28" x14ac:dyDescent="0.2">
      <c r="Y2418" s="1022"/>
      <c r="AA2418" s="1022"/>
      <c r="AB2418" s="1022"/>
    </row>
    <row r="2419" spans="25:28" x14ac:dyDescent="0.2">
      <c r="Y2419" s="1022"/>
      <c r="AA2419" s="1022"/>
      <c r="AB2419" s="1022"/>
    </row>
    <row r="2420" spans="25:28" x14ac:dyDescent="0.2">
      <c r="Y2420" s="1022"/>
      <c r="AA2420" s="1022"/>
      <c r="AB2420" s="1022"/>
    </row>
    <row r="2421" spans="25:28" x14ac:dyDescent="0.2">
      <c r="Y2421" s="1022"/>
      <c r="AA2421" s="1022"/>
      <c r="AB2421" s="1022"/>
    </row>
    <row r="2422" spans="25:28" x14ac:dyDescent="0.2">
      <c r="Y2422" s="1022"/>
      <c r="AA2422" s="1022"/>
      <c r="AB2422" s="1022"/>
    </row>
    <row r="2423" spans="25:28" x14ac:dyDescent="0.2">
      <c r="Y2423" s="1022"/>
      <c r="AA2423" s="1022"/>
      <c r="AB2423" s="1022"/>
    </row>
    <row r="2424" spans="25:28" x14ac:dyDescent="0.2">
      <c r="Y2424" s="1022"/>
      <c r="AA2424" s="1022"/>
      <c r="AB2424" s="1022"/>
    </row>
    <row r="2425" spans="25:28" x14ac:dyDescent="0.2">
      <c r="Y2425" s="1022"/>
      <c r="AA2425" s="1022"/>
      <c r="AB2425" s="1022"/>
    </row>
    <row r="2426" spans="25:28" x14ac:dyDescent="0.2">
      <c r="Y2426" s="1022"/>
      <c r="AA2426" s="1022"/>
      <c r="AB2426" s="1022"/>
    </row>
    <row r="2427" spans="25:28" x14ac:dyDescent="0.2">
      <c r="Y2427" s="1022"/>
      <c r="AA2427" s="1022"/>
      <c r="AB2427" s="1022"/>
    </row>
    <row r="2428" spans="25:28" x14ac:dyDescent="0.2">
      <c r="Y2428" s="1022"/>
      <c r="AA2428" s="1022"/>
      <c r="AB2428" s="1022"/>
    </row>
    <row r="2429" spans="25:28" x14ac:dyDescent="0.2">
      <c r="Y2429" s="1022"/>
      <c r="AA2429" s="1022"/>
      <c r="AB2429" s="1022"/>
    </row>
    <row r="2430" spans="25:28" x14ac:dyDescent="0.2">
      <c r="Y2430" s="1022"/>
      <c r="AA2430" s="1022"/>
      <c r="AB2430" s="1022"/>
    </row>
    <row r="2431" spans="25:28" x14ac:dyDescent="0.2">
      <c r="Y2431" s="1022"/>
      <c r="AA2431" s="1022"/>
      <c r="AB2431" s="1022"/>
    </row>
    <row r="2432" spans="25:28" x14ac:dyDescent="0.2">
      <c r="Y2432" s="1022"/>
      <c r="AA2432" s="1022"/>
      <c r="AB2432" s="1022"/>
    </row>
    <row r="2433" spans="25:28" x14ac:dyDescent="0.2">
      <c r="Y2433" s="1022"/>
      <c r="AA2433" s="1022"/>
      <c r="AB2433" s="1022"/>
    </row>
    <row r="2434" spans="25:28" x14ac:dyDescent="0.2">
      <c r="Y2434" s="1022"/>
      <c r="AA2434" s="1022"/>
      <c r="AB2434" s="1022"/>
    </row>
    <row r="2435" spans="25:28" x14ac:dyDescent="0.2">
      <c r="Y2435" s="1022"/>
      <c r="AA2435" s="1022"/>
      <c r="AB2435" s="1022"/>
    </row>
    <row r="2436" spans="25:28" x14ac:dyDescent="0.2">
      <c r="Y2436" s="1022"/>
      <c r="AA2436" s="1022"/>
      <c r="AB2436" s="1022"/>
    </row>
    <row r="2437" spans="25:28" x14ac:dyDescent="0.2">
      <c r="Y2437" s="1022"/>
      <c r="AA2437" s="1022"/>
      <c r="AB2437" s="1022"/>
    </row>
    <row r="2438" spans="25:28" x14ac:dyDescent="0.2">
      <c r="Y2438" s="1022"/>
      <c r="AA2438" s="1022"/>
      <c r="AB2438" s="1022"/>
    </row>
    <row r="2439" spans="25:28" x14ac:dyDescent="0.2">
      <c r="Y2439" s="1022"/>
      <c r="AA2439" s="1022"/>
      <c r="AB2439" s="1022"/>
    </row>
    <row r="2440" spans="25:28" x14ac:dyDescent="0.2">
      <c r="Y2440" s="1022"/>
      <c r="AA2440" s="1022"/>
      <c r="AB2440" s="1022"/>
    </row>
    <row r="2441" spans="25:28" x14ac:dyDescent="0.2">
      <c r="Y2441" s="1022"/>
      <c r="AA2441" s="1022"/>
      <c r="AB2441" s="1022"/>
    </row>
    <row r="2442" spans="25:28" x14ac:dyDescent="0.2">
      <c r="Y2442" s="1022"/>
      <c r="AA2442" s="1022"/>
      <c r="AB2442" s="1022"/>
    </row>
    <row r="2443" spans="25:28" x14ac:dyDescent="0.2">
      <c r="Y2443" s="1022"/>
      <c r="AA2443" s="1022"/>
      <c r="AB2443" s="1022"/>
    </row>
    <row r="2444" spans="25:28" x14ac:dyDescent="0.2">
      <c r="Y2444" s="1022"/>
      <c r="AA2444" s="1022"/>
      <c r="AB2444" s="1022"/>
    </row>
    <row r="2445" spans="25:28" x14ac:dyDescent="0.2">
      <c r="Y2445" s="1022"/>
      <c r="AA2445" s="1022"/>
      <c r="AB2445" s="1022"/>
    </row>
    <row r="2446" spans="25:28" x14ac:dyDescent="0.2">
      <c r="Y2446" s="1022"/>
      <c r="AA2446" s="1022"/>
      <c r="AB2446" s="1022"/>
    </row>
    <row r="2447" spans="25:28" x14ac:dyDescent="0.2">
      <c r="Y2447" s="1022"/>
      <c r="AA2447" s="1022"/>
      <c r="AB2447" s="1022"/>
    </row>
    <row r="2448" spans="25:28" x14ac:dyDescent="0.2">
      <c r="Y2448" s="1022"/>
      <c r="AA2448" s="1022"/>
      <c r="AB2448" s="1022"/>
    </row>
    <row r="2449" spans="25:28" x14ac:dyDescent="0.2">
      <c r="Y2449" s="1022"/>
      <c r="AA2449" s="1022"/>
      <c r="AB2449" s="1022"/>
    </row>
    <row r="2450" spans="25:28" x14ac:dyDescent="0.2">
      <c r="Y2450" s="1022"/>
      <c r="AA2450" s="1022"/>
      <c r="AB2450" s="1022"/>
    </row>
    <row r="2451" spans="25:28" x14ac:dyDescent="0.2">
      <c r="Y2451" s="1022"/>
      <c r="AA2451" s="1022"/>
      <c r="AB2451" s="1022"/>
    </row>
    <row r="2452" spans="25:28" x14ac:dyDescent="0.2">
      <c r="Y2452" s="1022"/>
      <c r="AA2452" s="1022"/>
      <c r="AB2452" s="1022"/>
    </row>
    <row r="2453" spans="25:28" x14ac:dyDescent="0.2">
      <c r="Y2453" s="1022"/>
      <c r="AA2453" s="1022"/>
      <c r="AB2453" s="1022"/>
    </row>
    <row r="2454" spans="25:28" x14ac:dyDescent="0.2">
      <c r="Y2454" s="1022"/>
      <c r="AA2454" s="1022"/>
      <c r="AB2454" s="1022"/>
    </row>
    <row r="2455" spans="25:28" x14ac:dyDescent="0.2">
      <c r="Y2455" s="1022"/>
      <c r="AA2455" s="1022"/>
      <c r="AB2455" s="1022"/>
    </row>
    <row r="2456" spans="25:28" x14ac:dyDescent="0.2">
      <c r="Y2456" s="1022"/>
      <c r="AA2456" s="1022"/>
      <c r="AB2456" s="1022"/>
    </row>
    <row r="2457" spans="25:28" x14ac:dyDescent="0.2">
      <c r="Y2457" s="1022"/>
      <c r="AA2457" s="1022"/>
      <c r="AB2457" s="1022"/>
    </row>
    <row r="2458" spans="25:28" x14ac:dyDescent="0.2">
      <c r="Y2458" s="1022"/>
      <c r="AA2458" s="1022"/>
      <c r="AB2458" s="1022"/>
    </row>
    <row r="2459" spans="25:28" x14ac:dyDescent="0.2">
      <c r="Y2459" s="1022"/>
      <c r="AA2459" s="1022"/>
      <c r="AB2459" s="1022"/>
    </row>
    <row r="2460" spans="25:28" x14ac:dyDescent="0.2">
      <c r="Y2460" s="1022"/>
      <c r="AA2460" s="1022"/>
      <c r="AB2460" s="1022"/>
    </row>
    <row r="2461" spans="25:28" x14ac:dyDescent="0.2">
      <c r="Y2461" s="1022"/>
      <c r="AA2461" s="1022"/>
      <c r="AB2461" s="1022"/>
    </row>
    <row r="2462" spans="25:28" x14ac:dyDescent="0.2">
      <c r="Y2462" s="1022"/>
      <c r="AA2462" s="1022"/>
      <c r="AB2462" s="1022"/>
    </row>
    <row r="2463" spans="25:28" x14ac:dyDescent="0.2">
      <c r="Y2463" s="1022"/>
      <c r="AA2463" s="1022"/>
      <c r="AB2463" s="1022"/>
    </row>
    <row r="2464" spans="25:28" x14ac:dyDescent="0.2">
      <c r="Y2464" s="1022"/>
      <c r="AA2464" s="1022"/>
      <c r="AB2464" s="1022"/>
    </row>
    <row r="2465" spans="25:28" x14ac:dyDescent="0.2">
      <c r="Y2465" s="1022"/>
      <c r="AA2465" s="1022"/>
      <c r="AB2465" s="1022"/>
    </row>
    <row r="2466" spans="25:28" x14ac:dyDescent="0.2">
      <c r="Y2466" s="1022"/>
      <c r="AA2466" s="1022"/>
      <c r="AB2466" s="1022"/>
    </row>
    <row r="2467" spans="25:28" x14ac:dyDescent="0.2">
      <c r="Y2467" s="1022"/>
      <c r="AA2467" s="1022"/>
      <c r="AB2467" s="1022"/>
    </row>
    <row r="2468" spans="25:28" x14ac:dyDescent="0.2">
      <c r="Y2468" s="1022"/>
      <c r="AA2468" s="1022"/>
      <c r="AB2468" s="1022"/>
    </row>
    <row r="2469" spans="25:28" x14ac:dyDescent="0.2">
      <c r="Y2469" s="1022"/>
      <c r="AA2469" s="1022"/>
      <c r="AB2469" s="1022"/>
    </row>
    <row r="2470" spans="25:28" x14ac:dyDescent="0.2">
      <c r="Y2470" s="1022"/>
      <c r="AA2470" s="1022"/>
      <c r="AB2470" s="1022"/>
    </row>
    <row r="2471" spans="25:28" x14ac:dyDescent="0.2">
      <c r="Y2471" s="1022"/>
      <c r="AA2471" s="1022"/>
      <c r="AB2471" s="1022"/>
    </row>
    <row r="2472" spans="25:28" x14ac:dyDescent="0.2">
      <c r="Y2472" s="1022"/>
      <c r="AA2472" s="1022"/>
      <c r="AB2472" s="1022"/>
    </row>
    <row r="2473" spans="25:28" x14ac:dyDescent="0.2">
      <c r="Y2473" s="1022"/>
      <c r="AA2473" s="1022"/>
      <c r="AB2473" s="1022"/>
    </row>
    <row r="2474" spans="25:28" x14ac:dyDescent="0.2">
      <c r="Y2474" s="1022"/>
      <c r="AA2474" s="1022"/>
      <c r="AB2474" s="1022"/>
    </row>
    <row r="2475" spans="25:28" x14ac:dyDescent="0.2">
      <c r="Y2475" s="1022"/>
      <c r="AA2475" s="1022"/>
      <c r="AB2475" s="1022"/>
    </row>
    <row r="2476" spans="25:28" x14ac:dyDescent="0.2">
      <c r="Y2476" s="1022"/>
      <c r="AA2476" s="1022"/>
      <c r="AB2476" s="1022"/>
    </row>
    <row r="2477" spans="25:28" x14ac:dyDescent="0.2">
      <c r="Y2477" s="1022"/>
      <c r="AA2477" s="1022"/>
      <c r="AB2477" s="1022"/>
    </row>
    <row r="2478" spans="25:28" x14ac:dyDescent="0.2">
      <c r="Y2478" s="1022"/>
      <c r="AA2478" s="1022"/>
      <c r="AB2478" s="1022"/>
    </row>
    <row r="2479" spans="25:28" x14ac:dyDescent="0.2">
      <c r="Y2479" s="1022"/>
      <c r="AA2479" s="1022"/>
      <c r="AB2479" s="1022"/>
    </row>
    <row r="2480" spans="25:28" x14ac:dyDescent="0.2">
      <c r="Y2480" s="1022"/>
      <c r="AA2480" s="1022"/>
      <c r="AB2480" s="1022"/>
    </row>
    <row r="2481" spans="25:28" x14ac:dyDescent="0.2">
      <c r="Y2481" s="1022"/>
      <c r="AA2481" s="1022"/>
      <c r="AB2481" s="1022"/>
    </row>
    <row r="2482" spans="25:28" x14ac:dyDescent="0.2">
      <c r="Y2482" s="1022"/>
      <c r="AA2482" s="1022"/>
      <c r="AB2482" s="1022"/>
    </row>
    <row r="2483" spans="25:28" x14ac:dyDescent="0.2">
      <c r="Y2483" s="1022"/>
      <c r="AA2483" s="1022"/>
      <c r="AB2483" s="1022"/>
    </row>
    <row r="2484" spans="25:28" x14ac:dyDescent="0.2">
      <c r="Y2484" s="1022"/>
      <c r="AA2484" s="1022"/>
      <c r="AB2484" s="1022"/>
    </row>
    <row r="2485" spans="25:28" x14ac:dyDescent="0.2">
      <c r="Y2485" s="1022"/>
      <c r="AA2485" s="1022"/>
      <c r="AB2485" s="1022"/>
    </row>
    <row r="2486" spans="25:28" x14ac:dyDescent="0.2">
      <c r="Y2486" s="1022"/>
      <c r="AA2486" s="1022"/>
      <c r="AB2486" s="1022"/>
    </row>
    <row r="2487" spans="25:28" x14ac:dyDescent="0.2">
      <c r="Y2487" s="1022"/>
      <c r="AA2487" s="1022"/>
      <c r="AB2487" s="1022"/>
    </row>
    <row r="2488" spans="25:28" x14ac:dyDescent="0.2">
      <c r="Y2488" s="1022"/>
      <c r="AA2488" s="1022"/>
      <c r="AB2488" s="1022"/>
    </row>
    <row r="2489" spans="25:28" x14ac:dyDescent="0.2">
      <c r="Y2489" s="1022"/>
      <c r="AA2489" s="1022"/>
      <c r="AB2489" s="1022"/>
    </row>
    <row r="2490" spans="25:28" x14ac:dyDescent="0.2">
      <c r="Y2490" s="1022"/>
      <c r="AA2490" s="1022"/>
      <c r="AB2490" s="1022"/>
    </row>
    <row r="2491" spans="25:28" x14ac:dyDescent="0.2">
      <c r="Y2491" s="1022"/>
      <c r="AA2491" s="1022"/>
      <c r="AB2491" s="1022"/>
    </row>
    <row r="2492" spans="25:28" x14ac:dyDescent="0.2">
      <c r="Y2492" s="1022"/>
      <c r="AA2492" s="1022"/>
      <c r="AB2492" s="1022"/>
    </row>
    <row r="2493" spans="25:28" x14ac:dyDescent="0.2">
      <c r="Y2493" s="1022"/>
      <c r="AA2493" s="1022"/>
      <c r="AB2493" s="1022"/>
    </row>
    <row r="2494" spans="25:28" x14ac:dyDescent="0.2">
      <c r="Y2494" s="1022"/>
      <c r="AA2494" s="1022"/>
      <c r="AB2494" s="1022"/>
    </row>
    <row r="2495" spans="25:28" x14ac:dyDescent="0.2">
      <c r="Y2495" s="1022"/>
      <c r="AA2495" s="1022"/>
      <c r="AB2495" s="1022"/>
    </row>
    <row r="2496" spans="25:28" x14ac:dyDescent="0.2">
      <c r="Y2496" s="1022"/>
      <c r="AA2496" s="1022"/>
      <c r="AB2496" s="1022"/>
    </row>
    <row r="2497" spans="25:28" x14ac:dyDescent="0.2">
      <c r="Y2497" s="1022"/>
      <c r="AA2497" s="1022"/>
      <c r="AB2497" s="1022"/>
    </row>
    <row r="2498" spans="25:28" x14ac:dyDescent="0.2">
      <c r="Y2498" s="1022"/>
      <c r="AA2498" s="1022"/>
      <c r="AB2498" s="1022"/>
    </row>
    <row r="2499" spans="25:28" x14ac:dyDescent="0.2">
      <c r="Y2499" s="1022"/>
      <c r="AA2499" s="1022"/>
      <c r="AB2499" s="1022"/>
    </row>
    <row r="2500" spans="25:28" x14ac:dyDescent="0.2">
      <c r="Y2500" s="1022"/>
      <c r="AA2500" s="1022"/>
      <c r="AB2500" s="1022"/>
    </row>
    <row r="2501" spans="25:28" x14ac:dyDescent="0.2">
      <c r="Y2501" s="1022"/>
      <c r="AA2501" s="1022"/>
      <c r="AB2501" s="1022"/>
    </row>
    <row r="2502" spans="25:28" x14ac:dyDescent="0.2">
      <c r="Y2502" s="1022"/>
      <c r="AA2502" s="1022"/>
      <c r="AB2502" s="1022"/>
    </row>
    <row r="2503" spans="25:28" x14ac:dyDescent="0.2">
      <c r="Y2503" s="1022"/>
      <c r="AA2503" s="1022"/>
      <c r="AB2503" s="1022"/>
    </row>
    <row r="2504" spans="25:28" x14ac:dyDescent="0.2">
      <c r="Y2504" s="1022"/>
      <c r="AA2504" s="1022"/>
      <c r="AB2504" s="1022"/>
    </row>
    <row r="2505" spans="25:28" x14ac:dyDescent="0.2">
      <c r="Y2505" s="1022"/>
      <c r="AA2505" s="1022"/>
      <c r="AB2505" s="1022"/>
    </row>
    <row r="2506" spans="25:28" x14ac:dyDescent="0.2">
      <c r="Y2506" s="1022"/>
      <c r="AA2506" s="1022"/>
      <c r="AB2506" s="1022"/>
    </row>
    <row r="2507" spans="25:28" x14ac:dyDescent="0.2">
      <c r="Y2507" s="1022"/>
      <c r="AA2507" s="1022"/>
      <c r="AB2507" s="1022"/>
    </row>
    <row r="2508" spans="25:28" x14ac:dyDescent="0.2">
      <c r="Y2508" s="1022"/>
      <c r="AA2508" s="1022"/>
      <c r="AB2508" s="1022"/>
    </row>
    <row r="2509" spans="25:28" x14ac:dyDescent="0.2">
      <c r="Y2509" s="1022"/>
      <c r="AA2509" s="1022"/>
      <c r="AB2509" s="1022"/>
    </row>
    <row r="2510" spans="25:28" x14ac:dyDescent="0.2">
      <c r="Y2510" s="1022"/>
      <c r="AA2510" s="1022"/>
      <c r="AB2510" s="1022"/>
    </row>
    <row r="2511" spans="25:28" x14ac:dyDescent="0.2">
      <c r="Y2511" s="1022"/>
      <c r="AA2511" s="1022"/>
      <c r="AB2511" s="1022"/>
    </row>
    <row r="2512" spans="25:28" x14ac:dyDescent="0.2">
      <c r="Y2512" s="1022"/>
      <c r="AA2512" s="1022"/>
      <c r="AB2512" s="1022"/>
    </row>
    <row r="2513" spans="25:28" x14ac:dyDescent="0.2">
      <c r="Y2513" s="1022"/>
      <c r="AA2513" s="1022"/>
      <c r="AB2513" s="1022"/>
    </row>
    <row r="2514" spans="25:28" x14ac:dyDescent="0.2">
      <c r="Y2514" s="1022"/>
      <c r="AA2514" s="1022"/>
      <c r="AB2514" s="1022"/>
    </row>
    <row r="2515" spans="25:28" x14ac:dyDescent="0.2">
      <c r="Y2515" s="1022"/>
      <c r="AA2515" s="1022"/>
      <c r="AB2515" s="1022"/>
    </row>
    <row r="2516" spans="25:28" x14ac:dyDescent="0.2">
      <c r="Y2516" s="1022"/>
      <c r="AA2516" s="1022"/>
      <c r="AB2516" s="1022"/>
    </row>
    <row r="2517" spans="25:28" x14ac:dyDescent="0.2">
      <c r="Y2517" s="1022"/>
      <c r="AA2517" s="1022"/>
      <c r="AB2517" s="1022"/>
    </row>
    <row r="2518" spans="25:28" x14ac:dyDescent="0.2">
      <c r="Y2518" s="1022"/>
      <c r="AA2518" s="1022"/>
      <c r="AB2518" s="1022"/>
    </row>
    <row r="2519" spans="25:28" x14ac:dyDescent="0.2">
      <c r="Y2519" s="1022"/>
      <c r="AA2519" s="1022"/>
      <c r="AB2519" s="1022"/>
    </row>
    <row r="2520" spans="25:28" x14ac:dyDescent="0.2">
      <c r="Y2520" s="1022"/>
      <c r="AA2520" s="1022"/>
      <c r="AB2520" s="1022"/>
    </row>
    <row r="2521" spans="25:28" x14ac:dyDescent="0.2">
      <c r="Y2521" s="1022"/>
      <c r="AA2521" s="1022"/>
      <c r="AB2521" s="1022"/>
    </row>
    <row r="2522" spans="25:28" x14ac:dyDescent="0.2">
      <c r="Y2522" s="1022"/>
      <c r="AA2522" s="1022"/>
      <c r="AB2522" s="1022"/>
    </row>
    <row r="2523" spans="25:28" x14ac:dyDescent="0.2">
      <c r="Y2523" s="1022"/>
      <c r="AA2523" s="1022"/>
      <c r="AB2523" s="1022"/>
    </row>
    <row r="2524" spans="25:28" x14ac:dyDescent="0.2">
      <c r="Y2524" s="1022"/>
      <c r="AA2524" s="1022"/>
      <c r="AB2524" s="1022"/>
    </row>
    <row r="2525" spans="25:28" x14ac:dyDescent="0.2">
      <c r="Y2525" s="1022"/>
      <c r="AA2525" s="1022"/>
      <c r="AB2525" s="1022"/>
    </row>
    <row r="2526" spans="25:28" x14ac:dyDescent="0.2">
      <c r="Y2526" s="1022"/>
      <c r="AA2526" s="1022"/>
      <c r="AB2526" s="1022"/>
    </row>
    <row r="2527" spans="25:28" x14ac:dyDescent="0.2">
      <c r="Y2527" s="1022"/>
      <c r="AA2527" s="1022"/>
      <c r="AB2527" s="1022"/>
    </row>
    <row r="2528" spans="25:28" x14ac:dyDescent="0.2">
      <c r="Y2528" s="1022"/>
      <c r="AA2528" s="1022"/>
      <c r="AB2528" s="1022"/>
    </row>
    <row r="2529" spans="25:28" x14ac:dyDescent="0.2">
      <c r="Y2529" s="1022"/>
      <c r="AA2529" s="1022"/>
      <c r="AB2529" s="1022"/>
    </row>
    <row r="2530" spans="25:28" x14ac:dyDescent="0.2">
      <c r="Y2530" s="1022"/>
      <c r="AA2530" s="1022"/>
      <c r="AB2530" s="1022"/>
    </row>
    <row r="2531" spans="25:28" x14ac:dyDescent="0.2">
      <c r="Y2531" s="1022"/>
      <c r="AA2531" s="1022"/>
      <c r="AB2531" s="1022"/>
    </row>
    <row r="2532" spans="25:28" x14ac:dyDescent="0.2">
      <c r="Y2532" s="1022"/>
      <c r="AA2532" s="1022"/>
      <c r="AB2532" s="1022"/>
    </row>
    <row r="2533" spans="25:28" x14ac:dyDescent="0.2">
      <c r="Y2533" s="1022"/>
      <c r="AA2533" s="1022"/>
      <c r="AB2533" s="1022"/>
    </row>
    <row r="2534" spans="25:28" x14ac:dyDescent="0.2">
      <c r="Y2534" s="1022"/>
      <c r="AA2534" s="1022"/>
      <c r="AB2534" s="1022"/>
    </row>
    <row r="2535" spans="25:28" x14ac:dyDescent="0.2">
      <c r="Y2535" s="1022"/>
      <c r="AA2535" s="1022"/>
      <c r="AB2535" s="1022"/>
    </row>
    <row r="2536" spans="25:28" x14ac:dyDescent="0.2">
      <c r="Y2536" s="1022"/>
      <c r="AA2536" s="1022"/>
      <c r="AB2536" s="1022"/>
    </row>
    <row r="2537" spans="25:28" x14ac:dyDescent="0.2">
      <c r="Y2537" s="1022"/>
      <c r="AA2537" s="1022"/>
      <c r="AB2537" s="1022"/>
    </row>
    <row r="2538" spans="25:28" x14ac:dyDescent="0.2">
      <c r="Y2538" s="1022"/>
      <c r="AA2538" s="1022"/>
      <c r="AB2538" s="1022"/>
    </row>
    <row r="2539" spans="25:28" x14ac:dyDescent="0.2">
      <c r="Y2539" s="1022"/>
      <c r="AA2539" s="1022"/>
      <c r="AB2539" s="1022"/>
    </row>
    <row r="2540" spans="25:28" x14ac:dyDescent="0.2">
      <c r="Y2540" s="1022"/>
      <c r="AA2540" s="1022"/>
      <c r="AB2540" s="1022"/>
    </row>
    <row r="2541" spans="25:28" x14ac:dyDescent="0.2">
      <c r="Y2541" s="1022"/>
      <c r="AA2541" s="1022"/>
      <c r="AB2541" s="1022"/>
    </row>
    <row r="2542" spans="25:28" x14ac:dyDescent="0.2">
      <c r="Y2542" s="1022"/>
      <c r="AA2542" s="1022"/>
      <c r="AB2542" s="1022"/>
    </row>
    <row r="2543" spans="25:28" x14ac:dyDescent="0.2">
      <c r="Y2543" s="1022"/>
      <c r="AA2543" s="1022"/>
      <c r="AB2543" s="1022"/>
    </row>
    <row r="2544" spans="25:28" x14ac:dyDescent="0.2">
      <c r="Y2544" s="1022"/>
      <c r="AA2544" s="1022"/>
      <c r="AB2544" s="1022"/>
    </row>
    <row r="2545" spans="25:28" x14ac:dyDescent="0.2">
      <c r="Y2545" s="1022"/>
      <c r="AA2545" s="1022"/>
      <c r="AB2545" s="1022"/>
    </row>
    <row r="2546" spans="25:28" x14ac:dyDescent="0.2">
      <c r="Y2546" s="1022"/>
      <c r="AA2546" s="1022"/>
      <c r="AB2546" s="1022"/>
    </row>
    <row r="2547" spans="25:28" x14ac:dyDescent="0.2">
      <c r="Y2547" s="1022"/>
      <c r="AA2547" s="1022"/>
      <c r="AB2547" s="1022"/>
    </row>
    <row r="2548" spans="25:28" x14ac:dyDescent="0.2">
      <c r="Y2548" s="1022"/>
      <c r="AA2548" s="1022"/>
      <c r="AB2548" s="1022"/>
    </row>
    <row r="2549" spans="25:28" x14ac:dyDescent="0.2">
      <c r="Y2549" s="1022"/>
      <c r="AA2549" s="1022"/>
      <c r="AB2549" s="1022"/>
    </row>
    <row r="2550" spans="25:28" x14ac:dyDescent="0.2">
      <c r="Y2550" s="1022"/>
      <c r="AA2550" s="1022"/>
      <c r="AB2550" s="1022"/>
    </row>
    <row r="2551" spans="25:28" x14ac:dyDescent="0.2">
      <c r="Y2551" s="1022"/>
      <c r="AA2551" s="1022"/>
      <c r="AB2551" s="1022"/>
    </row>
    <row r="2552" spans="25:28" x14ac:dyDescent="0.2">
      <c r="Y2552" s="1022"/>
      <c r="AA2552" s="1022"/>
      <c r="AB2552" s="1022"/>
    </row>
    <row r="2553" spans="25:28" x14ac:dyDescent="0.2">
      <c r="Y2553" s="1022"/>
      <c r="AA2553" s="1022"/>
      <c r="AB2553" s="1022"/>
    </row>
    <row r="2554" spans="25:28" x14ac:dyDescent="0.2">
      <c r="Y2554" s="1022"/>
      <c r="AA2554" s="1022"/>
      <c r="AB2554" s="1022"/>
    </row>
    <row r="2555" spans="25:28" x14ac:dyDescent="0.2">
      <c r="Y2555" s="1022"/>
      <c r="AA2555" s="1022"/>
      <c r="AB2555" s="1022"/>
    </row>
    <row r="2556" spans="25:28" x14ac:dyDescent="0.2">
      <c r="Y2556" s="1022"/>
      <c r="AA2556" s="1022"/>
      <c r="AB2556" s="1022"/>
    </row>
    <row r="2557" spans="25:28" x14ac:dyDescent="0.2">
      <c r="Y2557" s="1022"/>
      <c r="AA2557" s="1022"/>
      <c r="AB2557" s="1022"/>
    </row>
    <row r="2558" spans="25:28" x14ac:dyDescent="0.2">
      <c r="Y2558" s="1022"/>
      <c r="AA2558" s="1022"/>
      <c r="AB2558" s="1022"/>
    </row>
    <row r="2559" spans="25:28" x14ac:dyDescent="0.2">
      <c r="Y2559" s="1022"/>
      <c r="AA2559" s="1022"/>
      <c r="AB2559" s="1022"/>
    </row>
    <row r="2560" spans="25:28" x14ac:dyDescent="0.2">
      <c r="Y2560" s="1022"/>
      <c r="AA2560" s="1022"/>
      <c r="AB2560" s="1022"/>
    </row>
    <row r="2561" spans="25:28" x14ac:dyDescent="0.2">
      <c r="Y2561" s="1022"/>
      <c r="AA2561" s="1022"/>
      <c r="AB2561" s="1022"/>
    </row>
    <row r="2562" spans="25:28" x14ac:dyDescent="0.2">
      <c r="Y2562" s="1022"/>
      <c r="AA2562" s="1022"/>
      <c r="AB2562" s="1022"/>
    </row>
    <row r="2563" spans="25:28" x14ac:dyDescent="0.2">
      <c r="Y2563" s="1022"/>
      <c r="AA2563" s="1022"/>
      <c r="AB2563" s="1022"/>
    </row>
    <row r="2564" spans="25:28" x14ac:dyDescent="0.2">
      <c r="Y2564" s="1022"/>
      <c r="AA2564" s="1022"/>
      <c r="AB2564" s="1022"/>
    </row>
    <row r="2565" spans="25:28" x14ac:dyDescent="0.2">
      <c r="Y2565" s="1022"/>
      <c r="AA2565" s="1022"/>
      <c r="AB2565" s="1022"/>
    </row>
    <row r="2566" spans="25:28" x14ac:dyDescent="0.2">
      <c r="Y2566" s="1022"/>
      <c r="AA2566" s="1022"/>
      <c r="AB2566" s="1022"/>
    </row>
    <row r="2567" spans="25:28" x14ac:dyDescent="0.2">
      <c r="Y2567" s="1022"/>
      <c r="AA2567" s="1022"/>
      <c r="AB2567" s="1022"/>
    </row>
    <row r="2568" spans="25:28" x14ac:dyDescent="0.2">
      <c r="Y2568" s="1022"/>
      <c r="AA2568" s="1022"/>
      <c r="AB2568" s="1022"/>
    </row>
    <row r="2569" spans="25:28" x14ac:dyDescent="0.2">
      <c r="Y2569" s="1022"/>
      <c r="AA2569" s="1022"/>
      <c r="AB2569" s="1022"/>
    </row>
    <row r="2570" spans="25:28" x14ac:dyDescent="0.2">
      <c r="Y2570" s="1022"/>
      <c r="AA2570" s="1022"/>
      <c r="AB2570" s="1022"/>
    </row>
    <row r="2571" spans="25:28" x14ac:dyDescent="0.2">
      <c r="Y2571" s="1022"/>
      <c r="AA2571" s="1022"/>
      <c r="AB2571" s="1022"/>
    </row>
    <row r="2572" spans="25:28" x14ac:dyDescent="0.2">
      <c r="Y2572" s="1022"/>
      <c r="AA2572" s="1022"/>
      <c r="AB2572" s="1022"/>
    </row>
    <row r="2573" spans="25:28" x14ac:dyDescent="0.2">
      <c r="Y2573" s="1022"/>
      <c r="AA2573" s="1022"/>
      <c r="AB2573" s="1022"/>
    </row>
    <row r="2574" spans="25:28" x14ac:dyDescent="0.2">
      <c r="Y2574" s="1022"/>
      <c r="AA2574" s="1022"/>
      <c r="AB2574" s="1022"/>
    </row>
    <row r="2575" spans="25:28" x14ac:dyDescent="0.2">
      <c r="Y2575" s="1022"/>
      <c r="AA2575" s="1022"/>
      <c r="AB2575" s="1022"/>
    </row>
    <row r="2576" spans="25:28" x14ac:dyDescent="0.2">
      <c r="Y2576" s="1022"/>
      <c r="AA2576" s="1022"/>
      <c r="AB2576" s="1022"/>
    </row>
    <row r="2577" spans="25:28" x14ac:dyDescent="0.2">
      <c r="Y2577" s="1022"/>
      <c r="AA2577" s="1022"/>
      <c r="AB2577" s="1022"/>
    </row>
    <row r="2578" spans="25:28" x14ac:dyDescent="0.2">
      <c r="Y2578" s="1022"/>
      <c r="AA2578" s="1022"/>
      <c r="AB2578" s="1022"/>
    </row>
    <row r="2579" spans="25:28" x14ac:dyDescent="0.2">
      <c r="Y2579" s="1022"/>
      <c r="AA2579" s="1022"/>
      <c r="AB2579" s="1022"/>
    </row>
    <row r="2580" spans="25:28" x14ac:dyDescent="0.2">
      <c r="Y2580" s="1022"/>
      <c r="AA2580" s="1022"/>
      <c r="AB2580" s="1022"/>
    </row>
    <row r="2581" spans="25:28" x14ac:dyDescent="0.2">
      <c r="Y2581" s="1022"/>
      <c r="AA2581" s="1022"/>
      <c r="AB2581" s="1022"/>
    </row>
    <row r="2582" spans="25:28" x14ac:dyDescent="0.2">
      <c r="Y2582" s="1022"/>
      <c r="AA2582" s="1022"/>
      <c r="AB2582" s="1022"/>
    </row>
    <row r="2583" spans="25:28" x14ac:dyDescent="0.2">
      <c r="Y2583" s="1022"/>
      <c r="AA2583" s="1022"/>
      <c r="AB2583" s="1022"/>
    </row>
    <row r="2584" spans="25:28" x14ac:dyDescent="0.2">
      <c r="Y2584" s="1022"/>
      <c r="AA2584" s="1022"/>
      <c r="AB2584" s="1022"/>
    </row>
    <row r="2585" spans="25:28" x14ac:dyDescent="0.2">
      <c r="Y2585" s="1022"/>
      <c r="AA2585" s="1022"/>
      <c r="AB2585" s="1022"/>
    </row>
    <row r="2586" spans="25:28" x14ac:dyDescent="0.2">
      <c r="Y2586" s="1022"/>
      <c r="AA2586" s="1022"/>
      <c r="AB2586" s="1022"/>
    </row>
    <row r="2587" spans="25:28" x14ac:dyDescent="0.2">
      <c r="Y2587" s="1022"/>
      <c r="AA2587" s="1022"/>
      <c r="AB2587" s="1022"/>
    </row>
    <row r="2588" spans="25:28" x14ac:dyDescent="0.2">
      <c r="Y2588" s="1022"/>
      <c r="AA2588" s="1022"/>
      <c r="AB2588" s="1022"/>
    </row>
    <row r="2589" spans="25:28" x14ac:dyDescent="0.2">
      <c r="Y2589" s="1022"/>
      <c r="AA2589" s="1022"/>
      <c r="AB2589" s="1022"/>
    </row>
    <row r="2590" spans="25:28" x14ac:dyDescent="0.2">
      <c r="Y2590" s="1022"/>
      <c r="AA2590" s="1022"/>
      <c r="AB2590" s="1022"/>
    </row>
    <row r="2591" spans="25:28" x14ac:dyDescent="0.2">
      <c r="Y2591" s="1022"/>
      <c r="AA2591" s="1022"/>
      <c r="AB2591" s="1022"/>
    </row>
    <row r="2592" spans="25:28" x14ac:dyDescent="0.2">
      <c r="Y2592" s="1022"/>
      <c r="AA2592" s="1022"/>
      <c r="AB2592" s="1022"/>
    </row>
    <row r="2593" spans="25:28" x14ac:dyDescent="0.2">
      <c r="Y2593" s="1022"/>
      <c r="AA2593" s="1022"/>
      <c r="AB2593" s="1022"/>
    </row>
    <row r="2594" spans="25:28" x14ac:dyDescent="0.2">
      <c r="Y2594" s="1022"/>
      <c r="AA2594" s="1022"/>
      <c r="AB2594" s="1022"/>
    </row>
    <row r="2595" spans="25:28" x14ac:dyDescent="0.2">
      <c r="Y2595" s="1022"/>
      <c r="AA2595" s="1022"/>
      <c r="AB2595" s="1022"/>
    </row>
    <row r="2596" spans="25:28" x14ac:dyDescent="0.2">
      <c r="Y2596" s="1022"/>
      <c r="AA2596" s="1022"/>
      <c r="AB2596" s="1022"/>
    </row>
    <row r="2597" spans="25:28" x14ac:dyDescent="0.2">
      <c r="Y2597" s="1022"/>
      <c r="AA2597" s="1022"/>
      <c r="AB2597" s="1022"/>
    </row>
    <row r="2598" spans="25:28" x14ac:dyDescent="0.2">
      <c r="Y2598" s="1022"/>
      <c r="AA2598" s="1022"/>
      <c r="AB2598" s="1022"/>
    </row>
    <row r="2599" spans="25:28" x14ac:dyDescent="0.2">
      <c r="Y2599" s="1022"/>
      <c r="AA2599" s="1022"/>
      <c r="AB2599" s="1022"/>
    </row>
    <row r="2600" spans="25:28" x14ac:dyDescent="0.2">
      <c r="Y2600" s="1022"/>
      <c r="AA2600" s="1022"/>
      <c r="AB2600" s="1022"/>
    </row>
    <row r="2601" spans="25:28" x14ac:dyDescent="0.2">
      <c r="Y2601" s="1022"/>
      <c r="AA2601" s="1022"/>
      <c r="AB2601" s="1022"/>
    </row>
    <row r="2602" spans="25:28" x14ac:dyDescent="0.2">
      <c r="Y2602" s="1022"/>
      <c r="AA2602" s="1022"/>
      <c r="AB2602" s="1022"/>
    </row>
    <row r="2603" spans="25:28" x14ac:dyDescent="0.2">
      <c r="Y2603" s="1022"/>
      <c r="AA2603" s="1022"/>
      <c r="AB2603" s="1022"/>
    </row>
    <row r="2604" spans="25:28" x14ac:dyDescent="0.2">
      <c r="Y2604" s="1022"/>
      <c r="AA2604" s="1022"/>
      <c r="AB2604" s="1022"/>
    </row>
    <row r="2605" spans="25:28" x14ac:dyDescent="0.2">
      <c r="Y2605" s="1022"/>
      <c r="AA2605" s="1022"/>
      <c r="AB2605" s="1022"/>
    </row>
    <row r="2606" spans="25:28" x14ac:dyDescent="0.2">
      <c r="Y2606" s="1022"/>
      <c r="AA2606" s="1022"/>
      <c r="AB2606" s="1022"/>
    </row>
    <row r="2607" spans="25:28" x14ac:dyDescent="0.2">
      <c r="Y2607" s="1022"/>
      <c r="AA2607" s="1022"/>
      <c r="AB2607" s="1022"/>
    </row>
    <row r="2608" spans="25:28" x14ac:dyDescent="0.2">
      <c r="Y2608" s="1022"/>
      <c r="AA2608" s="1022"/>
      <c r="AB2608" s="1022"/>
    </row>
    <row r="2609" spans="25:28" x14ac:dyDescent="0.2">
      <c r="Y2609" s="1022"/>
      <c r="AA2609" s="1022"/>
      <c r="AB2609" s="1022"/>
    </row>
    <row r="2610" spans="25:28" x14ac:dyDescent="0.2">
      <c r="Y2610" s="1022"/>
      <c r="AA2610" s="1022"/>
      <c r="AB2610" s="1022"/>
    </row>
    <row r="2611" spans="25:28" x14ac:dyDescent="0.2">
      <c r="Y2611" s="1022"/>
      <c r="AA2611" s="1022"/>
      <c r="AB2611" s="1022"/>
    </row>
    <row r="2612" spans="25:28" x14ac:dyDescent="0.2">
      <c r="Y2612" s="1022"/>
      <c r="AA2612" s="1022"/>
      <c r="AB2612" s="1022"/>
    </row>
    <row r="2613" spans="25:28" x14ac:dyDescent="0.2">
      <c r="Y2613" s="1022"/>
      <c r="AA2613" s="1022"/>
      <c r="AB2613" s="1022"/>
    </row>
    <row r="2614" spans="25:28" x14ac:dyDescent="0.2">
      <c r="Y2614" s="1022"/>
      <c r="AA2614" s="1022"/>
      <c r="AB2614" s="1022"/>
    </row>
    <row r="2615" spans="25:28" x14ac:dyDescent="0.2">
      <c r="Y2615" s="1022"/>
      <c r="AA2615" s="1022"/>
      <c r="AB2615" s="1022"/>
    </row>
    <row r="2616" spans="25:28" x14ac:dyDescent="0.2">
      <c r="Y2616" s="1022"/>
      <c r="AA2616" s="1022"/>
      <c r="AB2616" s="1022"/>
    </row>
    <row r="2617" spans="25:28" x14ac:dyDescent="0.2">
      <c r="Y2617" s="1022"/>
      <c r="AA2617" s="1022"/>
      <c r="AB2617" s="1022"/>
    </row>
    <row r="2618" spans="25:28" x14ac:dyDescent="0.2">
      <c r="Y2618" s="1022"/>
      <c r="AA2618" s="1022"/>
      <c r="AB2618" s="1022"/>
    </row>
    <row r="2619" spans="25:28" x14ac:dyDescent="0.2">
      <c r="Y2619" s="1022"/>
      <c r="AA2619" s="1022"/>
      <c r="AB2619" s="1022"/>
    </row>
    <row r="2620" spans="25:28" x14ac:dyDescent="0.2">
      <c r="Y2620" s="1022"/>
      <c r="AA2620" s="1022"/>
      <c r="AB2620" s="1022"/>
    </row>
    <row r="2621" spans="25:28" x14ac:dyDescent="0.2">
      <c r="Y2621" s="1022"/>
      <c r="AA2621" s="1022"/>
      <c r="AB2621" s="1022"/>
    </row>
    <row r="2622" spans="25:28" x14ac:dyDescent="0.2">
      <c r="Y2622" s="1022"/>
      <c r="AA2622" s="1022"/>
      <c r="AB2622" s="1022"/>
    </row>
    <row r="2623" spans="25:28" x14ac:dyDescent="0.2">
      <c r="Y2623" s="1022"/>
      <c r="AA2623" s="1022"/>
      <c r="AB2623" s="1022"/>
    </row>
    <row r="2624" spans="25:28" x14ac:dyDescent="0.2">
      <c r="Y2624" s="1022"/>
      <c r="AA2624" s="1022"/>
      <c r="AB2624" s="1022"/>
    </row>
    <row r="2625" spans="25:28" x14ac:dyDescent="0.2">
      <c r="Y2625" s="1022"/>
      <c r="AA2625" s="1022"/>
      <c r="AB2625" s="1022"/>
    </row>
    <row r="2626" spans="25:28" x14ac:dyDescent="0.2">
      <c r="Y2626" s="1022"/>
      <c r="AA2626" s="1022"/>
      <c r="AB2626" s="1022"/>
    </row>
    <row r="2627" spans="25:28" x14ac:dyDescent="0.2">
      <c r="Y2627" s="1022"/>
      <c r="AA2627" s="1022"/>
      <c r="AB2627" s="1022"/>
    </row>
    <row r="2628" spans="25:28" x14ac:dyDescent="0.2">
      <c r="Y2628" s="1022"/>
      <c r="AA2628" s="1022"/>
      <c r="AB2628" s="1022"/>
    </row>
    <row r="2629" spans="25:28" x14ac:dyDescent="0.2">
      <c r="Y2629" s="1022"/>
      <c r="AA2629" s="1022"/>
      <c r="AB2629" s="1022"/>
    </row>
    <row r="2630" spans="25:28" x14ac:dyDescent="0.2">
      <c r="Y2630" s="1022"/>
      <c r="AA2630" s="1022"/>
      <c r="AB2630" s="1022"/>
    </row>
    <row r="2631" spans="25:28" x14ac:dyDescent="0.2">
      <c r="Y2631" s="1022"/>
      <c r="AA2631" s="1022"/>
      <c r="AB2631" s="1022"/>
    </row>
    <row r="2632" spans="25:28" x14ac:dyDescent="0.2">
      <c r="Y2632" s="1022"/>
      <c r="AA2632" s="1022"/>
      <c r="AB2632" s="1022"/>
    </row>
    <row r="2633" spans="25:28" x14ac:dyDescent="0.2">
      <c r="Y2633" s="1022"/>
      <c r="AA2633" s="1022"/>
      <c r="AB2633" s="1022"/>
    </row>
    <row r="2634" spans="25:28" x14ac:dyDescent="0.2">
      <c r="Y2634" s="1022"/>
      <c r="AA2634" s="1022"/>
      <c r="AB2634" s="1022"/>
    </row>
    <row r="2635" spans="25:28" x14ac:dyDescent="0.2">
      <c r="Y2635" s="1022"/>
      <c r="AA2635" s="1022"/>
      <c r="AB2635" s="1022"/>
    </row>
    <row r="2636" spans="25:28" x14ac:dyDescent="0.2">
      <c r="Y2636" s="1022"/>
      <c r="AA2636" s="1022"/>
      <c r="AB2636" s="1022"/>
    </row>
    <row r="2637" spans="25:28" x14ac:dyDescent="0.2">
      <c r="Y2637" s="1022"/>
      <c r="AA2637" s="1022"/>
      <c r="AB2637" s="1022"/>
    </row>
    <row r="2638" spans="25:28" x14ac:dyDescent="0.2">
      <c r="Y2638" s="1022"/>
      <c r="AA2638" s="1022"/>
      <c r="AB2638" s="1022"/>
    </row>
    <row r="2639" spans="25:28" x14ac:dyDescent="0.2">
      <c r="Y2639" s="1022"/>
      <c r="AA2639" s="1022"/>
      <c r="AB2639" s="1022"/>
    </row>
    <row r="2640" spans="25:28" x14ac:dyDescent="0.2">
      <c r="Y2640" s="1022"/>
      <c r="AA2640" s="1022"/>
      <c r="AB2640" s="1022"/>
    </row>
    <row r="2641" spans="25:28" x14ac:dyDescent="0.2">
      <c r="Y2641" s="1022"/>
      <c r="AA2641" s="1022"/>
      <c r="AB2641" s="1022"/>
    </row>
    <row r="2642" spans="25:28" x14ac:dyDescent="0.2">
      <c r="Y2642" s="1022"/>
      <c r="AA2642" s="1022"/>
      <c r="AB2642" s="1022"/>
    </row>
    <row r="2643" spans="25:28" x14ac:dyDescent="0.2">
      <c r="Y2643" s="1022"/>
      <c r="AA2643" s="1022"/>
      <c r="AB2643" s="1022"/>
    </row>
    <row r="2644" spans="25:28" x14ac:dyDescent="0.2">
      <c r="Y2644" s="1022"/>
      <c r="AA2644" s="1022"/>
      <c r="AB2644" s="1022"/>
    </row>
    <row r="2645" spans="25:28" x14ac:dyDescent="0.2">
      <c r="Y2645" s="1022"/>
      <c r="AA2645" s="1022"/>
      <c r="AB2645" s="1022"/>
    </row>
    <row r="2646" spans="25:28" x14ac:dyDescent="0.2">
      <c r="Y2646" s="1022"/>
      <c r="AA2646" s="1022"/>
      <c r="AB2646" s="1022"/>
    </row>
    <row r="2647" spans="25:28" x14ac:dyDescent="0.2">
      <c r="Y2647" s="1022"/>
      <c r="AA2647" s="1022"/>
      <c r="AB2647" s="1022"/>
    </row>
    <row r="2648" spans="25:28" x14ac:dyDescent="0.2">
      <c r="Y2648" s="1022"/>
      <c r="AA2648" s="1022"/>
      <c r="AB2648" s="1022"/>
    </row>
    <row r="2649" spans="25:28" x14ac:dyDescent="0.2">
      <c r="Y2649" s="1022"/>
      <c r="AA2649" s="1022"/>
      <c r="AB2649" s="1022"/>
    </row>
    <row r="2650" spans="25:28" x14ac:dyDescent="0.2">
      <c r="Y2650" s="1022"/>
      <c r="AA2650" s="1022"/>
      <c r="AB2650" s="1022"/>
    </row>
    <row r="2651" spans="25:28" x14ac:dyDescent="0.2">
      <c r="Y2651" s="1022"/>
      <c r="AA2651" s="1022"/>
      <c r="AB2651" s="1022"/>
    </row>
    <row r="2652" spans="25:28" x14ac:dyDescent="0.2">
      <c r="Y2652" s="1022"/>
      <c r="AA2652" s="1022"/>
      <c r="AB2652" s="1022"/>
    </row>
    <row r="2653" spans="25:28" x14ac:dyDescent="0.2">
      <c r="Y2653" s="1022"/>
      <c r="AA2653" s="1022"/>
      <c r="AB2653" s="1022"/>
    </row>
    <row r="2654" spans="25:28" x14ac:dyDescent="0.2">
      <c r="Y2654" s="1022"/>
      <c r="AA2654" s="1022"/>
      <c r="AB2654" s="1022"/>
    </row>
    <row r="2655" spans="25:28" x14ac:dyDescent="0.2">
      <c r="Y2655" s="1022"/>
      <c r="AA2655" s="1022"/>
      <c r="AB2655" s="1022"/>
    </row>
    <row r="2656" spans="25:28" x14ac:dyDescent="0.2">
      <c r="Y2656" s="1022"/>
      <c r="AA2656" s="1022"/>
      <c r="AB2656" s="1022"/>
    </row>
    <row r="2657" spans="25:28" x14ac:dyDescent="0.2">
      <c r="Y2657" s="1022"/>
      <c r="AA2657" s="1022"/>
      <c r="AB2657" s="1022"/>
    </row>
    <row r="2658" spans="25:28" x14ac:dyDescent="0.2">
      <c r="Y2658" s="1022"/>
      <c r="AA2658" s="1022"/>
      <c r="AB2658" s="1022"/>
    </row>
    <row r="2659" spans="25:28" x14ac:dyDescent="0.2">
      <c r="Y2659" s="1022"/>
      <c r="AA2659" s="1022"/>
      <c r="AB2659" s="1022"/>
    </row>
    <row r="2660" spans="25:28" x14ac:dyDescent="0.2">
      <c r="Y2660" s="1022"/>
      <c r="AA2660" s="1022"/>
      <c r="AB2660" s="1022"/>
    </row>
    <row r="2661" spans="25:28" x14ac:dyDescent="0.2">
      <c r="Y2661" s="1022"/>
      <c r="AA2661" s="1022"/>
      <c r="AB2661" s="1022"/>
    </row>
    <row r="2662" spans="25:28" x14ac:dyDescent="0.2">
      <c r="Y2662" s="1022"/>
      <c r="AA2662" s="1022"/>
      <c r="AB2662" s="1022"/>
    </row>
    <row r="2663" spans="25:28" x14ac:dyDescent="0.2">
      <c r="Y2663" s="1022"/>
      <c r="AA2663" s="1022"/>
      <c r="AB2663" s="1022"/>
    </row>
    <row r="2664" spans="25:28" x14ac:dyDescent="0.2">
      <c r="Y2664" s="1022"/>
      <c r="AA2664" s="1022"/>
      <c r="AB2664" s="1022"/>
    </row>
    <row r="2665" spans="25:28" x14ac:dyDescent="0.2">
      <c r="Y2665" s="1022"/>
      <c r="AA2665" s="1022"/>
      <c r="AB2665" s="1022"/>
    </row>
    <row r="2666" spans="25:28" x14ac:dyDescent="0.2">
      <c r="Y2666" s="1022"/>
      <c r="AA2666" s="1022"/>
      <c r="AB2666" s="1022"/>
    </row>
    <row r="2667" spans="25:28" x14ac:dyDescent="0.2">
      <c r="Y2667" s="1022"/>
      <c r="AA2667" s="1022"/>
      <c r="AB2667" s="1022"/>
    </row>
    <row r="2668" spans="25:28" x14ac:dyDescent="0.2">
      <c r="Y2668" s="1022"/>
      <c r="AA2668" s="1022"/>
      <c r="AB2668" s="1022"/>
    </row>
    <row r="2669" spans="25:28" x14ac:dyDescent="0.2">
      <c r="Y2669" s="1022"/>
      <c r="AA2669" s="1022"/>
      <c r="AB2669" s="1022"/>
    </row>
    <row r="2670" spans="25:28" x14ac:dyDescent="0.2">
      <c r="Y2670" s="1022"/>
      <c r="AA2670" s="1022"/>
      <c r="AB2670" s="1022"/>
    </row>
    <row r="2671" spans="25:28" x14ac:dyDescent="0.2">
      <c r="Y2671" s="1022"/>
      <c r="AA2671" s="1022"/>
      <c r="AB2671" s="1022"/>
    </row>
    <row r="2672" spans="25:28" x14ac:dyDescent="0.2">
      <c r="Y2672" s="1022"/>
      <c r="AA2672" s="1022"/>
      <c r="AB2672" s="1022"/>
    </row>
    <row r="2673" spans="25:28" x14ac:dyDescent="0.2">
      <c r="Y2673" s="1022"/>
      <c r="AA2673" s="1022"/>
      <c r="AB2673" s="1022"/>
    </row>
    <row r="2674" spans="25:28" x14ac:dyDescent="0.2">
      <c r="Y2674" s="1022"/>
      <c r="AA2674" s="1022"/>
      <c r="AB2674" s="1022"/>
    </row>
    <row r="2675" spans="25:28" x14ac:dyDescent="0.2">
      <c r="Y2675" s="1022"/>
      <c r="AA2675" s="1022"/>
      <c r="AB2675" s="1022"/>
    </row>
    <row r="2676" spans="25:28" x14ac:dyDescent="0.2">
      <c r="Y2676" s="1022"/>
      <c r="AA2676" s="1022"/>
      <c r="AB2676" s="1022"/>
    </row>
    <row r="2677" spans="25:28" x14ac:dyDescent="0.2">
      <c r="Y2677" s="1022"/>
      <c r="AA2677" s="1022"/>
      <c r="AB2677" s="1022"/>
    </row>
    <row r="2678" spans="25:28" x14ac:dyDescent="0.2">
      <c r="Y2678" s="1022"/>
      <c r="AA2678" s="1022"/>
      <c r="AB2678" s="1022"/>
    </row>
    <row r="2679" spans="25:28" x14ac:dyDescent="0.2">
      <c r="Y2679" s="1022"/>
      <c r="AA2679" s="1022"/>
      <c r="AB2679" s="1022"/>
    </row>
    <row r="2680" spans="25:28" x14ac:dyDescent="0.2">
      <c r="Y2680" s="1022"/>
      <c r="AA2680" s="1022"/>
      <c r="AB2680" s="1022"/>
    </row>
    <row r="2681" spans="25:28" x14ac:dyDescent="0.2">
      <c r="Y2681" s="1022"/>
      <c r="AA2681" s="1022"/>
      <c r="AB2681" s="1022"/>
    </row>
    <row r="2682" spans="25:28" x14ac:dyDescent="0.2">
      <c r="Y2682" s="1022"/>
      <c r="AA2682" s="1022"/>
      <c r="AB2682" s="1022"/>
    </row>
    <row r="2683" spans="25:28" x14ac:dyDescent="0.2">
      <c r="Y2683" s="1022"/>
      <c r="AA2683" s="1022"/>
      <c r="AB2683" s="1022"/>
    </row>
    <row r="2684" spans="25:28" x14ac:dyDescent="0.2">
      <c r="Y2684" s="1022"/>
      <c r="AA2684" s="1022"/>
      <c r="AB2684" s="1022"/>
    </row>
    <row r="2685" spans="25:28" x14ac:dyDescent="0.2">
      <c r="Y2685" s="1022"/>
      <c r="AA2685" s="1022"/>
      <c r="AB2685" s="1022"/>
    </row>
    <row r="2686" spans="25:28" x14ac:dyDescent="0.2">
      <c r="Y2686" s="1022"/>
      <c r="AA2686" s="1022"/>
      <c r="AB2686" s="1022"/>
    </row>
    <row r="2687" spans="25:28" x14ac:dyDescent="0.2">
      <c r="Y2687" s="1022"/>
      <c r="AA2687" s="1022"/>
      <c r="AB2687" s="1022"/>
    </row>
    <row r="2688" spans="25:28" x14ac:dyDescent="0.2">
      <c r="Y2688" s="1022"/>
      <c r="AA2688" s="1022"/>
      <c r="AB2688" s="1022"/>
    </row>
    <row r="2689" spans="25:28" x14ac:dyDescent="0.2">
      <c r="Y2689" s="1022"/>
      <c r="AA2689" s="1022"/>
      <c r="AB2689" s="1022"/>
    </row>
    <row r="2690" spans="25:28" x14ac:dyDescent="0.2">
      <c r="Y2690" s="1022"/>
      <c r="AA2690" s="1022"/>
      <c r="AB2690" s="1022"/>
    </row>
    <row r="2691" spans="25:28" x14ac:dyDescent="0.2">
      <c r="Y2691" s="1022"/>
      <c r="AA2691" s="1022"/>
      <c r="AB2691" s="1022"/>
    </row>
    <row r="2692" spans="25:28" x14ac:dyDescent="0.2">
      <c r="Y2692" s="1022"/>
      <c r="AA2692" s="1022"/>
      <c r="AB2692" s="1022"/>
    </row>
    <row r="2693" spans="25:28" x14ac:dyDescent="0.2">
      <c r="Y2693" s="1022"/>
      <c r="AA2693" s="1022"/>
      <c r="AB2693" s="1022"/>
    </row>
    <row r="2694" spans="25:28" x14ac:dyDescent="0.2">
      <c r="Y2694" s="1022"/>
      <c r="AA2694" s="1022"/>
      <c r="AB2694" s="1022"/>
    </row>
    <row r="2695" spans="25:28" x14ac:dyDescent="0.2">
      <c r="Y2695" s="1022"/>
      <c r="AA2695" s="1022"/>
      <c r="AB2695" s="1022"/>
    </row>
    <row r="2696" spans="25:28" x14ac:dyDescent="0.2">
      <c r="Y2696" s="1022"/>
      <c r="AA2696" s="1022"/>
      <c r="AB2696" s="1022"/>
    </row>
    <row r="2697" spans="25:28" x14ac:dyDescent="0.2">
      <c r="Y2697" s="1022"/>
      <c r="AA2697" s="1022"/>
      <c r="AB2697" s="1022"/>
    </row>
    <row r="2698" spans="25:28" x14ac:dyDescent="0.2">
      <c r="Y2698" s="1022"/>
      <c r="AA2698" s="1022"/>
      <c r="AB2698" s="1022"/>
    </row>
    <row r="2699" spans="25:28" x14ac:dyDescent="0.2">
      <c r="Y2699" s="1022"/>
      <c r="AA2699" s="1022"/>
      <c r="AB2699" s="1022"/>
    </row>
    <row r="2700" spans="25:28" x14ac:dyDescent="0.2">
      <c r="Y2700" s="1022"/>
      <c r="AA2700" s="1022"/>
      <c r="AB2700" s="1022"/>
    </row>
    <row r="2701" spans="25:28" x14ac:dyDescent="0.2">
      <c r="Y2701" s="1022"/>
      <c r="AA2701" s="1022"/>
      <c r="AB2701" s="1022"/>
    </row>
    <row r="2702" spans="25:28" x14ac:dyDescent="0.2">
      <c r="Y2702" s="1022"/>
      <c r="AA2702" s="1022"/>
      <c r="AB2702" s="1022"/>
    </row>
    <row r="2703" spans="25:28" x14ac:dyDescent="0.2">
      <c r="Y2703" s="1022"/>
      <c r="AA2703" s="1022"/>
      <c r="AB2703" s="1022"/>
    </row>
    <row r="2704" spans="25:28" x14ac:dyDescent="0.2">
      <c r="Y2704" s="1022"/>
      <c r="AA2704" s="1022"/>
      <c r="AB2704" s="1022"/>
    </row>
    <row r="2705" spans="25:28" x14ac:dyDescent="0.2">
      <c r="Y2705" s="1022"/>
      <c r="AA2705" s="1022"/>
      <c r="AB2705" s="1022"/>
    </row>
    <row r="2706" spans="25:28" x14ac:dyDescent="0.2">
      <c r="Y2706" s="1022"/>
      <c r="AA2706" s="1022"/>
      <c r="AB2706" s="1022"/>
    </row>
    <row r="2707" spans="25:28" x14ac:dyDescent="0.2">
      <c r="Y2707" s="1022"/>
      <c r="AA2707" s="1022"/>
      <c r="AB2707" s="1022"/>
    </row>
    <row r="2708" spans="25:28" x14ac:dyDescent="0.2">
      <c r="Y2708" s="1022"/>
      <c r="AA2708" s="1022"/>
      <c r="AB2708" s="1022"/>
    </row>
    <row r="2709" spans="25:28" x14ac:dyDescent="0.2">
      <c r="Y2709" s="1022"/>
      <c r="AA2709" s="1022"/>
      <c r="AB2709" s="1022"/>
    </row>
    <row r="2710" spans="25:28" x14ac:dyDescent="0.2">
      <c r="Y2710" s="1022"/>
      <c r="AA2710" s="1022"/>
      <c r="AB2710" s="1022"/>
    </row>
    <row r="2711" spans="25:28" x14ac:dyDescent="0.2">
      <c r="Y2711" s="1022"/>
      <c r="AA2711" s="1022"/>
      <c r="AB2711" s="1022"/>
    </row>
    <row r="2712" spans="25:28" x14ac:dyDescent="0.2">
      <c r="Y2712" s="1022"/>
      <c r="AA2712" s="1022"/>
      <c r="AB2712" s="1022"/>
    </row>
    <row r="2713" spans="25:28" x14ac:dyDescent="0.2">
      <c r="Y2713" s="1022"/>
      <c r="AA2713" s="1022"/>
      <c r="AB2713" s="1022"/>
    </row>
    <row r="2714" spans="25:28" x14ac:dyDescent="0.2">
      <c r="Y2714" s="1022"/>
      <c r="AA2714" s="1022"/>
      <c r="AB2714" s="1022"/>
    </row>
    <row r="2715" spans="25:28" x14ac:dyDescent="0.2">
      <c r="Y2715" s="1022"/>
      <c r="AA2715" s="1022"/>
      <c r="AB2715" s="1022"/>
    </row>
    <row r="2716" spans="25:28" x14ac:dyDescent="0.2">
      <c r="Y2716" s="1022"/>
      <c r="AA2716" s="1022"/>
      <c r="AB2716" s="1022"/>
    </row>
    <row r="2717" spans="25:28" x14ac:dyDescent="0.2">
      <c r="Y2717" s="1022"/>
      <c r="AA2717" s="1022"/>
      <c r="AB2717" s="1022"/>
    </row>
    <row r="2718" spans="25:28" x14ac:dyDescent="0.2">
      <c r="Y2718" s="1022"/>
      <c r="AA2718" s="1022"/>
      <c r="AB2718" s="1022"/>
    </row>
    <row r="2719" spans="25:28" x14ac:dyDescent="0.2">
      <c r="Y2719" s="1022"/>
      <c r="AA2719" s="1022"/>
      <c r="AB2719" s="1022"/>
    </row>
    <row r="2720" spans="25:28" x14ac:dyDescent="0.2">
      <c r="Y2720" s="1022"/>
      <c r="AA2720" s="1022"/>
      <c r="AB2720" s="1022"/>
    </row>
    <row r="2721" spans="25:28" x14ac:dyDescent="0.2">
      <c r="Y2721" s="1022"/>
      <c r="AA2721" s="1022"/>
      <c r="AB2721" s="1022"/>
    </row>
    <row r="2722" spans="25:28" x14ac:dyDescent="0.2">
      <c r="Y2722" s="1022"/>
      <c r="AA2722" s="1022"/>
      <c r="AB2722" s="1022"/>
    </row>
    <row r="2723" spans="25:28" x14ac:dyDescent="0.2">
      <c r="Y2723" s="1022"/>
      <c r="AA2723" s="1022"/>
      <c r="AB2723" s="1022"/>
    </row>
    <row r="2724" spans="25:28" x14ac:dyDescent="0.2">
      <c r="Y2724" s="1022"/>
      <c r="AA2724" s="1022"/>
      <c r="AB2724" s="1022"/>
    </row>
    <row r="2725" spans="25:28" x14ac:dyDescent="0.2">
      <c r="Y2725" s="1022"/>
      <c r="AA2725" s="1022"/>
      <c r="AB2725" s="1022"/>
    </row>
    <row r="2726" spans="25:28" x14ac:dyDescent="0.2">
      <c r="Y2726" s="1022"/>
      <c r="AA2726" s="1022"/>
      <c r="AB2726" s="1022"/>
    </row>
    <row r="2727" spans="25:28" x14ac:dyDescent="0.2">
      <c r="Y2727" s="1022"/>
      <c r="AA2727" s="1022"/>
      <c r="AB2727" s="1022"/>
    </row>
    <row r="2728" spans="25:28" x14ac:dyDescent="0.2">
      <c r="Y2728" s="1022"/>
      <c r="AA2728" s="1022"/>
      <c r="AB2728" s="1022"/>
    </row>
    <row r="2729" spans="25:28" x14ac:dyDescent="0.2">
      <c r="Y2729" s="1022"/>
      <c r="AA2729" s="1022"/>
      <c r="AB2729" s="1022"/>
    </row>
    <row r="2730" spans="25:28" x14ac:dyDescent="0.2">
      <c r="Y2730" s="1022"/>
      <c r="AA2730" s="1022"/>
      <c r="AB2730" s="1022"/>
    </row>
    <row r="2731" spans="25:28" x14ac:dyDescent="0.2">
      <c r="Y2731" s="1022"/>
      <c r="AA2731" s="1022"/>
      <c r="AB2731" s="1022"/>
    </row>
    <row r="2732" spans="25:28" x14ac:dyDescent="0.2">
      <c r="Y2732" s="1022"/>
      <c r="AA2732" s="1022"/>
      <c r="AB2732" s="1022"/>
    </row>
    <row r="2733" spans="25:28" x14ac:dyDescent="0.2">
      <c r="Y2733" s="1022"/>
      <c r="AA2733" s="1022"/>
      <c r="AB2733" s="1022"/>
    </row>
    <row r="2734" spans="25:28" x14ac:dyDescent="0.2">
      <c r="Y2734" s="1022"/>
      <c r="AA2734" s="1022"/>
      <c r="AB2734" s="1022"/>
    </row>
    <row r="2735" spans="25:28" x14ac:dyDescent="0.2">
      <c r="Y2735" s="1022"/>
      <c r="AA2735" s="1022"/>
      <c r="AB2735" s="1022"/>
    </row>
    <row r="2736" spans="25:28" x14ac:dyDescent="0.2">
      <c r="Y2736" s="1022"/>
      <c r="AA2736" s="1022"/>
      <c r="AB2736" s="1022"/>
    </row>
    <row r="2737" spans="25:28" x14ac:dyDescent="0.2">
      <c r="Y2737" s="1022"/>
      <c r="AA2737" s="1022"/>
      <c r="AB2737" s="1022"/>
    </row>
    <row r="2738" spans="25:28" x14ac:dyDescent="0.2">
      <c r="Y2738" s="1022"/>
      <c r="AA2738" s="1022"/>
      <c r="AB2738" s="1022"/>
    </row>
    <row r="2739" spans="25:28" x14ac:dyDescent="0.2">
      <c r="Y2739" s="1022"/>
      <c r="AA2739" s="1022"/>
      <c r="AB2739" s="1022"/>
    </row>
    <row r="2740" spans="25:28" x14ac:dyDescent="0.2">
      <c r="Y2740" s="1022"/>
      <c r="AA2740" s="1022"/>
      <c r="AB2740" s="1022"/>
    </row>
    <row r="2741" spans="25:28" x14ac:dyDescent="0.2">
      <c r="Y2741" s="1022"/>
      <c r="AA2741" s="1022"/>
      <c r="AB2741" s="1022"/>
    </row>
    <row r="2742" spans="25:28" x14ac:dyDescent="0.2">
      <c r="Y2742" s="1022"/>
      <c r="AA2742" s="1022"/>
      <c r="AB2742" s="1022"/>
    </row>
    <row r="2743" spans="25:28" x14ac:dyDescent="0.2">
      <c r="Y2743" s="1022"/>
      <c r="AA2743" s="1022"/>
      <c r="AB2743" s="1022"/>
    </row>
    <row r="2744" spans="25:28" x14ac:dyDescent="0.2">
      <c r="Y2744" s="1022"/>
      <c r="AA2744" s="1022"/>
      <c r="AB2744" s="1022"/>
    </row>
    <row r="2745" spans="25:28" x14ac:dyDescent="0.2">
      <c r="Y2745" s="1022"/>
      <c r="AA2745" s="1022"/>
      <c r="AB2745" s="1022"/>
    </row>
    <row r="2746" spans="25:28" x14ac:dyDescent="0.2">
      <c r="Y2746" s="1022"/>
      <c r="AA2746" s="1022"/>
      <c r="AB2746" s="1022"/>
    </row>
    <row r="2747" spans="25:28" x14ac:dyDescent="0.2">
      <c r="Y2747" s="1022"/>
      <c r="AA2747" s="1022"/>
      <c r="AB2747" s="1022"/>
    </row>
    <row r="2748" spans="25:28" x14ac:dyDescent="0.2">
      <c r="Y2748" s="1022"/>
      <c r="AA2748" s="1022"/>
      <c r="AB2748" s="1022"/>
    </row>
    <row r="2749" spans="25:28" x14ac:dyDescent="0.2">
      <c r="Y2749" s="1022"/>
      <c r="AA2749" s="1022"/>
      <c r="AB2749" s="1022"/>
    </row>
    <row r="2750" spans="25:28" x14ac:dyDescent="0.2">
      <c r="Y2750" s="1022"/>
      <c r="AA2750" s="1022"/>
      <c r="AB2750" s="1022"/>
    </row>
    <row r="2751" spans="25:28" x14ac:dyDescent="0.2">
      <c r="Y2751" s="1022"/>
      <c r="AA2751" s="1022"/>
      <c r="AB2751" s="1022"/>
    </row>
    <row r="2752" spans="25:28" x14ac:dyDescent="0.2">
      <c r="Y2752" s="1022"/>
      <c r="AA2752" s="1022"/>
      <c r="AB2752" s="1022"/>
    </row>
    <row r="2753" spans="25:28" x14ac:dyDescent="0.2">
      <c r="Y2753" s="1022"/>
      <c r="AA2753" s="1022"/>
      <c r="AB2753" s="1022"/>
    </row>
    <row r="2754" spans="25:28" x14ac:dyDescent="0.2">
      <c r="Y2754" s="1022"/>
      <c r="AA2754" s="1022"/>
      <c r="AB2754" s="1022"/>
    </row>
    <row r="2755" spans="25:28" x14ac:dyDescent="0.2">
      <c r="Y2755" s="1022"/>
      <c r="AA2755" s="1022"/>
      <c r="AB2755" s="1022"/>
    </row>
    <row r="2756" spans="25:28" x14ac:dyDescent="0.2">
      <c r="Y2756" s="1022"/>
      <c r="AA2756" s="1022"/>
      <c r="AB2756" s="1022"/>
    </row>
    <row r="2757" spans="25:28" x14ac:dyDescent="0.2">
      <c r="Y2757" s="1022"/>
      <c r="AA2757" s="1022"/>
      <c r="AB2757" s="1022"/>
    </row>
    <row r="2758" spans="25:28" x14ac:dyDescent="0.2">
      <c r="Y2758" s="1022"/>
      <c r="AA2758" s="1022"/>
      <c r="AB2758" s="1022"/>
    </row>
    <row r="2759" spans="25:28" x14ac:dyDescent="0.2">
      <c r="Y2759" s="1022"/>
      <c r="AA2759" s="1022"/>
      <c r="AB2759" s="1022"/>
    </row>
    <row r="2760" spans="25:28" x14ac:dyDescent="0.2">
      <c r="Y2760" s="1022"/>
      <c r="AA2760" s="1022"/>
      <c r="AB2760" s="1022"/>
    </row>
    <row r="2761" spans="25:28" x14ac:dyDescent="0.2">
      <c r="Y2761" s="1022"/>
      <c r="AA2761" s="1022"/>
      <c r="AB2761" s="1022"/>
    </row>
    <row r="2762" spans="25:28" x14ac:dyDescent="0.2">
      <c r="Y2762" s="1022"/>
      <c r="AA2762" s="1022"/>
      <c r="AB2762" s="1022"/>
    </row>
    <row r="2763" spans="25:28" x14ac:dyDescent="0.2">
      <c r="Y2763" s="1022"/>
      <c r="AA2763" s="1022"/>
      <c r="AB2763" s="1022"/>
    </row>
    <row r="2764" spans="25:28" x14ac:dyDescent="0.2">
      <c r="Y2764" s="1022"/>
      <c r="AA2764" s="1022"/>
      <c r="AB2764" s="1022"/>
    </row>
    <row r="2765" spans="25:28" x14ac:dyDescent="0.2">
      <c r="Y2765" s="1022"/>
      <c r="AA2765" s="1022"/>
      <c r="AB2765" s="1022"/>
    </row>
    <row r="2766" spans="25:28" x14ac:dyDescent="0.2">
      <c r="Y2766" s="1022"/>
      <c r="AA2766" s="1022"/>
      <c r="AB2766" s="1022"/>
    </row>
    <row r="2767" spans="25:28" x14ac:dyDescent="0.2">
      <c r="Y2767" s="1022"/>
      <c r="AA2767" s="1022"/>
      <c r="AB2767" s="1022"/>
    </row>
    <row r="2768" spans="25:28" x14ac:dyDescent="0.2">
      <c r="Y2768" s="1022"/>
      <c r="AA2768" s="1022"/>
      <c r="AB2768" s="1022"/>
    </row>
    <row r="2769" spans="25:28" x14ac:dyDescent="0.2">
      <c r="Y2769" s="1022"/>
      <c r="AA2769" s="1022"/>
      <c r="AB2769" s="1022"/>
    </row>
    <row r="2770" spans="25:28" x14ac:dyDescent="0.2">
      <c r="Y2770" s="1022"/>
      <c r="AA2770" s="1022"/>
      <c r="AB2770" s="1022"/>
    </row>
    <row r="2771" spans="25:28" x14ac:dyDescent="0.2">
      <c r="Y2771" s="1022"/>
      <c r="AA2771" s="1022"/>
      <c r="AB2771" s="1022"/>
    </row>
    <row r="2772" spans="25:28" x14ac:dyDescent="0.2">
      <c r="Y2772" s="1022"/>
      <c r="AA2772" s="1022"/>
      <c r="AB2772" s="1022"/>
    </row>
    <row r="2773" spans="25:28" x14ac:dyDescent="0.2">
      <c r="Y2773" s="1022"/>
      <c r="AA2773" s="1022"/>
      <c r="AB2773" s="1022"/>
    </row>
    <row r="2774" spans="25:28" x14ac:dyDescent="0.2">
      <c r="Y2774" s="1022"/>
      <c r="AA2774" s="1022"/>
      <c r="AB2774" s="1022"/>
    </row>
    <row r="2775" spans="25:28" x14ac:dyDescent="0.2">
      <c r="Y2775" s="1022"/>
      <c r="AA2775" s="1022"/>
      <c r="AB2775" s="1022"/>
    </row>
    <row r="2776" spans="25:28" x14ac:dyDescent="0.2">
      <c r="Y2776" s="1022"/>
      <c r="AA2776" s="1022"/>
      <c r="AB2776" s="1022"/>
    </row>
    <row r="2777" spans="25:28" x14ac:dyDescent="0.2">
      <c r="Y2777" s="1022"/>
      <c r="AA2777" s="1022"/>
      <c r="AB2777" s="1022"/>
    </row>
    <row r="2778" spans="25:28" x14ac:dyDescent="0.2">
      <c r="Y2778" s="1022"/>
      <c r="AA2778" s="1022"/>
      <c r="AB2778" s="1022"/>
    </row>
    <row r="2779" spans="25:28" x14ac:dyDescent="0.2">
      <c r="Y2779" s="1022"/>
      <c r="AA2779" s="1022"/>
      <c r="AB2779" s="1022"/>
    </row>
    <row r="2780" spans="25:28" x14ac:dyDescent="0.2">
      <c r="Y2780" s="1022"/>
      <c r="AA2780" s="1022"/>
      <c r="AB2780" s="1022"/>
    </row>
    <row r="2781" spans="25:28" x14ac:dyDescent="0.2">
      <c r="Y2781" s="1022"/>
      <c r="AA2781" s="1022"/>
      <c r="AB2781" s="1022"/>
    </row>
    <row r="2782" spans="25:28" x14ac:dyDescent="0.2">
      <c r="Y2782" s="1022"/>
      <c r="AA2782" s="1022"/>
      <c r="AB2782" s="1022"/>
    </row>
    <row r="2783" spans="25:28" x14ac:dyDescent="0.2">
      <c r="Y2783" s="1022"/>
      <c r="AA2783" s="1022"/>
      <c r="AB2783" s="1022"/>
    </row>
    <row r="2784" spans="25:28" x14ac:dyDescent="0.2">
      <c r="Y2784" s="1022"/>
      <c r="AA2784" s="1022"/>
      <c r="AB2784" s="1022"/>
    </row>
    <row r="2785" spans="25:28" x14ac:dyDescent="0.2">
      <c r="Y2785" s="1022"/>
      <c r="AA2785" s="1022"/>
      <c r="AB2785" s="1022"/>
    </row>
    <row r="2786" spans="25:28" x14ac:dyDescent="0.2">
      <c r="Y2786" s="1022"/>
      <c r="AA2786" s="1022"/>
      <c r="AB2786" s="1022"/>
    </row>
    <row r="2787" spans="25:28" x14ac:dyDescent="0.2">
      <c r="Y2787" s="1022"/>
      <c r="AA2787" s="1022"/>
      <c r="AB2787" s="1022"/>
    </row>
    <row r="2788" spans="25:28" x14ac:dyDescent="0.2">
      <c r="Y2788" s="1022"/>
      <c r="AA2788" s="1022"/>
      <c r="AB2788" s="1022"/>
    </row>
    <row r="2789" spans="25:28" x14ac:dyDescent="0.2">
      <c r="Y2789" s="1022"/>
      <c r="AA2789" s="1022"/>
      <c r="AB2789" s="1022"/>
    </row>
    <row r="2790" spans="25:28" x14ac:dyDescent="0.2">
      <c r="Y2790" s="1022"/>
      <c r="AA2790" s="1022"/>
      <c r="AB2790" s="1022"/>
    </row>
    <row r="2791" spans="25:28" x14ac:dyDescent="0.2">
      <c r="Y2791" s="1022"/>
      <c r="AA2791" s="1022"/>
      <c r="AB2791" s="1022"/>
    </row>
    <row r="2792" spans="25:28" x14ac:dyDescent="0.2">
      <c r="Y2792" s="1022"/>
      <c r="AA2792" s="1022"/>
      <c r="AB2792" s="1022"/>
    </row>
    <row r="2793" spans="25:28" x14ac:dyDescent="0.2">
      <c r="Y2793" s="1022"/>
      <c r="AA2793" s="1022"/>
      <c r="AB2793" s="1022"/>
    </row>
    <row r="2794" spans="25:28" x14ac:dyDescent="0.2">
      <c r="Y2794" s="1022"/>
      <c r="AA2794" s="1022"/>
      <c r="AB2794" s="1022"/>
    </row>
    <row r="2795" spans="25:28" x14ac:dyDescent="0.2">
      <c r="Y2795" s="1022"/>
      <c r="AA2795" s="1022"/>
      <c r="AB2795" s="1022"/>
    </row>
    <row r="2796" spans="25:28" x14ac:dyDescent="0.2">
      <c r="Y2796" s="1022"/>
      <c r="AA2796" s="1022"/>
      <c r="AB2796" s="1022"/>
    </row>
    <row r="2797" spans="25:28" x14ac:dyDescent="0.2">
      <c r="Y2797" s="1022"/>
      <c r="AA2797" s="1022"/>
      <c r="AB2797" s="1022"/>
    </row>
    <row r="2798" spans="25:28" x14ac:dyDescent="0.2">
      <c r="Y2798" s="1022"/>
      <c r="AA2798" s="1022"/>
      <c r="AB2798" s="1022"/>
    </row>
    <row r="2799" spans="25:28" x14ac:dyDescent="0.2">
      <c r="Y2799" s="1022"/>
      <c r="AA2799" s="1022"/>
      <c r="AB2799" s="1022"/>
    </row>
    <row r="2800" spans="25:28" x14ac:dyDescent="0.2">
      <c r="Y2800" s="1022"/>
      <c r="AA2800" s="1022"/>
      <c r="AB2800" s="1022"/>
    </row>
    <row r="2801" spans="25:28" x14ac:dyDescent="0.2">
      <c r="Y2801" s="1022"/>
      <c r="AA2801" s="1022"/>
      <c r="AB2801" s="1022"/>
    </row>
    <row r="2802" spans="25:28" x14ac:dyDescent="0.2">
      <c r="Y2802" s="1022"/>
      <c r="AA2802" s="1022"/>
      <c r="AB2802" s="1022"/>
    </row>
    <row r="2803" spans="25:28" x14ac:dyDescent="0.2">
      <c r="Y2803" s="1022"/>
      <c r="AA2803" s="1022"/>
      <c r="AB2803" s="1022"/>
    </row>
    <row r="2804" spans="25:28" x14ac:dyDescent="0.2">
      <c r="Y2804" s="1022"/>
      <c r="AA2804" s="1022"/>
      <c r="AB2804" s="1022"/>
    </row>
    <row r="2805" spans="25:28" x14ac:dyDescent="0.2">
      <c r="Y2805" s="1022"/>
      <c r="AA2805" s="1022"/>
      <c r="AB2805" s="1022"/>
    </row>
    <row r="2806" spans="25:28" x14ac:dyDescent="0.2">
      <c r="Y2806" s="1022"/>
      <c r="AA2806" s="1022"/>
      <c r="AB2806" s="1022"/>
    </row>
    <row r="2807" spans="25:28" x14ac:dyDescent="0.2">
      <c r="Y2807" s="1022"/>
      <c r="AA2807" s="1022"/>
      <c r="AB2807" s="1022"/>
    </row>
    <row r="2808" spans="25:28" x14ac:dyDescent="0.2">
      <c r="Y2808" s="1022"/>
      <c r="AA2808" s="1022"/>
      <c r="AB2808" s="1022"/>
    </row>
    <row r="2809" spans="25:28" x14ac:dyDescent="0.2">
      <c r="Y2809" s="1022"/>
      <c r="AA2809" s="1022"/>
      <c r="AB2809" s="1022"/>
    </row>
    <row r="2810" spans="25:28" x14ac:dyDescent="0.2">
      <c r="Y2810" s="1022"/>
      <c r="AA2810" s="1022"/>
      <c r="AB2810" s="1022"/>
    </row>
    <row r="2811" spans="25:28" x14ac:dyDescent="0.2">
      <c r="Y2811" s="1022"/>
      <c r="AA2811" s="1022"/>
      <c r="AB2811" s="1022"/>
    </row>
    <row r="2812" spans="25:28" x14ac:dyDescent="0.2">
      <c r="Y2812" s="1022"/>
      <c r="AA2812" s="1022"/>
      <c r="AB2812" s="1022"/>
    </row>
    <row r="2813" spans="25:28" x14ac:dyDescent="0.2">
      <c r="Y2813" s="1022"/>
      <c r="AA2813" s="1022"/>
      <c r="AB2813" s="1022"/>
    </row>
    <row r="2814" spans="25:28" x14ac:dyDescent="0.2">
      <c r="Y2814" s="1022"/>
      <c r="AA2814" s="1022"/>
      <c r="AB2814" s="1022"/>
    </row>
    <row r="2815" spans="25:28" x14ac:dyDescent="0.2">
      <c r="Y2815" s="1022"/>
      <c r="AA2815" s="1022"/>
      <c r="AB2815" s="1022"/>
    </row>
    <row r="2816" spans="25:28" x14ac:dyDescent="0.2">
      <c r="Y2816" s="1022"/>
      <c r="AA2816" s="1022"/>
      <c r="AB2816" s="1022"/>
    </row>
    <row r="2817" spans="25:28" x14ac:dyDescent="0.2">
      <c r="Y2817" s="1022"/>
      <c r="AA2817" s="1022"/>
      <c r="AB2817" s="1022"/>
    </row>
    <row r="2818" spans="25:28" x14ac:dyDescent="0.2">
      <c r="Y2818" s="1022"/>
      <c r="AA2818" s="1022"/>
      <c r="AB2818" s="1022"/>
    </row>
    <row r="2819" spans="25:28" x14ac:dyDescent="0.2">
      <c r="Y2819" s="1022"/>
      <c r="AA2819" s="1022"/>
      <c r="AB2819" s="1022"/>
    </row>
    <row r="2820" spans="25:28" x14ac:dyDescent="0.2">
      <c r="Y2820" s="1022"/>
      <c r="AA2820" s="1022"/>
      <c r="AB2820" s="1022"/>
    </row>
    <row r="2821" spans="25:28" x14ac:dyDescent="0.2">
      <c r="Y2821" s="1022"/>
      <c r="AA2821" s="1022"/>
      <c r="AB2821" s="1022"/>
    </row>
    <row r="2822" spans="25:28" x14ac:dyDescent="0.2">
      <c r="Y2822" s="1022"/>
      <c r="AA2822" s="1022"/>
      <c r="AB2822" s="1022"/>
    </row>
    <row r="2823" spans="25:28" x14ac:dyDescent="0.2">
      <c r="Y2823" s="1022"/>
      <c r="AA2823" s="1022"/>
      <c r="AB2823" s="1022"/>
    </row>
    <row r="2824" spans="25:28" x14ac:dyDescent="0.2">
      <c r="Y2824" s="1022"/>
      <c r="AA2824" s="1022"/>
      <c r="AB2824" s="1022"/>
    </row>
    <row r="2825" spans="25:28" x14ac:dyDescent="0.2">
      <c r="Y2825" s="1022"/>
      <c r="AA2825" s="1022"/>
      <c r="AB2825" s="1022"/>
    </row>
    <row r="2826" spans="25:28" x14ac:dyDescent="0.2">
      <c r="Y2826" s="1022"/>
      <c r="AA2826" s="1022"/>
      <c r="AB2826" s="1022"/>
    </row>
    <row r="2827" spans="25:28" x14ac:dyDescent="0.2">
      <c r="Y2827" s="1022"/>
      <c r="AA2827" s="1022"/>
      <c r="AB2827" s="1022"/>
    </row>
    <row r="2828" spans="25:28" x14ac:dyDescent="0.2">
      <c r="Y2828" s="1022"/>
      <c r="AA2828" s="1022"/>
      <c r="AB2828" s="1022"/>
    </row>
    <row r="2829" spans="25:28" x14ac:dyDescent="0.2">
      <c r="Y2829" s="1022"/>
      <c r="AA2829" s="1022"/>
      <c r="AB2829" s="1022"/>
    </row>
    <row r="2830" spans="25:28" x14ac:dyDescent="0.2">
      <c r="Y2830" s="1022"/>
      <c r="AA2830" s="1022"/>
      <c r="AB2830" s="1022"/>
    </row>
    <row r="2831" spans="25:28" x14ac:dyDescent="0.2">
      <c r="Y2831" s="1022"/>
      <c r="AA2831" s="1022"/>
      <c r="AB2831" s="1022"/>
    </row>
    <row r="2832" spans="25:28" x14ac:dyDescent="0.2">
      <c r="Y2832" s="1022"/>
      <c r="AA2832" s="1022"/>
      <c r="AB2832" s="1022"/>
    </row>
    <row r="2833" spans="25:28" x14ac:dyDescent="0.2">
      <c r="Y2833" s="1022"/>
      <c r="AA2833" s="1022"/>
      <c r="AB2833" s="1022"/>
    </row>
    <row r="2834" spans="25:28" x14ac:dyDescent="0.2">
      <c r="Y2834" s="1022"/>
      <c r="AA2834" s="1022"/>
      <c r="AB2834" s="1022"/>
    </row>
    <row r="2835" spans="25:28" x14ac:dyDescent="0.2">
      <c r="Y2835" s="1022"/>
      <c r="AA2835" s="1022"/>
      <c r="AB2835" s="1022"/>
    </row>
    <row r="2836" spans="25:28" x14ac:dyDescent="0.2">
      <c r="Y2836" s="1022"/>
      <c r="AA2836" s="1022"/>
      <c r="AB2836" s="1022"/>
    </row>
    <row r="2837" spans="25:28" x14ac:dyDescent="0.2">
      <c r="Y2837" s="1022"/>
      <c r="AA2837" s="1022"/>
      <c r="AB2837" s="1022"/>
    </row>
    <row r="2838" spans="25:28" x14ac:dyDescent="0.2">
      <c r="Y2838" s="1022"/>
      <c r="AA2838" s="1022"/>
      <c r="AB2838" s="1022"/>
    </row>
    <row r="2839" spans="25:28" x14ac:dyDescent="0.2">
      <c r="Y2839" s="1022"/>
      <c r="AA2839" s="1022"/>
      <c r="AB2839" s="1022"/>
    </row>
    <row r="2840" spans="25:28" x14ac:dyDescent="0.2">
      <c r="Y2840" s="1022"/>
      <c r="AA2840" s="1022"/>
      <c r="AB2840" s="1022"/>
    </row>
    <row r="2841" spans="25:28" x14ac:dyDescent="0.2">
      <c r="Y2841" s="1022"/>
      <c r="AA2841" s="1022"/>
      <c r="AB2841" s="1022"/>
    </row>
    <row r="2842" spans="25:28" x14ac:dyDescent="0.2">
      <c r="Y2842" s="1022"/>
      <c r="AA2842" s="1022"/>
      <c r="AB2842" s="1022"/>
    </row>
    <row r="2843" spans="25:28" x14ac:dyDescent="0.2">
      <c r="Y2843" s="1022"/>
      <c r="AA2843" s="1022"/>
      <c r="AB2843" s="1022"/>
    </row>
    <row r="2844" spans="25:28" x14ac:dyDescent="0.2">
      <c r="Y2844" s="1022"/>
      <c r="AA2844" s="1022"/>
      <c r="AB2844" s="1022"/>
    </row>
    <row r="2845" spans="25:28" x14ac:dyDescent="0.2">
      <c r="Y2845" s="1022"/>
      <c r="AA2845" s="1022"/>
      <c r="AB2845" s="1022"/>
    </row>
    <row r="2846" spans="25:28" x14ac:dyDescent="0.2">
      <c r="Y2846" s="1022"/>
      <c r="AA2846" s="1022"/>
      <c r="AB2846" s="1022"/>
    </row>
    <row r="2847" spans="25:28" x14ac:dyDescent="0.2">
      <c r="Y2847" s="1022"/>
      <c r="AA2847" s="1022"/>
      <c r="AB2847" s="1022"/>
    </row>
    <row r="2848" spans="25:28" x14ac:dyDescent="0.2">
      <c r="Y2848" s="1022"/>
      <c r="AA2848" s="1022"/>
      <c r="AB2848" s="1022"/>
    </row>
    <row r="2849" spans="25:28" x14ac:dyDescent="0.2">
      <c r="Y2849" s="1022"/>
      <c r="AA2849" s="1022"/>
      <c r="AB2849" s="1022"/>
    </row>
    <row r="2850" spans="25:28" x14ac:dyDescent="0.2">
      <c r="Y2850" s="1022"/>
      <c r="AA2850" s="1022"/>
      <c r="AB2850" s="1022"/>
    </row>
    <row r="2851" spans="25:28" x14ac:dyDescent="0.2">
      <c r="Y2851" s="1022"/>
      <c r="AA2851" s="1022"/>
      <c r="AB2851" s="1022"/>
    </row>
    <row r="2852" spans="25:28" x14ac:dyDescent="0.2">
      <c r="Y2852" s="1022"/>
      <c r="AA2852" s="1022"/>
      <c r="AB2852" s="1022"/>
    </row>
    <row r="2853" spans="25:28" x14ac:dyDescent="0.2">
      <c r="Y2853" s="1022"/>
      <c r="AA2853" s="1022"/>
      <c r="AB2853" s="1022"/>
    </row>
    <row r="2854" spans="25:28" x14ac:dyDescent="0.2">
      <c r="Y2854" s="1022"/>
      <c r="AA2854" s="1022"/>
      <c r="AB2854" s="1022"/>
    </row>
    <row r="2855" spans="25:28" x14ac:dyDescent="0.2">
      <c r="Y2855" s="1022"/>
      <c r="AA2855" s="1022"/>
      <c r="AB2855" s="1022"/>
    </row>
    <row r="2856" spans="25:28" x14ac:dyDescent="0.2">
      <c r="Y2856" s="1022"/>
      <c r="AA2856" s="1022"/>
      <c r="AB2856" s="1022"/>
    </row>
    <row r="2857" spans="25:28" x14ac:dyDescent="0.2">
      <c r="Y2857" s="1022"/>
      <c r="AA2857" s="1022"/>
      <c r="AB2857" s="1022"/>
    </row>
    <row r="2858" spans="25:28" x14ac:dyDescent="0.2">
      <c r="Y2858" s="1022"/>
      <c r="AA2858" s="1022"/>
      <c r="AB2858" s="1022"/>
    </row>
    <row r="2859" spans="25:28" x14ac:dyDescent="0.2">
      <c r="Y2859" s="1022"/>
      <c r="AA2859" s="1022"/>
      <c r="AB2859" s="1022"/>
    </row>
    <row r="2860" spans="25:28" x14ac:dyDescent="0.2">
      <c r="Y2860" s="1022"/>
      <c r="AA2860" s="1022"/>
      <c r="AB2860" s="1022"/>
    </row>
    <row r="2861" spans="25:28" x14ac:dyDescent="0.2">
      <c r="Y2861" s="1022"/>
      <c r="AA2861" s="1022"/>
      <c r="AB2861" s="1022"/>
    </row>
    <row r="2862" spans="25:28" x14ac:dyDescent="0.2">
      <c r="Y2862" s="1022"/>
      <c r="AA2862" s="1022"/>
      <c r="AB2862" s="1022"/>
    </row>
    <row r="2863" spans="25:28" x14ac:dyDescent="0.2">
      <c r="Y2863" s="1022"/>
      <c r="AA2863" s="1022"/>
      <c r="AB2863" s="1022"/>
    </row>
    <row r="2864" spans="25:28" x14ac:dyDescent="0.2">
      <c r="Y2864" s="1022"/>
      <c r="AA2864" s="1022"/>
      <c r="AB2864" s="1022"/>
    </row>
    <row r="2865" spans="25:28" x14ac:dyDescent="0.2">
      <c r="Y2865" s="1022"/>
      <c r="AA2865" s="1022"/>
      <c r="AB2865" s="1022"/>
    </row>
    <row r="2866" spans="25:28" x14ac:dyDescent="0.2">
      <c r="Y2866" s="1022"/>
      <c r="AA2866" s="1022"/>
      <c r="AB2866" s="1022"/>
    </row>
    <row r="2867" spans="25:28" x14ac:dyDescent="0.2">
      <c r="Y2867" s="1022"/>
      <c r="AA2867" s="1022"/>
      <c r="AB2867" s="1022"/>
    </row>
    <row r="2868" spans="25:28" x14ac:dyDescent="0.2">
      <c r="Y2868" s="1022"/>
      <c r="AA2868" s="1022"/>
      <c r="AB2868" s="1022"/>
    </row>
    <row r="2869" spans="25:28" x14ac:dyDescent="0.2">
      <c r="Y2869" s="1022"/>
      <c r="AA2869" s="1022"/>
      <c r="AB2869" s="1022"/>
    </row>
    <row r="2870" spans="25:28" x14ac:dyDescent="0.2">
      <c r="Y2870" s="1022"/>
      <c r="AA2870" s="1022"/>
      <c r="AB2870" s="1022"/>
    </row>
    <row r="2871" spans="25:28" x14ac:dyDescent="0.2">
      <c r="Y2871" s="1022"/>
      <c r="AA2871" s="1022"/>
      <c r="AB2871" s="1022"/>
    </row>
    <row r="2872" spans="25:28" x14ac:dyDescent="0.2">
      <c r="Y2872" s="1022"/>
      <c r="AA2872" s="1022"/>
      <c r="AB2872" s="1022"/>
    </row>
    <row r="2873" spans="25:28" x14ac:dyDescent="0.2">
      <c r="Y2873" s="1022"/>
      <c r="AA2873" s="1022"/>
      <c r="AB2873" s="1022"/>
    </row>
    <row r="2874" spans="25:28" x14ac:dyDescent="0.2">
      <c r="Y2874" s="1022"/>
      <c r="AA2874" s="1022"/>
      <c r="AB2874" s="1022"/>
    </row>
    <row r="2875" spans="25:28" x14ac:dyDescent="0.2">
      <c r="Y2875" s="1022"/>
      <c r="AA2875" s="1022"/>
      <c r="AB2875" s="1022"/>
    </row>
    <row r="2876" spans="25:28" x14ac:dyDescent="0.2">
      <c r="Y2876" s="1022"/>
      <c r="AA2876" s="1022"/>
      <c r="AB2876" s="1022"/>
    </row>
    <row r="2877" spans="25:28" x14ac:dyDescent="0.2">
      <c r="Y2877" s="1022"/>
      <c r="AA2877" s="1022"/>
      <c r="AB2877" s="1022"/>
    </row>
    <row r="2878" spans="25:28" x14ac:dyDescent="0.2">
      <c r="Y2878" s="1022"/>
      <c r="AA2878" s="1022"/>
      <c r="AB2878" s="1022"/>
    </row>
    <row r="2879" spans="25:28" x14ac:dyDescent="0.2">
      <c r="Y2879" s="1022"/>
      <c r="AA2879" s="1022"/>
      <c r="AB2879" s="1022"/>
    </row>
    <row r="2880" spans="25:28" x14ac:dyDescent="0.2">
      <c r="Y2880" s="1022"/>
      <c r="AA2880" s="1022"/>
      <c r="AB2880" s="1022"/>
    </row>
    <row r="2881" spans="25:28" x14ac:dyDescent="0.2">
      <c r="Y2881" s="1022"/>
      <c r="AA2881" s="1022"/>
      <c r="AB2881" s="1022"/>
    </row>
    <row r="2882" spans="25:28" x14ac:dyDescent="0.2">
      <c r="Y2882" s="1022"/>
      <c r="AA2882" s="1022"/>
      <c r="AB2882" s="1022"/>
    </row>
    <row r="2883" spans="25:28" x14ac:dyDescent="0.2">
      <c r="Y2883" s="1022"/>
      <c r="AA2883" s="1022"/>
      <c r="AB2883" s="1022"/>
    </row>
    <row r="2884" spans="25:28" x14ac:dyDescent="0.2">
      <c r="Y2884" s="1022"/>
      <c r="AA2884" s="1022"/>
      <c r="AB2884" s="1022"/>
    </row>
    <row r="2885" spans="25:28" x14ac:dyDescent="0.2">
      <c r="Y2885" s="1022"/>
      <c r="AA2885" s="1022"/>
      <c r="AB2885" s="1022"/>
    </row>
    <row r="2886" spans="25:28" x14ac:dyDescent="0.2">
      <c r="Y2886" s="1022"/>
      <c r="AA2886" s="1022"/>
      <c r="AB2886" s="1022"/>
    </row>
    <row r="2887" spans="25:28" x14ac:dyDescent="0.2">
      <c r="Y2887" s="1022"/>
      <c r="AA2887" s="1022"/>
      <c r="AB2887" s="1022"/>
    </row>
    <row r="2888" spans="25:28" x14ac:dyDescent="0.2">
      <c r="Y2888" s="1022"/>
      <c r="AA2888" s="1022"/>
      <c r="AB2888" s="1022"/>
    </row>
    <row r="2889" spans="25:28" x14ac:dyDescent="0.2">
      <c r="Y2889" s="1022"/>
      <c r="AA2889" s="1022"/>
      <c r="AB2889" s="1022"/>
    </row>
    <row r="2890" spans="25:28" x14ac:dyDescent="0.2">
      <c r="Y2890" s="1022"/>
      <c r="AA2890" s="1022"/>
      <c r="AB2890" s="1022"/>
    </row>
    <row r="2891" spans="25:28" x14ac:dyDescent="0.2">
      <c r="Y2891" s="1022"/>
      <c r="AA2891" s="1022"/>
      <c r="AB2891" s="1022"/>
    </row>
    <row r="2892" spans="25:28" x14ac:dyDescent="0.2">
      <c r="Y2892" s="1022"/>
      <c r="AA2892" s="1022"/>
      <c r="AB2892" s="1022"/>
    </row>
    <row r="2893" spans="25:28" x14ac:dyDescent="0.2">
      <c r="Y2893" s="1022"/>
      <c r="AA2893" s="1022"/>
      <c r="AB2893" s="1022"/>
    </row>
    <row r="2894" spans="25:28" x14ac:dyDescent="0.2">
      <c r="Y2894" s="1022"/>
      <c r="AA2894" s="1022"/>
      <c r="AB2894" s="1022"/>
    </row>
    <row r="2895" spans="25:28" x14ac:dyDescent="0.2">
      <c r="Y2895" s="1022"/>
      <c r="AA2895" s="1022"/>
      <c r="AB2895" s="1022"/>
    </row>
    <row r="2896" spans="25:28" x14ac:dyDescent="0.2">
      <c r="Y2896" s="1022"/>
      <c r="AA2896" s="1022"/>
      <c r="AB2896" s="1022"/>
    </row>
    <row r="2897" spans="25:28" x14ac:dyDescent="0.2">
      <c r="Y2897" s="1022"/>
      <c r="AA2897" s="1022"/>
      <c r="AB2897" s="1022"/>
    </row>
    <row r="2898" spans="25:28" x14ac:dyDescent="0.2">
      <c r="Y2898" s="1022"/>
      <c r="AA2898" s="1022"/>
      <c r="AB2898" s="1022"/>
    </row>
    <row r="2899" spans="25:28" x14ac:dyDescent="0.2">
      <c r="Y2899" s="1022"/>
      <c r="AA2899" s="1022"/>
      <c r="AB2899" s="1022"/>
    </row>
    <row r="2900" spans="25:28" x14ac:dyDescent="0.2">
      <c r="Y2900" s="1022"/>
      <c r="AA2900" s="1022"/>
      <c r="AB2900" s="1022"/>
    </row>
    <row r="2901" spans="25:28" x14ac:dyDescent="0.2">
      <c r="Y2901" s="1022"/>
      <c r="AA2901" s="1022"/>
      <c r="AB2901" s="1022"/>
    </row>
    <row r="2902" spans="25:28" x14ac:dyDescent="0.2">
      <c r="Y2902" s="1022"/>
      <c r="AA2902" s="1022"/>
      <c r="AB2902" s="1022"/>
    </row>
    <row r="2903" spans="25:28" x14ac:dyDescent="0.2">
      <c r="Y2903" s="1022"/>
      <c r="AA2903" s="1022"/>
      <c r="AB2903" s="1022"/>
    </row>
    <row r="2904" spans="25:28" x14ac:dyDescent="0.2">
      <c r="Y2904" s="1022"/>
      <c r="AA2904" s="1022"/>
      <c r="AB2904" s="1022"/>
    </row>
    <row r="2905" spans="25:28" x14ac:dyDescent="0.2">
      <c r="Y2905" s="1022"/>
      <c r="AA2905" s="1022"/>
      <c r="AB2905" s="1022"/>
    </row>
    <row r="2906" spans="25:28" x14ac:dyDescent="0.2">
      <c r="Y2906" s="1022"/>
      <c r="AA2906" s="1022"/>
      <c r="AB2906" s="1022"/>
    </row>
    <row r="2907" spans="25:28" x14ac:dyDescent="0.2">
      <c r="Y2907" s="1022"/>
      <c r="AA2907" s="1022"/>
      <c r="AB2907" s="1022"/>
    </row>
    <row r="2908" spans="25:28" x14ac:dyDescent="0.2">
      <c r="Y2908" s="1022"/>
      <c r="AA2908" s="1022"/>
      <c r="AB2908" s="1022"/>
    </row>
    <row r="2909" spans="25:28" x14ac:dyDescent="0.2">
      <c r="Y2909" s="1022"/>
      <c r="AA2909" s="1022"/>
      <c r="AB2909" s="1022"/>
    </row>
    <row r="2910" spans="25:28" x14ac:dyDescent="0.2">
      <c r="Y2910" s="1022"/>
      <c r="AA2910" s="1022"/>
      <c r="AB2910" s="1022"/>
    </row>
    <row r="2911" spans="25:28" x14ac:dyDescent="0.2">
      <c r="Y2911" s="1022"/>
      <c r="AA2911" s="1022"/>
      <c r="AB2911" s="1022"/>
    </row>
    <row r="2912" spans="25:28" x14ac:dyDescent="0.2">
      <c r="Y2912" s="1022"/>
      <c r="AA2912" s="1022"/>
      <c r="AB2912" s="1022"/>
    </row>
    <row r="2913" spans="25:28" x14ac:dyDescent="0.2">
      <c r="Y2913" s="1022"/>
      <c r="AA2913" s="1022"/>
      <c r="AB2913" s="1022"/>
    </row>
    <row r="2914" spans="25:28" x14ac:dyDescent="0.2">
      <c r="Y2914" s="1022"/>
      <c r="AA2914" s="1022"/>
      <c r="AB2914" s="1022"/>
    </row>
    <row r="2915" spans="25:28" x14ac:dyDescent="0.2">
      <c r="Y2915" s="1022"/>
      <c r="AA2915" s="1022"/>
      <c r="AB2915" s="1022"/>
    </row>
    <row r="2916" spans="25:28" x14ac:dyDescent="0.2">
      <c r="Y2916" s="1022"/>
      <c r="AA2916" s="1022"/>
      <c r="AB2916" s="1022"/>
    </row>
    <row r="2917" spans="25:28" x14ac:dyDescent="0.2">
      <c r="Y2917" s="1022"/>
      <c r="AA2917" s="1022"/>
      <c r="AB2917" s="1022"/>
    </row>
    <row r="2918" spans="25:28" x14ac:dyDescent="0.2">
      <c r="Y2918" s="1022"/>
      <c r="AA2918" s="1022"/>
      <c r="AB2918" s="1022"/>
    </row>
    <row r="2919" spans="25:28" x14ac:dyDescent="0.2">
      <c r="Y2919" s="1022"/>
      <c r="AA2919" s="1022"/>
      <c r="AB2919" s="1022"/>
    </row>
    <row r="2920" spans="25:28" x14ac:dyDescent="0.2">
      <c r="Y2920" s="1022"/>
      <c r="AA2920" s="1022"/>
      <c r="AB2920" s="1022"/>
    </row>
    <row r="2921" spans="25:28" x14ac:dyDescent="0.2">
      <c r="Y2921" s="1022"/>
      <c r="AA2921" s="1022"/>
      <c r="AB2921" s="1022"/>
    </row>
    <row r="2922" spans="25:28" x14ac:dyDescent="0.2">
      <c r="Y2922" s="1022"/>
      <c r="AA2922" s="1022"/>
      <c r="AB2922" s="1022"/>
    </row>
    <row r="2923" spans="25:28" x14ac:dyDescent="0.2">
      <c r="Y2923" s="1022"/>
      <c r="AA2923" s="1022"/>
      <c r="AB2923" s="1022"/>
    </row>
    <row r="2924" spans="25:28" x14ac:dyDescent="0.2">
      <c r="Y2924" s="1022"/>
      <c r="AA2924" s="1022"/>
      <c r="AB2924" s="1022"/>
    </row>
    <row r="2925" spans="25:28" x14ac:dyDescent="0.2">
      <c r="Y2925" s="1022"/>
      <c r="AA2925" s="1022"/>
      <c r="AB2925" s="1022"/>
    </row>
    <row r="2926" spans="25:28" x14ac:dyDescent="0.2">
      <c r="Y2926" s="1022"/>
      <c r="AA2926" s="1022"/>
      <c r="AB2926" s="1022"/>
    </row>
    <row r="2927" spans="25:28" x14ac:dyDescent="0.2">
      <c r="Y2927" s="1022"/>
      <c r="AA2927" s="1022"/>
      <c r="AB2927" s="1022"/>
    </row>
    <row r="2928" spans="25:28" x14ac:dyDescent="0.2">
      <c r="Y2928" s="1022"/>
      <c r="AA2928" s="1022"/>
      <c r="AB2928" s="1022"/>
    </row>
    <row r="2929" spans="25:28" x14ac:dyDescent="0.2">
      <c r="Y2929" s="1022"/>
      <c r="AA2929" s="1022"/>
      <c r="AB2929" s="1022"/>
    </row>
    <row r="2930" spans="25:28" x14ac:dyDescent="0.2">
      <c r="Y2930" s="1022"/>
      <c r="AA2930" s="1022"/>
      <c r="AB2930" s="1022"/>
    </row>
    <row r="2931" spans="25:28" x14ac:dyDescent="0.2">
      <c r="Y2931" s="1022"/>
      <c r="AA2931" s="1022"/>
      <c r="AB2931" s="1022"/>
    </row>
    <row r="2932" spans="25:28" x14ac:dyDescent="0.2">
      <c r="Y2932" s="1022"/>
      <c r="AA2932" s="1022"/>
      <c r="AB2932" s="1022"/>
    </row>
    <row r="2933" spans="25:28" x14ac:dyDescent="0.2">
      <c r="Y2933" s="1022"/>
      <c r="AA2933" s="1022"/>
      <c r="AB2933" s="1022"/>
    </row>
    <row r="2934" spans="25:28" x14ac:dyDescent="0.2">
      <c r="Y2934" s="1022"/>
      <c r="AA2934" s="1022"/>
      <c r="AB2934" s="1022"/>
    </row>
    <row r="2935" spans="25:28" x14ac:dyDescent="0.2">
      <c r="Y2935" s="1022"/>
      <c r="AA2935" s="1022"/>
      <c r="AB2935" s="1022"/>
    </row>
    <row r="2936" spans="25:28" x14ac:dyDescent="0.2">
      <c r="Y2936" s="1022"/>
      <c r="AA2936" s="1022"/>
      <c r="AB2936" s="1022"/>
    </row>
    <row r="2937" spans="25:28" x14ac:dyDescent="0.2">
      <c r="Y2937" s="1022"/>
      <c r="AA2937" s="1022"/>
      <c r="AB2937" s="1022"/>
    </row>
    <row r="2938" spans="25:28" x14ac:dyDescent="0.2">
      <c r="Y2938" s="1022"/>
      <c r="AA2938" s="1022"/>
      <c r="AB2938" s="1022"/>
    </row>
    <row r="2939" spans="25:28" x14ac:dyDescent="0.2">
      <c r="Y2939" s="1022"/>
      <c r="AA2939" s="1022"/>
      <c r="AB2939" s="1022"/>
    </row>
    <row r="2940" spans="25:28" x14ac:dyDescent="0.2">
      <c r="Y2940" s="1022"/>
      <c r="AA2940" s="1022"/>
      <c r="AB2940" s="1022"/>
    </row>
    <row r="2941" spans="25:28" x14ac:dyDescent="0.2">
      <c r="Y2941" s="1022"/>
      <c r="AA2941" s="1022"/>
      <c r="AB2941" s="1022"/>
    </row>
    <row r="2942" spans="25:28" x14ac:dyDescent="0.2">
      <c r="Y2942" s="1022"/>
      <c r="AA2942" s="1022"/>
      <c r="AB2942" s="1022"/>
    </row>
    <row r="2943" spans="25:28" x14ac:dyDescent="0.2">
      <c r="Y2943" s="1022"/>
      <c r="AA2943" s="1022"/>
      <c r="AB2943" s="1022"/>
    </row>
    <row r="2944" spans="25:28" x14ac:dyDescent="0.2">
      <c r="Y2944" s="1022"/>
      <c r="AA2944" s="1022"/>
      <c r="AB2944" s="1022"/>
    </row>
    <row r="2945" spans="25:28" x14ac:dyDescent="0.2">
      <c r="Y2945" s="1022"/>
      <c r="AA2945" s="1022"/>
      <c r="AB2945" s="1022"/>
    </row>
    <row r="2946" spans="25:28" x14ac:dyDescent="0.2">
      <c r="Y2946" s="1022"/>
      <c r="AA2946" s="1022"/>
      <c r="AB2946" s="1022"/>
    </row>
    <row r="2947" spans="25:28" x14ac:dyDescent="0.2">
      <c r="Y2947" s="1022"/>
      <c r="AA2947" s="1022"/>
      <c r="AB2947" s="1022"/>
    </row>
    <row r="2948" spans="25:28" x14ac:dyDescent="0.2">
      <c r="Y2948" s="1022"/>
      <c r="AA2948" s="1022"/>
      <c r="AB2948" s="1022"/>
    </row>
    <row r="2949" spans="25:28" x14ac:dyDescent="0.2">
      <c r="Y2949" s="1022"/>
      <c r="AA2949" s="1022"/>
      <c r="AB2949" s="1022"/>
    </row>
    <row r="2950" spans="25:28" x14ac:dyDescent="0.2">
      <c r="Y2950" s="1022"/>
      <c r="AA2950" s="1022"/>
      <c r="AB2950" s="1022"/>
    </row>
    <row r="2951" spans="25:28" x14ac:dyDescent="0.2">
      <c r="Y2951" s="1022"/>
      <c r="AA2951" s="1022"/>
      <c r="AB2951" s="1022"/>
    </row>
    <row r="2952" spans="25:28" x14ac:dyDescent="0.2">
      <c r="Y2952" s="1022"/>
      <c r="AA2952" s="1022"/>
      <c r="AB2952" s="1022"/>
    </row>
    <row r="2953" spans="25:28" x14ac:dyDescent="0.2">
      <c r="Y2953" s="1022"/>
      <c r="AA2953" s="1022"/>
      <c r="AB2953" s="1022"/>
    </row>
    <row r="2954" spans="25:28" x14ac:dyDescent="0.2">
      <c r="Y2954" s="1022"/>
      <c r="AA2954" s="1022"/>
      <c r="AB2954" s="1022"/>
    </row>
    <row r="2955" spans="25:28" x14ac:dyDescent="0.2">
      <c r="Y2955" s="1022"/>
      <c r="AA2955" s="1022"/>
      <c r="AB2955" s="1022"/>
    </row>
    <row r="2956" spans="25:28" x14ac:dyDescent="0.2">
      <c r="Y2956" s="1022"/>
      <c r="AA2956" s="1022"/>
      <c r="AB2956" s="1022"/>
    </row>
    <row r="2957" spans="25:28" x14ac:dyDescent="0.2">
      <c r="Y2957" s="1022"/>
      <c r="AA2957" s="1022"/>
      <c r="AB2957" s="1022"/>
    </row>
    <row r="2958" spans="25:28" x14ac:dyDescent="0.2">
      <c r="Y2958" s="1022"/>
      <c r="AA2958" s="1022"/>
      <c r="AB2958" s="1022"/>
    </row>
    <row r="2959" spans="25:28" x14ac:dyDescent="0.2">
      <c r="Y2959" s="1022"/>
      <c r="AA2959" s="1022"/>
      <c r="AB2959" s="1022"/>
    </row>
    <row r="2960" spans="25:28" x14ac:dyDescent="0.2">
      <c r="Y2960" s="1022"/>
      <c r="AA2960" s="1022"/>
      <c r="AB2960" s="1022"/>
    </row>
    <row r="2961" spans="25:28" x14ac:dyDescent="0.2">
      <c r="Y2961" s="1022"/>
      <c r="AA2961" s="1022"/>
      <c r="AB2961" s="1022"/>
    </row>
    <row r="2962" spans="25:28" x14ac:dyDescent="0.2">
      <c r="Y2962" s="1022"/>
      <c r="AA2962" s="1022"/>
      <c r="AB2962" s="1022"/>
    </row>
    <row r="2963" spans="25:28" x14ac:dyDescent="0.2">
      <c r="Y2963" s="1022"/>
      <c r="AA2963" s="1022"/>
      <c r="AB2963" s="1022"/>
    </row>
    <row r="2964" spans="25:28" x14ac:dyDescent="0.2">
      <c r="Y2964" s="1022"/>
      <c r="AA2964" s="1022"/>
      <c r="AB2964" s="1022"/>
    </row>
    <row r="2965" spans="25:28" x14ac:dyDescent="0.2">
      <c r="Y2965" s="1022"/>
      <c r="AA2965" s="1022"/>
      <c r="AB2965" s="1022"/>
    </row>
    <row r="2966" spans="25:28" x14ac:dyDescent="0.2">
      <c r="Y2966" s="1022"/>
      <c r="AA2966" s="1022"/>
      <c r="AB2966" s="1022"/>
    </row>
    <row r="2967" spans="25:28" x14ac:dyDescent="0.2">
      <c r="Y2967" s="1022"/>
      <c r="AA2967" s="1022"/>
      <c r="AB2967" s="1022"/>
    </row>
    <row r="2968" spans="25:28" x14ac:dyDescent="0.2">
      <c r="Y2968" s="1022"/>
      <c r="AA2968" s="1022"/>
      <c r="AB2968" s="1022"/>
    </row>
    <row r="2969" spans="25:28" x14ac:dyDescent="0.2">
      <c r="Y2969" s="1022"/>
      <c r="AA2969" s="1022"/>
      <c r="AB2969" s="1022"/>
    </row>
    <row r="2970" spans="25:28" x14ac:dyDescent="0.2">
      <c r="Y2970" s="1022"/>
      <c r="AA2970" s="1022"/>
      <c r="AB2970" s="1022"/>
    </row>
    <row r="2971" spans="25:28" x14ac:dyDescent="0.2">
      <c r="Y2971" s="1022"/>
      <c r="AA2971" s="1022"/>
      <c r="AB2971" s="1022"/>
    </row>
    <row r="2972" spans="25:28" x14ac:dyDescent="0.2">
      <c r="Y2972" s="1022"/>
      <c r="AA2972" s="1022"/>
      <c r="AB2972" s="1022"/>
    </row>
    <row r="2973" spans="25:28" x14ac:dyDescent="0.2">
      <c r="Y2973" s="1022"/>
      <c r="AA2973" s="1022"/>
      <c r="AB2973" s="1022"/>
    </row>
    <row r="2974" spans="25:28" x14ac:dyDescent="0.2">
      <c r="Y2974" s="1022"/>
      <c r="AA2974" s="1022"/>
      <c r="AB2974" s="1022"/>
    </row>
    <row r="2975" spans="25:28" x14ac:dyDescent="0.2">
      <c r="Y2975" s="1022"/>
      <c r="AA2975" s="1022"/>
      <c r="AB2975" s="1022"/>
    </row>
    <row r="2976" spans="25:28" x14ac:dyDescent="0.2">
      <c r="Y2976" s="1022"/>
      <c r="AA2976" s="1022"/>
      <c r="AB2976" s="1022"/>
    </row>
    <row r="2977" spans="25:28" x14ac:dyDescent="0.2">
      <c r="Y2977" s="1022"/>
      <c r="AA2977" s="1022"/>
      <c r="AB2977" s="1022"/>
    </row>
    <row r="2978" spans="25:28" x14ac:dyDescent="0.2">
      <c r="Y2978" s="1022"/>
      <c r="AA2978" s="1022"/>
      <c r="AB2978" s="1022"/>
    </row>
    <row r="2979" spans="25:28" x14ac:dyDescent="0.2">
      <c r="Y2979" s="1022"/>
      <c r="AA2979" s="1022"/>
      <c r="AB2979" s="1022"/>
    </row>
    <row r="2980" spans="25:28" x14ac:dyDescent="0.2">
      <c r="Y2980" s="1022"/>
      <c r="AA2980" s="1022"/>
      <c r="AB2980" s="1022"/>
    </row>
    <row r="2981" spans="25:28" x14ac:dyDescent="0.2">
      <c r="Y2981" s="1022"/>
      <c r="AA2981" s="1022"/>
      <c r="AB2981" s="1022"/>
    </row>
    <row r="2982" spans="25:28" x14ac:dyDescent="0.2">
      <c r="Y2982" s="1022"/>
      <c r="AA2982" s="1022"/>
      <c r="AB2982" s="1022"/>
    </row>
    <row r="2983" spans="25:28" x14ac:dyDescent="0.2">
      <c r="Y2983" s="1022"/>
      <c r="AA2983" s="1022"/>
      <c r="AB2983" s="1022"/>
    </row>
    <row r="2984" spans="25:28" x14ac:dyDescent="0.2">
      <c r="Y2984" s="1022"/>
      <c r="AA2984" s="1022"/>
      <c r="AB2984" s="1022"/>
    </row>
    <row r="2985" spans="25:28" x14ac:dyDescent="0.2">
      <c r="Y2985" s="1022"/>
      <c r="AA2985" s="1022"/>
      <c r="AB2985" s="1022"/>
    </row>
    <row r="2986" spans="25:28" x14ac:dyDescent="0.2">
      <c r="Y2986" s="1022"/>
      <c r="AA2986" s="1022"/>
      <c r="AB2986" s="1022"/>
    </row>
    <row r="2987" spans="25:28" x14ac:dyDescent="0.2">
      <c r="Y2987" s="1022"/>
      <c r="AA2987" s="1022"/>
      <c r="AB2987" s="1022"/>
    </row>
    <row r="2988" spans="25:28" x14ac:dyDescent="0.2">
      <c r="Y2988" s="1022"/>
      <c r="AA2988" s="1022"/>
      <c r="AB2988" s="1022"/>
    </row>
    <row r="2989" spans="25:28" x14ac:dyDescent="0.2">
      <c r="Y2989" s="1022"/>
      <c r="AA2989" s="1022"/>
      <c r="AB2989" s="1022"/>
    </row>
    <row r="2990" spans="25:28" x14ac:dyDescent="0.2">
      <c r="Y2990" s="1022"/>
      <c r="AA2990" s="1022"/>
      <c r="AB2990" s="1022"/>
    </row>
    <row r="2991" spans="25:28" x14ac:dyDescent="0.2">
      <c r="Y2991" s="1022"/>
      <c r="AA2991" s="1022"/>
      <c r="AB2991" s="1022"/>
    </row>
    <row r="2992" spans="25:28" x14ac:dyDescent="0.2">
      <c r="Y2992" s="1022"/>
      <c r="AA2992" s="1022"/>
      <c r="AB2992" s="1022"/>
    </row>
    <row r="2993" spans="25:28" x14ac:dyDescent="0.2">
      <c r="Y2993" s="1022"/>
      <c r="AA2993" s="1022"/>
      <c r="AB2993" s="1022"/>
    </row>
    <row r="2994" spans="25:28" x14ac:dyDescent="0.2">
      <c r="Y2994" s="1022"/>
      <c r="AA2994" s="1022"/>
      <c r="AB2994" s="1022"/>
    </row>
    <row r="2995" spans="25:28" x14ac:dyDescent="0.2">
      <c r="Y2995" s="1022"/>
      <c r="AA2995" s="1022"/>
      <c r="AB2995" s="1022"/>
    </row>
    <row r="2996" spans="25:28" x14ac:dyDescent="0.2">
      <c r="Y2996" s="1022"/>
      <c r="AA2996" s="1022"/>
      <c r="AB2996" s="1022"/>
    </row>
    <row r="2997" spans="25:28" x14ac:dyDescent="0.2">
      <c r="Y2997" s="1022"/>
      <c r="AA2997" s="1022"/>
      <c r="AB2997" s="1022"/>
    </row>
    <row r="2998" spans="25:28" x14ac:dyDescent="0.2">
      <c r="Y2998" s="1022"/>
      <c r="AA2998" s="1022"/>
      <c r="AB2998" s="1022"/>
    </row>
    <row r="2999" spans="25:28" x14ac:dyDescent="0.2">
      <c r="Y2999" s="1022"/>
      <c r="AA2999" s="1022"/>
      <c r="AB2999" s="1022"/>
    </row>
    <row r="3000" spans="25:28" x14ac:dyDescent="0.2">
      <c r="Y3000" s="1022"/>
      <c r="AA3000" s="1022"/>
      <c r="AB3000" s="1022"/>
    </row>
    <row r="3001" spans="25:28" x14ac:dyDescent="0.2">
      <c r="Y3001" s="1022"/>
      <c r="AA3001" s="1022"/>
      <c r="AB3001" s="1022"/>
    </row>
    <row r="3002" spans="25:28" x14ac:dyDescent="0.2">
      <c r="Y3002" s="1022"/>
      <c r="AA3002" s="1022"/>
      <c r="AB3002" s="1022"/>
    </row>
    <row r="3003" spans="25:28" x14ac:dyDescent="0.2">
      <c r="Y3003" s="1022"/>
      <c r="AA3003" s="1022"/>
      <c r="AB3003" s="1022"/>
    </row>
    <row r="3004" spans="25:28" x14ac:dyDescent="0.2">
      <c r="Y3004" s="1022"/>
      <c r="AA3004" s="1022"/>
      <c r="AB3004" s="1022"/>
    </row>
    <row r="3005" spans="25:28" x14ac:dyDescent="0.2">
      <c r="Y3005" s="1022"/>
      <c r="AA3005" s="1022"/>
      <c r="AB3005" s="1022"/>
    </row>
    <row r="3006" spans="25:28" x14ac:dyDescent="0.2">
      <c r="Y3006" s="1022"/>
      <c r="AA3006" s="1022"/>
      <c r="AB3006" s="1022"/>
    </row>
    <row r="3007" spans="25:28" x14ac:dyDescent="0.2">
      <c r="Y3007" s="1022"/>
      <c r="AA3007" s="1022"/>
      <c r="AB3007" s="1022"/>
    </row>
    <row r="3008" spans="25:28" x14ac:dyDescent="0.2">
      <c r="Y3008" s="1022"/>
      <c r="AA3008" s="1022"/>
      <c r="AB3008" s="1022"/>
    </row>
    <row r="3009" spans="25:28" x14ac:dyDescent="0.2">
      <c r="Y3009" s="1022"/>
      <c r="AA3009" s="1022"/>
      <c r="AB3009" s="1022"/>
    </row>
    <row r="3010" spans="25:28" x14ac:dyDescent="0.2">
      <c r="Y3010" s="1022"/>
      <c r="AA3010" s="1022"/>
      <c r="AB3010" s="1022"/>
    </row>
    <row r="3011" spans="25:28" x14ac:dyDescent="0.2">
      <c r="Y3011" s="1022"/>
      <c r="AA3011" s="1022"/>
      <c r="AB3011" s="1022"/>
    </row>
    <row r="3012" spans="25:28" x14ac:dyDescent="0.2">
      <c r="Y3012" s="1022"/>
      <c r="AA3012" s="1022"/>
      <c r="AB3012" s="1022"/>
    </row>
    <row r="3013" spans="25:28" x14ac:dyDescent="0.2">
      <c r="Y3013" s="1022"/>
      <c r="AA3013" s="1022"/>
      <c r="AB3013" s="1022"/>
    </row>
    <row r="3014" spans="25:28" x14ac:dyDescent="0.2">
      <c r="Y3014" s="1022"/>
      <c r="AA3014" s="1022"/>
      <c r="AB3014" s="1022"/>
    </row>
    <row r="3015" spans="25:28" x14ac:dyDescent="0.2">
      <c r="Y3015" s="1022"/>
      <c r="AA3015" s="1022"/>
      <c r="AB3015" s="1022"/>
    </row>
    <row r="3016" spans="25:28" x14ac:dyDescent="0.2">
      <c r="Y3016" s="1022"/>
      <c r="AA3016" s="1022"/>
      <c r="AB3016" s="1022"/>
    </row>
    <row r="3017" spans="25:28" x14ac:dyDescent="0.2">
      <c r="Y3017" s="1022"/>
      <c r="AA3017" s="1022"/>
      <c r="AB3017" s="1022"/>
    </row>
    <row r="3018" spans="25:28" x14ac:dyDescent="0.2">
      <c r="Y3018" s="1022"/>
      <c r="AA3018" s="1022"/>
      <c r="AB3018" s="1022"/>
    </row>
    <row r="3019" spans="25:28" x14ac:dyDescent="0.2">
      <c r="Y3019" s="1022"/>
      <c r="AA3019" s="1022"/>
      <c r="AB3019" s="1022"/>
    </row>
    <row r="3020" spans="25:28" x14ac:dyDescent="0.2">
      <c r="Y3020" s="1022"/>
      <c r="AA3020" s="1022"/>
      <c r="AB3020" s="1022"/>
    </row>
    <row r="3021" spans="25:28" x14ac:dyDescent="0.2">
      <c r="Y3021" s="1022"/>
      <c r="AA3021" s="1022"/>
      <c r="AB3021" s="1022"/>
    </row>
    <row r="3022" spans="25:28" x14ac:dyDescent="0.2">
      <c r="Y3022" s="1022"/>
      <c r="AA3022" s="1022"/>
      <c r="AB3022" s="1022"/>
    </row>
    <row r="3023" spans="25:28" x14ac:dyDescent="0.2">
      <c r="Y3023" s="1022"/>
      <c r="AA3023" s="1022"/>
      <c r="AB3023" s="1022"/>
    </row>
    <row r="3024" spans="25:28" x14ac:dyDescent="0.2">
      <c r="Y3024" s="1022"/>
      <c r="AA3024" s="1022"/>
      <c r="AB3024" s="1022"/>
    </row>
    <row r="3025" spans="25:28" x14ac:dyDescent="0.2">
      <c r="Y3025" s="1022"/>
      <c r="AA3025" s="1022"/>
      <c r="AB3025" s="1022"/>
    </row>
    <row r="3026" spans="25:28" x14ac:dyDescent="0.2">
      <c r="Y3026" s="1022"/>
      <c r="AA3026" s="1022"/>
      <c r="AB3026" s="1022"/>
    </row>
    <row r="3027" spans="25:28" x14ac:dyDescent="0.2">
      <c r="Y3027" s="1022"/>
      <c r="AA3027" s="1022"/>
      <c r="AB3027" s="1022"/>
    </row>
    <row r="3028" spans="25:28" x14ac:dyDescent="0.2">
      <c r="Y3028" s="1022"/>
      <c r="AA3028" s="1022"/>
      <c r="AB3028" s="1022"/>
    </row>
    <row r="3029" spans="25:28" x14ac:dyDescent="0.2">
      <c r="Y3029" s="1022"/>
      <c r="AA3029" s="1022"/>
      <c r="AB3029" s="1022"/>
    </row>
    <row r="3030" spans="25:28" x14ac:dyDescent="0.2">
      <c r="Y3030" s="1022"/>
      <c r="AA3030" s="1022"/>
      <c r="AB3030" s="1022"/>
    </row>
    <row r="3031" spans="25:28" x14ac:dyDescent="0.2">
      <c r="Y3031" s="1022"/>
      <c r="AA3031" s="1022"/>
      <c r="AB3031" s="1022"/>
    </row>
    <row r="3032" spans="25:28" x14ac:dyDescent="0.2">
      <c r="Y3032" s="1022"/>
      <c r="AA3032" s="1022"/>
      <c r="AB3032" s="1022"/>
    </row>
    <row r="3033" spans="25:28" x14ac:dyDescent="0.2">
      <c r="Y3033" s="1022"/>
      <c r="AA3033" s="1022"/>
      <c r="AB3033" s="1022"/>
    </row>
    <row r="3034" spans="25:28" x14ac:dyDescent="0.2">
      <c r="Y3034" s="1022"/>
      <c r="AA3034" s="1022"/>
      <c r="AB3034" s="1022"/>
    </row>
    <row r="3035" spans="25:28" x14ac:dyDescent="0.2">
      <c r="Y3035" s="1022"/>
      <c r="AA3035" s="1022"/>
      <c r="AB3035" s="1022"/>
    </row>
    <row r="3036" spans="25:28" x14ac:dyDescent="0.2">
      <c r="Y3036" s="1022"/>
      <c r="AA3036" s="1022"/>
      <c r="AB3036" s="1022"/>
    </row>
    <row r="3037" spans="25:28" x14ac:dyDescent="0.2">
      <c r="Y3037" s="1022"/>
      <c r="AA3037" s="1022"/>
      <c r="AB3037" s="1022"/>
    </row>
    <row r="3038" spans="25:28" x14ac:dyDescent="0.2">
      <c r="Y3038" s="1022"/>
      <c r="AA3038" s="1022"/>
      <c r="AB3038" s="1022"/>
    </row>
    <row r="3039" spans="25:28" x14ac:dyDescent="0.2">
      <c r="Y3039" s="1022"/>
      <c r="AA3039" s="1022"/>
      <c r="AB3039" s="1022"/>
    </row>
    <row r="3040" spans="25:28" x14ac:dyDescent="0.2">
      <c r="Y3040" s="1022"/>
      <c r="AA3040" s="1022"/>
      <c r="AB3040" s="1022"/>
    </row>
    <row r="3041" spans="25:28" x14ac:dyDescent="0.2">
      <c r="Y3041" s="1022"/>
      <c r="AA3041" s="1022"/>
      <c r="AB3041" s="1022"/>
    </row>
    <row r="3042" spans="25:28" x14ac:dyDescent="0.2">
      <c r="Y3042" s="1022"/>
      <c r="AA3042" s="1022"/>
      <c r="AB3042" s="1022"/>
    </row>
    <row r="3043" spans="25:28" x14ac:dyDescent="0.2">
      <c r="Y3043" s="1022"/>
      <c r="AA3043" s="1022"/>
      <c r="AB3043" s="1022"/>
    </row>
    <row r="3044" spans="25:28" x14ac:dyDescent="0.2">
      <c r="Y3044" s="1022"/>
      <c r="AA3044" s="1022"/>
      <c r="AB3044" s="1022"/>
    </row>
    <row r="3045" spans="25:28" x14ac:dyDescent="0.2">
      <c r="Y3045" s="1022"/>
      <c r="AA3045" s="1022"/>
      <c r="AB3045" s="1022"/>
    </row>
    <row r="3046" spans="25:28" x14ac:dyDescent="0.2">
      <c r="Y3046" s="1022"/>
      <c r="AA3046" s="1022"/>
      <c r="AB3046" s="1022"/>
    </row>
    <row r="3047" spans="25:28" x14ac:dyDescent="0.2">
      <c r="Y3047" s="1022"/>
      <c r="AA3047" s="1022"/>
      <c r="AB3047" s="1022"/>
    </row>
    <row r="3048" spans="25:28" x14ac:dyDescent="0.2">
      <c r="Y3048" s="1022"/>
      <c r="AA3048" s="1022"/>
      <c r="AB3048" s="1022"/>
    </row>
    <row r="3049" spans="25:28" x14ac:dyDescent="0.2">
      <c r="Y3049" s="1022"/>
      <c r="AA3049" s="1022"/>
      <c r="AB3049" s="1022"/>
    </row>
    <row r="3050" spans="25:28" x14ac:dyDescent="0.2">
      <c r="Y3050" s="1022"/>
      <c r="AA3050" s="1022"/>
      <c r="AB3050" s="1022"/>
    </row>
    <row r="3051" spans="25:28" x14ac:dyDescent="0.2">
      <c r="Y3051" s="1022"/>
      <c r="AA3051" s="1022"/>
      <c r="AB3051" s="1022"/>
    </row>
    <row r="3052" spans="25:28" x14ac:dyDescent="0.2">
      <c r="Y3052" s="1022"/>
      <c r="AA3052" s="1022"/>
      <c r="AB3052" s="1022"/>
    </row>
    <row r="3053" spans="25:28" x14ac:dyDescent="0.2">
      <c r="Y3053" s="1022"/>
      <c r="AA3053" s="1022"/>
      <c r="AB3053" s="1022"/>
    </row>
    <row r="3054" spans="25:28" x14ac:dyDescent="0.2">
      <c r="Y3054" s="1022"/>
      <c r="AA3054" s="1022"/>
      <c r="AB3054" s="1022"/>
    </row>
    <row r="3055" spans="25:28" x14ac:dyDescent="0.2">
      <c r="Y3055" s="1022"/>
      <c r="AA3055" s="1022"/>
      <c r="AB3055" s="1022"/>
    </row>
    <row r="3056" spans="25:28" x14ac:dyDescent="0.2">
      <c r="Y3056" s="1022"/>
      <c r="AA3056" s="1022"/>
      <c r="AB3056" s="1022"/>
    </row>
    <row r="3057" spans="25:28" x14ac:dyDescent="0.2">
      <c r="Y3057" s="1022"/>
      <c r="AA3057" s="1022"/>
      <c r="AB3057" s="1022"/>
    </row>
    <row r="3058" spans="25:28" x14ac:dyDescent="0.2">
      <c r="Y3058" s="1022"/>
      <c r="AA3058" s="1022"/>
      <c r="AB3058" s="1022"/>
    </row>
    <row r="3059" spans="25:28" x14ac:dyDescent="0.2">
      <c r="Y3059" s="1022"/>
      <c r="AA3059" s="1022"/>
      <c r="AB3059" s="1022"/>
    </row>
    <row r="3060" spans="25:28" x14ac:dyDescent="0.2">
      <c r="Y3060" s="1022"/>
      <c r="AA3060" s="1022"/>
      <c r="AB3060" s="1022"/>
    </row>
    <row r="3061" spans="25:28" x14ac:dyDescent="0.2">
      <c r="Y3061" s="1022"/>
      <c r="AA3061" s="1022"/>
      <c r="AB3061" s="1022"/>
    </row>
    <row r="3062" spans="25:28" x14ac:dyDescent="0.2">
      <c r="Y3062" s="1022"/>
      <c r="AA3062" s="1022"/>
      <c r="AB3062" s="1022"/>
    </row>
    <row r="3063" spans="25:28" x14ac:dyDescent="0.2">
      <c r="Y3063" s="1022"/>
      <c r="AA3063" s="1022"/>
      <c r="AB3063" s="1022"/>
    </row>
    <row r="3064" spans="25:28" x14ac:dyDescent="0.2">
      <c r="Y3064" s="1022"/>
      <c r="AA3064" s="1022"/>
      <c r="AB3064" s="1022"/>
    </row>
    <row r="3065" spans="25:28" x14ac:dyDescent="0.2">
      <c r="Y3065" s="1022"/>
      <c r="AA3065" s="1022"/>
      <c r="AB3065" s="1022"/>
    </row>
    <row r="3066" spans="25:28" x14ac:dyDescent="0.2">
      <c r="Y3066" s="1022"/>
      <c r="AA3066" s="1022"/>
      <c r="AB3066" s="1022"/>
    </row>
    <row r="3067" spans="25:28" x14ac:dyDescent="0.2">
      <c r="Y3067" s="1022"/>
      <c r="AA3067" s="1022"/>
      <c r="AB3067" s="1022"/>
    </row>
    <row r="3068" spans="25:28" x14ac:dyDescent="0.2">
      <c r="Y3068" s="1022"/>
      <c r="AA3068" s="1022"/>
      <c r="AB3068" s="1022"/>
    </row>
    <row r="3069" spans="25:28" x14ac:dyDescent="0.2">
      <c r="Y3069" s="1022"/>
      <c r="AA3069" s="1022"/>
      <c r="AB3069" s="1022"/>
    </row>
    <row r="3070" spans="25:28" x14ac:dyDescent="0.2">
      <c r="Y3070" s="1022"/>
      <c r="AA3070" s="1022"/>
      <c r="AB3070" s="1022"/>
    </row>
    <row r="3071" spans="25:28" x14ac:dyDescent="0.2">
      <c r="Y3071" s="1022"/>
      <c r="AA3071" s="1022"/>
      <c r="AB3071" s="1022"/>
    </row>
    <row r="3072" spans="25:28" x14ac:dyDescent="0.2">
      <c r="Y3072" s="1022"/>
      <c r="AA3072" s="1022"/>
      <c r="AB3072" s="1022"/>
    </row>
    <row r="3073" spans="25:28" x14ac:dyDescent="0.2">
      <c r="Y3073" s="1022"/>
      <c r="AA3073" s="1022"/>
      <c r="AB3073" s="1022"/>
    </row>
    <row r="3074" spans="25:28" x14ac:dyDescent="0.2">
      <c r="Y3074" s="1022"/>
      <c r="AA3074" s="1022"/>
      <c r="AB3074" s="1022"/>
    </row>
    <row r="3075" spans="25:28" x14ac:dyDescent="0.2">
      <c r="Y3075" s="1022"/>
      <c r="AA3075" s="1022"/>
      <c r="AB3075" s="1022"/>
    </row>
    <row r="3076" spans="25:28" x14ac:dyDescent="0.2">
      <c r="Y3076" s="1022"/>
      <c r="AA3076" s="1022"/>
      <c r="AB3076" s="1022"/>
    </row>
    <row r="3077" spans="25:28" x14ac:dyDescent="0.2">
      <c r="Y3077" s="1022"/>
      <c r="AA3077" s="1022"/>
      <c r="AB3077" s="1022"/>
    </row>
    <row r="3078" spans="25:28" x14ac:dyDescent="0.2">
      <c r="Y3078" s="1022"/>
      <c r="AA3078" s="1022"/>
      <c r="AB3078" s="1022"/>
    </row>
    <row r="3079" spans="25:28" x14ac:dyDescent="0.2">
      <c r="Y3079" s="1022"/>
      <c r="AA3079" s="1022"/>
      <c r="AB3079" s="1022"/>
    </row>
    <row r="3080" spans="25:28" x14ac:dyDescent="0.2">
      <c r="Y3080" s="1022"/>
      <c r="AA3080" s="1022"/>
      <c r="AB3080" s="1022"/>
    </row>
    <row r="3081" spans="25:28" x14ac:dyDescent="0.2">
      <c r="Y3081" s="1022"/>
      <c r="AA3081" s="1022"/>
      <c r="AB3081" s="1022"/>
    </row>
    <row r="3082" spans="25:28" x14ac:dyDescent="0.2">
      <c r="Y3082" s="1022"/>
      <c r="AA3082" s="1022"/>
      <c r="AB3082" s="1022"/>
    </row>
    <row r="3083" spans="25:28" x14ac:dyDescent="0.2">
      <c r="Y3083" s="1022"/>
      <c r="AA3083" s="1022"/>
      <c r="AB3083" s="1022"/>
    </row>
    <row r="3084" spans="25:28" x14ac:dyDescent="0.2">
      <c r="Y3084" s="1022"/>
      <c r="AA3084" s="1022"/>
      <c r="AB3084" s="1022"/>
    </row>
    <row r="3085" spans="25:28" x14ac:dyDescent="0.2">
      <c r="Y3085" s="1022"/>
      <c r="AA3085" s="1022"/>
      <c r="AB3085" s="1022"/>
    </row>
    <row r="3086" spans="25:28" x14ac:dyDescent="0.2">
      <c r="Y3086" s="1022"/>
      <c r="AA3086" s="1022"/>
      <c r="AB3086" s="1022"/>
    </row>
    <row r="3087" spans="25:28" x14ac:dyDescent="0.2">
      <c r="Y3087" s="1022"/>
      <c r="AA3087" s="1022"/>
      <c r="AB3087" s="1022"/>
    </row>
    <row r="3088" spans="25:28" x14ac:dyDescent="0.2">
      <c r="Y3088" s="1022"/>
      <c r="AA3088" s="1022"/>
      <c r="AB3088" s="1022"/>
    </row>
    <row r="3089" spans="25:28" x14ac:dyDescent="0.2">
      <c r="Y3089" s="1022"/>
      <c r="AA3089" s="1022"/>
      <c r="AB3089" s="1022"/>
    </row>
    <row r="3090" spans="25:28" x14ac:dyDescent="0.2">
      <c r="Y3090" s="1022"/>
      <c r="AA3090" s="1022"/>
      <c r="AB3090" s="1022"/>
    </row>
    <row r="3091" spans="25:28" x14ac:dyDescent="0.2">
      <c r="Y3091" s="1022"/>
      <c r="AA3091" s="1022"/>
      <c r="AB3091" s="1022"/>
    </row>
    <row r="3092" spans="25:28" x14ac:dyDescent="0.2">
      <c r="Y3092" s="1022"/>
      <c r="AA3092" s="1022"/>
      <c r="AB3092" s="1022"/>
    </row>
    <row r="3093" spans="25:28" x14ac:dyDescent="0.2">
      <c r="Y3093" s="1022"/>
      <c r="AA3093" s="1022"/>
      <c r="AB3093" s="1022"/>
    </row>
    <row r="3094" spans="25:28" x14ac:dyDescent="0.2">
      <c r="Y3094" s="1022"/>
      <c r="AA3094" s="1022"/>
      <c r="AB3094" s="1022"/>
    </row>
    <row r="3095" spans="25:28" x14ac:dyDescent="0.2">
      <c r="Y3095" s="1022"/>
      <c r="AA3095" s="1022"/>
      <c r="AB3095" s="1022"/>
    </row>
    <row r="3096" spans="25:28" x14ac:dyDescent="0.2">
      <c r="Y3096" s="1022"/>
      <c r="AA3096" s="1022"/>
      <c r="AB3096" s="1022"/>
    </row>
    <row r="3097" spans="25:28" x14ac:dyDescent="0.2">
      <c r="Y3097" s="1022"/>
      <c r="AA3097" s="1022"/>
      <c r="AB3097" s="1022"/>
    </row>
    <row r="3098" spans="25:28" x14ac:dyDescent="0.2">
      <c r="Y3098" s="1022"/>
      <c r="AA3098" s="1022"/>
      <c r="AB3098" s="1022"/>
    </row>
    <row r="3099" spans="25:28" x14ac:dyDescent="0.2">
      <c r="Y3099" s="1022"/>
      <c r="AA3099" s="1022"/>
      <c r="AB3099" s="1022"/>
    </row>
    <row r="3100" spans="25:28" x14ac:dyDescent="0.2">
      <c r="Y3100" s="1022"/>
      <c r="AA3100" s="1022"/>
      <c r="AB3100" s="1022"/>
    </row>
    <row r="3101" spans="25:28" x14ac:dyDescent="0.2">
      <c r="Y3101" s="1022"/>
      <c r="AA3101" s="1022"/>
      <c r="AB3101" s="1022"/>
    </row>
    <row r="3102" spans="25:28" x14ac:dyDescent="0.2">
      <c r="Y3102" s="1022"/>
      <c r="AA3102" s="1022"/>
      <c r="AB3102" s="1022"/>
    </row>
    <row r="3103" spans="25:28" x14ac:dyDescent="0.2">
      <c r="Y3103" s="1022"/>
      <c r="AA3103" s="1022"/>
      <c r="AB3103" s="1022"/>
    </row>
    <row r="3104" spans="25:28" x14ac:dyDescent="0.2">
      <c r="Y3104" s="1022"/>
      <c r="AA3104" s="1022"/>
      <c r="AB3104" s="1022"/>
    </row>
    <row r="3105" spans="25:28" x14ac:dyDescent="0.2">
      <c r="Y3105" s="1022"/>
      <c r="AA3105" s="1022"/>
      <c r="AB3105" s="1022"/>
    </row>
    <row r="3106" spans="25:28" x14ac:dyDescent="0.2">
      <c r="Y3106" s="1022"/>
      <c r="AA3106" s="1022"/>
      <c r="AB3106" s="1022"/>
    </row>
    <row r="3107" spans="25:28" x14ac:dyDescent="0.2">
      <c r="Y3107" s="1022"/>
      <c r="AA3107" s="1022"/>
      <c r="AB3107" s="1022"/>
    </row>
    <row r="3108" spans="25:28" x14ac:dyDescent="0.2">
      <c r="Y3108" s="1022"/>
      <c r="AA3108" s="1022"/>
      <c r="AB3108" s="1022"/>
    </row>
    <row r="3109" spans="25:28" x14ac:dyDescent="0.2">
      <c r="Y3109" s="1022"/>
      <c r="AA3109" s="1022"/>
      <c r="AB3109" s="1022"/>
    </row>
    <row r="3110" spans="25:28" x14ac:dyDescent="0.2">
      <c r="Y3110" s="1022"/>
      <c r="AA3110" s="1022"/>
      <c r="AB3110" s="1022"/>
    </row>
    <row r="3111" spans="25:28" x14ac:dyDescent="0.2">
      <c r="Y3111" s="1022"/>
      <c r="AA3111" s="1022"/>
      <c r="AB3111" s="1022"/>
    </row>
    <row r="3112" spans="25:28" x14ac:dyDescent="0.2">
      <c r="Y3112" s="1022"/>
      <c r="AA3112" s="1022"/>
      <c r="AB3112" s="1022"/>
    </row>
    <row r="3113" spans="25:28" x14ac:dyDescent="0.2">
      <c r="Y3113" s="1022"/>
      <c r="AA3113" s="1022"/>
      <c r="AB3113" s="1022"/>
    </row>
    <row r="3114" spans="25:28" x14ac:dyDescent="0.2">
      <c r="Y3114" s="1022"/>
      <c r="AA3114" s="1022"/>
      <c r="AB3114" s="1022"/>
    </row>
    <row r="3115" spans="25:28" x14ac:dyDescent="0.2">
      <c r="Y3115" s="1022"/>
      <c r="AA3115" s="1022"/>
      <c r="AB3115" s="1022"/>
    </row>
    <row r="3116" spans="25:28" x14ac:dyDescent="0.2">
      <c r="Y3116" s="1022"/>
      <c r="AA3116" s="1022"/>
      <c r="AB3116" s="1022"/>
    </row>
    <row r="3117" spans="25:28" x14ac:dyDescent="0.2">
      <c r="Y3117" s="1022"/>
      <c r="AA3117" s="1022"/>
      <c r="AB3117" s="1022"/>
    </row>
    <row r="3118" spans="25:28" x14ac:dyDescent="0.2">
      <c r="Y3118" s="1022"/>
      <c r="AA3118" s="1022"/>
      <c r="AB3118" s="1022"/>
    </row>
    <row r="3119" spans="25:28" x14ac:dyDescent="0.2">
      <c r="Y3119" s="1022"/>
      <c r="AA3119" s="1022"/>
      <c r="AB3119" s="1022"/>
    </row>
    <row r="3120" spans="25:28" x14ac:dyDescent="0.2">
      <c r="Y3120" s="1022"/>
      <c r="AA3120" s="1022"/>
      <c r="AB3120" s="1022"/>
    </row>
    <row r="3121" spans="25:28" x14ac:dyDescent="0.2">
      <c r="Y3121" s="1022"/>
      <c r="AA3121" s="1022"/>
      <c r="AB3121" s="1022"/>
    </row>
    <row r="3122" spans="25:28" x14ac:dyDescent="0.2">
      <c r="Y3122" s="1022"/>
      <c r="AA3122" s="1022"/>
      <c r="AB3122" s="1022"/>
    </row>
    <row r="3123" spans="25:28" x14ac:dyDescent="0.2">
      <c r="Y3123" s="1022"/>
      <c r="AA3123" s="1022"/>
      <c r="AB3123" s="1022"/>
    </row>
    <row r="3124" spans="25:28" x14ac:dyDescent="0.2">
      <c r="Y3124" s="1022"/>
      <c r="AA3124" s="1022"/>
      <c r="AB3124" s="1022"/>
    </row>
    <row r="3125" spans="25:28" x14ac:dyDescent="0.2">
      <c r="Y3125" s="1022"/>
      <c r="AA3125" s="1022"/>
      <c r="AB3125" s="1022"/>
    </row>
    <row r="3126" spans="25:28" x14ac:dyDescent="0.2">
      <c r="Y3126" s="1022"/>
      <c r="AA3126" s="1022"/>
      <c r="AB3126" s="1022"/>
    </row>
    <row r="3127" spans="25:28" x14ac:dyDescent="0.2">
      <c r="Y3127" s="1022"/>
      <c r="AA3127" s="1022"/>
      <c r="AB3127" s="1022"/>
    </row>
    <row r="3128" spans="25:28" x14ac:dyDescent="0.2">
      <c r="Y3128" s="1022"/>
      <c r="AA3128" s="1022"/>
      <c r="AB3128" s="1022"/>
    </row>
    <row r="3129" spans="25:28" x14ac:dyDescent="0.2">
      <c r="Y3129" s="1022"/>
      <c r="AA3129" s="1022"/>
      <c r="AB3129" s="1022"/>
    </row>
    <row r="3130" spans="25:28" x14ac:dyDescent="0.2">
      <c r="Y3130" s="1022"/>
      <c r="AA3130" s="1022"/>
      <c r="AB3130" s="1022"/>
    </row>
    <row r="3131" spans="25:28" x14ac:dyDescent="0.2">
      <c r="Y3131" s="1022"/>
      <c r="AA3131" s="1022"/>
      <c r="AB3131" s="1022"/>
    </row>
    <row r="3132" spans="25:28" x14ac:dyDescent="0.2">
      <c r="Y3132" s="1022"/>
      <c r="AA3132" s="1022"/>
      <c r="AB3132" s="1022"/>
    </row>
    <row r="3133" spans="25:28" x14ac:dyDescent="0.2">
      <c r="Y3133" s="1022"/>
      <c r="AA3133" s="1022"/>
      <c r="AB3133" s="1022"/>
    </row>
    <row r="3134" spans="25:28" x14ac:dyDescent="0.2">
      <c r="Y3134" s="1022"/>
      <c r="AA3134" s="1022"/>
      <c r="AB3134" s="1022"/>
    </row>
    <row r="3135" spans="25:28" x14ac:dyDescent="0.2">
      <c r="Y3135" s="1022"/>
      <c r="AA3135" s="1022"/>
      <c r="AB3135" s="1022"/>
    </row>
    <row r="3136" spans="25:28" x14ac:dyDescent="0.2">
      <c r="Y3136" s="1022"/>
      <c r="AA3136" s="1022"/>
      <c r="AB3136" s="1022"/>
    </row>
    <row r="3137" spans="25:28" x14ac:dyDescent="0.2">
      <c r="Y3137" s="1022"/>
      <c r="AA3137" s="1022"/>
      <c r="AB3137" s="1022"/>
    </row>
    <row r="3138" spans="25:28" x14ac:dyDescent="0.2">
      <c r="Y3138" s="1022"/>
      <c r="AA3138" s="1022"/>
      <c r="AB3138" s="1022"/>
    </row>
    <row r="3139" spans="25:28" x14ac:dyDescent="0.2">
      <c r="Y3139" s="1022"/>
      <c r="AA3139" s="1022"/>
      <c r="AB3139" s="1022"/>
    </row>
    <row r="3140" spans="25:28" x14ac:dyDescent="0.2">
      <c r="Y3140" s="1022"/>
      <c r="AA3140" s="1022"/>
      <c r="AB3140" s="1022"/>
    </row>
    <row r="3141" spans="25:28" x14ac:dyDescent="0.2">
      <c r="Y3141" s="1022"/>
      <c r="AA3141" s="1022"/>
      <c r="AB3141" s="1022"/>
    </row>
    <row r="3142" spans="25:28" x14ac:dyDescent="0.2">
      <c r="Y3142" s="1022"/>
      <c r="AA3142" s="1022"/>
      <c r="AB3142" s="1022"/>
    </row>
    <row r="3143" spans="25:28" x14ac:dyDescent="0.2">
      <c r="Y3143" s="1022"/>
      <c r="AA3143" s="1022"/>
      <c r="AB3143" s="1022"/>
    </row>
    <row r="3144" spans="25:28" x14ac:dyDescent="0.2">
      <c r="Y3144" s="1022"/>
      <c r="AA3144" s="1022"/>
      <c r="AB3144" s="1022"/>
    </row>
    <row r="3145" spans="25:28" x14ac:dyDescent="0.2">
      <c r="Y3145" s="1022"/>
      <c r="AA3145" s="1022"/>
      <c r="AB3145" s="1022"/>
    </row>
    <row r="3146" spans="25:28" x14ac:dyDescent="0.2">
      <c r="Y3146" s="1022"/>
      <c r="AA3146" s="1022"/>
      <c r="AB3146" s="1022"/>
    </row>
    <row r="3147" spans="25:28" x14ac:dyDescent="0.2">
      <c r="Y3147" s="1022"/>
      <c r="AA3147" s="1022"/>
      <c r="AB3147" s="1022"/>
    </row>
    <row r="3148" spans="25:28" x14ac:dyDescent="0.2">
      <c r="Y3148" s="1022"/>
      <c r="AA3148" s="1022"/>
      <c r="AB3148" s="1022"/>
    </row>
    <row r="3149" spans="25:28" x14ac:dyDescent="0.2">
      <c r="Y3149" s="1022"/>
      <c r="AA3149" s="1022"/>
      <c r="AB3149" s="1022"/>
    </row>
    <row r="3150" spans="25:28" x14ac:dyDescent="0.2">
      <c r="Y3150" s="1022"/>
      <c r="AA3150" s="1022"/>
      <c r="AB3150" s="1022"/>
    </row>
    <row r="3151" spans="25:28" x14ac:dyDescent="0.2">
      <c r="Y3151" s="1022"/>
      <c r="AA3151" s="1022"/>
      <c r="AB3151" s="1022"/>
    </row>
    <row r="3152" spans="25:28" x14ac:dyDescent="0.2">
      <c r="Y3152" s="1022"/>
      <c r="AA3152" s="1022"/>
      <c r="AB3152" s="1022"/>
    </row>
    <row r="3153" spans="25:28" x14ac:dyDescent="0.2">
      <c r="Y3153" s="1022"/>
      <c r="AA3153" s="1022"/>
      <c r="AB3153" s="1022"/>
    </row>
    <row r="3154" spans="25:28" x14ac:dyDescent="0.2">
      <c r="Y3154" s="1022"/>
      <c r="AA3154" s="1022"/>
      <c r="AB3154" s="1022"/>
    </row>
    <row r="3155" spans="25:28" x14ac:dyDescent="0.2">
      <c r="Y3155" s="1022"/>
      <c r="AA3155" s="1022"/>
      <c r="AB3155" s="1022"/>
    </row>
    <row r="3156" spans="25:28" x14ac:dyDescent="0.2">
      <c r="Y3156" s="1022"/>
      <c r="AA3156" s="1022"/>
      <c r="AB3156" s="1022"/>
    </row>
    <row r="3157" spans="25:28" x14ac:dyDescent="0.2">
      <c r="Y3157" s="1022"/>
      <c r="AA3157" s="1022"/>
      <c r="AB3157" s="1022"/>
    </row>
    <row r="3158" spans="25:28" x14ac:dyDescent="0.2">
      <c r="Y3158" s="1022"/>
      <c r="AA3158" s="1022"/>
      <c r="AB3158" s="1022"/>
    </row>
    <row r="3159" spans="25:28" x14ac:dyDescent="0.2">
      <c r="Y3159" s="1022"/>
      <c r="AA3159" s="1022"/>
      <c r="AB3159" s="1022"/>
    </row>
    <row r="3160" spans="25:28" x14ac:dyDescent="0.2">
      <c r="Y3160" s="1022"/>
      <c r="AA3160" s="1022"/>
      <c r="AB3160" s="1022"/>
    </row>
    <row r="3161" spans="25:28" x14ac:dyDescent="0.2">
      <c r="Y3161" s="1022"/>
      <c r="AA3161" s="1022"/>
      <c r="AB3161" s="1022"/>
    </row>
    <row r="3162" spans="25:28" x14ac:dyDescent="0.2">
      <c r="Y3162" s="1022"/>
      <c r="AA3162" s="1022"/>
      <c r="AB3162" s="1022"/>
    </row>
    <row r="3163" spans="25:28" x14ac:dyDescent="0.2">
      <c r="Y3163" s="1022"/>
      <c r="AA3163" s="1022"/>
      <c r="AB3163" s="1022"/>
    </row>
    <row r="3164" spans="25:28" x14ac:dyDescent="0.2">
      <c r="Y3164" s="1022"/>
      <c r="AA3164" s="1022"/>
      <c r="AB3164" s="1022"/>
    </row>
    <row r="3165" spans="25:28" x14ac:dyDescent="0.2">
      <c r="Y3165" s="1022"/>
      <c r="AA3165" s="1022"/>
      <c r="AB3165" s="1022"/>
    </row>
    <row r="3166" spans="25:28" x14ac:dyDescent="0.2">
      <c r="Y3166" s="1022"/>
      <c r="AA3166" s="1022"/>
      <c r="AB3166" s="1022"/>
    </row>
    <row r="3167" spans="25:28" x14ac:dyDescent="0.2">
      <c r="Y3167" s="1022"/>
      <c r="AA3167" s="1022"/>
      <c r="AB3167" s="1022"/>
    </row>
    <row r="3168" spans="25:28" x14ac:dyDescent="0.2">
      <c r="Y3168" s="1022"/>
      <c r="AA3168" s="1022"/>
      <c r="AB3168" s="1022"/>
    </row>
    <row r="3169" spans="25:28" x14ac:dyDescent="0.2">
      <c r="Y3169" s="1022"/>
      <c r="AA3169" s="1022"/>
      <c r="AB3169" s="1022"/>
    </row>
    <row r="3170" spans="25:28" x14ac:dyDescent="0.2">
      <c r="Y3170" s="1022"/>
      <c r="AA3170" s="1022"/>
      <c r="AB3170" s="1022"/>
    </row>
    <row r="3171" spans="25:28" x14ac:dyDescent="0.2">
      <c r="Y3171" s="1022"/>
      <c r="AA3171" s="1022"/>
      <c r="AB3171" s="1022"/>
    </row>
    <row r="3172" spans="25:28" x14ac:dyDescent="0.2">
      <c r="Y3172" s="1022"/>
      <c r="AA3172" s="1022"/>
      <c r="AB3172" s="1022"/>
    </row>
    <row r="3173" spans="25:28" x14ac:dyDescent="0.2">
      <c r="Y3173" s="1022"/>
      <c r="AA3173" s="1022"/>
      <c r="AB3173" s="1022"/>
    </row>
    <row r="3174" spans="25:28" x14ac:dyDescent="0.2">
      <c r="Y3174" s="1022"/>
      <c r="AA3174" s="1022"/>
      <c r="AB3174" s="1022"/>
    </row>
    <row r="3175" spans="25:28" x14ac:dyDescent="0.2">
      <c r="Y3175" s="1022"/>
      <c r="AA3175" s="1022"/>
      <c r="AB3175" s="1022"/>
    </row>
    <row r="3176" spans="25:28" x14ac:dyDescent="0.2">
      <c r="Y3176" s="1022"/>
      <c r="AA3176" s="1022"/>
      <c r="AB3176" s="1022"/>
    </row>
    <row r="3177" spans="25:28" x14ac:dyDescent="0.2">
      <c r="Y3177" s="1022"/>
      <c r="AA3177" s="1022"/>
      <c r="AB3177" s="1022"/>
    </row>
    <row r="3178" spans="25:28" x14ac:dyDescent="0.2">
      <c r="Y3178" s="1022"/>
      <c r="AA3178" s="1022"/>
      <c r="AB3178" s="1022"/>
    </row>
    <row r="3179" spans="25:28" x14ac:dyDescent="0.2">
      <c r="Y3179" s="1022"/>
      <c r="AA3179" s="1022"/>
      <c r="AB3179" s="1022"/>
    </row>
    <row r="3180" spans="25:28" x14ac:dyDescent="0.2">
      <c r="Y3180" s="1022"/>
      <c r="AA3180" s="1022"/>
      <c r="AB3180" s="1022"/>
    </row>
    <row r="3181" spans="25:28" x14ac:dyDescent="0.2">
      <c r="Y3181" s="1022"/>
      <c r="AA3181" s="1022"/>
      <c r="AB3181" s="1022"/>
    </row>
    <row r="3182" spans="25:28" x14ac:dyDescent="0.2">
      <c r="Y3182" s="1022"/>
      <c r="AA3182" s="1022"/>
      <c r="AB3182" s="1022"/>
    </row>
    <row r="3183" spans="25:28" x14ac:dyDescent="0.2">
      <c r="Y3183" s="1022"/>
      <c r="AA3183" s="1022"/>
      <c r="AB3183" s="1022"/>
    </row>
    <row r="3184" spans="25:28" x14ac:dyDescent="0.2">
      <c r="Y3184" s="1022"/>
      <c r="AA3184" s="1022"/>
      <c r="AB3184" s="1022"/>
    </row>
    <row r="3185" spans="25:28" x14ac:dyDescent="0.2">
      <c r="Y3185" s="1022"/>
      <c r="AA3185" s="1022"/>
      <c r="AB3185" s="1022"/>
    </row>
    <row r="3186" spans="25:28" x14ac:dyDescent="0.2">
      <c r="Y3186" s="1022"/>
      <c r="AA3186" s="1022"/>
      <c r="AB3186" s="1022"/>
    </row>
    <row r="3187" spans="25:28" x14ac:dyDescent="0.2">
      <c r="Y3187" s="1022"/>
      <c r="AA3187" s="1022"/>
      <c r="AB3187" s="1022"/>
    </row>
    <row r="3188" spans="25:28" x14ac:dyDescent="0.2">
      <c r="Y3188" s="1022"/>
      <c r="AA3188" s="1022"/>
      <c r="AB3188" s="1022"/>
    </row>
    <row r="3189" spans="25:28" x14ac:dyDescent="0.2">
      <c r="Y3189" s="1022"/>
      <c r="AA3189" s="1022"/>
      <c r="AB3189" s="1022"/>
    </row>
    <row r="3190" spans="25:28" x14ac:dyDescent="0.2">
      <c r="Y3190" s="1022"/>
      <c r="AA3190" s="1022"/>
      <c r="AB3190" s="1022"/>
    </row>
    <row r="3191" spans="25:28" x14ac:dyDescent="0.2">
      <c r="Y3191" s="1022"/>
      <c r="AA3191" s="1022"/>
      <c r="AB3191" s="1022"/>
    </row>
    <row r="3192" spans="25:28" x14ac:dyDescent="0.2">
      <c r="Y3192" s="1022"/>
      <c r="AA3192" s="1022"/>
      <c r="AB3192" s="1022"/>
    </row>
    <row r="3193" spans="25:28" x14ac:dyDescent="0.2">
      <c r="Y3193" s="1022"/>
      <c r="AA3193" s="1022"/>
      <c r="AB3193" s="1022"/>
    </row>
    <row r="3194" spans="25:28" x14ac:dyDescent="0.2">
      <c r="Y3194" s="1022"/>
      <c r="AA3194" s="1022"/>
      <c r="AB3194" s="1022"/>
    </row>
    <row r="3195" spans="25:28" x14ac:dyDescent="0.2">
      <c r="Y3195" s="1022"/>
      <c r="AA3195" s="1022"/>
      <c r="AB3195" s="1022"/>
    </row>
    <row r="3196" spans="25:28" x14ac:dyDescent="0.2">
      <c r="Y3196" s="1022"/>
      <c r="AA3196" s="1022"/>
      <c r="AB3196" s="1022"/>
    </row>
    <row r="3197" spans="25:28" x14ac:dyDescent="0.2">
      <c r="Y3197" s="1022"/>
      <c r="AA3197" s="1022"/>
      <c r="AB3197" s="1022"/>
    </row>
    <row r="3198" spans="25:28" x14ac:dyDescent="0.2">
      <c r="Y3198" s="1022"/>
      <c r="AA3198" s="1022"/>
      <c r="AB3198" s="1022"/>
    </row>
    <row r="3199" spans="25:28" x14ac:dyDescent="0.2">
      <c r="Y3199" s="1022"/>
      <c r="AA3199" s="1022"/>
      <c r="AB3199" s="1022"/>
    </row>
    <row r="3200" spans="25:28" x14ac:dyDescent="0.2">
      <c r="Y3200" s="1022"/>
      <c r="AA3200" s="1022"/>
      <c r="AB3200" s="1022"/>
    </row>
    <row r="3201" spans="25:28" x14ac:dyDescent="0.2">
      <c r="Y3201" s="1022"/>
      <c r="AA3201" s="1022"/>
      <c r="AB3201" s="1022"/>
    </row>
    <row r="3202" spans="25:28" x14ac:dyDescent="0.2">
      <c r="Y3202" s="1022"/>
      <c r="AA3202" s="1022"/>
      <c r="AB3202" s="1022"/>
    </row>
    <row r="3203" spans="25:28" x14ac:dyDescent="0.2">
      <c r="Y3203" s="1022"/>
      <c r="AA3203" s="1022"/>
      <c r="AB3203" s="1022"/>
    </row>
    <row r="3204" spans="25:28" x14ac:dyDescent="0.2">
      <c r="Y3204" s="1022"/>
      <c r="AA3204" s="1022"/>
      <c r="AB3204" s="1022"/>
    </row>
    <row r="3205" spans="25:28" x14ac:dyDescent="0.2">
      <c r="Y3205" s="1022"/>
      <c r="AA3205" s="1022"/>
      <c r="AB3205" s="1022"/>
    </row>
    <row r="3206" spans="25:28" x14ac:dyDescent="0.2">
      <c r="Y3206" s="1022"/>
      <c r="AA3206" s="1022"/>
      <c r="AB3206" s="1022"/>
    </row>
    <row r="3207" spans="25:28" x14ac:dyDescent="0.2">
      <c r="Y3207" s="1022"/>
      <c r="AA3207" s="1022"/>
      <c r="AB3207" s="1022"/>
    </row>
    <row r="3208" spans="25:28" x14ac:dyDescent="0.2">
      <c r="Y3208" s="1022"/>
      <c r="AA3208" s="1022"/>
      <c r="AB3208" s="1022"/>
    </row>
    <row r="3209" spans="25:28" x14ac:dyDescent="0.2">
      <c r="Y3209" s="1022"/>
      <c r="AA3209" s="1022"/>
      <c r="AB3209" s="1022"/>
    </row>
    <row r="3210" spans="25:28" x14ac:dyDescent="0.2">
      <c r="Y3210" s="1022"/>
      <c r="AA3210" s="1022"/>
      <c r="AB3210" s="1022"/>
    </row>
    <row r="3211" spans="25:28" x14ac:dyDescent="0.2">
      <c r="Y3211" s="1022"/>
      <c r="AA3211" s="1022"/>
      <c r="AB3211" s="1022"/>
    </row>
    <row r="3212" spans="25:28" x14ac:dyDescent="0.2">
      <c r="Y3212" s="1022"/>
      <c r="AA3212" s="1022"/>
      <c r="AB3212" s="1022"/>
    </row>
    <row r="3213" spans="25:28" x14ac:dyDescent="0.2">
      <c r="Y3213" s="1022"/>
      <c r="AA3213" s="1022"/>
      <c r="AB3213" s="1022"/>
    </row>
    <row r="3214" spans="25:28" x14ac:dyDescent="0.2">
      <c r="Y3214" s="1022"/>
      <c r="AA3214" s="1022"/>
      <c r="AB3214" s="1022"/>
    </row>
    <row r="3215" spans="25:28" x14ac:dyDescent="0.2">
      <c r="Y3215" s="1022"/>
      <c r="AA3215" s="1022"/>
      <c r="AB3215" s="1022"/>
    </row>
    <row r="3216" spans="25:28" x14ac:dyDescent="0.2">
      <c r="Y3216" s="1022"/>
      <c r="AA3216" s="1022"/>
      <c r="AB3216" s="1022"/>
    </row>
    <row r="3217" spans="25:28" x14ac:dyDescent="0.2">
      <c r="Y3217" s="1022"/>
      <c r="AA3217" s="1022"/>
      <c r="AB3217" s="1022"/>
    </row>
    <row r="3218" spans="25:28" x14ac:dyDescent="0.2">
      <c r="Y3218" s="1022"/>
      <c r="AA3218" s="1022"/>
      <c r="AB3218" s="1022"/>
    </row>
    <row r="3219" spans="25:28" x14ac:dyDescent="0.2">
      <c r="Y3219" s="1022"/>
      <c r="AA3219" s="1022"/>
      <c r="AB3219" s="1022"/>
    </row>
    <row r="3220" spans="25:28" x14ac:dyDescent="0.2">
      <c r="Y3220" s="1022"/>
      <c r="AA3220" s="1022"/>
      <c r="AB3220" s="1022"/>
    </row>
    <row r="3221" spans="25:28" x14ac:dyDescent="0.2">
      <c r="Y3221" s="1022"/>
      <c r="AA3221" s="1022"/>
      <c r="AB3221" s="1022"/>
    </row>
    <row r="3222" spans="25:28" x14ac:dyDescent="0.2">
      <c r="Y3222" s="1022"/>
      <c r="AA3222" s="1022"/>
      <c r="AB3222" s="1022"/>
    </row>
    <row r="3223" spans="25:28" x14ac:dyDescent="0.2">
      <c r="Y3223" s="1022"/>
      <c r="AA3223" s="1022"/>
      <c r="AB3223" s="1022"/>
    </row>
    <row r="3224" spans="25:28" x14ac:dyDescent="0.2">
      <c r="Y3224" s="1022"/>
      <c r="AA3224" s="1022"/>
      <c r="AB3224" s="1022"/>
    </row>
    <row r="3225" spans="25:28" x14ac:dyDescent="0.2">
      <c r="Y3225" s="1022"/>
      <c r="AA3225" s="1022"/>
      <c r="AB3225" s="1022"/>
    </row>
    <row r="3226" spans="25:28" x14ac:dyDescent="0.2">
      <c r="Y3226" s="1022"/>
      <c r="AA3226" s="1022"/>
      <c r="AB3226" s="1022"/>
    </row>
    <row r="3227" spans="25:28" x14ac:dyDescent="0.2">
      <c r="Y3227" s="1022"/>
      <c r="AA3227" s="1022"/>
      <c r="AB3227" s="1022"/>
    </row>
    <row r="3228" spans="25:28" x14ac:dyDescent="0.2">
      <c r="Y3228" s="1022"/>
      <c r="AA3228" s="1022"/>
      <c r="AB3228" s="1022"/>
    </row>
    <row r="3229" spans="25:28" x14ac:dyDescent="0.2">
      <c r="Y3229" s="1022"/>
      <c r="AA3229" s="1022"/>
      <c r="AB3229" s="1022"/>
    </row>
    <row r="3230" spans="25:28" x14ac:dyDescent="0.2">
      <c r="Y3230" s="1022"/>
      <c r="AA3230" s="1022"/>
      <c r="AB3230" s="1022"/>
    </row>
    <row r="3231" spans="25:28" x14ac:dyDescent="0.2">
      <c r="Y3231" s="1022"/>
      <c r="AA3231" s="1022"/>
      <c r="AB3231" s="1022"/>
    </row>
    <row r="3232" spans="25:28" x14ac:dyDescent="0.2">
      <c r="Y3232" s="1022"/>
      <c r="AA3232" s="1022"/>
      <c r="AB3232" s="1022"/>
    </row>
    <row r="3233" spans="25:28" x14ac:dyDescent="0.2">
      <c r="Y3233" s="1022"/>
      <c r="AA3233" s="1022"/>
      <c r="AB3233" s="1022"/>
    </row>
    <row r="3234" spans="25:28" x14ac:dyDescent="0.2">
      <c r="Y3234" s="1022"/>
      <c r="AA3234" s="1022"/>
      <c r="AB3234" s="1022"/>
    </row>
    <row r="3235" spans="25:28" x14ac:dyDescent="0.2">
      <c r="Y3235" s="1022"/>
      <c r="AA3235" s="1022"/>
      <c r="AB3235" s="1022"/>
    </row>
    <row r="3236" spans="25:28" x14ac:dyDescent="0.2">
      <c r="Y3236" s="1022"/>
      <c r="AA3236" s="1022"/>
      <c r="AB3236" s="1022"/>
    </row>
    <row r="3237" spans="25:28" x14ac:dyDescent="0.2">
      <c r="Y3237" s="1022"/>
      <c r="AA3237" s="1022"/>
      <c r="AB3237" s="1022"/>
    </row>
    <row r="3238" spans="25:28" x14ac:dyDescent="0.2">
      <c r="Y3238" s="1022"/>
      <c r="AA3238" s="1022"/>
      <c r="AB3238" s="1022"/>
    </row>
    <row r="3239" spans="25:28" x14ac:dyDescent="0.2">
      <c r="Y3239" s="1022"/>
      <c r="AA3239" s="1022"/>
      <c r="AB3239" s="1022"/>
    </row>
    <row r="3240" spans="25:28" x14ac:dyDescent="0.2">
      <c r="Y3240" s="1022"/>
      <c r="AA3240" s="1022"/>
      <c r="AB3240" s="1022"/>
    </row>
    <row r="3241" spans="25:28" x14ac:dyDescent="0.2">
      <c r="Y3241" s="1022"/>
      <c r="AA3241" s="1022"/>
      <c r="AB3241" s="1022"/>
    </row>
    <row r="3242" spans="25:28" x14ac:dyDescent="0.2">
      <c r="Y3242" s="1022"/>
      <c r="AA3242" s="1022"/>
      <c r="AB3242" s="1022"/>
    </row>
    <row r="3243" spans="25:28" x14ac:dyDescent="0.2">
      <c r="Y3243" s="1022"/>
      <c r="AA3243" s="1022"/>
      <c r="AB3243" s="1022"/>
    </row>
    <row r="3244" spans="25:28" x14ac:dyDescent="0.2">
      <c r="Y3244" s="1022"/>
      <c r="AA3244" s="1022"/>
      <c r="AB3244" s="1022"/>
    </row>
    <row r="3245" spans="25:28" x14ac:dyDescent="0.2">
      <c r="Y3245" s="1022"/>
      <c r="AA3245" s="1022"/>
      <c r="AB3245" s="1022"/>
    </row>
    <row r="3246" spans="25:28" x14ac:dyDescent="0.2">
      <c r="Y3246" s="1022"/>
      <c r="AA3246" s="1022"/>
      <c r="AB3246" s="1022"/>
    </row>
    <row r="3247" spans="25:28" x14ac:dyDescent="0.2">
      <c r="Y3247" s="1022"/>
      <c r="AA3247" s="1022"/>
      <c r="AB3247" s="1022"/>
    </row>
    <row r="3248" spans="25:28" x14ac:dyDescent="0.2">
      <c r="Y3248" s="1022"/>
      <c r="AA3248" s="1022"/>
      <c r="AB3248" s="1022"/>
    </row>
    <row r="3249" spans="25:28" x14ac:dyDescent="0.2">
      <c r="Y3249" s="1022"/>
      <c r="AA3249" s="1022"/>
      <c r="AB3249" s="1022"/>
    </row>
    <row r="3250" spans="25:28" x14ac:dyDescent="0.2">
      <c r="Y3250" s="1022"/>
      <c r="AA3250" s="1022"/>
      <c r="AB3250" s="1022"/>
    </row>
    <row r="3251" spans="25:28" x14ac:dyDescent="0.2">
      <c r="Y3251" s="1022"/>
      <c r="AA3251" s="1022"/>
      <c r="AB3251" s="1022"/>
    </row>
    <row r="3252" spans="25:28" x14ac:dyDescent="0.2">
      <c r="Y3252" s="1022"/>
      <c r="AA3252" s="1022"/>
      <c r="AB3252" s="1022"/>
    </row>
    <row r="3253" spans="25:28" x14ac:dyDescent="0.2">
      <c r="Y3253" s="1022"/>
      <c r="AA3253" s="1022"/>
      <c r="AB3253" s="1022"/>
    </row>
    <row r="3254" spans="25:28" x14ac:dyDescent="0.2">
      <c r="Y3254" s="1022"/>
      <c r="AA3254" s="1022"/>
      <c r="AB3254" s="1022"/>
    </row>
    <row r="3255" spans="25:28" x14ac:dyDescent="0.2">
      <c r="Y3255" s="1022"/>
      <c r="AA3255" s="1022"/>
      <c r="AB3255" s="1022"/>
    </row>
    <row r="3256" spans="25:28" x14ac:dyDescent="0.2">
      <c r="Y3256" s="1022"/>
      <c r="AA3256" s="1022"/>
      <c r="AB3256" s="1022"/>
    </row>
    <row r="3257" spans="25:28" x14ac:dyDescent="0.2">
      <c r="Y3257" s="1022"/>
      <c r="AA3257" s="1022"/>
      <c r="AB3257" s="1022"/>
    </row>
    <row r="3258" spans="25:28" x14ac:dyDescent="0.2">
      <c r="Y3258" s="1022"/>
      <c r="AA3258" s="1022"/>
      <c r="AB3258" s="1022"/>
    </row>
    <row r="3259" spans="25:28" x14ac:dyDescent="0.2">
      <c r="Y3259" s="1022"/>
      <c r="AA3259" s="1022"/>
      <c r="AB3259" s="1022"/>
    </row>
    <row r="3260" spans="25:28" x14ac:dyDescent="0.2">
      <c r="Y3260" s="1022"/>
      <c r="AA3260" s="1022"/>
      <c r="AB3260" s="1022"/>
    </row>
    <row r="3261" spans="25:28" x14ac:dyDescent="0.2">
      <c r="Y3261" s="1022"/>
      <c r="AA3261" s="1022"/>
      <c r="AB3261" s="1022"/>
    </row>
    <row r="3262" spans="25:28" x14ac:dyDescent="0.2">
      <c r="Y3262" s="1022"/>
      <c r="AA3262" s="1022"/>
      <c r="AB3262" s="1022"/>
    </row>
    <row r="3263" spans="25:28" x14ac:dyDescent="0.2">
      <c r="Y3263" s="1022"/>
      <c r="AA3263" s="1022"/>
      <c r="AB3263" s="1022"/>
    </row>
    <row r="3264" spans="25:28" x14ac:dyDescent="0.2">
      <c r="Y3264" s="1022"/>
      <c r="AA3264" s="1022"/>
      <c r="AB3264" s="1022"/>
    </row>
    <row r="3265" spans="25:28" x14ac:dyDescent="0.2">
      <c r="Y3265" s="1022"/>
      <c r="AA3265" s="1022"/>
      <c r="AB3265" s="1022"/>
    </row>
    <row r="3266" spans="25:28" x14ac:dyDescent="0.2">
      <c r="Y3266" s="1022"/>
      <c r="AA3266" s="1022"/>
      <c r="AB3266" s="1022"/>
    </row>
    <row r="3267" spans="25:28" x14ac:dyDescent="0.2">
      <c r="Y3267" s="1022"/>
      <c r="AA3267" s="1022"/>
      <c r="AB3267" s="1022"/>
    </row>
    <row r="3268" spans="25:28" x14ac:dyDescent="0.2">
      <c r="Y3268" s="1022"/>
      <c r="AA3268" s="1022"/>
      <c r="AB3268" s="1022"/>
    </row>
    <row r="3269" spans="25:28" x14ac:dyDescent="0.2">
      <c r="Y3269" s="1022"/>
      <c r="AA3269" s="1022"/>
      <c r="AB3269" s="1022"/>
    </row>
    <row r="3270" spans="25:28" x14ac:dyDescent="0.2">
      <c r="Y3270" s="1022"/>
      <c r="AA3270" s="1022"/>
      <c r="AB3270" s="1022"/>
    </row>
    <row r="3271" spans="25:28" x14ac:dyDescent="0.2">
      <c r="Y3271" s="1022"/>
      <c r="AA3271" s="1022"/>
      <c r="AB3271" s="1022"/>
    </row>
    <row r="3272" spans="25:28" x14ac:dyDescent="0.2">
      <c r="Y3272" s="1022"/>
      <c r="AA3272" s="1022"/>
      <c r="AB3272" s="1022"/>
    </row>
    <row r="3273" spans="25:28" x14ac:dyDescent="0.2">
      <c r="Y3273" s="1022"/>
      <c r="AA3273" s="1022"/>
      <c r="AB3273" s="1022"/>
    </row>
    <row r="3274" spans="25:28" x14ac:dyDescent="0.2">
      <c r="Y3274" s="1022"/>
      <c r="AA3274" s="1022"/>
      <c r="AB3274" s="1022"/>
    </row>
    <row r="3275" spans="25:28" x14ac:dyDescent="0.2">
      <c r="Y3275" s="1022"/>
      <c r="AA3275" s="1022"/>
      <c r="AB3275" s="1022"/>
    </row>
    <row r="3276" spans="25:28" x14ac:dyDescent="0.2">
      <c r="Y3276" s="1022"/>
      <c r="AA3276" s="1022"/>
      <c r="AB3276" s="1022"/>
    </row>
    <row r="3277" spans="25:28" x14ac:dyDescent="0.2">
      <c r="Y3277" s="1022"/>
      <c r="AA3277" s="1022"/>
      <c r="AB3277" s="1022"/>
    </row>
    <row r="3278" spans="25:28" x14ac:dyDescent="0.2">
      <c r="Y3278" s="1022"/>
      <c r="AA3278" s="1022"/>
      <c r="AB3278" s="1022"/>
    </row>
    <row r="3279" spans="25:28" x14ac:dyDescent="0.2">
      <c r="Y3279" s="1022"/>
      <c r="AA3279" s="1022"/>
      <c r="AB3279" s="1022"/>
    </row>
    <row r="3280" spans="25:28" x14ac:dyDescent="0.2">
      <c r="Y3280" s="1022"/>
      <c r="AA3280" s="1022"/>
      <c r="AB3280" s="1022"/>
    </row>
    <row r="3281" spans="25:28" x14ac:dyDescent="0.2">
      <c r="Y3281" s="1022"/>
      <c r="AA3281" s="1022"/>
      <c r="AB3281" s="1022"/>
    </row>
    <row r="3282" spans="25:28" x14ac:dyDescent="0.2">
      <c r="Y3282" s="1022"/>
      <c r="AA3282" s="1022"/>
      <c r="AB3282" s="1022"/>
    </row>
    <row r="3283" spans="25:28" x14ac:dyDescent="0.2">
      <c r="Y3283" s="1022"/>
      <c r="AA3283" s="1022"/>
      <c r="AB3283" s="1022"/>
    </row>
    <row r="3284" spans="25:28" x14ac:dyDescent="0.2">
      <c r="Y3284" s="1022"/>
      <c r="AA3284" s="1022"/>
      <c r="AB3284" s="1022"/>
    </row>
    <row r="3285" spans="25:28" x14ac:dyDescent="0.2">
      <c r="Y3285" s="1022"/>
      <c r="AA3285" s="1022"/>
      <c r="AB3285" s="1022"/>
    </row>
    <row r="3286" spans="25:28" x14ac:dyDescent="0.2">
      <c r="Y3286" s="1022"/>
      <c r="AA3286" s="1022"/>
      <c r="AB3286" s="1022"/>
    </row>
    <row r="3287" spans="25:28" x14ac:dyDescent="0.2">
      <c r="Y3287" s="1022"/>
      <c r="AA3287" s="1022"/>
      <c r="AB3287" s="1022"/>
    </row>
    <row r="3288" spans="25:28" x14ac:dyDescent="0.2">
      <c r="Y3288" s="1022"/>
      <c r="AA3288" s="1022"/>
      <c r="AB3288" s="1022"/>
    </row>
    <row r="3289" spans="25:28" x14ac:dyDescent="0.2">
      <c r="Y3289" s="1022"/>
      <c r="AA3289" s="1022"/>
      <c r="AB3289" s="1022"/>
    </row>
    <row r="3290" spans="25:28" x14ac:dyDescent="0.2">
      <c r="Y3290" s="1022"/>
      <c r="AA3290" s="1022"/>
      <c r="AB3290" s="1022"/>
    </row>
    <row r="3291" spans="25:28" x14ac:dyDescent="0.2">
      <c r="Y3291" s="1022"/>
      <c r="AA3291" s="1022"/>
      <c r="AB3291" s="1022"/>
    </row>
    <row r="3292" spans="25:28" x14ac:dyDescent="0.2">
      <c r="Y3292" s="1022"/>
      <c r="AA3292" s="1022"/>
      <c r="AB3292" s="1022"/>
    </row>
    <row r="3293" spans="25:28" x14ac:dyDescent="0.2">
      <c r="Y3293" s="1022"/>
      <c r="AA3293" s="1022"/>
      <c r="AB3293" s="1022"/>
    </row>
    <row r="3294" spans="25:28" x14ac:dyDescent="0.2">
      <c r="Y3294" s="1022"/>
      <c r="AA3294" s="1022"/>
      <c r="AB3294" s="1022"/>
    </row>
    <row r="3295" spans="25:28" x14ac:dyDescent="0.2">
      <c r="Y3295" s="1022"/>
      <c r="AA3295" s="1022"/>
      <c r="AB3295" s="1022"/>
    </row>
    <row r="3296" spans="25:28" x14ac:dyDescent="0.2">
      <c r="Y3296" s="1022"/>
      <c r="AA3296" s="1022"/>
      <c r="AB3296" s="1022"/>
    </row>
    <row r="3297" spans="25:28" x14ac:dyDescent="0.2">
      <c r="Y3297" s="1022"/>
      <c r="AA3297" s="1022"/>
      <c r="AB3297" s="1022"/>
    </row>
    <row r="3298" spans="25:28" x14ac:dyDescent="0.2">
      <c r="Y3298" s="1022"/>
      <c r="AA3298" s="1022"/>
      <c r="AB3298" s="1022"/>
    </row>
    <row r="3299" spans="25:28" x14ac:dyDescent="0.2">
      <c r="Y3299" s="1022"/>
      <c r="AA3299" s="1022"/>
      <c r="AB3299" s="1022"/>
    </row>
    <row r="3300" spans="25:28" x14ac:dyDescent="0.2">
      <c r="Y3300" s="1022"/>
      <c r="AA3300" s="1022"/>
      <c r="AB3300" s="1022"/>
    </row>
    <row r="3301" spans="25:28" x14ac:dyDescent="0.2">
      <c r="Y3301" s="1022"/>
      <c r="AA3301" s="1022"/>
      <c r="AB3301" s="1022"/>
    </row>
    <row r="3302" spans="25:28" x14ac:dyDescent="0.2">
      <c r="Y3302" s="1022"/>
      <c r="AA3302" s="1022"/>
      <c r="AB3302" s="1022"/>
    </row>
    <row r="3303" spans="25:28" x14ac:dyDescent="0.2">
      <c r="Y3303" s="1022"/>
      <c r="AA3303" s="1022"/>
      <c r="AB3303" s="1022"/>
    </row>
    <row r="3304" spans="25:28" x14ac:dyDescent="0.2">
      <c r="Y3304" s="1022"/>
      <c r="AA3304" s="1022"/>
      <c r="AB3304" s="1022"/>
    </row>
    <row r="3305" spans="25:28" x14ac:dyDescent="0.2">
      <c r="Y3305" s="1022"/>
      <c r="AA3305" s="1022"/>
      <c r="AB3305" s="1022"/>
    </row>
    <row r="3306" spans="25:28" x14ac:dyDescent="0.2">
      <c r="Y3306" s="1022"/>
      <c r="AA3306" s="1022"/>
      <c r="AB3306" s="1022"/>
    </row>
    <row r="3307" spans="25:28" x14ac:dyDescent="0.2">
      <c r="Y3307" s="1022"/>
      <c r="AA3307" s="1022"/>
      <c r="AB3307" s="1022"/>
    </row>
    <row r="3308" spans="25:28" x14ac:dyDescent="0.2">
      <c r="Y3308" s="1022"/>
      <c r="AA3308" s="1022"/>
      <c r="AB3308" s="1022"/>
    </row>
    <row r="3309" spans="25:28" x14ac:dyDescent="0.2">
      <c r="Y3309" s="1022"/>
      <c r="AA3309" s="1022"/>
      <c r="AB3309" s="1022"/>
    </row>
    <row r="3310" spans="25:28" x14ac:dyDescent="0.2">
      <c r="Y3310" s="1022"/>
      <c r="AA3310" s="1022"/>
      <c r="AB3310" s="1022"/>
    </row>
    <row r="3311" spans="25:28" x14ac:dyDescent="0.2">
      <c r="Y3311" s="1022"/>
      <c r="AA3311" s="1022"/>
      <c r="AB3311" s="1022"/>
    </row>
    <row r="3312" spans="25:28" x14ac:dyDescent="0.2">
      <c r="Y3312" s="1022"/>
      <c r="AA3312" s="1022"/>
      <c r="AB3312" s="1022"/>
    </row>
    <row r="3313" spans="25:28" x14ac:dyDescent="0.2">
      <c r="Y3313" s="1022"/>
      <c r="AA3313" s="1022"/>
      <c r="AB3313" s="1022"/>
    </row>
    <row r="3314" spans="25:28" x14ac:dyDescent="0.2">
      <c r="Y3314" s="1022"/>
      <c r="AA3314" s="1022"/>
      <c r="AB3314" s="1022"/>
    </row>
    <row r="3315" spans="25:28" x14ac:dyDescent="0.2">
      <c r="Y3315" s="1022"/>
      <c r="AA3315" s="1022"/>
      <c r="AB3315" s="1022"/>
    </row>
    <row r="3316" spans="25:28" x14ac:dyDescent="0.2">
      <c r="Y3316" s="1022"/>
      <c r="AA3316" s="1022"/>
      <c r="AB3316" s="1022"/>
    </row>
    <row r="3317" spans="25:28" x14ac:dyDescent="0.2">
      <c r="Y3317" s="1022"/>
      <c r="AA3317" s="1022"/>
      <c r="AB3317" s="1022"/>
    </row>
    <row r="3318" spans="25:28" x14ac:dyDescent="0.2">
      <c r="Y3318" s="1022"/>
      <c r="AA3318" s="1022"/>
      <c r="AB3318" s="1022"/>
    </row>
    <row r="3319" spans="25:28" x14ac:dyDescent="0.2">
      <c r="Y3319" s="1022"/>
      <c r="AA3319" s="1022"/>
      <c r="AB3319" s="1022"/>
    </row>
    <row r="3320" spans="25:28" x14ac:dyDescent="0.2">
      <c r="Y3320" s="1022"/>
      <c r="AA3320" s="1022"/>
      <c r="AB3320" s="1022"/>
    </row>
    <row r="3321" spans="25:28" x14ac:dyDescent="0.2">
      <c r="Y3321" s="1022"/>
      <c r="AA3321" s="1022"/>
      <c r="AB3321" s="1022"/>
    </row>
    <row r="3322" spans="25:28" x14ac:dyDescent="0.2">
      <c r="Y3322" s="1022"/>
      <c r="AA3322" s="1022"/>
      <c r="AB3322" s="1022"/>
    </row>
    <row r="3323" spans="25:28" x14ac:dyDescent="0.2">
      <c r="Y3323" s="1022"/>
      <c r="AA3323" s="1022"/>
      <c r="AB3323" s="1022"/>
    </row>
    <row r="3324" spans="25:28" x14ac:dyDescent="0.2">
      <c r="Y3324" s="1022"/>
      <c r="AA3324" s="1022"/>
      <c r="AB3324" s="1022"/>
    </row>
    <row r="3325" spans="25:28" x14ac:dyDescent="0.2">
      <c r="Y3325" s="1022"/>
      <c r="AA3325" s="1022"/>
      <c r="AB3325" s="1022"/>
    </row>
    <row r="3326" spans="25:28" x14ac:dyDescent="0.2">
      <c r="Y3326" s="1022"/>
      <c r="AA3326" s="1022"/>
      <c r="AB3326" s="1022"/>
    </row>
    <row r="3327" spans="25:28" x14ac:dyDescent="0.2">
      <c r="Y3327" s="1022"/>
      <c r="AA3327" s="1022"/>
      <c r="AB3327" s="1022"/>
    </row>
    <row r="3328" spans="25:28" x14ac:dyDescent="0.2">
      <c r="Y3328" s="1022"/>
      <c r="AA3328" s="1022"/>
      <c r="AB3328" s="1022"/>
    </row>
    <row r="3329" spans="25:28" x14ac:dyDescent="0.2">
      <c r="Y3329" s="1022"/>
      <c r="AA3329" s="1022"/>
      <c r="AB3329" s="1022"/>
    </row>
    <row r="3330" spans="25:28" x14ac:dyDescent="0.2">
      <c r="Y3330" s="1022"/>
      <c r="AA3330" s="1022"/>
      <c r="AB3330" s="1022"/>
    </row>
    <row r="3331" spans="25:28" x14ac:dyDescent="0.2">
      <c r="Y3331" s="1022"/>
      <c r="AA3331" s="1022"/>
      <c r="AB3331" s="1022"/>
    </row>
    <row r="3332" spans="25:28" x14ac:dyDescent="0.2">
      <c r="Y3332" s="1022"/>
      <c r="AA3332" s="1022"/>
      <c r="AB3332" s="1022"/>
    </row>
    <row r="3333" spans="25:28" x14ac:dyDescent="0.2">
      <c r="Y3333" s="1022"/>
      <c r="AA3333" s="1022"/>
      <c r="AB3333" s="1022"/>
    </row>
    <row r="3334" spans="25:28" x14ac:dyDescent="0.2">
      <c r="Y3334" s="1022"/>
      <c r="AA3334" s="1022"/>
      <c r="AB3334" s="1022"/>
    </row>
    <row r="3335" spans="25:28" x14ac:dyDescent="0.2">
      <c r="Y3335" s="1022"/>
      <c r="AA3335" s="1022"/>
      <c r="AB3335" s="1022"/>
    </row>
    <row r="3336" spans="25:28" x14ac:dyDescent="0.2">
      <c r="Y3336" s="1022"/>
      <c r="AA3336" s="1022"/>
      <c r="AB3336" s="1022"/>
    </row>
    <row r="3337" spans="25:28" x14ac:dyDescent="0.2">
      <c r="Y3337" s="1022"/>
      <c r="AA3337" s="1022"/>
      <c r="AB3337" s="1022"/>
    </row>
    <row r="3338" spans="25:28" x14ac:dyDescent="0.2">
      <c r="Y3338" s="1022"/>
      <c r="AA3338" s="1022"/>
      <c r="AB3338" s="1022"/>
    </row>
    <row r="3339" spans="25:28" x14ac:dyDescent="0.2">
      <c r="Y3339" s="1022"/>
      <c r="AA3339" s="1022"/>
      <c r="AB3339" s="1022"/>
    </row>
    <row r="3340" spans="25:28" x14ac:dyDescent="0.2">
      <c r="Y3340" s="1022"/>
      <c r="AA3340" s="1022"/>
      <c r="AB3340" s="1022"/>
    </row>
    <row r="3341" spans="25:28" x14ac:dyDescent="0.2">
      <c r="Y3341" s="1022"/>
      <c r="AA3341" s="1022"/>
      <c r="AB3341" s="1022"/>
    </row>
    <row r="3342" spans="25:28" x14ac:dyDescent="0.2">
      <c r="Y3342" s="1022"/>
      <c r="AA3342" s="1022"/>
      <c r="AB3342" s="1022"/>
    </row>
    <row r="3343" spans="25:28" x14ac:dyDescent="0.2">
      <c r="Y3343" s="1022"/>
      <c r="AA3343" s="1022"/>
      <c r="AB3343" s="1022"/>
    </row>
    <row r="3344" spans="25:28" x14ac:dyDescent="0.2">
      <c r="Y3344" s="1022"/>
      <c r="AA3344" s="1022"/>
      <c r="AB3344" s="1022"/>
    </row>
    <row r="3345" spans="25:28" x14ac:dyDescent="0.2">
      <c r="Y3345" s="1022"/>
      <c r="AA3345" s="1022"/>
      <c r="AB3345" s="1022"/>
    </row>
    <row r="3346" spans="25:28" x14ac:dyDescent="0.2">
      <c r="Y3346" s="1022"/>
      <c r="AA3346" s="1022"/>
      <c r="AB3346" s="1022"/>
    </row>
    <row r="3347" spans="25:28" x14ac:dyDescent="0.2">
      <c r="Y3347" s="1022"/>
      <c r="AA3347" s="1022"/>
      <c r="AB3347" s="1022"/>
    </row>
    <row r="3348" spans="25:28" x14ac:dyDescent="0.2">
      <c r="Y3348" s="1022"/>
      <c r="AA3348" s="1022"/>
      <c r="AB3348" s="1022"/>
    </row>
    <row r="3349" spans="25:28" x14ac:dyDescent="0.2">
      <c r="Y3349" s="1022"/>
      <c r="AA3349" s="1022"/>
      <c r="AB3349" s="1022"/>
    </row>
    <row r="3350" spans="25:28" x14ac:dyDescent="0.2">
      <c r="Y3350" s="1022"/>
      <c r="AA3350" s="1022"/>
      <c r="AB3350" s="1022"/>
    </row>
    <row r="3351" spans="25:28" x14ac:dyDescent="0.2">
      <c r="Y3351" s="1022"/>
      <c r="AA3351" s="1022"/>
      <c r="AB3351" s="1022"/>
    </row>
    <row r="3352" spans="25:28" x14ac:dyDescent="0.2">
      <c r="Y3352" s="1022"/>
      <c r="AA3352" s="1022"/>
      <c r="AB3352" s="1022"/>
    </row>
    <row r="3353" spans="25:28" x14ac:dyDescent="0.2">
      <c r="Y3353" s="1022"/>
      <c r="AA3353" s="1022"/>
      <c r="AB3353" s="1022"/>
    </row>
    <row r="3354" spans="25:28" x14ac:dyDescent="0.2">
      <c r="Y3354" s="1022"/>
      <c r="AA3354" s="1022"/>
      <c r="AB3354" s="1022"/>
    </row>
    <row r="3355" spans="25:28" x14ac:dyDescent="0.2">
      <c r="Y3355" s="1022"/>
      <c r="AA3355" s="1022"/>
      <c r="AB3355" s="1022"/>
    </row>
    <row r="3356" spans="25:28" x14ac:dyDescent="0.2">
      <c r="Y3356" s="1022"/>
      <c r="AA3356" s="1022"/>
      <c r="AB3356" s="1022"/>
    </row>
    <row r="3357" spans="25:28" x14ac:dyDescent="0.2">
      <c r="Y3357" s="1022"/>
      <c r="AA3357" s="1022"/>
      <c r="AB3357" s="1022"/>
    </row>
    <row r="3358" spans="25:28" x14ac:dyDescent="0.2">
      <c r="Y3358" s="1022"/>
      <c r="AA3358" s="1022"/>
      <c r="AB3358" s="1022"/>
    </row>
    <row r="3359" spans="25:28" x14ac:dyDescent="0.2">
      <c r="Y3359" s="1022"/>
      <c r="AA3359" s="1022"/>
      <c r="AB3359" s="1022"/>
    </row>
    <row r="3360" spans="25:28" x14ac:dyDescent="0.2">
      <c r="Y3360" s="1022"/>
      <c r="AA3360" s="1022"/>
      <c r="AB3360" s="1022"/>
    </row>
    <row r="3361" spans="25:28" x14ac:dyDescent="0.2">
      <c r="Y3361" s="1022"/>
      <c r="AA3361" s="1022"/>
      <c r="AB3361" s="1022"/>
    </row>
    <row r="3362" spans="25:28" x14ac:dyDescent="0.2">
      <c r="Y3362" s="1022"/>
      <c r="AA3362" s="1022"/>
      <c r="AB3362" s="1022"/>
    </row>
    <row r="3363" spans="25:28" x14ac:dyDescent="0.2">
      <c r="Y3363" s="1022"/>
      <c r="AA3363" s="1022"/>
      <c r="AB3363" s="1022"/>
    </row>
    <row r="3364" spans="25:28" x14ac:dyDescent="0.2">
      <c r="Y3364" s="1022"/>
      <c r="AA3364" s="1022"/>
      <c r="AB3364" s="1022"/>
    </row>
    <row r="3365" spans="25:28" x14ac:dyDescent="0.2">
      <c r="Y3365" s="1022"/>
      <c r="AA3365" s="1022"/>
      <c r="AB3365" s="1022"/>
    </row>
    <row r="3366" spans="25:28" x14ac:dyDescent="0.2">
      <c r="Y3366" s="1022"/>
      <c r="AA3366" s="1022"/>
      <c r="AB3366" s="1022"/>
    </row>
    <row r="3367" spans="25:28" x14ac:dyDescent="0.2">
      <c r="Y3367" s="1022"/>
      <c r="AA3367" s="1022"/>
      <c r="AB3367" s="1022"/>
    </row>
    <row r="3368" spans="25:28" x14ac:dyDescent="0.2">
      <c r="Y3368" s="1022"/>
      <c r="AA3368" s="1022"/>
      <c r="AB3368" s="1022"/>
    </row>
    <row r="3369" spans="25:28" x14ac:dyDescent="0.2">
      <c r="Y3369" s="1022"/>
      <c r="AA3369" s="1022"/>
      <c r="AB3369" s="1022"/>
    </row>
    <row r="3370" spans="25:28" x14ac:dyDescent="0.2">
      <c r="Y3370" s="1022"/>
      <c r="AA3370" s="1022"/>
      <c r="AB3370" s="1022"/>
    </row>
    <row r="3371" spans="25:28" x14ac:dyDescent="0.2">
      <c r="Y3371" s="1022"/>
      <c r="AA3371" s="1022"/>
      <c r="AB3371" s="1022"/>
    </row>
    <row r="3372" spans="25:28" x14ac:dyDescent="0.2">
      <c r="Y3372" s="1022"/>
      <c r="AA3372" s="1022"/>
      <c r="AB3372" s="1022"/>
    </row>
    <row r="3373" spans="25:28" x14ac:dyDescent="0.2">
      <c r="Y3373" s="1022"/>
      <c r="AA3373" s="1022"/>
      <c r="AB3373" s="1022"/>
    </row>
    <row r="3374" spans="25:28" x14ac:dyDescent="0.2">
      <c r="Y3374" s="1022"/>
      <c r="AA3374" s="1022"/>
      <c r="AB3374" s="1022"/>
    </row>
    <row r="3375" spans="25:28" x14ac:dyDescent="0.2">
      <c r="Y3375" s="1022"/>
      <c r="AA3375" s="1022"/>
      <c r="AB3375" s="1022"/>
    </row>
    <row r="3376" spans="25:28" x14ac:dyDescent="0.2">
      <c r="Y3376" s="1022"/>
      <c r="AA3376" s="1022"/>
      <c r="AB3376" s="1022"/>
    </row>
    <row r="3377" spans="25:28" x14ac:dyDescent="0.2">
      <c r="Y3377" s="1022"/>
      <c r="AA3377" s="1022"/>
      <c r="AB3377" s="1022"/>
    </row>
    <row r="3378" spans="25:28" x14ac:dyDescent="0.2">
      <c r="Y3378" s="1022"/>
      <c r="AA3378" s="1022"/>
      <c r="AB3378" s="1022"/>
    </row>
    <row r="3379" spans="25:28" x14ac:dyDescent="0.2">
      <c r="Y3379" s="1022"/>
      <c r="AA3379" s="1022"/>
      <c r="AB3379" s="1022"/>
    </row>
    <row r="3380" spans="25:28" x14ac:dyDescent="0.2">
      <c r="Y3380" s="1022"/>
      <c r="AA3380" s="1022"/>
      <c r="AB3380" s="1022"/>
    </row>
    <row r="3381" spans="25:28" x14ac:dyDescent="0.2">
      <c r="Y3381" s="1022"/>
      <c r="AA3381" s="1022"/>
      <c r="AB3381" s="1022"/>
    </row>
    <row r="3382" spans="25:28" x14ac:dyDescent="0.2">
      <c r="Y3382" s="1022"/>
      <c r="AA3382" s="1022"/>
      <c r="AB3382" s="1022"/>
    </row>
    <row r="3383" spans="25:28" x14ac:dyDescent="0.2">
      <c r="Y3383" s="1022"/>
      <c r="AA3383" s="1022"/>
      <c r="AB3383" s="1022"/>
    </row>
    <row r="3384" spans="25:28" x14ac:dyDescent="0.2">
      <c r="Y3384" s="1022"/>
      <c r="AA3384" s="1022"/>
      <c r="AB3384" s="1022"/>
    </row>
    <row r="3385" spans="25:28" x14ac:dyDescent="0.2">
      <c r="Y3385" s="1022"/>
      <c r="AA3385" s="1022"/>
      <c r="AB3385" s="1022"/>
    </row>
    <row r="3386" spans="25:28" x14ac:dyDescent="0.2">
      <c r="Y3386" s="1022"/>
      <c r="AA3386" s="1022"/>
      <c r="AB3386" s="1022"/>
    </row>
    <row r="3387" spans="25:28" x14ac:dyDescent="0.2">
      <c r="Y3387" s="1022"/>
      <c r="AA3387" s="1022"/>
      <c r="AB3387" s="1022"/>
    </row>
    <row r="3388" spans="25:28" x14ac:dyDescent="0.2">
      <c r="Y3388" s="1022"/>
      <c r="AA3388" s="1022"/>
      <c r="AB3388" s="1022"/>
    </row>
    <row r="3389" spans="25:28" x14ac:dyDescent="0.2">
      <c r="Y3389" s="1022"/>
      <c r="AA3389" s="1022"/>
      <c r="AB3389" s="1022"/>
    </row>
    <row r="3390" spans="25:28" x14ac:dyDescent="0.2">
      <c r="Y3390" s="1022"/>
      <c r="AA3390" s="1022"/>
      <c r="AB3390" s="1022"/>
    </row>
    <row r="3391" spans="25:28" x14ac:dyDescent="0.2">
      <c r="Y3391" s="1022"/>
      <c r="AA3391" s="1022"/>
      <c r="AB3391" s="1022"/>
    </row>
    <row r="3392" spans="25:28" x14ac:dyDescent="0.2">
      <c r="Y3392" s="1022"/>
      <c r="AA3392" s="1022"/>
      <c r="AB3392" s="1022"/>
    </row>
    <row r="3393" spans="25:28" x14ac:dyDescent="0.2">
      <c r="Y3393" s="1022"/>
      <c r="AA3393" s="1022"/>
      <c r="AB3393" s="1022"/>
    </row>
    <row r="3394" spans="25:28" x14ac:dyDescent="0.2">
      <c r="Y3394" s="1022"/>
      <c r="AA3394" s="1022"/>
      <c r="AB3394" s="1022"/>
    </row>
    <row r="3395" spans="25:28" x14ac:dyDescent="0.2">
      <c r="Y3395" s="1022"/>
      <c r="AA3395" s="1022"/>
      <c r="AB3395" s="1022"/>
    </row>
    <row r="3396" spans="25:28" x14ac:dyDescent="0.2">
      <c r="Y3396" s="1022"/>
      <c r="AA3396" s="1022"/>
      <c r="AB3396" s="1022"/>
    </row>
    <row r="3397" spans="25:28" x14ac:dyDescent="0.2">
      <c r="Y3397" s="1022"/>
      <c r="AA3397" s="1022"/>
      <c r="AB3397" s="1022"/>
    </row>
    <row r="3398" spans="25:28" x14ac:dyDescent="0.2">
      <c r="Y3398" s="1022"/>
      <c r="AA3398" s="1022"/>
      <c r="AB3398" s="1022"/>
    </row>
    <row r="3399" spans="25:28" x14ac:dyDescent="0.2">
      <c r="Y3399" s="1022"/>
      <c r="AA3399" s="1022"/>
      <c r="AB3399" s="1022"/>
    </row>
    <row r="3400" spans="25:28" x14ac:dyDescent="0.2">
      <c r="Y3400" s="1022"/>
      <c r="AA3400" s="1022"/>
      <c r="AB3400" s="1022"/>
    </row>
    <row r="3401" spans="25:28" x14ac:dyDescent="0.2">
      <c r="Y3401" s="1022"/>
      <c r="AA3401" s="1022"/>
      <c r="AB3401" s="1022"/>
    </row>
    <row r="3402" spans="25:28" x14ac:dyDescent="0.2">
      <c r="Y3402" s="1022"/>
      <c r="AA3402" s="1022"/>
      <c r="AB3402" s="1022"/>
    </row>
    <row r="3403" spans="25:28" x14ac:dyDescent="0.2">
      <c r="Y3403" s="1022"/>
      <c r="AA3403" s="1022"/>
      <c r="AB3403" s="1022"/>
    </row>
    <row r="3404" spans="25:28" x14ac:dyDescent="0.2">
      <c r="Y3404" s="1022"/>
      <c r="AA3404" s="1022"/>
      <c r="AB3404" s="1022"/>
    </row>
    <row r="3405" spans="25:28" x14ac:dyDescent="0.2">
      <c r="Y3405" s="1022"/>
      <c r="AA3405" s="1022"/>
      <c r="AB3405" s="1022"/>
    </row>
    <row r="3406" spans="25:28" x14ac:dyDescent="0.2">
      <c r="Y3406" s="1022"/>
      <c r="AA3406" s="1022"/>
      <c r="AB3406" s="1022"/>
    </row>
    <row r="3407" spans="25:28" x14ac:dyDescent="0.2">
      <c r="Y3407" s="1022"/>
      <c r="AA3407" s="1022"/>
      <c r="AB3407" s="1022"/>
    </row>
    <row r="3408" spans="25:28" x14ac:dyDescent="0.2">
      <c r="Y3408" s="1022"/>
      <c r="AA3408" s="1022"/>
      <c r="AB3408" s="1022"/>
    </row>
    <row r="3409" spans="25:28" x14ac:dyDescent="0.2">
      <c r="Y3409" s="1022"/>
      <c r="AA3409" s="1022"/>
      <c r="AB3409" s="1022"/>
    </row>
    <row r="3410" spans="25:28" x14ac:dyDescent="0.2">
      <c r="Y3410" s="1022"/>
      <c r="AA3410" s="1022"/>
      <c r="AB3410" s="1022"/>
    </row>
    <row r="3411" spans="25:28" x14ac:dyDescent="0.2">
      <c r="Y3411" s="1022"/>
      <c r="AA3411" s="1022"/>
      <c r="AB3411" s="1022"/>
    </row>
    <row r="3412" spans="25:28" x14ac:dyDescent="0.2">
      <c r="Y3412" s="1022"/>
      <c r="AA3412" s="1022"/>
      <c r="AB3412" s="1022"/>
    </row>
    <row r="3413" spans="25:28" x14ac:dyDescent="0.2">
      <c r="Y3413" s="1022"/>
      <c r="AA3413" s="1022"/>
      <c r="AB3413" s="1022"/>
    </row>
    <row r="3414" spans="25:28" x14ac:dyDescent="0.2">
      <c r="Y3414" s="1022"/>
      <c r="AA3414" s="1022"/>
      <c r="AB3414" s="1022"/>
    </row>
    <row r="3415" spans="25:28" x14ac:dyDescent="0.2">
      <c r="Y3415" s="1022"/>
      <c r="AA3415" s="1022"/>
      <c r="AB3415" s="1022"/>
    </row>
    <row r="3416" spans="25:28" x14ac:dyDescent="0.2">
      <c r="Y3416" s="1022"/>
      <c r="AA3416" s="1022"/>
      <c r="AB3416" s="1022"/>
    </row>
    <row r="3417" spans="25:28" x14ac:dyDescent="0.2">
      <c r="Y3417" s="1022"/>
      <c r="AA3417" s="1022"/>
      <c r="AB3417" s="1022"/>
    </row>
    <row r="3418" spans="25:28" x14ac:dyDescent="0.2">
      <c r="Y3418" s="1022"/>
      <c r="AA3418" s="1022"/>
      <c r="AB3418" s="1022"/>
    </row>
    <row r="3419" spans="25:28" x14ac:dyDescent="0.2">
      <c r="Y3419" s="1022"/>
      <c r="AA3419" s="1022"/>
      <c r="AB3419" s="1022"/>
    </row>
    <row r="3420" spans="25:28" x14ac:dyDescent="0.2">
      <c r="Y3420" s="1022"/>
      <c r="AA3420" s="1022"/>
      <c r="AB3420" s="1022"/>
    </row>
    <row r="3421" spans="25:28" x14ac:dyDescent="0.2">
      <c r="Y3421" s="1022"/>
      <c r="AA3421" s="1022"/>
      <c r="AB3421" s="1022"/>
    </row>
    <row r="3422" spans="25:28" x14ac:dyDescent="0.2">
      <c r="Y3422" s="1022"/>
      <c r="AA3422" s="1022"/>
      <c r="AB3422" s="1022"/>
    </row>
    <row r="3423" spans="25:28" x14ac:dyDescent="0.2">
      <c r="Y3423" s="1022"/>
      <c r="AA3423" s="1022"/>
      <c r="AB3423" s="1022"/>
    </row>
    <row r="3424" spans="25:28" x14ac:dyDescent="0.2">
      <c r="Y3424" s="1022"/>
      <c r="AA3424" s="1022"/>
      <c r="AB3424" s="1022"/>
    </row>
    <row r="3425" spans="25:28" x14ac:dyDescent="0.2">
      <c r="Y3425" s="1022"/>
      <c r="AA3425" s="1022"/>
      <c r="AB3425" s="1022"/>
    </row>
    <row r="3426" spans="25:28" x14ac:dyDescent="0.2">
      <c r="Y3426" s="1022"/>
      <c r="AA3426" s="1022"/>
      <c r="AB3426" s="1022"/>
    </row>
    <row r="3427" spans="25:28" x14ac:dyDescent="0.2">
      <c r="Y3427" s="1022"/>
      <c r="AA3427" s="1022"/>
      <c r="AB3427" s="1022"/>
    </row>
    <row r="3428" spans="25:28" x14ac:dyDescent="0.2">
      <c r="Y3428" s="1022"/>
      <c r="AA3428" s="1022"/>
      <c r="AB3428" s="1022"/>
    </row>
    <row r="3429" spans="25:28" x14ac:dyDescent="0.2">
      <c r="Y3429" s="1022"/>
      <c r="AA3429" s="1022"/>
      <c r="AB3429" s="1022"/>
    </row>
    <row r="3430" spans="25:28" x14ac:dyDescent="0.2">
      <c r="Y3430" s="1022"/>
      <c r="AA3430" s="1022"/>
      <c r="AB3430" s="1022"/>
    </row>
    <row r="3431" spans="25:28" x14ac:dyDescent="0.2">
      <c r="Y3431" s="1022"/>
      <c r="AA3431" s="1022"/>
      <c r="AB3431" s="1022"/>
    </row>
    <row r="3432" spans="25:28" x14ac:dyDescent="0.2">
      <c r="Y3432" s="1022"/>
      <c r="AA3432" s="1022"/>
      <c r="AB3432" s="1022"/>
    </row>
    <row r="3433" spans="25:28" x14ac:dyDescent="0.2">
      <c r="Y3433" s="1022"/>
      <c r="AA3433" s="1022"/>
      <c r="AB3433" s="1022"/>
    </row>
    <row r="3434" spans="25:28" x14ac:dyDescent="0.2">
      <c r="Y3434" s="1022"/>
      <c r="AA3434" s="1022"/>
      <c r="AB3434" s="1022"/>
    </row>
    <row r="3435" spans="25:28" x14ac:dyDescent="0.2">
      <c r="Y3435" s="1022"/>
      <c r="AA3435" s="1022"/>
      <c r="AB3435" s="1022"/>
    </row>
    <row r="3436" spans="25:28" x14ac:dyDescent="0.2">
      <c r="Y3436" s="1022"/>
      <c r="AA3436" s="1022"/>
      <c r="AB3436" s="1022"/>
    </row>
    <row r="3437" spans="25:28" x14ac:dyDescent="0.2">
      <c r="Y3437" s="1022"/>
      <c r="AA3437" s="1022"/>
      <c r="AB3437" s="1022"/>
    </row>
    <row r="3438" spans="25:28" x14ac:dyDescent="0.2">
      <c r="Y3438" s="1022"/>
      <c r="AA3438" s="1022"/>
      <c r="AB3438" s="1022"/>
    </row>
    <row r="3439" spans="25:28" x14ac:dyDescent="0.2">
      <c r="Y3439" s="1022"/>
      <c r="AA3439" s="1022"/>
      <c r="AB3439" s="1022"/>
    </row>
    <row r="3440" spans="25:28" x14ac:dyDescent="0.2">
      <c r="Y3440" s="1022"/>
      <c r="AA3440" s="1022"/>
      <c r="AB3440" s="1022"/>
    </row>
    <row r="3441" spans="25:28" x14ac:dyDescent="0.2">
      <c r="Y3441" s="1022"/>
      <c r="AA3441" s="1022"/>
      <c r="AB3441" s="1022"/>
    </row>
    <row r="3442" spans="25:28" x14ac:dyDescent="0.2">
      <c r="Y3442" s="1022"/>
      <c r="AA3442" s="1022"/>
      <c r="AB3442" s="1022"/>
    </row>
    <row r="3443" spans="25:28" x14ac:dyDescent="0.2">
      <c r="Y3443" s="1022"/>
      <c r="AA3443" s="1022"/>
      <c r="AB3443" s="1022"/>
    </row>
    <row r="3444" spans="25:28" x14ac:dyDescent="0.2">
      <c r="Y3444" s="1022"/>
      <c r="AA3444" s="1022"/>
      <c r="AB3444" s="1022"/>
    </row>
    <row r="3445" spans="25:28" x14ac:dyDescent="0.2">
      <c r="Y3445" s="1022"/>
      <c r="AA3445" s="1022"/>
      <c r="AB3445" s="1022"/>
    </row>
    <row r="3446" spans="25:28" x14ac:dyDescent="0.2">
      <c r="Y3446" s="1022"/>
      <c r="AA3446" s="1022"/>
      <c r="AB3446" s="1022"/>
    </row>
    <row r="3447" spans="25:28" x14ac:dyDescent="0.2">
      <c r="Y3447" s="1022"/>
      <c r="AA3447" s="1022"/>
      <c r="AB3447" s="1022"/>
    </row>
    <row r="3448" spans="25:28" x14ac:dyDescent="0.2">
      <c r="Y3448" s="1022"/>
      <c r="AA3448" s="1022"/>
      <c r="AB3448" s="1022"/>
    </row>
    <row r="3449" spans="25:28" x14ac:dyDescent="0.2">
      <c r="Y3449" s="1022"/>
      <c r="AA3449" s="1022"/>
      <c r="AB3449" s="1022"/>
    </row>
    <row r="3450" spans="25:28" x14ac:dyDescent="0.2">
      <c r="Y3450" s="1022"/>
      <c r="AA3450" s="1022"/>
      <c r="AB3450" s="1022"/>
    </row>
    <row r="3451" spans="25:28" x14ac:dyDescent="0.2">
      <c r="Y3451" s="1022"/>
      <c r="AA3451" s="1022"/>
      <c r="AB3451" s="1022"/>
    </row>
    <row r="3452" spans="25:28" x14ac:dyDescent="0.2">
      <c r="Y3452" s="1022"/>
      <c r="AA3452" s="1022"/>
      <c r="AB3452" s="1022"/>
    </row>
    <row r="3453" spans="25:28" x14ac:dyDescent="0.2">
      <c r="Y3453" s="1022"/>
      <c r="AA3453" s="1022"/>
      <c r="AB3453" s="1022"/>
    </row>
    <row r="3454" spans="25:28" x14ac:dyDescent="0.2">
      <c r="Y3454" s="1022"/>
      <c r="AA3454" s="1022"/>
      <c r="AB3454" s="1022"/>
    </row>
    <row r="3455" spans="25:28" x14ac:dyDescent="0.2">
      <c r="Y3455" s="1022"/>
      <c r="AA3455" s="1022"/>
      <c r="AB3455" s="1022"/>
    </row>
    <row r="3456" spans="25:28" x14ac:dyDescent="0.2">
      <c r="Y3456" s="1022"/>
      <c r="AA3456" s="1022"/>
      <c r="AB3456" s="1022"/>
    </row>
    <row r="3457" spans="25:28" x14ac:dyDescent="0.2">
      <c r="Y3457" s="1022"/>
      <c r="AA3457" s="1022"/>
      <c r="AB3457" s="1022"/>
    </row>
    <row r="3458" spans="25:28" x14ac:dyDescent="0.2">
      <c r="Y3458" s="1022"/>
      <c r="AA3458" s="1022"/>
      <c r="AB3458" s="1022"/>
    </row>
    <row r="3459" spans="25:28" x14ac:dyDescent="0.2">
      <c r="Y3459" s="1022"/>
      <c r="AA3459" s="1022"/>
      <c r="AB3459" s="1022"/>
    </row>
    <row r="3460" spans="25:28" x14ac:dyDescent="0.2">
      <c r="Y3460" s="1022"/>
      <c r="AA3460" s="1022"/>
      <c r="AB3460" s="1022"/>
    </row>
    <row r="3461" spans="25:28" x14ac:dyDescent="0.2">
      <c r="Y3461" s="1022"/>
      <c r="AA3461" s="1022"/>
      <c r="AB3461" s="1022"/>
    </row>
    <row r="3462" spans="25:28" x14ac:dyDescent="0.2">
      <c r="Y3462" s="1022"/>
      <c r="AA3462" s="1022"/>
      <c r="AB3462" s="1022"/>
    </row>
    <row r="3463" spans="25:28" x14ac:dyDescent="0.2">
      <c r="Y3463" s="1022"/>
      <c r="AA3463" s="1022"/>
      <c r="AB3463" s="1022"/>
    </row>
    <row r="3464" spans="25:28" x14ac:dyDescent="0.2">
      <c r="Y3464" s="1022"/>
      <c r="AA3464" s="1022"/>
      <c r="AB3464" s="1022"/>
    </row>
    <row r="3465" spans="25:28" x14ac:dyDescent="0.2">
      <c r="Y3465" s="1022"/>
      <c r="AA3465" s="1022"/>
      <c r="AB3465" s="1022"/>
    </row>
    <row r="3466" spans="25:28" x14ac:dyDescent="0.2">
      <c r="Y3466" s="1022"/>
      <c r="AA3466" s="1022"/>
      <c r="AB3466" s="1022"/>
    </row>
    <row r="3467" spans="25:28" x14ac:dyDescent="0.2">
      <c r="Y3467" s="1022"/>
      <c r="AA3467" s="1022"/>
      <c r="AB3467" s="1022"/>
    </row>
    <row r="3468" spans="25:28" x14ac:dyDescent="0.2">
      <c r="Y3468" s="1022"/>
      <c r="AA3468" s="1022"/>
      <c r="AB3468" s="1022"/>
    </row>
    <row r="3469" spans="25:28" x14ac:dyDescent="0.2">
      <c r="Y3469" s="1022"/>
      <c r="AA3469" s="1022"/>
      <c r="AB3469" s="1022"/>
    </row>
    <row r="3470" spans="25:28" x14ac:dyDescent="0.2">
      <c r="Y3470" s="1022"/>
      <c r="AA3470" s="1022"/>
      <c r="AB3470" s="1022"/>
    </row>
    <row r="3471" spans="25:28" x14ac:dyDescent="0.2">
      <c r="Y3471" s="1022"/>
      <c r="AA3471" s="1022"/>
      <c r="AB3471" s="1022"/>
    </row>
    <row r="3472" spans="25:28" x14ac:dyDescent="0.2">
      <c r="Y3472" s="1022"/>
      <c r="AA3472" s="1022"/>
      <c r="AB3472" s="1022"/>
    </row>
    <row r="3473" spans="25:28" x14ac:dyDescent="0.2">
      <c r="Y3473" s="1022"/>
      <c r="AA3473" s="1022"/>
      <c r="AB3473" s="1022"/>
    </row>
    <row r="3474" spans="25:28" x14ac:dyDescent="0.2">
      <c r="Y3474" s="1022"/>
      <c r="AA3474" s="1022"/>
      <c r="AB3474" s="1022"/>
    </row>
    <row r="3475" spans="25:28" x14ac:dyDescent="0.2">
      <c r="Y3475" s="1022"/>
      <c r="AA3475" s="1022"/>
      <c r="AB3475" s="1022"/>
    </row>
    <row r="3476" spans="25:28" x14ac:dyDescent="0.2">
      <c r="Y3476" s="1022"/>
      <c r="AA3476" s="1022"/>
      <c r="AB3476" s="1022"/>
    </row>
    <row r="3477" spans="25:28" x14ac:dyDescent="0.2">
      <c r="Y3477" s="1022"/>
      <c r="AA3477" s="1022"/>
      <c r="AB3477" s="1022"/>
    </row>
    <row r="3478" spans="25:28" x14ac:dyDescent="0.2">
      <c r="Y3478" s="1022"/>
      <c r="AA3478" s="1022"/>
      <c r="AB3478" s="1022"/>
    </row>
    <row r="3479" spans="25:28" x14ac:dyDescent="0.2">
      <c r="Y3479" s="1022"/>
      <c r="AA3479" s="1022"/>
      <c r="AB3479" s="1022"/>
    </row>
    <row r="3480" spans="25:28" x14ac:dyDescent="0.2">
      <c r="Y3480" s="1022"/>
      <c r="AA3480" s="1022"/>
      <c r="AB3480" s="1022"/>
    </row>
    <row r="3481" spans="25:28" x14ac:dyDescent="0.2">
      <c r="Y3481" s="1022"/>
      <c r="AA3481" s="1022"/>
      <c r="AB3481" s="1022"/>
    </row>
    <row r="3482" spans="25:28" x14ac:dyDescent="0.2">
      <c r="Y3482" s="1022"/>
      <c r="AA3482" s="1022"/>
      <c r="AB3482" s="1022"/>
    </row>
    <row r="3483" spans="25:28" x14ac:dyDescent="0.2">
      <c r="Y3483" s="1022"/>
      <c r="AA3483" s="1022"/>
      <c r="AB3483" s="1022"/>
    </row>
    <row r="3484" spans="25:28" x14ac:dyDescent="0.2">
      <c r="Y3484" s="1022"/>
      <c r="AA3484" s="1022"/>
      <c r="AB3484" s="1022"/>
    </row>
    <row r="3485" spans="25:28" x14ac:dyDescent="0.2">
      <c r="Y3485" s="1022"/>
      <c r="AA3485" s="1022"/>
      <c r="AB3485" s="1022"/>
    </row>
    <row r="3486" spans="25:28" x14ac:dyDescent="0.2">
      <c r="Y3486" s="1022"/>
      <c r="AA3486" s="1022"/>
      <c r="AB3486" s="1022"/>
    </row>
    <row r="3487" spans="25:28" x14ac:dyDescent="0.2">
      <c r="Y3487" s="1022"/>
      <c r="AA3487" s="1022"/>
      <c r="AB3487" s="1022"/>
    </row>
    <row r="3488" spans="25:28" x14ac:dyDescent="0.2">
      <c r="Y3488" s="1022"/>
      <c r="AA3488" s="1022"/>
      <c r="AB3488" s="1022"/>
    </row>
    <row r="3489" spans="25:28" x14ac:dyDescent="0.2">
      <c r="Y3489" s="1022"/>
      <c r="AA3489" s="1022"/>
      <c r="AB3489" s="1022"/>
    </row>
    <row r="3490" spans="25:28" x14ac:dyDescent="0.2">
      <c r="Y3490" s="1022"/>
      <c r="AA3490" s="1022"/>
      <c r="AB3490" s="1022"/>
    </row>
    <row r="3491" spans="25:28" x14ac:dyDescent="0.2">
      <c r="Y3491" s="1022"/>
      <c r="AA3491" s="1022"/>
      <c r="AB3491" s="1022"/>
    </row>
    <row r="3492" spans="25:28" x14ac:dyDescent="0.2">
      <c r="Y3492" s="1022"/>
      <c r="AA3492" s="1022"/>
      <c r="AB3492" s="1022"/>
    </row>
    <row r="3493" spans="25:28" x14ac:dyDescent="0.2">
      <c r="Y3493" s="1022"/>
      <c r="AA3493" s="1022"/>
      <c r="AB3493" s="1022"/>
    </row>
    <row r="3494" spans="25:28" x14ac:dyDescent="0.2">
      <c r="Y3494" s="1022"/>
      <c r="AA3494" s="1022"/>
      <c r="AB3494" s="1022"/>
    </row>
    <row r="3495" spans="25:28" x14ac:dyDescent="0.2">
      <c r="Y3495" s="1022"/>
      <c r="AA3495" s="1022"/>
      <c r="AB3495" s="1022"/>
    </row>
    <row r="3496" spans="25:28" x14ac:dyDescent="0.2">
      <c r="Y3496" s="1022"/>
      <c r="AA3496" s="1022"/>
      <c r="AB3496" s="1022"/>
    </row>
    <row r="3497" spans="25:28" x14ac:dyDescent="0.2">
      <c r="Y3497" s="1022"/>
      <c r="AA3497" s="1022"/>
      <c r="AB3497" s="1022"/>
    </row>
    <row r="3498" spans="25:28" x14ac:dyDescent="0.2">
      <c r="Y3498" s="1022"/>
      <c r="AA3498" s="1022"/>
      <c r="AB3498" s="1022"/>
    </row>
    <row r="3499" spans="25:28" x14ac:dyDescent="0.2">
      <c r="Y3499" s="1022"/>
      <c r="AA3499" s="1022"/>
      <c r="AB3499" s="1022"/>
    </row>
    <row r="3500" spans="25:28" x14ac:dyDescent="0.2">
      <c r="Y3500" s="1022"/>
      <c r="AA3500" s="1022"/>
      <c r="AB3500" s="1022"/>
    </row>
    <row r="3501" spans="25:28" x14ac:dyDescent="0.2">
      <c r="Y3501" s="1022"/>
      <c r="AA3501" s="1022"/>
      <c r="AB3501" s="1022"/>
    </row>
    <row r="3502" spans="25:28" x14ac:dyDescent="0.2">
      <c r="Y3502" s="1022"/>
      <c r="AA3502" s="1022"/>
      <c r="AB3502" s="1022"/>
    </row>
    <row r="3503" spans="25:28" x14ac:dyDescent="0.2">
      <c r="Y3503" s="1022"/>
      <c r="AA3503" s="1022"/>
      <c r="AB3503" s="1022"/>
    </row>
    <row r="3504" spans="25:28" x14ac:dyDescent="0.2">
      <c r="Y3504" s="1022"/>
      <c r="AA3504" s="1022"/>
      <c r="AB3504" s="1022"/>
    </row>
    <row r="3505" spans="25:28" x14ac:dyDescent="0.2">
      <c r="Y3505" s="1022"/>
      <c r="AA3505" s="1022"/>
      <c r="AB3505" s="1022"/>
    </row>
    <row r="3506" spans="25:28" x14ac:dyDescent="0.2">
      <c r="Y3506" s="1022"/>
      <c r="AA3506" s="1022"/>
      <c r="AB3506" s="1022"/>
    </row>
    <row r="3507" spans="25:28" x14ac:dyDescent="0.2">
      <c r="Y3507" s="1022"/>
      <c r="AA3507" s="1022"/>
      <c r="AB3507" s="1022"/>
    </row>
    <row r="3508" spans="25:28" x14ac:dyDescent="0.2">
      <c r="Y3508" s="1022"/>
      <c r="AA3508" s="1022"/>
      <c r="AB3508" s="1022"/>
    </row>
    <row r="3509" spans="25:28" x14ac:dyDescent="0.2">
      <c r="Y3509" s="1022"/>
      <c r="AA3509" s="1022"/>
      <c r="AB3509" s="1022"/>
    </row>
    <row r="3510" spans="25:28" x14ac:dyDescent="0.2">
      <c r="Y3510" s="1022"/>
      <c r="AA3510" s="1022"/>
      <c r="AB3510" s="1022"/>
    </row>
    <row r="3511" spans="25:28" x14ac:dyDescent="0.2">
      <c r="Y3511" s="1022"/>
      <c r="AA3511" s="1022"/>
      <c r="AB3511" s="1022"/>
    </row>
    <row r="3512" spans="25:28" x14ac:dyDescent="0.2">
      <c r="Y3512" s="1022"/>
      <c r="AA3512" s="1022"/>
      <c r="AB3512" s="1022"/>
    </row>
    <row r="3513" spans="25:28" x14ac:dyDescent="0.2">
      <c r="Y3513" s="1022"/>
      <c r="AA3513" s="1022"/>
      <c r="AB3513" s="1022"/>
    </row>
    <row r="3514" spans="25:28" x14ac:dyDescent="0.2">
      <c r="Y3514" s="1022"/>
      <c r="AA3514" s="1022"/>
      <c r="AB3514" s="1022"/>
    </row>
    <row r="3515" spans="25:28" x14ac:dyDescent="0.2">
      <c r="Y3515" s="1022"/>
      <c r="AA3515" s="1022"/>
      <c r="AB3515" s="1022"/>
    </row>
    <row r="3516" spans="25:28" x14ac:dyDescent="0.2">
      <c r="Y3516" s="1022"/>
      <c r="AA3516" s="1022"/>
      <c r="AB3516" s="1022"/>
    </row>
    <row r="3517" spans="25:28" x14ac:dyDescent="0.2">
      <c r="Y3517" s="1022"/>
      <c r="AA3517" s="1022"/>
      <c r="AB3517" s="1022"/>
    </row>
    <row r="3518" spans="25:28" x14ac:dyDescent="0.2">
      <c r="Y3518" s="1022"/>
      <c r="AA3518" s="1022"/>
      <c r="AB3518" s="1022"/>
    </row>
    <row r="3519" spans="25:28" x14ac:dyDescent="0.2">
      <c r="Y3519" s="1022"/>
      <c r="AA3519" s="1022"/>
      <c r="AB3519" s="1022"/>
    </row>
    <row r="3520" spans="25:28" x14ac:dyDescent="0.2">
      <c r="Y3520" s="1022"/>
      <c r="AA3520" s="1022"/>
      <c r="AB3520" s="1022"/>
    </row>
    <row r="3521" spans="25:28" x14ac:dyDescent="0.2">
      <c r="Y3521" s="1022"/>
      <c r="AA3521" s="1022"/>
      <c r="AB3521" s="1022"/>
    </row>
    <row r="3522" spans="25:28" x14ac:dyDescent="0.2">
      <c r="Y3522" s="1022"/>
      <c r="AA3522" s="1022"/>
      <c r="AB3522" s="1022"/>
    </row>
    <row r="3523" spans="25:28" x14ac:dyDescent="0.2">
      <c r="Y3523" s="1022"/>
      <c r="AA3523" s="1022"/>
      <c r="AB3523" s="1022"/>
    </row>
    <row r="3524" spans="25:28" x14ac:dyDescent="0.2">
      <c r="Y3524" s="1022"/>
      <c r="AA3524" s="1022"/>
      <c r="AB3524" s="1022"/>
    </row>
    <row r="3525" spans="25:28" x14ac:dyDescent="0.2">
      <c r="Y3525" s="1022"/>
      <c r="AA3525" s="1022"/>
      <c r="AB3525" s="1022"/>
    </row>
    <row r="3526" spans="25:28" x14ac:dyDescent="0.2">
      <c r="Y3526" s="1022"/>
      <c r="AA3526" s="1022"/>
      <c r="AB3526" s="1022"/>
    </row>
    <row r="3527" spans="25:28" x14ac:dyDescent="0.2">
      <c r="Y3527" s="1022"/>
      <c r="AA3527" s="1022"/>
      <c r="AB3527" s="1022"/>
    </row>
    <row r="3528" spans="25:28" x14ac:dyDescent="0.2">
      <c r="Y3528" s="1022"/>
      <c r="AA3528" s="1022"/>
      <c r="AB3528" s="1022"/>
    </row>
    <row r="3529" spans="25:28" x14ac:dyDescent="0.2">
      <c r="Y3529" s="1022"/>
      <c r="AA3529" s="1022"/>
      <c r="AB3529" s="1022"/>
    </row>
    <row r="3530" spans="25:28" x14ac:dyDescent="0.2">
      <c r="Y3530" s="1022"/>
      <c r="AA3530" s="1022"/>
      <c r="AB3530" s="1022"/>
    </row>
    <row r="3531" spans="25:28" x14ac:dyDescent="0.2">
      <c r="Y3531" s="1022"/>
      <c r="AA3531" s="1022"/>
      <c r="AB3531" s="1022"/>
    </row>
    <row r="3532" spans="25:28" x14ac:dyDescent="0.2">
      <c r="Y3532" s="1022"/>
      <c r="AA3532" s="1022"/>
      <c r="AB3532" s="1022"/>
    </row>
    <row r="3533" spans="25:28" x14ac:dyDescent="0.2">
      <c r="Y3533" s="1022"/>
      <c r="AA3533" s="1022"/>
      <c r="AB3533" s="1022"/>
    </row>
    <row r="3534" spans="25:28" x14ac:dyDescent="0.2">
      <c r="Y3534" s="1022"/>
      <c r="AA3534" s="1022"/>
      <c r="AB3534" s="1022"/>
    </row>
    <row r="3535" spans="25:28" x14ac:dyDescent="0.2">
      <c r="Y3535" s="1022"/>
      <c r="AA3535" s="1022"/>
      <c r="AB3535" s="1022"/>
    </row>
    <row r="3536" spans="25:28" x14ac:dyDescent="0.2">
      <c r="Y3536" s="1022"/>
      <c r="AA3536" s="1022"/>
      <c r="AB3536" s="1022"/>
    </row>
  </sheetData>
  <dataValidations count="1">
    <dataValidation type="list" allowBlank="1" showInputMessage="1" showErrorMessage="1" sqref="N4 N8:N16">
      <formula1>"true,false"</formula1>
    </dataValidation>
  </dataValidation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7"/>
  <sheetViews>
    <sheetView showGridLines="0" topLeftCell="N1" workbookViewId="0">
      <selection activeCell="X25" sqref="X25"/>
    </sheetView>
  </sheetViews>
  <sheetFormatPr defaultRowHeight="11.25" outlineLevelCol="1" x14ac:dyDescent="0.2"/>
  <cols>
    <col min="1" max="1" width="2.7109375" style="1062" hidden="1" customWidth="1" outlineLevel="1"/>
    <col min="2" max="2" width="6.140625" style="1062" hidden="1" customWidth="1" outlineLevel="1"/>
    <col min="3" max="3" width="6" style="1062" hidden="1" customWidth="1" outlineLevel="1"/>
    <col min="4" max="4" width="3" style="1062" hidden="1" customWidth="1" outlineLevel="1"/>
    <col min="5" max="5" width="2" style="1064" hidden="1" customWidth="1" outlineLevel="1"/>
    <col min="6" max="6" width="4" style="1064" hidden="1" customWidth="1" outlineLevel="1"/>
    <col min="7" max="7" width="7" style="1062" hidden="1" customWidth="1" outlineLevel="1"/>
    <col min="8" max="8" width="19.28515625" style="1062" hidden="1" customWidth="1" outlineLevel="1"/>
    <col min="9" max="9" width="19.42578125" style="1062" hidden="1" customWidth="1" outlineLevel="1"/>
    <col min="10" max="10" width="8" style="1062" hidden="1" customWidth="1" outlineLevel="1"/>
    <col min="11" max="11" width="26.7109375" style="1062" hidden="1" customWidth="1" outlineLevel="1"/>
    <col min="12" max="12" width="15.28515625" style="1063" hidden="1" customWidth="1" outlineLevel="1"/>
    <col min="13" max="13" width="18.7109375" style="1062" hidden="1" customWidth="1" outlineLevel="1"/>
    <col min="14" max="14" width="3" style="1062" customWidth="1" collapsed="1"/>
    <col min="15" max="15" width="3" style="1062" customWidth="1"/>
    <col min="16" max="16" width="26.7109375" style="1062" bestFit="1" customWidth="1"/>
    <col min="17" max="21" width="17.28515625" style="1062" bestFit="1" customWidth="1"/>
    <col min="22" max="22" width="17.28515625" style="1062" hidden="1" customWidth="1" outlineLevel="1"/>
    <col min="23" max="23" width="12.140625" style="1062" hidden="1" customWidth="1" outlineLevel="1"/>
    <col min="24" max="24" width="9" style="1062" bestFit="1" customWidth="1" collapsed="1"/>
    <col min="25" max="25" width="8" style="1062" customWidth="1"/>
    <col min="26" max="26" width="8" style="1062" bestFit="1" customWidth="1"/>
    <col min="27" max="27" width="6" style="1062" bestFit="1" customWidth="1"/>
    <col min="28" max="16384" width="9.140625" style="1062"/>
  </cols>
  <sheetData>
    <row r="1" spans="1:21" ht="11.25" customHeight="1" x14ac:dyDescent="0.2">
      <c r="E1" s="1062"/>
      <c r="F1" s="1062"/>
      <c r="K1" s="1062" t="s">
        <v>92</v>
      </c>
      <c r="L1" s="1062" t="str">
        <f>_xll.qlLibor(,Currency,K1,,,Trigger)</f>
        <v>obj_003f7#0041</v>
      </c>
      <c r="M1" s="1062" t="str">
        <f>_xll.ohRangeRetrieveError(L1)</f>
        <v/>
      </c>
    </row>
    <row r="2" spans="1:21" ht="24" customHeight="1" x14ac:dyDescent="0.2">
      <c r="A2" s="1115"/>
      <c r="B2" s="1129" t="s">
        <v>348</v>
      </c>
      <c r="C2" s="1129" t="s">
        <v>130</v>
      </c>
      <c r="D2" s="1129"/>
      <c r="E2" s="1132"/>
      <c r="F2" s="1132"/>
      <c r="G2" s="1129" t="s">
        <v>392</v>
      </c>
      <c r="H2" s="1129" t="s">
        <v>391</v>
      </c>
      <c r="I2" s="1129" t="s">
        <v>390</v>
      </c>
      <c r="J2" s="1129" t="s">
        <v>129</v>
      </c>
      <c r="K2" s="1129" t="s">
        <v>197</v>
      </c>
      <c r="L2" s="1129" t="s">
        <v>437</v>
      </c>
      <c r="M2" s="1131" t="s">
        <v>436</v>
      </c>
      <c r="N2" s="1130"/>
      <c r="O2" s="1130"/>
      <c r="P2" s="1092" t="s">
        <v>435</v>
      </c>
      <c r="Q2" s="1092" t="s">
        <v>332</v>
      </c>
      <c r="R2" s="1092" t="s">
        <v>129</v>
      </c>
      <c r="S2" s="1092" t="s">
        <v>363</v>
      </c>
      <c r="T2" s="1129" t="s">
        <v>356</v>
      </c>
      <c r="U2" s="1129" t="s">
        <v>355</v>
      </c>
    </row>
    <row r="3" spans="1:21" ht="11.25" customHeight="1" x14ac:dyDescent="0.2">
      <c r="A3" s="1116"/>
      <c r="B3" s="1112"/>
      <c r="C3" s="1112" t="s">
        <v>389</v>
      </c>
      <c r="D3" s="1128"/>
      <c r="E3" s="1127"/>
      <c r="F3" s="1127"/>
      <c r="G3" s="684"/>
      <c r="H3" s="684"/>
      <c r="I3" s="684"/>
      <c r="J3" s="1126"/>
      <c r="K3" s="1090" t="str">
        <f>PROPER((Currency))&amp;IborType&amp;K1&amp;"LastFixing"&amp;QuoteSuffix</f>
        <v>GbpLibor1MLastFixing_Quote</v>
      </c>
      <c r="L3" s="1125" t="str">
        <f>_xll.qlDepositRateHelper(,K3,L1,,Trigger)</f>
        <v>obj_00436#0041</v>
      </c>
      <c r="M3" s="1117" t="str">
        <f>_xll.ohRangeRetrieveError(L3)</f>
        <v/>
      </c>
      <c r="N3" s="1096"/>
      <c r="O3" s="1096"/>
      <c r="P3" s="1106" t="str">
        <f>_xll.qlRateHelperQuoteName(L3,Trigger)</f>
        <v>GbpLibor1MLastFixing_Quote</v>
      </c>
      <c r="Q3" s="1087" t="e">
        <f>_xll.qlQuoteValue(K3,AllTriggers)</f>
        <v>#NUM!</v>
      </c>
      <c r="R3" s="1086" t="str">
        <f>IF(ISBLANK(J3),"--",_xll.qlSwapRateHelperSpread(L3,AllTriggers))</f>
        <v>--</v>
      </c>
      <c r="S3" s="1106" t="b">
        <v>1</v>
      </c>
      <c r="T3" s="1085">
        <f>_xll.qlRateHelperEarliestDate(L3,Trigger)</f>
        <v>42180</v>
      </c>
      <c r="U3" s="1085">
        <f>_xll.qlRateHelperLatestDate(L3,Trigger)</f>
        <v>42212</v>
      </c>
    </row>
    <row r="4" spans="1:21" ht="11.25" customHeight="1" x14ac:dyDescent="0.2">
      <c r="A4" s="1116"/>
      <c r="B4" s="1122">
        <v>0</v>
      </c>
      <c r="C4" s="1122" t="s">
        <v>389</v>
      </c>
      <c r="D4" s="1124" t="s">
        <v>91</v>
      </c>
      <c r="E4" s="1123">
        <v>2</v>
      </c>
      <c r="F4" s="1123" t="s">
        <v>145</v>
      </c>
      <c r="G4" s="1122" t="s">
        <v>434</v>
      </c>
      <c r="H4" s="1121" t="s">
        <v>388</v>
      </c>
      <c r="I4" s="1121" t="s">
        <v>381</v>
      </c>
      <c r="J4" s="1120">
        <v>0</v>
      </c>
      <c r="K4" s="1119" t="str">
        <f t="shared" ref="K4:K9" si="0">Currency&amp;$E4&amp;$F4&amp;"_Quote"</f>
        <v>GBP2X1S_Quote</v>
      </c>
      <c r="L4" s="1118" t="str">
        <f>_xll.qlSwapRateHelper2(,$K4,B4,D4,Calendar,$G4,$H4,$I4,$L$1,$J4,C4,Discounting,Permanent,Trigger,ObjectOverwrite)</f>
        <v>obj_003fb#0041</v>
      </c>
      <c r="M4" s="1117" t="str">
        <f>_xll.ohRangeRetrieveError(L4)</f>
        <v/>
      </c>
      <c r="N4" s="1096"/>
      <c r="O4" s="1096"/>
      <c r="P4" s="1106" t="str">
        <f>_xll.qlRateHelperQuoteName(L4,Trigger)</f>
        <v>GBP2X1S_Quote</v>
      </c>
      <c r="Q4" s="1087" t="e">
        <f>_xll.qlQuoteValue(K4,AllTriggers)</f>
        <v>#NUM!</v>
      </c>
      <c r="R4" s="1107" t="e">
        <f>IF(ISBLANK(J4),"--",_xll.qlSwapRateHelperSpread(L4,AllTriggers))</f>
        <v>#NUM!</v>
      </c>
      <c r="S4" s="1106" t="b">
        <v>1</v>
      </c>
      <c r="T4" s="1085">
        <f>_xll.qlRateHelperEarliestDate(L4,Trigger)</f>
        <v>42180</v>
      </c>
      <c r="U4" s="1085">
        <f>_xll.qlRateHelperLatestDate(L4,Trigger)</f>
        <v>42241</v>
      </c>
    </row>
    <row r="5" spans="1:21" ht="11.25" customHeight="1" x14ac:dyDescent="0.2">
      <c r="A5" s="1116"/>
      <c r="B5" s="1112">
        <v>0</v>
      </c>
      <c r="C5" s="1112" t="s">
        <v>389</v>
      </c>
      <c r="D5" s="1114" t="s">
        <v>90</v>
      </c>
      <c r="E5" s="1113">
        <v>3</v>
      </c>
      <c r="F5" s="1113" t="s">
        <v>145</v>
      </c>
      <c r="G5" s="1112" t="s">
        <v>434</v>
      </c>
      <c r="H5" s="1111" t="s">
        <v>388</v>
      </c>
      <c r="I5" s="1111" t="s">
        <v>381</v>
      </c>
      <c r="J5" s="1110">
        <v>0</v>
      </c>
      <c r="K5" s="1109" t="str">
        <f t="shared" si="0"/>
        <v>GBP3X1S_Quote</v>
      </c>
      <c r="L5" s="1108" t="str">
        <f>_xll.qlSwapRateHelper2(,$K5,B5,D5,Calendar,$G5,$H5,$I5,$L$1,$J5,C5,Discounting,Permanent,Trigger,ObjectOverwrite)</f>
        <v>obj_003f9#0041</v>
      </c>
      <c r="M5" s="1106" t="str">
        <f>_xll.ohRangeRetrieveError(L5)</f>
        <v/>
      </c>
      <c r="N5" s="1096"/>
      <c r="O5" s="1096"/>
      <c r="P5" s="1106" t="str">
        <f>_xll.qlRateHelperQuoteName(L5,Trigger)</f>
        <v>GBP3X1S_Quote</v>
      </c>
      <c r="Q5" s="1087" t="e">
        <f>_xll.qlQuoteValue(K5,AllTriggers)</f>
        <v>#NUM!</v>
      </c>
      <c r="R5" s="1107" t="e">
        <f>IF(ISBLANK(J5),"--",_xll.qlSwapRateHelperSpread(L5,AllTriggers))</f>
        <v>#NUM!</v>
      </c>
      <c r="S5" s="1106" t="b">
        <v>1</v>
      </c>
      <c r="T5" s="1085">
        <f>_xll.qlRateHelperEarliestDate(L5,Trigger)</f>
        <v>42180</v>
      </c>
      <c r="U5" s="1085">
        <f>_xll.qlRateHelperLatestDate(L5,Trigger)</f>
        <v>42272</v>
      </c>
    </row>
    <row r="6" spans="1:21" ht="11.25" customHeight="1" x14ac:dyDescent="0.2">
      <c r="A6" s="1115"/>
      <c r="B6" s="1112">
        <v>0</v>
      </c>
      <c r="C6" s="1112" t="s">
        <v>389</v>
      </c>
      <c r="D6" s="1114" t="s">
        <v>89</v>
      </c>
      <c r="E6" s="1113">
        <v>4</v>
      </c>
      <c r="F6" s="1113" t="s">
        <v>145</v>
      </c>
      <c r="G6" s="1112" t="s">
        <v>434</v>
      </c>
      <c r="H6" s="1111" t="s">
        <v>388</v>
      </c>
      <c r="I6" s="1111" t="s">
        <v>381</v>
      </c>
      <c r="J6" s="1110">
        <v>0</v>
      </c>
      <c r="K6" s="1109" t="str">
        <f t="shared" si="0"/>
        <v>GBP4X1S_Quote</v>
      </c>
      <c r="L6" s="1108" t="str">
        <f>_xll.qlSwapRateHelper2(,$K6,B6,D6,Calendar,$G6,$H6,$I6,$L$1,$J6,C6,Discounting,Permanent,Trigger,ObjectOverwrite)</f>
        <v>obj_003fd#0041</v>
      </c>
      <c r="M6" s="1106" t="str">
        <f>_xll.ohRangeRetrieveError(L6)</f>
        <v/>
      </c>
      <c r="N6" s="1096"/>
      <c r="O6" s="1096"/>
      <c r="P6" s="1106" t="str">
        <f>_xll.qlRateHelperQuoteName(L6,Trigger)</f>
        <v>GBP4X1S_Quote</v>
      </c>
      <c r="Q6" s="1087" t="e">
        <f>_xll.qlQuoteValue(K6,AllTriggers)</f>
        <v>#NUM!</v>
      </c>
      <c r="R6" s="1107" t="e">
        <f>IF(ISBLANK(J6),"--",_xll.qlSwapRateHelperSpread(L6,AllTriggers))</f>
        <v>#NUM!</v>
      </c>
      <c r="S6" s="1106" t="b">
        <v>1</v>
      </c>
      <c r="T6" s="1085">
        <f>_xll.qlRateHelperEarliestDate(L6,Trigger)</f>
        <v>42180</v>
      </c>
      <c r="U6" s="1085">
        <f>_xll.qlRateHelperLatestDate(L6,Trigger)</f>
        <v>42303</v>
      </c>
    </row>
    <row r="7" spans="1:21" ht="11.25" customHeight="1" x14ac:dyDescent="0.2">
      <c r="A7" s="1115"/>
      <c r="B7" s="1112">
        <v>0</v>
      </c>
      <c r="C7" s="1112" t="s">
        <v>389</v>
      </c>
      <c r="D7" s="1114" t="s">
        <v>88</v>
      </c>
      <c r="E7" s="1113">
        <v>5</v>
      </c>
      <c r="F7" s="1113" t="s">
        <v>145</v>
      </c>
      <c r="G7" s="1112" t="s">
        <v>434</v>
      </c>
      <c r="H7" s="1111" t="s">
        <v>388</v>
      </c>
      <c r="I7" s="1111" t="s">
        <v>381</v>
      </c>
      <c r="J7" s="1110">
        <v>0</v>
      </c>
      <c r="K7" s="1109" t="str">
        <f t="shared" si="0"/>
        <v>GBP5X1S_Quote</v>
      </c>
      <c r="L7" s="1108" t="str">
        <f>_xll.qlSwapRateHelper2(,$K7,B7,D7,Calendar,$G7,$H7,$I7,$L$1,$J7,C7,Discounting,Permanent,Trigger,ObjectOverwrite)</f>
        <v>obj_003fa#0041</v>
      </c>
      <c r="M7" s="1106" t="str">
        <f>_xll.ohRangeRetrieveError(L7)</f>
        <v/>
      </c>
      <c r="N7" s="1096"/>
      <c r="O7" s="1096"/>
      <c r="P7" s="1106" t="str">
        <f>_xll.qlRateHelperQuoteName(L7,Trigger)</f>
        <v>GBP5X1S_Quote</v>
      </c>
      <c r="Q7" s="1087" t="e">
        <f>_xll.qlQuoteValue(K7,AllTriggers)</f>
        <v>#NUM!</v>
      </c>
      <c r="R7" s="1107" t="e">
        <f>IF(ISBLANK(J7),"--",_xll.qlSwapRateHelperSpread(L7,AllTriggers))</f>
        <v>#NUM!</v>
      </c>
      <c r="S7" s="1106" t="b">
        <v>1</v>
      </c>
      <c r="T7" s="1085">
        <f>_xll.qlRateHelperEarliestDate(L7,Trigger)</f>
        <v>42180</v>
      </c>
      <c r="U7" s="1085">
        <f>_xll.qlRateHelperLatestDate(L7,Trigger)</f>
        <v>42333</v>
      </c>
    </row>
    <row r="8" spans="1:21" ht="11.25" customHeight="1" x14ac:dyDescent="0.2">
      <c r="A8" s="1115"/>
      <c r="B8" s="1112">
        <v>0</v>
      </c>
      <c r="C8" s="1112" t="s">
        <v>389</v>
      </c>
      <c r="D8" s="1114" t="s">
        <v>87</v>
      </c>
      <c r="E8" s="1113">
        <v>6</v>
      </c>
      <c r="F8" s="1113" t="s">
        <v>145</v>
      </c>
      <c r="G8" s="1112" t="s">
        <v>434</v>
      </c>
      <c r="H8" s="1111" t="s">
        <v>388</v>
      </c>
      <c r="I8" s="1111" t="s">
        <v>381</v>
      </c>
      <c r="J8" s="1110">
        <v>0</v>
      </c>
      <c r="K8" s="1109" t="str">
        <f t="shared" si="0"/>
        <v>GBP6X1S_Quote</v>
      </c>
      <c r="L8" s="1108" t="str">
        <f>_xll.qlSwapRateHelper2(,$K8,B8,D8,Calendar,$G8,$H8,$I8,$L$1,$J8,C8,Discounting,Permanent,Trigger,ObjectOverwrite)</f>
        <v>obj_003fc#0041</v>
      </c>
      <c r="M8" s="1106" t="str">
        <f>_xll.ohRangeRetrieveError(L8)</f>
        <v/>
      </c>
      <c r="N8" s="1096"/>
      <c r="O8" s="1096"/>
      <c r="P8" s="1106" t="str">
        <f>_xll.qlRateHelperQuoteName(L8,Trigger)</f>
        <v>GBP6X1S_Quote</v>
      </c>
      <c r="Q8" s="1087" t="e">
        <f>_xll.qlQuoteValue(K8,AllTriggers)</f>
        <v>#NUM!</v>
      </c>
      <c r="R8" s="1107" t="e">
        <f>IF(ISBLANK(J8),"--",_xll.qlSwapRateHelperSpread(L8,AllTriggers))</f>
        <v>#NUM!</v>
      </c>
      <c r="S8" s="1106" t="b">
        <v>0</v>
      </c>
      <c r="T8" s="1085">
        <f>_xll.qlRateHelperEarliestDate(L8,Trigger)</f>
        <v>42180</v>
      </c>
      <c r="U8" s="1085">
        <f>_xll.qlRateHelperLatestDate(L8,Trigger)</f>
        <v>42367</v>
      </c>
    </row>
    <row r="9" spans="1:21" ht="11.25" customHeight="1" x14ac:dyDescent="0.2">
      <c r="B9" s="1103">
        <v>0</v>
      </c>
      <c r="C9" s="1103" t="s">
        <v>389</v>
      </c>
      <c r="D9" s="1105" t="s">
        <v>86</v>
      </c>
      <c r="E9" s="1104">
        <v>7</v>
      </c>
      <c r="F9" s="1104" t="s">
        <v>145</v>
      </c>
      <c r="G9" s="1103" t="s">
        <v>434</v>
      </c>
      <c r="H9" s="1102" t="s">
        <v>388</v>
      </c>
      <c r="I9" s="1102" t="s">
        <v>381</v>
      </c>
      <c r="J9" s="1101">
        <v>0</v>
      </c>
      <c r="K9" s="1100" t="str">
        <f t="shared" si="0"/>
        <v>GBP7X1S_Quote</v>
      </c>
      <c r="L9" s="1099" t="str">
        <f>_xll.qlSwapRateHelper2(,$K9,B9,D9,Calendar,$G9,$H9,$I9,$L$1,$J9,C9,Discounting,Permanent,Trigger,ObjectOverwrite)</f>
        <v>obj_003f8#0041</v>
      </c>
      <c r="M9" s="1097" t="str">
        <f>_xll.ohRangeRetrieveError(L9)</f>
        <v/>
      </c>
      <c r="P9" s="1097" t="str">
        <f>_xll.qlRateHelperQuoteName(L9,Trigger)</f>
        <v>GBP7X1S_Quote</v>
      </c>
      <c r="Q9" s="1081" t="e">
        <f>_xll.qlQuoteValue(K9,AllTriggers)</f>
        <v>#NUM!</v>
      </c>
      <c r="R9" s="1098" t="e">
        <f>IF(ISBLANK(J9),"--",_xll.qlSwapRateHelperSpread(L9,AllTriggers))</f>
        <v>#NUM!</v>
      </c>
      <c r="S9" s="1097" t="b">
        <v>0</v>
      </c>
      <c r="T9" s="1079">
        <f>_xll.qlRateHelperEarliestDate(L9,Trigger)</f>
        <v>42180</v>
      </c>
      <c r="U9" s="1079">
        <f>_xll.qlRateHelperLatestDate(L9,Trigger)</f>
        <v>42394</v>
      </c>
    </row>
    <row r="10" spans="1:21" x14ac:dyDescent="0.2">
      <c r="E10" s="1062"/>
      <c r="F10" s="1062"/>
      <c r="L10" s="1062"/>
      <c r="M10" s="1096"/>
    </row>
    <row r="11" spans="1:21" x14ac:dyDescent="0.2">
      <c r="J11" s="1065"/>
      <c r="K11" s="1065"/>
      <c r="P11" s="1095" t="str">
        <f>K1&amp;" "&amp;PROPER(Currency)&amp;IborType&amp;" Curve"</f>
        <v>1M GbpLibor Curve</v>
      </c>
      <c r="Q11" s="1094"/>
      <c r="R11" s="1094"/>
      <c r="S11" s="1094"/>
      <c r="T11" s="1094"/>
      <c r="U11" s="1093" t="s">
        <v>433</v>
      </c>
    </row>
    <row r="12" spans="1:21" ht="11.25" customHeight="1" x14ac:dyDescent="0.2">
      <c r="M12" s="1092" t="s">
        <v>432</v>
      </c>
      <c r="P12" s="1092" t="s">
        <v>424</v>
      </c>
      <c r="Q12" s="1092" t="s">
        <v>357</v>
      </c>
      <c r="R12" s="1092" t="s">
        <v>129</v>
      </c>
      <c r="S12" s="1092" t="s">
        <v>356</v>
      </c>
      <c r="T12" s="1092" t="s">
        <v>355</v>
      </c>
      <c r="U12" s="1091" t="e">
        <f t="array" ref="U12:U21">_xll.qlPiecewiseYieldCurveData('General Settings (4)'!D35,InterestRatesTrigger)</f>
        <v>#NUM!</v>
      </c>
    </row>
    <row r="13" spans="1:21" x14ac:dyDescent="0.2">
      <c r="J13" s="1065"/>
      <c r="K13" s="1065"/>
      <c r="M13" s="1090" t="str">
        <f t="array" ref="M13:M21">_xll.ohFilter(L3:L9,S3:S9)</f>
        <v>obj_00436#0041</v>
      </c>
      <c r="P13" s="1088" t="str">
        <f t="array" ref="P13:P21">_xll.ohFilter(P3:P8,S3:S8)</f>
        <v>GbpLibor1MLastFixing_Quote</v>
      </c>
      <c r="Q13" s="1087" t="e">
        <f t="array" ref="Q13:Q21">_xll.ohFilter(Q3:Q8,S3:S8)</f>
        <v>#NUM!</v>
      </c>
      <c r="R13" s="1086" t="str">
        <f t="array" ref="R13:R21">_xll.ohFilter(R3:R8,S3:S8)</f>
        <v>--</v>
      </c>
      <c r="S13" s="1085">
        <f t="array" ref="S13:S21">_xll.ohFilter(T3:T8,S3:S8)</f>
        <v>42180</v>
      </c>
      <c r="T13" s="1085">
        <f t="array" ref="T13:T21">_xll.ohFilter(U3:U8,S3:S8)</f>
        <v>42212</v>
      </c>
      <c r="U13" s="1084" t="e">
        <v>#NUM!</v>
      </c>
    </row>
    <row r="14" spans="1:21" x14ac:dyDescent="0.2">
      <c r="M14" s="1089" t="str">
        <v>obj_003fb#0041</v>
      </c>
      <c r="P14" s="1088" t="str">
        <v>GBP2X1S_Quote</v>
      </c>
      <c r="Q14" s="1087" t="e">
        <v>#NUM!</v>
      </c>
      <c r="R14" s="1086" t="e">
        <v>#NUM!</v>
      </c>
      <c r="S14" s="1085">
        <v>42180</v>
      </c>
      <c r="T14" s="1085">
        <v>42241</v>
      </c>
      <c r="U14" s="1084" t="e">
        <v>#NUM!</v>
      </c>
    </row>
    <row r="15" spans="1:21" x14ac:dyDescent="0.2">
      <c r="J15" s="1065"/>
      <c r="K15" s="1065"/>
      <c r="M15" s="1089" t="str">
        <v>obj_003f9#0041</v>
      </c>
      <c r="P15" s="1088" t="str">
        <v>GBP3X1S_Quote</v>
      </c>
      <c r="Q15" s="1087" t="e">
        <v>#NUM!</v>
      </c>
      <c r="R15" s="1086" t="e">
        <v>#NUM!</v>
      </c>
      <c r="S15" s="1085">
        <v>42180</v>
      </c>
      <c r="T15" s="1085">
        <v>42272</v>
      </c>
      <c r="U15" s="1084" t="e">
        <v>#NUM!</v>
      </c>
    </row>
    <row r="16" spans="1:21" x14ac:dyDescent="0.2">
      <c r="M16" s="1089" t="str">
        <v>obj_003fd#0041</v>
      </c>
      <c r="P16" s="1088" t="str">
        <v>GBP4X1S_Quote</v>
      </c>
      <c r="Q16" s="1087" t="e">
        <v>#NUM!</v>
      </c>
      <c r="R16" s="1086" t="e">
        <v>#NUM!</v>
      </c>
      <c r="S16" s="1085">
        <v>42180</v>
      </c>
      <c r="T16" s="1085">
        <v>42303</v>
      </c>
      <c r="U16" s="1084" t="e">
        <v>#NUM!</v>
      </c>
    </row>
    <row r="17" spans="10:24" x14ac:dyDescent="0.2">
      <c r="J17" s="1065"/>
      <c r="K17" s="1065"/>
      <c r="M17" s="1089" t="str">
        <v>obj_003fa#0041</v>
      </c>
      <c r="P17" s="1088" t="str">
        <v>GBP5X1S_Quote</v>
      </c>
      <c r="Q17" s="1087" t="e">
        <v>#NUM!</v>
      </c>
      <c r="R17" s="1086" t="e">
        <v>#NUM!</v>
      </c>
      <c r="S17" s="1085">
        <v>42180</v>
      </c>
      <c r="T17" s="1085">
        <v>42333</v>
      </c>
      <c r="U17" s="1084" t="e">
        <v>#NUM!</v>
      </c>
    </row>
    <row r="18" spans="10:24" x14ac:dyDescent="0.2">
      <c r="M18" s="1089" t="e">
        <v>#N/A</v>
      </c>
      <c r="P18" s="1088" t="e">
        <v>#N/A</v>
      </c>
      <c r="Q18" s="1087" t="e">
        <v>#N/A</v>
      </c>
      <c r="R18" s="1086" t="e">
        <v>#N/A</v>
      </c>
      <c r="S18" s="1085" t="e">
        <v>#N/A</v>
      </c>
      <c r="T18" s="1085" t="e">
        <v>#N/A</v>
      </c>
      <c r="U18" s="1084" t="e">
        <v>#NUM!</v>
      </c>
    </row>
    <row r="19" spans="10:24" x14ac:dyDescent="0.2">
      <c r="J19" s="1065"/>
      <c r="K19" s="1065"/>
      <c r="M19" s="1089" t="e">
        <v>#N/A</v>
      </c>
      <c r="P19" s="1088" t="e">
        <v>#N/A</v>
      </c>
      <c r="Q19" s="1087" t="e">
        <v>#N/A</v>
      </c>
      <c r="R19" s="1086" t="e">
        <v>#N/A</v>
      </c>
      <c r="S19" s="1085" t="e">
        <v>#N/A</v>
      </c>
      <c r="T19" s="1085" t="e">
        <v>#N/A</v>
      </c>
      <c r="U19" s="1084" t="e">
        <v>#NUM!</v>
      </c>
    </row>
    <row r="20" spans="10:24" x14ac:dyDescent="0.2">
      <c r="M20" s="1089" t="e">
        <v>#N/A</v>
      </c>
      <c r="P20" s="1088" t="e">
        <v>#N/A</v>
      </c>
      <c r="Q20" s="1087" t="e">
        <v>#N/A</v>
      </c>
      <c r="R20" s="1086" t="e">
        <v>#N/A</v>
      </c>
      <c r="S20" s="1085" t="e">
        <v>#N/A</v>
      </c>
      <c r="T20" s="1085" t="e">
        <v>#N/A</v>
      </c>
      <c r="U20" s="1084" t="e">
        <v>#NUM!</v>
      </c>
    </row>
    <row r="21" spans="10:24" x14ac:dyDescent="0.2">
      <c r="J21" s="1065"/>
      <c r="K21" s="1065"/>
      <c r="M21" s="1083" t="e">
        <v>#N/A</v>
      </c>
      <c r="P21" s="1082" t="e">
        <v>#N/A</v>
      </c>
      <c r="Q21" s="1081" t="e">
        <v>#N/A</v>
      </c>
      <c r="R21" s="1080" t="e">
        <v>#N/A</v>
      </c>
      <c r="S21" s="1079" t="e">
        <v>#N/A</v>
      </c>
      <c r="T21" s="1079" t="e">
        <v>#N/A</v>
      </c>
      <c r="U21" s="1078" t="e">
        <v>#NUM!</v>
      </c>
    </row>
    <row r="22" spans="10:24" x14ac:dyDescent="0.2">
      <c r="M22" s="1077"/>
    </row>
    <row r="23" spans="10:24" x14ac:dyDescent="0.2">
      <c r="J23" s="1065"/>
      <c r="K23" s="1065"/>
    </row>
    <row r="24" spans="10:24" x14ac:dyDescent="0.2">
      <c r="P24" s="1076" t="str">
        <f>"Delta "&amp;K1</f>
        <v>Delta 1M</v>
      </c>
      <c r="Q24" s="1075"/>
      <c r="R24" s="1074"/>
      <c r="S24" s="1074"/>
      <c r="T24" s="1073"/>
      <c r="U24" s="1073"/>
      <c r="V24" s="1073"/>
      <c r="W24" s="1073"/>
      <c r="X24" s="1072"/>
    </row>
    <row r="25" spans="10:24" x14ac:dyDescent="0.2">
      <c r="J25" s="1065"/>
      <c r="K25" s="1065"/>
      <c r="P25" s="1054" t="str">
        <f>K1&amp;" Instruments"</f>
        <v>1M Instruments</v>
      </c>
      <c r="Q25" s="1054" t="s">
        <v>422</v>
      </c>
      <c r="R25" s="1054" t="s">
        <v>421</v>
      </c>
      <c r="S25" s="1054" t="s">
        <v>420</v>
      </c>
      <c r="T25" s="1054" t="str">
        <f>"F "&amp;K1</f>
        <v>F 1M</v>
      </c>
      <c r="U25" s="1054" t="s">
        <v>426</v>
      </c>
      <c r="V25" s="1054" t="s">
        <v>428</v>
      </c>
      <c r="W25" s="1054" t="s">
        <v>427</v>
      </c>
      <c r="X25" s="1054" t="s">
        <v>67</v>
      </c>
    </row>
    <row r="26" spans="10:24" x14ac:dyDescent="0.2">
      <c r="N26" s="1062">
        <v>0</v>
      </c>
      <c r="O26" s="1062">
        <f>N26+SUBSTITUTE($K$1,"M","")</f>
        <v>1</v>
      </c>
      <c r="P26" s="1071" t="str">
        <f>N26&amp;"x"&amp;O26</f>
        <v>0x1</v>
      </c>
      <c r="Q26" s="1070">
        <f>SettlementDate</f>
        <v>42180</v>
      </c>
      <c r="R26" s="1070">
        <f>_xll.qlInterestRateIndexMaturity(iborindex1M,Q26,Trigger)</f>
        <v>42212</v>
      </c>
      <c r="S26" s="1037">
        <f>_xll.qlDayCounterYearFraction(DayCounter,Q26,R26,,,Trigger)</f>
        <v>8.7671232876712329E-2</v>
      </c>
      <c r="T26" s="1034" t="e">
        <f>_xll.qlIndexFixing(iborindex1M,_xll.qlInterestRateIndexFixingDate(iborindex1M,Q26,Trigger),TRUE,AllTriggers)</f>
        <v>#NUM!</v>
      </c>
      <c r="U26" s="1034" t="e">
        <f>(V26/W26-1)/S26</f>
        <v>#NUM!</v>
      </c>
      <c r="V26" s="1036" t="e">
        <f>_xll.qlYieldTSDiscount(Discounting,Q26,,AllTriggers)</f>
        <v>#NUM!</v>
      </c>
      <c r="W26" s="1036" t="e">
        <f>_xll.qlYieldTSDiscount(Discounting,R26,,AllTriggers)</f>
        <v>#NUM!</v>
      </c>
      <c r="X26" s="1069" t="e">
        <f>LN((1+T26*S26)/(1+U26*S26))</f>
        <v>#NUM!</v>
      </c>
    </row>
    <row r="27" spans="10:24" x14ac:dyDescent="0.2">
      <c r="J27" s="1065"/>
      <c r="K27" s="1065"/>
      <c r="N27" s="1062">
        <v>1</v>
      </c>
      <c r="O27" s="1062">
        <f>N27+SUBSTITUTE($K$1,"M","")</f>
        <v>2</v>
      </c>
      <c r="P27" s="1071" t="str">
        <f>N27&amp;"x"&amp;O27</f>
        <v>1x2</v>
      </c>
      <c r="Q27" s="1070">
        <f>R26</f>
        <v>42212</v>
      </c>
      <c r="R27" s="1070">
        <f>_xll.qlInterestRateIndexMaturity(iborindex1M,Q27,Trigger)</f>
        <v>42243</v>
      </c>
      <c r="S27" s="1037">
        <f>_xll.qlDayCounterYearFraction(DayCounter,Q27,R27,,,Trigger)</f>
        <v>8.4931506849315067E-2</v>
      </c>
      <c r="T27" s="1034" t="e">
        <f>_xll.qlIndexFixing(iborindex1M,_xll.qlInterestRateIndexFixingDate(iborindex1M,Q27,Trigger),TRUE,AllTriggers)</f>
        <v>#NUM!</v>
      </c>
      <c r="U27" s="1034" t="e">
        <f>(V27/W27-1)/S27</f>
        <v>#NUM!</v>
      </c>
      <c r="V27" s="1036" t="e">
        <f>_xll.qlYieldTSDiscount(Discounting,Q27,,AllTriggers)</f>
        <v>#NUM!</v>
      </c>
      <c r="W27" s="1036" t="e">
        <f>_xll.qlYieldTSDiscount(Discounting,R27,,AllTriggers)</f>
        <v>#NUM!</v>
      </c>
      <c r="X27" s="1069" t="e">
        <f>LN((1+T27*S27)/(1+U27*S27))</f>
        <v>#NUM!</v>
      </c>
    </row>
    <row r="28" spans="10:24" x14ac:dyDescent="0.2">
      <c r="N28" s="1062">
        <v>2</v>
      </c>
      <c r="O28" s="1062">
        <f>N28+SUBSTITUTE($K$1,"M","")</f>
        <v>3</v>
      </c>
      <c r="P28" s="1071" t="str">
        <f>N28&amp;"x"&amp;O28</f>
        <v>2x3</v>
      </c>
      <c r="Q28" s="1070">
        <f>R27</f>
        <v>42243</v>
      </c>
      <c r="R28" s="1070">
        <f>_xll.qlInterestRateIndexMaturity(iborindex1M,Q28,Trigger)</f>
        <v>42275</v>
      </c>
      <c r="S28" s="1037">
        <f>_xll.qlDayCounterYearFraction(DayCounter,Q28,R28,,,Trigger)</f>
        <v>8.7671232876712329E-2</v>
      </c>
      <c r="T28" s="1034" t="e">
        <f>_xll.qlIndexFixing(iborindex1M,_xll.qlInterestRateIndexFixingDate(iborindex1M,Q28,Trigger),TRUE,AllTriggers)</f>
        <v>#NUM!</v>
      </c>
      <c r="U28" s="1034" t="e">
        <f>(V28/W28-1)/S28</f>
        <v>#NUM!</v>
      </c>
      <c r="V28" s="1036" t="e">
        <f>_xll.qlYieldTSDiscount(Discounting,Q28,,AllTriggers)</f>
        <v>#NUM!</v>
      </c>
      <c r="W28" s="1036" t="e">
        <f>_xll.qlYieldTSDiscount(Discounting,R28,,AllTriggers)</f>
        <v>#NUM!</v>
      </c>
      <c r="X28" s="1069" t="e">
        <f>LN((1+T28*S28)/(1+U28*S28))</f>
        <v>#NUM!</v>
      </c>
    </row>
    <row r="29" spans="10:24" x14ac:dyDescent="0.2">
      <c r="J29" s="1065"/>
      <c r="K29" s="1065"/>
      <c r="N29" s="1062">
        <v>3</v>
      </c>
      <c r="O29" s="1062">
        <f>N29+SUBSTITUTE($K$1,"M","")</f>
        <v>4</v>
      </c>
      <c r="P29" s="1068" t="str">
        <f>N29&amp;"x"&amp;O29</f>
        <v>3x4</v>
      </c>
      <c r="Q29" s="1067">
        <f>R28</f>
        <v>42275</v>
      </c>
      <c r="R29" s="1067">
        <f>_xll.qlInterestRateIndexMaturity(iborindex1M,Q29,Trigger)</f>
        <v>42305</v>
      </c>
      <c r="S29" s="1030">
        <f>_xll.qlDayCounterYearFraction(DayCounter,Q29,R29,,,Trigger)</f>
        <v>8.2191780821917804E-2</v>
      </c>
      <c r="T29" s="1027" t="e">
        <f>_xll.qlIndexFixing(iborindex1M,_xll.qlInterestRateIndexFixingDate(iborindex1M,Q29,Trigger),TRUE,AllTriggers)</f>
        <v>#NUM!</v>
      </c>
      <c r="U29" s="1027" t="e">
        <f>(V29/W29-1)/S29</f>
        <v>#NUM!</v>
      </c>
      <c r="V29" s="1029" t="e">
        <f>_xll.qlYieldTSDiscount(Discounting,Q29,,AllTriggers)</f>
        <v>#NUM!</v>
      </c>
      <c r="W29" s="1029" t="e">
        <f>_xll.qlYieldTSDiscount(Discounting,R29,,AllTriggers)</f>
        <v>#NUM!</v>
      </c>
      <c r="X29" s="1066" t="e">
        <f>LN((1+T29*S29)/(1+U29*S29))</f>
        <v>#NUM!</v>
      </c>
    </row>
    <row r="31" spans="10:24" x14ac:dyDescent="0.2">
      <c r="J31" s="1065"/>
      <c r="K31" s="1065"/>
    </row>
    <row r="33" spans="10:11" x14ac:dyDescent="0.2">
      <c r="J33" s="1065"/>
      <c r="K33" s="1065"/>
    </row>
    <row r="35" spans="10:11" x14ac:dyDescent="0.2">
      <c r="J35" s="1065"/>
      <c r="K35" s="1065"/>
    </row>
    <row r="37" spans="10:11" x14ac:dyDescent="0.2">
      <c r="J37" s="1065"/>
      <c r="K37" s="1065"/>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pageSetUpPr autoPageBreaks="0"/>
  </sheetPr>
  <dimension ref="A1:N58"/>
  <sheetViews>
    <sheetView showGridLines="0" workbookViewId="0">
      <selection activeCell="G2" sqref="G2"/>
    </sheetView>
  </sheetViews>
  <sheetFormatPr defaultRowHeight="11.25" x14ac:dyDescent="0.2"/>
  <cols>
    <col min="1" max="1" width="3.7109375" style="1062" customWidth="1"/>
    <col min="2" max="2" width="6.7109375" style="1062" customWidth="1"/>
    <col min="3" max="3" width="31.42578125" style="1062" bestFit="1" customWidth="1"/>
    <col min="4" max="4" width="30.7109375" style="1062" customWidth="1"/>
    <col min="5" max="5" width="22" style="1062" customWidth="1"/>
    <col min="6" max="6" width="3.7109375" style="1062" customWidth="1"/>
    <col min="7" max="7" width="6.7109375" style="1062" customWidth="1"/>
    <col min="8" max="8" width="9" style="1062" bestFit="1" customWidth="1"/>
    <col min="9" max="9" width="2.7109375" style="1062" customWidth="1"/>
    <col min="10" max="10" width="9" style="1062" bestFit="1" customWidth="1"/>
    <col min="11" max="11" width="2.7109375" style="1062" customWidth="1"/>
    <col min="12" max="12" width="10" style="1062" bestFit="1" customWidth="1"/>
    <col min="13" max="13" width="9" style="1062" bestFit="1" customWidth="1"/>
    <col min="14" max="14" width="5" style="1062" customWidth="1"/>
    <col min="15" max="16384" width="9.140625" style="978"/>
  </cols>
  <sheetData>
    <row r="1" spans="1:14" x14ac:dyDescent="0.2">
      <c r="A1" s="1225"/>
      <c r="B1" s="684"/>
      <c r="C1" s="684"/>
      <c r="D1" s="1224"/>
      <c r="E1" s="1224"/>
      <c r="F1" s="1223"/>
      <c r="G1" s="1222"/>
      <c r="H1" s="1222"/>
      <c r="I1" s="1223"/>
      <c r="J1" s="1223"/>
      <c r="K1" s="1223"/>
      <c r="L1" s="1222"/>
      <c r="M1" s="684"/>
      <c r="N1" s="1221"/>
    </row>
    <row r="2" spans="1:14" ht="12" x14ac:dyDescent="0.25">
      <c r="A2" s="1220"/>
      <c r="B2" s="1219"/>
      <c r="C2" s="1218" t="str">
        <f>Currency&amp;"_015_SyntheticQuotes"&amp;".xml"</f>
        <v>GBP_015_SyntheticQuotes.xml</v>
      </c>
      <c r="D2" s="1217" t="str">
        <f>IF(Serialize,_xll.ohObjectSave(D3:D57,SerializationPath&amp;C2,FileOverwrite,Serialize),"---")</f>
        <v>---</v>
      </c>
      <c r="E2" s="1217" t="s">
        <v>238</v>
      </c>
      <c r="F2" s="1204"/>
      <c r="G2" s="1214"/>
      <c r="H2" s="1216" t="s">
        <v>438</v>
      </c>
      <c r="I2" s="1204"/>
      <c r="J2" s="1215" t="s">
        <v>15</v>
      </c>
      <c r="K2" s="1204"/>
      <c r="L2" s="1214" t="s">
        <v>13</v>
      </c>
      <c r="M2" s="1213" t="s">
        <v>12</v>
      </c>
      <c r="N2" s="1212">
        <f>_xll.ohTrigger(M3:M7)</f>
        <v>39</v>
      </c>
    </row>
    <row r="3" spans="1:14" x14ac:dyDescent="0.2">
      <c r="A3" s="1189">
        <v>1</v>
      </c>
      <c r="B3" s="1167" t="s">
        <v>225</v>
      </c>
      <c r="C3" s="1166" t="str">
        <f>Currency&amp;$B3&amp;"_SYNTH"&amp;Tenor1M&amp;QuoteSuffix</f>
        <v>GBPSND_SYNTH1M_Quote</v>
      </c>
      <c r="D3" s="1166" t="str">
        <f>_xll.qlSimpleQuote(C3,,RateTickValue,Permanent,EvaluationDate,ObjectOverwrite)</f>
        <v>GBPSND_SYNTH1M_Quote#0040</v>
      </c>
      <c r="E3" s="1165" t="str">
        <f>_xll.ohRangeRetrieveError(D3)</f>
        <v/>
      </c>
      <c r="F3" s="1204"/>
      <c r="G3" s="1211" t="s">
        <v>225</v>
      </c>
      <c r="H3" s="1179" t="e">
        <f>'1MSynthDepo'!C23</f>
        <v>#NUM!</v>
      </c>
      <c r="I3" s="1206" t="s">
        <v>146</v>
      </c>
      <c r="J3" s="1178">
        <v>5.3839377579967262E-3</v>
      </c>
      <c r="K3" s="1204"/>
      <c r="L3" s="1177">
        <f t="array" ref="L3:L57">QuoteStatic</f>
        <v>5.3839377579967262E-3</v>
      </c>
      <c r="M3" s="1176" t="e">
        <f>_xll.qlSimpleQuoteSetValue(D3,ROUND($L3,6),EvaluationDate)</f>
        <v>#N/A</v>
      </c>
      <c r="N3" s="1198"/>
    </row>
    <row r="4" spans="1:14" x14ac:dyDescent="0.2">
      <c r="A4" s="1183" t="str">
        <f>_xll.qlPeriodEquivalent(Months1M&amp;"M")</f>
        <v>1M</v>
      </c>
      <c r="B4" s="1156" t="s">
        <v>223</v>
      </c>
      <c r="C4" s="1155" t="str">
        <f>Currency&amp;$B4&amp;"_SYNTH"&amp;Tenor1M&amp;QuoteSuffix</f>
        <v>GBPSWD_SYNTH1M_Quote</v>
      </c>
      <c r="D4" s="1155" t="str">
        <f>_xll.qlSimpleQuote(C4,,RateTickValue,Permanent,EvaluationDate,ObjectOverwrite)</f>
        <v>GBPSWD_SYNTH1M_Quote#0040</v>
      </c>
      <c r="E4" s="1154" t="str">
        <f>_xll.ohRangeRetrieveError(D4)</f>
        <v/>
      </c>
      <c r="F4" s="1204"/>
      <c r="G4" s="1211" t="s">
        <v>223</v>
      </c>
      <c r="H4" s="1179" t="e">
        <f>'1MSynthDepo'!C24</f>
        <v>#NUM!</v>
      </c>
      <c r="I4" s="1206" t="s">
        <v>146</v>
      </c>
      <c r="J4" s="1178">
        <v>5.1448815562009954E-3</v>
      </c>
      <c r="K4" s="1204"/>
      <c r="L4" s="1177">
        <v>5.1448815562009954E-3</v>
      </c>
      <c r="M4" s="1176" t="e">
        <f>_xll.qlSimpleQuoteSetValue(D4,ROUND($L4,6),EvaluationDate)</f>
        <v>#N/A</v>
      </c>
      <c r="N4" s="1198"/>
    </row>
    <row r="5" spans="1:14" x14ac:dyDescent="0.2">
      <c r="A5" s="1209"/>
      <c r="B5" s="1156" t="s">
        <v>220</v>
      </c>
      <c r="C5" s="1155" t="str">
        <f>Currency&amp;$B5&amp;"_SYNTH"&amp;Tenor1M&amp;QuoteSuffix</f>
        <v>GBP2WD_SYNTH1M_Quote</v>
      </c>
      <c r="D5" s="1155" t="str">
        <f>_xll.qlSimpleQuote(C5,,RateTickValue,Permanent,EvaluationDate,ObjectOverwrite)</f>
        <v>GBP2WD_SYNTH1M_Quote#0040</v>
      </c>
      <c r="E5" s="1154" t="str">
        <f>_xll.ohRangeRetrieveError(D5)</f>
        <v/>
      </c>
      <c r="F5" s="1204"/>
      <c r="G5" s="1211" t="s">
        <v>220</v>
      </c>
      <c r="H5" s="1179" t="e">
        <f>'1MSynthDepo'!C25</f>
        <v>#NUM!</v>
      </c>
      <c r="I5" s="1206" t="s">
        <v>146</v>
      </c>
      <c r="J5" s="1178">
        <v>5.1241277858077305E-3</v>
      </c>
      <c r="K5" s="1204"/>
      <c r="L5" s="1177">
        <v>5.1241277858077305E-3</v>
      </c>
      <c r="M5" s="1176" t="e">
        <f>_xll.qlSimpleQuoteSetValue(D5,ROUND($L5,6),EvaluationDate)</f>
        <v>#N/A</v>
      </c>
      <c r="N5" s="1198"/>
    </row>
    <row r="6" spans="1:14" x14ac:dyDescent="0.2">
      <c r="A6" s="1209"/>
      <c r="B6" s="1156" t="s">
        <v>219</v>
      </c>
      <c r="C6" s="1155" t="str">
        <f>Currency&amp;$B6&amp;"_SYNTH"&amp;Tenor1M&amp;QuoteSuffix</f>
        <v>GBP3WD_SYNTH1M_Quote</v>
      </c>
      <c r="D6" s="1155" t="str">
        <f>_xll.qlSimpleQuote(C6,,RateTickValue,Permanent,EvaluationDate,ObjectOverwrite)</f>
        <v>GBP3WD_SYNTH1M_Quote#0040</v>
      </c>
      <c r="E6" s="1154" t="str">
        <f>_xll.ohRangeRetrieveError(D6)</f>
        <v/>
      </c>
      <c r="F6" s="1204"/>
      <c r="G6" s="1210" t="s">
        <v>219</v>
      </c>
      <c r="H6" s="1179" t="e">
        <f>'1MSynthDepo'!C26</f>
        <v>#NUM!</v>
      </c>
      <c r="I6" s="1206" t="s">
        <v>146</v>
      </c>
      <c r="J6" s="1171">
        <v>5.1143148850212638E-3</v>
      </c>
      <c r="K6" s="1204"/>
      <c r="L6" s="1169">
        <v>5.1143148850212638E-3</v>
      </c>
      <c r="M6" s="1168" t="e">
        <f>_xll.qlSimpleQuoteSetValue(D6,ROUND($L6,6),EvaluationDate)</f>
        <v>#N/A</v>
      </c>
      <c r="N6" s="1198"/>
    </row>
    <row r="7" spans="1:14" x14ac:dyDescent="0.2">
      <c r="A7" s="1209"/>
      <c r="B7" s="1175" t="s">
        <v>216</v>
      </c>
      <c r="C7" s="1146" t="str">
        <f>Currency&amp;$B7&amp;"_SYNTH"&amp;Tenor1M&amp;QuoteSuffix</f>
        <v>GBP1MD_SYNTH1M_Quote</v>
      </c>
      <c r="D7" s="1146" t="str">
        <f>_xll.qlSimpleQuote(C7,,RateTickValue,Permanent,EvaluationDate,ObjectOverwrite)</f>
        <v>GBP1MD_SYNTH1M_Quote#0040</v>
      </c>
      <c r="E7" s="1145" t="str">
        <f>_xll.ohRangeRetrieveError(D7)</f>
        <v/>
      </c>
      <c r="F7" s="1204"/>
      <c r="G7" s="1208" t="s">
        <v>216</v>
      </c>
      <c r="H7" s="1207" t="e">
        <f>'1MSynthDepo'!C27</f>
        <v>#NUM!</v>
      </c>
      <c r="I7" s="1206" t="s">
        <v>146</v>
      </c>
      <c r="J7" s="1205">
        <v>5.0974999999986101E-3</v>
      </c>
      <c r="K7" s="1204"/>
      <c r="L7" s="1203">
        <v>5.0974999999986101E-3</v>
      </c>
      <c r="M7" s="1202" t="e">
        <f>_xll.qlSimpleQuoteSetValue(D7,ROUND($L7,6),EvaluationDate)</f>
        <v>#N/A</v>
      </c>
      <c r="N7" s="1201"/>
    </row>
    <row r="8" spans="1:14" x14ac:dyDescent="0.2">
      <c r="A8" s="1200">
        <v>3</v>
      </c>
      <c r="B8" s="1156" t="s">
        <v>225</v>
      </c>
      <c r="C8" s="1155" t="str">
        <f t="shared" ref="C8:C14" si="0">Currency&amp;$B8&amp;"_SYNTH"&amp;Tenor3M&amp;QuoteSuffix</f>
        <v>GBPSND_SYNTH3M_Quote</v>
      </c>
      <c r="D8" s="1155" t="str">
        <f>_xll.qlSimpleQuote(C8,,RateTickValue,Permanent,EvaluationDate,ObjectOverwrite)</f>
        <v>GBPSND_SYNTH3M_Quote#0040</v>
      </c>
      <c r="E8" s="1154"/>
      <c r="F8" s="1170"/>
      <c r="G8" s="1195" t="s">
        <v>225</v>
      </c>
      <c r="H8" s="1187" t="e">
        <f>'3MSynthDepo'!C25</f>
        <v>#NUM!</v>
      </c>
      <c r="I8" s="1172"/>
      <c r="J8" s="1186">
        <v>5.513748914157679E-3</v>
      </c>
      <c r="K8" s="1170"/>
      <c r="L8" s="1185">
        <v>5.513748914157679E-3</v>
      </c>
      <c r="M8" s="1184" t="e">
        <f>_xll.qlSimpleQuoteSetValue(D8,ROUND($L8,6),EvaluationDate)</f>
        <v>#N/A</v>
      </c>
      <c r="N8" s="1199">
        <f>_xll.ohTrigger(M8:M14)</f>
        <v>39</v>
      </c>
    </row>
    <row r="9" spans="1:14" x14ac:dyDescent="0.2">
      <c r="A9" s="1183" t="str">
        <f>_xll.qlPeriodEquivalent(Months3M&amp;"M")</f>
        <v>3M</v>
      </c>
      <c r="B9" s="1156" t="s">
        <v>223</v>
      </c>
      <c r="C9" s="1155" t="str">
        <f t="shared" si="0"/>
        <v>GBPSWD_SYNTH3M_Quote</v>
      </c>
      <c r="D9" s="1155" t="str">
        <f>_xll.qlSimpleQuote(C9,,RateTickValue,Permanent,EvaluationDate,ObjectOverwrite)</f>
        <v>GBPSWD_SYNTH3M_Quote#0040</v>
      </c>
      <c r="E9" s="1154"/>
      <c r="F9" s="1170"/>
      <c r="G9" s="1191" t="s">
        <v>223</v>
      </c>
      <c r="H9" s="1179" t="e">
        <f>'3MSynthDepo'!C26</f>
        <v>#NUM!</v>
      </c>
      <c r="I9" s="1172"/>
      <c r="J9" s="1178">
        <v>5.3279871242416033E-3</v>
      </c>
      <c r="K9" s="1170"/>
      <c r="L9" s="1177">
        <v>5.3279871242416033E-3</v>
      </c>
      <c r="M9" s="1176" t="e">
        <f>_xll.qlSimpleQuoteSetValue(D9,ROUND($L9,6),EvaluationDate)</f>
        <v>#N/A</v>
      </c>
      <c r="N9" s="1198"/>
    </row>
    <row r="10" spans="1:14" x14ac:dyDescent="0.2">
      <c r="A10" s="1181"/>
      <c r="B10" s="1156" t="s">
        <v>220</v>
      </c>
      <c r="C10" s="1155" t="str">
        <f t="shared" si="0"/>
        <v>GBP2WD_SYNTH3M_Quote</v>
      </c>
      <c r="D10" s="1155" t="str">
        <f>_xll.qlSimpleQuote(C10,,RateTickValue,Permanent,EvaluationDate,ObjectOverwrite)</f>
        <v>GBP2WD_SYNTH3M_Quote#0040</v>
      </c>
      <c r="E10" s="1154"/>
      <c r="F10" s="1170"/>
      <c r="G10" s="1191" t="s">
        <v>220</v>
      </c>
      <c r="H10" s="1179" t="e">
        <f>'3MSynthDepo'!C27</f>
        <v>#NUM!</v>
      </c>
      <c r="I10" s="1172"/>
      <c r="J10" s="1178">
        <v>5.364962578321102E-3</v>
      </c>
      <c r="K10" s="1170"/>
      <c r="L10" s="1177">
        <v>5.364962578321102E-3</v>
      </c>
      <c r="M10" s="1176" t="e">
        <f>_xll.qlSimpleQuoteSetValue(D10,ROUND($L10,6),EvaluationDate)</f>
        <v>#N/A</v>
      </c>
      <c r="N10" s="1198"/>
    </row>
    <row r="11" spans="1:14" x14ac:dyDescent="0.2">
      <c r="A11" s="1181"/>
      <c r="B11" s="1156" t="s">
        <v>219</v>
      </c>
      <c r="C11" s="1155" t="str">
        <f t="shared" si="0"/>
        <v>GBP3WD_SYNTH3M_Quote</v>
      </c>
      <c r="D11" s="1155" t="str">
        <f>_xll.qlSimpleQuote(C11,,RateTickValue,Permanent,EvaluationDate,ObjectOverwrite)</f>
        <v>GBP3WD_SYNTH3M_Quote#0040</v>
      </c>
      <c r="E11" s="1154"/>
      <c r="F11" s="1170"/>
      <c r="G11" s="1190" t="s">
        <v>219</v>
      </c>
      <c r="H11" s="1173" t="e">
        <f>'3MSynthDepo'!C28</f>
        <v>#NUM!</v>
      </c>
      <c r="I11" s="1172"/>
      <c r="J11" s="1171">
        <v>5.4080879057818339E-3</v>
      </c>
      <c r="K11" s="1170"/>
      <c r="L11" s="1169">
        <v>5.4080879057818339E-3</v>
      </c>
      <c r="M11" s="1168" t="e">
        <f>_xll.qlSimpleQuoteSetValue(D11,ROUND($L11,6),EvaluationDate)</f>
        <v>#N/A</v>
      </c>
      <c r="N11" s="1198"/>
    </row>
    <row r="12" spans="1:14" x14ac:dyDescent="0.2">
      <c r="A12" s="1181"/>
      <c r="B12" s="1156" t="s">
        <v>216</v>
      </c>
      <c r="C12" s="1155" t="str">
        <f t="shared" si="0"/>
        <v>GBP1MD_SYNTH3M_Quote</v>
      </c>
      <c r="D12" s="1155" t="str">
        <f>_xll.qlSimpleQuote(C12,,RateTickValue,Permanent,EvaluationDate,ObjectOverwrite)</f>
        <v>GBP1MD_SYNTH3M_Quote#0040</v>
      </c>
      <c r="E12" s="1154"/>
      <c r="F12" s="1170"/>
      <c r="G12" s="1191" t="s">
        <v>216</v>
      </c>
      <c r="H12" s="1179" t="e">
        <f>'3MSynthDepo'!C29</f>
        <v>#NUM!</v>
      </c>
      <c r="I12" s="1172"/>
      <c r="J12" s="1178">
        <v>5.4647783555818175E-3</v>
      </c>
      <c r="K12" s="1170"/>
      <c r="L12" s="1177">
        <v>5.4647783555818175E-3</v>
      </c>
      <c r="M12" s="1176" t="e">
        <f>_xll.qlSimpleQuoteSetValue(D12,ROUND($L12,6),EvaluationDate)</f>
        <v>#N/A</v>
      </c>
      <c r="N12" s="1198"/>
    </row>
    <row r="13" spans="1:14" x14ac:dyDescent="0.2">
      <c r="A13" s="1181"/>
      <c r="B13" s="1156" t="s">
        <v>213</v>
      </c>
      <c r="C13" s="1155" t="str">
        <f t="shared" si="0"/>
        <v>GBP2MD_SYNTH3M_Quote</v>
      </c>
      <c r="D13" s="1155" t="str">
        <f>_xll.qlSimpleQuote(C13,,RateTickValue,Permanent,EvaluationDate,ObjectOverwrite)</f>
        <v>GBP2MD_SYNTH3M_Quote#0040</v>
      </c>
      <c r="E13" s="1154"/>
      <c r="F13" s="1170"/>
      <c r="G13" s="1191" t="s">
        <v>213</v>
      </c>
      <c r="H13" s="1179" t="e">
        <f>'3MSynthDepo'!C30</f>
        <v>#NUM!</v>
      </c>
      <c r="I13" s="1172"/>
      <c r="J13" s="1178">
        <v>5.6194232018640117E-3</v>
      </c>
      <c r="K13" s="1170"/>
      <c r="L13" s="1177">
        <v>5.6194232018640117E-3</v>
      </c>
      <c r="M13" s="1176" t="e">
        <f>_xll.qlSimpleQuoteSetValue(D13,ROUND($L13,6),EvaluationDate)</f>
        <v>#N/A</v>
      </c>
      <c r="N13" s="1198"/>
    </row>
    <row r="14" spans="1:14" x14ac:dyDescent="0.2">
      <c r="A14" s="1181"/>
      <c r="B14" s="1156" t="s">
        <v>210</v>
      </c>
      <c r="C14" s="1155" t="str">
        <f t="shared" si="0"/>
        <v>GBP3MD_SYNTH3M_Quote</v>
      </c>
      <c r="D14" s="1155" t="str">
        <f>_xll.qlSimpleQuote(C14,,RateTickValue,Permanent,EvaluationDate,ObjectOverwrite)</f>
        <v>GBP3MD_SYNTH3M_Quote#0040</v>
      </c>
      <c r="E14" s="1154"/>
      <c r="F14" s="1170"/>
      <c r="G14" s="1190" t="s">
        <v>210</v>
      </c>
      <c r="H14" s="1173" t="e">
        <f>'3MSynthDepo'!C31</f>
        <v>#NUM!</v>
      </c>
      <c r="I14" s="1172"/>
      <c r="J14" s="1171">
        <v>5.7499999999998247E-3</v>
      </c>
      <c r="K14" s="1170"/>
      <c r="L14" s="1169">
        <v>5.7499999999998247E-3</v>
      </c>
      <c r="M14" s="1168" t="e">
        <f>_xll.qlSimpleQuoteSetValue(D14,ROUND($L14,6),EvaluationDate)</f>
        <v>#N/A</v>
      </c>
      <c r="N14" s="1198"/>
    </row>
    <row r="15" spans="1:14" x14ac:dyDescent="0.2">
      <c r="A15" s="1183">
        <v>6</v>
      </c>
      <c r="B15" s="1197" t="s">
        <v>225</v>
      </c>
      <c r="C15" s="1166" t="str">
        <f t="shared" ref="C15:C24" si="1">Currency&amp;$B15&amp;"_SYNTH"&amp;Tenor6M&amp;QuoteSuffix</f>
        <v>GBPSND_SYNTH6M_Quote</v>
      </c>
      <c r="D15" s="1166" t="str">
        <f>_xll.qlSimpleQuote(C15,,RateTickValue,Permanent,EvaluationDate,ObjectOverwrite)</f>
        <v>GBPSND_SYNTH6M_Quote#0040</v>
      </c>
      <c r="E15" s="1165" t="str">
        <f>_xll.ohRangeRetrieveError(D15)</f>
        <v/>
      </c>
      <c r="F15" s="1170"/>
      <c r="G15" s="1195" t="s">
        <v>225</v>
      </c>
      <c r="H15" s="1187" t="e">
        <f>'6MSynthDepo'!C28</f>
        <v>#NUM!</v>
      </c>
      <c r="I15" s="1172"/>
      <c r="J15" s="1186">
        <v>6.2809416302156418E-3</v>
      </c>
      <c r="K15" s="1170"/>
      <c r="L15" s="1185">
        <v>6.2809416302156418E-3</v>
      </c>
      <c r="M15" s="1184" t="e">
        <f>_xll.qlSimpleQuoteSetValue(D15,ROUND($L15,6),EvaluationDate)</f>
        <v>#N/A</v>
      </c>
      <c r="N15" s="1158">
        <f>_xll.ohTrigger(M15:M24)</f>
        <v>39</v>
      </c>
    </row>
    <row r="16" spans="1:14" x14ac:dyDescent="0.2">
      <c r="A16" s="1183" t="str">
        <f>_xll.qlPeriodEquivalent(Months6M&amp;"M")</f>
        <v>6M</v>
      </c>
      <c r="B16" s="1192" t="s">
        <v>223</v>
      </c>
      <c r="C16" s="1155" t="str">
        <f t="shared" si="1"/>
        <v>GBPSWD_SYNTH6M_Quote</v>
      </c>
      <c r="D16" s="1155" t="str">
        <f>_xll.qlSimpleQuote(C16,,RateTickValue,Permanent,EvaluationDate,ObjectOverwrite)</f>
        <v>GBPSWD_SYNTH6M_Quote#0040</v>
      </c>
      <c r="E16" s="1154" t="str">
        <f>_xll.ohRangeRetrieveError(D16)</f>
        <v/>
      </c>
      <c r="F16" s="1170"/>
      <c r="G16" s="1191" t="s">
        <v>223</v>
      </c>
      <c r="H16" s="1179" t="e">
        <f>'6MSynthDepo'!C29</f>
        <v>#NUM!</v>
      </c>
      <c r="I16" s="1172"/>
      <c r="J16" s="1178">
        <v>6.115555099153497E-3</v>
      </c>
      <c r="K16" s="1170"/>
      <c r="L16" s="1177">
        <v>6.115555099153497E-3</v>
      </c>
      <c r="M16" s="1176" t="e">
        <f>_xll.qlSimpleQuoteSetValue(D16,ROUND($L16,6),EvaluationDate)</f>
        <v>#N/A</v>
      </c>
      <c r="N16" s="1138"/>
    </row>
    <row r="17" spans="1:14" x14ac:dyDescent="0.2">
      <c r="A17" s="1196"/>
      <c r="B17" s="1192" t="s">
        <v>220</v>
      </c>
      <c r="C17" s="1155" t="str">
        <f t="shared" si="1"/>
        <v>GBP2WD_SYNTH6M_Quote</v>
      </c>
      <c r="D17" s="1155" t="str">
        <f>_xll.qlSimpleQuote(C17,,RateTickValue,Permanent,EvaluationDate,ObjectOverwrite)</f>
        <v>GBP2WD_SYNTH6M_Quote#0040</v>
      </c>
      <c r="E17" s="1154" t="str">
        <f>_xll.ohRangeRetrieveError(D17)</f>
        <v/>
      </c>
      <c r="F17" s="506"/>
      <c r="G17" s="1191" t="s">
        <v>220</v>
      </c>
      <c r="H17" s="1179" t="e">
        <f>'6MSynthDepo'!C30</f>
        <v>#NUM!</v>
      </c>
      <c r="I17" s="1172"/>
      <c r="J17" s="1178">
        <v>6.175907453095375E-3</v>
      </c>
      <c r="K17" s="1170"/>
      <c r="L17" s="1177">
        <v>6.175907453095375E-3</v>
      </c>
      <c r="M17" s="1176" t="e">
        <f>_xll.qlSimpleQuoteSetValue(D17,ROUND($L17,6),EvaluationDate)</f>
        <v>#N/A</v>
      </c>
      <c r="N17" s="1138"/>
    </row>
    <row r="18" spans="1:14" x14ac:dyDescent="0.2">
      <c r="A18" s="1181"/>
      <c r="B18" s="1192" t="s">
        <v>219</v>
      </c>
      <c r="C18" s="1155" t="str">
        <f t="shared" si="1"/>
        <v>GBP3WD_SYNTH6M_Quote</v>
      </c>
      <c r="D18" s="1155" t="str">
        <f>_xll.qlSimpleQuote(C18,,RateTickValue,Permanent,EvaluationDate,ObjectOverwrite)</f>
        <v>GBP3WD_SYNTH6M_Quote#0040</v>
      </c>
      <c r="E18" s="1154" t="str">
        <f>_xll.ohRangeRetrieveError(D18)</f>
        <v/>
      </c>
      <c r="F18" s="506"/>
      <c r="G18" s="1191" t="s">
        <v>219</v>
      </c>
      <c r="H18" s="1179" t="e">
        <f>'6MSynthDepo'!C31</f>
        <v>#NUM!</v>
      </c>
      <c r="I18" s="1172"/>
      <c r="J18" s="1178">
        <v>6.2419848164599204E-3</v>
      </c>
      <c r="K18" s="1170"/>
      <c r="L18" s="1177">
        <v>6.2419848164599204E-3</v>
      </c>
      <c r="M18" s="1176" t="e">
        <f>_xll.qlSimpleQuoteSetValue(D18,ROUND($L18,6),EvaluationDate)</f>
        <v>#N/A</v>
      </c>
      <c r="N18" s="1138"/>
    </row>
    <row r="19" spans="1:14" x14ac:dyDescent="0.2">
      <c r="A19" s="1181"/>
      <c r="B19" s="1192" t="s">
        <v>216</v>
      </c>
      <c r="C19" s="1155" t="str">
        <f t="shared" si="1"/>
        <v>GBP1MD_SYNTH6M_Quote</v>
      </c>
      <c r="D19" s="1155" t="str">
        <f>_xll.qlSimpleQuote(C19,,RateTickValue,Permanent,EvaluationDate,ObjectOverwrite)</f>
        <v>GBP1MD_SYNTH6M_Quote#0040</v>
      </c>
      <c r="E19" s="1154" t="str">
        <f>_xll.ohRangeRetrieveError(D19)</f>
        <v/>
      </c>
      <c r="F19" s="506"/>
      <c r="G19" s="1195" t="s">
        <v>216</v>
      </c>
      <c r="H19" s="1187" t="e">
        <f>'6MSynthDepo'!C32</f>
        <v>#NUM!</v>
      </c>
      <c r="I19" s="1194"/>
      <c r="J19" s="1186">
        <v>6.3338832839929249E-3</v>
      </c>
      <c r="K19" s="1193"/>
      <c r="L19" s="1185">
        <v>6.3338832839929249E-3</v>
      </c>
      <c r="M19" s="1184" t="e">
        <f>_xll.qlSimpleQuoteSetValue(D19,ROUND($L19,6),EvaluationDate)</f>
        <v>#N/A</v>
      </c>
      <c r="N19" s="1138"/>
    </row>
    <row r="20" spans="1:14" x14ac:dyDescent="0.2">
      <c r="A20" s="1181"/>
      <c r="B20" s="1192" t="s">
        <v>213</v>
      </c>
      <c r="C20" s="1155" t="str">
        <f t="shared" si="1"/>
        <v>GBP2MD_SYNTH6M_Quote</v>
      </c>
      <c r="D20" s="1155" t="str">
        <f>_xll.qlSimpleQuote(C20,,RateTickValue,Permanent,EvaluationDate,ObjectOverwrite)</f>
        <v>GBP2MD_SYNTH6M_Quote#0040</v>
      </c>
      <c r="E20" s="1154" t="str">
        <f>_xll.ohRangeRetrieveError(D20)</f>
        <v/>
      </c>
      <c r="F20" s="506"/>
      <c r="G20" s="1191" t="s">
        <v>213</v>
      </c>
      <c r="H20" s="1179" t="e">
        <f>'6MSynthDepo'!C33</f>
        <v>#NUM!</v>
      </c>
      <c r="I20" s="1172"/>
      <c r="J20" s="1178">
        <v>6.5763156684195594E-3</v>
      </c>
      <c r="K20" s="1170"/>
      <c r="L20" s="1177">
        <v>6.5763156684195594E-3</v>
      </c>
      <c r="M20" s="1176" t="e">
        <f>_xll.qlSimpleQuoteSetValue(D20,ROUND($L20,6),EvaluationDate)</f>
        <v>#N/A</v>
      </c>
      <c r="N20" s="1138"/>
    </row>
    <row r="21" spans="1:14" x14ac:dyDescent="0.2">
      <c r="A21" s="1181"/>
      <c r="B21" s="1192" t="s">
        <v>210</v>
      </c>
      <c r="C21" s="1155" t="str">
        <f t="shared" si="1"/>
        <v>GBP3MD_SYNTH6M_Quote</v>
      </c>
      <c r="D21" s="1155" t="str">
        <f>_xll.qlSimpleQuote(C21,,RateTickValue,Permanent,EvaluationDate,ObjectOverwrite)</f>
        <v>GBP3MD_SYNTH6M_Quote#0040</v>
      </c>
      <c r="E21" s="1154" t="str">
        <f>_xll.ohRangeRetrieveError(D21)</f>
        <v/>
      </c>
      <c r="F21" s="506"/>
      <c r="G21" s="1191" t="s">
        <v>210</v>
      </c>
      <c r="H21" s="1179" t="e">
        <f>'6MSynthDepo'!C34</f>
        <v>#NUM!</v>
      </c>
      <c r="I21" s="1172"/>
      <c r="J21" s="1178">
        <v>6.7926499866013106E-3</v>
      </c>
      <c r="K21" s="1170"/>
      <c r="L21" s="1177">
        <v>6.7926499866013106E-3</v>
      </c>
      <c r="M21" s="1176" t="e">
        <f>_xll.qlSimpleQuoteSetValue(D21,ROUND($L21,6),EvaluationDate)</f>
        <v>#N/A</v>
      </c>
      <c r="N21" s="1138"/>
    </row>
    <row r="22" spans="1:14" x14ac:dyDescent="0.2">
      <c r="A22" s="1181"/>
      <c r="B22" s="1192" t="s">
        <v>206</v>
      </c>
      <c r="C22" s="1155" t="str">
        <f t="shared" si="1"/>
        <v>GBP4MD_SYNTH6M_Quote</v>
      </c>
      <c r="D22" s="1155" t="str">
        <f>_xll.qlSimpleQuote(C22,,RateTickValue,Permanent,EvaluationDate,ObjectOverwrite)</f>
        <v>GBP4MD_SYNTH6M_Quote#0040</v>
      </c>
      <c r="E22" s="1154" t="str">
        <f>_xll.ohRangeRetrieveError(D22)</f>
        <v/>
      </c>
      <c r="F22" s="506"/>
      <c r="G22" s="1191" t="s">
        <v>206</v>
      </c>
      <c r="H22" s="1179" t="e">
        <f>'6MSynthDepo'!C35</f>
        <v>#NUM!</v>
      </c>
      <c r="I22" s="1172"/>
      <c r="J22" s="1178">
        <v>6.9798579738139929E-3</v>
      </c>
      <c r="K22" s="1170"/>
      <c r="L22" s="1177">
        <v>6.9798579738139929E-3</v>
      </c>
      <c r="M22" s="1176" t="e">
        <f>_xll.qlSimpleQuoteSetValue(D22,ROUND($L22,6),EvaluationDate)</f>
        <v>#N/A</v>
      </c>
      <c r="N22" s="1138"/>
    </row>
    <row r="23" spans="1:14" x14ac:dyDescent="0.2">
      <c r="A23" s="1181"/>
      <c r="B23" s="1192" t="s">
        <v>205</v>
      </c>
      <c r="C23" s="1155" t="str">
        <f t="shared" si="1"/>
        <v>GBP5MD_SYNTH6M_Quote</v>
      </c>
      <c r="D23" s="1155" t="str">
        <f>_xll.qlSimpleQuote(C23,,RateTickValue,Permanent,EvaluationDate,ObjectOverwrite)</f>
        <v>GBP5MD_SYNTH6M_Quote#0040</v>
      </c>
      <c r="E23" s="1154" t="str">
        <f>_xll.ohRangeRetrieveError(D23)</f>
        <v/>
      </c>
      <c r="F23" s="506"/>
      <c r="G23" s="1191" t="s">
        <v>205</v>
      </c>
      <c r="H23" s="1179" t="e">
        <f>'6MSynthDepo'!C36</f>
        <v>#NUM!</v>
      </c>
      <c r="I23" s="1172"/>
      <c r="J23" s="1178">
        <v>7.1854973991328864E-3</v>
      </c>
      <c r="K23" s="1170"/>
      <c r="L23" s="1177">
        <v>7.1854973991328864E-3</v>
      </c>
      <c r="M23" s="1176" t="e">
        <f>_xll.qlSimpleQuoteSetValue(D23,ROUND($L23,6),EvaluationDate)</f>
        <v>#N/A</v>
      </c>
      <c r="N23" s="1138"/>
    </row>
    <row r="24" spans="1:14" x14ac:dyDescent="0.2">
      <c r="A24" s="1137"/>
      <c r="B24" s="1175" t="s">
        <v>204</v>
      </c>
      <c r="C24" s="1146" t="str">
        <f t="shared" si="1"/>
        <v>GBP6MD_SYNTH6M_Quote</v>
      </c>
      <c r="D24" s="1146" t="str">
        <f>_xll.qlSimpleQuote(C24,,RateTickValue,Permanent,EvaluationDate,ObjectOverwrite)</f>
        <v>GBP6MD_SYNTH6M_Quote#0040</v>
      </c>
      <c r="E24" s="1145" t="str">
        <f>_xll.ohRangeRetrieveError(D24)</f>
        <v/>
      </c>
      <c r="F24" s="506"/>
      <c r="G24" s="1190" t="s">
        <v>204</v>
      </c>
      <c r="H24" s="1173" t="e">
        <f>'6MSynthDepo'!C37</f>
        <v>#NUM!</v>
      </c>
      <c r="I24" s="1172"/>
      <c r="J24" s="1171">
        <v>7.381299999999833E-3</v>
      </c>
      <c r="K24" s="1170"/>
      <c r="L24" s="1169">
        <v>7.381299999999833E-3</v>
      </c>
      <c r="M24" s="1168" t="e">
        <f>_xll.qlSimpleQuoteSetValue(D24,ROUND($L24,6),EvaluationDate)</f>
        <v>#N/A</v>
      </c>
      <c r="N24" s="1138"/>
    </row>
    <row r="25" spans="1:14" x14ac:dyDescent="0.2">
      <c r="A25" s="1189">
        <v>12</v>
      </c>
      <c r="B25" s="1156" t="s">
        <v>225</v>
      </c>
      <c r="C25" s="1155" t="str">
        <f t="shared" ref="C25:C40" si="2">Currency&amp;$B25&amp;"_SYNTH"&amp;Tenor12M&amp;QuoteSuffix</f>
        <v>GBPSND_SYNTH1Y_Quote</v>
      </c>
      <c r="D25" s="1155" t="str">
        <f>_xll.qlSimpleQuote(C25,,RateTickValue,Permanent,EvaluationDate,ObjectOverwrite)</f>
        <v>GBPSND_SYNTH1Y_Quote#0040</v>
      </c>
      <c r="E25" s="1154" t="str">
        <f>_xll.ohRangeRetrieveError(D25)</f>
        <v/>
      </c>
      <c r="F25" s="1170"/>
      <c r="G25" s="1188" t="s">
        <v>225</v>
      </c>
      <c r="H25" s="1187" t="e">
        <f>'1YSynthDepo'!C34</f>
        <v>#NUM!</v>
      </c>
      <c r="I25" s="1172"/>
      <c r="J25" s="1186">
        <v>8.7271262914967451E-3</v>
      </c>
      <c r="K25" s="1170"/>
      <c r="L25" s="1185">
        <v>8.7271262914967451E-3</v>
      </c>
      <c r="M25" s="1184" t="e">
        <f>_xll.qlSimpleQuoteSetValue(D25,ROUND($L25,6),EvaluationDate)</f>
        <v>#N/A</v>
      </c>
      <c r="N25" s="1158">
        <f>_xll.ohTrigger(M25:M40)</f>
        <v>39</v>
      </c>
    </row>
    <row r="26" spans="1:14" x14ac:dyDescent="0.2">
      <c r="A26" s="1183" t="str">
        <f>_xll.qlPeriodEquivalent(Months12M&amp;"M")</f>
        <v>1Y</v>
      </c>
      <c r="B26" s="1156" t="s">
        <v>223</v>
      </c>
      <c r="C26" s="1155" t="str">
        <f t="shared" si="2"/>
        <v>GBPSWD_SYNTH1Y_Quote</v>
      </c>
      <c r="D26" s="1155" t="str">
        <f>_xll.qlSimpleQuote(C26,,RateTickValue,Permanent,EvaluationDate,ObjectOverwrite)</f>
        <v>GBPSWD_SYNTH1Y_Quote#0040</v>
      </c>
      <c r="E26" s="1154" t="str">
        <f>_xll.ohRangeRetrieveError(D26)</f>
        <v/>
      </c>
      <c r="F26" s="1170"/>
      <c r="G26" s="1180" t="s">
        <v>223</v>
      </c>
      <c r="H26" s="1179" t="e">
        <f>'1YSynthDepo'!C35</f>
        <v>#NUM!</v>
      </c>
      <c r="I26" s="1172"/>
      <c r="J26" s="1178">
        <v>8.5175465033753596E-3</v>
      </c>
      <c r="K26" s="1170"/>
      <c r="L26" s="1177">
        <v>8.5175465033753596E-3</v>
      </c>
      <c r="M26" s="1176" t="e">
        <f>_xll.qlSimpleQuoteSetValue(D26,ROUND($L26,6),EvaluationDate)</f>
        <v>#N/A</v>
      </c>
      <c r="N26" s="1138"/>
    </row>
    <row r="27" spans="1:14" x14ac:dyDescent="0.2">
      <c r="A27" s="1181"/>
      <c r="B27" s="1156" t="s">
        <v>220</v>
      </c>
      <c r="C27" s="1155" t="str">
        <f t="shared" si="2"/>
        <v>GBP2WD_SYNTH1Y_Quote</v>
      </c>
      <c r="D27" s="1155" t="str">
        <f>_xll.qlSimpleQuote(C27,,RateTickValue,Permanent,EvaluationDate,ObjectOverwrite)</f>
        <v>GBP2WD_SYNTH1Y_Quote#0040</v>
      </c>
      <c r="E27" s="1154" t="str">
        <f>_xll.ohRangeRetrieveError(D27)</f>
        <v/>
      </c>
      <c r="F27" s="506"/>
      <c r="G27" s="1180" t="s">
        <v>220</v>
      </c>
      <c r="H27" s="1179" t="e">
        <f>'1YSynthDepo'!C36</f>
        <v>#NUM!</v>
      </c>
      <c r="I27" s="1172"/>
      <c r="J27" s="1178">
        <v>8.5283092983313383E-3</v>
      </c>
      <c r="K27" s="1170"/>
      <c r="L27" s="1177">
        <v>8.5283092983313383E-3</v>
      </c>
      <c r="M27" s="1176" t="e">
        <f>_xll.qlSimpleQuoteSetValue(D27,ROUND($L27,6),EvaluationDate)</f>
        <v>#N/A</v>
      </c>
      <c r="N27" s="1138"/>
    </row>
    <row r="28" spans="1:14" x14ac:dyDescent="0.2">
      <c r="A28" s="1181"/>
      <c r="B28" s="1156" t="s">
        <v>219</v>
      </c>
      <c r="C28" s="1155" t="str">
        <f t="shared" si="2"/>
        <v>GBP3WD_SYNTH1Y_Quote</v>
      </c>
      <c r="D28" s="1155" t="str">
        <f>_xll.qlSimpleQuote(C28,,RateTickValue,Permanent,EvaluationDate,ObjectOverwrite)</f>
        <v>GBP3WD_SYNTH1Y_Quote#0040</v>
      </c>
      <c r="E28" s="1154" t="str">
        <f>_xll.ohRangeRetrieveError(D28)</f>
        <v/>
      </c>
      <c r="F28" s="506"/>
      <c r="G28" s="1180" t="s">
        <v>219</v>
      </c>
      <c r="H28" s="1179" t="e">
        <f>'1YSynthDepo'!C37</f>
        <v>#NUM!</v>
      </c>
      <c r="I28" s="1172"/>
      <c r="J28" s="1178">
        <v>8.5469175562015633E-3</v>
      </c>
      <c r="K28" s="1170"/>
      <c r="L28" s="1177">
        <v>8.5469175562015633E-3</v>
      </c>
      <c r="M28" s="1176" t="e">
        <f>_xll.qlSimpleQuoteSetValue(D28,ROUND($L28,6),EvaluationDate)</f>
        <v>#N/A</v>
      </c>
      <c r="N28" s="1138"/>
    </row>
    <row r="29" spans="1:14" x14ac:dyDescent="0.2">
      <c r="A29" s="1181"/>
      <c r="B29" s="1156" t="s">
        <v>216</v>
      </c>
      <c r="C29" s="1155" t="str">
        <f t="shared" si="2"/>
        <v>GBP1MD_SYNTH1Y_Quote</v>
      </c>
      <c r="D29" s="1155" t="str">
        <f>_xll.qlSimpleQuote(C29,,RateTickValue,Permanent,EvaluationDate,ObjectOverwrite)</f>
        <v>GBP1MD_SYNTH1Y_Quote#0040</v>
      </c>
      <c r="E29" s="1154" t="str">
        <f>_xll.ohRangeRetrieveError(D29)</f>
        <v/>
      </c>
      <c r="F29" s="506"/>
      <c r="G29" s="1174" t="s">
        <v>216</v>
      </c>
      <c r="H29" s="1173" t="e">
        <f>'1YSynthDepo'!C38</f>
        <v>#NUM!</v>
      </c>
      <c r="I29" s="1172"/>
      <c r="J29" s="1171">
        <v>8.5685049989316087E-3</v>
      </c>
      <c r="K29" s="1170"/>
      <c r="L29" s="1169">
        <v>8.5685049989316087E-3</v>
      </c>
      <c r="M29" s="1168" t="e">
        <f>_xll.qlSimpleQuoteSetValue(D29,ROUND($L29,6),EvaluationDate)</f>
        <v>#N/A</v>
      </c>
      <c r="N29" s="1138"/>
    </row>
    <row r="30" spans="1:14" x14ac:dyDescent="0.2">
      <c r="A30" s="1181"/>
      <c r="B30" s="1156" t="s">
        <v>213</v>
      </c>
      <c r="C30" s="1155" t="str">
        <f t="shared" si="2"/>
        <v>GBP2MD_SYNTH1Y_Quote</v>
      </c>
      <c r="D30" s="1155" t="str">
        <f>_xll.qlSimpleQuote(C30,,RateTickValue,Permanent,EvaluationDate,ObjectOverwrite)</f>
        <v>GBP2MD_SYNTH1Y_Quote#0040</v>
      </c>
      <c r="E30" s="1154" t="str">
        <f>_xll.ohRangeRetrieveError(D30)</f>
        <v/>
      </c>
      <c r="F30" s="506"/>
      <c r="G30" s="1180" t="s">
        <v>213</v>
      </c>
      <c r="H30" s="1179" t="e">
        <f>'1YSynthDepo'!C39</f>
        <v>#NUM!</v>
      </c>
      <c r="I30" s="1172"/>
      <c r="J30" s="1178">
        <v>8.650695469883932E-3</v>
      </c>
      <c r="K30" s="1170"/>
      <c r="L30" s="1177">
        <v>8.650695469883932E-3</v>
      </c>
      <c r="M30" s="1176" t="e">
        <f>_xll.qlSimpleQuoteSetValue(D30,ROUND($L30,6),EvaluationDate)</f>
        <v>#N/A</v>
      </c>
      <c r="N30" s="1158"/>
    </row>
    <row r="31" spans="1:14" x14ac:dyDescent="0.2">
      <c r="A31" s="1181"/>
      <c r="B31" s="1156" t="s">
        <v>210</v>
      </c>
      <c r="C31" s="1155" t="str">
        <f t="shared" si="2"/>
        <v>GBP3MD_SYNTH1Y_Quote</v>
      </c>
      <c r="D31" s="1155" t="str">
        <f>_xll.qlSimpleQuote(C31,,RateTickValue,Permanent,EvaluationDate,ObjectOverwrite)</f>
        <v>GBP3MD_SYNTH1Y_Quote#0040</v>
      </c>
      <c r="E31" s="1154" t="str">
        <f>_xll.ohRangeRetrieveError(D31)</f>
        <v/>
      </c>
      <c r="F31" s="506"/>
      <c r="G31" s="1180" t="s">
        <v>210</v>
      </c>
      <c r="H31" s="1179" t="e">
        <f>'1YSynthDepo'!C40</f>
        <v>#NUM!</v>
      </c>
      <c r="I31" s="1172"/>
      <c r="J31" s="1178">
        <v>8.7360580667260133E-3</v>
      </c>
      <c r="K31" s="1170"/>
      <c r="L31" s="1177">
        <v>8.7360580667260133E-3</v>
      </c>
      <c r="M31" s="1176" t="e">
        <f>_xll.qlSimpleQuoteSetValue(D31,ROUND($L31,6),EvaluationDate)</f>
        <v>#N/A</v>
      </c>
      <c r="N31" s="1138"/>
    </row>
    <row r="32" spans="1:14" x14ac:dyDescent="0.2">
      <c r="A32" s="1181"/>
      <c r="B32" s="1156" t="s">
        <v>206</v>
      </c>
      <c r="C32" s="1155" t="str">
        <f t="shared" si="2"/>
        <v>GBP4MD_SYNTH1Y_Quote</v>
      </c>
      <c r="D32" s="1155" t="str">
        <f>_xll.qlSimpleQuote(C32,,RateTickValue,Permanent,EvaluationDate,ObjectOverwrite)</f>
        <v>GBP4MD_SYNTH1Y_Quote#0040</v>
      </c>
      <c r="E32" s="1154" t="str">
        <f>_xll.ohRangeRetrieveError(D32)</f>
        <v/>
      </c>
      <c r="F32" s="506"/>
      <c r="G32" s="1180" t="s">
        <v>206</v>
      </c>
      <c r="H32" s="1179" t="e">
        <f>'1YSynthDepo'!C41</f>
        <v>#NUM!</v>
      </c>
      <c r="I32" s="1172"/>
      <c r="J32" s="1178">
        <v>8.8340332806185438E-3</v>
      </c>
      <c r="K32" s="1170"/>
      <c r="L32" s="1177">
        <v>8.8340332806185438E-3</v>
      </c>
      <c r="M32" s="1176" t="e">
        <f>_xll.qlSimpleQuoteSetValue(D32,ROUND($L32,6),EvaluationDate)</f>
        <v>#N/A</v>
      </c>
      <c r="N32" s="1138"/>
    </row>
    <row r="33" spans="1:14" x14ac:dyDescent="0.2">
      <c r="A33" s="1181"/>
      <c r="B33" s="1156" t="s">
        <v>205</v>
      </c>
      <c r="C33" s="1155" t="str">
        <f t="shared" si="2"/>
        <v>GBP5MD_SYNTH1Y_Quote</v>
      </c>
      <c r="D33" s="1155" t="str">
        <f>_xll.qlSimpleQuote(C33,,RateTickValue,Permanent,EvaluationDate,ObjectOverwrite)</f>
        <v>GBP5MD_SYNTH1Y_Quote#0040</v>
      </c>
      <c r="E33" s="1154" t="str">
        <f>_xll.ohRangeRetrieveError(D33)</f>
        <v/>
      </c>
      <c r="F33" s="1170"/>
      <c r="G33" s="1180" t="s">
        <v>205</v>
      </c>
      <c r="H33" s="1179" t="e">
        <f>'1YSynthDepo'!C42</f>
        <v>#NUM!</v>
      </c>
      <c r="I33" s="1172"/>
      <c r="J33" s="1178">
        <v>8.9931729631611296E-3</v>
      </c>
      <c r="K33" s="1170"/>
      <c r="L33" s="1177">
        <v>8.9931729631611296E-3</v>
      </c>
      <c r="M33" s="1176" t="e">
        <f>_xll.qlSimpleQuoteSetValue(D33,ROUND($L33,6),EvaluationDate)</f>
        <v>#N/A</v>
      </c>
      <c r="N33" s="1138"/>
    </row>
    <row r="34" spans="1:14" x14ac:dyDescent="0.2">
      <c r="A34" s="1181"/>
      <c r="B34" s="1156" t="s">
        <v>204</v>
      </c>
      <c r="C34" s="1155" t="str">
        <f t="shared" si="2"/>
        <v>GBP6MD_SYNTH1Y_Quote</v>
      </c>
      <c r="D34" s="1155" t="str">
        <f>_xll.qlSimpleQuote(C34,,RateTickValue,Permanent,EvaluationDate,ObjectOverwrite)</f>
        <v>GBP6MD_SYNTH1Y_Quote#0040</v>
      </c>
      <c r="E34" s="1154" t="str">
        <f>_xll.ohRangeRetrieveError(D34)</f>
        <v/>
      </c>
      <c r="F34" s="1170"/>
      <c r="G34" s="1180" t="s">
        <v>204</v>
      </c>
      <c r="H34" s="1179" t="e">
        <f>'1YSynthDepo'!C43</f>
        <v>#NUM!</v>
      </c>
      <c r="I34" s="1172"/>
      <c r="J34" s="1178">
        <v>9.1837310128510836E-3</v>
      </c>
      <c r="K34" s="1170"/>
      <c r="L34" s="1177">
        <v>9.1837310128510836E-3</v>
      </c>
      <c r="M34" s="1176" t="e">
        <f>_xll.qlSimpleQuoteSetValue(D34,ROUND($L34,6),EvaluationDate)</f>
        <v>#N/A</v>
      </c>
      <c r="N34" s="1138"/>
    </row>
    <row r="35" spans="1:14" x14ac:dyDescent="0.2">
      <c r="A35" s="1181"/>
      <c r="B35" s="1156" t="s">
        <v>203</v>
      </c>
      <c r="C35" s="1155" t="str">
        <f t="shared" si="2"/>
        <v>GBP7MD_SYNTH1Y_Quote</v>
      </c>
      <c r="D35" s="1155" t="str">
        <f>_xll.qlSimpleQuote(C35,,RateTickValue,Permanent,EvaluationDate,ObjectOverwrite)</f>
        <v>GBP7MD_SYNTH1Y_Quote#0040</v>
      </c>
      <c r="E35" s="1154" t="str">
        <f>_xll.ohRangeRetrieveError(D35)</f>
        <v/>
      </c>
      <c r="F35" s="1170"/>
      <c r="G35" s="1180" t="s">
        <v>203</v>
      </c>
      <c r="H35" s="1179" t="e">
        <f>'1YSynthDepo'!C44</f>
        <v>#NUM!</v>
      </c>
      <c r="I35" s="1172"/>
      <c r="J35" s="1178">
        <v>9.325986304163458E-3</v>
      </c>
      <c r="K35" s="1170"/>
      <c r="L35" s="1177">
        <v>9.325986304163458E-3</v>
      </c>
      <c r="M35" s="1176" t="e">
        <f>_xll.qlSimpleQuoteSetValue(D35,ROUND($L35,6),EvaluationDate)</f>
        <v>#N/A</v>
      </c>
      <c r="N35" s="1138"/>
    </row>
    <row r="36" spans="1:14" x14ac:dyDescent="0.2">
      <c r="A36" s="1181"/>
      <c r="B36" s="1156" t="s">
        <v>202</v>
      </c>
      <c r="C36" s="1155" t="str">
        <f t="shared" si="2"/>
        <v>GBP8MD_SYNTH1Y_Quote</v>
      </c>
      <c r="D36" s="1155" t="str">
        <f>_xll.qlSimpleQuote(C36,,RateTickValue,Permanent,EvaluationDate,ObjectOverwrite)</f>
        <v>GBP8MD_SYNTH1Y_Quote#0040</v>
      </c>
      <c r="E36" s="1154" t="str">
        <f>_xll.ohRangeRetrieveError(D36)</f>
        <v/>
      </c>
      <c r="F36" s="1170"/>
      <c r="G36" s="1180" t="s">
        <v>202</v>
      </c>
      <c r="H36" s="1179" t="e">
        <f>'1YSynthDepo'!C45</f>
        <v>#NUM!</v>
      </c>
      <c r="I36" s="1172"/>
      <c r="J36" s="1178">
        <v>9.562362574520188E-3</v>
      </c>
      <c r="K36" s="1170"/>
      <c r="L36" s="1177">
        <v>9.562362574520188E-3</v>
      </c>
      <c r="M36" s="1176" t="e">
        <f>_xll.qlSimpleQuoteSetValue(D36,ROUND($L36,6),EvaluationDate)</f>
        <v>#N/A</v>
      </c>
      <c r="N36" s="1138"/>
    </row>
    <row r="37" spans="1:14" x14ac:dyDescent="0.2">
      <c r="A37" s="1182"/>
      <c r="B37" s="1156" t="s">
        <v>201</v>
      </c>
      <c r="C37" s="1155" t="str">
        <f t="shared" si="2"/>
        <v>GBP9MD_SYNTH1Y_Quote</v>
      </c>
      <c r="D37" s="1155" t="str">
        <f>_xll.qlSimpleQuote(C37,,RateTickValue,Permanent,EvaluationDate,ObjectOverwrite)</f>
        <v>GBP9MD_SYNTH1Y_Quote#0040</v>
      </c>
      <c r="E37" s="1154" t="str">
        <f>_xll.ohRangeRetrieveError(D37)</f>
        <v/>
      </c>
      <c r="F37" s="1170"/>
      <c r="G37" s="1180" t="s">
        <v>201</v>
      </c>
      <c r="H37" s="1179" t="e">
        <f>'1YSynthDepo'!C46</f>
        <v>#NUM!</v>
      </c>
      <c r="I37" s="1172"/>
      <c r="J37" s="1178">
        <v>9.8146397802791139E-3</v>
      </c>
      <c r="K37" s="1170"/>
      <c r="L37" s="1177">
        <v>9.8146397802791139E-3</v>
      </c>
      <c r="M37" s="1176" t="e">
        <f>_xll.qlSimpleQuoteSetValue(D37,ROUND($L37,6),EvaluationDate)</f>
        <v>#N/A</v>
      </c>
      <c r="N37" s="1138"/>
    </row>
    <row r="38" spans="1:14" x14ac:dyDescent="0.2">
      <c r="A38" s="1182"/>
      <c r="B38" s="1156" t="s">
        <v>200</v>
      </c>
      <c r="C38" s="1155" t="str">
        <f t="shared" si="2"/>
        <v>GBP10MD_SYNTH1Y_Quote</v>
      </c>
      <c r="D38" s="1155" t="str">
        <f>_xll.qlSimpleQuote(C38,,RateTickValue,Permanent,EvaluationDate,ObjectOverwrite)</f>
        <v>GBP10MD_SYNTH1Y_Quote#0040</v>
      </c>
      <c r="E38" s="1154" t="str">
        <f>_xll.ohRangeRetrieveError(D38)</f>
        <v/>
      </c>
      <c r="F38" s="1170"/>
      <c r="G38" s="1180" t="s">
        <v>200</v>
      </c>
      <c r="H38" s="1179" t="e">
        <f>'1YSynthDepo'!C47</f>
        <v>#NUM!</v>
      </c>
      <c r="I38" s="1172"/>
      <c r="J38" s="1178">
        <v>1.0020101241288368E-2</v>
      </c>
      <c r="K38" s="1170"/>
      <c r="L38" s="1177">
        <v>1.0020101241288368E-2</v>
      </c>
      <c r="M38" s="1176" t="e">
        <f>_xll.qlSimpleQuoteSetValue(D38,ROUND($L38,6),EvaluationDate)</f>
        <v>#N/A</v>
      </c>
      <c r="N38" s="1138"/>
    </row>
    <row r="39" spans="1:14" x14ac:dyDescent="0.2">
      <c r="A39" s="1181"/>
      <c r="B39" s="1156" t="s">
        <v>199</v>
      </c>
      <c r="C39" s="1155" t="str">
        <f t="shared" si="2"/>
        <v>GBP11MD_SYNTH1Y_Quote</v>
      </c>
      <c r="D39" s="1155" t="str">
        <f>_xll.qlSimpleQuote(C39,,RateTickValue,Permanent,EvaluationDate,ObjectOverwrite)</f>
        <v>GBP11MD_SYNTH1Y_Quote#0040</v>
      </c>
      <c r="E39" s="1154" t="str">
        <f>_xll.ohRangeRetrieveError(D39)</f>
        <v/>
      </c>
      <c r="F39" s="1170"/>
      <c r="G39" s="1180" t="s">
        <v>199</v>
      </c>
      <c r="H39" s="1179" t="e">
        <f>'1YSynthDepo'!C48</f>
        <v>#NUM!</v>
      </c>
      <c r="I39" s="1172"/>
      <c r="J39" s="1178">
        <v>1.0255571771790473E-2</v>
      </c>
      <c r="K39" s="1170"/>
      <c r="L39" s="1177">
        <v>1.0255571771790473E-2</v>
      </c>
      <c r="M39" s="1176" t="e">
        <f>_xll.qlSimpleQuoteSetValue(D39,ROUND($L39,6),EvaluationDate)</f>
        <v>#N/A</v>
      </c>
      <c r="N39" s="1138"/>
    </row>
    <row r="40" spans="1:14" x14ac:dyDescent="0.2">
      <c r="A40" s="1137"/>
      <c r="B40" s="1175" t="s">
        <v>198</v>
      </c>
      <c r="C40" s="1146" t="str">
        <f t="shared" si="2"/>
        <v>GBP1YD_SYNTH1Y_Quote</v>
      </c>
      <c r="D40" s="1146" t="str">
        <f>_xll.qlSimpleQuote(C40,,RateTickValue,Permanent,EvaluationDate,ObjectOverwrite)</f>
        <v>GBP1YD_SYNTH1Y_Quote#0040</v>
      </c>
      <c r="E40" s="1145" t="str">
        <f>_xll.ohRangeRetrieveError(D40)</f>
        <v/>
      </c>
      <c r="F40" s="1170"/>
      <c r="G40" s="1174" t="s">
        <v>198</v>
      </c>
      <c r="H40" s="1173" t="e">
        <f>'1YSynthDepo'!C49</f>
        <v>#NUM!</v>
      </c>
      <c r="I40" s="1172"/>
      <c r="J40" s="1171">
        <v>1.0558799999999932E-2</v>
      </c>
      <c r="K40" s="1170"/>
      <c r="L40" s="1169">
        <v>1.0558799999999932E-2</v>
      </c>
      <c r="M40" s="1168" t="e">
        <f>_xll.qlSimpleQuoteSetValue(D40,ROUND($L40,6),EvaluationDate)</f>
        <v>#N/A</v>
      </c>
      <c r="N40" s="1158"/>
    </row>
    <row r="41" spans="1:14" x14ac:dyDescent="0.2">
      <c r="A41" s="1157">
        <v>1</v>
      </c>
      <c r="B41" s="1167" t="str">
        <f t="shared" ref="B41:B57" si="3">A41&amp;"x"&amp;A41+Months12M&amp;"F"</f>
        <v>1x13F</v>
      </c>
      <c r="C41" s="1166" t="str">
        <f t="shared" ref="C41:C57" si="4">Currency&amp;$B41&amp;"_SYNTH"&amp;"1Y"&amp;"_Quote"</f>
        <v>GBP1x13F_SYNTH1Y_Quote</v>
      </c>
      <c r="D41" s="1166" t="str">
        <f>_xll.qlSimpleQuote(C41,,RateTickValue,Permanent,Trigger,ObjectOverwrite)</f>
        <v>GBP1x13F_SYNTH1Y_Quote#0040</v>
      </c>
      <c r="E41" s="1165" t="str">
        <f>_xll.ohRangeRetrieveError(D41)</f>
        <v/>
      </c>
      <c r="F41" s="506">
        <v>1</v>
      </c>
      <c r="G41" s="1164" t="str">
        <f t="shared" ref="G41:G57" si="5">F41&amp;"x"&amp;(F41+Months12M)&amp;"F"</f>
        <v>1x13F</v>
      </c>
      <c r="H41" s="1163" t="e">
        <f>SynthFRA!H3</f>
        <v>#NUM!</v>
      </c>
      <c r="I41" s="1162"/>
      <c r="J41" s="1161">
        <v>1.115E-2</v>
      </c>
      <c r="K41" s="1141"/>
      <c r="L41" s="1160">
        <v>1.115E-2</v>
      </c>
      <c r="M41" s="1159" t="e">
        <f>_xll.qlSimpleQuoteSetValue(D41,ROUND(L41,6),EvaluationDate)</f>
        <v>#N/A</v>
      </c>
      <c r="N41" s="1158">
        <f>_xll.ohTrigger(M41:M57)</f>
        <v>39</v>
      </c>
    </row>
    <row r="42" spans="1:14" x14ac:dyDescent="0.2">
      <c r="A42" s="1157">
        <v>2</v>
      </c>
      <c r="B42" s="1156" t="str">
        <f t="shared" si="3"/>
        <v>2x14F</v>
      </c>
      <c r="C42" s="1155" t="str">
        <f t="shared" si="4"/>
        <v>GBP2x14F_SYNTH1Y_Quote</v>
      </c>
      <c r="D42" s="1155" t="str">
        <f>_xll.qlSimpleQuote(C42,,RateTickValue,Permanent,Trigger,ObjectOverwrite)</f>
        <v>GBP2x14F_SYNTH1Y_Quote#0040</v>
      </c>
      <c r="E42" s="1154" t="str">
        <f>_xll.ohRangeRetrieveError(D42)</f>
        <v/>
      </c>
      <c r="F42" s="506">
        <v>2</v>
      </c>
      <c r="G42" s="1153" t="str">
        <f t="shared" si="5"/>
        <v>2x14F</v>
      </c>
      <c r="H42" s="1152" t="e">
        <f>SynthFRA!H4</f>
        <v>#NUM!</v>
      </c>
      <c r="I42" s="1141"/>
      <c r="J42" s="1151">
        <v>1.15E-2</v>
      </c>
      <c r="K42" s="1141"/>
      <c r="L42" s="1150">
        <v>1.15E-2</v>
      </c>
      <c r="M42" s="1149" t="e">
        <f>_xll.qlSimpleQuoteSetValue(D42,ROUND(L42,6),EvaluationDate)</f>
        <v>#N/A</v>
      </c>
      <c r="N42" s="1138"/>
    </row>
    <row r="43" spans="1:14" x14ac:dyDescent="0.2">
      <c r="A43" s="1157">
        <v>3</v>
      </c>
      <c r="B43" s="1156" t="str">
        <f t="shared" si="3"/>
        <v>3x15F</v>
      </c>
      <c r="C43" s="1155" t="str">
        <f t="shared" si="4"/>
        <v>GBP3x15F_SYNTH1Y_Quote</v>
      </c>
      <c r="D43" s="1155" t="str">
        <f>_xll.qlSimpleQuote(C43,,RateTickValue,Permanent,Trigger,ObjectOverwrite)</f>
        <v>GBP3x15F_SYNTH1Y_Quote#0040</v>
      </c>
      <c r="E43" s="1154" t="str">
        <f>_xll.ohRangeRetrieveError(D43)</f>
        <v/>
      </c>
      <c r="F43" s="506">
        <v>3</v>
      </c>
      <c r="G43" s="1153" t="str">
        <f t="shared" si="5"/>
        <v>3x15F</v>
      </c>
      <c r="H43" s="1152" t="e">
        <f>SynthFRA!H5</f>
        <v>#NUM!</v>
      </c>
      <c r="I43" s="1141"/>
      <c r="J43" s="1151">
        <v>1.1999571598860968E-2</v>
      </c>
      <c r="K43" s="1141"/>
      <c r="L43" s="1150">
        <v>1.1999571598860968E-2</v>
      </c>
      <c r="M43" s="1149" t="e">
        <f>_xll.qlSimpleQuoteSetValue(D43,ROUND(L43,6),EvaluationDate)</f>
        <v>#N/A</v>
      </c>
      <c r="N43" s="1138"/>
    </row>
    <row r="44" spans="1:14" x14ac:dyDescent="0.2">
      <c r="A44" s="1157">
        <v>4</v>
      </c>
      <c r="B44" s="1156" t="str">
        <f t="shared" si="3"/>
        <v>4x16F</v>
      </c>
      <c r="C44" s="1155" t="str">
        <f t="shared" si="4"/>
        <v>GBP4x16F_SYNTH1Y_Quote</v>
      </c>
      <c r="D44" s="1155" t="str">
        <f>_xll.qlSimpleQuote(C44,,RateTickValue,Permanent,Trigger,ObjectOverwrite)</f>
        <v>GBP4x16F_SYNTH1Y_Quote#0040</v>
      </c>
      <c r="E44" s="1154" t="str">
        <f>_xll.ohRangeRetrieveError(D44)</f>
        <v/>
      </c>
      <c r="F44" s="506">
        <v>4</v>
      </c>
      <c r="G44" s="1153" t="str">
        <f t="shared" si="5"/>
        <v>4x16F</v>
      </c>
      <c r="H44" s="1152" t="e">
        <f>SynthFRA!H6</f>
        <v>#NUM!</v>
      </c>
      <c r="I44" s="1141"/>
      <c r="J44" s="1151">
        <v>1.2499999999999999E-2</v>
      </c>
      <c r="K44" s="1141"/>
      <c r="L44" s="1150">
        <v>1.2499999999999999E-2</v>
      </c>
      <c r="M44" s="1149" t="e">
        <f>_xll.qlSimpleQuoteSetValue(D44,ROUND(L44,6),EvaluationDate)</f>
        <v>#N/A</v>
      </c>
      <c r="N44" s="1138"/>
    </row>
    <row r="45" spans="1:14" x14ac:dyDescent="0.2">
      <c r="A45" s="1157">
        <v>5</v>
      </c>
      <c r="B45" s="1156" t="str">
        <f t="shared" si="3"/>
        <v>5x17F</v>
      </c>
      <c r="C45" s="1155" t="str">
        <f t="shared" si="4"/>
        <v>GBP5x17F_SYNTH1Y_Quote</v>
      </c>
      <c r="D45" s="1155" t="str">
        <f>_xll.qlSimpleQuote(C45,,RateTickValue,Permanent,Trigger,ObjectOverwrite)</f>
        <v>GBP5x17F_SYNTH1Y_Quote#0040</v>
      </c>
      <c r="E45" s="1154" t="str">
        <f>_xll.ohRangeRetrieveError(D45)</f>
        <v/>
      </c>
      <c r="F45" s="506">
        <v>5</v>
      </c>
      <c r="G45" s="1153" t="str">
        <f t="shared" si="5"/>
        <v>5x17F</v>
      </c>
      <c r="H45" s="1152" t="e">
        <f>SynthFRA!H7</f>
        <v>#NUM!</v>
      </c>
      <c r="I45" s="1141"/>
      <c r="J45" s="1151">
        <v>1.3000000000000001E-2</v>
      </c>
      <c r="K45" s="1141"/>
      <c r="L45" s="1150">
        <v>1.3000000000000001E-2</v>
      </c>
      <c r="M45" s="1149" t="e">
        <f>_xll.qlSimpleQuoteSetValue(D45,ROUND(L45,6),EvaluationDate)</f>
        <v>#N/A</v>
      </c>
      <c r="N45" s="1138"/>
    </row>
    <row r="46" spans="1:14" x14ac:dyDescent="0.2">
      <c r="A46" s="1157">
        <v>6</v>
      </c>
      <c r="B46" s="1156" t="str">
        <f t="shared" si="3"/>
        <v>6x18F</v>
      </c>
      <c r="C46" s="1155" t="str">
        <f t="shared" si="4"/>
        <v>GBP6x18F_SYNTH1Y_Quote</v>
      </c>
      <c r="D46" s="1155" t="str">
        <f>_xll.qlSimpleQuote(C46,,RateTickValue,Permanent,Trigger,ObjectOverwrite)</f>
        <v>GBP6x18F_SYNTH1Y_Quote#0040</v>
      </c>
      <c r="E46" s="1154" t="str">
        <f>_xll.ohRangeRetrieveError(D46)</f>
        <v/>
      </c>
      <c r="F46" s="506">
        <v>6</v>
      </c>
      <c r="G46" s="1153" t="str">
        <f t="shared" si="5"/>
        <v>6x18F</v>
      </c>
      <c r="H46" s="1152" t="e">
        <f>SynthFRA!H8</f>
        <v>#NUM!</v>
      </c>
      <c r="I46" s="1141"/>
      <c r="J46" s="1151">
        <v>1.3568330820732586E-2</v>
      </c>
      <c r="K46" s="1141"/>
      <c r="L46" s="1150">
        <v>1.3568330820732586E-2</v>
      </c>
      <c r="M46" s="1149" t="e">
        <f>_xll.qlSimpleQuoteSetValue(D46,ROUND(L46,6),EvaluationDate)</f>
        <v>#N/A</v>
      </c>
      <c r="N46" s="1138"/>
    </row>
    <row r="47" spans="1:14" x14ac:dyDescent="0.2">
      <c r="A47" s="1157">
        <v>7</v>
      </c>
      <c r="B47" s="1156" t="str">
        <f t="shared" si="3"/>
        <v>7x19F</v>
      </c>
      <c r="C47" s="1155" t="str">
        <f t="shared" si="4"/>
        <v>GBP7x19F_SYNTH1Y_Quote</v>
      </c>
      <c r="D47" s="1155" t="str">
        <f>_xll.qlSimpleQuote(C47,,RateTickValue,Permanent,Trigger,ObjectOverwrite)</f>
        <v>GBP7x19F_SYNTH1Y_Quote#0040</v>
      </c>
      <c r="E47" s="1154" t="str">
        <f>_xll.ohRangeRetrieveError(D47)</f>
        <v/>
      </c>
      <c r="F47" s="506">
        <v>7</v>
      </c>
      <c r="G47" s="1153" t="str">
        <f t="shared" si="5"/>
        <v>7x19F</v>
      </c>
      <c r="H47" s="1152" t="e">
        <f>SynthFRA!H9</f>
        <v>#NUM!</v>
      </c>
      <c r="I47" s="1141"/>
      <c r="J47" s="1151">
        <v>1.4108405898565001E-2</v>
      </c>
      <c r="K47" s="1141"/>
      <c r="L47" s="1150">
        <v>1.4108405898565001E-2</v>
      </c>
      <c r="M47" s="1149" t="e">
        <f>_xll.qlSimpleQuoteSetValue(D47,ROUND(L47,6),EvaluationDate)</f>
        <v>#N/A</v>
      </c>
      <c r="N47" s="1138"/>
    </row>
    <row r="48" spans="1:14" x14ac:dyDescent="0.2">
      <c r="A48" s="1157">
        <v>8</v>
      </c>
      <c r="B48" s="1156" t="str">
        <f t="shared" si="3"/>
        <v>8x20F</v>
      </c>
      <c r="C48" s="1155" t="str">
        <f t="shared" si="4"/>
        <v>GBP8x20F_SYNTH1Y_Quote</v>
      </c>
      <c r="D48" s="1155" t="str">
        <f>_xll.qlSimpleQuote(C48,,RateTickValue,Permanent,Trigger,ObjectOverwrite)</f>
        <v>GBP8x20F_SYNTH1Y_Quote#0040</v>
      </c>
      <c r="E48" s="1154" t="str">
        <f>_xll.ohRangeRetrieveError(D48)</f>
        <v/>
      </c>
      <c r="F48" s="506">
        <v>8</v>
      </c>
      <c r="G48" s="1153" t="str">
        <f t="shared" si="5"/>
        <v>8x20F</v>
      </c>
      <c r="H48" s="1152" t="e">
        <f>SynthFRA!H10</f>
        <v>#NUM!</v>
      </c>
      <c r="I48" s="1141"/>
      <c r="J48" s="1151">
        <v>1.4764446446756185E-2</v>
      </c>
      <c r="K48" s="1141"/>
      <c r="L48" s="1150">
        <v>1.4764446446756185E-2</v>
      </c>
      <c r="M48" s="1149" t="e">
        <f>_xll.qlSimpleQuoteSetValue(D48,ROUND(L48,6),EvaluationDate)</f>
        <v>#N/A</v>
      </c>
      <c r="N48" s="1138"/>
    </row>
    <row r="49" spans="1:14" x14ac:dyDescent="0.2">
      <c r="A49" s="1157">
        <v>9</v>
      </c>
      <c r="B49" s="1156" t="str">
        <f t="shared" si="3"/>
        <v>9x21F</v>
      </c>
      <c r="C49" s="1155" t="str">
        <f t="shared" si="4"/>
        <v>GBP9x21F_SYNTH1Y_Quote</v>
      </c>
      <c r="D49" s="1155" t="str">
        <f>_xll.qlSimpleQuote(C49,,RateTickValue,Permanent,Trigger,ObjectOverwrite)</f>
        <v>GBP9x21F_SYNTH1Y_Quote#0040</v>
      </c>
      <c r="E49" s="1154" t="str">
        <f>_xll.ohRangeRetrieveError(D49)</f>
        <v/>
      </c>
      <c r="F49" s="506">
        <v>9</v>
      </c>
      <c r="G49" s="1153" t="str">
        <f t="shared" si="5"/>
        <v>9x21F</v>
      </c>
      <c r="H49" s="1152" t="e">
        <f>SynthFRA!H11</f>
        <v>#NUM!</v>
      </c>
      <c r="I49" s="1141"/>
      <c r="J49" s="1151">
        <v>1.54E-2</v>
      </c>
      <c r="K49" s="1141"/>
      <c r="L49" s="1150">
        <v>1.54E-2</v>
      </c>
      <c r="M49" s="1149" t="e">
        <f>_xll.qlSimpleQuoteSetValue(D49,ROUND(L49,6),EvaluationDate)</f>
        <v>#N/A</v>
      </c>
      <c r="N49" s="1138"/>
    </row>
    <row r="50" spans="1:14" x14ac:dyDescent="0.2">
      <c r="A50" s="1157">
        <v>10</v>
      </c>
      <c r="B50" s="1156" t="str">
        <f t="shared" si="3"/>
        <v>10x22F</v>
      </c>
      <c r="C50" s="1155" t="str">
        <f t="shared" si="4"/>
        <v>GBP10x22F_SYNTH1Y_Quote</v>
      </c>
      <c r="D50" s="1155" t="str">
        <f>_xll.qlSimpleQuote(C50,,RateTickValue,Permanent,Trigger,ObjectOverwrite)</f>
        <v>GBP10x22F_SYNTH1Y_Quote#0040</v>
      </c>
      <c r="E50" s="1154" t="str">
        <f>_xll.ohRangeRetrieveError(D50)</f>
        <v/>
      </c>
      <c r="F50" s="506">
        <v>10</v>
      </c>
      <c r="G50" s="1153" t="str">
        <f t="shared" si="5"/>
        <v>10x22F</v>
      </c>
      <c r="H50" s="1152" t="e">
        <f>SynthFRA!H12</f>
        <v>#NUM!</v>
      </c>
      <c r="I50" s="1141"/>
      <c r="J50" s="1151">
        <v>1.5886016172962057E-2</v>
      </c>
      <c r="K50" s="1141"/>
      <c r="L50" s="1150">
        <v>1.5886016172962057E-2</v>
      </c>
      <c r="M50" s="1149" t="e">
        <f>_xll.qlSimpleQuoteSetValue(D50,ROUND(L50,6),EvaluationDate)</f>
        <v>#N/A</v>
      </c>
      <c r="N50" s="1138"/>
    </row>
    <row r="51" spans="1:14" x14ac:dyDescent="0.2">
      <c r="A51" s="1157">
        <v>11</v>
      </c>
      <c r="B51" s="1156" t="str">
        <f t="shared" si="3"/>
        <v>11x23F</v>
      </c>
      <c r="C51" s="1155" t="str">
        <f t="shared" si="4"/>
        <v>GBP11x23F_SYNTH1Y_Quote</v>
      </c>
      <c r="D51" s="1155" t="str">
        <f>_xll.qlSimpleQuote(C51,,RateTickValue,Permanent,Trigger,ObjectOverwrite)</f>
        <v>GBP11x23F_SYNTH1Y_Quote#0040</v>
      </c>
      <c r="E51" s="1154" t="str">
        <f>_xll.ohRangeRetrieveError(D51)</f>
        <v/>
      </c>
      <c r="F51" s="506">
        <v>11</v>
      </c>
      <c r="G51" s="1153" t="str">
        <f t="shared" si="5"/>
        <v>11x23F</v>
      </c>
      <c r="H51" s="1152" t="e">
        <f>SynthFRA!H13</f>
        <v>#NUM!</v>
      </c>
      <c r="I51" s="1141"/>
      <c r="J51" s="1151">
        <v>1.6379329828045661E-2</v>
      </c>
      <c r="K51" s="1141"/>
      <c r="L51" s="1150">
        <v>1.6379329828045661E-2</v>
      </c>
      <c r="M51" s="1149" t="e">
        <f>_xll.qlSimpleQuoteSetValue(D51,ROUND(L51,6),EvaluationDate)</f>
        <v>#N/A</v>
      </c>
      <c r="N51" s="1138"/>
    </row>
    <row r="52" spans="1:14" x14ac:dyDescent="0.2">
      <c r="A52" s="1157">
        <v>13</v>
      </c>
      <c r="B52" s="1156" t="str">
        <f t="shared" si="3"/>
        <v>13x25F</v>
      </c>
      <c r="C52" s="1155" t="str">
        <f t="shared" si="4"/>
        <v>GBP13x25F_SYNTH1Y_Quote</v>
      </c>
      <c r="D52" s="1155" t="str">
        <f>_xll.qlSimpleQuote(C52,,RateTickValue,Permanent,Trigger,ObjectOverwrite)</f>
        <v>GBP13x25F_SYNTH1Y_Quote#0040</v>
      </c>
      <c r="E52" s="1154" t="str">
        <f>_xll.ohRangeRetrieveError(D52)</f>
        <v/>
      </c>
      <c r="F52" s="506">
        <v>13</v>
      </c>
      <c r="G52" s="1153" t="str">
        <f t="shared" si="5"/>
        <v>13x25F</v>
      </c>
      <c r="H52" s="1152" t="e">
        <f>SynthFRA!H15</f>
        <v>#NUM!</v>
      </c>
      <c r="I52" s="1141"/>
      <c r="J52" s="1151">
        <v>1.7244759942701162E-2</v>
      </c>
      <c r="K52" s="1141"/>
      <c r="L52" s="1150">
        <v>1.7244759942701162E-2</v>
      </c>
      <c r="M52" s="1149" t="e">
        <f>_xll.qlSimpleQuoteSetValue(D52,ROUND(L52,6),EvaluationDate)</f>
        <v>#N/A</v>
      </c>
      <c r="N52" s="1138"/>
    </row>
    <row r="53" spans="1:14" x14ac:dyDescent="0.2">
      <c r="A53" s="1157">
        <v>14</v>
      </c>
      <c r="B53" s="1156" t="str">
        <f t="shared" si="3"/>
        <v>14x26F</v>
      </c>
      <c r="C53" s="1155" t="str">
        <f t="shared" si="4"/>
        <v>GBP14x26F_SYNTH1Y_Quote</v>
      </c>
      <c r="D53" s="1155" t="str">
        <f>_xll.qlSimpleQuote(C53,,RateTickValue,Permanent,Trigger,ObjectOverwrite)</f>
        <v>GBP14x26F_SYNTH1Y_Quote#0040</v>
      </c>
      <c r="E53" s="1154" t="str">
        <f>_xll.ohRangeRetrieveError(D53)</f>
        <v/>
      </c>
      <c r="F53" s="506">
        <v>14</v>
      </c>
      <c r="G53" s="1153" t="str">
        <f t="shared" si="5"/>
        <v>14x26F</v>
      </c>
      <c r="H53" s="1152" t="e">
        <f>SynthFRA!H16</f>
        <v>#NUM!</v>
      </c>
      <c r="I53" s="1141"/>
      <c r="J53" s="1151">
        <v>1.7704164822818398E-2</v>
      </c>
      <c r="K53" s="1141"/>
      <c r="L53" s="1150">
        <v>1.7704164822818398E-2</v>
      </c>
      <c r="M53" s="1149" t="e">
        <f>_xll.qlSimpleQuoteSetValue(D53,ROUND(L53,6),EvaluationDate)</f>
        <v>#N/A</v>
      </c>
      <c r="N53" s="1138"/>
    </row>
    <row r="54" spans="1:14" x14ac:dyDescent="0.2">
      <c r="A54" s="1157">
        <v>15</v>
      </c>
      <c r="B54" s="1156" t="str">
        <f t="shared" si="3"/>
        <v>15x27F</v>
      </c>
      <c r="C54" s="1155" t="str">
        <f t="shared" si="4"/>
        <v>GBP15x27F_SYNTH1Y_Quote</v>
      </c>
      <c r="D54" s="1155" t="str">
        <f>_xll.qlSimpleQuote(C54,,RateTickValue,Permanent,Trigger,ObjectOverwrite)</f>
        <v>GBP15x27F_SYNTH1Y_Quote#0040</v>
      </c>
      <c r="E54" s="1154" t="str">
        <f>_xll.ohRangeRetrieveError(D54)</f>
        <v/>
      </c>
      <c r="F54" s="506">
        <v>15</v>
      </c>
      <c r="G54" s="1153" t="str">
        <f t="shared" si="5"/>
        <v>15x27F</v>
      </c>
      <c r="H54" s="1152" t="e">
        <f>SynthFRA!H17</f>
        <v>#NUM!</v>
      </c>
      <c r="I54" s="1141"/>
      <c r="J54" s="1151">
        <v>1.8215092396635959E-2</v>
      </c>
      <c r="K54" s="1141"/>
      <c r="L54" s="1150">
        <v>1.8215092396635959E-2</v>
      </c>
      <c r="M54" s="1149" t="e">
        <f>_xll.qlSimpleQuoteSetValue(D54,ROUND(L54,6),EvaluationDate)</f>
        <v>#N/A</v>
      </c>
      <c r="N54" s="1138"/>
    </row>
    <row r="55" spans="1:14" x14ac:dyDescent="0.2">
      <c r="A55" s="1157">
        <v>16</v>
      </c>
      <c r="B55" s="1156" t="str">
        <f t="shared" si="3"/>
        <v>16x28F</v>
      </c>
      <c r="C55" s="1155" t="str">
        <f t="shared" si="4"/>
        <v>GBP16x28F_SYNTH1Y_Quote</v>
      </c>
      <c r="D55" s="1155" t="str">
        <f>_xll.qlSimpleQuote(C55,,RateTickValue,Permanent,Trigger,ObjectOverwrite)</f>
        <v>GBP16x28F_SYNTH1Y_Quote#0040</v>
      </c>
      <c r="E55" s="1154" t="str">
        <f>_xll.ohRangeRetrieveError(D55)</f>
        <v/>
      </c>
      <c r="F55" s="506">
        <v>16</v>
      </c>
      <c r="G55" s="1153" t="str">
        <f t="shared" si="5"/>
        <v>16x28F</v>
      </c>
      <c r="H55" s="1152" t="e">
        <f>SynthFRA!H18</f>
        <v>#NUM!</v>
      </c>
      <c r="I55" s="1141"/>
      <c r="J55" s="1151">
        <v>1.872283744027067E-2</v>
      </c>
      <c r="K55" s="1141"/>
      <c r="L55" s="1150">
        <v>1.872283744027067E-2</v>
      </c>
      <c r="M55" s="1149" t="e">
        <f>_xll.qlSimpleQuoteSetValue(D55,ROUND(L55,6),EvaluationDate)</f>
        <v>#N/A</v>
      </c>
      <c r="N55" s="1138"/>
    </row>
    <row r="56" spans="1:14" x14ac:dyDescent="0.2">
      <c r="A56" s="1157">
        <v>17</v>
      </c>
      <c r="B56" s="1156" t="str">
        <f t="shared" si="3"/>
        <v>17x29F</v>
      </c>
      <c r="C56" s="1155" t="str">
        <f t="shared" si="4"/>
        <v>GBP17x29F_SYNTH1Y_Quote</v>
      </c>
      <c r="D56" s="1155" t="str">
        <f>_xll.qlSimpleQuote(C56,,RateTickValue,Permanent,Trigger,ObjectOverwrite)</f>
        <v>GBP17x29F_SYNTH1Y_Quote#0040</v>
      </c>
      <c r="E56" s="1154" t="str">
        <f>_xll.ohRangeRetrieveError(D56)</f>
        <v/>
      </c>
      <c r="F56" s="506">
        <v>17</v>
      </c>
      <c r="G56" s="1153" t="str">
        <f t="shared" si="5"/>
        <v>17x29F</v>
      </c>
      <c r="H56" s="1152" t="e">
        <f>SynthFRA!H19</f>
        <v>#NUM!</v>
      </c>
      <c r="I56" s="1141"/>
      <c r="J56" s="1151">
        <v>1.934464339412368E-2</v>
      </c>
      <c r="K56" s="1141"/>
      <c r="L56" s="1150">
        <v>1.934464339412368E-2</v>
      </c>
      <c r="M56" s="1149" t="e">
        <f>_xll.qlSimpleQuoteSetValue(D56,ROUND(L56,6),EvaluationDate)</f>
        <v>#N/A</v>
      </c>
      <c r="N56" s="1138"/>
    </row>
    <row r="57" spans="1:14" x14ac:dyDescent="0.2">
      <c r="A57" s="1148">
        <v>18</v>
      </c>
      <c r="B57" s="1147" t="str">
        <f t="shared" si="3"/>
        <v>18x30F</v>
      </c>
      <c r="C57" s="1146" t="str">
        <f t="shared" si="4"/>
        <v>GBP18x30F_SYNTH1Y_Quote</v>
      </c>
      <c r="D57" s="1146" t="str">
        <f>_xll.qlSimpleQuote(C57,,RateTickValue,Permanent,Trigger,ObjectOverwrite)</f>
        <v>GBP18x30F_SYNTH1Y_Quote#0040</v>
      </c>
      <c r="E57" s="1145" t="str">
        <f>_xll.ohRangeRetrieveError(D57)</f>
        <v/>
      </c>
      <c r="F57" s="506">
        <v>18</v>
      </c>
      <c r="G57" s="1144" t="str">
        <f t="shared" si="5"/>
        <v>18x30F</v>
      </c>
      <c r="H57" s="1143" t="e">
        <f>SynthFRA!H20</f>
        <v>#NUM!</v>
      </c>
      <c r="I57" s="1141"/>
      <c r="J57" s="1142">
        <v>2.0090828238397876E-2</v>
      </c>
      <c r="K57" s="1141"/>
      <c r="L57" s="1140">
        <v>2.0090828238397876E-2</v>
      </c>
      <c r="M57" s="1139" t="e">
        <f>_xll.qlSimpleQuoteSetValue(D57,ROUND(L57,6),EvaluationDate)</f>
        <v>#N/A</v>
      </c>
      <c r="N57" s="1138"/>
    </row>
    <row r="58" spans="1:14" x14ac:dyDescent="0.2">
      <c r="A58" s="1137"/>
      <c r="B58" s="1136"/>
      <c r="C58" s="1135"/>
      <c r="D58" s="1135"/>
      <c r="E58" s="1135"/>
      <c r="F58" s="1134"/>
      <c r="G58" s="1134"/>
      <c r="H58" s="1134"/>
      <c r="I58" s="1134"/>
      <c r="J58" s="1134"/>
      <c r="K58" s="1134"/>
      <c r="L58" s="1134"/>
      <c r="M58" s="1134"/>
      <c r="N58" s="1133"/>
    </row>
  </sheetData>
  <pageMargins left="0.75" right="0.75" top="1" bottom="1" header="0.5" footer="0.5"/>
  <pageSetup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C26"/>
  <sheetViews>
    <sheetView showGridLines="0" workbookViewId="0"/>
  </sheetViews>
  <sheetFormatPr defaultRowHeight="11.25" outlineLevelCol="1" x14ac:dyDescent="0.2"/>
  <cols>
    <col min="1" max="1" width="3" style="1226" bestFit="1" customWidth="1"/>
    <col min="2" max="2" width="17.28515625" style="1226" customWidth="1"/>
    <col min="3" max="3" width="15.140625" style="1226" hidden="1" customWidth="1" outlineLevel="1"/>
    <col min="4" max="4" width="17.28515625" style="1226" customWidth="1" collapsed="1"/>
    <col min="5" max="5" width="17.28515625" style="1226" customWidth="1"/>
    <col min="6" max="8" width="9" style="1226" bestFit="1" customWidth="1"/>
    <col min="9" max="9" width="15.140625" style="1226" bestFit="1" customWidth="1"/>
    <col min="10" max="10" width="9.140625" style="1226"/>
    <col min="11" max="15" width="9.140625" style="1227"/>
    <col min="16" max="16" width="2.42578125" style="1226" customWidth="1"/>
    <col min="17" max="17" width="23.5703125" style="1226" bestFit="1" customWidth="1"/>
    <col min="18" max="18" width="17.28515625" style="1226" hidden="1" customWidth="1"/>
    <col min="19" max="19" width="17.28515625" style="1226" bestFit="1" customWidth="1"/>
    <col min="20" max="20" width="17.28515625" style="1226" customWidth="1"/>
    <col min="21" max="21" width="17.28515625" style="1226" hidden="1" customWidth="1"/>
    <col min="22" max="22" width="8.5703125" style="1226" bestFit="1" customWidth="1"/>
    <col min="23" max="23" width="8" style="1226" customWidth="1"/>
    <col min="24" max="24" width="8.5703125" style="1226" bestFit="1" customWidth="1"/>
    <col min="25" max="25" width="9.140625" style="1226"/>
    <col min="26" max="26" width="2.42578125" style="1226" customWidth="1"/>
    <col min="27" max="16384" width="9.140625" style="1226"/>
  </cols>
  <sheetData>
    <row r="1" spans="1:29" ht="22.5" x14ac:dyDescent="0.2">
      <c r="A1" s="1242"/>
      <c r="B1" s="1242" t="s">
        <v>326</v>
      </c>
      <c r="C1" s="1242"/>
      <c r="D1" s="1242" t="s">
        <v>325</v>
      </c>
      <c r="E1" s="1242" t="s">
        <v>441</v>
      </c>
      <c r="F1" s="1242" t="s">
        <v>25</v>
      </c>
      <c r="G1" s="1242" t="s">
        <v>440</v>
      </c>
      <c r="H1" s="1242" t="s">
        <v>439</v>
      </c>
    </row>
    <row r="2" spans="1:29" x14ac:dyDescent="0.2">
      <c r="A2" s="1241">
        <v>0</v>
      </c>
      <c r="B2" s="1240">
        <f>_xll.qlInterestRateIndexFixingDate(IborIndex1Y,D2)</f>
        <v>42180</v>
      </c>
      <c r="C2" s="1241" t="str">
        <f>_xll.qlMakeDatedOIS(,D2,E2,OvernightIndex,0,DayCounter,0)</f>
        <v>obj_0043f#0039</v>
      </c>
      <c r="D2" s="1240">
        <f>_xll.qlCalendarAdvance(Calendar,SettlementDate,A2&amp;"M","mf")</f>
        <v>42180</v>
      </c>
      <c r="E2" s="1240">
        <f>_xll.qlInterestRateIndexMaturity(IborIndex1Y,D2)</f>
        <v>42548</v>
      </c>
      <c r="F2" s="1238" t="e">
        <f>_xll.qlOvernightIndexedSwapFairRate(C2,_xll.ohTrigger(InterestRatesTrigger))</f>
        <v>#NUM!</v>
      </c>
      <c r="G2" s="1239" t="e">
        <f>_xll.qlInterpolationInterpolate(B12Minterpolation,D2,TRUE,F2)</f>
        <v>#VALUE!</v>
      </c>
      <c r="H2" s="1238" t="e">
        <f t="shared" ref="H2:H20" si="0">F2+G2</f>
        <v>#NUM!</v>
      </c>
      <c r="AA2" s="1229"/>
      <c r="AB2" s="1229"/>
      <c r="AC2" s="1228"/>
    </row>
    <row r="3" spans="1:29" x14ac:dyDescent="0.2">
      <c r="A3" s="1237">
        <v>1</v>
      </c>
      <c r="B3" s="1236">
        <f>_xll.qlInterestRateIndexFixingDate(IborIndex1Y,D3)</f>
        <v>42212</v>
      </c>
      <c r="C3" s="1237" t="str">
        <f>_xll.qlMakeDatedOIS(,D3,E3,OvernightIndex,0,DayCounter,0)</f>
        <v>obj_0044a#0039</v>
      </c>
      <c r="D3" s="1236">
        <f>_xll.qlCalendarAdvance(Calendar,SettlementDate,A3&amp;"M","mf")</f>
        <v>42212</v>
      </c>
      <c r="E3" s="1236">
        <f>_xll.qlInterestRateIndexMaturity(IborIndex1Y,D3)</f>
        <v>42578</v>
      </c>
      <c r="F3" s="1234" t="e">
        <f>_xll.qlOvernightIndexedSwapFairRate(C3,_xll.ohTrigger(InterestRatesTrigger))</f>
        <v>#NUM!</v>
      </c>
      <c r="G3" s="1235" t="e">
        <f>_xll.qlInterpolationInterpolate(B12Minterpolation,D3,TRUE,F3)</f>
        <v>#VALUE!</v>
      </c>
      <c r="H3" s="1234" t="e">
        <f t="shared" si="0"/>
        <v>#NUM!</v>
      </c>
      <c r="AA3" s="1229"/>
      <c r="AB3" s="1229"/>
      <c r="AC3" s="1228"/>
    </row>
    <row r="4" spans="1:29" x14ac:dyDescent="0.2">
      <c r="A4" s="1237">
        <v>2</v>
      </c>
      <c r="B4" s="1236">
        <f>_xll.qlInterestRateIndexFixingDate(IborIndex1Y,D4)</f>
        <v>42241</v>
      </c>
      <c r="C4" s="1237" t="str">
        <f>_xll.qlMakeDatedOIS(,D4,E4,OvernightIndex,0,DayCounter,0)</f>
        <v>obj_00449#0039</v>
      </c>
      <c r="D4" s="1236">
        <f>_xll.qlCalendarAdvance(Calendar,SettlementDate,A4&amp;"M","mf")</f>
        <v>42241</v>
      </c>
      <c r="E4" s="1236">
        <f>_xll.qlInterestRateIndexMaturity(IborIndex1Y,D4)</f>
        <v>42607</v>
      </c>
      <c r="F4" s="1234" t="e">
        <f>_xll.qlOvernightIndexedSwapFairRate(C4,_xll.ohTrigger(InterestRatesTrigger))</f>
        <v>#NUM!</v>
      </c>
      <c r="G4" s="1235" t="e">
        <f>_xll.qlInterpolationInterpolate(B12Minterpolation,D4,TRUE,F4)</f>
        <v>#VALUE!</v>
      </c>
      <c r="H4" s="1234" t="e">
        <f t="shared" si="0"/>
        <v>#NUM!</v>
      </c>
      <c r="AA4" s="1229"/>
      <c r="AB4" s="1229"/>
      <c r="AC4" s="1228"/>
    </row>
    <row r="5" spans="1:29" x14ac:dyDescent="0.2">
      <c r="A5" s="1237">
        <v>3</v>
      </c>
      <c r="B5" s="1236">
        <f>_xll.qlInterestRateIndexFixingDate(IborIndex1Y,D5)</f>
        <v>42272</v>
      </c>
      <c r="C5" s="1237" t="str">
        <f>_xll.qlMakeDatedOIS(,D5,E5,OvernightIndex,0,DayCounter,0)</f>
        <v>obj_0043d#0039</v>
      </c>
      <c r="D5" s="1236">
        <f>_xll.qlCalendarAdvance(Calendar,SettlementDate,A5&amp;"M","mf")</f>
        <v>42272</v>
      </c>
      <c r="E5" s="1236">
        <f>_xll.qlInterestRateIndexMaturity(IborIndex1Y,D5)</f>
        <v>42639</v>
      </c>
      <c r="F5" s="1234" t="e">
        <f>_xll.qlOvernightIndexedSwapFairRate(C5,_xll.ohTrigger(InterestRatesTrigger))</f>
        <v>#NUM!</v>
      </c>
      <c r="G5" s="1235" t="e">
        <f>_xll.qlInterpolationInterpolate(B12Minterpolation,D5,TRUE,F5)</f>
        <v>#VALUE!</v>
      </c>
      <c r="H5" s="1234" t="e">
        <f t="shared" si="0"/>
        <v>#NUM!</v>
      </c>
      <c r="AA5" s="1229"/>
      <c r="AB5" s="1229"/>
      <c r="AC5" s="1228"/>
    </row>
    <row r="6" spans="1:29" x14ac:dyDescent="0.2">
      <c r="A6" s="1237">
        <v>4</v>
      </c>
      <c r="B6" s="1236">
        <f>_xll.qlInterestRateIndexFixingDate(IborIndex1Y,D6)</f>
        <v>42303</v>
      </c>
      <c r="C6" s="1237" t="str">
        <f>_xll.qlMakeDatedOIS(,D6,E6,OvernightIndex,0,DayCounter,0)</f>
        <v>obj_00440#0039</v>
      </c>
      <c r="D6" s="1236">
        <f>_xll.qlCalendarAdvance(Calendar,SettlementDate,A6&amp;"M","mf")</f>
        <v>42303</v>
      </c>
      <c r="E6" s="1236">
        <f>_xll.qlInterestRateIndexMaturity(IborIndex1Y,D6)</f>
        <v>42669</v>
      </c>
      <c r="F6" s="1234" t="e">
        <f>_xll.qlOvernightIndexedSwapFairRate(C6,_xll.ohTrigger(InterestRatesTrigger))</f>
        <v>#NUM!</v>
      </c>
      <c r="G6" s="1235" t="e">
        <f>_xll.qlInterpolationInterpolate(B12Minterpolation,D6,TRUE,F6)</f>
        <v>#VALUE!</v>
      </c>
      <c r="H6" s="1234" t="e">
        <f t="shared" si="0"/>
        <v>#NUM!</v>
      </c>
      <c r="AA6" s="1229"/>
      <c r="AB6" s="1229"/>
      <c r="AC6" s="1228"/>
    </row>
    <row r="7" spans="1:29" x14ac:dyDescent="0.2">
      <c r="A7" s="1237">
        <v>5</v>
      </c>
      <c r="B7" s="1236">
        <f>_xll.qlInterestRateIndexFixingDate(IborIndex1Y,D7)</f>
        <v>42333</v>
      </c>
      <c r="C7" s="1237" t="str">
        <f>_xll.qlMakeDatedOIS(,D7,E7,OvernightIndex,0,DayCounter,0)</f>
        <v>obj_00438#0039</v>
      </c>
      <c r="D7" s="1236">
        <f>_xll.qlCalendarAdvance(Calendar,SettlementDate,A7&amp;"M","mf")</f>
        <v>42333</v>
      </c>
      <c r="E7" s="1236">
        <f>_xll.qlInterestRateIndexMaturity(IborIndex1Y,D7)</f>
        <v>42699</v>
      </c>
      <c r="F7" s="1234" t="e">
        <f>_xll.qlOvernightIndexedSwapFairRate(C7,_xll.ohTrigger(InterestRatesTrigger))</f>
        <v>#NUM!</v>
      </c>
      <c r="G7" s="1235" t="e">
        <f>_xll.qlInterpolationInterpolate(B12Minterpolation,D7,TRUE,F7)</f>
        <v>#VALUE!</v>
      </c>
      <c r="H7" s="1234" t="e">
        <f t="shared" si="0"/>
        <v>#NUM!</v>
      </c>
      <c r="AA7" s="1229"/>
      <c r="AB7" s="1229"/>
      <c r="AC7" s="1228"/>
    </row>
    <row r="8" spans="1:29" x14ac:dyDescent="0.2">
      <c r="A8" s="1237">
        <v>6</v>
      </c>
      <c r="B8" s="1236">
        <f>_xll.qlInterestRateIndexFixingDate(IborIndex1Y,D8)</f>
        <v>42367</v>
      </c>
      <c r="C8" s="1237" t="str">
        <f>_xll.qlMakeDatedOIS(,D8,E8,OvernightIndex,0,DayCounter,0)</f>
        <v>obj_00447#0039</v>
      </c>
      <c r="D8" s="1236">
        <f>_xll.qlCalendarAdvance(Calendar,SettlementDate,A8&amp;"M","mf")</f>
        <v>42367</v>
      </c>
      <c r="E8" s="1236">
        <f>_xll.qlInterestRateIndexMaturity(IborIndex1Y,D8)</f>
        <v>42733</v>
      </c>
      <c r="F8" s="1234" t="e">
        <f>_xll.qlOvernightIndexedSwapFairRate(C8,_xll.ohTrigger(InterestRatesTrigger))</f>
        <v>#NUM!</v>
      </c>
      <c r="G8" s="1235" t="e">
        <f>_xll.qlInterpolationInterpolate(B12Minterpolation,D8,TRUE,F8)</f>
        <v>#VALUE!</v>
      </c>
      <c r="H8" s="1234" t="e">
        <f t="shared" si="0"/>
        <v>#NUM!</v>
      </c>
      <c r="AA8" s="1229"/>
      <c r="AB8" s="1229"/>
      <c r="AC8" s="1228"/>
    </row>
    <row r="9" spans="1:29" x14ac:dyDescent="0.2">
      <c r="A9" s="1237">
        <v>7</v>
      </c>
      <c r="B9" s="1236">
        <f>_xll.qlInterestRateIndexFixingDate(IborIndex1Y,D9)</f>
        <v>42394</v>
      </c>
      <c r="C9" s="1237" t="str">
        <f>_xll.qlMakeDatedOIS(,D9,E9,OvernightIndex,0,DayCounter,0)</f>
        <v>obj_00448#0039</v>
      </c>
      <c r="D9" s="1236">
        <f>_xll.qlCalendarAdvance(Calendar,SettlementDate,A9&amp;"M","mf")</f>
        <v>42394</v>
      </c>
      <c r="E9" s="1236">
        <f>_xll.qlInterestRateIndexMaturity(IborIndex1Y,D9)</f>
        <v>42760</v>
      </c>
      <c r="F9" s="1234" t="e">
        <f>_xll.qlOvernightIndexedSwapFairRate(C9,_xll.ohTrigger(InterestRatesTrigger))</f>
        <v>#NUM!</v>
      </c>
      <c r="G9" s="1235" t="e">
        <f>_xll.qlInterpolationInterpolate(B12Minterpolation,D9,TRUE,F9)</f>
        <v>#VALUE!</v>
      </c>
      <c r="H9" s="1234" t="e">
        <f t="shared" si="0"/>
        <v>#NUM!</v>
      </c>
      <c r="I9" s="1228"/>
      <c r="AA9" s="1229"/>
      <c r="AB9" s="1229"/>
      <c r="AC9" s="1228"/>
    </row>
    <row r="10" spans="1:29" x14ac:dyDescent="0.2">
      <c r="A10" s="1237">
        <v>8</v>
      </c>
      <c r="B10" s="1236">
        <f>_xll.qlInterestRateIndexFixingDate(IborIndex1Y,D10)</f>
        <v>42425</v>
      </c>
      <c r="C10" s="1237" t="str">
        <f>_xll.qlMakeDatedOIS(,D10,E10,OvernightIndex,0,DayCounter,0)</f>
        <v>obj_00443#0039</v>
      </c>
      <c r="D10" s="1236">
        <f>_xll.qlCalendarAdvance(Calendar,SettlementDate,A10&amp;"M","mf")</f>
        <v>42425</v>
      </c>
      <c r="E10" s="1236">
        <f>_xll.qlInterestRateIndexMaturity(IborIndex1Y,D10)</f>
        <v>42793</v>
      </c>
      <c r="F10" s="1234" t="e">
        <f>_xll.qlOvernightIndexedSwapFairRate(C10,_xll.ohTrigger(InterestRatesTrigger))</f>
        <v>#NUM!</v>
      </c>
      <c r="G10" s="1235" t="e">
        <f>_xll.qlInterpolationInterpolate(B12Minterpolation,D10,TRUE,F10)</f>
        <v>#VALUE!</v>
      </c>
      <c r="H10" s="1234" t="e">
        <f t="shared" si="0"/>
        <v>#NUM!</v>
      </c>
      <c r="I10" s="1228"/>
      <c r="AA10" s="1229"/>
      <c r="AB10" s="1229"/>
      <c r="AC10" s="1228"/>
    </row>
    <row r="11" spans="1:29" x14ac:dyDescent="0.2">
      <c r="A11" s="1237">
        <v>9</v>
      </c>
      <c r="B11" s="1236">
        <f>_xll.qlInterestRateIndexFixingDate(IborIndex1Y,D11)</f>
        <v>42458</v>
      </c>
      <c r="C11" s="1237" t="str">
        <f>_xll.qlMakeDatedOIS(,D11,E11,OvernightIndex,0,DayCounter,0)</f>
        <v>obj_0043c#0039</v>
      </c>
      <c r="D11" s="1236">
        <f>_xll.qlCalendarAdvance(Calendar,SettlementDate,A11&amp;"M","mf")</f>
        <v>42458</v>
      </c>
      <c r="E11" s="1236">
        <f>_xll.qlInterestRateIndexMaturity(IborIndex1Y,D11)</f>
        <v>42823</v>
      </c>
      <c r="F11" s="1234" t="e">
        <f>_xll.qlOvernightIndexedSwapFairRate(C11,_xll.ohTrigger(InterestRatesTrigger))</f>
        <v>#NUM!</v>
      </c>
      <c r="G11" s="1235" t="e">
        <f>_xll.qlInterpolationInterpolate(B12Minterpolation,D11,TRUE,F11)</f>
        <v>#VALUE!</v>
      </c>
      <c r="H11" s="1234" t="e">
        <f t="shared" si="0"/>
        <v>#NUM!</v>
      </c>
      <c r="I11" s="1228"/>
      <c r="AA11" s="1229"/>
      <c r="AB11" s="1229"/>
      <c r="AC11" s="1228"/>
    </row>
    <row r="12" spans="1:29" x14ac:dyDescent="0.2">
      <c r="A12" s="1237">
        <v>10</v>
      </c>
      <c r="B12" s="1236">
        <f>_xll.qlInterestRateIndexFixingDate(IborIndex1Y,D12)</f>
        <v>42485</v>
      </c>
      <c r="C12" s="1237" t="str">
        <f>_xll.qlMakeDatedOIS(,D12,E12,OvernightIndex,0,DayCounter,0)</f>
        <v>obj_00444#0039</v>
      </c>
      <c r="D12" s="1236">
        <f>_xll.qlCalendarAdvance(Calendar,SettlementDate,A12&amp;"M","mf")</f>
        <v>42485</v>
      </c>
      <c r="E12" s="1236">
        <f>_xll.qlInterestRateIndexMaturity(IborIndex1Y,D12)</f>
        <v>42850</v>
      </c>
      <c r="F12" s="1234" t="e">
        <f>_xll.qlOvernightIndexedSwapFairRate(C12,_xll.ohTrigger(InterestRatesTrigger))</f>
        <v>#NUM!</v>
      </c>
      <c r="G12" s="1235" t="e">
        <f>_xll.qlInterpolationInterpolate(B12Minterpolation,D12,TRUE,F12)</f>
        <v>#VALUE!</v>
      </c>
      <c r="H12" s="1234" t="e">
        <f t="shared" si="0"/>
        <v>#NUM!</v>
      </c>
      <c r="I12" s="1228"/>
      <c r="AA12" s="1229"/>
      <c r="AB12" s="1229"/>
      <c r="AC12" s="1228"/>
    </row>
    <row r="13" spans="1:29" x14ac:dyDescent="0.2">
      <c r="A13" s="1233">
        <v>11</v>
      </c>
      <c r="B13" s="1232">
        <f>_xll.qlInterestRateIndexFixingDate(IborIndex1Y,D13)</f>
        <v>42515</v>
      </c>
      <c r="C13" s="1233" t="str">
        <f>_xll.qlMakeDatedOIS(,D13,E13,OvernightIndex,0,DayCounter,0)</f>
        <v>obj_00437#0039</v>
      </c>
      <c r="D13" s="1232">
        <f>_xll.qlCalendarAdvance(Calendar,SettlementDate,A13&amp;"M","mf")</f>
        <v>42515</v>
      </c>
      <c r="E13" s="1232">
        <f>_xll.qlInterestRateIndexMaturity(IborIndex1Y,D13)</f>
        <v>42880</v>
      </c>
      <c r="F13" s="1230" t="e">
        <f>_xll.qlOvernightIndexedSwapFairRate(C13,_xll.ohTrigger(InterestRatesTrigger))</f>
        <v>#NUM!</v>
      </c>
      <c r="G13" s="1231" t="e">
        <f>_xll.qlInterpolationInterpolate(B12Minterpolation,D13,TRUE,F13)</f>
        <v>#VALUE!</v>
      </c>
      <c r="H13" s="1230" t="e">
        <f t="shared" si="0"/>
        <v>#NUM!</v>
      </c>
      <c r="I13" s="1228"/>
      <c r="AA13" s="1229"/>
      <c r="AB13" s="1229"/>
      <c r="AC13" s="1228"/>
    </row>
    <row r="14" spans="1:29" x14ac:dyDescent="0.2">
      <c r="A14" s="1241">
        <v>12</v>
      </c>
      <c r="B14" s="1240">
        <f>_xll.qlInterestRateIndexFixingDate(IborIndex1Y,D14)</f>
        <v>42548</v>
      </c>
      <c r="C14" s="1241" t="str">
        <f>_xll.qlMakeDatedOIS(,D14,E14,OvernightIndex,0,DayCounter,0)</f>
        <v>obj_00442#0039</v>
      </c>
      <c r="D14" s="1240">
        <f>_xll.qlCalendarAdvance(Calendar,SettlementDate,A14&amp;"M","mf")</f>
        <v>42548</v>
      </c>
      <c r="E14" s="1240">
        <f>_xll.qlInterestRateIndexMaturity(IborIndex1Y,D14)</f>
        <v>42913</v>
      </c>
      <c r="F14" s="1238" t="e">
        <f>_xll.qlOvernightIndexedSwapFairRate(C14,_xll.ohTrigger(InterestRatesTrigger))</f>
        <v>#NUM!</v>
      </c>
      <c r="G14" s="1239" t="e">
        <f>_xll.qlInterpolationInterpolate(B12Minterpolation,D14,TRUE,F14)</f>
        <v>#VALUE!</v>
      </c>
      <c r="H14" s="1238" t="e">
        <f t="shared" si="0"/>
        <v>#NUM!</v>
      </c>
      <c r="I14" s="1228"/>
      <c r="AA14" s="1229"/>
      <c r="AB14" s="1229"/>
      <c r="AC14" s="1228"/>
    </row>
    <row r="15" spans="1:29" x14ac:dyDescent="0.2">
      <c r="A15" s="1237">
        <v>13</v>
      </c>
      <c r="B15" s="1236">
        <f>_xll.qlInterestRateIndexFixingDate(IborIndex1Y,D15)</f>
        <v>42576</v>
      </c>
      <c r="C15" s="1237" t="str">
        <f>_xll.qlMakeDatedOIS(,D15,E15,OvernightIndex,0,DayCounter,0)</f>
        <v>obj_0043e#0039</v>
      </c>
      <c r="D15" s="1236">
        <f>_xll.qlCalendarAdvance(Calendar,SettlementDate,A15&amp;"M","mf")</f>
        <v>42576</v>
      </c>
      <c r="E15" s="1236">
        <f>_xll.qlInterestRateIndexMaturity(IborIndex1Y,D15)</f>
        <v>42941</v>
      </c>
      <c r="F15" s="1234" t="e">
        <f>_xll.qlOvernightIndexedSwapFairRate(C15,_xll.ohTrigger(InterestRatesTrigger))</f>
        <v>#NUM!</v>
      </c>
      <c r="G15" s="1235" t="e">
        <f>_xll.qlInterpolationInterpolate(B12Minterpolation,D15,TRUE,F15)</f>
        <v>#VALUE!</v>
      </c>
      <c r="H15" s="1234" t="e">
        <f t="shared" si="0"/>
        <v>#NUM!</v>
      </c>
      <c r="I15" s="1228"/>
      <c r="AA15" s="1229"/>
      <c r="AB15" s="1229"/>
      <c r="AC15" s="1228"/>
    </row>
    <row r="16" spans="1:29" x14ac:dyDescent="0.2">
      <c r="A16" s="1237">
        <v>14</v>
      </c>
      <c r="B16" s="1236">
        <f>_xll.qlInterestRateIndexFixingDate(IborIndex1Y,D16)</f>
        <v>42607</v>
      </c>
      <c r="C16" s="1237" t="str">
        <f>_xll.qlMakeDatedOIS(,D16,E16,OvernightIndex,0,DayCounter,0)</f>
        <v>obj_00439#0039</v>
      </c>
      <c r="D16" s="1236">
        <f>_xll.qlCalendarAdvance(Calendar,SettlementDate,A16&amp;"M","mf")</f>
        <v>42607</v>
      </c>
      <c r="E16" s="1236">
        <f>_xll.qlInterestRateIndexMaturity(IborIndex1Y,D16)</f>
        <v>42972</v>
      </c>
      <c r="F16" s="1234" t="e">
        <f>_xll.qlOvernightIndexedSwapFairRate(C16,_xll.ohTrigger(InterestRatesTrigger))</f>
        <v>#NUM!</v>
      </c>
      <c r="G16" s="1235" t="e">
        <f>_xll.qlInterpolationInterpolate(B12Minterpolation,D16,TRUE,F16)</f>
        <v>#VALUE!</v>
      </c>
      <c r="H16" s="1234" t="e">
        <f t="shared" si="0"/>
        <v>#NUM!</v>
      </c>
      <c r="I16" s="1228"/>
      <c r="AA16" s="1229"/>
      <c r="AB16" s="1229"/>
      <c r="AC16" s="1228"/>
    </row>
    <row r="17" spans="1:29" x14ac:dyDescent="0.2">
      <c r="A17" s="1237">
        <v>15</v>
      </c>
      <c r="B17" s="1236">
        <f>_xll.qlInterestRateIndexFixingDate(IborIndex1Y,D17)</f>
        <v>42639</v>
      </c>
      <c r="C17" s="1237" t="str">
        <f>_xll.qlMakeDatedOIS(,D17,E17,OvernightIndex,0,DayCounter,0)</f>
        <v>obj_0044b#0039</v>
      </c>
      <c r="D17" s="1236">
        <f>_xll.qlCalendarAdvance(Calendar,SettlementDate,A17&amp;"M","mf")</f>
        <v>42639</v>
      </c>
      <c r="E17" s="1236">
        <f>_xll.qlInterestRateIndexMaturity(IborIndex1Y,D17)</f>
        <v>43004</v>
      </c>
      <c r="F17" s="1234" t="e">
        <f>_xll.qlOvernightIndexedSwapFairRate(C17,_xll.ohTrigger(InterestRatesTrigger))</f>
        <v>#NUM!</v>
      </c>
      <c r="G17" s="1235" t="e">
        <f>_xll.qlInterpolationInterpolate(B12Minterpolation,D17,TRUE,F17)</f>
        <v>#VALUE!</v>
      </c>
      <c r="H17" s="1234" t="e">
        <f t="shared" si="0"/>
        <v>#NUM!</v>
      </c>
      <c r="I17" s="1228"/>
      <c r="AA17" s="1229"/>
      <c r="AB17" s="1229"/>
      <c r="AC17" s="1228"/>
    </row>
    <row r="18" spans="1:29" x14ac:dyDescent="0.2">
      <c r="A18" s="1237">
        <v>16</v>
      </c>
      <c r="B18" s="1236">
        <f>_xll.qlInterestRateIndexFixingDate(IborIndex1Y,D18)</f>
        <v>42668</v>
      </c>
      <c r="C18" s="1237" t="str">
        <f>_xll.qlMakeDatedOIS(,D18,E18,OvernightIndex,0,DayCounter,0)</f>
        <v>obj_0043b#0039</v>
      </c>
      <c r="D18" s="1236">
        <f>_xll.qlCalendarAdvance(Calendar,SettlementDate,A18&amp;"M","mf")</f>
        <v>42668</v>
      </c>
      <c r="E18" s="1236">
        <f>_xll.qlInterestRateIndexMaturity(IborIndex1Y,D18)</f>
        <v>43033</v>
      </c>
      <c r="F18" s="1234" t="e">
        <f>_xll.qlOvernightIndexedSwapFairRate(C18,_xll.ohTrigger(InterestRatesTrigger))</f>
        <v>#NUM!</v>
      </c>
      <c r="G18" s="1235" t="e">
        <f>_xll.qlInterpolationInterpolate(B12Minterpolation,D18,TRUE,F18)</f>
        <v>#VALUE!</v>
      </c>
      <c r="H18" s="1234" t="e">
        <f t="shared" si="0"/>
        <v>#NUM!</v>
      </c>
      <c r="I18" s="1228"/>
      <c r="AA18" s="1229"/>
      <c r="AB18" s="1229"/>
      <c r="AC18" s="1228"/>
    </row>
    <row r="19" spans="1:29" x14ac:dyDescent="0.2">
      <c r="A19" s="1237">
        <v>17</v>
      </c>
      <c r="B19" s="1236">
        <f>_xll.qlInterestRateIndexFixingDate(IborIndex1Y,D19)</f>
        <v>42699</v>
      </c>
      <c r="C19" s="1237" t="str">
        <f>_xll.qlMakeDatedOIS(,D19,E19,OvernightIndex,0,DayCounter,0)</f>
        <v>obj_00445#0039</v>
      </c>
      <c r="D19" s="1236">
        <f>_xll.qlCalendarAdvance(Calendar,SettlementDate,A19&amp;"M","mf")</f>
        <v>42699</v>
      </c>
      <c r="E19" s="1236">
        <f>_xll.qlInterestRateIndexMaturity(IborIndex1Y,D19)</f>
        <v>43066</v>
      </c>
      <c r="F19" s="1234" t="e">
        <f>_xll.qlOvernightIndexedSwapFairRate(C19,_xll.ohTrigger(InterestRatesTrigger))</f>
        <v>#NUM!</v>
      </c>
      <c r="G19" s="1235" t="e">
        <f>_xll.qlInterpolationInterpolate(B12Minterpolation,D19,TRUE,F19)</f>
        <v>#VALUE!</v>
      </c>
      <c r="H19" s="1234" t="e">
        <f t="shared" si="0"/>
        <v>#NUM!</v>
      </c>
      <c r="I19" s="1228"/>
      <c r="AA19" s="1229"/>
      <c r="AB19" s="1229"/>
      <c r="AC19" s="1228"/>
    </row>
    <row r="20" spans="1:29" x14ac:dyDescent="0.2">
      <c r="A20" s="1233">
        <v>18</v>
      </c>
      <c r="B20" s="1232">
        <f>_xll.qlInterestRateIndexFixingDate(IborIndex1Y,D20)</f>
        <v>42732</v>
      </c>
      <c r="C20" s="1233" t="str">
        <f>_xll.qlMakeDatedOIS(,D20,E20,OvernightIndex,0,DayCounter,0)</f>
        <v>obj_00441#0039</v>
      </c>
      <c r="D20" s="1232">
        <f>_xll.qlCalendarAdvance(Calendar,SettlementDate,A20&amp;"M","mf")</f>
        <v>42732</v>
      </c>
      <c r="E20" s="1232">
        <f>_xll.qlInterestRateIndexMaturity(IborIndex1Y,D20)</f>
        <v>43097</v>
      </c>
      <c r="F20" s="1230" t="e">
        <f>_xll.qlOvernightIndexedSwapFairRate(C20,_xll.ohTrigger(InterestRatesTrigger))</f>
        <v>#NUM!</v>
      </c>
      <c r="G20" s="1231" t="e">
        <f>_xll.qlInterpolationInterpolate(B12Minterpolation,D20,TRUE,F20)</f>
        <v>#VALUE!</v>
      </c>
      <c r="H20" s="1230" t="e">
        <f t="shared" si="0"/>
        <v>#NUM!</v>
      </c>
      <c r="I20" s="1228"/>
      <c r="AA20" s="1229"/>
      <c r="AB20" s="1229"/>
      <c r="AC20" s="1228"/>
    </row>
    <row r="21" spans="1:29" x14ac:dyDescent="0.2">
      <c r="I21" s="1228"/>
    </row>
    <row r="22" spans="1:29" x14ac:dyDescent="0.2">
      <c r="I22" s="1228"/>
    </row>
    <row r="23" spans="1:29" x14ac:dyDescent="0.2">
      <c r="I23" s="1228"/>
    </row>
    <row r="24" spans="1:29" x14ac:dyDescent="0.2">
      <c r="I24" s="1228"/>
    </row>
    <row r="25" spans="1:29" x14ac:dyDescent="0.2">
      <c r="I25" s="1228"/>
    </row>
    <row r="26" spans="1:29" x14ac:dyDescent="0.2">
      <c r="I26" s="1228"/>
    </row>
  </sheetData>
  <pageMargins left="0.75" right="0.75" top="1" bottom="1" header="0.5" footer="0.5"/>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257"/>
  <sheetViews>
    <sheetView workbookViewId="0">
      <selection activeCell="D9" sqref="D9"/>
    </sheetView>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8"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010" bestFit="1" customWidth="1"/>
    <col min="33" max="33" width="7" style="1010" bestFit="1" customWidth="1"/>
    <col min="34" max="34" width="8.140625" style="1010" bestFit="1" customWidth="1"/>
    <col min="35" max="35" width="9" style="1010" bestFit="1" customWidth="1"/>
    <col min="36" max="36" width="10.42578125" style="1010"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673" t="s">
        <v>454</v>
      </c>
      <c r="AB2" s="1673"/>
      <c r="AC2" s="1673"/>
      <c r="AF2" s="1054" t="s">
        <v>325</v>
      </c>
      <c r="AG2" s="1054" t="s">
        <v>420</v>
      </c>
      <c r="AH2" s="1054" t="s">
        <v>453</v>
      </c>
      <c r="AI2" s="1054" t="s">
        <v>414</v>
      </c>
      <c r="AJ2" s="1054" t="s">
        <v>452</v>
      </c>
    </row>
    <row r="3" spans="1:36" ht="12" customHeight="1" x14ac:dyDescent="0.2">
      <c r="C3" s="1314" t="str">
        <f>$D$10&amp;"LastFixing"&amp;QuoteSuffix</f>
        <v>GbpLibor1YLastFixing_Quote</v>
      </c>
      <c r="D3" s="1313" t="e">
        <f>_xll.qlCalendarAdvance(Calendar,_xll.qlLastFixingQuoteReferenceDate($C$3),_xll.qlInterestRateIndexFixingDays($D$10)&amp;"D","f",,LastFixingsTrigger)</f>
        <v>#NUM!</v>
      </c>
      <c r="E3" s="1313" t="e">
        <f>_xll.qlInterestRateIndexMaturity($D$10,D3)</f>
        <v>#NUM!</v>
      </c>
      <c r="F3" s="1312" t="e">
        <f>_xll.qlYieldTSDiscount(Discounting,D3,,AllTriggers)</f>
        <v>#NUM!</v>
      </c>
      <c r="G3" s="1312" t="e">
        <f>_xll.qlYieldTSDiscount(Discounting,E3,,AllTriggers)</f>
        <v>#NUM!</v>
      </c>
      <c r="H3" s="1311" t="e">
        <f>_xll.qlDayCounterYearFraction(DayCounter,D3,E3,,,Trigger)</f>
        <v>#NUM!</v>
      </c>
      <c r="I3" s="1310" t="e">
        <f>(F3/G3-1)/H3</f>
        <v>#NUM!</v>
      </c>
      <c r="J3" s="1309" t="e">
        <f>'Delta 12M'!P4</f>
        <v>#NUM!</v>
      </c>
      <c r="K3" s="1308" t="e">
        <f>_xll.qlDayCounterYearFraction(DayCounter,SettlementDate,D3,,,Trigger)</f>
        <v>#NUM!</v>
      </c>
      <c r="L3" s="1308" t="e">
        <f>_xll.qlDayCounterYearFraction(DayCounter,SettlementDate,E3,,,Trigger)</f>
        <v>#NUM!</v>
      </c>
      <c r="M3" s="1308" t="e">
        <f>L3-K3</f>
        <v>#NUM!</v>
      </c>
      <c r="N3" s="1308" t="e">
        <f>(L3^2-K3^2)/2</f>
        <v>#NUM!</v>
      </c>
      <c r="O3" s="1308" t="e">
        <f>(L3^3-K3^3)/3</f>
        <v>#NUM!</v>
      </c>
      <c r="P3" s="1307" t="b">
        <f>IF(D12="fixing",TRUE,FALSE)</f>
        <v>0</v>
      </c>
      <c r="R3" s="1674" t="s">
        <v>451</v>
      </c>
      <c r="S3" s="1282">
        <f t="array" ref="S3:S5">_xll.ohFilter(O3:O7,P3:P7)</f>
        <v>0.34162025138575786</v>
      </c>
      <c r="T3" s="1302">
        <f t="array" ref="T3:T5">_xll.ohFilter(N3:N7,P3:P7)</f>
        <v>0.50825295552636529</v>
      </c>
      <c r="U3" s="1281">
        <f t="array" ref="U3:U5">_xll.ohFilter(M3:M7,P3:P7)</f>
        <v>1.0082191780821919</v>
      </c>
      <c r="V3" s="1306"/>
      <c r="W3" s="1273" t="e">
        <f t="array" ref="W3:W5">MMULT(AA3:AC5,Y3:Y5)</f>
        <v>#VALUE!</v>
      </c>
      <c r="X3" s="1305"/>
      <c r="Y3" s="1271" t="e">
        <f t="array" ref="Y3:Y5">_xll.ohFilter(J3:J7,P3:P7)</f>
        <v>#VALUE!</v>
      </c>
      <c r="AA3" s="1282">
        <f t="array" ref="AA3:AC5">MINVERSE(S3:U5)</f>
        <v>7.7632398286572109</v>
      </c>
      <c r="AB3" s="1302">
        <v>-15.321662551848361</v>
      </c>
      <c r="AC3" s="1281">
        <v>7.5578631136133687</v>
      </c>
      <c r="AF3" s="1265">
        <f>SettlementDate</f>
        <v>42180</v>
      </c>
      <c r="AG3" s="1264">
        <f>_xll.qlDayCounterYearFraction(DayCounter,SettlementDate,AF3,,,Trigger)</f>
        <v>0</v>
      </c>
      <c r="AH3" s="1304" t="e">
        <f t="shared" ref="AH3:AH66" si="0">$W$13</f>
        <v>#VALUE!</v>
      </c>
      <c r="AI3" s="1304" t="e">
        <f t="shared" ref="AI3:AI66" si="1">$W$10+$W$9*AG3</f>
        <v>#VALUE!</v>
      </c>
      <c r="AJ3" s="1304" t="e">
        <f t="shared" ref="AJ3:AJ66" si="2">($W$5+$W$4*AG3+$W$3*AG3^2)</f>
        <v>#VALUE!</v>
      </c>
    </row>
    <row r="4" spans="1:36" ht="12" customHeight="1" x14ac:dyDescent="0.2">
      <c r="A4" s="1010">
        <v>0</v>
      </c>
      <c r="B4" s="1010">
        <f>A4+12</f>
        <v>12</v>
      </c>
      <c r="C4" s="1301" t="str">
        <f>"Delta("&amp;A4&amp;"M,"&amp;B4&amp;"M)"</f>
        <v>Delta(0M,12M)</v>
      </c>
      <c r="D4" s="1260">
        <f>SettlementDate</f>
        <v>42180</v>
      </c>
      <c r="E4" s="1260">
        <f>_xll.qlInterestRateIndexMaturity($D$10,D4)</f>
        <v>42548</v>
      </c>
      <c r="F4" s="1300" t="e">
        <f>_xll.qlYieldTSDiscount(Discounting,D4,,AllTriggers)</f>
        <v>#NUM!</v>
      </c>
      <c r="G4" s="1300" t="e">
        <f>_xll.qlYieldTSDiscount(Discounting,E4,,AllTriggers)</f>
        <v>#NUM!</v>
      </c>
      <c r="H4" s="1299">
        <f>_xll.qlDayCounterYearFraction(DayCounter,D4,E4,,,Trigger)</f>
        <v>1.0082191780821919</v>
      </c>
      <c r="I4" s="1298" t="e">
        <f>(F4/G4-1)/H4</f>
        <v>#NUM!</v>
      </c>
      <c r="J4" s="1297" t="e">
        <f>LN((1+(_xll.qlInterpolationInterpolate(B12Minterpolation,D4,TRUE,AllTriggers)+I4)*H4)/(1+I4*H4))</f>
        <v>#VALUE!</v>
      </c>
      <c r="K4" s="1247">
        <f>_xll.qlDayCounterYearFraction(DayCounter,SettlementDate,D4,,,Trigger)</f>
        <v>0</v>
      </c>
      <c r="L4" s="1247">
        <f>_xll.qlDayCounterYearFraction(DayCounter,SettlementDate,E4,,,Trigger)</f>
        <v>1.0082191780821919</v>
      </c>
      <c r="M4" s="1247">
        <f>L4-K4</f>
        <v>1.0082191780821919</v>
      </c>
      <c r="N4" s="1247">
        <f>(L4^2-K4^2)/2</f>
        <v>0.50825295552636529</v>
      </c>
      <c r="O4" s="1247">
        <f>(L4^3-K4^3)/3</f>
        <v>0.34162025138575786</v>
      </c>
      <c r="P4" s="1296" t="b">
        <f>IF(D12="fixing",FALSE,TRUE)</f>
        <v>1</v>
      </c>
      <c r="R4" s="1674"/>
      <c r="S4" s="1282">
        <v>0.65754720916223885</v>
      </c>
      <c r="T4" s="1302">
        <v>0.75893038093450937</v>
      </c>
      <c r="U4" s="1281">
        <v>1.0054794520547945</v>
      </c>
      <c r="V4" s="1303" t="s">
        <v>417</v>
      </c>
      <c r="W4" s="1273" t="e">
        <v>#VALUE!</v>
      </c>
      <c r="X4" s="1303" t="s">
        <v>446</v>
      </c>
      <c r="Y4" s="1271" t="e">
        <v>#VALUE!</v>
      </c>
      <c r="AA4" s="1282">
        <v>-13.715488415508657</v>
      </c>
      <c r="AB4" s="1302">
        <v>23.227736720289979</v>
      </c>
      <c r="AC4" s="1281">
        <v>-9.5007640421836985</v>
      </c>
      <c r="AF4" s="1248">
        <f>_xll.qlCalendarAdvance(Calendar,AF3,"1d","mf",,Trigger)</f>
        <v>42181</v>
      </c>
      <c r="AG4" s="1247">
        <f>_xll.qlDayCounterYearFraction(DayCounter,SettlementDate,AF4,,,Trigger)</f>
        <v>2.7397260273972603E-3</v>
      </c>
      <c r="AH4" s="1246" t="e">
        <f t="shared" si="0"/>
        <v>#VALUE!</v>
      </c>
      <c r="AI4" s="1246" t="e">
        <f t="shared" si="1"/>
        <v>#VALUE!</v>
      </c>
      <c r="AJ4" s="1246" t="e">
        <f t="shared" si="2"/>
        <v>#VALUE!</v>
      </c>
    </row>
    <row r="5" spans="1:36" ht="12" customHeight="1" x14ac:dyDescent="0.2">
      <c r="A5" s="1024">
        <v>3</v>
      </c>
      <c r="B5" s="1010">
        <f>A5+12</f>
        <v>15</v>
      </c>
      <c r="C5" s="1301" t="str">
        <f>"Delta("&amp;A5&amp;"M,"&amp;B5&amp;"M)"</f>
        <v>Delta(3M,15M)</v>
      </c>
      <c r="D5" s="1260">
        <f>_xll.qlCalendarAdvance(Calendar,SettlementDate,A5&amp;"M","f")</f>
        <v>42272</v>
      </c>
      <c r="E5" s="1260">
        <f>_xll.qlInterestRateIndexMaturity($D$10,D5)</f>
        <v>42639</v>
      </c>
      <c r="F5" s="1300" t="e">
        <f>_xll.qlYieldTSDiscount(Discounting,D5,,AllTriggers)</f>
        <v>#NUM!</v>
      </c>
      <c r="G5" s="1300" t="e">
        <f>_xll.qlYieldTSDiscount(Discounting,E5,,AllTriggers)</f>
        <v>#NUM!</v>
      </c>
      <c r="H5" s="1299">
        <f>_xll.qlDayCounterYearFraction(DayCounter,D5,E5,,,Trigger)</f>
        <v>1.0054794520547945</v>
      </c>
      <c r="I5" s="1298" t="e">
        <f>(F5/G5-1)/H5</f>
        <v>#NUM!</v>
      </c>
      <c r="J5" s="1297" t="e">
        <f>LN((1+(_xll.qlInterpolationInterpolate(B12Minterpolation,D5,TRUE,AllTriggers)+I5)*H5)/(1+I5*H5))</f>
        <v>#VALUE!</v>
      </c>
      <c r="K5" s="1247">
        <f>_xll.qlDayCounterYearFraction(DayCounter,SettlementDate,D5,,,Trigger)</f>
        <v>0.25205479452054796</v>
      </c>
      <c r="L5" s="1247">
        <f>_xll.qlDayCounterYearFraction(DayCounter,SettlementDate,E5,,,Trigger)</f>
        <v>1.2575342465753425</v>
      </c>
      <c r="M5" s="1247">
        <f>L5-K5</f>
        <v>1.0054794520547945</v>
      </c>
      <c r="N5" s="1247">
        <f>(L5^2-K5^2)/2</f>
        <v>0.75893038093450937</v>
      </c>
      <c r="O5" s="1247">
        <f>(L5^3-K5^3)/3</f>
        <v>0.65754720916223885</v>
      </c>
      <c r="P5" s="1296" t="b">
        <v>1</v>
      </c>
      <c r="R5" s="1674"/>
      <c r="S5" s="1282">
        <v>1.1144203569509818</v>
      </c>
      <c r="T5" s="1302">
        <v>1.0164758866579098</v>
      </c>
      <c r="U5" s="1281">
        <v>1.0027397260273974</v>
      </c>
      <c r="V5" s="1024"/>
      <c r="W5" s="1273" t="e">
        <v>#VALUE!</v>
      </c>
      <c r="X5" s="1303"/>
      <c r="Y5" s="1271" t="e">
        <v>#VALUE!</v>
      </c>
      <c r="AA5" s="1282">
        <v>5.2754973298102579</v>
      </c>
      <c r="AB5" s="1302">
        <v>-6.5178046287171139</v>
      </c>
      <c r="AC5" s="1281">
        <v>2.228555413576518</v>
      </c>
      <c r="AF5" s="1248">
        <f>_xll.qlCalendarAdvance(Calendar,AF4,"1d","mf",,Trigger)</f>
        <v>42184</v>
      </c>
      <c r="AG5" s="1247">
        <f>_xll.qlDayCounterYearFraction(DayCounter,SettlementDate,AF5,,,Trigger)</f>
        <v>1.0958904109589041E-2</v>
      </c>
      <c r="AH5" s="1246" t="e">
        <f t="shared" si="0"/>
        <v>#VALUE!</v>
      </c>
      <c r="AI5" s="1246" t="e">
        <f t="shared" si="1"/>
        <v>#VALUE!</v>
      </c>
      <c r="AJ5" s="1246" t="e">
        <f t="shared" si="2"/>
        <v>#VALUE!</v>
      </c>
    </row>
    <row r="6" spans="1:36" ht="12" customHeight="1" x14ac:dyDescent="0.2">
      <c r="A6" s="1024">
        <v>6</v>
      </c>
      <c r="B6" s="1289">
        <f>A6+12</f>
        <v>18</v>
      </c>
      <c r="C6" s="1301" t="str">
        <f>"Delta("&amp;A6&amp;"M,"&amp;B6&amp;"M)"</f>
        <v>Delta(6M,18M)</v>
      </c>
      <c r="D6" s="1260">
        <f>_xll.qlCalendarAdvance(Calendar,SettlementDate,A6&amp;"M","f")</f>
        <v>42367</v>
      </c>
      <c r="E6" s="1260">
        <f>_xll.qlInterestRateIndexMaturity($D$10,D6)</f>
        <v>42733</v>
      </c>
      <c r="F6" s="1300" t="e">
        <f>_xll.qlYieldTSDiscount(Discounting,D6,,AllTriggers)</f>
        <v>#NUM!</v>
      </c>
      <c r="G6" s="1300" t="e">
        <f>_xll.qlYieldTSDiscount(Discounting,E6,,AllTriggers)</f>
        <v>#NUM!</v>
      </c>
      <c r="H6" s="1299">
        <f>_xll.qlDayCounterYearFraction(DayCounter,D6,E6,,,Trigger)</f>
        <v>1.0027397260273974</v>
      </c>
      <c r="I6" s="1298" t="e">
        <f>(F6/G6-1)/H6</f>
        <v>#NUM!</v>
      </c>
      <c r="J6" s="1297" t="e">
        <f>LN((1+(_xll.qlInterpolationInterpolate(B12Minterpolation,D6,TRUE,AllTriggers)+I6)*H6)/(1+I6*H6))</f>
        <v>#VALUE!</v>
      </c>
      <c r="K6" s="1247">
        <f>_xll.qlDayCounterYearFraction(DayCounter,SettlementDate,D6,,,Trigger)</f>
        <v>0.51232876712328768</v>
      </c>
      <c r="L6" s="1247">
        <f>_xll.qlDayCounterYearFraction(DayCounter,SettlementDate,E6,,,Trigger)</f>
        <v>1.515068493150685</v>
      </c>
      <c r="M6" s="1247">
        <f>L6-K6</f>
        <v>1.0027397260273974</v>
      </c>
      <c r="N6" s="1247">
        <f>(L6^2-K6^2)/2</f>
        <v>1.0164758866579098</v>
      </c>
      <c r="O6" s="1247">
        <f>(L6^3-K6^3)/3</f>
        <v>1.1144203569509818</v>
      </c>
      <c r="P6" s="1296" t="b">
        <v>1</v>
      </c>
      <c r="W6" s="1279"/>
      <c r="X6" s="1276"/>
      <c r="Y6" s="1275"/>
      <c r="AF6" s="1248">
        <f>_xll.qlCalendarAdvance(Calendar,AF5,"1d","mf",,Trigger)</f>
        <v>42185</v>
      </c>
      <c r="AG6" s="1247">
        <f>_xll.qlDayCounterYearFraction(DayCounter,SettlementDate,AF6,,,Trigger)</f>
        <v>1.3698630136986301E-2</v>
      </c>
      <c r="AH6" s="1246" t="e">
        <f t="shared" si="0"/>
        <v>#VALUE!</v>
      </c>
      <c r="AI6" s="1246" t="e">
        <f t="shared" si="1"/>
        <v>#VALUE!</v>
      </c>
      <c r="AJ6" s="1246" t="e">
        <f t="shared" si="2"/>
        <v>#VALUE!</v>
      </c>
    </row>
    <row r="7" spans="1:36" ht="12" customHeight="1" x14ac:dyDescent="0.2">
      <c r="A7" s="1024">
        <v>12</v>
      </c>
      <c r="B7" s="1289">
        <f>A7+12</f>
        <v>24</v>
      </c>
      <c r="C7" s="1295" t="str">
        <f>"Delta("&amp;A7&amp;"M,"&amp;B7&amp;"M)"</f>
        <v>Delta(12M,24M)</v>
      </c>
      <c r="D7" s="1255">
        <f>_xll.qlCalendarAdvance(Calendar,SettlementDate,A7&amp;"M","f")</f>
        <v>42548</v>
      </c>
      <c r="E7" s="1255">
        <f>_xll.qlInterestRateIndexMaturity($D$10,D7)</f>
        <v>42913</v>
      </c>
      <c r="F7" s="1294" t="e">
        <f>_xll.qlYieldTSDiscount(Discounting,D7,,AllTriggers)</f>
        <v>#NUM!</v>
      </c>
      <c r="G7" s="1294" t="e">
        <f>_xll.qlYieldTSDiscount(Discounting,E7,,AllTriggers)</f>
        <v>#NUM!</v>
      </c>
      <c r="H7" s="1293">
        <f>_xll.qlDayCounterYearFraction(DayCounter,D7,E7,,,Trigger)</f>
        <v>1</v>
      </c>
      <c r="I7" s="1292" t="e">
        <f>(F7/G7-1)/H7</f>
        <v>#NUM!</v>
      </c>
      <c r="J7" s="1291" t="e">
        <f>LN((1+(_xll.qlInterpolationInterpolate(B12Minterpolation,D7,TRUE,AllTriggers)+I7)*H7)/(1+I7*H7))</f>
        <v>#VALUE!</v>
      </c>
      <c r="K7" s="1244">
        <f>_xll.qlDayCounterYearFraction(DayCounter,SettlementDate,D7,,,Trigger)</f>
        <v>1.0082191780821919</v>
      </c>
      <c r="L7" s="1244">
        <f>_xll.qlDayCounterYearFraction(DayCounter,SettlementDate,E7,,,Trigger)</f>
        <v>2.0082191780821916</v>
      </c>
      <c r="M7" s="1244">
        <f>L7-K7</f>
        <v>0.99999999999999978</v>
      </c>
      <c r="N7" s="1244">
        <f>(L7^2-K7^2)/2</f>
        <v>1.5082191780821912</v>
      </c>
      <c r="O7" s="1244">
        <f>(L7^3-K7^3)/3</f>
        <v>2.3580584224682544</v>
      </c>
      <c r="P7" s="1290" t="b">
        <v>0</v>
      </c>
      <c r="W7" s="1279"/>
      <c r="X7" s="1276"/>
      <c r="Y7" s="1275"/>
      <c r="AF7" s="1248">
        <f>_xll.qlCalendarAdvance(Calendar,AF6,"1d","mf",,Trigger)</f>
        <v>42186</v>
      </c>
      <c r="AG7" s="1247">
        <f>_xll.qlDayCounterYearFraction(DayCounter,SettlementDate,AF7,,,Trigger)</f>
        <v>1.643835616438356E-2</v>
      </c>
      <c r="AH7" s="1246" t="e">
        <f t="shared" si="0"/>
        <v>#VALUE!</v>
      </c>
      <c r="AI7" s="1246" t="e">
        <f t="shared" si="1"/>
        <v>#VALUE!</v>
      </c>
      <c r="AJ7" s="1246" t="e">
        <f t="shared" si="2"/>
        <v>#VALUE!</v>
      </c>
    </row>
    <row r="8" spans="1:36" ht="12" customHeight="1" x14ac:dyDescent="0.2">
      <c r="B8" s="1289"/>
      <c r="C8" s="1289"/>
      <c r="D8" s="1288"/>
      <c r="E8" s="1288"/>
      <c r="F8" s="1288"/>
      <c r="G8" s="1288"/>
      <c r="H8" s="1288"/>
      <c r="I8" s="1288"/>
      <c r="J8" s="1287"/>
      <c r="K8" s="1286"/>
      <c r="L8" s="1286"/>
      <c r="M8" s="1286"/>
      <c r="N8" s="1286"/>
      <c r="O8" s="1286"/>
      <c r="P8" s="1285"/>
      <c r="W8" s="1284" t="s">
        <v>450</v>
      </c>
      <c r="X8" s="1276"/>
      <c r="Y8" s="1275"/>
      <c r="AF8" s="1248">
        <f>_xll.qlCalendarAdvance(Calendar,AF7,"1d","mf",,Trigger)</f>
        <v>42187</v>
      </c>
      <c r="AG8" s="1247">
        <f>_xll.qlDayCounterYearFraction(DayCounter,SettlementDate,AF8,,,Trigger)</f>
        <v>1.9178082191780823E-2</v>
      </c>
      <c r="AH8" s="1246" t="e">
        <f t="shared" si="0"/>
        <v>#VALUE!</v>
      </c>
      <c r="AI8" s="1246" t="e">
        <f t="shared" si="1"/>
        <v>#VALUE!</v>
      </c>
      <c r="AJ8" s="1246" t="e">
        <f t="shared" si="2"/>
        <v>#VALUE!</v>
      </c>
    </row>
    <row r="9" spans="1:36" ht="12" customHeight="1" x14ac:dyDescent="0.2">
      <c r="C9" s="1054" t="s">
        <v>74</v>
      </c>
      <c r="D9" s="1278" t="s">
        <v>64</v>
      </c>
      <c r="R9" s="1673" t="s">
        <v>442</v>
      </c>
      <c r="S9" s="1283"/>
      <c r="T9" s="1282">
        <f t="array" ref="T9:T10">_xll.ohFilter(N3:N7,P3:P7)</f>
        <v>0.50825295552636529</v>
      </c>
      <c r="U9" s="1281">
        <f t="array" ref="U9:U10">_xll.ohFilter(M3:M7,P3:P7)</f>
        <v>1.0082191780821919</v>
      </c>
      <c r="V9" s="1675" t="s">
        <v>417</v>
      </c>
      <c r="W9" s="1273" t="e">
        <f t="array" ref="W9:W10">MMULT(AA9:AB10,Y9:Y10)</f>
        <v>#VALUE!</v>
      </c>
      <c r="X9" s="1675" t="s">
        <v>446</v>
      </c>
      <c r="Y9" s="1271" t="e">
        <f t="array" ref="Y9:Y10">_xll.ohFilter(J3:J7,P3:P7)</f>
        <v>#VALUE!</v>
      </c>
      <c r="AA9" s="1282">
        <f t="array" ref="AA9:AB10">MINVERSE(T9:U10)</f>
        <v>-3.956551437396056</v>
      </c>
      <c r="AB9" s="1281">
        <v>3.9673322315034025</v>
      </c>
      <c r="AF9" s="1248">
        <f>_xll.qlCalendarAdvance(Calendar,AF8,"1d","mf",,Trigger)</f>
        <v>42188</v>
      </c>
      <c r="AG9" s="1247">
        <f>_xll.qlDayCounterYearFraction(DayCounter,SettlementDate,AF9,,,Trigger)</f>
        <v>2.1917808219178082E-2</v>
      </c>
      <c r="AH9" s="1246" t="e">
        <f t="shared" si="0"/>
        <v>#VALUE!</v>
      </c>
      <c r="AI9" s="1246" t="e">
        <f t="shared" si="1"/>
        <v>#VALUE!</v>
      </c>
      <c r="AJ9" s="1246" t="e">
        <f t="shared" si="2"/>
        <v>#VALUE!</v>
      </c>
    </row>
    <row r="10" spans="1:36" ht="12" customHeight="1" x14ac:dyDescent="0.2">
      <c r="C10" s="1054" t="s">
        <v>294</v>
      </c>
      <c r="D10" s="1278" t="str">
        <f>PROPER(Currency)&amp;IborType&amp;D9</f>
        <v>GbpLibor1Y</v>
      </c>
      <c r="R10" s="1673"/>
      <c r="S10" s="1283"/>
      <c r="T10" s="1282">
        <v>0.75893038093450937</v>
      </c>
      <c r="U10" s="1281">
        <v>1.0054794520547945</v>
      </c>
      <c r="V10" s="1675"/>
      <c r="W10" s="1273" t="e">
        <v>#VALUE!</v>
      </c>
      <c r="X10" s="1675"/>
      <c r="Y10" s="1271" t="e">
        <v>#VALUE!</v>
      </c>
      <c r="AA10" s="1282">
        <v>2.9863833452126398</v>
      </c>
      <c r="AB10" s="1281">
        <v>-1.9999702208126746</v>
      </c>
      <c r="AF10" s="1248">
        <f>_xll.qlCalendarAdvance(Calendar,AF9,"1d","mf",,Trigger)</f>
        <v>42191</v>
      </c>
      <c r="AG10" s="1247">
        <f>_xll.qlDayCounterYearFraction(DayCounter,SettlementDate,AF10,,,Trigger)</f>
        <v>3.0136986301369864E-2</v>
      </c>
      <c r="AH10" s="1246" t="e">
        <f t="shared" si="0"/>
        <v>#VALUE!</v>
      </c>
      <c r="AI10" s="1246" t="e">
        <f t="shared" si="1"/>
        <v>#VALUE!</v>
      </c>
      <c r="AJ10" s="1246" t="e">
        <f t="shared" si="2"/>
        <v>#VALUE!</v>
      </c>
    </row>
    <row r="11" spans="1:36" ht="12" customHeight="1" x14ac:dyDescent="0.2">
      <c r="C11" s="1054" t="s">
        <v>419</v>
      </c>
      <c r="D11" s="1280" t="s">
        <v>309</v>
      </c>
      <c r="W11" s="1279"/>
      <c r="X11" s="1276"/>
      <c r="Y11" s="1275"/>
      <c r="AF11" s="1248">
        <f>_xll.qlCalendarAdvance(Calendar,AF10,"1d","mf",,Trigger)</f>
        <v>42192</v>
      </c>
      <c r="AG11" s="1247">
        <f>_xll.qlDayCounterYearFraction(DayCounter,SettlementDate,AF11,,,Trigger)</f>
        <v>3.287671232876712E-2</v>
      </c>
      <c r="AH11" s="1246" t="e">
        <f t="shared" si="0"/>
        <v>#VALUE!</v>
      </c>
      <c r="AI11" s="1246" t="e">
        <f t="shared" si="1"/>
        <v>#VALUE!</v>
      </c>
      <c r="AJ11" s="1246" t="e">
        <f t="shared" si="2"/>
        <v>#VALUE!</v>
      </c>
    </row>
    <row r="12" spans="1:36" ht="12" customHeight="1" x14ac:dyDescent="0.2">
      <c r="C12" s="1054" t="s">
        <v>449</v>
      </c>
      <c r="D12" s="1278" t="s">
        <v>448</v>
      </c>
      <c r="W12" s="1277" t="s">
        <v>447</v>
      </c>
      <c r="X12" s="1276"/>
      <c r="Y12" s="1275"/>
      <c r="AF12" s="1248">
        <f>_xll.qlCalendarAdvance(Calendar,AF11,"1d","mf",,Trigger)</f>
        <v>42193</v>
      </c>
      <c r="AG12" s="1247">
        <f>_xll.qlDayCounterYearFraction(DayCounter,SettlementDate,AF12,,,Trigger)</f>
        <v>3.5616438356164383E-2</v>
      </c>
      <c r="AH12" s="1246" t="e">
        <f t="shared" si="0"/>
        <v>#VALUE!</v>
      </c>
      <c r="AI12" s="1246" t="e">
        <f t="shared" si="1"/>
        <v>#VALUE!</v>
      </c>
      <c r="AJ12" s="1246" t="e">
        <f t="shared" si="2"/>
        <v>#VALUE!</v>
      </c>
    </row>
    <row r="13" spans="1:36" ht="12" customHeight="1" x14ac:dyDescent="0.2">
      <c r="N13" s="1274" t="str">
        <f>"Synthetic Deposits "&amp;D9</f>
        <v>Synthetic Deposits 1Y</v>
      </c>
      <c r="O13" s="1274"/>
      <c r="P13" s="1274"/>
      <c r="R13" s="1272" t="s">
        <v>445</v>
      </c>
      <c r="U13" s="1270">
        <f t="array" ref="U13">_xll.ohFilter(M3:M7,P3:P7)</f>
        <v>1.0082191780821919</v>
      </c>
      <c r="V13" s="1272" t="s">
        <v>417</v>
      </c>
      <c r="W13" s="1273" t="e">
        <f>MMULT(AA13,Y13)</f>
        <v>#VALUE!</v>
      </c>
      <c r="X13" s="1272" t="s">
        <v>446</v>
      </c>
      <c r="Y13" s="1271" t="e">
        <f t="array" ref="Y13">_xll.ohFilter(J3:J7,P3:P7)</f>
        <v>#VALUE!</v>
      </c>
      <c r="AA13" s="1270">
        <f>MINVERSE(U13)</f>
        <v>0.99184782608695643</v>
      </c>
      <c r="AF13" s="1248">
        <f>_xll.qlCalendarAdvance(Calendar,AF12,"1d","mf",,Trigger)</f>
        <v>42194</v>
      </c>
      <c r="AG13" s="1247">
        <f>_xll.qlDayCounterYearFraction(DayCounter,SettlementDate,AF13,,,Trigger)</f>
        <v>3.8356164383561646E-2</v>
      </c>
      <c r="AH13" s="1246" t="e">
        <f t="shared" si="0"/>
        <v>#VALUE!</v>
      </c>
      <c r="AI13" s="1246" t="e">
        <f t="shared" si="1"/>
        <v>#VALUE!</v>
      </c>
      <c r="AJ13" s="1246" t="e">
        <f t="shared" si="2"/>
        <v>#VALUE!</v>
      </c>
    </row>
    <row r="14" spans="1:36" ht="12" customHeight="1" x14ac:dyDescent="0.2">
      <c r="C14" s="1054" t="s">
        <v>430</v>
      </c>
      <c r="D14" s="1054" t="s">
        <v>325</v>
      </c>
      <c r="E14" s="1054" t="s">
        <v>441</v>
      </c>
      <c r="F14" s="1269"/>
      <c r="G14" s="1269"/>
      <c r="H14" s="1269"/>
      <c r="I14" s="1269"/>
      <c r="J14" s="1269" t="s">
        <v>420</v>
      </c>
      <c r="K14" s="1269" t="s">
        <v>428</v>
      </c>
      <c r="L14" s="1054" t="s">
        <v>427</v>
      </c>
      <c r="M14" s="1269" t="s">
        <v>426</v>
      </c>
      <c r="N14" s="1268" t="s">
        <v>445</v>
      </c>
      <c r="O14" s="1268" t="s">
        <v>442</v>
      </c>
      <c r="P14" s="1268" t="s">
        <v>444</v>
      </c>
      <c r="AF14" s="1248">
        <f>_xll.qlCalendarAdvance(Calendar,AF13,"1d","mf",,Trigger)</f>
        <v>42195</v>
      </c>
      <c r="AG14" s="1247">
        <f>_xll.qlDayCounterYearFraction(DayCounter,SettlementDate,AF14,,,Trigger)</f>
        <v>4.1095890410958902E-2</v>
      </c>
      <c r="AH14" s="1246" t="e">
        <f t="shared" si="0"/>
        <v>#VALUE!</v>
      </c>
      <c r="AI14" s="1246" t="e">
        <f t="shared" si="1"/>
        <v>#VALUE!</v>
      </c>
      <c r="AJ14" s="1246" t="e">
        <f t="shared" si="2"/>
        <v>#VALUE!</v>
      </c>
    </row>
    <row r="15" spans="1:36" ht="12" customHeight="1" x14ac:dyDescent="0.2">
      <c r="C15" s="1267" t="s">
        <v>322</v>
      </c>
      <c r="D15" s="1266">
        <f t="shared" ref="D15:D30" si="3">SettlementDate</f>
        <v>42180</v>
      </c>
      <c r="E15" s="1265">
        <f>_xll.qlCalendarAdvance(Calendar,SettlementDate,C15,"Following",,Trigger)</f>
        <v>42181</v>
      </c>
      <c r="F15" s="1265"/>
      <c r="G15" s="1265"/>
      <c r="H15" s="1265"/>
      <c r="I15" s="1265"/>
      <c r="J15" s="1264">
        <f>_xll.qlDayCounterYearFraction(DayCounter,D15,E15,,,Trigger)</f>
        <v>2.7397260273972603E-3</v>
      </c>
      <c r="K15" s="1263" t="e">
        <f>_xll.qlYieldTSDiscount(Discounting,D15,,AllTriggers)</f>
        <v>#NUM!</v>
      </c>
      <c r="L15" s="1262" t="e">
        <f>_xll.qlYieldTSDiscount(Discounting,E15,,AllTriggers)</f>
        <v>#NUM!</v>
      </c>
      <c r="M15" s="1257" t="e">
        <f t="shared" ref="M15:M30" si="4">(K15/L15-1)/J15</f>
        <v>#NUM!</v>
      </c>
      <c r="N15" s="1246" t="e">
        <f t="shared" ref="N15:N30" si="5">((1+M15*J15)*EXP($W$13*J15)-1)/J15</f>
        <v>#NUM!</v>
      </c>
      <c r="O15" s="1246" t="e">
        <f t="shared" ref="O15:O30" si="6">((1+J15*M15)*EXP($W$10*J15+0.5*$W$9*J15^2)-1)/J15</f>
        <v>#NUM!</v>
      </c>
      <c r="P15" s="1246" t="e">
        <f t="shared" ref="P15:P30" si="7">((1+J15*M15)*EXP($W$5*J15+0.5*$W$4*J15^2+1/3*$W$3*J15^3)-1)/J15</f>
        <v>#NUM!</v>
      </c>
      <c r="AF15" s="1248">
        <f>_xll.qlCalendarAdvance(Calendar,AF14,"1d","mf",,Trigger)</f>
        <v>42198</v>
      </c>
      <c r="AG15" s="1247">
        <f>_xll.qlDayCounterYearFraction(DayCounter,SettlementDate,AF15,,,Trigger)</f>
        <v>4.9315068493150684E-2</v>
      </c>
      <c r="AH15" s="1246" t="e">
        <f t="shared" si="0"/>
        <v>#VALUE!</v>
      </c>
      <c r="AI15" s="1246" t="e">
        <f t="shared" si="1"/>
        <v>#VALUE!</v>
      </c>
      <c r="AJ15" s="1246" t="e">
        <f t="shared" si="2"/>
        <v>#VALUE!</v>
      </c>
    </row>
    <row r="16" spans="1:36" ht="12" customHeight="1" x14ac:dyDescent="0.2">
      <c r="C16" s="1261" t="s">
        <v>346</v>
      </c>
      <c r="D16" s="1260">
        <f t="shared" si="3"/>
        <v>42180</v>
      </c>
      <c r="E16" s="1248">
        <f>_xll.qlCalendarAdvance(Calendar,SettlementDate,C16,"Following",,Trigger)</f>
        <v>42187</v>
      </c>
      <c r="F16" s="1248"/>
      <c r="G16" s="1248"/>
      <c r="H16" s="1248"/>
      <c r="I16" s="1248"/>
      <c r="J16" s="1247">
        <f>_xll.qlDayCounterYearFraction(DayCounter,D16,E16,,,Trigger)</f>
        <v>1.9178082191780823E-2</v>
      </c>
      <c r="K16" s="1259" t="e">
        <f>_xll.qlYieldTSDiscount(Discounting,D16,,AllTriggers)</f>
        <v>#NUM!</v>
      </c>
      <c r="L16" s="1258" t="e">
        <f>_xll.qlYieldTSDiscount(Discounting,E16,,AllTriggers)</f>
        <v>#NUM!</v>
      </c>
      <c r="M16" s="1257" t="e">
        <f t="shared" si="4"/>
        <v>#NUM!</v>
      </c>
      <c r="N16" s="1246" t="e">
        <f t="shared" si="5"/>
        <v>#NUM!</v>
      </c>
      <c r="O16" s="1246" t="e">
        <f t="shared" si="6"/>
        <v>#NUM!</v>
      </c>
      <c r="P16" s="1246" t="e">
        <f t="shared" si="7"/>
        <v>#NUM!</v>
      </c>
      <c r="AF16" s="1248">
        <f>_xll.qlCalendarAdvance(Calendar,AF15,"1d","mf",,Trigger)</f>
        <v>42199</v>
      </c>
      <c r="AG16" s="1247">
        <f>_xll.qlDayCounterYearFraction(DayCounter,SettlementDate,AF16,,,Trigger)</f>
        <v>5.2054794520547946E-2</v>
      </c>
      <c r="AH16" s="1246" t="e">
        <f t="shared" si="0"/>
        <v>#VALUE!</v>
      </c>
      <c r="AI16" s="1246" t="e">
        <f t="shared" si="1"/>
        <v>#VALUE!</v>
      </c>
      <c r="AJ16" s="1246" t="e">
        <f t="shared" si="2"/>
        <v>#VALUE!</v>
      </c>
    </row>
    <row r="17" spans="3:36" ht="12" customHeight="1" x14ac:dyDescent="0.2">
      <c r="C17" s="1261" t="s">
        <v>94</v>
      </c>
      <c r="D17" s="1260">
        <f t="shared" si="3"/>
        <v>42180</v>
      </c>
      <c r="E17" s="1248">
        <f>_xll.qlCalendarAdvance(Calendar,SettlementDate,C17,"Following",,Trigger)</f>
        <v>42194</v>
      </c>
      <c r="F17" s="1248"/>
      <c r="G17" s="1248"/>
      <c r="H17" s="1248"/>
      <c r="I17" s="1248"/>
      <c r="J17" s="1247">
        <f>_xll.qlDayCounterYearFraction(DayCounter,D17,E17,,,Trigger)</f>
        <v>3.8356164383561646E-2</v>
      </c>
      <c r="K17" s="1259" t="e">
        <f>_xll.qlYieldTSDiscount(Discounting,D17,,AllTriggers)</f>
        <v>#NUM!</v>
      </c>
      <c r="L17" s="1258" t="e">
        <f>_xll.qlYieldTSDiscount(Discounting,E17,,AllTriggers)</f>
        <v>#NUM!</v>
      </c>
      <c r="M17" s="1257" t="e">
        <f t="shared" si="4"/>
        <v>#NUM!</v>
      </c>
      <c r="N17" s="1246" t="e">
        <f t="shared" si="5"/>
        <v>#NUM!</v>
      </c>
      <c r="O17" s="1246" t="e">
        <f t="shared" si="6"/>
        <v>#NUM!</v>
      </c>
      <c r="P17" s="1246" t="e">
        <f t="shared" si="7"/>
        <v>#NUM!</v>
      </c>
      <c r="AF17" s="1248">
        <f>_xll.qlCalendarAdvance(Calendar,AF16,"1d","mf",,Trigger)</f>
        <v>42200</v>
      </c>
      <c r="AG17" s="1247">
        <f>_xll.qlDayCounterYearFraction(DayCounter,SettlementDate,AF17,,,Trigger)</f>
        <v>5.4794520547945202E-2</v>
      </c>
      <c r="AH17" s="1246" t="e">
        <f t="shared" si="0"/>
        <v>#VALUE!</v>
      </c>
      <c r="AI17" s="1246" t="e">
        <f t="shared" si="1"/>
        <v>#VALUE!</v>
      </c>
      <c r="AJ17" s="1246" t="e">
        <f t="shared" si="2"/>
        <v>#VALUE!</v>
      </c>
    </row>
    <row r="18" spans="3:36" ht="12" customHeight="1" x14ac:dyDescent="0.2">
      <c r="C18" s="1261" t="s">
        <v>93</v>
      </c>
      <c r="D18" s="1260">
        <f t="shared" si="3"/>
        <v>42180</v>
      </c>
      <c r="E18" s="1248">
        <f>_xll.qlCalendarAdvance(Calendar,SettlementDate,C18,"Following",,Trigger)</f>
        <v>42201</v>
      </c>
      <c r="F18" s="1248"/>
      <c r="G18" s="1248"/>
      <c r="H18" s="1248"/>
      <c r="I18" s="1248"/>
      <c r="J18" s="1247">
        <f>_xll.qlDayCounterYearFraction(DayCounter,D18,E18,,,Trigger)</f>
        <v>5.7534246575342465E-2</v>
      </c>
      <c r="K18" s="1259" t="e">
        <f>_xll.qlYieldTSDiscount(Discounting,D18,,AllTriggers)</f>
        <v>#NUM!</v>
      </c>
      <c r="L18" s="1258" t="e">
        <f>_xll.qlYieldTSDiscount(Discounting,E18,,AllTriggers)</f>
        <v>#NUM!</v>
      </c>
      <c r="M18" s="1257" t="e">
        <f t="shared" si="4"/>
        <v>#NUM!</v>
      </c>
      <c r="N18" s="1246" t="e">
        <f t="shared" si="5"/>
        <v>#NUM!</v>
      </c>
      <c r="O18" s="1246" t="e">
        <f t="shared" si="6"/>
        <v>#NUM!</v>
      </c>
      <c r="P18" s="1246" t="e">
        <f t="shared" si="7"/>
        <v>#NUM!</v>
      </c>
      <c r="AF18" s="1248">
        <f>_xll.qlCalendarAdvance(Calendar,AF17,"1d","mf",,Trigger)</f>
        <v>42201</v>
      </c>
      <c r="AG18" s="1247">
        <f>_xll.qlDayCounterYearFraction(DayCounter,SettlementDate,AF18,,,Trigger)</f>
        <v>5.7534246575342465E-2</v>
      </c>
      <c r="AH18" s="1246" t="e">
        <f t="shared" si="0"/>
        <v>#VALUE!</v>
      </c>
      <c r="AI18" s="1246" t="e">
        <f t="shared" si="1"/>
        <v>#VALUE!</v>
      </c>
      <c r="AJ18" s="1246" t="e">
        <f t="shared" si="2"/>
        <v>#VALUE!</v>
      </c>
    </row>
    <row r="19" spans="3:36" ht="12" customHeight="1" x14ac:dyDescent="0.2">
      <c r="C19" s="1261" t="s">
        <v>92</v>
      </c>
      <c r="D19" s="1260">
        <f t="shared" si="3"/>
        <v>42180</v>
      </c>
      <c r="E19" s="1248">
        <f>_xll.qlCalendarAdvance(Calendar,SettlementDate,C19,"Following",,Trigger)</f>
        <v>42212</v>
      </c>
      <c r="F19" s="1248"/>
      <c r="G19" s="1248"/>
      <c r="H19" s="1248"/>
      <c r="I19" s="1248"/>
      <c r="J19" s="1247">
        <f>_xll.qlDayCounterYearFraction(DayCounter,D19,E19,,,Trigger)</f>
        <v>8.7671232876712329E-2</v>
      </c>
      <c r="K19" s="1259" t="e">
        <f>_xll.qlYieldTSDiscount(Discounting,D19,,AllTriggers)</f>
        <v>#NUM!</v>
      </c>
      <c r="L19" s="1258" t="e">
        <f>_xll.qlYieldTSDiscount(Discounting,E19,,AllTriggers)</f>
        <v>#NUM!</v>
      </c>
      <c r="M19" s="1257" t="e">
        <f t="shared" si="4"/>
        <v>#NUM!</v>
      </c>
      <c r="N19" s="1246" t="e">
        <f t="shared" si="5"/>
        <v>#NUM!</v>
      </c>
      <c r="O19" s="1246" t="e">
        <f t="shared" si="6"/>
        <v>#NUM!</v>
      </c>
      <c r="P19" s="1246" t="e">
        <f t="shared" si="7"/>
        <v>#NUM!</v>
      </c>
      <c r="AF19" s="1248">
        <f>_xll.qlCalendarAdvance(Calendar,AF18,"1d","mf",,Trigger)</f>
        <v>42202</v>
      </c>
      <c r="AG19" s="1247">
        <f>_xll.qlDayCounterYearFraction(DayCounter,SettlementDate,AF19,,,Trigger)</f>
        <v>6.0273972602739728E-2</v>
      </c>
      <c r="AH19" s="1246" t="e">
        <f t="shared" si="0"/>
        <v>#VALUE!</v>
      </c>
      <c r="AI19" s="1246" t="e">
        <f t="shared" si="1"/>
        <v>#VALUE!</v>
      </c>
      <c r="AJ19" s="1246" t="e">
        <f t="shared" si="2"/>
        <v>#VALUE!</v>
      </c>
    </row>
    <row r="20" spans="3:36" ht="12" customHeight="1" x14ac:dyDescent="0.2">
      <c r="C20" s="1261" t="s">
        <v>91</v>
      </c>
      <c r="D20" s="1260">
        <f t="shared" si="3"/>
        <v>42180</v>
      </c>
      <c r="E20" s="1248">
        <f>_xll.qlCalendarAdvance(Calendar,SettlementDate,C20,"Following",,Trigger)</f>
        <v>42241</v>
      </c>
      <c r="F20" s="1248"/>
      <c r="G20" s="1248"/>
      <c r="H20" s="1248"/>
      <c r="I20" s="1248"/>
      <c r="J20" s="1247">
        <f>_xll.qlDayCounterYearFraction(DayCounter,D20,E20,,,Trigger)</f>
        <v>0.16712328767123288</v>
      </c>
      <c r="K20" s="1259" t="e">
        <f>_xll.qlYieldTSDiscount(Discounting,D20,,AllTriggers)</f>
        <v>#NUM!</v>
      </c>
      <c r="L20" s="1258" t="e">
        <f>_xll.qlYieldTSDiscount(Discounting,E20,,AllTriggers)</f>
        <v>#NUM!</v>
      </c>
      <c r="M20" s="1257" t="e">
        <f t="shared" si="4"/>
        <v>#NUM!</v>
      </c>
      <c r="N20" s="1246" t="e">
        <f t="shared" si="5"/>
        <v>#NUM!</v>
      </c>
      <c r="O20" s="1246" t="e">
        <f t="shared" si="6"/>
        <v>#NUM!</v>
      </c>
      <c r="P20" s="1246" t="e">
        <f t="shared" si="7"/>
        <v>#NUM!</v>
      </c>
      <c r="AF20" s="1248">
        <f>_xll.qlCalendarAdvance(Calendar,AF19,"1d","mf",,Trigger)</f>
        <v>42205</v>
      </c>
      <c r="AG20" s="1247">
        <f>_xll.qlDayCounterYearFraction(DayCounter,SettlementDate,AF20,,,Trigger)</f>
        <v>6.8493150684931503E-2</v>
      </c>
      <c r="AH20" s="1246" t="e">
        <f t="shared" si="0"/>
        <v>#VALUE!</v>
      </c>
      <c r="AI20" s="1246" t="e">
        <f t="shared" si="1"/>
        <v>#VALUE!</v>
      </c>
      <c r="AJ20" s="1246" t="e">
        <f t="shared" si="2"/>
        <v>#VALUE!</v>
      </c>
    </row>
    <row r="21" spans="3:36" ht="12" customHeight="1" x14ac:dyDescent="0.2">
      <c r="C21" s="1261" t="s">
        <v>90</v>
      </c>
      <c r="D21" s="1260">
        <f t="shared" si="3"/>
        <v>42180</v>
      </c>
      <c r="E21" s="1248">
        <f>_xll.qlCalendarAdvance(Calendar,SettlementDate,C21,"Following",,Trigger)</f>
        <v>42272</v>
      </c>
      <c r="F21" s="1248"/>
      <c r="G21" s="1248"/>
      <c r="H21" s="1248"/>
      <c r="I21" s="1248"/>
      <c r="J21" s="1247">
        <f>_xll.qlDayCounterYearFraction(DayCounter,D21,E21,,,Trigger)</f>
        <v>0.25205479452054796</v>
      </c>
      <c r="K21" s="1259" t="e">
        <f>_xll.qlYieldTSDiscount(Discounting,D21,,AllTriggers)</f>
        <v>#NUM!</v>
      </c>
      <c r="L21" s="1258" t="e">
        <f>_xll.qlYieldTSDiscount(Discounting,E21,,AllTriggers)</f>
        <v>#NUM!</v>
      </c>
      <c r="M21" s="1257" t="e">
        <f t="shared" si="4"/>
        <v>#NUM!</v>
      </c>
      <c r="N21" s="1246" t="e">
        <f t="shared" si="5"/>
        <v>#NUM!</v>
      </c>
      <c r="O21" s="1246" t="e">
        <f t="shared" si="6"/>
        <v>#NUM!</v>
      </c>
      <c r="P21" s="1246" t="e">
        <f t="shared" si="7"/>
        <v>#NUM!</v>
      </c>
      <c r="AF21" s="1248">
        <f>_xll.qlCalendarAdvance(Calendar,AF20,"1d","mf",,Trigger)</f>
        <v>42206</v>
      </c>
      <c r="AG21" s="1247">
        <f>_xll.qlDayCounterYearFraction(DayCounter,SettlementDate,AF21,,,Trigger)</f>
        <v>7.1232876712328766E-2</v>
      </c>
      <c r="AH21" s="1246" t="e">
        <f t="shared" si="0"/>
        <v>#VALUE!</v>
      </c>
      <c r="AI21" s="1246" t="e">
        <f t="shared" si="1"/>
        <v>#VALUE!</v>
      </c>
      <c r="AJ21" s="1246" t="e">
        <f t="shared" si="2"/>
        <v>#VALUE!</v>
      </c>
    </row>
    <row r="22" spans="3:36" ht="12" customHeight="1" x14ac:dyDescent="0.2">
      <c r="C22" s="1261" t="s">
        <v>89</v>
      </c>
      <c r="D22" s="1260">
        <f t="shared" si="3"/>
        <v>42180</v>
      </c>
      <c r="E22" s="1248">
        <f>_xll.qlCalendarAdvance(Calendar,SettlementDate,C22,"Following",,Trigger)</f>
        <v>42303</v>
      </c>
      <c r="F22" s="1248"/>
      <c r="G22" s="1248"/>
      <c r="H22" s="1248"/>
      <c r="I22" s="1248"/>
      <c r="J22" s="1247">
        <f>_xll.qlDayCounterYearFraction(DayCounter,D22,E22,,,Trigger)</f>
        <v>0.33698630136986302</v>
      </c>
      <c r="K22" s="1259" t="e">
        <f>_xll.qlYieldTSDiscount(Discounting,D22,,AllTriggers)</f>
        <v>#NUM!</v>
      </c>
      <c r="L22" s="1258" t="e">
        <f>_xll.qlYieldTSDiscount(Discounting,E22,,AllTriggers)</f>
        <v>#NUM!</v>
      </c>
      <c r="M22" s="1257" t="e">
        <f t="shared" si="4"/>
        <v>#NUM!</v>
      </c>
      <c r="N22" s="1246" t="e">
        <f t="shared" si="5"/>
        <v>#NUM!</v>
      </c>
      <c r="O22" s="1246" t="e">
        <f t="shared" si="6"/>
        <v>#NUM!</v>
      </c>
      <c r="P22" s="1246" t="e">
        <f t="shared" si="7"/>
        <v>#NUM!</v>
      </c>
      <c r="AF22" s="1248">
        <f>_xll.qlCalendarAdvance(Calendar,AF21,"1d","mf",,Trigger)</f>
        <v>42207</v>
      </c>
      <c r="AG22" s="1247">
        <f>_xll.qlDayCounterYearFraction(DayCounter,SettlementDate,AF22,,,Trigger)</f>
        <v>7.3972602739726029E-2</v>
      </c>
      <c r="AH22" s="1246" t="e">
        <f t="shared" si="0"/>
        <v>#VALUE!</v>
      </c>
      <c r="AI22" s="1246" t="e">
        <f t="shared" si="1"/>
        <v>#VALUE!</v>
      </c>
      <c r="AJ22" s="1246" t="e">
        <f t="shared" si="2"/>
        <v>#VALUE!</v>
      </c>
    </row>
    <row r="23" spans="3:36" ht="12" customHeight="1" x14ac:dyDescent="0.2">
      <c r="C23" s="1261" t="s">
        <v>88</v>
      </c>
      <c r="D23" s="1260">
        <f t="shared" si="3"/>
        <v>42180</v>
      </c>
      <c r="E23" s="1248">
        <f>_xll.qlCalendarAdvance(Calendar,SettlementDate,C23,"Following",,Trigger)</f>
        <v>42333</v>
      </c>
      <c r="F23" s="1248"/>
      <c r="G23" s="1248"/>
      <c r="H23" s="1248"/>
      <c r="I23" s="1248"/>
      <c r="J23" s="1247">
        <f>_xll.qlDayCounterYearFraction(DayCounter,D23,E23,,,Trigger)</f>
        <v>0.41917808219178082</v>
      </c>
      <c r="K23" s="1259" t="e">
        <f>_xll.qlYieldTSDiscount(Discounting,D23,,AllTriggers)</f>
        <v>#NUM!</v>
      </c>
      <c r="L23" s="1258" t="e">
        <f>_xll.qlYieldTSDiscount(Discounting,E23,,AllTriggers)</f>
        <v>#NUM!</v>
      </c>
      <c r="M23" s="1257" t="e">
        <f t="shared" si="4"/>
        <v>#NUM!</v>
      </c>
      <c r="N23" s="1246" t="e">
        <f t="shared" si="5"/>
        <v>#NUM!</v>
      </c>
      <c r="O23" s="1246" t="e">
        <f t="shared" si="6"/>
        <v>#NUM!</v>
      </c>
      <c r="P23" s="1246" t="e">
        <f t="shared" si="7"/>
        <v>#NUM!</v>
      </c>
      <c r="AF23" s="1248">
        <f>_xll.qlCalendarAdvance(Calendar,AF22,"1d","mf",,Trigger)</f>
        <v>42208</v>
      </c>
      <c r="AG23" s="1247">
        <f>_xll.qlDayCounterYearFraction(DayCounter,SettlementDate,AF23,,,Trigger)</f>
        <v>7.6712328767123292E-2</v>
      </c>
      <c r="AH23" s="1246" t="e">
        <f t="shared" si="0"/>
        <v>#VALUE!</v>
      </c>
      <c r="AI23" s="1246" t="e">
        <f t="shared" si="1"/>
        <v>#VALUE!</v>
      </c>
      <c r="AJ23" s="1246" t="e">
        <f t="shared" si="2"/>
        <v>#VALUE!</v>
      </c>
    </row>
    <row r="24" spans="3:36" ht="12" customHeight="1" x14ac:dyDescent="0.2">
      <c r="C24" s="1261" t="s">
        <v>87</v>
      </c>
      <c r="D24" s="1260">
        <f t="shared" si="3"/>
        <v>42180</v>
      </c>
      <c r="E24" s="1248">
        <f>_xll.qlCalendarAdvance(Calendar,SettlementDate,C24,"Following",,Trigger)</f>
        <v>42367</v>
      </c>
      <c r="F24" s="1248"/>
      <c r="G24" s="1248"/>
      <c r="H24" s="1248"/>
      <c r="I24" s="1248"/>
      <c r="J24" s="1247">
        <f>_xll.qlDayCounterYearFraction(DayCounter,D24,E24,,,Trigger)</f>
        <v>0.51232876712328768</v>
      </c>
      <c r="K24" s="1259" t="e">
        <f>_xll.qlYieldTSDiscount(Discounting,D24,,AllTriggers)</f>
        <v>#NUM!</v>
      </c>
      <c r="L24" s="1258" t="e">
        <f>_xll.qlYieldTSDiscount(Discounting,E24,,AllTriggers)</f>
        <v>#NUM!</v>
      </c>
      <c r="M24" s="1257" t="e">
        <f t="shared" si="4"/>
        <v>#NUM!</v>
      </c>
      <c r="N24" s="1246" t="e">
        <f t="shared" si="5"/>
        <v>#NUM!</v>
      </c>
      <c r="O24" s="1246" t="e">
        <f t="shared" si="6"/>
        <v>#NUM!</v>
      </c>
      <c r="P24" s="1246" t="e">
        <f t="shared" si="7"/>
        <v>#NUM!</v>
      </c>
      <c r="AF24" s="1248">
        <f>_xll.qlCalendarAdvance(Calendar,AF23,"1d","mf",,Trigger)</f>
        <v>42209</v>
      </c>
      <c r="AG24" s="1247">
        <f>_xll.qlDayCounterYearFraction(DayCounter,SettlementDate,AF24,,,Trigger)</f>
        <v>7.9452054794520555E-2</v>
      </c>
      <c r="AH24" s="1246" t="e">
        <f t="shared" si="0"/>
        <v>#VALUE!</v>
      </c>
      <c r="AI24" s="1246" t="e">
        <f t="shared" si="1"/>
        <v>#VALUE!</v>
      </c>
      <c r="AJ24" s="1246" t="e">
        <f t="shared" si="2"/>
        <v>#VALUE!</v>
      </c>
    </row>
    <row r="25" spans="3:36" ht="12" customHeight="1" x14ac:dyDescent="0.2">
      <c r="C25" s="1261" t="s">
        <v>86</v>
      </c>
      <c r="D25" s="1260">
        <f t="shared" si="3"/>
        <v>42180</v>
      </c>
      <c r="E25" s="1248">
        <f>_xll.qlCalendarAdvance(Calendar,SettlementDate,C25,"Following",,Trigger)</f>
        <v>42394</v>
      </c>
      <c r="F25" s="1248"/>
      <c r="G25" s="1248"/>
      <c r="H25" s="1248"/>
      <c r="I25" s="1248"/>
      <c r="J25" s="1247">
        <f>_xll.qlDayCounterYearFraction(DayCounter,D25,E25,,,Trigger)</f>
        <v>0.58630136986301373</v>
      </c>
      <c r="K25" s="1259" t="e">
        <f>_xll.qlYieldTSDiscount(Discounting,D25,,AllTriggers)</f>
        <v>#NUM!</v>
      </c>
      <c r="L25" s="1258" t="e">
        <f>_xll.qlYieldTSDiscount(Discounting,E25,,AllTriggers)</f>
        <v>#NUM!</v>
      </c>
      <c r="M25" s="1257" t="e">
        <f t="shared" si="4"/>
        <v>#NUM!</v>
      </c>
      <c r="N25" s="1246" t="e">
        <f t="shared" si="5"/>
        <v>#NUM!</v>
      </c>
      <c r="O25" s="1246" t="e">
        <f t="shared" si="6"/>
        <v>#NUM!</v>
      </c>
      <c r="P25" s="1246" t="e">
        <f t="shared" si="7"/>
        <v>#NUM!</v>
      </c>
      <c r="AF25" s="1248">
        <f>_xll.qlCalendarAdvance(Calendar,AF24,"1d","mf",,Trigger)</f>
        <v>42212</v>
      </c>
      <c r="AG25" s="1247">
        <f>_xll.qlDayCounterYearFraction(DayCounter,SettlementDate,AF25,,,Trigger)</f>
        <v>8.7671232876712329E-2</v>
      </c>
      <c r="AH25" s="1246" t="e">
        <f t="shared" si="0"/>
        <v>#VALUE!</v>
      </c>
      <c r="AI25" s="1246" t="e">
        <f t="shared" si="1"/>
        <v>#VALUE!</v>
      </c>
      <c r="AJ25" s="1246" t="e">
        <f t="shared" si="2"/>
        <v>#VALUE!</v>
      </c>
    </row>
    <row r="26" spans="3:36" ht="12" customHeight="1" x14ac:dyDescent="0.2">
      <c r="C26" s="1261" t="s">
        <v>85</v>
      </c>
      <c r="D26" s="1260">
        <f t="shared" si="3"/>
        <v>42180</v>
      </c>
      <c r="E26" s="1248">
        <f>_xll.qlCalendarAdvance(Calendar,SettlementDate,C26,"Following",,Trigger)</f>
        <v>42425</v>
      </c>
      <c r="F26" s="1248"/>
      <c r="G26" s="1248"/>
      <c r="H26" s="1248"/>
      <c r="I26" s="1248"/>
      <c r="J26" s="1247">
        <f>_xll.qlDayCounterYearFraction(DayCounter,D26,E26,,,Trigger)</f>
        <v>0.67123287671232879</v>
      </c>
      <c r="K26" s="1259" t="e">
        <f>_xll.qlYieldTSDiscount(Discounting,D26,,AllTriggers)</f>
        <v>#NUM!</v>
      </c>
      <c r="L26" s="1258" t="e">
        <f>_xll.qlYieldTSDiscount(Discounting,E26,,AllTriggers)</f>
        <v>#NUM!</v>
      </c>
      <c r="M26" s="1257" t="e">
        <f t="shared" si="4"/>
        <v>#NUM!</v>
      </c>
      <c r="N26" s="1246" t="e">
        <f t="shared" si="5"/>
        <v>#NUM!</v>
      </c>
      <c r="O26" s="1246" t="e">
        <f t="shared" si="6"/>
        <v>#NUM!</v>
      </c>
      <c r="P26" s="1246" t="e">
        <f t="shared" si="7"/>
        <v>#NUM!</v>
      </c>
      <c r="AF26" s="1248">
        <f>_xll.qlCalendarAdvance(Calendar,AF25,"1d","mf",,Trigger)</f>
        <v>42213</v>
      </c>
      <c r="AG26" s="1247">
        <f>_xll.qlDayCounterYearFraction(DayCounter,SettlementDate,AF26,,,Trigger)</f>
        <v>9.0410958904109592E-2</v>
      </c>
      <c r="AH26" s="1246" t="e">
        <f t="shared" si="0"/>
        <v>#VALUE!</v>
      </c>
      <c r="AI26" s="1246" t="e">
        <f t="shared" si="1"/>
        <v>#VALUE!</v>
      </c>
      <c r="AJ26" s="1246" t="e">
        <f t="shared" si="2"/>
        <v>#VALUE!</v>
      </c>
    </row>
    <row r="27" spans="3:36" ht="12" customHeight="1" x14ac:dyDescent="0.2">
      <c r="C27" s="1261" t="s">
        <v>84</v>
      </c>
      <c r="D27" s="1260">
        <f t="shared" si="3"/>
        <v>42180</v>
      </c>
      <c r="E27" s="1248">
        <f>_xll.qlCalendarAdvance(Calendar,SettlementDate,C27,"Following",,Trigger)</f>
        <v>42458</v>
      </c>
      <c r="F27" s="1248"/>
      <c r="G27" s="1248"/>
      <c r="H27" s="1248"/>
      <c r="I27" s="1248"/>
      <c r="J27" s="1247">
        <f>_xll.qlDayCounterYearFraction(DayCounter,D27,E27,,,Trigger)</f>
        <v>0.76164383561643834</v>
      </c>
      <c r="K27" s="1259" t="e">
        <f>_xll.qlYieldTSDiscount(Discounting,D27,,AllTriggers)</f>
        <v>#NUM!</v>
      </c>
      <c r="L27" s="1258" t="e">
        <f>_xll.qlYieldTSDiscount(Discounting,E27,,AllTriggers)</f>
        <v>#NUM!</v>
      </c>
      <c r="M27" s="1257" t="e">
        <f t="shared" si="4"/>
        <v>#NUM!</v>
      </c>
      <c r="N27" s="1246" t="e">
        <f t="shared" si="5"/>
        <v>#NUM!</v>
      </c>
      <c r="O27" s="1246" t="e">
        <f t="shared" si="6"/>
        <v>#NUM!</v>
      </c>
      <c r="P27" s="1246" t="e">
        <f t="shared" si="7"/>
        <v>#NUM!</v>
      </c>
      <c r="AF27" s="1248">
        <f>_xll.qlCalendarAdvance(Calendar,AF26,"1d","mf",,Trigger)</f>
        <v>42214</v>
      </c>
      <c r="AG27" s="1247">
        <f>_xll.qlDayCounterYearFraction(DayCounter,SettlementDate,AF27,,,Trigger)</f>
        <v>9.3150684931506855E-2</v>
      </c>
      <c r="AH27" s="1246" t="e">
        <f t="shared" si="0"/>
        <v>#VALUE!</v>
      </c>
      <c r="AI27" s="1246" t="e">
        <f t="shared" si="1"/>
        <v>#VALUE!</v>
      </c>
      <c r="AJ27" s="1246" t="e">
        <f t="shared" si="2"/>
        <v>#VALUE!</v>
      </c>
    </row>
    <row r="28" spans="3:36" ht="12" customHeight="1" x14ac:dyDescent="0.2">
      <c r="C28" s="1261" t="s">
        <v>83</v>
      </c>
      <c r="D28" s="1260">
        <f t="shared" si="3"/>
        <v>42180</v>
      </c>
      <c r="E28" s="1248">
        <f>_xll.qlCalendarAdvance(Calendar,SettlementDate,C28,"Following",,Trigger)</f>
        <v>42485</v>
      </c>
      <c r="F28" s="1248"/>
      <c r="G28" s="1248"/>
      <c r="H28" s="1248"/>
      <c r="I28" s="1248"/>
      <c r="J28" s="1247">
        <f>_xll.qlDayCounterYearFraction(DayCounter,D28,E28,,,Trigger)</f>
        <v>0.83561643835616439</v>
      </c>
      <c r="K28" s="1259" t="e">
        <f>_xll.qlYieldTSDiscount(Discounting,D28,,AllTriggers)</f>
        <v>#NUM!</v>
      </c>
      <c r="L28" s="1258" t="e">
        <f>_xll.qlYieldTSDiscount(Discounting,E28,,AllTriggers)</f>
        <v>#NUM!</v>
      </c>
      <c r="M28" s="1257" t="e">
        <f t="shared" si="4"/>
        <v>#NUM!</v>
      </c>
      <c r="N28" s="1246" t="e">
        <f t="shared" si="5"/>
        <v>#NUM!</v>
      </c>
      <c r="O28" s="1246" t="e">
        <f t="shared" si="6"/>
        <v>#NUM!</v>
      </c>
      <c r="P28" s="1246" t="e">
        <f t="shared" si="7"/>
        <v>#NUM!</v>
      </c>
      <c r="AF28" s="1248">
        <f>_xll.qlCalendarAdvance(Calendar,AF27,"1d","mf",,Trigger)</f>
        <v>42215</v>
      </c>
      <c r="AG28" s="1247">
        <f>_xll.qlDayCounterYearFraction(DayCounter,SettlementDate,AF28,,,Trigger)</f>
        <v>9.5890410958904104E-2</v>
      </c>
      <c r="AH28" s="1246" t="e">
        <f t="shared" si="0"/>
        <v>#VALUE!</v>
      </c>
      <c r="AI28" s="1246" t="e">
        <f t="shared" si="1"/>
        <v>#VALUE!</v>
      </c>
      <c r="AJ28" s="1246" t="e">
        <f t="shared" si="2"/>
        <v>#VALUE!</v>
      </c>
    </row>
    <row r="29" spans="3:36" ht="12" customHeight="1" x14ac:dyDescent="0.2">
      <c r="C29" s="1261" t="s">
        <v>82</v>
      </c>
      <c r="D29" s="1260">
        <f t="shared" si="3"/>
        <v>42180</v>
      </c>
      <c r="E29" s="1248">
        <f>_xll.qlCalendarAdvance(Calendar,SettlementDate,C29,"Following",,Trigger)</f>
        <v>42515</v>
      </c>
      <c r="F29" s="1248"/>
      <c r="G29" s="1248"/>
      <c r="H29" s="1248"/>
      <c r="I29" s="1248"/>
      <c r="J29" s="1247">
        <f>_xll.qlDayCounterYearFraction(DayCounter,D29,E29,,,Trigger)</f>
        <v>0.9178082191780822</v>
      </c>
      <c r="K29" s="1259" t="e">
        <f>_xll.qlYieldTSDiscount(Discounting,D29,,AllTriggers)</f>
        <v>#NUM!</v>
      </c>
      <c r="L29" s="1258" t="e">
        <f>_xll.qlYieldTSDiscount(Discounting,E29,,AllTriggers)</f>
        <v>#NUM!</v>
      </c>
      <c r="M29" s="1257" t="e">
        <f t="shared" si="4"/>
        <v>#NUM!</v>
      </c>
      <c r="N29" s="1246" t="e">
        <f t="shared" si="5"/>
        <v>#NUM!</v>
      </c>
      <c r="O29" s="1246" t="e">
        <f t="shared" si="6"/>
        <v>#NUM!</v>
      </c>
      <c r="P29" s="1246" t="e">
        <f t="shared" si="7"/>
        <v>#NUM!</v>
      </c>
      <c r="AF29" s="1248">
        <f>_xll.qlCalendarAdvance(Calendar,AF28,"1d","mf",,Trigger)</f>
        <v>42216</v>
      </c>
      <c r="AG29" s="1247">
        <f>_xll.qlDayCounterYearFraction(DayCounter,SettlementDate,AF29,,,Trigger)</f>
        <v>9.8630136986301367E-2</v>
      </c>
      <c r="AH29" s="1246" t="e">
        <f t="shared" si="0"/>
        <v>#VALUE!</v>
      </c>
      <c r="AI29" s="1246" t="e">
        <f t="shared" si="1"/>
        <v>#VALUE!</v>
      </c>
      <c r="AJ29" s="1246" t="e">
        <f t="shared" si="2"/>
        <v>#VALUE!</v>
      </c>
    </row>
    <row r="30" spans="3:36" ht="12" customHeight="1" x14ac:dyDescent="0.2">
      <c r="C30" s="1256" t="s">
        <v>429</v>
      </c>
      <c r="D30" s="1255">
        <f t="shared" si="3"/>
        <v>42180</v>
      </c>
      <c r="E30" s="1245">
        <f>_xll.qlCalendarAdvance(Calendar,SettlementDate,C30,"Following",,Trigger)</f>
        <v>42548</v>
      </c>
      <c r="F30" s="1245"/>
      <c r="G30" s="1245"/>
      <c r="H30" s="1245"/>
      <c r="I30" s="1245"/>
      <c r="J30" s="1244">
        <f>_xll.qlDayCounterYearFraction(DayCounter,D30,E30,,,Trigger)</f>
        <v>1.0082191780821919</v>
      </c>
      <c r="K30" s="1254" t="e">
        <f>_xll.qlYieldTSDiscount(Discounting,D30,,AllTriggers)</f>
        <v>#NUM!</v>
      </c>
      <c r="L30" s="1253" t="e">
        <f>_xll.qlYieldTSDiscount(Discounting,E30,,AllTriggers)</f>
        <v>#NUM!</v>
      </c>
      <c r="M30" s="1252" t="e">
        <f t="shared" si="4"/>
        <v>#NUM!</v>
      </c>
      <c r="N30" s="1243" t="e">
        <f t="shared" si="5"/>
        <v>#NUM!</v>
      </c>
      <c r="O30" s="1243" t="e">
        <f t="shared" si="6"/>
        <v>#NUM!</v>
      </c>
      <c r="P30" s="1243" t="e">
        <f t="shared" si="7"/>
        <v>#NUM!</v>
      </c>
      <c r="AF30" s="1248">
        <f>_xll.qlCalendarAdvance(Calendar,AF29,"1d","mf",,Trigger)</f>
        <v>42219</v>
      </c>
      <c r="AG30" s="1247">
        <f>_xll.qlDayCounterYearFraction(DayCounter,SettlementDate,AF30,,,Trigger)</f>
        <v>0.10684931506849316</v>
      </c>
      <c r="AH30" s="1246" t="e">
        <f t="shared" si="0"/>
        <v>#VALUE!</v>
      </c>
      <c r="AI30" s="1246" t="e">
        <f t="shared" si="1"/>
        <v>#VALUE!</v>
      </c>
      <c r="AJ30" s="1246" t="e">
        <f t="shared" si="2"/>
        <v>#VALUE!</v>
      </c>
    </row>
    <row r="31" spans="3:36" ht="12" customHeight="1" x14ac:dyDescent="0.2">
      <c r="AF31" s="1248">
        <f>_xll.qlCalendarAdvance(Calendar,AF30,"1d","mf",,Trigger)</f>
        <v>42220</v>
      </c>
      <c r="AG31" s="1247">
        <f>_xll.qlDayCounterYearFraction(DayCounter,SettlementDate,AF31,,,Trigger)</f>
        <v>0.1095890410958904</v>
      </c>
      <c r="AH31" s="1246" t="e">
        <f t="shared" si="0"/>
        <v>#VALUE!</v>
      </c>
      <c r="AI31" s="1246" t="e">
        <f t="shared" si="1"/>
        <v>#VALUE!</v>
      </c>
      <c r="AJ31" s="1246" t="e">
        <f t="shared" si="2"/>
        <v>#VALUE!</v>
      </c>
    </row>
    <row r="32" spans="3:36" ht="12" customHeight="1" x14ac:dyDescent="0.2">
      <c r="C32" s="1054" t="s">
        <v>443</v>
      </c>
      <c r="AF32" s="1248">
        <f>_xll.qlCalendarAdvance(Calendar,AF31,"1d","mf",,Trigger)</f>
        <v>42221</v>
      </c>
      <c r="AG32" s="1247">
        <f>_xll.qlDayCounterYearFraction(DayCounter,SettlementDate,AF32,,,Trigger)</f>
        <v>0.11232876712328767</v>
      </c>
      <c r="AH32" s="1246" t="e">
        <f t="shared" si="0"/>
        <v>#VALUE!</v>
      </c>
      <c r="AI32" s="1246" t="e">
        <f t="shared" si="1"/>
        <v>#VALUE!</v>
      </c>
      <c r="AJ32" s="1246" t="e">
        <f t="shared" si="2"/>
        <v>#VALUE!</v>
      </c>
    </row>
    <row r="33" spans="3:36" x14ac:dyDescent="0.2">
      <c r="C33" s="1251" t="s">
        <v>442</v>
      </c>
      <c r="AF33" s="1248">
        <f>_xll.qlCalendarAdvance(Calendar,AF32,"1d","mf",,Trigger)</f>
        <v>42222</v>
      </c>
      <c r="AG33" s="1247">
        <f>_xll.qlDayCounterYearFraction(DayCounter,SettlementDate,AF33,,,Trigger)</f>
        <v>0.11506849315068493</v>
      </c>
      <c r="AH33" s="1246" t="e">
        <f t="shared" si="0"/>
        <v>#VALUE!</v>
      </c>
      <c r="AI33" s="1246" t="e">
        <f t="shared" si="1"/>
        <v>#VALUE!</v>
      </c>
      <c r="AJ33" s="1246" t="e">
        <f t="shared" si="2"/>
        <v>#VALUE!</v>
      </c>
    </row>
    <row r="34" spans="3:36" x14ac:dyDescent="0.2">
      <c r="C34" s="1246" t="e">
        <f t="shared" ref="C34:C49" si="8">IF($C$33="FLAT",N15,IF($C$33="linear",O15,P15))</f>
        <v>#NUM!</v>
      </c>
      <c r="AF34" s="1248">
        <f>_xll.qlCalendarAdvance(Calendar,AF33,"1d","mf",,Trigger)</f>
        <v>42223</v>
      </c>
      <c r="AG34" s="1247">
        <f>_xll.qlDayCounterYearFraction(DayCounter,SettlementDate,AF34,,,Trigger)</f>
        <v>0.11780821917808219</v>
      </c>
      <c r="AH34" s="1246" t="e">
        <f t="shared" si="0"/>
        <v>#VALUE!</v>
      </c>
      <c r="AI34" s="1246" t="e">
        <f t="shared" si="1"/>
        <v>#VALUE!</v>
      </c>
      <c r="AJ34" s="1246" t="e">
        <f t="shared" si="2"/>
        <v>#VALUE!</v>
      </c>
    </row>
    <row r="35" spans="3:36" x14ac:dyDescent="0.2">
      <c r="C35" s="1246" t="e">
        <f t="shared" si="8"/>
        <v>#NUM!</v>
      </c>
      <c r="AF35" s="1248">
        <f>_xll.qlCalendarAdvance(Calendar,AF34,"1d","mf",,Trigger)</f>
        <v>42226</v>
      </c>
      <c r="AG35" s="1247">
        <f>_xll.qlDayCounterYearFraction(DayCounter,SettlementDate,AF35,,,Trigger)</f>
        <v>0.12602739726027398</v>
      </c>
      <c r="AH35" s="1246" t="e">
        <f t="shared" si="0"/>
        <v>#VALUE!</v>
      </c>
      <c r="AI35" s="1246" t="e">
        <f t="shared" si="1"/>
        <v>#VALUE!</v>
      </c>
      <c r="AJ35" s="1246" t="e">
        <f t="shared" si="2"/>
        <v>#VALUE!</v>
      </c>
    </row>
    <row r="36" spans="3:36" x14ac:dyDescent="0.2">
      <c r="C36" s="1246" t="e">
        <f t="shared" si="8"/>
        <v>#NUM!</v>
      </c>
      <c r="AF36" s="1248">
        <f>_xll.qlCalendarAdvance(Calendar,AF35,"1d","mf",,Trigger)</f>
        <v>42227</v>
      </c>
      <c r="AG36" s="1247">
        <f>_xll.qlDayCounterYearFraction(DayCounter,SettlementDate,AF36,,,Trigger)</f>
        <v>0.12876712328767123</v>
      </c>
      <c r="AH36" s="1246" t="e">
        <f t="shared" si="0"/>
        <v>#VALUE!</v>
      </c>
      <c r="AI36" s="1246" t="e">
        <f t="shared" si="1"/>
        <v>#VALUE!</v>
      </c>
      <c r="AJ36" s="1246" t="e">
        <f t="shared" si="2"/>
        <v>#VALUE!</v>
      </c>
    </row>
    <row r="37" spans="3:36" x14ac:dyDescent="0.2">
      <c r="C37" s="1246" t="e">
        <f t="shared" si="8"/>
        <v>#NUM!</v>
      </c>
      <c r="AF37" s="1248">
        <f>_xll.qlCalendarAdvance(Calendar,AF36,"1d","mf",,Trigger)</f>
        <v>42228</v>
      </c>
      <c r="AG37" s="1247">
        <f>_xll.qlDayCounterYearFraction(DayCounter,SettlementDate,AF37,,,Trigger)</f>
        <v>0.13150684931506848</v>
      </c>
      <c r="AH37" s="1246" t="e">
        <f t="shared" si="0"/>
        <v>#VALUE!</v>
      </c>
      <c r="AI37" s="1246" t="e">
        <f t="shared" si="1"/>
        <v>#VALUE!</v>
      </c>
      <c r="AJ37" s="1246" t="e">
        <f t="shared" si="2"/>
        <v>#VALUE!</v>
      </c>
    </row>
    <row r="38" spans="3:36" x14ac:dyDescent="0.2">
      <c r="C38" s="1246" t="e">
        <f t="shared" si="8"/>
        <v>#NUM!</v>
      </c>
      <c r="AF38" s="1248">
        <f>_xll.qlCalendarAdvance(Calendar,AF37,"1d","mf",,Trigger)</f>
        <v>42229</v>
      </c>
      <c r="AG38" s="1247">
        <f>_xll.qlDayCounterYearFraction(DayCounter,SettlementDate,AF38,,,Trigger)</f>
        <v>0.13424657534246576</v>
      </c>
      <c r="AH38" s="1246" t="e">
        <f t="shared" si="0"/>
        <v>#VALUE!</v>
      </c>
      <c r="AI38" s="1246" t="e">
        <f t="shared" si="1"/>
        <v>#VALUE!</v>
      </c>
      <c r="AJ38" s="1246" t="e">
        <f t="shared" si="2"/>
        <v>#VALUE!</v>
      </c>
    </row>
    <row r="39" spans="3:36" x14ac:dyDescent="0.2">
      <c r="C39" s="1246" t="e">
        <f t="shared" si="8"/>
        <v>#NUM!</v>
      </c>
      <c r="AF39" s="1248">
        <f>_xll.qlCalendarAdvance(Calendar,AF38,"1d","mf",,Trigger)</f>
        <v>42230</v>
      </c>
      <c r="AG39" s="1247">
        <f>_xll.qlDayCounterYearFraction(DayCounter,SettlementDate,AF39,,,Trigger)</f>
        <v>0.13698630136986301</v>
      </c>
      <c r="AH39" s="1246" t="e">
        <f t="shared" si="0"/>
        <v>#VALUE!</v>
      </c>
      <c r="AI39" s="1246" t="e">
        <f t="shared" si="1"/>
        <v>#VALUE!</v>
      </c>
      <c r="AJ39" s="1246" t="e">
        <f t="shared" si="2"/>
        <v>#VALUE!</v>
      </c>
    </row>
    <row r="40" spans="3:36" x14ac:dyDescent="0.2">
      <c r="C40" s="1246" t="e">
        <f t="shared" si="8"/>
        <v>#NUM!</v>
      </c>
      <c r="AF40" s="1248">
        <f>_xll.qlCalendarAdvance(Calendar,AF39,"1d","mf",,Trigger)</f>
        <v>42233</v>
      </c>
      <c r="AG40" s="1247">
        <f>_xll.qlDayCounterYearFraction(DayCounter,SettlementDate,AF40,,,Trigger)</f>
        <v>0.14520547945205478</v>
      </c>
      <c r="AH40" s="1246" t="e">
        <f t="shared" si="0"/>
        <v>#VALUE!</v>
      </c>
      <c r="AI40" s="1246" t="e">
        <f t="shared" si="1"/>
        <v>#VALUE!</v>
      </c>
      <c r="AJ40" s="1246" t="e">
        <f t="shared" si="2"/>
        <v>#VALUE!</v>
      </c>
    </row>
    <row r="41" spans="3:36" x14ac:dyDescent="0.2">
      <c r="C41" s="1246" t="e">
        <f t="shared" si="8"/>
        <v>#NUM!</v>
      </c>
      <c r="AF41" s="1248">
        <f>_xll.qlCalendarAdvance(Calendar,AF40,"1d","mf",,Trigger)</f>
        <v>42234</v>
      </c>
      <c r="AG41" s="1247">
        <f>_xll.qlDayCounterYearFraction(DayCounter,SettlementDate,AF41,,,Trigger)</f>
        <v>0.14794520547945206</v>
      </c>
      <c r="AH41" s="1246" t="e">
        <f t="shared" si="0"/>
        <v>#VALUE!</v>
      </c>
      <c r="AI41" s="1246" t="e">
        <f t="shared" si="1"/>
        <v>#VALUE!</v>
      </c>
      <c r="AJ41" s="1246" t="e">
        <f t="shared" si="2"/>
        <v>#VALUE!</v>
      </c>
    </row>
    <row r="42" spans="3:36" x14ac:dyDescent="0.2">
      <c r="C42" s="1246" t="e">
        <f t="shared" si="8"/>
        <v>#NUM!</v>
      </c>
      <c r="AF42" s="1248">
        <f>_xll.qlCalendarAdvance(Calendar,AF41,"1d","mf",,Trigger)</f>
        <v>42235</v>
      </c>
      <c r="AG42" s="1247">
        <f>_xll.qlDayCounterYearFraction(DayCounter,SettlementDate,AF42,,,Trigger)</f>
        <v>0.15068493150684931</v>
      </c>
      <c r="AH42" s="1246" t="e">
        <f t="shared" si="0"/>
        <v>#VALUE!</v>
      </c>
      <c r="AI42" s="1246" t="e">
        <f t="shared" si="1"/>
        <v>#VALUE!</v>
      </c>
      <c r="AJ42" s="1246" t="e">
        <f t="shared" si="2"/>
        <v>#VALUE!</v>
      </c>
    </row>
    <row r="43" spans="3:36" ht="11.25" customHeight="1" x14ac:dyDescent="0.2">
      <c r="C43" s="1246" t="e">
        <f t="shared" si="8"/>
        <v>#NUM!</v>
      </c>
      <c r="Q43" s="1250"/>
      <c r="AF43" s="1248">
        <f>_xll.qlCalendarAdvance(Calendar,AF42,"1d","mf",,Trigger)</f>
        <v>42236</v>
      </c>
      <c r="AG43" s="1247">
        <f>_xll.qlDayCounterYearFraction(DayCounter,SettlementDate,AF43,,,Trigger)</f>
        <v>0.15342465753424658</v>
      </c>
      <c r="AH43" s="1246" t="e">
        <f t="shared" si="0"/>
        <v>#VALUE!</v>
      </c>
      <c r="AI43" s="1246" t="e">
        <f t="shared" si="1"/>
        <v>#VALUE!</v>
      </c>
      <c r="AJ43" s="1246" t="e">
        <f t="shared" si="2"/>
        <v>#VALUE!</v>
      </c>
    </row>
    <row r="44" spans="3:36" x14ac:dyDescent="0.2">
      <c r="C44" s="1246" t="e">
        <f t="shared" si="8"/>
        <v>#NUM!</v>
      </c>
      <c r="Q44" s="1250"/>
      <c r="AF44" s="1248">
        <f>_xll.qlCalendarAdvance(Calendar,AF43,"1d","mf",,Trigger)</f>
        <v>42237</v>
      </c>
      <c r="AG44" s="1247">
        <f>_xll.qlDayCounterYearFraction(DayCounter,SettlementDate,AF44,,,Trigger)</f>
        <v>0.15616438356164383</v>
      </c>
      <c r="AH44" s="1246" t="e">
        <f t="shared" si="0"/>
        <v>#VALUE!</v>
      </c>
      <c r="AI44" s="1246" t="e">
        <f t="shared" si="1"/>
        <v>#VALUE!</v>
      </c>
      <c r="AJ44" s="1246" t="e">
        <f t="shared" si="2"/>
        <v>#VALUE!</v>
      </c>
    </row>
    <row r="45" spans="3:36" x14ac:dyDescent="0.2">
      <c r="C45" s="1246" t="e">
        <f t="shared" si="8"/>
        <v>#NUM!</v>
      </c>
      <c r="Q45" s="1250"/>
      <c r="AF45" s="1248">
        <f>_xll.qlCalendarAdvance(Calendar,AF44,"1d","mf",,Trigger)</f>
        <v>42240</v>
      </c>
      <c r="AG45" s="1247">
        <f>_xll.qlDayCounterYearFraction(DayCounter,SettlementDate,AF45,,,Trigger)</f>
        <v>0.16438356164383561</v>
      </c>
      <c r="AH45" s="1246" t="e">
        <f t="shared" si="0"/>
        <v>#VALUE!</v>
      </c>
      <c r="AI45" s="1246" t="e">
        <f t="shared" si="1"/>
        <v>#VALUE!</v>
      </c>
      <c r="AJ45" s="1246" t="e">
        <f t="shared" si="2"/>
        <v>#VALUE!</v>
      </c>
    </row>
    <row r="46" spans="3:36" x14ac:dyDescent="0.2">
      <c r="C46" s="1246" t="e">
        <f t="shared" si="8"/>
        <v>#NUM!</v>
      </c>
      <c r="Q46" s="1250"/>
      <c r="AF46" s="1248">
        <f>_xll.qlCalendarAdvance(Calendar,AF45,"1d","mf",,Trigger)</f>
        <v>42241</v>
      </c>
      <c r="AG46" s="1247">
        <f>_xll.qlDayCounterYearFraction(DayCounter,SettlementDate,AF46,,,Trigger)</f>
        <v>0.16712328767123288</v>
      </c>
      <c r="AH46" s="1246" t="e">
        <f t="shared" si="0"/>
        <v>#VALUE!</v>
      </c>
      <c r="AI46" s="1246" t="e">
        <f t="shared" si="1"/>
        <v>#VALUE!</v>
      </c>
      <c r="AJ46" s="1246" t="e">
        <f t="shared" si="2"/>
        <v>#VALUE!</v>
      </c>
    </row>
    <row r="47" spans="3:36" x14ac:dyDescent="0.2">
      <c r="C47" s="1246" t="e">
        <f t="shared" si="8"/>
        <v>#NUM!</v>
      </c>
      <c r="Q47" s="1250"/>
      <c r="AF47" s="1248">
        <f>_xll.qlCalendarAdvance(Calendar,AF46,"1d","mf",,Trigger)</f>
        <v>42242</v>
      </c>
      <c r="AG47" s="1247">
        <f>_xll.qlDayCounterYearFraction(DayCounter,SettlementDate,AF47,,,Trigger)</f>
        <v>0.16986301369863013</v>
      </c>
      <c r="AH47" s="1246" t="e">
        <f t="shared" si="0"/>
        <v>#VALUE!</v>
      </c>
      <c r="AI47" s="1246" t="e">
        <f t="shared" si="1"/>
        <v>#VALUE!</v>
      </c>
      <c r="AJ47" s="1246" t="e">
        <f t="shared" si="2"/>
        <v>#VALUE!</v>
      </c>
    </row>
    <row r="48" spans="3:36" x14ac:dyDescent="0.2">
      <c r="C48" s="1246" t="e">
        <f t="shared" si="8"/>
        <v>#NUM!</v>
      </c>
      <c r="AF48" s="1248">
        <f>_xll.qlCalendarAdvance(Calendar,AF47,"1d","mf",,Trigger)</f>
        <v>42243</v>
      </c>
      <c r="AG48" s="1247">
        <f>_xll.qlDayCounterYearFraction(DayCounter,SettlementDate,AF48,,,Trigger)</f>
        <v>0.17260273972602741</v>
      </c>
      <c r="AH48" s="1246" t="e">
        <f t="shared" si="0"/>
        <v>#VALUE!</v>
      </c>
      <c r="AI48" s="1246" t="e">
        <f t="shared" si="1"/>
        <v>#VALUE!</v>
      </c>
      <c r="AJ48" s="1246" t="e">
        <f t="shared" si="2"/>
        <v>#VALUE!</v>
      </c>
    </row>
    <row r="49" spans="3:36" x14ac:dyDescent="0.2">
      <c r="C49" s="1243" t="e">
        <f t="shared" si="8"/>
        <v>#NUM!</v>
      </c>
      <c r="AF49" s="1248">
        <f>_xll.qlCalendarAdvance(Calendar,AF48,"1d","mf",,Trigger)</f>
        <v>42244</v>
      </c>
      <c r="AG49" s="1247">
        <f>_xll.qlDayCounterYearFraction(DayCounter,SettlementDate,AF49,,,Trigger)</f>
        <v>0.17534246575342466</v>
      </c>
      <c r="AH49" s="1246" t="e">
        <f t="shared" si="0"/>
        <v>#VALUE!</v>
      </c>
      <c r="AI49" s="1246" t="e">
        <f t="shared" si="1"/>
        <v>#VALUE!</v>
      </c>
      <c r="AJ49" s="1246" t="e">
        <f t="shared" si="2"/>
        <v>#VALUE!</v>
      </c>
    </row>
    <row r="50" spans="3:36" x14ac:dyDescent="0.2">
      <c r="M50" s="1249"/>
      <c r="N50" s="1249"/>
      <c r="AF50" s="1248">
        <f>_xll.qlCalendarAdvance(Calendar,AF49,"1d","mf",,Trigger)</f>
        <v>42248</v>
      </c>
      <c r="AG50" s="1247">
        <f>_xll.qlDayCounterYearFraction(DayCounter,SettlementDate,AF50,,,Trigger)</f>
        <v>0.18630136986301371</v>
      </c>
      <c r="AH50" s="1246" t="e">
        <f t="shared" si="0"/>
        <v>#VALUE!</v>
      </c>
      <c r="AI50" s="1246" t="e">
        <f t="shared" si="1"/>
        <v>#VALUE!</v>
      </c>
      <c r="AJ50" s="1246" t="e">
        <f t="shared" si="2"/>
        <v>#VALUE!</v>
      </c>
    </row>
    <row r="51" spans="3:36" x14ac:dyDescent="0.2">
      <c r="AF51" s="1248">
        <f>_xll.qlCalendarAdvance(Calendar,AF50,"1d","mf",,Trigger)</f>
        <v>42249</v>
      </c>
      <c r="AG51" s="1247">
        <f>_xll.qlDayCounterYearFraction(DayCounter,SettlementDate,AF51,,,Trigger)</f>
        <v>0.18904109589041096</v>
      </c>
      <c r="AH51" s="1246" t="e">
        <f t="shared" si="0"/>
        <v>#VALUE!</v>
      </c>
      <c r="AI51" s="1246" t="e">
        <f t="shared" si="1"/>
        <v>#VALUE!</v>
      </c>
      <c r="AJ51" s="1246" t="e">
        <f t="shared" si="2"/>
        <v>#VALUE!</v>
      </c>
    </row>
    <row r="52" spans="3:36" x14ac:dyDescent="0.2">
      <c r="AF52" s="1248">
        <f>_xll.qlCalendarAdvance(Calendar,AF51,"1d","mf",,Trigger)</f>
        <v>42250</v>
      </c>
      <c r="AG52" s="1247">
        <f>_xll.qlDayCounterYearFraction(DayCounter,SettlementDate,AF52,,,Trigger)</f>
        <v>0.19178082191780821</v>
      </c>
      <c r="AH52" s="1246" t="e">
        <f t="shared" si="0"/>
        <v>#VALUE!</v>
      </c>
      <c r="AI52" s="1246" t="e">
        <f t="shared" si="1"/>
        <v>#VALUE!</v>
      </c>
      <c r="AJ52" s="1246" t="e">
        <f t="shared" si="2"/>
        <v>#VALUE!</v>
      </c>
    </row>
    <row r="53" spans="3:36" x14ac:dyDescent="0.2">
      <c r="AF53" s="1248">
        <f>_xll.qlCalendarAdvance(Calendar,AF52,"1d","mf",,Trigger)</f>
        <v>42251</v>
      </c>
      <c r="AG53" s="1247">
        <f>_xll.qlDayCounterYearFraction(DayCounter,SettlementDate,AF53,,,Trigger)</f>
        <v>0.19452054794520549</v>
      </c>
      <c r="AH53" s="1246" t="e">
        <f t="shared" si="0"/>
        <v>#VALUE!</v>
      </c>
      <c r="AI53" s="1246" t="e">
        <f t="shared" si="1"/>
        <v>#VALUE!</v>
      </c>
      <c r="AJ53" s="1246" t="e">
        <f t="shared" si="2"/>
        <v>#VALUE!</v>
      </c>
    </row>
    <row r="54" spans="3:36" x14ac:dyDescent="0.2">
      <c r="AF54" s="1248">
        <f>_xll.qlCalendarAdvance(Calendar,AF53,"1d","mf",,Trigger)</f>
        <v>42254</v>
      </c>
      <c r="AG54" s="1247">
        <f>_xll.qlDayCounterYearFraction(DayCounter,SettlementDate,AF54,,,Trigger)</f>
        <v>0.20273972602739726</v>
      </c>
      <c r="AH54" s="1246" t="e">
        <f t="shared" si="0"/>
        <v>#VALUE!</v>
      </c>
      <c r="AI54" s="1246" t="e">
        <f t="shared" si="1"/>
        <v>#VALUE!</v>
      </c>
      <c r="AJ54" s="1246" t="e">
        <f t="shared" si="2"/>
        <v>#VALUE!</v>
      </c>
    </row>
    <row r="55" spans="3:36" x14ac:dyDescent="0.2">
      <c r="AF55" s="1248">
        <f>_xll.qlCalendarAdvance(Calendar,AF54,"1d","mf",,Trigger)</f>
        <v>42255</v>
      </c>
      <c r="AG55" s="1247">
        <f>_xll.qlDayCounterYearFraction(DayCounter,SettlementDate,AF55,,,Trigger)</f>
        <v>0.20547945205479451</v>
      </c>
      <c r="AH55" s="1246" t="e">
        <f t="shared" si="0"/>
        <v>#VALUE!</v>
      </c>
      <c r="AI55" s="1246" t="e">
        <f t="shared" si="1"/>
        <v>#VALUE!</v>
      </c>
      <c r="AJ55" s="1246" t="e">
        <f t="shared" si="2"/>
        <v>#VALUE!</v>
      </c>
    </row>
    <row r="56" spans="3:36" x14ac:dyDescent="0.2">
      <c r="AF56" s="1248">
        <f>_xll.qlCalendarAdvance(Calendar,AF55,"1d","mf",,Trigger)</f>
        <v>42256</v>
      </c>
      <c r="AG56" s="1247">
        <f>_xll.qlDayCounterYearFraction(DayCounter,SettlementDate,AF56,,,Trigger)</f>
        <v>0.20821917808219179</v>
      </c>
      <c r="AH56" s="1246" t="e">
        <f t="shared" si="0"/>
        <v>#VALUE!</v>
      </c>
      <c r="AI56" s="1246" t="e">
        <f t="shared" si="1"/>
        <v>#VALUE!</v>
      </c>
      <c r="AJ56" s="1246" t="e">
        <f t="shared" si="2"/>
        <v>#VALUE!</v>
      </c>
    </row>
    <row r="57" spans="3:36" x14ac:dyDescent="0.2">
      <c r="AF57" s="1248">
        <f>_xll.qlCalendarAdvance(Calendar,AF56,"1d","mf",,Trigger)</f>
        <v>42257</v>
      </c>
      <c r="AG57" s="1247">
        <f>_xll.qlDayCounterYearFraction(DayCounter,SettlementDate,AF57,,,Trigger)</f>
        <v>0.21095890410958903</v>
      </c>
      <c r="AH57" s="1246" t="e">
        <f t="shared" si="0"/>
        <v>#VALUE!</v>
      </c>
      <c r="AI57" s="1246" t="e">
        <f t="shared" si="1"/>
        <v>#VALUE!</v>
      </c>
      <c r="AJ57" s="1246" t="e">
        <f t="shared" si="2"/>
        <v>#VALUE!</v>
      </c>
    </row>
    <row r="58" spans="3:36" x14ac:dyDescent="0.2">
      <c r="AF58" s="1248">
        <f>_xll.qlCalendarAdvance(Calendar,AF57,"1d","mf",,Trigger)</f>
        <v>42258</v>
      </c>
      <c r="AG58" s="1247">
        <f>_xll.qlDayCounterYearFraction(DayCounter,SettlementDate,AF58,,,Trigger)</f>
        <v>0.21369863013698631</v>
      </c>
      <c r="AH58" s="1246" t="e">
        <f t="shared" si="0"/>
        <v>#VALUE!</v>
      </c>
      <c r="AI58" s="1246" t="e">
        <f t="shared" si="1"/>
        <v>#VALUE!</v>
      </c>
      <c r="AJ58" s="1246" t="e">
        <f t="shared" si="2"/>
        <v>#VALUE!</v>
      </c>
    </row>
    <row r="59" spans="3:36" x14ac:dyDescent="0.2">
      <c r="AF59" s="1248">
        <f>_xll.qlCalendarAdvance(Calendar,AF58,"1d","mf",,Trigger)</f>
        <v>42261</v>
      </c>
      <c r="AG59" s="1247">
        <f>_xll.qlDayCounterYearFraction(DayCounter,SettlementDate,AF59,,,Trigger)</f>
        <v>0.22191780821917809</v>
      </c>
      <c r="AH59" s="1246" t="e">
        <f t="shared" si="0"/>
        <v>#VALUE!</v>
      </c>
      <c r="AI59" s="1246" t="e">
        <f t="shared" si="1"/>
        <v>#VALUE!</v>
      </c>
      <c r="AJ59" s="1246" t="e">
        <f t="shared" si="2"/>
        <v>#VALUE!</v>
      </c>
    </row>
    <row r="60" spans="3:36" x14ac:dyDescent="0.2">
      <c r="AF60" s="1248">
        <f>_xll.qlCalendarAdvance(Calendar,AF59,"1d","mf",,Trigger)</f>
        <v>42262</v>
      </c>
      <c r="AG60" s="1247">
        <f>_xll.qlDayCounterYearFraction(DayCounter,SettlementDate,AF60,,,Trigger)</f>
        <v>0.22465753424657534</v>
      </c>
      <c r="AH60" s="1246" t="e">
        <f t="shared" si="0"/>
        <v>#VALUE!</v>
      </c>
      <c r="AI60" s="1246" t="e">
        <f t="shared" si="1"/>
        <v>#VALUE!</v>
      </c>
      <c r="AJ60" s="1246" t="e">
        <f t="shared" si="2"/>
        <v>#VALUE!</v>
      </c>
    </row>
    <row r="61" spans="3:36" x14ac:dyDescent="0.2">
      <c r="AF61" s="1248">
        <f>_xll.qlCalendarAdvance(Calendar,AF60,"1d","mf",,Trigger)</f>
        <v>42263</v>
      </c>
      <c r="AG61" s="1247">
        <f>_xll.qlDayCounterYearFraction(DayCounter,SettlementDate,AF61,,,Trigger)</f>
        <v>0.22739726027397261</v>
      </c>
      <c r="AH61" s="1246" t="e">
        <f t="shared" si="0"/>
        <v>#VALUE!</v>
      </c>
      <c r="AI61" s="1246" t="e">
        <f t="shared" si="1"/>
        <v>#VALUE!</v>
      </c>
      <c r="AJ61" s="1246" t="e">
        <f t="shared" si="2"/>
        <v>#VALUE!</v>
      </c>
    </row>
    <row r="62" spans="3:36" x14ac:dyDescent="0.2">
      <c r="AF62" s="1248">
        <f>_xll.qlCalendarAdvance(Calendar,AF61,"1d","mf",,Trigger)</f>
        <v>42264</v>
      </c>
      <c r="AG62" s="1247">
        <f>_xll.qlDayCounterYearFraction(DayCounter,SettlementDate,AF62,,,Trigger)</f>
        <v>0.23013698630136986</v>
      </c>
      <c r="AH62" s="1246" t="e">
        <f t="shared" si="0"/>
        <v>#VALUE!</v>
      </c>
      <c r="AI62" s="1246" t="e">
        <f t="shared" si="1"/>
        <v>#VALUE!</v>
      </c>
      <c r="AJ62" s="1246" t="e">
        <f t="shared" si="2"/>
        <v>#VALUE!</v>
      </c>
    </row>
    <row r="63" spans="3:36" x14ac:dyDescent="0.2">
      <c r="AF63" s="1248">
        <f>_xll.qlCalendarAdvance(Calendar,AF62,"1d","mf",,Trigger)</f>
        <v>42265</v>
      </c>
      <c r="AG63" s="1247">
        <f>_xll.qlDayCounterYearFraction(DayCounter,SettlementDate,AF63,,,Trigger)</f>
        <v>0.23287671232876711</v>
      </c>
      <c r="AH63" s="1246" t="e">
        <f t="shared" si="0"/>
        <v>#VALUE!</v>
      </c>
      <c r="AI63" s="1246" t="e">
        <f t="shared" si="1"/>
        <v>#VALUE!</v>
      </c>
      <c r="AJ63" s="1246" t="e">
        <f t="shared" si="2"/>
        <v>#VALUE!</v>
      </c>
    </row>
    <row r="64" spans="3:36" x14ac:dyDescent="0.2">
      <c r="AF64" s="1248">
        <f>_xll.qlCalendarAdvance(Calendar,AF63,"1d","mf",,Trigger)</f>
        <v>42268</v>
      </c>
      <c r="AG64" s="1247">
        <f>_xll.qlDayCounterYearFraction(DayCounter,SettlementDate,AF64,,,Trigger)</f>
        <v>0.24109589041095891</v>
      </c>
      <c r="AH64" s="1246" t="e">
        <f t="shared" si="0"/>
        <v>#VALUE!</v>
      </c>
      <c r="AI64" s="1246" t="e">
        <f t="shared" si="1"/>
        <v>#VALUE!</v>
      </c>
      <c r="AJ64" s="1246" t="e">
        <f t="shared" si="2"/>
        <v>#VALUE!</v>
      </c>
    </row>
    <row r="65" spans="13:36" x14ac:dyDescent="0.2">
      <c r="AF65" s="1248">
        <f>_xll.qlCalendarAdvance(Calendar,AF64,"1d","mf",,Trigger)</f>
        <v>42269</v>
      </c>
      <c r="AG65" s="1247">
        <f>_xll.qlDayCounterYearFraction(DayCounter,SettlementDate,AF65,,,Trigger)</f>
        <v>0.24383561643835616</v>
      </c>
      <c r="AH65" s="1246" t="e">
        <f t="shared" si="0"/>
        <v>#VALUE!</v>
      </c>
      <c r="AI65" s="1246" t="e">
        <f t="shared" si="1"/>
        <v>#VALUE!</v>
      </c>
      <c r="AJ65" s="1246" t="e">
        <f t="shared" si="2"/>
        <v>#VALUE!</v>
      </c>
    </row>
    <row r="66" spans="13:36" x14ac:dyDescent="0.2">
      <c r="AF66" s="1248">
        <f>_xll.qlCalendarAdvance(Calendar,AF65,"1d","mf",,Trigger)</f>
        <v>42270</v>
      </c>
      <c r="AG66" s="1247">
        <f>_xll.qlDayCounterYearFraction(DayCounter,SettlementDate,AF66,,,Trigger)</f>
        <v>0.24657534246575341</v>
      </c>
      <c r="AH66" s="1246" t="e">
        <f t="shared" si="0"/>
        <v>#VALUE!</v>
      </c>
      <c r="AI66" s="1246" t="e">
        <f t="shared" si="1"/>
        <v>#VALUE!</v>
      </c>
      <c r="AJ66" s="1246" t="e">
        <f t="shared" si="2"/>
        <v>#VALUE!</v>
      </c>
    </row>
    <row r="67" spans="13:36" x14ac:dyDescent="0.2">
      <c r="AF67" s="1248">
        <f>_xll.qlCalendarAdvance(Calendar,AF66,"1d","mf",,Trigger)</f>
        <v>42271</v>
      </c>
      <c r="AG67" s="1247">
        <f>_xll.qlDayCounterYearFraction(DayCounter,SettlementDate,AF67,,,Trigger)</f>
        <v>0.24931506849315069</v>
      </c>
      <c r="AH67" s="1246" t="e">
        <f t="shared" ref="AH67:AH130" si="9">$W$13</f>
        <v>#VALUE!</v>
      </c>
      <c r="AI67" s="1246" t="e">
        <f t="shared" ref="AI67:AI130" si="10">$W$10+$W$9*AG67</f>
        <v>#VALUE!</v>
      </c>
      <c r="AJ67" s="1246" t="e">
        <f t="shared" ref="AJ67:AJ130" si="11">($W$5+$W$4*AG67+$W$3*AG67^2)</f>
        <v>#VALUE!</v>
      </c>
    </row>
    <row r="68" spans="13:36" x14ac:dyDescent="0.2">
      <c r="AF68" s="1248">
        <f>_xll.qlCalendarAdvance(Calendar,AF67,"1d","mf",,Trigger)</f>
        <v>42272</v>
      </c>
      <c r="AG68" s="1247">
        <f>_xll.qlDayCounterYearFraction(DayCounter,SettlementDate,AF68,,,Trigger)</f>
        <v>0.25205479452054796</v>
      </c>
      <c r="AH68" s="1246" t="e">
        <f t="shared" si="9"/>
        <v>#VALUE!</v>
      </c>
      <c r="AI68" s="1246" t="e">
        <f t="shared" si="10"/>
        <v>#VALUE!</v>
      </c>
      <c r="AJ68" s="1246" t="e">
        <f t="shared" si="11"/>
        <v>#VALUE!</v>
      </c>
    </row>
    <row r="69" spans="13:36" x14ac:dyDescent="0.2">
      <c r="M69" s="1249"/>
      <c r="AF69" s="1248">
        <f>_xll.qlCalendarAdvance(Calendar,AF68,"1d","mf",,Trigger)</f>
        <v>42275</v>
      </c>
      <c r="AG69" s="1247">
        <f>_xll.qlDayCounterYearFraction(DayCounter,SettlementDate,AF69,,,Trigger)</f>
        <v>0.26027397260273971</v>
      </c>
      <c r="AH69" s="1246" t="e">
        <f t="shared" si="9"/>
        <v>#VALUE!</v>
      </c>
      <c r="AI69" s="1246" t="e">
        <f t="shared" si="10"/>
        <v>#VALUE!</v>
      </c>
      <c r="AJ69" s="1246" t="e">
        <f t="shared" si="11"/>
        <v>#VALUE!</v>
      </c>
    </row>
    <row r="70" spans="13:36" x14ac:dyDescent="0.2">
      <c r="M70" s="1249"/>
      <c r="AF70" s="1248">
        <f>_xll.qlCalendarAdvance(Calendar,AF69,"1d","mf",,Trigger)</f>
        <v>42276</v>
      </c>
      <c r="AG70" s="1247">
        <f>_xll.qlDayCounterYearFraction(DayCounter,SettlementDate,AF70,,,Trigger)</f>
        <v>0.26301369863013696</v>
      </c>
      <c r="AH70" s="1246" t="e">
        <f t="shared" si="9"/>
        <v>#VALUE!</v>
      </c>
      <c r="AI70" s="1246" t="e">
        <f t="shared" si="10"/>
        <v>#VALUE!</v>
      </c>
      <c r="AJ70" s="1246" t="e">
        <f t="shared" si="11"/>
        <v>#VALUE!</v>
      </c>
    </row>
    <row r="71" spans="13:36" x14ac:dyDescent="0.2">
      <c r="M71" s="1249"/>
      <c r="AF71" s="1248">
        <f>_xll.qlCalendarAdvance(Calendar,AF70,"1d","mf",,Trigger)</f>
        <v>42277</v>
      </c>
      <c r="AG71" s="1247">
        <f>_xll.qlDayCounterYearFraction(DayCounter,SettlementDate,AF71,,,Trigger)</f>
        <v>0.26575342465753427</v>
      </c>
      <c r="AH71" s="1246" t="e">
        <f t="shared" si="9"/>
        <v>#VALUE!</v>
      </c>
      <c r="AI71" s="1246" t="e">
        <f t="shared" si="10"/>
        <v>#VALUE!</v>
      </c>
      <c r="AJ71" s="1246" t="e">
        <f t="shared" si="11"/>
        <v>#VALUE!</v>
      </c>
    </row>
    <row r="72" spans="13:36" x14ac:dyDescent="0.2">
      <c r="M72" s="1249"/>
      <c r="AF72" s="1248">
        <f>_xll.qlCalendarAdvance(Calendar,AF71,"1d","mf",,Trigger)</f>
        <v>42278</v>
      </c>
      <c r="AG72" s="1247">
        <f>_xll.qlDayCounterYearFraction(DayCounter,SettlementDate,AF72,,,Trigger)</f>
        <v>0.26849315068493151</v>
      </c>
      <c r="AH72" s="1246" t="e">
        <f t="shared" si="9"/>
        <v>#VALUE!</v>
      </c>
      <c r="AI72" s="1246" t="e">
        <f t="shared" si="10"/>
        <v>#VALUE!</v>
      </c>
      <c r="AJ72" s="1246" t="e">
        <f t="shared" si="11"/>
        <v>#VALUE!</v>
      </c>
    </row>
    <row r="73" spans="13:36" x14ac:dyDescent="0.2">
      <c r="M73" s="1249"/>
      <c r="AF73" s="1248">
        <f>_xll.qlCalendarAdvance(Calendar,AF72,"1d","mf",,Trigger)</f>
        <v>42279</v>
      </c>
      <c r="AG73" s="1247">
        <f>_xll.qlDayCounterYearFraction(DayCounter,SettlementDate,AF73,,,Trigger)</f>
        <v>0.27123287671232876</v>
      </c>
      <c r="AH73" s="1246" t="e">
        <f t="shared" si="9"/>
        <v>#VALUE!</v>
      </c>
      <c r="AI73" s="1246" t="e">
        <f t="shared" si="10"/>
        <v>#VALUE!</v>
      </c>
      <c r="AJ73" s="1246" t="e">
        <f t="shared" si="11"/>
        <v>#VALUE!</v>
      </c>
    </row>
    <row r="74" spans="13:36" x14ac:dyDescent="0.2">
      <c r="M74" s="1249"/>
      <c r="AF74" s="1248">
        <f>_xll.qlCalendarAdvance(Calendar,AF73,"1d","mf",,Trigger)</f>
        <v>42282</v>
      </c>
      <c r="AG74" s="1247">
        <f>_xll.qlDayCounterYearFraction(DayCounter,SettlementDate,AF74,,,Trigger)</f>
        <v>0.27945205479452057</v>
      </c>
      <c r="AH74" s="1246" t="e">
        <f t="shared" si="9"/>
        <v>#VALUE!</v>
      </c>
      <c r="AI74" s="1246" t="e">
        <f t="shared" si="10"/>
        <v>#VALUE!</v>
      </c>
      <c r="AJ74" s="1246" t="e">
        <f t="shared" si="11"/>
        <v>#VALUE!</v>
      </c>
    </row>
    <row r="75" spans="13:36" x14ac:dyDescent="0.2">
      <c r="M75" s="1249"/>
      <c r="N75" s="1249"/>
      <c r="AF75" s="1248">
        <f>_xll.qlCalendarAdvance(Calendar,AF74,"1d","mf",,Trigger)</f>
        <v>42283</v>
      </c>
      <c r="AG75" s="1247">
        <f>_xll.qlDayCounterYearFraction(DayCounter,SettlementDate,AF75,,,Trigger)</f>
        <v>0.28219178082191781</v>
      </c>
      <c r="AH75" s="1246" t="e">
        <f t="shared" si="9"/>
        <v>#VALUE!</v>
      </c>
      <c r="AI75" s="1246" t="e">
        <f t="shared" si="10"/>
        <v>#VALUE!</v>
      </c>
      <c r="AJ75" s="1246" t="e">
        <f t="shared" si="11"/>
        <v>#VALUE!</v>
      </c>
    </row>
    <row r="76" spans="13:36" x14ac:dyDescent="0.2">
      <c r="M76" s="1249"/>
      <c r="N76" s="1249"/>
      <c r="AF76" s="1248">
        <f>_xll.qlCalendarAdvance(Calendar,AF75,"1d","mf",,Trigger)</f>
        <v>42284</v>
      </c>
      <c r="AG76" s="1247">
        <f>_xll.qlDayCounterYearFraction(DayCounter,SettlementDate,AF76,,,Trigger)</f>
        <v>0.28493150684931506</v>
      </c>
      <c r="AH76" s="1246" t="e">
        <f t="shared" si="9"/>
        <v>#VALUE!</v>
      </c>
      <c r="AI76" s="1246" t="e">
        <f t="shared" si="10"/>
        <v>#VALUE!</v>
      </c>
      <c r="AJ76" s="1246" t="e">
        <f t="shared" si="11"/>
        <v>#VALUE!</v>
      </c>
    </row>
    <row r="77" spans="13:36" x14ac:dyDescent="0.2">
      <c r="M77" s="1249"/>
      <c r="N77" s="1249"/>
      <c r="AF77" s="1248">
        <f>_xll.qlCalendarAdvance(Calendar,AF76,"1d","mf",,Trigger)</f>
        <v>42285</v>
      </c>
      <c r="AG77" s="1247">
        <f>_xll.qlDayCounterYearFraction(DayCounter,SettlementDate,AF77,,,Trigger)</f>
        <v>0.28767123287671231</v>
      </c>
      <c r="AH77" s="1246" t="e">
        <f t="shared" si="9"/>
        <v>#VALUE!</v>
      </c>
      <c r="AI77" s="1246" t="e">
        <f t="shared" si="10"/>
        <v>#VALUE!</v>
      </c>
      <c r="AJ77" s="1246" t="e">
        <f t="shared" si="11"/>
        <v>#VALUE!</v>
      </c>
    </row>
    <row r="78" spans="13:36" x14ac:dyDescent="0.2">
      <c r="M78" s="1249"/>
      <c r="N78" s="1249"/>
      <c r="AF78" s="1248">
        <f>_xll.qlCalendarAdvance(Calendar,AF77,"1d","mf",,Trigger)</f>
        <v>42286</v>
      </c>
      <c r="AG78" s="1247">
        <f>_xll.qlDayCounterYearFraction(DayCounter,SettlementDate,AF78,,,Trigger)</f>
        <v>0.29041095890410956</v>
      </c>
      <c r="AH78" s="1246" t="e">
        <f t="shared" si="9"/>
        <v>#VALUE!</v>
      </c>
      <c r="AI78" s="1246" t="e">
        <f t="shared" si="10"/>
        <v>#VALUE!</v>
      </c>
      <c r="AJ78" s="1246" t="e">
        <f t="shared" si="11"/>
        <v>#VALUE!</v>
      </c>
    </row>
    <row r="79" spans="13:36" x14ac:dyDescent="0.2">
      <c r="M79" s="1249"/>
      <c r="N79" s="1249"/>
      <c r="AF79" s="1248">
        <f>_xll.qlCalendarAdvance(Calendar,AF78,"1d","mf",,Trigger)</f>
        <v>42289</v>
      </c>
      <c r="AG79" s="1247">
        <f>_xll.qlDayCounterYearFraction(DayCounter,SettlementDate,AF79,,,Trigger)</f>
        <v>0.29863013698630136</v>
      </c>
      <c r="AH79" s="1246" t="e">
        <f t="shared" si="9"/>
        <v>#VALUE!</v>
      </c>
      <c r="AI79" s="1246" t="e">
        <f t="shared" si="10"/>
        <v>#VALUE!</v>
      </c>
      <c r="AJ79" s="1246" t="e">
        <f t="shared" si="11"/>
        <v>#VALUE!</v>
      </c>
    </row>
    <row r="80" spans="13:36" x14ac:dyDescent="0.2">
      <c r="M80" s="1249"/>
      <c r="N80" s="1249"/>
      <c r="AF80" s="1248">
        <f>_xll.qlCalendarAdvance(Calendar,AF79,"1d","mf",,Trigger)</f>
        <v>42290</v>
      </c>
      <c r="AG80" s="1247">
        <f>_xll.qlDayCounterYearFraction(DayCounter,SettlementDate,AF80,,,Trigger)</f>
        <v>0.30136986301369861</v>
      </c>
      <c r="AH80" s="1246" t="e">
        <f t="shared" si="9"/>
        <v>#VALUE!</v>
      </c>
      <c r="AI80" s="1246" t="e">
        <f t="shared" si="10"/>
        <v>#VALUE!</v>
      </c>
      <c r="AJ80" s="1246" t="e">
        <f t="shared" si="11"/>
        <v>#VALUE!</v>
      </c>
    </row>
    <row r="81" spans="13:36" x14ac:dyDescent="0.2">
      <c r="M81" s="1249"/>
      <c r="N81" s="1249"/>
      <c r="AF81" s="1248">
        <f>_xll.qlCalendarAdvance(Calendar,AF80,"1d","mf",,Trigger)</f>
        <v>42291</v>
      </c>
      <c r="AG81" s="1247">
        <f>_xll.qlDayCounterYearFraction(DayCounter,SettlementDate,AF81,,,Trigger)</f>
        <v>0.30410958904109592</v>
      </c>
      <c r="AH81" s="1246" t="e">
        <f t="shared" si="9"/>
        <v>#VALUE!</v>
      </c>
      <c r="AI81" s="1246" t="e">
        <f t="shared" si="10"/>
        <v>#VALUE!</v>
      </c>
      <c r="AJ81" s="1246" t="e">
        <f t="shared" si="11"/>
        <v>#VALUE!</v>
      </c>
    </row>
    <row r="82" spans="13:36" x14ac:dyDescent="0.2">
      <c r="M82" s="1249"/>
      <c r="N82" s="1249"/>
      <c r="AF82" s="1248">
        <f>_xll.qlCalendarAdvance(Calendar,AF81,"1d","mf",,Trigger)</f>
        <v>42292</v>
      </c>
      <c r="AG82" s="1247">
        <f>_xll.qlDayCounterYearFraction(DayCounter,SettlementDate,AF82,,,Trigger)</f>
        <v>0.30684931506849317</v>
      </c>
      <c r="AH82" s="1246" t="e">
        <f t="shared" si="9"/>
        <v>#VALUE!</v>
      </c>
      <c r="AI82" s="1246" t="e">
        <f t="shared" si="10"/>
        <v>#VALUE!</v>
      </c>
      <c r="AJ82" s="1246" t="e">
        <f t="shared" si="11"/>
        <v>#VALUE!</v>
      </c>
    </row>
    <row r="83" spans="13:36" x14ac:dyDescent="0.2">
      <c r="M83" s="1249"/>
      <c r="N83" s="1249"/>
      <c r="AF83" s="1248">
        <f>_xll.qlCalendarAdvance(Calendar,AF82,"1d","mf",,Trigger)</f>
        <v>42293</v>
      </c>
      <c r="AG83" s="1247">
        <f>_xll.qlDayCounterYearFraction(DayCounter,SettlementDate,AF83,,,Trigger)</f>
        <v>0.30958904109589042</v>
      </c>
      <c r="AH83" s="1246" t="e">
        <f t="shared" si="9"/>
        <v>#VALUE!</v>
      </c>
      <c r="AI83" s="1246" t="e">
        <f t="shared" si="10"/>
        <v>#VALUE!</v>
      </c>
      <c r="AJ83" s="1246" t="e">
        <f t="shared" si="11"/>
        <v>#VALUE!</v>
      </c>
    </row>
    <row r="84" spans="13:36" x14ac:dyDescent="0.2">
      <c r="M84" s="1249"/>
      <c r="N84" s="1249"/>
      <c r="AF84" s="1248">
        <f>_xll.qlCalendarAdvance(Calendar,AF83,"1d","mf",,Trigger)</f>
        <v>42296</v>
      </c>
      <c r="AG84" s="1247">
        <f>_xll.qlDayCounterYearFraction(DayCounter,SettlementDate,AF84,,,Trigger)</f>
        <v>0.31780821917808222</v>
      </c>
      <c r="AH84" s="1246" t="e">
        <f t="shared" si="9"/>
        <v>#VALUE!</v>
      </c>
      <c r="AI84" s="1246" t="e">
        <f t="shared" si="10"/>
        <v>#VALUE!</v>
      </c>
      <c r="AJ84" s="1246" t="e">
        <f t="shared" si="11"/>
        <v>#VALUE!</v>
      </c>
    </row>
    <row r="85" spans="13:36" x14ac:dyDescent="0.2">
      <c r="M85" s="1249"/>
      <c r="N85" s="1249"/>
      <c r="AF85" s="1248">
        <f>_xll.qlCalendarAdvance(Calendar,AF84,"1d","mf",,Trigger)</f>
        <v>42297</v>
      </c>
      <c r="AG85" s="1247">
        <f>_xll.qlDayCounterYearFraction(DayCounter,SettlementDate,AF85,,,Trigger)</f>
        <v>0.32054794520547947</v>
      </c>
      <c r="AH85" s="1246" t="e">
        <f t="shared" si="9"/>
        <v>#VALUE!</v>
      </c>
      <c r="AI85" s="1246" t="e">
        <f t="shared" si="10"/>
        <v>#VALUE!</v>
      </c>
      <c r="AJ85" s="1246" t="e">
        <f t="shared" si="11"/>
        <v>#VALUE!</v>
      </c>
    </row>
    <row r="86" spans="13:36" x14ac:dyDescent="0.2">
      <c r="M86" s="1249"/>
      <c r="N86" s="1249"/>
      <c r="AF86" s="1248">
        <f>_xll.qlCalendarAdvance(Calendar,AF85,"1d","mf",,Trigger)</f>
        <v>42298</v>
      </c>
      <c r="AG86" s="1247">
        <f>_xll.qlDayCounterYearFraction(DayCounter,SettlementDate,AF86,,,Trigger)</f>
        <v>0.32328767123287672</v>
      </c>
      <c r="AH86" s="1246" t="e">
        <f t="shared" si="9"/>
        <v>#VALUE!</v>
      </c>
      <c r="AI86" s="1246" t="e">
        <f t="shared" si="10"/>
        <v>#VALUE!</v>
      </c>
      <c r="AJ86" s="1246" t="e">
        <f t="shared" si="11"/>
        <v>#VALUE!</v>
      </c>
    </row>
    <row r="87" spans="13:36" x14ac:dyDescent="0.2">
      <c r="M87" s="1249"/>
      <c r="N87" s="1249"/>
      <c r="AF87" s="1248">
        <f>_xll.qlCalendarAdvance(Calendar,AF86,"1d","mf",,Trigger)</f>
        <v>42299</v>
      </c>
      <c r="AG87" s="1247">
        <f>_xll.qlDayCounterYearFraction(DayCounter,SettlementDate,AF87,,,Trigger)</f>
        <v>0.32602739726027397</v>
      </c>
      <c r="AH87" s="1246" t="e">
        <f t="shared" si="9"/>
        <v>#VALUE!</v>
      </c>
      <c r="AI87" s="1246" t="e">
        <f t="shared" si="10"/>
        <v>#VALUE!</v>
      </c>
      <c r="AJ87" s="1246" t="e">
        <f t="shared" si="11"/>
        <v>#VALUE!</v>
      </c>
    </row>
    <row r="88" spans="13:36" x14ac:dyDescent="0.2">
      <c r="M88" s="1249"/>
      <c r="N88" s="1249"/>
      <c r="AF88" s="1248">
        <f>_xll.qlCalendarAdvance(Calendar,AF87,"1d","mf",,Trigger)</f>
        <v>42300</v>
      </c>
      <c r="AG88" s="1247">
        <f>_xll.qlDayCounterYearFraction(DayCounter,SettlementDate,AF88,,,Trigger)</f>
        <v>0.32876712328767121</v>
      </c>
      <c r="AH88" s="1246" t="e">
        <f t="shared" si="9"/>
        <v>#VALUE!</v>
      </c>
      <c r="AI88" s="1246" t="e">
        <f t="shared" si="10"/>
        <v>#VALUE!</v>
      </c>
      <c r="AJ88" s="1246" t="e">
        <f t="shared" si="11"/>
        <v>#VALUE!</v>
      </c>
    </row>
    <row r="89" spans="13:36" x14ac:dyDescent="0.2">
      <c r="M89" s="1249"/>
      <c r="N89" s="1249"/>
      <c r="AF89" s="1248">
        <f>_xll.qlCalendarAdvance(Calendar,AF88,"1d","mf",,Trigger)</f>
        <v>42303</v>
      </c>
      <c r="AG89" s="1247">
        <f>_xll.qlDayCounterYearFraction(DayCounter,SettlementDate,AF89,,,Trigger)</f>
        <v>0.33698630136986302</v>
      </c>
      <c r="AH89" s="1246" t="e">
        <f t="shared" si="9"/>
        <v>#VALUE!</v>
      </c>
      <c r="AI89" s="1246" t="e">
        <f t="shared" si="10"/>
        <v>#VALUE!</v>
      </c>
      <c r="AJ89" s="1246" t="e">
        <f t="shared" si="11"/>
        <v>#VALUE!</v>
      </c>
    </row>
    <row r="90" spans="13:36" x14ac:dyDescent="0.2">
      <c r="M90" s="1249"/>
      <c r="N90" s="1249"/>
      <c r="AF90" s="1248">
        <f>_xll.qlCalendarAdvance(Calendar,AF89,"1d","mf",,Trigger)</f>
        <v>42304</v>
      </c>
      <c r="AG90" s="1247">
        <f>_xll.qlDayCounterYearFraction(DayCounter,SettlementDate,AF90,,,Trigger)</f>
        <v>0.33972602739726027</v>
      </c>
      <c r="AH90" s="1246" t="e">
        <f t="shared" si="9"/>
        <v>#VALUE!</v>
      </c>
      <c r="AI90" s="1246" t="e">
        <f t="shared" si="10"/>
        <v>#VALUE!</v>
      </c>
      <c r="AJ90" s="1246" t="e">
        <f t="shared" si="11"/>
        <v>#VALUE!</v>
      </c>
    </row>
    <row r="91" spans="13:36" x14ac:dyDescent="0.2">
      <c r="M91" s="1249"/>
      <c r="N91" s="1249"/>
      <c r="AF91" s="1248">
        <f>_xll.qlCalendarAdvance(Calendar,AF90,"1d","mf",,Trigger)</f>
        <v>42305</v>
      </c>
      <c r="AG91" s="1247">
        <f>_xll.qlDayCounterYearFraction(DayCounter,SettlementDate,AF91,,,Trigger)</f>
        <v>0.34246575342465752</v>
      </c>
      <c r="AH91" s="1246" t="e">
        <f t="shared" si="9"/>
        <v>#VALUE!</v>
      </c>
      <c r="AI91" s="1246" t="e">
        <f t="shared" si="10"/>
        <v>#VALUE!</v>
      </c>
      <c r="AJ91" s="1246" t="e">
        <f t="shared" si="11"/>
        <v>#VALUE!</v>
      </c>
    </row>
    <row r="92" spans="13:36" x14ac:dyDescent="0.2">
      <c r="M92" s="1249"/>
      <c r="N92" s="1249"/>
      <c r="AF92" s="1248">
        <f>_xll.qlCalendarAdvance(Calendar,AF91,"1d","mf",,Trigger)</f>
        <v>42306</v>
      </c>
      <c r="AG92" s="1247">
        <f>_xll.qlDayCounterYearFraction(DayCounter,SettlementDate,AF92,,,Trigger)</f>
        <v>0.34520547945205482</v>
      </c>
      <c r="AH92" s="1246" t="e">
        <f t="shared" si="9"/>
        <v>#VALUE!</v>
      </c>
      <c r="AI92" s="1246" t="e">
        <f t="shared" si="10"/>
        <v>#VALUE!</v>
      </c>
      <c r="AJ92" s="1246" t="e">
        <f t="shared" si="11"/>
        <v>#VALUE!</v>
      </c>
    </row>
    <row r="93" spans="13:36" x14ac:dyDescent="0.2">
      <c r="M93" s="1249"/>
      <c r="N93" s="1249"/>
      <c r="AF93" s="1248">
        <f>_xll.qlCalendarAdvance(Calendar,AF92,"1d","mf",,Trigger)</f>
        <v>42307</v>
      </c>
      <c r="AG93" s="1247">
        <f>_xll.qlDayCounterYearFraction(DayCounter,SettlementDate,AF93,,,Trigger)</f>
        <v>0.34794520547945207</v>
      </c>
      <c r="AH93" s="1246" t="e">
        <f t="shared" si="9"/>
        <v>#VALUE!</v>
      </c>
      <c r="AI93" s="1246" t="e">
        <f t="shared" si="10"/>
        <v>#VALUE!</v>
      </c>
      <c r="AJ93" s="1246" t="e">
        <f t="shared" si="11"/>
        <v>#VALUE!</v>
      </c>
    </row>
    <row r="94" spans="13:36" x14ac:dyDescent="0.2">
      <c r="M94" s="1249"/>
      <c r="N94" s="1249"/>
      <c r="AF94" s="1248">
        <f>_xll.qlCalendarAdvance(Calendar,AF93,"1d","mf",,Trigger)</f>
        <v>42310</v>
      </c>
      <c r="AG94" s="1247">
        <f>_xll.qlDayCounterYearFraction(DayCounter,SettlementDate,AF94,,,Trigger)</f>
        <v>0.35616438356164382</v>
      </c>
      <c r="AH94" s="1246" t="e">
        <f t="shared" si="9"/>
        <v>#VALUE!</v>
      </c>
      <c r="AI94" s="1246" t="e">
        <f t="shared" si="10"/>
        <v>#VALUE!</v>
      </c>
      <c r="AJ94" s="1246" t="e">
        <f t="shared" si="11"/>
        <v>#VALUE!</v>
      </c>
    </row>
    <row r="95" spans="13:36" x14ac:dyDescent="0.2">
      <c r="M95" s="1249"/>
      <c r="N95" s="1249"/>
      <c r="AF95" s="1248">
        <f>_xll.qlCalendarAdvance(Calendar,AF94,"1d","mf",,Trigger)</f>
        <v>42311</v>
      </c>
      <c r="AG95" s="1247">
        <f>_xll.qlDayCounterYearFraction(DayCounter,SettlementDate,AF95,,,Trigger)</f>
        <v>0.35890410958904112</v>
      </c>
      <c r="AH95" s="1246" t="e">
        <f t="shared" si="9"/>
        <v>#VALUE!</v>
      </c>
      <c r="AI95" s="1246" t="e">
        <f t="shared" si="10"/>
        <v>#VALUE!</v>
      </c>
      <c r="AJ95" s="1246" t="e">
        <f t="shared" si="11"/>
        <v>#VALUE!</v>
      </c>
    </row>
    <row r="96" spans="13:36" x14ac:dyDescent="0.2">
      <c r="M96" s="1249"/>
      <c r="N96" s="1249"/>
      <c r="AF96" s="1248">
        <f>_xll.qlCalendarAdvance(Calendar,AF95,"1d","mf",,Trigger)</f>
        <v>42312</v>
      </c>
      <c r="AG96" s="1247">
        <f>_xll.qlDayCounterYearFraction(DayCounter,SettlementDate,AF96,,,Trigger)</f>
        <v>0.36164383561643837</v>
      </c>
      <c r="AH96" s="1246" t="e">
        <f t="shared" si="9"/>
        <v>#VALUE!</v>
      </c>
      <c r="AI96" s="1246" t="e">
        <f t="shared" si="10"/>
        <v>#VALUE!</v>
      </c>
      <c r="AJ96" s="1246" t="e">
        <f t="shared" si="11"/>
        <v>#VALUE!</v>
      </c>
    </row>
    <row r="97" spans="13:36" x14ac:dyDescent="0.2">
      <c r="M97" s="1249"/>
      <c r="N97" s="1249"/>
      <c r="AF97" s="1248">
        <f>_xll.qlCalendarAdvance(Calendar,AF96,"1d","mf",,Trigger)</f>
        <v>42313</v>
      </c>
      <c r="AG97" s="1247">
        <f>_xll.qlDayCounterYearFraction(DayCounter,SettlementDate,AF97,,,Trigger)</f>
        <v>0.36438356164383562</v>
      </c>
      <c r="AH97" s="1246" t="e">
        <f t="shared" si="9"/>
        <v>#VALUE!</v>
      </c>
      <c r="AI97" s="1246" t="e">
        <f t="shared" si="10"/>
        <v>#VALUE!</v>
      </c>
      <c r="AJ97" s="1246" t="e">
        <f t="shared" si="11"/>
        <v>#VALUE!</v>
      </c>
    </row>
    <row r="98" spans="13:36" x14ac:dyDescent="0.2">
      <c r="M98" s="1249"/>
      <c r="N98" s="1249"/>
      <c r="AF98" s="1248">
        <f>_xll.qlCalendarAdvance(Calendar,AF97,"1d","mf",,Trigger)</f>
        <v>42314</v>
      </c>
      <c r="AG98" s="1247">
        <f>_xll.qlDayCounterYearFraction(DayCounter,SettlementDate,AF98,,,Trigger)</f>
        <v>0.36712328767123287</v>
      </c>
      <c r="AH98" s="1246" t="e">
        <f t="shared" si="9"/>
        <v>#VALUE!</v>
      </c>
      <c r="AI98" s="1246" t="e">
        <f t="shared" si="10"/>
        <v>#VALUE!</v>
      </c>
      <c r="AJ98" s="1246" t="e">
        <f t="shared" si="11"/>
        <v>#VALUE!</v>
      </c>
    </row>
    <row r="99" spans="13:36" x14ac:dyDescent="0.2">
      <c r="M99" s="1249"/>
      <c r="N99" s="1249"/>
      <c r="AF99" s="1248">
        <f>_xll.qlCalendarAdvance(Calendar,AF98,"1d","mf",,Trigger)</f>
        <v>42317</v>
      </c>
      <c r="AG99" s="1247">
        <f>_xll.qlDayCounterYearFraction(DayCounter,SettlementDate,AF99,,,Trigger)</f>
        <v>0.37534246575342467</v>
      </c>
      <c r="AH99" s="1246" t="e">
        <f t="shared" si="9"/>
        <v>#VALUE!</v>
      </c>
      <c r="AI99" s="1246" t="e">
        <f t="shared" si="10"/>
        <v>#VALUE!</v>
      </c>
      <c r="AJ99" s="1246" t="e">
        <f t="shared" si="11"/>
        <v>#VALUE!</v>
      </c>
    </row>
    <row r="100" spans="13:36" x14ac:dyDescent="0.2">
      <c r="M100" s="1249"/>
      <c r="N100" s="1249"/>
      <c r="AF100" s="1248">
        <f>_xll.qlCalendarAdvance(Calendar,AF99,"1d","mf",,Trigger)</f>
        <v>42318</v>
      </c>
      <c r="AG100" s="1247">
        <f>_xll.qlDayCounterYearFraction(DayCounter,SettlementDate,AF100,,,Trigger)</f>
        <v>0.37808219178082192</v>
      </c>
      <c r="AH100" s="1246" t="e">
        <f t="shared" si="9"/>
        <v>#VALUE!</v>
      </c>
      <c r="AI100" s="1246" t="e">
        <f t="shared" si="10"/>
        <v>#VALUE!</v>
      </c>
      <c r="AJ100" s="1246" t="e">
        <f t="shared" si="11"/>
        <v>#VALUE!</v>
      </c>
    </row>
    <row r="101" spans="13:36" x14ac:dyDescent="0.2">
      <c r="M101" s="1249"/>
      <c r="N101" s="1249"/>
      <c r="AF101" s="1248">
        <f>_xll.qlCalendarAdvance(Calendar,AF100,"1d","mf",,Trigger)</f>
        <v>42319</v>
      </c>
      <c r="AG101" s="1247">
        <f>_xll.qlDayCounterYearFraction(DayCounter,SettlementDate,AF101,,,Trigger)</f>
        <v>0.38082191780821917</v>
      </c>
      <c r="AH101" s="1246" t="e">
        <f t="shared" si="9"/>
        <v>#VALUE!</v>
      </c>
      <c r="AI101" s="1246" t="e">
        <f t="shared" si="10"/>
        <v>#VALUE!</v>
      </c>
      <c r="AJ101" s="1246" t="e">
        <f t="shared" si="11"/>
        <v>#VALUE!</v>
      </c>
    </row>
    <row r="102" spans="13:36" x14ac:dyDescent="0.2">
      <c r="M102" s="1249"/>
      <c r="N102" s="1249"/>
      <c r="AF102" s="1248">
        <f>_xll.qlCalendarAdvance(Calendar,AF101,"1d","mf",,Trigger)</f>
        <v>42320</v>
      </c>
      <c r="AG102" s="1247">
        <f>_xll.qlDayCounterYearFraction(DayCounter,SettlementDate,AF102,,,Trigger)</f>
        <v>0.38356164383561642</v>
      </c>
      <c r="AH102" s="1246" t="e">
        <f t="shared" si="9"/>
        <v>#VALUE!</v>
      </c>
      <c r="AI102" s="1246" t="e">
        <f t="shared" si="10"/>
        <v>#VALUE!</v>
      </c>
      <c r="AJ102" s="1246" t="e">
        <f t="shared" si="11"/>
        <v>#VALUE!</v>
      </c>
    </row>
    <row r="103" spans="13:36" x14ac:dyDescent="0.2">
      <c r="M103" s="1249"/>
      <c r="N103" s="1249"/>
      <c r="AF103" s="1248">
        <f>_xll.qlCalendarAdvance(Calendar,AF102,"1d","mf",,Trigger)</f>
        <v>42321</v>
      </c>
      <c r="AG103" s="1247">
        <f>_xll.qlDayCounterYearFraction(DayCounter,SettlementDate,AF103,,,Trigger)</f>
        <v>0.38630136986301372</v>
      </c>
      <c r="AH103" s="1246" t="e">
        <f t="shared" si="9"/>
        <v>#VALUE!</v>
      </c>
      <c r="AI103" s="1246" t="e">
        <f t="shared" si="10"/>
        <v>#VALUE!</v>
      </c>
      <c r="AJ103" s="1246" t="e">
        <f t="shared" si="11"/>
        <v>#VALUE!</v>
      </c>
    </row>
    <row r="104" spans="13:36" x14ac:dyDescent="0.2">
      <c r="M104" s="1249"/>
      <c r="N104" s="1249"/>
      <c r="AF104" s="1248">
        <f>_xll.qlCalendarAdvance(Calendar,AF103,"1d","mf",,Trigger)</f>
        <v>42324</v>
      </c>
      <c r="AG104" s="1247">
        <f>_xll.qlDayCounterYearFraction(DayCounter,SettlementDate,AF104,,,Trigger)</f>
        <v>0.39452054794520547</v>
      </c>
      <c r="AH104" s="1246" t="e">
        <f t="shared" si="9"/>
        <v>#VALUE!</v>
      </c>
      <c r="AI104" s="1246" t="e">
        <f t="shared" si="10"/>
        <v>#VALUE!</v>
      </c>
      <c r="AJ104" s="1246" t="e">
        <f t="shared" si="11"/>
        <v>#VALUE!</v>
      </c>
    </row>
    <row r="105" spans="13:36" x14ac:dyDescent="0.2">
      <c r="M105" s="1249"/>
      <c r="N105" s="1249"/>
      <c r="AF105" s="1248">
        <f>_xll.qlCalendarAdvance(Calendar,AF104,"1d","mf",,Trigger)</f>
        <v>42325</v>
      </c>
      <c r="AG105" s="1247">
        <f>_xll.qlDayCounterYearFraction(DayCounter,SettlementDate,AF105,,,Trigger)</f>
        <v>0.39726027397260272</v>
      </c>
      <c r="AH105" s="1246" t="e">
        <f t="shared" si="9"/>
        <v>#VALUE!</v>
      </c>
      <c r="AI105" s="1246" t="e">
        <f t="shared" si="10"/>
        <v>#VALUE!</v>
      </c>
      <c r="AJ105" s="1246" t="e">
        <f t="shared" si="11"/>
        <v>#VALUE!</v>
      </c>
    </row>
    <row r="106" spans="13:36" x14ac:dyDescent="0.2">
      <c r="M106" s="1249"/>
      <c r="N106" s="1249"/>
      <c r="AF106" s="1248">
        <f>_xll.qlCalendarAdvance(Calendar,AF105,"1d","mf",,Trigger)</f>
        <v>42326</v>
      </c>
      <c r="AG106" s="1247">
        <f>_xll.qlDayCounterYearFraction(DayCounter,SettlementDate,AF106,,,Trigger)</f>
        <v>0.4</v>
      </c>
      <c r="AH106" s="1246" t="e">
        <f t="shared" si="9"/>
        <v>#VALUE!</v>
      </c>
      <c r="AI106" s="1246" t="e">
        <f t="shared" si="10"/>
        <v>#VALUE!</v>
      </c>
      <c r="AJ106" s="1246" t="e">
        <f t="shared" si="11"/>
        <v>#VALUE!</v>
      </c>
    </row>
    <row r="107" spans="13:36" x14ac:dyDescent="0.2">
      <c r="M107" s="1249"/>
      <c r="N107" s="1249"/>
      <c r="AF107" s="1248">
        <f>_xll.qlCalendarAdvance(Calendar,AF106,"1d","mf",,Trigger)</f>
        <v>42327</v>
      </c>
      <c r="AG107" s="1247">
        <f>_xll.qlDayCounterYearFraction(DayCounter,SettlementDate,AF107,,,Trigger)</f>
        <v>0.40273972602739727</v>
      </c>
      <c r="AH107" s="1246" t="e">
        <f t="shared" si="9"/>
        <v>#VALUE!</v>
      </c>
      <c r="AI107" s="1246" t="e">
        <f t="shared" si="10"/>
        <v>#VALUE!</v>
      </c>
      <c r="AJ107" s="1246" t="e">
        <f t="shared" si="11"/>
        <v>#VALUE!</v>
      </c>
    </row>
    <row r="108" spans="13:36" x14ac:dyDescent="0.2">
      <c r="M108" s="1249"/>
      <c r="N108" s="1249"/>
      <c r="AF108" s="1248">
        <f>_xll.qlCalendarAdvance(Calendar,AF107,"1d","mf",,Trigger)</f>
        <v>42328</v>
      </c>
      <c r="AG108" s="1247">
        <f>_xll.qlDayCounterYearFraction(DayCounter,SettlementDate,AF108,,,Trigger)</f>
        <v>0.40547945205479452</v>
      </c>
      <c r="AH108" s="1246" t="e">
        <f t="shared" si="9"/>
        <v>#VALUE!</v>
      </c>
      <c r="AI108" s="1246" t="e">
        <f t="shared" si="10"/>
        <v>#VALUE!</v>
      </c>
      <c r="AJ108" s="1246" t="e">
        <f t="shared" si="11"/>
        <v>#VALUE!</v>
      </c>
    </row>
    <row r="109" spans="13:36" x14ac:dyDescent="0.2">
      <c r="M109" s="1249"/>
      <c r="N109" s="1249"/>
      <c r="AF109" s="1248">
        <f>_xll.qlCalendarAdvance(Calendar,AF108,"1d","mf",,Trigger)</f>
        <v>42331</v>
      </c>
      <c r="AG109" s="1247">
        <f>_xll.qlDayCounterYearFraction(DayCounter,SettlementDate,AF109,,,Trigger)</f>
        <v>0.41369863013698632</v>
      </c>
      <c r="AH109" s="1246" t="e">
        <f t="shared" si="9"/>
        <v>#VALUE!</v>
      </c>
      <c r="AI109" s="1246" t="e">
        <f t="shared" si="10"/>
        <v>#VALUE!</v>
      </c>
      <c r="AJ109" s="1246" t="e">
        <f t="shared" si="11"/>
        <v>#VALUE!</v>
      </c>
    </row>
    <row r="110" spans="13:36" x14ac:dyDescent="0.2">
      <c r="M110" s="1249"/>
      <c r="N110" s="1249"/>
      <c r="AF110" s="1248">
        <f>_xll.qlCalendarAdvance(Calendar,AF109,"1d","mf",,Trigger)</f>
        <v>42332</v>
      </c>
      <c r="AG110" s="1247">
        <f>_xll.qlDayCounterYearFraction(DayCounter,SettlementDate,AF110,,,Trigger)</f>
        <v>0.41643835616438357</v>
      </c>
      <c r="AH110" s="1246" t="e">
        <f t="shared" si="9"/>
        <v>#VALUE!</v>
      </c>
      <c r="AI110" s="1246" t="e">
        <f t="shared" si="10"/>
        <v>#VALUE!</v>
      </c>
      <c r="AJ110" s="1246" t="e">
        <f t="shared" si="11"/>
        <v>#VALUE!</v>
      </c>
    </row>
    <row r="111" spans="13:36" x14ac:dyDescent="0.2">
      <c r="M111" s="1249"/>
      <c r="N111" s="1249"/>
      <c r="AF111" s="1248">
        <f>_xll.qlCalendarAdvance(Calendar,AF110,"1d","mf",,Trigger)</f>
        <v>42333</v>
      </c>
      <c r="AG111" s="1247">
        <f>_xll.qlDayCounterYearFraction(DayCounter,SettlementDate,AF111,,,Trigger)</f>
        <v>0.41917808219178082</v>
      </c>
      <c r="AH111" s="1246" t="e">
        <f t="shared" si="9"/>
        <v>#VALUE!</v>
      </c>
      <c r="AI111" s="1246" t="e">
        <f t="shared" si="10"/>
        <v>#VALUE!</v>
      </c>
      <c r="AJ111" s="1246" t="e">
        <f t="shared" si="11"/>
        <v>#VALUE!</v>
      </c>
    </row>
    <row r="112" spans="13:36" x14ac:dyDescent="0.2">
      <c r="M112" s="1249"/>
      <c r="N112" s="1249"/>
      <c r="AF112" s="1248">
        <f>_xll.qlCalendarAdvance(Calendar,AF111,"1d","mf",,Trigger)</f>
        <v>42334</v>
      </c>
      <c r="AG112" s="1247">
        <f>_xll.qlDayCounterYearFraction(DayCounter,SettlementDate,AF112,,,Trigger)</f>
        <v>0.42191780821917807</v>
      </c>
      <c r="AH112" s="1246" t="e">
        <f t="shared" si="9"/>
        <v>#VALUE!</v>
      </c>
      <c r="AI112" s="1246" t="e">
        <f t="shared" si="10"/>
        <v>#VALUE!</v>
      </c>
      <c r="AJ112" s="1246" t="e">
        <f t="shared" si="11"/>
        <v>#VALUE!</v>
      </c>
    </row>
    <row r="113" spans="13:36" x14ac:dyDescent="0.2">
      <c r="M113" s="1249"/>
      <c r="N113" s="1249"/>
      <c r="AF113" s="1248">
        <f>_xll.qlCalendarAdvance(Calendar,AF112,"1d","mf",,Trigger)</f>
        <v>42335</v>
      </c>
      <c r="AG113" s="1247">
        <f>_xll.qlDayCounterYearFraction(DayCounter,SettlementDate,AF113,,,Trigger)</f>
        <v>0.42465753424657532</v>
      </c>
      <c r="AH113" s="1246" t="e">
        <f t="shared" si="9"/>
        <v>#VALUE!</v>
      </c>
      <c r="AI113" s="1246" t="e">
        <f t="shared" si="10"/>
        <v>#VALUE!</v>
      </c>
      <c r="AJ113" s="1246" t="e">
        <f t="shared" si="11"/>
        <v>#VALUE!</v>
      </c>
    </row>
    <row r="114" spans="13:36" x14ac:dyDescent="0.2">
      <c r="M114" s="1249"/>
      <c r="N114" s="1249"/>
      <c r="AF114" s="1248">
        <f>_xll.qlCalendarAdvance(Calendar,AF113,"1d","mf",,Trigger)</f>
        <v>42338</v>
      </c>
      <c r="AG114" s="1247">
        <f>_xll.qlDayCounterYearFraction(DayCounter,SettlementDate,AF114,,,Trigger)</f>
        <v>0.43287671232876712</v>
      </c>
      <c r="AH114" s="1246" t="e">
        <f t="shared" si="9"/>
        <v>#VALUE!</v>
      </c>
      <c r="AI114" s="1246" t="e">
        <f t="shared" si="10"/>
        <v>#VALUE!</v>
      </c>
      <c r="AJ114" s="1246" t="e">
        <f t="shared" si="11"/>
        <v>#VALUE!</v>
      </c>
    </row>
    <row r="115" spans="13:36" x14ac:dyDescent="0.2">
      <c r="M115" s="1249"/>
      <c r="N115" s="1249"/>
      <c r="AF115" s="1248">
        <f>_xll.qlCalendarAdvance(Calendar,AF114,"1d","mf",,Trigger)</f>
        <v>42339</v>
      </c>
      <c r="AG115" s="1247">
        <f>_xll.qlDayCounterYearFraction(DayCounter,SettlementDate,AF115,,,Trigger)</f>
        <v>0.43561643835616437</v>
      </c>
      <c r="AH115" s="1246" t="e">
        <f t="shared" si="9"/>
        <v>#VALUE!</v>
      </c>
      <c r="AI115" s="1246" t="e">
        <f t="shared" si="10"/>
        <v>#VALUE!</v>
      </c>
      <c r="AJ115" s="1246" t="e">
        <f t="shared" si="11"/>
        <v>#VALUE!</v>
      </c>
    </row>
    <row r="116" spans="13:36" x14ac:dyDescent="0.2">
      <c r="M116" s="1249"/>
      <c r="N116" s="1249"/>
      <c r="AF116" s="1248">
        <f>_xll.qlCalendarAdvance(Calendar,AF115,"1d","mf",,Trigger)</f>
        <v>42340</v>
      </c>
      <c r="AG116" s="1247">
        <f>_xll.qlDayCounterYearFraction(DayCounter,SettlementDate,AF116,,,Trigger)</f>
        <v>0.43835616438356162</v>
      </c>
      <c r="AH116" s="1246" t="e">
        <f t="shared" si="9"/>
        <v>#VALUE!</v>
      </c>
      <c r="AI116" s="1246" t="e">
        <f t="shared" si="10"/>
        <v>#VALUE!</v>
      </c>
      <c r="AJ116" s="1246" t="e">
        <f t="shared" si="11"/>
        <v>#VALUE!</v>
      </c>
    </row>
    <row r="117" spans="13:36" x14ac:dyDescent="0.2">
      <c r="M117" s="1249"/>
      <c r="N117" s="1249"/>
      <c r="AF117" s="1248">
        <f>_xll.qlCalendarAdvance(Calendar,AF116,"1d","mf",,Trigger)</f>
        <v>42341</v>
      </c>
      <c r="AG117" s="1247">
        <f>_xll.qlDayCounterYearFraction(DayCounter,SettlementDate,AF117,,,Trigger)</f>
        <v>0.44109589041095892</v>
      </c>
      <c r="AH117" s="1246" t="e">
        <f t="shared" si="9"/>
        <v>#VALUE!</v>
      </c>
      <c r="AI117" s="1246" t="e">
        <f t="shared" si="10"/>
        <v>#VALUE!</v>
      </c>
      <c r="AJ117" s="1246" t="e">
        <f t="shared" si="11"/>
        <v>#VALUE!</v>
      </c>
    </row>
    <row r="118" spans="13:36" x14ac:dyDescent="0.2">
      <c r="M118" s="1249"/>
      <c r="N118" s="1249"/>
      <c r="AF118" s="1248">
        <f>_xll.qlCalendarAdvance(Calendar,AF117,"1d","mf",,Trigger)</f>
        <v>42342</v>
      </c>
      <c r="AG118" s="1247">
        <f>_xll.qlDayCounterYearFraction(DayCounter,SettlementDate,AF118,,,Trigger)</f>
        <v>0.44383561643835617</v>
      </c>
      <c r="AH118" s="1246" t="e">
        <f t="shared" si="9"/>
        <v>#VALUE!</v>
      </c>
      <c r="AI118" s="1246" t="e">
        <f t="shared" si="10"/>
        <v>#VALUE!</v>
      </c>
      <c r="AJ118" s="1246" t="e">
        <f t="shared" si="11"/>
        <v>#VALUE!</v>
      </c>
    </row>
    <row r="119" spans="13:36" x14ac:dyDescent="0.2">
      <c r="M119" s="1249"/>
      <c r="N119" s="1249"/>
      <c r="AF119" s="1248">
        <f>_xll.qlCalendarAdvance(Calendar,AF118,"1d","mf",,Trigger)</f>
        <v>42345</v>
      </c>
      <c r="AG119" s="1247">
        <f>_xll.qlDayCounterYearFraction(DayCounter,SettlementDate,AF119,,,Trigger)</f>
        <v>0.45205479452054792</v>
      </c>
      <c r="AH119" s="1246" t="e">
        <f t="shared" si="9"/>
        <v>#VALUE!</v>
      </c>
      <c r="AI119" s="1246" t="e">
        <f t="shared" si="10"/>
        <v>#VALUE!</v>
      </c>
      <c r="AJ119" s="1246" t="e">
        <f t="shared" si="11"/>
        <v>#VALUE!</v>
      </c>
    </row>
    <row r="120" spans="13:36" x14ac:dyDescent="0.2">
      <c r="M120" s="1249"/>
      <c r="N120" s="1249"/>
      <c r="AF120" s="1248">
        <f>_xll.qlCalendarAdvance(Calendar,AF119,"1d","mf",,Trigger)</f>
        <v>42346</v>
      </c>
      <c r="AG120" s="1247">
        <f>_xll.qlDayCounterYearFraction(DayCounter,SettlementDate,AF120,,,Trigger)</f>
        <v>0.45479452054794522</v>
      </c>
      <c r="AH120" s="1246" t="e">
        <f t="shared" si="9"/>
        <v>#VALUE!</v>
      </c>
      <c r="AI120" s="1246" t="e">
        <f t="shared" si="10"/>
        <v>#VALUE!</v>
      </c>
      <c r="AJ120" s="1246" t="e">
        <f t="shared" si="11"/>
        <v>#VALUE!</v>
      </c>
    </row>
    <row r="121" spans="13:36" x14ac:dyDescent="0.2">
      <c r="M121" s="1249"/>
      <c r="N121" s="1249"/>
      <c r="AF121" s="1248">
        <f>_xll.qlCalendarAdvance(Calendar,AF120,"1d","mf",,Trigger)</f>
        <v>42347</v>
      </c>
      <c r="AG121" s="1247">
        <f>_xll.qlDayCounterYearFraction(DayCounter,SettlementDate,AF121,,,Trigger)</f>
        <v>0.45753424657534247</v>
      </c>
      <c r="AH121" s="1246" t="e">
        <f t="shared" si="9"/>
        <v>#VALUE!</v>
      </c>
      <c r="AI121" s="1246" t="e">
        <f t="shared" si="10"/>
        <v>#VALUE!</v>
      </c>
      <c r="AJ121" s="1246" t="e">
        <f t="shared" si="11"/>
        <v>#VALUE!</v>
      </c>
    </row>
    <row r="122" spans="13:36" x14ac:dyDescent="0.2">
      <c r="M122" s="1022"/>
      <c r="N122" s="1249"/>
      <c r="AF122" s="1248">
        <f>_xll.qlCalendarAdvance(Calendar,AF121,"1d","mf",,Trigger)</f>
        <v>42348</v>
      </c>
      <c r="AG122" s="1247">
        <f>_xll.qlDayCounterYearFraction(DayCounter,SettlementDate,AF122,,,Trigger)</f>
        <v>0.46027397260273972</v>
      </c>
      <c r="AH122" s="1246" t="e">
        <f t="shared" si="9"/>
        <v>#VALUE!</v>
      </c>
      <c r="AI122" s="1246" t="e">
        <f t="shared" si="10"/>
        <v>#VALUE!</v>
      </c>
      <c r="AJ122" s="1246" t="e">
        <f t="shared" si="11"/>
        <v>#VALUE!</v>
      </c>
    </row>
    <row r="123" spans="13:36" x14ac:dyDescent="0.2">
      <c r="M123" s="1022"/>
      <c r="N123" s="1249"/>
      <c r="AF123" s="1248">
        <f>_xll.qlCalendarAdvance(Calendar,AF122,"1d","mf",,Trigger)</f>
        <v>42349</v>
      </c>
      <c r="AG123" s="1247">
        <f>_xll.qlDayCounterYearFraction(DayCounter,SettlementDate,AF123,,,Trigger)</f>
        <v>0.46301369863013697</v>
      </c>
      <c r="AH123" s="1246" t="e">
        <f t="shared" si="9"/>
        <v>#VALUE!</v>
      </c>
      <c r="AI123" s="1246" t="e">
        <f t="shared" si="10"/>
        <v>#VALUE!</v>
      </c>
      <c r="AJ123" s="1246" t="e">
        <f t="shared" si="11"/>
        <v>#VALUE!</v>
      </c>
    </row>
    <row r="124" spans="13:36" x14ac:dyDescent="0.2">
      <c r="M124" s="1022"/>
      <c r="N124" s="1249"/>
      <c r="AF124" s="1248">
        <f>_xll.qlCalendarAdvance(Calendar,AF123,"1d","mf",,Trigger)</f>
        <v>42352</v>
      </c>
      <c r="AG124" s="1247">
        <f>_xll.qlDayCounterYearFraction(DayCounter,SettlementDate,AF124,,,Trigger)</f>
        <v>0.47123287671232877</v>
      </c>
      <c r="AH124" s="1246" t="e">
        <f t="shared" si="9"/>
        <v>#VALUE!</v>
      </c>
      <c r="AI124" s="1246" t="e">
        <f t="shared" si="10"/>
        <v>#VALUE!</v>
      </c>
      <c r="AJ124" s="1246" t="e">
        <f t="shared" si="11"/>
        <v>#VALUE!</v>
      </c>
    </row>
    <row r="125" spans="13:36" x14ac:dyDescent="0.2">
      <c r="M125" s="1022"/>
      <c r="N125" s="1249"/>
      <c r="AF125" s="1248">
        <f>_xll.qlCalendarAdvance(Calendar,AF124,"1d","mf",,Trigger)</f>
        <v>42353</v>
      </c>
      <c r="AG125" s="1247">
        <f>_xll.qlDayCounterYearFraction(DayCounter,SettlementDate,AF125,,,Trigger)</f>
        <v>0.47397260273972602</v>
      </c>
      <c r="AH125" s="1246" t="e">
        <f t="shared" si="9"/>
        <v>#VALUE!</v>
      </c>
      <c r="AI125" s="1246" t="e">
        <f t="shared" si="10"/>
        <v>#VALUE!</v>
      </c>
      <c r="AJ125" s="1246" t="e">
        <f t="shared" si="11"/>
        <v>#VALUE!</v>
      </c>
    </row>
    <row r="126" spans="13:36" x14ac:dyDescent="0.2">
      <c r="M126" s="1022"/>
      <c r="N126" s="1249"/>
      <c r="AF126" s="1248">
        <f>_xll.qlCalendarAdvance(Calendar,AF125,"1d","mf",,Trigger)</f>
        <v>42354</v>
      </c>
      <c r="AG126" s="1247">
        <f>_xll.qlDayCounterYearFraction(DayCounter,SettlementDate,AF126,,,Trigger)</f>
        <v>0.47671232876712327</v>
      </c>
      <c r="AH126" s="1246" t="e">
        <f t="shared" si="9"/>
        <v>#VALUE!</v>
      </c>
      <c r="AI126" s="1246" t="e">
        <f t="shared" si="10"/>
        <v>#VALUE!</v>
      </c>
      <c r="AJ126" s="1246" t="e">
        <f t="shared" si="11"/>
        <v>#VALUE!</v>
      </c>
    </row>
    <row r="127" spans="13:36" x14ac:dyDescent="0.2">
      <c r="M127" s="1022"/>
      <c r="N127" s="1249"/>
      <c r="AF127" s="1248">
        <f>_xll.qlCalendarAdvance(Calendar,AF126,"1d","mf",,Trigger)</f>
        <v>42355</v>
      </c>
      <c r="AG127" s="1247">
        <f>_xll.qlDayCounterYearFraction(DayCounter,SettlementDate,AF127,,,Trigger)</f>
        <v>0.47945205479452052</v>
      </c>
      <c r="AH127" s="1246" t="e">
        <f t="shared" si="9"/>
        <v>#VALUE!</v>
      </c>
      <c r="AI127" s="1246" t="e">
        <f t="shared" si="10"/>
        <v>#VALUE!</v>
      </c>
      <c r="AJ127" s="1246" t="e">
        <f t="shared" si="11"/>
        <v>#VALUE!</v>
      </c>
    </row>
    <row r="128" spans="13:36" x14ac:dyDescent="0.2">
      <c r="M128" s="1022"/>
      <c r="N128" s="1022"/>
      <c r="AF128" s="1248">
        <f>_xll.qlCalendarAdvance(Calendar,AF127,"1d","mf",,Trigger)</f>
        <v>42356</v>
      </c>
      <c r="AG128" s="1247">
        <f>_xll.qlDayCounterYearFraction(DayCounter,SettlementDate,AF128,,,Trigger)</f>
        <v>0.48219178082191783</v>
      </c>
      <c r="AH128" s="1246" t="e">
        <f t="shared" si="9"/>
        <v>#VALUE!</v>
      </c>
      <c r="AI128" s="1246" t="e">
        <f t="shared" si="10"/>
        <v>#VALUE!</v>
      </c>
      <c r="AJ128" s="1246" t="e">
        <f t="shared" si="11"/>
        <v>#VALUE!</v>
      </c>
    </row>
    <row r="129" spans="13:36" x14ac:dyDescent="0.2">
      <c r="M129" s="1022"/>
      <c r="N129" s="1022"/>
      <c r="AF129" s="1248">
        <f>_xll.qlCalendarAdvance(Calendar,AF128,"1d","mf",,Trigger)</f>
        <v>42359</v>
      </c>
      <c r="AG129" s="1247">
        <f>_xll.qlDayCounterYearFraction(DayCounter,SettlementDate,AF129,,,Trigger)</f>
        <v>0.49041095890410957</v>
      </c>
      <c r="AH129" s="1246" t="e">
        <f t="shared" si="9"/>
        <v>#VALUE!</v>
      </c>
      <c r="AI129" s="1246" t="e">
        <f t="shared" si="10"/>
        <v>#VALUE!</v>
      </c>
      <c r="AJ129" s="1246" t="e">
        <f t="shared" si="11"/>
        <v>#VALUE!</v>
      </c>
    </row>
    <row r="130" spans="13:36" x14ac:dyDescent="0.2">
      <c r="M130" s="1022"/>
      <c r="N130" s="1022"/>
      <c r="AF130" s="1248">
        <f>_xll.qlCalendarAdvance(Calendar,AF129,"1d","mf",,Trigger)</f>
        <v>42360</v>
      </c>
      <c r="AG130" s="1247">
        <f>_xll.qlDayCounterYearFraction(DayCounter,SettlementDate,AF130,,,Trigger)</f>
        <v>0.49315068493150682</v>
      </c>
      <c r="AH130" s="1246" t="e">
        <f t="shared" si="9"/>
        <v>#VALUE!</v>
      </c>
      <c r="AI130" s="1246" t="e">
        <f t="shared" si="10"/>
        <v>#VALUE!</v>
      </c>
      <c r="AJ130" s="1246" t="e">
        <f t="shared" si="11"/>
        <v>#VALUE!</v>
      </c>
    </row>
    <row r="131" spans="13:36" x14ac:dyDescent="0.2">
      <c r="M131" s="1022"/>
      <c r="N131" s="1022"/>
      <c r="AF131" s="1248">
        <f>_xll.qlCalendarAdvance(Calendar,AF130,"1d","mf",,Trigger)</f>
        <v>42361</v>
      </c>
      <c r="AG131" s="1247">
        <f>_xll.qlDayCounterYearFraction(DayCounter,SettlementDate,AF131,,,Trigger)</f>
        <v>0.49589041095890413</v>
      </c>
      <c r="AH131" s="1246" t="e">
        <f t="shared" ref="AH131:AH194" si="12">$W$13</f>
        <v>#VALUE!</v>
      </c>
      <c r="AI131" s="1246" t="e">
        <f t="shared" ref="AI131:AI194" si="13">$W$10+$W$9*AG131</f>
        <v>#VALUE!</v>
      </c>
      <c r="AJ131" s="1246" t="e">
        <f t="shared" ref="AJ131:AJ194" si="14">($W$5+$W$4*AG131+$W$3*AG131^2)</f>
        <v>#VALUE!</v>
      </c>
    </row>
    <row r="132" spans="13:36" x14ac:dyDescent="0.2">
      <c r="M132" s="1022"/>
      <c r="N132" s="1022"/>
      <c r="AF132" s="1248">
        <f>_xll.qlCalendarAdvance(Calendar,AF131,"1d","mf",,Trigger)</f>
        <v>42362</v>
      </c>
      <c r="AG132" s="1247">
        <f>_xll.qlDayCounterYearFraction(DayCounter,SettlementDate,AF132,,,Trigger)</f>
        <v>0.49863013698630138</v>
      </c>
      <c r="AH132" s="1246" t="e">
        <f t="shared" si="12"/>
        <v>#VALUE!</v>
      </c>
      <c r="AI132" s="1246" t="e">
        <f t="shared" si="13"/>
        <v>#VALUE!</v>
      </c>
      <c r="AJ132" s="1246" t="e">
        <f t="shared" si="14"/>
        <v>#VALUE!</v>
      </c>
    </row>
    <row r="133" spans="13:36" x14ac:dyDescent="0.2">
      <c r="M133" s="1022"/>
      <c r="N133" s="1022"/>
      <c r="AF133" s="1248">
        <f>_xll.qlCalendarAdvance(Calendar,AF132,"1d","mf",,Trigger)</f>
        <v>42367</v>
      </c>
      <c r="AG133" s="1247">
        <f>_xll.qlDayCounterYearFraction(DayCounter,SettlementDate,AF133,,,Trigger)</f>
        <v>0.51232876712328768</v>
      </c>
      <c r="AH133" s="1246" t="e">
        <f t="shared" si="12"/>
        <v>#VALUE!</v>
      </c>
      <c r="AI133" s="1246" t="e">
        <f t="shared" si="13"/>
        <v>#VALUE!</v>
      </c>
      <c r="AJ133" s="1246" t="e">
        <f t="shared" si="14"/>
        <v>#VALUE!</v>
      </c>
    </row>
    <row r="134" spans="13:36" x14ac:dyDescent="0.2">
      <c r="M134" s="1022"/>
      <c r="N134" s="1022"/>
      <c r="AF134" s="1248">
        <f>_xll.qlCalendarAdvance(Calendar,AF133,"1d","mf",,Trigger)</f>
        <v>42368</v>
      </c>
      <c r="AG134" s="1247">
        <f>_xll.qlDayCounterYearFraction(DayCounter,SettlementDate,AF134,,,Trigger)</f>
        <v>0.51506849315068493</v>
      </c>
      <c r="AH134" s="1246" t="e">
        <f t="shared" si="12"/>
        <v>#VALUE!</v>
      </c>
      <c r="AI134" s="1246" t="e">
        <f t="shared" si="13"/>
        <v>#VALUE!</v>
      </c>
      <c r="AJ134" s="1246" t="e">
        <f t="shared" si="14"/>
        <v>#VALUE!</v>
      </c>
    </row>
    <row r="135" spans="13:36" x14ac:dyDescent="0.2">
      <c r="M135" s="1022"/>
      <c r="N135" s="1022"/>
      <c r="AF135" s="1248">
        <f>_xll.qlCalendarAdvance(Calendar,AF134,"1d","mf",,Trigger)</f>
        <v>42369</v>
      </c>
      <c r="AG135" s="1247">
        <f>_xll.qlDayCounterYearFraction(DayCounter,SettlementDate,AF135,,,Trigger)</f>
        <v>0.51780821917808217</v>
      </c>
      <c r="AH135" s="1246" t="e">
        <f t="shared" si="12"/>
        <v>#VALUE!</v>
      </c>
      <c r="AI135" s="1246" t="e">
        <f t="shared" si="13"/>
        <v>#VALUE!</v>
      </c>
      <c r="AJ135" s="1246" t="e">
        <f t="shared" si="14"/>
        <v>#VALUE!</v>
      </c>
    </row>
    <row r="136" spans="13:36" x14ac:dyDescent="0.2">
      <c r="M136" s="1022"/>
      <c r="N136" s="1022"/>
      <c r="AF136" s="1248">
        <f>_xll.qlCalendarAdvance(Calendar,AF135,"1d","mf",,Trigger)</f>
        <v>42373</v>
      </c>
      <c r="AG136" s="1247">
        <f>_xll.qlDayCounterYearFraction(DayCounter,SettlementDate,AF136,,,Trigger)</f>
        <v>0.52876712328767128</v>
      </c>
      <c r="AH136" s="1246" t="e">
        <f t="shared" si="12"/>
        <v>#VALUE!</v>
      </c>
      <c r="AI136" s="1246" t="e">
        <f t="shared" si="13"/>
        <v>#VALUE!</v>
      </c>
      <c r="AJ136" s="1246" t="e">
        <f t="shared" si="14"/>
        <v>#VALUE!</v>
      </c>
    </row>
    <row r="137" spans="13:36" x14ac:dyDescent="0.2">
      <c r="M137" s="1022"/>
      <c r="N137" s="1022"/>
      <c r="AF137" s="1248">
        <f>_xll.qlCalendarAdvance(Calendar,AF136,"1d","mf",,Trigger)</f>
        <v>42374</v>
      </c>
      <c r="AG137" s="1247">
        <f>_xll.qlDayCounterYearFraction(DayCounter,SettlementDate,AF137,,,Trigger)</f>
        <v>0.53150684931506853</v>
      </c>
      <c r="AH137" s="1246" t="e">
        <f t="shared" si="12"/>
        <v>#VALUE!</v>
      </c>
      <c r="AI137" s="1246" t="e">
        <f t="shared" si="13"/>
        <v>#VALUE!</v>
      </c>
      <c r="AJ137" s="1246" t="e">
        <f t="shared" si="14"/>
        <v>#VALUE!</v>
      </c>
    </row>
    <row r="138" spans="13:36" x14ac:dyDescent="0.2">
      <c r="N138" s="1022"/>
      <c r="AF138" s="1248">
        <f>_xll.qlCalendarAdvance(Calendar,AF137,"1d","mf",,Trigger)</f>
        <v>42375</v>
      </c>
      <c r="AG138" s="1247">
        <f>_xll.qlDayCounterYearFraction(DayCounter,SettlementDate,AF138,,,Trigger)</f>
        <v>0.53424657534246578</v>
      </c>
      <c r="AH138" s="1246" t="e">
        <f t="shared" si="12"/>
        <v>#VALUE!</v>
      </c>
      <c r="AI138" s="1246" t="e">
        <f t="shared" si="13"/>
        <v>#VALUE!</v>
      </c>
      <c r="AJ138" s="1246" t="e">
        <f t="shared" si="14"/>
        <v>#VALUE!</v>
      </c>
    </row>
    <row r="139" spans="13:36" x14ac:dyDescent="0.2">
      <c r="N139" s="1022"/>
      <c r="AF139" s="1248">
        <f>_xll.qlCalendarAdvance(Calendar,AF138,"1d","mf",,Trigger)</f>
        <v>42376</v>
      </c>
      <c r="AG139" s="1247">
        <f>_xll.qlDayCounterYearFraction(DayCounter,SettlementDate,AF139,,,Trigger)</f>
        <v>0.53698630136986303</v>
      </c>
      <c r="AH139" s="1246" t="e">
        <f t="shared" si="12"/>
        <v>#VALUE!</v>
      </c>
      <c r="AI139" s="1246" t="e">
        <f t="shared" si="13"/>
        <v>#VALUE!</v>
      </c>
      <c r="AJ139" s="1246" t="e">
        <f t="shared" si="14"/>
        <v>#VALUE!</v>
      </c>
    </row>
    <row r="140" spans="13:36" x14ac:dyDescent="0.2">
      <c r="N140" s="1022"/>
      <c r="AF140" s="1248">
        <f>_xll.qlCalendarAdvance(Calendar,AF139,"1d","mf",,Trigger)</f>
        <v>42377</v>
      </c>
      <c r="AG140" s="1247">
        <f>_xll.qlDayCounterYearFraction(DayCounter,SettlementDate,AF140,,,Trigger)</f>
        <v>0.53972602739726028</v>
      </c>
      <c r="AH140" s="1246" t="e">
        <f t="shared" si="12"/>
        <v>#VALUE!</v>
      </c>
      <c r="AI140" s="1246" t="e">
        <f t="shared" si="13"/>
        <v>#VALUE!</v>
      </c>
      <c r="AJ140" s="1246" t="e">
        <f t="shared" si="14"/>
        <v>#VALUE!</v>
      </c>
    </row>
    <row r="141" spans="13:36" x14ac:dyDescent="0.2">
      <c r="N141" s="1022"/>
      <c r="AF141" s="1248">
        <f>_xll.qlCalendarAdvance(Calendar,AF140,"1d","mf",,Trigger)</f>
        <v>42380</v>
      </c>
      <c r="AG141" s="1247">
        <f>_xll.qlDayCounterYearFraction(DayCounter,SettlementDate,AF141,,,Trigger)</f>
        <v>0.54794520547945202</v>
      </c>
      <c r="AH141" s="1246" t="e">
        <f t="shared" si="12"/>
        <v>#VALUE!</v>
      </c>
      <c r="AI141" s="1246" t="e">
        <f t="shared" si="13"/>
        <v>#VALUE!</v>
      </c>
      <c r="AJ141" s="1246" t="e">
        <f t="shared" si="14"/>
        <v>#VALUE!</v>
      </c>
    </row>
    <row r="142" spans="13:36" x14ac:dyDescent="0.2">
      <c r="N142" s="1022"/>
      <c r="AF142" s="1248">
        <f>_xll.qlCalendarAdvance(Calendar,AF141,"1d","mf",,Trigger)</f>
        <v>42381</v>
      </c>
      <c r="AG142" s="1247">
        <f>_xll.qlDayCounterYearFraction(DayCounter,SettlementDate,AF142,,,Trigger)</f>
        <v>0.55068493150684927</v>
      </c>
      <c r="AH142" s="1246" t="e">
        <f t="shared" si="12"/>
        <v>#VALUE!</v>
      </c>
      <c r="AI142" s="1246" t="e">
        <f t="shared" si="13"/>
        <v>#VALUE!</v>
      </c>
      <c r="AJ142" s="1246" t="e">
        <f t="shared" si="14"/>
        <v>#VALUE!</v>
      </c>
    </row>
    <row r="143" spans="13:36" x14ac:dyDescent="0.2">
      <c r="N143" s="1022"/>
      <c r="AF143" s="1248">
        <f>_xll.qlCalendarAdvance(Calendar,AF142,"1d","mf",,Trigger)</f>
        <v>42382</v>
      </c>
      <c r="AG143" s="1247">
        <f>_xll.qlDayCounterYearFraction(DayCounter,SettlementDate,AF143,,,Trigger)</f>
        <v>0.55342465753424652</v>
      </c>
      <c r="AH143" s="1246" t="e">
        <f t="shared" si="12"/>
        <v>#VALUE!</v>
      </c>
      <c r="AI143" s="1246" t="e">
        <f t="shared" si="13"/>
        <v>#VALUE!</v>
      </c>
      <c r="AJ143" s="1246" t="e">
        <f t="shared" si="14"/>
        <v>#VALUE!</v>
      </c>
    </row>
    <row r="144" spans="13:36" x14ac:dyDescent="0.2">
      <c r="AF144" s="1248">
        <f>_xll.qlCalendarAdvance(Calendar,AF143,"1d","mf",,Trigger)</f>
        <v>42383</v>
      </c>
      <c r="AG144" s="1247">
        <f>_xll.qlDayCounterYearFraction(DayCounter,SettlementDate,AF144,,,Trigger)</f>
        <v>0.55616438356164388</v>
      </c>
      <c r="AH144" s="1246" t="e">
        <f t="shared" si="12"/>
        <v>#VALUE!</v>
      </c>
      <c r="AI144" s="1246" t="e">
        <f t="shared" si="13"/>
        <v>#VALUE!</v>
      </c>
      <c r="AJ144" s="1246" t="e">
        <f t="shared" si="14"/>
        <v>#VALUE!</v>
      </c>
    </row>
    <row r="145" spans="32:36" x14ac:dyDescent="0.2">
      <c r="AF145" s="1248">
        <f>_xll.qlCalendarAdvance(Calendar,AF144,"1d","mf",,Trigger)</f>
        <v>42384</v>
      </c>
      <c r="AG145" s="1247">
        <f>_xll.qlDayCounterYearFraction(DayCounter,SettlementDate,AF145,,,Trigger)</f>
        <v>0.55890410958904113</v>
      </c>
      <c r="AH145" s="1246" t="e">
        <f t="shared" si="12"/>
        <v>#VALUE!</v>
      </c>
      <c r="AI145" s="1246" t="e">
        <f t="shared" si="13"/>
        <v>#VALUE!</v>
      </c>
      <c r="AJ145" s="1246" t="e">
        <f t="shared" si="14"/>
        <v>#VALUE!</v>
      </c>
    </row>
    <row r="146" spans="32:36" x14ac:dyDescent="0.2">
      <c r="AF146" s="1248">
        <f>_xll.qlCalendarAdvance(Calendar,AF145,"1d","mf",,Trigger)</f>
        <v>42387</v>
      </c>
      <c r="AG146" s="1247">
        <f>_xll.qlDayCounterYearFraction(DayCounter,SettlementDate,AF146,,,Trigger)</f>
        <v>0.56712328767123288</v>
      </c>
      <c r="AH146" s="1246" t="e">
        <f t="shared" si="12"/>
        <v>#VALUE!</v>
      </c>
      <c r="AI146" s="1246" t="e">
        <f t="shared" si="13"/>
        <v>#VALUE!</v>
      </c>
      <c r="AJ146" s="1246" t="e">
        <f t="shared" si="14"/>
        <v>#VALUE!</v>
      </c>
    </row>
    <row r="147" spans="32:36" x14ac:dyDescent="0.2">
      <c r="AF147" s="1248">
        <f>_xll.qlCalendarAdvance(Calendar,AF146,"1d","mf",,Trigger)</f>
        <v>42388</v>
      </c>
      <c r="AG147" s="1247">
        <f>_xll.qlDayCounterYearFraction(DayCounter,SettlementDate,AF147,,,Trigger)</f>
        <v>0.56986301369863013</v>
      </c>
      <c r="AH147" s="1246" t="e">
        <f t="shared" si="12"/>
        <v>#VALUE!</v>
      </c>
      <c r="AI147" s="1246" t="e">
        <f t="shared" si="13"/>
        <v>#VALUE!</v>
      </c>
      <c r="AJ147" s="1246" t="e">
        <f t="shared" si="14"/>
        <v>#VALUE!</v>
      </c>
    </row>
    <row r="148" spans="32:36" x14ac:dyDescent="0.2">
      <c r="AF148" s="1248">
        <f>_xll.qlCalendarAdvance(Calendar,AF147,"1d","mf",,Trigger)</f>
        <v>42389</v>
      </c>
      <c r="AG148" s="1247">
        <f>_xll.qlDayCounterYearFraction(DayCounter,SettlementDate,AF148,,,Trigger)</f>
        <v>0.57260273972602738</v>
      </c>
      <c r="AH148" s="1246" t="e">
        <f t="shared" si="12"/>
        <v>#VALUE!</v>
      </c>
      <c r="AI148" s="1246" t="e">
        <f t="shared" si="13"/>
        <v>#VALUE!</v>
      </c>
      <c r="AJ148" s="1246" t="e">
        <f t="shared" si="14"/>
        <v>#VALUE!</v>
      </c>
    </row>
    <row r="149" spans="32:36" x14ac:dyDescent="0.2">
      <c r="AF149" s="1248">
        <f>_xll.qlCalendarAdvance(Calendar,AF148,"1d","mf",,Trigger)</f>
        <v>42390</v>
      </c>
      <c r="AG149" s="1247">
        <f>_xll.qlDayCounterYearFraction(DayCounter,SettlementDate,AF149,,,Trigger)</f>
        <v>0.57534246575342463</v>
      </c>
      <c r="AH149" s="1246" t="e">
        <f t="shared" si="12"/>
        <v>#VALUE!</v>
      </c>
      <c r="AI149" s="1246" t="e">
        <f t="shared" si="13"/>
        <v>#VALUE!</v>
      </c>
      <c r="AJ149" s="1246" t="e">
        <f t="shared" si="14"/>
        <v>#VALUE!</v>
      </c>
    </row>
    <row r="150" spans="32:36" x14ac:dyDescent="0.2">
      <c r="AF150" s="1248">
        <f>_xll.qlCalendarAdvance(Calendar,AF149,"1d","mf",,Trigger)</f>
        <v>42391</v>
      </c>
      <c r="AG150" s="1247">
        <f>_xll.qlDayCounterYearFraction(DayCounter,SettlementDate,AF150,,,Trigger)</f>
        <v>0.57808219178082187</v>
      </c>
      <c r="AH150" s="1246" t="e">
        <f t="shared" si="12"/>
        <v>#VALUE!</v>
      </c>
      <c r="AI150" s="1246" t="e">
        <f t="shared" si="13"/>
        <v>#VALUE!</v>
      </c>
      <c r="AJ150" s="1246" t="e">
        <f t="shared" si="14"/>
        <v>#VALUE!</v>
      </c>
    </row>
    <row r="151" spans="32:36" x14ac:dyDescent="0.2">
      <c r="AF151" s="1248">
        <f>_xll.qlCalendarAdvance(Calendar,AF150,"1d","mf",,Trigger)</f>
        <v>42394</v>
      </c>
      <c r="AG151" s="1247">
        <f>_xll.qlDayCounterYearFraction(DayCounter,SettlementDate,AF151,,,Trigger)</f>
        <v>0.58630136986301373</v>
      </c>
      <c r="AH151" s="1246" t="e">
        <f t="shared" si="12"/>
        <v>#VALUE!</v>
      </c>
      <c r="AI151" s="1246" t="e">
        <f t="shared" si="13"/>
        <v>#VALUE!</v>
      </c>
      <c r="AJ151" s="1246" t="e">
        <f t="shared" si="14"/>
        <v>#VALUE!</v>
      </c>
    </row>
    <row r="152" spans="32:36" x14ac:dyDescent="0.2">
      <c r="AF152" s="1248">
        <f>_xll.qlCalendarAdvance(Calendar,AF151,"1d","mf",,Trigger)</f>
        <v>42395</v>
      </c>
      <c r="AG152" s="1247">
        <f>_xll.qlDayCounterYearFraction(DayCounter,SettlementDate,AF152,,,Trigger)</f>
        <v>0.58904109589041098</v>
      </c>
      <c r="AH152" s="1246" t="e">
        <f t="shared" si="12"/>
        <v>#VALUE!</v>
      </c>
      <c r="AI152" s="1246" t="e">
        <f t="shared" si="13"/>
        <v>#VALUE!</v>
      </c>
      <c r="AJ152" s="1246" t="e">
        <f t="shared" si="14"/>
        <v>#VALUE!</v>
      </c>
    </row>
    <row r="153" spans="32:36" x14ac:dyDescent="0.2">
      <c r="AF153" s="1248">
        <f>_xll.qlCalendarAdvance(Calendar,AF152,"1d","mf",,Trigger)</f>
        <v>42396</v>
      </c>
      <c r="AG153" s="1247">
        <f>_xll.qlDayCounterYearFraction(DayCounter,SettlementDate,AF153,,,Trigger)</f>
        <v>0.59178082191780823</v>
      </c>
      <c r="AH153" s="1246" t="e">
        <f t="shared" si="12"/>
        <v>#VALUE!</v>
      </c>
      <c r="AI153" s="1246" t="e">
        <f t="shared" si="13"/>
        <v>#VALUE!</v>
      </c>
      <c r="AJ153" s="1246" t="e">
        <f t="shared" si="14"/>
        <v>#VALUE!</v>
      </c>
    </row>
    <row r="154" spans="32:36" x14ac:dyDescent="0.2">
      <c r="AF154" s="1248">
        <f>_xll.qlCalendarAdvance(Calendar,AF153,"1d","mf",,Trigger)</f>
        <v>42397</v>
      </c>
      <c r="AG154" s="1247">
        <f>_xll.qlDayCounterYearFraction(DayCounter,SettlementDate,AF154,,,Trigger)</f>
        <v>0.59452054794520548</v>
      </c>
      <c r="AH154" s="1246" t="e">
        <f t="shared" si="12"/>
        <v>#VALUE!</v>
      </c>
      <c r="AI154" s="1246" t="e">
        <f t="shared" si="13"/>
        <v>#VALUE!</v>
      </c>
      <c r="AJ154" s="1246" t="e">
        <f t="shared" si="14"/>
        <v>#VALUE!</v>
      </c>
    </row>
    <row r="155" spans="32:36" x14ac:dyDescent="0.2">
      <c r="AF155" s="1248">
        <f>_xll.qlCalendarAdvance(Calendar,AF154,"1d","mf",,Trigger)</f>
        <v>42398</v>
      </c>
      <c r="AG155" s="1247">
        <f>_xll.qlDayCounterYearFraction(DayCounter,SettlementDate,AF155,,,Trigger)</f>
        <v>0.59726027397260273</v>
      </c>
      <c r="AH155" s="1246" t="e">
        <f t="shared" si="12"/>
        <v>#VALUE!</v>
      </c>
      <c r="AI155" s="1246" t="e">
        <f t="shared" si="13"/>
        <v>#VALUE!</v>
      </c>
      <c r="AJ155" s="1246" t="e">
        <f t="shared" si="14"/>
        <v>#VALUE!</v>
      </c>
    </row>
    <row r="156" spans="32:36" x14ac:dyDescent="0.2">
      <c r="AF156" s="1248">
        <f>_xll.qlCalendarAdvance(Calendar,AF155,"1d","mf",,Trigger)</f>
        <v>42401</v>
      </c>
      <c r="AG156" s="1247">
        <f>_xll.qlDayCounterYearFraction(DayCounter,SettlementDate,AF156,,,Trigger)</f>
        <v>0.60547945205479448</v>
      </c>
      <c r="AH156" s="1246" t="e">
        <f t="shared" si="12"/>
        <v>#VALUE!</v>
      </c>
      <c r="AI156" s="1246" t="e">
        <f t="shared" si="13"/>
        <v>#VALUE!</v>
      </c>
      <c r="AJ156" s="1246" t="e">
        <f t="shared" si="14"/>
        <v>#VALUE!</v>
      </c>
    </row>
    <row r="157" spans="32:36" x14ac:dyDescent="0.2">
      <c r="AF157" s="1248">
        <f>_xll.qlCalendarAdvance(Calendar,AF156,"1d","mf",,Trigger)</f>
        <v>42402</v>
      </c>
      <c r="AG157" s="1247">
        <f>_xll.qlDayCounterYearFraction(DayCounter,SettlementDate,AF157,,,Trigger)</f>
        <v>0.60821917808219184</v>
      </c>
      <c r="AH157" s="1246" t="e">
        <f t="shared" si="12"/>
        <v>#VALUE!</v>
      </c>
      <c r="AI157" s="1246" t="e">
        <f t="shared" si="13"/>
        <v>#VALUE!</v>
      </c>
      <c r="AJ157" s="1246" t="e">
        <f t="shared" si="14"/>
        <v>#VALUE!</v>
      </c>
    </row>
    <row r="158" spans="32:36" x14ac:dyDescent="0.2">
      <c r="AF158" s="1248">
        <f>_xll.qlCalendarAdvance(Calendar,AF157,"1d","mf",,Trigger)</f>
        <v>42403</v>
      </c>
      <c r="AG158" s="1247">
        <f>_xll.qlDayCounterYearFraction(DayCounter,SettlementDate,AF158,,,Trigger)</f>
        <v>0.61095890410958908</v>
      </c>
      <c r="AH158" s="1246" t="e">
        <f t="shared" si="12"/>
        <v>#VALUE!</v>
      </c>
      <c r="AI158" s="1246" t="e">
        <f t="shared" si="13"/>
        <v>#VALUE!</v>
      </c>
      <c r="AJ158" s="1246" t="e">
        <f t="shared" si="14"/>
        <v>#VALUE!</v>
      </c>
    </row>
    <row r="159" spans="32:36" x14ac:dyDescent="0.2">
      <c r="AF159" s="1248">
        <f>_xll.qlCalendarAdvance(Calendar,AF158,"1d","mf",,Trigger)</f>
        <v>42404</v>
      </c>
      <c r="AG159" s="1247">
        <f>_xll.qlDayCounterYearFraction(DayCounter,SettlementDate,AF159,,,Trigger)</f>
        <v>0.61369863013698633</v>
      </c>
      <c r="AH159" s="1246" t="e">
        <f t="shared" si="12"/>
        <v>#VALUE!</v>
      </c>
      <c r="AI159" s="1246" t="e">
        <f t="shared" si="13"/>
        <v>#VALUE!</v>
      </c>
      <c r="AJ159" s="1246" t="e">
        <f t="shared" si="14"/>
        <v>#VALUE!</v>
      </c>
    </row>
    <row r="160" spans="32:36" x14ac:dyDescent="0.2">
      <c r="AF160" s="1248">
        <f>_xll.qlCalendarAdvance(Calendar,AF159,"1d","mf",,Trigger)</f>
        <v>42405</v>
      </c>
      <c r="AG160" s="1247">
        <f>_xll.qlDayCounterYearFraction(DayCounter,SettlementDate,AF160,,,Trigger)</f>
        <v>0.61643835616438358</v>
      </c>
      <c r="AH160" s="1246" t="e">
        <f t="shared" si="12"/>
        <v>#VALUE!</v>
      </c>
      <c r="AI160" s="1246" t="e">
        <f t="shared" si="13"/>
        <v>#VALUE!</v>
      </c>
      <c r="AJ160" s="1246" t="e">
        <f t="shared" si="14"/>
        <v>#VALUE!</v>
      </c>
    </row>
    <row r="161" spans="32:36" x14ac:dyDescent="0.2">
      <c r="AF161" s="1248">
        <f>_xll.qlCalendarAdvance(Calendar,AF160,"1d","mf",,Trigger)</f>
        <v>42408</v>
      </c>
      <c r="AG161" s="1247">
        <f>_xll.qlDayCounterYearFraction(DayCounter,SettlementDate,AF161,,,Trigger)</f>
        <v>0.62465753424657533</v>
      </c>
      <c r="AH161" s="1246" t="e">
        <f t="shared" si="12"/>
        <v>#VALUE!</v>
      </c>
      <c r="AI161" s="1246" t="e">
        <f t="shared" si="13"/>
        <v>#VALUE!</v>
      </c>
      <c r="AJ161" s="1246" t="e">
        <f t="shared" si="14"/>
        <v>#VALUE!</v>
      </c>
    </row>
    <row r="162" spans="32:36" x14ac:dyDescent="0.2">
      <c r="AF162" s="1248">
        <f>_xll.qlCalendarAdvance(Calendar,AF161,"1d","mf",,Trigger)</f>
        <v>42409</v>
      </c>
      <c r="AG162" s="1247">
        <f>_xll.qlDayCounterYearFraction(DayCounter,SettlementDate,AF162,,,Trigger)</f>
        <v>0.62739726027397258</v>
      </c>
      <c r="AH162" s="1246" t="e">
        <f t="shared" si="12"/>
        <v>#VALUE!</v>
      </c>
      <c r="AI162" s="1246" t="e">
        <f t="shared" si="13"/>
        <v>#VALUE!</v>
      </c>
      <c r="AJ162" s="1246" t="e">
        <f t="shared" si="14"/>
        <v>#VALUE!</v>
      </c>
    </row>
    <row r="163" spans="32:36" x14ac:dyDescent="0.2">
      <c r="AF163" s="1248">
        <f>_xll.qlCalendarAdvance(Calendar,AF162,"1d","mf",,Trigger)</f>
        <v>42410</v>
      </c>
      <c r="AG163" s="1247">
        <f>_xll.qlDayCounterYearFraction(DayCounter,SettlementDate,AF163,,,Trigger)</f>
        <v>0.63013698630136983</v>
      </c>
      <c r="AH163" s="1246" t="e">
        <f t="shared" si="12"/>
        <v>#VALUE!</v>
      </c>
      <c r="AI163" s="1246" t="e">
        <f t="shared" si="13"/>
        <v>#VALUE!</v>
      </c>
      <c r="AJ163" s="1246" t="e">
        <f t="shared" si="14"/>
        <v>#VALUE!</v>
      </c>
    </row>
    <row r="164" spans="32:36" x14ac:dyDescent="0.2">
      <c r="AF164" s="1248">
        <f>_xll.qlCalendarAdvance(Calendar,AF163,"1d","mf",,Trigger)</f>
        <v>42411</v>
      </c>
      <c r="AG164" s="1247">
        <f>_xll.qlDayCounterYearFraction(DayCounter,SettlementDate,AF164,,,Trigger)</f>
        <v>0.63287671232876708</v>
      </c>
      <c r="AH164" s="1246" t="e">
        <f t="shared" si="12"/>
        <v>#VALUE!</v>
      </c>
      <c r="AI164" s="1246" t="e">
        <f t="shared" si="13"/>
        <v>#VALUE!</v>
      </c>
      <c r="AJ164" s="1246" t="e">
        <f t="shared" si="14"/>
        <v>#VALUE!</v>
      </c>
    </row>
    <row r="165" spans="32:36" x14ac:dyDescent="0.2">
      <c r="AF165" s="1248">
        <f>_xll.qlCalendarAdvance(Calendar,AF164,"1d","mf",,Trigger)</f>
        <v>42412</v>
      </c>
      <c r="AG165" s="1247">
        <f>_xll.qlDayCounterYearFraction(DayCounter,SettlementDate,AF165,,,Trigger)</f>
        <v>0.63561643835616444</v>
      </c>
      <c r="AH165" s="1246" t="e">
        <f t="shared" si="12"/>
        <v>#VALUE!</v>
      </c>
      <c r="AI165" s="1246" t="e">
        <f t="shared" si="13"/>
        <v>#VALUE!</v>
      </c>
      <c r="AJ165" s="1246" t="e">
        <f t="shared" si="14"/>
        <v>#VALUE!</v>
      </c>
    </row>
    <row r="166" spans="32:36" x14ac:dyDescent="0.2">
      <c r="AF166" s="1248">
        <f>_xll.qlCalendarAdvance(Calendar,AF165,"1d","mf",,Trigger)</f>
        <v>42415</v>
      </c>
      <c r="AG166" s="1247">
        <f>_xll.qlDayCounterYearFraction(DayCounter,SettlementDate,AF166,,,Trigger)</f>
        <v>0.64383561643835618</v>
      </c>
      <c r="AH166" s="1246" t="e">
        <f t="shared" si="12"/>
        <v>#VALUE!</v>
      </c>
      <c r="AI166" s="1246" t="e">
        <f t="shared" si="13"/>
        <v>#VALUE!</v>
      </c>
      <c r="AJ166" s="1246" t="e">
        <f t="shared" si="14"/>
        <v>#VALUE!</v>
      </c>
    </row>
    <row r="167" spans="32:36" x14ac:dyDescent="0.2">
      <c r="AF167" s="1248">
        <f>_xll.qlCalendarAdvance(Calendar,AF166,"1d","mf",,Trigger)</f>
        <v>42416</v>
      </c>
      <c r="AG167" s="1247">
        <f>_xll.qlDayCounterYearFraction(DayCounter,SettlementDate,AF167,,,Trigger)</f>
        <v>0.64657534246575343</v>
      </c>
      <c r="AH167" s="1246" t="e">
        <f t="shared" si="12"/>
        <v>#VALUE!</v>
      </c>
      <c r="AI167" s="1246" t="e">
        <f t="shared" si="13"/>
        <v>#VALUE!</v>
      </c>
      <c r="AJ167" s="1246" t="e">
        <f t="shared" si="14"/>
        <v>#VALUE!</v>
      </c>
    </row>
    <row r="168" spans="32:36" x14ac:dyDescent="0.2">
      <c r="AF168" s="1248">
        <f>_xll.qlCalendarAdvance(Calendar,AF167,"1d","mf",,Trigger)</f>
        <v>42417</v>
      </c>
      <c r="AG168" s="1247">
        <f>_xll.qlDayCounterYearFraction(DayCounter,SettlementDate,AF168,,,Trigger)</f>
        <v>0.64931506849315068</v>
      </c>
      <c r="AH168" s="1246" t="e">
        <f t="shared" si="12"/>
        <v>#VALUE!</v>
      </c>
      <c r="AI168" s="1246" t="e">
        <f t="shared" si="13"/>
        <v>#VALUE!</v>
      </c>
      <c r="AJ168" s="1246" t="e">
        <f t="shared" si="14"/>
        <v>#VALUE!</v>
      </c>
    </row>
    <row r="169" spans="32:36" x14ac:dyDescent="0.2">
      <c r="AF169" s="1248">
        <f>_xll.qlCalendarAdvance(Calendar,AF168,"1d","mf",,Trigger)</f>
        <v>42418</v>
      </c>
      <c r="AG169" s="1247">
        <f>_xll.qlDayCounterYearFraction(DayCounter,SettlementDate,AF169,,,Trigger)</f>
        <v>0.65205479452054793</v>
      </c>
      <c r="AH169" s="1246" t="e">
        <f t="shared" si="12"/>
        <v>#VALUE!</v>
      </c>
      <c r="AI169" s="1246" t="e">
        <f t="shared" si="13"/>
        <v>#VALUE!</v>
      </c>
      <c r="AJ169" s="1246" t="e">
        <f t="shared" si="14"/>
        <v>#VALUE!</v>
      </c>
    </row>
    <row r="170" spans="32:36" x14ac:dyDescent="0.2">
      <c r="AF170" s="1248">
        <f>_xll.qlCalendarAdvance(Calendar,AF169,"1d","mf",,Trigger)</f>
        <v>42419</v>
      </c>
      <c r="AG170" s="1247">
        <f>_xll.qlDayCounterYearFraction(DayCounter,SettlementDate,AF170,,,Trigger)</f>
        <v>0.65479452054794518</v>
      </c>
      <c r="AH170" s="1246" t="e">
        <f t="shared" si="12"/>
        <v>#VALUE!</v>
      </c>
      <c r="AI170" s="1246" t="e">
        <f t="shared" si="13"/>
        <v>#VALUE!</v>
      </c>
      <c r="AJ170" s="1246" t="e">
        <f t="shared" si="14"/>
        <v>#VALUE!</v>
      </c>
    </row>
    <row r="171" spans="32:36" x14ac:dyDescent="0.2">
      <c r="AF171" s="1248">
        <f>_xll.qlCalendarAdvance(Calendar,AF170,"1d","mf",,Trigger)</f>
        <v>42422</v>
      </c>
      <c r="AG171" s="1247">
        <f>_xll.qlDayCounterYearFraction(DayCounter,SettlementDate,AF171,,,Trigger)</f>
        <v>0.66301369863013704</v>
      </c>
      <c r="AH171" s="1246" t="e">
        <f t="shared" si="12"/>
        <v>#VALUE!</v>
      </c>
      <c r="AI171" s="1246" t="e">
        <f t="shared" si="13"/>
        <v>#VALUE!</v>
      </c>
      <c r="AJ171" s="1246" t="e">
        <f t="shared" si="14"/>
        <v>#VALUE!</v>
      </c>
    </row>
    <row r="172" spans="32:36" x14ac:dyDescent="0.2">
      <c r="AF172" s="1248">
        <f>_xll.qlCalendarAdvance(Calendar,AF171,"1d","mf",,Trigger)</f>
        <v>42423</v>
      </c>
      <c r="AG172" s="1247">
        <f>_xll.qlDayCounterYearFraction(DayCounter,SettlementDate,AF172,,,Trigger)</f>
        <v>0.66575342465753429</v>
      </c>
      <c r="AH172" s="1246" t="e">
        <f t="shared" si="12"/>
        <v>#VALUE!</v>
      </c>
      <c r="AI172" s="1246" t="e">
        <f t="shared" si="13"/>
        <v>#VALUE!</v>
      </c>
      <c r="AJ172" s="1246" t="e">
        <f t="shared" si="14"/>
        <v>#VALUE!</v>
      </c>
    </row>
    <row r="173" spans="32:36" x14ac:dyDescent="0.2">
      <c r="AF173" s="1248">
        <f>_xll.qlCalendarAdvance(Calendar,AF172,"1d","mf",,Trigger)</f>
        <v>42424</v>
      </c>
      <c r="AG173" s="1247">
        <f>_xll.qlDayCounterYearFraction(DayCounter,SettlementDate,AF173,,,Trigger)</f>
        <v>0.66849315068493154</v>
      </c>
      <c r="AH173" s="1246" t="e">
        <f t="shared" si="12"/>
        <v>#VALUE!</v>
      </c>
      <c r="AI173" s="1246" t="e">
        <f t="shared" si="13"/>
        <v>#VALUE!</v>
      </c>
      <c r="AJ173" s="1246" t="e">
        <f t="shared" si="14"/>
        <v>#VALUE!</v>
      </c>
    </row>
    <row r="174" spans="32:36" x14ac:dyDescent="0.2">
      <c r="AF174" s="1248">
        <f>_xll.qlCalendarAdvance(Calendar,AF173,"1d","mf",,Trigger)</f>
        <v>42425</v>
      </c>
      <c r="AG174" s="1247">
        <f>_xll.qlDayCounterYearFraction(DayCounter,SettlementDate,AF174,,,Trigger)</f>
        <v>0.67123287671232879</v>
      </c>
      <c r="AH174" s="1246" t="e">
        <f t="shared" si="12"/>
        <v>#VALUE!</v>
      </c>
      <c r="AI174" s="1246" t="e">
        <f t="shared" si="13"/>
        <v>#VALUE!</v>
      </c>
      <c r="AJ174" s="1246" t="e">
        <f t="shared" si="14"/>
        <v>#VALUE!</v>
      </c>
    </row>
    <row r="175" spans="32:36" x14ac:dyDescent="0.2">
      <c r="AF175" s="1248">
        <f>_xll.qlCalendarAdvance(Calendar,AF174,"1d","mf",,Trigger)</f>
        <v>42426</v>
      </c>
      <c r="AG175" s="1247">
        <f>_xll.qlDayCounterYearFraction(DayCounter,SettlementDate,AF175,,,Trigger)</f>
        <v>0.67397260273972603</v>
      </c>
      <c r="AH175" s="1246" t="e">
        <f t="shared" si="12"/>
        <v>#VALUE!</v>
      </c>
      <c r="AI175" s="1246" t="e">
        <f t="shared" si="13"/>
        <v>#VALUE!</v>
      </c>
      <c r="AJ175" s="1246" t="e">
        <f t="shared" si="14"/>
        <v>#VALUE!</v>
      </c>
    </row>
    <row r="176" spans="32:36" x14ac:dyDescent="0.2">
      <c r="AF176" s="1248">
        <f>_xll.qlCalendarAdvance(Calendar,AF175,"1d","mf",,Trigger)</f>
        <v>42429</v>
      </c>
      <c r="AG176" s="1247">
        <f>_xll.qlDayCounterYearFraction(DayCounter,SettlementDate,AF176,,,Trigger)</f>
        <v>0.68219178082191778</v>
      </c>
      <c r="AH176" s="1246" t="e">
        <f t="shared" si="12"/>
        <v>#VALUE!</v>
      </c>
      <c r="AI176" s="1246" t="e">
        <f t="shared" si="13"/>
        <v>#VALUE!</v>
      </c>
      <c r="AJ176" s="1246" t="e">
        <f t="shared" si="14"/>
        <v>#VALUE!</v>
      </c>
    </row>
    <row r="177" spans="32:36" x14ac:dyDescent="0.2">
      <c r="AF177" s="1248">
        <f>_xll.qlCalendarAdvance(Calendar,AF176,"1d","mf",,Trigger)</f>
        <v>42430</v>
      </c>
      <c r="AG177" s="1247">
        <f>_xll.qlDayCounterYearFraction(DayCounter,SettlementDate,AF177,,,Trigger)</f>
        <v>0.68493150684931503</v>
      </c>
      <c r="AH177" s="1246" t="e">
        <f t="shared" si="12"/>
        <v>#VALUE!</v>
      </c>
      <c r="AI177" s="1246" t="e">
        <f t="shared" si="13"/>
        <v>#VALUE!</v>
      </c>
      <c r="AJ177" s="1246" t="e">
        <f t="shared" si="14"/>
        <v>#VALUE!</v>
      </c>
    </row>
    <row r="178" spans="32:36" x14ac:dyDescent="0.2">
      <c r="AF178" s="1248">
        <f>_xll.qlCalendarAdvance(Calendar,AF177,"1d","mf",,Trigger)</f>
        <v>42431</v>
      </c>
      <c r="AG178" s="1247">
        <f>_xll.qlDayCounterYearFraction(DayCounter,SettlementDate,AF178,,,Trigger)</f>
        <v>0.68767123287671228</v>
      </c>
      <c r="AH178" s="1246" t="e">
        <f t="shared" si="12"/>
        <v>#VALUE!</v>
      </c>
      <c r="AI178" s="1246" t="e">
        <f t="shared" si="13"/>
        <v>#VALUE!</v>
      </c>
      <c r="AJ178" s="1246" t="e">
        <f t="shared" si="14"/>
        <v>#VALUE!</v>
      </c>
    </row>
    <row r="179" spans="32:36" x14ac:dyDescent="0.2">
      <c r="AF179" s="1248">
        <f>_xll.qlCalendarAdvance(Calendar,AF178,"1d","mf",,Trigger)</f>
        <v>42432</v>
      </c>
      <c r="AG179" s="1247">
        <f>_xll.qlDayCounterYearFraction(DayCounter,SettlementDate,AF179,,,Trigger)</f>
        <v>0.69041095890410964</v>
      </c>
      <c r="AH179" s="1246" t="e">
        <f t="shared" si="12"/>
        <v>#VALUE!</v>
      </c>
      <c r="AI179" s="1246" t="e">
        <f t="shared" si="13"/>
        <v>#VALUE!</v>
      </c>
      <c r="AJ179" s="1246" t="e">
        <f t="shared" si="14"/>
        <v>#VALUE!</v>
      </c>
    </row>
    <row r="180" spans="32:36" x14ac:dyDescent="0.2">
      <c r="AF180" s="1248">
        <f>_xll.qlCalendarAdvance(Calendar,AF179,"1d","mf",,Trigger)</f>
        <v>42433</v>
      </c>
      <c r="AG180" s="1247">
        <f>_xll.qlDayCounterYearFraction(DayCounter,SettlementDate,AF180,,,Trigger)</f>
        <v>0.69315068493150689</v>
      </c>
      <c r="AH180" s="1246" t="e">
        <f t="shared" si="12"/>
        <v>#VALUE!</v>
      </c>
      <c r="AI180" s="1246" t="e">
        <f t="shared" si="13"/>
        <v>#VALUE!</v>
      </c>
      <c r="AJ180" s="1246" t="e">
        <f t="shared" si="14"/>
        <v>#VALUE!</v>
      </c>
    </row>
    <row r="181" spans="32:36" x14ac:dyDescent="0.2">
      <c r="AF181" s="1248">
        <f>_xll.qlCalendarAdvance(Calendar,AF180,"1d","mf",,Trigger)</f>
        <v>42436</v>
      </c>
      <c r="AG181" s="1247">
        <f>_xll.qlDayCounterYearFraction(DayCounter,SettlementDate,AF181,,,Trigger)</f>
        <v>0.70136986301369864</v>
      </c>
      <c r="AH181" s="1246" t="e">
        <f t="shared" si="12"/>
        <v>#VALUE!</v>
      </c>
      <c r="AI181" s="1246" t="e">
        <f t="shared" si="13"/>
        <v>#VALUE!</v>
      </c>
      <c r="AJ181" s="1246" t="e">
        <f t="shared" si="14"/>
        <v>#VALUE!</v>
      </c>
    </row>
    <row r="182" spans="32:36" x14ac:dyDescent="0.2">
      <c r="AF182" s="1248">
        <f>_xll.qlCalendarAdvance(Calendar,AF181,"1d","mf",,Trigger)</f>
        <v>42437</v>
      </c>
      <c r="AG182" s="1247">
        <f>_xll.qlDayCounterYearFraction(DayCounter,SettlementDate,AF182,,,Trigger)</f>
        <v>0.70410958904109588</v>
      </c>
      <c r="AH182" s="1246" t="e">
        <f t="shared" si="12"/>
        <v>#VALUE!</v>
      </c>
      <c r="AI182" s="1246" t="e">
        <f t="shared" si="13"/>
        <v>#VALUE!</v>
      </c>
      <c r="AJ182" s="1246" t="e">
        <f t="shared" si="14"/>
        <v>#VALUE!</v>
      </c>
    </row>
    <row r="183" spans="32:36" x14ac:dyDescent="0.2">
      <c r="AF183" s="1248">
        <f>_xll.qlCalendarAdvance(Calendar,AF182,"1d","mf",,Trigger)</f>
        <v>42438</v>
      </c>
      <c r="AG183" s="1247">
        <f>_xll.qlDayCounterYearFraction(DayCounter,SettlementDate,AF183,,,Trigger)</f>
        <v>0.70684931506849313</v>
      </c>
      <c r="AH183" s="1246" t="e">
        <f t="shared" si="12"/>
        <v>#VALUE!</v>
      </c>
      <c r="AI183" s="1246" t="e">
        <f t="shared" si="13"/>
        <v>#VALUE!</v>
      </c>
      <c r="AJ183" s="1246" t="e">
        <f t="shared" si="14"/>
        <v>#VALUE!</v>
      </c>
    </row>
    <row r="184" spans="32:36" x14ac:dyDescent="0.2">
      <c r="AF184" s="1248">
        <f>_xll.qlCalendarAdvance(Calendar,AF183,"1d","mf",,Trigger)</f>
        <v>42439</v>
      </c>
      <c r="AG184" s="1247">
        <f>_xll.qlDayCounterYearFraction(DayCounter,SettlementDate,AF184,,,Trigger)</f>
        <v>0.70958904109589038</v>
      </c>
      <c r="AH184" s="1246" t="e">
        <f t="shared" si="12"/>
        <v>#VALUE!</v>
      </c>
      <c r="AI184" s="1246" t="e">
        <f t="shared" si="13"/>
        <v>#VALUE!</v>
      </c>
      <c r="AJ184" s="1246" t="e">
        <f t="shared" si="14"/>
        <v>#VALUE!</v>
      </c>
    </row>
    <row r="185" spans="32:36" x14ac:dyDescent="0.2">
      <c r="AF185" s="1248">
        <f>_xll.qlCalendarAdvance(Calendar,AF184,"1d","mf",,Trigger)</f>
        <v>42440</v>
      </c>
      <c r="AG185" s="1247">
        <f>_xll.qlDayCounterYearFraction(DayCounter,SettlementDate,AF185,,,Trigger)</f>
        <v>0.71232876712328763</v>
      </c>
      <c r="AH185" s="1246" t="e">
        <f t="shared" si="12"/>
        <v>#VALUE!</v>
      </c>
      <c r="AI185" s="1246" t="e">
        <f t="shared" si="13"/>
        <v>#VALUE!</v>
      </c>
      <c r="AJ185" s="1246" t="e">
        <f t="shared" si="14"/>
        <v>#VALUE!</v>
      </c>
    </row>
    <row r="186" spans="32:36" x14ac:dyDescent="0.2">
      <c r="AF186" s="1248">
        <f>_xll.qlCalendarAdvance(Calendar,AF185,"1d","mf",,Trigger)</f>
        <v>42443</v>
      </c>
      <c r="AG186" s="1247">
        <f>_xll.qlDayCounterYearFraction(DayCounter,SettlementDate,AF186,,,Trigger)</f>
        <v>0.72054794520547949</v>
      </c>
      <c r="AH186" s="1246" t="e">
        <f t="shared" si="12"/>
        <v>#VALUE!</v>
      </c>
      <c r="AI186" s="1246" t="e">
        <f t="shared" si="13"/>
        <v>#VALUE!</v>
      </c>
      <c r="AJ186" s="1246" t="e">
        <f t="shared" si="14"/>
        <v>#VALUE!</v>
      </c>
    </row>
    <row r="187" spans="32:36" x14ac:dyDescent="0.2">
      <c r="AF187" s="1248">
        <f>_xll.qlCalendarAdvance(Calendar,AF186,"1d","mf",,Trigger)</f>
        <v>42444</v>
      </c>
      <c r="AG187" s="1247">
        <f>_xll.qlDayCounterYearFraction(DayCounter,SettlementDate,AF187,,,Trigger)</f>
        <v>0.72328767123287674</v>
      </c>
      <c r="AH187" s="1246" t="e">
        <f t="shared" si="12"/>
        <v>#VALUE!</v>
      </c>
      <c r="AI187" s="1246" t="e">
        <f t="shared" si="13"/>
        <v>#VALUE!</v>
      </c>
      <c r="AJ187" s="1246" t="e">
        <f t="shared" si="14"/>
        <v>#VALUE!</v>
      </c>
    </row>
    <row r="188" spans="32:36" x14ac:dyDescent="0.2">
      <c r="AF188" s="1248">
        <f>_xll.qlCalendarAdvance(Calendar,AF187,"1d","mf",,Trigger)</f>
        <v>42445</v>
      </c>
      <c r="AG188" s="1247">
        <f>_xll.qlDayCounterYearFraction(DayCounter,SettlementDate,AF188,,,Trigger)</f>
        <v>0.72602739726027399</v>
      </c>
      <c r="AH188" s="1246" t="e">
        <f t="shared" si="12"/>
        <v>#VALUE!</v>
      </c>
      <c r="AI188" s="1246" t="e">
        <f t="shared" si="13"/>
        <v>#VALUE!</v>
      </c>
      <c r="AJ188" s="1246" t="e">
        <f t="shared" si="14"/>
        <v>#VALUE!</v>
      </c>
    </row>
    <row r="189" spans="32:36" x14ac:dyDescent="0.2">
      <c r="AF189" s="1248">
        <f>_xll.qlCalendarAdvance(Calendar,AF188,"1d","mf",,Trigger)</f>
        <v>42446</v>
      </c>
      <c r="AG189" s="1247">
        <f>_xll.qlDayCounterYearFraction(DayCounter,SettlementDate,AF189,,,Trigger)</f>
        <v>0.72876712328767124</v>
      </c>
      <c r="AH189" s="1246" t="e">
        <f t="shared" si="12"/>
        <v>#VALUE!</v>
      </c>
      <c r="AI189" s="1246" t="e">
        <f t="shared" si="13"/>
        <v>#VALUE!</v>
      </c>
      <c r="AJ189" s="1246" t="e">
        <f t="shared" si="14"/>
        <v>#VALUE!</v>
      </c>
    </row>
    <row r="190" spans="32:36" x14ac:dyDescent="0.2">
      <c r="AF190" s="1248">
        <f>_xll.qlCalendarAdvance(Calendar,AF189,"1d","mf",,Trigger)</f>
        <v>42447</v>
      </c>
      <c r="AG190" s="1247">
        <f>_xll.qlDayCounterYearFraction(DayCounter,SettlementDate,AF190,,,Trigger)</f>
        <v>0.73150684931506849</v>
      </c>
      <c r="AH190" s="1246" t="e">
        <f t="shared" si="12"/>
        <v>#VALUE!</v>
      </c>
      <c r="AI190" s="1246" t="e">
        <f t="shared" si="13"/>
        <v>#VALUE!</v>
      </c>
      <c r="AJ190" s="1246" t="e">
        <f t="shared" si="14"/>
        <v>#VALUE!</v>
      </c>
    </row>
    <row r="191" spans="32:36" x14ac:dyDescent="0.2">
      <c r="AF191" s="1248">
        <f>_xll.qlCalendarAdvance(Calendar,AF190,"1d","mf",,Trigger)</f>
        <v>42450</v>
      </c>
      <c r="AG191" s="1247">
        <f>_xll.qlDayCounterYearFraction(DayCounter,SettlementDate,AF191,,,Trigger)</f>
        <v>0.73972602739726023</v>
      </c>
      <c r="AH191" s="1246" t="e">
        <f t="shared" si="12"/>
        <v>#VALUE!</v>
      </c>
      <c r="AI191" s="1246" t="e">
        <f t="shared" si="13"/>
        <v>#VALUE!</v>
      </c>
      <c r="AJ191" s="1246" t="e">
        <f t="shared" si="14"/>
        <v>#VALUE!</v>
      </c>
    </row>
    <row r="192" spans="32:36" x14ac:dyDescent="0.2">
      <c r="AF192" s="1248">
        <f>_xll.qlCalendarAdvance(Calendar,AF191,"1d","mf",,Trigger)</f>
        <v>42451</v>
      </c>
      <c r="AG192" s="1247">
        <f>_xll.qlDayCounterYearFraction(DayCounter,SettlementDate,AF192,,,Trigger)</f>
        <v>0.74246575342465748</v>
      </c>
      <c r="AH192" s="1246" t="e">
        <f t="shared" si="12"/>
        <v>#VALUE!</v>
      </c>
      <c r="AI192" s="1246" t="e">
        <f t="shared" si="13"/>
        <v>#VALUE!</v>
      </c>
      <c r="AJ192" s="1246" t="e">
        <f t="shared" si="14"/>
        <v>#VALUE!</v>
      </c>
    </row>
    <row r="193" spans="32:36" x14ac:dyDescent="0.2">
      <c r="AF193" s="1248">
        <f>_xll.qlCalendarAdvance(Calendar,AF192,"1d","mf",,Trigger)</f>
        <v>42452</v>
      </c>
      <c r="AG193" s="1247">
        <f>_xll.qlDayCounterYearFraction(DayCounter,SettlementDate,AF193,,,Trigger)</f>
        <v>0.74520547945205484</v>
      </c>
      <c r="AH193" s="1246" t="e">
        <f t="shared" si="12"/>
        <v>#VALUE!</v>
      </c>
      <c r="AI193" s="1246" t="e">
        <f t="shared" si="13"/>
        <v>#VALUE!</v>
      </c>
      <c r="AJ193" s="1246" t="e">
        <f t="shared" si="14"/>
        <v>#VALUE!</v>
      </c>
    </row>
    <row r="194" spans="32:36" x14ac:dyDescent="0.2">
      <c r="AF194" s="1248">
        <f>_xll.qlCalendarAdvance(Calendar,AF193,"1d","mf",,Trigger)</f>
        <v>42453</v>
      </c>
      <c r="AG194" s="1247">
        <f>_xll.qlDayCounterYearFraction(DayCounter,SettlementDate,AF194,,,Trigger)</f>
        <v>0.74794520547945209</v>
      </c>
      <c r="AH194" s="1246" t="e">
        <f t="shared" si="12"/>
        <v>#VALUE!</v>
      </c>
      <c r="AI194" s="1246" t="e">
        <f t="shared" si="13"/>
        <v>#VALUE!</v>
      </c>
      <c r="AJ194" s="1246" t="e">
        <f t="shared" si="14"/>
        <v>#VALUE!</v>
      </c>
    </row>
    <row r="195" spans="32:36" x14ac:dyDescent="0.2">
      <c r="AF195" s="1248">
        <f>_xll.qlCalendarAdvance(Calendar,AF194,"1d","mf",,Trigger)</f>
        <v>42458</v>
      </c>
      <c r="AG195" s="1247">
        <f>_xll.qlDayCounterYearFraction(DayCounter,SettlementDate,AF195,,,Trigger)</f>
        <v>0.76164383561643834</v>
      </c>
      <c r="AH195" s="1246" t="e">
        <f t="shared" ref="AH195:AH257" si="15">$W$13</f>
        <v>#VALUE!</v>
      </c>
      <c r="AI195" s="1246" t="e">
        <f t="shared" ref="AI195:AI257" si="16">$W$10+$W$9*AG195</f>
        <v>#VALUE!</v>
      </c>
      <c r="AJ195" s="1246" t="e">
        <f t="shared" ref="AJ195:AJ257" si="17">($W$5+$W$4*AG195+$W$3*AG195^2)</f>
        <v>#VALUE!</v>
      </c>
    </row>
    <row r="196" spans="32:36" x14ac:dyDescent="0.2">
      <c r="AF196" s="1248">
        <f>_xll.qlCalendarAdvance(Calendar,AF195,"1d","mf",,Trigger)</f>
        <v>42459</v>
      </c>
      <c r="AG196" s="1247">
        <f>_xll.qlDayCounterYearFraction(DayCounter,SettlementDate,AF196,,,Trigger)</f>
        <v>0.76438356164383559</v>
      </c>
      <c r="AH196" s="1246" t="e">
        <f t="shared" si="15"/>
        <v>#VALUE!</v>
      </c>
      <c r="AI196" s="1246" t="e">
        <f t="shared" si="16"/>
        <v>#VALUE!</v>
      </c>
      <c r="AJ196" s="1246" t="e">
        <f t="shared" si="17"/>
        <v>#VALUE!</v>
      </c>
    </row>
    <row r="197" spans="32:36" x14ac:dyDescent="0.2">
      <c r="AF197" s="1248">
        <f>_xll.qlCalendarAdvance(Calendar,AF196,"1d","mf",,Trigger)</f>
        <v>42460</v>
      </c>
      <c r="AG197" s="1247">
        <f>_xll.qlDayCounterYearFraction(DayCounter,SettlementDate,AF197,,,Trigger)</f>
        <v>0.76712328767123283</v>
      </c>
      <c r="AH197" s="1246" t="e">
        <f t="shared" si="15"/>
        <v>#VALUE!</v>
      </c>
      <c r="AI197" s="1246" t="e">
        <f t="shared" si="16"/>
        <v>#VALUE!</v>
      </c>
      <c r="AJ197" s="1246" t="e">
        <f t="shared" si="17"/>
        <v>#VALUE!</v>
      </c>
    </row>
    <row r="198" spans="32:36" x14ac:dyDescent="0.2">
      <c r="AF198" s="1248">
        <f>_xll.qlCalendarAdvance(Calendar,AF197,"1d","mf",,Trigger)</f>
        <v>42461</v>
      </c>
      <c r="AG198" s="1247">
        <f>_xll.qlDayCounterYearFraction(DayCounter,SettlementDate,AF198,,,Trigger)</f>
        <v>0.76986301369863008</v>
      </c>
      <c r="AH198" s="1246" t="e">
        <f t="shared" si="15"/>
        <v>#VALUE!</v>
      </c>
      <c r="AI198" s="1246" t="e">
        <f t="shared" si="16"/>
        <v>#VALUE!</v>
      </c>
      <c r="AJ198" s="1246" t="e">
        <f t="shared" si="17"/>
        <v>#VALUE!</v>
      </c>
    </row>
    <row r="199" spans="32:36" x14ac:dyDescent="0.2">
      <c r="AF199" s="1248">
        <f>_xll.qlCalendarAdvance(Calendar,AF198,"1d","mf",,Trigger)</f>
        <v>42464</v>
      </c>
      <c r="AG199" s="1247">
        <f>_xll.qlDayCounterYearFraction(DayCounter,SettlementDate,AF199,,,Trigger)</f>
        <v>0.77808219178082194</v>
      </c>
      <c r="AH199" s="1246" t="e">
        <f t="shared" si="15"/>
        <v>#VALUE!</v>
      </c>
      <c r="AI199" s="1246" t="e">
        <f t="shared" si="16"/>
        <v>#VALUE!</v>
      </c>
      <c r="AJ199" s="1246" t="e">
        <f t="shared" si="17"/>
        <v>#VALUE!</v>
      </c>
    </row>
    <row r="200" spans="32:36" x14ac:dyDescent="0.2">
      <c r="AF200" s="1248">
        <f>_xll.qlCalendarAdvance(Calendar,AF199,"1d","mf",,Trigger)</f>
        <v>42465</v>
      </c>
      <c r="AG200" s="1247">
        <f>_xll.qlDayCounterYearFraction(DayCounter,SettlementDate,AF200,,,Trigger)</f>
        <v>0.78082191780821919</v>
      </c>
      <c r="AH200" s="1246" t="e">
        <f t="shared" si="15"/>
        <v>#VALUE!</v>
      </c>
      <c r="AI200" s="1246" t="e">
        <f t="shared" si="16"/>
        <v>#VALUE!</v>
      </c>
      <c r="AJ200" s="1246" t="e">
        <f t="shared" si="17"/>
        <v>#VALUE!</v>
      </c>
    </row>
    <row r="201" spans="32:36" x14ac:dyDescent="0.2">
      <c r="AF201" s="1248">
        <f>_xll.qlCalendarAdvance(Calendar,AF200,"1d","mf",,Trigger)</f>
        <v>42466</v>
      </c>
      <c r="AG201" s="1247">
        <f>_xll.qlDayCounterYearFraction(DayCounter,SettlementDate,AF201,,,Trigger)</f>
        <v>0.78356164383561644</v>
      </c>
      <c r="AH201" s="1246" t="e">
        <f t="shared" si="15"/>
        <v>#VALUE!</v>
      </c>
      <c r="AI201" s="1246" t="e">
        <f t="shared" si="16"/>
        <v>#VALUE!</v>
      </c>
      <c r="AJ201" s="1246" t="e">
        <f t="shared" si="17"/>
        <v>#VALUE!</v>
      </c>
    </row>
    <row r="202" spans="32:36" x14ac:dyDescent="0.2">
      <c r="AF202" s="1248">
        <f>_xll.qlCalendarAdvance(Calendar,AF201,"1d","mf",,Trigger)</f>
        <v>42467</v>
      </c>
      <c r="AG202" s="1247">
        <f>_xll.qlDayCounterYearFraction(DayCounter,SettlementDate,AF202,,,Trigger)</f>
        <v>0.78630136986301369</v>
      </c>
      <c r="AH202" s="1246" t="e">
        <f t="shared" si="15"/>
        <v>#VALUE!</v>
      </c>
      <c r="AI202" s="1246" t="e">
        <f t="shared" si="16"/>
        <v>#VALUE!</v>
      </c>
      <c r="AJ202" s="1246" t="e">
        <f t="shared" si="17"/>
        <v>#VALUE!</v>
      </c>
    </row>
    <row r="203" spans="32:36" x14ac:dyDescent="0.2">
      <c r="AF203" s="1248">
        <f>_xll.qlCalendarAdvance(Calendar,AF202,"1d","mf",,Trigger)</f>
        <v>42468</v>
      </c>
      <c r="AG203" s="1247">
        <f>_xll.qlDayCounterYearFraction(DayCounter,SettlementDate,AF203,,,Trigger)</f>
        <v>0.78904109589041094</v>
      </c>
      <c r="AH203" s="1246" t="e">
        <f t="shared" si="15"/>
        <v>#VALUE!</v>
      </c>
      <c r="AI203" s="1246" t="e">
        <f t="shared" si="16"/>
        <v>#VALUE!</v>
      </c>
      <c r="AJ203" s="1246" t="e">
        <f t="shared" si="17"/>
        <v>#VALUE!</v>
      </c>
    </row>
    <row r="204" spans="32:36" x14ac:dyDescent="0.2">
      <c r="AF204" s="1248">
        <f>_xll.qlCalendarAdvance(Calendar,AF203,"1d","mf",,Trigger)</f>
        <v>42471</v>
      </c>
      <c r="AG204" s="1247">
        <f>_xll.qlDayCounterYearFraction(DayCounter,SettlementDate,AF204,,,Trigger)</f>
        <v>0.79726027397260268</v>
      </c>
      <c r="AH204" s="1246" t="e">
        <f t="shared" si="15"/>
        <v>#VALUE!</v>
      </c>
      <c r="AI204" s="1246" t="e">
        <f t="shared" si="16"/>
        <v>#VALUE!</v>
      </c>
      <c r="AJ204" s="1246" t="e">
        <f t="shared" si="17"/>
        <v>#VALUE!</v>
      </c>
    </row>
    <row r="205" spans="32:36" x14ac:dyDescent="0.2">
      <c r="AF205" s="1248">
        <f>_xll.qlCalendarAdvance(Calendar,AF204,"1d","mf",,Trigger)</f>
        <v>42472</v>
      </c>
      <c r="AG205" s="1247">
        <f>_xll.qlDayCounterYearFraction(DayCounter,SettlementDate,AF205,,,Trigger)</f>
        <v>0.8</v>
      </c>
      <c r="AH205" s="1246" t="e">
        <f t="shared" si="15"/>
        <v>#VALUE!</v>
      </c>
      <c r="AI205" s="1246" t="e">
        <f t="shared" si="16"/>
        <v>#VALUE!</v>
      </c>
      <c r="AJ205" s="1246" t="e">
        <f t="shared" si="17"/>
        <v>#VALUE!</v>
      </c>
    </row>
    <row r="206" spans="32:36" x14ac:dyDescent="0.2">
      <c r="AF206" s="1248">
        <f>_xll.qlCalendarAdvance(Calendar,AF205,"1d","mf",,Trigger)</f>
        <v>42473</v>
      </c>
      <c r="AG206" s="1247">
        <f>_xll.qlDayCounterYearFraction(DayCounter,SettlementDate,AF206,,,Trigger)</f>
        <v>0.80273972602739729</v>
      </c>
      <c r="AH206" s="1246" t="e">
        <f t="shared" si="15"/>
        <v>#VALUE!</v>
      </c>
      <c r="AI206" s="1246" t="e">
        <f t="shared" si="16"/>
        <v>#VALUE!</v>
      </c>
      <c r="AJ206" s="1246" t="e">
        <f t="shared" si="17"/>
        <v>#VALUE!</v>
      </c>
    </row>
    <row r="207" spans="32:36" x14ac:dyDescent="0.2">
      <c r="AF207" s="1248">
        <f>_xll.qlCalendarAdvance(Calendar,AF206,"1d","mf",,Trigger)</f>
        <v>42474</v>
      </c>
      <c r="AG207" s="1247">
        <f>_xll.qlDayCounterYearFraction(DayCounter,SettlementDate,AF207,,,Trigger)</f>
        <v>0.80547945205479454</v>
      </c>
      <c r="AH207" s="1246" t="e">
        <f t="shared" si="15"/>
        <v>#VALUE!</v>
      </c>
      <c r="AI207" s="1246" t="e">
        <f t="shared" si="16"/>
        <v>#VALUE!</v>
      </c>
      <c r="AJ207" s="1246" t="e">
        <f t="shared" si="17"/>
        <v>#VALUE!</v>
      </c>
    </row>
    <row r="208" spans="32:36" x14ac:dyDescent="0.2">
      <c r="AF208" s="1248">
        <f>_xll.qlCalendarAdvance(Calendar,AF207,"1d","mf",,Trigger)</f>
        <v>42475</v>
      </c>
      <c r="AG208" s="1247">
        <f>_xll.qlDayCounterYearFraction(DayCounter,SettlementDate,AF208,,,Trigger)</f>
        <v>0.80821917808219179</v>
      </c>
      <c r="AH208" s="1246" t="e">
        <f t="shared" si="15"/>
        <v>#VALUE!</v>
      </c>
      <c r="AI208" s="1246" t="e">
        <f t="shared" si="16"/>
        <v>#VALUE!</v>
      </c>
      <c r="AJ208" s="1246" t="e">
        <f t="shared" si="17"/>
        <v>#VALUE!</v>
      </c>
    </row>
    <row r="209" spans="32:36" x14ac:dyDescent="0.2">
      <c r="AF209" s="1248">
        <f>_xll.qlCalendarAdvance(Calendar,AF208,"1d","mf",,Trigger)</f>
        <v>42478</v>
      </c>
      <c r="AG209" s="1247">
        <f>_xll.qlDayCounterYearFraction(DayCounter,SettlementDate,AF209,,,Trigger)</f>
        <v>0.81643835616438354</v>
      </c>
      <c r="AH209" s="1246" t="e">
        <f t="shared" si="15"/>
        <v>#VALUE!</v>
      </c>
      <c r="AI209" s="1246" t="e">
        <f t="shared" si="16"/>
        <v>#VALUE!</v>
      </c>
      <c r="AJ209" s="1246" t="e">
        <f t="shared" si="17"/>
        <v>#VALUE!</v>
      </c>
    </row>
    <row r="210" spans="32:36" x14ac:dyDescent="0.2">
      <c r="AF210" s="1248">
        <f>_xll.qlCalendarAdvance(Calendar,AF209,"1d","mf",,Trigger)</f>
        <v>42479</v>
      </c>
      <c r="AG210" s="1247">
        <f>_xll.qlDayCounterYearFraction(DayCounter,SettlementDate,AF210,,,Trigger)</f>
        <v>0.81917808219178079</v>
      </c>
      <c r="AH210" s="1246" t="e">
        <f t="shared" si="15"/>
        <v>#VALUE!</v>
      </c>
      <c r="AI210" s="1246" t="e">
        <f t="shared" si="16"/>
        <v>#VALUE!</v>
      </c>
      <c r="AJ210" s="1246" t="e">
        <f t="shared" si="17"/>
        <v>#VALUE!</v>
      </c>
    </row>
    <row r="211" spans="32:36" x14ac:dyDescent="0.2">
      <c r="AF211" s="1248">
        <f>_xll.qlCalendarAdvance(Calendar,AF210,"1d","mf",,Trigger)</f>
        <v>42480</v>
      </c>
      <c r="AG211" s="1247">
        <f>_xll.qlDayCounterYearFraction(DayCounter,SettlementDate,AF211,,,Trigger)</f>
        <v>0.82191780821917804</v>
      </c>
      <c r="AH211" s="1246" t="e">
        <f t="shared" si="15"/>
        <v>#VALUE!</v>
      </c>
      <c r="AI211" s="1246" t="e">
        <f t="shared" si="16"/>
        <v>#VALUE!</v>
      </c>
      <c r="AJ211" s="1246" t="e">
        <f t="shared" si="17"/>
        <v>#VALUE!</v>
      </c>
    </row>
    <row r="212" spans="32:36" x14ac:dyDescent="0.2">
      <c r="AF212" s="1248">
        <f>_xll.qlCalendarAdvance(Calendar,AF211,"1d","mf",,Trigger)</f>
        <v>42481</v>
      </c>
      <c r="AG212" s="1247">
        <f>_xll.qlDayCounterYearFraction(DayCounter,SettlementDate,AF212,,,Trigger)</f>
        <v>0.8246575342465754</v>
      </c>
      <c r="AH212" s="1246" t="e">
        <f t="shared" si="15"/>
        <v>#VALUE!</v>
      </c>
      <c r="AI212" s="1246" t="e">
        <f t="shared" si="16"/>
        <v>#VALUE!</v>
      </c>
      <c r="AJ212" s="1246" t="e">
        <f t="shared" si="17"/>
        <v>#VALUE!</v>
      </c>
    </row>
    <row r="213" spans="32:36" x14ac:dyDescent="0.2">
      <c r="AF213" s="1248">
        <f>_xll.qlCalendarAdvance(Calendar,AF212,"1d","mf",,Trigger)</f>
        <v>42482</v>
      </c>
      <c r="AG213" s="1247">
        <f>_xll.qlDayCounterYearFraction(DayCounter,SettlementDate,AF213,,,Trigger)</f>
        <v>0.82739726027397265</v>
      </c>
      <c r="AH213" s="1246" t="e">
        <f t="shared" si="15"/>
        <v>#VALUE!</v>
      </c>
      <c r="AI213" s="1246" t="e">
        <f t="shared" si="16"/>
        <v>#VALUE!</v>
      </c>
      <c r="AJ213" s="1246" t="e">
        <f t="shared" si="17"/>
        <v>#VALUE!</v>
      </c>
    </row>
    <row r="214" spans="32:36" x14ac:dyDescent="0.2">
      <c r="AF214" s="1248">
        <f>_xll.qlCalendarAdvance(Calendar,AF213,"1d","mf",,Trigger)</f>
        <v>42485</v>
      </c>
      <c r="AG214" s="1247">
        <f>_xll.qlDayCounterYearFraction(DayCounter,SettlementDate,AF214,,,Trigger)</f>
        <v>0.83561643835616439</v>
      </c>
      <c r="AH214" s="1246" t="e">
        <f t="shared" si="15"/>
        <v>#VALUE!</v>
      </c>
      <c r="AI214" s="1246" t="e">
        <f t="shared" si="16"/>
        <v>#VALUE!</v>
      </c>
      <c r="AJ214" s="1246" t="e">
        <f t="shared" si="17"/>
        <v>#VALUE!</v>
      </c>
    </row>
    <row r="215" spans="32:36" x14ac:dyDescent="0.2">
      <c r="AF215" s="1248">
        <f>_xll.qlCalendarAdvance(Calendar,AF214,"1d","mf",,Trigger)</f>
        <v>42486</v>
      </c>
      <c r="AG215" s="1247">
        <f>_xll.qlDayCounterYearFraction(DayCounter,SettlementDate,AF215,,,Trigger)</f>
        <v>0.83835616438356164</v>
      </c>
      <c r="AH215" s="1246" t="e">
        <f t="shared" si="15"/>
        <v>#VALUE!</v>
      </c>
      <c r="AI215" s="1246" t="e">
        <f t="shared" si="16"/>
        <v>#VALUE!</v>
      </c>
      <c r="AJ215" s="1246" t="e">
        <f t="shared" si="17"/>
        <v>#VALUE!</v>
      </c>
    </row>
    <row r="216" spans="32:36" x14ac:dyDescent="0.2">
      <c r="AF216" s="1248">
        <f>_xll.qlCalendarAdvance(Calendar,AF215,"1d","mf",,Trigger)</f>
        <v>42487</v>
      </c>
      <c r="AG216" s="1247">
        <f>_xll.qlDayCounterYearFraction(DayCounter,SettlementDate,AF216,,,Trigger)</f>
        <v>0.84109589041095889</v>
      </c>
      <c r="AH216" s="1246" t="e">
        <f t="shared" si="15"/>
        <v>#VALUE!</v>
      </c>
      <c r="AI216" s="1246" t="e">
        <f t="shared" si="16"/>
        <v>#VALUE!</v>
      </c>
      <c r="AJ216" s="1246" t="e">
        <f t="shared" si="17"/>
        <v>#VALUE!</v>
      </c>
    </row>
    <row r="217" spans="32:36" x14ac:dyDescent="0.2">
      <c r="AF217" s="1248">
        <f>_xll.qlCalendarAdvance(Calendar,AF216,"1d","mf",,Trigger)</f>
        <v>42488</v>
      </c>
      <c r="AG217" s="1247">
        <f>_xll.qlDayCounterYearFraction(DayCounter,SettlementDate,AF217,,,Trigger)</f>
        <v>0.84383561643835614</v>
      </c>
      <c r="AH217" s="1246" t="e">
        <f t="shared" si="15"/>
        <v>#VALUE!</v>
      </c>
      <c r="AI217" s="1246" t="e">
        <f t="shared" si="16"/>
        <v>#VALUE!</v>
      </c>
      <c r="AJ217" s="1246" t="e">
        <f t="shared" si="17"/>
        <v>#VALUE!</v>
      </c>
    </row>
    <row r="218" spans="32:36" x14ac:dyDescent="0.2">
      <c r="AF218" s="1248">
        <f>_xll.qlCalendarAdvance(Calendar,AF217,"1d","mf",,Trigger)</f>
        <v>42489</v>
      </c>
      <c r="AG218" s="1247">
        <f>_xll.qlDayCounterYearFraction(DayCounter,SettlementDate,AF218,,,Trigger)</f>
        <v>0.84657534246575339</v>
      </c>
      <c r="AH218" s="1246" t="e">
        <f t="shared" si="15"/>
        <v>#VALUE!</v>
      </c>
      <c r="AI218" s="1246" t="e">
        <f t="shared" si="16"/>
        <v>#VALUE!</v>
      </c>
      <c r="AJ218" s="1246" t="e">
        <f t="shared" si="17"/>
        <v>#VALUE!</v>
      </c>
    </row>
    <row r="219" spans="32:36" x14ac:dyDescent="0.2">
      <c r="AF219" s="1248">
        <f>_xll.qlCalendarAdvance(Calendar,AF218,"1d","mf",,Trigger)</f>
        <v>42493</v>
      </c>
      <c r="AG219" s="1247">
        <f>_xll.qlDayCounterYearFraction(DayCounter,SettlementDate,AF219,,,Trigger)</f>
        <v>0.8575342465753425</v>
      </c>
      <c r="AH219" s="1246" t="e">
        <f t="shared" si="15"/>
        <v>#VALUE!</v>
      </c>
      <c r="AI219" s="1246" t="e">
        <f t="shared" si="16"/>
        <v>#VALUE!</v>
      </c>
      <c r="AJ219" s="1246" t="e">
        <f t="shared" si="17"/>
        <v>#VALUE!</v>
      </c>
    </row>
    <row r="220" spans="32:36" x14ac:dyDescent="0.2">
      <c r="AF220" s="1248">
        <f>_xll.qlCalendarAdvance(Calendar,AF219,"1d","mf",,Trigger)</f>
        <v>42494</v>
      </c>
      <c r="AG220" s="1247">
        <f>_xll.qlDayCounterYearFraction(DayCounter,SettlementDate,AF220,,,Trigger)</f>
        <v>0.86027397260273974</v>
      </c>
      <c r="AH220" s="1246" t="e">
        <f t="shared" si="15"/>
        <v>#VALUE!</v>
      </c>
      <c r="AI220" s="1246" t="e">
        <f t="shared" si="16"/>
        <v>#VALUE!</v>
      </c>
      <c r="AJ220" s="1246" t="e">
        <f t="shared" si="17"/>
        <v>#VALUE!</v>
      </c>
    </row>
    <row r="221" spans="32:36" x14ac:dyDescent="0.2">
      <c r="AF221" s="1248">
        <f>_xll.qlCalendarAdvance(Calendar,AF220,"1d","mf",,Trigger)</f>
        <v>42495</v>
      </c>
      <c r="AG221" s="1247">
        <f>_xll.qlDayCounterYearFraction(DayCounter,SettlementDate,AF221,,,Trigger)</f>
        <v>0.86301369863013699</v>
      </c>
      <c r="AH221" s="1246" t="e">
        <f t="shared" si="15"/>
        <v>#VALUE!</v>
      </c>
      <c r="AI221" s="1246" t="e">
        <f t="shared" si="16"/>
        <v>#VALUE!</v>
      </c>
      <c r="AJ221" s="1246" t="e">
        <f t="shared" si="17"/>
        <v>#VALUE!</v>
      </c>
    </row>
    <row r="222" spans="32:36" x14ac:dyDescent="0.2">
      <c r="AF222" s="1248">
        <f>_xll.qlCalendarAdvance(Calendar,AF221,"1d","mf",,Trigger)</f>
        <v>42496</v>
      </c>
      <c r="AG222" s="1247">
        <f>_xll.qlDayCounterYearFraction(DayCounter,SettlementDate,AF222,,,Trigger)</f>
        <v>0.86575342465753424</v>
      </c>
      <c r="AH222" s="1246" t="e">
        <f t="shared" si="15"/>
        <v>#VALUE!</v>
      </c>
      <c r="AI222" s="1246" t="e">
        <f t="shared" si="16"/>
        <v>#VALUE!</v>
      </c>
      <c r="AJ222" s="1246" t="e">
        <f t="shared" si="17"/>
        <v>#VALUE!</v>
      </c>
    </row>
    <row r="223" spans="32:36" x14ac:dyDescent="0.2">
      <c r="AF223" s="1248">
        <f>_xll.qlCalendarAdvance(Calendar,AF222,"1d","mf",,Trigger)</f>
        <v>42499</v>
      </c>
      <c r="AG223" s="1247">
        <f>_xll.qlDayCounterYearFraction(DayCounter,SettlementDate,AF223,,,Trigger)</f>
        <v>0.87397260273972599</v>
      </c>
      <c r="AH223" s="1246" t="e">
        <f t="shared" si="15"/>
        <v>#VALUE!</v>
      </c>
      <c r="AI223" s="1246" t="e">
        <f t="shared" si="16"/>
        <v>#VALUE!</v>
      </c>
      <c r="AJ223" s="1246" t="e">
        <f t="shared" si="17"/>
        <v>#VALUE!</v>
      </c>
    </row>
    <row r="224" spans="32:36" x14ac:dyDescent="0.2">
      <c r="AF224" s="1248">
        <f>_xll.qlCalendarAdvance(Calendar,AF223,"1d","mf",,Trigger)</f>
        <v>42500</v>
      </c>
      <c r="AG224" s="1247">
        <f>_xll.qlDayCounterYearFraction(DayCounter,SettlementDate,AF224,,,Trigger)</f>
        <v>0.87671232876712324</v>
      </c>
      <c r="AH224" s="1246" t="e">
        <f t="shared" si="15"/>
        <v>#VALUE!</v>
      </c>
      <c r="AI224" s="1246" t="e">
        <f t="shared" si="16"/>
        <v>#VALUE!</v>
      </c>
      <c r="AJ224" s="1246" t="e">
        <f t="shared" si="17"/>
        <v>#VALUE!</v>
      </c>
    </row>
    <row r="225" spans="32:36" x14ac:dyDescent="0.2">
      <c r="AF225" s="1248">
        <f>_xll.qlCalendarAdvance(Calendar,AF224,"1d","mf",,Trigger)</f>
        <v>42501</v>
      </c>
      <c r="AG225" s="1247">
        <f>_xll.qlDayCounterYearFraction(DayCounter,SettlementDate,AF225,,,Trigger)</f>
        <v>0.8794520547945206</v>
      </c>
      <c r="AH225" s="1246" t="e">
        <f t="shared" si="15"/>
        <v>#VALUE!</v>
      </c>
      <c r="AI225" s="1246" t="e">
        <f t="shared" si="16"/>
        <v>#VALUE!</v>
      </c>
      <c r="AJ225" s="1246" t="e">
        <f t="shared" si="17"/>
        <v>#VALUE!</v>
      </c>
    </row>
    <row r="226" spans="32:36" x14ac:dyDescent="0.2">
      <c r="AF226" s="1248">
        <f>_xll.qlCalendarAdvance(Calendar,AF225,"1d","mf",,Trigger)</f>
        <v>42502</v>
      </c>
      <c r="AG226" s="1247">
        <f>_xll.qlDayCounterYearFraction(DayCounter,SettlementDate,AF226,,,Trigger)</f>
        <v>0.88219178082191785</v>
      </c>
      <c r="AH226" s="1246" t="e">
        <f t="shared" si="15"/>
        <v>#VALUE!</v>
      </c>
      <c r="AI226" s="1246" t="e">
        <f t="shared" si="16"/>
        <v>#VALUE!</v>
      </c>
      <c r="AJ226" s="1246" t="e">
        <f t="shared" si="17"/>
        <v>#VALUE!</v>
      </c>
    </row>
    <row r="227" spans="32:36" x14ac:dyDescent="0.2">
      <c r="AF227" s="1248">
        <f>_xll.qlCalendarAdvance(Calendar,AF226,"1d","mf",,Trigger)</f>
        <v>42503</v>
      </c>
      <c r="AG227" s="1247">
        <f>_xll.qlDayCounterYearFraction(DayCounter,SettlementDate,AF227,,,Trigger)</f>
        <v>0.8849315068493151</v>
      </c>
      <c r="AH227" s="1246" t="e">
        <f t="shared" si="15"/>
        <v>#VALUE!</v>
      </c>
      <c r="AI227" s="1246" t="e">
        <f t="shared" si="16"/>
        <v>#VALUE!</v>
      </c>
      <c r="AJ227" s="1246" t="e">
        <f t="shared" si="17"/>
        <v>#VALUE!</v>
      </c>
    </row>
    <row r="228" spans="32:36" x14ac:dyDescent="0.2">
      <c r="AF228" s="1248">
        <f>_xll.qlCalendarAdvance(Calendar,AF227,"1d","mf",,Trigger)</f>
        <v>42506</v>
      </c>
      <c r="AG228" s="1247">
        <f>_xll.qlDayCounterYearFraction(DayCounter,SettlementDate,AF228,,,Trigger)</f>
        <v>0.89315068493150684</v>
      </c>
      <c r="AH228" s="1246" t="e">
        <f t="shared" si="15"/>
        <v>#VALUE!</v>
      </c>
      <c r="AI228" s="1246" t="e">
        <f t="shared" si="16"/>
        <v>#VALUE!</v>
      </c>
      <c r="AJ228" s="1246" t="e">
        <f t="shared" si="17"/>
        <v>#VALUE!</v>
      </c>
    </row>
    <row r="229" spans="32:36" x14ac:dyDescent="0.2">
      <c r="AF229" s="1248">
        <f>_xll.qlCalendarAdvance(Calendar,AF228,"1d","mf",,Trigger)</f>
        <v>42507</v>
      </c>
      <c r="AG229" s="1247">
        <f>_xll.qlDayCounterYearFraction(DayCounter,SettlementDate,AF229,,,Trigger)</f>
        <v>0.89589041095890409</v>
      </c>
      <c r="AH229" s="1246" t="e">
        <f t="shared" si="15"/>
        <v>#VALUE!</v>
      </c>
      <c r="AI229" s="1246" t="e">
        <f t="shared" si="16"/>
        <v>#VALUE!</v>
      </c>
      <c r="AJ229" s="1246" t="e">
        <f t="shared" si="17"/>
        <v>#VALUE!</v>
      </c>
    </row>
    <row r="230" spans="32:36" x14ac:dyDescent="0.2">
      <c r="AF230" s="1248">
        <f>_xll.qlCalendarAdvance(Calendar,AF229,"1d","mf",,Trigger)</f>
        <v>42508</v>
      </c>
      <c r="AG230" s="1247">
        <f>_xll.qlDayCounterYearFraction(DayCounter,SettlementDate,AF230,,,Trigger)</f>
        <v>0.89863013698630134</v>
      </c>
      <c r="AH230" s="1246" t="e">
        <f t="shared" si="15"/>
        <v>#VALUE!</v>
      </c>
      <c r="AI230" s="1246" t="e">
        <f t="shared" si="16"/>
        <v>#VALUE!</v>
      </c>
      <c r="AJ230" s="1246" t="e">
        <f t="shared" si="17"/>
        <v>#VALUE!</v>
      </c>
    </row>
    <row r="231" spans="32:36" x14ac:dyDescent="0.2">
      <c r="AF231" s="1248">
        <f>_xll.qlCalendarAdvance(Calendar,AF230,"1d","mf",,Trigger)</f>
        <v>42509</v>
      </c>
      <c r="AG231" s="1247">
        <f>_xll.qlDayCounterYearFraction(DayCounter,SettlementDate,AF231,,,Trigger)</f>
        <v>0.90136986301369859</v>
      </c>
      <c r="AH231" s="1246" t="e">
        <f t="shared" si="15"/>
        <v>#VALUE!</v>
      </c>
      <c r="AI231" s="1246" t="e">
        <f t="shared" si="16"/>
        <v>#VALUE!</v>
      </c>
      <c r="AJ231" s="1246" t="e">
        <f t="shared" si="17"/>
        <v>#VALUE!</v>
      </c>
    </row>
    <row r="232" spans="32:36" x14ac:dyDescent="0.2">
      <c r="AF232" s="1248">
        <f>_xll.qlCalendarAdvance(Calendar,AF231,"1d","mf",,Trigger)</f>
        <v>42510</v>
      </c>
      <c r="AG232" s="1247">
        <f>_xll.qlDayCounterYearFraction(DayCounter,SettlementDate,AF232,,,Trigger)</f>
        <v>0.90410958904109584</v>
      </c>
      <c r="AH232" s="1246" t="e">
        <f t="shared" si="15"/>
        <v>#VALUE!</v>
      </c>
      <c r="AI232" s="1246" t="e">
        <f t="shared" si="16"/>
        <v>#VALUE!</v>
      </c>
      <c r="AJ232" s="1246" t="e">
        <f t="shared" si="17"/>
        <v>#VALUE!</v>
      </c>
    </row>
    <row r="233" spans="32:36" x14ac:dyDescent="0.2">
      <c r="AF233" s="1248">
        <f>_xll.qlCalendarAdvance(Calendar,AF232,"1d","mf",,Trigger)</f>
        <v>42513</v>
      </c>
      <c r="AG233" s="1247">
        <f>_xll.qlDayCounterYearFraction(DayCounter,SettlementDate,AF233,,,Trigger)</f>
        <v>0.9123287671232877</v>
      </c>
      <c r="AH233" s="1246" t="e">
        <f t="shared" si="15"/>
        <v>#VALUE!</v>
      </c>
      <c r="AI233" s="1246" t="e">
        <f t="shared" si="16"/>
        <v>#VALUE!</v>
      </c>
      <c r="AJ233" s="1246" t="e">
        <f t="shared" si="17"/>
        <v>#VALUE!</v>
      </c>
    </row>
    <row r="234" spans="32:36" x14ac:dyDescent="0.2">
      <c r="AF234" s="1248">
        <f>_xll.qlCalendarAdvance(Calendar,AF233,"1d","mf",,Trigger)</f>
        <v>42514</v>
      </c>
      <c r="AG234" s="1247">
        <f>_xll.qlDayCounterYearFraction(DayCounter,SettlementDate,AF234,,,Trigger)</f>
        <v>0.91506849315068495</v>
      </c>
      <c r="AH234" s="1246" t="e">
        <f t="shared" si="15"/>
        <v>#VALUE!</v>
      </c>
      <c r="AI234" s="1246" t="e">
        <f t="shared" si="16"/>
        <v>#VALUE!</v>
      </c>
      <c r="AJ234" s="1246" t="e">
        <f t="shared" si="17"/>
        <v>#VALUE!</v>
      </c>
    </row>
    <row r="235" spans="32:36" x14ac:dyDescent="0.2">
      <c r="AF235" s="1248">
        <f>_xll.qlCalendarAdvance(Calendar,AF234,"1d","mf",,Trigger)</f>
        <v>42515</v>
      </c>
      <c r="AG235" s="1247">
        <f>_xll.qlDayCounterYearFraction(DayCounter,SettlementDate,AF235,,,Trigger)</f>
        <v>0.9178082191780822</v>
      </c>
      <c r="AH235" s="1246" t="e">
        <f t="shared" si="15"/>
        <v>#VALUE!</v>
      </c>
      <c r="AI235" s="1246" t="e">
        <f t="shared" si="16"/>
        <v>#VALUE!</v>
      </c>
      <c r="AJ235" s="1246" t="e">
        <f t="shared" si="17"/>
        <v>#VALUE!</v>
      </c>
    </row>
    <row r="236" spans="32:36" x14ac:dyDescent="0.2">
      <c r="AF236" s="1248">
        <f>_xll.qlCalendarAdvance(Calendar,AF235,"1d","mf",,Trigger)</f>
        <v>42516</v>
      </c>
      <c r="AG236" s="1247">
        <f>_xll.qlDayCounterYearFraction(DayCounter,SettlementDate,AF236,,,Trigger)</f>
        <v>0.92054794520547945</v>
      </c>
      <c r="AH236" s="1246" t="e">
        <f t="shared" si="15"/>
        <v>#VALUE!</v>
      </c>
      <c r="AI236" s="1246" t="e">
        <f t="shared" si="16"/>
        <v>#VALUE!</v>
      </c>
      <c r="AJ236" s="1246" t="e">
        <f t="shared" si="17"/>
        <v>#VALUE!</v>
      </c>
    </row>
    <row r="237" spans="32:36" x14ac:dyDescent="0.2">
      <c r="AF237" s="1248">
        <f>_xll.qlCalendarAdvance(Calendar,AF236,"1d","mf",,Trigger)</f>
        <v>42517</v>
      </c>
      <c r="AG237" s="1247">
        <f>_xll.qlDayCounterYearFraction(DayCounter,SettlementDate,AF237,,,Trigger)</f>
        <v>0.92328767123287669</v>
      </c>
      <c r="AH237" s="1246" t="e">
        <f t="shared" si="15"/>
        <v>#VALUE!</v>
      </c>
      <c r="AI237" s="1246" t="e">
        <f t="shared" si="16"/>
        <v>#VALUE!</v>
      </c>
      <c r="AJ237" s="1246" t="e">
        <f t="shared" si="17"/>
        <v>#VALUE!</v>
      </c>
    </row>
    <row r="238" spans="32:36" x14ac:dyDescent="0.2">
      <c r="AF238" s="1248">
        <f>_xll.qlCalendarAdvance(Calendar,AF237,"1d","mf",,Trigger)</f>
        <v>42521</v>
      </c>
      <c r="AG238" s="1247">
        <f>_xll.qlDayCounterYearFraction(DayCounter,SettlementDate,AF238,,,Trigger)</f>
        <v>0.9342465753424658</v>
      </c>
      <c r="AH238" s="1246" t="e">
        <f t="shared" si="15"/>
        <v>#VALUE!</v>
      </c>
      <c r="AI238" s="1246" t="e">
        <f t="shared" si="16"/>
        <v>#VALUE!</v>
      </c>
      <c r="AJ238" s="1246" t="e">
        <f t="shared" si="17"/>
        <v>#VALUE!</v>
      </c>
    </row>
    <row r="239" spans="32:36" x14ac:dyDescent="0.2">
      <c r="AF239" s="1248">
        <f>_xll.qlCalendarAdvance(Calendar,AF238,"1d","mf",,Trigger)</f>
        <v>42522</v>
      </c>
      <c r="AG239" s="1247">
        <f>_xll.qlDayCounterYearFraction(DayCounter,SettlementDate,AF239,,,Trigger)</f>
        <v>0.93698630136986305</v>
      </c>
      <c r="AH239" s="1246" t="e">
        <f t="shared" si="15"/>
        <v>#VALUE!</v>
      </c>
      <c r="AI239" s="1246" t="e">
        <f t="shared" si="16"/>
        <v>#VALUE!</v>
      </c>
      <c r="AJ239" s="1246" t="e">
        <f t="shared" si="17"/>
        <v>#VALUE!</v>
      </c>
    </row>
    <row r="240" spans="32:36" x14ac:dyDescent="0.2">
      <c r="AF240" s="1248">
        <f>_xll.qlCalendarAdvance(Calendar,AF239,"1d","mf",,Trigger)</f>
        <v>42523</v>
      </c>
      <c r="AG240" s="1247">
        <f>_xll.qlDayCounterYearFraction(DayCounter,SettlementDate,AF240,,,Trigger)</f>
        <v>0.9397260273972603</v>
      </c>
      <c r="AH240" s="1246" t="e">
        <f t="shared" si="15"/>
        <v>#VALUE!</v>
      </c>
      <c r="AI240" s="1246" t="e">
        <f t="shared" si="16"/>
        <v>#VALUE!</v>
      </c>
      <c r="AJ240" s="1246" t="e">
        <f t="shared" si="17"/>
        <v>#VALUE!</v>
      </c>
    </row>
    <row r="241" spans="32:36" x14ac:dyDescent="0.2">
      <c r="AF241" s="1248">
        <f>_xll.qlCalendarAdvance(Calendar,AF240,"1d","mf",,Trigger)</f>
        <v>42524</v>
      </c>
      <c r="AG241" s="1247">
        <f>_xll.qlDayCounterYearFraction(DayCounter,SettlementDate,AF241,,,Trigger)</f>
        <v>0.94246575342465755</v>
      </c>
      <c r="AH241" s="1246" t="e">
        <f t="shared" si="15"/>
        <v>#VALUE!</v>
      </c>
      <c r="AI241" s="1246" t="e">
        <f t="shared" si="16"/>
        <v>#VALUE!</v>
      </c>
      <c r="AJ241" s="1246" t="e">
        <f t="shared" si="17"/>
        <v>#VALUE!</v>
      </c>
    </row>
    <row r="242" spans="32:36" x14ac:dyDescent="0.2">
      <c r="AF242" s="1248">
        <f>_xll.qlCalendarAdvance(Calendar,AF241,"1d","mf",,Trigger)</f>
        <v>42527</v>
      </c>
      <c r="AG242" s="1247">
        <f>_xll.qlDayCounterYearFraction(DayCounter,SettlementDate,AF242,,,Trigger)</f>
        <v>0.9506849315068493</v>
      </c>
      <c r="AH242" s="1246" t="e">
        <f t="shared" si="15"/>
        <v>#VALUE!</v>
      </c>
      <c r="AI242" s="1246" t="e">
        <f t="shared" si="16"/>
        <v>#VALUE!</v>
      </c>
      <c r="AJ242" s="1246" t="e">
        <f t="shared" si="17"/>
        <v>#VALUE!</v>
      </c>
    </row>
    <row r="243" spans="32:36" x14ac:dyDescent="0.2">
      <c r="AF243" s="1248">
        <f>_xll.qlCalendarAdvance(Calendar,AF242,"1d","mf",,Trigger)</f>
        <v>42528</v>
      </c>
      <c r="AG243" s="1247">
        <f>_xll.qlDayCounterYearFraction(DayCounter,SettlementDate,AF243,,,Trigger)</f>
        <v>0.95342465753424654</v>
      </c>
      <c r="AH243" s="1246" t="e">
        <f t="shared" si="15"/>
        <v>#VALUE!</v>
      </c>
      <c r="AI243" s="1246" t="e">
        <f t="shared" si="16"/>
        <v>#VALUE!</v>
      </c>
      <c r="AJ243" s="1246" t="e">
        <f t="shared" si="17"/>
        <v>#VALUE!</v>
      </c>
    </row>
    <row r="244" spans="32:36" x14ac:dyDescent="0.2">
      <c r="AF244" s="1248">
        <f>_xll.qlCalendarAdvance(Calendar,AF243,"1d","mf",,Trigger)</f>
        <v>42529</v>
      </c>
      <c r="AG244" s="1247">
        <f>_xll.qlDayCounterYearFraction(DayCounter,SettlementDate,AF244,,,Trigger)</f>
        <v>0.95616438356164379</v>
      </c>
      <c r="AH244" s="1246" t="e">
        <f t="shared" si="15"/>
        <v>#VALUE!</v>
      </c>
      <c r="AI244" s="1246" t="e">
        <f t="shared" si="16"/>
        <v>#VALUE!</v>
      </c>
      <c r="AJ244" s="1246" t="e">
        <f t="shared" si="17"/>
        <v>#VALUE!</v>
      </c>
    </row>
    <row r="245" spans="32:36" x14ac:dyDescent="0.2">
      <c r="AF245" s="1248">
        <f>_xll.qlCalendarAdvance(Calendar,AF244,"1d","mf",,Trigger)</f>
        <v>42530</v>
      </c>
      <c r="AG245" s="1247">
        <f>_xll.qlDayCounterYearFraction(DayCounter,SettlementDate,AF245,,,Trigger)</f>
        <v>0.95890410958904104</v>
      </c>
      <c r="AH245" s="1246" t="e">
        <f t="shared" si="15"/>
        <v>#VALUE!</v>
      </c>
      <c r="AI245" s="1246" t="e">
        <f t="shared" si="16"/>
        <v>#VALUE!</v>
      </c>
      <c r="AJ245" s="1246" t="e">
        <f t="shared" si="17"/>
        <v>#VALUE!</v>
      </c>
    </row>
    <row r="246" spans="32:36" x14ac:dyDescent="0.2">
      <c r="AF246" s="1248">
        <f>_xll.qlCalendarAdvance(Calendar,AF245,"1d","mf",,Trigger)</f>
        <v>42531</v>
      </c>
      <c r="AG246" s="1247">
        <f>_xll.qlDayCounterYearFraction(DayCounter,SettlementDate,AF246,,,Trigger)</f>
        <v>0.9616438356164384</v>
      </c>
      <c r="AH246" s="1246" t="e">
        <f t="shared" si="15"/>
        <v>#VALUE!</v>
      </c>
      <c r="AI246" s="1246" t="e">
        <f t="shared" si="16"/>
        <v>#VALUE!</v>
      </c>
      <c r="AJ246" s="1246" t="e">
        <f t="shared" si="17"/>
        <v>#VALUE!</v>
      </c>
    </row>
    <row r="247" spans="32:36" x14ac:dyDescent="0.2">
      <c r="AF247" s="1248">
        <f>_xll.qlCalendarAdvance(Calendar,AF246,"1d","mf",,Trigger)</f>
        <v>42534</v>
      </c>
      <c r="AG247" s="1247">
        <f>_xll.qlDayCounterYearFraction(DayCounter,SettlementDate,AF247,,,Trigger)</f>
        <v>0.96986301369863015</v>
      </c>
      <c r="AH247" s="1246" t="e">
        <f t="shared" si="15"/>
        <v>#VALUE!</v>
      </c>
      <c r="AI247" s="1246" t="e">
        <f t="shared" si="16"/>
        <v>#VALUE!</v>
      </c>
      <c r="AJ247" s="1246" t="e">
        <f t="shared" si="17"/>
        <v>#VALUE!</v>
      </c>
    </row>
    <row r="248" spans="32:36" x14ac:dyDescent="0.2">
      <c r="AF248" s="1248">
        <f>_xll.qlCalendarAdvance(Calendar,AF247,"1d","mf",,Trigger)</f>
        <v>42535</v>
      </c>
      <c r="AG248" s="1247">
        <f>_xll.qlDayCounterYearFraction(DayCounter,SettlementDate,AF248,,,Trigger)</f>
        <v>0.9726027397260274</v>
      </c>
      <c r="AH248" s="1246" t="e">
        <f t="shared" si="15"/>
        <v>#VALUE!</v>
      </c>
      <c r="AI248" s="1246" t="e">
        <f t="shared" si="16"/>
        <v>#VALUE!</v>
      </c>
      <c r="AJ248" s="1246" t="e">
        <f t="shared" si="17"/>
        <v>#VALUE!</v>
      </c>
    </row>
    <row r="249" spans="32:36" x14ac:dyDescent="0.2">
      <c r="AF249" s="1248">
        <f>_xll.qlCalendarAdvance(Calendar,AF248,"1d","mf",,Trigger)</f>
        <v>42536</v>
      </c>
      <c r="AG249" s="1247">
        <f>_xll.qlDayCounterYearFraction(DayCounter,SettlementDate,AF249,,,Trigger)</f>
        <v>0.97534246575342465</v>
      </c>
      <c r="AH249" s="1246" t="e">
        <f t="shared" si="15"/>
        <v>#VALUE!</v>
      </c>
      <c r="AI249" s="1246" t="e">
        <f t="shared" si="16"/>
        <v>#VALUE!</v>
      </c>
      <c r="AJ249" s="1246" t="e">
        <f t="shared" si="17"/>
        <v>#VALUE!</v>
      </c>
    </row>
    <row r="250" spans="32:36" x14ac:dyDescent="0.2">
      <c r="AF250" s="1248">
        <f>_xll.qlCalendarAdvance(Calendar,AF249,"1d","mf",,Trigger)</f>
        <v>42537</v>
      </c>
      <c r="AG250" s="1247">
        <f>_xll.qlDayCounterYearFraction(DayCounter,SettlementDate,AF250,,,Trigger)</f>
        <v>0.9780821917808219</v>
      </c>
      <c r="AH250" s="1246" t="e">
        <f t="shared" si="15"/>
        <v>#VALUE!</v>
      </c>
      <c r="AI250" s="1246" t="e">
        <f t="shared" si="16"/>
        <v>#VALUE!</v>
      </c>
      <c r="AJ250" s="1246" t="e">
        <f t="shared" si="17"/>
        <v>#VALUE!</v>
      </c>
    </row>
    <row r="251" spans="32:36" x14ac:dyDescent="0.2">
      <c r="AF251" s="1248">
        <f>_xll.qlCalendarAdvance(Calendar,AF250,"1d","mf",,Trigger)</f>
        <v>42538</v>
      </c>
      <c r="AG251" s="1247">
        <f>_xll.qlDayCounterYearFraction(DayCounter,SettlementDate,AF251,,,Trigger)</f>
        <v>0.98082191780821915</v>
      </c>
      <c r="AH251" s="1246" t="e">
        <f t="shared" si="15"/>
        <v>#VALUE!</v>
      </c>
      <c r="AI251" s="1246" t="e">
        <f t="shared" si="16"/>
        <v>#VALUE!</v>
      </c>
      <c r="AJ251" s="1246" t="e">
        <f t="shared" si="17"/>
        <v>#VALUE!</v>
      </c>
    </row>
    <row r="252" spans="32:36" x14ac:dyDescent="0.2">
      <c r="AF252" s="1248">
        <f>_xll.qlCalendarAdvance(Calendar,AF251,"1d","mf",,Trigger)</f>
        <v>42541</v>
      </c>
      <c r="AG252" s="1247">
        <f>_xll.qlDayCounterYearFraction(DayCounter,SettlementDate,AF252,,,Trigger)</f>
        <v>0.989041095890411</v>
      </c>
      <c r="AH252" s="1246" t="e">
        <f t="shared" si="15"/>
        <v>#VALUE!</v>
      </c>
      <c r="AI252" s="1246" t="e">
        <f t="shared" si="16"/>
        <v>#VALUE!</v>
      </c>
      <c r="AJ252" s="1246" t="e">
        <f t="shared" si="17"/>
        <v>#VALUE!</v>
      </c>
    </row>
    <row r="253" spans="32:36" x14ac:dyDescent="0.2">
      <c r="AF253" s="1248">
        <f>_xll.qlCalendarAdvance(Calendar,AF252,"1d","mf",,Trigger)</f>
        <v>42542</v>
      </c>
      <c r="AG253" s="1247">
        <f>_xll.qlDayCounterYearFraction(DayCounter,SettlementDate,AF253,,,Trigger)</f>
        <v>0.99178082191780825</v>
      </c>
      <c r="AH253" s="1246" t="e">
        <f t="shared" si="15"/>
        <v>#VALUE!</v>
      </c>
      <c r="AI253" s="1246" t="e">
        <f t="shared" si="16"/>
        <v>#VALUE!</v>
      </c>
      <c r="AJ253" s="1246" t="e">
        <f t="shared" si="17"/>
        <v>#VALUE!</v>
      </c>
    </row>
    <row r="254" spans="32:36" x14ac:dyDescent="0.2">
      <c r="AF254" s="1248">
        <f>_xll.qlCalendarAdvance(Calendar,AF253,"1d","mf",,Trigger)</f>
        <v>42543</v>
      </c>
      <c r="AG254" s="1247">
        <f>_xll.qlDayCounterYearFraction(DayCounter,SettlementDate,AF254,,,Trigger)</f>
        <v>0.9945205479452055</v>
      </c>
      <c r="AH254" s="1246" t="e">
        <f t="shared" si="15"/>
        <v>#VALUE!</v>
      </c>
      <c r="AI254" s="1246" t="e">
        <f t="shared" si="16"/>
        <v>#VALUE!</v>
      </c>
      <c r="AJ254" s="1246" t="e">
        <f t="shared" si="17"/>
        <v>#VALUE!</v>
      </c>
    </row>
    <row r="255" spans="32:36" x14ac:dyDescent="0.2">
      <c r="AF255" s="1248">
        <f>_xll.qlCalendarAdvance(Calendar,AF254,"1d","mf",,Trigger)</f>
        <v>42544</v>
      </c>
      <c r="AG255" s="1247">
        <f>_xll.qlDayCounterYearFraction(DayCounter,SettlementDate,AF255,,,Trigger)</f>
        <v>0.99726027397260275</v>
      </c>
      <c r="AH255" s="1246" t="e">
        <f t="shared" si="15"/>
        <v>#VALUE!</v>
      </c>
      <c r="AI255" s="1246" t="e">
        <f t="shared" si="16"/>
        <v>#VALUE!</v>
      </c>
      <c r="AJ255" s="1246" t="e">
        <f t="shared" si="17"/>
        <v>#VALUE!</v>
      </c>
    </row>
    <row r="256" spans="32:36" x14ac:dyDescent="0.2">
      <c r="AF256" s="1248">
        <f>_xll.qlCalendarAdvance(Calendar,AF255,"1d","mf",,Trigger)</f>
        <v>42545</v>
      </c>
      <c r="AG256" s="1247">
        <f>_xll.qlDayCounterYearFraction(DayCounter,SettlementDate,AF256,,,Trigger)</f>
        <v>1</v>
      </c>
      <c r="AH256" s="1246" t="e">
        <f t="shared" si="15"/>
        <v>#VALUE!</v>
      </c>
      <c r="AI256" s="1246" t="e">
        <f t="shared" si="16"/>
        <v>#VALUE!</v>
      </c>
      <c r="AJ256" s="1246" t="e">
        <f t="shared" si="17"/>
        <v>#VALUE!</v>
      </c>
    </row>
    <row r="257" spans="32:36" x14ac:dyDescent="0.2">
      <c r="AF257" s="1245">
        <f>_xll.qlCalendarAdvance(Calendar,AF256,"1d","mf",,Trigger)</f>
        <v>42548</v>
      </c>
      <c r="AG257" s="1244">
        <f>_xll.qlDayCounterYearFraction(DayCounter,SettlementDate,AF257,,,Trigger)</f>
        <v>1.0082191780821919</v>
      </c>
      <c r="AH257" s="1243" t="e">
        <f t="shared" si="15"/>
        <v>#VALUE!</v>
      </c>
      <c r="AI257" s="1243" t="e">
        <f t="shared" si="16"/>
        <v>#VALUE!</v>
      </c>
      <c r="AJ257" s="1243" t="e">
        <f t="shared" si="17"/>
        <v>#VALUE!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"Delta(0M;1Y)extrap,fixing"</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134"/>
  <sheetViews>
    <sheetView workbookViewId="0">
      <selection activeCell="I3" sqref="I3"/>
    </sheetView>
  </sheetViews>
  <sheetFormatPr defaultColWidth="8.140625" defaultRowHeight="11.25" outlineLevelCol="1" x14ac:dyDescent="0.2"/>
  <cols>
    <col min="1" max="2" width="3" style="1010" customWidth="1"/>
    <col min="3" max="5" width="19.5703125" style="1010" customWidth="1"/>
    <col min="6" max="7" width="12.140625" style="1010" customWidth="1" outlineLevel="1"/>
    <col min="8" max="8" width="7" style="1010" customWidth="1" outlineLevel="1"/>
    <col min="9" max="9" width="9" style="1010" customWidth="1" outlineLevel="1"/>
    <col min="10" max="10" width="9" style="1010" bestFit="1" customWidth="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customWidth="1"/>
    <col min="30" max="31" width="8.140625" style="1010"/>
    <col min="32" max="32" width="17.42578125" style="1010" bestFit="1" customWidth="1"/>
    <col min="33" max="33" width="7" style="1010" bestFit="1" customWidth="1"/>
    <col min="34" max="35" width="8.140625" style="1010" bestFit="1" customWidth="1"/>
    <col min="36" max="36" width="10" style="1010" bestFit="1"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673" t="s">
        <v>454</v>
      </c>
      <c r="AB2" s="1673"/>
      <c r="AC2" s="1673"/>
      <c r="AF2" s="1054" t="s">
        <v>325</v>
      </c>
      <c r="AG2" s="1054" t="s">
        <v>420</v>
      </c>
      <c r="AH2" s="1054" t="s">
        <v>453</v>
      </c>
      <c r="AI2" s="1054" t="s">
        <v>414</v>
      </c>
      <c r="AJ2" s="1054" t="s">
        <v>452</v>
      </c>
    </row>
    <row r="3" spans="1:36" ht="12" customHeight="1" x14ac:dyDescent="0.2">
      <c r="C3" s="1314" t="str">
        <f>$D$10&amp;"LastFixing"&amp;QuoteSuffix</f>
        <v>GbpLibor6MLastFixing_Quote</v>
      </c>
      <c r="D3" s="1313" t="e">
        <f>_xll.qlCalendarAdvance(Calendar,_xll.qlLastFixingQuoteReferenceDate($C$3),_xll.qlInterestRateIndexFixingDays($D$10)&amp;"D","f",,LastFixingsTrigger)</f>
        <v>#NUM!</v>
      </c>
      <c r="E3" s="1313" t="e">
        <f>_xll.qlInterestRateIndexMaturity($D$10,D3)</f>
        <v>#NUM!</v>
      </c>
      <c r="F3" s="1312" t="e">
        <f>_xll.qlYieldTSDiscount(Discounting,D3,,AllTriggers)</f>
        <v>#NUM!</v>
      </c>
      <c r="G3" s="1312" t="e">
        <f>_xll.qlYieldTSDiscount(Discounting,E3,,AllTriggers)</f>
        <v>#NUM!</v>
      </c>
      <c r="H3" s="1311" t="e">
        <f>_xll.qlDayCounterYearFraction(DayCounter,D3,E3,,,Trigger)</f>
        <v>#NUM!</v>
      </c>
      <c r="I3" s="1310" t="e">
        <f>(F3/G3-1)/H3</f>
        <v>#NUM!</v>
      </c>
      <c r="J3" s="1309" t="e">
        <f>'Delta 6M '!P4</f>
        <v>#NUM!</v>
      </c>
      <c r="K3" s="1308" t="e">
        <f>_xll.qlDayCounterYearFraction(DayCounter,SettlementDate,D3,,,Trigger)</f>
        <v>#NUM!</v>
      </c>
      <c r="L3" s="1308" t="e">
        <f>_xll.qlDayCounterYearFraction(DayCounter,SettlementDate,E3,,,Trigger)</f>
        <v>#NUM!</v>
      </c>
      <c r="M3" s="1308" t="e">
        <f>L3-K3</f>
        <v>#NUM!</v>
      </c>
      <c r="N3" s="1308" t="e">
        <f>(L3^2-K3^2)/2</f>
        <v>#NUM!</v>
      </c>
      <c r="O3" s="1308" t="e">
        <f>(L3^3-K3^3)/3</f>
        <v>#NUM!</v>
      </c>
      <c r="P3" s="1307" t="b">
        <f>IF(D12="fixing",TRUE,FALSE)</f>
        <v>0</v>
      </c>
      <c r="R3" s="1674" t="s">
        <v>451</v>
      </c>
      <c r="S3" s="1282">
        <f t="array" ref="S3:S5">_xll.ohFilter(O3:O7,P3:P7)</f>
        <v>4.4825482348243573E-2</v>
      </c>
      <c r="T3" s="1302">
        <f t="array" ref="T3:T5">_xll.ohFilter(N3:N7,P3:P7)</f>
        <v>0.13124038281103398</v>
      </c>
      <c r="U3" s="1281">
        <f t="array" ref="U3:U5">_xll.ohFilter(M3:M7,P3:P7)</f>
        <v>0.51232876712328768</v>
      </c>
      <c r="V3" s="1306"/>
      <c r="W3" s="1273" t="e">
        <f t="array" ref="W3:W5">MMULT(AA3:AC5,Y3:Y5)</f>
        <v>#VALUE!</v>
      </c>
      <c r="X3" s="1305"/>
      <c r="Y3" s="1319" t="e">
        <f t="array" ref="Y3:Y5">_xll.ohFilter(J3:J7,P3:P7)</f>
        <v>#VALUE!</v>
      </c>
      <c r="AA3" s="1282">
        <f t="array" ref="AA3:AC5">MINVERSE(S3:U5)</f>
        <v>136.32403753828495</v>
      </c>
      <c r="AB3" s="1302">
        <v>-284.25963337138813</v>
      </c>
      <c r="AC3" s="1281">
        <v>145.71292130802249</v>
      </c>
      <c r="AF3" s="1265">
        <f>SettlementDate</f>
        <v>42180</v>
      </c>
      <c r="AG3" s="1264">
        <f>_xll.qlDayCounterYearFraction(DayCounter,SettlementDate,AF3,,,Trigger)</f>
        <v>0</v>
      </c>
      <c r="AH3" s="1304" t="e">
        <f t="shared" ref="AH3:AH34" si="0">$W$13</f>
        <v>#VALUE!</v>
      </c>
      <c r="AI3" s="1304" t="e">
        <f t="shared" ref="AI3:AI34" si="1">$W$10+$W$9*AG3</f>
        <v>#VALUE!</v>
      </c>
      <c r="AJ3" s="1304" t="e">
        <f t="shared" ref="AJ3:AJ34" si="2">($W$5+$W$4*AG3+$W$3*AG3^2)</f>
        <v>#VALUE!</v>
      </c>
    </row>
    <row r="4" spans="1:36" ht="12" customHeight="1" x14ac:dyDescent="0.2">
      <c r="A4" s="1010">
        <v>0</v>
      </c>
      <c r="B4" s="1321">
        <f>A4+SUBSTITUTE($D$9,"M","")</f>
        <v>6</v>
      </c>
      <c r="C4" s="1301" t="str">
        <f>"Delta("&amp;A4&amp;"M,"&amp;B4&amp;"M)extrap"</f>
        <v>Delta(0M,6M)extrap</v>
      </c>
      <c r="D4" s="1260">
        <f>SettlementDate</f>
        <v>42180</v>
      </c>
      <c r="E4" s="1260">
        <f>_xll.qlInterestRateIndexMaturity($D$10,D4)</f>
        <v>42367</v>
      </c>
      <c r="F4" s="1300" t="e">
        <f>_xll.qlYieldTSDiscount(Discounting,D4,,AllTriggers)</f>
        <v>#NUM!</v>
      </c>
      <c r="G4" s="1300" t="e">
        <f>_xll.qlYieldTSDiscount(Discounting,E4,,AllTriggers)</f>
        <v>#NUM!</v>
      </c>
      <c r="H4" s="1299">
        <f>_xll.qlDayCounterYearFraction(DayCounter,D4,E4,,,Trigger)</f>
        <v>0.51232876712328768</v>
      </c>
      <c r="I4" s="1298" t="e">
        <f>(F4/G4-1)/H4</f>
        <v>#NUM!</v>
      </c>
      <c r="J4" s="1297" t="e">
        <f>LN((1+(_xll.qlInterpolationInterpolate(B6Minterpolation,D4,TRUE,AllTriggers)+I4)*H4)/(1+I4*H4))</f>
        <v>#VALUE!</v>
      </c>
      <c r="K4" s="1247">
        <f>_xll.qlDayCounterYearFraction(DayCounter,SettlementDate,D4,,,Trigger)</f>
        <v>0</v>
      </c>
      <c r="L4" s="1247">
        <f>_xll.qlDayCounterYearFraction(DayCounter,SettlementDate,E4,,,Trigger)</f>
        <v>0.51232876712328768</v>
      </c>
      <c r="M4" s="1247">
        <f>L4-K4</f>
        <v>0.51232876712328768</v>
      </c>
      <c r="N4" s="1247">
        <f>(L4^2-K4^2)/2</f>
        <v>0.13124038281103398</v>
      </c>
      <c r="O4" s="1247">
        <f>(L4^3-K4^3)/3</f>
        <v>4.4825482348243573E-2</v>
      </c>
      <c r="P4" s="1296" t="b">
        <f>IF(D12="fixing",FALSE,TRUE)</f>
        <v>1</v>
      </c>
      <c r="R4" s="1674"/>
      <c r="S4" s="1282">
        <v>6.8856822880919516E-2</v>
      </c>
      <c r="T4" s="1302">
        <v>0.17125914805779696</v>
      </c>
      <c r="U4" s="1281">
        <v>0.50410958904109593</v>
      </c>
      <c r="V4" s="1303" t="s">
        <v>417</v>
      </c>
      <c r="W4" s="1273" t="e">
        <v>#VALUE!</v>
      </c>
      <c r="X4" s="1303" t="s">
        <v>446</v>
      </c>
      <c r="Y4" s="1319" t="e">
        <v>#VALUE!</v>
      </c>
      <c r="AA4" s="1282">
        <v>-103.45687232357517</v>
      </c>
      <c r="AB4" s="1302">
        <v>190.75860005776963</v>
      </c>
      <c r="AC4" s="1281">
        <v>-85.614930902831858</v>
      </c>
      <c r="AF4" s="1248">
        <f>_xll.qlCalendarAdvance(Calendar,AF3,"1d","mf",,Trigger)</f>
        <v>42181</v>
      </c>
      <c r="AG4" s="1247">
        <f>_xll.qlDayCounterYearFraction(DayCounter,SettlementDate,AF4,,,Trigger)</f>
        <v>2.7397260273972603E-3</v>
      </c>
      <c r="AH4" s="1246" t="e">
        <f t="shared" si="0"/>
        <v>#VALUE!</v>
      </c>
      <c r="AI4" s="1246" t="e">
        <f t="shared" si="1"/>
        <v>#VALUE!</v>
      </c>
      <c r="AJ4" s="1246" t="e">
        <f t="shared" si="2"/>
        <v>#VALUE!</v>
      </c>
    </row>
    <row r="5" spans="1:36" ht="12" customHeight="1" x14ac:dyDescent="0.2">
      <c r="A5" s="1024">
        <v>1</v>
      </c>
      <c r="B5" s="1321">
        <f>A5+SUBSTITUTE($D$9,"M","")</f>
        <v>7</v>
      </c>
      <c r="C5" s="1301" t="str">
        <f>"Delta("&amp;A5&amp;"M,"&amp;B5&amp;"M)"</f>
        <v>Delta(1M,7M)</v>
      </c>
      <c r="D5" s="1260">
        <f>_xll.qlCalendarAdvance(Calendar,SettlementDate,A5&amp;"M","mf")</f>
        <v>42212</v>
      </c>
      <c r="E5" s="1260">
        <f>_xll.qlInterestRateIndexMaturity($D$10,D5)</f>
        <v>42396</v>
      </c>
      <c r="F5" s="1300" t="e">
        <f>_xll.qlYieldTSDiscount(Discounting,D5,,AllTriggers)</f>
        <v>#NUM!</v>
      </c>
      <c r="G5" s="1300" t="e">
        <f>_xll.qlYieldTSDiscount(Discounting,E5,,AllTriggers)</f>
        <v>#NUM!</v>
      </c>
      <c r="H5" s="1299">
        <f>_xll.qlDayCounterYearFraction(DayCounter,D5,E5,,,Trigger)</f>
        <v>0.50410958904109593</v>
      </c>
      <c r="I5" s="1298" t="e">
        <f>(F5/G5-1)/H5</f>
        <v>#NUM!</v>
      </c>
      <c r="J5" s="1297" t="e">
        <f>LN((1+(_xll.qlInterpolationInterpolate(B6Minterpolation,D5,TRUE,AllTriggers)+I5)*H5)/(1+I5*H5))</f>
        <v>#VALUE!</v>
      </c>
      <c r="K5" s="1247">
        <f>_xll.qlDayCounterYearFraction(DayCounter,SettlementDate,D5,,,Trigger)</f>
        <v>8.7671232876712329E-2</v>
      </c>
      <c r="L5" s="1247">
        <f>_xll.qlDayCounterYearFraction(DayCounter,SettlementDate,E5,,,Trigger)</f>
        <v>0.59178082191780823</v>
      </c>
      <c r="M5" s="1247">
        <f>L5-K5</f>
        <v>0.50410958904109593</v>
      </c>
      <c r="N5" s="1247">
        <f>(L5^2-K5^2)/2</f>
        <v>0.17125914805779696</v>
      </c>
      <c r="O5" s="1247">
        <f>(L5^3-K5^3)/3</f>
        <v>6.8856822880919516E-2</v>
      </c>
      <c r="P5" s="1296" t="b">
        <v>1</v>
      </c>
      <c r="R5" s="1674"/>
      <c r="S5" s="1282">
        <v>9.9252862128561659E-2</v>
      </c>
      <c r="T5" s="1302">
        <v>0.21131169074873335</v>
      </c>
      <c r="U5" s="1281">
        <v>0.50410958904109593</v>
      </c>
      <c r="V5" s="1024"/>
      <c r="W5" s="1273" t="e">
        <v>#VALUE!</v>
      </c>
      <c r="X5" s="1303"/>
      <c r="Y5" s="1319" t="e">
        <v>#VALUE!</v>
      </c>
      <c r="AA5" s="1282">
        <v>16.526358333158147</v>
      </c>
      <c r="AB5" s="1302">
        <v>-23.994663791957286</v>
      </c>
      <c r="AC5" s="1281">
        <v>9.182549616410693</v>
      </c>
      <c r="AF5" s="1248">
        <f>_xll.qlCalendarAdvance(Calendar,AF4,"1d","mf",,Trigger)</f>
        <v>42184</v>
      </c>
      <c r="AG5" s="1247">
        <f>_xll.qlDayCounterYearFraction(DayCounter,SettlementDate,AF5,,,Trigger)</f>
        <v>1.0958904109589041E-2</v>
      </c>
      <c r="AH5" s="1246" t="e">
        <f t="shared" si="0"/>
        <v>#VALUE!</v>
      </c>
      <c r="AI5" s="1246" t="e">
        <f t="shared" si="1"/>
        <v>#VALUE!</v>
      </c>
      <c r="AJ5" s="1246" t="e">
        <f t="shared" si="2"/>
        <v>#VALUE!</v>
      </c>
    </row>
    <row r="6" spans="1:36" ht="12" customHeight="1" x14ac:dyDescent="0.2">
      <c r="A6" s="1024">
        <v>2</v>
      </c>
      <c r="B6" s="1321">
        <f>A6+SUBSTITUTE($D$9,"M","")</f>
        <v>8</v>
      </c>
      <c r="C6" s="1301" t="str">
        <f>"Delta("&amp;A6&amp;"M,"&amp;B6&amp;"M)"</f>
        <v>Delta(2M,8M)</v>
      </c>
      <c r="D6" s="1260">
        <f>_xll.qlCalendarAdvance(Calendar,SettlementDate,A6&amp;"M","mf")</f>
        <v>42241</v>
      </c>
      <c r="E6" s="1260">
        <f>_xll.qlInterestRateIndexMaturity($D$10,D6)</f>
        <v>42425</v>
      </c>
      <c r="F6" s="1300" t="e">
        <f>_xll.qlYieldTSDiscount(Discounting,D6,,AllTriggers)</f>
        <v>#NUM!</v>
      </c>
      <c r="G6" s="1300" t="e">
        <f>_xll.qlYieldTSDiscount(Discounting,E6,,AllTriggers)</f>
        <v>#NUM!</v>
      </c>
      <c r="H6" s="1299">
        <f>_xll.qlDayCounterYearFraction(DayCounter,D6,E6,,,Trigger)</f>
        <v>0.50410958904109593</v>
      </c>
      <c r="I6" s="1298" t="e">
        <f>(F6/G6-1)/H6</f>
        <v>#NUM!</v>
      </c>
      <c r="J6" s="1297" t="e">
        <f>LN((1+(_xll.qlInterpolationInterpolate(B6Minterpolation,D6,TRUE,AllTriggers)+I6)*H6)/(1+I6*H6))</f>
        <v>#VALUE!</v>
      </c>
      <c r="K6" s="1247">
        <f>_xll.qlDayCounterYearFraction(DayCounter,SettlementDate,D6,,,Trigger)</f>
        <v>0.16712328767123288</v>
      </c>
      <c r="L6" s="1247">
        <f>_xll.qlDayCounterYearFraction(DayCounter,SettlementDate,E6,,,Trigger)</f>
        <v>0.67123287671232879</v>
      </c>
      <c r="M6" s="1247">
        <f>L6-K6</f>
        <v>0.50410958904109593</v>
      </c>
      <c r="N6" s="1247">
        <f>(L6^2-K6^2)/2</f>
        <v>0.21131169074873335</v>
      </c>
      <c r="O6" s="1247">
        <f>(L6^3-K6^3)/3</f>
        <v>9.9252862128561659E-2</v>
      </c>
      <c r="P6" s="1296" t="b">
        <v>1</v>
      </c>
      <c r="W6" s="1279"/>
      <c r="X6" s="1276"/>
      <c r="Y6" s="1275"/>
      <c r="AF6" s="1248">
        <f>_xll.qlCalendarAdvance(Calendar,AF5,"1d","mf",,Trigger)</f>
        <v>42185</v>
      </c>
      <c r="AG6" s="1247">
        <f>_xll.qlDayCounterYearFraction(DayCounter,SettlementDate,AF6,,,Trigger)</f>
        <v>1.3698630136986301E-2</v>
      </c>
      <c r="AH6" s="1246" t="e">
        <f t="shared" si="0"/>
        <v>#VALUE!</v>
      </c>
      <c r="AI6" s="1246" t="e">
        <f t="shared" si="1"/>
        <v>#VALUE!</v>
      </c>
      <c r="AJ6" s="1246" t="e">
        <f t="shared" si="2"/>
        <v>#VALUE!</v>
      </c>
    </row>
    <row r="7" spans="1:36" ht="12" customHeight="1" x14ac:dyDescent="0.2">
      <c r="A7" s="1024">
        <v>3</v>
      </c>
      <c r="B7" s="1321">
        <f>A7+SUBSTITUTE($D$9,"M","")</f>
        <v>9</v>
      </c>
      <c r="C7" s="1295" t="str">
        <f>"Delta("&amp;A7&amp;"M,"&amp;B7&amp;"M)"</f>
        <v>Delta(3M,9M)</v>
      </c>
      <c r="D7" s="1255">
        <f>_xll.qlCalendarAdvance(Calendar,SettlementDate,A7&amp;"M","mf")</f>
        <v>42272</v>
      </c>
      <c r="E7" s="1255">
        <f>_xll.qlInterestRateIndexMaturity($D$10,D7)</f>
        <v>42458</v>
      </c>
      <c r="F7" s="1294" t="e">
        <f>_xll.qlYieldTSDiscount(Discounting,D7,,AllTriggers)</f>
        <v>#NUM!</v>
      </c>
      <c r="G7" s="1294" t="e">
        <f>_xll.qlYieldTSDiscount(Discounting,E7,,AllTriggers)</f>
        <v>#NUM!</v>
      </c>
      <c r="H7" s="1293">
        <f>_xll.qlDayCounterYearFraction(DayCounter,D7,E7,,,Trigger)</f>
        <v>0.50958904109589043</v>
      </c>
      <c r="I7" s="1292" t="e">
        <f>(F7/G7-1)/H7</f>
        <v>#NUM!</v>
      </c>
      <c r="J7" s="1291" t="e">
        <f>LN((1+(_xll.qlInterpolationInterpolate(B6Minterpolation,D7,TRUE,AllTriggers)+I7)*H7)/(1+I7*H7))</f>
        <v>#VALUE!</v>
      </c>
      <c r="K7" s="1244">
        <f>_xll.qlDayCounterYearFraction(DayCounter,SettlementDate,D7,,,Trigger)</f>
        <v>0.25205479452054796</v>
      </c>
      <c r="L7" s="1244">
        <f>_xll.qlDayCounterYearFraction(DayCounter,SettlementDate,E7,,,Trigger)</f>
        <v>0.76164383561643834</v>
      </c>
      <c r="M7" s="1244">
        <f>L7-K7</f>
        <v>0.50958904109589032</v>
      </c>
      <c r="N7" s="1244">
        <f>(L7^2-K7^2)/2</f>
        <v>0.25828485644586224</v>
      </c>
      <c r="O7" s="1244">
        <f>(L7^3-K7^3)/3</f>
        <v>0.14193905150674649</v>
      </c>
      <c r="P7" s="1290" t="b">
        <v>0</v>
      </c>
      <c r="W7" s="1279"/>
      <c r="X7" s="1276"/>
      <c r="Y7" s="1275"/>
      <c r="AF7" s="1248">
        <f>_xll.qlCalendarAdvance(Calendar,AF6,"1d","mf",,Trigger)</f>
        <v>42186</v>
      </c>
      <c r="AG7" s="1247">
        <f>_xll.qlDayCounterYearFraction(DayCounter,SettlementDate,AF7,,,Trigger)</f>
        <v>1.643835616438356E-2</v>
      </c>
      <c r="AH7" s="1246" t="e">
        <f t="shared" si="0"/>
        <v>#VALUE!</v>
      </c>
      <c r="AI7" s="1246" t="e">
        <f t="shared" si="1"/>
        <v>#VALUE!</v>
      </c>
      <c r="AJ7" s="1246" t="e">
        <f t="shared" si="2"/>
        <v>#VALUE!</v>
      </c>
    </row>
    <row r="8" spans="1:36" ht="12" customHeight="1" x14ac:dyDescent="0.2">
      <c r="B8" s="1289"/>
      <c r="C8" s="1289"/>
      <c r="D8" s="1288"/>
      <c r="E8" s="1288"/>
      <c r="F8" s="1288"/>
      <c r="G8" s="1288"/>
      <c r="H8" s="1288"/>
      <c r="I8" s="1288"/>
      <c r="J8" s="1287"/>
      <c r="K8" s="1286"/>
      <c r="L8" s="1286"/>
      <c r="M8" s="1286"/>
      <c r="N8" s="1286"/>
      <c r="O8" s="1286"/>
      <c r="P8" s="1285"/>
      <c r="W8" s="1284" t="s">
        <v>450</v>
      </c>
      <c r="X8" s="1276"/>
      <c r="Y8" s="1275"/>
      <c r="AF8" s="1248">
        <f>_xll.qlCalendarAdvance(Calendar,AF7,"1d","mf",,Trigger)</f>
        <v>42187</v>
      </c>
      <c r="AG8" s="1247">
        <f>_xll.qlDayCounterYearFraction(DayCounter,SettlementDate,AF8,,,Trigger)</f>
        <v>1.9178082191780823E-2</v>
      </c>
      <c r="AH8" s="1246" t="e">
        <f t="shared" si="0"/>
        <v>#VALUE!</v>
      </c>
      <c r="AI8" s="1246" t="e">
        <f t="shared" si="1"/>
        <v>#VALUE!</v>
      </c>
      <c r="AJ8" s="1246" t="e">
        <f t="shared" si="2"/>
        <v>#VALUE!</v>
      </c>
    </row>
    <row r="9" spans="1:36" ht="12" customHeight="1" x14ac:dyDescent="0.2">
      <c r="C9" s="1054" t="s">
        <v>74</v>
      </c>
      <c r="D9" s="1278" t="s">
        <v>87</v>
      </c>
      <c r="R9" s="1673" t="s">
        <v>442</v>
      </c>
      <c r="S9" s="1283"/>
      <c r="T9" s="1282">
        <f t="array" ref="T9:T10">_xll.ohFilter(N3:N7,P3:P7)</f>
        <v>0.13124038281103398</v>
      </c>
      <c r="U9" s="1281">
        <f t="array" ref="U9:U10">_xll.ohFilter(M3:M7,P3:P7)</f>
        <v>0.51232876712328768</v>
      </c>
      <c r="V9" s="1675" t="s">
        <v>417</v>
      </c>
      <c r="W9" s="1273" t="e">
        <f t="array" ref="W9:W10">MMULT(AA9:AB10,Y9:Y10)</f>
        <v>#VALUE!</v>
      </c>
      <c r="X9" s="1675" t="s">
        <v>446</v>
      </c>
      <c r="Y9" s="1319" t="e">
        <f t="array" ref="Y9:Y10">_xll.ohFilter(J3:J7,P3:P7)</f>
        <v>#VALUE!</v>
      </c>
      <c r="AA9" s="1282">
        <f t="array" ref="AA9:AB10">MINVERSE(T9:U10)</f>
        <v>-23.358464100990638</v>
      </c>
      <c r="AB9" s="1281">
        <v>23.739308624376353</v>
      </c>
      <c r="AF9" s="1248">
        <f>_xll.qlCalendarAdvance(Calendar,AF8,"1d","mf",,Trigger)</f>
        <v>42188</v>
      </c>
      <c r="AG9" s="1247">
        <f>_xll.qlDayCounterYearFraction(DayCounter,SettlementDate,AF9,,,Trigger)</f>
        <v>2.1917808219178082E-2</v>
      </c>
      <c r="AH9" s="1246" t="e">
        <f t="shared" si="0"/>
        <v>#VALUE!</v>
      </c>
      <c r="AI9" s="1246" t="e">
        <f t="shared" si="1"/>
        <v>#VALUE!</v>
      </c>
      <c r="AJ9" s="1246" t="e">
        <f t="shared" si="2"/>
        <v>#VALUE!</v>
      </c>
    </row>
    <row r="10" spans="1:36" ht="12" customHeight="1" x14ac:dyDescent="0.2">
      <c r="C10" s="1054" t="s">
        <v>294</v>
      </c>
      <c r="D10" s="1278" t="str">
        <f>PROPER(Currency)&amp;IborType&amp;$D$9</f>
        <v>GbpLibor6M</v>
      </c>
      <c r="R10" s="1673"/>
      <c r="S10" s="1283"/>
      <c r="T10" s="1282">
        <v>0.17125914805779696</v>
      </c>
      <c r="U10" s="1281">
        <v>0.50410958904109593</v>
      </c>
      <c r="V10" s="1675"/>
      <c r="W10" s="1273" t="e">
        <v>#VALUE!</v>
      </c>
      <c r="X10" s="1675"/>
      <c r="Y10" s="1319" t="e">
        <v>#VALUE!</v>
      </c>
      <c r="AA10" s="1282">
        <v>7.9354782151310657</v>
      </c>
      <c r="AB10" s="1281">
        <v>-6.0811653599429851</v>
      </c>
      <c r="AF10" s="1248">
        <f>_xll.qlCalendarAdvance(Calendar,AF9,"1d","mf",,Trigger)</f>
        <v>42191</v>
      </c>
      <c r="AG10" s="1247">
        <f>_xll.qlDayCounterYearFraction(DayCounter,SettlementDate,AF10,,,Trigger)</f>
        <v>3.0136986301369864E-2</v>
      </c>
      <c r="AH10" s="1246" t="e">
        <f t="shared" si="0"/>
        <v>#VALUE!</v>
      </c>
      <c r="AI10" s="1246" t="e">
        <f t="shared" si="1"/>
        <v>#VALUE!</v>
      </c>
      <c r="AJ10" s="1246" t="e">
        <f t="shared" si="2"/>
        <v>#VALUE!</v>
      </c>
    </row>
    <row r="11" spans="1:36" ht="12" customHeight="1" x14ac:dyDescent="0.2">
      <c r="C11" s="1054" t="s">
        <v>419</v>
      </c>
      <c r="D11" s="1280" t="s">
        <v>309</v>
      </c>
      <c r="W11" s="1279"/>
      <c r="X11" s="1276"/>
      <c r="Y11" s="1275"/>
      <c r="AF11" s="1248">
        <f>_xll.qlCalendarAdvance(Calendar,AF10,"1d","mf",,Trigger)</f>
        <v>42192</v>
      </c>
      <c r="AG11" s="1247">
        <f>_xll.qlDayCounterYearFraction(DayCounter,SettlementDate,AF11,,,Trigger)</f>
        <v>3.287671232876712E-2</v>
      </c>
      <c r="AH11" s="1246" t="e">
        <f t="shared" si="0"/>
        <v>#VALUE!</v>
      </c>
      <c r="AI11" s="1246" t="e">
        <f t="shared" si="1"/>
        <v>#VALUE!</v>
      </c>
      <c r="AJ11" s="1246" t="e">
        <f t="shared" si="2"/>
        <v>#VALUE!</v>
      </c>
    </row>
    <row r="12" spans="1:36" ht="12" customHeight="1" x14ac:dyDescent="0.2">
      <c r="C12" s="1054" t="s">
        <v>449</v>
      </c>
      <c r="D12" s="1278" t="s">
        <v>462</v>
      </c>
      <c r="Q12" s="1249"/>
      <c r="W12" s="1277" t="s">
        <v>447</v>
      </c>
      <c r="X12" s="1276"/>
      <c r="Y12" s="1275"/>
      <c r="AF12" s="1248">
        <f>_xll.qlCalendarAdvance(Calendar,AF11,"1d","mf",,Trigger)</f>
        <v>42193</v>
      </c>
      <c r="AG12" s="1247">
        <f>_xll.qlDayCounterYearFraction(DayCounter,SettlementDate,AF12,,,Trigger)</f>
        <v>3.5616438356164383E-2</v>
      </c>
      <c r="AH12" s="1246" t="e">
        <f t="shared" si="0"/>
        <v>#VALUE!</v>
      </c>
      <c r="AI12" s="1246" t="e">
        <f t="shared" si="1"/>
        <v>#VALUE!</v>
      </c>
      <c r="AJ12" s="1246" t="e">
        <f t="shared" si="2"/>
        <v>#VALUE!</v>
      </c>
    </row>
    <row r="13" spans="1:36" ht="12" customHeight="1" x14ac:dyDescent="0.2">
      <c r="N13" s="1320" t="str">
        <f>"Synthetic Deposits "&amp;D9</f>
        <v>Synthetic Deposits 6M</v>
      </c>
      <c r="O13" s="1320"/>
      <c r="P13" s="1320"/>
      <c r="Q13" s="1249"/>
      <c r="R13" s="1272" t="s">
        <v>445</v>
      </c>
      <c r="U13" s="1270">
        <f t="array" ref="U13">_xll.ohFilter(M3:M7,P3:P7)</f>
        <v>0.51232876712328768</v>
      </c>
      <c r="V13" s="1272" t="s">
        <v>417</v>
      </c>
      <c r="W13" s="1273" t="e">
        <f>MMULT(AA13,Y13)</f>
        <v>#VALUE!</v>
      </c>
      <c r="X13" s="1272" t="s">
        <v>446</v>
      </c>
      <c r="Y13" s="1319" t="e">
        <f t="array" ref="Y13">_xll.ohFilter(J3:J7,P3:P7)</f>
        <v>#VALUE!</v>
      </c>
      <c r="AA13" s="1270">
        <f>MINVERSE(U13)</f>
        <v>1.9518716577540107</v>
      </c>
      <c r="AF13" s="1248">
        <f>_xll.qlCalendarAdvance(Calendar,AF12,"1d","mf",,Trigger)</f>
        <v>42194</v>
      </c>
      <c r="AG13" s="1247">
        <f>_xll.qlDayCounterYearFraction(DayCounter,SettlementDate,AF13,,,Trigger)</f>
        <v>3.8356164383561646E-2</v>
      </c>
      <c r="AH13" s="1246" t="e">
        <f t="shared" si="0"/>
        <v>#VALUE!</v>
      </c>
      <c r="AI13" s="1246" t="e">
        <f t="shared" si="1"/>
        <v>#VALUE!</v>
      </c>
      <c r="AJ13" s="1246" t="e">
        <f t="shared" si="2"/>
        <v>#VALUE!</v>
      </c>
    </row>
    <row r="14" spans="1:36" ht="12" customHeight="1" x14ac:dyDescent="0.2">
      <c r="C14" s="1054" t="s">
        <v>430</v>
      </c>
      <c r="D14" s="1054" t="s">
        <v>325</v>
      </c>
      <c r="E14" s="1054" t="s">
        <v>441</v>
      </c>
      <c r="F14" s="1318"/>
      <c r="G14" s="1318"/>
      <c r="H14" s="1318"/>
      <c r="I14" s="1318"/>
      <c r="J14" s="1269" t="s">
        <v>420</v>
      </c>
      <c r="K14" s="1269" t="s">
        <v>428</v>
      </c>
      <c r="L14" s="1269" t="s">
        <v>427</v>
      </c>
      <c r="M14" s="1054" t="s">
        <v>426</v>
      </c>
      <c r="N14" s="1268" t="s">
        <v>445</v>
      </c>
      <c r="O14" s="1268" t="s">
        <v>442</v>
      </c>
      <c r="P14" s="1268" t="s">
        <v>444</v>
      </c>
      <c r="Q14" s="1249"/>
      <c r="AF14" s="1248">
        <f>_xll.qlCalendarAdvance(Calendar,AF13,"1d","mf",,Trigger)</f>
        <v>42195</v>
      </c>
      <c r="AG14" s="1247">
        <f>_xll.qlDayCounterYearFraction(DayCounter,SettlementDate,AF14,,,Trigger)</f>
        <v>4.1095890410958902E-2</v>
      </c>
      <c r="AH14" s="1246" t="e">
        <f t="shared" si="0"/>
        <v>#VALUE!</v>
      </c>
      <c r="AI14" s="1246" t="e">
        <f t="shared" si="1"/>
        <v>#VALUE!</v>
      </c>
      <c r="AJ14" s="1246" t="e">
        <f t="shared" si="2"/>
        <v>#VALUE!</v>
      </c>
    </row>
    <row r="15" spans="1:36" ht="12" customHeight="1" x14ac:dyDescent="0.2">
      <c r="C15" s="1267" t="s">
        <v>322</v>
      </c>
      <c r="D15" s="1266">
        <f t="shared" ref="D15:D24" si="3">SettlementDate</f>
        <v>42180</v>
      </c>
      <c r="E15" s="1265">
        <f>_xll.qlCalendarAdvance(Calendar,SettlementDate,C15,"Following",,Trigger)</f>
        <v>42181</v>
      </c>
      <c r="F15" s="1316"/>
      <c r="G15" s="1316"/>
      <c r="H15" s="1316"/>
      <c r="I15" s="1316"/>
      <c r="J15" s="1264">
        <f>_xll.qlDayCounterYearFraction(DayCounter,D15,E15,,,Trigger)</f>
        <v>2.7397260273972603E-3</v>
      </c>
      <c r="K15" s="1263" t="e">
        <f>_xll.qlYieldTSDiscount(Discounting,D15,,AllTriggers)</f>
        <v>#NUM!</v>
      </c>
      <c r="L15" s="1263" t="e">
        <f>_xll.qlYieldTSDiscount(Discounting,E15,,AllTriggers)</f>
        <v>#NUM!</v>
      </c>
      <c r="M15" s="1317" t="e">
        <f t="shared" ref="M15:M24" si="4">(K15/L15-1)/J15</f>
        <v>#NUM!</v>
      </c>
      <c r="N15" s="1304" t="e">
        <f t="shared" ref="N15:N24" si="5">((1+M15*J15)*EXP($W$13*J15)-1)/J15</f>
        <v>#NUM!</v>
      </c>
      <c r="O15" s="1304" t="e">
        <f t="shared" ref="O15:O24" si="6">((1+J15*M15)*EXP($W$10*J15+0.5*$W$9*J15^2)-1)/J15</f>
        <v>#NUM!</v>
      </c>
      <c r="P15" s="1304" t="e">
        <f t="shared" ref="P15:P24" si="7">((1+J15*M15)*EXP($W$5*J15+0.5*$W$4*J15^2+1/3*$W$3*J15^3)-1)/J15</f>
        <v>#NUM!</v>
      </c>
      <c r="Q15" s="1249"/>
      <c r="AF15" s="1248">
        <f>_xll.qlCalendarAdvance(Calendar,AF14,"1d","mf",,Trigger)</f>
        <v>42198</v>
      </c>
      <c r="AG15" s="1247">
        <f>_xll.qlDayCounterYearFraction(DayCounter,SettlementDate,AF15,,,Trigger)</f>
        <v>4.9315068493150684E-2</v>
      </c>
      <c r="AH15" s="1246" t="e">
        <f t="shared" si="0"/>
        <v>#VALUE!</v>
      </c>
      <c r="AI15" s="1246" t="e">
        <f t="shared" si="1"/>
        <v>#VALUE!</v>
      </c>
      <c r="AJ15" s="1246" t="e">
        <f t="shared" si="2"/>
        <v>#VALUE!</v>
      </c>
    </row>
    <row r="16" spans="1:36" ht="12" customHeight="1" x14ac:dyDescent="0.2">
      <c r="C16" s="1261" t="s">
        <v>346</v>
      </c>
      <c r="D16" s="1260">
        <f t="shared" si="3"/>
        <v>42180</v>
      </c>
      <c r="E16" s="1248">
        <f>_xll.qlCalendarAdvance(Calendar,SettlementDate,C16,"Following",,Trigger)</f>
        <v>42187</v>
      </c>
      <c r="F16" s="1316"/>
      <c r="G16" s="1316"/>
      <c r="H16" s="1316"/>
      <c r="I16" s="1316"/>
      <c r="J16" s="1247">
        <f>_xll.qlDayCounterYearFraction(DayCounter,D16,E16,,,Trigger)</f>
        <v>1.9178082191780823E-2</v>
      </c>
      <c r="K16" s="1259" t="e">
        <f>_xll.qlYieldTSDiscount(Discounting,D16,,AllTriggers)</f>
        <v>#NUM!</v>
      </c>
      <c r="L16" s="1259" t="e">
        <f>_xll.qlYieldTSDiscount(Discounting,E16,,AllTriggers)</f>
        <v>#NUM!</v>
      </c>
      <c r="M16" s="1296" t="e">
        <f t="shared" si="4"/>
        <v>#NUM!</v>
      </c>
      <c r="N16" s="1246" t="e">
        <f t="shared" si="5"/>
        <v>#NUM!</v>
      </c>
      <c r="O16" s="1246" t="e">
        <f t="shared" si="6"/>
        <v>#NUM!</v>
      </c>
      <c r="P16" s="1246" t="e">
        <f t="shared" si="7"/>
        <v>#NUM!</v>
      </c>
      <c r="Q16" s="1249"/>
      <c r="AF16" s="1248">
        <f>_xll.qlCalendarAdvance(Calendar,AF15,"1d","mf",,Trigger)</f>
        <v>42199</v>
      </c>
      <c r="AG16" s="1247">
        <f>_xll.qlDayCounterYearFraction(DayCounter,SettlementDate,AF16,,,Trigger)</f>
        <v>5.2054794520547946E-2</v>
      </c>
      <c r="AH16" s="1246" t="e">
        <f t="shared" si="0"/>
        <v>#VALUE!</v>
      </c>
      <c r="AI16" s="1246" t="e">
        <f t="shared" si="1"/>
        <v>#VALUE!</v>
      </c>
      <c r="AJ16" s="1246" t="e">
        <f t="shared" si="2"/>
        <v>#VALUE!</v>
      </c>
    </row>
    <row r="17" spans="3:36" ht="12" customHeight="1" x14ac:dyDescent="0.2">
      <c r="C17" s="1261" t="s">
        <v>94</v>
      </c>
      <c r="D17" s="1260">
        <f t="shared" si="3"/>
        <v>42180</v>
      </c>
      <c r="E17" s="1248">
        <f>_xll.qlCalendarAdvance(Calendar,SettlementDate,C17,"Following",,Trigger)</f>
        <v>42194</v>
      </c>
      <c r="F17" s="1316"/>
      <c r="G17" s="1316"/>
      <c r="H17" s="1316"/>
      <c r="I17" s="1316"/>
      <c r="J17" s="1247">
        <f>_xll.qlDayCounterYearFraction(DayCounter,D17,E17,,,Trigger)</f>
        <v>3.8356164383561646E-2</v>
      </c>
      <c r="K17" s="1259" t="e">
        <f>_xll.qlYieldTSDiscount(Discounting,D17,,AllTriggers)</f>
        <v>#NUM!</v>
      </c>
      <c r="L17" s="1259" t="e">
        <f>_xll.qlYieldTSDiscount(Discounting,E17,,AllTriggers)</f>
        <v>#NUM!</v>
      </c>
      <c r="M17" s="1296" t="e">
        <f t="shared" si="4"/>
        <v>#NUM!</v>
      </c>
      <c r="N17" s="1246" t="e">
        <f t="shared" si="5"/>
        <v>#NUM!</v>
      </c>
      <c r="O17" s="1246" t="e">
        <f t="shared" si="6"/>
        <v>#NUM!</v>
      </c>
      <c r="P17" s="1246" t="e">
        <f t="shared" si="7"/>
        <v>#NUM!</v>
      </c>
      <c r="Q17" s="1249"/>
      <c r="AF17" s="1248">
        <f>_xll.qlCalendarAdvance(Calendar,AF16,"1d","mf",,Trigger)</f>
        <v>42200</v>
      </c>
      <c r="AG17" s="1247">
        <f>_xll.qlDayCounterYearFraction(DayCounter,SettlementDate,AF17,,,Trigger)</f>
        <v>5.4794520547945202E-2</v>
      </c>
      <c r="AH17" s="1246" t="e">
        <f t="shared" si="0"/>
        <v>#VALUE!</v>
      </c>
      <c r="AI17" s="1246" t="e">
        <f t="shared" si="1"/>
        <v>#VALUE!</v>
      </c>
      <c r="AJ17" s="1246" t="e">
        <f t="shared" si="2"/>
        <v>#VALUE!</v>
      </c>
    </row>
    <row r="18" spans="3:36" ht="12" customHeight="1" x14ac:dyDescent="0.2">
      <c r="C18" s="1261" t="s">
        <v>93</v>
      </c>
      <c r="D18" s="1260">
        <f t="shared" si="3"/>
        <v>42180</v>
      </c>
      <c r="E18" s="1248">
        <f>_xll.qlCalendarAdvance(Calendar,SettlementDate,C18,"Following",,Trigger)</f>
        <v>42201</v>
      </c>
      <c r="F18" s="1316"/>
      <c r="G18" s="1316"/>
      <c r="H18" s="1316"/>
      <c r="I18" s="1316"/>
      <c r="J18" s="1247">
        <f>_xll.qlDayCounterYearFraction(DayCounter,D18,E18,,,Trigger)</f>
        <v>5.7534246575342465E-2</v>
      </c>
      <c r="K18" s="1259" t="e">
        <f>_xll.qlYieldTSDiscount(Discounting,D18,,AllTriggers)</f>
        <v>#NUM!</v>
      </c>
      <c r="L18" s="1259" t="e">
        <f>_xll.qlYieldTSDiscount(Discounting,E18,,AllTriggers)</f>
        <v>#NUM!</v>
      </c>
      <c r="M18" s="1296" t="e">
        <f t="shared" si="4"/>
        <v>#NUM!</v>
      </c>
      <c r="N18" s="1246" t="e">
        <f t="shared" si="5"/>
        <v>#NUM!</v>
      </c>
      <c r="O18" s="1246" t="e">
        <f t="shared" si="6"/>
        <v>#NUM!</v>
      </c>
      <c r="P18" s="1246" t="e">
        <f t="shared" si="7"/>
        <v>#NUM!</v>
      </c>
      <c r="Q18" s="1249"/>
      <c r="AF18" s="1248">
        <f>_xll.qlCalendarAdvance(Calendar,AF17,"1d","mf",,Trigger)</f>
        <v>42201</v>
      </c>
      <c r="AG18" s="1247">
        <f>_xll.qlDayCounterYearFraction(DayCounter,SettlementDate,AF18,,,Trigger)</f>
        <v>5.7534246575342465E-2</v>
      </c>
      <c r="AH18" s="1246" t="e">
        <f t="shared" si="0"/>
        <v>#VALUE!</v>
      </c>
      <c r="AI18" s="1246" t="e">
        <f t="shared" si="1"/>
        <v>#VALUE!</v>
      </c>
      <c r="AJ18" s="1246" t="e">
        <f t="shared" si="2"/>
        <v>#VALUE!</v>
      </c>
    </row>
    <row r="19" spans="3:36" ht="12" customHeight="1" x14ac:dyDescent="0.2">
      <c r="C19" s="1261" t="s">
        <v>92</v>
      </c>
      <c r="D19" s="1260">
        <f t="shared" si="3"/>
        <v>42180</v>
      </c>
      <c r="E19" s="1248">
        <f>_xll.qlCalendarAdvance(Calendar,SettlementDate,C19,"mf",TRUE,Trigger)</f>
        <v>42212</v>
      </c>
      <c r="F19" s="1316"/>
      <c r="G19" s="1316"/>
      <c r="H19" s="1316"/>
      <c r="I19" s="1316"/>
      <c r="J19" s="1247">
        <f>_xll.qlDayCounterYearFraction(DayCounter,D19,E19,,,Trigger)</f>
        <v>8.7671232876712329E-2</v>
      </c>
      <c r="K19" s="1259" t="e">
        <f>_xll.qlYieldTSDiscount(Discounting,D19,,AllTriggers)</f>
        <v>#NUM!</v>
      </c>
      <c r="L19" s="1259" t="e">
        <f>_xll.qlYieldTSDiscount(Discounting,E19,,AllTriggers)</f>
        <v>#NUM!</v>
      </c>
      <c r="M19" s="1296" t="e">
        <f t="shared" si="4"/>
        <v>#NUM!</v>
      </c>
      <c r="N19" s="1246" t="e">
        <f t="shared" si="5"/>
        <v>#NUM!</v>
      </c>
      <c r="O19" s="1246" t="e">
        <f t="shared" si="6"/>
        <v>#NUM!</v>
      </c>
      <c r="P19" s="1246" t="e">
        <f t="shared" si="7"/>
        <v>#NUM!</v>
      </c>
      <c r="Q19" s="1249"/>
      <c r="AF19" s="1248">
        <f>_xll.qlCalendarAdvance(Calendar,AF18,"1d","mf",,Trigger)</f>
        <v>42202</v>
      </c>
      <c r="AG19" s="1247">
        <f>_xll.qlDayCounterYearFraction(DayCounter,SettlementDate,AF19,,,Trigger)</f>
        <v>6.0273972602739728E-2</v>
      </c>
      <c r="AH19" s="1246" t="e">
        <f t="shared" si="0"/>
        <v>#VALUE!</v>
      </c>
      <c r="AI19" s="1246" t="e">
        <f t="shared" si="1"/>
        <v>#VALUE!</v>
      </c>
      <c r="AJ19" s="1246" t="e">
        <f t="shared" si="2"/>
        <v>#VALUE!</v>
      </c>
    </row>
    <row r="20" spans="3:36" ht="12" customHeight="1" x14ac:dyDescent="0.2">
      <c r="C20" s="1261" t="s">
        <v>91</v>
      </c>
      <c r="D20" s="1260">
        <f t="shared" si="3"/>
        <v>42180</v>
      </c>
      <c r="E20" s="1248">
        <f>_xll.qlCalendarAdvance(Calendar,SettlementDate,C20,"mf",TRUE,Trigger)</f>
        <v>42241</v>
      </c>
      <c r="F20" s="1316"/>
      <c r="G20" s="1316"/>
      <c r="H20" s="1316"/>
      <c r="I20" s="1316"/>
      <c r="J20" s="1247">
        <f>_xll.qlDayCounterYearFraction(DayCounter,D20,E20,,,Trigger)</f>
        <v>0.16712328767123288</v>
      </c>
      <c r="K20" s="1259" t="e">
        <f>_xll.qlYieldTSDiscount(Discounting,D20,,AllTriggers)</f>
        <v>#NUM!</v>
      </c>
      <c r="L20" s="1259" t="e">
        <f>_xll.qlYieldTSDiscount(Discounting,E20,,AllTriggers)</f>
        <v>#NUM!</v>
      </c>
      <c r="M20" s="1296" t="e">
        <f t="shared" si="4"/>
        <v>#NUM!</v>
      </c>
      <c r="N20" s="1246" t="e">
        <f t="shared" si="5"/>
        <v>#NUM!</v>
      </c>
      <c r="O20" s="1246" t="e">
        <f t="shared" si="6"/>
        <v>#NUM!</v>
      </c>
      <c r="P20" s="1246" t="e">
        <f t="shared" si="7"/>
        <v>#NUM!</v>
      </c>
      <c r="Q20" s="1249"/>
      <c r="AF20" s="1248">
        <f>_xll.qlCalendarAdvance(Calendar,AF19,"1d","mf",,Trigger)</f>
        <v>42205</v>
      </c>
      <c r="AG20" s="1247">
        <f>_xll.qlDayCounterYearFraction(DayCounter,SettlementDate,AF20,,,Trigger)</f>
        <v>6.8493150684931503E-2</v>
      </c>
      <c r="AH20" s="1246" t="e">
        <f t="shared" si="0"/>
        <v>#VALUE!</v>
      </c>
      <c r="AI20" s="1246" t="e">
        <f t="shared" si="1"/>
        <v>#VALUE!</v>
      </c>
      <c r="AJ20" s="1246" t="e">
        <f t="shared" si="2"/>
        <v>#VALUE!</v>
      </c>
    </row>
    <row r="21" spans="3:36" ht="12" customHeight="1" x14ac:dyDescent="0.2">
      <c r="C21" s="1261" t="s">
        <v>90</v>
      </c>
      <c r="D21" s="1260">
        <f t="shared" si="3"/>
        <v>42180</v>
      </c>
      <c r="E21" s="1248">
        <f>_xll.qlCalendarAdvance(Calendar,SettlementDate,C21,"mf",TRUE,Trigger)</f>
        <v>42272</v>
      </c>
      <c r="F21" s="1316"/>
      <c r="G21" s="1316"/>
      <c r="H21" s="1316"/>
      <c r="I21" s="1316"/>
      <c r="J21" s="1247">
        <f>_xll.qlDayCounterYearFraction(DayCounter,D21,E21,,,Trigger)</f>
        <v>0.25205479452054796</v>
      </c>
      <c r="K21" s="1259" t="e">
        <f>_xll.qlYieldTSDiscount(Discounting,D21,,AllTriggers)</f>
        <v>#NUM!</v>
      </c>
      <c r="L21" s="1259" t="e">
        <f>_xll.qlYieldTSDiscount(Discounting,E21,,AllTriggers)</f>
        <v>#NUM!</v>
      </c>
      <c r="M21" s="1296" t="e">
        <f t="shared" si="4"/>
        <v>#NUM!</v>
      </c>
      <c r="N21" s="1246" t="e">
        <f t="shared" si="5"/>
        <v>#NUM!</v>
      </c>
      <c r="O21" s="1246" t="e">
        <f t="shared" si="6"/>
        <v>#NUM!</v>
      </c>
      <c r="P21" s="1246" t="e">
        <f t="shared" si="7"/>
        <v>#NUM!</v>
      </c>
      <c r="Q21" s="1249"/>
      <c r="AF21" s="1248">
        <f>_xll.qlCalendarAdvance(Calendar,AF20,"1d","mf",,Trigger)</f>
        <v>42206</v>
      </c>
      <c r="AG21" s="1247">
        <f>_xll.qlDayCounterYearFraction(DayCounter,SettlementDate,AF21,,,Trigger)</f>
        <v>7.1232876712328766E-2</v>
      </c>
      <c r="AH21" s="1246" t="e">
        <f t="shared" si="0"/>
        <v>#VALUE!</v>
      </c>
      <c r="AI21" s="1246" t="e">
        <f t="shared" si="1"/>
        <v>#VALUE!</v>
      </c>
      <c r="AJ21" s="1246" t="e">
        <f t="shared" si="2"/>
        <v>#VALUE!</v>
      </c>
    </row>
    <row r="22" spans="3:36" ht="12" customHeight="1" x14ac:dyDescent="0.2">
      <c r="C22" s="1261" t="s">
        <v>89</v>
      </c>
      <c r="D22" s="1260">
        <f t="shared" si="3"/>
        <v>42180</v>
      </c>
      <c r="E22" s="1248">
        <f>_xll.qlCalendarAdvance(Calendar,SettlementDate,C22,"mf",TRUE,Trigger)</f>
        <v>42303</v>
      </c>
      <c r="F22" s="1316"/>
      <c r="G22" s="1316"/>
      <c r="H22" s="1316"/>
      <c r="I22" s="1316"/>
      <c r="J22" s="1247">
        <f>_xll.qlDayCounterYearFraction(DayCounter,D22,E22,,,Trigger)</f>
        <v>0.33698630136986302</v>
      </c>
      <c r="K22" s="1259" t="e">
        <f>_xll.qlYieldTSDiscount(Discounting,D22,,AllTriggers)</f>
        <v>#NUM!</v>
      </c>
      <c r="L22" s="1259" t="e">
        <f>_xll.qlYieldTSDiscount(Discounting,E22,,AllTriggers)</f>
        <v>#NUM!</v>
      </c>
      <c r="M22" s="1296" t="e">
        <f t="shared" si="4"/>
        <v>#NUM!</v>
      </c>
      <c r="N22" s="1246" t="e">
        <f t="shared" si="5"/>
        <v>#NUM!</v>
      </c>
      <c r="O22" s="1246" t="e">
        <f t="shared" si="6"/>
        <v>#NUM!</v>
      </c>
      <c r="P22" s="1246" t="e">
        <f t="shared" si="7"/>
        <v>#NUM!</v>
      </c>
      <c r="Q22" s="1249"/>
      <c r="AF22" s="1248">
        <f>_xll.qlCalendarAdvance(Calendar,AF21,"1d","mf",,Trigger)</f>
        <v>42207</v>
      </c>
      <c r="AG22" s="1247">
        <f>_xll.qlDayCounterYearFraction(DayCounter,SettlementDate,AF22,,,Trigger)</f>
        <v>7.3972602739726029E-2</v>
      </c>
      <c r="AH22" s="1246" t="e">
        <f t="shared" si="0"/>
        <v>#VALUE!</v>
      </c>
      <c r="AI22" s="1246" t="e">
        <f t="shared" si="1"/>
        <v>#VALUE!</v>
      </c>
      <c r="AJ22" s="1246" t="e">
        <f t="shared" si="2"/>
        <v>#VALUE!</v>
      </c>
    </row>
    <row r="23" spans="3:36" ht="12" customHeight="1" x14ac:dyDescent="0.2">
      <c r="C23" s="1261" t="s">
        <v>88</v>
      </c>
      <c r="D23" s="1260">
        <f t="shared" si="3"/>
        <v>42180</v>
      </c>
      <c r="E23" s="1248">
        <f>_xll.qlCalendarAdvance(Calendar,SettlementDate,C23,"mf",TRUE,Trigger)</f>
        <v>42333</v>
      </c>
      <c r="F23" s="1316"/>
      <c r="G23" s="1316"/>
      <c r="H23" s="1316"/>
      <c r="I23" s="1316"/>
      <c r="J23" s="1247">
        <f>_xll.qlDayCounterYearFraction(DayCounter,D23,E23,,,Trigger)</f>
        <v>0.41917808219178082</v>
      </c>
      <c r="K23" s="1259" t="e">
        <f>_xll.qlYieldTSDiscount(Discounting,D23,,AllTriggers)</f>
        <v>#NUM!</v>
      </c>
      <c r="L23" s="1259" t="e">
        <f>_xll.qlYieldTSDiscount(Discounting,E23,,AllTriggers)</f>
        <v>#NUM!</v>
      </c>
      <c r="M23" s="1296" t="e">
        <f t="shared" si="4"/>
        <v>#NUM!</v>
      </c>
      <c r="N23" s="1246" t="e">
        <f t="shared" si="5"/>
        <v>#NUM!</v>
      </c>
      <c r="O23" s="1246" t="e">
        <f t="shared" si="6"/>
        <v>#NUM!</v>
      </c>
      <c r="P23" s="1246" t="e">
        <f t="shared" si="7"/>
        <v>#NUM!</v>
      </c>
      <c r="Q23" s="1249"/>
      <c r="AF23" s="1248">
        <f>_xll.qlCalendarAdvance(Calendar,AF22,"1d","mf",,Trigger)</f>
        <v>42208</v>
      </c>
      <c r="AG23" s="1247">
        <f>_xll.qlDayCounterYearFraction(DayCounter,SettlementDate,AF23,,,Trigger)</f>
        <v>7.6712328767123292E-2</v>
      </c>
      <c r="AH23" s="1246" t="e">
        <f t="shared" si="0"/>
        <v>#VALUE!</v>
      </c>
      <c r="AI23" s="1246" t="e">
        <f t="shared" si="1"/>
        <v>#VALUE!</v>
      </c>
      <c r="AJ23" s="1246" t="e">
        <f t="shared" si="2"/>
        <v>#VALUE!</v>
      </c>
    </row>
    <row r="24" spans="3:36" ht="12" customHeight="1" x14ac:dyDescent="0.2">
      <c r="C24" s="1256" t="s">
        <v>87</v>
      </c>
      <c r="D24" s="1255">
        <f t="shared" si="3"/>
        <v>42180</v>
      </c>
      <c r="E24" s="1245">
        <f>_xll.qlCalendarAdvance(Calendar,SettlementDate,C24,"mf",TRUE,Trigger)</f>
        <v>42367</v>
      </c>
      <c r="F24" s="1315"/>
      <c r="G24" s="1315"/>
      <c r="H24" s="1315"/>
      <c r="I24" s="1315"/>
      <c r="J24" s="1244">
        <f>_xll.qlDayCounterYearFraction(DayCounter,D24,E24,,,Trigger)</f>
        <v>0.51232876712328768</v>
      </c>
      <c r="K24" s="1254" t="e">
        <f>_xll.qlYieldTSDiscount(Discounting,D24,,AllTriggers)</f>
        <v>#NUM!</v>
      </c>
      <c r="L24" s="1254" t="e">
        <f>_xll.qlYieldTSDiscount(Discounting,E24,,AllTriggers)</f>
        <v>#NUM!</v>
      </c>
      <c r="M24" s="1290" t="e">
        <f t="shared" si="4"/>
        <v>#NUM!</v>
      </c>
      <c r="N24" s="1243" t="e">
        <f t="shared" si="5"/>
        <v>#NUM!</v>
      </c>
      <c r="O24" s="1243" t="e">
        <f t="shared" si="6"/>
        <v>#NUM!</v>
      </c>
      <c r="P24" s="1243" t="e">
        <f t="shared" si="7"/>
        <v>#NUM!</v>
      </c>
      <c r="AF24" s="1248">
        <f>_xll.qlCalendarAdvance(Calendar,AF23,"1d","mf",,Trigger)</f>
        <v>42209</v>
      </c>
      <c r="AG24" s="1247">
        <f>_xll.qlDayCounterYearFraction(DayCounter,SettlementDate,AF24,,,Trigger)</f>
        <v>7.9452054794520555E-2</v>
      </c>
      <c r="AH24" s="1246" t="e">
        <f t="shared" si="0"/>
        <v>#VALUE!</v>
      </c>
      <c r="AI24" s="1246" t="e">
        <f t="shared" si="1"/>
        <v>#VALUE!</v>
      </c>
      <c r="AJ24" s="1246" t="e">
        <f t="shared" si="2"/>
        <v>#VALUE!</v>
      </c>
    </row>
    <row r="25" spans="3:36" ht="12" customHeight="1" x14ac:dyDescent="0.2">
      <c r="AF25" s="1248">
        <f>_xll.qlCalendarAdvance(Calendar,AF24,"1d","mf",,Trigger)</f>
        <v>42212</v>
      </c>
      <c r="AG25" s="1247">
        <f>_xll.qlDayCounterYearFraction(DayCounter,SettlementDate,AF25,,,Trigger)</f>
        <v>8.7671232876712329E-2</v>
      </c>
      <c r="AH25" s="1246" t="e">
        <f t="shared" si="0"/>
        <v>#VALUE!</v>
      </c>
      <c r="AI25" s="1246" t="e">
        <f t="shared" si="1"/>
        <v>#VALUE!</v>
      </c>
      <c r="AJ25" s="1246" t="e">
        <f t="shared" si="2"/>
        <v>#VALUE!</v>
      </c>
    </row>
    <row r="26" spans="3:36" ht="12" customHeight="1" x14ac:dyDescent="0.2">
      <c r="C26" s="1054" t="s">
        <v>443</v>
      </c>
      <c r="AF26" s="1248">
        <f>_xll.qlCalendarAdvance(Calendar,AF25,"1d","mf",,Trigger)</f>
        <v>42213</v>
      </c>
      <c r="AG26" s="1247">
        <f>_xll.qlDayCounterYearFraction(DayCounter,SettlementDate,AF26,,,Trigger)</f>
        <v>9.0410958904109592E-2</v>
      </c>
      <c r="AH26" s="1246" t="e">
        <f t="shared" si="0"/>
        <v>#VALUE!</v>
      </c>
      <c r="AI26" s="1246" t="e">
        <f t="shared" si="1"/>
        <v>#VALUE!</v>
      </c>
      <c r="AJ26" s="1246" t="e">
        <f t="shared" si="2"/>
        <v>#VALUE!</v>
      </c>
    </row>
    <row r="27" spans="3:36" ht="12" customHeight="1" x14ac:dyDescent="0.2">
      <c r="C27" s="1251" t="s">
        <v>451</v>
      </c>
      <c r="AF27" s="1248">
        <f>_xll.qlCalendarAdvance(Calendar,AF26,"1d","mf",,Trigger)</f>
        <v>42214</v>
      </c>
      <c r="AG27" s="1247">
        <f>_xll.qlDayCounterYearFraction(DayCounter,SettlementDate,AF27,,,Trigger)</f>
        <v>9.3150684931506855E-2</v>
      </c>
      <c r="AH27" s="1246" t="e">
        <f t="shared" si="0"/>
        <v>#VALUE!</v>
      </c>
      <c r="AI27" s="1246" t="e">
        <f t="shared" si="1"/>
        <v>#VALUE!</v>
      </c>
      <c r="AJ27" s="1246" t="e">
        <f t="shared" si="2"/>
        <v>#VALUE!</v>
      </c>
    </row>
    <row r="28" spans="3:36" ht="12" customHeight="1" x14ac:dyDescent="0.2">
      <c r="C28" s="1246" t="e">
        <f t="shared" ref="C28:C37" si="8">IF($C$27="FLAT",N15,IF($C$27="linear",O15,P15))</f>
        <v>#NUM!</v>
      </c>
      <c r="AF28" s="1248">
        <f>_xll.qlCalendarAdvance(Calendar,AF27,"1d","mf",,Trigger)</f>
        <v>42215</v>
      </c>
      <c r="AG28" s="1247">
        <f>_xll.qlDayCounterYearFraction(DayCounter,SettlementDate,AF28,,,Trigger)</f>
        <v>9.5890410958904104E-2</v>
      </c>
      <c r="AH28" s="1246" t="e">
        <f t="shared" si="0"/>
        <v>#VALUE!</v>
      </c>
      <c r="AI28" s="1246" t="e">
        <f t="shared" si="1"/>
        <v>#VALUE!</v>
      </c>
      <c r="AJ28" s="1246" t="e">
        <f t="shared" si="2"/>
        <v>#VALUE!</v>
      </c>
    </row>
    <row r="29" spans="3:36" ht="12" customHeight="1" x14ac:dyDescent="0.2">
      <c r="C29" s="1246" t="e">
        <f t="shared" si="8"/>
        <v>#NUM!</v>
      </c>
      <c r="AF29" s="1248">
        <f>_xll.qlCalendarAdvance(Calendar,AF28,"1d","mf",,Trigger)</f>
        <v>42216</v>
      </c>
      <c r="AG29" s="1247">
        <f>_xll.qlDayCounterYearFraction(DayCounter,SettlementDate,AF29,,,Trigger)</f>
        <v>9.8630136986301367E-2</v>
      </c>
      <c r="AH29" s="1246" t="e">
        <f t="shared" si="0"/>
        <v>#VALUE!</v>
      </c>
      <c r="AI29" s="1246" t="e">
        <f t="shared" si="1"/>
        <v>#VALUE!</v>
      </c>
      <c r="AJ29" s="1246" t="e">
        <f t="shared" si="2"/>
        <v>#VALUE!</v>
      </c>
    </row>
    <row r="30" spans="3:36" ht="12" customHeight="1" x14ac:dyDescent="0.2">
      <c r="C30" s="1246" t="e">
        <f t="shared" si="8"/>
        <v>#NUM!</v>
      </c>
      <c r="AF30" s="1248">
        <f>_xll.qlCalendarAdvance(Calendar,AF29,"1d","mf",,Trigger)</f>
        <v>42219</v>
      </c>
      <c r="AG30" s="1247">
        <f>_xll.qlDayCounterYearFraction(DayCounter,SettlementDate,AF30,,,Trigger)</f>
        <v>0.10684931506849316</v>
      </c>
      <c r="AH30" s="1246" t="e">
        <f t="shared" si="0"/>
        <v>#VALUE!</v>
      </c>
      <c r="AI30" s="1246" t="e">
        <f t="shared" si="1"/>
        <v>#VALUE!</v>
      </c>
      <c r="AJ30" s="1246" t="e">
        <f t="shared" si="2"/>
        <v>#VALUE!</v>
      </c>
    </row>
    <row r="31" spans="3:36" ht="12" customHeight="1" x14ac:dyDescent="0.2">
      <c r="C31" s="1246" t="e">
        <f t="shared" si="8"/>
        <v>#NUM!</v>
      </c>
      <c r="AF31" s="1248">
        <f>_xll.qlCalendarAdvance(Calendar,AF30,"1d","mf",,Trigger)</f>
        <v>42220</v>
      </c>
      <c r="AG31" s="1247">
        <f>_xll.qlDayCounterYearFraction(DayCounter,SettlementDate,AF31,,,Trigger)</f>
        <v>0.1095890410958904</v>
      </c>
      <c r="AH31" s="1246" t="e">
        <f t="shared" si="0"/>
        <v>#VALUE!</v>
      </c>
      <c r="AI31" s="1246" t="e">
        <f t="shared" si="1"/>
        <v>#VALUE!</v>
      </c>
      <c r="AJ31" s="1246" t="e">
        <f t="shared" si="2"/>
        <v>#VALUE!</v>
      </c>
    </row>
    <row r="32" spans="3:36" ht="12" customHeight="1" x14ac:dyDescent="0.2">
      <c r="C32" s="1246" t="e">
        <f t="shared" si="8"/>
        <v>#NUM!</v>
      </c>
      <c r="AF32" s="1248">
        <f>_xll.qlCalendarAdvance(Calendar,AF31,"1d","mf",,Trigger)</f>
        <v>42221</v>
      </c>
      <c r="AG32" s="1247">
        <f>_xll.qlDayCounterYearFraction(DayCounter,SettlementDate,AF32,,,Trigger)</f>
        <v>0.11232876712328767</v>
      </c>
      <c r="AH32" s="1246" t="e">
        <f t="shared" si="0"/>
        <v>#VALUE!</v>
      </c>
      <c r="AI32" s="1246" t="e">
        <f t="shared" si="1"/>
        <v>#VALUE!</v>
      </c>
      <c r="AJ32" s="1246" t="e">
        <f t="shared" si="2"/>
        <v>#VALUE!</v>
      </c>
    </row>
    <row r="33" spans="3:36" ht="12" customHeight="1" x14ac:dyDescent="0.2">
      <c r="C33" s="1246" t="e">
        <f t="shared" si="8"/>
        <v>#NUM!</v>
      </c>
      <c r="AF33" s="1248">
        <f>_xll.qlCalendarAdvance(Calendar,AF32,"1d","mf",,Trigger)</f>
        <v>42222</v>
      </c>
      <c r="AG33" s="1247">
        <f>_xll.qlDayCounterYearFraction(DayCounter,SettlementDate,AF33,,,Trigger)</f>
        <v>0.11506849315068493</v>
      </c>
      <c r="AH33" s="1246" t="e">
        <f t="shared" si="0"/>
        <v>#VALUE!</v>
      </c>
      <c r="AI33" s="1246" t="e">
        <f t="shared" si="1"/>
        <v>#VALUE!</v>
      </c>
      <c r="AJ33" s="1246" t="e">
        <f t="shared" si="2"/>
        <v>#VALUE!</v>
      </c>
    </row>
    <row r="34" spans="3:36" ht="12" customHeight="1" x14ac:dyDescent="0.2">
      <c r="C34" s="1246" t="e">
        <f t="shared" si="8"/>
        <v>#NUM!</v>
      </c>
      <c r="AF34" s="1248">
        <f>_xll.qlCalendarAdvance(Calendar,AF33,"1d","mf",,Trigger)</f>
        <v>42223</v>
      </c>
      <c r="AG34" s="1247">
        <f>_xll.qlDayCounterYearFraction(DayCounter,SettlementDate,AF34,,,Trigger)</f>
        <v>0.11780821917808219</v>
      </c>
      <c r="AH34" s="1246" t="e">
        <f t="shared" si="0"/>
        <v>#VALUE!</v>
      </c>
      <c r="AI34" s="1246" t="e">
        <f t="shared" si="1"/>
        <v>#VALUE!</v>
      </c>
      <c r="AJ34" s="1246" t="e">
        <f t="shared" si="2"/>
        <v>#VALUE!</v>
      </c>
    </row>
    <row r="35" spans="3:36" ht="12" customHeight="1" x14ac:dyDescent="0.2">
      <c r="C35" s="1246" t="e">
        <f t="shared" si="8"/>
        <v>#NUM!</v>
      </c>
      <c r="AF35" s="1248">
        <f>_xll.qlCalendarAdvance(Calendar,AF34,"1d","mf",,Trigger)</f>
        <v>42226</v>
      </c>
      <c r="AG35" s="1247">
        <f>_xll.qlDayCounterYearFraction(DayCounter,SettlementDate,AF35,,,Trigger)</f>
        <v>0.12602739726027398</v>
      </c>
      <c r="AH35" s="1246" t="e">
        <f t="shared" ref="AH35:AH66" si="9">$W$13</f>
        <v>#VALUE!</v>
      </c>
      <c r="AI35" s="1246" t="e">
        <f t="shared" ref="AI35:AI66" si="10">$W$10+$W$9*AG35</f>
        <v>#VALUE!</v>
      </c>
      <c r="AJ35" s="1246" t="e">
        <f t="shared" ref="AJ35:AJ66" si="11">($W$5+$W$4*AG35+$W$3*AG35^2)</f>
        <v>#VALUE!</v>
      </c>
    </row>
    <row r="36" spans="3:36" ht="12" customHeight="1" x14ac:dyDescent="0.2">
      <c r="C36" s="1246" t="e">
        <f t="shared" si="8"/>
        <v>#NUM!</v>
      </c>
      <c r="AF36" s="1248">
        <f>_xll.qlCalendarAdvance(Calendar,AF35,"1d","mf",,Trigger)</f>
        <v>42227</v>
      </c>
      <c r="AG36" s="1247">
        <f>_xll.qlDayCounterYearFraction(DayCounter,SettlementDate,AF36,,,Trigger)</f>
        <v>0.12876712328767123</v>
      </c>
      <c r="AH36" s="1246" t="e">
        <f t="shared" si="9"/>
        <v>#VALUE!</v>
      </c>
      <c r="AI36" s="1246" t="e">
        <f t="shared" si="10"/>
        <v>#VALUE!</v>
      </c>
      <c r="AJ36" s="1246" t="e">
        <f t="shared" si="11"/>
        <v>#VALUE!</v>
      </c>
    </row>
    <row r="37" spans="3:36" ht="12" customHeight="1" x14ac:dyDescent="0.2">
      <c r="C37" s="1243" t="e">
        <f t="shared" si="8"/>
        <v>#NUM!</v>
      </c>
      <c r="AF37" s="1248">
        <f>_xll.qlCalendarAdvance(Calendar,AF36,"1d","mf",,Trigger)</f>
        <v>42228</v>
      </c>
      <c r="AG37" s="1247">
        <f>_xll.qlDayCounterYearFraction(DayCounter,SettlementDate,AF37,,,Trigger)</f>
        <v>0.13150684931506848</v>
      </c>
      <c r="AH37" s="1246" t="e">
        <f t="shared" si="9"/>
        <v>#VALUE!</v>
      </c>
      <c r="AI37" s="1246" t="e">
        <f t="shared" si="10"/>
        <v>#VALUE!</v>
      </c>
      <c r="AJ37" s="1246" t="e">
        <f t="shared" si="11"/>
        <v>#VALUE!</v>
      </c>
    </row>
    <row r="38" spans="3:36" x14ac:dyDescent="0.2">
      <c r="AF38" s="1248">
        <f>_xll.qlCalendarAdvance(Calendar,AF37,"1d","mf",,Trigger)</f>
        <v>42229</v>
      </c>
      <c r="AG38" s="1247">
        <f>_xll.qlDayCounterYearFraction(DayCounter,SettlementDate,AF38,,,Trigger)</f>
        <v>0.13424657534246576</v>
      </c>
      <c r="AH38" s="1246" t="e">
        <f t="shared" si="9"/>
        <v>#VALUE!</v>
      </c>
      <c r="AI38" s="1246" t="e">
        <f t="shared" si="10"/>
        <v>#VALUE!</v>
      </c>
      <c r="AJ38" s="1246" t="e">
        <f t="shared" si="11"/>
        <v>#VALUE!</v>
      </c>
    </row>
    <row r="39" spans="3:36" x14ac:dyDescent="0.2">
      <c r="AF39" s="1248">
        <f>_xll.qlCalendarAdvance(Calendar,AF38,"1d","mf",,Trigger)</f>
        <v>42230</v>
      </c>
      <c r="AG39" s="1247">
        <f>_xll.qlDayCounterYearFraction(DayCounter,SettlementDate,AF39,,,Trigger)</f>
        <v>0.13698630136986301</v>
      </c>
      <c r="AH39" s="1246" t="e">
        <f t="shared" si="9"/>
        <v>#VALUE!</v>
      </c>
      <c r="AI39" s="1246" t="e">
        <f t="shared" si="10"/>
        <v>#VALUE!</v>
      </c>
      <c r="AJ39" s="1246" t="e">
        <f t="shared" si="11"/>
        <v>#VALUE!</v>
      </c>
    </row>
    <row r="40" spans="3:36" x14ac:dyDescent="0.2">
      <c r="AF40" s="1248">
        <f>_xll.qlCalendarAdvance(Calendar,AF39,"1d","mf",,Trigger)</f>
        <v>42233</v>
      </c>
      <c r="AG40" s="1247">
        <f>_xll.qlDayCounterYearFraction(DayCounter,SettlementDate,AF40,,,Trigger)</f>
        <v>0.14520547945205478</v>
      </c>
      <c r="AH40" s="1246" t="e">
        <f t="shared" si="9"/>
        <v>#VALUE!</v>
      </c>
      <c r="AI40" s="1246" t="e">
        <f t="shared" si="10"/>
        <v>#VALUE!</v>
      </c>
      <c r="AJ40" s="1246" t="e">
        <f t="shared" si="11"/>
        <v>#VALUE!</v>
      </c>
    </row>
    <row r="41" spans="3:36" x14ac:dyDescent="0.2">
      <c r="N41" s="1249"/>
      <c r="O41" s="1249"/>
      <c r="AF41" s="1248">
        <f>_xll.qlCalendarAdvance(Calendar,AF40,"1d","mf",,Trigger)</f>
        <v>42234</v>
      </c>
      <c r="AG41" s="1247">
        <f>_xll.qlDayCounterYearFraction(DayCounter,SettlementDate,AF41,,,Trigger)</f>
        <v>0.14794520547945206</v>
      </c>
      <c r="AH41" s="1246" t="e">
        <f t="shared" si="9"/>
        <v>#VALUE!</v>
      </c>
      <c r="AI41" s="1246" t="e">
        <f t="shared" si="10"/>
        <v>#VALUE!</v>
      </c>
      <c r="AJ41" s="1246" t="e">
        <f t="shared" si="11"/>
        <v>#VALUE!</v>
      </c>
    </row>
    <row r="42" spans="3:36" x14ac:dyDescent="0.2">
      <c r="AF42" s="1248">
        <f>_xll.qlCalendarAdvance(Calendar,AF41,"1d","mf",,Trigger)</f>
        <v>42235</v>
      </c>
      <c r="AG42" s="1247">
        <f>_xll.qlDayCounterYearFraction(DayCounter,SettlementDate,AF42,,,Trigger)</f>
        <v>0.15068493150684931</v>
      </c>
      <c r="AH42" s="1246" t="e">
        <f t="shared" si="9"/>
        <v>#VALUE!</v>
      </c>
      <c r="AI42" s="1246" t="e">
        <f t="shared" si="10"/>
        <v>#VALUE!</v>
      </c>
      <c r="AJ42" s="1246" t="e">
        <f t="shared" si="11"/>
        <v>#VALUE!</v>
      </c>
    </row>
    <row r="43" spans="3:36" ht="11.25" customHeight="1" x14ac:dyDescent="0.2">
      <c r="AF43" s="1248">
        <f>_xll.qlCalendarAdvance(Calendar,AF42,"1d","mf",,Trigger)</f>
        <v>42236</v>
      </c>
      <c r="AG43" s="1247">
        <f>_xll.qlDayCounterYearFraction(DayCounter,SettlementDate,AF43,,,Trigger)</f>
        <v>0.15342465753424658</v>
      </c>
      <c r="AH43" s="1246" t="e">
        <f t="shared" si="9"/>
        <v>#VALUE!</v>
      </c>
      <c r="AI43" s="1246" t="e">
        <f t="shared" si="10"/>
        <v>#VALUE!</v>
      </c>
      <c r="AJ43" s="1246" t="e">
        <f t="shared" si="11"/>
        <v>#VALUE!</v>
      </c>
    </row>
    <row r="44" spans="3:36" x14ac:dyDescent="0.2">
      <c r="AF44" s="1248">
        <f>_xll.qlCalendarAdvance(Calendar,AF43,"1d","mf",,Trigger)</f>
        <v>42237</v>
      </c>
      <c r="AG44" s="1247">
        <f>_xll.qlDayCounterYearFraction(DayCounter,SettlementDate,AF44,,,Trigger)</f>
        <v>0.15616438356164383</v>
      </c>
      <c r="AH44" s="1246" t="e">
        <f t="shared" si="9"/>
        <v>#VALUE!</v>
      </c>
      <c r="AI44" s="1246" t="e">
        <f t="shared" si="10"/>
        <v>#VALUE!</v>
      </c>
      <c r="AJ44" s="1246" t="e">
        <f t="shared" si="11"/>
        <v>#VALUE!</v>
      </c>
    </row>
    <row r="45" spans="3:36" x14ac:dyDescent="0.2">
      <c r="AF45" s="1248">
        <f>_xll.qlCalendarAdvance(Calendar,AF44,"1d","mf",,Trigger)</f>
        <v>42240</v>
      </c>
      <c r="AG45" s="1247">
        <f>_xll.qlDayCounterYearFraction(DayCounter,SettlementDate,AF45,,,Trigger)</f>
        <v>0.16438356164383561</v>
      </c>
      <c r="AH45" s="1246" t="e">
        <f t="shared" si="9"/>
        <v>#VALUE!</v>
      </c>
      <c r="AI45" s="1246" t="e">
        <f t="shared" si="10"/>
        <v>#VALUE!</v>
      </c>
      <c r="AJ45" s="1246" t="e">
        <f t="shared" si="11"/>
        <v>#VALUE!</v>
      </c>
    </row>
    <row r="46" spans="3:36" x14ac:dyDescent="0.2">
      <c r="AF46" s="1248">
        <f>_xll.qlCalendarAdvance(Calendar,AF45,"1d","mf",,Trigger)</f>
        <v>42241</v>
      </c>
      <c r="AG46" s="1247">
        <f>_xll.qlDayCounterYearFraction(DayCounter,SettlementDate,AF46,,,Trigger)</f>
        <v>0.16712328767123288</v>
      </c>
      <c r="AH46" s="1246" t="e">
        <f t="shared" si="9"/>
        <v>#VALUE!</v>
      </c>
      <c r="AI46" s="1246" t="e">
        <f t="shared" si="10"/>
        <v>#VALUE!</v>
      </c>
      <c r="AJ46" s="1246" t="e">
        <f t="shared" si="11"/>
        <v>#VALUE!</v>
      </c>
    </row>
    <row r="47" spans="3:36" x14ac:dyDescent="0.2">
      <c r="AF47" s="1248">
        <f>_xll.qlCalendarAdvance(Calendar,AF46,"1d","mf",,Trigger)</f>
        <v>42242</v>
      </c>
      <c r="AG47" s="1247">
        <f>_xll.qlDayCounterYearFraction(DayCounter,SettlementDate,AF47,,,Trigger)</f>
        <v>0.16986301369863013</v>
      </c>
      <c r="AH47" s="1246" t="e">
        <f t="shared" si="9"/>
        <v>#VALUE!</v>
      </c>
      <c r="AI47" s="1246" t="e">
        <f t="shared" si="10"/>
        <v>#VALUE!</v>
      </c>
      <c r="AJ47" s="1246" t="e">
        <f t="shared" si="11"/>
        <v>#VALUE!</v>
      </c>
    </row>
    <row r="48" spans="3:36" x14ac:dyDescent="0.2">
      <c r="AF48" s="1248">
        <f>_xll.qlCalendarAdvance(Calendar,AF47,"1d","mf",,Trigger)</f>
        <v>42243</v>
      </c>
      <c r="AG48" s="1247">
        <f>_xll.qlDayCounterYearFraction(DayCounter,SettlementDate,AF48,,,Trigger)</f>
        <v>0.17260273972602741</v>
      </c>
      <c r="AH48" s="1246" t="e">
        <f t="shared" si="9"/>
        <v>#VALUE!</v>
      </c>
      <c r="AI48" s="1246" t="e">
        <f t="shared" si="10"/>
        <v>#VALUE!</v>
      </c>
      <c r="AJ48" s="1246" t="e">
        <f t="shared" si="11"/>
        <v>#VALUE!</v>
      </c>
    </row>
    <row r="49" spans="14:36" x14ac:dyDescent="0.2">
      <c r="AF49" s="1248">
        <f>_xll.qlCalendarAdvance(Calendar,AF48,"1d","mf",,Trigger)</f>
        <v>42244</v>
      </c>
      <c r="AG49" s="1247">
        <f>_xll.qlDayCounterYearFraction(DayCounter,SettlementDate,AF49,,,Trigger)</f>
        <v>0.17534246575342466</v>
      </c>
      <c r="AH49" s="1246" t="e">
        <f t="shared" si="9"/>
        <v>#VALUE!</v>
      </c>
      <c r="AI49" s="1246" t="e">
        <f t="shared" si="10"/>
        <v>#VALUE!</v>
      </c>
      <c r="AJ49" s="1246" t="e">
        <f t="shared" si="11"/>
        <v>#VALUE!</v>
      </c>
    </row>
    <row r="50" spans="14:36" x14ac:dyDescent="0.2">
      <c r="AF50" s="1248">
        <f>_xll.qlCalendarAdvance(Calendar,AF49,"1d","mf",,Trigger)</f>
        <v>42248</v>
      </c>
      <c r="AG50" s="1247">
        <f>_xll.qlDayCounterYearFraction(DayCounter,SettlementDate,AF50,,,Trigger)</f>
        <v>0.18630136986301371</v>
      </c>
      <c r="AH50" s="1246" t="e">
        <f t="shared" si="9"/>
        <v>#VALUE!</v>
      </c>
      <c r="AI50" s="1246" t="e">
        <f t="shared" si="10"/>
        <v>#VALUE!</v>
      </c>
      <c r="AJ50" s="1246" t="e">
        <f t="shared" si="11"/>
        <v>#VALUE!</v>
      </c>
    </row>
    <row r="51" spans="14:36" x14ac:dyDescent="0.2">
      <c r="AF51" s="1248">
        <f>_xll.qlCalendarAdvance(Calendar,AF50,"1d","mf",,Trigger)</f>
        <v>42249</v>
      </c>
      <c r="AG51" s="1247">
        <f>_xll.qlDayCounterYearFraction(DayCounter,SettlementDate,AF51,,,Trigger)</f>
        <v>0.18904109589041096</v>
      </c>
      <c r="AH51" s="1246" t="e">
        <f t="shared" si="9"/>
        <v>#VALUE!</v>
      </c>
      <c r="AI51" s="1246" t="e">
        <f t="shared" si="10"/>
        <v>#VALUE!</v>
      </c>
      <c r="AJ51" s="1246" t="e">
        <f t="shared" si="11"/>
        <v>#VALUE!</v>
      </c>
    </row>
    <row r="52" spans="14:36" x14ac:dyDescent="0.2">
      <c r="AF52" s="1248">
        <f>_xll.qlCalendarAdvance(Calendar,AF51,"1d","mf",,Trigger)</f>
        <v>42250</v>
      </c>
      <c r="AG52" s="1247">
        <f>_xll.qlDayCounterYearFraction(DayCounter,SettlementDate,AF52,,,Trigger)</f>
        <v>0.19178082191780821</v>
      </c>
      <c r="AH52" s="1246" t="e">
        <f t="shared" si="9"/>
        <v>#VALUE!</v>
      </c>
      <c r="AI52" s="1246" t="e">
        <f t="shared" si="10"/>
        <v>#VALUE!</v>
      </c>
      <c r="AJ52" s="1246" t="e">
        <f t="shared" si="11"/>
        <v>#VALUE!</v>
      </c>
    </row>
    <row r="53" spans="14:36" x14ac:dyDescent="0.2">
      <c r="AF53" s="1248">
        <f>_xll.qlCalendarAdvance(Calendar,AF52,"1d","mf",,Trigger)</f>
        <v>42251</v>
      </c>
      <c r="AG53" s="1247">
        <f>_xll.qlDayCounterYearFraction(DayCounter,SettlementDate,AF53,,,Trigger)</f>
        <v>0.19452054794520549</v>
      </c>
      <c r="AH53" s="1246" t="e">
        <f t="shared" si="9"/>
        <v>#VALUE!</v>
      </c>
      <c r="AI53" s="1246" t="e">
        <f t="shared" si="10"/>
        <v>#VALUE!</v>
      </c>
      <c r="AJ53" s="1246" t="e">
        <f t="shared" si="11"/>
        <v>#VALUE!</v>
      </c>
    </row>
    <row r="54" spans="14:36" x14ac:dyDescent="0.2">
      <c r="AF54" s="1248">
        <f>_xll.qlCalendarAdvance(Calendar,AF53,"1d","mf",,Trigger)</f>
        <v>42254</v>
      </c>
      <c r="AG54" s="1247">
        <f>_xll.qlDayCounterYearFraction(DayCounter,SettlementDate,AF54,,,Trigger)</f>
        <v>0.20273972602739726</v>
      </c>
      <c r="AH54" s="1246" t="e">
        <f t="shared" si="9"/>
        <v>#VALUE!</v>
      </c>
      <c r="AI54" s="1246" t="e">
        <f t="shared" si="10"/>
        <v>#VALUE!</v>
      </c>
      <c r="AJ54" s="1246" t="e">
        <f t="shared" si="11"/>
        <v>#VALUE!</v>
      </c>
    </row>
    <row r="55" spans="14:36" x14ac:dyDescent="0.2">
      <c r="AF55" s="1248">
        <f>_xll.qlCalendarAdvance(Calendar,AF54,"1d","mf",,Trigger)</f>
        <v>42255</v>
      </c>
      <c r="AG55" s="1247">
        <f>_xll.qlDayCounterYearFraction(DayCounter,SettlementDate,AF55,,,Trigger)</f>
        <v>0.20547945205479451</v>
      </c>
      <c r="AH55" s="1246" t="e">
        <f t="shared" si="9"/>
        <v>#VALUE!</v>
      </c>
      <c r="AI55" s="1246" t="e">
        <f t="shared" si="10"/>
        <v>#VALUE!</v>
      </c>
      <c r="AJ55" s="1246" t="e">
        <f t="shared" si="11"/>
        <v>#VALUE!</v>
      </c>
    </row>
    <row r="56" spans="14:36" x14ac:dyDescent="0.2">
      <c r="AF56" s="1248">
        <f>_xll.qlCalendarAdvance(Calendar,AF55,"1d","mf",,Trigger)</f>
        <v>42256</v>
      </c>
      <c r="AG56" s="1247">
        <f>_xll.qlDayCounterYearFraction(DayCounter,SettlementDate,AF56,,,Trigger)</f>
        <v>0.20821917808219179</v>
      </c>
      <c r="AH56" s="1246" t="e">
        <f t="shared" si="9"/>
        <v>#VALUE!</v>
      </c>
      <c r="AI56" s="1246" t="e">
        <f t="shared" si="10"/>
        <v>#VALUE!</v>
      </c>
      <c r="AJ56" s="1246" t="e">
        <f t="shared" si="11"/>
        <v>#VALUE!</v>
      </c>
    </row>
    <row r="57" spans="14:36" x14ac:dyDescent="0.2">
      <c r="AF57" s="1248">
        <f>_xll.qlCalendarAdvance(Calendar,AF56,"1d","mf",,Trigger)</f>
        <v>42257</v>
      </c>
      <c r="AG57" s="1247">
        <f>_xll.qlDayCounterYearFraction(DayCounter,SettlementDate,AF57,,,Trigger)</f>
        <v>0.21095890410958903</v>
      </c>
      <c r="AH57" s="1246" t="e">
        <f t="shared" si="9"/>
        <v>#VALUE!</v>
      </c>
      <c r="AI57" s="1246" t="e">
        <f t="shared" si="10"/>
        <v>#VALUE!</v>
      </c>
      <c r="AJ57" s="1246" t="e">
        <f t="shared" si="11"/>
        <v>#VALUE!</v>
      </c>
    </row>
    <row r="58" spans="14:36" x14ac:dyDescent="0.2">
      <c r="AF58" s="1248">
        <f>_xll.qlCalendarAdvance(Calendar,AF57,"1d","mf",,Trigger)</f>
        <v>42258</v>
      </c>
      <c r="AG58" s="1247">
        <f>_xll.qlDayCounterYearFraction(DayCounter,SettlementDate,AF58,,,Trigger)</f>
        <v>0.21369863013698631</v>
      </c>
      <c r="AH58" s="1246" t="e">
        <f t="shared" si="9"/>
        <v>#VALUE!</v>
      </c>
      <c r="AI58" s="1246" t="e">
        <f t="shared" si="10"/>
        <v>#VALUE!</v>
      </c>
      <c r="AJ58" s="1246" t="e">
        <f t="shared" si="11"/>
        <v>#VALUE!</v>
      </c>
    </row>
    <row r="59" spans="14:36" x14ac:dyDescent="0.2">
      <c r="AF59" s="1248">
        <f>_xll.qlCalendarAdvance(Calendar,AF58,"1d","mf",,Trigger)</f>
        <v>42261</v>
      </c>
      <c r="AG59" s="1247">
        <f>_xll.qlDayCounterYearFraction(DayCounter,SettlementDate,AF59,,,Trigger)</f>
        <v>0.22191780821917809</v>
      </c>
      <c r="AH59" s="1246" t="e">
        <f t="shared" si="9"/>
        <v>#VALUE!</v>
      </c>
      <c r="AI59" s="1246" t="e">
        <f t="shared" si="10"/>
        <v>#VALUE!</v>
      </c>
      <c r="AJ59" s="1246" t="e">
        <f t="shared" si="11"/>
        <v>#VALUE!</v>
      </c>
    </row>
    <row r="60" spans="14:36" x14ac:dyDescent="0.2">
      <c r="N60" s="1249"/>
      <c r="AF60" s="1248">
        <f>_xll.qlCalendarAdvance(Calendar,AF59,"1d","mf",,Trigger)</f>
        <v>42262</v>
      </c>
      <c r="AG60" s="1247">
        <f>_xll.qlDayCounterYearFraction(DayCounter,SettlementDate,AF60,,,Trigger)</f>
        <v>0.22465753424657534</v>
      </c>
      <c r="AH60" s="1246" t="e">
        <f t="shared" si="9"/>
        <v>#VALUE!</v>
      </c>
      <c r="AI60" s="1246" t="e">
        <f t="shared" si="10"/>
        <v>#VALUE!</v>
      </c>
      <c r="AJ60" s="1246" t="e">
        <f t="shared" si="11"/>
        <v>#VALUE!</v>
      </c>
    </row>
    <row r="61" spans="14:36" x14ac:dyDescent="0.2">
      <c r="N61" s="1249"/>
      <c r="AF61" s="1248">
        <f>_xll.qlCalendarAdvance(Calendar,AF60,"1d","mf",,Trigger)</f>
        <v>42263</v>
      </c>
      <c r="AG61" s="1247">
        <f>_xll.qlDayCounterYearFraction(DayCounter,SettlementDate,AF61,,,Trigger)</f>
        <v>0.22739726027397261</v>
      </c>
      <c r="AH61" s="1246" t="e">
        <f t="shared" si="9"/>
        <v>#VALUE!</v>
      </c>
      <c r="AI61" s="1246" t="e">
        <f t="shared" si="10"/>
        <v>#VALUE!</v>
      </c>
      <c r="AJ61" s="1246" t="e">
        <f t="shared" si="11"/>
        <v>#VALUE!</v>
      </c>
    </row>
    <row r="62" spans="14:36" x14ac:dyDescent="0.2">
      <c r="N62" s="1249"/>
      <c r="AF62" s="1248">
        <f>_xll.qlCalendarAdvance(Calendar,AF61,"1d","mf",,Trigger)</f>
        <v>42264</v>
      </c>
      <c r="AG62" s="1247">
        <f>_xll.qlDayCounterYearFraction(DayCounter,SettlementDate,AF62,,,Trigger)</f>
        <v>0.23013698630136986</v>
      </c>
      <c r="AH62" s="1246" t="e">
        <f t="shared" si="9"/>
        <v>#VALUE!</v>
      </c>
      <c r="AI62" s="1246" t="e">
        <f t="shared" si="10"/>
        <v>#VALUE!</v>
      </c>
      <c r="AJ62" s="1246" t="e">
        <f t="shared" si="11"/>
        <v>#VALUE!</v>
      </c>
    </row>
    <row r="63" spans="14:36" x14ac:dyDescent="0.2">
      <c r="N63" s="1249"/>
      <c r="AF63" s="1248">
        <f>_xll.qlCalendarAdvance(Calendar,AF62,"1d","mf",,Trigger)</f>
        <v>42265</v>
      </c>
      <c r="AG63" s="1247">
        <f>_xll.qlDayCounterYearFraction(DayCounter,SettlementDate,AF63,,,Trigger)</f>
        <v>0.23287671232876711</v>
      </c>
      <c r="AH63" s="1246" t="e">
        <f t="shared" si="9"/>
        <v>#VALUE!</v>
      </c>
      <c r="AI63" s="1246" t="e">
        <f t="shared" si="10"/>
        <v>#VALUE!</v>
      </c>
      <c r="AJ63" s="1246" t="e">
        <f t="shared" si="11"/>
        <v>#VALUE!</v>
      </c>
    </row>
    <row r="64" spans="14:36" x14ac:dyDescent="0.2">
      <c r="N64" s="1249"/>
      <c r="AF64" s="1248">
        <f>_xll.qlCalendarAdvance(Calendar,AF63,"1d","mf",,Trigger)</f>
        <v>42268</v>
      </c>
      <c r="AG64" s="1247">
        <f>_xll.qlDayCounterYearFraction(DayCounter,SettlementDate,AF64,,,Trigger)</f>
        <v>0.24109589041095891</v>
      </c>
      <c r="AH64" s="1246" t="e">
        <f t="shared" si="9"/>
        <v>#VALUE!</v>
      </c>
      <c r="AI64" s="1246" t="e">
        <f t="shared" si="10"/>
        <v>#VALUE!</v>
      </c>
      <c r="AJ64" s="1246" t="e">
        <f t="shared" si="11"/>
        <v>#VALUE!</v>
      </c>
    </row>
    <row r="65" spans="14:36" x14ac:dyDescent="0.2">
      <c r="N65" s="1249"/>
      <c r="AF65" s="1248">
        <f>_xll.qlCalendarAdvance(Calendar,AF64,"1d","mf",,Trigger)</f>
        <v>42269</v>
      </c>
      <c r="AG65" s="1247">
        <f>_xll.qlDayCounterYearFraction(DayCounter,SettlementDate,AF65,,,Trigger)</f>
        <v>0.24383561643835616</v>
      </c>
      <c r="AH65" s="1246" t="e">
        <f t="shared" si="9"/>
        <v>#VALUE!</v>
      </c>
      <c r="AI65" s="1246" t="e">
        <f t="shared" si="10"/>
        <v>#VALUE!</v>
      </c>
      <c r="AJ65" s="1246" t="e">
        <f t="shared" si="11"/>
        <v>#VALUE!</v>
      </c>
    </row>
    <row r="66" spans="14:36" x14ac:dyDescent="0.2">
      <c r="N66" s="1249"/>
      <c r="O66" s="1249"/>
      <c r="AF66" s="1248">
        <f>_xll.qlCalendarAdvance(Calendar,AF65,"1d","mf",,Trigger)</f>
        <v>42270</v>
      </c>
      <c r="AG66" s="1247">
        <f>_xll.qlDayCounterYearFraction(DayCounter,SettlementDate,AF66,,,Trigger)</f>
        <v>0.24657534246575341</v>
      </c>
      <c r="AH66" s="1246" t="e">
        <f t="shared" si="9"/>
        <v>#VALUE!</v>
      </c>
      <c r="AI66" s="1246" t="e">
        <f t="shared" si="10"/>
        <v>#VALUE!</v>
      </c>
      <c r="AJ66" s="1246" t="e">
        <f t="shared" si="11"/>
        <v>#VALUE!</v>
      </c>
    </row>
    <row r="67" spans="14:36" x14ac:dyDescent="0.2">
      <c r="N67" s="1249"/>
      <c r="O67" s="1249"/>
      <c r="AF67" s="1248">
        <f>_xll.qlCalendarAdvance(Calendar,AF66,"1d","mf",,Trigger)</f>
        <v>42271</v>
      </c>
      <c r="AG67" s="1247">
        <f>_xll.qlDayCounterYearFraction(DayCounter,SettlementDate,AF67,,,Trigger)</f>
        <v>0.24931506849315069</v>
      </c>
      <c r="AH67" s="1246" t="e">
        <f t="shared" ref="AH67:AH98" si="12">$W$13</f>
        <v>#VALUE!</v>
      </c>
      <c r="AI67" s="1246" t="e">
        <f t="shared" ref="AI67:AI98" si="13">$W$10+$W$9*AG67</f>
        <v>#VALUE!</v>
      </c>
      <c r="AJ67" s="1246" t="e">
        <f t="shared" ref="AJ67:AJ98" si="14">($W$5+$W$4*AG67+$W$3*AG67^2)</f>
        <v>#VALUE!</v>
      </c>
    </row>
    <row r="68" spans="14:36" x14ac:dyDescent="0.2">
      <c r="N68" s="1249"/>
      <c r="O68" s="1249"/>
      <c r="AF68" s="1248">
        <f>_xll.qlCalendarAdvance(Calendar,AF67,"1d","mf",,Trigger)</f>
        <v>42272</v>
      </c>
      <c r="AG68" s="1247">
        <f>_xll.qlDayCounterYearFraction(DayCounter,SettlementDate,AF68,,,Trigger)</f>
        <v>0.25205479452054796</v>
      </c>
      <c r="AH68" s="1246" t="e">
        <f t="shared" si="12"/>
        <v>#VALUE!</v>
      </c>
      <c r="AI68" s="1246" t="e">
        <f t="shared" si="13"/>
        <v>#VALUE!</v>
      </c>
      <c r="AJ68" s="1246" t="e">
        <f t="shared" si="14"/>
        <v>#VALUE!</v>
      </c>
    </row>
    <row r="69" spans="14:36" x14ac:dyDescent="0.2">
      <c r="N69" s="1249"/>
      <c r="O69" s="1249"/>
      <c r="AF69" s="1248">
        <f>_xll.qlCalendarAdvance(Calendar,AF68,"1d","mf",,Trigger)</f>
        <v>42275</v>
      </c>
      <c r="AG69" s="1247">
        <f>_xll.qlDayCounterYearFraction(DayCounter,SettlementDate,AF69,,,Trigger)</f>
        <v>0.26027397260273971</v>
      </c>
      <c r="AH69" s="1246" t="e">
        <f t="shared" si="12"/>
        <v>#VALUE!</v>
      </c>
      <c r="AI69" s="1246" t="e">
        <f t="shared" si="13"/>
        <v>#VALUE!</v>
      </c>
      <c r="AJ69" s="1246" t="e">
        <f t="shared" si="14"/>
        <v>#VALUE!</v>
      </c>
    </row>
    <row r="70" spans="14:36" x14ac:dyDescent="0.2">
      <c r="N70" s="1249"/>
      <c r="O70" s="1249"/>
      <c r="AF70" s="1248">
        <f>_xll.qlCalendarAdvance(Calendar,AF69,"1d","mf",,Trigger)</f>
        <v>42276</v>
      </c>
      <c r="AG70" s="1247">
        <f>_xll.qlDayCounterYearFraction(DayCounter,SettlementDate,AF70,,,Trigger)</f>
        <v>0.26301369863013696</v>
      </c>
      <c r="AH70" s="1246" t="e">
        <f t="shared" si="12"/>
        <v>#VALUE!</v>
      </c>
      <c r="AI70" s="1246" t="e">
        <f t="shared" si="13"/>
        <v>#VALUE!</v>
      </c>
      <c r="AJ70" s="1246" t="e">
        <f t="shared" si="14"/>
        <v>#VALUE!</v>
      </c>
    </row>
    <row r="71" spans="14:36" x14ac:dyDescent="0.2">
      <c r="N71" s="1249"/>
      <c r="O71" s="1249"/>
      <c r="AF71" s="1248">
        <f>_xll.qlCalendarAdvance(Calendar,AF70,"1d","mf",,Trigger)</f>
        <v>42277</v>
      </c>
      <c r="AG71" s="1247">
        <f>_xll.qlDayCounterYearFraction(DayCounter,SettlementDate,AF71,,,Trigger)</f>
        <v>0.26575342465753427</v>
      </c>
      <c r="AH71" s="1246" t="e">
        <f t="shared" si="12"/>
        <v>#VALUE!</v>
      </c>
      <c r="AI71" s="1246" t="e">
        <f t="shared" si="13"/>
        <v>#VALUE!</v>
      </c>
      <c r="AJ71" s="1246" t="e">
        <f t="shared" si="14"/>
        <v>#VALUE!</v>
      </c>
    </row>
    <row r="72" spans="14:36" x14ac:dyDescent="0.2">
      <c r="N72" s="1249"/>
      <c r="O72" s="1249"/>
      <c r="AF72" s="1248">
        <f>_xll.qlCalendarAdvance(Calendar,AF71,"1d","mf",,Trigger)</f>
        <v>42278</v>
      </c>
      <c r="AG72" s="1247">
        <f>_xll.qlDayCounterYearFraction(DayCounter,SettlementDate,AF72,,,Trigger)</f>
        <v>0.26849315068493151</v>
      </c>
      <c r="AH72" s="1246" t="e">
        <f t="shared" si="12"/>
        <v>#VALUE!</v>
      </c>
      <c r="AI72" s="1246" t="e">
        <f t="shared" si="13"/>
        <v>#VALUE!</v>
      </c>
      <c r="AJ72" s="1246" t="e">
        <f t="shared" si="14"/>
        <v>#VALUE!</v>
      </c>
    </row>
    <row r="73" spans="14:36" x14ac:dyDescent="0.2">
      <c r="N73" s="1249"/>
      <c r="O73" s="1249"/>
      <c r="AF73" s="1248">
        <f>_xll.qlCalendarAdvance(Calendar,AF72,"1d","mf",,Trigger)</f>
        <v>42279</v>
      </c>
      <c r="AG73" s="1247">
        <f>_xll.qlDayCounterYearFraction(DayCounter,SettlementDate,AF73,,,Trigger)</f>
        <v>0.27123287671232876</v>
      </c>
      <c r="AH73" s="1246" t="e">
        <f t="shared" si="12"/>
        <v>#VALUE!</v>
      </c>
      <c r="AI73" s="1246" t="e">
        <f t="shared" si="13"/>
        <v>#VALUE!</v>
      </c>
      <c r="AJ73" s="1246" t="e">
        <f t="shared" si="14"/>
        <v>#VALUE!</v>
      </c>
    </row>
    <row r="74" spans="14:36" x14ac:dyDescent="0.2">
      <c r="N74" s="1249"/>
      <c r="O74" s="1249"/>
      <c r="AF74" s="1248">
        <f>_xll.qlCalendarAdvance(Calendar,AF73,"1d","mf",,Trigger)</f>
        <v>42282</v>
      </c>
      <c r="AG74" s="1247">
        <f>_xll.qlDayCounterYearFraction(DayCounter,SettlementDate,AF74,,,Trigger)</f>
        <v>0.27945205479452057</v>
      </c>
      <c r="AH74" s="1246" t="e">
        <f t="shared" si="12"/>
        <v>#VALUE!</v>
      </c>
      <c r="AI74" s="1246" t="e">
        <f t="shared" si="13"/>
        <v>#VALUE!</v>
      </c>
      <c r="AJ74" s="1246" t="e">
        <f t="shared" si="14"/>
        <v>#VALUE!</v>
      </c>
    </row>
    <row r="75" spans="14:36" x14ac:dyDescent="0.2">
      <c r="N75" s="1249"/>
      <c r="O75" s="1249"/>
      <c r="AF75" s="1248">
        <f>_xll.qlCalendarAdvance(Calendar,AF74,"1d","mf",,Trigger)</f>
        <v>42283</v>
      </c>
      <c r="AG75" s="1247">
        <f>_xll.qlDayCounterYearFraction(DayCounter,SettlementDate,AF75,,,Trigger)</f>
        <v>0.28219178082191781</v>
      </c>
      <c r="AH75" s="1246" t="e">
        <f t="shared" si="12"/>
        <v>#VALUE!</v>
      </c>
      <c r="AI75" s="1246" t="e">
        <f t="shared" si="13"/>
        <v>#VALUE!</v>
      </c>
      <c r="AJ75" s="1246" t="e">
        <f t="shared" si="14"/>
        <v>#VALUE!</v>
      </c>
    </row>
    <row r="76" spans="14:36" x14ac:dyDescent="0.2">
      <c r="N76" s="1249"/>
      <c r="O76" s="1249"/>
      <c r="AF76" s="1248">
        <f>_xll.qlCalendarAdvance(Calendar,AF75,"1d","mf",,Trigger)</f>
        <v>42284</v>
      </c>
      <c r="AG76" s="1247">
        <f>_xll.qlDayCounterYearFraction(DayCounter,SettlementDate,AF76,,,Trigger)</f>
        <v>0.28493150684931506</v>
      </c>
      <c r="AH76" s="1246" t="e">
        <f t="shared" si="12"/>
        <v>#VALUE!</v>
      </c>
      <c r="AI76" s="1246" t="e">
        <f t="shared" si="13"/>
        <v>#VALUE!</v>
      </c>
      <c r="AJ76" s="1246" t="e">
        <f t="shared" si="14"/>
        <v>#VALUE!</v>
      </c>
    </row>
    <row r="77" spans="14:36" x14ac:dyDescent="0.2">
      <c r="N77" s="1249"/>
      <c r="O77" s="1249"/>
      <c r="AF77" s="1248">
        <f>_xll.qlCalendarAdvance(Calendar,AF76,"1d","mf",,Trigger)</f>
        <v>42285</v>
      </c>
      <c r="AG77" s="1247">
        <f>_xll.qlDayCounterYearFraction(DayCounter,SettlementDate,AF77,,,Trigger)</f>
        <v>0.28767123287671231</v>
      </c>
      <c r="AH77" s="1246" t="e">
        <f t="shared" si="12"/>
        <v>#VALUE!</v>
      </c>
      <c r="AI77" s="1246" t="e">
        <f t="shared" si="13"/>
        <v>#VALUE!</v>
      </c>
      <c r="AJ77" s="1246" t="e">
        <f t="shared" si="14"/>
        <v>#VALUE!</v>
      </c>
    </row>
    <row r="78" spans="14:36" x14ac:dyDescent="0.2">
      <c r="N78" s="1249"/>
      <c r="O78" s="1249"/>
      <c r="AF78" s="1248">
        <f>_xll.qlCalendarAdvance(Calendar,AF77,"1d","mf",,Trigger)</f>
        <v>42286</v>
      </c>
      <c r="AG78" s="1247">
        <f>_xll.qlDayCounterYearFraction(DayCounter,SettlementDate,AF78,,,Trigger)</f>
        <v>0.29041095890410956</v>
      </c>
      <c r="AH78" s="1246" t="e">
        <f t="shared" si="12"/>
        <v>#VALUE!</v>
      </c>
      <c r="AI78" s="1246" t="e">
        <f t="shared" si="13"/>
        <v>#VALUE!</v>
      </c>
      <c r="AJ78" s="1246" t="e">
        <f t="shared" si="14"/>
        <v>#VALUE!</v>
      </c>
    </row>
    <row r="79" spans="14:36" x14ac:dyDescent="0.2">
      <c r="N79" s="1249"/>
      <c r="O79" s="1249"/>
      <c r="AF79" s="1248">
        <f>_xll.qlCalendarAdvance(Calendar,AF78,"1d","mf",,Trigger)</f>
        <v>42289</v>
      </c>
      <c r="AG79" s="1247">
        <f>_xll.qlDayCounterYearFraction(DayCounter,SettlementDate,AF79,,,Trigger)</f>
        <v>0.29863013698630136</v>
      </c>
      <c r="AH79" s="1246" t="e">
        <f t="shared" si="12"/>
        <v>#VALUE!</v>
      </c>
      <c r="AI79" s="1246" t="e">
        <f t="shared" si="13"/>
        <v>#VALUE!</v>
      </c>
      <c r="AJ79" s="1246" t="e">
        <f t="shared" si="14"/>
        <v>#VALUE!</v>
      </c>
    </row>
    <row r="80" spans="14:36" x14ac:dyDescent="0.2">
      <c r="N80" s="1249"/>
      <c r="O80" s="1249"/>
      <c r="AF80" s="1248">
        <f>_xll.qlCalendarAdvance(Calendar,AF79,"1d","mf",,Trigger)</f>
        <v>42290</v>
      </c>
      <c r="AG80" s="1247">
        <f>_xll.qlDayCounterYearFraction(DayCounter,SettlementDate,AF80,,,Trigger)</f>
        <v>0.30136986301369861</v>
      </c>
      <c r="AH80" s="1246" t="e">
        <f t="shared" si="12"/>
        <v>#VALUE!</v>
      </c>
      <c r="AI80" s="1246" t="e">
        <f t="shared" si="13"/>
        <v>#VALUE!</v>
      </c>
      <c r="AJ80" s="1246" t="e">
        <f t="shared" si="14"/>
        <v>#VALUE!</v>
      </c>
    </row>
    <row r="81" spans="14:36" x14ac:dyDescent="0.2">
      <c r="N81" s="1249"/>
      <c r="O81" s="1249"/>
      <c r="AF81" s="1248">
        <f>_xll.qlCalendarAdvance(Calendar,AF80,"1d","mf",,Trigger)</f>
        <v>42291</v>
      </c>
      <c r="AG81" s="1247">
        <f>_xll.qlDayCounterYearFraction(DayCounter,SettlementDate,AF81,,,Trigger)</f>
        <v>0.30410958904109592</v>
      </c>
      <c r="AH81" s="1246" t="e">
        <f t="shared" si="12"/>
        <v>#VALUE!</v>
      </c>
      <c r="AI81" s="1246" t="e">
        <f t="shared" si="13"/>
        <v>#VALUE!</v>
      </c>
      <c r="AJ81" s="1246" t="e">
        <f t="shared" si="14"/>
        <v>#VALUE!</v>
      </c>
    </row>
    <row r="82" spans="14:36" x14ac:dyDescent="0.2">
      <c r="N82" s="1249"/>
      <c r="O82" s="1249"/>
      <c r="AF82" s="1248">
        <f>_xll.qlCalendarAdvance(Calendar,AF81,"1d","mf",,Trigger)</f>
        <v>42292</v>
      </c>
      <c r="AG82" s="1247">
        <f>_xll.qlDayCounterYearFraction(DayCounter,SettlementDate,AF82,,,Trigger)</f>
        <v>0.30684931506849317</v>
      </c>
      <c r="AH82" s="1246" t="e">
        <f t="shared" si="12"/>
        <v>#VALUE!</v>
      </c>
      <c r="AI82" s="1246" t="e">
        <f t="shared" si="13"/>
        <v>#VALUE!</v>
      </c>
      <c r="AJ82" s="1246" t="e">
        <f t="shared" si="14"/>
        <v>#VALUE!</v>
      </c>
    </row>
    <row r="83" spans="14:36" x14ac:dyDescent="0.2">
      <c r="N83" s="1249"/>
      <c r="O83" s="1249"/>
      <c r="AF83" s="1248">
        <f>_xll.qlCalendarAdvance(Calendar,AF82,"1d","mf",,Trigger)</f>
        <v>42293</v>
      </c>
      <c r="AG83" s="1247">
        <f>_xll.qlDayCounterYearFraction(DayCounter,SettlementDate,AF83,,,Trigger)</f>
        <v>0.30958904109589042</v>
      </c>
      <c r="AH83" s="1246" t="e">
        <f t="shared" si="12"/>
        <v>#VALUE!</v>
      </c>
      <c r="AI83" s="1246" t="e">
        <f t="shared" si="13"/>
        <v>#VALUE!</v>
      </c>
      <c r="AJ83" s="1246" t="e">
        <f t="shared" si="14"/>
        <v>#VALUE!</v>
      </c>
    </row>
    <row r="84" spans="14:36" x14ac:dyDescent="0.2">
      <c r="N84" s="1249"/>
      <c r="O84" s="1249"/>
      <c r="AF84" s="1248">
        <f>_xll.qlCalendarAdvance(Calendar,AF83,"1d","mf",,Trigger)</f>
        <v>42296</v>
      </c>
      <c r="AG84" s="1247">
        <f>_xll.qlDayCounterYearFraction(DayCounter,SettlementDate,AF84,,,Trigger)</f>
        <v>0.31780821917808222</v>
      </c>
      <c r="AH84" s="1246" t="e">
        <f t="shared" si="12"/>
        <v>#VALUE!</v>
      </c>
      <c r="AI84" s="1246" t="e">
        <f t="shared" si="13"/>
        <v>#VALUE!</v>
      </c>
      <c r="AJ84" s="1246" t="e">
        <f t="shared" si="14"/>
        <v>#VALUE!</v>
      </c>
    </row>
    <row r="85" spans="14:36" x14ac:dyDescent="0.2">
      <c r="N85" s="1249"/>
      <c r="O85" s="1249"/>
      <c r="AF85" s="1248">
        <f>_xll.qlCalendarAdvance(Calendar,AF84,"1d","mf",,Trigger)</f>
        <v>42297</v>
      </c>
      <c r="AG85" s="1247">
        <f>_xll.qlDayCounterYearFraction(DayCounter,SettlementDate,AF85,,,Trigger)</f>
        <v>0.32054794520547947</v>
      </c>
      <c r="AH85" s="1246" t="e">
        <f t="shared" si="12"/>
        <v>#VALUE!</v>
      </c>
      <c r="AI85" s="1246" t="e">
        <f t="shared" si="13"/>
        <v>#VALUE!</v>
      </c>
      <c r="AJ85" s="1246" t="e">
        <f t="shared" si="14"/>
        <v>#VALUE!</v>
      </c>
    </row>
    <row r="86" spans="14:36" x14ac:dyDescent="0.2">
      <c r="N86" s="1249"/>
      <c r="O86" s="1249"/>
      <c r="AF86" s="1248">
        <f>_xll.qlCalendarAdvance(Calendar,AF85,"1d","mf",,Trigger)</f>
        <v>42298</v>
      </c>
      <c r="AG86" s="1247">
        <f>_xll.qlDayCounterYearFraction(DayCounter,SettlementDate,AF86,,,Trigger)</f>
        <v>0.32328767123287672</v>
      </c>
      <c r="AH86" s="1246" t="e">
        <f t="shared" si="12"/>
        <v>#VALUE!</v>
      </c>
      <c r="AI86" s="1246" t="e">
        <f t="shared" si="13"/>
        <v>#VALUE!</v>
      </c>
      <c r="AJ86" s="1246" t="e">
        <f t="shared" si="14"/>
        <v>#VALUE!</v>
      </c>
    </row>
    <row r="87" spans="14:36" x14ac:dyDescent="0.2">
      <c r="N87" s="1249"/>
      <c r="O87" s="1249"/>
      <c r="AF87" s="1248">
        <f>_xll.qlCalendarAdvance(Calendar,AF86,"1d","mf",,Trigger)</f>
        <v>42299</v>
      </c>
      <c r="AG87" s="1247">
        <f>_xll.qlDayCounterYearFraction(DayCounter,SettlementDate,AF87,,,Trigger)</f>
        <v>0.32602739726027397</v>
      </c>
      <c r="AH87" s="1246" t="e">
        <f t="shared" si="12"/>
        <v>#VALUE!</v>
      </c>
      <c r="AI87" s="1246" t="e">
        <f t="shared" si="13"/>
        <v>#VALUE!</v>
      </c>
      <c r="AJ87" s="1246" t="e">
        <f t="shared" si="14"/>
        <v>#VALUE!</v>
      </c>
    </row>
    <row r="88" spans="14:36" x14ac:dyDescent="0.2">
      <c r="N88" s="1249"/>
      <c r="O88" s="1249"/>
      <c r="AF88" s="1248">
        <f>_xll.qlCalendarAdvance(Calendar,AF87,"1d","mf",,Trigger)</f>
        <v>42300</v>
      </c>
      <c r="AG88" s="1247">
        <f>_xll.qlDayCounterYearFraction(DayCounter,SettlementDate,AF88,,,Trigger)</f>
        <v>0.32876712328767121</v>
      </c>
      <c r="AH88" s="1246" t="e">
        <f t="shared" si="12"/>
        <v>#VALUE!</v>
      </c>
      <c r="AI88" s="1246" t="e">
        <f t="shared" si="13"/>
        <v>#VALUE!</v>
      </c>
      <c r="AJ88" s="1246" t="e">
        <f t="shared" si="14"/>
        <v>#VALUE!</v>
      </c>
    </row>
    <row r="89" spans="14:36" x14ac:dyDescent="0.2">
      <c r="N89" s="1249"/>
      <c r="O89" s="1249"/>
      <c r="AF89" s="1248">
        <f>_xll.qlCalendarAdvance(Calendar,AF88,"1d","mf",,Trigger)</f>
        <v>42303</v>
      </c>
      <c r="AG89" s="1247">
        <f>_xll.qlDayCounterYearFraction(DayCounter,SettlementDate,AF89,,,Trigger)</f>
        <v>0.33698630136986302</v>
      </c>
      <c r="AH89" s="1246" t="e">
        <f t="shared" si="12"/>
        <v>#VALUE!</v>
      </c>
      <c r="AI89" s="1246" t="e">
        <f t="shared" si="13"/>
        <v>#VALUE!</v>
      </c>
      <c r="AJ89" s="1246" t="e">
        <f t="shared" si="14"/>
        <v>#VALUE!</v>
      </c>
    </row>
    <row r="90" spans="14:36" x14ac:dyDescent="0.2">
      <c r="N90" s="1249"/>
      <c r="O90" s="1249"/>
      <c r="AF90" s="1248">
        <f>_xll.qlCalendarAdvance(Calendar,AF89,"1d","mf",,Trigger)</f>
        <v>42304</v>
      </c>
      <c r="AG90" s="1247">
        <f>_xll.qlDayCounterYearFraction(DayCounter,SettlementDate,AF90,,,Trigger)</f>
        <v>0.33972602739726027</v>
      </c>
      <c r="AH90" s="1246" t="e">
        <f t="shared" si="12"/>
        <v>#VALUE!</v>
      </c>
      <c r="AI90" s="1246" t="e">
        <f t="shared" si="13"/>
        <v>#VALUE!</v>
      </c>
      <c r="AJ90" s="1246" t="e">
        <f t="shared" si="14"/>
        <v>#VALUE!</v>
      </c>
    </row>
    <row r="91" spans="14:36" x14ac:dyDescent="0.2">
      <c r="N91" s="1249"/>
      <c r="O91" s="1249"/>
      <c r="AF91" s="1248">
        <f>_xll.qlCalendarAdvance(Calendar,AF90,"1d","mf",,Trigger)</f>
        <v>42305</v>
      </c>
      <c r="AG91" s="1247">
        <f>_xll.qlDayCounterYearFraction(DayCounter,SettlementDate,AF91,,,Trigger)</f>
        <v>0.34246575342465752</v>
      </c>
      <c r="AH91" s="1246" t="e">
        <f t="shared" si="12"/>
        <v>#VALUE!</v>
      </c>
      <c r="AI91" s="1246" t="e">
        <f t="shared" si="13"/>
        <v>#VALUE!</v>
      </c>
      <c r="AJ91" s="1246" t="e">
        <f t="shared" si="14"/>
        <v>#VALUE!</v>
      </c>
    </row>
    <row r="92" spans="14:36" x14ac:dyDescent="0.2">
      <c r="N92" s="1249"/>
      <c r="O92" s="1249"/>
      <c r="AF92" s="1248">
        <f>_xll.qlCalendarAdvance(Calendar,AF91,"1d","mf",,Trigger)</f>
        <v>42306</v>
      </c>
      <c r="AG92" s="1247">
        <f>_xll.qlDayCounterYearFraction(DayCounter,SettlementDate,AF92,,,Trigger)</f>
        <v>0.34520547945205482</v>
      </c>
      <c r="AH92" s="1246" t="e">
        <f t="shared" si="12"/>
        <v>#VALUE!</v>
      </c>
      <c r="AI92" s="1246" t="e">
        <f t="shared" si="13"/>
        <v>#VALUE!</v>
      </c>
      <c r="AJ92" s="1246" t="e">
        <f t="shared" si="14"/>
        <v>#VALUE!</v>
      </c>
    </row>
    <row r="93" spans="14:36" x14ac:dyDescent="0.2">
      <c r="N93" s="1249"/>
      <c r="O93" s="1249"/>
      <c r="AF93" s="1248">
        <f>_xll.qlCalendarAdvance(Calendar,AF92,"1d","mf",,Trigger)</f>
        <v>42307</v>
      </c>
      <c r="AG93" s="1247">
        <f>_xll.qlDayCounterYearFraction(DayCounter,SettlementDate,AF93,,,Trigger)</f>
        <v>0.34794520547945207</v>
      </c>
      <c r="AH93" s="1246" t="e">
        <f t="shared" si="12"/>
        <v>#VALUE!</v>
      </c>
      <c r="AI93" s="1246" t="e">
        <f t="shared" si="13"/>
        <v>#VALUE!</v>
      </c>
      <c r="AJ93" s="1246" t="e">
        <f t="shared" si="14"/>
        <v>#VALUE!</v>
      </c>
    </row>
    <row r="94" spans="14:36" x14ac:dyDescent="0.2">
      <c r="N94" s="1249"/>
      <c r="O94" s="1249"/>
      <c r="AF94" s="1248">
        <f>_xll.qlCalendarAdvance(Calendar,AF93,"1d","mf",,Trigger)</f>
        <v>42310</v>
      </c>
      <c r="AG94" s="1247">
        <f>_xll.qlDayCounterYearFraction(DayCounter,SettlementDate,AF94,,,Trigger)</f>
        <v>0.35616438356164382</v>
      </c>
      <c r="AH94" s="1246" t="e">
        <f t="shared" si="12"/>
        <v>#VALUE!</v>
      </c>
      <c r="AI94" s="1246" t="e">
        <f t="shared" si="13"/>
        <v>#VALUE!</v>
      </c>
      <c r="AJ94" s="1246" t="e">
        <f t="shared" si="14"/>
        <v>#VALUE!</v>
      </c>
    </row>
    <row r="95" spans="14:36" x14ac:dyDescent="0.2">
      <c r="N95" s="1249"/>
      <c r="O95" s="1249"/>
      <c r="AF95" s="1248">
        <f>_xll.qlCalendarAdvance(Calendar,AF94,"1d","mf",,Trigger)</f>
        <v>42311</v>
      </c>
      <c r="AG95" s="1247">
        <f>_xll.qlDayCounterYearFraction(DayCounter,SettlementDate,AF95,,,Trigger)</f>
        <v>0.35890410958904112</v>
      </c>
      <c r="AH95" s="1246" t="e">
        <f t="shared" si="12"/>
        <v>#VALUE!</v>
      </c>
      <c r="AI95" s="1246" t="e">
        <f t="shared" si="13"/>
        <v>#VALUE!</v>
      </c>
      <c r="AJ95" s="1246" t="e">
        <f t="shared" si="14"/>
        <v>#VALUE!</v>
      </c>
    </row>
    <row r="96" spans="14:36" x14ac:dyDescent="0.2">
      <c r="N96" s="1249"/>
      <c r="O96" s="1249"/>
      <c r="AF96" s="1248">
        <f>_xll.qlCalendarAdvance(Calendar,AF95,"1d","mf",,Trigger)</f>
        <v>42312</v>
      </c>
      <c r="AG96" s="1247">
        <f>_xll.qlDayCounterYearFraction(DayCounter,SettlementDate,AF96,,,Trigger)</f>
        <v>0.36164383561643837</v>
      </c>
      <c r="AH96" s="1246" t="e">
        <f t="shared" si="12"/>
        <v>#VALUE!</v>
      </c>
      <c r="AI96" s="1246" t="e">
        <f t="shared" si="13"/>
        <v>#VALUE!</v>
      </c>
      <c r="AJ96" s="1246" t="e">
        <f t="shared" si="14"/>
        <v>#VALUE!</v>
      </c>
    </row>
    <row r="97" spans="14:36" x14ac:dyDescent="0.2">
      <c r="N97" s="1249"/>
      <c r="O97" s="1249"/>
      <c r="AF97" s="1248">
        <f>_xll.qlCalendarAdvance(Calendar,AF96,"1d","mf",,Trigger)</f>
        <v>42313</v>
      </c>
      <c r="AG97" s="1247">
        <f>_xll.qlDayCounterYearFraction(DayCounter,SettlementDate,AF97,,,Trigger)</f>
        <v>0.36438356164383562</v>
      </c>
      <c r="AH97" s="1246" t="e">
        <f t="shared" si="12"/>
        <v>#VALUE!</v>
      </c>
      <c r="AI97" s="1246" t="e">
        <f t="shared" si="13"/>
        <v>#VALUE!</v>
      </c>
      <c r="AJ97" s="1246" t="e">
        <f t="shared" si="14"/>
        <v>#VALUE!</v>
      </c>
    </row>
    <row r="98" spans="14:36" x14ac:dyDescent="0.2">
      <c r="N98" s="1249"/>
      <c r="O98" s="1249"/>
      <c r="AF98" s="1248">
        <f>_xll.qlCalendarAdvance(Calendar,AF97,"1d","mf",,Trigger)</f>
        <v>42314</v>
      </c>
      <c r="AG98" s="1247">
        <f>_xll.qlDayCounterYearFraction(DayCounter,SettlementDate,AF98,,,Trigger)</f>
        <v>0.36712328767123287</v>
      </c>
      <c r="AH98" s="1246" t="e">
        <f t="shared" si="12"/>
        <v>#VALUE!</v>
      </c>
      <c r="AI98" s="1246" t="e">
        <f t="shared" si="13"/>
        <v>#VALUE!</v>
      </c>
      <c r="AJ98" s="1246" t="e">
        <f t="shared" si="14"/>
        <v>#VALUE!</v>
      </c>
    </row>
    <row r="99" spans="14:36" x14ac:dyDescent="0.2">
      <c r="N99" s="1249"/>
      <c r="O99" s="1249"/>
      <c r="AF99" s="1248">
        <f>_xll.qlCalendarAdvance(Calendar,AF98,"1d","mf",,Trigger)</f>
        <v>42317</v>
      </c>
      <c r="AG99" s="1247">
        <f>_xll.qlDayCounterYearFraction(DayCounter,SettlementDate,AF99,,,Trigger)</f>
        <v>0.37534246575342467</v>
      </c>
      <c r="AH99" s="1246" t="e">
        <f t="shared" ref="AH99:AH132" si="15">$W$13</f>
        <v>#VALUE!</v>
      </c>
      <c r="AI99" s="1246" t="e">
        <f t="shared" ref="AI99:AI132" si="16">$W$10+$W$9*AG99</f>
        <v>#VALUE!</v>
      </c>
      <c r="AJ99" s="1246" t="e">
        <f t="shared" ref="AJ99:AJ132" si="17">($W$5+$W$4*AG99+$W$3*AG99^2)</f>
        <v>#VALUE!</v>
      </c>
    </row>
    <row r="100" spans="14:36" x14ac:dyDescent="0.2">
      <c r="N100" s="1249"/>
      <c r="O100" s="1249"/>
      <c r="AF100" s="1248">
        <f>_xll.qlCalendarAdvance(Calendar,AF99,"1d","mf",,Trigger)</f>
        <v>42318</v>
      </c>
      <c r="AG100" s="1247">
        <f>_xll.qlDayCounterYearFraction(DayCounter,SettlementDate,AF100,,,Trigger)</f>
        <v>0.37808219178082192</v>
      </c>
      <c r="AH100" s="1246" t="e">
        <f t="shared" si="15"/>
        <v>#VALUE!</v>
      </c>
      <c r="AI100" s="1246" t="e">
        <f t="shared" si="16"/>
        <v>#VALUE!</v>
      </c>
      <c r="AJ100" s="1246" t="e">
        <f t="shared" si="17"/>
        <v>#VALUE!</v>
      </c>
    </row>
    <row r="101" spans="14:36" x14ac:dyDescent="0.2">
      <c r="N101" s="1249"/>
      <c r="O101" s="1249"/>
      <c r="AF101" s="1248">
        <f>_xll.qlCalendarAdvance(Calendar,AF100,"1d","mf",,Trigger)</f>
        <v>42319</v>
      </c>
      <c r="AG101" s="1247">
        <f>_xll.qlDayCounterYearFraction(DayCounter,SettlementDate,AF101,,,Trigger)</f>
        <v>0.38082191780821917</v>
      </c>
      <c r="AH101" s="1246" t="e">
        <f t="shared" si="15"/>
        <v>#VALUE!</v>
      </c>
      <c r="AI101" s="1246" t="e">
        <f t="shared" si="16"/>
        <v>#VALUE!</v>
      </c>
      <c r="AJ101" s="1246" t="e">
        <f t="shared" si="17"/>
        <v>#VALUE!</v>
      </c>
    </row>
    <row r="102" spans="14:36" x14ac:dyDescent="0.2">
      <c r="N102" s="1249"/>
      <c r="O102" s="1249"/>
      <c r="AF102" s="1248">
        <f>_xll.qlCalendarAdvance(Calendar,AF101,"1d","mf",,Trigger)</f>
        <v>42320</v>
      </c>
      <c r="AG102" s="1247">
        <f>_xll.qlDayCounterYearFraction(DayCounter,SettlementDate,AF102,,,Trigger)</f>
        <v>0.38356164383561642</v>
      </c>
      <c r="AH102" s="1246" t="e">
        <f t="shared" si="15"/>
        <v>#VALUE!</v>
      </c>
      <c r="AI102" s="1246" t="e">
        <f t="shared" si="16"/>
        <v>#VALUE!</v>
      </c>
      <c r="AJ102" s="1246" t="e">
        <f t="shared" si="17"/>
        <v>#VALUE!</v>
      </c>
    </row>
    <row r="103" spans="14:36" x14ac:dyDescent="0.2">
      <c r="N103" s="1249"/>
      <c r="O103" s="1249"/>
      <c r="AF103" s="1248">
        <f>_xll.qlCalendarAdvance(Calendar,AF102,"1d","mf",,Trigger)</f>
        <v>42321</v>
      </c>
      <c r="AG103" s="1247">
        <f>_xll.qlDayCounterYearFraction(DayCounter,SettlementDate,AF103,,,Trigger)</f>
        <v>0.38630136986301372</v>
      </c>
      <c r="AH103" s="1246" t="e">
        <f t="shared" si="15"/>
        <v>#VALUE!</v>
      </c>
      <c r="AI103" s="1246" t="e">
        <f t="shared" si="16"/>
        <v>#VALUE!</v>
      </c>
      <c r="AJ103" s="1246" t="e">
        <f t="shared" si="17"/>
        <v>#VALUE!</v>
      </c>
    </row>
    <row r="104" spans="14:36" x14ac:dyDescent="0.2">
      <c r="N104" s="1249"/>
      <c r="O104" s="1249"/>
      <c r="AF104" s="1248">
        <f>_xll.qlCalendarAdvance(Calendar,AF103,"1d","mf",,Trigger)</f>
        <v>42324</v>
      </c>
      <c r="AG104" s="1247">
        <f>_xll.qlDayCounterYearFraction(DayCounter,SettlementDate,AF104,,,Trigger)</f>
        <v>0.39452054794520547</v>
      </c>
      <c r="AH104" s="1246" t="e">
        <f t="shared" si="15"/>
        <v>#VALUE!</v>
      </c>
      <c r="AI104" s="1246" t="e">
        <f t="shared" si="16"/>
        <v>#VALUE!</v>
      </c>
      <c r="AJ104" s="1246" t="e">
        <f t="shared" si="17"/>
        <v>#VALUE!</v>
      </c>
    </row>
    <row r="105" spans="14:36" x14ac:dyDescent="0.2">
      <c r="N105" s="1249"/>
      <c r="O105" s="1249"/>
      <c r="AF105" s="1248">
        <f>_xll.qlCalendarAdvance(Calendar,AF104,"1d","mf",,Trigger)</f>
        <v>42325</v>
      </c>
      <c r="AG105" s="1247">
        <f>_xll.qlDayCounterYearFraction(DayCounter,SettlementDate,AF105,,,Trigger)</f>
        <v>0.39726027397260272</v>
      </c>
      <c r="AH105" s="1246" t="e">
        <f t="shared" si="15"/>
        <v>#VALUE!</v>
      </c>
      <c r="AI105" s="1246" t="e">
        <f t="shared" si="16"/>
        <v>#VALUE!</v>
      </c>
      <c r="AJ105" s="1246" t="e">
        <f t="shared" si="17"/>
        <v>#VALUE!</v>
      </c>
    </row>
    <row r="106" spans="14:36" x14ac:dyDescent="0.2">
      <c r="N106" s="1249"/>
      <c r="O106" s="1249"/>
      <c r="AF106" s="1248">
        <f>_xll.qlCalendarAdvance(Calendar,AF105,"1d","mf",,Trigger)</f>
        <v>42326</v>
      </c>
      <c r="AG106" s="1247">
        <f>_xll.qlDayCounterYearFraction(DayCounter,SettlementDate,AF106,,,Trigger)</f>
        <v>0.4</v>
      </c>
      <c r="AH106" s="1246" t="e">
        <f t="shared" si="15"/>
        <v>#VALUE!</v>
      </c>
      <c r="AI106" s="1246" t="e">
        <f t="shared" si="16"/>
        <v>#VALUE!</v>
      </c>
      <c r="AJ106" s="1246" t="e">
        <f t="shared" si="17"/>
        <v>#VALUE!</v>
      </c>
    </row>
    <row r="107" spans="14:36" x14ac:dyDescent="0.2">
      <c r="N107" s="1249"/>
      <c r="O107" s="1249"/>
      <c r="AF107" s="1248">
        <f>_xll.qlCalendarAdvance(Calendar,AF106,"1d","mf",,Trigger)</f>
        <v>42327</v>
      </c>
      <c r="AG107" s="1247">
        <f>_xll.qlDayCounterYearFraction(DayCounter,SettlementDate,AF107,,,Trigger)</f>
        <v>0.40273972602739727</v>
      </c>
      <c r="AH107" s="1246" t="e">
        <f t="shared" si="15"/>
        <v>#VALUE!</v>
      </c>
      <c r="AI107" s="1246" t="e">
        <f t="shared" si="16"/>
        <v>#VALUE!</v>
      </c>
      <c r="AJ107" s="1246" t="e">
        <f t="shared" si="17"/>
        <v>#VALUE!</v>
      </c>
    </row>
    <row r="108" spans="14:36" x14ac:dyDescent="0.2">
      <c r="N108" s="1249"/>
      <c r="O108" s="1249"/>
      <c r="AF108" s="1248">
        <f>_xll.qlCalendarAdvance(Calendar,AF107,"1d","mf",,Trigger)</f>
        <v>42328</v>
      </c>
      <c r="AG108" s="1247">
        <f>_xll.qlDayCounterYearFraction(DayCounter,SettlementDate,AF108,,,Trigger)</f>
        <v>0.40547945205479452</v>
      </c>
      <c r="AH108" s="1246" t="e">
        <f t="shared" si="15"/>
        <v>#VALUE!</v>
      </c>
      <c r="AI108" s="1246" t="e">
        <f t="shared" si="16"/>
        <v>#VALUE!</v>
      </c>
      <c r="AJ108" s="1246" t="e">
        <f t="shared" si="17"/>
        <v>#VALUE!</v>
      </c>
    </row>
    <row r="109" spans="14:36" x14ac:dyDescent="0.2">
      <c r="N109" s="1249"/>
      <c r="O109" s="1249"/>
      <c r="AF109" s="1248">
        <f>_xll.qlCalendarAdvance(Calendar,AF108,"1d","mf",,Trigger)</f>
        <v>42331</v>
      </c>
      <c r="AG109" s="1247">
        <f>_xll.qlDayCounterYearFraction(DayCounter,SettlementDate,AF109,,,Trigger)</f>
        <v>0.41369863013698632</v>
      </c>
      <c r="AH109" s="1246" t="e">
        <f t="shared" si="15"/>
        <v>#VALUE!</v>
      </c>
      <c r="AI109" s="1246" t="e">
        <f t="shared" si="16"/>
        <v>#VALUE!</v>
      </c>
      <c r="AJ109" s="1246" t="e">
        <f t="shared" si="17"/>
        <v>#VALUE!</v>
      </c>
    </row>
    <row r="110" spans="14:36" x14ac:dyDescent="0.2">
      <c r="N110" s="1249"/>
      <c r="O110" s="1249"/>
      <c r="AF110" s="1248">
        <f>_xll.qlCalendarAdvance(Calendar,AF109,"1d","mf",,Trigger)</f>
        <v>42332</v>
      </c>
      <c r="AG110" s="1247">
        <f>_xll.qlDayCounterYearFraction(DayCounter,SettlementDate,AF110,,,Trigger)</f>
        <v>0.41643835616438357</v>
      </c>
      <c r="AH110" s="1246" t="e">
        <f t="shared" si="15"/>
        <v>#VALUE!</v>
      </c>
      <c r="AI110" s="1246" t="e">
        <f t="shared" si="16"/>
        <v>#VALUE!</v>
      </c>
      <c r="AJ110" s="1246" t="e">
        <f t="shared" si="17"/>
        <v>#VALUE!</v>
      </c>
    </row>
    <row r="111" spans="14:36" x14ac:dyDescent="0.2">
      <c r="N111" s="1249"/>
      <c r="O111" s="1249"/>
      <c r="AF111" s="1248">
        <f>_xll.qlCalendarAdvance(Calendar,AF110,"1d","mf",,Trigger)</f>
        <v>42333</v>
      </c>
      <c r="AG111" s="1247">
        <f>_xll.qlDayCounterYearFraction(DayCounter,SettlementDate,AF111,,,Trigger)</f>
        <v>0.41917808219178082</v>
      </c>
      <c r="AH111" s="1246" t="e">
        <f t="shared" si="15"/>
        <v>#VALUE!</v>
      </c>
      <c r="AI111" s="1246" t="e">
        <f t="shared" si="16"/>
        <v>#VALUE!</v>
      </c>
      <c r="AJ111" s="1246" t="e">
        <f t="shared" si="17"/>
        <v>#VALUE!</v>
      </c>
    </row>
    <row r="112" spans="14:36" x14ac:dyDescent="0.2">
      <c r="N112" s="1249"/>
      <c r="O112" s="1249"/>
      <c r="AF112" s="1248">
        <f>_xll.qlCalendarAdvance(Calendar,AF111,"1d","mf",,Trigger)</f>
        <v>42334</v>
      </c>
      <c r="AG112" s="1247">
        <f>_xll.qlDayCounterYearFraction(DayCounter,SettlementDate,AF112,,,Trigger)</f>
        <v>0.42191780821917807</v>
      </c>
      <c r="AH112" s="1246" t="e">
        <f t="shared" si="15"/>
        <v>#VALUE!</v>
      </c>
      <c r="AI112" s="1246" t="e">
        <f t="shared" si="16"/>
        <v>#VALUE!</v>
      </c>
      <c r="AJ112" s="1246" t="e">
        <f t="shared" si="17"/>
        <v>#VALUE!</v>
      </c>
    </row>
    <row r="113" spans="14:36" x14ac:dyDescent="0.2">
      <c r="N113" s="1022"/>
      <c r="O113" s="1249"/>
      <c r="AF113" s="1248">
        <f>_xll.qlCalendarAdvance(Calendar,AF112,"1d","mf",,Trigger)</f>
        <v>42335</v>
      </c>
      <c r="AG113" s="1247">
        <f>_xll.qlDayCounterYearFraction(DayCounter,SettlementDate,AF113,,,Trigger)</f>
        <v>0.42465753424657532</v>
      </c>
      <c r="AH113" s="1246" t="e">
        <f t="shared" si="15"/>
        <v>#VALUE!</v>
      </c>
      <c r="AI113" s="1246" t="e">
        <f t="shared" si="16"/>
        <v>#VALUE!</v>
      </c>
      <c r="AJ113" s="1246" t="e">
        <f t="shared" si="17"/>
        <v>#VALUE!</v>
      </c>
    </row>
    <row r="114" spans="14:36" x14ac:dyDescent="0.2">
      <c r="N114" s="1022"/>
      <c r="O114" s="1249"/>
      <c r="AF114" s="1248">
        <f>_xll.qlCalendarAdvance(Calendar,AF113,"1d","mf",,Trigger)</f>
        <v>42338</v>
      </c>
      <c r="AG114" s="1247">
        <f>_xll.qlDayCounterYearFraction(DayCounter,SettlementDate,AF114,,,Trigger)</f>
        <v>0.43287671232876712</v>
      </c>
      <c r="AH114" s="1246" t="e">
        <f t="shared" si="15"/>
        <v>#VALUE!</v>
      </c>
      <c r="AI114" s="1246" t="e">
        <f t="shared" si="16"/>
        <v>#VALUE!</v>
      </c>
      <c r="AJ114" s="1246" t="e">
        <f t="shared" si="17"/>
        <v>#VALUE!</v>
      </c>
    </row>
    <row r="115" spans="14:36" x14ac:dyDescent="0.2">
      <c r="N115" s="1022"/>
      <c r="O115" s="1249"/>
      <c r="AF115" s="1248">
        <f>_xll.qlCalendarAdvance(Calendar,AF114,"1d","mf",,Trigger)</f>
        <v>42339</v>
      </c>
      <c r="AG115" s="1247">
        <f>_xll.qlDayCounterYearFraction(DayCounter,SettlementDate,AF115,,,Trigger)</f>
        <v>0.43561643835616437</v>
      </c>
      <c r="AH115" s="1246" t="e">
        <f t="shared" si="15"/>
        <v>#VALUE!</v>
      </c>
      <c r="AI115" s="1246" t="e">
        <f t="shared" si="16"/>
        <v>#VALUE!</v>
      </c>
      <c r="AJ115" s="1246" t="e">
        <f t="shared" si="17"/>
        <v>#VALUE!</v>
      </c>
    </row>
    <row r="116" spans="14:36" x14ac:dyDescent="0.2">
      <c r="N116" s="1022"/>
      <c r="O116" s="1249"/>
      <c r="AF116" s="1248">
        <f>_xll.qlCalendarAdvance(Calendar,AF115,"1d","mf",,Trigger)</f>
        <v>42340</v>
      </c>
      <c r="AG116" s="1247">
        <f>_xll.qlDayCounterYearFraction(DayCounter,SettlementDate,AF116,,,Trigger)</f>
        <v>0.43835616438356162</v>
      </c>
      <c r="AH116" s="1246" t="e">
        <f t="shared" si="15"/>
        <v>#VALUE!</v>
      </c>
      <c r="AI116" s="1246" t="e">
        <f t="shared" si="16"/>
        <v>#VALUE!</v>
      </c>
      <c r="AJ116" s="1246" t="e">
        <f t="shared" si="17"/>
        <v>#VALUE!</v>
      </c>
    </row>
    <row r="117" spans="14:36" x14ac:dyDescent="0.2">
      <c r="N117" s="1022"/>
      <c r="O117" s="1249"/>
      <c r="AF117" s="1248">
        <f>_xll.qlCalendarAdvance(Calendar,AF116,"1d","mf",,Trigger)</f>
        <v>42341</v>
      </c>
      <c r="AG117" s="1247">
        <f>_xll.qlDayCounterYearFraction(DayCounter,SettlementDate,AF117,,,Trigger)</f>
        <v>0.44109589041095892</v>
      </c>
      <c r="AH117" s="1246" t="e">
        <f t="shared" si="15"/>
        <v>#VALUE!</v>
      </c>
      <c r="AI117" s="1246" t="e">
        <f t="shared" si="16"/>
        <v>#VALUE!</v>
      </c>
      <c r="AJ117" s="1246" t="e">
        <f t="shared" si="17"/>
        <v>#VALUE!</v>
      </c>
    </row>
    <row r="118" spans="14:36" x14ac:dyDescent="0.2">
      <c r="N118" s="1022"/>
      <c r="O118" s="1249"/>
      <c r="AF118" s="1248">
        <f>_xll.qlCalendarAdvance(Calendar,AF117,"1d","mf",,Trigger)</f>
        <v>42342</v>
      </c>
      <c r="AG118" s="1247">
        <f>_xll.qlDayCounterYearFraction(DayCounter,SettlementDate,AF118,,,Trigger)</f>
        <v>0.44383561643835617</v>
      </c>
      <c r="AH118" s="1246" t="e">
        <f t="shared" si="15"/>
        <v>#VALUE!</v>
      </c>
      <c r="AI118" s="1246" t="e">
        <f t="shared" si="16"/>
        <v>#VALUE!</v>
      </c>
      <c r="AJ118" s="1246" t="e">
        <f t="shared" si="17"/>
        <v>#VALUE!</v>
      </c>
    </row>
    <row r="119" spans="14:36" x14ac:dyDescent="0.2">
      <c r="N119" s="1022"/>
      <c r="O119" s="1022"/>
      <c r="AF119" s="1248">
        <f>_xll.qlCalendarAdvance(Calendar,AF118,"1d","mf",,Trigger)</f>
        <v>42345</v>
      </c>
      <c r="AG119" s="1247">
        <f>_xll.qlDayCounterYearFraction(DayCounter,SettlementDate,AF119,,,Trigger)</f>
        <v>0.45205479452054792</v>
      </c>
      <c r="AH119" s="1246" t="e">
        <f t="shared" si="15"/>
        <v>#VALUE!</v>
      </c>
      <c r="AI119" s="1246" t="e">
        <f t="shared" si="16"/>
        <v>#VALUE!</v>
      </c>
      <c r="AJ119" s="1246" t="e">
        <f t="shared" si="17"/>
        <v>#VALUE!</v>
      </c>
    </row>
    <row r="120" spans="14:36" x14ac:dyDescent="0.2">
      <c r="N120" s="1022"/>
      <c r="O120" s="1022"/>
      <c r="AF120" s="1248">
        <f>_xll.qlCalendarAdvance(Calendar,AF119,"1d","mf",,Trigger)</f>
        <v>42346</v>
      </c>
      <c r="AG120" s="1247">
        <f>_xll.qlDayCounterYearFraction(DayCounter,SettlementDate,AF120,,,Trigger)</f>
        <v>0.45479452054794522</v>
      </c>
      <c r="AH120" s="1246" t="e">
        <f t="shared" si="15"/>
        <v>#VALUE!</v>
      </c>
      <c r="AI120" s="1246" t="e">
        <f t="shared" si="16"/>
        <v>#VALUE!</v>
      </c>
      <c r="AJ120" s="1246" t="e">
        <f t="shared" si="17"/>
        <v>#VALUE!</v>
      </c>
    </row>
    <row r="121" spans="14:36" x14ac:dyDescent="0.2">
      <c r="N121" s="1022"/>
      <c r="O121" s="1022"/>
      <c r="AF121" s="1248">
        <f>_xll.qlCalendarAdvance(Calendar,AF120,"1d","mf",,Trigger)</f>
        <v>42347</v>
      </c>
      <c r="AG121" s="1247">
        <f>_xll.qlDayCounterYearFraction(DayCounter,SettlementDate,AF121,,,Trigger)</f>
        <v>0.45753424657534247</v>
      </c>
      <c r="AH121" s="1246" t="e">
        <f t="shared" si="15"/>
        <v>#VALUE!</v>
      </c>
      <c r="AI121" s="1246" t="e">
        <f t="shared" si="16"/>
        <v>#VALUE!</v>
      </c>
      <c r="AJ121" s="1246" t="e">
        <f t="shared" si="17"/>
        <v>#VALUE!</v>
      </c>
    </row>
    <row r="122" spans="14:36" x14ac:dyDescent="0.2">
      <c r="N122" s="1022"/>
      <c r="O122" s="1022"/>
      <c r="AF122" s="1248">
        <f>_xll.qlCalendarAdvance(Calendar,AF121,"1d","mf",,Trigger)</f>
        <v>42348</v>
      </c>
      <c r="AG122" s="1247">
        <f>_xll.qlDayCounterYearFraction(DayCounter,SettlementDate,AF122,,,Trigger)</f>
        <v>0.46027397260273972</v>
      </c>
      <c r="AH122" s="1246" t="e">
        <f t="shared" si="15"/>
        <v>#VALUE!</v>
      </c>
      <c r="AI122" s="1246" t="e">
        <f t="shared" si="16"/>
        <v>#VALUE!</v>
      </c>
      <c r="AJ122" s="1246" t="e">
        <f t="shared" si="17"/>
        <v>#VALUE!</v>
      </c>
    </row>
    <row r="123" spans="14:36" x14ac:dyDescent="0.2">
      <c r="N123" s="1022"/>
      <c r="O123" s="1022"/>
      <c r="AF123" s="1248">
        <f>_xll.qlCalendarAdvance(Calendar,AF122,"1d","mf",,Trigger)</f>
        <v>42349</v>
      </c>
      <c r="AG123" s="1247">
        <f>_xll.qlDayCounterYearFraction(DayCounter,SettlementDate,AF123,,,Trigger)</f>
        <v>0.46301369863013697</v>
      </c>
      <c r="AH123" s="1246" t="e">
        <f t="shared" si="15"/>
        <v>#VALUE!</v>
      </c>
      <c r="AI123" s="1246" t="e">
        <f t="shared" si="16"/>
        <v>#VALUE!</v>
      </c>
      <c r="AJ123" s="1246" t="e">
        <f t="shared" si="17"/>
        <v>#VALUE!</v>
      </c>
    </row>
    <row r="124" spans="14:36" x14ac:dyDescent="0.2">
      <c r="N124" s="1022"/>
      <c r="O124" s="1022"/>
      <c r="AF124" s="1248">
        <f>_xll.qlCalendarAdvance(Calendar,AF123,"1d","mf",,Trigger)</f>
        <v>42352</v>
      </c>
      <c r="AG124" s="1247">
        <f>_xll.qlDayCounterYearFraction(DayCounter,SettlementDate,AF124,,,Trigger)</f>
        <v>0.47123287671232877</v>
      </c>
      <c r="AH124" s="1246" t="e">
        <f t="shared" si="15"/>
        <v>#VALUE!</v>
      </c>
      <c r="AI124" s="1246" t="e">
        <f t="shared" si="16"/>
        <v>#VALUE!</v>
      </c>
      <c r="AJ124" s="1246" t="e">
        <f t="shared" si="17"/>
        <v>#VALUE!</v>
      </c>
    </row>
    <row r="125" spans="14:36" x14ac:dyDescent="0.2">
      <c r="N125" s="1022"/>
      <c r="O125" s="1022"/>
      <c r="AF125" s="1248">
        <f>_xll.qlCalendarAdvance(Calendar,AF124,"1d","mf",,Trigger)</f>
        <v>42353</v>
      </c>
      <c r="AG125" s="1247">
        <f>_xll.qlDayCounterYearFraction(DayCounter,SettlementDate,AF125,,,Trigger)</f>
        <v>0.47397260273972602</v>
      </c>
      <c r="AH125" s="1246" t="e">
        <f t="shared" si="15"/>
        <v>#VALUE!</v>
      </c>
      <c r="AI125" s="1246" t="e">
        <f t="shared" si="16"/>
        <v>#VALUE!</v>
      </c>
      <c r="AJ125" s="1246" t="e">
        <f t="shared" si="17"/>
        <v>#VALUE!</v>
      </c>
    </row>
    <row r="126" spans="14:36" x14ac:dyDescent="0.2">
      <c r="N126" s="1022"/>
      <c r="O126" s="1022"/>
      <c r="AF126" s="1248">
        <f>_xll.qlCalendarAdvance(Calendar,AF125,"1d","mf",,Trigger)</f>
        <v>42354</v>
      </c>
      <c r="AG126" s="1247">
        <f>_xll.qlDayCounterYearFraction(DayCounter,SettlementDate,AF126,,,Trigger)</f>
        <v>0.47671232876712327</v>
      </c>
      <c r="AH126" s="1246" t="e">
        <f t="shared" si="15"/>
        <v>#VALUE!</v>
      </c>
      <c r="AI126" s="1246" t="e">
        <f t="shared" si="16"/>
        <v>#VALUE!</v>
      </c>
      <c r="AJ126" s="1246" t="e">
        <f t="shared" si="17"/>
        <v>#VALUE!</v>
      </c>
    </row>
    <row r="127" spans="14:36" x14ac:dyDescent="0.2">
      <c r="N127" s="1022"/>
      <c r="O127" s="1022"/>
      <c r="AF127" s="1248">
        <f>_xll.qlCalendarAdvance(Calendar,AF126,"1d","mf",,Trigger)</f>
        <v>42355</v>
      </c>
      <c r="AG127" s="1247">
        <f>_xll.qlDayCounterYearFraction(DayCounter,SettlementDate,AF127,,,Trigger)</f>
        <v>0.47945205479452052</v>
      </c>
      <c r="AH127" s="1246" t="e">
        <f t="shared" si="15"/>
        <v>#VALUE!</v>
      </c>
      <c r="AI127" s="1246" t="e">
        <f t="shared" si="16"/>
        <v>#VALUE!</v>
      </c>
      <c r="AJ127" s="1246" t="e">
        <f t="shared" si="17"/>
        <v>#VALUE!</v>
      </c>
    </row>
    <row r="128" spans="14:36" x14ac:dyDescent="0.2">
      <c r="N128" s="1022"/>
      <c r="O128" s="1022"/>
      <c r="AF128" s="1248">
        <f>_xll.qlCalendarAdvance(Calendar,AF127,"1d","mf",,Trigger)</f>
        <v>42356</v>
      </c>
      <c r="AG128" s="1247">
        <f>_xll.qlDayCounterYearFraction(DayCounter,SettlementDate,AF128,,,Trigger)</f>
        <v>0.48219178082191783</v>
      </c>
      <c r="AH128" s="1246" t="e">
        <f t="shared" si="15"/>
        <v>#VALUE!</v>
      </c>
      <c r="AI128" s="1246" t="e">
        <f t="shared" si="16"/>
        <v>#VALUE!</v>
      </c>
      <c r="AJ128" s="1246" t="e">
        <f t="shared" si="17"/>
        <v>#VALUE!</v>
      </c>
    </row>
    <row r="129" spans="15:36" x14ac:dyDescent="0.2">
      <c r="O129" s="1022"/>
      <c r="AF129" s="1248">
        <f>_xll.qlCalendarAdvance(Calendar,AF128,"1d","mf",,Trigger)</f>
        <v>42359</v>
      </c>
      <c r="AG129" s="1247">
        <f>_xll.qlDayCounterYearFraction(DayCounter,SettlementDate,AF129,,,Trigger)</f>
        <v>0.49041095890410957</v>
      </c>
      <c r="AH129" s="1246" t="e">
        <f t="shared" si="15"/>
        <v>#VALUE!</v>
      </c>
      <c r="AI129" s="1246" t="e">
        <f t="shared" si="16"/>
        <v>#VALUE!</v>
      </c>
      <c r="AJ129" s="1246" t="e">
        <f t="shared" si="17"/>
        <v>#VALUE!</v>
      </c>
    </row>
    <row r="130" spans="15:36" x14ac:dyDescent="0.2">
      <c r="O130" s="1022"/>
      <c r="AF130" s="1248">
        <f>_xll.qlCalendarAdvance(Calendar,AF129,"1d","mf",,Trigger)</f>
        <v>42360</v>
      </c>
      <c r="AG130" s="1247">
        <f>_xll.qlDayCounterYearFraction(DayCounter,SettlementDate,AF130,,,Trigger)</f>
        <v>0.49315068493150682</v>
      </c>
      <c r="AH130" s="1246" t="e">
        <f t="shared" si="15"/>
        <v>#VALUE!</v>
      </c>
      <c r="AI130" s="1246" t="e">
        <f t="shared" si="16"/>
        <v>#VALUE!</v>
      </c>
      <c r="AJ130" s="1246" t="e">
        <f t="shared" si="17"/>
        <v>#VALUE!</v>
      </c>
    </row>
    <row r="131" spans="15:36" x14ac:dyDescent="0.2">
      <c r="O131" s="1022"/>
      <c r="AF131" s="1248">
        <f>_xll.qlCalendarAdvance(Calendar,AF130,"1d","mf",,Trigger)</f>
        <v>42361</v>
      </c>
      <c r="AG131" s="1247">
        <f>_xll.qlDayCounterYearFraction(DayCounter,SettlementDate,AF131,,,Trigger)</f>
        <v>0.49589041095890413</v>
      </c>
      <c r="AH131" s="1246" t="e">
        <f t="shared" si="15"/>
        <v>#VALUE!</v>
      </c>
      <c r="AI131" s="1246" t="e">
        <f t="shared" si="16"/>
        <v>#VALUE!</v>
      </c>
      <c r="AJ131" s="1246" t="e">
        <f t="shared" si="17"/>
        <v>#VALUE!</v>
      </c>
    </row>
    <row r="132" spans="15:36" x14ac:dyDescent="0.2">
      <c r="O132" s="1022"/>
      <c r="AF132" s="1245">
        <f>_xll.qlCalendarAdvance(Calendar,AF131,"1d","mf",,Trigger)</f>
        <v>42362</v>
      </c>
      <c r="AG132" s="1244">
        <f>_xll.qlDayCounterYearFraction(DayCounter,SettlementDate,AF132,,,Trigger)</f>
        <v>0.49863013698630138</v>
      </c>
      <c r="AH132" s="1243" t="e">
        <f t="shared" si="15"/>
        <v>#VALUE!</v>
      </c>
      <c r="AI132" s="1243" t="e">
        <f t="shared" si="16"/>
        <v>#VALUE!</v>
      </c>
      <c r="AJ132" s="1243" t="e">
        <f t="shared" si="17"/>
        <v>#VALUE!</v>
      </c>
    </row>
    <row r="133" spans="15:36" x14ac:dyDescent="0.2">
      <c r="O133" s="1022"/>
    </row>
    <row r="134" spans="15:36" x14ac:dyDescent="0.2">
      <c r="O134" s="1022"/>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34"/>
  <sheetViews>
    <sheetView workbookViewId="0">
      <selection activeCell="D9" sqref="D9"/>
    </sheetView>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9"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322" bestFit="1" customWidth="1"/>
    <col min="33" max="33" width="7" style="1322" bestFit="1" customWidth="1"/>
    <col min="34" max="35" width="8.140625" style="1322" bestFit="1" customWidth="1"/>
    <col min="36" max="36" width="10.42578125" style="1322" customWidth="1"/>
    <col min="37" max="16384" width="8.140625" style="1010"/>
  </cols>
  <sheetData>
    <row r="1" spans="1:36" x14ac:dyDescent="0.2">
      <c r="AF1" s="1010"/>
      <c r="AG1" s="1010"/>
      <c r="AH1" s="1010"/>
      <c r="AI1" s="1010"/>
      <c r="AJ1" s="1010"/>
    </row>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673" t="s">
        <v>454</v>
      </c>
      <c r="AB2" s="1673"/>
      <c r="AC2" s="1673"/>
      <c r="AF2" s="1054" t="s">
        <v>325</v>
      </c>
      <c r="AG2" s="1054" t="s">
        <v>420</v>
      </c>
      <c r="AH2" s="1054" t="s">
        <v>453</v>
      </c>
      <c r="AI2" s="1054" t="s">
        <v>414</v>
      </c>
      <c r="AJ2" s="1054" t="s">
        <v>452</v>
      </c>
    </row>
    <row r="3" spans="1:36" ht="12" customHeight="1" x14ac:dyDescent="0.2">
      <c r="C3" s="1314" t="str">
        <f>$D$10&amp;"LastFixing"&amp;QuoteSuffix</f>
        <v>GbpLibor3MLastFixing_Quote</v>
      </c>
      <c r="D3" s="1313" t="e">
        <f>_xll.qlCalendarAdvance(Calendar,_xll.qlLastFixingQuoteReferenceDate($C$3),_xll.qlInterestRateIndexFixingDays($D$10)&amp;"D","f",,LastFixingsTrigger)</f>
        <v>#NUM!</v>
      </c>
      <c r="E3" s="1313" t="e">
        <f>_xll.qlInterestRateIndexMaturity($D$10,D3)</f>
        <v>#NUM!</v>
      </c>
      <c r="F3" s="1312" t="e">
        <f>_xll.qlYieldTSDiscount(Discounting,D3,,AllTriggers)</f>
        <v>#NUM!</v>
      </c>
      <c r="G3" s="1312" t="e">
        <f>_xll.qlYieldTSDiscount(Discounting,E3,,AllTriggers)</f>
        <v>#NUM!</v>
      </c>
      <c r="H3" s="1311" t="e">
        <f>_xll.qlDayCounterYearFraction(DayCounter,D3,E3,,,Trigger)</f>
        <v>#NUM!</v>
      </c>
      <c r="I3" s="1310" t="e">
        <f>(F3/G3-1)/H3</f>
        <v>#NUM!</v>
      </c>
      <c r="J3" s="1309" t="e">
        <f>'Delta 3M'!Q4</f>
        <v>#NUM!</v>
      </c>
      <c r="K3" s="1308" t="e">
        <f>_xll.qlDayCounterYearFraction(DayCounter,SettlementDate,D3,,,Trigger)</f>
        <v>#NUM!</v>
      </c>
      <c r="L3" s="1308" t="e">
        <f>_xll.qlDayCounterYearFraction(DayCounter,SettlementDate,E3,,,Trigger)</f>
        <v>#NUM!</v>
      </c>
      <c r="M3" s="1308" t="e">
        <f>L3-K3</f>
        <v>#NUM!</v>
      </c>
      <c r="N3" s="1308" t="e">
        <f>(L3^2-K3^2)/2</f>
        <v>#NUM!</v>
      </c>
      <c r="O3" s="1308" t="e">
        <f>(L3^3-K3^3)/3</f>
        <v>#NUM!</v>
      </c>
      <c r="P3" s="1307" t="b">
        <f>IF(D12="fixing",TRUE,FALSE)</f>
        <v>0</v>
      </c>
      <c r="R3" s="1674" t="s">
        <v>451</v>
      </c>
      <c r="S3" s="1282">
        <f t="array" ref="S3:S5">_xll.ohFilter(O3:O7,P3:P7)</f>
        <v>5.3378164279024665E-3</v>
      </c>
      <c r="T3" s="1302">
        <f t="array" ref="T3:T5">_xll.ohFilter(N3:N7,P3:P7)</f>
        <v>3.1765809720397831E-2</v>
      </c>
      <c r="U3" s="1281">
        <f t="array" ref="U3:U5">_xll.ohFilter(M3:M7,P3:P7)</f>
        <v>0.25205479452054796</v>
      </c>
      <c r="V3" s="1306"/>
      <c r="W3" s="1273" t="e">
        <f t="array" ref="W3:W5">MMULT(AA3:AC5,Y3:Y5)</f>
        <v>#VALUE!</v>
      </c>
      <c r="X3" s="1305"/>
      <c r="Y3" s="1271" t="e">
        <f t="array" ref="Y3:Y5">_xll.ohFilter(J3:J7,P3:P7)</f>
        <v>#VALUE!</v>
      </c>
      <c r="AA3" s="1282">
        <f t="array" ref="AA3:AC5">MINVERSE(S3:U5)</f>
        <v>270.7764889967919</v>
      </c>
      <c r="AB3" s="1302">
        <v>-569.56433892428652</v>
      </c>
      <c r="AC3" s="1281">
        <v>298.78784992749468</v>
      </c>
      <c r="AF3" s="1265">
        <f>SettlementDate</f>
        <v>42180</v>
      </c>
      <c r="AG3" s="1264">
        <f>_xll.qlDayCounterYearFraction(DayCounter,SettlementDate,AF3,,,Trigger)</f>
        <v>0</v>
      </c>
      <c r="AH3" s="1304" t="e">
        <f t="shared" ref="AH3:AH34" si="0">$W$13</f>
        <v>#VALUE!</v>
      </c>
      <c r="AI3" s="1304" t="e">
        <f t="shared" ref="AI3:AI34" si="1">$W$10+$W$9*AG3</f>
        <v>#VALUE!</v>
      </c>
      <c r="AJ3" s="1304" t="e">
        <f t="shared" ref="AJ3:AJ34" si="2">($W$5+$W$4*AG3+$W$3*AG3^2)</f>
        <v>#VALUE!</v>
      </c>
    </row>
    <row r="4" spans="1:36" ht="12" customHeight="1" x14ac:dyDescent="0.2">
      <c r="A4" s="1010">
        <v>0</v>
      </c>
      <c r="B4" s="1327">
        <f>A4+SUBSTITUTE($D$9,"M","")</f>
        <v>3</v>
      </c>
      <c r="C4" s="1301" t="str">
        <f>"Delta("&amp;A4&amp;"M,"&amp;B4&amp;"M)extrap"</f>
        <v>Delta(0M,3M)extrap</v>
      </c>
      <c r="D4" s="1260">
        <f>SettlementDate</f>
        <v>42180</v>
      </c>
      <c r="E4" s="1260">
        <f>_xll.qlInterestRateIndexMaturity($D$10,D4)</f>
        <v>42272</v>
      </c>
      <c r="F4" s="1300" t="e">
        <f>_xll.qlYieldTSDiscount(Discounting,D4,,AllTriggers)</f>
        <v>#NUM!</v>
      </c>
      <c r="G4" s="1300" t="e">
        <f>_xll.qlYieldTSDiscount(Discounting,E4,,AllTriggers)</f>
        <v>#NUM!</v>
      </c>
      <c r="H4" s="1299">
        <f>_xll.qlDayCounterYearFraction(DayCounter,D4,E4,,,Trigger)</f>
        <v>0.25205479452054796</v>
      </c>
      <c r="I4" s="1298" t="e">
        <f>(F4/G4-1)/H4</f>
        <v>#NUM!</v>
      </c>
      <c r="J4" s="1297" t="e">
        <f>LN((1+(_xll.qlInterpolationInterpolate(B3Minterpolation,D4,TRUE,AllTriggers)+I4)*H4)/(1+I4*H4))</f>
        <v>#VALUE!</v>
      </c>
      <c r="K4" s="1247">
        <f>_xll.qlDayCounterYearFraction(DayCounter,SettlementDate,D4,,,Trigger)</f>
        <v>0</v>
      </c>
      <c r="L4" s="1247">
        <f>_xll.qlDayCounterYearFraction(DayCounter,SettlementDate,E4,,,Trigger)</f>
        <v>0.25205479452054796</v>
      </c>
      <c r="M4" s="1247">
        <f>L4-K4</f>
        <v>0.25205479452054796</v>
      </c>
      <c r="N4" s="1247">
        <f>(L4^2-K4^2)/2</f>
        <v>3.1765809720397831E-2</v>
      </c>
      <c r="O4" s="1247">
        <f>(L4^3-K4^3)/3</f>
        <v>5.3378164279024665E-3</v>
      </c>
      <c r="P4" s="1296" t="b">
        <f>IF(D12="fixing",FALSE,TRUE)</f>
        <v>1</v>
      </c>
      <c r="R4" s="1674"/>
      <c r="S4" s="1282">
        <v>1.2845066753723699E-2</v>
      </c>
      <c r="T4" s="1302">
        <v>5.386376430850065E-2</v>
      </c>
      <c r="U4" s="1281">
        <v>0.25205479452054791</v>
      </c>
      <c r="V4" s="1303" t="s">
        <v>417</v>
      </c>
      <c r="W4" s="1273" t="e">
        <v>#VALUE!</v>
      </c>
      <c r="X4" s="1303" t="s">
        <v>446</v>
      </c>
      <c r="Y4" s="1271" t="e">
        <v>#VALUE!</v>
      </c>
      <c r="AA4" s="1282">
        <v>-137.24287798467543</v>
      </c>
      <c r="AB4" s="1302">
        <v>238.74888727511194</v>
      </c>
      <c r="AC4" s="1281">
        <v>-101.5060092904365</v>
      </c>
      <c r="AF4" s="1248">
        <f>_xll.qlCalendarAdvance(Calendar,AF3,"1d","mf",,Trigger)</f>
        <v>42181</v>
      </c>
      <c r="AG4" s="1247">
        <f>_xll.qlDayCounterYearFraction(DayCounter,SettlementDate,AF4,,,Trigger)</f>
        <v>2.7397260273972603E-3</v>
      </c>
      <c r="AH4" s="1246" t="e">
        <f t="shared" si="0"/>
        <v>#VALUE!</v>
      </c>
      <c r="AI4" s="1246" t="e">
        <f t="shared" si="1"/>
        <v>#VALUE!</v>
      </c>
      <c r="AJ4" s="1246" t="e">
        <f t="shared" si="2"/>
        <v>#VALUE!</v>
      </c>
    </row>
    <row r="5" spans="1:36" ht="12" customHeight="1" x14ac:dyDescent="0.2">
      <c r="A5" s="1024">
        <v>1</v>
      </c>
      <c r="B5" s="1327">
        <f>A5+SUBSTITUTE($D$9,"M","")</f>
        <v>4</v>
      </c>
      <c r="C5" s="1301" t="str">
        <f>"Delta("&amp;A5&amp;"M,"&amp;B5&amp;"M)"</f>
        <v>Delta(1M,4M)</v>
      </c>
      <c r="D5" s="1260">
        <f>_xll.qlCalendarAdvance(Calendar,SettlementDate,A5&amp;"M","f")</f>
        <v>42212</v>
      </c>
      <c r="E5" s="1260">
        <f>_xll.qlInterestRateIndexMaturity($D$10,D5)</f>
        <v>42304</v>
      </c>
      <c r="F5" s="1300" t="e">
        <f>_xll.qlYieldTSDiscount(Discounting,D5,,AllTriggers)</f>
        <v>#NUM!</v>
      </c>
      <c r="G5" s="1300" t="e">
        <f>_xll.qlYieldTSDiscount(Discounting,E5,,AllTriggers)</f>
        <v>#NUM!</v>
      </c>
      <c r="H5" s="1299">
        <f>_xll.qlDayCounterYearFraction(DayCounter,D5,E5,,,Trigger)</f>
        <v>0.25205479452054796</v>
      </c>
      <c r="I5" s="1298" t="e">
        <f>(F5/G5-1)/H5</f>
        <v>#NUM!</v>
      </c>
      <c r="J5" s="1297" t="e">
        <f>LN((1+(_xll.qlInterpolationInterpolate(B3Minterpolation,D5,TRUE,AllTriggers)+I5)*H5)/(1+I5*H5))</f>
        <v>#VALUE!</v>
      </c>
      <c r="K5" s="1247">
        <f>_xll.qlDayCounterYearFraction(DayCounter,SettlementDate,D5,,,Trigger)</f>
        <v>8.7671232876712329E-2</v>
      </c>
      <c r="L5" s="1247">
        <f>_xll.qlDayCounterYearFraction(DayCounter,SettlementDate,E5,,,Trigger)</f>
        <v>0.33972602739726027</v>
      </c>
      <c r="M5" s="1247">
        <f>L5-K5</f>
        <v>0.25205479452054791</v>
      </c>
      <c r="N5" s="1247">
        <f>(L5^2-K5^2)/2</f>
        <v>5.386376430850065E-2</v>
      </c>
      <c r="O5" s="1247">
        <f>(L5^3-K5^3)/3</f>
        <v>1.2845066753723699E-2</v>
      </c>
      <c r="P5" s="1296" t="b">
        <v>1</v>
      </c>
      <c r="R5" s="1674"/>
      <c r="S5" s="1282">
        <v>2.2995368668550047E-2</v>
      </c>
      <c r="T5" s="1302">
        <v>7.3890035653968844E-2</v>
      </c>
      <c r="U5" s="1281">
        <v>0.25205479452054791</v>
      </c>
      <c r="V5" s="1024"/>
      <c r="W5" s="1273" t="e">
        <v>#VALUE!</v>
      </c>
      <c r="X5" s="1303"/>
      <c r="Y5" s="1271" t="e">
        <v>#VALUE!</v>
      </c>
      <c r="AA5" s="1282">
        <v>15.529464391779502</v>
      </c>
      <c r="AB5" s="1302">
        <v>-18.027119252873529</v>
      </c>
      <c r="AC5" s="1281">
        <v>6.4650461654418514</v>
      </c>
      <c r="AF5" s="1248">
        <f>_xll.qlCalendarAdvance(Calendar,AF4,"1d","mf",,Trigger)</f>
        <v>42184</v>
      </c>
      <c r="AG5" s="1247">
        <f>_xll.qlDayCounterYearFraction(DayCounter,SettlementDate,AF5,,,Trigger)</f>
        <v>1.0958904109589041E-2</v>
      </c>
      <c r="AH5" s="1246" t="e">
        <f t="shared" si="0"/>
        <v>#VALUE!</v>
      </c>
      <c r="AI5" s="1246" t="e">
        <f t="shared" si="1"/>
        <v>#VALUE!</v>
      </c>
      <c r="AJ5" s="1246" t="e">
        <f t="shared" si="2"/>
        <v>#VALUE!</v>
      </c>
    </row>
    <row r="6" spans="1:36" ht="12" customHeight="1" x14ac:dyDescent="0.2">
      <c r="A6" s="1024">
        <v>2</v>
      </c>
      <c r="B6" s="1327">
        <f>A6+SUBSTITUTE($D$9,"M","")</f>
        <v>5</v>
      </c>
      <c r="C6" s="1301" t="str">
        <f>"Delta("&amp;A6&amp;"M,"&amp;B6&amp;"M)"</f>
        <v>Delta(2M,5M)</v>
      </c>
      <c r="D6" s="1260">
        <f>_xll.qlCalendarAdvance(Calendar,SettlementDate,A6&amp;"M","f")</f>
        <v>42241</v>
      </c>
      <c r="E6" s="1260">
        <f>_xll.qlInterestRateIndexMaturity($D$10,D6)</f>
        <v>42333</v>
      </c>
      <c r="F6" s="1300" t="e">
        <f>_xll.qlYieldTSDiscount(Discounting,D6,,AllTriggers)</f>
        <v>#NUM!</v>
      </c>
      <c r="G6" s="1300" t="e">
        <f>_xll.qlYieldTSDiscount(Discounting,E6,,AllTriggers)</f>
        <v>#NUM!</v>
      </c>
      <c r="H6" s="1299">
        <f>_xll.qlDayCounterYearFraction(DayCounter,D6,E6,,,Trigger)</f>
        <v>0.25205479452054796</v>
      </c>
      <c r="I6" s="1298" t="e">
        <f>(F6/G6-1)/H6</f>
        <v>#NUM!</v>
      </c>
      <c r="J6" s="1297" t="e">
        <f>LN((1+(_xll.qlInterpolationInterpolate(B3Minterpolation,D6,TRUE,AllTriggers)+I6)*H6)/(1+I6*H6))</f>
        <v>#VALUE!</v>
      </c>
      <c r="K6" s="1247">
        <f>_xll.qlDayCounterYearFraction(DayCounter,SettlementDate,D6,,,Trigger)</f>
        <v>0.16712328767123288</v>
      </c>
      <c r="L6" s="1247">
        <f>_xll.qlDayCounterYearFraction(DayCounter,SettlementDate,E6,,,Trigger)</f>
        <v>0.41917808219178082</v>
      </c>
      <c r="M6" s="1247">
        <f>L6-K6</f>
        <v>0.25205479452054791</v>
      </c>
      <c r="N6" s="1247">
        <f>(L6^2-K6^2)/2</f>
        <v>7.3890035653968844E-2</v>
      </c>
      <c r="O6" s="1247">
        <f>(L6^3-K6^3)/3</f>
        <v>2.2995368668550047E-2</v>
      </c>
      <c r="P6" s="1296" t="b">
        <v>1</v>
      </c>
      <c r="W6" s="1279"/>
      <c r="X6" s="1276"/>
      <c r="Y6" s="1275"/>
      <c r="AF6" s="1248">
        <f>_xll.qlCalendarAdvance(Calendar,AF5,"1d","mf",,Trigger)</f>
        <v>42185</v>
      </c>
      <c r="AG6" s="1247">
        <f>_xll.qlDayCounterYearFraction(DayCounter,SettlementDate,AF6,,,Trigger)</f>
        <v>1.3698630136986301E-2</v>
      </c>
      <c r="AH6" s="1246" t="e">
        <f t="shared" si="0"/>
        <v>#VALUE!</v>
      </c>
      <c r="AI6" s="1246" t="e">
        <f t="shared" si="1"/>
        <v>#VALUE!</v>
      </c>
      <c r="AJ6" s="1246" t="e">
        <f t="shared" si="2"/>
        <v>#VALUE!</v>
      </c>
    </row>
    <row r="7" spans="1:36" ht="12" customHeight="1" x14ac:dyDescent="0.2">
      <c r="A7" s="1024">
        <v>3</v>
      </c>
      <c r="B7" s="1327">
        <f>A7+SUBSTITUTE($D$9,"M","")</f>
        <v>6</v>
      </c>
      <c r="C7" s="1295" t="str">
        <f>"Delta("&amp;A7&amp;"M,"&amp;B7&amp;"M)"</f>
        <v>Delta(3M,6M)</v>
      </c>
      <c r="D7" s="1255">
        <f>_xll.qlCalendarAdvance(Calendar,SettlementDate,A7&amp;"M","f")</f>
        <v>42272</v>
      </c>
      <c r="E7" s="1255">
        <f>_xll.qlInterestRateIndexMaturity($D$10,D7)</f>
        <v>42367</v>
      </c>
      <c r="F7" s="1294" t="e">
        <f>_xll.qlYieldTSDiscount(Discounting,D7,,AllTriggers)</f>
        <v>#NUM!</v>
      </c>
      <c r="G7" s="1294" t="e">
        <f>_xll.qlYieldTSDiscount(Discounting,E7,,AllTriggers)</f>
        <v>#NUM!</v>
      </c>
      <c r="H7" s="1293">
        <f>_xll.qlDayCounterYearFraction(DayCounter,D7,E7,,,Trigger)</f>
        <v>0.26027397260273971</v>
      </c>
      <c r="I7" s="1292" t="e">
        <f>(F7/G7-1)/H7</f>
        <v>#NUM!</v>
      </c>
      <c r="J7" s="1291" t="e">
        <f>LN((1+(_xll.qlInterpolationInterpolate(B3Minterpolation,D7,TRUE,AllTriggers)+I7)*H7)/(1+I7*H7))</f>
        <v>#VALUE!</v>
      </c>
      <c r="K7" s="1244">
        <f>_xll.qlDayCounterYearFraction(DayCounter,SettlementDate,D7,,,Trigger)</f>
        <v>0.25205479452054796</v>
      </c>
      <c r="L7" s="1244">
        <f>_xll.qlDayCounterYearFraction(DayCounter,SettlementDate,E7,,,Trigger)</f>
        <v>0.51232876712328768</v>
      </c>
      <c r="M7" s="1244">
        <f>L7-K7</f>
        <v>0.26027397260273971</v>
      </c>
      <c r="N7" s="1244">
        <f>(L7^2-K7^2)/2</f>
        <v>9.9474573090636148E-2</v>
      </c>
      <c r="O7" s="1244">
        <f>(L7^3-K7^3)/3</f>
        <v>3.9487665920341107E-2</v>
      </c>
      <c r="P7" s="1290" t="b">
        <v>0</v>
      </c>
      <c r="W7" s="1279"/>
      <c r="X7" s="1276"/>
      <c r="Y7" s="1275"/>
      <c r="AF7" s="1248">
        <f>_xll.qlCalendarAdvance(Calendar,AF6,"1d","mf",,Trigger)</f>
        <v>42186</v>
      </c>
      <c r="AG7" s="1247">
        <f>_xll.qlDayCounterYearFraction(DayCounter,SettlementDate,AF7,,,Trigger)</f>
        <v>1.643835616438356E-2</v>
      </c>
      <c r="AH7" s="1246" t="e">
        <f t="shared" si="0"/>
        <v>#VALUE!</v>
      </c>
      <c r="AI7" s="1246" t="e">
        <f t="shared" si="1"/>
        <v>#VALUE!</v>
      </c>
      <c r="AJ7" s="1246" t="e">
        <f t="shared" si="2"/>
        <v>#VALUE!</v>
      </c>
    </row>
    <row r="8" spans="1:36" ht="12" customHeight="1" x14ac:dyDescent="0.2">
      <c r="C8" s="1289"/>
      <c r="D8" s="1288"/>
      <c r="E8" s="1288"/>
      <c r="F8" s="1288"/>
      <c r="G8" s="1288"/>
      <c r="H8" s="1288"/>
      <c r="I8" s="1288"/>
      <c r="J8" s="1287"/>
      <c r="K8" s="1286"/>
      <c r="L8" s="1286"/>
      <c r="M8" s="1286"/>
      <c r="N8" s="1286"/>
      <c r="O8" s="1286"/>
      <c r="P8" s="1285"/>
      <c r="W8" s="1284" t="s">
        <v>450</v>
      </c>
      <c r="X8" s="1276"/>
      <c r="Y8" s="1275"/>
      <c r="AF8" s="1248">
        <f>_xll.qlCalendarAdvance(Calendar,AF7,"1d","mf",,Trigger)</f>
        <v>42187</v>
      </c>
      <c r="AG8" s="1247">
        <f>_xll.qlDayCounterYearFraction(DayCounter,SettlementDate,AF8,,,Trigger)</f>
        <v>1.9178082191780823E-2</v>
      </c>
      <c r="AH8" s="1246" t="e">
        <f t="shared" si="0"/>
        <v>#VALUE!</v>
      </c>
      <c r="AI8" s="1246" t="e">
        <f t="shared" si="1"/>
        <v>#VALUE!</v>
      </c>
      <c r="AJ8" s="1246" t="e">
        <f t="shared" si="2"/>
        <v>#VALUE!</v>
      </c>
    </row>
    <row r="9" spans="1:36" ht="12" customHeight="1" x14ac:dyDescent="0.2">
      <c r="C9" s="1054" t="s">
        <v>74</v>
      </c>
      <c r="D9" s="1278" t="s">
        <v>90</v>
      </c>
      <c r="R9" s="1673" t="s">
        <v>442</v>
      </c>
      <c r="S9" s="1283"/>
      <c r="T9" s="1282">
        <f t="array" ref="T9:T10">_xll.ohFilter(N3:N7,P3:P7)</f>
        <v>3.1765809720397831E-2</v>
      </c>
      <c r="U9" s="1281">
        <f t="array" ref="U9:U10">_xll.ohFilter(M3:M7,P3:P7)</f>
        <v>0.25205479452054796</v>
      </c>
      <c r="V9" s="1675" t="s">
        <v>417</v>
      </c>
      <c r="W9" s="1273" t="e">
        <f t="array" ref="W9:W10">MMULT(AA9:AB10,Y9:Y10)</f>
        <v>#VALUE!</v>
      </c>
      <c r="X9" s="1675" t="s">
        <v>446</v>
      </c>
      <c r="Y9" s="1271" t="e">
        <f t="array" ref="Y9:Y10">_xll.ohFilter(J3:J7,P3:P7)</f>
        <v>#VALUE!</v>
      </c>
      <c r="AA9" s="1282">
        <f t="array" ref="AA9:AB10">MINVERSE(T9:U10)</f>
        <v>-45.253057065217405</v>
      </c>
      <c r="AB9" s="1281">
        <v>45.253057065217412</v>
      </c>
      <c r="AF9" s="1248">
        <f>_xll.qlCalendarAdvance(Calendar,AF8,"1d","mf",,Trigger)</f>
        <v>42188</v>
      </c>
      <c r="AG9" s="1247">
        <f>_xll.qlDayCounterYearFraction(DayCounter,SettlementDate,AF9,,,Trigger)</f>
        <v>2.1917808219178082E-2</v>
      </c>
      <c r="AH9" s="1246" t="e">
        <f t="shared" si="0"/>
        <v>#VALUE!</v>
      </c>
      <c r="AI9" s="1246" t="e">
        <f t="shared" si="1"/>
        <v>#VALUE!</v>
      </c>
      <c r="AJ9" s="1246" t="e">
        <f t="shared" si="2"/>
        <v>#VALUE!</v>
      </c>
    </row>
    <row r="10" spans="1:36" ht="12" customHeight="1" x14ac:dyDescent="0.2">
      <c r="C10" s="1054" t="s">
        <v>294</v>
      </c>
      <c r="D10" s="1278" t="str">
        <f>PROPER(Currency)&amp;IborType&amp;D9</f>
        <v>GbpLibor3M</v>
      </c>
      <c r="R10" s="1673"/>
      <c r="S10" s="1283"/>
      <c r="T10" s="1282">
        <v>5.386376430850065E-2</v>
      </c>
      <c r="U10" s="1281">
        <v>0.25205479452054791</v>
      </c>
      <c r="V10" s="1675"/>
      <c r="W10" s="1273" t="e">
        <v>#VALUE!</v>
      </c>
      <c r="X10" s="1675"/>
      <c r="Y10" s="1271" t="e">
        <v>#VALUE!</v>
      </c>
      <c r="AA10" s="1282">
        <v>9.6705163043478297</v>
      </c>
      <c r="AB10" s="1281">
        <v>-5.7031250000000036</v>
      </c>
      <c r="AF10" s="1248">
        <f>_xll.qlCalendarAdvance(Calendar,AF9,"1d","mf",,Trigger)</f>
        <v>42191</v>
      </c>
      <c r="AG10" s="1247">
        <f>_xll.qlDayCounterYearFraction(DayCounter,SettlementDate,AF10,,,Trigger)</f>
        <v>3.0136986301369864E-2</v>
      </c>
      <c r="AH10" s="1246" t="e">
        <f t="shared" si="0"/>
        <v>#VALUE!</v>
      </c>
      <c r="AI10" s="1246" t="e">
        <f t="shared" si="1"/>
        <v>#VALUE!</v>
      </c>
      <c r="AJ10" s="1246" t="e">
        <f t="shared" si="2"/>
        <v>#VALUE!</v>
      </c>
    </row>
    <row r="11" spans="1:36" ht="12" customHeight="1" x14ac:dyDescent="0.2">
      <c r="C11" s="1054" t="s">
        <v>419</v>
      </c>
      <c r="D11" s="1280" t="s">
        <v>309</v>
      </c>
      <c r="W11" s="1279"/>
      <c r="X11" s="1276"/>
      <c r="Y11" s="1275"/>
      <c r="AF11" s="1248">
        <f>_xll.qlCalendarAdvance(Calendar,AF10,"1d","mf",,Trigger)</f>
        <v>42192</v>
      </c>
      <c r="AG11" s="1247">
        <f>_xll.qlDayCounterYearFraction(DayCounter,SettlementDate,AF11,,,Trigger)</f>
        <v>3.287671232876712E-2</v>
      </c>
      <c r="AH11" s="1246" t="e">
        <f t="shared" si="0"/>
        <v>#VALUE!</v>
      </c>
      <c r="AI11" s="1246" t="e">
        <f t="shared" si="1"/>
        <v>#VALUE!</v>
      </c>
      <c r="AJ11" s="1246" t="e">
        <f t="shared" si="2"/>
        <v>#VALUE!</v>
      </c>
    </row>
    <row r="12" spans="1:36" ht="12" customHeight="1" x14ac:dyDescent="0.2">
      <c r="C12" s="1054" t="s">
        <v>449</v>
      </c>
      <c r="D12" s="1278" t="s">
        <v>463</v>
      </c>
      <c r="W12" s="1277" t="s">
        <v>447</v>
      </c>
      <c r="X12" s="1276"/>
      <c r="Y12" s="1275"/>
      <c r="AF12" s="1248">
        <f>_xll.qlCalendarAdvance(Calendar,AF11,"1d","mf",,Trigger)</f>
        <v>42193</v>
      </c>
      <c r="AG12" s="1247">
        <f>_xll.qlDayCounterYearFraction(DayCounter,SettlementDate,AF12,,,Trigger)</f>
        <v>3.5616438356164383E-2</v>
      </c>
      <c r="AH12" s="1246" t="e">
        <f t="shared" si="0"/>
        <v>#VALUE!</v>
      </c>
      <c r="AI12" s="1246" t="e">
        <f t="shared" si="1"/>
        <v>#VALUE!</v>
      </c>
      <c r="AJ12" s="1246" t="e">
        <f t="shared" si="2"/>
        <v>#VALUE!</v>
      </c>
    </row>
    <row r="13" spans="1:36" ht="12" customHeight="1" x14ac:dyDescent="0.2">
      <c r="N13" s="1320" t="str">
        <f>"Synthetic Deposits "&amp;D9</f>
        <v>Synthetic Deposits 3M</v>
      </c>
      <c r="O13" s="1320"/>
      <c r="P13" s="1320"/>
      <c r="R13" s="1272" t="s">
        <v>445</v>
      </c>
      <c r="U13" s="1270">
        <f t="array" ref="U13">_xll.ohFilter(M3:M7,P3:P7)</f>
        <v>0.25205479452054796</v>
      </c>
      <c r="V13" s="1272" t="s">
        <v>417</v>
      </c>
      <c r="W13" s="1273" t="e">
        <f>MMULT(AA13,Y13)</f>
        <v>#VALUE!</v>
      </c>
      <c r="X13" s="1272" t="s">
        <v>446</v>
      </c>
      <c r="Y13" s="1271" t="e">
        <f t="array" ref="Y13">_xll.ohFilter(J3:J7,P3:P7)</f>
        <v>#VALUE!</v>
      </c>
      <c r="AA13" s="1270">
        <f>MINVERSE(U13)</f>
        <v>3.9673913043478257</v>
      </c>
      <c r="AF13" s="1248">
        <f>_xll.qlCalendarAdvance(Calendar,AF12,"1d","mf",,Trigger)</f>
        <v>42194</v>
      </c>
      <c r="AG13" s="1247">
        <f>_xll.qlDayCounterYearFraction(DayCounter,SettlementDate,AF13,,,Trigger)</f>
        <v>3.8356164383561646E-2</v>
      </c>
      <c r="AH13" s="1246" t="e">
        <f t="shared" si="0"/>
        <v>#VALUE!</v>
      </c>
      <c r="AI13" s="1246" t="e">
        <f t="shared" si="1"/>
        <v>#VALUE!</v>
      </c>
      <c r="AJ13" s="1246" t="e">
        <f t="shared" si="2"/>
        <v>#VALUE!</v>
      </c>
    </row>
    <row r="14" spans="1:36" ht="12" customHeight="1" x14ac:dyDescent="0.2">
      <c r="C14" s="1054" t="s">
        <v>430</v>
      </c>
      <c r="D14" s="1054" t="s">
        <v>325</v>
      </c>
      <c r="E14" s="1054" t="s">
        <v>441</v>
      </c>
      <c r="F14" s="1326"/>
      <c r="G14" s="1326"/>
      <c r="H14" s="1326"/>
      <c r="I14" s="1326"/>
      <c r="J14" s="1269" t="s">
        <v>420</v>
      </c>
      <c r="K14" s="1269" t="s">
        <v>428</v>
      </c>
      <c r="L14" s="1054" t="s">
        <v>427</v>
      </c>
      <c r="M14" s="1054" t="s">
        <v>426</v>
      </c>
      <c r="N14" s="1325" t="s">
        <v>445</v>
      </c>
      <c r="O14" s="1325" t="s">
        <v>442</v>
      </c>
      <c r="P14" s="1325" t="s">
        <v>444</v>
      </c>
      <c r="AF14" s="1248">
        <f>_xll.qlCalendarAdvance(Calendar,AF13,"1d","mf",,Trigger)</f>
        <v>42195</v>
      </c>
      <c r="AG14" s="1247">
        <f>_xll.qlDayCounterYearFraction(DayCounter,SettlementDate,AF14,,,Trigger)</f>
        <v>4.1095890410958902E-2</v>
      </c>
      <c r="AH14" s="1246" t="e">
        <f t="shared" si="0"/>
        <v>#VALUE!</v>
      </c>
      <c r="AI14" s="1246" t="e">
        <f t="shared" si="1"/>
        <v>#VALUE!</v>
      </c>
      <c r="AJ14" s="1246" t="e">
        <f t="shared" si="2"/>
        <v>#VALUE!</v>
      </c>
    </row>
    <row r="15" spans="1:36" ht="12" customHeight="1" x14ac:dyDescent="0.2">
      <c r="C15" s="1267" t="s">
        <v>322</v>
      </c>
      <c r="D15" s="1266">
        <f t="shared" ref="D15:D21" si="3">SettlementDate</f>
        <v>42180</v>
      </c>
      <c r="E15" s="1265">
        <f>_xll.qlCalendarAdvance(Calendar,SettlementDate,C15,"Following",,Trigger)</f>
        <v>42181</v>
      </c>
      <c r="F15" s="1324"/>
      <c r="G15" s="1324"/>
      <c r="H15" s="1324"/>
      <c r="I15" s="1324"/>
      <c r="J15" s="1264">
        <f>_xll.qlDayCounterYearFraction(DayCounter,D15,E15,,,Trigger)</f>
        <v>2.7397260273972603E-3</v>
      </c>
      <c r="K15" s="1263" t="e">
        <f>_xll.qlYieldTSDiscount(Discounting,D15,,AllTriggers)</f>
        <v>#NUM!</v>
      </c>
      <c r="L15" s="1262" t="e">
        <f>_xll.qlYieldTSDiscount(Discounting,E15,,AllTriggers)</f>
        <v>#NUM!</v>
      </c>
      <c r="M15" s="1323" t="e">
        <f t="shared" ref="M15:M21" si="4">(K15/L15-1)/J15</f>
        <v>#NUM!</v>
      </c>
      <c r="N15" s="1304" t="e">
        <f t="shared" ref="N15:N21" si="5">((1+M15*J15)*EXP($W$13*J15)-1)/J15</f>
        <v>#NUM!</v>
      </c>
      <c r="O15" s="1304" t="e">
        <f t="shared" ref="O15:O21" si="6">((1+J15*M15)*EXP($W$10*J15+0.5*$W$9*J15^2)-1)/J15</f>
        <v>#NUM!</v>
      </c>
      <c r="P15" s="1304" t="e">
        <f t="shared" ref="P15:P21" si="7">((1+J15*M15)*EXP($W$5*J15+0.5*$W$4*J15^2+1/3*$W$3*J15^3)-1)/J15</f>
        <v>#NUM!</v>
      </c>
      <c r="AF15" s="1248">
        <f>_xll.qlCalendarAdvance(Calendar,AF14,"1d","mf",,Trigger)</f>
        <v>42198</v>
      </c>
      <c r="AG15" s="1247">
        <f>_xll.qlDayCounterYearFraction(DayCounter,SettlementDate,AF15,,,Trigger)</f>
        <v>4.9315068493150684E-2</v>
      </c>
      <c r="AH15" s="1246" t="e">
        <f t="shared" si="0"/>
        <v>#VALUE!</v>
      </c>
      <c r="AI15" s="1246" t="e">
        <f t="shared" si="1"/>
        <v>#VALUE!</v>
      </c>
      <c r="AJ15" s="1246" t="e">
        <f t="shared" si="2"/>
        <v>#VALUE!</v>
      </c>
    </row>
    <row r="16" spans="1:36" ht="12" customHeight="1" x14ac:dyDescent="0.2">
      <c r="C16" s="1261" t="s">
        <v>346</v>
      </c>
      <c r="D16" s="1260">
        <f t="shared" si="3"/>
        <v>42180</v>
      </c>
      <c r="E16" s="1248">
        <f>_xll.qlCalendarAdvance(Calendar,SettlementDate,C16,"Following",,Trigger)</f>
        <v>42187</v>
      </c>
      <c r="F16" s="1316"/>
      <c r="G16" s="1316"/>
      <c r="H16" s="1316"/>
      <c r="I16" s="1316"/>
      <c r="J16" s="1247">
        <f>_xll.qlDayCounterYearFraction(DayCounter,D16,E16,,,Trigger)</f>
        <v>1.9178082191780823E-2</v>
      </c>
      <c r="K16" s="1259" t="e">
        <f>_xll.qlYieldTSDiscount(Discounting,D16,,AllTriggers)</f>
        <v>#NUM!</v>
      </c>
      <c r="L16" s="1258" t="e">
        <f>_xll.qlYieldTSDiscount(Discounting,E16,,AllTriggers)</f>
        <v>#NUM!</v>
      </c>
      <c r="M16" s="1257" t="e">
        <f t="shared" si="4"/>
        <v>#NUM!</v>
      </c>
      <c r="N16" s="1246" t="e">
        <f t="shared" si="5"/>
        <v>#NUM!</v>
      </c>
      <c r="O16" s="1246" t="e">
        <f t="shared" si="6"/>
        <v>#NUM!</v>
      </c>
      <c r="P16" s="1246" t="e">
        <f t="shared" si="7"/>
        <v>#NUM!</v>
      </c>
      <c r="AF16" s="1248">
        <f>_xll.qlCalendarAdvance(Calendar,AF15,"1d","mf",,Trigger)</f>
        <v>42199</v>
      </c>
      <c r="AG16" s="1247">
        <f>_xll.qlDayCounterYearFraction(DayCounter,SettlementDate,AF16,,,Trigger)</f>
        <v>5.2054794520547946E-2</v>
      </c>
      <c r="AH16" s="1246" t="e">
        <f t="shared" si="0"/>
        <v>#VALUE!</v>
      </c>
      <c r="AI16" s="1246" t="e">
        <f t="shared" si="1"/>
        <v>#VALUE!</v>
      </c>
      <c r="AJ16" s="1246" t="e">
        <f t="shared" si="2"/>
        <v>#VALUE!</v>
      </c>
    </row>
    <row r="17" spans="3:36" ht="12" customHeight="1" x14ac:dyDescent="0.2">
      <c r="C17" s="1261" t="s">
        <v>94</v>
      </c>
      <c r="D17" s="1260">
        <f t="shared" si="3"/>
        <v>42180</v>
      </c>
      <c r="E17" s="1248">
        <f>_xll.qlCalendarAdvance(Calendar,SettlementDate,C17,"Following",,Trigger)</f>
        <v>42194</v>
      </c>
      <c r="F17" s="1316"/>
      <c r="G17" s="1316"/>
      <c r="H17" s="1316"/>
      <c r="I17" s="1316"/>
      <c r="J17" s="1247">
        <f>_xll.qlDayCounterYearFraction(DayCounter,D17,E17,,,Trigger)</f>
        <v>3.8356164383561646E-2</v>
      </c>
      <c r="K17" s="1259" t="e">
        <f>_xll.qlYieldTSDiscount(Discounting,D17,,AllTriggers)</f>
        <v>#NUM!</v>
      </c>
      <c r="L17" s="1258" t="e">
        <f>_xll.qlYieldTSDiscount(Discounting,E17,,AllTriggers)</f>
        <v>#NUM!</v>
      </c>
      <c r="M17" s="1257" t="e">
        <f t="shared" si="4"/>
        <v>#NUM!</v>
      </c>
      <c r="N17" s="1246" t="e">
        <f t="shared" si="5"/>
        <v>#NUM!</v>
      </c>
      <c r="O17" s="1246" t="e">
        <f t="shared" si="6"/>
        <v>#NUM!</v>
      </c>
      <c r="P17" s="1246" t="e">
        <f t="shared" si="7"/>
        <v>#NUM!</v>
      </c>
      <c r="AF17" s="1248">
        <f>_xll.qlCalendarAdvance(Calendar,AF16,"1d","mf",,Trigger)</f>
        <v>42200</v>
      </c>
      <c r="AG17" s="1247">
        <f>_xll.qlDayCounterYearFraction(DayCounter,SettlementDate,AF17,,,Trigger)</f>
        <v>5.4794520547945202E-2</v>
      </c>
      <c r="AH17" s="1246" t="e">
        <f t="shared" si="0"/>
        <v>#VALUE!</v>
      </c>
      <c r="AI17" s="1246" t="e">
        <f t="shared" si="1"/>
        <v>#VALUE!</v>
      </c>
      <c r="AJ17" s="1246" t="e">
        <f t="shared" si="2"/>
        <v>#VALUE!</v>
      </c>
    </row>
    <row r="18" spans="3:36" ht="12" customHeight="1" x14ac:dyDescent="0.2">
      <c r="C18" s="1261" t="s">
        <v>93</v>
      </c>
      <c r="D18" s="1260">
        <f t="shared" si="3"/>
        <v>42180</v>
      </c>
      <c r="E18" s="1248">
        <f>_xll.qlCalendarAdvance(Calendar,SettlementDate,C18,"Following",,Trigger)</f>
        <v>42201</v>
      </c>
      <c r="F18" s="1316"/>
      <c r="G18" s="1316"/>
      <c r="H18" s="1316"/>
      <c r="I18" s="1316"/>
      <c r="J18" s="1247">
        <f>_xll.qlDayCounterYearFraction(DayCounter,D18,E18,,,Trigger)</f>
        <v>5.7534246575342465E-2</v>
      </c>
      <c r="K18" s="1259" t="e">
        <f>_xll.qlYieldTSDiscount(Discounting,D18,,AllTriggers)</f>
        <v>#NUM!</v>
      </c>
      <c r="L18" s="1258" t="e">
        <f>_xll.qlYieldTSDiscount(Discounting,E18,,AllTriggers)</f>
        <v>#NUM!</v>
      </c>
      <c r="M18" s="1257" t="e">
        <f t="shared" si="4"/>
        <v>#NUM!</v>
      </c>
      <c r="N18" s="1246" t="e">
        <f t="shared" si="5"/>
        <v>#NUM!</v>
      </c>
      <c r="O18" s="1246" t="e">
        <f t="shared" si="6"/>
        <v>#NUM!</v>
      </c>
      <c r="P18" s="1246" t="e">
        <f t="shared" si="7"/>
        <v>#NUM!</v>
      </c>
      <c r="AF18" s="1248">
        <f>_xll.qlCalendarAdvance(Calendar,AF17,"1d","mf",,Trigger)</f>
        <v>42201</v>
      </c>
      <c r="AG18" s="1247">
        <f>_xll.qlDayCounterYearFraction(DayCounter,SettlementDate,AF18,,,Trigger)</f>
        <v>5.7534246575342465E-2</v>
      </c>
      <c r="AH18" s="1246" t="e">
        <f t="shared" si="0"/>
        <v>#VALUE!</v>
      </c>
      <c r="AI18" s="1246" t="e">
        <f t="shared" si="1"/>
        <v>#VALUE!</v>
      </c>
      <c r="AJ18" s="1246" t="e">
        <f t="shared" si="2"/>
        <v>#VALUE!</v>
      </c>
    </row>
    <row r="19" spans="3:36" ht="12" customHeight="1" x14ac:dyDescent="0.2">
      <c r="C19" s="1261" t="s">
        <v>92</v>
      </c>
      <c r="D19" s="1260">
        <f t="shared" si="3"/>
        <v>42180</v>
      </c>
      <c r="E19" s="1248">
        <f>_xll.qlCalendarAdvance(Calendar,SettlementDate,C19,"mf",TRUE,Trigger)</f>
        <v>42212</v>
      </c>
      <c r="F19" s="1316"/>
      <c r="G19" s="1316"/>
      <c r="H19" s="1316"/>
      <c r="I19" s="1316"/>
      <c r="J19" s="1247">
        <f>_xll.qlDayCounterYearFraction(DayCounter,D19,E19,,,Trigger)</f>
        <v>8.7671232876712329E-2</v>
      </c>
      <c r="K19" s="1259" t="e">
        <f>_xll.qlYieldTSDiscount(Discounting,D19,,AllTriggers)</f>
        <v>#NUM!</v>
      </c>
      <c r="L19" s="1258" t="e">
        <f>_xll.qlYieldTSDiscount(Discounting,E19,,AllTriggers)</f>
        <v>#NUM!</v>
      </c>
      <c r="M19" s="1257" t="e">
        <f t="shared" si="4"/>
        <v>#NUM!</v>
      </c>
      <c r="N19" s="1246" t="e">
        <f t="shared" si="5"/>
        <v>#NUM!</v>
      </c>
      <c r="O19" s="1246" t="e">
        <f t="shared" si="6"/>
        <v>#NUM!</v>
      </c>
      <c r="P19" s="1246" t="e">
        <f t="shared" si="7"/>
        <v>#NUM!</v>
      </c>
      <c r="AF19" s="1248">
        <f>_xll.qlCalendarAdvance(Calendar,AF18,"1d","mf",,Trigger)</f>
        <v>42202</v>
      </c>
      <c r="AG19" s="1247">
        <f>_xll.qlDayCounterYearFraction(DayCounter,SettlementDate,AF19,,,Trigger)</f>
        <v>6.0273972602739728E-2</v>
      </c>
      <c r="AH19" s="1246" t="e">
        <f t="shared" si="0"/>
        <v>#VALUE!</v>
      </c>
      <c r="AI19" s="1246" t="e">
        <f t="shared" si="1"/>
        <v>#VALUE!</v>
      </c>
      <c r="AJ19" s="1246" t="e">
        <f t="shared" si="2"/>
        <v>#VALUE!</v>
      </c>
    </row>
    <row r="20" spans="3:36" ht="12" customHeight="1" x14ac:dyDescent="0.2">
      <c r="C20" s="1261" t="s">
        <v>91</v>
      </c>
      <c r="D20" s="1260">
        <f t="shared" si="3"/>
        <v>42180</v>
      </c>
      <c r="E20" s="1248">
        <f>_xll.qlCalendarAdvance(Calendar,SettlementDate,C20,"mf",TRUE,Trigger)</f>
        <v>42241</v>
      </c>
      <c r="F20" s="1316"/>
      <c r="G20" s="1316"/>
      <c r="H20" s="1316"/>
      <c r="I20" s="1316"/>
      <c r="J20" s="1247">
        <f>_xll.qlDayCounterYearFraction(DayCounter,D20,E20,,,Trigger)</f>
        <v>0.16712328767123288</v>
      </c>
      <c r="K20" s="1259" t="e">
        <f>_xll.qlYieldTSDiscount(Discounting,D20,,AllTriggers)</f>
        <v>#NUM!</v>
      </c>
      <c r="L20" s="1258" t="e">
        <f>_xll.qlYieldTSDiscount(Discounting,E20,,AllTriggers)</f>
        <v>#NUM!</v>
      </c>
      <c r="M20" s="1257" t="e">
        <f t="shared" si="4"/>
        <v>#NUM!</v>
      </c>
      <c r="N20" s="1246" t="e">
        <f t="shared" si="5"/>
        <v>#NUM!</v>
      </c>
      <c r="O20" s="1246" t="e">
        <f t="shared" si="6"/>
        <v>#NUM!</v>
      </c>
      <c r="P20" s="1246" t="e">
        <f t="shared" si="7"/>
        <v>#NUM!</v>
      </c>
      <c r="AF20" s="1248">
        <f>_xll.qlCalendarAdvance(Calendar,AF19,"1d","mf",,Trigger)</f>
        <v>42205</v>
      </c>
      <c r="AG20" s="1247">
        <f>_xll.qlDayCounterYearFraction(DayCounter,SettlementDate,AF20,,,Trigger)</f>
        <v>6.8493150684931503E-2</v>
      </c>
      <c r="AH20" s="1246" t="e">
        <f t="shared" si="0"/>
        <v>#VALUE!</v>
      </c>
      <c r="AI20" s="1246" t="e">
        <f t="shared" si="1"/>
        <v>#VALUE!</v>
      </c>
      <c r="AJ20" s="1246" t="e">
        <f t="shared" si="2"/>
        <v>#VALUE!</v>
      </c>
    </row>
    <row r="21" spans="3:36" ht="12" customHeight="1" x14ac:dyDescent="0.2">
      <c r="C21" s="1256" t="s">
        <v>90</v>
      </c>
      <c r="D21" s="1255">
        <f t="shared" si="3"/>
        <v>42180</v>
      </c>
      <c r="E21" s="1245">
        <f>_xll.qlCalendarAdvance(Calendar,SettlementDate,C21,"mf",TRUE,Trigger)</f>
        <v>42272</v>
      </c>
      <c r="F21" s="1315"/>
      <c r="G21" s="1315"/>
      <c r="H21" s="1315"/>
      <c r="I21" s="1315"/>
      <c r="J21" s="1244">
        <f>_xll.qlDayCounterYearFraction(DayCounter,D21,E21,,,Trigger)</f>
        <v>0.25205479452054796</v>
      </c>
      <c r="K21" s="1254" t="e">
        <f>_xll.qlYieldTSDiscount(Discounting,D21,,AllTriggers)</f>
        <v>#NUM!</v>
      </c>
      <c r="L21" s="1253" t="e">
        <f>_xll.qlYieldTSDiscount(Discounting,E21,,AllTriggers)</f>
        <v>#NUM!</v>
      </c>
      <c r="M21" s="1252" t="e">
        <f t="shared" si="4"/>
        <v>#NUM!</v>
      </c>
      <c r="N21" s="1243" t="e">
        <f t="shared" si="5"/>
        <v>#NUM!</v>
      </c>
      <c r="O21" s="1243" t="e">
        <f t="shared" si="6"/>
        <v>#NUM!</v>
      </c>
      <c r="P21" s="1243" t="e">
        <f t="shared" si="7"/>
        <v>#NUM!</v>
      </c>
      <c r="AF21" s="1248">
        <f>_xll.qlCalendarAdvance(Calendar,AF20,"1d","mf",,Trigger)</f>
        <v>42206</v>
      </c>
      <c r="AG21" s="1247">
        <f>_xll.qlDayCounterYearFraction(DayCounter,SettlementDate,AF21,,,Trigger)</f>
        <v>7.1232876712328766E-2</v>
      </c>
      <c r="AH21" s="1246" t="e">
        <f t="shared" si="0"/>
        <v>#VALUE!</v>
      </c>
      <c r="AI21" s="1246" t="e">
        <f t="shared" si="1"/>
        <v>#VALUE!</v>
      </c>
      <c r="AJ21" s="1246" t="e">
        <f t="shared" si="2"/>
        <v>#VALUE!</v>
      </c>
    </row>
    <row r="22" spans="3:36" ht="12" customHeight="1" x14ac:dyDescent="0.2">
      <c r="AF22" s="1248">
        <f>_xll.qlCalendarAdvance(Calendar,AF21,"1d","mf",,Trigger)</f>
        <v>42207</v>
      </c>
      <c r="AG22" s="1247">
        <f>_xll.qlDayCounterYearFraction(DayCounter,SettlementDate,AF22,,,Trigger)</f>
        <v>7.3972602739726029E-2</v>
      </c>
      <c r="AH22" s="1246" t="e">
        <f t="shared" si="0"/>
        <v>#VALUE!</v>
      </c>
      <c r="AI22" s="1246" t="e">
        <f t="shared" si="1"/>
        <v>#VALUE!</v>
      </c>
      <c r="AJ22" s="1246" t="e">
        <f t="shared" si="2"/>
        <v>#VALUE!</v>
      </c>
    </row>
    <row r="23" spans="3:36" ht="12" customHeight="1" x14ac:dyDescent="0.2">
      <c r="C23" s="1054" t="s">
        <v>443</v>
      </c>
      <c r="AF23" s="1248">
        <f>_xll.qlCalendarAdvance(Calendar,AF22,"1d","mf",,Trigger)</f>
        <v>42208</v>
      </c>
      <c r="AG23" s="1247">
        <f>_xll.qlDayCounterYearFraction(DayCounter,SettlementDate,AF23,,,Trigger)</f>
        <v>7.6712328767123292E-2</v>
      </c>
      <c r="AH23" s="1246" t="e">
        <f t="shared" si="0"/>
        <v>#VALUE!</v>
      </c>
      <c r="AI23" s="1246" t="e">
        <f t="shared" si="1"/>
        <v>#VALUE!</v>
      </c>
      <c r="AJ23" s="1246" t="e">
        <f t="shared" si="2"/>
        <v>#VALUE!</v>
      </c>
    </row>
    <row r="24" spans="3:36" ht="12" customHeight="1" x14ac:dyDescent="0.2">
      <c r="C24" s="1251" t="s">
        <v>451</v>
      </c>
      <c r="AF24" s="1248">
        <f>_xll.qlCalendarAdvance(Calendar,AF23,"1d","mf",,Trigger)</f>
        <v>42209</v>
      </c>
      <c r="AG24" s="1247">
        <f>_xll.qlDayCounterYearFraction(DayCounter,SettlementDate,AF24,,,Trigger)</f>
        <v>7.9452054794520555E-2</v>
      </c>
      <c r="AH24" s="1246" t="e">
        <f t="shared" si="0"/>
        <v>#VALUE!</v>
      </c>
      <c r="AI24" s="1246" t="e">
        <f t="shared" si="1"/>
        <v>#VALUE!</v>
      </c>
      <c r="AJ24" s="1246" t="e">
        <f t="shared" si="2"/>
        <v>#VALUE!</v>
      </c>
    </row>
    <row r="25" spans="3:36" ht="12" customHeight="1" x14ac:dyDescent="0.2">
      <c r="C25" s="1246" t="e">
        <f t="shared" ref="C25:C31" si="8">IF($C$24="FLAT",N15,IF($C$24="linear",O15,P15))</f>
        <v>#NUM!</v>
      </c>
      <c r="AF25" s="1248">
        <f>_xll.qlCalendarAdvance(Calendar,AF24,"1d","mf",,Trigger)</f>
        <v>42212</v>
      </c>
      <c r="AG25" s="1247">
        <f>_xll.qlDayCounterYearFraction(DayCounter,SettlementDate,AF25,,,Trigger)</f>
        <v>8.7671232876712329E-2</v>
      </c>
      <c r="AH25" s="1246" t="e">
        <f t="shared" si="0"/>
        <v>#VALUE!</v>
      </c>
      <c r="AI25" s="1246" t="e">
        <f t="shared" si="1"/>
        <v>#VALUE!</v>
      </c>
      <c r="AJ25" s="1246" t="e">
        <f t="shared" si="2"/>
        <v>#VALUE!</v>
      </c>
    </row>
    <row r="26" spans="3:36" ht="12" customHeight="1" x14ac:dyDescent="0.2">
      <c r="C26" s="1246" t="e">
        <f t="shared" si="8"/>
        <v>#NUM!</v>
      </c>
      <c r="AF26" s="1248">
        <f>_xll.qlCalendarAdvance(Calendar,AF25,"1d","mf",,Trigger)</f>
        <v>42213</v>
      </c>
      <c r="AG26" s="1247">
        <f>_xll.qlDayCounterYearFraction(DayCounter,SettlementDate,AF26,,,Trigger)</f>
        <v>9.0410958904109592E-2</v>
      </c>
      <c r="AH26" s="1246" t="e">
        <f t="shared" si="0"/>
        <v>#VALUE!</v>
      </c>
      <c r="AI26" s="1246" t="e">
        <f t="shared" si="1"/>
        <v>#VALUE!</v>
      </c>
      <c r="AJ26" s="1246" t="e">
        <f t="shared" si="2"/>
        <v>#VALUE!</v>
      </c>
    </row>
    <row r="27" spans="3:36" ht="12" customHeight="1" x14ac:dyDescent="0.2">
      <c r="C27" s="1246" t="e">
        <f t="shared" si="8"/>
        <v>#NUM!</v>
      </c>
      <c r="AF27" s="1248">
        <f>_xll.qlCalendarAdvance(Calendar,AF26,"1d","mf",,Trigger)</f>
        <v>42214</v>
      </c>
      <c r="AG27" s="1247">
        <f>_xll.qlDayCounterYearFraction(DayCounter,SettlementDate,AF27,,,Trigger)</f>
        <v>9.3150684931506855E-2</v>
      </c>
      <c r="AH27" s="1246" t="e">
        <f t="shared" si="0"/>
        <v>#VALUE!</v>
      </c>
      <c r="AI27" s="1246" t="e">
        <f t="shared" si="1"/>
        <v>#VALUE!</v>
      </c>
      <c r="AJ27" s="1246" t="e">
        <f t="shared" si="2"/>
        <v>#VALUE!</v>
      </c>
    </row>
    <row r="28" spans="3:36" ht="12" customHeight="1" x14ac:dyDescent="0.2">
      <c r="C28" s="1246" t="e">
        <f t="shared" si="8"/>
        <v>#NUM!</v>
      </c>
      <c r="AF28" s="1248">
        <f>_xll.qlCalendarAdvance(Calendar,AF27,"1d","mf",,Trigger)</f>
        <v>42215</v>
      </c>
      <c r="AG28" s="1247">
        <f>_xll.qlDayCounterYearFraction(DayCounter,SettlementDate,AF28,,,Trigger)</f>
        <v>9.5890410958904104E-2</v>
      </c>
      <c r="AH28" s="1246" t="e">
        <f t="shared" si="0"/>
        <v>#VALUE!</v>
      </c>
      <c r="AI28" s="1246" t="e">
        <f t="shared" si="1"/>
        <v>#VALUE!</v>
      </c>
      <c r="AJ28" s="1246" t="e">
        <f t="shared" si="2"/>
        <v>#VALUE!</v>
      </c>
    </row>
    <row r="29" spans="3:36" ht="12" customHeight="1" x14ac:dyDescent="0.2">
      <c r="C29" s="1246" t="e">
        <f t="shared" si="8"/>
        <v>#NUM!</v>
      </c>
      <c r="AF29" s="1248">
        <f>_xll.qlCalendarAdvance(Calendar,AF28,"1d","mf",,Trigger)</f>
        <v>42216</v>
      </c>
      <c r="AG29" s="1247">
        <f>_xll.qlDayCounterYearFraction(DayCounter,SettlementDate,AF29,,,Trigger)</f>
        <v>9.8630136986301367E-2</v>
      </c>
      <c r="AH29" s="1246" t="e">
        <f t="shared" si="0"/>
        <v>#VALUE!</v>
      </c>
      <c r="AI29" s="1246" t="e">
        <f t="shared" si="1"/>
        <v>#VALUE!</v>
      </c>
      <c r="AJ29" s="1246" t="e">
        <f t="shared" si="2"/>
        <v>#VALUE!</v>
      </c>
    </row>
    <row r="30" spans="3:36" ht="12" customHeight="1" x14ac:dyDescent="0.2">
      <c r="C30" s="1246" t="e">
        <f t="shared" si="8"/>
        <v>#NUM!</v>
      </c>
      <c r="AF30" s="1248">
        <f>_xll.qlCalendarAdvance(Calendar,AF29,"1d","mf",,Trigger)</f>
        <v>42219</v>
      </c>
      <c r="AG30" s="1247">
        <f>_xll.qlDayCounterYearFraction(DayCounter,SettlementDate,AF30,,,Trigger)</f>
        <v>0.10684931506849316</v>
      </c>
      <c r="AH30" s="1246" t="e">
        <f t="shared" si="0"/>
        <v>#VALUE!</v>
      </c>
      <c r="AI30" s="1246" t="e">
        <f t="shared" si="1"/>
        <v>#VALUE!</v>
      </c>
      <c r="AJ30" s="1246" t="e">
        <f t="shared" si="2"/>
        <v>#VALUE!</v>
      </c>
    </row>
    <row r="31" spans="3:36" ht="12" customHeight="1" x14ac:dyDescent="0.2">
      <c r="C31" s="1243" t="e">
        <f t="shared" si="8"/>
        <v>#NUM!</v>
      </c>
      <c r="AF31" s="1248">
        <f>_xll.qlCalendarAdvance(Calendar,AF30,"1d","mf",,Trigger)</f>
        <v>42220</v>
      </c>
      <c r="AG31" s="1247">
        <f>_xll.qlDayCounterYearFraction(DayCounter,SettlementDate,AF31,,,Trigger)</f>
        <v>0.1095890410958904</v>
      </c>
      <c r="AH31" s="1246" t="e">
        <f t="shared" si="0"/>
        <v>#VALUE!</v>
      </c>
      <c r="AI31" s="1246" t="e">
        <f t="shared" si="1"/>
        <v>#VALUE!</v>
      </c>
      <c r="AJ31" s="1246" t="e">
        <f t="shared" si="2"/>
        <v>#VALUE!</v>
      </c>
    </row>
    <row r="32" spans="3:36" ht="12" customHeight="1" x14ac:dyDescent="0.2">
      <c r="AF32" s="1248">
        <f>_xll.qlCalendarAdvance(Calendar,AF31,"1d","mf",,Trigger)</f>
        <v>42221</v>
      </c>
      <c r="AG32" s="1247">
        <f>_xll.qlDayCounterYearFraction(DayCounter,SettlementDate,AF32,,,Trigger)</f>
        <v>0.11232876712328767</v>
      </c>
      <c r="AH32" s="1246" t="e">
        <f t="shared" si="0"/>
        <v>#VALUE!</v>
      </c>
      <c r="AI32" s="1246" t="e">
        <f t="shared" si="1"/>
        <v>#VALUE!</v>
      </c>
      <c r="AJ32" s="1246" t="e">
        <f t="shared" si="2"/>
        <v>#VALUE!</v>
      </c>
    </row>
    <row r="33" spans="13:36" x14ac:dyDescent="0.2">
      <c r="AF33" s="1248">
        <f>_xll.qlCalendarAdvance(Calendar,AF32,"1d","mf",,Trigger)</f>
        <v>42222</v>
      </c>
      <c r="AG33" s="1247">
        <f>_xll.qlDayCounterYearFraction(DayCounter,SettlementDate,AF33,,,Trigger)</f>
        <v>0.11506849315068493</v>
      </c>
      <c r="AH33" s="1246" t="e">
        <f t="shared" si="0"/>
        <v>#VALUE!</v>
      </c>
      <c r="AI33" s="1246" t="e">
        <f t="shared" si="1"/>
        <v>#VALUE!</v>
      </c>
      <c r="AJ33" s="1246" t="e">
        <f t="shared" si="2"/>
        <v>#VALUE!</v>
      </c>
    </row>
    <row r="34" spans="13:36" x14ac:dyDescent="0.2">
      <c r="AF34" s="1248">
        <f>_xll.qlCalendarAdvance(Calendar,AF33,"1d","mf",,Trigger)</f>
        <v>42223</v>
      </c>
      <c r="AG34" s="1247">
        <f>_xll.qlDayCounterYearFraction(DayCounter,SettlementDate,AF34,,,Trigger)</f>
        <v>0.11780821917808219</v>
      </c>
      <c r="AH34" s="1246" t="e">
        <f t="shared" si="0"/>
        <v>#VALUE!</v>
      </c>
      <c r="AI34" s="1246" t="e">
        <f t="shared" si="1"/>
        <v>#VALUE!</v>
      </c>
      <c r="AJ34" s="1246" t="e">
        <f t="shared" si="2"/>
        <v>#VALUE!</v>
      </c>
    </row>
    <row r="35" spans="13:36" x14ac:dyDescent="0.2">
      <c r="AF35" s="1248">
        <f>_xll.qlCalendarAdvance(Calendar,AF34,"1d","mf",,Trigger)</f>
        <v>42226</v>
      </c>
      <c r="AG35" s="1247">
        <f>_xll.qlDayCounterYearFraction(DayCounter,SettlementDate,AF35,,,Trigger)</f>
        <v>0.12602739726027398</v>
      </c>
      <c r="AH35" s="1246" t="e">
        <f t="shared" ref="AH35:AH65" si="9">$W$13</f>
        <v>#VALUE!</v>
      </c>
      <c r="AI35" s="1246" t="e">
        <f t="shared" ref="AI35:AI65" si="10">$W$10+$W$9*AG35</f>
        <v>#VALUE!</v>
      </c>
      <c r="AJ35" s="1246" t="e">
        <f t="shared" ref="AJ35:AJ65" si="11">($W$5+$W$4*AG35+$W$3*AG35^2)</f>
        <v>#VALUE!</v>
      </c>
    </row>
    <row r="36" spans="13:36" x14ac:dyDescent="0.2">
      <c r="AF36" s="1248">
        <f>_xll.qlCalendarAdvance(Calendar,AF35,"1d","mf",,Trigger)</f>
        <v>42227</v>
      </c>
      <c r="AG36" s="1247">
        <f>_xll.qlDayCounterYearFraction(DayCounter,SettlementDate,AF36,,,Trigger)</f>
        <v>0.12876712328767123</v>
      </c>
      <c r="AH36" s="1246" t="e">
        <f t="shared" si="9"/>
        <v>#VALUE!</v>
      </c>
      <c r="AI36" s="1246" t="e">
        <f t="shared" si="10"/>
        <v>#VALUE!</v>
      </c>
      <c r="AJ36" s="1246" t="e">
        <f t="shared" si="11"/>
        <v>#VALUE!</v>
      </c>
    </row>
    <row r="37" spans="13:36" x14ac:dyDescent="0.2">
      <c r="AF37" s="1248">
        <f>_xll.qlCalendarAdvance(Calendar,AF36,"1d","mf",,Trigger)</f>
        <v>42228</v>
      </c>
      <c r="AG37" s="1247">
        <f>_xll.qlDayCounterYearFraction(DayCounter,SettlementDate,AF37,,,Trigger)</f>
        <v>0.13150684931506848</v>
      </c>
      <c r="AH37" s="1246" t="e">
        <f t="shared" si="9"/>
        <v>#VALUE!</v>
      </c>
      <c r="AI37" s="1246" t="e">
        <f t="shared" si="10"/>
        <v>#VALUE!</v>
      </c>
      <c r="AJ37" s="1246" t="e">
        <f t="shared" si="11"/>
        <v>#VALUE!</v>
      </c>
    </row>
    <row r="38" spans="13:36" x14ac:dyDescent="0.2">
      <c r="AF38" s="1248">
        <f>_xll.qlCalendarAdvance(Calendar,AF37,"1d","mf",,Trigger)</f>
        <v>42229</v>
      </c>
      <c r="AG38" s="1247">
        <f>_xll.qlDayCounterYearFraction(DayCounter,SettlementDate,AF38,,,Trigger)</f>
        <v>0.13424657534246576</v>
      </c>
      <c r="AH38" s="1246" t="e">
        <f t="shared" si="9"/>
        <v>#VALUE!</v>
      </c>
      <c r="AI38" s="1246" t="e">
        <f t="shared" si="10"/>
        <v>#VALUE!</v>
      </c>
      <c r="AJ38" s="1246" t="e">
        <f t="shared" si="11"/>
        <v>#VALUE!</v>
      </c>
    </row>
    <row r="39" spans="13:36" x14ac:dyDescent="0.2">
      <c r="AF39" s="1248">
        <f>_xll.qlCalendarAdvance(Calendar,AF38,"1d","mf",,Trigger)</f>
        <v>42230</v>
      </c>
      <c r="AG39" s="1247">
        <f>_xll.qlDayCounterYearFraction(DayCounter,SettlementDate,AF39,,,Trigger)</f>
        <v>0.13698630136986301</v>
      </c>
      <c r="AH39" s="1246" t="e">
        <f t="shared" si="9"/>
        <v>#VALUE!</v>
      </c>
      <c r="AI39" s="1246" t="e">
        <f t="shared" si="10"/>
        <v>#VALUE!</v>
      </c>
      <c r="AJ39" s="1246" t="e">
        <f t="shared" si="11"/>
        <v>#VALUE!</v>
      </c>
    </row>
    <row r="40" spans="13:36" x14ac:dyDescent="0.2">
      <c r="AF40" s="1248">
        <f>_xll.qlCalendarAdvance(Calendar,AF39,"1d","mf",,Trigger)</f>
        <v>42233</v>
      </c>
      <c r="AG40" s="1247">
        <f>_xll.qlDayCounterYearFraction(DayCounter,SettlementDate,AF40,,,Trigger)</f>
        <v>0.14520547945205478</v>
      </c>
      <c r="AH40" s="1246" t="e">
        <f t="shared" si="9"/>
        <v>#VALUE!</v>
      </c>
      <c r="AI40" s="1246" t="e">
        <f t="shared" si="10"/>
        <v>#VALUE!</v>
      </c>
      <c r="AJ40" s="1246" t="e">
        <f t="shared" si="11"/>
        <v>#VALUE!</v>
      </c>
    </row>
    <row r="41" spans="13:36" x14ac:dyDescent="0.2">
      <c r="M41" s="1249"/>
      <c r="N41" s="1249"/>
      <c r="AF41" s="1248">
        <f>_xll.qlCalendarAdvance(Calendar,AF40,"1d","mf",,Trigger)</f>
        <v>42234</v>
      </c>
      <c r="AG41" s="1247">
        <f>_xll.qlDayCounterYearFraction(DayCounter,SettlementDate,AF41,,,Trigger)</f>
        <v>0.14794520547945206</v>
      </c>
      <c r="AH41" s="1246" t="e">
        <f t="shared" si="9"/>
        <v>#VALUE!</v>
      </c>
      <c r="AI41" s="1246" t="e">
        <f t="shared" si="10"/>
        <v>#VALUE!</v>
      </c>
      <c r="AJ41" s="1246" t="e">
        <f t="shared" si="11"/>
        <v>#VALUE!</v>
      </c>
    </row>
    <row r="42" spans="13:36" x14ac:dyDescent="0.2">
      <c r="AF42" s="1248">
        <f>_xll.qlCalendarAdvance(Calendar,AF41,"1d","mf",,Trigger)</f>
        <v>42235</v>
      </c>
      <c r="AG42" s="1247">
        <f>_xll.qlDayCounterYearFraction(DayCounter,SettlementDate,AF42,,,Trigger)</f>
        <v>0.15068493150684931</v>
      </c>
      <c r="AH42" s="1246" t="e">
        <f t="shared" si="9"/>
        <v>#VALUE!</v>
      </c>
      <c r="AI42" s="1246" t="e">
        <f t="shared" si="10"/>
        <v>#VALUE!</v>
      </c>
      <c r="AJ42" s="1246" t="e">
        <f t="shared" si="11"/>
        <v>#VALUE!</v>
      </c>
    </row>
    <row r="43" spans="13:36" ht="11.25" customHeight="1" x14ac:dyDescent="0.2">
      <c r="AF43" s="1248">
        <f>_xll.qlCalendarAdvance(Calendar,AF42,"1d","mf",,Trigger)</f>
        <v>42236</v>
      </c>
      <c r="AG43" s="1247">
        <f>_xll.qlDayCounterYearFraction(DayCounter,SettlementDate,AF43,,,Trigger)</f>
        <v>0.15342465753424658</v>
      </c>
      <c r="AH43" s="1246" t="e">
        <f t="shared" si="9"/>
        <v>#VALUE!</v>
      </c>
      <c r="AI43" s="1246" t="e">
        <f t="shared" si="10"/>
        <v>#VALUE!</v>
      </c>
      <c r="AJ43" s="1246" t="e">
        <f t="shared" si="11"/>
        <v>#VALUE!</v>
      </c>
    </row>
    <row r="44" spans="13:36" x14ac:dyDescent="0.2">
      <c r="Q44" s="1250"/>
      <c r="AF44" s="1248">
        <f>_xll.qlCalendarAdvance(Calendar,AF43,"1d","mf",,Trigger)</f>
        <v>42237</v>
      </c>
      <c r="AG44" s="1247">
        <f>_xll.qlDayCounterYearFraction(DayCounter,SettlementDate,AF44,,,Trigger)</f>
        <v>0.15616438356164383</v>
      </c>
      <c r="AH44" s="1246" t="e">
        <f t="shared" si="9"/>
        <v>#VALUE!</v>
      </c>
      <c r="AI44" s="1246" t="e">
        <f t="shared" si="10"/>
        <v>#VALUE!</v>
      </c>
      <c r="AJ44" s="1246" t="e">
        <f t="shared" si="11"/>
        <v>#VALUE!</v>
      </c>
    </row>
    <row r="45" spans="13:36" x14ac:dyDescent="0.2">
      <c r="Q45" s="1250"/>
      <c r="AF45" s="1248">
        <f>_xll.qlCalendarAdvance(Calendar,AF44,"1d","mf",,Trigger)</f>
        <v>42240</v>
      </c>
      <c r="AG45" s="1247">
        <f>_xll.qlDayCounterYearFraction(DayCounter,SettlementDate,AF45,,,Trigger)</f>
        <v>0.16438356164383561</v>
      </c>
      <c r="AH45" s="1246" t="e">
        <f t="shared" si="9"/>
        <v>#VALUE!</v>
      </c>
      <c r="AI45" s="1246" t="e">
        <f t="shared" si="10"/>
        <v>#VALUE!</v>
      </c>
      <c r="AJ45" s="1246" t="e">
        <f t="shared" si="11"/>
        <v>#VALUE!</v>
      </c>
    </row>
    <row r="46" spans="13:36" x14ac:dyDescent="0.2">
      <c r="Q46" s="1250"/>
      <c r="AF46" s="1248">
        <f>_xll.qlCalendarAdvance(Calendar,AF45,"1d","mf",,Trigger)</f>
        <v>42241</v>
      </c>
      <c r="AG46" s="1247">
        <f>_xll.qlDayCounterYearFraction(DayCounter,SettlementDate,AF46,,,Trigger)</f>
        <v>0.16712328767123288</v>
      </c>
      <c r="AH46" s="1246" t="e">
        <f t="shared" si="9"/>
        <v>#VALUE!</v>
      </c>
      <c r="AI46" s="1246" t="e">
        <f t="shared" si="10"/>
        <v>#VALUE!</v>
      </c>
      <c r="AJ46" s="1246" t="e">
        <f t="shared" si="11"/>
        <v>#VALUE!</v>
      </c>
    </row>
    <row r="47" spans="13:36" x14ac:dyDescent="0.2">
      <c r="Q47" s="1250"/>
      <c r="AF47" s="1248">
        <f>_xll.qlCalendarAdvance(Calendar,AF46,"1d","mf",,Trigger)</f>
        <v>42242</v>
      </c>
      <c r="AG47" s="1247">
        <f>_xll.qlDayCounterYearFraction(DayCounter,SettlementDate,AF47,,,Trigger)</f>
        <v>0.16986301369863013</v>
      </c>
      <c r="AH47" s="1246" t="e">
        <f t="shared" si="9"/>
        <v>#VALUE!</v>
      </c>
      <c r="AI47" s="1246" t="e">
        <f t="shared" si="10"/>
        <v>#VALUE!</v>
      </c>
      <c r="AJ47" s="1246" t="e">
        <f t="shared" si="11"/>
        <v>#VALUE!</v>
      </c>
    </row>
    <row r="48" spans="13:36" x14ac:dyDescent="0.2">
      <c r="Q48" s="1250"/>
      <c r="AF48" s="1248">
        <f>_xll.qlCalendarAdvance(Calendar,AF47,"1d","mf",,Trigger)</f>
        <v>42243</v>
      </c>
      <c r="AG48" s="1247">
        <f>_xll.qlDayCounterYearFraction(DayCounter,SettlementDate,AF48,,,Trigger)</f>
        <v>0.17260273972602741</v>
      </c>
      <c r="AH48" s="1246" t="e">
        <f t="shared" si="9"/>
        <v>#VALUE!</v>
      </c>
      <c r="AI48" s="1246" t="e">
        <f t="shared" si="10"/>
        <v>#VALUE!</v>
      </c>
      <c r="AJ48" s="1246" t="e">
        <f t="shared" si="11"/>
        <v>#VALUE!</v>
      </c>
    </row>
    <row r="49" spans="13:36" x14ac:dyDescent="0.2">
      <c r="AF49" s="1248">
        <f>_xll.qlCalendarAdvance(Calendar,AF48,"1d","mf",,Trigger)</f>
        <v>42244</v>
      </c>
      <c r="AG49" s="1247">
        <f>_xll.qlDayCounterYearFraction(DayCounter,SettlementDate,AF49,,,Trigger)</f>
        <v>0.17534246575342466</v>
      </c>
      <c r="AH49" s="1246" t="e">
        <f t="shared" si="9"/>
        <v>#VALUE!</v>
      </c>
      <c r="AI49" s="1246" t="e">
        <f t="shared" si="10"/>
        <v>#VALUE!</v>
      </c>
      <c r="AJ49" s="1246" t="e">
        <f t="shared" si="11"/>
        <v>#VALUE!</v>
      </c>
    </row>
    <row r="50" spans="13:36" x14ac:dyDescent="0.2">
      <c r="AF50" s="1248">
        <f>_xll.qlCalendarAdvance(Calendar,AF49,"1d","mf",,Trigger)</f>
        <v>42248</v>
      </c>
      <c r="AG50" s="1247">
        <f>_xll.qlDayCounterYearFraction(DayCounter,SettlementDate,AF50,,,Trigger)</f>
        <v>0.18630136986301371</v>
      </c>
      <c r="AH50" s="1246" t="e">
        <f t="shared" si="9"/>
        <v>#VALUE!</v>
      </c>
      <c r="AI50" s="1246" t="e">
        <f t="shared" si="10"/>
        <v>#VALUE!</v>
      </c>
      <c r="AJ50" s="1246" t="e">
        <f t="shared" si="11"/>
        <v>#VALUE!</v>
      </c>
    </row>
    <row r="51" spans="13:36" x14ac:dyDescent="0.2">
      <c r="AF51" s="1248">
        <f>_xll.qlCalendarAdvance(Calendar,AF50,"1d","mf",,Trigger)</f>
        <v>42249</v>
      </c>
      <c r="AG51" s="1247">
        <f>_xll.qlDayCounterYearFraction(DayCounter,SettlementDate,AF51,,,Trigger)</f>
        <v>0.18904109589041096</v>
      </c>
      <c r="AH51" s="1246" t="e">
        <f t="shared" si="9"/>
        <v>#VALUE!</v>
      </c>
      <c r="AI51" s="1246" t="e">
        <f t="shared" si="10"/>
        <v>#VALUE!</v>
      </c>
      <c r="AJ51" s="1246" t="e">
        <f t="shared" si="11"/>
        <v>#VALUE!</v>
      </c>
    </row>
    <row r="52" spans="13:36" x14ac:dyDescent="0.2">
      <c r="AF52" s="1248">
        <f>_xll.qlCalendarAdvance(Calendar,AF51,"1d","mf",,Trigger)</f>
        <v>42250</v>
      </c>
      <c r="AG52" s="1247">
        <f>_xll.qlDayCounterYearFraction(DayCounter,SettlementDate,AF52,,,Trigger)</f>
        <v>0.19178082191780821</v>
      </c>
      <c r="AH52" s="1246" t="e">
        <f t="shared" si="9"/>
        <v>#VALUE!</v>
      </c>
      <c r="AI52" s="1246" t="e">
        <f t="shared" si="10"/>
        <v>#VALUE!</v>
      </c>
      <c r="AJ52" s="1246" t="e">
        <f t="shared" si="11"/>
        <v>#VALUE!</v>
      </c>
    </row>
    <row r="53" spans="13:36" x14ac:dyDescent="0.2">
      <c r="AF53" s="1248">
        <f>_xll.qlCalendarAdvance(Calendar,AF52,"1d","mf",,Trigger)</f>
        <v>42251</v>
      </c>
      <c r="AG53" s="1247">
        <f>_xll.qlDayCounterYearFraction(DayCounter,SettlementDate,AF53,,,Trigger)</f>
        <v>0.19452054794520549</v>
      </c>
      <c r="AH53" s="1246" t="e">
        <f t="shared" si="9"/>
        <v>#VALUE!</v>
      </c>
      <c r="AI53" s="1246" t="e">
        <f t="shared" si="10"/>
        <v>#VALUE!</v>
      </c>
      <c r="AJ53" s="1246" t="e">
        <f t="shared" si="11"/>
        <v>#VALUE!</v>
      </c>
    </row>
    <row r="54" spans="13:36" x14ac:dyDescent="0.2">
      <c r="AF54" s="1248">
        <f>_xll.qlCalendarAdvance(Calendar,AF53,"1d","mf",,Trigger)</f>
        <v>42254</v>
      </c>
      <c r="AG54" s="1247">
        <f>_xll.qlDayCounterYearFraction(DayCounter,SettlementDate,AF54,,,Trigger)</f>
        <v>0.20273972602739726</v>
      </c>
      <c r="AH54" s="1246" t="e">
        <f t="shared" si="9"/>
        <v>#VALUE!</v>
      </c>
      <c r="AI54" s="1246" t="e">
        <f t="shared" si="10"/>
        <v>#VALUE!</v>
      </c>
      <c r="AJ54" s="1246" t="e">
        <f t="shared" si="11"/>
        <v>#VALUE!</v>
      </c>
    </row>
    <row r="55" spans="13:36" x14ac:dyDescent="0.2">
      <c r="AF55" s="1248">
        <f>_xll.qlCalendarAdvance(Calendar,AF54,"1d","mf",,Trigger)</f>
        <v>42255</v>
      </c>
      <c r="AG55" s="1247">
        <f>_xll.qlDayCounterYearFraction(DayCounter,SettlementDate,AF55,,,Trigger)</f>
        <v>0.20547945205479451</v>
      </c>
      <c r="AH55" s="1246" t="e">
        <f t="shared" si="9"/>
        <v>#VALUE!</v>
      </c>
      <c r="AI55" s="1246" t="e">
        <f t="shared" si="10"/>
        <v>#VALUE!</v>
      </c>
      <c r="AJ55" s="1246" t="e">
        <f t="shared" si="11"/>
        <v>#VALUE!</v>
      </c>
    </row>
    <row r="56" spans="13:36" x14ac:dyDescent="0.2">
      <c r="AF56" s="1248">
        <f>_xll.qlCalendarAdvance(Calendar,AF55,"1d","mf",,Trigger)</f>
        <v>42256</v>
      </c>
      <c r="AG56" s="1247">
        <f>_xll.qlDayCounterYearFraction(DayCounter,SettlementDate,AF56,,,Trigger)</f>
        <v>0.20821917808219179</v>
      </c>
      <c r="AH56" s="1246" t="e">
        <f t="shared" si="9"/>
        <v>#VALUE!</v>
      </c>
      <c r="AI56" s="1246" t="e">
        <f t="shared" si="10"/>
        <v>#VALUE!</v>
      </c>
      <c r="AJ56" s="1246" t="e">
        <f t="shared" si="11"/>
        <v>#VALUE!</v>
      </c>
    </row>
    <row r="57" spans="13:36" x14ac:dyDescent="0.2">
      <c r="AF57" s="1248">
        <f>_xll.qlCalendarAdvance(Calendar,AF56,"1d","mf",,Trigger)</f>
        <v>42257</v>
      </c>
      <c r="AG57" s="1247">
        <f>_xll.qlDayCounterYearFraction(DayCounter,SettlementDate,AF57,,,Trigger)</f>
        <v>0.21095890410958903</v>
      </c>
      <c r="AH57" s="1246" t="e">
        <f t="shared" si="9"/>
        <v>#VALUE!</v>
      </c>
      <c r="AI57" s="1246" t="e">
        <f t="shared" si="10"/>
        <v>#VALUE!</v>
      </c>
      <c r="AJ57" s="1246" t="e">
        <f t="shared" si="11"/>
        <v>#VALUE!</v>
      </c>
    </row>
    <row r="58" spans="13:36" x14ac:dyDescent="0.2">
      <c r="AF58" s="1248">
        <f>_xll.qlCalendarAdvance(Calendar,AF57,"1d","mf",,Trigger)</f>
        <v>42258</v>
      </c>
      <c r="AG58" s="1247">
        <f>_xll.qlDayCounterYearFraction(DayCounter,SettlementDate,AF58,,,Trigger)</f>
        <v>0.21369863013698631</v>
      </c>
      <c r="AH58" s="1246" t="e">
        <f t="shared" si="9"/>
        <v>#VALUE!</v>
      </c>
      <c r="AI58" s="1246" t="e">
        <f t="shared" si="10"/>
        <v>#VALUE!</v>
      </c>
      <c r="AJ58" s="1246" t="e">
        <f t="shared" si="11"/>
        <v>#VALUE!</v>
      </c>
    </row>
    <row r="59" spans="13:36" x14ac:dyDescent="0.2">
      <c r="AF59" s="1248">
        <f>_xll.qlCalendarAdvance(Calendar,AF58,"1d","mf",,Trigger)</f>
        <v>42261</v>
      </c>
      <c r="AG59" s="1247">
        <f>_xll.qlDayCounterYearFraction(DayCounter,SettlementDate,AF59,,,Trigger)</f>
        <v>0.22191780821917809</v>
      </c>
      <c r="AH59" s="1246" t="e">
        <f t="shared" si="9"/>
        <v>#VALUE!</v>
      </c>
      <c r="AI59" s="1246" t="e">
        <f t="shared" si="10"/>
        <v>#VALUE!</v>
      </c>
      <c r="AJ59" s="1246" t="e">
        <f t="shared" si="11"/>
        <v>#VALUE!</v>
      </c>
    </row>
    <row r="60" spans="13:36" x14ac:dyDescent="0.2">
      <c r="M60" s="1249"/>
      <c r="AF60" s="1248">
        <f>_xll.qlCalendarAdvance(Calendar,AF59,"1d","mf",,Trigger)</f>
        <v>42262</v>
      </c>
      <c r="AG60" s="1247">
        <f>_xll.qlDayCounterYearFraction(DayCounter,SettlementDate,AF60,,,Trigger)</f>
        <v>0.22465753424657534</v>
      </c>
      <c r="AH60" s="1246" t="e">
        <f t="shared" si="9"/>
        <v>#VALUE!</v>
      </c>
      <c r="AI60" s="1246" t="e">
        <f t="shared" si="10"/>
        <v>#VALUE!</v>
      </c>
      <c r="AJ60" s="1246" t="e">
        <f t="shared" si="11"/>
        <v>#VALUE!</v>
      </c>
    </row>
    <row r="61" spans="13:36" x14ac:dyDescent="0.2">
      <c r="M61" s="1249"/>
      <c r="AF61" s="1248">
        <f>_xll.qlCalendarAdvance(Calendar,AF60,"1d","mf",,Trigger)</f>
        <v>42263</v>
      </c>
      <c r="AG61" s="1247">
        <f>_xll.qlDayCounterYearFraction(DayCounter,SettlementDate,AF61,,,Trigger)</f>
        <v>0.22739726027397261</v>
      </c>
      <c r="AH61" s="1246" t="e">
        <f t="shared" si="9"/>
        <v>#VALUE!</v>
      </c>
      <c r="AI61" s="1246" t="e">
        <f t="shared" si="10"/>
        <v>#VALUE!</v>
      </c>
      <c r="AJ61" s="1246" t="e">
        <f t="shared" si="11"/>
        <v>#VALUE!</v>
      </c>
    </row>
    <row r="62" spans="13:36" x14ac:dyDescent="0.2">
      <c r="M62" s="1249"/>
      <c r="AF62" s="1248">
        <f>_xll.qlCalendarAdvance(Calendar,AF61,"1d","mf",,Trigger)</f>
        <v>42264</v>
      </c>
      <c r="AG62" s="1247">
        <f>_xll.qlDayCounterYearFraction(DayCounter,SettlementDate,AF62,,,Trigger)</f>
        <v>0.23013698630136986</v>
      </c>
      <c r="AH62" s="1246" t="e">
        <f t="shared" si="9"/>
        <v>#VALUE!</v>
      </c>
      <c r="AI62" s="1246" t="e">
        <f t="shared" si="10"/>
        <v>#VALUE!</v>
      </c>
      <c r="AJ62" s="1246" t="e">
        <f t="shared" si="11"/>
        <v>#VALUE!</v>
      </c>
    </row>
    <row r="63" spans="13:36" x14ac:dyDescent="0.2">
      <c r="M63" s="1249"/>
      <c r="AF63" s="1248">
        <f>_xll.qlCalendarAdvance(Calendar,AF62,"1d","mf",,Trigger)</f>
        <v>42265</v>
      </c>
      <c r="AG63" s="1247">
        <f>_xll.qlDayCounterYearFraction(DayCounter,SettlementDate,AF63,,,Trigger)</f>
        <v>0.23287671232876711</v>
      </c>
      <c r="AH63" s="1246" t="e">
        <f t="shared" si="9"/>
        <v>#VALUE!</v>
      </c>
      <c r="AI63" s="1246" t="e">
        <f t="shared" si="10"/>
        <v>#VALUE!</v>
      </c>
      <c r="AJ63" s="1246" t="e">
        <f t="shared" si="11"/>
        <v>#VALUE!</v>
      </c>
    </row>
    <row r="64" spans="13:36" x14ac:dyDescent="0.2">
      <c r="M64" s="1249"/>
      <c r="AF64" s="1248">
        <f>_xll.qlCalendarAdvance(Calendar,AF63,"1d","mf",,Trigger)</f>
        <v>42268</v>
      </c>
      <c r="AG64" s="1247">
        <f>_xll.qlDayCounterYearFraction(DayCounter,SettlementDate,AF64,,,Trigger)</f>
        <v>0.24109589041095891</v>
      </c>
      <c r="AH64" s="1246" t="e">
        <f t="shared" si="9"/>
        <v>#VALUE!</v>
      </c>
      <c r="AI64" s="1246" t="e">
        <f t="shared" si="10"/>
        <v>#VALUE!</v>
      </c>
      <c r="AJ64" s="1246" t="e">
        <f t="shared" si="11"/>
        <v>#VALUE!</v>
      </c>
    </row>
    <row r="65" spans="13:36" x14ac:dyDescent="0.2">
      <c r="M65" s="1249"/>
      <c r="AF65" s="1245">
        <f>_xll.qlCalendarAdvance(Calendar,AF64,"1d","mf",,Trigger)</f>
        <v>42269</v>
      </c>
      <c r="AG65" s="1244">
        <f>_xll.qlDayCounterYearFraction(DayCounter,SettlementDate,AF65,,,Trigger)</f>
        <v>0.24383561643835616</v>
      </c>
      <c r="AH65" s="1243" t="e">
        <f t="shared" si="9"/>
        <v>#VALUE!</v>
      </c>
      <c r="AI65" s="1243" t="e">
        <f t="shared" si="10"/>
        <v>#VALUE!</v>
      </c>
      <c r="AJ65" s="1243" t="e">
        <f t="shared" si="11"/>
        <v>#VALUE!</v>
      </c>
    </row>
    <row r="66" spans="13:36" x14ac:dyDescent="0.2">
      <c r="M66" s="1249"/>
      <c r="N66" s="1249"/>
    </row>
    <row r="67" spans="13:36" x14ac:dyDescent="0.2">
      <c r="M67" s="1249"/>
      <c r="N67" s="1249"/>
    </row>
    <row r="68" spans="13:36" x14ac:dyDescent="0.2">
      <c r="M68" s="1249"/>
      <c r="N68" s="1249"/>
    </row>
    <row r="69" spans="13:36" x14ac:dyDescent="0.2">
      <c r="M69" s="1249"/>
      <c r="N69" s="1249"/>
    </row>
    <row r="70" spans="13:36" x14ac:dyDescent="0.2">
      <c r="M70" s="1249"/>
      <c r="N70" s="1249"/>
    </row>
    <row r="71" spans="13:36" x14ac:dyDescent="0.2">
      <c r="M71" s="1249"/>
      <c r="N71" s="1249"/>
    </row>
    <row r="72" spans="13:36" x14ac:dyDescent="0.2">
      <c r="M72" s="1249"/>
      <c r="N72" s="1249"/>
    </row>
    <row r="73" spans="13:36" x14ac:dyDescent="0.2">
      <c r="M73" s="1249"/>
      <c r="N73" s="1249"/>
    </row>
    <row r="74" spans="13:36" x14ac:dyDescent="0.2">
      <c r="M74" s="1249"/>
      <c r="N74" s="1249"/>
    </row>
    <row r="75" spans="13:36" x14ac:dyDescent="0.2">
      <c r="M75" s="1249"/>
      <c r="N75" s="1249"/>
    </row>
    <row r="76" spans="13:36" x14ac:dyDescent="0.2">
      <c r="M76" s="1249"/>
      <c r="N76" s="1249"/>
    </row>
    <row r="77" spans="13:36" x14ac:dyDescent="0.2">
      <c r="M77" s="1249"/>
      <c r="N77" s="1249"/>
    </row>
    <row r="78" spans="13:36" x14ac:dyDescent="0.2">
      <c r="M78" s="1249"/>
      <c r="N78" s="1249"/>
    </row>
    <row r="79" spans="13:36" x14ac:dyDescent="0.2">
      <c r="M79" s="1249"/>
      <c r="N79" s="1249"/>
    </row>
    <row r="80" spans="13:36" x14ac:dyDescent="0.2">
      <c r="M80" s="1249"/>
      <c r="N80" s="1249"/>
    </row>
    <row r="81" spans="13:14" x14ac:dyDescent="0.2">
      <c r="M81" s="1249"/>
      <c r="N81" s="1249"/>
    </row>
    <row r="82" spans="13:14" x14ac:dyDescent="0.2">
      <c r="M82" s="1249"/>
      <c r="N82" s="1249"/>
    </row>
    <row r="83" spans="13:14" x14ac:dyDescent="0.2">
      <c r="M83" s="1249"/>
      <c r="N83" s="1249"/>
    </row>
    <row r="84" spans="13:14" x14ac:dyDescent="0.2">
      <c r="M84" s="1249"/>
      <c r="N84" s="1249"/>
    </row>
    <row r="85" spans="13:14" x14ac:dyDescent="0.2">
      <c r="M85" s="1249"/>
      <c r="N85" s="1249"/>
    </row>
    <row r="86" spans="13:14" x14ac:dyDescent="0.2">
      <c r="M86" s="1249"/>
      <c r="N86" s="1249"/>
    </row>
    <row r="87" spans="13:14" x14ac:dyDescent="0.2">
      <c r="M87" s="1249"/>
      <c r="N87" s="1249"/>
    </row>
    <row r="88" spans="13:14" x14ac:dyDescent="0.2">
      <c r="M88" s="1249"/>
      <c r="N88" s="1249"/>
    </row>
    <row r="89" spans="13:14" x14ac:dyDescent="0.2">
      <c r="M89" s="1249"/>
      <c r="N89" s="1249"/>
    </row>
    <row r="90" spans="13:14" x14ac:dyDescent="0.2">
      <c r="M90" s="1249"/>
      <c r="N90" s="1249"/>
    </row>
    <row r="91" spans="13:14" x14ac:dyDescent="0.2">
      <c r="M91" s="1249"/>
      <c r="N91" s="1249"/>
    </row>
    <row r="92" spans="13:14" x14ac:dyDescent="0.2">
      <c r="M92" s="1249"/>
      <c r="N92" s="1249"/>
    </row>
    <row r="93" spans="13:14" x14ac:dyDescent="0.2">
      <c r="M93" s="1249"/>
      <c r="N93" s="1249"/>
    </row>
    <row r="94" spans="13:14" x14ac:dyDescent="0.2">
      <c r="M94" s="1249"/>
      <c r="N94" s="1249"/>
    </row>
    <row r="95" spans="13:14" x14ac:dyDescent="0.2">
      <c r="M95" s="1249"/>
      <c r="N95" s="1249"/>
    </row>
    <row r="96" spans="13:14" x14ac:dyDescent="0.2">
      <c r="M96" s="1249"/>
      <c r="N96" s="1249"/>
    </row>
    <row r="97" spans="13:14" x14ac:dyDescent="0.2">
      <c r="M97" s="1249"/>
      <c r="N97" s="1249"/>
    </row>
    <row r="98" spans="13:14" x14ac:dyDescent="0.2">
      <c r="M98" s="1249"/>
      <c r="N98" s="1249"/>
    </row>
    <row r="99" spans="13:14" x14ac:dyDescent="0.2">
      <c r="M99" s="1249"/>
      <c r="N99" s="1249"/>
    </row>
    <row r="100" spans="13:14" x14ac:dyDescent="0.2">
      <c r="M100" s="1249"/>
      <c r="N100" s="1249"/>
    </row>
    <row r="101" spans="13:14" x14ac:dyDescent="0.2">
      <c r="M101" s="1249"/>
      <c r="N101" s="1249"/>
    </row>
    <row r="102" spans="13:14" x14ac:dyDescent="0.2">
      <c r="M102" s="1249"/>
      <c r="N102" s="1249"/>
    </row>
    <row r="103" spans="13:14" x14ac:dyDescent="0.2">
      <c r="M103" s="1249"/>
      <c r="N103" s="1249"/>
    </row>
    <row r="104" spans="13:14" x14ac:dyDescent="0.2">
      <c r="M104" s="1249"/>
      <c r="N104" s="1249"/>
    </row>
    <row r="105" spans="13:14" x14ac:dyDescent="0.2">
      <c r="M105" s="1249"/>
      <c r="N105" s="1249"/>
    </row>
    <row r="106" spans="13:14" x14ac:dyDescent="0.2">
      <c r="M106" s="1249"/>
      <c r="N106" s="1249"/>
    </row>
    <row r="107" spans="13:14" x14ac:dyDescent="0.2">
      <c r="M107" s="1249"/>
      <c r="N107" s="1249"/>
    </row>
    <row r="108" spans="13:14" x14ac:dyDescent="0.2">
      <c r="M108" s="1249"/>
      <c r="N108" s="1249"/>
    </row>
    <row r="109" spans="13:14" x14ac:dyDescent="0.2">
      <c r="M109" s="1249"/>
      <c r="N109" s="1249"/>
    </row>
    <row r="110" spans="13:14" x14ac:dyDescent="0.2">
      <c r="M110" s="1249"/>
      <c r="N110" s="1249"/>
    </row>
    <row r="111" spans="13:14" x14ac:dyDescent="0.2">
      <c r="M111" s="1249"/>
      <c r="N111" s="1249"/>
    </row>
    <row r="112" spans="13:14" x14ac:dyDescent="0.2">
      <c r="M112" s="1249"/>
      <c r="N112" s="1249"/>
    </row>
    <row r="113" spans="13:14" x14ac:dyDescent="0.2">
      <c r="M113" s="1022"/>
      <c r="N113" s="1249"/>
    </row>
    <row r="114" spans="13:14" x14ac:dyDescent="0.2">
      <c r="M114" s="1022"/>
      <c r="N114" s="1249"/>
    </row>
    <row r="115" spans="13:14" x14ac:dyDescent="0.2">
      <c r="M115" s="1022"/>
      <c r="N115" s="1249"/>
    </row>
    <row r="116" spans="13:14" x14ac:dyDescent="0.2">
      <c r="M116" s="1022"/>
      <c r="N116" s="1249"/>
    </row>
    <row r="117" spans="13:14" x14ac:dyDescent="0.2">
      <c r="M117" s="1022"/>
      <c r="N117" s="1249"/>
    </row>
    <row r="118" spans="13:14" x14ac:dyDescent="0.2">
      <c r="M118" s="1022"/>
      <c r="N118" s="1249"/>
    </row>
    <row r="119" spans="13:14" x14ac:dyDescent="0.2">
      <c r="M119" s="1022"/>
      <c r="N119" s="1022"/>
    </row>
    <row r="120" spans="13:14" x14ac:dyDescent="0.2">
      <c r="M120" s="1022"/>
      <c r="N120" s="1022"/>
    </row>
    <row r="121" spans="13:14" x14ac:dyDescent="0.2">
      <c r="M121" s="1022"/>
      <c r="N121" s="1022"/>
    </row>
    <row r="122" spans="13:14" x14ac:dyDescent="0.2">
      <c r="M122" s="1022"/>
      <c r="N122" s="1022"/>
    </row>
    <row r="123" spans="13:14" x14ac:dyDescent="0.2">
      <c r="M123" s="1022"/>
      <c r="N123" s="1022"/>
    </row>
    <row r="124" spans="13:14" x14ac:dyDescent="0.2">
      <c r="M124" s="1022"/>
      <c r="N124" s="1022"/>
    </row>
    <row r="125" spans="13:14" x14ac:dyDescent="0.2">
      <c r="M125" s="1022"/>
      <c r="N125" s="1022"/>
    </row>
    <row r="126" spans="13:14" x14ac:dyDescent="0.2">
      <c r="M126" s="1022"/>
      <c r="N126" s="1022"/>
    </row>
    <row r="127" spans="13:14" x14ac:dyDescent="0.2">
      <c r="M127" s="1022"/>
      <c r="N127" s="1022"/>
    </row>
    <row r="128" spans="13:14" x14ac:dyDescent="0.2">
      <c r="M128" s="1022"/>
      <c r="N128" s="1022"/>
    </row>
    <row r="129" spans="14:14" x14ac:dyDescent="0.2">
      <c r="N129" s="1022"/>
    </row>
    <row r="130" spans="14:14" x14ac:dyDescent="0.2">
      <c r="N130" s="1022"/>
    </row>
    <row r="131" spans="14:14" x14ac:dyDescent="0.2">
      <c r="N131" s="1022"/>
    </row>
    <row r="132" spans="14:14" x14ac:dyDescent="0.2">
      <c r="N132" s="1022"/>
    </row>
    <row r="133" spans="14:14" x14ac:dyDescent="0.2">
      <c r="N133" s="1022"/>
    </row>
    <row r="134" spans="14:14" x14ac:dyDescent="0.2">
      <c r="N134" s="1022"/>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F132"/>
  <sheetViews>
    <sheetView workbookViewId="0">
      <selection activeCell="D9" sqref="D9"/>
    </sheetView>
  </sheetViews>
  <sheetFormatPr defaultColWidth="8.140625" defaultRowHeight="11.25" x14ac:dyDescent="0.2"/>
  <cols>
    <col min="1" max="2" width="3" style="1010" customWidth="1"/>
    <col min="3" max="5" width="19.5703125" style="1010" customWidth="1"/>
    <col min="6" max="6" width="9" style="1010" bestFit="1" customWidth="1"/>
    <col min="7" max="8" width="12.140625" style="1010" bestFit="1" customWidth="1"/>
    <col min="9" max="9" width="9" style="1010" bestFit="1" customWidth="1"/>
    <col min="10" max="11" width="8" style="1010" bestFit="1" customWidth="1"/>
    <col min="12" max="12" width="9" style="1010" bestFit="1" customWidth="1"/>
    <col min="13" max="13" width="9.28515625" style="1010" customWidth="1"/>
    <col min="14" max="14" width="11.28515625" style="1010" customWidth="1"/>
    <col min="15" max="17" width="5.85546875" style="1010" customWidth="1"/>
    <col min="18" max="18" width="2" style="1010" bestFit="1" customWidth="1"/>
    <col min="19" max="19" width="9.28515625" style="1010" customWidth="1"/>
    <col min="20" max="20" width="2" style="1010" bestFit="1" customWidth="1"/>
    <col min="21" max="21" width="9.28515625" style="1010" customWidth="1"/>
    <col min="22" max="22" width="10.7109375" style="1010" bestFit="1" customWidth="1"/>
    <col min="23" max="25" width="8" style="1010" bestFit="1" customWidth="1"/>
    <col min="26" max="27" width="8.140625" style="1010"/>
    <col min="28" max="28" width="17.42578125" style="1010" bestFit="1" customWidth="1"/>
    <col min="29" max="29" width="7" style="1010" bestFit="1" customWidth="1"/>
    <col min="30" max="31" width="8.140625" style="1010" bestFit="1" customWidth="1"/>
    <col min="32" max="32" width="10.42578125" style="1010" customWidth="1"/>
    <col min="33" max="16384" width="8.140625" style="1010"/>
  </cols>
  <sheetData>
    <row r="2" spans="1:32" ht="19.5" customHeight="1" x14ac:dyDescent="0.2">
      <c r="C2" s="1054" t="s">
        <v>364</v>
      </c>
      <c r="D2" s="1054" t="s">
        <v>325</v>
      </c>
      <c r="E2" s="1054" t="s">
        <v>441</v>
      </c>
      <c r="F2" s="1054" t="s">
        <v>67</v>
      </c>
      <c r="G2" s="1054" t="s">
        <v>461</v>
      </c>
      <c r="H2" s="1054" t="s">
        <v>460</v>
      </c>
      <c r="I2" s="1054" t="s">
        <v>459</v>
      </c>
      <c r="J2" s="1269" t="s">
        <v>458</v>
      </c>
      <c r="K2" s="1054" t="s">
        <v>457</v>
      </c>
      <c r="L2" s="1054" t="s">
        <v>456</v>
      </c>
      <c r="S2" s="1277" t="s">
        <v>455</v>
      </c>
      <c r="W2" s="1673" t="s">
        <v>454</v>
      </c>
      <c r="X2" s="1673"/>
      <c r="Y2" s="1673"/>
      <c r="AB2" s="1054" t="s">
        <v>325</v>
      </c>
      <c r="AC2" s="1054" t="s">
        <v>420</v>
      </c>
      <c r="AD2" s="1054" t="s">
        <v>453</v>
      </c>
      <c r="AE2" s="1054" t="s">
        <v>414</v>
      </c>
      <c r="AF2" s="1054" t="s">
        <v>452</v>
      </c>
    </row>
    <row r="3" spans="1:32" ht="12" customHeight="1" x14ac:dyDescent="0.2">
      <c r="C3" s="1314" t="str">
        <f>$D$10&amp;"LastFixing"&amp;QuoteSuffix</f>
        <v>GbpLibor1MLastFixing_Quote</v>
      </c>
      <c r="D3" s="1313" t="e">
        <f>_xll.qlCalendarAdvance(Calendar,_xll.qlLastFixingQuoteReferenceDate($C$3),_xll.qlInterestRateIndexFixingDays($D$10)&amp;"D","f",,LastFixingsTrigger)</f>
        <v>#NUM!</v>
      </c>
      <c r="E3" s="1313" t="e">
        <f>_xll.qlInterestRateIndexMaturity($D$10,D3)</f>
        <v>#NUM!</v>
      </c>
      <c r="F3" s="1309" t="e">
        <f>'Delta 1M'!X26</f>
        <v>#NUM!</v>
      </c>
      <c r="G3" s="1308" t="e">
        <f>_xll.qlDayCounterYearFraction(DayCounter,SettlementDate,D3,,,Trigger)</f>
        <v>#NUM!</v>
      </c>
      <c r="H3" s="1308" t="e">
        <f>_xll.qlDayCounterYearFraction(DayCounter,SettlementDate,E3,,,Trigger)</f>
        <v>#NUM!</v>
      </c>
      <c r="I3" s="1308" t="e">
        <f>H3-G3</f>
        <v>#NUM!</v>
      </c>
      <c r="J3" s="1308" t="e">
        <f>(H3^2-G3^2)/2</f>
        <v>#NUM!</v>
      </c>
      <c r="K3" s="1308" t="e">
        <f>(H3^3-G3^3)/3</f>
        <v>#NUM!</v>
      </c>
      <c r="L3" s="1307" t="b">
        <f>IF(D12="fixing",TRUE,FALSE)</f>
        <v>0</v>
      </c>
      <c r="N3" s="1674" t="s">
        <v>451</v>
      </c>
      <c r="O3" s="1282">
        <f t="array" ref="O3:O5">_xll.ohFilter(K3:K7,L3:L7)</f>
        <v>2.2462086061363214E-4</v>
      </c>
      <c r="P3" s="1302">
        <f t="array" ref="P3:P5">_xll.ohFilter(J3:J7,L3:L7)</f>
        <v>3.8431225370613624E-3</v>
      </c>
      <c r="Q3" s="1281">
        <f t="array" ref="Q3:Q5">_xll.ohFilter(I3:I7,L3:L7)</f>
        <v>8.7671232876712329E-2</v>
      </c>
      <c r="R3" s="1306"/>
      <c r="S3" s="1273" t="e">
        <f t="array" ref="S3:S5">MMULT(W3:Y5,U3:U5)</f>
        <v>#NUM!</v>
      </c>
      <c r="T3" s="1305"/>
      <c r="U3" s="1271" t="e">
        <f t="array" ref="U3:U5">_xll.ohFilter(F3:F7,L3:L7)</f>
        <v>#NUM!</v>
      </c>
      <c r="W3" s="1282">
        <f t="array" ref="W3:Y5">MINVERSE(O3:Q5)</f>
        <v>795.18454016221881</v>
      </c>
      <c r="X3" s="1302">
        <v>-1712.4330030634651</v>
      </c>
      <c r="Y3" s="1281">
        <v>891.59734870246507</v>
      </c>
      <c r="AB3" s="1265">
        <f>SettlementDate</f>
        <v>42180</v>
      </c>
      <c r="AC3" s="1247">
        <f>_xll.qlDayCounterYearFraction(DayCounter,SettlementDate,AB3,,,Trigger)</f>
        <v>0</v>
      </c>
      <c r="AD3" s="1304" t="e">
        <f t="shared" ref="AD3:AD26" si="0">$S$13</f>
        <v>#NUM!</v>
      </c>
      <c r="AE3" s="1304" t="e">
        <f t="shared" ref="AE3:AE26" si="1">$S$10+$S$9*AC3</f>
        <v>#NUM!</v>
      </c>
      <c r="AF3" s="1304" t="e">
        <f t="shared" ref="AF3:AF26" si="2">($S$5+$S$4*AC3+$S$3*AC3^2)</f>
        <v>#NUM!</v>
      </c>
    </row>
    <row r="4" spans="1:32" ht="12" customHeight="1" x14ac:dyDescent="0.2">
      <c r="A4" s="1010">
        <v>0</v>
      </c>
      <c r="B4" s="1327">
        <f>A4+SUBSTITUTE($D$9,"M","")</f>
        <v>1</v>
      </c>
      <c r="C4" s="1301" t="str">
        <f>"Delta("&amp;A4&amp;"M,"&amp;B4&amp;"M)"</f>
        <v>Delta(0M,1M)</v>
      </c>
      <c r="D4" s="1260">
        <f>SettlementDate</f>
        <v>42180</v>
      </c>
      <c r="E4" s="1260">
        <f>_xll.qlInterestRateIndexMaturity($D$10,D4)</f>
        <v>42212</v>
      </c>
      <c r="F4" s="1297" t="e">
        <f t="array" ref="F4:F7">Delta1M</f>
        <v>#NUM!</v>
      </c>
      <c r="G4" s="1247">
        <f>_xll.qlDayCounterYearFraction(DayCounter,SettlementDate,D4,,,Trigger)</f>
        <v>0</v>
      </c>
      <c r="H4" s="1247">
        <f>_xll.qlDayCounterYearFraction(DayCounter,SettlementDate,E4,,,Trigger)</f>
        <v>8.7671232876712329E-2</v>
      </c>
      <c r="I4" s="1247">
        <f>H4-G4</f>
        <v>8.7671232876712329E-2</v>
      </c>
      <c r="J4" s="1247">
        <f>(H4^2-G4^2)/2</f>
        <v>3.8431225370613624E-3</v>
      </c>
      <c r="K4" s="1247">
        <f>(H4^3-G4^3)/3</f>
        <v>2.2462086061363214E-4</v>
      </c>
      <c r="L4" s="1296" t="b">
        <f>IF(D12="fixing",FALSE,TRUE)</f>
        <v>1</v>
      </c>
      <c r="N4" s="1674"/>
      <c r="O4" s="1282">
        <v>1.4894224845358091E-3</v>
      </c>
      <c r="P4" s="1302">
        <v>1.1052730343404017E-2</v>
      </c>
      <c r="Q4" s="1281">
        <v>8.493150684931508E-2</v>
      </c>
      <c r="R4" s="1303" t="s">
        <v>417</v>
      </c>
      <c r="S4" s="1273" t="e">
        <v>#NUM!</v>
      </c>
      <c r="T4" s="1303" t="s">
        <v>446</v>
      </c>
      <c r="U4" s="1271" t="e">
        <v>#NUM!</v>
      </c>
      <c r="W4" s="1282">
        <v>-270.14488487702778</v>
      </c>
      <c r="X4" s="1302">
        <v>433.56562527466701</v>
      </c>
      <c r="Y4" s="1281">
        <v>-154.70638927257386</v>
      </c>
      <c r="AB4" s="1248">
        <f>_xll.qlCalendarAdvance(Calendar,AB3,"1d","mf",,Trigger)</f>
        <v>42181</v>
      </c>
      <c r="AC4" s="1247">
        <f>_xll.qlDayCounterYearFraction(DayCounter,SettlementDate,AB4,,,Trigger)</f>
        <v>2.7397260273972603E-3</v>
      </c>
      <c r="AD4" s="1246" t="e">
        <f t="shared" si="0"/>
        <v>#NUM!</v>
      </c>
      <c r="AE4" s="1246" t="e">
        <f t="shared" si="1"/>
        <v>#NUM!</v>
      </c>
      <c r="AF4" s="1246" t="e">
        <f t="shared" si="2"/>
        <v>#NUM!</v>
      </c>
    </row>
    <row r="5" spans="1:32" ht="12" customHeight="1" x14ac:dyDescent="0.2">
      <c r="A5" s="1024">
        <v>1</v>
      </c>
      <c r="B5" s="1327">
        <f>A5+SUBSTITUTE($D$9,"M","")</f>
        <v>2</v>
      </c>
      <c r="C5" s="1301" t="str">
        <f>"Delta("&amp;A5&amp;"M,"&amp;B5&amp;"M)"</f>
        <v>Delta(1M,2M)</v>
      </c>
      <c r="D5" s="1260">
        <f>_xll.qlCalendarAdvance(Calendar,SettlementDate,A5&amp;"M","f")</f>
        <v>42212</v>
      </c>
      <c r="E5" s="1260">
        <f>_xll.qlInterestRateIndexMaturity($D$10,D5)</f>
        <v>42243</v>
      </c>
      <c r="F5" s="1297" t="e">
        <v>#NUM!</v>
      </c>
      <c r="G5" s="1247">
        <f>_xll.qlDayCounterYearFraction(DayCounter,SettlementDate,D5,,,Trigger)</f>
        <v>8.7671232876712329E-2</v>
      </c>
      <c r="H5" s="1247">
        <f>_xll.qlDayCounterYearFraction(DayCounter,SettlementDate,E5,,,Trigger)</f>
        <v>0.17260273972602741</v>
      </c>
      <c r="I5" s="1247">
        <f>H5-G5</f>
        <v>8.493150684931508E-2</v>
      </c>
      <c r="J5" s="1247">
        <f>(H5^2-G5^2)/2</f>
        <v>1.1052730343404017E-2</v>
      </c>
      <c r="K5" s="1247">
        <f>(H5^3-G5^3)/3</f>
        <v>1.4894224845358091E-3</v>
      </c>
      <c r="L5" s="1296" t="b">
        <v>1</v>
      </c>
      <c r="N5" s="1674"/>
      <c r="O5" s="1282">
        <v>3.7818878523732057E-3</v>
      </c>
      <c r="P5" s="1302">
        <v>1.7800713079377001E-2</v>
      </c>
      <c r="Q5" s="1281">
        <v>8.493150684931508E-2</v>
      </c>
      <c r="R5" s="1024"/>
      <c r="S5" s="1273" t="e">
        <v>#NUM!</v>
      </c>
      <c r="T5" s="1303"/>
      <c r="U5" s="1271" t="e">
        <v>#NUM!</v>
      </c>
      <c r="W5" s="1282">
        <v>21.210889804639805</v>
      </c>
      <c r="X5" s="1302">
        <v>-14.618223205542447</v>
      </c>
      <c r="Y5" s="1281">
        <v>4.4973046975271647</v>
      </c>
      <c r="AB5" s="1248">
        <f>_xll.qlCalendarAdvance(Calendar,AB4,"1d","mf",,Trigger)</f>
        <v>42184</v>
      </c>
      <c r="AC5" s="1247">
        <f>_xll.qlDayCounterYearFraction(DayCounter,SettlementDate,AB5,,,Trigger)</f>
        <v>1.0958904109589041E-2</v>
      </c>
      <c r="AD5" s="1246" t="e">
        <f t="shared" si="0"/>
        <v>#NUM!</v>
      </c>
      <c r="AE5" s="1246" t="e">
        <f t="shared" si="1"/>
        <v>#NUM!</v>
      </c>
      <c r="AF5" s="1246" t="e">
        <f t="shared" si="2"/>
        <v>#NUM!</v>
      </c>
    </row>
    <row r="6" spans="1:32" ht="12" customHeight="1" x14ac:dyDescent="0.2">
      <c r="A6" s="1024">
        <v>2</v>
      </c>
      <c r="B6" s="1289">
        <f>A6+SUBSTITUTE($D$9,"M","")</f>
        <v>3</v>
      </c>
      <c r="C6" s="1301" t="str">
        <f>"Delta("&amp;A6&amp;"M,"&amp;B6&amp;"M)"</f>
        <v>Delta(2M,3M)</v>
      </c>
      <c r="D6" s="1260">
        <f>_xll.qlCalendarAdvance(Calendar,SettlementDate,A6&amp;"M","f")</f>
        <v>42241</v>
      </c>
      <c r="E6" s="1260">
        <f>_xll.qlInterestRateIndexMaturity($D$10,D6)</f>
        <v>42272</v>
      </c>
      <c r="F6" s="1297" t="e">
        <v>#NUM!</v>
      </c>
      <c r="G6" s="1247">
        <f>_xll.qlDayCounterYearFraction(DayCounter,SettlementDate,D6,,,Trigger)</f>
        <v>0.16712328767123288</v>
      </c>
      <c r="H6" s="1247">
        <f>_xll.qlDayCounterYearFraction(DayCounter,SettlementDate,E6,,,Trigger)</f>
        <v>0.25205479452054796</v>
      </c>
      <c r="I6" s="1247">
        <f>H6-G6</f>
        <v>8.493150684931508E-2</v>
      </c>
      <c r="J6" s="1247">
        <f>(H6^2-G6^2)/2</f>
        <v>1.7800713079377001E-2</v>
      </c>
      <c r="K6" s="1247">
        <f>(H6^3-G6^3)/3</f>
        <v>3.7818878523732057E-3</v>
      </c>
      <c r="L6" s="1296" t="b">
        <v>1</v>
      </c>
      <c r="S6" s="1279"/>
      <c r="T6" s="1276"/>
      <c r="U6" s="1275"/>
      <c r="AB6" s="1248">
        <f>_xll.qlCalendarAdvance(Calendar,AB5,"1d","mf",,Trigger)</f>
        <v>42185</v>
      </c>
      <c r="AC6" s="1247">
        <f>_xll.qlDayCounterYearFraction(DayCounter,SettlementDate,AB6,,,Trigger)</f>
        <v>1.3698630136986301E-2</v>
      </c>
      <c r="AD6" s="1246" t="e">
        <f t="shared" si="0"/>
        <v>#NUM!</v>
      </c>
      <c r="AE6" s="1246" t="e">
        <f t="shared" si="1"/>
        <v>#NUM!</v>
      </c>
      <c r="AF6" s="1246" t="e">
        <f t="shared" si="2"/>
        <v>#NUM!</v>
      </c>
    </row>
    <row r="7" spans="1:32" ht="12" customHeight="1" x14ac:dyDescent="0.2">
      <c r="A7" s="1024">
        <v>3</v>
      </c>
      <c r="B7" s="1289">
        <f>A7+SUBSTITUTE($D$9,"M","")</f>
        <v>4</v>
      </c>
      <c r="C7" s="1295" t="str">
        <f>"Delta("&amp;A7&amp;"M,"&amp;B7&amp;"M)"</f>
        <v>Delta(3M,4M)</v>
      </c>
      <c r="D7" s="1255">
        <f>_xll.qlCalendarAdvance(Calendar,SettlementDate,A7&amp;"M","f")</f>
        <v>42272</v>
      </c>
      <c r="E7" s="1255">
        <f>_xll.qlInterestRateIndexMaturity($D$10,D7)</f>
        <v>42303</v>
      </c>
      <c r="F7" s="1291" t="e">
        <v>#NUM!</v>
      </c>
      <c r="G7" s="1244">
        <f>_xll.qlDayCounterYearFraction(DayCounter,SettlementDate,D7,,,Trigger)</f>
        <v>0.25205479452054796</v>
      </c>
      <c r="H7" s="1244">
        <f>_xll.qlDayCounterYearFraction(DayCounter,SettlementDate,E7,,,Trigger)</f>
        <v>0.33698630136986302</v>
      </c>
      <c r="I7" s="1244">
        <f>H7-G7</f>
        <v>8.4931506849315053E-2</v>
      </c>
      <c r="J7" s="1244">
        <f>(H7^2-G7^2)/2</f>
        <v>2.501407393507224E-2</v>
      </c>
      <c r="K7" s="1244">
        <f>(H7^3-G7^3)/3</f>
        <v>7.4182122289428642E-3</v>
      </c>
      <c r="L7" s="1290" t="b">
        <v>0</v>
      </c>
      <c r="S7" s="1279"/>
      <c r="T7" s="1276"/>
      <c r="U7" s="1275"/>
      <c r="AB7" s="1248">
        <f>_xll.qlCalendarAdvance(Calendar,AB6,"1d","mf",,Trigger)</f>
        <v>42186</v>
      </c>
      <c r="AC7" s="1247">
        <f>_xll.qlDayCounterYearFraction(DayCounter,SettlementDate,AB7,,,Trigger)</f>
        <v>1.643835616438356E-2</v>
      </c>
      <c r="AD7" s="1246" t="e">
        <f t="shared" si="0"/>
        <v>#NUM!</v>
      </c>
      <c r="AE7" s="1246" t="e">
        <f t="shared" si="1"/>
        <v>#NUM!</v>
      </c>
      <c r="AF7" s="1246" t="e">
        <f t="shared" si="2"/>
        <v>#NUM!</v>
      </c>
    </row>
    <row r="8" spans="1:32" ht="12" customHeight="1" x14ac:dyDescent="0.2">
      <c r="A8" s="1024"/>
      <c r="B8" s="1289"/>
      <c r="C8" s="1289"/>
      <c r="D8" s="1288"/>
      <c r="E8" s="1288"/>
      <c r="F8" s="1287"/>
      <c r="G8" s="1286"/>
      <c r="H8" s="1286"/>
      <c r="I8" s="1286"/>
      <c r="J8" s="1286"/>
      <c r="K8" s="1286"/>
      <c r="L8" s="1285"/>
      <c r="S8" s="1284" t="s">
        <v>450</v>
      </c>
      <c r="T8" s="1276"/>
      <c r="U8" s="1275"/>
      <c r="AB8" s="1248">
        <f>_xll.qlCalendarAdvance(Calendar,AB7,"1d","mf",,Trigger)</f>
        <v>42187</v>
      </c>
      <c r="AC8" s="1247">
        <f>_xll.qlDayCounterYearFraction(DayCounter,SettlementDate,AB8,,,Trigger)</f>
        <v>1.9178082191780823E-2</v>
      </c>
      <c r="AD8" s="1246" t="e">
        <f t="shared" si="0"/>
        <v>#NUM!</v>
      </c>
      <c r="AE8" s="1246" t="e">
        <f t="shared" si="1"/>
        <v>#NUM!</v>
      </c>
      <c r="AF8" s="1246" t="e">
        <f t="shared" si="2"/>
        <v>#NUM!</v>
      </c>
    </row>
    <row r="9" spans="1:32" ht="12" customHeight="1" x14ac:dyDescent="0.2">
      <c r="C9" s="1054" t="s">
        <v>74</v>
      </c>
      <c r="D9" s="1278" t="s">
        <v>92</v>
      </c>
      <c r="N9" s="1673" t="s">
        <v>442</v>
      </c>
      <c r="O9" s="1283"/>
      <c r="P9" s="1282">
        <f t="array" ref="P9:P10">_xll.ohFilter(J3:J7,L3:L7)</f>
        <v>3.8431225370613624E-3</v>
      </c>
      <c r="Q9" s="1281">
        <f t="array" ref="Q9:Q10">_xll.ohFilter(I3:I7,L3:L7)</f>
        <v>8.7671232876712329E-2</v>
      </c>
      <c r="R9" s="1675" t="s">
        <v>417</v>
      </c>
      <c r="S9" s="1273" t="e">
        <f t="array" ref="S9:S10">MMULT(W9:X10,U9:U10)</f>
        <v>#NUM!</v>
      </c>
      <c r="T9" s="1675" t="s">
        <v>446</v>
      </c>
      <c r="U9" s="1271" t="e">
        <f t="array" ref="U9:U10">_xll.ohFilter(F3:F7,L3:L7)</f>
        <v>#NUM!</v>
      </c>
      <c r="W9" s="1282">
        <f t="array" ref="W9:X10">MINVERSE(P9:Q10)</f>
        <v>-132.16765873015873</v>
      </c>
      <c r="X9" s="1281">
        <v>136.43113159242191</v>
      </c>
      <c r="AB9" s="1248">
        <f>_xll.qlCalendarAdvance(Calendar,AB8,"1d","mf",,Trigger)</f>
        <v>42188</v>
      </c>
      <c r="AC9" s="1247">
        <f>_xll.qlDayCounterYearFraction(DayCounter,SettlementDate,AB9,,,Trigger)</f>
        <v>2.1917808219178082E-2</v>
      </c>
      <c r="AD9" s="1246" t="e">
        <f t="shared" si="0"/>
        <v>#NUM!</v>
      </c>
      <c r="AE9" s="1246" t="e">
        <f t="shared" si="1"/>
        <v>#NUM!</v>
      </c>
      <c r="AF9" s="1246" t="e">
        <f t="shared" si="2"/>
        <v>#NUM!</v>
      </c>
    </row>
    <row r="10" spans="1:32" ht="12" customHeight="1" x14ac:dyDescent="0.2">
      <c r="C10" s="1054" t="s">
        <v>294</v>
      </c>
      <c r="D10" s="1278" t="str">
        <f>PROPER(Currency)&amp;IborType&amp;D9</f>
        <v>GbpLibor1M</v>
      </c>
      <c r="N10" s="1673"/>
      <c r="O10" s="1283"/>
      <c r="P10" s="1282">
        <v>1.1052730343404017E-2</v>
      </c>
      <c r="Q10" s="1281">
        <v>8.493150684931508E-2</v>
      </c>
      <c r="R10" s="1675"/>
      <c r="S10" s="1273" t="e">
        <v>#NUM!</v>
      </c>
      <c r="T10" s="1675"/>
      <c r="U10" s="1271" t="e">
        <v>#NUM!</v>
      </c>
      <c r="W10" s="1282">
        <v>17.199900793650794</v>
      </c>
      <c r="X10" s="1281">
        <v>-5.9805427547363026</v>
      </c>
      <c r="AB10" s="1248">
        <f>_xll.qlCalendarAdvance(Calendar,AB9,"1d","mf",,Trigger)</f>
        <v>42191</v>
      </c>
      <c r="AC10" s="1247">
        <f>_xll.qlDayCounterYearFraction(DayCounter,SettlementDate,AB10,,,Trigger)</f>
        <v>3.0136986301369864E-2</v>
      </c>
      <c r="AD10" s="1246" t="e">
        <f t="shared" si="0"/>
        <v>#NUM!</v>
      </c>
      <c r="AE10" s="1246" t="e">
        <f t="shared" si="1"/>
        <v>#NUM!</v>
      </c>
      <c r="AF10" s="1246" t="e">
        <f t="shared" si="2"/>
        <v>#NUM!</v>
      </c>
    </row>
    <row r="11" spans="1:32" ht="12" customHeight="1" x14ac:dyDescent="0.2">
      <c r="C11" s="1054" t="s">
        <v>419</v>
      </c>
      <c r="D11" s="1280" t="s">
        <v>309</v>
      </c>
      <c r="S11" s="1279"/>
      <c r="T11" s="1276"/>
      <c r="U11" s="1275"/>
      <c r="AB11" s="1248">
        <f>_xll.qlCalendarAdvance(Calendar,AB10,"1d","mf",,Trigger)</f>
        <v>42192</v>
      </c>
      <c r="AC11" s="1247">
        <f>_xll.qlDayCounterYearFraction(DayCounter,SettlementDate,AB11,,,Trigger)</f>
        <v>3.287671232876712E-2</v>
      </c>
      <c r="AD11" s="1246" t="e">
        <f t="shared" si="0"/>
        <v>#NUM!</v>
      </c>
      <c r="AE11" s="1246" t="e">
        <f t="shared" si="1"/>
        <v>#NUM!</v>
      </c>
      <c r="AF11" s="1246" t="e">
        <f t="shared" si="2"/>
        <v>#NUM!</v>
      </c>
    </row>
    <row r="12" spans="1:32" ht="12" customHeight="1" x14ac:dyDescent="0.2">
      <c r="C12" s="1054" t="s">
        <v>449</v>
      </c>
      <c r="D12" s="1278" t="s">
        <v>464</v>
      </c>
      <c r="S12" s="1277" t="s">
        <v>447</v>
      </c>
      <c r="T12" s="1276"/>
      <c r="U12" s="1275"/>
      <c r="AB12" s="1248">
        <f>_xll.qlCalendarAdvance(Calendar,AB11,"1d","mf",,Trigger)</f>
        <v>42193</v>
      </c>
      <c r="AC12" s="1247">
        <f>_xll.qlDayCounterYearFraction(DayCounter,SettlementDate,AB12,,,Trigger)</f>
        <v>3.5616438356164383E-2</v>
      </c>
      <c r="AD12" s="1246" t="e">
        <f t="shared" si="0"/>
        <v>#NUM!</v>
      </c>
      <c r="AE12" s="1246" t="e">
        <f t="shared" si="1"/>
        <v>#NUM!</v>
      </c>
      <c r="AF12" s="1246" t="e">
        <f t="shared" si="2"/>
        <v>#NUM!</v>
      </c>
    </row>
    <row r="13" spans="1:32" ht="12" customHeight="1" x14ac:dyDescent="0.2">
      <c r="J13" s="1320" t="str">
        <f>"Synthetic Deposits "&amp;D9</f>
        <v>Synthetic Deposits 1M</v>
      </c>
      <c r="K13" s="1320"/>
      <c r="L13" s="1320"/>
      <c r="N13" s="1272" t="s">
        <v>445</v>
      </c>
      <c r="Q13" s="1270">
        <f t="array" ref="Q13">_xll.ohFilter(I3:I7,L3:L7)</f>
        <v>8.7671232876712329E-2</v>
      </c>
      <c r="R13" s="1272" t="s">
        <v>417</v>
      </c>
      <c r="S13" s="1273" t="e">
        <f>MMULT(W13,U13)</f>
        <v>#NUM!</v>
      </c>
      <c r="T13" s="1272" t="s">
        <v>446</v>
      </c>
      <c r="U13" s="1271" t="e">
        <f t="array" ref="U13">_xll.ohFilter(F3:F7,L3:L7)</f>
        <v>#NUM!</v>
      </c>
      <c r="W13" s="1270">
        <f>MINVERSE(Q13)</f>
        <v>11.40625</v>
      </c>
      <c r="AB13" s="1248">
        <f>_xll.qlCalendarAdvance(Calendar,AB12,"1d","mf",,Trigger)</f>
        <v>42194</v>
      </c>
      <c r="AC13" s="1247">
        <f>_xll.qlDayCounterYearFraction(DayCounter,SettlementDate,AB13,,,Trigger)</f>
        <v>3.8356164383561646E-2</v>
      </c>
      <c r="AD13" s="1246" t="e">
        <f t="shared" si="0"/>
        <v>#NUM!</v>
      </c>
      <c r="AE13" s="1246" t="e">
        <f t="shared" si="1"/>
        <v>#NUM!</v>
      </c>
      <c r="AF13" s="1246" t="e">
        <f t="shared" si="2"/>
        <v>#NUM!</v>
      </c>
    </row>
    <row r="14" spans="1:32" ht="12" customHeight="1" x14ac:dyDescent="0.2">
      <c r="C14" s="1054" t="s">
        <v>430</v>
      </c>
      <c r="D14" s="1054" t="s">
        <v>325</v>
      </c>
      <c r="E14" s="1054" t="s">
        <v>441</v>
      </c>
      <c r="F14" s="1269" t="s">
        <v>420</v>
      </c>
      <c r="G14" s="1269" t="s">
        <v>428</v>
      </c>
      <c r="H14" s="1054" t="s">
        <v>427</v>
      </c>
      <c r="I14" s="1054" t="s">
        <v>426</v>
      </c>
      <c r="J14" s="1268" t="s">
        <v>445</v>
      </c>
      <c r="K14" s="1268" t="s">
        <v>442</v>
      </c>
      <c r="L14" s="1268" t="s">
        <v>444</v>
      </c>
      <c r="AB14" s="1248">
        <f>_xll.qlCalendarAdvance(Calendar,AB13,"1d","mf",,Trigger)</f>
        <v>42195</v>
      </c>
      <c r="AC14" s="1247">
        <f>_xll.qlDayCounterYearFraction(DayCounter,SettlementDate,AB14,,,Trigger)</f>
        <v>4.1095890410958902E-2</v>
      </c>
      <c r="AD14" s="1246" t="e">
        <f t="shared" si="0"/>
        <v>#NUM!</v>
      </c>
      <c r="AE14" s="1246" t="e">
        <f t="shared" si="1"/>
        <v>#NUM!</v>
      </c>
      <c r="AF14" s="1246" t="e">
        <f t="shared" si="2"/>
        <v>#NUM!</v>
      </c>
    </row>
    <row r="15" spans="1:32" ht="12" customHeight="1" x14ac:dyDescent="0.2">
      <c r="C15" s="1267" t="s">
        <v>322</v>
      </c>
      <c r="D15" s="1266">
        <f>SettlementDate</f>
        <v>42180</v>
      </c>
      <c r="E15" s="1265">
        <f>_xll.qlCalendarAdvance(Calendar,SettlementDate,C15,"Following",,Trigger)</f>
        <v>42181</v>
      </c>
      <c r="F15" s="1264">
        <f>_xll.qlDayCounterYearFraction(DayCounter,D15,E15,,,Trigger)</f>
        <v>2.7397260273972603E-3</v>
      </c>
      <c r="G15" s="1263" t="e">
        <f>_xll.qlYieldTSDiscount(Discounting,D15,,AllTriggers)</f>
        <v>#NUM!</v>
      </c>
      <c r="H15" s="1263" t="e">
        <f>_xll.qlYieldTSDiscount(Discounting,E15,,AllTriggers)</f>
        <v>#NUM!</v>
      </c>
      <c r="I15" s="1246" t="e">
        <f>(G15/H15-1)/F15</f>
        <v>#NUM!</v>
      </c>
      <c r="J15" s="1304" t="e">
        <f>((1+I15*F15)*EXP($S$13*F15)-1)/F15</f>
        <v>#NUM!</v>
      </c>
      <c r="K15" s="1304" t="e">
        <f>((1+F15*I15)*EXP($S$10*F15+0.5*$S$9*F15^2)-1)/F15</f>
        <v>#NUM!</v>
      </c>
      <c r="L15" s="1304" t="e">
        <f>((1+F15*I15)*EXP($S$5*F15+0.5*$S$4*F15^2+1/3*$S$3*F15^3)-1)/F15</f>
        <v>#NUM!</v>
      </c>
      <c r="AB15" s="1248">
        <f>_xll.qlCalendarAdvance(Calendar,AB14,"1d","mf",,Trigger)</f>
        <v>42198</v>
      </c>
      <c r="AC15" s="1247">
        <f>_xll.qlDayCounterYearFraction(DayCounter,SettlementDate,AB15,,,Trigger)</f>
        <v>4.9315068493150684E-2</v>
      </c>
      <c r="AD15" s="1246" t="e">
        <f t="shared" si="0"/>
        <v>#NUM!</v>
      </c>
      <c r="AE15" s="1246" t="e">
        <f t="shared" si="1"/>
        <v>#NUM!</v>
      </c>
      <c r="AF15" s="1246" t="e">
        <f t="shared" si="2"/>
        <v>#NUM!</v>
      </c>
    </row>
    <row r="16" spans="1:32" ht="12" customHeight="1" x14ac:dyDescent="0.2">
      <c r="C16" s="1261" t="s">
        <v>346</v>
      </c>
      <c r="D16" s="1260">
        <f>SettlementDate</f>
        <v>42180</v>
      </c>
      <c r="E16" s="1248">
        <f>_xll.qlCalendarAdvance(Calendar,SettlementDate,C16,"Following",,Trigger)</f>
        <v>42187</v>
      </c>
      <c r="F16" s="1247">
        <f>_xll.qlDayCounterYearFraction(DayCounter,D16,E16,,,Trigger)</f>
        <v>1.9178082191780823E-2</v>
      </c>
      <c r="G16" s="1259" t="e">
        <f>_xll.qlYieldTSDiscount(Discounting,D16,,AllTriggers)</f>
        <v>#NUM!</v>
      </c>
      <c r="H16" s="1329" t="e">
        <f>_xll.qlYieldTSDiscount(Discounting,E16,,AllTriggers)</f>
        <v>#NUM!</v>
      </c>
      <c r="I16" s="1246" t="e">
        <f>(G16/H16-1)/F16</f>
        <v>#NUM!</v>
      </c>
      <c r="J16" s="1246" t="e">
        <f>((1+I16*F16)*EXP($S$13*F16)-1)/F16</f>
        <v>#NUM!</v>
      </c>
      <c r="K16" s="1246" t="e">
        <f>((1+F16*I16)*EXP($S$10*F16+0.5*$S$9*F16^2)-1)/F16</f>
        <v>#NUM!</v>
      </c>
      <c r="L16" s="1246" t="e">
        <f>((1+F16*I16)*EXP($S$5*F16+0.5*$S$4*F16^2+1/3*$S$3*F16^3)-1)/F16</f>
        <v>#NUM!</v>
      </c>
      <c r="AB16" s="1248">
        <f>_xll.qlCalendarAdvance(Calendar,AB15,"1d","mf",,Trigger)</f>
        <v>42199</v>
      </c>
      <c r="AC16" s="1247">
        <f>_xll.qlDayCounterYearFraction(DayCounter,SettlementDate,AB16,,,Trigger)</f>
        <v>5.2054794520547946E-2</v>
      </c>
      <c r="AD16" s="1246" t="e">
        <f t="shared" si="0"/>
        <v>#NUM!</v>
      </c>
      <c r="AE16" s="1246" t="e">
        <f t="shared" si="1"/>
        <v>#NUM!</v>
      </c>
      <c r="AF16" s="1246" t="e">
        <f t="shared" si="2"/>
        <v>#NUM!</v>
      </c>
    </row>
    <row r="17" spans="3:32" ht="12" customHeight="1" x14ac:dyDescent="0.2">
      <c r="C17" s="1261" t="s">
        <v>94</v>
      </c>
      <c r="D17" s="1260">
        <f>SettlementDate</f>
        <v>42180</v>
      </c>
      <c r="E17" s="1248">
        <f>_xll.qlCalendarAdvance(Calendar,SettlementDate,C17,"Following",,Trigger)</f>
        <v>42194</v>
      </c>
      <c r="F17" s="1247">
        <f>_xll.qlDayCounterYearFraction(DayCounter,D17,E17,,,Trigger)</f>
        <v>3.8356164383561646E-2</v>
      </c>
      <c r="G17" s="1259" t="e">
        <f>_xll.qlYieldTSDiscount(Discounting,D17,,AllTriggers)</f>
        <v>#NUM!</v>
      </c>
      <c r="H17" s="1329" t="e">
        <f>_xll.qlYieldTSDiscount(Discounting,E17,,AllTriggers)</f>
        <v>#NUM!</v>
      </c>
      <c r="I17" s="1246" t="e">
        <f>(G17/H17-1)/F17</f>
        <v>#NUM!</v>
      </c>
      <c r="J17" s="1246" t="e">
        <f>((1+I17*F17)*EXP($S$13*F17)-1)/F17</f>
        <v>#NUM!</v>
      </c>
      <c r="K17" s="1246" t="e">
        <f>((1+F17*I17)*EXP($S$10*F17+0.5*$S$9*F17^2)-1)/F17</f>
        <v>#NUM!</v>
      </c>
      <c r="L17" s="1246" t="e">
        <f>((1+F17*I17)*EXP($S$5*F17+0.5*$S$4*F17^2+1/3*$S$3*F17^3)-1)/F17</f>
        <v>#NUM!</v>
      </c>
      <c r="AB17" s="1248">
        <f>_xll.qlCalendarAdvance(Calendar,AB16,"1d","mf",,Trigger)</f>
        <v>42200</v>
      </c>
      <c r="AC17" s="1247">
        <f>_xll.qlDayCounterYearFraction(DayCounter,SettlementDate,AB17,,,Trigger)</f>
        <v>5.4794520547945202E-2</v>
      </c>
      <c r="AD17" s="1246" t="e">
        <f t="shared" si="0"/>
        <v>#NUM!</v>
      </c>
      <c r="AE17" s="1246" t="e">
        <f t="shared" si="1"/>
        <v>#NUM!</v>
      </c>
      <c r="AF17" s="1246" t="e">
        <f t="shared" si="2"/>
        <v>#NUM!</v>
      </c>
    </row>
    <row r="18" spans="3:32" ht="12" customHeight="1" x14ac:dyDescent="0.2">
      <c r="C18" s="1261" t="s">
        <v>93</v>
      </c>
      <c r="D18" s="1260">
        <f>SettlementDate</f>
        <v>42180</v>
      </c>
      <c r="E18" s="1248">
        <f>_xll.qlCalendarAdvance(Calendar,SettlementDate,C18,"Following",,Trigger)</f>
        <v>42201</v>
      </c>
      <c r="F18" s="1247">
        <f>_xll.qlDayCounterYearFraction(DayCounter,D18,E18,,,Trigger)</f>
        <v>5.7534246575342465E-2</v>
      </c>
      <c r="G18" s="1259" t="e">
        <f>_xll.qlYieldTSDiscount(Discounting,D18,,AllTriggers)</f>
        <v>#NUM!</v>
      </c>
      <c r="H18" s="1329" t="e">
        <f>_xll.qlYieldTSDiscount(Discounting,E18,,AllTriggers)</f>
        <v>#NUM!</v>
      </c>
      <c r="I18" s="1246" t="e">
        <f>(G18/H18-1)/F18</f>
        <v>#NUM!</v>
      </c>
      <c r="J18" s="1246" t="e">
        <f>((1+I18*F18)*EXP($S$13*F18)-1)/F18</f>
        <v>#NUM!</v>
      </c>
      <c r="K18" s="1246" t="e">
        <f>((1+F18*I18)*EXP($S$10*F18+0.5*$S$9*F18^2)-1)/F18</f>
        <v>#NUM!</v>
      </c>
      <c r="L18" s="1246" t="e">
        <f>((1+F18*I18)*EXP($S$5*F18+0.5*$S$4*F18^2+1/3*$S$3*F18^3)-1)/F18</f>
        <v>#NUM!</v>
      </c>
      <c r="AB18" s="1248">
        <f>_xll.qlCalendarAdvance(Calendar,AB17,"1d","mf",,Trigger)</f>
        <v>42201</v>
      </c>
      <c r="AC18" s="1247">
        <f>_xll.qlDayCounterYearFraction(DayCounter,SettlementDate,AB18,,,Trigger)</f>
        <v>5.7534246575342465E-2</v>
      </c>
      <c r="AD18" s="1246" t="e">
        <f t="shared" si="0"/>
        <v>#NUM!</v>
      </c>
      <c r="AE18" s="1246" t="e">
        <f t="shared" si="1"/>
        <v>#NUM!</v>
      </c>
      <c r="AF18" s="1246" t="e">
        <f t="shared" si="2"/>
        <v>#NUM!</v>
      </c>
    </row>
    <row r="19" spans="3:32" ht="12" customHeight="1" x14ac:dyDescent="0.2">
      <c r="C19" s="1256" t="s">
        <v>92</v>
      </c>
      <c r="D19" s="1255">
        <f>SettlementDate</f>
        <v>42180</v>
      </c>
      <c r="E19" s="1245">
        <f>_xll.qlCalendarAdvance(Calendar,SettlementDate,C19,"mf",TRUE,Trigger)</f>
        <v>42212</v>
      </c>
      <c r="F19" s="1244">
        <f>_xll.qlDayCounterYearFraction(DayCounter,D19,E19,,,Trigger)</f>
        <v>8.7671232876712329E-2</v>
      </c>
      <c r="G19" s="1254" t="e">
        <f>_xll.qlYieldTSDiscount(Discounting,D19,,AllTriggers)</f>
        <v>#NUM!</v>
      </c>
      <c r="H19" s="1328" t="e">
        <f>_xll.qlYieldTSDiscount(Discounting,E19,,AllTriggers)</f>
        <v>#NUM!</v>
      </c>
      <c r="I19" s="1243" t="e">
        <f>(G19/H19-1)/F19</f>
        <v>#NUM!</v>
      </c>
      <c r="J19" s="1243" t="e">
        <f>((1+I19*F19)*EXP($S$13*F19)-1)/F19</f>
        <v>#NUM!</v>
      </c>
      <c r="K19" s="1243" t="e">
        <f>((1+F19*I19)*EXP($S$10*F19+0.5*$S$9*F19^2)-1)/F19</f>
        <v>#NUM!</v>
      </c>
      <c r="L19" s="1243" t="e">
        <f>((1+F19*I19)*EXP($S$5*F19+0.5*$S$4*F19^2+1/3*$S$3*F19^3)-1)/F19</f>
        <v>#NUM!</v>
      </c>
      <c r="AB19" s="1248">
        <f>_xll.qlCalendarAdvance(Calendar,AB18,"1d","mf",,Trigger)</f>
        <v>42202</v>
      </c>
      <c r="AC19" s="1247">
        <f>_xll.qlDayCounterYearFraction(DayCounter,SettlementDate,AB19,,,Trigger)</f>
        <v>6.0273972602739728E-2</v>
      </c>
      <c r="AD19" s="1246" t="e">
        <f t="shared" si="0"/>
        <v>#NUM!</v>
      </c>
      <c r="AE19" s="1246" t="e">
        <f t="shared" si="1"/>
        <v>#NUM!</v>
      </c>
      <c r="AF19" s="1246" t="e">
        <f t="shared" si="2"/>
        <v>#NUM!</v>
      </c>
    </row>
    <row r="20" spans="3:32" ht="12" customHeight="1" x14ac:dyDescent="0.2">
      <c r="AB20" s="1248">
        <f>_xll.qlCalendarAdvance(Calendar,AB19,"1d","mf",,Trigger)</f>
        <v>42205</v>
      </c>
      <c r="AC20" s="1247">
        <f>_xll.qlDayCounterYearFraction(DayCounter,SettlementDate,AB20,,,Trigger)</f>
        <v>6.8493150684931503E-2</v>
      </c>
      <c r="AD20" s="1246" t="e">
        <f t="shared" si="0"/>
        <v>#NUM!</v>
      </c>
      <c r="AE20" s="1246" t="e">
        <f t="shared" si="1"/>
        <v>#NUM!</v>
      </c>
      <c r="AF20" s="1246" t="e">
        <f t="shared" si="2"/>
        <v>#NUM!</v>
      </c>
    </row>
    <row r="21" spans="3:32" ht="12" customHeight="1" x14ac:dyDescent="0.2">
      <c r="C21" s="1054" t="s">
        <v>443</v>
      </c>
      <c r="AB21" s="1248">
        <f>_xll.qlCalendarAdvance(Calendar,AB20,"1d","mf",,Trigger)</f>
        <v>42206</v>
      </c>
      <c r="AC21" s="1247">
        <f>_xll.qlDayCounterYearFraction(DayCounter,SettlementDate,AB21,,,Trigger)</f>
        <v>7.1232876712328766E-2</v>
      </c>
      <c r="AD21" s="1246" t="e">
        <f t="shared" si="0"/>
        <v>#NUM!</v>
      </c>
      <c r="AE21" s="1246" t="e">
        <f t="shared" si="1"/>
        <v>#NUM!</v>
      </c>
      <c r="AF21" s="1246" t="e">
        <f t="shared" si="2"/>
        <v>#NUM!</v>
      </c>
    </row>
    <row r="22" spans="3:32" ht="12" customHeight="1" x14ac:dyDescent="0.2">
      <c r="C22" s="1251" t="s">
        <v>451</v>
      </c>
      <c r="AB22" s="1248">
        <f>_xll.qlCalendarAdvance(Calendar,AB21,"1d","mf",,Trigger)</f>
        <v>42207</v>
      </c>
      <c r="AC22" s="1247">
        <f>_xll.qlDayCounterYearFraction(DayCounter,SettlementDate,AB22,,,Trigger)</f>
        <v>7.3972602739726029E-2</v>
      </c>
      <c r="AD22" s="1246" t="e">
        <f t="shared" si="0"/>
        <v>#NUM!</v>
      </c>
      <c r="AE22" s="1246" t="e">
        <f t="shared" si="1"/>
        <v>#NUM!</v>
      </c>
      <c r="AF22" s="1246" t="e">
        <f t="shared" si="2"/>
        <v>#NUM!</v>
      </c>
    </row>
    <row r="23" spans="3:32" ht="12" customHeight="1" x14ac:dyDescent="0.2">
      <c r="C23" s="1246" t="e">
        <f>IF($C$22="FLAT",J15,IF($C$22="linear",K15,L15))</f>
        <v>#NUM!</v>
      </c>
      <c r="AB23" s="1248">
        <f>_xll.qlCalendarAdvance(Calendar,AB22,"1d","mf",,Trigger)</f>
        <v>42208</v>
      </c>
      <c r="AC23" s="1247">
        <f>_xll.qlDayCounterYearFraction(DayCounter,SettlementDate,AB23,,,Trigger)</f>
        <v>7.6712328767123292E-2</v>
      </c>
      <c r="AD23" s="1246" t="e">
        <f t="shared" si="0"/>
        <v>#NUM!</v>
      </c>
      <c r="AE23" s="1246" t="e">
        <f t="shared" si="1"/>
        <v>#NUM!</v>
      </c>
      <c r="AF23" s="1246" t="e">
        <f t="shared" si="2"/>
        <v>#NUM!</v>
      </c>
    </row>
    <row r="24" spans="3:32" ht="12" customHeight="1" x14ac:dyDescent="0.2">
      <c r="C24" s="1246" t="e">
        <f>IF($C$22="FLAT",J16,IF($C$22="linear",K16,L16))</f>
        <v>#NUM!</v>
      </c>
      <c r="AB24" s="1248">
        <f>_xll.qlCalendarAdvance(Calendar,AB23,"1d","mf",,Trigger)</f>
        <v>42209</v>
      </c>
      <c r="AC24" s="1247">
        <f>_xll.qlDayCounterYearFraction(DayCounter,SettlementDate,AB24,,,Trigger)</f>
        <v>7.9452054794520555E-2</v>
      </c>
      <c r="AD24" s="1246" t="e">
        <f t="shared" si="0"/>
        <v>#NUM!</v>
      </c>
      <c r="AE24" s="1246" t="e">
        <f t="shared" si="1"/>
        <v>#NUM!</v>
      </c>
      <c r="AF24" s="1246" t="e">
        <f t="shared" si="2"/>
        <v>#NUM!</v>
      </c>
    </row>
    <row r="25" spans="3:32" ht="12" customHeight="1" x14ac:dyDescent="0.2">
      <c r="C25" s="1246" t="e">
        <f>IF($C$22="FLAT",J17,IF($C$22="linear",K17,L17))</f>
        <v>#NUM!</v>
      </c>
      <c r="AB25" s="1248">
        <f>_xll.qlCalendarAdvance(Calendar,AB24,"1d","mf",,Trigger)</f>
        <v>42212</v>
      </c>
      <c r="AC25" s="1247">
        <f>_xll.qlDayCounterYearFraction(DayCounter,SettlementDate,AB25,,,Trigger)</f>
        <v>8.7671232876712329E-2</v>
      </c>
      <c r="AD25" s="1246" t="e">
        <f t="shared" si="0"/>
        <v>#NUM!</v>
      </c>
      <c r="AE25" s="1246" t="e">
        <f t="shared" si="1"/>
        <v>#NUM!</v>
      </c>
      <c r="AF25" s="1246" t="e">
        <f t="shared" si="2"/>
        <v>#NUM!</v>
      </c>
    </row>
    <row r="26" spans="3:32" ht="12" customHeight="1" x14ac:dyDescent="0.2">
      <c r="C26" s="1246" t="e">
        <f>IF($C$22="FLAT",J18,IF($C$22="linear",K18,L18))</f>
        <v>#NUM!</v>
      </c>
      <c r="AB26" s="1245">
        <f>_xll.qlCalendarAdvance(Calendar,AB25,"1d","mf",,Trigger)</f>
        <v>42213</v>
      </c>
      <c r="AC26" s="1244">
        <f>_xll.qlDayCounterYearFraction(DayCounter,SettlementDate,AB26,,,Trigger)</f>
        <v>9.0410958904109592E-2</v>
      </c>
      <c r="AD26" s="1243" t="e">
        <f t="shared" si="0"/>
        <v>#NUM!</v>
      </c>
      <c r="AE26" s="1243" t="e">
        <f t="shared" si="1"/>
        <v>#NUM!</v>
      </c>
      <c r="AF26" s="1243" t="e">
        <f t="shared" si="2"/>
        <v>#NUM!</v>
      </c>
    </row>
    <row r="27" spans="3:32" ht="12" customHeight="1" x14ac:dyDescent="0.2">
      <c r="C27" s="1243" t="e">
        <f>IF($C$22="FLAT",J19,IF($C$22="linear",K19,L19))</f>
        <v>#NUM!</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1249"/>
      <c r="J39" s="1249"/>
    </row>
    <row r="43" spans="9:13" ht="11.25" customHeight="1" x14ac:dyDescent="0.2"/>
    <row r="44" spans="9:13" x14ac:dyDescent="0.2">
      <c r="M44" s="1250"/>
    </row>
    <row r="45" spans="9:13" x14ac:dyDescent="0.2">
      <c r="M45" s="1250"/>
    </row>
    <row r="46" spans="9:13" x14ac:dyDescent="0.2">
      <c r="M46" s="1250"/>
    </row>
    <row r="47" spans="9:13" x14ac:dyDescent="0.2">
      <c r="M47" s="1250"/>
    </row>
    <row r="48" spans="9:13" x14ac:dyDescent="0.2">
      <c r="M48" s="1250"/>
    </row>
    <row r="58" spans="9:10" x14ac:dyDescent="0.2">
      <c r="I58" s="1249"/>
    </row>
    <row r="59" spans="9:10" x14ac:dyDescent="0.2">
      <c r="I59" s="1249"/>
    </row>
    <row r="60" spans="9:10" x14ac:dyDescent="0.2">
      <c r="I60" s="1249"/>
    </row>
    <row r="61" spans="9:10" x14ac:dyDescent="0.2">
      <c r="I61" s="1249"/>
    </row>
    <row r="62" spans="9:10" x14ac:dyDescent="0.2">
      <c r="I62" s="1249"/>
    </row>
    <row r="63" spans="9:10" x14ac:dyDescent="0.2">
      <c r="I63" s="1249"/>
    </row>
    <row r="64" spans="9:10" x14ac:dyDescent="0.2">
      <c r="I64" s="1249"/>
      <c r="J64" s="1249"/>
    </row>
    <row r="65" spans="9:10" x14ac:dyDescent="0.2">
      <c r="I65" s="1249"/>
      <c r="J65" s="1249"/>
    </row>
    <row r="66" spans="9:10" x14ac:dyDescent="0.2">
      <c r="I66" s="1249"/>
      <c r="J66" s="1249"/>
    </row>
    <row r="67" spans="9:10" x14ac:dyDescent="0.2">
      <c r="I67" s="1249"/>
      <c r="J67" s="1249"/>
    </row>
    <row r="68" spans="9:10" x14ac:dyDescent="0.2">
      <c r="I68" s="1249"/>
      <c r="J68" s="1249"/>
    </row>
    <row r="69" spans="9:10" x14ac:dyDescent="0.2">
      <c r="I69" s="1249"/>
      <c r="J69" s="1249"/>
    </row>
    <row r="70" spans="9:10" x14ac:dyDescent="0.2">
      <c r="I70" s="1249"/>
      <c r="J70" s="1249"/>
    </row>
    <row r="71" spans="9:10" x14ac:dyDescent="0.2">
      <c r="I71" s="1249"/>
      <c r="J71" s="1249"/>
    </row>
    <row r="72" spans="9:10" x14ac:dyDescent="0.2">
      <c r="I72" s="1249"/>
      <c r="J72" s="1249"/>
    </row>
    <row r="73" spans="9:10" x14ac:dyDescent="0.2">
      <c r="I73" s="1249"/>
      <c r="J73" s="1249"/>
    </row>
    <row r="74" spans="9:10" x14ac:dyDescent="0.2">
      <c r="I74" s="1249"/>
      <c r="J74" s="1249"/>
    </row>
    <row r="75" spans="9:10" x14ac:dyDescent="0.2">
      <c r="I75" s="1249"/>
      <c r="J75" s="1249"/>
    </row>
    <row r="76" spans="9:10" x14ac:dyDescent="0.2">
      <c r="I76" s="1249"/>
      <c r="J76" s="1249"/>
    </row>
    <row r="77" spans="9:10" x14ac:dyDescent="0.2">
      <c r="I77" s="1249"/>
      <c r="J77" s="1249"/>
    </row>
    <row r="78" spans="9:10" x14ac:dyDescent="0.2">
      <c r="I78" s="1249"/>
      <c r="J78" s="1249"/>
    </row>
    <row r="79" spans="9:10" x14ac:dyDescent="0.2">
      <c r="I79" s="1249"/>
      <c r="J79" s="1249"/>
    </row>
    <row r="80" spans="9:10" x14ac:dyDescent="0.2">
      <c r="I80" s="1249"/>
      <c r="J80" s="1249"/>
    </row>
    <row r="81" spans="9:10" x14ac:dyDescent="0.2">
      <c r="I81" s="1249"/>
      <c r="J81" s="1249"/>
    </row>
    <row r="82" spans="9:10" x14ac:dyDescent="0.2">
      <c r="I82" s="1249"/>
      <c r="J82" s="1249"/>
    </row>
    <row r="83" spans="9:10" x14ac:dyDescent="0.2">
      <c r="I83" s="1249"/>
      <c r="J83" s="1249"/>
    </row>
    <row r="84" spans="9:10" x14ac:dyDescent="0.2">
      <c r="I84" s="1249"/>
      <c r="J84" s="1249"/>
    </row>
    <row r="85" spans="9:10" x14ac:dyDescent="0.2">
      <c r="I85" s="1249"/>
      <c r="J85" s="1249"/>
    </row>
    <row r="86" spans="9:10" x14ac:dyDescent="0.2">
      <c r="I86" s="1249"/>
      <c r="J86" s="1249"/>
    </row>
    <row r="87" spans="9:10" x14ac:dyDescent="0.2">
      <c r="I87" s="1249"/>
      <c r="J87" s="1249"/>
    </row>
    <row r="88" spans="9:10" x14ac:dyDescent="0.2">
      <c r="I88" s="1249"/>
      <c r="J88" s="1249"/>
    </row>
    <row r="89" spans="9:10" x14ac:dyDescent="0.2">
      <c r="I89" s="1249"/>
      <c r="J89" s="1249"/>
    </row>
    <row r="90" spans="9:10" x14ac:dyDescent="0.2">
      <c r="I90" s="1249"/>
      <c r="J90" s="1249"/>
    </row>
    <row r="91" spans="9:10" x14ac:dyDescent="0.2">
      <c r="I91" s="1249"/>
      <c r="J91" s="1249"/>
    </row>
    <row r="92" spans="9:10" x14ac:dyDescent="0.2">
      <c r="I92" s="1249"/>
      <c r="J92" s="1249"/>
    </row>
    <row r="93" spans="9:10" x14ac:dyDescent="0.2">
      <c r="I93" s="1249"/>
      <c r="J93" s="1249"/>
    </row>
    <row r="94" spans="9:10" x14ac:dyDescent="0.2">
      <c r="I94" s="1249"/>
      <c r="J94" s="1249"/>
    </row>
    <row r="95" spans="9:10" x14ac:dyDescent="0.2">
      <c r="I95" s="1249"/>
      <c r="J95" s="1249"/>
    </row>
    <row r="96" spans="9:10" x14ac:dyDescent="0.2">
      <c r="I96" s="1249"/>
      <c r="J96" s="1249"/>
    </row>
    <row r="97" spans="9:10" x14ac:dyDescent="0.2">
      <c r="I97" s="1249"/>
      <c r="J97" s="1249"/>
    </row>
    <row r="98" spans="9:10" x14ac:dyDescent="0.2">
      <c r="I98" s="1249"/>
      <c r="J98" s="1249"/>
    </row>
    <row r="99" spans="9:10" x14ac:dyDescent="0.2">
      <c r="I99" s="1249"/>
      <c r="J99" s="1249"/>
    </row>
    <row r="100" spans="9:10" x14ac:dyDescent="0.2">
      <c r="I100" s="1249"/>
      <c r="J100" s="1249"/>
    </row>
    <row r="101" spans="9:10" x14ac:dyDescent="0.2">
      <c r="I101" s="1249"/>
      <c r="J101" s="1249"/>
    </row>
    <row r="102" spans="9:10" x14ac:dyDescent="0.2">
      <c r="I102" s="1249"/>
      <c r="J102" s="1249"/>
    </row>
    <row r="103" spans="9:10" x14ac:dyDescent="0.2">
      <c r="I103" s="1249"/>
      <c r="J103" s="1249"/>
    </row>
    <row r="104" spans="9:10" x14ac:dyDescent="0.2">
      <c r="I104" s="1249"/>
      <c r="J104" s="1249"/>
    </row>
    <row r="105" spans="9:10" x14ac:dyDescent="0.2">
      <c r="I105" s="1249"/>
      <c r="J105" s="1249"/>
    </row>
    <row r="106" spans="9:10" x14ac:dyDescent="0.2">
      <c r="I106" s="1249"/>
      <c r="J106" s="1249"/>
    </row>
    <row r="107" spans="9:10" x14ac:dyDescent="0.2">
      <c r="I107" s="1249"/>
      <c r="J107" s="1249"/>
    </row>
    <row r="108" spans="9:10" x14ac:dyDescent="0.2">
      <c r="I108" s="1249"/>
      <c r="J108" s="1249"/>
    </row>
    <row r="109" spans="9:10" x14ac:dyDescent="0.2">
      <c r="I109" s="1249"/>
      <c r="J109" s="1249"/>
    </row>
    <row r="110" spans="9:10" x14ac:dyDescent="0.2">
      <c r="I110" s="1249"/>
      <c r="J110" s="1249"/>
    </row>
    <row r="111" spans="9:10" x14ac:dyDescent="0.2">
      <c r="I111" s="1022"/>
      <c r="J111" s="1249"/>
    </row>
    <row r="112" spans="9:10" x14ac:dyDescent="0.2">
      <c r="I112" s="1022"/>
      <c r="J112" s="1249"/>
    </row>
    <row r="113" spans="9:10" x14ac:dyDescent="0.2">
      <c r="I113" s="1022"/>
      <c r="J113" s="1249"/>
    </row>
    <row r="114" spans="9:10" x14ac:dyDescent="0.2">
      <c r="I114" s="1022"/>
      <c r="J114" s="1249"/>
    </row>
    <row r="115" spans="9:10" x14ac:dyDescent="0.2">
      <c r="I115" s="1022"/>
      <c r="J115" s="1249"/>
    </row>
    <row r="116" spans="9:10" x14ac:dyDescent="0.2">
      <c r="I116" s="1022"/>
      <c r="J116" s="1249"/>
    </row>
    <row r="117" spans="9:10" x14ac:dyDescent="0.2">
      <c r="I117" s="1022"/>
      <c r="J117" s="1022"/>
    </row>
    <row r="118" spans="9:10" x14ac:dyDescent="0.2">
      <c r="I118" s="1022"/>
      <c r="J118" s="1022"/>
    </row>
    <row r="119" spans="9:10" x14ac:dyDescent="0.2">
      <c r="I119" s="1022"/>
      <c r="J119" s="1022"/>
    </row>
    <row r="120" spans="9:10" x14ac:dyDescent="0.2">
      <c r="I120" s="1022"/>
      <c r="J120" s="1022"/>
    </row>
    <row r="121" spans="9:10" x14ac:dyDescent="0.2">
      <c r="I121" s="1022"/>
      <c r="J121" s="1022"/>
    </row>
    <row r="122" spans="9:10" x14ac:dyDescent="0.2">
      <c r="I122" s="1022"/>
      <c r="J122" s="1022"/>
    </row>
    <row r="123" spans="9:10" x14ac:dyDescent="0.2">
      <c r="I123" s="1022"/>
      <c r="J123" s="1022"/>
    </row>
    <row r="124" spans="9:10" x14ac:dyDescent="0.2">
      <c r="I124" s="1022"/>
      <c r="J124" s="1022"/>
    </row>
    <row r="125" spans="9:10" x14ac:dyDescent="0.2">
      <c r="I125" s="1022"/>
      <c r="J125" s="1022"/>
    </row>
    <row r="126" spans="9:10" x14ac:dyDescent="0.2">
      <c r="I126" s="1022"/>
      <c r="J126" s="1022"/>
    </row>
    <row r="127" spans="9:10" x14ac:dyDescent="0.2">
      <c r="J127" s="1022"/>
    </row>
    <row r="128" spans="9:10" x14ac:dyDescent="0.2">
      <c r="J128" s="1022"/>
    </row>
    <row r="129" spans="10:10" x14ac:dyDescent="0.2">
      <c r="J129" s="1022"/>
    </row>
    <row r="130" spans="10:10" x14ac:dyDescent="0.2">
      <c r="J130" s="1022"/>
    </row>
    <row r="131" spans="10:10" x14ac:dyDescent="0.2">
      <c r="J131" s="1022"/>
    </row>
    <row r="132" spans="10:10" x14ac:dyDescent="0.2">
      <c r="J132" s="1022"/>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40"/>
  <sheetViews>
    <sheetView workbookViewId="0">
      <selection activeCell="D18" sqref="D18"/>
    </sheetView>
  </sheetViews>
  <sheetFormatPr defaultColWidth="9.140625" defaultRowHeight="11.25" x14ac:dyDescent="0.2"/>
  <cols>
    <col min="1" max="2" width="2.42578125" style="1330" customWidth="1"/>
    <col min="3" max="3" width="23.5703125" style="1330" bestFit="1" customWidth="1"/>
    <col min="4" max="4" width="30.7109375" style="1330" customWidth="1"/>
    <col min="5" max="7" width="2.42578125" style="1330" customWidth="1"/>
    <col min="8" max="8" width="23.5703125" style="1330" bestFit="1" customWidth="1"/>
    <col min="9" max="9" width="33.7109375" style="1330" bestFit="1" customWidth="1"/>
    <col min="10" max="10" width="2.42578125" style="1330" customWidth="1"/>
    <col min="11" max="16384" width="9.140625" style="1330"/>
  </cols>
  <sheetData>
    <row r="1" spans="1:34" x14ac:dyDescent="0.2">
      <c r="B1" s="1330" t="str">
        <f>_xll.qlxlVersion(TRUE,EvaluationDate)</f>
        <v>QuantLibXL 1.7.0 - MS VC++ 9.0 - Multithreaded Static Runtime library - Release Configuration - Sep  8 2015 06:56:01</v>
      </c>
    </row>
    <row r="2" spans="1:34" ht="18.75" x14ac:dyDescent="0.2">
      <c r="B2" s="1363" t="s">
        <v>319</v>
      </c>
      <c r="C2" s="1362"/>
      <c r="D2" s="1362"/>
      <c r="E2" s="1361"/>
      <c r="G2" s="1363" t="s">
        <v>301</v>
      </c>
      <c r="H2" s="1362"/>
      <c r="I2" s="1362"/>
      <c r="J2" s="1361"/>
    </row>
    <row r="3" spans="1:34" x14ac:dyDescent="0.2">
      <c r="B3" s="1360"/>
      <c r="C3" s="1359"/>
      <c r="D3" s="1359"/>
      <c r="E3" s="1358"/>
      <c r="G3" s="1400"/>
      <c r="H3" s="1399"/>
      <c r="I3" s="1399"/>
      <c r="J3" s="1398"/>
    </row>
    <row r="4" spans="1:34" x14ac:dyDescent="0.2">
      <c r="B4" s="1337"/>
      <c r="C4" s="1355" t="s">
        <v>303</v>
      </c>
      <c r="D4" s="1352" t="s">
        <v>43</v>
      </c>
      <c r="E4" s="1344"/>
      <c r="G4" s="1387"/>
      <c r="H4" s="1386" t="s">
        <v>315</v>
      </c>
      <c r="I4" s="1397" t="b">
        <v>1</v>
      </c>
      <c r="J4" s="1384"/>
    </row>
    <row r="5" spans="1:34" s="1396" customFormat="1" x14ac:dyDescent="0.2">
      <c r="A5" s="1330"/>
      <c r="B5" s="1337"/>
      <c r="C5" s="1355" t="s">
        <v>377</v>
      </c>
      <c r="D5" s="1352" t="s">
        <v>376</v>
      </c>
      <c r="E5" s="1344"/>
      <c r="F5" s="1330"/>
      <c r="G5" s="1387"/>
      <c r="H5" s="1386" t="s">
        <v>313</v>
      </c>
      <c r="I5" s="1397" t="b">
        <v>1</v>
      </c>
      <c r="J5" s="1384"/>
      <c r="K5" s="1330"/>
      <c r="L5" s="1330"/>
      <c r="M5" s="1330"/>
      <c r="N5" s="1330"/>
      <c r="O5" s="1330"/>
      <c r="P5" s="1330"/>
      <c r="Q5" s="1330"/>
      <c r="R5" s="1330"/>
      <c r="S5" s="1330"/>
      <c r="T5" s="1330"/>
      <c r="U5" s="1330"/>
      <c r="V5" s="1330"/>
      <c r="W5" s="1330"/>
      <c r="X5" s="1330"/>
      <c r="Y5" s="1330"/>
      <c r="Z5" s="1330"/>
      <c r="AA5" s="1330"/>
      <c r="AB5" s="1330"/>
      <c r="AC5" s="1330"/>
      <c r="AD5" s="1330"/>
      <c r="AE5" s="1330"/>
      <c r="AF5" s="1330"/>
      <c r="AG5" s="1330"/>
      <c r="AH5" s="1330"/>
    </row>
    <row r="6" spans="1:34" s="1396" customFormat="1" x14ac:dyDescent="0.2">
      <c r="A6" s="1330"/>
      <c r="B6" s="1337"/>
      <c r="C6" s="1355" t="s">
        <v>386</v>
      </c>
      <c r="D6" s="1352" t="str">
        <f>IF(UPPER(Currency)&lt;&gt;"EUR","L","")&amp;"ibor"</f>
        <v>Libor</v>
      </c>
      <c r="E6" s="1344"/>
      <c r="F6" s="1330"/>
      <c r="G6" s="1387"/>
      <c r="H6" s="1386" t="s">
        <v>311</v>
      </c>
      <c r="I6" s="1397" t="b">
        <v>0</v>
      </c>
      <c r="J6" s="1384"/>
      <c r="K6" s="1330"/>
      <c r="L6" s="1330"/>
      <c r="M6" s="1330"/>
      <c r="N6" s="1330"/>
      <c r="O6" s="1330"/>
      <c r="P6" s="1330"/>
      <c r="Q6" s="1330"/>
      <c r="R6" s="1330"/>
      <c r="S6" s="1330"/>
      <c r="T6" s="1330"/>
      <c r="U6" s="1330"/>
      <c r="V6" s="1330"/>
      <c r="W6" s="1330"/>
      <c r="X6" s="1330"/>
      <c r="Y6" s="1330"/>
      <c r="Z6" s="1330"/>
      <c r="AA6" s="1330"/>
      <c r="AB6" s="1330"/>
      <c r="AC6" s="1330"/>
      <c r="AD6" s="1330"/>
      <c r="AE6" s="1330"/>
      <c r="AF6" s="1330"/>
      <c r="AG6" s="1330"/>
      <c r="AH6" s="1330"/>
    </row>
    <row r="7" spans="1:34" x14ac:dyDescent="0.2">
      <c r="B7" s="1337"/>
      <c r="C7" s="1355" t="s">
        <v>476</v>
      </c>
      <c r="D7" s="1351" t="s">
        <v>349</v>
      </c>
      <c r="E7" s="1344"/>
      <c r="G7" s="1387"/>
      <c r="H7" s="1386" t="s">
        <v>308</v>
      </c>
      <c r="I7" s="1395"/>
      <c r="J7" s="1384"/>
    </row>
    <row r="8" spans="1:34" x14ac:dyDescent="0.2">
      <c r="B8" s="1337"/>
      <c r="C8" s="1355" t="s">
        <v>305</v>
      </c>
      <c r="D8" s="1349" t="str">
        <f>Currency&amp;"ON"</f>
        <v>GBPON</v>
      </c>
      <c r="E8" s="1344"/>
      <c r="G8" s="1387"/>
      <c r="H8" s="1386" t="s">
        <v>307</v>
      </c>
      <c r="I8" s="1392" t="b">
        <v>1</v>
      </c>
      <c r="J8" s="1384"/>
    </row>
    <row r="9" spans="1:34" x14ac:dyDescent="0.2">
      <c r="B9" s="1337"/>
      <c r="C9" s="1355" t="s">
        <v>475</v>
      </c>
      <c r="D9" s="1349" t="s">
        <v>381</v>
      </c>
      <c r="E9" s="1344"/>
      <c r="G9" s="1387"/>
      <c r="H9" s="1394"/>
      <c r="I9" s="1394"/>
      <c r="J9" s="1393"/>
    </row>
    <row r="10" spans="1:34" x14ac:dyDescent="0.2">
      <c r="B10" s="1341"/>
      <c r="C10" s="1340"/>
      <c r="D10" s="1340"/>
      <c r="E10" s="1344"/>
      <c r="G10" s="1387"/>
      <c r="H10" s="1386" t="s">
        <v>298</v>
      </c>
      <c r="I10" s="1392" t="s">
        <v>21</v>
      </c>
      <c r="J10" s="1384"/>
    </row>
    <row r="11" spans="1:34" x14ac:dyDescent="0.2">
      <c r="B11" s="1337"/>
      <c r="C11" s="1389" t="s">
        <v>300</v>
      </c>
      <c r="D11" s="1391">
        <v>42180.637048611112</v>
      </c>
      <c r="E11" s="1344"/>
      <c r="G11" s="1387"/>
      <c r="H11" s="1386" t="s">
        <v>297</v>
      </c>
      <c r="I11" s="1390">
        <v>1E-4</v>
      </c>
      <c r="J11" s="1384"/>
    </row>
    <row r="12" spans="1:34" x14ac:dyDescent="0.2">
      <c r="B12" s="1337"/>
      <c r="C12" s="1389" t="s">
        <v>299</v>
      </c>
      <c r="D12" s="1388" t="b">
        <v>0</v>
      </c>
      <c r="E12" s="1344"/>
      <c r="G12" s="1387"/>
      <c r="H12" s="1386" t="s">
        <v>296</v>
      </c>
      <c r="I12" s="1385">
        <v>-0.01</v>
      </c>
      <c r="J12" s="1384"/>
    </row>
    <row r="13" spans="1:34" x14ac:dyDescent="0.2">
      <c r="B13" s="1333"/>
      <c r="C13" s="1383"/>
      <c r="D13" s="1382"/>
      <c r="E13" s="1331"/>
      <c r="G13" s="1381"/>
      <c r="H13" s="1380"/>
      <c r="I13" s="1380"/>
      <c r="J13" s="1379"/>
    </row>
    <row r="14" spans="1:34" x14ac:dyDescent="0.2">
      <c r="C14" s="1378"/>
      <c r="D14" s="1378"/>
      <c r="E14" s="1378"/>
    </row>
    <row r="15" spans="1:34" ht="18.75" x14ac:dyDescent="0.2">
      <c r="B15" s="1363" t="s">
        <v>474</v>
      </c>
      <c r="C15" s="1362"/>
      <c r="D15" s="1362"/>
      <c r="E15" s="1361"/>
      <c r="G15" s="1363" t="s">
        <v>473</v>
      </c>
      <c r="H15" s="1377"/>
      <c r="I15" s="1377"/>
      <c r="J15" s="1376"/>
    </row>
    <row r="16" spans="1:34" x14ac:dyDescent="0.2">
      <c r="B16" s="1365"/>
      <c r="C16" s="506"/>
      <c r="D16" s="506"/>
      <c r="E16" s="1138"/>
      <c r="G16" s="1365"/>
      <c r="H16" s="506"/>
      <c r="I16" s="506"/>
      <c r="J16" s="1138"/>
    </row>
    <row r="17" spans="2:10" ht="12" thickBot="1" x14ac:dyDescent="0.25">
      <c r="B17" s="1365"/>
      <c r="C17" s="1350" t="s">
        <v>472</v>
      </c>
      <c r="D17" s="1375">
        <f>_xll.qlCalendarAdvance(Calendar,EvaluationDate,"0D","f")</f>
        <v>42180</v>
      </c>
      <c r="E17" s="1138"/>
      <c r="G17" s="1365"/>
      <c r="H17" s="1350" t="s">
        <v>471</v>
      </c>
      <c r="I17" s="1374" t="s">
        <v>309</v>
      </c>
      <c r="J17" s="1138"/>
    </row>
    <row r="18" spans="2:10" ht="12" thickBot="1" x14ac:dyDescent="0.25">
      <c r="B18" s="1365"/>
      <c r="C18" s="1373" t="s">
        <v>318</v>
      </c>
      <c r="D18" s="1372">
        <v>42255.344664351855</v>
      </c>
      <c r="E18" s="1138"/>
      <c r="G18" s="1365"/>
      <c r="H18" s="1355" t="s">
        <v>470</v>
      </c>
      <c r="I18" s="1371" t="e">
        <f>B12Minterpolation</f>
        <v>#NUM!</v>
      </c>
      <c r="J18" s="1138"/>
    </row>
    <row r="19" spans="2:10" x14ac:dyDescent="0.2">
      <c r="B19" s="1365"/>
      <c r="C19" s="1355" t="s">
        <v>469</v>
      </c>
      <c r="D19" s="1370">
        <f>_xll.qlSettingsEvaluationDate(Trigger)</f>
        <v>42180</v>
      </c>
      <c r="E19" s="1138"/>
      <c r="G19" s="1365"/>
      <c r="H19" s="1355" t="s">
        <v>468</v>
      </c>
      <c r="I19" s="1369" t="str">
        <f>_xll.qlDiscountingSwapEngine(,OisCurve,,,,,EvaluationDate)</f>
        <v>obj_0041a#0033</v>
      </c>
      <c r="J19" s="1138"/>
    </row>
    <row r="20" spans="2:10" x14ac:dyDescent="0.2">
      <c r="B20" s="1365"/>
      <c r="C20" s="1355" t="s">
        <v>467</v>
      </c>
      <c r="D20" s="1368" t="e">
        <v>#REF!</v>
      </c>
      <c r="E20" s="1138"/>
      <c r="G20" s="1365"/>
      <c r="H20" s="1355" t="s">
        <v>193</v>
      </c>
      <c r="I20" s="1367" t="str">
        <f>_xll.qlLibor(,Currency,"1Y",,,Trigger)</f>
        <v>obj_003d5#0033</v>
      </c>
      <c r="J20" s="1138"/>
    </row>
    <row r="21" spans="2:10" x14ac:dyDescent="0.2">
      <c r="B21" s="1365"/>
      <c r="C21" s="1355" t="s">
        <v>312</v>
      </c>
      <c r="D21" s="1366" t="e">
        <v>#REF!</v>
      </c>
      <c r="E21" s="1138"/>
      <c r="G21" s="1364"/>
      <c r="H21" s="1134"/>
      <c r="I21" s="1134"/>
      <c r="J21" s="1133"/>
    </row>
    <row r="22" spans="2:10" x14ac:dyDescent="0.2">
      <c r="B22" s="1365"/>
      <c r="C22" s="1355" t="s">
        <v>314</v>
      </c>
      <c r="D22" s="1357">
        <f>_xll.ohTrigger(Contribution!U16,Contribution!U22,Contribution!U29,Contribution!U39,Contribution!U55)</f>
        <v>1</v>
      </c>
      <c r="E22" s="1138"/>
    </row>
    <row r="23" spans="2:10" x14ac:dyDescent="0.2">
      <c r="B23" s="1364"/>
      <c r="C23" s="1134"/>
      <c r="D23" s="1134"/>
      <c r="E23" s="1133"/>
    </row>
    <row r="25" spans="2:10" ht="18.75" x14ac:dyDescent="0.2">
      <c r="B25" s="1363" t="str">
        <f>D27&amp;" Curve Settings"</f>
        <v>1M Curve Settings</v>
      </c>
      <c r="C25" s="1362"/>
      <c r="D25" s="1362"/>
      <c r="E25" s="1361"/>
    </row>
    <row r="26" spans="2:10" x14ac:dyDescent="0.2">
      <c r="B26" s="1360"/>
      <c r="C26" s="1359"/>
      <c r="D26" s="1359"/>
      <c r="E26" s="1358"/>
    </row>
    <row r="27" spans="2:10" x14ac:dyDescent="0.2">
      <c r="B27" s="1337"/>
      <c r="C27" s="1350" t="s">
        <v>466</v>
      </c>
      <c r="D27" s="1357" t="s">
        <v>92</v>
      </c>
      <c r="E27" s="1344"/>
    </row>
    <row r="28" spans="2:10" x14ac:dyDescent="0.2">
      <c r="B28" s="1337"/>
      <c r="C28" s="1350" t="s">
        <v>378</v>
      </c>
      <c r="D28" s="1356">
        <v>0</v>
      </c>
      <c r="E28" s="1344"/>
    </row>
    <row r="29" spans="2:10" x14ac:dyDescent="0.2">
      <c r="B29" s="1337"/>
      <c r="C29" s="1355" t="s">
        <v>193</v>
      </c>
      <c r="D29" s="1354" t="str">
        <f>_xll.qlLibor(,Currency,IborTenor1M,D35,,Trigger)</f>
        <v>obj_00446#0041</v>
      </c>
      <c r="E29" s="1344"/>
    </row>
    <row r="30" spans="2:10" x14ac:dyDescent="0.2">
      <c r="B30" s="1341"/>
      <c r="C30" s="1340"/>
      <c r="D30" s="1340"/>
      <c r="E30" s="1353"/>
    </row>
    <row r="31" spans="2:10" x14ac:dyDescent="0.2">
      <c r="B31" s="1337"/>
      <c r="C31" s="1350" t="s">
        <v>371</v>
      </c>
      <c r="D31" s="1352" t="e">
        <v>#N/A</v>
      </c>
      <c r="E31" s="1344"/>
    </row>
    <row r="32" spans="2:10" x14ac:dyDescent="0.2">
      <c r="B32" s="1337"/>
      <c r="C32" s="1350" t="s">
        <v>370</v>
      </c>
      <c r="D32" s="1351" t="s">
        <v>369</v>
      </c>
      <c r="E32" s="1344"/>
    </row>
    <row r="33" spans="2:5" x14ac:dyDescent="0.2">
      <c r="B33" s="1337"/>
      <c r="C33" s="1350" t="s">
        <v>368</v>
      </c>
      <c r="D33" s="1349" t="s">
        <v>465</v>
      </c>
      <c r="E33" s="1344"/>
    </row>
    <row r="34" spans="2:5" x14ac:dyDescent="0.2">
      <c r="B34" s="1341"/>
      <c r="C34" s="1348"/>
      <c r="D34" s="1347"/>
      <c r="E34" s="1344"/>
    </row>
    <row r="35" spans="2:5" x14ac:dyDescent="0.2">
      <c r="B35" s="1337"/>
      <c r="C35" s="1346" t="s">
        <v>380</v>
      </c>
      <c r="D35" s="1345" t="str">
        <f>_xll.qlPiecewiseYieldCurve(,D28,Calendar,_xll.ohPack('Delta 1M'!M13:M21),"actual/365",,,D31,D32,D33,,Trigger)</f>
        <v>obj_0043a#0041</v>
      </c>
      <c r="E35" s="1344"/>
    </row>
    <row r="36" spans="2:5" x14ac:dyDescent="0.2">
      <c r="B36" s="1337"/>
      <c r="C36" s="1343" t="s">
        <v>238</v>
      </c>
      <c r="D36" s="1342" t="str">
        <f>_xll.ohRangeRetrieveError(D35)</f>
        <v/>
      </c>
      <c r="E36" s="1334"/>
    </row>
    <row r="37" spans="2:5" x14ac:dyDescent="0.2">
      <c r="B37" s="1341"/>
      <c r="C37" s="1340"/>
      <c r="D37" s="1340"/>
      <c r="E37" s="1334"/>
    </row>
    <row r="38" spans="2:5" x14ac:dyDescent="0.2">
      <c r="B38" s="1337"/>
      <c r="C38" s="1339">
        <f>_xll.qlTermStructureReferenceDate(D35)</f>
        <v>42180</v>
      </c>
      <c r="D38" s="1338">
        <f>_xll.qlYieldTSDiscount(D35,C38,,Trigger)</f>
        <v>1</v>
      </c>
      <c r="E38" s="1334"/>
    </row>
    <row r="39" spans="2:5" x14ac:dyDescent="0.2">
      <c r="B39" s="1337"/>
      <c r="C39" s="1336">
        <f>_xll.qlTermStructureMaxDate(D35)</f>
        <v>42333</v>
      </c>
      <c r="D39" s="1335">
        <f>_xll.qlYieldTSDiscount(D35,C39,,Trigger)</f>
        <v>0.99775178412927013</v>
      </c>
      <c r="E39" s="1334"/>
    </row>
    <row r="40" spans="2:5" x14ac:dyDescent="0.2">
      <c r="B40" s="1333"/>
      <c r="C40" s="1332"/>
      <c r="D40" s="1332"/>
      <c r="E40" s="1331"/>
    </row>
  </sheetData>
  <conditionalFormatting sqref="D12">
    <cfRule type="cellIs" dxfId="3" priority="1" stopIfTrue="1" operator="equal">
      <formula>TRUE</formula>
    </cfRule>
  </conditionalFormatting>
  <dataValidations count="6">
    <dataValidation type="list" allowBlank="1" showInputMessage="1" showErrorMessage="1" sqref="D5">
      <formula1>"TARGET,UnitedKingdom::Exchange,UnitedKingdom::Metals,UnitedKingdom::Settlement,UnitedStates::GovernmentBond,UnitedStates::NERC,UnitedStates::NYSE,UnitedStates::Settlement,Switzerland,Japan,Italy::Exchange,NullCalendar,Australia,China,HongKong::HKEx,Sweden"</formula1>
    </dataValidation>
    <dataValidation type="list" allowBlank="1" showInputMessage="1" showErrorMessage="1" sqref="D4">
      <formula1>"EUR,USD,GBP,JPY,CHF,AUD,CNY,CNH,HKD,RMB,SEK"</formula1>
    </dataValidation>
    <dataValidation type="list" allowBlank="1" showInputMessage="1" showErrorMessage="1" sqref="I17">
      <formula1>"BackwardFlat,ForwardFlat,Linear,Parabolic,MonotonicParabolic,CubicNaturalSpline,MonotonicCubicNaturalSpline,KrugerCubic,FritschButlandCubic,Abcd"</formula1>
    </dataValidation>
    <dataValidation type="list" allowBlank="1" showInputMessage="1" showErrorMessage="1" sqref="D32">
      <formula1>"Discount,ZeroYield,ForwardRate"</formula1>
    </dataValidation>
    <dataValidation type="list" allowBlank="1" showInputMessage="1" showErrorMessage="1" sqref="D33:D3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str">
        <f>_xll.qlPeriodEquivalent(D3&amp;"M")</f>
        <v>1Y</v>
      </c>
      <c r="C3" s="1441">
        <f>_xll.qlDateEndOfMonth(EDATE(_xll.qlSettingsEvaluationDate(Trigger),-1))</f>
        <v>42155</v>
      </c>
      <c r="D3" s="1237">
        <v>12</v>
      </c>
      <c r="E3" s="1441">
        <f t="shared" ref="E3:E16" si="0">EDATE($Y$19,$D3)</f>
        <v>42546</v>
      </c>
      <c r="F3" s="1440">
        <f t="shared" ref="F3:F16" si="1">IF(D3&lt;=12,1,IF(D3&lt;=24,3,IF(D3&lt;=120,6,IF(D3&lt;=240,12,IF(D3&lt;=360,36,60)))))</f>
        <v>1</v>
      </c>
      <c r="G3" s="1439" t="e">
        <f t="shared" ref="G3:G16" ca="1" si="2">ROUNDDOWN(J3*10,2)/10</f>
        <v>#NAME?</v>
      </c>
      <c r="H3" s="1438" t="e">
        <f t="shared" ref="H3:H16" ca="1" si="3">IF(K3-J3&gt;1%,(QUOTIENT(K3*10000,50)+1)*0.5%,(QUOTIENT(K3*10000,10)+1)*0.1%)</f>
        <v>#NAME?</v>
      </c>
      <c r="I3" s="1437" t="e">
        <f t="shared" ref="I3:I16" ca="1" si="4">IF(H3-G3&lt;0.5%,0.05%,IF(H3-G3&lt;1%,0.1%,IF(H3-G3&lt;2%,0.25%,0.5%)))</f>
        <v>#NAME?</v>
      </c>
      <c r="J3" s="1438" t="e">
        <f ca="1">MIN(_xll.ohPack($Z$19:INDEX($Z$19:$Z$3552,MATCH(E3+1,$Y$19:$Y$3552,1),1)))</f>
        <v>#NAME?</v>
      </c>
      <c r="K3" s="1437" t="e">
        <f ca="1">MAX(_xll.ohPack($Z$19:INDEX($Z$19:$Z$3552,MATCH(E3+1,$Y$19:$Y$3552,1),1)))</f>
        <v>#NAME?</v>
      </c>
      <c r="L3" s="1402"/>
      <c r="M3" s="1402"/>
      <c r="N3" s="1454"/>
    </row>
    <row r="4" spans="1:28" ht="12" hidden="1" customHeight="1" outlineLevel="1" x14ac:dyDescent="0.25">
      <c r="A4" s="1444"/>
      <c r="B4" s="1442" t="str">
        <f>_xll.qlPeriodEquivalent(D4&amp;"M")</f>
        <v>2Y</v>
      </c>
      <c r="C4" s="1441">
        <f>_xll.qlDateEndOfMonth(EDATE(_xll.qlIMMNextDate(_xll.qlSettingsEvaluationDate(Trigger)-1,TRUE),-3))</f>
        <v>42185</v>
      </c>
      <c r="D4" s="1237">
        <v>24</v>
      </c>
      <c r="E4" s="1441">
        <f t="shared" si="0"/>
        <v>42911</v>
      </c>
      <c r="F4" s="1440">
        <f t="shared" si="1"/>
        <v>3</v>
      </c>
      <c r="G4" s="1439" t="e">
        <f t="shared" ca="1" si="2"/>
        <v>#NAME?</v>
      </c>
      <c r="H4" s="1438" t="e">
        <f t="shared" ca="1" si="3"/>
        <v>#NAME?</v>
      </c>
      <c r="I4" s="1437" t="e">
        <f t="shared" ca="1" si="4"/>
        <v>#NAME?</v>
      </c>
      <c r="J4" s="1438" t="e">
        <f ca="1">MIN(_xll.ohPack($Z$19:INDEX($Z$19:$Z$3552,MATCH(E4+1,$Y$19:$Y$3552,1),1)))</f>
        <v>#NAME?</v>
      </c>
      <c r="K4" s="1437" t="e">
        <f ca="1">MAX(_xll.ohPack($Z$19:INDEX($Z$19:$Z$3552,MATCH(E4+1,$Y$19:$Y$3552,1),1)))</f>
        <v>#NAME?</v>
      </c>
      <c r="L4" s="1402"/>
      <c r="M4" s="1402"/>
      <c r="X4"/>
      <c r="Y4"/>
      <c r="Z4"/>
      <c r="AA4"/>
      <c r="AB4"/>
    </row>
    <row r="5" spans="1:28" ht="12" hidden="1" outlineLevel="1" thickBot="1" x14ac:dyDescent="0.25">
      <c r="A5" s="1444"/>
      <c r="B5" s="1442" t="str">
        <f>_xll.qlPeriodEquivalent(D5&amp;"M")</f>
        <v>5Y</v>
      </c>
      <c r="C5" s="1441">
        <f>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42185</v>
      </c>
      <c r="D5" s="1237">
        <v>60</v>
      </c>
      <c r="E5" s="1441">
        <f t="shared" si="0"/>
        <v>44007</v>
      </c>
      <c r="F5" s="1440">
        <f t="shared" si="1"/>
        <v>6</v>
      </c>
      <c r="G5" s="1439" t="e">
        <f t="shared" ca="1" si="2"/>
        <v>#NAME?</v>
      </c>
      <c r="H5" s="1438" t="e">
        <f t="shared" ca="1" si="3"/>
        <v>#NAME?</v>
      </c>
      <c r="I5" s="1437" t="e">
        <f t="shared" ca="1" si="4"/>
        <v>#NAME?</v>
      </c>
      <c r="J5" s="1438" t="e">
        <f ca="1">MIN(_xll.ohPack($Z$19:INDEX($Z$19:$Z$3552,MATCH(E5+1,$Y$19:$Y$3552,1),1)))</f>
        <v>#NAME?</v>
      </c>
      <c r="K5" s="1437" t="e">
        <f ca="1">MAX(_xll.ohPack($Z$19:INDEX($Z$19:$Z$3552,MATCH(E5+1,$Y$19:$Y$3552,1),1)))</f>
        <v>#NAME?</v>
      </c>
      <c r="L5" s="1402"/>
      <c r="M5" s="1402"/>
    </row>
    <row r="6" spans="1:28" ht="12" hidden="1" outlineLevel="1" thickBot="1" x14ac:dyDescent="0.25">
      <c r="A6" s="1444" t="s">
        <v>482</v>
      </c>
      <c r="B6" s="1442" t="str">
        <f>_xll.qlPeriodEquivalent(D6&amp;"M")</f>
        <v>10Y</v>
      </c>
      <c r="C6" s="1441">
        <f>C5</f>
        <v>42185</v>
      </c>
      <c r="D6" s="1237">
        <v>120</v>
      </c>
      <c r="E6" s="1441">
        <f t="shared" si="0"/>
        <v>45833</v>
      </c>
      <c r="F6" s="1440">
        <f t="shared" si="1"/>
        <v>6</v>
      </c>
      <c r="G6" s="1439" t="e">
        <f t="shared" ca="1" si="2"/>
        <v>#NAME?</v>
      </c>
      <c r="H6" s="1438" t="e">
        <f t="shared" ca="1" si="3"/>
        <v>#NAME?</v>
      </c>
      <c r="I6" s="1437" t="e">
        <f t="shared" ca="1" si="4"/>
        <v>#NAME?</v>
      </c>
      <c r="J6" s="1438" t="e">
        <f ca="1">MIN(_xll.ohPack($Z$19:INDEX($Z$19:$Z$3552,MATCH(E6+1,$Y$19:$Y$3552,1),1)))</f>
        <v>#NAME?</v>
      </c>
      <c r="K6" s="1437" t="e">
        <f ca="1">MAX(_xll.ohPack($Z$19:INDEX($Z$19:$Z$3552,MATCH(E6+1,$Y$19:$Y$3552,1),1)))</f>
        <v>#NAME?</v>
      </c>
      <c r="L6" s="1402"/>
      <c r="M6" s="1402"/>
    </row>
    <row r="7" spans="1:28" ht="12" hidden="1" outlineLevel="1" thickBot="1" x14ac:dyDescent="0.25">
      <c r="A7" s="1444"/>
      <c r="B7" s="1442" t="str">
        <f>_xll.qlPeriodEquivalent(D7&amp;"M")</f>
        <v>20Y</v>
      </c>
      <c r="C7" s="1441">
        <f>IF(AND(MONTH(C6)=12),C6,_xll.qlDateEndOfMonth(EDATE(C6,-6)))</f>
        <v>42004</v>
      </c>
      <c r="D7" s="1237">
        <v>240</v>
      </c>
      <c r="E7" s="1441">
        <f t="shared" si="0"/>
        <v>49485</v>
      </c>
      <c r="F7" s="1440">
        <f t="shared" si="1"/>
        <v>12</v>
      </c>
      <c r="G7" s="1439" t="e">
        <f t="shared" ca="1" si="2"/>
        <v>#NAME?</v>
      </c>
      <c r="H7" s="1438" t="e">
        <f t="shared" ca="1" si="3"/>
        <v>#NAME?</v>
      </c>
      <c r="I7" s="1437" t="e">
        <f t="shared" ca="1" si="4"/>
        <v>#NAME?</v>
      </c>
      <c r="J7" s="1438" t="e">
        <f ca="1">MIN(_xll.ohPack($Z$19:INDEX($Z$19:$Z$3552,MATCH(E7+1,$Y$19:$Y$3552,1),1)))</f>
        <v>#NAME?</v>
      </c>
      <c r="K7" s="1437" t="e">
        <f ca="1">MAX(_xll.ohPack($Z$19:INDEX($Z$19:$Z$3552,MATCH(E7+1,$Y$19:$Y$3552,1),1)))</f>
        <v>#NAME?</v>
      </c>
      <c r="L7" s="1402"/>
      <c r="M7" s="1402"/>
    </row>
    <row r="8" spans="1:28" ht="12" hidden="1" outlineLevel="1" thickBot="1" x14ac:dyDescent="0.25">
      <c r="A8" s="1444"/>
      <c r="B8" s="1442" t="str">
        <f>_xll.qlPeriodEquivalent(D8&amp;"M")</f>
        <v>30Y</v>
      </c>
      <c r="C8" s="1441">
        <f>C7</f>
        <v>42004</v>
      </c>
      <c r="D8" s="1237">
        <v>360</v>
      </c>
      <c r="E8" s="1441">
        <f t="shared" si="0"/>
        <v>53138</v>
      </c>
      <c r="F8" s="1440">
        <f t="shared" si="1"/>
        <v>36</v>
      </c>
      <c r="G8" s="1439" t="e">
        <f t="shared" ca="1" si="2"/>
        <v>#NAME?</v>
      </c>
      <c r="H8" s="1438" t="e">
        <f t="shared" ca="1" si="3"/>
        <v>#NAME?</v>
      </c>
      <c r="I8" s="1437" t="e">
        <f t="shared" ca="1" si="4"/>
        <v>#NAME?</v>
      </c>
      <c r="J8" s="1438" t="e">
        <f ca="1">MIN(_xll.ohPack($Z$19:INDEX($Z$19:$Z$3552,MATCH(E8+1,$Y$19:$Y$3552,1),1)))</f>
        <v>#NAME?</v>
      </c>
      <c r="K8" s="1437" t="e">
        <f ca="1">MAX(_xll.ohPack($Z$19:INDEX($Z$19:$Z$3552,MATCH(E8+1,$Y$19:$Y$3552,1),1)))</f>
        <v>#NAME?</v>
      </c>
      <c r="L8" s="1402"/>
      <c r="M8" s="1402"/>
      <c r="AA8" s="1453"/>
    </row>
    <row r="9" spans="1:28" ht="12" hidden="1" outlineLevel="1" thickBot="1" x14ac:dyDescent="0.25">
      <c r="A9" s="1444"/>
      <c r="B9" s="1442" t="str">
        <f>_xll.qlPeriodEquivalent(D9&amp;"M")</f>
        <v>60Y</v>
      </c>
      <c r="C9" s="1441">
        <f>C8</f>
        <v>42004</v>
      </c>
      <c r="D9" s="1237">
        <f>60*12</f>
        <v>720</v>
      </c>
      <c r="E9" s="1441">
        <f t="shared" si="0"/>
        <v>64095</v>
      </c>
      <c r="F9" s="1440">
        <f t="shared" si="1"/>
        <v>60</v>
      </c>
      <c r="G9" s="1439" t="e">
        <f t="shared" ca="1" si="2"/>
        <v>#NAME?</v>
      </c>
      <c r="H9" s="1438" t="e">
        <f t="shared" ca="1" si="3"/>
        <v>#NAME?</v>
      </c>
      <c r="I9" s="1437" t="e">
        <f t="shared" ca="1" si="4"/>
        <v>#NAME?</v>
      </c>
      <c r="J9" s="1438" t="e">
        <f ca="1">MIN(_xll.ohPack($Z$19:INDEX($Z$19:$Z$3552,MATCH(E9+1,$Y$19:$Y$3552,1),1)))</f>
        <v>#NAME?</v>
      </c>
      <c r="K9" s="1437" t="e">
        <f ca="1">MAX(_xll.ohPack($Z$19:INDEX($Z$19:$Z$3552,MATCH(E9+1,$Y$19:$Y$3552,1),1)))</f>
        <v>#NAME?</v>
      </c>
      <c r="L9" s="1402"/>
      <c r="M9" s="1402"/>
      <c r="AA9" s="1453"/>
    </row>
    <row r="10" spans="1:28" ht="12" hidden="1" outlineLevel="1" thickBot="1" x14ac:dyDescent="0.25">
      <c r="A10" s="1452"/>
      <c r="B10" s="1451" t="str">
        <f>_xll.qlPeriodEquivalent(D10&amp;"M")</f>
        <v>1Y</v>
      </c>
      <c r="C10" s="1449">
        <f t="shared" ref="C10:C16" si="5">C3</f>
        <v>42155</v>
      </c>
      <c r="D10" s="1450">
        <v>12</v>
      </c>
      <c r="E10" s="1449">
        <f t="shared" si="0"/>
        <v>42546</v>
      </c>
      <c r="F10" s="1448">
        <f t="shared" si="1"/>
        <v>1</v>
      </c>
      <c r="G10" s="1447" t="e">
        <f t="shared" ca="1" si="2"/>
        <v>#NAME?</v>
      </c>
      <c r="H10" s="1446" t="e">
        <f t="shared" ca="1" si="3"/>
        <v>#NAME?</v>
      </c>
      <c r="I10" s="1445" t="e">
        <f t="shared" ca="1" si="4"/>
        <v>#NAME?</v>
      </c>
      <c r="J10" s="1446" t="e">
        <f ca="1">MIN(_xll.ohPack($AA$19:INDEX($AA$19:$AA$3552,MATCH(E10+1,$Y$19:$Y$3552,1),1)))</f>
        <v>#NAME?</v>
      </c>
      <c r="K10" s="1445" t="e">
        <f ca="1">MAX(_xll.ohPack($AA$19:INDEX($AA$19:$AA$3552,MATCH(E10+1,$Y$19:$Y$3552,1),1)))</f>
        <v>#NAME?</v>
      </c>
      <c r="L10" s="1402"/>
      <c r="M10" s="1402"/>
    </row>
    <row r="11" spans="1:28" ht="12" hidden="1" outlineLevel="1" thickBot="1" x14ac:dyDescent="0.25">
      <c r="A11" s="1444"/>
      <c r="B11" s="1442" t="str">
        <f>_xll.qlPeriodEquivalent(D11&amp;"M")</f>
        <v>2Y</v>
      </c>
      <c r="C11" s="1441">
        <f t="shared" si="5"/>
        <v>42185</v>
      </c>
      <c r="D11" s="1237">
        <v>24</v>
      </c>
      <c r="E11" s="1441">
        <f t="shared" si="0"/>
        <v>42911</v>
      </c>
      <c r="F11" s="1440">
        <f t="shared" si="1"/>
        <v>3</v>
      </c>
      <c r="G11" s="1439" t="e">
        <f t="shared" ca="1" si="2"/>
        <v>#NAME?</v>
      </c>
      <c r="H11" s="1438" t="e">
        <f t="shared" ca="1" si="3"/>
        <v>#NAME?</v>
      </c>
      <c r="I11" s="1437" t="e">
        <f t="shared" ca="1" si="4"/>
        <v>#NAME?</v>
      </c>
      <c r="J11" s="1438" t="e">
        <f ca="1">MIN(_xll.ohPack($AA$19:INDEX($AA$19:$AA$3552,MATCH(E11+1,$Y$19:$Y$3552,1),1)))</f>
        <v>#NAME?</v>
      </c>
      <c r="K11" s="1437" t="e">
        <f ca="1">MAX(_xll.ohPack($AA$19:INDEX($AA$19:$AA$3552,MATCH(E11+1,$Y$19:$Y$3552,1),1)))</f>
        <v>#NAME?</v>
      </c>
      <c r="L11" s="1402"/>
      <c r="M11" s="1402"/>
    </row>
    <row r="12" spans="1:28" ht="12" hidden="1" outlineLevel="1" thickBot="1" x14ac:dyDescent="0.25">
      <c r="A12" s="1444"/>
      <c r="B12" s="1442" t="str">
        <f>_xll.qlPeriodEquivalent(D12&amp;"M")</f>
        <v>5Y</v>
      </c>
      <c r="C12" s="1441">
        <f t="shared" si="5"/>
        <v>42185</v>
      </c>
      <c r="D12" s="1237">
        <v>60</v>
      </c>
      <c r="E12" s="1441">
        <f t="shared" si="0"/>
        <v>44007</v>
      </c>
      <c r="F12" s="1440">
        <f t="shared" si="1"/>
        <v>6</v>
      </c>
      <c r="G12" s="1439" t="e">
        <f t="shared" ca="1" si="2"/>
        <v>#NAME?</v>
      </c>
      <c r="H12" s="1438" t="e">
        <f t="shared" ca="1" si="3"/>
        <v>#NAME?</v>
      </c>
      <c r="I12" s="1437" t="e">
        <f t="shared" ca="1" si="4"/>
        <v>#NAME?</v>
      </c>
      <c r="J12" s="1438" t="e">
        <f ca="1">MIN(_xll.ohPack($AA$19:INDEX($AA$19:$AA$3552,MATCH(E12+1,$Y$19:$Y$3552,1),1)))</f>
        <v>#NAME?</v>
      </c>
      <c r="K12" s="1437" t="e">
        <f ca="1">MAX(_xll.ohPack($AA$19:INDEX($AA$19:$AA$3552,MATCH(E12+1,$Y$19:$Y$3552,1),1)))</f>
        <v>#NAME?</v>
      </c>
      <c r="L12" s="1402"/>
      <c r="M12" s="1402"/>
    </row>
    <row r="13" spans="1:28" ht="12" hidden="1" outlineLevel="1" thickBot="1" x14ac:dyDescent="0.25">
      <c r="A13" s="1444" t="s">
        <v>324</v>
      </c>
      <c r="B13" s="1442" t="str">
        <f>_xll.qlPeriodEquivalent(D13&amp;"M")</f>
        <v>10Y</v>
      </c>
      <c r="C13" s="1441">
        <f t="shared" si="5"/>
        <v>42185</v>
      </c>
      <c r="D13" s="1237">
        <v>120</v>
      </c>
      <c r="E13" s="1441">
        <f t="shared" si="0"/>
        <v>45833</v>
      </c>
      <c r="F13" s="1440">
        <f t="shared" si="1"/>
        <v>6</v>
      </c>
      <c r="G13" s="1439" t="e">
        <f t="shared" ca="1" si="2"/>
        <v>#NAME?</v>
      </c>
      <c r="H13" s="1438" t="e">
        <f t="shared" ca="1" si="3"/>
        <v>#NAME?</v>
      </c>
      <c r="I13" s="1437" t="e">
        <f t="shared" ca="1" si="4"/>
        <v>#NAME?</v>
      </c>
      <c r="J13" s="1438" t="e">
        <f ca="1">MIN(_xll.ohPack($AA$19:INDEX($AA$19:$AA$3552,MATCH(E13+1,$Y$19:$Y$3552,1),1)))</f>
        <v>#NAME?</v>
      </c>
      <c r="K13" s="1437" t="e">
        <f ca="1">MAX(_xll.ohPack($AA$19:INDEX($AA$19:$AA$3552,MATCH(E13+1,$Y$19:$Y$3552,1),1)))</f>
        <v>#NAME?</v>
      </c>
      <c r="L13" s="1402"/>
      <c r="M13" s="1402"/>
    </row>
    <row r="14" spans="1:28" ht="12" hidden="1" outlineLevel="1" thickBot="1" x14ac:dyDescent="0.25">
      <c r="A14" s="1444"/>
      <c r="B14" s="1442" t="str">
        <f>_xll.qlPeriodEquivalent(D14&amp;"M")</f>
        <v>20Y</v>
      </c>
      <c r="C14" s="1441">
        <f t="shared" si="5"/>
        <v>42004</v>
      </c>
      <c r="D14" s="1237">
        <v>240</v>
      </c>
      <c r="E14" s="1441">
        <f t="shared" si="0"/>
        <v>49485</v>
      </c>
      <c r="F14" s="1440">
        <f t="shared" si="1"/>
        <v>12</v>
      </c>
      <c r="G14" s="1439" t="e">
        <f t="shared" ca="1" si="2"/>
        <v>#NAME?</v>
      </c>
      <c r="H14" s="1438" t="e">
        <f t="shared" ca="1" si="3"/>
        <v>#NAME?</v>
      </c>
      <c r="I14" s="1437" t="e">
        <f t="shared" ca="1" si="4"/>
        <v>#NAME?</v>
      </c>
      <c r="J14" s="1438" t="e">
        <f ca="1">MIN(_xll.ohPack($AA$19:INDEX($AA$19:$AA$3552,MATCH(E14+1,$Y$19:$Y$3552,1),1)))</f>
        <v>#NAME?</v>
      </c>
      <c r="K14" s="1437" t="e">
        <f ca="1">MAX(_xll.ohPack($AA$19:INDEX($AA$19:$AA$3552,MATCH(E14+1,$Y$19:$Y$3552,1),1)))</f>
        <v>#NAME?</v>
      </c>
      <c r="L14" s="1402"/>
      <c r="M14" s="1402"/>
    </row>
    <row r="15" spans="1:28" ht="12" hidden="1" outlineLevel="1" thickBot="1" x14ac:dyDescent="0.25">
      <c r="A15" s="1444"/>
      <c r="B15" s="1442" t="str">
        <f>_xll.qlPeriodEquivalent(D15&amp;"M")</f>
        <v>30Y</v>
      </c>
      <c r="C15" s="1441">
        <f t="shared" si="5"/>
        <v>42004</v>
      </c>
      <c r="D15" s="1237">
        <v>360</v>
      </c>
      <c r="E15" s="1441">
        <f t="shared" si="0"/>
        <v>53138</v>
      </c>
      <c r="F15" s="1440">
        <f t="shared" si="1"/>
        <v>36</v>
      </c>
      <c r="G15" s="1439" t="e">
        <f t="shared" ca="1" si="2"/>
        <v>#NAME?</v>
      </c>
      <c r="H15" s="1438" t="e">
        <f t="shared" ca="1" si="3"/>
        <v>#NAME?</v>
      </c>
      <c r="I15" s="1437" t="e">
        <f t="shared" ca="1" si="4"/>
        <v>#NAME?</v>
      </c>
      <c r="J15" s="1438" t="e">
        <f ca="1">MIN(_xll.ohPack($AA$19:INDEX($AA$19:$AA$3552,MATCH(E15+1,$Y$19:$Y$3552,1),1)))</f>
        <v>#NAME?</v>
      </c>
      <c r="K15" s="1437" t="e">
        <f ca="1">MAX(_xll.ohPack($AA$19:INDEX($AA$19:$AA$3552,MATCH(E15+1,$Y$19:$Y$3552,1),1)))</f>
        <v>#NAME?</v>
      </c>
      <c r="L15" s="1402"/>
      <c r="M15" s="1402"/>
    </row>
    <row r="16" spans="1:28" ht="12" hidden="1" outlineLevel="1" thickBot="1" x14ac:dyDescent="0.25">
      <c r="A16" s="1443"/>
      <c r="B16" s="1442" t="str">
        <f>_xll.qlPeriodEquivalent(D16&amp;"M")</f>
        <v>60Y</v>
      </c>
      <c r="C16" s="1441">
        <f t="shared" si="5"/>
        <v>42004</v>
      </c>
      <c r="D16" s="1237">
        <v>720</v>
      </c>
      <c r="E16" s="1441">
        <f t="shared" si="0"/>
        <v>64095</v>
      </c>
      <c r="F16" s="1440">
        <f t="shared" si="1"/>
        <v>60</v>
      </c>
      <c r="G16" s="1439" t="e">
        <f t="shared" ca="1" si="2"/>
        <v>#NAME?</v>
      </c>
      <c r="H16" s="1438" t="e">
        <f t="shared" ca="1" si="3"/>
        <v>#NAME?</v>
      </c>
      <c r="I16" s="1437" t="e">
        <f t="shared" ca="1" si="4"/>
        <v>#NAME?</v>
      </c>
      <c r="J16" s="1438" t="e">
        <f ca="1">MIN(_xll.ohPack($AA$19:INDEX($AA$19:$AA$3552,MATCH(E16+1,$Y$19:$Y$3552,1),1)))</f>
        <v>#NAME?</v>
      </c>
      <c r="K16" s="1437" t="e">
        <f ca="1">MAX(_xll.ohPack($AA$19:INDEX($AA$19:$AA$3552,MATCH(E16+1,$Y$19:$Y$3552,1),1)))</f>
        <v>#NAME?</v>
      </c>
      <c r="L16" s="1402"/>
      <c r="M16" s="1402"/>
      <c r="Z16" s="1436" t="s">
        <v>193</v>
      </c>
      <c r="AA16" s="1436" t="s">
        <v>481</v>
      </c>
    </row>
    <row r="17" spans="1:27" ht="12" collapsed="1" thickBot="1" x14ac:dyDescent="0.25">
      <c r="A17" s="744"/>
      <c r="B17" s="1435"/>
      <c r="C17" s="1435"/>
      <c r="D17" s="744"/>
      <c r="E17" s="744"/>
      <c r="F17" s="1435"/>
      <c r="G17" s="1435"/>
      <c r="H17" s="1435"/>
      <c r="I17" s="1435"/>
      <c r="J17" s="1435"/>
      <c r="K17" s="744"/>
      <c r="L17" s="1415"/>
      <c r="M17" s="1415"/>
      <c r="Z17" s="1434" t="str">
        <f>_xll.qlLibor(,Currency,IndexTenor,YieldCurve)</f>
        <v>obj_00497#0038</v>
      </c>
      <c r="AA17" s="1434" t="str">
        <f>_xll.qlSonia(,YieldCurve,,)</f>
        <v>obj_00498#0038</v>
      </c>
    </row>
    <row r="18" spans="1:27" ht="12" thickBot="1" x14ac:dyDescent="0.25">
      <c r="M18" s="1424" t="s">
        <v>365</v>
      </c>
      <c r="N18" s="1424" t="s">
        <v>480</v>
      </c>
      <c r="O18" s="1422" t="s">
        <v>325</v>
      </c>
      <c r="P18" s="1433" t="s">
        <v>332</v>
      </c>
      <c r="Q18" s="1422" t="s">
        <v>479</v>
      </c>
      <c r="R18" s="1422" t="s">
        <v>326</v>
      </c>
      <c r="S18" s="1422" t="s">
        <v>477</v>
      </c>
      <c r="T18" s="1421" t="s">
        <v>329</v>
      </c>
      <c r="U18" s="1420" t="s">
        <v>328</v>
      </c>
      <c r="V18" s="1402"/>
      <c r="W18" s="1432" t="s">
        <v>327</v>
      </c>
      <c r="X18" s="1431" t="s">
        <v>326</v>
      </c>
      <c r="Y18" s="1431" t="s">
        <v>325</v>
      </c>
      <c r="Z18" s="1430" t="s">
        <v>478</v>
      </c>
      <c r="AA18" s="1429" t="s">
        <v>324</v>
      </c>
    </row>
    <row r="19" spans="1:27" ht="12" thickBot="1" x14ac:dyDescent="0.25">
      <c r="J19" s="1428" t="s">
        <v>323</v>
      </c>
      <c r="M19" s="864" t="str">
        <f t="array" ref="M19:M27">_xll.ohFilter('RateHelpers (3)'!A11:A28,IF(ISERROR('RateHelpers (3)'!C11:C28),FALSE,TRUE))</f>
        <v>obj_00486#0031</v>
      </c>
      <c r="N19" s="864" t="str">
        <f>_xll.qlRateHelperQuoteName(M19)</f>
        <v>GBP1x7F_Quote</v>
      </c>
      <c r="O19" s="1405">
        <f>_xll.qlRateHelperEarliestDate(M19)</f>
        <v>42212</v>
      </c>
      <c r="P19" s="1426">
        <f>_xll.qlRateHelperQuoteValue(M19,"ohTrigger(Trigger,RecalcTrigger))")</f>
        <v>7.7000000000000002E-3</v>
      </c>
      <c r="Q19" s="1415" t="e">
        <f>NA()</f>
        <v>#N/A</v>
      </c>
      <c r="R19" s="1405">
        <f>_xll.qlInterestRateIndexFixingDate(IborIndex,O19)</f>
        <v>42212</v>
      </c>
      <c r="S19" s="1426">
        <f>_xll.qlIndexFixing(IborIndex,R19,TRUE,RecalcTrigger)</f>
        <v>7.6999999999994824E-3</v>
      </c>
      <c r="T19" s="1413">
        <f t="shared" ref="T19:T27" si="6">S19-P19</f>
        <v>-5.1781495757907692E-16</v>
      </c>
      <c r="U19" s="1419">
        <f t="array" ref="U19">MAX(ABS(_xll.ohFilter(T19:T27,IF(ISERROR(T19:T27),FALSE,TRUE))))</f>
        <v>3.871035436642245E-14</v>
      </c>
      <c r="V19" s="1427"/>
      <c r="W19" s="864" t="s">
        <v>322</v>
      </c>
      <c r="X19" s="1404">
        <f>_xll.qlSettingsEvaluationDate(Trigger)</f>
        <v>42180</v>
      </c>
      <c r="Y19" s="1404">
        <f>_xll.qlCalendarAdvance(Calendar,X19,NDays&amp;"D")</f>
        <v>42180</v>
      </c>
      <c r="Z19" s="1403">
        <f t="array" ref="Z19:Z3552">IFERROR(_xll.qlIndexFixing(IborIndex,X19:X3552,TRUE,RecalcTrigger),NA())</f>
        <v>7.3809999999987115E-3</v>
      </c>
      <c r="AA19" s="1411">
        <f t="array" ref="AA19:AA3552">IFERROR(_xll.qlIndexFixing(OverNightIndex,Y19:Y3552,TRUE,RecalcTrigger),NA())</f>
        <v>6.2144305531519617E-3</v>
      </c>
    </row>
    <row r="20" spans="1:27" ht="12" thickBot="1" x14ac:dyDescent="0.25">
      <c r="J20" s="698"/>
      <c r="M20" s="864" t="str">
        <v>obj_0048f#0031</v>
      </c>
      <c r="N20" s="864" t="str">
        <f>_xll.qlRateHelperQuoteName(M20)</f>
        <v>GBP2x8F_Quote</v>
      </c>
      <c r="O20" s="1405">
        <f>_xll.qlRateHelperEarliestDate(M20)</f>
        <v>42241</v>
      </c>
      <c r="P20" s="1426">
        <f>_xll.qlRateHelperQuoteValue(M20,"ohTrigger(Trigger,RecalcTrigger))")</f>
        <v>8.0000000000000002E-3</v>
      </c>
      <c r="Q20" s="1415" t="e">
        <f>NA()</f>
        <v>#N/A</v>
      </c>
      <c r="R20" s="1405">
        <f>_xll.qlInterestRateIndexFixingDate(IborIndex,O20)</f>
        <v>42241</v>
      </c>
      <c r="S20" s="1426">
        <f>_xll.qlIndexFixing(IborIndex,R20,TRUE,RecalcTrigger)</f>
        <v>7.9999999999995648E-3</v>
      </c>
      <c r="T20" s="1413">
        <f t="shared" si="6"/>
        <v>-4.3541559247017858E-16</v>
      </c>
      <c r="W20" s="864" t="str">
        <f t="shared" ref="W20:W83" si="7">W19</f>
        <v>1D</v>
      </c>
      <c r="X20" s="1405">
        <f>_xll.qlCalendarAdvance(Calendar,X19,W20,"f",FALSE)</f>
        <v>42181</v>
      </c>
      <c r="Y20" s="1404">
        <f>_xll.qlCalendarAdvance(Calendar,X20,NDays&amp;"D")</f>
        <v>42181</v>
      </c>
      <c r="Z20" s="1403">
        <v>7.387146106398958E-3</v>
      </c>
      <c r="AA20" s="1411">
        <v>6.2168407653713977E-3</v>
      </c>
    </row>
    <row r="21" spans="1:27" ht="12" thickBot="1" x14ac:dyDescent="0.25">
      <c r="M21" s="864" t="str">
        <v>obj_00495#0031</v>
      </c>
      <c r="N21" s="864" t="str">
        <f>_xll.qlRateHelperQuoteName(M21)</f>
        <v>GBP3x9F_Quote</v>
      </c>
      <c r="O21" s="1405">
        <f>_xll.qlRateHelperEarliestDate(M21)</f>
        <v>42272</v>
      </c>
      <c r="P21" s="1426">
        <f>_xll.qlRateHelperQuoteValue(M21,"ohTrigger(Trigger,RecalcTrigger))")</f>
        <v>8.4499999999999992E-3</v>
      </c>
      <c r="Q21" s="1415" t="e">
        <f>NA()</f>
        <v>#N/A</v>
      </c>
      <c r="R21" s="1405">
        <f>_xll.qlInterestRateIndexFixingDate(IborIndex,O21)</f>
        <v>42272</v>
      </c>
      <c r="S21" s="1426">
        <f>_xll.qlIndexFixing(IborIndex,R21,TRUE,RecalcTrigger)</f>
        <v>8.4499999999910601E-3</v>
      </c>
      <c r="T21" s="1413">
        <f t="shared" si="6"/>
        <v>-8.939030071708487E-15</v>
      </c>
      <c r="W21" s="864" t="str">
        <f t="shared" si="7"/>
        <v>1D</v>
      </c>
      <c r="X21" s="1405">
        <f>_xll.qlCalendarAdvance(Calendar,X20,W21,"f",FALSE)</f>
        <v>42184</v>
      </c>
      <c r="Y21" s="1404">
        <f>_xll.qlCalendarAdvance(Calendar,X21,NDays&amp;"D")</f>
        <v>42184</v>
      </c>
      <c r="Z21" s="1403">
        <v>7.4059530154967669E-3</v>
      </c>
      <c r="AA21" s="1411">
        <v>6.2213435351532453E-3</v>
      </c>
    </row>
    <row r="22" spans="1:27" ht="23.25" thickBot="1" x14ac:dyDescent="0.25">
      <c r="J22" s="699" t="s">
        <v>321</v>
      </c>
      <c r="M22" s="864" t="str">
        <v>obj_00490#0031</v>
      </c>
      <c r="N22" s="864" t="str">
        <f>_xll.qlRateHelperQuoteName(M22)</f>
        <v>GBP4x10F_Quote</v>
      </c>
      <c r="O22" s="1405">
        <f>_xll.qlRateHelperEarliestDate(M22)</f>
        <v>42303</v>
      </c>
      <c r="P22" s="1426">
        <f>_xll.qlRateHelperQuoteValue(M22,"ohTrigger(Trigger,RecalcTrigger))")</f>
        <v>8.8500000000000002E-3</v>
      </c>
      <c r="Q22" s="1415" t="e">
        <f>NA()</f>
        <v>#N/A</v>
      </c>
      <c r="R22" s="1405">
        <f>_xll.qlInterestRateIndexFixingDate(IborIndex,O22)</f>
        <v>42303</v>
      </c>
      <c r="S22" s="1426">
        <f>_xll.qlIndexFixing(IborIndex,R22,TRUE,RecalcTrigger)</f>
        <v>8.8499999999968482E-3</v>
      </c>
      <c r="T22" s="1413">
        <f t="shared" si="6"/>
        <v>-3.1519925558498585E-15</v>
      </c>
      <c r="W22" s="864" t="str">
        <f t="shared" si="7"/>
        <v>1D</v>
      </c>
      <c r="X22" s="1405">
        <f>_xll.qlCalendarAdvance(Calendar,X21,W22,"f",FALSE)</f>
        <v>42185</v>
      </c>
      <c r="Y22" s="1404">
        <f>_xll.qlCalendarAdvance(Calendar,X22,NDays&amp;"D")</f>
        <v>42185</v>
      </c>
      <c r="Z22" s="1403">
        <v>7.4214073728247152E-3</v>
      </c>
      <c r="AA22" s="1411">
        <v>6.224800026113364E-3</v>
      </c>
    </row>
    <row r="23" spans="1:27" ht="12" thickBot="1" x14ac:dyDescent="0.25">
      <c r="J23" s="698" t="str">
        <f>ROUNDDOWN((_xll.qlTermStructureMaxDate(YieldCurve,Trigger)-_xll.qlTermStructureReferenceDate(YieldCurve,Trigger))/365,)&amp;"Y"</f>
        <v>60Y</v>
      </c>
      <c r="M23" s="864" t="str">
        <v>obj_0048b#0031</v>
      </c>
      <c r="N23" s="864" t="str">
        <f>_xll.qlRateHelperQuoteName(M23)</f>
        <v>GBP5x11F_Quote</v>
      </c>
      <c r="O23" s="1405">
        <f>_xll.qlRateHelperEarliestDate(M23)</f>
        <v>42333</v>
      </c>
      <c r="P23" s="1426">
        <f>_xll.qlRateHelperQuoteValue(M23,"ohTrigger(Trigger,RecalcTrigger))")</f>
        <v>9.2500000000000013E-3</v>
      </c>
      <c r="Q23" s="1415" t="e">
        <f>NA()</f>
        <v>#N/A</v>
      </c>
      <c r="R23" s="1405">
        <f>_xll.qlInterestRateIndexFixingDate(IborIndex,O23)</f>
        <v>42333</v>
      </c>
      <c r="S23" s="1426">
        <f>_xll.qlIndexFixing(IborIndex,R23,TRUE,RecalcTrigger)</f>
        <v>9.2499999999939176E-3</v>
      </c>
      <c r="T23" s="1413">
        <f t="shared" si="6"/>
        <v>-6.0836752302506625E-15</v>
      </c>
      <c r="W23" s="864" t="str">
        <f t="shared" si="7"/>
        <v>1D</v>
      </c>
      <c r="X23" s="1405">
        <f>_xll.qlCalendarAdvance(Calendar,X22,W23,"f",FALSE)</f>
        <v>42186</v>
      </c>
      <c r="Y23" s="1404">
        <f>_xll.qlCalendarAdvance(Calendar,X23,NDays&amp;"D")</f>
        <v>42186</v>
      </c>
      <c r="Z23" s="1403">
        <v>7.445145921720393E-3</v>
      </c>
      <c r="AA23" s="1411">
        <v>6.228947815427599E-3</v>
      </c>
    </row>
    <row r="24" spans="1:27" x14ac:dyDescent="0.2">
      <c r="M24" s="864" t="str">
        <v>obj_00492#0031</v>
      </c>
      <c r="N24" s="864" t="str">
        <f>_xll.qlRateHelperQuoteName(M24)</f>
        <v>GBP6x12F_Quote</v>
      </c>
      <c r="O24" s="1405">
        <f>_xll.qlRateHelperEarliestDate(M24)</f>
        <v>42367</v>
      </c>
      <c r="P24" s="1426">
        <f>_xll.qlRateHelperQuoteValue(M24,"ohTrigger(Trigger,RecalcTrigger))")</f>
        <v>9.8499999999999994E-3</v>
      </c>
      <c r="Q24" s="1415" t="e">
        <f>NA()</f>
        <v>#N/A</v>
      </c>
      <c r="R24" s="1405">
        <f>_xll.qlInterestRateIndexFixingDate(IborIndex,O24)</f>
        <v>42367</v>
      </c>
      <c r="S24" s="1426">
        <f>_xll.qlIndexFixing(IborIndex,R24,TRUE,RecalcTrigger)</f>
        <v>9.849999999961289E-3</v>
      </c>
      <c r="T24" s="1413">
        <f t="shared" si="6"/>
        <v>-3.871035436642245E-14</v>
      </c>
      <c r="W24" s="864" t="str">
        <f t="shared" si="7"/>
        <v>1D</v>
      </c>
      <c r="X24" s="1405">
        <f>_xll.qlCalendarAdvance(Calendar,X23,W24,"f",FALSE)</f>
        <v>42187</v>
      </c>
      <c r="Y24" s="1404">
        <f>_xll.qlCalendarAdvance(Calendar,X24,NDays&amp;"D")</f>
        <v>42187</v>
      </c>
      <c r="Z24" s="1403">
        <v>7.4515574558399033E-3</v>
      </c>
      <c r="AA24" s="1411">
        <v>6.2337869029338577E-3</v>
      </c>
    </row>
    <row r="25" spans="1:27" x14ac:dyDescent="0.2">
      <c r="M25" s="864" t="str">
        <v>obj_00450#0031</v>
      </c>
      <c r="N25" s="864" t="str">
        <f>_xll.qlRateHelperQuoteName(M25)</f>
        <v>GBP9x15F_Quote</v>
      </c>
      <c r="O25" s="1405">
        <f>_xll.qlRateHelperEarliestDate(M25)</f>
        <v>42458</v>
      </c>
      <c r="P25" s="1426">
        <f>_xll.qlRateHelperQuoteValue(M25,"ohTrigger(Trigger,RecalcTrigger))")</f>
        <v>1.15E-2</v>
      </c>
      <c r="Q25" s="1415" t="e">
        <f>NA()</f>
        <v>#N/A</v>
      </c>
      <c r="R25" s="1405">
        <f>_xll.qlInterestRateIndexFixingDate(IborIndex,O25)</f>
        <v>42458</v>
      </c>
      <c r="S25" s="1426">
        <f>_xll.qlIndexFixing(IborIndex,R25,TRUE,RecalcTrigger)</f>
        <v>1.150000000000009E-2</v>
      </c>
      <c r="T25" s="1413">
        <f t="shared" si="6"/>
        <v>9.0205620750793969E-17</v>
      </c>
      <c r="W25" s="864" t="str">
        <f t="shared" si="7"/>
        <v>1D</v>
      </c>
      <c r="X25" s="1405">
        <f>_xll.qlCalendarAdvance(Calendar,X24,W25,"f",FALSE)</f>
        <v>42188</v>
      </c>
      <c r="Y25" s="1404">
        <f>_xll.qlCalendarAdvance(Calendar,X25,NDays&amp;"D")</f>
        <v>42188</v>
      </c>
      <c r="Z25" s="1403">
        <v>7.4580126249546193E-3</v>
      </c>
      <c r="AA25" s="1411">
        <v>6.2458762820372113E-3</v>
      </c>
    </row>
    <row r="26" spans="1:27" x14ac:dyDescent="0.2">
      <c r="M26" s="864" t="str">
        <v>obj_00454#0031</v>
      </c>
      <c r="N26" s="864" t="str">
        <f>_xll.qlRateHelperQuoteName(M26)</f>
        <v>GBP12x18F_Quote</v>
      </c>
      <c r="O26" s="1405">
        <f>_xll.qlRateHelperEarliestDate(M26)</f>
        <v>42548</v>
      </c>
      <c r="P26" s="1426">
        <f>_xll.qlRateHelperQuoteValue(M26,"ohTrigger(Trigger,RecalcTrigger))")</f>
        <v>1.3100000000000001E-2</v>
      </c>
      <c r="Q26" s="1415" t="e">
        <f>NA()</f>
        <v>#N/A</v>
      </c>
      <c r="R26" s="1405">
        <f>_xll.qlInterestRateIndexFixingDate(IborIndex,O26)</f>
        <v>42548</v>
      </c>
      <c r="S26" s="1426">
        <f>_xll.qlIndexFixing(IborIndex,R26,TRUE,RecalcTrigger)</f>
        <v>1.3099999999983795E-2</v>
      </c>
      <c r="T26" s="1413">
        <f t="shared" si="6"/>
        <v>-1.6205786712575332E-14</v>
      </c>
      <c r="U26" s="1406"/>
      <c r="W26" s="864" t="str">
        <f t="shared" si="7"/>
        <v>1D</v>
      </c>
      <c r="X26" s="1405">
        <f>_xll.qlCalendarAdvance(Calendar,X25,W26,"f",FALSE)</f>
        <v>42191</v>
      </c>
      <c r="Y26" s="1404">
        <f>_xll.qlCalendarAdvance(Calendar,X26,NDays&amp;"D")</f>
        <v>42191</v>
      </c>
      <c r="Z26" s="1403">
        <v>7.4858254628364877E-3</v>
      </c>
      <c r="AA26" s="1411">
        <v>6.2600562365000556E-3</v>
      </c>
    </row>
    <row r="27" spans="1:27" ht="12" thickBot="1" x14ac:dyDescent="0.25">
      <c r="M27" s="864" t="e">
        <v>#N/A</v>
      </c>
      <c r="N27" s="864" t="e">
        <f>_xll.qlRateHelperQuoteName(M27)</f>
        <v>#VALUE!</v>
      </c>
      <c r="O27" s="1405" t="e">
        <f>_xll.qlRateHelperEarliestDate(M27)</f>
        <v>#VALUE!</v>
      </c>
      <c r="P27" s="1426" t="e">
        <f>_xll.qlRateHelperQuoteValue(M27,"ohTrigger(Trigger,RecalcTrigger))")</f>
        <v>#VALUE!</v>
      </c>
      <c r="Q27" s="1415" t="e">
        <f>NA()</f>
        <v>#N/A</v>
      </c>
      <c r="R27" s="1405" t="e">
        <f>_xll.qlInterestRateIndexFixingDate(IborIndex,O27)</f>
        <v>#NUM!</v>
      </c>
      <c r="S27" s="1426" t="e">
        <f>_xll.qlIndexFixing(IborIndex,R27,TRUE,RecalcTrigger)</f>
        <v>#NUM!</v>
      </c>
      <c r="T27" s="1413" t="e">
        <f t="shared" si="6"/>
        <v>#NUM!</v>
      </c>
      <c r="W27" s="864" t="str">
        <f t="shared" si="7"/>
        <v>1D</v>
      </c>
      <c r="X27" s="1405">
        <f>_xll.qlCalendarAdvance(Calendar,X26,W27,"f",FALSE)</f>
        <v>42192</v>
      </c>
      <c r="Y27" s="1404">
        <f>_xll.qlCalendarAdvance(Calendar,X27,NDays&amp;"D")</f>
        <v>42192</v>
      </c>
      <c r="Z27" s="1403">
        <v>7.4964252380211481E-3</v>
      </c>
      <c r="AA27" s="1411">
        <v>6.2683518158579421E-3</v>
      </c>
    </row>
    <row r="28" spans="1:27" ht="12" thickBot="1" x14ac:dyDescent="0.25">
      <c r="M28" s="744"/>
      <c r="N28" s="1425"/>
      <c r="O28" s="744"/>
      <c r="P28" s="744"/>
      <c r="Q28" s="744"/>
      <c r="R28" s="744"/>
      <c r="S28" s="744"/>
      <c r="T28" s="1412"/>
      <c r="W28" s="864" t="str">
        <f t="shared" si="7"/>
        <v>1D</v>
      </c>
      <c r="X28" s="1405">
        <f>_xll.qlCalendarAdvance(Calendar,X27,W28,"f",FALSE)</f>
        <v>42193</v>
      </c>
      <c r="Y28" s="1404">
        <f>_xll.qlCalendarAdvance(Calendar,X28,NDays&amp;"D")</f>
        <v>42193</v>
      </c>
      <c r="Z28" s="1403">
        <v>7.5069856729380801E-3</v>
      </c>
      <c r="AA28" s="1411">
        <v>6.2773386937320375E-3</v>
      </c>
    </row>
    <row r="29" spans="1:27" x14ac:dyDescent="0.2">
      <c r="M29" s="1424" t="s">
        <v>365</v>
      </c>
      <c r="N29" s="1424" t="s">
        <v>333</v>
      </c>
      <c r="O29" s="1422" t="s">
        <v>355</v>
      </c>
      <c r="P29" s="1422" t="s">
        <v>332</v>
      </c>
      <c r="Q29" s="1423" t="s">
        <v>74</v>
      </c>
      <c r="R29" s="1422" t="s">
        <v>331</v>
      </c>
      <c r="S29" s="1422" t="s">
        <v>477</v>
      </c>
      <c r="T29" s="1421" t="s">
        <v>329</v>
      </c>
      <c r="U29" s="1420" t="s">
        <v>328</v>
      </c>
      <c r="W29" s="864" t="str">
        <f t="shared" si="7"/>
        <v>1D</v>
      </c>
      <c r="X29" s="1405">
        <f>_xll.qlCalendarAdvance(Calendar,X28,W29,"f",FALSE)</f>
        <v>42194</v>
      </c>
      <c r="Y29" s="1404">
        <f>_xll.qlCalendarAdvance(Calendar,X29,NDays&amp;"D")</f>
        <v>42194</v>
      </c>
      <c r="Z29" s="1403">
        <v>7.5252871352493285E-3</v>
      </c>
      <c r="AA29" s="1411">
        <v>6.287016870203388E-3</v>
      </c>
    </row>
    <row r="30" spans="1:27" x14ac:dyDescent="0.2">
      <c r="M30" s="864" t="str">
        <f t="array" ref="M30:M66">_xll.ohFilter('RateHelpers (3)'!A29:A65,IF(ISERROR('RateHelpers (3)'!C29:C65),FALSE,TRUE))</f>
        <v>obj_00468#0032</v>
      </c>
      <c r="N30" s="864" t="str">
        <f>_xll.qlRateHelperQuoteName(M30)</f>
        <v>GBPSB6L1Y_Quote</v>
      </c>
      <c r="O30" s="1405">
        <f>_xll.qlRateHelperLatestDate(M30,Trigger)</f>
        <v>42548</v>
      </c>
      <c r="P30" s="1417">
        <f>_xll.qlRateHelperQuoteValue(M30,_xll.ohTrigger(RecalcTrigger,YieldCurve))</f>
        <v>8.5699999999999995E-3</v>
      </c>
      <c r="Q30" s="1416" t="str">
        <f t="shared" ref="Q30:Q66" si="8">SUBSTITUTE(SUBSTITUTE(N30,"_Quote",""),"GBPSB6L","")</f>
        <v>1Y</v>
      </c>
      <c r="R30" s="1415" t="str">
        <f>_xll.qlSwapIndex(,FamilyName,Q30,NDays,Currency,Calendar,"6M","mf","actual/365 (fixed)",IborIndex,Discounting,,_xll.ohTrigger(Trigger,RecalcTrigger))</f>
        <v>obj_0049a#0038</v>
      </c>
      <c r="S30" s="1414">
        <f>_xll.qlIndexFixing(R30,$X$19,TRUE,Trigger)</f>
        <v>8.5830697505033873E-3</v>
      </c>
      <c r="T30" s="1413">
        <f t="shared" ref="T30:T66" si="9">S30-P30</f>
        <v>1.3069750503387836E-5</v>
      </c>
      <c r="U30" s="1419">
        <f t="array" ref="U30">MAX(ABS(_xll.ohFilter(T30:T66,IF(ISERROR(T30:T66),FALSE,TRUE))))</f>
        <v>1.3069750503387836E-5</v>
      </c>
      <c r="W30" s="864" t="str">
        <f t="shared" si="7"/>
        <v>1D</v>
      </c>
      <c r="X30" s="1405">
        <f>_xll.qlCalendarAdvance(Calendar,X29,W30,"f",FALSE)</f>
        <v>42195</v>
      </c>
      <c r="Y30" s="1404">
        <f>_xll.qlCalendarAdvance(Calendar,X30,NDays&amp;"D")</f>
        <v>42195</v>
      </c>
      <c r="Z30" s="1403">
        <v>7.5318507541351299E-3</v>
      </c>
      <c r="AA30" s="1411">
        <v>6.3087865918750232E-3</v>
      </c>
    </row>
    <row r="31" spans="1:27" x14ac:dyDescent="0.2">
      <c r="M31" s="864" t="str">
        <v>obj_00470#0032</v>
      </c>
      <c r="N31" s="864" t="str">
        <f>_xll.qlRateHelperQuoteName(M31)</f>
        <v>GBPSB6L18M_Quote</v>
      </c>
      <c r="O31" s="1405">
        <f>_xll.qlRateHelperLatestDate(M31,Trigger)</f>
        <v>42732</v>
      </c>
      <c r="P31" s="1417">
        <f>_xll.qlRateHelperQuoteValue(M31,_xll.ohTrigger(RecalcTrigger,YieldCurve))</f>
        <v>1.0089999999999998E-2</v>
      </c>
      <c r="Q31" s="1416" t="str">
        <f t="shared" si="8"/>
        <v>18M</v>
      </c>
      <c r="R31" s="1415" t="str">
        <f>_xll.qlSwapIndex(,FamilyName,Q31,NDays,Currency,Calendar,"6M","mf","actual/365 (fixed)",IborIndex,Discounting,,_xll.ohTrigger(Trigger,RecalcTrigger))</f>
        <v>obj_0049b#0038</v>
      </c>
      <c r="S31" s="1414">
        <f>_xll.qlIndexFixing(R31,$X$19,TRUE,Trigger)</f>
        <v>1.0081775771520682E-2</v>
      </c>
      <c r="T31" s="1413">
        <f t="shared" si="9"/>
        <v>-8.2242284793164477E-6</v>
      </c>
      <c r="U31" s="1406"/>
      <c r="W31" s="864" t="str">
        <f t="shared" si="7"/>
        <v>1D</v>
      </c>
      <c r="X31" s="1405">
        <f>_xll.qlCalendarAdvance(Calendar,X30,W31,"f",FALSE)</f>
        <v>42198</v>
      </c>
      <c r="Y31" s="1404">
        <f>_xll.qlCalendarAdvance(Calendar,X31,NDays&amp;"D")</f>
        <v>42198</v>
      </c>
      <c r="Z31" s="1403">
        <v>7.5591935517975795E-3</v>
      </c>
      <c r="AA31" s="1411">
        <v>6.3326425626286653E-3</v>
      </c>
    </row>
    <row r="32" spans="1:27" x14ac:dyDescent="0.2">
      <c r="M32" s="864" t="str">
        <v>obj_00461#0032</v>
      </c>
      <c r="N32" s="864" t="str">
        <f>_xll.qlRateHelperQuoteName(M32)</f>
        <v>GBPSB6L2Y_Quote</v>
      </c>
      <c r="O32" s="1405">
        <f>_xll.qlRateHelperLatestDate(M32,Trigger)</f>
        <v>42912</v>
      </c>
      <c r="P32" s="1417">
        <f>_xll.qlRateHelperQuoteValue(M32,_xll.ohTrigger(RecalcTrigger,YieldCurve))</f>
        <v>1.163E-2</v>
      </c>
      <c r="Q32" s="1416" t="str">
        <f t="shared" si="8"/>
        <v>2Y</v>
      </c>
      <c r="R32" s="1415" t="str">
        <f>_xll.qlSwapIndex(,FamilyName,Q32,NDays,Currency,Calendar,"6M","mf","actual/365 (fixed)",IborIndex,Discounting,,_xll.ohTrigger(Trigger,RecalcTrigger))</f>
        <v>obj_0049c#0038</v>
      </c>
      <c r="S32" s="1414">
        <f>_xll.qlIndexFixing(R32,$X$19,TRUE,Trigger)</f>
        <v>1.1630000000055088E-2</v>
      </c>
      <c r="T32" s="1413">
        <f t="shared" si="9"/>
        <v>5.5087878703119486E-14</v>
      </c>
      <c r="W32" s="864" t="str">
        <f t="shared" si="7"/>
        <v>1D</v>
      </c>
      <c r="X32" s="1405">
        <f>_xll.qlCalendarAdvance(Calendar,X31,W32,"f",FALSE)</f>
        <v>42199</v>
      </c>
      <c r="Y32" s="1404">
        <f>_xll.qlCalendarAdvance(Calendar,X32,NDays&amp;"D")</f>
        <v>42199</v>
      </c>
      <c r="Z32" s="1403">
        <v>7.569515430079516E-3</v>
      </c>
      <c r="AA32" s="1411">
        <v>6.3457772327346618E-3</v>
      </c>
    </row>
    <row r="33" spans="10:27" x14ac:dyDescent="0.2">
      <c r="M33" s="864" t="str">
        <v>obj_0047a#0032</v>
      </c>
      <c r="N33" s="864" t="str">
        <f>_xll.qlRateHelperQuoteName(M33)</f>
        <v>GBPSB6L3Y_Quote</v>
      </c>
      <c r="O33" s="1405">
        <f>_xll.qlRateHelperLatestDate(M33,Trigger)</f>
        <v>43276</v>
      </c>
      <c r="P33" s="1417">
        <f>_xll.qlRateHelperQuoteValue(M33,_xll.ohTrigger(RecalcTrigger,YieldCurve))</f>
        <v>1.4250000000000001E-2</v>
      </c>
      <c r="Q33" s="1416" t="str">
        <f t="shared" si="8"/>
        <v>3Y</v>
      </c>
      <c r="R33" s="1415" t="str">
        <f>_xll.qlSwapIndex(,FamilyName,Q33,NDays,Currency,Calendar,"6M","mf","actual/365 (fixed)",IborIndex,Discounting,,_xll.ohTrigger(Trigger,RecalcTrigger))</f>
        <v>obj_0049d#0038</v>
      </c>
      <c r="S33" s="1414">
        <f>_xll.qlIndexFixing(R33,$X$19,TRUE,Trigger)</f>
        <v>1.4249999999944325E-2</v>
      </c>
      <c r="T33" s="1413">
        <f t="shared" si="9"/>
        <v>-5.5675949961475624E-14</v>
      </c>
      <c r="W33" s="864" t="str">
        <f t="shared" si="7"/>
        <v>1D</v>
      </c>
      <c r="X33" s="1405">
        <f>_xll.qlCalendarAdvance(Calendar,X32,W33,"f",FALSE)</f>
        <v>42200</v>
      </c>
      <c r="Y33" s="1404">
        <f>_xll.qlCalendarAdvance(Calendar,X33,NDays&amp;"D")</f>
        <v>42200</v>
      </c>
      <c r="Z33" s="1403">
        <v>7.5797971297483537E-3</v>
      </c>
      <c r="AA33" s="1411">
        <v>6.3596032017620985E-3</v>
      </c>
    </row>
    <row r="34" spans="10:27" x14ac:dyDescent="0.2">
      <c r="M34" s="864" t="str">
        <v>obj_00460#0032</v>
      </c>
      <c r="N34" s="864" t="str">
        <f>_xll.qlRateHelperQuoteName(M34)</f>
        <v>GBPSB6L4Y_Quote</v>
      </c>
      <c r="O34" s="1405">
        <f>_xll.qlRateHelperLatestDate(M34,Trigger)</f>
        <v>43641</v>
      </c>
      <c r="P34" s="1417">
        <f>_xll.qlRateHelperQuoteValue(M34,_xll.ohTrigger(RecalcTrigger,YieldCurve))</f>
        <v>1.626E-2</v>
      </c>
      <c r="Q34" s="1416" t="str">
        <f t="shared" si="8"/>
        <v>4Y</v>
      </c>
      <c r="R34" s="1415" t="str">
        <f>_xll.qlSwapIndex(,FamilyName,Q34,NDays,Currency,Calendar,"6M","mf","actual/365 (fixed)",IborIndex,Discounting,,_xll.ohTrigger(Trigger,RecalcTrigger))</f>
        <v>obj_0049e#0038</v>
      </c>
      <c r="S34" s="1414">
        <f>_xll.qlIndexFixing(R34,$X$19,TRUE,Trigger)</f>
        <v>1.6259999999949874E-2</v>
      </c>
      <c r="T34" s="1413">
        <f t="shared" si="9"/>
        <v>-5.0126569561825818E-14</v>
      </c>
      <c r="W34" s="864" t="str">
        <f t="shared" si="7"/>
        <v>1D</v>
      </c>
      <c r="X34" s="1405">
        <f>_xll.qlCalendarAdvance(Calendar,X33,W34,"f",FALSE)</f>
        <v>42201</v>
      </c>
      <c r="Y34" s="1404">
        <f>_xll.qlCalendarAdvance(Calendar,X34,NDays&amp;"D")</f>
        <v>42201</v>
      </c>
      <c r="Z34" s="1403">
        <v>7.5974522619028078E-3</v>
      </c>
      <c r="AA34" s="1411">
        <v>6.3741204697920217E-3</v>
      </c>
    </row>
    <row r="35" spans="10:27" x14ac:dyDescent="0.2">
      <c r="M35" s="864" t="str">
        <v>obj_00477#0032</v>
      </c>
      <c r="N35" s="864" t="str">
        <f>_xll.qlRateHelperQuoteName(M35)</f>
        <v>GBPSB6L5Y_Quote</v>
      </c>
      <c r="O35" s="1405">
        <f>_xll.qlRateHelperLatestDate(M35,Trigger)</f>
        <v>44007</v>
      </c>
      <c r="P35" s="1417">
        <f>_xll.qlRateHelperQuoteValue(M35,_xll.ohTrigger(RecalcTrigger,YieldCurve))</f>
        <v>1.7839999999999998E-2</v>
      </c>
      <c r="Q35" s="1416" t="str">
        <f t="shared" si="8"/>
        <v>5Y</v>
      </c>
      <c r="R35" s="1415" t="str">
        <f>_xll.qlSwapIndex(,FamilyName,Q35,NDays,Currency,Calendar,"6M","mf","actual/365 (fixed)",IborIndex,Discounting,,_xll.ohTrigger(Trigger,RecalcTrigger))</f>
        <v>obj_0049f#0038</v>
      </c>
      <c r="S35" s="1414">
        <f>_xll.qlIndexFixing(R35,$X$19,TRUE,Trigger)</f>
        <v>1.7839999999920062E-2</v>
      </c>
      <c r="T35" s="1413">
        <f t="shared" si="9"/>
        <v>-7.9936057773011271E-14</v>
      </c>
      <c r="W35" s="864" t="str">
        <f t="shared" si="7"/>
        <v>1D</v>
      </c>
      <c r="X35" s="1405">
        <f>_xll.qlCalendarAdvance(Calendar,X34,W35,"f",FALSE)</f>
        <v>42202</v>
      </c>
      <c r="Y35" s="1404">
        <f>_xll.qlCalendarAdvance(Calendar,X35,NDays&amp;"D")</f>
        <v>42202</v>
      </c>
      <c r="Z35" s="1403">
        <v>7.6039320761046069E-3</v>
      </c>
      <c r="AA35" s="1411">
        <v>6.4055717474568548E-3</v>
      </c>
    </row>
    <row r="36" spans="10:27" x14ac:dyDescent="0.2">
      <c r="M36" s="864" t="str">
        <v>obj_00458#0032</v>
      </c>
      <c r="N36" s="864" t="str">
        <f>_xll.qlRateHelperQuoteName(M36)</f>
        <v>GBPSB6L6Y_Quote</v>
      </c>
      <c r="O36" s="1405">
        <f>_xll.qlRateHelperLatestDate(M36,Trigger)</f>
        <v>44372</v>
      </c>
      <c r="P36" s="1417">
        <f>_xll.qlRateHelperQuoteValue(M36,_xll.ohTrigger(RecalcTrigger,YieldCurve))</f>
        <v>1.9089999999999999E-2</v>
      </c>
      <c r="Q36" s="1416" t="str">
        <f t="shared" si="8"/>
        <v>6Y</v>
      </c>
      <c r="R36" s="1415" t="str">
        <f>_xll.qlSwapIndex(,FamilyName,Q36,NDays,Currency,Calendar,"6M","mf","actual/365 (fixed)",IborIndex,Discounting,,_xll.ohTrigger(Trigger,RecalcTrigger))</f>
        <v>obj_004a0#0038</v>
      </c>
      <c r="S36" s="1414">
        <f>_xll.qlIndexFixing(R36,$X$19,TRUE,Trigger)</f>
        <v>1.9090000000021812E-2</v>
      </c>
      <c r="T36" s="1413">
        <f t="shared" si="9"/>
        <v>2.1812412986932372E-14</v>
      </c>
      <c r="W36" s="864" t="str">
        <f t="shared" si="7"/>
        <v>1D</v>
      </c>
      <c r="X36" s="1405">
        <f>_xll.qlCalendarAdvance(Calendar,X35,W36,"f",FALSE)</f>
        <v>42205</v>
      </c>
      <c r="Y36" s="1404">
        <f>_xll.qlCalendarAdvance(Calendar,X36,NDays&amp;"D")</f>
        <v>42205</v>
      </c>
      <c r="Z36" s="1403">
        <v>7.6305987571735918E-3</v>
      </c>
      <c r="AA36" s="1411">
        <v>6.4391025338006447E-3</v>
      </c>
    </row>
    <row r="37" spans="10:27" x14ac:dyDescent="0.2">
      <c r="M37" s="864" t="str">
        <v>obj_00464#0032</v>
      </c>
      <c r="N37" s="864" t="str">
        <f>_xll.qlRateHelperQuoteName(M37)</f>
        <v>GBPSB6L7Y_Quote</v>
      </c>
      <c r="O37" s="1405">
        <f>_xll.qlRateHelperLatestDate(M37,Trigger)</f>
        <v>44739</v>
      </c>
      <c r="P37" s="1417">
        <f>_xll.qlRateHelperQuoteValue(M37,_xll.ohTrigger(RecalcTrigger,YieldCurve))</f>
        <v>2.0140000000000002E-2</v>
      </c>
      <c r="Q37" s="1416" t="str">
        <f t="shared" si="8"/>
        <v>7Y</v>
      </c>
      <c r="R37" s="1415" t="str">
        <f>_xll.qlSwapIndex(,FamilyName,Q37,NDays,Currency,Calendar,"6M","mf","actual/365 (fixed)",IborIndex,Discounting,,_xll.ohTrigger(Trigger,RecalcTrigger))</f>
        <v>obj_004a1#0038</v>
      </c>
      <c r="S37" s="1414">
        <f>_xll.qlIndexFixing(R37,$X$19,TRUE,Trigger)</f>
        <v>2.0139999999961786E-2</v>
      </c>
      <c r="T37" s="1413">
        <f t="shared" si="9"/>
        <v>-3.821595817576906E-14</v>
      </c>
      <c r="W37" s="864" t="str">
        <f t="shared" si="7"/>
        <v>1D</v>
      </c>
      <c r="X37" s="1405">
        <f>_xll.qlCalendarAdvance(Calendar,X36,W37,"f",FALSE)</f>
        <v>42206</v>
      </c>
      <c r="Y37" s="1404">
        <f>_xll.qlCalendarAdvance(Calendar,X37,NDays&amp;"D")</f>
        <v>42206</v>
      </c>
      <c r="Z37" s="1403">
        <v>7.6406368701272768E-3</v>
      </c>
      <c r="AA37" s="1411">
        <v>6.4570762982207874E-3</v>
      </c>
    </row>
    <row r="38" spans="10:27" x14ac:dyDescent="0.2">
      <c r="M38" s="864" t="str">
        <v>obj_0046c#0032</v>
      </c>
      <c r="N38" s="864" t="str">
        <f>_xll.qlRateHelperQuoteName(M38)</f>
        <v>GBPSB6L8Y_Quote</v>
      </c>
      <c r="O38" s="1405">
        <f>_xll.qlRateHelperLatestDate(M38,Trigger)</f>
        <v>45103</v>
      </c>
      <c r="P38" s="1417">
        <f>_xll.qlRateHelperQuoteValue(M38,_xll.ohTrigger(RecalcTrigger,YieldCurve))</f>
        <v>2.1010000000000001E-2</v>
      </c>
      <c r="Q38" s="1416" t="str">
        <f t="shared" si="8"/>
        <v>8Y</v>
      </c>
      <c r="R38" s="1415" t="str">
        <f>_xll.qlSwapIndex(,FamilyName,Q38,NDays,Currency,Calendar,"6M","mf","actual/365 (fixed)",IborIndex,Discounting,,_xll.ohTrigger(Trigger,RecalcTrigger))</f>
        <v>obj_004a2#0038</v>
      </c>
      <c r="S38" s="1414">
        <f>_xll.qlIndexFixing(R38,$X$19,TRUE,Trigger)</f>
        <v>2.1010000000036191E-2</v>
      </c>
      <c r="T38" s="1413">
        <f t="shared" si="9"/>
        <v>3.618980115582815E-14</v>
      </c>
      <c r="W38" s="864" t="str">
        <f t="shared" si="7"/>
        <v>1D</v>
      </c>
      <c r="X38" s="1405">
        <f>_xll.qlCalendarAdvance(Calendar,X37,W38,"f",FALSE)</f>
        <v>42207</v>
      </c>
      <c r="Y38" s="1404">
        <f>_xll.qlCalendarAdvance(Calendar,X38,NDays&amp;"D")</f>
        <v>42207</v>
      </c>
      <c r="Z38" s="1403">
        <v>7.6506339661224906E-3</v>
      </c>
      <c r="AA38" s="1411">
        <v>6.4757413622107407E-3</v>
      </c>
    </row>
    <row r="39" spans="10:27" x14ac:dyDescent="0.2">
      <c r="M39" s="864" t="str">
        <v>obj_0046f#0032</v>
      </c>
      <c r="N39" s="864" t="str">
        <f>_xll.qlRateHelperQuoteName(M39)</f>
        <v>GBPSB6L9Y_Quote</v>
      </c>
      <c r="O39" s="1405">
        <f>_xll.qlRateHelperLatestDate(M39,Trigger)</f>
        <v>45468</v>
      </c>
      <c r="P39" s="1417">
        <f>_xll.qlRateHelperQuoteValue(M39,_xll.ohTrigger(RecalcTrigger,YieldCurve))</f>
        <v>2.1719999999999996E-2</v>
      </c>
      <c r="Q39" s="1416" t="str">
        <f t="shared" si="8"/>
        <v>9Y</v>
      </c>
      <c r="R39" s="1415" t="str">
        <f>_xll.qlSwapIndex(,FamilyName,Q39,NDays,Currency,Calendar,"6M","mf","actual/365 (fixed)",IborIndex,Discounting,,_xll.ohTrigger(Trigger,RecalcTrigger))</f>
        <v>obj_004a3#0038</v>
      </c>
      <c r="S39" s="1414">
        <f>_xll.qlIndexFixing(R39,$X$19,TRUE,Trigger)</f>
        <v>2.1719999999987607E-2</v>
      </c>
      <c r="T39" s="1413">
        <f t="shared" si="9"/>
        <v>-1.2389395065426356E-14</v>
      </c>
      <c r="W39" s="864" t="str">
        <f t="shared" si="7"/>
        <v>1D</v>
      </c>
      <c r="X39" s="1405">
        <f>_xll.qlCalendarAdvance(Calendar,X38,W39,"f",FALSE)</f>
        <v>42208</v>
      </c>
      <c r="Y39" s="1404">
        <f>_xll.qlCalendarAdvance(Calendar,X39,NDays&amp;"D")</f>
        <v>42208</v>
      </c>
      <c r="Z39" s="1403">
        <v>7.6680122344376439E-3</v>
      </c>
      <c r="AA39" s="1411">
        <v>6.495097725932597E-3</v>
      </c>
    </row>
    <row r="40" spans="10:27" x14ac:dyDescent="0.2">
      <c r="M40" s="864" t="str">
        <v>obj_00478#0032</v>
      </c>
      <c r="N40" s="864" t="str">
        <f>_xll.qlRateHelperQuoteName(M40)</f>
        <v>GBPSB6L10Y_Quote</v>
      </c>
      <c r="O40" s="1405">
        <f>_xll.qlRateHelperLatestDate(M40,Trigger)</f>
        <v>45833</v>
      </c>
      <c r="P40" s="1417">
        <f>_xll.qlRateHelperQuoteValue(M40,_xll.ohTrigger(RecalcTrigger,YieldCurve))</f>
        <v>2.231E-2</v>
      </c>
      <c r="Q40" s="1416" t="str">
        <f t="shared" si="8"/>
        <v>10Y</v>
      </c>
      <c r="R40" s="1415" t="str">
        <f>_xll.qlSwapIndex(,FamilyName,Q40,NDays,Currency,Calendar,"6M","mf","actual/365 (fixed)",IborIndex,Discounting,,_xll.ohTrigger(Trigger,RecalcTrigger))</f>
        <v>obj_004a4#0038</v>
      </c>
      <c r="S40" s="1414">
        <f>_xll.qlIndexFixing(R40,$X$19,TRUE,Trigger)</f>
        <v>2.2310000000252243E-2</v>
      </c>
      <c r="T40" s="1413">
        <f t="shared" si="9"/>
        <v>2.5224267119483557E-13</v>
      </c>
      <c r="W40" s="864" t="str">
        <f t="shared" si="7"/>
        <v>1D</v>
      </c>
      <c r="X40" s="1405">
        <f>_xll.qlCalendarAdvance(Calendar,X39,W40,"f",FALSE)</f>
        <v>42209</v>
      </c>
      <c r="Y40" s="1404">
        <f>_xll.qlCalendarAdvance(Calendar,X40,NDays&amp;"D")</f>
        <v>42209</v>
      </c>
      <c r="Z40" s="1403">
        <v>7.6742157518173912E-3</v>
      </c>
      <c r="AA40" s="1411">
        <v>6.5362318296128636E-3</v>
      </c>
    </row>
    <row r="41" spans="10:27" x14ac:dyDescent="0.2">
      <c r="M41" s="864" t="str">
        <v>obj_00467#0032</v>
      </c>
      <c r="N41" s="864" t="str">
        <f>_xll.qlRateHelperQuoteName(M41)</f>
        <v>GBPSB6L11Y_Quote</v>
      </c>
      <c r="O41" s="1405">
        <f>_xll.qlRateHelperLatestDate(M41,Trigger)</f>
        <v>46198</v>
      </c>
      <c r="P41" s="1417">
        <f>_xll.qlRateHelperQuoteValue(M41,_xll.ohTrigger(RecalcTrigger,YieldCurve))</f>
        <v>2.2789999999999998E-2</v>
      </c>
      <c r="Q41" s="1416" t="str">
        <f t="shared" si="8"/>
        <v>11Y</v>
      </c>
      <c r="R41" s="1415" t="str">
        <f>_xll.qlSwapIndex(,FamilyName,Q41,NDays,Currency,Calendar,"6M","mf","actual/365 (fixed)",IborIndex,Discounting,,_xll.ohTrigger(Trigger,RecalcTrigger))</f>
        <v>obj_004a5#0038</v>
      </c>
      <c r="S41" s="1414">
        <f>_xll.qlIndexFixing(R41,$X$19,TRUE,Trigger)</f>
        <v>2.2789999999765571E-2</v>
      </c>
      <c r="T41" s="1413">
        <f t="shared" si="9"/>
        <v>-2.3442706109655376E-13</v>
      </c>
      <c r="W41" s="864" t="str">
        <f t="shared" si="7"/>
        <v>1D</v>
      </c>
      <c r="X41" s="1405">
        <f>_xll.qlCalendarAdvance(Calendar,X40,W41,"f",FALSE)</f>
        <v>42212</v>
      </c>
      <c r="Y41" s="1404">
        <f>_xll.qlCalendarAdvance(Calendar,X41,NDays&amp;"D")</f>
        <v>42212</v>
      </c>
      <c r="Z41" s="1403">
        <v>7.6999999999994824E-3</v>
      </c>
      <c r="AA41" s="1411">
        <v>6.5792596315406016E-3</v>
      </c>
    </row>
    <row r="42" spans="10:27" x14ac:dyDescent="0.2">
      <c r="M42" s="864" t="str">
        <v>obj_00475#0032</v>
      </c>
      <c r="N42" s="864" t="str">
        <f>_xll.qlRateHelperQuoteName(M42)</f>
        <v>GBPSB6L12Y_Quote</v>
      </c>
      <c r="O42" s="1405">
        <f>_xll.qlRateHelperLatestDate(M42,Trigger)</f>
        <v>46563</v>
      </c>
      <c r="P42" s="1417">
        <f>_xll.qlRateHelperQuoteValue(M42,_xll.ohTrigger(RecalcTrigger,YieldCurve))</f>
        <v>2.3200000000000002E-2</v>
      </c>
      <c r="Q42" s="1416" t="str">
        <f t="shared" si="8"/>
        <v>12Y</v>
      </c>
      <c r="R42" s="1415" t="str">
        <f>_xll.qlSwapIndex(,FamilyName,Q42,NDays,Currency,Calendar,"6M","mf","actual/365 (fixed)",IborIndex,Discounting,,_xll.ohTrigger(Trigger,RecalcTrigger))</f>
        <v>obj_004a6#0038</v>
      </c>
      <c r="S42" s="1414">
        <f>_xll.qlIndexFixing(R42,$X$19,TRUE,Trigger)</f>
        <v>2.3200000000002215E-2</v>
      </c>
      <c r="T42" s="1413">
        <f t="shared" si="9"/>
        <v>2.2135071553464059E-15</v>
      </c>
      <c r="W42" s="864" t="str">
        <f t="shared" si="7"/>
        <v>1D</v>
      </c>
      <c r="X42" s="1405">
        <f>_xll.qlCalendarAdvance(Calendar,X41,W42,"f",FALSE)</f>
        <v>42213</v>
      </c>
      <c r="Y42" s="1404">
        <f>_xll.qlCalendarAdvance(Calendar,X42,NDays&amp;"D")</f>
        <v>42213</v>
      </c>
      <c r="Z42" s="1403">
        <v>7.7097499028156297E-3</v>
      </c>
      <c r="AA42" s="1411">
        <v>6.6010132070370986E-3</v>
      </c>
    </row>
    <row r="43" spans="10:27" x14ac:dyDescent="0.2">
      <c r="M43" s="864" t="str">
        <v>obj_0045f#0032</v>
      </c>
      <c r="N43" s="864" t="str">
        <f>_xll.qlRateHelperQuoteName(M43)</f>
        <v>GBPSB6L15Y_Quote</v>
      </c>
      <c r="O43" s="1405">
        <f>_xll.qlRateHelperLatestDate(M43,Trigger)</f>
        <v>47659</v>
      </c>
      <c r="P43" s="1417">
        <f>_xll.qlRateHelperQuoteValue(M43,_xll.ohTrigger(RecalcTrigger,YieldCurve))</f>
        <v>2.4059999999999998E-2</v>
      </c>
      <c r="Q43" s="1416" t="str">
        <f t="shared" si="8"/>
        <v>15Y</v>
      </c>
      <c r="R43" s="1415" t="str">
        <f>_xll.qlSwapIndex(,FamilyName,Q43,NDays,Currency,Calendar,"6M","mf","actual/365 (fixed)",IborIndex,Discounting,,_xll.ohTrigger(Trigger,RecalcTrigger))</f>
        <v>obj_00499#0038</v>
      </c>
      <c r="S43" s="1414">
        <f>_xll.qlIndexFixing(R43,$X$19,TRUE,Trigger)</f>
        <v>2.4060000000007572E-2</v>
      </c>
      <c r="T43" s="1413">
        <f t="shared" si="9"/>
        <v>7.5738026961147398E-15</v>
      </c>
      <c r="W43" s="864" t="str">
        <f t="shared" si="7"/>
        <v>1D</v>
      </c>
      <c r="X43" s="1405">
        <f>_xll.qlCalendarAdvance(Calendar,X42,W43,"f",FALSE)</f>
        <v>42214</v>
      </c>
      <c r="Y43" s="1404">
        <f>_xll.qlCalendarAdvance(Calendar,X43,NDays&amp;"D")</f>
        <v>42214</v>
      </c>
      <c r="Z43" s="1403">
        <v>7.7194664919923578E-3</v>
      </c>
      <c r="AA43" s="1411">
        <v>6.6223987944080687E-3</v>
      </c>
    </row>
    <row r="44" spans="10:27" x14ac:dyDescent="0.2">
      <c r="M44" s="864" t="str">
        <v>obj_00479#0032</v>
      </c>
      <c r="N44" s="864" t="str">
        <f>_xll.qlRateHelperQuoteName(M44)</f>
        <v>GBPSB6L20Y_Quote</v>
      </c>
      <c r="O44" s="1405">
        <f>_xll.qlRateHelperLatestDate(M44,Trigger)</f>
        <v>49485</v>
      </c>
      <c r="P44" s="1417">
        <f>_xll.qlRateHelperQuoteValue(M44,_xll.ohTrigger(RecalcTrigger,YieldCurve))</f>
        <v>2.452E-2</v>
      </c>
      <c r="Q44" s="1416" t="str">
        <f t="shared" si="8"/>
        <v>20Y</v>
      </c>
      <c r="R44" s="1415" t="str">
        <f>_xll.qlSwapIndex(,FamilyName,Q44,NDays,Currency,Calendar,"6M","mf","actual/365 (fixed)",IborIndex,Discounting,,_xll.ohTrigger(Trigger,RecalcTrigger))</f>
        <v>obj_004a7#0038</v>
      </c>
      <c r="S44" s="1414">
        <f>_xll.qlIndexFixing(R44,$X$19,TRUE,Trigger)</f>
        <v>2.4519999999980131E-2</v>
      </c>
      <c r="T44" s="1413">
        <f t="shared" si="9"/>
        <v>-1.9869522693838348E-14</v>
      </c>
      <c r="W44" s="864" t="str">
        <f t="shared" si="7"/>
        <v>1D</v>
      </c>
      <c r="X44" s="1405">
        <f>_xll.qlCalendarAdvance(Calendar,X43,W44,"f",FALSE)</f>
        <v>42215</v>
      </c>
      <c r="Y44" s="1404">
        <f>_xll.qlCalendarAdvance(Calendar,X44,NDays&amp;"D")</f>
        <v>42215</v>
      </c>
      <c r="Z44" s="1403">
        <v>7.7253212326269267E-3</v>
      </c>
      <c r="AA44" s="1411">
        <v>6.6434163935724655E-3</v>
      </c>
    </row>
    <row r="45" spans="10:27" x14ac:dyDescent="0.2">
      <c r="M45" s="864" t="str">
        <v>obj_00463#0032</v>
      </c>
      <c r="N45" s="864" t="str">
        <f>_xll.qlRateHelperQuoteName(M45)</f>
        <v>GBPSB6L25Y_Quote</v>
      </c>
      <c r="O45" s="1405">
        <f>_xll.qlRateHelperLatestDate(M45,Trigger)</f>
        <v>51312</v>
      </c>
      <c r="P45" s="1417">
        <f>_xll.qlRateHelperQuoteValue(M45,_xll.ohTrigger(RecalcTrigger,YieldCurve))</f>
        <v>2.4479999999999998E-2</v>
      </c>
      <c r="Q45" s="1416" t="str">
        <f t="shared" si="8"/>
        <v>25Y</v>
      </c>
      <c r="R45" s="1415" t="str">
        <f>_xll.qlSwapIndex(,FamilyName,Q45,NDays,Currency,Calendar,"6M","mf","actual/365 (fixed)",IborIndex,Discounting,,_xll.ohTrigger(Trigger,RecalcTrigger))</f>
        <v>obj_004a8#0038</v>
      </c>
      <c r="S45" s="1414">
        <f>_xll.qlIndexFixing(R45,$X$19,TRUE,Trigger)</f>
        <v>2.4480000000003884E-2</v>
      </c>
      <c r="T45" s="1413">
        <f t="shared" si="9"/>
        <v>3.8857805861880479E-15</v>
      </c>
      <c r="W45" s="864" t="str">
        <f t="shared" si="7"/>
        <v>1D</v>
      </c>
      <c r="X45" s="1405">
        <f>_xll.qlCalendarAdvance(Calendar,X44,W45,"f",FALSE)</f>
        <v>42216</v>
      </c>
      <c r="Y45" s="1404">
        <f>_xll.qlCalendarAdvance(Calendar,X45,NDays&amp;"D")</f>
        <v>42216</v>
      </c>
      <c r="Z45" s="1403">
        <v>7.7311250494142636E-3</v>
      </c>
      <c r="AA45" s="1411">
        <v>6.6843473727151723E-3</v>
      </c>
    </row>
    <row r="46" spans="10:27" x14ac:dyDescent="0.2">
      <c r="M46" s="864" t="str">
        <v>obj_00476#0032</v>
      </c>
      <c r="N46" s="864" t="str">
        <f>_xll.qlRateHelperQuoteName(M46)</f>
        <v>GBPSB6L30Y_Quote</v>
      </c>
      <c r="O46" s="1405">
        <f>_xll.qlRateHelperLatestDate(M46,Trigger)</f>
        <v>53139</v>
      </c>
      <c r="P46" s="1417">
        <f>_xll.qlRateHelperQuoteValue(M46,_xll.ohTrigger(RecalcTrigger,YieldCurve))</f>
        <v>2.4300000000000002E-2</v>
      </c>
      <c r="Q46" s="1416" t="str">
        <f t="shared" si="8"/>
        <v>30Y</v>
      </c>
      <c r="R46" s="1415" t="str">
        <f>_xll.qlSwapIndex(,FamilyName,Q46,NDays,Currency,Calendar,"6M","mf","actual/365 (fixed)",IborIndex,Discounting,,_xll.ohTrigger(Trigger,RecalcTrigger))</f>
        <v>obj_004a9#0038</v>
      </c>
      <c r="S46" s="1414">
        <f>_xll.qlIndexFixing(R46,$X$19,TRUE,Trigger)</f>
        <v>2.4300000000001636E-2</v>
      </c>
      <c r="T46" s="1413">
        <f t="shared" si="9"/>
        <v>1.6341095143701523E-15</v>
      </c>
      <c r="W46" s="864" t="str">
        <f t="shared" si="7"/>
        <v>1D</v>
      </c>
      <c r="X46" s="1405">
        <f>_xll.qlCalendarAdvance(Calendar,X45,W46,"f",FALSE)</f>
        <v>42219</v>
      </c>
      <c r="Y46" s="1404">
        <f>_xll.qlCalendarAdvance(Calendar,X46,NDays&amp;"D")</f>
        <v>42219</v>
      </c>
      <c r="Z46" s="1403">
        <v>7.7678445107715157E-3</v>
      </c>
      <c r="AA46" s="1411">
        <v>6.7238069075159501E-3</v>
      </c>
    </row>
    <row r="47" spans="10:27" x14ac:dyDescent="0.2">
      <c r="M47" s="864" t="str">
        <v>obj_0045a#0032</v>
      </c>
      <c r="N47" s="864" t="str">
        <f>_xll.qlRateHelperQuoteName(M47)</f>
        <v>GBPSB6L40Y_Quote</v>
      </c>
      <c r="O47" s="1405">
        <f>_xll.qlRateHelperLatestDate(M47,Trigger)</f>
        <v>56790</v>
      </c>
      <c r="P47" s="1417">
        <f>_xll.qlRateHelperQuoteValue(M47,_xll.ohTrigger(RecalcTrigger,YieldCurve))</f>
        <v>2.366E-2</v>
      </c>
      <c r="Q47" s="1416" t="str">
        <f t="shared" si="8"/>
        <v>40Y</v>
      </c>
      <c r="R47" s="1415" t="str">
        <f>_xll.qlSwapIndex(,FamilyName,Q47,NDays,Currency,Calendar,"6M","mf","actual/365 (fixed)",IborIndex,Discounting,,_xll.ohTrigger(Trigger,RecalcTrigger))</f>
        <v>obj_004aa#0038</v>
      </c>
      <c r="S47" s="1414">
        <f>_xll.qlIndexFixing(R47,$X$19,TRUE,Trigger)</f>
        <v>2.3659999999994956E-2</v>
      </c>
      <c r="T47" s="1413">
        <f t="shared" si="9"/>
        <v>-5.044575868140555E-15</v>
      </c>
      <c r="W47" s="864" t="str">
        <f t="shared" si="7"/>
        <v>1D</v>
      </c>
      <c r="X47" s="1405">
        <f>_xll.qlCalendarAdvance(Calendar,X46,W47,"f",FALSE)</f>
        <v>42220</v>
      </c>
      <c r="Y47" s="1404">
        <f>_xll.qlCalendarAdvance(Calendar,X47,NDays&amp;"D")</f>
        <v>42220</v>
      </c>
      <c r="Z47" s="1403">
        <v>7.777538086903942E-3</v>
      </c>
      <c r="AA47" s="1411">
        <v>6.7429845649991105E-3</v>
      </c>
    </row>
    <row r="48" spans="10:27" x14ac:dyDescent="0.2">
      <c r="J48" s="1418" t="b">
        <v>1</v>
      </c>
      <c r="M48" s="864" t="str">
        <v>obj_0045d#0032</v>
      </c>
      <c r="N48" s="864" t="str">
        <f>_xll.qlRateHelperQuoteName(M48)</f>
        <v>GBPSB6L50Y_Quote</v>
      </c>
      <c r="O48" s="1405">
        <f>_xll.qlRateHelperLatestDate(M48,Trigger)</f>
        <v>60443</v>
      </c>
      <c r="P48" s="1417">
        <f>_xll.qlRateHelperQuoteValue(M48,_xll.ohTrigger(RecalcTrigger,YieldCurve))</f>
        <v>2.3230000000000001E-2</v>
      </c>
      <c r="Q48" s="1416" t="str">
        <f t="shared" si="8"/>
        <v>50Y</v>
      </c>
      <c r="R48" s="1415" t="str">
        <f>_xll.qlSwapIndex(,FamilyName,Q48,NDays,Currency,Calendar,"6M","mf","actual/365 (fixed)",IborIndex,Discounting,,_xll.ohTrigger(Trigger,RecalcTrigger))</f>
        <v>obj_004ab#0038</v>
      </c>
      <c r="S48" s="1414">
        <f>_xll.qlIndexFixing(R48,$X$19,TRUE,Trigger)</f>
        <v>2.3230000000007672E-2</v>
      </c>
      <c r="T48" s="1413">
        <f t="shared" si="9"/>
        <v>7.670947210769441E-15</v>
      </c>
      <c r="W48" s="864" t="str">
        <f t="shared" si="7"/>
        <v>1D</v>
      </c>
      <c r="X48" s="1405">
        <f>_xll.qlCalendarAdvance(Calendar,X47,W48,"f",FALSE)</f>
        <v>42221</v>
      </c>
      <c r="Y48" s="1404">
        <f>_xll.qlCalendarAdvance(Calendar,X48,NDays&amp;"D")</f>
        <v>42221</v>
      </c>
      <c r="Z48" s="1403">
        <v>7.787257307191796E-3</v>
      </c>
      <c r="AA48" s="1411">
        <v>6.7617942338704662E-3</v>
      </c>
    </row>
    <row r="49" spans="10:27" x14ac:dyDescent="0.2">
      <c r="M49" s="864" t="str">
        <v>obj_00465#0032</v>
      </c>
      <c r="N49" s="864" t="str">
        <f>_xll.qlRateHelperQuoteName(M49)</f>
        <v>GBPSB6L60Y_Quote</v>
      </c>
      <c r="O49" s="1405">
        <f>_xll.qlRateHelperLatestDate(M49,Trigger)</f>
        <v>64095</v>
      </c>
      <c r="P49" s="1417">
        <f>_xll.qlRateHelperQuoteValue(M49,_xll.ohTrigger(RecalcTrigger,YieldCurve))</f>
        <v>2.3189999999999999E-2</v>
      </c>
      <c r="Q49" s="1416" t="str">
        <f t="shared" si="8"/>
        <v>60Y</v>
      </c>
      <c r="R49" s="1415" t="str">
        <f>_xll.qlSwapIndex(,FamilyName,Q49,NDays,Currency,Calendar,"6M","mf","actual/365 (fixed)",IborIndex,Discounting,,_xll.ohTrigger(Trigger,RecalcTrigger))</f>
        <v>obj_004ac#0038</v>
      </c>
      <c r="S49" s="1414">
        <f>_xll.qlIndexFixing(R49,$X$19,TRUE,Trigger)</f>
        <v>2.3189999999980202E-2</v>
      </c>
      <c r="T49" s="1413">
        <f t="shared" si="9"/>
        <v>-1.9796664307847323E-14</v>
      </c>
      <c r="W49" s="864" t="str">
        <f t="shared" si="7"/>
        <v>1D</v>
      </c>
      <c r="X49" s="1405">
        <f>_xll.qlCalendarAdvance(Calendar,X48,W49,"f",FALSE)</f>
        <v>42222</v>
      </c>
      <c r="Y49" s="1404">
        <f>_xll.qlCalendarAdvance(Calendar,X49,NDays&amp;"D")</f>
        <v>42222</v>
      </c>
      <c r="Z49" s="1403">
        <v>7.8058943117759296E-3</v>
      </c>
      <c r="AA49" s="1411">
        <v>6.7802359142110635E-3</v>
      </c>
    </row>
    <row r="50" spans="10:27" x14ac:dyDescent="0.2">
      <c r="M50" s="864" t="e">
        <v>#N/A</v>
      </c>
      <c r="N50" s="864" t="e">
        <f>_xll.qlRateHelperQuoteName(M50)</f>
        <v>#VALUE!</v>
      </c>
      <c r="O50" s="1405" t="e">
        <f>_xll.qlRateHelperLatestDate(M50,Trigger)</f>
        <v>#VALUE!</v>
      </c>
      <c r="P50" s="1417" t="e">
        <f>_xll.qlRateHelperQuoteValue(M50,_xll.ohTrigger(RecalcTrigger,YieldCurve))</f>
        <v>#VALUE!</v>
      </c>
      <c r="Q50" s="1416" t="e">
        <f t="shared" si="8"/>
        <v>#VALUE!</v>
      </c>
      <c r="R50" s="1415" t="e">
        <f>_xll.qlSwapIndex(,FamilyName,Q50,NDays,Currency,Calendar,"6M","mf","actual/365 (fixed)",IborIndex,Discounting,,_xll.ohTrigger(Trigger,RecalcTrigger))</f>
        <v>#VALUE!</v>
      </c>
      <c r="S50" s="1414" t="e">
        <f>_xll.qlIndexFixing(R50,$X$19,TRUE,Trigger)</f>
        <v>#VALUE!</v>
      </c>
      <c r="T50" s="1413" t="e">
        <f t="shared" si="9"/>
        <v>#VALUE!</v>
      </c>
      <c r="W50" s="864" t="str">
        <f t="shared" si="7"/>
        <v>1D</v>
      </c>
      <c r="X50" s="1405">
        <f>_xll.qlCalendarAdvance(Calendar,X49,W50,"f",FALSE)</f>
        <v>42223</v>
      </c>
      <c r="Y50" s="1404">
        <f>_xll.qlCalendarAdvance(Calendar,X50,NDays&amp;"D")</f>
        <v>42223</v>
      </c>
      <c r="Z50" s="1403">
        <v>7.8112933087249835E-3</v>
      </c>
      <c r="AA50" s="1411">
        <v>6.8160199242913357E-3</v>
      </c>
    </row>
    <row r="51" spans="10:27" x14ac:dyDescent="0.2">
      <c r="M51" s="864" t="e">
        <v>#N/A</v>
      </c>
      <c r="N51" s="864" t="e">
        <f>_xll.qlRateHelperQuoteName(M51)</f>
        <v>#VALUE!</v>
      </c>
      <c r="O51" s="1405" t="e">
        <f>_xll.qlRateHelperLatestDate(M51,Trigger)</f>
        <v>#VALUE!</v>
      </c>
      <c r="P51" s="1417" t="e">
        <f>_xll.qlRateHelperQuoteValue(M51,_xll.ohTrigger(RecalcTrigger,YieldCurve))</f>
        <v>#VALUE!</v>
      </c>
      <c r="Q51" s="1416" t="e">
        <f t="shared" si="8"/>
        <v>#VALUE!</v>
      </c>
      <c r="R51" s="1415" t="e">
        <f>_xll.qlSwapIndex(,FamilyName,Q51,NDays,Currency,Calendar,"6M","mf","actual/365 (fixed)",IborIndex,Discounting,,_xll.ohTrigger(Trigger,RecalcTrigger))</f>
        <v>#VALUE!</v>
      </c>
      <c r="S51" s="1414" t="e">
        <f>_xll.qlIndexFixing(R51,$X$19,TRUE,Trigger)</f>
        <v>#VALUE!</v>
      </c>
      <c r="T51" s="1413" t="e">
        <f t="shared" si="9"/>
        <v>#VALUE!</v>
      </c>
      <c r="W51" s="864" t="str">
        <f t="shared" si="7"/>
        <v>1D</v>
      </c>
      <c r="X51" s="1405">
        <f>_xll.qlCalendarAdvance(Calendar,X50,W51,"f",FALSE)</f>
        <v>42226</v>
      </c>
      <c r="Y51" s="1404">
        <f>_xll.qlCalendarAdvance(Calendar,X51,NDays&amp;"D")</f>
        <v>42226</v>
      </c>
      <c r="Z51" s="1403">
        <v>7.8365328888138752E-3</v>
      </c>
      <c r="AA51" s="1411">
        <v>6.8503227486449436E-3</v>
      </c>
    </row>
    <row r="52" spans="10:27" ht="15" x14ac:dyDescent="0.25">
      <c r="J52"/>
      <c r="M52" s="864" t="e">
        <v>#N/A</v>
      </c>
      <c r="N52" s="864" t="e">
        <f>_xll.qlRateHelperQuoteName(M52)</f>
        <v>#VALUE!</v>
      </c>
      <c r="O52" s="1405" t="e">
        <f>_xll.qlRateHelperLatestDate(M52,Trigger)</f>
        <v>#VALUE!</v>
      </c>
      <c r="P52" s="1417" t="e">
        <f>_xll.qlRateHelperQuoteValue(M52,_xll.ohTrigger(RecalcTrigger,YieldCurve))</f>
        <v>#VALUE!</v>
      </c>
      <c r="Q52" s="1416" t="e">
        <f t="shared" si="8"/>
        <v>#VALUE!</v>
      </c>
      <c r="R52" s="1415" t="e">
        <f>_xll.qlSwapIndex(,FamilyName,Q52,NDays,Currency,Calendar,"6M","mf","actual/365 (fixed)",IborIndex,Discounting,,_xll.ohTrigger(Trigger,RecalcTrigger))</f>
        <v>#VALUE!</v>
      </c>
      <c r="S52" s="1414" t="e">
        <f>_xll.qlIndexFixing(R52,$X$19,TRUE,Trigger)</f>
        <v>#VALUE!</v>
      </c>
      <c r="T52" s="1413" t="e">
        <f t="shared" si="9"/>
        <v>#VALUE!</v>
      </c>
      <c r="W52" s="864" t="str">
        <f t="shared" si="7"/>
        <v>1D</v>
      </c>
      <c r="X52" s="1405">
        <f>_xll.qlCalendarAdvance(Calendar,X51,W52,"f",FALSE)</f>
        <v>42227</v>
      </c>
      <c r="Y52" s="1404">
        <f>_xll.qlCalendarAdvance(Calendar,X52,NDays&amp;"D")</f>
        <v>42227</v>
      </c>
      <c r="Z52" s="1403">
        <v>7.8465828671166124E-3</v>
      </c>
      <c r="AA52" s="1411">
        <v>6.8669244851971012E-3</v>
      </c>
    </row>
    <row r="53" spans="10:27" x14ac:dyDescent="0.2">
      <c r="M53" s="864" t="e">
        <v>#N/A</v>
      </c>
      <c r="N53" s="864" t="e">
        <f>_xll.qlRateHelperQuoteName(M53)</f>
        <v>#VALUE!</v>
      </c>
      <c r="O53" s="1405" t="e">
        <f>_xll.qlRateHelperLatestDate(M53,Trigger)</f>
        <v>#VALUE!</v>
      </c>
      <c r="P53" s="1417" t="e">
        <f>_xll.qlRateHelperQuoteValue(M53,_xll.ohTrigger(RecalcTrigger,YieldCurve))</f>
        <v>#VALUE!</v>
      </c>
      <c r="Q53" s="1416" t="e">
        <f t="shared" si="8"/>
        <v>#VALUE!</v>
      </c>
      <c r="R53" s="1415" t="e">
        <f>_xll.qlSwapIndex(,FamilyName,Q53,NDays,Currency,Calendar,"6M","mf","actual/365 (fixed)",IborIndex,Discounting,,_xll.ohTrigger(Trigger,RecalcTrigger))</f>
        <v>#VALUE!</v>
      </c>
      <c r="S53" s="1414" t="e">
        <f>_xll.qlIndexFixing(R53,$X$19,TRUE,Trigger)</f>
        <v>#VALUE!</v>
      </c>
      <c r="T53" s="1413" t="e">
        <f t="shared" si="9"/>
        <v>#VALUE!</v>
      </c>
      <c r="W53" s="864" t="str">
        <f t="shared" si="7"/>
        <v>1D</v>
      </c>
      <c r="X53" s="1405">
        <f>_xll.qlCalendarAdvance(Calendar,X52,W53,"f",FALSE)</f>
        <v>42228</v>
      </c>
      <c r="Y53" s="1404">
        <f>_xll.qlCalendarAdvance(Calendar,X53,NDays&amp;"D")</f>
        <v>42228</v>
      </c>
      <c r="Z53" s="1403">
        <v>7.8567174555372425E-3</v>
      </c>
      <c r="AA53" s="1411">
        <v>6.8831582328943153E-3</v>
      </c>
    </row>
    <row r="54" spans="10:27" x14ac:dyDescent="0.2">
      <c r="M54" s="864" t="e">
        <v>#N/A</v>
      </c>
      <c r="N54" s="864" t="e">
        <f>_xll.qlRateHelperQuoteName(M54)</f>
        <v>#VALUE!</v>
      </c>
      <c r="O54" s="1405" t="e">
        <f>_xll.qlRateHelperLatestDate(M54,Trigger)</f>
        <v>#VALUE!</v>
      </c>
      <c r="P54" s="1417" t="e">
        <f>_xll.qlRateHelperQuoteValue(M54,_xll.ohTrigger(RecalcTrigger,YieldCurve))</f>
        <v>#VALUE!</v>
      </c>
      <c r="Q54" s="1416" t="e">
        <f t="shared" si="8"/>
        <v>#VALUE!</v>
      </c>
      <c r="R54" s="1415" t="e">
        <f>_xll.qlSwapIndex(,FamilyName,Q54,NDays,Currency,Calendar,"6M","mf","actual/365 (fixed)",IborIndex,Discounting,,_xll.ohTrigger(Trigger,RecalcTrigger))</f>
        <v>#VALUE!</v>
      </c>
      <c r="S54" s="1414" t="e">
        <f>_xll.qlIndexFixing(R54,$X$19,TRUE,Trigger)</f>
        <v>#VALUE!</v>
      </c>
      <c r="T54" s="1413" t="e">
        <f t="shared" si="9"/>
        <v>#VALUE!</v>
      </c>
      <c r="W54" s="864" t="str">
        <f t="shared" si="7"/>
        <v>1D</v>
      </c>
      <c r="X54" s="1405">
        <f>_xll.qlCalendarAdvance(Calendar,X53,W54,"f",FALSE)</f>
        <v>42229</v>
      </c>
      <c r="Y54" s="1404">
        <f>_xll.qlCalendarAdvance(Calendar,X54,NDays&amp;"D")</f>
        <v>42229</v>
      </c>
      <c r="Z54" s="1403">
        <v>7.8774613906728106E-3</v>
      </c>
      <c r="AA54" s="1411">
        <v>6.8990239916555396E-3</v>
      </c>
    </row>
    <row r="55" spans="10:27" ht="15" x14ac:dyDescent="0.25">
      <c r="J55"/>
      <c r="M55" s="864" t="e">
        <v>#N/A</v>
      </c>
      <c r="N55" s="864" t="e">
        <f>_xll.qlRateHelperQuoteName(M55)</f>
        <v>#VALUE!</v>
      </c>
      <c r="O55" s="1405" t="e">
        <f>_xll.qlRateHelperLatestDate(M55,Trigger)</f>
        <v>#VALUE!</v>
      </c>
      <c r="P55" s="1417" t="e">
        <f>_xll.qlRateHelperQuoteValue(M55,_xll.ohTrigger(RecalcTrigger,YieldCurve))</f>
        <v>#VALUE!</v>
      </c>
      <c r="Q55" s="1416" t="e">
        <f t="shared" si="8"/>
        <v>#VALUE!</v>
      </c>
      <c r="R55" s="1415" t="e">
        <f>_xll.qlSwapIndex(,FamilyName,Q55,NDays,Currency,Calendar,"6M","mf","actual/365 (fixed)",IborIndex,Discounting,,_xll.ohTrigger(Trigger,RecalcTrigger))</f>
        <v>#VALUE!</v>
      </c>
      <c r="S55" s="1414" t="e">
        <f>_xll.qlIndexFixing(R55,$X$19,TRUE,Trigger)</f>
        <v>#VALUE!</v>
      </c>
      <c r="T55" s="1413" t="e">
        <f t="shared" si="9"/>
        <v>#VALUE!</v>
      </c>
      <c r="W55" s="864" t="str">
        <f t="shared" si="7"/>
        <v>1D</v>
      </c>
      <c r="X55" s="1405">
        <f>_xll.qlCalendarAdvance(Calendar,X54,W55,"f",FALSE)</f>
        <v>42230</v>
      </c>
      <c r="Y55" s="1404">
        <f>_xll.qlCalendarAdvance(Calendar,X55,NDays&amp;"D")</f>
        <v>42230</v>
      </c>
      <c r="Z55" s="1403">
        <v>7.8826012489983475E-3</v>
      </c>
      <c r="AA55" s="1411">
        <v>6.9296604368481365E-3</v>
      </c>
    </row>
    <row r="56" spans="10:27" x14ac:dyDescent="0.2">
      <c r="M56" s="864" t="e">
        <v>#N/A</v>
      </c>
      <c r="N56" s="864" t="e">
        <f>_xll.qlRateHelperQuoteName(M56)</f>
        <v>#VALUE!</v>
      </c>
      <c r="O56" s="1405" t="e">
        <f>_xll.qlRateHelperLatestDate(M56,Trigger)</f>
        <v>#VALUE!</v>
      </c>
      <c r="P56" s="1417" t="e">
        <f>_xll.qlRateHelperQuoteValue(M56,_xll.ohTrigger(RecalcTrigger,YieldCurve))</f>
        <v>#VALUE!</v>
      </c>
      <c r="Q56" s="1416" t="e">
        <f t="shared" si="8"/>
        <v>#VALUE!</v>
      </c>
      <c r="R56" s="1415" t="e">
        <f>_xll.qlSwapIndex(,FamilyName,Q56,NDays,Currency,Calendar,"6M","mf","actual/365 (fixed)",IborIndex,Discounting,,_xll.ohTrigger(Trigger,RecalcTrigger))</f>
        <v>#VALUE!</v>
      </c>
      <c r="S56" s="1414" t="e">
        <f>_xll.qlIndexFixing(R56,$X$19,TRUE,Trigger)</f>
        <v>#VALUE!</v>
      </c>
      <c r="T56" s="1413" t="e">
        <f t="shared" si="9"/>
        <v>#VALUE!</v>
      </c>
      <c r="W56" s="864" t="str">
        <f t="shared" si="7"/>
        <v>1D</v>
      </c>
      <c r="X56" s="1405">
        <f>_xll.qlCalendarAdvance(Calendar,X55,W56,"f",FALSE)</f>
        <v>42233</v>
      </c>
      <c r="Y56" s="1404">
        <f>_xll.qlCalendarAdvance(Calendar,X56,NDays&amp;"D")</f>
        <v>42233</v>
      </c>
      <c r="Z56" s="1403">
        <v>7.9089544103802898E-3</v>
      </c>
      <c r="AA56" s="1411">
        <v>6.9588071361248449E-3</v>
      </c>
    </row>
    <row r="57" spans="10:27" x14ac:dyDescent="0.2">
      <c r="M57" s="864" t="e">
        <v>#N/A</v>
      </c>
      <c r="N57" s="864" t="e">
        <f>_xll.qlRateHelperQuoteName(M57)</f>
        <v>#VALUE!</v>
      </c>
      <c r="O57" s="1405" t="e">
        <f>_xll.qlRateHelperLatestDate(M57,Trigger)</f>
        <v>#VALUE!</v>
      </c>
      <c r="P57" s="1417" t="e">
        <f>_xll.qlRateHelperQuoteValue(M57,_xll.ohTrigger(RecalcTrigger,YieldCurve))</f>
        <v>#VALUE!</v>
      </c>
      <c r="Q57" s="1416" t="e">
        <f t="shared" si="8"/>
        <v>#VALUE!</v>
      </c>
      <c r="R57" s="1415" t="e">
        <f>_xll.qlSwapIndex(,FamilyName,Q57,NDays,Currency,Calendar,"6M","mf","actual/365 (fixed)",IborIndex,Discounting,,_xll.ohTrigger(Trigger,RecalcTrigger))</f>
        <v>#VALUE!</v>
      </c>
      <c r="S57" s="1414" t="e">
        <f>_xll.qlIndexFixing(R57,$X$19,TRUE,Trigger)</f>
        <v>#VALUE!</v>
      </c>
      <c r="T57" s="1413" t="e">
        <f t="shared" si="9"/>
        <v>#VALUE!</v>
      </c>
      <c r="W57" s="864" t="str">
        <f t="shared" si="7"/>
        <v>1D</v>
      </c>
      <c r="X57" s="1405">
        <f>_xll.qlCalendarAdvance(Calendar,X56,W57,"f",FALSE)</f>
        <v>42234</v>
      </c>
      <c r="Y57" s="1404">
        <f>_xll.qlCalendarAdvance(Calendar,X57,NDays&amp;"D")</f>
        <v>42234</v>
      </c>
      <c r="Z57" s="1403">
        <v>7.9197735787843865E-3</v>
      </c>
      <c r="AA57" s="1411">
        <v>6.9728329493956576E-3</v>
      </c>
    </row>
    <row r="58" spans="10:27" x14ac:dyDescent="0.2">
      <c r="M58" s="864" t="e">
        <v>#N/A</v>
      </c>
      <c r="N58" s="864" t="e">
        <f>_xll.qlRateHelperQuoteName(M58)</f>
        <v>#VALUE!</v>
      </c>
      <c r="O58" s="1405" t="e">
        <f>_xll.qlRateHelperLatestDate(M58,Trigger)</f>
        <v>#VALUE!</v>
      </c>
      <c r="P58" s="1417" t="e">
        <f>_xll.qlRateHelperQuoteValue(M58,_xll.ohTrigger(RecalcTrigger,YieldCurve))</f>
        <v>#VALUE!</v>
      </c>
      <c r="Q58" s="1416" t="e">
        <f t="shared" si="8"/>
        <v>#VALUE!</v>
      </c>
      <c r="R58" s="1415" t="e">
        <f>_xll.qlSwapIndex(,FamilyName,Q58,NDays,Currency,Calendar,"6M","mf","actual/365 (fixed)",IborIndex,Discounting,,_xll.ohTrigger(Trigger,RecalcTrigger))</f>
        <v>#VALUE!</v>
      </c>
      <c r="S58" s="1414" t="e">
        <f>_xll.qlIndexFixing(R58,$X$19,TRUE,Trigger)</f>
        <v>#VALUE!</v>
      </c>
      <c r="T58" s="1413" t="e">
        <f t="shared" si="9"/>
        <v>#VALUE!</v>
      </c>
      <c r="W58" s="864" t="str">
        <f t="shared" si="7"/>
        <v>1D</v>
      </c>
      <c r="X58" s="1405">
        <f>_xll.qlCalendarAdvance(Calendar,X57,W58,"f",FALSE)</f>
        <v>42235</v>
      </c>
      <c r="Y58" s="1404">
        <f>_xll.qlCalendarAdvance(Calendar,X58,NDays&amp;"D")</f>
        <v>42235</v>
      </c>
      <c r="Z58" s="1403">
        <v>7.9307363322337031E-3</v>
      </c>
      <c r="AA58" s="1411">
        <v>6.9864907734062953E-3</v>
      </c>
    </row>
    <row r="59" spans="10:27" x14ac:dyDescent="0.2">
      <c r="M59" s="864" t="e">
        <v>#N/A</v>
      </c>
      <c r="N59" s="864" t="e">
        <f>_xll.qlRateHelperQuoteName(M59)</f>
        <v>#VALUE!</v>
      </c>
      <c r="O59" s="1405" t="e">
        <f>_xll.qlRateHelperLatestDate(M59,Trigger)</f>
        <v>#VALUE!</v>
      </c>
      <c r="P59" s="1417" t="e">
        <f>_xll.qlRateHelperQuoteValue(M59,_xll.ohTrigger(RecalcTrigger,YieldCurve))</f>
        <v>#VALUE!</v>
      </c>
      <c r="Q59" s="1416" t="e">
        <f t="shared" si="8"/>
        <v>#VALUE!</v>
      </c>
      <c r="R59" s="1415" t="e">
        <f>_xll.qlSwapIndex(,FamilyName,Q59,NDays,Currency,Calendar,"6M","mf","actual/365 (fixed)",IborIndex,Discounting,,_xll.ohTrigger(Trigger,RecalcTrigger))</f>
        <v>#VALUE!</v>
      </c>
      <c r="S59" s="1414" t="e">
        <f>_xll.qlIndexFixing(R59,$X$19,TRUE,Trigger)</f>
        <v>#VALUE!</v>
      </c>
      <c r="T59" s="1413" t="e">
        <f t="shared" si="9"/>
        <v>#VALUE!</v>
      </c>
      <c r="W59" s="864" t="str">
        <f t="shared" si="7"/>
        <v>1D</v>
      </c>
      <c r="X59" s="1405">
        <f>_xll.qlCalendarAdvance(Calendar,X58,W59,"f",FALSE)</f>
        <v>42236</v>
      </c>
      <c r="Y59" s="1404">
        <f>_xll.qlCalendarAdvance(Calendar,X59,NDays&amp;"D")</f>
        <v>42236</v>
      </c>
      <c r="Z59" s="1403">
        <v>7.9545689518929381E-3</v>
      </c>
      <c r="AA59" s="1411">
        <v>6.9997806082378045E-3</v>
      </c>
    </row>
    <row r="60" spans="10:27" x14ac:dyDescent="0.2">
      <c r="M60" s="864" t="e">
        <v>#N/A</v>
      </c>
      <c r="N60" s="864" t="e">
        <f>_xll.qlRateHelperQuoteName(M60)</f>
        <v>#VALUE!</v>
      </c>
      <c r="O60" s="1405" t="e">
        <f>_xll.qlRateHelperLatestDate(M60,Trigger)</f>
        <v>#VALUE!</v>
      </c>
      <c r="P60" s="1417" t="e">
        <f>_xll.qlRateHelperQuoteValue(M60,_xll.ohTrigger(RecalcTrigger,YieldCurve))</f>
        <v>#VALUE!</v>
      </c>
      <c r="Q60" s="1416" t="e">
        <f t="shared" si="8"/>
        <v>#VALUE!</v>
      </c>
      <c r="R60" s="1415" t="e">
        <f>_xll.qlSwapIndex(,FamilyName,Q60,NDays,Currency,Calendar,"6M","mf","actual/365 (fixed)",IborIndex,Discounting,,_xll.ohTrigger(Trigger,RecalcTrigger))</f>
        <v>#VALUE!</v>
      </c>
      <c r="S60" s="1414" t="e">
        <f>_xll.qlIndexFixing(R60,$X$19,TRUE,Trigger)</f>
        <v>#VALUE!</v>
      </c>
      <c r="T60" s="1413" t="e">
        <f t="shared" si="9"/>
        <v>#VALUE!</v>
      </c>
      <c r="W60" s="864" t="str">
        <f t="shared" si="7"/>
        <v>1D</v>
      </c>
      <c r="X60" s="1405">
        <f>_xll.qlCalendarAdvance(Calendar,X59,W60,"f",FALSE)</f>
        <v>42237</v>
      </c>
      <c r="Y60" s="1404">
        <f>_xll.qlCalendarAdvance(Calendar,X60,NDays&amp;"D")</f>
        <v>42237</v>
      </c>
      <c r="Z60" s="1403">
        <v>7.9595773253227677E-3</v>
      </c>
      <c r="AA60" s="1411">
        <v>7.0252688597856796E-3</v>
      </c>
    </row>
    <row r="61" spans="10:27" x14ac:dyDescent="0.2">
      <c r="M61" s="864" t="e">
        <v>#N/A</v>
      </c>
      <c r="N61" s="864" t="e">
        <f>_xll.qlRateHelperQuoteName(M61)</f>
        <v>#VALUE!</v>
      </c>
      <c r="O61" s="1405" t="e">
        <f>_xll.qlRateHelperLatestDate(M61,Trigger)</f>
        <v>#VALUE!</v>
      </c>
      <c r="P61" s="1417" t="e">
        <f>_xll.qlRateHelperQuoteValue(M61,_xll.ohTrigger(RecalcTrigger,YieldCurve))</f>
        <v>#VALUE!</v>
      </c>
      <c r="Q61" s="1416" t="e">
        <f t="shared" si="8"/>
        <v>#VALUE!</v>
      </c>
      <c r="R61" s="1415" t="e">
        <f>_xll.qlSwapIndex(,FamilyName,Q61,NDays,Currency,Calendar,"6M","mf","actual/365 (fixed)",IborIndex,Discounting,,_xll.ohTrigger(Trigger,RecalcTrigger))</f>
        <v>#VALUE!</v>
      </c>
      <c r="S61" s="1414" t="e">
        <f>_xll.qlIndexFixing(R61,$X$19,TRUE,Trigger)</f>
        <v>#VALUE!</v>
      </c>
      <c r="T61" s="1413" t="e">
        <f t="shared" si="9"/>
        <v>#VALUE!</v>
      </c>
      <c r="W61" s="864" t="str">
        <f t="shared" si="7"/>
        <v>1D</v>
      </c>
      <c r="X61" s="1405">
        <f>_xll.qlCalendarAdvance(Calendar,X60,W61,"f",FALSE)</f>
        <v>42240</v>
      </c>
      <c r="Y61" s="1404">
        <f>_xll.qlCalendarAdvance(Calendar,X61,NDays&amp;"D")</f>
        <v>42240</v>
      </c>
      <c r="Z61" s="1403">
        <v>7.9879987863246005E-3</v>
      </c>
      <c r="AA61" s="1411">
        <v>7.0492600539895367E-3</v>
      </c>
    </row>
    <row r="62" spans="10:27" x14ac:dyDescent="0.2">
      <c r="M62" s="864" t="e">
        <v>#N/A</v>
      </c>
      <c r="N62" s="864" t="e">
        <f>_xll.qlRateHelperQuoteName(M62)</f>
        <v>#VALUE!</v>
      </c>
      <c r="O62" s="1405" t="e">
        <f>_xll.qlRateHelperLatestDate(M62,Trigger)</f>
        <v>#VALUE!</v>
      </c>
      <c r="P62" s="1417" t="e">
        <f>_xll.qlRateHelperQuoteValue(M62,_xll.ohTrigger(RecalcTrigger,YieldCurve))</f>
        <v>#VALUE!</v>
      </c>
      <c r="Q62" s="1416" t="e">
        <f t="shared" si="8"/>
        <v>#VALUE!</v>
      </c>
      <c r="R62" s="1415" t="e">
        <f>_xll.qlSwapIndex(,FamilyName,Q62,NDays,Currency,Calendar,"6M","mf","actual/365 (fixed)",IborIndex,Discounting,,_xll.ohTrigger(Trigger,RecalcTrigger))</f>
        <v>#VALUE!</v>
      </c>
      <c r="S62" s="1414" t="e">
        <f>_xll.qlIndexFixing(R62,$X$19,TRUE,Trigger)</f>
        <v>#VALUE!</v>
      </c>
      <c r="T62" s="1413" t="e">
        <f t="shared" si="9"/>
        <v>#VALUE!</v>
      </c>
      <c r="W62" s="864" t="str">
        <f t="shared" si="7"/>
        <v>1D</v>
      </c>
      <c r="X62" s="1405">
        <f>_xll.qlCalendarAdvance(Calendar,X61,W62,"f",FALSE)</f>
        <v>42241</v>
      </c>
      <c r="Y62" s="1404">
        <f>_xll.qlCalendarAdvance(Calendar,X62,NDays&amp;"D")</f>
        <v>42241</v>
      </c>
      <c r="Z62" s="1403">
        <v>7.9999999999995648E-3</v>
      </c>
      <c r="AA62" s="1411">
        <v>7.0607477745998626E-3</v>
      </c>
    </row>
    <row r="63" spans="10:27" x14ac:dyDescent="0.2">
      <c r="M63" s="864" t="e">
        <v>#N/A</v>
      </c>
      <c r="N63" s="864" t="e">
        <f>_xll.qlRateHelperQuoteName(M63)</f>
        <v>#VALUE!</v>
      </c>
      <c r="O63" s="1405" t="e">
        <f>_xll.qlRateHelperLatestDate(M63,Trigger)</f>
        <v>#VALUE!</v>
      </c>
      <c r="P63" s="1417" t="e">
        <f>_xll.qlRateHelperQuoteValue(M63,_xll.ohTrigger(RecalcTrigger,YieldCurve))</f>
        <v>#VALUE!</v>
      </c>
      <c r="Q63" s="1416" t="e">
        <f t="shared" si="8"/>
        <v>#VALUE!</v>
      </c>
      <c r="R63" s="1415" t="e">
        <f>_xll.qlSwapIndex(,FamilyName,Q63,NDays,Currency,Calendar,"6M","mf","actual/365 (fixed)",IborIndex,Discounting,,_xll.ohTrigger(Trigger,RecalcTrigger))</f>
        <v>#VALUE!</v>
      </c>
      <c r="S63" s="1414" t="e">
        <f>_xll.qlIndexFixing(R63,$X$19,TRUE,Trigger)</f>
        <v>#VALUE!</v>
      </c>
      <c r="T63" s="1413" t="e">
        <f t="shared" si="9"/>
        <v>#VALUE!</v>
      </c>
      <c r="W63" s="864" t="str">
        <f t="shared" si="7"/>
        <v>1D</v>
      </c>
      <c r="X63" s="1405">
        <f>_xll.qlCalendarAdvance(Calendar,X62,W63,"f",FALSE)</f>
        <v>42242</v>
      </c>
      <c r="Y63" s="1404">
        <f>_xll.qlCalendarAdvance(Calendar,X63,NDays&amp;"D")</f>
        <v>42242</v>
      </c>
      <c r="Z63" s="1403">
        <v>8.0122010439136367E-3</v>
      </c>
      <c r="AA63" s="1411">
        <v>7.0720566696713671E-3</v>
      </c>
    </row>
    <row r="64" spans="10:27" x14ac:dyDescent="0.2">
      <c r="M64" s="864" t="e">
        <v>#N/A</v>
      </c>
      <c r="N64" s="864" t="e">
        <f>_xll.qlRateHelperQuoteName(M64)</f>
        <v>#VALUE!</v>
      </c>
      <c r="O64" s="1405" t="e">
        <f>_xll.qlRateHelperLatestDate(M64,Trigger)</f>
        <v>#VALUE!</v>
      </c>
      <c r="P64" s="1417" t="e">
        <f>_xll.qlRateHelperQuoteValue(M64,_xll.ohTrigger(RecalcTrigger,YieldCurve))</f>
        <v>#VALUE!</v>
      </c>
      <c r="Q64" s="1416" t="e">
        <f t="shared" si="8"/>
        <v>#VALUE!</v>
      </c>
      <c r="R64" s="1415" t="e">
        <f>_xll.qlSwapIndex(,FamilyName,Q64,NDays,Currency,Calendar,"6M","mf","actual/365 (fixed)",IborIndex,Discounting,,_xll.ohTrigger(Trigger,RecalcTrigger))</f>
        <v>#VALUE!</v>
      </c>
      <c r="S64" s="1414" t="e">
        <f>_xll.qlIndexFixing(R64,$X$19,TRUE,Trigger)</f>
        <v>#VALUE!</v>
      </c>
      <c r="T64" s="1413" t="e">
        <f t="shared" si="9"/>
        <v>#VALUE!</v>
      </c>
      <c r="W64" s="864" t="str">
        <f t="shared" si="7"/>
        <v>1D</v>
      </c>
      <c r="X64" s="1405">
        <f>_xll.qlCalendarAdvance(Calendar,X63,W64,"f",FALSE)</f>
        <v>42243</v>
      </c>
      <c r="Y64" s="1404">
        <f>_xll.qlCalendarAdvance(Calendar,X64,NDays&amp;"D")</f>
        <v>42243</v>
      </c>
      <c r="Z64" s="1403">
        <v>8.0399140118355261E-3</v>
      </c>
      <c r="AA64" s="1411">
        <v>7.083224571688973E-3</v>
      </c>
    </row>
    <row r="65" spans="10:27" x14ac:dyDescent="0.2">
      <c r="M65" s="864" t="e">
        <v>#N/A</v>
      </c>
      <c r="N65" s="864" t="e">
        <f>_xll.qlRateHelperQuoteName(M65)</f>
        <v>#VALUE!</v>
      </c>
      <c r="O65" s="1405" t="e">
        <f>_xll.qlRateHelperLatestDate(M65,Trigger)</f>
        <v>#VALUE!</v>
      </c>
      <c r="P65" s="1417" t="e">
        <f>_xll.qlRateHelperQuoteValue(M65,_xll.ohTrigger(RecalcTrigger,YieldCurve))</f>
        <v>#VALUE!</v>
      </c>
      <c r="Q65" s="1416" t="e">
        <f t="shared" si="8"/>
        <v>#VALUE!</v>
      </c>
      <c r="R65" s="1415" t="e">
        <f>_xll.qlSwapIndex(,FamilyName,Q65,NDays,Currency,Calendar,"6M","mf","actual/365 (fixed)",IborIndex,Discounting,,_xll.ohTrigger(Trigger,RecalcTrigger))</f>
        <v>#VALUE!</v>
      </c>
      <c r="S65" s="1414" t="e">
        <f>_xll.qlIndexFixing(R65,$X$19,TRUE,Trigger)</f>
        <v>#VALUE!</v>
      </c>
      <c r="T65" s="1413" t="e">
        <f t="shared" si="9"/>
        <v>#VALUE!</v>
      </c>
      <c r="W65" s="864" t="str">
        <f t="shared" si="7"/>
        <v>1D</v>
      </c>
      <c r="X65" s="1405">
        <f>_xll.qlCalendarAdvance(Calendar,X64,W65,"f",FALSE)</f>
        <v>42244</v>
      </c>
      <c r="Y65" s="1404">
        <f>_xll.qlCalendarAdvance(Calendar,X65,NDays&amp;"D")</f>
        <v>42244</v>
      </c>
      <c r="Z65" s="1403">
        <v>8.0449291854485169E-3</v>
      </c>
      <c r="AA65" s="1411">
        <v>7.1106471388612813E-3</v>
      </c>
    </row>
    <row r="66" spans="10:27" ht="12" thickBot="1" x14ac:dyDescent="0.25">
      <c r="M66" s="864" t="e">
        <v>#N/A</v>
      </c>
      <c r="N66" s="864" t="e">
        <f>_xll.qlRateHelperQuoteName(M66)</f>
        <v>#VALUE!</v>
      </c>
      <c r="O66" s="1405" t="e">
        <f>_xll.qlRateHelperLatestDate(M66,Trigger)</f>
        <v>#VALUE!</v>
      </c>
      <c r="P66" s="1417" t="e">
        <f>_xll.qlRateHelperQuoteValue(M66,_xll.ohTrigger(RecalcTrigger,YieldCurve))</f>
        <v>#VALUE!</v>
      </c>
      <c r="Q66" s="1416" t="e">
        <f t="shared" si="8"/>
        <v>#VALUE!</v>
      </c>
      <c r="R66" s="1415" t="e">
        <f>_xll.qlSwapIndex(,FamilyName,Q66,NDays,Currency,Calendar,"6M","mf","actual/365 (fixed)",IborIndex,Discounting,,_xll.ohTrigger(Trigger,RecalcTrigger))</f>
        <v>#VALUE!</v>
      </c>
      <c r="S66" s="1414" t="e">
        <f>_xll.qlIndexFixing(R66,$X$19,TRUE,Trigger)</f>
        <v>#VALUE!</v>
      </c>
      <c r="T66" s="1413" t="e">
        <f t="shared" si="9"/>
        <v>#VALUE!</v>
      </c>
      <c r="W66" s="864" t="str">
        <f t="shared" si="7"/>
        <v>1D</v>
      </c>
      <c r="X66" s="1405">
        <f>_xll.qlCalendarAdvance(Calendar,X65,W66,"f",FALSE)</f>
        <v>42248</v>
      </c>
      <c r="Y66" s="1404">
        <f>_xll.qlCalendarAdvance(Calendar,X66,NDays&amp;"D")</f>
        <v>42248</v>
      </c>
      <c r="Z66" s="1403">
        <v>8.0729030573676204E-3</v>
      </c>
      <c r="AA66" s="1411">
        <v>7.1369491882378178E-3</v>
      </c>
    </row>
    <row r="67" spans="10:27" x14ac:dyDescent="0.2">
      <c r="M67" s="744"/>
      <c r="N67" s="744"/>
      <c r="O67" s="744"/>
      <c r="P67" s="744"/>
      <c r="Q67" s="744"/>
      <c r="R67" s="744"/>
      <c r="S67" s="744"/>
      <c r="T67" s="1412"/>
      <c r="W67" s="864" t="str">
        <f t="shared" si="7"/>
        <v>1D</v>
      </c>
      <c r="X67" s="1405">
        <f>_xll.qlCalendarAdvance(Calendar,X66,W67,"f",FALSE)</f>
        <v>42249</v>
      </c>
      <c r="Y67" s="1404">
        <f>_xll.qlCalendarAdvance(Calendar,X67,NDays&amp;"D")</f>
        <v>42249</v>
      </c>
      <c r="Z67" s="1403">
        <v>8.0860238837580055E-3</v>
      </c>
      <c r="AA67" s="1411">
        <v>7.147271132661448E-3</v>
      </c>
    </row>
    <row r="68" spans="10:27" x14ac:dyDescent="0.2">
      <c r="S68" s="399"/>
      <c r="T68" s="1401"/>
      <c r="W68" s="864" t="str">
        <f t="shared" si="7"/>
        <v>1D</v>
      </c>
      <c r="X68" s="1405">
        <f>_xll.qlCalendarAdvance(Calendar,X67,W68,"f",FALSE)</f>
        <v>42250</v>
      </c>
      <c r="Y68" s="1404">
        <f>_xll.qlCalendarAdvance(Calendar,X68,NDays&amp;"D")</f>
        <v>42250</v>
      </c>
      <c r="Z68" s="1403">
        <v>8.099302435624213E-3</v>
      </c>
      <c r="AA68" s="1411">
        <v>7.1574520841122258E-3</v>
      </c>
    </row>
    <row r="69" spans="10:27" x14ac:dyDescent="0.2">
      <c r="S69" s="399"/>
      <c r="T69" s="1401"/>
      <c r="W69" s="864" t="str">
        <f t="shared" si="7"/>
        <v>1D</v>
      </c>
      <c r="X69" s="1405">
        <f>_xll.qlCalendarAdvance(Calendar,X68,W69,"f",FALSE)</f>
        <v>42251</v>
      </c>
      <c r="Y69" s="1404">
        <f>_xll.qlCalendarAdvance(Calendar,X69,NDays&amp;"D")</f>
        <v>42251</v>
      </c>
      <c r="Z69" s="1403">
        <v>8.1127306095186806E-3</v>
      </c>
      <c r="AA69" s="1411">
        <v>7.1774851461329598E-3</v>
      </c>
    </row>
    <row r="70" spans="10:27" x14ac:dyDescent="0.2">
      <c r="S70" s="399"/>
      <c r="T70" s="1401"/>
      <c r="W70" s="864" t="str">
        <f t="shared" si="7"/>
        <v>1D</v>
      </c>
      <c r="X70" s="1405">
        <f>_xll.qlCalendarAdvance(Calendar,X69,W70,"f",FALSE)</f>
        <v>42254</v>
      </c>
      <c r="Y70" s="1404">
        <f>_xll.qlCalendarAdvance(Calendar,X70,NDays&amp;"D")</f>
        <v>42254</v>
      </c>
      <c r="Z70" s="1403">
        <v>8.1538318261484312E-3</v>
      </c>
      <c r="AA70" s="1411">
        <v>7.1967659597815814E-3</v>
      </c>
    </row>
    <row r="71" spans="10:27" x14ac:dyDescent="0.2">
      <c r="J71" s="399"/>
      <c r="S71" s="399"/>
      <c r="T71" s="1401"/>
      <c r="W71" s="864" t="str">
        <f t="shared" si="7"/>
        <v>1D</v>
      </c>
      <c r="X71" s="1405">
        <f>_xll.qlCalendarAdvance(Calendar,X70,W71,"f",FALSE)</f>
        <v>42255</v>
      </c>
      <c r="Y71" s="1404">
        <f>_xll.qlCalendarAdvance(Calendar,X71,NDays&amp;"D")</f>
        <v>42255</v>
      </c>
      <c r="Z71" s="1403">
        <v>8.1677774499726401E-3</v>
      </c>
      <c r="AA71" s="1411">
        <v>7.2062419461249583E-3</v>
      </c>
    </row>
    <row r="72" spans="10:27" x14ac:dyDescent="0.2">
      <c r="S72" s="399"/>
      <c r="T72" s="1401"/>
      <c r="W72" s="864" t="str">
        <f t="shared" si="7"/>
        <v>1D</v>
      </c>
      <c r="X72" s="1405">
        <f>_xll.qlCalendarAdvance(Calendar,X71,W72,"f",FALSE)</f>
        <v>42256</v>
      </c>
      <c r="Y72" s="1404">
        <f>_xll.qlCalendarAdvance(Calendar,X72,NDays&amp;"D")</f>
        <v>42256</v>
      </c>
      <c r="Z72" s="1403">
        <v>8.1818321757560087E-3</v>
      </c>
      <c r="AA72" s="1411">
        <v>7.2155769394144365E-3</v>
      </c>
    </row>
    <row r="73" spans="10:27" x14ac:dyDescent="0.2">
      <c r="S73" s="399"/>
      <c r="T73" s="1401"/>
      <c r="W73" s="864" t="str">
        <f t="shared" si="7"/>
        <v>1D</v>
      </c>
      <c r="X73" s="1405">
        <f>_xll.qlCalendarAdvance(Calendar,X72,W73,"f",FALSE)</f>
        <v>42257</v>
      </c>
      <c r="Y73" s="1404">
        <f>_xll.qlCalendarAdvance(Calendar,X73,NDays&amp;"D")</f>
        <v>42257</v>
      </c>
      <c r="Z73" s="1403">
        <v>8.1959878988802515E-3</v>
      </c>
      <c r="AA73" s="1411">
        <v>7.2247709395689697E-3</v>
      </c>
    </row>
    <row r="74" spans="10:27" x14ac:dyDescent="0.2">
      <c r="S74" s="399"/>
      <c r="T74" s="1401"/>
      <c r="W74" s="864" t="str">
        <f t="shared" si="7"/>
        <v>1D</v>
      </c>
      <c r="X74" s="1405">
        <f>_xll.qlCalendarAdvance(Calendar,X73,W74,"f",FALSE)</f>
        <v>42258</v>
      </c>
      <c r="Y74" s="1404">
        <f>_xll.qlCalendarAdvance(Calendar,X74,NDays&amp;"D")</f>
        <v>42258</v>
      </c>
      <c r="Z74" s="1403">
        <v>8.2102365145164547E-3</v>
      </c>
      <c r="AA74" s="1411">
        <v>7.2428326805103662E-3</v>
      </c>
    </row>
    <row r="75" spans="10:27" x14ac:dyDescent="0.2">
      <c r="S75" s="399"/>
      <c r="T75" s="1401"/>
      <c r="W75" s="864" t="str">
        <f t="shared" si="7"/>
        <v>1D</v>
      </c>
      <c r="X75" s="1405">
        <f>_xll.qlCalendarAdvance(Calendar,X74,W75,"f",FALSE)</f>
        <v>42261</v>
      </c>
      <c r="Y75" s="1404">
        <f>_xll.qlCalendarAdvance(Calendar,X75,NDays&amp;"D")</f>
        <v>42261</v>
      </c>
      <c r="Z75" s="1403">
        <v>8.2534586649364479E-3</v>
      </c>
      <c r="AA75" s="1411">
        <v>7.2601370095670692E-3</v>
      </c>
    </row>
    <row r="76" spans="10:27" x14ac:dyDescent="0.2">
      <c r="S76" s="399"/>
      <c r="T76" s="1401"/>
      <c r="W76" s="864" t="str">
        <f t="shared" si="7"/>
        <v>1D</v>
      </c>
      <c r="X76" s="1405">
        <f>_xll.qlCalendarAdvance(Calendar,X75,W76,"f",FALSE)</f>
        <v>42262</v>
      </c>
      <c r="Y76" s="1404">
        <f>_xll.qlCalendarAdvance(Calendar,X76,NDays&amp;"D")</f>
        <v>42262</v>
      </c>
      <c r="Z76" s="1403">
        <v>8.2679977979526267E-3</v>
      </c>
      <c r="AA76" s="1411">
        <v>7.2686260442900164E-3</v>
      </c>
    </row>
    <row r="77" spans="10:27" x14ac:dyDescent="0.2">
      <c r="S77" s="399"/>
      <c r="T77" s="1401"/>
      <c r="W77" s="864" t="str">
        <f t="shared" si="7"/>
        <v>1D</v>
      </c>
      <c r="X77" s="1405">
        <f>_xll.qlCalendarAdvance(Calendar,X76,W77,"f",FALSE)</f>
        <v>42263</v>
      </c>
      <c r="Y77" s="1404">
        <f>_xll.qlCalendarAdvance(Calendar,X77,NDays&amp;"D")</f>
        <v>42263</v>
      </c>
      <c r="Z77" s="1403">
        <v>8.2825892960279937E-3</v>
      </c>
      <c r="AA77" s="1411">
        <v>7.2769740858780185E-3</v>
      </c>
    </row>
    <row r="78" spans="10:27" x14ac:dyDescent="0.2">
      <c r="S78" s="399"/>
      <c r="T78" s="1401"/>
      <c r="W78" s="864" t="str">
        <f t="shared" si="7"/>
        <v>1D</v>
      </c>
      <c r="X78" s="1405">
        <f>_xll.qlCalendarAdvance(Calendar,X77,W78,"f",FALSE)</f>
        <v>42264</v>
      </c>
      <c r="Y78" s="1404">
        <f>_xll.qlCalendarAdvance(Calendar,X78,NDays&amp;"D")</f>
        <v>42264</v>
      </c>
      <c r="Z78" s="1403">
        <v>8.2972250529901367E-3</v>
      </c>
      <c r="AA78" s="1411">
        <v>7.2851811343310757E-3</v>
      </c>
    </row>
    <row r="79" spans="10:27" x14ac:dyDescent="0.2">
      <c r="S79" s="399"/>
      <c r="T79" s="1401"/>
      <c r="W79" s="864" t="str">
        <f t="shared" si="7"/>
        <v>1D</v>
      </c>
      <c r="X79" s="1405">
        <f>_xll.qlCalendarAdvance(Calendar,X78,W79,"f",FALSE)</f>
        <v>42265</v>
      </c>
      <c r="Y79" s="1404">
        <f>_xll.qlCalendarAdvance(Calendar,X79,NDays&amp;"D")</f>
        <v>42265</v>
      </c>
      <c r="Z79" s="1403">
        <v>8.3118969624355263E-3</v>
      </c>
      <c r="AA79" s="1411">
        <v>7.3012713000049825E-3</v>
      </c>
    </row>
    <row r="80" spans="10:27" x14ac:dyDescent="0.2">
      <c r="S80" s="399"/>
      <c r="T80" s="1401"/>
      <c r="W80" s="864" t="str">
        <f t="shared" si="7"/>
        <v>1D</v>
      </c>
      <c r="X80" s="1405">
        <f>_xll.qlCalendarAdvance(Calendar,X79,W80,"f",FALSE)</f>
        <v>42268</v>
      </c>
      <c r="Y80" s="1404">
        <f>_xll.qlCalendarAdvance(Calendar,X80,NDays&amp;"D")</f>
        <v>42268</v>
      </c>
      <c r="Z80" s="1403">
        <v>8.3560485381121725E-3</v>
      </c>
      <c r="AA80" s="1411">
        <v>7.3165993966317622E-3</v>
      </c>
    </row>
    <row r="81" spans="19:27" x14ac:dyDescent="0.2">
      <c r="S81" s="399"/>
      <c r="T81" s="1401"/>
      <c r="W81" s="864" t="str">
        <f t="shared" si="7"/>
        <v>1D</v>
      </c>
      <c r="X81" s="1405">
        <f>_xll.qlCalendarAdvance(Calendar,X80,W81,"f",FALSE)</f>
        <v>42269</v>
      </c>
      <c r="Y81" s="1404">
        <f>_xll.qlCalendarAdvance(Calendar,X81,NDays&amp;"D")</f>
        <v>42269</v>
      </c>
      <c r="Z81" s="1403">
        <v>8.3707839887519203E-3</v>
      </c>
      <c r="AA81" s="1411">
        <v>7.3241014792480019E-3</v>
      </c>
    </row>
    <row r="82" spans="19:27" x14ac:dyDescent="0.2">
      <c r="S82" s="399"/>
      <c r="T82" s="1401"/>
      <c r="W82" s="864" t="str">
        <f t="shared" si="7"/>
        <v>1D</v>
      </c>
      <c r="X82" s="1405">
        <f>_xll.qlCalendarAdvance(Calendar,X81,W82,"f",FALSE)</f>
        <v>42270</v>
      </c>
      <c r="Y82" s="1404">
        <f>_xll.qlCalendarAdvance(Calendar,X82,NDays&amp;"D")</f>
        <v>42270</v>
      </c>
      <c r="Z82" s="1403">
        <v>8.3855150563228575E-3</v>
      </c>
      <c r="AA82" s="1411">
        <v>7.3314625687292967E-3</v>
      </c>
    </row>
    <row r="83" spans="19:27" x14ac:dyDescent="0.2">
      <c r="S83" s="399"/>
      <c r="T83" s="1401"/>
      <c r="W83" s="864" t="str">
        <f t="shared" si="7"/>
        <v>1D</v>
      </c>
      <c r="X83" s="1405">
        <f>_xll.qlCalendarAdvance(Calendar,X82,W83,"f",FALSE)</f>
        <v>42271</v>
      </c>
      <c r="Y83" s="1404">
        <f>_xll.qlCalendarAdvance(Calendar,X83,NDays&amp;"D")</f>
        <v>42271</v>
      </c>
      <c r="Z83" s="1403">
        <v>8.4002336330044822E-3</v>
      </c>
      <c r="AA83" s="1411">
        <v>7.3386826649135539E-3</v>
      </c>
    </row>
    <row r="84" spans="19:27" x14ac:dyDescent="0.2">
      <c r="S84" s="399"/>
      <c r="T84" s="1401"/>
      <c r="W84" s="864" t="str">
        <f t="shared" ref="W84:W147" si="10">W83</f>
        <v>1D</v>
      </c>
      <c r="X84" s="1405">
        <f>_xll.qlCalendarAdvance(Calendar,X83,W84,"f",FALSE)</f>
        <v>42272</v>
      </c>
      <c r="Y84" s="1404">
        <f>_xll.qlCalendarAdvance(Calendar,X84,NDays&amp;"D")</f>
        <v>42272</v>
      </c>
      <c r="Z84" s="1403">
        <v>8.4499999999910601E-3</v>
      </c>
      <c r="AA84" s="1411">
        <v>7.3536474093431154E-3</v>
      </c>
    </row>
    <row r="85" spans="19:27" x14ac:dyDescent="0.2">
      <c r="S85" s="399"/>
      <c r="T85" s="1401"/>
      <c r="W85" s="864" t="str">
        <f t="shared" si="10"/>
        <v>1D</v>
      </c>
      <c r="X85" s="1405">
        <f>_xll.qlCalendarAdvance(Calendar,X84,W85,"f",FALSE)</f>
        <v>42275</v>
      </c>
      <c r="Y85" s="1404">
        <f>_xll.qlCalendarAdvance(Calendar,X85,NDays&amp;"D")</f>
        <v>42275</v>
      </c>
      <c r="Z85" s="1403">
        <v>8.4674612119856017E-3</v>
      </c>
      <c r="AA85" s="1411">
        <v>7.3696326824079783E-3</v>
      </c>
    </row>
    <row r="86" spans="19:27" x14ac:dyDescent="0.2">
      <c r="S86" s="399"/>
      <c r="T86" s="1401"/>
      <c r="W86" s="864" t="str">
        <f t="shared" si="10"/>
        <v>1D</v>
      </c>
      <c r="X86" s="1405">
        <f>_xll.qlCalendarAdvance(Calendar,X85,W86,"f",FALSE)</f>
        <v>42276</v>
      </c>
      <c r="Y86" s="1404">
        <f>_xll.qlCalendarAdvance(Calendar,X86,NDays&amp;"D")</f>
        <v>42276</v>
      </c>
      <c r="Z86" s="1403">
        <v>8.4733221539364835E-3</v>
      </c>
      <c r="AA86" s="1411">
        <v>7.3784048275937764E-3</v>
      </c>
    </row>
    <row r="87" spans="19:27" x14ac:dyDescent="0.2">
      <c r="S87" s="399"/>
      <c r="T87" s="1401"/>
      <c r="W87" s="864" t="str">
        <f t="shared" si="10"/>
        <v>1D</v>
      </c>
      <c r="X87" s="1405">
        <f>_xll.qlCalendarAdvance(Calendar,X86,W87,"f",FALSE)</f>
        <v>42277</v>
      </c>
      <c r="Y87" s="1404">
        <f>_xll.qlCalendarAdvance(Calendar,X87,NDays&amp;"D")</f>
        <v>42277</v>
      </c>
      <c r="Z87" s="1403">
        <v>8.4962185856834061E-3</v>
      </c>
      <c r="AA87" s="1411">
        <v>7.3876002334150037E-3</v>
      </c>
    </row>
    <row r="88" spans="19:27" x14ac:dyDescent="0.2">
      <c r="S88" s="399"/>
      <c r="T88" s="1401"/>
      <c r="W88" s="864" t="str">
        <f t="shared" si="10"/>
        <v>1D</v>
      </c>
      <c r="X88" s="1405">
        <f>_xll.qlCalendarAdvance(Calendar,X87,W88,"f",FALSE)</f>
        <v>42278</v>
      </c>
      <c r="Y88" s="1404">
        <f>_xll.qlCalendarAdvance(Calendar,X88,NDays&amp;"D")</f>
        <v>42278</v>
      </c>
      <c r="Z88" s="1403">
        <v>8.5104949007710623E-3</v>
      </c>
      <c r="AA88" s="1411">
        <v>7.3972188997906141E-3</v>
      </c>
    </row>
    <row r="89" spans="19:27" x14ac:dyDescent="0.2">
      <c r="S89" s="399"/>
      <c r="T89" s="1401"/>
      <c r="W89" s="864" t="str">
        <f t="shared" si="10"/>
        <v>1D</v>
      </c>
      <c r="X89" s="1405">
        <f>_xll.qlCalendarAdvance(Calendar,X88,W89,"f",FALSE)</f>
        <v>42279</v>
      </c>
      <c r="Y89" s="1404">
        <f>_xll.qlCalendarAdvance(Calendar,X89,NDays&amp;"D")</f>
        <v>42279</v>
      </c>
      <c r="Z89" s="1403">
        <v>8.5409486285144415E-3</v>
      </c>
      <c r="AA89" s="1411">
        <v>7.4180178552973883E-3</v>
      </c>
    </row>
    <row r="90" spans="19:27" x14ac:dyDescent="0.2">
      <c r="S90" s="399"/>
      <c r="T90" s="1401"/>
      <c r="W90" s="864" t="str">
        <f t="shared" si="10"/>
        <v>1D</v>
      </c>
      <c r="X90" s="1405">
        <f>_xll.qlCalendarAdvance(Calendar,X89,W90,"f",FALSE)</f>
        <v>42282</v>
      </c>
      <c r="Y90" s="1404">
        <f>_xll.qlCalendarAdvance(Calendar,X90,NDays&amp;"D")</f>
        <v>42282</v>
      </c>
      <c r="Z90" s="1403">
        <v>8.5669544287873649E-3</v>
      </c>
      <c r="AA90" s="1411">
        <v>7.4399261727009502E-3</v>
      </c>
    </row>
    <row r="91" spans="19:27" x14ac:dyDescent="0.2">
      <c r="S91" s="399"/>
      <c r="T91" s="1401"/>
      <c r="W91" s="864" t="str">
        <f t="shared" si="10"/>
        <v>1D</v>
      </c>
      <c r="X91" s="1405">
        <f>_xll.qlCalendarAdvance(Calendar,X90,W91,"f",FALSE)</f>
        <v>42283</v>
      </c>
      <c r="Y91" s="1404">
        <f>_xll.qlCalendarAdvance(Calendar,X91,NDays&amp;"D")</f>
        <v>42283</v>
      </c>
      <c r="Z91" s="1403">
        <v>8.580915752373984E-3</v>
      </c>
      <c r="AA91" s="1411">
        <v>7.4516611428210311E-3</v>
      </c>
    </row>
    <row r="92" spans="19:27" x14ac:dyDescent="0.2">
      <c r="S92" s="399"/>
      <c r="T92" s="1401"/>
      <c r="W92" s="864" t="str">
        <f t="shared" si="10"/>
        <v>1D</v>
      </c>
      <c r="X92" s="1405">
        <f>_xll.qlCalendarAdvance(Calendar,X91,W92,"f",FALSE)</f>
        <v>42284</v>
      </c>
      <c r="Y92" s="1404">
        <f>_xll.qlCalendarAdvance(Calendar,X92,NDays&amp;"D")</f>
        <v>42284</v>
      </c>
      <c r="Z92" s="1403">
        <v>8.5948188026359791E-3</v>
      </c>
      <c r="AA92" s="1411">
        <v>7.4638193739007264E-3</v>
      </c>
    </row>
    <row r="93" spans="19:27" x14ac:dyDescent="0.2">
      <c r="S93" s="399"/>
      <c r="T93" s="1401"/>
      <c r="W93" s="864" t="str">
        <f t="shared" si="10"/>
        <v>1D</v>
      </c>
      <c r="X93" s="1405">
        <f>_xll.qlCalendarAdvance(Calendar,X92,W93,"f",FALSE)</f>
        <v>42285</v>
      </c>
      <c r="Y93" s="1404">
        <f>_xll.qlCalendarAdvance(Calendar,X93,NDays&amp;"D")</f>
        <v>42285</v>
      </c>
      <c r="Z93" s="1403">
        <v>8.6086651546790315E-3</v>
      </c>
      <c r="AA93" s="1411">
        <v>7.4764008657779435E-3</v>
      </c>
    </row>
    <row r="94" spans="19:27" x14ac:dyDescent="0.2">
      <c r="S94" s="399"/>
      <c r="T94" s="1401"/>
      <c r="W94" s="864" t="str">
        <f t="shared" si="10"/>
        <v>1D</v>
      </c>
      <c r="X94" s="1405">
        <f>_xll.qlCalendarAdvance(Calendar,X93,W94,"f",FALSE)</f>
        <v>42286</v>
      </c>
      <c r="Y94" s="1404">
        <f>_xll.qlCalendarAdvance(Calendar,X94,NDays&amp;"D")</f>
        <v>42286</v>
      </c>
      <c r="Z94" s="1403">
        <v>8.6377589760037923E-3</v>
      </c>
      <c r="AA94" s="1411">
        <v>7.503128952388213E-3</v>
      </c>
    </row>
    <row r="95" spans="19:27" x14ac:dyDescent="0.2">
      <c r="S95" s="399"/>
      <c r="T95" s="1401"/>
      <c r="W95" s="864" t="str">
        <f t="shared" si="10"/>
        <v>1D</v>
      </c>
      <c r="X95" s="1405">
        <f>_xll.qlCalendarAdvance(Calendar,X94,W95,"f",FALSE)</f>
        <v>42289</v>
      </c>
      <c r="Y95" s="1404">
        <f>_xll.qlCalendarAdvance(Calendar,X95,NDays&amp;"D")</f>
        <v>42289</v>
      </c>
      <c r="Z95" s="1403">
        <v>8.6635150844973172E-3</v>
      </c>
      <c r="AA95" s="1411">
        <v>7.5309594436123728E-3</v>
      </c>
    </row>
    <row r="96" spans="19:27" x14ac:dyDescent="0.2">
      <c r="S96" s="399"/>
      <c r="T96" s="1401"/>
      <c r="W96" s="864" t="str">
        <f t="shared" si="10"/>
        <v>1D</v>
      </c>
      <c r="X96" s="1405">
        <f>_xll.qlCalendarAdvance(Calendar,X95,W96,"f",FALSE)</f>
        <v>42290</v>
      </c>
      <c r="Y96" s="1404">
        <f>_xll.qlCalendarAdvance(Calendar,X96,NDays&amp;"D")</f>
        <v>42290</v>
      </c>
      <c r="Z96" s="1403">
        <v>8.6771015737359316E-3</v>
      </c>
      <c r="AA96" s="1411">
        <v>7.5456572407739397E-3</v>
      </c>
    </row>
    <row r="97" spans="19:27" x14ac:dyDescent="0.2">
      <c r="S97" s="399"/>
      <c r="T97" s="1401"/>
      <c r="W97" s="864" t="str">
        <f t="shared" si="10"/>
        <v>1D</v>
      </c>
      <c r="X97" s="1405">
        <f>_xll.qlCalendarAdvance(Calendar,X96,W97,"f",FALSE)</f>
        <v>42291</v>
      </c>
      <c r="Y97" s="1404">
        <f>_xll.qlCalendarAdvance(Calendar,X97,NDays&amp;"D")</f>
        <v>42291</v>
      </c>
      <c r="Z97" s="1403">
        <v>8.6906408164012117E-3</v>
      </c>
      <c r="AA97" s="1411">
        <v>7.5607782991382599E-3</v>
      </c>
    </row>
    <row r="98" spans="19:27" x14ac:dyDescent="0.2">
      <c r="S98" s="399"/>
      <c r="T98" s="1401"/>
      <c r="W98" s="864" t="str">
        <f t="shared" si="10"/>
        <v>1D</v>
      </c>
      <c r="X98" s="1405">
        <f>_xll.qlCalendarAdvance(Calendar,X97,W98,"f",FALSE)</f>
        <v>42292</v>
      </c>
      <c r="Y98" s="1404">
        <f>_xll.qlCalendarAdvance(Calendar,X98,NDays&amp;"D")</f>
        <v>42292</v>
      </c>
      <c r="Z98" s="1403">
        <v>8.7041343879305563E-3</v>
      </c>
      <c r="AA98" s="1411">
        <v>7.5763226187053334E-3</v>
      </c>
    </row>
    <row r="99" spans="19:27" x14ac:dyDescent="0.2">
      <c r="S99" s="399"/>
      <c r="T99" s="1401"/>
      <c r="W99" s="864" t="str">
        <f t="shared" si="10"/>
        <v>1D</v>
      </c>
      <c r="X99" s="1405">
        <f>_xll.qlCalendarAdvance(Calendar,X98,W99,"f",FALSE)</f>
        <v>42293</v>
      </c>
      <c r="Y99" s="1404">
        <f>_xll.qlCalendarAdvance(Calendar,X99,NDays&amp;"D")</f>
        <v>42293</v>
      </c>
      <c r="Z99" s="1403">
        <v>8.7323517496004054E-3</v>
      </c>
      <c r="AA99" s="1411">
        <v>7.6089807440563977E-3</v>
      </c>
    </row>
    <row r="100" spans="19:27" x14ac:dyDescent="0.2">
      <c r="S100" s="399"/>
      <c r="T100" s="1401"/>
      <c r="W100" s="864" t="str">
        <f t="shared" si="10"/>
        <v>1D</v>
      </c>
      <c r="X100" s="1405">
        <f>_xll.qlCalendarAdvance(Calendar,X99,W100,"f",FALSE)</f>
        <v>42296</v>
      </c>
      <c r="Y100" s="1404">
        <f>_xll.qlCalendarAdvance(Calendar,X100,NDays&amp;"D")</f>
        <v>42296</v>
      </c>
      <c r="Z100" s="1403">
        <v>8.7576834730352174E-3</v>
      </c>
      <c r="AA100" s="1411">
        <v>7.6427325107031319E-3</v>
      </c>
    </row>
    <row r="101" spans="19:27" x14ac:dyDescent="0.2">
      <c r="S101" s="399"/>
      <c r="T101" s="1401"/>
      <c r="W101" s="864" t="str">
        <f t="shared" si="10"/>
        <v>1D</v>
      </c>
      <c r="X101" s="1405">
        <f>_xll.qlCalendarAdvance(Calendar,X100,W101,"f",FALSE)</f>
        <v>42297</v>
      </c>
      <c r="Y101" s="1404">
        <f>_xll.qlCalendarAdvance(Calendar,X101,NDays&amp;"D")</f>
        <v>42297</v>
      </c>
      <c r="Z101" s="1403">
        <v>8.7709723220361548E-3</v>
      </c>
      <c r="AA101" s="1411">
        <v>7.6603931374186196E-3</v>
      </c>
    </row>
    <row r="102" spans="19:27" x14ac:dyDescent="0.2">
      <c r="S102" s="399"/>
      <c r="T102" s="1401"/>
      <c r="W102" s="864" t="str">
        <f t="shared" si="10"/>
        <v>1D</v>
      </c>
      <c r="X102" s="1405">
        <f>_xll.qlCalendarAdvance(Calendar,X101,W102,"f",FALSE)</f>
        <v>42298</v>
      </c>
      <c r="Y102" s="1404">
        <f>_xll.qlCalendarAdvance(Calendar,X102,NDays&amp;"D")</f>
        <v>42298</v>
      </c>
      <c r="Z102" s="1403">
        <v>8.7842249534746016E-3</v>
      </c>
      <c r="AA102" s="1411">
        <v>7.6784770256610457E-3</v>
      </c>
    </row>
    <row r="103" spans="19:27" x14ac:dyDescent="0.2">
      <c r="S103" s="399"/>
      <c r="T103" s="1401"/>
      <c r="W103" s="864" t="str">
        <f t="shared" si="10"/>
        <v>1D</v>
      </c>
      <c r="X103" s="1405">
        <f>_xll.qlCalendarAdvance(Calendar,X102,W103,"f",FALSE)</f>
        <v>42299</v>
      </c>
      <c r="Y103" s="1404">
        <f>_xll.qlCalendarAdvance(Calendar,X103,NDays&amp;"D")</f>
        <v>42299</v>
      </c>
      <c r="Z103" s="1403">
        <v>8.7974429431001821E-3</v>
      </c>
      <c r="AA103" s="1411">
        <v>7.6969841755925028E-3</v>
      </c>
    </row>
    <row r="104" spans="19:27" x14ac:dyDescent="0.2">
      <c r="S104" s="399"/>
      <c r="T104" s="1401"/>
      <c r="W104" s="864" t="str">
        <f t="shared" si="10"/>
        <v>1D</v>
      </c>
      <c r="X104" s="1405">
        <f>_xll.qlCalendarAdvance(Calendar,X103,W104,"f",FALSE)</f>
        <v>42300</v>
      </c>
      <c r="Y104" s="1404">
        <f>_xll.qlCalendarAdvance(Calendar,X104,NDays&amp;"D")</f>
        <v>42300</v>
      </c>
      <c r="Z104" s="1403">
        <v>8.825261547964515E-3</v>
      </c>
      <c r="AA104" s="1411">
        <v>7.7355732844948868E-3</v>
      </c>
    </row>
    <row r="105" spans="19:27" x14ac:dyDescent="0.2">
      <c r="S105" s="399"/>
      <c r="T105" s="1401"/>
      <c r="W105" s="864" t="str">
        <f t="shared" si="10"/>
        <v>1D</v>
      </c>
      <c r="X105" s="1405">
        <f>_xll.qlCalendarAdvance(Calendar,X104,W105,"f",FALSE)</f>
        <v>42303</v>
      </c>
      <c r="Y105" s="1404">
        <f>_xll.qlCalendarAdvance(Calendar,X105,NDays&amp;"D")</f>
        <v>42303</v>
      </c>
      <c r="Z105" s="1403">
        <v>8.8499999999968482E-3</v>
      </c>
      <c r="AA105" s="1411">
        <v>7.7751037869311368E-3</v>
      </c>
    </row>
    <row r="106" spans="19:27" x14ac:dyDescent="0.2">
      <c r="S106" s="399"/>
      <c r="T106" s="1401"/>
      <c r="W106" s="864" t="str">
        <f t="shared" si="10"/>
        <v>1D</v>
      </c>
      <c r="X106" s="1405">
        <f>_xll.qlCalendarAdvance(Calendar,X105,W106,"f",FALSE)</f>
        <v>42304</v>
      </c>
      <c r="Y106" s="1404">
        <f>_xll.qlCalendarAdvance(Calendar,X106,NDays&amp;"D")</f>
        <v>42304</v>
      </c>
      <c r="Z106" s="1403">
        <v>8.863069230663859E-3</v>
      </c>
      <c r="AA106" s="1411">
        <v>7.7948776092662264E-3</v>
      </c>
    </row>
    <row r="107" spans="19:27" x14ac:dyDescent="0.2">
      <c r="S107" s="399"/>
      <c r="T107" s="1401"/>
      <c r="W107" s="864" t="str">
        <f t="shared" si="10"/>
        <v>1D</v>
      </c>
      <c r="X107" s="1405">
        <f>_xll.qlCalendarAdvance(Calendar,X106,W107,"f",FALSE)</f>
        <v>42305</v>
      </c>
      <c r="Y107" s="1404">
        <f>_xll.qlCalendarAdvance(Calendar,X107,NDays&amp;"D")</f>
        <v>42305</v>
      </c>
      <c r="Z107" s="1403">
        <v>8.8761181490000108E-3</v>
      </c>
      <c r="AA107" s="1411">
        <v>7.8142250566815008E-3</v>
      </c>
    </row>
    <row r="108" spans="19:27" x14ac:dyDescent="0.2">
      <c r="S108" s="399"/>
      <c r="T108" s="1401"/>
      <c r="W108" s="864" t="str">
        <f t="shared" si="10"/>
        <v>1D</v>
      </c>
      <c r="X108" s="1405">
        <f>_xll.qlCalendarAdvance(Calendar,X107,W108,"f",FALSE)</f>
        <v>42306</v>
      </c>
      <c r="Y108" s="1404">
        <f>_xll.qlCalendarAdvance(Calendar,X108,NDays&amp;"D")</f>
        <v>42306</v>
      </c>
      <c r="Z108" s="1403">
        <v>8.8891532052462838E-3</v>
      </c>
      <c r="AA108" s="1411">
        <v>7.8331461290959137E-3</v>
      </c>
    </row>
    <row r="109" spans="19:27" x14ac:dyDescent="0.2">
      <c r="S109" s="399"/>
      <c r="T109" s="1401"/>
      <c r="W109" s="864" t="str">
        <f t="shared" si="10"/>
        <v>1D</v>
      </c>
      <c r="X109" s="1405">
        <f>_xll.qlCalendarAdvance(Calendar,X108,W109,"f",FALSE)</f>
        <v>42307</v>
      </c>
      <c r="Y109" s="1404">
        <f>_xll.qlCalendarAdvance(Calendar,X109,NDays&amp;"D")</f>
        <v>42307</v>
      </c>
      <c r="Z109" s="1403">
        <v>8.894764554283216E-3</v>
      </c>
      <c r="AA109" s="1411">
        <v>7.869736695985674E-3</v>
      </c>
    </row>
    <row r="110" spans="19:27" x14ac:dyDescent="0.2">
      <c r="S110" s="399"/>
      <c r="T110" s="1401"/>
      <c r="W110" s="864" t="str">
        <f t="shared" si="10"/>
        <v>1D</v>
      </c>
      <c r="X110" s="1405">
        <f>_xll.qlCalendarAdvance(Calendar,X109,W110,"f",FALSE)</f>
        <v>42310</v>
      </c>
      <c r="Y110" s="1404">
        <f>_xll.qlCalendarAdvance(Calendar,X110,NDays&amp;"D")</f>
        <v>42310</v>
      </c>
      <c r="Z110" s="1403">
        <v>8.941283820049056E-3</v>
      </c>
      <c r="AA110" s="1411">
        <v>7.9045666674482096E-3</v>
      </c>
    </row>
    <row r="111" spans="19:27" x14ac:dyDescent="0.2">
      <c r="S111" s="399"/>
      <c r="T111" s="1401"/>
      <c r="W111" s="864" t="str">
        <f t="shared" si="10"/>
        <v>1D</v>
      </c>
      <c r="X111" s="1405">
        <f>_xll.qlCalendarAdvance(Calendar,X110,W111,"f",FALSE)</f>
        <v>42311</v>
      </c>
      <c r="Y111" s="1404">
        <f>_xll.qlCalendarAdvance(Calendar,X111,NDays&amp;"D")</f>
        <v>42311</v>
      </c>
      <c r="Z111" s="1403">
        <v>8.9467863134312167E-3</v>
      </c>
      <c r="AA111" s="1411">
        <v>7.9213558639668058E-3</v>
      </c>
    </row>
    <row r="112" spans="19:27" x14ac:dyDescent="0.2">
      <c r="S112" s="399"/>
      <c r="T112" s="1401"/>
      <c r="W112" s="864" t="str">
        <f t="shared" si="10"/>
        <v>1D</v>
      </c>
      <c r="X112" s="1405">
        <f>_xll.qlCalendarAdvance(Calendar,X111,W112,"f",FALSE)</f>
        <v>42312</v>
      </c>
      <c r="Y112" s="1404">
        <f>_xll.qlCalendarAdvance(Calendar,X112,NDays&amp;"D")</f>
        <v>42312</v>
      </c>
      <c r="Z112" s="1403">
        <v>8.959827647848603E-3</v>
      </c>
      <c r="AA112" s="1411">
        <v>7.9377186849982628E-3</v>
      </c>
    </row>
    <row r="113" spans="19:27" x14ac:dyDescent="0.2">
      <c r="S113" s="399"/>
      <c r="T113" s="1401"/>
      <c r="W113" s="864" t="str">
        <f t="shared" si="10"/>
        <v>1D</v>
      </c>
      <c r="X113" s="1405">
        <f>_xll.qlCalendarAdvance(Calendar,X112,W113,"f",FALSE)</f>
        <v>42313</v>
      </c>
      <c r="Y113" s="1404">
        <f>_xll.qlCalendarAdvance(Calendar,X113,NDays&amp;"D")</f>
        <v>42313</v>
      </c>
      <c r="Z113" s="1403">
        <v>8.9728963130641867E-3</v>
      </c>
      <c r="AA113" s="1411">
        <v>7.9536551307046732E-3</v>
      </c>
    </row>
    <row r="114" spans="19:27" x14ac:dyDescent="0.2">
      <c r="S114" s="399"/>
      <c r="T114" s="1401"/>
      <c r="W114" s="864" t="str">
        <f t="shared" si="10"/>
        <v>1D</v>
      </c>
      <c r="X114" s="1405">
        <f>_xll.qlCalendarAdvance(Calendar,X113,W114,"f",FALSE)</f>
        <v>42314</v>
      </c>
      <c r="Y114" s="1404">
        <f>_xll.qlCalendarAdvance(Calendar,X114,NDays&amp;"D")</f>
        <v>42314</v>
      </c>
      <c r="Z114" s="1403">
        <v>8.9859987958446075E-3</v>
      </c>
      <c r="AA114" s="1411">
        <v>7.9842814179076349E-3</v>
      </c>
    </row>
    <row r="115" spans="19:27" x14ac:dyDescent="0.2">
      <c r="S115" s="399"/>
      <c r="T115" s="1401"/>
      <c r="W115" s="864" t="str">
        <f t="shared" si="10"/>
        <v>1D</v>
      </c>
      <c r="X115" s="1405">
        <f>_xll.qlCalendarAdvance(Calendar,X114,W115,"f",FALSE)</f>
        <v>42317</v>
      </c>
      <c r="Y115" s="1404">
        <f>_xll.qlCalendarAdvance(Calendar,X115,NDays&amp;"D")</f>
        <v>42317</v>
      </c>
      <c r="Z115" s="1403">
        <v>9.0255740198200308E-3</v>
      </c>
      <c r="AA115" s="1411">
        <v>8.0131371580915989E-3</v>
      </c>
    </row>
    <row r="116" spans="19:27" x14ac:dyDescent="0.2">
      <c r="S116" s="399"/>
      <c r="T116" s="1401"/>
      <c r="W116" s="864" t="str">
        <f t="shared" si="10"/>
        <v>1D</v>
      </c>
      <c r="X116" s="1405">
        <f>_xll.qlCalendarAdvance(Calendar,X115,W116,"f",FALSE)</f>
        <v>42318</v>
      </c>
      <c r="Y116" s="1404">
        <f>_xll.qlCalendarAdvance(Calendar,X116,NDays&amp;"D")</f>
        <v>42318</v>
      </c>
      <c r="Z116" s="1403">
        <v>9.0388766439666174E-3</v>
      </c>
      <c r="AA116" s="1411">
        <v>8.0269417257949893E-3</v>
      </c>
    </row>
    <row r="117" spans="19:27" x14ac:dyDescent="0.2">
      <c r="S117" s="399"/>
      <c r="T117" s="1401"/>
      <c r="W117" s="864" t="str">
        <f t="shared" si="10"/>
        <v>1D</v>
      </c>
      <c r="X117" s="1405">
        <f>_xll.qlCalendarAdvance(Calendar,X116,W117,"f",FALSE)</f>
        <v>42319</v>
      </c>
      <c r="Y117" s="1404">
        <f>_xll.qlCalendarAdvance(Calendar,X117,NDays&amp;"D")</f>
        <v>42319</v>
      </c>
      <c r="Z117" s="1403">
        <v>9.052245522099359E-3</v>
      </c>
      <c r="AA117" s="1411">
        <v>8.0403199177681017E-3</v>
      </c>
    </row>
    <row r="118" spans="19:27" x14ac:dyDescent="0.2">
      <c r="S118" s="399"/>
      <c r="T118" s="1401"/>
      <c r="W118" s="864" t="str">
        <f t="shared" si="10"/>
        <v>1D</v>
      </c>
      <c r="X118" s="1405">
        <f>_xll.qlCalendarAdvance(Calendar,X117,W118,"f",FALSE)</f>
        <v>42320</v>
      </c>
      <c r="Y118" s="1404">
        <f>_xll.qlCalendarAdvance(Calendar,X118,NDays&amp;"D")</f>
        <v>42320</v>
      </c>
      <c r="Z118" s="1403">
        <v>9.0656871420304787E-3</v>
      </c>
      <c r="AA118" s="1411">
        <v>8.0532717340109361E-3</v>
      </c>
    </row>
    <row r="119" spans="19:27" x14ac:dyDescent="0.2">
      <c r="S119" s="399"/>
      <c r="T119" s="1401"/>
      <c r="W119" s="864" t="str">
        <f t="shared" si="10"/>
        <v>1D</v>
      </c>
      <c r="X119" s="1405">
        <f>_xll.qlCalendarAdvance(Calendar,X118,W119,"f",FALSE)</f>
        <v>42321</v>
      </c>
      <c r="Y119" s="1404">
        <f>_xll.qlCalendarAdvance(Calendar,X119,NDays&amp;"D")</f>
        <v>42321</v>
      </c>
      <c r="Z119" s="1403">
        <v>9.0792079917512147E-3</v>
      </c>
      <c r="AA119" s="1411">
        <v>8.0779328821933838E-3</v>
      </c>
    </row>
    <row r="120" spans="19:27" x14ac:dyDescent="0.2">
      <c r="S120" s="399"/>
      <c r="T120" s="1401"/>
      <c r="W120" s="864" t="str">
        <f t="shared" si="10"/>
        <v>1D</v>
      </c>
      <c r="X120" s="1405">
        <f>_xll.qlCalendarAdvance(Calendar,X119,W120,"f",FALSE)</f>
        <v>42324</v>
      </c>
      <c r="Y120" s="1404">
        <f>_xll.qlCalendarAdvance(Calendar,X120,NDays&amp;"D")</f>
        <v>42324</v>
      </c>
      <c r="Z120" s="1403">
        <v>9.1203108023373176E-3</v>
      </c>
      <c r="AA120" s="1411">
        <v>8.1008152400585676E-3</v>
      </c>
    </row>
    <row r="121" spans="19:27" x14ac:dyDescent="0.2">
      <c r="S121" s="399"/>
      <c r="T121" s="1401"/>
      <c r="W121" s="864" t="str">
        <f t="shared" si="10"/>
        <v>1D</v>
      </c>
      <c r="X121" s="1405">
        <f>_xll.qlCalendarAdvance(Calendar,X120,W121,"f",FALSE)</f>
        <v>42325</v>
      </c>
      <c r="Y121" s="1404">
        <f>_xll.qlCalendarAdvance(Calendar,X121,NDays&amp;"D")</f>
        <v>42325</v>
      </c>
      <c r="Z121" s="1403">
        <v>9.1342134548418746E-3</v>
      </c>
      <c r="AA121" s="1411">
        <v>8.1116351766774564E-3</v>
      </c>
    </row>
    <row r="122" spans="19:27" x14ac:dyDescent="0.2">
      <c r="S122" s="399"/>
      <c r="T122" s="1401"/>
      <c r="W122" s="864" t="str">
        <f t="shared" si="10"/>
        <v>1D</v>
      </c>
      <c r="X122" s="1405">
        <f>_xll.qlCalendarAdvance(Calendar,X121,W122,"f",FALSE)</f>
        <v>42326</v>
      </c>
      <c r="Y122" s="1404">
        <f>_xll.qlCalendarAdvance(Calendar,X122,NDays&amp;"D")</f>
        <v>42326</v>
      </c>
      <c r="Z122" s="1403">
        <v>9.1482277798976795E-3</v>
      </c>
      <c r="AA122" s="1411">
        <v>8.1220287373229283E-3</v>
      </c>
    </row>
    <row r="123" spans="19:27" x14ac:dyDescent="0.2">
      <c r="S123" s="399"/>
      <c r="T123" s="1401"/>
      <c r="W123" s="864" t="str">
        <f t="shared" si="10"/>
        <v>1D</v>
      </c>
      <c r="X123" s="1405">
        <f>_xll.qlCalendarAdvance(Calendar,X122,W123,"f",FALSE)</f>
        <v>42327</v>
      </c>
      <c r="Y123" s="1404">
        <f>_xll.qlCalendarAdvance(Calendar,X123,NDays&amp;"D")</f>
        <v>42327</v>
      </c>
      <c r="Z123" s="1403">
        <v>9.1623602666404159E-3</v>
      </c>
      <c r="AA123" s="1411">
        <v>8.1319959217518445E-3</v>
      </c>
    </row>
    <row r="124" spans="19:27" x14ac:dyDescent="0.2">
      <c r="S124" s="399"/>
      <c r="T124" s="1401"/>
      <c r="W124" s="864" t="str">
        <f t="shared" si="10"/>
        <v>1D</v>
      </c>
      <c r="X124" s="1405">
        <f>_xll.qlCalendarAdvance(Calendar,X123,W124,"f",FALSE)</f>
        <v>42328</v>
      </c>
      <c r="Y124" s="1404">
        <f>_xll.qlCalendarAdvance(Calendar,X124,NDays&amp;"D")</f>
        <v>42328</v>
      </c>
      <c r="Z124" s="1403">
        <v>9.1766174044057083E-3</v>
      </c>
      <c r="AA124" s="1411">
        <v>8.1506910405663539E-3</v>
      </c>
    </row>
    <row r="125" spans="19:27" x14ac:dyDescent="0.2">
      <c r="S125" s="399"/>
      <c r="T125" s="1401"/>
      <c r="W125" s="864" t="str">
        <f t="shared" si="10"/>
        <v>1D</v>
      </c>
      <c r="X125" s="1405">
        <f>_xll.qlCalendarAdvance(Calendar,X124,W125,"f",FALSE)</f>
        <v>42331</v>
      </c>
      <c r="Y125" s="1404">
        <f>_xll.qlCalendarAdvance(Calendar,X125,NDays&amp;"D")</f>
        <v>42331</v>
      </c>
      <c r="Z125" s="1403">
        <v>9.2202016203139087E-3</v>
      </c>
      <c r="AA125" s="1411">
        <v>8.1676008984366E-3</v>
      </c>
    </row>
    <row r="126" spans="19:27" x14ac:dyDescent="0.2">
      <c r="S126" s="399"/>
      <c r="T126" s="1401"/>
      <c r="W126" s="864" t="str">
        <f t="shared" si="10"/>
        <v>1D</v>
      </c>
      <c r="X126" s="1405">
        <f>_xll.qlCalendarAdvance(Calendar,X125,W126,"f",FALSE)</f>
        <v>42332</v>
      </c>
      <c r="Y126" s="1404">
        <f>_xll.qlCalendarAdvance(Calendar,X126,NDays&amp;"D")</f>
        <v>42332</v>
      </c>
      <c r="Z126" s="1403">
        <v>9.235022259714263E-3</v>
      </c>
      <c r="AA126" s="1411">
        <v>8.175436202187969E-3</v>
      </c>
    </row>
    <row r="127" spans="19:27" x14ac:dyDescent="0.2">
      <c r="S127" s="399"/>
      <c r="T127" s="1401"/>
      <c r="W127" s="864" t="str">
        <f t="shared" si="10"/>
        <v>1D</v>
      </c>
      <c r="X127" s="1405">
        <f>_xll.qlCalendarAdvance(Calendar,X126,W127,"f",FALSE)</f>
        <v>42333</v>
      </c>
      <c r="Y127" s="1404">
        <f>_xll.qlCalendarAdvance(Calendar,X127,NDays&amp;"D")</f>
        <v>42333</v>
      </c>
      <c r="Z127" s="1403">
        <v>9.2499999999939176E-3</v>
      </c>
      <c r="AA127" s="1411">
        <v>8.1828556026042332E-3</v>
      </c>
    </row>
    <row r="128" spans="19:27" x14ac:dyDescent="0.2">
      <c r="S128" s="399"/>
      <c r="T128" s="1401"/>
      <c r="W128" s="864" t="str">
        <f t="shared" si="10"/>
        <v>1D</v>
      </c>
      <c r="X128" s="1405">
        <f>_xll.qlCalendarAdvance(Calendar,X127,W128,"f",FALSE)</f>
        <v>42334</v>
      </c>
      <c r="Y128" s="1404">
        <f>_xll.qlCalendarAdvance(Calendar,X128,NDays&amp;"D")</f>
        <v>42334</v>
      </c>
      <c r="Z128" s="1403">
        <v>9.2651398185011093E-3</v>
      </c>
      <c r="AA128" s="1411">
        <v>8.1899009920216592E-3</v>
      </c>
    </row>
    <row r="129" spans="19:27" x14ac:dyDescent="0.2">
      <c r="S129" s="399"/>
      <c r="T129" s="1401"/>
      <c r="W129" s="864" t="str">
        <f t="shared" si="10"/>
        <v>1D</v>
      </c>
      <c r="X129" s="1405">
        <f>_xll.qlCalendarAdvance(Calendar,X128,W129,"f",FALSE)</f>
        <v>42335</v>
      </c>
      <c r="Y129" s="1404">
        <f>_xll.qlCalendarAdvance(Calendar,X129,NDays&amp;"D")</f>
        <v>42335</v>
      </c>
      <c r="Z129" s="1403">
        <v>9.2804406395700055E-3</v>
      </c>
      <c r="AA129" s="1411">
        <v>8.2029643229220017E-3</v>
      </c>
    </row>
    <row r="130" spans="19:27" x14ac:dyDescent="0.2">
      <c r="S130" s="399"/>
      <c r="T130" s="1401"/>
      <c r="W130" s="864" t="str">
        <f t="shared" si="10"/>
        <v>1D</v>
      </c>
      <c r="X130" s="1405">
        <f>_xll.qlCalendarAdvance(Calendar,X129,W130,"f",FALSE)</f>
        <v>42338</v>
      </c>
      <c r="Y130" s="1404">
        <f>_xll.qlCalendarAdvance(Calendar,X130,NDays&amp;"D")</f>
        <v>42338</v>
      </c>
      <c r="Z130" s="1403">
        <v>9.337243232127283E-3</v>
      </c>
      <c r="AA130" s="1411">
        <v>8.2144471694900467E-3</v>
      </c>
    </row>
    <row r="131" spans="19:27" x14ac:dyDescent="0.2">
      <c r="S131" s="399"/>
      <c r="T131" s="1401"/>
      <c r="W131" s="864" t="str">
        <f t="shared" si="10"/>
        <v>1D</v>
      </c>
      <c r="X131" s="1405">
        <f>_xll.qlCalendarAdvance(Calendar,X130,W131,"f",FALSE)</f>
        <v>42339</v>
      </c>
      <c r="Y131" s="1404">
        <f>_xll.qlCalendarAdvance(Calendar,X131,NDays&amp;"D")</f>
        <v>42339</v>
      </c>
      <c r="Z131" s="1403">
        <v>9.3532514923390254E-3</v>
      </c>
      <c r="AA131" s="1411">
        <v>8.2196748687257681E-3</v>
      </c>
    </row>
    <row r="132" spans="19:27" x14ac:dyDescent="0.2">
      <c r="S132" s="399"/>
      <c r="T132" s="1401"/>
      <c r="W132" s="864" t="str">
        <f t="shared" si="10"/>
        <v>1D</v>
      </c>
      <c r="X132" s="1405">
        <f>_xll.qlCalendarAdvance(Calendar,X131,W132,"f",FALSE)</f>
        <v>42340</v>
      </c>
      <c r="Y132" s="1404">
        <f>_xll.qlCalendarAdvance(Calendar,X132,NDays&amp;"D")</f>
        <v>42340</v>
      </c>
      <c r="Z132" s="1403">
        <v>9.3694024335861156E-3</v>
      </c>
      <c r="AA132" s="1411">
        <v>8.2245390299251486E-3</v>
      </c>
    </row>
    <row r="133" spans="19:27" x14ac:dyDescent="0.2">
      <c r="S133" s="399"/>
      <c r="T133" s="1401"/>
      <c r="W133" s="864" t="str">
        <f t="shared" si="10"/>
        <v>1D</v>
      </c>
      <c r="X133" s="1405">
        <f>_xll.qlCalendarAdvance(Calendar,X132,W133,"f",FALSE)</f>
        <v>42341</v>
      </c>
      <c r="Y133" s="1404">
        <f>_xll.qlCalendarAdvance(Calendar,X133,NDays&amp;"D")</f>
        <v>42341</v>
      </c>
      <c r="Z133" s="1403">
        <v>9.3856934806646093E-3</v>
      </c>
      <c r="AA133" s="1411">
        <v>8.2290396529260956E-3</v>
      </c>
    </row>
    <row r="134" spans="19:27" x14ac:dyDescent="0.2">
      <c r="S134" s="399"/>
      <c r="T134" s="1401"/>
      <c r="W134" s="864" t="str">
        <f t="shared" si="10"/>
        <v>1D</v>
      </c>
      <c r="X134" s="1405">
        <f>_xll.qlCalendarAdvance(Calendar,X133,W134,"f",FALSE)</f>
        <v>42342</v>
      </c>
      <c r="Y134" s="1404">
        <f>_xll.qlCalendarAdvance(Calendar,X134,NDays&amp;"D")</f>
        <v>42342</v>
      </c>
      <c r="Z134" s="1403">
        <v>9.4228272582715534E-3</v>
      </c>
      <c r="AA134" s="1411">
        <v>8.2370149843620979E-3</v>
      </c>
    </row>
    <row r="135" spans="19:27" x14ac:dyDescent="0.2">
      <c r="S135" s="399"/>
      <c r="T135" s="1401"/>
      <c r="W135" s="864" t="str">
        <f t="shared" si="10"/>
        <v>1D</v>
      </c>
      <c r="X135" s="1405">
        <f>_xll.qlCalendarAdvance(Calendar,X134,W135,"f",FALSE)</f>
        <v>42345</v>
      </c>
      <c r="Y135" s="1404">
        <f>_xll.qlCalendarAdvance(Calendar,X135,NDays&amp;"D")</f>
        <v>42345</v>
      </c>
      <c r="Z135" s="1403">
        <v>9.4522072212678068E-3</v>
      </c>
      <c r="AA135" s="1411">
        <v>8.2434067638370578E-3</v>
      </c>
    </row>
    <row r="136" spans="19:27" x14ac:dyDescent="0.2">
      <c r="S136" s="399"/>
      <c r="T136" s="1401"/>
      <c r="W136" s="864" t="str">
        <f t="shared" si="10"/>
        <v>1D</v>
      </c>
      <c r="X136" s="1405">
        <f>_xll.qlCalendarAdvance(Calendar,X135,W136,"f",FALSE)</f>
        <v>42346</v>
      </c>
      <c r="Y136" s="1404">
        <f>_xll.qlCalendarAdvance(Calendar,X136,NDays&amp;"D")</f>
        <v>42346</v>
      </c>
      <c r="Z136" s="1403">
        <v>9.4691601674778293E-3</v>
      </c>
      <c r="AA136" s="1411">
        <v>8.2460896961700225E-3</v>
      </c>
    </row>
    <row r="137" spans="19:27" x14ac:dyDescent="0.2">
      <c r="S137" s="399"/>
      <c r="T137" s="1401"/>
      <c r="W137" s="864" t="str">
        <f t="shared" si="10"/>
        <v>1D</v>
      </c>
      <c r="X137" s="1405">
        <f>_xll.qlCalendarAdvance(Calendar,X136,W137,"f",FALSE)</f>
        <v>42347</v>
      </c>
      <c r="Y137" s="1404">
        <f>_xll.qlCalendarAdvance(Calendar,X137,NDays&amp;"D")</f>
        <v>42347</v>
      </c>
      <c r="Z137" s="1403">
        <v>9.4862377670945248E-3</v>
      </c>
      <c r="AA137" s="1411">
        <v>8.2484090903856E-3</v>
      </c>
    </row>
    <row r="138" spans="19:27" x14ac:dyDescent="0.2">
      <c r="S138" s="399"/>
      <c r="T138" s="1401"/>
      <c r="W138" s="864" t="str">
        <f t="shared" si="10"/>
        <v>1D</v>
      </c>
      <c r="X138" s="1405">
        <f>_xll.qlCalendarAdvance(Calendar,X137,W138,"f",FALSE)</f>
        <v>42348</v>
      </c>
      <c r="Y138" s="1404">
        <f>_xll.qlCalendarAdvance(Calendar,X138,NDays&amp;"D")</f>
        <v>42348</v>
      </c>
      <c r="Z138" s="1403">
        <v>9.5034374444972081E-3</v>
      </c>
      <c r="AA138" s="1411">
        <v>8.250364946402744E-3</v>
      </c>
    </row>
    <row r="139" spans="19:27" x14ac:dyDescent="0.2">
      <c r="S139" s="399"/>
      <c r="T139" s="1401"/>
      <c r="W139" s="864" t="str">
        <f t="shared" si="10"/>
        <v>1D</v>
      </c>
      <c r="X139" s="1405">
        <f>_xll.qlCalendarAdvance(Calendar,X138,W139,"f",FALSE)</f>
        <v>42349</v>
      </c>
      <c r="Y139" s="1404">
        <f>_xll.qlCalendarAdvance(Calendar,X139,NDays&amp;"D")</f>
        <v>42349</v>
      </c>
      <c r="Z139" s="1403">
        <v>9.5420832939452707E-3</v>
      </c>
      <c r="AA139" s="1411">
        <v>8.2532514770698277E-3</v>
      </c>
    </row>
    <row r="140" spans="19:27" x14ac:dyDescent="0.2">
      <c r="S140" s="399"/>
      <c r="T140" s="1401"/>
      <c r="W140" s="864" t="str">
        <f t="shared" si="10"/>
        <v>1D</v>
      </c>
      <c r="X140" s="1405">
        <f>_xll.qlCalendarAdvance(Calendar,X139,W140,"f",FALSE)</f>
        <v>42352</v>
      </c>
      <c r="Y140" s="1404">
        <f>_xll.qlCalendarAdvance(Calendar,X140,NDays&amp;"D")</f>
        <v>42352</v>
      </c>
      <c r="Z140" s="1403">
        <v>9.573405417243103E-3</v>
      </c>
      <c r="AA140" s="1411">
        <v>8.2545529885680313E-3</v>
      </c>
    </row>
    <row r="141" spans="19:27" x14ac:dyDescent="0.2">
      <c r="S141" s="399"/>
      <c r="T141" s="1401"/>
      <c r="W141" s="864" t="str">
        <f t="shared" si="10"/>
        <v>1D</v>
      </c>
      <c r="X141" s="1405">
        <f>_xll.qlCalendarAdvance(Calendar,X140,W141,"f",FALSE)</f>
        <v>42353</v>
      </c>
      <c r="Y141" s="1404">
        <f>_xll.qlCalendarAdvance(Calendar,X141,NDays&amp;"D")</f>
        <v>42353</v>
      </c>
      <c r="Z141" s="1403">
        <v>9.5911768469239059E-3</v>
      </c>
      <c r="AA141" s="1411">
        <v>8.2546911536740541E-3</v>
      </c>
    </row>
    <row r="142" spans="19:27" x14ac:dyDescent="0.2">
      <c r="S142" s="399"/>
      <c r="T142" s="1401"/>
      <c r="W142" s="864" t="str">
        <f t="shared" si="10"/>
        <v>1D</v>
      </c>
      <c r="X142" s="1405">
        <f>_xll.qlCalendarAdvance(Calendar,X141,W142,"f",FALSE)</f>
        <v>42354</v>
      </c>
      <c r="Y142" s="1404">
        <f>_xll.qlCalendarAdvance(Calendar,X142,NDays&amp;"D")</f>
        <v>42354</v>
      </c>
      <c r="Z142" s="1403">
        <v>9.6090548992360768E-3</v>
      </c>
      <c r="AA142" s="1411">
        <v>8.2544657805816435E-3</v>
      </c>
    </row>
    <row r="143" spans="19:27" x14ac:dyDescent="0.2">
      <c r="S143" s="399"/>
      <c r="T143" s="1401"/>
      <c r="W143" s="864" t="str">
        <f t="shared" si="10"/>
        <v>1D</v>
      </c>
      <c r="X143" s="1405">
        <f>_xll.qlCalendarAdvance(Calendar,X142,W143,"f",FALSE)</f>
        <v>42355</v>
      </c>
      <c r="Y143" s="1404">
        <f>_xll.qlCalendarAdvance(Calendar,X143,NDays&amp;"D")</f>
        <v>42355</v>
      </c>
      <c r="Z143" s="1403">
        <v>9.627036998067778E-3</v>
      </c>
      <c r="AA143" s="1411">
        <v>8.2538768692097531E-3</v>
      </c>
    </row>
    <row r="144" spans="19:27" x14ac:dyDescent="0.2">
      <c r="S144" s="399"/>
      <c r="T144" s="1401"/>
      <c r="W144" s="864" t="str">
        <f t="shared" si="10"/>
        <v>1D</v>
      </c>
      <c r="X144" s="1405">
        <f>_xll.qlCalendarAdvance(Calendar,X143,W144,"f",FALSE)</f>
        <v>42356</v>
      </c>
      <c r="Y144" s="1404">
        <f>_xll.qlCalendarAdvance(Calendar,X144,NDays&amp;"D")</f>
        <v>42356</v>
      </c>
      <c r="Z144" s="1403">
        <v>9.6665638146074036E-3</v>
      </c>
      <c r="AA144" s="1411">
        <v>8.2516737939401334E-3</v>
      </c>
    </row>
    <row r="145" spans="19:27" x14ac:dyDescent="0.2">
      <c r="S145" s="399"/>
      <c r="T145" s="1401"/>
      <c r="W145" s="864" t="str">
        <f t="shared" si="10"/>
        <v>1D</v>
      </c>
      <c r="X145" s="1405">
        <f>_xll.qlCalendarAdvance(Calendar,X144,W145,"f",FALSE)</f>
        <v>42359</v>
      </c>
      <c r="Y145" s="1404">
        <f>_xll.qlCalendarAdvance(Calendar,X145,NDays&amp;"D")</f>
        <v>42359</v>
      </c>
      <c r="Z145" s="1403">
        <v>9.699954333646274E-3</v>
      </c>
      <c r="AA145" s="1411">
        <v>8.2478858421430878E-3</v>
      </c>
    </row>
    <row r="146" spans="19:27" x14ac:dyDescent="0.2">
      <c r="S146" s="399"/>
      <c r="T146" s="1401"/>
      <c r="W146" s="864" t="str">
        <f t="shared" si="10"/>
        <v>1D</v>
      </c>
      <c r="X146" s="1405">
        <f>_xll.qlCalendarAdvance(Calendar,X145,W146,"f",FALSE)</f>
        <v>42360</v>
      </c>
      <c r="Y146" s="1404">
        <f>_xll.qlCalendarAdvance(Calendar,X146,NDays&amp;"D")</f>
        <v>42360</v>
      </c>
      <c r="Z146" s="1403">
        <v>9.7184180206788037E-3</v>
      </c>
      <c r="AA146" s="1411">
        <v>8.2454792399411225E-3</v>
      </c>
    </row>
    <row r="147" spans="19:27" x14ac:dyDescent="0.2">
      <c r="S147" s="399"/>
      <c r="T147" s="1401"/>
      <c r="W147" s="864" t="str">
        <f t="shared" si="10"/>
        <v>1D</v>
      </c>
      <c r="X147" s="1405">
        <f>_xll.qlCalendarAdvance(Calendar,X146,W147,"f",FALSE)</f>
        <v>42361</v>
      </c>
      <c r="Y147" s="1404">
        <f>_xll.qlCalendarAdvance(Calendar,X147,NDays&amp;"D")</f>
        <v>42361</v>
      </c>
      <c r="Z147" s="1403">
        <v>9.7369702959127849E-3</v>
      </c>
      <c r="AA147" s="1411">
        <v>8.2427090995407237E-3</v>
      </c>
    </row>
    <row r="148" spans="19:27" x14ac:dyDescent="0.2">
      <c r="S148" s="399"/>
      <c r="T148" s="1401"/>
      <c r="W148" s="864" t="str">
        <f t="shared" ref="W148:W211" si="11">W147</f>
        <v>1D</v>
      </c>
      <c r="X148" s="1405">
        <f>_xll.qlCalendarAdvance(Calendar,X147,W148,"f",FALSE)</f>
        <v>42362</v>
      </c>
      <c r="Y148" s="1404">
        <f>_xll.qlCalendarAdvance(Calendar,X148,NDays&amp;"D")</f>
        <v>42362</v>
      </c>
      <c r="Z148" s="1403">
        <v>9.7556085826774677E-3</v>
      </c>
      <c r="AA148" s="1411">
        <v>8.2322252260906836E-3</v>
      </c>
    </row>
    <row r="149" spans="19:27" x14ac:dyDescent="0.2">
      <c r="S149" s="399"/>
      <c r="T149" s="1401"/>
      <c r="W149" s="864" t="str">
        <f t="shared" si="11"/>
        <v>1D</v>
      </c>
      <c r="X149" s="1405">
        <f>_xll.qlCalendarAdvance(Calendar,X148,W149,"f",FALSE)</f>
        <v>42367</v>
      </c>
      <c r="Y149" s="1404">
        <f>_xll.qlCalendarAdvance(Calendar,X149,NDays&amp;"D")</f>
        <v>42367</v>
      </c>
      <c r="Z149" s="1403">
        <v>9.849999999961289E-3</v>
      </c>
      <c r="AA149" s="1411">
        <v>8.2186261232064517E-3</v>
      </c>
    </row>
    <row r="150" spans="19:27" x14ac:dyDescent="0.2">
      <c r="S150" s="399"/>
      <c r="T150" s="1401"/>
      <c r="W150" s="864" t="str">
        <f t="shared" si="11"/>
        <v>1D</v>
      </c>
      <c r="X150" s="1405">
        <f>_xll.qlCalendarAdvance(Calendar,X149,W150,"f",FALSE)</f>
        <v>42368</v>
      </c>
      <c r="Y150" s="1404">
        <f>_xll.qlCalendarAdvance(Calendar,X150,NDays&amp;"D")</f>
        <v>42368</v>
      </c>
      <c r="Z150" s="1403">
        <v>9.8691001842067458E-3</v>
      </c>
      <c r="AA150" s="1411">
        <v>8.2143442172100123E-3</v>
      </c>
    </row>
    <row r="151" spans="19:27" x14ac:dyDescent="0.2">
      <c r="S151" s="399"/>
      <c r="T151" s="1401"/>
      <c r="W151" s="864" t="str">
        <f t="shared" si="11"/>
        <v>1D</v>
      </c>
      <c r="X151" s="1405">
        <f>_xll.qlCalendarAdvance(Calendar,X150,W151,"f",FALSE)</f>
        <v>42369</v>
      </c>
      <c r="Y151" s="1404">
        <f>_xll.qlCalendarAdvance(Calendar,X151,NDays&amp;"D")</f>
        <v>42369</v>
      </c>
      <c r="Z151" s="1403">
        <v>9.8779699457259024E-3</v>
      </c>
      <c r="AA151" s="1411">
        <v>8.207263571870238E-3</v>
      </c>
    </row>
    <row r="152" spans="19:27" x14ac:dyDescent="0.2">
      <c r="S152" s="399"/>
      <c r="T152" s="1401"/>
      <c r="W152" s="864" t="str">
        <f t="shared" si="11"/>
        <v>1D</v>
      </c>
      <c r="X152" s="1405">
        <f>_xll.qlCalendarAdvance(Calendar,X151,W152,"f",FALSE)</f>
        <v>42373</v>
      </c>
      <c r="Y152" s="1404">
        <f>_xll.qlCalendarAdvance(Calendar,X152,NDays&amp;"D")</f>
        <v>42373</v>
      </c>
      <c r="Z152" s="1403">
        <v>9.9554970222301021E-3</v>
      </c>
      <c r="AA152" s="1411">
        <v>8.2029766340951937E-3</v>
      </c>
    </row>
    <row r="153" spans="19:27" x14ac:dyDescent="0.2">
      <c r="S153" s="399"/>
      <c r="T153" s="1401"/>
      <c r="W153" s="864" t="str">
        <f t="shared" si="11"/>
        <v>1D</v>
      </c>
      <c r="X153" s="1405">
        <f>_xll.qlCalendarAdvance(Calendar,X152,W153,"f",FALSE)</f>
        <v>42374</v>
      </c>
      <c r="Y153" s="1404">
        <f>_xll.qlCalendarAdvance(Calendar,X153,NDays&amp;"D")</f>
        <v>42374</v>
      </c>
      <c r="Z153" s="1403">
        <v>9.9750175486898376E-3</v>
      </c>
      <c r="AA153" s="1411">
        <v>8.2027115067484502E-3</v>
      </c>
    </row>
    <row r="154" spans="19:27" x14ac:dyDescent="0.2">
      <c r="S154" s="399"/>
      <c r="T154" s="1401"/>
      <c r="W154" s="864" t="str">
        <f t="shared" si="11"/>
        <v>1D</v>
      </c>
      <c r="X154" s="1405">
        <f>_xll.qlCalendarAdvance(Calendar,X153,W154,"f",FALSE)</f>
        <v>42375</v>
      </c>
      <c r="Y154" s="1404">
        <f>_xll.qlCalendarAdvance(Calendar,X154,NDays&amp;"D")</f>
        <v>42375</v>
      </c>
      <c r="Z154" s="1403">
        <v>9.9945877090617599E-3</v>
      </c>
      <c r="AA154" s="1411">
        <v>8.2031158425099893E-3</v>
      </c>
    </row>
    <row r="155" spans="19:27" x14ac:dyDescent="0.2">
      <c r="S155" s="399"/>
      <c r="T155" s="1401"/>
      <c r="W155" s="864" t="str">
        <f t="shared" si="11"/>
        <v>1D</v>
      </c>
      <c r="X155" s="1405">
        <f>_xll.qlCalendarAdvance(Calendar,X154,W155,"f",FALSE)</f>
        <v>42376</v>
      </c>
      <c r="Y155" s="1404">
        <f>_xll.qlCalendarAdvance(Calendar,X155,NDays&amp;"D")</f>
        <v>42376</v>
      </c>
      <c r="Z155" s="1403">
        <v>1.0014204568643565E-2</v>
      </c>
      <c r="AA155" s="1411">
        <v>8.204189641379811E-3</v>
      </c>
    </row>
    <row r="156" spans="19:27" x14ac:dyDescent="0.2">
      <c r="S156" s="399"/>
      <c r="T156" s="1401"/>
      <c r="W156" s="864" t="str">
        <f t="shared" si="11"/>
        <v>1D</v>
      </c>
      <c r="X156" s="1405">
        <f>_xll.qlCalendarAdvance(Calendar,X155,W156,"f",FALSE)</f>
        <v>42377</v>
      </c>
      <c r="Y156" s="1404">
        <f>_xll.qlCalendarAdvance(Calendar,X156,NDays&amp;"D")</f>
        <v>42377</v>
      </c>
      <c r="Z156" s="1403">
        <v>1.0033865192621625E-2</v>
      </c>
      <c r="AA156" s="1411">
        <v>8.2087533884922514E-3</v>
      </c>
    </row>
    <row r="157" spans="19:27" x14ac:dyDescent="0.2">
      <c r="S157" s="399"/>
      <c r="T157" s="1401"/>
      <c r="W157" s="864" t="str">
        <f t="shared" si="11"/>
        <v>1D</v>
      </c>
      <c r="X157" s="1405">
        <f>_xll.qlCalendarAdvance(Calendar,X156,W157,"f",FALSE)</f>
        <v>42380</v>
      </c>
      <c r="Y157" s="1404">
        <f>_xll.qlCalendarAdvance(Calendar,X157,NDays&amp;"D")</f>
        <v>42380</v>
      </c>
      <c r="Z157" s="1403">
        <v>1.0093080301120411E-2</v>
      </c>
      <c r="AA157" s="1411">
        <v>8.2151794677798318E-3</v>
      </c>
    </row>
    <row r="158" spans="19:27" x14ac:dyDescent="0.2">
      <c r="S158" s="399"/>
      <c r="T158" s="1401"/>
      <c r="W158" s="864" t="str">
        <f t="shared" si="11"/>
        <v>1D</v>
      </c>
      <c r="X158" s="1405">
        <f>_xll.qlCalendarAdvance(Calendar,X157,W158,"f",FALSE)</f>
        <v>42381</v>
      </c>
      <c r="Y158" s="1404">
        <f>_xll.qlCalendarAdvance(Calendar,X158,NDays&amp;"D")</f>
        <v>42381</v>
      </c>
      <c r="Z158" s="1403">
        <v>1.0112886632307704E-2</v>
      </c>
      <c r="AA158" s="1411">
        <v>8.2196005821910667E-3</v>
      </c>
    </row>
    <row r="159" spans="19:27" x14ac:dyDescent="0.2">
      <c r="S159" s="399"/>
      <c r="T159" s="1401"/>
      <c r="W159" s="864" t="str">
        <f t="shared" si="11"/>
        <v>1D</v>
      </c>
      <c r="X159" s="1405">
        <f>_xll.qlCalendarAdvance(Calendar,X158,W159,"f",FALSE)</f>
        <v>42382</v>
      </c>
      <c r="Y159" s="1404">
        <f>_xll.qlCalendarAdvance(Calendar,X159,NDays&amp;"D")</f>
        <v>42382</v>
      </c>
      <c r="Z159" s="1403">
        <v>1.0132722052138042E-2</v>
      </c>
      <c r="AA159" s="1411">
        <v>8.2246911598726768E-3</v>
      </c>
    </row>
    <row r="160" spans="19:27" x14ac:dyDescent="0.2">
      <c r="S160" s="399"/>
      <c r="T160" s="1401"/>
      <c r="W160" s="864" t="str">
        <f t="shared" si="11"/>
        <v>1D</v>
      </c>
      <c r="X160" s="1405">
        <f>_xll.qlCalendarAdvance(Calendar,X159,W160,"f",FALSE)</f>
        <v>42383</v>
      </c>
      <c r="Y160" s="1404">
        <f>_xll.qlCalendarAdvance(Calendar,X160,NDays&amp;"D")</f>
        <v>42383</v>
      </c>
      <c r="Z160" s="1403">
        <v>1.0152583625120478E-2</v>
      </c>
      <c r="AA160" s="1411">
        <v>8.2304512006625696E-3</v>
      </c>
    </row>
    <row r="161" spans="19:27" x14ac:dyDescent="0.2">
      <c r="S161" s="399"/>
      <c r="T161" s="1401"/>
      <c r="W161" s="864" t="str">
        <f t="shared" si="11"/>
        <v>1D</v>
      </c>
      <c r="X161" s="1405">
        <f>_xll.qlCalendarAdvance(Calendar,X160,W161,"f",FALSE)</f>
        <v>42384</v>
      </c>
      <c r="Y161" s="1404">
        <f>_xll.qlCalendarAdvance(Calendar,X161,NDays&amp;"D")</f>
        <v>42384</v>
      </c>
      <c r="Z161" s="1403">
        <v>1.0172468415648731E-2</v>
      </c>
      <c r="AA161" s="1411">
        <v>8.2443890384657319E-3</v>
      </c>
    </row>
    <row r="162" spans="19:27" x14ac:dyDescent="0.2">
      <c r="S162" s="399"/>
      <c r="T162" s="1401"/>
      <c r="W162" s="864" t="str">
        <f t="shared" si="11"/>
        <v>1D</v>
      </c>
      <c r="X162" s="1405">
        <f>_xll.qlCalendarAdvance(Calendar,X161,W162,"f",FALSE)</f>
        <v>42387</v>
      </c>
      <c r="Y162" s="1404">
        <f>_xll.qlCalendarAdvance(Calendar,X162,NDays&amp;"D")</f>
        <v>42387</v>
      </c>
      <c r="Z162" s="1403">
        <v>1.023223273472133E-2</v>
      </c>
      <c r="AA162" s="1411">
        <v>8.2601859966879854E-3</v>
      </c>
    </row>
    <row r="163" spans="19:27" x14ac:dyDescent="0.2">
      <c r="S163" s="399"/>
      <c r="T163" s="1401"/>
      <c r="W163" s="864" t="str">
        <f t="shared" si="11"/>
        <v>1D</v>
      </c>
      <c r="X163" s="1405">
        <f>_xll.qlCalendarAdvance(Calendar,X162,W163,"f",FALSE)</f>
        <v>42388</v>
      </c>
      <c r="Y163" s="1404">
        <f>_xll.qlCalendarAdvance(Calendar,X163,NDays&amp;"D")</f>
        <v>42388</v>
      </c>
      <c r="Z163" s="1403">
        <v>1.025218103706778E-2</v>
      </c>
      <c r="AA163" s="1411">
        <v>8.269293354072893E-3</v>
      </c>
    </row>
    <row r="164" spans="19:27" x14ac:dyDescent="0.2">
      <c r="S164" s="399"/>
      <c r="T164" s="1401"/>
      <c r="W164" s="864" t="str">
        <f t="shared" si="11"/>
        <v>1D</v>
      </c>
      <c r="X164" s="1405">
        <f>_xll.qlCalendarAdvance(Calendar,X163,W164,"f",FALSE)</f>
        <v>42389</v>
      </c>
      <c r="Y164" s="1404">
        <f>_xll.qlCalendarAdvance(Calendar,X164,NDays&amp;"D")</f>
        <v>42389</v>
      </c>
      <c r="Z164" s="1403">
        <v>1.0272137877199503E-2</v>
      </c>
      <c r="AA164" s="1411">
        <v>8.2790701749713147E-3</v>
      </c>
    </row>
    <row r="165" spans="19:27" x14ac:dyDescent="0.2">
      <c r="S165" s="399"/>
      <c r="T165" s="1401"/>
      <c r="W165" s="864" t="str">
        <f t="shared" si="11"/>
        <v>1D</v>
      </c>
      <c r="X165" s="1405">
        <f>_xll.qlCalendarAdvance(Calendar,X164,W165,"f",FALSE)</f>
        <v>42390</v>
      </c>
      <c r="Y165" s="1404">
        <f>_xll.qlCalendarAdvance(Calendar,X165,NDays&amp;"D")</f>
        <v>42390</v>
      </c>
      <c r="Z165" s="1403">
        <v>1.0292100318816421E-2</v>
      </c>
      <c r="AA165" s="1411">
        <v>8.2895164593022042E-3</v>
      </c>
    </row>
    <row r="166" spans="19:27" x14ac:dyDescent="0.2">
      <c r="S166" s="399"/>
      <c r="T166" s="1401"/>
      <c r="W166" s="864" t="str">
        <f t="shared" si="11"/>
        <v>1D</v>
      </c>
      <c r="X166" s="1405">
        <f>_xll.qlCalendarAdvance(Calendar,X165,W166,"f",FALSE)</f>
        <v>42391</v>
      </c>
      <c r="Y166" s="1404">
        <f>_xll.qlCalendarAdvance(Calendar,X166,NDays&amp;"D")</f>
        <v>42391</v>
      </c>
      <c r="Z166" s="1403">
        <v>1.031206542550224E-2</v>
      </c>
      <c r="AA166" s="1411">
        <v>8.3128298896647159E-3</v>
      </c>
    </row>
    <row r="167" spans="19:27" x14ac:dyDescent="0.2">
      <c r="S167" s="399"/>
      <c r="T167" s="1401"/>
      <c r="W167" s="864" t="str">
        <f t="shared" si="11"/>
        <v>1D</v>
      </c>
      <c r="X167" s="1405">
        <f>_xll.qlCalendarAdvance(Calendar,X166,W167,"f",FALSE)</f>
        <v>42394</v>
      </c>
      <c r="Y167" s="1404">
        <f>_xll.qlCalendarAdvance(Calendar,X167,NDays&amp;"D")</f>
        <v>42394</v>
      </c>
      <c r="Z167" s="1403">
        <v>1.0371947370067146E-2</v>
      </c>
      <c r="AA167" s="1411">
        <v>8.3379962329765966E-3</v>
      </c>
    </row>
    <row r="168" spans="19:27" x14ac:dyDescent="0.2">
      <c r="S168" s="399"/>
      <c r="T168" s="1401"/>
      <c r="W168" s="864" t="str">
        <f t="shared" si="11"/>
        <v>1D</v>
      </c>
      <c r="X168" s="1405">
        <f>_xll.qlCalendarAdvance(Calendar,X167,W168,"f",FALSE)</f>
        <v>42395</v>
      </c>
      <c r="Y168" s="1404">
        <f>_xll.qlCalendarAdvance(Calendar,X168,NDays&amp;"D")</f>
        <v>42395</v>
      </c>
      <c r="Z168" s="1403">
        <v>1.0391893770540603E-2</v>
      </c>
      <c r="AA168" s="1411">
        <v>8.3517898357665654E-3</v>
      </c>
    </row>
    <row r="169" spans="19:27" x14ac:dyDescent="0.2">
      <c r="S169" s="399"/>
      <c r="T169" s="1401"/>
      <c r="W169" s="864" t="str">
        <f t="shared" si="11"/>
        <v>1D</v>
      </c>
      <c r="X169" s="1405">
        <f>_xll.qlCalendarAdvance(Calendar,X168,W169,"f",FALSE)</f>
        <v>42396</v>
      </c>
      <c r="Y169" s="1404">
        <f>_xll.qlCalendarAdvance(Calendar,X169,NDays&amp;"D")</f>
        <v>42396</v>
      </c>
      <c r="Z169" s="1403">
        <v>1.041182815225763E-2</v>
      </c>
      <c r="AA169" s="1411">
        <v>8.3663372879438924E-3</v>
      </c>
    </row>
    <row r="170" spans="19:27" x14ac:dyDescent="0.2">
      <c r="S170" s="399"/>
      <c r="T170" s="1401"/>
      <c r="W170" s="864" t="str">
        <f t="shared" si="11"/>
        <v>1D</v>
      </c>
      <c r="X170" s="1405">
        <f>_xll.qlCalendarAdvance(Calendar,X169,W170,"f",FALSE)</f>
        <v>42397</v>
      </c>
      <c r="Y170" s="1404">
        <f>_xll.qlCalendarAdvance(Calendar,X170,NDays&amp;"D")</f>
        <v>42397</v>
      </c>
      <c r="Z170" s="1403">
        <v>1.0431747112047937E-2</v>
      </c>
      <c r="AA170" s="1411">
        <v>8.3819761315451213E-3</v>
      </c>
    </row>
    <row r="171" spans="19:27" x14ac:dyDescent="0.2">
      <c r="S171" s="399"/>
      <c r="T171" s="1401"/>
      <c r="W171" s="864" t="str">
        <f t="shared" si="11"/>
        <v>1D</v>
      </c>
      <c r="X171" s="1405">
        <f>_xll.qlCalendarAdvance(Calendar,X170,W171,"f",FALSE)</f>
        <v>42398</v>
      </c>
      <c r="Y171" s="1404">
        <f>_xll.qlCalendarAdvance(Calendar,X171,NDays&amp;"D")</f>
        <v>42398</v>
      </c>
      <c r="Z171" s="1403">
        <v>1.0451645382356595E-2</v>
      </c>
      <c r="AA171" s="1411">
        <v>8.4173671830867214E-3</v>
      </c>
    </row>
    <row r="172" spans="19:27" x14ac:dyDescent="0.2">
      <c r="S172" s="399"/>
      <c r="T172" s="1401"/>
      <c r="W172" s="864" t="str">
        <f t="shared" si="11"/>
        <v>1D</v>
      </c>
      <c r="X172" s="1405">
        <f>_xll.qlCalendarAdvance(Calendar,X171,W172,"f",FALSE)</f>
        <v>42401</v>
      </c>
      <c r="Y172" s="1404">
        <f>_xll.qlCalendarAdvance(Calendar,X172,NDays&amp;"D")</f>
        <v>42401</v>
      </c>
      <c r="Z172" s="1403">
        <v>1.0511158716995995E-2</v>
      </c>
      <c r="AA172" s="1411">
        <v>8.4562892774686649E-3</v>
      </c>
    </row>
    <row r="173" spans="19:27" x14ac:dyDescent="0.2">
      <c r="S173" s="399"/>
      <c r="T173" s="1401"/>
      <c r="W173" s="864" t="str">
        <f t="shared" si="11"/>
        <v>1D</v>
      </c>
      <c r="X173" s="1405">
        <f>_xll.qlCalendarAdvance(Calendar,X172,W173,"f",FALSE)</f>
        <v>42402</v>
      </c>
      <c r="Y173" s="1404">
        <f>_xll.qlCalendarAdvance(Calendar,X173,NDays&amp;"D")</f>
        <v>42402</v>
      </c>
      <c r="Z173" s="1403">
        <v>1.0530916888856968E-2</v>
      </c>
      <c r="AA173" s="1411">
        <v>8.4778070077207168E-3</v>
      </c>
    </row>
    <row r="174" spans="19:27" x14ac:dyDescent="0.2">
      <c r="S174" s="399"/>
      <c r="T174" s="1401"/>
      <c r="W174" s="864" t="str">
        <f t="shared" si="11"/>
        <v>1D</v>
      </c>
      <c r="X174" s="1405">
        <f>_xll.qlCalendarAdvance(Calendar,X173,W174,"f",FALSE)</f>
        <v>42403</v>
      </c>
      <c r="Y174" s="1404">
        <f>_xll.qlCalendarAdvance(Calendar,X174,NDays&amp;"D")</f>
        <v>42403</v>
      </c>
      <c r="Z174" s="1403">
        <v>1.0550625699856018E-2</v>
      </c>
      <c r="AA174" s="1411">
        <v>8.5005005159188851E-3</v>
      </c>
    </row>
    <row r="175" spans="19:27" x14ac:dyDescent="0.2">
      <c r="S175" s="399"/>
      <c r="T175" s="1401"/>
      <c r="W175" s="864" t="str">
        <f t="shared" si="11"/>
        <v>1D</v>
      </c>
      <c r="X175" s="1405">
        <f>_xll.qlCalendarAdvance(Calendar,X174,W175,"f",FALSE)</f>
        <v>42404</v>
      </c>
      <c r="Y175" s="1404">
        <f>_xll.qlCalendarAdvance(Calendar,X175,NDays&amp;"D")</f>
        <v>42404</v>
      </c>
      <c r="Z175" s="1403">
        <v>1.057027941504966E-2</v>
      </c>
      <c r="AA175" s="1411">
        <v>8.5243698023063086E-3</v>
      </c>
    </row>
    <row r="176" spans="19:27" x14ac:dyDescent="0.2">
      <c r="S176" s="399"/>
      <c r="T176" s="1401"/>
      <c r="W176" s="864" t="str">
        <f t="shared" si="11"/>
        <v>1D</v>
      </c>
      <c r="X176" s="1405">
        <f>_xll.qlCalendarAdvance(Calendar,X175,W176,"f",FALSE)</f>
        <v>42405</v>
      </c>
      <c r="Y176" s="1404">
        <f>_xll.qlCalendarAdvance(Calendar,X176,NDays&amp;"D")</f>
        <v>42405</v>
      </c>
      <c r="Z176" s="1403">
        <v>1.0589872299274869E-2</v>
      </c>
      <c r="AA176" s="1411">
        <v>8.5762291396211214E-3</v>
      </c>
    </row>
    <row r="177" spans="19:27" x14ac:dyDescent="0.2">
      <c r="S177" s="399"/>
      <c r="T177" s="1401"/>
      <c r="W177" s="864" t="str">
        <f t="shared" si="11"/>
        <v>1D</v>
      </c>
      <c r="X177" s="1405">
        <f>_xll.qlCalendarAdvance(Calendar,X176,W177,"f",FALSE)</f>
        <v>42408</v>
      </c>
      <c r="Y177" s="1404">
        <f>_xll.qlCalendarAdvance(Calendar,X177,NDays&amp;"D")</f>
        <v>42408</v>
      </c>
      <c r="Z177" s="1403">
        <v>1.0648228611257599E-2</v>
      </c>
      <c r="AA177" s="1411">
        <v>8.6316047338819146E-3</v>
      </c>
    </row>
    <row r="178" spans="19:27" x14ac:dyDescent="0.2">
      <c r="S178" s="399"/>
      <c r="T178" s="1401"/>
      <c r="W178" s="864" t="str">
        <f t="shared" si="11"/>
        <v>1D</v>
      </c>
      <c r="X178" s="1405">
        <f>_xll.qlCalendarAdvance(Calendar,X177,W178,"f",FALSE)</f>
        <v>42409</v>
      </c>
      <c r="Y178" s="1404">
        <f>_xll.qlCalendarAdvance(Calendar,X178,NDays&amp;"D")</f>
        <v>42409</v>
      </c>
      <c r="Z178" s="1403">
        <v>1.0667520815655356E-2</v>
      </c>
      <c r="AA178" s="1411">
        <v>8.6613529146195578E-3</v>
      </c>
    </row>
    <row r="179" spans="19:27" x14ac:dyDescent="0.2">
      <c r="S179" s="399"/>
      <c r="T179" s="1401"/>
      <c r="W179" s="864" t="str">
        <f t="shared" si="11"/>
        <v>1D</v>
      </c>
      <c r="X179" s="1405">
        <f>_xll.qlCalendarAdvance(Calendar,X178,W179,"f",FALSE)</f>
        <v>42410</v>
      </c>
      <c r="Y179" s="1404">
        <f>_xll.qlCalendarAdvance(Calendar,X179,NDays&amp;"D")</f>
        <v>42410</v>
      </c>
      <c r="Z179" s="1403">
        <v>1.0686723510043752E-2</v>
      </c>
      <c r="AA179" s="1411">
        <v>8.6922768750052892E-3</v>
      </c>
    </row>
    <row r="180" spans="19:27" x14ac:dyDescent="0.2">
      <c r="S180" s="399"/>
      <c r="T180" s="1401"/>
      <c r="W180" s="864" t="str">
        <f t="shared" si="11"/>
        <v>1D</v>
      </c>
      <c r="X180" s="1405">
        <f>_xll.qlCalendarAdvance(Calendar,X179,W180,"f",FALSE)</f>
        <v>42411</v>
      </c>
      <c r="Y180" s="1404">
        <f>_xll.qlCalendarAdvance(Calendar,X180,NDays&amp;"D")</f>
        <v>42411</v>
      </c>
      <c r="Z180" s="1403">
        <v>1.0705830957983508E-2</v>
      </c>
      <c r="AA180" s="1411">
        <v>8.7243766155253866E-3</v>
      </c>
    </row>
    <row r="181" spans="19:27" x14ac:dyDescent="0.2">
      <c r="S181" s="399"/>
      <c r="T181" s="1401"/>
      <c r="W181" s="864" t="str">
        <f t="shared" si="11"/>
        <v>1D</v>
      </c>
      <c r="X181" s="1405">
        <f>_xll.qlCalendarAdvance(Calendar,X180,W181,"f",FALSE)</f>
        <v>42412</v>
      </c>
      <c r="Y181" s="1404">
        <f>_xll.qlCalendarAdvance(Calendar,X181,NDays&amp;"D")</f>
        <v>42412</v>
      </c>
      <c r="Z181" s="1403">
        <v>1.0724837422832728E-2</v>
      </c>
      <c r="AA181" s="1411">
        <v>8.7927071678151059E-3</v>
      </c>
    </row>
    <row r="182" spans="19:27" x14ac:dyDescent="0.2">
      <c r="S182" s="399"/>
      <c r="T182" s="1401"/>
      <c r="W182" s="864" t="str">
        <f t="shared" si="11"/>
        <v>1D</v>
      </c>
      <c r="X182" s="1405">
        <f>_xll.qlCalendarAdvance(Calendar,X181,W182,"f",FALSE)</f>
        <v>42415</v>
      </c>
      <c r="Y182" s="1404">
        <f>_xll.qlCalendarAdvance(Calendar,X182,NDays&amp;"D")</f>
        <v>42415</v>
      </c>
      <c r="Z182" s="1403">
        <v>1.0781193549395931E-2</v>
      </c>
      <c r="AA182" s="1411">
        <v>8.8645333835690732E-3</v>
      </c>
    </row>
    <row r="183" spans="19:27" x14ac:dyDescent="0.2">
      <c r="S183" s="399"/>
      <c r="T183" s="1401"/>
      <c r="W183" s="864" t="str">
        <f t="shared" si="11"/>
        <v>1D</v>
      </c>
      <c r="X183" s="1405">
        <f>_xll.qlCalendarAdvance(Calendar,X182,W183,"f",FALSE)</f>
        <v>42416</v>
      </c>
      <c r="Y183" s="1404">
        <f>_xll.qlCalendarAdvance(Calendar,X183,NDays&amp;"D")</f>
        <v>42416</v>
      </c>
      <c r="Z183" s="1403">
        <v>1.0799738711463416E-2</v>
      </c>
      <c r="AA183" s="1411">
        <v>8.9025120288133142E-3</v>
      </c>
    </row>
    <row r="184" spans="19:27" x14ac:dyDescent="0.2">
      <c r="S184" s="399"/>
      <c r="T184" s="1401"/>
      <c r="W184" s="864" t="str">
        <f t="shared" si="11"/>
        <v>1D</v>
      </c>
      <c r="X184" s="1405">
        <f>_xll.qlCalendarAdvance(Calendar,X183,W184,"f",FALSE)</f>
        <v>42417</v>
      </c>
      <c r="Y184" s="1404">
        <f>_xll.qlCalendarAdvance(Calendar,X184,NDays&amp;"D")</f>
        <v>42417</v>
      </c>
      <c r="Z184" s="1403">
        <v>1.0818154204262019E-2</v>
      </c>
      <c r="AA184" s="1411">
        <v>8.9416664561370318E-3</v>
      </c>
    </row>
    <row r="185" spans="19:27" x14ac:dyDescent="0.2">
      <c r="S185" s="399"/>
      <c r="T185" s="1401"/>
      <c r="W185" s="864" t="str">
        <f t="shared" si="11"/>
        <v>1D</v>
      </c>
      <c r="X185" s="1405">
        <f>_xll.qlCalendarAdvance(Calendar,X184,W185,"f",FALSE)</f>
        <v>42418</v>
      </c>
      <c r="Y185" s="1404">
        <f>_xll.qlCalendarAdvance(Calendar,X185,NDays&amp;"D")</f>
        <v>42418</v>
      </c>
      <c r="Z185" s="1403">
        <v>1.0836434289987143E-2</v>
      </c>
      <c r="AA185" s="1411">
        <v>8.9819966658644113E-3</v>
      </c>
    </row>
    <row r="186" spans="19:27" x14ac:dyDescent="0.2">
      <c r="S186" s="399"/>
      <c r="T186" s="1401"/>
      <c r="W186" s="864" t="str">
        <f t="shared" si="11"/>
        <v>1D</v>
      </c>
      <c r="X186" s="1405">
        <f>_xll.qlCalendarAdvance(Calendar,X185,W186,"f",FALSE)</f>
        <v>42419</v>
      </c>
      <c r="Y186" s="1404">
        <f>_xll.qlCalendarAdvance(Calendar,X186,NDays&amp;"D")</f>
        <v>42419</v>
      </c>
      <c r="Z186" s="1403">
        <v>1.0854573230652061E-2</v>
      </c>
      <c r="AA186" s="1411">
        <v>9.0668015752663304E-3</v>
      </c>
    </row>
    <row r="187" spans="19:27" x14ac:dyDescent="0.2">
      <c r="S187" s="399"/>
      <c r="T187" s="1401"/>
      <c r="W187" s="864" t="str">
        <f t="shared" si="11"/>
        <v>1D</v>
      </c>
      <c r="X187" s="1405">
        <f>_xll.qlCalendarAdvance(Calendar,X186,W187,"f",FALSE)</f>
        <v>42422</v>
      </c>
      <c r="Y187" s="1404">
        <f>_xll.qlCalendarAdvance(Calendar,X187,NDays&amp;"D")</f>
        <v>42422</v>
      </c>
      <c r="Z187" s="1403">
        <v>1.090808579978296E-2</v>
      </c>
      <c r="AA187" s="1411">
        <v>9.1550753367530824E-3</v>
      </c>
    </row>
    <row r="188" spans="19:27" x14ac:dyDescent="0.2">
      <c r="S188" s="399"/>
      <c r="T188" s="1401"/>
      <c r="W188" s="864" t="str">
        <f t="shared" si="11"/>
        <v>1D</v>
      </c>
      <c r="X188" s="1405">
        <f>_xll.qlCalendarAdvance(Calendar,X187,W188,"f",FALSE)</f>
        <v>42423</v>
      </c>
      <c r="Y188" s="1404">
        <f>_xll.qlCalendarAdvance(Calendar,X188,NDays&amp;"D")</f>
        <v>42423</v>
      </c>
      <c r="Z188" s="1403">
        <v>1.0925602776855229E-2</v>
      </c>
      <c r="AA188" s="1411">
        <v>9.2012844644961955E-3</v>
      </c>
    </row>
    <row r="189" spans="19:27" x14ac:dyDescent="0.2">
      <c r="S189" s="399"/>
      <c r="T189" s="1401"/>
      <c r="W189" s="864" t="str">
        <f t="shared" si="11"/>
        <v>1D</v>
      </c>
      <c r="X189" s="1405">
        <f>_xll.qlCalendarAdvance(Calendar,X188,W189,"f",FALSE)</f>
        <v>42424</v>
      </c>
      <c r="Y189" s="1404">
        <f>_xll.qlCalendarAdvance(Calendar,X189,NDays&amp;"D")</f>
        <v>42424</v>
      </c>
      <c r="Z189" s="1403">
        <v>1.0942949916357539E-2</v>
      </c>
      <c r="AA189" s="1411">
        <v>9.2486693772364514E-3</v>
      </c>
    </row>
    <row r="190" spans="19:27" x14ac:dyDescent="0.2">
      <c r="S190" s="399"/>
      <c r="T190" s="1401"/>
      <c r="W190" s="864" t="str">
        <f t="shared" si="11"/>
        <v>1D</v>
      </c>
      <c r="X190" s="1405">
        <f>_xll.qlCalendarAdvance(Calendar,X189,W190,"f",FALSE)</f>
        <v>42425</v>
      </c>
      <c r="Y190" s="1404">
        <f>_xll.qlCalendarAdvance(Calendar,X190,NDays&amp;"D")</f>
        <v>42425</v>
      </c>
      <c r="Z190" s="1403">
        <v>1.0960121479302105E-2</v>
      </c>
      <c r="AA190" s="1411">
        <v>9.2967656984255242E-3</v>
      </c>
    </row>
    <row r="191" spans="19:27" x14ac:dyDescent="0.2">
      <c r="S191" s="399"/>
      <c r="T191" s="1401"/>
      <c r="W191" s="864" t="str">
        <f t="shared" si="11"/>
        <v>1D</v>
      </c>
      <c r="X191" s="1405">
        <f>_xll.qlCalendarAdvance(Calendar,X190,W191,"f",FALSE)</f>
        <v>42426</v>
      </c>
      <c r="Y191" s="1404">
        <f>_xll.qlCalendarAdvance(Calendar,X191,NDays&amp;"D")</f>
        <v>42426</v>
      </c>
      <c r="Z191" s="1403">
        <v>1.0977114291974907E-2</v>
      </c>
      <c r="AA191" s="1411">
        <v>9.388760331782894E-3</v>
      </c>
    </row>
    <row r="192" spans="19:27" x14ac:dyDescent="0.2">
      <c r="S192" s="399"/>
      <c r="T192" s="1401"/>
      <c r="W192" s="864" t="str">
        <f t="shared" si="11"/>
        <v>1D</v>
      </c>
      <c r="X192" s="1405">
        <f>_xll.qlCalendarAdvance(Calendar,X191,W192,"f",FALSE)</f>
        <v>42429</v>
      </c>
      <c r="Y192" s="1404">
        <f>_xll.qlCalendarAdvance(Calendar,X192,NDays&amp;"D")</f>
        <v>42429</v>
      </c>
      <c r="Z192" s="1403">
        <v>1.10432611589942E-2</v>
      </c>
      <c r="AA192" s="1411">
        <v>9.4749037249697299E-3</v>
      </c>
    </row>
    <row r="193" spans="19:27" x14ac:dyDescent="0.2">
      <c r="S193" s="399"/>
      <c r="T193" s="1401"/>
      <c r="W193" s="864" t="str">
        <f t="shared" si="11"/>
        <v>1D</v>
      </c>
      <c r="X193" s="1405">
        <f>_xll.qlCalendarAdvance(Calendar,X192,W193,"f",FALSE)</f>
        <v>42430</v>
      </c>
      <c r="Y193" s="1404">
        <f>_xll.qlCalendarAdvance(Calendar,X193,NDays&amp;"D")</f>
        <v>42430</v>
      </c>
      <c r="Z193" s="1403">
        <v>1.1059628506867434E-2</v>
      </c>
      <c r="AA193" s="1411">
        <v>9.5154120373031059E-3</v>
      </c>
    </row>
    <row r="194" spans="19:27" x14ac:dyDescent="0.2">
      <c r="S194" s="399"/>
      <c r="T194" s="1401"/>
      <c r="W194" s="864" t="str">
        <f t="shared" si="11"/>
        <v>1D</v>
      </c>
      <c r="X194" s="1405">
        <f>_xll.qlCalendarAdvance(Calendar,X193,W194,"f",FALSE)</f>
        <v>42431</v>
      </c>
      <c r="Y194" s="1404">
        <f>_xll.qlCalendarAdvance(Calendar,X194,NDays&amp;"D")</f>
        <v>42431</v>
      </c>
      <c r="Z194" s="1403">
        <v>1.107586575502355E-2</v>
      </c>
      <c r="AA194" s="1411">
        <v>9.5543098707240315E-3</v>
      </c>
    </row>
    <row r="195" spans="19:27" x14ac:dyDescent="0.2">
      <c r="S195" s="399"/>
      <c r="T195" s="1401"/>
      <c r="W195" s="864" t="str">
        <f t="shared" si="11"/>
        <v>1D</v>
      </c>
      <c r="X195" s="1405">
        <f>_xll.qlCalendarAdvance(Calendar,X194,W195,"f",FALSE)</f>
        <v>42432</v>
      </c>
      <c r="Y195" s="1404">
        <f>_xll.qlCalendarAdvance(Calendar,X195,NDays&amp;"D")</f>
        <v>42432</v>
      </c>
      <c r="Z195" s="1403">
        <v>1.1108188722185211E-2</v>
      </c>
      <c r="AA195" s="1411">
        <v>9.5915972248272752E-3</v>
      </c>
    </row>
    <row r="196" spans="19:27" x14ac:dyDescent="0.2">
      <c r="S196" s="399"/>
      <c r="T196" s="1401"/>
      <c r="W196" s="864" t="str">
        <f t="shared" si="11"/>
        <v>1D</v>
      </c>
      <c r="X196" s="1405">
        <f>_xll.qlCalendarAdvance(Calendar,X195,W196,"f",FALSE)</f>
        <v>42433</v>
      </c>
      <c r="Y196" s="1404">
        <f>_xll.qlCalendarAdvance(Calendar,X196,NDays&amp;"D")</f>
        <v>42433</v>
      </c>
      <c r="Z196" s="1403">
        <v>1.1116094401459681E-2</v>
      </c>
      <c r="AA196" s="1411">
        <v>9.6610593690360531E-3</v>
      </c>
    </row>
    <row r="197" spans="19:27" x14ac:dyDescent="0.2">
      <c r="S197" s="399"/>
      <c r="T197" s="1401"/>
      <c r="W197" s="864" t="str">
        <f t="shared" si="11"/>
        <v>1D</v>
      </c>
      <c r="X197" s="1405">
        <f>_xll.qlCalendarAdvance(Calendar,X196,W197,"f",FALSE)</f>
        <v>42436</v>
      </c>
      <c r="Y197" s="1404">
        <f>_xll.qlCalendarAdvance(Calendar,X197,NDays&amp;"D")</f>
        <v>42436</v>
      </c>
      <c r="Z197" s="1403">
        <v>1.1155434791222022E-2</v>
      </c>
      <c r="AA197" s="1411">
        <v>9.7246418380947386E-3</v>
      </c>
    </row>
    <row r="198" spans="19:27" x14ac:dyDescent="0.2">
      <c r="S198" s="399"/>
      <c r="T198" s="1401"/>
      <c r="W198" s="864" t="str">
        <f t="shared" si="11"/>
        <v>1D</v>
      </c>
      <c r="X198" s="1405">
        <f>_xll.qlCalendarAdvance(Calendar,X197,W198,"f",FALSE)</f>
        <v>42437</v>
      </c>
      <c r="Y198" s="1404">
        <f>_xll.qlCalendarAdvance(Calendar,X198,NDays&amp;"D")</f>
        <v>42437</v>
      </c>
      <c r="Z198" s="1403">
        <v>1.1171092020308596E-2</v>
      </c>
      <c r="AA198" s="1411">
        <v>9.7538767883964539E-3</v>
      </c>
    </row>
    <row r="199" spans="19:27" x14ac:dyDescent="0.2">
      <c r="S199" s="399"/>
      <c r="T199" s="1401"/>
      <c r="W199" s="864" t="str">
        <f t="shared" si="11"/>
        <v>1D</v>
      </c>
      <c r="X199" s="1405">
        <f>_xll.qlCalendarAdvance(Calendar,X198,W199,"f",FALSE)</f>
        <v>42438</v>
      </c>
      <c r="Y199" s="1404">
        <f>_xll.qlCalendarAdvance(Calendar,X199,NDays&amp;"D")</f>
        <v>42438</v>
      </c>
      <c r="Z199" s="1403">
        <v>1.1186686012403385E-2</v>
      </c>
      <c r="AA199" s="1411">
        <v>9.78150125670596E-3</v>
      </c>
    </row>
    <row r="200" spans="19:27" x14ac:dyDescent="0.2">
      <c r="S200" s="399"/>
      <c r="T200" s="1401"/>
      <c r="W200" s="864" t="str">
        <f t="shared" si="11"/>
        <v>1D</v>
      </c>
      <c r="X200" s="1405">
        <f>_xll.qlCalendarAdvance(Calendar,X199,W200,"f",FALSE)</f>
        <v>42439</v>
      </c>
      <c r="Y200" s="1404">
        <f>_xll.qlCalendarAdvance(Calendar,X200,NDays&amp;"D")</f>
        <v>42439</v>
      </c>
      <c r="Z200" s="1403">
        <v>1.1218584877379582E-2</v>
      </c>
      <c r="AA200" s="1411">
        <v>9.8075152426990719E-3</v>
      </c>
    </row>
    <row r="201" spans="19:27" x14ac:dyDescent="0.2">
      <c r="S201" s="399"/>
      <c r="T201" s="1401"/>
      <c r="W201" s="864" t="str">
        <f t="shared" si="11"/>
        <v>1D</v>
      </c>
      <c r="X201" s="1405">
        <f>_xll.qlCalendarAdvance(Calendar,X200,W201,"f",FALSE)</f>
        <v>42440</v>
      </c>
      <c r="Y201" s="1404">
        <f>_xll.qlCalendarAdvance(Calendar,X201,NDays&amp;"D")</f>
        <v>42440</v>
      </c>
      <c r="Z201" s="1403">
        <v>1.1225910641660185E-2</v>
      </c>
      <c r="AA201" s="1411">
        <v>9.8544409808195201E-3</v>
      </c>
    </row>
    <row r="202" spans="19:27" x14ac:dyDescent="0.2">
      <c r="S202" s="399"/>
      <c r="T202" s="1401"/>
      <c r="W202" s="864" t="str">
        <f t="shared" si="11"/>
        <v>1D</v>
      </c>
      <c r="X202" s="1405">
        <f>_xll.qlCalendarAdvance(Calendar,X201,W202,"f",FALSE)</f>
        <v>42443</v>
      </c>
      <c r="Y202" s="1404">
        <f>_xll.qlCalendarAdvance(Calendar,X202,NDays&amp;"D")</f>
        <v>42443</v>
      </c>
      <c r="Z202" s="1403">
        <v>1.1264041785993422E-2</v>
      </c>
      <c r="AA202" s="1411">
        <v>9.8954663563755041E-3</v>
      </c>
    </row>
    <row r="203" spans="19:27" x14ac:dyDescent="0.2">
      <c r="S203" s="399"/>
      <c r="T203" s="1401"/>
      <c r="W203" s="864" t="str">
        <f t="shared" si="11"/>
        <v>1D</v>
      </c>
      <c r="X203" s="1405">
        <f>_xll.qlCalendarAdvance(Calendar,X202,W203,"f",FALSE)</f>
        <v>42444</v>
      </c>
      <c r="Y203" s="1404">
        <f>_xll.qlCalendarAdvance(Calendar,X203,NDays&amp;"D")</f>
        <v>42444</v>
      </c>
      <c r="Z203" s="1403">
        <v>1.1279456981126134E-2</v>
      </c>
      <c r="AA203" s="1411">
        <v>9.9134279257617752E-3</v>
      </c>
    </row>
    <row r="204" spans="19:27" x14ac:dyDescent="0.2">
      <c r="S204" s="399"/>
      <c r="T204" s="1401"/>
      <c r="W204" s="864" t="str">
        <f t="shared" si="11"/>
        <v>1D</v>
      </c>
      <c r="X204" s="1405">
        <f>_xll.qlCalendarAdvance(Calendar,X203,W204,"f",FALSE)</f>
        <v>42445</v>
      </c>
      <c r="Y204" s="1404">
        <f>_xll.qlCalendarAdvance(Calendar,X204,NDays&amp;"D")</f>
        <v>42445</v>
      </c>
      <c r="Z204" s="1403">
        <v>1.1294875817047178E-2</v>
      </c>
      <c r="AA204" s="1411">
        <v>9.9297790110486339E-3</v>
      </c>
    </row>
    <row r="205" spans="19:27" x14ac:dyDescent="0.2">
      <c r="S205" s="399"/>
      <c r="T205" s="1401"/>
      <c r="W205" s="864" t="str">
        <f t="shared" si="11"/>
        <v>1D</v>
      </c>
      <c r="X205" s="1405">
        <f>_xll.qlCalendarAdvance(Calendar,X204,W205,"f",FALSE)</f>
        <v>42446</v>
      </c>
      <c r="Y205" s="1404">
        <f>_xll.qlCalendarAdvance(Calendar,X205,NDays&amp;"D")</f>
        <v>42446</v>
      </c>
      <c r="Z205" s="1403">
        <v>1.1326914927293619E-2</v>
      </c>
      <c r="AA205" s="1411">
        <v>9.9445196120739876E-3</v>
      </c>
    </row>
    <row r="206" spans="19:27" x14ac:dyDescent="0.2">
      <c r="S206" s="399"/>
      <c r="T206" s="1401"/>
      <c r="W206" s="864" t="str">
        <f t="shared" si="11"/>
        <v>1D</v>
      </c>
      <c r="X206" s="1405">
        <f>_xll.qlCalendarAdvance(Calendar,X205,W206,"f",FALSE)</f>
        <v>42447</v>
      </c>
      <c r="Y206" s="1404">
        <f>_xll.qlCalendarAdvance(Calendar,X206,NDays&amp;"D")</f>
        <v>42447</v>
      </c>
      <c r="Z206" s="1403">
        <v>1.1334078534495851E-2</v>
      </c>
      <c r="AA206" s="1411">
        <v>9.9689047908624335E-3</v>
      </c>
    </row>
    <row r="207" spans="19:27" x14ac:dyDescent="0.2">
      <c r="S207" s="399"/>
      <c r="T207" s="1401"/>
      <c r="W207" s="864" t="str">
        <f t="shared" si="11"/>
        <v>1D</v>
      </c>
      <c r="X207" s="1405">
        <f>_xll.qlCalendarAdvance(Calendar,X206,W207,"f",FALSE)</f>
        <v>42450</v>
      </c>
      <c r="Y207" s="1404">
        <f>_xll.qlCalendarAdvance(Calendar,X207,NDays&amp;"D")</f>
        <v>42450</v>
      </c>
      <c r="Z207" s="1403">
        <v>1.1372359049271872E-2</v>
      </c>
      <c r="AA207" s="1411">
        <v>9.9873771691028068E-3</v>
      </c>
    </row>
    <row r="208" spans="19:27" x14ac:dyDescent="0.2">
      <c r="S208" s="399"/>
      <c r="T208" s="1401"/>
      <c r="W208" s="864" t="str">
        <f t="shared" si="11"/>
        <v>1D</v>
      </c>
      <c r="X208" s="1405">
        <f>_xll.qlCalendarAdvance(Calendar,X207,W208,"f",FALSE)</f>
        <v>42451</v>
      </c>
      <c r="Y208" s="1404">
        <f>_xll.qlCalendarAdvance(Calendar,X208,NDays&amp;"D")</f>
        <v>42451</v>
      </c>
      <c r="Z208" s="1403">
        <v>1.1388000398571274E-2</v>
      </c>
      <c r="AA208" s="1411">
        <v>9.9940653458219231E-3</v>
      </c>
    </row>
    <row r="209" spans="19:27" x14ac:dyDescent="0.2">
      <c r="S209" s="399"/>
      <c r="T209" s="1401"/>
      <c r="W209" s="864" t="str">
        <f t="shared" si="11"/>
        <v>1D</v>
      </c>
      <c r="X209" s="1405">
        <f>_xll.qlCalendarAdvance(Calendar,X208,W209,"f",FALSE)</f>
        <v>42452</v>
      </c>
      <c r="Y209" s="1404">
        <f>_xll.qlCalendarAdvance(Calendar,X209,NDays&amp;"D")</f>
        <v>42452</v>
      </c>
      <c r="Z209" s="1403">
        <v>1.1403712281004116E-2</v>
      </c>
      <c r="AA209" s="1411">
        <v>9.9991430375501178E-3</v>
      </c>
    </row>
    <row r="210" spans="19:27" x14ac:dyDescent="0.2">
      <c r="S210" s="399"/>
      <c r="T210" s="1401"/>
      <c r="W210" s="864" t="str">
        <f t="shared" si="11"/>
        <v>1D</v>
      </c>
      <c r="X210" s="1405">
        <f>_xll.qlCalendarAdvance(Calendar,X209,W210,"f",FALSE)</f>
        <v>42453</v>
      </c>
      <c r="Y210" s="1404">
        <f>_xll.qlCalendarAdvance(Calendar,X210,NDays&amp;"D")</f>
        <v>42453</v>
      </c>
      <c r="Z210" s="1403">
        <v>1.1436421084518887E-2</v>
      </c>
      <c r="AA210" s="1411">
        <v>1.000365101587386E-2</v>
      </c>
    </row>
    <row r="211" spans="19:27" x14ac:dyDescent="0.2">
      <c r="S211" s="399"/>
      <c r="T211" s="1401"/>
      <c r="W211" s="864" t="str">
        <f t="shared" si="11"/>
        <v>1D</v>
      </c>
      <c r="X211" s="1405">
        <f>_xll.qlCalendarAdvance(Calendar,X210,W211,"f",FALSE)</f>
        <v>42458</v>
      </c>
      <c r="Y211" s="1404">
        <f>_xll.qlCalendarAdvance(Calendar,X211,NDays&amp;"D")</f>
        <v>42458</v>
      </c>
      <c r="Z211" s="1403">
        <v>1.150000000000009E-2</v>
      </c>
      <c r="AA211" s="1411">
        <v>9.9961758271205348E-3</v>
      </c>
    </row>
    <row r="212" spans="19:27" x14ac:dyDescent="0.2">
      <c r="S212" s="399"/>
      <c r="T212" s="1401"/>
      <c r="W212" s="864" t="str">
        <f t="shared" ref="W212:W275" si="12">W211</f>
        <v>1D</v>
      </c>
      <c r="X212" s="1405">
        <f>_xll.qlCalendarAdvance(Calendar,X211,W212,"f",FALSE)</f>
        <v>42459</v>
      </c>
      <c r="Y212" s="1404">
        <f>_xll.qlCalendarAdvance(Calendar,X212,NDays&amp;"D")</f>
        <v>42459</v>
      </c>
      <c r="Z212" s="1403">
        <v>1.1516470989141886E-2</v>
      </c>
      <c r="AA212" s="1411">
        <v>9.9923011055003119E-3</v>
      </c>
    </row>
    <row r="213" spans="19:27" x14ac:dyDescent="0.2">
      <c r="S213" s="399"/>
      <c r="T213" s="1401"/>
      <c r="W213" s="864" t="str">
        <f t="shared" si="12"/>
        <v>1D</v>
      </c>
      <c r="X213" s="1405">
        <f>_xll.qlCalendarAdvance(Calendar,X212,W213,"f",FALSE)</f>
        <v>42460</v>
      </c>
      <c r="Y213" s="1404">
        <f>_xll.qlCalendarAdvance(Calendar,X213,NDays&amp;"D")</f>
        <v>42460</v>
      </c>
      <c r="Z213" s="1403">
        <v>1.1524484290108597E-2</v>
      </c>
      <c r="AA213" s="1411">
        <v>9.9891368823412652E-3</v>
      </c>
    </row>
    <row r="214" spans="19:27" x14ac:dyDescent="0.2">
      <c r="S214" s="399"/>
      <c r="T214" s="1401"/>
      <c r="W214" s="864" t="str">
        <f t="shared" si="12"/>
        <v>1D</v>
      </c>
      <c r="X214" s="1405">
        <f>_xll.qlCalendarAdvance(Calendar,X213,W214,"f",FALSE)</f>
        <v>42461</v>
      </c>
      <c r="Y214" s="1404">
        <f>_xll.qlCalendarAdvance(Calendar,X214,NDays&amp;"D")</f>
        <v>42461</v>
      </c>
      <c r="Z214" s="1403">
        <v>1.155844371472501E-2</v>
      </c>
      <c r="AA214" s="1411">
        <v>9.9854499277988555E-3</v>
      </c>
    </row>
    <row r="215" spans="19:27" x14ac:dyDescent="0.2">
      <c r="S215" s="399"/>
      <c r="T215" s="1401"/>
      <c r="W215" s="864" t="str">
        <f t="shared" si="12"/>
        <v>1D</v>
      </c>
      <c r="X215" s="1405">
        <f>_xll.qlCalendarAdvance(Calendar,X214,W215,"f",FALSE)</f>
        <v>42464</v>
      </c>
      <c r="Y215" s="1404">
        <f>_xll.qlCalendarAdvance(Calendar,X215,NDays&amp;"D")</f>
        <v>42464</v>
      </c>
      <c r="Z215" s="1403">
        <v>1.1592075677341485E-2</v>
      </c>
      <c r="AA215" s="1411">
        <v>9.9835849743978855E-3</v>
      </c>
    </row>
    <row r="216" spans="19:27" x14ac:dyDescent="0.2">
      <c r="S216" s="399"/>
      <c r="T216" s="1401"/>
      <c r="W216" s="864" t="str">
        <f t="shared" si="12"/>
        <v>1D</v>
      </c>
      <c r="X216" s="1405">
        <f>_xll.qlCalendarAdvance(Calendar,X215,W216,"f",FALSE)</f>
        <v>42465</v>
      </c>
      <c r="Y216" s="1404">
        <f>_xll.qlCalendarAdvance(Calendar,X216,NDays&amp;"D")</f>
        <v>42465</v>
      </c>
      <c r="Z216" s="1403">
        <v>1.1609269835964109E-2</v>
      </c>
      <c r="AA216" s="1411">
        <v>9.9839732435447193E-3</v>
      </c>
    </row>
    <row r="217" spans="19:27" x14ac:dyDescent="0.2">
      <c r="S217" s="399"/>
      <c r="T217" s="1401"/>
      <c r="W217" s="864" t="str">
        <f t="shared" si="12"/>
        <v>1D</v>
      </c>
      <c r="X217" s="1405">
        <f>_xll.qlCalendarAdvance(Calendar,X216,W217,"f",FALSE)</f>
        <v>42466</v>
      </c>
      <c r="Y217" s="1404">
        <f>_xll.qlCalendarAdvance(Calendar,X217,NDays&amp;"D")</f>
        <v>42466</v>
      </c>
      <c r="Z217" s="1403">
        <v>1.1626574639365207E-2</v>
      </c>
      <c r="AA217" s="1411">
        <v>9.9850720109906366E-3</v>
      </c>
    </row>
    <row r="218" spans="19:27" x14ac:dyDescent="0.2">
      <c r="S218" s="399"/>
      <c r="T218" s="1401"/>
      <c r="W218" s="864" t="str">
        <f t="shared" si="12"/>
        <v>1D</v>
      </c>
      <c r="X218" s="1405">
        <f>_xll.qlCalendarAdvance(Calendar,X217,W218,"f",FALSE)</f>
        <v>42467</v>
      </c>
      <c r="Y218" s="1404">
        <f>_xll.qlCalendarAdvance(Calendar,X218,NDays&amp;"D")</f>
        <v>42467</v>
      </c>
      <c r="Z218" s="1403">
        <v>1.1643986147367349E-2</v>
      </c>
      <c r="AA218" s="1411">
        <v>9.9868812769787763E-3</v>
      </c>
    </row>
    <row r="219" spans="19:27" x14ac:dyDescent="0.2">
      <c r="S219" s="399"/>
      <c r="T219" s="1401"/>
      <c r="W219" s="864" t="str">
        <f t="shared" si="12"/>
        <v>1D</v>
      </c>
      <c r="X219" s="1405">
        <f>_xll.qlCalendarAdvance(Calendar,X218,W219,"f",FALSE)</f>
        <v>42468</v>
      </c>
      <c r="Y219" s="1404">
        <f>_xll.qlCalendarAdvance(Calendar,X219,NDays&amp;"D")</f>
        <v>42468</v>
      </c>
      <c r="Z219" s="1403">
        <v>1.1679015267002083E-2</v>
      </c>
      <c r="AA219" s="1411">
        <v>9.9931417214419831E-3</v>
      </c>
    </row>
    <row r="220" spans="19:27" x14ac:dyDescent="0.2">
      <c r="S220" s="399"/>
      <c r="T220" s="1401"/>
      <c r="W220" s="864" t="str">
        <f t="shared" si="12"/>
        <v>1D</v>
      </c>
      <c r="X220" s="1405">
        <f>_xll.qlCalendarAdvance(Calendar,X219,W220,"f",FALSE)</f>
        <v>42471</v>
      </c>
      <c r="Y220" s="1404">
        <f>_xll.qlCalendarAdvance(Calendar,X220,NDays&amp;"D")</f>
        <v>42471</v>
      </c>
      <c r="Z220" s="1403">
        <v>1.1714620417628203E-2</v>
      </c>
      <c r="AA220" s="1411">
        <v>1.0001223325381003E-2</v>
      </c>
    </row>
    <row r="221" spans="19:27" x14ac:dyDescent="0.2">
      <c r="S221" s="399"/>
      <c r="T221" s="1401"/>
      <c r="W221" s="864" t="str">
        <f t="shared" si="12"/>
        <v>1D</v>
      </c>
      <c r="X221" s="1405">
        <f>_xll.qlCalendarAdvance(Calendar,X220,W221,"f",FALSE)</f>
        <v>42472</v>
      </c>
      <c r="Y221" s="1404">
        <f>_xll.qlCalendarAdvance(Calendar,X221,NDays&amp;"D")</f>
        <v>42472</v>
      </c>
      <c r="Z221" s="1403">
        <v>1.1732506341732233E-2</v>
      </c>
      <c r="AA221" s="1411">
        <v>1.0006585083675024E-2</v>
      </c>
    </row>
    <row r="222" spans="19:27" x14ac:dyDescent="0.2">
      <c r="S222" s="399"/>
      <c r="T222" s="1401"/>
      <c r="W222" s="864" t="str">
        <f t="shared" si="12"/>
        <v>1D</v>
      </c>
      <c r="X222" s="1405">
        <f>_xll.qlCalendarAdvance(Calendar,X221,W222,"f",FALSE)</f>
        <v>42473</v>
      </c>
      <c r="Y222" s="1404">
        <f>_xll.qlCalendarAdvance(Calendar,X222,NDays&amp;"D")</f>
        <v>42473</v>
      </c>
      <c r="Z222" s="1403">
        <v>1.1750475326799166E-2</v>
      </c>
      <c r="AA222" s="1411">
        <v>1.0012657340592312E-2</v>
      </c>
    </row>
    <row r="223" spans="19:27" x14ac:dyDescent="0.2">
      <c r="S223" s="399"/>
      <c r="T223" s="1401"/>
      <c r="W223" s="864" t="str">
        <f t="shared" si="12"/>
        <v>1D</v>
      </c>
      <c r="X223" s="1405">
        <f>_xll.qlCalendarAdvance(Calendar,X222,W223,"f",FALSE)</f>
        <v>42474</v>
      </c>
      <c r="Y223" s="1404">
        <f>_xll.qlCalendarAdvance(Calendar,X223,NDays&amp;"D")</f>
        <v>42474</v>
      </c>
      <c r="Z223" s="1403">
        <v>1.176852343177512E-2</v>
      </c>
      <c r="AA223" s="1411">
        <v>1.001944009613287E-2</v>
      </c>
    </row>
    <row r="224" spans="19:27" x14ac:dyDescent="0.2">
      <c r="S224" s="399"/>
      <c r="T224" s="1401"/>
      <c r="W224" s="864" t="str">
        <f t="shared" si="12"/>
        <v>1D</v>
      </c>
      <c r="X224" s="1405">
        <f>_xll.qlCalendarAdvance(Calendar,X223,W224,"f",FALSE)</f>
        <v>42475</v>
      </c>
      <c r="Y224" s="1404">
        <f>_xll.qlCalendarAdvance(Calendar,X224,NDays&amp;"D")</f>
        <v>42475</v>
      </c>
      <c r="Z224" s="1403">
        <v>1.1804373672794332E-2</v>
      </c>
      <c r="AA224" s="1411">
        <v>1.0035649852780198E-2</v>
      </c>
    </row>
    <row r="225" spans="19:27" x14ac:dyDescent="0.2">
      <c r="S225" s="399"/>
      <c r="T225" s="1401"/>
      <c r="W225" s="864" t="str">
        <f t="shared" si="12"/>
        <v>1D</v>
      </c>
      <c r="X225" s="1405">
        <f>_xll.qlCalendarAdvance(Calendar,X224,W225,"f",FALSE)</f>
        <v>42478</v>
      </c>
      <c r="Y225" s="1404">
        <f>_xll.qlCalendarAdvance(Calendar,X225,NDays&amp;"D")</f>
        <v>42478</v>
      </c>
      <c r="Z225" s="1403">
        <v>1.1841428225043074E-2</v>
      </c>
      <c r="AA225" s="1411">
        <v>1.0053676105014064E-2</v>
      </c>
    </row>
    <row r="226" spans="19:27" x14ac:dyDescent="0.2">
      <c r="S226" s="399"/>
      <c r="T226" s="1401"/>
      <c r="W226" s="864" t="str">
        <f t="shared" si="12"/>
        <v>1D</v>
      </c>
      <c r="X226" s="1405">
        <f>_xll.qlCalendarAdvance(Calendar,X225,W226,"f",FALSE)</f>
        <v>42479</v>
      </c>
      <c r="Y226" s="1404">
        <f>_xll.qlCalendarAdvance(Calendar,X226,NDays&amp;"D")</f>
        <v>42479</v>
      </c>
      <c r="Z226" s="1403">
        <v>1.1859812809084441E-2</v>
      </c>
      <c r="AA226" s="1411">
        <v>1.0064011354076197E-2</v>
      </c>
    </row>
    <row r="227" spans="19:27" x14ac:dyDescent="0.2">
      <c r="S227" s="399"/>
      <c r="T227" s="1401"/>
      <c r="W227" s="864" t="str">
        <f t="shared" si="12"/>
        <v>1D</v>
      </c>
      <c r="X227" s="1405">
        <f>_xll.qlCalendarAdvance(Calendar,X226,W227,"f",FALSE)</f>
        <v>42480</v>
      </c>
      <c r="Y227" s="1404">
        <f>_xll.qlCalendarAdvance(Calendar,X227,NDays&amp;"D")</f>
        <v>42480</v>
      </c>
      <c r="Z227" s="1403">
        <v>1.1878252863887757E-2</v>
      </c>
      <c r="AA227" s="1411">
        <v>1.0075057102247875E-2</v>
      </c>
    </row>
    <row r="228" spans="19:27" x14ac:dyDescent="0.2">
      <c r="S228" s="399"/>
      <c r="T228" s="1401"/>
      <c r="W228" s="864" t="str">
        <f t="shared" si="12"/>
        <v>1D</v>
      </c>
      <c r="X228" s="1405">
        <f>_xll.qlCalendarAdvance(Calendar,X227,W228,"f",FALSE)</f>
        <v>42481</v>
      </c>
      <c r="Y228" s="1404">
        <f>_xll.qlCalendarAdvance(Calendar,X228,NDays&amp;"D")</f>
        <v>42481</v>
      </c>
      <c r="Z228" s="1403">
        <v>1.189674444744474E-2</v>
      </c>
      <c r="AA228" s="1411">
        <v>1.0086813349204915E-2</v>
      </c>
    </row>
    <row r="229" spans="19:27" x14ac:dyDescent="0.2">
      <c r="S229" s="399"/>
      <c r="T229" s="1401"/>
      <c r="W229" s="864" t="str">
        <f t="shared" si="12"/>
        <v>1D</v>
      </c>
      <c r="X229" s="1405">
        <f>_xll.qlCalendarAdvance(Calendar,X228,W229,"f",FALSE)</f>
        <v>42482</v>
      </c>
      <c r="Y229" s="1404">
        <f>_xll.qlCalendarAdvance(Calendar,X229,NDays&amp;"D")</f>
        <v>42482</v>
      </c>
      <c r="Z229" s="1403">
        <v>1.1933181717279921E-2</v>
      </c>
      <c r="AA229" s="1411">
        <v>1.0112974358311341E-2</v>
      </c>
    </row>
    <row r="230" spans="19:27" x14ac:dyDescent="0.2">
      <c r="S230" s="399"/>
      <c r="T230" s="1401"/>
      <c r="W230" s="864" t="str">
        <f t="shared" si="12"/>
        <v>1D</v>
      </c>
      <c r="X230" s="1405">
        <f>_xll.qlCalendarAdvance(Calendar,X229,W230,"f",FALSE)</f>
        <v>42485</v>
      </c>
      <c r="Y230" s="1404">
        <f>_xll.qlCalendarAdvance(Calendar,X230,NDays&amp;"D")</f>
        <v>42485</v>
      </c>
      <c r="Z230" s="1403">
        <v>1.1971147224089745E-2</v>
      </c>
      <c r="AA230" s="1411">
        <v>1.014094332829063E-2</v>
      </c>
    </row>
    <row r="231" spans="19:27" x14ac:dyDescent="0.2">
      <c r="S231" s="399"/>
      <c r="T231" s="1401"/>
      <c r="W231" s="864" t="str">
        <f t="shared" si="12"/>
        <v>1D</v>
      </c>
      <c r="X231" s="1405">
        <f>_xll.qlCalendarAdvance(Calendar,X230,W231,"f",FALSE)</f>
        <v>42486</v>
      </c>
      <c r="Y231" s="1404">
        <f>_xll.qlCalendarAdvance(Calendar,X231,NDays&amp;"D")</f>
        <v>42486</v>
      </c>
      <c r="Z231" s="1403">
        <v>1.1989837316321798E-2</v>
      </c>
      <c r="AA231" s="1411">
        <v>1.0156258468669854E-2</v>
      </c>
    </row>
    <row r="232" spans="19:27" x14ac:dyDescent="0.2">
      <c r="S232" s="399"/>
      <c r="T232" s="1401"/>
      <c r="W232" s="864" t="str">
        <f t="shared" si="12"/>
        <v>1D</v>
      </c>
      <c r="X232" s="1405">
        <f>_xll.qlCalendarAdvance(Calendar,X231,W232,"f",FALSE)</f>
        <v>42487</v>
      </c>
      <c r="Y232" s="1404">
        <f>_xll.qlCalendarAdvance(Calendar,X232,NDays&amp;"D")</f>
        <v>42487</v>
      </c>
      <c r="Z232" s="1403">
        <v>1.2008555247094786E-2</v>
      </c>
      <c r="AA232" s="1411">
        <v>1.0172316095585776E-2</v>
      </c>
    </row>
    <row r="233" spans="19:27" x14ac:dyDescent="0.2">
      <c r="S233" s="399"/>
      <c r="T233" s="1401"/>
      <c r="W233" s="864" t="str">
        <f t="shared" si="12"/>
        <v>1D</v>
      </c>
      <c r="X233" s="1405">
        <f>_xll.qlCalendarAdvance(Calendar,X232,W233,"f",FALSE)</f>
        <v>42488</v>
      </c>
      <c r="Y233" s="1404">
        <f>_xll.qlCalendarAdvance(Calendar,X233,NDays&amp;"D")</f>
        <v>42488</v>
      </c>
      <c r="Z233" s="1403">
        <v>1.2027296897551684E-2</v>
      </c>
      <c r="AA233" s="1411">
        <v>1.0189122606507617E-2</v>
      </c>
    </row>
    <row r="234" spans="19:27" x14ac:dyDescent="0.2">
      <c r="S234" s="399"/>
      <c r="T234" s="1401"/>
      <c r="W234" s="864" t="str">
        <f t="shared" si="12"/>
        <v>1D</v>
      </c>
      <c r="X234" s="1405">
        <f>_xll.qlCalendarAdvance(Calendar,X233,W234,"f",FALSE)</f>
        <v>42489</v>
      </c>
      <c r="Y234" s="1404">
        <f>_xll.qlCalendarAdvance(Calendar,X234,NDays&amp;"D")</f>
        <v>42489</v>
      </c>
      <c r="Z234" s="1403">
        <v>1.2064100922474218E-2</v>
      </c>
      <c r="AA234" s="1411">
        <v>1.0235313803834967E-2</v>
      </c>
    </row>
    <row r="235" spans="19:27" x14ac:dyDescent="0.2">
      <c r="S235" s="399"/>
      <c r="T235" s="1401"/>
      <c r="W235" s="864" t="str">
        <f t="shared" si="12"/>
        <v>1D</v>
      </c>
      <c r="X235" s="1405">
        <f>_xll.qlCalendarAdvance(Calendar,X234,W235,"f",FALSE)</f>
        <v>42493</v>
      </c>
      <c r="Y235" s="1404">
        <f>_xll.qlCalendarAdvance(Calendar,X235,NDays&amp;"D")</f>
        <v>42493</v>
      </c>
      <c r="Z235" s="1403">
        <v>1.2130267559490484E-2</v>
      </c>
      <c r="AA235" s="1411">
        <v>1.0284388426311519E-2</v>
      </c>
    </row>
    <row r="236" spans="19:27" x14ac:dyDescent="0.2">
      <c r="S236" s="399"/>
      <c r="T236" s="1401"/>
      <c r="W236" s="864" t="str">
        <f t="shared" si="12"/>
        <v>1D</v>
      </c>
      <c r="X236" s="1405">
        <f>_xll.qlCalendarAdvance(Calendar,X235,W236,"f",FALSE)</f>
        <v>42494</v>
      </c>
      <c r="Y236" s="1404">
        <f>_xll.qlCalendarAdvance(Calendar,X236,NDays&amp;"D")</f>
        <v>42494</v>
      </c>
      <c r="Z236" s="1403">
        <v>1.2149073787222648E-2</v>
      </c>
      <c r="AA236" s="1411">
        <v>1.0305688244105493E-2</v>
      </c>
    </row>
    <row r="237" spans="19:27" x14ac:dyDescent="0.2">
      <c r="S237" s="399"/>
      <c r="T237" s="1401"/>
      <c r="W237" s="864" t="str">
        <f t="shared" si="12"/>
        <v>1D</v>
      </c>
      <c r="X237" s="1405">
        <f>_xll.qlCalendarAdvance(Calendar,X236,W237,"f",FALSE)</f>
        <v>42495</v>
      </c>
      <c r="Y237" s="1404">
        <f>_xll.qlCalendarAdvance(Calendar,X237,NDays&amp;"D")</f>
        <v>42495</v>
      </c>
      <c r="Z237" s="1403">
        <v>1.2186061515305558E-2</v>
      </c>
      <c r="AA237" s="1411">
        <v>1.0327736946715849E-2</v>
      </c>
    </row>
    <row r="238" spans="19:27" x14ac:dyDescent="0.2">
      <c r="S238" s="399"/>
      <c r="T238" s="1401"/>
      <c r="W238" s="864" t="str">
        <f t="shared" si="12"/>
        <v>1D</v>
      </c>
      <c r="X238" s="1405">
        <f>_xll.qlCalendarAdvance(Calendar,X237,W238,"f",FALSE)</f>
        <v>42496</v>
      </c>
      <c r="Y238" s="1404">
        <f>_xll.qlCalendarAdvance(Calendar,X238,NDays&amp;"D")</f>
        <v>42496</v>
      </c>
      <c r="Z238" s="1403">
        <v>1.2195761431834163E-2</v>
      </c>
      <c r="AA238" s="1411">
        <v>1.037462550569246E-2</v>
      </c>
    </row>
    <row r="239" spans="19:27" x14ac:dyDescent="0.2">
      <c r="S239" s="399"/>
      <c r="T239" s="1401"/>
      <c r="W239" s="864" t="str">
        <f t="shared" si="12"/>
        <v>1D</v>
      </c>
      <c r="X239" s="1405">
        <f>_xll.qlCalendarAdvance(Calendar,X238,W239,"f",FALSE)</f>
        <v>42499</v>
      </c>
      <c r="Y239" s="1404">
        <f>_xll.qlCalendarAdvance(Calendar,X239,NDays&amp;"D")</f>
        <v>42499</v>
      </c>
      <c r="Z239" s="1403">
        <v>1.2242941723084731E-2</v>
      </c>
      <c r="AA239" s="1411">
        <v>1.0423420609049217E-2</v>
      </c>
    </row>
    <row r="240" spans="19:27" x14ac:dyDescent="0.2">
      <c r="S240" s="399"/>
      <c r="T240" s="1401"/>
      <c r="W240" s="864" t="str">
        <f t="shared" si="12"/>
        <v>1D</v>
      </c>
      <c r="X240" s="1405">
        <f>_xll.qlCalendarAdvance(Calendar,X239,W240,"f",FALSE)</f>
        <v>42500</v>
      </c>
      <c r="Y240" s="1404">
        <f>_xll.qlCalendarAdvance(Calendar,X240,NDays&amp;"D")</f>
        <v>42500</v>
      </c>
      <c r="Z240" s="1403">
        <v>1.2261653737632668E-2</v>
      </c>
      <c r="AA240" s="1411">
        <v>1.0449213738253915E-2</v>
      </c>
    </row>
    <row r="241" spans="19:27" x14ac:dyDescent="0.2">
      <c r="S241" s="399"/>
      <c r="T241" s="1401"/>
      <c r="W241" s="864" t="str">
        <f t="shared" si="12"/>
        <v>1D</v>
      </c>
      <c r="X241" s="1405">
        <f>_xll.qlCalendarAdvance(Calendar,X240,W241,"f",FALSE)</f>
        <v>42501</v>
      </c>
      <c r="Y241" s="1404">
        <f>_xll.qlCalendarAdvance(Calendar,X241,NDays&amp;"D")</f>
        <v>42501</v>
      </c>
      <c r="Z241" s="1403">
        <v>1.2280335583229817E-2</v>
      </c>
      <c r="AA241" s="1411">
        <v>1.0475755753247551E-2</v>
      </c>
    </row>
    <row r="242" spans="19:27" x14ac:dyDescent="0.2">
      <c r="S242" s="399"/>
      <c r="T242" s="1401"/>
      <c r="W242" s="864" t="str">
        <f t="shared" si="12"/>
        <v>1D</v>
      </c>
      <c r="X242" s="1405">
        <f>_xll.qlCalendarAdvance(Calendar,X241,W242,"f",FALSE)</f>
        <v>42502</v>
      </c>
      <c r="Y242" s="1404">
        <f>_xll.qlCalendarAdvance(Calendar,X242,NDays&amp;"D")</f>
        <v>42502</v>
      </c>
      <c r="Z242" s="1403">
        <v>1.2317303536895998E-2</v>
      </c>
      <c r="AA242" s="1411">
        <v>1.0503046654273263E-2</v>
      </c>
    </row>
    <row r="243" spans="19:27" x14ac:dyDescent="0.2">
      <c r="S243" s="399"/>
      <c r="T243" s="1401"/>
      <c r="W243" s="864" t="str">
        <f t="shared" si="12"/>
        <v>1D</v>
      </c>
      <c r="X243" s="1405">
        <f>_xll.qlCalendarAdvance(Calendar,X242,W243,"f",FALSE)</f>
        <v>42503</v>
      </c>
      <c r="Y243" s="1404">
        <f>_xll.qlCalendarAdvance(Calendar,X243,NDays&amp;"D")</f>
        <v>42503</v>
      </c>
      <c r="Z243" s="1403">
        <v>1.2326755622666189E-2</v>
      </c>
      <c r="AA243" s="1411">
        <v>1.0560430269557591E-2</v>
      </c>
    </row>
    <row r="244" spans="19:27" x14ac:dyDescent="0.2">
      <c r="S244" s="399"/>
      <c r="T244" s="1401"/>
      <c r="W244" s="864" t="str">
        <f t="shared" si="12"/>
        <v>1D</v>
      </c>
      <c r="X244" s="1405">
        <f>_xll.qlCalendarAdvance(Calendar,X243,W244,"f",FALSE)</f>
        <v>42506</v>
      </c>
      <c r="Y244" s="1404">
        <f>_xll.qlCalendarAdvance(Calendar,X244,NDays&amp;"D")</f>
        <v>42506</v>
      </c>
      <c r="Z244" s="1403">
        <v>1.2373147589681348E-2</v>
      </c>
      <c r="AA244" s="1411">
        <v>1.0619699120885118E-2</v>
      </c>
    </row>
    <row r="245" spans="19:27" x14ac:dyDescent="0.2">
      <c r="S245" s="399"/>
      <c r="T245" s="1401"/>
      <c r="W245" s="864" t="str">
        <f t="shared" si="12"/>
        <v>1D</v>
      </c>
      <c r="X245" s="1405">
        <f>_xll.qlCalendarAdvance(Calendar,X244,W245,"f",FALSE)</f>
        <v>42507</v>
      </c>
      <c r="Y245" s="1404">
        <f>_xll.qlCalendarAdvance(Calendar,X245,NDays&amp;"D")</f>
        <v>42507</v>
      </c>
      <c r="Z245" s="1403">
        <v>1.2391561607092197E-2</v>
      </c>
      <c r="AA245" s="1411">
        <v>1.0650734454178412E-2</v>
      </c>
    </row>
    <row r="246" spans="19:27" x14ac:dyDescent="0.2">
      <c r="S246" s="399"/>
      <c r="T246" s="1401"/>
      <c r="W246" s="864" t="str">
        <f t="shared" si="12"/>
        <v>1D</v>
      </c>
      <c r="X246" s="1405">
        <f>_xll.qlCalendarAdvance(Calendar,X245,W246,"f",FALSE)</f>
        <v>42508</v>
      </c>
      <c r="Y246" s="1404">
        <f>_xll.qlCalendarAdvance(Calendar,X246,NDays&amp;"D")</f>
        <v>42508</v>
      </c>
      <c r="Z246" s="1403">
        <v>1.2409916515986781E-2</v>
      </c>
      <c r="AA246" s="1411">
        <v>1.0682518674476338E-2</v>
      </c>
    </row>
    <row r="247" spans="19:27" x14ac:dyDescent="0.2">
      <c r="S247" s="399"/>
      <c r="T247" s="1401"/>
      <c r="W247" s="864" t="str">
        <f t="shared" si="12"/>
        <v>1D</v>
      </c>
      <c r="X247" s="1405">
        <f>_xll.qlCalendarAdvance(Calendar,X246,W247,"f",FALSE)</f>
        <v>42509</v>
      </c>
      <c r="Y247" s="1404">
        <f>_xll.qlCalendarAdvance(Calendar,X247,NDays&amp;"D")</f>
        <v>42509</v>
      </c>
      <c r="Z247" s="1403">
        <v>1.2446678780997743E-2</v>
      </c>
      <c r="AA247" s="1411">
        <v>1.0715051781940987E-2</v>
      </c>
    </row>
    <row r="248" spans="19:27" x14ac:dyDescent="0.2">
      <c r="S248" s="399"/>
      <c r="T248" s="1401"/>
      <c r="W248" s="864" t="str">
        <f t="shared" si="12"/>
        <v>1D</v>
      </c>
      <c r="X248" s="1405">
        <f>_xll.qlCalendarAdvance(Calendar,X247,W248,"f",FALSE)</f>
        <v>42510</v>
      </c>
      <c r="Y248" s="1404">
        <f>_xll.qlCalendarAdvance(Calendar,X248,NDays&amp;"D")</f>
        <v>42510</v>
      </c>
      <c r="Z248" s="1403">
        <v>1.2455673274379374E-2</v>
      </c>
      <c r="AA248" s="1411">
        <v>1.0782932824352869E-2</v>
      </c>
    </row>
    <row r="249" spans="19:27" x14ac:dyDescent="0.2">
      <c r="S249" s="399"/>
      <c r="T249" s="1401"/>
      <c r="W249" s="864" t="str">
        <f t="shared" si="12"/>
        <v>1D</v>
      </c>
      <c r="X249" s="1405">
        <f>_xll.qlCalendarAdvance(Calendar,X248,W249,"f",FALSE)</f>
        <v>42513</v>
      </c>
      <c r="Y249" s="1404">
        <f>_xll.qlCalendarAdvance(Calendar,X249,NDays&amp;"D")</f>
        <v>42513</v>
      </c>
      <c r="Z249" s="1403">
        <v>1.2500659708929759E-2</v>
      </c>
      <c r="AA249" s="1411">
        <v>1.0852673088167508E-2</v>
      </c>
    </row>
    <row r="250" spans="19:27" x14ac:dyDescent="0.2">
      <c r="S250" s="399"/>
      <c r="T250" s="1401"/>
      <c r="W250" s="864" t="str">
        <f t="shared" si="12"/>
        <v>1D</v>
      </c>
      <c r="X250" s="1405">
        <f>_xll.qlCalendarAdvance(Calendar,X249,W250,"f",FALSE)</f>
        <v>42514</v>
      </c>
      <c r="Y250" s="1404">
        <f>_xll.qlCalendarAdvance(Calendar,X250,NDays&amp;"D")</f>
        <v>42514</v>
      </c>
      <c r="Z250" s="1403">
        <v>1.2518573130448128E-2</v>
      </c>
      <c r="AA250" s="1411">
        <v>1.0888950634869721E-2</v>
      </c>
    </row>
    <row r="251" spans="19:27" x14ac:dyDescent="0.2">
      <c r="S251" s="399"/>
      <c r="T251" s="1401"/>
      <c r="W251" s="864" t="str">
        <f t="shared" si="12"/>
        <v>1D</v>
      </c>
      <c r="X251" s="1405">
        <f>_xll.qlCalendarAdvance(Calendar,X250,W251,"f",FALSE)</f>
        <v>42515</v>
      </c>
      <c r="Y251" s="1404">
        <f>_xll.qlCalendarAdvance(Calendar,X251,NDays&amp;"D")</f>
        <v>42515</v>
      </c>
      <c r="Z251" s="1403">
        <v>1.2536398496698062E-2</v>
      </c>
      <c r="AA251" s="1411">
        <v>1.0925713382800017E-2</v>
      </c>
    </row>
    <row r="252" spans="19:27" x14ac:dyDescent="0.2">
      <c r="S252" s="399"/>
      <c r="T252" s="1401"/>
      <c r="W252" s="864" t="str">
        <f t="shared" si="12"/>
        <v>1D</v>
      </c>
      <c r="X252" s="1405">
        <f>_xll.qlCalendarAdvance(Calendar,X251,W252,"f",FALSE)</f>
        <v>42516</v>
      </c>
      <c r="Y252" s="1404">
        <f>_xll.qlCalendarAdvance(Calendar,X252,NDays&amp;"D")</f>
        <v>42516</v>
      </c>
      <c r="Z252" s="1403">
        <v>1.2572785669115879E-2</v>
      </c>
      <c r="AA252" s="1411">
        <v>1.0961906583503156E-2</v>
      </c>
    </row>
    <row r="253" spans="19:27" x14ac:dyDescent="0.2">
      <c r="S253" s="399"/>
      <c r="T253" s="1401"/>
      <c r="W253" s="864" t="str">
        <f t="shared" si="12"/>
        <v>1D</v>
      </c>
      <c r="X253" s="1405">
        <f>_xll.qlCalendarAdvance(Calendar,X252,W253,"f",FALSE)</f>
        <v>42517</v>
      </c>
      <c r="Y253" s="1404">
        <f>_xll.qlCalendarAdvance(Calendar,X253,NDays&amp;"D")</f>
        <v>42517</v>
      </c>
      <c r="Z253" s="1403">
        <v>1.2581115279768183E-2</v>
      </c>
      <c r="AA253" s="1411">
        <v>1.1048725048741215E-2</v>
      </c>
    </row>
    <row r="254" spans="19:27" x14ac:dyDescent="0.2">
      <c r="S254" s="399"/>
      <c r="T254" s="1401"/>
      <c r="W254" s="864" t="str">
        <f t="shared" si="12"/>
        <v>1D</v>
      </c>
      <c r="X254" s="1405">
        <f>_xll.qlCalendarAdvance(Calendar,X253,W254,"f",FALSE)</f>
        <v>42521</v>
      </c>
      <c r="Y254" s="1404">
        <f>_xll.qlCalendarAdvance(Calendar,X254,NDays&amp;"D")</f>
        <v>42521</v>
      </c>
      <c r="Z254" s="1403">
        <v>1.2632194123901996E-2</v>
      </c>
      <c r="AA254" s="1411">
        <v>1.113037406165196E-2</v>
      </c>
    </row>
    <row r="255" spans="19:27" x14ac:dyDescent="0.2">
      <c r="S255" s="399"/>
      <c r="T255" s="1401"/>
      <c r="W255" s="864" t="str">
        <f t="shared" si="12"/>
        <v>1D</v>
      </c>
      <c r="X255" s="1405">
        <f>_xll.qlCalendarAdvance(Calendar,X254,W255,"f",FALSE)</f>
        <v>42522</v>
      </c>
      <c r="Y255" s="1404">
        <f>_xll.qlCalendarAdvance(Calendar,X255,NDays&amp;"D")</f>
        <v>42522</v>
      </c>
      <c r="Z255" s="1403">
        <v>1.2649453657158466E-2</v>
      </c>
      <c r="AA255" s="1411">
        <v>1.1161567850636045E-2</v>
      </c>
    </row>
    <row r="256" spans="19:27" x14ac:dyDescent="0.2">
      <c r="S256" s="399"/>
      <c r="T256" s="1401"/>
      <c r="W256" s="864" t="str">
        <f t="shared" si="12"/>
        <v>1D</v>
      </c>
      <c r="X256" s="1405">
        <f>_xll.qlCalendarAdvance(Calendar,X255,W256,"f",FALSE)</f>
        <v>42523</v>
      </c>
      <c r="Y256" s="1404">
        <f>_xll.qlCalendarAdvance(Calendar,X256,NDays&amp;"D")</f>
        <v>42523</v>
      </c>
      <c r="Z256" s="1403">
        <v>1.2666652327893267E-2</v>
      </c>
      <c r="AA256" s="1411">
        <v>1.1191928403536666E-2</v>
      </c>
    </row>
    <row r="257" spans="19:27" x14ac:dyDescent="0.2">
      <c r="S257" s="399"/>
      <c r="T257" s="1401"/>
      <c r="W257" s="864" t="str">
        <f t="shared" si="12"/>
        <v>1D</v>
      </c>
      <c r="X257" s="1405">
        <f>_xll.qlCalendarAdvance(Calendar,X256,W257,"f",FALSE)</f>
        <v>42524</v>
      </c>
      <c r="Y257" s="1404">
        <f>_xll.qlCalendarAdvance(Calendar,X257,NDays&amp;"D")</f>
        <v>42524</v>
      </c>
      <c r="Z257" s="1403">
        <v>1.2702682017777247E-2</v>
      </c>
      <c r="AA257" s="1411">
        <v>1.1250218796272639E-2</v>
      </c>
    </row>
    <row r="258" spans="19:27" x14ac:dyDescent="0.2">
      <c r="S258" s="399"/>
      <c r="T258" s="1401"/>
      <c r="W258" s="864" t="str">
        <f t="shared" si="12"/>
        <v>1D</v>
      </c>
      <c r="X258" s="1405">
        <f>_xll.qlCalendarAdvance(Calendar,X257,W258,"f",FALSE)</f>
        <v>42527</v>
      </c>
      <c r="Y258" s="1404">
        <f>_xll.qlCalendarAdvance(Calendar,X258,NDays&amp;"D")</f>
        <v>42527</v>
      </c>
      <c r="Z258" s="1403">
        <v>1.2734929237439831E-2</v>
      </c>
      <c r="AA258" s="1411">
        <v>1.130503825041429E-2</v>
      </c>
    </row>
    <row r="259" spans="19:27" x14ac:dyDescent="0.2">
      <c r="S259" s="399"/>
      <c r="T259" s="1401"/>
      <c r="W259" s="864" t="str">
        <f t="shared" si="12"/>
        <v>1D</v>
      </c>
      <c r="X259" s="1405">
        <f>_xll.qlCalendarAdvance(Calendar,X258,W259,"f",FALSE)</f>
        <v>42528</v>
      </c>
      <c r="Y259" s="1404">
        <f>_xll.qlCalendarAdvance(Calendar,X259,NDays&amp;"D")</f>
        <v>42528</v>
      </c>
      <c r="Z259" s="1403">
        <v>1.2751891735825182E-2</v>
      </c>
      <c r="AA259" s="1411">
        <v>1.1331232619979925E-2</v>
      </c>
    </row>
    <row r="260" spans="19:27" x14ac:dyDescent="0.2">
      <c r="S260" s="399"/>
      <c r="T260" s="1401"/>
      <c r="W260" s="864" t="str">
        <f t="shared" si="12"/>
        <v>1D</v>
      </c>
      <c r="X260" s="1405">
        <f>_xll.qlCalendarAdvance(Calendar,X259,W260,"f",FALSE)</f>
        <v>42529</v>
      </c>
      <c r="Y260" s="1404">
        <f>_xll.qlCalendarAdvance(Calendar,X260,NDays&amp;"D")</f>
        <v>42529</v>
      </c>
      <c r="Z260" s="1403">
        <v>1.2768820628898109E-2</v>
      </c>
      <c r="AA260" s="1411">
        <v>1.1356593752327448E-2</v>
      </c>
    </row>
    <row r="261" spans="19:27" x14ac:dyDescent="0.2">
      <c r="S261" s="399"/>
      <c r="T261" s="1401"/>
      <c r="W261" s="864" t="str">
        <f t="shared" si="12"/>
        <v>1D</v>
      </c>
      <c r="X261" s="1405">
        <f>_xll.qlCalendarAdvance(Calendar,X260,W261,"f",FALSE)</f>
        <v>42530</v>
      </c>
      <c r="Y261" s="1404">
        <f>_xll.qlCalendarAdvance(Calendar,X261,NDays&amp;"D")</f>
        <v>42530</v>
      </c>
      <c r="Z261" s="1403">
        <v>1.278572046007591E-2</v>
      </c>
      <c r="AA261" s="1411">
        <v>1.1381121647213721E-2</v>
      </c>
    </row>
    <row r="262" spans="19:27" x14ac:dyDescent="0.2">
      <c r="S262" s="399"/>
      <c r="T262" s="1401"/>
      <c r="W262" s="864" t="str">
        <f t="shared" si="12"/>
        <v>1D</v>
      </c>
      <c r="X262" s="1405">
        <f>_xll.qlCalendarAdvance(Calendar,X261,W262,"f",FALSE)</f>
        <v>42531</v>
      </c>
      <c r="Y262" s="1404">
        <f>_xll.qlCalendarAdvance(Calendar,X262,NDays&amp;"D")</f>
        <v>42531</v>
      </c>
      <c r="Z262" s="1403">
        <v>1.2821735424739071E-2</v>
      </c>
      <c r="AA262" s="1411">
        <v>1.1427757749997344E-2</v>
      </c>
    </row>
    <row r="263" spans="19:27" x14ac:dyDescent="0.2">
      <c r="S263" s="399"/>
      <c r="T263" s="1401"/>
      <c r="W263" s="864" t="str">
        <f t="shared" si="12"/>
        <v>1D</v>
      </c>
      <c r="X263" s="1405">
        <f>_xll.qlCalendarAdvance(Calendar,X262,W263,"f",FALSE)</f>
        <v>42534</v>
      </c>
      <c r="Y263" s="1404">
        <f>_xll.qlCalendarAdvance(Calendar,X263,NDays&amp;"D")</f>
        <v>42534</v>
      </c>
      <c r="Z263" s="1403">
        <v>1.2853120039559268E-2</v>
      </c>
      <c r="AA263" s="1411">
        <v>1.1470900849795962E-2</v>
      </c>
    </row>
    <row r="264" spans="19:27" x14ac:dyDescent="0.2">
      <c r="S264" s="399"/>
      <c r="T264" s="1401"/>
      <c r="W264" s="864" t="str">
        <f t="shared" si="12"/>
        <v>1D</v>
      </c>
      <c r="X264" s="1405">
        <f>_xll.qlCalendarAdvance(Calendar,X263,W264,"f",FALSE)</f>
        <v>42535</v>
      </c>
      <c r="Y264" s="1404">
        <f>_xll.qlCalendarAdvance(Calendar,X264,NDays&amp;"D")</f>
        <v>42535</v>
      </c>
      <c r="Z264" s="1403">
        <v>1.2869942717896571E-2</v>
      </c>
      <c r="AA264" s="1411">
        <v>1.1491262555268777E-2</v>
      </c>
    </row>
    <row r="265" spans="19:27" x14ac:dyDescent="0.2">
      <c r="S265" s="399"/>
      <c r="T265" s="1401"/>
      <c r="W265" s="864" t="str">
        <f t="shared" si="12"/>
        <v>1D</v>
      </c>
      <c r="X265" s="1405">
        <f>_xll.qlCalendarAdvance(Calendar,X264,W265,"f",FALSE)</f>
        <v>42536</v>
      </c>
      <c r="Y265" s="1404">
        <f>_xll.qlCalendarAdvance(Calendar,X265,NDays&amp;"D")</f>
        <v>42536</v>
      </c>
      <c r="Z265" s="1403">
        <v>1.288676359806403E-2</v>
      </c>
      <c r="AA265" s="1411">
        <v>1.151079102246988E-2</v>
      </c>
    </row>
    <row r="266" spans="19:27" x14ac:dyDescent="0.2">
      <c r="S266" s="399"/>
      <c r="T266" s="1401"/>
      <c r="W266" s="864" t="str">
        <f t="shared" si="12"/>
        <v>1D</v>
      </c>
      <c r="X266" s="1405">
        <f>_xll.qlCalendarAdvance(Calendar,X265,W266,"f",FALSE)</f>
        <v>42537</v>
      </c>
      <c r="Y266" s="1404">
        <f>_xll.qlCalendarAdvance(Calendar,X266,NDays&amp;"D")</f>
        <v>42537</v>
      </c>
      <c r="Z266" s="1403">
        <v>1.2903587224550258E-2</v>
      </c>
      <c r="AA266" s="1411">
        <v>1.1529486251237175E-2</v>
      </c>
    </row>
    <row r="267" spans="19:27" x14ac:dyDescent="0.2">
      <c r="S267" s="399"/>
      <c r="T267" s="1401"/>
      <c r="W267" s="864" t="str">
        <f t="shared" si="12"/>
        <v>1D</v>
      </c>
      <c r="X267" s="1405">
        <f>_xll.qlCalendarAdvance(Calendar,X266,W267,"f",FALSE)</f>
        <v>42538</v>
      </c>
      <c r="Y267" s="1404">
        <f>_xll.qlCalendarAdvance(Calendar,X267,NDays&amp;"D")</f>
        <v>42538</v>
      </c>
      <c r="Z267" s="1403">
        <v>1.2939817107834622E-2</v>
      </c>
      <c r="AA267" s="1411">
        <v>1.1564465629384143E-2</v>
      </c>
    </row>
    <row r="268" spans="19:27" x14ac:dyDescent="0.2">
      <c r="S268" s="399"/>
      <c r="T268" s="1401"/>
      <c r="W268" s="864" t="str">
        <f t="shared" si="12"/>
        <v>1D</v>
      </c>
      <c r="X268" s="1405">
        <f>_xll.qlCalendarAdvance(Calendar,X267,W268,"f",FALSE)</f>
        <v>42541</v>
      </c>
      <c r="Y268" s="1404">
        <f>_xll.qlCalendarAdvance(Calendar,X268,NDays&amp;"D")</f>
        <v>42541</v>
      </c>
      <c r="Z268" s="1403">
        <v>1.2971000088790978E-2</v>
      </c>
      <c r="AA268" s="1411">
        <v>1.1595934779212724E-2</v>
      </c>
    </row>
    <row r="269" spans="19:27" x14ac:dyDescent="0.2">
      <c r="S269" s="399"/>
      <c r="T269" s="1401"/>
      <c r="W269" s="864" t="str">
        <f t="shared" si="12"/>
        <v>1D</v>
      </c>
      <c r="X269" s="1405">
        <f>_xll.qlCalendarAdvance(Calendar,X268,W269,"f",FALSE)</f>
        <v>42542</v>
      </c>
      <c r="Y269" s="1404">
        <f>_xll.qlCalendarAdvance(Calendar,X269,NDays&amp;"D")</f>
        <v>42542</v>
      </c>
      <c r="Z269" s="1403">
        <v>1.2987905619539176E-2</v>
      </c>
      <c r="AA269" s="1411">
        <v>1.1610463813865879E-2</v>
      </c>
    </row>
    <row r="270" spans="19:27" x14ac:dyDescent="0.2">
      <c r="S270" s="399"/>
      <c r="T270" s="1401"/>
      <c r="W270" s="864" t="str">
        <f t="shared" si="12"/>
        <v>1D</v>
      </c>
      <c r="X270" s="1405">
        <f>_xll.qlCalendarAdvance(Calendar,X269,W270,"f",FALSE)</f>
        <v>42543</v>
      </c>
      <c r="Y270" s="1404">
        <f>_xll.qlCalendarAdvance(Calendar,X270,NDays&amp;"D")</f>
        <v>42543</v>
      </c>
      <c r="Z270" s="1403">
        <v>1.3004841166745152E-2</v>
      </c>
      <c r="AA270" s="1411">
        <v>1.1624159609436857E-2</v>
      </c>
    </row>
    <row r="271" spans="19:27" x14ac:dyDescent="0.2">
      <c r="S271" s="399"/>
      <c r="T271" s="1401"/>
      <c r="W271" s="864" t="str">
        <f t="shared" si="12"/>
        <v>1D</v>
      </c>
      <c r="X271" s="1405">
        <f>_xll.qlCalendarAdvance(Calendar,X270,W271,"f",FALSE)</f>
        <v>42544</v>
      </c>
      <c r="Y271" s="1404">
        <f>_xll.qlCalendarAdvance(Calendar,X271,NDays&amp;"D")</f>
        <v>42544</v>
      </c>
      <c r="Z271" s="1403">
        <v>1.302181127596928E-2</v>
      </c>
      <c r="AA271" s="1411">
        <v>1.163702216568252E-2</v>
      </c>
    </row>
    <row r="272" spans="19:27" x14ac:dyDescent="0.2">
      <c r="S272" s="399"/>
      <c r="T272" s="1401"/>
      <c r="W272" s="864" t="str">
        <f t="shared" si="12"/>
        <v>1D</v>
      </c>
      <c r="X272" s="1405">
        <f>_xll.qlCalendarAdvance(Calendar,X271,W272,"f",FALSE)</f>
        <v>42545</v>
      </c>
      <c r="Y272" s="1404">
        <f>_xll.qlCalendarAdvance(Calendar,X272,NDays&amp;"D")</f>
        <v>42545</v>
      </c>
      <c r="Z272" s="1403">
        <v>1.3078139229083631E-2</v>
      </c>
      <c r="AA272" s="1411">
        <v>1.1660342296762421E-2</v>
      </c>
    </row>
    <row r="273" spans="19:27" x14ac:dyDescent="0.2">
      <c r="S273" s="399"/>
      <c r="T273" s="1401"/>
      <c r="W273" s="864" t="str">
        <f t="shared" si="12"/>
        <v>1D</v>
      </c>
      <c r="X273" s="1405">
        <f>_xll.qlCalendarAdvance(Calendar,X272,W273,"f",FALSE)</f>
        <v>42548</v>
      </c>
      <c r="Y273" s="1404">
        <f>_xll.qlCalendarAdvance(Calendar,X273,NDays&amp;"D")</f>
        <v>42548</v>
      </c>
      <c r="Z273" s="1403">
        <v>1.3099999999983795E-2</v>
      </c>
      <c r="AA273" s="1411">
        <v>1.1680139996844696E-2</v>
      </c>
    </row>
    <row r="274" spans="19:27" x14ac:dyDescent="0.2">
      <c r="S274" s="399"/>
      <c r="T274" s="1401"/>
      <c r="W274" s="864" t="str">
        <f t="shared" si="12"/>
        <v>1D</v>
      </c>
      <c r="X274" s="1405">
        <f>_xll.qlCalendarAdvance(Calendar,X273,W274,"f",FALSE)</f>
        <v>42549</v>
      </c>
      <c r="Y274" s="1404">
        <f>_xll.qlCalendarAdvance(Calendar,X274,NDays&amp;"D")</f>
        <v>42549</v>
      </c>
      <c r="Z274" s="1403">
        <v>1.3107339357928597E-2</v>
      </c>
      <c r="AA274" s="1411">
        <v>1.1688836355734367E-2</v>
      </c>
    </row>
    <row r="275" spans="19:27" x14ac:dyDescent="0.2">
      <c r="S275" s="399"/>
      <c r="T275" s="1401"/>
      <c r="W275" s="864" t="str">
        <f t="shared" si="12"/>
        <v>1D</v>
      </c>
      <c r="X275" s="1405">
        <f>_xll.qlCalendarAdvance(Calendar,X274,W275,"f",FALSE)</f>
        <v>42550</v>
      </c>
      <c r="Y275" s="1404">
        <f>_xll.qlCalendarAdvance(Calendar,X275,NDays&amp;"D")</f>
        <v>42550</v>
      </c>
      <c r="Z275" s="1403">
        <v>1.3124612269351148E-2</v>
      </c>
      <c r="AA275" s="1411">
        <v>1.1696861303163164E-2</v>
      </c>
    </row>
    <row r="276" spans="19:27" x14ac:dyDescent="0.2">
      <c r="S276" s="399"/>
      <c r="T276" s="1401"/>
      <c r="W276" s="864" t="str">
        <f t="shared" ref="W276:W339" si="13">W275</f>
        <v>1D</v>
      </c>
      <c r="X276" s="1405">
        <f>_xll.qlCalendarAdvance(Calendar,X275,W276,"f",FALSE)</f>
        <v>42551</v>
      </c>
      <c r="Y276" s="1404">
        <f>_xll.qlCalendarAdvance(Calendar,X276,NDays&amp;"D")</f>
        <v>42551</v>
      </c>
      <c r="Z276" s="1403">
        <v>1.3141950463274312E-2</v>
      </c>
      <c r="AA276" s="1411">
        <v>1.1704862151804551E-2</v>
      </c>
    </row>
    <row r="277" spans="19:27" x14ac:dyDescent="0.2">
      <c r="S277" s="399"/>
      <c r="T277" s="1401"/>
      <c r="W277" s="864" t="str">
        <f t="shared" si="13"/>
        <v>1D</v>
      </c>
      <c r="X277" s="1405">
        <f>_xll.qlCalendarAdvance(Calendar,X276,W277,"f",FALSE)</f>
        <v>42552</v>
      </c>
      <c r="Y277" s="1404">
        <f>_xll.qlCalendarAdvance(Calendar,X277,NDays&amp;"D")</f>
        <v>42552</v>
      </c>
      <c r="Z277" s="1403">
        <v>1.3189160959883687E-2</v>
      </c>
      <c r="AA277" s="1411">
        <v>1.1721699360356016E-2</v>
      </c>
    </row>
    <row r="278" spans="19:27" x14ac:dyDescent="0.2">
      <c r="S278" s="399"/>
      <c r="T278" s="1401"/>
      <c r="W278" s="864" t="str">
        <f t="shared" si="13"/>
        <v>1D</v>
      </c>
      <c r="X278" s="1405">
        <f>_xll.qlCalendarAdvance(Calendar,X277,W278,"f",FALSE)</f>
        <v>42555</v>
      </c>
      <c r="Y278" s="1404">
        <f>_xll.qlCalendarAdvance(Calendar,X278,NDays&amp;"D")</f>
        <v>42555</v>
      </c>
      <c r="Z278" s="1403">
        <v>1.3221916740439254E-2</v>
      </c>
      <c r="AA278" s="1411">
        <v>1.1738242840301227E-2</v>
      </c>
    </row>
    <row r="279" spans="19:27" x14ac:dyDescent="0.2">
      <c r="S279" s="399"/>
      <c r="T279" s="1401"/>
      <c r="W279" s="864" t="str">
        <f t="shared" si="13"/>
        <v>1D</v>
      </c>
      <c r="X279" s="1405">
        <f>_xll.qlCalendarAdvance(Calendar,X278,W279,"f",FALSE)</f>
        <v>42556</v>
      </c>
      <c r="Y279" s="1404">
        <f>_xll.qlCalendarAdvance(Calendar,X279,NDays&amp;"D")</f>
        <v>42556</v>
      </c>
      <c r="Z279" s="1403">
        <v>1.3239582663923851E-2</v>
      </c>
      <c r="AA279" s="1411">
        <v>1.1746932335948701E-2</v>
      </c>
    </row>
    <row r="280" spans="19:27" x14ac:dyDescent="0.2">
      <c r="S280" s="399"/>
      <c r="T280" s="1401"/>
      <c r="W280" s="864" t="str">
        <f t="shared" si="13"/>
        <v>1D</v>
      </c>
      <c r="X280" s="1405">
        <f>_xll.qlCalendarAdvance(Calendar,X279,W280,"f",FALSE)</f>
        <v>42557</v>
      </c>
      <c r="Y280" s="1404">
        <f>_xll.qlCalendarAdvance(Calendar,X280,NDays&amp;"D")</f>
        <v>42557</v>
      </c>
      <c r="Z280" s="1403">
        <v>1.3257308148125081E-2</v>
      </c>
      <c r="AA280" s="1411">
        <v>1.1755759561078438E-2</v>
      </c>
    </row>
    <row r="281" spans="19:27" x14ac:dyDescent="0.2">
      <c r="S281" s="399"/>
      <c r="T281" s="1401"/>
      <c r="W281" s="864" t="str">
        <f t="shared" si="13"/>
        <v>1D</v>
      </c>
      <c r="X281" s="1405">
        <f>_xll.qlCalendarAdvance(Calendar,X280,W281,"f",FALSE)</f>
        <v>42558</v>
      </c>
      <c r="Y281" s="1404">
        <f>_xll.qlCalendarAdvance(Calendar,X281,NDays&amp;"D")</f>
        <v>42558</v>
      </c>
      <c r="Z281" s="1403">
        <v>1.3295107308022839E-2</v>
      </c>
      <c r="AA281" s="1411">
        <v>1.1764724515609393E-2</v>
      </c>
    </row>
    <row r="282" spans="19:27" x14ac:dyDescent="0.2">
      <c r="S282" s="399"/>
      <c r="T282" s="1401"/>
      <c r="W282" s="864" t="str">
        <f t="shared" si="13"/>
        <v>1D</v>
      </c>
      <c r="X282" s="1405">
        <f>_xll.qlCalendarAdvance(Calendar,X281,W282,"f",FALSE)</f>
        <v>42559</v>
      </c>
      <c r="Y282" s="1404">
        <f>_xll.qlCalendarAdvance(Calendar,X282,NDays&amp;"D")</f>
        <v>42559</v>
      </c>
      <c r="Z282" s="1403">
        <v>1.3302950865106978E-2</v>
      </c>
      <c r="AA282" s="1411">
        <v>1.1783493915285364E-2</v>
      </c>
    </row>
    <row r="283" spans="19:27" x14ac:dyDescent="0.2">
      <c r="S283" s="399"/>
      <c r="T283" s="1401"/>
      <c r="W283" s="864" t="str">
        <f t="shared" si="13"/>
        <v>1D</v>
      </c>
      <c r="X283" s="1405">
        <f>_xll.qlCalendarAdvance(Calendar,X282,W283,"f",FALSE)</f>
        <v>42562</v>
      </c>
      <c r="Y283" s="1404">
        <f>_xll.qlCalendarAdvance(Calendar,X283,NDays&amp;"D")</f>
        <v>42562</v>
      </c>
      <c r="Z283" s="1403">
        <v>1.3346793931976384E-2</v>
      </c>
      <c r="AA283" s="1411">
        <v>1.1801961628393753E-2</v>
      </c>
    </row>
    <row r="284" spans="19:27" x14ac:dyDescent="0.2">
      <c r="S284" s="399"/>
      <c r="T284" s="1401"/>
      <c r="W284" s="864" t="str">
        <f t="shared" si="13"/>
        <v>1D</v>
      </c>
      <c r="X284" s="1405">
        <f>_xll.qlCalendarAdvance(Calendar,X283,W284,"f",FALSE)</f>
        <v>42563</v>
      </c>
      <c r="Y284" s="1404">
        <f>_xll.qlCalendarAdvance(Calendar,X284,NDays&amp;"D")</f>
        <v>42563</v>
      </c>
      <c r="Z284" s="1403">
        <v>1.3364855751301573E-2</v>
      </c>
      <c r="AA284" s="1411">
        <v>1.1811615230336026E-2</v>
      </c>
    </row>
    <row r="285" spans="19:27" x14ac:dyDescent="0.2">
      <c r="S285" s="399"/>
      <c r="T285" s="1401"/>
      <c r="W285" s="864" t="str">
        <f t="shared" si="13"/>
        <v>1D</v>
      </c>
      <c r="X285" s="1405">
        <f>_xll.qlCalendarAdvance(Calendar,X284,W285,"f",FALSE)</f>
        <v>42564</v>
      </c>
      <c r="Y285" s="1404">
        <f>_xll.qlCalendarAdvance(Calendar,X285,NDays&amp;"D")</f>
        <v>42564</v>
      </c>
      <c r="Z285" s="1403">
        <v>1.3382970121326823E-2</v>
      </c>
      <c r="AA285" s="1411">
        <v>1.1821406561760561E-2</v>
      </c>
    </row>
    <row r="286" spans="19:27" x14ac:dyDescent="0.2">
      <c r="S286" s="399"/>
      <c r="T286" s="1401"/>
      <c r="W286" s="864" t="str">
        <f t="shared" si="13"/>
        <v>1D</v>
      </c>
      <c r="X286" s="1405">
        <f>_xll.qlCalendarAdvance(Calendar,X285,W286,"f",FALSE)</f>
        <v>42565</v>
      </c>
      <c r="Y286" s="1404">
        <f>_xll.qlCalendarAdvance(Calendar,X286,NDays&amp;"D")</f>
        <v>42565</v>
      </c>
      <c r="Z286" s="1403">
        <v>1.3421265010855759E-2</v>
      </c>
      <c r="AA286" s="1411">
        <v>1.183133562266736E-2</v>
      </c>
    </row>
    <row r="287" spans="19:27" x14ac:dyDescent="0.2">
      <c r="S287" s="399"/>
      <c r="T287" s="1401"/>
      <c r="W287" s="864" t="str">
        <f t="shared" si="13"/>
        <v>1D</v>
      </c>
      <c r="X287" s="1405">
        <f>_xll.qlCalendarAdvance(Calendar,X286,W287,"f",FALSE)</f>
        <v>42566</v>
      </c>
      <c r="Y287" s="1404">
        <f>_xll.qlCalendarAdvance(Calendar,X287,NDays&amp;"D")</f>
        <v>42566</v>
      </c>
      <c r="Z287" s="1403">
        <v>1.3429423914116449E-2</v>
      </c>
      <c r="AA287" s="1411">
        <v>1.1852037673675635E-2</v>
      </c>
    </row>
    <row r="288" spans="19:27" x14ac:dyDescent="0.2">
      <c r="S288" s="399"/>
      <c r="T288" s="1401"/>
      <c r="W288" s="864" t="str">
        <f t="shared" si="13"/>
        <v>1D</v>
      </c>
      <c r="X288" s="1405">
        <f>_xll.qlCalendarAdvance(Calendar,X287,W288,"f",FALSE)</f>
        <v>42569</v>
      </c>
      <c r="Y288" s="1404">
        <f>_xll.qlCalendarAdvance(Calendar,X288,NDays&amp;"D")</f>
        <v>42569</v>
      </c>
      <c r="Z288" s="1403">
        <v>1.3474295176300935E-2</v>
      </c>
      <c r="AA288" s="1411">
        <v>1.1872429162008702E-2</v>
      </c>
    </row>
    <row r="289" spans="19:27" x14ac:dyDescent="0.2">
      <c r="S289" s="399"/>
      <c r="T289" s="1401"/>
      <c r="W289" s="864" t="str">
        <f t="shared" si="13"/>
        <v>1D</v>
      </c>
      <c r="X289" s="1405">
        <f>_xll.qlCalendarAdvance(Calendar,X288,W289,"f",FALSE)</f>
        <v>42570</v>
      </c>
      <c r="Y289" s="1404">
        <f>_xll.qlCalendarAdvance(Calendar,X289,NDays&amp;"D")</f>
        <v>42570</v>
      </c>
      <c r="Z289" s="1403">
        <v>1.3492703816674702E-2</v>
      </c>
      <c r="AA289" s="1411">
        <v>1.188304687073205E-2</v>
      </c>
    </row>
    <row r="290" spans="19:27" x14ac:dyDescent="0.2">
      <c r="S290" s="399"/>
      <c r="T290" s="1401"/>
      <c r="W290" s="864" t="str">
        <f t="shared" si="13"/>
        <v>1D</v>
      </c>
      <c r="X290" s="1405">
        <f>_xll.qlCalendarAdvance(Calendar,X289,W290,"f",FALSE)</f>
        <v>42571</v>
      </c>
      <c r="Y290" s="1404">
        <f>_xll.qlCalendarAdvance(Calendar,X290,NDays&amp;"D")</f>
        <v>42571</v>
      </c>
      <c r="Z290" s="1403">
        <v>1.3511157996155517E-2</v>
      </c>
      <c r="AA290" s="1411">
        <v>1.1893802309018708E-2</v>
      </c>
    </row>
    <row r="291" spans="19:27" x14ac:dyDescent="0.2">
      <c r="S291" s="399"/>
      <c r="T291" s="1401"/>
      <c r="W291" s="864" t="str">
        <f t="shared" si="13"/>
        <v>1D</v>
      </c>
      <c r="X291" s="1405">
        <f>_xll.qlCalendarAdvance(Calendar,X290,W291,"f",FALSE)</f>
        <v>42572</v>
      </c>
      <c r="Y291" s="1404">
        <f>_xll.qlCalendarAdvance(Calendar,X291,NDays&amp;"D")</f>
        <v>42572</v>
      </c>
      <c r="Z291" s="1403">
        <v>1.3549849111298322E-2</v>
      </c>
      <c r="AA291" s="1411">
        <v>1.1904695476949723E-2</v>
      </c>
    </row>
    <row r="292" spans="19:27" x14ac:dyDescent="0.2">
      <c r="S292" s="399"/>
      <c r="T292" s="1401"/>
      <c r="W292" s="864" t="str">
        <f t="shared" si="13"/>
        <v>1D</v>
      </c>
      <c r="X292" s="1405">
        <f>_xll.qlCalendarAdvance(Calendar,X291,W292,"f",FALSE)</f>
        <v>42573</v>
      </c>
      <c r="Y292" s="1404">
        <f>_xll.qlCalendarAdvance(Calendar,X292,NDays&amp;"D")</f>
        <v>42573</v>
      </c>
      <c r="Z292" s="1403">
        <v>1.3558299621514225E-2</v>
      </c>
      <c r="AA292" s="1411">
        <v>1.1927330646954356E-2</v>
      </c>
    </row>
    <row r="293" spans="19:27" x14ac:dyDescent="0.2">
      <c r="S293" s="399"/>
      <c r="T293" s="1401"/>
      <c r="W293" s="864" t="str">
        <f t="shared" si="13"/>
        <v>1D</v>
      </c>
      <c r="X293" s="1405">
        <f>_xll.qlCalendarAdvance(Calendar,X292,W293,"f",FALSE)</f>
        <v>42576</v>
      </c>
      <c r="Y293" s="1404">
        <f>_xll.qlCalendarAdvance(Calendar,X293,NDays&amp;"D")</f>
        <v>42576</v>
      </c>
      <c r="Z293" s="1403">
        <v>1.3604076916326219E-2</v>
      </c>
      <c r="AA293" s="1411">
        <v>1.1949645444874202E-2</v>
      </c>
    </row>
    <row r="294" spans="19:27" x14ac:dyDescent="0.2">
      <c r="S294" s="399"/>
      <c r="T294" s="1401"/>
      <c r="W294" s="864" t="str">
        <f t="shared" si="13"/>
        <v>1D</v>
      </c>
      <c r="X294" s="1405">
        <f>_xll.qlCalendarAdvance(Calendar,X293,W294,"f",FALSE)</f>
        <v>42577</v>
      </c>
      <c r="Y294" s="1404">
        <f>_xll.qlCalendarAdvance(Calendar,X294,NDays&amp;"D")</f>
        <v>42577</v>
      </c>
      <c r="Z294" s="1403">
        <v>1.3622783291662045E-2</v>
      </c>
      <c r="AA294" s="1411">
        <v>1.1961227261026997E-2</v>
      </c>
    </row>
    <row r="295" spans="19:27" x14ac:dyDescent="0.2">
      <c r="S295" s="399"/>
      <c r="T295" s="1401"/>
      <c r="W295" s="864" t="str">
        <f t="shared" si="13"/>
        <v>1D</v>
      </c>
      <c r="X295" s="1405">
        <f>_xll.qlCalendarAdvance(Calendar,X294,W295,"f",FALSE)</f>
        <v>42578</v>
      </c>
      <c r="Y295" s="1404">
        <f>_xll.qlCalendarAdvance(Calendar,X295,NDays&amp;"D")</f>
        <v>42578</v>
      </c>
      <c r="Z295" s="1403">
        <v>1.3641528192851783E-2</v>
      </c>
      <c r="AA295" s="1411">
        <v>1.1972946806824147E-2</v>
      </c>
    </row>
    <row r="296" spans="19:27" x14ac:dyDescent="0.2">
      <c r="S296" s="399"/>
      <c r="T296" s="1401"/>
      <c r="W296" s="864" t="str">
        <f t="shared" si="13"/>
        <v>1D</v>
      </c>
      <c r="X296" s="1405">
        <f>_xll.qlCalendarAdvance(Calendar,X295,W296,"f",FALSE)</f>
        <v>42579</v>
      </c>
      <c r="Y296" s="1404">
        <f>_xll.qlCalendarAdvance(Calendar,X296,NDays&amp;"D")</f>
        <v>42579</v>
      </c>
      <c r="Z296" s="1403">
        <v>1.3680519684532414E-2</v>
      </c>
      <c r="AA296" s="1411">
        <v>1.1984804082346701E-2</v>
      </c>
    </row>
    <row r="297" spans="19:27" x14ac:dyDescent="0.2">
      <c r="S297" s="399"/>
      <c r="T297" s="1401"/>
      <c r="W297" s="864" t="str">
        <f t="shared" si="13"/>
        <v>1D</v>
      </c>
      <c r="X297" s="1405">
        <f>_xll.qlCalendarAdvance(Calendar,X296,W297,"f",FALSE)</f>
        <v>42580</v>
      </c>
      <c r="Y297" s="1404">
        <f>_xll.qlCalendarAdvance(Calendar,X297,NDays&amp;"D")</f>
        <v>42580</v>
      </c>
      <c r="Z297" s="1403">
        <v>1.369933740914177E-2</v>
      </c>
      <c r="AA297" s="1411">
        <v>1.200937284762967E-2</v>
      </c>
    </row>
    <row r="298" spans="19:27" x14ac:dyDescent="0.2">
      <c r="S298" s="399"/>
      <c r="T298" s="1401"/>
      <c r="W298" s="864" t="str">
        <f t="shared" si="13"/>
        <v>1D</v>
      </c>
      <c r="X298" s="1405">
        <f>_xll.qlCalendarAdvance(Calendar,X297,W298,"f",FALSE)</f>
        <v>42583</v>
      </c>
      <c r="Y298" s="1404">
        <f>_xll.qlCalendarAdvance(Calendar,X298,NDays&amp;"D")</f>
        <v>42583</v>
      </c>
      <c r="Z298" s="1403">
        <v>1.3735795514196325E-2</v>
      </c>
      <c r="AA298" s="1411">
        <v>1.2033610481447798E-2</v>
      </c>
    </row>
    <row r="299" spans="19:27" x14ac:dyDescent="0.2">
      <c r="S299" s="399"/>
      <c r="T299" s="1401"/>
      <c r="W299" s="864" t="str">
        <f t="shared" si="13"/>
        <v>1D</v>
      </c>
      <c r="X299" s="1405">
        <f>_xll.qlCalendarAdvance(Calendar,X298,W299,"f",FALSE)</f>
        <v>42584</v>
      </c>
      <c r="Y299" s="1404">
        <f>_xll.qlCalendarAdvance(Calendar,X299,NDays&amp;"D")</f>
        <v>42584</v>
      </c>
      <c r="Z299" s="1403">
        <v>1.3754750526559077E-2</v>
      </c>
      <c r="AA299" s="1411">
        <v>1.204615640567841E-2</v>
      </c>
    </row>
    <row r="300" spans="19:27" x14ac:dyDescent="0.2">
      <c r="S300" s="399"/>
      <c r="T300" s="1401"/>
      <c r="W300" s="864" t="str">
        <f t="shared" si="13"/>
        <v>1D</v>
      </c>
      <c r="X300" s="1405">
        <f>_xll.qlCalendarAdvance(Calendar,X299,W300,"f",FALSE)</f>
        <v>42585</v>
      </c>
      <c r="Y300" s="1404">
        <f>_xll.qlCalendarAdvance(Calendar,X300,NDays&amp;"D")</f>
        <v>42585</v>
      </c>
      <c r="Z300" s="1403">
        <v>1.3773737049789802E-2</v>
      </c>
      <c r="AA300" s="1411">
        <v>1.2058840059553377E-2</v>
      </c>
    </row>
    <row r="301" spans="19:27" x14ac:dyDescent="0.2">
      <c r="S301" s="399"/>
      <c r="T301" s="1401"/>
      <c r="W301" s="864" t="str">
        <f t="shared" si="13"/>
        <v>1D</v>
      </c>
      <c r="X301" s="1405">
        <f>_xll.qlCalendarAdvance(Calendar,X300,W301,"f",FALSE)</f>
        <v>42586</v>
      </c>
      <c r="Y301" s="1404">
        <f>_xll.qlCalendarAdvance(Calendar,X301,NDays&amp;"D")</f>
        <v>42586</v>
      </c>
      <c r="Z301" s="1403">
        <v>1.3812936723089709E-2</v>
      </c>
      <c r="AA301" s="1411">
        <v>1.2071661443234794E-2</v>
      </c>
    </row>
    <row r="302" spans="19:27" x14ac:dyDescent="0.2">
      <c r="S302" s="399"/>
      <c r="T302" s="1401"/>
      <c r="W302" s="864" t="str">
        <f t="shared" si="13"/>
        <v>1D</v>
      </c>
      <c r="X302" s="1405">
        <f>_xll.qlCalendarAdvance(Calendar,X301,W302,"f",FALSE)</f>
        <v>42587</v>
      </c>
      <c r="Y302" s="1404">
        <f>_xll.qlCalendarAdvance(Calendar,X302,NDays&amp;"D")</f>
        <v>42587</v>
      </c>
      <c r="Z302" s="1403">
        <v>1.3821891889846264E-2</v>
      </c>
      <c r="AA302" s="1411">
        <v>1.2098164289371384E-2</v>
      </c>
    </row>
    <row r="303" spans="19:27" x14ac:dyDescent="0.2">
      <c r="S303" s="399"/>
      <c r="T303" s="1401"/>
      <c r="W303" s="864" t="str">
        <f t="shared" si="13"/>
        <v>1D</v>
      </c>
      <c r="X303" s="1405">
        <f>_xll.qlCalendarAdvance(Calendar,X302,W303,"f",FALSE)</f>
        <v>42590</v>
      </c>
      <c r="Y303" s="1404">
        <f>_xll.qlCalendarAdvance(Calendar,X303,NDays&amp;"D")</f>
        <v>42590</v>
      </c>
      <c r="Z303" s="1403">
        <v>1.3869107247654446E-2</v>
      </c>
      <c r="AA303" s="1411">
        <v>1.212432427634913E-2</v>
      </c>
    </row>
    <row r="304" spans="19:27" x14ac:dyDescent="0.2">
      <c r="S304" s="399"/>
      <c r="T304" s="1401"/>
      <c r="W304" s="864" t="str">
        <f t="shared" si="13"/>
        <v>1D</v>
      </c>
      <c r="X304" s="1405">
        <f>_xll.qlCalendarAdvance(Calendar,X303,W304,"f",FALSE)</f>
        <v>42591</v>
      </c>
      <c r="Y304" s="1404">
        <f>_xll.qlCalendarAdvance(Calendar,X304,NDays&amp;"D")</f>
        <v>42591</v>
      </c>
      <c r="Z304" s="1403">
        <v>1.3888261786791282E-2</v>
      </c>
      <c r="AA304" s="1411">
        <v>1.2137834309224882E-2</v>
      </c>
    </row>
    <row r="305" spans="19:27" x14ac:dyDescent="0.2">
      <c r="S305" s="399"/>
      <c r="T305" s="1401"/>
      <c r="W305" s="864" t="str">
        <f t="shared" si="13"/>
        <v>1D</v>
      </c>
      <c r="X305" s="1405">
        <f>_xll.qlCalendarAdvance(Calendar,X304,W305,"f",FALSE)</f>
        <v>42592</v>
      </c>
      <c r="Y305" s="1404">
        <f>_xll.qlCalendarAdvance(Calendar,X305,NDays&amp;"D")</f>
        <v>42592</v>
      </c>
      <c r="Z305" s="1403">
        <v>1.3907440820015679E-2</v>
      </c>
      <c r="AA305" s="1411">
        <v>1.2151482071988129E-2</v>
      </c>
    </row>
    <row r="306" spans="19:27" x14ac:dyDescent="0.2">
      <c r="S306" s="399"/>
      <c r="T306" s="1401"/>
      <c r="W306" s="864" t="str">
        <f t="shared" si="13"/>
        <v>1D</v>
      </c>
      <c r="X306" s="1405">
        <f>_xll.qlCalendarAdvance(Calendar,X305,W306,"f",FALSE)</f>
        <v>42593</v>
      </c>
      <c r="Y306" s="1404">
        <f>_xll.qlCalendarAdvance(Calendar,X306,NDays&amp;"D")</f>
        <v>42593</v>
      </c>
      <c r="Z306" s="1403">
        <v>1.3946760133549249E-2</v>
      </c>
      <c r="AA306" s="1411">
        <v>1.2165267564719917E-2</v>
      </c>
    </row>
    <row r="307" spans="19:27" x14ac:dyDescent="0.2">
      <c r="S307" s="399"/>
      <c r="T307" s="1401"/>
      <c r="W307" s="864" t="str">
        <f t="shared" si="13"/>
        <v>1D</v>
      </c>
      <c r="X307" s="1405">
        <f>_xll.qlCalendarAdvance(Calendar,X306,W307,"f",FALSE)</f>
        <v>42594</v>
      </c>
      <c r="Y307" s="1404">
        <f>_xll.qlCalendarAdvance(Calendar,X307,NDays&amp;"D")</f>
        <v>42594</v>
      </c>
      <c r="Z307" s="1403">
        <v>1.3955924679116969E-2</v>
      </c>
      <c r="AA307" s="1411">
        <v>1.2193704986929918E-2</v>
      </c>
    </row>
    <row r="308" spans="19:27" x14ac:dyDescent="0.2">
      <c r="S308" s="399"/>
      <c r="T308" s="1401"/>
      <c r="W308" s="864" t="str">
        <f t="shared" si="13"/>
        <v>1D</v>
      </c>
      <c r="X308" s="1405">
        <f>_xll.qlCalendarAdvance(Calendar,X307,W308,"f",FALSE)</f>
        <v>42597</v>
      </c>
      <c r="Y308" s="1404">
        <f>_xll.qlCalendarAdvance(Calendar,X308,NDays&amp;"D")</f>
        <v>42597</v>
      </c>
      <c r="Z308" s="1403">
        <v>1.4003668307008499E-2</v>
      </c>
      <c r="AA308" s="1411">
        <v>1.2221786834522019E-2</v>
      </c>
    </row>
    <row r="309" spans="19:27" x14ac:dyDescent="0.2">
      <c r="S309" s="399"/>
      <c r="T309" s="1401"/>
      <c r="W309" s="864" t="str">
        <f t="shared" si="13"/>
        <v>1D</v>
      </c>
      <c r="X309" s="1405">
        <f>_xll.qlCalendarAdvance(Calendar,X308,W309,"f",FALSE)</f>
        <v>42598</v>
      </c>
      <c r="Y309" s="1404">
        <f>_xll.qlCalendarAdvance(Calendar,X309,NDays&amp;"D")</f>
        <v>42598</v>
      </c>
      <c r="Z309" s="1403">
        <v>1.4022973249960805E-2</v>
      </c>
      <c r="AA309" s="1411">
        <v>1.2236260976934421E-2</v>
      </c>
    </row>
    <row r="310" spans="19:27" x14ac:dyDescent="0.2">
      <c r="S310" s="399"/>
      <c r="T310" s="1401"/>
      <c r="W310" s="864" t="str">
        <f t="shared" si="13"/>
        <v>1D</v>
      </c>
      <c r="X310" s="1405">
        <f>_xll.qlCalendarAdvance(Calendar,X309,W310,"f",FALSE)</f>
        <v>42599</v>
      </c>
      <c r="Y310" s="1404">
        <f>_xll.qlCalendarAdvance(Calendar,X310,NDays&amp;"D")</f>
        <v>42599</v>
      </c>
      <c r="Z310" s="1403">
        <v>1.40422956683791E-2</v>
      </c>
      <c r="AA310" s="1411">
        <v>1.2250872849315364E-2</v>
      </c>
    </row>
    <row r="311" spans="19:27" x14ac:dyDescent="0.2">
      <c r="S311" s="399"/>
      <c r="T311" s="1401"/>
      <c r="W311" s="864" t="str">
        <f t="shared" si="13"/>
        <v>1D</v>
      </c>
      <c r="X311" s="1405">
        <f>_xll.qlCalendarAdvance(Calendar,X310,W311,"f",FALSE)</f>
        <v>42600</v>
      </c>
      <c r="Y311" s="1404">
        <f>_xll.qlCalendarAdvance(Calendar,X311,NDays&amp;"D")</f>
        <v>42600</v>
      </c>
      <c r="Z311" s="1403">
        <v>1.408164973382588E-2</v>
      </c>
      <c r="AA311" s="1411">
        <v>1.2265622451583802E-2</v>
      </c>
    </row>
    <row r="312" spans="19:27" x14ac:dyDescent="0.2">
      <c r="S312" s="399"/>
      <c r="T312" s="1401"/>
      <c r="W312" s="864" t="str">
        <f t="shared" si="13"/>
        <v>1D</v>
      </c>
      <c r="X312" s="1405">
        <f>_xll.qlCalendarAdvance(Calendar,X311,W312,"f",FALSE)</f>
        <v>42601</v>
      </c>
      <c r="Y312" s="1404">
        <f>_xll.qlCalendarAdvance(Calendar,X312,NDays&amp;"D")</f>
        <v>42601</v>
      </c>
      <c r="Z312" s="1403">
        <v>1.4090992577527222E-2</v>
      </c>
      <c r="AA312" s="1411">
        <v>1.2295994956271391E-2</v>
      </c>
    </row>
    <row r="313" spans="19:27" x14ac:dyDescent="0.2">
      <c r="S313" s="399"/>
      <c r="T313" s="1401"/>
      <c r="W313" s="864" t="str">
        <f t="shared" si="13"/>
        <v>1D</v>
      </c>
      <c r="X313" s="1405">
        <f>_xll.qlCalendarAdvance(Calendar,X312,W313,"f",FALSE)</f>
        <v>42604</v>
      </c>
      <c r="Y313" s="1404">
        <f>_xll.qlCalendarAdvance(Calendar,X313,NDays&amp;"D")</f>
        <v>42604</v>
      </c>
      <c r="Z313" s="1403">
        <v>1.4139134792679022E-2</v>
      </c>
      <c r="AA313" s="1411">
        <v>1.2325998161477614E-2</v>
      </c>
    </row>
    <row r="314" spans="19:27" x14ac:dyDescent="0.2">
      <c r="S314" s="399"/>
      <c r="T314" s="1401"/>
      <c r="W314" s="864" t="str">
        <f t="shared" si="13"/>
        <v>1D</v>
      </c>
      <c r="X314" s="1405">
        <f>_xll.qlCalendarAdvance(Calendar,X313,W314,"f",FALSE)</f>
        <v>42605</v>
      </c>
      <c r="Y314" s="1404">
        <f>_xll.qlCalendarAdvance(Calendar,X314,NDays&amp;"D")</f>
        <v>42605</v>
      </c>
      <c r="Z314" s="1403">
        <v>1.415854100348158E-2</v>
      </c>
      <c r="AA314" s="1411">
        <v>1.2341436414156082E-2</v>
      </c>
    </row>
    <row r="315" spans="19:27" x14ac:dyDescent="0.2">
      <c r="S315" s="399"/>
      <c r="T315" s="1401"/>
      <c r="W315" s="864" t="str">
        <f t="shared" si="13"/>
        <v>1D</v>
      </c>
      <c r="X315" s="1405">
        <f>_xll.qlCalendarAdvance(Calendar,X314,W315,"f",FALSE)</f>
        <v>42606</v>
      </c>
      <c r="Y315" s="1404">
        <f>_xll.qlCalendarAdvance(Calendar,X315,NDays&amp;"D")</f>
        <v>42606</v>
      </c>
      <c r="Z315" s="1403">
        <v>1.4177957669252159E-2</v>
      </c>
      <c r="AA315" s="1411">
        <v>1.2357012396884137E-2</v>
      </c>
    </row>
    <row r="316" spans="19:27" x14ac:dyDescent="0.2">
      <c r="S316" s="399"/>
      <c r="T316" s="1401"/>
      <c r="W316" s="864" t="str">
        <f t="shared" si="13"/>
        <v>1D</v>
      </c>
      <c r="X316" s="1405">
        <f>_xll.qlCalendarAdvance(Calendar,X315,W316,"f",FALSE)</f>
        <v>42607</v>
      </c>
      <c r="Y316" s="1404">
        <f>_xll.qlCalendarAdvance(Calendar,X316,NDays&amp;"D")</f>
        <v>42607</v>
      </c>
      <c r="Z316" s="1403">
        <v>1.4217265251040391E-2</v>
      </c>
      <c r="AA316" s="1411">
        <v>1.2372726109742826E-2</v>
      </c>
    </row>
    <row r="317" spans="19:27" x14ac:dyDescent="0.2">
      <c r="S317" s="399"/>
      <c r="T317" s="1401"/>
      <c r="W317" s="864" t="str">
        <f t="shared" si="13"/>
        <v>1D</v>
      </c>
      <c r="X317" s="1405">
        <f>_xll.qlCalendarAdvance(Calendar,X316,W317,"f",FALSE)</f>
        <v>42608</v>
      </c>
      <c r="Y317" s="1404">
        <f>_xll.qlCalendarAdvance(Calendar,X317,NDays&amp;"D")</f>
        <v>42608</v>
      </c>
      <c r="Z317" s="1403">
        <v>1.4226753476106654E-2</v>
      </c>
      <c r="AA317" s="1411">
        <v>1.2413332241999198E-2</v>
      </c>
    </row>
    <row r="318" spans="19:27" x14ac:dyDescent="0.2">
      <c r="S318" s="399"/>
      <c r="T318" s="1401"/>
      <c r="W318" s="864" t="str">
        <f t="shared" si="13"/>
        <v>1D</v>
      </c>
      <c r="X318" s="1405">
        <f>_xll.qlCalendarAdvance(Calendar,X317,W318,"f",FALSE)</f>
        <v>42612</v>
      </c>
      <c r="Y318" s="1404">
        <f>_xll.qlCalendarAdvance(Calendar,X318,NDays&amp;"D")</f>
        <v>42612</v>
      </c>
      <c r="Z318" s="1403">
        <v>1.4274809954188351E-2</v>
      </c>
      <c r="AA318" s="1411">
        <v>1.2453360626725196E-2</v>
      </c>
    </row>
    <row r="319" spans="19:27" x14ac:dyDescent="0.2">
      <c r="S319" s="399"/>
      <c r="T319" s="1401"/>
      <c r="W319" s="864" t="str">
        <f t="shared" si="13"/>
        <v>1D</v>
      </c>
      <c r="X319" s="1405">
        <f>_xll.qlCalendarAdvance(Calendar,X318,W319,"f",FALSE)</f>
        <v>42613</v>
      </c>
      <c r="Y319" s="1404">
        <f>_xll.qlCalendarAdvance(Calendar,X319,NDays&amp;"D")</f>
        <v>42613</v>
      </c>
      <c r="Z319" s="1403">
        <v>1.4284385844091269E-2</v>
      </c>
      <c r="AA319" s="1411">
        <v>1.2469900720691873E-2</v>
      </c>
    </row>
    <row r="320" spans="19:27" x14ac:dyDescent="0.2">
      <c r="S320" s="399"/>
      <c r="T320" s="1401"/>
      <c r="W320" s="864" t="str">
        <f t="shared" si="13"/>
        <v>1D</v>
      </c>
      <c r="X320" s="1405">
        <f>_xll.qlCalendarAdvance(Calendar,X319,W320,"f",FALSE)</f>
        <v>42614</v>
      </c>
      <c r="Y320" s="1404">
        <f>_xll.qlCalendarAdvance(Calendar,X320,NDays&amp;"D")</f>
        <v>42614</v>
      </c>
      <c r="Z320" s="1403">
        <v>1.430388637503073E-2</v>
      </c>
      <c r="AA320" s="1411">
        <v>1.2486578545032323E-2</v>
      </c>
    </row>
    <row r="321" spans="19:27" x14ac:dyDescent="0.2">
      <c r="S321" s="399"/>
      <c r="T321" s="1401"/>
      <c r="W321" s="864" t="str">
        <f t="shared" si="13"/>
        <v>1D</v>
      </c>
      <c r="X321" s="1405">
        <f>_xll.qlCalendarAdvance(Calendar,X320,W321,"f",FALSE)</f>
        <v>42615</v>
      </c>
      <c r="Y321" s="1404">
        <f>_xll.qlCalendarAdvance(Calendar,X321,NDays&amp;"D")</f>
        <v>42615</v>
      </c>
      <c r="Z321" s="1403">
        <v>1.4323389110675303E-2</v>
      </c>
      <c r="AA321" s="1411">
        <v>1.2520822779273541E-2</v>
      </c>
    </row>
    <row r="322" spans="19:27" x14ac:dyDescent="0.2">
      <c r="S322" s="399"/>
      <c r="T322" s="1401"/>
      <c r="W322" s="864" t="str">
        <f t="shared" si="13"/>
        <v>1D</v>
      </c>
      <c r="X322" s="1405">
        <f>_xll.qlCalendarAdvance(Calendar,X321,W322,"f",FALSE)</f>
        <v>42618</v>
      </c>
      <c r="Y322" s="1404">
        <f>_xll.qlCalendarAdvance(Calendar,X322,NDays&amp;"D")</f>
        <v>42618</v>
      </c>
      <c r="Z322" s="1403">
        <v>1.4391747442244852E-2</v>
      </c>
      <c r="AA322" s="1411">
        <v>1.25546671449972E-2</v>
      </c>
    </row>
    <row r="323" spans="19:27" x14ac:dyDescent="0.2">
      <c r="S323" s="399"/>
      <c r="T323" s="1401"/>
      <c r="W323" s="864" t="str">
        <f t="shared" si="13"/>
        <v>1D</v>
      </c>
      <c r="X323" s="1405">
        <f>_xll.qlCalendarAdvance(Calendar,X322,W323,"f",FALSE)</f>
        <v>42619</v>
      </c>
      <c r="Y323" s="1404">
        <f>_xll.qlCalendarAdvance(Calendar,X323,NDays&amp;"D")</f>
        <v>42619</v>
      </c>
      <c r="Z323" s="1403">
        <v>1.4401401701517328E-2</v>
      </c>
      <c r="AA323" s="1411">
        <v>1.2572033620882328E-2</v>
      </c>
    </row>
    <row r="324" spans="19:27" x14ac:dyDescent="0.2">
      <c r="S324" s="399"/>
      <c r="T324" s="1401"/>
      <c r="W324" s="864" t="str">
        <f t="shared" si="13"/>
        <v>1D</v>
      </c>
      <c r="X324" s="1405">
        <f>_xll.qlCalendarAdvance(Calendar,X323,W324,"f",FALSE)</f>
        <v>42620</v>
      </c>
      <c r="Y324" s="1404">
        <f>_xll.qlCalendarAdvance(Calendar,X324,NDays&amp;"D")</f>
        <v>42620</v>
      </c>
      <c r="Z324" s="1403">
        <v>1.4420900161252815E-2</v>
      </c>
      <c r="AA324" s="1411">
        <v>1.2589537827060182E-2</v>
      </c>
    </row>
    <row r="325" spans="19:27" x14ac:dyDescent="0.2">
      <c r="S325" s="399"/>
      <c r="T325" s="1401"/>
      <c r="W325" s="864" t="str">
        <f t="shared" si="13"/>
        <v>1D</v>
      </c>
      <c r="X325" s="1405">
        <f>_xll.qlCalendarAdvance(Calendar,X324,W325,"f",FALSE)</f>
        <v>42621</v>
      </c>
      <c r="Y325" s="1404">
        <f>_xll.qlCalendarAdvance(Calendar,X325,NDays&amp;"D")</f>
        <v>42621</v>
      </c>
      <c r="Z325" s="1403">
        <v>1.4440394705646058E-2</v>
      </c>
      <c r="AA325" s="1411">
        <v>1.2607179763611809E-2</v>
      </c>
    </row>
    <row r="326" spans="19:27" x14ac:dyDescent="0.2">
      <c r="S326" s="399"/>
      <c r="T326" s="1401"/>
      <c r="W326" s="864" t="str">
        <f t="shared" si="13"/>
        <v>1D</v>
      </c>
      <c r="X326" s="1405">
        <f>_xll.qlCalendarAdvance(Calendar,X325,W326,"f",FALSE)</f>
        <v>42622</v>
      </c>
      <c r="Y326" s="1404">
        <f>_xll.qlCalendarAdvance(Calendar,X326,NDays&amp;"D")</f>
        <v>42622</v>
      </c>
      <c r="Z326" s="1403">
        <v>1.4459884314550954E-2</v>
      </c>
      <c r="AA326" s="1411">
        <v>1.2643360670404615E-2</v>
      </c>
    </row>
    <row r="327" spans="19:27" x14ac:dyDescent="0.2">
      <c r="S327" s="399"/>
      <c r="T327" s="1401"/>
      <c r="W327" s="864" t="str">
        <f t="shared" si="13"/>
        <v>1D</v>
      </c>
      <c r="X327" s="1405">
        <f>_xll.qlCalendarAdvance(Calendar,X326,W327,"f",FALSE)</f>
        <v>42625</v>
      </c>
      <c r="Y327" s="1404">
        <f>_xll.qlCalendarAdvance(Calendar,X327,NDays&amp;"D")</f>
        <v>42625</v>
      </c>
      <c r="Z327" s="1403">
        <v>1.452806286705048E-2</v>
      </c>
      <c r="AA327" s="1411">
        <v>1.2679124814366505E-2</v>
      </c>
    </row>
    <row r="328" spans="19:27" x14ac:dyDescent="0.2">
      <c r="S328" s="399"/>
      <c r="T328" s="1401"/>
      <c r="W328" s="864" t="str">
        <f t="shared" si="13"/>
        <v>1D</v>
      </c>
      <c r="X328" s="1405">
        <f>_xll.qlCalendarAdvance(Calendar,X327,W328,"f",FALSE)</f>
        <v>42626</v>
      </c>
      <c r="Y328" s="1404">
        <f>_xll.qlCalendarAdvance(Calendar,X328,NDays&amp;"D")</f>
        <v>42626</v>
      </c>
      <c r="Z328" s="1403">
        <v>1.4537772991020784E-2</v>
      </c>
      <c r="AA328" s="1411">
        <v>1.2697455403192226E-2</v>
      </c>
    </row>
    <row r="329" spans="19:27" x14ac:dyDescent="0.2">
      <c r="S329" s="399"/>
      <c r="T329" s="1401"/>
      <c r="W329" s="864" t="str">
        <f t="shared" si="13"/>
        <v>1D</v>
      </c>
      <c r="X329" s="1405">
        <f>_xll.qlCalendarAdvance(Calendar,X328,W329,"f",FALSE)</f>
        <v>42627</v>
      </c>
      <c r="Y329" s="1404">
        <f>_xll.qlCalendarAdvance(Calendar,X329,NDays&amp;"D")</f>
        <v>42627</v>
      </c>
      <c r="Z329" s="1403">
        <v>1.4557222618941913E-2</v>
      </c>
      <c r="AA329" s="1411">
        <v>1.2715923722553812E-2</v>
      </c>
    </row>
    <row r="330" spans="19:27" x14ac:dyDescent="0.2">
      <c r="S330" s="399"/>
      <c r="T330" s="1401"/>
      <c r="W330" s="864" t="str">
        <f t="shared" si="13"/>
        <v>1D</v>
      </c>
      <c r="X330" s="1405">
        <f>_xll.qlCalendarAdvance(Calendar,X329,W330,"f",FALSE)</f>
        <v>42628</v>
      </c>
      <c r="Y330" s="1404">
        <f>_xll.qlCalendarAdvance(Calendar,X330,NDays&amp;"D")</f>
        <v>42628</v>
      </c>
      <c r="Z330" s="1403">
        <v>1.4576661189683581E-2</v>
      </c>
      <c r="AA330" s="1411">
        <v>1.2734529772451264E-2</v>
      </c>
    </row>
    <row r="331" spans="19:27" x14ac:dyDescent="0.2">
      <c r="S331" s="399"/>
      <c r="T331" s="1401"/>
      <c r="W331" s="864" t="str">
        <f t="shared" si="13"/>
        <v>1D</v>
      </c>
      <c r="X331" s="1405">
        <f>_xll.qlCalendarAdvance(Calendar,X330,W331,"f",FALSE)</f>
        <v>42629</v>
      </c>
      <c r="Y331" s="1404">
        <f>_xll.qlCalendarAdvance(Calendar,X331,NDays&amp;"D")</f>
        <v>42629</v>
      </c>
      <c r="Z331" s="1403">
        <v>1.4596087682828331E-2</v>
      </c>
      <c r="AA331" s="1411">
        <v>1.2772647908097328E-2</v>
      </c>
    </row>
    <row r="332" spans="19:27" x14ac:dyDescent="0.2">
      <c r="S332" s="399"/>
      <c r="T332" s="1401"/>
      <c r="W332" s="864" t="str">
        <f t="shared" si="13"/>
        <v>1D</v>
      </c>
      <c r="X332" s="1405">
        <f>_xll.qlCalendarAdvance(Calendar,X331,W332,"f",FALSE)</f>
        <v>42632</v>
      </c>
      <c r="Y332" s="1404">
        <f>_xll.qlCalendarAdvance(Calendar,X332,NDays&amp;"D")</f>
        <v>42632</v>
      </c>
      <c r="Z332" s="1403">
        <v>1.4663926609745274E-2</v>
      </c>
      <c r="AA332" s="1411">
        <v>1.2810331277804954E-2</v>
      </c>
    </row>
    <row r="333" spans="19:27" x14ac:dyDescent="0.2">
      <c r="S333" s="399"/>
      <c r="T333" s="1401"/>
      <c r="W333" s="864" t="str">
        <f t="shared" si="13"/>
        <v>1D</v>
      </c>
      <c r="X333" s="1405">
        <f>_xll.qlCalendarAdvance(Calendar,X332,W333,"f",FALSE)</f>
        <v>42633</v>
      </c>
      <c r="Y333" s="1404">
        <f>_xll.qlCalendarAdvance(Calendar,X333,NDays&amp;"D")</f>
        <v>42633</v>
      </c>
      <c r="Z333" s="1403">
        <v>1.467365246971628E-2</v>
      </c>
      <c r="AA333" s="1411">
        <v>1.282962598062487E-2</v>
      </c>
    </row>
    <row r="334" spans="19:27" x14ac:dyDescent="0.2">
      <c r="S334" s="399"/>
      <c r="T334" s="1401"/>
      <c r="W334" s="864" t="str">
        <f t="shared" si="13"/>
        <v>1D</v>
      </c>
      <c r="X334" s="1405">
        <f>_xll.qlCalendarAdvance(Calendar,X333,W334,"f",FALSE)</f>
        <v>42634</v>
      </c>
      <c r="Y334" s="1404">
        <f>_xll.qlCalendarAdvance(Calendar,X334,NDays&amp;"D")</f>
        <v>42634</v>
      </c>
      <c r="Z334" s="1403">
        <v>1.4693003267246737E-2</v>
      </c>
      <c r="AA334" s="1411">
        <v>1.2849058414223791E-2</v>
      </c>
    </row>
    <row r="335" spans="19:27" x14ac:dyDescent="0.2">
      <c r="S335" s="399"/>
      <c r="T335" s="1401"/>
      <c r="W335" s="864" t="str">
        <f t="shared" si="13"/>
        <v>1D</v>
      </c>
      <c r="X335" s="1405">
        <f>_xll.qlCalendarAdvance(Calendar,X334,W335,"f",FALSE)</f>
        <v>42635</v>
      </c>
      <c r="Y335" s="1404">
        <f>_xll.qlCalendarAdvance(Calendar,X335,NDays&amp;"D")</f>
        <v>42635</v>
      </c>
      <c r="Z335" s="1403">
        <v>1.4712335863858386E-2</v>
      </c>
      <c r="AA335" s="1411">
        <v>1.2868628578439623E-2</v>
      </c>
    </row>
    <row r="336" spans="19:27" x14ac:dyDescent="0.2">
      <c r="S336" s="399"/>
      <c r="T336" s="1401"/>
      <c r="W336" s="864" t="str">
        <f t="shared" si="13"/>
        <v>1D</v>
      </c>
      <c r="X336" s="1405">
        <f>_xll.qlCalendarAdvance(Calendar,X335,W336,"f",FALSE)</f>
        <v>42636</v>
      </c>
      <c r="Y336" s="1404">
        <f>_xll.qlCalendarAdvance(Calendar,X336,NDays&amp;"D")</f>
        <v>42636</v>
      </c>
      <c r="Z336" s="1403">
        <v>1.4731649238862426E-2</v>
      </c>
      <c r="AA336" s="1411">
        <v>1.2908684513855963E-2</v>
      </c>
    </row>
    <row r="337" spans="19:27" x14ac:dyDescent="0.2">
      <c r="S337" s="399"/>
      <c r="T337" s="1401"/>
      <c r="W337" s="864" t="str">
        <f t="shared" si="13"/>
        <v>1D</v>
      </c>
      <c r="X337" s="1405">
        <f>_xll.qlCalendarAdvance(Calendar,X336,W337,"f",FALSE)</f>
        <v>42639</v>
      </c>
      <c r="Y337" s="1404">
        <f>_xll.qlCalendarAdvance(Calendar,X337,NDays&amp;"D")</f>
        <v>42639</v>
      </c>
      <c r="Z337" s="1403">
        <v>1.479899055832759E-2</v>
      </c>
      <c r="AA337" s="1411">
        <v>1.2948286542606713E-2</v>
      </c>
    </row>
    <row r="338" spans="19:27" x14ac:dyDescent="0.2">
      <c r="S338" s="399"/>
      <c r="T338" s="1401"/>
      <c r="W338" s="864" t="str">
        <f t="shared" si="13"/>
        <v>1D</v>
      </c>
      <c r="X338" s="1405">
        <f>_xll.qlCalendarAdvance(Calendar,X337,W338,"f",FALSE)</f>
        <v>42640</v>
      </c>
      <c r="Y338" s="1404">
        <f>_xll.qlCalendarAdvance(Calendar,X338,NDays&amp;"D")</f>
        <v>42640</v>
      </c>
      <c r="Z338" s="1403">
        <v>1.4808690107699755E-2</v>
      </c>
      <c r="AA338" s="1411">
        <v>1.2968545360555472E-2</v>
      </c>
    </row>
    <row r="339" spans="19:27" x14ac:dyDescent="0.2">
      <c r="S339" s="399"/>
      <c r="T339" s="1401"/>
      <c r="W339" s="864" t="str">
        <f t="shared" si="13"/>
        <v>1D</v>
      </c>
      <c r="X339" s="1405">
        <f>_xll.qlCalendarAdvance(Calendar,X338,W339,"f",FALSE)</f>
        <v>42641</v>
      </c>
      <c r="Y339" s="1404">
        <f>_xll.qlCalendarAdvance(Calendar,X339,NDays&amp;"D")</f>
        <v>42641</v>
      </c>
      <c r="Z339" s="1403">
        <v>1.4827892063004767E-2</v>
      </c>
      <c r="AA339" s="1411">
        <v>1.2988941909364282E-2</v>
      </c>
    </row>
    <row r="340" spans="19:27" x14ac:dyDescent="0.2">
      <c r="S340" s="399"/>
      <c r="T340" s="1401"/>
      <c r="W340" s="864" t="str">
        <f t="shared" ref="W340:W403" si="14">W339</f>
        <v>1D</v>
      </c>
      <c r="X340" s="1405">
        <f>_xll.qlCalendarAdvance(Calendar,X339,W340,"f",FALSE)</f>
        <v>42642</v>
      </c>
      <c r="Y340" s="1404">
        <f>_xll.qlCalendarAdvance(Calendar,X340,NDays&amp;"D")</f>
        <v>42642</v>
      </c>
      <c r="Z340" s="1403">
        <v>1.484706867177189E-2</v>
      </c>
      <c r="AA340" s="1411">
        <v>1.3009452082465289E-2</v>
      </c>
    </row>
    <row r="341" spans="19:27" x14ac:dyDescent="0.2">
      <c r="S341" s="399"/>
      <c r="T341" s="1401"/>
      <c r="W341" s="864" t="str">
        <f t="shared" si="14"/>
        <v>1D</v>
      </c>
      <c r="X341" s="1405">
        <f>_xll.qlCalendarAdvance(Calendar,X340,W341,"f",FALSE)</f>
        <v>42643</v>
      </c>
      <c r="Y341" s="1404">
        <f>_xll.qlCalendarAdvance(Calendar,X341,NDays&amp;"D")</f>
        <v>42643</v>
      </c>
      <c r="Z341" s="1403">
        <v>1.4875677000641645E-2</v>
      </c>
      <c r="AA341" s="1411">
        <v>1.3050964238382109E-2</v>
      </c>
    </row>
    <row r="342" spans="19:27" x14ac:dyDescent="0.2">
      <c r="S342" s="399"/>
      <c r="T342" s="1401"/>
      <c r="W342" s="864" t="str">
        <f t="shared" si="14"/>
        <v>1D</v>
      </c>
      <c r="X342" s="1405">
        <f>_xll.qlCalendarAdvance(Calendar,X341,W342,"f",FALSE)</f>
        <v>42646</v>
      </c>
      <c r="Y342" s="1404">
        <f>_xll.qlCalendarAdvance(Calendar,X342,NDays&amp;"D")</f>
        <v>42646</v>
      </c>
      <c r="Z342" s="1403">
        <v>1.4932915048275465E-2</v>
      </c>
      <c r="AA342" s="1411">
        <v>1.3091520122072708E-2</v>
      </c>
    </row>
    <row r="343" spans="19:27" x14ac:dyDescent="0.2">
      <c r="S343" s="399"/>
      <c r="T343" s="1401"/>
      <c r="W343" s="864" t="str">
        <f t="shared" si="14"/>
        <v>1D</v>
      </c>
      <c r="X343" s="1405">
        <f>_xll.qlCalendarAdvance(Calendar,X342,W343,"f",FALSE)</f>
        <v>42647</v>
      </c>
      <c r="Y343" s="1404">
        <f>_xll.qlCalendarAdvance(Calendar,X343,NDays&amp;"D")</f>
        <v>42647</v>
      </c>
      <c r="Z343" s="1403">
        <v>1.4951940016171832E-2</v>
      </c>
      <c r="AA343" s="1411">
        <v>1.3112019862085988E-2</v>
      </c>
    </row>
    <row r="344" spans="19:27" x14ac:dyDescent="0.2">
      <c r="S344" s="399"/>
      <c r="T344" s="1401"/>
      <c r="W344" s="864" t="str">
        <f t="shared" si="14"/>
        <v>1D</v>
      </c>
      <c r="X344" s="1405">
        <f>_xll.qlCalendarAdvance(Calendar,X343,W344,"f",FALSE)</f>
        <v>42648</v>
      </c>
      <c r="Y344" s="1404">
        <f>_xll.qlCalendarAdvance(Calendar,X344,NDays&amp;"D")</f>
        <v>42648</v>
      </c>
      <c r="Z344" s="1403">
        <v>1.4970937435294249E-2</v>
      </c>
      <c r="AA344" s="1411">
        <v>1.3132512694281617E-2</v>
      </c>
    </row>
    <row r="345" spans="19:27" x14ac:dyDescent="0.2">
      <c r="S345" s="399"/>
      <c r="T345" s="1401"/>
      <c r="W345" s="864" t="str">
        <f t="shared" si="14"/>
        <v>1D</v>
      </c>
      <c r="X345" s="1405">
        <f>_xll.qlCalendarAdvance(Calendar,X344,W345,"f",FALSE)</f>
        <v>42649</v>
      </c>
      <c r="Y345" s="1404">
        <f>_xll.qlCalendarAdvance(Calendar,X345,NDays&amp;"D")</f>
        <v>42649</v>
      </c>
      <c r="Z345" s="1403">
        <v>1.4989907090761413E-2</v>
      </c>
      <c r="AA345" s="1411">
        <v>1.3152998618578549E-2</v>
      </c>
    </row>
    <row r="346" spans="19:27" x14ac:dyDescent="0.2">
      <c r="S346" s="399"/>
      <c r="T346" s="1401"/>
      <c r="W346" s="864" t="str">
        <f t="shared" si="14"/>
        <v>1D</v>
      </c>
      <c r="X346" s="1405">
        <f>_xll.qlCalendarAdvance(Calendar,X345,W346,"f",FALSE)</f>
        <v>42650</v>
      </c>
      <c r="Y346" s="1404">
        <f>_xll.qlCalendarAdvance(Calendar,X346,NDays&amp;"D")</f>
        <v>42650</v>
      </c>
      <c r="Z346" s="1403">
        <v>1.5008848767685792E-2</v>
      </c>
      <c r="AA346" s="1411">
        <v>1.3194424378376592E-2</v>
      </c>
    </row>
    <row r="347" spans="19:27" x14ac:dyDescent="0.2">
      <c r="S347" s="399"/>
      <c r="T347" s="1401"/>
      <c r="W347" s="864" t="str">
        <f t="shared" si="14"/>
        <v>1D</v>
      </c>
      <c r="X347" s="1405">
        <f>_xll.qlCalendarAdvance(Calendar,X346,W347,"f",FALSE)</f>
        <v>42653</v>
      </c>
      <c r="Y347" s="1404">
        <f>_xll.qlCalendarAdvance(Calendar,X347,NDays&amp;"D")</f>
        <v>42653</v>
      </c>
      <c r="Z347" s="1403">
        <v>1.5065503778221341E-2</v>
      </c>
      <c r="AA347" s="1411">
        <v>1.3234873236617206E-2</v>
      </c>
    </row>
    <row r="348" spans="19:27" x14ac:dyDescent="0.2">
      <c r="S348" s="399"/>
      <c r="T348" s="1401"/>
      <c r="W348" s="864" t="str">
        <f t="shared" si="14"/>
        <v>1D</v>
      </c>
      <c r="X348" s="1405">
        <f>_xll.qlCalendarAdvance(Calendar,X347,W348,"f",FALSE)</f>
        <v>42654</v>
      </c>
      <c r="Y348" s="1404">
        <f>_xll.qlCalendarAdvance(Calendar,X348,NDays&amp;"D")</f>
        <v>42654</v>
      </c>
      <c r="Z348" s="1403">
        <v>1.5084331391960748E-2</v>
      </c>
      <c r="AA348" s="1411">
        <v>1.3255324621339604E-2</v>
      </c>
    </row>
    <row r="349" spans="19:27" x14ac:dyDescent="0.2">
      <c r="S349" s="399"/>
      <c r="T349" s="1401"/>
      <c r="W349" s="864" t="str">
        <f t="shared" si="14"/>
        <v>1D</v>
      </c>
      <c r="X349" s="1405">
        <f>_xll.qlCalendarAdvance(Calendar,X348,W349,"f",FALSE)</f>
        <v>42655</v>
      </c>
      <c r="Y349" s="1404">
        <f>_xll.qlCalendarAdvance(Calendar,X349,NDays&amp;"D")</f>
        <v>42655</v>
      </c>
      <c r="Z349" s="1403">
        <v>1.5103129952616388E-2</v>
      </c>
      <c r="AA349" s="1411">
        <v>1.3275769098163304E-2</v>
      </c>
    </row>
    <row r="350" spans="19:27" x14ac:dyDescent="0.2">
      <c r="S350" s="399"/>
      <c r="T350" s="1401"/>
      <c r="W350" s="864" t="str">
        <f t="shared" si="14"/>
        <v>1D</v>
      </c>
      <c r="X350" s="1405">
        <f>_xll.qlCalendarAdvance(Calendar,X349,W350,"f",FALSE)</f>
        <v>42656</v>
      </c>
      <c r="Y350" s="1404">
        <f>_xll.qlCalendarAdvance(Calendar,X350,NDays&amp;"D")</f>
        <v>42656</v>
      </c>
      <c r="Z350" s="1403">
        <v>1.5121899245259762E-2</v>
      </c>
      <c r="AA350" s="1411">
        <v>1.329620666700726E-2</v>
      </c>
    </row>
    <row r="351" spans="19:27" x14ac:dyDescent="0.2">
      <c r="S351" s="399"/>
      <c r="T351" s="1401"/>
      <c r="W351" s="864" t="str">
        <f t="shared" si="14"/>
        <v>1D</v>
      </c>
      <c r="X351" s="1405">
        <f>_xll.qlCalendarAdvance(Calendar,X350,W351,"f",FALSE)</f>
        <v>42657</v>
      </c>
      <c r="Y351" s="1404">
        <f>_xll.qlCalendarAdvance(Calendar,X351,NDays&amp;"D")</f>
        <v>42657</v>
      </c>
      <c r="Z351" s="1403">
        <v>1.517731997619296E-2</v>
      </c>
      <c r="AA351" s="1411">
        <v>1.3337546118594725E-2</v>
      </c>
    </row>
    <row r="352" spans="19:27" x14ac:dyDescent="0.2">
      <c r="S352" s="399"/>
      <c r="T352" s="1401"/>
      <c r="W352" s="864" t="str">
        <f t="shared" si="14"/>
        <v>1D</v>
      </c>
      <c r="X352" s="1405">
        <f>_xll.qlCalendarAdvance(Calendar,X351,W352,"f",FALSE)</f>
        <v>42660</v>
      </c>
      <c r="Y352" s="1404">
        <f>_xll.qlCalendarAdvance(Calendar,X352,NDays&amp;"D")</f>
        <v>42660</v>
      </c>
      <c r="Z352" s="1403">
        <v>1.5205813286358881E-2</v>
      </c>
      <c r="AA352" s="1411">
        <v>1.3377887863315063E-2</v>
      </c>
    </row>
    <row r="353" spans="19:27" x14ac:dyDescent="0.2">
      <c r="S353" s="399"/>
      <c r="T353" s="1401"/>
      <c r="W353" s="864" t="str">
        <f t="shared" si="14"/>
        <v>1D</v>
      </c>
      <c r="X353" s="1405">
        <f>_xll.qlCalendarAdvance(Calendar,X352,W353,"f",FALSE)</f>
        <v>42661</v>
      </c>
      <c r="Y353" s="1404">
        <f>_xll.qlCalendarAdvance(Calendar,X353,NDays&amp;"D")</f>
        <v>42661</v>
      </c>
      <c r="Z353" s="1403">
        <v>1.5215299165334555E-2</v>
      </c>
      <c r="AA353" s="1411">
        <v>1.3398290892665532E-2</v>
      </c>
    </row>
    <row r="354" spans="19:27" x14ac:dyDescent="0.2">
      <c r="S354" s="399"/>
      <c r="T354" s="1401"/>
      <c r="W354" s="864" t="str">
        <f t="shared" si="14"/>
        <v>1D</v>
      </c>
      <c r="X354" s="1405">
        <f>_xll.qlCalendarAdvance(Calendar,X353,W354,"f",FALSE)</f>
        <v>42662</v>
      </c>
      <c r="Y354" s="1404">
        <f>_xll.qlCalendarAdvance(Calendar,X354,NDays&amp;"D")</f>
        <v>42662</v>
      </c>
      <c r="Z354" s="1403">
        <v>1.5233888336036156E-2</v>
      </c>
      <c r="AA354" s="1411">
        <v>1.3418687014036257E-2</v>
      </c>
    </row>
    <row r="355" spans="19:27" x14ac:dyDescent="0.2">
      <c r="S355" s="399"/>
      <c r="T355" s="1401"/>
      <c r="W355" s="864" t="str">
        <f t="shared" si="14"/>
        <v>1D</v>
      </c>
      <c r="X355" s="1405">
        <f>_xll.qlCalendarAdvance(Calendar,X354,W355,"f",FALSE)</f>
        <v>42663</v>
      </c>
      <c r="Y355" s="1404">
        <f>_xll.qlCalendarAdvance(Calendar,X355,NDays&amp;"D")</f>
        <v>42663</v>
      </c>
      <c r="Z355" s="1403">
        <v>1.5252446734041171E-2</v>
      </c>
      <c r="AA355" s="1411">
        <v>1.3439076227427238E-2</v>
      </c>
    </row>
    <row r="356" spans="19:27" x14ac:dyDescent="0.2">
      <c r="S356" s="399"/>
      <c r="T356" s="1401"/>
      <c r="W356" s="864" t="str">
        <f t="shared" si="14"/>
        <v>1D</v>
      </c>
      <c r="X356" s="1405">
        <f>_xll.qlCalendarAdvance(Calendar,X355,W356,"f",FALSE)</f>
        <v>42664</v>
      </c>
      <c r="Y356" s="1404">
        <f>_xll.qlCalendarAdvance(Calendar,X356,NDays&amp;"D")</f>
        <v>42664</v>
      </c>
      <c r="Z356" s="1403">
        <v>1.5270974144368546E-2</v>
      </c>
      <c r="AA356" s="1411">
        <v>1.3480329457874845E-2</v>
      </c>
    </row>
    <row r="357" spans="19:27" x14ac:dyDescent="0.2">
      <c r="S357" s="399"/>
      <c r="T357" s="1401"/>
      <c r="W357" s="864" t="str">
        <f t="shared" si="14"/>
        <v>1D</v>
      </c>
      <c r="X357" s="1405">
        <f>_xll.qlCalendarAdvance(Calendar,X356,W357,"f",FALSE)</f>
        <v>42667</v>
      </c>
      <c r="Y357" s="1404">
        <f>_xll.qlCalendarAdvance(Calendar,X357,NDays&amp;"D")</f>
        <v>42667</v>
      </c>
      <c r="Z357" s="1403">
        <v>1.5326368299377283E-2</v>
      </c>
      <c r="AA357" s="1411">
        <v>1.3520564001842095E-2</v>
      </c>
    </row>
    <row r="358" spans="19:27" x14ac:dyDescent="0.2">
      <c r="S358" s="399"/>
      <c r="T358" s="1401"/>
      <c r="W358" s="864" t="str">
        <f t="shared" si="14"/>
        <v>1D</v>
      </c>
      <c r="X358" s="1405">
        <f>_xll.qlCalendarAdvance(Calendar,X357,W358,"f",FALSE)</f>
        <v>42668</v>
      </c>
      <c r="Y358" s="1404">
        <f>_xll.qlCalendarAdvance(Calendar,X358,NDays&amp;"D")</f>
        <v>42668</v>
      </c>
      <c r="Z358" s="1403">
        <v>1.5344769609054482E-2</v>
      </c>
      <c r="AA358" s="1411">
        <v>1.3540918675577496E-2</v>
      </c>
    </row>
    <row r="359" spans="19:27" x14ac:dyDescent="0.2">
      <c r="S359" s="399"/>
      <c r="T359" s="1401"/>
      <c r="W359" s="864" t="str">
        <f t="shared" si="14"/>
        <v>1D</v>
      </c>
      <c r="X359" s="1405">
        <f>_xll.qlCalendarAdvance(Calendar,X358,W359,"f",FALSE)</f>
        <v>42669</v>
      </c>
      <c r="Y359" s="1404">
        <f>_xll.qlCalendarAdvance(Calendar,X359,NDays&amp;"D")</f>
        <v>42669</v>
      </c>
      <c r="Z359" s="1403">
        <v>1.5363138856053055E-2</v>
      </c>
      <c r="AA359" s="1411">
        <v>1.3561266441495246E-2</v>
      </c>
    </row>
    <row r="360" spans="19:27" x14ac:dyDescent="0.2">
      <c r="S360" s="399"/>
      <c r="T360" s="1401"/>
      <c r="W360" s="864" t="str">
        <f t="shared" si="14"/>
        <v>1D</v>
      </c>
      <c r="X360" s="1405">
        <f>_xll.qlCalendarAdvance(Calendar,X359,W360,"f",FALSE)</f>
        <v>42670</v>
      </c>
      <c r="Y360" s="1404">
        <f>_xll.qlCalendarAdvance(Calendar,X360,NDays&amp;"D")</f>
        <v>42670</v>
      </c>
      <c r="Z360" s="1403">
        <v>1.5381475825353663E-2</v>
      </c>
      <c r="AA360" s="1411">
        <v>1.3581607299352205E-2</v>
      </c>
    </row>
    <row r="361" spans="19:27" x14ac:dyDescent="0.2">
      <c r="S361" s="399"/>
      <c r="T361" s="1401"/>
      <c r="W361" s="864" t="str">
        <f t="shared" si="14"/>
        <v>1D</v>
      </c>
      <c r="X361" s="1405">
        <f>_xll.qlCalendarAdvance(Calendar,X360,W361,"f",FALSE)</f>
        <v>42671</v>
      </c>
      <c r="Y361" s="1404">
        <f>_xll.qlCalendarAdvance(Calendar,X361,NDays&amp;"D")</f>
        <v>42671</v>
      </c>
      <c r="Z361" s="1403">
        <v>1.539978030193072E-2</v>
      </c>
      <c r="AA361" s="1411">
        <v>1.3622774395028275E-2</v>
      </c>
    </row>
    <row r="362" spans="19:27" x14ac:dyDescent="0.2">
      <c r="S362" s="399"/>
      <c r="T362" s="1401"/>
      <c r="W362" s="864" t="str">
        <f t="shared" si="14"/>
        <v>1D</v>
      </c>
      <c r="X362" s="1405">
        <f>_xll.qlCalendarAdvance(Calendar,X361,W362,"f",FALSE)</f>
        <v>42674</v>
      </c>
      <c r="Y362" s="1404">
        <f>_xll.qlCalendarAdvance(Calendar,X362,NDays&amp;"D")</f>
        <v>42674</v>
      </c>
      <c r="Z362" s="1403">
        <v>1.5427835099859078E-2</v>
      </c>
      <c r="AA362" s="1411">
        <v>1.3662901651630976E-2</v>
      </c>
    </row>
    <row r="363" spans="19:27" x14ac:dyDescent="0.2">
      <c r="S363" s="399"/>
      <c r="T363" s="1401"/>
      <c r="W363" s="864" t="str">
        <f t="shared" si="14"/>
        <v>1D</v>
      </c>
      <c r="X363" s="1405">
        <f>_xll.qlCalendarAdvance(Calendar,X362,W363,"f",FALSE)</f>
        <v>42675</v>
      </c>
      <c r="Y363" s="1404">
        <f>_xll.qlCalendarAdvance(Calendar,X363,NDays&amp;"D")</f>
        <v>42675</v>
      </c>
      <c r="Z363" s="1403">
        <v>1.5472668980280348E-2</v>
      </c>
      <c r="AA363" s="1411">
        <v>1.3683207969913402E-2</v>
      </c>
    </row>
    <row r="364" spans="19:27" x14ac:dyDescent="0.2">
      <c r="S364" s="399"/>
      <c r="T364" s="1401"/>
      <c r="W364" s="864" t="str">
        <f t="shared" si="14"/>
        <v>1D</v>
      </c>
      <c r="X364" s="1405">
        <f>_xll.qlCalendarAdvance(Calendar,X363,W364,"f",FALSE)</f>
        <v>42676</v>
      </c>
      <c r="Y364" s="1404">
        <f>_xll.qlCalendarAdvance(Calendar,X364,NDays&amp;"D")</f>
        <v>42676</v>
      </c>
      <c r="Z364" s="1403">
        <v>1.5481975113185182E-2</v>
      </c>
      <c r="AA364" s="1411">
        <v>1.3703507380135038E-2</v>
      </c>
    </row>
    <row r="365" spans="19:27" x14ac:dyDescent="0.2">
      <c r="S365" s="399"/>
      <c r="T365" s="1401"/>
      <c r="W365" s="864" t="str">
        <f t="shared" si="14"/>
        <v>1D</v>
      </c>
      <c r="X365" s="1405">
        <f>_xll.qlCalendarAdvance(Calendar,X364,W365,"f",FALSE)</f>
        <v>42677</v>
      </c>
      <c r="Y365" s="1404">
        <f>_xll.qlCalendarAdvance(Calendar,X365,NDays&amp;"D")</f>
        <v>42677</v>
      </c>
      <c r="Z365" s="1403">
        <v>1.5500100421883323E-2</v>
      </c>
      <c r="AA365" s="1411">
        <v>1.3723799882457977E-2</v>
      </c>
    </row>
    <row r="366" spans="19:27" x14ac:dyDescent="0.2">
      <c r="S366" s="399"/>
      <c r="T366" s="1401"/>
      <c r="W366" s="864" t="str">
        <f t="shared" si="14"/>
        <v>1D</v>
      </c>
      <c r="X366" s="1405">
        <f>_xll.qlCalendarAdvance(Calendar,X365,W366,"f",FALSE)</f>
        <v>42678</v>
      </c>
      <c r="Y366" s="1404">
        <f>_xll.qlCalendarAdvance(Calendar,X366,NDays&amp;"D")</f>
        <v>42678</v>
      </c>
      <c r="Z366" s="1403">
        <v>1.5518191798649406E-2</v>
      </c>
      <c r="AA366" s="1411">
        <v>1.376488092889335E-2</v>
      </c>
    </row>
    <row r="367" spans="19:27" x14ac:dyDescent="0.2">
      <c r="S367" s="399"/>
      <c r="T367" s="1401"/>
      <c r="W367" s="864" t="str">
        <f t="shared" si="14"/>
        <v>1D</v>
      </c>
      <c r="X367" s="1405">
        <f>_xll.qlCalendarAdvance(Calendar,X366,W367,"f",FALSE)</f>
        <v>42681</v>
      </c>
      <c r="Y367" s="1404">
        <f>_xll.qlCalendarAdvance(Calendar,X367,NDays&amp;"D")</f>
        <v>42681</v>
      </c>
      <c r="Z367" s="1403">
        <v>1.5580990657935039E-2</v>
      </c>
      <c r="AA367" s="1411">
        <v>1.3804900812357523E-2</v>
      </c>
    </row>
    <row r="368" spans="19:27" x14ac:dyDescent="0.2">
      <c r="S368" s="399"/>
      <c r="T368" s="1401"/>
      <c r="W368" s="864" t="str">
        <f t="shared" si="14"/>
        <v>1D</v>
      </c>
      <c r="X368" s="1405">
        <f>_xll.qlCalendarAdvance(Calendar,X367,W368,"f",FALSE)</f>
        <v>42682</v>
      </c>
      <c r="Y368" s="1404">
        <f>_xll.qlCalendarAdvance(Calendar,X368,NDays&amp;"D")</f>
        <v>42682</v>
      </c>
      <c r="Z368" s="1403">
        <v>1.5590213661472558E-2</v>
      </c>
      <c r="AA368" s="1411">
        <v>1.3825158775024882E-2</v>
      </c>
    </row>
    <row r="369" spans="19:27" x14ac:dyDescent="0.2">
      <c r="S369" s="399"/>
      <c r="T369" s="1401"/>
      <c r="W369" s="864" t="str">
        <f t="shared" si="14"/>
        <v>1D</v>
      </c>
      <c r="X369" s="1405">
        <f>_xll.qlCalendarAdvance(Calendar,X368,W369,"f",FALSE)</f>
        <v>42683</v>
      </c>
      <c r="Y369" s="1404">
        <f>_xll.qlCalendarAdvance(Calendar,X369,NDays&amp;"D")</f>
        <v>42683</v>
      </c>
      <c r="Z369" s="1403">
        <v>1.5608132134836632E-2</v>
      </c>
      <c r="AA369" s="1411">
        <v>1.384540982963145E-2</v>
      </c>
    </row>
    <row r="370" spans="19:27" x14ac:dyDescent="0.2">
      <c r="S370" s="399"/>
      <c r="T370" s="1401"/>
      <c r="W370" s="864" t="str">
        <f t="shared" si="14"/>
        <v>1D</v>
      </c>
      <c r="X370" s="1405">
        <f>_xll.qlCalendarAdvance(Calendar,X369,W370,"f",FALSE)</f>
        <v>42684</v>
      </c>
      <c r="Y370" s="1404">
        <f>_xll.qlCalendarAdvance(Calendar,X370,NDays&amp;"D")</f>
        <v>42684</v>
      </c>
      <c r="Z370" s="1403">
        <v>1.5626015378731126E-2</v>
      </c>
      <c r="AA370" s="1411">
        <v>1.3865653976339321E-2</v>
      </c>
    </row>
    <row r="371" spans="19:27" x14ac:dyDescent="0.2">
      <c r="S371" s="399"/>
      <c r="T371" s="1401"/>
      <c r="W371" s="864" t="str">
        <f t="shared" si="14"/>
        <v>1D</v>
      </c>
      <c r="X371" s="1405">
        <f>_xll.qlCalendarAdvance(Calendar,X370,W371,"f",FALSE)</f>
        <v>42685</v>
      </c>
      <c r="Y371" s="1404">
        <f>_xll.qlCalendarAdvance(Calendar,X371,NDays&amp;"D")</f>
        <v>42685</v>
      </c>
      <c r="Z371" s="1403">
        <v>1.5643863176880234E-2</v>
      </c>
      <c r="AA371" s="1411">
        <v>1.3906649058254377E-2</v>
      </c>
    </row>
    <row r="372" spans="19:27" x14ac:dyDescent="0.2">
      <c r="S372" s="399"/>
      <c r="T372" s="1401"/>
      <c r="W372" s="864" t="str">
        <f t="shared" si="14"/>
        <v>1D</v>
      </c>
      <c r="X372" s="1405">
        <f>_xll.qlCalendarAdvance(Calendar,X371,W372,"f",FALSE)</f>
        <v>42688</v>
      </c>
      <c r="Y372" s="1404">
        <f>_xll.qlCalendarAdvance(Calendar,X372,NDays&amp;"D")</f>
        <v>42688</v>
      </c>
      <c r="Z372" s="1403">
        <v>1.5705776627948767E-2</v>
      </c>
      <c r="AA372" s="1411">
        <v>1.3946561483616504E-2</v>
      </c>
    </row>
    <row r="373" spans="19:27" x14ac:dyDescent="0.2">
      <c r="S373" s="399"/>
      <c r="T373" s="1401"/>
      <c r="W373" s="864" t="str">
        <f t="shared" si="14"/>
        <v>1D</v>
      </c>
      <c r="X373" s="1405">
        <f>_xll.qlCalendarAdvance(Calendar,X372,W373,"f",FALSE)</f>
        <v>42689</v>
      </c>
      <c r="Y373" s="1404">
        <f>_xll.qlCalendarAdvance(Calendar,X373,NDays&amp;"D")</f>
        <v>42689</v>
      </c>
      <c r="Z373" s="1403">
        <v>1.5714895586285912E-2</v>
      </c>
      <c r="AA373" s="1411">
        <v>1.3966771090587748E-2</v>
      </c>
    </row>
    <row r="374" spans="19:27" x14ac:dyDescent="0.2">
      <c r="S374" s="399"/>
      <c r="T374" s="1401"/>
      <c r="W374" s="864" t="str">
        <f t="shared" si="14"/>
        <v>1D</v>
      </c>
      <c r="X374" s="1405">
        <f>_xll.qlCalendarAdvance(Calendar,X373,W374,"f",FALSE)</f>
        <v>42690</v>
      </c>
      <c r="Y374" s="1404">
        <f>_xll.qlCalendarAdvance(Calendar,X374,NDays&amp;"D")</f>
        <v>42690</v>
      </c>
      <c r="Z374" s="1403">
        <v>1.5732562911358296E-2</v>
      </c>
      <c r="AA374" s="1411">
        <v>1.3986973789579249E-2</v>
      </c>
    </row>
    <row r="375" spans="19:27" x14ac:dyDescent="0.2">
      <c r="S375" s="399"/>
      <c r="T375" s="1401"/>
      <c r="W375" s="864" t="str">
        <f t="shared" si="14"/>
        <v>1D</v>
      </c>
      <c r="X375" s="1405">
        <f>_xll.qlCalendarAdvance(Calendar,X374,W375,"f",FALSE)</f>
        <v>42691</v>
      </c>
      <c r="Y375" s="1404">
        <f>_xll.qlCalendarAdvance(Calendar,X375,NDays&amp;"D")</f>
        <v>42691</v>
      </c>
      <c r="Z375" s="1403">
        <v>1.5750193492907318E-2</v>
      </c>
      <c r="AA375" s="1411">
        <v>1.4007169580591006E-2</v>
      </c>
    </row>
    <row r="376" spans="19:27" x14ac:dyDescent="0.2">
      <c r="S376" s="399"/>
      <c r="T376" s="1401"/>
      <c r="W376" s="864" t="str">
        <f t="shared" si="14"/>
        <v>1D</v>
      </c>
      <c r="X376" s="1405">
        <f>_xll.qlCalendarAdvance(Calendar,X375,W376,"f",FALSE)</f>
        <v>42692</v>
      </c>
      <c r="Y376" s="1404">
        <f>_xll.qlCalendarAdvance(Calendar,X376,NDays&amp;"D")</f>
        <v>42692</v>
      </c>
      <c r="Z376" s="1403">
        <v>1.5767787114615978E-2</v>
      </c>
      <c r="AA376" s="1411">
        <v>1.4048078781895661E-2</v>
      </c>
    </row>
    <row r="377" spans="19:27" x14ac:dyDescent="0.2">
      <c r="S377" s="399"/>
      <c r="T377" s="1401"/>
      <c r="W377" s="864" t="str">
        <f t="shared" si="14"/>
        <v>1D</v>
      </c>
      <c r="X377" s="1405">
        <f>_xll.qlCalendarAdvance(Calendar,X376,W377,"f",FALSE)</f>
        <v>42695</v>
      </c>
      <c r="Y377" s="1404">
        <f>_xll.qlCalendarAdvance(Calendar,X377,NDays&amp;"D")</f>
        <v>42695</v>
      </c>
      <c r="Z377" s="1403">
        <v>1.5828780750772785E-2</v>
      </c>
      <c r="AA377" s="1411">
        <v>1.4087883665083734E-2</v>
      </c>
    </row>
    <row r="378" spans="19:27" x14ac:dyDescent="0.2">
      <c r="S378" s="399"/>
      <c r="T378" s="1401"/>
      <c r="W378" s="864" t="str">
        <f t="shared" si="14"/>
        <v>1D</v>
      </c>
      <c r="X378" s="1405">
        <f>_xll.qlCalendarAdvance(Calendar,X377,W378,"f",FALSE)</f>
        <v>42696</v>
      </c>
      <c r="Y378" s="1404">
        <f>_xll.qlCalendarAdvance(Calendar,X378,NDays&amp;"D")</f>
        <v>42696</v>
      </c>
      <c r="Z378" s="1403">
        <v>1.5837787676551137E-2</v>
      </c>
      <c r="AA378" s="1411">
        <v>1.4108044916277818E-2</v>
      </c>
    </row>
    <row r="379" spans="19:27" x14ac:dyDescent="0.2">
      <c r="S379" s="399"/>
      <c r="T379" s="1401"/>
      <c r="W379" s="864" t="str">
        <f t="shared" si="14"/>
        <v>1D</v>
      </c>
      <c r="X379" s="1405">
        <f>_xll.qlCalendarAdvance(Calendar,X378,W379,"f",FALSE)</f>
        <v>42697</v>
      </c>
      <c r="Y379" s="1404">
        <f>_xll.qlCalendarAdvance(Calendar,X379,NDays&amp;"D")</f>
        <v>42697</v>
      </c>
      <c r="Z379" s="1403">
        <v>1.5855193254136393E-2</v>
      </c>
      <c r="AA379" s="1411">
        <v>1.4128199259573204E-2</v>
      </c>
    </row>
    <row r="380" spans="19:27" x14ac:dyDescent="0.2">
      <c r="S380" s="399"/>
      <c r="T380" s="1401"/>
      <c r="W380" s="864" t="str">
        <f t="shared" si="14"/>
        <v>1D</v>
      </c>
      <c r="X380" s="1405">
        <f>_xll.qlCalendarAdvance(Calendar,X379,W380,"f",FALSE)</f>
        <v>42698</v>
      </c>
      <c r="Y380" s="1404">
        <f>_xll.qlCalendarAdvance(Calendar,X380,NDays&amp;"D")</f>
        <v>42698</v>
      </c>
      <c r="Z380" s="1403">
        <v>1.5872560573874501E-2</v>
      </c>
      <c r="AA380" s="1411">
        <v>1.4148346694726754E-2</v>
      </c>
    </row>
    <row r="381" spans="19:27" x14ac:dyDescent="0.2">
      <c r="S381" s="399"/>
      <c r="T381" s="1401"/>
      <c r="W381" s="864" t="str">
        <f t="shared" si="14"/>
        <v>1D</v>
      </c>
      <c r="X381" s="1405">
        <f>_xll.qlCalendarAdvance(Calendar,X380,W381,"f",FALSE)</f>
        <v>42699</v>
      </c>
      <c r="Y381" s="1404">
        <f>_xll.qlCalendarAdvance(Calendar,X381,NDays&amp;"D")</f>
        <v>42699</v>
      </c>
      <c r="Z381" s="1403">
        <v>1.5889889419412637E-2</v>
      </c>
      <c r="AA381" s="1411">
        <v>1.4189170098709571E-2</v>
      </c>
    </row>
    <row r="382" spans="19:27" x14ac:dyDescent="0.2">
      <c r="S382" s="399"/>
      <c r="T382" s="1401"/>
      <c r="W382" s="864" t="str">
        <f t="shared" si="14"/>
        <v>1D</v>
      </c>
      <c r="X382" s="1405">
        <f>_xll.qlCalendarAdvance(Calendar,X381,W382,"f",FALSE)</f>
        <v>42702</v>
      </c>
      <c r="Y382" s="1404">
        <f>_xll.qlCalendarAdvance(Calendar,X382,NDays&amp;"D")</f>
        <v>42702</v>
      </c>
      <c r="Z382" s="1403">
        <v>1.59582009841981E-2</v>
      </c>
      <c r="AA382" s="1411">
        <v>1.4228867356191888E-2</v>
      </c>
    </row>
    <row r="383" spans="19:27" x14ac:dyDescent="0.2">
      <c r="S383" s="399"/>
      <c r="T383" s="1401"/>
      <c r="W383" s="864" t="str">
        <f t="shared" si="14"/>
        <v>1D</v>
      </c>
      <c r="X383" s="1405">
        <f>_xll.qlCalendarAdvance(Calendar,X382,W383,"f",FALSE)</f>
        <v>42703</v>
      </c>
      <c r="Y383" s="1404">
        <f>_xll.qlCalendarAdvance(Calendar,X383,NDays&amp;"D")</f>
        <v>42703</v>
      </c>
      <c r="Z383" s="1403">
        <v>1.5967080369459697E-2</v>
      </c>
      <c r="AA383" s="1411">
        <v>1.4248980251608812E-2</v>
      </c>
    </row>
    <row r="384" spans="19:27" x14ac:dyDescent="0.2">
      <c r="S384" s="399"/>
      <c r="T384" s="1401"/>
      <c r="W384" s="864" t="str">
        <f t="shared" si="14"/>
        <v>1D</v>
      </c>
      <c r="X384" s="1405">
        <f>_xll.qlCalendarAdvance(Calendar,X383,W384,"f",FALSE)</f>
        <v>42704</v>
      </c>
      <c r="Y384" s="1404">
        <f>_xll.qlCalendarAdvance(Calendar,X384,NDays&amp;"D")</f>
        <v>42704</v>
      </c>
      <c r="Z384" s="1403">
        <v>1.5984191918230493E-2</v>
      </c>
      <c r="AA384" s="1411">
        <v>1.4269086239127038E-2</v>
      </c>
    </row>
    <row r="385" spans="19:27" x14ac:dyDescent="0.2">
      <c r="S385" s="399"/>
      <c r="T385" s="1401"/>
      <c r="W385" s="864" t="str">
        <f t="shared" si="14"/>
        <v>1D</v>
      </c>
      <c r="X385" s="1405">
        <f>_xll.qlCalendarAdvance(Calendar,X384,W385,"f",FALSE)</f>
        <v>42705</v>
      </c>
      <c r="Y385" s="1404">
        <f>_xll.qlCalendarAdvance(Calendar,X385,NDays&amp;"D")</f>
        <v>42705</v>
      </c>
      <c r="Z385" s="1403">
        <v>1.6001263659964897E-2</v>
      </c>
      <c r="AA385" s="1411">
        <v>1.4289185318584474E-2</v>
      </c>
    </row>
    <row r="386" spans="19:27" x14ac:dyDescent="0.2">
      <c r="S386" s="399"/>
      <c r="T386" s="1401"/>
      <c r="W386" s="864" t="str">
        <f t="shared" si="14"/>
        <v>1D</v>
      </c>
      <c r="X386" s="1405">
        <f>_xll.qlCalendarAdvance(Calendar,X385,W386,"f",FALSE)</f>
        <v>42706</v>
      </c>
      <c r="Y386" s="1404">
        <f>_xll.qlCalendarAdvance(Calendar,X386,NDays&amp;"D")</f>
        <v>42706</v>
      </c>
      <c r="Z386" s="1403">
        <v>1.6018295379442285E-2</v>
      </c>
      <c r="AA386" s="1411">
        <v>1.4329923007453395E-2</v>
      </c>
    </row>
    <row r="387" spans="19:27" x14ac:dyDescent="0.2">
      <c r="S387" s="399"/>
      <c r="T387" s="1401"/>
      <c r="W387" s="864" t="str">
        <f t="shared" si="14"/>
        <v>1D</v>
      </c>
      <c r="X387" s="1405">
        <f>_xll.qlCalendarAdvance(Calendar,X386,W387,"f",FALSE)</f>
        <v>42709</v>
      </c>
      <c r="Y387" s="1404">
        <f>_xll.qlCalendarAdvance(Calendar,X387,NDays&amp;"D")</f>
        <v>42709</v>
      </c>
      <c r="Z387" s="1403">
        <v>1.6069148252058855E-2</v>
      </c>
      <c r="AA387" s="1411">
        <v>1.4369512556697828E-2</v>
      </c>
    </row>
    <row r="388" spans="19:27" x14ac:dyDescent="0.2">
      <c r="S388" s="399"/>
      <c r="T388" s="1401"/>
      <c r="W388" s="864" t="str">
        <f t="shared" si="14"/>
        <v>1D</v>
      </c>
      <c r="X388" s="1405">
        <f>_xll.qlCalendarAdvance(Calendar,X387,W388,"f",FALSE)</f>
        <v>42710</v>
      </c>
      <c r="Y388" s="1404">
        <f>_xll.qlCalendarAdvance(Calendar,X388,NDays&amp;"D")</f>
        <v>42710</v>
      </c>
      <c r="Z388" s="1403">
        <v>1.6086017730210636E-2</v>
      </c>
      <c r="AA388" s="1411">
        <v>1.4389577096337591E-2</v>
      </c>
    </row>
    <row r="389" spans="19:27" x14ac:dyDescent="0.2">
      <c r="S389" s="399"/>
      <c r="T389" s="1401"/>
      <c r="W389" s="864" t="str">
        <f t="shared" si="14"/>
        <v>1D</v>
      </c>
      <c r="X389" s="1405">
        <f>_xll.qlCalendarAdvance(Calendar,X388,W389,"f",FALSE)</f>
        <v>42711</v>
      </c>
      <c r="Y389" s="1404">
        <f>_xll.qlCalendarAdvance(Calendar,X389,NDays&amp;"D")</f>
        <v>42711</v>
      </c>
      <c r="Z389" s="1403">
        <v>1.6102846109932362E-2</v>
      </c>
      <c r="AA389" s="1411">
        <v>1.4409634727916565E-2</v>
      </c>
    </row>
    <row r="390" spans="19:27" x14ac:dyDescent="0.2">
      <c r="S390" s="399"/>
      <c r="T390" s="1401"/>
      <c r="W390" s="864" t="str">
        <f t="shared" si="14"/>
        <v>1D</v>
      </c>
      <c r="X390" s="1405">
        <f>_xll.qlCalendarAdvance(Calendar,X389,W390,"f",FALSE)</f>
        <v>42712</v>
      </c>
      <c r="Y390" s="1404">
        <f>_xll.qlCalendarAdvance(Calendar,X390,NDays&amp;"D")</f>
        <v>42712</v>
      </c>
      <c r="Z390" s="1403">
        <v>1.6119633175974906E-2</v>
      </c>
      <c r="AA390" s="1411">
        <v>1.4429685451596841E-2</v>
      </c>
    </row>
    <row r="391" spans="19:27" x14ac:dyDescent="0.2">
      <c r="S391" s="399"/>
      <c r="T391" s="1401"/>
      <c r="W391" s="864" t="str">
        <f t="shared" si="14"/>
        <v>1D</v>
      </c>
      <c r="X391" s="1405">
        <f>_xll.qlCalendarAdvance(Calendar,X390,W391,"f",FALSE)</f>
        <v>42713</v>
      </c>
      <c r="Y391" s="1404">
        <f>_xll.qlCalendarAdvance(Calendar,X391,NDays&amp;"D")</f>
        <v>42713</v>
      </c>
      <c r="Z391" s="1403">
        <v>1.6136378713086028E-2</v>
      </c>
      <c r="AA391" s="1411">
        <v>1.4470337506992486E-2</v>
      </c>
    </row>
    <row r="392" spans="19:27" x14ac:dyDescent="0.2">
      <c r="S392" s="399"/>
      <c r="T392" s="1401"/>
      <c r="W392" s="864" t="str">
        <f t="shared" si="14"/>
        <v>1D</v>
      </c>
      <c r="X392" s="1405">
        <f>_xll.qlCalendarAdvance(Calendar,X391,W392,"f",FALSE)</f>
        <v>42716</v>
      </c>
      <c r="Y392" s="1404">
        <f>_xll.qlCalendarAdvance(Calendar,X392,NDays&amp;"D")</f>
        <v>42716</v>
      </c>
      <c r="Z392" s="1403">
        <v>1.6186363998226493E-2</v>
      </c>
      <c r="AA392" s="1411">
        <v>1.4509819266196322E-2</v>
      </c>
    </row>
    <row r="393" spans="19:27" x14ac:dyDescent="0.2">
      <c r="S393" s="399"/>
      <c r="T393" s="1401"/>
      <c r="W393" s="864" t="str">
        <f t="shared" si="14"/>
        <v>1D</v>
      </c>
      <c r="X393" s="1405">
        <f>_xll.qlCalendarAdvance(Calendar,X392,W393,"f",FALSE)</f>
        <v>42717</v>
      </c>
      <c r="Y393" s="1404">
        <f>_xll.qlCalendarAdvance(Calendar,X393,NDays&amp;"D")</f>
        <v>42717</v>
      </c>
      <c r="Z393" s="1403">
        <v>1.6202941266986633E-2</v>
      </c>
      <c r="AA393" s="1411">
        <v>1.4529835449896833E-2</v>
      </c>
    </row>
    <row r="394" spans="19:27" x14ac:dyDescent="0.2">
      <c r="S394" s="399"/>
      <c r="T394" s="1401"/>
      <c r="W394" s="864" t="str">
        <f t="shared" si="14"/>
        <v>1D</v>
      </c>
      <c r="X394" s="1405">
        <f>_xll.qlCalendarAdvance(Calendar,X393,W394,"f",FALSE)</f>
        <v>42718</v>
      </c>
      <c r="Y394" s="1404">
        <f>_xll.qlCalendarAdvance(Calendar,X394,NDays&amp;"D")</f>
        <v>42718</v>
      </c>
      <c r="Z394" s="1403">
        <v>1.6219475930481109E-2</v>
      </c>
      <c r="AA394" s="1411">
        <v>1.45498447256176E-2</v>
      </c>
    </row>
    <row r="395" spans="19:27" x14ac:dyDescent="0.2">
      <c r="S395" s="399"/>
      <c r="T395" s="1401"/>
      <c r="W395" s="864" t="str">
        <f t="shared" si="14"/>
        <v>1D</v>
      </c>
      <c r="X395" s="1405">
        <f>_xll.qlCalendarAdvance(Calendar,X394,W395,"f",FALSE)</f>
        <v>42719</v>
      </c>
      <c r="Y395" s="1404">
        <f>_xll.qlCalendarAdvance(Calendar,X395,NDays&amp;"D")</f>
        <v>42719</v>
      </c>
      <c r="Z395" s="1403">
        <v>1.6235967773430067E-2</v>
      </c>
      <c r="AA395" s="1411">
        <v>1.4569847093358623E-2</v>
      </c>
    </row>
    <row r="396" spans="19:27" x14ac:dyDescent="0.2">
      <c r="S396" s="399"/>
      <c r="T396" s="1401"/>
      <c r="W396" s="864" t="str">
        <f t="shared" si="14"/>
        <v>1D</v>
      </c>
      <c r="X396" s="1405">
        <f>_xll.qlCalendarAdvance(Calendar,X395,W396,"f",FALSE)</f>
        <v>42720</v>
      </c>
      <c r="Y396" s="1404">
        <f>_xll.qlCalendarAdvance(Calendar,X396,NDays&amp;"D")</f>
        <v>42720</v>
      </c>
      <c r="Z396" s="1403">
        <v>1.6252416580549208E-2</v>
      </c>
      <c r="AA396" s="1411">
        <v>1.4610413596138166E-2</v>
      </c>
    </row>
    <row r="397" spans="19:27" x14ac:dyDescent="0.2">
      <c r="S397" s="399"/>
      <c r="T397" s="1401"/>
      <c r="W397" s="864" t="str">
        <f t="shared" si="14"/>
        <v>1D</v>
      </c>
      <c r="X397" s="1405">
        <f>_xll.qlCalendarAdvance(Calendar,X396,W397,"f",FALSE)</f>
        <v>42723</v>
      </c>
      <c r="Y397" s="1404">
        <f>_xll.qlCalendarAdvance(Calendar,X397,NDays&amp;"D")</f>
        <v>42723</v>
      </c>
      <c r="Z397" s="1403">
        <v>1.6301502634022316E-2</v>
      </c>
      <c r="AA397" s="1411">
        <v>1.464978748428214E-2</v>
      </c>
    </row>
    <row r="398" spans="19:27" x14ac:dyDescent="0.2">
      <c r="S398" s="399"/>
      <c r="T398" s="1401"/>
      <c r="W398" s="864" t="str">
        <f t="shared" si="14"/>
        <v>1D</v>
      </c>
      <c r="X398" s="1405">
        <f>_xll.qlCalendarAdvance(Calendar,X397,W398,"f",FALSE)</f>
        <v>42724</v>
      </c>
      <c r="Y398" s="1404">
        <f>_xll.qlCalendarAdvance(Calendar,X398,NDays&amp;"D")</f>
        <v>42724</v>
      </c>
      <c r="Z398" s="1403">
        <v>1.6317777144896302E-2</v>
      </c>
      <c r="AA398" s="1411">
        <v>1.4669755312043398E-2</v>
      </c>
    </row>
    <row r="399" spans="19:27" x14ac:dyDescent="0.2">
      <c r="S399" s="399"/>
      <c r="T399" s="1401"/>
      <c r="W399" s="864" t="str">
        <f t="shared" si="14"/>
        <v>1D</v>
      </c>
      <c r="X399" s="1405">
        <f>_xll.qlCalendarAdvance(Calendar,X398,W399,"f",FALSE)</f>
        <v>42725</v>
      </c>
      <c r="Y399" s="1404">
        <f>_xll.qlCalendarAdvance(Calendar,X399,NDays&amp;"D")</f>
        <v>42725</v>
      </c>
      <c r="Z399" s="1403">
        <v>1.6334007543457048E-2</v>
      </c>
      <c r="AA399" s="1411">
        <v>1.4689716231743866E-2</v>
      </c>
    </row>
    <row r="400" spans="19:27" x14ac:dyDescent="0.2">
      <c r="S400" s="399"/>
      <c r="T400" s="1401"/>
      <c r="W400" s="864" t="str">
        <f t="shared" si="14"/>
        <v>1D</v>
      </c>
      <c r="X400" s="1405">
        <f>_xll.qlCalendarAdvance(Calendar,X399,W400,"f",FALSE)</f>
        <v>42726</v>
      </c>
      <c r="Y400" s="1404">
        <f>_xll.qlCalendarAdvance(Calendar,X400,NDays&amp;"D")</f>
        <v>42726</v>
      </c>
      <c r="Z400" s="1403">
        <v>1.6350193614395755E-2</v>
      </c>
      <c r="AA400" s="1411">
        <v>1.4709670243545636E-2</v>
      </c>
    </row>
    <row r="401" spans="19:27" x14ac:dyDescent="0.2">
      <c r="S401" s="399"/>
      <c r="T401" s="1401"/>
      <c r="W401" s="864" t="str">
        <f t="shared" si="14"/>
        <v>1D</v>
      </c>
      <c r="X401" s="1405">
        <f>_xll.qlCalendarAdvance(Calendar,X400,W401,"f",FALSE)</f>
        <v>42727</v>
      </c>
      <c r="Y401" s="1404">
        <f>_xll.qlCalendarAdvance(Calendar,X401,NDays&amp;"D")</f>
        <v>42727</v>
      </c>
      <c r="Z401" s="1403">
        <v>1.6366335142399178E-2</v>
      </c>
      <c r="AA401" s="1411">
        <v>1.4770679244879403E-2</v>
      </c>
    </row>
    <row r="402" spans="19:27" x14ac:dyDescent="0.2">
      <c r="S402" s="399"/>
      <c r="T402" s="1401"/>
      <c r="W402" s="864" t="str">
        <f t="shared" si="14"/>
        <v>1D</v>
      </c>
      <c r="X402" s="1405">
        <f>_xll.qlCalendarAdvance(Calendar,X401,W402,"f",FALSE)</f>
        <v>42732</v>
      </c>
      <c r="Y402" s="1404">
        <f>_xll.qlCalendarAdvance(Calendar,X402,NDays&amp;"D")</f>
        <v>42732</v>
      </c>
      <c r="Z402" s="1403">
        <v>1.6446367351825371E-2</v>
      </c>
      <c r="AA402" s="1411">
        <v>1.4829242799550002E-2</v>
      </c>
    </row>
    <row r="403" spans="19:27" x14ac:dyDescent="0.2">
      <c r="S403" s="399"/>
      <c r="T403" s="1401"/>
      <c r="W403" s="864" t="str">
        <f t="shared" si="14"/>
        <v>1D</v>
      </c>
      <c r="X403" s="1405">
        <f>_xll.qlCalendarAdvance(Calendar,X402,W403,"f",FALSE)</f>
        <v>42733</v>
      </c>
      <c r="Y403" s="1404">
        <f>_xll.qlCalendarAdvance(Calendar,X403,NDays&amp;"D")</f>
        <v>42733</v>
      </c>
      <c r="Z403" s="1403">
        <v>1.6462237729080158E-2</v>
      </c>
      <c r="AA403" s="1411">
        <v>1.4849109776561287E-2</v>
      </c>
    </row>
    <row r="404" spans="19:27" x14ac:dyDescent="0.2">
      <c r="S404" s="399"/>
      <c r="T404" s="1401"/>
      <c r="W404" s="864" t="str">
        <f t="shared" ref="W404:W467" si="15">W403</f>
        <v>1D</v>
      </c>
      <c r="X404" s="1405">
        <f>_xll.qlCalendarAdvance(Calendar,X403,W404,"f",FALSE)</f>
        <v>42734</v>
      </c>
      <c r="Y404" s="1404">
        <f>_xll.qlCalendarAdvance(Calendar,X404,NDays&amp;"D")</f>
        <v>42734</v>
      </c>
      <c r="Z404" s="1403">
        <v>1.6478062832103922E-2</v>
      </c>
      <c r="AA404" s="1411">
        <v>1.4899461501611533E-2</v>
      </c>
    </row>
    <row r="405" spans="19:27" x14ac:dyDescent="0.2">
      <c r="S405" s="399"/>
      <c r="T405" s="1401"/>
      <c r="W405" s="864" t="str">
        <f t="shared" si="15"/>
        <v>1D</v>
      </c>
      <c r="X405" s="1405">
        <f>_xll.qlCalendarAdvance(Calendar,X404,W405,"f",FALSE)</f>
        <v>42738</v>
      </c>
      <c r="Y405" s="1404">
        <f>_xll.qlCalendarAdvance(Calendar,X405,NDays&amp;"D")</f>
        <v>42738</v>
      </c>
      <c r="Z405" s="1403">
        <v>1.6533416172087756E-2</v>
      </c>
      <c r="AA405" s="1411">
        <v>1.4947760860125614E-2</v>
      </c>
    </row>
    <row r="406" spans="19:27" x14ac:dyDescent="0.2">
      <c r="S406" s="399"/>
      <c r="T406" s="1401"/>
      <c r="W406" s="864" t="str">
        <f t="shared" si="15"/>
        <v>1D</v>
      </c>
      <c r="X406" s="1405">
        <f>_xll.qlCalendarAdvance(Calendar,X405,W406,"f",FALSE)</f>
        <v>42739</v>
      </c>
      <c r="Y406" s="1404">
        <f>_xll.qlCalendarAdvance(Calendar,X406,NDays&amp;"D")</f>
        <v>42739</v>
      </c>
      <c r="Z406" s="1403">
        <v>1.6549038448976636E-2</v>
      </c>
      <c r="AA406" s="1411">
        <v>1.4967354316475223E-2</v>
      </c>
    </row>
    <row r="407" spans="19:27" x14ac:dyDescent="0.2">
      <c r="S407" s="399"/>
      <c r="T407" s="1401"/>
      <c r="W407" s="864" t="str">
        <f t="shared" si="15"/>
        <v>1D</v>
      </c>
      <c r="X407" s="1405">
        <f>_xll.qlCalendarAdvance(Calendar,X406,W407,"f",FALSE)</f>
        <v>42740</v>
      </c>
      <c r="Y407" s="1404">
        <f>_xll.qlCalendarAdvance(Calendar,X407,NDays&amp;"D")</f>
        <v>42740</v>
      </c>
      <c r="Z407" s="1403">
        <v>1.6564616391702421E-2</v>
      </c>
      <c r="AA407" s="1411">
        <v>1.4986902186074902E-2</v>
      </c>
    </row>
    <row r="408" spans="19:27" x14ac:dyDescent="0.2">
      <c r="S408" s="399"/>
      <c r="T408" s="1401"/>
      <c r="W408" s="864" t="str">
        <f t="shared" si="15"/>
        <v>1D</v>
      </c>
      <c r="X408" s="1405">
        <f>_xll.qlCalendarAdvance(Calendar,X407,W408,"f",FALSE)</f>
        <v>42741</v>
      </c>
      <c r="Y408" s="1404">
        <f>_xll.qlCalendarAdvance(Calendar,X408,NDays&amp;"D")</f>
        <v>42741</v>
      </c>
      <c r="Z408" s="1403">
        <v>1.6580150187524564E-2</v>
      </c>
      <c r="AA408" s="1411">
        <v>1.502646454180671E-2</v>
      </c>
    </row>
    <row r="409" spans="19:27" x14ac:dyDescent="0.2">
      <c r="S409" s="399"/>
      <c r="T409" s="1401"/>
      <c r="W409" s="864" t="str">
        <f t="shared" si="15"/>
        <v>1D</v>
      </c>
      <c r="X409" s="1405">
        <f>_xll.qlCalendarAdvance(Calendar,X408,W409,"f",FALSE)</f>
        <v>42744</v>
      </c>
      <c r="Y409" s="1404">
        <f>_xll.qlCalendarAdvance(Calendar,X409,NDays&amp;"D")</f>
        <v>42744</v>
      </c>
      <c r="Z409" s="1403">
        <v>1.6633864743762133E-2</v>
      </c>
      <c r="AA409" s="1411">
        <v>1.5064637796244895E-2</v>
      </c>
    </row>
    <row r="410" spans="19:27" x14ac:dyDescent="0.2">
      <c r="S410" s="399"/>
      <c r="T410" s="1401"/>
      <c r="W410" s="864" t="str">
        <f t="shared" si="15"/>
        <v>1D</v>
      </c>
      <c r="X410" s="1405">
        <f>_xll.qlCalendarAdvance(Calendar,X409,W410,"f",FALSE)</f>
        <v>42745</v>
      </c>
      <c r="Y410" s="1404">
        <f>_xll.qlCalendarAdvance(Calendar,X410,NDays&amp;"D")</f>
        <v>42745</v>
      </c>
      <c r="Z410" s="1403">
        <v>1.664184764725396E-2</v>
      </c>
      <c r="AA410" s="1411">
        <v>1.508395773168969E-2</v>
      </c>
    </row>
    <row r="411" spans="19:27" x14ac:dyDescent="0.2">
      <c r="S411" s="399"/>
      <c r="T411" s="1401"/>
      <c r="W411" s="864" t="str">
        <f t="shared" si="15"/>
        <v>1D</v>
      </c>
      <c r="X411" s="1405">
        <f>_xll.qlCalendarAdvance(Calendar,X410,W411,"f",FALSE)</f>
        <v>42746</v>
      </c>
      <c r="Y411" s="1404">
        <f>_xll.qlCalendarAdvance(Calendar,X411,NDays&amp;"D")</f>
        <v>42746</v>
      </c>
      <c r="Z411" s="1403">
        <v>1.665716351774062E-2</v>
      </c>
      <c r="AA411" s="1411">
        <v>1.5103232080384554E-2</v>
      </c>
    </row>
    <row r="412" spans="19:27" x14ac:dyDescent="0.2">
      <c r="S412" s="399"/>
      <c r="T412" s="1401"/>
      <c r="W412" s="864" t="str">
        <f t="shared" si="15"/>
        <v>1D</v>
      </c>
      <c r="X412" s="1405">
        <f>_xll.qlCalendarAdvance(Calendar,X411,W412,"f",FALSE)</f>
        <v>42747</v>
      </c>
      <c r="Y412" s="1404">
        <f>_xll.qlCalendarAdvance(Calendar,X412,NDays&amp;"D")</f>
        <v>42747</v>
      </c>
      <c r="Z412" s="1403">
        <v>1.6672436365057181E-2</v>
      </c>
      <c r="AA412" s="1411">
        <v>1.5122460842167396E-2</v>
      </c>
    </row>
    <row r="413" spans="19:27" x14ac:dyDescent="0.2">
      <c r="S413" s="399"/>
      <c r="T413" s="1401"/>
      <c r="W413" s="864" t="str">
        <f t="shared" si="15"/>
        <v>1D</v>
      </c>
      <c r="X413" s="1405">
        <f>_xll.qlCalendarAdvance(Calendar,X412,W413,"f",FALSE)</f>
        <v>42748</v>
      </c>
      <c r="Y413" s="1404">
        <f>_xll.qlCalendarAdvance(Calendar,X413,NDays&amp;"D")</f>
        <v>42748</v>
      </c>
      <c r="Z413" s="1403">
        <v>1.6687666376521752E-2</v>
      </c>
      <c r="AA413" s="1411">
        <v>1.5161396140798516E-2</v>
      </c>
    </row>
    <row r="414" spans="19:27" x14ac:dyDescent="0.2">
      <c r="S414" s="399"/>
      <c r="T414" s="1401"/>
      <c r="W414" s="864" t="str">
        <f t="shared" si="15"/>
        <v>1D</v>
      </c>
      <c r="X414" s="1405">
        <f>_xll.qlCalendarAdvance(Calendar,X413,W414,"f",FALSE)</f>
        <v>42751</v>
      </c>
      <c r="Y414" s="1404">
        <f>_xll.qlCalendarAdvance(Calendar,X414,NDays&amp;"D")</f>
        <v>42751</v>
      </c>
      <c r="Z414" s="1403">
        <v>1.6740343069224374E-2</v>
      </c>
      <c r="AA414" s="1411">
        <v>1.5198920020745854E-2</v>
      </c>
    </row>
    <row r="415" spans="19:27" x14ac:dyDescent="0.2">
      <c r="S415" s="399"/>
      <c r="T415" s="1401"/>
      <c r="W415" s="864" t="str">
        <f t="shared" si="15"/>
        <v>1D</v>
      </c>
      <c r="X415" s="1405">
        <f>_xll.qlCalendarAdvance(Calendar,X414,W415,"f",FALSE)</f>
        <v>42752</v>
      </c>
      <c r="Y415" s="1404">
        <f>_xll.qlCalendarAdvance(Calendar,X415,NDays&amp;"D")</f>
        <v>42752</v>
      </c>
      <c r="Z415" s="1403">
        <v>1.6748161810521307E-2</v>
      </c>
      <c r="AA415" s="1411">
        <v>1.5217920848211719E-2</v>
      </c>
    </row>
    <row r="416" spans="19:27" x14ac:dyDescent="0.2">
      <c r="S416" s="399"/>
      <c r="T416" s="1401"/>
      <c r="W416" s="864" t="str">
        <f t="shared" si="15"/>
        <v>1D</v>
      </c>
      <c r="X416" s="1405">
        <f>_xll.qlCalendarAdvance(Calendar,X415,W416,"f",FALSE)</f>
        <v>42753</v>
      </c>
      <c r="Y416" s="1404">
        <f>_xll.qlCalendarAdvance(Calendar,X416,NDays&amp;"D")</f>
        <v>42753</v>
      </c>
      <c r="Z416" s="1403">
        <v>1.6763180452794801E-2</v>
      </c>
      <c r="AA416" s="1411">
        <v>1.5236876088765561E-2</v>
      </c>
    </row>
    <row r="417" spans="19:27" x14ac:dyDescent="0.2">
      <c r="S417" s="399"/>
      <c r="T417" s="1401"/>
      <c r="W417" s="864" t="str">
        <f t="shared" si="15"/>
        <v>1D</v>
      </c>
      <c r="X417" s="1405">
        <f>_xll.qlCalendarAdvance(Calendar,X416,W417,"f",FALSE)</f>
        <v>42754</v>
      </c>
      <c r="Y417" s="1404">
        <f>_xll.qlCalendarAdvance(Calendar,X417,NDays&amp;"D")</f>
        <v>42754</v>
      </c>
      <c r="Z417" s="1403">
        <v>1.6778157383301351E-2</v>
      </c>
      <c r="AA417" s="1411">
        <v>1.525578574240738E-2</v>
      </c>
    </row>
    <row r="418" spans="19:27" x14ac:dyDescent="0.2">
      <c r="S418" s="399"/>
      <c r="T418" s="1401"/>
      <c r="W418" s="864" t="str">
        <f t="shared" si="15"/>
        <v>1D</v>
      </c>
      <c r="X418" s="1405">
        <f>_xll.qlCalendarAdvance(Calendar,X417,W418,"f",FALSE)</f>
        <v>42755</v>
      </c>
      <c r="Y418" s="1404">
        <f>_xll.qlCalendarAdvance(Calendar,X418,NDays&amp;"D")</f>
        <v>42755</v>
      </c>
      <c r="Z418" s="1403">
        <v>1.679309278941727E-2</v>
      </c>
      <c r="AA418" s="1411">
        <v>1.5294093895786474E-2</v>
      </c>
    </row>
    <row r="419" spans="19:27" x14ac:dyDescent="0.2">
      <c r="S419" s="399"/>
      <c r="T419" s="1401"/>
      <c r="W419" s="864" t="str">
        <f t="shared" si="15"/>
        <v>1D</v>
      </c>
      <c r="X419" s="1405">
        <f>_xll.qlCalendarAdvance(Calendar,X418,W419,"f",FALSE)</f>
        <v>42758</v>
      </c>
      <c r="Y419" s="1404">
        <f>_xll.qlCalendarAdvance(Calendar,X419,NDays&amp;"D")</f>
        <v>42758</v>
      </c>
      <c r="Z419" s="1403">
        <v>1.6844767235267781E-2</v>
      </c>
      <c r="AA419" s="1411">
        <v>1.5330968488016516E-2</v>
      </c>
    </row>
    <row r="420" spans="19:27" x14ac:dyDescent="0.2">
      <c r="S420" s="399"/>
      <c r="T420" s="1401"/>
      <c r="W420" s="864" t="str">
        <f t="shared" si="15"/>
        <v>1D</v>
      </c>
      <c r="X420" s="1405">
        <f>_xll.qlCalendarAdvance(Calendar,X419,W420,"f",FALSE)</f>
        <v>42759</v>
      </c>
      <c r="Y420" s="1404">
        <f>_xll.qlCalendarAdvance(Calendar,X420,NDays&amp;"D")</f>
        <v>42759</v>
      </c>
      <c r="Z420" s="1403">
        <v>1.6852422917779462E-2</v>
      </c>
      <c r="AA420" s="1411">
        <v>1.534965020709822E-2</v>
      </c>
    </row>
    <row r="421" spans="19:27" x14ac:dyDescent="0.2">
      <c r="S421" s="399"/>
      <c r="T421" s="1401"/>
      <c r="W421" s="864" t="str">
        <f t="shared" si="15"/>
        <v>1D</v>
      </c>
      <c r="X421" s="1405">
        <f>_xll.qlCalendarAdvance(Calendar,X420,W421,"f",FALSE)</f>
        <v>42760</v>
      </c>
      <c r="Y421" s="1404">
        <f>_xll.qlCalendarAdvance(Calendar,X421,NDays&amp;"D")</f>
        <v>42760</v>
      </c>
      <c r="Z421" s="1403">
        <v>1.6867153512866363E-2</v>
      </c>
      <c r="AA421" s="1411">
        <v>1.53682863392679E-2</v>
      </c>
    </row>
    <row r="422" spans="19:27" x14ac:dyDescent="0.2">
      <c r="S422" s="399"/>
      <c r="T422" s="1401"/>
      <c r="W422" s="864" t="str">
        <f t="shared" si="15"/>
        <v>1D</v>
      </c>
      <c r="X422" s="1405">
        <f>_xll.qlCalendarAdvance(Calendar,X421,W422,"f",FALSE)</f>
        <v>42761</v>
      </c>
      <c r="Y422" s="1404">
        <f>_xll.qlCalendarAdvance(Calendar,X422,NDays&amp;"D")</f>
        <v>42761</v>
      </c>
      <c r="Z422" s="1403">
        <v>1.6881843707987988E-2</v>
      </c>
      <c r="AA422" s="1411">
        <v>1.5386876884444511E-2</v>
      </c>
    </row>
    <row r="423" spans="19:27" x14ac:dyDescent="0.2">
      <c r="S423" s="399"/>
      <c r="T423" s="1401"/>
      <c r="W423" s="864" t="str">
        <f t="shared" si="15"/>
        <v>1D</v>
      </c>
      <c r="X423" s="1405">
        <f>_xll.qlCalendarAdvance(Calendar,X422,W423,"f",FALSE)</f>
        <v>42762</v>
      </c>
      <c r="Y423" s="1404">
        <f>_xll.qlCalendarAdvance(Calendar,X423,NDays&amp;"D")</f>
        <v>42762</v>
      </c>
      <c r="Z423" s="1403">
        <v>1.689649369057707E-2</v>
      </c>
      <c r="AA423" s="1411">
        <v>1.5424557799422388E-2</v>
      </c>
    </row>
    <row r="424" spans="19:27" x14ac:dyDescent="0.2">
      <c r="S424" s="399"/>
      <c r="T424" s="1401"/>
      <c r="W424" s="864" t="str">
        <f t="shared" si="15"/>
        <v>1D</v>
      </c>
      <c r="X424" s="1405">
        <f>_xll.qlCalendarAdvance(Calendar,X423,W424,"f",FALSE)</f>
        <v>42765</v>
      </c>
      <c r="Y424" s="1404">
        <f>_xll.qlCalendarAdvance(Calendar,X424,NDays&amp;"D")</f>
        <v>42765</v>
      </c>
      <c r="Z424" s="1403">
        <v>1.6947201162790321E-2</v>
      </c>
      <c r="AA424" s="1411">
        <v>1.5460783195625494E-2</v>
      </c>
    </row>
    <row r="425" spans="19:27" x14ac:dyDescent="0.2">
      <c r="S425" s="399"/>
      <c r="T425" s="1401"/>
      <c r="W425" s="864" t="str">
        <f t="shared" si="15"/>
        <v>1D</v>
      </c>
      <c r="X425" s="1405">
        <f>_xll.qlCalendarAdvance(Calendar,X424,W425,"f",FALSE)</f>
        <v>42766</v>
      </c>
      <c r="Y425" s="1404">
        <f>_xll.qlCalendarAdvance(Calendar,X425,NDays&amp;"D")</f>
        <v>42766</v>
      </c>
      <c r="Z425" s="1403">
        <v>1.6954695244513391E-2</v>
      </c>
      <c r="AA425" s="1411">
        <v>1.5479145805998851E-2</v>
      </c>
    </row>
    <row r="426" spans="19:27" x14ac:dyDescent="0.2">
      <c r="S426" s="399"/>
      <c r="T426" s="1401"/>
      <c r="W426" s="864" t="str">
        <f t="shared" si="15"/>
        <v>1D</v>
      </c>
      <c r="X426" s="1405">
        <f>_xll.qlCalendarAdvance(Calendar,X425,W426,"f",FALSE)</f>
        <v>42767</v>
      </c>
      <c r="Y426" s="1404">
        <f>_xll.qlCalendarAdvance(Calendar,X426,NDays&amp;"D")</f>
        <v>42767</v>
      </c>
      <c r="Z426" s="1403">
        <v>1.6969146976188676E-2</v>
      </c>
      <c r="AA426" s="1411">
        <v>1.5497462829379138E-2</v>
      </c>
    </row>
    <row r="427" spans="19:27" x14ac:dyDescent="0.2">
      <c r="S427" s="399"/>
      <c r="T427" s="1401"/>
      <c r="W427" s="864" t="str">
        <f t="shared" si="15"/>
        <v>1D</v>
      </c>
      <c r="X427" s="1405">
        <f>_xll.qlCalendarAdvance(Calendar,X426,W427,"f",FALSE)</f>
        <v>42768</v>
      </c>
      <c r="Y427" s="1404">
        <f>_xll.qlCalendarAdvance(Calendar,X427,NDays&amp;"D")</f>
        <v>42768</v>
      </c>
      <c r="Z427" s="1403">
        <v>1.6983559620085437E-2</v>
      </c>
      <c r="AA427" s="1411">
        <v>1.5515734265766357E-2</v>
      </c>
    </row>
    <row r="428" spans="19:27" x14ac:dyDescent="0.2">
      <c r="S428" s="399"/>
      <c r="T428" s="1401"/>
      <c r="W428" s="864" t="str">
        <f t="shared" si="15"/>
        <v>1D</v>
      </c>
      <c r="X428" s="1405">
        <f>_xll.qlCalendarAdvance(Calendar,X427,W428,"f",FALSE)</f>
        <v>42769</v>
      </c>
      <c r="Y428" s="1404">
        <f>_xll.qlCalendarAdvance(Calendar,X428,NDays&amp;"D")</f>
        <v>42769</v>
      </c>
      <c r="Z428" s="1403">
        <v>1.6997933363690137E-2</v>
      </c>
      <c r="AA428" s="1411">
        <v>1.55527878446012E-2</v>
      </c>
    </row>
    <row r="429" spans="19:27" x14ac:dyDescent="0.2">
      <c r="S429" s="399"/>
      <c r="T429" s="1401"/>
      <c r="W429" s="864" t="str">
        <f t="shared" si="15"/>
        <v>1D</v>
      </c>
      <c r="X429" s="1405">
        <f>_xll.qlCalendarAdvance(Calendar,X428,W429,"f",FALSE)</f>
        <v>42772</v>
      </c>
      <c r="Y429" s="1404">
        <f>_xll.qlCalendarAdvance(Calendar,X429,NDays&amp;"D")</f>
        <v>42772</v>
      </c>
      <c r="Z429" s="1403">
        <v>1.7047708791710005E-2</v>
      </c>
      <c r="AA429" s="1411">
        <v>1.5588364141141398E-2</v>
      </c>
    </row>
    <row r="430" spans="19:27" x14ac:dyDescent="0.2">
      <c r="S430" s="399"/>
      <c r="T430" s="1401"/>
      <c r="W430" s="864" t="str">
        <f t="shared" si="15"/>
        <v>1D</v>
      </c>
      <c r="X430" s="1405">
        <f>_xll.qlCalendarAdvance(Calendar,X429,W430,"f",FALSE)</f>
        <v>42773</v>
      </c>
      <c r="Y430" s="1404">
        <f>_xll.qlCalendarAdvance(Calendar,X430,NDays&amp;"D")</f>
        <v>42773</v>
      </c>
      <c r="Z430" s="1403">
        <v>1.7055043085167504E-2</v>
      </c>
      <c r="AA430" s="1411">
        <v>1.5606407642401177E-2</v>
      </c>
    </row>
    <row r="431" spans="19:27" x14ac:dyDescent="0.2">
      <c r="S431" s="399"/>
      <c r="T431" s="1401"/>
      <c r="W431" s="864" t="str">
        <f t="shared" si="15"/>
        <v>1D</v>
      </c>
      <c r="X431" s="1405">
        <f>_xll.qlCalendarAdvance(Calendar,X430,W431,"f",FALSE)</f>
        <v>42774</v>
      </c>
      <c r="Y431" s="1404">
        <f>_xll.qlCalendarAdvance(Calendar,X431,NDays&amp;"D")</f>
        <v>42774</v>
      </c>
      <c r="Z431" s="1403">
        <v>1.7069225139862771E-2</v>
      </c>
      <c r="AA431" s="1411">
        <v>1.5624405556748933E-2</v>
      </c>
    </row>
    <row r="432" spans="19:27" x14ac:dyDescent="0.2">
      <c r="S432" s="399"/>
      <c r="T432" s="1401"/>
      <c r="W432" s="864" t="str">
        <f t="shared" si="15"/>
        <v>1D</v>
      </c>
      <c r="X432" s="1405">
        <f>_xll.qlCalendarAdvance(Calendar,X431,W432,"f",FALSE)</f>
        <v>42775</v>
      </c>
      <c r="Y432" s="1404">
        <f>_xll.qlCalendarAdvance(Calendar,X432,NDays&amp;"D")</f>
        <v>42775</v>
      </c>
      <c r="Z432" s="1403">
        <v>1.7083369419338811E-2</v>
      </c>
      <c r="AA432" s="1411">
        <v>1.5642357883941527E-2</v>
      </c>
    </row>
    <row r="433" spans="19:27" x14ac:dyDescent="0.2">
      <c r="S433" s="399"/>
      <c r="T433" s="1401"/>
      <c r="W433" s="864" t="str">
        <f t="shared" si="15"/>
        <v>1D</v>
      </c>
      <c r="X433" s="1405">
        <f>_xll.qlCalendarAdvance(Calendar,X432,W433,"f",FALSE)</f>
        <v>42776</v>
      </c>
      <c r="Y433" s="1404">
        <f>_xll.qlCalendarAdvance(Calendar,X433,NDays&amp;"D")</f>
        <v>42776</v>
      </c>
      <c r="Z433" s="1403">
        <v>1.709747611113447E-2</v>
      </c>
      <c r="AA433" s="1411">
        <v>1.5678784024190838E-2</v>
      </c>
    </row>
    <row r="434" spans="19:27" x14ac:dyDescent="0.2">
      <c r="S434" s="399"/>
      <c r="T434" s="1401"/>
      <c r="W434" s="864" t="str">
        <f t="shared" si="15"/>
        <v>1D</v>
      </c>
      <c r="X434" s="1405">
        <f>_xll.qlCalendarAdvance(Calendar,X433,W434,"f",FALSE)</f>
        <v>42779</v>
      </c>
      <c r="Y434" s="1404">
        <f>_xll.qlCalendarAdvance(Calendar,X434,NDays&amp;"D")</f>
        <v>42779</v>
      </c>
      <c r="Z434" s="1403">
        <v>1.7146354080343242E-2</v>
      </c>
      <c r="AA434" s="1411">
        <v>1.5713711322294932E-2</v>
      </c>
    </row>
    <row r="435" spans="19:27" x14ac:dyDescent="0.2">
      <c r="S435" s="399"/>
      <c r="T435" s="1401"/>
      <c r="W435" s="864" t="str">
        <f t="shared" si="15"/>
        <v>1D</v>
      </c>
      <c r="X435" s="1405">
        <f>_xll.qlCalendarAdvance(Calendar,X434,W435,"f",FALSE)</f>
        <v>42780</v>
      </c>
      <c r="Y435" s="1404">
        <f>_xll.qlCalendarAdvance(Calendar,X435,NDays&amp;"D")</f>
        <v>42780</v>
      </c>
      <c r="Z435" s="1403">
        <v>1.7153530752523721E-2</v>
      </c>
      <c r="AA435" s="1411">
        <v>1.5731435714197994E-2</v>
      </c>
    </row>
    <row r="436" spans="19:27" x14ac:dyDescent="0.2">
      <c r="S436" s="399"/>
      <c r="T436" s="1401"/>
      <c r="W436" s="864" t="str">
        <f t="shared" si="15"/>
        <v>1D</v>
      </c>
      <c r="X436" s="1405">
        <f>_xll.qlCalendarAdvance(Calendar,X435,W436,"f",FALSE)</f>
        <v>42781</v>
      </c>
      <c r="Y436" s="1404">
        <f>_xll.qlCalendarAdvance(Calendar,X436,NDays&amp;"D")</f>
        <v>42781</v>
      </c>
      <c r="Z436" s="1403">
        <v>1.7167452319240769E-2</v>
      </c>
      <c r="AA436" s="1411">
        <v>1.5749114519026941E-2</v>
      </c>
    </row>
    <row r="437" spans="19:27" x14ac:dyDescent="0.2">
      <c r="S437" s="399"/>
      <c r="T437" s="1401"/>
      <c r="W437" s="864" t="str">
        <f t="shared" si="15"/>
        <v>1D</v>
      </c>
      <c r="X437" s="1405">
        <f>_xll.qlCalendarAdvance(Calendar,X436,W437,"f",FALSE)</f>
        <v>42782</v>
      </c>
      <c r="Y437" s="1404">
        <f>_xll.qlCalendarAdvance(Calendar,X437,NDays&amp;"D")</f>
        <v>42782</v>
      </c>
      <c r="Z437" s="1403">
        <v>1.7181337423658332E-2</v>
      </c>
      <c r="AA437" s="1411">
        <v>1.5766747736700726E-2</v>
      </c>
    </row>
    <row r="438" spans="19:27" x14ac:dyDescent="0.2">
      <c r="S438" s="399"/>
      <c r="T438" s="1401"/>
      <c r="W438" s="864" t="str">
        <f t="shared" si="15"/>
        <v>1D</v>
      </c>
      <c r="X438" s="1405">
        <f>_xll.qlCalendarAdvance(Calendar,X437,W438,"f",FALSE)</f>
        <v>42783</v>
      </c>
      <c r="Y438" s="1404">
        <f>_xll.qlCalendarAdvance(Calendar,X438,NDays&amp;"D")</f>
        <v>42783</v>
      </c>
      <c r="Z438" s="1403">
        <v>1.7195186253364969E-2</v>
      </c>
      <c r="AA438" s="1411">
        <v>1.5802546331275352E-2</v>
      </c>
    </row>
    <row r="439" spans="19:27" x14ac:dyDescent="0.2">
      <c r="S439" s="399"/>
      <c r="T439" s="1401"/>
      <c r="W439" s="864" t="str">
        <f t="shared" si="15"/>
        <v>1D</v>
      </c>
      <c r="X439" s="1405">
        <f>_xll.qlCalendarAdvance(Calendar,X438,W439,"f",FALSE)</f>
        <v>42786</v>
      </c>
      <c r="Y439" s="1404">
        <f>_xll.qlCalendarAdvance(Calendar,X439,NDays&amp;"D")</f>
        <v>42786</v>
      </c>
      <c r="Z439" s="1403">
        <v>1.7243201004803664E-2</v>
      </c>
      <c r="AA439" s="1411">
        <v>1.5836824736735755E-2</v>
      </c>
    </row>
    <row r="440" spans="19:27" x14ac:dyDescent="0.2">
      <c r="S440" s="399"/>
      <c r="T440" s="1401"/>
      <c r="W440" s="864" t="str">
        <f t="shared" si="15"/>
        <v>1D</v>
      </c>
      <c r="X440" s="1405">
        <f>_xll.qlCalendarAdvance(Calendar,X439,W440,"f",FALSE)</f>
        <v>42787</v>
      </c>
      <c r="Y440" s="1404">
        <f>_xll.qlCalendarAdvance(Calendar,X440,NDays&amp;"D")</f>
        <v>42787</v>
      </c>
      <c r="Z440" s="1403">
        <v>1.7250222577100561E-2</v>
      </c>
      <c r="AA440" s="1411">
        <v>1.5854230018876869E-2</v>
      </c>
    </row>
    <row r="441" spans="19:27" x14ac:dyDescent="0.2">
      <c r="S441" s="399"/>
      <c r="T441" s="1401"/>
      <c r="W441" s="864" t="str">
        <f t="shared" si="15"/>
        <v>1D</v>
      </c>
      <c r="X441" s="1405">
        <f>_xll.qlCalendarAdvance(Calendar,X440,W441,"f",FALSE)</f>
        <v>42788</v>
      </c>
      <c r="Y441" s="1404">
        <f>_xll.qlCalendarAdvance(Calendar,X441,NDays&amp;"D")</f>
        <v>42788</v>
      </c>
      <c r="Z441" s="1403">
        <v>1.7263892847328093E-2</v>
      </c>
      <c r="AA441" s="1411">
        <v>1.5871589713943868E-2</v>
      </c>
    </row>
    <row r="442" spans="19:27" x14ac:dyDescent="0.2">
      <c r="S442" s="399"/>
      <c r="T442" s="1401"/>
      <c r="W442" s="864" t="str">
        <f t="shared" si="15"/>
        <v>1D</v>
      </c>
      <c r="X442" s="1405">
        <f>_xll.qlCalendarAdvance(Calendar,X441,W442,"f",FALSE)</f>
        <v>42789</v>
      </c>
      <c r="Y442" s="1404">
        <f>_xll.qlCalendarAdvance(Calendar,X442,NDays&amp;"D")</f>
        <v>42789</v>
      </c>
      <c r="Z442" s="1403">
        <v>1.7277527968523804E-2</v>
      </c>
      <c r="AA442" s="1411">
        <v>1.5888903821936751E-2</v>
      </c>
    </row>
    <row r="443" spans="19:27" x14ac:dyDescent="0.2">
      <c r="S443" s="399"/>
      <c r="T443" s="1401"/>
      <c r="W443" s="864" t="str">
        <f t="shared" si="15"/>
        <v>1D</v>
      </c>
      <c r="X443" s="1405">
        <f>_xll.qlCalendarAdvance(Calendar,X442,W443,"f",FALSE)</f>
        <v>42790</v>
      </c>
      <c r="Y443" s="1404">
        <f>_xll.qlCalendarAdvance(Calendar,X443,NDays&amp;"D")</f>
        <v>42790</v>
      </c>
      <c r="Z443" s="1403">
        <v>1.7291128128325509E-2</v>
      </c>
      <c r="AA443" s="1411">
        <v>1.5924074759046856E-2</v>
      </c>
    </row>
    <row r="444" spans="19:27" x14ac:dyDescent="0.2">
      <c r="S444" s="399"/>
      <c r="T444" s="1401"/>
      <c r="W444" s="864" t="str">
        <f t="shared" si="15"/>
        <v>1D</v>
      </c>
      <c r="X444" s="1405">
        <f>_xll.qlCalendarAdvance(Calendar,X443,W444,"f",FALSE)</f>
        <v>42793</v>
      </c>
      <c r="Y444" s="1404">
        <f>_xll.qlCalendarAdvance(Calendar,X444,NDays&amp;"D")</f>
        <v>42793</v>
      </c>
      <c r="Z444" s="1403">
        <v>1.734489987821488E-2</v>
      </c>
      <c r="AA444" s="1411">
        <v>1.5957704382194571E-2</v>
      </c>
    </row>
    <row r="445" spans="19:27" x14ac:dyDescent="0.2">
      <c r="S445" s="399"/>
      <c r="T445" s="1401"/>
      <c r="W445" s="864" t="str">
        <f t="shared" si="15"/>
        <v>1D</v>
      </c>
      <c r="X445" s="1405">
        <f>_xll.qlCalendarAdvance(Calendar,X444,W445,"f",FALSE)</f>
        <v>42794</v>
      </c>
      <c r="Y445" s="1404">
        <f>_xll.qlCalendarAdvance(Calendar,X445,NDays&amp;"D")</f>
        <v>42794</v>
      </c>
      <c r="Z445" s="1403">
        <v>1.7364904554687876E-2</v>
      </c>
      <c r="AA445" s="1411">
        <v>1.5974790554330598E-2</v>
      </c>
    </row>
    <row r="446" spans="19:27" x14ac:dyDescent="0.2">
      <c r="S446" s="399"/>
      <c r="T446" s="1401"/>
      <c r="W446" s="864" t="str">
        <f t="shared" si="15"/>
        <v>1D</v>
      </c>
      <c r="X446" s="1405">
        <f>_xll.qlCalendarAdvance(Calendar,X445,W446,"f",FALSE)</f>
        <v>42795</v>
      </c>
      <c r="Y446" s="1404">
        <f>_xll.qlCalendarAdvance(Calendar,X446,NDays&amp;"D")</f>
        <v>42795</v>
      </c>
      <c r="Z446" s="1403">
        <v>1.7378295718206323E-2</v>
      </c>
      <c r="AA446" s="1411">
        <v>1.5991831139311463E-2</v>
      </c>
    </row>
    <row r="447" spans="19:27" x14ac:dyDescent="0.2">
      <c r="S447" s="399"/>
      <c r="T447" s="1401"/>
      <c r="W447" s="864" t="str">
        <f t="shared" si="15"/>
        <v>1D</v>
      </c>
      <c r="X447" s="1405">
        <f>_xll.qlCalendarAdvance(Calendar,X446,W447,"f",FALSE)</f>
        <v>42796</v>
      </c>
      <c r="Y447" s="1404">
        <f>_xll.qlCalendarAdvance(Calendar,X447,NDays&amp;"D")</f>
        <v>42796</v>
      </c>
      <c r="Z447" s="1403">
        <v>1.7404720997941419E-2</v>
      </c>
      <c r="AA447" s="1411">
        <v>1.6008826137137167E-2</v>
      </c>
    </row>
    <row r="448" spans="19:27" x14ac:dyDescent="0.2">
      <c r="S448" s="399"/>
      <c r="T448" s="1401"/>
      <c r="W448" s="864" t="str">
        <f t="shared" si="15"/>
        <v>1D</v>
      </c>
      <c r="X448" s="1405">
        <f>_xll.qlCalendarAdvance(Calendar,X447,W448,"f",FALSE)</f>
        <v>42797</v>
      </c>
      <c r="Y448" s="1404">
        <f>_xll.qlCalendarAdvance(Calendar,X448,NDays&amp;"D")</f>
        <v>42797</v>
      </c>
      <c r="Z448" s="1403">
        <v>1.7411502710581724E-2</v>
      </c>
      <c r="AA448" s="1411">
        <v>1.6043369300805521E-2</v>
      </c>
    </row>
    <row r="449" spans="19:27" x14ac:dyDescent="0.2">
      <c r="S449" s="399"/>
      <c r="T449" s="1401"/>
      <c r="W449" s="864" t="str">
        <f t="shared" si="15"/>
        <v>1D</v>
      </c>
      <c r="X449" s="1405">
        <f>_xll.qlCalendarAdvance(Calendar,X448,W449,"f",FALSE)</f>
        <v>42800</v>
      </c>
      <c r="Y449" s="1404">
        <f>_xll.qlCalendarAdvance(Calendar,X449,NDays&amp;"D")</f>
        <v>42800</v>
      </c>
      <c r="Z449" s="1403">
        <v>1.7444753025032639E-2</v>
      </c>
      <c r="AA449" s="1411">
        <v>1.6076350256402083E-2</v>
      </c>
    </row>
    <row r="450" spans="19:27" x14ac:dyDescent="0.2">
      <c r="S450" s="399"/>
      <c r="T450" s="1401"/>
      <c r="W450" s="864" t="str">
        <f t="shared" si="15"/>
        <v>1D</v>
      </c>
      <c r="X450" s="1405">
        <f>_xll.qlCalendarAdvance(Calendar,X449,W450,"f",FALSE)</f>
        <v>42801</v>
      </c>
      <c r="Y450" s="1404">
        <f>_xll.qlCalendarAdvance(Calendar,X450,NDays&amp;"D")</f>
        <v>42801</v>
      </c>
      <c r="Z450" s="1403">
        <v>1.7457946076815556E-2</v>
      </c>
      <c r="AA450" s="1411">
        <v>1.6093117318289885E-2</v>
      </c>
    </row>
    <row r="451" spans="19:27" x14ac:dyDescent="0.2">
      <c r="S451" s="399"/>
      <c r="T451" s="1401"/>
      <c r="W451" s="864" t="str">
        <f t="shared" si="15"/>
        <v>1D</v>
      </c>
      <c r="X451" s="1405">
        <f>_xll.qlCalendarAdvance(Calendar,X450,W451,"f",FALSE)</f>
        <v>42802</v>
      </c>
      <c r="Y451" s="1404">
        <f>_xll.qlCalendarAdvance(Calendar,X451,NDays&amp;"D")</f>
        <v>42802</v>
      </c>
      <c r="Z451" s="1403">
        <v>1.7471106756291346E-2</v>
      </c>
      <c r="AA451" s="1411">
        <v>1.6109838792860431E-2</v>
      </c>
    </row>
    <row r="452" spans="19:27" x14ac:dyDescent="0.2">
      <c r="S452" s="399"/>
      <c r="T452" s="1401"/>
      <c r="W452" s="864" t="str">
        <f t="shared" si="15"/>
        <v>1D</v>
      </c>
      <c r="X452" s="1405">
        <f>_xll.qlCalendarAdvance(Calendar,X451,W452,"f",FALSE)</f>
        <v>42803</v>
      </c>
      <c r="Y452" s="1404">
        <f>_xll.qlCalendarAdvance(Calendar,X452,NDays&amp;"D")</f>
        <v>42803</v>
      </c>
      <c r="Z452" s="1403">
        <v>1.7497140686138526E-2</v>
      </c>
      <c r="AA452" s="1411">
        <v>1.6126514680275816E-2</v>
      </c>
    </row>
    <row r="453" spans="19:27" x14ac:dyDescent="0.2">
      <c r="S453" s="399"/>
      <c r="T453" s="1401"/>
      <c r="W453" s="864" t="str">
        <f t="shared" si="15"/>
        <v>1D</v>
      </c>
      <c r="X453" s="1405">
        <f>_xll.qlCalendarAdvance(Calendar,X452,W453,"f",FALSE)</f>
        <v>42804</v>
      </c>
      <c r="Y453" s="1404">
        <f>_xll.qlCalendarAdvance(Calendar,X453,NDays&amp;"D")</f>
        <v>42804</v>
      </c>
      <c r="Z453" s="1403">
        <v>1.7503776119462293E-2</v>
      </c>
      <c r="AA453" s="1411">
        <v>1.6160429949986604E-2</v>
      </c>
    </row>
    <row r="454" spans="19:27" x14ac:dyDescent="0.2">
      <c r="S454" s="399"/>
      <c r="T454" s="1401"/>
      <c r="W454" s="864" t="str">
        <f t="shared" si="15"/>
        <v>1D</v>
      </c>
      <c r="X454" s="1405">
        <f>_xll.qlCalendarAdvance(Calendar,X453,W454,"f",FALSE)</f>
        <v>42807</v>
      </c>
      <c r="Y454" s="1404">
        <f>_xll.qlCalendarAdvance(Calendar,X454,NDays&amp;"D")</f>
        <v>42807</v>
      </c>
      <c r="Z454" s="1403">
        <v>1.7536431033057017E-2</v>
      </c>
      <c r="AA454" s="1411">
        <v>1.6192762357413182E-2</v>
      </c>
    </row>
    <row r="455" spans="19:27" x14ac:dyDescent="0.2">
      <c r="S455" s="399"/>
      <c r="T455" s="1401"/>
      <c r="W455" s="864" t="str">
        <f t="shared" si="15"/>
        <v>1D</v>
      </c>
      <c r="X455" s="1405">
        <f>_xll.qlCalendarAdvance(Calendar,X454,W455,"f",FALSE)</f>
        <v>42808</v>
      </c>
      <c r="Y455" s="1404">
        <f>_xll.qlCalendarAdvance(Calendar,X455,NDays&amp;"D")</f>
        <v>42808</v>
      </c>
      <c r="Z455" s="1403">
        <v>1.754940135717389E-2</v>
      </c>
      <c r="AA455" s="1411">
        <v>1.620921030856648E-2</v>
      </c>
    </row>
    <row r="456" spans="19:27" x14ac:dyDescent="0.2">
      <c r="S456" s="399"/>
      <c r="T456" s="1401"/>
      <c r="W456" s="864" t="str">
        <f t="shared" si="15"/>
        <v>1D</v>
      </c>
      <c r="X456" s="1405">
        <f>_xll.qlCalendarAdvance(Calendar,X455,W456,"f",FALSE)</f>
        <v>42809</v>
      </c>
      <c r="Y456" s="1404">
        <f>_xll.qlCalendarAdvance(Calendar,X456,NDays&amp;"D")</f>
        <v>42809</v>
      </c>
      <c r="Z456" s="1403">
        <v>1.7562340601870462E-2</v>
      </c>
      <c r="AA456" s="1411">
        <v>1.6225612672483569E-2</v>
      </c>
    </row>
    <row r="457" spans="19:27" x14ac:dyDescent="0.2">
      <c r="S457" s="399"/>
      <c r="T457" s="1401"/>
      <c r="W457" s="864" t="str">
        <f t="shared" si="15"/>
        <v>1D</v>
      </c>
      <c r="X457" s="1405">
        <f>_xll.qlCalendarAdvance(Calendar,X456,W457,"f",FALSE)</f>
        <v>42810</v>
      </c>
      <c r="Y457" s="1404">
        <f>_xll.qlCalendarAdvance(Calendar,X457,NDays&amp;"D")</f>
        <v>42810</v>
      </c>
      <c r="Z457" s="1403">
        <v>1.7588002746593525E-2</v>
      </c>
      <c r="AA457" s="1411">
        <v>1.6241969449083404E-2</v>
      </c>
    </row>
    <row r="458" spans="19:27" x14ac:dyDescent="0.2">
      <c r="S458" s="399"/>
      <c r="T458" s="1401"/>
      <c r="W458" s="864" t="str">
        <f t="shared" si="15"/>
        <v>1D</v>
      </c>
      <c r="X458" s="1405">
        <f>_xll.qlCalendarAdvance(Calendar,X457,W458,"f",FALSE)</f>
        <v>42811</v>
      </c>
      <c r="Y458" s="1404">
        <f>_xll.qlCalendarAdvance(Calendar,X458,NDays&amp;"D")</f>
        <v>42811</v>
      </c>
      <c r="Z458" s="1403">
        <v>1.7594495672772846E-2</v>
      </c>
      <c r="AA458" s="1411">
        <v>1.6275256700133411E-2</v>
      </c>
    </row>
    <row r="459" spans="19:27" x14ac:dyDescent="0.2">
      <c r="S459" s="399"/>
      <c r="T459" s="1401"/>
      <c r="W459" s="864" t="str">
        <f t="shared" si="15"/>
        <v>1D</v>
      </c>
      <c r="X459" s="1405">
        <f>_xll.qlCalendarAdvance(Calendar,X458,W459,"f",FALSE)</f>
        <v>42814</v>
      </c>
      <c r="Y459" s="1404">
        <f>_xll.qlCalendarAdvance(Calendar,X459,NDays&amp;"D")</f>
        <v>42814</v>
      </c>
      <c r="Z459" s="1403">
        <v>1.7626577099579314E-2</v>
      </c>
      <c r="AA459" s="1411">
        <v>1.6306940682796478E-2</v>
      </c>
    </row>
    <row r="460" spans="19:27" x14ac:dyDescent="0.2">
      <c r="S460" s="399"/>
      <c r="T460" s="1401"/>
      <c r="W460" s="864" t="str">
        <f t="shared" si="15"/>
        <v>1D</v>
      </c>
      <c r="X460" s="1405">
        <f>_xll.qlCalendarAdvance(Calendar,X459,W460,"f",FALSE)</f>
        <v>42815</v>
      </c>
      <c r="Y460" s="1404">
        <f>_xll.qlCalendarAdvance(Calendar,X460,NDays&amp;"D")</f>
        <v>42815</v>
      </c>
      <c r="Z460" s="1403">
        <v>1.7639333747159411E-2</v>
      </c>
      <c r="AA460" s="1411">
        <v>1.632306952305318E-2</v>
      </c>
    </row>
    <row r="461" spans="19:27" x14ac:dyDescent="0.2">
      <c r="S461" s="399"/>
      <c r="T461" s="1401"/>
      <c r="W461" s="864" t="str">
        <f t="shared" si="15"/>
        <v>1D</v>
      </c>
      <c r="X461" s="1405">
        <f>_xll.qlCalendarAdvance(Calendar,X460,W461,"f",FALSE)</f>
        <v>42816</v>
      </c>
      <c r="Y461" s="1404">
        <f>_xll.qlCalendarAdvance(Calendar,X461,NDays&amp;"D")</f>
        <v>42816</v>
      </c>
      <c r="Z461" s="1403">
        <v>1.7652060608511287E-2</v>
      </c>
      <c r="AA461" s="1411">
        <v>1.6339152775911581E-2</v>
      </c>
    </row>
    <row r="462" spans="19:27" x14ac:dyDescent="0.2">
      <c r="S462" s="399"/>
      <c r="T462" s="1401"/>
      <c r="W462" s="864" t="str">
        <f t="shared" si="15"/>
        <v>1D</v>
      </c>
      <c r="X462" s="1405">
        <f>_xll.qlCalendarAdvance(Calendar,X461,W462,"f",FALSE)</f>
        <v>42817</v>
      </c>
      <c r="Y462" s="1404">
        <f>_xll.qlCalendarAdvance(Calendar,X462,NDays&amp;"D")</f>
        <v>42817</v>
      </c>
      <c r="Z462" s="1403">
        <v>1.7677369857420234E-2</v>
      </c>
      <c r="AA462" s="1411">
        <v>1.6355190441533773E-2</v>
      </c>
    </row>
    <row r="463" spans="19:27" x14ac:dyDescent="0.2">
      <c r="S463" s="399"/>
      <c r="T463" s="1401"/>
      <c r="W463" s="864" t="str">
        <f t="shared" si="15"/>
        <v>1D</v>
      </c>
      <c r="X463" s="1405">
        <f>_xll.qlCalendarAdvance(Calendar,X462,W463,"f",FALSE)</f>
        <v>42818</v>
      </c>
      <c r="Y463" s="1404">
        <f>_xll.qlCalendarAdvance(Calendar,X463,NDays&amp;"D")</f>
        <v>42818</v>
      </c>
      <c r="Z463" s="1403">
        <v>1.7683724387757251E-2</v>
      </c>
      <c r="AA463" s="1411">
        <v>1.6387849544951354E-2</v>
      </c>
    </row>
    <row r="464" spans="19:27" x14ac:dyDescent="0.2">
      <c r="S464" s="399"/>
      <c r="T464" s="1401"/>
      <c r="W464" s="864" t="str">
        <f t="shared" si="15"/>
        <v>1D</v>
      </c>
      <c r="X464" s="1405">
        <f>_xll.qlCalendarAdvance(Calendar,X463,W464,"f",FALSE)</f>
        <v>42821</v>
      </c>
      <c r="Y464" s="1404">
        <f>_xll.qlCalendarAdvance(Calendar,X464,NDays&amp;"D")</f>
        <v>42821</v>
      </c>
      <c r="Z464" s="1403">
        <v>1.7715254588884184E-2</v>
      </c>
      <c r="AA464" s="1411">
        <v>1.6418885230606861E-2</v>
      </c>
    </row>
    <row r="465" spans="19:27" x14ac:dyDescent="0.2">
      <c r="S465" s="399"/>
      <c r="T465" s="1401"/>
      <c r="W465" s="864" t="str">
        <f t="shared" si="15"/>
        <v>1D</v>
      </c>
      <c r="X465" s="1405">
        <f>_xll.qlCalendarAdvance(Calendar,X464,W465,"f",FALSE)</f>
        <v>42822</v>
      </c>
      <c r="Y465" s="1404">
        <f>_xll.qlCalendarAdvance(Calendar,X465,NDays&amp;"D")</f>
        <v>42822</v>
      </c>
      <c r="Z465" s="1403">
        <v>1.7727806613170152E-2</v>
      </c>
      <c r="AA465" s="1411">
        <v>1.6434694959642782E-2</v>
      </c>
    </row>
    <row r="466" spans="19:27" x14ac:dyDescent="0.2">
      <c r="S466" s="399"/>
      <c r="T466" s="1401"/>
      <c r="W466" s="864" t="str">
        <f t="shared" si="15"/>
        <v>1D</v>
      </c>
      <c r="X466" s="1405">
        <f>_xll.qlCalendarAdvance(Calendar,X465,W466,"f",FALSE)</f>
        <v>42823</v>
      </c>
      <c r="Y466" s="1404">
        <f>_xll.qlCalendarAdvance(Calendar,X466,NDays&amp;"D")</f>
        <v>42823</v>
      </c>
      <c r="Z466" s="1403">
        <v>1.7740330144717289E-2</v>
      </c>
      <c r="AA466" s="1411">
        <v>1.6450459101199355E-2</v>
      </c>
    </row>
    <row r="467" spans="19:27" x14ac:dyDescent="0.2">
      <c r="S467" s="399"/>
      <c r="T467" s="1401"/>
      <c r="W467" s="864" t="str">
        <f t="shared" si="15"/>
        <v>1D</v>
      </c>
      <c r="X467" s="1405">
        <f>_xll.qlCalendarAdvance(Calendar,X466,W467,"f",FALSE)</f>
        <v>42824</v>
      </c>
      <c r="Y467" s="1404">
        <f>_xll.qlCalendarAdvance(Calendar,X467,NDays&amp;"D")</f>
        <v>42824</v>
      </c>
      <c r="Z467" s="1403">
        <v>1.7746578786478624E-2</v>
      </c>
      <c r="AA467" s="1411">
        <v>1.646617765551972E-2</v>
      </c>
    </row>
    <row r="468" spans="19:27" x14ac:dyDescent="0.2">
      <c r="S468" s="399"/>
      <c r="T468" s="1401"/>
      <c r="W468" s="864" t="str">
        <f t="shared" ref="W468:W536" si="16">W467</f>
        <v>1D</v>
      </c>
      <c r="X468" s="1405">
        <f>_xll.qlCalendarAdvance(Calendar,X467,W468,"f",FALSE)</f>
        <v>42825</v>
      </c>
      <c r="Y468" s="1404">
        <f>_xll.qlCalendarAdvance(Calendar,X468,NDays&amp;"D")</f>
        <v>42825</v>
      </c>
      <c r="Z468" s="1403">
        <v>1.7752813078147339E-2</v>
      </c>
      <c r="AA468" s="1411">
        <v>1.6498208478172849E-2</v>
      </c>
    </row>
    <row r="469" spans="19:27" x14ac:dyDescent="0.2">
      <c r="S469" s="399"/>
      <c r="T469" s="1401"/>
      <c r="W469" s="864" t="str">
        <f t="shared" si="16"/>
        <v>1D</v>
      </c>
      <c r="X469" s="1405">
        <f>_xll.qlCalendarAdvance(Calendar,X468,W469,"f",FALSE)</f>
        <v>42828</v>
      </c>
      <c r="Y469" s="1404">
        <f>_xll.qlCalendarAdvance(Calendar,X469,NDays&amp;"D")</f>
        <v>42828</v>
      </c>
      <c r="Z469" s="1403">
        <v>1.7796316508957306E-2</v>
      </c>
      <c r="AA469" s="1411">
        <v>1.652859599889922E-2</v>
      </c>
    </row>
    <row r="470" spans="19:27" x14ac:dyDescent="0.2">
      <c r="S470" s="399"/>
      <c r="T470" s="1401"/>
      <c r="W470" s="864" t="str">
        <f t="shared" si="16"/>
        <v>1D</v>
      </c>
      <c r="X470" s="1405">
        <f>_xll.qlCalendarAdvance(Calendar,X469,W470,"f",FALSE)</f>
        <v>42829</v>
      </c>
      <c r="Y470" s="1404">
        <f>_xll.qlCalendarAdvance(Calendar,X470,NDays&amp;"D")</f>
        <v>42829</v>
      </c>
      <c r="Z470" s="1403">
        <v>1.7808681805560684E-2</v>
      </c>
      <c r="AA470" s="1411">
        <v>1.6544086616228082E-2</v>
      </c>
    </row>
    <row r="471" spans="19:27" x14ac:dyDescent="0.2">
      <c r="S471" s="399"/>
      <c r="T471" s="1401"/>
      <c r="W471" s="864" t="str">
        <f t="shared" si="16"/>
        <v>1D</v>
      </c>
      <c r="X471" s="1405">
        <f>_xll.qlCalendarAdvance(Calendar,X470,W471,"f",FALSE)</f>
        <v>42830</v>
      </c>
      <c r="Y471" s="1404">
        <f>_xll.qlCalendarAdvance(Calendar,X471,NDays&amp;"D")</f>
        <v>42830</v>
      </c>
      <c r="Z471" s="1403">
        <v>1.7821019820242343E-2</v>
      </c>
      <c r="AA471" s="1411">
        <v>1.6559531646320735E-2</v>
      </c>
    </row>
    <row r="472" spans="19:27" x14ac:dyDescent="0.2">
      <c r="S472" s="399"/>
      <c r="T472" s="1401"/>
      <c r="W472" s="864" t="str">
        <f t="shared" si="16"/>
        <v>1D</v>
      </c>
      <c r="X472" s="1405">
        <f>_xll.qlCalendarAdvance(Calendar,X471,W472,"f",FALSE)</f>
        <v>42831</v>
      </c>
      <c r="Y472" s="1404">
        <f>_xll.qlCalendarAdvance(Calendar,X472,NDays&amp;"D")</f>
        <v>42831</v>
      </c>
      <c r="Z472" s="1403">
        <v>1.7833330738853809E-2</v>
      </c>
      <c r="AA472" s="1411">
        <v>1.6574931088934042E-2</v>
      </c>
    </row>
    <row r="473" spans="19:27" x14ac:dyDescent="0.2">
      <c r="S473" s="399"/>
      <c r="T473" s="1401"/>
      <c r="W473" s="864" t="str">
        <f t="shared" si="16"/>
        <v>1D</v>
      </c>
      <c r="X473" s="1405">
        <f>_xll.qlCalendarAdvance(Calendar,X472,W473,"f",FALSE)</f>
        <v>42832</v>
      </c>
      <c r="Y473" s="1404">
        <f>_xll.qlCalendarAdvance(Calendar,X473,NDays&amp;"D")</f>
        <v>42832</v>
      </c>
      <c r="Z473" s="1403">
        <v>1.7857961445172484E-2</v>
      </c>
      <c r="AA473" s="1411">
        <v>1.6606333493773461E-2</v>
      </c>
    </row>
    <row r="474" spans="19:27" x14ac:dyDescent="0.2">
      <c r="S474" s="399"/>
      <c r="T474" s="1401"/>
      <c r="W474" s="864" t="str">
        <f t="shared" si="16"/>
        <v>1D</v>
      </c>
      <c r="X474" s="1405">
        <f>_xll.qlCalendarAdvance(Calendar,X473,W474,"f",FALSE)</f>
        <v>42835</v>
      </c>
      <c r="Y474" s="1404">
        <f>_xll.qlCalendarAdvance(Calendar,X474,NDays&amp;"D")</f>
        <v>42835</v>
      </c>
      <c r="Z474" s="1403">
        <v>1.7882307169843382E-2</v>
      </c>
      <c r="AA474" s="1411">
        <v>1.663607298540426E-2</v>
      </c>
    </row>
    <row r="475" spans="19:27" x14ac:dyDescent="0.2">
      <c r="S475" s="399"/>
      <c r="T475" s="1401"/>
      <c r="W475" s="864" t="str">
        <f t="shared" si="16"/>
        <v>1D</v>
      </c>
      <c r="X475" s="1405">
        <f>_xll.qlCalendarAdvance(Calendar,X474,W475,"f",FALSE)</f>
        <v>42836</v>
      </c>
      <c r="Y475" s="1404">
        <f>_xll.qlCalendarAdvance(Calendar,X475,NDays&amp;"D")</f>
        <v>42836</v>
      </c>
      <c r="Z475" s="1403">
        <v>1.7894485396085739E-2</v>
      </c>
      <c r="AA475" s="1411">
        <v>1.6651244490945016E-2</v>
      </c>
    </row>
    <row r="476" spans="19:27" x14ac:dyDescent="0.2">
      <c r="S476" s="399"/>
      <c r="T476" s="1401"/>
      <c r="W476" s="864" t="str">
        <f t="shared" si="16"/>
        <v>1D</v>
      </c>
      <c r="X476" s="1405">
        <f>_xll.qlCalendarAdvance(Calendar,X475,W476,"f",FALSE)</f>
        <v>42837</v>
      </c>
      <c r="Y476" s="1404">
        <f>_xll.qlCalendarAdvance(Calendar,X476,NDays&amp;"D")</f>
        <v>42837</v>
      </c>
      <c r="Z476" s="1403">
        <v>1.7906637641489268E-2</v>
      </c>
      <c r="AA476" s="1411">
        <v>1.6666370409087472E-2</v>
      </c>
    </row>
    <row r="477" spans="19:27" x14ac:dyDescent="0.2">
      <c r="S477" s="399"/>
      <c r="T477" s="1401"/>
      <c r="W477" s="864" t="str">
        <f t="shared" si="16"/>
        <v>1D</v>
      </c>
      <c r="X477" s="1405">
        <f>_xll.qlCalendarAdvance(Calendar,X476,W477,"f",FALSE)</f>
        <v>42838</v>
      </c>
      <c r="Y477" s="1404">
        <f>_xll.qlCalendarAdvance(Calendar,X477,NDays&amp;"D")</f>
        <v>42838</v>
      </c>
      <c r="Z477" s="1403">
        <v>1.7918764091945788E-2</v>
      </c>
      <c r="AA477" s="1411">
        <v>1.671295937773154E-2</v>
      </c>
    </row>
    <row r="478" spans="19:27" x14ac:dyDescent="0.2">
      <c r="S478" s="399"/>
      <c r="T478" s="1401"/>
      <c r="W478" s="864" t="str">
        <f t="shared" si="16"/>
        <v>1D</v>
      </c>
      <c r="X478" s="1405">
        <f>_xll.qlCalendarAdvance(Calendar,X477,W478,"f",FALSE)</f>
        <v>42843</v>
      </c>
      <c r="Y478" s="1404">
        <f>_xll.qlCalendarAdvance(Calendar,X478,NDays&amp;"D")</f>
        <v>42843</v>
      </c>
      <c r="Z478" s="1403">
        <v>1.7979015926595027E-2</v>
      </c>
      <c r="AA478" s="1411">
        <v>1.6756168581767428E-2</v>
      </c>
    </row>
    <row r="479" spans="19:27" x14ac:dyDescent="0.2">
      <c r="S479" s="399"/>
      <c r="T479" s="1401"/>
      <c r="W479" s="864" t="str">
        <f t="shared" si="16"/>
        <v>1D</v>
      </c>
      <c r="X479" s="1405">
        <f>_xll.qlCalendarAdvance(Calendar,X478,W479,"f",FALSE)</f>
        <v>42844</v>
      </c>
      <c r="Y479" s="1404">
        <f>_xll.qlCalendarAdvance(Calendar,X479,NDays&amp;"D")</f>
        <v>42844</v>
      </c>
      <c r="Z479" s="1403">
        <v>1.7990991511389685E-2</v>
      </c>
      <c r="AA479" s="1411">
        <v>1.6770975387797593E-2</v>
      </c>
    </row>
    <row r="480" spans="19:27" x14ac:dyDescent="0.2">
      <c r="S480" s="399"/>
      <c r="T480" s="1401"/>
      <c r="W480" s="864" t="str">
        <f t="shared" si="16"/>
        <v>1D</v>
      </c>
      <c r="X480" s="1405">
        <f>_xll.qlCalendarAdvance(Calendar,X479,W480,"f",FALSE)</f>
        <v>42845</v>
      </c>
      <c r="Y480" s="1404">
        <f>_xll.qlCalendarAdvance(Calendar,X480,NDays&amp;"D")</f>
        <v>42845</v>
      </c>
      <c r="Z480" s="1403">
        <v>1.8002942602628916E-2</v>
      </c>
      <c r="AA480" s="1411">
        <v>1.6785736606267365E-2</v>
      </c>
    </row>
    <row r="481" spans="19:27" x14ac:dyDescent="0.2">
      <c r="S481" s="399"/>
      <c r="T481" s="1401"/>
      <c r="W481" s="864" t="str">
        <f t="shared" si="16"/>
        <v>1D</v>
      </c>
      <c r="X481" s="1405">
        <f>_xll.qlCalendarAdvance(Calendar,X480,W481,"f",FALSE)</f>
        <v>42846</v>
      </c>
      <c r="Y481" s="1404">
        <f>_xll.qlCalendarAdvance(Calendar,X481,NDays&amp;"D")</f>
        <v>42846</v>
      </c>
      <c r="Z481" s="1403">
        <v>1.8026991717128779E-2</v>
      </c>
      <c r="AA481" s="1411">
        <v>1.6815881748392474E-2</v>
      </c>
    </row>
    <row r="482" spans="19:27" x14ac:dyDescent="0.2">
      <c r="S482" s="399"/>
      <c r="T482" s="1401"/>
      <c r="W482" s="864" t="str">
        <f t="shared" si="16"/>
        <v>1D</v>
      </c>
      <c r="X482" s="1405">
        <f>_xll.qlCalendarAdvance(Calendar,X481,W482,"f",FALSE)</f>
        <v>42849</v>
      </c>
      <c r="Y482" s="1404">
        <f>_xll.qlCalendarAdvance(Calendar,X482,NDays&amp;"D")</f>
        <v>42849</v>
      </c>
      <c r="Z482" s="1403">
        <v>1.8050505750794966E-2</v>
      </c>
      <c r="AA482" s="1411">
        <v>1.6844325605596122E-2</v>
      </c>
    </row>
    <row r="483" spans="19:27" x14ac:dyDescent="0.2">
      <c r="S483" s="399"/>
      <c r="T483" s="1401"/>
      <c r="W483" s="864" t="str">
        <f t="shared" si="16"/>
        <v>1D</v>
      </c>
      <c r="X483" s="1405">
        <f>_xll.qlCalendarAdvance(Calendar,X482,W483,"f",FALSE)</f>
        <v>42850</v>
      </c>
      <c r="Y483" s="1404">
        <f>_xll.qlCalendarAdvance(Calendar,X483,NDays&amp;"D")</f>
        <v>42850</v>
      </c>
      <c r="Z483" s="1403">
        <v>1.8062337163378E-2</v>
      </c>
      <c r="AA483" s="1411">
        <v>1.6858858886669159E-2</v>
      </c>
    </row>
    <row r="484" spans="19:27" x14ac:dyDescent="0.2">
      <c r="S484" s="399"/>
      <c r="T484" s="1401"/>
      <c r="W484" s="864" t="str">
        <f t="shared" si="16"/>
        <v>1D</v>
      </c>
      <c r="X484" s="1405">
        <f>_xll.qlCalendarAdvance(Calendar,X483,W484,"f",FALSE)</f>
        <v>42851</v>
      </c>
      <c r="Y484" s="1404">
        <f>_xll.qlCalendarAdvance(Calendar,X484,NDays&amp;"D")</f>
        <v>42851</v>
      </c>
      <c r="Z484" s="1403">
        <v>1.8074145198091363E-2</v>
      </c>
      <c r="AA484" s="1411">
        <v>1.6873346580262849E-2</v>
      </c>
    </row>
    <row r="485" spans="19:27" x14ac:dyDescent="0.2">
      <c r="S485" s="399"/>
      <c r="T485" s="1401"/>
      <c r="W485" s="864" t="str">
        <f t="shared" si="16"/>
        <v>1D</v>
      </c>
      <c r="X485" s="1405">
        <f>_xll.qlCalendarAdvance(Calendar,X484,W485,"f",FALSE)</f>
        <v>42852</v>
      </c>
      <c r="Y485" s="1404">
        <f>_xll.qlCalendarAdvance(Calendar,X485,NDays&amp;"D")</f>
        <v>42852</v>
      </c>
      <c r="Z485" s="1403">
        <v>1.8085930040901282E-2</v>
      </c>
      <c r="AA485" s="1411">
        <v>1.6887788686377192E-2</v>
      </c>
    </row>
    <row r="486" spans="19:27" x14ac:dyDescent="0.2">
      <c r="S486" s="399"/>
      <c r="T486" s="1401"/>
      <c r="W486" s="864" t="str">
        <f t="shared" si="16"/>
        <v>1D</v>
      </c>
      <c r="X486" s="1405">
        <f>_xll.qlCalendarAdvance(Calendar,X485,W486,"f",FALSE)</f>
        <v>42853</v>
      </c>
      <c r="Y486" s="1404">
        <f>_xll.qlCalendarAdvance(Calendar,X486,NDays&amp;"D")</f>
        <v>42853</v>
      </c>
      <c r="Z486" s="1403">
        <v>1.8115716428463834E-2</v>
      </c>
      <c r="AA486" s="1411">
        <v>1.6924843079328677E-2</v>
      </c>
    </row>
    <row r="487" spans="19:27" x14ac:dyDescent="0.2">
      <c r="S487" s="399"/>
      <c r="T487" s="1401"/>
      <c r="W487" s="864" t="str">
        <f t="shared" si="16"/>
        <v>1D</v>
      </c>
      <c r="X487" s="1405">
        <f>_xll.qlCalendarAdvance(Calendar,X486,W487,"f",FALSE)</f>
        <v>42857</v>
      </c>
      <c r="Y487" s="1404">
        <f>_xll.qlCalendarAdvance(Calendar,X487,NDays&amp;"D")</f>
        <v>42857</v>
      </c>
      <c r="Z487" s="1403">
        <v>1.8150496899745294E-2</v>
      </c>
      <c r="AA487" s="1411">
        <v>1.6959315403948239E-2</v>
      </c>
    </row>
    <row r="488" spans="19:27" x14ac:dyDescent="0.2">
      <c r="S488" s="399"/>
      <c r="T488" s="1401"/>
      <c r="W488" s="864" t="str">
        <f t="shared" si="16"/>
        <v>1D</v>
      </c>
      <c r="X488" s="1405">
        <f>_xll.qlCalendarAdvance(Calendar,X487,W488,"f",FALSE)</f>
        <v>42858</v>
      </c>
      <c r="Y488" s="1404">
        <f>_xll.qlCalendarAdvance(Calendar,X488,NDays&amp;"D")</f>
        <v>42858</v>
      </c>
      <c r="Z488" s="1403">
        <v>1.8162139654545086E-2</v>
      </c>
      <c r="AA488" s="1411">
        <v>1.6973483984781268E-2</v>
      </c>
    </row>
    <row r="489" spans="19:27" x14ac:dyDescent="0.2">
      <c r="S489" s="399"/>
      <c r="T489" s="1401"/>
      <c r="W489" s="864" t="str">
        <f t="shared" si="16"/>
        <v>1D</v>
      </c>
      <c r="X489" s="1405">
        <f>_xll.qlCalendarAdvance(Calendar,X488,W489,"f",FALSE)</f>
        <v>42859</v>
      </c>
      <c r="Y489" s="1404">
        <f>_xll.qlCalendarAdvance(Calendar,X489,NDays&amp;"D")</f>
        <v>42859</v>
      </c>
      <c r="Z489" s="1403">
        <v>1.8185690367344479E-2</v>
      </c>
      <c r="AA489" s="1411">
        <v>1.6987606978215997E-2</v>
      </c>
    </row>
    <row r="490" spans="19:27" x14ac:dyDescent="0.2">
      <c r="S490" s="399"/>
      <c r="T490" s="1401"/>
      <c r="W490" s="864" t="str">
        <f t="shared" si="16"/>
        <v>1D</v>
      </c>
      <c r="X490" s="1405">
        <f>_xll.qlCalendarAdvance(Calendar,X489,W490,"f",FALSE)</f>
        <v>42860</v>
      </c>
      <c r="Y490" s="1404">
        <f>_xll.qlCalendarAdvance(Calendar,X490,NDays&amp;"D")</f>
        <v>42860</v>
      </c>
      <c r="Z490" s="1403">
        <v>1.8191319844479324E-2</v>
      </c>
      <c r="AA490" s="1411">
        <v>1.7016494262585002E-2</v>
      </c>
    </row>
    <row r="491" spans="19:27" x14ac:dyDescent="0.2">
      <c r="S491" s="399"/>
      <c r="T491" s="1401"/>
      <c r="W491" s="864" t="str">
        <f t="shared" si="16"/>
        <v>1D</v>
      </c>
      <c r="X491" s="1405">
        <f>_xll.qlCalendarAdvance(Calendar,X490,W491,"f",FALSE)</f>
        <v>42863</v>
      </c>
      <c r="Y491" s="1404">
        <f>_xll.qlCalendarAdvance(Calendar,X491,NDays&amp;"D")</f>
        <v>42863</v>
      </c>
      <c r="Z491" s="1403">
        <v>1.8220029586305204E-2</v>
      </c>
      <c r="AA491" s="1411">
        <v>1.7043643076026793E-2</v>
      </c>
    </row>
    <row r="492" spans="19:27" x14ac:dyDescent="0.2">
      <c r="S492" s="399"/>
      <c r="T492" s="1401"/>
      <c r="W492" s="864" t="str">
        <f t="shared" si="16"/>
        <v>1D</v>
      </c>
      <c r="X492" s="1405">
        <f>_xll.qlCalendarAdvance(Calendar,X491,W492,"f",FALSE)</f>
        <v>42864</v>
      </c>
      <c r="Y492" s="1404">
        <f>_xll.qlCalendarAdvance(Calendar,X492,NDays&amp;"D")</f>
        <v>42864</v>
      </c>
      <c r="Z492" s="1403">
        <v>1.8231544099297666E-2</v>
      </c>
      <c r="AA492" s="1411">
        <v>1.7057538131578509E-2</v>
      </c>
    </row>
    <row r="493" spans="19:27" x14ac:dyDescent="0.2">
      <c r="S493" s="399"/>
      <c r="T493" s="1401"/>
      <c r="W493" s="864" t="str">
        <f t="shared" si="16"/>
        <v>1D</v>
      </c>
      <c r="X493" s="1405">
        <f>_xll.qlCalendarAdvance(Calendar,X492,W493,"f",FALSE)</f>
        <v>42865</v>
      </c>
      <c r="Y493" s="1404">
        <f>_xll.qlCalendarAdvance(Calendar,X493,NDays&amp;"D")</f>
        <v>42865</v>
      </c>
      <c r="Z493" s="1403">
        <v>1.824303788622255E-2</v>
      </c>
      <c r="AA493" s="1411">
        <v>1.7071387599569832E-2</v>
      </c>
    </row>
    <row r="494" spans="19:27" x14ac:dyDescent="0.2">
      <c r="S494" s="399"/>
      <c r="T494" s="1401"/>
      <c r="W494" s="864" t="str">
        <f t="shared" si="16"/>
        <v>1D</v>
      </c>
      <c r="X494" s="1405">
        <f>_xll.qlCalendarAdvance(Calendar,X493,W494,"f",FALSE)</f>
        <v>42866</v>
      </c>
      <c r="Y494" s="1404">
        <f>_xll.qlCalendarAdvance(Calendar,X494,NDays&amp;"D")</f>
        <v>42866</v>
      </c>
      <c r="Z494" s="1403">
        <v>1.8266349008365407E-2</v>
      </c>
      <c r="AA494" s="1411">
        <v>1.7085191479919715E-2</v>
      </c>
    </row>
    <row r="495" spans="19:27" x14ac:dyDescent="0.2">
      <c r="S495" s="399"/>
      <c r="T495" s="1401"/>
      <c r="W495" s="864" t="str">
        <f t="shared" si="16"/>
        <v>1D</v>
      </c>
      <c r="X495" s="1405">
        <f>_xll.qlCalendarAdvance(Calendar,X494,W495,"f",FALSE)</f>
        <v>42867</v>
      </c>
      <c r="Y495" s="1404">
        <f>_xll.qlCalendarAdvance(Calendar,X495,NDays&amp;"D")</f>
        <v>42867</v>
      </c>
      <c r="Z495" s="1403">
        <v>1.8271878359981557E-2</v>
      </c>
      <c r="AA495" s="1411">
        <v>1.7113449603145536E-2</v>
      </c>
    </row>
    <row r="496" spans="19:27" x14ac:dyDescent="0.2">
      <c r="S496" s="399"/>
      <c r="T496" s="1401"/>
      <c r="W496" s="864" t="str">
        <f t="shared" si="16"/>
        <v>1D</v>
      </c>
      <c r="X496" s="1405">
        <f>_xll.qlCalendarAdvance(Calendar,X495,W496,"f",FALSE)</f>
        <v>42870</v>
      </c>
      <c r="Y496" s="1404">
        <f>_xll.qlCalendarAdvance(Calendar,X496,NDays&amp;"D")</f>
        <v>42870</v>
      </c>
      <c r="Z496" s="1403">
        <v>1.8300202406139863E-2</v>
      </c>
      <c r="AA496" s="1411">
        <v>1.7139951125472175E-2</v>
      </c>
    </row>
    <row r="497" spans="19:27" x14ac:dyDescent="0.2">
      <c r="S497" s="399"/>
      <c r="T497" s="1401"/>
      <c r="W497" s="864" t="str">
        <f t="shared" si="16"/>
        <v>1D</v>
      </c>
      <c r="X497" s="1405">
        <f>_xll.qlCalendarAdvance(Calendar,X496,W497,"f",FALSE)</f>
        <v>42871</v>
      </c>
      <c r="Y497" s="1404">
        <f>_xll.qlCalendarAdvance(Calendar,X497,NDays&amp;"D")</f>
        <v>42871</v>
      </c>
      <c r="Z497" s="1403">
        <v>1.831157572251043E-2</v>
      </c>
      <c r="AA497" s="1411">
        <v>1.7153527067857999E-2</v>
      </c>
    </row>
    <row r="498" spans="19:27" x14ac:dyDescent="0.2">
      <c r="S498" s="399"/>
      <c r="T498" s="1401"/>
      <c r="W498" s="864" t="str">
        <f t="shared" si="16"/>
        <v>1D</v>
      </c>
      <c r="X498" s="1405">
        <f>_xll.qlCalendarAdvance(Calendar,X497,W498,"f",FALSE)</f>
        <v>42872</v>
      </c>
      <c r="Y498" s="1404">
        <f>_xll.qlCalendarAdvance(Calendar,X498,NDays&amp;"D")</f>
        <v>42872</v>
      </c>
      <c r="Z498" s="1403">
        <v>1.8322929608142649E-2</v>
      </c>
      <c r="AA498" s="1411">
        <v>1.7167057422602383E-2</v>
      </c>
    </row>
    <row r="499" spans="19:27" x14ac:dyDescent="0.2">
      <c r="S499" s="399"/>
      <c r="T499" s="1401"/>
      <c r="W499" s="864" t="str">
        <f t="shared" si="16"/>
        <v>1D</v>
      </c>
      <c r="X499" s="1405">
        <f>_xll.qlCalendarAdvance(Calendar,X498,W499,"f",FALSE)</f>
        <v>42873</v>
      </c>
      <c r="Y499" s="1404">
        <f>_xll.qlCalendarAdvance(Calendar,X499,NDays&amp;"D")</f>
        <v>42873</v>
      </c>
      <c r="Z499" s="1403">
        <v>1.8346014622343226E-2</v>
      </c>
      <c r="AA499" s="1411">
        <v>1.7180542189786374E-2</v>
      </c>
    </row>
    <row r="500" spans="19:27" x14ac:dyDescent="0.2">
      <c r="S500" s="399"/>
      <c r="T500" s="1401"/>
      <c r="W500" s="864" t="str">
        <f t="shared" si="16"/>
        <v>1D</v>
      </c>
      <c r="X500" s="1405">
        <f>_xll.qlCalendarAdvance(Calendar,X499,W500,"f",FALSE)</f>
        <v>42874</v>
      </c>
      <c r="Y500" s="1404">
        <f>_xll.qlCalendarAdvance(Calendar,X500,NDays&amp;"D")</f>
        <v>42874</v>
      </c>
      <c r="Z500" s="1403">
        <v>1.8351450670939653E-2</v>
      </c>
      <c r="AA500" s="1411">
        <v>1.7208170992180825E-2</v>
      </c>
    </row>
    <row r="501" spans="19:27" x14ac:dyDescent="0.2">
      <c r="S501" s="399"/>
      <c r="T501" s="1401"/>
      <c r="W501" s="864" t="str">
        <f t="shared" si="16"/>
        <v>1D</v>
      </c>
      <c r="X501" s="1405">
        <f>_xll.qlCalendarAdvance(Calendar,X500,W501,"f",FALSE)</f>
        <v>42877</v>
      </c>
      <c r="Y501" s="1404">
        <f>_xll.qlCalendarAdvance(Calendar,X501,NDays&amp;"D")</f>
        <v>42877</v>
      </c>
      <c r="Z501" s="1403">
        <v>1.8379414052701899E-2</v>
      </c>
      <c r="AA501" s="1411">
        <v>1.7234025382026896E-2</v>
      </c>
    </row>
    <row r="502" spans="19:27" x14ac:dyDescent="0.2">
      <c r="S502" s="399"/>
      <c r="T502" s="1401"/>
      <c r="W502" s="864" t="str">
        <f t="shared" si="16"/>
        <v>1D</v>
      </c>
      <c r="X502" s="1405">
        <f>_xll.qlCalendarAdvance(Calendar,X501,W502,"f",FALSE)</f>
        <v>42878</v>
      </c>
      <c r="Y502" s="1404">
        <f>_xll.qlCalendarAdvance(Calendar,X502,NDays&amp;"D")</f>
        <v>42878</v>
      </c>
      <c r="Z502" s="1403">
        <v>1.8390655240456411E-2</v>
      </c>
      <c r="AA502" s="1411">
        <v>1.7247282211003689E-2</v>
      </c>
    </row>
    <row r="503" spans="19:27" x14ac:dyDescent="0.2">
      <c r="S503" s="399"/>
      <c r="T503" s="1401"/>
      <c r="W503" s="864" t="str">
        <f t="shared" si="16"/>
        <v>1D</v>
      </c>
      <c r="X503" s="1405">
        <f>_xll.qlCalendarAdvance(Calendar,X502,W503,"f",FALSE)</f>
        <v>42879</v>
      </c>
      <c r="Y503" s="1404">
        <f>_xll.qlCalendarAdvance(Calendar,X503,NDays&amp;"D")</f>
        <v>42879</v>
      </c>
      <c r="Z503" s="1403">
        <v>1.8401878293034371E-2</v>
      </c>
      <c r="AA503" s="1411">
        <v>1.7260493452257997E-2</v>
      </c>
    </row>
    <row r="504" spans="19:27" x14ac:dyDescent="0.2">
      <c r="S504" s="399"/>
      <c r="T504" s="1401"/>
      <c r="W504" s="864" t="str">
        <f t="shared" si="16"/>
        <v>1D</v>
      </c>
      <c r="X504" s="1405">
        <f>_xll.qlCalendarAdvance(Calendar,X503,W504,"f",FALSE)</f>
        <v>42880</v>
      </c>
      <c r="Y504" s="1404">
        <f>_xll.qlCalendarAdvance(Calendar,X504,NDays&amp;"D")</f>
        <v>42880</v>
      </c>
      <c r="Z504" s="1403">
        <v>1.8424750005888387E-2</v>
      </c>
      <c r="AA504" s="1411">
        <v>1.7273659105951911E-2</v>
      </c>
    </row>
    <row r="505" spans="19:27" x14ac:dyDescent="0.2">
      <c r="S505" s="399"/>
      <c r="T505" s="1401"/>
      <c r="W505" s="864" t="str">
        <f t="shared" si="16"/>
        <v>1D</v>
      </c>
      <c r="X505" s="1405">
        <f>_xll.qlCalendarAdvance(Calendar,X504,W505,"f",FALSE)</f>
        <v>42881</v>
      </c>
      <c r="Y505" s="1404">
        <f>_xll.qlCalendarAdvance(Calendar,X505,NDays&amp;"D")</f>
        <v>42881</v>
      </c>
      <c r="Z505" s="1403">
        <v>1.8430099912660446E-2</v>
      </c>
      <c r="AA505" s="1411">
        <v>1.7307576201729957E-2</v>
      </c>
    </row>
    <row r="506" spans="19:27" x14ac:dyDescent="0.2">
      <c r="S506" s="399"/>
      <c r="T506" s="1401"/>
      <c r="W506" s="864" t="str">
        <f t="shared" si="16"/>
        <v>1D</v>
      </c>
      <c r="X506" s="1405">
        <f>_xll.qlCalendarAdvance(Calendar,X505,W506,"f",FALSE)</f>
        <v>42885</v>
      </c>
      <c r="Y506" s="1404">
        <f>_xll.qlCalendarAdvance(Calendar,X506,NDays&amp;"D")</f>
        <v>42885</v>
      </c>
      <c r="Z506" s="1403">
        <v>1.8468846135674719E-2</v>
      </c>
      <c r="AA506" s="1411">
        <v>1.7338803559232563E-2</v>
      </c>
    </row>
    <row r="507" spans="19:27" x14ac:dyDescent="0.2">
      <c r="S507" s="399"/>
      <c r="T507" s="1401"/>
      <c r="W507" s="864" t="str">
        <f t="shared" si="16"/>
        <v>1D</v>
      </c>
      <c r="X507" s="1405">
        <f>_xll.qlCalendarAdvance(Calendar,X506,W507,"f",FALSE)</f>
        <v>42886</v>
      </c>
      <c r="Y507" s="1404">
        <f>_xll.qlCalendarAdvance(Calendar,X507,NDays&amp;"D")</f>
        <v>42886</v>
      </c>
      <c r="Z507" s="1403">
        <v>1.8474143643919399E-2</v>
      </c>
      <c r="AA507" s="1411">
        <v>1.7351695686915747E-2</v>
      </c>
    </row>
    <row r="508" spans="19:27" x14ac:dyDescent="0.2">
      <c r="S508" s="399"/>
      <c r="T508" s="1401"/>
      <c r="W508" s="864" t="str">
        <f t="shared" si="16"/>
        <v>1D</v>
      </c>
      <c r="X508" s="1405">
        <f>_xll.qlCalendarAdvance(Calendar,X507,W508,"f",FALSE)</f>
        <v>42887</v>
      </c>
      <c r="Y508" s="1404">
        <f>_xll.qlCalendarAdvance(Calendar,X508,NDays&amp;"D")</f>
        <v>42887</v>
      </c>
      <c r="Z508" s="1403">
        <v>1.8485233967550387E-2</v>
      </c>
      <c r="AA508" s="1411">
        <v>1.7364542226795399E-2</v>
      </c>
    </row>
    <row r="509" spans="19:27" x14ac:dyDescent="0.2">
      <c r="S509" s="399"/>
      <c r="T509" s="1401"/>
      <c r="W509" s="864" t="str">
        <f t="shared" si="16"/>
        <v>1D</v>
      </c>
      <c r="X509" s="1405">
        <f>_xll.qlCalendarAdvance(Calendar,X508,W509,"f",FALSE)</f>
        <v>42888</v>
      </c>
      <c r="Y509" s="1404">
        <f>_xll.qlCalendarAdvance(Calendar,X509,NDays&amp;"D")</f>
        <v>42888</v>
      </c>
      <c r="Z509" s="1403">
        <v>1.8507889231790236E-2</v>
      </c>
      <c r="AA509" s="1411">
        <v>1.7390911894954824E-2</v>
      </c>
    </row>
    <row r="510" spans="19:27" x14ac:dyDescent="0.2">
      <c r="S510" s="399"/>
      <c r="T510" s="1401"/>
      <c r="W510" s="864" t="str">
        <f t="shared" si="16"/>
        <v>1D</v>
      </c>
      <c r="X510" s="1405">
        <f>_xll.qlCalendarAdvance(Calendar,X509,W510,"f",FALSE)</f>
        <v>42891</v>
      </c>
      <c r="Y510" s="1404">
        <f>_xll.qlCalendarAdvance(Calendar,X510,NDays&amp;"D")</f>
        <v>42891</v>
      </c>
      <c r="Z510" s="1403">
        <v>1.8529432185173781E-2</v>
      </c>
      <c r="AA510" s="1411">
        <v>1.7415472509575425E-2</v>
      </c>
    </row>
    <row r="511" spans="19:27" x14ac:dyDescent="0.2">
      <c r="S511" s="399"/>
      <c r="T511" s="1401"/>
      <c r="W511" s="864" t="str">
        <f t="shared" si="16"/>
        <v>1D</v>
      </c>
      <c r="X511" s="1405">
        <f>_xll.qlCalendarAdvance(Calendar,X510,W511,"f",FALSE)</f>
        <v>42892</v>
      </c>
      <c r="Y511" s="1404">
        <f>_xll.qlCalendarAdvance(Calendar,X511,NDays&amp;"D")</f>
        <v>42892</v>
      </c>
      <c r="Z511" s="1403">
        <v>1.8540441901110129E-2</v>
      </c>
      <c r="AA511" s="1411">
        <v>1.742809111100474E-2</v>
      </c>
    </row>
    <row r="512" spans="19:27" x14ac:dyDescent="0.2">
      <c r="S512" s="399"/>
      <c r="T512" s="1401"/>
      <c r="W512" s="864" t="str">
        <f t="shared" si="16"/>
        <v>1D</v>
      </c>
      <c r="X512" s="1405">
        <f>_xll.qlCalendarAdvance(Calendar,X511,W512,"f",FALSE)</f>
        <v>42893</v>
      </c>
      <c r="Y512" s="1404">
        <f>_xll.qlCalendarAdvance(Calendar,X512,NDays&amp;"D")</f>
        <v>42893</v>
      </c>
      <c r="Z512" s="1403">
        <v>1.8551436053976741E-2</v>
      </c>
      <c r="AA512" s="1411">
        <v>1.7440664124711569E-2</v>
      </c>
    </row>
    <row r="513" spans="19:27" x14ac:dyDescent="0.2">
      <c r="S513" s="399"/>
      <c r="T513" s="1401"/>
      <c r="W513" s="864" t="str">
        <f t="shared" si="16"/>
        <v>1D</v>
      </c>
      <c r="X513" s="1405">
        <f>_xll.qlCalendarAdvance(Calendar,X512,W513,"f",FALSE)</f>
        <v>42894</v>
      </c>
      <c r="Y513" s="1404">
        <f>_xll.qlCalendarAdvance(Calendar,X513,NDays&amp;"D")</f>
        <v>42894</v>
      </c>
      <c r="Z513" s="1403">
        <v>1.856241482994047E-2</v>
      </c>
      <c r="AA513" s="1411">
        <v>1.7453191550695912E-2</v>
      </c>
    </row>
    <row r="514" spans="19:27" x14ac:dyDescent="0.2">
      <c r="S514" s="399"/>
      <c r="T514" s="1401"/>
      <c r="W514" s="864" t="str">
        <f t="shared" si="16"/>
        <v>1D</v>
      </c>
      <c r="X514" s="1405">
        <f>_xll.qlCalendarAdvance(Calendar,X513,W514,"f",FALSE)</f>
        <v>42895</v>
      </c>
      <c r="Y514" s="1404">
        <f>_xll.qlCalendarAdvance(Calendar,X514,NDays&amp;"D")</f>
        <v>42895</v>
      </c>
      <c r="Z514" s="1403">
        <v>1.858488178602697E-2</v>
      </c>
      <c r="AA514" s="1411">
        <v>1.7478931398643798E-2</v>
      </c>
    </row>
    <row r="515" spans="19:27" x14ac:dyDescent="0.2">
      <c r="S515" s="399"/>
      <c r="T515" s="1401"/>
      <c r="W515" s="864" t="str">
        <f t="shared" si="16"/>
        <v>1D</v>
      </c>
      <c r="X515" s="1405">
        <f>_xll.qlCalendarAdvance(Calendar,X514,W515,"f",FALSE)</f>
        <v>42898</v>
      </c>
      <c r="Y515" s="1404">
        <f>_xll.qlCalendarAdvance(Calendar,X515,NDays&amp;"D")</f>
        <v>42898</v>
      </c>
      <c r="Z515" s="1403">
        <v>1.8606179888257225E-2</v>
      </c>
      <c r="AA515" s="1411">
        <v>1.7502845377327381E-2</v>
      </c>
    </row>
    <row r="516" spans="19:27" x14ac:dyDescent="0.2">
      <c r="S516" s="399"/>
      <c r="T516" s="1401"/>
      <c r="W516" s="864" t="str">
        <f t="shared" si="16"/>
        <v>1D</v>
      </c>
      <c r="X516" s="1405">
        <f>_xll.qlCalendarAdvance(Calendar,X515,W516,"f",FALSE)</f>
        <v>42899</v>
      </c>
      <c r="Y516" s="1404">
        <f>_xll.qlCalendarAdvance(Calendar,X516,NDays&amp;"D")</f>
        <v>42899</v>
      </c>
      <c r="Z516" s="1403">
        <v>1.8617084572362962E-2</v>
      </c>
      <c r="AA516" s="1411">
        <v>1.7515144864537202E-2</v>
      </c>
    </row>
    <row r="517" spans="19:27" x14ac:dyDescent="0.2">
      <c r="S517" s="399"/>
      <c r="T517" s="1401"/>
      <c r="W517" s="864" t="str">
        <f t="shared" si="16"/>
        <v>1D</v>
      </c>
      <c r="X517" s="1405">
        <f>_xll.qlCalendarAdvance(Calendar,X516,W517,"f",FALSE)</f>
        <v>42900</v>
      </c>
      <c r="Y517" s="1404">
        <f>_xll.qlCalendarAdvance(Calendar,X517,NDays&amp;"D")</f>
        <v>42900</v>
      </c>
      <c r="Z517" s="1403">
        <v>1.8627974996659032E-2</v>
      </c>
      <c r="AA517" s="1411">
        <v>1.752739876418663E-2</v>
      </c>
    </row>
    <row r="518" spans="19:27" x14ac:dyDescent="0.2">
      <c r="S518" s="399"/>
      <c r="T518" s="1401"/>
      <c r="W518" s="864" t="str">
        <f t="shared" si="16"/>
        <v>1D</v>
      </c>
      <c r="X518" s="1405">
        <f>_xll.qlCalendarAdvance(Calendar,X517,W518,"f",FALSE)</f>
        <v>42901</v>
      </c>
      <c r="Y518" s="1404">
        <f>_xll.qlCalendarAdvance(Calendar,X518,NDays&amp;"D")</f>
        <v>42901</v>
      </c>
      <c r="Z518" s="1403">
        <v>1.8638851347342847E-2</v>
      </c>
      <c r="AA518" s="1411">
        <v>1.7539607075870434E-2</v>
      </c>
    </row>
    <row r="519" spans="19:27" x14ac:dyDescent="0.2">
      <c r="S519" s="399"/>
      <c r="T519" s="1401"/>
      <c r="W519" s="864" t="str">
        <f t="shared" si="16"/>
        <v>1D</v>
      </c>
      <c r="X519" s="1405">
        <f>_xll.qlCalendarAdvance(Calendar,X518,W519,"f",FALSE)</f>
        <v>42902</v>
      </c>
      <c r="Y519" s="1404">
        <f>_xll.qlCalendarAdvance(Calendar,X519,NDays&amp;"D")</f>
        <v>42902</v>
      </c>
      <c r="Z519" s="1403">
        <v>1.8661140743862652E-2</v>
      </c>
      <c r="AA519" s="1411">
        <v>1.7564716930654017E-2</v>
      </c>
    </row>
    <row r="520" spans="19:27" x14ac:dyDescent="0.2">
      <c r="S520" s="399"/>
      <c r="T520" s="1401"/>
      <c r="W520" s="864" t="str">
        <f t="shared" si="16"/>
        <v>1D</v>
      </c>
      <c r="X520" s="1405">
        <f>_xll.qlCalendarAdvance(Calendar,X519,W520,"f",FALSE)</f>
        <v>42905</v>
      </c>
      <c r="Y520" s="1404">
        <f>_xll.qlCalendarAdvance(Calendar,X520,NDays&amp;"D")</f>
        <v>42905</v>
      </c>
      <c r="Z520" s="1403">
        <v>1.8682219738056491E-2</v>
      </c>
      <c r="AA520" s="1411">
        <v>1.7587984445461835E-2</v>
      </c>
    </row>
    <row r="521" spans="19:27" x14ac:dyDescent="0.2">
      <c r="S521" s="399"/>
      <c r="T521" s="1401"/>
      <c r="W521" s="864" t="str">
        <f t="shared" si="16"/>
        <v>1D</v>
      </c>
      <c r="X521" s="1405">
        <f>_xll.qlCalendarAdvance(Calendar,X520,W521,"f",FALSE)</f>
        <v>42906</v>
      </c>
      <c r="Y521" s="1404">
        <f>_xll.qlCalendarAdvance(Calendar,X521,NDays&amp;"D")</f>
        <v>42906</v>
      </c>
      <c r="Z521" s="1403">
        <v>1.8693028513792051E-2</v>
      </c>
      <c r="AA521" s="1411">
        <v>1.7599964818371117E-2</v>
      </c>
    </row>
    <row r="522" spans="19:27" x14ac:dyDescent="0.2">
      <c r="S522" s="399"/>
      <c r="T522" s="1401"/>
      <c r="W522" s="864" t="str">
        <f t="shared" si="16"/>
        <v>1D</v>
      </c>
      <c r="X522" s="1405">
        <f>_xll.qlCalendarAdvance(Calendar,X521,W522,"f",FALSE)</f>
        <v>42907</v>
      </c>
      <c r="Y522" s="1404">
        <f>_xll.qlCalendarAdvance(Calendar,X522,NDays&amp;"D")</f>
        <v>42907</v>
      </c>
      <c r="Z522" s="1403">
        <v>1.8703824333191038E-2</v>
      </c>
      <c r="AA522" s="1411">
        <v>1.7611899603557912E-2</v>
      </c>
    </row>
    <row r="523" spans="19:27" x14ac:dyDescent="0.2">
      <c r="S523" s="399"/>
      <c r="T523" s="1401"/>
      <c r="W523" s="864" t="str">
        <f t="shared" si="16"/>
        <v>1D</v>
      </c>
      <c r="X523" s="1405">
        <f>_xll.qlCalendarAdvance(Calendar,X522,W523,"f",FALSE)</f>
        <v>42908</v>
      </c>
      <c r="Y523" s="1404">
        <f>_xll.qlCalendarAdvance(Calendar,X523,NDays&amp;"D")</f>
        <v>42908</v>
      </c>
      <c r="Z523" s="1403">
        <v>1.8714607382480087E-2</v>
      </c>
      <c r="AA523" s="1411">
        <v>1.7623788800941176E-2</v>
      </c>
    </row>
    <row r="524" spans="19:27" x14ac:dyDescent="0.2">
      <c r="S524" s="399"/>
      <c r="T524" s="1401"/>
      <c r="W524" s="864" t="str">
        <f t="shared" si="16"/>
        <v>1D</v>
      </c>
      <c r="X524" s="1405">
        <f>_xll.qlCalendarAdvance(Calendar,X523,W524,"f",FALSE)</f>
        <v>42909</v>
      </c>
      <c r="Y524" s="1404">
        <f>_xll.qlCalendarAdvance(Calendar,X524,NDays&amp;"D")</f>
        <v>42909</v>
      </c>
      <c r="Z524" s="1403">
        <v>1.8748067099731248E-2</v>
      </c>
      <c r="AA524" s="1411">
        <v>1.7648268486311812E-2</v>
      </c>
    </row>
    <row r="525" spans="19:27" x14ac:dyDescent="0.2">
      <c r="S525" s="399"/>
      <c r="T525" s="1401"/>
      <c r="W525" s="864" t="str">
        <f t="shared" si="16"/>
        <v>1D</v>
      </c>
      <c r="X525" s="1405">
        <f>_xll.qlCalendarAdvance(Calendar,X524,W525,"f",FALSE)</f>
        <v>42912</v>
      </c>
      <c r="Y525" s="1404">
        <f>_xll.qlCalendarAdvance(Calendar,X525,NDays&amp;"D")</f>
        <v>42912</v>
      </c>
      <c r="Z525" s="1403">
        <v>1.8763276905587375E-2</v>
      </c>
      <c r="AA525" s="1411">
        <v>1.7670895346209026E-2</v>
      </c>
    </row>
    <row r="526" spans="19:27" x14ac:dyDescent="0.2">
      <c r="S526" s="399"/>
      <c r="T526" s="1401"/>
      <c r="W526" s="864" t="str">
        <f t="shared" si="16"/>
        <v>1D</v>
      </c>
      <c r="X526" s="1405">
        <f>_xll.qlCalendarAdvance(Calendar,X525,W526,"f",FALSE)</f>
        <v>42913</v>
      </c>
      <c r="Y526" s="1404">
        <f>_xll.qlCalendarAdvance(Calendar,X526,NDays&amp;"D")</f>
        <v>42913</v>
      </c>
      <c r="Z526" s="1403">
        <v>1.8768337564469061E-2</v>
      </c>
      <c r="AA526" s="1411">
        <v>1.7682590406952192E-2</v>
      </c>
    </row>
    <row r="527" spans="19:27" x14ac:dyDescent="0.2">
      <c r="S527" s="399"/>
      <c r="T527" s="1401"/>
      <c r="W527" s="864" t="str">
        <f t="shared" si="16"/>
        <v>1D</v>
      </c>
      <c r="X527" s="1405">
        <f>_xll.qlCalendarAdvance(Calendar,X526,W527,"f",FALSE)</f>
        <v>42914</v>
      </c>
      <c r="Y527" s="1404">
        <f>_xll.qlCalendarAdvance(Calendar,X527,NDays&amp;"D")</f>
        <v>42914</v>
      </c>
      <c r="Z527" s="1403">
        <v>1.8779047686598507E-2</v>
      </c>
      <c r="AA527" s="1411">
        <v>1.7694273682188344E-2</v>
      </c>
    </row>
    <row r="528" spans="19:27" x14ac:dyDescent="0.2">
      <c r="S528" s="399"/>
      <c r="T528" s="1401"/>
      <c r="W528" s="864" t="str">
        <f t="shared" si="16"/>
        <v>1D</v>
      </c>
      <c r="X528" s="1405">
        <f>_xll.qlCalendarAdvance(Calendar,X527,W528,"f",FALSE)</f>
        <v>42915</v>
      </c>
      <c r="Y528" s="1404">
        <f>_xll.qlCalendarAdvance(Calendar,X528,NDays&amp;"D")</f>
        <v>42915</v>
      </c>
      <c r="Z528" s="1403">
        <v>1.8789745969440306E-2</v>
      </c>
      <c r="AA528" s="1411">
        <v>1.770594517216062E-2</v>
      </c>
    </row>
    <row r="529" spans="19:27" x14ac:dyDescent="0.2">
      <c r="S529" s="399"/>
      <c r="T529" s="1401"/>
      <c r="W529" s="864" t="str">
        <f t="shared" si="16"/>
        <v>1D</v>
      </c>
      <c r="X529" s="1405">
        <f>_xll.qlCalendarAdvance(Calendar,X528,W529,"f",FALSE)</f>
        <v>42916</v>
      </c>
      <c r="Y529" s="1404">
        <f>_xll.qlCalendarAdvance(Calendar,X529,NDays&amp;"D")</f>
        <v>42916</v>
      </c>
      <c r="Z529" s="1403">
        <v>1.8794789194199125E-2</v>
      </c>
      <c r="AA529" s="1411">
        <v>1.773011004876035E-2</v>
      </c>
    </row>
    <row r="530" spans="19:27" x14ac:dyDescent="0.2">
      <c r="S530" s="399"/>
      <c r="T530" s="1401"/>
      <c r="W530" s="864" t="str">
        <f t="shared" si="16"/>
        <v>1D</v>
      </c>
      <c r="X530" s="1405">
        <f>_xll.qlCalendarAdvance(Calendar,X529,W530,"f",FALSE)</f>
        <v>42919</v>
      </c>
      <c r="Y530" s="1404">
        <f>_xll.qlCalendarAdvance(Calendar,X530,NDays&amp;"D")</f>
        <v>42919</v>
      </c>
      <c r="Z530" s="1403">
        <v>1.8838044394003762E-2</v>
      </c>
      <c r="AA530" s="1411">
        <v>1.7752513277303761E-2</v>
      </c>
    </row>
    <row r="531" spans="19:27" x14ac:dyDescent="0.2">
      <c r="S531" s="399"/>
      <c r="T531" s="1401"/>
      <c r="W531" s="864" t="str">
        <f t="shared" si="16"/>
        <v>1D</v>
      </c>
      <c r="X531" s="1405">
        <f>_xll.qlCalendarAdvance(Calendar,X530,W531,"f",FALSE)</f>
        <v>42920</v>
      </c>
      <c r="Y531" s="1404">
        <f>_xll.qlCalendarAdvance(Calendar,X531,NDays&amp;"D")</f>
        <v>42920</v>
      </c>
      <c r="Z531" s="1403">
        <v>1.8848678102786964E-2</v>
      </c>
      <c r="AA531" s="1411">
        <v>1.7764125839984102E-2</v>
      </c>
    </row>
    <row r="532" spans="19:27" x14ac:dyDescent="0.2">
      <c r="S532" s="399"/>
      <c r="T532" s="1401"/>
      <c r="W532" s="864" t="str">
        <f t="shared" si="16"/>
        <v>1D</v>
      </c>
      <c r="X532" s="1405">
        <f>_xll.qlCalendarAdvance(Calendar,X531,W532,"f",FALSE)</f>
        <v>42921</v>
      </c>
      <c r="Y532" s="1404">
        <f>_xll.qlCalendarAdvance(Calendar,X532,NDays&amp;"D")</f>
        <v>42921</v>
      </c>
      <c r="Z532" s="1403">
        <v>1.8859299970753907E-2</v>
      </c>
      <c r="AA532" s="1411">
        <v>1.7775726617157428E-2</v>
      </c>
    </row>
    <row r="533" spans="19:27" x14ac:dyDescent="0.2">
      <c r="S533" s="399"/>
      <c r="T533" s="1401"/>
      <c r="W533" s="864" t="str">
        <f t="shared" si="16"/>
        <v>1D</v>
      </c>
      <c r="X533" s="1405">
        <f>_xll.qlCalendarAdvance(Calendar,X532,W533,"f",FALSE)</f>
        <v>42922</v>
      </c>
      <c r="Y533" s="1404">
        <f>_xll.qlCalendarAdvance(Calendar,X533,NDays&amp;"D")</f>
        <v>42922</v>
      </c>
      <c r="Z533" s="1403">
        <v>1.888111489855155E-2</v>
      </c>
      <c r="AA533" s="1411">
        <v>1.7787315608985832E-2</v>
      </c>
    </row>
    <row r="534" spans="19:27" x14ac:dyDescent="0.2">
      <c r="S534" s="399"/>
      <c r="T534" s="1401"/>
      <c r="W534" s="864" t="str">
        <f t="shared" si="16"/>
        <v>1D</v>
      </c>
      <c r="X534" s="1405">
        <f>_xll.qlCalendarAdvance(Calendar,X533,W534,"f",FALSE)</f>
        <v>42923</v>
      </c>
      <c r="Y534" s="1404">
        <f>_xll.qlCalendarAdvance(Calendar,X534,NDays&amp;"D")</f>
        <v>42923</v>
      </c>
      <c r="Z534" s="1403">
        <v>1.8886106962362179E-2</v>
      </c>
      <c r="AA534" s="1411">
        <v>1.7811323396524175E-2</v>
      </c>
    </row>
    <row r="535" spans="19:27" x14ac:dyDescent="0.2">
      <c r="S535" s="399"/>
      <c r="T535" s="1401"/>
      <c r="W535" s="864" t="str">
        <f t="shared" si="16"/>
        <v>1D</v>
      </c>
      <c r="X535" s="1405">
        <f>_xll.qlCalendarAdvance(Calendar,X534,W535,"f",FALSE)</f>
        <v>42926</v>
      </c>
      <c r="Y535" s="1404">
        <f>_xll.qlCalendarAdvance(Calendar,X535,NDays&amp;"D")</f>
        <v>42926</v>
      </c>
      <c r="Z535" s="1403">
        <v>1.8912231691737308E-2</v>
      </c>
      <c r="AA535" s="1411">
        <v>1.7833553721715578E-2</v>
      </c>
    </row>
    <row r="536" spans="19:27" x14ac:dyDescent="0.2">
      <c r="S536" s="399"/>
      <c r="T536" s="1401"/>
      <c r="W536" s="864" t="str">
        <f t="shared" si="16"/>
        <v>1D</v>
      </c>
      <c r="X536" s="1405">
        <f>_xll.qlCalendarAdvance(Calendar,X535,W536,"f",FALSE)</f>
        <v>42927</v>
      </c>
      <c r="Y536" s="1404">
        <f>_xll.qlCalendarAdvance(Calendar,X536,NDays&amp;"D")</f>
        <v>42927</v>
      </c>
      <c r="Z536" s="1403">
        <v>1.8922782510844699E-2</v>
      </c>
      <c r="AA536" s="1411">
        <v>1.7845083786252047E-2</v>
      </c>
    </row>
    <row r="537" spans="19:27" x14ac:dyDescent="0.2">
      <c r="S537" s="399"/>
      <c r="T537" s="1401"/>
      <c r="W537" s="864" t="s">
        <v>122</v>
      </c>
      <c r="X537" s="1405">
        <f>_xll.qlCalendarAdvance(Calendar,X536,W537,"f",FALSE)</f>
        <v>42934</v>
      </c>
      <c r="Y537" s="1404">
        <f>_xll.qlCalendarAdvance(Calendar,X537,NDays&amp;"D")</f>
        <v>42934</v>
      </c>
      <c r="Z537" s="1403">
        <v>1.8996306654330931E-2</v>
      </c>
      <c r="AA537" s="1411">
        <v>1.7925464245431844E-2</v>
      </c>
    </row>
    <row r="538" spans="19:27" x14ac:dyDescent="0.2">
      <c r="S538" s="399"/>
      <c r="T538" s="1401"/>
      <c r="W538" s="864" t="str">
        <f t="shared" ref="W538:W601" si="17">W537</f>
        <v>1w</v>
      </c>
      <c r="X538" s="1405">
        <f>_xll.qlCalendarAdvance(Calendar,X537,W538,"f",FALSE)</f>
        <v>42941</v>
      </c>
      <c r="Y538" s="1404">
        <f>_xll.qlCalendarAdvance(Calendar,X538,NDays&amp;"D")</f>
        <v>42941</v>
      </c>
      <c r="Z538" s="1403">
        <v>1.9069250469134092E-2</v>
      </c>
      <c r="AA538" s="1411">
        <v>1.8005267217199306E-2</v>
      </c>
    </row>
    <row r="539" spans="19:27" x14ac:dyDescent="0.2">
      <c r="S539" s="399"/>
      <c r="T539" s="1401"/>
      <c r="W539" s="864" t="str">
        <f t="shared" si="17"/>
        <v>1w</v>
      </c>
      <c r="X539" s="1405">
        <f>_xll.qlCalendarAdvance(Calendar,X538,W539,"f",FALSE)</f>
        <v>42948</v>
      </c>
      <c r="Y539" s="1404">
        <f>_xll.qlCalendarAdvance(Calendar,X539,NDays&amp;"D")</f>
        <v>42948</v>
      </c>
      <c r="Z539" s="1403">
        <v>1.914161389164562E-2</v>
      </c>
      <c r="AA539" s="1411">
        <v>1.8084492701068156E-2</v>
      </c>
    </row>
    <row r="540" spans="19:27" x14ac:dyDescent="0.2">
      <c r="S540" s="399"/>
      <c r="T540" s="1401"/>
      <c r="W540" s="864" t="str">
        <f t="shared" si="17"/>
        <v>1w</v>
      </c>
      <c r="X540" s="1405">
        <f>_xll.qlCalendarAdvance(Calendar,X539,W540,"f",FALSE)</f>
        <v>42955</v>
      </c>
      <c r="Y540" s="1404">
        <f>_xll.qlCalendarAdvance(Calendar,X540,NDays&amp;"D")</f>
        <v>42955</v>
      </c>
      <c r="Z540" s="1403">
        <v>1.9213396858763502E-2</v>
      </c>
      <c r="AA540" s="1411">
        <v>1.8163140696795255E-2</v>
      </c>
    </row>
    <row r="541" spans="19:27" x14ac:dyDescent="0.2">
      <c r="S541" s="399"/>
      <c r="T541" s="1401"/>
      <c r="W541" s="864" t="str">
        <f t="shared" si="17"/>
        <v>1w</v>
      </c>
      <c r="X541" s="1405">
        <f>_xll.qlCalendarAdvance(Calendar,X540,W541,"f",FALSE)</f>
        <v>42962</v>
      </c>
      <c r="Y541" s="1404">
        <f>_xll.qlCalendarAdvance(Calendar,X541,NDays&amp;"D")</f>
        <v>42962</v>
      </c>
      <c r="Z541" s="1403">
        <v>1.9284599307888294E-2</v>
      </c>
      <c r="AA541" s="1411">
        <v>1.8241211203813279E-2</v>
      </c>
    </row>
    <row r="542" spans="19:27" x14ac:dyDescent="0.2">
      <c r="S542" s="399"/>
      <c r="T542" s="1401"/>
      <c r="W542" s="864" t="str">
        <f t="shared" si="17"/>
        <v>1w</v>
      </c>
      <c r="X542" s="1405">
        <f>_xll.qlCalendarAdvance(Calendar,X541,W542,"f",FALSE)</f>
        <v>42969</v>
      </c>
      <c r="Y542" s="1404">
        <f>_xll.qlCalendarAdvance(Calendar,X542,NDays&amp;"D")</f>
        <v>42969</v>
      </c>
      <c r="Z542" s="1403">
        <v>1.9355221176927975E-2</v>
      </c>
      <c r="AA542" s="1411">
        <v>1.8318704221960136E-2</v>
      </c>
    </row>
    <row r="543" spans="19:27" x14ac:dyDescent="0.2">
      <c r="S543" s="399"/>
      <c r="T543" s="1401"/>
      <c r="W543" s="864" t="str">
        <f t="shared" si="17"/>
        <v>1w</v>
      </c>
      <c r="X543" s="1405">
        <f>_xll.qlCalendarAdvance(Calendar,X542,W543,"f",FALSE)</f>
        <v>42976</v>
      </c>
      <c r="Y543" s="1404">
        <f>_xll.qlCalendarAdvance(Calendar,X543,NDays&amp;"D")</f>
        <v>42976</v>
      </c>
      <c r="Z543" s="1403">
        <v>1.9419945734192218E-2</v>
      </c>
      <c r="AA543" s="1411">
        <v>1.8395619750668502E-2</v>
      </c>
    </row>
    <row r="544" spans="19:27" x14ac:dyDescent="0.2">
      <c r="S544" s="399"/>
      <c r="T544" s="1401"/>
      <c r="W544" s="864" t="str">
        <f t="shared" si="17"/>
        <v>1w</v>
      </c>
      <c r="X544" s="1405">
        <f>_xll.qlCalendarAdvance(Calendar,X543,W544,"f",FALSE)</f>
        <v>42983</v>
      </c>
      <c r="Y544" s="1404">
        <f>_xll.qlCalendarAdvance(Calendar,X544,NDays&amp;"D")</f>
        <v>42983</v>
      </c>
      <c r="Z544" s="1403">
        <v>1.9478876027726882E-2</v>
      </c>
      <c r="AA544" s="1411">
        <v>1.8471957789695237E-2</v>
      </c>
    </row>
    <row r="545" spans="19:27" x14ac:dyDescent="0.2">
      <c r="S545" s="399"/>
      <c r="T545" s="1401"/>
      <c r="W545" s="864" t="str">
        <f t="shared" si="17"/>
        <v>1w</v>
      </c>
      <c r="X545" s="1405">
        <f>_xll.qlCalendarAdvance(Calendar,X544,W545,"f",FALSE)</f>
        <v>42990</v>
      </c>
      <c r="Y545" s="1404">
        <f>_xll.qlCalendarAdvance(Calendar,X545,NDays&amp;"D")</f>
        <v>42990</v>
      </c>
      <c r="Z545" s="1403">
        <v>1.9547869248975315E-2</v>
      </c>
      <c r="AA545" s="1411">
        <v>1.8547718338716157E-2</v>
      </c>
    </row>
    <row r="546" spans="19:27" x14ac:dyDescent="0.2">
      <c r="S546" s="399"/>
      <c r="T546" s="1401"/>
      <c r="W546" s="864" t="str">
        <f t="shared" si="17"/>
        <v>1w</v>
      </c>
      <c r="X546" s="1405">
        <f>_xll.qlCalendarAdvance(Calendar,X545,W546,"f",FALSE)</f>
        <v>42997</v>
      </c>
      <c r="Y546" s="1404">
        <f>_xll.qlCalendarAdvance(Calendar,X546,NDays&amp;"D")</f>
        <v>42997</v>
      </c>
      <c r="Z546" s="1403">
        <v>1.9616281713923409E-2</v>
      </c>
      <c r="AA546" s="1411">
        <v>1.8622901397244984E-2</v>
      </c>
    </row>
    <row r="547" spans="19:27" x14ac:dyDescent="0.2">
      <c r="S547" s="399"/>
      <c r="T547" s="1401"/>
      <c r="W547" s="864" t="str">
        <f t="shared" si="17"/>
        <v>1w</v>
      </c>
      <c r="X547" s="1405">
        <f>_xll.qlCalendarAdvance(Calendar,X546,W547,"f",FALSE)</f>
        <v>43004</v>
      </c>
      <c r="Y547" s="1404">
        <f>_xll.qlCalendarAdvance(Calendar,X547,NDays&amp;"D")</f>
        <v>43004</v>
      </c>
      <c r="Z547" s="1403">
        <v>1.9684113363874853E-2</v>
      </c>
      <c r="AA547" s="1411">
        <v>1.8697506965038579E-2</v>
      </c>
    </row>
    <row r="548" spans="19:27" x14ac:dyDescent="0.2">
      <c r="S548" s="399"/>
      <c r="T548" s="1401"/>
      <c r="W548" s="864" t="str">
        <f t="shared" si="17"/>
        <v>1w</v>
      </c>
      <c r="X548" s="1405">
        <f>_xll.qlCalendarAdvance(Calendar,X547,W548,"f",FALSE)</f>
        <v>43011</v>
      </c>
      <c r="Y548" s="1404">
        <f>_xll.qlCalendarAdvance(Calendar,X548,NDays&amp;"D")</f>
        <v>43011</v>
      </c>
      <c r="Z548" s="1403">
        <v>1.9756498467832687E-2</v>
      </c>
      <c r="AA548" s="1411">
        <v>1.8771535041691711E-2</v>
      </c>
    </row>
    <row r="549" spans="19:27" x14ac:dyDescent="0.2">
      <c r="S549" s="399"/>
      <c r="T549" s="1401"/>
      <c r="W549" s="864" t="str">
        <f t="shared" si="17"/>
        <v>1w</v>
      </c>
      <c r="X549" s="1405">
        <f>_xll.qlCalendarAdvance(Calendar,X548,W549,"f",FALSE)</f>
        <v>43018</v>
      </c>
      <c r="Y549" s="1404">
        <f>_xll.qlCalendarAdvance(Calendar,X549,NDays&amp;"D")</f>
        <v>43018</v>
      </c>
      <c r="Z549" s="1403">
        <v>1.9823130405433799E-2</v>
      </c>
      <c r="AA549" s="1411">
        <v>1.8844985626799149E-2</v>
      </c>
    </row>
    <row r="550" spans="19:27" x14ac:dyDescent="0.2">
      <c r="S550" s="399"/>
      <c r="T550" s="1401"/>
      <c r="W550" s="864" t="str">
        <f t="shared" si="17"/>
        <v>1w</v>
      </c>
      <c r="X550" s="1405">
        <f>_xll.qlCalendarAdvance(Calendar,X549,W550,"f",FALSE)</f>
        <v>43025</v>
      </c>
      <c r="Y550" s="1404">
        <f>_xll.qlCalendarAdvance(Calendar,X550,NDays&amp;"D")</f>
        <v>43025</v>
      </c>
      <c r="Z550" s="1403">
        <v>1.9889181331459987E-2</v>
      </c>
      <c r="AA550" s="1411">
        <v>1.8917858720198799E-2</v>
      </c>
    </row>
    <row r="551" spans="19:27" x14ac:dyDescent="0.2">
      <c r="S551" s="399"/>
      <c r="T551" s="1401"/>
      <c r="W551" s="864" t="str">
        <f t="shared" si="17"/>
        <v>1w</v>
      </c>
      <c r="X551" s="1405">
        <f>_xll.qlCalendarAdvance(Calendar,X550,W551,"f",FALSE)</f>
        <v>43032</v>
      </c>
      <c r="Y551" s="1404">
        <f>_xll.qlCalendarAdvance(Calendar,X551,NDays&amp;"D")</f>
        <v>43032</v>
      </c>
      <c r="Z551" s="1403">
        <v>1.9954651188922798E-2</v>
      </c>
      <c r="AA551" s="1411">
        <v>1.8990154321323338E-2</v>
      </c>
    </row>
    <row r="552" spans="19:27" x14ac:dyDescent="0.2">
      <c r="S552" s="399"/>
      <c r="T552" s="1401"/>
      <c r="W552" s="864" t="str">
        <f t="shared" si="17"/>
        <v>1w</v>
      </c>
      <c r="X552" s="1405">
        <f>_xll.qlCalendarAdvance(Calendar,X551,W552,"f",FALSE)</f>
        <v>43039</v>
      </c>
      <c r="Y552" s="1404">
        <f>_xll.qlCalendarAdvance(Calendar,X552,NDays&amp;"D")</f>
        <v>43039</v>
      </c>
      <c r="Z552" s="1403">
        <v>2.0014557369136612E-2</v>
      </c>
      <c r="AA552" s="1411">
        <v>1.9061872429929627E-2</v>
      </c>
    </row>
    <row r="553" spans="19:27" x14ac:dyDescent="0.2">
      <c r="S553" s="399"/>
      <c r="T553" s="1401"/>
      <c r="W553" s="864" t="str">
        <f t="shared" si="17"/>
        <v>1w</v>
      </c>
      <c r="X553" s="1405">
        <f>_xll.qlCalendarAdvance(Calendar,X552,W553,"f",FALSE)</f>
        <v>43046</v>
      </c>
      <c r="Y553" s="1404">
        <f>_xll.qlCalendarAdvance(Calendar,X553,NDays&amp;"D")</f>
        <v>43046</v>
      </c>
      <c r="Z553" s="1403">
        <v>2.0083847472710695E-2</v>
      </c>
      <c r="AA553" s="1411">
        <v>1.9133013045612435E-2</v>
      </c>
    </row>
    <row r="554" spans="19:27" x14ac:dyDescent="0.2">
      <c r="S554" s="399"/>
      <c r="T554" s="1401"/>
      <c r="W554" s="864" t="str">
        <f t="shared" si="17"/>
        <v>1w</v>
      </c>
      <c r="X554" s="1405">
        <f>_xll.qlCalendarAdvance(Calendar,X553,W554,"f",FALSE)</f>
        <v>43053</v>
      </c>
      <c r="Y554" s="1404">
        <f>_xll.qlCalendarAdvance(Calendar,X554,NDays&amp;"D")</f>
        <v>43053</v>
      </c>
      <c r="Z554" s="1403">
        <v>2.0142667267601236E-2</v>
      </c>
      <c r="AA554" s="1411">
        <v>1.9203576168128622E-2</v>
      </c>
    </row>
    <row r="555" spans="19:27" x14ac:dyDescent="0.2">
      <c r="S555" s="399"/>
      <c r="T555" s="1401"/>
      <c r="W555" s="864" t="str">
        <f t="shared" si="17"/>
        <v>1w</v>
      </c>
      <c r="X555" s="1405">
        <f>_xll.qlCalendarAdvance(Calendar,X554,W555,"f",FALSE)</f>
        <v>43060</v>
      </c>
      <c r="Y555" s="1404">
        <f>_xll.qlCalendarAdvance(Calendar,X555,NDays&amp;"D")</f>
        <v>43060</v>
      </c>
      <c r="Z555" s="1403">
        <v>2.0205850344199864E-2</v>
      </c>
      <c r="AA555" s="1411">
        <v>1.9273561797154004E-2</v>
      </c>
    </row>
    <row r="556" spans="19:27" x14ac:dyDescent="0.2">
      <c r="S556" s="399"/>
      <c r="T556" s="1401"/>
      <c r="W556" s="864" t="str">
        <f t="shared" si="17"/>
        <v>1w</v>
      </c>
      <c r="X556" s="1405">
        <f>_xll.qlCalendarAdvance(Calendar,X555,W556,"f",FALSE)</f>
        <v>43067</v>
      </c>
      <c r="Y556" s="1404">
        <f>_xll.qlCalendarAdvance(Calendar,X556,NDays&amp;"D")</f>
        <v>43067</v>
      </c>
      <c r="Z556" s="1403">
        <v>2.0273282488248355E-2</v>
      </c>
      <c r="AA556" s="1411">
        <v>1.9342969932283349E-2</v>
      </c>
    </row>
    <row r="557" spans="19:27" x14ac:dyDescent="0.2">
      <c r="S557" s="399"/>
      <c r="T557" s="1401"/>
      <c r="W557" s="864" t="str">
        <f t="shared" si="17"/>
        <v>1w</v>
      </c>
      <c r="X557" s="1405">
        <f>_xll.qlCalendarAdvance(Calendar,X556,W557,"f",FALSE)</f>
        <v>43074</v>
      </c>
      <c r="Y557" s="1404">
        <f>_xll.qlCalendarAdvance(Calendar,X557,NDays&amp;"D")</f>
        <v>43074</v>
      </c>
      <c r="Z557" s="1403">
        <v>2.0335264765611927E-2</v>
      </c>
      <c r="AA557" s="1411">
        <v>1.9411800573192473E-2</v>
      </c>
    </row>
    <row r="558" spans="19:27" x14ac:dyDescent="0.2">
      <c r="S558" s="399"/>
      <c r="T558" s="1401"/>
      <c r="W558" s="864" t="str">
        <f t="shared" si="17"/>
        <v>1w</v>
      </c>
      <c r="X558" s="1405">
        <f>_xll.qlCalendarAdvance(Calendar,X557,W558,"f",FALSE)</f>
        <v>43081</v>
      </c>
      <c r="Y558" s="1404">
        <f>_xll.qlCalendarAdvance(Calendar,X558,NDays&amp;"D")</f>
        <v>43081</v>
      </c>
      <c r="Z558" s="1403">
        <v>2.0396665589508641E-2</v>
      </c>
      <c r="AA558" s="1411">
        <v>1.9480053719638235E-2</v>
      </c>
    </row>
    <row r="559" spans="19:27" x14ac:dyDescent="0.2">
      <c r="S559" s="399"/>
      <c r="T559" s="1401"/>
      <c r="W559" s="864" t="str">
        <f t="shared" si="17"/>
        <v>1w</v>
      </c>
      <c r="X559" s="1405">
        <f>_xll.qlCalendarAdvance(Calendar,X558,W559,"f",FALSE)</f>
        <v>43088</v>
      </c>
      <c r="Y559" s="1404">
        <f>_xll.qlCalendarAdvance(Calendar,X559,NDays&amp;"D")</f>
        <v>43088</v>
      </c>
      <c r="Z559" s="1403">
        <v>2.0457484906954714E-2</v>
      </c>
      <c r="AA559" s="1411">
        <v>1.9547729371134359E-2</v>
      </c>
    </row>
    <row r="560" spans="19:27" x14ac:dyDescent="0.2">
      <c r="S560" s="399"/>
      <c r="T560" s="1401"/>
      <c r="W560" s="864" t="str">
        <f t="shared" si="17"/>
        <v>1w</v>
      </c>
      <c r="X560" s="1405">
        <f>_xll.qlCalendarAdvance(Calendar,X559,W560,"f",FALSE)</f>
        <v>43096</v>
      </c>
      <c r="Y560" s="1404">
        <f>_xll.qlCalendarAdvance(Calendar,X560,NDays&amp;"D")</f>
        <v>43096</v>
      </c>
      <c r="Z560" s="1403">
        <v>2.0526280625711671E-2</v>
      </c>
      <c r="AA560" s="1411">
        <v>1.9624365835939628E-2</v>
      </c>
    </row>
    <row r="561" spans="19:27" x14ac:dyDescent="0.2">
      <c r="S561" s="399"/>
      <c r="T561" s="1401"/>
      <c r="W561" s="864" t="str">
        <f t="shared" si="17"/>
        <v>1w</v>
      </c>
      <c r="X561" s="1405">
        <f>_xll.qlCalendarAdvance(Calendar,X560,W561,"f",FALSE)</f>
        <v>43103</v>
      </c>
      <c r="Y561" s="1404">
        <f>_xll.qlCalendarAdvance(Calendar,X561,NDays&amp;"D")</f>
        <v>43103</v>
      </c>
      <c r="Z561" s="1403">
        <v>2.0581222281601769E-2</v>
      </c>
      <c r="AA561" s="1411">
        <v>1.9690803997447492E-2</v>
      </c>
    </row>
    <row r="562" spans="19:27" x14ac:dyDescent="0.2">
      <c r="S562" s="399"/>
      <c r="T562" s="1401"/>
      <c r="W562" s="864" t="str">
        <f t="shared" si="17"/>
        <v>1w</v>
      </c>
      <c r="X562" s="1405">
        <f>_xll.qlCalendarAdvance(Calendar,X561,W562,"f",FALSE)</f>
        <v>43110</v>
      </c>
      <c r="Y562" s="1404">
        <f>_xll.qlCalendarAdvance(Calendar,X562,NDays&amp;"D")</f>
        <v>43110</v>
      </c>
      <c r="Z562" s="1403">
        <v>2.0640267526794168E-2</v>
      </c>
      <c r="AA562" s="1411">
        <v>1.9756664663195256E-2</v>
      </c>
    </row>
    <row r="563" spans="19:27" x14ac:dyDescent="0.2">
      <c r="S563" s="399"/>
      <c r="T563" s="1401"/>
      <c r="W563" s="864" t="str">
        <f t="shared" si="17"/>
        <v>1w</v>
      </c>
      <c r="X563" s="1405">
        <f>_xll.qlCalendarAdvance(Calendar,X562,W563,"f",FALSE)</f>
        <v>43117</v>
      </c>
      <c r="Y563" s="1404">
        <f>_xll.qlCalendarAdvance(Calendar,X563,NDays&amp;"D")</f>
        <v>43117</v>
      </c>
      <c r="Z563" s="1403">
        <v>2.06987551406278E-2</v>
      </c>
      <c r="AA563" s="1411">
        <v>1.9821947832615594E-2</v>
      </c>
    </row>
    <row r="564" spans="19:27" x14ac:dyDescent="0.2">
      <c r="S564" s="399"/>
      <c r="T564" s="1401"/>
      <c r="W564" s="864" t="str">
        <f t="shared" si="17"/>
        <v>1w</v>
      </c>
      <c r="X564" s="1405">
        <f>_xll.qlCalendarAdvance(Calendar,X563,W564,"f",FALSE)</f>
        <v>43124</v>
      </c>
      <c r="Y564" s="1404">
        <f>_xll.qlCalendarAdvance(Calendar,X564,NDays&amp;"D")</f>
        <v>43124</v>
      </c>
      <c r="Z564" s="1403">
        <v>2.075669630396278E-2</v>
      </c>
      <c r="AA564" s="1411">
        <v>1.9886653505627461E-2</v>
      </c>
    </row>
    <row r="565" spans="19:27" x14ac:dyDescent="0.2">
      <c r="S565" s="399"/>
      <c r="T565" s="1401"/>
      <c r="W565" s="864" t="str">
        <f t="shared" si="17"/>
        <v>1w</v>
      </c>
      <c r="X565" s="1405">
        <f>_xll.qlCalendarAdvance(Calendar,X564,W565,"f",FALSE)</f>
        <v>43131</v>
      </c>
      <c r="Y565" s="1404">
        <f>_xll.qlCalendarAdvance(Calendar,X565,NDays&amp;"D")</f>
        <v>43131</v>
      </c>
      <c r="Z565" s="1403">
        <v>2.0814102199383143E-2</v>
      </c>
      <c r="AA565" s="1411">
        <v>1.9950781681906671E-2</v>
      </c>
    </row>
    <row r="566" spans="19:27" x14ac:dyDescent="0.2">
      <c r="S566" s="399"/>
      <c r="T566" s="1401"/>
      <c r="W566" s="864" t="str">
        <f t="shared" si="17"/>
        <v>1w</v>
      </c>
      <c r="X566" s="1405">
        <f>_xll.qlCalendarAdvance(Calendar,X565,W566,"f",FALSE)</f>
        <v>43138</v>
      </c>
      <c r="Y566" s="1404">
        <f>_xll.qlCalendarAdvance(Calendar,X566,NDays&amp;"D")</f>
        <v>43138</v>
      </c>
      <c r="Z566" s="1403">
        <v>2.0870984011164585E-2</v>
      </c>
      <c r="AA566" s="1411">
        <v>2.0014332361047993E-2</v>
      </c>
    </row>
    <row r="567" spans="19:27" x14ac:dyDescent="0.2">
      <c r="S567" s="399"/>
      <c r="T567" s="1401"/>
      <c r="W567" s="864" t="str">
        <f t="shared" si="17"/>
        <v>1w</v>
      </c>
      <c r="X567" s="1405">
        <f>_xll.qlCalendarAdvance(Calendar,X566,W567,"f",FALSE)</f>
        <v>43145</v>
      </c>
      <c r="Y567" s="1404">
        <f>_xll.qlCalendarAdvance(Calendar,X567,NDays&amp;"D")</f>
        <v>43145</v>
      </c>
      <c r="Z567" s="1403">
        <v>2.0927352925249859E-2</v>
      </c>
      <c r="AA567" s="1411">
        <v>2.0077305542808288E-2</v>
      </c>
    </row>
    <row r="568" spans="19:27" x14ac:dyDescent="0.2">
      <c r="S568" s="399"/>
      <c r="T568" s="1401"/>
      <c r="W568" s="864" t="str">
        <f t="shared" si="17"/>
        <v>1w</v>
      </c>
      <c r="X568" s="1405">
        <f>_xll.qlCalendarAdvance(Calendar,X567,W568,"f",FALSE)</f>
        <v>43152</v>
      </c>
      <c r="Y568" s="1404">
        <f>_xll.qlCalendarAdvance(Calendar,X568,NDays&amp;"D")</f>
        <v>43152</v>
      </c>
      <c r="Z568" s="1403">
        <v>2.0983220129214733E-2</v>
      </c>
      <c r="AA568" s="1411">
        <v>2.0139701226863371E-2</v>
      </c>
    </row>
    <row r="569" spans="19:27" x14ac:dyDescent="0.2">
      <c r="S569" s="399"/>
      <c r="T569" s="1401"/>
      <c r="W569" s="864" t="str">
        <f t="shared" si="17"/>
        <v>1w</v>
      </c>
      <c r="X569" s="1405">
        <f>_xll.qlCalendarAdvance(Calendar,X568,W569,"f",FALSE)</f>
        <v>43159</v>
      </c>
      <c r="Y569" s="1404">
        <f>_xll.qlCalendarAdvance(Calendar,X569,NDays&amp;"D")</f>
        <v>43159</v>
      </c>
      <c r="Z569" s="1403">
        <v>2.1051752971940604E-2</v>
      </c>
      <c r="AA569" s="1411">
        <v>2.0201519412970104E-2</v>
      </c>
    </row>
    <row r="570" spans="19:27" x14ac:dyDescent="0.2">
      <c r="S570" s="399"/>
      <c r="T570" s="1401"/>
      <c r="W570" s="864" t="str">
        <f t="shared" si="17"/>
        <v>1w</v>
      </c>
      <c r="X570" s="1405">
        <f>_xll.qlCalendarAdvance(Calendar,X569,W570,"f",FALSE)</f>
        <v>43166</v>
      </c>
      <c r="Y570" s="1404">
        <f>_xll.qlCalendarAdvance(Calendar,X570,NDays&amp;"D")</f>
        <v>43166</v>
      </c>
      <c r="Z570" s="1403">
        <v>2.1106573187471982E-2</v>
      </c>
      <c r="AA570" s="1411">
        <v>2.02627601008043E-2</v>
      </c>
    </row>
    <row r="571" spans="19:27" x14ac:dyDescent="0.2">
      <c r="S571" s="399"/>
      <c r="T571" s="1401"/>
      <c r="W571" s="864" t="str">
        <f t="shared" si="17"/>
        <v>1w</v>
      </c>
      <c r="X571" s="1405">
        <f>_xll.qlCalendarAdvance(Calendar,X570,W571,"f",FALSE)</f>
        <v>43173</v>
      </c>
      <c r="Y571" s="1404">
        <f>_xll.qlCalendarAdvance(Calendar,X571,NDays&amp;"D")</f>
        <v>43173</v>
      </c>
      <c r="Z571" s="1403">
        <v>2.1160928079409422E-2</v>
      </c>
      <c r="AA571" s="1411">
        <v>2.0323423290041776E-2</v>
      </c>
    </row>
    <row r="572" spans="19:27" x14ac:dyDescent="0.2">
      <c r="S572" s="399"/>
      <c r="T572" s="1401"/>
      <c r="W572" s="864" t="str">
        <f t="shared" si="17"/>
        <v>1w</v>
      </c>
      <c r="X572" s="1405">
        <f>_xll.qlCalendarAdvance(Calendar,X571,W572,"f",FALSE)</f>
        <v>43180</v>
      </c>
      <c r="Y572" s="1404">
        <f>_xll.qlCalendarAdvance(Calendar,X572,NDays&amp;"D")</f>
        <v>43180</v>
      </c>
      <c r="Z572" s="1403">
        <v>2.1214828660118503E-2</v>
      </c>
      <c r="AA572" s="1411">
        <v>2.0383508980439391E-2</v>
      </c>
    </row>
    <row r="573" spans="19:27" x14ac:dyDescent="0.2">
      <c r="S573" s="399"/>
      <c r="T573" s="1401"/>
      <c r="W573" s="864" t="str">
        <f t="shared" si="17"/>
        <v>1w</v>
      </c>
      <c r="X573" s="1405">
        <f>_xll.qlCalendarAdvance(Calendar,X572,W573,"f",FALSE)</f>
        <v>43187</v>
      </c>
      <c r="Y573" s="1404">
        <f>_xll.qlCalendarAdvance(Calendar,X573,NDays&amp;"D")</f>
        <v>43187</v>
      </c>
      <c r="Z573" s="1403">
        <v>2.1268285943468121E-2</v>
      </c>
      <c r="AA573" s="1411">
        <v>2.0443017171672961E-2</v>
      </c>
    </row>
    <row r="574" spans="19:27" x14ac:dyDescent="0.2">
      <c r="S574" s="399"/>
      <c r="T574" s="1401"/>
      <c r="W574" s="864" t="str">
        <f t="shared" si="17"/>
        <v>1w</v>
      </c>
      <c r="X574" s="1405">
        <f>_xll.qlCalendarAdvance(Calendar,X573,W574,"f",FALSE)</f>
        <v>43194</v>
      </c>
      <c r="Y574" s="1404">
        <f>_xll.qlCalendarAdvance(Calendar,X574,NDays&amp;"D")</f>
        <v>43194</v>
      </c>
      <c r="Z574" s="1403">
        <v>2.131704706360971E-2</v>
      </c>
      <c r="AA574" s="1411">
        <v>2.0501947863499348E-2</v>
      </c>
    </row>
    <row r="575" spans="19:27" x14ac:dyDescent="0.2">
      <c r="S575" s="399"/>
      <c r="T575" s="1401"/>
      <c r="W575" s="864" t="str">
        <f t="shared" si="17"/>
        <v>1w</v>
      </c>
      <c r="X575" s="1405">
        <f>_xll.qlCalendarAdvance(Calendar,X574,W575,"f",FALSE)</f>
        <v>43201</v>
      </c>
      <c r="Y575" s="1404">
        <f>_xll.qlCalendarAdvance(Calendar,X575,NDays&amp;"D")</f>
        <v>43201</v>
      </c>
      <c r="Z575" s="1403">
        <v>2.136967238650438E-2</v>
      </c>
      <c r="AA575" s="1411">
        <v>2.0560301055675412E-2</v>
      </c>
    </row>
    <row r="576" spans="19:27" x14ac:dyDescent="0.2">
      <c r="S576" s="399"/>
      <c r="T576" s="1401"/>
      <c r="W576" s="864" t="str">
        <f t="shared" si="17"/>
        <v>1w</v>
      </c>
      <c r="X576" s="1405">
        <f>_xll.qlCalendarAdvance(Calendar,X575,W576,"f",FALSE)</f>
        <v>43208</v>
      </c>
      <c r="Y576" s="1404">
        <f>_xll.qlCalendarAdvance(Calendar,X576,NDays&amp;"D")</f>
        <v>43208</v>
      </c>
      <c r="Z576" s="1403">
        <v>2.1421886833887779E-2</v>
      </c>
      <c r="AA576" s="1411">
        <v>2.0618076747876968E-2</v>
      </c>
    </row>
    <row r="577" spans="19:27" x14ac:dyDescent="0.2">
      <c r="S577" s="399"/>
      <c r="T577" s="1401"/>
      <c r="W577" s="864" t="str">
        <f t="shared" si="17"/>
        <v>1w</v>
      </c>
      <c r="X577" s="1405">
        <f>_xll.qlCalendarAdvance(Calendar,X576,W577,"f",FALSE)</f>
        <v>43215</v>
      </c>
      <c r="Y577" s="1404">
        <f>_xll.qlCalendarAdvance(Calendar,X577,NDays&amp;"D")</f>
        <v>43215</v>
      </c>
      <c r="Z577" s="1403">
        <v>2.1473701485229812E-2</v>
      </c>
      <c r="AA577" s="1411">
        <v>2.0675274939779831E-2</v>
      </c>
    </row>
    <row r="578" spans="19:27" x14ac:dyDescent="0.2">
      <c r="S578" s="399"/>
      <c r="T578" s="1401"/>
      <c r="W578" s="864" t="str">
        <f t="shared" si="17"/>
        <v>1w</v>
      </c>
      <c r="X578" s="1405">
        <f>_xll.qlCalendarAdvance(Calendar,X577,W578,"f",FALSE)</f>
        <v>43222</v>
      </c>
      <c r="Y578" s="1404">
        <f>_xll.qlCalendarAdvance(Calendar,X578,NDays&amp;"D")</f>
        <v>43222</v>
      </c>
      <c r="Z578" s="1403">
        <v>2.1529308487315334E-2</v>
      </c>
      <c r="AA578" s="1411">
        <v>2.0731895631140862E-2</v>
      </c>
    </row>
    <row r="579" spans="19:27" x14ac:dyDescent="0.2">
      <c r="S579" s="399"/>
      <c r="T579" s="1401"/>
      <c r="W579" s="864" t="str">
        <f t="shared" si="17"/>
        <v>1w</v>
      </c>
      <c r="X579" s="1405">
        <f>_xll.qlCalendarAdvance(Calendar,X578,W579,"f",FALSE)</f>
        <v>43229</v>
      </c>
      <c r="Y579" s="1404">
        <f>_xll.qlCalendarAdvance(Calendar,X579,NDays&amp;"D")</f>
        <v>43229</v>
      </c>
      <c r="Z579" s="1403">
        <v>2.1580337358834828E-2</v>
      </c>
      <c r="AA579" s="1411">
        <v>2.0787938821716923E-2</v>
      </c>
    </row>
    <row r="580" spans="19:27" x14ac:dyDescent="0.2">
      <c r="S580" s="399"/>
      <c r="T580" s="1401"/>
      <c r="W580" s="864" t="str">
        <f t="shared" si="17"/>
        <v>1w</v>
      </c>
      <c r="X580" s="1405">
        <f>_xll.qlCalendarAdvance(Calendar,X579,W580,"f",FALSE)</f>
        <v>43236</v>
      </c>
      <c r="Y580" s="1404">
        <f>_xll.qlCalendarAdvance(Calendar,X580,NDays&amp;"D")</f>
        <v>43236</v>
      </c>
      <c r="Z580" s="1403">
        <v>2.1631000070138681E-2</v>
      </c>
      <c r="AA580" s="1411">
        <v>2.084340451134592E-2</v>
      </c>
    </row>
    <row r="581" spans="19:27" x14ac:dyDescent="0.2">
      <c r="S581" s="399"/>
      <c r="T581" s="1401"/>
      <c r="W581" s="864" t="str">
        <f t="shared" si="17"/>
        <v>1w</v>
      </c>
      <c r="X581" s="1405">
        <f>_xll.qlCalendarAdvance(Calendar,X580,W581,"f",FALSE)</f>
        <v>43243</v>
      </c>
      <c r="Y581" s="1404">
        <f>_xll.qlCalendarAdvance(Calendar,X581,NDays&amp;"D")</f>
        <v>43243</v>
      </c>
      <c r="Z581" s="1403">
        <v>2.1681307646274458E-2</v>
      </c>
      <c r="AA581" s="1411">
        <v>2.0898292699541576E-2</v>
      </c>
    </row>
    <row r="582" spans="19:27" x14ac:dyDescent="0.2">
      <c r="S582" s="399"/>
      <c r="T582" s="1401"/>
      <c r="W582" s="864" t="str">
        <f t="shared" si="17"/>
        <v>1w</v>
      </c>
      <c r="X582" s="1405">
        <f>_xll.qlCalendarAdvance(Calendar,X581,W582,"f",FALSE)</f>
        <v>43250</v>
      </c>
      <c r="Y582" s="1404">
        <f>_xll.qlCalendarAdvance(Calendar,X582,NDays&amp;"D")</f>
        <v>43250</v>
      </c>
      <c r="Z582" s="1403">
        <v>2.1731271113592181E-2</v>
      </c>
      <c r="AA582" s="1411">
        <v>2.0952603386141799E-2</v>
      </c>
    </row>
    <row r="583" spans="19:27" x14ac:dyDescent="0.2">
      <c r="S583" s="399"/>
      <c r="T583" s="1401"/>
      <c r="W583" s="864" t="str">
        <f t="shared" si="17"/>
        <v>1w</v>
      </c>
      <c r="X583" s="1405">
        <f>_xll.qlCalendarAdvance(Calendar,X582,W583,"f",FALSE)</f>
        <v>43257</v>
      </c>
      <c r="Y583" s="1404">
        <f>_xll.qlCalendarAdvance(Calendar,X583,NDays&amp;"D")</f>
        <v>43257</v>
      </c>
      <c r="Z583" s="1403">
        <v>2.1776814298498644E-2</v>
      </c>
      <c r="AA583" s="1411">
        <v>2.1006336570984496E-2</v>
      </c>
    </row>
    <row r="584" spans="19:27" x14ac:dyDescent="0.2">
      <c r="S584" s="399"/>
      <c r="T584" s="1401"/>
      <c r="W584" s="864" t="str">
        <f t="shared" si="17"/>
        <v>1w</v>
      </c>
      <c r="X584" s="1405">
        <f>_xll.qlCalendarAdvance(Calendar,X583,W584,"f",FALSE)</f>
        <v>43264</v>
      </c>
      <c r="Y584" s="1404">
        <f>_xll.qlCalendarAdvance(Calendar,X584,NDays&amp;"D")</f>
        <v>43264</v>
      </c>
      <c r="Z584" s="1403">
        <v>2.1826140716356562E-2</v>
      </c>
      <c r="AA584" s="1411">
        <v>2.1059492253664436E-2</v>
      </c>
    </row>
    <row r="585" spans="19:27" x14ac:dyDescent="0.2">
      <c r="S585" s="399"/>
      <c r="T585" s="1401"/>
      <c r="W585" s="864" t="str">
        <f t="shared" si="17"/>
        <v>1w</v>
      </c>
      <c r="X585" s="1405">
        <f>_xll.qlCalendarAdvance(Calendar,X584,W585,"f",FALSE)</f>
        <v>43271</v>
      </c>
      <c r="Y585" s="1404">
        <f>_xll.qlCalendarAdvance(Calendar,X585,NDays&amp;"D")</f>
        <v>43271</v>
      </c>
      <c r="Z585" s="1403">
        <v>2.1875156022032199E-2</v>
      </c>
      <c r="AA585" s="1411">
        <v>2.1112070433938479E-2</v>
      </c>
    </row>
    <row r="586" spans="19:27" x14ac:dyDescent="0.2">
      <c r="S586" s="399"/>
      <c r="T586" s="1401"/>
      <c r="W586" s="864" t="str">
        <f t="shared" si="17"/>
        <v>1w</v>
      </c>
      <c r="X586" s="1405">
        <f>_xll.qlCalendarAdvance(Calendar,X585,W586,"f",FALSE)</f>
        <v>43278</v>
      </c>
      <c r="Y586" s="1404">
        <f>_xll.qlCalendarAdvance(Calendar,X586,NDays&amp;"D")</f>
        <v>43278</v>
      </c>
      <c r="Z586" s="1403">
        <v>2.1923871263524266E-2</v>
      </c>
      <c r="AA586" s="1411">
        <v>2.116408968575012E-2</v>
      </c>
    </row>
    <row r="587" spans="19:27" x14ac:dyDescent="0.2">
      <c r="S587" s="399"/>
      <c r="T587" s="1401"/>
      <c r="W587" s="864" t="str">
        <f t="shared" si="17"/>
        <v>1w</v>
      </c>
      <c r="X587" s="1405">
        <f>_xll.qlCalendarAdvance(Calendar,X586,W587,"f",FALSE)</f>
        <v>43285</v>
      </c>
      <c r="Y587" s="1404">
        <f>_xll.qlCalendarAdvance(Calendar,X587,NDays&amp;"D")</f>
        <v>43285</v>
      </c>
      <c r="Z587" s="1403">
        <v>2.1976308913099617E-2</v>
      </c>
      <c r="AA587" s="1411">
        <v>2.1215759210378993E-2</v>
      </c>
    </row>
    <row r="588" spans="19:27" x14ac:dyDescent="0.2">
      <c r="S588" s="399"/>
      <c r="T588" s="1401"/>
      <c r="W588" s="864" t="str">
        <f t="shared" si="17"/>
        <v>1w</v>
      </c>
      <c r="X588" s="1405">
        <f>_xll.qlCalendarAdvance(Calendar,X587,W588,"f",FALSE)</f>
        <v>43292</v>
      </c>
      <c r="Y588" s="1404">
        <f>_xll.qlCalendarAdvance(Calendar,X588,NDays&amp;"D")</f>
        <v>43292</v>
      </c>
      <c r="Z588" s="1403">
        <v>2.2024421265126746E-2</v>
      </c>
      <c r="AA588" s="1411">
        <v>2.1267138640219674E-2</v>
      </c>
    </row>
    <row r="589" spans="19:27" x14ac:dyDescent="0.2">
      <c r="S589" s="399"/>
      <c r="T589" s="1401"/>
      <c r="W589" s="864" t="str">
        <f t="shared" si="17"/>
        <v>1w</v>
      </c>
      <c r="X589" s="1405">
        <f>_xll.qlCalendarAdvance(Calendar,X588,W589,"f",FALSE)</f>
        <v>43299</v>
      </c>
      <c r="Y589" s="1404">
        <f>_xll.qlCalendarAdvance(Calendar,X589,NDays&amp;"D")</f>
        <v>43299</v>
      </c>
      <c r="Z589" s="1403">
        <v>2.2072241458211614E-2</v>
      </c>
      <c r="AA589" s="1411">
        <v>2.1318227974947979E-2</v>
      </c>
    </row>
    <row r="590" spans="19:27" x14ac:dyDescent="0.2">
      <c r="S590" s="399"/>
      <c r="T590" s="1401"/>
      <c r="W590" s="864" t="str">
        <f t="shared" si="17"/>
        <v>1w</v>
      </c>
      <c r="X590" s="1405">
        <f>_xll.qlCalendarAdvance(Calendar,X589,W590,"f",FALSE)</f>
        <v>43306</v>
      </c>
      <c r="Y590" s="1404">
        <f>_xll.qlCalendarAdvance(Calendar,X590,NDays&amp;"D")</f>
        <v>43306</v>
      </c>
      <c r="Z590" s="1403">
        <v>2.2119769471401995E-2</v>
      </c>
      <c r="AA590" s="1411">
        <v>2.1369027214563907E-2</v>
      </c>
    </row>
    <row r="591" spans="19:27" x14ac:dyDescent="0.2">
      <c r="S591" s="399"/>
      <c r="T591" s="1401"/>
      <c r="W591" s="864" t="str">
        <f t="shared" si="17"/>
        <v>1w</v>
      </c>
      <c r="X591" s="1405">
        <f>_xll.qlCalendarAdvance(Calendar,X590,W591,"f",FALSE)</f>
        <v>43313</v>
      </c>
      <c r="Y591" s="1404">
        <f>_xll.qlCalendarAdvance(Calendar,X591,NDays&amp;"D")</f>
        <v>43313</v>
      </c>
      <c r="Z591" s="1403">
        <v>2.2167005283875163E-2</v>
      </c>
      <c r="AA591" s="1411">
        <v>2.1419536358905367E-2</v>
      </c>
    </row>
    <row r="592" spans="19:27" x14ac:dyDescent="0.2">
      <c r="S592" s="399"/>
      <c r="T592" s="1401"/>
      <c r="W592" s="864" t="str">
        <f t="shared" si="17"/>
        <v>1w</v>
      </c>
      <c r="X592" s="1405">
        <f>_xll.qlCalendarAdvance(Calendar,X591,W592,"f",FALSE)</f>
        <v>43320</v>
      </c>
      <c r="Y592" s="1404">
        <f>_xll.qlCalendarAdvance(Calendar,X592,NDays&amp;"D")</f>
        <v>43320</v>
      </c>
      <c r="Z592" s="1403">
        <v>2.2213948874933477E-2</v>
      </c>
      <c r="AA592" s="1411">
        <v>2.1469755407810265E-2</v>
      </c>
    </row>
    <row r="593" spans="19:27" x14ac:dyDescent="0.2">
      <c r="S593" s="399"/>
      <c r="T593" s="1401"/>
      <c r="W593" s="864" t="str">
        <f t="shared" si="17"/>
        <v>1w</v>
      </c>
      <c r="X593" s="1405">
        <f>_xll.qlCalendarAdvance(Calendar,X592,W593,"f",FALSE)</f>
        <v>43327</v>
      </c>
      <c r="Y593" s="1404">
        <f>_xll.qlCalendarAdvance(Calendar,X593,NDays&amp;"D")</f>
        <v>43327</v>
      </c>
      <c r="Z593" s="1403">
        <v>2.2260600224008366E-2</v>
      </c>
      <c r="AA593" s="1411">
        <v>2.1519684361278602E-2</v>
      </c>
    </row>
    <row r="594" spans="19:27" x14ac:dyDescent="0.2">
      <c r="S594" s="399"/>
      <c r="T594" s="1401"/>
      <c r="W594" s="864" t="str">
        <f t="shared" si="17"/>
        <v>1w</v>
      </c>
      <c r="X594" s="1405">
        <f>_xll.qlCalendarAdvance(Calendar,X593,W594,"f",FALSE)</f>
        <v>43334</v>
      </c>
      <c r="Y594" s="1404">
        <f>_xll.qlCalendarAdvance(Calendar,X594,NDays&amp;"D")</f>
        <v>43334</v>
      </c>
      <c r="Z594" s="1403">
        <v>2.2306959310659426E-2</v>
      </c>
      <c r="AA594" s="1411">
        <v>2.1569323219067238E-2</v>
      </c>
    </row>
    <row r="595" spans="19:27" x14ac:dyDescent="0.2">
      <c r="S595" s="399"/>
      <c r="T595" s="1401"/>
      <c r="W595" s="864" t="str">
        <f t="shared" si="17"/>
        <v>1w</v>
      </c>
      <c r="X595" s="1405">
        <f>_xll.qlCalendarAdvance(Calendar,X594,W595,"f",FALSE)</f>
        <v>43341</v>
      </c>
      <c r="Y595" s="1404">
        <f>_xll.qlCalendarAdvance(Calendar,X595,NDays&amp;"D")</f>
        <v>43341</v>
      </c>
      <c r="Z595" s="1403">
        <v>2.2349155172234788E-2</v>
      </c>
      <c r="AA595" s="1411">
        <v>2.1618671981095128E-2</v>
      </c>
    </row>
    <row r="596" spans="19:27" x14ac:dyDescent="0.2">
      <c r="S596" s="399"/>
      <c r="T596" s="1401"/>
      <c r="W596" s="864" t="str">
        <f t="shared" si="17"/>
        <v>1w</v>
      </c>
      <c r="X596" s="1405">
        <f>_xll.qlCalendarAdvance(Calendar,X595,W596,"f",FALSE)</f>
        <v>43348</v>
      </c>
      <c r="Y596" s="1404">
        <f>_xll.qlCalendarAdvance(Calendar,X596,NDays&amp;"D")</f>
        <v>43348</v>
      </c>
      <c r="Z596" s="1403">
        <v>2.2387237331840549E-2</v>
      </c>
      <c r="AA596" s="1411">
        <v>2.1667730647281225E-2</v>
      </c>
    </row>
    <row r="597" spans="19:27" x14ac:dyDescent="0.2">
      <c r="S597" s="399"/>
      <c r="T597" s="1401"/>
      <c r="W597" s="864" t="str">
        <f t="shared" si="17"/>
        <v>1w</v>
      </c>
      <c r="X597" s="1405">
        <f>_xll.qlCalendarAdvance(Calendar,X596,W597,"f",FALSE)</f>
        <v>43355</v>
      </c>
      <c r="Y597" s="1404">
        <f>_xll.qlCalendarAdvance(Calendar,X597,NDays&amp;"D")</f>
        <v>43355</v>
      </c>
      <c r="Z597" s="1403">
        <v>2.2432773816423952E-2</v>
      </c>
      <c r="AA597" s="1411">
        <v>2.1716499217544483E-2</v>
      </c>
    </row>
    <row r="598" spans="19:27" x14ac:dyDescent="0.2">
      <c r="S598" s="399"/>
      <c r="T598" s="1401"/>
      <c r="W598" s="864" t="str">
        <f t="shared" si="17"/>
        <v>1w</v>
      </c>
      <c r="X598" s="1405">
        <f>_xll.qlCalendarAdvance(Calendar,X597,W598,"f",FALSE)</f>
        <v>43362</v>
      </c>
      <c r="Y598" s="1404">
        <f>_xll.qlCalendarAdvance(Calendar,X598,NDays&amp;"D")</f>
        <v>43362</v>
      </c>
      <c r="Z598" s="1403">
        <v>2.2478017999168189E-2</v>
      </c>
      <c r="AA598" s="1411">
        <v>2.1764977691641763E-2</v>
      </c>
    </row>
    <row r="599" spans="19:27" x14ac:dyDescent="0.2">
      <c r="S599" s="399"/>
      <c r="T599" s="1401"/>
      <c r="W599" s="864" t="str">
        <f t="shared" si="17"/>
        <v>1w</v>
      </c>
      <c r="X599" s="1405">
        <f>_xll.qlCalendarAdvance(Calendar,X598,W599,"f",FALSE)</f>
        <v>43369</v>
      </c>
      <c r="Y599" s="1404">
        <f>_xll.qlCalendarAdvance(Calendar,X599,NDays&amp;"D")</f>
        <v>43369</v>
      </c>
      <c r="Z599" s="1403">
        <v>2.2522969860570209E-2</v>
      </c>
      <c r="AA599" s="1411">
        <v>2.1813166069492018E-2</v>
      </c>
    </row>
    <row r="600" spans="19:27" x14ac:dyDescent="0.2">
      <c r="S600" s="399"/>
      <c r="T600" s="1401"/>
      <c r="W600" s="864" t="str">
        <f t="shared" si="17"/>
        <v>1w</v>
      </c>
      <c r="X600" s="1405">
        <f>_xll.qlCalendarAdvance(Calendar,X599,W600,"f",FALSE)</f>
        <v>43376</v>
      </c>
      <c r="Y600" s="1404">
        <f>_xll.qlCalendarAdvance(Calendar,X600,NDays&amp;"D")</f>
        <v>43376</v>
      </c>
      <c r="Z600" s="1403">
        <v>2.2571412900577004E-2</v>
      </c>
      <c r="AA600" s="1411">
        <v>2.186106435109525E-2</v>
      </c>
    </row>
    <row r="601" spans="19:27" x14ac:dyDescent="0.2">
      <c r="S601" s="399"/>
      <c r="T601" s="1401"/>
      <c r="W601" s="864" t="str">
        <f t="shared" si="17"/>
        <v>1w</v>
      </c>
      <c r="X601" s="1405">
        <f>_xll.qlCalendarAdvance(Calendar,X600,W601,"f",FALSE)</f>
        <v>43383</v>
      </c>
      <c r="Y601" s="1404">
        <f>_xll.qlCalendarAdvance(Calendar,X601,NDays&amp;"D")</f>
        <v>43383</v>
      </c>
      <c r="Z601" s="1403">
        <v>2.261576190551335E-2</v>
      </c>
      <c r="AA601" s="1411">
        <v>2.1908672536208318E-2</v>
      </c>
    </row>
    <row r="602" spans="19:27" x14ac:dyDescent="0.2">
      <c r="S602" s="399"/>
      <c r="T602" s="1401"/>
      <c r="W602" s="864" t="str">
        <f t="shared" ref="W602:W665" si="18">W601</f>
        <v>1w</v>
      </c>
      <c r="X602" s="1405">
        <f>_xll.qlCalendarAdvance(Calendar,X601,W602,"f",FALSE)</f>
        <v>43390</v>
      </c>
      <c r="Y602" s="1404">
        <f>_xll.qlCalendarAdvance(Calendar,X602,NDays&amp;"D")</f>
        <v>43390</v>
      </c>
      <c r="Z602" s="1403">
        <v>2.265981851728294E-2</v>
      </c>
      <c r="AA602" s="1411">
        <v>2.1955990624750177E-2</v>
      </c>
    </row>
    <row r="603" spans="19:27" x14ac:dyDescent="0.2">
      <c r="S603" s="399"/>
      <c r="T603" s="1401"/>
      <c r="W603" s="864" t="str">
        <f t="shared" si="18"/>
        <v>1w</v>
      </c>
      <c r="X603" s="1405">
        <f>_xll.qlCalendarAdvance(Calendar,X602,W603,"f",FALSE)</f>
        <v>43397</v>
      </c>
      <c r="Y603" s="1404">
        <f>_xll.qlCalendarAdvance(Calendar,X603,NDays&amp;"D")</f>
        <v>43397</v>
      </c>
      <c r="Z603" s="1403">
        <v>2.2703582716789135E-2</v>
      </c>
      <c r="AA603" s="1411">
        <v>2.200301861663978E-2</v>
      </c>
    </row>
    <row r="604" spans="19:27" x14ac:dyDescent="0.2">
      <c r="S604" s="399"/>
      <c r="T604" s="1401"/>
      <c r="W604" s="864" t="str">
        <f t="shared" si="18"/>
        <v>1w</v>
      </c>
      <c r="X604" s="1405">
        <f>_xll.qlCalendarAdvance(Calendar,X603,W604,"f",FALSE)</f>
        <v>43404</v>
      </c>
      <c r="Y604" s="1404">
        <f>_xll.qlCalendarAdvance(Calendar,X604,NDays&amp;"D")</f>
        <v>43404</v>
      </c>
      <c r="Z604" s="1403">
        <v>2.2743343673649798E-2</v>
      </c>
      <c r="AA604" s="1411">
        <v>2.2049756511715035E-2</v>
      </c>
    </row>
    <row r="605" spans="19:27" x14ac:dyDescent="0.2">
      <c r="S605" s="399"/>
      <c r="T605" s="1401"/>
      <c r="W605" s="864" t="str">
        <f t="shared" si="18"/>
        <v>1w</v>
      </c>
      <c r="X605" s="1405">
        <f>_xll.qlCalendarAdvance(Calendar,X604,W605,"f",FALSE)</f>
        <v>43411</v>
      </c>
      <c r="Y605" s="1404">
        <f>_xll.qlCalendarAdvance(Calendar,X605,NDays&amp;"D")</f>
        <v>43411</v>
      </c>
      <c r="Z605" s="1403">
        <v>2.2786541204480162E-2</v>
      </c>
      <c r="AA605" s="1411">
        <v>2.2096204309975942E-2</v>
      </c>
    </row>
    <row r="606" spans="19:27" x14ac:dyDescent="0.2">
      <c r="S606" s="399"/>
      <c r="T606" s="1401"/>
      <c r="W606" s="864" t="str">
        <f t="shared" si="18"/>
        <v>1w</v>
      </c>
      <c r="X606" s="1405">
        <f>_xll.qlCalendarAdvance(Calendar,X605,W606,"f",FALSE)</f>
        <v>43418</v>
      </c>
      <c r="Y606" s="1404">
        <f>_xll.qlCalendarAdvance(Calendar,X606,NDays&amp;"D")</f>
        <v>43418</v>
      </c>
      <c r="Z606" s="1403">
        <v>2.2829446280969123E-2</v>
      </c>
      <c r="AA606" s="1411">
        <v>2.2142362011098315E-2</v>
      </c>
    </row>
    <row r="607" spans="19:27" x14ac:dyDescent="0.2">
      <c r="S607" s="399"/>
      <c r="T607" s="1401"/>
      <c r="W607" s="864" t="str">
        <f t="shared" si="18"/>
        <v>1w</v>
      </c>
      <c r="X607" s="1405">
        <f>_xll.qlCalendarAdvance(Calendar,X606,W607,"f",FALSE)</f>
        <v>43425</v>
      </c>
      <c r="Y607" s="1404">
        <f>_xll.qlCalendarAdvance(Calendar,X607,NDays&amp;"D")</f>
        <v>43425</v>
      </c>
      <c r="Z607" s="1403">
        <v>2.2872058884619323E-2</v>
      </c>
      <c r="AA607" s="1411">
        <v>2.2188229615244248E-2</v>
      </c>
    </row>
    <row r="608" spans="19:27" x14ac:dyDescent="0.2">
      <c r="S608" s="399"/>
      <c r="T608" s="1401"/>
      <c r="W608" s="864" t="str">
        <f t="shared" si="18"/>
        <v>1w</v>
      </c>
      <c r="X608" s="1405">
        <f>_xll.qlCalendarAdvance(Calendar,X607,W608,"f",FALSE)</f>
        <v>43432</v>
      </c>
      <c r="Y608" s="1404">
        <f>_xll.qlCalendarAdvance(Calendar,X608,NDays&amp;"D")</f>
        <v>43432</v>
      </c>
      <c r="Z608" s="1403">
        <v>2.2914378997060572E-2</v>
      </c>
      <c r="AA608" s="1411">
        <v>2.2233807122008509E-2</v>
      </c>
    </row>
    <row r="609" spans="19:27" x14ac:dyDescent="0.2">
      <c r="S609" s="399"/>
      <c r="T609" s="1401"/>
      <c r="W609" s="864" t="str">
        <f t="shared" si="18"/>
        <v>1w</v>
      </c>
      <c r="X609" s="1405">
        <f>_xll.qlCalendarAdvance(Calendar,X608,W609,"f",FALSE)</f>
        <v>43439</v>
      </c>
      <c r="Y609" s="1404">
        <f>_xll.qlCalendarAdvance(Calendar,X609,NDays&amp;"D")</f>
        <v>43439</v>
      </c>
      <c r="Z609" s="1403">
        <v>2.2960026202801558E-2</v>
      </c>
      <c r="AA609" s="1411">
        <v>2.2279094531634236E-2</v>
      </c>
    </row>
    <row r="610" spans="19:27" x14ac:dyDescent="0.2">
      <c r="S610" s="399"/>
      <c r="T610" s="1401"/>
      <c r="W610" s="864" t="str">
        <f t="shared" si="18"/>
        <v>1w</v>
      </c>
      <c r="X610" s="1405">
        <f>_xll.qlCalendarAdvance(Calendar,X609,W610,"f",FALSE)</f>
        <v>43446</v>
      </c>
      <c r="Y610" s="1404">
        <f>_xll.qlCalendarAdvance(Calendar,X610,NDays&amp;"D")</f>
        <v>43446</v>
      </c>
      <c r="Z610" s="1403">
        <v>2.3001742992374202E-2</v>
      </c>
      <c r="AA610" s="1411">
        <v>2.2324091843716198E-2</v>
      </c>
    </row>
    <row r="611" spans="19:27" x14ac:dyDescent="0.2">
      <c r="S611" s="399"/>
      <c r="T611" s="1401"/>
      <c r="W611" s="864" t="str">
        <f t="shared" si="18"/>
        <v>1w</v>
      </c>
      <c r="X611" s="1405">
        <f>_xll.qlCalendarAdvance(Calendar,X610,W611,"f",FALSE)</f>
        <v>43453</v>
      </c>
      <c r="Y611" s="1404">
        <f>_xll.qlCalendarAdvance(Calendar,X611,NDays&amp;"D")</f>
        <v>43453</v>
      </c>
      <c r="Z611" s="1403">
        <v>2.3043167221461828E-2</v>
      </c>
      <c r="AA611" s="1411">
        <v>2.2368799058254396E-2</v>
      </c>
    </row>
    <row r="612" spans="19:27" x14ac:dyDescent="0.2">
      <c r="S612" s="399"/>
      <c r="T612" s="1401"/>
      <c r="W612" s="864" t="str">
        <f t="shared" si="18"/>
        <v>1w</v>
      </c>
      <c r="X612" s="1405">
        <f>_xll.qlCalendarAdvance(Calendar,X611,W612,"f",FALSE)</f>
        <v>43461</v>
      </c>
      <c r="Y612" s="1404">
        <f>_xll.qlCalendarAdvance(Calendar,X612,NDays&amp;"D")</f>
        <v>43461</v>
      </c>
      <c r="Z612" s="1403">
        <v>2.3090150936394896E-2</v>
      </c>
      <c r="AA612" s="1411">
        <v>2.2419537796092293E-2</v>
      </c>
    </row>
    <row r="613" spans="19:27" x14ac:dyDescent="0.2">
      <c r="S613" s="399"/>
      <c r="T613" s="1401"/>
      <c r="W613" s="864" t="str">
        <f t="shared" si="18"/>
        <v>1w</v>
      </c>
      <c r="X613" s="1405">
        <f>_xll.qlCalendarAdvance(Calendar,X612,W613,"f",FALSE)</f>
        <v>43468</v>
      </c>
      <c r="Y613" s="1404">
        <f>_xll.qlCalendarAdvance(Calendar,X613,NDays&amp;"D")</f>
        <v>43468</v>
      </c>
      <c r="Z613" s="1403">
        <v>2.3127404389077795E-2</v>
      </c>
      <c r="AA613" s="1411">
        <v>2.2463623372689367E-2</v>
      </c>
    </row>
    <row r="614" spans="19:27" x14ac:dyDescent="0.2">
      <c r="S614" s="399"/>
      <c r="T614" s="1401"/>
      <c r="W614" s="864" t="str">
        <f t="shared" si="18"/>
        <v>1w</v>
      </c>
      <c r="X614" s="1405">
        <f>_xll.qlCalendarAdvance(Calendar,X613,W614,"f",FALSE)</f>
        <v>43475</v>
      </c>
      <c r="Y614" s="1404">
        <f>_xll.qlCalendarAdvance(Calendar,X614,NDays&amp;"D")</f>
        <v>43475</v>
      </c>
      <c r="Z614" s="1403">
        <v>2.3167927083526843E-2</v>
      </c>
      <c r="AA614" s="1411">
        <v>2.2507418851337446E-2</v>
      </c>
    </row>
    <row r="615" spans="19:27" x14ac:dyDescent="0.2">
      <c r="S615" s="399"/>
      <c r="T615" s="1401"/>
      <c r="W615" s="864" t="str">
        <f t="shared" si="18"/>
        <v>1w</v>
      </c>
      <c r="X615" s="1405">
        <f>_xll.qlCalendarAdvance(Calendar,X614,W615,"f",FALSE)</f>
        <v>43482</v>
      </c>
      <c r="Y615" s="1404">
        <f>_xll.qlCalendarAdvance(Calendar,X615,NDays&amp;"D")</f>
        <v>43482</v>
      </c>
      <c r="Z615" s="1403">
        <v>2.3208156711351329E-2</v>
      </c>
      <c r="AA615" s="1411">
        <v>2.2550924232117575E-2</v>
      </c>
    </row>
    <row r="616" spans="19:27" x14ac:dyDescent="0.2">
      <c r="S616" s="399"/>
      <c r="T616" s="1401"/>
      <c r="W616" s="864" t="str">
        <f t="shared" si="18"/>
        <v>1w</v>
      </c>
      <c r="X616" s="1405">
        <f>_xll.qlCalendarAdvance(Calendar,X615,W616,"f",FALSE)</f>
        <v>43489</v>
      </c>
      <c r="Y616" s="1404">
        <f>_xll.qlCalendarAdvance(Calendar,X616,NDays&amp;"D")</f>
        <v>43489</v>
      </c>
      <c r="Z616" s="1403">
        <v>2.324809304618183E-2</v>
      </c>
      <c r="AA616" s="1411">
        <v>2.2594139514705569E-2</v>
      </c>
    </row>
    <row r="617" spans="19:27" x14ac:dyDescent="0.2">
      <c r="S617" s="399"/>
      <c r="T617" s="1401"/>
      <c r="W617" s="864" t="str">
        <f t="shared" si="18"/>
        <v>1w</v>
      </c>
      <c r="X617" s="1405">
        <f>_xll.qlCalendarAdvance(Calendar,X616,W617,"f",FALSE)</f>
        <v>43496</v>
      </c>
      <c r="Y617" s="1404">
        <f>_xll.qlCalendarAdvance(Calendar,X617,NDays&amp;"D")</f>
        <v>43496</v>
      </c>
      <c r="Z617" s="1403">
        <v>2.3287735861758176E-2</v>
      </c>
      <c r="AA617" s="1411">
        <v>2.2637064699101428E-2</v>
      </c>
    </row>
    <row r="618" spans="19:27" x14ac:dyDescent="0.2">
      <c r="S618" s="399"/>
      <c r="T618" s="1401"/>
      <c r="W618" s="864" t="str">
        <f t="shared" si="18"/>
        <v>1w</v>
      </c>
      <c r="X618" s="1405">
        <f>_xll.qlCalendarAdvance(Calendar,X617,W618,"f",FALSE)</f>
        <v>43503</v>
      </c>
      <c r="Y618" s="1404">
        <f>_xll.qlCalendarAdvance(Calendar,X618,NDays&amp;"D")</f>
        <v>43503</v>
      </c>
      <c r="Z618" s="1403">
        <v>2.3327084931931686E-2</v>
      </c>
      <c r="AA618" s="1411">
        <v>2.2679699785305152E-2</v>
      </c>
    </row>
    <row r="619" spans="19:27" x14ac:dyDescent="0.2">
      <c r="S619" s="399"/>
      <c r="T619" s="1401"/>
      <c r="W619" s="864" t="str">
        <f t="shared" si="18"/>
        <v>1w</v>
      </c>
      <c r="X619" s="1405">
        <f>_xll.qlCalendarAdvance(Calendar,X618,W619,"f",FALSE)</f>
        <v>43510</v>
      </c>
      <c r="Y619" s="1404">
        <f>_xll.qlCalendarAdvance(Calendar,X619,NDays&amp;"D")</f>
        <v>43510</v>
      </c>
      <c r="Z619" s="1403">
        <v>2.3366140030664288E-2</v>
      </c>
      <c r="AA619" s="1411">
        <v>2.2722044772992556E-2</v>
      </c>
    </row>
    <row r="620" spans="19:27" x14ac:dyDescent="0.2">
      <c r="S620" s="399"/>
      <c r="T620" s="1401"/>
      <c r="W620" s="864" t="str">
        <f t="shared" si="18"/>
        <v>1w</v>
      </c>
      <c r="X620" s="1405">
        <f>_xll.qlCalendarAdvance(Calendar,X619,W620,"f",FALSE)</f>
        <v>43517</v>
      </c>
      <c r="Y620" s="1404">
        <f>_xll.qlCalendarAdvance(Calendar,X620,NDays&amp;"D")</f>
        <v>43517</v>
      </c>
      <c r="Z620" s="1403">
        <v>2.3404900932027604E-2</v>
      </c>
      <c r="AA620" s="1411">
        <v>2.2764099662325732E-2</v>
      </c>
    </row>
    <row r="621" spans="19:27" x14ac:dyDescent="0.2">
      <c r="S621" s="399"/>
      <c r="T621" s="1401"/>
      <c r="W621" s="864" t="str">
        <f t="shared" si="18"/>
        <v>1w</v>
      </c>
      <c r="X621" s="1405">
        <f>_xll.qlCalendarAdvance(Calendar,X620,W621,"f",FALSE)</f>
        <v>43524</v>
      </c>
      <c r="Y621" s="1404">
        <f>_xll.qlCalendarAdvance(Calendar,X621,NDays&amp;"D")</f>
        <v>43524</v>
      </c>
      <c r="Z621" s="1403">
        <v>2.3450156589151918E-2</v>
      </c>
      <c r="AA621" s="1411">
        <v>2.2805864452899449E-2</v>
      </c>
    </row>
    <row r="622" spans="19:27" x14ac:dyDescent="0.2">
      <c r="S622" s="399"/>
      <c r="T622" s="1401"/>
      <c r="W622" s="864" t="str">
        <f t="shared" si="18"/>
        <v>1w</v>
      </c>
      <c r="X622" s="1405">
        <f>_xll.qlCalendarAdvance(Calendar,X621,W622,"f",FALSE)</f>
        <v>43531</v>
      </c>
      <c r="Y622" s="1404">
        <f>_xll.qlCalendarAdvance(Calendar,X622,NDays&amp;"D")</f>
        <v>43531</v>
      </c>
      <c r="Z622" s="1403">
        <v>2.3498406224776915E-2</v>
      </c>
      <c r="AA622" s="1411">
        <v>2.28473391448758E-2</v>
      </c>
    </row>
    <row r="623" spans="19:27" x14ac:dyDescent="0.2">
      <c r="S623" s="399"/>
      <c r="T623" s="1401"/>
      <c r="W623" s="864" t="str">
        <f t="shared" si="18"/>
        <v>1w</v>
      </c>
      <c r="X623" s="1405">
        <f>_xll.qlCalendarAdvance(Calendar,X622,W623,"f",FALSE)</f>
        <v>43538</v>
      </c>
      <c r="Y623" s="1404">
        <f>_xll.qlCalendarAdvance(Calendar,X623,NDays&amp;"D")</f>
        <v>43538</v>
      </c>
      <c r="Z623" s="1403">
        <v>2.3536189429936818E-2</v>
      </c>
      <c r="AA623" s="1411">
        <v>2.2888523738092692E-2</v>
      </c>
    </row>
    <row r="624" spans="19:27" x14ac:dyDescent="0.2">
      <c r="S624" s="399"/>
      <c r="T624" s="1401"/>
      <c r="W624" s="864" t="str">
        <f t="shared" si="18"/>
        <v>1w</v>
      </c>
      <c r="X624" s="1405">
        <f>_xll.qlCalendarAdvance(Calendar,X623,W624,"f",FALSE)</f>
        <v>43545</v>
      </c>
      <c r="Y624" s="1404">
        <f>_xll.qlCalendarAdvance(Calendar,X624,NDays&amp;"D")</f>
        <v>43545</v>
      </c>
      <c r="Z624" s="1403">
        <v>2.3573677371207243E-2</v>
      </c>
      <c r="AA624" s="1411">
        <v>2.2929418232306986E-2</v>
      </c>
    </row>
    <row r="625" spans="19:27" x14ac:dyDescent="0.2">
      <c r="S625" s="399"/>
      <c r="T625" s="1401"/>
      <c r="W625" s="864" t="str">
        <f t="shared" si="18"/>
        <v>1w</v>
      </c>
      <c r="X625" s="1405">
        <f>_xll.qlCalendarAdvance(Calendar,X624,W625,"f",FALSE)</f>
        <v>43552</v>
      </c>
      <c r="Y625" s="1404">
        <f>_xll.qlCalendarAdvance(Calendar,X625,NDays&amp;"D")</f>
        <v>43552</v>
      </c>
      <c r="Z625" s="1403">
        <v>2.3610869828358864E-2</v>
      </c>
      <c r="AA625" s="1411">
        <v>2.2970022627518683E-2</v>
      </c>
    </row>
    <row r="626" spans="19:27" x14ac:dyDescent="0.2">
      <c r="S626" s="399"/>
      <c r="T626" s="1401"/>
      <c r="W626" s="864" t="str">
        <f t="shared" si="18"/>
        <v>1w</v>
      </c>
      <c r="X626" s="1405">
        <f>_xll.qlCalendarAdvance(Calendar,X625,W626,"f",FALSE)</f>
        <v>43559</v>
      </c>
      <c r="Y626" s="1404">
        <f>_xll.qlCalendarAdvance(Calendar,X626,NDays&amp;"D")</f>
        <v>43559</v>
      </c>
      <c r="Z626" s="1403">
        <v>2.3637876970410969E-2</v>
      </c>
      <c r="AA626" s="1411">
        <v>2.3010336923727781E-2</v>
      </c>
    </row>
    <row r="627" spans="19:27" x14ac:dyDescent="0.2">
      <c r="S627" s="399"/>
      <c r="T627" s="1401"/>
      <c r="W627" s="864" t="str">
        <f t="shared" si="18"/>
        <v>1w</v>
      </c>
      <c r="X627" s="1405">
        <f>_xll.qlCalendarAdvance(Calendar,X626,W627,"f",FALSE)</f>
        <v>43566</v>
      </c>
      <c r="Y627" s="1404">
        <f>_xll.qlCalendarAdvance(Calendar,X627,NDays&amp;"D")</f>
        <v>43566</v>
      </c>
      <c r="Z627" s="1403">
        <v>2.3674534432650676E-2</v>
      </c>
      <c r="AA627" s="1411">
        <v>2.3050361120772189E-2</v>
      </c>
    </row>
    <row r="628" spans="19:27" x14ac:dyDescent="0.2">
      <c r="S628" s="399"/>
      <c r="T628" s="1401"/>
      <c r="W628" s="864" t="str">
        <f t="shared" si="18"/>
        <v>1w</v>
      </c>
      <c r="X628" s="1405">
        <f>_xll.qlCalendarAdvance(Calendar,X627,W628,"f",FALSE)</f>
        <v>43573</v>
      </c>
      <c r="Y628" s="1404">
        <f>_xll.qlCalendarAdvance(Calendar,X628,NDays&amp;"D")</f>
        <v>43573</v>
      </c>
      <c r="Z628" s="1403">
        <v>2.3710895836444038E-2</v>
      </c>
      <c r="AA628" s="1411">
        <v>2.310431304078997E-2</v>
      </c>
    </row>
    <row r="629" spans="19:27" x14ac:dyDescent="0.2">
      <c r="S629" s="399"/>
      <c r="T629" s="1401"/>
      <c r="W629" s="864" t="str">
        <f t="shared" si="18"/>
        <v>1w</v>
      </c>
      <c r="X629" s="1405">
        <f>_xll.qlCalendarAdvance(Calendar,X628,W629,"f",FALSE)</f>
        <v>43580</v>
      </c>
      <c r="Y629" s="1404">
        <f>_xll.qlCalendarAdvance(Calendar,X629,NDays&amp;"D")</f>
        <v>43580</v>
      </c>
      <c r="Z629" s="1403">
        <v>2.37469609589749E-2</v>
      </c>
      <c r="AA629" s="1411">
        <v>2.3129539216799611E-2</v>
      </c>
    </row>
    <row r="630" spans="19:27" x14ac:dyDescent="0.2">
      <c r="S630" s="399"/>
      <c r="T630" s="1401"/>
      <c r="W630" s="864" t="str">
        <f t="shared" si="18"/>
        <v>1w</v>
      </c>
      <c r="X630" s="1405">
        <f>_xll.qlCalendarAdvance(Calendar,X629,W630,"f",FALSE)</f>
        <v>43587</v>
      </c>
      <c r="Y630" s="1404">
        <f>_xll.qlCalendarAdvance(Calendar,X630,NDays&amp;"D")</f>
        <v>43587</v>
      </c>
      <c r="Z630" s="1403">
        <v>2.3792392152511218E-2</v>
      </c>
      <c r="AA630" s="1411">
        <v>2.3168693115701577E-2</v>
      </c>
    </row>
    <row r="631" spans="19:27" x14ac:dyDescent="0.2">
      <c r="S631" s="399"/>
      <c r="T631" s="1401"/>
      <c r="W631" s="864" t="str">
        <f t="shared" si="18"/>
        <v>1w</v>
      </c>
      <c r="X631" s="1405">
        <f>_xll.qlCalendarAdvance(Calendar,X630,W631,"f",FALSE)</f>
        <v>43594</v>
      </c>
      <c r="Y631" s="1404">
        <f>_xll.qlCalendarAdvance(Calendar,X631,NDays&amp;"D")</f>
        <v>43594</v>
      </c>
      <c r="Z631" s="1403">
        <v>2.3827807086698075E-2</v>
      </c>
      <c r="AA631" s="1411">
        <v>2.3207556914952576E-2</v>
      </c>
    </row>
    <row r="632" spans="19:27" x14ac:dyDescent="0.2">
      <c r="S632" s="399"/>
      <c r="T632" s="1401"/>
      <c r="W632" s="864" t="str">
        <f t="shared" si="18"/>
        <v>1w</v>
      </c>
      <c r="X632" s="1405">
        <f>_xll.qlCalendarAdvance(Calendar,X631,W632,"f",FALSE)</f>
        <v>43601</v>
      </c>
      <c r="Y632" s="1404">
        <f>_xll.qlCalendarAdvance(Calendar,X632,NDays&amp;"D")</f>
        <v>43601</v>
      </c>
      <c r="Z632" s="1403">
        <v>2.3862924998447152E-2</v>
      </c>
      <c r="AA632" s="1411">
        <v>2.3246130614633653E-2</v>
      </c>
    </row>
    <row r="633" spans="19:27" x14ac:dyDescent="0.2">
      <c r="S633" s="399"/>
      <c r="T633" s="1401"/>
      <c r="W633" s="864" t="str">
        <f t="shared" si="18"/>
        <v>1w</v>
      </c>
      <c r="X633" s="1405">
        <f>_xll.qlCalendarAdvance(Calendar,X632,W633,"f",FALSE)</f>
        <v>43608</v>
      </c>
      <c r="Y633" s="1404">
        <f>_xll.qlCalendarAdvance(Calendar,X633,NDays&amp;"D")</f>
        <v>43608</v>
      </c>
      <c r="Z633" s="1403">
        <v>2.3897745668470746E-2</v>
      </c>
      <c r="AA633" s="1411">
        <v>2.328441421450167E-2</v>
      </c>
    </row>
    <row r="634" spans="19:27" x14ac:dyDescent="0.2">
      <c r="S634" s="399"/>
      <c r="T634" s="1401"/>
      <c r="W634" s="864" t="str">
        <f t="shared" si="18"/>
        <v>1w</v>
      </c>
      <c r="X634" s="1405">
        <f>_xll.qlCalendarAdvance(Calendar,X633,W634,"f",FALSE)</f>
        <v>43615</v>
      </c>
      <c r="Y634" s="1404">
        <f>_xll.qlCalendarAdvance(Calendar,X634,NDays&amp;"D")</f>
        <v>43615</v>
      </c>
      <c r="Z634" s="1403">
        <v>2.3922834562219848E-2</v>
      </c>
      <c r="AA634" s="1411">
        <v>2.3322407714637672E-2</v>
      </c>
    </row>
    <row r="635" spans="19:27" x14ac:dyDescent="0.2">
      <c r="S635" s="399"/>
      <c r="T635" s="1401"/>
      <c r="W635" s="864" t="str">
        <f t="shared" si="18"/>
        <v>1w</v>
      </c>
      <c r="X635" s="1405">
        <f>_xll.qlCalendarAdvance(Calendar,X634,W635,"f",FALSE)</f>
        <v>43622</v>
      </c>
      <c r="Y635" s="1404">
        <f>_xll.qlCalendarAdvance(Calendar,X635,NDays&amp;"D")</f>
        <v>43622</v>
      </c>
      <c r="Z635" s="1403">
        <v>2.3957117324524144E-2</v>
      </c>
      <c r="AA635" s="1411">
        <v>2.3360111114798521E-2</v>
      </c>
    </row>
    <row r="636" spans="19:27" x14ac:dyDescent="0.2">
      <c r="S636" s="399"/>
      <c r="T636" s="1401"/>
      <c r="W636" s="864" t="str">
        <f t="shared" si="18"/>
        <v>1w</v>
      </c>
      <c r="X636" s="1405">
        <f>_xll.qlCalendarAdvance(Calendar,X635,W636,"f",FALSE)</f>
        <v>43629</v>
      </c>
      <c r="Y636" s="1404">
        <f>_xll.qlCalendarAdvance(Calendar,X636,NDays&amp;"D")</f>
        <v>43629</v>
      </c>
      <c r="Z636" s="1403">
        <v>2.3991102249105774E-2</v>
      </c>
      <c r="AA636" s="1411">
        <v>2.339752441490317E-2</v>
      </c>
    </row>
    <row r="637" spans="19:27" x14ac:dyDescent="0.2">
      <c r="S637" s="399"/>
      <c r="T637" s="1401"/>
      <c r="W637" s="864" t="str">
        <f t="shared" si="18"/>
        <v>1w</v>
      </c>
      <c r="X637" s="1405">
        <f>_xll.qlCalendarAdvance(Calendar,X636,W637,"f",FALSE)</f>
        <v>43636</v>
      </c>
      <c r="Y637" s="1404">
        <f>_xll.qlCalendarAdvance(Calendar,X637,NDays&amp;"D")</f>
        <v>43636</v>
      </c>
      <c r="Z637" s="1403">
        <v>2.4024789114081728E-2</v>
      </c>
      <c r="AA637" s="1411">
        <v>2.343464761495162E-2</v>
      </c>
    </row>
    <row r="638" spans="19:27" x14ac:dyDescent="0.2">
      <c r="S638" s="399"/>
      <c r="T638" s="1401"/>
      <c r="W638" s="864" t="str">
        <f t="shared" si="18"/>
        <v>1w</v>
      </c>
      <c r="X638" s="1405">
        <f>_xll.qlCalendarAdvance(Calendar,X637,W638,"f",FALSE)</f>
        <v>43643</v>
      </c>
      <c r="Y638" s="1404">
        <f>_xll.qlCalendarAdvance(Calendar,X638,NDays&amp;"D")</f>
        <v>43643</v>
      </c>
      <c r="Z638" s="1403">
        <v>2.4058177698491938E-2</v>
      </c>
      <c r="AA638" s="1411">
        <v>2.3471480369443576E-2</v>
      </c>
    </row>
    <row r="639" spans="19:27" x14ac:dyDescent="0.2">
      <c r="S639" s="399"/>
      <c r="T639" s="1401"/>
      <c r="W639" s="864" t="str">
        <f t="shared" si="18"/>
        <v>1w</v>
      </c>
      <c r="X639" s="1405">
        <f>_xll.qlCalendarAdvance(Calendar,X638,W639,"f",FALSE)</f>
        <v>43650</v>
      </c>
      <c r="Y639" s="1404">
        <f>_xll.qlCalendarAdvance(Calendar,X639,NDays&amp;"D")</f>
        <v>43650</v>
      </c>
      <c r="Z639" s="1403">
        <v>2.4100415419439081E-2</v>
      </c>
      <c r="AA639" s="1411">
        <v>2.3508018789454299E-2</v>
      </c>
    </row>
    <row r="640" spans="19:27" x14ac:dyDescent="0.2">
      <c r="S640" s="399"/>
      <c r="T640" s="1401"/>
      <c r="W640" s="864" t="str">
        <f t="shared" si="18"/>
        <v>1w</v>
      </c>
      <c r="X640" s="1405">
        <f>_xll.qlCalendarAdvance(Calendar,X639,W640,"f",FALSE)</f>
        <v>43657</v>
      </c>
      <c r="Y640" s="1404">
        <f>_xll.qlCalendarAdvance(Calendar,X640,NDays&amp;"D")</f>
        <v>43657</v>
      </c>
      <c r="Z640" s="1403">
        <v>2.4133149600382146E-2</v>
      </c>
      <c r="AA640" s="1411">
        <v>2.3544261766189623E-2</v>
      </c>
    </row>
    <row r="641" spans="19:27" x14ac:dyDescent="0.2">
      <c r="S641" s="399"/>
      <c r="T641" s="1401"/>
      <c r="W641" s="864" t="str">
        <f t="shared" si="18"/>
        <v>1w</v>
      </c>
      <c r="X641" s="1405">
        <f>_xll.qlCalendarAdvance(Calendar,X640,W641,"f",FALSE)</f>
        <v>43664</v>
      </c>
      <c r="Y641" s="1404">
        <f>_xll.qlCalendarAdvance(Calendar,X641,NDays&amp;"D")</f>
        <v>43664</v>
      </c>
      <c r="Z641" s="1403">
        <v>2.4165585254856261E-2</v>
      </c>
      <c r="AA641" s="1411">
        <v>2.3580209299649546E-2</v>
      </c>
    </row>
    <row r="642" spans="19:27" x14ac:dyDescent="0.2">
      <c r="S642" s="399"/>
      <c r="T642" s="1401"/>
      <c r="W642" s="864" t="str">
        <f t="shared" si="18"/>
        <v>1w</v>
      </c>
      <c r="X642" s="1405">
        <f>_xll.qlCalendarAdvance(Calendar,X641,W642,"f",FALSE)</f>
        <v>43671</v>
      </c>
      <c r="Y642" s="1404">
        <f>_xll.qlCalendarAdvance(Calendar,X642,NDays&amp;"D")</f>
        <v>43671</v>
      </c>
      <c r="Z642" s="1403">
        <v>2.4197722368219935E-2</v>
      </c>
      <c r="AA642" s="1411">
        <v>2.3615861389671977E-2</v>
      </c>
    </row>
    <row r="643" spans="19:27" x14ac:dyDescent="0.2">
      <c r="S643" s="399"/>
      <c r="T643" s="1401"/>
      <c r="W643" s="864" t="str">
        <f t="shared" si="18"/>
        <v>1w</v>
      </c>
      <c r="X643" s="1405">
        <f>_xll.qlCalendarAdvance(Calendar,X642,W643,"f",FALSE)</f>
        <v>43678</v>
      </c>
      <c r="Y643" s="1404">
        <f>_xll.qlCalendarAdvance(Calendar,X643,NDays&amp;"D")</f>
        <v>43678</v>
      </c>
      <c r="Z643" s="1403">
        <v>2.4229560925968063E-2</v>
      </c>
      <c r="AA643" s="1411">
        <v>2.3651218036337962E-2</v>
      </c>
    </row>
    <row r="644" spans="19:27" x14ac:dyDescent="0.2">
      <c r="S644" s="399"/>
      <c r="T644" s="1401"/>
      <c r="W644" s="864" t="str">
        <f t="shared" si="18"/>
        <v>1w</v>
      </c>
      <c r="X644" s="1405">
        <f>_xll.qlCalendarAdvance(Calendar,X643,W644,"f",FALSE)</f>
        <v>43685</v>
      </c>
      <c r="Y644" s="1404">
        <f>_xll.qlCalendarAdvance(Calendar,X644,NDays&amp;"D")</f>
        <v>43685</v>
      </c>
      <c r="Z644" s="1403">
        <v>2.4261100913728875E-2</v>
      </c>
      <c r="AA644" s="1411">
        <v>2.3686279239323316E-2</v>
      </c>
    </row>
    <row r="645" spans="19:27" x14ac:dyDescent="0.2">
      <c r="S645" s="399"/>
      <c r="T645" s="1401"/>
      <c r="W645" s="864" t="str">
        <f t="shared" si="18"/>
        <v>1w</v>
      </c>
      <c r="X645" s="1405">
        <f>_xll.qlCalendarAdvance(Calendar,X644,W645,"f",FALSE)</f>
        <v>43692</v>
      </c>
      <c r="Y645" s="1404">
        <f>_xll.qlCalendarAdvance(Calendar,X645,NDays&amp;"D")</f>
        <v>43692</v>
      </c>
      <c r="Z645" s="1403">
        <v>2.4292342317265674E-2</v>
      </c>
      <c r="AA645" s="1411">
        <v>2.3721044998790131E-2</v>
      </c>
    </row>
    <row r="646" spans="19:27" x14ac:dyDescent="0.2">
      <c r="S646" s="399"/>
      <c r="T646" s="1401"/>
      <c r="W646" s="864" t="str">
        <f t="shared" si="18"/>
        <v>1w</v>
      </c>
      <c r="X646" s="1405">
        <f>_xll.qlCalendarAdvance(Calendar,X645,W646,"f",FALSE)</f>
        <v>43699</v>
      </c>
      <c r="Y646" s="1404">
        <f>_xll.qlCalendarAdvance(Calendar,X646,NDays&amp;"D")</f>
        <v>43699</v>
      </c>
      <c r="Z646" s="1403">
        <v>2.4323285122476408E-2</v>
      </c>
      <c r="AA646" s="1411">
        <v>2.3755515314414222E-2</v>
      </c>
    </row>
    <row r="647" spans="19:27" x14ac:dyDescent="0.2">
      <c r="S647" s="399"/>
      <c r="T647" s="1401"/>
      <c r="W647" s="864" t="str">
        <f t="shared" si="18"/>
        <v>1w</v>
      </c>
      <c r="X647" s="1405">
        <f>_xll.qlCalendarAdvance(Calendar,X646,W647,"f",FALSE)</f>
        <v>43706</v>
      </c>
      <c r="Y647" s="1404">
        <f>_xll.qlCalendarAdvance(Calendar,X647,NDays&amp;"D")</f>
        <v>43706</v>
      </c>
      <c r="Z647" s="1403">
        <v>2.4345243359148373E-2</v>
      </c>
      <c r="AA647" s="1411">
        <v>2.3789690186276635E-2</v>
      </c>
    </row>
    <row r="648" spans="19:27" x14ac:dyDescent="0.2">
      <c r="S648" s="399"/>
      <c r="T648" s="1401"/>
      <c r="W648" s="864" t="str">
        <f t="shared" si="18"/>
        <v>1w</v>
      </c>
      <c r="X648" s="1405">
        <f>_xll.qlCalendarAdvance(Calendar,X647,W648,"f",FALSE)</f>
        <v>43713</v>
      </c>
      <c r="Y648" s="1404">
        <f>_xll.qlCalendarAdvance(Calendar,X648,NDays&amp;"D")</f>
        <v>43713</v>
      </c>
      <c r="Z648" s="1403">
        <v>2.4372767424063486E-2</v>
      </c>
      <c r="AA648" s="1411">
        <v>2.3823569614296325E-2</v>
      </c>
    </row>
    <row r="649" spans="19:27" x14ac:dyDescent="0.2">
      <c r="S649" s="399"/>
      <c r="T649" s="1401"/>
      <c r="W649" s="864" t="str">
        <f t="shared" si="18"/>
        <v>1w</v>
      </c>
      <c r="X649" s="1405">
        <f>_xll.qlCalendarAdvance(Calendar,X648,W649,"f",FALSE)</f>
        <v>43720</v>
      </c>
      <c r="Y649" s="1404">
        <f>_xll.qlCalendarAdvance(Calendar,X649,NDays&amp;"D")</f>
        <v>43720</v>
      </c>
      <c r="Z649" s="1403">
        <v>2.4402891680132013E-2</v>
      </c>
      <c r="AA649" s="1411">
        <v>2.3857153598311198E-2</v>
      </c>
    </row>
    <row r="650" spans="19:27" x14ac:dyDescent="0.2">
      <c r="S650" s="399"/>
      <c r="T650" s="1401"/>
      <c r="W650" s="864" t="str">
        <f t="shared" si="18"/>
        <v>1w</v>
      </c>
      <c r="X650" s="1405">
        <f>_xll.qlCalendarAdvance(Calendar,X649,W650,"f",FALSE)</f>
        <v>43727</v>
      </c>
      <c r="Y650" s="1404">
        <f>_xll.qlCalendarAdvance(Calendar,X650,NDays&amp;"D")</f>
        <v>43727</v>
      </c>
      <c r="Z650" s="1403">
        <v>2.4432717356264854E-2</v>
      </c>
      <c r="AA650" s="1411">
        <v>2.3890442138321255E-2</v>
      </c>
    </row>
    <row r="651" spans="19:27" x14ac:dyDescent="0.2">
      <c r="S651" s="399"/>
      <c r="T651" s="1401"/>
      <c r="W651" s="864" t="str">
        <f t="shared" si="18"/>
        <v>1w</v>
      </c>
      <c r="X651" s="1405">
        <f>_xll.qlCalendarAdvance(Calendar,X650,W651,"f",FALSE)</f>
        <v>43734</v>
      </c>
      <c r="Y651" s="1404">
        <f>_xll.qlCalendarAdvance(Calendar,X651,NDays&amp;"D")</f>
        <v>43734</v>
      </c>
      <c r="Z651" s="1403">
        <v>2.4462244439286646E-2</v>
      </c>
      <c r="AA651" s="1411">
        <v>2.3923435234083357E-2</v>
      </c>
    </row>
    <row r="652" spans="19:27" x14ac:dyDescent="0.2">
      <c r="S652" s="399"/>
      <c r="T652" s="1401"/>
      <c r="W652" s="864" t="str">
        <f t="shared" si="18"/>
        <v>1w</v>
      </c>
      <c r="X652" s="1405">
        <f>_xll.qlCalendarAdvance(Calendar,X651,W652,"f",FALSE)</f>
        <v>43741</v>
      </c>
      <c r="Y652" s="1404">
        <f>_xll.qlCalendarAdvance(Calendar,X652,NDays&amp;"D")</f>
        <v>43741</v>
      </c>
      <c r="Z652" s="1403">
        <v>2.4494274938805891E-2</v>
      </c>
      <c r="AA652" s="1411">
        <v>2.3956132885678549E-2</v>
      </c>
    </row>
    <row r="653" spans="19:27" x14ac:dyDescent="0.2">
      <c r="S653" s="399"/>
      <c r="T653" s="1401"/>
      <c r="W653" s="864" t="str">
        <f t="shared" si="18"/>
        <v>1w</v>
      </c>
      <c r="X653" s="1405">
        <f>_xll.qlCalendarAdvance(Calendar,X652,W653,"f",FALSE)</f>
        <v>43748</v>
      </c>
      <c r="Y653" s="1404">
        <f>_xll.qlCalendarAdvance(Calendar,X653,NDays&amp;"D")</f>
        <v>43748</v>
      </c>
      <c r="Z653" s="1403">
        <v>2.4534298531594272E-2</v>
      </c>
      <c r="AA653" s="1411">
        <v>2.3988535093025787E-2</v>
      </c>
    </row>
    <row r="654" spans="19:27" x14ac:dyDescent="0.2">
      <c r="S654" s="399"/>
      <c r="T654" s="1401"/>
      <c r="W654" s="864" t="str">
        <f t="shared" si="18"/>
        <v>1w</v>
      </c>
      <c r="X654" s="1405">
        <f>_xll.qlCalendarAdvance(Calendar,X653,W654,"f",FALSE)</f>
        <v>43755</v>
      </c>
      <c r="Y654" s="1404">
        <f>_xll.qlCalendarAdvance(Calendar,X654,NDays&amp;"D")</f>
        <v>43755</v>
      </c>
      <c r="Z654" s="1403">
        <v>2.4551797199205902E-2</v>
      </c>
      <c r="AA654" s="1411">
        <v>2.402064185588193E-2</v>
      </c>
    </row>
    <row r="655" spans="19:27" x14ac:dyDescent="0.2">
      <c r="S655" s="399"/>
      <c r="T655" s="1401"/>
      <c r="W655" s="864" t="str">
        <f t="shared" si="18"/>
        <v>1w</v>
      </c>
      <c r="X655" s="1405">
        <f>_xll.qlCalendarAdvance(Calendar,X654,W655,"f",FALSE)</f>
        <v>43762</v>
      </c>
      <c r="Y655" s="1404">
        <f>_xll.qlCalendarAdvance(Calendar,X655,NDays&amp;"D")</f>
        <v>43762</v>
      </c>
      <c r="Z655" s="1403">
        <v>2.4580110341036472E-2</v>
      </c>
      <c r="AA655" s="1411">
        <v>2.4052453174409072E-2</v>
      </c>
    </row>
    <row r="656" spans="19:27" x14ac:dyDescent="0.2">
      <c r="S656" s="399"/>
      <c r="T656" s="1401"/>
      <c r="W656" s="864" t="str">
        <f t="shared" si="18"/>
        <v>1w</v>
      </c>
      <c r="X656" s="1405">
        <f>_xll.qlCalendarAdvance(Calendar,X655,W656,"f",FALSE)</f>
        <v>43769</v>
      </c>
      <c r="Y656" s="1404">
        <f>_xll.qlCalendarAdvance(Calendar,X656,NDays&amp;"D")</f>
        <v>43769</v>
      </c>
      <c r="Z656" s="1403">
        <v>2.460540050585501E-2</v>
      </c>
      <c r="AA656" s="1411">
        <v>2.4083969048283027E-2</v>
      </c>
    </row>
    <row r="657" spans="19:27" x14ac:dyDescent="0.2">
      <c r="S657" s="399"/>
      <c r="T657" s="1401"/>
      <c r="W657" s="864" t="str">
        <f t="shared" si="18"/>
        <v>1w</v>
      </c>
      <c r="X657" s="1405">
        <f>_xll.qlCalendarAdvance(Calendar,X656,W657,"f",FALSE)</f>
        <v>43776</v>
      </c>
      <c r="Y657" s="1404">
        <f>_xll.qlCalendarAdvance(Calendar,X657,NDays&amp;"D")</f>
        <v>43776</v>
      </c>
      <c r="Z657" s="1403">
        <v>2.4633135760930236E-2</v>
      </c>
      <c r="AA657" s="1411">
        <v>2.4115189477665888E-2</v>
      </c>
    </row>
    <row r="658" spans="19:27" x14ac:dyDescent="0.2">
      <c r="S658" s="399"/>
      <c r="T658" s="1401"/>
      <c r="W658" s="864" t="str">
        <f t="shared" si="18"/>
        <v>1w</v>
      </c>
      <c r="X658" s="1405">
        <f>_xll.qlCalendarAdvance(Calendar,X657,W658,"f",FALSE)</f>
        <v>43783</v>
      </c>
      <c r="Y658" s="1404">
        <f>_xll.qlCalendarAdvance(Calendar,X658,NDays&amp;"D")</f>
        <v>43783</v>
      </c>
      <c r="Z658" s="1403">
        <v>2.4660572334364264E-2</v>
      </c>
      <c r="AA658" s="1411">
        <v>2.414611446223347E-2</v>
      </c>
    </row>
    <row r="659" spans="19:27" x14ac:dyDescent="0.2">
      <c r="S659" s="399"/>
      <c r="T659" s="1401"/>
      <c r="W659" s="864" t="str">
        <f t="shared" si="18"/>
        <v>1w</v>
      </c>
      <c r="X659" s="1405">
        <f>_xll.qlCalendarAdvance(Calendar,X658,W659,"f",FALSE)</f>
        <v>43790</v>
      </c>
      <c r="Y659" s="1404">
        <f>_xll.qlCalendarAdvance(Calendar,X659,NDays&amp;"D")</f>
        <v>43790</v>
      </c>
      <c r="Z659" s="1403">
        <v>2.4687710214036672E-2</v>
      </c>
      <c r="AA659" s="1411">
        <v>2.4176744002147865E-2</v>
      </c>
    </row>
    <row r="660" spans="19:27" x14ac:dyDescent="0.2">
      <c r="S660" s="399"/>
      <c r="T660" s="1401"/>
      <c r="W660" s="864" t="str">
        <f t="shared" si="18"/>
        <v>1w</v>
      </c>
      <c r="X660" s="1405">
        <f>_xll.qlCalendarAdvance(Calendar,X659,W660,"f",FALSE)</f>
        <v>43797</v>
      </c>
      <c r="Y660" s="1404">
        <f>_xll.qlCalendarAdvance(Calendar,X660,NDays&amp;"D")</f>
        <v>43797</v>
      </c>
      <c r="Z660" s="1403">
        <v>2.4714549387960177E-2</v>
      </c>
      <c r="AA660" s="1411">
        <v>2.4207078097246981E-2</v>
      </c>
    </row>
    <row r="661" spans="19:27" x14ac:dyDescent="0.2">
      <c r="S661" s="399"/>
      <c r="T661" s="1401"/>
      <c r="W661" s="864" t="str">
        <f t="shared" si="18"/>
        <v>1w</v>
      </c>
      <c r="X661" s="1405">
        <f>_xll.qlCalendarAdvance(Calendar,X660,W661,"f",FALSE)</f>
        <v>43804</v>
      </c>
      <c r="Y661" s="1404">
        <f>_xll.qlCalendarAdvance(Calendar,X661,NDays&amp;"D")</f>
        <v>43804</v>
      </c>
      <c r="Z661" s="1403">
        <v>2.4743716570938032E-2</v>
      </c>
      <c r="AA661" s="1411">
        <v>2.4237116747368725E-2</v>
      </c>
    </row>
    <row r="662" spans="19:27" x14ac:dyDescent="0.2">
      <c r="S662" s="399"/>
      <c r="T662" s="1401"/>
      <c r="W662" s="864" t="str">
        <f t="shared" si="18"/>
        <v>1w</v>
      </c>
      <c r="X662" s="1405">
        <f>_xll.qlCalendarAdvance(Calendar,X661,W662,"f",FALSE)</f>
        <v>43811</v>
      </c>
      <c r="Y662" s="1404">
        <f>_xll.qlCalendarAdvance(Calendar,X662,NDays&amp;"D")</f>
        <v>43811</v>
      </c>
      <c r="Z662" s="1403">
        <v>2.476993872603369E-2</v>
      </c>
      <c r="AA662" s="1411">
        <v>2.4266859952594144E-2</v>
      </c>
    </row>
    <row r="663" spans="19:27" x14ac:dyDescent="0.2">
      <c r="S663" s="399"/>
      <c r="T663" s="1401"/>
      <c r="W663" s="864" t="str">
        <f t="shared" si="18"/>
        <v>1w</v>
      </c>
      <c r="X663" s="1405">
        <f>_xll.qlCalendarAdvance(Calendar,X662,W663,"f",FALSE)</f>
        <v>43818</v>
      </c>
      <c r="Y663" s="1404">
        <f>_xll.qlCalendarAdvance(Calendar,X663,NDays&amp;"D")</f>
        <v>43818</v>
      </c>
      <c r="Z663" s="1403">
        <v>2.4795862121086722E-2</v>
      </c>
      <c r="AA663" s="1411">
        <v>2.4296307712680099E-2</v>
      </c>
    </row>
    <row r="664" spans="19:27" x14ac:dyDescent="0.2">
      <c r="S664" s="399"/>
      <c r="T664" s="1401"/>
      <c r="W664" s="864" t="str">
        <f t="shared" si="18"/>
        <v>1w</v>
      </c>
      <c r="X664" s="1405">
        <f>_xll.qlCalendarAdvance(Calendar,X663,W664,"f",FALSE)</f>
        <v>43826</v>
      </c>
      <c r="Y664" s="1404">
        <f>_xll.qlCalendarAdvance(Calendar,X664,NDays&amp;"D")</f>
        <v>43826</v>
      </c>
      <c r="Z664" s="1403">
        <v>2.4830248429138547E-2</v>
      </c>
      <c r="AA664" s="1411">
        <v>2.433535529682692E-2</v>
      </c>
    </row>
    <row r="665" spans="19:27" x14ac:dyDescent="0.2">
      <c r="S665" s="399"/>
      <c r="T665" s="1401"/>
      <c r="W665" s="864" t="str">
        <f t="shared" si="18"/>
        <v>1w</v>
      </c>
      <c r="X665" s="1405">
        <f>_xll.qlCalendarAdvance(Calendar,X664,W665,"f",FALSE)</f>
        <v>43833</v>
      </c>
      <c r="Y665" s="1404">
        <f>_xll.qlCalendarAdvance(Calendar,X665,NDays&amp;"D")</f>
        <v>43833</v>
      </c>
      <c r="Z665" s="1403">
        <v>2.4847863909026022E-2</v>
      </c>
      <c r="AA665" s="1411">
        <v>2.436413159247475E-2</v>
      </c>
    </row>
    <row r="666" spans="19:27" x14ac:dyDescent="0.2">
      <c r="S666" s="399"/>
      <c r="T666" s="1401"/>
      <c r="W666" s="864" t="str">
        <f t="shared" ref="W666:W729" si="19">W665</f>
        <v>1w</v>
      </c>
      <c r="X666" s="1405">
        <f>_xll.qlCalendarAdvance(Calendar,X665,W666,"f",FALSE)</f>
        <v>43840</v>
      </c>
      <c r="Y666" s="1404">
        <f>_xll.qlCalendarAdvance(Calendar,X666,NDays&amp;"D")</f>
        <v>43840</v>
      </c>
      <c r="Z666" s="1403">
        <v>2.4872886129039883E-2</v>
      </c>
      <c r="AA666" s="1411">
        <v>2.439261240791709E-2</v>
      </c>
    </row>
    <row r="667" spans="19:27" x14ac:dyDescent="0.2">
      <c r="S667" s="399"/>
      <c r="T667" s="1401"/>
      <c r="W667" s="864" t="str">
        <f t="shared" si="19"/>
        <v>1w</v>
      </c>
      <c r="X667" s="1405">
        <f>_xll.qlCalendarAdvance(Calendar,X666,W667,"f",FALSE)</f>
        <v>43847</v>
      </c>
      <c r="Y667" s="1404">
        <f>_xll.qlCalendarAdvance(Calendar,X667,NDays&amp;"D")</f>
        <v>43847</v>
      </c>
      <c r="Z667" s="1403">
        <v>2.4897637608769341E-2</v>
      </c>
      <c r="AA667" s="1411">
        <v>2.4420797742910803E-2</v>
      </c>
    </row>
    <row r="668" spans="19:27" x14ac:dyDescent="0.2">
      <c r="S668" s="399"/>
      <c r="T668" s="1401"/>
      <c r="W668" s="864" t="str">
        <f t="shared" si="19"/>
        <v>1w</v>
      </c>
      <c r="X668" s="1405">
        <f>_xll.qlCalendarAdvance(Calendar,X667,W668,"f",FALSE)</f>
        <v>43854</v>
      </c>
      <c r="Y668" s="1404">
        <f>_xll.qlCalendarAdvance(Calendar,X668,NDays&amp;"D")</f>
        <v>43854</v>
      </c>
      <c r="Z668" s="1403">
        <v>2.4922131426978252E-2</v>
      </c>
      <c r="AA668" s="1411">
        <v>2.4448687597239765E-2</v>
      </c>
    </row>
    <row r="669" spans="19:27" x14ac:dyDescent="0.2">
      <c r="S669" s="399"/>
      <c r="T669" s="1401"/>
      <c r="W669" s="864" t="str">
        <f t="shared" si="19"/>
        <v>1w</v>
      </c>
      <c r="X669" s="1405">
        <f>_xll.qlCalendarAdvance(Calendar,X668,W669,"f",FALSE)</f>
        <v>43861</v>
      </c>
      <c r="Y669" s="1404">
        <f>_xll.qlCalendarAdvance(Calendar,X669,NDays&amp;"D")</f>
        <v>43861</v>
      </c>
      <c r="Z669" s="1403">
        <v>2.4946380663163438E-2</v>
      </c>
      <c r="AA669" s="1411">
        <v>2.4476281970741885E-2</v>
      </c>
    </row>
    <row r="670" spans="19:27" x14ac:dyDescent="0.2">
      <c r="S670" s="399"/>
      <c r="T670" s="1401"/>
      <c r="W670" s="864" t="str">
        <f t="shared" si="19"/>
        <v>1w</v>
      </c>
      <c r="X670" s="1405">
        <f>_xll.qlCalendarAdvance(Calendar,X669,W670,"f",FALSE)</f>
        <v>43868</v>
      </c>
      <c r="Y670" s="1404">
        <f>_xll.qlCalendarAdvance(Calendar,X670,NDays&amp;"D")</f>
        <v>43868</v>
      </c>
      <c r="Z670" s="1403">
        <v>2.4970398397537355E-2</v>
      </c>
      <c r="AA670" s="1411">
        <v>2.4503580863201039E-2</v>
      </c>
    </row>
    <row r="671" spans="19:27" x14ac:dyDescent="0.2">
      <c r="S671" s="399"/>
      <c r="T671" s="1401"/>
      <c r="W671" s="864" t="str">
        <f t="shared" si="19"/>
        <v>1w</v>
      </c>
      <c r="X671" s="1405">
        <f>_xll.qlCalendarAdvance(Calendar,X670,W671,"f",FALSE)</f>
        <v>43875</v>
      </c>
      <c r="Y671" s="1404">
        <f>_xll.qlCalendarAdvance(Calendar,X671,NDays&amp;"D")</f>
        <v>43875</v>
      </c>
      <c r="Z671" s="1403">
        <v>2.4994197711015582E-2</v>
      </c>
      <c r="AA671" s="1411">
        <v>2.4530584274374084E-2</v>
      </c>
    </row>
    <row r="672" spans="19:27" x14ac:dyDescent="0.2">
      <c r="S672" s="399"/>
      <c r="T672" s="1401"/>
      <c r="W672" s="864" t="str">
        <f t="shared" si="19"/>
        <v>1w</v>
      </c>
      <c r="X672" s="1405">
        <f>_xll.qlCalendarAdvance(Calendar,X671,W672,"f",FALSE)</f>
        <v>43882</v>
      </c>
      <c r="Y672" s="1404">
        <f>_xll.qlCalendarAdvance(Calendar,X672,NDays&amp;"D")</f>
        <v>43882</v>
      </c>
      <c r="Z672" s="1403">
        <v>2.501779168520038E-2</v>
      </c>
      <c r="AA672" s="1411">
        <v>2.455729220412595E-2</v>
      </c>
    </row>
    <row r="673" spans="19:27" x14ac:dyDescent="0.2">
      <c r="S673" s="399"/>
      <c r="T673" s="1401"/>
      <c r="W673" s="864" t="str">
        <f t="shared" si="19"/>
        <v>1w</v>
      </c>
      <c r="X673" s="1405">
        <f>_xll.qlCalendarAdvance(Calendar,X672,W673,"f",FALSE)</f>
        <v>43889</v>
      </c>
      <c r="Y673" s="1404">
        <f>_xll.qlCalendarAdvance(Calendar,X673,NDays&amp;"D")</f>
        <v>43889</v>
      </c>
      <c r="Z673" s="1403">
        <v>2.5041193402367306E-2</v>
      </c>
      <c r="AA673" s="1411">
        <v>2.4583704652240506E-2</v>
      </c>
    </row>
    <row r="674" spans="19:27" x14ac:dyDescent="0.2">
      <c r="S674" s="399"/>
      <c r="T674" s="1401"/>
      <c r="W674" s="864" t="str">
        <f t="shared" si="19"/>
        <v>1w</v>
      </c>
      <c r="X674" s="1405">
        <f>_xll.qlCalendarAdvance(Calendar,X673,W674,"f",FALSE)</f>
        <v>43896</v>
      </c>
      <c r="Y674" s="1404">
        <f>_xll.qlCalendarAdvance(Calendar,X674,NDays&amp;"D")</f>
        <v>43896</v>
      </c>
      <c r="Z674" s="1403">
        <v>2.5071774100539308E-2</v>
      </c>
      <c r="AA674" s="1411">
        <v>2.4609821618501636E-2</v>
      </c>
    </row>
    <row r="675" spans="19:27" x14ac:dyDescent="0.2">
      <c r="S675" s="399"/>
      <c r="T675" s="1401"/>
      <c r="W675" s="864" t="str">
        <f t="shared" si="19"/>
        <v>1w</v>
      </c>
      <c r="X675" s="1405">
        <f>_xll.qlCalendarAdvance(Calendar,X674,W675,"f",FALSE)</f>
        <v>43903</v>
      </c>
      <c r="Y675" s="1404">
        <f>_xll.qlCalendarAdvance(Calendar,X675,NDays&amp;"D")</f>
        <v>43903</v>
      </c>
      <c r="Z675" s="1403">
        <v>2.5094819119272683E-2</v>
      </c>
      <c r="AA675" s="1411">
        <v>2.4635643102747243E-2</v>
      </c>
    </row>
    <row r="676" spans="19:27" x14ac:dyDescent="0.2">
      <c r="S676" s="399"/>
      <c r="T676" s="1401"/>
      <c r="W676" s="864" t="str">
        <f t="shared" si="19"/>
        <v>1w</v>
      </c>
      <c r="X676" s="1405">
        <f>_xll.qlCalendarAdvance(Calendar,X675,W676,"f",FALSE)</f>
        <v>43910</v>
      </c>
      <c r="Y676" s="1404">
        <f>_xll.qlCalendarAdvance(Calendar,X676,NDays&amp;"D")</f>
        <v>43910</v>
      </c>
      <c r="Z676" s="1403">
        <v>2.5117714258279602E-2</v>
      </c>
      <c r="AA676" s="1411">
        <v>2.466116910478822E-2</v>
      </c>
    </row>
    <row r="677" spans="19:27" x14ac:dyDescent="0.2">
      <c r="S677" s="399"/>
      <c r="T677" s="1401"/>
      <c r="W677" s="864" t="str">
        <f t="shared" si="19"/>
        <v>1w</v>
      </c>
      <c r="X677" s="1405">
        <f>_xll.qlCalendarAdvance(Calendar,X676,W677,"f",FALSE)</f>
        <v>43917</v>
      </c>
      <c r="Y677" s="1404">
        <f>_xll.qlCalendarAdvance(Calendar,X677,NDays&amp;"D")</f>
        <v>43917</v>
      </c>
      <c r="Z677" s="1403">
        <v>2.5140472392838592E-2</v>
      </c>
      <c r="AA677" s="1411">
        <v>2.4686399624408443E-2</v>
      </c>
    </row>
    <row r="678" spans="19:27" x14ac:dyDescent="0.2">
      <c r="S678" s="399"/>
      <c r="T678" s="1401"/>
      <c r="W678" s="864" t="str">
        <f t="shared" si="19"/>
        <v>1w</v>
      </c>
      <c r="X678" s="1405">
        <f>_xll.qlCalendarAdvance(Calendar,X677,W678,"f",FALSE)</f>
        <v>43924</v>
      </c>
      <c r="Y678" s="1404">
        <f>_xll.qlCalendarAdvance(Calendar,X678,NDays&amp;"D")</f>
        <v>43924</v>
      </c>
      <c r="Z678" s="1403">
        <v>2.5163106398844566E-2</v>
      </c>
      <c r="AA678" s="1411">
        <v>2.4711334661472833E-2</v>
      </c>
    </row>
    <row r="679" spans="19:27" x14ac:dyDescent="0.2">
      <c r="S679" s="399"/>
      <c r="T679" s="1401"/>
      <c r="W679" s="864" t="str">
        <f t="shared" si="19"/>
        <v>1w</v>
      </c>
      <c r="X679" s="1405">
        <f>_xll.qlCalendarAdvance(Calendar,X678,W679,"f",FALSE)</f>
        <v>43935</v>
      </c>
      <c r="Y679" s="1404">
        <f>_xll.qlCalendarAdvance(Calendar,X679,NDays&amp;"D")</f>
        <v>43935</v>
      </c>
      <c r="Z679" s="1403">
        <v>2.5193566512426054E-2</v>
      </c>
      <c r="AA679" s="1411">
        <v>2.4744767999065331E-2</v>
      </c>
    </row>
    <row r="680" spans="19:27" x14ac:dyDescent="0.2">
      <c r="S680" s="399"/>
      <c r="T680" s="1401"/>
      <c r="W680" s="864" t="str">
        <f t="shared" si="19"/>
        <v>1w</v>
      </c>
      <c r="X680" s="1405">
        <f>_xll.qlCalendarAdvance(Calendar,X679,W680,"f",FALSE)</f>
        <v>43942</v>
      </c>
      <c r="Y680" s="1404">
        <f>_xll.qlCalendarAdvance(Calendar,X680,NDays&amp;"D")</f>
        <v>43942</v>
      </c>
      <c r="Z680" s="1403">
        <v>2.5215938210568934E-2</v>
      </c>
      <c r="AA680" s="1411">
        <v>2.4768982149939722E-2</v>
      </c>
    </row>
    <row r="681" spans="19:27" x14ac:dyDescent="0.2">
      <c r="S681" s="399"/>
      <c r="T681" s="1401"/>
      <c r="W681" s="864" t="str">
        <f t="shared" si="19"/>
        <v>1w</v>
      </c>
      <c r="X681" s="1405">
        <f>_xll.qlCalendarAdvance(Calendar,X680,W681,"f",FALSE)</f>
        <v>43949</v>
      </c>
      <c r="Y681" s="1404">
        <f>_xll.qlCalendarAdvance(Calendar,X681,NDays&amp;"D")</f>
        <v>43949</v>
      </c>
      <c r="Z681" s="1403">
        <v>2.5238230471551774E-2</v>
      </c>
      <c r="AA681" s="1411">
        <v>2.4792900854540001E-2</v>
      </c>
    </row>
    <row r="682" spans="19:27" x14ac:dyDescent="0.2">
      <c r="S682" s="399"/>
      <c r="T682" s="1401"/>
      <c r="W682" s="864" t="str">
        <f t="shared" si="19"/>
        <v>1w</v>
      </c>
      <c r="X682" s="1405">
        <f>_xll.qlCalendarAdvance(Calendar,X681,W682,"f",FALSE)</f>
        <v>43956</v>
      </c>
      <c r="Y682" s="1404">
        <f>_xll.qlCalendarAdvance(Calendar,X682,NDays&amp;"D")</f>
        <v>43956</v>
      </c>
      <c r="Z682" s="1403">
        <v>2.5262905215247954E-2</v>
      </c>
      <c r="AA682" s="1411">
        <v>2.4816524112866167E-2</v>
      </c>
    </row>
    <row r="683" spans="19:27" x14ac:dyDescent="0.2">
      <c r="S683" s="399"/>
      <c r="T683" s="1401"/>
      <c r="W683" s="864" t="str">
        <f t="shared" si="19"/>
        <v>1w</v>
      </c>
      <c r="X683" s="1405">
        <f>_xll.qlCalendarAdvance(Calendar,X682,W683,"f",FALSE)</f>
        <v>43963</v>
      </c>
      <c r="Y683" s="1404">
        <f>_xll.qlCalendarAdvance(Calendar,X683,NDays&amp;"D")</f>
        <v>43963</v>
      </c>
      <c r="Z683" s="1403">
        <v>2.5285080510211732E-2</v>
      </c>
      <c r="AA683" s="1411">
        <v>2.4839851924756129E-2</v>
      </c>
    </row>
    <row r="684" spans="19:27" x14ac:dyDescent="0.2">
      <c r="S684" s="399"/>
      <c r="T684" s="1401"/>
      <c r="W684" s="864" t="str">
        <f t="shared" si="19"/>
        <v>1w</v>
      </c>
      <c r="X684" s="1405">
        <f>_xll.qlCalendarAdvance(Calendar,X683,W684,"f",FALSE)</f>
        <v>43970</v>
      </c>
      <c r="Y684" s="1404">
        <f>_xll.qlCalendarAdvance(Calendar,X684,NDays&amp;"D")</f>
        <v>43970</v>
      </c>
      <c r="Z684" s="1403">
        <v>2.5307215865847152E-2</v>
      </c>
      <c r="AA684" s="1411">
        <v>2.4862884290209886E-2</v>
      </c>
    </row>
    <row r="685" spans="19:27" x14ac:dyDescent="0.2">
      <c r="S685" s="399"/>
      <c r="T685" s="1401"/>
      <c r="W685" s="864" t="str">
        <f t="shared" si="19"/>
        <v>1w</v>
      </c>
      <c r="X685" s="1405">
        <f>_xll.qlCalendarAdvance(Calendar,X684,W685,"f",FALSE)</f>
        <v>43977</v>
      </c>
      <c r="Y685" s="1404">
        <f>_xll.qlCalendarAdvance(Calendar,X685,NDays&amp;"D")</f>
        <v>43977</v>
      </c>
      <c r="Z685" s="1403">
        <v>2.5329324231605183E-2</v>
      </c>
      <c r="AA685" s="1411">
        <v>2.4885621209146391E-2</v>
      </c>
    </row>
    <row r="686" spans="19:27" x14ac:dyDescent="0.2">
      <c r="S686" s="399"/>
      <c r="T686" s="1401"/>
      <c r="W686" s="864" t="str">
        <f t="shared" si="19"/>
        <v>1w</v>
      </c>
      <c r="X686" s="1405">
        <f>_xll.qlCalendarAdvance(Calendar,X685,W686,"f",FALSE)</f>
        <v>43984</v>
      </c>
      <c r="Y686" s="1404">
        <f>_xll.qlCalendarAdvance(Calendar,X686,NDays&amp;"D")</f>
        <v>43984</v>
      </c>
      <c r="Z686" s="1403">
        <v>2.534895585436979E-2</v>
      </c>
      <c r="AA686" s="1411">
        <v>2.4908062681565646E-2</v>
      </c>
    </row>
    <row r="687" spans="19:27" x14ac:dyDescent="0.2">
      <c r="S687" s="399"/>
      <c r="T687" s="1401"/>
      <c r="W687" s="864" t="str">
        <f t="shared" si="19"/>
        <v>1w</v>
      </c>
      <c r="X687" s="1405">
        <f>_xll.qlCalendarAdvance(Calendar,X686,W687,"f",FALSE)</f>
        <v>43991</v>
      </c>
      <c r="Y687" s="1404">
        <f>_xll.qlCalendarAdvance(Calendar,X687,NDays&amp;"D")</f>
        <v>43991</v>
      </c>
      <c r="Z687" s="1403">
        <v>2.5371044881628904E-2</v>
      </c>
      <c r="AA687" s="1411">
        <v>2.4930208707386603E-2</v>
      </c>
    </row>
    <row r="688" spans="19:27" x14ac:dyDescent="0.2">
      <c r="S688" s="399"/>
      <c r="T688" s="1401"/>
      <c r="W688" s="864" t="str">
        <f t="shared" si="19"/>
        <v>1w</v>
      </c>
      <c r="X688" s="1405">
        <f>_xll.qlCalendarAdvance(Calendar,X687,W688,"f",FALSE)</f>
        <v>43998</v>
      </c>
      <c r="Y688" s="1404">
        <f>_xll.qlCalendarAdvance(Calendar,X688,NDays&amp;"D")</f>
        <v>43998</v>
      </c>
      <c r="Z688" s="1403">
        <v>2.5393145606824302E-2</v>
      </c>
      <c r="AA688" s="1411">
        <v>2.4952059286528216E-2</v>
      </c>
    </row>
    <row r="689" spans="19:27" x14ac:dyDescent="0.2">
      <c r="S689" s="399"/>
      <c r="T689" s="1401"/>
      <c r="W689" s="864" t="str">
        <f t="shared" si="19"/>
        <v>1w</v>
      </c>
      <c r="X689" s="1405">
        <f>_xll.qlCalendarAdvance(Calendar,X688,W689,"f",FALSE)</f>
        <v>44005</v>
      </c>
      <c r="Y689" s="1404">
        <f>_xll.qlCalendarAdvance(Calendar,X689,NDays&amp;"D")</f>
        <v>44005</v>
      </c>
      <c r="Z689" s="1403">
        <v>2.5415271051541906E-2</v>
      </c>
      <c r="AA689" s="1411">
        <v>2.497361441890944E-2</v>
      </c>
    </row>
    <row r="690" spans="19:27" x14ac:dyDescent="0.2">
      <c r="S690" s="399"/>
      <c r="T690" s="1401"/>
      <c r="W690" s="864" t="str">
        <f t="shared" si="19"/>
        <v>1w</v>
      </c>
      <c r="X690" s="1405">
        <f>_xll.qlCalendarAdvance(Calendar,X689,W690,"f",FALSE)</f>
        <v>44012</v>
      </c>
      <c r="Y690" s="1404">
        <f>_xll.qlCalendarAdvance(Calendar,X690,NDays&amp;"D")</f>
        <v>44012</v>
      </c>
      <c r="Z690" s="1403">
        <v>2.5439913696285083E-2</v>
      </c>
      <c r="AA690" s="1411">
        <v>2.4994978151502423E-2</v>
      </c>
    </row>
    <row r="691" spans="19:27" x14ac:dyDescent="0.2">
      <c r="S691" s="399"/>
      <c r="T691" s="1401"/>
      <c r="W691" s="864" t="str">
        <f t="shared" si="19"/>
        <v>1w</v>
      </c>
      <c r="X691" s="1405">
        <f>_xll.qlCalendarAdvance(Calendar,X690,W691,"f",FALSE)</f>
        <v>44019</v>
      </c>
      <c r="Y691" s="1404">
        <f>_xll.qlCalendarAdvance(Calendar,X691,NDays&amp;"D")</f>
        <v>44019</v>
      </c>
      <c r="Z691" s="1403">
        <v>2.5462122005004272E-2</v>
      </c>
      <c r="AA691" s="1411">
        <v>2.5016374585054013E-2</v>
      </c>
    </row>
    <row r="692" spans="19:27" x14ac:dyDescent="0.2">
      <c r="S692" s="399"/>
      <c r="T692" s="1401"/>
      <c r="W692" s="864" t="str">
        <f t="shared" si="19"/>
        <v>1w</v>
      </c>
      <c r="X692" s="1405">
        <f>_xll.qlCalendarAdvance(Calendar,X691,W692,"f",FALSE)</f>
        <v>44026</v>
      </c>
      <c r="Y692" s="1404">
        <f>_xll.qlCalendarAdvance(Calendar,X692,NDays&amp;"D")</f>
        <v>44026</v>
      </c>
      <c r="Z692" s="1403">
        <v>2.548437178271756E-2</v>
      </c>
      <c r="AA692" s="1411">
        <v>2.5037811723370718E-2</v>
      </c>
    </row>
    <row r="693" spans="19:27" x14ac:dyDescent="0.2">
      <c r="S693" s="399"/>
      <c r="T693" s="1401"/>
      <c r="W693" s="864" t="str">
        <f t="shared" si="19"/>
        <v>1w</v>
      </c>
      <c r="X693" s="1405">
        <f>_xll.qlCalendarAdvance(Calendar,X692,W693,"f",FALSE)</f>
        <v>44033</v>
      </c>
      <c r="Y693" s="1404">
        <f>_xll.qlCalendarAdvance(Calendar,X693,NDays&amp;"D")</f>
        <v>44033</v>
      </c>
      <c r="Z693" s="1403">
        <v>2.550666303079701E-2</v>
      </c>
      <c r="AA693" s="1411">
        <v>2.5059289566290444E-2</v>
      </c>
    </row>
    <row r="694" spans="19:27" x14ac:dyDescent="0.2">
      <c r="S694" s="399"/>
      <c r="T694" s="1401"/>
      <c r="W694" s="864" t="str">
        <f t="shared" si="19"/>
        <v>1w</v>
      </c>
      <c r="X694" s="1405">
        <f>_xll.qlCalendarAdvance(Calendar,X693,W694,"f",FALSE)</f>
        <v>44040</v>
      </c>
      <c r="Y694" s="1404">
        <f>_xll.qlCalendarAdvance(Calendar,X694,NDays&amp;"D")</f>
        <v>44040</v>
      </c>
      <c r="Z694" s="1403">
        <v>2.5528995750617327E-2</v>
      </c>
      <c r="AA694" s="1411">
        <v>2.5080808113975284E-2</v>
      </c>
    </row>
    <row r="695" spans="19:27" x14ac:dyDescent="0.2">
      <c r="S695" s="399"/>
      <c r="T695" s="1401"/>
      <c r="W695" s="864" t="str">
        <f t="shared" si="19"/>
        <v>1w</v>
      </c>
      <c r="X695" s="1405">
        <f>_xll.qlCalendarAdvance(Calendar,X694,W695,"f",FALSE)</f>
        <v>44047</v>
      </c>
      <c r="Y695" s="1404">
        <f>_xll.qlCalendarAdvance(Calendar,X695,NDays&amp;"D")</f>
        <v>44047</v>
      </c>
      <c r="Z695" s="1403">
        <v>2.5551369943555856E-2</v>
      </c>
      <c r="AA695" s="1411">
        <v>2.5102367366344192E-2</v>
      </c>
    </row>
    <row r="696" spans="19:27" x14ac:dyDescent="0.2">
      <c r="S696" s="399"/>
      <c r="T696" s="1401"/>
      <c r="W696" s="864" t="str">
        <f t="shared" si="19"/>
        <v>1w</v>
      </c>
      <c r="X696" s="1405">
        <f>_xll.qlCalendarAdvance(Calendar,X695,W696,"f",FALSE)</f>
        <v>44054</v>
      </c>
      <c r="Y696" s="1404">
        <f>_xll.qlCalendarAdvance(Calendar,X696,NDays&amp;"D")</f>
        <v>44054</v>
      </c>
      <c r="Z696" s="1403">
        <v>2.5573785610993029E-2</v>
      </c>
      <c r="AA696" s="1411">
        <v>2.5123967323397167E-2</v>
      </c>
    </row>
    <row r="697" spans="19:27" x14ac:dyDescent="0.2">
      <c r="S697" s="399"/>
      <c r="T697" s="1401"/>
      <c r="W697" s="864" t="str">
        <f t="shared" si="19"/>
        <v>1w</v>
      </c>
      <c r="X697" s="1405">
        <f>_xll.qlCalendarAdvance(Calendar,X696,W697,"f",FALSE)</f>
        <v>44061</v>
      </c>
      <c r="Y697" s="1404">
        <f>_xll.qlCalendarAdvance(Calendar,X697,NDays&amp;"D")</f>
        <v>44061</v>
      </c>
      <c r="Z697" s="1403">
        <v>2.5596242754310595E-2</v>
      </c>
      <c r="AA697" s="1411">
        <v>2.5145607985134211E-2</v>
      </c>
    </row>
    <row r="698" spans="19:27" x14ac:dyDescent="0.2">
      <c r="S698" s="399"/>
      <c r="T698" s="1401"/>
      <c r="W698" s="864" t="str">
        <f t="shared" si="19"/>
        <v>1w</v>
      </c>
      <c r="X698" s="1405">
        <f>_xll.qlCalendarAdvance(Calendar,X697,W698,"f",FALSE)</f>
        <v>44068</v>
      </c>
      <c r="Y698" s="1404">
        <f>_xll.qlCalendarAdvance(Calendar,X698,NDays&amp;"D")</f>
        <v>44068</v>
      </c>
      <c r="Z698" s="1403">
        <v>2.5618741374894269E-2</v>
      </c>
      <c r="AA698" s="1411">
        <v>2.5167289351717415E-2</v>
      </c>
    </row>
    <row r="699" spans="19:27" x14ac:dyDescent="0.2">
      <c r="S699" s="399"/>
      <c r="T699" s="1401"/>
      <c r="W699" s="864" t="str">
        <f t="shared" si="19"/>
        <v>1w</v>
      </c>
      <c r="X699" s="1405">
        <f>_xll.qlCalendarAdvance(Calendar,X698,W699,"f",FALSE)</f>
        <v>44075</v>
      </c>
      <c r="Y699" s="1404">
        <f>_xll.qlCalendarAdvance(Calendar,X699,NDays&amp;"D")</f>
        <v>44075</v>
      </c>
      <c r="Z699" s="1403">
        <v>2.5633720395697265E-2</v>
      </c>
      <c r="AA699" s="1411">
        <v>2.5189011422984686E-2</v>
      </c>
    </row>
    <row r="700" spans="19:27" x14ac:dyDescent="0.2">
      <c r="S700" s="399"/>
      <c r="T700" s="1401"/>
      <c r="W700" s="864" t="str">
        <f t="shared" si="19"/>
        <v>1w</v>
      </c>
      <c r="X700" s="1405">
        <f>_xll.qlCalendarAdvance(Calendar,X699,W700,"f",FALSE)</f>
        <v>44082</v>
      </c>
      <c r="Y700" s="1404">
        <f>_xll.qlCalendarAdvance(Calendar,X700,NDays&amp;"D")</f>
        <v>44082</v>
      </c>
      <c r="Z700" s="1403">
        <v>2.5656288358452954E-2</v>
      </c>
      <c r="AA700" s="1411">
        <v>2.5210774198936026E-2</v>
      </c>
    </row>
    <row r="701" spans="19:27" x14ac:dyDescent="0.2">
      <c r="S701" s="399"/>
      <c r="T701" s="1401"/>
      <c r="W701" s="864" t="str">
        <f t="shared" si="19"/>
        <v>1w</v>
      </c>
      <c r="X701" s="1405">
        <f>_xll.qlCalendarAdvance(Calendar,X700,W701,"f",FALSE)</f>
        <v>44089</v>
      </c>
      <c r="Y701" s="1404">
        <f>_xll.qlCalendarAdvance(Calendar,X701,NDays&amp;"D")</f>
        <v>44089</v>
      </c>
      <c r="Z701" s="1403">
        <v>2.5678897789513013E-2</v>
      </c>
      <c r="AA701" s="1411">
        <v>2.5232577679652479E-2</v>
      </c>
    </row>
    <row r="702" spans="19:27" x14ac:dyDescent="0.2">
      <c r="S702" s="399"/>
      <c r="T702" s="1401"/>
      <c r="W702" s="864" t="str">
        <f t="shared" si="19"/>
        <v>1w</v>
      </c>
      <c r="X702" s="1405">
        <f>_xll.qlCalendarAdvance(Calendar,X701,W702,"f",FALSE)</f>
        <v>44096</v>
      </c>
      <c r="Y702" s="1404">
        <f>_xll.qlCalendarAdvance(Calendar,X702,NDays&amp;"D")</f>
        <v>44096</v>
      </c>
      <c r="Z702" s="1403">
        <v>2.5701548690249845E-2</v>
      </c>
      <c r="AA702" s="1411">
        <v>2.5254421865134047E-2</v>
      </c>
    </row>
    <row r="703" spans="19:27" x14ac:dyDescent="0.2">
      <c r="S703" s="399"/>
      <c r="T703" s="1401"/>
      <c r="W703" s="864" t="str">
        <f t="shared" si="19"/>
        <v>1w</v>
      </c>
      <c r="X703" s="1405">
        <f>_xll.qlCalendarAdvance(Calendar,X702,W703,"f",FALSE)</f>
        <v>44103</v>
      </c>
      <c r="Y703" s="1404">
        <f>_xll.qlCalendarAdvance(Calendar,X703,NDays&amp;"D")</f>
        <v>44103</v>
      </c>
      <c r="Z703" s="1403">
        <v>2.5724241062037662E-2</v>
      </c>
      <c r="AA703" s="1411">
        <v>2.5276306755380729E-2</v>
      </c>
    </row>
    <row r="704" spans="19:27" x14ac:dyDescent="0.2">
      <c r="S704" s="399"/>
      <c r="T704" s="1401"/>
      <c r="W704" s="864" t="str">
        <f t="shared" si="19"/>
        <v>1w</v>
      </c>
      <c r="X704" s="1405">
        <f>_xll.qlCalendarAdvance(Calendar,X703,W704,"f",FALSE)</f>
        <v>44110</v>
      </c>
      <c r="Y704" s="1404">
        <f>_xll.qlCalendarAdvance(Calendar,X704,NDays&amp;"D")</f>
        <v>44110</v>
      </c>
      <c r="Z704" s="1403">
        <v>2.5749517449997681E-2</v>
      </c>
      <c r="AA704" s="1411">
        <v>2.5298232350392524E-2</v>
      </c>
    </row>
    <row r="705" spans="19:27" x14ac:dyDescent="0.2">
      <c r="S705" s="399"/>
      <c r="T705" s="1401"/>
      <c r="W705" s="864" t="str">
        <f t="shared" si="19"/>
        <v>1w</v>
      </c>
      <c r="X705" s="1405">
        <f>_xll.qlCalendarAdvance(Calendar,X704,W705,"f",FALSE)</f>
        <v>44117</v>
      </c>
      <c r="Y705" s="1404">
        <f>_xll.qlCalendarAdvance(Calendar,X705,NDays&amp;"D")</f>
        <v>44117</v>
      </c>
      <c r="Z705" s="1403">
        <v>2.5772297328089326E-2</v>
      </c>
      <c r="AA705" s="1411">
        <v>2.5320198650169434E-2</v>
      </c>
    </row>
    <row r="706" spans="19:27" x14ac:dyDescent="0.2">
      <c r="S706" s="399"/>
      <c r="T706" s="1401"/>
      <c r="W706" s="864" t="str">
        <f t="shared" si="19"/>
        <v>1w</v>
      </c>
      <c r="X706" s="1405">
        <f>_xll.qlCalendarAdvance(Calendar,X705,W706,"f",FALSE)</f>
        <v>44124</v>
      </c>
      <c r="Y706" s="1404">
        <f>_xll.qlCalendarAdvance(Calendar,X706,NDays&amp;"D")</f>
        <v>44124</v>
      </c>
      <c r="Z706" s="1403">
        <v>2.5795118685785493E-2</v>
      </c>
      <c r="AA706" s="1411">
        <v>2.5342205654711458E-2</v>
      </c>
    </row>
    <row r="707" spans="19:27" x14ac:dyDescent="0.2">
      <c r="S707" s="399"/>
      <c r="T707" s="1401"/>
      <c r="W707" s="864" t="str">
        <f t="shared" si="19"/>
        <v>1w</v>
      </c>
      <c r="X707" s="1405">
        <f>_xll.qlCalendarAdvance(Calendar,X706,W707,"f",FALSE)</f>
        <v>44131</v>
      </c>
      <c r="Y707" s="1404">
        <f>_xll.qlCalendarAdvance(Calendar,X707,NDays&amp;"D")</f>
        <v>44131</v>
      </c>
      <c r="Z707" s="1403">
        <v>2.5817981524478215E-2</v>
      </c>
      <c r="AA707" s="1411">
        <v>2.5364253364018596E-2</v>
      </c>
    </row>
    <row r="708" spans="19:27" x14ac:dyDescent="0.2">
      <c r="S708" s="399"/>
      <c r="T708" s="1401"/>
      <c r="W708" s="864" t="str">
        <f t="shared" si="19"/>
        <v>1w</v>
      </c>
      <c r="X708" s="1405">
        <f>_xll.qlCalendarAdvance(Calendar,X707,W708,"f",FALSE)</f>
        <v>44138</v>
      </c>
      <c r="Y708" s="1404">
        <f>_xll.qlCalendarAdvance(Calendar,X708,NDays&amp;"D")</f>
        <v>44138</v>
      </c>
      <c r="Z708" s="1403">
        <v>2.5840885845562198E-2</v>
      </c>
      <c r="AA708" s="1411">
        <v>2.5386341778171895E-2</v>
      </c>
    </row>
    <row r="709" spans="19:27" x14ac:dyDescent="0.2">
      <c r="S709" s="399"/>
      <c r="T709" s="1401"/>
      <c r="W709" s="864" t="str">
        <f t="shared" si="19"/>
        <v>1w</v>
      </c>
      <c r="X709" s="1405">
        <f>_xll.qlCalendarAdvance(Calendar,X708,W709,"f",FALSE)</f>
        <v>44145</v>
      </c>
      <c r="Y709" s="1404">
        <f>_xll.qlCalendarAdvance(Calendar,X709,NDays&amp;"D")</f>
        <v>44145</v>
      </c>
      <c r="Z709" s="1403">
        <v>2.5861266262110359E-2</v>
      </c>
      <c r="AA709" s="1411">
        <v>2.5408470897090307E-2</v>
      </c>
    </row>
    <row r="710" spans="19:27" x14ac:dyDescent="0.2">
      <c r="S710" s="399"/>
      <c r="T710" s="1401"/>
      <c r="W710" s="864" t="str">
        <f t="shared" si="19"/>
        <v>1w</v>
      </c>
      <c r="X710" s="1405">
        <f>_xll.qlCalendarAdvance(Calendar,X709,W710,"f",FALSE)</f>
        <v>44152</v>
      </c>
      <c r="Y710" s="1404">
        <f>_xll.qlCalendarAdvance(Calendar,X710,NDays&amp;"D")</f>
        <v>44152</v>
      </c>
      <c r="Z710" s="1403">
        <v>2.5884248969946368E-2</v>
      </c>
      <c r="AA710" s="1411">
        <v>2.5430640720935926E-2</v>
      </c>
    </row>
    <row r="711" spans="19:27" x14ac:dyDescent="0.2">
      <c r="S711" s="399"/>
      <c r="T711" s="1401"/>
      <c r="W711" s="864" t="str">
        <f t="shared" si="19"/>
        <v>1w</v>
      </c>
      <c r="X711" s="1405">
        <f>_xll.qlCalendarAdvance(Calendar,X710,W711,"f",FALSE)</f>
        <v>44159</v>
      </c>
      <c r="Y711" s="1404">
        <f>_xll.qlCalendarAdvance(Calendar,X711,NDays&amp;"D")</f>
        <v>44159</v>
      </c>
      <c r="Z711" s="1403">
        <v>2.590727315991834E-2</v>
      </c>
      <c r="AA711" s="1411">
        <v>2.5452851249384567E-2</v>
      </c>
    </row>
    <row r="712" spans="19:27" x14ac:dyDescent="0.2">
      <c r="S712" s="399"/>
      <c r="T712" s="1401"/>
      <c r="W712" s="864" t="str">
        <f t="shared" si="19"/>
        <v>1w</v>
      </c>
      <c r="X712" s="1405">
        <f>_xll.qlCalendarAdvance(Calendar,X711,W712,"f",FALSE)</f>
        <v>44166</v>
      </c>
      <c r="Y712" s="1404">
        <f>_xll.qlCalendarAdvance(Calendar,X712,NDays&amp;"D")</f>
        <v>44166</v>
      </c>
      <c r="Z712" s="1403">
        <v>2.5932917981797133E-2</v>
      </c>
      <c r="AA712" s="1411">
        <v>2.5475102482841461E-2</v>
      </c>
    </row>
    <row r="713" spans="19:27" x14ac:dyDescent="0.2">
      <c r="S713" s="399"/>
      <c r="T713" s="1401"/>
      <c r="W713" s="864" t="str">
        <f t="shared" si="19"/>
        <v>1w</v>
      </c>
      <c r="X713" s="1405">
        <f>_xll.qlCalendarAdvance(Calendar,X712,W713,"f",FALSE)</f>
        <v>44173</v>
      </c>
      <c r="Y713" s="1404">
        <f>_xll.qlCalendarAdvance(Calendar,X713,NDays&amp;"D")</f>
        <v>44173</v>
      </c>
      <c r="Z713" s="1403">
        <v>2.5956029735850247E-2</v>
      </c>
      <c r="AA713" s="1411">
        <v>2.5497394421144515E-2</v>
      </c>
    </row>
    <row r="714" spans="19:27" x14ac:dyDescent="0.2">
      <c r="S714" s="399"/>
      <c r="T714" s="1401"/>
      <c r="W714" s="864" t="str">
        <f t="shared" si="19"/>
        <v>1w</v>
      </c>
      <c r="X714" s="1405">
        <f>_xll.qlCalendarAdvance(Calendar,X713,W714,"f",FALSE)</f>
        <v>44180</v>
      </c>
      <c r="Y714" s="1404">
        <f>_xll.qlCalendarAdvance(Calendar,X714,NDays&amp;"D")</f>
        <v>44180</v>
      </c>
      <c r="Z714" s="1403">
        <v>2.5979182980716761E-2</v>
      </c>
      <c r="AA714" s="1411">
        <v>2.5519727064131636E-2</v>
      </c>
    </row>
    <row r="715" spans="19:27" x14ac:dyDescent="0.2">
      <c r="S715" s="399"/>
      <c r="T715" s="1401"/>
      <c r="W715" s="864" t="str">
        <f t="shared" si="19"/>
        <v>1w</v>
      </c>
      <c r="X715" s="1405">
        <f>_xll.qlCalendarAdvance(Calendar,X714,W715,"f",FALSE)</f>
        <v>44187</v>
      </c>
      <c r="Y715" s="1404">
        <f>_xll.qlCalendarAdvance(Calendar,X715,NDays&amp;"D")</f>
        <v>44187</v>
      </c>
      <c r="Z715" s="1403">
        <v>2.6002377717810082E-2</v>
      </c>
      <c r="AA715" s="1411">
        <v>2.5542100412045965E-2</v>
      </c>
    </row>
    <row r="716" spans="19:27" x14ac:dyDescent="0.2">
      <c r="S716" s="399"/>
      <c r="T716" s="1401"/>
      <c r="W716" s="864" t="str">
        <f t="shared" si="19"/>
        <v>1w</v>
      </c>
      <c r="X716" s="1405">
        <f>_xll.qlCalendarAdvance(Calendar,X715,W716,"f",FALSE)</f>
        <v>44194</v>
      </c>
      <c r="Y716" s="1404">
        <f>_xll.qlCalendarAdvance(Calendar,X716,NDays&amp;"D")</f>
        <v>44194</v>
      </c>
      <c r="Z716" s="1403">
        <v>2.6025613723176182E-2</v>
      </c>
      <c r="AA716" s="1411">
        <v>2.55645144648875E-2</v>
      </c>
    </row>
    <row r="717" spans="19:27" x14ac:dyDescent="0.2">
      <c r="S717" s="399"/>
      <c r="T717" s="1401"/>
      <c r="W717" s="864" t="str">
        <f t="shared" si="19"/>
        <v>1w</v>
      </c>
      <c r="X717" s="1405">
        <f>_xll.qlCalendarAdvance(Calendar,X716,W717,"f",FALSE)</f>
        <v>44201</v>
      </c>
      <c r="Y717" s="1404">
        <f>_xll.qlCalendarAdvance(Calendar,X717,NDays&amp;"D")</f>
        <v>44201</v>
      </c>
      <c r="Z717" s="1403">
        <v>2.6046285962391603E-2</v>
      </c>
      <c r="AA717" s="1411">
        <v>2.5586969222494149E-2</v>
      </c>
    </row>
    <row r="718" spans="19:27" x14ac:dyDescent="0.2">
      <c r="S718" s="399"/>
      <c r="T718" s="1401"/>
      <c r="W718" s="864" t="str">
        <f t="shared" si="19"/>
        <v>1w</v>
      </c>
      <c r="X718" s="1405">
        <f>_xll.qlCalendarAdvance(Calendar,X717,W718,"f",FALSE)</f>
        <v>44208</v>
      </c>
      <c r="Y718" s="1404">
        <f>_xll.qlCalendarAdvance(Calendar,X718,NDays&amp;"D")</f>
        <v>44208</v>
      </c>
      <c r="Z718" s="1403">
        <v>2.6069586711902567E-2</v>
      </c>
      <c r="AA718" s="1411">
        <v>2.5609464685028005E-2</v>
      </c>
    </row>
    <row r="719" spans="19:27" x14ac:dyDescent="0.2">
      <c r="S719" s="399"/>
      <c r="T719" s="1401"/>
      <c r="W719" s="864" t="str">
        <f t="shared" si="19"/>
        <v>1w</v>
      </c>
      <c r="X719" s="1405">
        <f>_xll.qlCalendarAdvance(Calendar,X718,W719,"f",FALSE)</f>
        <v>44215</v>
      </c>
      <c r="Y719" s="1404">
        <f>_xll.qlCalendarAdvance(Calendar,X719,NDays&amp;"D")</f>
        <v>44215</v>
      </c>
      <c r="Z719" s="1403">
        <v>2.6092911258022346E-2</v>
      </c>
      <c r="AA719" s="1411">
        <v>2.5632000852408021E-2</v>
      </c>
    </row>
    <row r="720" spans="19:27" x14ac:dyDescent="0.2">
      <c r="S720" s="399"/>
      <c r="T720" s="1401"/>
      <c r="W720" s="864" t="str">
        <f t="shared" si="19"/>
        <v>1w</v>
      </c>
      <c r="X720" s="1405">
        <f>_xll.qlCalendarAdvance(Calendar,X719,W720,"f",FALSE)</f>
        <v>44222</v>
      </c>
      <c r="Y720" s="1404">
        <f>_xll.qlCalendarAdvance(Calendar,X720,NDays&amp;"D")</f>
        <v>44222</v>
      </c>
      <c r="Z720" s="1403">
        <v>2.6116252314699249E-2</v>
      </c>
      <c r="AA720" s="1411">
        <v>2.5654577724634198E-2</v>
      </c>
    </row>
    <row r="721" spans="19:27" x14ac:dyDescent="0.2">
      <c r="S721" s="399"/>
      <c r="T721" s="1401"/>
      <c r="W721" s="864" t="str">
        <f t="shared" si="19"/>
        <v>1w</v>
      </c>
      <c r="X721" s="1405">
        <f>_xll.qlCalendarAdvance(Calendar,X720,W721,"f",FALSE)</f>
        <v>44229</v>
      </c>
      <c r="Y721" s="1404">
        <f>_xll.qlCalendarAdvance(Calendar,X721,NDays&amp;"D")</f>
        <v>44229</v>
      </c>
      <c r="Z721" s="1403">
        <v>2.6139602595551138E-2</v>
      </c>
      <c r="AA721" s="1411">
        <v>2.5677195301787581E-2</v>
      </c>
    </row>
    <row r="722" spans="19:27" x14ac:dyDescent="0.2">
      <c r="S722" s="399"/>
      <c r="T722" s="1401"/>
      <c r="W722" s="864" t="str">
        <f t="shared" si="19"/>
        <v>1w</v>
      </c>
      <c r="X722" s="1405">
        <f>_xll.qlCalendarAdvance(Calendar,X721,W722,"f",FALSE)</f>
        <v>44236</v>
      </c>
      <c r="Y722" s="1404">
        <f>_xll.qlCalendarAdvance(Calendar,X722,NDays&amp;"D")</f>
        <v>44236</v>
      </c>
      <c r="Z722" s="1403">
        <v>2.6162954813860939E-2</v>
      </c>
      <c r="AA722" s="1411">
        <v>2.5699853583868171E-2</v>
      </c>
    </row>
    <row r="723" spans="19:27" x14ac:dyDescent="0.2">
      <c r="S723" s="399"/>
      <c r="T723" s="1401"/>
      <c r="W723" s="864" t="str">
        <f t="shared" si="19"/>
        <v>1w</v>
      </c>
      <c r="X723" s="1405">
        <f>_xll.qlCalendarAdvance(Calendar,X722,W723,"f",FALSE)</f>
        <v>44243</v>
      </c>
      <c r="Y723" s="1404">
        <f>_xll.qlCalendarAdvance(Calendar,X723,NDays&amp;"D")</f>
        <v>44243</v>
      </c>
      <c r="Z723" s="1403">
        <v>2.6186301682578433E-2</v>
      </c>
      <c r="AA723" s="1411">
        <v>2.5722552570794921E-2</v>
      </c>
    </row>
    <row r="724" spans="19:27" x14ac:dyDescent="0.2">
      <c r="S724" s="399"/>
      <c r="T724" s="1401"/>
      <c r="W724" s="864" t="str">
        <f t="shared" si="19"/>
        <v>1w</v>
      </c>
      <c r="X724" s="1405">
        <f>_xll.qlCalendarAdvance(Calendar,X723,W724,"f",FALSE)</f>
        <v>44250</v>
      </c>
      <c r="Y724" s="1404">
        <f>_xll.qlCalendarAdvance(Calendar,X724,NDays&amp;"D")</f>
        <v>44250</v>
      </c>
      <c r="Z724" s="1403">
        <v>2.6209635914322956E-2</v>
      </c>
      <c r="AA724" s="1411">
        <v>2.5745292262729924E-2</v>
      </c>
    </row>
    <row r="725" spans="19:27" x14ac:dyDescent="0.2">
      <c r="S725" s="399"/>
      <c r="T725" s="1401"/>
      <c r="W725" s="864" t="str">
        <f t="shared" si="19"/>
        <v>1w</v>
      </c>
      <c r="X725" s="1405">
        <f>_xll.qlCalendarAdvance(Calendar,X724,W725,"f",FALSE)</f>
        <v>44257</v>
      </c>
      <c r="Y725" s="1404">
        <f>_xll.qlCalendarAdvance(Calendar,X725,NDays&amp;"D")</f>
        <v>44257</v>
      </c>
      <c r="Z725" s="1403">
        <v>2.6240743152098903E-2</v>
      </c>
      <c r="AA725" s="1411">
        <v>2.5768072659511088E-2</v>
      </c>
    </row>
    <row r="726" spans="19:27" x14ac:dyDescent="0.2">
      <c r="S726" s="399"/>
      <c r="T726" s="1401"/>
      <c r="W726" s="864" t="str">
        <f t="shared" si="19"/>
        <v>1w</v>
      </c>
      <c r="X726" s="1405">
        <f>_xll.qlCalendarAdvance(Calendar,X725,W726,"f",FALSE)</f>
        <v>44264</v>
      </c>
      <c r="Y726" s="1404">
        <f>_xll.qlCalendarAdvance(Calendar,X726,NDays&amp;"D")</f>
        <v>44264</v>
      </c>
      <c r="Z726" s="1403">
        <v>2.6264018826951226E-2</v>
      </c>
      <c r="AA726" s="1411">
        <v>2.5790893761300504E-2</v>
      </c>
    </row>
    <row r="727" spans="19:27" x14ac:dyDescent="0.2">
      <c r="S727" s="399"/>
      <c r="T727" s="1401"/>
      <c r="W727" s="864" t="str">
        <f t="shared" si="19"/>
        <v>1w</v>
      </c>
      <c r="X727" s="1405">
        <f>_xll.qlCalendarAdvance(Calendar,X726,W727,"f",FALSE)</f>
        <v>44271</v>
      </c>
      <c r="Y727" s="1404">
        <f>_xll.qlCalendarAdvance(Calendar,X727,NDays&amp;"D")</f>
        <v>44271</v>
      </c>
      <c r="Z727" s="1403">
        <v>2.6287258163643343E-2</v>
      </c>
      <c r="AA727" s="1411">
        <v>2.5813755568017127E-2</v>
      </c>
    </row>
    <row r="728" spans="19:27" x14ac:dyDescent="0.2">
      <c r="S728" s="399"/>
      <c r="T728" s="1401"/>
      <c r="W728" s="864" t="str">
        <f t="shared" si="19"/>
        <v>1w</v>
      </c>
      <c r="X728" s="1405">
        <f>_xll.qlCalendarAdvance(Calendar,X727,W728,"f",FALSE)</f>
        <v>44278</v>
      </c>
      <c r="Y728" s="1404">
        <f>_xll.qlCalendarAdvance(Calendar,X728,NDays&amp;"D")</f>
        <v>44278</v>
      </c>
      <c r="Z728" s="1403">
        <v>2.6310453990643579E-2</v>
      </c>
      <c r="AA728" s="1411">
        <v>2.5836658079660957E-2</v>
      </c>
    </row>
    <row r="729" spans="19:27" x14ac:dyDescent="0.2">
      <c r="S729" s="399"/>
      <c r="T729" s="1401"/>
      <c r="W729" s="864" t="str">
        <f t="shared" si="19"/>
        <v>1w</v>
      </c>
      <c r="X729" s="1405">
        <f>_xll.qlCalendarAdvance(Calendar,X728,W729,"f",FALSE)</f>
        <v>44285</v>
      </c>
      <c r="Y729" s="1404">
        <f>_xll.qlCalendarAdvance(Calendar,X729,NDays&amp;"D")</f>
        <v>44285</v>
      </c>
      <c r="Z729" s="1403">
        <v>2.6333599136092983E-2</v>
      </c>
      <c r="AA729" s="1411">
        <v>2.5859601296231993E-2</v>
      </c>
    </row>
    <row r="730" spans="19:27" x14ac:dyDescent="0.2">
      <c r="S730" s="399"/>
      <c r="T730" s="1401"/>
      <c r="W730" s="864" t="str">
        <f t="shared" ref="W730:W793" si="20">W729</f>
        <v>1w</v>
      </c>
      <c r="X730" s="1405">
        <f>_xll.qlCalendarAdvance(Calendar,X729,W730,"f",FALSE)</f>
        <v>44292</v>
      </c>
      <c r="Y730" s="1404">
        <f>_xll.qlCalendarAdvance(Calendar,X730,NDays&amp;"D")</f>
        <v>44292</v>
      </c>
      <c r="Z730" s="1403">
        <v>2.6354114163534441E-2</v>
      </c>
      <c r="AA730" s="1411">
        <v>2.5882585217730236E-2</v>
      </c>
    </row>
    <row r="731" spans="19:27" x14ac:dyDescent="0.2">
      <c r="S731" s="399"/>
      <c r="T731" s="1401"/>
      <c r="W731" s="864" t="str">
        <f t="shared" si="20"/>
        <v>1w</v>
      </c>
      <c r="X731" s="1405">
        <f>_xll.qlCalendarAdvance(Calendar,X730,W731,"f",FALSE)</f>
        <v>44299</v>
      </c>
      <c r="Y731" s="1404">
        <f>_xll.qlCalendarAdvance(Calendar,X731,NDays&amp;"D")</f>
        <v>44299</v>
      </c>
      <c r="Z731" s="1403">
        <v>2.6377142933373492E-2</v>
      </c>
      <c r="AA731" s="1411">
        <v>2.5905609844236732E-2</v>
      </c>
    </row>
    <row r="732" spans="19:27" x14ac:dyDescent="0.2">
      <c r="S732" s="399"/>
      <c r="T732" s="1401"/>
      <c r="W732" s="864" t="str">
        <f t="shared" si="20"/>
        <v>1w</v>
      </c>
      <c r="X732" s="1405">
        <f>_xll.qlCalendarAdvance(Calendar,X731,W732,"f",FALSE)</f>
        <v>44306</v>
      </c>
      <c r="Y732" s="1404">
        <f>_xll.qlCalendarAdvance(Calendar,X732,NDays&amp;"D")</f>
        <v>44306</v>
      </c>
      <c r="Z732" s="1403">
        <v>2.6400099916728852E-2</v>
      </c>
      <c r="AA732" s="1411">
        <v>2.5928675175751481E-2</v>
      </c>
    </row>
    <row r="733" spans="19:27" x14ac:dyDescent="0.2">
      <c r="S733" s="399"/>
      <c r="T733" s="1401"/>
      <c r="W733" s="864" t="str">
        <f t="shared" si="20"/>
        <v>1w</v>
      </c>
      <c r="X733" s="1405">
        <f>_xll.qlCalendarAdvance(Calendar,X732,W733,"f",FALSE)</f>
        <v>44313</v>
      </c>
      <c r="Y733" s="1404">
        <f>_xll.qlCalendarAdvance(Calendar,X733,NDays&amp;"D")</f>
        <v>44313</v>
      </c>
      <c r="Z733" s="1403">
        <v>2.6422977901814589E-2</v>
      </c>
      <c r="AA733" s="1411">
        <v>2.5951781212274483E-2</v>
      </c>
    </row>
    <row r="734" spans="19:27" x14ac:dyDescent="0.2">
      <c r="S734" s="399"/>
      <c r="T734" s="1401"/>
      <c r="W734" s="864" t="str">
        <f t="shared" si="20"/>
        <v>1w</v>
      </c>
      <c r="X734" s="1405">
        <f>_xll.qlCalendarAdvance(Calendar,X733,W734,"f",FALSE)</f>
        <v>44320</v>
      </c>
      <c r="Y734" s="1404">
        <f>_xll.qlCalendarAdvance(Calendar,X734,NDays&amp;"D")</f>
        <v>44320</v>
      </c>
      <c r="Z734" s="1403">
        <v>2.6448313602244446E-2</v>
      </c>
      <c r="AA734" s="1411">
        <v>2.5974927953724691E-2</v>
      </c>
    </row>
    <row r="735" spans="19:27" x14ac:dyDescent="0.2">
      <c r="S735" s="399"/>
      <c r="T735" s="1401"/>
      <c r="W735" s="864" t="str">
        <f t="shared" si="20"/>
        <v>1w</v>
      </c>
      <c r="X735" s="1405">
        <f>_xll.qlCalendarAdvance(Calendar,X734,W735,"f",FALSE)</f>
        <v>44327</v>
      </c>
      <c r="Y735" s="1404">
        <f>_xll.qlCalendarAdvance(Calendar,X735,NDays&amp;"D")</f>
        <v>44327</v>
      </c>
      <c r="Z735" s="1403">
        <v>2.6471004031194886E-2</v>
      </c>
      <c r="AA735" s="1411">
        <v>2.5998115400183153E-2</v>
      </c>
    </row>
    <row r="736" spans="19:27" x14ac:dyDescent="0.2">
      <c r="S736" s="399"/>
      <c r="T736" s="1401"/>
      <c r="W736" s="864" t="str">
        <f t="shared" si="20"/>
        <v>1w</v>
      </c>
      <c r="X736" s="1405">
        <f>_xll.qlCalendarAdvance(Calendar,X735,W736,"f",FALSE)</f>
        <v>44334</v>
      </c>
      <c r="Y736" s="1404">
        <f>_xll.qlCalendarAdvance(Calendar,X736,NDays&amp;"D")</f>
        <v>44334</v>
      </c>
      <c r="Z736" s="1403">
        <v>2.6493593566556228E-2</v>
      </c>
      <c r="AA736" s="1411">
        <v>2.6021343551649867E-2</v>
      </c>
    </row>
    <row r="737" spans="19:27" x14ac:dyDescent="0.2">
      <c r="S737" s="399"/>
      <c r="T737" s="1401"/>
      <c r="W737" s="864" t="str">
        <f t="shared" si="20"/>
        <v>1w</v>
      </c>
      <c r="X737" s="1405">
        <f>_xll.qlCalendarAdvance(Calendar,X736,W737,"f",FALSE)</f>
        <v>44341</v>
      </c>
      <c r="Y737" s="1404">
        <f>_xll.qlCalendarAdvance(Calendar,X737,NDays&amp;"D")</f>
        <v>44341</v>
      </c>
      <c r="Z737" s="1403">
        <v>2.6516075033924058E-2</v>
      </c>
      <c r="AA737" s="1411">
        <v>2.6044612408124834E-2</v>
      </c>
    </row>
    <row r="738" spans="19:27" x14ac:dyDescent="0.2">
      <c r="S738" s="399"/>
      <c r="T738" s="1401"/>
      <c r="W738" s="864" t="str">
        <f t="shared" si="20"/>
        <v>1w</v>
      </c>
      <c r="X738" s="1405">
        <f>_xll.qlCalendarAdvance(Calendar,X737,W738,"f",FALSE)</f>
        <v>44348</v>
      </c>
      <c r="Y738" s="1404">
        <f>_xll.qlCalendarAdvance(Calendar,X738,NDays&amp;"D")</f>
        <v>44348</v>
      </c>
      <c r="Z738" s="1403">
        <v>2.6535930418574383E-2</v>
      </c>
      <c r="AA738" s="1411">
        <v>2.6067921969608054E-2</v>
      </c>
    </row>
    <row r="739" spans="19:27" x14ac:dyDescent="0.2">
      <c r="S739" s="399"/>
      <c r="T739" s="1401"/>
      <c r="W739" s="864" t="str">
        <f t="shared" si="20"/>
        <v>1w</v>
      </c>
      <c r="X739" s="1405">
        <f>_xll.qlCalendarAdvance(Calendar,X738,W739,"f",FALSE)</f>
        <v>44355</v>
      </c>
      <c r="Y739" s="1404">
        <f>_xll.qlCalendarAdvance(Calendar,X739,NDays&amp;"D")</f>
        <v>44355</v>
      </c>
      <c r="Z739" s="1403">
        <v>2.6558182948940506E-2</v>
      </c>
      <c r="AA739" s="1411">
        <v>2.6091272236180574E-2</v>
      </c>
    </row>
    <row r="740" spans="19:27" x14ac:dyDescent="0.2">
      <c r="S740" s="399"/>
      <c r="T740" s="1401"/>
      <c r="W740" s="864" t="str">
        <f t="shared" si="20"/>
        <v>1w</v>
      </c>
      <c r="X740" s="1405">
        <f>_xll.qlCalendarAdvance(Calendar,X739,W740,"f",FALSE)</f>
        <v>44362</v>
      </c>
      <c r="Y740" s="1404">
        <f>_xll.qlCalendarAdvance(Calendar,X740,NDays&amp;"D")</f>
        <v>44362</v>
      </c>
      <c r="Z740" s="1403">
        <v>2.6580305989815232E-2</v>
      </c>
      <c r="AA740" s="1411">
        <v>2.6114663207842392E-2</v>
      </c>
    </row>
    <row r="741" spans="19:27" x14ac:dyDescent="0.2">
      <c r="S741" s="399"/>
      <c r="T741" s="1401"/>
      <c r="W741" s="864" t="str">
        <f t="shared" si="20"/>
        <v>1w</v>
      </c>
      <c r="X741" s="1405">
        <f>_xll.qlCalendarAdvance(Calendar,X740,W741,"f",FALSE)</f>
        <v>44369</v>
      </c>
      <c r="Y741" s="1404">
        <f>_xll.qlCalendarAdvance(Calendar,X741,NDays&amp;"D")</f>
        <v>44369</v>
      </c>
      <c r="Z741" s="1403">
        <v>2.6602292326966627E-2</v>
      </c>
      <c r="AA741" s="1411">
        <v>2.6138094884350371E-2</v>
      </c>
    </row>
    <row r="742" spans="19:27" x14ac:dyDescent="0.2">
      <c r="S742" s="399"/>
      <c r="T742" s="1401"/>
      <c r="W742" s="864" t="str">
        <f t="shared" si="20"/>
        <v>1w</v>
      </c>
      <c r="X742" s="1405">
        <f>_xll.qlCalendarAdvance(Calendar,X741,W742,"f",FALSE)</f>
        <v>44376</v>
      </c>
      <c r="Y742" s="1404">
        <f>_xll.qlCalendarAdvance(Calendar,X742,NDays&amp;"D")</f>
        <v>44376</v>
      </c>
      <c r="Z742" s="1403">
        <v>2.6624134970095401E-2</v>
      </c>
      <c r="AA742" s="1411">
        <v>2.6161528669763623E-2</v>
      </c>
    </row>
    <row r="743" spans="19:27" x14ac:dyDescent="0.2">
      <c r="S743" s="399"/>
      <c r="T743" s="1401"/>
      <c r="W743" s="864" t="str">
        <f t="shared" si="20"/>
        <v>1w</v>
      </c>
      <c r="X743" s="1405">
        <f>_xll.qlCalendarAdvance(Calendar,X742,W743,"f",FALSE)</f>
        <v>44383</v>
      </c>
      <c r="Y743" s="1404">
        <f>_xll.qlCalendarAdvance(Calendar,X743,NDays&amp;"D")</f>
        <v>44383</v>
      </c>
      <c r="Z743" s="1403">
        <v>2.6648297243899742E-2</v>
      </c>
      <c r="AA743" s="1411">
        <v>2.6184829160222911E-2</v>
      </c>
    </row>
    <row r="744" spans="19:27" x14ac:dyDescent="0.2">
      <c r="S744" s="399"/>
      <c r="T744" s="1401"/>
      <c r="W744" s="864" t="str">
        <f t="shared" si="20"/>
        <v>1w</v>
      </c>
      <c r="X744" s="1405">
        <f>_xll.qlCalendarAdvance(Calendar,X743,W744,"f",FALSE)</f>
        <v>44390</v>
      </c>
      <c r="Y744" s="1404">
        <f>_xll.qlCalendarAdvance(Calendar,X744,NDays&amp;"D")</f>
        <v>44390</v>
      </c>
      <c r="Z744" s="1403">
        <v>2.6669837011721299E-2</v>
      </c>
      <c r="AA744" s="1411">
        <v>2.6207984333890266E-2</v>
      </c>
    </row>
    <row r="745" spans="19:27" x14ac:dyDescent="0.2">
      <c r="S745" s="399"/>
      <c r="T745" s="1401"/>
      <c r="W745" s="864" t="str">
        <f t="shared" si="20"/>
        <v>1w</v>
      </c>
      <c r="X745" s="1405">
        <f>_xll.qlCalendarAdvance(Calendar,X744,W745,"f",FALSE)</f>
        <v>44397</v>
      </c>
      <c r="Y745" s="1404">
        <f>_xll.qlCalendarAdvance(Calendar,X745,NDays&amp;"D")</f>
        <v>44397</v>
      </c>
      <c r="Z745" s="1403">
        <v>2.669122974737732E-2</v>
      </c>
      <c r="AA745" s="1411">
        <v>2.6230994190846735E-2</v>
      </c>
    </row>
    <row r="746" spans="19:27" x14ac:dyDescent="0.2">
      <c r="S746" s="399"/>
      <c r="T746" s="1401"/>
      <c r="W746" s="864" t="str">
        <f t="shared" si="20"/>
        <v>1w</v>
      </c>
      <c r="X746" s="1405">
        <f>_xll.qlCalendarAdvance(Calendar,X745,W746,"f",FALSE)</f>
        <v>44404</v>
      </c>
      <c r="Y746" s="1404">
        <f>_xll.qlCalendarAdvance(Calendar,X746,NDays&amp;"D")</f>
        <v>44404</v>
      </c>
      <c r="Z746" s="1403">
        <v>2.6712475446168879E-2</v>
      </c>
      <c r="AA746" s="1411">
        <v>2.625385873101127E-2</v>
      </c>
    </row>
    <row r="747" spans="19:27" x14ac:dyDescent="0.2">
      <c r="S747" s="399"/>
      <c r="T747" s="1401"/>
      <c r="W747" s="864" t="str">
        <f t="shared" si="20"/>
        <v>1w</v>
      </c>
      <c r="X747" s="1405">
        <f>_xll.qlCalendarAdvance(Calendar,X746,W747,"f",FALSE)</f>
        <v>44411</v>
      </c>
      <c r="Y747" s="1404">
        <f>_xll.qlCalendarAdvance(Calendar,X747,NDays&amp;"D")</f>
        <v>44411</v>
      </c>
      <c r="Z747" s="1403">
        <v>2.6733574103429213E-2</v>
      </c>
      <c r="AA747" s="1411">
        <v>2.6276577954383873E-2</v>
      </c>
    </row>
    <row r="748" spans="19:27" x14ac:dyDescent="0.2">
      <c r="S748" s="399"/>
      <c r="T748" s="1401"/>
      <c r="W748" s="864" t="str">
        <f t="shared" si="20"/>
        <v>1w</v>
      </c>
      <c r="X748" s="1405">
        <f>_xll.qlCalendarAdvance(Calendar,X747,W748,"f",FALSE)</f>
        <v>44418</v>
      </c>
      <c r="Y748" s="1404">
        <f>_xll.qlCalendarAdvance(Calendar,X748,NDays&amp;"D")</f>
        <v>44418</v>
      </c>
      <c r="Z748" s="1403">
        <v>2.6754525714525024E-2</v>
      </c>
      <c r="AA748" s="1411">
        <v>2.629915186080245E-2</v>
      </c>
    </row>
    <row r="749" spans="19:27" x14ac:dyDescent="0.2">
      <c r="S749" s="399"/>
      <c r="T749" s="1401"/>
      <c r="W749" s="864" t="str">
        <f t="shared" si="20"/>
        <v>1w</v>
      </c>
      <c r="X749" s="1405">
        <f>_xll.qlCalendarAdvance(Calendar,X748,W749,"f",FALSE)</f>
        <v>44425</v>
      </c>
      <c r="Y749" s="1404">
        <f>_xll.qlCalendarAdvance(Calendar,X749,NDays&amp;"D")</f>
        <v>44425</v>
      </c>
      <c r="Z749" s="1403">
        <v>2.6775330274853418E-2</v>
      </c>
      <c r="AA749" s="1411">
        <v>2.6321580450429094E-2</v>
      </c>
    </row>
    <row r="750" spans="19:27" x14ac:dyDescent="0.2">
      <c r="S750" s="399"/>
      <c r="T750" s="1401"/>
      <c r="W750" s="864" t="str">
        <f t="shared" si="20"/>
        <v>1w</v>
      </c>
      <c r="X750" s="1405">
        <f>_xll.qlCalendarAdvance(Calendar,X749,W750,"f",FALSE)</f>
        <v>44432</v>
      </c>
      <c r="Y750" s="1404">
        <f>_xll.qlCalendarAdvance(Calendar,X750,NDays&amp;"D")</f>
        <v>44432</v>
      </c>
      <c r="Z750" s="1403">
        <v>2.6795987779845844E-2</v>
      </c>
      <c r="AA750" s="1411">
        <v>2.6343863723263805E-2</v>
      </c>
    </row>
    <row r="751" spans="19:27" x14ac:dyDescent="0.2">
      <c r="S751" s="399"/>
      <c r="T751" s="1401"/>
      <c r="W751" s="864" t="str">
        <f t="shared" si="20"/>
        <v>1w</v>
      </c>
      <c r="X751" s="1405">
        <f>_xll.qlCalendarAdvance(Calendar,X750,W751,"f",FALSE)</f>
        <v>44439</v>
      </c>
      <c r="Y751" s="1404">
        <f>_xll.qlCalendarAdvance(Calendar,X751,NDays&amp;"D")</f>
        <v>44439</v>
      </c>
      <c r="Z751" s="1403">
        <v>2.6809311703480929E-2</v>
      </c>
      <c r="AA751" s="1411">
        <v>2.6366001679063444E-2</v>
      </c>
    </row>
    <row r="752" spans="19:27" x14ac:dyDescent="0.2">
      <c r="S752" s="399"/>
      <c r="T752" s="1401"/>
      <c r="W752" s="864" t="str">
        <f t="shared" si="20"/>
        <v>1w</v>
      </c>
      <c r="X752" s="1405">
        <f>_xll.qlCalendarAdvance(Calendar,X751,W752,"f",FALSE)</f>
        <v>44446</v>
      </c>
      <c r="Y752" s="1404">
        <f>_xll.qlCalendarAdvance(Calendar,X752,NDays&amp;"D")</f>
        <v>44446</v>
      </c>
      <c r="Z752" s="1403">
        <v>2.6829702134171823E-2</v>
      </c>
      <c r="AA752" s="1411">
        <v>2.6387994317990104E-2</v>
      </c>
    </row>
    <row r="753" spans="19:27" x14ac:dyDescent="0.2">
      <c r="S753" s="399"/>
      <c r="T753" s="1401"/>
      <c r="W753" s="864" t="str">
        <f t="shared" si="20"/>
        <v>1w</v>
      </c>
      <c r="X753" s="1405">
        <f>_xll.qlCalendarAdvance(Calendar,X752,W753,"f",FALSE)</f>
        <v>44453</v>
      </c>
      <c r="Y753" s="1404">
        <f>_xll.qlCalendarAdvance(Calendar,X753,NDays&amp;"D")</f>
        <v>44453</v>
      </c>
      <c r="Z753" s="1403">
        <v>2.6849945525822094E-2</v>
      </c>
      <c r="AA753" s="1411">
        <v>2.6409841639800646E-2</v>
      </c>
    </row>
    <row r="754" spans="19:27" x14ac:dyDescent="0.2">
      <c r="S754" s="399"/>
      <c r="T754" s="1401"/>
      <c r="W754" s="864" t="str">
        <f t="shared" si="20"/>
        <v>1w</v>
      </c>
      <c r="X754" s="1405">
        <f>_xll.qlCalendarAdvance(Calendar,X753,W754,"f",FALSE)</f>
        <v>44460</v>
      </c>
      <c r="Y754" s="1404">
        <f>_xll.qlCalendarAdvance(Calendar,X754,NDays&amp;"D")</f>
        <v>44460</v>
      </c>
      <c r="Z754" s="1403">
        <v>2.687004187405748E-2</v>
      </c>
      <c r="AA754" s="1411">
        <v>2.6431543644738209E-2</v>
      </c>
    </row>
    <row r="755" spans="19:27" x14ac:dyDescent="0.2">
      <c r="S755" s="399"/>
      <c r="T755" s="1401"/>
      <c r="W755" s="864" t="str">
        <f t="shared" si="20"/>
        <v>1w</v>
      </c>
      <c r="X755" s="1405">
        <f>_xll.qlCalendarAdvance(Calendar,X754,W755,"f",FALSE)</f>
        <v>44467</v>
      </c>
      <c r="Y755" s="1404">
        <f>_xll.qlCalendarAdvance(Calendar,X755,NDays&amp;"D")</f>
        <v>44467</v>
      </c>
      <c r="Z755" s="1403">
        <v>2.6889991174536408E-2</v>
      </c>
      <c r="AA755" s="1411">
        <v>2.6453100332559654E-2</v>
      </c>
    </row>
    <row r="756" spans="19:27" x14ac:dyDescent="0.2">
      <c r="S756" s="399"/>
      <c r="T756" s="1401"/>
      <c r="W756" s="864" t="str">
        <f t="shared" si="20"/>
        <v>1w</v>
      </c>
      <c r="X756" s="1405">
        <f>_xll.qlCalendarAdvance(Calendar,X755,W756,"f",FALSE)</f>
        <v>44474</v>
      </c>
      <c r="Y756" s="1404">
        <f>_xll.qlCalendarAdvance(Calendar,X756,NDays&amp;"D")</f>
        <v>44474</v>
      </c>
      <c r="Z756" s="1403">
        <v>2.6912144500230002E-2</v>
      </c>
      <c r="AA756" s="1411">
        <v>2.6474511703346026E-2</v>
      </c>
    </row>
    <row r="757" spans="19:27" x14ac:dyDescent="0.2">
      <c r="S757" s="399"/>
      <c r="T757" s="1401"/>
      <c r="W757" s="864" t="str">
        <f t="shared" si="20"/>
        <v>1w</v>
      </c>
      <c r="X757" s="1405">
        <f>_xll.qlCalendarAdvance(Calendar,X756,W757,"f",FALSE)</f>
        <v>44481</v>
      </c>
      <c r="Y757" s="1404">
        <f>_xll.qlCalendarAdvance(Calendar,X757,NDays&amp;"D")</f>
        <v>44481</v>
      </c>
      <c r="Z757" s="1403">
        <v>2.6931790627052803E-2</v>
      </c>
      <c r="AA757" s="1411">
        <v>2.6495777757097327E-2</v>
      </c>
    </row>
    <row r="758" spans="19:27" x14ac:dyDescent="0.2">
      <c r="S758" s="399"/>
      <c r="T758" s="1401"/>
      <c r="W758" s="864" t="str">
        <f t="shared" si="20"/>
        <v>1w</v>
      </c>
      <c r="X758" s="1405">
        <f>_xll.qlCalendarAdvance(Calendar,X757,W758,"f",FALSE)</f>
        <v>44488</v>
      </c>
      <c r="Y758" s="1404">
        <f>_xll.qlCalendarAdvance(Calendar,X758,NDays&amp;"D")</f>
        <v>44488</v>
      </c>
      <c r="Z758" s="1403">
        <v>2.6951289683239482E-2</v>
      </c>
      <c r="AA758" s="1411">
        <v>2.651689849373251E-2</v>
      </c>
    </row>
    <row r="759" spans="19:27" x14ac:dyDescent="0.2">
      <c r="S759" s="399"/>
      <c r="T759" s="1401"/>
      <c r="W759" s="864" t="str">
        <f t="shared" si="20"/>
        <v>1w</v>
      </c>
      <c r="X759" s="1405">
        <f>_xll.qlCalendarAdvance(Calendar,X758,W759,"f",FALSE)</f>
        <v>44495</v>
      </c>
      <c r="Y759" s="1404">
        <f>_xll.qlCalendarAdvance(Calendar,X759,NDays&amp;"D")</f>
        <v>44495</v>
      </c>
      <c r="Z759" s="1403">
        <v>2.6970641664554703E-2</v>
      </c>
      <c r="AA759" s="1411">
        <v>2.6537873913251575E-2</v>
      </c>
    </row>
    <row r="760" spans="19:27" x14ac:dyDescent="0.2">
      <c r="S760" s="399"/>
      <c r="T760" s="1401"/>
      <c r="W760" s="864" t="str">
        <f t="shared" si="20"/>
        <v>1w</v>
      </c>
      <c r="X760" s="1405">
        <f>_xll.qlCalendarAdvance(Calendar,X759,W760,"f",FALSE)</f>
        <v>44502</v>
      </c>
      <c r="Y760" s="1404">
        <f>_xll.qlCalendarAdvance(Calendar,X760,NDays&amp;"D")</f>
        <v>44502</v>
      </c>
      <c r="Z760" s="1403">
        <v>2.6989846566792521E-2</v>
      </c>
      <c r="AA760" s="1411">
        <v>2.6558704015573475E-2</v>
      </c>
    </row>
    <row r="761" spans="19:27" x14ac:dyDescent="0.2">
      <c r="S761" s="399"/>
      <c r="T761" s="1401"/>
      <c r="W761" s="864" t="str">
        <f t="shared" si="20"/>
        <v>1w</v>
      </c>
      <c r="X761" s="1405">
        <f>_xll.qlCalendarAdvance(Calendar,X760,W761,"f",FALSE)</f>
        <v>44509</v>
      </c>
      <c r="Y761" s="1404">
        <f>_xll.qlCalendarAdvance(Calendar,X761,NDays&amp;"D")</f>
        <v>44509</v>
      </c>
      <c r="Z761" s="1403">
        <v>2.7006598735346048E-2</v>
      </c>
      <c r="AA761" s="1411">
        <v>2.6579388800698212E-2</v>
      </c>
    </row>
    <row r="762" spans="19:27" x14ac:dyDescent="0.2">
      <c r="S762" s="399"/>
      <c r="T762" s="1401"/>
      <c r="W762" s="864" t="str">
        <f t="shared" si="20"/>
        <v>1w</v>
      </c>
      <c r="X762" s="1405">
        <f>_xll.qlCalendarAdvance(Calendar,X761,W762,"f",FALSE)</f>
        <v>44516</v>
      </c>
      <c r="Y762" s="1404">
        <f>_xll.qlCalendarAdvance(Calendar,X762,NDays&amp;"D")</f>
        <v>44516</v>
      </c>
      <c r="Z762" s="1403">
        <v>2.7025518582609806E-2</v>
      </c>
      <c r="AA762" s="1411">
        <v>2.6599928268706829E-2</v>
      </c>
    </row>
    <row r="763" spans="19:27" x14ac:dyDescent="0.2">
      <c r="S763" s="399"/>
      <c r="T763" s="1401"/>
      <c r="W763" s="864" t="str">
        <f t="shared" si="20"/>
        <v>1w</v>
      </c>
      <c r="X763" s="1405">
        <f>_xll.qlCalendarAdvance(Calendar,X762,W763,"f",FALSE)</f>
        <v>44523</v>
      </c>
      <c r="Y763" s="1404">
        <f>_xll.qlCalendarAdvance(Calendar,X763,NDays&amp;"D")</f>
        <v>44523</v>
      </c>
      <c r="Z763" s="1403">
        <v>2.7044291348520509E-2</v>
      </c>
      <c r="AA763" s="1411">
        <v>2.6620322419437237E-2</v>
      </c>
    </row>
    <row r="764" spans="19:27" x14ac:dyDescent="0.2">
      <c r="S764" s="399"/>
      <c r="T764" s="1401"/>
      <c r="W764" s="864" t="str">
        <f t="shared" si="20"/>
        <v>1w</v>
      </c>
      <c r="X764" s="1405">
        <f>_xll.qlCalendarAdvance(Calendar,X763,W764,"f",FALSE)</f>
        <v>44530</v>
      </c>
      <c r="Y764" s="1404">
        <f>_xll.qlCalendarAdvance(Calendar,X764,NDays&amp;"D")</f>
        <v>44530</v>
      </c>
      <c r="Z764" s="1403">
        <v>2.7065195301998853E-2</v>
      </c>
      <c r="AA764" s="1411">
        <v>2.6640571252889433E-2</v>
      </c>
    </row>
    <row r="765" spans="19:27" x14ac:dyDescent="0.2">
      <c r="S765" s="399"/>
      <c r="T765" s="1401"/>
      <c r="W765" s="864" t="str">
        <f t="shared" si="20"/>
        <v>1w</v>
      </c>
      <c r="X765" s="1405">
        <f>_xll.qlCalendarAdvance(Calendar,X764,W765,"f",FALSE)</f>
        <v>44537</v>
      </c>
      <c r="Y765" s="1404">
        <f>_xll.qlCalendarAdvance(Calendar,X765,NDays&amp;"D")</f>
        <v>44537</v>
      </c>
      <c r="Z765" s="1403">
        <v>2.7083664746899123E-2</v>
      </c>
      <c r="AA765" s="1411">
        <v>2.6660674769063419E-2</v>
      </c>
    </row>
    <row r="766" spans="19:27" x14ac:dyDescent="0.2">
      <c r="S766" s="399"/>
      <c r="T766" s="1401"/>
      <c r="W766" s="864" t="str">
        <f t="shared" si="20"/>
        <v>1w</v>
      </c>
      <c r="X766" s="1405">
        <f>_xll.qlCalendarAdvance(Calendar,X765,W766,"f",FALSE)</f>
        <v>44544</v>
      </c>
      <c r="Y766" s="1404">
        <f>_xll.qlCalendarAdvance(Calendar,X766,NDays&amp;"D")</f>
        <v>44544</v>
      </c>
      <c r="Z766" s="1403">
        <v>2.7101987088165413E-2</v>
      </c>
      <c r="AA766" s="1411">
        <v>2.6680632967959195E-2</v>
      </c>
    </row>
    <row r="767" spans="19:27" x14ac:dyDescent="0.2">
      <c r="S767" s="399"/>
      <c r="T767" s="1401"/>
      <c r="W767" s="864" t="str">
        <f t="shared" si="20"/>
        <v>1w</v>
      </c>
      <c r="X767" s="1405">
        <f>_xll.qlCalendarAdvance(Calendar,X766,W767,"f",FALSE)</f>
        <v>44551</v>
      </c>
      <c r="Y767" s="1404">
        <f>_xll.qlCalendarAdvance(Calendar,X767,NDays&amp;"D")</f>
        <v>44551</v>
      </c>
      <c r="Z767" s="1403">
        <v>2.7120162321816216E-2</v>
      </c>
      <c r="AA767" s="1411">
        <v>2.6700445849576759E-2</v>
      </c>
    </row>
    <row r="768" spans="19:27" x14ac:dyDescent="0.2">
      <c r="S768" s="399"/>
      <c r="T768" s="1401"/>
      <c r="W768" s="864" t="str">
        <f t="shared" si="20"/>
        <v>1w</v>
      </c>
      <c r="X768" s="1405">
        <f>_xll.qlCalendarAdvance(Calendar,X767,W768,"f",FALSE)</f>
        <v>44559</v>
      </c>
      <c r="Y768" s="1404">
        <f>_xll.qlCalendarAdvance(Calendar,X768,NDays&amp;"D")</f>
        <v>44559</v>
      </c>
      <c r="Z768" s="1403">
        <v>2.7140753866612195E-2</v>
      </c>
      <c r="AA768" s="1411">
        <v>2.6722911203093114E-2</v>
      </c>
    </row>
    <row r="769" spans="19:27" x14ac:dyDescent="0.2">
      <c r="S769" s="399"/>
      <c r="T769" s="1401"/>
      <c r="W769" s="864" t="str">
        <f t="shared" si="20"/>
        <v>1w</v>
      </c>
      <c r="X769" s="1405">
        <f>_xll.qlCalendarAdvance(Calendar,X768,W769,"f",FALSE)</f>
        <v>44566</v>
      </c>
      <c r="Y769" s="1404">
        <f>_xll.qlCalendarAdvance(Calendar,X769,NDays&amp;"D")</f>
        <v>44566</v>
      </c>
      <c r="Z769" s="1403">
        <v>2.7156381845113663E-2</v>
      </c>
      <c r="AA769" s="1411">
        <v>2.674241269039257E-2</v>
      </c>
    </row>
    <row r="770" spans="19:27" x14ac:dyDescent="0.2">
      <c r="S770" s="399"/>
      <c r="T770" s="1401"/>
      <c r="W770" s="864" t="str">
        <f t="shared" si="20"/>
        <v>1w</v>
      </c>
      <c r="X770" s="1405">
        <f>_xll.qlCalendarAdvance(Calendar,X769,W770,"f",FALSE)</f>
        <v>44573</v>
      </c>
      <c r="Y770" s="1404">
        <f>_xll.qlCalendarAdvance(Calendar,X770,NDays&amp;"D")</f>
        <v>44573</v>
      </c>
      <c r="Z770" s="1403">
        <v>2.7174098888572387E-2</v>
      </c>
      <c r="AA770" s="1411">
        <v>2.6761768860170676E-2</v>
      </c>
    </row>
    <row r="771" spans="19:27" x14ac:dyDescent="0.2">
      <c r="S771" s="399"/>
      <c r="T771" s="1401"/>
      <c r="W771" s="864" t="str">
        <f t="shared" si="20"/>
        <v>1w</v>
      </c>
      <c r="X771" s="1405">
        <f>_xll.qlCalendarAdvance(Calendar,X770,W771,"f",FALSE)</f>
        <v>44580</v>
      </c>
      <c r="Y771" s="1404">
        <f>_xll.qlCalendarAdvance(Calendar,X771,NDays&amp;"D")</f>
        <v>44580</v>
      </c>
      <c r="Z771" s="1403">
        <v>2.719166107776972E-2</v>
      </c>
      <c r="AA771" s="1411">
        <v>2.6780979712589525E-2</v>
      </c>
    </row>
    <row r="772" spans="19:27" x14ac:dyDescent="0.2">
      <c r="S772" s="399"/>
      <c r="T772" s="1401"/>
      <c r="W772" s="864" t="str">
        <f t="shared" si="20"/>
        <v>1w</v>
      </c>
      <c r="X772" s="1405">
        <f>_xll.qlCalendarAdvance(Calendar,X771,W772,"f",FALSE)</f>
        <v>44587</v>
      </c>
      <c r="Y772" s="1404">
        <f>_xll.qlCalendarAdvance(Calendar,X772,NDays&amp;"D")</f>
        <v>44587</v>
      </c>
      <c r="Z772" s="1403">
        <v>2.720906479634673E-2</v>
      </c>
      <c r="AA772" s="1411">
        <v>2.6800045247568072E-2</v>
      </c>
    </row>
    <row r="773" spans="19:27" x14ac:dyDescent="0.2">
      <c r="S773" s="399"/>
      <c r="T773" s="1401"/>
      <c r="W773" s="864" t="str">
        <f t="shared" si="20"/>
        <v>1w</v>
      </c>
      <c r="X773" s="1405">
        <f>_xll.qlCalendarAdvance(Calendar,X772,W773,"f",FALSE)</f>
        <v>44594</v>
      </c>
      <c r="Y773" s="1404">
        <f>_xll.qlCalendarAdvance(Calendar,X773,NDays&amp;"D")</f>
        <v>44594</v>
      </c>
      <c r="Z773" s="1403">
        <v>2.7226306427858071E-2</v>
      </c>
      <c r="AA773" s="1411">
        <v>2.6818965465025268E-2</v>
      </c>
    </row>
    <row r="774" spans="19:27" x14ac:dyDescent="0.2">
      <c r="S774" s="399"/>
      <c r="T774" s="1401"/>
      <c r="W774" s="864" t="str">
        <f t="shared" si="20"/>
        <v>1w</v>
      </c>
      <c r="X774" s="1405">
        <f>_xll.qlCalendarAdvance(Calendar,X773,W774,"f",FALSE)</f>
        <v>44601</v>
      </c>
      <c r="Y774" s="1404">
        <f>_xll.qlCalendarAdvance(Calendar,X774,NDays&amp;"D")</f>
        <v>44601</v>
      </c>
      <c r="Z774" s="1403">
        <v>2.7243382355774205E-2</v>
      </c>
      <c r="AA774" s="1411">
        <v>2.6837740365042162E-2</v>
      </c>
    </row>
    <row r="775" spans="19:27" x14ac:dyDescent="0.2">
      <c r="S775" s="399"/>
      <c r="T775" s="1401"/>
      <c r="W775" s="864" t="str">
        <f t="shared" si="20"/>
        <v>1w</v>
      </c>
      <c r="X775" s="1405">
        <f>_xll.qlCalendarAdvance(Calendar,X774,W775,"f",FALSE)</f>
        <v>44608</v>
      </c>
      <c r="Y775" s="1404">
        <f>_xll.qlCalendarAdvance(Calendar,X775,NDays&amp;"D")</f>
        <v>44608</v>
      </c>
      <c r="Z775" s="1403">
        <v>2.7260288963483214E-2</v>
      </c>
      <c r="AA775" s="1411">
        <v>2.6856369947537706E-2</v>
      </c>
    </row>
    <row r="776" spans="19:27" x14ac:dyDescent="0.2">
      <c r="S776" s="399"/>
      <c r="T776" s="1401"/>
      <c r="W776" s="864" t="str">
        <f t="shared" si="20"/>
        <v>1w</v>
      </c>
      <c r="X776" s="1405">
        <f>_xll.qlCalendarAdvance(Calendar,X775,W776,"f",FALSE)</f>
        <v>44615</v>
      </c>
      <c r="Y776" s="1404">
        <f>_xll.qlCalendarAdvance(Calendar,X776,NDays&amp;"D")</f>
        <v>44615</v>
      </c>
      <c r="Z776" s="1403">
        <v>2.7277022634297956E-2</v>
      </c>
      <c r="AA776" s="1411">
        <v>2.6874854212511901E-2</v>
      </c>
    </row>
    <row r="777" spans="19:27" x14ac:dyDescent="0.2">
      <c r="S777" s="399"/>
      <c r="T777" s="1401"/>
      <c r="W777" s="864" t="str">
        <f t="shared" si="20"/>
        <v>1w</v>
      </c>
      <c r="X777" s="1405">
        <f>_xll.qlCalendarAdvance(Calendar,X776,W777,"f",FALSE)</f>
        <v>44622</v>
      </c>
      <c r="Y777" s="1404">
        <f>_xll.qlCalendarAdvance(Calendar,X777,NDays&amp;"D")</f>
        <v>44622</v>
      </c>
      <c r="Z777" s="1403">
        <v>2.7299989845802262E-2</v>
      </c>
      <c r="AA777" s="1411">
        <v>2.6893193159883699E-2</v>
      </c>
    </row>
    <row r="778" spans="19:27" x14ac:dyDescent="0.2">
      <c r="S778" s="399"/>
      <c r="T778" s="1401"/>
      <c r="W778" s="864" t="str">
        <f t="shared" si="20"/>
        <v>1w</v>
      </c>
      <c r="X778" s="1405">
        <f>_xll.qlCalendarAdvance(Calendar,X777,W778,"f",FALSE)</f>
        <v>44629</v>
      </c>
      <c r="Y778" s="1404">
        <f>_xll.qlCalendarAdvance(Calendar,X778,NDays&amp;"D")</f>
        <v>44629</v>
      </c>
      <c r="Z778" s="1403">
        <v>2.73163266301782E-2</v>
      </c>
      <c r="AA778" s="1411">
        <v>2.6911386789653102E-2</v>
      </c>
    </row>
    <row r="779" spans="19:27" x14ac:dyDescent="0.2">
      <c r="S779" s="399"/>
      <c r="T779" s="1401"/>
      <c r="W779" s="864" t="str">
        <f t="shared" si="20"/>
        <v>1w</v>
      </c>
      <c r="X779" s="1405">
        <f>_xll.qlCalendarAdvance(Calendar,X778,W779,"f",FALSE)</f>
        <v>44636</v>
      </c>
      <c r="Y779" s="1404">
        <f>_xll.qlCalendarAdvance(Calendar,X779,NDays&amp;"D")</f>
        <v>44636</v>
      </c>
      <c r="Z779" s="1403">
        <v>2.7332478661524228E-2</v>
      </c>
      <c r="AA779" s="1411">
        <v>2.6929435101901156E-2</v>
      </c>
    </row>
    <row r="780" spans="19:27" x14ac:dyDescent="0.2">
      <c r="S780" s="399"/>
      <c r="T780" s="1401"/>
      <c r="W780" s="864" t="str">
        <f t="shared" si="20"/>
        <v>1w</v>
      </c>
      <c r="X780" s="1405">
        <f>_xll.qlCalendarAdvance(Calendar,X779,W780,"f",FALSE)</f>
        <v>44643</v>
      </c>
      <c r="Y780" s="1404">
        <f>_xll.qlCalendarAdvance(Calendar,X780,NDays&amp;"D")</f>
        <v>44643</v>
      </c>
      <c r="Z780" s="1403">
        <v>2.7348442380888054E-2</v>
      </c>
      <c r="AA780" s="1411">
        <v>2.6947338096465767E-2</v>
      </c>
    </row>
    <row r="781" spans="19:27" x14ac:dyDescent="0.2">
      <c r="S781" s="399"/>
      <c r="T781" s="1401"/>
      <c r="W781" s="864" t="str">
        <f t="shared" si="20"/>
        <v>1w</v>
      </c>
      <c r="X781" s="1405">
        <f>_xll.qlCalendarAdvance(Calendar,X780,W781,"f",FALSE)</f>
        <v>44650</v>
      </c>
      <c r="Y781" s="1404">
        <f>_xll.qlCalendarAdvance(Calendar,X781,NDays&amp;"D")</f>
        <v>44650</v>
      </c>
      <c r="Z781" s="1403">
        <v>2.7364214229258797E-2</v>
      </c>
      <c r="AA781" s="1411">
        <v>2.6965095773427983E-2</v>
      </c>
    </row>
    <row r="782" spans="19:27" x14ac:dyDescent="0.2">
      <c r="S782" s="399"/>
      <c r="T782" s="1401"/>
      <c r="W782" s="864" t="str">
        <f t="shared" si="20"/>
        <v>1w</v>
      </c>
      <c r="X782" s="1405">
        <f>_xll.qlCalendarAdvance(Calendar,X781,W782,"f",FALSE)</f>
        <v>44657</v>
      </c>
      <c r="Y782" s="1404">
        <f>_xll.qlCalendarAdvance(Calendar,X782,NDays&amp;"D")</f>
        <v>44657</v>
      </c>
      <c r="Z782" s="1403">
        <v>2.737772528507585E-2</v>
      </c>
      <c r="AA782" s="1411">
        <v>2.6982708132706756E-2</v>
      </c>
    </row>
    <row r="783" spans="19:27" x14ac:dyDescent="0.2">
      <c r="S783" s="399"/>
      <c r="T783" s="1401"/>
      <c r="W783" s="864" t="str">
        <f t="shared" si="20"/>
        <v>1w</v>
      </c>
      <c r="X783" s="1405">
        <f>_xll.qlCalendarAdvance(Calendar,X782,W783,"f",FALSE)</f>
        <v>44664</v>
      </c>
      <c r="Y783" s="1404">
        <f>_xll.qlCalendarAdvance(Calendar,X783,NDays&amp;"D")</f>
        <v>44664</v>
      </c>
      <c r="Z783" s="1403">
        <v>2.7393117533350317E-2</v>
      </c>
      <c r="AA783" s="1411">
        <v>2.7000175174302088E-2</v>
      </c>
    </row>
    <row r="784" spans="19:27" x14ac:dyDescent="0.2">
      <c r="S784" s="399"/>
      <c r="T784" s="1401"/>
      <c r="W784" s="864" t="str">
        <f t="shared" si="20"/>
        <v>1w</v>
      </c>
      <c r="X784" s="1405">
        <f>_xll.qlCalendarAdvance(Calendar,X783,W784,"f",FALSE)</f>
        <v>44671</v>
      </c>
      <c r="Y784" s="1404">
        <f>_xll.qlCalendarAdvance(Calendar,X784,NDays&amp;"D")</f>
        <v>44671</v>
      </c>
      <c r="Z784" s="1403">
        <v>2.7408307456176537E-2</v>
      </c>
      <c r="AA784" s="1411">
        <v>2.7017496898213977E-2</v>
      </c>
    </row>
    <row r="785" spans="19:27" x14ac:dyDescent="0.2">
      <c r="S785" s="399"/>
      <c r="T785" s="1401"/>
      <c r="W785" s="864" t="str">
        <f t="shared" si="20"/>
        <v>1w</v>
      </c>
      <c r="X785" s="1405">
        <f>_xll.qlCalendarAdvance(Calendar,X784,W785,"f",FALSE)</f>
        <v>44678</v>
      </c>
      <c r="Y785" s="1404">
        <f>_xll.qlCalendarAdvance(Calendar,X785,NDays&amp;"D")</f>
        <v>44678</v>
      </c>
      <c r="Z785" s="1403">
        <v>2.7423291475203549E-2</v>
      </c>
      <c r="AA785" s="1411">
        <v>2.7034673304361378E-2</v>
      </c>
    </row>
    <row r="786" spans="19:27" x14ac:dyDescent="0.2">
      <c r="S786" s="399"/>
      <c r="T786" s="1401"/>
      <c r="W786" s="864" t="str">
        <f t="shared" si="20"/>
        <v>1w</v>
      </c>
      <c r="X786" s="1405">
        <f>_xll.qlCalendarAdvance(Calendar,X785,W786,"f",FALSE)</f>
        <v>44685</v>
      </c>
      <c r="Y786" s="1404">
        <f>_xll.qlCalendarAdvance(Calendar,X786,NDays&amp;"D")</f>
        <v>44685</v>
      </c>
      <c r="Z786" s="1403">
        <v>2.7440070836974095E-2</v>
      </c>
      <c r="AA786" s="1411">
        <v>2.7051704392825338E-2</v>
      </c>
    </row>
    <row r="787" spans="19:27" x14ac:dyDescent="0.2">
      <c r="S787" s="399"/>
      <c r="T787" s="1401"/>
      <c r="W787" s="864" t="str">
        <f t="shared" si="20"/>
        <v>1w</v>
      </c>
      <c r="X787" s="1405">
        <f>_xll.qlCalendarAdvance(Calendar,X786,W787,"f",FALSE)</f>
        <v>44692</v>
      </c>
      <c r="Y787" s="1404">
        <f>_xll.qlCalendarAdvance(Calendar,X787,NDays&amp;"D")</f>
        <v>44692</v>
      </c>
      <c r="Z787" s="1403">
        <v>2.7454616717168947E-2</v>
      </c>
      <c r="AA787" s="1411">
        <v>2.7068590163443762E-2</v>
      </c>
    </row>
    <row r="788" spans="19:27" x14ac:dyDescent="0.2">
      <c r="S788" s="399"/>
      <c r="T788" s="1401"/>
      <c r="W788" s="864" t="str">
        <f t="shared" si="20"/>
        <v>1w</v>
      </c>
      <c r="X788" s="1405">
        <f>_xll.qlCalendarAdvance(Calendar,X787,W788,"f",FALSE)</f>
        <v>44699</v>
      </c>
      <c r="Y788" s="1404">
        <f>_xll.qlCalendarAdvance(Calendar,X788,NDays&amp;"D")</f>
        <v>44699</v>
      </c>
      <c r="Z788" s="1403">
        <v>2.7468945811879367E-2</v>
      </c>
      <c r="AA788" s="1411">
        <v>2.7085330616216652E-2</v>
      </c>
    </row>
    <row r="789" spans="19:27" x14ac:dyDescent="0.2">
      <c r="S789" s="399"/>
      <c r="T789" s="1401"/>
      <c r="W789" s="864" t="str">
        <f t="shared" si="20"/>
        <v>1w</v>
      </c>
      <c r="X789" s="1405">
        <f>_xll.qlCalendarAdvance(Calendar,X788,W789,"f",FALSE)</f>
        <v>44706</v>
      </c>
      <c r="Y789" s="1404">
        <f>_xll.qlCalendarAdvance(Calendar,X789,NDays&amp;"D")</f>
        <v>44706</v>
      </c>
      <c r="Z789" s="1403">
        <v>2.7483054561735491E-2</v>
      </c>
      <c r="AA789" s="1411">
        <v>2.71019257513061E-2</v>
      </c>
    </row>
    <row r="790" spans="19:27" x14ac:dyDescent="0.2">
      <c r="S790" s="399"/>
      <c r="T790" s="1401"/>
      <c r="W790" s="864" t="str">
        <f t="shared" si="20"/>
        <v>1w</v>
      </c>
      <c r="X790" s="1405">
        <f>_xll.qlCalendarAdvance(Calendar,X789,W790,"f",FALSE)</f>
        <v>44713</v>
      </c>
      <c r="Y790" s="1404">
        <f>_xll.qlCalendarAdvance(Calendar,X790,NDays&amp;"D")</f>
        <v>44713</v>
      </c>
      <c r="Z790" s="1403">
        <v>2.7494997768218708E-2</v>
      </c>
      <c r="AA790" s="1411">
        <v>2.7118375568550013E-2</v>
      </c>
    </row>
    <row r="791" spans="19:27" x14ac:dyDescent="0.2">
      <c r="S791" s="399"/>
      <c r="T791" s="1401"/>
      <c r="W791" s="864" t="str">
        <f t="shared" si="20"/>
        <v>1w</v>
      </c>
      <c r="X791" s="1405">
        <f>_xll.qlCalendarAdvance(Calendar,X790,W791,"f",FALSE)</f>
        <v>44720</v>
      </c>
      <c r="Y791" s="1404">
        <f>_xll.qlCalendarAdvance(Calendar,X791,NDays&amp;"D")</f>
        <v>44720</v>
      </c>
      <c r="Z791" s="1403">
        <v>2.7508671216894695E-2</v>
      </c>
      <c r="AA791" s="1411">
        <v>2.7134680067948391E-2</v>
      </c>
    </row>
    <row r="792" spans="19:27" x14ac:dyDescent="0.2">
      <c r="S792" s="399"/>
      <c r="T792" s="1401"/>
      <c r="W792" s="864" t="str">
        <f t="shared" si="20"/>
        <v>1w</v>
      </c>
      <c r="X792" s="1405">
        <f>_xll.qlCalendarAdvance(Calendar,X791,W792,"f",FALSE)</f>
        <v>44727</v>
      </c>
      <c r="Y792" s="1404">
        <f>_xll.qlCalendarAdvance(Calendar,X792,NDays&amp;"D")</f>
        <v>44727</v>
      </c>
      <c r="Z792" s="1403">
        <v>2.7522113712300119E-2</v>
      </c>
      <c r="AA792" s="1411">
        <v>2.7150839249420189E-2</v>
      </c>
    </row>
    <row r="793" spans="19:27" x14ac:dyDescent="0.2">
      <c r="S793" s="399"/>
      <c r="T793" s="1401"/>
      <c r="W793" s="864" t="str">
        <f t="shared" si="20"/>
        <v>1w</v>
      </c>
      <c r="X793" s="1405">
        <f>_xll.qlCalendarAdvance(Calendar,X792,W793,"f",FALSE)</f>
        <v>44734</v>
      </c>
      <c r="Y793" s="1404">
        <f>_xll.qlCalendarAdvance(Calendar,X793,NDays&amp;"D")</f>
        <v>44734</v>
      </c>
      <c r="Z793" s="1403">
        <v>2.753532167584221E-2</v>
      </c>
      <c r="AA793" s="1411">
        <v>2.7166853113046452E-2</v>
      </c>
    </row>
    <row r="794" spans="19:27" x14ac:dyDescent="0.2">
      <c r="S794" s="399"/>
      <c r="T794" s="1401"/>
      <c r="W794" s="864" t="str">
        <f t="shared" ref="W794:W857" si="21">W793</f>
        <v>1w</v>
      </c>
      <c r="X794" s="1405">
        <f>_xll.qlCalendarAdvance(Calendar,X793,W794,"f",FALSE)</f>
        <v>44741</v>
      </c>
      <c r="Y794" s="1404">
        <f>_xll.qlCalendarAdvance(Calendar,X794,NDays&amp;"D")</f>
        <v>44741</v>
      </c>
      <c r="Z794" s="1403">
        <v>2.7548291542805706E-2</v>
      </c>
      <c r="AA794" s="1411">
        <v>2.7182715702249727E-2</v>
      </c>
    </row>
    <row r="795" spans="19:27" x14ac:dyDescent="0.2">
      <c r="S795" s="399"/>
      <c r="T795" s="1401"/>
      <c r="W795" s="864" t="str">
        <f t="shared" si="21"/>
        <v>1w</v>
      </c>
      <c r="X795" s="1405">
        <f>_xll.qlCalendarAdvance(Calendar,X794,W795,"f",FALSE)</f>
        <v>44748</v>
      </c>
      <c r="Y795" s="1404">
        <f>_xll.qlCalendarAdvance(Calendar,X795,NDays&amp;"D")</f>
        <v>44748</v>
      </c>
      <c r="Z795" s="1403">
        <v>2.7562881750363782E-2</v>
      </c>
      <c r="AA795" s="1411">
        <v>2.719835992821551E-2</v>
      </c>
    </row>
    <row r="796" spans="19:27" x14ac:dyDescent="0.2">
      <c r="S796" s="399"/>
      <c r="T796" s="1401"/>
      <c r="W796" s="864" t="str">
        <f t="shared" si="21"/>
        <v>1w</v>
      </c>
      <c r="X796" s="1405">
        <f>_xll.qlCalendarAdvance(Calendar,X795,W796,"f",FALSE)</f>
        <v>44755</v>
      </c>
      <c r="Y796" s="1404">
        <f>_xll.qlCalendarAdvance(Calendar,X796,NDays&amp;"D")</f>
        <v>44755</v>
      </c>
      <c r="Z796" s="1403">
        <v>2.7575354238018466E-2</v>
      </c>
      <c r="AA796" s="1411">
        <v>2.7213766667506523E-2</v>
      </c>
    </row>
    <row r="797" spans="19:27" x14ac:dyDescent="0.2">
      <c r="S797" s="399"/>
      <c r="T797" s="1401"/>
      <c r="W797" s="864" t="str">
        <f t="shared" si="21"/>
        <v>1w</v>
      </c>
      <c r="X797" s="1405">
        <f>_xll.qlCalendarAdvance(Calendar,X796,W797,"f",FALSE)</f>
        <v>44762</v>
      </c>
      <c r="Y797" s="1404">
        <f>_xll.qlCalendarAdvance(Calendar,X797,NDays&amp;"D")</f>
        <v>44762</v>
      </c>
      <c r="Z797" s="1403">
        <v>2.7587586030782235E-2</v>
      </c>
      <c r="AA797" s="1411">
        <v>2.7228935919960673E-2</v>
      </c>
    </row>
    <row r="798" spans="19:27" x14ac:dyDescent="0.2">
      <c r="S798" s="399"/>
      <c r="T798" s="1401"/>
      <c r="W798" s="864" t="str">
        <f t="shared" si="21"/>
        <v>1w</v>
      </c>
      <c r="X798" s="1405">
        <f>_xll.qlCalendarAdvance(Calendar,X797,W798,"f",FALSE)</f>
        <v>44769</v>
      </c>
      <c r="Y798" s="1404">
        <f>_xll.qlCalendarAdvance(Calendar,X798,NDays&amp;"D")</f>
        <v>44769</v>
      </c>
      <c r="Z798" s="1403">
        <v>2.7599577124263617E-2</v>
      </c>
      <c r="AA798" s="1411">
        <v>2.7243867685659007E-2</v>
      </c>
    </row>
    <row r="799" spans="19:27" x14ac:dyDescent="0.2">
      <c r="S799" s="399"/>
      <c r="T799" s="1401"/>
      <c r="W799" s="864" t="str">
        <f t="shared" si="21"/>
        <v>1w</v>
      </c>
      <c r="X799" s="1405">
        <f>_xll.qlCalendarAdvance(Calendar,X798,W799,"f",FALSE)</f>
        <v>44776</v>
      </c>
      <c r="Y799" s="1404">
        <f>_xll.qlCalendarAdvance(Calendar,X799,NDays&amp;"D")</f>
        <v>44776</v>
      </c>
      <c r="Z799" s="1403">
        <v>2.7611327514155702E-2</v>
      </c>
      <c r="AA799" s="1411">
        <v>2.7258561964520478E-2</v>
      </c>
    </row>
    <row r="800" spans="19:27" x14ac:dyDescent="0.2">
      <c r="S800" s="399"/>
      <c r="T800" s="1401"/>
      <c r="W800" s="864" t="str">
        <f t="shared" si="21"/>
        <v>1w</v>
      </c>
      <c r="X800" s="1405">
        <f>_xll.qlCalendarAdvance(Calendar,X799,W800,"f",FALSE)</f>
        <v>44783</v>
      </c>
      <c r="Y800" s="1404">
        <f>_xll.qlCalendarAdvance(Calendar,X800,NDays&amp;"D")</f>
        <v>44783</v>
      </c>
      <c r="Z800" s="1403">
        <v>2.7622837196239685E-2</v>
      </c>
      <c r="AA800" s="1411">
        <v>2.7273018756707179E-2</v>
      </c>
    </row>
    <row r="801" spans="19:27" x14ac:dyDescent="0.2">
      <c r="S801" s="399"/>
      <c r="T801" s="1401"/>
      <c r="W801" s="864" t="str">
        <f t="shared" si="21"/>
        <v>1w</v>
      </c>
      <c r="X801" s="1405">
        <f>_xll.qlCalendarAdvance(Calendar,X800,W801,"f",FALSE)</f>
        <v>44790</v>
      </c>
      <c r="Y801" s="1404">
        <f>_xll.qlCalendarAdvance(Calendar,X801,NDays&amp;"D")</f>
        <v>44790</v>
      </c>
      <c r="Z801" s="1403">
        <v>2.7634106166381758E-2</v>
      </c>
      <c r="AA801" s="1411">
        <v>2.7287238061813879E-2</v>
      </c>
    </row>
    <row r="802" spans="19:27" x14ac:dyDescent="0.2">
      <c r="S802" s="399"/>
      <c r="T802" s="1401"/>
      <c r="W802" s="864" t="str">
        <f t="shared" si="21"/>
        <v>1w</v>
      </c>
      <c r="X802" s="1405">
        <f>_xll.qlCalendarAdvance(Calendar,X801,W802,"f",FALSE)</f>
        <v>44797</v>
      </c>
      <c r="Y802" s="1404">
        <f>_xll.qlCalendarAdvance(Calendar,X802,NDays&amp;"D")</f>
        <v>44797</v>
      </c>
      <c r="Z802" s="1403">
        <v>2.7645134420535775E-2</v>
      </c>
      <c r="AA802" s="1411">
        <v>2.7301219880083716E-2</v>
      </c>
    </row>
    <row r="803" spans="19:27" x14ac:dyDescent="0.2">
      <c r="S803" s="399"/>
      <c r="T803" s="1401"/>
      <c r="W803" s="864" t="str">
        <f t="shared" si="21"/>
        <v>1w</v>
      </c>
      <c r="X803" s="1405">
        <f>_xll.qlCalendarAdvance(Calendar,X802,W803,"f",FALSE)</f>
        <v>44804</v>
      </c>
      <c r="Y803" s="1404">
        <f>_xll.qlCalendarAdvance(Calendar,X803,NDays&amp;"D")</f>
        <v>44804</v>
      </c>
      <c r="Z803" s="1403">
        <v>2.7650726790146084E-2</v>
      </c>
      <c r="AA803" s="1411">
        <v>2.7314964211435644E-2</v>
      </c>
    </row>
    <row r="804" spans="19:27" x14ac:dyDescent="0.2">
      <c r="S804" s="399"/>
      <c r="T804" s="1401"/>
      <c r="W804" s="864" t="str">
        <f t="shared" si="21"/>
        <v>1w</v>
      </c>
      <c r="X804" s="1405">
        <f>_xll.qlCalendarAdvance(Calendar,X803,W804,"f",FALSE)</f>
        <v>44811</v>
      </c>
      <c r="Y804" s="1404">
        <f>_xll.qlCalendarAdvance(Calendar,X804,NDays&amp;"D")</f>
        <v>44811</v>
      </c>
      <c r="Z804" s="1403">
        <v>2.7661322793229588E-2</v>
      </c>
      <c r="AA804" s="1411">
        <v>2.7328471055788617E-2</v>
      </c>
    </row>
    <row r="805" spans="19:27" x14ac:dyDescent="0.2">
      <c r="S805" s="399"/>
      <c r="T805" s="1401"/>
      <c r="W805" s="864" t="str">
        <f t="shared" si="21"/>
        <v>1w</v>
      </c>
      <c r="X805" s="1405">
        <f>_xll.qlCalendarAdvance(Calendar,X804,W805,"f",FALSE)</f>
        <v>44818</v>
      </c>
      <c r="Y805" s="1404">
        <f>_xll.qlCalendarAdvance(Calendar,X805,NDays&amp;"D")</f>
        <v>44818</v>
      </c>
      <c r="Z805" s="1403">
        <v>2.767167812294289E-2</v>
      </c>
      <c r="AA805" s="1411">
        <v>2.7341740413304727E-2</v>
      </c>
    </row>
    <row r="806" spans="19:27" x14ac:dyDescent="0.2">
      <c r="S806" s="399"/>
      <c r="T806" s="1401"/>
      <c r="W806" s="864" t="str">
        <f t="shared" si="21"/>
        <v>1w</v>
      </c>
      <c r="X806" s="1405">
        <f>_xll.qlCalendarAdvance(Calendar,X805,W806,"f",FALSE)</f>
        <v>44825</v>
      </c>
      <c r="Y806" s="1404">
        <f>_xll.qlCalendarAdvance(Calendar,X806,NDays&amp;"D")</f>
        <v>44825</v>
      </c>
      <c r="Z806" s="1403">
        <v>2.7681792775627712E-2</v>
      </c>
      <c r="AA806" s="1411">
        <v>2.735477228365979E-2</v>
      </c>
    </row>
    <row r="807" spans="19:27" x14ac:dyDescent="0.2">
      <c r="S807" s="399"/>
      <c r="T807" s="1401"/>
      <c r="W807" s="864" t="str">
        <f t="shared" si="21"/>
        <v>1w</v>
      </c>
      <c r="X807" s="1405">
        <f>_xll.qlCalendarAdvance(Calendar,X806,W807,"f",FALSE)</f>
        <v>44832</v>
      </c>
      <c r="Y807" s="1404">
        <f>_xll.qlCalendarAdvance(Calendar,X807,NDays&amp;"D")</f>
        <v>44832</v>
      </c>
      <c r="Z807" s="1403">
        <v>2.7691666747711303E-2</v>
      </c>
      <c r="AA807" s="1411">
        <v>2.7367566667096943E-2</v>
      </c>
    </row>
    <row r="808" spans="19:27" x14ac:dyDescent="0.2">
      <c r="S808" s="399"/>
      <c r="T808" s="1401"/>
      <c r="W808" s="864" t="str">
        <f t="shared" si="21"/>
        <v>1w</v>
      </c>
      <c r="X808" s="1405">
        <f>_xll.qlCalendarAdvance(Calendar,X807,W808,"f",FALSE)</f>
        <v>44839</v>
      </c>
      <c r="Y808" s="1404">
        <f>_xll.qlCalendarAdvance(Calendar,X808,NDays&amp;"D")</f>
        <v>44839</v>
      </c>
      <c r="Z808" s="1403">
        <v>2.7702951082480384E-2</v>
      </c>
      <c r="AA808" s="1411">
        <v>2.7380123563373049E-2</v>
      </c>
    </row>
    <row r="809" spans="19:27" x14ac:dyDescent="0.2">
      <c r="S809" s="399"/>
      <c r="T809" s="1401"/>
      <c r="W809" s="864" t="str">
        <f t="shared" si="21"/>
        <v>1w</v>
      </c>
      <c r="X809" s="1405">
        <f>_xll.qlCalendarAdvance(Calendar,X808,W809,"f",FALSE)</f>
        <v>44846</v>
      </c>
      <c r="Y809" s="1404">
        <f>_xll.qlCalendarAdvance(Calendar,X809,NDays&amp;"D")</f>
        <v>44846</v>
      </c>
      <c r="Z809" s="1403">
        <v>2.771232719740498E-2</v>
      </c>
      <c r="AA809" s="1411">
        <v>2.7392442972650199E-2</v>
      </c>
    </row>
    <row r="810" spans="19:27" x14ac:dyDescent="0.2">
      <c r="S810" s="399"/>
      <c r="T810" s="1401"/>
      <c r="W810" s="864" t="str">
        <f t="shared" si="21"/>
        <v>1w</v>
      </c>
      <c r="X810" s="1405">
        <f>_xll.qlCalendarAdvance(Calendar,X809,W810,"f",FALSE)</f>
        <v>44853</v>
      </c>
      <c r="Y810" s="1404">
        <f>_xll.qlCalendarAdvance(Calendar,X810,NDays&amp;"D")</f>
        <v>44853</v>
      </c>
      <c r="Z810" s="1403">
        <v>2.7721462603375362E-2</v>
      </c>
      <c r="AA810" s="1411">
        <v>2.7404524894766302E-2</v>
      </c>
    </row>
    <row r="811" spans="19:27" x14ac:dyDescent="0.2">
      <c r="S811" s="399"/>
      <c r="T811" s="1401"/>
      <c r="W811" s="864" t="str">
        <f t="shared" si="21"/>
        <v>1w</v>
      </c>
      <c r="X811" s="1405">
        <f>_xll.qlCalendarAdvance(Calendar,X810,W811,"f",FALSE)</f>
        <v>44860</v>
      </c>
      <c r="Y811" s="1404">
        <f>_xll.qlCalendarAdvance(Calendar,X811,NDays&amp;"D")</f>
        <v>44860</v>
      </c>
      <c r="Z811" s="1403">
        <v>2.7730357297147453E-2</v>
      </c>
      <c r="AA811" s="1411">
        <v>2.7416369329721357E-2</v>
      </c>
    </row>
    <row r="812" spans="19:27" x14ac:dyDescent="0.2">
      <c r="S812" s="399"/>
      <c r="T812" s="1401"/>
      <c r="W812" s="864" t="str">
        <f t="shared" si="21"/>
        <v>1w</v>
      </c>
      <c r="X812" s="1405">
        <f>_xll.qlCalendarAdvance(Calendar,X811,W812,"f",FALSE)</f>
        <v>44867</v>
      </c>
      <c r="Y812" s="1404">
        <f>_xll.qlCalendarAdvance(Calendar,X812,NDays&amp;"D")</f>
        <v>44867</v>
      </c>
      <c r="Z812" s="1403">
        <v>2.7737426280004092E-2</v>
      </c>
      <c r="AA812" s="1411">
        <v>2.7427976277596411E-2</v>
      </c>
    </row>
    <row r="813" spans="19:27" x14ac:dyDescent="0.2">
      <c r="S813" s="399"/>
      <c r="T813" s="1401"/>
      <c r="W813" s="864" t="str">
        <f t="shared" si="21"/>
        <v>1w</v>
      </c>
      <c r="X813" s="1405">
        <f>_xll.qlCalendarAdvance(Calendar,X812,W813,"f",FALSE)</f>
        <v>44874</v>
      </c>
      <c r="Y813" s="1404">
        <f>_xll.qlCalendarAdvance(Calendar,X813,NDays&amp;"D")</f>
        <v>44874</v>
      </c>
      <c r="Z813" s="1403">
        <v>2.77458560982069E-2</v>
      </c>
      <c r="AA813" s="1411">
        <v>2.7439345738310417E-2</v>
      </c>
    </row>
    <row r="814" spans="19:27" x14ac:dyDescent="0.2">
      <c r="S814" s="399"/>
      <c r="T814" s="1401"/>
      <c r="W814" s="864" t="str">
        <f t="shared" si="21"/>
        <v>1w</v>
      </c>
      <c r="X814" s="1405">
        <f>_xll.qlCalendarAdvance(Calendar,X813,W814,"f",FALSE)</f>
        <v>44881</v>
      </c>
      <c r="Y814" s="1404">
        <f>_xll.qlCalendarAdvance(Calendar,X814,NDays&amp;"D")</f>
        <v>44881</v>
      </c>
      <c r="Z814" s="1403">
        <v>2.7754045213177755E-2</v>
      </c>
      <c r="AA814" s="1411">
        <v>2.7450477711782328E-2</v>
      </c>
    </row>
    <row r="815" spans="19:27" x14ac:dyDescent="0.2">
      <c r="S815" s="399"/>
      <c r="T815" s="1401"/>
      <c r="W815" s="864" t="str">
        <f t="shared" si="21"/>
        <v>1w</v>
      </c>
      <c r="X815" s="1405">
        <f>_xll.qlCalendarAdvance(Calendar,X814,W815,"f",FALSE)</f>
        <v>44888</v>
      </c>
      <c r="Y815" s="1404">
        <f>_xll.qlCalendarAdvance(Calendar,X815,NDays&amp;"D")</f>
        <v>44888</v>
      </c>
      <c r="Z815" s="1403">
        <v>2.7761993622023622E-2</v>
      </c>
      <c r="AA815" s="1411">
        <v>2.7461372198093192E-2</v>
      </c>
    </row>
    <row r="816" spans="19:27" x14ac:dyDescent="0.2">
      <c r="S816" s="399"/>
      <c r="T816" s="1401"/>
      <c r="W816" s="864" t="str">
        <f t="shared" si="21"/>
        <v>1w</v>
      </c>
      <c r="X816" s="1405">
        <f>_xll.qlCalendarAdvance(Calendar,X815,W816,"f",FALSE)</f>
        <v>44895</v>
      </c>
      <c r="Y816" s="1404">
        <f>_xll.qlCalendarAdvance(Calendar,X816,NDays&amp;"D")</f>
        <v>44895</v>
      </c>
      <c r="Z816" s="1403">
        <v>2.7771219975439212E-2</v>
      </c>
      <c r="AA816" s="1411">
        <v>2.7472029197080916E-2</v>
      </c>
    </row>
    <row r="817" spans="19:27" x14ac:dyDescent="0.2">
      <c r="S817" s="399"/>
      <c r="T817" s="1401"/>
      <c r="W817" s="864" t="str">
        <f t="shared" si="21"/>
        <v>1w</v>
      </c>
      <c r="X817" s="1405">
        <f>_xll.qlCalendarAdvance(Calendar,X816,W817,"f",FALSE)</f>
        <v>44902</v>
      </c>
      <c r="Y817" s="1404">
        <f>_xll.qlCalendarAdvance(Calendar,X817,NDays&amp;"D")</f>
        <v>44902</v>
      </c>
      <c r="Z817" s="1403">
        <v>2.7778670332662944E-2</v>
      </c>
      <c r="AA817" s="1411">
        <v>2.7482448708826546E-2</v>
      </c>
    </row>
    <row r="818" spans="19:27" x14ac:dyDescent="0.2">
      <c r="S818" s="399"/>
      <c r="T818" s="1401"/>
      <c r="W818" s="864" t="str">
        <f t="shared" si="21"/>
        <v>1w</v>
      </c>
      <c r="X818" s="1405">
        <f>_xll.qlCalendarAdvance(Calendar,X817,W818,"f",FALSE)</f>
        <v>44909</v>
      </c>
      <c r="Y818" s="1404">
        <f>_xll.qlCalendarAdvance(Calendar,X818,NDays&amp;"D")</f>
        <v>44909</v>
      </c>
      <c r="Z818" s="1403">
        <v>2.7785879957367584E-2</v>
      </c>
      <c r="AA818" s="1411">
        <v>2.7492630733330081E-2</v>
      </c>
    </row>
    <row r="819" spans="19:27" x14ac:dyDescent="0.2">
      <c r="S819" s="399"/>
      <c r="T819" s="1401"/>
      <c r="W819" s="864" t="str">
        <f t="shared" si="21"/>
        <v>1w</v>
      </c>
      <c r="X819" s="1405">
        <f>_xll.qlCalendarAdvance(Calendar,X818,W819,"f",FALSE)</f>
        <v>44916</v>
      </c>
      <c r="Y819" s="1404">
        <f>_xll.qlCalendarAdvance(Calendar,X819,NDays&amp;"D")</f>
        <v>44916</v>
      </c>
      <c r="Z819" s="1403">
        <v>2.7792848846991267E-2</v>
      </c>
      <c r="AA819" s="1411">
        <v>2.7502575270510476E-2</v>
      </c>
    </row>
    <row r="820" spans="19:27" x14ac:dyDescent="0.2">
      <c r="S820" s="399"/>
      <c r="T820" s="1401"/>
      <c r="W820" s="864" t="str">
        <f t="shared" si="21"/>
        <v>1w</v>
      </c>
      <c r="X820" s="1405">
        <f>_xll.qlCalendarAdvance(Calendar,X819,W820,"f",FALSE)</f>
        <v>44923</v>
      </c>
      <c r="Y820" s="1404">
        <f>_xll.qlCalendarAdvance(Calendar,X820,NDays&amp;"D")</f>
        <v>44923</v>
      </c>
      <c r="Z820" s="1403">
        <v>2.7799577046669209E-2</v>
      </c>
      <c r="AA820" s="1411">
        <v>2.7512282320367731E-2</v>
      </c>
    </row>
    <row r="821" spans="19:27" x14ac:dyDescent="0.2">
      <c r="S821" s="399"/>
      <c r="T821" s="1401"/>
      <c r="W821" s="864" t="str">
        <f t="shared" si="21"/>
        <v>1w</v>
      </c>
      <c r="X821" s="1405">
        <f>_xll.qlCalendarAdvance(Calendar,X820,W821,"f",FALSE)</f>
        <v>44930</v>
      </c>
      <c r="Y821" s="1404">
        <f>_xll.qlCalendarAdvance(Calendar,X821,NDays&amp;"D")</f>
        <v>44930</v>
      </c>
      <c r="Z821" s="1403">
        <v>2.7804632158839916E-2</v>
      </c>
      <c r="AA821" s="1411">
        <v>2.7521751882901846E-2</v>
      </c>
    </row>
    <row r="822" spans="19:27" x14ac:dyDescent="0.2">
      <c r="S822" s="399"/>
      <c r="T822" s="1401"/>
      <c r="W822" s="864" t="str">
        <f t="shared" si="21"/>
        <v>1w</v>
      </c>
      <c r="X822" s="1405">
        <f>_xll.qlCalendarAdvance(Calendar,X821,W822,"f",FALSE)</f>
        <v>44937</v>
      </c>
      <c r="Y822" s="1404">
        <f>_xll.qlCalendarAdvance(Calendar,X822,NDays&amp;"D")</f>
        <v>44937</v>
      </c>
      <c r="Z822" s="1403">
        <v>2.7810912682359187E-2</v>
      </c>
      <c r="AA822" s="1411">
        <v>2.753098395811282E-2</v>
      </c>
    </row>
    <row r="823" spans="19:27" x14ac:dyDescent="0.2">
      <c r="S823" s="399"/>
      <c r="T823" s="1401"/>
      <c r="W823" s="864" t="str">
        <f t="shared" si="21"/>
        <v>1w</v>
      </c>
      <c r="X823" s="1405">
        <f>_xll.qlCalendarAdvance(Calendar,X822,W823,"f",FALSE)</f>
        <v>44944</v>
      </c>
      <c r="Y823" s="1404">
        <f>_xll.qlCalendarAdvance(Calendar,X823,NDays&amp;"D")</f>
        <v>44944</v>
      </c>
      <c r="Z823" s="1403">
        <v>2.7816978868066448E-2</v>
      </c>
      <c r="AA823" s="1411">
        <v>2.7539978545838562E-2</v>
      </c>
    </row>
    <row r="824" spans="19:27" x14ac:dyDescent="0.2">
      <c r="S824" s="399"/>
      <c r="T824" s="1401"/>
      <c r="W824" s="864" t="str">
        <f t="shared" si="21"/>
        <v>1w</v>
      </c>
      <c r="X824" s="1405">
        <f>_xll.qlCalendarAdvance(Calendar,X823,W824,"f",FALSE)</f>
        <v>44951</v>
      </c>
      <c r="Y824" s="1404">
        <f>_xll.qlCalendarAdvance(Calendar,X824,NDays&amp;"D")</f>
        <v>44951</v>
      </c>
      <c r="Z824" s="1403">
        <v>2.7822843028626854E-2</v>
      </c>
      <c r="AA824" s="1411">
        <v>2.7548735646241163E-2</v>
      </c>
    </row>
    <row r="825" spans="19:27" x14ac:dyDescent="0.2">
      <c r="S825" s="399"/>
      <c r="T825" s="1401"/>
      <c r="W825" s="864" t="str">
        <f t="shared" si="21"/>
        <v>1w</v>
      </c>
      <c r="X825" s="1405">
        <f>_xll.qlCalendarAdvance(Calendar,X824,W825,"f",FALSE)</f>
        <v>44958</v>
      </c>
      <c r="Y825" s="1404">
        <f>_xll.qlCalendarAdvance(Calendar,X825,NDays&amp;"D")</f>
        <v>44958</v>
      </c>
      <c r="Z825" s="1403">
        <v>2.7828517476909308E-2</v>
      </c>
      <c r="AA825" s="1411">
        <v>2.7557255259158531E-2</v>
      </c>
    </row>
    <row r="826" spans="19:27" x14ac:dyDescent="0.2">
      <c r="S826" s="399"/>
      <c r="T826" s="1401"/>
      <c r="W826" s="864" t="str">
        <f t="shared" si="21"/>
        <v>1w</v>
      </c>
      <c r="X826" s="1405">
        <f>_xll.qlCalendarAdvance(Calendar,X825,W826,"f",FALSE)</f>
        <v>44965</v>
      </c>
      <c r="Y826" s="1404">
        <f>_xll.qlCalendarAdvance(Calendar,X826,NDays&amp;"D")</f>
        <v>44965</v>
      </c>
      <c r="Z826" s="1403">
        <v>2.7834014525973897E-2</v>
      </c>
      <c r="AA826" s="1411">
        <v>2.7565537384752758E-2</v>
      </c>
    </row>
    <row r="827" spans="19:27" x14ac:dyDescent="0.2">
      <c r="S827" s="399"/>
      <c r="T827" s="1401"/>
      <c r="W827" s="864" t="str">
        <f t="shared" si="21"/>
        <v>1w</v>
      </c>
      <c r="X827" s="1405">
        <f>_xll.qlCalendarAdvance(Calendar,X826,W827,"f",FALSE)</f>
        <v>44972</v>
      </c>
      <c r="Y827" s="1404">
        <f>_xll.qlCalendarAdvance(Calendar,X827,NDays&amp;"D")</f>
        <v>44972</v>
      </c>
      <c r="Z827" s="1403">
        <v>2.7839346489062063E-2</v>
      </c>
      <c r="AA827" s="1411">
        <v>2.7573582022861753E-2</v>
      </c>
    </row>
    <row r="828" spans="19:27" x14ac:dyDescent="0.2">
      <c r="S828" s="399"/>
      <c r="T828" s="1401"/>
      <c r="W828" s="864" t="str">
        <f t="shared" si="21"/>
        <v>1w</v>
      </c>
      <c r="X828" s="1405">
        <f>_xll.qlCalendarAdvance(Calendar,X827,W828,"f",FALSE)</f>
        <v>44979</v>
      </c>
      <c r="Y828" s="1404">
        <f>_xll.qlCalendarAdvance(Calendar,X828,NDays&amp;"D")</f>
        <v>44979</v>
      </c>
      <c r="Z828" s="1403">
        <v>2.7844525679585397E-2</v>
      </c>
      <c r="AA828" s="1411">
        <v>2.7581389173485515E-2</v>
      </c>
    </row>
    <row r="829" spans="19:27" x14ac:dyDescent="0.2">
      <c r="S829" s="399"/>
      <c r="T829" s="1401"/>
      <c r="W829" s="864" t="str">
        <f t="shared" si="21"/>
        <v>1w</v>
      </c>
      <c r="X829" s="1405">
        <f>_xll.qlCalendarAdvance(Calendar,X828,W829,"f",FALSE)</f>
        <v>44986</v>
      </c>
      <c r="Y829" s="1404">
        <f>_xll.qlCalendarAdvance(Calendar,X829,NDays&amp;"D")</f>
        <v>44986</v>
      </c>
      <c r="Z829" s="1403">
        <v>2.7853664997050057E-2</v>
      </c>
      <c r="AA829" s="1411">
        <v>2.7588958836705091E-2</v>
      </c>
    </row>
    <row r="830" spans="19:27" x14ac:dyDescent="0.2">
      <c r="S830" s="399"/>
      <c r="T830" s="1401"/>
      <c r="W830" s="864" t="str">
        <f t="shared" si="21"/>
        <v>1w</v>
      </c>
      <c r="X830" s="1405">
        <f>_xll.qlCalendarAdvance(Calendar,X829,W830,"f",FALSE)</f>
        <v>44993</v>
      </c>
      <c r="Y830" s="1404">
        <f>_xll.qlCalendarAdvance(Calendar,X830,NDays&amp;"D")</f>
        <v>44993</v>
      </c>
      <c r="Z830" s="1403">
        <v>2.7858566942769499E-2</v>
      </c>
      <c r="AA830" s="1411">
        <v>2.7596291012439433E-2</v>
      </c>
    </row>
    <row r="831" spans="19:27" x14ac:dyDescent="0.2">
      <c r="S831" s="399"/>
      <c r="T831" s="1401"/>
      <c r="W831" s="864" t="str">
        <f t="shared" si="21"/>
        <v>1w</v>
      </c>
      <c r="X831" s="1405">
        <f>_xll.qlCalendarAdvance(Calendar,X830,W831,"f",FALSE)</f>
        <v>45000</v>
      </c>
      <c r="Y831" s="1404">
        <f>_xll.qlCalendarAdvance(Calendar,X831,NDays&amp;"D")</f>
        <v>45000</v>
      </c>
      <c r="Z831" s="1403">
        <v>2.7863356186748317E-2</v>
      </c>
      <c r="AA831" s="1411">
        <v>2.760338570052645E-2</v>
      </c>
    </row>
    <row r="832" spans="19:27" x14ac:dyDescent="0.2">
      <c r="S832" s="399"/>
      <c r="T832" s="1401"/>
      <c r="W832" s="864" t="str">
        <f t="shared" si="21"/>
        <v>1w</v>
      </c>
      <c r="X832" s="1405">
        <f>_xll.qlCalendarAdvance(Calendar,X831,W832,"f",FALSE)</f>
        <v>45007</v>
      </c>
      <c r="Y832" s="1404">
        <f>_xll.qlCalendarAdvance(Calendar,X832,NDays&amp;"D")</f>
        <v>45007</v>
      </c>
      <c r="Z832" s="1403">
        <v>2.7868044844978242E-2</v>
      </c>
      <c r="AA832" s="1411">
        <v>2.7610242901209281E-2</v>
      </c>
    </row>
    <row r="833" spans="19:27" x14ac:dyDescent="0.2">
      <c r="S833" s="399"/>
      <c r="T833" s="1401"/>
      <c r="W833" s="864" t="str">
        <f t="shared" si="21"/>
        <v>1w</v>
      </c>
      <c r="X833" s="1405">
        <f>_xll.qlCalendarAdvance(Calendar,X832,W833,"f",FALSE)</f>
        <v>45014</v>
      </c>
      <c r="Y833" s="1404">
        <f>_xll.qlCalendarAdvance(Calendar,X833,NDays&amp;"D")</f>
        <v>45014</v>
      </c>
      <c r="Z833" s="1403">
        <v>2.787264503358005E-2</v>
      </c>
      <c r="AA833" s="1411">
        <v>2.7616862614406879E-2</v>
      </c>
    </row>
    <row r="834" spans="19:27" x14ac:dyDescent="0.2">
      <c r="S834" s="399"/>
      <c r="T834" s="1401"/>
      <c r="W834" s="864" t="str">
        <f t="shared" si="21"/>
        <v>1w</v>
      </c>
      <c r="X834" s="1405">
        <f>_xll.qlCalendarAdvance(Calendar,X833,W834,"f",FALSE)</f>
        <v>45021</v>
      </c>
      <c r="Y834" s="1404">
        <f>_xll.qlCalendarAdvance(Calendar,X834,NDays&amp;"D")</f>
        <v>45021</v>
      </c>
      <c r="Z834" s="1403">
        <v>2.7875806203500091E-2</v>
      </c>
      <c r="AA834" s="1411">
        <v>2.7623244839957151E-2</v>
      </c>
    </row>
    <row r="835" spans="19:27" x14ac:dyDescent="0.2">
      <c r="S835" s="399"/>
      <c r="T835" s="1401"/>
      <c r="W835" s="864" t="str">
        <f t="shared" si="21"/>
        <v>1w</v>
      </c>
      <c r="X835" s="1405">
        <f>_xll.qlCalendarAdvance(Calendar,X834,W835,"f",FALSE)</f>
        <v>45028</v>
      </c>
      <c r="Y835" s="1404">
        <f>_xll.qlCalendarAdvance(Calendar,X835,NDays&amp;"D")</f>
        <v>45028</v>
      </c>
      <c r="Z835" s="1403">
        <v>2.7880264079563628E-2</v>
      </c>
      <c r="AA835" s="1411">
        <v>2.762938957802219E-2</v>
      </c>
    </row>
    <row r="836" spans="19:27" x14ac:dyDescent="0.2">
      <c r="S836" s="399"/>
      <c r="T836" s="1401"/>
      <c r="W836" s="864" t="str">
        <f t="shared" si="21"/>
        <v>1w</v>
      </c>
      <c r="X836" s="1405">
        <f>_xll.qlCalendarAdvance(Calendar,X835,W836,"f",FALSE)</f>
        <v>45035</v>
      </c>
      <c r="Y836" s="1404">
        <f>_xll.qlCalendarAdvance(Calendar,X836,NDays&amp;"D")</f>
        <v>45035</v>
      </c>
      <c r="Z836" s="1403">
        <v>2.7884669129619712E-2</v>
      </c>
      <c r="AA836" s="1411">
        <v>2.763529682852095E-2</v>
      </c>
    </row>
    <row r="837" spans="19:27" x14ac:dyDescent="0.2">
      <c r="S837" s="399"/>
      <c r="T837" s="1401"/>
      <c r="W837" s="864" t="str">
        <f t="shared" si="21"/>
        <v>1w</v>
      </c>
      <c r="X837" s="1405">
        <f>_xll.qlCalendarAdvance(Calendar,X836,W837,"f",FALSE)</f>
        <v>45042</v>
      </c>
      <c r="Y837" s="1404">
        <f>_xll.qlCalendarAdvance(Calendar,X837,NDays&amp;"D")</f>
        <v>45042</v>
      </c>
      <c r="Z837" s="1403">
        <v>2.7889033535542156E-2</v>
      </c>
      <c r="AA837" s="1411">
        <v>2.7640966591453431E-2</v>
      </c>
    </row>
    <row r="838" spans="19:27" x14ac:dyDescent="0.2">
      <c r="S838" s="399"/>
      <c r="T838" s="1401"/>
      <c r="W838" s="864" t="str">
        <f t="shared" si="21"/>
        <v>1w</v>
      </c>
      <c r="X838" s="1405">
        <f>_xll.qlCalendarAdvance(Calendar,X837,W838,"f",FALSE)</f>
        <v>45049</v>
      </c>
      <c r="Y838" s="1404">
        <f>_xll.qlCalendarAdvance(Calendar,X838,NDays&amp;"D")</f>
        <v>45049</v>
      </c>
      <c r="Z838" s="1403">
        <v>2.7894743004797991E-2</v>
      </c>
      <c r="AA838" s="1411">
        <v>2.764639886665754E-2</v>
      </c>
    </row>
    <row r="839" spans="19:27" x14ac:dyDescent="0.2">
      <c r="S839" s="399"/>
      <c r="T839" s="1401"/>
      <c r="W839" s="864" t="str">
        <f t="shared" si="21"/>
        <v>1w</v>
      </c>
      <c r="X839" s="1405">
        <f>_xll.qlCalendarAdvance(Calendar,X838,W839,"f",FALSE)</f>
        <v>45056</v>
      </c>
      <c r="Y839" s="1404">
        <f>_xll.qlCalendarAdvance(Calendar,X839,NDays&amp;"D")</f>
        <v>45056</v>
      </c>
      <c r="Z839" s="1403">
        <v>2.7899066820788656E-2</v>
      </c>
      <c r="AA839" s="1411">
        <v>2.7651593654376416E-2</v>
      </c>
    </row>
    <row r="840" spans="19:27" x14ac:dyDescent="0.2">
      <c r="S840" s="399"/>
      <c r="T840" s="1401"/>
      <c r="W840" s="864" t="str">
        <f t="shared" si="21"/>
        <v>1w</v>
      </c>
      <c r="X840" s="1405">
        <f>_xll.qlCalendarAdvance(Calendar,X839,W840,"f",FALSE)</f>
        <v>45063</v>
      </c>
      <c r="Y840" s="1404">
        <f>_xll.qlCalendarAdvance(Calendar,X840,NDays&amp;"D")</f>
        <v>45063</v>
      </c>
      <c r="Z840" s="1403">
        <v>2.7903386983233244E-2</v>
      </c>
      <c r="AA840" s="1411">
        <v>2.7656550954529013E-2</v>
      </c>
    </row>
    <row r="841" spans="19:27" x14ac:dyDescent="0.2">
      <c r="S841" s="399"/>
      <c r="T841" s="1401"/>
      <c r="W841" s="864" t="str">
        <f t="shared" si="21"/>
        <v>1w</v>
      </c>
      <c r="X841" s="1405">
        <f>_xll.qlCalendarAdvance(Calendar,X840,W841,"f",FALSE)</f>
        <v>45070</v>
      </c>
      <c r="Y841" s="1404">
        <f>_xll.qlCalendarAdvance(Calendar,X841,NDays&amp;"D")</f>
        <v>45070</v>
      </c>
      <c r="Z841" s="1403">
        <v>2.7907715609143166E-2</v>
      </c>
      <c r="AA841" s="1411">
        <v>2.7661270766953239E-2</v>
      </c>
    </row>
    <row r="842" spans="19:27" x14ac:dyDescent="0.2">
      <c r="S842" s="399"/>
      <c r="T842" s="1401"/>
      <c r="W842" s="864" t="str">
        <f t="shared" si="21"/>
        <v>1w</v>
      </c>
      <c r="X842" s="1405">
        <f>_xll.qlCalendarAdvance(Calendar,X841,W842,"f",FALSE)</f>
        <v>45077</v>
      </c>
      <c r="Y842" s="1404">
        <f>_xll.qlCalendarAdvance(Calendar,X842,NDays&amp;"D")</f>
        <v>45077</v>
      </c>
      <c r="Z842" s="1403">
        <v>2.7910672276149302E-2</v>
      </c>
      <c r="AA842" s="1411">
        <v>2.7665753091730139E-2</v>
      </c>
    </row>
    <row r="843" spans="19:27" x14ac:dyDescent="0.2">
      <c r="S843" s="399"/>
      <c r="T843" s="1401"/>
      <c r="W843" s="864" t="str">
        <f t="shared" si="21"/>
        <v>1w</v>
      </c>
      <c r="X843" s="1405">
        <f>_xll.qlCalendarAdvance(Calendar,X842,W843,"f",FALSE)</f>
        <v>45084</v>
      </c>
      <c r="Y843" s="1404">
        <f>_xll.qlCalendarAdvance(Calendar,X843,NDays&amp;"D")</f>
        <v>45084</v>
      </c>
      <c r="Z843" s="1403">
        <v>2.7915048642540408E-2</v>
      </c>
      <c r="AA843" s="1411">
        <v>2.7669997929021806E-2</v>
      </c>
    </row>
    <row r="844" spans="19:27" x14ac:dyDescent="0.2">
      <c r="S844" s="399"/>
      <c r="T844" s="1401"/>
      <c r="W844" s="864" t="str">
        <f t="shared" si="21"/>
        <v>1w</v>
      </c>
      <c r="X844" s="1405">
        <f>_xll.qlCalendarAdvance(Calendar,X843,W844,"f",FALSE)</f>
        <v>45091</v>
      </c>
      <c r="Y844" s="1404">
        <f>_xll.qlCalendarAdvance(Calendar,X844,NDays&amp;"D")</f>
        <v>45091</v>
      </c>
      <c r="Z844" s="1403">
        <v>2.7919469640868569E-2</v>
      </c>
      <c r="AA844" s="1411">
        <v>2.7674005278585101E-2</v>
      </c>
    </row>
    <row r="845" spans="19:27" x14ac:dyDescent="0.2">
      <c r="S845" s="399"/>
      <c r="T845" s="1401"/>
      <c r="W845" s="864" t="str">
        <f t="shared" si="21"/>
        <v>1w</v>
      </c>
      <c r="X845" s="1405">
        <f>_xll.qlCalendarAdvance(Calendar,X844,W845,"f",FALSE)</f>
        <v>45098</v>
      </c>
      <c r="Y845" s="1404">
        <f>_xll.qlCalendarAdvance(Calendar,X845,NDays&amp;"D")</f>
        <v>45098</v>
      </c>
      <c r="Z845" s="1403">
        <v>2.7923947453854375E-2</v>
      </c>
      <c r="AA845" s="1411">
        <v>2.7677775140420025E-2</v>
      </c>
    </row>
    <row r="846" spans="19:27" x14ac:dyDescent="0.2">
      <c r="S846" s="399"/>
      <c r="T846" s="1401"/>
      <c r="W846" s="864" t="str">
        <f t="shared" si="21"/>
        <v>1w</v>
      </c>
      <c r="X846" s="1405">
        <f>_xll.qlCalendarAdvance(Calendar,X845,W846,"f",FALSE)</f>
        <v>45105</v>
      </c>
      <c r="Y846" s="1404">
        <f>_xll.qlCalendarAdvance(Calendar,X846,NDays&amp;"D")</f>
        <v>45105</v>
      </c>
      <c r="Z846" s="1403">
        <v>2.7928494216973312E-2</v>
      </c>
      <c r="AA846" s="1411">
        <v>2.7681327814269574E-2</v>
      </c>
    </row>
    <row r="847" spans="19:27" x14ac:dyDescent="0.2">
      <c r="S847" s="399"/>
      <c r="T847" s="1401"/>
      <c r="W847" s="864" t="str">
        <f t="shared" si="21"/>
        <v>1w</v>
      </c>
      <c r="X847" s="1405">
        <f>_xll.qlCalendarAdvance(Calendar,X846,W847,"f",FALSE)</f>
        <v>45112</v>
      </c>
      <c r="Y847" s="1404">
        <f>_xll.qlCalendarAdvance(Calendar,X847,NDays&amp;"D")</f>
        <v>45112</v>
      </c>
      <c r="Z847" s="1403">
        <v>2.7934539371136047E-2</v>
      </c>
      <c r="AA847" s="1411">
        <v>2.7684891938013489E-2</v>
      </c>
    </row>
    <row r="848" spans="19:27" x14ac:dyDescent="0.2">
      <c r="S848" s="399"/>
      <c r="T848" s="1401"/>
      <c r="W848" s="864" t="str">
        <f t="shared" si="21"/>
        <v>1w</v>
      </c>
      <c r="X848" s="1405">
        <f>_xll.qlCalendarAdvance(Calendar,X847,W848,"f",FALSE)</f>
        <v>45119</v>
      </c>
      <c r="Y848" s="1404">
        <f>_xll.qlCalendarAdvance(Calendar,X848,NDays&amp;"D")</f>
        <v>45119</v>
      </c>
      <c r="Z848" s="1403">
        <v>2.7939246702161701E-2</v>
      </c>
      <c r="AA848" s="1411">
        <v>2.7688532684126965E-2</v>
      </c>
    </row>
    <row r="849" spans="19:27" x14ac:dyDescent="0.2">
      <c r="S849" s="399"/>
      <c r="T849" s="1401"/>
      <c r="W849" s="864" t="str">
        <f t="shared" si="21"/>
        <v>1w</v>
      </c>
      <c r="X849" s="1405">
        <f>_xll.qlCalendarAdvance(Calendar,X848,W849,"f",FALSE)</f>
        <v>45126</v>
      </c>
      <c r="Y849" s="1404">
        <f>_xll.qlCalendarAdvance(Calendar,X849,NDays&amp;"D")</f>
        <v>45126</v>
      </c>
      <c r="Z849" s="1403">
        <v>2.794403173999491E-2</v>
      </c>
      <c r="AA849" s="1411">
        <v>2.7692250052528955E-2</v>
      </c>
    </row>
    <row r="850" spans="19:27" x14ac:dyDescent="0.2">
      <c r="S850" s="399"/>
      <c r="T850" s="1401"/>
      <c r="W850" s="864" t="str">
        <f t="shared" si="21"/>
        <v>1w</v>
      </c>
      <c r="X850" s="1405">
        <f>_xll.qlCalendarAdvance(Calendar,X849,W850,"f",FALSE)</f>
        <v>45133</v>
      </c>
      <c r="Y850" s="1404">
        <f>_xll.qlCalendarAdvance(Calendar,X850,NDays&amp;"D")</f>
        <v>45133</v>
      </c>
      <c r="Z850" s="1403">
        <v>2.7948894485190234E-2</v>
      </c>
      <c r="AA850" s="1411">
        <v>2.7696044043381551E-2</v>
      </c>
    </row>
    <row r="851" spans="19:27" x14ac:dyDescent="0.2">
      <c r="S851" s="399"/>
      <c r="T851" s="1401"/>
      <c r="W851" s="864" t="str">
        <f t="shared" si="21"/>
        <v>1w</v>
      </c>
      <c r="X851" s="1405">
        <f>_xll.qlCalendarAdvance(Calendar,X850,W851,"f",FALSE)</f>
        <v>45140</v>
      </c>
      <c r="Y851" s="1404">
        <f>_xll.qlCalendarAdvance(Calendar,X851,NDays&amp;"D")</f>
        <v>45140</v>
      </c>
      <c r="Z851" s="1403">
        <v>2.7953834938311904E-2</v>
      </c>
      <c r="AA851" s="1411">
        <v>2.7699914656603708E-2</v>
      </c>
    </row>
    <row r="852" spans="19:27" x14ac:dyDescent="0.2">
      <c r="S852" s="399"/>
      <c r="T852" s="1401"/>
      <c r="W852" s="864" t="str">
        <f t="shared" si="21"/>
        <v>1w</v>
      </c>
      <c r="X852" s="1405">
        <f>_xll.qlCalendarAdvance(Calendar,X851,W852,"f",FALSE)</f>
        <v>45147</v>
      </c>
      <c r="Y852" s="1404">
        <f>_xll.qlCalendarAdvance(Calendar,X852,NDays&amp;"D")</f>
        <v>45147</v>
      </c>
      <c r="Z852" s="1403">
        <v>2.7958853099931652E-2</v>
      </c>
      <c r="AA852" s="1411">
        <v>2.7703861892114379E-2</v>
      </c>
    </row>
    <row r="853" spans="19:27" x14ac:dyDescent="0.2">
      <c r="S853" s="399"/>
      <c r="T853" s="1401"/>
      <c r="W853" s="864" t="str">
        <f t="shared" si="21"/>
        <v>1w</v>
      </c>
      <c r="X853" s="1405">
        <f>_xll.qlCalendarAdvance(Calendar,X852,W853,"f",FALSE)</f>
        <v>45154</v>
      </c>
      <c r="Y853" s="1404">
        <f>_xll.qlCalendarAdvance(Calendar,X853,NDays&amp;"D")</f>
        <v>45154</v>
      </c>
      <c r="Z853" s="1403">
        <v>2.796394897063046E-2</v>
      </c>
      <c r="AA853" s="1411">
        <v>2.770788574999461E-2</v>
      </c>
    </row>
    <row r="854" spans="19:27" x14ac:dyDescent="0.2">
      <c r="S854" s="399"/>
      <c r="T854" s="1401"/>
      <c r="W854" s="864" t="str">
        <f t="shared" si="21"/>
        <v>1w</v>
      </c>
      <c r="X854" s="1405">
        <f>_xll.qlCalendarAdvance(Calendar,X853,W854,"f",FALSE)</f>
        <v>45161</v>
      </c>
      <c r="Y854" s="1404">
        <f>_xll.qlCalendarAdvance(Calendar,X854,NDays&amp;"D")</f>
        <v>45161</v>
      </c>
      <c r="Z854" s="1403">
        <v>2.7969122550999873E-2</v>
      </c>
      <c r="AA854" s="1411">
        <v>2.7711986230244401E-2</v>
      </c>
    </row>
    <row r="855" spans="19:27" x14ac:dyDescent="0.2">
      <c r="S855" s="399"/>
      <c r="T855" s="1401"/>
      <c r="W855" s="864" t="str">
        <f t="shared" si="21"/>
        <v>1w</v>
      </c>
      <c r="X855" s="1405">
        <f>_xll.qlCalendarAdvance(Calendar,X854,W855,"f",FALSE)</f>
        <v>45168</v>
      </c>
      <c r="Y855" s="1404">
        <f>_xll.qlCalendarAdvance(Calendar,X855,NDays&amp;"D")</f>
        <v>45168</v>
      </c>
      <c r="Z855" s="1403">
        <v>2.7972904979045608E-2</v>
      </c>
      <c r="AA855" s="1411">
        <v>2.7716163332863752E-2</v>
      </c>
    </row>
    <row r="856" spans="19:27" x14ac:dyDescent="0.2">
      <c r="S856" s="399"/>
      <c r="T856" s="1401"/>
      <c r="W856" s="864" t="str">
        <f t="shared" si="21"/>
        <v>1w</v>
      </c>
      <c r="X856" s="1405">
        <f>_xll.qlCalendarAdvance(Calendar,X855,W856,"f",FALSE)</f>
        <v>45175</v>
      </c>
      <c r="Y856" s="1404">
        <f>_xll.qlCalendarAdvance(Calendar,X856,NDays&amp;"D")</f>
        <v>45175</v>
      </c>
      <c r="Z856" s="1403">
        <v>2.7976753850719401E-2</v>
      </c>
      <c r="AA856" s="1411">
        <v>2.7720417057852664E-2</v>
      </c>
    </row>
    <row r="857" spans="19:27" x14ac:dyDescent="0.2">
      <c r="S857" s="399"/>
      <c r="T857" s="1401"/>
      <c r="W857" s="864" t="str">
        <f t="shared" si="21"/>
        <v>1w</v>
      </c>
      <c r="X857" s="1405">
        <f>_xll.qlCalendarAdvance(Calendar,X856,W857,"f",FALSE)</f>
        <v>45182</v>
      </c>
      <c r="Y857" s="1404">
        <f>_xll.qlCalendarAdvance(Calendar,X857,NDays&amp;"D")</f>
        <v>45182</v>
      </c>
      <c r="Z857" s="1403">
        <v>2.7982148640489451E-2</v>
      </c>
      <c r="AA857" s="1411">
        <v>2.7724747405292183E-2</v>
      </c>
    </row>
    <row r="858" spans="19:27" x14ac:dyDescent="0.2">
      <c r="S858" s="399"/>
      <c r="T858" s="1401"/>
      <c r="W858" s="864" t="str">
        <f t="shared" ref="W858:W921" si="22">W857</f>
        <v>1w</v>
      </c>
      <c r="X858" s="1405">
        <f>_xll.qlCalendarAdvance(Calendar,X857,W858,"f",FALSE)</f>
        <v>45189</v>
      </c>
      <c r="Y858" s="1404">
        <f>_xll.qlCalendarAdvance(Calendar,X858,NDays&amp;"D")</f>
        <v>45189</v>
      </c>
      <c r="Z858" s="1403">
        <v>2.7987621130298339E-2</v>
      </c>
      <c r="AA858" s="1411">
        <v>2.7729154375020215E-2</v>
      </c>
    </row>
    <row r="859" spans="19:27" x14ac:dyDescent="0.2">
      <c r="S859" s="399"/>
      <c r="T859" s="1401"/>
      <c r="W859" s="864" t="str">
        <f t="shared" si="22"/>
        <v>1w</v>
      </c>
      <c r="X859" s="1405">
        <f>_xll.qlCalendarAdvance(Calendar,X858,W859,"f",FALSE)</f>
        <v>45196</v>
      </c>
      <c r="Y859" s="1404">
        <f>_xll.qlCalendarAdvance(Calendar,X859,NDays&amp;"D")</f>
        <v>45196</v>
      </c>
      <c r="Z859" s="1403">
        <v>2.7993171320773506E-2</v>
      </c>
      <c r="AA859" s="1411">
        <v>2.7733637967198854E-2</v>
      </c>
    </row>
    <row r="860" spans="19:27" x14ac:dyDescent="0.2">
      <c r="S860" s="399"/>
      <c r="T860" s="1401"/>
      <c r="W860" s="864" t="str">
        <f t="shared" si="22"/>
        <v>1w</v>
      </c>
      <c r="X860" s="1405">
        <f>_xll.qlCalendarAdvance(Calendar,X859,W860,"f",FALSE)</f>
        <v>45203</v>
      </c>
      <c r="Y860" s="1404">
        <f>_xll.qlCalendarAdvance(Calendar,X860,NDays&amp;"D")</f>
        <v>45203</v>
      </c>
      <c r="Z860" s="1403">
        <v>2.8000297267330401E-2</v>
      </c>
      <c r="AA860" s="1411">
        <v>2.7738198181747054E-2</v>
      </c>
    </row>
    <row r="861" spans="19:27" x14ac:dyDescent="0.2">
      <c r="S861" s="399"/>
      <c r="T861" s="1401"/>
      <c r="W861" s="864" t="str">
        <f t="shared" si="22"/>
        <v>1w</v>
      </c>
      <c r="X861" s="1405">
        <f>_xll.qlCalendarAdvance(Calendar,X860,W861,"f",FALSE)</f>
        <v>45210</v>
      </c>
      <c r="Y861" s="1404">
        <f>_xll.qlCalendarAdvance(Calendar,X861,NDays&amp;"D")</f>
        <v>45210</v>
      </c>
      <c r="Z861" s="1403">
        <v>2.8006008846419187E-2</v>
      </c>
      <c r="AA861" s="1411">
        <v>2.7742835018664813E-2</v>
      </c>
    </row>
    <row r="862" spans="19:27" x14ac:dyDescent="0.2">
      <c r="S862" s="399"/>
      <c r="T862" s="1401"/>
      <c r="W862" s="864" t="str">
        <f t="shared" si="22"/>
        <v>1w</v>
      </c>
      <c r="X862" s="1405">
        <f>_xll.qlCalendarAdvance(Calendar,X861,W862,"f",FALSE)</f>
        <v>45217</v>
      </c>
      <c r="Y862" s="1404">
        <f>_xll.qlCalendarAdvance(Calendar,X862,NDays&amp;"D")</f>
        <v>45217</v>
      </c>
      <c r="Z862" s="1403">
        <v>2.8011798134167851E-2</v>
      </c>
      <c r="AA862" s="1411">
        <v>2.7747548477952133E-2</v>
      </c>
    </row>
    <row r="863" spans="19:27" x14ac:dyDescent="0.2">
      <c r="S863" s="399"/>
      <c r="T863" s="1401"/>
      <c r="W863" s="864" t="str">
        <f t="shared" si="22"/>
        <v>1w</v>
      </c>
      <c r="X863" s="1405">
        <f>_xll.qlCalendarAdvance(Calendar,X862,W863,"f",FALSE)</f>
        <v>45224</v>
      </c>
      <c r="Y863" s="1404">
        <f>_xll.qlCalendarAdvance(Calendar,X863,NDays&amp;"D")</f>
        <v>45224</v>
      </c>
      <c r="Z863" s="1403">
        <v>2.801766513124292E-2</v>
      </c>
      <c r="AA863" s="1411">
        <v>2.775233855969006E-2</v>
      </c>
    </row>
    <row r="864" spans="19:27" x14ac:dyDescent="0.2">
      <c r="S864" s="399"/>
      <c r="T864" s="1401"/>
      <c r="W864" s="864" t="str">
        <f t="shared" si="22"/>
        <v>1w</v>
      </c>
      <c r="X864" s="1405">
        <f>_xll.qlCalendarAdvance(Calendar,X863,W864,"f",FALSE)</f>
        <v>45231</v>
      </c>
      <c r="Y864" s="1404">
        <f>_xll.qlCalendarAdvance(Calendar,X864,NDays&amp;"D")</f>
        <v>45231</v>
      </c>
      <c r="Z864" s="1403">
        <v>2.8022087805712696E-2</v>
      </c>
      <c r="AA864" s="1411">
        <v>2.7757205263797546E-2</v>
      </c>
    </row>
    <row r="865" spans="19:27" x14ac:dyDescent="0.2">
      <c r="S865" s="399"/>
      <c r="T865" s="1401"/>
      <c r="W865" s="864" t="str">
        <f t="shared" si="22"/>
        <v>1w</v>
      </c>
      <c r="X865" s="1405">
        <f>_xll.qlCalendarAdvance(Calendar,X864,W865,"f",FALSE)</f>
        <v>45238</v>
      </c>
      <c r="Y865" s="1404">
        <f>_xll.qlCalendarAdvance(Calendar,X865,NDays&amp;"D")</f>
        <v>45238</v>
      </c>
      <c r="Z865" s="1403">
        <v>2.8028104213853416E-2</v>
      </c>
      <c r="AA865" s="1411">
        <v>2.776214859035564E-2</v>
      </c>
    </row>
    <row r="866" spans="19:27" x14ac:dyDescent="0.2">
      <c r="S866" s="399"/>
      <c r="T866" s="1401"/>
      <c r="W866" s="864" t="str">
        <f t="shared" si="22"/>
        <v>1w</v>
      </c>
      <c r="X866" s="1405">
        <f>_xll.qlCalendarAdvance(Calendar,X865,W866,"f",FALSE)</f>
        <v>45245</v>
      </c>
      <c r="Y866" s="1404">
        <f>_xll.qlCalendarAdvance(Calendar,X866,NDays&amp;"D")</f>
        <v>45245</v>
      </c>
      <c r="Z866" s="1403">
        <v>2.8034198327300541E-2</v>
      </c>
      <c r="AA866" s="1411">
        <v>2.7767168539202247E-2</v>
      </c>
    </row>
    <row r="867" spans="19:27" x14ac:dyDescent="0.2">
      <c r="S867" s="399"/>
      <c r="T867" s="1401"/>
      <c r="W867" s="864" t="str">
        <f t="shared" si="22"/>
        <v>1w</v>
      </c>
      <c r="X867" s="1405">
        <f>_xll.qlCalendarAdvance(Calendar,X866,W867,"f",FALSE)</f>
        <v>45252</v>
      </c>
      <c r="Y867" s="1404">
        <f>_xll.qlCalendarAdvance(Calendar,X867,NDays&amp;"D")</f>
        <v>45252</v>
      </c>
      <c r="Z867" s="1403">
        <v>2.8040370146751863E-2</v>
      </c>
      <c r="AA867" s="1411">
        <v>2.7772265110580507E-2</v>
      </c>
    </row>
    <row r="868" spans="19:27" x14ac:dyDescent="0.2">
      <c r="S868" s="399"/>
      <c r="T868" s="1401"/>
      <c r="W868" s="864" t="str">
        <f t="shared" si="22"/>
        <v>1w</v>
      </c>
      <c r="X868" s="1405">
        <f>_xll.qlCalendarAdvance(Calendar,X867,W868,"f",FALSE)</f>
        <v>45259</v>
      </c>
      <c r="Y868" s="1404">
        <f>_xll.qlCalendarAdvance(Calendar,X868,NDays&amp;"D")</f>
        <v>45259</v>
      </c>
      <c r="Z868" s="1403">
        <v>2.8046619672914538E-2</v>
      </c>
      <c r="AA868" s="1411">
        <v>2.7777438304328328E-2</v>
      </c>
    </row>
    <row r="869" spans="19:27" x14ac:dyDescent="0.2">
      <c r="S869" s="399"/>
      <c r="T869" s="1401"/>
      <c r="W869" s="864" t="str">
        <f t="shared" si="22"/>
        <v>1w</v>
      </c>
      <c r="X869" s="1405">
        <f>_xll.qlCalendarAdvance(Calendar,X868,W869,"f",FALSE)</f>
        <v>45266</v>
      </c>
      <c r="Y869" s="1404">
        <f>_xll.qlCalendarAdvance(Calendar,X869,NDays&amp;"D")</f>
        <v>45266</v>
      </c>
      <c r="Z869" s="1403">
        <v>2.8054499048036859E-2</v>
      </c>
      <c r="AA869" s="1411">
        <v>2.7782688120445709E-2</v>
      </c>
    </row>
    <row r="870" spans="19:27" x14ac:dyDescent="0.2">
      <c r="S870" s="399"/>
      <c r="T870" s="1401"/>
      <c r="W870" s="864" t="str">
        <f t="shared" si="22"/>
        <v>1w</v>
      </c>
      <c r="X870" s="1405">
        <f>_xll.qlCalendarAdvance(Calendar,X869,W870,"f",FALSE)</f>
        <v>45273</v>
      </c>
      <c r="Y870" s="1404">
        <f>_xll.qlCalendarAdvance(Calendar,X870,NDays&amp;"D")</f>
        <v>45273</v>
      </c>
      <c r="Z870" s="1403">
        <v>2.8060910029829716E-2</v>
      </c>
      <c r="AA870" s="1411">
        <v>2.7788014559013696E-2</v>
      </c>
    </row>
    <row r="871" spans="19:27" x14ac:dyDescent="0.2">
      <c r="S871" s="399"/>
      <c r="T871" s="1401"/>
      <c r="W871" s="864" t="str">
        <f t="shared" si="22"/>
        <v>1w</v>
      </c>
      <c r="X871" s="1405">
        <f>_xll.qlCalendarAdvance(Calendar,X870,W871,"f",FALSE)</f>
        <v>45280</v>
      </c>
      <c r="Y871" s="1404">
        <f>_xll.qlCalendarAdvance(Calendar,X871,NDays&amp;"D")</f>
        <v>45280</v>
      </c>
      <c r="Z871" s="1403">
        <v>2.8067398726609377E-2</v>
      </c>
      <c r="AA871" s="1411">
        <v>2.7793417619951244E-2</v>
      </c>
    </row>
    <row r="872" spans="19:27" x14ac:dyDescent="0.2">
      <c r="S872" s="399"/>
      <c r="T872" s="1401"/>
      <c r="W872" s="864" t="str">
        <f t="shared" si="22"/>
        <v>1w</v>
      </c>
      <c r="X872" s="1405">
        <f>_xll.qlCalendarAdvance(Calendar,X871,W872,"f",FALSE)</f>
        <v>45287</v>
      </c>
      <c r="Y872" s="1404">
        <f>_xll.qlCalendarAdvance(Calendar,X872,NDays&amp;"D")</f>
        <v>45287</v>
      </c>
      <c r="Z872" s="1403">
        <v>2.8073965095602001E-2</v>
      </c>
      <c r="AA872" s="1411">
        <v>2.7798897303339398E-2</v>
      </c>
    </row>
    <row r="873" spans="19:27" x14ac:dyDescent="0.2">
      <c r="S873" s="399"/>
      <c r="T873" s="1401"/>
      <c r="W873" s="864" t="str">
        <f t="shared" si="22"/>
        <v>1w</v>
      </c>
      <c r="X873" s="1405">
        <f>_xll.qlCalendarAdvance(Calendar,X872,W873,"f",FALSE)</f>
        <v>45294</v>
      </c>
      <c r="Y873" s="1404">
        <f>_xll.qlCalendarAdvance(Calendar,X873,NDays&amp;"D")</f>
        <v>45294</v>
      </c>
      <c r="Z873" s="1403">
        <v>2.8079030129304978E-2</v>
      </c>
      <c r="AA873" s="1411">
        <v>2.7804453609178159E-2</v>
      </c>
    </row>
    <row r="874" spans="19:27" x14ac:dyDescent="0.2">
      <c r="S874" s="399"/>
      <c r="T874" s="1401"/>
      <c r="W874" s="864" t="str">
        <f t="shared" si="22"/>
        <v>1w</v>
      </c>
      <c r="X874" s="1405">
        <f>_xll.qlCalendarAdvance(Calendar,X873,W874,"f",FALSE)</f>
        <v>45301</v>
      </c>
      <c r="Y874" s="1404">
        <f>_xll.qlCalendarAdvance(Calendar,X874,NDays&amp;"D")</f>
        <v>45301</v>
      </c>
      <c r="Z874" s="1403">
        <v>2.8085730251280455E-2</v>
      </c>
      <c r="AA874" s="1411">
        <v>2.7810086537467527E-2</v>
      </c>
    </row>
    <row r="875" spans="19:27" x14ac:dyDescent="0.2">
      <c r="S875" s="399"/>
      <c r="T875" s="1401"/>
      <c r="W875" s="864" t="str">
        <f t="shared" si="22"/>
        <v>1w</v>
      </c>
      <c r="X875" s="1405">
        <f>_xll.qlCalendarAdvance(Calendar,X874,W875,"f",FALSE)</f>
        <v>45308</v>
      </c>
      <c r="Y875" s="1404">
        <f>_xll.qlCalendarAdvance(Calendar,X875,NDays&amp;"D")</f>
        <v>45308</v>
      </c>
      <c r="Z875" s="1403">
        <v>2.8092483963526031E-2</v>
      </c>
      <c r="AA875" s="1411">
        <v>2.7815796088207501E-2</v>
      </c>
    </row>
    <row r="876" spans="19:27" x14ac:dyDescent="0.2">
      <c r="S876" s="399"/>
      <c r="T876" s="1401"/>
      <c r="W876" s="864" t="str">
        <f t="shared" si="22"/>
        <v>1w</v>
      </c>
      <c r="X876" s="1405">
        <f>_xll.qlCalendarAdvance(Calendar,X875,W876,"f",FALSE)</f>
        <v>45315</v>
      </c>
      <c r="Y876" s="1404">
        <f>_xll.qlCalendarAdvance(Calendar,X876,NDays&amp;"D")</f>
        <v>45315</v>
      </c>
      <c r="Z876" s="1403">
        <v>2.8099280009818567E-2</v>
      </c>
      <c r="AA876" s="1411">
        <v>2.7821582261317035E-2</v>
      </c>
    </row>
    <row r="877" spans="19:27" x14ac:dyDescent="0.2">
      <c r="S877" s="399"/>
      <c r="T877" s="1401"/>
      <c r="W877" s="864" t="str">
        <f t="shared" si="22"/>
        <v>1w</v>
      </c>
      <c r="X877" s="1405">
        <f>_xll.qlCalendarAdvance(Calendar,X876,W877,"f",FALSE)</f>
        <v>45322</v>
      </c>
      <c r="Y877" s="1404">
        <f>_xll.qlCalendarAdvance(Calendar,X877,NDays&amp;"D")</f>
        <v>45322</v>
      </c>
      <c r="Z877" s="1403">
        <v>2.8106107133789745E-2</v>
      </c>
      <c r="AA877" s="1411">
        <v>2.7827445056877176E-2</v>
      </c>
    </row>
    <row r="878" spans="19:27" x14ac:dyDescent="0.2">
      <c r="S878" s="399"/>
      <c r="T878" s="1401"/>
      <c r="W878" s="864" t="str">
        <f t="shared" si="22"/>
        <v>1w</v>
      </c>
      <c r="X878" s="1405">
        <f>_xll.qlCalendarAdvance(Calendar,X877,W878,"f",FALSE)</f>
        <v>45329</v>
      </c>
      <c r="Y878" s="1404">
        <f>_xll.qlCalendarAdvance(Calendar,X878,NDays&amp;"D")</f>
        <v>45329</v>
      </c>
      <c r="Z878" s="1403">
        <v>2.8112954078920289E-2</v>
      </c>
      <c r="AA878" s="1411">
        <v>2.7833384474887923E-2</v>
      </c>
    </row>
    <row r="879" spans="19:27" x14ac:dyDescent="0.2">
      <c r="S879" s="399"/>
      <c r="T879" s="1401"/>
      <c r="W879" s="864" t="str">
        <f t="shared" si="22"/>
        <v>1w</v>
      </c>
      <c r="X879" s="1405">
        <f>_xll.qlCalendarAdvance(Calendar,X878,W879,"f",FALSE)</f>
        <v>45336</v>
      </c>
      <c r="Y879" s="1404">
        <f>_xll.qlCalendarAdvance(Calendar,X879,NDays&amp;"D")</f>
        <v>45336</v>
      </c>
      <c r="Z879" s="1403">
        <v>2.8119809588541746E-2</v>
      </c>
      <c r="AA879" s="1411">
        <v>2.7839400515349277E-2</v>
      </c>
    </row>
    <row r="880" spans="19:27" x14ac:dyDescent="0.2">
      <c r="S880" s="399"/>
      <c r="T880" s="1401"/>
      <c r="W880" s="864" t="str">
        <f t="shared" si="22"/>
        <v>1w</v>
      </c>
      <c r="X880" s="1405">
        <f>_xll.qlCalendarAdvance(Calendar,X879,W880,"f",FALSE)</f>
        <v>45343</v>
      </c>
      <c r="Y880" s="1404">
        <f>_xll.qlCalendarAdvance(Calendar,X880,NDays&amp;"D")</f>
        <v>45343</v>
      </c>
      <c r="Z880" s="1403">
        <v>2.812666240583336E-2</v>
      </c>
      <c r="AA880" s="1411">
        <v>2.7845493178261238E-2</v>
      </c>
    </row>
    <row r="881" spans="19:27" x14ac:dyDescent="0.2">
      <c r="S881" s="399"/>
      <c r="T881" s="1401"/>
      <c r="W881" s="864" t="str">
        <f t="shared" si="22"/>
        <v>1w</v>
      </c>
      <c r="X881" s="1405">
        <f>_xll.qlCalendarAdvance(Calendar,X880,W881,"f",FALSE)</f>
        <v>45350</v>
      </c>
      <c r="Y881" s="1404">
        <f>_xll.qlCalendarAdvance(Calendar,X881,NDays&amp;"D")</f>
        <v>45350</v>
      </c>
      <c r="Z881" s="1403">
        <v>2.8133501273821204E-2</v>
      </c>
      <c r="AA881" s="1411">
        <v>2.7851662463623805E-2</v>
      </c>
    </row>
    <row r="882" spans="19:27" x14ac:dyDescent="0.2">
      <c r="S882" s="399"/>
      <c r="T882" s="1401"/>
      <c r="W882" s="864" t="str">
        <f t="shared" si="22"/>
        <v>1w</v>
      </c>
      <c r="X882" s="1405">
        <f>_xll.qlCalendarAdvance(Calendar,X881,W882,"f",FALSE)</f>
        <v>45357</v>
      </c>
      <c r="Y882" s="1404">
        <f>_xll.qlCalendarAdvance(Calendar,X882,NDays&amp;"D")</f>
        <v>45357</v>
      </c>
      <c r="Z882" s="1403">
        <v>2.8143430542218333E-2</v>
      </c>
      <c r="AA882" s="1411">
        <v>2.7857908371599072E-2</v>
      </c>
    </row>
    <row r="883" spans="19:27" x14ac:dyDescent="0.2">
      <c r="S883" s="399"/>
      <c r="T883" s="1401"/>
      <c r="W883" s="864" t="str">
        <f t="shared" si="22"/>
        <v>1w</v>
      </c>
      <c r="X883" s="1405">
        <f>_xll.qlCalendarAdvance(Calendar,X882,W883,"f",FALSE)</f>
        <v>45364</v>
      </c>
      <c r="Y883" s="1404">
        <f>_xll.qlCalendarAdvance(Calendar,X883,NDays&amp;"D")</f>
        <v>45364</v>
      </c>
      <c r="Z883" s="1403">
        <v>2.8150192499554399E-2</v>
      </c>
      <c r="AA883" s="1411">
        <v>2.7864230901862852E-2</v>
      </c>
    </row>
    <row r="884" spans="19:27" x14ac:dyDescent="0.2">
      <c r="S884" s="399"/>
      <c r="T884" s="1401"/>
      <c r="W884" s="864" t="str">
        <f t="shared" si="22"/>
        <v>1w</v>
      </c>
      <c r="X884" s="1405">
        <f>_xll.qlCalendarAdvance(Calendar,X883,W884,"f",FALSE)</f>
        <v>45371</v>
      </c>
      <c r="Y884" s="1404">
        <f>_xll.qlCalendarAdvance(Calendar,X884,NDays&amp;"D")</f>
        <v>45371</v>
      </c>
      <c r="Z884" s="1403">
        <v>2.8156904910383987E-2</v>
      </c>
      <c r="AA884" s="1411">
        <v>2.7870630054658285E-2</v>
      </c>
    </row>
    <row r="885" spans="19:27" x14ac:dyDescent="0.2">
      <c r="S885" s="399"/>
      <c r="T885" s="1401"/>
      <c r="W885" s="864" t="str">
        <f t="shared" si="22"/>
        <v>1w</v>
      </c>
      <c r="X885" s="1405">
        <f>_xll.qlCalendarAdvance(Calendar,X884,W885,"f",FALSE)</f>
        <v>45378</v>
      </c>
      <c r="Y885" s="1404">
        <f>_xll.qlCalendarAdvance(Calendar,X885,NDays&amp;"D")</f>
        <v>45378</v>
      </c>
      <c r="Z885" s="1403">
        <v>2.816355663776458E-2</v>
      </c>
      <c r="AA885" s="1411">
        <v>2.7877105829823279E-2</v>
      </c>
    </row>
    <row r="886" spans="19:27" x14ac:dyDescent="0.2">
      <c r="S886" s="399"/>
      <c r="T886" s="1401"/>
      <c r="W886" s="864" t="str">
        <f t="shared" si="22"/>
        <v>1w</v>
      </c>
      <c r="X886" s="1405">
        <f>_xll.qlCalendarAdvance(Calendar,X885,W886,"f",FALSE)</f>
        <v>45385</v>
      </c>
      <c r="Y886" s="1404">
        <f>_xll.qlCalendarAdvance(Calendar,X886,NDays&amp;"D")</f>
        <v>45385</v>
      </c>
      <c r="Z886" s="1403">
        <v>2.8168615034120988E-2</v>
      </c>
      <c r="AA886" s="1411">
        <v>2.7883658227600971E-2</v>
      </c>
    </row>
    <row r="887" spans="19:27" x14ac:dyDescent="0.2">
      <c r="S887" s="399"/>
      <c r="T887" s="1401"/>
      <c r="W887" s="864" t="str">
        <f t="shared" si="22"/>
        <v>1w</v>
      </c>
      <c r="X887" s="1405">
        <f>_xll.qlCalendarAdvance(Calendar,X886,W887,"f",FALSE)</f>
        <v>45392</v>
      </c>
      <c r="Y887" s="1404">
        <f>_xll.qlCalendarAdvance(Calendar,X887,NDays&amp;"D")</f>
        <v>45392</v>
      </c>
      <c r="Z887" s="1403">
        <v>2.8175122914789151E-2</v>
      </c>
      <c r="AA887" s="1411">
        <v>2.7890287247748224E-2</v>
      </c>
    </row>
    <row r="888" spans="19:27" x14ac:dyDescent="0.2">
      <c r="S888" s="399"/>
      <c r="T888" s="1401"/>
      <c r="W888" s="864" t="str">
        <f t="shared" si="22"/>
        <v>1w</v>
      </c>
      <c r="X888" s="1405">
        <f>_xll.qlCalendarAdvance(Calendar,X887,W888,"f",FALSE)</f>
        <v>45399</v>
      </c>
      <c r="Y888" s="1404">
        <f>_xll.qlCalendarAdvance(Calendar,X888,NDays&amp;"D")</f>
        <v>45399</v>
      </c>
      <c r="Z888" s="1403">
        <v>2.8181537368201216E-2</v>
      </c>
      <c r="AA888" s="1411">
        <v>2.789699289042713E-2</v>
      </c>
    </row>
    <row r="889" spans="19:27" x14ac:dyDescent="0.2">
      <c r="S889" s="399"/>
      <c r="T889" s="1401"/>
      <c r="W889" s="864" t="str">
        <f t="shared" si="22"/>
        <v>1w</v>
      </c>
      <c r="X889" s="1405">
        <f>_xll.qlCalendarAdvance(Calendar,X888,W889,"f",FALSE)</f>
        <v>45406</v>
      </c>
      <c r="Y889" s="1404">
        <f>_xll.qlCalendarAdvance(Calendar,X889,NDays&amp;"D")</f>
        <v>45406</v>
      </c>
      <c r="Z889" s="1403">
        <v>2.8187847196885225E-2</v>
      </c>
      <c r="AA889" s="1411">
        <v>2.7903775155637689E-2</v>
      </c>
    </row>
    <row r="890" spans="19:27" x14ac:dyDescent="0.2">
      <c r="S890" s="399"/>
      <c r="T890" s="1401"/>
      <c r="W890" s="864" t="str">
        <f t="shared" si="22"/>
        <v>1w</v>
      </c>
      <c r="X890" s="1405">
        <f>_xll.qlCalendarAdvance(Calendar,X889,W890,"f",FALSE)</f>
        <v>45413</v>
      </c>
      <c r="Y890" s="1404">
        <f>_xll.qlCalendarAdvance(Calendar,X890,NDays&amp;"D")</f>
        <v>45413</v>
      </c>
      <c r="Z890" s="1403">
        <v>2.8195515220209539E-2</v>
      </c>
      <c r="AA890" s="1411">
        <v>2.7910634043298854E-2</v>
      </c>
    </row>
    <row r="891" spans="19:27" x14ac:dyDescent="0.2">
      <c r="S891" s="399"/>
      <c r="T891" s="1401"/>
      <c r="W891" s="864" t="str">
        <f t="shared" si="22"/>
        <v>1w</v>
      </c>
      <c r="X891" s="1405">
        <f>_xll.qlCalendarAdvance(Calendar,X890,W891,"f",FALSE)</f>
        <v>45420</v>
      </c>
      <c r="Y891" s="1404">
        <f>_xll.qlCalendarAdvance(Calendar,X891,NDays&amp;"D")</f>
        <v>45420</v>
      </c>
      <c r="Z891" s="1403">
        <v>2.8201568963426266E-2</v>
      </c>
      <c r="AA891" s="1411">
        <v>2.7917569553410626E-2</v>
      </c>
    </row>
    <row r="892" spans="19:27" x14ac:dyDescent="0.2">
      <c r="S892" s="399"/>
      <c r="T892" s="1401"/>
      <c r="W892" s="864" t="str">
        <f t="shared" si="22"/>
        <v>1w</v>
      </c>
      <c r="X892" s="1405">
        <f>_xll.qlCalendarAdvance(Calendar,X891,W892,"f",FALSE)</f>
        <v>45427</v>
      </c>
      <c r="Y892" s="1404">
        <f>_xll.qlCalendarAdvance(Calendar,X892,NDays&amp;"D")</f>
        <v>45427</v>
      </c>
      <c r="Z892" s="1403">
        <v>2.8207484060859409E-2</v>
      </c>
      <c r="AA892" s="1411">
        <v>2.7924581686135097E-2</v>
      </c>
    </row>
    <row r="893" spans="19:27" x14ac:dyDescent="0.2">
      <c r="S893" s="399"/>
      <c r="T893" s="1401"/>
      <c r="W893" s="864" t="str">
        <f t="shared" si="22"/>
        <v>1w</v>
      </c>
      <c r="X893" s="1405">
        <f>_xll.qlCalendarAdvance(Calendar,X892,W893,"f",FALSE)</f>
        <v>45434</v>
      </c>
      <c r="Y893" s="1404">
        <f>_xll.qlCalendarAdvance(Calendar,X893,NDays&amp;"D")</f>
        <v>45434</v>
      </c>
      <c r="Z893" s="1403">
        <v>2.8213249374565701E-2</v>
      </c>
      <c r="AA893" s="1411">
        <v>2.7931670441310175E-2</v>
      </c>
    </row>
    <row r="894" spans="19:27" x14ac:dyDescent="0.2">
      <c r="S894" s="399"/>
      <c r="T894" s="1401"/>
      <c r="W894" s="864" t="str">
        <f t="shared" si="22"/>
        <v>1w</v>
      </c>
      <c r="X894" s="1405">
        <f>_xll.qlCalendarAdvance(Calendar,X893,W894,"f",FALSE)</f>
        <v>45441</v>
      </c>
      <c r="Y894" s="1404">
        <f>_xll.qlCalendarAdvance(Calendar,X894,NDays&amp;"D")</f>
        <v>45441</v>
      </c>
      <c r="Z894" s="1403">
        <v>2.8218853766504085E-2</v>
      </c>
      <c r="AA894" s="1411">
        <v>2.7938835819016905E-2</v>
      </c>
    </row>
    <row r="895" spans="19:27" x14ac:dyDescent="0.2">
      <c r="S895" s="399"/>
      <c r="T895" s="1401"/>
      <c r="W895" s="864" t="str">
        <f t="shared" si="22"/>
        <v>1w</v>
      </c>
      <c r="X895" s="1405">
        <f>_xll.qlCalendarAdvance(Calendar,X894,W895,"f",FALSE)</f>
        <v>45448</v>
      </c>
      <c r="Y895" s="1404">
        <f>_xll.qlCalendarAdvance(Calendar,X895,NDays&amp;"D")</f>
        <v>45448</v>
      </c>
      <c r="Z895" s="1403">
        <v>2.8222881976347224E-2</v>
      </c>
      <c r="AA895" s="1411">
        <v>2.7946077819174242E-2</v>
      </c>
    </row>
    <row r="896" spans="19:27" x14ac:dyDescent="0.2">
      <c r="S896" s="399"/>
      <c r="T896" s="1401"/>
      <c r="W896" s="864" t="str">
        <f t="shared" si="22"/>
        <v>1w</v>
      </c>
      <c r="X896" s="1405">
        <f>_xll.qlCalendarAdvance(Calendar,X895,W896,"f",FALSE)</f>
        <v>45455</v>
      </c>
      <c r="Y896" s="1404">
        <f>_xll.qlCalendarAdvance(Calendar,X896,NDays&amp;"D")</f>
        <v>45455</v>
      </c>
      <c r="Z896" s="1403">
        <v>2.822814589308166E-2</v>
      </c>
      <c r="AA896" s="1411">
        <v>2.7953396441863232E-2</v>
      </c>
    </row>
    <row r="897" spans="19:27" x14ac:dyDescent="0.2">
      <c r="S897" s="399"/>
      <c r="T897" s="1401"/>
      <c r="W897" s="864" t="str">
        <f t="shared" si="22"/>
        <v>1w</v>
      </c>
      <c r="X897" s="1405">
        <f>_xll.qlCalendarAdvance(Calendar,X896,W897,"f",FALSE)</f>
        <v>45462</v>
      </c>
      <c r="Y897" s="1404">
        <f>_xll.qlCalendarAdvance(Calendar,X897,NDays&amp;"D")</f>
        <v>45462</v>
      </c>
      <c r="Z897" s="1403">
        <v>2.8233215601412395E-2</v>
      </c>
      <c r="AA897" s="1411">
        <v>2.7960791687083875E-2</v>
      </c>
    </row>
    <row r="898" spans="19:27" x14ac:dyDescent="0.2">
      <c r="S898" s="399"/>
      <c r="T898" s="1401"/>
      <c r="W898" s="864" t="str">
        <f t="shared" si="22"/>
        <v>1w</v>
      </c>
      <c r="X898" s="1405">
        <f>_xll.qlCalendarAdvance(Calendar,X897,W898,"f",FALSE)</f>
        <v>45469</v>
      </c>
      <c r="Y898" s="1404">
        <f>_xll.qlCalendarAdvance(Calendar,X898,NDays&amp;"D")</f>
        <v>45469</v>
      </c>
      <c r="Z898" s="1403">
        <v>2.8239439358339159E-2</v>
      </c>
      <c r="AA898" s="1411">
        <v>2.7968256682192605E-2</v>
      </c>
    </row>
    <row r="899" spans="19:27" x14ac:dyDescent="0.2">
      <c r="S899" s="399"/>
      <c r="T899" s="1401"/>
      <c r="W899" s="864" t="str">
        <f t="shared" si="22"/>
        <v>1w</v>
      </c>
      <c r="X899" s="1405">
        <f>_xll.qlCalendarAdvance(Calendar,X898,W899,"f",FALSE)</f>
        <v>45476</v>
      </c>
      <c r="Y899" s="1404">
        <f>_xll.qlCalendarAdvance(Calendar,X899,NDays&amp;"D")</f>
        <v>45476</v>
      </c>
      <c r="Z899" s="1403">
        <v>2.824407483340631E-2</v>
      </c>
      <c r="AA899" s="1411">
        <v>2.7975598991305528E-2</v>
      </c>
    </row>
    <row r="900" spans="19:27" x14ac:dyDescent="0.2">
      <c r="S900" s="399"/>
      <c r="T900" s="1401"/>
      <c r="W900" s="864" t="str">
        <f t="shared" si="22"/>
        <v>1w</v>
      </c>
      <c r="X900" s="1405">
        <f>_xll.qlCalendarAdvance(Calendar,X899,W900,"f",FALSE)</f>
        <v>45483</v>
      </c>
      <c r="Y900" s="1404">
        <f>_xll.qlCalendarAdvance(Calendar,X900,NDays&amp;"D")</f>
        <v>45483</v>
      </c>
      <c r="Z900" s="1403">
        <v>2.8248495284895085E-2</v>
      </c>
      <c r="AA900" s="1411">
        <v>2.7982729269164786E-2</v>
      </c>
    </row>
    <row r="901" spans="19:27" x14ac:dyDescent="0.2">
      <c r="S901" s="399"/>
      <c r="T901" s="1401"/>
      <c r="W901" s="864" t="str">
        <f t="shared" si="22"/>
        <v>1w</v>
      </c>
      <c r="X901" s="1405">
        <f>_xll.qlCalendarAdvance(Calendar,X900,W901,"f",FALSE)</f>
        <v>45490</v>
      </c>
      <c r="Y901" s="1404">
        <f>_xll.qlCalendarAdvance(Calendar,X901,NDays&amp;"D")</f>
        <v>45490</v>
      </c>
      <c r="Z901" s="1403">
        <v>2.8252700711388499E-2</v>
      </c>
      <c r="AA901" s="1411">
        <v>2.7989647515851424E-2</v>
      </c>
    </row>
    <row r="902" spans="19:27" x14ac:dyDescent="0.2">
      <c r="S902" s="399"/>
      <c r="T902" s="1401"/>
      <c r="W902" s="864" t="str">
        <f t="shared" si="22"/>
        <v>1w</v>
      </c>
      <c r="X902" s="1405">
        <f>_xll.qlCalendarAdvance(Calendar,X901,W902,"f",FALSE)</f>
        <v>45497</v>
      </c>
      <c r="Y902" s="1404">
        <f>_xll.qlCalendarAdvance(Calendar,X902,NDays&amp;"D")</f>
        <v>45497</v>
      </c>
      <c r="Z902" s="1403">
        <v>2.8256691111537832E-2</v>
      </c>
      <c r="AA902" s="1411">
        <v>2.7996353731284396E-2</v>
      </c>
    </row>
    <row r="903" spans="19:27" x14ac:dyDescent="0.2">
      <c r="S903" s="399"/>
      <c r="T903" s="1401"/>
      <c r="W903" s="864" t="str">
        <f t="shared" si="22"/>
        <v>1w</v>
      </c>
      <c r="X903" s="1405">
        <f>_xll.qlCalendarAdvance(Calendar,X902,W903,"f",FALSE)</f>
        <v>45504</v>
      </c>
      <c r="Y903" s="1404">
        <f>_xll.qlCalendarAdvance(Calendar,X903,NDays&amp;"D")</f>
        <v>45504</v>
      </c>
      <c r="Z903" s="1403">
        <v>2.8260466484063964E-2</v>
      </c>
      <c r="AA903" s="1411">
        <v>2.8002847915625795E-2</v>
      </c>
    </row>
    <row r="904" spans="19:27" x14ac:dyDescent="0.2">
      <c r="S904" s="399"/>
      <c r="T904" s="1401"/>
      <c r="W904" s="864" t="str">
        <f t="shared" si="22"/>
        <v>1w</v>
      </c>
      <c r="X904" s="1405">
        <f>_xll.qlCalendarAdvance(Calendar,X903,W904,"f",FALSE)</f>
        <v>45511</v>
      </c>
      <c r="Y904" s="1404">
        <f>_xll.qlCalendarAdvance(Calendar,X904,NDays&amp;"D")</f>
        <v>45511</v>
      </c>
      <c r="Z904" s="1403">
        <v>2.8264026827756049E-2</v>
      </c>
      <c r="AA904" s="1411">
        <v>2.8009130068632482E-2</v>
      </c>
    </row>
    <row r="905" spans="19:27" x14ac:dyDescent="0.2">
      <c r="S905" s="399"/>
      <c r="T905" s="1401"/>
      <c r="W905" s="864" t="str">
        <f t="shared" si="22"/>
        <v>1w</v>
      </c>
      <c r="X905" s="1405">
        <f>_xll.qlCalendarAdvance(Calendar,X904,W905,"f",FALSE)</f>
        <v>45518</v>
      </c>
      <c r="Y905" s="1404">
        <f>_xll.qlCalendarAdvance(Calendar,X905,NDays&amp;"D")</f>
        <v>45518</v>
      </c>
      <c r="Z905" s="1403">
        <v>2.8267372141472825E-2</v>
      </c>
      <c r="AA905" s="1411">
        <v>2.8015200190385503E-2</v>
      </c>
    </row>
    <row r="906" spans="19:27" x14ac:dyDescent="0.2">
      <c r="S906" s="399"/>
      <c r="T906" s="1401"/>
      <c r="W906" s="864" t="str">
        <f t="shared" si="22"/>
        <v>1w</v>
      </c>
      <c r="X906" s="1405">
        <f>_xll.qlCalendarAdvance(Calendar,X905,W906,"f",FALSE)</f>
        <v>45525</v>
      </c>
      <c r="Y906" s="1404">
        <f>_xll.qlCalendarAdvance(Calendar,X906,NDays&amp;"D")</f>
        <v>45525</v>
      </c>
      <c r="Z906" s="1403">
        <v>2.8270502424141315E-2</v>
      </c>
      <c r="AA906" s="1411">
        <v>2.8021058280884859E-2</v>
      </c>
    </row>
    <row r="907" spans="19:27" x14ac:dyDescent="0.2">
      <c r="S907" s="399"/>
      <c r="T907" s="1401"/>
      <c r="W907" s="864" t="str">
        <f t="shared" si="22"/>
        <v>1w</v>
      </c>
      <c r="X907" s="1405">
        <f>_xll.qlCalendarAdvance(Calendar,X906,W907,"f",FALSE)</f>
        <v>45532</v>
      </c>
      <c r="Y907" s="1404">
        <f>_xll.qlCalendarAdvance(Calendar,X907,NDays&amp;"D")</f>
        <v>45532</v>
      </c>
      <c r="Z907" s="1403">
        <v>2.827341767475813E-2</v>
      </c>
      <c r="AA907" s="1411">
        <v>2.8026704340130548E-2</v>
      </c>
    </row>
    <row r="908" spans="19:27" x14ac:dyDescent="0.2">
      <c r="S908" s="399"/>
      <c r="T908" s="1401"/>
      <c r="W908" s="864" t="str">
        <f t="shared" si="22"/>
        <v>1w</v>
      </c>
      <c r="X908" s="1405">
        <f>_xll.qlCalendarAdvance(Calendar,X907,W908,"f",FALSE)</f>
        <v>45539</v>
      </c>
      <c r="Y908" s="1404">
        <f>_xll.qlCalendarAdvance(Calendar,X908,NDays&amp;"D")</f>
        <v>45539</v>
      </c>
      <c r="Z908" s="1403">
        <v>2.8272487663234331E-2</v>
      </c>
      <c r="AA908" s="1411">
        <v>2.8032138368122572E-2</v>
      </c>
    </row>
    <row r="909" spans="19:27" x14ac:dyDescent="0.2">
      <c r="S909" s="399"/>
      <c r="T909" s="1401"/>
      <c r="W909" s="864" t="str">
        <f t="shared" si="22"/>
        <v>1w</v>
      </c>
      <c r="X909" s="1405">
        <f>_xll.qlCalendarAdvance(Calendar,X908,W909,"f",FALSE)</f>
        <v>45546</v>
      </c>
      <c r="Y909" s="1404">
        <f>_xll.qlCalendarAdvance(Calendar,X909,NDays&amp;"D")</f>
        <v>45546</v>
      </c>
      <c r="Z909" s="1403">
        <v>2.8275018341936877E-2</v>
      </c>
      <c r="AA909" s="1411">
        <v>2.803736036486093E-2</v>
      </c>
    </row>
    <row r="910" spans="19:27" x14ac:dyDescent="0.2">
      <c r="S910" s="399"/>
      <c r="T910" s="1401"/>
      <c r="W910" s="864" t="str">
        <f t="shared" si="22"/>
        <v>1w</v>
      </c>
      <c r="X910" s="1405">
        <f>_xll.qlCalendarAdvance(Calendar,X909,W910,"f",FALSE)</f>
        <v>45553</v>
      </c>
      <c r="Y910" s="1404">
        <f>_xll.qlCalendarAdvance(Calendar,X910,NDays&amp;"D")</f>
        <v>45553</v>
      </c>
      <c r="Z910" s="1403">
        <v>2.8277334035706887E-2</v>
      </c>
      <c r="AA910" s="1411">
        <v>2.804237033018353E-2</v>
      </c>
    </row>
    <row r="911" spans="19:27" x14ac:dyDescent="0.2">
      <c r="S911" s="399"/>
      <c r="T911" s="1401"/>
      <c r="W911" s="864" t="str">
        <f t="shared" si="22"/>
        <v>1w</v>
      </c>
      <c r="X911" s="1405">
        <f>_xll.qlCalendarAdvance(Calendar,X910,W911,"f",FALSE)</f>
        <v>45560</v>
      </c>
      <c r="Y911" s="1404">
        <f>_xll.qlCalendarAdvance(Calendar,X911,NDays&amp;"D")</f>
        <v>45560</v>
      </c>
      <c r="Z911" s="1403">
        <v>2.8279434743814499E-2</v>
      </c>
      <c r="AA911" s="1411">
        <v>2.8047168264333511E-2</v>
      </c>
    </row>
    <row r="912" spans="19:27" x14ac:dyDescent="0.2">
      <c r="S912" s="399"/>
      <c r="T912" s="1401"/>
      <c r="W912" s="864" t="str">
        <f t="shared" si="22"/>
        <v>1w</v>
      </c>
      <c r="X912" s="1405">
        <f>_xll.qlCalendarAdvance(Calendar,X911,W912,"f",FALSE)</f>
        <v>45567</v>
      </c>
      <c r="Y912" s="1404">
        <f>_xll.qlCalendarAdvance(Calendar,X912,NDays&amp;"D")</f>
        <v>45567</v>
      </c>
      <c r="Z912" s="1403">
        <v>2.8282471180231906E-2</v>
      </c>
      <c r="AA912" s="1411">
        <v>2.8051754167148779E-2</v>
      </c>
    </row>
    <row r="913" spans="19:27" x14ac:dyDescent="0.2">
      <c r="S913" s="399"/>
      <c r="T913" s="1401"/>
      <c r="W913" s="864" t="str">
        <f t="shared" si="22"/>
        <v>1w</v>
      </c>
      <c r="X913" s="1405">
        <f>_xll.qlCalendarAdvance(Calendar,X912,W913,"f",FALSE)</f>
        <v>45574</v>
      </c>
      <c r="Y913" s="1404">
        <f>_xll.qlCalendarAdvance(Calendar,X913,NDays&amp;"D")</f>
        <v>45574</v>
      </c>
      <c r="Z913" s="1403">
        <v>2.8284126686191787E-2</v>
      </c>
      <c r="AA913" s="1411">
        <v>2.8056128038629335E-2</v>
      </c>
    </row>
    <row r="914" spans="19:27" x14ac:dyDescent="0.2">
      <c r="S914" s="399"/>
      <c r="T914" s="1401"/>
      <c r="W914" s="864" t="str">
        <f t="shared" si="22"/>
        <v>1w</v>
      </c>
      <c r="X914" s="1405">
        <f>_xll.qlCalendarAdvance(Calendar,X913,W914,"f",FALSE)</f>
        <v>45581</v>
      </c>
      <c r="Y914" s="1404">
        <f>_xll.qlCalendarAdvance(Calendar,X914,NDays&amp;"D")</f>
        <v>45581</v>
      </c>
      <c r="Z914" s="1403">
        <v>2.8285567188138683E-2</v>
      </c>
      <c r="AA914" s="1411">
        <v>2.8060289878694133E-2</v>
      </c>
    </row>
    <row r="915" spans="19:27" x14ac:dyDescent="0.2">
      <c r="S915" s="399"/>
      <c r="T915" s="1401"/>
      <c r="W915" s="864" t="str">
        <f t="shared" si="22"/>
        <v>1w</v>
      </c>
      <c r="X915" s="1405">
        <f>_xll.qlCalendarAdvance(Calendar,X914,W915,"f",FALSE)</f>
        <v>45588</v>
      </c>
      <c r="Y915" s="1404">
        <f>_xll.qlCalendarAdvance(Calendar,X915,NDays&amp;"D")</f>
        <v>45588</v>
      </c>
      <c r="Z915" s="1403">
        <v>2.8286792685616149E-2</v>
      </c>
      <c r="AA915" s="1411">
        <v>2.8064239687505266E-2</v>
      </c>
    </row>
    <row r="916" spans="19:27" x14ac:dyDescent="0.2">
      <c r="S916" s="399"/>
      <c r="T916" s="1401"/>
      <c r="W916" s="864" t="str">
        <f t="shared" si="22"/>
        <v>1w</v>
      </c>
      <c r="X916" s="1405">
        <f>_xll.qlCalendarAdvance(Calendar,X915,W916,"f",FALSE)</f>
        <v>45595</v>
      </c>
      <c r="Y916" s="1404">
        <f>_xll.qlCalendarAdvance(Calendar,X916,NDays&amp;"D")</f>
        <v>45595</v>
      </c>
      <c r="Z916" s="1403">
        <v>2.828780317823543E-2</v>
      </c>
      <c r="AA916" s="1411">
        <v>2.8067977464981686E-2</v>
      </c>
    </row>
    <row r="917" spans="19:27" x14ac:dyDescent="0.2">
      <c r="S917" s="399"/>
      <c r="T917" s="1401"/>
      <c r="W917" s="864" t="str">
        <f t="shared" si="22"/>
        <v>1w</v>
      </c>
      <c r="X917" s="1405">
        <f>_xll.qlCalendarAdvance(Calendar,X916,W917,"f",FALSE)</f>
        <v>45602</v>
      </c>
      <c r="Y917" s="1404">
        <f>_xll.qlCalendarAdvance(Calendar,X917,NDays&amp;"D")</f>
        <v>45602</v>
      </c>
      <c r="Z917" s="1403">
        <v>2.8287524261177453E-2</v>
      </c>
      <c r="AA917" s="1411">
        <v>2.8071503211123394E-2</v>
      </c>
    </row>
    <row r="918" spans="19:27" x14ac:dyDescent="0.2">
      <c r="S918" s="399"/>
      <c r="T918" s="1401"/>
      <c r="W918" s="864" t="str">
        <f t="shared" si="22"/>
        <v>1w</v>
      </c>
      <c r="X918" s="1405">
        <f>_xll.qlCalendarAdvance(Calendar,X917,W918,"f",FALSE)</f>
        <v>45609</v>
      </c>
      <c r="Y918" s="1404">
        <f>_xll.qlCalendarAdvance(Calendar,X918,NDays&amp;"D")</f>
        <v>45609</v>
      </c>
      <c r="Z918" s="1403">
        <v>2.8288120054888909E-2</v>
      </c>
      <c r="AA918" s="1411">
        <v>2.8074816925849344E-2</v>
      </c>
    </row>
    <row r="919" spans="19:27" x14ac:dyDescent="0.2">
      <c r="S919" s="399"/>
      <c r="T919" s="1401"/>
      <c r="W919" s="864" t="str">
        <f t="shared" si="22"/>
        <v>1w</v>
      </c>
      <c r="X919" s="1405">
        <f>_xll.qlCalendarAdvance(Calendar,X918,W919,"f",FALSE)</f>
        <v>45616</v>
      </c>
      <c r="Y919" s="1404">
        <f>_xll.qlCalendarAdvance(Calendar,X919,NDays&amp;"D")</f>
        <v>45616</v>
      </c>
      <c r="Z919" s="1403">
        <v>2.8288500859535371E-2</v>
      </c>
      <c r="AA919" s="1411">
        <v>2.8077918609240582E-2</v>
      </c>
    </row>
    <row r="920" spans="19:27" x14ac:dyDescent="0.2">
      <c r="S920" s="399"/>
      <c r="T920" s="1401"/>
      <c r="W920" s="864" t="str">
        <f t="shared" si="22"/>
        <v>1w</v>
      </c>
      <c r="X920" s="1405">
        <f>_xll.qlCalendarAdvance(Calendar,X919,W920,"f",FALSE)</f>
        <v>45623</v>
      </c>
      <c r="Y920" s="1404">
        <f>_xll.qlCalendarAdvance(Calendar,X920,NDays&amp;"D")</f>
        <v>45623</v>
      </c>
      <c r="Z920" s="1403">
        <v>2.828866667499683E-2</v>
      </c>
      <c r="AA920" s="1411">
        <v>2.8080808261297108E-2</v>
      </c>
    </row>
    <row r="921" spans="19:27" x14ac:dyDescent="0.2">
      <c r="S921" s="399"/>
      <c r="T921" s="1401"/>
      <c r="W921" s="864" t="str">
        <f t="shared" si="22"/>
        <v>1w</v>
      </c>
      <c r="X921" s="1405">
        <f>_xll.qlCalendarAdvance(Calendar,X920,W921,"f",FALSE)</f>
        <v>45630</v>
      </c>
      <c r="Y921" s="1404">
        <f>_xll.qlCalendarAdvance(Calendar,X921,NDays&amp;"D")</f>
        <v>45630</v>
      </c>
      <c r="Z921" s="1403">
        <v>2.8289630559629918E-2</v>
      </c>
      <c r="AA921" s="1411">
        <v>2.8083485881937875E-2</v>
      </c>
    </row>
    <row r="922" spans="19:27" x14ac:dyDescent="0.2">
      <c r="S922" s="399"/>
      <c r="T922" s="1401"/>
      <c r="W922" s="864" t="str">
        <f t="shared" ref="W922:W985" si="23">W921</f>
        <v>1w</v>
      </c>
      <c r="X922" s="1405">
        <f>_xll.qlCalendarAdvance(Calendar,X921,W922,"f",FALSE)</f>
        <v>45637</v>
      </c>
      <c r="Y922" s="1404">
        <f>_xll.qlCalendarAdvance(Calendar,X922,NDays&amp;"D")</f>
        <v>45637</v>
      </c>
      <c r="Z922" s="1403">
        <v>2.828935101875699E-2</v>
      </c>
      <c r="AA922" s="1411">
        <v>2.8085951471243931E-2</v>
      </c>
    </row>
    <row r="923" spans="19:27" x14ac:dyDescent="0.2">
      <c r="S923" s="399"/>
      <c r="T923" s="1401"/>
      <c r="W923" s="864" t="str">
        <f t="shared" si="23"/>
        <v>1w</v>
      </c>
      <c r="X923" s="1405">
        <f>_xll.qlCalendarAdvance(Calendar,X922,W923,"f",FALSE)</f>
        <v>45644</v>
      </c>
      <c r="Y923" s="1404">
        <f>_xll.qlCalendarAdvance(Calendar,X923,NDays&amp;"D")</f>
        <v>45644</v>
      </c>
      <c r="Z923" s="1403">
        <v>2.8288856472214522E-2</v>
      </c>
      <c r="AA923" s="1411">
        <v>2.8088205029215274E-2</v>
      </c>
    </row>
    <row r="924" spans="19:27" x14ac:dyDescent="0.2">
      <c r="S924" s="399"/>
      <c r="T924" s="1401"/>
      <c r="W924" s="864" t="str">
        <f t="shared" si="23"/>
        <v>1w</v>
      </c>
      <c r="X924" s="1405">
        <f>_xll.qlCalendarAdvance(Calendar,X923,W924,"f",FALSE)</f>
        <v>45653</v>
      </c>
      <c r="Y924" s="1404">
        <f>_xll.qlCalendarAdvance(Calendar,X924,NDays&amp;"D")</f>
        <v>45653</v>
      </c>
      <c r="Z924" s="1403">
        <v>2.8287904757953505E-2</v>
      </c>
      <c r="AA924" s="1411">
        <v>2.809321713918456E-2</v>
      </c>
    </row>
    <row r="925" spans="19:27" x14ac:dyDescent="0.2">
      <c r="S925" s="399"/>
      <c r="T925" s="1401"/>
      <c r="W925" s="864" t="str">
        <f t="shared" si="23"/>
        <v>1w</v>
      </c>
      <c r="X925" s="1405">
        <f>_xll.qlCalendarAdvance(Calendar,X924,W925,"f",FALSE)</f>
        <v>45660</v>
      </c>
      <c r="Y925" s="1404">
        <f>_xll.qlCalendarAdvance(Calendar,X925,NDays&amp;"D")</f>
        <v>45660</v>
      </c>
      <c r="Z925" s="1403">
        <v>2.8285975390899703E-2</v>
      </c>
      <c r="AA925" s="1411">
        <v>2.8094956031363326E-2</v>
      </c>
    </row>
    <row r="926" spans="19:27" x14ac:dyDescent="0.2">
      <c r="S926" s="399"/>
      <c r="T926" s="1401"/>
      <c r="W926" s="864" t="str">
        <f t="shared" si="23"/>
        <v>1w</v>
      </c>
      <c r="X926" s="1405">
        <f>_xll.qlCalendarAdvance(Calendar,X925,W926,"f",FALSE)</f>
        <v>45667</v>
      </c>
      <c r="Y926" s="1404">
        <f>_xll.qlCalendarAdvance(Calendar,X926,NDays&amp;"D")</f>
        <v>45667</v>
      </c>
      <c r="Z926" s="1403">
        <v>2.8284810620375113E-2</v>
      </c>
      <c r="AA926" s="1411">
        <v>2.8096482859518716E-2</v>
      </c>
    </row>
    <row r="927" spans="19:27" x14ac:dyDescent="0.2">
      <c r="S927" s="399"/>
      <c r="T927" s="1401"/>
      <c r="W927" s="864" t="str">
        <f t="shared" si="23"/>
        <v>1w</v>
      </c>
      <c r="X927" s="1405">
        <f>_xll.qlCalendarAdvance(Calendar,X926,W927,"f",FALSE)</f>
        <v>45674</v>
      </c>
      <c r="Y927" s="1404">
        <f>_xll.qlCalendarAdvance(Calendar,X927,NDays&amp;"D")</f>
        <v>45674</v>
      </c>
      <c r="Z927" s="1403">
        <v>2.8283462859426168E-2</v>
      </c>
      <c r="AA927" s="1411">
        <v>2.8097797623650726E-2</v>
      </c>
    </row>
    <row r="928" spans="19:27" x14ac:dyDescent="0.2">
      <c r="S928" s="399"/>
      <c r="T928" s="1401"/>
      <c r="W928" s="864" t="str">
        <f t="shared" si="23"/>
        <v>1w</v>
      </c>
      <c r="X928" s="1405">
        <f>_xll.qlCalendarAdvance(Calendar,X927,W928,"f",FALSE)</f>
        <v>45681</v>
      </c>
      <c r="Y928" s="1404">
        <f>_xll.qlCalendarAdvance(Calendar,X928,NDays&amp;"D")</f>
        <v>45681</v>
      </c>
      <c r="Z928" s="1403">
        <v>2.828194704062368E-2</v>
      </c>
      <c r="AA928" s="1411">
        <v>2.8098900323759356E-2</v>
      </c>
    </row>
    <row r="929" spans="19:27" x14ac:dyDescent="0.2">
      <c r="S929" s="399"/>
      <c r="T929" s="1401"/>
      <c r="W929" s="864" t="str">
        <f t="shared" si="23"/>
        <v>1w</v>
      </c>
      <c r="X929" s="1405">
        <f>_xll.qlCalendarAdvance(Calendar,X928,W929,"f",FALSE)</f>
        <v>45688</v>
      </c>
      <c r="Y929" s="1404">
        <f>_xll.qlCalendarAdvance(Calendar,X929,NDays&amp;"D")</f>
        <v>45688</v>
      </c>
      <c r="Z929" s="1403">
        <v>2.8280278096540264E-2</v>
      </c>
      <c r="AA929" s="1411">
        <v>2.8099790959817593E-2</v>
      </c>
    </row>
    <row r="930" spans="19:27" x14ac:dyDescent="0.2">
      <c r="S930" s="399"/>
      <c r="T930" s="1401"/>
      <c r="W930" s="864" t="str">
        <f t="shared" si="23"/>
        <v>1w</v>
      </c>
      <c r="X930" s="1405">
        <f>_xll.qlCalendarAdvance(Calendar,X929,W930,"f",FALSE)</f>
        <v>45695</v>
      </c>
      <c r="Y930" s="1404">
        <f>_xll.qlCalendarAdvance(Calendar,X930,NDays&amp;"D")</f>
        <v>45695</v>
      </c>
      <c r="Z930" s="1403">
        <v>2.8278470959735534E-2</v>
      </c>
      <c r="AA930" s="1411">
        <v>2.8100469531879467E-2</v>
      </c>
    </row>
    <row r="931" spans="19:27" x14ac:dyDescent="0.2">
      <c r="S931" s="399"/>
      <c r="T931" s="1401"/>
      <c r="W931" s="864" t="str">
        <f t="shared" si="23"/>
        <v>1w</v>
      </c>
      <c r="X931" s="1405">
        <f>_xll.qlCalendarAdvance(Calendar,X930,W931,"f",FALSE)</f>
        <v>45702</v>
      </c>
      <c r="Y931" s="1404">
        <f>_xll.qlCalendarAdvance(Calendar,X931,NDays&amp;"D")</f>
        <v>45702</v>
      </c>
      <c r="Z931" s="1403">
        <v>2.8276540562746727E-2</v>
      </c>
      <c r="AA931" s="1411">
        <v>2.8100936039863932E-2</v>
      </c>
    </row>
    <row r="932" spans="19:27" x14ac:dyDescent="0.2">
      <c r="S932" s="399"/>
      <c r="T932" s="1401"/>
      <c r="W932" s="864" t="str">
        <f t="shared" si="23"/>
        <v>1w</v>
      </c>
      <c r="X932" s="1405">
        <f>_xll.qlCalendarAdvance(Calendar,X931,W932,"f",FALSE)</f>
        <v>45709</v>
      </c>
      <c r="Y932" s="1404">
        <f>_xll.qlCalendarAdvance(Calendar,X932,NDays&amp;"D")</f>
        <v>45709</v>
      </c>
      <c r="Z932" s="1403">
        <v>2.8274501838078833E-2</v>
      </c>
      <c r="AA932" s="1411">
        <v>2.8101190483770987E-2</v>
      </c>
    </row>
    <row r="933" spans="19:27" x14ac:dyDescent="0.2">
      <c r="S933" s="399"/>
      <c r="T933" s="1401"/>
      <c r="W933" s="864" t="str">
        <f t="shared" si="23"/>
        <v>1w</v>
      </c>
      <c r="X933" s="1405">
        <f>_xll.qlCalendarAdvance(Calendar,X932,W933,"f",FALSE)</f>
        <v>45716</v>
      </c>
      <c r="Y933" s="1404">
        <f>_xll.qlCalendarAdvance(Calendar,X933,NDays&amp;"D")</f>
        <v>45716</v>
      </c>
      <c r="Z933" s="1403">
        <v>2.8273272465704727E-2</v>
      </c>
      <c r="AA933" s="1411">
        <v>2.8101232863681679E-2</v>
      </c>
    </row>
    <row r="934" spans="19:27" x14ac:dyDescent="0.2">
      <c r="S934" s="399"/>
      <c r="T934" s="1401"/>
      <c r="W934" s="864" t="str">
        <f t="shared" si="23"/>
        <v>1w</v>
      </c>
      <c r="X934" s="1405">
        <f>_xll.qlCalendarAdvance(Calendar,X933,W934,"f",FALSE)</f>
        <v>45723</v>
      </c>
      <c r="Y934" s="1404">
        <f>_xll.qlCalendarAdvance(Calendar,X934,NDays&amp;"D")</f>
        <v>45723</v>
      </c>
      <c r="Z934" s="1403">
        <v>2.8273778891182155E-2</v>
      </c>
      <c r="AA934" s="1411">
        <v>2.8101063179514961E-2</v>
      </c>
    </row>
    <row r="935" spans="19:27" x14ac:dyDescent="0.2">
      <c r="S935" s="399"/>
      <c r="T935" s="1401"/>
      <c r="W935" s="864" t="str">
        <f t="shared" si="23"/>
        <v>1w</v>
      </c>
      <c r="X935" s="1405">
        <f>_xll.qlCalendarAdvance(Calendar,X934,W935,"f",FALSE)</f>
        <v>45730</v>
      </c>
      <c r="Y935" s="1404">
        <f>_xll.qlCalendarAdvance(Calendar,X935,NDays&amp;"D")</f>
        <v>45730</v>
      </c>
      <c r="Z935" s="1403">
        <v>2.8271515592632888E-2</v>
      </c>
      <c r="AA935" s="1411">
        <v>2.810068143129785E-2</v>
      </c>
    </row>
    <row r="936" spans="19:27" x14ac:dyDescent="0.2">
      <c r="S936" s="399"/>
      <c r="T936" s="1401"/>
      <c r="W936" s="864" t="str">
        <f t="shared" si="23"/>
        <v>1w</v>
      </c>
      <c r="X936" s="1405">
        <f>_xll.qlCalendarAdvance(Calendar,X935,W936,"f",FALSE)</f>
        <v>45737</v>
      </c>
      <c r="Y936" s="1404">
        <f>_xll.qlCalendarAdvance(Calendar,X936,NDays&amp;"D")</f>
        <v>45737</v>
      </c>
      <c r="Z936" s="1403">
        <v>2.8269208433101212E-2</v>
      </c>
      <c r="AA936" s="1411">
        <v>2.810008761905736E-2</v>
      </c>
    </row>
    <row r="937" spans="19:27" x14ac:dyDescent="0.2">
      <c r="S937" s="399"/>
      <c r="T937" s="1401"/>
      <c r="W937" s="864" t="str">
        <f t="shared" si="23"/>
        <v>1w</v>
      </c>
      <c r="X937" s="1405">
        <f>_xll.qlCalendarAdvance(Calendar,X936,W937,"f",FALSE)</f>
        <v>45744</v>
      </c>
      <c r="Y937" s="1404">
        <f>_xll.qlCalendarAdvance(Calendar,X937,NDays&amp;"D")</f>
        <v>45744</v>
      </c>
      <c r="Z937" s="1403">
        <v>2.82668720264455E-2</v>
      </c>
      <c r="AA937" s="1411">
        <v>2.809928174273946E-2</v>
      </c>
    </row>
    <row r="938" spans="19:27" x14ac:dyDescent="0.2">
      <c r="S938" s="399"/>
      <c r="T938" s="1401"/>
      <c r="W938" s="864" t="str">
        <f t="shared" si="23"/>
        <v>1w</v>
      </c>
      <c r="X938" s="1405">
        <f>_xll.qlCalendarAdvance(Calendar,X937,W938,"f",FALSE)</f>
        <v>45751</v>
      </c>
      <c r="Y938" s="1404">
        <f>_xll.qlCalendarAdvance(Calendar,X938,NDays&amp;"D")</f>
        <v>45751</v>
      </c>
      <c r="Z938" s="1403">
        <v>2.8264520986457969E-2</v>
      </c>
      <c r="AA938" s="1411">
        <v>2.8098263802398181E-2</v>
      </c>
    </row>
    <row r="939" spans="19:27" x14ac:dyDescent="0.2">
      <c r="S939" s="399"/>
      <c r="T939" s="1401"/>
      <c r="W939" s="864" t="str">
        <f t="shared" si="23"/>
        <v>1w</v>
      </c>
      <c r="X939" s="1405">
        <f>_xll.qlCalendarAdvance(Calendar,X938,W939,"f",FALSE)</f>
        <v>45758</v>
      </c>
      <c r="Y939" s="1404">
        <f>_xll.qlCalendarAdvance(Calendar,X939,NDays&amp;"D")</f>
        <v>45758</v>
      </c>
      <c r="Z939" s="1403">
        <v>2.8262169926863367E-2</v>
      </c>
      <c r="AA939" s="1411">
        <v>2.8097033798006509E-2</v>
      </c>
    </row>
    <row r="940" spans="19:27" x14ac:dyDescent="0.2">
      <c r="S940" s="399"/>
      <c r="T940" s="1401"/>
      <c r="W940" s="864" t="str">
        <f t="shared" si="23"/>
        <v>1w</v>
      </c>
      <c r="X940" s="1405">
        <f>_xll.qlCalendarAdvance(Calendar,X939,W940,"f",FALSE)</f>
        <v>45769</v>
      </c>
      <c r="Y940" s="1404">
        <f>_xll.qlCalendarAdvance(Calendar,X940,NDays&amp;"D")</f>
        <v>45769</v>
      </c>
      <c r="Z940" s="1403">
        <v>2.825662401386227E-2</v>
      </c>
      <c r="AA940" s="1411">
        <v>2.8092747971261156E-2</v>
      </c>
    </row>
    <row r="941" spans="19:27" x14ac:dyDescent="0.2">
      <c r="S941" s="399"/>
      <c r="T941" s="1401"/>
      <c r="W941" s="864" t="str">
        <f t="shared" si="23"/>
        <v>1w</v>
      </c>
      <c r="X941" s="1405">
        <f>_xll.qlCalendarAdvance(Calendar,X940,W941,"f",FALSE)</f>
        <v>45776</v>
      </c>
      <c r="Y941" s="1404">
        <f>_xll.qlCalendarAdvance(Calendar,X941,NDays&amp;"D")</f>
        <v>45776</v>
      </c>
      <c r="Z941" s="1403">
        <v>2.8254321880368069E-2</v>
      </c>
      <c r="AA941" s="1411">
        <v>2.8091003222894262E-2</v>
      </c>
    </row>
    <row r="942" spans="19:27" x14ac:dyDescent="0.2">
      <c r="S942" s="399"/>
      <c r="T942" s="1401"/>
      <c r="W942" s="864" t="str">
        <f t="shared" si="23"/>
        <v>1w</v>
      </c>
      <c r="X942" s="1405">
        <f>_xll.qlCalendarAdvance(Calendar,X941,W942,"f",FALSE)</f>
        <v>45783</v>
      </c>
      <c r="Y942" s="1404">
        <f>_xll.qlCalendarAdvance(Calendar,X942,NDays&amp;"D")</f>
        <v>45783</v>
      </c>
      <c r="Z942" s="1403">
        <v>2.8253032067566779E-2</v>
      </c>
      <c r="AA942" s="1411">
        <v>2.8089046443111609E-2</v>
      </c>
    </row>
    <row r="943" spans="19:27" x14ac:dyDescent="0.2">
      <c r="S943" s="399"/>
      <c r="T943" s="1401"/>
      <c r="W943" s="864" t="str">
        <f t="shared" si="23"/>
        <v>1w</v>
      </c>
      <c r="X943" s="1405">
        <f>_xll.qlCalendarAdvance(Calendar,X942,W943,"f",FALSE)</f>
        <v>45790</v>
      </c>
      <c r="Y943" s="1404">
        <f>_xll.qlCalendarAdvance(Calendar,X943,NDays&amp;"D")</f>
        <v>45790</v>
      </c>
      <c r="Z943" s="1403">
        <v>2.8250856714363237E-2</v>
      </c>
      <c r="AA943" s="1411">
        <v>2.8086877631913199E-2</v>
      </c>
    </row>
    <row r="944" spans="19:27" x14ac:dyDescent="0.2">
      <c r="S944" s="399"/>
      <c r="T944" s="1401"/>
      <c r="W944" s="864" t="str">
        <f t="shared" si="23"/>
        <v>1w</v>
      </c>
      <c r="X944" s="1405">
        <f>_xll.qlCalendarAdvance(Calendar,X943,W944,"f",FALSE)</f>
        <v>45797</v>
      </c>
      <c r="Y944" s="1404">
        <f>_xll.qlCalendarAdvance(Calendar,X944,NDays&amp;"D")</f>
        <v>45797</v>
      </c>
      <c r="Z944" s="1403">
        <v>2.824876226558087E-2</v>
      </c>
      <c r="AA944" s="1411">
        <v>2.8084496789299029E-2</v>
      </c>
    </row>
    <row r="945" spans="19:27" x14ac:dyDescent="0.2">
      <c r="S945" s="399"/>
      <c r="T945" s="1401"/>
      <c r="W945" s="864" t="str">
        <f t="shared" si="23"/>
        <v>1w</v>
      </c>
      <c r="X945" s="1405">
        <f>_xll.qlCalendarAdvance(Calendar,X944,W945,"f",FALSE)</f>
        <v>45804</v>
      </c>
      <c r="Y945" s="1404">
        <f>_xll.qlCalendarAdvance(Calendar,X945,NDays&amp;"D")</f>
        <v>45804</v>
      </c>
      <c r="Z945" s="1403">
        <v>2.8246763412826087E-2</v>
      </c>
      <c r="AA945" s="1411">
        <v>2.8081903915350148E-2</v>
      </c>
    </row>
    <row r="946" spans="19:27" x14ac:dyDescent="0.2">
      <c r="S946" s="399"/>
      <c r="T946" s="1401"/>
      <c r="W946" s="864" t="str">
        <f t="shared" si="23"/>
        <v>1w</v>
      </c>
      <c r="X946" s="1405">
        <f>_xll.qlCalendarAdvance(Calendar,X945,W946,"f",FALSE)</f>
        <v>45811</v>
      </c>
      <c r="Y946" s="1404">
        <f>_xll.qlCalendarAdvance(Calendar,X946,NDays&amp;"D")</f>
        <v>45811</v>
      </c>
      <c r="Z946" s="1403">
        <v>2.8243869580508077E-2</v>
      </c>
      <c r="AA946" s="1411">
        <v>2.8079099010066555E-2</v>
      </c>
    </row>
    <row r="947" spans="19:27" x14ac:dyDescent="0.2">
      <c r="S947" s="399"/>
      <c r="T947" s="1401"/>
      <c r="W947" s="864" t="str">
        <f t="shared" si="23"/>
        <v>1w</v>
      </c>
      <c r="X947" s="1405">
        <f>_xll.qlCalendarAdvance(Calendar,X946,W947,"f",FALSE)</f>
        <v>45818</v>
      </c>
      <c r="Y947" s="1404">
        <f>_xll.qlCalendarAdvance(Calendar,X947,NDays&amp;"D")</f>
        <v>45818</v>
      </c>
      <c r="Z947" s="1403">
        <v>2.8242094189405136E-2</v>
      </c>
      <c r="AA947" s="1411">
        <v>2.8076082073367203E-2</v>
      </c>
    </row>
    <row r="948" spans="19:27" x14ac:dyDescent="0.2">
      <c r="S948" s="399"/>
      <c r="T948" s="1401"/>
      <c r="W948" s="864" t="str">
        <f t="shared" si="23"/>
        <v>1w</v>
      </c>
      <c r="X948" s="1405">
        <f>_xll.qlCalendarAdvance(Calendar,X947,W948,"f",FALSE)</f>
        <v>45825</v>
      </c>
      <c r="Y948" s="1404">
        <f>_xll.qlCalendarAdvance(Calendar,X948,NDays&amp;"D")</f>
        <v>45825</v>
      </c>
      <c r="Z948" s="1403">
        <v>2.8240458286172537E-2</v>
      </c>
      <c r="AA948" s="1411">
        <v>2.8072853105252094E-2</v>
      </c>
    </row>
    <row r="949" spans="19:27" x14ac:dyDescent="0.2">
      <c r="S949" s="399"/>
      <c r="T949" s="1401"/>
      <c r="W949" s="864" t="str">
        <f t="shared" si="23"/>
        <v>1w</v>
      </c>
      <c r="X949" s="1405">
        <f>_xll.qlCalendarAdvance(Calendar,X948,W949,"f",FALSE)</f>
        <v>45832</v>
      </c>
      <c r="Y949" s="1404">
        <f>_xll.qlCalendarAdvance(Calendar,X949,NDays&amp;"D")</f>
        <v>45832</v>
      </c>
      <c r="Z949" s="1403">
        <v>2.8238976641433398E-2</v>
      </c>
      <c r="AA949" s="1411">
        <v>2.8069412105883318E-2</v>
      </c>
    </row>
    <row r="950" spans="19:27" x14ac:dyDescent="0.2">
      <c r="S950" s="399"/>
      <c r="T950" s="1401"/>
      <c r="W950" s="864" t="str">
        <f t="shared" si="23"/>
        <v>1w</v>
      </c>
      <c r="X950" s="1405">
        <f>_xll.qlCalendarAdvance(Calendar,X949,W950,"f",FALSE)</f>
        <v>45839</v>
      </c>
      <c r="Y950" s="1404">
        <f>_xll.qlCalendarAdvance(Calendar,X950,NDays&amp;"D")</f>
        <v>45839</v>
      </c>
      <c r="Z950" s="1403">
        <v>2.8239770241401379E-2</v>
      </c>
      <c r="AA950" s="1411">
        <v>2.80659235675218E-2</v>
      </c>
    </row>
    <row r="951" spans="19:27" x14ac:dyDescent="0.2">
      <c r="S951" s="399"/>
      <c r="T951" s="1401"/>
      <c r="W951" s="864" t="str">
        <f t="shared" si="23"/>
        <v>1w</v>
      </c>
      <c r="X951" s="1405">
        <f>_xll.qlCalendarAdvance(Calendar,X950,W951,"f",FALSE)</f>
        <v>45846</v>
      </c>
      <c r="Y951" s="1404">
        <f>_xll.qlCalendarAdvance(Calendar,X951,NDays&amp;"D")</f>
        <v>45846</v>
      </c>
      <c r="Z951" s="1403">
        <v>2.8237584854078953E-2</v>
      </c>
      <c r="AA951" s="1411">
        <v>2.806260249606285E-2</v>
      </c>
    </row>
    <row r="952" spans="19:27" x14ac:dyDescent="0.2">
      <c r="S952" s="399"/>
      <c r="T952" s="1401"/>
      <c r="W952" s="864" t="str">
        <f t="shared" si="23"/>
        <v>1w</v>
      </c>
      <c r="X952" s="1405">
        <f>_xll.qlCalendarAdvance(Calendar,X951,W952,"f",FALSE)</f>
        <v>45853</v>
      </c>
      <c r="Y952" s="1404">
        <f>_xll.qlCalendarAdvance(Calendar,X952,NDays&amp;"D")</f>
        <v>45853</v>
      </c>
      <c r="Z952" s="1403">
        <v>2.823662510892681E-2</v>
      </c>
      <c r="AA952" s="1411">
        <v>2.8059450186626034E-2</v>
      </c>
    </row>
    <row r="953" spans="19:27" x14ac:dyDescent="0.2">
      <c r="S953" s="399"/>
      <c r="T953" s="1401"/>
      <c r="W953" s="864" t="str">
        <f t="shared" si="23"/>
        <v>1w</v>
      </c>
      <c r="X953" s="1405">
        <f>_xll.qlCalendarAdvance(Calendar,X952,W953,"f",FALSE)</f>
        <v>45860</v>
      </c>
      <c r="Y953" s="1404">
        <f>_xll.qlCalendarAdvance(Calendar,X953,NDays&amp;"D")</f>
        <v>45860</v>
      </c>
      <c r="Z953" s="1403">
        <v>2.8235836515286498E-2</v>
      </c>
      <c r="AA953" s="1411">
        <v>2.8056466639454491E-2</v>
      </c>
    </row>
    <row r="954" spans="19:27" x14ac:dyDescent="0.2">
      <c r="S954" s="399"/>
      <c r="T954" s="1401"/>
      <c r="W954" s="864" t="str">
        <f t="shared" si="23"/>
        <v>1w</v>
      </c>
      <c r="X954" s="1405">
        <f>_xll.qlCalendarAdvance(Calendar,X953,W954,"f",FALSE)</f>
        <v>45867</v>
      </c>
      <c r="Y954" s="1404">
        <f>_xll.qlCalendarAdvance(Calendar,X954,NDays&amp;"D")</f>
        <v>45867</v>
      </c>
      <c r="Z954" s="1403">
        <v>2.823521907295717E-2</v>
      </c>
      <c r="AA954" s="1411">
        <v>2.8053651854224038E-2</v>
      </c>
    </row>
    <row r="955" spans="19:27" x14ac:dyDescent="0.2">
      <c r="S955" s="399"/>
      <c r="T955" s="1401"/>
      <c r="W955" s="864" t="str">
        <f t="shared" si="23"/>
        <v>1w</v>
      </c>
      <c r="X955" s="1405">
        <f>_xll.qlCalendarAdvance(Calendar,X954,W955,"f",FALSE)</f>
        <v>45874</v>
      </c>
      <c r="Y955" s="1404">
        <f>_xll.qlCalendarAdvance(Calendar,X955,NDays&amp;"D")</f>
        <v>45874</v>
      </c>
      <c r="Z955" s="1403">
        <v>2.8234772781780691E-2</v>
      </c>
      <c r="AA955" s="1411">
        <v>2.8051005831096765E-2</v>
      </c>
    </row>
    <row r="956" spans="19:27" x14ac:dyDescent="0.2">
      <c r="S956" s="399"/>
      <c r="T956" s="1401"/>
      <c r="W956" s="864" t="str">
        <f t="shared" si="23"/>
        <v>1w</v>
      </c>
      <c r="X956" s="1405">
        <f>_xll.qlCalendarAdvance(Calendar,X955,W956,"f",FALSE)</f>
        <v>45881</v>
      </c>
      <c r="Y956" s="1404">
        <f>_xll.qlCalendarAdvance(Calendar,X956,NDays&amp;"D")</f>
        <v>45881</v>
      </c>
      <c r="Z956" s="1403">
        <v>2.8234497641643864E-2</v>
      </c>
      <c r="AA956" s="1411">
        <v>2.8048528570072673E-2</v>
      </c>
    </row>
    <row r="957" spans="19:27" x14ac:dyDescent="0.2">
      <c r="S957" s="399"/>
      <c r="T957" s="1401"/>
      <c r="W957" s="864" t="str">
        <f t="shared" si="23"/>
        <v>1w</v>
      </c>
      <c r="X957" s="1405">
        <f>_xll.qlCalendarAdvance(Calendar,X956,W957,"f",FALSE)</f>
        <v>45888</v>
      </c>
      <c r="Y957" s="1404">
        <f>_xll.qlCalendarAdvance(Calendar,X957,NDays&amp;"D")</f>
        <v>45888</v>
      </c>
      <c r="Z957" s="1403">
        <v>2.8234393652476212E-2</v>
      </c>
      <c r="AA957" s="1411">
        <v>2.8046220071151762E-2</v>
      </c>
    </row>
    <row r="958" spans="19:27" x14ac:dyDescent="0.2">
      <c r="S958" s="399"/>
      <c r="T958" s="1401"/>
      <c r="W958" s="864" t="str">
        <f t="shared" si="23"/>
        <v>1w</v>
      </c>
      <c r="X958" s="1405">
        <f>_xll.qlCalendarAdvance(Calendar,X957,W958,"f",FALSE)</f>
        <v>45895</v>
      </c>
      <c r="Y958" s="1404">
        <f>_xll.qlCalendarAdvance(Calendar,X958,NDays&amp;"D")</f>
        <v>45895</v>
      </c>
      <c r="Z958" s="1403">
        <v>2.8234460814250427E-2</v>
      </c>
      <c r="AA958" s="1411">
        <v>2.8044080334252985E-2</v>
      </c>
    </row>
    <row r="959" spans="19:27" x14ac:dyDescent="0.2">
      <c r="S959" s="399"/>
      <c r="T959" s="1401"/>
      <c r="W959" s="864" t="str">
        <f t="shared" si="23"/>
        <v>1w</v>
      </c>
      <c r="X959" s="1405">
        <f>_xll.qlCalendarAdvance(Calendar,X958,W959,"f",FALSE)</f>
        <v>45902</v>
      </c>
      <c r="Y959" s="1404">
        <f>_xll.qlCalendarAdvance(Calendar,X959,NDays&amp;"D")</f>
        <v>45902</v>
      </c>
      <c r="Z959" s="1403">
        <v>2.8231213868683894E-2</v>
      </c>
      <c r="AA959" s="1411">
        <v>2.804210935945739E-2</v>
      </c>
    </row>
    <row r="960" spans="19:27" x14ac:dyDescent="0.2">
      <c r="S960" s="399"/>
      <c r="T960" s="1401"/>
      <c r="W960" s="864" t="str">
        <f t="shared" si="23"/>
        <v>1w</v>
      </c>
      <c r="X960" s="1405">
        <f>_xll.qlCalendarAdvance(Calendar,X959,W960,"f",FALSE)</f>
        <v>45909</v>
      </c>
      <c r="Y960" s="1404">
        <f>_xll.qlCalendarAdvance(Calendar,X960,NDays&amp;"D")</f>
        <v>45909</v>
      </c>
      <c r="Z960" s="1403">
        <v>2.8231586571291725E-2</v>
      </c>
      <c r="AA960" s="1411">
        <v>2.8040307146764976E-2</v>
      </c>
    </row>
    <row r="961" spans="19:27" x14ac:dyDescent="0.2">
      <c r="S961" s="399"/>
      <c r="T961" s="1401"/>
      <c r="W961" s="864" t="str">
        <f t="shared" si="23"/>
        <v>1w</v>
      </c>
      <c r="X961" s="1405">
        <f>_xll.qlCalendarAdvance(Calendar,X960,W961,"f",FALSE)</f>
        <v>45916</v>
      </c>
      <c r="Y961" s="1404">
        <f>_xll.qlCalendarAdvance(Calendar,X961,NDays&amp;"D")</f>
        <v>45916</v>
      </c>
      <c r="Z961" s="1403">
        <v>2.8232130385548747E-2</v>
      </c>
      <c r="AA961" s="1411">
        <v>2.8038673696094696E-2</v>
      </c>
    </row>
    <row r="962" spans="19:27" x14ac:dyDescent="0.2">
      <c r="S962" s="399"/>
      <c r="T962" s="1401"/>
      <c r="W962" s="864" t="str">
        <f t="shared" si="23"/>
        <v>1w</v>
      </c>
      <c r="X962" s="1405">
        <f>_xll.qlCalendarAdvance(Calendar,X961,W962,"f",FALSE)</f>
        <v>45923</v>
      </c>
      <c r="Y962" s="1404">
        <f>_xll.qlCalendarAdvance(Calendar,X962,NDays&amp;"D")</f>
        <v>45923</v>
      </c>
      <c r="Z962" s="1403">
        <v>2.8232845311591974E-2</v>
      </c>
      <c r="AA962" s="1411">
        <v>2.8037209007446551E-2</v>
      </c>
    </row>
    <row r="963" spans="19:27" x14ac:dyDescent="0.2">
      <c r="S963" s="399"/>
      <c r="T963" s="1401"/>
      <c r="W963" s="864" t="str">
        <f t="shared" si="23"/>
        <v>1w</v>
      </c>
      <c r="X963" s="1405">
        <f>_xll.qlCalendarAdvance(Calendar,X962,W963,"f",FALSE)</f>
        <v>45930</v>
      </c>
      <c r="Y963" s="1404">
        <f>_xll.qlCalendarAdvance(Calendar,X963,NDays&amp;"D")</f>
        <v>45930</v>
      </c>
      <c r="Z963" s="1403">
        <v>2.8234940957319238E-2</v>
      </c>
      <c r="AA963" s="1411">
        <v>2.8035913080901587E-2</v>
      </c>
    </row>
    <row r="964" spans="19:27" x14ac:dyDescent="0.2">
      <c r="S964" s="399"/>
      <c r="T964" s="1401"/>
      <c r="W964" s="864" t="str">
        <f t="shared" si="23"/>
        <v>1w</v>
      </c>
      <c r="X964" s="1405">
        <f>_xll.qlCalendarAdvance(Calendar,X963,W964,"f",FALSE)</f>
        <v>45937</v>
      </c>
      <c r="Y964" s="1404">
        <f>_xll.qlCalendarAdvance(Calendar,X964,NDays&amp;"D")</f>
        <v>45937</v>
      </c>
      <c r="Z964" s="1403">
        <v>2.8236010412002872E-2</v>
      </c>
      <c r="AA964" s="1411">
        <v>2.8034785916459803E-2</v>
      </c>
    </row>
    <row r="965" spans="19:27" x14ac:dyDescent="0.2">
      <c r="S965" s="399"/>
      <c r="T965" s="1401"/>
      <c r="W965" s="864" t="str">
        <f t="shared" si="23"/>
        <v>1w</v>
      </c>
      <c r="X965" s="1405">
        <f>_xll.qlCalendarAdvance(Calendar,X964,W965,"f",FALSE)</f>
        <v>45944</v>
      </c>
      <c r="Y965" s="1404">
        <f>_xll.qlCalendarAdvance(Calendar,X965,NDays&amp;"D")</f>
        <v>45944</v>
      </c>
      <c r="Z965" s="1403">
        <v>2.8237250992314316E-2</v>
      </c>
      <c r="AA965" s="1411">
        <v>2.8033827514121201E-2</v>
      </c>
    </row>
    <row r="966" spans="19:27" x14ac:dyDescent="0.2">
      <c r="S966" s="399"/>
      <c r="T966" s="1401"/>
      <c r="W966" s="864" t="str">
        <f t="shared" si="23"/>
        <v>1w</v>
      </c>
      <c r="X966" s="1405">
        <f>_xll.qlCalendarAdvance(Calendar,X965,W966,"f",FALSE)</f>
        <v>45951</v>
      </c>
      <c r="Y966" s="1404">
        <f>_xll.qlCalendarAdvance(Calendar,X966,NDays&amp;"D")</f>
        <v>45951</v>
      </c>
      <c r="Z966" s="1403">
        <v>2.8238662698565294E-2</v>
      </c>
      <c r="AA966" s="1411">
        <v>2.8033037873642641E-2</v>
      </c>
    </row>
    <row r="967" spans="19:27" x14ac:dyDescent="0.2">
      <c r="S967" s="399"/>
      <c r="T967" s="1401"/>
      <c r="W967" s="864" t="str">
        <f t="shared" si="23"/>
        <v>1w</v>
      </c>
      <c r="X967" s="1405">
        <f>_xll.qlCalendarAdvance(Calendar,X966,W967,"f",FALSE)</f>
        <v>45958</v>
      </c>
      <c r="Y967" s="1404">
        <f>_xll.qlCalendarAdvance(Calendar,X967,NDays&amp;"D")</f>
        <v>45958</v>
      </c>
      <c r="Z967" s="1403">
        <v>2.8240245531113827E-2</v>
      </c>
      <c r="AA967" s="1411">
        <v>2.8032416995348308E-2</v>
      </c>
    </row>
    <row r="968" spans="19:27" x14ac:dyDescent="0.2">
      <c r="S968" s="399"/>
      <c r="T968" s="1401"/>
      <c r="W968" s="864" t="str">
        <f t="shared" si="23"/>
        <v>1w</v>
      </c>
      <c r="X968" s="1405">
        <f>_xll.qlCalendarAdvance(Calendar,X967,W968,"f",FALSE)</f>
        <v>45965</v>
      </c>
      <c r="Y968" s="1404">
        <f>_xll.qlCalendarAdvance(Calendar,X968,NDays&amp;"D")</f>
        <v>45965</v>
      </c>
      <c r="Z968" s="1403">
        <v>2.8241999490358917E-2</v>
      </c>
      <c r="AA968" s="1411">
        <v>2.8031964879157156E-2</v>
      </c>
    </row>
    <row r="969" spans="19:27" x14ac:dyDescent="0.2">
      <c r="S969" s="399"/>
      <c r="T969" s="1401"/>
      <c r="W969" s="864" t="str">
        <f t="shared" si="23"/>
        <v>1w</v>
      </c>
      <c r="X969" s="1405">
        <f>_xll.qlCalendarAdvance(Calendar,X968,W969,"f",FALSE)</f>
        <v>45972</v>
      </c>
      <c r="Y969" s="1404">
        <f>_xll.qlCalendarAdvance(Calendar,X969,NDays&amp;"D")</f>
        <v>45972</v>
      </c>
      <c r="Z969" s="1403">
        <v>2.8242640944396519E-2</v>
      </c>
      <c r="AA969" s="1411">
        <v>2.8031681524907093E-2</v>
      </c>
    </row>
    <row r="970" spans="19:27" x14ac:dyDescent="0.2">
      <c r="S970" s="399"/>
      <c r="T970" s="1401"/>
      <c r="W970" s="864" t="str">
        <f t="shared" si="23"/>
        <v>1w</v>
      </c>
      <c r="X970" s="1405">
        <f>_xll.qlCalendarAdvance(Calendar,X969,W970,"f",FALSE)</f>
        <v>45979</v>
      </c>
      <c r="Y970" s="1404">
        <f>_xll.qlCalendarAdvance(Calendar,X970,NDays&amp;"D")</f>
        <v>45979</v>
      </c>
      <c r="Z970" s="1403">
        <v>2.8244724774798398E-2</v>
      </c>
      <c r="AA970" s="1411">
        <v>2.803156693276021E-2</v>
      </c>
    </row>
    <row r="971" spans="19:27" x14ac:dyDescent="0.2">
      <c r="S971" s="399"/>
      <c r="T971" s="1401"/>
      <c r="W971" s="864" t="str">
        <f t="shared" si="23"/>
        <v>1w</v>
      </c>
      <c r="X971" s="1405">
        <f>_xll.qlCalendarAdvance(Calendar,X970,W971,"f",FALSE)</f>
        <v>45986</v>
      </c>
      <c r="Y971" s="1404">
        <f>_xll.qlCalendarAdvance(Calendar,X971,NDays&amp;"D")</f>
        <v>45986</v>
      </c>
      <c r="Z971" s="1403">
        <v>2.8248288132915425E-2</v>
      </c>
      <c r="AA971" s="1411">
        <v>2.8031621102716509E-2</v>
      </c>
    </row>
    <row r="972" spans="19:27" x14ac:dyDescent="0.2">
      <c r="S972" s="399"/>
      <c r="T972" s="1401"/>
      <c r="W972" s="864" t="str">
        <f t="shared" si="23"/>
        <v>1w</v>
      </c>
      <c r="X972" s="1405">
        <f>_xll.qlCalendarAdvance(Calendar,X971,W972,"f",FALSE)</f>
        <v>45993</v>
      </c>
      <c r="Y972" s="1404">
        <f>_xll.qlCalendarAdvance(Calendar,X972,NDays&amp;"D")</f>
        <v>45993</v>
      </c>
      <c r="Z972" s="1403">
        <v>2.8250726603805058E-2</v>
      </c>
      <c r="AA972" s="1411">
        <v>2.8031844034694942E-2</v>
      </c>
    </row>
    <row r="973" spans="19:27" x14ac:dyDescent="0.2">
      <c r="S973" s="399"/>
      <c r="T973" s="1401"/>
      <c r="W973" s="864" t="str">
        <f t="shared" si="23"/>
        <v>1w</v>
      </c>
      <c r="X973" s="1405">
        <f>_xll.qlCalendarAdvance(Calendar,X972,W973,"f",FALSE)</f>
        <v>46000</v>
      </c>
      <c r="Y973" s="1404">
        <f>_xll.qlCalendarAdvance(Calendar,X973,NDays&amp;"D")</f>
        <v>46000</v>
      </c>
      <c r="Z973" s="1403">
        <v>2.8253336204037277E-2</v>
      </c>
      <c r="AA973" s="1411">
        <v>2.8032235728695509E-2</v>
      </c>
    </row>
    <row r="974" spans="19:27" x14ac:dyDescent="0.2">
      <c r="S974" s="399"/>
      <c r="T974" s="1401"/>
      <c r="W974" s="864" t="str">
        <f t="shared" si="23"/>
        <v>1w</v>
      </c>
      <c r="X974" s="1405">
        <f>_xll.qlCalendarAdvance(Calendar,X973,W974,"f",FALSE)</f>
        <v>46007</v>
      </c>
      <c r="Y974" s="1404">
        <f>_xll.qlCalendarAdvance(Calendar,X974,NDays&amp;"D")</f>
        <v>46007</v>
      </c>
      <c r="Z974" s="1403">
        <v>2.8256116934270246E-2</v>
      </c>
      <c r="AA974" s="1411">
        <v>2.8032796184718212E-2</v>
      </c>
    </row>
    <row r="975" spans="19:27" x14ac:dyDescent="0.2">
      <c r="S975" s="399"/>
      <c r="T975" s="1401"/>
      <c r="W975" s="864" t="str">
        <f t="shared" si="23"/>
        <v>1w</v>
      </c>
      <c r="X975" s="1405">
        <f>_xll.qlCalendarAdvance(Calendar,X974,W975,"f",FALSE)</f>
        <v>46014</v>
      </c>
      <c r="Y975" s="1404">
        <f>_xll.qlCalendarAdvance(Calendar,X975,NDays&amp;"D")</f>
        <v>46014</v>
      </c>
      <c r="Z975" s="1403">
        <v>2.8259068795206219E-2</v>
      </c>
      <c r="AA975" s="1411">
        <v>2.8033525402844095E-2</v>
      </c>
    </row>
    <row r="976" spans="19:27" x14ac:dyDescent="0.2">
      <c r="S976" s="399"/>
      <c r="T976" s="1401"/>
      <c r="W976" s="864" t="str">
        <f t="shared" si="23"/>
        <v>1w</v>
      </c>
      <c r="X976" s="1405">
        <f>_xll.qlCalendarAdvance(Calendar,X975,W976,"f",FALSE)</f>
        <v>46021</v>
      </c>
      <c r="Y976" s="1404">
        <f>_xll.qlCalendarAdvance(Calendar,X976,NDays&amp;"D")</f>
        <v>46021</v>
      </c>
      <c r="Z976" s="1403">
        <v>2.8262191172740158E-2</v>
      </c>
      <c r="AA976" s="1411">
        <v>2.8034423383154206E-2</v>
      </c>
    </row>
    <row r="977" spans="19:27" x14ac:dyDescent="0.2">
      <c r="S977" s="399"/>
      <c r="T977" s="1401"/>
      <c r="W977" s="864" t="str">
        <f t="shared" si="23"/>
        <v>1w</v>
      </c>
      <c r="X977" s="1405">
        <f>_xll.qlCalendarAdvance(Calendar,X976,W977,"f",FALSE)</f>
        <v>46028</v>
      </c>
      <c r="Y977" s="1404">
        <f>_xll.qlCalendarAdvance(Calendar,X977,NDays&amp;"D")</f>
        <v>46028</v>
      </c>
      <c r="Z977" s="1403">
        <v>2.8264096258263649E-2</v>
      </c>
      <c r="AA977" s="1411">
        <v>2.8035490125324358E-2</v>
      </c>
    </row>
    <row r="978" spans="19:27" x14ac:dyDescent="0.2">
      <c r="S978" s="399"/>
      <c r="T978" s="1401"/>
      <c r="W978" s="864" t="str">
        <f t="shared" si="23"/>
        <v>1w</v>
      </c>
      <c r="X978" s="1405">
        <f>_xll.qlCalendarAdvance(Calendar,X977,W978,"f",FALSE)</f>
        <v>46035</v>
      </c>
      <c r="Y978" s="1404">
        <f>_xll.qlCalendarAdvance(Calendar,X978,NDays&amp;"D")</f>
        <v>46035</v>
      </c>
      <c r="Z978" s="1403">
        <v>2.8267526766297048E-2</v>
      </c>
      <c r="AA978" s="1411">
        <v>2.8036725629597692E-2</v>
      </c>
    </row>
    <row r="979" spans="19:27" x14ac:dyDescent="0.2">
      <c r="S979" s="399"/>
      <c r="T979" s="1401"/>
      <c r="W979" s="864" t="str">
        <f t="shared" si="23"/>
        <v>1w</v>
      </c>
      <c r="X979" s="1405">
        <f>_xll.qlCalendarAdvance(Calendar,X978,W979,"f",FALSE)</f>
        <v>46042</v>
      </c>
      <c r="Y979" s="1404">
        <f>_xll.qlCalendarAdvance(Calendar,X979,NDays&amp;"D")</f>
        <v>46042</v>
      </c>
      <c r="Z979" s="1403">
        <v>2.8271102222709722E-2</v>
      </c>
      <c r="AA979" s="1411">
        <v>2.8038129896055253E-2</v>
      </c>
    </row>
    <row r="980" spans="19:27" x14ac:dyDescent="0.2">
      <c r="S980" s="399"/>
      <c r="T980" s="1401"/>
      <c r="W980" s="864" t="str">
        <f t="shared" si="23"/>
        <v>1w</v>
      </c>
      <c r="X980" s="1405">
        <f>_xll.qlCalendarAdvance(Calendar,X979,W980,"f",FALSE)</f>
        <v>46049</v>
      </c>
      <c r="Y980" s="1404">
        <f>_xll.qlCalendarAdvance(Calendar,X980,NDays&amp;"D")</f>
        <v>46049</v>
      </c>
      <c r="Z980" s="1403">
        <v>2.8274812450157043E-2</v>
      </c>
      <c r="AA980" s="1411">
        <v>2.8039702924534948E-2</v>
      </c>
    </row>
    <row r="981" spans="19:27" x14ac:dyDescent="0.2">
      <c r="S981" s="399"/>
      <c r="T981" s="1401"/>
      <c r="W981" s="864" t="str">
        <f t="shared" si="23"/>
        <v>1w</v>
      </c>
      <c r="X981" s="1405">
        <f>_xll.qlCalendarAdvance(Calendar,X980,W981,"f",FALSE)</f>
        <v>46056</v>
      </c>
      <c r="Y981" s="1404">
        <f>_xll.qlCalendarAdvance(Calendar,X981,NDays&amp;"D")</f>
        <v>46056</v>
      </c>
      <c r="Z981" s="1403">
        <v>2.8278647271248725E-2</v>
      </c>
      <c r="AA981" s="1411">
        <v>2.8041444714955732E-2</v>
      </c>
    </row>
    <row r="982" spans="19:27" x14ac:dyDescent="0.2">
      <c r="S982" s="399"/>
      <c r="T982" s="1401"/>
      <c r="W982" s="864" t="str">
        <f t="shared" si="23"/>
        <v>1w</v>
      </c>
      <c r="X982" s="1405">
        <f>_xll.qlCalendarAdvance(Calendar,X981,W982,"f",FALSE)</f>
        <v>46063</v>
      </c>
      <c r="Y982" s="1404">
        <f>_xll.qlCalendarAdvance(Calendar,X982,NDays&amp;"D")</f>
        <v>46063</v>
      </c>
      <c r="Z982" s="1403">
        <v>2.8282596508543426E-2</v>
      </c>
      <c r="AA982" s="1411">
        <v>2.8043355267560743E-2</v>
      </c>
    </row>
    <row r="983" spans="19:27" x14ac:dyDescent="0.2">
      <c r="S983" s="399"/>
      <c r="T983" s="1401"/>
      <c r="W983" s="864" t="str">
        <f t="shared" si="23"/>
        <v>1w</v>
      </c>
      <c r="X983" s="1405">
        <f>_xll.qlCalendarAdvance(Calendar,X982,W983,"f",FALSE)</f>
        <v>46070</v>
      </c>
      <c r="Y983" s="1404">
        <f>_xll.qlCalendarAdvance(Calendar,X983,NDays&amp;"D")</f>
        <v>46070</v>
      </c>
      <c r="Z983" s="1403">
        <v>2.8286649984540703E-2</v>
      </c>
      <c r="AA983" s="1411">
        <v>2.8045434582187889E-2</v>
      </c>
    </row>
    <row r="984" spans="19:27" x14ac:dyDescent="0.2">
      <c r="S984" s="399"/>
      <c r="T984" s="1401"/>
      <c r="W984" s="864" t="str">
        <f t="shared" si="23"/>
        <v>1w</v>
      </c>
      <c r="X984" s="1405">
        <f>_xll.qlCalendarAdvance(Calendar,X983,W984,"f",FALSE)</f>
        <v>46077</v>
      </c>
      <c r="Y984" s="1404">
        <f>_xll.qlCalendarAdvance(Calendar,X984,NDays&amp;"D")</f>
        <v>46077</v>
      </c>
      <c r="Z984" s="1403">
        <v>2.8290797521675182E-2</v>
      </c>
      <c r="AA984" s="1411">
        <v>2.804768265883717E-2</v>
      </c>
    </row>
    <row r="985" spans="19:27" x14ac:dyDescent="0.2">
      <c r="S985" s="399"/>
      <c r="T985" s="1401"/>
      <c r="W985" s="864" t="str">
        <f t="shared" si="23"/>
        <v>1w</v>
      </c>
      <c r="X985" s="1405">
        <f>_xll.qlCalendarAdvance(Calendar,X984,W985,"f",FALSE)</f>
        <v>46084</v>
      </c>
      <c r="Y985" s="1404">
        <f>_xll.qlCalendarAdvance(Calendar,X985,NDays&amp;"D")</f>
        <v>46084</v>
      </c>
      <c r="Z985" s="1403">
        <v>2.8299301242207746E-2</v>
      </c>
      <c r="AA985" s="1411">
        <v>2.8050099497589631E-2</v>
      </c>
    </row>
    <row r="986" spans="19:27" x14ac:dyDescent="0.2">
      <c r="S986" s="399"/>
      <c r="T986" s="1401"/>
      <c r="W986" s="864" t="str">
        <f t="shared" ref="W986:W1049" si="24">W985</f>
        <v>1w</v>
      </c>
      <c r="X986" s="1405">
        <f>_xll.qlCalendarAdvance(Calendar,X985,W986,"f",FALSE)</f>
        <v>46091</v>
      </c>
      <c r="Y986" s="1404">
        <f>_xll.qlCalendarAdvance(Calendar,X986,NDays&amp;"D")</f>
        <v>46091</v>
      </c>
      <c r="Z986" s="1403">
        <v>2.8303608321004134E-2</v>
      </c>
      <c r="AA986" s="1411">
        <v>2.805268509852632E-2</v>
      </c>
    </row>
    <row r="987" spans="19:27" x14ac:dyDescent="0.2">
      <c r="S987" s="399"/>
      <c r="T987" s="1401"/>
      <c r="W987" s="864" t="str">
        <f t="shared" si="24"/>
        <v>1w</v>
      </c>
      <c r="X987" s="1405">
        <f>_xll.qlCalendarAdvance(Calendar,X986,W987,"f",FALSE)</f>
        <v>46098</v>
      </c>
      <c r="Y987" s="1404">
        <f>_xll.qlCalendarAdvance(Calendar,X987,NDays&amp;"D")</f>
        <v>46098</v>
      </c>
      <c r="Z987" s="1403">
        <v>2.8307976405433154E-2</v>
      </c>
      <c r="AA987" s="1411">
        <v>2.8055439461404097E-2</v>
      </c>
    </row>
    <row r="988" spans="19:27" x14ac:dyDescent="0.2">
      <c r="S988" s="399"/>
      <c r="T988" s="1401"/>
      <c r="W988" s="864" t="str">
        <f t="shared" si="24"/>
        <v>1w</v>
      </c>
      <c r="X988" s="1405">
        <f>_xll.qlCalendarAdvance(Calendar,X987,W988,"f",FALSE)</f>
        <v>46105</v>
      </c>
      <c r="Y988" s="1404">
        <f>_xll.qlCalendarAdvance(Calendar,X988,NDays&amp;"D")</f>
        <v>46105</v>
      </c>
      <c r="Z988" s="1403">
        <v>2.8312395481254693E-2</v>
      </c>
      <c r="AA988" s="1411">
        <v>2.8058362586466101E-2</v>
      </c>
    </row>
    <row r="989" spans="19:27" x14ac:dyDescent="0.2">
      <c r="S989" s="399"/>
      <c r="T989" s="1401"/>
      <c r="W989" s="864" t="str">
        <f t="shared" si="24"/>
        <v>1w</v>
      </c>
      <c r="X989" s="1405">
        <f>_xll.qlCalendarAdvance(Calendar,X988,W989,"f",FALSE)</f>
        <v>46112</v>
      </c>
      <c r="Y989" s="1404">
        <f>_xll.qlCalendarAdvance(Calendar,X989,NDays&amp;"D")</f>
        <v>46112</v>
      </c>
      <c r="Z989" s="1403">
        <v>2.8315433990235731E-2</v>
      </c>
      <c r="AA989" s="1411">
        <v>2.8061454473631287E-2</v>
      </c>
    </row>
    <row r="990" spans="19:27" x14ac:dyDescent="0.2">
      <c r="S990" s="399"/>
      <c r="T990" s="1401"/>
      <c r="W990" s="864" t="str">
        <f t="shared" si="24"/>
        <v>1w</v>
      </c>
      <c r="X990" s="1405">
        <f>_xll.qlCalendarAdvance(Calendar,X989,W990,"f",FALSE)</f>
        <v>46119</v>
      </c>
      <c r="Y990" s="1404">
        <f>_xll.qlCalendarAdvance(Calendar,X990,NDays&amp;"D")</f>
        <v>46119</v>
      </c>
      <c r="Z990" s="1403">
        <v>2.8319927433336035E-2</v>
      </c>
      <c r="AA990" s="1411">
        <v>2.8064715122899653E-2</v>
      </c>
    </row>
    <row r="991" spans="19:27" x14ac:dyDescent="0.2">
      <c r="S991" s="399"/>
      <c r="T991" s="1401"/>
      <c r="W991" s="864" t="str">
        <f t="shared" si="24"/>
        <v>1w</v>
      </c>
      <c r="X991" s="1405">
        <f>_xll.qlCalendarAdvance(Calendar,X990,W991,"f",FALSE)</f>
        <v>46126</v>
      </c>
      <c r="Y991" s="1404">
        <f>_xll.qlCalendarAdvance(Calendar,X991,NDays&amp;"D")</f>
        <v>46126</v>
      </c>
      <c r="Z991" s="1403">
        <v>2.8324442440498657E-2</v>
      </c>
      <c r="AA991" s="1411">
        <v>2.8068144534109107E-2</v>
      </c>
    </row>
    <row r="992" spans="19:27" x14ac:dyDescent="0.2">
      <c r="S992" s="399"/>
      <c r="T992" s="1401"/>
      <c r="W992" s="864" t="str">
        <f t="shared" si="24"/>
        <v>1w</v>
      </c>
      <c r="X992" s="1405">
        <f>_xll.qlCalendarAdvance(Calendar,X991,W992,"f",FALSE)</f>
        <v>46133</v>
      </c>
      <c r="Y992" s="1404">
        <f>_xll.qlCalendarAdvance(Calendar,X992,NDays&amp;"D")</f>
        <v>46133</v>
      </c>
      <c r="Z992" s="1403">
        <v>2.8328968943192232E-2</v>
      </c>
      <c r="AA992" s="1411">
        <v>2.8071742707583835E-2</v>
      </c>
    </row>
    <row r="993" spans="19:27" x14ac:dyDescent="0.2">
      <c r="S993" s="399"/>
      <c r="T993" s="1401"/>
      <c r="W993" s="864" t="str">
        <f t="shared" si="24"/>
        <v>1w</v>
      </c>
      <c r="X993" s="1405">
        <f>_xll.qlCalendarAdvance(Calendar,X992,W993,"f",FALSE)</f>
        <v>46140</v>
      </c>
      <c r="Y993" s="1404">
        <f>_xll.qlCalendarAdvance(Calendar,X993,NDays&amp;"D")</f>
        <v>46140</v>
      </c>
      <c r="Z993" s="1403">
        <v>2.8333496872795481E-2</v>
      </c>
      <c r="AA993" s="1411">
        <v>2.8075509643080698E-2</v>
      </c>
    </row>
    <row r="994" spans="19:27" x14ac:dyDescent="0.2">
      <c r="S994" s="399"/>
      <c r="T994" s="1401"/>
      <c r="W994" s="864" t="str">
        <f t="shared" si="24"/>
        <v>1w</v>
      </c>
      <c r="X994" s="1405">
        <f>_xll.qlCalendarAdvance(Calendar,X993,W994,"f",FALSE)</f>
        <v>46147</v>
      </c>
      <c r="Y994" s="1404">
        <f>_xll.qlCalendarAdvance(Calendar,X994,NDays&amp;"D")</f>
        <v>46147</v>
      </c>
      <c r="Z994" s="1403">
        <v>2.833941994711053E-2</v>
      </c>
      <c r="AA994" s="1411">
        <v>2.8079445340761788E-2</v>
      </c>
    </row>
    <row r="995" spans="19:27" x14ac:dyDescent="0.2">
      <c r="S995" s="399"/>
      <c r="T995" s="1401"/>
      <c r="W995" s="864" t="str">
        <f t="shared" si="24"/>
        <v>1w</v>
      </c>
      <c r="X995" s="1405">
        <f>_xll.qlCalendarAdvance(Calendar,X994,W995,"f",FALSE)</f>
        <v>46154</v>
      </c>
      <c r="Y995" s="1404">
        <f>_xll.qlCalendarAdvance(Calendar,X995,NDays&amp;"D")</f>
        <v>46154</v>
      </c>
      <c r="Z995" s="1403">
        <v>2.8343915556668271E-2</v>
      </c>
      <c r="AA995" s="1411">
        <v>2.8083549800465013E-2</v>
      </c>
    </row>
    <row r="996" spans="19:27" x14ac:dyDescent="0.2">
      <c r="S996" s="399"/>
      <c r="T996" s="1401"/>
      <c r="W996" s="864" t="str">
        <f t="shared" si="24"/>
        <v>1w</v>
      </c>
      <c r="X996" s="1405">
        <f>_xll.qlCalendarAdvance(Calendar,X995,W996,"f",FALSE)</f>
        <v>46161</v>
      </c>
      <c r="Y996" s="1404">
        <f>_xll.qlCalendarAdvance(Calendar,X996,NDays&amp;"D")</f>
        <v>46161</v>
      </c>
      <c r="Z996" s="1403">
        <v>2.8348382040548761E-2</v>
      </c>
      <c r="AA996" s="1411">
        <v>2.8087823022433511E-2</v>
      </c>
    </row>
    <row r="997" spans="19:27" x14ac:dyDescent="0.2">
      <c r="S997" s="399"/>
      <c r="T997" s="1401"/>
      <c r="W997" s="864" t="str">
        <f t="shared" si="24"/>
        <v>1w</v>
      </c>
      <c r="X997" s="1405">
        <f>_xll.qlCalendarAdvance(Calendar,X996,W997,"f",FALSE)</f>
        <v>46168</v>
      </c>
      <c r="Y997" s="1404">
        <f>_xll.qlCalendarAdvance(Calendar,X997,NDays&amp;"D")</f>
        <v>46168</v>
      </c>
      <c r="Z997" s="1403">
        <v>2.8352809383717731E-2</v>
      </c>
      <c r="AA997" s="1411">
        <v>2.8092265006424144E-2</v>
      </c>
    </row>
    <row r="998" spans="19:27" x14ac:dyDescent="0.2">
      <c r="S998" s="399"/>
      <c r="T998" s="1401"/>
      <c r="W998" s="864" t="str">
        <f t="shared" si="24"/>
        <v>1w</v>
      </c>
      <c r="X998" s="1405">
        <f>_xll.qlCalendarAdvance(Calendar,X997,W998,"f",FALSE)</f>
        <v>46175</v>
      </c>
      <c r="Y998" s="1404">
        <f>_xll.qlCalendarAdvance(Calendar,X998,NDays&amp;"D")</f>
        <v>46175</v>
      </c>
      <c r="Z998" s="1403">
        <v>2.8355805516423482E-2</v>
      </c>
      <c r="AA998" s="1411">
        <v>2.8096875752680051E-2</v>
      </c>
    </row>
    <row r="999" spans="19:27" x14ac:dyDescent="0.2">
      <c r="S999" s="399"/>
      <c r="T999" s="1401"/>
      <c r="W999" s="864" t="str">
        <f t="shared" si="24"/>
        <v>1w</v>
      </c>
      <c r="X999" s="1405">
        <f>_xll.qlCalendarAdvance(Calendar,X998,W999,"f",FALSE)</f>
        <v>46182</v>
      </c>
      <c r="Y999" s="1404">
        <f>_xll.qlCalendarAdvance(Calendar,X999,NDays&amp;"D")</f>
        <v>46182</v>
      </c>
      <c r="Z999" s="1403">
        <v>2.8360130561430007E-2</v>
      </c>
      <c r="AA999" s="1411">
        <v>2.8101655260958092E-2</v>
      </c>
    </row>
    <row r="1000" spans="19:27" x14ac:dyDescent="0.2">
      <c r="S1000" s="399"/>
      <c r="T1000" s="1401"/>
      <c r="W1000" s="864" t="str">
        <f t="shared" si="24"/>
        <v>1w</v>
      </c>
      <c r="X1000" s="1405">
        <f>_xll.qlCalendarAdvance(Calendar,X999,W1000,"f",FALSE)</f>
        <v>46189</v>
      </c>
      <c r="Y1000" s="1404">
        <f>_xll.qlCalendarAdvance(Calendar,X1000,NDays&amp;"D")</f>
        <v>46189</v>
      </c>
      <c r="Z1000" s="1403">
        <v>2.8364386550518962E-2</v>
      </c>
      <c r="AA1000" s="1411">
        <v>2.810660353142036E-2</v>
      </c>
    </row>
    <row r="1001" spans="19:27" x14ac:dyDescent="0.2">
      <c r="S1001" s="399"/>
      <c r="T1001" s="1401"/>
      <c r="W1001" s="864" t="str">
        <f t="shared" si="24"/>
        <v>1w</v>
      </c>
      <c r="X1001" s="1405">
        <f>_xll.qlCalendarAdvance(Calendar,X1000,W1001,"f",FALSE)</f>
        <v>46196</v>
      </c>
      <c r="Y1001" s="1404">
        <f>_xll.qlCalendarAdvance(Calendar,X1001,NDays&amp;"D")</f>
        <v>46196</v>
      </c>
      <c r="Z1001" s="1403">
        <v>2.8368563414381726E-2</v>
      </c>
      <c r="AA1001" s="1411">
        <v>2.8111720563985809E-2</v>
      </c>
    </row>
    <row r="1002" spans="19:27" x14ac:dyDescent="0.2">
      <c r="S1002" s="399"/>
      <c r="T1002" s="1401"/>
      <c r="W1002" s="864" t="str">
        <f t="shared" si="24"/>
        <v>1w</v>
      </c>
      <c r="X1002" s="1405">
        <f>_xll.qlCalendarAdvance(Calendar,X1001,W1002,"f",FALSE)</f>
        <v>46203</v>
      </c>
      <c r="Y1002" s="1404">
        <f>_xll.qlCalendarAdvance(Calendar,X1002,NDays&amp;"D")</f>
        <v>46203</v>
      </c>
      <c r="Z1002" s="1403">
        <v>2.8374009065101447E-2</v>
      </c>
      <c r="AA1002" s="1411">
        <v>2.8116926019502442E-2</v>
      </c>
    </row>
    <row r="1003" spans="19:27" x14ac:dyDescent="0.2">
      <c r="S1003" s="399"/>
      <c r="T1003" s="1401"/>
      <c r="W1003" s="864" t="str">
        <f t="shared" si="24"/>
        <v>1w</v>
      </c>
      <c r="X1003" s="1405">
        <f>_xll.qlCalendarAdvance(Calendar,X1002,W1003,"f",FALSE)</f>
        <v>46210</v>
      </c>
      <c r="Y1003" s="1404">
        <f>_xll.qlCalendarAdvance(Calendar,X1003,NDays&amp;"D")</f>
        <v>46210</v>
      </c>
      <c r="Z1003" s="1403">
        <v>2.8377999044417526E-2</v>
      </c>
      <c r="AA1003" s="1411">
        <v>2.8122046859541117E-2</v>
      </c>
    </row>
    <row r="1004" spans="19:27" x14ac:dyDescent="0.2">
      <c r="S1004" s="399"/>
      <c r="T1004" s="1401"/>
      <c r="W1004" s="864" t="str">
        <f t="shared" si="24"/>
        <v>1w</v>
      </c>
      <c r="X1004" s="1405">
        <f>_xll.qlCalendarAdvance(Calendar,X1003,W1004,"f",FALSE)</f>
        <v>46217</v>
      </c>
      <c r="Y1004" s="1404">
        <f>_xll.qlCalendarAdvance(Calendar,X1004,NDays&amp;"D")</f>
        <v>46217</v>
      </c>
      <c r="Z1004" s="1403">
        <v>2.8381896944104174E-2</v>
      </c>
      <c r="AA1004" s="1411">
        <v>2.8127076903917692E-2</v>
      </c>
    </row>
    <row r="1005" spans="19:27" x14ac:dyDescent="0.2">
      <c r="S1005" s="399"/>
      <c r="T1005" s="1401"/>
      <c r="W1005" s="864" t="str">
        <f t="shared" si="24"/>
        <v>1w</v>
      </c>
      <c r="X1005" s="1405">
        <f>_xll.qlCalendarAdvance(Calendar,X1004,W1005,"f",FALSE)</f>
        <v>46224</v>
      </c>
      <c r="Y1005" s="1404">
        <f>_xll.qlCalendarAdvance(Calendar,X1005,NDays&amp;"D")</f>
        <v>46224</v>
      </c>
      <c r="Z1005" s="1403">
        <v>2.8385702763625772E-2</v>
      </c>
      <c r="AA1005" s="1411">
        <v>2.8132016152956352E-2</v>
      </c>
    </row>
    <row r="1006" spans="19:27" x14ac:dyDescent="0.2">
      <c r="S1006" s="399"/>
      <c r="T1006" s="1401"/>
      <c r="W1006" s="864" t="str">
        <f t="shared" si="24"/>
        <v>1w</v>
      </c>
      <c r="X1006" s="1405">
        <f>_xll.qlCalendarAdvance(Calendar,X1005,W1006,"f",FALSE)</f>
        <v>46231</v>
      </c>
      <c r="Y1006" s="1404">
        <f>_xll.qlCalendarAdvance(Calendar,X1006,NDays&amp;"D")</f>
        <v>46231</v>
      </c>
      <c r="Z1006" s="1403">
        <v>2.8389416502460373E-2</v>
      </c>
      <c r="AA1006" s="1411">
        <v>2.8136864606332912E-2</v>
      </c>
    </row>
    <row r="1007" spans="19:27" x14ac:dyDescent="0.2">
      <c r="S1007" s="399"/>
      <c r="T1007" s="1401"/>
      <c r="W1007" s="864" t="str">
        <f t="shared" si="24"/>
        <v>1w</v>
      </c>
      <c r="X1007" s="1405">
        <f>_xll.qlCalendarAdvance(Calendar,X1006,W1007,"f",FALSE)</f>
        <v>46238</v>
      </c>
      <c r="Y1007" s="1404">
        <f>_xll.qlCalendarAdvance(Calendar,X1007,NDays&amp;"D")</f>
        <v>46238</v>
      </c>
      <c r="Z1007" s="1403">
        <v>2.839303816009791E-2</v>
      </c>
      <c r="AA1007" s="1411">
        <v>2.8141622264290511E-2</v>
      </c>
    </row>
    <row r="1008" spans="19:27" x14ac:dyDescent="0.2">
      <c r="S1008" s="399"/>
      <c r="T1008" s="1401"/>
      <c r="W1008" s="864" t="str">
        <f t="shared" si="24"/>
        <v>1w</v>
      </c>
      <c r="X1008" s="1405">
        <f>_xll.qlCalendarAdvance(Calendar,X1007,W1008,"f",FALSE)</f>
        <v>46245</v>
      </c>
      <c r="Y1008" s="1404">
        <f>_xll.qlCalendarAdvance(Calendar,X1008,NDays&amp;"D")</f>
        <v>46245</v>
      </c>
      <c r="Z1008" s="1403">
        <v>2.8396567736040653E-2</v>
      </c>
      <c r="AA1008" s="1411">
        <v>2.8146289126748103E-2</v>
      </c>
    </row>
    <row r="1009" spans="19:27" x14ac:dyDescent="0.2">
      <c r="S1009" s="399"/>
      <c r="T1009" s="1401"/>
      <c r="W1009" s="864" t="str">
        <f t="shared" si="24"/>
        <v>1w</v>
      </c>
      <c r="X1009" s="1405">
        <f>_xll.qlCalendarAdvance(Calendar,X1008,W1009,"f",FALSE)</f>
        <v>46252</v>
      </c>
      <c r="Y1009" s="1404">
        <f>_xll.qlCalendarAdvance(Calendar,X1009,NDays&amp;"D")</f>
        <v>46252</v>
      </c>
      <c r="Z1009" s="1403">
        <v>2.8400005229804529E-2</v>
      </c>
      <c r="AA1009" s="1411">
        <v>2.8150865193624641E-2</v>
      </c>
    </row>
    <row r="1010" spans="19:27" x14ac:dyDescent="0.2">
      <c r="S1010" s="399"/>
      <c r="T1010" s="1401"/>
      <c r="W1010" s="864" t="str">
        <f t="shared" si="24"/>
        <v>1w</v>
      </c>
      <c r="X1010" s="1405">
        <f>_xll.qlCalendarAdvance(Calendar,X1009,W1010,"f",FALSE)</f>
        <v>46259</v>
      </c>
      <c r="Y1010" s="1404">
        <f>_xll.qlCalendarAdvance(Calendar,X1010,NDays&amp;"D")</f>
        <v>46259</v>
      </c>
      <c r="Z1010" s="1403">
        <v>2.8403350640917795E-2</v>
      </c>
      <c r="AA1010" s="1411">
        <v>2.8155350465082218E-2</v>
      </c>
    </row>
    <row r="1011" spans="19:27" x14ac:dyDescent="0.2">
      <c r="S1011" s="399"/>
      <c r="T1011" s="1401"/>
      <c r="W1011" s="864" t="str">
        <f t="shared" si="24"/>
        <v>1w</v>
      </c>
      <c r="X1011" s="1405">
        <f>_xll.qlCalendarAdvance(Calendar,X1010,W1011,"f",FALSE)</f>
        <v>46266</v>
      </c>
      <c r="Y1011" s="1404">
        <f>_xll.qlCalendarAdvance(Calendar,X1011,NDays&amp;"D")</f>
        <v>46266</v>
      </c>
      <c r="Z1011" s="1403">
        <v>2.8402700265192871E-2</v>
      </c>
      <c r="AA1011" s="1411">
        <v>2.8159744940877696E-2</v>
      </c>
    </row>
    <row r="1012" spans="19:27" x14ac:dyDescent="0.2">
      <c r="S1012" s="399"/>
      <c r="T1012" s="1401"/>
      <c r="W1012" s="864" t="str">
        <f t="shared" si="24"/>
        <v>1w</v>
      </c>
      <c r="X1012" s="1405">
        <f>_xll.qlCalendarAdvance(Calendar,X1011,W1012,"f",FALSE)</f>
        <v>46273</v>
      </c>
      <c r="Y1012" s="1404">
        <f>_xll.qlCalendarAdvance(Calendar,X1012,NDays&amp;"D")</f>
        <v>46273</v>
      </c>
      <c r="Z1012" s="1403">
        <v>2.8405880504638225E-2</v>
      </c>
      <c r="AA1012" s="1411">
        <v>2.8164048621254212E-2</v>
      </c>
    </row>
    <row r="1013" spans="19:27" x14ac:dyDescent="0.2">
      <c r="S1013" s="399"/>
      <c r="T1013" s="1401"/>
      <c r="W1013" s="864" t="str">
        <f t="shared" si="24"/>
        <v>1w</v>
      </c>
      <c r="X1013" s="1405">
        <f>_xll.qlCalendarAdvance(Calendar,X1012,W1013,"f",FALSE)</f>
        <v>46280</v>
      </c>
      <c r="Y1013" s="1404">
        <f>_xll.qlCalendarAdvance(Calendar,X1013,NDays&amp;"D")</f>
        <v>46280</v>
      </c>
      <c r="Z1013" s="1403">
        <v>2.8408968681447811E-2</v>
      </c>
      <c r="AA1013" s="1411">
        <v>2.8168261506049674E-2</v>
      </c>
    </row>
    <row r="1014" spans="19:27" x14ac:dyDescent="0.2">
      <c r="S1014" s="399"/>
      <c r="T1014" s="1401"/>
      <c r="W1014" s="864" t="str">
        <f t="shared" si="24"/>
        <v>1w</v>
      </c>
      <c r="X1014" s="1405">
        <f>_xll.qlCalendarAdvance(Calendar,X1013,W1014,"f",FALSE)</f>
        <v>46287</v>
      </c>
      <c r="Y1014" s="1404">
        <f>_xll.qlCalendarAdvance(Calendar,X1014,NDays&amp;"D")</f>
        <v>46287</v>
      </c>
      <c r="Z1014" s="1403">
        <v>2.8411964795203852E-2</v>
      </c>
      <c r="AA1014" s="1411">
        <v>2.8172383595264083E-2</v>
      </c>
    </row>
    <row r="1015" spans="19:27" x14ac:dyDescent="0.2">
      <c r="S1015" s="399"/>
      <c r="T1015" s="1401"/>
      <c r="W1015" s="864" t="str">
        <f t="shared" si="24"/>
        <v>1w</v>
      </c>
      <c r="X1015" s="1405">
        <f>_xll.qlCalendarAdvance(Calendar,X1014,W1015,"f",FALSE)</f>
        <v>46294</v>
      </c>
      <c r="Y1015" s="1404">
        <f>_xll.qlCalendarAdvance(Calendar,X1015,NDays&amp;"D")</f>
        <v>46294</v>
      </c>
      <c r="Z1015" s="1403">
        <v>2.8416145253195232E-2</v>
      </c>
      <c r="AA1015" s="1411">
        <v>2.8176414889059531E-2</v>
      </c>
    </row>
    <row r="1016" spans="19:27" x14ac:dyDescent="0.2">
      <c r="S1016" s="399"/>
      <c r="T1016" s="1401"/>
      <c r="W1016" s="864" t="str">
        <f t="shared" si="24"/>
        <v>1w</v>
      </c>
      <c r="X1016" s="1405">
        <f>_xll.qlCalendarAdvance(Calendar,X1015,W1016,"f",FALSE)</f>
        <v>46301</v>
      </c>
      <c r="Y1016" s="1404">
        <f>_xll.qlCalendarAdvance(Calendar,X1016,NDays&amp;"D")</f>
        <v>46301</v>
      </c>
      <c r="Z1016" s="1403">
        <v>2.8418950880495203E-2</v>
      </c>
      <c r="AA1016" s="1411">
        <v>2.8180355387273925E-2</v>
      </c>
    </row>
    <row r="1017" spans="19:27" x14ac:dyDescent="0.2">
      <c r="S1017" s="399"/>
      <c r="T1017" s="1401"/>
      <c r="W1017" s="864" t="str">
        <f t="shared" si="24"/>
        <v>1w</v>
      </c>
      <c r="X1017" s="1405">
        <f>_xll.qlCalendarAdvance(Calendar,X1016,W1017,"f",FALSE)</f>
        <v>46308</v>
      </c>
      <c r="Y1017" s="1404">
        <f>_xll.qlCalendarAdvance(Calendar,X1017,NDays&amp;"D")</f>
        <v>46308</v>
      </c>
      <c r="Z1017" s="1403">
        <v>2.842166443644235E-2</v>
      </c>
      <c r="AA1017" s="1411">
        <v>2.8184205089907266E-2</v>
      </c>
    </row>
    <row r="1018" spans="19:27" x14ac:dyDescent="0.2">
      <c r="S1018" s="399"/>
      <c r="T1018" s="1401"/>
      <c r="W1018" s="864" t="str">
        <f t="shared" si="24"/>
        <v>1w</v>
      </c>
      <c r="X1018" s="1405">
        <f>_xll.qlCalendarAdvance(Calendar,X1017,W1018,"f",FALSE)</f>
        <v>46315</v>
      </c>
      <c r="Y1018" s="1404">
        <f>_xll.qlCalendarAdvance(Calendar,X1018,NDays&amp;"D")</f>
        <v>46315</v>
      </c>
      <c r="Z1018" s="1403">
        <v>2.84242859206684E-2</v>
      </c>
      <c r="AA1018" s="1411">
        <v>2.8187963997040599E-2</v>
      </c>
    </row>
    <row r="1019" spans="19:27" x14ac:dyDescent="0.2">
      <c r="S1019" s="399"/>
      <c r="T1019" s="1401"/>
      <c r="W1019" s="864" t="str">
        <f t="shared" si="24"/>
        <v>1w</v>
      </c>
      <c r="X1019" s="1405">
        <f>_xll.qlCalendarAdvance(Calendar,X1018,W1019,"f",FALSE)</f>
        <v>46322</v>
      </c>
      <c r="Y1019" s="1404">
        <f>_xll.qlCalendarAdvance(Calendar,X1019,NDays&amp;"D")</f>
        <v>46322</v>
      </c>
      <c r="Z1019" s="1403">
        <v>2.8426815332817108E-2</v>
      </c>
      <c r="AA1019" s="1411">
        <v>2.8191632108673925E-2</v>
      </c>
    </row>
    <row r="1020" spans="19:27" x14ac:dyDescent="0.2">
      <c r="S1020" s="399"/>
      <c r="T1020" s="1401"/>
      <c r="W1020" s="864" t="str">
        <f t="shared" si="24"/>
        <v>1w</v>
      </c>
      <c r="X1020" s="1405">
        <f>_xll.qlCalendarAdvance(Calendar,X1019,W1020,"f",FALSE)</f>
        <v>46329</v>
      </c>
      <c r="Y1020" s="1404">
        <f>_xll.qlCalendarAdvance(Calendar,X1020,NDays&amp;"D")</f>
        <v>46329</v>
      </c>
      <c r="Z1020" s="1403">
        <v>2.8429252672545136E-2</v>
      </c>
      <c r="AA1020" s="1411">
        <v>2.8195209424726198E-2</v>
      </c>
    </row>
    <row r="1021" spans="19:27" x14ac:dyDescent="0.2">
      <c r="S1021" s="399"/>
      <c r="T1021" s="1401"/>
      <c r="W1021" s="864" t="str">
        <f t="shared" si="24"/>
        <v>1w</v>
      </c>
      <c r="X1021" s="1405">
        <f>_xll.qlCalendarAdvance(Calendar,X1020,W1021,"f",FALSE)</f>
        <v>46336</v>
      </c>
      <c r="Y1021" s="1404">
        <f>_xll.qlCalendarAdvance(Calendar,X1021,NDays&amp;"D")</f>
        <v>46336</v>
      </c>
      <c r="Z1021" s="1403">
        <v>2.8430359793587021E-2</v>
      </c>
      <c r="AA1021" s="1411">
        <v>2.819869594511637E-2</v>
      </c>
    </row>
    <row r="1022" spans="19:27" x14ac:dyDescent="0.2">
      <c r="S1022" s="399"/>
      <c r="T1022" s="1401"/>
      <c r="W1022" s="864" t="str">
        <f t="shared" si="24"/>
        <v>1w</v>
      </c>
      <c r="X1022" s="1405">
        <f>_xll.qlCalendarAdvance(Calendar,X1021,W1022,"f",FALSE)</f>
        <v>46343</v>
      </c>
      <c r="Y1022" s="1404">
        <f>_xll.qlCalendarAdvance(Calendar,X1022,NDays&amp;"D")</f>
        <v>46343</v>
      </c>
      <c r="Z1022" s="1403">
        <v>2.8432619389395238E-2</v>
      </c>
      <c r="AA1022" s="1411">
        <v>2.8202091670006535E-2</v>
      </c>
    </row>
    <row r="1023" spans="19:27" x14ac:dyDescent="0.2">
      <c r="S1023" s="399"/>
      <c r="T1023" s="1401"/>
      <c r="W1023" s="864" t="str">
        <f t="shared" si="24"/>
        <v>1w</v>
      </c>
      <c r="X1023" s="1405">
        <f>_xll.qlCalendarAdvance(Calendar,X1022,W1023,"f",FALSE)</f>
        <v>46350</v>
      </c>
      <c r="Y1023" s="1404">
        <f>_xll.qlCalendarAdvance(Calendar,X1023,NDays&amp;"D")</f>
        <v>46350</v>
      </c>
      <c r="Z1023" s="1403">
        <v>2.8434786918956421E-2</v>
      </c>
      <c r="AA1023" s="1411">
        <v>2.8205396599396693E-2</v>
      </c>
    </row>
    <row r="1024" spans="19:27" x14ac:dyDescent="0.2">
      <c r="S1024" s="399"/>
      <c r="T1024" s="1401"/>
      <c r="W1024" s="864" t="str">
        <f t="shared" si="24"/>
        <v>1w</v>
      </c>
      <c r="X1024" s="1405">
        <f>_xll.qlCalendarAdvance(Calendar,X1023,W1024,"f",FALSE)</f>
        <v>46357</v>
      </c>
      <c r="Y1024" s="1404">
        <f>_xll.qlCalendarAdvance(Calendar,X1024,NDays&amp;"D")</f>
        <v>46357</v>
      </c>
      <c r="Z1024" s="1403">
        <v>2.8438081300818003E-2</v>
      </c>
      <c r="AA1024" s="1411">
        <v>2.8208610733205797E-2</v>
      </c>
    </row>
    <row r="1025" spans="19:27" x14ac:dyDescent="0.2">
      <c r="S1025" s="399"/>
      <c r="T1025" s="1401"/>
      <c r="W1025" s="864" t="str">
        <f t="shared" si="24"/>
        <v>1w</v>
      </c>
      <c r="X1025" s="1405">
        <f>_xll.qlCalendarAdvance(Calendar,X1024,W1025,"f",FALSE)</f>
        <v>46364</v>
      </c>
      <c r="Y1025" s="1404">
        <f>_xll.qlCalendarAdvance(Calendar,X1025,NDays&amp;"D")</f>
        <v>46364</v>
      </c>
      <c r="Z1025" s="1403">
        <v>2.8440058273727271E-2</v>
      </c>
      <c r="AA1025" s="1411">
        <v>2.8211734071433847E-2</v>
      </c>
    </row>
    <row r="1026" spans="19:27" x14ac:dyDescent="0.2">
      <c r="S1026" s="399"/>
      <c r="T1026" s="1401"/>
      <c r="W1026" s="864" t="str">
        <f t="shared" si="24"/>
        <v>1w</v>
      </c>
      <c r="X1026" s="1405">
        <f>_xll.qlCalendarAdvance(Calendar,X1025,W1026,"f",FALSE)</f>
        <v>46371</v>
      </c>
      <c r="Y1026" s="1404">
        <f>_xll.qlCalendarAdvance(Calendar,X1026,NDays&amp;"D")</f>
        <v>46371</v>
      </c>
      <c r="Z1026" s="1403">
        <v>2.8441943172417258E-2</v>
      </c>
      <c r="AA1026" s="1411">
        <v>2.8214766614080844E-2</v>
      </c>
    </row>
    <row r="1027" spans="19:27" x14ac:dyDescent="0.2">
      <c r="S1027" s="399"/>
      <c r="T1027" s="1401"/>
      <c r="W1027" s="864" t="str">
        <f t="shared" si="24"/>
        <v>1w</v>
      </c>
      <c r="X1027" s="1405">
        <f>_xll.qlCalendarAdvance(Calendar,X1026,W1027,"f",FALSE)</f>
        <v>46378</v>
      </c>
      <c r="Y1027" s="1404">
        <f>_xll.qlCalendarAdvance(Calendar,X1027,NDays&amp;"D")</f>
        <v>46378</v>
      </c>
      <c r="Z1027" s="1403">
        <v>2.8443735996632354E-2</v>
      </c>
      <c r="AA1027" s="1411">
        <v>2.8217708361146787E-2</v>
      </c>
    </row>
    <row r="1028" spans="19:27" x14ac:dyDescent="0.2">
      <c r="S1028" s="399"/>
      <c r="T1028" s="1401"/>
      <c r="W1028" s="864" t="str">
        <f t="shared" si="24"/>
        <v>1w</v>
      </c>
      <c r="X1028" s="1405">
        <f>_xll.qlCalendarAdvance(Calendar,X1027,W1028,"f",FALSE)</f>
        <v>46385</v>
      </c>
      <c r="Y1028" s="1404">
        <f>_xll.qlCalendarAdvance(Calendar,X1028,NDays&amp;"D")</f>
        <v>46385</v>
      </c>
      <c r="Z1028" s="1403">
        <v>2.8445436765398402E-2</v>
      </c>
      <c r="AA1028" s="1411">
        <v>2.8220559312712723E-2</v>
      </c>
    </row>
    <row r="1029" spans="19:27" x14ac:dyDescent="0.2">
      <c r="S1029" s="399"/>
      <c r="T1029" s="1401"/>
      <c r="W1029" s="864" t="str">
        <f t="shared" si="24"/>
        <v>1w</v>
      </c>
      <c r="X1029" s="1405">
        <f>_xll.qlCalendarAdvance(Calendar,X1028,W1029,"f",FALSE)</f>
        <v>46392</v>
      </c>
      <c r="Y1029" s="1404">
        <f>_xll.qlCalendarAdvance(Calendar,X1029,NDays&amp;"D")</f>
        <v>46392</v>
      </c>
      <c r="Z1029" s="1403">
        <v>2.8445858992331621E-2</v>
      </c>
      <c r="AA1029" s="1411">
        <v>2.8223319468616559E-2</v>
      </c>
    </row>
    <row r="1030" spans="19:27" x14ac:dyDescent="0.2">
      <c r="S1030" s="399"/>
      <c r="T1030" s="1401"/>
      <c r="W1030" s="864" t="str">
        <f t="shared" si="24"/>
        <v>1w</v>
      </c>
      <c r="X1030" s="1405">
        <f>_xll.qlCalendarAdvance(Calendar,X1029,W1030,"f",FALSE)</f>
        <v>46399</v>
      </c>
      <c r="Y1030" s="1404">
        <f>_xll.qlCalendarAdvance(Calendar,X1030,NDays&amp;"D")</f>
        <v>46399</v>
      </c>
      <c r="Z1030" s="1403">
        <v>2.8447383235241701E-2</v>
      </c>
      <c r="AA1030" s="1411">
        <v>2.8225988829020388E-2</v>
      </c>
    </row>
    <row r="1031" spans="19:27" x14ac:dyDescent="0.2">
      <c r="S1031" s="399"/>
      <c r="T1031" s="1401"/>
      <c r="W1031" s="864" t="str">
        <f t="shared" si="24"/>
        <v>1w</v>
      </c>
      <c r="X1031" s="1405">
        <f>_xll.qlCalendarAdvance(Calendar,X1030,W1031,"f",FALSE)</f>
        <v>46406</v>
      </c>
      <c r="Y1031" s="1404">
        <f>_xll.qlCalendarAdvance(Calendar,X1031,NDays&amp;"D")</f>
        <v>46406</v>
      </c>
      <c r="Z1031" s="1403">
        <v>2.8448816922956234E-2</v>
      </c>
      <c r="AA1031" s="1411">
        <v>2.8228567393843162E-2</v>
      </c>
    </row>
    <row r="1032" spans="19:27" x14ac:dyDescent="0.2">
      <c r="S1032" s="399"/>
      <c r="T1032" s="1401"/>
      <c r="W1032" s="864" t="str">
        <f t="shared" si="24"/>
        <v>1w</v>
      </c>
      <c r="X1032" s="1405">
        <f>_xll.qlCalendarAdvance(Calendar,X1031,W1032,"f",FALSE)</f>
        <v>46413</v>
      </c>
      <c r="Y1032" s="1404">
        <f>_xll.qlCalendarAdvance(Calendar,X1032,NDays&amp;"D")</f>
        <v>46413</v>
      </c>
      <c r="Z1032" s="1403">
        <v>2.845016067830335E-2</v>
      </c>
      <c r="AA1032" s="1411">
        <v>2.8231055163003838E-2</v>
      </c>
    </row>
    <row r="1033" spans="19:27" x14ac:dyDescent="0.2">
      <c r="S1033" s="399"/>
      <c r="T1033" s="1401"/>
      <c r="W1033" s="864" t="str">
        <f t="shared" si="24"/>
        <v>1w</v>
      </c>
      <c r="X1033" s="1405">
        <f>_xll.qlCalendarAdvance(Calendar,X1032,W1033,"f",FALSE)</f>
        <v>46420</v>
      </c>
      <c r="Y1033" s="1404">
        <f>_xll.qlCalendarAdvance(Calendar,X1033,NDays&amp;"D")</f>
        <v>46420</v>
      </c>
      <c r="Z1033" s="1403">
        <v>2.8451415124125062E-2</v>
      </c>
      <c r="AA1033" s="1411">
        <v>2.8233452136664505E-2</v>
      </c>
    </row>
    <row r="1034" spans="19:27" x14ac:dyDescent="0.2">
      <c r="S1034" s="399"/>
      <c r="T1034" s="1401"/>
      <c r="W1034" s="864" t="str">
        <f t="shared" si="24"/>
        <v>1w</v>
      </c>
      <c r="X1034" s="1405">
        <f>_xll.qlCalendarAdvance(Calendar,X1033,W1034,"f",FALSE)</f>
        <v>46427</v>
      </c>
      <c r="Y1034" s="1404">
        <f>_xll.qlCalendarAdvance(Calendar,X1034,NDays&amp;"D")</f>
        <v>46427</v>
      </c>
      <c r="Z1034" s="1403">
        <v>2.8452580883276367E-2</v>
      </c>
      <c r="AA1034" s="1411">
        <v>2.8235758314744119E-2</v>
      </c>
    </row>
    <row r="1035" spans="19:27" x14ac:dyDescent="0.2">
      <c r="S1035" s="399"/>
      <c r="T1035" s="1401"/>
      <c r="W1035" s="864" t="str">
        <f t="shared" si="24"/>
        <v>1w</v>
      </c>
      <c r="X1035" s="1405">
        <f>_xll.qlCalendarAdvance(Calendar,X1034,W1035,"f",FALSE)</f>
        <v>46434</v>
      </c>
      <c r="Y1035" s="1404">
        <f>_xll.qlCalendarAdvance(Calendar,X1035,NDays&amp;"D")</f>
        <v>46434</v>
      </c>
      <c r="Z1035" s="1403">
        <v>2.8453658578625245E-2</v>
      </c>
      <c r="AA1035" s="1411">
        <v>2.823797369724268E-2</v>
      </c>
    </row>
    <row r="1036" spans="19:27" x14ac:dyDescent="0.2">
      <c r="S1036" s="399"/>
      <c r="T1036" s="1401"/>
      <c r="W1036" s="864" t="str">
        <f t="shared" si="24"/>
        <v>1w</v>
      </c>
      <c r="X1036" s="1405">
        <f>_xll.qlCalendarAdvance(Calendar,X1035,W1036,"f",FALSE)</f>
        <v>46441</v>
      </c>
      <c r="Y1036" s="1404">
        <f>_xll.qlCalendarAdvance(Calendar,X1036,NDays&amp;"D")</f>
        <v>46441</v>
      </c>
      <c r="Z1036" s="1403">
        <v>2.8454648833052217E-2</v>
      </c>
      <c r="AA1036" s="1411">
        <v>2.824009828407914E-2</v>
      </c>
    </row>
    <row r="1037" spans="19:27" x14ac:dyDescent="0.2">
      <c r="S1037" s="399"/>
      <c r="T1037" s="1401"/>
      <c r="W1037" s="864" t="str">
        <f t="shared" si="24"/>
        <v>1w</v>
      </c>
      <c r="X1037" s="1405">
        <f>_xll.qlCalendarAdvance(Calendar,X1036,W1037,"f",FALSE)</f>
        <v>46448</v>
      </c>
      <c r="Y1037" s="1404">
        <f>_xll.qlCalendarAdvance(Calendar,X1037,NDays&amp;"D")</f>
        <v>46448</v>
      </c>
      <c r="Z1037" s="1403">
        <v>2.8458965971916293E-2</v>
      </c>
      <c r="AA1037" s="1411">
        <v>2.8242132075415594E-2</v>
      </c>
    </row>
    <row r="1038" spans="19:27" x14ac:dyDescent="0.2">
      <c r="S1038" s="399"/>
      <c r="T1038" s="1401"/>
      <c r="W1038" s="864" t="str">
        <f t="shared" si="24"/>
        <v>1w</v>
      </c>
      <c r="X1038" s="1405">
        <f>_xll.qlCalendarAdvance(Calendar,X1037,W1038,"f",FALSE)</f>
        <v>46455</v>
      </c>
      <c r="Y1038" s="1404">
        <f>_xll.qlCalendarAdvance(Calendar,X1038,NDays&amp;"D")</f>
        <v>46455</v>
      </c>
      <c r="Z1038" s="1403">
        <v>2.8459765832738734E-2</v>
      </c>
      <c r="AA1038" s="1411">
        <v>2.8244075071089947E-2</v>
      </c>
    </row>
    <row r="1039" spans="19:27" x14ac:dyDescent="0.2">
      <c r="S1039" s="399"/>
      <c r="T1039" s="1401"/>
      <c r="W1039" s="864" t="str">
        <f t="shared" si="24"/>
        <v>1w</v>
      </c>
      <c r="X1039" s="1405">
        <f>_xll.qlCalendarAdvance(Calendar,X1038,W1039,"f",FALSE)</f>
        <v>46462</v>
      </c>
      <c r="Y1039" s="1404">
        <f>_xll.qlCalendarAdvance(Calendar,X1039,NDays&amp;"D")</f>
        <v>46462</v>
      </c>
      <c r="Z1039" s="1403">
        <v>2.846048025822653E-2</v>
      </c>
      <c r="AA1039" s="1411">
        <v>2.8245927271264293E-2</v>
      </c>
    </row>
    <row r="1040" spans="19:27" x14ac:dyDescent="0.2">
      <c r="S1040" s="399"/>
      <c r="T1040" s="1401"/>
      <c r="W1040" s="864" t="str">
        <f t="shared" si="24"/>
        <v>1w</v>
      </c>
      <c r="X1040" s="1405">
        <f>_xll.qlCalendarAdvance(Calendar,X1039,W1040,"f",FALSE)</f>
        <v>46469</v>
      </c>
      <c r="Y1040" s="1404">
        <f>_xll.qlCalendarAdvance(Calendar,X1040,NDays&amp;"D")</f>
        <v>46469</v>
      </c>
      <c r="Z1040" s="1403">
        <v>2.8461109861292622E-2</v>
      </c>
      <c r="AA1040" s="1411">
        <v>2.8247688675857585E-2</v>
      </c>
    </row>
    <row r="1041" spans="19:27" x14ac:dyDescent="0.2">
      <c r="S1041" s="399"/>
      <c r="T1041" s="1401"/>
      <c r="W1041" s="864" t="str">
        <f t="shared" si="24"/>
        <v>1w</v>
      </c>
      <c r="X1041" s="1405">
        <f>_xll.qlCalendarAdvance(Calendar,X1040,W1041,"f",FALSE)</f>
        <v>46476</v>
      </c>
      <c r="Y1041" s="1404">
        <f>_xll.qlCalendarAdvance(Calendar,X1041,NDays&amp;"D")</f>
        <v>46476</v>
      </c>
      <c r="Z1041" s="1403">
        <v>2.8461655254864038E-2</v>
      </c>
      <c r="AA1041" s="1411">
        <v>2.8249359284788778E-2</v>
      </c>
    </row>
    <row r="1042" spans="19:27" x14ac:dyDescent="0.2">
      <c r="S1042" s="399"/>
      <c r="T1042" s="1401"/>
      <c r="W1042" s="864" t="str">
        <f t="shared" si="24"/>
        <v>1w</v>
      </c>
      <c r="X1042" s="1405">
        <f>_xll.qlCalendarAdvance(Calendar,X1041,W1042,"f",FALSE)</f>
        <v>46483</v>
      </c>
      <c r="Y1042" s="1404">
        <f>_xll.qlCalendarAdvance(Calendar,X1042,NDays&amp;"D")</f>
        <v>46483</v>
      </c>
      <c r="Z1042" s="1403">
        <v>2.8461008163804584E-2</v>
      </c>
      <c r="AA1042" s="1411">
        <v>2.825093909805787E-2</v>
      </c>
    </row>
    <row r="1043" spans="19:27" x14ac:dyDescent="0.2">
      <c r="S1043" s="399"/>
      <c r="T1043" s="1401"/>
      <c r="W1043" s="864" t="str">
        <f t="shared" si="24"/>
        <v>1w</v>
      </c>
      <c r="X1043" s="1405">
        <f>_xll.qlCalendarAdvance(Calendar,X1042,W1043,"f",FALSE)</f>
        <v>46490</v>
      </c>
      <c r="Y1043" s="1404">
        <f>_xll.qlCalendarAdvance(Calendar,X1043,NDays&amp;"D")</f>
        <v>46490</v>
      </c>
      <c r="Z1043" s="1403">
        <v>2.8461392574614788E-2</v>
      </c>
      <c r="AA1043" s="1411">
        <v>2.8252428115745909E-2</v>
      </c>
    </row>
    <row r="1044" spans="19:27" x14ac:dyDescent="0.2">
      <c r="S1044" s="399"/>
      <c r="T1044" s="1401"/>
      <c r="W1044" s="864" t="str">
        <f t="shared" si="24"/>
        <v>1w</v>
      </c>
      <c r="X1044" s="1405">
        <f>_xll.qlCalendarAdvance(Calendar,X1043,W1044,"f",FALSE)</f>
        <v>46497</v>
      </c>
      <c r="Y1044" s="1404">
        <f>_xll.qlCalendarAdvance(Calendar,X1044,NDays&amp;"D")</f>
        <v>46497</v>
      </c>
      <c r="Z1044" s="1403">
        <v>2.8461694586222684E-2</v>
      </c>
      <c r="AA1044" s="1411">
        <v>2.825382633793394E-2</v>
      </c>
    </row>
    <row r="1045" spans="19:27" x14ac:dyDescent="0.2">
      <c r="S1045" s="399"/>
      <c r="T1045" s="1401"/>
      <c r="W1045" s="864" t="str">
        <f t="shared" si="24"/>
        <v>1w</v>
      </c>
      <c r="X1045" s="1405">
        <f>_xll.qlCalendarAdvance(Calendar,X1044,W1045,"f",FALSE)</f>
        <v>46504</v>
      </c>
      <c r="Y1045" s="1404">
        <f>_xll.qlCalendarAdvance(Calendar,X1045,NDays&amp;"D")</f>
        <v>46504</v>
      </c>
      <c r="Z1045" s="1403">
        <v>2.8461914814899764E-2</v>
      </c>
      <c r="AA1045" s="1411">
        <v>2.8255133764621965E-2</v>
      </c>
    </row>
    <row r="1046" spans="19:27" x14ac:dyDescent="0.2">
      <c r="S1046" s="399"/>
      <c r="T1046" s="1401"/>
      <c r="W1046" s="864" t="str">
        <f t="shared" si="24"/>
        <v>1w</v>
      </c>
      <c r="X1046" s="1405">
        <f>_xll.qlCalendarAdvance(Calendar,X1045,W1046,"f",FALSE)</f>
        <v>46511</v>
      </c>
      <c r="Y1046" s="1404">
        <f>_xll.qlCalendarAdvance(Calendar,X1046,NDays&amp;"D")</f>
        <v>46511</v>
      </c>
      <c r="Z1046" s="1403">
        <v>2.8463140533474863E-2</v>
      </c>
      <c r="AA1046" s="1411">
        <v>2.8256350395566843E-2</v>
      </c>
    </row>
    <row r="1047" spans="19:27" x14ac:dyDescent="0.2">
      <c r="S1047" s="399"/>
      <c r="T1047" s="1401"/>
      <c r="W1047" s="864" t="str">
        <f t="shared" si="24"/>
        <v>1w</v>
      </c>
      <c r="X1047" s="1405">
        <f>_xll.qlCalendarAdvance(Calendar,X1046,W1047,"f",FALSE)</f>
        <v>46518</v>
      </c>
      <c r="Y1047" s="1404">
        <f>_xll.qlCalendarAdvance(Calendar,X1047,NDays&amp;"D")</f>
        <v>46518</v>
      </c>
      <c r="Z1047" s="1403">
        <v>2.84631935421331E-2</v>
      </c>
      <c r="AA1047" s="1411">
        <v>2.8257476230849621E-2</v>
      </c>
    </row>
    <row r="1048" spans="19:27" x14ac:dyDescent="0.2">
      <c r="S1048" s="399"/>
      <c r="T1048" s="1401"/>
      <c r="W1048" s="864" t="str">
        <f t="shared" si="24"/>
        <v>1w</v>
      </c>
      <c r="X1048" s="1405">
        <f>_xll.qlCalendarAdvance(Calendar,X1047,W1048,"f",FALSE)</f>
        <v>46525</v>
      </c>
      <c r="Y1048" s="1404">
        <f>_xll.qlCalendarAdvance(Calendar,X1048,NDays&amp;"D")</f>
        <v>46525</v>
      </c>
      <c r="Z1048" s="1403">
        <v>2.8463166632079252E-2</v>
      </c>
      <c r="AA1048" s="1411">
        <v>2.8258511270632392E-2</v>
      </c>
    </row>
    <row r="1049" spans="19:27" x14ac:dyDescent="0.2">
      <c r="S1049" s="399"/>
      <c r="T1049" s="1401"/>
      <c r="W1049" s="864" t="str">
        <f t="shared" si="24"/>
        <v>1w</v>
      </c>
      <c r="X1049" s="1405">
        <f>_xll.qlCalendarAdvance(Calendar,X1048,W1049,"f",FALSE)</f>
        <v>46532</v>
      </c>
      <c r="Y1049" s="1404">
        <f>_xll.qlCalendarAdvance(Calendar,X1049,NDays&amp;"D")</f>
        <v>46532</v>
      </c>
      <c r="Z1049" s="1403">
        <v>2.8463060416323165E-2</v>
      </c>
      <c r="AA1049" s="1411">
        <v>2.8259455514753062E-2</v>
      </c>
    </row>
    <row r="1050" spans="19:27" x14ac:dyDescent="0.2">
      <c r="S1050" s="399"/>
      <c r="T1050" s="1401"/>
      <c r="W1050" s="864" t="str">
        <f t="shared" ref="W1050:W1113" si="25">W1049</f>
        <v>1w</v>
      </c>
      <c r="X1050" s="1405">
        <f>_xll.qlCalendarAdvance(Calendar,X1049,W1050,"f",FALSE)</f>
        <v>46539</v>
      </c>
      <c r="Y1050" s="1404">
        <f>_xll.qlCalendarAdvance(Calendar,X1050,NDays&amp;"D")</f>
        <v>46539</v>
      </c>
      <c r="Z1050" s="1403">
        <v>2.846181078450313E-2</v>
      </c>
      <c r="AA1050" s="1411">
        <v>2.8260308963373726E-2</v>
      </c>
    </row>
    <row r="1051" spans="19:27" x14ac:dyDescent="0.2">
      <c r="S1051" s="399"/>
      <c r="T1051" s="1401"/>
      <c r="W1051" s="864" t="str">
        <f t="shared" si="25"/>
        <v>1w</v>
      </c>
      <c r="X1051" s="1405">
        <f>_xll.qlCalendarAdvance(Calendar,X1050,W1051,"f",FALSE)</f>
        <v>46546</v>
      </c>
      <c r="Y1051" s="1404">
        <f>_xll.qlCalendarAdvance(Calendar,X1051,NDays&amp;"D")</f>
        <v>46546</v>
      </c>
      <c r="Z1051" s="1403">
        <v>2.8461553257840905E-2</v>
      </c>
      <c r="AA1051" s="1411">
        <v>2.8261071616332289E-2</v>
      </c>
    </row>
    <row r="1052" spans="19:27" x14ac:dyDescent="0.2">
      <c r="S1052" s="399"/>
      <c r="T1052" s="1401"/>
      <c r="W1052" s="864" t="str">
        <f t="shared" si="25"/>
        <v>1w</v>
      </c>
      <c r="X1052" s="1405">
        <f>_xll.qlCalendarAdvance(Calendar,X1051,W1052,"f",FALSE)</f>
        <v>46553</v>
      </c>
      <c r="Y1052" s="1404">
        <f>_xll.qlCalendarAdvance(Calendar,X1052,NDays&amp;"D")</f>
        <v>46553</v>
      </c>
      <c r="Z1052" s="1403">
        <v>2.8461218262417126E-2</v>
      </c>
      <c r="AA1052" s="1411">
        <v>2.8261743473709799E-2</v>
      </c>
    </row>
    <row r="1053" spans="19:27" x14ac:dyDescent="0.2">
      <c r="S1053" s="399"/>
      <c r="T1053" s="1401"/>
      <c r="W1053" s="864" t="str">
        <f t="shared" si="25"/>
        <v>1w</v>
      </c>
      <c r="X1053" s="1405">
        <f>_xll.qlCalendarAdvance(Calendar,X1052,W1053,"f",FALSE)</f>
        <v>46560</v>
      </c>
      <c r="Y1053" s="1404">
        <f>_xll.qlCalendarAdvance(Calendar,X1053,NDays&amp;"D")</f>
        <v>46560</v>
      </c>
      <c r="Z1053" s="1403">
        <v>2.8460806414578564E-2</v>
      </c>
      <c r="AA1053" s="1411">
        <v>2.826232453542521E-2</v>
      </c>
    </row>
    <row r="1054" spans="19:27" x14ac:dyDescent="0.2">
      <c r="S1054" s="399"/>
      <c r="T1054" s="1401"/>
      <c r="W1054" s="864" t="str">
        <f t="shared" si="25"/>
        <v>1w</v>
      </c>
      <c r="X1054" s="1405">
        <f>_xll.qlCalendarAdvance(Calendar,X1053,W1054,"f",FALSE)</f>
        <v>46567</v>
      </c>
      <c r="Y1054" s="1404">
        <f>_xll.qlCalendarAdvance(Calendar,X1054,NDays&amp;"D")</f>
        <v>46567</v>
      </c>
      <c r="Z1054" s="1403">
        <v>2.8460318311514084E-2</v>
      </c>
      <c r="AA1054" s="1411">
        <v>2.8262818097792852E-2</v>
      </c>
    </row>
    <row r="1055" spans="19:27" x14ac:dyDescent="0.2">
      <c r="S1055" s="399"/>
      <c r="T1055" s="1401"/>
      <c r="W1055" s="864" t="str">
        <f t="shared" si="25"/>
        <v>1w</v>
      </c>
      <c r="X1055" s="1405">
        <f>_xll.qlCalendarAdvance(Calendar,X1054,W1055,"f",FALSE)</f>
        <v>46574</v>
      </c>
      <c r="Y1055" s="1404">
        <f>_xll.qlCalendarAdvance(Calendar,X1055,NDays&amp;"D")</f>
        <v>46574</v>
      </c>
      <c r="Z1055" s="1403">
        <v>2.8460791635222759E-2</v>
      </c>
      <c r="AA1055" s="1411">
        <v>2.8263235724496072E-2</v>
      </c>
    </row>
    <row r="1056" spans="19:27" x14ac:dyDescent="0.2">
      <c r="S1056" s="399"/>
      <c r="T1056" s="1401"/>
      <c r="W1056" s="864" t="str">
        <f t="shared" si="25"/>
        <v>1w</v>
      </c>
      <c r="X1056" s="1405">
        <f>_xll.qlCalendarAdvance(Calendar,X1055,W1056,"f",FALSE)</f>
        <v>46581</v>
      </c>
      <c r="Y1056" s="1404">
        <f>_xll.qlCalendarAdvance(Calendar,X1056,NDays&amp;"D")</f>
        <v>46581</v>
      </c>
      <c r="Z1056" s="1403">
        <v>2.8460146103866824E-2</v>
      </c>
      <c r="AA1056" s="1411">
        <v>2.8263578442148107E-2</v>
      </c>
    </row>
    <row r="1057" spans="19:27" x14ac:dyDescent="0.2">
      <c r="S1057" s="399"/>
      <c r="T1057" s="1401"/>
      <c r="W1057" s="864" t="str">
        <f t="shared" si="25"/>
        <v>1w</v>
      </c>
      <c r="X1057" s="1405">
        <f>_xll.qlCalendarAdvance(Calendar,X1056,W1057,"f",FALSE)</f>
        <v>46588</v>
      </c>
      <c r="Y1057" s="1404">
        <f>_xll.qlCalendarAdvance(Calendar,X1057,NDays&amp;"D")</f>
        <v>46588</v>
      </c>
      <c r="Z1057" s="1403">
        <v>2.8459424594897968E-2</v>
      </c>
      <c r="AA1057" s="1411">
        <v>2.8263846250830005E-2</v>
      </c>
    </row>
    <row r="1058" spans="19:27" x14ac:dyDescent="0.2">
      <c r="S1058" s="399"/>
      <c r="T1058" s="1401"/>
      <c r="W1058" s="864" t="str">
        <f t="shared" si="25"/>
        <v>1w</v>
      </c>
      <c r="X1058" s="1405">
        <f>_xll.qlCalendarAdvance(Calendar,X1057,W1058,"f",FALSE)</f>
        <v>46595</v>
      </c>
      <c r="Y1058" s="1404">
        <f>_xll.qlCalendarAdvance(Calendar,X1058,NDays&amp;"D")</f>
        <v>46595</v>
      </c>
      <c r="Z1058" s="1403">
        <v>2.8458627108398998E-2</v>
      </c>
      <c r="AA1058" s="1411">
        <v>2.8264039150379672E-2</v>
      </c>
    </row>
    <row r="1059" spans="19:27" x14ac:dyDescent="0.2">
      <c r="S1059" s="399"/>
      <c r="T1059" s="1401"/>
      <c r="W1059" s="864" t="str">
        <f t="shared" si="25"/>
        <v>1w</v>
      </c>
      <c r="X1059" s="1405">
        <f>_xll.qlCalendarAdvance(Calendar,X1058,W1059,"f",FALSE)</f>
        <v>46602</v>
      </c>
      <c r="Y1059" s="1404">
        <f>_xll.qlCalendarAdvance(Calendar,X1059,NDays&amp;"D")</f>
        <v>46602</v>
      </c>
      <c r="Z1059" s="1403">
        <v>2.845775364446021E-2</v>
      </c>
      <c r="AA1059" s="1411">
        <v>2.8264157141040247E-2</v>
      </c>
    </row>
    <row r="1060" spans="19:27" x14ac:dyDescent="0.2">
      <c r="S1060" s="399"/>
      <c r="T1060" s="1401"/>
      <c r="W1060" s="864" t="str">
        <f t="shared" si="25"/>
        <v>1w</v>
      </c>
      <c r="X1060" s="1405">
        <f>_xll.qlCalendarAdvance(Calendar,X1059,W1060,"f",FALSE)</f>
        <v>46609</v>
      </c>
      <c r="Y1060" s="1404">
        <f>_xll.qlCalendarAdvance(Calendar,X1060,NDays&amp;"D")</f>
        <v>46609</v>
      </c>
      <c r="Z1060" s="1403">
        <v>2.8456804203180273E-2</v>
      </c>
      <c r="AA1060" s="1411">
        <v>2.8264200222649638E-2</v>
      </c>
    </row>
    <row r="1061" spans="19:27" x14ac:dyDescent="0.2">
      <c r="S1061" s="399"/>
      <c r="T1061" s="1401"/>
      <c r="W1061" s="864" t="str">
        <f t="shared" si="25"/>
        <v>1w</v>
      </c>
      <c r="X1061" s="1405">
        <f>_xll.qlCalendarAdvance(Calendar,X1060,W1061,"f",FALSE)</f>
        <v>46616</v>
      </c>
      <c r="Y1061" s="1404">
        <f>_xll.qlCalendarAdvance(Calendar,X1061,NDays&amp;"D")</f>
        <v>46616</v>
      </c>
      <c r="Z1061" s="1403">
        <v>2.8455778784666659E-2</v>
      </c>
      <c r="AA1061" s="1411">
        <v>2.8264168395288891E-2</v>
      </c>
    </row>
    <row r="1062" spans="19:27" x14ac:dyDescent="0.2">
      <c r="S1062" s="399"/>
      <c r="T1062" s="1401"/>
      <c r="W1062" s="864" t="str">
        <f t="shared" si="25"/>
        <v>1w</v>
      </c>
      <c r="X1062" s="1405">
        <f>_xll.qlCalendarAdvance(Calendar,X1061,W1062,"f",FALSE)</f>
        <v>46623</v>
      </c>
      <c r="Y1062" s="1404">
        <f>_xll.qlCalendarAdvance(Calendar,X1062,NDays&amp;"D")</f>
        <v>46623</v>
      </c>
      <c r="Z1062" s="1403">
        <v>2.8454677389036089E-2</v>
      </c>
      <c r="AA1062" s="1411">
        <v>2.826406165887696E-2</v>
      </c>
    </row>
    <row r="1063" spans="19:27" x14ac:dyDescent="0.2">
      <c r="S1063" s="399"/>
      <c r="T1063" s="1401"/>
      <c r="W1063" s="864" t="str">
        <f t="shared" si="25"/>
        <v>1w</v>
      </c>
      <c r="X1063" s="1405">
        <f>_xll.qlCalendarAdvance(Calendar,X1062,W1063,"f",FALSE)</f>
        <v>46630</v>
      </c>
      <c r="Y1063" s="1404">
        <f>_xll.qlCalendarAdvance(Calendar,X1063,NDays&amp;"D")</f>
        <v>46630</v>
      </c>
      <c r="Z1063" s="1403">
        <v>2.8451512679314919E-2</v>
      </c>
      <c r="AA1063" s="1411">
        <v>2.8263880013575937E-2</v>
      </c>
    </row>
    <row r="1064" spans="19:27" x14ac:dyDescent="0.2">
      <c r="S1064" s="399"/>
      <c r="T1064" s="1401"/>
      <c r="W1064" s="864" t="str">
        <f t="shared" si="25"/>
        <v>1w</v>
      </c>
      <c r="X1064" s="1405">
        <f>_xll.qlCalendarAdvance(Calendar,X1063,W1064,"f",FALSE)</f>
        <v>46637</v>
      </c>
      <c r="Y1064" s="1404">
        <f>_xll.qlCalendarAdvance(Calendar,X1064,NDays&amp;"D")</f>
        <v>46637</v>
      </c>
      <c r="Z1064" s="1403">
        <v>2.8450270375954646E-2</v>
      </c>
      <c r="AA1064" s="1411">
        <v>2.8263623459061638E-2</v>
      </c>
    </row>
    <row r="1065" spans="19:27" x14ac:dyDescent="0.2">
      <c r="S1065" s="399"/>
      <c r="T1065" s="1401"/>
      <c r="W1065" s="864" t="str">
        <f t="shared" si="25"/>
        <v>1w</v>
      </c>
      <c r="X1065" s="1405">
        <f>_xll.qlCalendarAdvance(Calendar,X1064,W1065,"f",FALSE)</f>
        <v>46644</v>
      </c>
      <c r="Y1065" s="1404">
        <f>_xll.qlCalendarAdvance(Calendar,X1065,NDays&amp;"D")</f>
        <v>46644</v>
      </c>
      <c r="Z1065" s="1403">
        <v>2.8448952107605889E-2</v>
      </c>
      <c r="AA1065" s="1411">
        <v>2.8263291995739293E-2</v>
      </c>
    </row>
    <row r="1066" spans="19:27" x14ac:dyDescent="0.2">
      <c r="S1066" s="399"/>
      <c r="T1066" s="1401"/>
      <c r="W1066" s="864" t="str">
        <f t="shared" si="25"/>
        <v>1w</v>
      </c>
      <c r="X1066" s="1405">
        <f>_xll.qlCalendarAdvance(Calendar,X1065,W1066,"f",FALSE)</f>
        <v>46651</v>
      </c>
      <c r="Y1066" s="1404">
        <f>_xll.qlCalendarAdvance(Calendar,X1066,NDays&amp;"D")</f>
        <v>46651</v>
      </c>
      <c r="Z1066" s="1403">
        <v>2.8447557874416496E-2</v>
      </c>
      <c r="AA1066" s="1411">
        <v>2.8262885623365763E-2</v>
      </c>
    </row>
    <row r="1067" spans="19:27" x14ac:dyDescent="0.2">
      <c r="S1067" s="399"/>
      <c r="T1067" s="1401"/>
      <c r="W1067" s="864" t="str">
        <f t="shared" si="25"/>
        <v>1w</v>
      </c>
      <c r="X1067" s="1405">
        <f>_xll.qlCalendarAdvance(Calendar,X1066,W1067,"f",FALSE)</f>
        <v>46658</v>
      </c>
      <c r="Y1067" s="1404">
        <f>_xll.qlCalendarAdvance(Calendar,X1067,NDays&amp;"D")</f>
        <v>46658</v>
      </c>
      <c r="Z1067" s="1403">
        <v>2.8446087676542321E-2</v>
      </c>
      <c r="AA1067" s="1411">
        <v>2.826240434194105E-2</v>
      </c>
    </row>
    <row r="1068" spans="19:27" x14ac:dyDescent="0.2">
      <c r="S1068" s="399"/>
      <c r="T1068" s="1401"/>
      <c r="W1068" s="864" t="str">
        <f t="shared" si="25"/>
        <v>1w</v>
      </c>
      <c r="X1068" s="1405">
        <f>_xll.qlCalendarAdvance(Calendar,X1067,W1068,"f",FALSE)</f>
        <v>46665</v>
      </c>
      <c r="Y1068" s="1404">
        <f>_xll.qlCalendarAdvance(Calendar,X1068,NDays&amp;"D")</f>
        <v>46665</v>
      </c>
      <c r="Z1068" s="1403">
        <v>2.8445507749290846E-2</v>
      </c>
      <c r="AA1068" s="1411">
        <v>2.8261848151465152E-2</v>
      </c>
    </row>
    <row r="1069" spans="19:27" x14ac:dyDescent="0.2">
      <c r="S1069" s="399"/>
      <c r="T1069" s="1401"/>
      <c r="W1069" s="864" t="str">
        <f t="shared" si="25"/>
        <v>1w</v>
      </c>
      <c r="X1069" s="1405">
        <f>_xll.qlCalendarAdvance(Calendar,X1068,W1069,"f",FALSE)</f>
        <v>46672</v>
      </c>
      <c r="Y1069" s="1404">
        <f>_xll.qlCalendarAdvance(Calendar,X1069,NDays&amp;"D")</f>
        <v>46672</v>
      </c>
      <c r="Z1069" s="1403">
        <v>2.8443880070605151E-2</v>
      </c>
      <c r="AA1069" s="1411">
        <v>2.8261217052100163E-2</v>
      </c>
    </row>
    <row r="1070" spans="19:27" x14ac:dyDescent="0.2">
      <c r="S1070" s="399"/>
      <c r="T1070" s="1401"/>
      <c r="W1070" s="864" t="str">
        <f t="shared" si="25"/>
        <v>1w</v>
      </c>
      <c r="X1070" s="1405">
        <f>_xll.qlCalendarAdvance(Calendar,X1069,W1070,"f",FALSE)</f>
        <v>46679</v>
      </c>
      <c r="Y1070" s="1404">
        <f>_xll.qlCalendarAdvance(Calendar,X1070,NDays&amp;"D")</f>
        <v>46679</v>
      </c>
      <c r="Z1070" s="1403">
        <v>2.8442176421898495E-2</v>
      </c>
      <c r="AA1070" s="1411">
        <v>2.8260511043602943E-2</v>
      </c>
    </row>
    <row r="1071" spans="19:27" x14ac:dyDescent="0.2">
      <c r="S1071" s="399"/>
      <c r="T1071" s="1401"/>
      <c r="W1071" s="864" t="str">
        <f t="shared" si="25"/>
        <v>1w</v>
      </c>
      <c r="X1071" s="1405">
        <f>_xll.qlCalendarAdvance(Calendar,X1070,W1071,"f",FALSE)</f>
        <v>46686</v>
      </c>
      <c r="Y1071" s="1404">
        <f>_xll.qlCalendarAdvance(Calendar,X1071,NDays&amp;"D")</f>
        <v>46686</v>
      </c>
      <c r="Z1071" s="1403">
        <v>2.8440396803362199E-2</v>
      </c>
      <c r="AA1071" s="1411">
        <v>2.8259730126216631E-2</v>
      </c>
    </row>
    <row r="1072" spans="19:27" x14ac:dyDescent="0.2">
      <c r="S1072" s="399"/>
      <c r="T1072" s="1401"/>
      <c r="W1072" s="864" t="str">
        <f t="shared" si="25"/>
        <v>1w</v>
      </c>
      <c r="X1072" s="1405">
        <f>_xll.qlCalendarAdvance(Calendar,X1071,W1072,"f",FALSE)</f>
        <v>46693</v>
      </c>
      <c r="Y1072" s="1404">
        <f>_xll.qlCalendarAdvance(Calendar,X1072,NDays&amp;"D")</f>
        <v>46693</v>
      </c>
      <c r="Z1072" s="1403">
        <v>2.8437597222962619E-2</v>
      </c>
      <c r="AA1072" s="1411">
        <v>2.8258874299779135E-2</v>
      </c>
    </row>
    <row r="1073" spans="19:27" x14ac:dyDescent="0.2">
      <c r="S1073" s="399"/>
      <c r="T1073" s="1401"/>
      <c r="W1073" s="864" t="str">
        <f t="shared" si="25"/>
        <v>1w</v>
      </c>
      <c r="X1073" s="1405">
        <f>_xll.qlCalendarAdvance(Calendar,X1072,W1073,"f",FALSE)</f>
        <v>46700</v>
      </c>
      <c r="Y1073" s="1404">
        <f>_xll.qlCalendarAdvance(Calendar,X1073,NDays&amp;"D")</f>
        <v>46700</v>
      </c>
      <c r="Z1073" s="1403">
        <v>2.843567124073728E-2</v>
      </c>
      <c r="AA1073" s="1411">
        <v>2.8257943564371502E-2</v>
      </c>
    </row>
    <row r="1074" spans="19:27" x14ac:dyDescent="0.2">
      <c r="S1074" s="399"/>
      <c r="T1074" s="1401"/>
      <c r="W1074" s="864" t="str">
        <f t="shared" si="25"/>
        <v>1w</v>
      </c>
      <c r="X1074" s="1405">
        <f>_xll.qlCalendarAdvance(Calendar,X1073,W1074,"f",FALSE)</f>
        <v>46707</v>
      </c>
      <c r="Y1074" s="1404">
        <f>_xll.qlCalendarAdvance(Calendar,X1074,NDays&amp;"D")</f>
        <v>46707</v>
      </c>
      <c r="Z1074" s="1403">
        <v>2.8433669295159079E-2</v>
      </c>
      <c r="AA1074" s="1411">
        <v>2.8256937919912684E-2</v>
      </c>
    </row>
    <row r="1075" spans="19:27" x14ac:dyDescent="0.2">
      <c r="S1075" s="399"/>
      <c r="T1075" s="1401"/>
      <c r="W1075" s="864" t="str">
        <f t="shared" si="25"/>
        <v>1w</v>
      </c>
      <c r="X1075" s="1405">
        <f>_xll.qlCalendarAdvance(Calendar,X1074,W1075,"f",FALSE)</f>
        <v>46714</v>
      </c>
      <c r="Y1075" s="1404">
        <f>_xll.qlCalendarAdvance(Calendar,X1075,NDays&amp;"D")</f>
        <v>46714</v>
      </c>
      <c r="Z1075" s="1403">
        <v>2.8431591386452008E-2</v>
      </c>
      <c r="AA1075" s="1411">
        <v>2.8255857366402681E-2</v>
      </c>
    </row>
    <row r="1076" spans="19:27" x14ac:dyDescent="0.2">
      <c r="S1076" s="399"/>
      <c r="T1076" s="1401"/>
      <c r="W1076" s="864" t="str">
        <f t="shared" si="25"/>
        <v>1w</v>
      </c>
      <c r="X1076" s="1405">
        <f>_xll.qlCalendarAdvance(Calendar,X1075,W1076,"f",FALSE)</f>
        <v>46721</v>
      </c>
      <c r="Y1076" s="1404">
        <f>_xll.qlCalendarAdvance(Calendar,X1076,NDays&amp;"D")</f>
        <v>46721</v>
      </c>
      <c r="Z1076" s="1403">
        <v>2.8430359170552918E-2</v>
      </c>
      <c r="AA1076" s="1411">
        <v>2.8254701904003587E-2</v>
      </c>
    </row>
    <row r="1077" spans="19:27" x14ac:dyDescent="0.2">
      <c r="S1077" s="399"/>
      <c r="T1077" s="1401"/>
      <c r="W1077" s="864" t="str">
        <f t="shared" si="25"/>
        <v>1w</v>
      </c>
      <c r="X1077" s="1405">
        <f>_xll.qlCalendarAdvance(Calendar,X1076,W1077,"f",FALSE)</f>
        <v>46728</v>
      </c>
      <c r="Y1077" s="1404">
        <f>_xll.qlCalendarAdvance(Calendar,X1077,NDays&amp;"D")</f>
        <v>46728</v>
      </c>
      <c r="Z1077" s="1403">
        <v>2.8428123737549046E-2</v>
      </c>
      <c r="AA1077" s="1411">
        <v>2.8253471532553309E-2</v>
      </c>
    </row>
    <row r="1078" spans="19:27" x14ac:dyDescent="0.2">
      <c r="S1078" s="399"/>
      <c r="T1078" s="1401"/>
      <c r="W1078" s="864" t="str">
        <f t="shared" si="25"/>
        <v>1w</v>
      </c>
      <c r="X1078" s="1405">
        <f>_xll.qlCalendarAdvance(Calendar,X1077,W1078,"f",FALSE)</f>
        <v>46735</v>
      </c>
      <c r="Y1078" s="1404">
        <f>_xll.qlCalendarAdvance(Calendar,X1078,NDays&amp;"D")</f>
        <v>46735</v>
      </c>
      <c r="Z1078" s="1403">
        <v>2.8425812336298817E-2</v>
      </c>
      <c r="AA1078" s="1411">
        <v>2.8252166252132893E-2</v>
      </c>
    </row>
    <row r="1079" spans="19:27" x14ac:dyDescent="0.2">
      <c r="S1079" s="399"/>
      <c r="T1079" s="1401"/>
      <c r="W1079" s="864" t="str">
        <f t="shared" si="25"/>
        <v>1w</v>
      </c>
      <c r="X1079" s="1405">
        <f>_xll.qlCalendarAdvance(Calendar,X1078,W1079,"f",FALSE)</f>
        <v>46742</v>
      </c>
      <c r="Y1079" s="1404">
        <f>_xll.qlCalendarAdvance(Calendar,X1079,NDays&amp;"D")</f>
        <v>46742</v>
      </c>
      <c r="Z1079" s="1403">
        <v>2.8423424967062644E-2</v>
      </c>
      <c r="AA1079" s="1411">
        <v>2.8250786062661293E-2</v>
      </c>
    </row>
    <row r="1080" spans="19:27" x14ac:dyDescent="0.2">
      <c r="S1080" s="399"/>
      <c r="T1080" s="1401"/>
      <c r="W1080" s="864" t="str">
        <f t="shared" si="25"/>
        <v>1w</v>
      </c>
      <c r="X1080" s="1405">
        <f>_xll.qlCalendarAdvance(Calendar,X1079,W1080,"f",FALSE)</f>
        <v>46750</v>
      </c>
      <c r="Y1080" s="1404">
        <f>_xll.qlCalendarAdvance(Calendar,X1080,NDays&amp;"D")</f>
        <v>46750</v>
      </c>
      <c r="Z1080" s="1403">
        <v>2.8420603523400145E-2</v>
      </c>
      <c r="AA1080" s="1411">
        <v>2.824911697804855E-2</v>
      </c>
    </row>
    <row r="1081" spans="19:27" x14ac:dyDescent="0.2">
      <c r="S1081" s="399"/>
      <c r="T1081" s="1401"/>
      <c r="W1081" s="864" t="str">
        <f t="shared" si="25"/>
        <v>1w</v>
      </c>
      <c r="X1081" s="1405">
        <f>_xll.qlCalendarAdvance(Calendar,X1080,W1081,"f",FALSE)</f>
        <v>46757</v>
      </c>
      <c r="Y1081" s="1404">
        <f>_xll.qlCalendarAdvance(Calendar,X1081,NDays&amp;"D")</f>
        <v>46757</v>
      </c>
      <c r="Z1081" s="1403">
        <v>2.8417160566600482E-2</v>
      </c>
      <c r="AA1081" s="1411">
        <v>2.8247576269285757E-2</v>
      </c>
    </row>
    <row r="1082" spans="19:27" x14ac:dyDescent="0.2">
      <c r="S1082" s="399"/>
      <c r="T1082" s="1401"/>
      <c r="W1082" s="864" t="str">
        <f t="shared" si="25"/>
        <v>1w</v>
      </c>
      <c r="X1082" s="1405">
        <f>_xll.qlCalendarAdvance(Calendar,X1081,W1082,"f",FALSE)</f>
        <v>46764</v>
      </c>
      <c r="Y1082" s="1404">
        <f>_xll.qlCalendarAdvance(Calendar,X1082,NDays&amp;"D")</f>
        <v>46764</v>
      </c>
      <c r="Z1082" s="1403">
        <v>2.8414540071395107E-2</v>
      </c>
      <c r="AA1082" s="1411">
        <v>2.8245960651552826E-2</v>
      </c>
    </row>
    <row r="1083" spans="19:27" x14ac:dyDescent="0.2">
      <c r="S1083" s="399"/>
      <c r="T1083" s="1401"/>
      <c r="W1083" s="864" t="str">
        <f t="shared" si="25"/>
        <v>1w</v>
      </c>
      <c r="X1083" s="1405">
        <f>_xll.qlCalendarAdvance(Calendar,X1082,W1083,"f",FALSE)</f>
        <v>46771</v>
      </c>
      <c r="Y1083" s="1404">
        <f>_xll.qlCalendarAdvance(Calendar,X1083,NDays&amp;"D")</f>
        <v>46771</v>
      </c>
      <c r="Z1083" s="1403">
        <v>2.8411843615205032E-2</v>
      </c>
      <c r="AA1083" s="1411">
        <v>2.8244270124849757E-2</v>
      </c>
    </row>
    <row r="1084" spans="19:27" x14ac:dyDescent="0.2">
      <c r="S1084" s="399"/>
      <c r="T1084" s="1401"/>
      <c r="W1084" s="864" t="str">
        <f t="shared" si="25"/>
        <v>1w</v>
      </c>
      <c r="X1084" s="1405">
        <f>_xll.qlCalendarAdvance(Calendar,X1083,W1084,"f",FALSE)</f>
        <v>46778</v>
      </c>
      <c r="Y1084" s="1404">
        <f>_xll.qlCalendarAdvance(Calendar,X1084,NDays&amp;"D")</f>
        <v>46778</v>
      </c>
      <c r="Z1084" s="1403">
        <v>2.8409071198332164E-2</v>
      </c>
      <c r="AA1084" s="1411">
        <v>2.8242504689176551E-2</v>
      </c>
    </row>
    <row r="1085" spans="19:27" x14ac:dyDescent="0.2">
      <c r="S1085" s="399"/>
      <c r="T1085" s="1401"/>
      <c r="W1085" s="864" t="str">
        <f t="shared" si="25"/>
        <v>1w</v>
      </c>
      <c r="X1085" s="1405">
        <f>_xll.qlCalendarAdvance(Calendar,X1084,W1085,"f",FALSE)</f>
        <v>46785</v>
      </c>
      <c r="Y1085" s="1404">
        <f>_xll.qlCalendarAdvance(Calendar,X1085,NDays&amp;"D")</f>
        <v>46785</v>
      </c>
      <c r="Z1085" s="1403">
        <v>2.8406222821086451E-2</v>
      </c>
      <c r="AA1085" s="1411">
        <v>2.824066434445216E-2</v>
      </c>
    </row>
    <row r="1086" spans="19:27" x14ac:dyDescent="0.2">
      <c r="S1086" s="399"/>
      <c r="T1086" s="1401"/>
      <c r="W1086" s="864" t="str">
        <f t="shared" si="25"/>
        <v>1w</v>
      </c>
      <c r="X1086" s="1405">
        <f>_xll.qlCalendarAdvance(Calendar,X1085,W1086,"f",FALSE)</f>
        <v>46792</v>
      </c>
      <c r="Y1086" s="1404">
        <f>_xll.qlCalendarAdvance(Calendar,X1086,NDays&amp;"D")</f>
        <v>46792</v>
      </c>
      <c r="Z1086" s="1403">
        <v>2.8403298483787615E-2</v>
      </c>
      <c r="AA1086" s="1411">
        <v>2.8238749090757631E-2</v>
      </c>
    </row>
    <row r="1087" spans="19:27" x14ac:dyDescent="0.2">
      <c r="S1087" s="399"/>
      <c r="T1087" s="1401"/>
      <c r="W1087" s="864" t="str">
        <f t="shared" si="25"/>
        <v>1w</v>
      </c>
      <c r="X1087" s="1405">
        <f>_xll.qlCalendarAdvance(Calendar,X1086,W1087,"f",FALSE)</f>
        <v>46799</v>
      </c>
      <c r="Y1087" s="1404">
        <f>_xll.qlCalendarAdvance(Calendar,X1087,NDays&amp;"D")</f>
        <v>46799</v>
      </c>
      <c r="Z1087" s="1403">
        <v>2.8400298186762516E-2</v>
      </c>
      <c r="AA1087" s="1411">
        <v>2.8236758928011918E-2</v>
      </c>
    </row>
    <row r="1088" spans="19:27" x14ac:dyDescent="0.2">
      <c r="S1088" s="399"/>
      <c r="T1088" s="1401"/>
      <c r="W1088" s="864" t="str">
        <f t="shared" si="25"/>
        <v>1w</v>
      </c>
      <c r="X1088" s="1405">
        <f>_xll.qlCalendarAdvance(Calendar,X1087,W1088,"f",FALSE)</f>
        <v>46806</v>
      </c>
      <c r="Y1088" s="1404">
        <f>_xll.qlCalendarAdvance(Calendar,X1088,NDays&amp;"D")</f>
        <v>46806</v>
      </c>
      <c r="Z1088" s="1403">
        <v>2.8397221930348701E-2</v>
      </c>
      <c r="AA1088" s="1411">
        <v>2.823469385645816E-2</v>
      </c>
    </row>
    <row r="1089" spans="19:27" x14ac:dyDescent="0.2">
      <c r="S1089" s="399"/>
      <c r="T1089" s="1401"/>
      <c r="W1089" s="864" t="str">
        <f t="shared" si="25"/>
        <v>1w</v>
      </c>
      <c r="X1089" s="1405">
        <f>_xll.qlCalendarAdvance(Calendar,X1088,W1089,"f",FALSE)</f>
        <v>46813</v>
      </c>
      <c r="Y1089" s="1404">
        <f>_xll.qlCalendarAdvance(Calendar,X1089,NDays&amp;"D")</f>
        <v>46813</v>
      </c>
      <c r="Z1089" s="1403">
        <v>2.839576442921184E-2</v>
      </c>
      <c r="AA1089" s="1411">
        <v>2.8232553875691124E-2</v>
      </c>
    </row>
    <row r="1090" spans="19:27" x14ac:dyDescent="0.2">
      <c r="S1090" s="399"/>
      <c r="T1090" s="1401"/>
      <c r="W1090" s="864" t="str">
        <f t="shared" si="25"/>
        <v>1w</v>
      </c>
      <c r="X1090" s="1405">
        <f>_xll.qlCalendarAdvance(Calendar,X1089,W1090,"f",FALSE)</f>
        <v>46820</v>
      </c>
      <c r="Y1090" s="1404">
        <f>_xll.qlCalendarAdvance(Calendar,X1090,NDays&amp;"D")</f>
        <v>46820</v>
      </c>
      <c r="Z1090" s="1403">
        <v>2.8392524903516628E-2</v>
      </c>
      <c r="AA1090" s="1411">
        <v>2.8230338986116044E-2</v>
      </c>
    </row>
    <row r="1091" spans="19:27" x14ac:dyDescent="0.2">
      <c r="S1091" s="399"/>
      <c r="T1091" s="1401"/>
      <c r="W1091" s="864" t="str">
        <f t="shared" si="25"/>
        <v>1w</v>
      </c>
      <c r="X1091" s="1405">
        <f>_xll.qlCalendarAdvance(Calendar,X1090,W1091,"f",FALSE)</f>
        <v>46827</v>
      </c>
      <c r="Y1091" s="1404">
        <f>_xll.qlCalendarAdvance(Calendar,X1091,NDays&amp;"D")</f>
        <v>46827</v>
      </c>
      <c r="Z1091" s="1403">
        <v>2.8389209407869133E-2</v>
      </c>
      <c r="AA1091" s="1411">
        <v>2.8228049187408732E-2</v>
      </c>
    </row>
    <row r="1092" spans="19:27" x14ac:dyDescent="0.2">
      <c r="S1092" s="399"/>
      <c r="T1092" s="1401"/>
      <c r="W1092" s="864" t="str">
        <f t="shared" si="25"/>
        <v>1w</v>
      </c>
      <c r="X1092" s="1405">
        <f>_xll.qlCalendarAdvance(Calendar,X1091,W1092,"f",FALSE)</f>
        <v>46834</v>
      </c>
      <c r="Y1092" s="1404">
        <f>_xll.qlCalendarAdvance(Calendar,X1092,NDays&amp;"D")</f>
        <v>46834</v>
      </c>
      <c r="Z1092" s="1403">
        <v>2.8385817942645074E-2</v>
      </c>
      <c r="AA1092" s="1411">
        <v>2.822568447981233E-2</v>
      </c>
    </row>
    <row r="1093" spans="19:27" x14ac:dyDescent="0.2">
      <c r="S1093" s="399"/>
      <c r="T1093" s="1401"/>
      <c r="W1093" s="864" t="str">
        <f t="shared" si="25"/>
        <v>1w</v>
      </c>
      <c r="X1093" s="1405">
        <f>_xll.qlCalendarAdvance(Calendar,X1092,W1093,"f",FALSE)</f>
        <v>46841</v>
      </c>
      <c r="Y1093" s="1404">
        <f>_xll.qlCalendarAdvance(Calendar,X1093,NDays&amp;"D")</f>
        <v>46841</v>
      </c>
      <c r="Z1093" s="1403">
        <v>2.8382350508228536E-2</v>
      </c>
      <c r="AA1093" s="1411">
        <v>2.8223244863164743E-2</v>
      </c>
    </row>
    <row r="1094" spans="19:27" x14ac:dyDescent="0.2">
      <c r="S1094" s="399"/>
      <c r="T1094" s="1401"/>
      <c r="W1094" s="864" t="str">
        <f t="shared" si="25"/>
        <v>1w</v>
      </c>
      <c r="X1094" s="1405">
        <f>_xll.qlCalendarAdvance(Calendar,X1093,W1094,"f",FALSE)</f>
        <v>46848</v>
      </c>
      <c r="Y1094" s="1404">
        <f>_xll.qlCalendarAdvance(Calendar,X1094,NDays&amp;"D")</f>
        <v>46848</v>
      </c>
      <c r="Z1094" s="1403">
        <v>2.8377988436430437E-2</v>
      </c>
      <c r="AA1094" s="1411">
        <v>2.8220730337628064E-2</v>
      </c>
    </row>
    <row r="1095" spans="19:27" x14ac:dyDescent="0.2">
      <c r="S1095" s="399"/>
      <c r="T1095" s="1401"/>
      <c r="W1095" s="864" t="str">
        <f t="shared" si="25"/>
        <v>1w</v>
      </c>
      <c r="X1095" s="1405">
        <f>_xll.qlCalendarAdvance(Calendar,X1094,W1095,"f",FALSE)</f>
        <v>46855</v>
      </c>
      <c r="Y1095" s="1404">
        <f>_xll.qlCalendarAdvance(Calendar,X1095,NDays&amp;"D")</f>
        <v>46855</v>
      </c>
      <c r="Z1095" s="1403">
        <v>2.8374374770042825E-2</v>
      </c>
      <c r="AA1095" s="1411">
        <v>2.8218140903121247E-2</v>
      </c>
    </row>
    <row r="1096" spans="19:27" x14ac:dyDescent="0.2">
      <c r="S1096" s="399"/>
      <c r="T1096" s="1401"/>
      <c r="W1096" s="864" t="str">
        <f t="shared" si="25"/>
        <v>1w</v>
      </c>
      <c r="X1096" s="1405">
        <f>_xll.qlCalendarAdvance(Calendar,X1095,W1096,"f",FALSE)</f>
        <v>46862</v>
      </c>
      <c r="Y1096" s="1404">
        <f>_xll.qlCalendarAdvance(Calendar,X1096,NDays&amp;"D")</f>
        <v>46862</v>
      </c>
      <c r="Z1096" s="1403">
        <v>2.8370685141463854E-2</v>
      </c>
      <c r="AA1096" s="1411">
        <v>2.82154765594822E-2</v>
      </c>
    </row>
    <row r="1097" spans="19:27" x14ac:dyDescent="0.2">
      <c r="S1097" s="399"/>
      <c r="T1097" s="1401"/>
      <c r="W1097" s="864" t="str">
        <f t="shared" si="25"/>
        <v>1w</v>
      </c>
      <c r="X1097" s="1405">
        <f>_xll.qlCalendarAdvance(Calendar,X1096,W1097,"f",FALSE)</f>
        <v>46869</v>
      </c>
      <c r="Y1097" s="1404">
        <f>_xll.qlCalendarAdvance(Calendar,X1097,NDays&amp;"D")</f>
        <v>46869</v>
      </c>
      <c r="Z1097" s="1403">
        <v>2.8366919551109385E-2</v>
      </c>
      <c r="AA1097" s="1411">
        <v>2.8212737307035107E-2</v>
      </c>
    </row>
    <row r="1098" spans="19:27" x14ac:dyDescent="0.2">
      <c r="S1098" s="399"/>
      <c r="T1098" s="1401"/>
      <c r="W1098" s="864" t="str">
        <f t="shared" si="25"/>
        <v>1w</v>
      </c>
      <c r="X1098" s="1405">
        <f>_xll.qlCalendarAdvance(Calendar,X1097,W1098,"f",FALSE)</f>
        <v>46876</v>
      </c>
      <c r="Y1098" s="1404">
        <f>_xll.qlCalendarAdvance(Calendar,X1098,NDays&amp;"D")</f>
        <v>46876</v>
      </c>
      <c r="Z1098" s="1403">
        <v>2.8363873812308777E-2</v>
      </c>
      <c r="AA1098" s="1411">
        <v>2.820992314553683E-2</v>
      </c>
    </row>
    <row r="1099" spans="19:27" x14ac:dyDescent="0.2">
      <c r="S1099" s="399"/>
      <c r="T1099" s="1401"/>
      <c r="W1099" s="864" t="str">
        <f t="shared" si="25"/>
        <v>1w</v>
      </c>
      <c r="X1099" s="1405">
        <f>_xll.qlCalendarAdvance(Calendar,X1098,W1099,"f",FALSE)</f>
        <v>46883</v>
      </c>
      <c r="Y1099" s="1404">
        <f>_xll.qlCalendarAdvance(Calendar,X1099,NDays&amp;"D")</f>
        <v>46883</v>
      </c>
      <c r="Z1099" s="1403">
        <v>2.8359950571287321E-2</v>
      </c>
      <c r="AA1099" s="1411">
        <v>2.8207034075068416E-2</v>
      </c>
    </row>
    <row r="1100" spans="19:27" x14ac:dyDescent="0.2">
      <c r="S1100" s="399"/>
      <c r="T1100" s="1401"/>
      <c r="W1100" s="864" t="str">
        <f t="shared" si="25"/>
        <v>1w</v>
      </c>
      <c r="X1100" s="1405">
        <f>_xll.qlCalendarAdvance(Calendar,X1099,W1100,"f",FALSE)</f>
        <v>46890</v>
      </c>
      <c r="Y1100" s="1404">
        <f>_xll.qlCalendarAdvance(Calendar,X1100,NDays&amp;"D")</f>
        <v>46890</v>
      </c>
      <c r="Z1100" s="1403">
        <v>2.8355951364003828E-2</v>
      </c>
      <c r="AA1100" s="1411">
        <v>2.8204070095629863E-2</v>
      </c>
    </row>
    <row r="1101" spans="19:27" x14ac:dyDescent="0.2">
      <c r="S1101" s="399"/>
      <c r="T1101" s="1401"/>
      <c r="W1101" s="864" t="str">
        <f t="shared" si="25"/>
        <v>1w</v>
      </c>
      <c r="X1101" s="1405">
        <f>_xll.qlCalendarAdvance(Calendar,X1100,W1101,"f",FALSE)</f>
        <v>46897</v>
      </c>
      <c r="Y1101" s="1404">
        <f>_xll.qlCalendarAdvance(Calendar,X1101,NDays&amp;"D")</f>
        <v>46897</v>
      </c>
      <c r="Z1101" s="1403">
        <v>2.835187619091066E-2</v>
      </c>
      <c r="AA1101" s="1411">
        <v>2.8201031207221172E-2</v>
      </c>
    </row>
    <row r="1102" spans="19:27" x14ac:dyDescent="0.2">
      <c r="S1102" s="399"/>
      <c r="T1102" s="1401"/>
      <c r="W1102" s="864" t="str">
        <f t="shared" si="25"/>
        <v>1w</v>
      </c>
      <c r="X1102" s="1405">
        <f>_xll.qlCalendarAdvance(Calendar,X1101,W1102,"f",FALSE)</f>
        <v>46904</v>
      </c>
      <c r="Y1102" s="1404">
        <f>_xll.qlCalendarAdvance(Calendar,X1102,NDays&amp;"D")</f>
        <v>46904</v>
      </c>
      <c r="Z1102" s="1403">
        <v>2.8346952187855365E-2</v>
      </c>
      <c r="AA1102" s="1411">
        <v>2.8197917409842344E-2</v>
      </c>
    </row>
    <row r="1103" spans="19:27" x14ac:dyDescent="0.2">
      <c r="S1103" s="399"/>
      <c r="T1103" s="1401"/>
      <c r="W1103" s="864" t="str">
        <f t="shared" si="25"/>
        <v>1w</v>
      </c>
      <c r="X1103" s="1405">
        <f>_xll.qlCalendarAdvance(Calendar,X1102,W1103,"f",FALSE)</f>
        <v>46911</v>
      </c>
      <c r="Y1103" s="1404">
        <f>_xll.qlCalendarAdvance(Calendar,X1103,NDays&amp;"D")</f>
        <v>46911</v>
      </c>
      <c r="Z1103" s="1403">
        <v>2.8342730836057515E-2</v>
      </c>
      <c r="AA1103" s="1411">
        <v>2.8194728703493377E-2</v>
      </c>
    </row>
    <row r="1104" spans="19:27" x14ac:dyDescent="0.2">
      <c r="S1104" s="399"/>
      <c r="T1104" s="1401"/>
      <c r="W1104" s="864" t="str">
        <f t="shared" si="25"/>
        <v>1w</v>
      </c>
      <c r="X1104" s="1405">
        <f>_xll.qlCalendarAdvance(Calendar,X1103,W1104,"f",FALSE)</f>
        <v>46918</v>
      </c>
      <c r="Y1104" s="1404">
        <f>_xll.qlCalendarAdvance(Calendar,X1104,NDays&amp;"D")</f>
        <v>46918</v>
      </c>
      <c r="Z1104" s="1403">
        <v>2.8338433525633457E-2</v>
      </c>
      <c r="AA1104" s="1411">
        <v>2.8191465088174272E-2</v>
      </c>
    </row>
    <row r="1105" spans="19:27" x14ac:dyDescent="0.2">
      <c r="S1105" s="399"/>
      <c r="T1105" s="1401"/>
      <c r="W1105" s="864" t="str">
        <f t="shared" si="25"/>
        <v>1w</v>
      </c>
      <c r="X1105" s="1405">
        <f>_xll.qlCalendarAdvance(Calendar,X1104,W1105,"f",FALSE)</f>
        <v>46925</v>
      </c>
      <c r="Y1105" s="1404">
        <f>_xll.qlCalendarAdvance(Calendar,X1105,NDays&amp;"D")</f>
        <v>46925</v>
      </c>
      <c r="Z1105" s="1403">
        <v>2.8334060257067698E-2</v>
      </c>
      <c r="AA1105" s="1411">
        <v>2.818812656388503E-2</v>
      </c>
    </row>
    <row r="1106" spans="19:27" x14ac:dyDescent="0.2">
      <c r="S1106" s="399"/>
      <c r="T1106" s="1401"/>
      <c r="W1106" s="864" t="str">
        <f t="shared" si="25"/>
        <v>1w</v>
      </c>
      <c r="X1106" s="1405">
        <f>_xll.qlCalendarAdvance(Calendar,X1105,W1106,"f",FALSE)</f>
        <v>46932</v>
      </c>
      <c r="Y1106" s="1404">
        <f>_xll.qlCalendarAdvance(Calendar,X1106,NDays&amp;"D")</f>
        <v>46932</v>
      </c>
      <c r="Z1106" s="1403">
        <v>2.8329611030852273E-2</v>
      </c>
      <c r="AA1106" s="1411">
        <v>2.8184713130706696E-2</v>
      </c>
    </row>
    <row r="1107" spans="19:27" x14ac:dyDescent="0.2">
      <c r="S1107" s="399"/>
      <c r="T1107" s="1401"/>
      <c r="W1107" s="864" t="str">
        <f t="shared" si="25"/>
        <v>1w</v>
      </c>
      <c r="X1107" s="1405">
        <f>_xll.qlCalendarAdvance(Calendar,X1106,W1107,"f",FALSE)</f>
        <v>46939</v>
      </c>
      <c r="Y1107" s="1404">
        <f>_xll.qlCalendarAdvance(Calendar,X1107,NDays&amp;"D")</f>
        <v>46939</v>
      </c>
      <c r="Z1107" s="1403">
        <v>2.8325829896810525E-2</v>
      </c>
      <c r="AA1107" s="1411">
        <v>2.8181224788558223E-2</v>
      </c>
    </row>
    <row r="1108" spans="19:27" x14ac:dyDescent="0.2">
      <c r="S1108" s="399"/>
      <c r="T1108" s="1401"/>
      <c r="W1108" s="864" t="str">
        <f t="shared" si="25"/>
        <v>1w</v>
      </c>
      <c r="X1108" s="1405">
        <f>_xll.qlCalendarAdvance(Calendar,X1107,W1108,"f",FALSE)</f>
        <v>46946</v>
      </c>
      <c r="Y1108" s="1404">
        <f>_xll.qlCalendarAdvance(Calendar,X1108,NDays&amp;"D")</f>
        <v>46946</v>
      </c>
      <c r="Z1108" s="1403">
        <v>2.8321222976459268E-2</v>
      </c>
      <c r="AA1108" s="1411">
        <v>2.8177661537358567E-2</v>
      </c>
    </row>
    <row r="1109" spans="19:27" x14ac:dyDescent="0.2">
      <c r="S1109" s="399"/>
      <c r="T1109" s="1401"/>
      <c r="W1109" s="864" t="str">
        <f t="shared" si="25"/>
        <v>1w</v>
      </c>
      <c r="X1109" s="1405">
        <f>_xll.qlCalendarAdvance(Calendar,X1108,W1109,"f",FALSE)</f>
        <v>46953</v>
      </c>
      <c r="Y1109" s="1404">
        <f>_xll.qlCalendarAdvance(Calendar,X1109,NDays&amp;"D")</f>
        <v>46953</v>
      </c>
      <c r="Z1109" s="1403">
        <v>2.8316540094233043E-2</v>
      </c>
      <c r="AA1109" s="1411">
        <v>2.8174023377350865E-2</v>
      </c>
    </row>
    <row r="1110" spans="19:27" x14ac:dyDescent="0.2">
      <c r="S1110" s="399"/>
      <c r="T1110" s="1401"/>
      <c r="W1110" s="864" t="str">
        <f t="shared" si="25"/>
        <v>1w</v>
      </c>
      <c r="X1110" s="1405">
        <f>_xll.qlCalendarAdvance(Calendar,X1109,W1110,"f",FALSE)</f>
        <v>46960</v>
      </c>
      <c r="Y1110" s="1404">
        <f>_xll.qlCalendarAdvance(Calendar,X1110,NDays&amp;"D")</f>
        <v>46960</v>
      </c>
      <c r="Z1110" s="1403">
        <v>2.8311781250661295E-2</v>
      </c>
      <c r="AA1110" s="1411">
        <v>2.8170310308210933E-2</v>
      </c>
    </row>
    <row r="1111" spans="19:27" x14ac:dyDescent="0.2">
      <c r="S1111" s="399"/>
      <c r="T1111" s="1401"/>
      <c r="W1111" s="864" t="str">
        <f t="shared" si="25"/>
        <v>1w</v>
      </c>
      <c r="X1111" s="1405">
        <f>_xll.qlCalendarAdvance(Calendar,X1110,W1111,"f",FALSE)</f>
        <v>46967</v>
      </c>
      <c r="Y1111" s="1404">
        <f>_xll.qlCalendarAdvance(Calendar,X1111,NDays&amp;"D")</f>
        <v>46967</v>
      </c>
      <c r="Z1111" s="1403">
        <v>2.8306946446284037E-2</v>
      </c>
      <c r="AA1111" s="1411">
        <v>2.8166522330262955E-2</v>
      </c>
    </row>
    <row r="1112" spans="19:27" x14ac:dyDescent="0.2">
      <c r="S1112" s="399"/>
      <c r="T1112" s="1401"/>
      <c r="W1112" s="864" t="str">
        <f t="shared" si="25"/>
        <v>1w</v>
      </c>
      <c r="X1112" s="1405">
        <f>_xll.qlCalendarAdvance(Calendar,X1111,W1112,"f",FALSE)</f>
        <v>46974</v>
      </c>
      <c r="Y1112" s="1404">
        <f>_xll.qlCalendarAdvance(Calendar,X1112,NDays&amp;"D")</f>
        <v>46974</v>
      </c>
      <c r="Z1112" s="1403">
        <v>2.8302035681647894E-2</v>
      </c>
      <c r="AA1112" s="1411">
        <v>2.8162659443263793E-2</v>
      </c>
    </row>
    <row r="1113" spans="19:27" x14ac:dyDescent="0.2">
      <c r="S1113" s="399"/>
      <c r="T1113" s="1401"/>
      <c r="W1113" s="864" t="str">
        <f t="shared" si="25"/>
        <v>1w</v>
      </c>
      <c r="X1113" s="1405">
        <f>_xll.qlCalendarAdvance(Calendar,X1112,W1113,"f",FALSE)</f>
        <v>46981</v>
      </c>
      <c r="Y1113" s="1404">
        <f>_xll.qlCalendarAdvance(Calendar,X1113,NDays&amp;"D")</f>
        <v>46981</v>
      </c>
      <c r="Z1113" s="1403">
        <v>2.82970489573105E-2</v>
      </c>
      <c r="AA1113" s="1411">
        <v>2.815872164737554E-2</v>
      </c>
    </row>
    <row r="1114" spans="19:27" x14ac:dyDescent="0.2">
      <c r="S1114" s="399"/>
      <c r="T1114" s="1401"/>
      <c r="W1114" s="864" t="str">
        <f t="shared" ref="W1114:W1177" si="26">W1113</f>
        <v>1w</v>
      </c>
      <c r="X1114" s="1405">
        <f>_xll.qlCalendarAdvance(Calendar,X1113,W1114,"f",FALSE)</f>
        <v>46988</v>
      </c>
      <c r="Y1114" s="1404">
        <f>_xll.qlCalendarAdvance(Calendar,X1114,NDays&amp;"D")</f>
        <v>46988</v>
      </c>
      <c r="Z1114" s="1403">
        <v>2.8291986273835654E-2</v>
      </c>
      <c r="AA1114" s="1411">
        <v>2.8154708942679241E-2</v>
      </c>
    </row>
    <row r="1115" spans="19:27" x14ac:dyDescent="0.2">
      <c r="S1115" s="399"/>
      <c r="T1115" s="1401"/>
      <c r="W1115" s="864" t="str">
        <f t="shared" si="26"/>
        <v>1w</v>
      </c>
      <c r="X1115" s="1405">
        <f>_xll.qlCalendarAdvance(Calendar,X1114,W1115,"f",FALSE)</f>
        <v>46995</v>
      </c>
      <c r="Y1115" s="1404">
        <f>_xll.qlCalendarAdvance(Calendar,X1115,NDays&amp;"D")</f>
        <v>46995</v>
      </c>
      <c r="Z1115" s="1403">
        <v>2.8285451819514994E-2</v>
      </c>
      <c r="AA1115" s="1411">
        <v>2.8150621328931758E-2</v>
      </c>
    </row>
    <row r="1116" spans="19:27" x14ac:dyDescent="0.2">
      <c r="S1116" s="399"/>
      <c r="T1116" s="1401"/>
      <c r="W1116" s="864" t="str">
        <f t="shared" si="26"/>
        <v>1w</v>
      </c>
      <c r="X1116" s="1405">
        <f>_xll.qlCalendarAdvance(Calendar,X1115,W1116,"f",FALSE)</f>
        <v>47002</v>
      </c>
      <c r="Y1116" s="1404">
        <f>_xll.qlCalendarAdvance(Calendar,X1116,NDays&amp;"D")</f>
        <v>47002</v>
      </c>
      <c r="Z1116" s="1403">
        <v>2.8279556008079434E-2</v>
      </c>
      <c r="AA1116" s="1411">
        <v>2.814645880613309E-2</v>
      </c>
    </row>
    <row r="1117" spans="19:27" x14ac:dyDescent="0.2">
      <c r="S1117" s="399"/>
      <c r="T1117" s="1401"/>
      <c r="W1117" s="864" t="str">
        <f t="shared" si="26"/>
        <v>1w</v>
      </c>
      <c r="X1117" s="1405">
        <f>_xll.qlCalendarAdvance(Calendar,X1116,W1117,"f",FALSE)</f>
        <v>47009</v>
      </c>
      <c r="Y1117" s="1404">
        <f>_xll.qlCalendarAdvance(Calendar,X1117,NDays&amp;"D")</f>
        <v>47009</v>
      </c>
      <c r="Z1117" s="1403">
        <v>2.8274282944172682E-2</v>
      </c>
      <c r="AA1117" s="1411">
        <v>2.8142221374526377E-2</v>
      </c>
    </row>
    <row r="1118" spans="19:27" x14ac:dyDescent="0.2">
      <c r="S1118" s="399"/>
      <c r="T1118" s="1401"/>
      <c r="W1118" s="864" t="str">
        <f t="shared" si="26"/>
        <v>1w</v>
      </c>
      <c r="X1118" s="1405">
        <f>_xll.qlCalendarAdvance(Calendar,X1117,W1118,"f",FALSE)</f>
        <v>47016</v>
      </c>
      <c r="Y1118" s="1404">
        <f>_xll.qlCalendarAdvance(Calendar,X1118,NDays&amp;"D")</f>
        <v>47016</v>
      </c>
      <c r="Z1118" s="1403">
        <v>2.8268933940640537E-2</v>
      </c>
      <c r="AA1118" s="1411">
        <v>2.8137909034030573E-2</v>
      </c>
    </row>
    <row r="1119" spans="19:27" x14ac:dyDescent="0.2">
      <c r="S1119" s="399"/>
      <c r="T1119" s="1401"/>
      <c r="W1119" s="864" t="str">
        <f t="shared" si="26"/>
        <v>1w</v>
      </c>
      <c r="X1119" s="1405">
        <f>_xll.qlCalendarAdvance(Calendar,X1118,W1119,"f",FALSE)</f>
        <v>47023</v>
      </c>
      <c r="Y1119" s="1404">
        <f>_xll.qlCalendarAdvance(Calendar,X1119,NDays&amp;"D")</f>
        <v>47023</v>
      </c>
      <c r="Z1119" s="1403">
        <v>2.8263508998079428E-2</v>
      </c>
      <c r="AA1119" s="1411">
        <v>2.8133521784483584E-2</v>
      </c>
    </row>
    <row r="1120" spans="19:27" x14ac:dyDescent="0.2">
      <c r="S1120" s="399"/>
      <c r="T1120" s="1401"/>
      <c r="W1120" s="864" t="str">
        <f t="shared" si="26"/>
        <v>1w</v>
      </c>
      <c r="X1120" s="1405">
        <f>_xll.qlCalendarAdvance(Calendar,X1119,W1120,"f",FALSE)</f>
        <v>47030</v>
      </c>
      <c r="Y1120" s="1404">
        <f>_xll.qlCalendarAdvance(Calendar,X1120,NDays&amp;"D")</f>
        <v>47030</v>
      </c>
      <c r="Z1120" s="1403">
        <v>2.825867762465686E-2</v>
      </c>
      <c r="AA1120" s="1411">
        <v>2.8129059626047503E-2</v>
      </c>
    </row>
    <row r="1121" spans="19:27" x14ac:dyDescent="0.2">
      <c r="S1121" s="399"/>
      <c r="T1121" s="1401"/>
      <c r="W1121" s="864" t="str">
        <f t="shared" si="26"/>
        <v>1w</v>
      </c>
      <c r="X1121" s="1405">
        <f>_xll.qlCalendarAdvance(Calendar,X1120,W1121,"f",FALSE)</f>
        <v>47037</v>
      </c>
      <c r="Y1121" s="1404">
        <f>_xll.qlCalendarAdvance(Calendar,X1121,NDays&amp;"D")</f>
        <v>47037</v>
      </c>
      <c r="Z1121" s="1403">
        <v>2.8253094952676819E-2</v>
      </c>
      <c r="AA1121" s="1411">
        <v>2.8124522558722331E-2</v>
      </c>
    </row>
    <row r="1122" spans="19:27" x14ac:dyDescent="0.2">
      <c r="S1122" s="399"/>
      <c r="T1122" s="1401"/>
      <c r="W1122" s="864" t="str">
        <f t="shared" si="26"/>
        <v>1w</v>
      </c>
      <c r="X1122" s="1405">
        <f>_xll.qlCalendarAdvance(Calendar,X1121,W1122,"f",FALSE)</f>
        <v>47044</v>
      </c>
      <c r="Y1122" s="1404">
        <f>_xll.qlCalendarAdvance(Calendar,X1122,NDays&amp;"D")</f>
        <v>47044</v>
      </c>
      <c r="Z1122" s="1403">
        <v>2.8247436337800091E-2</v>
      </c>
      <c r="AA1122" s="1411">
        <v>2.8119910582427021E-2</v>
      </c>
    </row>
    <row r="1123" spans="19:27" x14ac:dyDescent="0.2">
      <c r="S1123" s="399"/>
      <c r="T1123" s="1401"/>
      <c r="W1123" s="864" t="str">
        <f t="shared" si="26"/>
        <v>1w</v>
      </c>
      <c r="X1123" s="1405">
        <f>_xll.qlCalendarAdvance(Calendar,X1122,W1123,"f",FALSE)</f>
        <v>47051</v>
      </c>
      <c r="Y1123" s="1404">
        <f>_xll.qlCalendarAdvance(Calendar,X1123,NDays&amp;"D")</f>
        <v>47051</v>
      </c>
      <c r="Z1123" s="1403">
        <v>2.8241701780661682E-2</v>
      </c>
      <c r="AA1123" s="1411">
        <v>2.8115223697242619E-2</v>
      </c>
    </row>
    <row r="1124" spans="19:27" x14ac:dyDescent="0.2">
      <c r="S1124" s="399"/>
      <c r="T1124" s="1401"/>
      <c r="W1124" s="864" t="str">
        <f t="shared" si="26"/>
        <v>1w</v>
      </c>
      <c r="X1124" s="1405">
        <f>_xll.qlCalendarAdvance(Calendar,X1123,W1124,"f",FALSE)</f>
        <v>47058</v>
      </c>
      <c r="Y1124" s="1404">
        <f>_xll.qlCalendarAdvance(Calendar,X1124,NDays&amp;"D")</f>
        <v>47058</v>
      </c>
      <c r="Z1124" s="1403">
        <v>2.8235245221290287E-2</v>
      </c>
      <c r="AA1124" s="1411">
        <v>2.8110461903169126E-2</v>
      </c>
    </row>
    <row r="1125" spans="19:27" x14ac:dyDescent="0.2">
      <c r="S1125" s="399"/>
      <c r="T1125" s="1401"/>
      <c r="W1125" s="864" t="str">
        <f t="shared" si="26"/>
        <v>1w</v>
      </c>
      <c r="X1125" s="1405">
        <f>_xll.qlCalendarAdvance(Calendar,X1124,W1125,"f",FALSE)</f>
        <v>47065</v>
      </c>
      <c r="Y1125" s="1404">
        <f>_xll.qlCalendarAdvance(Calendar,X1125,NDays&amp;"D")</f>
        <v>47065</v>
      </c>
      <c r="Z1125" s="1403">
        <v>2.8229364657544297E-2</v>
      </c>
      <c r="AA1125" s="1411">
        <v>2.8105625200206541E-2</v>
      </c>
    </row>
    <row r="1126" spans="19:27" x14ac:dyDescent="0.2">
      <c r="S1126" s="399"/>
      <c r="T1126" s="1401"/>
      <c r="W1126" s="864" t="str">
        <f t="shared" si="26"/>
        <v>1w</v>
      </c>
      <c r="X1126" s="1405">
        <f>_xll.qlCalendarAdvance(Calendar,X1125,W1126,"f",FALSE)</f>
        <v>47072</v>
      </c>
      <c r="Y1126" s="1404">
        <f>_xll.qlCalendarAdvance(Calendar,X1126,NDays&amp;"D")</f>
        <v>47072</v>
      </c>
      <c r="Z1126" s="1403">
        <v>2.822340815917853E-2</v>
      </c>
      <c r="AA1126" s="1411">
        <v>2.8100713588273818E-2</v>
      </c>
    </row>
    <row r="1127" spans="19:27" x14ac:dyDescent="0.2">
      <c r="S1127" s="399"/>
      <c r="T1127" s="1401"/>
      <c r="W1127" s="864" t="str">
        <f t="shared" si="26"/>
        <v>1w</v>
      </c>
      <c r="X1127" s="1405">
        <f>_xll.qlCalendarAdvance(Calendar,X1126,W1127,"f",FALSE)</f>
        <v>47079</v>
      </c>
      <c r="Y1127" s="1404">
        <f>_xll.qlCalendarAdvance(Calendar,X1127,NDays&amp;"D")</f>
        <v>47079</v>
      </c>
      <c r="Z1127" s="1403">
        <v>2.8217375726856134E-2</v>
      </c>
      <c r="AA1127" s="1411">
        <v>2.8095727067452003E-2</v>
      </c>
    </row>
    <row r="1128" spans="19:27" x14ac:dyDescent="0.2">
      <c r="S1128" s="399"/>
      <c r="T1128" s="1401"/>
      <c r="W1128" s="864" t="str">
        <f t="shared" si="26"/>
        <v>1w</v>
      </c>
      <c r="X1128" s="1405">
        <f>_xll.qlCalendarAdvance(Calendar,X1127,W1128,"f",FALSE)</f>
        <v>47086</v>
      </c>
      <c r="Y1128" s="1404">
        <f>_xll.qlCalendarAdvance(Calendar,X1128,NDays&amp;"D")</f>
        <v>47086</v>
      </c>
      <c r="Z1128" s="1403">
        <v>2.8211267361249657E-2</v>
      </c>
      <c r="AA1128" s="1411">
        <v>2.8090665637741097E-2</v>
      </c>
    </row>
    <row r="1129" spans="19:27" x14ac:dyDescent="0.2">
      <c r="S1129" s="399"/>
      <c r="T1129" s="1401"/>
      <c r="W1129" s="864" t="str">
        <f t="shared" si="26"/>
        <v>1w</v>
      </c>
      <c r="X1129" s="1405">
        <f>_xll.qlCalendarAdvance(Calendar,X1128,W1129,"f",FALSE)</f>
        <v>47093</v>
      </c>
      <c r="Y1129" s="1404">
        <f>_xll.qlCalendarAdvance(Calendar,X1129,NDays&amp;"D")</f>
        <v>47093</v>
      </c>
      <c r="Z1129" s="1403">
        <v>2.8205699686888273E-2</v>
      </c>
      <c r="AA1129" s="1411">
        <v>2.8085529299141099E-2</v>
      </c>
    </row>
    <row r="1130" spans="19:27" x14ac:dyDescent="0.2">
      <c r="S1130" s="399"/>
      <c r="T1130" s="1401"/>
      <c r="W1130" s="864" t="str">
        <f t="shared" si="26"/>
        <v>1w</v>
      </c>
      <c r="X1130" s="1405">
        <f>_xll.qlCalendarAdvance(Calendar,X1129,W1130,"f",FALSE)</f>
        <v>47100</v>
      </c>
      <c r="Y1130" s="1404">
        <f>_xll.qlCalendarAdvance(Calendar,X1130,NDays&amp;"D")</f>
        <v>47100</v>
      </c>
      <c r="Z1130" s="1403">
        <v>2.8199433552377511E-2</v>
      </c>
      <c r="AA1130" s="1411">
        <v>2.8080318051570963E-2</v>
      </c>
    </row>
    <row r="1131" spans="19:27" x14ac:dyDescent="0.2">
      <c r="S1131" s="399"/>
      <c r="T1131" s="1401"/>
      <c r="W1131" s="864" t="str">
        <f t="shared" si="26"/>
        <v>1w</v>
      </c>
      <c r="X1131" s="1405">
        <f>_xll.qlCalendarAdvance(Calendar,X1130,W1131,"f",FALSE)</f>
        <v>47107</v>
      </c>
      <c r="Y1131" s="1404">
        <f>_xll.qlCalendarAdvance(Calendar,X1131,NDays&amp;"D")</f>
        <v>47107</v>
      </c>
      <c r="Z1131" s="1403">
        <v>2.8193091480982181E-2</v>
      </c>
      <c r="AA1131" s="1411">
        <v>2.8075031895192781E-2</v>
      </c>
    </row>
    <row r="1132" spans="19:27" x14ac:dyDescent="0.2">
      <c r="S1132" s="399"/>
      <c r="T1132" s="1401"/>
      <c r="W1132" s="864" t="str">
        <f t="shared" si="26"/>
        <v>1w</v>
      </c>
      <c r="X1132" s="1405">
        <f>_xll.qlCalendarAdvance(Calendar,X1131,W1132,"f",FALSE)</f>
        <v>47114</v>
      </c>
      <c r="Y1132" s="1404">
        <f>_xll.qlCalendarAdvance(Calendar,X1132,NDays&amp;"D")</f>
        <v>47114</v>
      </c>
      <c r="Z1132" s="1403">
        <v>2.8186673473413436E-2</v>
      </c>
      <c r="AA1132" s="1411">
        <v>2.8069670829844462E-2</v>
      </c>
    </row>
    <row r="1133" spans="19:27" x14ac:dyDescent="0.2">
      <c r="S1133" s="399"/>
      <c r="T1133" s="1401"/>
      <c r="W1133" s="864" t="str">
        <f t="shared" si="26"/>
        <v>1w</v>
      </c>
      <c r="X1133" s="1405">
        <f>_xll.qlCalendarAdvance(Calendar,X1132,W1133,"f",FALSE)</f>
        <v>47121</v>
      </c>
      <c r="Y1133" s="1404">
        <f>_xll.qlCalendarAdvance(Calendar,X1133,NDays&amp;"D")</f>
        <v>47121</v>
      </c>
      <c r="Z1133" s="1403">
        <v>2.8179586558069798E-2</v>
      </c>
      <c r="AA1133" s="1411">
        <v>2.8064234855607051E-2</v>
      </c>
    </row>
    <row r="1134" spans="19:27" x14ac:dyDescent="0.2">
      <c r="S1134" s="399"/>
      <c r="T1134" s="1401"/>
      <c r="W1134" s="864" t="str">
        <f t="shared" si="26"/>
        <v>1w</v>
      </c>
      <c r="X1134" s="1405">
        <f>_xll.qlCalendarAdvance(Calendar,X1133,W1134,"f",FALSE)</f>
        <v>47128</v>
      </c>
      <c r="Y1134" s="1404">
        <f>_xll.qlCalendarAdvance(Calendar,X1134,NDays&amp;"D")</f>
        <v>47128</v>
      </c>
      <c r="Z1134" s="1403">
        <v>2.8173022607346276E-2</v>
      </c>
      <c r="AA1134" s="1411">
        <v>2.8058723972642641E-2</v>
      </c>
    </row>
    <row r="1135" spans="19:27" x14ac:dyDescent="0.2">
      <c r="S1135" s="399"/>
      <c r="T1135" s="1401"/>
      <c r="W1135" s="864" t="str">
        <f t="shared" si="26"/>
        <v>1w</v>
      </c>
      <c r="X1135" s="1405">
        <f>_xll.qlCalendarAdvance(Calendar,X1134,W1135,"f",FALSE)</f>
        <v>47135</v>
      </c>
      <c r="Y1135" s="1404">
        <f>_xll.qlCalendarAdvance(Calendar,X1135,NDays&amp;"D")</f>
        <v>47135</v>
      </c>
      <c r="Z1135" s="1403">
        <v>2.8166382728280256E-2</v>
      </c>
      <c r="AA1135" s="1411">
        <v>2.8053138180627046E-2</v>
      </c>
    </row>
    <row r="1136" spans="19:27" x14ac:dyDescent="0.2">
      <c r="S1136" s="399"/>
      <c r="T1136" s="1401"/>
      <c r="W1136" s="864" t="str">
        <f t="shared" si="26"/>
        <v>1w</v>
      </c>
      <c r="X1136" s="1405">
        <f>_xll.qlCalendarAdvance(Calendar,X1135,W1136,"f",FALSE)</f>
        <v>47142</v>
      </c>
      <c r="Y1136" s="1404">
        <f>_xll.qlCalendarAdvance(Calendar,X1136,NDays&amp;"D")</f>
        <v>47142</v>
      </c>
      <c r="Z1136" s="1403">
        <v>2.8159666921612349E-2</v>
      </c>
      <c r="AA1136" s="1411">
        <v>2.8047477479884453E-2</v>
      </c>
    </row>
    <row r="1137" spans="19:27" x14ac:dyDescent="0.2">
      <c r="S1137" s="399"/>
      <c r="T1137" s="1401"/>
      <c r="W1137" s="864" t="str">
        <f t="shared" si="26"/>
        <v>1w</v>
      </c>
      <c r="X1137" s="1405">
        <f>_xll.qlCalendarAdvance(Calendar,X1136,W1137,"f",FALSE)</f>
        <v>47149</v>
      </c>
      <c r="Y1137" s="1404">
        <f>_xll.qlCalendarAdvance(Calendar,X1137,NDays&amp;"D")</f>
        <v>47149</v>
      </c>
      <c r="Z1137" s="1403">
        <v>2.8152875188089437E-2</v>
      </c>
      <c r="AA1137" s="1411">
        <v>2.8041741870171721E-2</v>
      </c>
    </row>
    <row r="1138" spans="19:27" x14ac:dyDescent="0.2">
      <c r="S1138" s="399"/>
      <c r="T1138" s="1401"/>
      <c r="W1138" s="864" t="str">
        <f t="shared" si="26"/>
        <v>1w</v>
      </c>
      <c r="X1138" s="1405">
        <f>_xll.qlCalendarAdvance(Calendar,X1137,W1138,"f",FALSE)</f>
        <v>47156</v>
      </c>
      <c r="Y1138" s="1404">
        <f>_xll.qlCalendarAdvance(Calendar,X1138,NDays&amp;"D")</f>
        <v>47156</v>
      </c>
      <c r="Z1138" s="1403">
        <v>2.8146007528469148E-2</v>
      </c>
      <c r="AA1138" s="1411">
        <v>2.8035931351569898E-2</v>
      </c>
    </row>
    <row r="1139" spans="19:27" x14ac:dyDescent="0.2">
      <c r="S1139" s="399"/>
      <c r="T1139" s="1401"/>
      <c r="W1139" s="864" t="str">
        <f t="shared" si="26"/>
        <v>1w</v>
      </c>
      <c r="X1139" s="1405">
        <f>_xll.qlCalendarAdvance(Calendar,X1138,W1139,"f",FALSE)</f>
        <v>47163</v>
      </c>
      <c r="Y1139" s="1404">
        <f>_xll.qlCalendarAdvance(Calendar,X1139,NDays&amp;"D")</f>
        <v>47163</v>
      </c>
      <c r="Z1139" s="1403">
        <v>2.8139063943516267E-2</v>
      </c>
      <c r="AA1139" s="1411">
        <v>2.8030045924078983E-2</v>
      </c>
    </row>
    <row r="1140" spans="19:27" x14ac:dyDescent="0.2">
      <c r="S1140" s="399"/>
      <c r="T1140" s="1401"/>
      <c r="W1140" s="864" t="str">
        <f t="shared" si="26"/>
        <v>1w</v>
      </c>
      <c r="X1140" s="1405">
        <f>_xll.qlCalendarAdvance(Calendar,X1139,W1140,"f",FALSE)</f>
        <v>47170</v>
      </c>
      <c r="Y1140" s="1404">
        <f>_xll.qlCalendarAdvance(Calendar,X1140,NDays&amp;"D")</f>
        <v>47170</v>
      </c>
      <c r="Z1140" s="1403">
        <v>2.813204443400499E-2</v>
      </c>
      <c r="AA1140" s="1411">
        <v>2.8024085587780023E-2</v>
      </c>
    </row>
    <row r="1141" spans="19:27" x14ac:dyDescent="0.2">
      <c r="S1141" s="399"/>
      <c r="T1141" s="1401"/>
      <c r="W1141" s="864" t="str">
        <f t="shared" si="26"/>
        <v>1w</v>
      </c>
      <c r="X1141" s="1405">
        <f>_xll.qlCalendarAdvance(Calendar,X1140,W1141,"f",FALSE)</f>
        <v>47177</v>
      </c>
      <c r="Y1141" s="1404">
        <f>_xll.qlCalendarAdvance(Calendar,X1141,NDays&amp;"D")</f>
        <v>47177</v>
      </c>
      <c r="Z1141" s="1403">
        <v>2.8126583565881307E-2</v>
      </c>
      <c r="AA1141" s="1411">
        <v>2.8018050342673018E-2</v>
      </c>
    </row>
    <row r="1142" spans="19:27" x14ac:dyDescent="0.2">
      <c r="S1142" s="399"/>
      <c r="T1142" s="1401"/>
      <c r="W1142" s="864" t="str">
        <f t="shared" si="26"/>
        <v>1w</v>
      </c>
      <c r="X1142" s="1405">
        <f>_xll.qlCalendarAdvance(Calendar,X1141,W1142,"f",FALSE)</f>
        <v>47184</v>
      </c>
      <c r="Y1142" s="1404">
        <f>_xll.qlCalendarAdvance(Calendar,X1142,NDays&amp;"D")</f>
        <v>47184</v>
      </c>
      <c r="Z1142" s="1403">
        <v>2.8119394290821529E-2</v>
      </c>
      <c r="AA1142" s="1411">
        <v>2.8011940188595874E-2</v>
      </c>
    </row>
    <row r="1143" spans="19:27" x14ac:dyDescent="0.2">
      <c r="S1143" s="399"/>
      <c r="T1143" s="1401"/>
      <c r="W1143" s="864" t="str">
        <f t="shared" si="26"/>
        <v>1w</v>
      </c>
      <c r="X1143" s="1405">
        <f>_xll.qlCalendarAdvance(Calendar,X1142,W1143,"f",FALSE)</f>
        <v>47191</v>
      </c>
      <c r="Y1143" s="1404">
        <f>_xll.qlCalendarAdvance(Calendar,X1143,NDays&amp;"D")</f>
        <v>47191</v>
      </c>
      <c r="Z1143" s="1403">
        <v>2.8112129076747126E-2</v>
      </c>
      <c r="AA1143" s="1411">
        <v>2.8005755125791731E-2</v>
      </c>
    </row>
    <row r="1144" spans="19:27" x14ac:dyDescent="0.2">
      <c r="S1144" s="399"/>
      <c r="T1144" s="1401"/>
      <c r="W1144" s="864" t="str">
        <f t="shared" si="26"/>
        <v>1w</v>
      </c>
      <c r="X1144" s="1405">
        <f>_xll.qlCalendarAdvance(Calendar,X1143,W1144,"f",FALSE)</f>
        <v>47198</v>
      </c>
      <c r="Y1144" s="1404">
        <f>_xll.qlCalendarAdvance(Calendar,X1144,NDays&amp;"D")</f>
        <v>47198</v>
      </c>
      <c r="Z1144" s="1403">
        <v>2.8104787924481765E-2</v>
      </c>
      <c r="AA1144" s="1411">
        <v>2.7999495154098497E-2</v>
      </c>
    </row>
    <row r="1145" spans="19:27" x14ac:dyDescent="0.2">
      <c r="S1145" s="399"/>
      <c r="T1145" s="1401"/>
      <c r="W1145" s="864" t="str">
        <f t="shared" si="26"/>
        <v>1w</v>
      </c>
      <c r="X1145" s="1405">
        <f>_xll.qlCalendarAdvance(Calendar,X1144,W1145,"f",FALSE)</f>
        <v>47205</v>
      </c>
      <c r="Y1145" s="1404">
        <f>_xll.qlCalendarAdvance(Calendar,X1145,NDays&amp;"D")</f>
        <v>47205</v>
      </c>
      <c r="Z1145" s="1403">
        <v>2.8097370834855299E-2</v>
      </c>
      <c r="AA1145" s="1411">
        <v>2.7993160273516171E-2</v>
      </c>
    </row>
    <row r="1146" spans="19:27" x14ac:dyDescent="0.2">
      <c r="S1146" s="399"/>
      <c r="T1146" s="1401"/>
      <c r="W1146" s="864" t="str">
        <f t="shared" si="26"/>
        <v>1w</v>
      </c>
      <c r="X1146" s="1405">
        <f>_xll.qlCalendarAdvance(Calendar,X1145,W1146,"f",FALSE)</f>
        <v>47212</v>
      </c>
      <c r="Y1146" s="1404">
        <f>_xll.qlCalendarAdvance(Calendar,X1146,NDays&amp;"D")</f>
        <v>47212</v>
      </c>
      <c r="Z1146" s="1403">
        <v>2.8089363421755401E-2</v>
      </c>
      <c r="AA1146" s="1411">
        <v>2.7986750484044753E-2</v>
      </c>
    </row>
    <row r="1147" spans="19:27" x14ac:dyDescent="0.2">
      <c r="S1147" s="399"/>
      <c r="T1147" s="1401"/>
      <c r="W1147" s="864" t="str">
        <f t="shared" si="26"/>
        <v>1w</v>
      </c>
      <c r="X1147" s="1405">
        <f>_xll.qlCalendarAdvance(Calendar,X1146,W1147,"f",FALSE)</f>
        <v>47219</v>
      </c>
      <c r="Y1147" s="1404">
        <f>_xll.qlCalendarAdvance(Calendar,X1147,NDays&amp;"D")</f>
        <v>47219</v>
      </c>
      <c r="Z1147" s="1403">
        <v>2.8081800461705862E-2</v>
      </c>
      <c r="AA1147" s="1411">
        <v>2.7980265785927383E-2</v>
      </c>
    </row>
    <row r="1148" spans="19:27" x14ac:dyDescent="0.2">
      <c r="S1148" s="399"/>
      <c r="T1148" s="1401"/>
      <c r="W1148" s="864" t="str">
        <f t="shared" si="26"/>
        <v>1w</v>
      </c>
      <c r="X1148" s="1405">
        <f>_xll.qlCalendarAdvance(Calendar,X1147,W1148,"f",FALSE)</f>
        <v>47226</v>
      </c>
      <c r="Y1148" s="1404">
        <f>_xll.qlCalendarAdvance(Calendar,X1148,NDays&amp;"D")</f>
        <v>47226</v>
      </c>
      <c r="Z1148" s="1403">
        <v>2.8074161572424226E-2</v>
      </c>
      <c r="AA1148" s="1411">
        <v>2.7973706178839874E-2</v>
      </c>
    </row>
    <row r="1149" spans="19:27" x14ac:dyDescent="0.2">
      <c r="S1149" s="399"/>
      <c r="T1149" s="1401"/>
      <c r="W1149" s="864" t="str">
        <f t="shared" si="26"/>
        <v>1w</v>
      </c>
      <c r="X1149" s="1405">
        <f>_xll.qlCalendarAdvance(Calendar,X1148,W1149,"f",FALSE)</f>
        <v>47233</v>
      </c>
      <c r="Y1149" s="1404">
        <f>_xll.qlCalendarAdvance(Calendar,X1149,NDays&amp;"D")</f>
        <v>47233</v>
      </c>
      <c r="Z1149" s="1403">
        <v>2.8066446754771889E-2</v>
      </c>
      <c r="AA1149" s="1411">
        <v>2.7967071662944321E-2</v>
      </c>
    </row>
    <row r="1150" spans="19:27" x14ac:dyDescent="0.2">
      <c r="S1150" s="399"/>
      <c r="T1150" s="1401"/>
      <c r="W1150" s="864" t="str">
        <f t="shared" si="26"/>
        <v>1w</v>
      </c>
      <c r="X1150" s="1405">
        <f>_xll.qlCalendarAdvance(Calendar,X1149,W1150,"f",FALSE)</f>
        <v>47240</v>
      </c>
      <c r="Y1150" s="1404">
        <f>_xll.qlCalendarAdvance(Calendar,X1150,NDays&amp;"D")</f>
        <v>47240</v>
      </c>
      <c r="Z1150" s="1403">
        <v>2.805914635602828E-2</v>
      </c>
      <c r="AA1150" s="1411">
        <v>2.7960362238240721E-2</v>
      </c>
    </row>
    <row r="1151" spans="19:27" x14ac:dyDescent="0.2">
      <c r="S1151" s="399"/>
      <c r="T1151" s="1401"/>
      <c r="W1151" s="864" t="str">
        <f t="shared" si="26"/>
        <v>1w</v>
      </c>
      <c r="X1151" s="1405">
        <f>_xll.qlCalendarAdvance(Calendar,X1150,W1151,"f",FALSE)</f>
        <v>47247</v>
      </c>
      <c r="Y1151" s="1404">
        <f>_xll.qlCalendarAdvance(Calendar,X1151,NDays&amp;"D")</f>
        <v>47247</v>
      </c>
      <c r="Z1151" s="1403">
        <v>2.8051273660184263E-2</v>
      </c>
      <c r="AA1151" s="1411">
        <v>2.795357790464803E-2</v>
      </c>
    </row>
    <row r="1152" spans="19:27" x14ac:dyDescent="0.2">
      <c r="S1152" s="399"/>
      <c r="T1152" s="1401"/>
      <c r="W1152" s="864" t="str">
        <f t="shared" si="26"/>
        <v>1w</v>
      </c>
      <c r="X1152" s="1405">
        <f>_xll.qlCalendarAdvance(Calendar,X1151,W1152,"f",FALSE)</f>
        <v>47254</v>
      </c>
      <c r="Y1152" s="1404">
        <f>_xll.qlCalendarAdvance(Calendar,X1152,NDays&amp;"D")</f>
        <v>47254</v>
      </c>
      <c r="Z1152" s="1403">
        <v>2.8043325033041754E-2</v>
      </c>
      <c r="AA1152" s="1411">
        <v>2.794671866232834E-2</v>
      </c>
    </row>
    <row r="1153" spans="19:27" x14ac:dyDescent="0.2">
      <c r="S1153" s="399"/>
      <c r="T1153" s="1401"/>
      <c r="W1153" s="864" t="str">
        <f t="shared" si="26"/>
        <v>1w</v>
      </c>
      <c r="X1153" s="1405">
        <f>_xll.qlCalendarAdvance(Calendar,X1152,W1153,"f",FALSE)</f>
        <v>47261</v>
      </c>
      <c r="Y1153" s="1404">
        <f>_xll.qlCalendarAdvance(Calendar,X1153,NDays&amp;"D")</f>
        <v>47261</v>
      </c>
      <c r="Z1153" s="1403">
        <v>2.8035300475501065E-2</v>
      </c>
      <c r="AA1153" s="1411">
        <v>2.7939784511200605E-2</v>
      </c>
    </row>
    <row r="1154" spans="19:27" x14ac:dyDescent="0.2">
      <c r="S1154" s="399"/>
      <c r="T1154" s="1401"/>
      <c r="W1154" s="864" t="str">
        <f t="shared" si="26"/>
        <v>1w</v>
      </c>
      <c r="X1154" s="1405">
        <f>_xll.qlCalendarAdvance(Calendar,X1153,W1154,"f",FALSE)</f>
        <v>47268</v>
      </c>
      <c r="Y1154" s="1404">
        <f>_xll.qlCalendarAdvance(Calendar,X1154,NDays&amp;"D")</f>
        <v>47268</v>
      </c>
      <c r="Z1154" s="1403">
        <v>2.8027199988469566E-2</v>
      </c>
      <c r="AA1154" s="1411">
        <v>2.7932775451183778E-2</v>
      </c>
    </row>
    <row r="1155" spans="19:27" x14ac:dyDescent="0.2">
      <c r="S1155" s="399"/>
      <c r="T1155" s="1401"/>
      <c r="W1155" s="864" t="str">
        <f t="shared" si="26"/>
        <v>1w</v>
      </c>
      <c r="X1155" s="1405">
        <f>_xll.qlCalendarAdvance(Calendar,X1154,W1155,"f",FALSE)</f>
        <v>47275</v>
      </c>
      <c r="Y1155" s="1404">
        <f>_xll.qlCalendarAdvance(Calendar,X1155,NDays&amp;"D")</f>
        <v>47275</v>
      </c>
      <c r="Z1155" s="1403">
        <v>2.8018563402338673E-2</v>
      </c>
      <c r="AA1155" s="1411">
        <v>2.7925691482439952E-2</v>
      </c>
    </row>
    <row r="1156" spans="19:27" x14ac:dyDescent="0.2">
      <c r="S1156" s="399"/>
      <c r="T1156" s="1401"/>
      <c r="W1156" s="864" t="str">
        <f t="shared" si="26"/>
        <v>1w</v>
      </c>
      <c r="X1156" s="1405">
        <f>_xll.qlCalendarAdvance(Calendar,X1155,W1156,"f",FALSE)</f>
        <v>47282</v>
      </c>
      <c r="Y1156" s="1404">
        <f>_xll.qlCalendarAdvance(Calendar,X1156,NDays&amp;"D")</f>
        <v>47282</v>
      </c>
      <c r="Z1156" s="1403">
        <v>2.801031711090355E-2</v>
      </c>
      <c r="AA1156" s="1411">
        <v>2.791853260488808E-2</v>
      </c>
    </row>
    <row r="1157" spans="19:27" x14ac:dyDescent="0.2">
      <c r="S1157" s="399"/>
      <c r="T1157" s="1401"/>
      <c r="W1157" s="864" t="str">
        <f t="shared" si="26"/>
        <v>1w</v>
      </c>
      <c r="X1157" s="1405">
        <f>_xll.qlCalendarAdvance(Calendar,X1156,W1157,"f",FALSE)</f>
        <v>47289</v>
      </c>
      <c r="Y1157" s="1404">
        <f>_xll.qlCalendarAdvance(Calendar,X1157,NDays&amp;"D")</f>
        <v>47289</v>
      </c>
      <c r="Z1157" s="1403">
        <v>2.8001994898289147E-2</v>
      </c>
      <c r="AA1157" s="1411">
        <v>2.7911298818528163E-2</v>
      </c>
    </row>
    <row r="1158" spans="19:27" x14ac:dyDescent="0.2">
      <c r="S1158" s="399"/>
      <c r="T1158" s="1401"/>
      <c r="W1158" s="864" t="str">
        <f t="shared" si="26"/>
        <v>1w</v>
      </c>
      <c r="X1158" s="1405">
        <f>_xll.qlCalendarAdvance(Calendar,X1157,W1158,"f",FALSE)</f>
        <v>47296</v>
      </c>
      <c r="Y1158" s="1404">
        <f>_xll.qlCalendarAdvance(Calendar,X1158,NDays&amp;"D")</f>
        <v>47296</v>
      </c>
      <c r="Z1158" s="1403">
        <v>2.7993596765433473E-2</v>
      </c>
      <c r="AA1158" s="1411">
        <v>2.7903990123441247E-2</v>
      </c>
    </row>
    <row r="1159" spans="19:27" x14ac:dyDescent="0.2">
      <c r="S1159" s="399"/>
      <c r="T1159" s="1401"/>
      <c r="W1159" s="864" t="str">
        <f t="shared" si="26"/>
        <v>1w</v>
      </c>
      <c r="X1159" s="1405">
        <f>_xll.qlCalendarAdvance(Calendar,X1158,W1159,"f",FALSE)</f>
        <v>47303</v>
      </c>
      <c r="Y1159" s="1404">
        <f>_xll.qlCalendarAdvance(Calendar,X1159,NDays&amp;"D")</f>
        <v>47303</v>
      </c>
      <c r="Z1159" s="1403">
        <v>2.7985558643382081E-2</v>
      </c>
      <c r="AA1159" s="1411">
        <v>2.7896606519384193E-2</v>
      </c>
    </row>
    <row r="1160" spans="19:27" x14ac:dyDescent="0.2">
      <c r="S1160" s="399"/>
      <c r="T1160" s="1401"/>
      <c r="W1160" s="864" t="str">
        <f t="shared" si="26"/>
        <v>1w</v>
      </c>
      <c r="X1160" s="1405">
        <f>_xll.qlCalendarAdvance(Calendar,X1159,W1160,"f",FALSE)</f>
        <v>47310</v>
      </c>
      <c r="Y1160" s="1404">
        <f>_xll.qlCalendarAdvance(Calendar,X1160,NDays&amp;"D")</f>
        <v>47310</v>
      </c>
      <c r="Z1160" s="1403">
        <v>2.7977002598981036E-2</v>
      </c>
      <c r="AA1160" s="1411">
        <v>2.7889148006762232E-2</v>
      </c>
    </row>
    <row r="1161" spans="19:27" x14ac:dyDescent="0.2">
      <c r="S1161" s="399"/>
      <c r="T1161" s="1401"/>
      <c r="W1161" s="864" t="str">
        <f t="shared" si="26"/>
        <v>1w</v>
      </c>
      <c r="X1161" s="1405">
        <f>_xll.qlCalendarAdvance(Calendar,X1160,W1161,"f",FALSE)</f>
        <v>47317</v>
      </c>
      <c r="Y1161" s="1404">
        <f>_xll.qlCalendarAdvance(Calendar,X1161,NDays&amp;"D")</f>
        <v>47317</v>
      </c>
      <c r="Z1161" s="1403">
        <v>2.7968370631692691E-2</v>
      </c>
      <c r="AA1161" s="1411">
        <v>2.7881614585170134E-2</v>
      </c>
    </row>
    <row r="1162" spans="19:27" x14ac:dyDescent="0.2">
      <c r="S1162" s="399"/>
      <c r="T1162" s="1401"/>
      <c r="W1162" s="864" t="str">
        <f t="shared" si="26"/>
        <v>1w</v>
      </c>
      <c r="X1162" s="1405">
        <f>_xll.qlCalendarAdvance(Calendar,X1161,W1162,"f",FALSE)</f>
        <v>47324</v>
      </c>
      <c r="Y1162" s="1404">
        <f>_xll.qlCalendarAdvance(Calendar,X1162,NDays&amp;"D")</f>
        <v>47324</v>
      </c>
      <c r="Z1162" s="1403">
        <v>2.7959662742495329E-2</v>
      </c>
      <c r="AA1162" s="1411">
        <v>2.7874006255013128E-2</v>
      </c>
    </row>
    <row r="1163" spans="19:27" x14ac:dyDescent="0.2">
      <c r="S1163" s="399"/>
      <c r="T1163" s="1401"/>
      <c r="W1163" s="864" t="str">
        <f t="shared" si="26"/>
        <v>1w</v>
      </c>
      <c r="X1163" s="1405">
        <f>_xll.qlCalendarAdvance(Calendar,X1162,W1163,"f",FALSE)</f>
        <v>47331</v>
      </c>
      <c r="Y1163" s="1404">
        <f>_xll.qlCalendarAdvance(Calendar,X1163,NDays&amp;"D")</f>
        <v>47331</v>
      </c>
      <c r="Z1163" s="1403">
        <v>2.7950878932375595E-2</v>
      </c>
      <c r="AA1163" s="1411">
        <v>2.7866323015967032E-2</v>
      </c>
    </row>
    <row r="1164" spans="19:27" x14ac:dyDescent="0.2">
      <c r="S1164" s="399"/>
      <c r="T1164" s="1401"/>
      <c r="W1164" s="864" t="str">
        <f t="shared" si="26"/>
        <v>1w</v>
      </c>
      <c r="X1164" s="1405">
        <f>_xll.qlCalendarAdvance(Calendar,X1163,W1164,"f",FALSE)</f>
        <v>47338</v>
      </c>
      <c r="Y1164" s="1404">
        <f>_xll.qlCalendarAdvance(Calendar,X1164,NDays&amp;"D")</f>
        <v>47338</v>
      </c>
      <c r="Z1164" s="1403">
        <v>2.7942019202327192E-2</v>
      </c>
      <c r="AA1164" s="1411">
        <v>2.7858564868193936E-2</v>
      </c>
    </row>
    <row r="1165" spans="19:27" x14ac:dyDescent="0.2">
      <c r="S1165" s="399"/>
      <c r="T1165" s="1401"/>
      <c r="W1165" s="864" t="str">
        <f t="shared" si="26"/>
        <v>1w</v>
      </c>
      <c r="X1165" s="1405">
        <f>_xll.qlCalendarAdvance(Calendar,X1164,W1165,"f",FALSE)</f>
        <v>47345</v>
      </c>
      <c r="Y1165" s="1404">
        <f>_xll.qlCalendarAdvance(Calendar,X1165,NDays&amp;"D")</f>
        <v>47345</v>
      </c>
      <c r="Z1165" s="1403">
        <v>2.7933083553354388E-2</v>
      </c>
      <c r="AA1165" s="1411">
        <v>2.7850731811612794E-2</v>
      </c>
    </row>
    <row r="1166" spans="19:27" x14ac:dyDescent="0.2">
      <c r="S1166" s="399"/>
      <c r="T1166" s="1401"/>
      <c r="W1166" s="864" t="str">
        <f t="shared" si="26"/>
        <v>1w</v>
      </c>
      <c r="X1166" s="1405">
        <f>_xll.qlCalendarAdvance(Calendar,X1165,W1166,"f",FALSE)</f>
        <v>47352</v>
      </c>
      <c r="Y1166" s="1404">
        <f>_xll.qlCalendarAdvance(Calendar,X1166,NDays&amp;"D")</f>
        <v>47352</v>
      </c>
      <c r="Z1166" s="1403">
        <v>2.7924071986468939E-2</v>
      </c>
      <c r="AA1166" s="1411">
        <v>2.78428238463857E-2</v>
      </c>
    </row>
    <row r="1167" spans="19:27" x14ac:dyDescent="0.2">
      <c r="S1167" s="399"/>
      <c r="T1167" s="1401"/>
      <c r="W1167" s="864" t="str">
        <f t="shared" si="26"/>
        <v>1w</v>
      </c>
      <c r="X1167" s="1405">
        <f>_xll.qlCalendarAdvance(Calendar,X1166,W1167,"f",FALSE)</f>
        <v>47359</v>
      </c>
      <c r="Y1167" s="1404">
        <f>_xll.qlCalendarAdvance(Calendar,X1167,NDays&amp;"D")</f>
        <v>47359</v>
      </c>
      <c r="Z1167" s="1403">
        <v>2.7914597317777703E-2</v>
      </c>
      <c r="AA1167" s="1411">
        <v>2.7834840972269514E-2</v>
      </c>
    </row>
    <row r="1168" spans="19:27" x14ac:dyDescent="0.2">
      <c r="S1168" s="399"/>
      <c r="T1168" s="1401"/>
      <c r="W1168" s="864" t="str">
        <f t="shared" si="26"/>
        <v>1w</v>
      </c>
      <c r="X1168" s="1405">
        <f>_xll.qlCalendarAdvance(Calendar,X1167,W1168,"f",FALSE)</f>
        <v>47366</v>
      </c>
      <c r="Y1168" s="1404">
        <f>_xll.qlCalendarAdvance(Calendar,X1168,NDays&amp;"D")</f>
        <v>47366</v>
      </c>
      <c r="Z1168" s="1403">
        <v>2.7904676203975357E-2</v>
      </c>
      <c r="AA1168" s="1411">
        <v>2.782678318942633E-2</v>
      </c>
    </row>
    <row r="1169" spans="19:27" x14ac:dyDescent="0.2">
      <c r="S1169" s="399"/>
      <c r="T1169" s="1401"/>
      <c r="W1169" s="864" t="str">
        <f t="shared" si="26"/>
        <v>1w</v>
      </c>
      <c r="X1169" s="1405">
        <f>_xll.qlCalendarAdvance(Calendar,X1168,W1169,"f",FALSE)</f>
        <v>47373</v>
      </c>
      <c r="Y1169" s="1404">
        <f>_xll.qlCalendarAdvance(Calendar,X1169,NDays&amp;"D")</f>
        <v>47373</v>
      </c>
      <c r="Z1169" s="1403">
        <v>2.789545525681322E-2</v>
      </c>
      <c r="AA1169" s="1411">
        <v>2.7818650497937192E-2</v>
      </c>
    </row>
    <row r="1170" spans="19:27" x14ac:dyDescent="0.2">
      <c r="S1170" s="399"/>
      <c r="T1170" s="1401"/>
      <c r="W1170" s="864" t="str">
        <f t="shared" si="26"/>
        <v>1w</v>
      </c>
      <c r="X1170" s="1405">
        <f>_xll.qlCalendarAdvance(Calendar,X1169,W1170,"f",FALSE)</f>
        <v>47380</v>
      </c>
      <c r="Y1170" s="1404">
        <f>_xll.qlCalendarAdvance(Calendar,X1170,NDays&amp;"D")</f>
        <v>47380</v>
      </c>
      <c r="Z1170" s="1403">
        <v>2.788615841223379E-2</v>
      </c>
      <c r="AA1170" s="1411">
        <v>2.7810442897721055E-2</v>
      </c>
    </row>
    <row r="1171" spans="19:27" x14ac:dyDescent="0.2">
      <c r="S1171" s="399"/>
      <c r="T1171" s="1401"/>
      <c r="W1171" s="864" t="str">
        <f t="shared" si="26"/>
        <v>1w</v>
      </c>
      <c r="X1171" s="1405">
        <f>_xll.qlCalendarAdvance(Calendar,X1170,W1171,"f",FALSE)</f>
        <v>47387</v>
      </c>
      <c r="Y1171" s="1404">
        <f>_xll.qlCalendarAdvance(Calendar,X1171,NDays&amp;"D")</f>
        <v>47387</v>
      </c>
      <c r="Z1171" s="1403">
        <v>2.7876785671273201E-2</v>
      </c>
      <c r="AA1171" s="1411">
        <v>2.7802160388777919E-2</v>
      </c>
    </row>
    <row r="1172" spans="19:27" x14ac:dyDescent="0.2">
      <c r="S1172" s="399"/>
      <c r="T1172" s="1401"/>
      <c r="W1172" s="864" t="str">
        <f t="shared" si="26"/>
        <v>1w</v>
      </c>
      <c r="X1172" s="1405">
        <f>_xll.qlCalendarAdvance(Calendar,X1171,W1172,"f",FALSE)</f>
        <v>47394</v>
      </c>
      <c r="Y1172" s="1404">
        <f>_xll.qlCalendarAdvance(Calendar,X1172,NDays&amp;"D")</f>
        <v>47394</v>
      </c>
      <c r="Z1172" s="1403">
        <v>2.7867694714790232E-2</v>
      </c>
      <c r="AA1172" s="1411">
        <v>2.7793802971026738E-2</v>
      </c>
    </row>
    <row r="1173" spans="19:27" x14ac:dyDescent="0.2">
      <c r="S1173" s="399"/>
      <c r="T1173" s="1401"/>
      <c r="W1173" s="864" t="str">
        <f t="shared" si="26"/>
        <v>1w</v>
      </c>
      <c r="X1173" s="1405">
        <f>_xll.qlCalendarAdvance(Calendar,X1172,W1173,"f",FALSE)</f>
        <v>47401</v>
      </c>
      <c r="Y1173" s="1404">
        <f>_xll.qlCalendarAdvance(Calendar,X1173,NDays&amp;"D")</f>
        <v>47401</v>
      </c>
      <c r="Z1173" s="1403">
        <v>2.7858164040831933E-2</v>
      </c>
      <c r="AA1173" s="1411">
        <v>2.7785370644629603E-2</v>
      </c>
    </row>
    <row r="1174" spans="19:27" x14ac:dyDescent="0.2">
      <c r="S1174" s="399"/>
      <c r="T1174" s="1401"/>
      <c r="W1174" s="864" t="str">
        <f t="shared" si="26"/>
        <v>1w</v>
      </c>
      <c r="X1174" s="1405">
        <f>_xll.qlCalendarAdvance(Calendar,X1173,W1174,"f",FALSE)</f>
        <v>47408</v>
      </c>
      <c r="Y1174" s="1404">
        <f>_xll.qlCalendarAdvance(Calendar,X1174,NDays&amp;"D")</f>
        <v>47408</v>
      </c>
      <c r="Z1174" s="1403">
        <v>2.784855746822153E-2</v>
      </c>
      <c r="AA1174" s="1411">
        <v>2.777686340950547E-2</v>
      </c>
    </row>
    <row r="1175" spans="19:27" x14ac:dyDescent="0.2">
      <c r="S1175" s="399"/>
      <c r="T1175" s="1401"/>
      <c r="W1175" s="864" t="str">
        <f t="shared" si="26"/>
        <v>1w</v>
      </c>
      <c r="X1175" s="1405">
        <f>_xll.qlCalendarAdvance(Calendar,X1174,W1175,"f",FALSE)</f>
        <v>47415</v>
      </c>
      <c r="Y1175" s="1404">
        <f>_xll.qlCalendarAdvance(Calendar,X1175,NDays&amp;"D")</f>
        <v>47415</v>
      </c>
      <c r="Z1175" s="1403">
        <v>2.783887499803623E-2</v>
      </c>
      <c r="AA1175" s="1411">
        <v>2.7768281265654338E-2</v>
      </c>
    </row>
    <row r="1176" spans="19:27" x14ac:dyDescent="0.2">
      <c r="S1176" s="399"/>
      <c r="T1176" s="1401"/>
      <c r="W1176" s="864" t="str">
        <f t="shared" si="26"/>
        <v>1w</v>
      </c>
      <c r="X1176" s="1405">
        <f>_xll.qlCalendarAdvance(Calendar,X1175,W1176,"f",FALSE)</f>
        <v>47422</v>
      </c>
      <c r="Y1176" s="1404">
        <f>_xll.qlCalendarAdvance(Calendar,X1176,NDays&amp;"D")</f>
        <v>47422</v>
      </c>
      <c r="Z1176" s="1403">
        <v>2.7828783557595393E-2</v>
      </c>
      <c r="AA1176" s="1411">
        <v>2.7759624213157252E-2</v>
      </c>
    </row>
    <row r="1177" spans="19:27" x14ac:dyDescent="0.2">
      <c r="S1177" s="399"/>
      <c r="T1177" s="1401"/>
      <c r="W1177" s="864" t="str">
        <f t="shared" si="26"/>
        <v>1w</v>
      </c>
      <c r="X1177" s="1405">
        <f>_xll.qlCalendarAdvance(Calendar,X1176,W1177,"f",FALSE)</f>
        <v>47429</v>
      </c>
      <c r="Y1177" s="1404">
        <f>_xll.qlCalendarAdvance(Calendar,X1177,NDays&amp;"D")</f>
        <v>47429</v>
      </c>
      <c r="Z1177" s="1403">
        <v>2.7818955460571563E-2</v>
      </c>
      <c r="AA1177" s="1411">
        <v>2.7750892251852122E-2</v>
      </c>
    </row>
    <row r="1178" spans="19:27" x14ac:dyDescent="0.2">
      <c r="S1178" s="399"/>
      <c r="T1178" s="1401"/>
      <c r="W1178" s="864" t="str">
        <f t="shared" ref="W1178:W1241" si="27">W1177</f>
        <v>1w</v>
      </c>
      <c r="X1178" s="1405">
        <f>_xll.qlCalendarAdvance(Calendar,X1177,W1178,"f",FALSE)</f>
        <v>47436</v>
      </c>
      <c r="Y1178" s="1404">
        <f>_xll.qlCalendarAdvance(Calendar,X1178,NDays&amp;"D")</f>
        <v>47436</v>
      </c>
      <c r="Z1178" s="1403">
        <v>2.7809051474654178E-2</v>
      </c>
      <c r="AA1178" s="1411">
        <v>2.7742085381901038E-2</v>
      </c>
    </row>
    <row r="1179" spans="19:27" x14ac:dyDescent="0.2">
      <c r="S1179" s="399"/>
      <c r="T1179" s="1401"/>
      <c r="W1179" s="864" t="str">
        <f t="shared" si="27"/>
        <v>1w</v>
      </c>
      <c r="X1179" s="1405">
        <f>_xll.qlCalendarAdvance(Calendar,X1178,W1179,"f",FALSE)</f>
        <v>47443</v>
      </c>
      <c r="Y1179" s="1404">
        <f>_xll.qlCalendarAdvance(Calendar,X1179,NDays&amp;"D")</f>
        <v>47443</v>
      </c>
      <c r="Z1179" s="1403">
        <v>2.7799071600945646E-2</v>
      </c>
      <c r="AA1179" s="1411">
        <v>2.7733203603385048E-2</v>
      </c>
    </row>
    <row r="1180" spans="19:27" x14ac:dyDescent="0.2">
      <c r="S1180" s="399"/>
      <c r="T1180" s="1401"/>
      <c r="W1180" s="864" t="str">
        <f t="shared" si="27"/>
        <v>1w</v>
      </c>
      <c r="X1180" s="1405">
        <f>_xll.qlCalendarAdvance(Calendar,X1179,W1180,"f",FALSE)</f>
        <v>47450</v>
      </c>
      <c r="Y1180" s="1404">
        <f>_xll.qlCalendarAdvance(Calendar,X1180,NDays&amp;"D")</f>
        <v>47450</v>
      </c>
      <c r="Z1180" s="1403">
        <v>2.7789015840558231E-2</v>
      </c>
      <c r="AA1180" s="1411">
        <v>2.7724246916061013E-2</v>
      </c>
    </row>
    <row r="1181" spans="19:27" x14ac:dyDescent="0.2">
      <c r="S1181" s="399"/>
      <c r="T1181" s="1401"/>
      <c r="W1181" s="864" t="str">
        <f t="shared" si="27"/>
        <v>1w</v>
      </c>
      <c r="X1181" s="1405">
        <f>_xll.qlCalendarAdvance(Calendar,X1180,W1181,"f",FALSE)</f>
        <v>47457</v>
      </c>
      <c r="Y1181" s="1404">
        <f>_xll.qlCalendarAdvance(Calendar,X1181,NDays&amp;"D")</f>
        <v>47457</v>
      </c>
      <c r="Z1181" s="1403">
        <v>2.7779186389175113E-2</v>
      </c>
      <c r="AA1181" s="1411">
        <v>2.7715215320091025E-2</v>
      </c>
    </row>
    <row r="1182" spans="19:27" x14ac:dyDescent="0.2">
      <c r="S1182" s="399"/>
      <c r="T1182" s="1401"/>
      <c r="W1182" s="864" t="str">
        <f t="shared" si="27"/>
        <v>1w</v>
      </c>
      <c r="X1182" s="1405">
        <f>_xll.qlCalendarAdvance(Calendar,X1181,W1182,"f",FALSE)</f>
        <v>47464</v>
      </c>
      <c r="Y1182" s="1404">
        <f>_xll.qlCalendarAdvance(Calendar,X1182,NDays&amp;"D")</f>
        <v>47464</v>
      </c>
      <c r="Z1182" s="1403">
        <v>2.7768972666808091E-2</v>
      </c>
      <c r="AA1182" s="1411">
        <v>2.7706108815475083E-2</v>
      </c>
    </row>
    <row r="1183" spans="19:27" x14ac:dyDescent="0.2">
      <c r="S1183" s="399"/>
      <c r="T1183" s="1401"/>
      <c r="W1183" s="864" t="str">
        <f t="shared" si="27"/>
        <v>1w</v>
      </c>
      <c r="X1183" s="1405">
        <f>_xll.qlCalendarAdvance(Calendar,X1182,W1183,"f",FALSE)</f>
        <v>47471</v>
      </c>
      <c r="Y1183" s="1404">
        <f>_xll.qlCalendarAdvance(Calendar,X1183,NDays&amp;"D")</f>
        <v>47471</v>
      </c>
      <c r="Z1183" s="1403">
        <v>2.7758683055780817E-2</v>
      </c>
      <c r="AA1183" s="1411">
        <v>2.7696927402213189E-2</v>
      </c>
    </row>
    <row r="1184" spans="19:27" x14ac:dyDescent="0.2">
      <c r="S1184" s="399"/>
      <c r="T1184" s="1401"/>
      <c r="W1184" s="864" t="str">
        <f t="shared" si="27"/>
        <v>1w</v>
      </c>
      <c r="X1184" s="1405">
        <f>_xll.qlCalendarAdvance(Calendar,X1183,W1184,"f",FALSE)</f>
        <v>47479</v>
      </c>
      <c r="Y1184" s="1404">
        <f>_xll.qlCalendarAdvance(Calendar,X1184,NDays&amp;"D")</f>
        <v>47479</v>
      </c>
      <c r="Z1184" s="1403">
        <v>2.7746830590180915E-2</v>
      </c>
      <c r="AA1184" s="1411">
        <v>2.7686342633453931E-2</v>
      </c>
    </row>
    <row r="1185" spans="19:27" x14ac:dyDescent="0.2">
      <c r="S1185" s="399"/>
      <c r="T1185" s="1401"/>
      <c r="W1185" s="864" t="str">
        <f t="shared" si="27"/>
        <v>1w</v>
      </c>
      <c r="X1185" s="1405">
        <f>_xll.qlCalendarAdvance(Calendar,X1184,W1185,"f",FALSE)</f>
        <v>47486</v>
      </c>
      <c r="Y1185" s="1404">
        <f>_xll.qlCalendarAdvance(Calendar,X1185,NDays&amp;"D")</f>
        <v>47486</v>
      </c>
      <c r="Z1185" s="1403">
        <v>2.7736102698025091E-2</v>
      </c>
      <c r="AA1185" s="1411">
        <v>2.7677000701711307E-2</v>
      </c>
    </row>
    <row r="1186" spans="19:27" x14ac:dyDescent="0.2">
      <c r="S1186" s="399"/>
      <c r="T1186" s="1401"/>
      <c r="W1186" s="864" t="str">
        <f t="shared" si="27"/>
        <v>1w</v>
      </c>
      <c r="X1186" s="1405">
        <f>_xll.qlCalendarAdvance(Calendar,X1185,W1186,"f",FALSE)</f>
        <v>47493</v>
      </c>
      <c r="Y1186" s="1404">
        <f>_xll.qlCalendarAdvance(Calendar,X1186,NDays&amp;"D")</f>
        <v>47493</v>
      </c>
      <c r="Z1186" s="1403">
        <v>2.772558557645876E-2</v>
      </c>
      <c r="AA1186" s="1411">
        <v>2.7667583861160638E-2</v>
      </c>
    </row>
    <row r="1187" spans="19:27" x14ac:dyDescent="0.2">
      <c r="S1187" s="399"/>
      <c r="T1187" s="1401"/>
      <c r="W1187" s="864" t="str">
        <f t="shared" si="27"/>
        <v>1w</v>
      </c>
      <c r="X1187" s="1405">
        <f>_xll.qlCalendarAdvance(Calendar,X1186,W1187,"f",FALSE)</f>
        <v>47500</v>
      </c>
      <c r="Y1187" s="1404">
        <f>_xll.qlCalendarAdvance(Calendar,X1187,NDays&amp;"D")</f>
        <v>47500</v>
      </c>
      <c r="Z1187" s="1403">
        <v>2.771499993138413E-2</v>
      </c>
      <c r="AA1187" s="1411">
        <v>2.7658092112045063E-2</v>
      </c>
    </row>
    <row r="1188" spans="19:27" x14ac:dyDescent="0.2">
      <c r="S1188" s="399"/>
      <c r="T1188" s="1401"/>
      <c r="W1188" s="864" t="str">
        <f t="shared" si="27"/>
        <v>1w</v>
      </c>
      <c r="X1188" s="1405">
        <f>_xll.qlCalendarAdvance(Calendar,X1187,W1188,"f",FALSE)</f>
        <v>47507</v>
      </c>
      <c r="Y1188" s="1404">
        <f>_xll.qlCalendarAdvance(Calendar,X1188,NDays&amp;"D")</f>
        <v>47507</v>
      </c>
      <c r="Z1188" s="1403">
        <v>2.7704349196195681E-2</v>
      </c>
      <c r="AA1188" s="1411">
        <v>2.7648525454283535E-2</v>
      </c>
    </row>
    <row r="1189" spans="19:27" x14ac:dyDescent="0.2">
      <c r="S1189" s="399"/>
      <c r="T1189" s="1401"/>
      <c r="W1189" s="864" t="str">
        <f t="shared" si="27"/>
        <v>1w</v>
      </c>
      <c r="X1189" s="1405">
        <f>_xll.qlCalendarAdvance(Calendar,X1188,W1189,"f",FALSE)</f>
        <v>47514</v>
      </c>
      <c r="Y1189" s="1404">
        <f>_xll.qlCalendarAdvance(Calendar,X1189,NDays&amp;"D")</f>
        <v>47514</v>
      </c>
      <c r="Z1189" s="1403">
        <v>2.7693636804223879E-2</v>
      </c>
      <c r="AA1189" s="1411">
        <v>2.76388838879571E-2</v>
      </c>
    </row>
    <row r="1190" spans="19:27" x14ac:dyDescent="0.2">
      <c r="S1190" s="399"/>
      <c r="T1190" s="1401"/>
      <c r="W1190" s="864" t="str">
        <f t="shared" si="27"/>
        <v>1w</v>
      </c>
      <c r="X1190" s="1405">
        <f>_xll.qlCalendarAdvance(Calendar,X1189,W1190,"f",FALSE)</f>
        <v>47521</v>
      </c>
      <c r="Y1190" s="1404">
        <f>_xll.qlCalendarAdvance(Calendar,X1190,NDays&amp;"D")</f>
        <v>47521</v>
      </c>
      <c r="Z1190" s="1403">
        <v>2.7682866188733803E-2</v>
      </c>
      <c r="AA1190" s="1411">
        <v>2.7629167412903666E-2</v>
      </c>
    </row>
    <row r="1191" spans="19:27" x14ac:dyDescent="0.2">
      <c r="S1191" s="399"/>
      <c r="T1191" s="1401"/>
      <c r="W1191" s="864" t="str">
        <f t="shared" si="27"/>
        <v>1w</v>
      </c>
      <c r="X1191" s="1405">
        <f>_xll.qlCalendarAdvance(Calendar,X1190,W1191,"f",FALSE)</f>
        <v>47528</v>
      </c>
      <c r="Y1191" s="1404">
        <f>_xll.qlCalendarAdvance(Calendar,X1191,NDays&amp;"D")</f>
        <v>47528</v>
      </c>
      <c r="Z1191" s="1403">
        <v>2.7672040782922031E-2</v>
      </c>
      <c r="AA1191" s="1411">
        <v>2.7619376029366371E-2</v>
      </c>
    </row>
    <row r="1192" spans="19:27" x14ac:dyDescent="0.2">
      <c r="S1192" s="399"/>
      <c r="T1192" s="1401"/>
      <c r="W1192" s="864" t="str">
        <f t="shared" si="27"/>
        <v>1w</v>
      </c>
      <c r="X1192" s="1405">
        <f>_xll.qlCalendarAdvance(Calendar,X1191,W1192,"f",FALSE)</f>
        <v>47535</v>
      </c>
      <c r="Y1192" s="1404">
        <f>_xll.qlCalendarAdvance(Calendar,X1192,NDays&amp;"D")</f>
        <v>47535</v>
      </c>
      <c r="Z1192" s="1403">
        <v>2.766116401991708E-2</v>
      </c>
      <c r="AA1192" s="1411">
        <v>2.7609509737102078E-2</v>
      </c>
    </row>
    <row r="1193" spans="19:27" x14ac:dyDescent="0.2">
      <c r="S1193" s="399"/>
      <c r="T1193" s="1401"/>
      <c r="W1193" s="864" t="str">
        <f t="shared" si="27"/>
        <v>1w</v>
      </c>
      <c r="X1193" s="1405">
        <f>_xll.qlCalendarAdvance(Calendar,X1192,W1193,"f",FALSE)</f>
        <v>47542</v>
      </c>
      <c r="Y1193" s="1404">
        <f>_xll.qlCalendarAdvance(Calendar,X1193,NDays&amp;"D")</f>
        <v>47542</v>
      </c>
      <c r="Z1193" s="1403">
        <v>2.7650729147078425E-2</v>
      </c>
      <c r="AA1193" s="1411">
        <v>2.7599568536191832E-2</v>
      </c>
    </row>
    <row r="1194" spans="19:27" x14ac:dyDescent="0.2">
      <c r="S1194" s="399"/>
      <c r="T1194" s="1401"/>
      <c r="W1194" s="864" t="str">
        <f t="shared" si="27"/>
        <v>1w</v>
      </c>
      <c r="X1194" s="1405">
        <f>_xll.qlCalendarAdvance(Calendar,X1193,W1194,"f",FALSE)</f>
        <v>47549</v>
      </c>
      <c r="Y1194" s="1404">
        <f>_xll.qlCalendarAdvance(Calendar,X1194,NDays&amp;"D")</f>
        <v>47549</v>
      </c>
      <c r="Z1194" s="1403">
        <v>2.7640481999914729E-2</v>
      </c>
      <c r="AA1194" s="1411">
        <v>2.7589552426797725E-2</v>
      </c>
    </row>
    <row r="1195" spans="19:27" x14ac:dyDescent="0.2">
      <c r="S1195" s="399"/>
      <c r="T1195" s="1401"/>
      <c r="W1195" s="864" t="str">
        <f t="shared" si="27"/>
        <v>1w</v>
      </c>
      <c r="X1195" s="1405">
        <f>_xll.qlCalendarAdvance(Calendar,X1194,W1195,"f",FALSE)</f>
        <v>47556</v>
      </c>
      <c r="Y1195" s="1404">
        <f>_xll.qlCalendarAdvance(Calendar,X1195,NDays&amp;"D")</f>
        <v>47556</v>
      </c>
      <c r="Z1195" s="1403">
        <v>2.7629461538428848E-2</v>
      </c>
      <c r="AA1195" s="1411">
        <v>2.7579461408838712E-2</v>
      </c>
    </row>
    <row r="1196" spans="19:27" x14ac:dyDescent="0.2">
      <c r="S1196" s="399"/>
      <c r="T1196" s="1401"/>
      <c r="W1196" s="864" t="str">
        <f t="shared" si="27"/>
        <v>1w</v>
      </c>
      <c r="X1196" s="1405">
        <f>_xll.qlCalendarAdvance(Calendar,X1195,W1196,"f",FALSE)</f>
        <v>47563</v>
      </c>
      <c r="Y1196" s="1404">
        <f>_xll.qlCalendarAdvance(Calendar,X1196,NDays&amp;"D")</f>
        <v>47563</v>
      </c>
      <c r="Z1196" s="1403">
        <v>2.761840479730043E-2</v>
      </c>
      <c r="AA1196" s="1411">
        <v>2.75692954821527E-2</v>
      </c>
    </row>
    <row r="1197" spans="19:27" x14ac:dyDescent="0.2">
      <c r="S1197" s="399"/>
      <c r="T1197" s="1401"/>
      <c r="W1197" s="864" t="str">
        <f t="shared" si="27"/>
        <v>1w</v>
      </c>
      <c r="X1197" s="1405">
        <f>_xll.qlCalendarAdvance(Calendar,X1196,W1197,"f",FALSE)</f>
        <v>47570</v>
      </c>
      <c r="Y1197" s="1404">
        <f>_xll.qlCalendarAdvance(Calendar,X1197,NDays&amp;"D")</f>
        <v>47570</v>
      </c>
      <c r="Z1197" s="1403">
        <v>2.7607315118288105E-2</v>
      </c>
      <c r="AA1197" s="1411">
        <v>2.7559054646982828E-2</v>
      </c>
    </row>
    <row r="1198" spans="19:27" x14ac:dyDescent="0.2">
      <c r="S1198" s="399"/>
      <c r="T1198" s="1401"/>
      <c r="W1198" s="864" t="str">
        <f t="shared" si="27"/>
        <v>1w</v>
      </c>
      <c r="X1198" s="1405">
        <f>_xll.qlCalendarAdvance(Calendar,X1197,W1198,"f",FALSE)</f>
        <v>47577</v>
      </c>
      <c r="Y1198" s="1404">
        <f>_xll.qlCalendarAdvance(Calendar,X1198,NDays&amp;"D")</f>
        <v>47577</v>
      </c>
      <c r="Z1198" s="1403">
        <v>2.7595488754615202E-2</v>
      </c>
      <c r="AA1198" s="1411">
        <v>2.7548738903248049E-2</v>
      </c>
    </row>
    <row r="1199" spans="19:27" x14ac:dyDescent="0.2">
      <c r="S1199" s="399"/>
      <c r="T1199" s="1401"/>
      <c r="W1199" s="864" t="str">
        <f t="shared" si="27"/>
        <v>1w</v>
      </c>
      <c r="X1199" s="1405">
        <f>_xll.qlCalendarAdvance(Calendar,X1198,W1199,"f",FALSE)</f>
        <v>47584</v>
      </c>
      <c r="Y1199" s="1404">
        <f>_xll.qlCalendarAdvance(Calendar,X1199,NDays&amp;"D")</f>
        <v>47584</v>
      </c>
      <c r="Z1199" s="1403">
        <v>2.7584346419791263E-2</v>
      </c>
      <c r="AA1199" s="1411">
        <v>2.7538348250867317E-2</v>
      </c>
    </row>
    <row r="1200" spans="19:27" x14ac:dyDescent="0.2">
      <c r="S1200" s="399"/>
      <c r="T1200" s="1401"/>
      <c r="W1200" s="864" t="str">
        <f t="shared" si="27"/>
        <v>1w</v>
      </c>
      <c r="X1200" s="1405">
        <f>_xll.qlCalendarAdvance(Calendar,X1199,W1200,"f",FALSE)</f>
        <v>47591</v>
      </c>
      <c r="Y1200" s="1404">
        <f>_xll.qlCalendarAdvance(Calendar,X1200,NDays&amp;"D")</f>
        <v>47591</v>
      </c>
      <c r="Z1200" s="1403">
        <v>2.7573180589316154E-2</v>
      </c>
      <c r="AA1200" s="1411">
        <v>2.7529028891599916E-2</v>
      </c>
    </row>
    <row r="1201" spans="19:27" x14ac:dyDescent="0.2">
      <c r="S1201" s="399"/>
      <c r="T1201" s="1401"/>
      <c r="W1201" s="864" t="str">
        <f t="shared" si="27"/>
        <v>1w</v>
      </c>
      <c r="X1201" s="1405">
        <f>_xll.qlCalendarAdvance(Calendar,X1200,W1201,"f",FALSE)</f>
        <v>47598</v>
      </c>
      <c r="Y1201" s="1404">
        <f>_xll.qlCalendarAdvance(Calendar,X1201,NDays&amp;"D")</f>
        <v>47598</v>
      </c>
      <c r="Z1201" s="1403">
        <v>2.7561994658667203E-2</v>
      </c>
      <c r="AA1201" s="1411">
        <v>2.751734222049218E-2</v>
      </c>
    </row>
    <row r="1202" spans="19:27" x14ac:dyDescent="0.2">
      <c r="S1202" s="399"/>
      <c r="T1202" s="1401"/>
      <c r="W1202" s="864" t="str">
        <f t="shared" si="27"/>
        <v>1w</v>
      </c>
      <c r="X1202" s="1405">
        <f>_xll.qlCalendarAdvance(Calendar,X1201,W1202,"f",FALSE)</f>
        <v>47605</v>
      </c>
      <c r="Y1202" s="1404">
        <f>_xll.qlCalendarAdvance(Calendar,X1202,NDays&amp;"D")</f>
        <v>47605</v>
      </c>
      <c r="Z1202" s="1403">
        <v>2.7551489611310678E-2</v>
      </c>
      <c r="AA1202" s="1411">
        <v>2.7506726842578821E-2</v>
      </c>
    </row>
    <row r="1203" spans="19:27" x14ac:dyDescent="0.2">
      <c r="S1203" s="399"/>
      <c r="T1203" s="1401"/>
      <c r="W1203" s="864" t="str">
        <f t="shared" si="27"/>
        <v>1w</v>
      </c>
      <c r="X1203" s="1405">
        <f>_xll.qlCalendarAdvance(Calendar,X1202,W1203,"f",FALSE)</f>
        <v>47612</v>
      </c>
      <c r="Y1203" s="1404">
        <f>_xll.qlCalendarAdvance(Calendar,X1203,NDays&amp;"D")</f>
        <v>47612</v>
      </c>
      <c r="Z1203" s="1403">
        <v>2.7540272477767708E-2</v>
      </c>
      <c r="AA1203" s="1411">
        <v>2.749603655601951E-2</v>
      </c>
    </row>
    <row r="1204" spans="19:27" x14ac:dyDescent="0.2">
      <c r="S1204" s="399"/>
      <c r="T1204" s="1401"/>
      <c r="W1204" s="864" t="str">
        <f t="shared" si="27"/>
        <v>1w</v>
      </c>
      <c r="X1204" s="1405">
        <f>_xll.qlCalendarAdvance(Calendar,X1203,W1204,"f",FALSE)</f>
        <v>47619</v>
      </c>
      <c r="Y1204" s="1404">
        <f>_xll.qlCalendarAdvance(Calendar,X1204,NDays&amp;"D")</f>
        <v>47619</v>
      </c>
      <c r="Z1204" s="1403">
        <v>2.752904579657417E-2</v>
      </c>
      <c r="AA1204" s="1411">
        <v>2.7485271360976338E-2</v>
      </c>
    </row>
    <row r="1205" spans="19:27" x14ac:dyDescent="0.2">
      <c r="S1205" s="399"/>
      <c r="T1205" s="1401"/>
      <c r="W1205" s="864" t="str">
        <f t="shared" si="27"/>
        <v>1w</v>
      </c>
      <c r="X1205" s="1405">
        <f>_xll.qlCalendarAdvance(Calendar,X1204,W1205,"f",FALSE)</f>
        <v>47626</v>
      </c>
      <c r="Y1205" s="1404">
        <f>_xll.qlCalendarAdvance(Calendar,X1205,NDays&amp;"D")</f>
        <v>47626</v>
      </c>
      <c r="Z1205" s="1403">
        <v>2.7517812908891302E-2</v>
      </c>
      <c r="AA1205" s="1411">
        <v>2.7474431257449305E-2</v>
      </c>
    </row>
    <row r="1206" spans="19:27" x14ac:dyDescent="0.2">
      <c r="S1206" s="399"/>
      <c r="T1206" s="1401"/>
      <c r="W1206" s="864" t="str">
        <f t="shared" si="27"/>
        <v>1w</v>
      </c>
      <c r="X1206" s="1405">
        <f>_xll.qlCalendarAdvance(Calendar,X1205,W1206,"f",FALSE)</f>
        <v>47633</v>
      </c>
      <c r="Y1206" s="1404">
        <f>_xll.qlCalendarAdvance(Calendar,X1206,NDays&amp;"D")</f>
        <v>47633</v>
      </c>
      <c r="Z1206" s="1403">
        <v>2.750588233932005E-2</v>
      </c>
      <c r="AA1206" s="1411">
        <v>2.7463516245357367E-2</v>
      </c>
    </row>
    <row r="1207" spans="19:27" x14ac:dyDescent="0.2">
      <c r="S1207" s="399"/>
      <c r="T1207" s="1401"/>
      <c r="W1207" s="864" t="str">
        <f t="shared" si="27"/>
        <v>1w</v>
      </c>
      <c r="X1207" s="1405">
        <f>_xll.qlCalendarAdvance(Calendar,X1206,W1207,"f",FALSE)</f>
        <v>47640</v>
      </c>
      <c r="Y1207" s="1404">
        <f>_xll.qlCalendarAdvance(Calendar,X1207,NDays&amp;"D")</f>
        <v>47640</v>
      </c>
      <c r="Z1207" s="1403">
        <v>2.7494647108478459E-2</v>
      </c>
      <c r="AA1207" s="1411">
        <v>2.7452526324700521E-2</v>
      </c>
    </row>
    <row r="1208" spans="19:27" x14ac:dyDescent="0.2">
      <c r="S1208" s="399"/>
      <c r="T1208" s="1401"/>
      <c r="W1208" s="864" t="str">
        <f t="shared" si="27"/>
        <v>1w</v>
      </c>
      <c r="X1208" s="1405">
        <f>_xll.qlCalendarAdvance(Calendar,X1207,W1208,"f",FALSE)</f>
        <v>47647</v>
      </c>
      <c r="Y1208" s="1404">
        <f>_xll.qlCalendarAdvance(Calendar,X1208,NDays&amp;"D")</f>
        <v>47647</v>
      </c>
      <c r="Z1208" s="1403">
        <v>2.7483415543710907E-2</v>
      </c>
      <c r="AA1208" s="1411">
        <v>2.7441461495559816E-2</v>
      </c>
    </row>
    <row r="1209" spans="19:27" x14ac:dyDescent="0.2">
      <c r="S1209" s="399"/>
      <c r="T1209" s="1401"/>
      <c r="W1209" s="864" t="str">
        <f t="shared" si="27"/>
        <v>1w</v>
      </c>
      <c r="X1209" s="1405">
        <f>_xll.qlCalendarAdvance(Calendar,X1208,W1209,"f",FALSE)</f>
        <v>47654</v>
      </c>
      <c r="Y1209" s="1404">
        <f>_xll.qlCalendarAdvance(Calendar,X1209,NDays&amp;"D")</f>
        <v>47654</v>
      </c>
      <c r="Z1209" s="1403">
        <v>2.7472191039894629E-2</v>
      </c>
      <c r="AA1209" s="1411">
        <v>2.7430321758016296E-2</v>
      </c>
    </row>
    <row r="1210" spans="19:27" x14ac:dyDescent="0.2">
      <c r="S1210" s="399"/>
      <c r="T1210" s="1401"/>
      <c r="W1210" s="864" t="str">
        <f t="shared" si="27"/>
        <v>1w</v>
      </c>
      <c r="X1210" s="1405">
        <f>_xll.qlCalendarAdvance(Calendar,X1209,W1210,"f",FALSE)</f>
        <v>47661</v>
      </c>
      <c r="Y1210" s="1404">
        <f>_xll.qlCalendarAdvance(Calendar,X1210,NDays&amp;"D")</f>
        <v>47661</v>
      </c>
      <c r="Z1210" s="1403">
        <v>2.7460976978632552E-2</v>
      </c>
      <c r="AA1210" s="1411">
        <v>2.7419112770072918E-2</v>
      </c>
    </row>
    <row r="1211" spans="19:27" x14ac:dyDescent="0.2">
      <c r="S1211" s="399"/>
      <c r="T1211" s="1401"/>
      <c r="W1211" s="864" t="str">
        <f t="shared" si="27"/>
        <v>1w</v>
      </c>
      <c r="X1211" s="1405">
        <f>_xll.qlCalendarAdvance(Calendar,X1210,W1211,"f",FALSE)</f>
        <v>47668</v>
      </c>
      <c r="Y1211" s="1404">
        <f>_xll.qlCalendarAdvance(Calendar,X1211,NDays&amp;"D")</f>
        <v>47668</v>
      </c>
      <c r="Z1211" s="1403">
        <v>2.7450471158731261E-2</v>
      </c>
      <c r="AA1211" s="1411">
        <v>2.7407898261824215E-2</v>
      </c>
    </row>
    <row r="1212" spans="19:27" x14ac:dyDescent="0.2">
      <c r="S1212" s="399"/>
      <c r="T1212" s="1401"/>
      <c r="W1212" s="864" t="str">
        <f t="shared" si="27"/>
        <v>1w</v>
      </c>
      <c r="X1212" s="1405">
        <f>_xll.qlCalendarAdvance(Calendar,X1211,W1212,"f",FALSE)</f>
        <v>47675</v>
      </c>
      <c r="Y1212" s="1404">
        <f>_xll.qlCalendarAdvance(Calendar,X1212,NDays&amp;"D")</f>
        <v>47675</v>
      </c>
      <c r="Z1212" s="1403">
        <v>2.7439282906024359E-2</v>
      </c>
      <c r="AA1212" s="1411">
        <v>2.7396696399145659E-2</v>
      </c>
    </row>
    <row r="1213" spans="19:27" x14ac:dyDescent="0.2">
      <c r="S1213" s="399"/>
      <c r="T1213" s="1401"/>
      <c r="W1213" s="864" t="str">
        <f t="shared" si="27"/>
        <v>1w</v>
      </c>
      <c r="X1213" s="1405">
        <f>_xll.qlCalendarAdvance(Calendar,X1212,W1213,"f",FALSE)</f>
        <v>47682</v>
      </c>
      <c r="Y1213" s="1404">
        <f>_xll.qlCalendarAdvance(Calendar,X1213,NDays&amp;"D")</f>
        <v>47682</v>
      </c>
      <c r="Z1213" s="1403">
        <v>2.742810753725386E-2</v>
      </c>
      <c r="AA1213" s="1411">
        <v>2.738550718203725E-2</v>
      </c>
    </row>
    <row r="1214" spans="19:27" x14ac:dyDescent="0.2">
      <c r="S1214" s="399"/>
      <c r="T1214" s="1401"/>
      <c r="W1214" s="864" t="str">
        <f t="shared" si="27"/>
        <v>1w</v>
      </c>
      <c r="X1214" s="1405">
        <f>_xll.qlCalendarAdvance(Calendar,X1213,W1214,"f",FALSE)</f>
        <v>47689</v>
      </c>
      <c r="Y1214" s="1404">
        <f>_xll.qlCalendarAdvance(Calendar,X1214,NDays&amp;"D")</f>
        <v>47689</v>
      </c>
      <c r="Z1214" s="1403">
        <v>2.7416945052202778E-2</v>
      </c>
      <c r="AA1214" s="1411">
        <v>2.7374330610580033E-2</v>
      </c>
    </row>
    <row r="1215" spans="19:27" x14ac:dyDescent="0.2">
      <c r="S1215" s="399"/>
      <c r="T1215" s="1401"/>
      <c r="W1215" s="864" t="str">
        <f t="shared" si="27"/>
        <v>1w</v>
      </c>
      <c r="X1215" s="1405">
        <f>_xll.qlCalendarAdvance(Calendar,X1214,W1215,"f",FALSE)</f>
        <v>47696</v>
      </c>
      <c r="Y1215" s="1404">
        <f>_xll.qlCalendarAdvance(Calendar,X1215,NDays&amp;"D")</f>
        <v>47696</v>
      </c>
      <c r="Z1215" s="1403">
        <v>2.7405795450655857E-2</v>
      </c>
      <c r="AA1215" s="1411">
        <v>2.736316668477401E-2</v>
      </c>
    </row>
    <row r="1216" spans="19:27" x14ac:dyDescent="0.2">
      <c r="S1216" s="399"/>
      <c r="T1216" s="1401"/>
      <c r="W1216" s="864" t="str">
        <f t="shared" si="27"/>
        <v>1w</v>
      </c>
      <c r="X1216" s="1405">
        <f>_xll.qlCalendarAdvance(Calendar,X1215,W1216,"f",FALSE)</f>
        <v>47703</v>
      </c>
      <c r="Y1216" s="1404">
        <f>_xll.qlCalendarAdvance(Calendar,X1216,NDays&amp;"D")</f>
        <v>47703</v>
      </c>
      <c r="Z1216" s="1403">
        <v>2.7394658732396101E-2</v>
      </c>
      <c r="AA1216" s="1411">
        <v>2.7352015404457086E-2</v>
      </c>
    </row>
    <row r="1217" spans="19:27" x14ac:dyDescent="0.2">
      <c r="S1217" s="399"/>
      <c r="T1217" s="1401"/>
      <c r="W1217" s="864" t="str">
        <f t="shared" si="27"/>
        <v>1w</v>
      </c>
      <c r="X1217" s="1405">
        <f>_xll.qlCalendarAdvance(Calendar,X1216,W1217,"f",FALSE)</f>
        <v>47710</v>
      </c>
      <c r="Y1217" s="1404">
        <f>_xll.qlCalendarAdvance(Calendar,X1217,NDays&amp;"D")</f>
        <v>47710</v>
      </c>
      <c r="Z1217" s="1403">
        <v>2.7383534897208701E-2</v>
      </c>
      <c r="AA1217" s="1411">
        <v>2.7340876769629263E-2</v>
      </c>
    </row>
    <row r="1218" spans="19:27" x14ac:dyDescent="0.2">
      <c r="S1218" s="399"/>
      <c r="T1218" s="1401"/>
      <c r="W1218" s="864" t="str">
        <f t="shared" si="27"/>
        <v>1w</v>
      </c>
      <c r="X1218" s="1405">
        <f>_xll.qlCalendarAdvance(Calendar,X1217,W1218,"f",FALSE)</f>
        <v>47717</v>
      </c>
      <c r="Y1218" s="1404">
        <f>_xll.qlCalendarAdvance(Calendar,X1218,NDays&amp;"D")</f>
        <v>47717</v>
      </c>
      <c r="Z1218" s="1403">
        <v>2.737242394487796E-2</v>
      </c>
      <c r="AA1218" s="1411">
        <v>2.7329750780533679E-2</v>
      </c>
    </row>
    <row r="1219" spans="19:27" x14ac:dyDescent="0.2">
      <c r="S1219" s="399"/>
      <c r="T1219" s="1401"/>
      <c r="W1219" s="864" t="str">
        <f t="shared" si="27"/>
        <v>1w</v>
      </c>
      <c r="X1219" s="1405">
        <f>_xll.qlCalendarAdvance(Calendar,X1218,W1219,"f",FALSE)</f>
        <v>47724</v>
      </c>
      <c r="Y1219" s="1404">
        <f>_xll.qlCalendarAdvance(Calendar,X1219,NDays&amp;"D")</f>
        <v>47724</v>
      </c>
      <c r="Z1219" s="1403">
        <v>2.7360628168827398E-2</v>
      </c>
      <c r="AA1219" s="1411">
        <v>2.7318637437008242E-2</v>
      </c>
    </row>
    <row r="1220" spans="19:27" x14ac:dyDescent="0.2">
      <c r="S1220" s="399"/>
      <c r="T1220" s="1401"/>
      <c r="W1220" s="864" t="str">
        <f t="shared" si="27"/>
        <v>1w</v>
      </c>
      <c r="X1220" s="1405">
        <f>_xll.qlCalendarAdvance(Calendar,X1219,W1220,"f",FALSE)</f>
        <v>47731</v>
      </c>
      <c r="Y1220" s="1404">
        <f>_xll.qlCalendarAdvance(Calendar,X1220,NDays&amp;"D")</f>
        <v>47731</v>
      </c>
      <c r="Z1220" s="1403">
        <v>2.7349077474407232E-2</v>
      </c>
      <c r="AA1220" s="1411">
        <v>2.7307536738971905E-2</v>
      </c>
    </row>
    <row r="1221" spans="19:27" x14ac:dyDescent="0.2">
      <c r="S1221" s="399"/>
      <c r="T1221" s="1401"/>
      <c r="W1221" s="864" t="str">
        <f t="shared" si="27"/>
        <v>1w</v>
      </c>
      <c r="X1221" s="1405">
        <f>_xll.qlCalendarAdvance(Calendar,X1220,W1221,"f",FALSE)</f>
        <v>47738</v>
      </c>
      <c r="Y1221" s="1404">
        <f>_xll.qlCalendarAdvance(Calendar,X1221,NDays&amp;"D")</f>
        <v>47738</v>
      </c>
      <c r="Z1221" s="1403">
        <v>2.7338004689125082E-2</v>
      </c>
      <c r="AA1221" s="1411">
        <v>2.7296448686586761E-2</v>
      </c>
    </row>
    <row r="1222" spans="19:27" x14ac:dyDescent="0.2">
      <c r="S1222" s="399"/>
      <c r="T1222" s="1401"/>
      <c r="W1222" s="864" t="str">
        <f t="shared" si="27"/>
        <v>1w</v>
      </c>
      <c r="X1222" s="1405">
        <f>_xll.qlCalendarAdvance(Calendar,X1221,W1222,"f",FALSE)</f>
        <v>47745</v>
      </c>
      <c r="Y1222" s="1404">
        <f>_xll.qlCalendarAdvance(Calendar,X1222,NDays&amp;"D")</f>
        <v>47745</v>
      </c>
      <c r="Z1222" s="1403">
        <v>2.7326944779470785E-2</v>
      </c>
      <c r="AA1222" s="1411">
        <v>2.7285373279771763E-2</v>
      </c>
    </row>
    <row r="1223" spans="19:27" x14ac:dyDescent="0.2">
      <c r="S1223" s="399"/>
      <c r="T1223" s="1401"/>
      <c r="W1223" s="864" t="str">
        <f t="shared" si="27"/>
        <v>1w</v>
      </c>
      <c r="X1223" s="1405">
        <f>_xll.qlCalendarAdvance(Calendar,X1222,W1223,"f",FALSE)</f>
        <v>47752</v>
      </c>
      <c r="Y1223" s="1404">
        <f>_xll.qlCalendarAdvance(Calendar,X1223,NDays&amp;"D")</f>
        <v>47752</v>
      </c>
      <c r="Z1223" s="1403">
        <v>2.7315897745236125E-2</v>
      </c>
      <c r="AA1223" s="1411">
        <v>2.7274310518526912E-2</v>
      </c>
    </row>
    <row r="1224" spans="19:27" x14ac:dyDescent="0.2">
      <c r="S1224" s="399"/>
      <c r="T1224" s="1401"/>
      <c r="W1224" s="864" t="str">
        <f t="shared" si="27"/>
        <v>1w</v>
      </c>
      <c r="X1224" s="1405">
        <f>_xll.qlCalendarAdvance(Calendar,X1223,W1224,"f",FALSE)</f>
        <v>47759</v>
      </c>
      <c r="Y1224" s="1404">
        <f>_xll.qlCalendarAdvance(Calendar,X1224,NDays&amp;"D")</f>
        <v>47759</v>
      </c>
      <c r="Z1224" s="1403">
        <v>2.7305096577827349E-2</v>
      </c>
      <c r="AA1224" s="1411">
        <v>2.7263260402933254E-2</v>
      </c>
    </row>
    <row r="1225" spans="19:27" x14ac:dyDescent="0.2">
      <c r="S1225" s="399"/>
      <c r="T1225" s="1401"/>
      <c r="W1225" s="864" t="str">
        <f t="shared" si="27"/>
        <v>1w</v>
      </c>
      <c r="X1225" s="1405">
        <f>_xll.qlCalendarAdvance(Calendar,X1224,W1225,"f",FALSE)</f>
        <v>47766</v>
      </c>
      <c r="Y1225" s="1404">
        <f>_xll.qlCalendarAdvance(Calendar,X1225,NDays&amp;"D")</f>
        <v>47766</v>
      </c>
      <c r="Z1225" s="1403">
        <v>2.7294075394700551E-2</v>
      </c>
      <c r="AA1225" s="1411">
        <v>2.7252222932828696E-2</v>
      </c>
    </row>
    <row r="1226" spans="19:27" x14ac:dyDescent="0.2">
      <c r="S1226" s="399"/>
      <c r="T1226" s="1401"/>
      <c r="W1226" s="864" t="str">
        <f t="shared" si="27"/>
        <v>1w</v>
      </c>
      <c r="X1226" s="1405">
        <f>_xll.qlCalendarAdvance(Calendar,X1225,W1226,"f",FALSE)</f>
        <v>47773</v>
      </c>
      <c r="Y1226" s="1404">
        <f>_xll.qlCalendarAdvance(Calendar,X1226,NDays&amp;"D")</f>
        <v>47773</v>
      </c>
      <c r="Z1226" s="1403">
        <v>2.7283067087639081E-2</v>
      </c>
      <c r="AA1226" s="1411">
        <v>2.7241198108294284E-2</v>
      </c>
    </row>
    <row r="1227" spans="19:27" x14ac:dyDescent="0.2">
      <c r="S1227" s="399"/>
      <c r="T1227" s="1401"/>
      <c r="W1227" s="864" t="str">
        <f t="shared" si="27"/>
        <v>1w</v>
      </c>
      <c r="X1227" s="1405">
        <f>_xll.qlCalendarAdvance(Calendar,X1226,W1227,"f",FALSE)</f>
        <v>47780</v>
      </c>
      <c r="Y1227" s="1404">
        <f>_xll.qlCalendarAdvance(Calendar,X1227,NDays&amp;"D")</f>
        <v>47780</v>
      </c>
      <c r="Z1227" s="1403">
        <v>2.7272071656434971E-2</v>
      </c>
      <c r="AA1227" s="1411">
        <v>2.7230185929411066E-2</v>
      </c>
    </row>
    <row r="1228" spans="19:27" x14ac:dyDescent="0.2">
      <c r="S1228" s="399"/>
      <c r="T1228" s="1401"/>
      <c r="W1228" s="864" t="str">
        <f t="shared" si="27"/>
        <v>1w</v>
      </c>
      <c r="X1228" s="1405">
        <f>_xll.qlCalendarAdvance(Calendar,X1227,W1228,"f",FALSE)</f>
        <v>47787</v>
      </c>
      <c r="Y1228" s="1404">
        <f>_xll.qlCalendarAdvance(Calendar,X1228,NDays&amp;"D")</f>
        <v>47787</v>
      </c>
      <c r="Z1228" s="1403">
        <v>2.7260855698082037E-2</v>
      </c>
      <c r="AA1228" s="1411">
        <v>2.7219186396016948E-2</v>
      </c>
    </row>
    <row r="1229" spans="19:27" x14ac:dyDescent="0.2">
      <c r="S1229" s="399"/>
      <c r="T1229" s="1401"/>
      <c r="W1229" s="864" t="str">
        <f t="shared" si="27"/>
        <v>1w</v>
      </c>
      <c r="X1229" s="1405">
        <f>_xll.qlCalendarAdvance(Calendar,X1228,W1229,"f",FALSE)</f>
        <v>47794</v>
      </c>
      <c r="Y1229" s="1404">
        <f>_xll.qlCalendarAdvance(Calendar,X1229,NDays&amp;"D")</f>
        <v>47794</v>
      </c>
      <c r="Z1229" s="1403">
        <v>2.7249885912003481E-2</v>
      </c>
      <c r="AA1229" s="1411">
        <v>2.7208199508192976E-2</v>
      </c>
    </row>
    <row r="1230" spans="19:27" x14ac:dyDescent="0.2">
      <c r="S1230" s="399"/>
      <c r="T1230" s="1401"/>
      <c r="W1230" s="864" t="str">
        <f t="shared" si="27"/>
        <v>1w</v>
      </c>
      <c r="X1230" s="1405">
        <f>_xll.qlCalendarAdvance(Calendar,X1229,W1230,"f",FALSE)</f>
        <v>47801</v>
      </c>
      <c r="Y1230" s="1404">
        <f>_xll.qlCalendarAdvance(Calendar,X1230,NDays&amp;"D")</f>
        <v>47801</v>
      </c>
      <c r="Z1230" s="1403">
        <v>2.7238928999892893E-2</v>
      </c>
      <c r="AA1230" s="1411">
        <v>2.7197225266020197E-2</v>
      </c>
    </row>
    <row r="1231" spans="19:27" x14ac:dyDescent="0.2">
      <c r="S1231" s="399"/>
      <c r="T1231" s="1401"/>
      <c r="W1231" s="864" t="str">
        <f t="shared" si="27"/>
        <v>1w</v>
      </c>
      <c r="X1231" s="1405">
        <f>_xll.qlCalendarAdvance(Calendar,X1230,W1231,"f",FALSE)</f>
        <v>47808</v>
      </c>
      <c r="Y1231" s="1404">
        <f>_xll.qlCalendarAdvance(Calendar,X1231,NDays&amp;"D")</f>
        <v>47808</v>
      </c>
      <c r="Z1231" s="1403">
        <v>2.7227984961543404E-2</v>
      </c>
      <c r="AA1231" s="1411">
        <v>2.7186263669336519E-2</v>
      </c>
    </row>
    <row r="1232" spans="19:27" x14ac:dyDescent="0.2">
      <c r="S1232" s="399"/>
      <c r="T1232" s="1401"/>
      <c r="W1232" s="864" t="str">
        <f t="shared" si="27"/>
        <v>1w</v>
      </c>
      <c r="X1232" s="1405">
        <f>_xll.qlCalendarAdvance(Calendar,X1231,W1232,"f",FALSE)</f>
        <v>47815</v>
      </c>
      <c r="Y1232" s="1404">
        <f>_xll.qlCalendarAdvance(Calendar,X1232,NDays&amp;"D")</f>
        <v>47815</v>
      </c>
      <c r="Z1232" s="1403">
        <v>2.7217053796749491E-2</v>
      </c>
      <c r="AA1232" s="1411">
        <v>2.7175314718222987E-2</v>
      </c>
    </row>
    <row r="1233" spans="19:27" x14ac:dyDescent="0.2">
      <c r="S1233" s="399"/>
      <c r="T1233" s="1401"/>
      <c r="W1233" s="864" t="str">
        <f t="shared" si="27"/>
        <v>1w</v>
      </c>
      <c r="X1233" s="1405">
        <f>_xll.qlCalendarAdvance(Calendar,X1232,W1233,"f",FALSE)</f>
        <v>47822</v>
      </c>
      <c r="Y1233" s="1404">
        <f>_xll.qlCalendarAdvance(Calendar,X1233,NDays&amp;"D")</f>
        <v>47822</v>
      </c>
      <c r="Z1233" s="1403">
        <v>2.720636945055678E-2</v>
      </c>
      <c r="AA1233" s="1411">
        <v>2.7164378412760648E-2</v>
      </c>
    </row>
    <row r="1234" spans="19:27" x14ac:dyDescent="0.2">
      <c r="S1234" s="399"/>
      <c r="T1234" s="1401"/>
      <c r="W1234" s="864" t="str">
        <f t="shared" si="27"/>
        <v>1w</v>
      </c>
      <c r="X1234" s="1405">
        <f>_xll.qlCalendarAdvance(Calendar,X1233,W1234,"f",FALSE)</f>
        <v>47829</v>
      </c>
      <c r="Y1234" s="1404">
        <f>_xll.qlCalendarAdvance(Calendar,X1234,NDays&amp;"D")</f>
        <v>47829</v>
      </c>
      <c r="Z1234" s="1403">
        <v>2.719546414453225E-2</v>
      </c>
      <c r="AA1234" s="1411">
        <v>2.7153454752787409E-2</v>
      </c>
    </row>
    <row r="1235" spans="19:27" x14ac:dyDescent="0.2">
      <c r="S1235" s="399"/>
      <c r="T1235" s="1401"/>
      <c r="W1235" s="864" t="str">
        <f t="shared" si="27"/>
        <v>1w</v>
      </c>
      <c r="X1235" s="1405">
        <f>_xll.qlCalendarAdvance(Calendar,X1234,W1235,"f",FALSE)</f>
        <v>47836</v>
      </c>
      <c r="Y1235" s="1404">
        <f>_xll.qlCalendarAdvance(Calendar,X1235,NDays&amp;"D")</f>
        <v>47836</v>
      </c>
      <c r="Z1235" s="1403">
        <v>2.7184571712705417E-2</v>
      </c>
      <c r="AA1235" s="1411">
        <v>2.7142543738384317E-2</v>
      </c>
    </row>
    <row r="1236" spans="19:27" x14ac:dyDescent="0.2">
      <c r="S1236" s="399"/>
      <c r="T1236" s="1401"/>
      <c r="W1236" s="864" t="str">
        <f t="shared" si="27"/>
        <v>1w</v>
      </c>
      <c r="X1236" s="1405">
        <f>_xll.qlCalendarAdvance(Calendar,X1235,W1236,"f",FALSE)</f>
        <v>47844</v>
      </c>
      <c r="Y1236" s="1404">
        <f>_xll.qlCalendarAdvance(Calendar,X1236,NDays&amp;"D")</f>
        <v>47844</v>
      </c>
      <c r="Z1236" s="1403">
        <v>2.7172138983247544E-2</v>
      </c>
      <c r="AA1236" s="1411">
        <v>2.7130550330018249E-2</v>
      </c>
    </row>
    <row r="1237" spans="19:27" x14ac:dyDescent="0.2">
      <c r="S1237" s="399"/>
      <c r="T1237" s="1401"/>
      <c r="W1237" s="864" t="str">
        <f t="shared" si="27"/>
        <v>1w</v>
      </c>
      <c r="X1237" s="1405">
        <f>_xll.qlCalendarAdvance(Calendar,X1236,W1237,"f",FALSE)</f>
        <v>47851</v>
      </c>
      <c r="Y1237" s="1404">
        <f>_xll.qlCalendarAdvance(Calendar,X1237,NDays&amp;"D")</f>
        <v>47851</v>
      </c>
      <c r="Z1237" s="1403">
        <v>2.7161039719703049E-2</v>
      </c>
      <c r="AA1237" s="1411">
        <v>2.7119666602412055E-2</v>
      </c>
    </row>
    <row r="1238" spans="19:27" x14ac:dyDescent="0.2">
      <c r="S1238" s="399"/>
      <c r="T1238" s="1401"/>
      <c r="W1238" s="864" t="str">
        <f t="shared" si="27"/>
        <v>1w</v>
      </c>
      <c r="X1238" s="1405">
        <f>_xll.qlCalendarAdvance(Calendar,X1237,W1238,"f",FALSE)</f>
        <v>47858</v>
      </c>
      <c r="Y1238" s="1404">
        <f>_xll.qlCalendarAdvance(Calendar,X1238,NDays&amp;"D")</f>
        <v>47858</v>
      </c>
      <c r="Z1238" s="1403">
        <v>2.7150187630811111E-2</v>
      </c>
      <c r="AA1238" s="1411">
        <v>2.7108795522888439E-2</v>
      </c>
    </row>
    <row r="1239" spans="19:27" x14ac:dyDescent="0.2">
      <c r="S1239" s="399"/>
      <c r="T1239" s="1401"/>
      <c r="W1239" s="864" t="str">
        <f t="shared" si="27"/>
        <v>1w</v>
      </c>
      <c r="X1239" s="1405">
        <f>_xll.qlCalendarAdvance(Calendar,X1238,W1239,"f",FALSE)</f>
        <v>47865</v>
      </c>
      <c r="Y1239" s="1404">
        <f>_xll.qlCalendarAdvance(Calendar,X1239,NDays&amp;"D")</f>
        <v>47865</v>
      </c>
      <c r="Z1239" s="1403">
        <v>2.7139348414009647E-2</v>
      </c>
      <c r="AA1239" s="1411">
        <v>2.7097937091447404E-2</v>
      </c>
    </row>
    <row r="1240" spans="19:27" x14ac:dyDescent="0.2">
      <c r="S1240" s="399"/>
      <c r="T1240" s="1401"/>
      <c r="W1240" s="864" t="str">
        <f t="shared" si="27"/>
        <v>1w</v>
      </c>
      <c r="X1240" s="1405">
        <f>_xll.qlCalendarAdvance(Calendar,X1239,W1240,"f",FALSE)</f>
        <v>47872</v>
      </c>
      <c r="Y1240" s="1404">
        <f>_xll.qlCalendarAdvance(Calendar,X1240,NDays&amp;"D")</f>
        <v>47872</v>
      </c>
      <c r="Z1240" s="1403">
        <v>2.7128522069093573E-2</v>
      </c>
      <c r="AA1240" s="1411">
        <v>2.7087091308142984E-2</v>
      </c>
    </row>
    <row r="1241" spans="19:27" x14ac:dyDescent="0.2">
      <c r="S1241" s="399"/>
      <c r="T1241" s="1401"/>
      <c r="W1241" s="864" t="str">
        <f t="shared" si="27"/>
        <v>1w</v>
      </c>
      <c r="X1241" s="1405">
        <f>_xll.qlCalendarAdvance(Calendar,X1240,W1241,"f",FALSE)</f>
        <v>47879</v>
      </c>
      <c r="Y1241" s="1404">
        <f>_xll.qlCalendarAdvance(Calendar,X1241,NDays&amp;"D")</f>
        <v>47879</v>
      </c>
      <c r="Z1241" s="1403">
        <v>2.711770859585871E-2</v>
      </c>
      <c r="AA1241" s="1411">
        <v>2.7076258172840099E-2</v>
      </c>
    </row>
    <row r="1242" spans="19:27" x14ac:dyDescent="0.2">
      <c r="S1242" s="399"/>
      <c r="T1242" s="1401"/>
      <c r="W1242" s="864" t="str">
        <f t="shared" ref="W1242:W1305" si="28">W1241</f>
        <v>1w</v>
      </c>
      <c r="X1242" s="1405">
        <f>_xll.qlCalendarAdvance(Calendar,X1241,W1242,"f",FALSE)</f>
        <v>47886</v>
      </c>
      <c r="Y1242" s="1404">
        <f>_xll.qlCalendarAdvance(Calendar,X1242,NDays&amp;"D")</f>
        <v>47886</v>
      </c>
      <c r="Z1242" s="1403">
        <v>2.7106907994101773E-2</v>
      </c>
      <c r="AA1242" s="1411">
        <v>2.7065437685646808E-2</v>
      </c>
    </row>
    <row r="1243" spans="19:27" x14ac:dyDescent="0.2">
      <c r="S1243" s="399"/>
      <c r="T1243" s="1401"/>
      <c r="W1243" s="864" t="str">
        <f t="shared" si="28"/>
        <v>1w</v>
      </c>
      <c r="X1243" s="1405">
        <f>_xll.qlCalendarAdvance(Calendar,X1242,W1243,"f",FALSE)</f>
        <v>47893</v>
      </c>
      <c r="Y1243" s="1404">
        <f>_xll.qlCalendarAdvance(Calendar,X1243,NDays&amp;"D")</f>
        <v>47893</v>
      </c>
      <c r="Z1243" s="1403">
        <v>2.7096120263619468E-2</v>
      </c>
      <c r="AA1243" s="1411">
        <v>2.7054629846509085E-2</v>
      </c>
    </row>
    <row r="1244" spans="19:27" x14ac:dyDescent="0.2">
      <c r="S1244" s="399"/>
      <c r="T1244" s="1401"/>
      <c r="W1244" s="864" t="str">
        <f t="shared" si="28"/>
        <v>1w</v>
      </c>
      <c r="X1244" s="1405">
        <f>_xll.qlCalendarAdvance(Calendar,X1243,W1244,"f",FALSE)</f>
        <v>47900</v>
      </c>
      <c r="Y1244" s="1404">
        <f>_xll.qlCalendarAdvance(Calendar,X1244,NDays&amp;"D")</f>
        <v>47900</v>
      </c>
      <c r="Z1244" s="1403">
        <v>2.7085345404208514E-2</v>
      </c>
      <c r="AA1244" s="1411">
        <v>2.704383465545394E-2</v>
      </c>
    </row>
    <row r="1245" spans="19:27" x14ac:dyDescent="0.2">
      <c r="S1245" s="399"/>
      <c r="T1245" s="1401"/>
      <c r="W1245" s="864" t="str">
        <f t="shared" si="28"/>
        <v>1w</v>
      </c>
      <c r="X1245" s="1405">
        <f>_xll.qlCalendarAdvance(Calendar,X1244,W1245,"f",FALSE)</f>
        <v>47907</v>
      </c>
      <c r="Y1245" s="1404">
        <f>_xll.qlCalendarAdvance(Calendar,X1245,NDays&amp;"D")</f>
        <v>47907</v>
      </c>
      <c r="Z1245" s="1403">
        <v>2.7074818809202018E-2</v>
      </c>
      <c r="AA1245" s="1411">
        <v>2.7033052112454364E-2</v>
      </c>
    </row>
    <row r="1246" spans="19:27" x14ac:dyDescent="0.2">
      <c r="S1246" s="399"/>
      <c r="T1246" s="1401"/>
      <c r="W1246" s="864" t="str">
        <f t="shared" si="28"/>
        <v>1w</v>
      </c>
      <c r="X1246" s="1405">
        <f>_xll.qlCalendarAdvance(Calendar,X1245,W1246,"f",FALSE)</f>
        <v>47914</v>
      </c>
      <c r="Y1246" s="1404">
        <f>_xll.qlCalendarAdvance(Calendar,X1246,NDays&amp;"D")</f>
        <v>47914</v>
      </c>
      <c r="Z1246" s="1403">
        <v>2.7064776526664724E-2</v>
      </c>
      <c r="AA1246" s="1411">
        <v>2.7022282217510355E-2</v>
      </c>
    </row>
    <row r="1247" spans="19:27" x14ac:dyDescent="0.2">
      <c r="S1247" s="399"/>
      <c r="T1247" s="1401"/>
      <c r="W1247" s="864" t="str">
        <f t="shared" si="28"/>
        <v>1w</v>
      </c>
      <c r="X1247" s="1405">
        <f>_xll.qlCalendarAdvance(Calendar,X1246,W1247,"f",FALSE)</f>
        <v>47921</v>
      </c>
      <c r="Y1247" s="1404">
        <f>_xll.qlCalendarAdvance(Calendar,X1247,NDays&amp;"D")</f>
        <v>47921</v>
      </c>
      <c r="Z1247" s="1403">
        <v>2.705404079491442E-2</v>
      </c>
      <c r="AA1247" s="1411">
        <v>2.7011524970648924E-2</v>
      </c>
    </row>
    <row r="1248" spans="19:27" x14ac:dyDescent="0.2">
      <c r="S1248" s="399"/>
      <c r="T1248" s="1401"/>
      <c r="W1248" s="864" t="str">
        <f t="shared" si="28"/>
        <v>1w</v>
      </c>
      <c r="X1248" s="1405">
        <f>_xll.qlCalendarAdvance(Calendar,X1247,W1248,"f",FALSE)</f>
        <v>47928</v>
      </c>
      <c r="Y1248" s="1404">
        <f>_xll.qlCalendarAdvance(Calendar,X1248,NDays&amp;"D")</f>
        <v>47928</v>
      </c>
      <c r="Z1248" s="1403">
        <v>2.7043317938401461E-2</v>
      </c>
      <c r="AA1248" s="1411">
        <v>2.7000780371816045E-2</v>
      </c>
    </row>
    <row r="1249" spans="19:27" x14ac:dyDescent="0.2">
      <c r="S1249" s="399"/>
      <c r="T1249" s="1401"/>
      <c r="W1249" s="864" t="str">
        <f t="shared" si="28"/>
        <v>1w</v>
      </c>
      <c r="X1249" s="1405">
        <f>_xll.qlCalendarAdvance(Calendar,X1248,W1249,"f",FALSE)</f>
        <v>47935</v>
      </c>
      <c r="Y1249" s="1404">
        <f>_xll.qlCalendarAdvance(Calendar,X1249,NDays&amp;"D")</f>
        <v>47935</v>
      </c>
      <c r="Z1249" s="1403">
        <v>2.7032607956920383E-2</v>
      </c>
      <c r="AA1249" s="1411">
        <v>2.6990048421038731E-2</v>
      </c>
    </row>
    <row r="1250" spans="19:27" x14ac:dyDescent="0.2">
      <c r="S1250" s="399"/>
      <c r="T1250" s="1401"/>
      <c r="W1250" s="864" t="str">
        <f t="shared" si="28"/>
        <v>1w</v>
      </c>
      <c r="X1250" s="1405">
        <f>_xll.qlCalendarAdvance(Calendar,X1249,W1250,"f",FALSE)</f>
        <v>47942</v>
      </c>
      <c r="Y1250" s="1404">
        <f>_xll.qlCalendarAdvance(Calendar,X1250,NDays&amp;"D")</f>
        <v>47942</v>
      </c>
      <c r="Z1250" s="1403">
        <v>2.7021910850264848E-2</v>
      </c>
      <c r="AA1250" s="1411">
        <v>2.6979329118316984E-2</v>
      </c>
    </row>
    <row r="1251" spans="19:27" x14ac:dyDescent="0.2">
      <c r="S1251" s="399"/>
      <c r="T1251" s="1401"/>
      <c r="W1251" s="864" t="str">
        <f t="shared" si="28"/>
        <v>1w</v>
      </c>
      <c r="X1251" s="1405">
        <f>_xll.qlCalendarAdvance(Calendar,X1250,W1251,"f",FALSE)</f>
        <v>47953</v>
      </c>
      <c r="Y1251" s="1404">
        <f>_xll.qlCalendarAdvance(Calendar,X1251,NDays&amp;"D")</f>
        <v>47953</v>
      </c>
      <c r="Z1251" s="1403">
        <v>2.7004654490945298E-2</v>
      </c>
      <c r="AA1251" s="1411">
        <v>2.6962045985023941E-2</v>
      </c>
    </row>
    <row r="1252" spans="19:27" x14ac:dyDescent="0.2">
      <c r="S1252" s="399"/>
      <c r="T1252" s="1401"/>
      <c r="W1252" s="864" t="str">
        <f t="shared" si="28"/>
        <v>1w</v>
      </c>
      <c r="X1252" s="1405">
        <f>_xll.qlCalendarAdvance(Calendar,X1251,W1252,"f",FALSE)</f>
        <v>47960</v>
      </c>
      <c r="Y1252" s="1404">
        <f>_xll.qlCalendarAdvance(Calendar,X1252,NDays&amp;"D")</f>
        <v>47960</v>
      </c>
      <c r="Z1252" s="1403">
        <v>2.6993990218128719E-2</v>
      </c>
      <c r="AA1252" s="1411">
        <v>2.6951358977516104E-2</v>
      </c>
    </row>
    <row r="1253" spans="19:27" x14ac:dyDescent="0.2">
      <c r="S1253" s="399"/>
      <c r="T1253" s="1401"/>
      <c r="W1253" s="864" t="str">
        <f t="shared" si="28"/>
        <v>1w</v>
      </c>
      <c r="X1253" s="1405">
        <f>_xll.qlCalendarAdvance(Calendar,X1252,W1253,"f",FALSE)</f>
        <v>47967</v>
      </c>
      <c r="Y1253" s="1404">
        <f>_xll.qlCalendarAdvance(Calendar,X1253,NDays&amp;"D")</f>
        <v>47967</v>
      </c>
      <c r="Z1253" s="1403">
        <v>2.6983338816927008E-2</v>
      </c>
      <c r="AA1253" s="1411">
        <v>2.694068461565946E-2</v>
      </c>
    </row>
    <row r="1254" spans="19:27" x14ac:dyDescent="0.2">
      <c r="S1254" s="399"/>
      <c r="T1254" s="1401"/>
      <c r="W1254" s="864" t="str">
        <f t="shared" si="28"/>
        <v>1w</v>
      </c>
      <c r="X1254" s="1405">
        <f>_xll.qlCalendarAdvance(Calendar,X1253,W1254,"f",FALSE)</f>
        <v>47974</v>
      </c>
      <c r="Y1254" s="1404">
        <f>_xll.qlCalendarAdvance(Calendar,X1254,NDays&amp;"D")</f>
        <v>47974</v>
      </c>
      <c r="Z1254" s="1403">
        <v>2.6972937002222752E-2</v>
      </c>
      <c r="AA1254" s="1411">
        <v>2.6930022899291917E-2</v>
      </c>
    </row>
    <row r="1255" spans="19:27" x14ac:dyDescent="0.2">
      <c r="S1255" s="399"/>
      <c r="T1255" s="1401"/>
      <c r="W1255" s="864" t="str">
        <f t="shared" si="28"/>
        <v>1w</v>
      </c>
      <c r="X1255" s="1405">
        <f>_xll.qlCalendarAdvance(Calendar,X1254,W1255,"f",FALSE)</f>
        <v>47981</v>
      </c>
      <c r="Y1255" s="1404">
        <f>_xll.qlCalendarAdvance(Calendar,X1255,NDays&amp;"D")</f>
        <v>47981</v>
      </c>
      <c r="Z1255" s="1403">
        <v>2.6962311483247712E-2</v>
      </c>
      <c r="AA1255" s="1411">
        <v>2.6919373828575566E-2</v>
      </c>
    </row>
    <row r="1256" spans="19:27" x14ac:dyDescent="0.2">
      <c r="S1256" s="399"/>
      <c r="T1256" s="1401"/>
      <c r="W1256" s="864" t="str">
        <f t="shared" si="28"/>
        <v>1w</v>
      </c>
      <c r="X1256" s="1405">
        <f>_xll.qlCalendarAdvance(Calendar,X1255,W1256,"f",FALSE)</f>
        <v>47988</v>
      </c>
      <c r="Y1256" s="1404">
        <f>_xll.qlCalendarAdvance(Calendar,X1256,NDays&amp;"D")</f>
        <v>47988</v>
      </c>
      <c r="Z1256" s="1403">
        <v>2.695169883651341E-2</v>
      </c>
      <c r="AA1256" s="1411">
        <v>2.6908737403267269E-2</v>
      </c>
    </row>
    <row r="1257" spans="19:27" x14ac:dyDescent="0.2">
      <c r="S1257" s="399"/>
      <c r="T1257" s="1401"/>
      <c r="W1257" s="864" t="str">
        <f t="shared" si="28"/>
        <v>1w</v>
      </c>
      <c r="X1257" s="1405">
        <f>_xll.qlCalendarAdvance(Calendar,X1256,W1257,"f",FALSE)</f>
        <v>47995</v>
      </c>
      <c r="Y1257" s="1404">
        <f>_xll.qlCalendarAdvance(Calendar,X1257,NDays&amp;"D")</f>
        <v>47995</v>
      </c>
      <c r="Z1257" s="1403">
        <v>2.6941099061818113E-2</v>
      </c>
      <c r="AA1257" s="1411">
        <v>2.6898113623529118E-2</v>
      </c>
    </row>
    <row r="1258" spans="19:27" x14ac:dyDescent="0.2">
      <c r="S1258" s="399"/>
      <c r="T1258" s="1401"/>
      <c r="W1258" s="864" t="str">
        <f t="shared" si="28"/>
        <v>1w</v>
      </c>
      <c r="X1258" s="1405">
        <f>_xll.qlCalendarAdvance(Calendar,X1257,W1258,"f",FALSE)</f>
        <v>48002</v>
      </c>
      <c r="Y1258" s="1404">
        <f>_xll.qlCalendarAdvance(Calendar,X1258,NDays&amp;"D")</f>
        <v>48002</v>
      </c>
      <c r="Z1258" s="1403">
        <v>2.6930274878045689E-2</v>
      </c>
      <c r="AA1258" s="1411">
        <v>2.6887502489280068E-2</v>
      </c>
    </row>
    <row r="1259" spans="19:27" x14ac:dyDescent="0.2">
      <c r="S1259" s="399"/>
      <c r="T1259" s="1401"/>
      <c r="W1259" s="864" t="str">
        <f t="shared" si="28"/>
        <v>1w</v>
      </c>
      <c r="X1259" s="1405">
        <f>_xll.qlCalendarAdvance(Calendar,X1258,W1259,"f",FALSE)</f>
        <v>48009</v>
      </c>
      <c r="Y1259" s="1404">
        <f>_xll.qlCalendarAdvance(Calendar,X1259,NDays&amp;"D")</f>
        <v>48009</v>
      </c>
      <c r="Z1259" s="1403">
        <v>2.6919700702279798E-2</v>
      </c>
      <c r="AA1259" s="1411">
        <v>2.6876904000601165E-2</v>
      </c>
    </row>
    <row r="1260" spans="19:27" x14ac:dyDescent="0.2">
      <c r="S1260" s="399"/>
      <c r="T1260" s="1401"/>
      <c r="W1260" s="864" t="str">
        <f t="shared" si="28"/>
        <v>1w</v>
      </c>
      <c r="X1260" s="1405">
        <f>_xll.qlCalendarAdvance(Calendar,X1259,W1260,"f",FALSE)</f>
        <v>48016</v>
      </c>
      <c r="Y1260" s="1404">
        <f>_xll.qlCalendarAdvance(Calendar,X1260,NDays&amp;"D")</f>
        <v>48016</v>
      </c>
      <c r="Z1260" s="1403">
        <v>2.6909139396713785E-2</v>
      </c>
      <c r="AA1260" s="1411">
        <v>2.6866318157492408E-2</v>
      </c>
    </row>
    <row r="1261" spans="19:27" x14ac:dyDescent="0.2">
      <c r="S1261" s="399"/>
      <c r="T1261" s="1401"/>
      <c r="W1261" s="864" t="str">
        <f t="shared" si="28"/>
        <v>1w</v>
      </c>
      <c r="X1261" s="1405">
        <f>_xll.qlCalendarAdvance(Calendar,X1260,W1261,"f",FALSE)</f>
        <v>48023</v>
      </c>
      <c r="Y1261" s="1404">
        <f>_xll.qlCalendarAdvance(Calendar,X1261,NDays&amp;"D")</f>
        <v>48023</v>
      </c>
      <c r="Z1261" s="1403">
        <v>2.6898590961146586E-2</v>
      </c>
      <c r="AA1261" s="1411">
        <v>2.6855744959953798E-2</v>
      </c>
    </row>
    <row r="1262" spans="19:27" x14ac:dyDescent="0.2">
      <c r="S1262" s="399"/>
      <c r="T1262" s="1401"/>
      <c r="W1262" s="864" t="str">
        <f t="shared" si="28"/>
        <v>1w</v>
      </c>
      <c r="X1262" s="1405">
        <f>_xll.qlCalendarAdvance(Calendar,X1261,W1262,"f",FALSE)</f>
        <v>48030</v>
      </c>
      <c r="Y1262" s="1404">
        <f>_xll.qlCalendarAdvance(Calendar,X1262,NDays&amp;"D")</f>
        <v>48030</v>
      </c>
      <c r="Z1262" s="1403">
        <v>2.6888531154396975E-2</v>
      </c>
      <c r="AA1262" s="1411">
        <v>2.6845184407904288E-2</v>
      </c>
    </row>
    <row r="1263" spans="19:27" x14ac:dyDescent="0.2">
      <c r="S1263" s="399"/>
      <c r="T1263" s="1401"/>
      <c r="W1263" s="864" t="str">
        <f t="shared" si="28"/>
        <v>1w</v>
      </c>
      <c r="X1263" s="1405">
        <f>_xll.qlCalendarAdvance(Calendar,X1262,W1263,"f",FALSE)</f>
        <v>48037</v>
      </c>
      <c r="Y1263" s="1404">
        <f>_xll.qlCalendarAdvance(Calendar,X1263,NDays&amp;"D")</f>
        <v>48037</v>
      </c>
      <c r="Z1263" s="1403">
        <v>2.6877770715099943E-2</v>
      </c>
      <c r="AA1263" s="1411">
        <v>2.6834636501424924E-2</v>
      </c>
    </row>
    <row r="1264" spans="19:27" x14ac:dyDescent="0.2">
      <c r="S1264" s="399"/>
      <c r="T1264" s="1401"/>
      <c r="W1264" s="864" t="str">
        <f t="shared" si="28"/>
        <v>1w</v>
      </c>
      <c r="X1264" s="1405">
        <f>_xll.qlCalendarAdvance(Calendar,X1263,W1264,"f",FALSE)</f>
        <v>48044</v>
      </c>
      <c r="Y1264" s="1404">
        <f>_xll.qlCalendarAdvance(Calendar,X1264,NDays&amp;"D")</f>
        <v>48044</v>
      </c>
      <c r="Z1264" s="1403">
        <v>2.6867261039003099E-2</v>
      </c>
      <c r="AA1264" s="1411">
        <v>2.6824101240434661E-2</v>
      </c>
    </row>
    <row r="1265" spans="19:27" x14ac:dyDescent="0.2">
      <c r="S1265" s="399"/>
      <c r="T1265" s="1401"/>
      <c r="W1265" s="864" t="str">
        <f t="shared" si="28"/>
        <v>1w</v>
      </c>
      <c r="X1265" s="1405">
        <f>_xll.qlCalendarAdvance(Calendar,X1264,W1265,"f",FALSE)</f>
        <v>48051</v>
      </c>
      <c r="Y1265" s="1404">
        <f>_xll.qlCalendarAdvance(Calendar,X1265,NDays&amp;"D")</f>
        <v>48051</v>
      </c>
      <c r="Z1265" s="1403">
        <v>2.6856764233326974E-2</v>
      </c>
      <c r="AA1265" s="1411">
        <v>2.6813578624933498E-2</v>
      </c>
    </row>
    <row r="1266" spans="19:27" x14ac:dyDescent="0.2">
      <c r="S1266" s="399"/>
      <c r="T1266" s="1401"/>
      <c r="W1266" s="864" t="str">
        <f t="shared" si="28"/>
        <v>1w</v>
      </c>
      <c r="X1266" s="1405">
        <f>_xll.qlCalendarAdvance(Calendar,X1265,W1266,"f",FALSE)</f>
        <v>48058</v>
      </c>
      <c r="Y1266" s="1404">
        <f>_xll.qlCalendarAdvance(Calendar,X1266,NDays&amp;"D")</f>
        <v>48058</v>
      </c>
      <c r="Z1266" s="1403">
        <v>2.6846280297872036E-2</v>
      </c>
      <c r="AA1266" s="1411">
        <v>2.6803068655002482E-2</v>
      </c>
    </row>
    <row r="1267" spans="19:27" x14ac:dyDescent="0.2">
      <c r="S1267" s="399"/>
      <c r="T1267" s="1401"/>
      <c r="W1267" s="864" t="str">
        <f t="shared" si="28"/>
        <v>1w</v>
      </c>
      <c r="X1267" s="1405">
        <f>_xll.qlCalendarAdvance(Calendar,X1266,W1267,"f",FALSE)</f>
        <v>48065</v>
      </c>
      <c r="Y1267" s="1404">
        <f>_xll.qlCalendarAdvance(Calendar,X1267,NDays&amp;"D")</f>
        <v>48065</v>
      </c>
      <c r="Z1267" s="1403">
        <v>2.6835809232436111E-2</v>
      </c>
      <c r="AA1267" s="1411">
        <v>2.6792571330560566E-2</v>
      </c>
    </row>
    <row r="1268" spans="19:27" x14ac:dyDescent="0.2">
      <c r="S1268" s="399"/>
      <c r="T1268" s="1401"/>
      <c r="W1268" s="864" t="str">
        <f t="shared" si="28"/>
        <v>1w</v>
      </c>
      <c r="X1268" s="1405">
        <f>_xll.qlCalendarAdvance(Calendar,X1267,W1268,"f",FALSE)</f>
        <v>48072</v>
      </c>
      <c r="Y1268" s="1404">
        <f>_xll.qlCalendarAdvance(Calendar,X1268,NDays&amp;"D")</f>
        <v>48072</v>
      </c>
      <c r="Z1268" s="1403">
        <v>2.6825351036819666E-2</v>
      </c>
      <c r="AA1268" s="1411">
        <v>2.6782086651688797E-2</v>
      </c>
    </row>
    <row r="1269" spans="19:27" x14ac:dyDescent="0.2">
      <c r="S1269" s="399"/>
      <c r="T1269" s="1401"/>
      <c r="W1269" s="864" t="str">
        <f t="shared" si="28"/>
        <v>1w</v>
      </c>
      <c r="X1269" s="1405">
        <f>_xll.qlCalendarAdvance(Calendar,X1268,W1269,"f",FALSE)</f>
        <v>48079</v>
      </c>
      <c r="Y1269" s="1404">
        <f>_xll.qlCalendarAdvance(Calendar,X1269,NDays&amp;"D")</f>
        <v>48079</v>
      </c>
      <c r="Z1269" s="1403">
        <v>2.6814905710822286E-2</v>
      </c>
      <c r="AA1269" s="1411">
        <v>2.6771614618306128E-2</v>
      </c>
    </row>
    <row r="1270" spans="19:27" x14ac:dyDescent="0.2">
      <c r="S1270" s="399"/>
      <c r="T1270" s="1401"/>
      <c r="W1270" s="864" t="str">
        <f t="shared" si="28"/>
        <v>1w</v>
      </c>
      <c r="X1270" s="1405">
        <f>_xll.qlCalendarAdvance(Calendar,X1269,W1270,"f",FALSE)</f>
        <v>48086</v>
      </c>
      <c r="Y1270" s="1404">
        <f>_xll.qlCalendarAdvance(Calendar,X1270,NDays&amp;"D")</f>
        <v>48086</v>
      </c>
      <c r="Z1270" s="1403">
        <v>2.6804473254242678E-2</v>
      </c>
      <c r="AA1270" s="1411">
        <v>2.6761155230493605E-2</v>
      </c>
    </row>
    <row r="1271" spans="19:27" x14ac:dyDescent="0.2">
      <c r="S1271" s="399"/>
      <c r="T1271" s="1401"/>
      <c r="W1271" s="864" t="str">
        <f t="shared" si="28"/>
        <v>1w</v>
      </c>
      <c r="X1271" s="1405">
        <f>_xll.qlCalendarAdvance(Calendar,X1270,W1271,"f",FALSE)</f>
        <v>48093</v>
      </c>
      <c r="Y1271" s="1404">
        <f>_xll.qlCalendarAdvance(Calendar,X1271,NDays&amp;"D")</f>
        <v>48093</v>
      </c>
      <c r="Z1271" s="1403">
        <v>2.6793575182952077E-2</v>
      </c>
      <c r="AA1271" s="1411">
        <v>2.6750708488251229E-2</v>
      </c>
    </row>
    <row r="1272" spans="19:27" x14ac:dyDescent="0.2">
      <c r="S1272" s="399"/>
      <c r="T1272" s="1401"/>
      <c r="W1272" s="864" t="str">
        <f t="shared" si="28"/>
        <v>1w</v>
      </c>
      <c r="X1272" s="1405">
        <f>_xll.qlCalendarAdvance(Calendar,X1271,W1272,"f",FALSE)</f>
        <v>48100</v>
      </c>
      <c r="Y1272" s="1404">
        <f>_xll.qlCalendarAdvance(Calendar,X1272,NDays&amp;"D")</f>
        <v>48100</v>
      </c>
      <c r="Z1272" s="1403">
        <v>2.6783168143835408E-2</v>
      </c>
      <c r="AA1272" s="1411">
        <v>2.6740274391416907E-2</v>
      </c>
    </row>
    <row r="1273" spans="19:27" x14ac:dyDescent="0.2">
      <c r="S1273" s="399"/>
      <c r="T1273" s="1401"/>
      <c r="W1273" s="864" t="str">
        <f t="shared" si="28"/>
        <v>1w</v>
      </c>
      <c r="X1273" s="1405">
        <f>_xll.qlCalendarAdvance(Calendar,X1272,W1273,"f",FALSE)</f>
        <v>48107</v>
      </c>
      <c r="Y1273" s="1404">
        <f>_xll.qlCalendarAdvance(Calendar,X1273,NDays&amp;"D")</f>
        <v>48107</v>
      </c>
      <c r="Z1273" s="1403">
        <v>2.677277397110616E-2</v>
      </c>
      <c r="AA1273" s="1411">
        <v>2.6729852940233778E-2</v>
      </c>
    </row>
    <row r="1274" spans="19:27" x14ac:dyDescent="0.2">
      <c r="S1274" s="399"/>
      <c r="T1274" s="1401"/>
      <c r="W1274" s="864" t="str">
        <f t="shared" si="28"/>
        <v>1w</v>
      </c>
      <c r="X1274" s="1405">
        <f>_xll.qlCalendarAdvance(Calendar,X1273,W1274,"f",FALSE)</f>
        <v>48114</v>
      </c>
      <c r="Y1274" s="1404">
        <f>_xll.qlCalendarAdvance(Calendar,X1274,NDays&amp;"D")</f>
        <v>48114</v>
      </c>
      <c r="Z1274" s="1403">
        <v>2.6762392664567945E-2</v>
      </c>
      <c r="AA1274" s="1411">
        <v>2.6719444134458703E-2</v>
      </c>
    </row>
    <row r="1275" spans="19:27" x14ac:dyDescent="0.2">
      <c r="S1275" s="399"/>
      <c r="T1275" s="1401"/>
      <c r="W1275" s="864" t="str">
        <f t="shared" si="28"/>
        <v>1w</v>
      </c>
      <c r="X1275" s="1405">
        <f>_xll.qlCalendarAdvance(Calendar,X1274,W1275,"f",FALSE)</f>
        <v>48121</v>
      </c>
      <c r="Y1275" s="1404">
        <f>_xll.qlCalendarAdvance(Calendar,X1275,NDays&amp;"D")</f>
        <v>48121</v>
      </c>
      <c r="Z1275" s="1403">
        <v>2.6752264100999013E-2</v>
      </c>
      <c r="AA1275" s="1411">
        <v>2.6709047974172728E-2</v>
      </c>
    </row>
    <row r="1276" spans="19:27" x14ac:dyDescent="0.2">
      <c r="S1276" s="399"/>
      <c r="T1276" s="1401"/>
      <c r="W1276" s="864" t="str">
        <f t="shared" si="28"/>
        <v>1w</v>
      </c>
      <c r="X1276" s="1405">
        <f>_xll.qlCalendarAdvance(Calendar,X1275,W1276,"f",FALSE)</f>
        <v>48128</v>
      </c>
      <c r="Y1276" s="1404">
        <f>_xll.qlCalendarAdvance(Calendar,X1276,NDays&amp;"D")</f>
        <v>48128</v>
      </c>
      <c r="Z1276" s="1403">
        <v>2.6741908691440691E-2</v>
      </c>
      <c r="AA1276" s="1411">
        <v>2.6698664459537946E-2</v>
      </c>
    </row>
    <row r="1277" spans="19:27" x14ac:dyDescent="0.2">
      <c r="S1277" s="399"/>
      <c r="T1277" s="1401"/>
      <c r="W1277" s="864" t="str">
        <f t="shared" si="28"/>
        <v>1w</v>
      </c>
      <c r="X1277" s="1405">
        <f>_xll.qlCalendarAdvance(Calendar,X1276,W1277,"f",FALSE)</f>
        <v>48135</v>
      </c>
      <c r="Y1277" s="1404">
        <f>_xll.qlCalendarAdvance(Calendar,X1277,NDays&amp;"D")</f>
        <v>48135</v>
      </c>
      <c r="Z1277" s="1403">
        <v>2.6731566148694694E-2</v>
      </c>
      <c r="AA1277" s="1411">
        <v>2.6688293590311218E-2</v>
      </c>
    </row>
    <row r="1278" spans="19:27" x14ac:dyDescent="0.2">
      <c r="S1278" s="399"/>
      <c r="T1278" s="1401"/>
      <c r="W1278" s="864" t="str">
        <f t="shared" si="28"/>
        <v>1w</v>
      </c>
      <c r="X1278" s="1405">
        <f>_xll.qlCalendarAdvance(Calendar,X1277,W1278,"f",FALSE)</f>
        <v>48142</v>
      </c>
      <c r="Y1278" s="1404">
        <f>_xll.qlCalendarAdvance(Calendar,X1278,NDays&amp;"D")</f>
        <v>48142</v>
      </c>
      <c r="Z1278" s="1403">
        <v>2.6721236472566152E-2</v>
      </c>
      <c r="AA1278" s="1411">
        <v>2.6677935366654637E-2</v>
      </c>
    </row>
    <row r="1279" spans="19:27" x14ac:dyDescent="0.2">
      <c r="S1279" s="399"/>
      <c r="T1279" s="1401"/>
      <c r="W1279" s="864" t="str">
        <f t="shared" si="28"/>
        <v>1w</v>
      </c>
      <c r="X1279" s="1405">
        <f>_xll.qlCalendarAdvance(Calendar,X1278,W1279,"f",FALSE)</f>
        <v>48149</v>
      </c>
      <c r="Y1279" s="1404">
        <f>_xll.qlCalendarAdvance(Calendar,X1279,NDays&amp;"D")</f>
        <v>48149</v>
      </c>
      <c r="Z1279" s="1403">
        <v>2.6710919662857543E-2</v>
      </c>
      <c r="AA1279" s="1411">
        <v>2.6667589788487156E-2</v>
      </c>
    </row>
    <row r="1280" spans="19:27" x14ac:dyDescent="0.2">
      <c r="S1280" s="399"/>
      <c r="T1280" s="1401"/>
      <c r="W1280" s="864" t="str">
        <f t="shared" si="28"/>
        <v>1w</v>
      </c>
      <c r="X1280" s="1405">
        <f>_xll.qlCalendarAdvance(Calendar,X1279,W1280,"f",FALSE)</f>
        <v>48156</v>
      </c>
      <c r="Y1280" s="1404">
        <f>_xll.qlCalendarAdvance(Calendar,X1280,NDays&amp;"D")</f>
        <v>48156</v>
      </c>
      <c r="Z1280" s="1403">
        <v>2.6700375004353086E-2</v>
      </c>
      <c r="AA1280" s="1411">
        <v>2.6657256855889822E-2</v>
      </c>
    </row>
    <row r="1281" spans="19:27" x14ac:dyDescent="0.2">
      <c r="S1281" s="399"/>
      <c r="T1281" s="1401"/>
      <c r="W1281" s="864" t="str">
        <f t="shared" si="28"/>
        <v>1w</v>
      </c>
      <c r="X1281" s="1405">
        <f>_xll.qlCalendarAdvance(Calendar,X1280,W1281,"f",FALSE)</f>
        <v>48163</v>
      </c>
      <c r="Y1281" s="1404">
        <f>_xll.qlCalendarAdvance(Calendar,X1281,NDays&amp;"D")</f>
        <v>48163</v>
      </c>
      <c r="Z1281" s="1403">
        <v>2.6690083755658796E-2</v>
      </c>
      <c r="AA1281" s="1411">
        <v>2.6646936568781587E-2</v>
      </c>
    </row>
    <row r="1282" spans="19:27" x14ac:dyDescent="0.2">
      <c r="S1282" s="399"/>
      <c r="T1282" s="1401"/>
      <c r="W1282" s="864" t="str">
        <f t="shared" si="28"/>
        <v>1w</v>
      </c>
      <c r="X1282" s="1405">
        <f>_xll.qlCalendarAdvance(Calendar,X1281,W1282,"f",FALSE)</f>
        <v>48170</v>
      </c>
      <c r="Y1282" s="1404">
        <f>_xll.qlCalendarAdvance(Calendar,X1282,NDays&amp;"D")</f>
        <v>48170</v>
      </c>
      <c r="Z1282" s="1403">
        <v>2.6679805371589836E-2</v>
      </c>
      <c r="AA1282" s="1411">
        <v>2.6636628927162453E-2</v>
      </c>
    </row>
    <row r="1283" spans="19:27" x14ac:dyDescent="0.2">
      <c r="S1283" s="399"/>
      <c r="T1283" s="1401"/>
      <c r="W1283" s="864" t="str">
        <f t="shared" si="28"/>
        <v>1w</v>
      </c>
      <c r="X1283" s="1405">
        <f>_xll.qlCalendarAdvance(Calendar,X1282,W1283,"f",FALSE)</f>
        <v>48177</v>
      </c>
      <c r="Y1283" s="1404">
        <f>_xll.qlCalendarAdvance(Calendar,X1283,NDays&amp;"D")</f>
        <v>48177</v>
      </c>
      <c r="Z1283" s="1403">
        <v>2.6669539851950714E-2</v>
      </c>
      <c r="AA1283" s="1411">
        <v>2.662633393103242E-2</v>
      </c>
    </row>
    <row r="1284" spans="19:27" x14ac:dyDescent="0.2">
      <c r="S1284" s="399"/>
      <c r="T1284" s="1401"/>
      <c r="W1284" s="864" t="str">
        <f t="shared" si="28"/>
        <v>1w</v>
      </c>
      <c r="X1284" s="1405">
        <f>_xll.qlCalendarAdvance(Calendar,X1283,W1284,"f",FALSE)</f>
        <v>48184</v>
      </c>
      <c r="Y1284" s="1404">
        <f>_xll.qlCalendarAdvance(Calendar,X1284,NDays&amp;"D")</f>
        <v>48184</v>
      </c>
      <c r="Z1284" s="1403">
        <v>2.6659528603745375E-2</v>
      </c>
      <c r="AA1284" s="1411">
        <v>2.6616051580391487E-2</v>
      </c>
    </row>
    <row r="1285" spans="19:27" x14ac:dyDescent="0.2">
      <c r="S1285" s="399"/>
      <c r="T1285" s="1401"/>
      <c r="W1285" s="864" t="str">
        <f t="shared" si="28"/>
        <v>1w</v>
      </c>
      <c r="X1285" s="1405">
        <f>_xll.qlCalendarAdvance(Calendar,X1284,W1285,"f",FALSE)</f>
        <v>48191</v>
      </c>
      <c r="Y1285" s="1404">
        <f>_xll.qlCalendarAdvance(Calendar,X1285,NDays&amp;"D")</f>
        <v>48191</v>
      </c>
      <c r="Z1285" s="1403">
        <v>2.6649288988439393E-2</v>
      </c>
      <c r="AA1285" s="1411">
        <v>2.66057818753207E-2</v>
      </c>
    </row>
    <row r="1286" spans="19:27" x14ac:dyDescent="0.2">
      <c r="S1286" s="399"/>
      <c r="T1286" s="1401"/>
      <c r="W1286" s="864" t="str">
        <f t="shared" si="28"/>
        <v>1w</v>
      </c>
      <c r="X1286" s="1405">
        <f>_xll.qlCalendarAdvance(Calendar,X1285,W1286,"f",FALSE)</f>
        <v>48198</v>
      </c>
      <c r="Y1286" s="1404">
        <f>_xll.qlCalendarAdvance(Calendar,X1286,NDays&amp;"D")</f>
        <v>48198</v>
      </c>
      <c r="Z1286" s="1403">
        <v>2.6639062238182638E-2</v>
      </c>
      <c r="AA1286" s="1411">
        <v>2.6595524815739013E-2</v>
      </c>
    </row>
    <row r="1287" spans="19:27" x14ac:dyDescent="0.2">
      <c r="S1287" s="399"/>
      <c r="T1287" s="1401"/>
      <c r="W1287" s="864" t="str">
        <f t="shared" si="28"/>
        <v>1w</v>
      </c>
      <c r="X1287" s="1405">
        <f>_xll.qlCalendarAdvance(Calendar,X1286,W1287,"f",FALSE)</f>
        <v>48205</v>
      </c>
      <c r="Y1287" s="1404">
        <f>_xll.qlCalendarAdvance(Calendar,X1287,NDays&amp;"D")</f>
        <v>48205</v>
      </c>
      <c r="Z1287" s="1403">
        <v>2.6628848352781582E-2</v>
      </c>
      <c r="AA1287" s="1411">
        <v>2.6585280401646427E-2</v>
      </c>
    </row>
    <row r="1288" spans="19:27" x14ac:dyDescent="0.2">
      <c r="S1288" s="399"/>
      <c r="T1288" s="1401"/>
      <c r="W1288" s="864" t="str">
        <f t="shared" si="28"/>
        <v>1w</v>
      </c>
      <c r="X1288" s="1405">
        <f>_xll.qlCalendarAdvance(Calendar,X1287,W1288,"f",FALSE)</f>
        <v>48212</v>
      </c>
      <c r="Y1288" s="1404">
        <f>_xll.qlCalendarAdvance(Calendar,X1288,NDays&amp;"D")</f>
        <v>48212</v>
      </c>
      <c r="Z1288" s="1403">
        <v>2.661864733204003E-2</v>
      </c>
      <c r="AA1288" s="1411">
        <v>2.6575048633123988E-2</v>
      </c>
    </row>
    <row r="1289" spans="19:27" x14ac:dyDescent="0.2">
      <c r="S1289" s="399"/>
      <c r="T1289" s="1401"/>
      <c r="W1289" s="864" t="str">
        <f t="shared" si="28"/>
        <v>1w</v>
      </c>
      <c r="X1289" s="1405">
        <f>_xll.qlCalendarAdvance(Calendar,X1288,W1289,"f",FALSE)</f>
        <v>48219</v>
      </c>
      <c r="Y1289" s="1404">
        <f>_xll.qlCalendarAdvance(Calendar,X1289,NDays&amp;"D")</f>
        <v>48219</v>
      </c>
      <c r="Z1289" s="1403">
        <v>2.6608216876273939E-2</v>
      </c>
      <c r="AA1289" s="1411">
        <v>2.6564829510009602E-2</v>
      </c>
    </row>
    <row r="1290" spans="19:27" x14ac:dyDescent="0.2">
      <c r="S1290" s="399"/>
      <c r="T1290" s="1401"/>
      <c r="W1290" s="864" t="str">
        <f t="shared" si="28"/>
        <v>1w</v>
      </c>
      <c r="X1290" s="1405">
        <f>_xll.qlCalendarAdvance(Calendar,X1289,W1290,"f",FALSE)</f>
        <v>48226</v>
      </c>
      <c r="Y1290" s="1404">
        <f>_xll.qlCalendarAdvance(Calendar,X1290,NDays&amp;"D")</f>
        <v>48226</v>
      </c>
      <c r="Z1290" s="1403">
        <v>2.6598041402213588E-2</v>
      </c>
      <c r="AA1290" s="1411">
        <v>2.6554623032465363E-2</v>
      </c>
    </row>
    <row r="1291" spans="19:27" x14ac:dyDescent="0.2">
      <c r="S1291" s="399"/>
      <c r="T1291" s="1401"/>
      <c r="W1291" s="864" t="str">
        <f t="shared" si="28"/>
        <v>1w</v>
      </c>
      <c r="X1291" s="1405">
        <f>_xll.qlCalendarAdvance(Calendar,X1290,W1291,"f",FALSE)</f>
        <v>48233</v>
      </c>
      <c r="Y1291" s="1404">
        <f>_xll.qlCalendarAdvance(Calendar,X1291,NDays&amp;"D")</f>
        <v>48233</v>
      </c>
      <c r="Z1291" s="1403">
        <v>2.6587878791036076E-2</v>
      </c>
      <c r="AA1291" s="1411">
        <v>2.6544429200410224E-2</v>
      </c>
    </row>
    <row r="1292" spans="19:27" x14ac:dyDescent="0.2">
      <c r="S1292" s="399"/>
      <c r="T1292" s="1401"/>
      <c r="W1292" s="864" t="str">
        <f t="shared" si="28"/>
        <v>1w</v>
      </c>
      <c r="X1292" s="1405">
        <f>_xll.qlCalendarAdvance(Calendar,X1291,W1292,"f",FALSE)</f>
        <v>48240</v>
      </c>
      <c r="Y1292" s="1404">
        <f>_xll.qlCalendarAdvance(Calendar,X1292,NDays&amp;"D")</f>
        <v>48240</v>
      </c>
      <c r="Z1292" s="1403">
        <v>2.6577729042546346E-2</v>
      </c>
      <c r="AA1292" s="1411">
        <v>2.6534248013844186E-2</v>
      </c>
    </row>
    <row r="1293" spans="19:27" x14ac:dyDescent="0.2">
      <c r="S1293" s="399"/>
      <c r="T1293" s="1401"/>
      <c r="W1293" s="864" t="str">
        <f t="shared" si="28"/>
        <v>1w</v>
      </c>
      <c r="X1293" s="1405">
        <f>_xll.qlCalendarAdvance(Calendar,X1292,W1293,"f",FALSE)</f>
        <v>48247</v>
      </c>
      <c r="Y1293" s="1404">
        <f>_xll.qlCalendarAdvance(Calendar,X1293,NDays&amp;"D")</f>
        <v>48247</v>
      </c>
      <c r="Z1293" s="1403">
        <v>2.656759215655382E-2</v>
      </c>
      <c r="AA1293" s="1411">
        <v>2.6524079472848294E-2</v>
      </c>
    </row>
    <row r="1294" spans="19:27" x14ac:dyDescent="0.2">
      <c r="S1294" s="399"/>
      <c r="T1294" s="1401"/>
      <c r="W1294" s="864" t="str">
        <f t="shared" si="28"/>
        <v>1w</v>
      </c>
      <c r="X1294" s="1405">
        <f>_xll.qlCalendarAdvance(Calendar,X1293,W1294,"f",FALSE)</f>
        <v>48254</v>
      </c>
      <c r="Y1294" s="1404">
        <f>_xll.qlCalendarAdvance(Calendar,X1294,NDays&amp;"D")</f>
        <v>48254</v>
      </c>
      <c r="Z1294" s="1403">
        <v>2.6557468132866111E-2</v>
      </c>
      <c r="AA1294" s="1411">
        <v>2.6513923577260456E-2</v>
      </c>
    </row>
    <row r="1295" spans="19:27" x14ac:dyDescent="0.2">
      <c r="S1295" s="399"/>
      <c r="T1295" s="1401"/>
      <c r="W1295" s="864" t="str">
        <f t="shared" si="28"/>
        <v>1w</v>
      </c>
      <c r="X1295" s="1405">
        <f>_xll.qlCalendarAdvance(Calendar,X1294,W1295,"f",FALSE)</f>
        <v>48261</v>
      </c>
      <c r="Y1295" s="1404">
        <f>_xll.qlCalendarAdvance(Calendar,X1295,NDays&amp;"D")</f>
        <v>48261</v>
      </c>
      <c r="Z1295" s="1403">
        <v>2.6547356971291299E-2</v>
      </c>
      <c r="AA1295" s="1411">
        <v>2.6503780327242765E-2</v>
      </c>
    </row>
    <row r="1296" spans="19:27" x14ac:dyDescent="0.2">
      <c r="S1296" s="399"/>
      <c r="T1296" s="1401"/>
      <c r="W1296" s="864" t="str">
        <f t="shared" si="28"/>
        <v>1w</v>
      </c>
      <c r="X1296" s="1405">
        <f>_xll.qlCalendarAdvance(Calendar,X1295,W1296,"f",FALSE)</f>
        <v>48268</v>
      </c>
      <c r="Y1296" s="1404">
        <f>_xll.qlCalendarAdvance(Calendar,X1296,NDays&amp;"D")</f>
        <v>48268</v>
      </c>
      <c r="Z1296" s="1403">
        <v>2.6537258671638347E-2</v>
      </c>
      <c r="AA1296" s="1411">
        <v>2.6493649722633128E-2</v>
      </c>
    </row>
    <row r="1297" spans="19:27" x14ac:dyDescent="0.2">
      <c r="S1297" s="399"/>
      <c r="T1297" s="1401"/>
      <c r="W1297" s="864" t="str">
        <f t="shared" si="28"/>
        <v>1w</v>
      </c>
      <c r="X1297" s="1405">
        <f>_xll.qlCalendarAdvance(Calendar,X1296,W1297,"f",FALSE)</f>
        <v>48275</v>
      </c>
      <c r="Y1297" s="1404">
        <f>_xll.qlCalendarAdvance(Calendar,X1297,NDays&amp;"D")</f>
        <v>48275</v>
      </c>
      <c r="Z1297" s="1403">
        <v>2.6527660842806017E-2</v>
      </c>
      <c r="AA1297" s="1411">
        <v>2.6483531763593637E-2</v>
      </c>
    </row>
    <row r="1298" spans="19:27" x14ac:dyDescent="0.2">
      <c r="S1298" s="399"/>
      <c r="T1298" s="1401"/>
      <c r="W1298" s="864" t="str">
        <f t="shared" si="28"/>
        <v>1w</v>
      </c>
      <c r="X1298" s="1405">
        <f>_xll.qlCalendarAdvance(Calendar,X1297,W1298,"f",FALSE)</f>
        <v>48282</v>
      </c>
      <c r="Y1298" s="1404">
        <f>_xll.qlCalendarAdvance(Calendar,X1298,NDays&amp;"D")</f>
        <v>48282</v>
      </c>
      <c r="Z1298" s="1403">
        <v>2.6517588649748108E-2</v>
      </c>
      <c r="AA1298" s="1411">
        <v>2.6473426449962201E-2</v>
      </c>
    </row>
    <row r="1299" spans="19:27" x14ac:dyDescent="0.2">
      <c r="S1299" s="399"/>
      <c r="T1299" s="1401"/>
      <c r="W1299" s="864" t="str">
        <f t="shared" si="28"/>
        <v>1w</v>
      </c>
      <c r="X1299" s="1405">
        <f>_xll.qlCalendarAdvance(Calendar,X1298,W1299,"f",FALSE)</f>
        <v>48289</v>
      </c>
      <c r="Y1299" s="1404">
        <f>_xll.qlCalendarAdvance(Calendar,X1299,NDays&amp;"D")</f>
        <v>48289</v>
      </c>
      <c r="Z1299" s="1403">
        <v>2.6507529320415786E-2</v>
      </c>
      <c r="AA1299" s="1411">
        <v>2.6463333781900911E-2</v>
      </c>
    </row>
    <row r="1300" spans="19:27" x14ac:dyDescent="0.2">
      <c r="S1300" s="399"/>
      <c r="T1300" s="1401"/>
      <c r="W1300" s="864" t="str">
        <f t="shared" si="28"/>
        <v>1w</v>
      </c>
      <c r="X1300" s="1405">
        <f>_xll.qlCalendarAdvance(Calendar,X1299,W1300,"f",FALSE)</f>
        <v>48296</v>
      </c>
      <c r="Y1300" s="1404">
        <f>_xll.qlCalendarAdvance(Calendar,X1300,NDays&amp;"D")</f>
        <v>48296</v>
      </c>
      <c r="Z1300" s="1403">
        <v>2.6497482854616131E-2</v>
      </c>
      <c r="AA1300" s="1411">
        <v>2.6453253759328721E-2</v>
      </c>
    </row>
    <row r="1301" spans="19:27" x14ac:dyDescent="0.2">
      <c r="S1301" s="399"/>
      <c r="T1301" s="1401"/>
      <c r="W1301" s="864" t="str">
        <f t="shared" si="28"/>
        <v>1w</v>
      </c>
      <c r="X1301" s="1405">
        <f>_xll.qlCalendarAdvance(Calendar,X1300,W1301,"f",FALSE)</f>
        <v>48303</v>
      </c>
      <c r="Y1301" s="1404">
        <f>_xll.qlCalendarAdvance(Calendar,X1301,NDays&amp;"D")</f>
        <v>48303</v>
      </c>
      <c r="Z1301" s="1403">
        <v>2.64874492521571E-2</v>
      </c>
      <c r="AA1301" s="1411">
        <v>2.6443186382164585E-2</v>
      </c>
    </row>
    <row r="1302" spans="19:27" x14ac:dyDescent="0.2">
      <c r="S1302" s="399"/>
      <c r="T1302" s="1401"/>
      <c r="W1302" s="864" t="str">
        <f t="shared" si="28"/>
        <v>1w</v>
      </c>
      <c r="X1302" s="1405">
        <f>_xll.qlCalendarAdvance(Calendar,X1301,W1302,"f",FALSE)</f>
        <v>48310</v>
      </c>
      <c r="Y1302" s="1404">
        <f>_xll.qlCalendarAdvance(Calendar,X1302,NDays&amp;"D")</f>
        <v>48310</v>
      </c>
      <c r="Z1302" s="1403">
        <v>2.6477183722676375E-2</v>
      </c>
      <c r="AA1302" s="1411">
        <v>2.6433131650651642E-2</v>
      </c>
    </row>
    <row r="1303" spans="19:27" x14ac:dyDescent="0.2">
      <c r="S1303" s="399"/>
      <c r="T1303" s="1401"/>
      <c r="W1303" s="864" t="str">
        <f t="shared" si="28"/>
        <v>1w</v>
      </c>
      <c r="X1303" s="1405">
        <f>_xll.qlCalendarAdvance(Calendar,X1302,W1303,"f",FALSE)</f>
        <v>48317</v>
      </c>
      <c r="Y1303" s="1404">
        <f>_xll.qlCalendarAdvance(Calendar,X1303,NDays&amp;"D")</f>
        <v>48317</v>
      </c>
      <c r="Z1303" s="1403">
        <v>2.6467175648668479E-2</v>
      </c>
      <c r="AA1303" s="1411">
        <v>2.6423089564546753E-2</v>
      </c>
    </row>
    <row r="1304" spans="19:27" x14ac:dyDescent="0.2">
      <c r="S1304" s="399"/>
      <c r="T1304" s="1401"/>
      <c r="W1304" s="864" t="str">
        <f t="shared" si="28"/>
        <v>1w</v>
      </c>
      <c r="X1304" s="1405">
        <f>_xll.qlCalendarAdvance(Calendar,X1303,W1304,"f",FALSE)</f>
        <v>48324</v>
      </c>
      <c r="Y1304" s="1404">
        <f>_xll.qlCalendarAdvance(Calendar,X1304,NDays&amp;"D")</f>
        <v>48324</v>
      </c>
      <c r="Z1304" s="1403">
        <v>2.6457180436242542E-2</v>
      </c>
      <c r="AA1304" s="1411">
        <v>2.6413060123930965E-2</v>
      </c>
    </row>
    <row r="1305" spans="19:27" x14ac:dyDescent="0.2">
      <c r="S1305" s="399"/>
      <c r="T1305" s="1401"/>
      <c r="W1305" s="864" t="str">
        <f t="shared" si="28"/>
        <v>1w</v>
      </c>
      <c r="X1305" s="1405">
        <f>_xll.qlCalendarAdvance(Calendar,X1304,W1305,"f",FALSE)</f>
        <v>48331</v>
      </c>
      <c r="Y1305" s="1404">
        <f>_xll.qlCalendarAdvance(Calendar,X1305,NDays&amp;"D")</f>
        <v>48331</v>
      </c>
      <c r="Z1305" s="1403">
        <v>2.6447198085207239E-2</v>
      </c>
      <c r="AA1305" s="1411">
        <v>2.640304332872323E-2</v>
      </c>
    </row>
    <row r="1306" spans="19:27" x14ac:dyDescent="0.2">
      <c r="S1306" s="399"/>
      <c r="T1306" s="1401"/>
      <c r="W1306" s="864" t="str">
        <f t="shared" ref="W1306:W1369" si="29">W1305</f>
        <v>1w</v>
      </c>
      <c r="X1306" s="1405">
        <f>_xll.qlCalendarAdvance(Calendar,X1305,W1306,"f",FALSE)</f>
        <v>48338</v>
      </c>
      <c r="Y1306" s="1404">
        <f>_xll.qlCalendarAdvance(Calendar,X1306,NDays&amp;"D")</f>
        <v>48338</v>
      </c>
      <c r="Z1306" s="1403">
        <v>2.6437474183257204E-2</v>
      </c>
      <c r="AA1306" s="1411">
        <v>2.6393039179085642E-2</v>
      </c>
    </row>
    <row r="1307" spans="19:27" x14ac:dyDescent="0.2">
      <c r="S1307" s="399"/>
      <c r="T1307" s="1401"/>
      <c r="W1307" s="864" t="str">
        <f t="shared" si="29"/>
        <v>1w</v>
      </c>
      <c r="X1307" s="1405">
        <f>_xll.qlCalendarAdvance(Calendar,X1306,W1307,"f",FALSE)</f>
        <v>48345</v>
      </c>
      <c r="Y1307" s="1404">
        <f>_xll.qlCalendarAdvance(Calendar,X1307,NDays&amp;"D")</f>
        <v>48345</v>
      </c>
      <c r="Z1307" s="1403">
        <v>2.6427517756816902E-2</v>
      </c>
      <c r="AA1307" s="1411">
        <v>2.6383047674937155E-2</v>
      </c>
    </row>
    <row r="1308" spans="19:27" x14ac:dyDescent="0.2">
      <c r="S1308" s="399"/>
      <c r="T1308" s="1401"/>
      <c r="W1308" s="864" t="str">
        <f t="shared" si="29"/>
        <v>1w</v>
      </c>
      <c r="X1308" s="1405">
        <f>_xll.qlCalendarAdvance(Calendar,X1307,W1308,"f",FALSE)</f>
        <v>48352</v>
      </c>
      <c r="Y1308" s="1404">
        <f>_xll.qlCalendarAdvance(Calendar,X1308,NDays&amp;"D")</f>
        <v>48352</v>
      </c>
      <c r="Z1308" s="1403">
        <v>2.6417574192377315E-2</v>
      </c>
      <c r="AA1308" s="1411">
        <v>2.6373068816277767E-2</v>
      </c>
    </row>
    <row r="1309" spans="19:27" x14ac:dyDescent="0.2">
      <c r="S1309" s="399"/>
      <c r="T1309" s="1401"/>
      <c r="W1309" s="864" t="str">
        <f t="shared" si="29"/>
        <v>1w</v>
      </c>
      <c r="X1309" s="1405">
        <f>_xll.qlCalendarAdvance(Calendar,X1308,W1309,"f",FALSE)</f>
        <v>48359</v>
      </c>
      <c r="Y1309" s="1404">
        <f>_xll.qlCalendarAdvance(Calendar,X1309,NDays&amp;"D")</f>
        <v>48359</v>
      </c>
      <c r="Z1309" s="1403">
        <v>2.6407643489748157E-2</v>
      </c>
      <c r="AA1309" s="1411">
        <v>2.6363102603026434E-2</v>
      </c>
    </row>
    <row r="1310" spans="19:27" x14ac:dyDescent="0.2">
      <c r="S1310" s="399"/>
      <c r="T1310" s="1401"/>
      <c r="W1310" s="864" t="str">
        <f t="shared" si="29"/>
        <v>1w</v>
      </c>
      <c r="X1310" s="1405">
        <f>_xll.qlCalendarAdvance(Calendar,X1309,W1310,"f",FALSE)</f>
        <v>48366</v>
      </c>
      <c r="Y1310" s="1404">
        <f>_xll.qlCalendarAdvance(Calendar,X1310,NDays&amp;"D")</f>
        <v>48366</v>
      </c>
      <c r="Z1310" s="1403">
        <v>2.6397479244258629E-2</v>
      </c>
      <c r="AA1310" s="1411">
        <v>2.6353149035264201E-2</v>
      </c>
    </row>
    <row r="1311" spans="19:27" x14ac:dyDescent="0.2">
      <c r="S1311" s="399"/>
      <c r="T1311" s="1401"/>
      <c r="W1311" s="864" t="str">
        <f t="shared" si="29"/>
        <v>1w</v>
      </c>
      <c r="X1311" s="1405">
        <f>_xll.qlCalendarAdvance(Calendar,X1310,W1311,"f",FALSE)</f>
        <v>48373</v>
      </c>
      <c r="Y1311" s="1404">
        <f>_xll.qlCalendarAdvance(Calendar,X1311,NDays&amp;"D")</f>
        <v>48373</v>
      </c>
      <c r="Z1311" s="1403">
        <v>2.6387574057588785E-2</v>
      </c>
      <c r="AA1311" s="1411">
        <v>2.634320811315316E-2</v>
      </c>
    </row>
    <row r="1312" spans="19:27" x14ac:dyDescent="0.2">
      <c r="S1312" s="399"/>
      <c r="T1312" s="1401"/>
      <c r="W1312" s="864" t="str">
        <f t="shared" si="29"/>
        <v>1w</v>
      </c>
      <c r="X1312" s="1405">
        <f>_xll.qlCalendarAdvance(Calendar,X1311,W1312,"f",FALSE)</f>
        <v>48380</v>
      </c>
      <c r="Y1312" s="1404">
        <f>_xll.qlCalendarAdvance(Calendar,X1312,NDays&amp;"D")</f>
        <v>48380</v>
      </c>
      <c r="Z1312" s="1403">
        <v>2.6377681730985373E-2</v>
      </c>
      <c r="AA1312" s="1411">
        <v>2.6333279836369128E-2</v>
      </c>
    </row>
    <row r="1313" spans="19:27" x14ac:dyDescent="0.2">
      <c r="S1313" s="399"/>
      <c r="T1313" s="1401"/>
      <c r="W1313" s="864" t="str">
        <f t="shared" si="29"/>
        <v>1w</v>
      </c>
      <c r="X1313" s="1405">
        <f>_xll.qlCalendarAdvance(Calendar,X1312,W1313,"f",FALSE)</f>
        <v>48387</v>
      </c>
      <c r="Y1313" s="1404">
        <f>_xll.qlCalendarAdvance(Calendar,X1313,NDays&amp;"D")</f>
        <v>48387</v>
      </c>
      <c r="Z1313" s="1403">
        <v>2.6367802264258847E-2</v>
      </c>
      <c r="AA1313" s="1411">
        <v>2.6323364205155242E-2</v>
      </c>
    </row>
    <row r="1314" spans="19:27" x14ac:dyDescent="0.2">
      <c r="S1314" s="399"/>
      <c r="T1314" s="1401"/>
      <c r="W1314" s="864" t="str">
        <f t="shared" si="29"/>
        <v>1w</v>
      </c>
      <c r="X1314" s="1405">
        <f>_xll.qlCalendarAdvance(Calendar,X1313,W1314,"f",FALSE)</f>
        <v>48394</v>
      </c>
      <c r="Y1314" s="1404">
        <f>_xll.qlCalendarAdvance(Calendar,X1314,NDays&amp;"D")</f>
        <v>48394</v>
      </c>
      <c r="Z1314" s="1403">
        <v>2.6357935657220985E-2</v>
      </c>
      <c r="AA1314" s="1411">
        <v>2.6313461219268364E-2</v>
      </c>
    </row>
    <row r="1315" spans="19:27" x14ac:dyDescent="0.2">
      <c r="S1315" s="399"/>
      <c r="T1315" s="1401"/>
      <c r="W1315" s="864" t="str">
        <f t="shared" si="29"/>
        <v>1w</v>
      </c>
      <c r="X1315" s="1405">
        <f>_xll.qlCalendarAdvance(Calendar,X1314,W1315,"f",FALSE)</f>
        <v>48401</v>
      </c>
      <c r="Y1315" s="1404">
        <f>_xll.qlCalendarAdvance(Calendar,X1315,NDays&amp;"D")</f>
        <v>48401</v>
      </c>
      <c r="Z1315" s="1403">
        <v>2.6348329361368213E-2</v>
      </c>
      <c r="AA1315" s="1411">
        <v>2.6303570878870586E-2</v>
      </c>
    </row>
    <row r="1316" spans="19:27" x14ac:dyDescent="0.2">
      <c r="S1316" s="399"/>
      <c r="T1316" s="1401"/>
      <c r="W1316" s="864" t="str">
        <f t="shared" si="29"/>
        <v>1w</v>
      </c>
      <c r="X1316" s="1405">
        <f>_xll.qlCalendarAdvance(Calendar,X1315,W1316,"f",FALSE)</f>
        <v>48408</v>
      </c>
      <c r="Y1316" s="1404">
        <f>_xll.qlCalendarAdvance(Calendar,X1316,NDays&amp;"D")</f>
        <v>48408</v>
      </c>
      <c r="Z1316" s="1403">
        <v>2.6338488686103997E-2</v>
      </c>
      <c r="AA1316" s="1411">
        <v>2.6293693184124001E-2</v>
      </c>
    </row>
    <row r="1317" spans="19:27" x14ac:dyDescent="0.2">
      <c r="S1317" s="399"/>
      <c r="T1317" s="1401"/>
      <c r="W1317" s="864" t="str">
        <f t="shared" si="29"/>
        <v>1w</v>
      </c>
      <c r="X1317" s="1405">
        <f>_xll.qlCalendarAdvance(Calendar,X1316,W1317,"f",FALSE)</f>
        <v>48415</v>
      </c>
      <c r="Y1317" s="1404">
        <f>_xll.qlCalendarAdvance(Calendar,X1317,NDays&amp;"D")</f>
        <v>48415</v>
      </c>
      <c r="Z1317" s="1403">
        <v>2.6328660871136327E-2</v>
      </c>
      <c r="AA1317" s="1411">
        <v>2.6283828134704423E-2</v>
      </c>
    </row>
    <row r="1318" spans="19:27" x14ac:dyDescent="0.2">
      <c r="S1318" s="399"/>
      <c r="T1318" s="1401"/>
      <c r="W1318" s="864" t="str">
        <f t="shared" si="29"/>
        <v>1w</v>
      </c>
      <c r="X1318" s="1405">
        <f>_xll.qlCalendarAdvance(Calendar,X1317,W1318,"f",FALSE)</f>
        <v>48422</v>
      </c>
      <c r="Y1318" s="1404">
        <f>_xll.qlCalendarAdvance(Calendar,X1318,NDays&amp;"D")</f>
        <v>48422</v>
      </c>
      <c r="Z1318" s="1403">
        <v>2.6318845916276673E-2</v>
      </c>
      <c r="AA1318" s="1411">
        <v>2.6273975730854993E-2</v>
      </c>
    </row>
    <row r="1319" spans="19:27" x14ac:dyDescent="0.2">
      <c r="S1319" s="399"/>
      <c r="T1319" s="1401"/>
      <c r="W1319" s="864" t="str">
        <f t="shared" si="29"/>
        <v>1w</v>
      </c>
      <c r="X1319" s="1405">
        <f>_xll.qlCalendarAdvance(Calendar,X1318,W1319,"f",FALSE)</f>
        <v>48429</v>
      </c>
      <c r="Y1319" s="1404">
        <f>_xll.qlCalendarAdvance(Calendar,X1319,NDays&amp;"D")</f>
        <v>48429</v>
      </c>
      <c r="Z1319" s="1403">
        <v>2.6309043821337402E-2</v>
      </c>
      <c r="AA1319" s="1411">
        <v>2.6264135972413616E-2</v>
      </c>
    </row>
    <row r="1320" spans="19:27" x14ac:dyDescent="0.2">
      <c r="S1320" s="399"/>
      <c r="T1320" s="1401"/>
      <c r="W1320" s="864" t="str">
        <f t="shared" si="29"/>
        <v>1w</v>
      </c>
      <c r="X1320" s="1405">
        <f>_xll.qlCalendarAdvance(Calendar,X1319,W1320,"f",FALSE)</f>
        <v>48436</v>
      </c>
      <c r="Y1320" s="1404">
        <f>_xll.qlCalendarAdvance(Calendar,X1320,NDays&amp;"D")</f>
        <v>48436</v>
      </c>
      <c r="Z1320" s="1403">
        <v>2.6299254586130874E-2</v>
      </c>
      <c r="AA1320" s="1411">
        <v>2.6254308859461339E-2</v>
      </c>
    </row>
    <row r="1321" spans="19:27" x14ac:dyDescent="0.2">
      <c r="S1321" s="399"/>
      <c r="T1321" s="1401"/>
      <c r="W1321" s="864" t="str">
        <f t="shared" si="29"/>
        <v>1w</v>
      </c>
      <c r="X1321" s="1405">
        <f>_xll.qlCalendarAdvance(Calendar,X1320,W1321,"f",FALSE)</f>
        <v>48443</v>
      </c>
      <c r="Y1321" s="1404">
        <f>_xll.qlCalendarAdvance(Calendar,X1321,NDays&amp;"D")</f>
        <v>48443</v>
      </c>
      <c r="Z1321" s="1403">
        <v>2.6289478210469886E-2</v>
      </c>
      <c r="AA1321" s="1411">
        <v>2.6244494391917117E-2</v>
      </c>
    </row>
    <row r="1322" spans="19:27" x14ac:dyDescent="0.2">
      <c r="S1322" s="399"/>
      <c r="T1322" s="1401"/>
      <c r="W1322" s="864" t="str">
        <f t="shared" si="29"/>
        <v>1w</v>
      </c>
      <c r="X1322" s="1405">
        <f>_xll.qlCalendarAdvance(Calendar,X1321,W1322,"f",FALSE)</f>
        <v>48450</v>
      </c>
      <c r="Y1322" s="1404">
        <f>_xll.qlCalendarAdvance(Calendar,X1322,NDays&amp;"D")</f>
        <v>48450</v>
      </c>
      <c r="Z1322" s="1403">
        <v>2.6279714694166359E-2</v>
      </c>
      <c r="AA1322" s="1411">
        <v>2.6234692569943041E-2</v>
      </c>
    </row>
    <row r="1323" spans="19:27" x14ac:dyDescent="0.2">
      <c r="S1323" s="399"/>
      <c r="T1323" s="1401"/>
      <c r="W1323" s="864" t="str">
        <f t="shared" si="29"/>
        <v>1w</v>
      </c>
      <c r="X1323" s="1405">
        <f>_xll.qlCalendarAdvance(Calendar,X1322,W1323,"f",FALSE)</f>
        <v>48457</v>
      </c>
      <c r="Y1323" s="1404">
        <f>_xll.qlCalendarAdvance(Calendar,X1323,NDays&amp;"D")</f>
        <v>48457</v>
      </c>
      <c r="Z1323" s="1403">
        <v>2.6269216572888349E-2</v>
      </c>
      <c r="AA1323" s="1411">
        <v>2.6224903393377019E-2</v>
      </c>
    </row>
    <row r="1324" spans="19:27" x14ac:dyDescent="0.2">
      <c r="S1324" s="399"/>
      <c r="T1324" s="1401"/>
      <c r="W1324" s="864" t="str">
        <f t="shared" si="29"/>
        <v>1w</v>
      </c>
      <c r="X1324" s="1405">
        <f>_xll.qlCalendarAdvance(Calendar,X1323,W1324,"f",FALSE)</f>
        <v>48464</v>
      </c>
      <c r="Y1324" s="1404">
        <f>_xll.qlCalendarAdvance(Calendar,X1324,NDays&amp;"D")</f>
        <v>48464</v>
      </c>
      <c r="Z1324" s="1403">
        <v>2.6259478108225022E-2</v>
      </c>
      <c r="AA1324" s="1411">
        <v>2.6215126862381144E-2</v>
      </c>
    </row>
    <row r="1325" spans="19:27" x14ac:dyDescent="0.2">
      <c r="S1325" s="399"/>
      <c r="T1325" s="1401"/>
      <c r="W1325" s="864" t="str">
        <f t="shared" si="29"/>
        <v>1w</v>
      </c>
      <c r="X1325" s="1405">
        <f>_xll.qlCalendarAdvance(Calendar,X1324,W1325,"f",FALSE)</f>
        <v>48471</v>
      </c>
      <c r="Y1325" s="1404">
        <f>_xll.qlCalendarAdvance(Calendar,X1325,NDays&amp;"D")</f>
        <v>48471</v>
      </c>
      <c r="Z1325" s="1403">
        <v>2.6249752498873794E-2</v>
      </c>
      <c r="AA1325" s="1411">
        <v>2.6205362976712276E-2</v>
      </c>
    </row>
    <row r="1326" spans="19:27" x14ac:dyDescent="0.2">
      <c r="S1326" s="399"/>
      <c r="T1326" s="1401"/>
      <c r="W1326" s="864" t="str">
        <f t="shared" si="29"/>
        <v>1w</v>
      </c>
      <c r="X1326" s="1405">
        <f>_xll.qlCalendarAdvance(Calendar,X1325,W1326,"f",FALSE)</f>
        <v>48478</v>
      </c>
      <c r="Y1326" s="1404">
        <f>_xll.qlCalendarAdvance(Calendar,X1326,NDays&amp;"D")</f>
        <v>48478</v>
      </c>
      <c r="Z1326" s="1403">
        <v>2.6240039744651531E-2</v>
      </c>
      <c r="AA1326" s="1411">
        <v>2.6195611736613555E-2</v>
      </c>
    </row>
    <row r="1327" spans="19:27" x14ac:dyDescent="0.2">
      <c r="S1327" s="399"/>
      <c r="T1327" s="1401"/>
      <c r="W1327" s="864" t="str">
        <f t="shared" si="29"/>
        <v>1w</v>
      </c>
      <c r="X1327" s="1405">
        <f>_xll.qlCalendarAdvance(Calendar,X1326,W1327,"f",FALSE)</f>
        <v>48485</v>
      </c>
      <c r="Y1327" s="1404">
        <f>_xll.qlCalendarAdvance(Calendar,X1327,NDays&amp;"D")</f>
        <v>48485</v>
      </c>
      <c r="Z1327" s="1403">
        <v>2.6230339845375539E-2</v>
      </c>
      <c r="AA1327" s="1411">
        <v>2.6185873141922889E-2</v>
      </c>
    </row>
    <row r="1328" spans="19:27" x14ac:dyDescent="0.2">
      <c r="S1328" s="399"/>
      <c r="T1328" s="1401"/>
      <c r="W1328" s="864" t="str">
        <f t="shared" si="29"/>
        <v>1w</v>
      </c>
      <c r="X1328" s="1405">
        <f>_xll.qlCalendarAdvance(Calendar,X1327,W1328,"f",FALSE)</f>
        <v>48492</v>
      </c>
      <c r="Y1328" s="1404">
        <f>_xll.qlCalendarAdvance(Calendar,X1328,NDays&amp;"D")</f>
        <v>48492</v>
      </c>
      <c r="Z1328" s="1403">
        <v>2.6220903044138134E-2</v>
      </c>
      <c r="AA1328" s="1411">
        <v>2.6176147192640276E-2</v>
      </c>
    </row>
    <row r="1329" spans="19:27" x14ac:dyDescent="0.2">
      <c r="S1329" s="399"/>
      <c r="T1329" s="1401"/>
      <c r="W1329" s="864" t="str">
        <f t="shared" si="29"/>
        <v>1w</v>
      </c>
      <c r="X1329" s="1405">
        <f>_xll.qlCalendarAdvance(Calendar,X1328,W1329,"f",FALSE)</f>
        <v>48499</v>
      </c>
      <c r="Y1329" s="1404">
        <f>_xll.qlCalendarAdvance(Calendar,X1329,NDays&amp;"D")</f>
        <v>48499</v>
      </c>
      <c r="Z1329" s="1403">
        <v>2.6211229082061808E-2</v>
      </c>
      <c r="AA1329" s="1411">
        <v>2.6166433889008855E-2</v>
      </c>
    </row>
    <row r="1330" spans="19:27" x14ac:dyDescent="0.2">
      <c r="S1330" s="399"/>
      <c r="T1330" s="1401"/>
      <c r="W1330" s="864" t="str">
        <f t="shared" si="29"/>
        <v>1w</v>
      </c>
      <c r="X1330" s="1405">
        <f>_xll.qlCalendarAdvance(Calendar,X1329,W1330,"f",FALSE)</f>
        <v>48506</v>
      </c>
      <c r="Y1330" s="1404">
        <f>_xll.qlCalendarAdvance(Calendar,X1330,NDays&amp;"D")</f>
        <v>48506</v>
      </c>
      <c r="Z1330" s="1403">
        <v>2.6201567975541195E-2</v>
      </c>
      <c r="AA1330" s="1411">
        <v>2.6156733230704443E-2</v>
      </c>
    </row>
    <row r="1331" spans="19:27" x14ac:dyDescent="0.2">
      <c r="S1331" s="399"/>
      <c r="T1331" s="1401"/>
      <c r="W1331" s="864" t="str">
        <f t="shared" si="29"/>
        <v>1w</v>
      </c>
      <c r="X1331" s="1405">
        <f>_xll.qlCalendarAdvance(Calendar,X1330,W1331,"f",FALSE)</f>
        <v>48513</v>
      </c>
      <c r="Y1331" s="1404">
        <f>_xll.qlCalendarAdvance(Calendar,X1331,NDays&amp;"D")</f>
        <v>48513</v>
      </c>
      <c r="Z1331" s="1403">
        <v>2.6191919724393727E-2</v>
      </c>
      <c r="AA1331" s="1411">
        <v>2.6147045217889131E-2</v>
      </c>
    </row>
    <row r="1332" spans="19:27" x14ac:dyDescent="0.2">
      <c r="S1332" s="399"/>
      <c r="T1332" s="1401"/>
      <c r="W1332" s="864" t="str">
        <f t="shared" si="29"/>
        <v>1w</v>
      </c>
      <c r="X1332" s="1405">
        <f>_xll.qlCalendarAdvance(Calendar,X1331,W1332,"f",FALSE)</f>
        <v>48520</v>
      </c>
      <c r="Y1332" s="1404">
        <f>_xll.qlCalendarAdvance(Calendar,X1332,NDays&amp;"D")</f>
        <v>48520</v>
      </c>
      <c r="Z1332" s="1403">
        <v>2.6182284328435928E-2</v>
      </c>
      <c r="AA1332" s="1411">
        <v>2.6137369850481873E-2</v>
      </c>
    </row>
    <row r="1333" spans="19:27" x14ac:dyDescent="0.2">
      <c r="S1333" s="399"/>
      <c r="T1333" s="1401"/>
      <c r="W1333" s="864" t="str">
        <f t="shared" si="29"/>
        <v>1w</v>
      </c>
      <c r="X1333" s="1405">
        <f>_xll.qlCalendarAdvance(Calendar,X1332,W1333,"f",FALSE)</f>
        <v>48527</v>
      </c>
      <c r="Y1333" s="1404">
        <f>_xll.qlCalendarAdvance(Calendar,X1333,NDays&amp;"D")</f>
        <v>48527</v>
      </c>
      <c r="Z1333" s="1403">
        <v>2.6172410393377688E-2</v>
      </c>
      <c r="AA1333" s="1411">
        <v>2.6127707128482669E-2</v>
      </c>
    </row>
    <row r="1334" spans="19:27" x14ac:dyDescent="0.2">
      <c r="S1334" s="399"/>
      <c r="T1334" s="1401"/>
      <c r="W1334" s="864" t="str">
        <f t="shared" si="29"/>
        <v>1w</v>
      </c>
      <c r="X1334" s="1405">
        <f>_xll.qlCalendarAdvance(Calendar,X1333,W1334,"f",FALSE)</f>
        <v>48534</v>
      </c>
      <c r="Y1334" s="1404">
        <f>_xll.qlCalendarAdvance(Calendar,X1334,NDays&amp;"D")</f>
        <v>48534</v>
      </c>
      <c r="Z1334" s="1403">
        <v>2.6162800473624164E-2</v>
      </c>
      <c r="AA1334" s="1411">
        <v>2.6118057052053611E-2</v>
      </c>
    </row>
    <row r="1335" spans="19:27" x14ac:dyDescent="0.2">
      <c r="S1335" s="399"/>
      <c r="T1335" s="1401"/>
      <c r="W1335" s="864" t="str">
        <f t="shared" si="29"/>
        <v>1w</v>
      </c>
      <c r="X1335" s="1405">
        <f>_xll.qlCalendarAdvance(Calendar,X1334,W1335,"f",FALSE)</f>
        <v>48541</v>
      </c>
      <c r="Y1335" s="1404">
        <f>_xll.qlCalendarAdvance(Calendar,X1335,NDays&amp;"D")</f>
        <v>48541</v>
      </c>
      <c r="Z1335" s="1403">
        <v>2.6153203407362113E-2</v>
      </c>
      <c r="AA1335" s="1411">
        <v>2.6108419621032608E-2</v>
      </c>
    </row>
    <row r="1336" spans="19:27" x14ac:dyDescent="0.2">
      <c r="S1336" s="399"/>
      <c r="T1336" s="1401"/>
      <c r="W1336" s="864" t="str">
        <f t="shared" si="29"/>
        <v>1w</v>
      </c>
      <c r="X1336" s="1405">
        <f>_xll.qlCalendarAdvance(Calendar,X1335,W1336,"f",FALSE)</f>
        <v>48548</v>
      </c>
      <c r="Y1336" s="1404">
        <f>_xll.qlCalendarAdvance(Calendar,X1336,NDays&amp;"D")</f>
        <v>48548</v>
      </c>
      <c r="Z1336" s="1403">
        <v>2.6143871292861942E-2</v>
      </c>
      <c r="AA1336" s="1411">
        <v>2.6098794835500705E-2</v>
      </c>
    </row>
    <row r="1337" spans="19:27" x14ac:dyDescent="0.2">
      <c r="S1337" s="399"/>
      <c r="T1337" s="1401"/>
      <c r="W1337" s="864" t="str">
        <f t="shared" si="29"/>
        <v>1w</v>
      </c>
      <c r="X1337" s="1405">
        <f>_xll.qlCalendarAdvance(Calendar,X1336,W1337,"f",FALSE)</f>
        <v>48555</v>
      </c>
      <c r="Y1337" s="1404">
        <f>_xll.qlCalendarAdvance(Calendar,X1337,NDays&amp;"D")</f>
        <v>48555</v>
      </c>
      <c r="Z1337" s="1403">
        <v>2.6134300170123203E-2</v>
      </c>
      <c r="AA1337" s="1411">
        <v>2.6089182695457902E-2</v>
      </c>
    </row>
    <row r="1338" spans="19:27" x14ac:dyDescent="0.2">
      <c r="S1338" s="399"/>
      <c r="T1338" s="1401"/>
      <c r="W1338" s="864" t="str">
        <f t="shared" si="29"/>
        <v>1w</v>
      </c>
      <c r="X1338" s="1405">
        <f>_xll.qlCalendarAdvance(Calendar,X1337,W1338,"f",FALSE)</f>
        <v>48562</v>
      </c>
      <c r="Y1338" s="1404">
        <f>_xll.qlCalendarAdvance(Calendar,X1338,NDays&amp;"D")</f>
        <v>48562</v>
      </c>
      <c r="Z1338" s="1403">
        <v>2.6124741901483575E-2</v>
      </c>
      <c r="AA1338" s="1411">
        <v>2.6079583200904199E-2</v>
      </c>
    </row>
    <row r="1339" spans="19:27" x14ac:dyDescent="0.2">
      <c r="S1339" s="399"/>
      <c r="T1339" s="1401"/>
      <c r="W1339" s="864" t="str">
        <f t="shared" si="29"/>
        <v>1w</v>
      </c>
      <c r="X1339" s="1405">
        <f>_xll.qlCalendarAdvance(Calendar,X1338,W1339,"f",FALSE)</f>
        <v>48569</v>
      </c>
      <c r="Y1339" s="1404">
        <f>_xll.qlCalendarAdvance(Calendar,X1339,NDays&amp;"D")</f>
        <v>48569</v>
      </c>
      <c r="Z1339" s="1403">
        <v>2.6115196486761815E-2</v>
      </c>
      <c r="AA1339" s="1411">
        <v>2.6069996351677505E-2</v>
      </c>
    </row>
    <row r="1340" spans="19:27" x14ac:dyDescent="0.2">
      <c r="S1340" s="399"/>
      <c r="T1340" s="1401"/>
      <c r="W1340" s="864" t="str">
        <f t="shared" si="29"/>
        <v>1w</v>
      </c>
      <c r="X1340" s="1405">
        <f>_xll.qlCalendarAdvance(Calendar,X1339,W1340,"f",FALSE)</f>
        <v>48577</v>
      </c>
      <c r="Y1340" s="1404">
        <f>_xll.qlCalendarAdvance(Calendar,X1340,NDays&amp;"D")</f>
        <v>48577</v>
      </c>
      <c r="Z1340" s="1403">
        <v>2.6104303180625073E-2</v>
      </c>
      <c r="AA1340" s="1411">
        <v>2.6059055436870038E-2</v>
      </c>
    </row>
    <row r="1341" spans="19:27" x14ac:dyDescent="0.2">
      <c r="S1341" s="399"/>
      <c r="T1341" s="1401"/>
      <c r="W1341" s="864" t="str">
        <f t="shared" si="29"/>
        <v>1w</v>
      </c>
      <c r="X1341" s="1405">
        <f>_xll.qlCalendarAdvance(Calendar,X1340,W1341,"f",FALSE)</f>
        <v>48584</v>
      </c>
      <c r="Y1341" s="1404">
        <f>_xll.qlCalendarAdvance(Calendar,X1341,NDays&amp;"D")</f>
        <v>48584</v>
      </c>
      <c r="Z1341" s="1403">
        <v>2.6094531979446001E-2</v>
      </c>
      <c r="AA1341" s="1411">
        <v>2.6049495685062096E-2</v>
      </c>
    </row>
    <row r="1342" spans="19:27" x14ac:dyDescent="0.2">
      <c r="S1342" s="399"/>
      <c r="T1342" s="1401"/>
      <c r="W1342" s="864" t="str">
        <f t="shared" si="29"/>
        <v>1w</v>
      </c>
      <c r="X1342" s="1405">
        <f>_xll.qlCalendarAdvance(Calendar,X1341,W1342,"f",FALSE)</f>
        <v>48591</v>
      </c>
      <c r="Y1342" s="1404">
        <f>_xll.qlCalendarAdvance(Calendar,X1342,NDays&amp;"D")</f>
        <v>48591</v>
      </c>
      <c r="Z1342" s="1403">
        <v>2.6085026718596287E-2</v>
      </c>
      <c r="AA1342" s="1411">
        <v>2.6039948578662209E-2</v>
      </c>
    </row>
    <row r="1343" spans="19:27" x14ac:dyDescent="0.2">
      <c r="S1343" s="399"/>
      <c r="T1343" s="1401"/>
      <c r="W1343" s="864" t="str">
        <f t="shared" si="29"/>
        <v>1w</v>
      </c>
      <c r="X1343" s="1405">
        <f>_xll.qlCalendarAdvance(Calendar,X1342,W1343,"f",FALSE)</f>
        <v>48598</v>
      </c>
      <c r="Y1343" s="1404">
        <f>_xll.qlCalendarAdvance(Calendar,X1343,NDays&amp;"D")</f>
        <v>48598</v>
      </c>
      <c r="Z1343" s="1403">
        <v>2.6075534309773388E-2</v>
      </c>
      <c r="AA1343" s="1411">
        <v>2.6030414117832468E-2</v>
      </c>
    </row>
    <row r="1344" spans="19:27" x14ac:dyDescent="0.2">
      <c r="S1344" s="399"/>
      <c r="T1344" s="1401"/>
      <c r="W1344" s="864" t="str">
        <f t="shared" si="29"/>
        <v>1w</v>
      </c>
      <c r="X1344" s="1405">
        <f>_xll.qlCalendarAdvance(Calendar,X1343,W1344,"f",FALSE)</f>
        <v>48605</v>
      </c>
      <c r="Y1344" s="1404">
        <f>_xll.qlCalendarAdvance(Calendar,X1344,NDays&amp;"D")</f>
        <v>48605</v>
      </c>
      <c r="Z1344" s="1403">
        <v>2.6066054752798645E-2</v>
      </c>
      <c r="AA1344" s="1411">
        <v>2.6020892302410781E-2</v>
      </c>
    </row>
    <row r="1345" spans="19:27" x14ac:dyDescent="0.2">
      <c r="S1345" s="399"/>
      <c r="T1345" s="1401"/>
      <c r="W1345" s="864" t="str">
        <f t="shared" si="29"/>
        <v>1w</v>
      </c>
      <c r="X1345" s="1405">
        <f>_xll.qlCalendarAdvance(Calendar,X1344,W1345,"f",FALSE)</f>
        <v>48612</v>
      </c>
      <c r="Y1345" s="1404">
        <f>_xll.qlCalendarAdvance(Calendar,X1345,NDays&amp;"D")</f>
        <v>48612</v>
      </c>
      <c r="Z1345" s="1403">
        <v>2.6056588047494292E-2</v>
      </c>
      <c r="AA1345" s="1411">
        <v>2.6011383132397148E-2</v>
      </c>
    </row>
    <row r="1346" spans="19:27" x14ac:dyDescent="0.2">
      <c r="S1346" s="399"/>
      <c r="T1346" s="1401"/>
      <c r="W1346" s="864" t="str">
        <f t="shared" si="29"/>
        <v>1w</v>
      </c>
      <c r="X1346" s="1405">
        <f>_xll.qlCalendarAdvance(Calendar,X1345,W1346,"f",FALSE)</f>
        <v>48619</v>
      </c>
      <c r="Y1346" s="1404">
        <f>_xll.qlCalendarAdvance(Calendar,X1346,NDays&amp;"D")</f>
        <v>48619</v>
      </c>
      <c r="Z1346" s="1403">
        <v>2.6047134193680328E-2</v>
      </c>
      <c r="AA1346" s="1411">
        <v>2.6001886607872615E-2</v>
      </c>
    </row>
    <row r="1347" spans="19:27" x14ac:dyDescent="0.2">
      <c r="S1347" s="399"/>
      <c r="T1347" s="1401"/>
      <c r="W1347" s="864" t="str">
        <f t="shared" si="29"/>
        <v>1w</v>
      </c>
      <c r="X1347" s="1405">
        <f>_xll.qlCalendarAdvance(Calendar,X1346,W1347,"f",FALSE)</f>
        <v>48626</v>
      </c>
      <c r="Y1347" s="1404">
        <f>_xll.qlCalendarAdvance(Calendar,X1347,NDays&amp;"D")</f>
        <v>48626</v>
      </c>
      <c r="Z1347" s="1403">
        <v>2.6037693191180333E-2</v>
      </c>
      <c r="AA1347" s="1411">
        <v>2.5992402728756137E-2</v>
      </c>
    </row>
    <row r="1348" spans="19:27" x14ac:dyDescent="0.2">
      <c r="S1348" s="399"/>
      <c r="T1348" s="1401"/>
      <c r="W1348" s="864" t="str">
        <f t="shared" si="29"/>
        <v>1w</v>
      </c>
      <c r="X1348" s="1405">
        <f>_xll.qlCalendarAdvance(Calendar,X1347,W1348,"f",FALSE)</f>
        <v>48633</v>
      </c>
      <c r="Y1348" s="1404">
        <f>_xll.qlCalendarAdvance(Calendar,X1348,NDays&amp;"D")</f>
        <v>48633</v>
      </c>
      <c r="Z1348" s="1403">
        <v>2.6028265039815639E-2</v>
      </c>
      <c r="AA1348" s="1411">
        <v>2.5982931495128758E-2</v>
      </c>
    </row>
    <row r="1349" spans="19:27" x14ac:dyDescent="0.2">
      <c r="S1349" s="399"/>
      <c r="T1349" s="1401"/>
      <c r="W1349" s="864" t="str">
        <f t="shared" si="29"/>
        <v>1w</v>
      </c>
      <c r="X1349" s="1405">
        <f>_xll.qlCalendarAdvance(Calendar,X1348,W1349,"f",FALSE)</f>
        <v>48640</v>
      </c>
      <c r="Y1349" s="1404">
        <f>_xll.qlCalendarAdvance(Calendar,X1349,NDays&amp;"D")</f>
        <v>48640</v>
      </c>
      <c r="Z1349" s="1403">
        <v>2.6019615765842729E-2</v>
      </c>
      <c r="AA1349" s="1411">
        <v>2.5973472906828388E-2</v>
      </c>
    </row>
    <row r="1350" spans="19:27" x14ac:dyDescent="0.2">
      <c r="S1350" s="399"/>
      <c r="T1350" s="1401"/>
      <c r="W1350" s="864" t="str">
        <f t="shared" si="29"/>
        <v>1w</v>
      </c>
      <c r="X1350" s="1405">
        <f>_xll.qlCalendarAdvance(Calendar,X1349,W1350,"f",FALSE)</f>
        <v>48647</v>
      </c>
      <c r="Y1350" s="1404">
        <f>_xll.qlCalendarAdvance(Calendar,X1350,NDays&amp;"D")</f>
        <v>48647</v>
      </c>
      <c r="Z1350" s="1403">
        <v>2.6010214072875414E-2</v>
      </c>
      <c r="AA1350" s="1411">
        <v>2.5964026964098164E-2</v>
      </c>
    </row>
    <row r="1351" spans="19:27" x14ac:dyDescent="0.2">
      <c r="S1351" s="399"/>
      <c r="T1351" s="1401"/>
      <c r="W1351" s="864" t="str">
        <f t="shared" si="29"/>
        <v>1w</v>
      </c>
      <c r="X1351" s="1405">
        <f>_xll.qlCalendarAdvance(Calendar,X1350,W1351,"f",FALSE)</f>
        <v>48654</v>
      </c>
      <c r="Y1351" s="1404">
        <f>_xll.qlCalendarAdvance(Calendar,X1351,NDays&amp;"D")</f>
        <v>48654</v>
      </c>
      <c r="Z1351" s="1403">
        <v>2.6000825233920475E-2</v>
      </c>
      <c r="AA1351" s="1411">
        <v>2.5954593666694947E-2</v>
      </c>
    </row>
    <row r="1352" spans="19:27" x14ac:dyDescent="0.2">
      <c r="S1352" s="399"/>
      <c r="T1352" s="1401"/>
      <c r="W1352" s="864" t="str">
        <f t="shared" si="29"/>
        <v>1w</v>
      </c>
      <c r="X1352" s="1405">
        <f>_xll.qlCalendarAdvance(Calendar,X1351,W1352,"f",FALSE)</f>
        <v>48661</v>
      </c>
      <c r="Y1352" s="1404">
        <f>_xll.qlCalendarAdvance(Calendar,X1352,NDays&amp;"D")</f>
        <v>48661</v>
      </c>
      <c r="Z1352" s="1403">
        <v>2.5991449248797312E-2</v>
      </c>
      <c r="AA1352" s="1411">
        <v>2.5945173014942924E-2</v>
      </c>
    </row>
    <row r="1353" spans="19:27" x14ac:dyDescent="0.2">
      <c r="S1353" s="399"/>
      <c r="T1353" s="1401"/>
      <c r="W1353" s="864" t="str">
        <f t="shared" si="29"/>
        <v>1w</v>
      </c>
      <c r="X1353" s="1405">
        <f>_xll.qlCalendarAdvance(Calendar,X1352,W1353,"f",FALSE)</f>
        <v>48668</v>
      </c>
      <c r="Y1353" s="1404">
        <f>_xll.qlCalendarAdvance(Calendar,X1353,NDays&amp;"D")</f>
        <v>48668</v>
      </c>
      <c r="Z1353" s="1403">
        <v>2.5982086117325779E-2</v>
      </c>
      <c r="AA1353" s="1411">
        <v>2.5935765008436862E-2</v>
      </c>
    </row>
    <row r="1354" spans="19:27" x14ac:dyDescent="0.2">
      <c r="S1354" s="399"/>
      <c r="T1354" s="1401"/>
      <c r="W1354" s="864" t="str">
        <f t="shared" si="29"/>
        <v>1w</v>
      </c>
      <c r="X1354" s="1405">
        <f>_xll.qlCalendarAdvance(Calendar,X1353,W1354,"f",FALSE)</f>
        <v>48675</v>
      </c>
      <c r="Y1354" s="1404">
        <f>_xll.qlCalendarAdvance(Calendar,X1354,NDays&amp;"D")</f>
        <v>48675</v>
      </c>
      <c r="Z1354" s="1403">
        <v>2.5972479187782834E-2</v>
      </c>
      <c r="AA1354" s="1411">
        <v>2.59263696474199E-2</v>
      </c>
    </row>
    <row r="1355" spans="19:27" x14ac:dyDescent="0.2">
      <c r="S1355" s="399"/>
      <c r="T1355" s="1401"/>
      <c r="W1355" s="864" t="str">
        <f t="shared" si="29"/>
        <v>1w</v>
      </c>
      <c r="X1355" s="1405">
        <f>_xll.qlCalendarAdvance(Calendar,X1354,W1355,"f",FALSE)</f>
        <v>48682</v>
      </c>
      <c r="Y1355" s="1404">
        <f>_xll.qlCalendarAdvance(Calendar,X1355,NDays&amp;"D")</f>
        <v>48682</v>
      </c>
      <c r="Z1355" s="1403">
        <v>2.5963141505073062E-2</v>
      </c>
      <c r="AA1355" s="1411">
        <v>2.5916986931810992E-2</v>
      </c>
    </row>
    <row r="1356" spans="19:27" x14ac:dyDescent="0.2">
      <c r="S1356" s="399"/>
      <c r="T1356" s="1401"/>
      <c r="W1356" s="864" t="str">
        <f t="shared" si="29"/>
        <v>1w</v>
      </c>
      <c r="X1356" s="1405">
        <f>_xll.qlCalendarAdvance(Calendar,X1355,W1356,"f",FALSE)</f>
        <v>48689</v>
      </c>
      <c r="Y1356" s="1404">
        <f>_xll.qlCalendarAdvance(Calendar,X1356,NDays&amp;"D")</f>
        <v>48689</v>
      </c>
      <c r="Z1356" s="1403">
        <v>2.5953816674347683E-2</v>
      </c>
      <c r="AA1356" s="1411">
        <v>2.5907616861691185E-2</v>
      </c>
    </row>
    <row r="1357" spans="19:27" x14ac:dyDescent="0.2">
      <c r="S1357" s="399"/>
      <c r="T1357" s="1401"/>
      <c r="W1357" s="864" t="str">
        <f t="shared" si="29"/>
        <v>1w</v>
      </c>
      <c r="X1357" s="1405">
        <f>_xll.qlCalendarAdvance(Calendar,X1356,W1357,"f",FALSE)</f>
        <v>48696</v>
      </c>
      <c r="Y1357" s="1404">
        <f>_xll.qlCalendarAdvance(Calendar,X1357,NDays&amp;"D")</f>
        <v>48696</v>
      </c>
      <c r="Z1357" s="1403">
        <v>2.5944504695429103E-2</v>
      </c>
      <c r="AA1357" s="1411">
        <v>2.5898259436979432E-2</v>
      </c>
    </row>
    <row r="1358" spans="19:27" x14ac:dyDescent="0.2">
      <c r="S1358" s="399"/>
      <c r="T1358" s="1401"/>
      <c r="W1358" s="864" t="str">
        <f t="shared" si="29"/>
        <v>1w</v>
      </c>
      <c r="X1358" s="1405">
        <f>_xll.qlCalendarAdvance(Calendar,X1357,W1358,"f",FALSE)</f>
        <v>48703</v>
      </c>
      <c r="Y1358" s="1404">
        <f>_xll.qlCalendarAdvance(Calendar,X1358,NDays&amp;"D")</f>
        <v>48703</v>
      </c>
      <c r="Z1358" s="1403">
        <v>2.593546325848918E-2</v>
      </c>
      <c r="AA1358" s="1411">
        <v>2.5888914657675732E-2</v>
      </c>
    </row>
    <row r="1359" spans="19:27" x14ac:dyDescent="0.2">
      <c r="S1359" s="399"/>
      <c r="T1359" s="1401"/>
      <c r="W1359" s="864" t="str">
        <f t="shared" si="29"/>
        <v>1w</v>
      </c>
      <c r="X1359" s="1405">
        <f>_xll.qlCalendarAdvance(Calendar,X1358,W1359,"f",FALSE)</f>
        <v>48710</v>
      </c>
      <c r="Y1359" s="1404">
        <f>_xll.qlCalendarAdvance(Calendar,X1359,NDays&amp;"D")</f>
        <v>48710</v>
      </c>
      <c r="Z1359" s="1403">
        <v>2.5926177245176818E-2</v>
      </c>
      <c r="AA1359" s="1411">
        <v>2.5879582523861133E-2</v>
      </c>
    </row>
    <row r="1360" spans="19:27" x14ac:dyDescent="0.2">
      <c r="S1360" s="399"/>
      <c r="T1360" s="1401"/>
      <c r="W1360" s="864" t="str">
        <f t="shared" si="29"/>
        <v>1w</v>
      </c>
      <c r="X1360" s="1405">
        <f>_xll.qlCalendarAdvance(Calendar,X1359,W1360,"f",FALSE)</f>
        <v>48717</v>
      </c>
      <c r="Y1360" s="1404">
        <f>_xll.qlCalendarAdvance(Calendar,X1360,NDays&amp;"D")</f>
        <v>48717</v>
      </c>
      <c r="Z1360" s="1403">
        <v>2.591690408426691E-2</v>
      </c>
      <c r="AA1360" s="1411">
        <v>2.5870263035454588E-2</v>
      </c>
    </row>
    <row r="1361" spans="19:27" x14ac:dyDescent="0.2">
      <c r="S1361" s="399"/>
      <c r="T1361" s="1401"/>
      <c r="W1361" s="864" t="str">
        <f t="shared" si="29"/>
        <v>1w</v>
      </c>
      <c r="X1361" s="1405">
        <f>_xll.qlCalendarAdvance(Calendar,X1360,W1361,"f",FALSE)</f>
        <v>48724</v>
      </c>
      <c r="Y1361" s="1404">
        <f>_xll.qlCalendarAdvance(Calendar,X1361,NDays&amp;"D")</f>
        <v>48724</v>
      </c>
      <c r="Z1361" s="1403">
        <v>2.5907643775581954E-2</v>
      </c>
      <c r="AA1361" s="1411">
        <v>2.5860956192456097E-2</v>
      </c>
    </row>
    <row r="1362" spans="19:27" x14ac:dyDescent="0.2">
      <c r="S1362" s="399"/>
      <c r="T1362" s="1401"/>
      <c r="W1362" s="864" t="str">
        <f t="shared" si="29"/>
        <v>1w</v>
      </c>
      <c r="X1362" s="1405">
        <f>_xll.qlCalendarAdvance(Calendar,X1361,W1362,"f",FALSE)</f>
        <v>48731</v>
      </c>
      <c r="Y1362" s="1404">
        <f>_xll.qlCalendarAdvance(Calendar,X1362,NDays&amp;"D")</f>
        <v>48731</v>
      </c>
      <c r="Z1362" s="1403">
        <v>2.5898137571739307E-2</v>
      </c>
      <c r="AA1362" s="1411">
        <v>2.5851661994946706E-2</v>
      </c>
    </row>
    <row r="1363" spans="19:27" x14ac:dyDescent="0.2">
      <c r="S1363" s="399"/>
      <c r="T1363" s="1401"/>
      <c r="W1363" s="864" t="str">
        <f t="shared" si="29"/>
        <v>1w</v>
      </c>
      <c r="X1363" s="1405">
        <f>_xll.qlCalendarAdvance(Calendar,X1362,W1363,"f",FALSE)</f>
        <v>48738</v>
      </c>
      <c r="Y1363" s="1404">
        <f>_xll.qlCalendarAdvance(Calendar,X1363,NDays&amp;"D")</f>
        <v>48738</v>
      </c>
      <c r="Z1363" s="1403">
        <v>2.5888902699946696E-2</v>
      </c>
      <c r="AA1363" s="1411">
        <v>2.5842380442926416E-2</v>
      </c>
    </row>
    <row r="1364" spans="19:27" x14ac:dyDescent="0.2">
      <c r="S1364" s="399"/>
      <c r="T1364" s="1401"/>
      <c r="W1364" s="864" t="str">
        <f t="shared" si="29"/>
        <v>1w</v>
      </c>
      <c r="X1364" s="1405">
        <f>_xll.qlCalendarAdvance(Calendar,X1363,W1364,"f",FALSE)</f>
        <v>48745</v>
      </c>
      <c r="Y1364" s="1404">
        <f>_xll.qlCalendarAdvance(Calendar,X1364,NDays&amp;"D")</f>
        <v>48745</v>
      </c>
      <c r="Z1364" s="1403">
        <v>2.5879680678724377E-2</v>
      </c>
      <c r="AA1364" s="1411">
        <v>2.5833111536152087E-2</v>
      </c>
    </row>
    <row r="1365" spans="19:27" x14ac:dyDescent="0.2">
      <c r="S1365" s="399"/>
      <c r="T1365" s="1401"/>
      <c r="W1365" s="864" t="str">
        <f t="shared" si="29"/>
        <v>1w</v>
      </c>
      <c r="X1365" s="1405">
        <f>_xll.qlCalendarAdvance(Calendar,X1364,W1365,"f",FALSE)</f>
        <v>48752</v>
      </c>
      <c r="Y1365" s="1404">
        <f>_xll.qlCalendarAdvance(Calendar,X1365,NDays&amp;"D")</f>
        <v>48752</v>
      </c>
      <c r="Z1365" s="1403">
        <v>2.5870471507896974E-2</v>
      </c>
      <c r="AA1365" s="1411">
        <v>2.5823855274947904E-2</v>
      </c>
    </row>
    <row r="1366" spans="19:27" x14ac:dyDescent="0.2">
      <c r="S1366" s="399"/>
      <c r="T1366" s="1401"/>
      <c r="W1366" s="864" t="str">
        <f t="shared" si="29"/>
        <v>1w</v>
      </c>
      <c r="X1366" s="1405">
        <f>_xll.qlCalendarAdvance(Calendar,X1365,W1366,"f",FALSE)</f>
        <v>48759</v>
      </c>
      <c r="Y1366" s="1404">
        <f>_xll.qlCalendarAdvance(Calendar,X1366,NDays&amp;"D")</f>
        <v>48759</v>
      </c>
      <c r="Z1366" s="1403">
        <v>2.5861275187289545E-2</v>
      </c>
      <c r="AA1366" s="1411">
        <v>2.581461165907073E-2</v>
      </c>
    </row>
    <row r="1367" spans="19:27" x14ac:dyDescent="0.2">
      <c r="S1367" s="399"/>
      <c r="T1367" s="1401"/>
      <c r="W1367" s="864" t="str">
        <f t="shared" si="29"/>
        <v>1w</v>
      </c>
      <c r="X1367" s="1405">
        <f>_xll.qlCalendarAdvance(Calendar,X1366,W1367,"f",FALSE)</f>
        <v>48766</v>
      </c>
      <c r="Y1367" s="1404">
        <f>_xll.qlCalendarAdvance(Calendar,X1367,NDays&amp;"D")</f>
        <v>48766</v>
      </c>
      <c r="Z1367" s="1403">
        <v>2.5852351810293071E-2</v>
      </c>
      <c r="AA1367" s="1411">
        <v>2.5805380688601609E-2</v>
      </c>
    </row>
    <row r="1368" spans="19:27" x14ac:dyDescent="0.2">
      <c r="S1368" s="399"/>
      <c r="T1368" s="1401"/>
      <c r="W1368" s="864" t="str">
        <f t="shared" si="29"/>
        <v>1w</v>
      </c>
      <c r="X1368" s="1405">
        <f>_xll.qlCalendarAdvance(Calendar,X1367,W1368,"f",FALSE)</f>
        <v>48773</v>
      </c>
      <c r="Y1368" s="1404">
        <f>_xll.qlCalendarAdvance(Calendar,X1368,NDays&amp;"D")</f>
        <v>48773</v>
      </c>
      <c r="Z1368" s="1403">
        <v>2.5843181462234965E-2</v>
      </c>
      <c r="AA1368" s="1411">
        <v>2.5796162363621589E-2</v>
      </c>
    </row>
    <row r="1369" spans="19:27" x14ac:dyDescent="0.2">
      <c r="S1369" s="399"/>
      <c r="T1369" s="1401"/>
      <c r="W1369" s="864" t="str">
        <f t="shared" si="29"/>
        <v>1w</v>
      </c>
      <c r="X1369" s="1405">
        <f>_xll.qlCalendarAdvance(Calendar,X1368,W1369,"f",FALSE)</f>
        <v>48780</v>
      </c>
      <c r="Y1369" s="1404">
        <f>_xll.qlCalendarAdvance(Calendar,X1369,NDays&amp;"D")</f>
        <v>48780</v>
      </c>
      <c r="Z1369" s="1403">
        <v>2.5834023964990988E-2</v>
      </c>
      <c r="AA1369" s="1411">
        <v>2.5786956684049622E-2</v>
      </c>
    </row>
    <row r="1370" spans="19:27" x14ac:dyDescent="0.2">
      <c r="S1370" s="399"/>
      <c r="T1370" s="1401"/>
      <c r="W1370" s="864" t="str">
        <f t="shared" ref="W1370:W1433" si="30">W1369</f>
        <v>1w</v>
      </c>
      <c r="X1370" s="1405">
        <f>_xll.qlCalendarAdvance(Calendar,X1369,W1370,"f",FALSE)</f>
        <v>48787</v>
      </c>
      <c r="Y1370" s="1404">
        <f>_xll.qlCalendarAdvance(Calendar,X1370,NDays&amp;"D")</f>
        <v>48787</v>
      </c>
      <c r="Z1370" s="1403">
        <v>2.582487931838583E-2</v>
      </c>
      <c r="AA1370" s="1411">
        <v>2.577776364988571E-2</v>
      </c>
    </row>
    <row r="1371" spans="19:27" x14ac:dyDescent="0.2">
      <c r="S1371" s="399"/>
      <c r="T1371" s="1401"/>
      <c r="W1371" s="864" t="str">
        <f t="shared" si="30"/>
        <v>1w</v>
      </c>
      <c r="X1371" s="1405">
        <f>_xll.qlCalendarAdvance(Calendar,X1370,W1371,"f",FALSE)</f>
        <v>48794</v>
      </c>
      <c r="Y1371" s="1404">
        <f>_xll.qlCalendarAdvance(Calendar,X1371,NDays&amp;"D")</f>
        <v>48794</v>
      </c>
      <c r="Z1371" s="1403">
        <v>2.5815747522243745E-2</v>
      </c>
      <c r="AA1371" s="1411">
        <v>2.5768583261210898E-2</v>
      </c>
    </row>
    <row r="1372" spans="19:27" x14ac:dyDescent="0.2">
      <c r="S1372" s="399"/>
      <c r="T1372" s="1401"/>
      <c r="W1372" s="864" t="str">
        <f t="shared" si="30"/>
        <v>1w</v>
      </c>
      <c r="X1372" s="1405">
        <f>_xll.qlCalendarAdvance(Calendar,X1371,W1372,"f",FALSE)</f>
        <v>48801</v>
      </c>
      <c r="Y1372" s="1404">
        <f>_xll.qlCalendarAdvance(Calendar,X1372,NDays&amp;"D")</f>
        <v>48801</v>
      </c>
      <c r="Z1372" s="1403">
        <v>2.5806628576390749E-2</v>
      </c>
      <c r="AA1372" s="1411">
        <v>2.5759415517863093E-2</v>
      </c>
    </row>
    <row r="1373" spans="19:27" x14ac:dyDescent="0.2">
      <c r="S1373" s="399"/>
      <c r="T1373" s="1401"/>
      <c r="W1373" s="864" t="str">
        <f t="shared" si="30"/>
        <v>1w</v>
      </c>
      <c r="X1373" s="1405">
        <f>_xll.qlCalendarAdvance(Calendar,X1372,W1373,"f",FALSE)</f>
        <v>48808</v>
      </c>
      <c r="Y1373" s="1404">
        <f>_xll.qlCalendarAdvance(Calendar,X1373,NDays&amp;"D")</f>
        <v>48808</v>
      </c>
      <c r="Z1373" s="1403">
        <v>2.5797522480651973E-2</v>
      </c>
      <c r="AA1373" s="1411">
        <v>2.5750260420004389E-2</v>
      </c>
    </row>
    <row r="1374" spans="19:27" x14ac:dyDescent="0.2">
      <c r="S1374" s="399"/>
      <c r="T1374" s="1401"/>
      <c r="W1374" s="864" t="str">
        <f t="shared" si="30"/>
        <v>1w</v>
      </c>
      <c r="X1374" s="1405">
        <f>_xll.qlCalendarAdvance(Calendar,X1373,W1374,"f",FALSE)</f>
        <v>48815</v>
      </c>
      <c r="Y1374" s="1404">
        <f>_xll.qlCalendarAdvance(Calendar,X1374,NDays&amp;"D")</f>
        <v>48815</v>
      </c>
      <c r="Z1374" s="1403">
        <v>2.5788429234853433E-2</v>
      </c>
      <c r="AA1374" s="1411">
        <v>2.5741117967634786E-2</v>
      </c>
    </row>
    <row r="1375" spans="19:27" x14ac:dyDescent="0.2">
      <c r="S1375" s="399"/>
      <c r="T1375" s="1401"/>
      <c r="W1375" s="864" t="str">
        <f t="shared" si="30"/>
        <v>1w</v>
      </c>
      <c r="X1375" s="1405">
        <f>_xll.qlCalendarAdvance(Calendar,X1374,W1375,"f",FALSE)</f>
        <v>48822</v>
      </c>
      <c r="Y1375" s="1404">
        <f>_xll.qlCalendarAdvance(Calendar,X1375,NDays&amp;"D")</f>
        <v>48822</v>
      </c>
      <c r="Z1375" s="1403">
        <v>2.5778562039193414E-2</v>
      </c>
      <c r="AA1375" s="1411">
        <v>2.5731988160511143E-2</v>
      </c>
    </row>
    <row r="1376" spans="19:27" x14ac:dyDescent="0.2">
      <c r="S1376" s="399"/>
      <c r="T1376" s="1401"/>
      <c r="W1376" s="864" t="str">
        <f t="shared" si="30"/>
        <v>1w</v>
      </c>
      <c r="X1376" s="1405">
        <f>_xll.qlCalendarAdvance(Calendar,X1375,W1376,"f",FALSE)</f>
        <v>48829</v>
      </c>
      <c r="Y1376" s="1404">
        <f>_xll.qlCalendarAdvance(Calendar,X1376,NDays&amp;"D")</f>
        <v>48829</v>
      </c>
      <c r="Z1376" s="1403">
        <v>2.5769493648424634E-2</v>
      </c>
      <c r="AA1376" s="1411">
        <v>2.5722870998795555E-2</v>
      </c>
    </row>
    <row r="1377" spans="19:27" x14ac:dyDescent="0.2">
      <c r="S1377" s="399"/>
      <c r="T1377" s="1401"/>
      <c r="W1377" s="864" t="str">
        <f t="shared" si="30"/>
        <v>1w</v>
      </c>
      <c r="X1377" s="1405">
        <f>_xll.qlCalendarAdvance(Calendar,X1376,W1377,"f",FALSE)</f>
        <v>48836</v>
      </c>
      <c r="Y1377" s="1404">
        <f>_xll.qlCalendarAdvance(Calendar,X1377,NDays&amp;"D")</f>
        <v>48836</v>
      </c>
      <c r="Z1377" s="1403">
        <v>2.5760438103740766E-2</v>
      </c>
      <c r="AA1377" s="1411">
        <v>2.5713766482650113E-2</v>
      </c>
    </row>
    <row r="1378" spans="19:27" x14ac:dyDescent="0.2">
      <c r="S1378" s="399"/>
      <c r="T1378" s="1401"/>
      <c r="W1378" s="864" t="str">
        <f t="shared" si="30"/>
        <v>1w</v>
      </c>
      <c r="X1378" s="1405">
        <f>_xll.qlCalendarAdvance(Calendar,X1377,W1378,"f",FALSE)</f>
        <v>48843</v>
      </c>
      <c r="Y1378" s="1404">
        <f>_xll.qlCalendarAdvance(Calendar,X1378,NDays&amp;"D")</f>
        <v>48843</v>
      </c>
      <c r="Z1378" s="1403">
        <v>2.5751395404971664E-2</v>
      </c>
      <c r="AA1378" s="1411">
        <v>2.5704674611831679E-2</v>
      </c>
    </row>
    <row r="1379" spans="19:27" x14ac:dyDescent="0.2">
      <c r="S1379" s="399"/>
      <c r="T1379" s="1401"/>
      <c r="W1379" s="864" t="str">
        <f t="shared" si="30"/>
        <v>1w</v>
      </c>
      <c r="X1379" s="1405">
        <f>_xll.qlCalendarAdvance(Calendar,X1378,W1379,"f",FALSE)</f>
        <v>48850</v>
      </c>
      <c r="Y1379" s="1404">
        <f>_xll.qlCalendarAdvance(Calendar,X1379,NDays&amp;"D")</f>
        <v>48850</v>
      </c>
      <c r="Z1379" s="1403">
        <v>2.5742365551946721E-2</v>
      </c>
      <c r="AA1379" s="1411">
        <v>2.5695595386502346E-2</v>
      </c>
    </row>
    <row r="1380" spans="19:27" x14ac:dyDescent="0.2">
      <c r="S1380" s="399"/>
      <c r="T1380" s="1401"/>
      <c r="W1380" s="864" t="str">
        <f t="shared" si="30"/>
        <v>1w</v>
      </c>
      <c r="X1380" s="1405">
        <f>_xll.qlCalendarAdvance(Calendar,X1379,W1380,"f",FALSE)</f>
        <v>48857</v>
      </c>
      <c r="Y1380" s="1404">
        <f>_xll.qlCalendarAdvance(Calendar,X1380,NDays&amp;"D")</f>
        <v>48857</v>
      </c>
      <c r="Z1380" s="1403">
        <v>2.5733612189413679E-2</v>
      </c>
      <c r="AA1380" s="1411">
        <v>2.568652880650002E-2</v>
      </c>
    </row>
    <row r="1381" spans="19:27" x14ac:dyDescent="0.2">
      <c r="S1381" s="399"/>
      <c r="T1381" s="1401"/>
      <c r="W1381" s="864" t="str">
        <f t="shared" si="30"/>
        <v>1w</v>
      </c>
      <c r="X1381" s="1405">
        <f>_xll.qlCalendarAdvance(Calendar,X1380,W1381,"f",FALSE)</f>
        <v>48864</v>
      </c>
      <c r="Y1381" s="1404">
        <f>_xll.qlCalendarAdvance(Calendar,X1381,NDays&amp;"D")</f>
        <v>48864</v>
      </c>
      <c r="Z1381" s="1403">
        <v>2.5724608314241938E-2</v>
      </c>
      <c r="AA1381" s="1411">
        <v>2.5677474871905748E-2</v>
      </c>
    </row>
    <row r="1382" spans="19:27" x14ac:dyDescent="0.2">
      <c r="S1382" s="399"/>
      <c r="T1382" s="1401"/>
      <c r="W1382" s="864" t="str">
        <f t="shared" si="30"/>
        <v>1w</v>
      </c>
      <c r="X1382" s="1405">
        <f>_xll.qlCalendarAdvance(Calendar,X1381,W1382,"f",FALSE)</f>
        <v>48871</v>
      </c>
      <c r="Y1382" s="1404">
        <f>_xll.qlCalendarAdvance(Calendar,X1382,NDays&amp;"D")</f>
        <v>48871</v>
      </c>
      <c r="Z1382" s="1403">
        <v>2.5715617285411125E-2</v>
      </c>
      <c r="AA1382" s="1411">
        <v>2.5668433582800576E-2</v>
      </c>
    </row>
    <row r="1383" spans="19:27" x14ac:dyDescent="0.2">
      <c r="S1383" s="399"/>
      <c r="T1383" s="1401"/>
      <c r="W1383" s="864" t="str">
        <f t="shared" si="30"/>
        <v>1w</v>
      </c>
      <c r="X1383" s="1405">
        <f>_xll.qlCalendarAdvance(Calendar,X1382,W1383,"f",FALSE)</f>
        <v>48878</v>
      </c>
      <c r="Y1383" s="1404">
        <f>_xll.qlCalendarAdvance(Calendar,X1383,NDays&amp;"D")</f>
        <v>48878</v>
      </c>
      <c r="Z1383" s="1403">
        <v>2.5706639102751585E-2</v>
      </c>
      <c r="AA1383" s="1411">
        <v>2.5659404939103458E-2</v>
      </c>
    </row>
    <row r="1384" spans="19:27" x14ac:dyDescent="0.2">
      <c r="S1384" s="399"/>
      <c r="T1384" s="1401"/>
      <c r="W1384" s="864" t="str">
        <f t="shared" si="30"/>
        <v>1w</v>
      </c>
      <c r="X1384" s="1405">
        <f>_xll.qlCalendarAdvance(Calendar,X1383,W1384,"f",FALSE)</f>
        <v>48885</v>
      </c>
      <c r="Y1384" s="1404">
        <f>_xll.qlCalendarAdvance(Calendar,X1384,NDays&amp;"D")</f>
        <v>48885</v>
      </c>
      <c r="Z1384" s="1403">
        <v>2.5697408967042975E-2</v>
      </c>
      <c r="AA1384" s="1411">
        <v>2.5650388940733349E-2</v>
      </c>
    </row>
    <row r="1385" spans="19:27" x14ac:dyDescent="0.2">
      <c r="S1385" s="399"/>
      <c r="T1385" s="1401"/>
      <c r="W1385" s="864" t="str">
        <f t="shared" si="30"/>
        <v>1w</v>
      </c>
      <c r="X1385" s="1405">
        <f>_xll.qlCalendarAdvance(Calendar,X1384,W1385,"f",FALSE)</f>
        <v>48892</v>
      </c>
      <c r="Y1385" s="1404">
        <f>_xll.qlCalendarAdvance(Calendar,X1385,NDays&amp;"D")</f>
        <v>48892</v>
      </c>
      <c r="Z1385" s="1403">
        <v>2.5688456184921441E-2</v>
      </c>
      <c r="AA1385" s="1411">
        <v>2.5641385587852339E-2</v>
      </c>
    </row>
    <row r="1386" spans="19:27" x14ac:dyDescent="0.2">
      <c r="S1386" s="399"/>
      <c r="T1386" s="1401"/>
      <c r="W1386" s="864" t="str">
        <f t="shared" si="30"/>
        <v>1w</v>
      </c>
      <c r="X1386" s="1405">
        <f>_xll.qlCalendarAdvance(Calendar,X1385,W1386,"f",FALSE)</f>
        <v>48899</v>
      </c>
      <c r="Y1386" s="1404">
        <f>_xll.qlCalendarAdvance(Calendar,X1386,NDays&amp;"D")</f>
        <v>48899</v>
      </c>
      <c r="Z1386" s="1403">
        <v>2.5679516247359271E-2</v>
      </c>
      <c r="AA1386" s="1411">
        <v>2.5632394880298337E-2</v>
      </c>
    </row>
    <row r="1387" spans="19:27" x14ac:dyDescent="0.2">
      <c r="S1387" s="399"/>
      <c r="T1387" s="1401"/>
      <c r="W1387" s="864" t="str">
        <f t="shared" si="30"/>
        <v>1w</v>
      </c>
      <c r="X1387" s="1405">
        <f>_xll.qlCalendarAdvance(Calendar,X1386,W1387,"f",FALSE)</f>
        <v>48906</v>
      </c>
      <c r="Y1387" s="1404">
        <f>_xll.qlCalendarAdvance(Calendar,X1387,NDays&amp;"D")</f>
        <v>48906</v>
      </c>
      <c r="Z1387" s="1403">
        <v>2.5670589154187656E-2</v>
      </c>
      <c r="AA1387" s="1411">
        <v>2.5623416818233435E-2</v>
      </c>
    </row>
    <row r="1388" spans="19:27" x14ac:dyDescent="0.2">
      <c r="S1388" s="399"/>
      <c r="T1388" s="1401"/>
      <c r="W1388" s="864" t="str">
        <f t="shared" si="30"/>
        <v>1w</v>
      </c>
      <c r="X1388" s="1405">
        <f>_xll.qlCalendarAdvance(Calendar,X1387,W1388,"f",FALSE)</f>
        <v>48913</v>
      </c>
      <c r="Y1388" s="1404">
        <f>_xll.qlCalendarAdvance(Calendar,X1388,NDays&amp;"D")</f>
        <v>48913</v>
      </c>
      <c r="Z1388" s="1403">
        <v>2.5661940876080272E-2</v>
      </c>
      <c r="AA1388" s="1411">
        <v>2.5614451401495542E-2</v>
      </c>
    </row>
    <row r="1389" spans="19:27" x14ac:dyDescent="0.2">
      <c r="S1389" s="399"/>
      <c r="T1389" s="1401"/>
      <c r="W1389" s="864" t="str">
        <f t="shared" si="30"/>
        <v>1w</v>
      </c>
      <c r="X1389" s="1405">
        <f>_xll.qlCalendarAdvance(Calendar,X1388,W1389,"f",FALSE)</f>
        <v>48920</v>
      </c>
      <c r="Y1389" s="1404">
        <f>_xll.qlCalendarAdvance(Calendar,X1389,NDays&amp;"D")</f>
        <v>48920</v>
      </c>
      <c r="Z1389" s="1403">
        <v>2.5653039766886321E-2</v>
      </c>
      <c r="AA1389" s="1411">
        <v>2.5605498630246748E-2</v>
      </c>
    </row>
    <row r="1390" spans="19:27" x14ac:dyDescent="0.2">
      <c r="S1390" s="399"/>
      <c r="T1390" s="1401"/>
      <c r="W1390" s="864" t="str">
        <f t="shared" si="30"/>
        <v>1w</v>
      </c>
      <c r="X1390" s="1405">
        <f>_xll.qlCalendarAdvance(Calendar,X1389,W1390,"f",FALSE)</f>
        <v>48927</v>
      </c>
      <c r="Y1390" s="1404">
        <f>_xll.qlCalendarAdvance(Calendar,X1390,NDays&amp;"D")</f>
        <v>48927</v>
      </c>
      <c r="Z1390" s="1403">
        <v>2.564415150267867E-2</v>
      </c>
      <c r="AA1390" s="1411">
        <v>2.5596558504324962E-2</v>
      </c>
    </row>
    <row r="1391" spans="19:27" x14ac:dyDescent="0.2">
      <c r="S1391" s="399"/>
      <c r="T1391" s="1401"/>
      <c r="W1391" s="864" t="str">
        <f t="shared" si="30"/>
        <v>1w</v>
      </c>
      <c r="X1391" s="1405">
        <f>_xll.qlCalendarAdvance(Calendar,X1390,W1391,"f",FALSE)</f>
        <v>48934</v>
      </c>
      <c r="Y1391" s="1404">
        <f>_xll.qlCalendarAdvance(Calendar,X1391,NDays&amp;"D")</f>
        <v>48934</v>
      </c>
      <c r="Z1391" s="1403">
        <v>2.5635276083288552E-2</v>
      </c>
      <c r="AA1391" s="1411">
        <v>2.5587631023730184E-2</v>
      </c>
    </row>
    <row r="1392" spans="19:27" x14ac:dyDescent="0.2">
      <c r="S1392" s="399"/>
      <c r="T1392" s="1401"/>
      <c r="W1392" s="864" t="str">
        <f t="shared" si="30"/>
        <v>1w</v>
      </c>
      <c r="X1392" s="1405">
        <f>_xll.qlCalendarAdvance(Calendar,X1391,W1392,"f",FALSE)</f>
        <v>48941</v>
      </c>
      <c r="Y1392" s="1404">
        <f>_xll.qlCalendarAdvance(Calendar,X1392,NDays&amp;"D")</f>
        <v>48941</v>
      </c>
      <c r="Z1392" s="1403">
        <v>2.5626413508548967E-2</v>
      </c>
      <c r="AA1392" s="1411">
        <v>2.5578716188705553E-2</v>
      </c>
    </row>
    <row r="1393" spans="19:27" x14ac:dyDescent="0.2">
      <c r="S1393" s="399"/>
      <c r="T1393" s="1401"/>
      <c r="W1393" s="864" t="str">
        <f t="shared" si="30"/>
        <v>1w</v>
      </c>
      <c r="X1393" s="1405">
        <f>_xll.qlCalendarAdvance(Calendar,X1392,W1393,"f",FALSE)</f>
        <v>48948</v>
      </c>
      <c r="Y1393" s="1404">
        <f>_xll.qlCalendarAdvance(Calendar,X1393,NDays&amp;"D")</f>
        <v>48948</v>
      </c>
      <c r="Z1393" s="1403">
        <v>2.5617296317966744E-2</v>
      </c>
      <c r="AA1393" s="1411">
        <v>2.5569813999007929E-2</v>
      </c>
    </row>
    <row r="1394" spans="19:27" x14ac:dyDescent="0.2">
      <c r="S1394" s="399"/>
      <c r="T1394" s="1401"/>
      <c r="W1394" s="864" t="str">
        <f t="shared" si="30"/>
        <v>1w</v>
      </c>
      <c r="X1394" s="1405">
        <f>_xll.qlCalendarAdvance(Calendar,X1393,W1394,"f",FALSE)</f>
        <v>48955</v>
      </c>
      <c r="Y1394" s="1404">
        <f>_xll.qlCalendarAdvance(Calendar,X1394,NDays&amp;"D")</f>
        <v>48955</v>
      </c>
      <c r="Z1394" s="1403">
        <v>2.5608459130837279E-2</v>
      </c>
      <c r="AA1394" s="1411">
        <v>2.5560924454718359E-2</v>
      </c>
    </row>
    <row r="1395" spans="19:27" x14ac:dyDescent="0.2">
      <c r="S1395" s="399"/>
      <c r="T1395" s="1401"/>
      <c r="W1395" s="864" t="str">
        <f t="shared" si="30"/>
        <v>1w</v>
      </c>
      <c r="X1395" s="1405">
        <f>_xll.qlCalendarAdvance(Calendar,X1394,W1395,"f",FALSE)</f>
        <v>48962</v>
      </c>
      <c r="Y1395" s="1404">
        <f>_xll.qlCalendarAdvance(Calendar,X1395,NDays&amp;"D")</f>
        <v>48962</v>
      </c>
      <c r="Z1395" s="1403">
        <v>2.5599634786760882E-2</v>
      </c>
      <c r="AA1395" s="1411">
        <v>2.5552047555836843E-2</v>
      </c>
    </row>
    <row r="1396" spans="19:27" x14ac:dyDescent="0.2">
      <c r="S1396" s="399"/>
      <c r="T1396" s="1401"/>
      <c r="W1396" s="864" t="str">
        <f t="shared" si="30"/>
        <v>1w</v>
      </c>
      <c r="X1396" s="1405">
        <f>_xll.qlCalendarAdvance(Calendar,X1395,W1396,"f",FALSE)</f>
        <v>48969</v>
      </c>
      <c r="Y1396" s="1404">
        <f>_xll.qlCalendarAdvance(Calendar,X1396,NDays&amp;"D")</f>
        <v>48969</v>
      </c>
      <c r="Z1396" s="1403">
        <v>2.5590823285570982E-2</v>
      </c>
      <c r="AA1396" s="1411">
        <v>2.5543183302363381E-2</v>
      </c>
    </row>
    <row r="1397" spans="19:27" x14ac:dyDescent="0.2">
      <c r="S1397" s="399"/>
      <c r="T1397" s="1401"/>
      <c r="W1397" s="864" t="str">
        <f t="shared" si="30"/>
        <v>1w</v>
      </c>
      <c r="X1397" s="1405">
        <f>_xll.qlCalendarAdvance(Calendar,X1396,W1397,"f",FALSE)</f>
        <v>48976</v>
      </c>
      <c r="Y1397" s="1404">
        <f>_xll.qlCalendarAdvance(Calendar,X1397,NDays&amp;"D")</f>
        <v>48976</v>
      </c>
      <c r="Z1397" s="1403">
        <v>2.5582024627101452E-2</v>
      </c>
      <c r="AA1397" s="1411">
        <v>2.5534331694216927E-2</v>
      </c>
    </row>
    <row r="1398" spans="19:27" x14ac:dyDescent="0.2">
      <c r="S1398" s="399"/>
      <c r="T1398" s="1401"/>
      <c r="W1398" s="864" t="str">
        <f t="shared" si="30"/>
        <v>1w</v>
      </c>
      <c r="X1398" s="1405">
        <f>_xll.qlCalendarAdvance(Calendar,X1397,W1398,"f",FALSE)</f>
        <v>48983</v>
      </c>
      <c r="Y1398" s="1404">
        <f>_xll.qlCalendarAdvance(Calendar,X1398,NDays&amp;"D")</f>
        <v>48983</v>
      </c>
      <c r="Z1398" s="1403">
        <v>2.5573238811187522E-2</v>
      </c>
      <c r="AA1398" s="1411">
        <v>2.5525492731559574E-2</v>
      </c>
    </row>
    <row r="1399" spans="19:27" x14ac:dyDescent="0.2">
      <c r="S1399" s="399"/>
      <c r="T1399" s="1401"/>
      <c r="W1399" s="864" t="str">
        <f t="shared" si="30"/>
        <v>1w</v>
      </c>
      <c r="X1399" s="1405">
        <f>_xll.qlCalendarAdvance(Calendar,X1398,W1399,"f",FALSE)</f>
        <v>48990</v>
      </c>
      <c r="Y1399" s="1404">
        <f>_xll.qlCalendarAdvance(Calendar,X1399,NDays&amp;"D")</f>
        <v>48990</v>
      </c>
      <c r="Z1399" s="1403">
        <v>2.5564465837663509E-2</v>
      </c>
      <c r="AA1399" s="1411">
        <v>2.5516666414229228E-2</v>
      </c>
    </row>
    <row r="1400" spans="19:27" x14ac:dyDescent="0.2">
      <c r="S1400" s="399"/>
      <c r="T1400" s="1401"/>
      <c r="W1400" s="864" t="str">
        <f t="shared" si="30"/>
        <v>1w</v>
      </c>
      <c r="X1400" s="1405">
        <f>_xll.qlCalendarAdvance(Calendar,X1399,W1400,"f",FALSE)</f>
        <v>48997</v>
      </c>
      <c r="Y1400" s="1404">
        <f>_xll.qlCalendarAdvance(Calendar,X1400,NDays&amp;"D")</f>
        <v>48997</v>
      </c>
      <c r="Z1400" s="1403">
        <v>2.555570570636374E-2</v>
      </c>
      <c r="AA1400" s="1411">
        <v>2.5507852742387982E-2</v>
      </c>
    </row>
    <row r="1401" spans="19:27" x14ac:dyDescent="0.2">
      <c r="S1401" s="399"/>
      <c r="T1401" s="1401"/>
      <c r="W1401" s="864" t="str">
        <f t="shared" si="30"/>
        <v>1w</v>
      </c>
      <c r="X1401" s="1405">
        <f>_xll.qlCalendarAdvance(Calendar,X1400,W1401,"f",FALSE)</f>
        <v>49004</v>
      </c>
      <c r="Y1401" s="1404">
        <f>_xll.qlCalendarAdvance(Calendar,X1401,NDays&amp;"D")</f>
        <v>49004</v>
      </c>
      <c r="Z1401" s="1403">
        <v>2.5547768245365605E-2</v>
      </c>
      <c r="AA1401" s="1411">
        <v>2.5499051715873744E-2</v>
      </c>
    </row>
    <row r="1402" spans="19:27" x14ac:dyDescent="0.2">
      <c r="S1402" s="399"/>
      <c r="T1402" s="1401"/>
      <c r="W1402" s="864" t="str">
        <f t="shared" si="30"/>
        <v>1w</v>
      </c>
      <c r="X1402" s="1405">
        <f>_xll.qlCalendarAdvance(Calendar,X1401,W1402,"f",FALSE)</f>
        <v>49011</v>
      </c>
      <c r="Y1402" s="1404">
        <f>_xll.qlCalendarAdvance(Calendar,X1402,NDays&amp;"D")</f>
        <v>49011</v>
      </c>
      <c r="Z1402" s="1403">
        <v>2.5539034728111951E-2</v>
      </c>
      <c r="AA1402" s="1411">
        <v>2.5490263334686514E-2</v>
      </c>
    </row>
    <row r="1403" spans="19:27" x14ac:dyDescent="0.2">
      <c r="S1403" s="399"/>
      <c r="T1403" s="1401"/>
      <c r="W1403" s="864" t="str">
        <f t="shared" si="30"/>
        <v>1w</v>
      </c>
      <c r="X1403" s="1405">
        <f>_xll.qlCalendarAdvance(Calendar,X1402,W1403,"f",FALSE)</f>
        <v>49018</v>
      </c>
      <c r="Y1403" s="1404">
        <f>_xll.qlCalendarAdvance(Calendar,X1403,NDays&amp;"D")</f>
        <v>49018</v>
      </c>
      <c r="Z1403" s="1403">
        <v>2.5530314055850305E-2</v>
      </c>
      <c r="AA1403" s="1411">
        <v>2.5481487598988384E-2</v>
      </c>
    </row>
    <row r="1404" spans="19:27" x14ac:dyDescent="0.2">
      <c r="S1404" s="399"/>
      <c r="T1404" s="1401"/>
      <c r="W1404" s="864" t="str">
        <f t="shared" si="30"/>
        <v>1w</v>
      </c>
      <c r="X1404" s="1405">
        <f>_xll.qlCalendarAdvance(Calendar,X1403,W1404,"f",FALSE)</f>
        <v>49025</v>
      </c>
      <c r="Y1404" s="1404">
        <f>_xll.qlCalendarAdvance(Calendar,X1404,NDays&amp;"D")</f>
        <v>49025</v>
      </c>
      <c r="Z1404" s="1403">
        <v>2.5521606228413731E-2</v>
      </c>
      <c r="AA1404" s="1411">
        <v>2.5472724508617262E-2</v>
      </c>
    </row>
    <row r="1405" spans="19:27" x14ac:dyDescent="0.2">
      <c r="S1405" s="399"/>
      <c r="T1405" s="1401"/>
      <c r="W1405" s="864" t="str">
        <f t="shared" si="30"/>
        <v>1w</v>
      </c>
      <c r="X1405" s="1405">
        <f>_xll.qlCalendarAdvance(Calendar,X1404,W1405,"f",FALSE)</f>
        <v>49032</v>
      </c>
      <c r="Y1405" s="1404">
        <f>_xll.qlCalendarAdvance(Calendar,X1405,NDays&amp;"D")</f>
        <v>49032</v>
      </c>
      <c r="Z1405" s="1403">
        <v>2.5512911245635293E-2</v>
      </c>
      <c r="AA1405" s="1411">
        <v>2.5463974063654193E-2</v>
      </c>
    </row>
    <row r="1406" spans="19:27" x14ac:dyDescent="0.2">
      <c r="S1406" s="399"/>
      <c r="T1406" s="1401"/>
      <c r="W1406" s="864" t="str">
        <f t="shared" si="30"/>
        <v>1w</v>
      </c>
      <c r="X1406" s="1405">
        <f>_xll.qlCalendarAdvance(Calendar,X1405,W1406,"f",FALSE)</f>
        <v>49039</v>
      </c>
      <c r="Y1406" s="1404">
        <f>_xll.qlCalendarAdvance(Calendar,X1406,NDays&amp;"D")</f>
        <v>49039</v>
      </c>
      <c r="Z1406" s="1403">
        <v>2.5503957560675798E-2</v>
      </c>
      <c r="AA1406" s="1411">
        <v>2.5455236264099179E-2</v>
      </c>
    </row>
    <row r="1407" spans="19:27" x14ac:dyDescent="0.2">
      <c r="S1407" s="399"/>
      <c r="T1407" s="1401"/>
      <c r="W1407" s="864" t="str">
        <f t="shared" si="30"/>
        <v>1w</v>
      </c>
      <c r="X1407" s="1405">
        <f>_xll.qlCalendarAdvance(Calendar,X1406,W1407,"f",FALSE)</f>
        <v>49046</v>
      </c>
      <c r="Y1407" s="1404">
        <f>_xll.qlCalendarAdvance(Calendar,X1407,NDays&amp;"D")</f>
        <v>49046</v>
      </c>
      <c r="Z1407" s="1403">
        <v>2.5495287951143437E-2</v>
      </c>
      <c r="AA1407" s="1411">
        <v>2.5446511109871173E-2</v>
      </c>
    </row>
    <row r="1408" spans="19:27" x14ac:dyDescent="0.2">
      <c r="S1408" s="399"/>
      <c r="T1408" s="1401"/>
      <c r="W1408" s="864" t="str">
        <f t="shared" si="30"/>
        <v>1w</v>
      </c>
      <c r="X1408" s="1405">
        <f>_xll.qlCalendarAdvance(Calendar,X1407,W1408,"f",FALSE)</f>
        <v>49053</v>
      </c>
      <c r="Y1408" s="1404">
        <f>_xll.qlCalendarAdvance(Calendar,X1408,NDays&amp;"D")</f>
        <v>49053</v>
      </c>
      <c r="Z1408" s="1403">
        <v>2.5486631184688791E-2</v>
      </c>
      <c r="AA1408" s="1411">
        <v>2.5437798601132267E-2</v>
      </c>
    </row>
    <row r="1409" spans="19:27" x14ac:dyDescent="0.2">
      <c r="S1409" s="399"/>
      <c r="T1409" s="1401"/>
      <c r="W1409" s="864" t="str">
        <f t="shared" si="30"/>
        <v>1w</v>
      </c>
      <c r="X1409" s="1405">
        <f>_xll.qlCalendarAdvance(Calendar,X1408,W1409,"f",FALSE)</f>
        <v>49060</v>
      </c>
      <c r="Y1409" s="1404">
        <f>_xll.qlCalendarAdvance(Calendar,X1409,NDays&amp;"D")</f>
        <v>49060</v>
      </c>
      <c r="Z1409" s="1403">
        <v>2.547798726114623E-2</v>
      </c>
      <c r="AA1409" s="1411">
        <v>2.5429098737801414E-2</v>
      </c>
    </row>
    <row r="1410" spans="19:27" x14ac:dyDescent="0.2">
      <c r="S1410" s="399"/>
      <c r="T1410" s="1401"/>
      <c r="W1410" s="864" t="str">
        <f t="shared" si="30"/>
        <v>1w</v>
      </c>
      <c r="X1410" s="1405">
        <f>_xll.qlCalendarAdvance(Calendar,X1409,W1410,"f",FALSE)</f>
        <v>49067</v>
      </c>
      <c r="Y1410" s="1404">
        <f>_xll.qlCalendarAdvance(Calendar,X1410,NDays&amp;"D")</f>
        <v>49067</v>
      </c>
      <c r="Z1410" s="1403">
        <v>2.5469628995801335E-2</v>
      </c>
      <c r="AA1410" s="1411">
        <v>2.542041151979757E-2</v>
      </c>
    </row>
    <row r="1411" spans="19:27" x14ac:dyDescent="0.2">
      <c r="S1411" s="399"/>
      <c r="T1411" s="1401"/>
      <c r="W1411" s="864" t="str">
        <f t="shared" si="30"/>
        <v>1w</v>
      </c>
      <c r="X1411" s="1405">
        <f>_xll.qlCalendarAdvance(Calendar,X1410,W1411,"f",FALSE)</f>
        <v>49074</v>
      </c>
      <c r="Y1411" s="1404">
        <f>_xll.qlCalendarAdvance(Calendar,X1411,NDays&amp;"D")</f>
        <v>49074</v>
      </c>
      <c r="Z1411" s="1403">
        <v>2.5461011077486263E-2</v>
      </c>
      <c r="AA1411" s="1411">
        <v>2.5411736947120733E-2</v>
      </c>
    </row>
    <row r="1412" spans="19:27" x14ac:dyDescent="0.2">
      <c r="S1412" s="399"/>
      <c r="T1412" s="1401"/>
      <c r="W1412" s="864" t="str">
        <f t="shared" si="30"/>
        <v>1w</v>
      </c>
      <c r="X1412" s="1405">
        <f>_xll.qlCalendarAdvance(Calendar,X1411,W1412,"f",FALSE)</f>
        <v>49081</v>
      </c>
      <c r="Y1412" s="1404">
        <f>_xll.qlCalendarAdvance(Calendar,X1412,NDays&amp;"D")</f>
        <v>49081</v>
      </c>
      <c r="Z1412" s="1403">
        <v>2.5452406002669566E-2</v>
      </c>
      <c r="AA1412" s="1411">
        <v>2.5403075019851951E-2</v>
      </c>
    </row>
    <row r="1413" spans="19:27" x14ac:dyDescent="0.2">
      <c r="S1413" s="399"/>
      <c r="T1413" s="1401"/>
      <c r="W1413" s="864" t="str">
        <f t="shared" si="30"/>
        <v>1w</v>
      </c>
      <c r="X1413" s="1405">
        <f>_xll.qlCalendarAdvance(Calendar,X1412,W1413,"f",FALSE)</f>
        <v>49088</v>
      </c>
      <c r="Y1413" s="1404">
        <f>_xll.qlCalendarAdvance(Calendar,X1413,NDays&amp;"D")</f>
        <v>49088</v>
      </c>
      <c r="Z1413" s="1403">
        <v>2.5443813771186954E-2</v>
      </c>
      <c r="AA1413" s="1411">
        <v>2.5394425737910176E-2</v>
      </c>
    </row>
    <row r="1414" spans="19:27" x14ac:dyDescent="0.2">
      <c r="S1414" s="399"/>
      <c r="T1414" s="1401"/>
      <c r="W1414" s="864" t="str">
        <f t="shared" si="30"/>
        <v>1w</v>
      </c>
      <c r="X1414" s="1405">
        <f>_xll.qlCalendarAdvance(Calendar,X1413,W1414,"f",FALSE)</f>
        <v>49095</v>
      </c>
      <c r="Y1414" s="1404">
        <f>_xll.qlCalendarAdvance(Calendar,X1414,NDays&amp;"D")</f>
        <v>49095</v>
      </c>
      <c r="Z1414" s="1403">
        <v>2.5434960281367464E-2</v>
      </c>
      <c r="AA1414" s="1411">
        <v>2.5385789101457501E-2</v>
      </c>
    </row>
    <row r="1415" spans="19:27" x14ac:dyDescent="0.2">
      <c r="S1415" s="399"/>
      <c r="T1415" s="1401"/>
      <c r="W1415" s="864" t="str">
        <f t="shared" si="30"/>
        <v>1w</v>
      </c>
      <c r="X1415" s="1405">
        <f>_xll.qlCalendarAdvance(Calendar,X1414,W1415,"f",FALSE)</f>
        <v>49102</v>
      </c>
      <c r="Y1415" s="1404">
        <f>_xll.qlCalendarAdvance(Calendar,X1415,NDays&amp;"D")</f>
        <v>49102</v>
      </c>
      <c r="Z1415" s="1403">
        <v>2.5426393411851825E-2</v>
      </c>
      <c r="AA1415" s="1411">
        <v>2.5377165110331834E-2</v>
      </c>
    </row>
    <row r="1416" spans="19:27" x14ac:dyDescent="0.2">
      <c r="S1416" s="399"/>
      <c r="T1416" s="1401"/>
      <c r="W1416" s="864" t="str">
        <f t="shared" si="30"/>
        <v>1w</v>
      </c>
      <c r="X1416" s="1405">
        <f>_xll.qlCalendarAdvance(Calendar,X1415,W1416,"f",FALSE)</f>
        <v>49109</v>
      </c>
      <c r="Y1416" s="1404">
        <f>_xll.qlCalendarAdvance(Calendar,X1416,NDays&amp;"D")</f>
        <v>49109</v>
      </c>
      <c r="Z1416" s="1403">
        <v>2.5417839384101665E-2</v>
      </c>
      <c r="AA1416" s="1411">
        <v>2.5368553764695267E-2</v>
      </c>
    </row>
    <row r="1417" spans="19:27" x14ac:dyDescent="0.2">
      <c r="S1417" s="399"/>
      <c r="T1417" s="1401"/>
      <c r="W1417" s="864" t="str">
        <f t="shared" si="30"/>
        <v>1w</v>
      </c>
      <c r="X1417" s="1405">
        <f>_xll.qlCalendarAdvance(Calendar,X1416,W1417,"f",FALSE)</f>
        <v>49116</v>
      </c>
      <c r="Y1417" s="1404">
        <f>_xll.qlCalendarAdvance(Calendar,X1417,NDays&amp;"D")</f>
        <v>49116</v>
      </c>
      <c r="Z1417" s="1403">
        <v>2.5409298197954445E-2</v>
      </c>
      <c r="AA1417" s="1411">
        <v>2.5359955064304662E-2</v>
      </c>
    </row>
    <row r="1418" spans="19:27" x14ac:dyDescent="0.2">
      <c r="S1418" s="399"/>
      <c r="T1418" s="1401"/>
      <c r="W1418" s="864" t="str">
        <f t="shared" si="30"/>
        <v>1w</v>
      </c>
      <c r="X1418" s="1405">
        <f>_xll.qlCalendarAdvance(Calendar,X1417,W1418,"f",FALSE)</f>
        <v>49123</v>
      </c>
      <c r="Y1418" s="1404">
        <f>_xll.qlCalendarAdvance(Calendar,X1418,NDays&amp;"D")</f>
        <v>49123</v>
      </c>
      <c r="Z1418" s="1403">
        <v>2.5400769853247192E-2</v>
      </c>
      <c r="AA1418" s="1411">
        <v>2.5351369009322111E-2</v>
      </c>
    </row>
    <row r="1419" spans="19:27" x14ac:dyDescent="0.2">
      <c r="S1419" s="399"/>
      <c r="T1419" s="1401"/>
      <c r="W1419" s="864" t="str">
        <f t="shared" si="30"/>
        <v>1w</v>
      </c>
      <c r="X1419" s="1405">
        <f>_xll.qlCalendarAdvance(Calendar,X1418,W1419,"f",FALSE)</f>
        <v>49130</v>
      </c>
      <c r="Y1419" s="1404">
        <f>_xll.qlCalendarAdvance(Calendar,X1419,NDays&amp;"D")</f>
        <v>49130</v>
      </c>
      <c r="Z1419" s="1403">
        <v>2.5392530083106966E-2</v>
      </c>
      <c r="AA1419" s="1411">
        <v>2.5342795599747614E-2</v>
      </c>
    </row>
    <row r="1420" spans="19:27" x14ac:dyDescent="0.2">
      <c r="S1420" s="399"/>
      <c r="T1420" s="1401"/>
      <c r="W1420" s="864" t="str">
        <f t="shared" si="30"/>
        <v>1w</v>
      </c>
      <c r="X1420" s="1405">
        <f>_xll.qlCalendarAdvance(Calendar,X1419,W1420,"f",FALSE)</f>
        <v>49137</v>
      </c>
      <c r="Y1420" s="1404">
        <f>_xll.qlCalendarAdvance(Calendar,X1420,NDays&amp;"D")</f>
        <v>49137</v>
      </c>
      <c r="Z1420" s="1403">
        <v>2.5384027750370169E-2</v>
      </c>
      <c r="AA1420" s="1411">
        <v>2.5334234835581171E-2</v>
      </c>
    </row>
    <row r="1421" spans="19:27" x14ac:dyDescent="0.2">
      <c r="S1421" s="399"/>
      <c r="T1421" s="1401"/>
      <c r="W1421" s="864" t="str">
        <f t="shared" si="30"/>
        <v>1w</v>
      </c>
      <c r="X1421" s="1405">
        <f>_xll.qlCalendarAdvance(Calendar,X1420,W1421,"f",FALSE)</f>
        <v>49144</v>
      </c>
      <c r="Y1421" s="1404">
        <f>_xll.qlCalendarAdvance(Calendar,X1421,NDays&amp;"D")</f>
        <v>49144</v>
      </c>
      <c r="Z1421" s="1403">
        <v>2.53755382596575E-2</v>
      </c>
      <c r="AA1421" s="1411">
        <v>2.5325686716741735E-2</v>
      </c>
    </row>
    <row r="1422" spans="19:27" x14ac:dyDescent="0.2">
      <c r="S1422" s="399"/>
      <c r="T1422" s="1401"/>
      <c r="W1422" s="864" t="str">
        <f t="shared" si="30"/>
        <v>1w</v>
      </c>
      <c r="X1422" s="1405">
        <f>_xll.qlCalendarAdvance(Calendar,X1421,W1422,"f",FALSE)</f>
        <v>49151</v>
      </c>
      <c r="Y1422" s="1404">
        <f>_xll.qlCalendarAdvance(Calendar,X1422,NDays&amp;"D")</f>
        <v>49151</v>
      </c>
      <c r="Z1422" s="1403">
        <v>2.5367061610807311E-2</v>
      </c>
      <c r="AA1422" s="1411">
        <v>2.5317151243229308E-2</v>
      </c>
    </row>
    <row r="1423" spans="19:27" x14ac:dyDescent="0.2">
      <c r="S1423" s="399"/>
      <c r="T1423" s="1401"/>
      <c r="W1423" s="864" t="str">
        <f t="shared" si="30"/>
        <v>1w</v>
      </c>
      <c r="X1423" s="1405">
        <f>_xll.qlCalendarAdvance(Calendar,X1422,W1423,"f",FALSE)</f>
        <v>49158</v>
      </c>
      <c r="Y1423" s="1404">
        <f>_xll.qlCalendarAdvance(Calendar,X1423,NDays&amp;"D")</f>
        <v>49158</v>
      </c>
      <c r="Z1423" s="1403">
        <v>2.5358597803657502E-2</v>
      </c>
      <c r="AA1423" s="1411">
        <v>2.5308628415124934E-2</v>
      </c>
    </row>
    <row r="1424" spans="19:27" x14ac:dyDescent="0.2">
      <c r="S1424" s="399"/>
      <c r="T1424" s="1401"/>
      <c r="W1424" s="864" t="str">
        <f t="shared" si="30"/>
        <v>1w</v>
      </c>
      <c r="X1424" s="1405">
        <f>_xll.qlCalendarAdvance(Calendar,X1423,W1424,"f",FALSE)</f>
        <v>49165</v>
      </c>
      <c r="Y1424" s="1404">
        <f>_xll.qlCalendarAdvance(Calendar,X1424,NDays&amp;"D")</f>
        <v>49165</v>
      </c>
      <c r="Z1424" s="1403">
        <v>2.5350146838045987E-2</v>
      </c>
      <c r="AA1424" s="1411">
        <v>2.5300118232347568E-2</v>
      </c>
    </row>
    <row r="1425" spans="19:27" x14ac:dyDescent="0.2">
      <c r="S1425" s="399"/>
      <c r="T1425" s="1401"/>
      <c r="W1425" s="864" t="str">
        <f t="shared" si="30"/>
        <v>1w</v>
      </c>
      <c r="X1425" s="1405">
        <f>_xll.qlCalendarAdvance(Calendar,X1424,W1425,"f",FALSE)</f>
        <v>49172</v>
      </c>
      <c r="Y1425" s="1404">
        <f>_xll.qlCalendarAdvance(Calendar,X1425,NDays&amp;"D")</f>
        <v>49172</v>
      </c>
      <c r="Z1425" s="1403">
        <v>2.5341708713811112E-2</v>
      </c>
      <c r="AA1425" s="1411">
        <v>2.5291620695059303E-2</v>
      </c>
    </row>
    <row r="1426" spans="19:27" x14ac:dyDescent="0.2">
      <c r="S1426" s="399"/>
      <c r="T1426" s="1401"/>
      <c r="W1426" s="864" t="str">
        <f t="shared" si="30"/>
        <v>1w</v>
      </c>
      <c r="X1426" s="1405">
        <f>_xll.qlCalendarAdvance(Calendar,X1425,W1426,"f",FALSE)</f>
        <v>49179</v>
      </c>
      <c r="Y1426" s="1404">
        <f>_xll.qlCalendarAdvance(Calendar,X1426,NDays&amp;"D")</f>
        <v>49179</v>
      </c>
      <c r="Z1426" s="1403">
        <v>2.5333283430790783E-2</v>
      </c>
      <c r="AA1426" s="1411">
        <v>2.5283135803016998E-2</v>
      </c>
    </row>
    <row r="1427" spans="19:27" x14ac:dyDescent="0.2">
      <c r="S1427" s="399"/>
      <c r="T1427" s="1401"/>
      <c r="W1427" s="864" t="str">
        <f t="shared" si="30"/>
        <v>1w</v>
      </c>
      <c r="X1427" s="1405">
        <f>_xll.qlCalendarAdvance(Calendar,X1426,W1427,"f",FALSE)</f>
        <v>49186</v>
      </c>
      <c r="Y1427" s="1404">
        <f>_xll.qlCalendarAdvance(Calendar,X1427,NDays&amp;"D")</f>
        <v>49186</v>
      </c>
      <c r="Z1427" s="1403">
        <v>2.5324314234431669E-2</v>
      </c>
      <c r="AA1427" s="1411">
        <v>2.5274663556463794E-2</v>
      </c>
    </row>
    <row r="1428" spans="19:27" x14ac:dyDescent="0.2">
      <c r="S1428" s="399"/>
      <c r="T1428" s="1401"/>
      <c r="W1428" s="864" t="str">
        <f t="shared" si="30"/>
        <v>1w</v>
      </c>
      <c r="X1428" s="1405">
        <f>_xll.qlCalendarAdvance(Calendar,X1427,W1428,"f",FALSE)</f>
        <v>49193</v>
      </c>
      <c r="Y1428" s="1404">
        <f>_xll.qlCalendarAdvance(Calendar,X1428,NDays&amp;"D")</f>
        <v>49193</v>
      </c>
      <c r="Z1428" s="1403">
        <v>2.5315635310057535E-2</v>
      </c>
      <c r="AA1428" s="1411">
        <v>2.5266203955318645E-2</v>
      </c>
    </row>
    <row r="1429" spans="19:27" x14ac:dyDescent="0.2">
      <c r="S1429" s="399"/>
      <c r="T1429" s="1401"/>
      <c r="W1429" s="864" t="str">
        <f t="shared" si="30"/>
        <v>1w</v>
      </c>
      <c r="X1429" s="1405">
        <f>_xll.qlCalendarAdvance(Calendar,X1428,W1429,"f",FALSE)</f>
        <v>49200</v>
      </c>
      <c r="Y1429" s="1404">
        <f>_xll.qlCalendarAdvance(Calendar,X1429,NDays&amp;"D")</f>
        <v>49200</v>
      </c>
      <c r="Z1429" s="1403">
        <v>2.5307247532499418E-2</v>
      </c>
      <c r="AA1429" s="1411">
        <v>2.5257756999419456E-2</v>
      </c>
    </row>
    <row r="1430" spans="19:27" x14ac:dyDescent="0.2">
      <c r="S1430" s="399"/>
      <c r="T1430" s="1401"/>
      <c r="W1430" s="864" t="str">
        <f t="shared" si="30"/>
        <v>1w</v>
      </c>
      <c r="X1430" s="1405">
        <f>_xll.qlCalendarAdvance(Calendar,X1429,W1430,"f",FALSE)</f>
        <v>49207</v>
      </c>
      <c r="Y1430" s="1404">
        <f>_xll.qlCalendarAdvance(Calendar,X1430,NDays&amp;"D")</f>
        <v>49207</v>
      </c>
      <c r="Z1430" s="1403">
        <v>2.5298872592322923E-2</v>
      </c>
      <c r="AA1430" s="1411">
        <v>2.5249322688847275E-2</v>
      </c>
    </row>
    <row r="1431" spans="19:27" x14ac:dyDescent="0.2">
      <c r="S1431" s="399"/>
      <c r="T1431" s="1401"/>
      <c r="W1431" s="864" t="str">
        <f t="shared" si="30"/>
        <v>1w</v>
      </c>
      <c r="X1431" s="1405">
        <f>_xll.qlCalendarAdvance(Calendar,X1430,W1431,"f",FALSE)</f>
        <v>49214</v>
      </c>
      <c r="Y1431" s="1404">
        <f>_xll.qlCalendarAdvance(Calendar,X1431,NDays&amp;"D")</f>
        <v>49214</v>
      </c>
      <c r="Z1431" s="1403">
        <v>2.5290510489369981E-2</v>
      </c>
      <c r="AA1431" s="1411">
        <v>2.5240901023764195E-2</v>
      </c>
    </row>
    <row r="1432" spans="19:27" x14ac:dyDescent="0.2">
      <c r="S1432" s="399"/>
      <c r="T1432" s="1401"/>
      <c r="W1432" s="864" t="str">
        <f t="shared" si="30"/>
        <v>1w</v>
      </c>
      <c r="X1432" s="1405">
        <f>_xll.qlCalendarAdvance(Calendar,X1431,W1432,"f",FALSE)</f>
        <v>49221</v>
      </c>
      <c r="Y1432" s="1404">
        <f>_xll.qlCalendarAdvance(Calendar,X1432,NDays&amp;"D")</f>
        <v>49221</v>
      </c>
      <c r="Z1432" s="1403">
        <v>2.5282441232870392E-2</v>
      </c>
      <c r="AA1432" s="1411">
        <v>2.5232492003927076E-2</v>
      </c>
    </row>
    <row r="1433" spans="19:27" x14ac:dyDescent="0.2">
      <c r="S1433" s="399"/>
      <c r="T1433" s="1401"/>
      <c r="W1433" s="864" t="str">
        <f t="shared" si="30"/>
        <v>1w</v>
      </c>
      <c r="X1433" s="1405">
        <f>_xll.qlCalendarAdvance(Calendar,X1432,W1433,"f",FALSE)</f>
        <v>49228</v>
      </c>
      <c r="Y1433" s="1404">
        <f>_xll.qlCalendarAdvance(Calendar,X1433,NDays&amp;"D")</f>
        <v>49228</v>
      </c>
      <c r="Z1433" s="1403">
        <v>2.5274105147100594E-2</v>
      </c>
      <c r="AA1433" s="1411">
        <v>2.5224095629498011E-2</v>
      </c>
    </row>
    <row r="1434" spans="19:27" x14ac:dyDescent="0.2">
      <c r="S1434" s="399"/>
      <c r="T1434" s="1401"/>
      <c r="W1434" s="864" t="str">
        <f t="shared" ref="W1434:W1497" si="31">W1433</f>
        <v>1w</v>
      </c>
      <c r="X1434" s="1405">
        <f>_xll.qlCalendarAdvance(Calendar,X1433,W1434,"f",FALSE)</f>
        <v>49235</v>
      </c>
      <c r="Y1434" s="1404">
        <f>_xll.qlCalendarAdvance(Calendar,X1434,NDays&amp;"D")</f>
        <v>49235</v>
      </c>
      <c r="Z1434" s="1403">
        <v>2.5265781899143611E-2</v>
      </c>
      <c r="AA1434" s="1411">
        <v>2.5215711900477E-2</v>
      </c>
    </row>
    <row r="1435" spans="19:27" x14ac:dyDescent="0.2">
      <c r="S1435" s="399"/>
      <c r="T1435" s="1401"/>
      <c r="W1435" s="864" t="str">
        <f t="shared" si="31"/>
        <v>1w</v>
      </c>
      <c r="X1435" s="1405">
        <f>_xll.qlCalendarAdvance(Calendar,X1434,W1435,"f",FALSE)</f>
        <v>49242</v>
      </c>
      <c r="Y1435" s="1404">
        <f>_xll.qlCalendarAdvance(Calendar,X1435,NDays&amp;"D")</f>
        <v>49242</v>
      </c>
      <c r="Z1435" s="1403">
        <v>2.5257471488840468E-2</v>
      </c>
      <c r="AA1435" s="1411">
        <v>2.5207340816782997E-2</v>
      </c>
    </row>
    <row r="1436" spans="19:27" x14ac:dyDescent="0.2">
      <c r="S1436" s="399"/>
      <c r="T1436" s="1401"/>
      <c r="W1436" s="864" t="str">
        <f t="shared" si="31"/>
        <v>1w</v>
      </c>
      <c r="X1436" s="1405">
        <f>_xll.qlCalendarAdvance(Calendar,X1435,W1436,"f",FALSE)</f>
        <v>49249</v>
      </c>
      <c r="Y1436" s="1404">
        <f>_xll.qlCalendarAdvance(Calendar,X1436,NDays&amp;"D")</f>
        <v>49249</v>
      </c>
      <c r="Z1436" s="1403">
        <v>2.5248892527461788E-2</v>
      </c>
      <c r="AA1436" s="1411">
        <v>2.5198982378416002E-2</v>
      </c>
    </row>
    <row r="1437" spans="19:27" x14ac:dyDescent="0.2">
      <c r="S1437" s="399"/>
      <c r="T1437" s="1401"/>
      <c r="W1437" s="864" t="str">
        <f t="shared" si="31"/>
        <v>1w</v>
      </c>
      <c r="X1437" s="1405">
        <f>_xll.qlCalendarAdvance(Calendar,X1436,W1437,"f",FALSE)</f>
        <v>49256</v>
      </c>
      <c r="Y1437" s="1404">
        <f>_xll.qlCalendarAdvance(Calendar,X1437,NDays&amp;"D")</f>
        <v>49256</v>
      </c>
      <c r="Z1437" s="1403">
        <v>2.5240607444554149E-2</v>
      </c>
      <c r="AA1437" s="1411">
        <v>2.5190636585619153E-2</v>
      </c>
    </row>
    <row r="1438" spans="19:27" x14ac:dyDescent="0.2">
      <c r="S1438" s="399"/>
      <c r="T1438" s="1401"/>
      <c r="W1438" s="864" t="str">
        <f t="shared" si="31"/>
        <v>1w</v>
      </c>
      <c r="X1438" s="1405">
        <f>_xll.qlCalendarAdvance(Calendar,X1437,W1438,"f",FALSE)</f>
        <v>49263</v>
      </c>
      <c r="Y1438" s="1404">
        <f>_xll.qlCalendarAdvance(Calendar,X1438,NDays&amp;"D")</f>
        <v>49263</v>
      </c>
      <c r="Z1438" s="1403">
        <v>2.5232335197773476E-2</v>
      </c>
      <c r="AA1438" s="1411">
        <v>2.5182303437987219E-2</v>
      </c>
    </row>
    <row r="1439" spans="19:27" x14ac:dyDescent="0.2">
      <c r="S1439" s="399"/>
      <c r="T1439" s="1401"/>
      <c r="W1439" s="864" t="str">
        <f t="shared" si="31"/>
        <v>1w</v>
      </c>
      <c r="X1439" s="1405">
        <f>_xll.qlCalendarAdvance(Calendar,X1438,W1439,"f",FALSE)</f>
        <v>49270</v>
      </c>
      <c r="Y1439" s="1404">
        <f>_xll.qlCalendarAdvance(Calendar,X1439,NDays&amp;"D")</f>
        <v>49270</v>
      </c>
      <c r="Z1439" s="1403">
        <v>2.5224075786964395E-2</v>
      </c>
      <c r="AA1439" s="1411">
        <v>2.5173982935763339E-2</v>
      </c>
    </row>
    <row r="1440" spans="19:27" x14ac:dyDescent="0.2">
      <c r="S1440" s="399"/>
      <c r="T1440" s="1401"/>
      <c r="W1440" s="864" t="str">
        <f t="shared" si="31"/>
        <v>1w</v>
      </c>
      <c r="X1440" s="1405">
        <f>_xll.qlCalendarAdvance(Calendar,X1439,W1440,"f",FALSE)</f>
        <v>49277</v>
      </c>
      <c r="Y1440" s="1404">
        <f>_xll.qlCalendarAdvance(Calendar,X1440,NDays&amp;"D")</f>
        <v>49277</v>
      </c>
      <c r="Z1440" s="1403">
        <v>2.5215829211969742E-2</v>
      </c>
      <c r="AA1440" s="1411">
        <v>2.5165675078785421E-2</v>
      </c>
    </row>
    <row r="1441" spans="19:27" x14ac:dyDescent="0.2">
      <c r="S1441" s="399"/>
      <c r="T1441" s="1401"/>
      <c r="W1441" s="864" t="str">
        <f t="shared" si="31"/>
        <v>1w</v>
      </c>
      <c r="X1441" s="1405">
        <f>_xll.qlCalendarAdvance(Calendar,X1440,W1441,"f",FALSE)</f>
        <v>49284</v>
      </c>
      <c r="Y1441" s="1404">
        <f>_xll.qlCalendarAdvance(Calendar,X1441,NDays&amp;"D")</f>
        <v>49284</v>
      </c>
      <c r="Z1441" s="1403">
        <v>2.5207878608976088E-2</v>
      </c>
      <c r="AA1441" s="1411">
        <v>2.5157379867215557E-2</v>
      </c>
    </row>
    <row r="1442" spans="19:27" x14ac:dyDescent="0.2">
      <c r="S1442" s="399"/>
      <c r="T1442" s="1401"/>
      <c r="W1442" s="864" t="str">
        <f t="shared" si="31"/>
        <v>1w</v>
      </c>
      <c r="X1442" s="1405">
        <f>_xll.qlCalendarAdvance(Calendar,X1441,W1442,"f",FALSE)</f>
        <v>49291</v>
      </c>
      <c r="Y1442" s="1404">
        <f>_xll.qlCalendarAdvance(Calendar,X1442,NDays&amp;"D")</f>
        <v>49291</v>
      </c>
      <c r="Z1442" s="1403">
        <v>2.5199658057864418E-2</v>
      </c>
      <c r="AA1442" s="1411">
        <v>2.5149097301134793E-2</v>
      </c>
    </row>
    <row r="1443" spans="19:27" x14ac:dyDescent="0.2">
      <c r="S1443" s="399"/>
      <c r="T1443" s="1401"/>
      <c r="W1443" s="864" t="str">
        <f t="shared" si="31"/>
        <v>1w</v>
      </c>
      <c r="X1443" s="1405">
        <f>_xll.qlCalendarAdvance(Calendar,X1442,W1443,"f",FALSE)</f>
        <v>49298</v>
      </c>
      <c r="Y1443" s="1404">
        <f>_xll.qlCalendarAdvance(Calendar,X1443,NDays&amp;"D")</f>
        <v>49298</v>
      </c>
      <c r="Z1443" s="1403">
        <v>2.5191450343154381E-2</v>
      </c>
      <c r="AA1443" s="1411">
        <v>2.5140827380381037E-2</v>
      </c>
    </row>
    <row r="1444" spans="19:27" x14ac:dyDescent="0.2">
      <c r="S1444" s="399"/>
      <c r="T1444" s="1401"/>
      <c r="W1444" s="864" t="str">
        <f t="shared" si="31"/>
        <v>1w</v>
      </c>
      <c r="X1444" s="1405">
        <f>_xll.qlCalendarAdvance(Calendar,X1443,W1444,"f",FALSE)</f>
        <v>49305</v>
      </c>
      <c r="Y1444" s="1404">
        <f>_xll.qlCalendarAdvance(Calendar,X1444,NDays&amp;"D")</f>
        <v>49305</v>
      </c>
      <c r="Z1444" s="1403">
        <v>2.5183255465580284E-2</v>
      </c>
      <c r="AA1444" s="1411">
        <v>2.5132570104873242E-2</v>
      </c>
    </row>
    <row r="1445" spans="19:27" x14ac:dyDescent="0.2">
      <c r="S1445" s="399"/>
      <c r="T1445" s="1401"/>
      <c r="W1445" s="864" t="str">
        <f t="shared" si="31"/>
        <v>1w</v>
      </c>
      <c r="X1445" s="1405">
        <f>_xll.qlCalendarAdvance(Calendar,X1444,W1445,"f",FALSE)</f>
        <v>49312</v>
      </c>
      <c r="Y1445" s="1404">
        <f>_xll.qlCalendarAdvance(Calendar,X1445,NDays&amp;"D")</f>
        <v>49312</v>
      </c>
      <c r="Z1445" s="1403">
        <v>2.5174788925938277E-2</v>
      </c>
      <c r="AA1445" s="1411">
        <v>2.5124325474692455E-2</v>
      </c>
    </row>
    <row r="1446" spans="19:27" x14ac:dyDescent="0.2">
      <c r="S1446" s="399"/>
      <c r="T1446" s="1401"/>
      <c r="W1446" s="864" t="str">
        <f t="shared" si="31"/>
        <v>1w</v>
      </c>
      <c r="X1446" s="1405">
        <f>_xll.qlCalendarAdvance(Calendar,X1445,W1446,"f",FALSE)</f>
        <v>49319</v>
      </c>
      <c r="Y1446" s="1404">
        <f>_xll.qlCalendarAdvance(Calendar,X1446,NDays&amp;"D")</f>
        <v>49319</v>
      </c>
      <c r="Z1446" s="1403">
        <v>2.5166619682038281E-2</v>
      </c>
      <c r="AA1446" s="1411">
        <v>2.5116093490081814E-2</v>
      </c>
    </row>
    <row r="1447" spans="19:27" x14ac:dyDescent="0.2">
      <c r="S1447" s="399"/>
      <c r="T1447" s="1401"/>
      <c r="W1447" s="864" t="str">
        <f t="shared" si="31"/>
        <v>1w</v>
      </c>
      <c r="X1447" s="1405">
        <f>_xll.qlCalendarAdvance(Calendar,X1446,W1447,"f",FALSE)</f>
        <v>49326</v>
      </c>
      <c r="Y1447" s="1404">
        <f>_xll.qlCalendarAdvance(Calendar,X1447,NDays&amp;"D")</f>
        <v>49326</v>
      </c>
      <c r="Z1447" s="1403">
        <v>2.5158463764933317E-2</v>
      </c>
      <c r="AA1447" s="1411">
        <v>2.5107874150636089E-2</v>
      </c>
    </row>
    <row r="1448" spans="19:27" x14ac:dyDescent="0.2">
      <c r="S1448" s="399"/>
      <c r="T1448" s="1401"/>
      <c r="W1448" s="864" t="str">
        <f t="shared" si="31"/>
        <v>1w</v>
      </c>
      <c r="X1448" s="1405">
        <f>_xll.qlCalendarAdvance(Calendar,X1447,W1448,"f",FALSE)</f>
        <v>49333</v>
      </c>
      <c r="Y1448" s="1404">
        <f>_xll.qlCalendarAdvance(Calendar,X1448,NDays&amp;"D")</f>
        <v>49333</v>
      </c>
      <c r="Z1448" s="1403">
        <v>2.5150321404093168E-2</v>
      </c>
      <c r="AA1448" s="1411">
        <v>2.5099667456598418E-2</v>
      </c>
    </row>
    <row r="1449" spans="19:27" x14ac:dyDescent="0.2">
      <c r="S1449" s="399"/>
      <c r="T1449" s="1401"/>
      <c r="W1449" s="864" t="str">
        <f t="shared" si="31"/>
        <v>1w</v>
      </c>
      <c r="X1449" s="1405">
        <f>_xll.qlCalendarAdvance(Calendar,X1448,W1449,"f",FALSE)</f>
        <v>49340</v>
      </c>
      <c r="Y1449" s="1404">
        <f>_xll.qlCalendarAdvance(Calendar,X1449,NDays&amp;"D")</f>
        <v>49340</v>
      </c>
      <c r="Z1449" s="1403">
        <v>2.5142192828983587E-2</v>
      </c>
      <c r="AA1449" s="1411">
        <v>2.5091473407887754E-2</v>
      </c>
    </row>
    <row r="1450" spans="19:27" x14ac:dyDescent="0.2">
      <c r="S1450" s="399"/>
      <c r="T1450" s="1401"/>
      <c r="W1450" s="864" t="str">
        <f t="shared" si="31"/>
        <v>1w</v>
      </c>
      <c r="X1450" s="1405">
        <f>_xll.qlCalendarAdvance(Calendar,X1449,W1450,"f",FALSE)</f>
        <v>49347</v>
      </c>
      <c r="Y1450" s="1404">
        <f>_xll.qlCalendarAdvance(Calendar,X1450,NDays&amp;"D")</f>
        <v>49347</v>
      </c>
      <c r="Z1450" s="1403">
        <v>2.5134078269067196E-2</v>
      </c>
      <c r="AA1450" s="1411">
        <v>2.5083292004585145E-2</v>
      </c>
    </row>
    <row r="1451" spans="19:27" x14ac:dyDescent="0.2">
      <c r="S1451" s="399"/>
      <c r="T1451" s="1401"/>
      <c r="W1451" s="864" t="str">
        <f t="shared" si="31"/>
        <v>1w</v>
      </c>
      <c r="X1451" s="1405">
        <f>_xll.qlCalendarAdvance(Calendar,X1450,W1451,"f",FALSE)</f>
        <v>49354</v>
      </c>
      <c r="Y1451" s="1404">
        <f>_xll.qlCalendarAdvance(Calendar,X1451,NDays&amp;"D")</f>
        <v>49354</v>
      </c>
      <c r="Z1451" s="1403">
        <v>2.5125977953803919E-2</v>
      </c>
      <c r="AA1451" s="1411">
        <v>2.5075123246528497E-2</v>
      </c>
    </row>
    <row r="1452" spans="19:27" x14ac:dyDescent="0.2">
      <c r="S1452" s="399"/>
      <c r="T1452" s="1401"/>
      <c r="W1452" s="864" t="str">
        <f t="shared" si="31"/>
        <v>1w</v>
      </c>
      <c r="X1452" s="1405">
        <f>_xll.qlCalendarAdvance(Calendar,X1451,W1452,"f",FALSE)</f>
        <v>49361</v>
      </c>
      <c r="Y1452" s="1404">
        <f>_xll.qlCalendarAdvance(Calendar,X1452,NDays&amp;"D")</f>
        <v>49361</v>
      </c>
      <c r="Z1452" s="1403">
        <v>2.5117892112649216E-2</v>
      </c>
      <c r="AA1452" s="1411">
        <v>2.5066967133879903E-2</v>
      </c>
    </row>
    <row r="1453" spans="19:27" x14ac:dyDescent="0.2">
      <c r="S1453" s="399"/>
      <c r="T1453" s="1401"/>
      <c r="W1453" s="864" t="str">
        <f t="shared" si="31"/>
        <v>1w</v>
      </c>
      <c r="X1453" s="1405">
        <f>_xll.qlCalendarAdvance(Calendar,X1452,W1453,"f",FALSE)</f>
        <v>49368</v>
      </c>
      <c r="Y1453" s="1404">
        <f>_xll.qlCalendarAdvance(Calendar,X1453,NDays&amp;"D")</f>
        <v>49368</v>
      </c>
      <c r="Z1453" s="1403">
        <v>2.5110687202791814E-2</v>
      </c>
      <c r="AA1453" s="1411">
        <v>2.5058823666720409E-2</v>
      </c>
    </row>
    <row r="1454" spans="19:27" x14ac:dyDescent="0.2">
      <c r="S1454" s="399"/>
      <c r="T1454" s="1401"/>
      <c r="W1454" s="864" t="str">
        <f t="shared" si="31"/>
        <v>1w</v>
      </c>
      <c r="X1454" s="1405">
        <f>_xll.qlCalendarAdvance(Calendar,X1453,W1454,"f",FALSE)</f>
        <v>49375</v>
      </c>
      <c r="Y1454" s="1404">
        <f>_xll.qlCalendarAdvance(Calendar,X1454,NDays&amp;"D")</f>
        <v>49375</v>
      </c>
      <c r="Z1454" s="1403">
        <v>2.5102632876737679E-2</v>
      </c>
      <c r="AA1454" s="1411">
        <v>2.5050692844644784E-2</v>
      </c>
    </row>
    <row r="1455" spans="19:27" x14ac:dyDescent="0.2">
      <c r="S1455" s="399"/>
      <c r="T1455" s="1401"/>
      <c r="W1455" s="864" t="str">
        <f t="shared" si="31"/>
        <v>1w</v>
      </c>
      <c r="X1455" s="1405">
        <f>_xll.qlCalendarAdvance(Calendar,X1454,W1455,"f",FALSE)</f>
        <v>49382</v>
      </c>
      <c r="Y1455" s="1404">
        <f>_xll.qlCalendarAdvance(Calendar,X1455,NDays&amp;"D")</f>
        <v>49382</v>
      </c>
      <c r="Z1455" s="1403">
        <v>2.5094593775578447E-2</v>
      </c>
      <c r="AA1455" s="1411">
        <v>2.5042574668139306E-2</v>
      </c>
    </row>
    <row r="1456" spans="19:27" x14ac:dyDescent="0.2">
      <c r="S1456" s="399"/>
      <c r="T1456" s="1401"/>
      <c r="W1456" s="864" t="str">
        <f t="shared" si="31"/>
        <v>1w</v>
      </c>
      <c r="X1456" s="1405">
        <f>_xll.qlCalendarAdvance(Calendar,X1455,W1456,"f",FALSE)</f>
        <v>49389</v>
      </c>
      <c r="Y1456" s="1404">
        <f>_xll.qlCalendarAdvance(Calendar,X1456,NDays&amp;"D")</f>
        <v>49389</v>
      </c>
      <c r="Z1456" s="1403">
        <v>2.5086570125054879E-2</v>
      </c>
      <c r="AA1456" s="1411">
        <v>2.5034469136879789E-2</v>
      </c>
    </row>
    <row r="1457" spans="19:27" x14ac:dyDescent="0.2">
      <c r="S1457" s="399"/>
      <c r="T1457" s="1401"/>
      <c r="W1457" s="864" t="str">
        <f t="shared" si="31"/>
        <v>1w</v>
      </c>
      <c r="X1457" s="1405">
        <f>_xll.qlCalendarAdvance(Calendar,X1456,W1457,"f",FALSE)</f>
        <v>49396</v>
      </c>
      <c r="Y1457" s="1404">
        <f>_xll.qlCalendarAdvance(Calendar,X1457,NDays&amp;"D")</f>
        <v>49396</v>
      </c>
      <c r="Z1457" s="1403">
        <v>2.507856215090597E-2</v>
      </c>
      <c r="AA1457" s="1411">
        <v>2.502637625094728E-2</v>
      </c>
    </row>
    <row r="1458" spans="19:27" x14ac:dyDescent="0.2">
      <c r="S1458" s="399"/>
      <c r="T1458" s="1401"/>
      <c r="W1458" s="864" t="str">
        <f t="shared" si="31"/>
        <v>1w</v>
      </c>
      <c r="X1458" s="1405">
        <f>_xll.qlCalendarAdvance(Calendar,X1457,W1458,"f",FALSE)</f>
        <v>49403</v>
      </c>
      <c r="Y1458" s="1404">
        <f>_xll.qlCalendarAdvance(Calendar,X1458,NDays&amp;"D")</f>
        <v>49403</v>
      </c>
      <c r="Z1458" s="1403">
        <v>2.5070277923742123E-2</v>
      </c>
      <c r="AA1458" s="1411">
        <v>2.5018296010341778E-2</v>
      </c>
    </row>
    <row r="1459" spans="19:27" x14ac:dyDescent="0.2">
      <c r="S1459" s="399"/>
      <c r="T1459" s="1401"/>
      <c r="W1459" s="864" t="str">
        <f t="shared" si="31"/>
        <v>1w</v>
      </c>
      <c r="X1459" s="1405">
        <f>_xll.qlCalendarAdvance(Calendar,X1458,W1459,"f",FALSE)</f>
        <v>49410</v>
      </c>
      <c r="Y1459" s="1404">
        <f>_xll.qlCalendarAdvance(Calendar,X1459,NDays&amp;"D")</f>
        <v>49410</v>
      </c>
      <c r="Z1459" s="1403">
        <v>2.5062301260624052E-2</v>
      </c>
      <c r="AA1459" s="1411">
        <v>2.5010228415225377E-2</v>
      </c>
    </row>
    <row r="1460" spans="19:27" x14ac:dyDescent="0.2">
      <c r="S1460" s="399"/>
      <c r="T1460" s="1401"/>
      <c r="W1460" s="864" t="str">
        <f t="shared" si="31"/>
        <v>1w</v>
      </c>
      <c r="X1460" s="1405">
        <f>_xll.qlCalendarAdvance(Calendar,X1459,W1460,"f",FALSE)</f>
        <v>49417</v>
      </c>
      <c r="Y1460" s="1404">
        <f>_xll.qlCalendarAdvance(Calendar,X1460,NDays&amp;"D")</f>
        <v>49417</v>
      </c>
      <c r="Z1460" s="1403">
        <v>2.5054340936575697E-2</v>
      </c>
      <c r="AA1460" s="1411">
        <v>2.5002173465273891E-2</v>
      </c>
    </row>
    <row r="1461" spans="19:27" x14ac:dyDescent="0.2">
      <c r="S1461" s="399"/>
      <c r="T1461" s="1401"/>
      <c r="W1461" s="864" t="str">
        <f t="shared" si="31"/>
        <v>1w</v>
      </c>
      <c r="X1461" s="1405">
        <f>_xll.qlCalendarAdvance(Calendar,X1460,W1461,"f",FALSE)</f>
        <v>49424</v>
      </c>
      <c r="Y1461" s="1404">
        <f>_xll.qlCalendarAdvance(Calendar,X1461,NDays&amp;"D")</f>
        <v>49424</v>
      </c>
      <c r="Z1461" s="1403">
        <v>2.5046397178543029E-2</v>
      </c>
      <c r="AA1461" s="1411">
        <v>2.4994131160811506E-2</v>
      </c>
    </row>
    <row r="1462" spans="19:27" x14ac:dyDescent="0.2">
      <c r="S1462" s="399"/>
      <c r="T1462" s="1401"/>
      <c r="W1462" s="864" t="str">
        <f t="shared" si="31"/>
        <v>1w</v>
      </c>
      <c r="X1462" s="1405">
        <f>_xll.qlCalendarAdvance(Calendar,X1461,W1462,"f",FALSE)</f>
        <v>49431</v>
      </c>
      <c r="Y1462" s="1404">
        <f>_xll.qlCalendarAdvance(Calendar,X1462,NDays&amp;"D")</f>
        <v>49431</v>
      </c>
      <c r="Z1462" s="1403">
        <v>2.5038765326378935E-2</v>
      </c>
      <c r="AA1462" s="1411">
        <v>2.4986101501432989E-2</v>
      </c>
    </row>
    <row r="1463" spans="19:27" x14ac:dyDescent="0.2">
      <c r="S1463" s="399"/>
      <c r="T1463" s="1401"/>
      <c r="W1463" s="864" t="str">
        <f t="shared" si="31"/>
        <v>1w</v>
      </c>
      <c r="X1463" s="1405">
        <f>_xll.qlCalendarAdvance(Calendar,X1462,W1463,"f",FALSE)</f>
        <v>49438</v>
      </c>
      <c r="Y1463" s="1404">
        <f>_xll.qlCalendarAdvance(Calendar,X1463,NDays&amp;"D")</f>
        <v>49438</v>
      </c>
      <c r="Z1463" s="1403">
        <v>2.503085615079479E-2</v>
      </c>
      <c r="AA1463" s="1411">
        <v>2.4978084487705665E-2</v>
      </c>
    </row>
    <row r="1464" spans="19:27" x14ac:dyDescent="0.2">
      <c r="S1464" s="399"/>
      <c r="T1464" s="1401"/>
      <c r="W1464" s="864" t="str">
        <f t="shared" si="31"/>
        <v>1w</v>
      </c>
      <c r="X1464" s="1405">
        <f>_xll.qlCalendarAdvance(Calendar,X1463,W1464,"f",FALSE)</f>
        <v>49445</v>
      </c>
      <c r="Y1464" s="1404">
        <f>_xll.qlCalendarAdvance(Calendar,X1464,NDays&amp;"D")</f>
        <v>49445</v>
      </c>
      <c r="Z1464" s="1403">
        <v>2.5022964231660515E-2</v>
      </c>
      <c r="AA1464" s="1411">
        <v>2.497008011906221E-2</v>
      </c>
    </row>
    <row r="1465" spans="19:27" x14ac:dyDescent="0.2">
      <c r="S1465" s="399"/>
      <c r="T1465" s="1401"/>
      <c r="W1465" s="864" t="str">
        <f t="shared" si="31"/>
        <v>1w</v>
      </c>
      <c r="X1465" s="1405">
        <f>_xll.qlCalendarAdvance(Calendar,X1464,W1465,"f",FALSE)</f>
        <v>49452</v>
      </c>
      <c r="Y1465" s="1404">
        <f>_xll.qlCalendarAdvance(Calendar,X1465,NDays&amp;"D")</f>
        <v>49452</v>
      </c>
      <c r="Z1465" s="1403">
        <v>2.501508979469132E-2</v>
      </c>
      <c r="AA1465" s="1411">
        <v>2.4962088395907855E-2</v>
      </c>
    </row>
    <row r="1466" spans="19:27" x14ac:dyDescent="0.2">
      <c r="S1466" s="399"/>
      <c r="T1466" s="1401"/>
      <c r="W1466" s="864" t="str">
        <f t="shared" si="31"/>
        <v>1w</v>
      </c>
      <c r="X1466" s="1405">
        <f>_xll.qlCalendarAdvance(Calendar,X1465,W1466,"f",FALSE)</f>
        <v>49459</v>
      </c>
      <c r="Y1466" s="1404">
        <f>_xll.qlCalendarAdvance(Calendar,X1466,NDays&amp;"D")</f>
        <v>49459</v>
      </c>
      <c r="Z1466" s="1403">
        <v>2.5007233065595814E-2</v>
      </c>
      <c r="AA1466" s="1411">
        <v>2.4954109318080508E-2</v>
      </c>
    </row>
    <row r="1467" spans="19:27" x14ac:dyDescent="0.2">
      <c r="S1467" s="399"/>
      <c r="T1467" s="1401"/>
      <c r="W1467" s="864" t="str">
        <f t="shared" si="31"/>
        <v>1w</v>
      </c>
      <c r="X1467" s="1405">
        <f>_xll.qlCalendarAdvance(Calendar,X1466,W1467,"f",FALSE)</f>
        <v>49466</v>
      </c>
      <c r="Y1467" s="1404">
        <f>_xll.qlCalendarAdvance(Calendar,X1467,NDays&amp;"D")</f>
        <v>49466</v>
      </c>
      <c r="Z1467" s="1403">
        <v>2.4999095225220001E-2</v>
      </c>
      <c r="AA1467" s="1411">
        <v>2.4946142885580169E-2</v>
      </c>
    </row>
    <row r="1468" spans="19:27" x14ac:dyDescent="0.2">
      <c r="S1468" s="399"/>
      <c r="T1468" s="1401"/>
      <c r="W1468" s="864" t="str">
        <f t="shared" si="31"/>
        <v>1w</v>
      </c>
      <c r="X1468" s="1405">
        <f>_xll.qlCalendarAdvance(Calendar,X1467,W1468,"f",FALSE)</f>
        <v>49473</v>
      </c>
      <c r="Y1468" s="1404">
        <f>_xll.qlCalendarAdvance(Calendar,X1468,NDays&amp;"D")</f>
        <v>49473</v>
      </c>
      <c r="Z1468" s="1403">
        <v>2.4991273783505366E-2</v>
      </c>
      <c r="AA1468" s="1411">
        <v>2.4938189098406838E-2</v>
      </c>
    </row>
    <row r="1469" spans="19:27" x14ac:dyDescent="0.2">
      <c r="S1469" s="399"/>
      <c r="T1469" s="1401"/>
      <c r="W1469" s="864" t="str">
        <f t="shared" si="31"/>
        <v>1w</v>
      </c>
      <c r="X1469" s="1405">
        <f>_xll.qlCalendarAdvance(Calendar,X1468,W1469,"f",FALSE)</f>
        <v>49480</v>
      </c>
      <c r="Y1469" s="1404">
        <f>_xll.qlCalendarAdvance(Calendar,X1469,NDays&amp;"D")</f>
        <v>49480</v>
      </c>
      <c r="Z1469" s="1403">
        <v>2.498347072325861E-2</v>
      </c>
      <c r="AA1469" s="1411">
        <v>2.4930247956560514E-2</v>
      </c>
    </row>
    <row r="1470" spans="19:27" x14ac:dyDescent="0.2">
      <c r="S1470" s="399"/>
      <c r="T1470" s="1401"/>
      <c r="W1470" s="864" t="str">
        <f t="shared" si="31"/>
        <v>1w</v>
      </c>
      <c r="X1470" s="1405">
        <f>_xll.qlCalendarAdvance(Calendar,X1469,W1470,"f",FALSE)</f>
        <v>49487</v>
      </c>
      <c r="Y1470" s="1404">
        <f>_xll.qlCalendarAdvance(Calendar,X1470,NDays&amp;"D")</f>
        <v>49487</v>
      </c>
      <c r="Z1470" s="1403">
        <v>2.497568627051382E-2</v>
      </c>
      <c r="AA1470" s="1411">
        <v>2.4922319839013607E-2</v>
      </c>
    </row>
    <row r="1471" spans="19:27" x14ac:dyDescent="0.2">
      <c r="S1471" s="399"/>
      <c r="T1471" s="1401"/>
      <c r="W1471" s="864" t="str">
        <f t="shared" si="31"/>
        <v>1w</v>
      </c>
      <c r="X1471" s="1405">
        <f>_xll.qlCalendarAdvance(Calendar,X1470,W1471,"f",FALSE)</f>
        <v>49494</v>
      </c>
      <c r="Y1471" s="1404">
        <f>_xll.qlCalendarAdvance(Calendar,X1471,NDays&amp;"D")</f>
        <v>49494</v>
      </c>
      <c r="Z1471" s="1403">
        <v>2.4968222857818516E-2</v>
      </c>
      <c r="AA1471" s="1411">
        <v>2.4914409014797911E-2</v>
      </c>
    </row>
    <row r="1472" spans="19:27" x14ac:dyDescent="0.2">
      <c r="S1472" s="399"/>
      <c r="T1472" s="1401"/>
      <c r="W1472" s="864" t="str">
        <f t="shared" si="31"/>
        <v>1w</v>
      </c>
      <c r="X1472" s="1405">
        <f>_xll.qlCalendarAdvance(Calendar,X1471,W1472,"f",FALSE)</f>
        <v>49501</v>
      </c>
      <c r="Y1472" s="1404">
        <f>_xll.qlCalendarAdvance(Calendar,X1472,NDays&amp;"D")</f>
        <v>49501</v>
      </c>
      <c r="Z1472" s="1403">
        <v>2.4960476746095119E-2</v>
      </c>
      <c r="AA1472" s="1411">
        <v>2.4906516700742287E-2</v>
      </c>
    </row>
    <row r="1473" spans="19:27" x14ac:dyDescent="0.2">
      <c r="S1473" s="399"/>
      <c r="T1473" s="1401"/>
      <c r="W1473" s="864" t="str">
        <f t="shared" si="31"/>
        <v>1w</v>
      </c>
      <c r="X1473" s="1405">
        <f>_xll.qlCalendarAdvance(Calendar,X1472,W1473,"f",FALSE)</f>
        <v>49508</v>
      </c>
      <c r="Y1473" s="1404">
        <f>_xll.qlCalendarAdvance(Calendar,X1473,NDays&amp;"D")</f>
        <v>49508</v>
      </c>
      <c r="Z1473" s="1403">
        <v>2.4952749405767301E-2</v>
      </c>
      <c r="AA1473" s="1411">
        <v>2.4898642896846734E-2</v>
      </c>
    </row>
    <row r="1474" spans="19:27" x14ac:dyDescent="0.2">
      <c r="S1474" s="399"/>
      <c r="T1474" s="1401"/>
      <c r="W1474" s="864" t="str">
        <f t="shared" si="31"/>
        <v>1w</v>
      </c>
      <c r="X1474" s="1405">
        <f>_xll.qlCalendarAdvance(Calendar,X1473,W1474,"f",FALSE)</f>
        <v>49515</v>
      </c>
      <c r="Y1474" s="1404">
        <f>_xll.qlCalendarAdvance(Calendar,X1474,NDays&amp;"D")</f>
        <v>49515</v>
      </c>
      <c r="Z1474" s="1403">
        <v>2.4945040836619234E-2</v>
      </c>
      <c r="AA1474" s="1411">
        <v>2.4890787603030207E-2</v>
      </c>
    </row>
    <row r="1475" spans="19:27" x14ac:dyDescent="0.2">
      <c r="S1475" s="399"/>
      <c r="T1475" s="1401"/>
      <c r="W1475" s="864" t="str">
        <f t="shared" si="31"/>
        <v>1w</v>
      </c>
      <c r="X1475" s="1405">
        <f>_xll.qlCalendarAdvance(Calendar,X1474,W1475,"f",FALSE)</f>
        <v>49522</v>
      </c>
      <c r="Y1475" s="1404">
        <f>_xll.qlCalendarAdvance(Calendar,X1475,NDays&amp;"D")</f>
        <v>49522</v>
      </c>
      <c r="Z1475" s="1403">
        <v>2.4937351038434644E-2</v>
      </c>
      <c r="AA1475" s="1411">
        <v>2.4882950819454797E-2</v>
      </c>
    </row>
    <row r="1476" spans="19:27" x14ac:dyDescent="0.2">
      <c r="S1476" s="399"/>
      <c r="T1476" s="1401"/>
      <c r="W1476" s="864" t="str">
        <f t="shared" si="31"/>
        <v>1w</v>
      </c>
      <c r="X1476" s="1405">
        <f>_xll.qlCalendarAdvance(Calendar,X1475,W1476,"f",FALSE)</f>
        <v>49529</v>
      </c>
      <c r="Y1476" s="1404">
        <f>_xll.qlCalendarAdvance(Calendar,X1476,NDays&amp;"D")</f>
        <v>49529</v>
      </c>
      <c r="Z1476" s="1403">
        <v>2.4929680010997705E-2</v>
      </c>
      <c r="AA1476" s="1411">
        <v>2.4875132545877365E-2</v>
      </c>
    </row>
    <row r="1477" spans="19:27" x14ac:dyDescent="0.2">
      <c r="S1477" s="399"/>
      <c r="T1477" s="1401"/>
      <c r="W1477" s="864" t="str">
        <f t="shared" si="31"/>
        <v>1w</v>
      </c>
      <c r="X1477" s="1405">
        <f>_xll.qlCalendarAdvance(Calendar,X1476,W1477,"f",FALSE)</f>
        <v>49536</v>
      </c>
      <c r="Y1477" s="1404">
        <f>_xll.qlCalendarAdvance(Calendar,X1477,NDays&amp;"D")</f>
        <v>49536</v>
      </c>
      <c r="Z1477" s="1403">
        <v>2.4922027754094345E-2</v>
      </c>
      <c r="AA1477" s="1411">
        <v>2.4867332782541052E-2</v>
      </c>
    </row>
    <row r="1478" spans="19:27" x14ac:dyDescent="0.2">
      <c r="S1478" s="399"/>
      <c r="T1478" s="1401"/>
      <c r="W1478" s="864" t="str">
        <f t="shared" si="31"/>
        <v>1w</v>
      </c>
      <c r="X1478" s="1405">
        <f>_xll.qlCalendarAdvance(Calendar,X1477,W1478,"f",FALSE)</f>
        <v>49543</v>
      </c>
      <c r="Y1478" s="1404">
        <f>_xll.qlCalendarAdvance(Calendar,X1478,NDays&amp;"D")</f>
        <v>49543</v>
      </c>
      <c r="Z1478" s="1403">
        <v>2.4914394267509622E-2</v>
      </c>
      <c r="AA1478" s="1411">
        <v>2.4859551529202717E-2</v>
      </c>
    </row>
    <row r="1479" spans="19:27" x14ac:dyDescent="0.2">
      <c r="S1479" s="399"/>
      <c r="T1479" s="1401"/>
      <c r="W1479" s="864" t="str">
        <f t="shared" si="31"/>
        <v>1w</v>
      </c>
      <c r="X1479" s="1405">
        <f>_xll.qlCalendarAdvance(Calendar,X1478,W1479,"f",FALSE)</f>
        <v>49550</v>
      </c>
      <c r="Y1479" s="1404">
        <f>_xll.qlCalendarAdvance(Calendar,X1479,NDays&amp;"D")</f>
        <v>49550</v>
      </c>
      <c r="Z1479" s="1403">
        <v>2.4906779551030784E-2</v>
      </c>
      <c r="AA1479" s="1411">
        <v>2.48517887861055E-2</v>
      </c>
    </row>
    <row r="1480" spans="19:27" x14ac:dyDescent="0.2">
      <c r="S1480" s="399"/>
      <c r="T1480" s="1401"/>
      <c r="W1480" s="864" t="str">
        <f t="shared" si="31"/>
        <v>1w</v>
      </c>
      <c r="X1480" s="1405">
        <f>_xll.qlCalendarAdvance(Calendar,X1479,W1480,"f",FALSE)</f>
        <v>49557</v>
      </c>
      <c r="Y1480" s="1404">
        <f>_xll.qlCalendarAdvance(Calendar,X1480,NDays&amp;"D")</f>
        <v>49557</v>
      </c>
      <c r="Z1480" s="1403">
        <v>2.4898564372557424E-2</v>
      </c>
      <c r="AA1480" s="1411">
        <v>2.4844044553087308E-2</v>
      </c>
    </row>
    <row r="1481" spans="19:27" x14ac:dyDescent="0.2">
      <c r="S1481" s="399"/>
      <c r="T1481" s="1401"/>
      <c r="W1481" s="864" t="str">
        <f t="shared" si="31"/>
        <v>1w</v>
      </c>
      <c r="X1481" s="1405">
        <f>_xll.qlCalendarAdvance(Calendar,X1480,W1481,"f",FALSE)</f>
        <v>49564</v>
      </c>
      <c r="Y1481" s="1404">
        <f>_xll.qlCalendarAdvance(Calendar,X1481,NDays&amp;"D")</f>
        <v>49564</v>
      </c>
      <c r="Z1481" s="1403">
        <v>2.4890985541855482E-2</v>
      </c>
      <c r="AA1481" s="1411">
        <v>2.4836318830310233E-2</v>
      </c>
    </row>
    <row r="1482" spans="19:27" x14ac:dyDescent="0.2">
      <c r="S1482" s="399"/>
      <c r="T1482" s="1401"/>
      <c r="W1482" s="864" t="str">
        <f t="shared" si="31"/>
        <v>1w</v>
      </c>
      <c r="X1482" s="1405">
        <f>_xll.qlCalendarAdvance(Calendar,X1481,W1482,"f",FALSE)</f>
        <v>49571</v>
      </c>
      <c r="Y1482" s="1404">
        <f>_xll.qlCalendarAdvance(Calendar,X1482,NDays&amp;"D")</f>
        <v>49571</v>
      </c>
      <c r="Z1482" s="1403">
        <v>2.4883425477797483E-2</v>
      </c>
      <c r="AA1482" s="1411">
        <v>2.4828611617531138E-2</v>
      </c>
    </row>
    <row r="1483" spans="19:27" x14ac:dyDescent="0.2">
      <c r="S1483" s="399"/>
      <c r="T1483" s="1401"/>
      <c r="W1483" s="864" t="str">
        <f t="shared" si="31"/>
        <v>1w</v>
      </c>
      <c r="X1483" s="1405">
        <f>_xll.qlCalendarAdvance(Calendar,X1482,W1483,"f",FALSE)</f>
        <v>49578</v>
      </c>
      <c r="Y1483" s="1404">
        <f>_xll.qlCalendarAdvance(Calendar,X1483,NDays&amp;"D")</f>
        <v>49578</v>
      </c>
      <c r="Z1483" s="1403">
        <v>2.4875884180172347E-2</v>
      </c>
      <c r="AA1483" s="1411">
        <v>2.4820922914912114E-2</v>
      </c>
    </row>
    <row r="1484" spans="19:27" x14ac:dyDescent="0.2">
      <c r="S1484" s="399"/>
      <c r="T1484" s="1401"/>
      <c r="W1484" s="864" t="str">
        <f t="shared" si="31"/>
        <v>1w</v>
      </c>
      <c r="X1484" s="1405">
        <f>_xll.qlCalendarAdvance(Calendar,X1483,W1484,"f",FALSE)</f>
        <v>49585</v>
      </c>
      <c r="Y1484" s="1404">
        <f>_xll.qlCalendarAdvance(Calendar,X1484,NDays&amp;"D")</f>
        <v>49585</v>
      </c>
      <c r="Z1484" s="1403">
        <v>2.4868674533837426E-2</v>
      </c>
      <c r="AA1484" s="1411">
        <v>2.4813252722372114E-2</v>
      </c>
    </row>
    <row r="1485" spans="19:27" x14ac:dyDescent="0.2">
      <c r="S1485" s="399"/>
      <c r="T1485" s="1401"/>
      <c r="W1485" s="864" t="str">
        <f t="shared" si="31"/>
        <v>1w</v>
      </c>
      <c r="X1485" s="1405">
        <f>_xll.qlCalendarAdvance(Calendar,X1484,W1485,"f",FALSE)</f>
        <v>49592</v>
      </c>
      <c r="Y1485" s="1404">
        <f>_xll.qlCalendarAdvance(Calendar,X1485,NDays&amp;"D")</f>
        <v>49592</v>
      </c>
      <c r="Z1485" s="1403">
        <v>2.4861171600907967E-2</v>
      </c>
      <c r="AA1485" s="1411">
        <v>2.480560103991114E-2</v>
      </c>
    </row>
    <row r="1486" spans="19:27" x14ac:dyDescent="0.2">
      <c r="S1486" s="399"/>
      <c r="T1486" s="1401"/>
      <c r="W1486" s="864" t="str">
        <f t="shared" si="31"/>
        <v>1w</v>
      </c>
      <c r="X1486" s="1405">
        <f>_xll.qlCalendarAdvance(Calendar,X1485,W1486,"f",FALSE)</f>
        <v>49599</v>
      </c>
      <c r="Y1486" s="1404">
        <f>_xll.qlCalendarAdvance(Calendar,X1486,NDays&amp;"D")</f>
        <v>49599</v>
      </c>
      <c r="Z1486" s="1403">
        <v>2.4853687435194793E-2</v>
      </c>
      <c r="AA1486" s="1411">
        <v>2.4797967867853377E-2</v>
      </c>
    </row>
    <row r="1487" spans="19:27" x14ac:dyDescent="0.2">
      <c r="S1487" s="399"/>
      <c r="T1487" s="1401"/>
      <c r="W1487" s="864" t="str">
        <f t="shared" si="31"/>
        <v>1w</v>
      </c>
      <c r="X1487" s="1405">
        <f>_xll.qlCalendarAdvance(Calendar,X1486,W1487,"f",FALSE)</f>
        <v>49606</v>
      </c>
      <c r="Y1487" s="1404">
        <f>_xll.qlCalendarAdvance(Calendar,X1487,NDays&amp;"D")</f>
        <v>49606</v>
      </c>
      <c r="Z1487" s="1403">
        <v>2.4846222036488428E-2</v>
      </c>
      <c r="AA1487" s="1411">
        <v>2.4790353205631499E-2</v>
      </c>
    </row>
    <row r="1488" spans="19:27" x14ac:dyDescent="0.2">
      <c r="S1488" s="399"/>
      <c r="T1488" s="1401"/>
      <c r="W1488" s="864" t="str">
        <f t="shared" si="31"/>
        <v>1w</v>
      </c>
      <c r="X1488" s="1405">
        <f>_xll.qlCalendarAdvance(Calendar,X1487,W1488,"f",FALSE)</f>
        <v>49613</v>
      </c>
      <c r="Y1488" s="1404">
        <f>_xll.qlCalendarAdvance(Calendar,X1488,NDays&amp;"D")</f>
        <v>49613</v>
      </c>
      <c r="Z1488" s="1403">
        <v>2.4838459181259272E-2</v>
      </c>
      <c r="AA1488" s="1411">
        <v>2.4782757053650739E-2</v>
      </c>
    </row>
    <row r="1489" spans="19:27" x14ac:dyDescent="0.2">
      <c r="S1489" s="399"/>
      <c r="T1489" s="1401"/>
      <c r="W1489" s="864" t="str">
        <f t="shared" si="31"/>
        <v>1w</v>
      </c>
      <c r="X1489" s="1405">
        <f>_xll.qlCalendarAdvance(Calendar,X1488,W1489,"f",FALSE)</f>
        <v>49620</v>
      </c>
      <c r="Y1489" s="1404">
        <f>_xll.qlCalendarAdvance(Calendar,X1489,NDays&amp;"D")</f>
        <v>49620</v>
      </c>
      <c r="Z1489" s="1403">
        <v>2.4831030477867739E-2</v>
      </c>
      <c r="AA1489" s="1411">
        <v>2.4775179411749004E-2</v>
      </c>
    </row>
    <row r="1490" spans="19:27" x14ac:dyDescent="0.2">
      <c r="S1490" s="399"/>
      <c r="T1490" s="1401"/>
      <c r="W1490" s="864" t="str">
        <f t="shared" si="31"/>
        <v>1w</v>
      </c>
      <c r="X1490" s="1405">
        <f>_xll.qlCalendarAdvance(Calendar,X1489,W1490,"f",FALSE)</f>
        <v>49627</v>
      </c>
      <c r="Y1490" s="1404">
        <f>_xll.qlCalendarAdvance(Calendar,X1490,NDays&amp;"D")</f>
        <v>49627</v>
      </c>
      <c r="Z1490" s="1403">
        <v>2.482362053945825E-2</v>
      </c>
      <c r="AA1490" s="1411">
        <v>2.4767620280007341E-2</v>
      </c>
    </row>
    <row r="1491" spans="19:27" x14ac:dyDescent="0.2">
      <c r="S1491" s="399"/>
      <c r="T1491" s="1401"/>
      <c r="W1491" s="864" t="str">
        <f t="shared" si="31"/>
        <v>1w</v>
      </c>
      <c r="X1491" s="1405">
        <f>_xll.qlCalendarAdvance(Calendar,X1490,W1491,"f",FALSE)</f>
        <v>49634</v>
      </c>
      <c r="Y1491" s="1404">
        <f>_xll.qlCalendarAdvance(Calendar,X1491,NDays&amp;"D")</f>
        <v>49634</v>
      </c>
      <c r="Z1491" s="1403">
        <v>2.4816229365825969E-2</v>
      </c>
      <c r="AA1491" s="1411">
        <v>2.4760079658344702E-2</v>
      </c>
    </row>
    <row r="1492" spans="19:27" x14ac:dyDescent="0.2">
      <c r="S1492" s="399"/>
      <c r="T1492" s="1401"/>
      <c r="W1492" s="864" t="str">
        <f t="shared" si="31"/>
        <v>1w</v>
      </c>
      <c r="X1492" s="1405">
        <f>_xll.qlCalendarAdvance(Calendar,X1491,W1492,"f",FALSE)</f>
        <v>49641</v>
      </c>
      <c r="Y1492" s="1404">
        <f>_xll.qlCalendarAdvance(Calendar,X1492,NDays&amp;"D")</f>
        <v>49641</v>
      </c>
      <c r="Z1492" s="1403">
        <v>2.4808856956766493E-2</v>
      </c>
      <c r="AA1492" s="1411">
        <v>2.4752557546842135E-2</v>
      </c>
    </row>
    <row r="1493" spans="19:27" x14ac:dyDescent="0.2">
      <c r="S1493" s="399"/>
      <c r="T1493" s="1401"/>
      <c r="W1493" s="864" t="str">
        <f t="shared" si="31"/>
        <v>1w</v>
      </c>
      <c r="X1493" s="1405">
        <f>_xll.qlCalendarAdvance(Calendar,X1492,W1493,"f",FALSE)</f>
        <v>49648</v>
      </c>
      <c r="Y1493" s="1404">
        <f>_xll.qlCalendarAdvance(Calendar,X1493,NDays&amp;"D")</f>
        <v>49648</v>
      </c>
      <c r="Z1493" s="1403">
        <v>2.4801823739805339E-2</v>
      </c>
      <c r="AA1493" s="1411">
        <v>2.4745053945418594E-2</v>
      </c>
    </row>
    <row r="1494" spans="19:27" x14ac:dyDescent="0.2">
      <c r="S1494" s="399"/>
      <c r="T1494" s="1401"/>
      <c r="W1494" s="864" t="str">
        <f t="shared" si="31"/>
        <v>1w</v>
      </c>
      <c r="X1494" s="1405">
        <f>_xll.qlCalendarAdvance(Calendar,X1493,W1494,"f",FALSE)</f>
        <v>49655</v>
      </c>
      <c r="Y1494" s="1404">
        <f>_xll.qlCalendarAdvance(Calendar,X1494,NDays&amp;"D")</f>
        <v>49655</v>
      </c>
      <c r="Z1494" s="1403">
        <v>2.4794489704360011E-2</v>
      </c>
      <c r="AA1494" s="1411">
        <v>2.4737568854074077E-2</v>
      </c>
    </row>
    <row r="1495" spans="19:27" x14ac:dyDescent="0.2">
      <c r="S1495" s="399"/>
      <c r="T1495" s="1401"/>
      <c r="W1495" s="864" t="str">
        <f t="shared" si="31"/>
        <v>1w</v>
      </c>
      <c r="X1495" s="1405">
        <f>_xll.qlCalendarAdvance(Calendar,X1494,W1495,"f",FALSE)</f>
        <v>49662</v>
      </c>
      <c r="Y1495" s="1404">
        <f>_xll.qlCalendarAdvance(Calendar,X1495,NDays&amp;"D")</f>
        <v>49662</v>
      </c>
      <c r="Z1495" s="1403">
        <v>2.4787174434273543E-2</v>
      </c>
      <c r="AA1495" s="1411">
        <v>2.4730102272970678E-2</v>
      </c>
    </row>
    <row r="1496" spans="19:27" x14ac:dyDescent="0.2">
      <c r="S1496" s="399"/>
      <c r="T1496" s="1401"/>
      <c r="W1496" s="864" t="str">
        <f t="shared" si="31"/>
        <v>1w</v>
      </c>
      <c r="X1496" s="1405">
        <f>_xll.qlCalendarAdvance(Calendar,X1495,W1496,"f",FALSE)</f>
        <v>49670</v>
      </c>
      <c r="Y1496" s="1404">
        <f>_xll.qlCalendarAdvance(Calendar,X1496,NDays&amp;"D")</f>
        <v>49670</v>
      </c>
      <c r="Z1496" s="1403">
        <v>2.4778837103331536E-2</v>
      </c>
      <c r="AA1496" s="1411">
        <v>2.4721591702711043E-2</v>
      </c>
    </row>
    <row r="1497" spans="19:27" x14ac:dyDescent="0.2">
      <c r="S1497" s="399"/>
      <c r="T1497" s="1401"/>
      <c r="W1497" s="864" t="str">
        <f t="shared" si="31"/>
        <v>1w</v>
      </c>
      <c r="X1497" s="1405">
        <f>_xll.qlCalendarAdvance(Calendar,X1496,W1497,"f",FALSE)</f>
        <v>49677</v>
      </c>
      <c r="Y1497" s="1404">
        <f>_xll.qlCalendarAdvance(Calendar,X1497,NDays&amp;"D")</f>
        <v>49677</v>
      </c>
      <c r="Z1497" s="1403">
        <v>2.4771238106163582E-2</v>
      </c>
      <c r="AA1497" s="1411">
        <v>2.4714164785981652E-2</v>
      </c>
    </row>
    <row r="1498" spans="19:27" x14ac:dyDescent="0.2">
      <c r="S1498" s="399"/>
      <c r="T1498" s="1401"/>
      <c r="W1498" s="864" t="str">
        <f t="shared" ref="W1498:W1561" si="32">W1497</f>
        <v>1w</v>
      </c>
      <c r="X1498" s="1405">
        <f>_xll.qlCalendarAdvance(Calendar,X1497,W1498,"f",FALSE)</f>
        <v>49684</v>
      </c>
      <c r="Y1498" s="1404">
        <f>_xll.qlCalendarAdvance(Calendar,X1498,NDays&amp;"D")</f>
        <v>49684</v>
      </c>
      <c r="Z1498" s="1403">
        <v>2.4763980960730115E-2</v>
      </c>
      <c r="AA1498" s="1411">
        <v>2.4706756379493378E-2</v>
      </c>
    </row>
    <row r="1499" spans="19:27" x14ac:dyDescent="0.2">
      <c r="S1499" s="399"/>
      <c r="T1499" s="1401"/>
      <c r="W1499" s="864" t="str">
        <f t="shared" si="32"/>
        <v>1w</v>
      </c>
      <c r="X1499" s="1405">
        <f>_xll.qlCalendarAdvance(Calendar,X1498,W1499,"f",FALSE)</f>
        <v>49691</v>
      </c>
      <c r="Y1499" s="1404">
        <f>_xll.qlCalendarAdvance(Calendar,X1499,NDays&amp;"D")</f>
        <v>49691</v>
      </c>
      <c r="Z1499" s="1403">
        <v>2.4756742578421309E-2</v>
      </c>
      <c r="AA1499" s="1411">
        <v>2.4699366483003082E-2</v>
      </c>
    </row>
    <row r="1500" spans="19:27" x14ac:dyDescent="0.2">
      <c r="S1500" s="399"/>
      <c r="T1500" s="1401"/>
      <c r="W1500" s="864" t="str">
        <f t="shared" si="32"/>
        <v>1w</v>
      </c>
      <c r="X1500" s="1405">
        <f>_xll.qlCalendarAdvance(Calendar,X1499,W1500,"f",FALSE)</f>
        <v>49698</v>
      </c>
      <c r="Y1500" s="1404">
        <f>_xll.qlCalendarAdvance(Calendar,X1500,NDays&amp;"D")</f>
        <v>49698</v>
      </c>
      <c r="Z1500" s="1403">
        <v>2.4749522959037217E-2</v>
      </c>
      <c r="AA1500" s="1411">
        <v>2.4691995096753905E-2</v>
      </c>
    </row>
    <row r="1501" spans="19:27" x14ac:dyDescent="0.2">
      <c r="S1501" s="399"/>
      <c r="T1501" s="1401"/>
      <c r="W1501" s="864" t="str">
        <f t="shared" si="32"/>
        <v>1w</v>
      </c>
      <c r="X1501" s="1405">
        <f>_xll.qlCalendarAdvance(Calendar,X1500,W1501,"f",FALSE)</f>
        <v>49705</v>
      </c>
      <c r="Y1501" s="1404">
        <f>_xll.qlCalendarAdvance(Calendar,X1501,NDays&amp;"D")</f>
        <v>49705</v>
      </c>
      <c r="Z1501" s="1403">
        <v>2.4742322102377458E-2</v>
      </c>
      <c r="AA1501" s="1411">
        <v>2.4684642220502706E-2</v>
      </c>
    </row>
    <row r="1502" spans="19:27" x14ac:dyDescent="0.2">
      <c r="S1502" s="399"/>
      <c r="T1502" s="1401"/>
      <c r="W1502" s="864" t="str">
        <f t="shared" si="32"/>
        <v>1w</v>
      </c>
      <c r="X1502" s="1405">
        <f>_xll.qlCalendarAdvance(Calendar,X1501,W1502,"f",FALSE)</f>
        <v>49712</v>
      </c>
      <c r="Y1502" s="1404">
        <f>_xll.qlCalendarAdvance(Calendar,X1502,NDays&amp;"D")</f>
        <v>49712</v>
      </c>
      <c r="Z1502" s="1403">
        <v>2.4735140008243419E-2</v>
      </c>
      <c r="AA1502" s="1411">
        <v>2.4677307854330532E-2</v>
      </c>
    </row>
    <row r="1503" spans="19:27" x14ac:dyDescent="0.2">
      <c r="S1503" s="399"/>
      <c r="T1503" s="1401"/>
      <c r="W1503" s="864" t="str">
        <f t="shared" si="32"/>
        <v>1w</v>
      </c>
      <c r="X1503" s="1405">
        <f>_xll.qlCalendarAdvance(Calendar,X1502,W1503,"f",FALSE)</f>
        <v>49719</v>
      </c>
      <c r="Y1503" s="1404">
        <f>_xll.qlCalendarAdvance(Calendar,X1503,NDays&amp;"D")</f>
        <v>49719</v>
      </c>
      <c r="Z1503" s="1403">
        <v>2.4727976676434268E-2</v>
      </c>
      <c r="AA1503" s="1411">
        <v>2.4669991998237384E-2</v>
      </c>
    </row>
    <row r="1504" spans="19:27" x14ac:dyDescent="0.2">
      <c r="S1504" s="399"/>
      <c r="T1504" s="1401"/>
      <c r="W1504" s="864" t="str">
        <f t="shared" si="32"/>
        <v>1w</v>
      </c>
      <c r="X1504" s="1405">
        <f>_xll.qlCalendarAdvance(Calendar,X1503,W1504,"f",FALSE)</f>
        <v>49726</v>
      </c>
      <c r="Y1504" s="1404">
        <f>_xll.qlCalendarAdvance(Calendar,X1504,NDays&amp;"D")</f>
        <v>49726</v>
      </c>
      <c r="Z1504" s="1403">
        <v>2.4720832106753621E-2</v>
      </c>
      <c r="AA1504" s="1411">
        <v>2.4662694652304307E-2</v>
      </c>
    </row>
    <row r="1505" spans="19:27" x14ac:dyDescent="0.2">
      <c r="S1505" s="399"/>
      <c r="T1505" s="1401"/>
      <c r="W1505" s="864" t="str">
        <f t="shared" si="32"/>
        <v>1w</v>
      </c>
      <c r="X1505" s="1405">
        <f>_xll.qlCalendarAdvance(Calendar,X1504,W1505,"f",FALSE)</f>
        <v>49733</v>
      </c>
      <c r="Y1505" s="1404">
        <f>_xll.qlCalendarAdvance(Calendar,X1505,NDays&amp;"D")</f>
        <v>49733</v>
      </c>
      <c r="Z1505" s="1403">
        <v>2.4713706299002873E-2</v>
      </c>
      <c r="AA1505" s="1411">
        <v>2.4655415816450255E-2</v>
      </c>
    </row>
    <row r="1506" spans="19:27" x14ac:dyDescent="0.2">
      <c r="S1506" s="399"/>
      <c r="T1506" s="1401"/>
      <c r="W1506" s="864" t="str">
        <f t="shared" si="32"/>
        <v>1w</v>
      </c>
      <c r="X1506" s="1405">
        <f>_xll.qlCalendarAdvance(Calendar,X1505,W1506,"f",FALSE)</f>
        <v>49740</v>
      </c>
      <c r="Y1506" s="1404">
        <f>_xll.qlCalendarAdvance(Calendar,X1506,NDays&amp;"D")</f>
        <v>49740</v>
      </c>
      <c r="Z1506" s="1403">
        <v>2.4707926421334066E-2</v>
      </c>
      <c r="AA1506" s="1411">
        <v>2.4648155490756274E-2</v>
      </c>
    </row>
    <row r="1507" spans="19:27" x14ac:dyDescent="0.2">
      <c r="S1507" s="399"/>
      <c r="T1507" s="1401"/>
      <c r="W1507" s="864" t="str">
        <f t="shared" si="32"/>
        <v>1w</v>
      </c>
      <c r="X1507" s="1405">
        <f>_xll.qlCalendarAdvance(Calendar,X1506,W1507,"f",FALSE)</f>
        <v>49747</v>
      </c>
      <c r="Y1507" s="1404">
        <f>_xll.qlCalendarAdvance(Calendar,X1507,NDays&amp;"D")</f>
        <v>49747</v>
      </c>
      <c r="Z1507" s="1403">
        <v>2.4700841591304444E-2</v>
      </c>
      <c r="AA1507" s="1411">
        <v>2.4640913675141318E-2</v>
      </c>
    </row>
    <row r="1508" spans="19:27" x14ac:dyDescent="0.2">
      <c r="S1508" s="399"/>
      <c r="T1508" s="1401"/>
      <c r="W1508" s="864" t="str">
        <f t="shared" si="32"/>
        <v>1w</v>
      </c>
      <c r="X1508" s="1405">
        <f>_xll.qlCalendarAdvance(Calendar,X1507,W1508,"f",FALSE)</f>
        <v>49754</v>
      </c>
      <c r="Y1508" s="1404">
        <f>_xll.qlCalendarAdvance(Calendar,X1508,NDays&amp;"D")</f>
        <v>49754</v>
      </c>
      <c r="Z1508" s="1403">
        <v>2.469377552814768E-2</v>
      </c>
      <c r="AA1508" s="1411">
        <v>2.4633690369605388E-2</v>
      </c>
    </row>
    <row r="1509" spans="19:27" x14ac:dyDescent="0.2">
      <c r="S1509" s="399"/>
      <c r="T1509" s="1401"/>
      <c r="W1509" s="864" t="str">
        <f t="shared" si="32"/>
        <v>1w</v>
      </c>
      <c r="X1509" s="1405">
        <f>_xll.qlCalendarAdvance(Calendar,X1508,W1509,"f",FALSE)</f>
        <v>49761</v>
      </c>
      <c r="Y1509" s="1404">
        <f>_xll.qlCalendarAdvance(Calendar,X1509,NDays&amp;"D")</f>
        <v>49761</v>
      </c>
      <c r="Z1509" s="1403">
        <v>2.4686728231663336E-2</v>
      </c>
      <c r="AA1509" s="1411">
        <v>2.4626485574229529E-2</v>
      </c>
    </row>
    <row r="1510" spans="19:27" x14ac:dyDescent="0.2">
      <c r="S1510" s="399"/>
      <c r="T1510" s="1401"/>
      <c r="W1510" s="864" t="str">
        <f t="shared" si="32"/>
        <v>1w</v>
      </c>
      <c r="X1510" s="1405">
        <f>_xll.qlCalendarAdvance(Calendar,X1509,W1510,"f",FALSE)</f>
        <v>49768</v>
      </c>
      <c r="Y1510" s="1404">
        <f>_xll.qlCalendarAdvance(Calendar,X1510,NDays&amp;"D")</f>
        <v>49768</v>
      </c>
      <c r="Z1510" s="1403">
        <v>2.4678693789779715E-2</v>
      </c>
      <c r="AA1510" s="1411">
        <v>2.4619299288770602E-2</v>
      </c>
    </row>
    <row r="1511" spans="19:27" x14ac:dyDescent="0.2">
      <c r="S1511" s="399"/>
      <c r="T1511" s="1401"/>
      <c r="W1511" s="864" t="str">
        <f t="shared" si="32"/>
        <v>1w</v>
      </c>
      <c r="X1511" s="1405">
        <f>_xll.qlCalendarAdvance(Calendar,X1510,W1511,"f",FALSE)</f>
        <v>49775</v>
      </c>
      <c r="Y1511" s="1404">
        <f>_xll.qlCalendarAdvance(Calendar,X1511,NDays&amp;"D")</f>
        <v>49775</v>
      </c>
      <c r="Z1511" s="1403">
        <v>2.4671681418372619E-2</v>
      </c>
      <c r="AA1511" s="1411">
        <v>2.4613406244323288E-2</v>
      </c>
    </row>
    <row r="1512" spans="19:27" x14ac:dyDescent="0.2">
      <c r="S1512" s="399"/>
      <c r="T1512" s="1401"/>
      <c r="W1512" s="864" t="str">
        <f t="shared" si="32"/>
        <v>1w</v>
      </c>
      <c r="X1512" s="1405">
        <f>_xll.qlCalendarAdvance(Calendar,X1511,W1512,"f",FALSE)</f>
        <v>49782</v>
      </c>
      <c r="Y1512" s="1404">
        <f>_xll.qlCalendarAdvance(Calendar,X1512,NDays&amp;"D")</f>
        <v>49782</v>
      </c>
      <c r="Z1512" s="1403">
        <v>2.4664687808903615E-2</v>
      </c>
      <c r="AA1512" s="1411">
        <v>2.4604982248414009E-2</v>
      </c>
    </row>
    <row r="1513" spans="19:27" x14ac:dyDescent="0.2">
      <c r="S1513" s="399"/>
      <c r="T1513" s="1401"/>
      <c r="W1513" s="864" t="str">
        <f t="shared" si="32"/>
        <v>1w</v>
      </c>
      <c r="X1513" s="1405">
        <f>_xll.qlCalendarAdvance(Calendar,X1512,W1513,"f",FALSE)</f>
        <v>49789</v>
      </c>
      <c r="Y1513" s="1404">
        <f>_xll.qlCalendarAdvance(Calendar,X1513,NDays&amp;"D")</f>
        <v>49789</v>
      </c>
      <c r="Z1513" s="1403">
        <v>2.4657712961177396E-2</v>
      </c>
      <c r="AA1513" s="1411">
        <v>2.459785149335425E-2</v>
      </c>
    </row>
    <row r="1514" spans="19:27" x14ac:dyDescent="0.2">
      <c r="S1514" s="399"/>
      <c r="T1514" s="1401"/>
      <c r="W1514" s="864" t="str">
        <f t="shared" si="32"/>
        <v>1w</v>
      </c>
      <c r="X1514" s="1405">
        <f>_xll.qlCalendarAdvance(Calendar,X1513,W1514,"f",FALSE)</f>
        <v>49796</v>
      </c>
      <c r="Y1514" s="1404">
        <f>_xll.qlCalendarAdvance(Calendar,X1514,NDays&amp;"D")</f>
        <v>49796</v>
      </c>
      <c r="Z1514" s="1403">
        <v>2.4651773242371031E-2</v>
      </c>
      <c r="AA1514" s="1411">
        <v>2.4590739248373517E-2</v>
      </c>
    </row>
    <row r="1515" spans="19:27" x14ac:dyDescent="0.2">
      <c r="S1515" s="399"/>
      <c r="T1515" s="1401"/>
      <c r="W1515" s="864" t="str">
        <f t="shared" si="32"/>
        <v>1w</v>
      </c>
      <c r="X1515" s="1405">
        <f>_xll.qlCalendarAdvance(Calendar,X1514,W1515,"f",FALSE)</f>
        <v>49803</v>
      </c>
      <c r="Y1515" s="1404">
        <f>_xll.qlCalendarAdvance(Calendar,X1515,NDays&amp;"D")</f>
        <v>49803</v>
      </c>
      <c r="Z1515" s="1403">
        <v>2.4644838541752995E-2</v>
      </c>
      <c r="AA1515" s="1411">
        <v>2.4583645513471808E-2</v>
      </c>
    </row>
    <row r="1516" spans="19:27" x14ac:dyDescent="0.2">
      <c r="S1516" s="399"/>
      <c r="T1516" s="1401"/>
      <c r="W1516" s="864" t="str">
        <f t="shared" si="32"/>
        <v>1w</v>
      </c>
      <c r="X1516" s="1405">
        <f>_xll.qlCalendarAdvance(Calendar,X1515,W1516,"f",FALSE)</f>
        <v>49810</v>
      </c>
      <c r="Y1516" s="1404">
        <f>_xll.qlCalendarAdvance(Calendar,X1516,NDays&amp;"D")</f>
        <v>49810</v>
      </c>
      <c r="Z1516" s="1403">
        <v>2.463792260642219E-2</v>
      </c>
      <c r="AA1516" s="1411">
        <v>2.4576570288649124E-2</v>
      </c>
    </row>
    <row r="1517" spans="19:27" x14ac:dyDescent="0.2">
      <c r="S1517" s="399"/>
      <c r="T1517" s="1401"/>
      <c r="W1517" s="864" t="str">
        <f t="shared" si="32"/>
        <v>1w</v>
      </c>
      <c r="X1517" s="1405">
        <f>_xll.qlCalendarAdvance(Calendar,X1516,W1517,"f",FALSE)</f>
        <v>49817</v>
      </c>
      <c r="Y1517" s="1404">
        <f>_xll.qlCalendarAdvance(Calendar,X1517,NDays&amp;"D")</f>
        <v>49817</v>
      </c>
      <c r="Z1517" s="1403">
        <v>2.4631025436183403E-2</v>
      </c>
      <c r="AA1517" s="1411">
        <v>2.4569513573905466E-2</v>
      </c>
    </row>
    <row r="1518" spans="19:27" x14ac:dyDescent="0.2">
      <c r="S1518" s="399"/>
      <c r="T1518" s="1401"/>
      <c r="W1518" s="864" t="str">
        <f t="shared" si="32"/>
        <v>1w</v>
      </c>
      <c r="X1518" s="1405">
        <f>_xll.qlCalendarAdvance(Calendar,X1517,W1518,"f",FALSE)</f>
        <v>49824</v>
      </c>
      <c r="Y1518" s="1404">
        <f>_xll.qlCalendarAdvance(Calendar,X1518,NDays&amp;"D")</f>
        <v>49824</v>
      </c>
      <c r="Z1518" s="1403">
        <v>2.462312014192403E-2</v>
      </c>
      <c r="AA1518" s="1411">
        <v>2.4562475369483971E-2</v>
      </c>
    </row>
    <row r="1519" spans="19:27" x14ac:dyDescent="0.2">
      <c r="S1519" s="399"/>
      <c r="T1519" s="1401"/>
      <c r="W1519" s="864" t="str">
        <f t="shared" si="32"/>
        <v>1w</v>
      </c>
      <c r="X1519" s="1405">
        <f>_xll.qlCalendarAdvance(Calendar,X1518,W1519,"f",FALSE)</f>
        <v>49831</v>
      </c>
      <c r="Y1519" s="1404">
        <f>_xll.qlCalendarAdvance(Calendar,X1519,NDays&amp;"D")</f>
        <v>49831</v>
      </c>
      <c r="Z1519" s="1403">
        <v>2.4616257860598664E-2</v>
      </c>
      <c r="AA1519" s="1411">
        <v>2.4555455674817317E-2</v>
      </c>
    </row>
    <row r="1520" spans="19:27" x14ac:dyDescent="0.2">
      <c r="S1520" s="399"/>
      <c r="T1520" s="1401"/>
      <c r="W1520" s="864" t="str">
        <f t="shared" si="32"/>
        <v>1w</v>
      </c>
      <c r="X1520" s="1405">
        <f>_xll.qlCalendarAdvance(Calendar,X1519,W1520,"f",FALSE)</f>
        <v>49838</v>
      </c>
      <c r="Y1520" s="1404">
        <f>_xll.qlCalendarAdvance(Calendar,X1520,NDays&amp;"D")</f>
        <v>49838</v>
      </c>
      <c r="Z1520" s="1403">
        <v>2.4609414339667967E-2</v>
      </c>
      <c r="AA1520" s="1411">
        <v>2.454845449039178E-2</v>
      </c>
    </row>
    <row r="1521" spans="19:27" x14ac:dyDescent="0.2">
      <c r="S1521" s="399"/>
      <c r="T1521" s="1401"/>
      <c r="W1521" s="864" t="str">
        <f t="shared" si="32"/>
        <v>1w</v>
      </c>
      <c r="X1521" s="1405">
        <f>_xll.qlCalendarAdvance(Calendar,X1520,W1521,"f",FALSE)</f>
        <v>49845</v>
      </c>
      <c r="Y1521" s="1404">
        <f>_xll.qlCalendarAdvance(Calendar,X1521,NDays&amp;"D")</f>
        <v>49845</v>
      </c>
      <c r="Z1521" s="1403">
        <v>2.4602589578941948E-2</v>
      </c>
      <c r="AA1521" s="1411">
        <v>2.4541471816045268E-2</v>
      </c>
    </row>
    <row r="1522" spans="19:27" x14ac:dyDescent="0.2">
      <c r="S1522" s="399"/>
      <c r="T1522" s="1401"/>
      <c r="W1522" s="864" t="str">
        <f t="shared" si="32"/>
        <v>1w</v>
      </c>
      <c r="X1522" s="1405">
        <f>_xll.qlCalendarAdvance(Calendar,X1521,W1522,"f",FALSE)</f>
        <v>49852</v>
      </c>
      <c r="Y1522" s="1404">
        <f>_xll.qlCalendarAdvance(Calendar,X1522,NDays&amp;"D")</f>
        <v>49852</v>
      </c>
      <c r="Z1522" s="1403">
        <v>2.4596821054548797E-2</v>
      </c>
      <c r="AA1522" s="1411">
        <v>2.4534507651696735E-2</v>
      </c>
    </row>
    <row r="1523" spans="19:27" x14ac:dyDescent="0.2">
      <c r="S1523" s="399"/>
      <c r="T1523" s="1401"/>
      <c r="W1523" s="864" t="str">
        <f t="shared" si="32"/>
        <v>1w</v>
      </c>
      <c r="X1523" s="1405">
        <f>_xll.qlCalendarAdvance(Calendar,X1522,W1523,"f",FALSE)</f>
        <v>49859</v>
      </c>
      <c r="Y1523" s="1404">
        <f>_xll.qlCalendarAdvance(Calendar,X1523,NDays&amp;"D")</f>
        <v>49859</v>
      </c>
      <c r="Z1523" s="1403">
        <v>2.4590036470778873E-2</v>
      </c>
      <c r="AA1523" s="1411">
        <v>2.4527561997508274E-2</v>
      </c>
    </row>
    <row r="1524" spans="19:27" x14ac:dyDescent="0.2">
      <c r="S1524" s="399"/>
      <c r="T1524" s="1401"/>
      <c r="W1524" s="864" t="str">
        <f t="shared" si="32"/>
        <v>1w</v>
      </c>
      <c r="X1524" s="1405">
        <f>_xll.qlCalendarAdvance(Calendar,X1523,W1524,"f",FALSE)</f>
        <v>49866</v>
      </c>
      <c r="Y1524" s="1404">
        <f>_xll.qlCalendarAdvance(Calendar,X1524,NDays&amp;"D")</f>
        <v>49866</v>
      </c>
      <c r="Z1524" s="1403">
        <v>2.4583270650744532E-2</v>
      </c>
      <c r="AA1524" s="1411">
        <v>2.4520634853398837E-2</v>
      </c>
    </row>
    <row r="1525" spans="19:27" x14ac:dyDescent="0.2">
      <c r="S1525" s="399"/>
      <c r="T1525" s="1401"/>
      <c r="W1525" s="864" t="str">
        <f t="shared" si="32"/>
        <v>1w</v>
      </c>
      <c r="X1525" s="1405">
        <f>_xll.qlCalendarAdvance(Calendar,X1524,W1525,"f",FALSE)</f>
        <v>49873</v>
      </c>
      <c r="Y1525" s="1404">
        <f>_xll.qlCalendarAdvance(Calendar,X1525,NDays&amp;"D")</f>
        <v>49873</v>
      </c>
      <c r="Z1525" s="1403">
        <v>2.457652359425536E-2</v>
      </c>
      <c r="AA1525" s="1411">
        <v>2.4513726219368426E-2</v>
      </c>
    </row>
    <row r="1526" spans="19:27" x14ac:dyDescent="0.2">
      <c r="S1526" s="399"/>
      <c r="T1526" s="1401"/>
      <c r="W1526" s="864" t="str">
        <f t="shared" si="32"/>
        <v>1w</v>
      </c>
      <c r="X1526" s="1405">
        <f>_xll.qlCalendarAdvance(Calendar,X1525,W1526,"f",FALSE)</f>
        <v>49880</v>
      </c>
      <c r="Y1526" s="1404">
        <f>_xll.qlCalendarAdvance(Calendar,X1526,NDays&amp;"D")</f>
        <v>49880</v>
      </c>
      <c r="Z1526" s="1403">
        <v>2.4569795301119635E-2</v>
      </c>
      <c r="AA1526" s="1411">
        <v>2.4506836095417039E-2</v>
      </c>
    </row>
    <row r="1527" spans="19:27" x14ac:dyDescent="0.2">
      <c r="S1527" s="399"/>
      <c r="T1527" s="1401"/>
      <c r="W1527" s="864" t="str">
        <f t="shared" si="32"/>
        <v>1w</v>
      </c>
      <c r="X1527" s="1405">
        <f>_xll.qlCalendarAdvance(Calendar,X1526,W1527,"f",FALSE)</f>
        <v>49887</v>
      </c>
      <c r="Y1527" s="1404">
        <f>_xll.qlCalendarAdvance(Calendar,X1527,NDays&amp;"D")</f>
        <v>49887</v>
      </c>
      <c r="Z1527" s="1403">
        <v>2.4562034968264767E-2</v>
      </c>
      <c r="AA1527" s="1411">
        <v>2.4499964481463632E-2</v>
      </c>
    </row>
    <row r="1528" spans="19:27" x14ac:dyDescent="0.2">
      <c r="S1528" s="399"/>
      <c r="T1528" s="1401"/>
      <c r="W1528" s="864" t="str">
        <f t="shared" si="32"/>
        <v>1w</v>
      </c>
      <c r="X1528" s="1405">
        <f>_xll.qlCalendarAdvance(Calendar,X1527,W1528,"f",FALSE)</f>
        <v>49894</v>
      </c>
      <c r="Y1528" s="1404">
        <f>_xll.qlCalendarAdvance(Calendar,X1528,NDays&amp;"D")</f>
        <v>49894</v>
      </c>
      <c r="Z1528" s="1403">
        <v>2.4556395004147729E-2</v>
      </c>
      <c r="AA1528" s="1411">
        <v>2.4493111377670296E-2</v>
      </c>
    </row>
    <row r="1529" spans="19:27" x14ac:dyDescent="0.2">
      <c r="S1529" s="399"/>
      <c r="T1529" s="1401"/>
      <c r="W1529" s="864" t="str">
        <f t="shared" si="32"/>
        <v>1w</v>
      </c>
      <c r="X1529" s="1405">
        <f>_xll.qlCalendarAdvance(Calendar,X1528,W1529,"f",FALSE)</f>
        <v>49901</v>
      </c>
      <c r="Y1529" s="1404">
        <f>_xll.qlCalendarAdvance(Calendar,X1529,NDays&amp;"D")</f>
        <v>49901</v>
      </c>
      <c r="Z1529" s="1403">
        <v>2.4549722999932896E-2</v>
      </c>
      <c r="AA1529" s="1411">
        <v>2.4486276783955985E-2</v>
      </c>
    </row>
    <row r="1530" spans="19:27" x14ac:dyDescent="0.2">
      <c r="S1530" s="399"/>
      <c r="T1530" s="1401"/>
      <c r="W1530" s="864" t="str">
        <f t="shared" si="32"/>
        <v>1w</v>
      </c>
      <c r="X1530" s="1405">
        <f>_xll.qlCalendarAdvance(Calendar,X1529,W1530,"f",FALSE)</f>
        <v>49908</v>
      </c>
      <c r="Y1530" s="1404">
        <f>_xll.qlCalendarAdvance(Calendar,X1530,NDays&amp;"D")</f>
        <v>49908</v>
      </c>
      <c r="Z1530" s="1403">
        <v>2.4543069758312028E-2</v>
      </c>
      <c r="AA1530" s="1411">
        <v>2.4479460700239652E-2</v>
      </c>
    </row>
    <row r="1531" spans="19:27" x14ac:dyDescent="0.2">
      <c r="S1531" s="399"/>
      <c r="T1531" s="1401"/>
      <c r="W1531" s="864" t="str">
        <f t="shared" si="32"/>
        <v>1w</v>
      </c>
      <c r="X1531" s="1405">
        <f>_xll.qlCalendarAdvance(Calendar,X1530,W1531,"f",FALSE)</f>
        <v>49915</v>
      </c>
      <c r="Y1531" s="1404">
        <f>_xll.qlCalendarAdvance(Calendar,X1531,NDays&amp;"D")</f>
        <v>49915</v>
      </c>
      <c r="Z1531" s="1403">
        <v>2.4535373741351608E-2</v>
      </c>
      <c r="AA1531" s="1411">
        <v>2.4472663126683392E-2</v>
      </c>
    </row>
    <row r="1532" spans="19:27" x14ac:dyDescent="0.2">
      <c r="S1532" s="399"/>
      <c r="T1532" s="1401"/>
      <c r="W1532" s="864" t="str">
        <f t="shared" si="32"/>
        <v>1w</v>
      </c>
      <c r="X1532" s="1405">
        <f>_xll.qlCalendarAdvance(Calendar,X1531,W1532,"f",FALSE)</f>
        <v>49922</v>
      </c>
      <c r="Y1532" s="1404">
        <f>_xll.qlCalendarAdvance(Calendar,X1532,NDays&amp;"D")</f>
        <v>49922</v>
      </c>
      <c r="Z1532" s="1403">
        <v>2.452804635205616E-2</v>
      </c>
      <c r="AA1532" s="1411">
        <v>2.4465884063206156E-2</v>
      </c>
    </row>
    <row r="1533" spans="19:27" x14ac:dyDescent="0.2">
      <c r="S1533" s="399"/>
      <c r="T1533" s="1401"/>
      <c r="W1533" s="864" t="str">
        <f t="shared" si="32"/>
        <v>1w</v>
      </c>
      <c r="X1533" s="1405">
        <f>_xll.qlCalendarAdvance(Calendar,X1532,W1533,"f",FALSE)</f>
        <v>49929</v>
      </c>
      <c r="Y1533" s="1404">
        <f>_xll.qlCalendarAdvance(Calendar,X1533,NDays&amp;"D")</f>
        <v>49929</v>
      </c>
      <c r="Z1533" s="1403">
        <v>2.4521444901269555E-2</v>
      </c>
      <c r="AA1533" s="1411">
        <v>2.4459123509726899E-2</v>
      </c>
    </row>
    <row r="1534" spans="19:27" x14ac:dyDescent="0.2">
      <c r="S1534" s="399"/>
      <c r="T1534" s="1401"/>
      <c r="W1534" s="864" t="str">
        <f t="shared" si="32"/>
        <v>1w</v>
      </c>
      <c r="X1534" s="1405">
        <f>_xll.qlCalendarAdvance(Calendar,X1533,W1534,"f",FALSE)</f>
        <v>49936</v>
      </c>
      <c r="Y1534" s="1404">
        <f>_xll.qlCalendarAdvance(Calendar,X1534,NDays&amp;"D")</f>
        <v>49936</v>
      </c>
      <c r="Z1534" s="1403">
        <v>2.4514862205542946E-2</v>
      </c>
      <c r="AA1534" s="1411">
        <v>2.4452381466326667E-2</v>
      </c>
    </row>
    <row r="1535" spans="19:27" x14ac:dyDescent="0.2">
      <c r="S1535" s="399"/>
      <c r="T1535" s="1401"/>
      <c r="W1535" s="864" t="str">
        <f t="shared" si="32"/>
        <v>1w</v>
      </c>
      <c r="X1535" s="1405">
        <f>_xll.qlCalendarAdvance(Calendar,X1534,W1535,"f",FALSE)</f>
        <v>49943</v>
      </c>
      <c r="Y1535" s="1404">
        <f>_xll.qlCalendarAdvance(Calendar,X1535,NDays&amp;"D")</f>
        <v>49943</v>
      </c>
      <c r="Z1535" s="1403">
        <v>2.4508298264694976E-2</v>
      </c>
      <c r="AA1535" s="1411">
        <v>2.444565793300546E-2</v>
      </c>
    </row>
    <row r="1536" spans="19:27" x14ac:dyDescent="0.2">
      <c r="S1536" s="399"/>
      <c r="T1536" s="1401"/>
      <c r="W1536" s="864" t="str">
        <f t="shared" si="32"/>
        <v>1w</v>
      </c>
      <c r="X1536" s="1405">
        <f>_xll.qlCalendarAdvance(Calendar,X1535,W1536,"f",FALSE)</f>
        <v>49950</v>
      </c>
      <c r="Y1536" s="1404">
        <f>_xll.qlCalendarAdvance(Calendar,X1536,NDays&amp;"D")</f>
        <v>49950</v>
      </c>
      <c r="Z1536" s="1403">
        <v>2.4502111120289955E-2</v>
      </c>
      <c r="AA1536" s="1411">
        <v>2.4438952909763278E-2</v>
      </c>
    </row>
    <row r="1537" spans="19:27" x14ac:dyDescent="0.2">
      <c r="S1537" s="399"/>
      <c r="T1537" s="1401"/>
      <c r="W1537" s="864" t="str">
        <f t="shared" si="32"/>
        <v>1w</v>
      </c>
      <c r="X1537" s="1405">
        <f>_xll.qlCalendarAdvance(Calendar,X1536,W1537,"f",FALSE)</f>
        <v>49957</v>
      </c>
      <c r="Y1537" s="1404">
        <f>_xll.qlCalendarAdvance(Calendar,X1537,NDays&amp;"D")</f>
        <v>49957</v>
      </c>
      <c r="Z1537" s="1403">
        <v>2.4495585592913701E-2</v>
      </c>
      <c r="AA1537" s="1411">
        <v>2.4432266396600122E-2</v>
      </c>
    </row>
    <row r="1538" spans="19:27" x14ac:dyDescent="0.2">
      <c r="S1538" s="399"/>
      <c r="T1538" s="1401"/>
      <c r="W1538" s="864" t="str">
        <f t="shared" si="32"/>
        <v>1w</v>
      </c>
      <c r="X1538" s="1405">
        <f>_xll.qlCalendarAdvance(Calendar,X1537,W1538,"f",FALSE)</f>
        <v>49964</v>
      </c>
      <c r="Y1538" s="1404">
        <f>_xll.qlCalendarAdvance(Calendar,X1538,NDays&amp;"D")</f>
        <v>49964</v>
      </c>
      <c r="Z1538" s="1403">
        <v>2.4489078821229013E-2</v>
      </c>
      <c r="AA1538" s="1411">
        <v>2.442559839351599E-2</v>
      </c>
    </row>
    <row r="1539" spans="19:27" x14ac:dyDescent="0.2">
      <c r="S1539" s="399"/>
      <c r="T1539" s="1401"/>
      <c r="W1539" s="864" t="str">
        <f t="shared" si="32"/>
        <v>1w</v>
      </c>
      <c r="X1539" s="1405">
        <f>_xll.qlCalendarAdvance(Calendar,X1538,W1539,"f",FALSE)</f>
        <v>49971</v>
      </c>
      <c r="Y1539" s="1404">
        <f>_xll.qlCalendarAdvance(Calendar,X1539,NDays&amp;"D")</f>
        <v>49971</v>
      </c>
      <c r="Z1539" s="1403">
        <v>2.4482590805054195E-2</v>
      </c>
      <c r="AA1539" s="1411">
        <v>2.4418948900348791E-2</v>
      </c>
    </row>
    <row r="1540" spans="19:27" x14ac:dyDescent="0.2">
      <c r="S1540" s="399"/>
      <c r="T1540" s="1401"/>
      <c r="W1540" s="864" t="str">
        <f t="shared" si="32"/>
        <v>1w</v>
      </c>
      <c r="X1540" s="1405">
        <f>_xll.qlCalendarAdvance(Calendar,X1539,W1540,"f",FALSE)</f>
        <v>49978</v>
      </c>
      <c r="Y1540" s="1404">
        <f>_xll.qlCalendarAdvance(Calendar,X1540,NDays&amp;"D")</f>
        <v>49978</v>
      </c>
      <c r="Z1540" s="1403">
        <v>2.4476121544210683E-2</v>
      </c>
      <c r="AA1540" s="1411">
        <v>2.441231791742271E-2</v>
      </c>
    </row>
    <row r="1541" spans="19:27" x14ac:dyDescent="0.2">
      <c r="S1541" s="399"/>
      <c r="T1541" s="1401"/>
      <c r="W1541" s="864" t="str">
        <f t="shared" si="32"/>
        <v>1w</v>
      </c>
      <c r="X1541" s="1405">
        <f>_xll.qlCalendarAdvance(Calendar,X1540,W1541,"f",FALSE)</f>
        <v>49985</v>
      </c>
      <c r="Y1541" s="1404">
        <f>_xll.qlCalendarAdvance(Calendar,X1541,NDays&amp;"D")</f>
        <v>49985</v>
      </c>
      <c r="Z1541" s="1403">
        <v>2.4469308461967328E-2</v>
      </c>
      <c r="AA1541" s="1411">
        <v>2.4405705444575654E-2</v>
      </c>
    </row>
    <row r="1542" spans="19:27" x14ac:dyDescent="0.2">
      <c r="S1542" s="399"/>
      <c r="T1542" s="1401"/>
      <c r="W1542" s="864" t="str">
        <f t="shared" si="32"/>
        <v>1w</v>
      </c>
      <c r="X1542" s="1405">
        <f>_xll.qlCalendarAdvance(Calendar,X1541,W1542,"f",FALSE)</f>
        <v>49992</v>
      </c>
      <c r="Y1542" s="1404">
        <f>_xll.qlCalendarAdvance(Calendar,X1542,NDays&amp;"D")</f>
        <v>49992</v>
      </c>
      <c r="Z1542" s="1403">
        <v>2.4462875800235599E-2</v>
      </c>
      <c r="AA1542" s="1411">
        <v>2.4399111481726576E-2</v>
      </c>
    </row>
    <row r="1543" spans="19:27" x14ac:dyDescent="0.2">
      <c r="S1543" s="399"/>
      <c r="T1543" s="1401"/>
      <c r="W1543" s="864" t="str">
        <f t="shared" si="32"/>
        <v>1w</v>
      </c>
      <c r="X1543" s="1405">
        <f>_xll.qlCalendarAdvance(Calendar,X1542,W1543,"f",FALSE)</f>
        <v>49999</v>
      </c>
      <c r="Y1543" s="1404">
        <f>_xll.qlCalendarAdvance(Calendar,X1543,NDays&amp;"D")</f>
        <v>49999</v>
      </c>
      <c r="Z1543" s="1403">
        <v>2.4456461891950099E-2</v>
      </c>
      <c r="AA1543" s="1411">
        <v>2.4392536028794432E-2</v>
      </c>
    </row>
    <row r="1544" spans="19:27" x14ac:dyDescent="0.2">
      <c r="S1544" s="399"/>
      <c r="T1544" s="1401"/>
      <c r="W1544" s="864" t="str">
        <f t="shared" si="32"/>
        <v>1w</v>
      </c>
      <c r="X1544" s="1405">
        <f>_xll.qlCalendarAdvance(Calendar,X1543,W1544,"f",FALSE)</f>
        <v>50006</v>
      </c>
      <c r="Y1544" s="1404">
        <f>_xll.qlCalendarAdvance(Calendar,X1544,NDays&amp;"D")</f>
        <v>50006</v>
      </c>
      <c r="Z1544" s="1403">
        <v>2.4450066736934412E-2</v>
      </c>
      <c r="AA1544" s="1411">
        <v>2.4385979086103404E-2</v>
      </c>
    </row>
    <row r="1545" spans="19:27" x14ac:dyDescent="0.2">
      <c r="S1545" s="399"/>
      <c r="T1545" s="1401"/>
      <c r="W1545" s="864" t="str">
        <f t="shared" si="32"/>
        <v>1w</v>
      </c>
      <c r="X1545" s="1405">
        <f>_xll.qlCalendarAdvance(Calendar,X1544,W1545,"f",FALSE)</f>
        <v>50013</v>
      </c>
      <c r="Y1545" s="1404">
        <f>_xll.qlCalendarAdvance(Calendar,X1545,NDays&amp;"D")</f>
        <v>50013</v>
      </c>
      <c r="Z1545" s="1403">
        <v>2.4444056563705213E-2</v>
      </c>
      <c r="AA1545" s="1411">
        <v>2.4379440653410356E-2</v>
      </c>
    </row>
    <row r="1546" spans="19:27" x14ac:dyDescent="0.2">
      <c r="S1546" s="399"/>
      <c r="T1546" s="1401"/>
      <c r="W1546" s="864" t="str">
        <f t="shared" si="32"/>
        <v>1w</v>
      </c>
      <c r="X1546" s="1405">
        <f>_xll.qlCalendarAdvance(Calendar,X1545,W1546,"f",FALSE)</f>
        <v>50020</v>
      </c>
      <c r="Y1546" s="1404">
        <f>_xll.qlCalendarAdvance(Calendar,X1546,NDays&amp;"D")</f>
        <v>50020</v>
      </c>
      <c r="Z1546" s="1403">
        <v>2.4437699831102701E-2</v>
      </c>
      <c r="AA1546" s="1411">
        <v>2.4372920730796332E-2</v>
      </c>
    </row>
    <row r="1547" spans="19:27" x14ac:dyDescent="0.2">
      <c r="S1547" s="399"/>
      <c r="T1547" s="1401"/>
      <c r="W1547" s="864" t="str">
        <f t="shared" si="32"/>
        <v>1w</v>
      </c>
      <c r="X1547" s="1405">
        <f>_xll.qlCalendarAdvance(Calendar,X1546,W1547,"f",FALSE)</f>
        <v>50027</v>
      </c>
      <c r="Y1547" s="1404">
        <f>_xll.qlCalendarAdvance(Calendar,X1547,NDays&amp;"D")</f>
        <v>50027</v>
      </c>
      <c r="Z1547" s="1403">
        <v>2.4431361852587742E-2</v>
      </c>
      <c r="AA1547" s="1411">
        <v>2.4366419318261334E-2</v>
      </c>
    </row>
    <row r="1548" spans="19:27" x14ac:dyDescent="0.2">
      <c r="S1548" s="399"/>
      <c r="T1548" s="1401"/>
      <c r="W1548" s="864" t="str">
        <f t="shared" si="32"/>
        <v>1w</v>
      </c>
      <c r="X1548" s="1405">
        <f>_xll.qlCalendarAdvance(Calendar,X1547,W1548,"f",FALSE)</f>
        <v>50038</v>
      </c>
      <c r="Y1548" s="1404">
        <f>_xll.qlCalendarAdvance(Calendar,X1548,NDays&amp;"D")</f>
        <v>50038</v>
      </c>
      <c r="Z1548" s="1403">
        <v>2.4421440062554315E-2</v>
      </c>
      <c r="AA1548" s="1411">
        <v>2.4356240210694491E-2</v>
      </c>
    </row>
    <row r="1549" spans="19:27" x14ac:dyDescent="0.2">
      <c r="S1549" s="399"/>
      <c r="T1549" s="1401"/>
      <c r="W1549" s="864" t="str">
        <f t="shared" si="32"/>
        <v>1w</v>
      </c>
      <c r="X1549" s="1405">
        <f>_xll.qlCalendarAdvance(Calendar,X1548,W1549,"f",FALSE)</f>
        <v>50045</v>
      </c>
      <c r="Y1549" s="1404">
        <f>_xll.qlCalendarAdvance(Calendar,X1549,NDays&amp;"D")</f>
        <v>50045</v>
      </c>
      <c r="Z1549" s="1403">
        <v>2.4415150308031704E-2</v>
      </c>
      <c r="AA1549" s="1411">
        <v>2.4349786395424511E-2</v>
      </c>
    </row>
    <row r="1550" spans="19:27" x14ac:dyDescent="0.2">
      <c r="S1550" s="399"/>
      <c r="T1550" s="1401"/>
      <c r="W1550" s="864" t="str">
        <f t="shared" si="32"/>
        <v>1w</v>
      </c>
      <c r="X1550" s="1405">
        <f>_xll.qlCalendarAdvance(Calendar,X1549,W1550,"f",FALSE)</f>
        <v>50052</v>
      </c>
      <c r="Y1550" s="1404">
        <f>_xll.qlCalendarAdvance(Calendar,X1550,NDays&amp;"D")</f>
        <v>50052</v>
      </c>
      <c r="Z1550" s="1403">
        <v>2.4408879306971436E-2</v>
      </c>
      <c r="AA1550" s="1411">
        <v>2.434335109015251E-2</v>
      </c>
    </row>
    <row r="1551" spans="19:27" x14ac:dyDescent="0.2">
      <c r="S1551" s="399"/>
      <c r="T1551" s="1401"/>
      <c r="W1551" s="864" t="str">
        <f t="shared" si="32"/>
        <v>1w</v>
      </c>
      <c r="X1551" s="1405">
        <f>_xll.qlCalendarAdvance(Calendar,X1550,W1551,"f",FALSE)</f>
        <v>50059</v>
      </c>
      <c r="Y1551" s="1404">
        <f>_xll.qlCalendarAdvance(Calendar,X1551,NDays&amp;"D")</f>
        <v>50059</v>
      </c>
      <c r="Z1551" s="1403">
        <v>2.4402627059201619E-2</v>
      </c>
      <c r="AA1551" s="1411">
        <v>2.433693429504058E-2</v>
      </c>
    </row>
    <row r="1552" spans="19:27" x14ac:dyDescent="0.2">
      <c r="S1552" s="399"/>
      <c r="T1552" s="1401"/>
      <c r="W1552" s="864" t="str">
        <f t="shared" si="32"/>
        <v>1w</v>
      </c>
      <c r="X1552" s="1405">
        <f>_xll.qlCalendarAdvance(Calendar,X1551,W1552,"f",FALSE)</f>
        <v>50066</v>
      </c>
      <c r="Y1552" s="1404">
        <f>_xll.qlCalendarAdvance(Calendar,X1552,NDays&amp;"D")</f>
        <v>50066</v>
      </c>
      <c r="Z1552" s="1403">
        <v>2.4396393564546804E-2</v>
      </c>
      <c r="AA1552" s="1411">
        <v>2.4330536009926629E-2</v>
      </c>
    </row>
    <row r="1553" spans="19:27" x14ac:dyDescent="0.2">
      <c r="S1553" s="399"/>
      <c r="T1553" s="1401"/>
      <c r="W1553" s="864" t="str">
        <f t="shared" si="32"/>
        <v>1w</v>
      </c>
      <c r="X1553" s="1405">
        <f>_xll.qlCalendarAdvance(Calendar,X1552,W1553,"f",FALSE)</f>
        <v>50073</v>
      </c>
      <c r="Y1553" s="1404">
        <f>_xll.qlCalendarAdvance(Calendar,X1553,NDays&amp;"D")</f>
        <v>50073</v>
      </c>
      <c r="Z1553" s="1403">
        <v>2.4390178822836436E-2</v>
      </c>
      <c r="AA1553" s="1411">
        <v>2.4324156234891703E-2</v>
      </c>
    </row>
    <row r="1554" spans="19:27" x14ac:dyDescent="0.2">
      <c r="S1554" s="399"/>
      <c r="T1554" s="1401"/>
      <c r="W1554" s="864" t="str">
        <f t="shared" si="32"/>
        <v>1w</v>
      </c>
      <c r="X1554" s="1405">
        <f>_xll.qlCalendarAdvance(Calendar,X1553,W1554,"f",FALSE)</f>
        <v>50080</v>
      </c>
      <c r="Y1554" s="1404">
        <f>_xll.qlCalendarAdvance(Calendar,X1554,NDays&amp;"D")</f>
        <v>50080</v>
      </c>
      <c r="Z1554" s="1403">
        <v>2.438398283389729E-2</v>
      </c>
      <c r="AA1554" s="1411">
        <v>2.4317794969773709E-2</v>
      </c>
    </row>
    <row r="1555" spans="19:27" x14ac:dyDescent="0.2">
      <c r="S1555" s="399"/>
      <c r="T1555" s="1401"/>
      <c r="W1555" s="864" t="str">
        <f t="shared" si="32"/>
        <v>1w</v>
      </c>
      <c r="X1555" s="1405">
        <f>_xll.qlCalendarAdvance(Calendar,X1554,W1555,"f",FALSE)</f>
        <v>50087</v>
      </c>
      <c r="Y1555" s="1404">
        <f>_xll.qlCalendarAdvance(Calendar,X1555,NDays&amp;"D")</f>
        <v>50087</v>
      </c>
      <c r="Z1555" s="1403">
        <v>2.4377805597557031E-2</v>
      </c>
      <c r="AA1555" s="1411">
        <v>2.4311452214815787E-2</v>
      </c>
    </row>
    <row r="1556" spans="19:27" x14ac:dyDescent="0.2">
      <c r="S1556" s="399"/>
      <c r="T1556" s="1401"/>
      <c r="W1556" s="864" t="str">
        <f t="shared" si="32"/>
        <v>1w</v>
      </c>
      <c r="X1556" s="1405">
        <f>_xll.qlCalendarAdvance(Calendar,X1555,W1556,"f",FALSE)</f>
        <v>50094</v>
      </c>
      <c r="Y1556" s="1404">
        <f>_xll.qlCalendarAdvance(Calendar,X1556,NDays&amp;"D")</f>
        <v>50094</v>
      </c>
      <c r="Z1556" s="1403">
        <v>2.437164711364689E-2</v>
      </c>
      <c r="AA1556" s="1411">
        <v>2.4305127969936891E-2</v>
      </c>
    </row>
    <row r="1557" spans="19:27" x14ac:dyDescent="0.2">
      <c r="S1557" s="399"/>
      <c r="T1557" s="1401"/>
      <c r="W1557" s="864" t="str">
        <f t="shared" si="32"/>
        <v>1w</v>
      </c>
      <c r="X1557" s="1405">
        <f>_xll.qlCalendarAdvance(Calendar,X1556,W1557,"f",FALSE)</f>
        <v>50101</v>
      </c>
      <c r="Y1557" s="1404">
        <f>_xll.qlCalendarAdvance(Calendar,X1557,NDays&amp;"D")</f>
        <v>50101</v>
      </c>
      <c r="Z1557" s="1403">
        <v>2.4366263393639283E-2</v>
      </c>
      <c r="AA1557" s="1411">
        <v>2.4298822234974926E-2</v>
      </c>
    </row>
    <row r="1558" spans="19:27" x14ac:dyDescent="0.2">
      <c r="S1558" s="399"/>
      <c r="T1558" s="1401"/>
      <c r="W1558" s="864" t="str">
        <f t="shared" si="32"/>
        <v>1w</v>
      </c>
      <c r="X1558" s="1405">
        <f>_xll.qlCalendarAdvance(Calendar,X1557,W1558,"f",FALSE)</f>
        <v>50108</v>
      </c>
      <c r="Y1558" s="1404">
        <f>_xll.qlCalendarAdvance(Calendar,X1558,NDays&amp;"D")</f>
        <v>50108</v>
      </c>
      <c r="Z1558" s="1403">
        <v>2.4360144281041898E-2</v>
      </c>
      <c r="AA1558" s="1411">
        <v>2.4292535010091987E-2</v>
      </c>
    </row>
    <row r="1559" spans="19:27" x14ac:dyDescent="0.2">
      <c r="S1559" s="399"/>
      <c r="T1559" s="1401"/>
      <c r="W1559" s="864" t="str">
        <f t="shared" si="32"/>
        <v>1w</v>
      </c>
      <c r="X1559" s="1405">
        <f>_xll.qlCalendarAdvance(Calendar,X1558,W1559,"f",FALSE)</f>
        <v>50115</v>
      </c>
      <c r="Y1559" s="1404">
        <f>_xll.qlCalendarAdvance(Calendar,X1559,NDays&amp;"D")</f>
        <v>50115</v>
      </c>
      <c r="Z1559" s="1403">
        <v>2.4354043923029596E-2</v>
      </c>
      <c r="AA1559" s="1411">
        <v>2.4286266295369119E-2</v>
      </c>
    </row>
    <row r="1560" spans="19:27" x14ac:dyDescent="0.2">
      <c r="S1560" s="399"/>
      <c r="T1560" s="1401"/>
      <c r="W1560" s="864" t="str">
        <f t="shared" si="32"/>
        <v>1w</v>
      </c>
      <c r="X1560" s="1405">
        <f>_xll.qlCalendarAdvance(Calendar,X1559,W1560,"f",FALSE)</f>
        <v>50122</v>
      </c>
      <c r="Y1560" s="1404">
        <f>_xll.qlCalendarAdvance(Calendar,X1560,NDays&amp;"D")</f>
        <v>50122</v>
      </c>
      <c r="Z1560" s="1403">
        <v>2.4347962319430594E-2</v>
      </c>
      <c r="AA1560" s="1411">
        <v>2.428001609064423E-2</v>
      </c>
    </row>
    <row r="1561" spans="19:27" x14ac:dyDescent="0.2">
      <c r="S1561" s="399"/>
      <c r="T1561" s="1401"/>
      <c r="W1561" s="864" t="str">
        <f t="shared" si="32"/>
        <v>1w</v>
      </c>
      <c r="X1561" s="1405">
        <f>_xll.qlCalendarAdvance(Calendar,X1560,W1561,"f",FALSE)</f>
        <v>50129</v>
      </c>
      <c r="Y1561" s="1404">
        <f>_xll.qlCalendarAdvance(Calendar,X1561,NDays&amp;"D")</f>
        <v>50129</v>
      </c>
      <c r="Z1561" s="1403">
        <v>2.4341899470074872E-2</v>
      </c>
      <c r="AA1561" s="1411">
        <v>2.4273784395917319E-2</v>
      </c>
    </row>
    <row r="1562" spans="19:27" x14ac:dyDescent="0.2">
      <c r="S1562" s="399"/>
      <c r="T1562" s="1401"/>
      <c r="W1562" s="864" t="str">
        <f t="shared" ref="W1562:W1625" si="33">W1561</f>
        <v>1w</v>
      </c>
      <c r="X1562" s="1405">
        <f>_xll.qlCalendarAdvance(Calendar,X1561,W1562,"f",FALSE)</f>
        <v>50137</v>
      </c>
      <c r="Y1562" s="1404">
        <f>_xll.qlCalendarAdvance(Calendar,X1562,NDays&amp;"D")</f>
        <v>50137</v>
      </c>
      <c r="Z1562" s="1403">
        <v>2.4334610589297052E-2</v>
      </c>
      <c r="AA1562" s="1411">
        <v>2.4266685124501031E-2</v>
      </c>
    </row>
    <row r="1563" spans="19:27" x14ac:dyDescent="0.2">
      <c r="S1563" s="399"/>
      <c r="T1563" s="1401"/>
      <c r="W1563" s="864" t="str">
        <f t="shared" si="33"/>
        <v>1w</v>
      </c>
      <c r="X1563" s="1405">
        <f>_xll.qlCalendarAdvance(Calendar,X1562,W1563,"f",FALSE)</f>
        <v>50144</v>
      </c>
      <c r="Y1563" s="1404">
        <f>_xll.qlCalendarAdvance(Calendar,X1563,NDays&amp;"D")</f>
        <v>50144</v>
      </c>
      <c r="Z1563" s="1403">
        <v>2.4328586986624247E-2</v>
      </c>
      <c r="AA1563" s="1411">
        <v>2.4260493094148128E-2</v>
      </c>
    </row>
    <row r="1564" spans="19:27" x14ac:dyDescent="0.2">
      <c r="S1564" s="399"/>
      <c r="T1564" s="1401"/>
      <c r="W1564" s="864" t="str">
        <f t="shared" si="33"/>
        <v>1w</v>
      </c>
      <c r="X1564" s="1405">
        <f>_xll.qlCalendarAdvance(Calendar,X1563,W1564,"f",FALSE)</f>
        <v>50151</v>
      </c>
      <c r="Y1564" s="1404">
        <f>_xll.qlCalendarAdvance(Calendar,X1564,NDays&amp;"D")</f>
        <v>50151</v>
      </c>
      <c r="Z1564" s="1403">
        <v>2.4322582136334044E-2</v>
      </c>
      <c r="AA1564" s="1411">
        <v>2.425431957387425E-2</v>
      </c>
    </row>
    <row r="1565" spans="19:27" x14ac:dyDescent="0.2">
      <c r="S1565" s="399"/>
      <c r="T1565" s="1401"/>
      <c r="W1565" s="864" t="str">
        <f t="shared" si="33"/>
        <v>1w</v>
      </c>
      <c r="X1565" s="1405">
        <f>_xll.qlCalendarAdvance(Calendar,X1564,W1565,"f",FALSE)</f>
        <v>50158</v>
      </c>
      <c r="Y1565" s="1404">
        <f>_xll.qlCalendarAdvance(Calendar,X1565,NDays&amp;"D")</f>
        <v>50158</v>
      </c>
      <c r="Z1565" s="1403">
        <v>2.4316596038260366E-2</v>
      </c>
      <c r="AA1565" s="1411">
        <v>2.4248164563598351E-2</v>
      </c>
    </row>
    <row r="1566" spans="19:27" x14ac:dyDescent="0.2">
      <c r="S1566" s="399"/>
      <c r="T1566" s="1401"/>
      <c r="W1566" s="864" t="str">
        <f t="shared" si="33"/>
        <v>1w</v>
      </c>
      <c r="X1566" s="1405">
        <f>_xll.qlCalendarAdvance(Calendar,X1565,W1566,"f",FALSE)</f>
        <v>50165</v>
      </c>
      <c r="Y1566" s="1404">
        <f>_xll.qlCalendarAdvance(Calendar,X1566,NDays&amp;"D")</f>
        <v>50165</v>
      </c>
      <c r="Z1566" s="1403">
        <v>2.4311015336093603E-2</v>
      </c>
      <c r="AA1566" s="1411">
        <v>2.4242028063401477E-2</v>
      </c>
    </row>
    <row r="1567" spans="19:27" x14ac:dyDescent="0.2">
      <c r="S1567" s="399"/>
      <c r="T1567" s="1401"/>
      <c r="W1567" s="864" t="str">
        <f t="shared" si="33"/>
        <v>1w</v>
      </c>
      <c r="X1567" s="1405">
        <f>_xll.qlCalendarAdvance(Calendar,X1566,W1567,"f",FALSE)</f>
        <v>50172</v>
      </c>
      <c r="Y1567" s="1404">
        <f>_xll.qlCalendarAdvance(Calendar,X1567,NDays&amp;"D")</f>
        <v>50172</v>
      </c>
      <c r="Z1567" s="1403">
        <v>2.4305067687671388E-2</v>
      </c>
      <c r="AA1567" s="1411">
        <v>2.4235910073202582E-2</v>
      </c>
    </row>
    <row r="1568" spans="19:27" x14ac:dyDescent="0.2">
      <c r="S1568" s="399"/>
      <c r="T1568" s="1401"/>
      <c r="W1568" s="864" t="str">
        <f t="shared" si="33"/>
        <v>1w</v>
      </c>
      <c r="X1568" s="1405">
        <f>_xll.qlCalendarAdvance(Calendar,X1567,W1568,"f",FALSE)</f>
        <v>50179</v>
      </c>
      <c r="Y1568" s="1404">
        <f>_xll.qlCalendarAdvance(Calendar,X1568,NDays&amp;"D")</f>
        <v>50179</v>
      </c>
      <c r="Z1568" s="1403">
        <v>2.4299138792291734E-2</v>
      </c>
      <c r="AA1568" s="1411">
        <v>2.4229810593082712E-2</v>
      </c>
    </row>
    <row r="1569" spans="19:27" x14ac:dyDescent="0.2">
      <c r="S1569" s="399"/>
      <c r="T1569" s="1401"/>
      <c r="W1569" s="864" t="str">
        <f t="shared" si="33"/>
        <v>1w</v>
      </c>
      <c r="X1569" s="1405">
        <f>_xll.qlCalendarAdvance(Calendar,X1568,W1569,"f",FALSE)</f>
        <v>50186</v>
      </c>
      <c r="Y1569" s="1404">
        <f>_xll.qlCalendarAdvance(Calendar,X1569,NDays&amp;"D")</f>
        <v>50186</v>
      </c>
      <c r="Z1569" s="1403">
        <v>2.4293228649788584E-2</v>
      </c>
      <c r="AA1569" s="1411">
        <v>2.4223729622960821E-2</v>
      </c>
    </row>
    <row r="1570" spans="19:27" x14ac:dyDescent="0.2">
      <c r="S1570" s="399"/>
      <c r="T1570" s="1401"/>
      <c r="W1570" s="864" t="str">
        <f t="shared" si="33"/>
        <v>1w</v>
      </c>
      <c r="X1570" s="1405">
        <f>_xll.qlCalendarAdvance(Calendar,X1569,W1570,"f",FALSE)</f>
        <v>50193</v>
      </c>
      <c r="Y1570" s="1404">
        <f>_xll.qlCalendarAdvance(Calendar,X1570,NDays&amp;"D")</f>
        <v>50193</v>
      </c>
      <c r="Z1570" s="1403">
        <v>2.4286946825316041E-2</v>
      </c>
      <c r="AA1570" s="1411">
        <v>2.4217667162917955E-2</v>
      </c>
    </row>
    <row r="1571" spans="19:27" x14ac:dyDescent="0.2">
      <c r="S1571" s="399"/>
      <c r="T1571" s="1401"/>
      <c r="W1571" s="864" t="str">
        <f t="shared" si="33"/>
        <v>1w</v>
      </c>
      <c r="X1571" s="1405">
        <f>_xll.qlCalendarAdvance(Calendar,X1570,W1571,"f",FALSE)</f>
        <v>50200</v>
      </c>
      <c r="Y1571" s="1404">
        <f>_xll.qlCalendarAdvance(Calendar,X1571,NDays&amp;"D")</f>
        <v>50200</v>
      </c>
      <c r="Z1571" s="1403">
        <v>2.428107323705608E-2</v>
      </c>
      <c r="AA1571" s="1411">
        <v>2.4211623212792022E-2</v>
      </c>
    </row>
    <row r="1572" spans="19:27" x14ac:dyDescent="0.2">
      <c r="S1572" s="399"/>
      <c r="T1572" s="1401"/>
      <c r="W1572" s="864" t="str">
        <f t="shared" si="33"/>
        <v>1w</v>
      </c>
      <c r="X1572" s="1405">
        <f>_xll.qlCalendarAdvance(Calendar,X1571,W1572,"f",FALSE)</f>
        <v>50207</v>
      </c>
      <c r="Y1572" s="1404">
        <f>_xll.qlCalendarAdvance(Calendar,X1572,NDays&amp;"D")</f>
        <v>50207</v>
      </c>
      <c r="Z1572" s="1403">
        <v>2.4275218399856299E-2</v>
      </c>
      <c r="AA1572" s="1411">
        <v>2.420559777282616E-2</v>
      </c>
    </row>
    <row r="1573" spans="19:27" x14ac:dyDescent="0.2">
      <c r="S1573" s="399"/>
      <c r="T1573" s="1401"/>
      <c r="W1573" s="864" t="str">
        <f t="shared" si="33"/>
        <v>1w</v>
      </c>
      <c r="X1573" s="1405">
        <f>_xll.qlCalendarAdvance(Calendar,X1572,W1573,"f",FALSE)</f>
        <v>50214</v>
      </c>
      <c r="Y1573" s="1404">
        <f>_xll.qlCalendarAdvance(Calendar,X1573,NDays&amp;"D")</f>
        <v>50214</v>
      </c>
      <c r="Z1573" s="1403">
        <v>2.4269382313553713E-2</v>
      </c>
      <c r="AA1573" s="1411">
        <v>2.4199590842858276E-2</v>
      </c>
    </row>
    <row r="1574" spans="19:27" x14ac:dyDescent="0.2">
      <c r="S1574" s="399"/>
      <c r="T1574" s="1401"/>
      <c r="W1574" s="864" t="str">
        <f t="shared" si="33"/>
        <v>1w</v>
      </c>
      <c r="X1574" s="1405">
        <f>_xll.qlCalendarAdvance(Calendar,X1573,W1574,"f",FALSE)</f>
        <v>50221</v>
      </c>
      <c r="Y1574" s="1404">
        <f>_xll.qlCalendarAdvance(Calendar,X1574,NDays&amp;"D")</f>
        <v>50221</v>
      </c>
      <c r="Z1574" s="1403">
        <v>2.4263959224642764E-2</v>
      </c>
      <c r="AA1574" s="1411">
        <v>2.4193602422969418E-2</v>
      </c>
    </row>
    <row r="1575" spans="19:27" x14ac:dyDescent="0.2">
      <c r="S1575" s="399"/>
      <c r="T1575" s="1401"/>
      <c r="W1575" s="864" t="str">
        <f t="shared" si="33"/>
        <v>1w</v>
      </c>
      <c r="X1575" s="1405">
        <f>_xll.qlCalendarAdvance(Calendar,X1574,W1575,"f",FALSE)</f>
        <v>50228</v>
      </c>
      <c r="Y1575" s="1404">
        <f>_xll.qlCalendarAdvance(Calendar,X1575,NDays&amp;"D")</f>
        <v>50228</v>
      </c>
      <c r="Z1575" s="1403">
        <v>2.425816159594096E-2</v>
      </c>
      <c r="AA1575" s="1411">
        <v>2.4187632512916446E-2</v>
      </c>
    </row>
    <row r="1576" spans="19:27" x14ac:dyDescent="0.2">
      <c r="S1576" s="399"/>
      <c r="T1576" s="1401"/>
      <c r="W1576" s="864" t="str">
        <f t="shared" si="33"/>
        <v>1w</v>
      </c>
      <c r="X1576" s="1405">
        <f>_xll.qlCalendarAdvance(Calendar,X1575,W1576,"f",FALSE)</f>
        <v>50235</v>
      </c>
      <c r="Y1576" s="1404">
        <f>_xll.qlCalendarAdvance(Calendar,X1576,NDays&amp;"D")</f>
        <v>50235</v>
      </c>
      <c r="Z1576" s="1403">
        <v>2.4252382718967354E-2</v>
      </c>
      <c r="AA1576" s="1411">
        <v>2.4181681113023545E-2</v>
      </c>
    </row>
    <row r="1577" spans="19:27" x14ac:dyDescent="0.2">
      <c r="S1577" s="399"/>
      <c r="T1577" s="1401"/>
      <c r="W1577" s="864" t="str">
        <f t="shared" si="33"/>
        <v>1w</v>
      </c>
      <c r="X1577" s="1405">
        <f>_xll.qlCalendarAdvance(Calendar,X1576,W1577,"f",FALSE)</f>
        <v>50242</v>
      </c>
      <c r="Y1577" s="1404">
        <f>_xll.qlCalendarAdvance(Calendar,X1577,NDays&amp;"D")</f>
        <v>50242</v>
      </c>
      <c r="Z1577" s="1403">
        <v>2.4246622593562063E-2</v>
      </c>
      <c r="AA1577" s="1411">
        <v>2.417574822320967E-2</v>
      </c>
    </row>
    <row r="1578" spans="19:27" x14ac:dyDescent="0.2">
      <c r="S1578" s="399"/>
      <c r="T1578" s="1401"/>
      <c r="W1578" s="864" t="str">
        <f t="shared" si="33"/>
        <v>1w</v>
      </c>
      <c r="X1578" s="1405">
        <f>_xll.qlCalendarAdvance(Calendar,X1577,W1578,"f",FALSE)</f>
        <v>50249</v>
      </c>
      <c r="Y1578" s="1404">
        <f>_xll.qlCalendarAdvance(Calendar,X1578,NDays&amp;"D")</f>
        <v>50249</v>
      </c>
      <c r="Z1578" s="1403">
        <v>2.4240881219561666E-2</v>
      </c>
      <c r="AA1578" s="1411">
        <v>2.4169833843393773E-2</v>
      </c>
    </row>
    <row r="1579" spans="19:27" x14ac:dyDescent="0.2">
      <c r="S1579" s="399"/>
      <c r="T1579" s="1401"/>
      <c r="W1579" s="864" t="str">
        <f t="shared" si="33"/>
        <v>1w</v>
      </c>
      <c r="X1579" s="1405">
        <f>_xll.qlCalendarAdvance(Calendar,X1578,W1579,"f",FALSE)</f>
        <v>50256</v>
      </c>
      <c r="Y1579" s="1404">
        <f>_xll.qlCalendarAdvance(Calendar,X1579,NDays&amp;"D")</f>
        <v>50256</v>
      </c>
      <c r="Z1579" s="1403">
        <v>2.4235158596807159E-2</v>
      </c>
      <c r="AA1579" s="1411">
        <v>2.4163937973575855E-2</v>
      </c>
    </row>
    <row r="1580" spans="19:27" x14ac:dyDescent="0.2">
      <c r="S1580" s="399"/>
      <c r="T1580" s="1401"/>
      <c r="W1580" s="864" t="str">
        <f t="shared" si="33"/>
        <v>1w</v>
      </c>
      <c r="X1580" s="1405">
        <f>_xll.qlCalendarAdvance(Calendar,X1579,W1580,"f",FALSE)</f>
        <v>50263</v>
      </c>
      <c r="Y1580" s="1404">
        <f>_xll.qlCalendarAdvance(Calendar,X1580,NDays&amp;"D")</f>
        <v>50263</v>
      </c>
      <c r="Z1580" s="1403">
        <v>2.4229454725136886E-2</v>
      </c>
      <c r="AA1580" s="1411">
        <v>2.4158060613755916E-2</v>
      </c>
    </row>
    <row r="1581" spans="19:27" x14ac:dyDescent="0.2">
      <c r="S1581" s="399"/>
      <c r="T1581" s="1401"/>
      <c r="W1581" s="864" t="str">
        <f t="shared" si="33"/>
        <v>1w</v>
      </c>
      <c r="X1581" s="1405">
        <f>_xll.qlCalendarAdvance(Calendar,X1580,W1581,"f",FALSE)</f>
        <v>50270</v>
      </c>
      <c r="Y1581" s="1404">
        <f>_xll.qlCalendarAdvance(Calendar,X1581,NDays&amp;"D")</f>
        <v>50270</v>
      </c>
      <c r="Z1581" s="1403">
        <v>2.4223769604392723E-2</v>
      </c>
      <c r="AA1581" s="1411">
        <v>2.4152201764015002E-2</v>
      </c>
    </row>
    <row r="1582" spans="19:27" x14ac:dyDescent="0.2">
      <c r="S1582" s="399"/>
      <c r="T1582" s="1401"/>
      <c r="W1582" s="864" t="str">
        <f t="shared" si="33"/>
        <v>1w</v>
      </c>
      <c r="X1582" s="1405">
        <f>_xll.qlCalendarAdvance(Calendar,X1581,W1582,"f",FALSE)</f>
        <v>50277</v>
      </c>
      <c r="Y1582" s="1404">
        <f>_xll.qlCalendarAdvance(Calendar,X1582,NDays&amp;"D")</f>
        <v>50277</v>
      </c>
      <c r="Z1582" s="1403">
        <v>2.4218103234413896E-2</v>
      </c>
      <c r="AA1582" s="1411">
        <v>2.4146361424272067E-2</v>
      </c>
    </row>
    <row r="1583" spans="19:27" x14ac:dyDescent="0.2">
      <c r="S1583" s="399"/>
      <c r="T1583" s="1401"/>
      <c r="W1583" s="864" t="str">
        <f t="shared" si="33"/>
        <v>1w</v>
      </c>
      <c r="X1583" s="1405">
        <f>_xll.qlCalendarAdvance(Calendar,X1582,W1583,"f",FALSE)</f>
        <v>50284</v>
      </c>
      <c r="Y1583" s="1404">
        <f>_xll.qlCalendarAdvance(Calendar,X1583,NDays&amp;"D")</f>
        <v>50284</v>
      </c>
      <c r="Z1583" s="1403">
        <v>2.4211247244097883E-2</v>
      </c>
      <c r="AA1583" s="1411">
        <v>2.4140539594608157E-2</v>
      </c>
    </row>
    <row r="1584" spans="19:27" x14ac:dyDescent="0.2">
      <c r="S1584" s="399"/>
      <c r="T1584" s="1401"/>
      <c r="W1584" s="864" t="str">
        <f t="shared" si="33"/>
        <v>1w</v>
      </c>
      <c r="X1584" s="1405">
        <f>_xll.qlCalendarAdvance(Calendar,X1583,W1584,"f",FALSE)</f>
        <v>50291</v>
      </c>
      <c r="Y1584" s="1404">
        <f>_xll.qlCalendarAdvance(Calendar,X1584,NDays&amp;"D")</f>
        <v>50291</v>
      </c>
      <c r="Z1584" s="1403">
        <v>2.420561547129519E-2</v>
      </c>
      <c r="AA1584" s="1411">
        <v>2.4134736274780133E-2</v>
      </c>
    </row>
    <row r="1585" spans="19:27" x14ac:dyDescent="0.2">
      <c r="S1585" s="399"/>
      <c r="T1585" s="1401"/>
      <c r="W1585" s="864" t="str">
        <f t="shared" si="33"/>
        <v>1w</v>
      </c>
      <c r="X1585" s="1405">
        <f>_xll.qlCalendarAdvance(Calendar,X1584,W1585,"f",FALSE)</f>
        <v>50298</v>
      </c>
      <c r="Y1585" s="1404">
        <f>_xll.qlCalendarAdvance(Calendar,X1585,NDays&amp;"D")</f>
        <v>50298</v>
      </c>
      <c r="Z1585" s="1403">
        <v>2.4200002444852778E-2</v>
      </c>
      <c r="AA1585" s="1411">
        <v>2.4128951465193227E-2</v>
      </c>
    </row>
    <row r="1586" spans="19:27" x14ac:dyDescent="0.2">
      <c r="S1586" s="399"/>
      <c r="T1586" s="1401"/>
      <c r="W1586" s="864" t="str">
        <f t="shared" si="33"/>
        <v>1w</v>
      </c>
      <c r="X1586" s="1405">
        <f>_xll.qlCalendarAdvance(Calendar,X1585,W1586,"f",FALSE)</f>
        <v>50305</v>
      </c>
      <c r="Y1586" s="1404">
        <f>_xll.qlCalendarAdvance(Calendar,X1586,NDays&amp;"D")</f>
        <v>50305</v>
      </c>
      <c r="Z1586" s="1403">
        <v>2.4194408164617057E-2</v>
      </c>
      <c r="AA1586" s="1411">
        <v>2.4123185165604299E-2</v>
      </c>
    </row>
    <row r="1587" spans="19:27" x14ac:dyDescent="0.2">
      <c r="S1587" s="399"/>
      <c r="T1587" s="1401"/>
      <c r="W1587" s="864" t="str">
        <f t="shared" si="33"/>
        <v>1w</v>
      </c>
      <c r="X1587" s="1405">
        <f>_xll.qlCalendarAdvance(Calendar,X1586,W1587,"f",FALSE)</f>
        <v>50312</v>
      </c>
      <c r="Y1587" s="1404">
        <f>_xll.qlCalendarAdvance(Calendar,X1587,NDays&amp;"D")</f>
        <v>50312</v>
      </c>
      <c r="Z1587" s="1403">
        <v>2.4188832630433098E-2</v>
      </c>
      <c r="AA1587" s="1411">
        <v>2.4117437375932305E-2</v>
      </c>
    </row>
    <row r="1588" spans="19:27" x14ac:dyDescent="0.2">
      <c r="S1588" s="399"/>
      <c r="T1588" s="1401"/>
      <c r="W1588" s="864" t="str">
        <f t="shared" si="33"/>
        <v>1w</v>
      </c>
      <c r="X1588" s="1405">
        <f>_xll.qlCalendarAdvance(Calendar,X1587,W1588,"f",FALSE)</f>
        <v>50319</v>
      </c>
      <c r="Y1588" s="1404">
        <f>_xll.qlCalendarAdvance(Calendar,X1588,NDays&amp;"D")</f>
        <v>50319</v>
      </c>
      <c r="Z1588" s="1403">
        <v>2.4183683374198191E-2</v>
      </c>
      <c r="AA1588" s="1411">
        <v>2.4111708096258289E-2</v>
      </c>
    </row>
    <row r="1589" spans="19:27" x14ac:dyDescent="0.2">
      <c r="S1589" s="399"/>
      <c r="T1589" s="1401"/>
      <c r="W1589" s="864" t="str">
        <f t="shared" si="33"/>
        <v>1w</v>
      </c>
      <c r="X1589" s="1405">
        <f>_xll.qlCalendarAdvance(Calendar,X1588,W1589,"f",FALSE)</f>
        <v>50326</v>
      </c>
      <c r="Y1589" s="1404">
        <f>_xll.qlCalendarAdvance(Calendar,X1589,NDays&amp;"D")</f>
        <v>50326</v>
      </c>
      <c r="Z1589" s="1403">
        <v>2.4178146305998488E-2</v>
      </c>
      <c r="AA1589" s="1411">
        <v>2.4105997326663298E-2</v>
      </c>
    </row>
    <row r="1590" spans="19:27" x14ac:dyDescent="0.2">
      <c r="S1590" s="399"/>
      <c r="T1590" s="1401"/>
      <c r="W1590" s="864" t="str">
        <f t="shared" si="33"/>
        <v>1w</v>
      </c>
      <c r="X1590" s="1405">
        <f>_xll.qlCalendarAdvance(Calendar,X1589,W1590,"f",FALSE)</f>
        <v>50333</v>
      </c>
      <c r="Y1590" s="1404">
        <f>_xll.qlCalendarAdvance(Calendar,X1590,NDays&amp;"D")</f>
        <v>50333</v>
      </c>
      <c r="Z1590" s="1403">
        <v>2.4172627984698158E-2</v>
      </c>
      <c r="AA1590" s="1411">
        <v>2.4100305067147332E-2</v>
      </c>
    </row>
    <row r="1591" spans="19:27" x14ac:dyDescent="0.2">
      <c r="S1591" s="399"/>
      <c r="T1591" s="1401"/>
      <c r="W1591" s="864" t="str">
        <f t="shared" si="33"/>
        <v>1w</v>
      </c>
      <c r="X1591" s="1405">
        <f>_xll.qlCalendarAdvance(Calendar,X1590,W1591,"f",FALSE)</f>
        <v>50340</v>
      </c>
      <c r="Y1591" s="1404">
        <f>_xll.qlCalendarAdvance(Calendar,X1591,NDays&amp;"D")</f>
        <v>50340</v>
      </c>
      <c r="Z1591" s="1403">
        <v>2.4167128410144019E-2</v>
      </c>
      <c r="AA1591" s="1411">
        <v>2.4094631317548298E-2</v>
      </c>
    </row>
    <row r="1592" spans="19:27" x14ac:dyDescent="0.2">
      <c r="S1592" s="399"/>
      <c r="T1592" s="1401"/>
      <c r="W1592" s="864" t="str">
        <f t="shared" si="33"/>
        <v>1w</v>
      </c>
      <c r="X1592" s="1405">
        <f>_xll.qlCalendarAdvance(Calendar,X1591,W1592,"f",FALSE)</f>
        <v>50347</v>
      </c>
      <c r="Y1592" s="1404">
        <f>_xll.qlCalendarAdvance(Calendar,X1592,NDays&amp;"D")</f>
        <v>50347</v>
      </c>
      <c r="Z1592" s="1403">
        <v>2.4161647582183771E-2</v>
      </c>
      <c r="AA1592" s="1411">
        <v>2.408897607802829E-2</v>
      </c>
    </row>
    <row r="1593" spans="19:27" x14ac:dyDescent="0.2">
      <c r="S1593" s="399"/>
      <c r="T1593" s="1401"/>
      <c r="W1593" s="864" t="str">
        <f t="shared" si="33"/>
        <v>1w</v>
      </c>
      <c r="X1593" s="1405">
        <f>_xll.qlCalendarAdvance(Calendar,X1592,W1593,"f",FALSE)</f>
        <v>50354</v>
      </c>
      <c r="Y1593" s="1404">
        <f>_xll.qlCalendarAdvance(Calendar,X1593,NDays&amp;"D")</f>
        <v>50354</v>
      </c>
      <c r="Z1593" s="1403">
        <v>2.4155773083858637E-2</v>
      </c>
      <c r="AA1593" s="1411">
        <v>2.4083339348425215E-2</v>
      </c>
    </row>
    <row r="1594" spans="19:27" x14ac:dyDescent="0.2">
      <c r="S1594" s="399"/>
      <c r="T1594" s="1401"/>
      <c r="W1594" s="864" t="str">
        <f t="shared" si="33"/>
        <v>1w</v>
      </c>
      <c r="X1594" s="1405">
        <f>_xll.qlCalendarAdvance(Calendar,X1593,W1594,"f",FALSE)</f>
        <v>50361</v>
      </c>
      <c r="Y1594" s="1404">
        <f>_xll.qlCalendarAdvance(Calendar,X1594,NDays&amp;"D")</f>
        <v>50361</v>
      </c>
      <c r="Z1594" s="1403">
        <v>2.4150328767767546E-2</v>
      </c>
      <c r="AA1594" s="1411">
        <v>2.4077721128901164E-2</v>
      </c>
    </row>
    <row r="1595" spans="19:27" x14ac:dyDescent="0.2">
      <c r="S1595" s="399"/>
      <c r="T1595" s="1401"/>
      <c r="W1595" s="864" t="str">
        <f t="shared" si="33"/>
        <v>1w</v>
      </c>
      <c r="X1595" s="1405">
        <f>_xll.qlCalendarAdvance(Calendar,X1594,W1595,"f",FALSE)</f>
        <v>50368</v>
      </c>
      <c r="Y1595" s="1404">
        <f>_xll.qlCalendarAdvance(Calendar,X1595,NDays&amp;"D")</f>
        <v>50368</v>
      </c>
      <c r="Z1595" s="1403">
        <v>2.4144903196515216E-2</v>
      </c>
      <c r="AA1595" s="1411">
        <v>2.4072121419294046E-2</v>
      </c>
    </row>
    <row r="1596" spans="19:27" x14ac:dyDescent="0.2">
      <c r="S1596" s="399"/>
      <c r="T1596" s="1401"/>
      <c r="W1596" s="864" t="str">
        <f t="shared" si="33"/>
        <v>1w</v>
      </c>
      <c r="X1596" s="1405">
        <f>_xll.qlCalendarAdvance(Calendar,X1595,W1596,"f",FALSE)</f>
        <v>50375</v>
      </c>
      <c r="Y1596" s="1404">
        <f>_xll.qlCalendarAdvance(Calendar,X1596,NDays&amp;"D")</f>
        <v>50375</v>
      </c>
      <c r="Z1596" s="1403">
        <v>2.4139911733254051E-2</v>
      </c>
      <c r="AA1596" s="1411">
        <v>2.4066540219846999E-2</v>
      </c>
    </row>
    <row r="1597" spans="19:27" x14ac:dyDescent="0.2">
      <c r="S1597" s="399"/>
      <c r="T1597" s="1401"/>
      <c r="W1597" s="864" t="str">
        <f t="shared" si="33"/>
        <v>1w</v>
      </c>
      <c r="X1597" s="1405">
        <f>_xll.qlCalendarAdvance(Calendar,X1596,W1597,"f",FALSE)</f>
        <v>50382</v>
      </c>
      <c r="Y1597" s="1404">
        <f>_xll.qlCalendarAdvance(Calendar,X1597,NDays&amp;"D")</f>
        <v>50382</v>
      </c>
      <c r="Z1597" s="1403">
        <v>2.4134524635997533E-2</v>
      </c>
      <c r="AA1597" s="1411">
        <v>2.4060977530316885E-2</v>
      </c>
    </row>
    <row r="1598" spans="19:27" x14ac:dyDescent="0.2">
      <c r="S1598" s="399"/>
      <c r="T1598" s="1401"/>
      <c r="W1598" s="864" t="str">
        <f t="shared" si="33"/>
        <v>1w</v>
      </c>
      <c r="X1598" s="1405">
        <f>_xll.qlCalendarAdvance(Calendar,X1597,W1598,"f",FALSE)</f>
        <v>50389</v>
      </c>
      <c r="Y1598" s="1404">
        <f>_xll.qlCalendarAdvance(Calendar,X1598,NDays&amp;"D")</f>
        <v>50389</v>
      </c>
      <c r="Z1598" s="1403">
        <v>2.4129156284431824E-2</v>
      </c>
      <c r="AA1598" s="1411">
        <v>2.4055433350865796E-2</v>
      </c>
    </row>
    <row r="1599" spans="19:27" x14ac:dyDescent="0.2">
      <c r="S1599" s="399"/>
      <c r="T1599" s="1401"/>
      <c r="W1599" s="864" t="str">
        <f t="shared" si="33"/>
        <v>1w</v>
      </c>
      <c r="X1599" s="1405">
        <f>_xll.qlCalendarAdvance(Calendar,X1598,W1599,"f",FALSE)</f>
        <v>50396</v>
      </c>
      <c r="Y1599" s="1404">
        <f>_xll.qlCalendarAdvance(Calendar,X1599,NDays&amp;"D")</f>
        <v>50396</v>
      </c>
      <c r="Z1599" s="1403">
        <v>2.4123806678409073E-2</v>
      </c>
      <c r="AA1599" s="1411">
        <v>2.4049907681493732E-2</v>
      </c>
    </row>
    <row r="1600" spans="19:27" x14ac:dyDescent="0.2">
      <c r="S1600" s="399"/>
      <c r="T1600" s="1401"/>
      <c r="W1600" s="864" t="str">
        <f t="shared" si="33"/>
        <v>1w</v>
      </c>
      <c r="X1600" s="1405">
        <f>_xll.qlCalendarAdvance(Calendar,X1599,W1600,"f",FALSE)</f>
        <v>50403</v>
      </c>
      <c r="Y1600" s="1404">
        <f>_xll.qlCalendarAdvance(Calendar,X1600,NDays&amp;"D")</f>
        <v>50403</v>
      </c>
      <c r="Z1600" s="1403">
        <v>2.411847581777922E-2</v>
      </c>
      <c r="AA1600" s="1411">
        <v>2.4044400521876508E-2</v>
      </c>
    </row>
    <row r="1601" spans="19:27" x14ac:dyDescent="0.2">
      <c r="S1601" s="399"/>
      <c r="T1601" s="1401"/>
      <c r="W1601" s="864" t="str">
        <f t="shared" si="33"/>
        <v>1w</v>
      </c>
      <c r="X1601" s="1405">
        <f>_xll.qlCalendarAdvance(Calendar,X1600,W1601,"f",FALSE)</f>
        <v>50410</v>
      </c>
      <c r="Y1601" s="1404">
        <f>_xll.qlCalendarAdvance(Calendar,X1601,NDays&amp;"D")</f>
        <v>50410</v>
      </c>
      <c r="Z1601" s="1403">
        <v>2.4112743402264211E-2</v>
      </c>
      <c r="AA1601" s="1411">
        <v>2.4038911872500401E-2</v>
      </c>
    </row>
    <row r="1602" spans="19:27" x14ac:dyDescent="0.2">
      <c r="S1602" s="399"/>
      <c r="T1602" s="1401"/>
      <c r="W1602" s="864" t="str">
        <f t="shared" si="33"/>
        <v>1w</v>
      </c>
      <c r="X1602" s="1405">
        <f>_xll.qlCalendarAdvance(Calendar,X1601,W1602,"f",FALSE)</f>
        <v>50417</v>
      </c>
      <c r="Y1602" s="1404">
        <f>_xll.qlCalendarAdvance(Calendar,X1602,NDays&amp;"D")</f>
        <v>50417</v>
      </c>
      <c r="Z1602" s="1403">
        <v>2.4107449040721606E-2</v>
      </c>
      <c r="AA1602" s="1411">
        <v>2.4033441732960181E-2</v>
      </c>
    </row>
    <row r="1603" spans="19:27" x14ac:dyDescent="0.2">
      <c r="S1603" s="399"/>
      <c r="T1603" s="1401"/>
      <c r="W1603" s="864" t="str">
        <f t="shared" si="33"/>
        <v>1w</v>
      </c>
      <c r="X1603" s="1405">
        <f>_xll.qlCalendarAdvance(Calendar,X1602,W1603,"f",FALSE)</f>
        <v>50424</v>
      </c>
      <c r="Y1603" s="1404">
        <f>_xll.qlCalendarAdvance(Calendar,X1603,NDays&amp;"D")</f>
        <v>50424</v>
      </c>
      <c r="Z1603" s="1403">
        <v>2.4102173422836989E-2</v>
      </c>
      <c r="AA1603" s="1411">
        <v>2.4027990103661079E-2</v>
      </c>
    </row>
    <row r="1604" spans="19:27" x14ac:dyDescent="0.2">
      <c r="S1604" s="399"/>
      <c r="T1604" s="1401"/>
      <c r="W1604" s="864" t="str">
        <f t="shared" si="33"/>
        <v>1w</v>
      </c>
      <c r="X1604" s="1405">
        <f>_xll.qlCalendarAdvance(Calendar,X1603,W1604,"f",FALSE)</f>
        <v>50431</v>
      </c>
      <c r="Y1604" s="1404">
        <f>_xll.qlCalendarAdvance(Calendar,X1604,NDays&amp;"D")</f>
        <v>50431</v>
      </c>
      <c r="Z1604" s="1403">
        <v>2.4096916548463493E-2</v>
      </c>
      <c r="AA1604" s="1411">
        <v>2.4022556984116816E-2</v>
      </c>
    </row>
    <row r="1605" spans="19:27" x14ac:dyDescent="0.2">
      <c r="S1605" s="399"/>
      <c r="T1605" s="1401"/>
      <c r="W1605" s="864" t="str">
        <f t="shared" si="33"/>
        <v>1w</v>
      </c>
      <c r="X1605" s="1405">
        <f>_xll.qlCalendarAdvance(Calendar,X1604,W1605,"f",FALSE)</f>
        <v>50438</v>
      </c>
      <c r="Y1605" s="1404">
        <f>_xll.qlCalendarAdvance(Calendar,X1605,NDays&amp;"D")</f>
        <v>50438</v>
      </c>
      <c r="Z1605" s="1403">
        <v>2.4091678417456484E-2</v>
      </c>
      <c r="AA1605" s="1411">
        <v>2.4017142374651579E-2</v>
      </c>
    </row>
    <row r="1606" spans="19:27" x14ac:dyDescent="0.2">
      <c r="S1606" s="399"/>
      <c r="T1606" s="1401"/>
      <c r="W1606" s="864" t="str">
        <f t="shared" si="33"/>
        <v>1w</v>
      </c>
      <c r="X1606" s="1405">
        <f>_xll.qlCalendarAdvance(Calendar,X1605,W1606,"f",FALSE)</f>
        <v>50445</v>
      </c>
      <c r="Y1606" s="1404">
        <f>_xll.qlCalendarAdvance(Calendar,X1606,NDays&amp;"D")</f>
        <v>50445</v>
      </c>
      <c r="Z1606" s="1403">
        <v>2.408645902967313E-2</v>
      </c>
      <c r="AA1606" s="1411">
        <v>2.4011746275265367E-2</v>
      </c>
    </row>
    <row r="1607" spans="19:27" x14ac:dyDescent="0.2">
      <c r="S1607" s="399"/>
      <c r="T1607" s="1401"/>
      <c r="W1607" s="864" t="str">
        <f t="shared" si="33"/>
        <v>1w</v>
      </c>
      <c r="X1607" s="1405">
        <f>_xll.qlCalendarAdvance(Calendar,X1606,W1607,"f",FALSE)</f>
        <v>50452</v>
      </c>
      <c r="Y1607" s="1404">
        <f>_xll.qlCalendarAdvance(Calendar,X1607,NDays&amp;"D")</f>
        <v>50452</v>
      </c>
      <c r="Z1607" s="1403">
        <v>2.4081258384967903E-2</v>
      </c>
      <c r="AA1607" s="1411">
        <v>2.4006368685796087E-2</v>
      </c>
    </row>
    <row r="1608" spans="19:27" x14ac:dyDescent="0.2">
      <c r="S1608" s="399"/>
      <c r="T1608" s="1401"/>
      <c r="W1608" s="864" t="str">
        <f t="shared" si="33"/>
        <v>1w</v>
      </c>
      <c r="X1608" s="1405">
        <f>_xll.qlCalendarAdvance(Calendar,X1607,W1608,"f",FALSE)</f>
        <v>50459</v>
      </c>
      <c r="Y1608" s="1404">
        <f>_xll.qlCalendarAdvance(Calendar,X1608,NDays&amp;"D")</f>
        <v>50459</v>
      </c>
      <c r="Z1608" s="1403">
        <v>2.4076076483198414E-2</v>
      </c>
      <c r="AA1608" s="1411">
        <v>2.4001009606324786E-2</v>
      </c>
    </row>
    <row r="1609" spans="19:27" x14ac:dyDescent="0.2">
      <c r="S1609" s="399"/>
      <c r="T1609" s="1401"/>
      <c r="W1609" s="864" t="str">
        <f t="shared" si="33"/>
        <v>1w</v>
      </c>
      <c r="X1609" s="1405">
        <f>_xll.qlCalendarAdvance(Calendar,X1608,W1609,"f",FALSE)</f>
        <v>50466</v>
      </c>
      <c r="Y1609" s="1404">
        <f>_xll.qlCalendarAdvance(Calendar,X1609,NDays&amp;"D")</f>
        <v>50466</v>
      </c>
      <c r="Z1609" s="1403">
        <v>2.4072198467311623E-2</v>
      </c>
      <c r="AA1609" s="1411">
        <v>2.3995669036851464E-2</v>
      </c>
    </row>
    <row r="1610" spans="19:27" x14ac:dyDescent="0.2">
      <c r="S1610" s="399"/>
      <c r="T1610" s="1401"/>
      <c r="W1610" s="864" t="str">
        <f t="shared" si="33"/>
        <v>1w</v>
      </c>
      <c r="X1610" s="1405">
        <f>_xll.qlCalendarAdvance(Calendar,X1609,W1610,"f",FALSE)</f>
        <v>50473</v>
      </c>
      <c r="Y1610" s="1404">
        <f>_xll.qlCalendarAdvance(Calendar,X1610,NDays&amp;"D")</f>
        <v>50473</v>
      </c>
      <c r="Z1610" s="1403">
        <v>2.406705705628831E-2</v>
      </c>
      <c r="AA1610" s="1411">
        <v>2.3990346977457166E-2</v>
      </c>
    </row>
    <row r="1611" spans="19:27" x14ac:dyDescent="0.2">
      <c r="S1611" s="399"/>
      <c r="T1611" s="1401"/>
      <c r="W1611" s="864" t="str">
        <f t="shared" si="33"/>
        <v>1w</v>
      </c>
      <c r="X1611" s="1405">
        <f>_xll.qlCalendarAdvance(Calendar,X1610,W1611,"f",FALSE)</f>
        <v>50480</v>
      </c>
      <c r="Y1611" s="1404">
        <f>_xll.qlCalendarAdvance(Calendar,X1611,NDays&amp;"D")</f>
        <v>50480</v>
      </c>
      <c r="Z1611" s="1403">
        <v>2.4061934391643263E-2</v>
      </c>
      <c r="AA1611" s="1411">
        <v>2.3985043427979802E-2</v>
      </c>
    </row>
    <row r="1612" spans="19:27" x14ac:dyDescent="0.2">
      <c r="S1612" s="399"/>
      <c r="T1612" s="1401"/>
      <c r="W1612" s="864" t="str">
        <f t="shared" si="33"/>
        <v>1w</v>
      </c>
      <c r="X1612" s="1405">
        <f>_xll.qlCalendarAdvance(Calendar,X1611,W1612,"f",FALSE)</f>
        <v>50487</v>
      </c>
      <c r="Y1612" s="1404">
        <f>_xll.qlCalendarAdvance(Calendar,X1612,NDays&amp;"D")</f>
        <v>50487</v>
      </c>
      <c r="Z1612" s="1403">
        <v>2.4056830473233332E-2</v>
      </c>
      <c r="AA1612" s="1411">
        <v>2.3979758388662509E-2</v>
      </c>
    </row>
    <row r="1613" spans="19:27" x14ac:dyDescent="0.2">
      <c r="S1613" s="399"/>
      <c r="T1613" s="1401"/>
      <c r="W1613" s="864" t="str">
        <f t="shared" si="33"/>
        <v>1w</v>
      </c>
      <c r="X1613" s="1405">
        <f>_xll.qlCalendarAdvance(Calendar,X1612,W1613,"f",FALSE)</f>
        <v>50494</v>
      </c>
      <c r="Y1613" s="1404">
        <f>_xll.qlCalendarAdvance(Calendar,X1613,NDays&amp;"D")</f>
        <v>50494</v>
      </c>
      <c r="Z1613" s="1403">
        <v>2.4051745300914921E-2</v>
      </c>
      <c r="AA1613" s="1411">
        <v>2.3974491859181102E-2</v>
      </c>
    </row>
    <row r="1614" spans="19:27" x14ac:dyDescent="0.2">
      <c r="S1614" s="399"/>
      <c r="T1614" s="1401"/>
      <c r="W1614" s="864" t="str">
        <f t="shared" si="33"/>
        <v>1w</v>
      </c>
      <c r="X1614" s="1405">
        <f>_xll.qlCalendarAdvance(Calendar,X1613,W1614,"f",FALSE)</f>
        <v>50501</v>
      </c>
      <c r="Y1614" s="1404">
        <f>_xll.qlCalendarAdvance(Calendar,X1614,NDays&amp;"D")</f>
        <v>50501</v>
      </c>
      <c r="Z1614" s="1403">
        <v>2.4046245356385932E-2</v>
      </c>
      <c r="AA1614" s="1411">
        <v>2.3969243839697674E-2</v>
      </c>
    </row>
    <row r="1615" spans="19:27" x14ac:dyDescent="0.2">
      <c r="S1615" s="399"/>
      <c r="T1615" s="1401"/>
      <c r="W1615" s="864" t="str">
        <f t="shared" si="33"/>
        <v>1w</v>
      </c>
      <c r="X1615" s="1405">
        <f>_xll.qlCalendarAdvance(Calendar,X1614,W1615,"f",FALSE)</f>
        <v>50508</v>
      </c>
      <c r="Y1615" s="1404">
        <f>_xll.qlCalendarAdvance(Calendar,X1615,NDays&amp;"D")</f>
        <v>50508</v>
      </c>
      <c r="Z1615" s="1403">
        <v>2.4041196667453735E-2</v>
      </c>
      <c r="AA1615" s="1411">
        <v>2.3964014330212224E-2</v>
      </c>
    </row>
    <row r="1616" spans="19:27" x14ac:dyDescent="0.2">
      <c r="S1616" s="399"/>
      <c r="T1616" s="1401"/>
      <c r="W1616" s="864" t="str">
        <f t="shared" si="33"/>
        <v>1w</v>
      </c>
      <c r="X1616" s="1405">
        <f>_xll.qlCalendarAdvance(Calendar,X1615,W1616,"f",FALSE)</f>
        <v>50515</v>
      </c>
      <c r="Y1616" s="1404">
        <f>_xll.qlCalendarAdvance(Calendar,X1616,NDays&amp;"D")</f>
        <v>50515</v>
      </c>
      <c r="Z1616" s="1403">
        <v>2.4036166722901819E-2</v>
      </c>
      <c r="AA1616" s="1411">
        <v>2.3958803330724754E-2</v>
      </c>
    </row>
    <row r="1617" spans="19:27" x14ac:dyDescent="0.2">
      <c r="S1617" s="399"/>
      <c r="T1617" s="1401"/>
      <c r="W1617" s="864" t="str">
        <f t="shared" si="33"/>
        <v>1w</v>
      </c>
      <c r="X1617" s="1405">
        <f>_xll.qlCalendarAdvance(Calendar,X1616,W1617,"f",FALSE)</f>
        <v>50522</v>
      </c>
      <c r="Y1617" s="1404">
        <f>_xll.qlCalendarAdvance(Calendar,X1617,NDays&amp;"D")</f>
        <v>50522</v>
      </c>
      <c r="Z1617" s="1403">
        <v>2.4031155522590678E-2</v>
      </c>
      <c r="AA1617" s="1411">
        <v>2.3953610841235262E-2</v>
      </c>
    </row>
    <row r="1618" spans="19:27" x14ac:dyDescent="0.2">
      <c r="S1618" s="399"/>
      <c r="T1618" s="1401"/>
      <c r="W1618" s="864" t="str">
        <f t="shared" si="33"/>
        <v>1w</v>
      </c>
      <c r="X1618" s="1405">
        <f>_xll.qlCalendarAdvance(Calendar,X1617,W1618,"f",FALSE)</f>
        <v>50529</v>
      </c>
      <c r="Y1618" s="1404">
        <f>_xll.qlCalendarAdvance(Calendar,X1618,NDays&amp;"D")</f>
        <v>50529</v>
      </c>
      <c r="Z1618" s="1403">
        <v>2.4026600625739074E-2</v>
      </c>
      <c r="AA1618" s="1411">
        <v>2.3948436861743749E-2</v>
      </c>
    </row>
    <row r="1619" spans="19:27" x14ac:dyDescent="0.2">
      <c r="S1619" s="399"/>
      <c r="T1619" s="1401"/>
      <c r="W1619" s="864" t="str">
        <f t="shared" si="33"/>
        <v>1w</v>
      </c>
      <c r="X1619" s="1405">
        <f>_xll.qlCalendarAdvance(Calendar,X1618,W1619,"f",FALSE)</f>
        <v>50536</v>
      </c>
      <c r="Y1619" s="1404">
        <f>_xll.qlCalendarAdvance(Calendar,X1619,NDays&amp;"D")</f>
        <v>50536</v>
      </c>
      <c r="Z1619" s="1403">
        <v>2.4021627927001469E-2</v>
      </c>
      <c r="AA1619" s="1411">
        <v>2.3943281392331262E-2</v>
      </c>
    </row>
    <row r="1620" spans="19:27" x14ac:dyDescent="0.2">
      <c r="S1620" s="399"/>
      <c r="T1620" s="1401"/>
      <c r="W1620" s="864" t="str">
        <f t="shared" si="33"/>
        <v>1w</v>
      </c>
      <c r="X1620" s="1405">
        <f>_xll.qlCalendarAdvance(Calendar,X1619,W1620,"f",FALSE)</f>
        <v>50543</v>
      </c>
      <c r="Y1620" s="1404">
        <f>_xll.qlCalendarAdvance(Calendar,X1620,NDays&amp;"D")</f>
        <v>50543</v>
      </c>
      <c r="Z1620" s="1403">
        <v>2.4016673973370053E-2</v>
      </c>
      <c r="AA1620" s="1411">
        <v>2.3938144432835706E-2</v>
      </c>
    </row>
    <row r="1621" spans="19:27" x14ac:dyDescent="0.2">
      <c r="S1621" s="399"/>
      <c r="T1621" s="1401"/>
      <c r="W1621" s="864" t="str">
        <f t="shared" si="33"/>
        <v>1w</v>
      </c>
      <c r="X1621" s="1405">
        <f>_xll.qlCalendarAdvance(Calendar,X1620,W1621,"f",FALSE)</f>
        <v>50550</v>
      </c>
      <c r="Y1621" s="1404">
        <f>_xll.qlCalendarAdvance(Calendar,X1621,NDays&amp;"D")</f>
        <v>50550</v>
      </c>
      <c r="Z1621" s="1403">
        <v>2.4011738764706962E-2</v>
      </c>
      <c r="AA1621" s="1411">
        <v>2.393302598333813E-2</v>
      </c>
    </row>
    <row r="1622" spans="19:27" x14ac:dyDescent="0.2">
      <c r="S1622" s="399"/>
      <c r="T1622" s="1401"/>
      <c r="W1622" s="864" t="str">
        <f t="shared" si="33"/>
        <v>1w</v>
      </c>
      <c r="X1622" s="1405">
        <f>_xll.qlCalendarAdvance(Calendar,X1621,W1622,"f",FALSE)</f>
        <v>50557</v>
      </c>
      <c r="Y1622" s="1404">
        <f>_xll.qlCalendarAdvance(Calendar,X1622,NDays&amp;"D")</f>
        <v>50557</v>
      </c>
      <c r="Z1622" s="1403">
        <v>2.4006380679774949E-2</v>
      </c>
      <c r="AA1622" s="1411">
        <v>2.3927926043838532E-2</v>
      </c>
    </row>
    <row r="1623" spans="19:27" x14ac:dyDescent="0.2">
      <c r="S1623" s="399"/>
      <c r="T1623" s="1401"/>
      <c r="W1623" s="864" t="str">
        <f t="shared" si="33"/>
        <v>1w</v>
      </c>
      <c r="X1623" s="1405">
        <f>_xll.qlCalendarAdvance(Calendar,X1622,W1623,"f",FALSE)</f>
        <v>50564</v>
      </c>
      <c r="Y1623" s="1404">
        <f>_xll.qlCalendarAdvance(Calendar,X1623,NDays&amp;"D")</f>
        <v>50564</v>
      </c>
      <c r="Z1623" s="1403">
        <v>2.4001481941993443E-2</v>
      </c>
      <c r="AA1623" s="1411">
        <v>2.3922844614255867E-2</v>
      </c>
    </row>
    <row r="1624" spans="19:27" x14ac:dyDescent="0.2">
      <c r="S1624" s="399"/>
      <c r="T1624" s="1401"/>
      <c r="W1624" s="864" t="str">
        <f t="shared" si="33"/>
        <v>1w</v>
      </c>
      <c r="X1624" s="1405">
        <f>_xll.qlCalendarAdvance(Calendar,X1623,W1624,"f",FALSE)</f>
        <v>50571</v>
      </c>
      <c r="Y1624" s="1404">
        <f>_xll.qlCalendarAdvance(Calendar,X1624,NDays&amp;"D")</f>
        <v>50571</v>
      </c>
      <c r="Z1624" s="1403">
        <v>2.3996601947487241E-2</v>
      </c>
      <c r="AA1624" s="1411">
        <v>2.3917781694752227E-2</v>
      </c>
    </row>
    <row r="1625" spans="19:27" x14ac:dyDescent="0.2">
      <c r="S1625" s="399"/>
      <c r="T1625" s="1401"/>
      <c r="W1625" s="864" t="str">
        <f t="shared" si="33"/>
        <v>1w</v>
      </c>
      <c r="X1625" s="1405">
        <f>_xll.qlCalendarAdvance(Calendar,X1624,W1625,"f",FALSE)</f>
        <v>50578</v>
      </c>
      <c r="Y1625" s="1404">
        <f>_xll.qlCalendarAdvance(Calendar,X1625,NDays&amp;"D")</f>
        <v>50578</v>
      </c>
      <c r="Z1625" s="1403">
        <v>2.3991740696119937E-2</v>
      </c>
      <c r="AA1625" s="1411">
        <v>2.3912737285246566E-2</v>
      </c>
    </row>
    <row r="1626" spans="19:27" x14ac:dyDescent="0.2">
      <c r="S1626" s="399"/>
      <c r="T1626" s="1401"/>
      <c r="W1626" s="864" t="str">
        <f t="shared" ref="W1626:W1689" si="34">W1625</f>
        <v>1w</v>
      </c>
      <c r="X1626" s="1405">
        <f>_xll.qlCalendarAdvance(Calendar,X1625,W1626,"f",FALSE)</f>
        <v>50585</v>
      </c>
      <c r="Y1626" s="1404">
        <f>_xll.qlCalendarAdvance(Calendar,X1626,NDays&amp;"D")</f>
        <v>50585</v>
      </c>
      <c r="Z1626" s="1403">
        <v>2.3986898187755571E-2</v>
      </c>
      <c r="AA1626" s="1411">
        <v>2.3907711385657837E-2</v>
      </c>
    </row>
    <row r="1627" spans="19:27" x14ac:dyDescent="0.2">
      <c r="S1627" s="399"/>
      <c r="T1627" s="1401"/>
      <c r="W1627" s="864" t="str">
        <f t="shared" si="34"/>
        <v>1w</v>
      </c>
      <c r="X1627" s="1405">
        <f>_xll.qlCalendarAdvance(Calendar,X1626,W1627,"f",FALSE)</f>
        <v>50592</v>
      </c>
      <c r="Y1627" s="1404">
        <f>_xll.qlCalendarAdvance(Calendar,X1627,NDays&amp;"D")</f>
        <v>50592</v>
      </c>
      <c r="Z1627" s="1403">
        <v>2.3982521149347558E-2</v>
      </c>
      <c r="AA1627" s="1411">
        <v>2.3902703996067087E-2</v>
      </c>
    </row>
    <row r="1628" spans="19:27" x14ac:dyDescent="0.2">
      <c r="S1628" s="399"/>
      <c r="T1628" s="1401"/>
      <c r="W1628" s="864" t="str">
        <f t="shared" si="34"/>
        <v>1w</v>
      </c>
      <c r="X1628" s="1405">
        <f>_xll.qlCalendarAdvance(Calendar,X1627,W1628,"f",FALSE)</f>
        <v>50599</v>
      </c>
      <c r="Y1628" s="1404">
        <f>_xll.qlCalendarAdvance(Calendar,X1628,NDays&amp;"D")</f>
        <v>50599</v>
      </c>
      <c r="Z1628" s="1403">
        <v>2.3977717151618332E-2</v>
      </c>
      <c r="AA1628" s="1411">
        <v>2.3897715116474316E-2</v>
      </c>
    </row>
    <row r="1629" spans="19:27" x14ac:dyDescent="0.2">
      <c r="S1629" s="399"/>
      <c r="T1629" s="1401"/>
      <c r="W1629" s="864" t="str">
        <f t="shared" si="34"/>
        <v>1w</v>
      </c>
      <c r="X1629" s="1405">
        <f>_xll.qlCalendarAdvance(Calendar,X1628,W1629,"f",FALSE)</f>
        <v>50606</v>
      </c>
      <c r="Y1629" s="1404">
        <f>_xll.qlCalendarAdvance(Calendar,X1629,NDays&amp;"D")</f>
        <v>50606</v>
      </c>
      <c r="Z1629" s="1403">
        <v>2.3972931897766829E-2</v>
      </c>
      <c r="AA1629" s="1411">
        <v>2.3892744746879524E-2</v>
      </c>
    </row>
    <row r="1630" spans="19:27" x14ac:dyDescent="0.2">
      <c r="S1630" s="399"/>
      <c r="T1630" s="1401"/>
      <c r="W1630" s="864" t="str">
        <f t="shared" si="34"/>
        <v>1w</v>
      </c>
      <c r="X1630" s="1405">
        <f>_xll.qlCalendarAdvance(Calendar,X1629,W1630,"f",FALSE)</f>
        <v>50613</v>
      </c>
      <c r="Y1630" s="1404">
        <f>_xll.qlCalendarAdvance(Calendar,X1630,NDays&amp;"D")</f>
        <v>50613</v>
      </c>
      <c r="Z1630" s="1403">
        <v>2.3968165387657826E-2</v>
      </c>
      <c r="AA1630" s="1411">
        <v>2.3887792887282711E-2</v>
      </c>
    </row>
    <row r="1631" spans="19:27" x14ac:dyDescent="0.2">
      <c r="S1631" s="399"/>
      <c r="T1631" s="1401"/>
      <c r="W1631" s="864" t="str">
        <f t="shared" si="34"/>
        <v>1w</v>
      </c>
      <c r="X1631" s="1405">
        <f>_xll.qlCalendarAdvance(Calendar,X1630,W1631,"f",FALSE)</f>
        <v>50620</v>
      </c>
      <c r="Y1631" s="1404">
        <f>_xll.qlCalendarAdvance(Calendar,X1631,NDays&amp;"D")</f>
        <v>50620</v>
      </c>
      <c r="Z1631" s="1403">
        <v>2.3963417621159184E-2</v>
      </c>
      <c r="AA1631" s="1411">
        <v>2.3882859537683876E-2</v>
      </c>
    </row>
    <row r="1632" spans="19:27" x14ac:dyDescent="0.2">
      <c r="S1632" s="399"/>
      <c r="T1632" s="1401"/>
      <c r="W1632" s="864" t="str">
        <f t="shared" si="34"/>
        <v>1w</v>
      </c>
      <c r="X1632" s="1405">
        <f>_xll.qlCalendarAdvance(Calendar,X1631,W1632,"f",FALSE)</f>
        <v>50627</v>
      </c>
      <c r="Y1632" s="1404">
        <f>_xll.qlCalendarAdvance(Calendar,X1632,NDays&amp;"D")</f>
        <v>50627</v>
      </c>
      <c r="Z1632" s="1403">
        <v>2.3958688598136116E-2</v>
      </c>
      <c r="AA1632" s="1411">
        <v>2.3877944697920928E-2</v>
      </c>
    </row>
    <row r="1633" spans="19:27" x14ac:dyDescent="0.2">
      <c r="S1633" s="399"/>
      <c r="T1633" s="1401"/>
      <c r="W1633" s="864" t="str">
        <f t="shared" si="34"/>
        <v>1w</v>
      </c>
      <c r="X1633" s="1405">
        <f>_xll.qlCalendarAdvance(Calendar,X1632,W1633,"f",FALSE)</f>
        <v>50634</v>
      </c>
      <c r="Y1633" s="1404">
        <f>_xll.qlCalendarAdvance(Calendar,X1633,NDays&amp;"D")</f>
        <v>50634</v>
      </c>
      <c r="Z1633" s="1403">
        <v>2.3953978318458247E-2</v>
      </c>
      <c r="AA1633" s="1411">
        <v>2.3873048368237004E-2</v>
      </c>
    </row>
    <row r="1634" spans="19:27" x14ac:dyDescent="0.2">
      <c r="S1634" s="399"/>
      <c r="T1634" s="1401"/>
      <c r="W1634" s="864" t="str">
        <f t="shared" si="34"/>
        <v>1w</v>
      </c>
      <c r="X1634" s="1405">
        <f>_xll.qlCalendarAdvance(Calendar,X1633,W1634,"f",FALSE)</f>
        <v>50641</v>
      </c>
      <c r="Y1634" s="1404">
        <f>_xll.qlCalendarAdvance(Calendar,X1634,NDays&amp;"D")</f>
        <v>50641</v>
      </c>
      <c r="Z1634" s="1403">
        <v>2.3949286781992554E-2</v>
      </c>
      <c r="AA1634" s="1411">
        <v>2.386817054855106E-2</v>
      </c>
    </row>
    <row r="1635" spans="19:27" x14ac:dyDescent="0.2">
      <c r="S1635" s="399"/>
      <c r="T1635" s="1401"/>
      <c r="W1635" s="864" t="str">
        <f t="shared" si="34"/>
        <v>1w</v>
      </c>
      <c r="X1635" s="1405">
        <f>_xll.qlCalendarAdvance(Calendar,X1634,W1635,"f",FALSE)</f>
        <v>50648</v>
      </c>
      <c r="Y1635" s="1404">
        <f>_xll.qlCalendarAdvance(Calendar,X1635,NDays&amp;"D")</f>
        <v>50648</v>
      </c>
      <c r="Z1635" s="1403">
        <v>2.3943249455882668E-2</v>
      </c>
      <c r="AA1635" s="1411">
        <v>2.3863311238863094E-2</v>
      </c>
    </row>
    <row r="1636" spans="19:27" x14ac:dyDescent="0.2">
      <c r="S1636" s="399"/>
      <c r="T1636" s="1401"/>
      <c r="W1636" s="864" t="str">
        <f t="shared" si="34"/>
        <v>1w</v>
      </c>
      <c r="X1636" s="1405">
        <f>_xll.qlCalendarAdvance(Calendar,X1635,W1636,"f",FALSE)</f>
        <v>50655</v>
      </c>
      <c r="Y1636" s="1404">
        <f>_xll.qlCalendarAdvance(Calendar,X1636,NDays&amp;"D")</f>
        <v>50655</v>
      </c>
      <c r="Z1636" s="1403">
        <v>2.3938592300255739E-2</v>
      </c>
      <c r="AA1636" s="1411">
        <v>2.3858470439173107E-2</v>
      </c>
    </row>
    <row r="1637" spans="19:27" x14ac:dyDescent="0.2">
      <c r="S1637" s="399"/>
      <c r="T1637" s="1401"/>
      <c r="W1637" s="864" t="str">
        <f t="shared" si="34"/>
        <v>1w</v>
      </c>
      <c r="X1637" s="1405">
        <f>_xll.qlCalendarAdvance(Calendar,X1636,W1637,"f",FALSE)</f>
        <v>50662</v>
      </c>
      <c r="Y1637" s="1404">
        <f>_xll.qlCalendarAdvance(Calendar,X1637,NDays&amp;"D")</f>
        <v>50662</v>
      </c>
      <c r="Z1637" s="1403">
        <v>2.3933953883635367E-2</v>
      </c>
      <c r="AA1637" s="1411">
        <v>2.3853648149481099E-2</v>
      </c>
    </row>
    <row r="1638" spans="19:27" x14ac:dyDescent="0.2">
      <c r="S1638" s="399"/>
      <c r="T1638" s="1401"/>
      <c r="W1638" s="864" t="str">
        <f t="shared" si="34"/>
        <v>1w</v>
      </c>
      <c r="X1638" s="1405">
        <f>_xll.qlCalendarAdvance(Calendar,X1637,W1638,"f",FALSE)</f>
        <v>50669</v>
      </c>
      <c r="Y1638" s="1404">
        <f>_xll.qlCalendarAdvance(Calendar,X1638,NDays&amp;"D")</f>
        <v>50669</v>
      </c>
      <c r="Z1638" s="1403">
        <v>2.392933420589349E-2</v>
      </c>
      <c r="AA1638" s="1411">
        <v>2.3848844369624977E-2</v>
      </c>
    </row>
    <row r="1639" spans="19:27" x14ac:dyDescent="0.2">
      <c r="S1639" s="399"/>
      <c r="T1639" s="1401"/>
      <c r="W1639" s="864" t="str">
        <f t="shared" si="34"/>
        <v>1w</v>
      </c>
      <c r="X1639" s="1405">
        <f>_xll.qlCalendarAdvance(Calendar,X1638,W1639,"f",FALSE)</f>
        <v>50676</v>
      </c>
      <c r="Y1639" s="1404">
        <f>_xll.qlCalendarAdvance(Calendar,X1639,NDays&amp;"D")</f>
        <v>50676</v>
      </c>
      <c r="Z1639" s="1403">
        <v>2.3924733266903843E-2</v>
      </c>
      <c r="AA1639" s="1411">
        <v>2.3844059099847881E-2</v>
      </c>
    </row>
    <row r="1640" spans="19:27" x14ac:dyDescent="0.2">
      <c r="S1640" s="399"/>
      <c r="T1640" s="1401"/>
      <c r="W1640" s="864" t="str">
        <f t="shared" si="34"/>
        <v>1w</v>
      </c>
      <c r="X1640" s="1405">
        <f>_xll.qlCalendarAdvance(Calendar,X1639,W1640,"f",FALSE)</f>
        <v>50683</v>
      </c>
      <c r="Y1640" s="1404">
        <f>_xll.qlCalendarAdvance(Calendar,X1640,NDays&amp;"D")</f>
        <v>50683</v>
      </c>
      <c r="Z1640" s="1403">
        <v>2.3920610979187698E-2</v>
      </c>
      <c r="AA1640" s="1411">
        <v>2.3839292339987717E-2</v>
      </c>
    </row>
    <row r="1641" spans="19:27" x14ac:dyDescent="0.2">
      <c r="S1641" s="399"/>
      <c r="T1641" s="1401"/>
      <c r="W1641" s="864" t="str">
        <f t="shared" si="34"/>
        <v>1w</v>
      </c>
      <c r="X1641" s="1405">
        <f>_xll.qlCalendarAdvance(Calendar,X1640,W1641,"f",FALSE)</f>
        <v>50690</v>
      </c>
      <c r="Y1641" s="1404">
        <f>_xll.qlCalendarAdvance(Calendar,X1641,NDays&amp;"D")</f>
        <v>50690</v>
      </c>
      <c r="Z1641" s="1403">
        <v>2.3916048558571757E-2</v>
      </c>
      <c r="AA1641" s="1411">
        <v>2.3834544090206577E-2</v>
      </c>
    </row>
    <row r="1642" spans="19:27" x14ac:dyDescent="0.2">
      <c r="S1642" s="399"/>
      <c r="T1642" s="1401"/>
      <c r="W1642" s="864" t="str">
        <f t="shared" si="34"/>
        <v>1w</v>
      </c>
      <c r="X1642" s="1405">
        <f>_xll.qlCalendarAdvance(Calendar,X1641,W1642,"f",FALSE)</f>
        <v>50697</v>
      </c>
      <c r="Y1642" s="1404">
        <f>_xll.qlCalendarAdvance(Calendar,X1642,NDays&amp;"D")</f>
        <v>50697</v>
      </c>
      <c r="Z1642" s="1403">
        <v>2.3911504877597099E-2</v>
      </c>
      <c r="AA1642" s="1411">
        <v>2.3829814350261325E-2</v>
      </c>
    </row>
    <row r="1643" spans="19:27" x14ac:dyDescent="0.2">
      <c r="S1643" s="399"/>
      <c r="T1643" s="1401"/>
      <c r="W1643" s="864" t="str">
        <f t="shared" si="34"/>
        <v>1w</v>
      </c>
      <c r="X1643" s="1405">
        <f>_xll.qlCalendarAdvance(Calendar,X1642,W1643,"f",FALSE)</f>
        <v>50704</v>
      </c>
      <c r="Y1643" s="1404">
        <f>_xll.qlCalendarAdvance(Calendar,X1643,NDays&amp;"D")</f>
        <v>50704</v>
      </c>
      <c r="Z1643" s="1403">
        <v>2.3906979936137249E-2</v>
      </c>
      <c r="AA1643" s="1411">
        <v>2.3825103120395097E-2</v>
      </c>
    </row>
    <row r="1644" spans="19:27" x14ac:dyDescent="0.2">
      <c r="S1644" s="399"/>
      <c r="T1644" s="1401"/>
      <c r="W1644" s="864" t="str">
        <f t="shared" si="34"/>
        <v>1w</v>
      </c>
      <c r="X1644" s="1405">
        <f>_xll.qlCalendarAdvance(Calendar,X1643,W1644,"f",FALSE)</f>
        <v>50711</v>
      </c>
      <c r="Y1644" s="1404">
        <f>_xll.qlCalendarAdvance(Calendar,X1644,NDays&amp;"D")</f>
        <v>50711</v>
      </c>
      <c r="Z1644" s="1403">
        <v>2.3902473734067529E-2</v>
      </c>
      <c r="AA1644" s="1411">
        <v>2.3820410400526848E-2</v>
      </c>
    </row>
    <row r="1645" spans="19:27" x14ac:dyDescent="0.2">
      <c r="S1645" s="399"/>
      <c r="T1645" s="1401"/>
      <c r="W1645" s="864" t="str">
        <f t="shared" si="34"/>
        <v>1w</v>
      </c>
      <c r="X1645" s="1405">
        <f>_xll.qlCalendarAdvance(Calendar,X1644,W1645,"f",FALSE)</f>
        <v>50718</v>
      </c>
      <c r="Y1645" s="1404">
        <f>_xll.qlCalendarAdvance(Calendar,X1645,NDays&amp;"D")</f>
        <v>50718</v>
      </c>
      <c r="Z1645" s="1403">
        <v>2.3897521139686143E-2</v>
      </c>
      <c r="AA1645" s="1411">
        <v>2.3815736190494485E-2</v>
      </c>
    </row>
    <row r="1646" spans="19:27" x14ac:dyDescent="0.2">
      <c r="S1646" s="399"/>
      <c r="T1646" s="1401"/>
      <c r="W1646" s="864" t="str">
        <f t="shared" si="34"/>
        <v>1w</v>
      </c>
      <c r="X1646" s="1405">
        <f>_xll.qlCalendarAdvance(Calendar,X1645,W1646,"f",FALSE)</f>
        <v>50725</v>
      </c>
      <c r="Y1646" s="1404">
        <f>_xll.qlCalendarAdvance(Calendar,X1646,NDays&amp;"D")</f>
        <v>50725</v>
      </c>
      <c r="Z1646" s="1403">
        <v>2.3893051368438126E-2</v>
      </c>
      <c r="AA1646" s="1411">
        <v>2.3811080490541148E-2</v>
      </c>
    </row>
    <row r="1647" spans="19:27" x14ac:dyDescent="0.2">
      <c r="S1647" s="399"/>
      <c r="T1647" s="1401"/>
      <c r="W1647" s="864" t="str">
        <f t="shared" si="34"/>
        <v>1w</v>
      </c>
      <c r="X1647" s="1405">
        <f>_xll.qlCalendarAdvance(Calendar,X1646,W1647,"f",FALSE)</f>
        <v>50732</v>
      </c>
      <c r="Y1647" s="1404">
        <f>_xll.qlCalendarAdvance(Calendar,X1647,NDays&amp;"D")</f>
        <v>50732</v>
      </c>
      <c r="Z1647" s="1403">
        <v>2.3888600334942021E-2</v>
      </c>
      <c r="AA1647" s="1411">
        <v>2.3806443300504743E-2</v>
      </c>
    </row>
    <row r="1648" spans="19:27" x14ac:dyDescent="0.2">
      <c r="S1648" s="399"/>
      <c r="T1648" s="1401"/>
      <c r="W1648" s="864" t="str">
        <f t="shared" si="34"/>
        <v>1w</v>
      </c>
      <c r="X1648" s="1405">
        <f>_xll.qlCalendarAdvance(Calendar,X1647,W1648,"f",FALSE)</f>
        <v>50739</v>
      </c>
      <c r="Y1648" s="1404">
        <f>_xll.qlCalendarAdvance(Calendar,X1648,NDays&amp;"D")</f>
        <v>50739</v>
      </c>
      <c r="Z1648" s="1403">
        <v>2.3884636317195264E-2</v>
      </c>
      <c r="AA1648" s="1411">
        <v>2.3801824620547363E-2</v>
      </c>
    </row>
    <row r="1649" spans="19:27" x14ac:dyDescent="0.2">
      <c r="S1649" s="399"/>
      <c r="T1649" s="1401"/>
      <c r="W1649" s="864" t="str">
        <f t="shared" si="34"/>
        <v>1w</v>
      </c>
      <c r="X1649" s="1405">
        <f>_xll.qlCalendarAdvance(Calendar,X1648,W1649,"f",FALSE)</f>
        <v>50746</v>
      </c>
      <c r="Y1649" s="1404">
        <f>_xll.qlCalendarAdvance(Calendar,X1649,NDays&amp;"D")</f>
        <v>50746</v>
      </c>
      <c r="Z1649" s="1403">
        <v>2.3880223810211657E-2</v>
      </c>
      <c r="AA1649" s="1411">
        <v>2.3797224450425869E-2</v>
      </c>
    </row>
    <row r="1650" spans="19:27" x14ac:dyDescent="0.2">
      <c r="S1650" s="399"/>
      <c r="T1650" s="1401"/>
      <c r="W1650" s="864" t="str">
        <f t="shared" si="34"/>
        <v>1w</v>
      </c>
      <c r="X1650" s="1405">
        <f>_xll.qlCalendarAdvance(Calendar,X1649,W1650,"f",FALSE)</f>
        <v>50753</v>
      </c>
      <c r="Y1650" s="1404">
        <f>_xll.qlCalendarAdvance(Calendar,X1650,NDays&amp;"D")</f>
        <v>50753</v>
      </c>
      <c r="Z1650" s="1403">
        <v>2.3875830041877179E-2</v>
      </c>
      <c r="AA1650" s="1411">
        <v>2.3792642790221308E-2</v>
      </c>
    </row>
    <row r="1651" spans="19:27" x14ac:dyDescent="0.2">
      <c r="S1651" s="399"/>
      <c r="T1651" s="1401"/>
      <c r="W1651" s="864" t="str">
        <f t="shared" si="34"/>
        <v>1w</v>
      </c>
      <c r="X1651" s="1405">
        <f>_xll.qlCalendarAdvance(Calendar,X1650,W1651,"f",FALSE)</f>
        <v>50760</v>
      </c>
      <c r="Y1651" s="1404">
        <f>_xll.qlCalendarAdvance(Calendar,X1651,NDays&amp;"D")</f>
        <v>50760</v>
      </c>
      <c r="Z1651" s="1403">
        <v>2.3871455012069377E-2</v>
      </c>
      <c r="AA1651" s="1411">
        <v>2.3788079640095772E-2</v>
      </c>
    </row>
    <row r="1652" spans="19:27" x14ac:dyDescent="0.2">
      <c r="S1652" s="399"/>
      <c r="T1652" s="1401"/>
      <c r="W1652" s="864" t="str">
        <f t="shared" si="34"/>
        <v>1w</v>
      </c>
      <c r="X1652" s="1405">
        <f>_xll.qlCalendarAdvance(Calendar,X1651,W1652,"f",FALSE)</f>
        <v>50768</v>
      </c>
      <c r="Y1652" s="1404">
        <f>_xll.qlCalendarAdvance(Calendar,X1652,NDays&amp;"D")</f>
        <v>50768</v>
      </c>
      <c r="Z1652" s="1403">
        <v>2.3866477922983551E-2</v>
      </c>
      <c r="AA1652" s="1411">
        <v>2.3782887276633247E-2</v>
      </c>
    </row>
    <row r="1653" spans="19:27" x14ac:dyDescent="0.2">
      <c r="S1653" s="399"/>
      <c r="T1653" s="1401"/>
      <c r="W1653" s="864" t="str">
        <f t="shared" si="34"/>
        <v>1w</v>
      </c>
      <c r="X1653" s="1405">
        <f>_xll.qlCalendarAdvance(Calendar,X1652,W1653,"f",FALSE)</f>
        <v>50775</v>
      </c>
      <c r="Y1653" s="1404">
        <f>_xll.qlCalendarAdvance(Calendar,X1653,NDays&amp;"D")</f>
        <v>50775</v>
      </c>
      <c r="Z1653" s="1403">
        <v>2.386166934812179E-2</v>
      </c>
      <c r="AA1653" s="1411">
        <v>2.3778363790800672E-2</v>
      </c>
    </row>
    <row r="1654" spans="19:27" x14ac:dyDescent="0.2">
      <c r="S1654" s="399"/>
      <c r="T1654" s="1401"/>
      <c r="W1654" s="864" t="str">
        <f t="shared" si="34"/>
        <v>1w</v>
      </c>
      <c r="X1654" s="1405">
        <f>_xll.qlCalendarAdvance(Calendar,X1653,W1654,"f",FALSE)</f>
        <v>50782</v>
      </c>
      <c r="Y1654" s="1404">
        <f>_xll.qlCalendarAdvance(Calendar,X1654,NDays&amp;"D")</f>
        <v>50782</v>
      </c>
      <c r="Z1654" s="1403">
        <v>2.385735215218002E-2</v>
      </c>
      <c r="AA1654" s="1411">
        <v>2.3773858814803983E-2</v>
      </c>
    </row>
    <row r="1655" spans="19:27" x14ac:dyDescent="0.2">
      <c r="S1655" s="399"/>
      <c r="T1655" s="1401"/>
      <c r="W1655" s="864" t="str">
        <f t="shared" si="34"/>
        <v>1w</v>
      </c>
      <c r="X1655" s="1405">
        <f>_xll.qlCalendarAdvance(Calendar,X1654,W1655,"f",FALSE)</f>
        <v>50789</v>
      </c>
      <c r="Y1655" s="1404">
        <f>_xll.qlCalendarAdvance(Calendar,X1655,NDays&amp;"D")</f>
        <v>50789</v>
      </c>
      <c r="Z1655" s="1403">
        <v>2.3853053693007751E-2</v>
      </c>
      <c r="AA1655" s="1411">
        <v>2.376937234888632E-2</v>
      </c>
    </row>
    <row r="1656" spans="19:27" x14ac:dyDescent="0.2">
      <c r="S1656" s="399"/>
      <c r="T1656" s="1401"/>
      <c r="W1656" s="864" t="str">
        <f t="shared" si="34"/>
        <v>1w</v>
      </c>
      <c r="X1656" s="1405">
        <f>_xll.qlCalendarAdvance(Calendar,X1655,W1656,"f",FALSE)</f>
        <v>50796</v>
      </c>
      <c r="Y1656" s="1404">
        <f>_xll.qlCalendarAdvance(Calendar,X1656,NDays&amp;"D")</f>
        <v>50796</v>
      </c>
      <c r="Z1656" s="1403">
        <v>2.3848773970485879E-2</v>
      </c>
      <c r="AA1656" s="1411">
        <v>2.3764904392804542E-2</v>
      </c>
    </row>
    <row r="1657" spans="19:27" x14ac:dyDescent="0.2">
      <c r="S1657" s="399"/>
      <c r="T1657" s="1401"/>
      <c r="W1657" s="864" t="str">
        <f t="shared" si="34"/>
        <v>1w</v>
      </c>
      <c r="X1657" s="1405">
        <f>_xll.qlCalendarAdvance(Calendar,X1656,W1657,"f",FALSE)</f>
        <v>50803</v>
      </c>
      <c r="Y1657" s="1404">
        <f>_xll.qlCalendarAdvance(Calendar,X1657,NDays&amp;"D")</f>
        <v>50803</v>
      </c>
      <c r="Z1657" s="1403">
        <v>2.384451298449709E-2</v>
      </c>
      <c r="AA1657" s="1411">
        <v>2.3760454946720744E-2</v>
      </c>
    </row>
    <row r="1658" spans="19:27" x14ac:dyDescent="0.2">
      <c r="S1658" s="399"/>
      <c r="T1658" s="1401"/>
      <c r="W1658" s="864" t="str">
        <f t="shared" si="34"/>
        <v>1w</v>
      </c>
      <c r="X1658" s="1405">
        <f>_xll.qlCalendarAdvance(Calendar,X1657,W1658,"f",FALSE)</f>
        <v>50810</v>
      </c>
      <c r="Y1658" s="1404">
        <f>_xll.qlCalendarAdvance(Calendar,X1658,NDays&amp;"D")</f>
        <v>50810</v>
      </c>
      <c r="Z1658" s="1403">
        <v>2.3840270734924063E-2</v>
      </c>
      <c r="AA1658" s="1411">
        <v>2.3756024010634924E-2</v>
      </c>
    </row>
    <row r="1659" spans="19:27" x14ac:dyDescent="0.2">
      <c r="S1659" s="399"/>
      <c r="T1659" s="1401"/>
      <c r="W1659" s="864" t="str">
        <f t="shared" si="34"/>
        <v>1w</v>
      </c>
      <c r="X1659" s="1405">
        <f>_xll.qlCalendarAdvance(Calendar,X1658,W1659,"f",FALSE)</f>
        <v>50817</v>
      </c>
      <c r="Y1659" s="1404">
        <f>_xll.qlCalendarAdvance(Calendar,X1659,NDays&amp;"D")</f>
        <v>50817</v>
      </c>
      <c r="Z1659" s="1403">
        <v>2.3836047221649035E-2</v>
      </c>
      <c r="AA1659" s="1411">
        <v>2.3751611584466037E-2</v>
      </c>
    </row>
    <row r="1660" spans="19:27" x14ac:dyDescent="0.2">
      <c r="S1660" s="399"/>
      <c r="T1660" s="1401"/>
      <c r="W1660" s="864" t="str">
        <f t="shared" si="34"/>
        <v>1w</v>
      </c>
      <c r="X1660" s="1405">
        <f>_xll.qlCalendarAdvance(Calendar,X1659,W1660,"f",FALSE)</f>
        <v>50824</v>
      </c>
      <c r="Y1660" s="1404">
        <f>_xll.qlCalendarAdvance(Calendar,X1660,NDays&amp;"D")</f>
        <v>50824</v>
      </c>
      <c r="Z1660" s="1403">
        <v>2.3831842444557379E-2</v>
      </c>
      <c r="AA1660" s="1411">
        <v>2.3747217668295129E-2</v>
      </c>
    </row>
    <row r="1661" spans="19:27" x14ac:dyDescent="0.2">
      <c r="S1661" s="399"/>
      <c r="T1661" s="1401"/>
      <c r="W1661" s="864" t="str">
        <f t="shared" si="34"/>
        <v>1w</v>
      </c>
      <c r="X1661" s="1405">
        <f>_xll.qlCalendarAdvance(Calendar,X1660,W1661,"f",FALSE)</f>
        <v>50831</v>
      </c>
      <c r="Y1661" s="1404">
        <f>_xll.qlCalendarAdvance(Calendar,X1661,NDays&amp;"D")</f>
        <v>50831</v>
      </c>
      <c r="Z1661" s="1403">
        <v>2.3829103362927661E-2</v>
      </c>
      <c r="AA1661" s="1411">
        <v>2.3742842262122199E-2</v>
      </c>
    </row>
    <row r="1662" spans="19:27" x14ac:dyDescent="0.2">
      <c r="S1662" s="399"/>
      <c r="T1662" s="1401"/>
      <c r="W1662" s="864" t="str">
        <f t="shared" si="34"/>
        <v>1w</v>
      </c>
      <c r="X1662" s="1405">
        <f>_xll.qlCalendarAdvance(Calendar,X1661,W1662,"f",FALSE)</f>
        <v>50838</v>
      </c>
      <c r="Y1662" s="1404">
        <f>_xll.qlCalendarAdvance(Calendar,X1662,NDays&amp;"D")</f>
        <v>50838</v>
      </c>
      <c r="Z1662" s="1403">
        <v>2.382493926209624E-2</v>
      </c>
      <c r="AA1662" s="1411">
        <v>2.3738485365866202E-2</v>
      </c>
    </row>
    <row r="1663" spans="19:27" x14ac:dyDescent="0.2">
      <c r="S1663" s="399"/>
      <c r="T1663" s="1401"/>
      <c r="W1663" s="864" t="str">
        <f t="shared" si="34"/>
        <v>1w</v>
      </c>
      <c r="X1663" s="1405">
        <f>_xll.qlCalendarAdvance(Calendar,X1662,W1663,"f",FALSE)</f>
        <v>50845</v>
      </c>
      <c r="Y1663" s="1404">
        <f>_xll.qlCalendarAdvance(Calendar,X1663,NDays&amp;"D")</f>
        <v>50845</v>
      </c>
      <c r="Z1663" s="1403">
        <v>2.382079390086515E-2</v>
      </c>
      <c r="AA1663" s="1411">
        <v>2.3734146979527138E-2</v>
      </c>
    </row>
    <row r="1664" spans="19:27" x14ac:dyDescent="0.2">
      <c r="S1664" s="399"/>
      <c r="T1664" s="1401"/>
      <c r="W1664" s="864" t="str">
        <f t="shared" si="34"/>
        <v>1w</v>
      </c>
      <c r="X1664" s="1405">
        <f>_xll.qlCalendarAdvance(Calendar,X1663,W1664,"f",FALSE)</f>
        <v>50852</v>
      </c>
      <c r="Y1664" s="1404">
        <f>_xll.qlCalendarAdvance(Calendar,X1664,NDays&amp;"D")</f>
        <v>50852</v>
      </c>
      <c r="Z1664" s="1403">
        <v>2.3816667279117666E-2</v>
      </c>
      <c r="AA1664" s="1411">
        <v>2.3729827103348144E-2</v>
      </c>
    </row>
    <row r="1665" spans="19:27" x14ac:dyDescent="0.2">
      <c r="S1665" s="399"/>
      <c r="T1665" s="1401"/>
      <c r="W1665" s="864" t="str">
        <f t="shared" si="34"/>
        <v>1w</v>
      </c>
      <c r="X1665" s="1405">
        <f>_xll.qlCalendarAdvance(Calendar,X1664,W1665,"f",FALSE)</f>
        <v>50859</v>
      </c>
      <c r="Y1665" s="1404">
        <f>_xll.qlCalendarAdvance(Calendar,X1665,NDays&amp;"D")</f>
        <v>50859</v>
      </c>
      <c r="Z1665" s="1403">
        <v>2.3812559396737945E-2</v>
      </c>
      <c r="AA1665" s="1411">
        <v>2.3725525736923991E-2</v>
      </c>
    </row>
    <row r="1666" spans="19:27" x14ac:dyDescent="0.2">
      <c r="S1666" s="399"/>
      <c r="T1666" s="1401"/>
      <c r="W1666" s="864" t="str">
        <f t="shared" si="34"/>
        <v>1w</v>
      </c>
      <c r="X1666" s="1405">
        <f>_xll.qlCalendarAdvance(Calendar,X1665,W1666,"f",FALSE)</f>
        <v>50866</v>
      </c>
      <c r="Y1666" s="1404">
        <f>_xll.qlCalendarAdvance(Calendar,X1666,NDays&amp;"D")</f>
        <v>50866</v>
      </c>
      <c r="Z1666" s="1403">
        <v>2.3807982457006275E-2</v>
      </c>
      <c r="AA1666" s="1411">
        <v>2.3721242880497817E-2</v>
      </c>
    </row>
    <row r="1667" spans="19:27" x14ac:dyDescent="0.2">
      <c r="S1667" s="399"/>
      <c r="T1667" s="1401"/>
      <c r="W1667" s="864" t="str">
        <f t="shared" si="34"/>
        <v>1w</v>
      </c>
      <c r="X1667" s="1405">
        <f>_xll.qlCalendarAdvance(Calendar,X1666,W1667,"f",FALSE)</f>
        <v>50873</v>
      </c>
      <c r="Y1667" s="1404">
        <f>_xll.qlCalendarAdvance(Calendar,X1667,NDays&amp;"D")</f>
        <v>50873</v>
      </c>
      <c r="Z1667" s="1403">
        <v>2.3803910978509955E-2</v>
      </c>
      <c r="AA1667" s="1411">
        <v>2.3716978534069622E-2</v>
      </c>
    </row>
    <row r="1668" spans="19:27" x14ac:dyDescent="0.2">
      <c r="S1668" s="399"/>
      <c r="T1668" s="1401"/>
      <c r="W1668" s="864" t="str">
        <f t="shared" si="34"/>
        <v>1w</v>
      </c>
      <c r="X1668" s="1405">
        <f>_xll.qlCalendarAdvance(Calendar,X1667,W1668,"f",FALSE)</f>
        <v>50880</v>
      </c>
      <c r="Y1668" s="1404">
        <f>_xll.qlCalendarAdvance(Calendar,X1668,NDays&amp;"D")</f>
        <v>50880</v>
      </c>
      <c r="Z1668" s="1403">
        <v>2.3799858237787089E-2</v>
      </c>
      <c r="AA1668" s="1411">
        <v>2.3712732697558359E-2</v>
      </c>
    </row>
    <row r="1669" spans="19:27" x14ac:dyDescent="0.2">
      <c r="S1669" s="399"/>
      <c r="T1669" s="1401"/>
      <c r="W1669" s="864" t="str">
        <f t="shared" si="34"/>
        <v>1w</v>
      </c>
      <c r="X1669" s="1405">
        <f>_xll.qlCalendarAdvance(Calendar,X1668,W1669,"f",FALSE)</f>
        <v>50887</v>
      </c>
      <c r="Y1669" s="1404">
        <f>_xll.qlCalendarAdvance(Calendar,X1669,NDays&amp;"D")</f>
        <v>50887</v>
      </c>
      <c r="Z1669" s="1403">
        <v>2.3795824234725194E-2</v>
      </c>
      <c r="AA1669" s="1411">
        <v>2.3708505371045074E-2</v>
      </c>
    </row>
    <row r="1670" spans="19:27" x14ac:dyDescent="0.2">
      <c r="S1670" s="399"/>
      <c r="T1670" s="1401"/>
      <c r="W1670" s="864" t="str">
        <f t="shared" si="34"/>
        <v>1w</v>
      </c>
      <c r="X1670" s="1405">
        <f>_xll.qlCalendarAdvance(Calendar,X1669,W1670,"f",FALSE)</f>
        <v>50894</v>
      </c>
      <c r="Y1670" s="1404">
        <f>_xll.qlCalendarAdvance(Calendar,X1670,NDays&amp;"D")</f>
        <v>50894</v>
      </c>
      <c r="Z1670" s="1403">
        <v>2.3792301071358088E-2</v>
      </c>
      <c r="AA1670" s="1411">
        <v>2.3704296554448723E-2</v>
      </c>
    </row>
    <row r="1671" spans="19:27" x14ac:dyDescent="0.2">
      <c r="S1671" s="399"/>
      <c r="T1671" s="1401"/>
      <c r="W1671" s="864" t="str">
        <f t="shared" si="34"/>
        <v>1w</v>
      </c>
      <c r="X1671" s="1405">
        <f>_xll.qlCalendarAdvance(Calendar,X1670,W1671,"f",FALSE)</f>
        <v>50901</v>
      </c>
      <c r="Y1671" s="1404">
        <f>_xll.qlCalendarAdvance(Calendar,X1671,NDays&amp;"D")</f>
        <v>50901</v>
      </c>
      <c r="Z1671" s="1403">
        <v>2.3788305622791436E-2</v>
      </c>
      <c r="AA1671" s="1411">
        <v>2.370010624785035E-2</v>
      </c>
    </row>
    <row r="1672" spans="19:27" x14ac:dyDescent="0.2">
      <c r="S1672" s="399"/>
      <c r="T1672" s="1401"/>
      <c r="W1672" s="864" t="str">
        <f t="shared" si="34"/>
        <v>1w</v>
      </c>
      <c r="X1672" s="1405">
        <f>_xll.qlCalendarAdvance(Calendar,X1671,W1672,"f",FALSE)</f>
        <v>50908</v>
      </c>
      <c r="Y1672" s="1404">
        <f>_xll.qlCalendarAdvance(Calendar,X1672,NDays&amp;"D")</f>
        <v>50908</v>
      </c>
      <c r="Z1672" s="1403">
        <v>2.3784328912799704E-2</v>
      </c>
      <c r="AA1672" s="1411">
        <v>2.3695934451249956E-2</v>
      </c>
    </row>
    <row r="1673" spans="19:27" x14ac:dyDescent="0.2">
      <c r="S1673" s="399"/>
      <c r="T1673" s="1401"/>
      <c r="W1673" s="864" t="str">
        <f t="shared" si="34"/>
        <v>1w</v>
      </c>
      <c r="X1673" s="1405">
        <f>_xll.qlCalendarAdvance(Calendar,X1672,W1673,"f",FALSE)</f>
        <v>50915</v>
      </c>
      <c r="Y1673" s="1404">
        <f>_xll.qlCalendarAdvance(Calendar,X1673,NDays&amp;"D")</f>
        <v>50915</v>
      </c>
      <c r="Z1673" s="1403">
        <v>2.378037094127013E-2</v>
      </c>
      <c r="AA1673" s="1411">
        <v>2.3691781164404402E-2</v>
      </c>
    </row>
    <row r="1674" spans="19:27" x14ac:dyDescent="0.2">
      <c r="S1674" s="399"/>
      <c r="T1674" s="1401"/>
      <c r="W1674" s="864" t="str">
        <f t="shared" si="34"/>
        <v>1w</v>
      </c>
      <c r="X1674" s="1405">
        <f>_xll.qlCalendarAdvance(Calendar,X1673,W1674,"f",FALSE)</f>
        <v>50922</v>
      </c>
      <c r="Y1674" s="1404">
        <f>_xll.qlCalendarAdvance(Calendar,X1674,NDays&amp;"D")</f>
        <v>50922</v>
      </c>
      <c r="Z1674" s="1403">
        <v>2.3775935280409003E-2</v>
      </c>
      <c r="AA1674" s="1411">
        <v>2.3687646387637873E-2</v>
      </c>
    </row>
    <row r="1675" spans="19:27" x14ac:dyDescent="0.2">
      <c r="S1675" s="399"/>
      <c r="T1675" s="1401"/>
      <c r="W1675" s="864" t="str">
        <f t="shared" si="34"/>
        <v>1w</v>
      </c>
      <c r="X1675" s="1405">
        <f>_xll.qlCalendarAdvance(Calendar,X1674,W1675,"f",FALSE)</f>
        <v>50929</v>
      </c>
      <c r="Y1675" s="1404">
        <f>_xll.qlCalendarAdvance(Calendar,X1675,NDays&amp;"D")</f>
        <v>50929</v>
      </c>
      <c r="Z1675" s="1403">
        <v>2.3772013700969215E-2</v>
      </c>
      <c r="AA1675" s="1411">
        <v>2.3683530120788276E-2</v>
      </c>
    </row>
    <row r="1676" spans="19:27" x14ac:dyDescent="0.2">
      <c r="S1676" s="399"/>
      <c r="T1676" s="1401"/>
      <c r="W1676" s="864" t="str">
        <f t="shared" si="34"/>
        <v>1w</v>
      </c>
      <c r="X1676" s="1405">
        <f>_xll.qlCalendarAdvance(Calendar,X1675,W1676,"f",FALSE)</f>
        <v>50936</v>
      </c>
      <c r="Y1676" s="1404">
        <f>_xll.qlCalendarAdvance(Calendar,X1676,NDays&amp;"D")</f>
        <v>50936</v>
      </c>
      <c r="Z1676" s="1403">
        <v>2.3768110858415799E-2</v>
      </c>
      <c r="AA1676" s="1411">
        <v>2.3679432363936659E-2</v>
      </c>
    </row>
    <row r="1677" spans="19:27" x14ac:dyDescent="0.2">
      <c r="S1677" s="399"/>
      <c r="T1677" s="1401"/>
      <c r="W1677" s="864" t="str">
        <f t="shared" si="34"/>
        <v>1w</v>
      </c>
      <c r="X1677" s="1405">
        <f>_xll.qlCalendarAdvance(Calendar,X1676,W1677,"f",FALSE)</f>
        <v>50943</v>
      </c>
      <c r="Y1677" s="1404">
        <f>_xll.qlCalendarAdvance(Calendar,X1677,NDays&amp;"D")</f>
        <v>50943</v>
      </c>
      <c r="Z1677" s="1403">
        <v>2.3764226752638045E-2</v>
      </c>
      <c r="AA1677" s="1411">
        <v>2.3675353117001974E-2</v>
      </c>
    </row>
    <row r="1678" spans="19:27" x14ac:dyDescent="0.2">
      <c r="S1678" s="399"/>
      <c r="T1678" s="1401"/>
      <c r="W1678" s="864" t="str">
        <f t="shared" si="34"/>
        <v>1w</v>
      </c>
      <c r="X1678" s="1405">
        <f>_xll.qlCalendarAdvance(Calendar,X1677,W1678,"f",FALSE)</f>
        <v>50950</v>
      </c>
      <c r="Y1678" s="1404">
        <f>_xll.qlCalendarAdvance(Calendar,X1678,NDays&amp;"D")</f>
        <v>50950</v>
      </c>
      <c r="Z1678" s="1403">
        <v>2.3760361383529219E-2</v>
      </c>
      <c r="AA1678" s="1411">
        <v>2.3671292380146314E-2</v>
      </c>
    </row>
    <row r="1679" spans="19:27" x14ac:dyDescent="0.2">
      <c r="S1679" s="399"/>
      <c r="T1679" s="1401"/>
      <c r="W1679" s="864" t="str">
        <f t="shared" si="34"/>
        <v>1w</v>
      </c>
      <c r="X1679" s="1405">
        <f>_xll.qlCalendarAdvance(Calendar,X1678,W1679,"f",FALSE)</f>
        <v>50957</v>
      </c>
      <c r="Y1679" s="1404">
        <f>_xll.qlCalendarAdvance(Calendar,X1679,NDays&amp;"D")</f>
        <v>50957</v>
      </c>
      <c r="Z1679" s="1403">
        <v>2.375701661364775E-2</v>
      </c>
      <c r="AA1679" s="1411">
        <v>2.3667250153045494E-2</v>
      </c>
    </row>
    <row r="1680" spans="19:27" x14ac:dyDescent="0.2">
      <c r="S1680" s="399"/>
      <c r="T1680" s="1401"/>
      <c r="W1680" s="864" t="str">
        <f t="shared" si="34"/>
        <v>1w</v>
      </c>
      <c r="X1680" s="1405">
        <f>_xll.qlCalendarAdvance(Calendar,X1679,W1680,"f",FALSE)</f>
        <v>50964</v>
      </c>
      <c r="Y1680" s="1404">
        <f>_xll.qlCalendarAdvance(Calendar,X1680,NDays&amp;"D")</f>
        <v>50964</v>
      </c>
      <c r="Z1680" s="1403">
        <v>2.3753189808285422E-2</v>
      </c>
      <c r="AA1680" s="1411">
        <v>2.3663226436023699E-2</v>
      </c>
    </row>
    <row r="1681" spans="19:27" x14ac:dyDescent="0.2">
      <c r="S1681" s="399"/>
      <c r="T1681" s="1401"/>
      <c r="W1681" s="864" t="str">
        <f t="shared" si="34"/>
        <v>1w</v>
      </c>
      <c r="X1681" s="1405">
        <f>_xll.qlCalendarAdvance(Calendar,X1680,W1681,"f",FALSE)</f>
        <v>50971</v>
      </c>
      <c r="Y1681" s="1404">
        <f>_xll.qlCalendarAdvance(Calendar,X1681,NDays&amp;"D")</f>
        <v>50971</v>
      </c>
      <c r="Z1681" s="1403">
        <v>2.3749381740515323E-2</v>
      </c>
      <c r="AA1681" s="1411">
        <v>2.3659221228918836E-2</v>
      </c>
    </row>
    <row r="1682" spans="19:27" x14ac:dyDescent="0.2">
      <c r="S1682" s="399"/>
      <c r="T1682" s="1401"/>
      <c r="W1682" s="864" t="str">
        <f t="shared" si="34"/>
        <v>1w</v>
      </c>
      <c r="X1682" s="1405">
        <f>_xll.qlCalendarAdvance(Calendar,X1681,W1682,"f",FALSE)</f>
        <v>50978</v>
      </c>
      <c r="Y1682" s="1404">
        <f>_xll.qlCalendarAdvance(Calendar,X1682,NDays&amp;"D")</f>
        <v>50978</v>
      </c>
      <c r="Z1682" s="1403">
        <v>2.3745592410229104E-2</v>
      </c>
      <c r="AA1682" s="1411">
        <v>2.3655234531730907E-2</v>
      </c>
    </row>
    <row r="1683" spans="19:27" x14ac:dyDescent="0.2">
      <c r="S1683" s="399"/>
      <c r="T1683" s="1401"/>
      <c r="W1683" s="864" t="str">
        <f t="shared" si="34"/>
        <v>1w</v>
      </c>
      <c r="X1683" s="1405">
        <f>_xll.qlCalendarAdvance(Calendar,X1682,W1683,"f",FALSE)</f>
        <v>50985</v>
      </c>
      <c r="Y1683" s="1404">
        <f>_xll.qlCalendarAdvance(Calendar,X1683,NDays&amp;"D")</f>
        <v>50985</v>
      </c>
      <c r="Z1683" s="1403">
        <v>2.3741821817321491E-2</v>
      </c>
      <c r="AA1683" s="1411">
        <v>2.3651266344540955E-2</v>
      </c>
    </row>
    <row r="1684" spans="19:27" x14ac:dyDescent="0.2">
      <c r="S1684" s="399"/>
      <c r="T1684" s="1401"/>
      <c r="W1684" s="864" t="str">
        <f t="shared" si="34"/>
        <v>1w</v>
      </c>
      <c r="X1684" s="1405">
        <f>_xll.qlCalendarAdvance(Calendar,X1683,W1684,"f",FALSE)</f>
        <v>50992</v>
      </c>
      <c r="Y1684" s="1404">
        <f>_xll.qlCalendarAdvance(Calendar,X1684,NDays&amp;"D")</f>
        <v>50992</v>
      </c>
      <c r="Z1684" s="1403">
        <v>2.3738069961686769E-2</v>
      </c>
      <c r="AA1684" s="1411">
        <v>2.3647316667267937E-2</v>
      </c>
    </row>
    <row r="1685" spans="19:27" x14ac:dyDescent="0.2">
      <c r="S1685" s="399"/>
      <c r="T1685" s="1401"/>
      <c r="W1685" s="864" t="str">
        <f t="shared" si="34"/>
        <v>1w</v>
      </c>
      <c r="X1685" s="1405">
        <f>_xll.qlCalendarAdvance(Calendar,X1684,W1685,"f",FALSE)</f>
        <v>50999</v>
      </c>
      <c r="Y1685" s="1404">
        <f>_xll.qlCalendarAdvance(Calendar,X1685,NDays&amp;"D")</f>
        <v>50999</v>
      </c>
      <c r="Z1685" s="1403">
        <v>2.3734336843220551E-2</v>
      </c>
      <c r="AA1685" s="1411">
        <v>2.3643385499992897E-2</v>
      </c>
    </row>
    <row r="1686" spans="19:27" x14ac:dyDescent="0.2">
      <c r="S1686" s="399"/>
      <c r="T1686" s="1401"/>
      <c r="W1686" s="864" t="str">
        <f t="shared" si="34"/>
        <v>1w</v>
      </c>
      <c r="X1686" s="1405">
        <f>_xll.qlCalendarAdvance(Calendar,X1685,W1686,"f",FALSE)</f>
        <v>51006</v>
      </c>
      <c r="Y1686" s="1404">
        <f>_xll.qlCalendarAdvance(Calendar,X1686,NDays&amp;"D")</f>
        <v>51006</v>
      </c>
      <c r="Z1686" s="1403">
        <v>2.3730622461816678E-2</v>
      </c>
      <c r="AA1686" s="1411">
        <v>2.3639472842553744E-2</v>
      </c>
    </row>
    <row r="1687" spans="19:27" x14ac:dyDescent="0.2">
      <c r="S1687" s="399"/>
      <c r="T1687" s="1401"/>
      <c r="W1687" s="864" t="str">
        <f t="shared" si="34"/>
        <v>1w</v>
      </c>
      <c r="X1687" s="1405">
        <f>_xll.qlCalendarAdvance(Calendar,X1686,W1687,"f",FALSE)</f>
        <v>51013</v>
      </c>
      <c r="Y1687" s="1404">
        <f>_xll.qlCalendarAdvance(Calendar,X1687,NDays&amp;"D")</f>
        <v>51013</v>
      </c>
      <c r="Z1687" s="1403">
        <v>2.3725905697992978E-2</v>
      </c>
      <c r="AA1687" s="1411">
        <v>2.3635578695112569E-2</v>
      </c>
    </row>
    <row r="1688" spans="19:27" x14ac:dyDescent="0.2">
      <c r="S1688" s="399"/>
      <c r="T1688" s="1401"/>
      <c r="W1688" s="864" t="str">
        <f t="shared" si="34"/>
        <v>1w</v>
      </c>
      <c r="X1688" s="1405">
        <f>_xll.qlCalendarAdvance(Calendar,X1687,W1688,"f",FALSE)</f>
        <v>51020</v>
      </c>
      <c r="Y1688" s="1404">
        <f>_xll.qlCalendarAdvance(Calendar,X1688,NDays&amp;"D")</f>
        <v>51020</v>
      </c>
      <c r="Z1688" s="1403">
        <v>2.3722226589228998E-2</v>
      </c>
      <c r="AA1688" s="1411">
        <v>2.3631703057588327E-2</v>
      </c>
    </row>
    <row r="1689" spans="19:27" x14ac:dyDescent="0.2">
      <c r="S1689" s="399"/>
      <c r="T1689" s="1401"/>
      <c r="W1689" s="864" t="str">
        <f t="shared" si="34"/>
        <v>1w</v>
      </c>
      <c r="X1689" s="1405">
        <f>_xll.qlCalendarAdvance(Calendar,X1688,W1689,"f",FALSE)</f>
        <v>51027</v>
      </c>
      <c r="Y1689" s="1404">
        <f>_xll.qlCalendarAdvance(Calendar,X1689,NDays&amp;"D")</f>
        <v>51027</v>
      </c>
      <c r="Z1689" s="1403">
        <v>2.3718566214738095E-2</v>
      </c>
      <c r="AA1689" s="1411">
        <v>2.3627845930062064E-2</v>
      </c>
    </row>
    <row r="1690" spans="19:27" x14ac:dyDescent="0.2">
      <c r="S1690" s="399"/>
      <c r="T1690" s="1401"/>
      <c r="W1690" s="864" t="str">
        <f t="shared" ref="W1690:W1753" si="35">W1689</f>
        <v>1w</v>
      </c>
      <c r="X1690" s="1405">
        <f>_xll.qlCalendarAdvance(Calendar,X1689,W1690,"f",FALSE)</f>
        <v>51034</v>
      </c>
      <c r="Y1690" s="1404">
        <f>_xll.qlCalendarAdvance(Calendar,X1690,NDays&amp;"D")</f>
        <v>51034</v>
      </c>
      <c r="Z1690" s="1403">
        <v>2.3714924574419628E-2</v>
      </c>
      <c r="AA1690" s="1411">
        <v>2.3624007312452733E-2</v>
      </c>
    </row>
    <row r="1691" spans="19:27" x14ac:dyDescent="0.2">
      <c r="S1691" s="399"/>
      <c r="T1691" s="1401"/>
      <c r="W1691" s="864" t="str">
        <f t="shared" si="35"/>
        <v>1w</v>
      </c>
      <c r="X1691" s="1405">
        <f>_xll.qlCalendarAdvance(Calendar,X1690,W1691,"f",FALSE)</f>
        <v>51041</v>
      </c>
      <c r="Y1691" s="1404">
        <f>_xll.qlCalendarAdvance(Calendar,X1691,NDays&amp;"D")</f>
        <v>51041</v>
      </c>
      <c r="Z1691" s="1403">
        <v>2.3711301668172514E-2</v>
      </c>
      <c r="AA1691" s="1411">
        <v>2.3620187204841381E-2</v>
      </c>
    </row>
    <row r="1692" spans="19:27" x14ac:dyDescent="0.2">
      <c r="S1692" s="399"/>
      <c r="T1692" s="1401"/>
      <c r="W1692" s="864" t="str">
        <f t="shared" si="35"/>
        <v>1w</v>
      </c>
      <c r="X1692" s="1405">
        <f>_xll.qlCalendarAdvance(Calendar,X1691,W1692,"f",FALSE)</f>
        <v>51048</v>
      </c>
      <c r="Y1692" s="1404">
        <f>_xll.qlCalendarAdvance(Calendar,X1692,NDays&amp;"D")</f>
        <v>51048</v>
      </c>
      <c r="Z1692" s="1403">
        <v>2.3708213506875738E-2</v>
      </c>
      <c r="AA1692" s="1411">
        <v>2.3616385607146961E-2</v>
      </c>
    </row>
    <row r="1693" spans="19:27" x14ac:dyDescent="0.2">
      <c r="S1693" s="399"/>
      <c r="T1693" s="1401"/>
      <c r="W1693" s="864" t="str">
        <f t="shared" si="35"/>
        <v>1w</v>
      </c>
      <c r="X1693" s="1405">
        <f>_xll.qlCalendarAdvance(Calendar,X1692,W1693,"f",FALSE)</f>
        <v>51055</v>
      </c>
      <c r="Y1693" s="1404">
        <f>_xll.qlCalendarAdvance(Calendar,X1693,NDays&amp;"D")</f>
        <v>51055</v>
      </c>
      <c r="Z1693" s="1403">
        <v>2.3704629175171743E-2</v>
      </c>
      <c r="AA1693" s="1411">
        <v>2.3612602519369474E-2</v>
      </c>
    </row>
    <row r="1694" spans="19:27" x14ac:dyDescent="0.2">
      <c r="S1694" s="399"/>
      <c r="T1694" s="1401"/>
      <c r="W1694" s="864" t="str">
        <f t="shared" si="35"/>
        <v>1w</v>
      </c>
      <c r="X1694" s="1405">
        <f>_xll.qlCalendarAdvance(Calendar,X1693,W1694,"f",FALSE)</f>
        <v>51062</v>
      </c>
      <c r="Y1694" s="1404">
        <f>_xll.qlCalendarAdvance(Calendar,X1694,NDays&amp;"D")</f>
        <v>51062</v>
      </c>
      <c r="Z1694" s="1403">
        <v>2.3701063578476334E-2</v>
      </c>
      <c r="AA1694" s="1411">
        <v>2.360883794150892E-2</v>
      </c>
    </row>
    <row r="1695" spans="19:27" x14ac:dyDescent="0.2">
      <c r="S1695" s="399"/>
      <c r="T1695" s="1401"/>
      <c r="W1695" s="864" t="str">
        <f t="shared" si="35"/>
        <v>1w</v>
      </c>
      <c r="X1695" s="1405">
        <f>_xll.qlCalendarAdvance(Calendar,X1694,W1695,"f",FALSE)</f>
        <v>51069</v>
      </c>
      <c r="Y1695" s="1404">
        <f>_xll.qlCalendarAdvance(Calendar,X1695,NDays&amp;"D")</f>
        <v>51069</v>
      </c>
      <c r="Z1695" s="1403">
        <v>2.3697516716691191E-2</v>
      </c>
      <c r="AA1695" s="1411">
        <v>2.3605091873646344E-2</v>
      </c>
    </row>
    <row r="1696" spans="19:27" x14ac:dyDescent="0.2">
      <c r="S1696" s="399"/>
      <c r="T1696" s="1401"/>
      <c r="W1696" s="864" t="str">
        <f t="shared" si="35"/>
        <v>1w</v>
      </c>
      <c r="X1696" s="1405">
        <f>_xll.qlCalendarAdvance(Calendar,X1695,W1696,"f",FALSE)</f>
        <v>51076</v>
      </c>
      <c r="Y1696" s="1404">
        <f>_xll.qlCalendarAdvance(Calendar,X1696,NDays&amp;"D")</f>
        <v>51076</v>
      </c>
      <c r="Z1696" s="1403">
        <v>2.3693468144514652E-2</v>
      </c>
      <c r="AA1696" s="1411">
        <v>2.3601364315619655E-2</v>
      </c>
    </row>
    <row r="1697" spans="19:27" x14ac:dyDescent="0.2">
      <c r="S1697" s="399"/>
      <c r="T1697" s="1401"/>
      <c r="W1697" s="864" t="str">
        <f t="shared" si="35"/>
        <v>1w</v>
      </c>
      <c r="X1697" s="1405">
        <f>_xll.qlCalendarAdvance(Calendar,X1696,W1697,"f",FALSE)</f>
        <v>51083</v>
      </c>
      <c r="Y1697" s="1404">
        <f>_xll.qlCalendarAdvance(Calendar,X1697,NDays&amp;"D")</f>
        <v>51083</v>
      </c>
      <c r="Z1697" s="1403">
        <v>2.3689957640607592E-2</v>
      </c>
      <c r="AA1697" s="1411">
        <v>2.3597655267590945E-2</v>
      </c>
    </row>
    <row r="1698" spans="19:27" x14ac:dyDescent="0.2">
      <c r="S1698" s="399"/>
      <c r="T1698" s="1401"/>
      <c r="W1698" s="864" t="str">
        <f t="shared" si="35"/>
        <v>1w</v>
      </c>
      <c r="X1698" s="1405">
        <f>_xll.qlCalendarAdvance(Calendar,X1697,W1698,"f",FALSE)</f>
        <v>51090</v>
      </c>
      <c r="Y1698" s="1404">
        <f>_xll.qlCalendarAdvance(Calendar,X1698,NDays&amp;"D")</f>
        <v>51090</v>
      </c>
      <c r="Z1698" s="1403">
        <v>2.3686465870081209E-2</v>
      </c>
      <c r="AA1698" s="1411">
        <v>2.3593964729641259E-2</v>
      </c>
    </row>
    <row r="1699" spans="19:27" x14ac:dyDescent="0.2">
      <c r="S1699" s="399"/>
      <c r="T1699" s="1401"/>
      <c r="W1699" s="864" t="str">
        <f t="shared" si="35"/>
        <v>1w</v>
      </c>
      <c r="X1699" s="1405">
        <f>_xll.qlCalendarAdvance(Calendar,X1698,W1699,"f",FALSE)</f>
        <v>51097</v>
      </c>
      <c r="Y1699" s="1404">
        <f>_xll.qlCalendarAdvance(Calendar,X1699,NDays&amp;"D")</f>
        <v>51097</v>
      </c>
      <c r="Z1699" s="1403">
        <v>2.3682992832837087E-2</v>
      </c>
      <c r="AA1699" s="1411">
        <v>2.3590292701446414E-2</v>
      </c>
    </row>
    <row r="1700" spans="19:27" x14ac:dyDescent="0.2">
      <c r="S1700" s="399"/>
      <c r="T1700" s="1401"/>
      <c r="W1700" s="864" t="str">
        <f t="shared" si="35"/>
        <v>1w</v>
      </c>
      <c r="X1700" s="1405">
        <f>_xll.qlCalendarAdvance(Calendar,X1699,W1700,"f",FALSE)</f>
        <v>51104</v>
      </c>
      <c r="Y1700" s="1404">
        <f>_xll.qlCalendarAdvance(Calendar,X1700,NDays&amp;"D")</f>
        <v>51104</v>
      </c>
      <c r="Z1700" s="1403">
        <v>2.3680063427975212E-2</v>
      </c>
      <c r="AA1700" s="1411">
        <v>2.3586639183249547E-2</v>
      </c>
    </row>
    <row r="1701" spans="19:27" x14ac:dyDescent="0.2">
      <c r="S1701" s="399"/>
      <c r="T1701" s="1401"/>
      <c r="W1701" s="864" t="str">
        <f t="shared" si="35"/>
        <v>1w</v>
      </c>
      <c r="X1701" s="1405">
        <f>_xll.qlCalendarAdvance(Calendar,X1700,W1701,"f",FALSE)</f>
        <v>51111</v>
      </c>
      <c r="Y1701" s="1404">
        <f>_xll.qlCalendarAdvance(Calendar,X1701,NDays&amp;"D")</f>
        <v>51111</v>
      </c>
      <c r="Z1701" s="1403">
        <v>2.3676628973594058E-2</v>
      </c>
      <c r="AA1701" s="1411">
        <v>2.3583004174969613E-2</v>
      </c>
    </row>
    <row r="1702" spans="19:27" x14ac:dyDescent="0.2">
      <c r="S1702" s="399"/>
      <c r="T1702" s="1401"/>
      <c r="W1702" s="864" t="str">
        <f t="shared" si="35"/>
        <v>1w</v>
      </c>
      <c r="X1702" s="1405">
        <f>_xll.qlCalendarAdvance(Calendar,X1701,W1702,"f",FALSE)</f>
        <v>51118</v>
      </c>
      <c r="Y1702" s="1404">
        <f>_xll.qlCalendarAdvance(Calendar,X1702,NDays&amp;"D")</f>
        <v>51118</v>
      </c>
      <c r="Z1702" s="1403">
        <v>2.367321325344203E-2</v>
      </c>
      <c r="AA1702" s="1411">
        <v>2.3579387676687658E-2</v>
      </c>
    </row>
    <row r="1703" spans="19:27" x14ac:dyDescent="0.2">
      <c r="S1703" s="399"/>
      <c r="T1703" s="1401"/>
      <c r="W1703" s="864" t="str">
        <f t="shared" si="35"/>
        <v>1w</v>
      </c>
      <c r="X1703" s="1405">
        <f>_xll.qlCalendarAdvance(Calendar,X1702,W1703,"f",FALSE)</f>
        <v>51125</v>
      </c>
      <c r="Y1703" s="1404">
        <f>_xll.qlCalendarAdvance(Calendar,X1703,NDays&amp;"D")</f>
        <v>51125</v>
      </c>
      <c r="Z1703" s="1403">
        <v>2.366981626742435E-2</v>
      </c>
      <c r="AA1703" s="1411">
        <v>2.3575789688322635E-2</v>
      </c>
    </row>
    <row r="1704" spans="19:27" x14ac:dyDescent="0.2">
      <c r="S1704" s="399"/>
      <c r="T1704" s="1401"/>
      <c r="W1704" s="864" t="str">
        <f t="shared" si="35"/>
        <v>1w</v>
      </c>
      <c r="X1704" s="1405">
        <f>_xll.qlCalendarAdvance(Calendar,X1703,W1704,"f",FALSE)</f>
        <v>51132</v>
      </c>
      <c r="Y1704" s="1404">
        <f>_xll.qlCalendarAdvance(Calendar,X1704,NDays&amp;"D")</f>
        <v>51132</v>
      </c>
      <c r="Z1704" s="1403">
        <v>2.3666437995410978E-2</v>
      </c>
      <c r="AA1704" s="1411">
        <v>2.3572210209793498E-2</v>
      </c>
    </row>
    <row r="1705" spans="19:27" x14ac:dyDescent="0.2">
      <c r="S1705" s="399"/>
      <c r="T1705" s="1401"/>
      <c r="W1705" s="864" t="str">
        <f t="shared" si="35"/>
        <v>1w</v>
      </c>
      <c r="X1705" s="1405">
        <f>_xll.qlCalendarAdvance(Calendar,X1704,W1705,"f",FALSE)</f>
        <v>51139</v>
      </c>
      <c r="Y1705" s="1404">
        <f>_xll.qlCalendarAdvance(Calendar,X1705,NDays&amp;"D")</f>
        <v>51139</v>
      </c>
      <c r="Z1705" s="1403">
        <v>2.3662547459079988E-2</v>
      </c>
      <c r="AA1705" s="1411">
        <v>2.3568649241262341E-2</v>
      </c>
    </row>
    <row r="1706" spans="19:27" x14ac:dyDescent="0.2">
      <c r="S1706" s="399"/>
      <c r="T1706" s="1401"/>
      <c r="W1706" s="864" t="str">
        <f t="shared" si="35"/>
        <v>1w</v>
      </c>
      <c r="X1706" s="1405">
        <f>_xll.qlCalendarAdvance(Calendar,X1705,W1706,"f",FALSE)</f>
        <v>51146</v>
      </c>
      <c r="Y1706" s="1404">
        <f>_xll.qlCalendarAdvance(Calendar,X1706,NDays&amp;"D")</f>
        <v>51146</v>
      </c>
      <c r="Z1706" s="1403">
        <v>2.3659203040083222E-2</v>
      </c>
      <c r="AA1706" s="1411">
        <v>2.3565106782648115E-2</v>
      </c>
    </row>
    <row r="1707" spans="19:27" x14ac:dyDescent="0.2">
      <c r="S1707" s="399"/>
      <c r="T1707" s="1401"/>
      <c r="W1707" s="864" t="str">
        <f t="shared" si="35"/>
        <v>1w</v>
      </c>
      <c r="X1707" s="1405">
        <f>_xll.qlCalendarAdvance(Calendar,X1706,W1707,"f",FALSE)</f>
        <v>51153</v>
      </c>
      <c r="Y1707" s="1404">
        <f>_xll.qlCalendarAdvance(Calendar,X1707,NDays&amp;"D")</f>
        <v>51153</v>
      </c>
      <c r="Z1707" s="1403">
        <v>2.3655873844036987E-2</v>
      </c>
      <c r="AA1707" s="1411">
        <v>2.3561582834031869E-2</v>
      </c>
    </row>
    <row r="1708" spans="19:27" x14ac:dyDescent="0.2">
      <c r="S1708" s="399"/>
      <c r="T1708" s="1401"/>
      <c r="W1708" s="864" t="str">
        <f t="shared" si="35"/>
        <v>1w</v>
      </c>
      <c r="X1708" s="1405">
        <f>_xll.qlCalendarAdvance(Calendar,X1707,W1708,"f",FALSE)</f>
        <v>51160</v>
      </c>
      <c r="Y1708" s="1404">
        <f>_xll.qlCalendarAdvance(Calendar,X1708,NDays&amp;"D")</f>
        <v>51160</v>
      </c>
      <c r="Z1708" s="1403">
        <v>2.3652558335425088E-2</v>
      </c>
      <c r="AA1708" s="1411">
        <v>2.3558077395332555E-2</v>
      </c>
    </row>
    <row r="1709" spans="19:27" x14ac:dyDescent="0.2">
      <c r="S1709" s="399"/>
      <c r="T1709" s="1401"/>
      <c r="W1709" s="864" t="str">
        <f t="shared" si="35"/>
        <v>1w</v>
      </c>
      <c r="X1709" s="1405">
        <f>_xll.qlCalendarAdvance(Calendar,X1708,W1709,"f",FALSE)</f>
        <v>51167</v>
      </c>
      <c r="Y1709" s="1404">
        <f>_xll.qlCalendarAdvance(Calendar,X1709,NDays&amp;"D")</f>
        <v>51167</v>
      </c>
      <c r="Z1709" s="1403">
        <v>2.3649254978741124E-2</v>
      </c>
      <c r="AA1709" s="1411">
        <v>2.3554590466550174E-2</v>
      </c>
    </row>
    <row r="1710" spans="19:27" x14ac:dyDescent="0.2">
      <c r="S1710" s="399"/>
      <c r="T1710" s="1401"/>
      <c r="W1710" s="864" t="str">
        <f t="shared" si="35"/>
        <v>1w</v>
      </c>
      <c r="X1710" s="1405">
        <f>_xll.qlCalendarAdvance(Calendar,X1709,W1710,"f",FALSE)</f>
        <v>51174</v>
      </c>
      <c r="Y1710" s="1404">
        <f>_xll.qlCalendarAdvance(Calendar,X1710,NDays&amp;"D")</f>
        <v>51174</v>
      </c>
      <c r="Z1710" s="1403">
        <v>2.3645962238489391E-2</v>
      </c>
      <c r="AA1710" s="1411">
        <v>2.3551122047765771E-2</v>
      </c>
    </row>
    <row r="1711" spans="19:27" x14ac:dyDescent="0.2">
      <c r="S1711" s="399"/>
      <c r="T1711" s="1401"/>
      <c r="W1711" s="864" t="str">
        <f t="shared" si="35"/>
        <v>1w</v>
      </c>
      <c r="X1711" s="1405">
        <f>_xll.qlCalendarAdvance(Calendar,X1710,W1711,"f",FALSE)</f>
        <v>51181</v>
      </c>
      <c r="Y1711" s="1404">
        <f>_xll.qlCalendarAdvance(Calendar,X1711,NDays&amp;"D")</f>
        <v>51181</v>
      </c>
      <c r="Z1711" s="1403">
        <v>2.3642678579183968E-2</v>
      </c>
      <c r="AA1711" s="1411">
        <v>2.3547672138817255E-2</v>
      </c>
    </row>
    <row r="1712" spans="19:27" x14ac:dyDescent="0.2">
      <c r="S1712" s="399"/>
      <c r="T1712" s="1401"/>
      <c r="W1712" s="864" t="str">
        <f t="shared" si="35"/>
        <v>1w</v>
      </c>
      <c r="X1712" s="1405">
        <f>_xll.qlCalendarAdvance(Calendar,X1711,W1712,"f",FALSE)</f>
        <v>51188</v>
      </c>
      <c r="Y1712" s="1404">
        <f>_xll.qlCalendarAdvance(Calendar,X1712,NDays&amp;"D")</f>
        <v>51188</v>
      </c>
      <c r="Z1712" s="1403">
        <v>2.3639402465348739E-2</v>
      </c>
      <c r="AA1712" s="1411">
        <v>2.3544240739785671E-2</v>
      </c>
    </row>
    <row r="1713" spans="19:27" x14ac:dyDescent="0.2">
      <c r="S1713" s="399"/>
      <c r="T1713" s="1401"/>
      <c r="W1713" s="864" t="str">
        <f t="shared" si="35"/>
        <v>1w</v>
      </c>
      <c r="X1713" s="1405">
        <f>_xll.qlCalendarAdvance(Calendar,X1712,W1713,"f",FALSE)</f>
        <v>51195</v>
      </c>
      <c r="Y1713" s="1404">
        <f>_xll.qlCalendarAdvance(Calendar,X1713,NDays&amp;"D")</f>
        <v>51195</v>
      </c>
      <c r="Z1713" s="1403">
        <v>2.3637194424180625E-2</v>
      </c>
      <c r="AA1713" s="1411">
        <v>2.3540827850752066E-2</v>
      </c>
    </row>
    <row r="1714" spans="19:27" x14ac:dyDescent="0.2">
      <c r="S1714" s="399"/>
      <c r="T1714" s="1401"/>
      <c r="W1714" s="864" t="str">
        <f t="shared" si="35"/>
        <v>1w</v>
      </c>
      <c r="X1714" s="1405">
        <f>_xll.qlCalendarAdvance(Calendar,X1713,W1714,"f",FALSE)</f>
        <v>51202</v>
      </c>
      <c r="Y1714" s="1404">
        <f>_xll.qlCalendarAdvance(Calendar,X1714,NDays&amp;"D")</f>
        <v>51202</v>
      </c>
      <c r="Z1714" s="1403">
        <v>2.3633927541870083E-2</v>
      </c>
      <c r="AA1714" s="1411">
        <v>2.3537433471554348E-2</v>
      </c>
    </row>
    <row r="1715" spans="19:27" x14ac:dyDescent="0.2">
      <c r="S1715" s="399"/>
      <c r="T1715" s="1401"/>
      <c r="W1715" s="864" t="str">
        <f t="shared" si="35"/>
        <v>1w</v>
      </c>
      <c r="X1715" s="1405">
        <f>_xll.qlCalendarAdvance(Calendar,X1714,W1715,"f",FALSE)</f>
        <v>51209</v>
      </c>
      <c r="Y1715" s="1404">
        <f>_xll.qlCalendarAdvance(Calendar,X1715,NDays&amp;"D")</f>
        <v>51209</v>
      </c>
      <c r="Z1715" s="1403">
        <v>2.3630663336806263E-2</v>
      </c>
      <c r="AA1715" s="1411">
        <v>2.3534057602354608E-2</v>
      </c>
    </row>
    <row r="1716" spans="19:27" x14ac:dyDescent="0.2">
      <c r="S1716" s="399"/>
      <c r="T1716" s="1401"/>
      <c r="W1716" s="864" t="str">
        <f t="shared" si="35"/>
        <v>1w</v>
      </c>
      <c r="X1716" s="1405">
        <f>_xll.qlCalendarAdvance(Calendar,X1715,W1716,"f",FALSE)</f>
        <v>51216</v>
      </c>
      <c r="Y1716" s="1404">
        <f>_xll.qlCalendarAdvance(Calendar,X1716,NDays&amp;"D")</f>
        <v>51216</v>
      </c>
      <c r="Z1716" s="1403">
        <v>2.3627400290048402E-2</v>
      </c>
      <c r="AA1716" s="1411">
        <v>2.35307002430718E-2</v>
      </c>
    </row>
    <row r="1717" spans="19:27" x14ac:dyDescent="0.2">
      <c r="S1717" s="399"/>
      <c r="T1717" s="1401"/>
      <c r="W1717" s="864" t="str">
        <f t="shared" si="35"/>
        <v>1w</v>
      </c>
      <c r="X1717" s="1405">
        <f>_xll.qlCalendarAdvance(Calendar,X1716,W1717,"f",FALSE)</f>
        <v>51223</v>
      </c>
      <c r="Y1717" s="1404">
        <f>_xll.qlCalendarAdvance(Calendar,X1717,NDays&amp;"D")</f>
        <v>51223</v>
      </c>
      <c r="Z1717" s="1403">
        <v>2.3624136882665424E-2</v>
      </c>
      <c r="AA1717" s="1411">
        <v>2.3527361393786972E-2</v>
      </c>
    </row>
    <row r="1718" spans="19:27" x14ac:dyDescent="0.2">
      <c r="S1718" s="399"/>
      <c r="T1718" s="1401"/>
      <c r="W1718" s="864" t="str">
        <f t="shared" si="35"/>
        <v>1w</v>
      </c>
      <c r="X1718" s="1405">
        <f>_xll.qlCalendarAdvance(Calendar,X1717,W1718,"f",FALSE)</f>
        <v>51230</v>
      </c>
      <c r="Y1718" s="1404">
        <f>_xll.qlCalendarAdvance(Calendar,X1718,NDays&amp;"D")</f>
        <v>51230</v>
      </c>
      <c r="Z1718" s="1403">
        <v>2.362034498240731E-2</v>
      </c>
      <c r="AA1718" s="1411">
        <v>2.352404105433803E-2</v>
      </c>
    </row>
    <row r="1719" spans="19:27" x14ac:dyDescent="0.2">
      <c r="S1719" s="399"/>
      <c r="T1719" s="1401"/>
      <c r="W1719" s="864" t="str">
        <f t="shared" si="35"/>
        <v>1w</v>
      </c>
      <c r="X1719" s="1405">
        <f>_xll.qlCalendarAdvance(Calendar,X1718,W1719,"f",FALSE)</f>
        <v>51237</v>
      </c>
      <c r="Y1719" s="1404">
        <f>_xll.qlCalendarAdvance(Calendar,X1719,NDays&amp;"D")</f>
        <v>51237</v>
      </c>
      <c r="Z1719" s="1403">
        <v>2.3617077498642489E-2</v>
      </c>
      <c r="AA1719" s="1411">
        <v>2.3520739224887066E-2</v>
      </c>
    </row>
    <row r="1720" spans="19:27" x14ac:dyDescent="0.2">
      <c r="S1720" s="399"/>
      <c r="T1720" s="1401"/>
      <c r="W1720" s="864" t="str">
        <f t="shared" si="35"/>
        <v>1w</v>
      </c>
      <c r="X1720" s="1405">
        <f>_xll.qlCalendarAdvance(Calendar,X1719,W1720,"f",FALSE)</f>
        <v>51244</v>
      </c>
      <c r="Y1720" s="1404">
        <f>_xll.qlCalendarAdvance(Calendar,X1720,NDays&amp;"D")</f>
        <v>51244</v>
      </c>
      <c r="Z1720" s="1403">
        <v>2.3613805186727514E-2</v>
      </c>
      <c r="AA1720" s="1411">
        <v>2.3517455905353035E-2</v>
      </c>
    </row>
    <row r="1721" spans="19:27" x14ac:dyDescent="0.2">
      <c r="S1721" s="399"/>
      <c r="T1721" s="1401"/>
      <c r="W1721" s="864" t="str">
        <f t="shared" si="35"/>
        <v>1w</v>
      </c>
      <c r="X1721" s="1405">
        <f>_xll.qlCalendarAdvance(Calendar,X1720,W1721,"f",FALSE)</f>
        <v>51251</v>
      </c>
      <c r="Y1721" s="1404">
        <f>_xll.qlCalendarAdvance(Calendar,X1721,NDays&amp;"D")</f>
        <v>51251</v>
      </c>
      <c r="Z1721" s="1403">
        <v>2.3610526519569311E-2</v>
      </c>
      <c r="AA1721" s="1411">
        <v>2.3514191095735937E-2</v>
      </c>
    </row>
    <row r="1722" spans="19:27" x14ac:dyDescent="0.2">
      <c r="S1722" s="399"/>
      <c r="T1722" s="1401"/>
      <c r="W1722" s="864" t="str">
        <f t="shared" si="35"/>
        <v>1w</v>
      </c>
      <c r="X1722" s="1405">
        <f>_xll.qlCalendarAdvance(Calendar,X1721,W1722,"f",FALSE)</f>
        <v>51258</v>
      </c>
      <c r="Y1722" s="1404">
        <f>_xll.qlCalendarAdvance(Calendar,X1722,NDays&amp;"D")</f>
        <v>51258</v>
      </c>
      <c r="Z1722" s="1403">
        <v>2.3607761274502394E-2</v>
      </c>
      <c r="AA1722" s="1411">
        <v>2.3510944795954725E-2</v>
      </c>
    </row>
    <row r="1723" spans="19:27" x14ac:dyDescent="0.2">
      <c r="S1723" s="399"/>
      <c r="T1723" s="1401"/>
      <c r="W1723" s="864" t="str">
        <f t="shared" si="35"/>
        <v>1w</v>
      </c>
      <c r="X1723" s="1405">
        <f>_xll.qlCalendarAdvance(Calendar,X1722,W1723,"f",FALSE)</f>
        <v>51265</v>
      </c>
      <c r="Y1723" s="1404">
        <f>_xll.qlCalendarAdvance(Calendar,X1723,NDays&amp;"D")</f>
        <v>51265</v>
      </c>
      <c r="Z1723" s="1403">
        <v>2.3604463806383931E-2</v>
      </c>
      <c r="AA1723" s="1411">
        <v>2.3507717006171491E-2</v>
      </c>
    </row>
    <row r="1724" spans="19:27" x14ac:dyDescent="0.2">
      <c r="S1724" s="399"/>
      <c r="T1724" s="1401"/>
      <c r="W1724" s="864" t="str">
        <f t="shared" si="35"/>
        <v>1w</v>
      </c>
      <c r="X1724" s="1405">
        <f>_xll.qlCalendarAdvance(Calendar,X1723,W1724,"f",FALSE)</f>
        <v>51272</v>
      </c>
      <c r="Y1724" s="1404">
        <f>_xll.qlCalendarAdvance(Calendar,X1724,NDays&amp;"D")</f>
        <v>51272</v>
      </c>
      <c r="Z1724" s="1403">
        <v>2.3601155345403406E-2</v>
      </c>
      <c r="AA1724" s="1411">
        <v>2.350450772630519E-2</v>
      </c>
    </row>
    <row r="1725" spans="19:27" x14ac:dyDescent="0.2">
      <c r="S1725" s="399"/>
      <c r="T1725" s="1401"/>
      <c r="W1725" s="864" t="str">
        <f t="shared" si="35"/>
        <v>1w</v>
      </c>
      <c r="X1725" s="1405">
        <f>_xll.qlCalendarAdvance(Calendar,X1724,W1725,"f",FALSE)</f>
        <v>51279</v>
      </c>
      <c r="Y1725" s="1404">
        <f>_xll.qlCalendarAdvance(Calendar,X1725,NDays&amp;"D")</f>
        <v>51279</v>
      </c>
      <c r="Z1725" s="1403">
        <v>2.3597834372711683E-2</v>
      </c>
      <c r="AA1725" s="1411">
        <v>2.3501316956436868E-2</v>
      </c>
    </row>
    <row r="1726" spans="19:27" x14ac:dyDescent="0.2">
      <c r="S1726" s="399"/>
      <c r="T1726" s="1401"/>
      <c r="W1726" s="864" t="str">
        <f t="shared" si="35"/>
        <v>1w</v>
      </c>
      <c r="X1726" s="1405">
        <f>_xll.qlCalendarAdvance(Calendar,X1725,W1726,"f",FALSE)</f>
        <v>51286</v>
      </c>
      <c r="Y1726" s="1404">
        <f>_xll.qlCalendarAdvance(Calendar,X1726,NDays&amp;"D")</f>
        <v>51286</v>
      </c>
      <c r="Z1726" s="1403">
        <v>2.3594499369468419E-2</v>
      </c>
      <c r="AA1726" s="1411">
        <v>2.3498144696485479E-2</v>
      </c>
    </row>
    <row r="1727" spans="19:27" x14ac:dyDescent="0.2">
      <c r="S1727" s="399"/>
      <c r="T1727" s="1401"/>
      <c r="W1727" s="864" t="str">
        <f t="shared" si="35"/>
        <v>1w</v>
      </c>
      <c r="X1727" s="1405">
        <f>_xll.qlCalendarAdvance(Calendar,X1726,W1727,"f",FALSE)</f>
        <v>51293</v>
      </c>
      <c r="Y1727" s="1404">
        <f>_xll.qlCalendarAdvance(Calendar,X1727,NDays&amp;"D")</f>
        <v>51293</v>
      </c>
      <c r="Z1727" s="1403">
        <v>2.3590635540531906E-2</v>
      </c>
      <c r="AA1727" s="1411">
        <v>2.3494990946369976E-2</v>
      </c>
    </row>
    <row r="1728" spans="19:27" x14ac:dyDescent="0.2">
      <c r="S1728" s="399"/>
      <c r="T1728" s="1401"/>
      <c r="W1728" s="864" t="str">
        <f t="shared" si="35"/>
        <v>1w</v>
      </c>
      <c r="X1728" s="1405">
        <f>_xll.qlCalendarAdvance(Calendar,X1727,W1728,"f",FALSE)</f>
        <v>51300</v>
      </c>
      <c r="Y1728" s="1404">
        <f>_xll.qlCalendarAdvance(Calendar,X1728,NDays&amp;"D")</f>
        <v>51300</v>
      </c>
      <c r="Z1728" s="1403">
        <v>2.3587269628895676E-2</v>
      </c>
      <c r="AA1728" s="1411">
        <v>2.3491855706171405E-2</v>
      </c>
    </row>
    <row r="1729" spans="19:27" x14ac:dyDescent="0.2">
      <c r="S1729" s="399"/>
      <c r="T1729" s="1401"/>
      <c r="W1729" s="864" t="str">
        <f t="shared" si="35"/>
        <v>1w</v>
      </c>
      <c r="X1729" s="1405">
        <f>_xll.qlCalendarAdvance(Calendar,X1728,W1729,"f",FALSE)</f>
        <v>51307</v>
      </c>
      <c r="Y1729" s="1404">
        <f>_xll.qlCalendarAdvance(Calendar,X1729,NDays&amp;"D")</f>
        <v>51307</v>
      </c>
      <c r="Z1729" s="1403">
        <v>2.3583885145631752E-2</v>
      </c>
      <c r="AA1729" s="1411">
        <v>2.3488738975970813E-2</v>
      </c>
    </row>
    <row r="1730" spans="19:27" x14ac:dyDescent="0.2">
      <c r="S1730" s="399"/>
      <c r="T1730" s="1401"/>
      <c r="W1730" s="864" t="str">
        <f t="shared" si="35"/>
        <v>1w</v>
      </c>
      <c r="X1730" s="1405">
        <f>_xll.qlCalendarAdvance(Calendar,X1729,W1730,"f",FALSE)</f>
        <v>51314</v>
      </c>
      <c r="Y1730" s="1404">
        <f>_xll.qlCalendarAdvance(Calendar,X1730,NDays&amp;"D")</f>
        <v>51314</v>
      </c>
      <c r="Z1730" s="1403">
        <v>2.3580480569676373E-2</v>
      </c>
      <c r="AA1730" s="1411">
        <v>2.3485638205646975E-2</v>
      </c>
    </row>
    <row r="1731" spans="19:27" x14ac:dyDescent="0.2">
      <c r="S1731" s="399"/>
      <c r="T1731" s="1401"/>
      <c r="W1731" s="864" t="str">
        <f t="shared" si="35"/>
        <v>1w</v>
      </c>
      <c r="X1731" s="1405">
        <f>_xll.qlCalendarAdvance(Calendar,X1730,W1731,"f",FALSE)</f>
        <v>51321</v>
      </c>
      <c r="Y1731" s="1404">
        <f>_xll.qlCalendarAdvance(Calendar,X1731,NDays&amp;"D")</f>
        <v>51321</v>
      </c>
      <c r="Z1731" s="1403">
        <v>2.3577561274317069E-2</v>
      </c>
      <c r="AA1731" s="1411">
        <v>2.3482524673370531E-2</v>
      </c>
    </row>
    <row r="1732" spans="19:27" x14ac:dyDescent="0.2">
      <c r="S1732" s="399"/>
      <c r="T1732" s="1401"/>
      <c r="W1732" s="864" t="str">
        <f t="shared" si="35"/>
        <v>1w</v>
      </c>
      <c r="X1732" s="1405">
        <f>_xll.qlCalendarAdvance(Calendar,X1731,W1732,"f",FALSE)</f>
        <v>51328</v>
      </c>
      <c r="Y1732" s="1404">
        <f>_xll.qlCalendarAdvance(Calendar,X1732,NDays&amp;"D")</f>
        <v>51328</v>
      </c>
      <c r="Z1732" s="1403">
        <v>2.3574112677682266E-2</v>
      </c>
      <c r="AA1732" s="1411">
        <v>2.3479390192494565E-2</v>
      </c>
    </row>
    <row r="1733" spans="19:27" x14ac:dyDescent="0.2">
      <c r="S1733" s="399"/>
      <c r="T1733" s="1401"/>
      <c r="W1733" s="864" t="str">
        <f t="shared" si="35"/>
        <v>1w</v>
      </c>
      <c r="X1733" s="1405">
        <f>_xll.qlCalendarAdvance(Calendar,X1732,W1733,"f",FALSE)</f>
        <v>51335</v>
      </c>
      <c r="Y1733" s="1404">
        <f>_xll.qlCalendarAdvance(Calendar,X1733,NDays&amp;"D")</f>
        <v>51335</v>
      </c>
      <c r="Z1733" s="1403">
        <v>2.3570642890636671E-2</v>
      </c>
      <c r="AA1733" s="1411">
        <v>2.3476234762856985E-2</v>
      </c>
    </row>
    <row r="1734" spans="19:27" x14ac:dyDescent="0.2">
      <c r="S1734" s="399"/>
      <c r="T1734" s="1401"/>
      <c r="W1734" s="864" t="str">
        <f t="shared" si="35"/>
        <v>1w</v>
      </c>
      <c r="X1734" s="1405">
        <f>_xll.qlCalendarAdvance(Calendar,X1733,W1734,"f",FALSE)</f>
        <v>51342</v>
      </c>
      <c r="Y1734" s="1404">
        <f>_xll.qlCalendarAdvance(Calendar,X1734,NDays&amp;"D")</f>
        <v>51342</v>
      </c>
      <c r="Z1734" s="1403">
        <v>2.3567151913291281E-2</v>
      </c>
      <c r="AA1734" s="1411">
        <v>2.3473058384619883E-2</v>
      </c>
    </row>
    <row r="1735" spans="19:27" x14ac:dyDescent="0.2">
      <c r="S1735" s="399"/>
      <c r="T1735" s="1401"/>
      <c r="W1735" s="864" t="str">
        <f t="shared" si="35"/>
        <v>1w</v>
      </c>
      <c r="X1735" s="1405">
        <f>_xll.qlCalendarAdvance(Calendar,X1734,W1735,"f",FALSE)</f>
        <v>51349</v>
      </c>
      <c r="Y1735" s="1404">
        <f>_xll.qlCalendarAdvance(Calendar,X1735,NDays&amp;"D")</f>
        <v>51349</v>
      </c>
      <c r="Z1735" s="1403">
        <v>2.3563639745755777E-2</v>
      </c>
      <c r="AA1735" s="1411">
        <v>2.3469861057378028E-2</v>
      </c>
    </row>
    <row r="1736" spans="19:27" x14ac:dyDescent="0.2">
      <c r="S1736" s="399"/>
      <c r="T1736" s="1401"/>
      <c r="W1736" s="864" t="str">
        <f t="shared" si="35"/>
        <v>1w</v>
      </c>
      <c r="X1736" s="1405">
        <f>_xll.qlCalendarAdvance(Calendar,X1735,W1736,"f",FALSE)</f>
        <v>51356</v>
      </c>
      <c r="Y1736" s="1404">
        <f>_xll.qlCalendarAdvance(Calendar,X1736,NDays&amp;"D")</f>
        <v>51356</v>
      </c>
      <c r="Z1736" s="1403">
        <v>2.3560106388141596E-2</v>
      </c>
      <c r="AA1736" s="1411">
        <v>2.3466642781536651E-2</v>
      </c>
    </row>
    <row r="1737" spans="19:27" x14ac:dyDescent="0.2">
      <c r="S1737" s="399"/>
      <c r="T1737" s="1401"/>
      <c r="W1737" s="864" t="str">
        <f t="shared" si="35"/>
        <v>1w</v>
      </c>
      <c r="X1737" s="1405">
        <f>_xll.qlCalendarAdvance(Calendar,X1736,W1737,"f",FALSE)</f>
        <v>51363</v>
      </c>
      <c r="Y1737" s="1404">
        <f>_xll.qlCalendarAdvance(Calendar,X1737,NDays&amp;"D")</f>
        <v>51363</v>
      </c>
      <c r="Z1737" s="1403">
        <v>2.355655184056106E-2</v>
      </c>
      <c r="AA1737" s="1411">
        <v>2.3463403556852613E-2</v>
      </c>
    </row>
    <row r="1738" spans="19:27" x14ac:dyDescent="0.2">
      <c r="S1738" s="399"/>
      <c r="T1738" s="1401"/>
      <c r="W1738" s="864" t="str">
        <f t="shared" si="35"/>
        <v>1w</v>
      </c>
      <c r="X1738" s="1405">
        <f>_xll.qlCalendarAdvance(Calendar,X1737,W1738,"f",FALSE)</f>
        <v>51370</v>
      </c>
      <c r="Y1738" s="1404">
        <f>_xll.qlCalendarAdvance(Calendar,X1738,NDays&amp;"D")</f>
        <v>51370</v>
      </c>
      <c r="Z1738" s="1403">
        <v>2.3552976103126042E-2</v>
      </c>
      <c r="AA1738" s="1411">
        <v>2.3460143383569054E-2</v>
      </c>
    </row>
    <row r="1739" spans="19:27" x14ac:dyDescent="0.2">
      <c r="S1739" s="399"/>
      <c r="T1739" s="1401"/>
      <c r="W1739" s="864" t="str">
        <f t="shared" si="35"/>
        <v>1w</v>
      </c>
      <c r="X1739" s="1405">
        <f>_xll.qlCalendarAdvance(Calendar,X1738,W1739,"f",FALSE)</f>
        <v>51377</v>
      </c>
      <c r="Y1739" s="1404">
        <f>_xll.qlCalendarAdvance(Calendar,X1739,NDays&amp;"D")</f>
        <v>51377</v>
      </c>
      <c r="Z1739" s="1403">
        <v>2.3548886715152553E-2</v>
      </c>
      <c r="AA1739" s="1411">
        <v>2.3456862261280742E-2</v>
      </c>
    </row>
    <row r="1740" spans="19:27" x14ac:dyDescent="0.2">
      <c r="S1740" s="399"/>
      <c r="T1740" s="1401"/>
      <c r="W1740" s="864" t="str">
        <f t="shared" si="35"/>
        <v>1w</v>
      </c>
      <c r="X1740" s="1405">
        <f>_xll.qlCalendarAdvance(Calendar,X1739,W1740,"f",FALSE)</f>
        <v>51384</v>
      </c>
      <c r="Y1740" s="1404">
        <f>_xll.qlCalendarAdvance(Calendar,X1740,NDays&amp;"D")</f>
        <v>51384</v>
      </c>
      <c r="Z1740" s="1403">
        <v>2.3544288475652816E-2</v>
      </c>
      <c r="AA1740" s="1411">
        <v>2.3453560190473954E-2</v>
      </c>
    </row>
    <row r="1741" spans="19:27" x14ac:dyDescent="0.2">
      <c r="S1741" s="399"/>
      <c r="T1741" s="1401"/>
      <c r="W1741" s="864" t="str">
        <f t="shared" si="35"/>
        <v>1w</v>
      </c>
      <c r="X1741" s="1405">
        <f>_xll.qlCalendarAdvance(Calendar,X1740,W1741,"f",FALSE)</f>
        <v>51391</v>
      </c>
      <c r="Y1741" s="1404">
        <f>_xll.qlCalendarAdvance(Calendar,X1741,NDays&amp;"D")</f>
        <v>51391</v>
      </c>
      <c r="Z1741" s="1403">
        <v>2.3540654409087678E-2</v>
      </c>
      <c r="AA1741" s="1411">
        <v>2.345023717074346E-2</v>
      </c>
    </row>
    <row r="1742" spans="19:27" x14ac:dyDescent="0.2">
      <c r="S1742" s="399"/>
      <c r="T1742" s="1401"/>
      <c r="W1742" s="864" t="str">
        <f t="shared" si="35"/>
        <v>1w</v>
      </c>
      <c r="X1742" s="1405">
        <f>_xll.qlCalendarAdvance(Calendar,X1741,W1742,"f",FALSE)</f>
        <v>51398</v>
      </c>
      <c r="Y1742" s="1404">
        <f>_xll.qlCalendarAdvance(Calendar,X1742,NDays&amp;"D")</f>
        <v>51398</v>
      </c>
      <c r="Z1742" s="1403">
        <v>2.3536999157068621E-2</v>
      </c>
      <c r="AA1742" s="1411">
        <v>2.3446893202413444E-2</v>
      </c>
    </row>
    <row r="1743" spans="19:27" x14ac:dyDescent="0.2">
      <c r="S1743" s="399"/>
      <c r="T1743" s="1401"/>
      <c r="W1743" s="864" t="str">
        <f t="shared" si="35"/>
        <v>1w</v>
      </c>
      <c r="X1743" s="1405">
        <f>_xll.qlCalendarAdvance(Calendar,X1742,W1743,"f",FALSE)</f>
        <v>51405</v>
      </c>
      <c r="Y1743" s="1404">
        <f>_xll.qlCalendarAdvance(Calendar,X1743,NDays&amp;"D")</f>
        <v>51405</v>
      </c>
      <c r="Z1743" s="1403">
        <v>2.3533322719709378E-2</v>
      </c>
      <c r="AA1743" s="1411">
        <v>2.3443528285321813E-2</v>
      </c>
    </row>
    <row r="1744" spans="19:27" x14ac:dyDescent="0.2">
      <c r="S1744" s="399"/>
      <c r="T1744" s="1401"/>
      <c r="W1744" s="864" t="str">
        <f t="shared" si="35"/>
        <v>1w</v>
      </c>
      <c r="X1744" s="1405">
        <f>_xll.qlCalendarAdvance(Calendar,X1743,W1744,"f",FALSE)</f>
        <v>51412</v>
      </c>
      <c r="Y1744" s="1404">
        <f>_xll.qlCalendarAdvance(Calendar,X1744,NDays&amp;"D")</f>
        <v>51412</v>
      </c>
      <c r="Z1744" s="1403">
        <v>2.3530109110715645E-2</v>
      </c>
      <c r="AA1744" s="1411">
        <v>2.3440142419468568E-2</v>
      </c>
    </row>
    <row r="1745" spans="19:27" x14ac:dyDescent="0.2">
      <c r="S1745" s="399"/>
      <c r="T1745" s="1401"/>
      <c r="W1745" s="864" t="str">
        <f t="shared" si="35"/>
        <v>1w</v>
      </c>
      <c r="X1745" s="1405">
        <f>_xll.qlCalendarAdvance(Calendar,X1744,W1745,"f",FALSE)</f>
        <v>51419</v>
      </c>
      <c r="Y1745" s="1404">
        <f>_xll.qlCalendarAdvance(Calendar,X1745,NDays&amp;"D")</f>
        <v>51419</v>
      </c>
      <c r="Z1745" s="1403">
        <v>2.3526388551387098E-2</v>
      </c>
      <c r="AA1745" s="1411">
        <v>2.3436735604772663E-2</v>
      </c>
    </row>
    <row r="1746" spans="19:27" x14ac:dyDescent="0.2">
      <c r="S1746" s="399"/>
      <c r="T1746" s="1401"/>
      <c r="W1746" s="864" t="str">
        <f t="shared" si="35"/>
        <v>1w</v>
      </c>
      <c r="X1746" s="1405">
        <f>_xll.qlCalendarAdvance(Calendar,X1745,W1746,"f",FALSE)</f>
        <v>51426</v>
      </c>
      <c r="Y1746" s="1404">
        <f>_xll.qlCalendarAdvance(Calendar,X1746,NDays&amp;"D")</f>
        <v>51426</v>
      </c>
      <c r="Z1746" s="1403">
        <v>2.3522646805752515E-2</v>
      </c>
      <c r="AA1746" s="1411">
        <v>2.3433307841477236E-2</v>
      </c>
    </row>
    <row r="1747" spans="19:27" x14ac:dyDescent="0.2">
      <c r="S1747" s="399"/>
      <c r="T1747" s="1401"/>
      <c r="W1747" s="864" t="str">
        <f t="shared" si="35"/>
        <v>1w</v>
      </c>
      <c r="X1747" s="1405">
        <f>_xll.qlCalendarAdvance(Calendar,X1746,W1747,"f",FALSE)</f>
        <v>51433</v>
      </c>
      <c r="Y1747" s="1404">
        <f>_xll.qlCalendarAdvance(Calendar,X1747,NDays&amp;"D")</f>
        <v>51433</v>
      </c>
      <c r="Z1747" s="1403">
        <v>2.3518883873928562E-2</v>
      </c>
      <c r="AA1747" s="1411">
        <v>2.3429859129258102E-2</v>
      </c>
    </row>
    <row r="1748" spans="19:27" x14ac:dyDescent="0.2">
      <c r="S1748" s="399"/>
      <c r="T1748" s="1401"/>
      <c r="W1748" s="864" t="str">
        <f t="shared" si="35"/>
        <v>1w</v>
      </c>
      <c r="X1748" s="1405">
        <f>_xll.qlCalendarAdvance(Calendar,X1747,W1748,"f",FALSE)</f>
        <v>51440</v>
      </c>
      <c r="Y1748" s="1404">
        <f>_xll.qlCalendarAdvance(Calendar,X1748,NDays&amp;"D")</f>
        <v>51440</v>
      </c>
      <c r="Z1748" s="1403">
        <v>2.3514622756841654E-2</v>
      </c>
      <c r="AA1748" s="1411">
        <v>2.34263894683584E-2</v>
      </c>
    </row>
    <row r="1749" spans="19:27" x14ac:dyDescent="0.2">
      <c r="S1749" s="399"/>
      <c r="T1749" s="1401"/>
      <c r="W1749" s="864" t="str">
        <f t="shared" si="35"/>
        <v>1w</v>
      </c>
      <c r="X1749" s="1405">
        <f>_xll.qlCalendarAdvance(Calendar,X1748,W1749,"f",FALSE)</f>
        <v>51447</v>
      </c>
      <c r="Y1749" s="1404">
        <f>_xll.qlCalendarAdvance(Calendar,X1749,NDays&amp;"D")</f>
        <v>51447</v>
      </c>
      <c r="Z1749" s="1403">
        <v>2.3510819209869551E-2</v>
      </c>
      <c r="AA1749" s="1411">
        <v>2.3422898858778129E-2</v>
      </c>
    </row>
    <row r="1750" spans="19:27" x14ac:dyDescent="0.2">
      <c r="S1750" s="399"/>
      <c r="T1750" s="1401"/>
      <c r="W1750" s="864" t="str">
        <f t="shared" si="35"/>
        <v>1w</v>
      </c>
      <c r="X1750" s="1405">
        <f>_xll.qlCalendarAdvance(Calendar,X1749,W1750,"f",FALSE)</f>
        <v>51454</v>
      </c>
      <c r="Y1750" s="1404">
        <f>_xll.qlCalendarAdvance(Calendar,X1750,NDays&amp;"D")</f>
        <v>51454</v>
      </c>
      <c r="Z1750" s="1403">
        <v>2.3506994478372654E-2</v>
      </c>
      <c r="AA1750" s="1411">
        <v>2.3419387300436245E-2</v>
      </c>
    </row>
    <row r="1751" spans="19:27" x14ac:dyDescent="0.2">
      <c r="S1751" s="399"/>
      <c r="T1751" s="1401"/>
      <c r="W1751" s="864" t="str">
        <f t="shared" si="35"/>
        <v>1w</v>
      </c>
      <c r="X1751" s="1405">
        <f>_xll.qlCalendarAdvance(Calendar,X1750,W1751,"f",FALSE)</f>
        <v>51461</v>
      </c>
      <c r="Y1751" s="1404">
        <f>_xll.qlCalendarAdvance(Calendar,X1751,NDays&amp;"D")</f>
        <v>51461</v>
      </c>
      <c r="Z1751" s="1403">
        <v>2.3503148562471408E-2</v>
      </c>
      <c r="AA1751" s="1411">
        <v>2.3415854793332747E-2</v>
      </c>
    </row>
    <row r="1752" spans="19:27" x14ac:dyDescent="0.2">
      <c r="S1752" s="399"/>
      <c r="T1752" s="1401"/>
      <c r="W1752" s="864" t="str">
        <f t="shared" si="35"/>
        <v>1w</v>
      </c>
      <c r="X1752" s="1405">
        <f>_xll.qlCalendarAdvance(Calendar,X1751,W1752,"f",FALSE)</f>
        <v>51468</v>
      </c>
      <c r="Y1752" s="1404">
        <f>_xll.qlCalendarAdvance(Calendar,X1752,NDays&amp;"D")</f>
        <v>51468</v>
      </c>
      <c r="Z1752" s="1403">
        <v>2.3499281462284024E-2</v>
      </c>
      <c r="AA1752" s="1411">
        <v>2.3412301337467634E-2</v>
      </c>
    </row>
    <row r="1753" spans="19:27" x14ac:dyDescent="0.2">
      <c r="S1753" s="399"/>
      <c r="T1753" s="1401"/>
      <c r="W1753" s="864" t="str">
        <f t="shared" si="35"/>
        <v>1w</v>
      </c>
      <c r="X1753" s="1405">
        <f>_xll.qlCalendarAdvance(Calendar,X1752,W1753,"f",FALSE)</f>
        <v>51475</v>
      </c>
      <c r="Y1753" s="1404">
        <f>_xll.qlCalendarAdvance(Calendar,X1753,NDays&amp;"D")</f>
        <v>51475</v>
      </c>
      <c r="Z1753" s="1403">
        <v>2.349586137966956E-2</v>
      </c>
      <c r="AA1753" s="1411">
        <v>2.3408726932840906E-2</v>
      </c>
    </row>
    <row r="1754" spans="19:27" x14ac:dyDescent="0.2">
      <c r="S1754" s="399"/>
      <c r="T1754" s="1401"/>
      <c r="W1754" s="864" t="str">
        <f t="shared" ref="W1754:W1817" si="36">W1753</f>
        <v>1w</v>
      </c>
      <c r="X1754" s="1405">
        <f>_xll.qlCalendarAdvance(Calendar,X1753,W1754,"f",FALSE)</f>
        <v>51482</v>
      </c>
      <c r="Y1754" s="1404">
        <f>_xll.qlCalendarAdvance(Calendar,X1754,NDays&amp;"D")</f>
        <v>51482</v>
      </c>
      <c r="Z1754" s="1403">
        <v>2.3491950147862095E-2</v>
      </c>
      <c r="AA1754" s="1411">
        <v>2.3405131579614658E-2</v>
      </c>
    </row>
    <row r="1755" spans="19:27" x14ac:dyDescent="0.2">
      <c r="S1755" s="399"/>
      <c r="T1755" s="1401"/>
      <c r="W1755" s="864" t="str">
        <f t="shared" si="36"/>
        <v>1w</v>
      </c>
      <c r="X1755" s="1405">
        <f>_xll.qlCalendarAdvance(Calendar,X1754,W1755,"f",FALSE)</f>
        <v>51489</v>
      </c>
      <c r="Y1755" s="1404">
        <f>_xll.qlCalendarAdvance(Calendar,X1755,NDays&amp;"D")</f>
        <v>51489</v>
      </c>
      <c r="Z1755" s="1403">
        <v>2.3488017730827575E-2</v>
      </c>
      <c r="AA1755" s="1411">
        <v>2.3401515277464702E-2</v>
      </c>
    </row>
    <row r="1756" spans="19:27" x14ac:dyDescent="0.2">
      <c r="S1756" s="399"/>
      <c r="T1756" s="1401"/>
      <c r="W1756" s="864" t="str">
        <f t="shared" si="36"/>
        <v>1w</v>
      </c>
      <c r="X1756" s="1405">
        <f>_xll.qlCalendarAdvance(Calendar,X1755,W1756,"f",FALSE)</f>
        <v>51497</v>
      </c>
      <c r="Y1756" s="1404">
        <f>_xll.qlCalendarAdvance(Calendar,X1756,NDays&amp;"D")</f>
        <v>51497</v>
      </c>
      <c r="Z1756" s="1403">
        <v>2.3483497598994693E-2</v>
      </c>
      <c r="AA1756" s="1411">
        <v>2.3397356709238259E-2</v>
      </c>
    </row>
    <row r="1757" spans="19:27" x14ac:dyDescent="0.2">
      <c r="S1757" s="399"/>
      <c r="T1757" s="1401"/>
      <c r="W1757" s="864" t="str">
        <f t="shared" si="36"/>
        <v>1w</v>
      </c>
      <c r="X1757" s="1405">
        <f>_xll.qlCalendarAdvance(Calendar,X1756,W1757,"f",FALSE)</f>
        <v>51504</v>
      </c>
      <c r="Y1757" s="1404">
        <f>_xll.qlCalendarAdvance(Calendar,X1757,NDays&amp;"D")</f>
        <v>51504</v>
      </c>
      <c r="Z1757" s="1403">
        <v>2.3479058897776694E-2</v>
      </c>
      <c r="AA1757" s="1411">
        <v>2.3393695517093249E-2</v>
      </c>
    </row>
    <row r="1758" spans="19:27" x14ac:dyDescent="0.2">
      <c r="S1758" s="399"/>
      <c r="T1758" s="1401"/>
      <c r="W1758" s="864" t="str">
        <f t="shared" si="36"/>
        <v>1w</v>
      </c>
      <c r="X1758" s="1405">
        <f>_xll.qlCalendarAdvance(Calendar,X1757,W1758,"f",FALSE)</f>
        <v>51511</v>
      </c>
      <c r="Y1758" s="1404">
        <f>_xll.qlCalendarAdvance(Calendar,X1758,NDays&amp;"D")</f>
        <v>51511</v>
      </c>
      <c r="Z1758" s="1403">
        <v>2.3475061668218444E-2</v>
      </c>
      <c r="AA1758" s="1411">
        <v>2.3390013376105578E-2</v>
      </c>
    </row>
    <row r="1759" spans="19:27" x14ac:dyDescent="0.2">
      <c r="S1759" s="399"/>
      <c r="T1759" s="1401"/>
      <c r="W1759" s="864" t="str">
        <f t="shared" si="36"/>
        <v>1w</v>
      </c>
      <c r="X1759" s="1405">
        <f>_xll.qlCalendarAdvance(Calendar,X1758,W1759,"f",FALSE)</f>
        <v>51518</v>
      </c>
      <c r="Y1759" s="1404">
        <f>_xll.qlCalendarAdvance(Calendar,X1759,NDays&amp;"D")</f>
        <v>51518</v>
      </c>
      <c r="Z1759" s="1403">
        <v>2.3471043255250349E-2</v>
      </c>
      <c r="AA1759" s="1411">
        <v>2.338631028643734E-2</v>
      </c>
    </row>
    <row r="1760" spans="19:27" x14ac:dyDescent="0.2">
      <c r="S1760" s="399"/>
      <c r="T1760" s="1401"/>
      <c r="W1760" s="864" t="str">
        <f t="shared" si="36"/>
        <v>1w</v>
      </c>
      <c r="X1760" s="1405">
        <f>_xll.qlCalendarAdvance(Calendar,X1759,W1760,"f",FALSE)</f>
        <v>51525</v>
      </c>
      <c r="Y1760" s="1404">
        <f>_xll.qlCalendarAdvance(Calendar,X1760,NDays&amp;"D")</f>
        <v>51525</v>
      </c>
      <c r="Z1760" s="1403">
        <v>2.3467003658996878E-2</v>
      </c>
      <c r="AA1760" s="1411">
        <v>2.3382586248007486E-2</v>
      </c>
    </row>
    <row r="1761" spans="19:27" x14ac:dyDescent="0.2">
      <c r="S1761" s="399"/>
      <c r="T1761" s="1401"/>
      <c r="W1761" s="864" t="str">
        <f t="shared" si="36"/>
        <v>1w</v>
      </c>
      <c r="X1761" s="1405">
        <f>_xll.qlCalendarAdvance(Calendar,X1760,W1761,"f",FALSE)</f>
        <v>51532</v>
      </c>
      <c r="Y1761" s="1404">
        <f>_xll.qlCalendarAdvance(Calendar,X1761,NDays&amp;"D")</f>
        <v>51532</v>
      </c>
      <c r="Z1761" s="1403">
        <v>2.3462942879583861E-2</v>
      </c>
      <c r="AA1761" s="1411">
        <v>2.3378841260816019E-2</v>
      </c>
    </row>
    <row r="1762" spans="19:27" x14ac:dyDescent="0.2">
      <c r="S1762" s="399"/>
      <c r="T1762" s="1401"/>
      <c r="W1762" s="864" t="str">
        <f t="shared" si="36"/>
        <v>1w</v>
      </c>
      <c r="X1762" s="1405">
        <f>_xll.qlCalendarAdvance(Calendar,X1761,W1762,"f",FALSE)</f>
        <v>51539</v>
      </c>
      <c r="Y1762" s="1404">
        <f>_xll.qlCalendarAdvance(Calendar,X1762,NDays&amp;"D")</f>
        <v>51539</v>
      </c>
      <c r="Z1762" s="1403">
        <v>2.3458860917138016E-2</v>
      </c>
      <c r="AA1762" s="1411">
        <v>2.3375075324781891E-2</v>
      </c>
    </row>
    <row r="1763" spans="19:27" x14ac:dyDescent="0.2">
      <c r="S1763" s="399"/>
      <c r="T1763" s="1401"/>
      <c r="W1763" s="864" t="str">
        <f t="shared" si="36"/>
        <v>1w</v>
      </c>
      <c r="X1763" s="1405">
        <f>_xll.qlCalendarAdvance(Calendar,X1762,W1763,"f",FALSE)</f>
        <v>51546</v>
      </c>
      <c r="Y1763" s="1404">
        <f>_xll.qlCalendarAdvance(Calendar,X1763,NDays&amp;"D")</f>
        <v>51546</v>
      </c>
      <c r="Z1763" s="1403">
        <v>2.3454757771786953E-2</v>
      </c>
      <c r="AA1763" s="1411">
        <v>2.3371288440310334E-2</v>
      </c>
    </row>
    <row r="1764" spans="19:27" x14ac:dyDescent="0.2">
      <c r="S1764" s="399"/>
      <c r="T1764" s="1401"/>
      <c r="W1764" s="864" t="str">
        <f t="shared" si="36"/>
        <v>1w</v>
      </c>
      <c r="X1764" s="1405">
        <f>_xll.qlCalendarAdvance(Calendar,X1763,W1764,"f",FALSE)</f>
        <v>51553</v>
      </c>
      <c r="Y1764" s="1404">
        <f>_xll.qlCalendarAdvance(Calendar,X1764,NDays&amp;"D")</f>
        <v>51553</v>
      </c>
      <c r="Z1764" s="1403">
        <v>2.3450633443657842E-2</v>
      </c>
      <c r="AA1764" s="1411">
        <v>2.3367480606752977E-2</v>
      </c>
    </row>
    <row r="1765" spans="19:27" x14ac:dyDescent="0.2">
      <c r="S1765" s="399"/>
      <c r="T1765" s="1401"/>
      <c r="W1765" s="864" t="str">
        <f t="shared" si="36"/>
        <v>1w</v>
      </c>
      <c r="X1765" s="1405">
        <f>_xll.qlCalendarAdvance(Calendar,X1764,W1765,"f",FALSE)</f>
        <v>51560</v>
      </c>
      <c r="Y1765" s="1404">
        <f>_xll.qlCalendarAdvance(Calendar,X1765,NDays&amp;"D")</f>
        <v>51560</v>
      </c>
      <c r="Z1765" s="1403">
        <v>2.3447381183480682E-2</v>
      </c>
      <c r="AA1765" s="1411">
        <v>2.3363651824677145E-2</v>
      </c>
    </row>
    <row r="1766" spans="19:27" x14ac:dyDescent="0.2">
      <c r="S1766" s="399"/>
      <c r="T1766" s="1401"/>
      <c r="W1766" s="864" t="str">
        <f t="shared" si="36"/>
        <v>1w</v>
      </c>
      <c r="X1766" s="1405">
        <f>_xll.qlCalendarAdvance(Calendar,X1765,W1766,"f",FALSE)</f>
        <v>51567</v>
      </c>
      <c r="Y1766" s="1404">
        <f>_xll.qlCalendarAdvance(Calendar,X1766,NDays&amp;"D")</f>
        <v>51567</v>
      </c>
      <c r="Z1766" s="1403">
        <v>2.3444544335811099E-2</v>
      </c>
      <c r="AA1766" s="1411">
        <v>2.3359802093839699E-2</v>
      </c>
    </row>
    <row r="1767" spans="19:27" x14ac:dyDescent="0.2">
      <c r="S1767" s="399"/>
      <c r="T1767" s="1401"/>
      <c r="W1767" s="864" t="str">
        <f t="shared" si="36"/>
        <v>1w</v>
      </c>
      <c r="X1767" s="1405">
        <f>_xll.qlCalendarAdvance(Calendar,X1766,W1767,"f",FALSE)</f>
        <v>51574</v>
      </c>
      <c r="Y1767" s="1404">
        <f>_xll.qlCalendarAdvance(Calendar,X1767,NDays&amp;"D")</f>
        <v>51574</v>
      </c>
      <c r="Z1767" s="1403">
        <v>2.3440347555573511E-2</v>
      </c>
      <c r="AA1767" s="1411">
        <v>2.3355931414159592E-2</v>
      </c>
    </row>
    <row r="1768" spans="19:27" x14ac:dyDescent="0.2">
      <c r="S1768" s="399"/>
      <c r="T1768" s="1401"/>
      <c r="W1768" s="864" t="str">
        <f t="shared" si="36"/>
        <v>1w</v>
      </c>
      <c r="X1768" s="1405">
        <f>_xll.qlCalendarAdvance(Calendar,X1767,W1768,"f",FALSE)</f>
        <v>51581</v>
      </c>
      <c r="Y1768" s="1404">
        <f>_xll.qlCalendarAdvance(Calendar,X1768,NDays&amp;"D")</f>
        <v>51581</v>
      </c>
      <c r="Z1768" s="1403">
        <v>2.3436129586601063E-2</v>
      </c>
      <c r="AA1768" s="1411">
        <v>2.335203978596101E-2</v>
      </c>
    </row>
    <row r="1769" spans="19:27" x14ac:dyDescent="0.2">
      <c r="S1769" s="399"/>
      <c r="T1769" s="1401"/>
      <c r="W1769" s="864" t="str">
        <f t="shared" si="36"/>
        <v>1w</v>
      </c>
      <c r="X1769" s="1405">
        <f>_xll.qlCalendarAdvance(Calendar,X1768,W1769,"f",FALSE)</f>
        <v>51588</v>
      </c>
      <c r="Y1769" s="1404">
        <f>_xll.qlCalendarAdvance(Calendar,X1769,NDays&amp;"D")</f>
        <v>51588</v>
      </c>
      <c r="Z1769" s="1403">
        <v>2.343189042902883E-2</v>
      </c>
      <c r="AA1769" s="1411">
        <v>2.3348127208919767E-2</v>
      </c>
    </row>
    <row r="1770" spans="19:27" x14ac:dyDescent="0.2">
      <c r="S1770" s="399"/>
      <c r="T1770" s="1401"/>
      <c r="W1770" s="864" t="str">
        <f t="shared" si="36"/>
        <v>1w</v>
      </c>
      <c r="X1770" s="1405">
        <f>_xll.qlCalendarAdvance(Calendar,X1769,W1770,"f",FALSE)</f>
        <v>51595</v>
      </c>
      <c r="Y1770" s="1404">
        <f>_xll.qlCalendarAdvance(Calendar,X1770,NDays&amp;"D")</f>
        <v>51595</v>
      </c>
      <c r="Z1770" s="1403">
        <v>2.3426318075395143E-2</v>
      </c>
      <c r="AA1770" s="1411">
        <v>2.3344193683035863E-2</v>
      </c>
    </row>
    <row r="1771" spans="19:27" x14ac:dyDescent="0.2">
      <c r="S1771" s="399"/>
      <c r="T1771" s="1401"/>
      <c r="W1771" s="864" t="str">
        <f t="shared" si="36"/>
        <v>1w</v>
      </c>
      <c r="X1771" s="1405">
        <f>_xll.qlCalendarAdvance(Calendar,X1770,W1771,"f",FALSE)</f>
        <v>51602</v>
      </c>
      <c r="Y1771" s="1404">
        <f>_xll.qlCalendarAdvance(Calendar,X1771,NDays&amp;"D")</f>
        <v>51602</v>
      </c>
      <c r="Z1771" s="1403">
        <v>2.3422041899894237E-2</v>
      </c>
      <c r="AA1771" s="1411">
        <v>2.3340239208552438E-2</v>
      </c>
    </row>
    <row r="1772" spans="19:27" x14ac:dyDescent="0.2">
      <c r="S1772" s="399"/>
      <c r="T1772" s="1401"/>
      <c r="W1772" s="864" t="str">
        <f t="shared" si="36"/>
        <v>1w</v>
      </c>
      <c r="X1772" s="1405">
        <f>_xll.qlCalendarAdvance(Calendar,X1771,W1772,"f",FALSE)</f>
        <v>51609</v>
      </c>
      <c r="Y1772" s="1404">
        <f>_xll.qlCalendarAdvance(Calendar,X1772,NDays&amp;"D")</f>
        <v>51609</v>
      </c>
      <c r="Z1772" s="1403">
        <v>2.3417744540078007E-2</v>
      </c>
      <c r="AA1772" s="1411">
        <v>2.3338107580642031E-2</v>
      </c>
    </row>
    <row r="1773" spans="19:27" x14ac:dyDescent="0.2">
      <c r="S1773" s="399"/>
      <c r="T1773" s="1401"/>
      <c r="W1773" s="864" t="str">
        <f t="shared" si="36"/>
        <v>1w</v>
      </c>
      <c r="X1773" s="1405">
        <f>_xll.qlCalendarAdvance(Calendar,X1772,W1773,"f",FALSE)</f>
        <v>51616</v>
      </c>
      <c r="Y1773" s="1404">
        <f>_xll.qlCalendarAdvance(Calendar,X1773,NDays&amp;"D")</f>
        <v>51616</v>
      </c>
      <c r="Z1773" s="1403">
        <v>2.3413425996081531E-2</v>
      </c>
      <c r="AA1773" s="1411">
        <v>2.3332267413219698E-2</v>
      </c>
    </row>
    <row r="1774" spans="19:27" x14ac:dyDescent="0.2">
      <c r="S1774" s="399"/>
      <c r="T1774" s="1401"/>
      <c r="W1774" s="864" t="str">
        <f t="shared" si="36"/>
        <v>1w</v>
      </c>
      <c r="X1774" s="1405">
        <f>_xll.qlCalendarAdvance(Calendar,X1773,W1774,"f",FALSE)</f>
        <v>51623</v>
      </c>
      <c r="Y1774" s="1404">
        <f>_xll.qlCalendarAdvance(Calendar,X1774,NDays&amp;"D")</f>
        <v>51623</v>
      </c>
      <c r="Z1774" s="1403">
        <v>2.3410376816935259E-2</v>
      </c>
      <c r="AA1774" s="1411">
        <v>2.3328250092613523E-2</v>
      </c>
    </row>
    <row r="1775" spans="19:27" x14ac:dyDescent="0.2">
      <c r="S1775" s="399"/>
      <c r="T1775" s="1401"/>
      <c r="W1775" s="864" t="str">
        <f t="shared" si="36"/>
        <v>1w</v>
      </c>
      <c r="X1775" s="1405">
        <f>_xll.qlCalendarAdvance(Calendar,X1774,W1775,"f",FALSE)</f>
        <v>51630</v>
      </c>
      <c r="Y1775" s="1404">
        <f>_xll.qlCalendarAdvance(Calendar,X1775,NDays&amp;"D")</f>
        <v>51630</v>
      </c>
      <c r="Z1775" s="1403">
        <v>2.3406010530634944E-2</v>
      </c>
      <c r="AA1775" s="1411">
        <v>2.3324211823164687E-2</v>
      </c>
    </row>
    <row r="1776" spans="19:27" x14ac:dyDescent="0.2">
      <c r="S1776" s="399"/>
      <c r="T1776" s="1401"/>
      <c r="W1776" s="864" t="str">
        <f t="shared" si="36"/>
        <v>1w</v>
      </c>
      <c r="X1776" s="1405">
        <f>_xll.qlCalendarAdvance(Calendar,X1775,W1776,"f",FALSE)</f>
        <v>51637</v>
      </c>
      <c r="Y1776" s="1404">
        <f>_xll.qlCalendarAdvance(Calendar,X1776,NDays&amp;"D")</f>
        <v>51637</v>
      </c>
      <c r="Z1776" s="1403">
        <v>2.3401623056698257E-2</v>
      </c>
      <c r="AA1776" s="1411">
        <v>2.3320152604954236E-2</v>
      </c>
    </row>
    <row r="1777" spans="19:27" x14ac:dyDescent="0.2">
      <c r="S1777" s="399"/>
      <c r="T1777" s="1401"/>
      <c r="W1777" s="864" t="str">
        <f t="shared" si="36"/>
        <v>1w</v>
      </c>
      <c r="X1777" s="1405">
        <f>_xll.qlCalendarAdvance(Calendar,X1776,W1777,"f",FALSE)</f>
        <v>51644</v>
      </c>
      <c r="Y1777" s="1404">
        <f>_xll.qlCalendarAdvance(Calendar,X1777,NDays&amp;"D")</f>
        <v>51644</v>
      </c>
      <c r="Z1777" s="1403">
        <v>2.3397214395267239E-2</v>
      </c>
      <c r="AA1777" s="1411">
        <v>2.3316072438144264E-2</v>
      </c>
    </row>
    <row r="1778" spans="19:27" x14ac:dyDescent="0.2">
      <c r="S1778" s="399"/>
      <c r="T1778" s="1401"/>
      <c r="W1778" s="864" t="str">
        <f t="shared" si="36"/>
        <v>1w</v>
      </c>
      <c r="X1778" s="1405">
        <f>_xll.qlCalendarAdvance(Calendar,X1777,W1778,"f",FALSE)</f>
        <v>51651</v>
      </c>
      <c r="Y1778" s="1404">
        <f>_xll.qlCalendarAdvance(Calendar,X1778,NDays&amp;"D")</f>
        <v>51651</v>
      </c>
      <c r="Z1778" s="1403">
        <v>2.3391515518190058E-2</v>
      </c>
      <c r="AA1778" s="1411">
        <v>2.3311971322410585E-2</v>
      </c>
    </row>
    <row r="1779" spans="19:27" x14ac:dyDescent="0.2">
      <c r="S1779" s="399"/>
      <c r="T1779" s="1401"/>
      <c r="W1779" s="864" t="str">
        <f t="shared" si="36"/>
        <v>1w</v>
      </c>
      <c r="X1779" s="1405">
        <f>_xll.qlCalendarAdvance(Calendar,X1778,W1779,"f",FALSE)</f>
        <v>51658</v>
      </c>
      <c r="Y1779" s="1404">
        <f>_xll.qlCalendarAdvance(Calendar,X1779,NDays&amp;"D")</f>
        <v>51658</v>
      </c>
      <c r="Z1779" s="1403">
        <v>2.338706987199568E-2</v>
      </c>
      <c r="AA1779" s="1411">
        <v>2.3307849258158431E-2</v>
      </c>
    </row>
    <row r="1780" spans="19:27" x14ac:dyDescent="0.2">
      <c r="S1780" s="399"/>
      <c r="T1780" s="1401"/>
      <c r="W1780" s="864" t="str">
        <f t="shared" si="36"/>
        <v>1w</v>
      </c>
      <c r="X1780" s="1405">
        <f>_xll.qlCalendarAdvance(Calendar,X1779,W1780,"f",FALSE)</f>
        <v>51665</v>
      </c>
      <c r="Y1780" s="1404">
        <f>_xll.qlCalendarAdvance(Calendar,X1780,NDays&amp;"D")</f>
        <v>51665</v>
      </c>
      <c r="Z1780" s="1403">
        <v>2.3382603042587411E-2</v>
      </c>
      <c r="AA1780" s="1411">
        <v>2.3303706244982569E-2</v>
      </c>
    </row>
    <row r="1781" spans="19:27" x14ac:dyDescent="0.2">
      <c r="S1781" s="399"/>
      <c r="T1781" s="1401"/>
      <c r="W1781" s="864" t="str">
        <f t="shared" si="36"/>
        <v>1w</v>
      </c>
      <c r="X1781" s="1405">
        <f>_xll.qlCalendarAdvance(Calendar,X1780,W1781,"f",FALSE)</f>
        <v>51672</v>
      </c>
      <c r="Y1781" s="1404">
        <f>_xll.qlCalendarAdvance(Calendar,X1781,NDays&amp;"D")</f>
        <v>51672</v>
      </c>
      <c r="Z1781" s="1403">
        <v>2.3378115030106974E-2</v>
      </c>
      <c r="AA1781" s="1411">
        <v>2.3299542283288233E-2</v>
      </c>
    </row>
    <row r="1782" spans="19:27" x14ac:dyDescent="0.2">
      <c r="S1782" s="399"/>
      <c r="T1782" s="1401"/>
      <c r="W1782" s="864" t="str">
        <f t="shared" si="36"/>
        <v>1w</v>
      </c>
      <c r="X1782" s="1405">
        <f>_xll.qlCalendarAdvance(Calendar,X1781,W1782,"f",FALSE)</f>
        <v>51679</v>
      </c>
      <c r="Y1782" s="1404">
        <f>_xll.qlCalendarAdvance(Calendar,X1782,NDays&amp;"D")</f>
        <v>51679</v>
      </c>
      <c r="Z1782" s="1403">
        <v>2.337360583469476E-2</v>
      </c>
      <c r="AA1782" s="1411">
        <v>2.3295357372670189E-2</v>
      </c>
    </row>
    <row r="1783" spans="19:27" x14ac:dyDescent="0.2">
      <c r="S1783" s="399"/>
      <c r="T1783" s="1401"/>
      <c r="W1783" s="864" t="str">
        <f t="shared" si="36"/>
        <v>1w</v>
      </c>
      <c r="X1783" s="1405">
        <f>_xll.qlCalendarAdvance(Calendar,X1782,W1783,"f",FALSE)</f>
        <v>51686</v>
      </c>
      <c r="Y1783" s="1404">
        <f>_xll.qlCalendarAdvance(Calendar,X1783,NDays&amp;"D")</f>
        <v>51686</v>
      </c>
      <c r="Z1783" s="1403">
        <v>2.3370317497226671E-2</v>
      </c>
      <c r="AA1783" s="1411">
        <v>2.3291151513452624E-2</v>
      </c>
    </row>
    <row r="1784" spans="19:27" x14ac:dyDescent="0.2">
      <c r="S1784" s="399"/>
      <c r="T1784" s="1401"/>
      <c r="W1784" s="864" t="str">
        <f t="shared" si="36"/>
        <v>1w</v>
      </c>
      <c r="X1784" s="1405">
        <f>_xll.qlCalendarAdvance(Calendar,X1783,W1784,"f",FALSE)</f>
        <v>51693</v>
      </c>
      <c r="Y1784" s="1404">
        <f>_xll.qlCalendarAdvance(Calendar,X1784,NDays&amp;"D")</f>
        <v>51693</v>
      </c>
      <c r="Z1784" s="1403">
        <v>2.3365760527317956E-2</v>
      </c>
      <c r="AA1784" s="1411">
        <v>2.3286924705473444E-2</v>
      </c>
    </row>
    <row r="1785" spans="19:27" x14ac:dyDescent="0.2">
      <c r="S1785" s="399"/>
      <c r="T1785" s="1401"/>
      <c r="W1785" s="864" t="str">
        <f t="shared" si="36"/>
        <v>1w</v>
      </c>
      <c r="X1785" s="1405">
        <f>_xll.qlCalendarAdvance(Calendar,X1784,W1785,"f",FALSE)</f>
        <v>51700</v>
      </c>
      <c r="Y1785" s="1404">
        <f>_xll.qlCalendarAdvance(Calendar,X1785,NDays&amp;"D")</f>
        <v>51700</v>
      </c>
      <c r="Z1785" s="1403">
        <v>2.3361182371062199E-2</v>
      </c>
      <c r="AA1785" s="1411">
        <v>2.3282676948894743E-2</v>
      </c>
    </row>
    <row r="1786" spans="19:27" x14ac:dyDescent="0.2">
      <c r="S1786" s="399"/>
      <c r="T1786" s="1401"/>
      <c r="W1786" s="864" t="str">
        <f t="shared" si="36"/>
        <v>1w</v>
      </c>
      <c r="X1786" s="1405">
        <f>_xll.qlCalendarAdvance(Calendar,X1785,W1786,"f",FALSE)</f>
        <v>51707</v>
      </c>
      <c r="Y1786" s="1404">
        <f>_xll.qlCalendarAdvance(Calendar,X1786,NDays&amp;"D")</f>
        <v>51707</v>
      </c>
      <c r="Z1786" s="1403">
        <v>2.3356583028604931E-2</v>
      </c>
      <c r="AA1786" s="1411">
        <v>2.3278408243473381E-2</v>
      </c>
    </row>
    <row r="1787" spans="19:27" x14ac:dyDescent="0.2">
      <c r="S1787" s="399"/>
      <c r="T1787" s="1401"/>
      <c r="W1787" s="864" t="str">
        <f t="shared" si="36"/>
        <v>1w</v>
      </c>
      <c r="X1787" s="1405">
        <f>_xll.qlCalendarAdvance(Calendar,X1786,W1787,"f",FALSE)</f>
        <v>51714</v>
      </c>
      <c r="Y1787" s="1404">
        <f>_xll.qlCalendarAdvance(Calendar,X1787,NDays&amp;"D")</f>
        <v>51714</v>
      </c>
      <c r="Z1787" s="1403">
        <v>2.3351962500095615E-2</v>
      </c>
      <c r="AA1787" s="1411">
        <v>2.3274118589290405E-2</v>
      </c>
    </row>
    <row r="1788" spans="19:27" x14ac:dyDescent="0.2">
      <c r="S1788" s="399"/>
      <c r="T1788" s="1401"/>
      <c r="W1788" s="864" t="str">
        <f t="shared" si="36"/>
        <v>1w</v>
      </c>
      <c r="X1788" s="1405">
        <f>_xll.qlCalendarAdvance(Calendar,X1787,W1788,"f",FALSE)</f>
        <v>51721</v>
      </c>
      <c r="Y1788" s="1404">
        <f>_xll.qlCalendarAdvance(Calendar,X1788,NDays&amp;"D")</f>
        <v>51721</v>
      </c>
      <c r="Z1788" s="1403">
        <v>2.3347320785680213E-2</v>
      </c>
      <c r="AA1788" s="1411">
        <v>2.3269807986507907E-2</v>
      </c>
    </row>
    <row r="1789" spans="19:27" x14ac:dyDescent="0.2">
      <c r="S1789" s="399"/>
      <c r="T1789" s="1401"/>
      <c r="W1789" s="864" t="str">
        <f t="shared" si="36"/>
        <v>1w</v>
      </c>
      <c r="X1789" s="1405">
        <f>_xll.qlCalendarAdvance(Calendar,X1788,W1789,"f",FALSE)</f>
        <v>51728</v>
      </c>
      <c r="Y1789" s="1404">
        <f>_xll.qlCalendarAdvance(Calendar,X1789,NDays&amp;"D")</f>
        <v>51728</v>
      </c>
      <c r="Z1789" s="1403">
        <v>2.3342657885508187E-2</v>
      </c>
      <c r="AA1789" s="1411">
        <v>2.3265476434963794E-2</v>
      </c>
    </row>
    <row r="1790" spans="19:27" x14ac:dyDescent="0.2">
      <c r="S1790" s="399"/>
      <c r="T1790" s="1401"/>
      <c r="W1790" s="864" t="str">
        <f t="shared" si="36"/>
        <v>1w</v>
      </c>
      <c r="X1790" s="1405">
        <f>_xll.qlCalendarAdvance(Calendar,X1789,W1790,"f",FALSE)</f>
        <v>51735</v>
      </c>
      <c r="Y1790" s="1404">
        <f>_xll.qlCalendarAdvance(Calendar,X1790,NDays&amp;"D")</f>
        <v>51735</v>
      </c>
      <c r="Z1790" s="1403">
        <v>2.3337973799728989E-2</v>
      </c>
      <c r="AA1790" s="1411">
        <v>2.3261123934739114E-2</v>
      </c>
    </row>
    <row r="1791" spans="19:27" x14ac:dyDescent="0.2">
      <c r="S1791" s="399"/>
      <c r="T1791" s="1401"/>
      <c r="W1791" s="864" t="str">
        <f t="shared" si="36"/>
        <v>1w</v>
      </c>
      <c r="X1791" s="1405">
        <f>_xll.qlCalendarAdvance(Calendar,X1790,W1791,"f",FALSE)</f>
        <v>51742</v>
      </c>
      <c r="Y1791" s="1404">
        <f>_xll.qlCalendarAdvance(Calendar,X1791,NDays&amp;"D")</f>
        <v>51742</v>
      </c>
      <c r="Z1791" s="1403">
        <v>2.3332069867733611E-2</v>
      </c>
      <c r="AA1791" s="1411">
        <v>2.3256750485671773E-2</v>
      </c>
    </row>
    <row r="1792" spans="19:27" x14ac:dyDescent="0.2">
      <c r="S1792" s="399"/>
      <c r="T1792" s="1401"/>
      <c r="W1792" s="864" t="str">
        <f t="shared" si="36"/>
        <v>1w</v>
      </c>
      <c r="X1792" s="1405">
        <f>_xll.qlCalendarAdvance(Calendar,X1791,W1792,"f",FALSE)</f>
        <v>51749</v>
      </c>
      <c r="Y1792" s="1404">
        <f>_xll.qlCalendarAdvance(Calendar,X1792,NDays&amp;"D")</f>
        <v>51749</v>
      </c>
      <c r="Z1792" s="1403">
        <v>2.3326552588150758E-2</v>
      </c>
      <c r="AA1792" s="1411">
        <v>2.3252356088004911E-2</v>
      </c>
    </row>
    <row r="1793" spans="19:27" x14ac:dyDescent="0.2">
      <c r="S1793" s="399"/>
      <c r="T1793" s="1401"/>
      <c r="W1793" s="864" t="str">
        <f t="shared" si="36"/>
        <v>1w</v>
      </c>
      <c r="X1793" s="1405">
        <f>_xll.qlCalendarAdvance(Calendar,X1792,W1793,"f",FALSE)</f>
        <v>51756</v>
      </c>
      <c r="Y1793" s="1404">
        <f>_xll.qlCalendarAdvance(Calendar,X1793,NDays&amp;"D")</f>
        <v>51756</v>
      </c>
      <c r="Z1793" s="1403">
        <v>2.3321814018050224E-2</v>
      </c>
      <c r="AA1793" s="1411">
        <v>2.3247940741576434E-2</v>
      </c>
    </row>
    <row r="1794" spans="19:27" x14ac:dyDescent="0.2">
      <c r="S1794" s="399"/>
      <c r="T1794" s="1401"/>
      <c r="W1794" s="864" t="str">
        <f t="shared" si="36"/>
        <v>1w</v>
      </c>
      <c r="X1794" s="1405">
        <f>_xll.qlCalendarAdvance(Calendar,X1793,W1794,"f",FALSE)</f>
        <v>51763</v>
      </c>
      <c r="Y1794" s="1404">
        <f>_xll.qlCalendarAdvance(Calendar,X1794,NDays&amp;"D")</f>
        <v>51763</v>
      </c>
      <c r="Z1794" s="1403">
        <v>2.3317054269313957E-2</v>
      </c>
      <c r="AA1794" s="1411">
        <v>2.3243504446386343E-2</v>
      </c>
    </row>
    <row r="1795" spans="19:27" x14ac:dyDescent="0.2">
      <c r="S1795" s="399"/>
      <c r="T1795" s="1401"/>
      <c r="W1795" s="864" t="str">
        <f t="shared" si="36"/>
        <v>1w</v>
      </c>
      <c r="X1795" s="1405">
        <f>_xll.qlCalendarAdvance(Calendar,X1794,W1795,"f",FALSE)</f>
        <v>51770</v>
      </c>
      <c r="Y1795" s="1404">
        <f>_xll.qlCalendarAdvance(Calendar,X1795,NDays&amp;"D")</f>
        <v>51770</v>
      </c>
      <c r="Z1795" s="1403">
        <v>2.3312273342091513E-2</v>
      </c>
      <c r="AA1795" s="1411">
        <v>2.323904720259673E-2</v>
      </c>
    </row>
    <row r="1796" spans="19:27" x14ac:dyDescent="0.2">
      <c r="S1796" s="399"/>
      <c r="T1796" s="1401"/>
      <c r="W1796" s="864" t="str">
        <f t="shared" si="36"/>
        <v>1w</v>
      </c>
      <c r="X1796" s="1405">
        <f>_xll.qlCalendarAdvance(Calendar,X1795,W1796,"f",FALSE)</f>
        <v>51777</v>
      </c>
      <c r="Y1796" s="1404">
        <f>_xll.qlCalendarAdvance(Calendar,X1796,NDays&amp;"D")</f>
        <v>51777</v>
      </c>
      <c r="Z1796" s="1403">
        <v>2.3307862182806102E-2</v>
      </c>
      <c r="AA1796" s="1411">
        <v>2.3234569010045503E-2</v>
      </c>
    </row>
    <row r="1797" spans="19:27" x14ac:dyDescent="0.2">
      <c r="S1797" s="399"/>
      <c r="T1797" s="1401"/>
      <c r="W1797" s="864" t="str">
        <f t="shared" si="36"/>
        <v>1w</v>
      </c>
      <c r="X1797" s="1405">
        <f>_xll.qlCalendarAdvance(Calendar,X1796,W1797,"f",FALSE)</f>
        <v>51784</v>
      </c>
      <c r="Y1797" s="1404">
        <f>_xll.qlCalendarAdvance(Calendar,X1797,NDays&amp;"D")</f>
        <v>51784</v>
      </c>
      <c r="Z1797" s="1403">
        <v>2.330303708005068E-2</v>
      </c>
      <c r="AA1797" s="1411">
        <v>2.3230069868813708E-2</v>
      </c>
    </row>
    <row r="1798" spans="19:27" x14ac:dyDescent="0.2">
      <c r="S1798" s="399"/>
      <c r="T1798" s="1401"/>
      <c r="W1798" s="864" t="str">
        <f t="shared" si="36"/>
        <v>1w</v>
      </c>
      <c r="X1798" s="1405">
        <f>_xll.qlCalendarAdvance(Calendar,X1797,W1798,"f",FALSE)</f>
        <v>51791</v>
      </c>
      <c r="Y1798" s="1404">
        <f>_xll.qlCalendarAdvance(Calendar,X1798,NDays&amp;"D")</f>
        <v>51791</v>
      </c>
      <c r="Z1798" s="1403">
        <v>2.3298190797986364E-2</v>
      </c>
      <c r="AA1798" s="1411">
        <v>2.3225549778739252E-2</v>
      </c>
    </row>
    <row r="1799" spans="19:27" x14ac:dyDescent="0.2">
      <c r="S1799" s="399"/>
      <c r="T1799" s="1401"/>
      <c r="W1799" s="864" t="str">
        <f t="shared" si="36"/>
        <v>1w</v>
      </c>
      <c r="X1799" s="1405">
        <f>_xll.qlCalendarAdvance(Calendar,X1798,W1799,"f",FALSE)</f>
        <v>51798</v>
      </c>
      <c r="Y1799" s="1404">
        <f>_xll.qlCalendarAdvance(Calendar,X1799,NDays&amp;"D")</f>
        <v>51798</v>
      </c>
      <c r="Z1799" s="1403">
        <v>2.3293323336765894E-2</v>
      </c>
      <c r="AA1799" s="1411">
        <v>2.3221008740065274E-2</v>
      </c>
    </row>
    <row r="1800" spans="19:27" x14ac:dyDescent="0.2">
      <c r="S1800" s="399"/>
      <c r="T1800" s="1401"/>
      <c r="W1800" s="864" t="str">
        <f t="shared" si="36"/>
        <v>1w</v>
      </c>
      <c r="X1800" s="1405">
        <f>_xll.qlCalendarAdvance(Calendar,X1799,W1800,"f",FALSE)</f>
        <v>51805</v>
      </c>
      <c r="Y1800" s="1404">
        <f>_xll.qlCalendarAdvance(Calendar,X1800,NDays&amp;"D")</f>
        <v>51805</v>
      </c>
      <c r="Z1800" s="1403">
        <v>2.3288051033906274E-2</v>
      </c>
      <c r="AA1800" s="1411">
        <v>2.3216446752629682E-2</v>
      </c>
    </row>
    <row r="1801" spans="19:27" x14ac:dyDescent="0.2">
      <c r="S1801" s="399"/>
      <c r="T1801" s="1401"/>
      <c r="W1801" s="864" t="str">
        <f t="shared" si="36"/>
        <v>1w</v>
      </c>
      <c r="X1801" s="1405">
        <f>_xll.qlCalendarAdvance(Calendar,X1800,W1801,"f",FALSE)</f>
        <v>51812</v>
      </c>
      <c r="Y1801" s="1404">
        <f>_xll.qlCalendarAdvance(Calendar,X1801,NDays&amp;"D")</f>
        <v>51812</v>
      </c>
      <c r="Z1801" s="1403">
        <v>2.3283143038911894E-2</v>
      </c>
      <c r="AA1801" s="1411">
        <v>2.3211863816513523E-2</v>
      </c>
    </row>
    <row r="1802" spans="19:27" x14ac:dyDescent="0.2">
      <c r="S1802" s="399"/>
      <c r="T1802" s="1401"/>
      <c r="W1802" s="864" t="str">
        <f t="shared" si="36"/>
        <v>1w</v>
      </c>
      <c r="X1802" s="1405">
        <f>_xll.qlCalendarAdvance(Calendar,X1801,W1802,"f",FALSE)</f>
        <v>51819</v>
      </c>
      <c r="Y1802" s="1404">
        <f>_xll.qlCalendarAdvance(Calendar,X1802,NDays&amp;"D")</f>
        <v>51819</v>
      </c>
      <c r="Z1802" s="1403">
        <v>2.3278213866486732E-2</v>
      </c>
      <c r="AA1802" s="1411">
        <v>2.3207259931635749E-2</v>
      </c>
    </row>
    <row r="1803" spans="19:27" x14ac:dyDescent="0.2">
      <c r="S1803" s="399"/>
      <c r="T1803" s="1401"/>
      <c r="W1803" s="864" t="str">
        <f t="shared" si="36"/>
        <v>1w</v>
      </c>
      <c r="X1803" s="1405">
        <f>_xll.qlCalendarAdvance(Calendar,X1802,W1803,"f",FALSE)</f>
        <v>51826</v>
      </c>
      <c r="Y1803" s="1404">
        <f>_xll.qlCalendarAdvance(Calendar,X1803,NDays&amp;"D")</f>
        <v>51826</v>
      </c>
      <c r="Z1803" s="1403">
        <v>2.3273263516785263E-2</v>
      </c>
      <c r="AA1803" s="1411">
        <v>2.3202635098158453E-2</v>
      </c>
    </row>
    <row r="1804" spans="19:27" x14ac:dyDescent="0.2">
      <c r="S1804" s="399"/>
      <c r="T1804" s="1401"/>
      <c r="W1804" s="864" t="str">
        <f t="shared" si="36"/>
        <v>1w</v>
      </c>
      <c r="X1804" s="1405">
        <f>_xll.qlCalendarAdvance(Calendar,X1803,W1804,"f",FALSE)</f>
        <v>51833</v>
      </c>
      <c r="Y1804" s="1404">
        <f>_xll.qlCalendarAdvance(Calendar,X1804,NDays&amp;"D")</f>
        <v>51833</v>
      </c>
      <c r="Z1804" s="1403">
        <v>2.3268291989960627E-2</v>
      </c>
      <c r="AA1804" s="1411">
        <v>2.3197989315919543E-2</v>
      </c>
    </row>
    <row r="1805" spans="19:27" x14ac:dyDescent="0.2">
      <c r="S1805" s="399"/>
      <c r="T1805" s="1401"/>
      <c r="W1805" s="864" t="str">
        <f t="shared" si="36"/>
        <v>1w</v>
      </c>
      <c r="X1805" s="1405">
        <f>_xll.qlCalendarAdvance(Calendar,X1804,W1805,"f",FALSE)</f>
        <v>51840</v>
      </c>
      <c r="Y1805" s="1404">
        <f>_xll.qlCalendarAdvance(Calendar,X1805,NDays&amp;"D")</f>
        <v>51840</v>
      </c>
      <c r="Z1805" s="1403">
        <v>2.3263673815740564E-2</v>
      </c>
      <c r="AA1805" s="1411">
        <v>2.3193322585000065E-2</v>
      </c>
    </row>
    <row r="1806" spans="19:27" x14ac:dyDescent="0.2">
      <c r="S1806" s="399"/>
      <c r="T1806" s="1401"/>
      <c r="W1806" s="864" t="str">
        <f t="shared" si="36"/>
        <v>1w</v>
      </c>
      <c r="X1806" s="1405">
        <f>_xll.qlCalendarAdvance(Calendar,X1805,W1806,"f",FALSE)</f>
        <v>51847</v>
      </c>
      <c r="Y1806" s="1404">
        <f>_xll.qlCalendarAdvance(Calendar,X1806,NDays&amp;"D")</f>
        <v>51847</v>
      </c>
      <c r="Z1806" s="1403">
        <v>2.3258658104730948E-2</v>
      </c>
      <c r="AA1806" s="1411">
        <v>2.3188634905400018E-2</v>
      </c>
    </row>
    <row r="1807" spans="19:27" x14ac:dyDescent="0.2">
      <c r="S1807" s="399"/>
      <c r="T1807" s="1401"/>
      <c r="W1807" s="864" t="str">
        <f t="shared" si="36"/>
        <v>1w</v>
      </c>
      <c r="X1807" s="1405">
        <f>_xll.qlCalendarAdvance(Calendar,X1806,W1807,"f",FALSE)</f>
        <v>51854</v>
      </c>
      <c r="Y1807" s="1404">
        <f>_xll.qlCalendarAdvance(Calendar,X1807,NDays&amp;"D")</f>
        <v>51854</v>
      </c>
      <c r="Z1807" s="1403">
        <v>2.3253621215803141E-2</v>
      </c>
      <c r="AA1807" s="1411">
        <v>2.3183926276957312E-2</v>
      </c>
    </row>
    <row r="1808" spans="19:27" x14ac:dyDescent="0.2">
      <c r="S1808" s="399"/>
      <c r="T1808" s="1401"/>
      <c r="W1808" s="864" t="str">
        <f t="shared" si="36"/>
        <v>1w</v>
      </c>
      <c r="X1808" s="1405">
        <f>_xll.qlCalendarAdvance(Calendar,X1807,W1808,"f",FALSE)</f>
        <v>51862</v>
      </c>
      <c r="Y1808" s="1404">
        <f>_xll.qlCalendarAdvance(Calendar,X1808,NDays&amp;"D")</f>
        <v>51862</v>
      </c>
      <c r="Z1808" s="1403">
        <v>2.3247838839372093E-2</v>
      </c>
      <c r="AA1808" s="1411">
        <v>2.3179313247735738E-2</v>
      </c>
    </row>
    <row r="1809" spans="19:27" x14ac:dyDescent="0.2">
      <c r="S1809" s="399"/>
      <c r="T1809" s="1401"/>
      <c r="W1809" s="864" t="str">
        <f t="shared" si="36"/>
        <v>1w</v>
      </c>
      <c r="X1809" s="1405">
        <f>_xll.qlCalendarAdvance(Calendar,X1808,W1809,"f",FALSE)</f>
        <v>51869</v>
      </c>
      <c r="Y1809" s="1404">
        <f>_xll.qlCalendarAdvance(Calendar,X1809,NDays&amp;"D")</f>
        <v>51869</v>
      </c>
      <c r="Z1809" s="1403">
        <v>2.3242389631471447E-2</v>
      </c>
      <c r="AA1809" s="1411">
        <v>2.3174556132599115E-2</v>
      </c>
    </row>
    <row r="1810" spans="19:27" x14ac:dyDescent="0.2">
      <c r="S1810" s="399"/>
      <c r="T1810" s="1401"/>
      <c r="W1810" s="864" t="str">
        <f t="shared" si="36"/>
        <v>1w</v>
      </c>
      <c r="X1810" s="1405">
        <f>_xll.qlCalendarAdvance(Calendar,X1809,W1810,"f",FALSE)</f>
        <v>51876</v>
      </c>
      <c r="Y1810" s="1404">
        <f>_xll.qlCalendarAdvance(Calendar,X1810,NDays&amp;"D")</f>
        <v>51876</v>
      </c>
      <c r="Z1810" s="1403">
        <v>2.323728802003051E-2</v>
      </c>
      <c r="AA1810" s="1411">
        <v>2.3169778066188439E-2</v>
      </c>
    </row>
    <row r="1811" spans="19:27" x14ac:dyDescent="0.2">
      <c r="S1811" s="399"/>
      <c r="T1811" s="1401"/>
      <c r="W1811" s="864" t="str">
        <f t="shared" si="36"/>
        <v>1w</v>
      </c>
      <c r="X1811" s="1405">
        <f>_xll.qlCalendarAdvance(Calendar,X1810,W1811,"f",FALSE)</f>
        <v>51883</v>
      </c>
      <c r="Y1811" s="1404">
        <f>_xll.qlCalendarAdvance(Calendar,X1811,NDays&amp;"D")</f>
        <v>51883</v>
      </c>
      <c r="Z1811" s="1403">
        <v>2.3232165232588069E-2</v>
      </c>
      <c r="AA1811" s="1411">
        <v>2.3164979048611777E-2</v>
      </c>
    </row>
    <row r="1812" spans="19:27" x14ac:dyDescent="0.2">
      <c r="S1812" s="399"/>
      <c r="T1812" s="1401"/>
      <c r="W1812" s="864" t="str">
        <f t="shared" si="36"/>
        <v>1w</v>
      </c>
      <c r="X1812" s="1405">
        <f>_xll.qlCalendarAdvance(Calendar,X1811,W1812,"f",FALSE)</f>
        <v>51890</v>
      </c>
      <c r="Y1812" s="1404">
        <f>_xll.qlCalendarAdvance(Calendar,X1812,NDays&amp;"D")</f>
        <v>51890</v>
      </c>
      <c r="Z1812" s="1403">
        <v>2.3227021269303528E-2</v>
      </c>
      <c r="AA1812" s="1411">
        <v>2.3160159079734049E-2</v>
      </c>
    </row>
    <row r="1813" spans="19:27" x14ac:dyDescent="0.2">
      <c r="S1813" s="399"/>
      <c r="T1813" s="1401"/>
      <c r="W1813" s="864" t="str">
        <f t="shared" si="36"/>
        <v>1w</v>
      </c>
      <c r="X1813" s="1405">
        <f>_xll.qlCalendarAdvance(Calendar,X1812,W1813,"f",FALSE)</f>
        <v>51897</v>
      </c>
      <c r="Y1813" s="1404">
        <f>_xll.qlCalendarAdvance(Calendar,X1813,NDays&amp;"D")</f>
        <v>51897</v>
      </c>
      <c r="Z1813" s="1403">
        <v>2.3221856130337191E-2</v>
      </c>
      <c r="AA1813" s="1411">
        <v>2.3155318159690335E-2</v>
      </c>
    </row>
    <row r="1814" spans="19:27" x14ac:dyDescent="0.2">
      <c r="S1814" s="399"/>
      <c r="T1814" s="1401"/>
      <c r="W1814" s="864" t="str">
        <f t="shared" si="36"/>
        <v>1w</v>
      </c>
      <c r="X1814" s="1405">
        <f>_xll.qlCalendarAdvance(Calendar,X1813,W1814,"f",FALSE)</f>
        <v>51904</v>
      </c>
      <c r="Y1814" s="1404">
        <f>_xll.qlCalendarAdvance(Calendar,X1814,NDays&amp;"D")</f>
        <v>51904</v>
      </c>
      <c r="Z1814" s="1403">
        <v>2.3216669815849356E-2</v>
      </c>
      <c r="AA1814" s="1411">
        <v>2.3150456288399589E-2</v>
      </c>
    </row>
    <row r="1815" spans="19:27" x14ac:dyDescent="0.2">
      <c r="S1815" s="399"/>
      <c r="T1815" s="1401"/>
      <c r="W1815" s="864" t="str">
        <f t="shared" si="36"/>
        <v>1w</v>
      </c>
      <c r="X1815" s="1405">
        <f>_xll.qlCalendarAdvance(Calendar,X1814,W1815,"f",FALSE)</f>
        <v>51911</v>
      </c>
      <c r="Y1815" s="1404">
        <f>_xll.qlCalendarAdvance(Calendar,X1815,NDays&amp;"D")</f>
        <v>51911</v>
      </c>
      <c r="Z1815" s="1403">
        <v>2.3211462326002567E-2</v>
      </c>
      <c r="AA1815" s="1411">
        <v>2.3145573465834793E-2</v>
      </c>
    </row>
    <row r="1816" spans="19:27" x14ac:dyDescent="0.2">
      <c r="S1816" s="399"/>
      <c r="T1816" s="1401"/>
      <c r="W1816" s="864" t="str">
        <f t="shared" si="36"/>
        <v>1w</v>
      </c>
      <c r="X1816" s="1405">
        <f>_xll.qlCalendarAdvance(Calendar,X1815,W1816,"f",FALSE)</f>
        <v>51918</v>
      </c>
      <c r="Y1816" s="1404">
        <f>_xll.qlCalendarAdvance(Calendar,X1816,NDays&amp;"D")</f>
        <v>51918</v>
      </c>
      <c r="Z1816" s="1403">
        <v>2.3206233660958021E-2</v>
      </c>
      <c r="AA1816" s="1411">
        <v>2.3140669692104009E-2</v>
      </c>
    </row>
    <row r="1817" spans="19:27" x14ac:dyDescent="0.2">
      <c r="S1817" s="399"/>
      <c r="T1817" s="1401"/>
      <c r="W1817" s="864" t="str">
        <f t="shared" si="36"/>
        <v>1w</v>
      </c>
      <c r="X1817" s="1405">
        <f>_xll.qlCalendarAdvance(Calendar,X1816,W1817,"f",FALSE)</f>
        <v>51925</v>
      </c>
      <c r="Y1817" s="1404">
        <f>_xll.qlCalendarAdvance(Calendar,X1817,NDays&amp;"D")</f>
        <v>51925</v>
      </c>
      <c r="Z1817" s="1403">
        <v>2.3201336038936496E-2</v>
      </c>
      <c r="AA1817" s="1411">
        <v>2.3135744967126191E-2</v>
      </c>
    </row>
    <row r="1818" spans="19:27" x14ac:dyDescent="0.2">
      <c r="S1818" s="399"/>
      <c r="T1818" s="1401"/>
      <c r="W1818" s="864" t="str">
        <f t="shared" ref="W1818:W1881" si="37">W1817</f>
        <v>1w</v>
      </c>
      <c r="X1818" s="1405">
        <f>_xll.qlCalendarAdvance(Calendar,X1817,W1818,"f",FALSE)</f>
        <v>51932</v>
      </c>
      <c r="Y1818" s="1404">
        <f>_xll.qlCalendarAdvance(Calendar,X1818,NDays&amp;"D")</f>
        <v>51932</v>
      </c>
      <c r="Z1818" s="1403">
        <v>2.3197113325555092E-2</v>
      </c>
      <c r="AA1818" s="1411">
        <v>2.3130799290928355E-2</v>
      </c>
    </row>
    <row r="1819" spans="19:27" x14ac:dyDescent="0.2">
      <c r="S1819" s="399"/>
      <c r="T1819" s="1401"/>
      <c r="W1819" s="864" t="str">
        <f t="shared" si="37"/>
        <v>1w</v>
      </c>
      <c r="X1819" s="1405">
        <f>_xll.qlCalendarAdvance(Calendar,X1818,W1819,"f",FALSE)</f>
        <v>51939</v>
      </c>
      <c r="Y1819" s="1404">
        <f>_xll.qlCalendarAdvance(Calendar,X1819,NDays&amp;"D")</f>
        <v>51939</v>
      </c>
      <c r="Z1819" s="1403">
        <v>2.3191813747030061E-2</v>
      </c>
      <c r="AA1819" s="1411">
        <v>2.3125832663537519E-2</v>
      </c>
    </row>
    <row r="1820" spans="19:27" x14ac:dyDescent="0.2">
      <c r="S1820" s="399"/>
      <c r="T1820" s="1401"/>
      <c r="W1820" s="864" t="str">
        <f t="shared" si="37"/>
        <v>1w</v>
      </c>
      <c r="X1820" s="1405">
        <f>_xll.qlCalendarAdvance(Calendar,X1819,W1820,"f",FALSE)</f>
        <v>51946</v>
      </c>
      <c r="Y1820" s="1404">
        <f>_xll.qlCalendarAdvance(Calendar,X1820,NDays&amp;"D")</f>
        <v>51946</v>
      </c>
      <c r="Z1820" s="1403">
        <v>2.3186492988965229E-2</v>
      </c>
      <c r="AA1820" s="1411">
        <v>2.3120845084953677E-2</v>
      </c>
    </row>
    <row r="1821" spans="19:27" x14ac:dyDescent="0.2">
      <c r="S1821" s="399"/>
      <c r="T1821" s="1401"/>
      <c r="W1821" s="864" t="str">
        <f t="shared" si="37"/>
        <v>1w</v>
      </c>
      <c r="X1821" s="1405">
        <f>_xll.qlCalendarAdvance(Calendar,X1820,W1821,"f",FALSE)</f>
        <v>51953</v>
      </c>
      <c r="Y1821" s="1404">
        <f>_xll.qlCalendarAdvance(Calendar,X1821,NDays&amp;"D")</f>
        <v>51953</v>
      </c>
      <c r="Z1821" s="1403">
        <v>2.3181151051530135E-2</v>
      </c>
      <c r="AA1821" s="1411">
        <v>2.3115836555095786E-2</v>
      </c>
    </row>
    <row r="1822" spans="19:27" x14ac:dyDescent="0.2">
      <c r="S1822" s="399"/>
      <c r="T1822" s="1401"/>
      <c r="W1822" s="864" t="str">
        <f t="shared" si="37"/>
        <v>1w</v>
      </c>
      <c r="X1822" s="1405">
        <f>_xll.qlCalendarAdvance(Calendar,X1821,W1822,"f",FALSE)</f>
        <v>51964</v>
      </c>
      <c r="Y1822" s="1404">
        <f>_xll.qlCalendarAdvance(Calendar,X1822,NDays&amp;"D")</f>
        <v>51964</v>
      </c>
      <c r="Z1822" s="1403">
        <v>2.3172030762436305E-2</v>
      </c>
      <c r="AA1822" s="1411">
        <v>2.3107182425829986E-2</v>
      </c>
    </row>
    <row r="1823" spans="19:27" x14ac:dyDescent="0.2">
      <c r="S1823" s="399"/>
      <c r="T1823" s="1401"/>
      <c r="W1823" s="864" t="str">
        <f t="shared" si="37"/>
        <v>1w</v>
      </c>
      <c r="X1823" s="1405">
        <f>_xll.qlCalendarAdvance(Calendar,X1822,W1823,"f",FALSE)</f>
        <v>51971</v>
      </c>
      <c r="Y1823" s="1404">
        <f>_xll.qlCalendarAdvance(Calendar,X1823,NDays&amp;"D")</f>
        <v>51971</v>
      </c>
      <c r="Z1823" s="1403">
        <v>2.3166638070789333E-2</v>
      </c>
      <c r="AA1823" s="1411">
        <v>2.3102123654923368E-2</v>
      </c>
    </row>
    <row r="1824" spans="19:27" x14ac:dyDescent="0.2">
      <c r="S1824" s="399"/>
      <c r="T1824" s="1401"/>
      <c r="W1824" s="864" t="str">
        <f t="shared" si="37"/>
        <v>1w</v>
      </c>
      <c r="X1824" s="1405">
        <f>_xll.qlCalendarAdvance(Calendar,X1823,W1824,"f",FALSE)</f>
        <v>51978</v>
      </c>
      <c r="Y1824" s="1404">
        <f>_xll.qlCalendarAdvance(Calendar,X1824,NDays&amp;"D")</f>
        <v>51978</v>
      </c>
      <c r="Z1824" s="1403">
        <v>2.3161224202873205E-2</v>
      </c>
      <c r="AA1824" s="1411">
        <v>2.3097043935417227E-2</v>
      </c>
    </row>
    <row r="1825" spans="19:27" x14ac:dyDescent="0.2">
      <c r="S1825" s="399"/>
      <c r="T1825" s="1401"/>
      <c r="W1825" s="864" t="str">
        <f t="shared" si="37"/>
        <v>1w</v>
      </c>
      <c r="X1825" s="1405">
        <f>_xll.qlCalendarAdvance(Calendar,X1824,W1825,"f",FALSE)</f>
        <v>51985</v>
      </c>
      <c r="Y1825" s="1404">
        <f>_xll.qlCalendarAdvance(Calendar,X1825,NDays&amp;"D")</f>
        <v>51985</v>
      </c>
      <c r="Z1825" s="1403">
        <v>2.3155789158857104E-2</v>
      </c>
      <c r="AA1825" s="1411">
        <v>2.3091943267149473E-2</v>
      </c>
    </row>
    <row r="1826" spans="19:27" x14ac:dyDescent="0.2">
      <c r="S1826" s="399"/>
      <c r="T1826" s="1401"/>
      <c r="W1826" s="864" t="str">
        <f t="shared" si="37"/>
        <v>1w</v>
      </c>
      <c r="X1826" s="1405">
        <f>_xll.qlCalendarAdvance(Calendar,X1825,W1826,"f",FALSE)</f>
        <v>51992</v>
      </c>
      <c r="Y1826" s="1404">
        <f>_xll.qlCalendarAdvance(Calendar,X1826,NDays&amp;"D")</f>
        <v>51992</v>
      </c>
      <c r="Z1826" s="1403">
        <v>2.3150667113376853E-2</v>
      </c>
      <c r="AA1826" s="1411">
        <v>2.3086821650282197E-2</v>
      </c>
    </row>
    <row r="1827" spans="19:27" x14ac:dyDescent="0.2">
      <c r="S1827" s="399"/>
      <c r="T1827" s="1401"/>
      <c r="W1827" s="864" t="str">
        <f t="shared" si="37"/>
        <v>1w</v>
      </c>
      <c r="X1827" s="1405">
        <f>_xll.qlCalendarAdvance(Calendar,X1826,W1827,"f",FALSE)</f>
        <v>51999</v>
      </c>
      <c r="Y1827" s="1404">
        <f>_xll.qlCalendarAdvance(Calendar,X1827,NDays&amp;"D")</f>
        <v>51999</v>
      </c>
      <c r="Z1827" s="1403">
        <v>2.3145187859682424E-2</v>
      </c>
      <c r="AA1827" s="1411">
        <v>2.3081679084653306E-2</v>
      </c>
    </row>
    <row r="1828" spans="19:27" x14ac:dyDescent="0.2">
      <c r="S1828" s="399"/>
      <c r="T1828" s="1401"/>
      <c r="W1828" s="864" t="str">
        <f t="shared" si="37"/>
        <v>1w</v>
      </c>
      <c r="X1828" s="1405">
        <f>_xll.qlCalendarAdvance(Calendar,X1827,W1828,"f",FALSE)</f>
        <v>52006</v>
      </c>
      <c r="Y1828" s="1404">
        <f>_xll.qlCalendarAdvance(Calendar,X1828,NDays&amp;"D")</f>
        <v>52006</v>
      </c>
      <c r="Z1828" s="1403">
        <v>2.3139687429162146E-2</v>
      </c>
      <c r="AA1828" s="1411">
        <v>2.3076515570262801E-2</v>
      </c>
    </row>
    <row r="1829" spans="19:27" x14ac:dyDescent="0.2">
      <c r="S1829" s="399"/>
      <c r="T1829" s="1401"/>
      <c r="W1829" s="864" t="str">
        <f t="shared" si="37"/>
        <v>1w</v>
      </c>
      <c r="X1829" s="1405">
        <f>_xll.qlCalendarAdvance(Calendar,X1828,W1829,"f",FALSE)</f>
        <v>52013</v>
      </c>
      <c r="Y1829" s="1404">
        <f>_xll.qlCalendarAdvance(Calendar,X1829,NDays&amp;"D")</f>
        <v>52013</v>
      </c>
      <c r="Z1829" s="1403">
        <v>2.313416582199353E-2</v>
      </c>
      <c r="AA1829" s="1411">
        <v>2.3071331107353821E-2</v>
      </c>
    </row>
    <row r="1830" spans="19:27" x14ac:dyDescent="0.2">
      <c r="S1830" s="399"/>
      <c r="T1830" s="1401"/>
      <c r="W1830" s="864" t="str">
        <f t="shared" si="37"/>
        <v>1w</v>
      </c>
      <c r="X1830" s="1405">
        <f>_xll.qlCalendarAdvance(Calendar,X1829,W1830,"f",FALSE)</f>
        <v>52020</v>
      </c>
      <c r="Y1830" s="1404">
        <f>_xll.qlCalendarAdvance(Calendar,X1830,NDays&amp;"D")</f>
        <v>52020</v>
      </c>
      <c r="Z1830" s="1403">
        <v>2.3128296303309384E-2</v>
      </c>
      <c r="AA1830" s="1411">
        <v>2.3066125695683226E-2</v>
      </c>
    </row>
    <row r="1831" spans="19:27" x14ac:dyDescent="0.2">
      <c r="S1831" s="399"/>
      <c r="T1831" s="1401"/>
      <c r="W1831" s="864" t="str">
        <f t="shared" si="37"/>
        <v>1w</v>
      </c>
      <c r="X1831" s="1405">
        <f>_xll.qlCalendarAdvance(Calendar,X1830,W1831,"f",FALSE)</f>
        <v>52027</v>
      </c>
      <c r="Y1831" s="1404">
        <f>_xll.qlCalendarAdvance(Calendar,X1831,NDays&amp;"D")</f>
        <v>52027</v>
      </c>
      <c r="Z1831" s="1403">
        <v>2.3122734206318375E-2</v>
      </c>
      <c r="AA1831" s="1411">
        <v>2.3060899335332063E-2</v>
      </c>
    </row>
    <row r="1832" spans="19:27" x14ac:dyDescent="0.2">
      <c r="S1832" s="399"/>
      <c r="T1832" s="1401"/>
      <c r="W1832" s="864" t="str">
        <f t="shared" si="37"/>
        <v>1w</v>
      </c>
      <c r="X1832" s="1405">
        <f>_xll.qlCalendarAdvance(Calendar,X1831,W1832,"f",FALSE)</f>
        <v>52034</v>
      </c>
      <c r="Y1832" s="1404">
        <f>_xll.qlCalendarAdvance(Calendar,X1832,NDays&amp;"D")</f>
        <v>52034</v>
      </c>
      <c r="Z1832" s="1403">
        <v>2.3117150934440424E-2</v>
      </c>
      <c r="AA1832" s="1411">
        <v>2.3055652026381379E-2</v>
      </c>
    </row>
    <row r="1833" spans="19:27" x14ac:dyDescent="0.2">
      <c r="S1833" s="399"/>
      <c r="T1833" s="1401"/>
      <c r="W1833" s="864" t="str">
        <f t="shared" si="37"/>
        <v>1w</v>
      </c>
      <c r="X1833" s="1405">
        <f>_xll.qlCalendarAdvance(Calendar,X1832,W1833,"f",FALSE)</f>
        <v>52041</v>
      </c>
      <c r="Y1833" s="1404">
        <f>_xll.qlCalendarAdvance(Calendar,X1833,NDays&amp;"D")</f>
        <v>52041</v>
      </c>
      <c r="Z1833" s="1403">
        <v>2.3111546487851801E-2</v>
      </c>
      <c r="AA1833" s="1411">
        <v>2.305038376866908E-2</v>
      </c>
    </row>
    <row r="1834" spans="19:27" x14ac:dyDescent="0.2">
      <c r="S1834" s="399"/>
      <c r="T1834" s="1401"/>
      <c r="W1834" s="864" t="str">
        <f t="shared" si="37"/>
        <v>1w</v>
      </c>
      <c r="X1834" s="1405">
        <f>_xll.qlCalendarAdvance(Calendar,X1833,W1834,"f",FALSE)</f>
        <v>52048</v>
      </c>
      <c r="Y1834" s="1404">
        <f>_xll.qlCalendarAdvance(Calendar,X1834,NDays&amp;"D")</f>
        <v>52048</v>
      </c>
      <c r="Z1834" s="1403">
        <v>2.3106559253339307E-2</v>
      </c>
      <c r="AA1834" s="1411">
        <v>2.3045094562276214E-2</v>
      </c>
    </row>
    <row r="1835" spans="19:27" x14ac:dyDescent="0.2">
      <c r="S1835" s="399"/>
      <c r="T1835" s="1401"/>
      <c r="W1835" s="864" t="str">
        <f t="shared" si="37"/>
        <v>1w</v>
      </c>
      <c r="X1835" s="1405">
        <f>_xll.qlCalendarAdvance(Calendar,X1834,W1835,"f",FALSE)</f>
        <v>52055</v>
      </c>
      <c r="Y1835" s="1404">
        <f>_xll.qlCalendarAdvance(Calendar,X1835,NDays&amp;"D")</f>
        <v>52055</v>
      </c>
      <c r="Z1835" s="1403">
        <v>2.3100591479161853E-2</v>
      </c>
      <c r="AA1835" s="1411">
        <v>2.3039784407202779E-2</v>
      </c>
    </row>
    <row r="1836" spans="19:27" x14ac:dyDescent="0.2">
      <c r="S1836" s="399"/>
      <c r="T1836" s="1401"/>
      <c r="W1836" s="864" t="str">
        <f t="shared" si="37"/>
        <v>1w</v>
      </c>
      <c r="X1836" s="1405">
        <f>_xll.qlCalendarAdvance(Calendar,X1835,W1836,"f",FALSE)</f>
        <v>52062</v>
      </c>
      <c r="Y1836" s="1404">
        <f>_xll.qlCalendarAdvance(Calendar,X1836,NDays&amp;"D")</f>
        <v>52062</v>
      </c>
      <c r="Z1836" s="1403">
        <v>2.30949216403749E-2</v>
      </c>
      <c r="AA1836" s="1411">
        <v>2.3034453303448776E-2</v>
      </c>
    </row>
    <row r="1837" spans="19:27" x14ac:dyDescent="0.2">
      <c r="S1837" s="399"/>
      <c r="T1837" s="1401"/>
      <c r="W1837" s="864" t="str">
        <f t="shared" si="37"/>
        <v>1w</v>
      </c>
      <c r="X1837" s="1405">
        <f>_xll.qlCalendarAdvance(Calendar,X1836,W1837,"f",FALSE)</f>
        <v>52069</v>
      </c>
      <c r="Y1837" s="1404">
        <f>_xll.qlCalendarAdvance(Calendar,X1837,NDays&amp;"D")</f>
        <v>52069</v>
      </c>
      <c r="Z1837" s="1403">
        <v>2.3089230626354831E-2</v>
      </c>
      <c r="AA1837" s="1411">
        <v>2.3029101251014206E-2</v>
      </c>
    </row>
    <row r="1838" spans="19:27" x14ac:dyDescent="0.2">
      <c r="S1838" s="399"/>
      <c r="T1838" s="1401"/>
      <c r="W1838" s="864" t="str">
        <f t="shared" si="37"/>
        <v>1w</v>
      </c>
      <c r="X1838" s="1405">
        <f>_xll.qlCalendarAdvance(Calendar,X1837,W1838,"f",FALSE)</f>
        <v>52076</v>
      </c>
      <c r="Y1838" s="1404">
        <f>_xll.qlCalendarAdvance(Calendar,X1838,NDays&amp;"D")</f>
        <v>52076</v>
      </c>
      <c r="Z1838" s="1403">
        <v>2.3083518437284005E-2</v>
      </c>
      <c r="AA1838" s="1411">
        <v>2.3023728249899067E-2</v>
      </c>
    </row>
    <row r="1839" spans="19:27" x14ac:dyDescent="0.2">
      <c r="S1839" s="399"/>
      <c r="T1839" s="1401"/>
      <c r="W1839" s="864" t="str">
        <f t="shared" si="37"/>
        <v>1w</v>
      </c>
      <c r="X1839" s="1405">
        <f>_xll.qlCalendarAdvance(Calendar,X1838,W1839,"f",FALSE)</f>
        <v>52083</v>
      </c>
      <c r="Y1839" s="1404">
        <f>_xll.qlCalendarAdvance(Calendar,X1839,NDays&amp;"D")</f>
        <v>52083</v>
      </c>
      <c r="Z1839" s="1403">
        <v>2.3077785073340809E-2</v>
      </c>
      <c r="AA1839" s="1411">
        <v>2.3018334300184407E-2</v>
      </c>
    </row>
    <row r="1840" spans="19:27" x14ac:dyDescent="0.2">
      <c r="S1840" s="399"/>
      <c r="T1840" s="1401"/>
      <c r="W1840" s="864" t="str">
        <f t="shared" si="37"/>
        <v>1w</v>
      </c>
      <c r="X1840" s="1405">
        <f>_xll.qlCalendarAdvance(Calendar,X1839,W1840,"f",FALSE)</f>
        <v>52090</v>
      </c>
      <c r="Y1840" s="1404">
        <f>_xll.qlCalendarAdvance(Calendar,X1840,NDays&amp;"D")</f>
        <v>52090</v>
      </c>
      <c r="Z1840" s="1403">
        <v>2.3072030534708042E-2</v>
      </c>
      <c r="AA1840" s="1411">
        <v>2.3012919401708132E-2</v>
      </c>
    </row>
    <row r="1841" spans="19:27" x14ac:dyDescent="0.2">
      <c r="S1841" s="399"/>
      <c r="T1841" s="1401"/>
      <c r="W1841" s="864" t="str">
        <f t="shared" si="37"/>
        <v>1w</v>
      </c>
      <c r="X1841" s="1405">
        <f>_xll.qlCalendarAdvance(Calendar,X1840,W1841,"f",FALSE)</f>
        <v>52097</v>
      </c>
      <c r="Y1841" s="1404">
        <f>_xll.qlCalendarAdvance(Calendar,X1841,NDays&amp;"D")</f>
        <v>52097</v>
      </c>
      <c r="Z1841" s="1403">
        <v>2.3066254821568051E-2</v>
      </c>
      <c r="AA1841" s="1411">
        <v>2.3007483554551289E-2</v>
      </c>
    </row>
    <row r="1842" spans="19:27" x14ac:dyDescent="0.2">
      <c r="S1842" s="399"/>
      <c r="T1842" s="1401"/>
      <c r="W1842" s="864" t="str">
        <f t="shared" si="37"/>
        <v>1w</v>
      </c>
      <c r="X1842" s="1405">
        <f>_xll.qlCalendarAdvance(Calendar,X1841,W1842,"f",FALSE)</f>
        <v>52104</v>
      </c>
      <c r="Y1842" s="1404">
        <f>_xll.qlCalendarAdvance(Calendar,X1842,NDays&amp;"D")</f>
        <v>52104</v>
      </c>
      <c r="Z1842" s="1403">
        <v>2.3060457934103197E-2</v>
      </c>
      <c r="AA1842" s="1411">
        <v>2.3002026758794925E-2</v>
      </c>
    </row>
    <row r="1843" spans="19:27" x14ac:dyDescent="0.2">
      <c r="S1843" s="399"/>
      <c r="T1843" s="1401"/>
      <c r="W1843" s="864" t="str">
        <f t="shared" si="37"/>
        <v>1w</v>
      </c>
      <c r="X1843" s="1405">
        <f>_xll.qlCalendarAdvance(Calendar,X1842,W1843,"f",FALSE)</f>
        <v>52111</v>
      </c>
      <c r="Y1843" s="1404">
        <f>_xll.qlCalendarAdvance(Calendar,X1843,NDays&amp;"D")</f>
        <v>52111</v>
      </c>
      <c r="Z1843" s="1403">
        <v>2.305373211086045E-2</v>
      </c>
      <c r="AA1843" s="1411">
        <v>2.2996549014276946E-2</v>
      </c>
    </row>
    <row r="1844" spans="19:27" x14ac:dyDescent="0.2">
      <c r="S1844" s="399"/>
      <c r="T1844" s="1401"/>
      <c r="W1844" s="864" t="str">
        <f t="shared" si="37"/>
        <v>1w</v>
      </c>
      <c r="X1844" s="1405">
        <f>_xll.qlCalendarAdvance(Calendar,X1843,W1844,"f",FALSE)</f>
        <v>52118</v>
      </c>
      <c r="Y1844" s="1404">
        <f>_xll.qlCalendarAdvance(Calendar,X1844,NDays&amp;"D")</f>
        <v>52118</v>
      </c>
      <c r="Z1844" s="1403">
        <v>2.3047898511562952E-2</v>
      </c>
      <c r="AA1844" s="1411">
        <v>2.2991050321159445E-2</v>
      </c>
    </row>
    <row r="1845" spans="19:27" x14ac:dyDescent="0.2">
      <c r="S1845" s="399"/>
      <c r="T1845" s="1401"/>
      <c r="W1845" s="864" t="str">
        <f t="shared" si="37"/>
        <v>1w</v>
      </c>
      <c r="X1845" s="1405">
        <f>_xll.qlCalendarAdvance(Calendar,X1844,W1845,"f",FALSE)</f>
        <v>52125</v>
      </c>
      <c r="Y1845" s="1404">
        <f>_xll.qlCalendarAdvance(Calendar,X1845,NDays&amp;"D")</f>
        <v>52125</v>
      </c>
      <c r="Z1845" s="1403">
        <v>2.3042043742163763E-2</v>
      </c>
      <c r="AA1845" s="1411">
        <v>2.2985530679361377E-2</v>
      </c>
    </row>
    <row r="1846" spans="19:27" x14ac:dyDescent="0.2">
      <c r="S1846" s="399"/>
      <c r="T1846" s="1401"/>
      <c r="W1846" s="864" t="str">
        <f t="shared" si="37"/>
        <v>1w</v>
      </c>
      <c r="X1846" s="1405">
        <f>_xll.qlCalendarAdvance(Calendar,X1845,W1846,"f",FALSE)</f>
        <v>52132</v>
      </c>
      <c r="Y1846" s="1404">
        <f>_xll.qlCalendarAdvance(Calendar,X1846,NDays&amp;"D")</f>
        <v>52132</v>
      </c>
      <c r="Z1846" s="1403">
        <v>2.3036167802845571E-2</v>
      </c>
      <c r="AA1846" s="1411">
        <v>2.297999008888274E-2</v>
      </c>
    </row>
    <row r="1847" spans="19:27" x14ac:dyDescent="0.2">
      <c r="S1847" s="399"/>
      <c r="T1847" s="1401"/>
      <c r="W1847" s="864" t="str">
        <f t="shared" si="37"/>
        <v>1w</v>
      </c>
      <c r="X1847" s="1405">
        <f>_xll.qlCalendarAdvance(Calendar,X1846,W1847,"f",FALSE)</f>
        <v>52139</v>
      </c>
      <c r="Y1847" s="1404">
        <f>_xll.qlCalendarAdvance(Calendar,X1847,NDays&amp;"D")</f>
        <v>52139</v>
      </c>
      <c r="Z1847" s="1403">
        <v>2.3030565926189073E-2</v>
      </c>
      <c r="AA1847" s="1411">
        <v>2.2974428549804582E-2</v>
      </c>
    </row>
    <row r="1848" spans="19:27" x14ac:dyDescent="0.2">
      <c r="S1848" s="399"/>
      <c r="T1848" s="1401"/>
      <c r="W1848" s="864" t="str">
        <f t="shared" si="37"/>
        <v>1w</v>
      </c>
      <c r="X1848" s="1405">
        <f>_xll.qlCalendarAdvance(Calendar,X1847,W1848,"f",FALSE)</f>
        <v>52146</v>
      </c>
      <c r="Y1848" s="1404">
        <f>_xll.qlCalendarAdvance(Calendar,X1848,NDays&amp;"D")</f>
        <v>52146</v>
      </c>
      <c r="Z1848" s="1403">
        <v>2.3024645764139189E-2</v>
      </c>
      <c r="AA1848" s="1411">
        <v>2.2968846061964809E-2</v>
      </c>
    </row>
    <row r="1849" spans="19:27" x14ac:dyDescent="0.2">
      <c r="S1849" s="399"/>
      <c r="T1849" s="1401"/>
      <c r="W1849" s="864" t="str">
        <f t="shared" si="37"/>
        <v>1w</v>
      </c>
      <c r="X1849" s="1405">
        <f>_xll.qlCalendarAdvance(Calendar,X1848,W1849,"f",FALSE)</f>
        <v>52153</v>
      </c>
      <c r="Y1849" s="1404">
        <f>_xll.qlCalendarAdvance(Calendar,X1849,NDays&amp;"D")</f>
        <v>52153</v>
      </c>
      <c r="Z1849" s="1403">
        <v>2.3018704431502234E-2</v>
      </c>
      <c r="AA1849" s="1411">
        <v>2.2963242625444469E-2</v>
      </c>
    </row>
    <row r="1850" spans="19:27" x14ac:dyDescent="0.2">
      <c r="S1850" s="399"/>
      <c r="T1850" s="1401"/>
      <c r="W1850" s="864" t="str">
        <f t="shared" si="37"/>
        <v>1w</v>
      </c>
      <c r="X1850" s="1405">
        <f>_xll.qlCalendarAdvance(Calendar,X1849,W1850,"f",FALSE)</f>
        <v>52160</v>
      </c>
      <c r="Y1850" s="1404">
        <f>_xll.qlCalendarAdvance(Calendar,X1850,NDays&amp;"D")</f>
        <v>52160</v>
      </c>
      <c r="Z1850" s="1403">
        <v>2.3012741928464357E-2</v>
      </c>
      <c r="AA1850" s="1411">
        <v>2.2957618240405653E-2</v>
      </c>
    </row>
    <row r="1851" spans="19:27" x14ac:dyDescent="0.2">
      <c r="S1851" s="399"/>
      <c r="T1851" s="1401"/>
      <c r="W1851" s="864" t="str">
        <f t="shared" si="37"/>
        <v>1w</v>
      </c>
      <c r="X1851" s="1405">
        <f>_xll.qlCalendarAdvance(Calendar,X1850,W1851,"f",FALSE)</f>
        <v>52167</v>
      </c>
      <c r="Y1851" s="1404">
        <f>_xll.qlCalendarAdvance(Calendar,X1851,NDays&amp;"D")</f>
        <v>52167</v>
      </c>
      <c r="Z1851" s="1403">
        <v>2.3006758255213026E-2</v>
      </c>
      <c r="AA1851" s="1411">
        <v>2.295197290644313E-2</v>
      </c>
    </row>
    <row r="1852" spans="19:27" x14ac:dyDescent="0.2">
      <c r="S1852" s="399"/>
      <c r="T1852" s="1401"/>
      <c r="W1852" s="864" t="str">
        <f t="shared" si="37"/>
        <v>1w</v>
      </c>
      <c r="X1852" s="1405">
        <f>_xll.qlCalendarAdvance(Calendar,X1851,W1852,"f",FALSE)</f>
        <v>52174</v>
      </c>
      <c r="Y1852" s="1404">
        <f>_xll.qlCalendarAdvance(Calendar,X1852,NDays&amp;"D")</f>
        <v>52174</v>
      </c>
      <c r="Z1852" s="1403">
        <v>2.3000753411934381E-2</v>
      </c>
      <c r="AA1852" s="1411">
        <v>2.2946306623962132E-2</v>
      </c>
    </row>
    <row r="1853" spans="19:27" x14ac:dyDescent="0.2">
      <c r="S1853" s="399"/>
      <c r="T1853" s="1401"/>
      <c r="W1853" s="864" t="str">
        <f t="shared" si="37"/>
        <v>1w</v>
      </c>
      <c r="X1853" s="1405">
        <f>_xll.qlCalendarAdvance(Calendar,X1852,W1853,"f",FALSE)</f>
        <v>52181</v>
      </c>
      <c r="Y1853" s="1404">
        <f>_xll.qlCalendarAdvance(Calendar,X1853,NDays&amp;"D")</f>
        <v>52181</v>
      </c>
      <c r="Z1853" s="1403">
        <v>2.2994443485353861E-2</v>
      </c>
      <c r="AA1853" s="1411">
        <v>2.2940619392881612E-2</v>
      </c>
    </row>
    <row r="1854" spans="19:27" x14ac:dyDescent="0.2">
      <c r="S1854" s="399"/>
      <c r="T1854" s="1401"/>
      <c r="W1854" s="864" t="str">
        <f t="shared" si="37"/>
        <v>1w</v>
      </c>
      <c r="X1854" s="1405">
        <f>_xll.qlCalendarAdvance(Calendar,X1853,W1854,"f",FALSE)</f>
        <v>52188</v>
      </c>
      <c r="Y1854" s="1404">
        <f>_xll.qlCalendarAdvance(Calendar,X1854,NDays&amp;"D")</f>
        <v>52188</v>
      </c>
      <c r="Z1854" s="1403">
        <v>2.2988398193331223E-2</v>
      </c>
      <c r="AA1854" s="1411">
        <v>2.2934911213120523E-2</v>
      </c>
    </row>
    <row r="1855" spans="19:27" x14ac:dyDescent="0.2">
      <c r="S1855" s="399"/>
      <c r="T1855" s="1401"/>
      <c r="W1855" s="864" t="str">
        <f t="shared" si="37"/>
        <v>1w</v>
      </c>
      <c r="X1855" s="1405">
        <f>_xll.qlCalendarAdvance(Calendar,X1854,W1855,"f",FALSE)</f>
        <v>52195</v>
      </c>
      <c r="Y1855" s="1404">
        <f>_xll.qlCalendarAdvance(Calendar,X1855,NDays&amp;"D")</f>
        <v>52195</v>
      </c>
      <c r="Z1855" s="1403">
        <v>2.2982611863824026E-2</v>
      </c>
      <c r="AA1855" s="1411">
        <v>2.2929182084678867E-2</v>
      </c>
    </row>
    <row r="1856" spans="19:27" x14ac:dyDescent="0.2">
      <c r="S1856" s="399"/>
      <c r="T1856" s="1401"/>
      <c r="W1856" s="864" t="str">
        <f t="shared" si="37"/>
        <v>1w</v>
      </c>
      <c r="X1856" s="1405">
        <f>_xll.qlCalendarAdvance(Calendar,X1855,W1856,"f",FALSE)</f>
        <v>52202</v>
      </c>
      <c r="Y1856" s="1404">
        <f>_xll.qlCalendarAdvance(Calendar,X1856,NDays&amp;"D")</f>
        <v>52202</v>
      </c>
      <c r="Z1856" s="1403">
        <v>2.2976522342326916E-2</v>
      </c>
      <c r="AA1856" s="1411">
        <v>2.2923432007556643E-2</v>
      </c>
    </row>
    <row r="1857" spans="19:27" x14ac:dyDescent="0.2">
      <c r="S1857" s="399"/>
      <c r="T1857" s="1401"/>
      <c r="W1857" s="864" t="str">
        <f t="shared" si="37"/>
        <v>1w</v>
      </c>
      <c r="X1857" s="1405">
        <f>_xll.qlCalendarAdvance(Calendar,X1856,W1857,"f",FALSE)</f>
        <v>52209</v>
      </c>
      <c r="Y1857" s="1404">
        <f>_xll.qlCalendarAdvance(Calendar,X1857,NDays&amp;"D")</f>
        <v>52209</v>
      </c>
      <c r="Z1857" s="1403">
        <v>2.2970411651750559E-2</v>
      </c>
      <c r="AA1857" s="1411">
        <v>2.2917660981834898E-2</v>
      </c>
    </row>
    <row r="1858" spans="19:27" x14ac:dyDescent="0.2">
      <c r="S1858" s="399"/>
      <c r="T1858" s="1401"/>
      <c r="W1858" s="864" t="str">
        <f t="shared" si="37"/>
        <v>1w</v>
      </c>
      <c r="X1858" s="1405">
        <f>_xll.qlCalendarAdvance(Calendar,X1857,W1858,"f",FALSE)</f>
        <v>52216</v>
      </c>
      <c r="Y1858" s="1404">
        <f>_xll.qlCalendarAdvance(Calendar,X1858,NDays&amp;"D")</f>
        <v>52216</v>
      </c>
      <c r="Z1858" s="1403">
        <v>2.2964279792285987E-2</v>
      </c>
      <c r="AA1858" s="1411">
        <v>2.2911869007351537E-2</v>
      </c>
    </row>
    <row r="1859" spans="19:27" x14ac:dyDescent="0.2">
      <c r="S1859" s="399"/>
      <c r="T1859" s="1401"/>
      <c r="W1859" s="864" t="str">
        <f t="shared" si="37"/>
        <v>1w</v>
      </c>
      <c r="X1859" s="1405">
        <f>_xll.qlCalendarAdvance(Calendar,X1858,W1859,"f",FALSE)</f>
        <v>52223</v>
      </c>
      <c r="Y1859" s="1404">
        <f>_xll.qlCalendarAdvance(Calendar,X1859,NDays&amp;"D")</f>
        <v>52223</v>
      </c>
      <c r="Z1859" s="1403">
        <v>2.2958126764125581E-2</v>
      </c>
      <c r="AA1859" s="1411">
        <v>2.2906056084268656E-2</v>
      </c>
    </row>
    <row r="1860" spans="19:27" x14ac:dyDescent="0.2">
      <c r="S1860" s="399"/>
      <c r="T1860" s="1401"/>
      <c r="W1860" s="864" t="str">
        <f t="shared" si="37"/>
        <v>1w</v>
      </c>
      <c r="X1860" s="1405">
        <f>_xll.qlCalendarAdvance(Calendar,X1859,W1860,"f",FALSE)</f>
        <v>52230</v>
      </c>
      <c r="Y1860" s="1404">
        <f>_xll.qlCalendarAdvance(Calendar,X1860,NDays&amp;"D")</f>
        <v>52230</v>
      </c>
      <c r="Z1860" s="1403">
        <v>2.2951952567462155E-2</v>
      </c>
      <c r="AA1860" s="1411">
        <v>2.2900222212505206E-2</v>
      </c>
    </row>
    <row r="1861" spans="19:27" x14ac:dyDescent="0.2">
      <c r="S1861" s="399"/>
      <c r="T1861" s="1401"/>
      <c r="W1861" s="864" t="str">
        <f t="shared" si="37"/>
        <v>1w</v>
      </c>
      <c r="X1861" s="1405">
        <f>_xll.qlCalendarAdvance(Calendar,X1860,W1861,"f",FALSE)</f>
        <v>52237</v>
      </c>
      <c r="Y1861" s="1404">
        <f>_xll.qlCalendarAdvance(Calendar,X1861,NDays&amp;"D")</f>
        <v>52237</v>
      </c>
      <c r="Z1861" s="1403">
        <v>2.294548844886888E-2</v>
      </c>
      <c r="AA1861" s="1411">
        <v>2.2894367392142234E-2</v>
      </c>
    </row>
    <row r="1862" spans="19:27" x14ac:dyDescent="0.2">
      <c r="S1862" s="399"/>
      <c r="T1862" s="1401"/>
      <c r="W1862" s="864" t="str">
        <f t="shared" si="37"/>
        <v>1w</v>
      </c>
      <c r="X1862" s="1405">
        <f>_xll.qlCalendarAdvance(Calendar,X1861,W1862,"f",FALSE)</f>
        <v>52244</v>
      </c>
      <c r="Y1862" s="1404">
        <f>_xll.qlCalendarAdvance(Calendar,X1862,NDays&amp;"D")</f>
        <v>52244</v>
      </c>
      <c r="Z1862" s="1403">
        <v>2.2939273816194858E-2</v>
      </c>
      <c r="AA1862" s="1411">
        <v>2.2888491623179741E-2</v>
      </c>
    </row>
    <row r="1863" spans="19:27" x14ac:dyDescent="0.2">
      <c r="S1863" s="399"/>
      <c r="T1863" s="1401"/>
      <c r="W1863" s="864" t="str">
        <f t="shared" si="37"/>
        <v>1w</v>
      </c>
      <c r="X1863" s="1405">
        <f>_xll.qlCalendarAdvance(Calendar,X1862,W1863,"f",FALSE)</f>
        <v>52251</v>
      </c>
      <c r="Y1863" s="1404">
        <f>_xll.qlCalendarAdvance(Calendar,X1863,NDays&amp;"D")</f>
        <v>52251</v>
      </c>
      <c r="Z1863" s="1403">
        <v>2.2933038016802489E-2</v>
      </c>
      <c r="AA1863" s="1411">
        <v>2.2882594905293541E-2</v>
      </c>
    </row>
    <row r="1864" spans="19:27" x14ac:dyDescent="0.2">
      <c r="S1864" s="399"/>
      <c r="T1864" s="1401"/>
      <c r="W1864" s="864" t="str">
        <f t="shared" si="37"/>
        <v>1w</v>
      </c>
      <c r="X1864" s="1405">
        <f>_xll.qlCalendarAdvance(Calendar,X1863,W1864,"f",FALSE)</f>
        <v>52258</v>
      </c>
      <c r="Y1864" s="1404">
        <f>_xll.qlCalendarAdvance(Calendar,X1864,NDays&amp;"D")</f>
        <v>52258</v>
      </c>
      <c r="Z1864" s="1403">
        <v>2.2926781050888342E-2</v>
      </c>
      <c r="AA1864" s="1411">
        <v>2.2876677239050958E-2</v>
      </c>
    </row>
    <row r="1865" spans="19:27" x14ac:dyDescent="0.2">
      <c r="S1865" s="399"/>
      <c r="T1865" s="1401"/>
      <c r="W1865" s="864" t="str">
        <f t="shared" si="37"/>
        <v>1w</v>
      </c>
      <c r="X1865" s="1405">
        <f>_xll.qlCalendarAdvance(Calendar,X1864,W1865,"f",FALSE)</f>
        <v>52265</v>
      </c>
      <c r="Y1865" s="1404">
        <f>_xll.qlCalendarAdvance(Calendar,X1865,NDays&amp;"D")</f>
        <v>52265</v>
      </c>
      <c r="Z1865" s="1403">
        <v>2.2920502918645409E-2</v>
      </c>
      <c r="AA1865" s="1411">
        <v>2.2870738623884668E-2</v>
      </c>
    </row>
    <row r="1866" spans="19:27" x14ac:dyDescent="0.2">
      <c r="S1866" s="399"/>
      <c r="T1866" s="1401"/>
      <c r="W1866" s="864" t="str">
        <f t="shared" si="37"/>
        <v>1w</v>
      </c>
      <c r="X1866" s="1405">
        <f>_xll.qlCalendarAdvance(Calendar,X1865,W1866,"f",FALSE)</f>
        <v>52272</v>
      </c>
      <c r="Y1866" s="1404">
        <f>_xll.qlCalendarAdvance(Calendar,X1866,NDays&amp;"D")</f>
        <v>52272</v>
      </c>
      <c r="Z1866" s="1403">
        <v>2.2914203620270704E-2</v>
      </c>
      <c r="AA1866" s="1411">
        <v>2.2864779060280949E-2</v>
      </c>
    </row>
    <row r="1867" spans="19:27" x14ac:dyDescent="0.2">
      <c r="S1867" s="399"/>
      <c r="T1867" s="1401"/>
      <c r="W1867" s="864" t="str">
        <f t="shared" si="37"/>
        <v>1w</v>
      </c>
      <c r="X1867" s="1405">
        <f>_xll.qlCalendarAdvance(Calendar,X1866,W1867,"f",FALSE)</f>
        <v>52279</v>
      </c>
      <c r="Y1867" s="1404">
        <f>_xll.qlCalendarAdvance(Calendar,X1867,NDays&amp;"D")</f>
        <v>52279</v>
      </c>
      <c r="Z1867" s="1403">
        <v>2.2907883155959458E-2</v>
      </c>
      <c r="AA1867" s="1411">
        <v>2.2858798548077708E-2</v>
      </c>
    </row>
    <row r="1868" spans="19:27" x14ac:dyDescent="0.2">
      <c r="S1868" s="399"/>
      <c r="T1868" s="1401"/>
      <c r="W1868" s="864" t="str">
        <f t="shared" si="37"/>
        <v>1w</v>
      </c>
      <c r="X1868" s="1405">
        <f>_xll.qlCalendarAdvance(Calendar,X1867,W1868,"f",FALSE)</f>
        <v>52286</v>
      </c>
      <c r="Y1868" s="1404">
        <f>_xll.qlCalendarAdvance(Calendar,X1868,NDays&amp;"D")</f>
        <v>52286</v>
      </c>
      <c r="Z1868" s="1403">
        <v>2.2901541525909137E-2</v>
      </c>
      <c r="AA1868" s="1411">
        <v>2.2852797087112853E-2</v>
      </c>
    </row>
    <row r="1869" spans="19:27" x14ac:dyDescent="0.2">
      <c r="S1869" s="399"/>
      <c r="T1869" s="1401"/>
      <c r="W1869" s="864" t="str">
        <f t="shared" si="37"/>
        <v>1w</v>
      </c>
      <c r="X1869" s="1405">
        <f>_xll.qlCalendarAdvance(Calendar,X1868,W1869,"f",FALSE)</f>
        <v>52293</v>
      </c>
      <c r="Y1869" s="1404">
        <f>_xll.qlCalendarAdvance(Calendar,X1869,NDays&amp;"D")</f>
        <v>52293</v>
      </c>
      <c r="Z1869" s="1403">
        <v>2.2895938764657009E-2</v>
      </c>
      <c r="AA1869" s="1411">
        <v>2.2846774677548476E-2</v>
      </c>
    </row>
    <row r="1870" spans="19:27" x14ac:dyDescent="0.2">
      <c r="S1870" s="399"/>
      <c r="T1870" s="1401"/>
      <c r="W1870" s="864" t="str">
        <f t="shared" si="37"/>
        <v>1w</v>
      </c>
      <c r="X1870" s="1405">
        <f>_xll.qlCalendarAdvance(Calendar,X1869,W1870,"f",FALSE)</f>
        <v>52300</v>
      </c>
      <c r="Y1870" s="1404">
        <f>_xll.qlCalendarAdvance(Calendar,X1870,NDays&amp;"D")</f>
        <v>52300</v>
      </c>
      <c r="Z1870" s="1403">
        <v>2.2889549073093398E-2</v>
      </c>
      <c r="AA1870" s="1411">
        <v>2.2840731319222485E-2</v>
      </c>
    </row>
    <row r="1871" spans="19:27" x14ac:dyDescent="0.2">
      <c r="S1871" s="399"/>
      <c r="T1871" s="1401"/>
      <c r="W1871" s="864" t="str">
        <f t="shared" si="37"/>
        <v>1w</v>
      </c>
      <c r="X1871" s="1405">
        <f>_xll.qlCalendarAdvance(Calendar,X1870,W1871,"f",FALSE)</f>
        <v>52307</v>
      </c>
      <c r="Y1871" s="1404">
        <f>_xll.qlCalendarAdvance(Calendar,X1871,NDays&amp;"D")</f>
        <v>52307</v>
      </c>
      <c r="Z1871" s="1403">
        <v>2.2883138212801961E-2</v>
      </c>
      <c r="AA1871" s="1411">
        <v>2.2834667012459064E-2</v>
      </c>
    </row>
    <row r="1872" spans="19:27" x14ac:dyDescent="0.2">
      <c r="S1872" s="399"/>
      <c r="T1872" s="1401"/>
      <c r="W1872" s="864" t="str">
        <f t="shared" si="37"/>
        <v>1w</v>
      </c>
      <c r="X1872" s="1405">
        <f>_xll.qlCalendarAdvance(Calendar,X1871,W1872,"f",FALSE)</f>
        <v>52314</v>
      </c>
      <c r="Y1872" s="1404">
        <f>_xll.qlCalendarAdvance(Calendar,X1872,NDays&amp;"D")</f>
        <v>52314</v>
      </c>
      <c r="Z1872" s="1403">
        <v>2.287670618398531E-2</v>
      </c>
      <c r="AA1872" s="1411">
        <v>2.282858175693403E-2</v>
      </c>
    </row>
    <row r="1873" spans="19:27" x14ac:dyDescent="0.2">
      <c r="S1873" s="399"/>
      <c r="T1873" s="1401"/>
      <c r="W1873" s="864" t="str">
        <f t="shared" si="37"/>
        <v>1w</v>
      </c>
      <c r="X1873" s="1405">
        <f>_xll.qlCalendarAdvance(Calendar,X1872,W1873,"f",FALSE)</f>
        <v>52321</v>
      </c>
      <c r="Y1873" s="1404">
        <f>_xll.qlCalendarAdvance(Calendar,X1873,NDays&amp;"D")</f>
        <v>52321</v>
      </c>
      <c r="Z1873" s="1403">
        <v>2.2870007462741961E-2</v>
      </c>
      <c r="AA1873" s="1411">
        <v>2.2822475552728427E-2</v>
      </c>
    </row>
    <row r="1874" spans="19:27" x14ac:dyDescent="0.2">
      <c r="S1874" s="399"/>
      <c r="T1874" s="1401"/>
      <c r="W1874" s="864" t="str">
        <f t="shared" si="37"/>
        <v>1w</v>
      </c>
      <c r="X1874" s="1405">
        <f>_xll.qlCalendarAdvance(Calendar,X1873,W1874,"f",FALSE)</f>
        <v>52328</v>
      </c>
      <c r="Y1874" s="1404">
        <f>_xll.qlCalendarAdvance(Calendar,X1874,NDays&amp;"D")</f>
        <v>52328</v>
      </c>
      <c r="Z1874" s="1403">
        <v>2.2863535012662285E-2</v>
      </c>
      <c r="AA1874" s="1411">
        <v>2.2816348399923303E-2</v>
      </c>
    </row>
    <row r="1875" spans="19:27" x14ac:dyDescent="0.2">
      <c r="S1875" s="399"/>
      <c r="T1875" s="1401"/>
      <c r="W1875" s="864" t="str">
        <f t="shared" si="37"/>
        <v>1w</v>
      </c>
      <c r="X1875" s="1405">
        <f>_xll.qlCalendarAdvance(Calendar,X1874,W1875,"f",FALSE)</f>
        <v>52335</v>
      </c>
      <c r="Y1875" s="1404">
        <f>_xll.qlCalendarAdvance(Calendar,X1875,NDays&amp;"D")</f>
        <v>52335</v>
      </c>
      <c r="Z1875" s="1403">
        <v>2.2857041395861418E-2</v>
      </c>
      <c r="AA1875" s="1411">
        <v>2.2810200298437611E-2</v>
      </c>
    </row>
    <row r="1876" spans="19:27" x14ac:dyDescent="0.2">
      <c r="S1876" s="399"/>
      <c r="T1876" s="1401"/>
      <c r="W1876" s="864" t="str">
        <f t="shared" si="37"/>
        <v>1w</v>
      </c>
      <c r="X1876" s="1405">
        <f>_xll.qlCalendarAdvance(Calendar,X1875,W1876,"f",FALSE)</f>
        <v>52342</v>
      </c>
      <c r="Y1876" s="1404">
        <f>_xll.qlCalendarAdvance(Calendar,X1876,NDays&amp;"D")</f>
        <v>52342</v>
      </c>
      <c r="Z1876" s="1403">
        <v>2.2850526612542638E-2</v>
      </c>
      <c r="AA1876" s="1411">
        <v>2.2804031248352397E-2</v>
      </c>
    </row>
    <row r="1877" spans="19:27" x14ac:dyDescent="0.2">
      <c r="S1877" s="399"/>
      <c r="T1877" s="1401"/>
      <c r="W1877" s="864" t="str">
        <f t="shared" si="37"/>
        <v>1w</v>
      </c>
      <c r="X1877" s="1405">
        <f>_xll.qlCalendarAdvance(Calendar,X1876,W1877,"f",FALSE)</f>
        <v>52349</v>
      </c>
      <c r="Y1877" s="1404">
        <f>_xll.qlCalendarAdvance(Calendar,X1877,NDays&amp;"D")</f>
        <v>52349</v>
      </c>
      <c r="Z1877" s="1403">
        <v>2.284399066291011E-2</v>
      </c>
      <c r="AA1877" s="1411">
        <v>2.2797841249586615E-2</v>
      </c>
    </row>
    <row r="1878" spans="19:27" x14ac:dyDescent="0.2">
      <c r="S1878" s="399"/>
      <c r="T1878" s="1401"/>
      <c r="W1878" s="864" t="str">
        <f t="shared" si="37"/>
        <v>1w</v>
      </c>
      <c r="X1878" s="1405">
        <f>_xll.qlCalendarAdvance(Calendar,X1877,W1878,"f",FALSE)</f>
        <v>52356</v>
      </c>
      <c r="Y1878" s="1404">
        <f>_xll.qlCalendarAdvance(Calendar,X1878,NDays&amp;"D")</f>
        <v>52356</v>
      </c>
      <c r="Z1878" s="1403">
        <v>2.2837669483508596E-2</v>
      </c>
      <c r="AA1878" s="1411">
        <v>2.2791630302302357E-2</v>
      </c>
    </row>
    <row r="1879" spans="19:27" x14ac:dyDescent="0.2">
      <c r="S1879" s="399"/>
      <c r="T1879" s="1401"/>
      <c r="W1879" s="864" t="str">
        <f t="shared" si="37"/>
        <v>1w</v>
      </c>
      <c r="X1879" s="1405">
        <f>_xll.qlCalendarAdvance(Calendar,X1878,W1879,"f",FALSE)</f>
        <v>52363</v>
      </c>
      <c r="Y1879" s="1404">
        <f>_xll.qlCalendarAdvance(Calendar,X1879,NDays&amp;"D")</f>
        <v>52363</v>
      </c>
      <c r="Z1879" s="1403">
        <v>2.2831089280756094E-2</v>
      </c>
      <c r="AA1879" s="1411">
        <v>2.2785398406175439E-2</v>
      </c>
    </row>
    <row r="1880" spans="19:27" x14ac:dyDescent="0.2">
      <c r="S1880" s="399"/>
      <c r="T1880" s="1401"/>
      <c r="W1880" s="864" t="str">
        <f t="shared" si="37"/>
        <v>1w</v>
      </c>
      <c r="X1880" s="1405">
        <f>_xll.qlCalendarAdvance(Calendar,X1879,W1880,"f",FALSE)</f>
        <v>52370</v>
      </c>
      <c r="Y1880" s="1404">
        <f>_xll.qlCalendarAdvance(Calendar,X1880,NDays&amp;"D")</f>
        <v>52370</v>
      </c>
      <c r="Z1880" s="1403">
        <v>2.2824487911127057E-2</v>
      </c>
      <c r="AA1880" s="1411">
        <v>2.2779145561611092E-2</v>
      </c>
    </row>
    <row r="1881" spans="19:27" x14ac:dyDescent="0.2">
      <c r="S1881" s="399"/>
      <c r="T1881" s="1401"/>
      <c r="W1881" s="864" t="str">
        <f t="shared" si="37"/>
        <v>1w</v>
      </c>
      <c r="X1881" s="1405">
        <f>_xll.qlCalendarAdvance(Calendar,X1880,W1881,"f",FALSE)</f>
        <v>52377</v>
      </c>
      <c r="Y1881" s="1404">
        <f>_xll.qlCalendarAdvance(Calendar,X1881,NDays&amp;"D")</f>
        <v>52377</v>
      </c>
      <c r="Z1881" s="1403">
        <v>2.2817865374830264E-2</v>
      </c>
      <c r="AA1881" s="1411">
        <v>2.2772871768366176E-2</v>
      </c>
    </row>
    <row r="1882" spans="19:27" x14ac:dyDescent="0.2">
      <c r="S1882" s="399"/>
      <c r="T1882" s="1401"/>
      <c r="W1882" s="864" t="str">
        <f t="shared" ref="W1882:W1945" si="38">W1881</f>
        <v>1w</v>
      </c>
      <c r="X1882" s="1405">
        <f>_xll.qlCalendarAdvance(Calendar,X1881,W1882,"f",FALSE)</f>
        <v>52384</v>
      </c>
      <c r="Y1882" s="1404">
        <f>_xll.qlCalendarAdvance(Calendar,X1882,NDays&amp;"D")</f>
        <v>52384</v>
      </c>
      <c r="Z1882" s="1403">
        <v>2.281099342729203E-2</v>
      </c>
      <c r="AA1882" s="1411">
        <v>2.2766577026521739E-2</v>
      </c>
    </row>
    <row r="1883" spans="19:27" x14ac:dyDescent="0.2">
      <c r="S1883" s="399"/>
      <c r="T1883" s="1401"/>
      <c r="W1883" s="864" t="str">
        <f t="shared" si="38"/>
        <v>1w</v>
      </c>
      <c r="X1883" s="1405">
        <f>_xll.qlCalendarAdvance(Calendar,X1882,W1883,"f",FALSE)</f>
        <v>52391</v>
      </c>
      <c r="Y1883" s="1404">
        <f>_xll.qlCalendarAdvance(Calendar,X1883,NDays&amp;"D")</f>
        <v>52391</v>
      </c>
      <c r="Z1883" s="1403">
        <v>2.2804330484130931E-2</v>
      </c>
      <c r="AA1883" s="1411">
        <v>2.2760261335915688E-2</v>
      </c>
    </row>
    <row r="1884" spans="19:27" x14ac:dyDescent="0.2">
      <c r="S1884" s="399"/>
      <c r="T1884" s="1401"/>
      <c r="W1884" s="864" t="str">
        <f t="shared" si="38"/>
        <v>1w</v>
      </c>
      <c r="X1884" s="1405">
        <f>_xll.qlCalendarAdvance(Calendar,X1883,W1884,"f",FALSE)</f>
        <v>52398</v>
      </c>
      <c r="Y1884" s="1404">
        <f>_xll.qlCalendarAdvance(Calendar,X1884,NDays&amp;"D")</f>
        <v>52398</v>
      </c>
      <c r="Z1884" s="1403">
        <v>2.2797646376112261E-2</v>
      </c>
      <c r="AA1884" s="1411">
        <v>2.2753924696791161E-2</v>
      </c>
    </row>
    <row r="1885" spans="19:27" x14ac:dyDescent="0.2">
      <c r="S1885" s="399"/>
      <c r="T1885" s="1401"/>
      <c r="W1885" s="864" t="str">
        <f t="shared" si="38"/>
        <v>1w</v>
      </c>
      <c r="X1885" s="1405">
        <f>_xll.qlCalendarAdvance(Calendar,X1884,W1885,"f",FALSE)</f>
        <v>52405</v>
      </c>
      <c r="Y1885" s="1404">
        <f>_xll.qlCalendarAdvance(Calendar,X1885,NDays&amp;"D")</f>
        <v>52405</v>
      </c>
      <c r="Z1885" s="1403">
        <v>2.279094110344727E-2</v>
      </c>
      <c r="AA1885" s="1411">
        <v>2.274756710890502E-2</v>
      </c>
    </row>
    <row r="1886" spans="19:27" x14ac:dyDescent="0.2">
      <c r="S1886" s="399"/>
      <c r="T1886" s="1401"/>
      <c r="W1886" s="864" t="str">
        <f t="shared" si="38"/>
        <v>1w</v>
      </c>
      <c r="X1886" s="1405">
        <f>_xll.qlCalendarAdvance(Calendar,X1885,W1886,"f",FALSE)</f>
        <v>52412</v>
      </c>
      <c r="Y1886" s="1404">
        <f>_xll.qlCalendarAdvance(Calendar,X1886,NDays&amp;"D")</f>
        <v>52412</v>
      </c>
      <c r="Z1886" s="1403">
        <v>2.2784435200691549E-2</v>
      </c>
      <c r="AA1886" s="1411">
        <v>2.2741188572500404E-2</v>
      </c>
    </row>
    <row r="1887" spans="19:27" x14ac:dyDescent="0.2">
      <c r="S1887" s="399"/>
      <c r="T1887" s="1401"/>
      <c r="W1887" s="864" t="str">
        <f t="shared" si="38"/>
        <v>1w</v>
      </c>
      <c r="X1887" s="1405">
        <f>_xll.qlCalendarAdvance(Calendar,X1886,W1887,"f",FALSE)</f>
        <v>52419</v>
      </c>
      <c r="Y1887" s="1404">
        <f>_xll.qlCalendarAdvance(Calendar,X1887,NDays&amp;"D")</f>
        <v>52419</v>
      </c>
      <c r="Z1887" s="1403">
        <v>2.2777685668815825E-2</v>
      </c>
      <c r="AA1887" s="1411">
        <v>2.2734789087496265E-2</v>
      </c>
    </row>
    <row r="1888" spans="19:27" x14ac:dyDescent="0.2">
      <c r="S1888" s="399"/>
      <c r="T1888" s="1401"/>
      <c r="W1888" s="864" t="str">
        <f t="shared" si="38"/>
        <v>1w</v>
      </c>
      <c r="X1888" s="1405">
        <f>_xll.qlCalendarAdvance(Calendar,X1887,W1888,"f",FALSE)</f>
        <v>52426</v>
      </c>
      <c r="Y1888" s="1404">
        <f>_xll.qlCalendarAdvance(Calendar,X1888,NDays&amp;"D")</f>
        <v>52426</v>
      </c>
      <c r="Z1888" s="1403">
        <v>2.2770914971754087E-2</v>
      </c>
      <c r="AA1888" s="1411">
        <v>2.2728368653730513E-2</v>
      </c>
    </row>
    <row r="1889" spans="19:27" x14ac:dyDescent="0.2">
      <c r="S1889" s="399"/>
      <c r="T1889" s="1401"/>
      <c r="W1889" s="864" t="str">
        <f t="shared" si="38"/>
        <v>1w</v>
      </c>
      <c r="X1889" s="1405">
        <f>_xll.qlCalendarAdvance(Calendar,X1888,W1889,"f",FALSE)</f>
        <v>52433</v>
      </c>
      <c r="Y1889" s="1404">
        <f>_xll.qlCalendarAdvance(Calendar,X1889,NDays&amp;"D")</f>
        <v>52433</v>
      </c>
      <c r="Z1889" s="1403">
        <v>2.2764123109720837E-2</v>
      </c>
      <c r="AA1889" s="1411">
        <v>2.2721927271608378E-2</v>
      </c>
    </row>
    <row r="1890" spans="19:27" x14ac:dyDescent="0.2">
      <c r="S1890" s="399"/>
      <c r="T1890" s="1401"/>
      <c r="W1890" s="864" t="str">
        <f t="shared" si="38"/>
        <v>1w</v>
      </c>
      <c r="X1890" s="1405">
        <f>_xll.qlCalendarAdvance(Calendar,X1889,W1890,"f",FALSE)</f>
        <v>52440</v>
      </c>
      <c r="Y1890" s="1404">
        <f>_xll.qlCalendarAdvance(Calendar,X1890,NDays&amp;"D")</f>
        <v>52440</v>
      </c>
      <c r="Z1890" s="1403">
        <v>2.2757310082931907E-2</v>
      </c>
      <c r="AA1890" s="1411">
        <v>2.2715464940643582E-2</v>
      </c>
    </row>
    <row r="1891" spans="19:27" x14ac:dyDescent="0.2">
      <c r="S1891" s="399"/>
      <c r="T1891" s="1401"/>
      <c r="W1891" s="864" t="str">
        <f t="shared" si="38"/>
        <v>1w</v>
      </c>
      <c r="X1891" s="1405">
        <f>_xll.qlCalendarAdvance(Calendar,X1890,W1891,"f",FALSE)</f>
        <v>52447</v>
      </c>
      <c r="Y1891" s="1404">
        <f>_xll.qlCalendarAdvance(Calendar,X1891,NDays&amp;"D")</f>
        <v>52447</v>
      </c>
      <c r="Z1891" s="1403">
        <v>2.275047589160225E-2</v>
      </c>
      <c r="AA1891" s="1411">
        <v>2.2708981660998218E-2</v>
      </c>
    </row>
    <row r="1892" spans="19:27" x14ac:dyDescent="0.2">
      <c r="S1892" s="399"/>
      <c r="T1892" s="1401"/>
      <c r="W1892" s="864" t="str">
        <f t="shared" si="38"/>
        <v>1w</v>
      </c>
      <c r="X1892" s="1405">
        <f>_xll.qlCalendarAdvance(Calendar,X1891,W1892,"f",FALSE)</f>
        <v>52454</v>
      </c>
      <c r="Y1892" s="1404">
        <f>_xll.qlCalendarAdvance(Calendar,X1892,NDays&amp;"D")</f>
        <v>52454</v>
      </c>
      <c r="Z1892" s="1403">
        <v>2.2743620535948573E-2</v>
      </c>
      <c r="AA1892" s="1411">
        <v>2.2702477432834378E-2</v>
      </c>
    </row>
    <row r="1893" spans="19:27" x14ac:dyDescent="0.2">
      <c r="S1893" s="399"/>
      <c r="T1893" s="1401"/>
      <c r="W1893" s="864" t="str">
        <f t="shared" si="38"/>
        <v>1w</v>
      </c>
      <c r="X1893" s="1405">
        <f>_xll.qlCalendarAdvance(Calendar,X1892,W1893,"f",FALSE)</f>
        <v>52461</v>
      </c>
      <c r="Y1893" s="1404">
        <f>_xll.qlCalendarAdvance(Calendar,X1893,NDays&amp;"D")</f>
        <v>52461</v>
      </c>
      <c r="Z1893" s="1403">
        <v>2.273674401618803E-2</v>
      </c>
      <c r="AA1893" s="1411">
        <v>2.2695952256152063E-2</v>
      </c>
    </row>
    <row r="1894" spans="19:27" x14ac:dyDescent="0.2">
      <c r="S1894" s="399"/>
      <c r="T1894" s="1401"/>
      <c r="W1894" s="864" t="str">
        <f t="shared" si="38"/>
        <v>1w</v>
      </c>
      <c r="X1894" s="1405">
        <f>_xll.qlCalendarAdvance(Calendar,X1893,W1894,"f",FALSE)</f>
        <v>52468</v>
      </c>
      <c r="Y1894" s="1404">
        <f>_xll.qlCalendarAdvance(Calendar,X1894,NDays&amp;"D")</f>
        <v>52468</v>
      </c>
      <c r="Z1894" s="1403">
        <v>2.2729846332539088E-2</v>
      </c>
      <c r="AA1894" s="1411">
        <v>2.268940613078918E-2</v>
      </c>
    </row>
    <row r="1895" spans="19:27" x14ac:dyDescent="0.2">
      <c r="S1895" s="399"/>
      <c r="T1895" s="1401"/>
      <c r="W1895" s="864" t="str">
        <f t="shared" si="38"/>
        <v>1w</v>
      </c>
      <c r="X1895" s="1405">
        <f>_xll.qlCalendarAdvance(Calendar,X1894,W1895,"f",FALSE)</f>
        <v>52475</v>
      </c>
      <c r="Y1895" s="1404">
        <f>_xll.qlCalendarAdvance(Calendar,X1895,NDays&amp;"D")</f>
        <v>52475</v>
      </c>
      <c r="Z1895" s="1403">
        <v>2.2722521073805364E-2</v>
      </c>
      <c r="AA1895" s="1411">
        <v>2.2682839056664683E-2</v>
      </c>
    </row>
    <row r="1896" spans="19:27" x14ac:dyDescent="0.2">
      <c r="S1896" s="399"/>
      <c r="T1896" s="1401"/>
      <c r="W1896" s="864" t="str">
        <f t="shared" si="38"/>
        <v>1w</v>
      </c>
      <c r="X1896" s="1405">
        <f>_xll.qlCalendarAdvance(Calendar,X1895,W1896,"f",FALSE)</f>
        <v>52482</v>
      </c>
      <c r="Y1896" s="1404">
        <f>_xll.qlCalendarAdvance(Calendar,X1896,NDays&amp;"D")</f>
        <v>52482</v>
      </c>
      <c r="Z1896" s="1403">
        <v>2.2715584944988956E-2</v>
      </c>
      <c r="AA1896" s="1411">
        <v>2.267625103402171E-2</v>
      </c>
    </row>
    <row r="1897" spans="19:27" x14ac:dyDescent="0.2">
      <c r="S1897" s="399"/>
      <c r="T1897" s="1401"/>
      <c r="W1897" s="864" t="str">
        <f t="shared" si="38"/>
        <v>1w</v>
      </c>
      <c r="X1897" s="1405">
        <f>_xll.qlCalendarAdvance(Calendar,X1896,W1897,"f",FALSE)</f>
        <v>52489</v>
      </c>
      <c r="Y1897" s="1404">
        <f>_xll.qlCalendarAdvance(Calendar,X1897,NDays&amp;"D")</f>
        <v>52489</v>
      </c>
      <c r="Z1897" s="1403">
        <v>2.2708627655265167E-2</v>
      </c>
      <c r="AA1897" s="1411">
        <v>2.2669642062779216E-2</v>
      </c>
    </row>
    <row r="1898" spans="19:27" x14ac:dyDescent="0.2">
      <c r="S1898" s="399"/>
      <c r="T1898" s="1401"/>
      <c r="W1898" s="864" t="str">
        <f t="shared" si="38"/>
        <v>1w</v>
      </c>
      <c r="X1898" s="1405">
        <f>_xll.qlCalendarAdvance(Calendar,X1897,W1898,"f",FALSE)</f>
        <v>52496</v>
      </c>
      <c r="Y1898" s="1404">
        <f>_xll.qlCalendarAdvance(Calendar,X1898,NDays&amp;"D")</f>
        <v>52496</v>
      </c>
      <c r="Z1898" s="1403">
        <v>2.2701649204854877E-2</v>
      </c>
      <c r="AA1898" s="1411">
        <v>2.2663012143018246E-2</v>
      </c>
    </row>
    <row r="1899" spans="19:27" x14ac:dyDescent="0.2">
      <c r="S1899" s="399"/>
      <c r="T1899" s="1401"/>
      <c r="W1899" s="864" t="str">
        <f t="shared" si="38"/>
        <v>1w</v>
      </c>
      <c r="X1899" s="1405">
        <f>_xll.qlCalendarAdvance(Calendar,X1898,W1899,"f",FALSE)</f>
        <v>52503</v>
      </c>
      <c r="Y1899" s="1404">
        <f>_xll.qlCalendarAdvance(Calendar,X1899,NDays&amp;"D")</f>
        <v>52503</v>
      </c>
      <c r="Z1899" s="1403">
        <v>2.2694649593975387E-2</v>
      </c>
      <c r="AA1899" s="1411">
        <v>2.2656361274495662E-2</v>
      </c>
    </row>
    <row r="1900" spans="19:27" x14ac:dyDescent="0.2">
      <c r="S1900" s="399"/>
      <c r="T1900" s="1401"/>
      <c r="W1900" s="864" t="str">
        <f t="shared" si="38"/>
        <v>1w</v>
      </c>
      <c r="X1900" s="1405">
        <f>_xll.qlCalendarAdvance(Calendar,X1899,W1900,"f",FALSE)</f>
        <v>52510</v>
      </c>
      <c r="Y1900" s="1404">
        <f>_xll.qlCalendarAdvance(Calendar,X1900,NDays&amp;"D")</f>
        <v>52510</v>
      </c>
      <c r="Z1900" s="1403">
        <v>2.2687822401015256E-2</v>
      </c>
      <c r="AA1900" s="1411">
        <v>2.264968945729251E-2</v>
      </c>
    </row>
    <row r="1901" spans="19:27" x14ac:dyDescent="0.2">
      <c r="S1901" s="399"/>
      <c r="T1901" s="1401"/>
      <c r="W1901" s="864" t="str">
        <f t="shared" si="38"/>
        <v>1w</v>
      </c>
      <c r="X1901" s="1405">
        <f>_xll.qlCalendarAdvance(Calendar,X1900,W1901,"f",FALSE)</f>
        <v>52517</v>
      </c>
      <c r="Y1901" s="1404">
        <f>_xll.qlCalendarAdvance(Calendar,X1901,NDays&amp;"D")</f>
        <v>52517</v>
      </c>
      <c r="Z1901" s="1403">
        <v>2.2680778523172081E-2</v>
      </c>
      <c r="AA1901" s="1411">
        <v>2.2642996691651929E-2</v>
      </c>
    </row>
    <row r="1902" spans="19:27" x14ac:dyDescent="0.2">
      <c r="S1902" s="399"/>
      <c r="T1902" s="1401"/>
      <c r="W1902" s="864" t="str">
        <f t="shared" si="38"/>
        <v>1w</v>
      </c>
      <c r="X1902" s="1405">
        <f>_xll.qlCalendarAdvance(Calendar,X1901,W1902,"f",FALSE)</f>
        <v>52524</v>
      </c>
      <c r="Y1902" s="1404">
        <f>_xll.qlCalendarAdvance(Calendar,X1902,NDays&amp;"D")</f>
        <v>52524</v>
      </c>
      <c r="Z1902" s="1403">
        <v>2.2673713484362003E-2</v>
      </c>
      <c r="AA1902" s="1411">
        <v>2.2636282977330779E-2</v>
      </c>
    </row>
    <row r="1903" spans="19:27" x14ac:dyDescent="0.2">
      <c r="S1903" s="399"/>
      <c r="T1903" s="1401"/>
      <c r="W1903" s="864" t="str">
        <f t="shared" si="38"/>
        <v>1w</v>
      </c>
      <c r="X1903" s="1405">
        <f>_xll.qlCalendarAdvance(Calendar,X1902,W1903,"f",FALSE)</f>
        <v>52531</v>
      </c>
      <c r="Y1903" s="1404">
        <f>_xll.qlCalendarAdvance(Calendar,X1903,NDays&amp;"D")</f>
        <v>52531</v>
      </c>
      <c r="Z1903" s="1403">
        <v>2.2666627284809112E-2</v>
      </c>
      <c r="AA1903" s="1411">
        <v>2.2629548314410108E-2</v>
      </c>
    </row>
    <row r="1904" spans="19:27" x14ac:dyDescent="0.2">
      <c r="S1904" s="399"/>
      <c r="T1904" s="1401"/>
      <c r="W1904" s="864" t="str">
        <f t="shared" si="38"/>
        <v>1w</v>
      </c>
      <c r="X1904" s="1405">
        <f>_xll.qlCalendarAdvance(Calendar,X1903,W1904,"f",FALSE)</f>
        <v>52538</v>
      </c>
      <c r="Y1904" s="1404">
        <f>_xll.qlCalendarAdvance(Calendar,X1904,NDays&amp;"D")</f>
        <v>52538</v>
      </c>
      <c r="Z1904" s="1403">
        <v>2.2659334140236305E-2</v>
      </c>
      <c r="AA1904" s="1411">
        <v>2.2622792702889916E-2</v>
      </c>
    </row>
    <row r="1905" spans="19:27" x14ac:dyDescent="0.2">
      <c r="S1905" s="399"/>
      <c r="T1905" s="1401"/>
      <c r="W1905" s="864" t="str">
        <f t="shared" si="38"/>
        <v>1w</v>
      </c>
      <c r="X1905" s="1405">
        <f>_xll.qlCalendarAdvance(Calendar,X1904,W1905,"f",FALSE)</f>
        <v>52545</v>
      </c>
      <c r="Y1905" s="1404">
        <f>_xll.qlCalendarAdvance(Calendar,X1905,NDays&amp;"D")</f>
        <v>52545</v>
      </c>
      <c r="Z1905" s="1403">
        <v>2.2652207571168856E-2</v>
      </c>
      <c r="AA1905" s="1411">
        <v>2.2616016142689155E-2</v>
      </c>
    </row>
    <row r="1906" spans="19:27" x14ac:dyDescent="0.2">
      <c r="S1906" s="399"/>
      <c r="T1906" s="1401"/>
      <c r="W1906" s="864" t="str">
        <f t="shared" si="38"/>
        <v>1w</v>
      </c>
      <c r="X1906" s="1405">
        <f>_xll.qlCalendarAdvance(Calendar,X1905,W1906,"f",FALSE)</f>
        <v>52552</v>
      </c>
      <c r="Y1906" s="1404">
        <f>_xll.qlCalendarAdvance(Calendar,X1906,NDays&amp;"D")</f>
        <v>52552</v>
      </c>
      <c r="Z1906" s="1403">
        <v>2.2645059843181443E-2</v>
      </c>
      <c r="AA1906" s="1411">
        <v>2.2609218633969919E-2</v>
      </c>
    </row>
    <row r="1907" spans="19:27" x14ac:dyDescent="0.2">
      <c r="S1907" s="399"/>
      <c r="T1907" s="1401"/>
      <c r="W1907" s="864" t="str">
        <f t="shared" si="38"/>
        <v>1w</v>
      </c>
      <c r="X1907" s="1405">
        <f>_xll.qlCalendarAdvance(Calendar,X1906,W1907,"f",FALSE)</f>
        <v>52559</v>
      </c>
      <c r="Y1907" s="1404">
        <f>_xll.qlCalendarAdvance(Calendar,X1907,NDays&amp;"D")</f>
        <v>52559</v>
      </c>
      <c r="Z1907" s="1403">
        <v>2.2637890956496719E-2</v>
      </c>
      <c r="AA1907" s="1411">
        <v>2.2602400176651161E-2</v>
      </c>
    </row>
    <row r="1908" spans="19:27" x14ac:dyDescent="0.2">
      <c r="S1908" s="399"/>
      <c r="T1908" s="1401"/>
      <c r="W1908" s="864" t="str">
        <f t="shared" si="38"/>
        <v>1w</v>
      </c>
      <c r="X1908" s="1405">
        <f>_xll.qlCalendarAdvance(Calendar,X1907,W1908,"f",FALSE)</f>
        <v>52566</v>
      </c>
      <c r="Y1908" s="1404">
        <f>_xll.qlCalendarAdvance(Calendar,X1908,NDays&amp;"D")</f>
        <v>52566</v>
      </c>
      <c r="Z1908" s="1403">
        <v>2.2630878883721891E-2</v>
      </c>
      <c r="AA1908" s="1411">
        <v>2.2595560770732881E-2</v>
      </c>
    </row>
    <row r="1909" spans="19:27" x14ac:dyDescent="0.2">
      <c r="S1909" s="399"/>
      <c r="T1909" s="1401"/>
      <c r="W1909" s="864" t="str">
        <f t="shared" si="38"/>
        <v>1w</v>
      </c>
      <c r="X1909" s="1405">
        <f>_xll.qlCalendarAdvance(Calendar,X1908,W1909,"f",FALSE)</f>
        <v>52573</v>
      </c>
      <c r="Y1909" s="1404">
        <f>_xll.qlCalendarAdvance(Calendar,X1909,NDays&amp;"D")</f>
        <v>52573</v>
      </c>
      <c r="Z1909" s="1403">
        <v>2.2623665724416799E-2</v>
      </c>
      <c r="AA1909" s="1411">
        <v>2.2588700416134033E-2</v>
      </c>
    </row>
    <row r="1910" spans="19:27" x14ac:dyDescent="0.2">
      <c r="S1910" s="399"/>
      <c r="T1910" s="1401"/>
      <c r="W1910" s="864" t="str">
        <f t="shared" si="38"/>
        <v>1w</v>
      </c>
      <c r="X1910" s="1405">
        <f>_xll.qlCalendarAdvance(Calendar,X1909,W1910,"f",FALSE)</f>
        <v>52580</v>
      </c>
      <c r="Y1910" s="1404">
        <f>_xll.qlCalendarAdvance(Calendar,X1910,NDays&amp;"D")</f>
        <v>52580</v>
      </c>
      <c r="Z1910" s="1403">
        <v>2.2616431405943761E-2</v>
      </c>
      <c r="AA1910" s="1411">
        <v>2.258181911301671E-2</v>
      </c>
    </row>
    <row r="1911" spans="19:27" x14ac:dyDescent="0.2">
      <c r="S1911" s="399"/>
      <c r="T1911" s="1401"/>
      <c r="W1911" s="864" t="str">
        <f t="shared" si="38"/>
        <v>1w</v>
      </c>
      <c r="X1911" s="1405">
        <f>_xll.qlCalendarAdvance(Calendar,X1910,W1911,"f",FALSE)</f>
        <v>52587</v>
      </c>
      <c r="Y1911" s="1404">
        <f>_xll.qlCalendarAdvance(Calendar,X1911,NDays&amp;"D")</f>
        <v>52587</v>
      </c>
      <c r="Z1911" s="1403">
        <v>2.2609175928531303E-2</v>
      </c>
      <c r="AA1911" s="1411">
        <v>2.2574916861218819E-2</v>
      </c>
    </row>
    <row r="1912" spans="19:27" x14ac:dyDescent="0.2">
      <c r="S1912" s="399"/>
      <c r="T1912" s="1401"/>
      <c r="W1912" s="864" t="str">
        <f t="shared" si="38"/>
        <v>1w</v>
      </c>
      <c r="X1912" s="1405">
        <f>_xll.qlCalendarAdvance(Calendar,X1911,W1912,"f",FALSE)</f>
        <v>52594</v>
      </c>
      <c r="Y1912" s="1404">
        <f>_xll.qlCalendarAdvance(Calendar,X1912,NDays&amp;"D")</f>
        <v>52594</v>
      </c>
      <c r="Z1912" s="1403">
        <v>2.2601899292407943E-2</v>
      </c>
      <c r="AA1912" s="1411">
        <v>2.2567993660902452E-2</v>
      </c>
    </row>
    <row r="1913" spans="19:27" x14ac:dyDescent="0.2">
      <c r="S1913" s="399"/>
      <c r="T1913" s="1401"/>
      <c r="W1913" s="864" t="str">
        <f t="shared" si="38"/>
        <v>1w</v>
      </c>
      <c r="X1913" s="1405">
        <f>_xll.qlCalendarAdvance(Calendar,X1912,W1913,"f",FALSE)</f>
        <v>52601</v>
      </c>
      <c r="Y1913" s="1404">
        <f>_xll.qlCalendarAdvance(Calendar,X1913,NDays&amp;"D")</f>
        <v>52601</v>
      </c>
      <c r="Z1913" s="1403">
        <v>2.2594433316383208E-2</v>
      </c>
      <c r="AA1913" s="1411">
        <v>2.2561049511905518E-2</v>
      </c>
    </row>
    <row r="1914" spans="19:27" x14ac:dyDescent="0.2">
      <c r="S1914" s="399"/>
      <c r="T1914" s="1401"/>
      <c r="W1914" s="864" t="str">
        <f t="shared" si="38"/>
        <v>1w</v>
      </c>
      <c r="X1914" s="1405">
        <f>_xll.qlCalendarAdvance(Calendar,X1913,W1914,"f",FALSE)</f>
        <v>52608</v>
      </c>
      <c r="Y1914" s="1404">
        <f>_xll.qlCalendarAdvance(Calendar,X1914,NDays&amp;"D")</f>
        <v>52608</v>
      </c>
      <c r="Z1914" s="1403">
        <v>2.2587116325147389E-2</v>
      </c>
      <c r="AA1914" s="1411">
        <v>2.2554084414390108E-2</v>
      </c>
    </row>
    <row r="1915" spans="19:27" x14ac:dyDescent="0.2">
      <c r="S1915" s="399"/>
      <c r="T1915" s="1401"/>
      <c r="W1915" s="864" t="str">
        <f t="shared" si="38"/>
        <v>1w</v>
      </c>
      <c r="X1915" s="1405">
        <f>_xll.qlCalendarAdvance(Calendar,X1914,W1915,"f",FALSE)</f>
        <v>52615</v>
      </c>
      <c r="Y1915" s="1404">
        <f>_xll.qlCalendarAdvance(Calendar,X1915,NDays&amp;"D")</f>
        <v>52615</v>
      </c>
      <c r="Z1915" s="1403">
        <v>2.2579778177029341E-2</v>
      </c>
      <c r="AA1915" s="1411">
        <v>2.2547098368194129E-2</v>
      </c>
    </row>
    <row r="1916" spans="19:27" x14ac:dyDescent="0.2">
      <c r="S1916" s="399"/>
      <c r="T1916" s="1401"/>
      <c r="W1916" s="864" t="str">
        <f t="shared" si="38"/>
        <v>1w</v>
      </c>
      <c r="X1916" s="1405">
        <f>_xll.qlCalendarAdvance(Calendar,X1915,W1916,"f",FALSE)</f>
        <v>52622</v>
      </c>
      <c r="Y1916" s="1404">
        <f>_xll.qlCalendarAdvance(Calendar,X1916,NDays&amp;"D")</f>
        <v>52622</v>
      </c>
      <c r="Z1916" s="1403">
        <v>2.2572418872260181E-2</v>
      </c>
      <c r="AA1916" s="1411">
        <v>2.2540091373560722E-2</v>
      </c>
    </row>
    <row r="1917" spans="19:27" x14ac:dyDescent="0.2">
      <c r="S1917" s="399"/>
      <c r="T1917" s="1401"/>
      <c r="W1917" s="864" t="str">
        <f t="shared" si="38"/>
        <v>1w</v>
      </c>
      <c r="X1917" s="1405">
        <f>_xll.qlCalendarAdvance(Calendar,X1916,W1917,"f",FALSE)</f>
        <v>52629</v>
      </c>
      <c r="Y1917" s="1404">
        <f>_xll.qlCalendarAdvance(Calendar,X1917,NDays&amp;"D")</f>
        <v>52629</v>
      </c>
      <c r="Z1917" s="1403">
        <v>2.2565038411068796E-2</v>
      </c>
      <c r="AA1917" s="1411">
        <v>2.2533063430165701E-2</v>
      </c>
    </row>
    <row r="1918" spans="19:27" x14ac:dyDescent="0.2">
      <c r="S1918" s="399"/>
      <c r="T1918" s="1401"/>
      <c r="W1918" s="864" t="str">
        <f t="shared" si="38"/>
        <v>1w</v>
      </c>
      <c r="X1918" s="1405">
        <f>_xll.qlCalendarAdvance(Calendar,X1917,W1918,"f",FALSE)</f>
        <v>52636</v>
      </c>
      <c r="Y1918" s="1404">
        <f>_xll.qlCalendarAdvance(Calendar,X1918,NDays&amp;"D")</f>
        <v>52636</v>
      </c>
      <c r="Z1918" s="1403">
        <v>2.2557636793688083E-2</v>
      </c>
      <c r="AA1918" s="1411">
        <v>2.2526014538252204E-2</v>
      </c>
    </row>
    <row r="1919" spans="19:27" x14ac:dyDescent="0.2">
      <c r="S1919" s="399"/>
      <c r="T1919" s="1401"/>
      <c r="W1919" s="864" t="str">
        <f t="shared" si="38"/>
        <v>1w</v>
      </c>
      <c r="X1919" s="1405">
        <f>_xll.qlCalendarAdvance(Calendar,X1918,W1919,"f",FALSE)</f>
        <v>52643</v>
      </c>
      <c r="Y1919" s="1404">
        <f>_xll.qlCalendarAdvance(Calendar,X1919,NDays&amp;"D")</f>
        <v>52643</v>
      </c>
      <c r="Z1919" s="1403">
        <v>2.2550214020348267E-2</v>
      </c>
      <c r="AA1919" s="1411">
        <v>2.2518944697658139E-2</v>
      </c>
    </row>
    <row r="1920" spans="19:27" x14ac:dyDescent="0.2">
      <c r="S1920" s="399"/>
      <c r="T1920" s="1401"/>
      <c r="W1920" s="864" t="str">
        <f t="shared" si="38"/>
        <v>1w</v>
      </c>
      <c r="X1920" s="1405">
        <f>_xll.qlCalendarAdvance(Calendar,X1919,W1920,"f",FALSE)</f>
        <v>52650</v>
      </c>
      <c r="Y1920" s="1404">
        <f>_xll.qlCalendarAdvance(Calendar,X1920,NDays&amp;"D")</f>
        <v>52650</v>
      </c>
      <c r="Z1920" s="1403">
        <v>2.2542770091283134E-2</v>
      </c>
      <c r="AA1920" s="1411">
        <v>2.2511853908707691E-2</v>
      </c>
    </row>
    <row r="1921" spans="19:27" x14ac:dyDescent="0.2">
      <c r="S1921" s="399"/>
      <c r="T1921" s="1401"/>
      <c r="W1921" s="864" t="str">
        <f t="shared" si="38"/>
        <v>1w</v>
      </c>
      <c r="X1921" s="1405">
        <f>_xll.qlCalendarAdvance(Calendar,X1920,W1921,"f",FALSE)</f>
        <v>52657</v>
      </c>
      <c r="Y1921" s="1404">
        <f>_xll.qlCalendarAdvance(Calendar,X1921,NDays&amp;"D")</f>
        <v>52657</v>
      </c>
      <c r="Z1921" s="1403">
        <v>2.2535609737966596E-2</v>
      </c>
      <c r="AA1921" s="1411">
        <v>2.2504742170995629E-2</v>
      </c>
    </row>
    <row r="1922" spans="19:27" x14ac:dyDescent="0.2">
      <c r="S1922" s="399"/>
      <c r="T1922" s="1401"/>
      <c r="W1922" s="864" t="str">
        <f t="shared" si="38"/>
        <v>1w</v>
      </c>
      <c r="X1922" s="1405">
        <f>_xll.qlCalendarAdvance(Calendar,X1921,W1922,"f",FALSE)</f>
        <v>52664</v>
      </c>
      <c r="Y1922" s="1404">
        <f>_xll.qlCalendarAdvance(Calendar,X1922,NDays&amp;"D")</f>
        <v>52664</v>
      </c>
      <c r="Z1922" s="1403">
        <v>2.2528119556551377E-2</v>
      </c>
      <c r="AA1922" s="1411">
        <v>2.2497609484602998E-2</v>
      </c>
    </row>
    <row r="1923" spans="19:27" x14ac:dyDescent="0.2">
      <c r="S1923" s="399"/>
      <c r="T1923" s="1401"/>
      <c r="W1923" s="864" t="str">
        <f t="shared" si="38"/>
        <v>1w</v>
      </c>
      <c r="X1923" s="1405">
        <f>_xll.qlCalendarAdvance(Calendar,X1922,W1923,"f",FALSE)</f>
        <v>52671</v>
      </c>
      <c r="Y1923" s="1404">
        <f>_xll.qlCalendarAdvance(Calendar,X1923,NDays&amp;"D")</f>
        <v>52671</v>
      </c>
      <c r="Z1923" s="1403">
        <v>2.2520608217854357E-2</v>
      </c>
      <c r="AA1923" s="1411">
        <v>2.2490455849853985E-2</v>
      </c>
    </row>
    <row r="1924" spans="19:27" x14ac:dyDescent="0.2">
      <c r="S1924" s="399"/>
      <c r="T1924" s="1401"/>
      <c r="W1924" s="864" t="str">
        <f t="shared" si="38"/>
        <v>1w</v>
      </c>
      <c r="X1924" s="1405">
        <f>_xll.qlCalendarAdvance(Calendar,X1923,W1924,"f",FALSE)</f>
        <v>52678</v>
      </c>
      <c r="Y1924" s="1404">
        <f>_xll.qlCalendarAdvance(Calendar,X1924,NDays&amp;"D")</f>
        <v>52678</v>
      </c>
      <c r="Z1924" s="1403">
        <v>2.2513075722112065E-2</v>
      </c>
      <c r="AA1924" s="1411">
        <v>2.2483281266343358E-2</v>
      </c>
    </row>
    <row r="1925" spans="19:27" x14ac:dyDescent="0.2">
      <c r="S1925" s="399"/>
      <c r="T1925" s="1401"/>
      <c r="W1925" s="864" t="str">
        <f t="shared" si="38"/>
        <v>1w</v>
      </c>
      <c r="X1925" s="1405">
        <f>_xll.qlCalendarAdvance(Calendar,X1924,W1925,"f",FALSE)</f>
        <v>52685</v>
      </c>
      <c r="Y1925" s="1404">
        <f>_xll.qlCalendarAdvance(Calendar,X1925,NDays&amp;"D")</f>
        <v>52685</v>
      </c>
      <c r="Z1925" s="1403">
        <v>2.2505522069563678E-2</v>
      </c>
      <c r="AA1925" s="1411">
        <v>2.2476085734314255E-2</v>
      </c>
    </row>
    <row r="1926" spans="19:27" x14ac:dyDescent="0.2">
      <c r="S1926" s="399"/>
      <c r="T1926" s="1401"/>
      <c r="W1926" s="864" t="str">
        <f t="shared" si="38"/>
        <v>1w</v>
      </c>
      <c r="X1926" s="1405">
        <f>_xll.qlCalendarAdvance(Calendar,X1925,W1926,"f",FALSE)</f>
        <v>52692</v>
      </c>
      <c r="Y1926" s="1404">
        <f>_xll.qlCalendarAdvance(Calendar,X1926,NDays&amp;"D")</f>
        <v>52692</v>
      </c>
      <c r="Z1926" s="1403">
        <v>2.2497804851557522E-2</v>
      </c>
      <c r="AA1926" s="1411">
        <v>2.2468869253766677E-2</v>
      </c>
    </row>
    <row r="1927" spans="19:27" x14ac:dyDescent="0.2">
      <c r="S1927" s="399"/>
      <c r="T1927" s="1401"/>
      <c r="W1927" s="864" t="str">
        <f t="shared" si="38"/>
        <v>1w</v>
      </c>
      <c r="X1927" s="1405">
        <f>_xll.qlCalendarAdvance(Calendar,X1926,W1927,"f",FALSE)</f>
        <v>52699</v>
      </c>
      <c r="Y1927" s="1404">
        <f>_xll.qlCalendarAdvance(Calendar,X1927,NDays&amp;"D")</f>
        <v>52699</v>
      </c>
      <c r="Z1927" s="1403">
        <v>2.2490210862640879E-2</v>
      </c>
      <c r="AA1927" s="1411">
        <v>2.2461631824619577E-2</v>
      </c>
    </row>
    <row r="1928" spans="19:27" x14ac:dyDescent="0.2">
      <c r="S1928" s="399"/>
      <c r="T1928" s="1401"/>
      <c r="W1928" s="864" t="str">
        <f t="shared" si="38"/>
        <v>1w</v>
      </c>
      <c r="X1928" s="1405">
        <f>_xll.qlCalendarAdvance(Calendar,X1927,W1928,"f",FALSE)</f>
        <v>52706</v>
      </c>
      <c r="Y1928" s="1404">
        <f>_xll.qlCalendarAdvance(Calendar,X1928,NDays&amp;"D")</f>
        <v>52706</v>
      </c>
      <c r="Z1928" s="1403">
        <v>2.2482595718759185E-2</v>
      </c>
      <c r="AA1928" s="1411">
        <v>2.2454373446791909E-2</v>
      </c>
    </row>
    <row r="1929" spans="19:27" x14ac:dyDescent="0.2">
      <c r="S1929" s="399"/>
      <c r="T1929" s="1401"/>
      <c r="W1929" s="864" t="str">
        <f t="shared" si="38"/>
        <v>1w</v>
      </c>
      <c r="X1929" s="1405">
        <f>_xll.qlCalendarAdvance(Calendar,X1928,W1929,"f",FALSE)</f>
        <v>52713</v>
      </c>
      <c r="Y1929" s="1404">
        <f>_xll.qlCalendarAdvance(Calendar,X1929,NDays&amp;"D")</f>
        <v>52713</v>
      </c>
      <c r="Z1929" s="1403">
        <v>2.2474959420153359E-2</v>
      </c>
      <c r="AA1929" s="1411">
        <v>2.2447094120526812E-2</v>
      </c>
    </row>
    <row r="1930" spans="19:27" x14ac:dyDescent="0.2">
      <c r="S1930" s="399"/>
      <c r="T1930" s="1401"/>
      <c r="W1930" s="864" t="str">
        <f t="shared" si="38"/>
        <v>1w</v>
      </c>
      <c r="X1930" s="1405">
        <f>_xll.qlCalendarAdvance(Calendar,X1929,W1930,"f",FALSE)</f>
        <v>52720</v>
      </c>
      <c r="Y1930" s="1404">
        <f>_xll.qlCalendarAdvance(Calendar,X1930,NDays&amp;"D")</f>
        <v>52720</v>
      </c>
      <c r="Z1930" s="1403">
        <v>2.2467436463120362E-2</v>
      </c>
      <c r="AA1930" s="1411">
        <v>2.24397938455001E-2</v>
      </c>
    </row>
    <row r="1931" spans="19:27" x14ac:dyDescent="0.2">
      <c r="S1931" s="399"/>
      <c r="T1931" s="1401"/>
      <c r="W1931" s="864" t="str">
        <f t="shared" si="38"/>
        <v>1w</v>
      </c>
      <c r="X1931" s="1405">
        <f>_xll.qlCalendarAdvance(Calendar,X1930,W1931,"f",FALSE)</f>
        <v>52727</v>
      </c>
      <c r="Y1931" s="1404">
        <f>_xll.qlCalendarAdvance(Calendar,X1931,NDays&amp;"D")</f>
        <v>52727</v>
      </c>
      <c r="Z1931" s="1403">
        <v>2.2459755874779649E-2</v>
      </c>
      <c r="AA1931" s="1411">
        <v>2.2432472622035959E-2</v>
      </c>
    </row>
    <row r="1932" spans="19:27" x14ac:dyDescent="0.2">
      <c r="S1932" s="399"/>
      <c r="T1932" s="1401"/>
      <c r="W1932" s="864" t="str">
        <f t="shared" si="38"/>
        <v>1w</v>
      </c>
      <c r="X1932" s="1405">
        <f>_xll.qlCalendarAdvance(Calendar,X1931,W1932,"f",FALSE)</f>
        <v>52734</v>
      </c>
      <c r="Y1932" s="1404">
        <f>_xll.qlCalendarAdvance(Calendar,X1932,NDays&amp;"D")</f>
        <v>52734</v>
      </c>
      <c r="Z1932" s="1403">
        <v>2.2452054131321602E-2</v>
      </c>
      <c r="AA1932" s="1411">
        <v>2.2425130449891251E-2</v>
      </c>
    </row>
    <row r="1933" spans="19:27" x14ac:dyDescent="0.2">
      <c r="S1933" s="399"/>
      <c r="T1933" s="1401"/>
      <c r="W1933" s="864" t="str">
        <f t="shared" si="38"/>
        <v>1w</v>
      </c>
      <c r="X1933" s="1405">
        <f>_xll.qlCalendarAdvance(Calendar,X1932,W1933,"f",FALSE)</f>
        <v>52741</v>
      </c>
      <c r="Y1933" s="1404">
        <f>_xll.qlCalendarAdvance(Calendar,X1933,NDays&amp;"D")</f>
        <v>52741</v>
      </c>
      <c r="Z1933" s="1403">
        <v>2.2444331232989351E-2</v>
      </c>
      <c r="AA1933" s="1411">
        <v>2.2417767329390159E-2</v>
      </c>
    </row>
    <row r="1934" spans="19:27" x14ac:dyDescent="0.2">
      <c r="S1934" s="399"/>
      <c r="T1934" s="1401"/>
      <c r="W1934" s="864" t="str">
        <f t="shared" si="38"/>
        <v>1w</v>
      </c>
      <c r="X1934" s="1405">
        <f>_xll.qlCalendarAdvance(Calendar,X1933,W1934,"f",FALSE)</f>
        <v>52748</v>
      </c>
      <c r="Y1934" s="1404">
        <f>_xll.qlCalendarAdvance(Calendar,X1934,NDays&amp;"D")</f>
        <v>52748</v>
      </c>
      <c r="Z1934" s="1403">
        <v>2.2436460614693326E-2</v>
      </c>
      <c r="AA1934" s="1411">
        <v>2.2410383260127453E-2</v>
      </c>
    </row>
    <row r="1935" spans="19:27" x14ac:dyDescent="0.2">
      <c r="S1935" s="399"/>
      <c r="T1935" s="1401"/>
      <c r="W1935" s="864" t="str">
        <f t="shared" si="38"/>
        <v>1w</v>
      </c>
      <c r="X1935" s="1405">
        <f>_xll.qlCalendarAdvance(Calendar,X1934,W1935,"f",FALSE)</f>
        <v>52755</v>
      </c>
      <c r="Y1935" s="1404">
        <f>_xll.qlCalendarAdvance(Calendar,X1935,NDays&amp;"D")</f>
        <v>52755</v>
      </c>
      <c r="Z1935" s="1403">
        <v>2.2428697392812769E-2</v>
      </c>
      <c r="AA1935" s="1411">
        <v>2.2402978242346272E-2</v>
      </c>
    </row>
    <row r="1936" spans="19:27" x14ac:dyDescent="0.2">
      <c r="S1936" s="399"/>
      <c r="T1936" s="1401"/>
      <c r="W1936" s="864" t="str">
        <f t="shared" si="38"/>
        <v>1w</v>
      </c>
      <c r="X1936" s="1405">
        <f>_xll.qlCalendarAdvance(Calendar,X1935,W1936,"f",FALSE)</f>
        <v>52762</v>
      </c>
      <c r="Y1936" s="1404">
        <f>_xll.qlCalendarAdvance(Calendar,X1936,NDays&amp;"D")</f>
        <v>52762</v>
      </c>
      <c r="Z1936" s="1403">
        <v>2.2420913017905185E-2</v>
      </c>
      <c r="AA1936" s="1411">
        <v>2.2395552276046615E-2</v>
      </c>
    </row>
    <row r="1937" spans="19:27" x14ac:dyDescent="0.2">
      <c r="S1937" s="399"/>
      <c r="T1937" s="1401"/>
      <c r="W1937" s="864" t="str">
        <f t="shared" si="38"/>
        <v>1w</v>
      </c>
      <c r="X1937" s="1405">
        <f>_xll.qlCalendarAdvance(Calendar,X1936,W1937,"f",FALSE)</f>
        <v>52769</v>
      </c>
      <c r="Y1937" s="1404">
        <f>_xll.qlCalendarAdvance(Calendar,X1937,NDays&amp;"D")</f>
        <v>52769</v>
      </c>
      <c r="Z1937" s="1403">
        <v>2.2413107490215481E-2</v>
      </c>
      <c r="AA1937" s="1411">
        <v>2.238810536106639E-2</v>
      </c>
    </row>
    <row r="1938" spans="19:27" x14ac:dyDescent="0.2">
      <c r="S1938" s="399"/>
      <c r="T1938" s="1401"/>
      <c r="W1938" s="864" t="str">
        <f t="shared" si="38"/>
        <v>1w</v>
      </c>
      <c r="X1938" s="1405">
        <f>_xll.qlCalendarAdvance(Calendar,X1937,W1938,"f",FALSE)</f>
        <v>52776</v>
      </c>
      <c r="Y1938" s="1404">
        <f>_xll.qlCalendarAdvance(Calendar,X1938,NDays&amp;"D")</f>
        <v>52776</v>
      </c>
      <c r="Z1938" s="1403">
        <v>2.2405280809989454E-2</v>
      </c>
      <c r="AA1938" s="1411">
        <v>2.2380637497648737E-2</v>
      </c>
    </row>
    <row r="1939" spans="19:27" x14ac:dyDescent="0.2">
      <c r="S1939" s="399"/>
      <c r="T1939" s="1401"/>
      <c r="W1939" s="864" t="str">
        <f t="shared" si="38"/>
        <v>1w</v>
      </c>
      <c r="X1939" s="1405">
        <f>_xll.qlCalendarAdvance(Calendar,X1938,W1939,"f",FALSE)</f>
        <v>52783</v>
      </c>
      <c r="Y1939" s="1404">
        <f>_xll.qlCalendarAdvance(Calendar,X1939,NDays&amp;"D")</f>
        <v>52783</v>
      </c>
      <c r="Z1939" s="1403">
        <v>2.2397549604380316E-2</v>
      </c>
      <c r="AA1939" s="1411">
        <v>2.2373148685550515E-2</v>
      </c>
    </row>
    <row r="1940" spans="19:27" x14ac:dyDescent="0.2">
      <c r="S1940" s="399"/>
      <c r="T1940" s="1401"/>
      <c r="W1940" s="864" t="str">
        <f t="shared" si="38"/>
        <v>1w</v>
      </c>
      <c r="X1940" s="1405">
        <f>_xll.qlCalendarAdvance(Calendar,X1939,W1940,"f",FALSE)</f>
        <v>52790</v>
      </c>
      <c r="Y1940" s="1404">
        <f>_xll.qlCalendarAdvance(Calendar,X1940,NDays&amp;"D")</f>
        <v>52790</v>
      </c>
      <c r="Z1940" s="1403">
        <v>2.2389678628813206E-2</v>
      </c>
      <c r="AA1940" s="1411">
        <v>2.2365638924933817E-2</v>
      </c>
    </row>
    <row r="1941" spans="19:27" x14ac:dyDescent="0.2">
      <c r="S1941" s="399"/>
      <c r="T1941" s="1401"/>
      <c r="W1941" s="864" t="str">
        <f t="shared" si="38"/>
        <v>1w</v>
      </c>
      <c r="X1941" s="1405">
        <f>_xll.qlCalendarAdvance(Calendar,X1940,W1941,"f",FALSE)</f>
        <v>52797</v>
      </c>
      <c r="Y1941" s="1404">
        <f>_xll.qlCalendarAdvance(Calendar,X1941,NDays&amp;"D")</f>
        <v>52797</v>
      </c>
      <c r="Z1941" s="1403">
        <v>2.2381786500348277E-2</v>
      </c>
      <c r="AA1941" s="1411">
        <v>2.2358108215798644E-2</v>
      </c>
    </row>
    <row r="1942" spans="19:27" x14ac:dyDescent="0.2">
      <c r="S1942" s="399"/>
      <c r="T1942" s="1401"/>
      <c r="W1942" s="864" t="str">
        <f t="shared" si="38"/>
        <v>1w</v>
      </c>
      <c r="X1942" s="1405">
        <f>_xll.qlCalendarAdvance(Calendar,X1941,W1942,"f",FALSE)</f>
        <v>52804</v>
      </c>
      <c r="Y1942" s="1404">
        <f>_xll.qlCalendarAdvance(Calendar,X1942,NDays&amp;"D")</f>
        <v>52804</v>
      </c>
      <c r="Z1942" s="1403">
        <v>2.2373873219233079E-2</v>
      </c>
      <c r="AA1942" s="1411">
        <v>2.235055655806395E-2</v>
      </c>
    </row>
    <row r="1943" spans="19:27" x14ac:dyDescent="0.2">
      <c r="S1943" s="399"/>
      <c r="T1943" s="1401"/>
      <c r="W1943" s="864" t="str">
        <f t="shared" si="38"/>
        <v>1w</v>
      </c>
      <c r="X1943" s="1405">
        <f>_xll.qlCalendarAdvance(Calendar,X1942,W1943,"f",FALSE)</f>
        <v>52811</v>
      </c>
      <c r="Y1943" s="1404">
        <f>_xll.qlCalendarAdvance(Calendar,X1943,NDays&amp;"D")</f>
        <v>52811</v>
      </c>
      <c r="Z1943" s="1403">
        <v>2.2365938785719998E-2</v>
      </c>
      <c r="AA1943" s="1411">
        <v>2.2342983951729734E-2</v>
      </c>
    </row>
    <row r="1944" spans="19:27" x14ac:dyDescent="0.2">
      <c r="S1944" s="399"/>
      <c r="T1944" s="1401"/>
      <c r="W1944" s="864" t="str">
        <f t="shared" si="38"/>
        <v>1w</v>
      </c>
      <c r="X1944" s="1405">
        <f>_xll.qlCalendarAdvance(Calendar,X1943,W1944,"f",FALSE)</f>
        <v>52818</v>
      </c>
      <c r="Y1944" s="1404">
        <f>_xll.qlCalendarAdvance(Calendar,X1944,NDays&amp;"D")</f>
        <v>52818</v>
      </c>
      <c r="Z1944" s="1403">
        <v>2.2357983200059661E-2</v>
      </c>
      <c r="AA1944" s="1411">
        <v>2.2335390396877042E-2</v>
      </c>
    </row>
    <row r="1945" spans="19:27" x14ac:dyDescent="0.2">
      <c r="S1945" s="399"/>
      <c r="T1945" s="1401"/>
      <c r="W1945" s="864" t="str">
        <f t="shared" si="38"/>
        <v>1w</v>
      </c>
      <c r="X1945" s="1405">
        <f>_xll.qlCalendarAdvance(Calendar,X1944,W1945,"f",FALSE)</f>
        <v>52825</v>
      </c>
      <c r="Y1945" s="1404">
        <f>_xll.qlCalendarAdvance(Calendar,X1945,NDays&amp;"D")</f>
        <v>52825</v>
      </c>
      <c r="Z1945" s="1403">
        <v>2.2350006462503576E-2</v>
      </c>
      <c r="AA1945" s="1411">
        <v>2.2327775893505875E-2</v>
      </c>
    </row>
    <row r="1946" spans="19:27" x14ac:dyDescent="0.2">
      <c r="S1946" s="399"/>
      <c r="T1946" s="1401"/>
      <c r="W1946" s="864" t="str">
        <f t="shared" ref="W1946:W2009" si="39">W1945</f>
        <v>1w</v>
      </c>
      <c r="X1946" s="1405">
        <f>_xll.qlCalendarAdvance(Calendar,X1945,W1946,"f",FALSE)</f>
        <v>52832</v>
      </c>
      <c r="Y1946" s="1404">
        <f>_xll.qlCalendarAdvance(Calendar,X1946,NDays&amp;"D")</f>
        <v>52832</v>
      </c>
      <c r="Z1946" s="1403">
        <v>2.2342008573305015E-2</v>
      </c>
      <c r="AA1946" s="1411">
        <v>2.2320140441535186E-2</v>
      </c>
    </row>
    <row r="1947" spans="19:27" x14ac:dyDescent="0.2">
      <c r="S1947" s="399"/>
      <c r="T1947" s="1401"/>
      <c r="W1947" s="864" t="str">
        <f t="shared" si="39"/>
        <v>1w</v>
      </c>
      <c r="X1947" s="1405">
        <f>_xll.qlCalendarAdvance(Calendar,X1946,W1947,"f",FALSE)</f>
        <v>52839</v>
      </c>
      <c r="Y1947" s="1404">
        <f>_xll.qlCalendarAdvance(Calendar,X1947,NDays&amp;"D")</f>
        <v>52839</v>
      </c>
      <c r="Z1947" s="1403">
        <v>2.2333788009832333E-2</v>
      </c>
      <c r="AA1947" s="1411">
        <v>2.2312484041046021E-2</v>
      </c>
    </row>
    <row r="1948" spans="19:27" x14ac:dyDescent="0.2">
      <c r="S1948" s="399"/>
      <c r="T1948" s="1401"/>
      <c r="W1948" s="864" t="str">
        <f t="shared" si="39"/>
        <v>1w</v>
      </c>
      <c r="X1948" s="1405">
        <f>_xll.qlCalendarAdvance(Calendar,X1947,W1948,"f",FALSE)</f>
        <v>52846</v>
      </c>
      <c r="Y1948" s="1404">
        <f>_xll.qlCalendarAdvance(Calendar,X1948,NDays&amp;"D")</f>
        <v>52846</v>
      </c>
      <c r="Z1948" s="1403">
        <v>2.2325652775231603E-2</v>
      </c>
      <c r="AA1948" s="1411">
        <v>2.2304806691957335E-2</v>
      </c>
    </row>
    <row r="1949" spans="19:27" x14ac:dyDescent="0.2">
      <c r="S1949" s="399"/>
      <c r="T1949" s="1401"/>
      <c r="W1949" s="864" t="str">
        <f t="shared" si="39"/>
        <v>1w</v>
      </c>
      <c r="X1949" s="1405">
        <f>_xll.qlCalendarAdvance(Calendar,X1948,W1949,"f",FALSE)</f>
        <v>52853</v>
      </c>
      <c r="Y1949" s="1404">
        <f>_xll.qlCalendarAdvance(Calendar,X1949,NDays&amp;"D")</f>
        <v>52853</v>
      </c>
      <c r="Z1949" s="1403">
        <v>2.231759743474809E-2</v>
      </c>
      <c r="AA1949" s="1411">
        <v>2.2297108394350174E-2</v>
      </c>
    </row>
    <row r="1950" spans="19:27" x14ac:dyDescent="0.2">
      <c r="S1950" s="399"/>
      <c r="T1950" s="1401"/>
      <c r="W1950" s="864" t="str">
        <f t="shared" si="39"/>
        <v>1w</v>
      </c>
      <c r="X1950" s="1405">
        <f>_xll.qlCalendarAdvance(Calendar,X1949,W1950,"f",FALSE)</f>
        <v>52860</v>
      </c>
      <c r="Y1950" s="1404">
        <f>_xll.qlCalendarAdvance(Calendar,X1950,NDays&amp;"D")</f>
        <v>52860</v>
      </c>
      <c r="Z1950" s="1403">
        <v>2.2309520946913606E-2</v>
      </c>
      <c r="AA1950" s="1411">
        <v>2.228938914814349E-2</v>
      </c>
    </row>
    <row r="1951" spans="19:27" x14ac:dyDescent="0.2">
      <c r="S1951" s="399"/>
      <c r="T1951" s="1401"/>
      <c r="W1951" s="864" t="str">
        <f t="shared" si="39"/>
        <v>1w</v>
      </c>
      <c r="X1951" s="1405">
        <f>_xll.qlCalendarAdvance(Calendar,X1950,W1951,"f",FALSE)</f>
        <v>52867</v>
      </c>
      <c r="Y1951" s="1404">
        <f>_xll.qlCalendarAdvance(Calendar,X1951,NDays&amp;"D")</f>
        <v>52867</v>
      </c>
      <c r="Z1951" s="1403">
        <v>2.2301423311978003E-2</v>
      </c>
      <c r="AA1951" s="1411">
        <v>2.2281648953337285E-2</v>
      </c>
    </row>
    <row r="1952" spans="19:27" x14ac:dyDescent="0.2">
      <c r="S1952" s="399"/>
      <c r="T1952" s="1401"/>
      <c r="W1952" s="864" t="str">
        <f t="shared" si="39"/>
        <v>1w</v>
      </c>
      <c r="X1952" s="1405">
        <f>_xll.qlCalendarAdvance(Calendar,X1951,W1952,"f",FALSE)</f>
        <v>52874</v>
      </c>
      <c r="Y1952" s="1404">
        <f>_xll.qlCalendarAdvance(Calendar,X1952,NDays&amp;"D")</f>
        <v>52874</v>
      </c>
      <c r="Z1952" s="1403">
        <v>2.2293395563861701E-2</v>
      </c>
      <c r="AA1952" s="1411">
        <v>2.2273887810093651E-2</v>
      </c>
    </row>
    <row r="1953" spans="19:27" x14ac:dyDescent="0.2">
      <c r="S1953" s="399"/>
      <c r="T1953" s="1401"/>
      <c r="W1953" s="864" t="str">
        <f t="shared" si="39"/>
        <v>1w</v>
      </c>
      <c r="X1953" s="1405">
        <f>_xll.qlCalendarAdvance(Calendar,X1952,W1953,"f",FALSE)</f>
        <v>52881</v>
      </c>
      <c r="Y1953" s="1404">
        <f>_xll.qlCalendarAdvance(Calendar,X1953,NDays&amp;"D")</f>
        <v>52881</v>
      </c>
      <c r="Z1953" s="1403">
        <v>2.2285253630605493E-2</v>
      </c>
      <c r="AA1953" s="1411">
        <v>2.2266105718331541E-2</v>
      </c>
    </row>
    <row r="1954" spans="19:27" x14ac:dyDescent="0.2">
      <c r="S1954" s="399"/>
      <c r="T1954" s="1401"/>
      <c r="W1954" s="864" t="str">
        <f t="shared" si="39"/>
        <v>1w</v>
      </c>
      <c r="X1954" s="1405">
        <f>_xll.qlCalendarAdvance(Calendar,X1953,W1954,"f",FALSE)</f>
        <v>52888</v>
      </c>
      <c r="Y1954" s="1404">
        <f>_xll.qlCalendarAdvance(Calendar,X1954,NDays&amp;"D")</f>
        <v>52888</v>
      </c>
      <c r="Z1954" s="1403">
        <v>2.2277090549922308E-2</v>
      </c>
      <c r="AA1954" s="1411">
        <v>2.225830267796991E-2</v>
      </c>
    </row>
    <row r="1955" spans="19:27" x14ac:dyDescent="0.2">
      <c r="S1955" s="399"/>
      <c r="T1955" s="1401"/>
      <c r="W1955" s="864" t="str">
        <f t="shared" si="39"/>
        <v>1w</v>
      </c>
      <c r="X1955" s="1405">
        <f>_xll.qlCalendarAdvance(Calendar,X1954,W1955,"f",FALSE)</f>
        <v>52895</v>
      </c>
      <c r="Y1955" s="1404">
        <f>_xll.qlCalendarAdvance(Calendar,X1955,NDays&amp;"D")</f>
        <v>52895</v>
      </c>
      <c r="Z1955" s="1403">
        <v>2.2268906322067305E-2</v>
      </c>
      <c r="AA1955" s="1411">
        <v>2.2250478689008757E-2</v>
      </c>
    </row>
    <row r="1956" spans="19:27" x14ac:dyDescent="0.2">
      <c r="S1956" s="399"/>
      <c r="T1956" s="1401"/>
      <c r="W1956" s="864" t="str">
        <f t="shared" si="39"/>
        <v>1w</v>
      </c>
      <c r="X1956" s="1405">
        <f>_xll.qlCalendarAdvance(Calendar,X1955,W1956,"f",FALSE)</f>
        <v>52902</v>
      </c>
      <c r="Y1956" s="1404">
        <f>_xll.qlCalendarAdvance(Calendar,X1956,NDays&amp;"D")</f>
        <v>52902</v>
      </c>
      <c r="Z1956" s="1403">
        <v>2.2260700947297429E-2</v>
      </c>
      <c r="AA1956" s="1411">
        <v>2.2242633751610175E-2</v>
      </c>
    </row>
    <row r="1957" spans="19:27" x14ac:dyDescent="0.2">
      <c r="S1957" s="399"/>
      <c r="T1957" s="1401"/>
      <c r="W1957" s="864" t="str">
        <f t="shared" si="39"/>
        <v>1w</v>
      </c>
      <c r="X1957" s="1405">
        <f>_xll.qlCalendarAdvance(Calendar,X1956,W1957,"f",FALSE)</f>
        <v>52909</v>
      </c>
      <c r="Y1957" s="1404">
        <f>_xll.qlCalendarAdvance(Calendar,X1957,NDays&amp;"D")</f>
        <v>52909</v>
      </c>
      <c r="Z1957" s="1403">
        <v>2.2252393427435211E-2</v>
      </c>
      <c r="AA1957" s="1411">
        <v>2.2234767865531024E-2</v>
      </c>
    </row>
    <row r="1958" spans="19:27" x14ac:dyDescent="0.2">
      <c r="S1958" s="399"/>
      <c r="T1958" s="1401"/>
      <c r="W1958" s="864" t="str">
        <f t="shared" si="39"/>
        <v>1w</v>
      </c>
      <c r="X1958" s="1405">
        <f>_xll.qlCalendarAdvance(Calendar,X1957,W1958,"f",FALSE)</f>
        <v>52916</v>
      </c>
      <c r="Y1958" s="1404">
        <f>_xll.qlCalendarAdvance(Calendar,X1958,NDays&amp;"D")</f>
        <v>52916</v>
      </c>
      <c r="Z1958" s="1403">
        <v>2.2244147769898782E-2</v>
      </c>
      <c r="AA1958" s="1411">
        <v>2.2226881031014445E-2</v>
      </c>
    </row>
    <row r="1959" spans="19:27" x14ac:dyDescent="0.2">
      <c r="S1959" s="399"/>
      <c r="T1959" s="1401"/>
      <c r="W1959" s="864" t="str">
        <f t="shared" si="39"/>
        <v>1w</v>
      </c>
      <c r="X1959" s="1405">
        <f>_xll.qlCalendarAdvance(Calendar,X1958,W1959,"f",FALSE)</f>
        <v>52923</v>
      </c>
      <c r="Y1959" s="1404">
        <f>_xll.qlCalendarAdvance(Calendar,X1959,NDays&amp;"D")</f>
        <v>52923</v>
      </c>
      <c r="Z1959" s="1403">
        <v>2.2235880967297693E-2</v>
      </c>
      <c r="AA1959" s="1411">
        <v>2.221897324797939E-2</v>
      </c>
    </row>
    <row r="1960" spans="19:27" x14ac:dyDescent="0.2">
      <c r="S1960" s="399"/>
      <c r="T1960" s="1401"/>
      <c r="W1960" s="864" t="str">
        <f t="shared" si="39"/>
        <v>1w</v>
      </c>
      <c r="X1960" s="1405">
        <f>_xll.qlCalendarAdvance(Calendar,X1959,W1960,"f",FALSE)</f>
        <v>52930</v>
      </c>
      <c r="Y1960" s="1404">
        <f>_xll.qlCalendarAdvance(Calendar,X1960,NDays&amp;"D")</f>
        <v>52930</v>
      </c>
      <c r="Z1960" s="1403">
        <v>2.2227667984214307E-2</v>
      </c>
      <c r="AA1960" s="1411">
        <v>2.2211044516344813E-2</v>
      </c>
    </row>
    <row r="1961" spans="19:27" x14ac:dyDescent="0.2">
      <c r="S1961" s="399"/>
      <c r="T1961" s="1401"/>
      <c r="W1961" s="864" t="str">
        <f t="shared" si="39"/>
        <v>1w</v>
      </c>
      <c r="X1961" s="1405">
        <f>_xll.qlCalendarAdvance(Calendar,X1960,W1961,"f",FALSE)</f>
        <v>52937</v>
      </c>
      <c r="Y1961" s="1404">
        <f>_xll.qlCalendarAdvance(Calendar,X1961,NDays&amp;"D")</f>
        <v>52937</v>
      </c>
      <c r="Z1961" s="1403">
        <v>2.2219356878736246E-2</v>
      </c>
      <c r="AA1961" s="1411">
        <v>2.2203094836272808E-2</v>
      </c>
    </row>
    <row r="1962" spans="19:27" x14ac:dyDescent="0.2">
      <c r="S1962" s="399"/>
      <c r="T1962" s="1401"/>
      <c r="W1962" s="864" t="str">
        <f t="shared" si="39"/>
        <v>1w</v>
      </c>
      <c r="X1962" s="1405">
        <f>_xll.qlCalendarAdvance(Calendar,X1961,W1962,"f",FALSE)</f>
        <v>52944</v>
      </c>
      <c r="Y1962" s="1404">
        <f>_xll.qlCalendarAdvance(Calendar,X1962,NDays&amp;"D")</f>
        <v>52944</v>
      </c>
      <c r="Z1962" s="1403">
        <v>2.2211024627894323E-2</v>
      </c>
      <c r="AA1962" s="1411">
        <v>2.2195124207520234E-2</v>
      </c>
    </row>
    <row r="1963" spans="19:27" x14ac:dyDescent="0.2">
      <c r="S1963" s="399"/>
      <c r="T1963" s="1401"/>
      <c r="W1963" s="864" t="str">
        <f t="shared" si="39"/>
        <v>1w</v>
      </c>
      <c r="X1963" s="1405">
        <f>_xll.qlCalendarAdvance(Calendar,X1962,W1963,"f",FALSE)</f>
        <v>52951</v>
      </c>
      <c r="Y1963" s="1404">
        <f>_xll.qlCalendarAdvance(Calendar,X1963,NDays&amp;"D")</f>
        <v>52951</v>
      </c>
      <c r="Z1963" s="1403">
        <v>2.2202671231950383E-2</v>
      </c>
      <c r="AA1963" s="1411">
        <v>2.2187132630330231E-2</v>
      </c>
    </row>
    <row r="1964" spans="19:27" x14ac:dyDescent="0.2">
      <c r="S1964" s="399"/>
      <c r="T1964" s="1401"/>
      <c r="W1964" s="864" t="str">
        <f t="shared" si="39"/>
        <v>1w</v>
      </c>
      <c r="X1964" s="1405">
        <f>_xll.qlCalendarAdvance(Calendar,X1963,W1964,"f",FALSE)</f>
        <v>52959</v>
      </c>
      <c r="Y1964" s="1404">
        <f>_xll.qlCalendarAdvance(Calendar,X1964,NDays&amp;"D")</f>
        <v>52959</v>
      </c>
      <c r="Z1964" s="1403">
        <v>2.2193098607561662E-2</v>
      </c>
      <c r="AA1964" s="1411">
        <v>2.2177973747934399E-2</v>
      </c>
    </row>
    <row r="1965" spans="19:27" x14ac:dyDescent="0.2">
      <c r="S1965" s="399"/>
      <c r="T1965" s="1401"/>
      <c r="W1965" s="864" t="str">
        <f t="shared" si="39"/>
        <v>1w</v>
      </c>
      <c r="X1965" s="1405">
        <f>_xll.qlCalendarAdvance(Calendar,X1964,W1965,"f",FALSE)</f>
        <v>52966</v>
      </c>
      <c r="Y1965" s="1404">
        <f>_xll.qlCalendarAdvance(Calendar,X1965,NDays&amp;"D")</f>
        <v>52966</v>
      </c>
      <c r="Z1965" s="1403">
        <v>2.2184635649793616E-2</v>
      </c>
      <c r="AA1965" s="1411">
        <v>2.2169937281073526E-2</v>
      </c>
    </row>
    <row r="1966" spans="19:27" x14ac:dyDescent="0.2">
      <c r="S1966" s="399"/>
      <c r="T1966" s="1401"/>
      <c r="W1966" s="864" t="str">
        <f t="shared" si="39"/>
        <v>1w</v>
      </c>
      <c r="X1966" s="1405">
        <f>_xll.qlCalendarAdvance(Calendar,X1965,W1966,"f",FALSE)</f>
        <v>52973</v>
      </c>
      <c r="Y1966" s="1404">
        <f>_xll.qlCalendarAdvance(Calendar,X1966,NDays&amp;"D")</f>
        <v>52973</v>
      </c>
      <c r="Z1966" s="1403">
        <v>2.2176219783097736E-2</v>
      </c>
      <c r="AA1966" s="1411">
        <v>2.2161879865613132E-2</v>
      </c>
    </row>
    <row r="1967" spans="19:27" x14ac:dyDescent="0.2">
      <c r="S1967" s="399"/>
      <c r="T1967" s="1401"/>
      <c r="W1967" s="864" t="str">
        <f t="shared" si="39"/>
        <v>1w</v>
      </c>
      <c r="X1967" s="1405">
        <f>_xll.qlCalendarAdvance(Calendar,X1966,W1967,"f",FALSE)</f>
        <v>52980</v>
      </c>
      <c r="Y1967" s="1404">
        <f>_xll.qlCalendarAdvance(Calendar,X1967,NDays&amp;"D")</f>
        <v>52980</v>
      </c>
      <c r="Z1967" s="1403">
        <v>2.216778579950476E-2</v>
      </c>
      <c r="AA1967" s="1411">
        <v>2.2153801501634263E-2</v>
      </c>
    </row>
    <row r="1968" spans="19:27" x14ac:dyDescent="0.2">
      <c r="S1968" s="399"/>
      <c r="T1968" s="1401"/>
      <c r="W1968" s="864" t="str">
        <f t="shared" si="39"/>
        <v>1w</v>
      </c>
      <c r="X1968" s="1405">
        <f>_xll.qlCalendarAdvance(Calendar,X1967,W1968,"f",FALSE)</f>
        <v>52987</v>
      </c>
      <c r="Y1968" s="1404">
        <f>_xll.qlCalendarAdvance(Calendar,X1968,NDays&amp;"D")</f>
        <v>52987</v>
      </c>
      <c r="Z1968" s="1403">
        <v>2.2159335111398372E-2</v>
      </c>
      <c r="AA1968" s="1411">
        <v>2.2145702189055871E-2</v>
      </c>
    </row>
    <row r="1969" spans="19:27" x14ac:dyDescent="0.2">
      <c r="S1969" s="399"/>
      <c r="T1969" s="1401"/>
      <c r="W1969" s="864" t="str">
        <f t="shared" si="39"/>
        <v>1w</v>
      </c>
      <c r="X1969" s="1405">
        <f>_xll.qlCalendarAdvance(Calendar,X1968,W1969,"f",FALSE)</f>
        <v>52994</v>
      </c>
      <c r="Y1969" s="1404">
        <f>_xll.qlCalendarAdvance(Calendar,X1969,NDays&amp;"D")</f>
        <v>52994</v>
      </c>
      <c r="Z1969" s="1403">
        <v>2.2150869131140311E-2</v>
      </c>
      <c r="AA1969" s="1411">
        <v>2.2137581928121097E-2</v>
      </c>
    </row>
    <row r="1970" spans="19:27" x14ac:dyDescent="0.2">
      <c r="S1970" s="399"/>
      <c r="T1970" s="1401"/>
      <c r="W1970" s="864" t="str">
        <f t="shared" si="39"/>
        <v>1w</v>
      </c>
      <c r="X1970" s="1405">
        <f>_xll.qlCalendarAdvance(Calendar,X1969,W1970,"f",FALSE)</f>
        <v>53001</v>
      </c>
      <c r="Y1970" s="1404">
        <f>_xll.qlCalendarAdvance(Calendar,X1970,NDays&amp;"D")</f>
        <v>53001</v>
      </c>
      <c r="Z1970" s="1403">
        <v>2.214238927106725E-2</v>
      </c>
      <c r="AA1970" s="1411">
        <v>2.2129440718586801E-2</v>
      </c>
    </row>
    <row r="1971" spans="19:27" x14ac:dyDescent="0.2">
      <c r="S1971" s="399"/>
      <c r="T1971" s="1401"/>
      <c r="W1971" s="864" t="str">
        <f t="shared" si="39"/>
        <v>1w</v>
      </c>
      <c r="X1971" s="1405">
        <f>_xll.qlCalendarAdvance(Calendar,X1970,W1971,"f",FALSE)</f>
        <v>53008</v>
      </c>
      <c r="Y1971" s="1404">
        <f>_xll.qlCalendarAdvance(Calendar,X1971,NDays&amp;"D")</f>
        <v>53008</v>
      </c>
      <c r="Z1971" s="1403">
        <v>2.2133896943495258E-2</v>
      </c>
      <c r="AA1971" s="1411">
        <v>2.212127856053403E-2</v>
      </c>
    </row>
    <row r="1972" spans="19:27" x14ac:dyDescent="0.2">
      <c r="S1972" s="399"/>
      <c r="T1972" s="1401"/>
      <c r="W1972" s="864" t="str">
        <f t="shared" si="39"/>
        <v>1w</v>
      </c>
      <c r="X1972" s="1405">
        <f>_xll.qlCalendarAdvance(Calendar,X1971,W1972,"f",FALSE)</f>
        <v>53015</v>
      </c>
      <c r="Y1972" s="1404">
        <f>_xll.qlCalendarAdvance(Calendar,X1972,NDays&amp;"D")</f>
        <v>53015</v>
      </c>
      <c r="Z1972" s="1403">
        <v>2.2125393560714884E-2</v>
      </c>
      <c r="AA1972" s="1411">
        <v>2.2113095453962783E-2</v>
      </c>
    </row>
    <row r="1973" spans="19:27" x14ac:dyDescent="0.2">
      <c r="S1973" s="399"/>
      <c r="T1973" s="1401"/>
      <c r="W1973" s="864" t="str">
        <f t="shared" si="39"/>
        <v>1w</v>
      </c>
      <c r="X1973" s="1405">
        <f>_xll.qlCalendarAdvance(Calendar,X1972,W1973,"f",FALSE)</f>
        <v>53022</v>
      </c>
      <c r="Y1973" s="1404">
        <f>_xll.qlCalendarAdvance(Calendar,X1973,NDays&amp;"D")</f>
        <v>53022</v>
      </c>
      <c r="Z1973" s="1403">
        <v>2.2117048377624304E-2</v>
      </c>
      <c r="AA1973" s="1411">
        <v>2.2104891398792015E-2</v>
      </c>
    </row>
    <row r="1974" spans="19:27" x14ac:dyDescent="0.2">
      <c r="S1974" s="399"/>
      <c r="T1974" s="1401"/>
      <c r="W1974" s="864" t="str">
        <f t="shared" si="39"/>
        <v>1w</v>
      </c>
      <c r="X1974" s="1405">
        <f>_xll.qlCalendarAdvance(Calendar,X1973,W1974,"f",FALSE)</f>
        <v>53029</v>
      </c>
      <c r="Y1974" s="1404">
        <f>_xll.qlCalendarAdvance(Calendar,X1974,NDays&amp;"D")</f>
        <v>53029</v>
      </c>
      <c r="Z1974" s="1403">
        <v>2.2108525847528426E-2</v>
      </c>
      <c r="AA1974" s="1411">
        <v>2.2096666395183817E-2</v>
      </c>
    </row>
    <row r="1975" spans="19:27" x14ac:dyDescent="0.2">
      <c r="S1975" s="399"/>
      <c r="T1975" s="1401"/>
      <c r="W1975" s="864" t="str">
        <f t="shared" si="39"/>
        <v>1w</v>
      </c>
      <c r="X1975" s="1405">
        <f>_xll.qlCalendarAdvance(Calendar,X1974,W1975,"f",FALSE)</f>
        <v>53036</v>
      </c>
      <c r="Y1975" s="1404">
        <f>_xll.qlCalendarAdvance(Calendar,X1975,NDays&amp;"D")</f>
        <v>53036</v>
      </c>
      <c r="Z1975" s="1403">
        <v>2.2099996860186849E-2</v>
      </c>
      <c r="AA1975" s="1411">
        <v>2.2088420442976098E-2</v>
      </c>
    </row>
    <row r="1976" spans="19:27" x14ac:dyDescent="0.2">
      <c r="S1976" s="399"/>
      <c r="T1976" s="1401"/>
      <c r="W1976" s="864" t="str">
        <f t="shared" si="39"/>
        <v>1w</v>
      </c>
      <c r="X1976" s="1405">
        <f>_xll.qlCalendarAdvance(Calendar,X1975,W1976,"f",FALSE)</f>
        <v>53043</v>
      </c>
      <c r="Y1976" s="1404">
        <f>_xll.qlCalendarAdvance(Calendar,X1976,NDays&amp;"D")</f>
        <v>53043</v>
      </c>
      <c r="Z1976" s="1403">
        <v>2.2091462805019571E-2</v>
      </c>
      <c r="AA1976" s="1411">
        <v>2.2080153542330949E-2</v>
      </c>
    </row>
    <row r="1977" spans="19:27" x14ac:dyDescent="0.2">
      <c r="S1977" s="399"/>
      <c r="T1977" s="1401"/>
      <c r="W1977" s="864" t="str">
        <f t="shared" si="39"/>
        <v>1w</v>
      </c>
      <c r="X1977" s="1405">
        <f>_xll.qlCalendarAdvance(Calendar,X1976,W1977,"f",FALSE)</f>
        <v>53050</v>
      </c>
      <c r="Y1977" s="1404">
        <f>_xll.qlCalendarAdvance(Calendar,X1977,NDays&amp;"D")</f>
        <v>53050</v>
      </c>
      <c r="Z1977" s="1403">
        <v>2.2082925071423249E-2</v>
      </c>
      <c r="AA1977" s="1411">
        <v>2.2071865693167325E-2</v>
      </c>
    </row>
    <row r="1978" spans="19:27" x14ac:dyDescent="0.2">
      <c r="S1978" s="399"/>
      <c r="T1978" s="1401"/>
      <c r="W1978" s="864" t="str">
        <f t="shared" si="39"/>
        <v>1w</v>
      </c>
      <c r="X1978" s="1405">
        <f>_xll.qlCalendarAdvance(Calendar,X1977,W1978,"f",FALSE)</f>
        <v>53057</v>
      </c>
      <c r="Y1978" s="1404">
        <f>_xll.qlCalendarAdvance(Calendar,X1978,NDays&amp;"D")</f>
        <v>53057</v>
      </c>
      <c r="Z1978" s="1403">
        <v>2.2074330060506717E-2</v>
      </c>
      <c r="AA1978" s="1411">
        <v>2.2063556895485226E-2</v>
      </c>
    </row>
    <row r="1979" spans="19:27" x14ac:dyDescent="0.2">
      <c r="S1979" s="399"/>
      <c r="T1979" s="1401"/>
      <c r="W1979" s="864" t="str">
        <f t="shared" si="39"/>
        <v>1w</v>
      </c>
      <c r="X1979" s="1405">
        <f>_xll.qlCalendarAdvance(Calendar,X1978,W1979,"f",FALSE)</f>
        <v>53064</v>
      </c>
      <c r="Y1979" s="1404">
        <f>_xll.qlCalendarAdvance(Calendar,X1979,NDays&amp;"D")</f>
        <v>53064</v>
      </c>
      <c r="Z1979" s="1403">
        <v>2.2065789031237196E-2</v>
      </c>
      <c r="AA1979" s="1411">
        <v>2.2055227149284651E-2</v>
      </c>
    </row>
    <row r="1980" spans="19:27" x14ac:dyDescent="0.2">
      <c r="S1980" s="399"/>
      <c r="T1980" s="1401"/>
      <c r="W1980" s="864" t="str">
        <f t="shared" si="39"/>
        <v>1w</v>
      </c>
      <c r="X1980" s="1405">
        <f>_xll.qlCalendarAdvance(Calendar,X1979,W1980,"f",FALSE)</f>
        <v>53071</v>
      </c>
      <c r="Y1980" s="1404">
        <f>_xll.qlCalendarAdvance(Calendar,X1980,NDays&amp;"D")</f>
        <v>53071</v>
      </c>
      <c r="Z1980" s="1403">
        <v>2.2057248410028613E-2</v>
      </c>
      <c r="AA1980" s="1411">
        <v>2.2046876454646647E-2</v>
      </c>
    </row>
    <row r="1981" spans="19:27" x14ac:dyDescent="0.2">
      <c r="S1981" s="399"/>
      <c r="T1981" s="1401"/>
      <c r="W1981" s="864" t="str">
        <f t="shared" si="39"/>
        <v>1w</v>
      </c>
      <c r="X1981" s="1405">
        <f>_xll.qlCalendarAdvance(Calendar,X1980,W1981,"f",FALSE)</f>
        <v>53078</v>
      </c>
      <c r="Y1981" s="1404">
        <f>_xll.qlCalendarAdvance(Calendar,X1981,NDays&amp;"D")</f>
        <v>53078</v>
      </c>
      <c r="Z1981" s="1403">
        <v>2.2048709593692803E-2</v>
      </c>
      <c r="AA1981" s="1411">
        <v>2.2038504811409121E-2</v>
      </c>
    </row>
    <row r="1982" spans="19:27" x14ac:dyDescent="0.2">
      <c r="S1982" s="399"/>
      <c r="T1982" s="1401"/>
      <c r="W1982" s="864" t="str">
        <f t="shared" si="39"/>
        <v>1w</v>
      </c>
      <c r="X1982" s="1405">
        <f>_xll.qlCalendarAdvance(Calendar,X1981,W1982,"f",FALSE)</f>
        <v>53085</v>
      </c>
      <c r="Y1982" s="1404">
        <f>_xll.qlCalendarAdvance(Calendar,X1982,NDays&amp;"D")</f>
        <v>53085</v>
      </c>
      <c r="Z1982" s="1403">
        <v>2.2040229854240562E-2</v>
      </c>
      <c r="AA1982" s="1411">
        <v>2.2030112219572073E-2</v>
      </c>
    </row>
    <row r="1983" spans="19:27" x14ac:dyDescent="0.2">
      <c r="S1983" s="399"/>
      <c r="T1983" s="1401"/>
      <c r="W1983" s="864" t="str">
        <f t="shared" si="39"/>
        <v>1w</v>
      </c>
      <c r="X1983" s="1405">
        <f>_xll.qlCalendarAdvance(Calendar,X1982,W1983,"f",FALSE)</f>
        <v>53092</v>
      </c>
      <c r="Y1983" s="1404">
        <f>_xll.qlCalendarAdvance(Calendar,X1983,NDays&amp;"D")</f>
        <v>53092</v>
      </c>
      <c r="Z1983" s="1403">
        <v>2.2031699226079591E-2</v>
      </c>
      <c r="AA1983" s="1411">
        <v>2.2021698679459689E-2</v>
      </c>
    </row>
    <row r="1984" spans="19:27" x14ac:dyDescent="0.2">
      <c r="S1984" s="399"/>
      <c r="T1984" s="1401"/>
      <c r="W1984" s="864" t="str">
        <f t="shared" si="39"/>
        <v>1w</v>
      </c>
      <c r="X1984" s="1405">
        <f>_xll.qlCalendarAdvance(Calendar,X1983,W1984,"f",FALSE)</f>
        <v>53099</v>
      </c>
      <c r="Y1984" s="1404">
        <f>_xll.qlCalendarAdvance(Calendar,X1984,NDays&amp;"D")</f>
        <v>53099</v>
      </c>
      <c r="Z1984" s="1403">
        <v>2.2023174644606323E-2</v>
      </c>
      <c r="AA1984" s="1411">
        <v>2.2013264190747783E-2</v>
      </c>
    </row>
    <row r="1985" spans="19:27" x14ac:dyDescent="0.2">
      <c r="S1985" s="399"/>
      <c r="T1985" s="1401"/>
      <c r="W1985" s="864" t="str">
        <f t="shared" si="39"/>
        <v>1w</v>
      </c>
      <c r="X1985" s="1405">
        <f>_xll.qlCalendarAdvance(Calendar,X1984,W1985,"f",FALSE)</f>
        <v>53106</v>
      </c>
      <c r="Y1985" s="1404">
        <f>_xll.qlCalendarAdvance(Calendar,X1985,NDays&amp;"D")</f>
        <v>53106</v>
      </c>
      <c r="Z1985" s="1403">
        <v>2.2014657499027573E-2</v>
      </c>
      <c r="AA1985" s="1411">
        <v>2.2004808753436356E-2</v>
      </c>
    </row>
    <row r="1986" spans="19:27" x14ac:dyDescent="0.2">
      <c r="S1986" s="399"/>
      <c r="T1986" s="1401"/>
      <c r="W1986" s="864" t="str">
        <f t="shared" si="39"/>
        <v>1w</v>
      </c>
      <c r="X1986" s="1405">
        <f>_xll.qlCalendarAdvance(Calendar,X1985,W1986,"f",FALSE)</f>
        <v>53113</v>
      </c>
      <c r="Y1986" s="1404">
        <f>_xll.qlCalendarAdvance(Calendar,X1986,NDays&amp;"D")</f>
        <v>53113</v>
      </c>
      <c r="Z1986" s="1403">
        <v>2.2006091471864064E-2</v>
      </c>
      <c r="AA1986" s="1411">
        <v>2.1996332367768545E-2</v>
      </c>
    </row>
    <row r="1987" spans="19:27" x14ac:dyDescent="0.2">
      <c r="S1987" s="399"/>
      <c r="T1987" s="1401"/>
      <c r="W1987" s="864" t="str">
        <f t="shared" si="39"/>
        <v>1w</v>
      </c>
      <c r="X1987" s="1405">
        <f>_xll.qlCalendarAdvance(Calendar,X1986,W1987,"f",FALSE)</f>
        <v>53120</v>
      </c>
      <c r="Y1987" s="1404">
        <f>_xll.qlCalendarAdvance(Calendar,X1987,NDays&amp;"D")</f>
        <v>53120</v>
      </c>
      <c r="Z1987" s="1403">
        <v>2.1997592816488769E-2</v>
      </c>
      <c r="AA1987" s="1411">
        <v>2.1987835033582259E-2</v>
      </c>
    </row>
    <row r="1988" spans="19:27" x14ac:dyDescent="0.2">
      <c r="S1988" s="399"/>
      <c r="T1988" s="1401"/>
      <c r="W1988" s="864" t="str">
        <f t="shared" si="39"/>
        <v>1w</v>
      </c>
      <c r="X1988" s="1405">
        <f>_xll.qlCalendarAdvance(Calendar,X1987,W1988,"f",FALSE)</f>
        <v>53127</v>
      </c>
      <c r="Y1988" s="1404">
        <f>_xll.qlCalendarAdvance(Calendar,X1988,NDays&amp;"D")</f>
        <v>53127</v>
      </c>
      <c r="Z1988" s="1403">
        <v>2.1989105743007869E-2</v>
      </c>
      <c r="AA1988" s="1411">
        <v>2.1979316750877498E-2</v>
      </c>
    </row>
    <row r="1989" spans="19:27" x14ac:dyDescent="0.2">
      <c r="S1989" s="399"/>
      <c r="T1989" s="1401"/>
      <c r="W1989" s="864" t="str">
        <f t="shared" si="39"/>
        <v>1w</v>
      </c>
      <c r="X1989" s="1405">
        <f>_xll.qlCalendarAdvance(Calendar,X1988,W1989,"f",FALSE)</f>
        <v>53134</v>
      </c>
      <c r="Y1989" s="1404">
        <f>_xll.qlCalendarAdvance(Calendar,X1989,NDays&amp;"D")</f>
        <v>53134</v>
      </c>
      <c r="Z1989" s="1403">
        <v>2.1980631648044098E-2</v>
      </c>
      <c r="AA1989" s="1411">
        <v>2.1970777519573215E-2</v>
      </c>
    </row>
    <row r="1990" spans="19:27" x14ac:dyDescent="0.2">
      <c r="S1990" s="399"/>
      <c r="T1990" s="1401"/>
      <c r="W1990" s="864" t="str">
        <f t="shared" si="39"/>
        <v>1w</v>
      </c>
      <c r="X1990" s="1405">
        <f>_xll.qlCalendarAdvance(Calendar,X1989,W1990,"f",FALSE)</f>
        <v>53141</v>
      </c>
      <c r="Y1990" s="1404">
        <f>_xll.qlCalendarAdvance(Calendar,X1990,NDays&amp;"D")</f>
        <v>53141</v>
      </c>
      <c r="Z1990" s="1403">
        <v>2.1972171922768818E-2</v>
      </c>
      <c r="AA1990" s="1411">
        <v>2.1962219674126482E-2</v>
      </c>
    </row>
    <row r="1991" spans="19:27" x14ac:dyDescent="0.2">
      <c r="S1991" s="399"/>
      <c r="T1991" s="1401"/>
      <c r="W1991" s="864" t="str">
        <f t="shared" si="39"/>
        <v>1w</v>
      </c>
      <c r="X1991" s="1405">
        <f>_xll.qlCalendarAdvance(Calendar,X1990,W1991,"f",FALSE)</f>
        <v>53148</v>
      </c>
      <c r="Y1991" s="1404">
        <f>_xll.qlCalendarAdvance(Calendar,X1991,NDays&amp;"D")</f>
        <v>53148</v>
      </c>
      <c r="Z1991" s="1403">
        <v>2.1963788079913078E-2</v>
      </c>
      <c r="AA1991" s="1411">
        <v>2.1953669505626605E-2</v>
      </c>
    </row>
    <row r="1992" spans="19:27" x14ac:dyDescent="0.2">
      <c r="S1992" s="399"/>
      <c r="T1992" s="1401"/>
      <c r="W1992" s="864" t="str">
        <f t="shared" si="39"/>
        <v>1w</v>
      </c>
      <c r="X1992" s="1405">
        <f>_xll.qlCalendarAdvance(Calendar,X1991,W1992,"f",FALSE)</f>
        <v>53155</v>
      </c>
      <c r="Y1992" s="1404">
        <f>_xll.qlCalendarAdvance(Calendar,X1992,NDays&amp;"D")</f>
        <v>53155</v>
      </c>
      <c r="Z1992" s="1403">
        <v>2.1955359608571264E-2</v>
      </c>
      <c r="AA1992" s="1411">
        <v>2.1945134508342123E-2</v>
      </c>
    </row>
    <row r="1993" spans="19:27" x14ac:dyDescent="0.2">
      <c r="S1993" s="399"/>
      <c r="T1993" s="1401"/>
      <c r="W1993" s="864" t="str">
        <f t="shared" si="39"/>
        <v>1w</v>
      </c>
      <c r="X1993" s="1405">
        <f>_xll.qlCalendarAdvance(Calendar,X1992,W1993,"f",FALSE)</f>
        <v>53162</v>
      </c>
      <c r="Y1993" s="1404">
        <f>_xll.qlCalendarAdvance(Calendar,X1993,NDays&amp;"D")</f>
        <v>53162</v>
      </c>
      <c r="Z1993" s="1403">
        <v>2.1946946510564579E-2</v>
      </c>
      <c r="AA1993" s="1411">
        <v>2.1936614682273037E-2</v>
      </c>
    </row>
    <row r="1994" spans="19:27" x14ac:dyDescent="0.2">
      <c r="S1994" s="399"/>
      <c r="T1994" s="1401"/>
      <c r="W1994" s="864" t="str">
        <f t="shared" si="39"/>
        <v>1w</v>
      </c>
      <c r="X1994" s="1405">
        <f>_xll.qlCalendarAdvance(Calendar,X1993,W1994,"f",FALSE)</f>
        <v>53169</v>
      </c>
      <c r="Y1994" s="1404">
        <f>_xll.qlCalendarAdvance(Calendar,X1994,NDays&amp;"D")</f>
        <v>53169</v>
      </c>
      <c r="Z1994" s="1403">
        <v>2.193854878569922E-2</v>
      </c>
      <c r="AA1994" s="1411">
        <v>2.1928110027419345E-2</v>
      </c>
    </row>
    <row r="1995" spans="19:27" x14ac:dyDescent="0.2">
      <c r="S1995" s="399"/>
      <c r="T1995" s="1401"/>
      <c r="W1995" s="864" t="str">
        <f t="shared" si="39"/>
        <v>1w</v>
      </c>
      <c r="X1995" s="1405">
        <f>_xll.qlCalendarAdvance(Calendar,X1994,W1995,"f",FALSE)</f>
        <v>53176</v>
      </c>
      <c r="Y1995" s="1404">
        <f>_xll.qlCalendarAdvance(Calendar,X1995,NDays&amp;"D")</f>
        <v>53176</v>
      </c>
      <c r="Z1995" s="1403">
        <v>2.1930166433782695E-2</v>
      </c>
      <c r="AA1995" s="1411">
        <v>2.1919620543700002E-2</v>
      </c>
    </row>
    <row r="1996" spans="19:27" x14ac:dyDescent="0.2">
      <c r="S1996" s="399"/>
      <c r="T1996" s="1401"/>
      <c r="W1996" s="864" t="str">
        <f t="shared" si="39"/>
        <v>1w</v>
      </c>
      <c r="X1996" s="1405">
        <f>_xll.qlCalendarAdvance(Calendar,X1995,W1996,"f",FALSE)</f>
        <v>53183</v>
      </c>
      <c r="Y1996" s="1404">
        <f>_xll.qlCalendarAdvance(Calendar,X1996,NDays&amp;"D")</f>
        <v>53183</v>
      </c>
      <c r="Z1996" s="1403">
        <v>2.1921799454622526E-2</v>
      </c>
      <c r="AA1996" s="1411">
        <v>2.1911146231196055E-2</v>
      </c>
    </row>
    <row r="1997" spans="19:27" x14ac:dyDescent="0.2">
      <c r="S1997" s="399"/>
      <c r="T1997" s="1401"/>
      <c r="W1997" s="864" t="str">
        <f t="shared" si="39"/>
        <v>1w</v>
      </c>
      <c r="X1997" s="1405">
        <f>_xll.qlCalendarAdvance(Calendar,X1996,W1997,"f",FALSE)</f>
        <v>53190</v>
      </c>
      <c r="Y1997" s="1404">
        <f>_xll.qlCalendarAdvance(Calendar,X1997,NDays&amp;"D")</f>
        <v>53190</v>
      </c>
      <c r="Z1997" s="1403">
        <v>2.1913447848025781E-2</v>
      </c>
      <c r="AA1997" s="1411">
        <v>2.1902687089826456E-2</v>
      </c>
    </row>
    <row r="1998" spans="19:27" x14ac:dyDescent="0.2">
      <c r="S1998" s="399"/>
      <c r="T1998" s="1401"/>
      <c r="W1998" s="864" t="str">
        <f t="shared" si="39"/>
        <v>1w</v>
      </c>
      <c r="X1998" s="1405">
        <f>_xll.qlCalendarAdvance(Calendar,X1997,W1998,"f",FALSE)</f>
        <v>53197</v>
      </c>
      <c r="Y1998" s="1404">
        <f>_xll.qlCalendarAdvance(Calendar,X1998,NDays&amp;"D")</f>
        <v>53197</v>
      </c>
      <c r="Z1998" s="1403">
        <v>2.1905111613802184E-2</v>
      </c>
      <c r="AA1998" s="1411">
        <v>2.1894243119672252E-2</v>
      </c>
    </row>
    <row r="1999" spans="19:27" x14ac:dyDescent="0.2">
      <c r="S1999" s="399"/>
      <c r="T1999" s="1401"/>
      <c r="W1999" s="864" t="str">
        <f t="shared" si="39"/>
        <v>1w</v>
      </c>
      <c r="X1999" s="1405">
        <f>_xll.qlCalendarAdvance(Calendar,X1998,W1999,"f",FALSE)</f>
        <v>53204</v>
      </c>
      <c r="Y1999" s="1404">
        <f>_xll.qlCalendarAdvance(Calendar,X1999,NDays&amp;"D")</f>
        <v>53204</v>
      </c>
      <c r="Z1999" s="1403">
        <v>2.1896660061847782E-2</v>
      </c>
      <c r="AA1999" s="1411">
        <v>2.1885814320652397E-2</v>
      </c>
    </row>
    <row r="2000" spans="19:27" x14ac:dyDescent="0.2">
      <c r="S2000" s="399"/>
      <c r="T2000" s="1401"/>
      <c r="W2000" s="864" t="str">
        <f t="shared" si="39"/>
        <v>1w</v>
      </c>
      <c r="X2000" s="1405">
        <f>_xll.qlCalendarAdvance(Calendar,X1999,W2000,"f",FALSE)</f>
        <v>53211</v>
      </c>
      <c r="Y2000" s="1404">
        <f>_xll.qlCalendarAdvance(Calendar,X2000,NDays&amp;"D")</f>
        <v>53211</v>
      </c>
      <c r="Z2000" s="1403">
        <v>2.18882875101706E-2</v>
      </c>
      <c r="AA2000" s="1411">
        <v>2.1877400692928983E-2</v>
      </c>
    </row>
    <row r="2001" spans="19:27" x14ac:dyDescent="0.2">
      <c r="S2001" s="399"/>
      <c r="T2001" s="1401"/>
      <c r="W2001" s="864" t="str">
        <f t="shared" si="39"/>
        <v>1w</v>
      </c>
      <c r="X2001" s="1405">
        <f>_xll.qlCalendarAdvance(Calendar,X2000,W2001,"f",FALSE)</f>
        <v>53218</v>
      </c>
      <c r="Y2001" s="1404">
        <f>_xll.qlCalendarAdvance(Calendar,X2001,NDays&amp;"D")</f>
        <v>53218</v>
      </c>
      <c r="Z2001" s="1403">
        <v>2.1879995581600194E-2</v>
      </c>
      <c r="AA2001" s="1411">
        <v>2.1869002236258872E-2</v>
      </c>
    </row>
    <row r="2002" spans="19:27" x14ac:dyDescent="0.2">
      <c r="S2002" s="399"/>
      <c r="T2002" s="1401"/>
      <c r="W2002" s="864" t="str">
        <f t="shared" si="39"/>
        <v>1w</v>
      </c>
      <c r="X2002" s="1405">
        <f>_xll.qlCalendarAdvance(Calendar,X2001,W2002,"f",FALSE)</f>
        <v>53225</v>
      </c>
      <c r="Y2002" s="1404">
        <f>_xll.qlCalendarAdvance(Calendar,X2002,NDays&amp;"D")</f>
        <v>53225</v>
      </c>
      <c r="Z2002" s="1403">
        <v>2.187171902137168E-2</v>
      </c>
      <c r="AA2002" s="1411">
        <v>2.1860618950885202E-2</v>
      </c>
    </row>
    <row r="2003" spans="19:27" x14ac:dyDescent="0.2">
      <c r="S2003" s="399"/>
      <c r="T2003" s="1401"/>
      <c r="W2003" s="864" t="str">
        <f t="shared" si="39"/>
        <v>1w</v>
      </c>
      <c r="X2003" s="1405">
        <f>_xll.qlCalendarAdvance(Calendar,X2002,W2003,"f",FALSE)</f>
        <v>53232</v>
      </c>
      <c r="Y2003" s="1404">
        <f>_xll.qlCalendarAdvance(Calendar,X2003,NDays&amp;"D")</f>
        <v>53232</v>
      </c>
      <c r="Z2003" s="1403">
        <v>2.1863457829297887E-2</v>
      </c>
      <c r="AA2003" s="1411">
        <v>2.1852250836564835E-2</v>
      </c>
    </row>
    <row r="2004" spans="19:27" x14ac:dyDescent="0.2">
      <c r="S2004" s="399"/>
      <c r="T2004" s="1401"/>
      <c r="W2004" s="864" t="str">
        <f t="shared" si="39"/>
        <v>1w</v>
      </c>
      <c r="X2004" s="1405">
        <f>_xll.qlCalendarAdvance(Calendar,X2003,W2004,"f",FALSE)</f>
        <v>53239</v>
      </c>
      <c r="Y2004" s="1404">
        <f>_xll.qlCalendarAdvance(Calendar,X2004,NDays&amp;"D")</f>
        <v>53239</v>
      </c>
      <c r="Z2004" s="1403">
        <v>2.1855280281771267E-2</v>
      </c>
      <c r="AA2004" s="1411">
        <v>2.1843897893459863E-2</v>
      </c>
    </row>
    <row r="2005" spans="19:27" x14ac:dyDescent="0.2">
      <c r="S2005" s="399"/>
      <c r="T2005" s="1401"/>
      <c r="W2005" s="864" t="str">
        <f t="shared" si="39"/>
        <v>1w</v>
      </c>
      <c r="X2005" s="1405">
        <f>_xll.qlCalendarAdvance(Calendar,X2004,W2005,"f",FALSE)</f>
        <v>53246</v>
      </c>
      <c r="Y2005" s="1404">
        <f>_xll.qlCalendarAdvance(Calendar,X2005,NDays&amp;"D")</f>
        <v>53246</v>
      </c>
      <c r="Z2005" s="1403">
        <v>2.1847050433111755E-2</v>
      </c>
      <c r="AA2005" s="1411">
        <v>2.1835560121651332E-2</v>
      </c>
    </row>
    <row r="2006" spans="19:27" x14ac:dyDescent="0.2">
      <c r="S2006" s="399"/>
      <c r="T2006" s="1401"/>
      <c r="W2006" s="864" t="str">
        <f t="shared" si="39"/>
        <v>1w</v>
      </c>
      <c r="X2006" s="1405">
        <f>_xll.qlCalendarAdvance(Calendar,X2005,W2006,"f",FALSE)</f>
        <v>53253</v>
      </c>
      <c r="Y2006" s="1404">
        <f>_xll.qlCalendarAdvance(Calendar,X2006,NDays&amp;"D")</f>
        <v>53253</v>
      </c>
      <c r="Z2006" s="1403">
        <v>2.1838835953133785E-2</v>
      </c>
      <c r="AA2006" s="1411">
        <v>2.1827237520896103E-2</v>
      </c>
    </row>
    <row r="2007" spans="19:27" x14ac:dyDescent="0.2">
      <c r="S2007" s="399"/>
      <c r="T2007" s="1401"/>
      <c r="W2007" s="864" t="str">
        <f t="shared" si="39"/>
        <v>1w</v>
      </c>
      <c r="X2007" s="1405">
        <f>_xll.qlCalendarAdvance(Calendar,X2006,W2007,"f",FALSE)</f>
        <v>53260</v>
      </c>
      <c r="Y2007" s="1404">
        <f>_xll.qlCalendarAdvance(Calendar,X2007,NDays&amp;"D")</f>
        <v>53260</v>
      </c>
      <c r="Z2007" s="1403">
        <v>2.1830636841650326E-2</v>
      </c>
      <c r="AA2007" s="1411">
        <v>2.181893009135627E-2</v>
      </c>
    </row>
    <row r="2008" spans="19:27" x14ac:dyDescent="0.2">
      <c r="S2008" s="399"/>
      <c r="T2008" s="1401"/>
      <c r="W2008" s="864" t="str">
        <f t="shared" si="39"/>
        <v>1w</v>
      </c>
      <c r="X2008" s="1405">
        <f>_xll.qlCalendarAdvance(Calendar,X2007,W2008,"f",FALSE)</f>
        <v>53267</v>
      </c>
      <c r="Y2008" s="1404">
        <f>_xll.qlCalendarAdvance(Calendar,X2008,NDays&amp;"D")</f>
        <v>53267</v>
      </c>
      <c r="Z2008" s="1403">
        <v>2.1822382384745473E-2</v>
      </c>
      <c r="AA2008" s="1411">
        <v>2.1810637833031832E-2</v>
      </c>
    </row>
    <row r="2009" spans="19:27" x14ac:dyDescent="0.2">
      <c r="S2009" s="399"/>
      <c r="T2009" s="1401"/>
      <c r="W2009" s="864" t="str">
        <f t="shared" si="39"/>
        <v>1w</v>
      </c>
      <c r="X2009" s="1405">
        <f>_xll.qlCalendarAdvance(Calendar,X2008,W2009,"f",FALSE)</f>
        <v>53274</v>
      </c>
      <c r="Y2009" s="1404">
        <f>_xll.qlCalendarAdvance(Calendar,X2009,NDays&amp;"D")</f>
        <v>53274</v>
      </c>
      <c r="Z2009" s="1403">
        <v>2.1814213397698602E-2</v>
      </c>
      <c r="AA2009" s="1411">
        <v>2.1802360745760696E-2</v>
      </c>
    </row>
    <row r="2010" spans="19:27" x14ac:dyDescent="0.2">
      <c r="S2010" s="399"/>
      <c r="T2010" s="1401"/>
      <c r="W2010" s="864" t="str">
        <f t="shared" ref="W2010:W2073" si="40">W2009</f>
        <v>1w</v>
      </c>
      <c r="X2010" s="1405">
        <f>_xll.qlCalendarAdvance(Calendar,X2009,W2010,"f",FALSE)</f>
        <v>53281</v>
      </c>
      <c r="Y2010" s="1404">
        <f>_xll.qlCalendarAdvance(Calendar,X2010,NDays&amp;"D")</f>
        <v>53281</v>
      </c>
      <c r="Z2010" s="1403">
        <v>2.180605977750882E-2</v>
      </c>
      <c r="AA2010" s="1411">
        <v>2.1794098829786002E-2</v>
      </c>
    </row>
    <row r="2011" spans="19:27" x14ac:dyDescent="0.2">
      <c r="S2011" s="399"/>
      <c r="T2011" s="1401"/>
      <c r="W2011" s="864" t="str">
        <f t="shared" si="40"/>
        <v>1w</v>
      </c>
      <c r="X2011" s="1405">
        <f>_xll.qlCalendarAdvance(Calendar,X2010,W2011,"f",FALSE)</f>
        <v>53288</v>
      </c>
      <c r="Y2011" s="1404">
        <f>_xll.qlCalendarAdvance(Calendar,X2011,NDays&amp;"D")</f>
        <v>53288</v>
      </c>
      <c r="Z2011" s="1403">
        <v>2.1797921523992091E-2</v>
      </c>
      <c r="AA2011" s="1411">
        <v>2.1785852084945656E-2</v>
      </c>
    </row>
    <row r="2012" spans="19:27" x14ac:dyDescent="0.2">
      <c r="S2012" s="399"/>
      <c r="T2012" s="1401"/>
      <c r="W2012" s="864" t="str">
        <f t="shared" si="40"/>
        <v>1w</v>
      </c>
      <c r="X2012" s="1405">
        <f>_xll.qlCalendarAdvance(Calendar,X2011,W2012,"f",FALSE)</f>
        <v>53295</v>
      </c>
      <c r="Y2012" s="1404">
        <f>_xll.qlCalendarAdvance(Calendar,X2012,NDays&amp;"D")</f>
        <v>53295</v>
      </c>
      <c r="Z2012" s="1403">
        <v>2.178979863696304E-2</v>
      </c>
      <c r="AA2012" s="1411">
        <v>2.1777620511158613E-2</v>
      </c>
    </row>
    <row r="2013" spans="19:27" x14ac:dyDescent="0.2">
      <c r="S2013" s="399"/>
      <c r="T2013" s="1401"/>
      <c r="W2013" s="864" t="str">
        <f t="shared" si="40"/>
        <v>1w</v>
      </c>
      <c r="X2013" s="1405">
        <f>_xll.qlCalendarAdvance(Calendar,X2012,W2013,"f",FALSE)</f>
        <v>53302</v>
      </c>
      <c r="Y2013" s="1404">
        <f>_xll.qlCalendarAdvance(Calendar,X2013,NDays&amp;"D")</f>
        <v>53302</v>
      </c>
      <c r="Z2013" s="1403">
        <v>2.1781764900747468E-2</v>
      </c>
      <c r="AA2013" s="1411">
        <v>2.1769404108749058E-2</v>
      </c>
    </row>
    <row r="2014" spans="19:27" x14ac:dyDescent="0.2">
      <c r="S2014" s="399"/>
      <c r="T2014" s="1401"/>
      <c r="W2014" s="864" t="str">
        <f t="shared" si="40"/>
        <v>1w</v>
      </c>
      <c r="X2014" s="1405">
        <f>_xll.qlCalendarAdvance(Calendar,X2013,W2014,"f",FALSE)</f>
        <v>53309</v>
      </c>
      <c r="Y2014" s="1404">
        <f>_xll.qlCalendarAdvance(Calendar,X2014,NDays&amp;"D")</f>
        <v>53309</v>
      </c>
      <c r="Z2014" s="1403">
        <v>2.1773673363535508E-2</v>
      </c>
      <c r="AA2014" s="1411">
        <v>2.1761202877311758E-2</v>
      </c>
    </row>
    <row r="2015" spans="19:27" x14ac:dyDescent="0.2">
      <c r="S2015" s="399"/>
      <c r="T2015" s="1401"/>
      <c r="W2015" s="864" t="str">
        <f t="shared" si="40"/>
        <v>1w</v>
      </c>
      <c r="X2015" s="1405">
        <f>_xll.qlCalendarAdvance(Calendar,X2014,W2015,"f",FALSE)</f>
        <v>53316</v>
      </c>
      <c r="Y2015" s="1404">
        <f>_xll.qlCalendarAdvance(Calendar,X2015,NDays&amp;"D")</f>
        <v>53316</v>
      </c>
      <c r="Z2015" s="1403">
        <v>2.1765597193339634E-2</v>
      </c>
      <c r="AA2015" s="1411">
        <v>2.17530168171709E-2</v>
      </c>
    </row>
    <row r="2016" spans="19:27" x14ac:dyDescent="0.2">
      <c r="S2016" s="399"/>
      <c r="T2016" s="1401"/>
      <c r="W2016" s="864" t="str">
        <f t="shared" si="40"/>
        <v>1w</v>
      </c>
      <c r="X2016" s="1405">
        <f>_xll.qlCalendarAdvance(Calendar,X2015,W2016,"f",FALSE)</f>
        <v>53323</v>
      </c>
      <c r="Y2016" s="1404">
        <f>_xll.qlCalendarAdvance(Calendar,X2016,NDays&amp;"D")</f>
        <v>53323</v>
      </c>
      <c r="Z2016" s="1403">
        <v>2.1757536389975483E-2</v>
      </c>
      <c r="AA2016" s="1411">
        <v>2.1744845928164391E-2</v>
      </c>
    </row>
    <row r="2017" spans="19:27" x14ac:dyDescent="0.2">
      <c r="S2017" s="399"/>
      <c r="T2017" s="1401"/>
      <c r="W2017" s="864" t="str">
        <f t="shared" si="40"/>
        <v>1w</v>
      </c>
      <c r="X2017" s="1405">
        <f>_xll.qlCalendarAdvance(Calendar,X2016,W2017,"f",FALSE)</f>
        <v>53330</v>
      </c>
      <c r="Y2017" s="1404">
        <f>_xll.qlCalendarAdvance(Calendar,X2017,NDays&amp;"D")</f>
        <v>53330</v>
      </c>
      <c r="Z2017" s="1403">
        <v>2.1749414692744162E-2</v>
      </c>
      <c r="AA2017" s="1411">
        <v>2.1736690210373277E-2</v>
      </c>
    </row>
    <row r="2018" spans="19:27" x14ac:dyDescent="0.2">
      <c r="S2018" s="399"/>
      <c r="T2018" s="1401"/>
      <c r="W2018" s="864" t="str">
        <f t="shared" si="40"/>
        <v>1w</v>
      </c>
      <c r="X2018" s="1405">
        <f>_xll.qlCalendarAdvance(Calendar,X2017,W2018,"f",FALSE)</f>
        <v>53337</v>
      </c>
      <c r="Y2018" s="1404">
        <f>_xll.qlCalendarAdvance(Calendar,X2018,NDays&amp;"D")</f>
        <v>53337</v>
      </c>
      <c r="Z2018" s="1403">
        <v>2.1741384000807818E-2</v>
      </c>
      <c r="AA2018" s="1411">
        <v>2.1728549663635466E-2</v>
      </c>
    </row>
    <row r="2019" spans="19:27" x14ac:dyDescent="0.2">
      <c r="S2019" s="399"/>
      <c r="T2019" s="1401"/>
      <c r="W2019" s="864" t="str">
        <f t="shared" si="40"/>
        <v>1w</v>
      </c>
      <c r="X2019" s="1405">
        <f>_xll.qlCalendarAdvance(Calendar,X2018,W2019,"f",FALSE)</f>
        <v>53344</v>
      </c>
      <c r="Y2019" s="1404">
        <f>_xll.qlCalendarAdvance(Calendar,X2019,NDays&amp;"D")</f>
        <v>53344</v>
      </c>
      <c r="Z2019" s="1403">
        <v>2.1733368674083906E-2</v>
      </c>
      <c r="AA2019" s="1411">
        <v>2.1720424288113049E-2</v>
      </c>
    </row>
    <row r="2020" spans="19:27" x14ac:dyDescent="0.2">
      <c r="S2020" s="399"/>
      <c r="T2020" s="1401"/>
      <c r="W2020" s="864" t="str">
        <f t="shared" si="40"/>
        <v>1w</v>
      </c>
      <c r="X2020" s="1405">
        <f>_xll.qlCalendarAdvance(Calendar,X2019,W2020,"f",FALSE)</f>
        <v>53351</v>
      </c>
      <c r="Y2020" s="1404">
        <f>_xll.qlCalendarAdvance(Calendar,X2020,NDays&amp;"D")</f>
        <v>53351</v>
      </c>
      <c r="Z2020" s="1403">
        <v>2.172536871239018E-2</v>
      </c>
      <c r="AA2020" s="1411">
        <v>2.1712314083724982E-2</v>
      </c>
    </row>
    <row r="2021" spans="19:27" x14ac:dyDescent="0.2">
      <c r="S2021" s="399"/>
      <c r="T2021" s="1401"/>
      <c r="W2021" s="864" t="str">
        <f t="shared" si="40"/>
        <v>1w</v>
      </c>
      <c r="X2021" s="1405">
        <f>_xll.qlCalendarAdvance(Calendar,X2020,W2021,"f",FALSE)</f>
        <v>53358</v>
      </c>
      <c r="Y2021" s="1404">
        <f>_xll.qlCalendarAdvance(Calendar,X2021,NDays&amp;"D")</f>
        <v>53358</v>
      </c>
      <c r="Z2021" s="1403">
        <v>2.1717384115547533E-2</v>
      </c>
      <c r="AA2021" s="1411">
        <v>2.1704219050552309E-2</v>
      </c>
    </row>
    <row r="2022" spans="19:27" x14ac:dyDescent="0.2">
      <c r="S2022" s="399"/>
      <c r="T2022" s="1401"/>
      <c r="W2022" s="864" t="str">
        <f t="shared" si="40"/>
        <v>1w</v>
      </c>
      <c r="X2022" s="1405">
        <f>_xll.qlCalendarAdvance(Calendar,X2021,W2022,"f",FALSE)</f>
        <v>53365</v>
      </c>
      <c r="Y2022" s="1404">
        <f>_xll.qlCalendarAdvance(Calendar,X2022,NDays&amp;"D")</f>
        <v>53365</v>
      </c>
      <c r="Z2022" s="1403">
        <v>2.1709414883374616E-2</v>
      </c>
      <c r="AA2022" s="1411">
        <v>2.1696139188432939E-2</v>
      </c>
    </row>
    <row r="2023" spans="19:27" x14ac:dyDescent="0.2">
      <c r="S2023" s="399"/>
      <c r="T2023" s="1401"/>
      <c r="W2023" s="864" t="str">
        <f t="shared" si="40"/>
        <v>1w</v>
      </c>
      <c r="X2023" s="1405">
        <f>_xll.qlCalendarAdvance(Calendar,X2022,W2023,"f",FALSE)</f>
        <v>53372</v>
      </c>
      <c r="Y2023" s="1404">
        <f>_xll.qlCalendarAdvance(Calendar,X2023,NDays&amp;"D")</f>
        <v>53372</v>
      </c>
      <c r="Z2023" s="1403">
        <v>2.1701461015691433E-2</v>
      </c>
      <c r="AA2023" s="1411">
        <v>2.168807449761001E-2</v>
      </c>
    </row>
    <row r="2024" spans="19:27" x14ac:dyDescent="0.2">
      <c r="S2024" s="399"/>
      <c r="T2024" s="1401"/>
      <c r="W2024" s="864" t="str">
        <f t="shared" si="40"/>
        <v>1w</v>
      </c>
      <c r="X2024" s="1405">
        <f>_xll.qlCalendarAdvance(Calendar,X2023,W2024,"f",FALSE)</f>
        <v>53379</v>
      </c>
      <c r="Y2024" s="1404">
        <f>_xll.qlCalendarAdvance(Calendar,X2024,NDays&amp;"D")</f>
        <v>53379</v>
      </c>
      <c r="Z2024" s="1403">
        <v>2.1693522512318871E-2</v>
      </c>
      <c r="AA2024" s="1411">
        <v>2.168002497792143E-2</v>
      </c>
    </row>
    <row r="2025" spans="19:27" x14ac:dyDescent="0.2">
      <c r="S2025" s="399"/>
      <c r="T2025" s="1401"/>
      <c r="W2025" s="864" t="str">
        <f t="shared" si="40"/>
        <v>1w</v>
      </c>
      <c r="X2025" s="1405">
        <f>_xll.qlCalendarAdvance(Calendar,X2024,W2025,"f",FALSE)</f>
        <v>53386</v>
      </c>
      <c r="Y2025" s="1404">
        <f>_xll.qlCalendarAdvance(Calendar,X2025,NDays&amp;"D")</f>
        <v>53386</v>
      </c>
      <c r="Z2025" s="1403">
        <v>2.1685843355573171E-2</v>
      </c>
      <c r="AA2025" s="1411">
        <v>2.1671990629367199E-2</v>
      </c>
    </row>
    <row r="2026" spans="19:27" x14ac:dyDescent="0.2">
      <c r="S2026" s="399"/>
      <c r="T2026" s="1401"/>
      <c r="W2026" s="864" t="str">
        <f t="shared" si="40"/>
        <v>1w</v>
      </c>
      <c r="X2026" s="1405">
        <f>_xll.qlCalendarAdvance(Calendar,X2025,W2026,"f",FALSE)</f>
        <v>53393</v>
      </c>
      <c r="Y2026" s="1404">
        <f>_xll.qlCalendarAdvance(Calendar,X2026,NDays&amp;"D")</f>
        <v>53393</v>
      </c>
      <c r="Z2026" s="1403">
        <v>2.167793747136218E-2</v>
      </c>
      <c r="AA2026" s="1411">
        <v>2.1663971451947317E-2</v>
      </c>
    </row>
    <row r="2027" spans="19:27" x14ac:dyDescent="0.2">
      <c r="S2027" s="399"/>
      <c r="T2027" s="1401"/>
      <c r="W2027" s="864" t="str">
        <f t="shared" si="40"/>
        <v>1w</v>
      </c>
      <c r="X2027" s="1405">
        <f>_xll.qlCalendarAdvance(Calendar,X2026,W2027,"f",FALSE)</f>
        <v>53400</v>
      </c>
      <c r="Y2027" s="1404">
        <f>_xll.qlCalendarAdvance(Calendar,X2027,NDays&amp;"D")</f>
        <v>53400</v>
      </c>
      <c r="Z2027" s="1403">
        <v>2.1670046954116257E-2</v>
      </c>
      <c r="AA2027" s="1411">
        <v>2.1655967445661783E-2</v>
      </c>
    </row>
    <row r="2028" spans="19:27" x14ac:dyDescent="0.2">
      <c r="S2028" s="399"/>
      <c r="T2028" s="1401"/>
      <c r="W2028" s="864" t="str">
        <f t="shared" si="40"/>
        <v>1w</v>
      </c>
      <c r="X2028" s="1405">
        <f>_xll.qlCalendarAdvance(Calendar,X2027,W2028,"f",FALSE)</f>
        <v>53407</v>
      </c>
      <c r="Y2028" s="1404">
        <f>_xll.qlCalendarAdvance(Calendar,X2028,NDays&amp;"D")</f>
        <v>53407</v>
      </c>
      <c r="Z2028" s="1403">
        <v>2.1662171803655247E-2</v>
      </c>
      <c r="AA2028" s="1411">
        <v>2.1647978610591645E-2</v>
      </c>
    </row>
    <row r="2029" spans="19:27" x14ac:dyDescent="0.2">
      <c r="S2029" s="399"/>
      <c r="T2029" s="1401"/>
      <c r="W2029" s="864" t="str">
        <f t="shared" si="40"/>
        <v>1w</v>
      </c>
      <c r="X2029" s="1405">
        <f>_xll.qlCalendarAdvance(Calendar,X2028,W2029,"f",FALSE)</f>
        <v>53414</v>
      </c>
      <c r="Y2029" s="1404">
        <f>_xll.qlCalendarAdvance(Calendar,X2029,NDays&amp;"D")</f>
        <v>53414</v>
      </c>
      <c r="Z2029" s="1403">
        <v>2.1654312019797683E-2</v>
      </c>
      <c r="AA2029" s="1411">
        <v>2.1640004946574809E-2</v>
      </c>
    </row>
    <row r="2030" spans="19:27" x14ac:dyDescent="0.2">
      <c r="S2030" s="399"/>
      <c r="T2030" s="1401"/>
      <c r="W2030" s="864" t="str">
        <f t="shared" si="40"/>
        <v>1w</v>
      </c>
      <c r="X2030" s="1405">
        <f>_xll.qlCalendarAdvance(Calendar,X2029,W2030,"f",FALSE)</f>
        <v>53421</v>
      </c>
      <c r="Y2030" s="1404">
        <f>_xll.qlCalendarAdvance(Calendar,X2030,NDays&amp;"D")</f>
        <v>53421</v>
      </c>
      <c r="Z2030" s="1403">
        <v>2.1646383048277731E-2</v>
      </c>
      <c r="AA2030" s="1411">
        <v>2.1632046453935461E-2</v>
      </c>
    </row>
    <row r="2031" spans="19:27" x14ac:dyDescent="0.2">
      <c r="S2031" s="399"/>
      <c r="T2031" s="1401"/>
      <c r="W2031" s="864" t="str">
        <f t="shared" si="40"/>
        <v>1w</v>
      </c>
      <c r="X2031" s="1405">
        <f>_xll.qlCalendarAdvance(Calendar,X2030,W2031,"f",FALSE)</f>
        <v>53428</v>
      </c>
      <c r="Y2031" s="1404">
        <f>_xll.qlCalendarAdvance(Calendar,X2031,NDays&amp;"D")</f>
        <v>53428</v>
      </c>
      <c r="Z2031" s="1403">
        <v>2.1638553361291817E-2</v>
      </c>
      <c r="AA2031" s="1411">
        <v>2.1624103132187322E-2</v>
      </c>
    </row>
    <row r="2032" spans="19:27" x14ac:dyDescent="0.2">
      <c r="S2032" s="399"/>
      <c r="T2032" s="1401"/>
      <c r="W2032" s="864" t="str">
        <f t="shared" si="40"/>
        <v>1w</v>
      </c>
      <c r="X2032" s="1405">
        <f>_xll.qlCalendarAdvance(Calendar,X2031,W2032,"f",FALSE)</f>
        <v>53435</v>
      </c>
      <c r="Y2032" s="1404">
        <f>_xll.qlCalendarAdvance(Calendar,X2032,NDays&amp;"D")</f>
        <v>53435</v>
      </c>
      <c r="Z2032" s="1403">
        <v>2.16307390393096E-2</v>
      </c>
      <c r="AA2032" s="1411">
        <v>2.1616174981735625E-2</v>
      </c>
    </row>
    <row r="2033" spans="19:27" x14ac:dyDescent="0.2">
      <c r="S2033" s="399"/>
      <c r="T2033" s="1401"/>
      <c r="W2033" s="864" t="str">
        <f t="shared" si="40"/>
        <v>1w</v>
      </c>
      <c r="X2033" s="1405">
        <f>_xll.qlCalendarAdvance(Calendar,X2032,W2033,"f",FALSE)</f>
        <v>53442</v>
      </c>
      <c r="Y2033" s="1404">
        <f>_xll.qlCalendarAdvance(Calendar,X2033,NDays&amp;"D")</f>
        <v>53442</v>
      </c>
      <c r="Z2033" s="1403">
        <v>2.162294008215393E-2</v>
      </c>
      <c r="AA2033" s="1411">
        <v>2.1608262002337231E-2</v>
      </c>
    </row>
    <row r="2034" spans="19:27" x14ac:dyDescent="0.2">
      <c r="S2034" s="399"/>
      <c r="T2034" s="1401"/>
      <c r="W2034" s="864" t="str">
        <f t="shared" si="40"/>
        <v>1w</v>
      </c>
      <c r="X2034" s="1405">
        <f>_xll.qlCalendarAdvance(Calendar,X2033,W2034,"f",FALSE)</f>
        <v>53449</v>
      </c>
      <c r="Y2034" s="1404">
        <f>_xll.qlCalendarAdvance(Calendar,X2034,NDays&amp;"D")</f>
        <v>53449</v>
      </c>
      <c r="Z2034" s="1403">
        <v>2.1615243593258379E-2</v>
      </c>
      <c r="AA2034" s="1411">
        <v>2.1600364194154231E-2</v>
      </c>
    </row>
    <row r="2035" spans="19:27" x14ac:dyDescent="0.2">
      <c r="S2035" s="399"/>
      <c r="T2035" s="1401"/>
      <c r="W2035" s="864" t="str">
        <f t="shared" si="40"/>
        <v>1w</v>
      </c>
      <c r="X2035" s="1405">
        <f>_xll.qlCalendarAdvance(Calendar,X2034,W2035,"f",FALSE)</f>
        <v>53456</v>
      </c>
      <c r="Y2035" s="1404">
        <f>_xll.qlCalendarAdvance(Calendar,X2035,NDays&amp;"D")</f>
        <v>53456</v>
      </c>
      <c r="Z2035" s="1403">
        <v>2.1607476005244888E-2</v>
      </c>
      <c r="AA2035" s="1411">
        <v>2.1592481557105581E-2</v>
      </c>
    </row>
    <row r="2036" spans="19:27" x14ac:dyDescent="0.2">
      <c r="S2036" s="399"/>
      <c r="T2036" s="1401"/>
      <c r="W2036" s="864" t="str">
        <f t="shared" si="40"/>
        <v>1w</v>
      </c>
      <c r="X2036" s="1405">
        <f>_xll.qlCalendarAdvance(Calendar,X2035,W2036,"f",FALSE)</f>
        <v>53463</v>
      </c>
      <c r="Y2036" s="1404">
        <f>_xll.qlCalendarAdvance(Calendar,X2036,NDays&amp;"D")</f>
        <v>53463</v>
      </c>
      <c r="Z2036" s="1403">
        <v>2.1599723782579065E-2</v>
      </c>
      <c r="AA2036" s="1411">
        <v>2.1584614091191279E-2</v>
      </c>
    </row>
    <row r="2037" spans="19:27" x14ac:dyDescent="0.2">
      <c r="S2037" s="399"/>
      <c r="T2037" s="1401"/>
      <c r="W2037" s="864" t="str">
        <f t="shared" si="40"/>
        <v>1w</v>
      </c>
      <c r="X2037" s="1405">
        <f>_xll.qlCalendarAdvance(Calendar,X2036,W2037,"f",FALSE)</f>
        <v>53470</v>
      </c>
      <c r="Y2037" s="1404">
        <f>_xll.qlCalendarAdvance(Calendar,X2037,NDays&amp;"D")</f>
        <v>53470</v>
      </c>
      <c r="Z2037" s="1403">
        <v>2.1591986925082955E-2</v>
      </c>
      <c r="AA2037" s="1411">
        <v>2.1576761796492372E-2</v>
      </c>
    </row>
    <row r="2038" spans="19:27" x14ac:dyDescent="0.2">
      <c r="S2038" s="399"/>
      <c r="T2038" s="1401"/>
      <c r="W2038" s="864" t="str">
        <f t="shared" si="40"/>
        <v>1w</v>
      </c>
      <c r="X2038" s="1405">
        <f>_xll.qlCalendarAdvance(Calendar,X2037,W2038,"f",FALSE)</f>
        <v>53477</v>
      </c>
      <c r="Y2038" s="1404">
        <f>_xll.qlCalendarAdvance(Calendar,X2038,NDays&amp;"D")</f>
        <v>53477</v>
      </c>
      <c r="Z2038" s="1403">
        <v>2.1584265432579495E-2</v>
      </c>
      <c r="AA2038" s="1411">
        <v>2.1568924672846768E-2</v>
      </c>
    </row>
    <row r="2039" spans="19:27" x14ac:dyDescent="0.2">
      <c r="S2039" s="399"/>
      <c r="T2039" s="1401"/>
      <c r="W2039" s="864" t="str">
        <f t="shared" si="40"/>
        <v>1w</v>
      </c>
      <c r="X2039" s="1405">
        <f>_xll.qlCalendarAdvance(Calendar,X2038,W2039,"f",FALSE)</f>
        <v>53484</v>
      </c>
      <c r="Y2039" s="1404">
        <f>_xll.qlCalendarAdvance(Calendar,X2039,NDays&amp;"D")</f>
        <v>53484</v>
      </c>
      <c r="Z2039" s="1403">
        <v>2.1576468990610425E-2</v>
      </c>
      <c r="AA2039" s="1411">
        <v>2.1561102720416558E-2</v>
      </c>
    </row>
    <row r="2040" spans="19:27" x14ac:dyDescent="0.2">
      <c r="S2040" s="399"/>
      <c r="T2040" s="1401"/>
      <c r="W2040" s="864" t="str">
        <f t="shared" si="40"/>
        <v>1w</v>
      </c>
      <c r="X2040" s="1405">
        <f>_xll.qlCalendarAdvance(Calendar,X2039,W2040,"f",FALSE)</f>
        <v>53491</v>
      </c>
      <c r="Y2040" s="1404">
        <f>_xll.qlCalendarAdvance(Calendar,X2040,NDays&amp;"D")</f>
        <v>53491</v>
      </c>
      <c r="Z2040" s="1403">
        <v>2.1568777582268401E-2</v>
      </c>
      <c r="AA2040" s="1411">
        <v>2.1553295939039652E-2</v>
      </c>
    </row>
    <row r="2041" spans="19:27" x14ac:dyDescent="0.2">
      <c r="S2041" s="399"/>
      <c r="T2041" s="1401"/>
      <c r="W2041" s="864" t="str">
        <f t="shared" si="40"/>
        <v>1w</v>
      </c>
      <c r="X2041" s="1405">
        <f>_xll.qlCalendarAdvance(Calendar,X2040,W2041,"f",FALSE)</f>
        <v>53498</v>
      </c>
      <c r="Y2041" s="1404">
        <f>_xll.qlCalendarAdvance(Calendar,X2041,NDays&amp;"D")</f>
        <v>53498</v>
      </c>
      <c r="Z2041" s="1403">
        <v>2.1561101537337493E-2</v>
      </c>
      <c r="AA2041" s="1411">
        <v>2.154550432887814E-2</v>
      </c>
    </row>
    <row r="2042" spans="19:27" x14ac:dyDescent="0.2">
      <c r="S2042" s="399"/>
      <c r="T2042" s="1401"/>
      <c r="W2042" s="864" t="str">
        <f t="shared" si="40"/>
        <v>1w</v>
      </c>
      <c r="X2042" s="1405">
        <f>_xll.qlCalendarAdvance(Calendar,X2041,W2042,"f",FALSE)</f>
        <v>53505</v>
      </c>
      <c r="Y2042" s="1404">
        <f>_xll.qlCalendarAdvance(Calendar,X2042,NDays&amp;"D")</f>
        <v>53505</v>
      </c>
      <c r="Z2042" s="1403">
        <v>2.1553440855641877E-2</v>
      </c>
      <c r="AA2042" s="1411">
        <v>2.1537727889850977E-2</v>
      </c>
    </row>
    <row r="2043" spans="19:27" x14ac:dyDescent="0.2">
      <c r="S2043" s="399"/>
      <c r="T2043" s="1401"/>
      <c r="W2043" s="864" t="str">
        <f t="shared" si="40"/>
        <v>1w</v>
      </c>
      <c r="X2043" s="1405">
        <f>_xll.qlCalendarAdvance(Calendar,X2042,W2043,"f",FALSE)</f>
        <v>53512</v>
      </c>
      <c r="Y2043" s="1404">
        <f>_xll.qlCalendarAdvance(Calendar,X2043,NDays&amp;"D")</f>
        <v>53512</v>
      </c>
      <c r="Z2043" s="1403">
        <v>2.1545888438753186E-2</v>
      </c>
      <c r="AA2043" s="1411">
        <v>2.1529966621877117E-2</v>
      </c>
    </row>
    <row r="2044" spans="19:27" x14ac:dyDescent="0.2">
      <c r="S2044" s="399"/>
      <c r="T2044" s="1401"/>
      <c r="W2044" s="864" t="str">
        <f t="shared" si="40"/>
        <v>1w</v>
      </c>
      <c r="X2044" s="1405">
        <f>_xll.qlCalendarAdvance(Calendar,X2043,W2044,"f",FALSE)</f>
        <v>53519</v>
      </c>
      <c r="Y2044" s="1404">
        <f>_xll.qlCalendarAdvance(Calendar,X2044,NDays&amp;"D")</f>
        <v>53519</v>
      </c>
      <c r="Z2044" s="1403">
        <v>2.1538259132492899E-2</v>
      </c>
      <c r="AA2044" s="1411">
        <v>2.1522220525199698E-2</v>
      </c>
    </row>
    <row r="2045" spans="19:27" x14ac:dyDescent="0.2">
      <c r="S2045" s="399"/>
      <c r="T2045" s="1401"/>
      <c r="W2045" s="864" t="str">
        <f t="shared" si="40"/>
        <v>1w</v>
      </c>
      <c r="X2045" s="1405">
        <f>_xll.qlCalendarAdvance(Calendar,X2044,W2045,"f",FALSE)</f>
        <v>53526</v>
      </c>
      <c r="Y2045" s="1404">
        <f>_xll.qlCalendarAdvance(Calendar,X2045,NDays&amp;"D")</f>
        <v>53526</v>
      </c>
      <c r="Z2045" s="1403">
        <v>2.1530645189991066E-2</v>
      </c>
      <c r="AA2045" s="1411">
        <v>2.1514489599494535E-2</v>
      </c>
    </row>
    <row r="2046" spans="19:27" x14ac:dyDescent="0.2">
      <c r="S2046" s="399"/>
      <c r="T2046" s="1401"/>
      <c r="W2046" s="864" t="str">
        <f t="shared" si="40"/>
        <v>1w</v>
      </c>
      <c r="X2046" s="1405">
        <f>_xll.qlCalendarAdvance(Calendar,X2045,W2046,"f",FALSE)</f>
        <v>53533</v>
      </c>
      <c r="Y2046" s="1404">
        <f>_xll.qlCalendarAdvance(Calendar,X2046,NDays&amp;"D")</f>
        <v>53533</v>
      </c>
      <c r="Z2046" s="1403">
        <v>2.1523046611073703E-2</v>
      </c>
      <c r="AA2046" s="1411">
        <v>2.1506773845004767E-2</v>
      </c>
    </row>
    <row r="2047" spans="19:27" x14ac:dyDescent="0.2">
      <c r="S2047" s="399"/>
      <c r="T2047" s="1401"/>
      <c r="W2047" s="864" t="str">
        <f t="shared" si="40"/>
        <v>1w</v>
      </c>
      <c r="X2047" s="1405">
        <f>_xll.qlCalendarAdvance(Calendar,X2046,W2047,"f",FALSE)</f>
        <v>53540</v>
      </c>
      <c r="Y2047" s="1404">
        <f>_xll.qlCalendarAdvance(Calendar,X2047,NDays&amp;"D")</f>
        <v>53540</v>
      </c>
      <c r="Z2047" s="1403">
        <v>2.151546339556594E-2</v>
      </c>
      <c r="AA2047" s="1411">
        <v>2.1499073261649349E-2</v>
      </c>
    </row>
    <row r="2048" spans="19:27" x14ac:dyDescent="0.2">
      <c r="S2048" s="399"/>
      <c r="T2048" s="1401"/>
      <c r="W2048" s="864" t="str">
        <f t="shared" si="40"/>
        <v>1w</v>
      </c>
      <c r="X2048" s="1405">
        <f>_xll.qlCalendarAdvance(Calendar,X2047,W2048,"f",FALSE)</f>
        <v>53547</v>
      </c>
      <c r="Y2048" s="1404">
        <f>_xll.qlCalendarAdvance(Calendar,X2048,NDays&amp;"D")</f>
        <v>53547</v>
      </c>
      <c r="Z2048" s="1403">
        <v>2.1507895543293354E-2</v>
      </c>
      <c r="AA2048" s="1411">
        <v>2.1491387849428278E-2</v>
      </c>
    </row>
    <row r="2049" spans="19:27" x14ac:dyDescent="0.2">
      <c r="S2049" s="399"/>
      <c r="T2049" s="1401"/>
      <c r="W2049" s="864" t="str">
        <f t="shared" si="40"/>
        <v>1w</v>
      </c>
      <c r="X2049" s="1405">
        <f>_xll.qlCalendarAdvance(Calendar,X2048,W2049,"f",FALSE)</f>
        <v>53554</v>
      </c>
      <c r="Y2049" s="1404">
        <f>_xll.qlCalendarAdvance(Calendar,X2049,NDays&amp;"D")</f>
        <v>53554</v>
      </c>
      <c r="Z2049" s="1403">
        <v>2.1500343054083281E-2</v>
      </c>
      <c r="AA2049" s="1411">
        <v>2.1483717608341557E-2</v>
      </c>
    </row>
    <row r="2050" spans="19:27" x14ac:dyDescent="0.2">
      <c r="S2050" s="399"/>
      <c r="T2050" s="1401"/>
      <c r="W2050" s="864" t="str">
        <f t="shared" si="40"/>
        <v>1w</v>
      </c>
      <c r="X2050" s="1405">
        <f>_xll.qlCalendarAdvance(Calendar,X2049,W2050,"f",FALSE)</f>
        <v>53561</v>
      </c>
      <c r="Y2050" s="1404">
        <f>_xll.qlCalendarAdvance(Calendar,X2050,NDays&amp;"D")</f>
        <v>53561</v>
      </c>
      <c r="Z2050" s="1403">
        <v>2.1492805927760858E-2</v>
      </c>
      <c r="AA2050" s="1411">
        <v>2.1476062538308138E-2</v>
      </c>
    </row>
    <row r="2051" spans="19:27" x14ac:dyDescent="0.2">
      <c r="S2051" s="399"/>
      <c r="T2051" s="1401"/>
      <c r="W2051" s="864" t="str">
        <f t="shared" si="40"/>
        <v>1w</v>
      </c>
      <c r="X2051" s="1405">
        <f>_xll.qlCalendarAdvance(Calendar,X2050,W2051,"f",FALSE)</f>
        <v>53568</v>
      </c>
      <c r="Y2051" s="1404">
        <f>_xll.qlCalendarAdvance(Calendar,X2051,NDays&amp;"D")</f>
        <v>53568</v>
      </c>
      <c r="Z2051" s="1403">
        <v>2.1485186037250314E-2</v>
      </c>
      <c r="AA2051" s="1411">
        <v>2.1468422639571161E-2</v>
      </c>
    </row>
    <row r="2052" spans="19:27" x14ac:dyDescent="0.2">
      <c r="S2052" s="399"/>
      <c r="T2052" s="1401"/>
      <c r="W2052" s="864" t="str">
        <f t="shared" si="40"/>
        <v>1w</v>
      </c>
      <c r="X2052" s="1405">
        <f>_xll.qlCalendarAdvance(Calendar,X2051,W2052,"f",FALSE)</f>
        <v>53575</v>
      </c>
      <c r="Y2052" s="1404">
        <f>_xll.qlCalendarAdvance(Calendar,X2052,NDays&amp;"D")</f>
        <v>53575</v>
      </c>
      <c r="Z2052" s="1403">
        <v>2.1477481609536827E-2</v>
      </c>
      <c r="AA2052" s="1411">
        <v>2.1460797911887486E-2</v>
      </c>
    </row>
    <row r="2053" spans="19:27" x14ac:dyDescent="0.2">
      <c r="S2053" s="399"/>
      <c r="T2053" s="1401"/>
      <c r="W2053" s="864" t="str">
        <f t="shared" si="40"/>
        <v>1w</v>
      </c>
      <c r="X2053" s="1405">
        <f>_xll.qlCalendarAdvance(Calendar,X2052,W2053,"f",FALSE)</f>
        <v>53582</v>
      </c>
      <c r="Y2053" s="1404">
        <f>_xll.qlCalendarAdvance(Calendar,X2053,NDays&amp;"D")</f>
        <v>53582</v>
      </c>
      <c r="Z2053" s="1403">
        <v>2.1469988594588488E-2</v>
      </c>
      <c r="AA2053" s="1411">
        <v>2.1453188355257113E-2</v>
      </c>
    </row>
    <row r="2054" spans="19:27" x14ac:dyDescent="0.2">
      <c r="S2054" s="399"/>
      <c r="T2054" s="1401"/>
      <c r="W2054" s="864" t="str">
        <f t="shared" si="40"/>
        <v>1w</v>
      </c>
      <c r="X2054" s="1405">
        <f>_xll.qlCalendarAdvance(Calendar,X2053,W2054,"f",FALSE)</f>
        <v>53589</v>
      </c>
      <c r="Y2054" s="1404">
        <f>_xll.qlCalendarAdvance(Calendar,X2054,NDays&amp;"D")</f>
        <v>53589</v>
      </c>
      <c r="Z2054" s="1403">
        <v>2.1462510938723957E-2</v>
      </c>
      <c r="AA2054" s="1411">
        <v>2.144559396976109E-2</v>
      </c>
    </row>
    <row r="2055" spans="19:27" x14ac:dyDescent="0.2">
      <c r="S2055" s="399"/>
      <c r="T2055" s="1401"/>
      <c r="W2055" s="864" t="str">
        <f t="shared" si="40"/>
        <v>1w</v>
      </c>
      <c r="X2055" s="1405">
        <f>_xll.qlCalendarAdvance(Calendar,X2054,W2055,"f",FALSE)</f>
        <v>53596</v>
      </c>
      <c r="Y2055" s="1404">
        <f>_xll.qlCalendarAdvance(Calendar,X2055,NDays&amp;"D")</f>
        <v>53596</v>
      </c>
      <c r="Z2055" s="1403">
        <v>2.1455048641773528E-2</v>
      </c>
      <c r="AA2055" s="1411">
        <v>2.1438014755561507E-2</v>
      </c>
    </row>
    <row r="2056" spans="19:27" x14ac:dyDescent="0.2">
      <c r="S2056" s="399"/>
      <c r="T2056" s="1401"/>
      <c r="W2056" s="864" t="str">
        <f t="shared" si="40"/>
        <v>1w</v>
      </c>
      <c r="X2056" s="1405">
        <f>_xll.qlCalendarAdvance(Calendar,X2055,W2056,"f",FALSE)</f>
        <v>53603</v>
      </c>
      <c r="Y2056" s="1404">
        <f>_xll.qlCalendarAdvance(Calendar,X2056,NDays&amp;"D")</f>
        <v>53603</v>
      </c>
      <c r="Z2056" s="1403">
        <v>2.1447702995276569E-2</v>
      </c>
      <c r="AA2056" s="1411">
        <v>2.1430450712334181E-2</v>
      </c>
    </row>
    <row r="2057" spans="19:27" x14ac:dyDescent="0.2">
      <c r="S2057" s="399"/>
      <c r="T2057" s="1401"/>
      <c r="W2057" s="864" t="str">
        <f t="shared" si="40"/>
        <v>1w</v>
      </c>
      <c r="X2057" s="1405">
        <f>_xll.qlCalendarAdvance(Calendar,X2056,W2057,"f",FALSE)</f>
        <v>53610</v>
      </c>
      <c r="Y2057" s="1404">
        <f>_xll.qlCalendarAdvance(Calendar,X2057,NDays&amp;"D")</f>
        <v>53610</v>
      </c>
      <c r="Z2057" s="1403">
        <v>2.1440272078426054E-2</v>
      </c>
      <c r="AA2057" s="1411">
        <v>2.1422901840241204E-2</v>
      </c>
    </row>
    <row r="2058" spans="19:27" x14ac:dyDescent="0.2">
      <c r="S2058" s="399"/>
      <c r="T2058" s="1401"/>
      <c r="W2058" s="864" t="str">
        <f t="shared" si="40"/>
        <v>1w</v>
      </c>
      <c r="X2058" s="1405">
        <f>_xll.qlCalendarAdvance(Calendar,X2057,W2058,"f",FALSE)</f>
        <v>53617</v>
      </c>
      <c r="Y2058" s="1404">
        <f>_xll.qlCalendarAdvance(Calendar,X2058,NDays&amp;"D")</f>
        <v>53617</v>
      </c>
      <c r="Z2058" s="1403">
        <v>2.1432856521020026E-2</v>
      </c>
      <c r="AA2058" s="1411">
        <v>2.1415368139282576E-2</v>
      </c>
    </row>
    <row r="2059" spans="19:27" x14ac:dyDescent="0.2">
      <c r="S2059" s="399"/>
      <c r="T2059" s="1401"/>
      <c r="W2059" s="864" t="str">
        <f t="shared" si="40"/>
        <v>1w</v>
      </c>
      <c r="X2059" s="1405">
        <f>_xll.qlCalendarAdvance(Calendar,X2058,W2059,"f",FALSE)</f>
        <v>53624</v>
      </c>
      <c r="Y2059" s="1404">
        <f>_xll.qlCalendarAdvance(Calendar,X2059,NDays&amp;"D")</f>
        <v>53624</v>
      </c>
      <c r="Z2059" s="1403">
        <v>2.1425456322890165E-2</v>
      </c>
      <c r="AA2059" s="1411">
        <v>2.1407849609539342E-2</v>
      </c>
    </row>
    <row r="2060" spans="19:27" x14ac:dyDescent="0.2">
      <c r="S2060" s="399"/>
      <c r="T2060" s="1401"/>
      <c r="W2060" s="864" t="str">
        <f t="shared" si="40"/>
        <v>1w</v>
      </c>
      <c r="X2060" s="1405">
        <f>_xll.qlCalendarAdvance(Calendar,X2059,W2060,"f",FALSE)</f>
        <v>53631</v>
      </c>
      <c r="Y2060" s="1404">
        <f>_xll.qlCalendarAdvance(Calendar,X2060,NDays&amp;"D")</f>
        <v>53631</v>
      </c>
      <c r="Z2060" s="1403">
        <v>2.1417967534848804E-2</v>
      </c>
      <c r="AA2060" s="1411">
        <v>2.1400346250849411E-2</v>
      </c>
    </row>
    <row r="2061" spans="19:27" x14ac:dyDescent="0.2">
      <c r="S2061" s="399"/>
      <c r="T2061" s="1401"/>
      <c r="W2061" s="864" t="str">
        <f t="shared" si="40"/>
        <v>1w</v>
      </c>
      <c r="X2061" s="1405">
        <f>_xll.qlCalendarAdvance(Calendar,X2060,W2061,"f",FALSE)</f>
        <v>53638</v>
      </c>
      <c r="Y2061" s="1404">
        <f>_xll.qlCalendarAdvance(Calendar,X2061,NDays&amp;"D")</f>
        <v>53638</v>
      </c>
      <c r="Z2061" s="1403">
        <v>2.141059738785726E-2</v>
      </c>
      <c r="AA2061" s="1411">
        <v>2.1392858063293829E-2</v>
      </c>
    </row>
    <row r="2062" spans="19:27" x14ac:dyDescent="0.2">
      <c r="S2062" s="399"/>
      <c r="T2062" s="1401"/>
      <c r="W2062" s="864" t="str">
        <f t="shared" si="40"/>
        <v>1w</v>
      </c>
      <c r="X2062" s="1405">
        <f>_xll.qlCalendarAdvance(Calendar,X2061,W2062,"f",FALSE)</f>
        <v>53645</v>
      </c>
      <c r="Y2062" s="1404">
        <f>_xll.qlCalendarAdvance(Calendar,X2062,NDays&amp;"D")</f>
        <v>53645</v>
      </c>
      <c r="Z2062" s="1403">
        <v>2.1403242598607559E-2</v>
      </c>
      <c r="AA2062" s="1411">
        <v>2.138538504679155E-2</v>
      </c>
    </row>
    <row r="2063" spans="19:27" x14ac:dyDescent="0.2">
      <c r="S2063" s="399"/>
      <c r="T2063" s="1401"/>
      <c r="W2063" s="864" t="str">
        <f t="shared" si="40"/>
        <v>1w</v>
      </c>
      <c r="X2063" s="1405">
        <f>_xll.qlCalendarAdvance(Calendar,X2062,W2063,"f",FALSE)</f>
        <v>53652</v>
      </c>
      <c r="Y2063" s="1404">
        <f>_xll.qlCalendarAdvance(Calendar,X2063,NDays&amp;"D")</f>
        <v>53652</v>
      </c>
      <c r="Z2063" s="1403">
        <v>2.139590316693403E-2</v>
      </c>
      <c r="AA2063" s="1411">
        <v>2.1377927201504665E-2</v>
      </c>
    </row>
    <row r="2064" spans="19:27" x14ac:dyDescent="0.2">
      <c r="S2064" s="399"/>
      <c r="T2064" s="1401"/>
      <c r="W2064" s="864" t="str">
        <f t="shared" si="40"/>
        <v>1w</v>
      </c>
      <c r="X2064" s="1405">
        <f>_xll.qlCalendarAdvance(Calendar,X2063,W2064,"f",FALSE)</f>
        <v>53659</v>
      </c>
      <c r="Y2064" s="1404">
        <f>_xll.qlCalendarAdvance(Calendar,X2064,NDays&amp;"D")</f>
        <v>53659</v>
      </c>
      <c r="Z2064" s="1403">
        <v>2.138857909267099E-2</v>
      </c>
      <c r="AA2064" s="1411">
        <v>2.1370484527352129E-2</v>
      </c>
    </row>
    <row r="2065" spans="19:27" x14ac:dyDescent="0.2">
      <c r="S2065" s="399"/>
      <c r="T2065" s="1401"/>
      <c r="W2065" s="864" t="str">
        <f t="shared" si="40"/>
        <v>1w</v>
      </c>
      <c r="X2065" s="1405">
        <f>_xll.qlCalendarAdvance(Calendar,X2064,W2065,"f",FALSE)</f>
        <v>53666</v>
      </c>
      <c r="Y2065" s="1404">
        <f>_xll.qlCalendarAdvance(Calendar,X2065,NDays&amp;"D")</f>
        <v>53666</v>
      </c>
      <c r="Z2065" s="1403">
        <v>2.1381377669526903E-2</v>
      </c>
      <c r="AA2065" s="1411">
        <v>2.136305702417185E-2</v>
      </c>
    </row>
    <row r="2066" spans="19:27" x14ac:dyDescent="0.2">
      <c r="S2066" s="399"/>
      <c r="T2066" s="1401"/>
      <c r="W2066" s="864" t="str">
        <f t="shared" si="40"/>
        <v>1w</v>
      </c>
      <c r="X2066" s="1405">
        <f>_xll.qlCalendarAdvance(Calendar,X2065,W2066,"f",FALSE)</f>
        <v>53673</v>
      </c>
      <c r="Y2066" s="1404">
        <f>_xll.qlCalendarAdvance(Calendar,X2066,NDays&amp;"D")</f>
        <v>53673</v>
      </c>
      <c r="Z2066" s="1403">
        <v>2.1374084981645988E-2</v>
      </c>
      <c r="AA2066" s="1411">
        <v>2.1355644692206965E-2</v>
      </c>
    </row>
    <row r="2067" spans="19:27" x14ac:dyDescent="0.2">
      <c r="S2067" s="399"/>
      <c r="T2067" s="1401"/>
      <c r="W2067" s="864" t="str">
        <f t="shared" si="40"/>
        <v>1w</v>
      </c>
      <c r="X2067" s="1405">
        <f>_xll.qlCalendarAdvance(Calendar,X2066,W2067,"f",FALSE)</f>
        <v>53680</v>
      </c>
      <c r="Y2067" s="1404">
        <f>_xll.qlCalendarAdvance(Calendar,X2067,NDays&amp;"D")</f>
        <v>53680</v>
      </c>
      <c r="Z2067" s="1403">
        <v>2.1366807651706198E-2</v>
      </c>
      <c r="AA2067" s="1411">
        <v>2.134824753137643E-2</v>
      </c>
    </row>
    <row r="2068" spans="19:27" x14ac:dyDescent="0.2">
      <c r="S2068" s="399"/>
      <c r="T2068" s="1401"/>
      <c r="W2068" s="864" t="str">
        <f t="shared" si="40"/>
        <v>1w</v>
      </c>
      <c r="X2068" s="1405">
        <f>_xll.qlCalendarAdvance(Calendar,X2067,W2068,"f",FALSE)</f>
        <v>53688</v>
      </c>
      <c r="Y2068" s="1404">
        <f>_xll.qlCalendarAdvance(Calendar,X2068,NDays&amp;"D")</f>
        <v>53688</v>
      </c>
      <c r="Z2068" s="1403">
        <v>2.1358509508635357E-2</v>
      </c>
      <c r="AA2068" s="1411">
        <v>2.1339812210157127E-2</v>
      </c>
    </row>
    <row r="2069" spans="19:27" x14ac:dyDescent="0.2">
      <c r="S2069" s="399"/>
      <c r="T2069" s="1401"/>
      <c r="W2069" s="864" t="str">
        <f t="shared" si="40"/>
        <v>1w</v>
      </c>
      <c r="X2069" s="1405">
        <f>_xll.qlCalendarAdvance(Calendar,X2068,W2069,"f",FALSE)</f>
        <v>53695</v>
      </c>
      <c r="Y2069" s="1404">
        <f>_xll.qlCalendarAdvance(Calendar,X2069,NDays&amp;"D")</f>
        <v>53695</v>
      </c>
      <c r="Z2069" s="1403">
        <v>2.1351155003221999E-2</v>
      </c>
      <c r="AA2069" s="1411">
        <v>2.1332447558853884E-2</v>
      </c>
    </row>
    <row r="2070" spans="19:27" x14ac:dyDescent="0.2">
      <c r="S2070" s="399"/>
      <c r="T2070" s="1401"/>
      <c r="W2070" s="864" t="str">
        <f t="shared" si="40"/>
        <v>1w</v>
      </c>
      <c r="X2070" s="1405">
        <f>_xll.qlCalendarAdvance(Calendar,X2069,W2070,"f",FALSE)</f>
        <v>53702</v>
      </c>
      <c r="Y2070" s="1404">
        <f>_xll.qlCalendarAdvance(Calendar,X2070,NDays&amp;"D")</f>
        <v>53702</v>
      </c>
      <c r="Z2070" s="1403">
        <v>2.1343925263719605E-2</v>
      </c>
      <c r="AA2070" s="1411">
        <v>2.1325098078603943E-2</v>
      </c>
    </row>
    <row r="2071" spans="19:27" x14ac:dyDescent="0.2">
      <c r="S2071" s="399"/>
      <c r="T2071" s="1401"/>
      <c r="W2071" s="864" t="str">
        <f t="shared" si="40"/>
        <v>1w</v>
      </c>
      <c r="X2071" s="1405">
        <f>_xll.qlCalendarAdvance(Calendar,X2070,W2071,"f",FALSE)</f>
        <v>53709</v>
      </c>
      <c r="Y2071" s="1404">
        <f>_xll.qlCalendarAdvance(Calendar,X2071,NDays&amp;"D")</f>
        <v>53709</v>
      </c>
      <c r="Z2071" s="1403">
        <v>2.1336710880454544E-2</v>
      </c>
      <c r="AA2071" s="1411">
        <v>2.1317763769569398E-2</v>
      </c>
    </row>
    <row r="2072" spans="19:27" x14ac:dyDescent="0.2">
      <c r="S2072" s="399"/>
      <c r="T2072" s="1401"/>
      <c r="W2072" s="864" t="str">
        <f t="shared" si="40"/>
        <v>1w</v>
      </c>
      <c r="X2072" s="1405">
        <f>_xll.qlCalendarAdvance(Calendar,X2071,W2072,"f",FALSE)</f>
        <v>53716</v>
      </c>
      <c r="Y2072" s="1404">
        <f>_xll.qlCalendarAdvance(Calendar,X2072,NDays&amp;"D")</f>
        <v>53716</v>
      </c>
      <c r="Z2072" s="1403">
        <v>2.1329511853262491E-2</v>
      </c>
      <c r="AA2072" s="1411">
        <v>2.1310444631507108E-2</v>
      </c>
    </row>
    <row r="2073" spans="19:27" x14ac:dyDescent="0.2">
      <c r="S2073" s="399"/>
      <c r="T2073" s="1401"/>
      <c r="W2073" s="864" t="str">
        <f t="shared" si="40"/>
        <v>1w</v>
      </c>
      <c r="X2073" s="1405">
        <f>_xll.qlCalendarAdvance(Calendar,X2072,W2073,"f",FALSE)</f>
        <v>53723</v>
      </c>
      <c r="Y2073" s="1404">
        <f>_xll.qlCalendarAdvance(Calendar,X2073,NDays&amp;"D")</f>
        <v>53723</v>
      </c>
      <c r="Z2073" s="1403">
        <v>2.132232818198225E-2</v>
      </c>
      <c r="AA2073" s="1411">
        <v>2.1303140664660214E-2</v>
      </c>
    </row>
    <row r="2074" spans="19:27" x14ac:dyDescent="0.2">
      <c r="S2074" s="399"/>
      <c r="T2074" s="1401"/>
      <c r="W2074" s="864" t="str">
        <f t="shared" ref="W2074:W2137" si="41">W2073</f>
        <v>1w</v>
      </c>
      <c r="X2074" s="1405">
        <f>_xll.qlCalendarAdvance(Calendar,X2073,W2074,"f",FALSE)</f>
        <v>53730</v>
      </c>
      <c r="Y2074" s="1404">
        <f>_xll.qlCalendarAdvance(Calendar,X2074,NDays&amp;"D")</f>
        <v>53730</v>
      </c>
      <c r="Z2074" s="1403">
        <v>2.1315159866449929E-2</v>
      </c>
      <c r="AA2074" s="1411">
        <v>2.1295851868866622E-2</v>
      </c>
    </row>
    <row r="2075" spans="19:27" x14ac:dyDescent="0.2">
      <c r="S2075" s="399"/>
      <c r="T2075" s="1401"/>
      <c r="W2075" s="864" t="str">
        <f t="shared" si="41"/>
        <v>1w</v>
      </c>
      <c r="X2075" s="1405">
        <f>_xll.qlCalendarAdvance(Calendar,X2074,W2075,"f",FALSE)</f>
        <v>53737</v>
      </c>
      <c r="Y2075" s="1404">
        <f>_xll.qlCalendarAdvance(Calendar,X2075,NDays&amp;"D")</f>
        <v>53737</v>
      </c>
      <c r="Z2075" s="1403">
        <v>2.1308006906504789E-2</v>
      </c>
      <c r="AA2075" s="1411">
        <v>2.1288578244288425E-2</v>
      </c>
    </row>
    <row r="2076" spans="19:27" x14ac:dyDescent="0.2">
      <c r="S2076" s="399"/>
      <c r="T2076" s="1401"/>
      <c r="W2076" s="864" t="str">
        <f t="shared" si="41"/>
        <v>1w</v>
      </c>
      <c r="X2076" s="1405">
        <f>_xll.qlCalendarAdvance(Calendar,X2075,W2076,"f",FALSE)</f>
        <v>53744</v>
      </c>
      <c r="Y2076" s="1404">
        <f>_xll.qlCalendarAdvance(Calendar,X2076,NDays&amp;"D")</f>
        <v>53744</v>
      </c>
      <c r="Z2076" s="1403">
        <v>2.1300869301985628E-2</v>
      </c>
      <c r="AA2076" s="1411">
        <v>2.1281319790763531E-2</v>
      </c>
    </row>
    <row r="2077" spans="19:27" x14ac:dyDescent="0.2">
      <c r="S2077" s="399"/>
      <c r="T2077" s="1401"/>
      <c r="W2077" s="864" t="str">
        <f t="shared" si="41"/>
        <v>1w</v>
      </c>
      <c r="X2077" s="1405">
        <f>_xll.qlCalendarAdvance(Calendar,X2076,W2077,"f",FALSE)</f>
        <v>53751</v>
      </c>
      <c r="Y2077" s="1404">
        <f>_xll.qlCalendarAdvance(Calendar,X2077,NDays&amp;"D")</f>
        <v>53751</v>
      </c>
      <c r="Z2077" s="1403">
        <v>2.1293978170350072E-2</v>
      </c>
      <c r="AA2077" s="1411">
        <v>2.1274076508291939E-2</v>
      </c>
    </row>
    <row r="2078" spans="19:27" x14ac:dyDescent="0.2">
      <c r="S2078" s="399"/>
      <c r="T2078" s="1401"/>
      <c r="W2078" s="864" t="str">
        <f t="shared" si="41"/>
        <v>1w</v>
      </c>
      <c r="X2078" s="1405">
        <f>_xll.qlCalendarAdvance(Calendar,X2077,W2078,"f",FALSE)</f>
        <v>53758</v>
      </c>
      <c r="Y2078" s="1404">
        <f>_xll.qlCalendarAdvance(Calendar,X2078,NDays&amp;"D")</f>
        <v>53758</v>
      </c>
      <c r="Z2078" s="1403">
        <v>2.1287221901032216E-2</v>
      </c>
      <c r="AA2078" s="1411">
        <v>2.1266848396954696E-2</v>
      </c>
    </row>
    <row r="2079" spans="19:27" x14ac:dyDescent="0.2">
      <c r="S2079" s="399"/>
      <c r="T2079" s="1401"/>
      <c r="W2079" s="864" t="str">
        <f t="shared" si="41"/>
        <v>1w</v>
      </c>
      <c r="X2079" s="1405">
        <f>_xll.qlCalendarAdvance(Calendar,X2078,W2079,"f",FALSE)</f>
        <v>53765</v>
      </c>
      <c r="Y2079" s="1404">
        <f>_xll.qlCalendarAdvance(Calendar,X2079,NDays&amp;"D")</f>
        <v>53765</v>
      </c>
      <c r="Z2079" s="1403">
        <v>2.1280133790444352E-2</v>
      </c>
      <c r="AA2079" s="1411">
        <v>2.1259635456670756E-2</v>
      </c>
    </row>
    <row r="2080" spans="19:27" x14ac:dyDescent="0.2">
      <c r="S2080" s="399"/>
      <c r="T2080" s="1401"/>
      <c r="W2080" s="864" t="str">
        <f t="shared" si="41"/>
        <v>1w</v>
      </c>
      <c r="X2080" s="1405">
        <f>_xll.qlCalendarAdvance(Calendar,X2079,W2080,"f",FALSE)</f>
        <v>53772</v>
      </c>
      <c r="Y2080" s="1404">
        <f>_xll.qlCalendarAdvance(Calendar,X2080,NDays&amp;"D")</f>
        <v>53772</v>
      </c>
      <c r="Z2080" s="1403">
        <v>2.1273061039714512E-2</v>
      </c>
      <c r="AA2080" s="1411">
        <v>2.1252437687683257E-2</v>
      </c>
    </row>
    <row r="2081" spans="19:27" x14ac:dyDescent="0.2">
      <c r="S2081" s="399"/>
      <c r="T2081" s="1401"/>
      <c r="W2081" s="864" t="str">
        <f t="shared" si="41"/>
        <v>1w</v>
      </c>
      <c r="X2081" s="1405">
        <f>_xll.qlCalendarAdvance(Calendar,X2080,W2081,"f",FALSE)</f>
        <v>53779</v>
      </c>
      <c r="Y2081" s="1404">
        <f>_xll.qlCalendarAdvance(Calendar,X2081,NDays&amp;"D")</f>
        <v>53779</v>
      </c>
      <c r="Z2081" s="1403">
        <v>2.1266003648677985E-2</v>
      </c>
      <c r="AA2081" s="1411">
        <v>2.1245255089586967E-2</v>
      </c>
    </row>
    <row r="2082" spans="19:27" x14ac:dyDescent="0.2">
      <c r="S2082" s="399"/>
      <c r="T2082" s="1401"/>
      <c r="W2082" s="864" t="str">
        <f t="shared" si="41"/>
        <v>1w</v>
      </c>
      <c r="X2082" s="1405">
        <f>_xll.qlCalendarAdvance(Calendar,X2081,W2082,"f",FALSE)</f>
        <v>53786</v>
      </c>
      <c r="Y2082" s="1404">
        <f>_xll.qlCalendarAdvance(Calendar,X2082,NDays&amp;"D")</f>
        <v>53786</v>
      </c>
      <c r="Z2082" s="1403">
        <v>2.1258604112977933E-2</v>
      </c>
      <c r="AA2082" s="1411">
        <v>2.1238087662625027E-2</v>
      </c>
    </row>
    <row r="2083" spans="19:27" x14ac:dyDescent="0.2">
      <c r="S2083" s="399"/>
      <c r="T2083" s="1401"/>
      <c r="W2083" s="864" t="str">
        <f t="shared" si="41"/>
        <v>1w</v>
      </c>
      <c r="X2083" s="1405">
        <f>_xll.qlCalendarAdvance(Calendar,X2082,W2083,"f",FALSE)</f>
        <v>53793</v>
      </c>
      <c r="Y2083" s="1404">
        <f>_xll.qlCalendarAdvance(Calendar,X2083,NDays&amp;"D")</f>
        <v>53793</v>
      </c>
      <c r="Z2083" s="1403">
        <v>2.1251575371137095E-2</v>
      </c>
      <c r="AA2083" s="1411">
        <v>2.1231364547632303E-2</v>
      </c>
    </row>
    <row r="2084" spans="19:27" x14ac:dyDescent="0.2">
      <c r="S2084" s="399"/>
      <c r="T2084" s="1401"/>
      <c r="W2084" s="864" t="str">
        <f t="shared" si="41"/>
        <v>1w</v>
      </c>
      <c r="X2084" s="1405">
        <f>_xll.qlCalendarAdvance(Calendar,X2083,W2084,"f",FALSE)</f>
        <v>53800</v>
      </c>
      <c r="Y2084" s="1404">
        <f>_xll.qlCalendarAdvance(Calendar,X2084,NDays&amp;"D")</f>
        <v>53800</v>
      </c>
      <c r="Z2084" s="1403">
        <v>2.1244561985464584E-2</v>
      </c>
      <c r="AA2084" s="1411">
        <v>2.1223798322104193E-2</v>
      </c>
    </row>
    <row r="2085" spans="19:27" x14ac:dyDescent="0.2">
      <c r="S2085" s="399"/>
      <c r="T2085" s="1401"/>
      <c r="W2085" s="864" t="str">
        <f t="shared" si="41"/>
        <v>1w</v>
      </c>
      <c r="X2085" s="1405">
        <f>_xll.qlCalendarAdvance(Calendar,X2084,W2085,"f",FALSE)</f>
        <v>53807</v>
      </c>
      <c r="Y2085" s="1404">
        <f>_xll.qlCalendarAdvance(Calendar,X2085,NDays&amp;"D")</f>
        <v>53807</v>
      </c>
      <c r="Z2085" s="1403">
        <v>2.1237563955800957E-2</v>
      </c>
      <c r="AA2085" s="1411">
        <v>2.1216676408545299E-2</v>
      </c>
    </row>
    <row r="2086" spans="19:27" x14ac:dyDescent="0.2">
      <c r="S2086" s="399"/>
      <c r="T2086" s="1401"/>
      <c r="W2086" s="864" t="str">
        <f t="shared" si="41"/>
        <v>1w</v>
      </c>
      <c r="X2086" s="1405">
        <f>_xll.qlCalendarAdvance(Calendar,X2085,W2086,"f",FALSE)</f>
        <v>53814</v>
      </c>
      <c r="Y2086" s="1404">
        <f>_xll.qlCalendarAdvance(Calendar,X2086,NDays&amp;"D")</f>
        <v>53814</v>
      </c>
      <c r="Z2086" s="1403">
        <v>2.1230947083183474E-2</v>
      </c>
      <c r="AA2086" s="1411">
        <v>2.1209569666039707E-2</v>
      </c>
    </row>
    <row r="2087" spans="19:27" x14ac:dyDescent="0.2">
      <c r="S2087" s="399"/>
      <c r="T2087" s="1401"/>
      <c r="W2087" s="864" t="str">
        <f t="shared" si="41"/>
        <v>1w</v>
      </c>
      <c r="X2087" s="1405">
        <f>_xll.qlCalendarAdvance(Calendar,X2086,W2087,"f",FALSE)</f>
        <v>53821</v>
      </c>
      <c r="Y2087" s="1404">
        <f>_xll.qlCalendarAdvance(Calendar,X2087,NDays&amp;"D")</f>
        <v>53821</v>
      </c>
      <c r="Z2087" s="1403">
        <v>2.1223981846883282E-2</v>
      </c>
      <c r="AA2087" s="1411">
        <v>2.1202478094587418E-2</v>
      </c>
    </row>
    <row r="2088" spans="19:27" x14ac:dyDescent="0.2">
      <c r="S2088" s="399"/>
      <c r="T2088" s="1401"/>
      <c r="W2088" s="864" t="str">
        <f t="shared" si="41"/>
        <v>1w</v>
      </c>
      <c r="X2088" s="1405">
        <f>_xll.qlCalendarAdvance(Calendar,X2087,W2088,"f",FALSE)</f>
        <v>53828</v>
      </c>
      <c r="Y2088" s="1404">
        <f>_xll.qlCalendarAdvance(Calendar,X2088,NDays&amp;"D")</f>
        <v>53828</v>
      </c>
      <c r="Z2088" s="1403">
        <v>2.1217031969137396E-2</v>
      </c>
      <c r="AA2088" s="1411">
        <v>2.1195401694269478E-2</v>
      </c>
    </row>
    <row r="2089" spans="19:27" x14ac:dyDescent="0.2">
      <c r="S2089" s="399"/>
      <c r="T2089" s="1401"/>
      <c r="W2089" s="864" t="str">
        <f t="shared" si="41"/>
        <v>1w</v>
      </c>
      <c r="X2089" s="1405">
        <f>_xll.qlCalendarAdvance(Calendar,X2088,W2089,"f",FALSE)</f>
        <v>53835</v>
      </c>
      <c r="Y2089" s="1404">
        <f>_xll.qlCalendarAdvance(Calendar,X2089,NDays&amp;"D")</f>
        <v>53835</v>
      </c>
      <c r="Z2089" s="1403">
        <v>2.1210097449785907E-2</v>
      </c>
      <c r="AA2089" s="1411">
        <v>2.1188340465085886E-2</v>
      </c>
    </row>
    <row r="2090" spans="19:27" x14ac:dyDescent="0.2">
      <c r="S2090" s="399"/>
      <c r="T2090" s="1401"/>
      <c r="W2090" s="864" t="str">
        <f t="shared" si="41"/>
        <v>1w</v>
      </c>
      <c r="X2090" s="1405">
        <f>_xll.qlCalendarAdvance(Calendar,X2089,W2090,"f",FALSE)</f>
        <v>53842</v>
      </c>
      <c r="Y2090" s="1404">
        <f>_xll.qlCalendarAdvance(Calendar,X2090,NDays&amp;"D")</f>
        <v>53842</v>
      </c>
      <c r="Z2090" s="1403">
        <v>2.120280414203899E-2</v>
      </c>
      <c r="AA2090" s="1411">
        <v>2.1181294406955598E-2</v>
      </c>
    </row>
    <row r="2091" spans="19:27" x14ac:dyDescent="0.2">
      <c r="S2091" s="399"/>
      <c r="T2091" s="1401"/>
      <c r="W2091" s="864" t="str">
        <f t="shared" si="41"/>
        <v>1w</v>
      </c>
      <c r="X2091" s="1405">
        <f>_xll.qlCalendarAdvance(Calendar,X2090,W2091,"f",FALSE)</f>
        <v>53849</v>
      </c>
      <c r="Y2091" s="1404">
        <f>_xll.qlCalendarAdvance(Calendar,X2091,NDays&amp;"D")</f>
        <v>53849</v>
      </c>
      <c r="Z2091" s="1403">
        <v>2.1195898245086303E-2</v>
      </c>
      <c r="AA2091" s="1411">
        <v>2.1174263519959657E-2</v>
      </c>
    </row>
    <row r="2092" spans="19:27" x14ac:dyDescent="0.2">
      <c r="S2092" s="399"/>
      <c r="T2092" s="1401"/>
      <c r="W2092" s="864" t="str">
        <f t="shared" si="41"/>
        <v>1w</v>
      </c>
      <c r="X2092" s="1405">
        <f>_xll.qlCalendarAdvance(Calendar,X2091,W2092,"f",FALSE)</f>
        <v>53856</v>
      </c>
      <c r="Y2092" s="1404">
        <f>_xll.qlCalendarAdvance(Calendar,X2092,NDays&amp;"D")</f>
        <v>53856</v>
      </c>
      <c r="Z2092" s="1403">
        <v>2.1189007703031327E-2</v>
      </c>
      <c r="AA2092" s="1411">
        <v>2.1167247803935973E-2</v>
      </c>
    </row>
    <row r="2093" spans="19:27" x14ac:dyDescent="0.2">
      <c r="S2093" s="399"/>
      <c r="T2093" s="1401"/>
      <c r="W2093" s="864" t="str">
        <f t="shared" si="41"/>
        <v>1w</v>
      </c>
      <c r="X2093" s="1405">
        <f>_xll.qlCalendarAdvance(Calendar,X2092,W2093,"f",FALSE)</f>
        <v>53863</v>
      </c>
      <c r="Y2093" s="1404">
        <f>_xll.qlCalendarAdvance(Calendar,X2093,NDays&amp;"D")</f>
        <v>53863</v>
      </c>
      <c r="Z2093" s="1403">
        <v>2.1182132515717725E-2</v>
      </c>
      <c r="AA2093" s="1411">
        <v>2.1160247259127685E-2</v>
      </c>
    </row>
    <row r="2094" spans="19:27" x14ac:dyDescent="0.2">
      <c r="S2094" s="399"/>
      <c r="T2094" s="1401"/>
      <c r="W2094" s="864" t="str">
        <f t="shared" si="41"/>
        <v>1w</v>
      </c>
      <c r="X2094" s="1405">
        <f>_xll.qlCalendarAdvance(Calendar,X2093,W2094,"f",FALSE)</f>
        <v>53870</v>
      </c>
      <c r="Y2094" s="1404">
        <f>_xll.qlCalendarAdvance(Calendar,X2094,NDays&amp;"D")</f>
        <v>53870</v>
      </c>
      <c r="Z2094" s="1403">
        <v>2.1175272682987838E-2</v>
      </c>
      <c r="AA2094" s="1411">
        <v>2.1153261885372698E-2</v>
      </c>
    </row>
    <row r="2095" spans="19:27" x14ac:dyDescent="0.2">
      <c r="S2095" s="399"/>
      <c r="T2095" s="1401"/>
      <c r="W2095" s="864" t="str">
        <f t="shared" si="41"/>
        <v>1w</v>
      </c>
      <c r="X2095" s="1405">
        <f>_xll.qlCalendarAdvance(Calendar,X2094,W2095,"f",FALSE)</f>
        <v>53877</v>
      </c>
      <c r="Y2095" s="1404">
        <f>_xll.qlCalendarAdvance(Calendar,X2095,NDays&amp;"D")</f>
        <v>53877</v>
      </c>
      <c r="Z2095" s="1403">
        <v>2.1168812850956585E-2</v>
      </c>
      <c r="AA2095" s="1411">
        <v>2.1146291682752061E-2</v>
      </c>
    </row>
    <row r="2096" spans="19:27" x14ac:dyDescent="0.2">
      <c r="S2096" s="399"/>
      <c r="T2096" s="1401"/>
      <c r="W2096" s="864" t="str">
        <f t="shared" si="41"/>
        <v>1w</v>
      </c>
      <c r="X2096" s="1405">
        <f>_xll.qlCalendarAdvance(Calendar,X2095,W2096,"f",FALSE)</f>
        <v>53884</v>
      </c>
      <c r="Y2096" s="1404">
        <f>_xll.qlCalendarAdvance(Calendar,X2096,NDays&amp;"D")</f>
        <v>53884</v>
      </c>
      <c r="Z2096" s="1403">
        <v>2.1161985835874763E-2</v>
      </c>
      <c r="AA2096" s="1411">
        <v>2.113933665110368E-2</v>
      </c>
    </row>
    <row r="2097" spans="19:27" x14ac:dyDescent="0.2">
      <c r="S2097" s="399"/>
      <c r="T2097" s="1401"/>
      <c r="W2097" s="864" t="str">
        <f t="shared" si="41"/>
        <v>1w</v>
      </c>
      <c r="X2097" s="1405">
        <f>_xll.qlCalendarAdvance(Calendar,X2096,W2097,"f",FALSE)</f>
        <v>53891</v>
      </c>
      <c r="Y2097" s="1404">
        <f>_xll.qlCalendarAdvance(Calendar,X2097,NDays&amp;"D")</f>
        <v>53891</v>
      </c>
      <c r="Z2097" s="1403">
        <v>2.1155174177909766E-2</v>
      </c>
      <c r="AA2097" s="1411">
        <v>2.113239679075174E-2</v>
      </c>
    </row>
    <row r="2098" spans="19:27" x14ac:dyDescent="0.2">
      <c r="S2098" s="399"/>
      <c r="T2098" s="1401"/>
      <c r="W2098" s="864" t="str">
        <f t="shared" si="41"/>
        <v>1w</v>
      </c>
      <c r="X2098" s="1405">
        <f>_xll.qlCalendarAdvance(Calendar,X2097,W2098,"f",FALSE)</f>
        <v>53898</v>
      </c>
      <c r="Y2098" s="1404">
        <f>_xll.qlCalendarAdvance(Calendar,X2098,NDays&amp;"D")</f>
        <v>53898</v>
      </c>
      <c r="Z2098" s="1403">
        <v>2.1148377876902991E-2</v>
      </c>
      <c r="AA2098" s="1411">
        <v>2.112547210129101E-2</v>
      </c>
    </row>
    <row r="2099" spans="19:27" x14ac:dyDescent="0.2">
      <c r="S2099" s="399"/>
      <c r="T2099" s="1401"/>
      <c r="W2099" s="864" t="str">
        <f t="shared" si="41"/>
        <v>1w</v>
      </c>
      <c r="X2099" s="1405">
        <f>_xll.qlCalendarAdvance(Calendar,X2098,W2099,"f",FALSE)</f>
        <v>53905</v>
      </c>
      <c r="Y2099" s="1404">
        <f>_xll.qlCalendarAdvance(Calendar,X2099,NDays&amp;"D")</f>
        <v>53905</v>
      </c>
      <c r="Z2099" s="1403">
        <v>2.11415969326967E-2</v>
      </c>
      <c r="AA2099" s="1411">
        <v>2.1118562583045675E-2</v>
      </c>
    </row>
    <row r="2100" spans="19:27" x14ac:dyDescent="0.2">
      <c r="S2100" s="399"/>
      <c r="T2100" s="1401"/>
      <c r="W2100" s="864" t="str">
        <f t="shared" si="41"/>
        <v>1w</v>
      </c>
      <c r="X2100" s="1405">
        <f>_xll.qlCalendarAdvance(Calendar,X2099,W2100,"f",FALSE)</f>
        <v>53912</v>
      </c>
      <c r="Y2100" s="1404">
        <f>_xll.qlCalendarAdvance(Calendar,X2100,NDays&amp;"D")</f>
        <v>53912</v>
      </c>
      <c r="Z2100" s="1403">
        <v>2.1134831345133595E-2</v>
      </c>
      <c r="AA2100" s="1411">
        <v>2.1111668235772596E-2</v>
      </c>
    </row>
    <row r="2101" spans="19:27" x14ac:dyDescent="0.2">
      <c r="S2101" s="399"/>
      <c r="T2101" s="1401"/>
      <c r="W2101" s="864" t="str">
        <f t="shared" si="41"/>
        <v>1w</v>
      </c>
      <c r="X2101" s="1405">
        <f>_xll.qlCalendarAdvance(Calendar,X2100,W2101,"f",FALSE)</f>
        <v>53919</v>
      </c>
      <c r="Y2101" s="1404">
        <f>_xll.qlCalendarAdvance(Calendar,X2101,NDays&amp;"D")</f>
        <v>53919</v>
      </c>
      <c r="Z2101" s="1403">
        <v>2.112808111405768E-2</v>
      </c>
      <c r="AA2101" s="1411">
        <v>2.1104789059714912E-2</v>
      </c>
    </row>
    <row r="2102" spans="19:27" x14ac:dyDescent="0.2">
      <c r="S2102" s="399"/>
      <c r="T2102" s="1401"/>
      <c r="W2102" s="864" t="str">
        <f t="shared" si="41"/>
        <v>1w</v>
      </c>
      <c r="X2102" s="1405">
        <f>_xll.qlCalendarAdvance(Calendar,X2101,W2102,"f",FALSE)</f>
        <v>53926</v>
      </c>
      <c r="Y2102" s="1404">
        <f>_xll.qlCalendarAdvance(Calendar,X2102,NDays&amp;"D")</f>
        <v>53926</v>
      </c>
      <c r="Z2102" s="1403">
        <v>2.1121346239310355E-2</v>
      </c>
      <c r="AA2102" s="1411">
        <v>2.1097925054629485E-2</v>
      </c>
    </row>
    <row r="2103" spans="19:27" x14ac:dyDescent="0.2">
      <c r="S2103" s="399"/>
      <c r="T2103" s="1401"/>
      <c r="W2103" s="864" t="str">
        <f t="shared" si="41"/>
        <v>1w</v>
      </c>
      <c r="X2103" s="1405">
        <f>_xll.qlCalendarAdvance(Calendar,X2102,W2103,"f",FALSE)</f>
        <v>53933</v>
      </c>
      <c r="Y2103" s="1404">
        <f>_xll.qlCalendarAdvance(Calendar,X2103,NDays&amp;"D")</f>
        <v>53933</v>
      </c>
      <c r="Z2103" s="1403">
        <v>2.1114225118961025E-2</v>
      </c>
      <c r="AA2103" s="1411">
        <v>2.1091076220678406E-2</v>
      </c>
    </row>
    <row r="2104" spans="19:27" x14ac:dyDescent="0.2">
      <c r="S2104" s="399"/>
      <c r="T2104" s="1401"/>
      <c r="W2104" s="864" t="str">
        <f t="shared" si="41"/>
        <v>1w</v>
      </c>
      <c r="X2104" s="1405">
        <f>_xll.qlCalendarAdvance(Calendar,X2103,W2104,"f",FALSE)</f>
        <v>53940</v>
      </c>
      <c r="Y2104" s="1404">
        <f>_xll.qlCalendarAdvance(Calendar,X2104,NDays&amp;"D")</f>
        <v>53940</v>
      </c>
      <c r="Z2104" s="1403">
        <v>2.1107384391803281E-2</v>
      </c>
      <c r="AA2104" s="1411">
        <v>2.108424255778063E-2</v>
      </c>
    </row>
    <row r="2105" spans="19:27" x14ac:dyDescent="0.2">
      <c r="S2105" s="399"/>
      <c r="T2105" s="1401"/>
      <c r="W2105" s="864" t="str">
        <f t="shared" si="41"/>
        <v>1w</v>
      </c>
      <c r="X2105" s="1405">
        <f>_xll.qlCalendarAdvance(Calendar,X2104,W2105,"f",FALSE)</f>
        <v>53947</v>
      </c>
      <c r="Y2105" s="1404">
        <f>_xll.qlCalendarAdvance(Calendar,X2105,NDays&amp;"D")</f>
        <v>53947</v>
      </c>
      <c r="Z2105" s="1403">
        <v>2.1100692737518283E-2</v>
      </c>
      <c r="AA2105" s="1411">
        <v>2.1077424066017203E-2</v>
      </c>
    </row>
    <row r="2106" spans="19:27" x14ac:dyDescent="0.2">
      <c r="S2106" s="399"/>
      <c r="T2106" s="1401"/>
      <c r="W2106" s="864" t="str">
        <f t="shared" si="41"/>
        <v>1w</v>
      </c>
      <c r="X2106" s="1405">
        <f>_xll.qlCalendarAdvance(Calendar,X2105,W2106,"f",FALSE)</f>
        <v>53954</v>
      </c>
      <c r="Y2106" s="1404">
        <f>_xll.qlCalendarAdvance(Calendar,X2106,NDays&amp;"D")</f>
        <v>53954</v>
      </c>
      <c r="Z2106" s="1403">
        <v>2.1094016434967697E-2</v>
      </c>
      <c r="AA2106" s="1411">
        <v>2.1070620745307078E-2</v>
      </c>
    </row>
    <row r="2107" spans="19:27" x14ac:dyDescent="0.2">
      <c r="S2107" s="399"/>
      <c r="T2107" s="1401"/>
      <c r="W2107" s="864" t="str">
        <f t="shared" si="41"/>
        <v>1w</v>
      </c>
      <c r="X2107" s="1405">
        <f>_xll.qlCalendarAdvance(Calendar,X2106,W2107,"f",FALSE)</f>
        <v>53961</v>
      </c>
      <c r="Y2107" s="1404">
        <f>_xll.qlCalendarAdvance(Calendar,X2107,NDays&amp;"D")</f>
        <v>53961</v>
      </c>
      <c r="Z2107" s="1403">
        <v>2.1087355484000113E-2</v>
      </c>
      <c r="AA2107" s="1411">
        <v>2.1063832595650256E-2</v>
      </c>
    </row>
    <row r="2108" spans="19:27" x14ac:dyDescent="0.2">
      <c r="S2108" s="399"/>
      <c r="T2108" s="1401"/>
      <c r="W2108" s="864" t="str">
        <f t="shared" si="41"/>
        <v>1w</v>
      </c>
      <c r="X2108" s="1405">
        <f>_xll.qlCalendarAdvance(Calendar,X2107,W2108,"f",FALSE)</f>
        <v>53968</v>
      </c>
      <c r="Y2108" s="1404">
        <f>_xll.qlCalendarAdvance(Calendar,X2108,NDays&amp;"D")</f>
        <v>53968</v>
      </c>
      <c r="Z2108" s="1403">
        <v>2.1081397044564024E-2</v>
      </c>
      <c r="AA2108" s="1411">
        <v>2.1057059617046736E-2</v>
      </c>
    </row>
    <row r="2109" spans="19:27" x14ac:dyDescent="0.2">
      <c r="S2109" s="399"/>
      <c r="T2109" s="1401"/>
      <c r="W2109" s="864" t="str">
        <f t="shared" si="41"/>
        <v>1w</v>
      </c>
      <c r="X2109" s="1405">
        <f>_xll.qlCalendarAdvance(Calendar,X2108,W2109,"f",FALSE)</f>
        <v>53975</v>
      </c>
      <c r="Y2109" s="1404">
        <f>_xll.qlCalendarAdvance(Calendar,X2109,NDays&amp;"D")</f>
        <v>53975</v>
      </c>
      <c r="Z2109" s="1403">
        <v>2.1074217636428576E-2</v>
      </c>
      <c r="AA2109" s="1411">
        <v>2.1050301809658611E-2</v>
      </c>
    </row>
    <row r="2110" spans="19:27" x14ac:dyDescent="0.2">
      <c r="S2110" s="399"/>
      <c r="T2110" s="1401"/>
      <c r="W2110" s="864" t="str">
        <f t="shared" si="41"/>
        <v>1w</v>
      </c>
      <c r="X2110" s="1405">
        <f>_xll.qlCalendarAdvance(Calendar,X2109,W2110,"f",FALSE)</f>
        <v>53982</v>
      </c>
      <c r="Y2110" s="1404">
        <f>_xll.qlCalendarAdvance(Calendar,X2110,NDays&amp;"D")</f>
        <v>53982</v>
      </c>
      <c r="Z2110" s="1403">
        <v>2.1067603455978457E-2</v>
      </c>
      <c r="AA2110" s="1411">
        <v>2.1043559173161697E-2</v>
      </c>
    </row>
    <row r="2111" spans="19:27" x14ac:dyDescent="0.2">
      <c r="S2111" s="399"/>
      <c r="T2111" s="1401"/>
      <c r="W2111" s="864" t="str">
        <f t="shared" si="41"/>
        <v>1w</v>
      </c>
      <c r="X2111" s="1405">
        <f>_xll.qlCalendarAdvance(Calendar,X2110,W2111,"f",FALSE)</f>
        <v>53989</v>
      </c>
      <c r="Y2111" s="1404">
        <f>_xll.qlCalendarAdvance(Calendar,X2111,NDays&amp;"D")</f>
        <v>53989</v>
      </c>
      <c r="Z2111" s="1403">
        <v>2.1061004627498197E-2</v>
      </c>
      <c r="AA2111" s="1411">
        <v>2.1036831707880177E-2</v>
      </c>
    </row>
    <row r="2112" spans="19:27" x14ac:dyDescent="0.2">
      <c r="S2112" s="399"/>
      <c r="T2112" s="1401"/>
      <c r="W2112" s="864" t="str">
        <f t="shared" si="41"/>
        <v>1w</v>
      </c>
      <c r="X2112" s="1405">
        <f>_xll.qlCalendarAdvance(Calendar,X2111,W2112,"f",FALSE)</f>
        <v>53996</v>
      </c>
      <c r="Y2112" s="1404">
        <f>_xll.qlCalendarAdvance(Calendar,X2112,NDays&amp;"D")</f>
        <v>53996</v>
      </c>
      <c r="Z2112" s="1403">
        <v>2.1054280997624963E-2</v>
      </c>
      <c r="AA2112" s="1411">
        <v>2.103011941365196E-2</v>
      </c>
    </row>
    <row r="2113" spans="19:27" x14ac:dyDescent="0.2">
      <c r="S2113" s="399"/>
      <c r="T2113" s="1401"/>
      <c r="W2113" s="864" t="str">
        <f t="shared" si="41"/>
        <v>1w</v>
      </c>
      <c r="X2113" s="1405">
        <f>_xll.qlCalendarAdvance(Calendar,X2112,W2113,"f",FALSE)</f>
        <v>54003</v>
      </c>
      <c r="Y2113" s="1404">
        <f>_xll.qlCalendarAdvance(Calendar,X2113,NDays&amp;"D")</f>
        <v>54003</v>
      </c>
      <c r="Z2113" s="1403">
        <v>2.1047712152991914E-2</v>
      </c>
      <c r="AA2113" s="1411">
        <v>2.1023422290558091E-2</v>
      </c>
    </row>
    <row r="2114" spans="19:27" x14ac:dyDescent="0.2">
      <c r="S2114" s="399"/>
      <c r="T2114" s="1401"/>
      <c r="W2114" s="864" t="str">
        <f t="shared" si="41"/>
        <v>1w</v>
      </c>
      <c r="X2114" s="1405">
        <f>_xll.qlCalendarAdvance(Calendar,X2113,W2114,"f",FALSE)</f>
        <v>54010</v>
      </c>
      <c r="Y2114" s="1404">
        <f>_xll.qlCalendarAdvance(Calendar,X2114,NDays&amp;"D")</f>
        <v>54010</v>
      </c>
      <c r="Z2114" s="1403">
        <v>2.1041158658889603E-2</v>
      </c>
      <c r="AA2114" s="1411">
        <v>2.1016740338355433E-2</v>
      </c>
    </row>
    <row r="2115" spans="19:27" x14ac:dyDescent="0.2">
      <c r="S2115" s="399"/>
      <c r="T2115" s="1401"/>
      <c r="W2115" s="864" t="str">
        <f t="shared" si="41"/>
        <v>1w</v>
      </c>
      <c r="X2115" s="1405">
        <f>_xll.qlCalendarAdvance(Calendar,X2114,W2115,"f",FALSE)</f>
        <v>54017</v>
      </c>
      <c r="Y2115" s="1404">
        <f>_xll.qlCalendarAdvance(Calendar,X2115,NDays&amp;"D")</f>
        <v>54017</v>
      </c>
      <c r="Z2115" s="1403">
        <v>2.1034620515170632E-2</v>
      </c>
      <c r="AA2115" s="1411">
        <v>2.1010073557449216E-2</v>
      </c>
    </row>
    <row r="2116" spans="19:27" x14ac:dyDescent="0.2">
      <c r="S2116" s="399"/>
      <c r="T2116" s="1401"/>
      <c r="W2116" s="864" t="str">
        <f t="shared" si="41"/>
        <v>1w</v>
      </c>
      <c r="X2116" s="1405">
        <f>_xll.qlCalendarAdvance(Calendar,X2115,W2116,"f",FALSE)</f>
        <v>54024</v>
      </c>
      <c r="Y2116" s="1404">
        <f>_xll.qlCalendarAdvance(Calendar,X2116,NDays&amp;"D")</f>
        <v>54024</v>
      </c>
      <c r="Z2116" s="1403">
        <v>2.1028097721685821E-2</v>
      </c>
      <c r="AA2116" s="1411">
        <v>2.1003421947515255E-2</v>
      </c>
    </row>
    <row r="2117" spans="19:27" x14ac:dyDescent="0.2">
      <c r="S2117" s="399"/>
      <c r="T2117" s="1401"/>
      <c r="W2117" s="864" t="str">
        <f t="shared" si="41"/>
        <v>1w</v>
      </c>
      <c r="X2117" s="1405">
        <f>_xll.qlCalendarAdvance(Calendar,X2116,W2117,"f",FALSE)</f>
        <v>54031</v>
      </c>
      <c r="Y2117" s="1404">
        <f>_xll.qlCalendarAdvance(Calendar,X2117,NDays&amp;"D")</f>
        <v>54031</v>
      </c>
      <c r="Z2117" s="1403">
        <v>2.1021734039555311E-2</v>
      </c>
      <c r="AA2117" s="1411">
        <v>2.0996785508634597E-2</v>
      </c>
    </row>
    <row r="2118" spans="19:27" x14ac:dyDescent="0.2">
      <c r="S2118" s="399"/>
      <c r="T2118" s="1401"/>
      <c r="W2118" s="864" t="str">
        <f t="shared" si="41"/>
        <v>1w</v>
      </c>
      <c r="X2118" s="1405">
        <f>_xll.qlCalendarAdvance(Calendar,X2117,W2118,"f",FALSE)</f>
        <v>54038</v>
      </c>
      <c r="Y2118" s="1404">
        <f>_xll.qlCalendarAdvance(Calendar,X2118,NDays&amp;"D")</f>
        <v>54038</v>
      </c>
      <c r="Z2118" s="1403">
        <v>2.1015242670660288E-2</v>
      </c>
      <c r="AA2118" s="1411">
        <v>2.0990164240726195E-2</v>
      </c>
    </row>
    <row r="2119" spans="19:27" x14ac:dyDescent="0.2">
      <c r="S2119" s="399"/>
      <c r="T2119" s="1401"/>
      <c r="W2119" s="864" t="str">
        <f t="shared" si="41"/>
        <v>1w</v>
      </c>
      <c r="X2119" s="1405">
        <f>_xll.qlCalendarAdvance(Calendar,X2118,W2119,"f",FALSE)</f>
        <v>54045</v>
      </c>
      <c r="Y2119" s="1404">
        <f>_xll.qlCalendarAdvance(Calendar,X2119,NDays&amp;"D")</f>
        <v>54045</v>
      </c>
      <c r="Z2119" s="1403">
        <v>2.1008766652539802E-2</v>
      </c>
      <c r="AA2119" s="1411">
        <v>2.0983558144114234E-2</v>
      </c>
    </row>
    <row r="2120" spans="19:27" x14ac:dyDescent="0.2">
      <c r="S2120" s="399"/>
      <c r="T2120" s="1401"/>
      <c r="W2120" s="864" t="str">
        <f t="shared" si="41"/>
        <v>1w</v>
      </c>
      <c r="X2120" s="1405">
        <f>_xll.qlCalendarAdvance(Calendar,X2119,W2120,"f",FALSE)</f>
        <v>54053</v>
      </c>
      <c r="Y2120" s="1404">
        <f>_xll.qlCalendarAdvance(Calendar,X2120,NDays&amp;"D")</f>
        <v>54053</v>
      </c>
      <c r="Z2120" s="1403">
        <v>2.1001676594769158E-2</v>
      </c>
      <c r="AA2120" s="1411">
        <v>2.097629236381645E-2</v>
      </c>
    </row>
    <row r="2121" spans="19:27" x14ac:dyDescent="0.2">
      <c r="S2121" s="399"/>
      <c r="T2121" s="1401"/>
      <c r="W2121" s="864" t="str">
        <f t="shared" si="41"/>
        <v>1w</v>
      </c>
      <c r="X2121" s="1405">
        <f>_xll.qlCalendarAdvance(Calendar,X2120,W2121,"f",FALSE)</f>
        <v>54060</v>
      </c>
      <c r="Y2121" s="1404">
        <f>_xll.qlCalendarAdvance(Calendar,X2121,NDays&amp;"D")</f>
        <v>54060</v>
      </c>
      <c r="Z2121" s="1403">
        <v>2.0994794392116212E-2</v>
      </c>
      <c r="AA2121" s="1411">
        <v>2.0969720188666056E-2</v>
      </c>
    </row>
    <row r="2122" spans="19:27" x14ac:dyDescent="0.2">
      <c r="S2122" s="399"/>
      <c r="T2122" s="1401"/>
      <c r="W2122" s="864" t="str">
        <f t="shared" si="41"/>
        <v>1w</v>
      </c>
      <c r="X2122" s="1405">
        <f>_xll.qlCalendarAdvance(Calendar,X2121,W2122,"f",FALSE)</f>
        <v>54067</v>
      </c>
      <c r="Y2122" s="1404">
        <f>_xll.qlCalendarAdvance(Calendar,X2122,NDays&amp;"D")</f>
        <v>54067</v>
      </c>
      <c r="Z2122" s="1403">
        <v>2.0988365889693123E-2</v>
      </c>
      <c r="AA2122" s="1411">
        <v>2.0963163186541088E-2</v>
      </c>
    </row>
    <row r="2123" spans="19:27" x14ac:dyDescent="0.2">
      <c r="S2123" s="399"/>
      <c r="T2123" s="1401"/>
      <c r="W2123" s="864" t="str">
        <f t="shared" si="41"/>
        <v>1w</v>
      </c>
      <c r="X2123" s="1405">
        <f>_xll.qlCalendarAdvance(Calendar,X2122,W2123,"f",FALSE)</f>
        <v>54074</v>
      </c>
      <c r="Y2123" s="1404">
        <f>_xll.qlCalendarAdvance(Calendar,X2123,NDays&amp;"D")</f>
        <v>54074</v>
      </c>
      <c r="Z2123" s="1403">
        <v>2.0981952736454156E-2</v>
      </c>
      <c r="AA2123" s="1411">
        <v>2.0956621357468567E-2</v>
      </c>
    </row>
    <row r="2124" spans="19:27" x14ac:dyDescent="0.2">
      <c r="S2124" s="399"/>
      <c r="T2124" s="1401"/>
      <c r="W2124" s="864" t="str">
        <f t="shared" si="41"/>
        <v>1w</v>
      </c>
      <c r="X2124" s="1405">
        <f>_xll.qlCalendarAdvance(Calendar,X2123,W2124,"f",FALSE)</f>
        <v>54081</v>
      </c>
      <c r="Y2124" s="1404">
        <f>_xll.qlCalendarAdvance(Calendar,X2124,NDays&amp;"D")</f>
        <v>54081</v>
      </c>
      <c r="Z2124" s="1403">
        <v>2.0975554932254142E-2</v>
      </c>
      <c r="AA2124" s="1411">
        <v>2.0950094701448489E-2</v>
      </c>
    </row>
    <row r="2125" spans="19:27" x14ac:dyDescent="0.2">
      <c r="S2125" s="399"/>
      <c r="T2125" s="1401"/>
      <c r="W2125" s="864" t="str">
        <f t="shared" si="41"/>
        <v>1w</v>
      </c>
      <c r="X2125" s="1405">
        <f>_xll.qlCalendarAdvance(Calendar,X2124,W2125,"f",FALSE)</f>
        <v>54088</v>
      </c>
      <c r="Y2125" s="1404">
        <f>_xll.qlCalendarAdvance(Calendar,X2125,NDays&amp;"D")</f>
        <v>54088</v>
      </c>
      <c r="Z2125" s="1403">
        <v>2.0969172476947014E-2</v>
      </c>
      <c r="AA2125" s="1411">
        <v>2.0943583218426823E-2</v>
      </c>
    </row>
    <row r="2126" spans="19:27" x14ac:dyDescent="0.2">
      <c r="S2126" s="399"/>
      <c r="T2126" s="1401"/>
      <c r="W2126" s="864" t="str">
        <f t="shared" si="41"/>
        <v>1w</v>
      </c>
      <c r="X2126" s="1405">
        <f>_xll.qlCalendarAdvance(Calendar,X2125,W2126,"f",FALSE)</f>
        <v>54095</v>
      </c>
      <c r="Y2126" s="1404">
        <f>_xll.qlCalendarAdvance(Calendar,X2126,NDays&amp;"D")</f>
        <v>54095</v>
      </c>
      <c r="Z2126" s="1403">
        <v>2.0962805370389387E-2</v>
      </c>
      <c r="AA2126" s="1411">
        <v>2.0937086908457601E-2</v>
      </c>
    </row>
    <row r="2127" spans="19:27" x14ac:dyDescent="0.2">
      <c r="S2127" s="399"/>
      <c r="T2127" s="1401"/>
      <c r="W2127" s="864" t="str">
        <f t="shared" si="41"/>
        <v>1w</v>
      </c>
      <c r="X2127" s="1405">
        <f>_xll.qlCalendarAdvance(Calendar,X2126,W2127,"f",FALSE)</f>
        <v>54102</v>
      </c>
      <c r="Y2127" s="1404">
        <f>_xll.qlCalendarAdvance(Calendar,X2127,NDays&amp;"D")</f>
        <v>54102</v>
      </c>
      <c r="Z2127" s="1403">
        <v>2.09564536124352E-2</v>
      </c>
      <c r="AA2127" s="1411">
        <v>2.0930605771594855E-2</v>
      </c>
    </row>
    <row r="2128" spans="19:27" x14ac:dyDescent="0.2">
      <c r="S2128" s="399"/>
      <c r="T2128" s="1401"/>
      <c r="W2128" s="864" t="str">
        <f t="shared" si="41"/>
        <v>1w</v>
      </c>
      <c r="X2128" s="1405">
        <f>_xll.qlCalendarAdvance(Calendar,X2127,W2128,"f",FALSE)</f>
        <v>54109</v>
      </c>
      <c r="Y2128" s="1404">
        <f>_xll.qlCalendarAdvance(Calendar,X2128,NDays&amp;"D")</f>
        <v>54109</v>
      </c>
      <c r="Z2128" s="1403">
        <v>2.0950117202941061E-2</v>
      </c>
      <c r="AA2128" s="1411">
        <v>2.0924139807703506E-2</v>
      </c>
    </row>
    <row r="2129" spans="19:27" x14ac:dyDescent="0.2">
      <c r="S2129" s="399"/>
      <c r="T2129" s="1401"/>
      <c r="W2129" s="864" t="str">
        <f t="shared" si="41"/>
        <v>1w</v>
      </c>
      <c r="X2129" s="1405">
        <f>_xll.qlCalendarAdvance(Calendar,X2128,W2129,"f",FALSE)</f>
        <v>54116</v>
      </c>
      <c r="Y2129" s="1404">
        <f>_xll.qlCalendarAdvance(Calendar,X2129,NDays&amp;"D")</f>
        <v>54116</v>
      </c>
      <c r="Z2129" s="1403">
        <v>2.0943796141762689E-2</v>
      </c>
      <c r="AA2129" s="1411">
        <v>2.0917689016837587E-2</v>
      </c>
    </row>
    <row r="2130" spans="19:27" x14ac:dyDescent="0.2">
      <c r="S2130" s="399"/>
      <c r="T2130" s="1401"/>
      <c r="W2130" s="864" t="str">
        <f t="shared" si="41"/>
        <v>1w</v>
      </c>
      <c r="X2130" s="1405">
        <f>_xll.qlCalendarAdvance(Calendar,X2129,W2130,"f",FALSE)</f>
        <v>54123</v>
      </c>
      <c r="Y2130" s="1404">
        <f>_xll.qlCalendarAdvance(Calendar,X2130,NDays&amp;"D")</f>
        <v>54123</v>
      </c>
      <c r="Z2130" s="1403">
        <v>2.0937950744800517E-2</v>
      </c>
      <c r="AA2130" s="1411">
        <v>2.0911253399051127E-2</v>
      </c>
    </row>
    <row r="2131" spans="19:27" x14ac:dyDescent="0.2">
      <c r="S2131" s="399"/>
      <c r="T2131" s="1401"/>
      <c r="W2131" s="864" t="str">
        <f t="shared" si="41"/>
        <v>1w</v>
      </c>
      <c r="X2131" s="1405">
        <f>_xll.qlCalendarAdvance(Calendar,X2130,W2131,"f",FALSE)</f>
        <v>54130</v>
      </c>
      <c r="Y2131" s="1404">
        <f>_xll.qlCalendarAdvance(Calendar,X2131,NDays&amp;"D")</f>
        <v>54130</v>
      </c>
      <c r="Z2131" s="1403">
        <v>2.0931662592433578E-2</v>
      </c>
      <c r="AA2131" s="1411">
        <v>2.0904832954236067E-2</v>
      </c>
    </row>
    <row r="2132" spans="19:27" x14ac:dyDescent="0.2">
      <c r="S2132" s="399"/>
      <c r="T2132" s="1401"/>
      <c r="W2132" s="864" t="str">
        <f t="shared" si="41"/>
        <v>1w</v>
      </c>
      <c r="X2132" s="1405">
        <f>_xll.qlCalendarAdvance(Calendar,X2131,W2132,"f",FALSE)</f>
        <v>54137</v>
      </c>
      <c r="Y2132" s="1404">
        <f>_xll.qlCalendarAdvance(Calendar,X2132,NDays&amp;"D")</f>
        <v>54137</v>
      </c>
      <c r="Z2132" s="1403">
        <v>2.0925389790870514E-2</v>
      </c>
      <c r="AA2132" s="1411">
        <v>2.0898427682446433E-2</v>
      </c>
    </row>
    <row r="2133" spans="19:27" x14ac:dyDescent="0.2">
      <c r="S2133" s="399"/>
      <c r="T2133" s="1401"/>
      <c r="W2133" s="864" t="str">
        <f t="shared" si="41"/>
        <v>1w</v>
      </c>
      <c r="X2133" s="1405">
        <f>_xll.qlCalendarAdvance(Calendar,X2132,W2133,"f",FALSE)</f>
        <v>54144</v>
      </c>
      <c r="Y2133" s="1404">
        <f>_xll.qlCalendarAdvance(Calendar,X2133,NDays&amp;"D")</f>
        <v>54144</v>
      </c>
      <c r="Z2133" s="1403">
        <v>2.0919132339965885E-2</v>
      </c>
      <c r="AA2133" s="1411">
        <v>2.0892037583682226E-2</v>
      </c>
    </row>
    <row r="2134" spans="19:27" x14ac:dyDescent="0.2">
      <c r="S2134" s="399"/>
      <c r="T2134" s="1401"/>
      <c r="W2134" s="864" t="str">
        <f t="shared" si="41"/>
        <v>1w</v>
      </c>
      <c r="X2134" s="1405">
        <f>_xll.qlCalendarAdvance(Calendar,X2133,W2134,"f",FALSE)</f>
        <v>54155</v>
      </c>
      <c r="Y2134" s="1404">
        <f>_xll.qlCalendarAdvance(Calendar,X2134,NDays&amp;"D")</f>
        <v>54155</v>
      </c>
      <c r="Z2134" s="1403">
        <v>2.0909016503738508E-2</v>
      </c>
      <c r="AA2134" s="1411">
        <v>2.0881740416214267E-2</v>
      </c>
    </row>
    <row r="2135" spans="19:27" x14ac:dyDescent="0.2">
      <c r="S2135" s="399"/>
      <c r="T2135" s="1401"/>
      <c r="W2135" s="864" t="str">
        <f t="shared" si="41"/>
        <v>1w</v>
      </c>
      <c r="X2135" s="1405">
        <f>_xll.qlCalendarAdvance(Calendar,X2134,W2135,"f",FALSE)</f>
        <v>54162</v>
      </c>
      <c r="Y2135" s="1404">
        <f>_xll.qlCalendarAdvance(Calendar,X2135,NDays&amp;"D")</f>
        <v>54162</v>
      </c>
      <c r="Z2135" s="1403">
        <v>2.0902797041224896E-2</v>
      </c>
      <c r="AA2135" s="1411">
        <v>2.0875387892910213E-2</v>
      </c>
    </row>
    <row r="2136" spans="19:27" x14ac:dyDescent="0.2">
      <c r="S2136" s="399"/>
      <c r="T2136" s="1401"/>
      <c r="W2136" s="864" t="str">
        <f t="shared" si="41"/>
        <v>1w</v>
      </c>
      <c r="X2136" s="1405">
        <f>_xll.qlCalendarAdvance(Calendar,X2135,W2136,"f",FALSE)</f>
        <v>54169</v>
      </c>
      <c r="Y2136" s="1404">
        <f>_xll.qlCalendarAdvance(Calendar,X2136,NDays&amp;"D")</f>
        <v>54169</v>
      </c>
      <c r="Z2136" s="1403">
        <v>2.0896592926918471E-2</v>
      </c>
      <c r="AA2136" s="1411">
        <v>2.0869050540740508E-2</v>
      </c>
    </row>
    <row r="2137" spans="19:27" x14ac:dyDescent="0.2">
      <c r="S2137" s="399"/>
      <c r="T2137" s="1401"/>
      <c r="W2137" s="864" t="str">
        <f t="shared" si="41"/>
        <v>1w</v>
      </c>
      <c r="X2137" s="1405">
        <f>_xll.qlCalendarAdvance(Calendar,X2136,W2137,"f",FALSE)</f>
        <v>54176</v>
      </c>
      <c r="Y2137" s="1404">
        <f>_xll.qlCalendarAdvance(Calendar,X2137,NDays&amp;"D")</f>
        <v>54176</v>
      </c>
      <c r="Z2137" s="1403">
        <v>2.0890404160677511E-2</v>
      </c>
      <c r="AA2137" s="1411">
        <v>2.0862728359705152E-2</v>
      </c>
    </row>
    <row r="2138" spans="19:27" x14ac:dyDescent="0.2">
      <c r="S2138" s="399"/>
      <c r="T2138" s="1401"/>
      <c r="W2138" s="864" t="str">
        <f t="shared" ref="W2138:W2201" si="42">W2137</f>
        <v>1w</v>
      </c>
      <c r="X2138" s="1405">
        <f>_xll.qlCalendarAdvance(Calendar,X2137,W2138,"f",FALSE)</f>
        <v>54183</v>
      </c>
      <c r="Y2138" s="1404">
        <f>_xll.qlCalendarAdvance(Calendar,X2138,NDays&amp;"D")</f>
        <v>54183</v>
      </c>
      <c r="Z2138" s="1403">
        <v>2.0884390534277111E-2</v>
      </c>
      <c r="AA2138" s="1411">
        <v>2.0856421349642051E-2</v>
      </c>
    </row>
    <row r="2139" spans="19:27" x14ac:dyDescent="0.2">
      <c r="S2139" s="399"/>
      <c r="T2139" s="1401"/>
      <c r="W2139" s="864" t="str">
        <f t="shared" si="42"/>
        <v>1w</v>
      </c>
      <c r="X2139" s="1405">
        <f>_xll.qlCalendarAdvance(Calendar,X2138,W2139,"f",FALSE)</f>
        <v>54190</v>
      </c>
      <c r="Y2139" s="1404">
        <f>_xll.qlCalendarAdvance(Calendar,X2139,NDays&amp;"D")</f>
        <v>54190</v>
      </c>
      <c r="Z2139" s="1403">
        <v>2.0878233209589883E-2</v>
      </c>
      <c r="AA2139" s="1411">
        <v>2.0850129510632254E-2</v>
      </c>
    </row>
    <row r="2140" spans="19:27" x14ac:dyDescent="0.2">
      <c r="S2140" s="399"/>
      <c r="T2140" s="1401"/>
      <c r="W2140" s="864" t="str">
        <f t="shared" si="42"/>
        <v>1w</v>
      </c>
      <c r="X2140" s="1405">
        <f>_xll.qlCalendarAdvance(Calendar,X2139,W2140,"f",FALSE)</f>
        <v>54197</v>
      </c>
      <c r="Y2140" s="1404">
        <f>_xll.qlCalendarAdvance(Calendar,X2140,NDays&amp;"D")</f>
        <v>54197</v>
      </c>
      <c r="Z2140" s="1403">
        <v>2.0872091233511178E-2</v>
      </c>
      <c r="AA2140" s="1411">
        <v>2.0843852842675759E-2</v>
      </c>
    </row>
    <row r="2141" spans="19:27" x14ac:dyDescent="0.2">
      <c r="S2141" s="399"/>
      <c r="T2141" s="1401"/>
      <c r="W2141" s="864" t="str">
        <f t="shared" si="42"/>
        <v>1w</v>
      </c>
      <c r="X2141" s="1405">
        <f>_xll.qlCalendarAdvance(Calendar,X2140,W2141,"f",FALSE)</f>
        <v>54204</v>
      </c>
      <c r="Y2141" s="1404">
        <f>_xll.qlCalendarAdvance(Calendar,X2141,NDays&amp;"D")</f>
        <v>54204</v>
      </c>
      <c r="Z2141" s="1403">
        <v>2.0865964605900046E-2</v>
      </c>
      <c r="AA2141" s="1411">
        <v>2.0837591345772566E-2</v>
      </c>
    </row>
    <row r="2142" spans="19:27" x14ac:dyDescent="0.2">
      <c r="S2142" s="399"/>
      <c r="T2142" s="1401"/>
      <c r="W2142" s="864" t="str">
        <f t="shared" si="42"/>
        <v>1w</v>
      </c>
      <c r="X2142" s="1405">
        <f>_xll.qlCalendarAdvance(Calendar,X2141,W2142,"f",FALSE)</f>
        <v>54211</v>
      </c>
      <c r="Y2142" s="1404">
        <f>_xll.qlCalendarAdvance(Calendar,X2142,NDays&amp;"D")</f>
        <v>54211</v>
      </c>
      <c r="Z2142" s="1403">
        <v>2.0859690545522395E-2</v>
      </c>
      <c r="AA2142" s="1411">
        <v>2.0831345019922676E-2</v>
      </c>
    </row>
    <row r="2143" spans="19:27" x14ac:dyDescent="0.2">
      <c r="S2143" s="399"/>
      <c r="T2143" s="1401"/>
      <c r="W2143" s="864" t="str">
        <f t="shared" si="42"/>
        <v>1w</v>
      </c>
      <c r="X2143" s="1405">
        <f>_xll.qlCalendarAdvance(Calendar,X2142,W2143,"f",FALSE)</f>
        <v>54218</v>
      </c>
      <c r="Y2143" s="1404">
        <f>_xll.qlCalendarAdvance(Calendar,X2143,NDays&amp;"D")</f>
        <v>54218</v>
      </c>
      <c r="Z2143" s="1403">
        <v>2.0853593864719806E-2</v>
      </c>
      <c r="AA2143" s="1411">
        <v>2.0825113865045042E-2</v>
      </c>
    </row>
    <row r="2144" spans="19:27" x14ac:dyDescent="0.2">
      <c r="S2144" s="399"/>
      <c r="T2144" s="1401"/>
      <c r="W2144" s="864" t="str">
        <f t="shared" si="42"/>
        <v>1w</v>
      </c>
      <c r="X2144" s="1405">
        <f>_xll.qlCalendarAdvance(Calendar,X2143,W2144,"f",FALSE)</f>
        <v>54225</v>
      </c>
      <c r="Y2144" s="1404">
        <f>_xll.qlCalendarAdvance(Calendar,X2144,NDays&amp;"D")</f>
        <v>54225</v>
      </c>
      <c r="Z2144" s="1403">
        <v>2.0847512531000825E-2</v>
      </c>
      <c r="AA2144" s="1411">
        <v>2.0818897881382803E-2</v>
      </c>
    </row>
    <row r="2145" spans="19:27" x14ac:dyDescent="0.2">
      <c r="S2145" s="399"/>
      <c r="T2145" s="1401"/>
      <c r="W2145" s="864" t="str">
        <f t="shared" si="42"/>
        <v>1w</v>
      </c>
      <c r="X2145" s="1405">
        <f>_xll.qlCalendarAdvance(Calendar,X2144,W2145,"f",FALSE)</f>
        <v>54232</v>
      </c>
      <c r="Y2145" s="1404">
        <f>_xll.qlCalendarAdvance(Calendar,X2145,NDays&amp;"D")</f>
        <v>54232</v>
      </c>
      <c r="Z2145" s="1403">
        <v>2.0841446544226393E-2</v>
      </c>
      <c r="AA2145" s="1411">
        <v>2.081269706869282E-2</v>
      </c>
    </row>
    <row r="2146" spans="19:27" x14ac:dyDescent="0.2">
      <c r="S2146" s="399"/>
      <c r="T2146" s="1401"/>
      <c r="W2146" s="864" t="str">
        <f t="shared" si="42"/>
        <v>1w</v>
      </c>
      <c r="X2146" s="1405">
        <f>_xll.qlCalendarAdvance(Calendar,X2145,W2146,"f",FALSE)</f>
        <v>54239</v>
      </c>
      <c r="Y2146" s="1404">
        <f>_xll.qlCalendarAdvance(Calendar,X2146,NDays&amp;"D")</f>
        <v>54239</v>
      </c>
      <c r="Z2146" s="1403">
        <v>2.0835561689949444E-2</v>
      </c>
      <c r="AA2146" s="1411">
        <v>2.0806511426975094E-2</v>
      </c>
    </row>
    <row r="2147" spans="19:27" x14ac:dyDescent="0.2">
      <c r="S2147" s="399"/>
      <c r="T2147" s="1401"/>
      <c r="W2147" s="864" t="str">
        <f t="shared" si="42"/>
        <v>1w</v>
      </c>
      <c r="X2147" s="1405">
        <f>_xll.qlCalendarAdvance(Calendar,X2146,W2147,"f",FALSE)</f>
        <v>54246</v>
      </c>
      <c r="Y2147" s="1404">
        <f>_xll.qlCalendarAdvance(Calendar,X2147,NDays&amp;"D")</f>
        <v>54246</v>
      </c>
      <c r="Z2147" s="1403">
        <v>2.0829527150203635E-2</v>
      </c>
      <c r="AA2147" s="1411">
        <v>2.080034095631067E-2</v>
      </c>
    </row>
    <row r="2148" spans="19:27" x14ac:dyDescent="0.2">
      <c r="S2148" s="399"/>
      <c r="T2148" s="1401"/>
      <c r="W2148" s="864" t="str">
        <f t="shared" si="42"/>
        <v>1w</v>
      </c>
      <c r="X2148" s="1405">
        <f>_xll.qlCalendarAdvance(Calendar,X2147,W2148,"f",FALSE)</f>
        <v>54253</v>
      </c>
      <c r="Y2148" s="1404">
        <f>_xll.qlCalendarAdvance(Calendar,X2148,NDays&amp;"D")</f>
        <v>54253</v>
      </c>
      <c r="Z2148" s="1403">
        <v>2.0823507957948444E-2</v>
      </c>
      <c r="AA2148" s="1411">
        <v>2.0794185656861641E-2</v>
      </c>
    </row>
    <row r="2149" spans="19:27" x14ac:dyDescent="0.2">
      <c r="S2149" s="399"/>
      <c r="T2149" s="1401"/>
      <c r="W2149" s="864" t="str">
        <f t="shared" si="42"/>
        <v>1w</v>
      </c>
      <c r="X2149" s="1405">
        <f>_xll.qlCalendarAdvance(Calendar,X2148,W2149,"f",FALSE)</f>
        <v>54260</v>
      </c>
      <c r="Y2149" s="1404">
        <f>_xll.qlCalendarAdvance(Calendar,X2149,NDays&amp;"D")</f>
        <v>54260</v>
      </c>
      <c r="Z2149" s="1403">
        <v>2.081750411304556E-2</v>
      </c>
      <c r="AA2149" s="1411">
        <v>2.0788045528384869E-2</v>
      </c>
    </row>
    <row r="2150" spans="19:27" x14ac:dyDescent="0.2">
      <c r="S2150" s="399"/>
      <c r="T2150" s="1401"/>
      <c r="W2150" s="864" t="str">
        <f t="shared" si="42"/>
        <v>1w</v>
      </c>
      <c r="X2150" s="1405">
        <f>_xll.qlCalendarAdvance(Calendar,X2149,W2150,"f",FALSE)</f>
        <v>54267</v>
      </c>
      <c r="Y2150" s="1404">
        <f>_xll.qlCalendarAdvance(Calendar,X2150,NDays&amp;"D")</f>
        <v>54267</v>
      </c>
      <c r="Z2150" s="1403">
        <v>2.0811515615357119E-2</v>
      </c>
      <c r="AA2150" s="1411">
        <v>2.0781920570799306E-2</v>
      </c>
    </row>
    <row r="2151" spans="19:27" x14ac:dyDescent="0.2">
      <c r="S2151" s="399"/>
      <c r="T2151" s="1401"/>
      <c r="W2151" s="864" t="str">
        <f t="shared" si="42"/>
        <v>1w</v>
      </c>
      <c r="X2151" s="1405">
        <f>_xll.qlCalendarAdvance(Calendar,X2150,W2151,"f",FALSE)</f>
        <v>54274</v>
      </c>
      <c r="Y2151" s="1404">
        <f>_xll.qlCalendarAdvance(Calendar,X2151,NDays&amp;"D")</f>
        <v>54274</v>
      </c>
      <c r="Z2151" s="1403">
        <v>2.080554246474613E-2</v>
      </c>
      <c r="AA2151" s="1411">
        <v>2.0775810784510185E-2</v>
      </c>
    </row>
    <row r="2152" spans="19:27" x14ac:dyDescent="0.2">
      <c r="S2152" s="399"/>
      <c r="T2152" s="1401"/>
      <c r="W2152" s="864" t="str">
        <f t="shared" si="42"/>
        <v>1w</v>
      </c>
      <c r="X2152" s="1405">
        <f>_xll.qlCalendarAdvance(Calendar,X2151,W2152,"f",FALSE)</f>
        <v>54281</v>
      </c>
      <c r="Y2152" s="1404">
        <f>_xll.qlCalendarAdvance(Calendar,X2152,NDays&amp;"D")</f>
        <v>54281</v>
      </c>
      <c r="Z2152" s="1403">
        <v>2.0799584661076054E-2</v>
      </c>
      <c r="AA2152" s="1411">
        <v>2.0769716169112273E-2</v>
      </c>
    </row>
    <row r="2153" spans="19:27" x14ac:dyDescent="0.2">
      <c r="S2153" s="399"/>
      <c r="T2153" s="1401"/>
      <c r="W2153" s="864" t="str">
        <f t="shared" si="42"/>
        <v>1w</v>
      </c>
      <c r="X2153" s="1405">
        <f>_xll.qlCalendarAdvance(Calendar,X2152,W2153,"f",FALSE)</f>
        <v>54288</v>
      </c>
      <c r="Y2153" s="1404">
        <f>_xll.qlCalendarAdvance(Calendar,X2153,NDays&amp;"D")</f>
        <v>54288</v>
      </c>
      <c r="Z2153" s="1403">
        <v>2.0793642204208578E-2</v>
      </c>
      <c r="AA2153" s="1411">
        <v>2.0763636724767665E-2</v>
      </c>
    </row>
    <row r="2154" spans="19:27" x14ac:dyDescent="0.2">
      <c r="S2154" s="399"/>
      <c r="T2154" s="1401"/>
      <c r="W2154" s="864" t="str">
        <f t="shared" si="42"/>
        <v>1w</v>
      </c>
      <c r="X2154" s="1405">
        <f>_xll.qlCalendarAdvance(Calendar,X2153,W2154,"f",FALSE)</f>
        <v>54295</v>
      </c>
      <c r="Y2154" s="1404">
        <f>_xll.qlCalendarAdvance(Calendar,X2154,NDays&amp;"D")</f>
        <v>54295</v>
      </c>
      <c r="Z2154" s="1403">
        <v>2.0787715094008483E-2</v>
      </c>
      <c r="AA2154" s="1411">
        <v>2.0757572451395312E-2</v>
      </c>
    </row>
    <row r="2155" spans="19:27" x14ac:dyDescent="0.2">
      <c r="S2155" s="399"/>
      <c r="T2155" s="1401"/>
      <c r="W2155" s="864" t="str">
        <f t="shared" si="42"/>
        <v>1w</v>
      </c>
      <c r="X2155" s="1405">
        <f>_xll.qlCalendarAdvance(Calendar,X2154,W2155,"f",FALSE)</f>
        <v>54302</v>
      </c>
      <c r="Y2155" s="1404">
        <f>_xll.qlCalendarAdvance(Calendar,X2155,NDays&amp;"D")</f>
        <v>54302</v>
      </c>
      <c r="Z2155" s="1403">
        <v>2.0781285762050374E-2</v>
      </c>
      <c r="AA2155" s="1411">
        <v>2.0751523349238354E-2</v>
      </c>
    </row>
    <row r="2156" spans="19:27" x14ac:dyDescent="0.2">
      <c r="S2156" s="399"/>
      <c r="T2156" s="1401"/>
      <c r="W2156" s="864" t="str">
        <f t="shared" si="42"/>
        <v>1w</v>
      </c>
      <c r="X2156" s="1405">
        <f>_xll.qlCalendarAdvance(Calendar,X2155,W2156,"f",FALSE)</f>
        <v>54309</v>
      </c>
      <c r="Y2156" s="1404">
        <f>_xll.qlCalendarAdvance(Calendar,X2156,NDays&amp;"D")</f>
        <v>54309</v>
      </c>
      <c r="Z2156" s="1403">
        <v>2.0775387058633282E-2</v>
      </c>
      <c r="AA2156" s="1411">
        <v>2.0745489418053653E-2</v>
      </c>
    </row>
    <row r="2157" spans="19:27" x14ac:dyDescent="0.2">
      <c r="S2157" s="399"/>
      <c r="T2157" s="1401"/>
      <c r="W2157" s="864" t="str">
        <f t="shared" si="42"/>
        <v>1w</v>
      </c>
      <c r="X2157" s="1405">
        <f>_xll.qlCalendarAdvance(Calendar,X2156,W2157,"f",FALSE)</f>
        <v>54316</v>
      </c>
      <c r="Y2157" s="1404">
        <f>_xll.qlCalendarAdvance(Calendar,X2157,NDays&amp;"D")</f>
        <v>54316</v>
      </c>
      <c r="Z2157" s="1403">
        <v>2.0769503698615081E-2</v>
      </c>
      <c r="AA2157" s="1411">
        <v>2.0739470657841208E-2</v>
      </c>
    </row>
    <row r="2158" spans="19:27" x14ac:dyDescent="0.2">
      <c r="S2158" s="399"/>
      <c r="T2158" s="1401"/>
      <c r="W2158" s="864" t="str">
        <f t="shared" si="42"/>
        <v>1w</v>
      </c>
      <c r="X2158" s="1405">
        <f>_xll.qlCalendarAdvance(Calendar,X2157,W2158,"f",FALSE)</f>
        <v>54323</v>
      </c>
      <c r="Y2158" s="1404">
        <f>_xll.qlCalendarAdvance(Calendar,X2158,NDays&amp;"D")</f>
        <v>54323</v>
      </c>
      <c r="Z2158" s="1403">
        <v>2.0763635681864571E-2</v>
      </c>
      <c r="AA2158" s="1411">
        <v>2.0733467068682065E-2</v>
      </c>
    </row>
    <row r="2159" spans="19:27" x14ac:dyDescent="0.2">
      <c r="S2159" s="399"/>
      <c r="T2159" s="1401"/>
      <c r="W2159" s="864" t="str">
        <f t="shared" si="42"/>
        <v>1w</v>
      </c>
      <c r="X2159" s="1405">
        <f>_xll.qlCalendarAdvance(Calendar,X2158,W2159,"f",FALSE)</f>
        <v>54330</v>
      </c>
      <c r="Y2159" s="1404">
        <f>_xll.qlCalendarAdvance(Calendar,X2159,NDays&amp;"D")</f>
        <v>54330</v>
      </c>
      <c r="Z2159" s="1403">
        <v>2.0757783008247873E-2</v>
      </c>
      <c r="AA2159" s="1411">
        <v>2.0727478650657272E-2</v>
      </c>
    </row>
    <row r="2160" spans="19:27" x14ac:dyDescent="0.2">
      <c r="S2160" s="399"/>
      <c r="T2160" s="1401"/>
      <c r="W2160" s="864" t="str">
        <f t="shared" si="42"/>
        <v>1w</v>
      </c>
      <c r="X2160" s="1405">
        <f>_xll.qlCalendarAdvance(Calendar,X2159,W2160,"f",FALSE)</f>
        <v>54337</v>
      </c>
      <c r="Y2160" s="1404">
        <f>_xll.qlCalendarAdvance(Calendar,X2160,NDays&amp;"D")</f>
        <v>54337</v>
      </c>
      <c r="Z2160" s="1403">
        <v>2.0752121940183981E-2</v>
      </c>
      <c r="AA2160" s="1411">
        <v>2.0721505403604734E-2</v>
      </c>
    </row>
    <row r="2161" spans="19:27" x14ac:dyDescent="0.2">
      <c r="S2161" s="399"/>
      <c r="T2161" s="1401"/>
      <c r="W2161" s="864" t="str">
        <f t="shared" si="42"/>
        <v>1w</v>
      </c>
      <c r="X2161" s="1405">
        <f>_xll.qlCalendarAdvance(Calendar,X2160,W2161,"f",FALSE)</f>
        <v>54344</v>
      </c>
      <c r="Y2161" s="1404">
        <f>_xll.qlCalendarAdvance(Calendar,X2161,NDays&amp;"D")</f>
        <v>54344</v>
      </c>
      <c r="Z2161" s="1403">
        <v>2.0746300719130882E-2</v>
      </c>
      <c r="AA2161" s="1411">
        <v>2.0715547327605499E-2</v>
      </c>
    </row>
    <row r="2162" spans="19:27" x14ac:dyDescent="0.2">
      <c r="S2162" s="399"/>
      <c r="T2162" s="1401"/>
      <c r="W2162" s="864" t="str">
        <f t="shared" si="42"/>
        <v>1w</v>
      </c>
      <c r="X2162" s="1405">
        <f>_xll.qlCalendarAdvance(Calendar,X2161,W2162,"f",FALSE)</f>
        <v>54351</v>
      </c>
      <c r="Y2162" s="1404">
        <f>_xll.qlCalendarAdvance(Calendar,X2162,NDays&amp;"D")</f>
        <v>54351</v>
      </c>
      <c r="Z2162" s="1403">
        <v>2.0740494841766342E-2</v>
      </c>
      <c r="AA2162" s="1411">
        <v>2.070960442257852E-2</v>
      </c>
    </row>
    <row r="2163" spans="19:27" x14ac:dyDescent="0.2">
      <c r="S2163" s="399"/>
      <c r="T2163" s="1401"/>
      <c r="W2163" s="864" t="str">
        <f t="shared" si="42"/>
        <v>1w</v>
      </c>
      <c r="X2163" s="1405">
        <f>_xll.qlCalendarAdvance(Calendar,X2162,W2163,"f",FALSE)</f>
        <v>54358</v>
      </c>
      <c r="Y2163" s="1404">
        <f>_xll.qlCalendarAdvance(Calendar,X2163,NDays&amp;"D")</f>
        <v>54358</v>
      </c>
      <c r="Z2163" s="1403">
        <v>2.0734704307958998E-2</v>
      </c>
      <c r="AA2163" s="1411">
        <v>2.070367668868589E-2</v>
      </c>
    </row>
    <row r="2164" spans="19:27" x14ac:dyDescent="0.2">
      <c r="S2164" s="399"/>
      <c r="T2164" s="1401"/>
      <c r="W2164" s="864" t="str">
        <f t="shared" si="42"/>
        <v>1w</v>
      </c>
      <c r="X2164" s="1405">
        <f>_xll.qlCalendarAdvance(Calendar,X2163,W2164,"f",FALSE)</f>
        <v>54365</v>
      </c>
      <c r="Y2164" s="1404">
        <f>_xll.qlCalendarAdvance(Calendar,X2164,NDays&amp;"D")</f>
        <v>54365</v>
      </c>
      <c r="Z2164" s="1403">
        <v>2.0728929117577483E-2</v>
      </c>
      <c r="AA2164" s="1411">
        <v>2.069776412568447E-2</v>
      </c>
    </row>
    <row r="2165" spans="19:27" x14ac:dyDescent="0.2">
      <c r="S2165" s="399"/>
      <c r="T2165" s="1401"/>
      <c r="W2165" s="864" t="str">
        <f t="shared" si="42"/>
        <v>1w</v>
      </c>
      <c r="X2165" s="1405">
        <f>_xll.qlCalendarAdvance(Calendar,X2164,W2165,"f",FALSE)</f>
        <v>54372</v>
      </c>
      <c r="Y2165" s="1404">
        <f>_xll.qlCalendarAdvance(Calendar,X2165,NDays&amp;"D")</f>
        <v>54372</v>
      </c>
      <c r="Z2165" s="1403">
        <v>2.0722989164996378E-2</v>
      </c>
      <c r="AA2165" s="1411">
        <v>2.0691866733817399E-2</v>
      </c>
    </row>
    <row r="2166" spans="19:27" x14ac:dyDescent="0.2">
      <c r="S2166" s="399"/>
      <c r="T2166" s="1401"/>
      <c r="W2166" s="864" t="str">
        <f t="shared" si="42"/>
        <v>1w</v>
      </c>
      <c r="X2166" s="1405">
        <f>_xll.qlCalendarAdvance(Calendar,X2165,W2166,"f",FALSE)</f>
        <v>54379</v>
      </c>
      <c r="Y2166" s="1404">
        <f>_xll.qlCalendarAdvance(Calendar,X2166,NDays&amp;"D")</f>
        <v>54379</v>
      </c>
      <c r="Z2166" s="1403">
        <v>2.0717243889641065E-2</v>
      </c>
      <c r="AA2166" s="1411">
        <v>2.0685984513084676E-2</v>
      </c>
    </row>
    <row r="2167" spans="19:27" x14ac:dyDescent="0.2">
      <c r="S2167" s="399"/>
      <c r="T2167" s="1401"/>
      <c r="W2167" s="864" t="str">
        <f t="shared" si="42"/>
        <v>1w</v>
      </c>
      <c r="X2167" s="1405">
        <f>_xll.qlCalendarAdvance(Calendar,X2166,W2167,"f",FALSE)</f>
        <v>54386</v>
      </c>
      <c r="Y2167" s="1404">
        <f>_xll.qlCalendarAdvance(Calendar,X2167,NDays&amp;"D")</f>
        <v>54386</v>
      </c>
      <c r="Z2167" s="1403">
        <v>2.0711513956372229E-2</v>
      </c>
      <c r="AA2167" s="1411">
        <v>2.068011746332421E-2</v>
      </c>
    </row>
    <row r="2168" spans="19:27" x14ac:dyDescent="0.2">
      <c r="S2168" s="399"/>
      <c r="T2168" s="1401"/>
      <c r="W2168" s="864" t="str">
        <f t="shared" si="42"/>
        <v>1w</v>
      </c>
      <c r="X2168" s="1405">
        <f>_xll.qlCalendarAdvance(Calendar,X2167,W2168,"f",FALSE)</f>
        <v>54393</v>
      </c>
      <c r="Y2168" s="1404">
        <f>_xll.qlCalendarAdvance(Calendar,X2168,NDays&amp;"D")</f>
        <v>54393</v>
      </c>
      <c r="Z2168" s="1403">
        <v>2.0705981787692611E-2</v>
      </c>
      <c r="AA2168" s="1411">
        <v>2.0674265584454954E-2</v>
      </c>
    </row>
    <row r="2169" spans="19:27" x14ac:dyDescent="0.2">
      <c r="S2169" s="399"/>
      <c r="T2169" s="1401"/>
      <c r="W2169" s="864" t="str">
        <f t="shared" si="42"/>
        <v>1w</v>
      </c>
      <c r="X2169" s="1405">
        <f>_xll.qlCalendarAdvance(Calendar,X2168,W2169,"f",FALSE)</f>
        <v>54400</v>
      </c>
      <c r="Y2169" s="1404">
        <f>_xll.qlCalendarAdvance(Calendar,X2169,NDays&amp;"D")</f>
        <v>54400</v>
      </c>
      <c r="Z2169" s="1403">
        <v>2.0700283312480427E-2</v>
      </c>
      <c r="AA2169" s="1411">
        <v>2.0668428876801093E-2</v>
      </c>
    </row>
    <row r="2170" spans="19:27" x14ac:dyDescent="0.2">
      <c r="S2170" s="399"/>
      <c r="T2170" s="1401"/>
      <c r="W2170" s="864" t="str">
        <f t="shared" si="42"/>
        <v>1w</v>
      </c>
      <c r="X2170" s="1405">
        <f>_xll.qlCalendarAdvance(Calendar,X2169,W2170,"f",FALSE)</f>
        <v>54407</v>
      </c>
      <c r="Y2170" s="1404">
        <f>_xll.qlCalendarAdvance(Calendar,X2170,NDays&amp;"D")</f>
        <v>54407</v>
      </c>
      <c r="Z2170" s="1403">
        <v>2.069460017991211E-2</v>
      </c>
      <c r="AA2170" s="1411">
        <v>2.0662607340119488E-2</v>
      </c>
    </row>
    <row r="2171" spans="19:27" x14ac:dyDescent="0.2">
      <c r="S2171" s="399"/>
      <c r="T2171" s="1401"/>
      <c r="W2171" s="864" t="str">
        <f t="shared" si="42"/>
        <v>1w</v>
      </c>
      <c r="X2171" s="1405">
        <f>_xll.qlCalendarAdvance(Calendar,X2170,W2171,"f",FALSE)</f>
        <v>54414</v>
      </c>
      <c r="Y2171" s="1404">
        <f>_xll.qlCalendarAdvance(Calendar,X2171,NDays&amp;"D")</f>
        <v>54414</v>
      </c>
      <c r="Z2171" s="1403">
        <v>2.0688932389860297E-2</v>
      </c>
      <c r="AA2171" s="1411">
        <v>2.0656800974410139E-2</v>
      </c>
    </row>
    <row r="2172" spans="19:27" x14ac:dyDescent="0.2">
      <c r="S2172" s="399"/>
      <c r="T2172" s="1401"/>
      <c r="W2172" s="864" t="str">
        <f t="shared" si="42"/>
        <v>1w</v>
      </c>
      <c r="X2172" s="1405">
        <f>_xll.qlCalendarAdvance(Calendar,X2171,W2172,"f",FALSE)</f>
        <v>54421</v>
      </c>
      <c r="Y2172" s="1404">
        <f>_xll.qlCalendarAdvance(Calendar,X2172,NDays&amp;"D")</f>
        <v>54421</v>
      </c>
      <c r="Z2172" s="1403">
        <v>2.0683279942193624E-2</v>
      </c>
      <c r="AA2172" s="1411">
        <v>2.0651009779673046E-2</v>
      </c>
    </row>
    <row r="2173" spans="19:27" x14ac:dyDescent="0.2">
      <c r="S2173" s="399"/>
      <c r="T2173" s="1401"/>
      <c r="W2173" s="864" t="str">
        <f t="shared" si="42"/>
        <v>1w</v>
      </c>
      <c r="X2173" s="1405">
        <f>_xll.qlCalendarAdvance(Calendar,X2172,W2173,"f",FALSE)</f>
        <v>54428</v>
      </c>
      <c r="Y2173" s="1404">
        <f>_xll.qlCalendarAdvance(Calendar,X2173,NDays&amp;"D")</f>
        <v>54428</v>
      </c>
      <c r="Z2173" s="1403">
        <v>2.0677456533367944E-2</v>
      </c>
      <c r="AA2173" s="1411">
        <v>2.0645233756151349E-2</v>
      </c>
    </row>
    <row r="2174" spans="19:27" x14ac:dyDescent="0.2">
      <c r="S2174" s="399"/>
      <c r="T2174" s="1401"/>
      <c r="W2174" s="864" t="str">
        <f t="shared" si="42"/>
        <v>1w</v>
      </c>
      <c r="X2174" s="1405">
        <f>_xll.qlCalendarAdvance(Calendar,X2173,W2174,"f",FALSE)</f>
        <v>54435</v>
      </c>
      <c r="Y2174" s="1404">
        <f>_xll.qlCalendarAdvance(Calendar,X2174,NDays&amp;"D")</f>
        <v>54435</v>
      </c>
      <c r="Z2174" s="1403">
        <v>2.0671833991105726E-2</v>
      </c>
      <c r="AA2174" s="1411">
        <v>2.0639472903601908E-2</v>
      </c>
    </row>
    <row r="2175" spans="19:27" x14ac:dyDescent="0.2">
      <c r="S2175" s="399"/>
      <c r="T2175" s="1401"/>
      <c r="W2175" s="864" t="str">
        <f t="shared" si="42"/>
        <v>1w</v>
      </c>
      <c r="X2175" s="1405">
        <f>_xll.qlCalendarAdvance(Calendar,X2174,W2175,"f",FALSE)</f>
        <v>54442</v>
      </c>
      <c r="Y2175" s="1404">
        <f>_xll.qlCalendarAdvance(Calendar,X2175,NDays&amp;"D")</f>
        <v>54442</v>
      </c>
      <c r="Z2175" s="1403">
        <v>2.0666226789905491E-2</v>
      </c>
      <c r="AA2175" s="1411">
        <v>2.0633727221943676E-2</v>
      </c>
    </row>
    <row r="2176" spans="19:27" x14ac:dyDescent="0.2">
      <c r="S2176" s="399"/>
      <c r="T2176" s="1401"/>
      <c r="W2176" s="864" t="str">
        <f t="shared" si="42"/>
        <v>1w</v>
      </c>
      <c r="X2176" s="1405">
        <f>_xll.qlCalendarAdvance(Calendar,X2175,W2176,"f",FALSE)</f>
        <v>54449</v>
      </c>
      <c r="Y2176" s="1404">
        <f>_xll.qlCalendarAdvance(Calendar,X2176,NDays&amp;"D")</f>
        <v>54449</v>
      </c>
      <c r="Z2176" s="1403">
        <v>2.0660634929640521E-2</v>
      </c>
      <c r="AA2176" s="1411">
        <v>2.0627996711419794E-2</v>
      </c>
    </row>
    <row r="2177" spans="19:27" x14ac:dyDescent="0.2">
      <c r="S2177" s="399"/>
      <c r="T2177" s="1401"/>
      <c r="W2177" s="864" t="str">
        <f t="shared" si="42"/>
        <v>1w</v>
      </c>
      <c r="X2177" s="1405">
        <f>_xll.qlCalendarAdvance(Calendar,X2176,W2177,"f",FALSE)</f>
        <v>54456</v>
      </c>
      <c r="Y2177" s="1404">
        <f>_xll.qlCalendarAdvance(Calendar,X2177,NDays&amp;"D")</f>
        <v>54456</v>
      </c>
      <c r="Z2177" s="1403">
        <v>2.0655058410184987E-2</v>
      </c>
      <c r="AA2177" s="1411">
        <v>2.0622281371949214E-2</v>
      </c>
    </row>
    <row r="2178" spans="19:27" x14ac:dyDescent="0.2">
      <c r="S2178" s="399"/>
      <c r="T2178" s="1401"/>
      <c r="W2178" s="864" t="str">
        <f t="shared" si="42"/>
        <v>1w</v>
      </c>
      <c r="X2178" s="1405">
        <f>_xll.qlCalendarAdvance(Calendar,X2177,W2178,"f",FALSE)</f>
        <v>54463</v>
      </c>
      <c r="Y2178" s="1404">
        <f>_xll.qlCalendarAdvance(Calendar,X2178,NDays&amp;"D")</f>
        <v>54463</v>
      </c>
      <c r="Z2178" s="1403">
        <v>2.0649497231412624E-2</v>
      </c>
      <c r="AA2178" s="1411">
        <v>2.0616581203531936E-2</v>
      </c>
    </row>
    <row r="2179" spans="19:27" x14ac:dyDescent="0.2">
      <c r="S2179" s="399"/>
      <c r="T2179" s="1401"/>
      <c r="W2179" s="864" t="str">
        <f t="shared" si="42"/>
        <v>1w</v>
      </c>
      <c r="X2179" s="1405">
        <f>_xll.qlCalendarAdvance(Calendar,X2178,W2179,"f",FALSE)</f>
        <v>54470</v>
      </c>
      <c r="Y2179" s="1404">
        <f>_xll.qlCalendarAdvance(Calendar,X2179,NDays&amp;"D")</f>
        <v>54470</v>
      </c>
      <c r="Z2179" s="1403">
        <v>2.0643951393197156E-2</v>
      </c>
      <c r="AA2179" s="1411">
        <v>2.0610896205924822E-2</v>
      </c>
    </row>
    <row r="2180" spans="19:27" x14ac:dyDescent="0.2">
      <c r="S2180" s="399"/>
      <c r="T2180" s="1401"/>
      <c r="W2180" s="864" t="str">
        <f t="shared" si="42"/>
        <v>1w</v>
      </c>
      <c r="X2180" s="1405">
        <f>_xll.qlCalendarAdvance(Calendar,X2179,W2180,"f",FALSE)</f>
        <v>54477</v>
      </c>
      <c r="Y2180" s="1404">
        <f>_xll.qlCalendarAdvance(Calendar,X2180,NDays&amp;"D")</f>
        <v>54477</v>
      </c>
      <c r="Z2180" s="1403">
        <v>2.0638420895415E-2</v>
      </c>
      <c r="AA2180" s="1411">
        <v>2.060522637961415E-2</v>
      </c>
    </row>
    <row r="2181" spans="19:27" x14ac:dyDescent="0.2">
      <c r="S2181" s="399"/>
      <c r="T2181" s="1401"/>
      <c r="W2181" s="864" t="str">
        <f t="shared" si="42"/>
        <v>1w</v>
      </c>
      <c r="X2181" s="1405">
        <f>_xll.qlCalendarAdvance(Calendar,X2180,W2181,"f",FALSE)</f>
        <v>54484</v>
      </c>
      <c r="Y2181" s="1404">
        <f>_xll.qlCalendarAdvance(Calendar,X2181,NDays&amp;"D")</f>
        <v>54484</v>
      </c>
      <c r="Z2181" s="1403">
        <v>2.0633483670069175E-2</v>
      </c>
      <c r="AA2181" s="1411">
        <v>2.0599571724194687E-2</v>
      </c>
    </row>
    <row r="2182" spans="19:27" x14ac:dyDescent="0.2">
      <c r="S2182" s="399"/>
      <c r="T2182" s="1401"/>
      <c r="W2182" s="864" t="str">
        <f t="shared" si="42"/>
        <v>1w</v>
      </c>
      <c r="X2182" s="1405">
        <f>_xll.qlCalendarAdvance(Calendar,X2181,W2182,"f",FALSE)</f>
        <v>54491</v>
      </c>
      <c r="Y2182" s="1404">
        <f>_xll.qlCalendarAdvance(Calendar,X2182,NDays&amp;"D")</f>
        <v>54491</v>
      </c>
      <c r="Z2182" s="1403">
        <v>2.0627986212605292E-2</v>
      </c>
      <c r="AA2182" s="1411">
        <v>2.0593932239747481E-2</v>
      </c>
    </row>
    <row r="2183" spans="19:27" x14ac:dyDescent="0.2">
      <c r="S2183" s="399"/>
      <c r="T2183" s="1401"/>
      <c r="W2183" s="864" t="str">
        <f t="shared" si="42"/>
        <v>1w</v>
      </c>
      <c r="X2183" s="1405">
        <f>_xll.qlCalendarAdvance(Calendar,X2182,W2183,"f",FALSE)</f>
        <v>54498</v>
      </c>
      <c r="Y2183" s="1404">
        <f>_xll.qlCalendarAdvance(Calendar,X2183,NDays&amp;"D")</f>
        <v>54498</v>
      </c>
      <c r="Z2183" s="1403">
        <v>2.0622504098007546E-2</v>
      </c>
      <c r="AA2183" s="1411">
        <v>2.0588307926353577E-2</v>
      </c>
    </row>
    <row r="2184" spans="19:27" x14ac:dyDescent="0.2">
      <c r="S2184" s="399"/>
      <c r="T2184" s="1401"/>
      <c r="W2184" s="864" t="str">
        <f t="shared" si="42"/>
        <v>1w</v>
      </c>
      <c r="X2184" s="1405">
        <f>_xll.qlCalendarAdvance(Calendar,X2183,W2184,"f",FALSE)</f>
        <v>54505</v>
      </c>
      <c r="Y2184" s="1404">
        <f>_xll.qlCalendarAdvance(Calendar,X2184,NDays&amp;"D")</f>
        <v>54505</v>
      </c>
      <c r="Z2184" s="1403">
        <v>2.0617037326149074E-2</v>
      </c>
      <c r="AA2184" s="1411">
        <v>2.0582698784094022E-2</v>
      </c>
    </row>
    <row r="2185" spans="19:27" x14ac:dyDescent="0.2">
      <c r="S2185" s="399"/>
      <c r="T2185" s="1401"/>
      <c r="W2185" s="864" t="str">
        <f t="shared" si="42"/>
        <v>1w</v>
      </c>
      <c r="X2185" s="1405">
        <f>_xll.qlCalendarAdvance(Calendar,X2184,W2185,"f",FALSE)</f>
        <v>54512</v>
      </c>
      <c r="Y2185" s="1404">
        <f>_xll.qlCalendarAdvance(Calendar,X2185,NDays&amp;"D")</f>
        <v>54512</v>
      </c>
      <c r="Z2185" s="1403">
        <v>2.0611585896904348E-2</v>
      </c>
      <c r="AA2185" s="1411">
        <v>2.0577104812725677E-2</v>
      </c>
    </row>
    <row r="2186" spans="19:27" x14ac:dyDescent="0.2">
      <c r="S2186" s="399"/>
      <c r="T2186" s="1401"/>
      <c r="W2186" s="864" t="str">
        <f t="shared" si="42"/>
        <v>1w</v>
      </c>
      <c r="X2186" s="1405">
        <f>_xll.qlCalendarAdvance(Calendar,X2185,W2186,"f",FALSE)</f>
        <v>54519</v>
      </c>
      <c r="Y2186" s="1404">
        <f>_xll.qlCalendarAdvance(Calendar,X2186,NDays&amp;"D")</f>
        <v>54519</v>
      </c>
      <c r="Z2186" s="1403">
        <v>2.0605953140681196E-2</v>
      </c>
      <c r="AA2186" s="1411">
        <v>2.0571526012329588E-2</v>
      </c>
    </row>
    <row r="2187" spans="19:27" x14ac:dyDescent="0.2">
      <c r="S2187" s="399"/>
      <c r="T2187" s="1401"/>
      <c r="W2187" s="864" t="str">
        <f t="shared" si="42"/>
        <v>1w</v>
      </c>
      <c r="X2187" s="1405">
        <f>_xll.qlCalendarAdvance(Calendar,X2186,W2187,"f",FALSE)</f>
        <v>54526</v>
      </c>
      <c r="Y2187" s="1404">
        <f>_xll.qlCalendarAdvance(Calendar,X2187,NDays&amp;"D")</f>
        <v>54526</v>
      </c>
      <c r="Z2187" s="1403">
        <v>2.0600531604893182E-2</v>
      </c>
      <c r="AA2187" s="1411">
        <v>2.0565962383148895E-2</v>
      </c>
    </row>
    <row r="2188" spans="19:27" x14ac:dyDescent="0.2">
      <c r="S2188" s="399"/>
      <c r="T2188" s="1401"/>
      <c r="W2188" s="864" t="str">
        <f t="shared" si="42"/>
        <v>1w</v>
      </c>
      <c r="X2188" s="1405">
        <f>_xll.qlCalendarAdvance(Calendar,X2187,W2188,"f",FALSE)</f>
        <v>54533</v>
      </c>
      <c r="Y2188" s="1404">
        <f>_xll.qlCalendarAdvance(Calendar,X2188,NDays&amp;"D")</f>
        <v>54533</v>
      </c>
      <c r="Z2188" s="1403">
        <v>2.0595125410412349E-2</v>
      </c>
      <c r="AA2188" s="1411">
        <v>2.0560413924859411E-2</v>
      </c>
    </row>
    <row r="2189" spans="19:27" x14ac:dyDescent="0.2">
      <c r="S2189" s="399"/>
      <c r="T2189" s="1401"/>
      <c r="W2189" s="864" t="str">
        <f t="shared" si="42"/>
        <v>1w</v>
      </c>
      <c r="X2189" s="1405">
        <f>_xll.qlCalendarAdvance(Calendar,X2188,W2189,"f",FALSE)</f>
        <v>54540</v>
      </c>
      <c r="Y2189" s="1404">
        <f>_xll.qlCalendarAdvance(Calendar,X2189,NDays&amp;"D")</f>
        <v>54540</v>
      </c>
      <c r="Z2189" s="1403">
        <v>2.0589734557115578E-2</v>
      </c>
      <c r="AA2189" s="1411">
        <v>2.0554880637542183E-2</v>
      </c>
    </row>
    <row r="2190" spans="19:27" x14ac:dyDescent="0.2">
      <c r="S2190" s="399"/>
      <c r="T2190" s="1401"/>
      <c r="W2190" s="864" t="str">
        <f t="shared" si="42"/>
        <v>1w</v>
      </c>
      <c r="X2190" s="1405">
        <f>_xll.qlCalendarAdvance(Calendar,X2189,W2190,"f",FALSE)</f>
        <v>54547</v>
      </c>
      <c r="Y2190" s="1404">
        <f>_xll.qlCalendarAdvance(Calendar,X2190,NDays&amp;"D")</f>
        <v>54547</v>
      </c>
      <c r="Z2190" s="1403">
        <v>2.0584558885523577E-2</v>
      </c>
      <c r="AA2190" s="1411">
        <v>2.0549362521278258E-2</v>
      </c>
    </row>
    <row r="2191" spans="19:27" x14ac:dyDescent="0.2">
      <c r="S2191" s="399"/>
      <c r="T2191" s="1401"/>
      <c r="W2191" s="864" t="str">
        <f t="shared" si="42"/>
        <v>1w</v>
      </c>
      <c r="X2191" s="1405">
        <f>_xll.qlCalendarAdvance(Calendar,X2190,W2191,"f",FALSE)</f>
        <v>54554</v>
      </c>
      <c r="Y2191" s="1404">
        <f>_xll.qlCalendarAdvance(Calendar,X2191,NDays&amp;"D")</f>
        <v>54554</v>
      </c>
      <c r="Z2191" s="1403">
        <v>2.057919950934757E-2</v>
      </c>
      <c r="AA2191" s="1411">
        <v>2.0543859576148682E-2</v>
      </c>
    </row>
    <row r="2192" spans="19:27" x14ac:dyDescent="0.2">
      <c r="S2192" s="399"/>
      <c r="T2192" s="1401"/>
      <c r="W2192" s="864" t="str">
        <f t="shared" si="42"/>
        <v>1w</v>
      </c>
      <c r="X2192" s="1405">
        <f>_xll.qlCalendarAdvance(Calendar,X2191,W2192,"f",FALSE)</f>
        <v>54561</v>
      </c>
      <c r="Y2192" s="1404">
        <f>_xll.qlCalendarAdvance(Calendar,X2192,NDays&amp;"D")</f>
        <v>54561</v>
      </c>
      <c r="Z2192" s="1403">
        <v>2.057385547491802E-2</v>
      </c>
      <c r="AA2192" s="1411">
        <v>2.0538371801910316E-2</v>
      </c>
    </row>
    <row r="2193" spans="19:27" x14ac:dyDescent="0.2">
      <c r="S2193" s="399"/>
      <c r="T2193" s="1401"/>
      <c r="W2193" s="864" t="str">
        <f t="shared" si="42"/>
        <v>1w</v>
      </c>
      <c r="X2193" s="1405">
        <f>_xll.qlCalendarAdvance(Calendar,X2192,W2193,"f",FALSE)</f>
        <v>54568</v>
      </c>
      <c r="Y2193" s="1404">
        <f>_xll.qlCalendarAdvance(Calendar,X2193,NDays&amp;"D")</f>
        <v>54568</v>
      </c>
      <c r="Z2193" s="1403">
        <v>2.0568526782110279E-2</v>
      </c>
      <c r="AA2193" s="1411">
        <v>2.0532899198725252E-2</v>
      </c>
    </row>
    <row r="2194" spans="19:27" x14ac:dyDescent="0.2">
      <c r="S2194" s="399"/>
      <c r="T2194" s="1401"/>
      <c r="W2194" s="864" t="str">
        <f t="shared" si="42"/>
        <v>1w</v>
      </c>
      <c r="X2194" s="1405">
        <f>_xll.qlCalendarAdvance(Calendar,X2193,W2194,"f",FALSE)</f>
        <v>54575</v>
      </c>
      <c r="Y2194" s="1404">
        <f>_xll.qlCalendarAdvance(Calendar,X2194,NDays&amp;"D")</f>
        <v>54575</v>
      </c>
      <c r="Z2194" s="1403">
        <v>2.0563010404101602E-2</v>
      </c>
      <c r="AA2194" s="1411">
        <v>2.0527441766431398E-2</v>
      </c>
    </row>
    <row r="2195" spans="19:27" x14ac:dyDescent="0.2">
      <c r="S2195" s="399"/>
      <c r="T2195" s="1401"/>
      <c r="W2195" s="864" t="str">
        <f t="shared" si="42"/>
        <v>1w</v>
      </c>
      <c r="X2195" s="1405">
        <f>_xll.qlCalendarAdvance(Calendar,X2194,W2195,"f",FALSE)</f>
        <v>54582</v>
      </c>
      <c r="Y2195" s="1404">
        <f>_xll.qlCalendarAdvance(Calendar,X2195,NDays&amp;"D")</f>
        <v>54582</v>
      </c>
      <c r="Z2195" s="1403">
        <v>2.0557711595338746E-2</v>
      </c>
      <c r="AA2195" s="1411">
        <v>2.0521999505433985E-2</v>
      </c>
    </row>
    <row r="2196" spans="19:27" x14ac:dyDescent="0.2">
      <c r="S2196" s="399"/>
      <c r="T2196" s="1401"/>
      <c r="W2196" s="864" t="str">
        <f t="shared" si="42"/>
        <v>1w</v>
      </c>
      <c r="X2196" s="1405">
        <f>_xll.qlCalendarAdvance(Calendar,X2195,W2196,"f",FALSE)</f>
        <v>54589</v>
      </c>
      <c r="Y2196" s="1404">
        <f>_xll.qlCalendarAdvance(Calendar,X2196,NDays&amp;"D")</f>
        <v>54589</v>
      </c>
      <c r="Z2196" s="1403">
        <v>2.055242812690564E-2</v>
      </c>
      <c r="AA2196" s="1411">
        <v>2.0516572415246737E-2</v>
      </c>
    </row>
    <row r="2197" spans="19:27" x14ac:dyDescent="0.2">
      <c r="S2197" s="399"/>
      <c r="T2197" s="1401"/>
      <c r="W2197" s="864" t="str">
        <f t="shared" si="42"/>
        <v>1w</v>
      </c>
      <c r="X2197" s="1405">
        <f>_xll.qlCalendarAdvance(Calendar,X2196,W2197,"f",FALSE)</f>
        <v>54596</v>
      </c>
      <c r="Y2197" s="1404">
        <f>_xll.qlCalendarAdvance(Calendar,X2197,NDays&amp;"D")</f>
        <v>54596</v>
      </c>
      <c r="Z2197" s="1403">
        <v>2.0547159998682268E-2</v>
      </c>
      <c r="AA2197" s="1411">
        <v>2.0511160496031744E-2</v>
      </c>
    </row>
    <row r="2198" spans="19:27" x14ac:dyDescent="0.2">
      <c r="S2198" s="399"/>
      <c r="T2198" s="1401"/>
      <c r="W2198" s="864" t="str">
        <f t="shared" si="42"/>
        <v>1w</v>
      </c>
      <c r="X2198" s="1405">
        <f>_xll.qlCalendarAdvance(Calendar,X2197,W2198,"f",FALSE)</f>
        <v>54603</v>
      </c>
      <c r="Y2198" s="1404">
        <f>_xll.qlCalendarAdvance(Calendar,X2198,NDays&amp;"D")</f>
        <v>54603</v>
      </c>
      <c r="Z2198" s="1403">
        <v>2.0541907210549055E-2</v>
      </c>
      <c r="AA2198" s="1411">
        <v>2.0505763748032146E-2</v>
      </c>
    </row>
    <row r="2199" spans="19:27" x14ac:dyDescent="0.2">
      <c r="S2199" s="399"/>
      <c r="T2199" s="1401"/>
      <c r="W2199" s="864" t="str">
        <f t="shared" si="42"/>
        <v>1w</v>
      </c>
      <c r="X2199" s="1405">
        <f>_xll.qlCalendarAdvance(Calendar,X2198,W2199,"f",FALSE)</f>
        <v>54610</v>
      </c>
      <c r="Y2199" s="1404">
        <f>_xll.qlCalendarAdvance(Calendar,X2199,NDays&amp;"D")</f>
        <v>54610</v>
      </c>
      <c r="Z2199" s="1403">
        <v>2.0536876792524913E-2</v>
      </c>
      <c r="AA2199" s="1411">
        <v>2.0500382170842713E-2</v>
      </c>
    </row>
    <row r="2200" spans="19:27" x14ac:dyDescent="0.2">
      <c r="S2200" s="399"/>
      <c r="T2200" s="1401"/>
      <c r="W2200" s="864" t="str">
        <f t="shared" si="42"/>
        <v>1w</v>
      </c>
      <c r="X2200" s="1405">
        <f>_xll.qlCalendarAdvance(Calendar,X2199,W2200,"f",FALSE)</f>
        <v>54617</v>
      </c>
      <c r="Y2200" s="1404">
        <f>_xll.qlCalendarAdvance(Calendar,X2200,NDays&amp;"D")</f>
        <v>54617</v>
      </c>
      <c r="Z2200" s="1403">
        <v>2.053165548767381E-2</v>
      </c>
      <c r="AA2200" s="1411">
        <v>2.0495015764706581E-2</v>
      </c>
    </row>
    <row r="2201" spans="19:27" x14ac:dyDescent="0.2">
      <c r="S2201" s="399"/>
      <c r="T2201" s="1401"/>
      <c r="W2201" s="864" t="str">
        <f t="shared" si="42"/>
        <v>1w</v>
      </c>
      <c r="X2201" s="1405">
        <f>_xll.qlCalendarAdvance(Calendar,X2200,W2201,"f",FALSE)</f>
        <v>54624</v>
      </c>
      <c r="Y2201" s="1404">
        <f>_xll.qlCalendarAdvance(Calendar,X2201,NDays&amp;"D")</f>
        <v>54624</v>
      </c>
      <c r="Z2201" s="1403">
        <v>2.0526449523476802E-2</v>
      </c>
      <c r="AA2201" s="1411">
        <v>2.0489664529542706E-2</v>
      </c>
    </row>
    <row r="2202" spans="19:27" x14ac:dyDescent="0.2">
      <c r="S2202" s="399"/>
      <c r="T2202" s="1401"/>
      <c r="W2202" s="864" t="str">
        <f t="shared" ref="W2202:W2265" si="43">W2201</f>
        <v>1w</v>
      </c>
      <c r="X2202" s="1405">
        <f>_xll.qlCalendarAdvance(Calendar,X2201,W2202,"f",FALSE)</f>
        <v>54631</v>
      </c>
      <c r="Y2202" s="1404">
        <f>_xll.qlCalendarAdvance(Calendar,X2202,NDays&amp;"D")</f>
        <v>54631</v>
      </c>
      <c r="Z2202" s="1403">
        <v>2.0521258899815407E-2</v>
      </c>
      <c r="AA2202" s="1411">
        <v>2.048432846551318E-2</v>
      </c>
    </row>
    <row r="2203" spans="19:27" x14ac:dyDescent="0.2">
      <c r="S2203" s="399"/>
      <c r="T2203" s="1401"/>
      <c r="W2203" s="864" t="str">
        <f t="shared" si="43"/>
        <v>1w</v>
      </c>
      <c r="X2203" s="1405">
        <f>_xll.qlCalendarAdvance(Calendar,X2202,W2203,"f",FALSE)</f>
        <v>54638</v>
      </c>
      <c r="Y2203" s="1404">
        <f>_xll.qlCalendarAdvance(Calendar,X2203,NDays&amp;"D")</f>
        <v>54638</v>
      </c>
      <c r="Z2203" s="1403">
        <v>2.0516083616570254E-2</v>
      </c>
      <c r="AA2203" s="1411">
        <v>2.047900757245591E-2</v>
      </c>
    </row>
    <row r="2204" spans="19:27" x14ac:dyDescent="0.2">
      <c r="S2204" s="399"/>
      <c r="T2204" s="1401"/>
      <c r="W2204" s="864" t="str">
        <f t="shared" si="43"/>
        <v>1w</v>
      </c>
      <c r="X2204" s="1405">
        <f>_xll.qlCalendarAdvance(Calendar,X2203,W2204,"f",FALSE)</f>
        <v>54645</v>
      </c>
      <c r="Y2204" s="1404">
        <f>_xll.qlCalendarAdvance(Calendar,X2204,NDays&amp;"D")</f>
        <v>54645</v>
      </c>
      <c r="Z2204" s="1403">
        <v>2.0510923673621541E-2</v>
      </c>
      <c r="AA2204" s="1411">
        <v>2.0473701850289849E-2</v>
      </c>
    </row>
    <row r="2205" spans="19:27" x14ac:dyDescent="0.2">
      <c r="S2205" s="399"/>
      <c r="T2205" s="1401"/>
      <c r="W2205" s="864" t="str">
        <f t="shared" si="43"/>
        <v>1w</v>
      </c>
      <c r="X2205" s="1405">
        <f>_xll.qlCalendarAdvance(Calendar,X2204,W2205,"f",FALSE)</f>
        <v>54652</v>
      </c>
      <c r="Y2205" s="1404">
        <f>_xll.qlCalendarAdvance(Calendar,X2205,NDays&amp;"D")</f>
        <v>54652</v>
      </c>
      <c r="Z2205" s="1403">
        <v>2.0505779070851656E-2</v>
      </c>
      <c r="AA2205" s="1411">
        <v>2.0468411299258138E-2</v>
      </c>
    </row>
    <row r="2206" spans="19:27" x14ac:dyDescent="0.2">
      <c r="S2206" s="399"/>
      <c r="T2206" s="1401"/>
      <c r="W2206" s="864" t="str">
        <f t="shared" si="43"/>
        <v>1w</v>
      </c>
      <c r="X2206" s="1405">
        <f>_xll.qlCalendarAdvance(Calendar,X2205,W2206,"f",FALSE)</f>
        <v>54659</v>
      </c>
      <c r="Y2206" s="1404">
        <f>_xll.qlCalendarAdvance(Calendar,X2206,NDays&amp;"D")</f>
        <v>54659</v>
      </c>
      <c r="Z2206" s="1403">
        <v>2.0500649808142996E-2</v>
      </c>
      <c r="AA2206" s="1411">
        <v>2.0463135919198683E-2</v>
      </c>
    </row>
    <row r="2207" spans="19:27" x14ac:dyDescent="0.2">
      <c r="S2207" s="399"/>
      <c r="T2207" s="1401"/>
      <c r="W2207" s="864" t="str">
        <f t="shared" si="43"/>
        <v>1w</v>
      </c>
      <c r="X2207" s="1405">
        <f>_xll.qlCalendarAdvance(Calendar,X2206,W2207,"f",FALSE)</f>
        <v>54666</v>
      </c>
      <c r="Y2207" s="1404">
        <f>_xll.qlCalendarAdvance(Calendar,X2207,NDays&amp;"D")</f>
        <v>54666</v>
      </c>
      <c r="Z2207" s="1403">
        <v>2.049489569075897E-2</v>
      </c>
      <c r="AA2207" s="1411">
        <v>2.045787571019253E-2</v>
      </c>
    </row>
    <row r="2208" spans="19:27" x14ac:dyDescent="0.2">
      <c r="S2208" s="399"/>
      <c r="T2208" s="1401"/>
      <c r="W2208" s="864" t="str">
        <f t="shared" si="43"/>
        <v>1w</v>
      </c>
      <c r="X2208" s="1405">
        <f>_xll.qlCalendarAdvance(Calendar,X2207,W2208,"f",FALSE)</f>
        <v>54673</v>
      </c>
      <c r="Y2208" s="1404">
        <f>_xll.qlCalendarAdvance(Calendar,X2208,NDays&amp;"D")</f>
        <v>54673</v>
      </c>
      <c r="Z2208" s="1403">
        <v>2.04897946756597E-2</v>
      </c>
      <c r="AA2208" s="1411">
        <v>2.0452630671996541E-2</v>
      </c>
    </row>
    <row r="2209" spans="19:27" x14ac:dyDescent="0.2">
      <c r="S2209" s="399"/>
      <c r="T2209" s="1401"/>
      <c r="W2209" s="864" t="str">
        <f t="shared" si="43"/>
        <v>1w</v>
      </c>
      <c r="X2209" s="1405">
        <f>_xll.qlCalendarAdvance(Calendar,X2208,W2209,"f",FALSE)</f>
        <v>54680</v>
      </c>
      <c r="Y2209" s="1404">
        <f>_xll.qlCalendarAdvance(Calendar,X2209,NDays&amp;"D")</f>
        <v>54680</v>
      </c>
      <c r="Z2209" s="1403">
        <v>2.0484708997513233E-2</v>
      </c>
      <c r="AA2209" s="1411">
        <v>2.0447400805015947E-2</v>
      </c>
    </row>
    <row r="2210" spans="19:27" x14ac:dyDescent="0.2">
      <c r="S2210" s="399"/>
      <c r="T2210" s="1401"/>
      <c r="W2210" s="864" t="str">
        <f t="shared" si="43"/>
        <v>1w</v>
      </c>
      <c r="X2210" s="1405">
        <f>_xll.qlCalendarAdvance(Calendar,X2209,W2210,"f",FALSE)</f>
        <v>54687</v>
      </c>
      <c r="Y2210" s="1404">
        <f>_xll.qlCalendarAdvance(Calendar,X2210,NDays&amp;"D")</f>
        <v>54687</v>
      </c>
      <c r="Z2210" s="1403">
        <v>2.047963865620404E-2</v>
      </c>
      <c r="AA2210" s="1411">
        <v>2.0442186109088656E-2</v>
      </c>
    </row>
    <row r="2211" spans="19:27" x14ac:dyDescent="0.2">
      <c r="S2211" s="399"/>
      <c r="T2211" s="1401"/>
      <c r="W2211" s="864" t="str">
        <f t="shared" si="43"/>
        <v>1w</v>
      </c>
      <c r="X2211" s="1405">
        <f>_xll.qlCalendarAdvance(Calendar,X2210,W2211,"f",FALSE)</f>
        <v>54694</v>
      </c>
      <c r="Y2211" s="1404">
        <f>_xll.qlCalendarAdvance(Calendar,X2211,NDays&amp;"D")</f>
        <v>54694</v>
      </c>
      <c r="Z2211" s="1403">
        <v>2.0474583651617945E-2</v>
      </c>
      <c r="AA2211" s="1411">
        <v>2.0436986583971528E-2</v>
      </c>
    </row>
    <row r="2212" spans="19:27" x14ac:dyDescent="0.2">
      <c r="S2212" s="399"/>
      <c r="T2212" s="1401"/>
      <c r="W2212" s="864" t="str">
        <f t="shared" si="43"/>
        <v>1w</v>
      </c>
      <c r="X2212" s="1405">
        <f>_xll.qlCalendarAdvance(Calendar,X2211,W2212,"f",FALSE)</f>
        <v>54701</v>
      </c>
      <c r="Y2212" s="1404">
        <f>_xll.qlCalendarAdvance(Calendar,X2212,NDays&amp;"D")</f>
        <v>54701</v>
      </c>
      <c r="Z2212" s="1403">
        <v>2.046976135858454E-2</v>
      </c>
      <c r="AA2212" s="1411">
        <v>2.0431802229907703E-2</v>
      </c>
    </row>
    <row r="2213" spans="19:27" x14ac:dyDescent="0.2">
      <c r="S2213" s="399"/>
      <c r="T2213" s="1401"/>
      <c r="W2213" s="864" t="str">
        <f t="shared" si="43"/>
        <v>1w</v>
      </c>
      <c r="X2213" s="1405">
        <f>_xll.qlCalendarAdvance(Calendar,X2212,W2213,"f",FALSE)</f>
        <v>54708</v>
      </c>
      <c r="Y2213" s="1404">
        <f>_xll.qlCalendarAdvance(Calendar,X2213,NDays&amp;"D")</f>
        <v>54708</v>
      </c>
      <c r="Z2213" s="1403">
        <v>2.0464737842294401E-2</v>
      </c>
      <c r="AA2213" s="1411">
        <v>2.042663304689718E-2</v>
      </c>
    </row>
    <row r="2214" spans="19:27" x14ac:dyDescent="0.2">
      <c r="S2214" s="399"/>
      <c r="T2214" s="1401"/>
      <c r="W2214" s="864" t="str">
        <f t="shared" si="43"/>
        <v>1w</v>
      </c>
      <c r="X2214" s="1405">
        <f>_xll.qlCalendarAdvance(Calendar,X2213,W2214,"f",FALSE)</f>
        <v>54715</v>
      </c>
      <c r="Y2214" s="1404">
        <f>_xll.qlCalendarAdvance(Calendar,X2214,NDays&amp;"D")</f>
        <v>54715</v>
      </c>
      <c r="Z2214" s="1403">
        <v>2.0459729663301743E-2</v>
      </c>
      <c r="AA2214" s="1411">
        <v>2.0421479034858914E-2</v>
      </c>
    </row>
    <row r="2215" spans="19:27" x14ac:dyDescent="0.2">
      <c r="S2215" s="399"/>
      <c r="T2215" s="1401"/>
      <c r="W2215" s="864" t="str">
        <f t="shared" si="43"/>
        <v>1w</v>
      </c>
      <c r="X2215" s="1405">
        <f>_xll.qlCalendarAdvance(Calendar,X2214,W2215,"f",FALSE)</f>
        <v>54722</v>
      </c>
      <c r="Y2215" s="1404">
        <f>_xll.qlCalendarAdvance(Calendar,X2215,NDays&amp;"D")</f>
        <v>54722</v>
      </c>
      <c r="Z2215" s="1403">
        <v>2.045473682149257E-2</v>
      </c>
      <c r="AA2215" s="1411">
        <v>2.0416340193792903E-2</v>
      </c>
    </row>
    <row r="2216" spans="19:27" x14ac:dyDescent="0.2">
      <c r="S2216" s="399"/>
      <c r="T2216" s="1401"/>
      <c r="W2216" s="864" t="str">
        <f t="shared" si="43"/>
        <v>1w</v>
      </c>
      <c r="X2216" s="1405">
        <f>_xll.qlCalendarAdvance(Calendar,X2215,W2216,"f",FALSE)</f>
        <v>54729</v>
      </c>
      <c r="Y2216" s="1404">
        <f>_xll.qlCalendarAdvance(Calendar,X2216,NDays&amp;"D")</f>
        <v>54729</v>
      </c>
      <c r="Z2216" s="1403">
        <v>2.0449759316753767E-2</v>
      </c>
      <c r="AA2216" s="1411">
        <v>2.0411216523780196E-2</v>
      </c>
    </row>
    <row r="2217" spans="19:27" x14ac:dyDescent="0.2">
      <c r="S2217" s="399"/>
      <c r="T2217" s="1401"/>
      <c r="W2217" s="864" t="str">
        <f t="shared" si="43"/>
        <v>1w</v>
      </c>
      <c r="X2217" s="1405">
        <f>_xll.qlCalendarAdvance(Calendar,X2216,W2217,"f",FALSE)</f>
        <v>54736</v>
      </c>
      <c r="Y2217" s="1404">
        <f>_xll.qlCalendarAdvance(Calendar,X2217,NDays&amp;"D")</f>
        <v>54736</v>
      </c>
      <c r="Z2217" s="1403">
        <v>2.0444575688920857E-2</v>
      </c>
      <c r="AA2217" s="1411">
        <v>2.0406108024739744E-2</v>
      </c>
    </row>
    <row r="2218" spans="19:27" x14ac:dyDescent="0.2">
      <c r="S2218" s="399"/>
      <c r="T2218" s="1401"/>
      <c r="W2218" s="864" t="str">
        <f t="shared" si="43"/>
        <v>1w</v>
      </c>
      <c r="X2218" s="1405">
        <f>_xll.qlCalendarAdvance(Calendar,X2217,W2218,"f",FALSE)</f>
        <v>54743</v>
      </c>
      <c r="Y2218" s="1404">
        <f>_xll.qlCalendarAdvance(Calendar,X2218,NDays&amp;"D")</f>
        <v>54743</v>
      </c>
      <c r="Z2218" s="1403">
        <v>2.0439628038220841E-2</v>
      </c>
      <c r="AA2218" s="1411">
        <v>2.0401014696752595E-2</v>
      </c>
    </row>
    <row r="2219" spans="19:27" x14ac:dyDescent="0.2">
      <c r="S2219" s="399"/>
      <c r="T2219" s="1401"/>
      <c r="W2219" s="864" t="str">
        <f t="shared" si="43"/>
        <v>1w</v>
      </c>
      <c r="X2219" s="1405">
        <f>_xll.qlCalendarAdvance(Calendar,X2218,W2219,"f",FALSE)</f>
        <v>54750</v>
      </c>
      <c r="Y2219" s="1404">
        <f>_xll.qlCalendarAdvance(Calendar,X2219,NDays&amp;"D")</f>
        <v>54750</v>
      </c>
      <c r="Z2219" s="1403">
        <v>2.0434695723339873E-2</v>
      </c>
      <c r="AA2219" s="1411">
        <v>2.039593653957561E-2</v>
      </c>
    </row>
    <row r="2220" spans="19:27" x14ac:dyDescent="0.2">
      <c r="S2220" s="399"/>
      <c r="T2220" s="1401"/>
      <c r="W2220" s="864" t="str">
        <f t="shared" si="43"/>
        <v>1w</v>
      </c>
      <c r="X2220" s="1405">
        <f>_xll.qlCalendarAdvance(Calendar,X2219,W2220,"f",FALSE)</f>
        <v>54757</v>
      </c>
      <c r="Y2220" s="1404">
        <f>_xll.qlCalendarAdvance(Calendar,X2220,NDays&amp;"D")</f>
        <v>54757</v>
      </c>
      <c r="Z2220" s="1403">
        <v>2.0430002666250828E-2</v>
      </c>
      <c r="AA2220" s="1411">
        <v>2.039087355361402E-2</v>
      </c>
    </row>
    <row r="2221" spans="19:27" x14ac:dyDescent="0.2">
      <c r="S2221" s="399"/>
      <c r="T2221" s="1401"/>
      <c r="W2221" s="864" t="str">
        <f t="shared" si="43"/>
        <v>1w</v>
      </c>
      <c r="X2221" s="1405">
        <f>_xll.qlCalendarAdvance(Calendar,X2220,W2221,"f",FALSE)</f>
        <v>54764</v>
      </c>
      <c r="Y2221" s="1404">
        <f>_xll.qlCalendarAdvance(Calendar,X2221,NDays&amp;"D")</f>
        <v>54764</v>
      </c>
      <c r="Z2221" s="1403">
        <v>2.0425101845177068E-2</v>
      </c>
      <c r="AA2221" s="1411">
        <v>2.0385825738543639E-2</v>
      </c>
    </row>
    <row r="2222" spans="19:27" x14ac:dyDescent="0.2">
      <c r="S2222" s="399"/>
      <c r="T2222" s="1401"/>
      <c r="W2222" s="864" t="str">
        <f t="shared" si="43"/>
        <v>1w</v>
      </c>
      <c r="X2222" s="1405">
        <f>_xll.qlCalendarAdvance(Calendar,X2221,W2222,"f",FALSE)</f>
        <v>54771</v>
      </c>
      <c r="Y2222" s="1404">
        <f>_xll.qlCalendarAdvance(Calendar,X2222,NDays&amp;"D")</f>
        <v>54771</v>
      </c>
      <c r="Z2222" s="1403">
        <v>2.0420216360501266E-2</v>
      </c>
      <c r="AA2222" s="1411">
        <v>2.0380793094445515E-2</v>
      </c>
    </row>
    <row r="2223" spans="19:27" x14ac:dyDescent="0.2">
      <c r="S2223" s="399"/>
      <c r="T2223" s="1401"/>
      <c r="W2223" s="864" t="str">
        <f t="shared" si="43"/>
        <v>1w</v>
      </c>
      <c r="X2223" s="1405">
        <f>_xll.qlCalendarAdvance(Calendar,X2222,W2223,"f",FALSE)</f>
        <v>54778</v>
      </c>
      <c r="Y2223" s="1404">
        <f>_xll.qlCalendarAdvance(Calendar,X2223,NDays&amp;"D")</f>
        <v>54778</v>
      </c>
      <c r="Z2223" s="1403">
        <v>2.0415346212111649E-2</v>
      </c>
      <c r="AA2223" s="1411">
        <v>2.0375775621400694E-2</v>
      </c>
    </row>
    <row r="2224" spans="19:27" x14ac:dyDescent="0.2">
      <c r="S2224" s="399"/>
      <c r="T2224" s="1401"/>
      <c r="W2224" s="864" t="str">
        <f t="shared" si="43"/>
        <v>1w</v>
      </c>
      <c r="X2224" s="1405">
        <f>_xll.qlCalendarAdvance(Calendar,X2223,W2224,"f",FALSE)</f>
        <v>54786</v>
      </c>
      <c r="Y2224" s="1404">
        <f>_xll.qlCalendarAdvance(Calendar,X2224,NDays&amp;"D")</f>
        <v>54786</v>
      </c>
      <c r="Z2224" s="1403">
        <v>2.0409799107223806E-2</v>
      </c>
      <c r="AA2224" s="1411">
        <v>2.037005994315666E-2</v>
      </c>
    </row>
    <row r="2225" spans="19:27" x14ac:dyDescent="0.2">
      <c r="S2225" s="399"/>
      <c r="T2225" s="1401"/>
      <c r="W2225" s="864" t="str">
        <f t="shared" si="43"/>
        <v>1w</v>
      </c>
      <c r="X2225" s="1405">
        <f>_xll.qlCalendarAdvance(Calendar,X2224,W2225,"f",FALSE)</f>
        <v>54793</v>
      </c>
      <c r="Y2225" s="1404">
        <f>_xll.qlCalendarAdvance(Calendar,X2225,NDays&amp;"D")</f>
        <v>54793</v>
      </c>
      <c r="Z2225" s="1403">
        <v>2.0404733660153003E-2</v>
      </c>
      <c r="AA2225" s="1411">
        <v>2.0365074979477038E-2</v>
      </c>
    </row>
    <row r="2226" spans="19:27" x14ac:dyDescent="0.2">
      <c r="S2226" s="399"/>
      <c r="T2226" s="1401"/>
      <c r="W2226" s="864" t="str">
        <f t="shared" si="43"/>
        <v>1w</v>
      </c>
      <c r="X2226" s="1405">
        <f>_xll.qlCalendarAdvance(Calendar,X2225,W2226,"f",FALSE)</f>
        <v>54800</v>
      </c>
      <c r="Y2226" s="1404">
        <f>_xll.qlCalendarAdvance(Calendar,X2226,NDays&amp;"D")</f>
        <v>54800</v>
      </c>
      <c r="Z2226" s="1403">
        <v>2.0399910883625836E-2</v>
      </c>
      <c r="AA2226" s="1411">
        <v>2.036010518660758E-2</v>
      </c>
    </row>
    <row r="2227" spans="19:27" x14ac:dyDescent="0.2">
      <c r="S2227" s="399"/>
      <c r="T2227" s="1401"/>
      <c r="W2227" s="864" t="str">
        <f t="shared" si="43"/>
        <v>1w</v>
      </c>
      <c r="X2227" s="1405">
        <f>_xll.qlCalendarAdvance(Calendar,X2226,W2227,"f",FALSE)</f>
        <v>54807</v>
      </c>
      <c r="Y2227" s="1404">
        <f>_xll.qlCalendarAdvance(Calendar,X2227,NDays&amp;"D")</f>
        <v>54807</v>
      </c>
      <c r="Z2227" s="1403">
        <v>2.0395103442022181E-2</v>
      </c>
      <c r="AA2227" s="1411">
        <v>2.0355150564791424E-2</v>
      </c>
    </row>
    <row r="2228" spans="19:27" x14ac:dyDescent="0.2">
      <c r="S2228" s="399"/>
      <c r="T2228" s="1401"/>
      <c r="W2228" s="864" t="str">
        <f t="shared" si="43"/>
        <v>1w</v>
      </c>
      <c r="X2228" s="1405">
        <f>_xll.qlCalendarAdvance(Calendar,X2227,W2228,"f",FALSE)</f>
        <v>54814</v>
      </c>
      <c r="Y2228" s="1404">
        <f>_xll.qlCalendarAdvance(Calendar,X2228,NDays&amp;"D")</f>
        <v>54814</v>
      </c>
      <c r="Z2228" s="1403">
        <v>2.0390311335232777E-2</v>
      </c>
      <c r="AA2228" s="1411">
        <v>2.0350211114028571E-2</v>
      </c>
    </row>
    <row r="2229" spans="19:27" x14ac:dyDescent="0.2">
      <c r="S2229" s="399"/>
      <c r="T2229" s="1401"/>
      <c r="W2229" s="864" t="str">
        <f t="shared" si="43"/>
        <v>1w</v>
      </c>
      <c r="X2229" s="1405">
        <f>_xll.qlCalendarAdvance(Calendar,X2228,W2229,"f",FALSE)</f>
        <v>54821</v>
      </c>
      <c r="Y2229" s="1404">
        <f>_xll.qlCalendarAdvance(Calendar,X2229,NDays&amp;"D")</f>
        <v>54821</v>
      </c>
      <c r="Z2229" s="1403">
        <v>2.038553456315061E-2</v>
      </c>
      <c r="AA2229" s="1411">
        <v>2.0345286834237974E-2</v>
      </c>
    </row>
    <row r="2230" spans="19:27" x14ac:dyDescent="0.2">
      <c r="S2230" s="399"/>
      <c r="T2230" s="1401"/>
      <c r="W2230" s="864" t="str">
        <f t="shared" si="43"/>
        <v>1w</v>
      </c>
      <c r="X2230" s="1405">
        <f>_xll.qlCalendarAdvance(Calendar,X2229,W2230,"f",FALSE)</f>
        <v>54828</v>
      </c>
      <c r="Y2230" s="1404">
        <f>_xll.qlCalendarAdvance(Calendar,X2230,NDays&amp;"D")</f>
        <v>54828</v>
      </c>
      <c r="Z2230" s="1403">
        <v>2.0380773125667318E-2</v>
      </c>
      <c r="AA2230" s="1411">
        <v>2.0340377725338588E-2</v>
      </c>
    </row>
    <row r="2231" spans="19:27" x14ac:dyDescent="0.2">
      <c r="S2231" s="399"/>
      <c r="T2231" s="1401"/>
      <c r="W2231" s="864" t="str">
        <f t="shared" si="43"/>
        <v>1w</v>
      </c>
      <c r="X2231" s="1405">
        <f>_xll.qlCalendarAdvance(Calendar,X2230,W2231,"f",FALSE)</f>
        <v>54835</v>
      </c>
      <c r="Y2231" s="1404">
        <f>_xll.qlCalendarAdvance(Calendar,X2231,NDays&amp;"D")</f>
        <v>54835</v>
      </c>
      <c r="Z2231" s="1403">
        <v>2.0376027022674544E-2</v>
      </c>
      <c r="AA2231" s="1411">
        <v>2.0335483787492503E-2</v>
      </c>
    </row>
    <row r="2232" spans="19:27" x14ac:dyDescent="0.2">
      <c r="S2232" s="399"/>
      <c r="T2232" s="1401"/>
      <c r="W2232" s="864" t="str">
        <f t="shared" si="43"/>
        <v>1w</v>
      </c>
      <c r="X2232" s="1405">
        <f>_xll.qlCalendarAdvance(Calendar,X2231,W2232,"f",FALSE)</f>
        <v>54842</v>
      </c>
      <c r="Y2232" s="1404">
        <f>_xll.qlCalendarAdvance(Calendar,X2232,NDays&amp;"D")</f>
        <v>54842</v>
      </c>
      <c r="Z2232" s="1403">
        <v>2.037129625406706E-2</v>
      </c>
      <c r="AA2232" s="1411">
        <v>2.0330605020699721E-2</v>
      </c>
    </row>
    <row r="2233" spans="19:27" x14ac:dyDescent="0.2">
      <c r="S2233" s="399"/>
      <c r="T2233" s="1401"/>
      <c r="W2233" s="864" t="str">
        <f t="shared" si="43"/>
        <v>1w</v>
      </c>
      <c r="X2233" s="1405">
        <f>_xll.qlCalendarAdvance(Calendar,X2232,W2233,"f",FALSE)</f>
        <v>54849</v>
      </c>
      <c r="Y2233" s="1404">
        <f>_xll.qlCalendarAdvance(Calendar,X2233,NDays&amp;"D")</f>
        <v>54849</v>
      </c>
      <c r="Z2233" s="1403">
        <v>2.0367285498979395E-2</v>
      </c>
      <c r="AA2233" s="1411">
        <v>2.0325741424798149E-2</v>
      </c>
    </row>
    <row r="2234" spans="19:27" x14ac:dyDescent="0.2">
      <c r="S2234" s="399"/>
      <c r="T2234" s="1401"/>
      <c r="W2234" s="864" t="str">
        <f t="shared" si="43"/>
        <v>1w</v>
      </c>
      <c r="X2234" s="1405">
        <f>_xll.qlCalendarAdvance(Calendar,X2233,W2234,"f",FALSE)</f>
        <v>54856</v>
      </c>
      <c r="Y2234" s="1404">
        <f>_xll.qlCalendarAdvance(Calendar,X2234,NDays&amp;"D")</f>
        <v>54856</v>
      </c>
      <c r="Z2234" s="1403">
        <v>2.0362587902442348E-2</v>
      </c>
      <c r="AA2234" s="1411">
        <v>2.0320892999868834E-2</v>
      </c>
    </row>
    <row r="2235" spans="19:27" x14ac:dyDescent="0.2">
      <c r="S2235" s="399"/>
      <c r="T2235" s="1401"/>
      <c r="W2235" s="864" t="str">
        <f t="shared" si="43"/>
        <v>1w</v>
      </c>
      <c r="X2235" s="1405">
        <f>_xll.qlCalendarAdvance(Calendar,X2234,W2235,"f",FALSE)</f>
        <v>54863</v>
      </c>
      <c r="Y2235" s="1404">
        <f>_xll.qlCalendarAdvance(Calendar,X2235,NDays&amp;"D")</f>
        <v>54863</v>
      </c>
      <c r="Z2235" s="1403">
        <v>2.0357905642679752E-2</v>
      </c>
      <c r="AA2235" s="1411">
        <v>2.031605974599282E-2</v>
      </c>
    </row>
    <row r="2236" spans="19:27" x14ac:dyDescent="0.2">
      <c r="S2236" s="399"/>
      <c r="T2236" s="1401"/>
      <c r="W2236" s="864" t="str">
        <f t="shared" si="43"/>
        <v>1w</v>
      </c>
      <c r="X2236" s="1405">
        <f>_xll.qlCalendarAdvance(Calendar,X2235,W2236,"f",FALSE)</f>
        <v>54870</v>
      </c>
      <c r="Y2236" s="1404">
        <f>_xll.qlCalendarAdvance(Calendar,X2236,NDays&amp;"D")</f>
        <v>54870</v>
      </c>
      <c r="Z2236" s="1403">
        <v>2.0353238719585005E-2</v>
      </c>
      <c r="AA2236" s="1411">
        <v>2.031124166317011E-2</v>
      </c>
    </row>
    <row r="2237" spans="19:27" x14ac:dyDescent="0.2">
      <c r="S2237" s="399"/>
      <c r="T2237" s="1401"/>
      <c r="W2237" s="864" t="str">
        <f t="shared" si="43"/>
        <v>1w</v>
      </c>
      <c r="X2237" s="1405">
        <f>_xll.qlCalendarAdvance(Calendar,X2236,W2237,"f",FALSE)</f>
        <v>54877</v>
      </c>
      <c r="Y2237" s="1404">
        <f>_xll.qlCalendarAdvance(Calendar,X2237,NDays&amp;"D")</f>
        <v>54877</v>
      </c>
      <c r="Z2237" s="1403">
        <v>2.0348587133050638E-2</v>
      </c>
      <c r="AA2237" s="1411">
        <v>2.0306438751238609E-2</v>
      </c>
    </row>
    <row r="2238" spans="19:27" x14ac:dyDescent="0.2">
      <c r="S2238" s="399"/>
      <c r="T2238" s="1401"/>
      <c r="W2238" s="864" t="str">
        <f t="shared" si="43"/>
        <v>1w</v>
      </c>
      <c r="X2238" s="1405">
        <f>_xll.qlCalendarAdvance(Calendar,X2237,W2238,"f",FALSE)</f>
        <v>54884</v>
      </c>
      <c r="Y2238" s="1404">
        <f>_xll.qlCalendarAdvance(Calendar,X2238,NDays&amp;"D")</f>
        <v>54884</v>
      </c>
      <c r="Z2238" s="1403">
        <v>2.0343711719097331E-2</v>
      </c>
      <c r="AA2238" s="1411">
        <v>2.0301651010279365E-2</v>
      </c>
    </row>
    <row r="2239" spans="19:27" x14ac:dyDescent="0.2">
      <c r="S2239" s="399"/>
      <c r="T2239" s="1401"/>
      <c r="W2239" s="864" t="str">
        <f t="shared" si="43"/>
        <v>1w</v>
      </c>
      <c r="X2239" s="1405">
        <f>_xll.qlCalendarAdvance(Calendar,X2238,W2239,"f",FALSE)</f>
        <v>54891</v>
      </c>
      <c r="Y2239" s="1404">
        <f>_xll.qlCalendarAdvance(Calendar,X2239,NDays&amp;"D")</f>
        <v>54891</v>
      </c>
      <c r="Z2239" s="1403">
        <v>2.0339089966196697E-2</v>
      </c>
      <c r="AA2239" s="1411">
        <v>2.0296878440373423E-2</v>
      </c>
    </row>
    <row r="2240" spans="19:27" x14ac:dyDescent="0.2">
      <c r="S2240" s="399"/>
      <c r="T2240" s="1401"/>
      <c r="W2240" s="864" t="str">
        <f t="shared" si="43"/>
        <v>1w</v>
      </c>
      <c r="X2240" s="1405">
        <f>_xll.qlCalendarAdvance(Calendar,X2239,W2240,"f",FALSE)</f>
        <v>54898</v>
      </c>
      <c r="Y2240" s="1404">
        <f>_xll.qlCalendarAdvance(Calendar,X2240,NDays&amp;"D")</f>
        <v>54898</v>
      </c>
      <c r="Z2240" s="1403">
        <v>2.0334483548636376E-2</v>
      </c>
      <c r="AA2240" s="1411">
        <v>2.0292121041439737E-2</v>
      </c>
    </row>
    <row r="2241" spans="19:27" x14ac:dyDescent="0.2">
      <c r="S2241" s="399"/>
      <c r="T2241" s="1401"/>
      <c r="W2241" s="864" t="str">
        <f t="shared" si="43"/>
        <v>1w</v>
      </c>
      <c r="X2241" s="1405">
        <f>_xll.qlCalendarAdvance(Calendar,X2240,W2241,"f",FALSE)</f>
        <v>54905</v>
      </c>
      <c r="Y2241" s="1404">
        <f>_xll.qlCalendarAdvance(Calendar,X2241,NDays&amp;"D")</f>
        <v>54905</v>
      </c>
      <c r="Z2241" s="1403">
        <v>2.0329892466310964E-2</v>
      </c>
      <c r="AA2241" s="1411">
        <v>2.0287378813478307E-2</v>
      </c>
    </row>
    <row r="2242" spans="19:27" x14ac:dyDescent="0.2">
      <c r="S2242" s="399"/>
      <c r="T2242" s="1401"/>
      <c r="W2242" s="864" t="str">
        <f t="shared" si="43"/>
        <v>1w</v>
      </c>
      <c r="X2242" s="1405">
        <f>_xll.qlCalendarAdvance(Calendar,X2241,W2242,"f",FALSE)</f>
        <v>54912</v>
      </c>
      <c r="Y2242" s="1404">
        <f>_xll.qlCalendarAdvance(Calendar,X2242,NDays&amp;"D")</f>
        <v>54912</v>
      </c>
      <c r="Z2242" s="1403">
        <v>2.0325559245055486E-2</v>
      </c>
      <c r="AA2242" s="1411">
        <v>2.0282651756408088E-2</v>
      </c>
    </row>
    <row r="2243" spans="19:27" x14ac:dyDescent="0.2">
      <c r="S2243" s="399"/>
      <c r="T2243" s="1401"/>
      <c r="W2243" s="864" t="str">
        <f t="shared" si="43"/>
        <v>1w</v>
      </c>
      <c r="X2243" s="1405">
        <f>_xll.qlCalendarAdvance(Calendar,X2242,W2243,"f",FALSE)</f>
        <v>54919</v>
      </c>
      <c r="Y2243" s="1404">
        <f>_xll.qlCalendarAdvance(Calendar,X2243,NDays&amp;"D")</f>
        <v>54919</v>
      </c>
      <c r="Z2243" s="1403">
        <v>2.0320999675651978E-2</v>
      </c>
      <c r="AA2243" s="1411">
        <v>2.0277939870472217E-2</v>
      </c>
    </row>
    <row r="2244" spans="19:27" x14ac:dyDescent="0.2">
      <c r="S2244" s="399"/>
      <c r="T2244" s="1401"/>
      <c r="W2244" s="864" t="str">
        <f t="shared" si="43"/>
        <v>1w</v>
      </c>
      <c r="X2244" s="1405">
        <f>_xll.qlCalendarAdvance(Calendar,X2243,W2244,"f",FALSE)</f>
        <v>54926</v>
      </c>
      <c r="Y2244" s="1404">
        <f>_xll.qlCalendarAdvance(Calendar,X2244,NDays&amp;"D")</f>
        <v>54926</v>
      </c>
      <c r="Z2244" s="1403">
        <v>2.0316455442069743E-2</v>
      </c>
      <c r="AA2244" s="1411">
        <v>2.0273243155427556E-2</v>
      </c>
    </row>
    <row r="2245" spans="19:27" x14ac:dyDescent="0.2">
      <c r="S2245" s="399"/>
      <c r="T2245" s="1401"/>
      <c r="W2245" s="864" t="str">
        <f t="shared" si="43"/>
        <v>1w</v>
      </c>
      <c r="X2245" s="1405">
        <f>_xll.qlCalendarAdvance(Calendar,X2244,W2245,"f",FALSE)</f>
        <v>54933</v>
      </c>
      <c r="Y2245" s="1404">
        <f>_xll.qlCalendarAdvance(Calendar,X2245,NDays&amp;"D")</f>
        <v>54933</v>
      </c>
      <c r="Z2245" s="1403">
        <v>2.0311926544202628E-2</v>
      </c>
      <c r="AA2245" s="1411">
        <v>2.0268561611274105E-2</v>
      </c>
    </row>
    <row r="2246" spans="19:27" x14ac:dyDescent="0.2">
      <c r="S2246" s="399"/>
      <c r="T2246" s="1401"/>
      <c r="W2246" s="864" t="str">
        <f t="shared" si="43"/>
        <v>1w</v>
      </c>
      <c r="X2246" s="1405">
        <f>_xll.qlCalendarAdvance(Calendar,X2245,W2246,"f",FALSE)</f>
        <v>54940</v>
      </c>
      <c r="Y2246" s="1404">
        <f>_xll.qlCalendarAdvance(Calendar,X2246,NDays&amp;"D")</f>
        <v>54940</v>
      </c>
      <c r="Z2246" s="1403">
        <v>2.0307167079562247E-2</v>
      </c>
      <c r="AA2246" s="1411">
        <v>2.0263895238255003E-2</v>
      </c>
    </row>
    <row r="2247" spans="19:27" x14ac:dyDescent="0.2">
      <c r="S2247" s="399"/>
      <c r="T2247" s="1401"/>
      <c r="W2247" s="864" t="str">
        <f t="shared" si="43"/>
        <v>1w</v>
      </c>
      <c r="X2247" s="1405">
        <f>_xll.qlCalendarAdvance(Calendar,X2246,W2247,"f",FALSE)</f>
        <v>54947</v>
      </c>
      <c r="Y2247" s="1404">
        <f>_xll.qlCalendarAdvance(Calendar,X2247,NDays&amp;"D")</f>
        <v>54947</v>
      </c>
      <c r="Z2247" s="1403">
        <v>2.0302668006461144E-2</v>
      </c>
      <c r="AA2247" s="1411">
        <v>2.0259244036289203E-2</v>
      </c>
    </row>
    <row r="2248" spans="19:27" x14ac:dyDescent="0.2">
      <c r="S2248" s="399"/>
      <c r="T2248" s="1401"/>
      <c r="W2248" s="864" t="str">
        <f t="shared" si="43"/>
        <v>1w</v>
      </c>
      <c r="X2248" s="1405">
        <f>_xll.qlCalendarAdvance(Calendar,X2247,W2248,"f",FALSE)</f>
        <v>54954</v>
      </c>
      <c r="Y2248" s="1404">
        <f>_xll.qlCalendarAdvance(Calendar,X2248,NDays&amp;"D")</f>
        <v>54954</v>
      </c>
      <c r="Z2248" s="1403">
        <v>2.0298184267869963E-2</v>
      </c>
      <c r="AA2248" s="1411">
        <v>2.0254608005133568E-2</v>
      </c>
    </row>
    <row r="2249" spans="19:27" x14ac:dyDescent="0.2">
      <c r="S2249" s="399"/>
      <c r="T2249" s="1401"/>
      <c r="W2249" s="864" t="str">
        <f t="shared" si="43"/>
        <v>1w</v>
      </c>
      <c r="X2249" s="1405">
        <f>_xll.qlCalendarAdvance(Calendar,X2248,W2249,"f",FALSE)</f>
        <v>54961</v>
      </c>
      <c r="Y2249" s="1404">
        <f>_xll.qlCalendarAdvance(Calendar,X2249,NDays&amp;"D")</f>
        <v>54961</v>
      </c>
      <c r="Z2249" s="1403">
        <v>2.0293715863685068E-2</v>
      </c>
      <c r="AA2249" s="1411">
        <v>2.0249987144950188E-2</v>
      </c>
    </row>
    <row r="2250" spans="19:27" x14ac:dyDescent="0.2">
      <c r="S2250" s="399"/>
      <c r="T2250" s="1401"/>
      <c r="W2250" s="864" t="str">
        <f t="shared" si="43"/>
        <v>1w</v>
      </c>
      <c r="X2250" s="1405">
        <f>_xll.qlCalendarAdvance(Calendar,X2249,W2250,"f",FALSE)</f>
        <v>54968</v>
      </c>
      <c r="Y2250" s="1404">
        <f>_xll.qlCalendarAdvance(Calendar,X2250,NDays&amp;"D")</f>
        <v>54968</v>
      </c>
      <c r="Z2250" s="1403">
        <v>2.0289262793805933E-2</v>
      </c>
      <c r="AA2250" s="1411">
        <v>2.0245381455820111E-2</v>
      </c>
    </row>
    <row r="2251" spans="19:27" x14ac:dyDescent="0.2">
      <c r="S2251" s="399"/>
      <c r="T2251" s="1401"/>
      <c r="W2251" s="864" t="str">
        <f t="shared" si="43"/>
        <v>1w</v>
      </c>
      <c r="X2251" s="1405">
        <f>_xll.qlCalendarAdvance(Calendar,X2250,W2251,"f",FALSE)</f>
        <v>54975</v>
      </c>
      <c r="Y2251" s="1404">
        <f>_xll.qlCalendarAdvance(Calendar,X2251,NDays&amp;"D")</f>
        <v>54975</v>
      </c>
      <c r="Z2251" s="1403">
        <v>2.0285075201245537E-2</v>
      </c>
      <c r="AA2251" s="1411">
        <v>2.024079093766229E-2</v>
      </c>
    </row>
    <row r="2252" spans="19:27" x14ac:dyDescent="0.2">
      <c r="S2252" s="399"/>
      <c r="T2252" s="1401"/>
      <c r="W2252" s="864" t="str">
        <f t="shared" si="43"/>
        <v>1w</v>
      </c>
      <c r="X2252" s="1405">
        <f>_xll.qlCalendarAdvance(Calendar,X2251,W2252,"f",FALSE)</f>
        <v>54982</v>
      </c>
      <c r="Y2252" s="1404">
        <f>_xll.qlCalendarAdvance(Calendar,X2252,NDays&amp;"D")</f>
        <v>54982</v>
      </c>
      <c r="Z2252" s="1403">
        <v>2.0280653650500947E-2</v>
      </c>
      <c r="AA2252" s="1411">
        <v>2.0236215590476725E-2</v>
      </c>
    </row>
    <row r="2253" spans="19:27" x14ac:dyDescent="0.2">
      <c r="S2253" s="399"/>
      <c r="T2253" s="1401"/>
      <c r="W2253" s="864" t="str">
        <f t="shared" si="43"/>
        <v>1w</v>
      </c>
      <c r="X2253" s="1405">
        <f>_xll.qlCalendarAdvance(Calendar,X2252,W2253,"f",FALSE)</f>
        <v>54989</v>
      </c>
      <c r="Y2253" s="1404">
        <f>_xll.qlCalendarAdvance(Calendar,X2253,NDays&amp;"D")</f>
        <v>54989</v>
      </c>
      <c r="Z2253" s="1403">
        <v>2.0276247434650885E-2</v>
      </c>
      <c r="AA2253" s="1411">
        <v>2.0231655414263416E-2</v>
      </c>
    </row>
    <row r="2254" spans="19:27" x14ac:dyDescent="0.2">
      <c r="S2254" s="399"/>
      <c r="T2254" s="1401"/>
      <c r="W2254" s="864" t="str">
        <f t="shared" si="43"/>
        <v>1w</v>
      </c>
      <c r="X2254" s="1405">
        <f>_xll.qlCalendarAdvance(Calendar,X2253,W2254,"f",FALSE)</f>
        <v>54996</v>
      </c>
      <c r="Y2254" s="1404">
        <f>_xll.qlCalendarAdvance(Calendar,X2254,NDays&amp;"D")</f>
        <v>54996</v>
      </c>
      <c r="Z2254" s="1403">
        <v>2.0271856553594481E-2</v>
      </c>
      <c r="AA2254" s="1411">
        <v>2.0227110409022364E-2</v>
      </c>
    </row>
    <row r="2255" spans="19:27" x14ac:dyDescent="0.2">
      <c r="S2255" s="399"/>
      <c r="T2255" s="1401"/>
      <c r="W2255" s="864" t="str">
        <f t="shared" si="43"/>
        <v>1w</v>
      </c>
      <c r="X2255" s="1405">
        <f>_xll.qlCalendarAdvance(Calendar,X2254,W2255,"f",FALSE)</f>
        <v>55003</v>
      </c>
      <c r="Y2255" s="1404">
        <f>_xll.qlCalendarAdvance(Calendar,X2255,NDays&amp;"D")</f>
        <v>55003</v>
      </c>
      <c r="Z2255" s="1403">
        <v>2.0267481007230866E-2</v>
      </c>
      <c r="AA2255" s="1411">
        <v>2.0222580574834614E-2</v>
      </c>
    </row>
    <row r="2256" spans="19:27" x14ac:dyDescent="0.2">
      <c r="S2256" s="399"/>
      <c r="T2256" s="1401"/>
      <c r="W2256" s="864" t="str">
        <f t="shared" si="43"/>
        <v>1w</v>
      </c>
      <c r="X2256" s="1405">
        <f>_xll.qlCalendarAdvance(Calendar,X2255,W2256,"f",FALSE)</f>
        <v>55010</v>
      </c>
      <c r="Y2256" s="1404">
        <f>_xll.qlCalendarAdvance(Calendar,X2256,NDays&amp;"D")</f>
        <v>55010</v>
      </c>
      <c r="Z2256" s="1403">
        <v>2.0263120795459173E-2</v>
      </c>
      <c r="AA2256" s="1411">
        <v>2.0218065911457028E-2</v>
      </c>
    </row>
    <row r="2257" spans="19:27" x14ac:dyDescent="0.2">
      <c r="S2257" s="399"/>
      <c r="T2257" s="1401"/>
      <c r="W2257" s="864" t="str">
        <f t="shared" si="43"/>
        <v>1w</v>
      </c>
      <c r="X2257" s="1405">
        <f>_xll.qlCalendarAdvance(Calendar,X2256,W2257,"f",FALSE)</f>
        <v>55017</v>
      </c>
      <c r="Y2257" s="1404">
        <f>_xll.qlCalendarAdvance(Calendar,X2257,NDays&amp;"D")</f>
        <v>55017</v>
      </c>
      <c r="Z2257" s="1403">
        <v>2.0258775918179858E-2</v>
      </c>
      <c r="AA2257" s="1411">
        <v>2.0213566419132745E-2</v>
      </c>
    </row>
    <row r="2258" spans="19:27" x14ac:dyDescent="0.2">
      <c r="S2258" s="399"/>
      <c r="T2258" s="1401"/>
      <c r="W2258" s="864" t="str">
        <f t="shared" si="43"/>
        <v>1w</v>
      </c>
      <c r="X2258" s="1405">
        <f>_xll.qlCalendarAdvance(Calendar,X2257,W2258,"f",FALSE)</f>
        <v>55024</v>
      </c>
      <c r="Y2258" s="1404">
        <f>_xll.qlCalendarAdvance(Calendar,X2258,NDays&amp;"D")</f>
        <v>55024</v>
      </c>
      <c r="Z2258" s="1403">
        <v>2.0254446375293379E-2</v>
      </c>
      <c r="AA2258" s="1411">
        <v>2.0209082097861764E-2</v>
      </c>
    </row>
    <row r="2259" spans="19:27" x14ac:dyDescent="0.2">
      <c r="S2259" s="399"/>
      <c r="T2259" s="1401"/>
      <c r="W2259" s="864" t="str">
        <f t="shared" si="43"/>
        <v>1w</v>
      </c>
      <c r="X2259" s="1405">
        <f>_xll.qlCalendarAdvance(Calendar,X2258,W2259,"f",FALSE)</f>
        <v>55031</v>
      </c>
      <c r="Y2259" s="1404">
        <f>_xll.qlCalendarAdvance(Calendar,X2259,NDays&amp;"D")</f>
        <v>55031</v>
      </c>
      <c r="Z2259" s="1403">
        <v>2.0249361516878568E-2</v>
      </c>
      <c r="AA2259" s="1411">
        <v>2.0204612947481992E-2</v>
      </c>
    </row>
    <row r="2260" spans="19:27" x14ac:dyDescent="0.2">
      <c r="S2260" s="399"/>
      <c r="T2260" s="1401"/>
      <c r="W2260" s="864" t="str">
        <f t="shared" si="43"/>
        <v>1w</v>
      </c>
      <c r="X2260" s="1405">
        <f>_xll.qlCalendarAdvance(Calendar,X2259,W2260,"f",FALSE)</f>
        <v>55038</v>
      </c>
      <c r="Y2260" s="1404">
        <f>_xll.qlCalendarAdvance(Calendar,X2260,NDays&amp;"D")</f>
        <v>55038</v>
      </c>
      <c r="Z2260" s="1403">
        <v>2.0245060068935738E-2</v>
      </c>
      <c r="AA2260" s="1411">
        <v>2.0200158967993431E-2</v>
      </c>
    </row>
    <row r="2261" spans="19:27" x14ac:dyDescent="0.2">
      <c r="S2261" s="399"/>
      <c r="T2261" s="1401"/>
      <c r="W2261" s="864" t="str">
        <f t="shared" si="43"/>
        <v>1w</v>
      </c>
      <c r="X2261" s="1405">
        <f>_xll.qlCalendarAdvance(Calendar,X2260,W2261,"f",FALSE)</f>
        <v>55045</v>
      </c>
      <c r="Y2261" s="1404">
        <f>_xll.qlCalendarAdvance(Calendar,X2261,NDays&amp;"D")</f>
        <v>55045</v>
      </c>
      <c r="Z2261" s="1403">
        <v>2.0240773952421125E-2</v>
      </c>
      <c r="AA2261" s="1411">
        <v>2.0195720159639219E-2</v>
      </c>
    </row>
    <row r="2262" spans="19:27" x14ac:dyDescent="0.2">
      <c r="S2262" s="399"/>
      <c r="T2262" s="1401"/>
      <c r="W2262" s="864" t="str">
        <f t="shared" si="43"/>
        <v>1w</v>
      </c>
      <c r="X2262" s="1405">
        <f>_xll.qlCalendarAdvance(Calendar,X2261,W2262,"f",FALSE)</f>
        <v>55052</v>
      </c>
      <c r="Y2262" s="1404">
        <f>_xll.qlCalendarAdvance(Calendar,X2262,NDays&amp;"D")</f>
        <v>55052</v>
      </c>
      <c r="Z2262" s="1403">
        <v>2.0236503167237123E-2</v>
      </c>
      <c r="AA2262" s="1411">
        <v>2.0191296522176216E-2</v>
      </c>
    </row>
    <row r="2263" spans="19:27" x14ac:dyDescent="0.2">
      <c r="S2263" s="399"/>
      <c r="T2263" s="1401"/>
      <c r="W2263" s="864" t="str">
        <f t="shared" si="43"/>
        <v>1w</v>
      </c>
      <c r="X2263" s="1405">
        <f>_xll.qlCalendarAdvance(Calendar,X2262,W2263,"f",FALSE)</f>
        <v>55059</v>
      </c>
      <c r="Y2263" s="1404">
        <f>_xll.qlCalendarAdvance(Calendar,X2263,NDays&amp;"D")</f>
        <v>55059</v>
      </c>
      <c r="Z2263" s="1403">
        <v>2.0232247713287903E-2</v>
      </c>
      <c r="AA2263" s="1411">
        <v>2.0186888055766516E-2</v>
      </c>
    </row>
    <row r="2264" spans="19:27" x14ac:dyDescent="0.2">
      <c r="S2264" s="399"/>
      <c r="T2264" s="1401"/>
      <c r="W2264" s="864" t="str">
        <f t="shared" si="43"/>
        <v>1w</v>
      </c>
      <c r="X2264" s="1405">
        <f>_xll.qlCalendarAdvance(Calendar,X2263,W2264,"f",FALSE)</f>
        <v>55066</v>
      </c>
      <c r="Y2264" s="1404">
        <f>_xll.qlCalendarAdvance(Calendar,X2264,NDays&amp;"D")</f>
        <v>55066</v>
      </c>
      <c r="Z2264" s="1403">
        <v>2.022826867984653E-2</v>
      </c>
      <c r="AA2264" s="1411">
        <v>2.0182494760248026E-2</v>
      </c>
    </row>
    <row r="2265" spans="19:27" x14ac:dyDescent="0.2">
      <c r="S2265" s="399"/>
      <c r="T2265" s="1401"/>
      <c r="W2265" s="864" t="str">
        <f t="shared" si="43"/>
        <v>1w</v>
      </c>
      <c r="X2265" s="1405">
        <f>_xll.qlCalendarAdvance(Calendar,X2264,W2265,"f",FALSE)</f>
        <v>55073</v>
      </c>
      <c r="Y2265" s="1404">
        <f>_xll.qlCalendarAdvance(Calendar,X2265,NDays&amp;"D")</f>
        <v>55073</v>
      </c>
      <c r="Z2265" s="1403">
        <v>2.0224044750253623E-2</v>
      </c>
      <c r="AA2265" s="1411">
        <v>2.0178116635701793E-2</v>
      </c>
    </row>
    <row r="2266" spans="19:27" x14ac:dyDescent="0.2">
      <c r="S2266" s="399"/>
      <c r="T2266" s="1401"/>
      <c r="W2266" s="864" t="str">
        <f t="shared" ref="W2266:W2329" si="44">W2265</f>
        <v>1w</v>
      </c>
      <c r="X2266" s="1405">
        <f>_xll.qlCalendarAdvance(Calendar,X2265,W2266,"f",FALSE)</f>
        <v>55080</v>
      </c>
      <c r="Y2266" s="1404">
        <f>_xll.qlCalendarAdvance(Calendar,X2266,NDays&amp;"D")</f>
        <v>55080</v>
      </c>
      <c r="Z2266" s="1403">
        <v>2.0219836152495143E-2</v>
      </c>
      <c r="AA2266" s="1411">
        <v>2.0173753682127815E-2</v>
      </c>
    </row>
    <row r="2267" spans="19:27" x14ac:dyDescent="0.2">
      <c r="S2267" s="399"/>
      <c r="T2267" s="1401"/>
      <c r="W2267" s="864" t="str">
        <f t="shared" si="44"/>
        <v>1w</v>
      </c>
      <c r="X2267" s="1405">
        <f>_xll.qlCalendarAdvance(Calendar,X2266,W2267,"f",FALSE)</f>
        <v>55087</v>
      </c>
      <c r="Y2267" s="1404">
        <f>_xll.qlCalendarAdvance(Calendar,X2267,NDays&amp;"D")</f>
        <v>55087</v>
      </c>
      <c r="Z2267" s="1403">
        <v>2.0215642886474462E-2</v>
      </c>
      <c r="AA2267" s="1411">
        <v>2.0169405899445048E-2</v>
      </c>
    </row>
    <row r="2268" spans="19:27" x14ac:dyDescent="0.2">
      <c r="S2268" s="399"/>
      <c r="T2268" s="1401"/>
      <c r="W2268" s="864" t="str">
        <f t="shared" si="44"/>
        <v>1w</v>
      </c>
      <c r="X2268" s="1405">
        <f>_xll.qlCalendarAdvance(Calendar,X2267,W2268,"f",FALSE)</f>
        <v>55094</v>
      </c>
      <c r="Y2268" s="1404">
        <f>_xll.qlCalendarAdvance(Calendar,X2268,NDays&amp;"D")</f>
        <v>55094</v>
      </c>
      <c r="Z2268" s="1403">
        <v>2.0211200408713794E-2</v>
      </c>
      <c r="AA2268" s="1411">
        <v>2.0165073287896629E-2</v>
      </c>
    </row>
    <row r="2269" spans="19:27" x14ac:dyDescent="0.2">
      <c r="S2269" s="399"/>
      <c r="T2269" s="1401"/>
      <c r="W2269" s="864" t="str">
        <f t="shared" si="44"/>
        <v>1w</v>
      </c>
      <c r="X2269" s="1405">
        <f>_xll.qlCalendarAdvance(Calendar,X2268,W2269,"f",FALSE)</f>
        <v>55101</v>
      </c>
      <c r="Y2269" s="1404">
        <f>_xll.qlCalendarAdvance(Calendar,X2269,NDays&amp;"D")</f>
        <v>55101</v>
      </c>
      <c r="Z2269" s="1403">
        <v>2.0207036940167719E-2</v>
      </c>
      <c r="AA2269" s="1411">
        <v>2.0160755847320466E-2</v>
      </c>
    </row>
    <row r="2270" spans="19:27" x14ac:dyDescent="0.2">
      <c r="S2270" s="399"/>
      <c r="T2270" s="1401"/>
      <c r="W2270" s="864" t="str">
        <f t="shared" si="44"/>
        <v>1w</v>
      </c>
      <c r="X2270" s="1405">
        <f>_xll.qlCalendarAdvance(Calendar,X2269,W2270,"f",FALSE)</f>
        <v>55108</v>
      </c>
      <c r="Y2270" s="1404">
        <f>_xll.qlCalendarAdvance(Calendar,X2270,NDays&amp;"D")</f>
        <v>55108</v>
      </c>
      <c r="Z2270" s="1403">
        <v>2.0202888802191489E-2</v>
      </c>
      <c r="AA2270" s="1411">
        <v>2.0156453577554467E-2</v>
      </c>
    </row>
    <row r="2271" spans="19:27" x14ac:dyDescent="0.2">
      <c r="S2271" s="399"/>
      <c r="T2271" s="1401"/>
      <c r="W2271" s="864" t="str">
        <f t="shared" si="44"/>
        <v>1w</v>
      </c>
      <c r="X2271" s="1405">
        <f>_xll.qlCalendarAdvance(Calendar,X2270,W2271,"f",FALSE)</f>
        <v>55115</v>
      </c>
      <c r="Y2271" s="1404">
        <f>_xll.qlCalendarAdvance(Calendar,X2271,NDays&amp;"D")</f>
        <v>55115</v>
      </c>
      <c r="Z2271" s="1403">
        <v>2.0198755994690624E-2</v>
      </c>
      <c r="AA2271" s="1411">
        <v>2.0152166478841771E-2</v>
      </c>
    </row>
    <row r="2272" spans="19:27" x14ac:dyDescent="0.2">
      <c r="S2272" s="399"/>
      <c r="T2272" s="1401"/>
      <c r="W2272" s="864" t="str">
        <f t="shared" si="44"/>
        <v>1w</v>
      </c>
      <c r="X2272" s="1405">
        <f>_xll.qlCalendarAdvance(Calendar,X2271,W2272,"f",FALSE)</f>
        <v>55122</v>
      </c>
      <c r="Y2272" s="1404">
        <f>_xll.qlCalendarAdvance(Calendar,X2272,NDays&amp;"D")</f>
        <v>55122</v>
      </c>
      <c r="Z2272" s="1403">
        <v>2.0194906529136913E-2</v>
      </c>
      <c r="AA2272" s="1411">
        <v>2.0147894551101331E-2</v>
      </c>
    </row>
    <row r="2273" spans="19:27" x14ac:dyDescent="0.2">
      <c r="S2273" s="399"/>
      <c r="T2273" s="1401"/>
      <c r="W2273" s="864" t="str">
        <f t="shared" si="44"/>
        <v>1w</v>
      </c>
      <c r="X2273" s="1405">
        <f>_xll.qlCalendarAdvance(Calendar,X2272,W2273,"f",FALSE)</f>
        <v>55129</v>
      </c>
      <c r="Y2273" s="1404">
        <f>_xll.qlCalendarAdvance(Calendar,X2273,NDays&amp;"D")</f>
        <v>55129</v>
      </c>
      <c r="Z2273" s="1403">
        <v>2.0190805251563162E-2</v>
      </c>
      <c r="AA2273" s="1411">
        <v>2.0143637794252101E-2</v>
      </c>
    </row>
    <row r="2274" spans="19:27" x14ac:dyDescent="0.2">
      <c r="S2274" s="399"/>
      <c r="T2274" s="1401"/>
      <c r="W2274" s="864" t="str">
        <f t="shared" si="44"/>
        <v>1w</v>
      </c>
      <c r="X2274" s="1405">
        <f>_xll.qlCalendarAdvance(Calendar,X2273,W2274,"f",FALSE)</f>
        <v>55136</v>
      </c>
      <c r="Y2274" s="1404">
        <f>_xll.qlCalendarAdvance(Calendar,X2274,NDays&amp;"D")</f>
        <v>55136</v>
      </c>
      <c r="Z2274" s="1403">
        <v>2.018671930506815E-2</v>
      </c>
      <c r="AA2274" s="1411">
        <v>2.0139396208456173E-2</v>
      </c>
    </row>
    <row r="2275" spans="19:27" x14ac:dyDescent="0.2">
      <c r="S2275" s="399"/>
      <c r="T2275" s="1401"/>
      <c r="W2275" s="864" t="str">
        <f t="shared" si="44"/>
        <v>1w</v>
      </c>
      <c r="X2275" s="1405">
        <f>_xll.qlCalendarAdvance(Calendar,X2274,W2275,"f",FALSE)</f>
        <v>55143</v>
      </c>
      <c r="Y2275" s="1404">
        <f>_xll.qlCalendarAdvance(Calendar,X2275,NDays&amp;"D")</f>
        <v>55143</v>
      </c>
      <c r="Z2275" s="1403">
        <v>2.0182648689561478E-2</v>
      </c>
      <c r="AA2275" s="1411">
        <v>2.0135169793551455E-2</v>
      </c>
    </row>
    <row r="2276" spans="19:27" x14ac:dyDescent="0.2">
      <c r="S2276" s="399"/>
      <c r="T2276" s="1401"/>
      <c r="W2276" s="864" t="str">
        <f t="shared" si="44"/>
        <v>1w</v>
      </c>
      <c r="X2276" s="1405">
        <f>_xll.qlCalendarAdvance(Calendar,X2275,W2276,"f",FALSE)</f>
        <v>55150</v>
      </c>
      <c r="Y2276" s="1404">
        <f>_xll.qlCalendarAdvance(Calendar,X2276,NDays&amp;"D")</f>
        <v>55150</v>
      </c>
      <c r="Z2276" s="1403">
        <v>2.017859340494919E-2</v>
      </c>
      <c r="AA2276" s="1411">
        <v>2.0130958549781086E-2</v>
      </c>
    </row>
    <row r="2277" spans="19:27" x14ac:dyDescent="0.2">
      <c r="S2277" s="399"/>
      <c r="T2277" s="1401"/>
      <c r="W2277" s="864" t="str">
        <f t="shared" si="44"/>
        <v>1w</v>
      </c>
      <c r="X2277" s="1405">
        <f>_xll.qlCalendarAdvance(Calendar,X2276,W2277,"f",FALSE)</f>
        <v>55157</v>
      </c>
      <c r="Y2277" s="1404">
        <f>_xll.qlCalendarAdvance(Calendar,X2277,NDays&amp;"D")</f>
        <v>55157</v>
      </c>
      <c r="Z2277" s="1403">
        <v>2.0174281084482971E-2</v>
      </c>
      <c r="AA2277" s="1411">
        <v>2.0126762476739835E-2</v>
      </c>
    </row>
    <row r="2278" spans="19:27" x14ac:dyDescent="0.2">
      <c r="S2278" s="399"/>
      <c r="T2278" s="1401"/>
      <c r="W2278" s="864" t="str">
        <f t="shared" si="44"/>
        <v>1w</v>
      </c>
      <c r="X2278" s="1405">
        <f>_xll.qlCalendarAdvance(Calendar,X2277,W2278,"f",FALSE)</f>
        <v>55164</v>
      </c>
      <c r="Y2278" s="1404">
        <f>_xll.qlCalendarAdvance(Calendar,X2278,NDays&amp;"D")</f>
        <v>55164</v>
      </c>
      <c r="Z2278" s="1403">
        <v>2.0170255587721567E-2</v>
      </c>
      <c r="AA2278" s="1411">
        <v>2.0122581574751885E-2</v>
      </c>
    </row>
    <row r="2279" spans="19:27" x14ac:dyDescent="0.2">
      <c r="S2279" s="399"/>
      <c r="T2279" s="1401"/>
      <c r="W2279" s="864" t="str">
        <f t="shared" si="44"/>
        <v>1w</v>
      </c>
      <c r="X2279" s="1405">
        <f>_xll.qlCalendarAdvance(Calendar,X2278,W2279,"f",FALSE)</f>
        <v>55171</v>
      </c>
      <c r="Y2279" s="1404">
        <f>_xll.qlCalendarAdvance(Calendar,X2279,NDays&amp;"D")</f>
        <v>55171</v>
      </c>
      <c r="Z2279" s="1403">
        <v>2.0166245420699846E-2</v>
      </c>
      <c r="AA2279" s="1411">
        <v>2.0118415843817239E-2</v>
      </c>
    </row>
    <row r="2280" spans="19:27" x14ac:dyDescent="0.2">
      <c r="S2280" s="399"/>
      <c r="T2280" s="1401"/>
      <c r="W2280" s="864" t="str">
        <f t="shared" si="44"/>
        <v>1w</v>
      </c>
      <c r="X2280" s="1405">
        <f>_xll.qlCalendarAdvance(Calendar,X2279,W2280,"f",FALSE)</f>
        <v>55178</v>
      </c>
      <c r="Y2280" s="1404">
        <f>_xll.qlCalendarAdvance(Calendar,X2280,NDays&amp;"D")</f>
        <v>55178</v>
      </c>
      <c r="Z2280" s="1403">
        <v>2.016225058332646E-2</v>
      </c>
      <c r="AA2280" s="1411">
        <v>2.0114265283773802E-2</v>
      </c>
    </row>
    <row r="2281" spans="19:27" x14ac:dyDescent="0.2">
      <c r="S2281" s="399"/>
      <c r="T2281" s="1401"/>
      <c r="W2281" s="864" t="str">
        <f t="shared" si="44"/>
        <v>1w</v>
      </c>
      <c r="X2281" s="1405">
        <f>_xll.qlCalendarAdvance(Calendar,X2280,W2281,"f",FALSE)</f>
        <v>55185</v>
      </c>
      <c r="Y2281" s="1404">
        <f>_xll.qlCalendarAdvance(Calendar,X2281,NDays&amp;"D")</f>
        <v>55185</v>
      </c>
      <c r="Z2281" s="1403">
        <v>2.0158271075511856E-2</v>
      </c>
      <c r="AA2281" s="1411">
        <v>2.0110129894702622E-2</v>
      </c>
    </row>
    <row r="2282" spans="19:27" x14ac:dyDescent="0.2">
      <c r="S2282" s="399"/>
      <c r="T2282" s="1401"/>
      <c r="W2282" s="864" t="str">
        <f t="shared" si="44"/>
        <v>1w</v>
      </c>
      <c r="X2282" s="1405">
        <f>_xll.qlCalendarAdvance(Calendar,X2281,W2282,"f",FALSE)</f>
        <v>55192</v>
      </c>
      <c r="Y2282" s="1404">
        <f>_xll.qlCalendarAdvance(Calendar,X2282,NDays&amp;"D")</f>
        <v>55192</v>
      </c>
      <c r="Z2282" s="1403">
        <v>2.0154306897165585E-2</v>
      </c>
      <c r="AA2282" s="1411">
        <v>2.0106009676441605E-2</v>
      </c>
    </row>
    <row r="2283" spans="19:27" x14ac:dyDescent="0.2">
      <c r="S2283" s="399"/>
      <c r="T2283" s="1401"/>
      <c r="W2283" s="864" t="str">
        <f t="shared" si="44"/>
        <v>1w</v>
      </c>
      <c r="X2283" s="1405">
        <f>_xll.qlCalendarAdvance(Calendar,X2282,W2283,"f",FALSE)</f>
        <v>55199</v>
      </c>
      <c r="Y2283" s="1404">
        <f>_xll.qlCalendarAdvance(Calendar,X2283,NDays&amp;"D")</f>
        <v>55199</v>
      </c>
      <c r="Z2283" s="1403">
        <v>2.0150358048199438E-2</v>
      </c>
      <c r="AA2283" s="1411">
        <v>2.0101904629395984E-2</v>
      </c>
    </row>
    <row r="2284" spans="19:27" x14ac:dyDescent="0.2">
      <c r="S2284" s="399"/>
      <c r="T2284" s="1401"/>
      <c r="W2284" s="864" t="str">
        <f t="shared" si="44"/>
        <v>1w</v>
      </c>
      <c r="X2284" s="1405">
        <f>_xll.qlCalendarAdvance(Calendar,X2283,W2284,"f",FALSE)</f>
        <v>55206</v>
      </c>
      <c r="Y2284" s="1404">
        <f>_xll.qlCalendarAdvance(Calendar,X2284,NDays&amp;"D")</f>
        <v>55206</v>
      </c>
      <c r="Z2284" s="1403">
        <v>2.0146424528523412E-2</v>
      </c>
      <c r="AA2284" s="1411">
        <v>2.0097814753241572E-2</v>
      </c>
    </row>
    <row r="2285" spans="19:27" x14ac:dyDescent="0.2">
      <c r="S2285" s="399"/>
      <c r="T2285" s="1401"/>
      <c r="W2285" s="864" t="str">
        <f t="shared" si="44"/>
        <v>1w</v>
      </c>
      <c r="X2285" s="1405">
        <f>_xll.qlCalendarAdvance(Calendar,X2284,W2285,"f",FALSE)</f>
        <v>55213</v>
      </c>
      <c r="Y2285" s="1404">
        <f>_xll.qlCalendarAdvance(Calendar,X2285,NDays&amp;"D")</f>
        <v>55213</v>
      </c>
      <c r="Z2285" s="1403">
        <v>2.0143344763052764E-2</v>
      </c>
      <c r="AA2285" s="1411">
        <v>2.009374004797837E-2</v>
      </c>
    </row>
    <row r="2286" spans="19:27" x14ac:dyDescent="0.2">
      <c r="S2286" s="399"/>
      <c r="T2286" s="1401"/>
      <c r="W2286" s="864" t="str">
        <f t="shared" si="44"/>
        <v>1w</v>
      </c>
      <c r="X2286" s="1405">
        <f>_xll.qlCalendarAdvance(Calendar,X2285,W2286,"f",FALSE)</f>
        <v>55220</v>
      </c>
      <c r="Y2286" s="1404">
        <f>_xll.qlCalendarAdvance(Calendar,X2286,NDays&amp;"D")</f>
        <v>55220</v>
      </c>
      <c r="Z2286" s="1403">
        <v>2.0139444544106103E-2</v>
      </c>
      <c r="AA2286" s="1411">
        <v>2.0089680513687425E-2</v>
      </c>
    </row>
    <row r="2287" spans="19:27" x14ac:dyDescent="0.2">
      <c r="S2287" s="399"/>
      <c r="T2287" s="1401"/>
      <c r="W2287" s="864" t="str">
        <f t="shared" si="44"/>
        <v>1w</v>
      </c>
      <c r="X2287" s="1405">
        <f>_xll.qlCalendarAdvance(Calendar,X2286,W2287,"f",FALSE)</f>
        <v>55227</v>
      </c>
      <c r="Y2287" s="1404">
        <f>_xll.qlCalendarAdvance(Calendar,X2287,NDays&amp;"D")</f>
        <v>55227</v>
      </c>
      <c r="Z2287" s="1403">
        <v>2.0135559656813882E-2</v>
      </c>
      <c r="AA2287" s="1411">
        <v>2.0085636150368735E-2</v>
      </c>
    </row>
    <row r="2288" spans="19:27" x14ac:dyDescent="0.2">
      <c r="S2288" s="399"/>
      <c r="T2288" s="1401"/>
      <c r="W2288" s="864" t="str">
        <f t="shared" si="44"/>
        <v>1w</v>
      </c>
      <c r="X2288" s="1405">
        <f>_xll.qlCalendarAdvance(Calendar,X2287,W2288,"f",FALSE)</f>
        <v>55234</v>
      </c>
      <c r="Y2288" s="1404">
        <f>_xll.qlCalendarAdvance(Calendar,X2288,NDays&amp;"D")</f>
        <v>55234</v>
      </c>
      <c r="Z2288" s="1403">
        <v>2.0131690101087122E-2</v>
      </c>
      <c r="AA2288" s="1411">
        <v>2.0081606957941256E-2</v>
      </c>
    </row>
    <row r="2289" spans="19:27" x14ac:dyDescent="0.2">
      <c r="S2289" s="399"/>
      <c r="T2289" s="1401"/>
      <c r="W2289" s="864" t="str">
        <f t="shared" si="44"/>
        <v>1w</v>
      </c>
      <c r="X2289" s="1405">
        <f>_xll.qlCalendarAdvance(Calendar,X2288,W2289,"f",FALSE)</f>
        <v>55241</v>
      </c>
      <c r="Y2289" s="1404">
        <f>_xll.qlCalendarAdvance(Calendar,X2289,NDays&amp;"D")</f>
        <v>55241</v>
      </c>
      <c r="Z2289" s="1403">
        <v>2.0127835876836406E-2</v>
      </c>
      <c r="AA2289" s="1411">
        <v>2.0077592936567079E-2</v>
      </c>
    </row>
    <row r="2290" spans="19:27" x14ac:dyDescent="0.2">
      <c r="S2290" s="399"/>
      <c r="T2290" s="1401"/>
      <c r="W2290" s="864" t="str">
        <f t="shared" si="44"/>
        <v>1w</v>
      </c>
      <c r="X2290" s="1405">
        <f>_xll.qlCalendarAdvance(Calendar,X2289,W2290,"f",FALSE)</f>
        <v>55248</v>
      </c>
      <c r="Y2290" s="1404">
        <f>_xll.qlCalendarAdvance(Calendar,X2290,NDays&amp;"D")</f>
        <v>55248</v>
      </c>
      <c r="Z2290" s="1403">
        <v>2.0123713001188606E-2</v>
      </c>
      <c r="AA2290" s="1411">
        <v>2.0073594086165159E-2</v>
      </c>
    </row>
    <row r="2291" spans="19:27" x14ac:dyDescent="0.2">
      <c r="S2291" s="399"/>
      <c r="T2291" s="1401"/>
      <c r="W2291" s="864" t="str">
        <f t="shared" si="44"/>
        <v>1w</v>
      </c>
      <c r="X2291" s="1405">
        <f>_xll.qlCalendarAdvance(Calendar,X2290,W2291,"f",FALSE)</f>
        <v>55255</v>
      </c>
      <c r="Y2291" s="1404">
        <f>_xll.qlCalendarAdvance(Calendar,X2291,NDays&amp;"D")</f>
        <v>55255</v>
      </c>
      <c r="Z2291" s="1403">
        <v>2.0119888554328821E-2</v>
      </c>
      <c r="AA2291" s="1411">
        <v>2.0069610406654448E-2</v>
      </c>
    </row>
    <row r="2292" spans="19:27" x14ac:dyDescent="0.2">
      <c r="S2292" s="399"/>
      <c r="T2292" s="1401"/>
      <c r="W2292" s="864" t="str">
        <f t="shared" si="44"/>
        <v>1w</v>
      </c>
      <c r="X2292" s="1405">
        <f>_xll.qlCalendarAdvance(Calendar,X2291,W2292,"f",FALSE)</f>
        <v>55262</v>
      </c>
      <c r="Y2292" s="1404">
        <f>_xll.qlCalendarAdvance(Calendar,X2292,NDays&amp;"D")</f>
        <v>55262</v>
      </c>
      <c r="Z2292" s="1403">
        <v>2.011607943780707E-2</v>
      </c>
      <c r="AA2292" s="1411">
        <v>2.0065641898034947E-2</v>
      </c>
    </row>
    <row r="2293" spans="19:27" x14ac:dyDescent="0.2">
      <c r="S2293" s="399"/>
      <c r="T2293" s="1401"/>
      <c r="W2293" s="864" t="str">
        <f t="shared" si="44"/>
        <v>1w</v>
      </c>
      <c r="X2293" s="1405">
        <f>_xll.qlCalendarAdvance(Calendar,X2292,W2293,"f",FALSE)</f>
        <v>55269</v>
      </c>
      <c r="Y2293" s="1404">
        <f>_xll.qlCalendarAdvance(Calendar,X2293,NDays&amp;"D")</f>
        <v>55269</v>
      </c>
      <c r="Z2293" s="1403">
        <v>2.0112285651536988E-2</v>
      </c>
      <c r="AA2293" s="1411">
        <v>2.0061688560468749E-2</v>
      </c>
    </row>
    <row r="2294" spans="19:27" x14ac:dyDescent="0.2">
      <c r="S2294" s="399"/>
      <c r="T2294" s="1401"/>
      <c r="W2294" s="864" t="str">
        <f t="shared" si="44"/>
        <v>1w</v>
      </c>
      <c r="X2294" s="1405">
        <f>_xll.qlCalendarAdvance(Calendar,X2293,W2294,"f",FALSE)</f>
        <v>55276</v>
      </c>
      <c r="Y2294" s="1404">
        <f>_xll.qlCalendarAdvance(Calendar,X2294,NDays&amp;"D")</f>
        <v>55276</v>
      </c>
      <c r="Z2294" s="1403">
        <v>2.0108794724645093E-2</v>
      </c>
      <c r="AA2294" s="1411">
        <v>2.0057750393874807E-2</v>
      </c>
    </row>
    <row r="2295" spans="19:27" x14ac:dyDescent="0.2">
      <c r="S2295" s="399"/>
      <c r="T2295" s="1401"/>
      <c r="W2295" s="864" t="str">
        <f t="shared" si="44"/>
        <v>1w</v>
      </c>
      <c r="X2295" s="1405">
        <f>_xll.qlCalendarAdvance(Calendar,X2294,W2295,"f",FALSE)</f>
        <v>55283</v>
      </c>
      <c r="Y2295" s="1404">
        <f>_xll.qlCalendarAdvance(Calendar,X2295,NDays&amp;"D")</f>
        <v>55283</v>
      </c>
      <c r="Z2295" s="1403">
        <v>2.0105032487408175E-2</v>
      </c>
      <c r="AA2295" s="1411">
        <v>2.0053827398253121E-2</v>
      </c>
    </row>
    <row r="2296" spans="19:27" x14ac:dyDescent="0.2">
      <c r="S2296" s="399"/>
      <c r="T2296" s="1401"/>
      <c r="W2296" s="864" t="str">
        <f t="shared" si="44"/>
        <v>1w</v>
      </c>
      <c r="X2296" s="1405">
        <f>_xll.qlCalendarAdvance(Calendar,X2295,W2296,"f",FALSE)</f>
        <v>55290</v>
      </c>
      <c r="Y2296" s="1404">
        <f>_xll.qlCalendarAdvance(Calendar,X2296,NDays&amp;"D")</f>
        <v>55290</v>
      </c>
      <c r="Z2296" s="1403">
        <v>2.0101285581035053E-2</v>
      </c>
      <c r="AA2296" s="1411">
        <v>2.0049919573441599E-2</v>
      </c>
    </row>
    <row r="2297" spans="19:27" x14ac:dyDescent="0.2">
      <c r="S2297" s="399"/>
      <c r="T2297" s="1401"/>
      <c r="W2297" s="864" t="str">
        <f t="shared" si="44"/>
        <v>1w</v>
      </c>
      <c r="X2297" s="1405">
        <f>_xll.qlCalendarAdvance(Calendar,X2296,W2297,"f",FALSE)</f>
        <v>55297</v>
      </c>
      <c r="Y2297" s="1404">
        <f>_xll.qlCalendarAdvance(Calendar,X2297,NDays&amp;"D")</f>
        <v>55297</v>
      </c>
      <c r="Z2297" s="1403">
        <v>2.0097554005440273E-2</v>
      </c>
      <c r="AA2297" s="1411">
        <v>2.004602691968338E-2</v>
      </c>
    </row>
    <row r="2298" spans="19:27" x14ac:dyDescent="0.2">
      <c r="S2298" s="399"/>
      <c r="T2298" s="1401"/>
      <c r="W2298" s="864" t="str">
        <f t="shared" si="44"/>
        <v>1w</v>
      </c>
      <c r="X2298" s="1405">
        <f>_xll.qlCalendarAdvance(Calendar,X2297,W2298,"f",FALSE)</f>
        <v>55304</v>
      </c>
      <c r="Y2298" s="1404">
        <f>_xll.qlCalendarAdvance(Calendar,X2298,NDays&amp;"D")</f>
        <v>55304</v>
      </c>
      <c r="Z2298" s="1403">
        <v>2.0093546670931915E-2</v>
      </c>
      <c r="AA2298" s="1411">
        <v>2.0042149436978463E-2</v>
      </c>
    </row>
    <row r="2299" spans="19:27" x14ac:dyDescent="0.2">
      <c r="S2299" s="399"/>
      <c r="T2299" s="1401"/>
      <c r="W2299" s="864" t="str">
        <f t="shared" si="44"/>
        <v>1w</v>
      </c>
      <c r="X2299" s="1405">
        <f>_xll.qlCalendarAdvance(Calendar,X2298,W2299,"f",FALSE)</f>
        <v>55311</v>
      </c>
      <c r="Y2299" s="1404">
        <f>_xll.qlCalendarAdvance(Calendar,X2299,NDays&amp;"D")</f>
        <v>55311</v>
      </c>
      <c r="Z2299" s="1403">
        <v>2.0089844864360936E-2</v>
      </c>
      <c r="AA2299" s="1411">
        <v>2.0038287125002663E-2</v>
      </c>
    </row>
    <row r="2300" spans="19:27" x14ac:dyDescent="0.2">
      <c r="S2300" s="399"/>
      <c r="T2300" s="1401"/>
      <c r="W2300" s="864" t="str">
        <f t="shared" si="44"/>
        <v>1w</v>
      </c>
      <c r="X2300" s="1405">
        <f>_xll.qlCalendarAdvance(Calendar,X2299,W2300,"f",FALSE)</f>
        <v>55318</v>
      </c>
      <c r="Y2300" s="1404">
        <f>_xll.qlCalendarAdvance(Calendar,X2300,NDays&amp;"D")</f>
        <v>55318</v>
      </c>
      <c r="Z2300" s="1403">
        <v>2.0086158387443744E-2</v>
      </c>
      <c r="AA2300" s="1411">
        <v>2.0034439984161212E-2</v>
      </c>
    </row>
    <row r="2301" spans="19:27" x14ac:dyDescent="0.2">
      <c r="S2301" s="399"/>
      <c r="T2301" s="1401"/>
      <c r="W2301" s="864" t="str">
        <f t="shared" si="44"/>
        <v>1w</v>
      </c>
      <c r="X2301" s="1405">
        <f>_xll.qlCalendarAdvance(Calendar,X2300,W2301,"f",FALSE)</f>
        <v>55325</v>
      </c>
      <c r="Y2301" s="1404">
        <f>_xll.qlCalendarAdvance(Calendar,X2301,NDays&amp;"D")</f>
        <v>55325</v>
      </c>
      <c r="Z2301" s="1403">
        <v>2.0082487240093979E-2</v>
      </c>
      <c r="AA2301" s="1411">
        <v>2.0030608014210971E-2</v>
      </c>
    </row>
    <row r="2302" spans="19:27" x14ac:dyDescent="0.2">
      <c r="S2302" s="399"/>
      <c r="T2302" s="1401"/>
      <c r="W2302" s="864" t="str">
        <f t="shared" si="44"/>
        <v>1w</v>
      </c>
      <c r="X2302" s="1405">
        <f>_xll.qlCalendarAdvance(Calendar,X2301,W2302,"f",FALSE)</f>
        <v>55332</v>
      </c>
      <c r="Y2302" s="1404">
        <f>_xll.qlCalendarAdvance(Calendar,X2302,NDays&amp;"D")</f>
        <v>55332</v>
      </c>
      <c r="Z2302" s="1403">
        <v>2.0078831422228383E-2</v>
      </c>
      <c r="AA2302" s="1411">
        <v>2.0026791215232986E-2</v>
      </c>
    </row>
    <row r="2303" spans="19:27" x14ac:dyDescent="0.2">
      <c r="S2303" s="399"/>
      <c r="T2303" s="1401"/>
      <c r="W2303" s="864" t="str">
        <f t="shared" si="44"/>
        <v>1w</v>
      </c>
      <c r="X2303" s="1405">
        <f>_xll.qlCalendarAdvance(Calendar,X2302,W2303,"f",FALSE)</f>
        <v>55339</v>
      </c>
      <c r="Y2303" s="1404">
        <f>_xll.qlCalendarAdvance(Calendar,X2303,NDays&amp;"D")</f>
        <v>55339</v>
      </c>
      <c r="Z2303" s="1403">
        <v>2.007548649345799E-2</v>
      </c>
      <c r="AA2303" s="1411">
        <v>2.0022989587065165E-2</v>
      </c>
    </row>
    <row r="2304" spans="19:27" x14ac:dyDescent="0.2">
      <c r="S2304" s="399"/>
      <c r="T2304" s="1401"/>
      <c r="W2304" s="864" t="str">
        <f t="shared" si="44"/>
        <v>1w</v>
      </c>
      <c r="X2304" s="1405">
        <f>_xll.qlCalendarAdvance(Calendar,X2303,W2304,"f",FALSE)</f>
        <v>55346</v>
      </c>
      <c r="Y2304" s="1404">
        <f>_xll.qlCalendarAdvance(Calendar,X2304,NDays&amp;"D")</f>
        <v>55346</v>
      </c>
      <c r="Z2304" s="1403">
        <v>2.0071862230937047E-2</v>
      </c>
      <c r="AA2304" s="1411">
        <v>2.0019203130031693E-2</v>
      </c>
    </row>
    <row r="2305" spans="19:27" x14ac:dyDescent="0.2">
      <c r="S2305" s="399"/>
      <c r="T2305" s="1401"/>
      <c r="W2305" s="864" t="str">
        <f t="shared" si="44"/>
        <v>1w</v>
      </c>
      <c r="X2305" s="1405">
        <f>_xll.qlCalendarAdvance(Calendar,X2304,W2305,"f",FALSE)</f>
        <v>55353</v>
      </c>
      <c r="Y2305" s="1404">
        <f>_xll.qlCalendarAdvance(Calendar,X2305,NDays&amp;"D")</f>
        <v>55353</v>
      </c>
      <c r="Z2305" s="1403">
        <v>2.0068253298519651E-2</v>
      </c>
      <c r="AA2305" s="1411">
        <v>2.0015431843970477E-2</v>
      </c>
    </row>
    <row r="2306" spans="19:27" x14ac:dyDescent="0.2">
      <c r="S2306" s="399"/>
      <c r="T2306" s="1401"/>
      <c r="W2306" s="864" t="str">
        <f t="shared" si="44"/>
        <v>1w</v>
      </c>
      <c r="X2306" s="1405">
        <f>_xll.qlCalendarAdvance(Calendar,X2305,W2306,"f",FALSE)</f>
        <v>55360</v>
      </c>
      <c r="Y2306" s="1404">
        <f>_xll.qlCalendarAdvance(Calendar,X2306,NDays&amp;"D")</f>
        <v>55360</v>
      </c>
      <c r="Z2306" s="1403">
        <v>2.0064659696122991E-2</v>
      </c>
      <c r="AA2306" s="1411">
        <v>2.0011675728638378E-2</v>
      </c>
    </row>
    <row r="2307" spans="19:27" x14ac:dyDescent="0.2">
      <c r="S2307" s="399"/>
      <c r="T2307" s="1401"/>
      <c r="W2307" s="864" t="str">
        <f t="shared" si="44"/>
        <v>1w</v>
      </c>
      <c r="X2307" s="1405">
        <f>_xll.qlCalendarAdvance(Calendar,X2306,W2307,"f",FALSE)</f>
        <v>55367</v>
      </c>
      <c r="Y2307" s="1404">
        <f>_xll.qlCalendarAdvance(Calendar,X2307,NDays&amp;"D")</f>
        <v>55367</v>
      </c>
      <c r="Z2307" s="1403">
        <v>2.0061081423664261E-2</v>
      </c>
      <c r="AA2307" s="1411">
        <v>2.0007934784440629E-2</v>
      </c>
    </row>
    <row r="2308" spans="19:27" x14ac:dyDescent="0.2">
      <c r="S2308" s="399"/>
      <c r="T2308" s="1401"/>
      <c r="W2308" s="864" t="str">
        <f t="shared" si="44"/>
        <v>1w</v>
      </c>
      <c r="X2308" s="1405">
        <f>_xll.qlCalendarAdvance(Calendar,X2307,W2308,"f",FALSE)</f>
        <v>55374</v>
      </c>
      <c r="Y2308" s="1404">
        <f>_xll.qlCalendarAdvance(Calendar,X2308,NDays&amp;"D")</f>
        <v>55374</v>
      </c>
      <c r="Z2308" s="1403">
        <v>2.0057518481061975E-2</v>
      </c>
      <c r="AA2308" s="1411">
        <v>2.0004209011134089E-2</v>
      </c>
    </row>
    <row r="2309" spans="19:27" x14ac:dyDescent="0.2">
      <c r="S2309" s="399"/>
      <c r="T2309" s="1401"/>
      <c r="W2309" s="864" t="str">
        <f t="shared" si="44"/>
        <v>1w</v>
      </c>
      <c r="X2309" s="1405">
        <f>_xll.qlCalendarAdvance(Calendar,X2308,W2309,"f",FALSE)</f>
        <v>55381</v>
      </c>
      <c r="Y2309" s="1404">
        <f>_xll.qlCalendarAdvance(Calendar,X2309,NDays&amp;"D")</f>
        <v>55381</v>
      </c>
      <c r="Z2309" s="1403">
        <v>2.0053970868234641E-2</v>
      </c>
      <c r="AA2309" s="1411">
        <v>2.0000498408799805E-2</v>
      </c>
    </row>
    <row r="2310" spans="19:27" x14ac:dyDescent="0.2">
      <c r="S2310" s="399"/>
      <c r="T2310" s="1401"/>
      <c r="W2310" s="864" t="str">
        <f t="shared" si="44"/>
        <v>1w</v>
      </c>
      <c r="X2310" s="1405">
        <f>_xll.qlCalendarAdvance(Calendar,X2309,W2310,"f",FALSE)</f>
        <v>55388</v>
      </c>
      <c r="Y2310" s="1404">
        <f>_xll.qlCalendarAdvance(Calendar,X2310,NDays&amp;"D")</f>
        <v>55388</v>
      </c>
      <c r="Z2310" s="1403">
        <v>2.0050438585099459E-2</v>
      </c>
      <c r="AA2310" s="1411">
        <v>1.9996802977356731E-2</v>
      </c>
    </row>
    <row r="2311" spans="19:27" x14ac:dyDescent="0.2">
      <c r="S2311" s="399"/>
      <c r="T2311" s="1401"/>
      <c r="W2311" s="864" t="str">
        <f t="shared" si="44"/>
        <v>1w</v>
      </c>
      <c r="X2311" s="1405">
        <f>_xll.qlCalendarAdvance(Calendar,X2310,W2311,"f",FALSE)</f>
        <v>55395</v>
      </c>
      <c r="Y2311" s="1404">
        <f>_xll.qlCalendarAdvance(Calendar,X2311,NDays&amp;"D")</f>
        <v>55395</v>
      </c>
      <c r="Z2311" s="1403">
        <v>2.0046618874588907E-2</v>
      </c>
      <c r="AA2311" s="1411">
        <v>1.9993122716885914E-2</v>
      </c>
    </row>
    <row r="2312" spans="19:27" x14ac:dyDescent="0.2">
      <c r="S2312" s="399"/>
      <c r="T2312" s="1401"/>
      <c r="W2312" s="864" t="str">
        <f t="shared" si="44"/>
        <v>1w</v>
      </c>
      <c r="X2312" s="1405">
        <f>_xll.qlCalendarAdvance(Calendar,X2311,W2312,"f",FALSE)</f>
        <v>55402</v>
      </c>
      <c r="Y2312" s="1404">
        <f>_xll.qlCalendarAdvance(Calendar,X2312,NDays&amp;"D")</f>
        <v>55402</v>
      </c>
      <c r="Z2312" s="1403">
        <v>2.0042812783990172E-2</v>
      </c>
      <c r="AA2312" s="1411">
        <v>1.9989457627468399E-2</v>
      </c>
    </row>
    <row r="2313" spans="19:27" x14ac:dyDescent="0.2">
      <c r="S2313" s="399"/>
      <c r="T2313" s="1401"/>
      <c r="W2313" s="864" t="str">
        <f t="shared" si="44"/>
        <v>1w</v>
      </c>
      <c r="X2313" s="1405">
        <f>_xll.qlCalendarAdvance(Calendar,X2312,W2313,"f",FALSE)</f>
        <v>55409</v>
      </c>
      <c r="Y2313" s="1404">
        <f>_xll.qlCalendarAdvance(Calendar,X2313,NDays&amp;"D")</f>
        <v>55409</v>
      </c>
      <c r="Z2313" s="1403">
        <v>2.0039324680712255E-2</v>
      </c>
      <c r="AA2313" s="1411">
        <v>1.9985807708861048E-2</v>
      </c>
    </row>
    <row r="2314" spans="19:27" x14ac:dyDescent="0.2">
      <c r="S2314" s="399"/>
      <c r="T2314" s="1401"/>
      <c r="W2314" s="864" t="str">
        <f t="shared" si="44"/>
        <v>1w</v>
      </c>
      <c r="X2314" s="1405">
        <f>_xll.qlCalendarAdvance(Calendar,X2313,W2314,"f",FALSE)</f>
        <v>55416</v>
      </c>
      <c r="Y2314" s="1404">
        <f>_xll.qlCalendarAdvance(Calendar,X2314,NDays&amp;"D")</f>
        <v>55416</v>
      </c>
      <c r="Z2314" s="1403">
        <v>2.003585190507573E-2</v>
      </c>
      <c r="AA2314" s="1411">
        <v>1.9982172961144906E-2</v>
      </c>
    </row>
    <row r="2315" spans="19:27" x14ac:dyDescent="0.2">
      <c r="S2315" s="399"/>
      <c r="T2315" s="1401"/>
      <c r="W2315" s="864" t="str">
        <f t="shared" si="44"/>
        <v>1w</v>
      </c>
      <c r="X2315" s="1405">
        <f>_xll.qlCalendarAdvance(Calendar,X2314,W2315,"f",FALSE)</f>
        <v>55423</v>
      </c>
      <c r="Y2315" s="1404">
        <f>_xll.qlCalendarAdvance(Calendar,X2315,NDays&amp;"D")</f>
        <v>55423</v>
      </c>
      <c r="Z2315" s="1403">
        <v>2.0032394457001786E-2</v>
      </c>
      <c r="AA2315" s="1411">
        <v>1.9978553384563114E-2</v>
      </c>
    </row>
    <row r="2316" spans="19:27" x14ac:dyDescent="0.2">
      <c r="S2316" s="399"/>
      <c r="T2316" s="1401"/>
      <c r="W2316" s="864" t="str">
        <f t="shared" si="44"/>
        <v>1w</v>
      </c>
      <c r="X2316" s="1405">
        <f>_xll.qlCalendarAdvance(Calendar,X2315,W2316,"f",FALSE)</f>
        <v>55430</v>
      </c>
      <c r="Y2316" s="1404">
        <f>_xll.qlCalendarAdvance(Calendar,X2316,NDays&amp;"D")</f>
        <v>55430</v>
      </c>
      <c r="Z2316" s="1403">
        <v>2.0029259521894171E-2</v>
      </c>
      <c r="AA2316" s="1411">
        <v>1.9974948978791485E-2</v>
      </c>
    </row>
    <row r="2317" spans="19:27" x14ac:dyDescent="0.2">
      <c r="S2317" s="399"/>
      <c r="T2317" s="1401"/>
      <c r="W2317" s="864" t="str">
        <f t="shared" si="44"/>
        <v>1w</v>
      </c>
      <c r="X2317" s="1405">
        <f>_xll.qlCalendarAdvance(Calendar,X2316,W2317,"f",FALSE)</f>
        <v>55437</v>
      </c>
      <c r="Y2317" s="1404">
        <f>_xll.qlCalendarAdvance(Calendar,X2317,NDays&amp;"D")</f>
        <v>55437</v>
      </c>
      <c r="Z2317" s="1403">
        <v>2.0025833636479157E-2</v>
      </c>
      <c r="AA2317" s="1411">
        <v>1.9971359743992112E-2</v>
      </c>
    </row>
    <row r="2318" spans="19:27" x14ac:dyDescent="0.2">
      <c r="S2318" s="399"/>
      <c r="T2318" s="1401"/>
      <c r="W2318" s="864" t="str">
        <f t="shared" si="44"/>
        <v>1w</v>
      </c>
      <c r="X2318" s="1405">
        <f>_xll.qlCalendarAdvance(Calendar,X2317,W2318,"f",FALSE)</f>
        <v>55444</v>
      </c>
      <c r="Y2318" s="1404">
        <f>_xll.qlCalendarAdvance(Calendar,X2318,NDays&amp;"D")</f>
        <v>55444</v>
      </c>
      <c r="Z2318" s="1403">
        <v>2.0022423079255999E-2</v>
      </c>
      <c r="AA2318" s="1411">
        <v>1.9967785680083949E-2</v>
      </c>
    </row>
    <row r="2319" spans="19:27" x14ac:dyDescent="0.2">
      <c r="S2319" s="399"/>
      <c r="T2319" s="1401"/>
      <c r="W2319" s="864" t="str">
        <f t="shared" si="44"/>
        <v>1w</v>
      </c>
      <c r="X2319" s="1405">
        <f>_xll.qlCalendarAdvance(Calendar,X2318,W2319,"f",FALSE)</f>
        <v>55451</v>
      </c>
      <c r="Y2319" s="1404">
        <f>_xll.qlCalendarAdvance(Calendar,X2319,NDays&amp;"D")</f>
        <v>55451</v>
      </c>
      <c r="Z2319" s="1403">
        <v>2.001902785014675E-2</v>
      </c>
      <c r="AA2319" s="1411">
        <v>1.9964226787229089E-2</v>
      </c>
    </row>
    <row r="2320" spans="19:27" x14ac:dyDescent="0.2">
      <c r="S2320" s="399"/>
      <c r="T2320" s="1401"/>
      <c r="W2320" s="864" t="str">
        <f t="shared" si="44"/>
        <v>1w</v>
      </c>
      <c r="X2320" s="1405">
        <f>_xll.qlCalendarAdvance(Calendar,X2319,W2320,"f",FALSE)</f>
        <v>55458</v>
      </c>
      <c r="Y2320" s="1404">
        <f>_xll.qlCalendarAdvance(Calendar,X2320,NDays&amp;"D")</f>
        <v>55458</v>
      </c>
      <c r="Z2320" s="1403">
        <v>2.0015337127344976E-2</v>
      </c>
      <c r="AA2320" s="1411">
        <v>1.9960683065265439E-2</v>
      </c>
    </row>
    <row r="2321" spans="19:27" x14ac:dyDescent="0.2">
      <c r="S2321" s="399"/>
      <c r="T2321" s="1401"/>
      <c r="W2321" s="864" t="str">
        <f t="shared" si="44"/>
        <v>1w</v>
      </c>
      <c r="X2321" s="1405">
        <f>_xll.qlCalendarAdvance(Calendar,X2320,W2321,"f",FALSE)</f>
        <v>55465</v>
      </c>
      <c r="Y2321" s="1404">
        <f>_xll.qlCalendarAdvance(Calendar,X2321,NDays&amp;"D")</f>
        <v>55465</v>
      </c>
      <c r="Z2321" s="1403">
        <v>2.0011971643013098E-2</v>
      </c>
      <c r="AA2321" s="1411">
        <v>1.9957154514274045E-2</v>
      </c>
    </row>
    <row r="2322" spans="19:27" x14ac:dyDescent="0.2">
      <c r="S2322" s="399"/>
      <c r="T2322" s="1401"/>
      <c r="W2322" s="864" t="str">
        <f t="shared" si="44"/>
        <v>1w</v>
      </c>
      <c r="X2322" s="1405">
        <f>_xll.qlCalendarAdvance(Calendar,X2321,W2322,"f",FALSE)</f>
        <v>55472</v>
      </c>
      <c r="Y2322" s="1404">
        <f>_xll.qlCalendarAdvance(Calendar,X2322,NDays&amp;"D")</f>
        <v>55472</v>
      </c>
      <c r="Z2322" s="1403">
        <v>2.0008621485702302E-2</v>
      </c>
      <c r="AA2322" s="1411">
        <v>1.9953641134173861E-2</v>
      </c>
    </row>
    <row r="2323" spans="19:27" x14ac:dyDescent="0.2">
      <c r="S2323" s="399"/>
      <c r="T2323" s="1401"/>
      <c r="W2323" s="864" t="str">
        <f t="shared" si="44"/>
        <v>1w</v>
      </c>
      <c r="X2323" s="1405">
        <f>_xll.qlCalendarAdvance(Calendar,X2322,W2323,"f",FALSE)</f>
        <v>55479</v>
      </c>
      <c r="Y2323" s="1404">
        <f>_xll.qlCalendarAdvance(Calendar,X2323,NDays&amp;"D")</f>
        <v>55479</v>
      </c>
      <c r="Z2323" s="1403">
        <v>2.0005286655336883E-2</v>
      </c>
      <c r="AA2323" s="1411">
        <v>1.9950142925045933E-2</v>
      </c>
    </row>
    <row r="2324" spans="19:27" x14ac:dyDescent="0.2">
      <c r="S2324" s="399"/>
      <c r="T2324" s="1401"/>
      <c r="W2324" s="864" t="str">
        <f t="shared" si="44"/>
        <v>1w</v>
      </c>
      <c r="X2324" s="1405">
        <f>_xll.qlCalendarAdvance(Calendar,X2323,W2324,"f",FALSE)</f>
        <v>55486</v>
      </c>
      <c r="Y2324" s="1404">
        <f>_xll.qlCalendarAdvance(Calendar,X2324,NDays&amp;"D")</f>
        <v>55486</v>
      </c>
      <c r="Z2324" s="1403">
        <v>2.0001967151841139E-2</v>
      </c>
      <c r="AA2324" s="1411">
        <v>1.9946659886890261E-2</v>
      </c>
    </row>
    <row r="2325" spans="19:27" x14ac:dyDescent="0.2">
      <c r="S2325" s="399"/>
      <c r="T2325" s="1401"/>
      <c r="W2325" s="864" t="str">
        <f t="shared" si="44"/>
        <v>1w</v>
      </c>
      <c r="X2325" s="1405">
        <f>_xll.qlCalendarAdvance(Calendar,X2324,W2325,"f",FALSE)</f>
        <v>55493</v>
      </c>
      <c r="Y2325" s="1404">
        <f>_xll.qlCalendarAdvance(Calendar,X2325,NDays&amp;"D")</f>
        <v>55493</v>
      </c>
      <c r="Z2325" s="1403">
        <v>1.9998978361564404E-2</v>
      </c>
      <c r="AA2325" s="1411">
        <v>1.9943192019625799E-2</v>
      </c>
    </row>
    <row r="2326" spans="19:27" x14ac:dyDescent="0.2">
      <c r="S2326" s="399"/>
      <c r="T2326" s="1401"/>
      <c r="W2326" s="864" t="str">
        <f t="shared" si="44"/>
        <v>1w</v>
      </c>
      <c r="X2326" s="1405">
        <f>_xll.qlCalendarAdvance(Calendar,X2325,W2326,"f",FALSE)</f>
        <v>55500</v>
      </c>
      <c r="Y2326" s="1404">
        <f>_xll.qlCalendarAdvance(Calendar,X2326,NDays&amp;"D")</f>
        <v>55500</v>
      </c>
      <c r="Z2326" s="1403">
        <v>1.9995690427101025E-2</v>
      </c>
      <c r="AA2326" s="1411">
        <v>1.9939739323333594E-2</v>
      </c>
    </row>
    <row r="2327" spans="19:27" x14ac:dyDescent="0.2">
      <c r="S2327" s="399"/>
      <c r="T2327" s="1401"/>
      <c r="W2327" s="864" t="str">
        <f t="shared" si="44"/>
        <v>1w</v>
      </c>
      <c r="X2327" s="1405">
        <f>_xll.qlCalendarAdvance(Calendar,X2326,W2327,"f",FALSE)</f>
        <v>55507</v>
      </c>
      <c r="Y2327" s="1404">
        <f>_xll.qlCalendarAdvance(Calendar,X2327,NDays&amp;"D")</f>
        <v>55507</v>
      </c>
      <c r="Z2327" s="1403">
        <v>1.9992417820141713E-2</v>
      </c>
      <c r="AA2327" s="1411">
        <v>1.9936301797932598E-2</v>
      </c>
    </row>
    <row r="2328" spans="19:27" x14ac:dyDescent="0.2">
      <c r="S2328" s="399"/>
      <c r="T2328" s="1401"/>
      <c r="W2328" s="864" t="str">
        <f t="shared" si="44"/>
        <v>1w</v>
      </c>
      <c r="X2328" s="1405">
        <f>_xll.qlCalendarAdvance(Calendar,X2327,W2328,"f",FALSE)</f>
        <v>55514</v>
      </c>
      <c r="Y2328" s="1404">
        <f>_xll.qlCalendarAdvance(Calendar,X2328,NDays&amp;"D")</f>
        <v>55514</v>
      </c>
      <c r="Z2328" s="1403">
        <v>1.9989160540610739E-2</v>
      </c>
      <c r="AA2328" s="1411">
        <v>1.9932879443422813E-2</v>
      </c>
    </row>
    <row r="2329" spans="19:27" x14ac:dyDescent="0.2">
      <c r="S2329" s="399"/>
      <c r="T2329" s="1401"/>
      <c r="W2329" s="864" t="str">
        <f t="shared" si="44"/>
        <v>1w</v>
      </c>
      <c r="X2329" s="1405">
        <f>_xll.qlCalendarAdvance(Calendar,X2328,W2329,"f",FALSE)</f>
        <v>55521</v>
      </c>
      <c r="Y2329" s="1404">
        <f>_xll.qlCalendarAdvance(Calendar,X2329,NDays&amp;"D")</f>
        <v>55521</v>
      </c>
      <c r="Z2329" s="1403">
        <v>1.9985599534773999E-2</v>
      </c>
      <c r="AA2329" s="1411">
        <v>1.9929472260047376E-2</v>
      </c>
    </row>
    <row r="2330" spans="19:27" x14ac:dyDescent="0.2">
      <c r="S2330" s="399"/>
      <c r="T2330" s="1401"/>
      <c r="W2330" s="864" t="str">
        <f t="shared" ref="W2330:W2393" si="45">W2329</f>
        <v>1w</v>
      </c>
      <c r="X2330" s="1405">
        <f>_xll.qlCalendarAdvance(Calendar,X2329,W2330,"f",FALSE)</f>
        <v>55528</v>
      </c>
      <c r="Y2330" s="1404">
        <f>_xll.qlCalendarAdvance(Calendar,X2330,NDays&amp;"D")</f>
        <v>55528</v>
      </c>
      <c r="Z2330" s="1403">
        <v>1.9982371990923033E-2</v>
      </c>
      <c r="AA2330" s="1411">
        <v>1.9926080247563149E-2</v>
      </c>
    </row>
    <row r="2331" spans="19:27" x14ac:dyDescent="0.2">
      <c r="S2331" s="399"/>
      <c r="T2331" s="1401"/>
      <c r="W2331" s="864" t="str">
        <f t="shared" si="45"/>
        <v>1w</v>
      </c>
      <c r="X2331" s="1405">
        <f>_xll.qlCalendarAdvance(Calendar,X2330,W2331,"f",FALSE)</f>
        <v>55535</v>
      </c>
      <c r="Y2331" s="1404">
        <f>_xll.qlCalendarAdvance(Calendar,X2331,NDays&amp;"D")</f>
        <v>55535</v>
      </c>
      <c r="Z2331" s="1403">
        <v>1.9979159773421622E-2</v>
      </c>
      <c r="AA2331" s="1411">
        <v>1.992270340580804E-2</v>
      </c>
    </row>
    <row r="2332" spans="19:27" x14ac:dyDescent="0.2">
      <c r="S2332" s="399"/>
      <c r="T2332" s="1401"/>
      <c r="W2332" s="864" t="str">
        <f t="shared" si="45"/>
        <v>1w</v>
      </c>
      <c r="X2332" s="1405">
        <f>_xll.qlCalendarAdvance(Calendar,X2331,W2332,"f",FALSE)</f>
        <v>55542</v>
      </c>
      <c r="Y2332" s="1404">
        <f>_xll.qlCalendarAdvance(Calendar,X2332,NDays&amp;"D")</f>
        <v>55542</v>
      </c>
      <c r="Z2332" s="1403">
        <v>1.9975962882196736E-2</v>
      </c>
      <c r="AA2332" s="1411">
        <v>1.9919341735187279E-2</v>
      </c>
    </row>
    <row r="2333" spans="19:27" x14ac:dyDescent="0.2">
      <c r="S2333" s="399"/>
      <c r="T2333" s="1401"/>
      <c r="W2333" s="864" t="str">
        <f t="shared" si="45"/>
        <v>1w</v>
      </c>
      <c r="X2333" s="1405">
        <f>_xll.qlCalendarAdvance(Calendar,X2332,W2333,"f",FALSE)</f>
        <v>55549</v>
      </c>
      <c r="Y2333" s="1404">
        <f>_xll.qlCalendarAdvance(Calendar,X2333,NDays&amp;"D")</f>
        <v>55549</v>
      </c>
      <c r="Z2333" s="1403">
        <v>1.997278131717534E-2</v>
      </c>
      <c r="AA2333" s="1411">
        <v>1.9915995235457729E-2</v>
      </c>
    </row>
    <row r="2334" spans="19:27" x14ac:dyDescent="0.2">
      <c r="S2334" s="399"/>
      <c r="T2334" s="1401"/>
      <c r="W2334" s="864" t="str">
        <f t="shared" si="45"/>
        <v>1w</v>
      </c>
      <c r="X2334" s="1405">
        <f>_xll.qlCalendarAdvance(Calendar,X2333,W2334,"f",FALSE)</f>
        <v>55556</v>
      </c>
      <c r="Y2334" s="1404">
        <f>_xll.qlCalendarAdvance(Calendar,X2334,NDays&amp;"D")</f>
        <v>55556</v>
      </c>
      <c r="Z2334" s="1403">
        <v>1.9969615078285746E-2</v>
      </c>
      <c r="AA2334" s="1411">
        <v>1.9912663906700434E-2</v>
      </c>
    </row>
    <row r="2335" spans="19:27" x14ac:dyDescent="0.2">
      <c r="S2335" s="399"/>
      <c r="T2335" s="1401"/>
      <c r="W2335" s="864" t="str">
        <f t="shared" si="45"/>
        <v>1w</v>
      </c>
      <c r="X2335" s="1405">
        <f>_xll.qlCalendarAdvance(Calendar,X2334,W2335,"f",FALSE)</f>
        <v>55563</v>
      </c>
      <c r="Y2335" s="1404">
        <f>_xll.qlCalendarAdvance(Calendar,X2335,NDays&amp;"D")</f>
        <v>55563</v>
      </c>
      <c r="Z2335" s="1403">
        <v>1.9966464165455805E-2</v>
      </c>
      <c r="AA2335" s="1411">
        <v>1.9909347748753303E-2</v>
      </c>
    </row>
    <row r="2336" spans="19:27" x14ac:dyDescent="0.2">
      <c r="S2336" s="399"/>
      <c r="T2336" s="1401"/>
      <c r="W2336" s="864" t="str">
        <f t="shared" si="45"/>
        <v>1w</v>
      </c>
      <c r="X2336" s="1405">
        <f>_xll.qlCalendarAdvance(Calendar,X2335,W2336,"f",FALSE)</f>
        <v>55570</v>
      </c>
      <c r="Y2336" s="1404">
        <f>_xll.qlCalendarAdvance(Calendar,X2336,NDays&amp;"D")</f>
        <v>55570</v>
      </c>
      <c r="Z2336" s="1403">
        <v>1.9963328578612941E-2</v>
      </c>
      <c r="AA2336" s="1411">
        <v>1.9906046761778429E-2</v>
      </c>
    </row>
    <row r="2337" spans="19:27" x14ac:dyDescent="0.2">
      <c r="S2337" s="399"/>
      <c r="T2337" s="1401"/>
      <c r="W2337" s="864" t="str">
        <f t="shared" si="45"/>
        <v>1w</v>
      </c>
      <c r="X2337" s="1405">
        <f>_xll.qlCalendarAdvance(Calendar,X2336,W2337,"f",FALSE)</f>
        <v>55577</v>
      </c>
      <c r="Y2337" s="1404">
        <f>_xll.qlCalendarAdvance(Calendar,X2337,NDays&amp;"D")</f>
        <v>55577</v>
      </c>
      <c r="Z2337" s="1403">
        <v>1.9960208317688126E-2</v>
      </c>
      <c r="AA2337" s="1411">
        <v>1.9902760945856857E-2</v>
      </c>
    </row>
    <row r="2338" spans="19:27" x14ac:dyDescent="0.2">
      <c r="S2338" s="399"/>
      <c r="T2338" s="1401"/>
      <c r="W2338" s="864" t="str">
        <f t="shared" si="45"/>
        <v>1w</v>
      </c>
      <c r="X2338" s="1405">
        <f>_xll.qlCalendarAdvance(Calendar,X2337,W2338,"f",FALSE)</f>
        <v>55584</v>
      </c>
      <c r="Y2338" s="1404">
        <f>_xll.qlCalendarAdvance(Calendar,X2338,NDays&amp;"D")</f>
        <v>55584</v>
      </c>
      <c r="Z2338" s="1403">
        <v>1.9957758193279041E-2</v>
      </c>
      <c r="AA2338" s="1411">
        <v>1.9899490300826495E-2</v>
      </c>
    </row>
    <row r="2339" spans="19:27" x14ac:dyDescent="0.2">
      <c r="S2339" s="399"/>
      <c r="T2339" s="1401"/>
      <c r="W2339" s="864" t="str">
        <f t="shared" si="45"/>
        <v>1w</v>
      </c>
      <c r="X2339" s="1405">
        <f>_xll.qlCalendarAdvance(Calendar,X2338,W2339,"f",FALSE)</f>
        <v>55591</v>
      </c>
      <c r="Y2339" s="1404">
        <f>_xll.qlCalendarAdvance(Calendar,X2339,NDays&amp;"D")</f>
        <v>55591</v>
      </c>
      <c r="Z2339" s="1403">
        <v>1.9954670437413662E-2</v>
      </c>
      <c r="AA2339" s="1411">
        <v>1.9896234826606296E-2</v>
      </c>
    </row>
    <row r="2340" spans="19:27" x14ac:dyDescent="0.2">
      <c r="S2340" s="399"/>
      <c r="T2340" s="1401"/>
      <c r="W2340" s="864" t="str">
        <f t="shared" si="45"/>
        <v>1w</v>
      </c>
      <c r="X2340" s="1405">
        <f>_xll.qlCalendarAdvance(Calendar,X2339,W2340,"f",FALSE)</f>
        <v>55598</v>
      </c>
      <c r="Y2340" s="1404">
        <f>_xll.qlCalendarAdvance(Calendar,X2340,NDays&amp;"D")</f>
        <v>55598</v>
      </c>
      <c r="Z2340" s="1403">
        <v>1.9951598008963206E-2</v>
      </c>
      <c r="AA2340" s="1411">
        <v>1.9892994523520446E-2</v>
      </c>
    </row>
    <row r="2341" spans="19:27" x14ac:dyDescent="0.2">
      <c r="S2341" s="399"/>
      <c r="T2341" s="1401"/>
      <c r="W2341" s="864" t="str">
        <f t="shared" si="45"/>
        <v>1w</v>
      </c>
      <c r="X2341" s="1405">
        <f>_xll.qlCalendarAdvance(Calendar,X2340,W2341,"f",FALSE)</f>
        <v>55605</v>
      </c>
      <c r="Y2341" s="1404">
        <f>_xll.qlCalendarAdvance(Calendar,X2341,NDays&amp;"D")</f>
        <v>55605</v>
      </c>
      <c r="Z2341" s="1403">
        <v>1.994854090785764E-2</v>
      </c>
      <c r="AA2341" s="1411">
        <v>1.988976939124476E-2</v>
      </c>
    </row>
    <row r="2342" spans="19:27" x14ac:dyDescent="0.2">
      <c r="S2342" s="399"/>
      <c r="T2342" s="1401"/>
      <c r="W2342" s="864" t="str">
        <f t="shared" si="45"/>
        <v>1w</v>
      </c>
      <c r="X2342" s="1405">
        <f>_xll.qlCalendarAdvance(Calendar,X2341,W2342,"f",FALSE)</f>
        <v>55612</v>
      </c>
      <c r="Y2342" s="1404">
        <f>_xll.qlCalendarAdvance(Calendar,X2342,NDays&amp;"D")</f>
        <v>55612</v>
      </c>
      <c r="Z2342" s="1403">
        <v>1.9945167966238263E-2</v>
      </c>
      <c r="AA2342" s="1411">
        <v>1.9886559429941331E-2</v>
      </c>
    </row>
    <row r="2343" spans="19:27" x14ac:dyDescent="0.2">
      <c r="S2343" s="399"/>
      <c r="T2343" s="1401"/>
      <c r="W2343" s="864" t="str">
        <f t="shared" si="45"/>
        <v>1w</v>
      </c>
      <c r="X2343" s="1405">
        <f>_xll.qlCalendarAdvance(Calendar,X2342,W2343,"f",FALSE)</f>
        <v>55619</v>
      </c>
      <c r="Y2343" s="1404">
        <f>_xll.qlCalendarAdvance(Calendar,X2343,NDays&amp;"D")</f>
        <v>55619</v>
      </c>
      <c r="Z2343" s="1403">
        <v>1.9942140589418757E-2</v>
      </c>
      <c r="AA2343" s="1411">
        <v>1.9883364639448065E-2</v>
      </c>
    </row>
    <row r="2344" spans="19:27" x14ac:dyDescent="0.2">
      <c r="S2344" s="399"/>
      <c r="T2344" s="1401"/>
      <c r="W2344" s="864" t="str">
        <f t="shared" si="45"/>
        <v>1w</v>
      </c>
      <c r="X2344" s="1405">
        <f>_xll.qlCalendarAdvance(Calendar,X2343,W2344,"f",FALSE)</f>
        <v>55626</v>
      </c>
      <c r="Y2344" s="1404">
        <f>_xll.qlCalendarAdvance(Calendar,X2344,NDays&amp;"D")</f>
        <v>55626</v>
      </c>
      <c r="Z2344" s="1403">
        <v>1.9939128538881426E-2</v>
      </c>
      <c r="AA2344" s="1411">
        <v>1.9880185020089147E-2</v>
      </c>
    </row>
    <row r="2345" spans="19:27" x14ac:dyDescent="0.2">
      <c r="S2345" s="399"/>
      <c r="T2345" s="1401"/>
      <c r="W2345" s="864" t="str">
        <f t="shared" si="45"/>
        <v>1w</v>
      </c>
      <c r="X2345" s="1405">
        <f>_xll.qlCalendarAdvance(Calendar,X2344,W2345,"f",FALSE)</f>
        <v>55633</v>
      </c>
      <c r="Y2345" s="1404">
        <f>_xll.qlCalendarAdvance(Calendar,X2345,NDays&amp;"D")</f>
        <v>55633</v>
      </c>
      <c r="Z2345" s="1403">
        <v>1.9936131814556297E-2</v>
      </c>
      <c r="AA2345" s="1411">
        <v>1.9877020571540394E-2</v>
      </c>
    </row>
    <row r="2346" spans="19:27" x14ac:dyDescent="0.2">
      <c r="S2346" s="399"/>
      <c r="T2346" s="1401"/>
      <c r="W2346" s="864" t="str">
        <f t="shared" si="45"/>
        <v>1w</v>
      </c>
      <c r="X2346" s="1405">
        <f>_xll.qlCalendarAdvance(Calendar,X2345,W2346,"f",FALSE)</f>
        <v>55640</v>
      </c>
      <c r="Y2346" s="1404">
        <f>_xll.qlCalendarAdvance(Calendar,X2346,NDays&amp;"D")</f>
        <v>55640</v>
      </c>
      <c r="Z2346" s="1403">
        <v>1.9933485310045317E-2</v>
      </c>
      <c r="AA2346" s="1411">
        <v>1.987387129388285E-2</v>
      </c>
    </row>
    <row r="2347" spans="19:27" x14ac:dyDescent="0.2">
      <c r="S2347" s="399"/>
      <c r="T2347" s="1401"/>
      <c r="W2347" s="864" t="str">
        <f t="shared" si="45"/>
        <v>1w</v>
      </c>
      <c r="X2347" s="1405">
        <f>_xll.qlCalendarAdvance(Calendar,X2346,W2347,"f",FALSE)</f>
        <v>55647</v>
      </c>
      <c r="Y2347" s="1404">
        <f>_xll.qlCalendarAdvance(Calendar,X2347,NDays&amp;"D")</f>
        <v>55647</v>
      </c>
      <c r="Z2347" s="1403">
        <v>1.9930520171542759E-2</v>
      </c>
      <c r="AA2347" s="1411">
        <v>1.9870737187278609E-2</v>
      </c>
    </row>
    <row r="2348" spans="19:27" x14ac:dyDescent="0.2">
      <c r="S2348" s="399"/>
      <c r="T2348" s="1401"/>
      <c r="W2348" s="864" t="str">
        <f t="shared" si="45"/>
        <v>1w</v>
      </c>
      <c r="X2348" s="1405">
        <f>_xll.qlCalendarAdvance(Calendar,X2347,W2348,"f",FALSE)</f>
        <v>55654</v>
      </c>
      <c r="Y2348" s="1404">
        <f>_xll.qlCalendarAdvance(Calendar,X2348,NDays&amp;"D")</f>
        <v>55654</v>
      </c>
      <c r="Z2348" s="1403">
        <v>1.9927570359901458E-2</v>
      </c>
      <c r="AA2348" s="1411">
        <v>1.9867618251646624E-2</v>
      </c>
    </row>
    <row r="2349" spans="19:27" x14ac:dyDescent="0.2">
      <c r="S2349" s="399"/>
      <c r="T2349" s="1401"/>
      <c r="W2349" s="864" t="str">
        <f t="shared" si="45"/>
        <v>1w</v>
      </c>
      <c r="X2349" s="1405">
        <f>_xll.qlCalendarAdvance(Calendar,X2348,W2349,"f",FALSE)</f>
        <v>55661</v>
      </c>
      <c r="Y2349" s="1404">
        <f>_xll.qlCalendarAdvance(Calendar,X2349,NDays&amp;"D")</f>
        <v>55661</v>
      </c>
      <c r="Z2349" s="1403">
        <v>1.9924635875052252E-2</v>
      </c>
      <c r="AA2349" s="1411">
        <v>1.9864514486824802E-2</v>
      </c>
    </row>
    <row r="2350" spans="19:27" x14ac:dyDescent="0.2">
      <c r="S2350" s="399"/>
      <c r="T2350" s="1401"/>
      <c r="W2350" s="864" t="str">
        <f t="shared" si="45"/>
        <v>1w</v>
      </c>
      <c r="X2350" s="1405">
        <f>_xll.qlCalendarAdvance(Calendar,X2349,W2350,"f",FALSE)</f>
        <v>55668</v>
      </c>
      <c r="Y2350" s="1404">
        <f>_xll.qlCalendarAdvance(Calendar,X2350,NDays&amp;"D")</f>
        <v>55668</v>
      </c>
      <c r="Z2350" s="1403">
        <v>1.992171671692864E-2</v>
      </c>
      <c r="AA2350" s="1411">
        <v>1.9861425892894191E-2</v>
      </c>
    </row>
    <row r="2351" spans="19:27" x14ac:dyDescent="0.2">
      <c r="S2351" s="399"/>
      <c r="T2351" s="1401"/>
      <c r="W2351" s="864" t="str">
        <f t="shared" si="45"/>
        <v>1w</v>
      </c>
      <c r="X2351" s="1405">
        <f>_xll.qlCalendarAdvance(Calendar,X2350,W2351,"f",FALSE)</f>
        <v>55675</v>
      </c>
      <c r="Y2351" s="1404">
        <f>_xll.qlCalendarAdvance(Calendar,X2351,NDays&amp;"D")</f>
        <v>55675</v>
      </c>
      <c r="Z2351" s="1403">
        <v>1.9918473315273348E-2</v>
      </c>
      <c r="AA2351" s="1411">
        <v>1.9858352469935836E-2</v>
      </c>
    </row>
    <row r="2352" spans="19:27" x14ac:dyDescent="0.2">
      <c r="S2352" s="399"/>
      <c r="T2352" s="1401"/>
      <c r="W2352" s="864" t="str">
        <f t="shared" si="45"/>
        <v>1w</v>
      </c>
      <c r="X2352" s="1405">
        <f>_xll.qlCalendarAdvance(Calendar,X2351,W2352,"f",FALSE)</f>
        <v>55682</v>
      </c>
      <c r="Y2352" s="1404">
        <f>_xll.qlCalendarAdvance(Calendar,X2352,NDays&amp;"D")</f>
        <v>55682</v>
      </c>
      <c r="Z2352" s="1403">
        <v>1.9915583872543868E-2</v>
      </c>
      <c r="AA2352" s="1411">
        <v>1.9855294218030783E-2</v>
      </c>
    </row>
    <row r="2353" spans="19:27" x14ac:dyDescent="0.2">
      <c r="S2353" s="399"/>
      <c r="T2353" s="1401"/>
      <c r="W2353" s="864" t="str">
        <f t="shared" si="45"/>
        <v>1w</v>
      </c>
      <c r="X2353" s="1405">
        <f>_xll.qlCalendarAdvance(Calendar,X2352,W2353,"f",FALSE)</f>
        <v>55689</v>
      </c>
      <c r="Y2353" s="1404">
        <f>_xll.qlCalendarAdvance(Calendar,X2353,NDays&amp;"D")</f>
        <v>55689</v>
      </c>
      <c r="Z2353" s="1403">
        <v>1.9912709755489817E-2</v>
      </c>
      <c r="AA2353" s="1411">
        <v>1.9852251136935894E-2</v>
      </c>
    </row>
    <row r="2354" spans="19:27" x14ac:dyDescent="0.2">
      <c r="S2354" s="399"/>
      <c r="T2354" s="1401"/>
      <c r="W2354" s="864" t="str">
        <f t="shared" si="45"/>
        <v>1w</v>
      </c>
      <c r="X2354" s="1405">
        <f>_xll.qlCalendarAdvance(Calendar,X2353,W2354,"f",FALSE)</f>
        <v>55696</v>
      </c>
      <c r="Y2354" s="1404">
        <f>_xll.qlCalendarAdvance(Calendar,X2354,NDays&amp;"D")</f>
        <v>55696</v>
      </c>
      <c r="Z2354" s="1403">
        <v>1.9910193350355453E-2</v>
      </c>
      <c r="AA2354" s="1411">
        <v>1.9849223226732216E-2</v>
      </c>
    </row>
    <row r="2355" spans="19:27" x14ac:dyDescent="0.2">
      <c r="S2355" s="399"/>
      <c r="T2355" s="1401"/>
      <c r="W2355" s="864" t="str">
        <f t="shared" si="45"/>
        <v>1w</v>
      </c>
      <c r="X2355" s="1405">
        <f>_xll.qlCalendarAdvance(Calendar,X2354,W2355,"f",FALSE)</f>
        <v>55703</v>
      </c>
      <c r="Y2355" s="1404">
        <f>_xll.qlCalendarAdvance(Calendar,X2355,NDays&amp;"D")</f>
        <v>55703</v>
      </c>
      <c r="Z2355" s="1403">
        <v>1.9907350824861243E-2</v>
      </c>
      <c r="AA2355" s="1411">
        <v>1.9846210487581839E-2</v>
      </c>
    </row>
    <row r="2356" spans="19:27" x14ac:dyDescent="0.2">
      <c r="S2356" s="399"/>
      <c r="T2356" s="1401"/>
      <c r="W2356" s="864" t="str">
        <f t="shared" si="45"/>
        <v>1w</v>
      </c>
      <c r="X2356" s="1405">
        <f>_xll.qlCalendarAdvance(Calendar,X2355,W2356,"f",FALSE)</f>
        <v>55710</v>
      </c>
      <c r="Y2356" s="1404">
        <f>_xll.qlCalendarAdvance(Calendar,X2356,NDays&amp;"D")</f>
        <v>55710</v>
      </c>
      <c r="Z2356" s="1403">
        <v>1.9904523625697078E-2</v>
      </c>
      <c r="AA2356" s="1411">
        <v>1.9843212919322673E-2</v>
      </c>
    </row>
    <row r="2357" spans="19:27" x14ac:dyDescent="0.2">
      <c r="S2357" s="399"/>
      <c r="T2357" s="1401"/>
      <c r="W2357" s="864" t="str">
        <f t="shared" si="45"/>
        <v>1w</v>
      </c>
      <c r="X2357" s="1405">
        <f>_xll.qlCalendarAdvance(Calendar,X2356,W2357,"f",FALSE)</f>
        <v>55717</v>
      </c>
      <c r="Y2357" s="1404">
        <f>_xll.qlCalendarAdvance(Calendar,X2357,NDays&amp;"D")</f>
        <v>55717</v>
      </c>
      <c r="Z2357" s="1403">
        <v>1.9901711752795571E-2</v>
      </c>
      <c r="AA2357" s="1411">
        <v>1.984023052187367E-2</v>
      </c>
    </row>
    <row r="2358" spans="19:27" x14ac:dyDescent="0.2">
      <c r="S2358" s="399"/>
      <c r="T2358" s="1401"/>
      <c r="W2358" s="864" t="str">
        <f t="shared" si="45"/>
        <v>1w</v>
      </c>
      <c r="X2358" s="1405">
        <f>_xll.qlCalendarAdvance(Calendar,X2357,W2358,"f",FALSE)</f>
        <v>55724</v>
      </c>
      <c r="Y2358" s="1404">
        <f>_xll.qlCalendarAdvance(Calendar,X2358,NDays&amp;"D")</f>
        <v>55724</v>
      </c>
      <c r="Z2358" s="1403">
        <v>1.9898915206094173E-2</v>
      </c>
      <c r="AA2358" s="1411">
        <v>1.9837263295396923E-2</v>
      </c>
    </row>
    <row r="2359" spans="19:27" x14ac:dyDescent="0.2">
      <c r="S2359" s="399"/>
      <c r="T2359" s="1401"/>
      <c r="W2359" s="864" t="str">
        <f t="shared" si="45"/>
        <v>1w</v>
      </c>
      <c r="X2359" s="1405">
        <f>_xll.qlCalendarAdvance(Calendar,X2358,W2359,"f",FALSE)</f>
        <v>55731</v>
      </c>
      <c r="Y2359" s="1404">
        <f>_xll.qlCalendarAdvance(Calendar,X2359,NDays&amp;"D")</f>
        <v>55731</v>
      </c>
      <c r="Z2359" s="1403">
        <v>1.9896133985528138E-2</v>
      </c>
      <c r="AA2359" s="1411">
        <v>1.9834311239973479E-2</v>
      </c>
    </row>
    <row r="2360" spans="19:27" x14ac:dyDescent="0.2">
      <c r="S2360" s="399"/>
      <c r="T2360" s="1401"/>
      <c r="W2360" s="864" t="str">
        <f t="shared" si="45"/>
        <v>1w</v>
      </c>
      <c r="X2360" s="1405">
        <f>_xll.qlCalendarAdvance(Calendar,X2359,W2360,"f",FALSE)</f>
        <v>55738</v>
      </c>
      <c r="Y2360" s="1404">
        <f>_xll.qlCalendarAdvance(Calendar,X2360,NDays&amp;"D")</f>
        <v>55738</v>
      </c>
      <c r="Z2360" s="1403">
        <v>1.9893368091033595E-2</v>
      </c>
      <c r="AA2360" s="1411">
        <v>1.9831374355360198E-2</v>
      </c>
    </row>
    <row r="2361" spans="19:27" x14ac:dyDescent="0.2">
      <c r="S2361" s="399"/>
      <c r="T2361" s="1401"/>
      <c r="W2361" s="864" t="str">
        <f t="shared" si="45"/>
        <v>1w</v>
      </c>
      <c r="X2361" s="1405">
        <f>_xll.qlCalendarAdvance(Calendar,X2360,W2361,"f",FALSE)</f>
        <v>55745</v>
      </c>
      <c r="Y2361" s="1404">
        <f>_xll.qlCalendarAdvance(Calendar,X2361,NDays&amp;"D")</f>
        <v>55745</v>
      </c>
      <c r="Z2361" s="1403">
        <v>1.9890617522546675E-2</v>
      </c>
      <c r="AA2361" s="1411">
        <v>1.9828452641638128E-2</v>
      </c>
    </row>
    <row r="2362" spans="19:27" x14ac:dyDescent="0.2">
      <c r="S2362" s="399"/>
      <c r="T2362" s="1401"/>
      <c r="W2362" s="864" t="str">
        <f t="shared" si="45"/>
        <v>1w</v>
      </c>
      <c r="X2362" s="1405">
        <f>_xll.qlCalendarAdvance(Calendar,X2361,W2362,"f",FALSE)</f>
        <v>55752</v>
      </c>
      <c r="Y2362" s="1404">
        <f>_xll.qlCalendarAdvance(Calendar,X2362,NDays&amp;"D")</f>
        <v>55752</v>
      </c>
      <c r="Z2362" s="1403">
        <v>1.9887882280005716E-2</v>
      </c>
      <c r="AA2362" s="1411">
        <v>1.9825546099050406E-2</v>
      </c>
    </row>
    <row r="2363" spans="19:27" x14ac:dyDescent="0.2">
      <c r="S2363" s="399"/>
      <c r="T2363" s="1401"/>
      <c r="W2363" s="864" t="str">
        <f t="shared" si="45"/>
        <v>1w</v>
      </c>
      <c r="X2363" s="1405">
        <f>_xll.qlCalendarAdvance(Calendar,X2362,W2363,"f",FALSE)</f>
        <v>55759</v>
      </c>
      <c r="Y2363" s="1404">
        <f>_xll.qlCalendarAdvance(Calendar,X2363,NDays&amp;"D")</f>
        <v>55759</v>
      </c>
      <c r="Z2363" s="1403">
        <v>1.9885162363346406E-2</v>
      </c>
      <c r="AA2363" s="1411">
        <v>1.9822654727272848E-2</v>
      </c>
    </row>
    <row r="2364" spans="19:27" x14ac:dyDescent="0.2">
      <c r="S2364" s="399"/>
      <c r="T2364" s="1401"/>
      <c r="W2364" s="864" t="str">
        <f t="shared" si="45"/>
        <v>1w</v>
      </c>
      <c r="X2364" s="1405">
        <f>_xll.qlCalendarAdvance(Calendar,X2363,W2364,"f",FALSE)</f>
        <v>55766</v>
      </c>
      <c r="Y2364" s="1404">
        <f>_xll.qlCalendarAdvance(Calendar,X2364,NDays&amp;"D")</f>
        <v>55766</v>
      </c>
      <c r="Z2364" s="1403">
        <v>1.9881402597085918E-2</v>
      </c>
      <c r="AA2364" s="1411">
        <v>1.9819778526305454E-2</v>
      </c>
    </row>
    <row r="2365" spans="19:27" x14ac:dyDescent="0.2">
      <c r="S2365" s="399"/>
      <c r="T2365" s="1401"/>
      <c r="W2365" s="864" t="str">
        <f t="shared" si="45"/>
        <v>1w</v>
      </c>
      <c r="X2365" s="1405">
        <f>_xll.qlCalendarAdvance(Calendar,X2364,W2365,"f",FALSE)</f>
        <v>55773</v>
      </c>
      <c r="Y2365" s="1404">
        <f>_xll.qlCalendarAdvance(Calendar,X2365,NDays&amp;"D")</f>
        <v>55773</v>
      </c>
      <c r="Z2365" s="1403">
        <v>1.9878710485703732E-2</v>
      </c>
      <c r="AA2365" s="1411">
        <v>1.9816917496391362E-2</v>
      </c>
    </row>
    <row r="2366" spans="19:27" x14ac:dyDescent="0.2">
      <c r="S2366" s="399"/>
      <c r="T2366" s="1401"/>
      <c r="W2366" s="864" t="str">
        <f t="shared" si="45"/>
        <v>1w</v>
      </c>
      <c r="X2366" s="1405">
        <f>_xll.qlCalendarAdvance(Calendar,X2365,W2366,"f",FALSE)</f>
        <v>55780</v>
      </c>
      <c r="Y2366" s="1404">
        <f>_xll.qlCalendarAdvance(Calendar,X2366,NDays&amp;"D")</f>
        <v>55780</v>
      </c>
      <c r="Z2366" s="1403">
        <v>1.9876033697480807E-2</v>
      </c>
      <c r="AA2366" s="1411">
        <v>1.981407163736848E-2</v>
      </c>
    </row>
    <row r="2367" spans="19:27" x14ac:dyDescent="0.2">
      <c r="S2367" s="399"/>
      <c r="T2367" s="1401"/>
      <c r="W2367" s="864" t="str">
        <f t="shared" si="45"/>
        <v>1w</v>
      </c>
      <c r="X2367" s="1405">
        <f>_xll.qlCalendarAdvance(Calendar,X2366,W2367,"f",FALSE)</f>
        <v>55787</v>
      </c>
      <c r="Y2367" s="1404">
        <f>_xll.qlCalendarAdvance(Calendar,X2367,NDays&amp;"D")</f>
        <v>55787</v>
      </c>
      <c r="Z2367" s="1403">
        <v>1.9873372232356246E-2</v>
      </c>
      <c r="AA2367" s="1411">
        <v>1.9811240949317854E-2</v>
      </c>
    </row>
    <row r="2368" spans="19:27" x14ac:dyDescent="0.2">
      <c r="S2368" s="399"/>
      <c r="T2368" s="1401"/>
      <c r="W2368" s="864" t="str">
        <f t="shared" si="45"/>
        <v>1w</v>
      </c>
      <c r="X2368" s="1405">
        <f>_xll.qlCalendarAdvance(Calendar,X2367,W2368,"f",FALSE)</f>
        <v>55794</v>
      </c>
      <c r="Y2368" s="1404">
        <f>_xll.qlCalendarAdvance(Calendar,X2368,NDays&amp;"D")</f>
        <v>55794</v>
      </c>
      <c r="Z2368" s="1403">
        <v>1.9871081511719027E-2</v>
      </c>
      <c r="AA2368" s="1411">
        <v>1.9808425432077392E-2</v>
      </c>
    </row>
    <row r="2369" spans="19:27" x14ac:dyDescent="0.2">
      <c r="S2369" s="399"/>
      <c r="T2369" s="1401"/>
      <c r="W2369" s="864" t="str">
        <f t="shared" si="45"/>
        <v>1w</v>
      </c>
      <c r="X2369" s="1405">
        <f>_xll.qlCalendarAdvance(Calendar,X2368,W2369,"f",FALSE)</f>
        <v>55801</v>
      </c>
      <c r="Y2369" s="1404">
        <f>_xll.qlCalendarAdvance(Calendar,X2369,NDays&amp;"D")</f>
        <v>55801</v>
      </c>
      <c r="Z2369" s="1403">
        <v>1.9868451644645929E-2</v>
      </c>
      <c r="AA2369" s="1411">
        <v>1.980562508572814E-2</v>
      </c>
    </row>
    <row r="2370" spans="19:27" x14ac:dyDescent="0.2">
      <c r="S2370" s="399"/>
      <c r="T2370" s="1401"/>
      <c r="W2370" s="864" t="str">
        <f t="shared" si="45"/>
        <v>1w</v>
      </c>
      <c r="X2370" s="1405">
        <f>_xll.qlCalendarAdvance(Calendar,X2369,W2370,"f",FALSE)</f>
        <v>55808</v>
      </c>
      <c r="Y2370" s="1404">
        <f>_xll.qlCalendarAdvance(Calendar,X2370,NDays&amp;"D")</f>
        <v>55808</v>
      </c>
      <c r="Z2370" s="1403">
        <v>1.9865837101336919E-2</v>
      </c>
      <c r="AA2370" s="1411">
        <v>1.9802839910513237E-2</v>
      </c>
    </row>
    <row r="2371" spans="19:27" x14ac:dyDescent="0.2">
      <c r="S2371" s="399"/>
      <c r="T2371" s="1401"/>
      <c r="W2371" s="864" t="str">
        <f t="shared" si="45"/>
        <v>1w</v>
      </c>
      <c r="X2371" s="1405">
        <f>_xll.qlCalendarAdvance(Calendar,X2370,W2371,"f",FALSE)</f>
        <v>55815</v>
      </c>
      <c r="Y2371" s="1404">
        <f>_xll.qlCalendarAdvance(Calendar,X2371,NDays&amp;"D")</f>
        <v>55815</v>
      </c>
      <c r="Z2371" s="1403">
        <v>1.9863237881732328E-2</v>
      </c>
      <c r="AA2371" s="1411">
        <v>1.9800069906108497E-2</v>
      </c>
    </row>
    <row r="2372" spans="19:27" x14ac:dyDescent="0.2">
      <c r="S2372" s="399"/>
      <c r="T2372" s="1401"/>
      <c r="W2372" s="864" t="str">
        <f t="shared" si="45"/>
        <v>1w</v>
      </c>
      <c r="X2372" s="1405">
        <f>_xll.qlCalendarAdvance(Calendar,X2371,W2372,"f",FALSE)</f>
        <v>55822</v>
      </c>
      <c r="Y2372" s="1404">
        <f>_xll.qlCalendarAdvance(Calendar,X2372,NDays&amp;"D")</f>
        <v>55822</v>
      </c>
      <c r="Z2372" s="1403">
        <v>1.9860653985772928E-2</v>
      </c>
      <c r="AA2372" s="1411">
        <v>1.9797315072513921E-2</v>
      </c>
    </row>
    <row r="2373" spans="19:27" x14ac:dyDescent="0.2">
      <c r="S2373" s="399"/>
      <c r="T2373" s="1401"/>
      <c r="W2373" s="864" t="str">
        <f t="shared" si="45"/>
        <v>1w</v>
      </c>
      <c r="X2373" s="1405">
        <f>_xll.qlCalendarAdvance(Calendar,X2372,W2373,"f",FALSE)</f>
        <v>55829</v>
      </c>
      <c r="Y2373" s="1404">
        <f>_xll.qlCalendarAdvance(Calendar,X2373,NDays&amp;"D")</f>
        <v>55829</v>
      </c>
      <c r="Z2373" s="1403">
        <v>1.9857725223336852E-2</v>
      </c>
      <c r="AA2373" s="1411">
        <v>1.9794575410053694E-2</v>
      </c>
    </row>
    <row r="2374" spans="19:27" x14ac:dyDescent="0.2">
      <c r="S2374" s="399"/>
      <c r="T2374" s="1401"/>
      <c r="W2374" s="864" t="str">
        <f t="shared" si="45"/>
        <v>1w</v>
      </c>
      <c r="X2374" s="1405">
        <f>_xll.qlCalendarAdvance(Calendar,X2373,W2374,"f",FALSE)</f>
        <v>55836</v>
      </c>
      <c r="Y2374" s="1404">
        <f>_xll.qlCalendarAdvance(Calendar,X2374,NDays&amp;"D")</f>
        <v>55836</v>
      </c>
      <c r="Z2374" s="1403">
        <v>1.9855171018239168E-2</v>
      </c>
      <c r="AA2374" s="1411">
        <v>1.9791850918484677E-2</v>
      </c>
    </row>
    <row r="2375" spans="19:27" x14ac:dyDescent="0.2">
      <c r="S2375" s="399"/>
      <c r="T2375" s="1401"/>
      <c r="W2375" s="864" t="str">
        <f t="shared" si="45"/>
        <v>1w</v>
      </c>
      <c r="X2375" s="1405">
        <f>_xll.qlCalendarAdvance(Calendar,X2374,W2375,"f",FALSE)</f>
        <v>55843</v>
      </c>
      <c r="Y2375" s="1404">
        <f>_xll.qlCalendarAdvance(Calendar,X2375,NDays&amp;"D")</f>
        <v>55843</v>
      </c>
      <c r="Z2375" s="1403">
        <v>1.9852632135768794E-2</v>
      </c>
      <c r="AA2375" s="1411">
        <v>1.9789141597644777E-2</v>
      </c>
    </row>
    <row r="2376" spans="19:27" x14ac:dyDescent="0.2">
      <c r="S2376" s="399"/>
      <c r="T2376" s="1401"/>
      <c r="W2376" s="864" t="str">
        <f t="shared" si="45"/>
        <v>1w</v>
      </c>
      <c r="X2376" s="1405">
        <f>_xll.qlCalendarAdvance(Calendar,X2375,W2376,"f",FALSE)</f>
        <v>55850</v>
      </c>
      <c r="Y2376" s="1404">
        <f>_xll.qlCalendarAdvance(Calendar,X2376,NDays&amp;"D")</f>
        <v>55850</v>
      </c>
      <c r="Z2376" s="1403">
        <v>1.9850108575868865E-2</v>
      </c>
      <c r="AA2376" s="1411">
        <v>1.978644744785818E-2</v>
      </c>
    </row>
    <row r="2377" spans="19:27" x14ac:dyDescent="0.2">
      <c r="S2377" s="399"/>
      <c r="T2377" s="1401"/>
      <c r="W2377" s="864" t="str">
        <f t="shared" si="45"/>
        <v>1w</v>
      </c>
      <c r="X2377" s="1405">
        <f>_xll.qlCalendarAdvance(Calendar,X2376,W2377,"f",FALSE)</f>
        <v>55857</v>
      </c>
      <c r="Y2377" s="1404">
        <f>_xll.qlCalendarAdvance(Calendar,X2377,NDays&amp;"D")</f>
        <v>55857</v>
      </c>
      <c r="Z2377" s="1403">
        <v>1.9847964358618294E-2</v>
      </c>
      <c r="AA2377" s="1411">
        <v>1.9783768469043839E-2</v>
      </c>
    </row>
    <row r="2378" spans="19:27" x14ac:dyDescent="0.2">
      <c r="S2378" s="399"/>
      <c r="T2378" s="1401"/>
      <c r="W2378" s="864" t="str">
        <f t="shared" si="45"/>
        <v>1w</v>
      </c>
      <c r="X2378" s="1405">
        <f>_xll.qlCalendarAdvance(Calendar,X2377,W2378,"f",FALSE)</f>
        <v>55864</v>
      </c>
      <c r="Y2378" s="1404">
        <f>_xll.qlCalendarAdvance(Calendar,X2378,NDays&amp;"D")</f>
        <v>55864</v>
      </c>
      <c r="Z2378" s="1403">
        <v>1.9845472403313014E-2</v>
      </c>
      <c r="AA2378" s="1411">
        <v>1.9781104661120708E-2</v>
      </c>
    </row>
    <row r="2379" spans="19:27" x14ac:dyDescent="0.2">
      <c r="S2379" s="399"/>
      <c r="T2379" s="1401"/>
      <c r="W2379" s="864" t="str">
        <f t="shared" si="45"/>
        <v>1w</v>
      </c>
      <c r="X2379" s="1405">
        <f>_xll.qlCalendarAdvance(Calendar,X2378,W2379,"f",FALSE)</f>
        <v>55871</v>
      </c>
      <c r="Y2379" s="1404">
        <f>_xll.qlCalendarAdvance(Calendar,X2379,NDays&amp;"D")</f>
        <v>55871</v>
      </c>
      <c r="Z2379" s="1403">
        <v>1.9842995771249473E-2</v>
      </c>
      <c r="AA2379" s="1411">
        <v>1.9778456023926694E-2</v>
      </c>
    </row>
    <row r="2380" spans="19:27" x14ac:dyDescent="0.2">
      <c r="S2380" s="399"/>
      <c r="T2380" s="1401"/>
      <c r="W2380" s="864" t="str">
        <f t="shared" si="45"/>
        <v>1w</v>
      </c>
      <c r="X2380" s="1405">
        <f>_xll.qlCalendarAdvance(Calendar,X2379,W2380,"f",FALSE)</f>
        <v>55880</v>
      </c>
      <c r="Y2380" s="1404">
        <f>_xll.qlCalendarAdvance(Calendar,X2380,NDays&amp;"D")</f>
        <v>55880</v>
      </c>
      <c r="Z2380" s="1403">
        <v>1.9839834045719047E-2</v>
      </c>
      <c r="AA2380" s="1411">
        <v>1.9775770035176391E-2</v>
      </c>
    </row>
    <row r="2381" spans="19:27" x14ac:dyDescent="0.2">
      <c r="S2381" s="399"/>
      <c r="T2381" s="1401"/>
      <c r="W2381" s="864" t="str">
        <f t="shared" si="45"/>
        <v>1w</v>
      </c>
      <c r="X2381" s="1405">
        <f>_xll.qlCalendarAdvance(Calendar,X2380,W2381,"f",FALSE)</f>
        <v>55887</v>
      </c>
      <c r="Y2381" s="1404">
        <f>_xll.qlCalendarAdvance(Calendar,X2381,NDays&amp;"D")</f>
        <v>55887</v>
      </c>
      <c r="Z2381" s="1403">
        <v>1.9837024299263831E-2</v>
      </c>
      <c r="AA2381" s="1411">
        <v>1.9773157958824138E-2</v>
      </c>
    </row>
    <row r="2382" spans="19:27" x14ac:dyDescent="0.2">
      <c r="S2382" s="399"/>
      <c r="T2382" s="1401"/>
      <c r="W2382" s="864" t="str">
        <f t="shared" si="45"/>
        <v>1w</v>
      </c>
      <c r="X2382" s="1405">
        <f>_xll.qlCalendarAdvance(Calendar,X2381,W2382,"f",FALSE)</f>
        <v>55894</v>
      </c>
      <c r="Y2382" s="1404">
        <f>_xll.qlCalendarAdvance(Calendar,X2382,NDays&amp;"D")</f>
        <v>55894</v>
      </c>
      <c r="Z2382" s="1403">
        <v>1.9834597051372593E-2</v>
      </c>
      <c r="AA2382" s="1411">
        <v>1.9770561055065066E-2</v>
      </c>
    </row>
    <row r="2383" spans="19:27" x14ac:dyDescent="0.2">
      <c r="S2383" s="399"/>
      <c r="T2383" s="1401"/>
      <c r="W2383" s="864" t="str">
        <f t="shared" si="45"/>
        <v>1w</v>
      </c>
      <c r="X2383" s="1405">
        <f>_xll.qlCalendarAdvance(Calendar,X2382,W2383,"f",FALSE)</f>
        <v>55901</v>
      </c>
      <c r="Y2383" s="1404">
        <f>_xll.qlCalendarAdvance(Calendar,X2383,NDays&amp;"D")</f>
        <v>55901</v>
      </c>
      <c r="Z2383" s="1403">
        <v>1.9832185125645673E-2</v>
      </c>
      <c r="AA2383" s="1411">
        <v>1.976797932389918E-2</v>
      </c>
    </row>
    <row r="2384" spans="19:27" x14ac:dyDescent="0.2">
      <c r="S2384" s="399"/>
      <c r="T2384" s="1401"/>
      <c r="W2384" s="864" t="str">
        <f t="shared" si="45"/>
        <v>1w</v>
      </c>
      <c r="X2384" s="1405">
        <f>_xll.qlCalendarAdvance(Calendar,X2383,W2384,"f",FALSE)</f>
        <v>55908</v>
      </c>
      <c r="Y2384" s="1404">
        <f>_xll.qlCalendarAdvance(Calendar,X2384,NDays&amp;"D")</f>
        <v>55908</v>
      </c>
      <c r="Z2384" s="1403">
        <v>1.9829788522026652E-2</v>
      </c>
      <c r="AA2384" s="1411">
        <v>1.9765412765353488E-2</v>
      </c>
    </row>
    <row r="2385" spans="19:27" x14ac:dyDescent="0.2">
      <c r="S2385" s="399"/>
      <c r="T2385" s="1401"/>
      <c r="W2385" s="864" t="str">
        <f t="shared" si="45"/>
        <v>1w</v>
      </c>
      <c r="X2385" s="1405">
        <f>_xll.qlCalendarAdvance(Calendar,X2384,W2385,"f",FALSE)</f>
        <v>55915</v>
      </c>
      <c r="Y2385" s="1404">
        <f>_xll.qlCalendarAdvance(Calendar,X2385,NDays&amp;"D")</f>
        <v>55915</v>
      </c>
      <c r="Z2385" s="1403">
        <v>1.9827407240462693E-2</v>
      </c>
      <c r="AA2385" s="1411">
        <v>1.9762861379373962E-2</v>
      </c>
    </row>
    <row r="2386" spans="19:27" x14ac:dyDescent="0.2">
      <c r="S2386" s="399"/>
      <c r="T2386" s="1401"/>
      <c r="W2386" s="864" t="str">
        <f t="shared" si="45"/>
        <v>1w</v>
      </c>
      <c r="X2386" s="1405">
        <f>_xll.qlCalendarAdvance(Calendar,X2385,W2386,"f",FALSE)</f>
        <v>55922</v>
      </c>
      <c r="Y2386" s="1404">
        <f>_xll.qlCalendarAdvance(Calendar,X2386,NDays&amp;"D")</f>
        <v>55922</v>
      </c>
      <c r="Z2386" s="1403">
        <v>1.9825041280899614E-2</v>
      </c>
      <c r="AA2386" s="1411">
        <v>1.9760325165987618E-2</v>
      </c>
    </row>
    <row r="2387" spans="19:27" x14ac:dyDescent="0.2">
      <c r="S2387" s="399"/>
      <c r="T2387" s="1401"/>
      <c r="W2387" s="864" t="str">
        <f t="shared" si="45"/>
        <v>1w</v>
      </c>
      <c r="X2387" s="1405">
        <f>_xll.qlCalendarAdvance(Calendar,X2386,W2387,"f",FALSE)</f>
        <v>55929</v>
      </c>
      <c r="Y2387" s="1404">
        <f>_xll.qlCalendarAdvance(Calendar,X2387,NDays&amp;"D")</f>
        <v>55929</v>
      </c>
      <c r="Z2387" s="1403">
        <v>1.9822690643284579E-2</v>
      </c>
      <c r="AA2387" s="1411">
        <v>1.9757804125221472E-2</v>
      </c>
    </row>
    <row r="2388" spans="19:27" x14ac:dyDescent="0.2">
      <c r="S2388" s="399"/>
      <c r="T2388" s="1401"/>
      <c r="W2388" s="864" t="str">
        <f t="shared" si="45"/>
        <v>1w</v>
      </c>
      <c r="X2388" s="1405">
        <f>_xll.qlCalendarAdvance(Calendar,X2387,W2388,"f",FALSE)</f>
        <v>55936</v>
      </c>
      <c r="Y2388" s="1404">
        <f>_xll.qlCalendarAdvance(Calendar,X2388,NDays&amp;"D")</f>
        <v>55936</v>
      </c>
      <c r="Z2388" s="1403">
        <v>1.9820355327563856E-2</v>
      </c>
      <c r="AA2388" s="1411">
        <v>1.9755298257048508E-2</v>
      </c>
    </row>
    <row r="2389" spans="19:27" x14ac:dyDescent="0.2">
      <c r="S2389" s="399"/>
      <c r="T2389" s="1401"/>
      <c r="W2389" s="864" t="str">
        <f t="shared" si="45"/>
        <v>1w</v>
      </c>
      <c r="X2389" s="1405">
        <f>_xll.qlCalendarAdvance(Calendar,X2388,W2389,"f",FALSE)</f>
        <v>55943</v>
      </c>
      <c r="Y2389" s="1404">
        <f>_xll.qlCalendarAdvance(Calendar,X2389,NDays&amp;"D")</f>
        <v>55943</v>
      </c>
      <c r="Z2389" s="1403">
        <v>1.981841120177847E-2</v>
      </c>
      <c r="AA2389" s="1411">
        <v>1.9752807561414697E-2</v>
      </c>
    </row>
    <row r="2390" spans="19:27" x14ac:dyDescent="0.2">
      <c r="S2390" s="399"/>
      <c r="T2390" s="1401"/>
      <c r="W2390" s="864" t="str">
        <f t="shared" si="45"/>
        <v>1w</v>
      </c>
      <c r="X2390" s="1405">
        <f>_xll.qlCalendarAdvance(Calendar,X2389,W2390,"f",FALSE)</f>
        <v>55950</v>
      </c>
      <c r="Y2390" s="1404">
        <f>_xll.qlCalendarAdvance(Calendar,X2390,NDays&amp;"D")</f>
        <v>55950</v>
      </c>
      <c r="Z2390" s="1403">
        <v>1.9817238651909073E-2</v>
      </c>
      <c r="AA2390" s="1411">
        <v>1.9750332038455113E-2</v>
      </c>
    </row>
    <row r="2391" spans="19:27" x14ac:dyDescent="0.2">
      <c r="S2391" s="399"/>
      <c r="T2391" s="1401"/>
      <c r="W2391" s="864" t="str">
        <f t="shared" si="45"/>
        <v>1w</v>
      </c>
      <c r="X2391" s="1405">
        <f>_xll.qlCalendarAdvance(Calendar,X2390,W2391,"f",FALSE)</f>
        <v>55957</v>
      </c>
      <c r="Y2391" s="1404">
        <f>_xll.qlCalendarAdvance(Calendar,X2391,NDays&amp;"D")</f>
        <v>55957</v>
      </c>
      <c r="Z2391" s="1403">
        <v>1.9814953185376932E-2</v>
      </c>
      <c r="AA2391" s="1411">
        <v>1.9747871688034678E-2</v>
      </c>
    </row>
    <row r="2392" spans="19:27" x14ac:dyDescent="0.2">
      <c r="S2392" s="399"/>
      <c r="T2392" s="1401"/>
      <c r="W2392" s="864" t="str">
        <f t="shared" si="45"/>
        <v>1w</v>
      </c>
      <c r="X2392" s="1405">
        <f>_xll.qlCalendarAdvance(Calendar,X2391,W2392,"f",FALSE)</f>
        <v>55964</v>
      </c>
      <c r="Y2392" s="1404">
        <f>_xll.qlCalendarAdvance(Calendar,X2392,NDays&amp;"D")</f>
        <v>55964</v>
      </c>
      <c r="Z2392" s="1403">
        <v>1.9812683043882961E-2</v>
      </c>
      <c r="AA2392" s="1411">
        <v>1.9745426510234441E-2</v>
      </c>
    </row>
    <row r="2393" spans="19:27" x14ac:dyDescent="0.2">
      <c r="S2393" s="399"/>
      <c r="T2393" s="1401"/>
      <c r="W2393" s="864" t="str">
        <f t="shared" si="45"/>
        <v>1w</v>
      </c>
      <c r="X2393" s="1405">
        <f>_xll.qlCalendarAdvance(Calendar,X2392,W2393,"f",FALSE)</f>
        <v>55971</v>
      </c>
      <c r="Y2393" s="1404">
        <f>_xll.qlCalendarAdvance(Calendar,X2393,NDays&amp;"D")</f>
        <v>55971</v>
      </c>
      <c r="Z2393" s="1403">
        <v>1.9810428227375027E-2</v>
      </c>
      <c r="AA2393" s="1411">
        <v>1.974299650500037E-2</v>
      </c>
    </row>
    <row r="2394" spans="19:27" x14ac:dyDescent="0.2">
      <c r="S2394" s="399"/>
      <c r="T2394" s="1401"/>
      <c r="W2394" s="864" t="str">
        <f t="shared" ref="W2394:W2457" si="46">W2393</f>
        <v>1w</v>
      </c>
      <c r="X2394" s="1405">
        <f>_xll.qlCalendarAdvance(Calendar,X2393,W2394,"f",FALSE)</f>
        <v>55982</v>
      </c>
      <c r="Y2394" s="1404">
        <f>_xll.qlCalendarAdvance(Calendar,X2394,NDays&amp;"D")</f>
        <v>55982</v>
      </c>
      <c r="Z2394" s="1403">
        <v>1.9806152806988848E-2</v>
      </c>
      <c r="AA2394" s="1411">
        <v>1.9738483847815402E-2</v>
      </c>
    </row>
    <row r="2395" spans="19:27" x14ac:dyDescent="0.2">
      <c r="S2395" s="399"/>
      <c r="T2395" s="1401"/>
      <c r="W2395" s="864" t="str">
        <f t="shared" si="46"/>
        <v>1w</v>
      </c>
      <c r="X2395" s="1405">
        <f>_xll.qlCalendarAdvance(Calendar,X2394,W2395,"f",FALSE)</f>
        <v>55989</v>
      </c>
      <c r="Y2395" s="1404">
        <f>_xll.qlCalendarAdvance(Calendar,X2395,NDays&amp;"D")</f>
        <v>55989</v>
      </c>
      <c r="Z2395" s="1403">
        <v>1.9803935447554932E-2</v>
      </c>
      <c r="AA2395" s="1411">
        <v>1.9736090948999641E-2</v>
      </c>
    </row>
    <row r="2396" spans="19:27" x14ac:dyDescent="0.2">
      <c r="S2396" s="399"/>
      <c r="T2396" s="1401"/>
      <c r="W2396" s="864" t="str">
        <f t="shared" si="46"/>
        <v>1w</v>
      </c>
      <c r="X2396" s="1405">
        <f>_xll.qlCalendarAdvance(Calendar,X2395,W2396,"f",FALSE)</f>
        <v>55996</v>
      </c>
      <c r="Y2396" s="1404">
        <f>_xll.qlCalendarAdvance(Calendar,X2396,NDays&amp;"D")</f>
        <v>55996</v>
      </c>
      <c r="Z2396" s="1403">
        <v>1.9801733411248586E-2</v>
      </c>
      <c r="AA2396" s="1411">
        <v>1.9733713221318228E-2</v>
      </c>
    </row>
    <row r="2397" spans="19:27" x14ac:dyDescent="0.2">
      <c r="S2397" s="399"/>
      <c r="T2397" s="1401"/>
      <c r="W2397" s="864" t="str">
        <f t="shared" si="46"/>
        <v>1w</v>
      </c>
      <c r="X2397" s="1405">
        <f>_xll.qlCalendarAdvance(Calendar,X2396,W2397,"f",FALSE)</f>
        <v>56003</v>
      </c>
      <c r="Y2397" s="1404">
        <f>_xll.qlCalendarAdvance(Calendar,X2397,NDays&amp;"D")</f>
        <v>56003</v>
      </c>
      <c r="Z2397" s="1403">
        <v>1.9799546698020209E-2</v>
      </c>
      <c r="AA2397" s="1411">
        <v>1.9731350664446978E-2</v>
      </c>
    </row>
    <row r="2398" spans="19:27" x14ac:dyDescent="0.2">
      <c r="S2398" s="399"/>
      <c r="T2398" s="1401"/>
      <c r="W2398" s="864" t="str">
        <f t="shared" si="46"/>
        <v>1w</v>
      </c>
      <c r="X2398" s="1405">
        <f>_xll.qlCalendarAdvance(Calendar,X2397,W2398,"f",FALSE)</f>
        <v>56010</v>
      </c>
      <c r="Y2398" s="1404">
        <f>_xll.qlCalendarAdvance(Calendar,X2398,NDays&amp;"D")</f>
        <v>56010</v>
      </c>
      <c r="Z2398" s="1403">
        <v>1.9797760708706511E-2</v>
      </c>
      <c r="AA2398" s="1411">
        <v>1.9729003278385893E-2</v>
      </c>
    </row>
    <row r="2399" spans="19:27" x14ac:dyDescent="0.2">
      <c r="S2399" s="399"/>
      <c r="T2399" s="1401"/>
      <c r="W2399" s="864" t="str">
        <f t="shared" si="46"/>
        <v>1w</v>
      </c>
      <c r="X2399" s="1405">
        <f>_xll.qlCalendarAdvance(Calendar,X2398,W2399,"f",FALSE)</f>
        <v>56017</v>
      </c>
      <c r="Y2399" s="1404">
        <f>_xll.qlCalendarAdvance(Calendar,X2399,NDays&amp;"D")</f>
        <v>56017</v>
      </c>
      <c r="Z2399" s="1403">
        <v>1.9795605619671492E-2</v>
      </c>
      <c r="AA2399" s="1411">
        <v>1.9726671063378109E-2</v>
      </c>
    </row>
    <row r="2400" spans="19:27" x14ac:dyDescent="0.2">
      <c r="S2400" s="399"/>
      <c r="T2400" s="1401"/>
      <c r="W2400" s="864" t="str">
        <f t="shared" si="46"/>
        <v>1w</v>
      </c>
      <c r="X2400" s="1405">
        <f>_xll.qlCalendarAdvance(Calendar,X2399,W2400,"f",FALSE)</f>
        <v>56024</v>
      </c>
      <c r="Y2400" s="1404">
        <f>_xll.qlCalendarAdvance(Calendar,X2400,NDays&amp;"D")</f>
        <v>56024</v>
      </c>
      <c r="Z2400" s="1403">
        <v>1.9793465854401233E-2</v>
      </c>
      <c r="AA2400" s="1411">
        <v>1.9724354019261536E-2</v>
      </c>
    </row>
    <row r="2401" spans="19:27" x14ac:dyDescent="0.2">
      <c r="S2401" s="399"/>
      <c r="T2401" s="1401"/>
      <c r="W2401" s="864" t="str">
        <f t="shared" si="46"/>
        <v>1w</v>
      </c>
      <c r="X2401" s="1405">
        <f>_xll.qlCalendarAdvance(Calendar,X2400,W2401,"f",FALSE)</f>
        <v>56031</v>
      </c>
      <c r="Y2401" s="1404">
        <f>_xll.qlCalendarAdvance(Calendar,X2401,NDays&amp;"D")</f>
        <v>56031</v>
      </c>
      <c r="Z2401" s="1403">
        <v>1.9791341412847278E-2</v>
      </c>
      <c r="AA2401" s="1411">
        <v>1.9722052146036173E-2</v>
      </c>
    </row>
    <row r="2402" spans="19:27" x14ac:dyDescent="0.2">
      <c r="S2402" s="399"/>
      <c r="T2402" s="1401"/>
      <c r="W2402" s="864" t="str">
        <f t="shared" si="46"/>
        <v>1w</v>
      </c>
      <c r="X2402" s="1405">
        <f>_xll.qlCalendarAdvance(Calendar,X2401,W2402,"f",FALSE)</f>
        <v>56038</v>
      </c>
      <c r="Y2402" s="1404">
        <f>_xll.qlCalendarAdvance(Calendar,X2402,NDays&amp;"D")</f>
        <v>56038</v>
      </c>
      <c r="Z2402" s="1403">
        <v>1.9788842976308653E-2</v>
      </c>
      <c r="AA2402" s="1411">
        <v>1.9719765443620973E-2</v>
      </c>
    </row>
    <row r="2403" spans="19:27" x14ac:dyDescent="0.2">
      <c r="S2403" s="399"/>
      <c r="T2403" s="1401"/>
      <c r="W2403" s="864" t="str">
        <f t="shared" si="46"/>
        <v>1w</v>
      </c>
      <c r="X2403" s="1405">
        <f>_xll.qlCalendarAdvance(Calendar,X2402,W2403,"f",FALSE)</f>
        <v>56045</v>
      </c>
      <c r="Y2403" s="1404">
        <f>_xll.qlCalendarAdvance(Calendar,X2403,NDays&amp;"D")</f>
        <v>56045</v>
      </c>
      <c r="Z2403" s="1403">
        <v>1.9786748200510421E-2</v>
      </c>
      <c r="AA2403" s="1411">
        <v>1.9717493912259076E-2</v>
      </c>
    </row>
    <row r="2404" spans="19:27" x14ac:dyDescent="0.2">
      <c r="S2404" s="399"/>
      <c r="T2404" s="1401"/>
      <c r="W2404" s="864" t="str">
        <f t="shared" si="46"/>
        <v>1w</v>
      </c>
      <c r="X2404" s="1405">
        <f>_xll.qlCalendarAdvance(Calendar,X2403,W2404,"f",FALSE)</f>
        <v>56052</v>
      </c>
      <c r="Y2404" s="1404">
        <f>_xll.qlCalendarAdvance(Calendar,X2404,NDays&amp;"D")</f>
        <v>56052</v>
      </c>
      <c r="Z2404" s="1403">
        <v>1.9784668747448254E-2</v>
      </c>
      <c r="AA2404" s="1411">
        <v>1.9715237551869436E-2</v>
      </c>
    </row>
    <row r="2405" spans="19:27" x14ac:dyDescent="0.2">
      <c r="S2405" s="399"/>
      <c r="T2405" s="1401"/>
      <c r="W2405" s="864" t="str">
        <f t="shared" si="46"/>
        <v>1w</v>
      </c>
      <c r="X2405" s="1405">
        <f>_xll.qlCalendarAdvance(Calendar,X2404,W2405,"f",FALSE)</f>
        <v>56059</v>
      </c>
      <c r="Y2405" s="1404">
        <f>_xll.qlCalendarAdvance(Calendar,X2405,NDays&amp;"D")</f>
        <v>56059</v>
      </c>
      <c r="Z2405" s="1403">
        <v>1.9782604617074324E-2</v>
      </c>
      <c r="AA2405" s="1411">
        <v>1.9712996362208912E-2</v>
      </c>
    </row>
    <row r="2406" spans="19:27" x14ac:dyDescent="0.2">
      <c r="S2406" s="399"/>
      <c r="T2406" s="1401"/>
      <c r="W2406" s="864" t="str">
        <f t="shared" si="46"/>
        <v>1w</v>
      </c>
      <c r="X2406" s="1405">
        <f>_xll.qlCalendarAdvance(Calendar,X2405,W2406,"f",FALSE)</f>
        <v>56066</v>
      </c>
      <c r="Y2406" s="1404">
        <f>_xll.qlCalendarAdvance(Calendar,X2406,NDays&amp;"D")</f>
        <v>56066</v>
      </c>
      <c r="Z2406" s="1403">
        <v>1.9781342417160896E-2</v>
      </c>
      <c r="AA2406" s="1411">
        <v>1.9710770343520645E-2</v>
      </c>
    </row>
    <row r="2407" spans="19:27" x14ac:dyDescent="0.2">
      <c r="S2407" s="399"/>
      <c r="T2407" s="1401"/>
      <c r="W2407" s="864" t="str">
        <f t="shared" si="46"/>
        <v>1w</v>
      </c>
      <c r="X2407" s="1405">
        <f>_xll.qlCalendarAdvance(Calendar,X2406,W2407,"f",FALSE)</f>
        <v>56073</v>
      </c>
      <c r="Y2407" s="1404">
        <f>_xll.qlCalendarAdvance(Calendar,X2407,NDays&amp;"D")</f>
        <v>56073</v>
      </c>
      <c r="Z2407" s="1403">
        <v>1.9778916558851795E-2</v>
      </c>
      <c r="AA2407" s="1411">
        <v>1.9708559495804634E-2</v>
      </c>
    </row>
    <row r="2408" spans="19:27" x14ac:dyDescent="0.2">
      <c r="S2408" s="399"/>
      <c r="T2408" s="1401"/>
      <c r="W2408" s="864" t="str">
        <f t="shared" si="46"/>
        <v>1w</v>
      </c>
      <c r="X2408" s="1405">
        <f>_xll.qlCalendarAdvance(Calendar,X2407,W2408,"f",FALSE)</f>
        <v>56080</v>
      </c>
      <c r="Y2408" s="1404">
        <f>_xll.qlCalendarAdvance(Calendar,X2408,NDays&amp;"D")</f>
        <v>56080</v>
      </c>
      <c r="Z2408" s="1403">
        <v>1.9776899381964586E-2</v>
      </c>
      <c r="AA2408" s="1411">
        <v>1.9706363818898787E-2</v>
      </c>
    </row>
    <row r="2409" spans="19:27" x14ac:dyDescent="0.2">
      <c r="S2409" s="399"/>
      <c r="T2409" s="1401"/>
      <c r="W2409" s="864" t="str">
        <f t="shared" si="46"/>
        <v>1w</v>
      </c>
      <c r="X2409" s="1405">
        <f>_xll.qlCalendarAdvance(Calendar,X2408,W2409,"f",FALSE)</f>
        <v>56087</v>
      </c>
      <c r="Y2409" s="1404">
        <f>_xll.qlCalendarAdvance(Calendar,X2409,NDays&amp;"D")</f>
        <v>56087</v>
      </c>
      <c r="Z2409" s="1403">
        <v>1.9774897528412234E-2</v>
      </c>
      <c r="AA2409" s="1411">
        <v>1.9704183312965196E-2</v>
      </c>
    </row>
    <row r="2410" spans="19:27" x14ac:dyDescent="0.2">
      <c r="S2410" s="399"/>
      <c r="T2410" s="1401"/>
      <c r="W2410" s="864" t="str">
        <f t="shared" si="46"/>
        <v>1w</v>
      </c>
      <c r="X2410" s="1405">
        <f>_xll.qlCalendarAdvance(Calendar,X2409,W2410,"f",FALSE)</f>
        <v>56094</v>
      </c>
      <c r="Y2410" s="1404">
        <f>_xll.qlCalendarAdvance(Calendar,X2410,NDays&amp;"D")</f>
        <v>56094</v>
      </c>
      <c r="Z2410" s="1403">
        <v>1.9772910998150258E-2</v>
      </c>
      <c r="AA2410" s="1411">
        <v>1.9702017977922814E-2</v>
      </c>
    </row>
    <row r="2411" spans="19:27" x14ac:dyDescent="0.2">
      <c r="S2411" s="399"/>
      <c r="T2411" s="1401"/>
      <c r="W2411" s="864" t="str">
        <f t="shared" si="46"/>
        <v>1w</v>
      </c>
      <c r="X2411" s="1405">
        <f>_xll.qlCalendarAdvance(Calendar,X2410,W2411,"f",FALSE)</f>
        <v>56101</v>
      </c>
      <c r="Y2411" s="1404">
        <f>_xll.qlCalendarAdvance(Calendar,X2411,NDays&amp;"D")</f>
        <v>56101</v>
      </c>
      <c r="Z2411" s="1403">
        <v>1.9770939791132841E-2</v>
      </c>
      <c r="AA2411" s="1411">
        <v>1.9699867813852689E-2</v>
      </c>
    </row>
    <row r="2412" spans="19:27" x14ac:dyDescent="0.2">
      <c r="S2412" s="399"/>
      <c r="T2412" s="1401"/>
      <c r="W2412" s="864" t="str">
        <f t="shared" si="46"/>
        <v>1w</v>
      </c>
      <c r="X2412" s="1405">
        <f>_xll.qlCalendarAdvance(Calendar,X2411,W2412,"f",FALSE)</f>
        <v>56108</v>
      </c>
      <c r="Y2412" s="1404">
        <f>_xll.qlCalendarAdvance(Calendar,X2412,NDays&amp;"D")</f>
        <v>56108</v>
      </c>
      <c r="Z2412" s="1403">
        <v>1.976898390731462E-2</v>
      </c>
      <c r="AA2412" s="1411">
        <v>1.9697732820592728E-2</v>
      </c>
    </row>
    <row r="2413" spans="19:27" x14ac:dyDescent="0.2">
      <c r="S2413" s="399"/>
      <c r="T2413" s="1401"/>
      <c r="W2413" s="864" t="str">
        <f t="shared" si="46"/>
        <v>1w</v>
      </c>
      <c r="X2413" s="1405">
        <f>_xll.qlCalendarAdvance(Calendar,X2412,W2413,"f",FALSE)</f>
        <v>56115</v>
      </c>
      <c r="Y2413" s="1404">
        <f>_xll.qlCalendarAdvance(Calendar,X2413,NDays&amp;"D")</f>
        <v>56115</v>
      </c>
      <c r="Z2413" s="1403">
        <v>1.9767043346650227E-2</v>
      </c>
      <c r="AA2413" s="1411">
        <v>1.9695612998305023E-2</v>
      </c>
    </row>
    <row r="2414" spans="19:27" x14ac:dyDescent="0.2">
      <c r="S2414" s="399"/>
      <c r="T2414" s="1401"/>
      <c r="W2414" s="864" t="str">
        <f t="shared" si="46"/>
        <v>1w</v>
      </c>
      <c r="X2414" s="1405">
        <f>_xll.qlCalendarAdvance(Calendar,X2413,W2414,"f",FALSE)</f>
        <v>56122</v>
      </c>
      <c r="Y2414" s="1404">
        <f>_xll.qlCalendarAdvance(Calendar,X2414,NDays&amp;"D")</f>
        <v>56122</v>
      </c>
      <c r="Z2414" s="1403">
        <v>1.9765118109095172E-2</v>
      </c>
      <c r="AA2414" s="1411">
        <v>1.9693508346908528E-2</v>
      </c>
    </row>
    <row r="2415" spans="19:27" x14ac:dyDescent="0.2">
      <c r="S2415" s="399"/>
      <c r="T2415" s="1401"/>
      <c r="W2415" s="864" t="str">
        <f t="shared" si="46"/>
        <v>1w</v>
      </c>
      <c r="X2415" s="1405">
        <f>_xll.qlCalendarAdvance(Calendar,X2414,W2415,"f",FALSE)</f>
        <v>56129</v>
      </c>
      <c r="Y2415" s="1404">
        <f>_xll.qlCalendarAdvance(Calendar,X2415,NDays&amp;"D")</f>
        <v>56129</v>
      </c>
      <c r="Z2415" s="1403">
        <v>1.9762002091569066E-2</v>
      </c>
      <c r="AA2415" s="1411">
        <v>1.9691418866484289E-2</v>
      </c>
    </row>
    <row r="2416" spans="19:27" x14ac:dyDescent="0.2">
      <c r="S2416" s="399"/>
      <c r="T2416" s="1401"/>
      <c r="W2416" s="864" t="str">
        <f t="shared" si="46"/>
        <v>1w</v>
      </c>
      <c r="X2416" s="1405">
        <f>_xll.qlCalendarAdvance(Calendar,X2415,W2416,"f",FALSE)</f>
        <v>56136</v>
      </c>
      <c r="Y2416" s="1404">
        <f>_xll.qlCalendarAdvance(Calendar,X2416,NDays&amp;"D")</f>
        <v>56136</v>
      </c>
      <c r="Z2416" s="1403">
        <v>1.9760104523340791E-2</v>
      </c>
      <c r="AA2416" s="1411">
        <v>1.9689344556870214E-2</v>
      </c>
    </row>
    <row r="2417" spans="19:27" x14ac:dyDescent="0.2">
      <c r="S2417" s="399"/>
      <c r="T2417" s="1401"/>
      <c r="W2417" s="864" t="str">
        <f t="shared" si="46"/>
        <v>1w</v>
      </c>
      <c r="X2417" s="1405">
        <f>_xll.qlCalendarAdvance(Calendar,X2416,W2417,"f",FALSE)</f>
        <v>56143</v>
      </c>
      <c r="Y2417" s="1404">
        <f>_xll.qlCalendarAdvance(Calendar,X2417,NDays&amp;"D")</f>
        <v>56143</v>
      </c>
      <c r="Z2417" s="1403">
        <v>1.9758222275595459E-2</v>
      </c>
      <c r="AA2417" s="1411">
        <v>1.9687285418228395E-2</v>
      </c>
    </row>
    <row r="2418" spans="19:27" x14ac:dyDescent="0.2">
      <c r="S2418" s="399"/>
      <c r="T2418" s="1401"/>
      <c r="W2418" s="864" t="str">
        <f t="shared" si="46"/>
        <v>1w</v>
      </c>
      <c r="X2418" s="1405">
        <f>_xll.qlCalendarAdvance(Calendar,X2417,W2418,"f",FALSE)</f>
        <v>56150</v>
      </c>
      <c r="Y2418" s="1404">
        <f>_xll.qlCalendarAdvance(Calendar,X2418,NDays&amp;"D")</f>
        <v>56150</v>
      </c>
      <c r="Z2418" s="1403">
        <v>1.9756355348289185E-2</v>
      </c>
      <c r="AA2418" s="1411">
        <v>1.9685241450477786E-2</v>
      </c>
    </row>
    <row r="2419" spans="19:27" x14ac:dyDescent="0.2">
      <c r="S2419" s="399"/>
      <c r="T2419" s="1401"/>
      <c r="W2419" s="864" t="str">
        <f t="shared" si="46"/>
        <v>1w</v>
      </c>
      <c r="X2419" s="1405">
        <f>_xll.qlCalendarAdvance(Calendar,X2418,W2419,"f",FALSE)</f>
        <v>56157</v>
      </c>
      <c r="Y2419" s="1404">
        <f>_xll.qlCalendarAdvance(Calendar,X2419,NDays&amp;"D")</f>
        <v>56157</v>
      </c>
      <c r="Z2419" s="1403">
        <v>1.9754909640024913E-2</v>
      </c>
      <c r="AA2419" s="1411">
        <v>1.9683212653618387E-2</v>
      </c>
    </row>
    <row r="2420" spans="19:27" x14ac:dyDescent="0.2">
      <c r="S2420" s="399"/>
      <c r="T2420" s="1401"/>
      <c r="W2420" s="864" t="str">
        <f t="shared" si="46"/>
        <v>1w</v>
      </c>
      <c r="X2420" s="1405">
        <f>_xll.qlCalendarAdvance(Calendar,X2419,W2420,"f",FALSE)</f>
        <v>56164</v>
      </c>
      <c r="Y2420" s="1404">
        <f>_xll.qlCalendarAdvance(Calendar,X2420,NDays&amp;"D")</f>
        <v>56164</v>
      </c>
      <c r="Z2420" s="1403">
        <v>1.9753074348938242E-2</v>
      </c>
      <c r="AA2420" s="1411">
        <v>1.9681199027650198E-2</v>
      </c>
    </row>
    <row r="2421" spans="19:27" x14ac:dyDescent="0.2">
      <c r="S2421" s="399"/>
      <c r="T2421" s="1401"/>
      <c r="W2421" s="864" t="str">
        <f t="shared" si="46"/>
        <v>1w</v>
      </c>
      <c r="X2421" s="1405">
        <f>_xll.qlCalendarAdvance(Calendar,X2420,W2421,"f",FALSE)</f>
        <v>56171</v>
      </c>
      <c r="Y2421" s="1404">
        <f>_xll.qlCalendarAdvance(Calendar,X2421,NDays&amp;"D")</f>
        <v>56171</v>
      </c>
      <c r="Z2421" s="1403">
        <v>1.9751254378997243E-2</v>
      </c>
      <c r="AA2421" s="1411">
        <v>1.9679200572654265E-2</v>
      </c>
    </row>
    <row r="2422" spans="19:27" x14ac:dyDescent="0.2">
      <c r="S2422" s="399"/>
      <c r="T2422" s="1401"/>
      <c r="W2422" s="864" t="str">
        <f t="shared" si="46"/>
        <v>1w</v>
      </c>
      <c r="X2422" s="1405">
        <f>_xll.qlCalendarAdvance(Calendar,X2421,W2422,"f",FALSE)</f>
        <v>56178</v>
      </c>
      <c r="Y2422" s="1404">
        <f>_xll.qlCalendarAdvance(Calendar,X2422,NDays&amp;"D")</f>
        <v>56178</v>
      </c>
      <c r="Z2422" s="1403">
        <v>1.9749449730160948E-2</v>
      </c>
      <c r="AA2422" s="1411">
        <v>1.9677217288549542E-2</v>
      </c>
    </row>
    <row r="2423" spans="19:27" x14ac:dyDescent="0.2">
      <c r="S2423" s="399"/>
      <c r="T2423" s="1401"/>
      <c r="W2423" s="864" t="str">
        <f t="shared" si="46"/>
        <v>1w</v>
      </c>
      <c r="X2423" s="1405">
        <f>_xll.qlCalendarAdvance(Calendar,X2422,W2423,"f",FALSE)</f>
        <v>56185</v>
      </c>
      <c r="Y2423" s="1404">
        <f>_xll.qlCalendarAdvance(Calendar,X2423,NDays&amp;"D")</f>
        <v>56185</v>
      </c>
      <c r="Z2423" s="1403">
        <v>1.9747660402387495E-2</v>
      </c>
      <c r="AA2423" s="1411">
        <v>1.9675249175336029E-2</v>
      </c>
    </row>
    <row r="2424" spans="19:27" x14ac:dyDescent="0.2">
      <c r="S2424" s="399"/>
      <c r="T2424" s="1401"/>
      <c r="W2424" s="864" t="str">
        <f t="shared" si="46"/>
        <v>1w</v>
      </c>
      <c r="X2424" s="1405">
        <f>_xll.qlCalendarAdvance(Calendar,X2423,W2424,"f",FALSE)</f>
        <v>56192</v>
      </c>
      <c r="Y2424" s="1404">
        <f>_xll.qlCalendarAdvance(Calendar,X2424,NDays&amp;"D")</f>
        <v>56192</v>
      </c>
      <c r="Z2424" s="1403">
        <v>1.9745886395636365E-2</v>
      </c>
      <c r="AA2424" s="1411">
        <v>1.9673296233013726E-2</v>
      </c>
    </row>
    <row r="2425" spans="19:27" x14ac:dyDescent="0.2">
      <c r="S2425" s="399"/>
      <c r="T2425" s="1401"/>
      <c r="W2425" s="864" t="str">
        <f t="shared" si="46"/>
        <v>1w</v>
      </c>
      <c r="X2425" s="1405">
        <f>_xll.qlCalendarAdvance(Calendar,X2424,W2425,"f",FALSE)</f>
        <v>56199</v>
      </c>
      <c r="Y2425" s="1404">
        <f>_xll.qlCalendarAdvance(Calendar,X2425,NDays&amp;"D")</f>
        <v>56199</v>
      </c>
      <c r="Z2425" s="1403">
        <v>1.9743715825956683E-2</v>
      </c>
      <c r="AA2425" s="1411">
        <v>1.9671358461582633E-2</v>
      </c>
    </row>
    <row r="2426" spans="19:27" x14ac:dyDescent="0.2">
      <c r="S2426" s="399"/>
      <c r="T2426" s="1401"/>
      <c r="W2426" s="864" t="str">
        <f t="shared" si="46"/>
        <v>1w</v>
      </c>
      <c r="X2426" s="1405">
        <f>_xll.qlCalendarAdvance(Calendar,X2425,W2426,"f",FALSE)</f>
        <v>56206</v>
      </c>
      <c r="Y2426" s="1404">
        <f>_xll.qlCalendarAdvance(Calendar,X2426,NDays&amp;"D")</f>
        <v>56206</v>
      </c>
      <c r="Z2426" s="1403">
        <v>1.9741971460678992E-2</v>
      </c>
      <c r="AA2426" s="1411">
        <v>1.9669435861123796E-2</v>
      </c>
    </row>
    <row r="2427" spans="19:27" x14ac:dyDescent="0.2">
      <c r="S2427" s="399"/>
      <c r="T2427" s="1401"/>
      <c r="W2427" s="864" t="str">
        <f t="shared" si="46"/>
        <v>1w</v>
      </c>
      <c r="X2427" s="1405">
        <f>_xll.qlCalendarAdvance(Calendar,X2426,W2427,"f",FALSE)</f>
        <v>56213</v>
      </c>
      <c r="Y2427" s="1404">
        <f>_xll.qlCalendarAdvance(Calendar,X2427,NDays&amp;"D")</f>
        <v>56213</v>
      </c>
      <c r="Z2427" s="1403">
        <v>1.9740656301118337E-2</v>
      </c>
      <c r="AA2427" s="1411">
        <v>1.9667528431556169E-2</v>
      </c>
    </row>
    <row r="2428" spans="19:27" x14ac:dyDescent="0.2">
      <c r="S2428" s="399"/>
      <c r="T2428" s="1401"/>
      <c r="W2428" s="864" t="str">
        <f t="shared" si="46"/>
        <v>1w</v>
      </c>
      <c r="X2428" s="1405">
        <f>_xll.qlCalendarAdvance(Calendar,X2427,W2428,"f",FALSE)</f>
        <v>56220</v>
      </c>
      <c r="Y2428" s="1404">
        <f>_xll.qlCalendarAdvance(Calendar,X2428,NDays&amp;"D")</f>
        <v>56220</v>
      </c>
      <c r="Z2428" s="1403">
        <v>1.9738943578058377E-2</v>
      </c>
      <c r="AA2428" s="1411">
        <v>1.9665636172879752E-2</v>
      </c>
    </row>
    <row r="2429" spans="19:27" x14ac:dyDescent="0.2">
      <c r="S2429" s="399"/>
      <c r="T2429" s="1401"/>
      <c r="W2429" s="864" t="str">
        <f t="shared" si="46"/>
        <v>1w</v>
      </c>
      <c r="X2429" s="1405">
        <f>_xll.qlCalendarAdvance(Calendar,X2428,W2429,"f",FALSE)</f>
        <v>56227</v>
      </c>
      <c r="Y2429" s="1404">
        <f>_xll.qlCalendarAdvance(Calendar,X2429,NDays&amp;"D")</f>
        <v>56227</v>
      </c>
      <c r="Z2429" s="1403">
        <v>1.9737246175823023E-2</v>
      </c>
      <c r="AA2429" s="1411">
        <v>1.9663759085094545E-2</v>
      </c>
    </row>
    <row r="2430" spans="19:27" x14ac:dyDescent="0.2">
      <c r="S2430" s="399"/>
      <c r="T2430" s="1401"/>
      <c r="W2430" s="864" t="str">
        <f t="shared" si="46"/>
        <v>1w</v>
      </c>
      <c r="X2430" s="1405">
        <f>_xll.qlCalendarAdvance(Calendar,X2429,W2430,"f",FALSE)</f>
        <v>56234</v>
      </c>
      <c r="Y2430" s="1404">
        <f>_xll.qlCalendarAdvance(Calendar,X2430,NDays&amp;"D")</f>
        <v>56234</v>
      </c>
      <c r="Z2430" s="1403">
        <v>1.9735564094374422E-2</v>
      </c>
      <c r="AA2430" s="1411">
        <v>1.9661897168200548E-2</v>
      </c>
    </row>
    <row r="2431" spans="19:27" x14ac:dyDescent="0.2">
      <c r="S2431" s="399"/>
      <c r="T2431" s="1401"/>
      <c r="W2431" s="864" t="str">
        <f t="shared" si="46"/>
        <v>1w</v>
      </c>
      <c r="X2431" s="1405">
        <f>_xll.qlCalendarAdvance(Calendar,X2430,W2431,"f",FALSE)</f>
        <v>56241</v>
      </c>
      <c r="Y2431" s="1404">
        <f>_xll.qlCalendarAdvance(Calendar,X2431,NDays&amp;"D")</f>
        <v>56241</v>
      </c>
      <c r="Z2431" s="1403">
        <v>1.9733897333672937E-2</v>
      </c>
      <c r="AA2431" s="1411">
        <v>1.9660050422197761E-2</v>
      </c>
    </row>
    <row r="2432" spans="19:27" x14ac:dyDescent="0.2">
      <c r="S2432" s="399"/>
      <c r="T2432" s="1401"/>
      <c r="W2432" s="864" t="str">
        <f t="shared" si="46"/>
        <v>1w</v>
      </c>
      <c r="X2432" s="1405">
        <f>_xll.qlCalendarAdvance(Calendar,X2431,W2432,"f",FALSE)</f>
        <v>56248</v>
      </c>
      <c r="Y2432" s="1404">
        <f>_xll.qlCalendarAdvance(Calendar,X2432,NDays&amp;"D")</f>
        <v>56248</v>
      </c>
      <c r="Z2432" s="1403">
        <v>1.9732245893682502E-2</v>
      </c>
      <c r="AA2432" s="1411">
        <v>1.9658218847248277E-2</v>
      </c>
    </row>
    <row r="2433" spans="19:27" x14ac:dyDescent="0.2">
      <c r="S2433" s="399"/>
      <c r="T2433" s="1401"/>
      <c r="W2433" s="864" t="str">
        <f t="shared" si="46"/>
        <v>1w</v>
      </c>
      <c r="X2433" s="1405">
        <f>_xll.qlCalendarAdvance(Calendar,X2432,W2433,"f",FALSE)</f>
        <v>56255</v>
      </c>
      <c r="Y2433" s="1404">
        <f>_xll.qlCalendarAdvance(Calendar,X2433,NDays&amp;"D")</f>
        <v>56255</v>
      </c>
      <c r="Z2433" s="1403">
        <v>1.97301898636131E-2</v>
      </c>
      <c r="AA2433" s="1411">
        <v>1.9656402443027909E-2</v>
      </c>
    </row>
    <row r="2434" spans="19:27" x14ac:dyDescent="0.2">
      <c r="S2434" s="399"/>
      <c r="T2434" s="1401"/>
      <c r="W2434" s="864" t="str">
        <f t="shared" si="46"/>
        <v>1w</v>
      </c>
      <c r="X2434" s="1405">
        <f>_xll.qlCalendarAdvance(Calendar,X2433,W2434,"f",FALSE)</f>
        <v>56262</v>
      </c>
      <c r="Y2434" s="1404">
        <f>_xll.qlCalendarAdvance(Calendar,X2434,NDays&amp;"D")</f>
        <v>56262</v>
      </c>
      <c r="Z2434" s="1403">
        <v>1.9728568057844391E-2</v>
      </c>
      <c r="AA2434" s="1411">
        <v>1.9654601209779798E-2</v>
      </c>
    </row>
    <row r="2435" spans="19:27" x14ac:dyDescent="0.2">
      <c r="S2435" s="399"/>
      <c r="T2435" s="1401"/>
      <c r="W2435" s="864" t="str">
        <f t="shared" si="46"/>
        <v>1w</v>
      </c>
      <c r="X2435" s="1405">
        <f>_xll.qlCalendarAdvance(Calendar,X2434,W2435,"f",FALSE)</f>
        <v>56269</v>
      </c>
      <c r="Y2435" s="1404">
        <f>_xll.qlCalendarAdvance(Calendar,X2435,NDays&amp;"D")</f>
        <v>56269</v>
      </c>
      <c r="Z2435" s="1403">
        <v>1.9726961571846668E-2</v>
      </c>
      <c r="AA2435" s="1411">
        <v>1.9652815147422897E-2</v>
      </c>
    </row>
    <row r="2436" spans="19:27" x14ac:dyDescent="0.2">
      <c r="S2436" s="399"/>
      <c r="T2436" s="1401"/>
      <c r="W2436" s="864" t="str">
        <f t="shared" si="46"/>
        <v>1w</v>
      </c>
      <c r="X2436" s="1405">
        <f>_xll.qlCalendarAdvance(Calendar,X2435,W2436,"f",FALSE)</f>
        <v>56276</v>
      </c>
      <c r="Y2436" s="1404">
        <f>_xll.qlCalendarAdvance(Calendar,X2436,NDays&amp;"D")</f>
        <v>56276</v>
      </c>
      <c r="Z2436" s="1403">
        <v>1.9725370405582768E-2</v>
      </c>
      <c r="AA2436" s="1411">
        <v>1.9651044256119299E-2</v>
      </c>
    </row>
    <row r="2437" spans="19:27" x14ac:dyDescent="0.2">
      <c r="S2437" s="399"/>
      <c r="T2437" s="1401"/>
      <c r="W2437" s="864" t="str">
        <f t="shared" si="46"/>
        <v>1w</v>
      </c>
      <c r="X2437" s="1405">
        <f>_xll.qlCalendarAdvance(Calendar,X2436,W2437,"f",FALSE)</f>
        <v>56283</v>
      </c>
      <c r="Y2437" s="1404">
        <f>_xll.qlCalendarAdvance(Calendar,X2437,NDays&amp;"D")</f>
        <v>56283</v>
      </c>
      <c r="Z2437" s="1403">
        <v>1.9723794559016874E-2</v>
      </c>
      <c r="AA2437" s="1411">
        <v>1.9649288535463771E-2</v>
      </c>
    </row>
    <row r="2438" spans="19:27" x14ac:dyDescent="0.2">
      <c r="S2438" s="399"/>
      <c r="T2438" s="1401"/>
      <c r="W2438" s="864" t="str">
        <f t="shared" si="46"/>
        <v>1w</v>
      </c>
      <c r="X2438" s="1405">
        <f>_xll.qlCalendarAdvance(Calendar,X2437,W2438,"f",FALSE)</f>
        <v>56290</v>
      </c>
      <c r="Y2438" s="1404">
        <f>_xll.qlCalendarAdvance(Calendar,X2438,NDays&amp;"D")</f>
        <v>56290</v>
      </c>
      <c r="Z2438" s="1403">
        <v>1.9722234032113158E-2</v>
      </c>
      <c r="AA2438" s="1411">
        <v>1.9647547985861546E-2</v>
      </c>
    </row>
    <row r="2439" spans="19:27" x14ac:dyDescent="0.2">
      <c r="S2439" s="399"/>
      <c r="T2439" s="1401"/>
      <c r="W2439" s="864" t="str">
        <f t="shared" si="46"/>
        <v>1w</v>
      </c>
      <c r="X2439" s="1405">
        <f>_xll.qlCalendarAdvance(Calendar,X2438,W2439,"f",FALSE)</f>
        <v>56297</v>
      </c>
      <c r="Y2439" s="1404">
        <f>_xll.qlCalendarAdvance(Calendar,X2439,NDays&amp;"D")</f>
        <v>56297</v>
      </c>
      <c r="Z2439" s="1403">
        <v>1.9720688824836699E-2</v>
      </c>
      <c r="AA2439" s="1411">
        <v>1.9645822607150532E-2</v>
      </c>
    </row>
    <row r="2440" spans="19:27" x14ac:dyDescent="0.2">
      <c r="S2440" s="399"/>
      <c r="T2440" s="1401"/>
      <c r="W2440" s="864" t="str">
        <f t="shared" si="46"/>
        <v>1w</v>
      </c>
      <c r="X2440" s="1405">
        <f>_xll.qlCalendarAdvance(Calendar,X2439,W2440,"f",FALSE)</f>
        <v>56304</v>
      </c>
      <c r="Y2440" s="1404">
        <f>_xll.qlCalendarAdvance(Calendar,X2440,NDays&amp;"D")</f>
        <v>56304</v>
      </c>
      <c r="Z2440" s="1403">
        <v>1.9719158937153463E-2</v>
      </c>
      <c r="AA2440" s="1411">
        <v>1.9644112399330727E-2</v>
      </c>
    </row>
    <row r="2441" spans="19:27" x14ac:dyDescent="0.2">
      <c r="S2441" s="399"/>
      <c r="T2441" s="1401"/>
      <c r="W2441" s="864" t="str">
        <f t="shared" si="46"/>
        <v>1w</v>
      </c>
      <c r="X2441" s="1405">
        <f>_xll.qlCalendarAdvance(Calendar,X2440,W2441,"f",FALSE)</f>
        <v>56311</v>
      </c>
      <c r="Y2441" s="1404">
        <f>_xll.qlCalendarAdvance(Calendar,X2441,NDays&amp;"D")</f>
        <v>56311</v>
      </c>
      <c r="Z2441" s="1403">
        <v>1.9718928677546928E-2</v>
      </c>
      <c r="AA2441" s="1411">
        <v>1.9642417362321085E-2</v>
      </c>
    </row>
    <row r="2442" spans="19:27" x14ac:dyDescent="0.2">
      <c r="S2442" s="399"/>
      <c r="T2442" s="1401"/>
      <c r="W2442" s="864" t="str">
        <f t="shared" si="46"/>
        <v>1w</v>
      </c>
      <c r="X2442" s="1405">
        <f>_xll.qlCalendarAdvance(Calendar,X2441,W2442,"f",FALSE)</f>
        <v>56318</v>
      </c>
      <c r="Y2442" s="1404">
        <f>_xll.qlCalendarAdvance(Calendar,X2442,NDays&amp;"D")</f>
        <v>56318</v>
      </c>
      <c r="Z2442" s="1403">
        <v>1.971743247041598E-2</v>
      </c>
      <c r="AA2442" s="1411">
        <v>1.9640737496364746E-2</v>
      </c>
    </row>
    <row r="2443" spans="19:27" x14ac:dyDescent="0.2">
      <c r="S2443" s="399"/>
      <c r="T2443" s="1401"/>
      <c r="W2443" s="864" t="str">
        <f t="shared" si="46"/>
        <v>1w</v>
      </c>
      <c r="X2443" s="1405">
        <f>_xll.qlCalendarAdvance(Calendar,X2442,W2443,"f",FALSE)</f>
        <v>56325</v>
      </c>
      <c r="Y2443" s="1404">
        <f>_xll.qlCalendarAdvance(Calendar,X2443,NDays&amp;"D")</f>
        <v>56325</v>
      </c>
      <c r="Z2443" s="1403">
        <v>1.9715951585255766E-2</v>
      </c>
      <c r="AA2443" s="1411">
        <v>1.9639072801299617E-2</v>
      </c>
    </row>
    <row r="2444" spans="19:27" x14ac:dyDescent="0.2">
      <c r="S2444" s="399"/>
      <c r="T2444" s="1401"/>
      <c r="W2444" s="864" t="str">
        <f t="shared" si="46"/>
        <v>1w</v>
      </c>
      <c r="X2444" s="1405">
        <f>_xll.qlCalendarAdvance(Calendar,X2443,W2444,"f",FALSE)</f>
        <v>56332</v>
      </c>
      <c r="Y2444" s="1404">
        <f>_xll.qlCalendarAdvance(Calendar,X2444,NDays&amp;"D")</f>
        <v>56332</v>
      </c>
      <c r="Z2444" s="1403">
        <v>1.9714486022034561E-2</v>
      </c>
      <c r="AA2444" s="1411">
        <v>1.9637423277044652E-2</v>
      </c>
    </row>
    <row r="2445" spans="19:27" x14ac:dyDescent="0.2">
      <c r="S2445" s="399"/>
      <c r="T2445" s="1401"/>
      <c r="W2445" s="864" t="str">
        <f t="shared" si="46"/>
        <v>1w</v>
      </c>
      <c r="X2445" s="1405">
        <f>_xll.qlCalendarAdvance(Calendar,X2444,W2445,"f",FALSE)</f>
        <v>56339</v>
      </c>
      <c r="Y2445" s="1404">
        <f>_xll.qlCalendarAdvance(Calendar,X2445,NDays&amp;"D")</f>
        <v>56339</v>
      </c>
      <c r="Z2445" s="1403">
        <v>1.9712603504948419E-2</v>
      </c>
      <c r="AA2445" s="1411">
        <v>1.9635788923680897E-2</v>
      </c>
    </row>
    <row r="2446" spans="19:27" x14ac:dyDescent="0.2">
      <c r="S2446" s="399"/>
      <c r="T2446" s="1401"/>
      <c r="W2446" s="864" t="str">
        <f t="shared" si="46"/>
        <v>1w</v>
      </c>
      <c r="X2446" s="1405">
        <f>_xll.qlCalendarAdvance(Calendar,X2445,W2446,"f",FALSE)</f>
        <v>56346</v>
      </c>
      <c r="Y2446" s="1404">
        <f>_xll.qlCalendarAdvance(Calendar,X2446,NDays&amp;"D")</f>
        <v>56346</v>
      </c>
      <c r="Z2446" s="1403">
        <v>1.9711167568255375E-2</v>
      </c>
      <c r="AA2446" s="1411">
        <v>1.9634169741289398E-2</v>
      </c>
    </row>
    <row r="2447" spans="19:27" x14ac:dyDescent="0.2">
      <c r="S2447" s="399"/>
      <c r="T2447" s="1401"/>
      <c r="W2447" s="864" t="str">
        <f t="shared" si="46"/>
        <v>1w</v>
      </c>
      <c r="X2447" s="1405">
        <f>_xll.qlCalendarAdvance(Calendar,X2446,W2447,"f",FALSE)</f>
        <v>56353</v>
      </c>
      <c r="Y2447" s="1404">
        <f>_xll.qlCalendarAdvance(Calendar,X2447,NDays&amp;"D")</f>
        <v>56353</v>
      </c>
      <c r="Z2447" s="1403">
        <v>1.9709746952573843E-2</v>
      </c>
      <c r="AA2447" s="1411">
        <v>1.9632565729870155E-2</v>
      </c>
    </row>
    <row r="2448" spans="19:27" x14ac:dyDescent="0.2">
      <c r="S2448" s="399"/>
      <c r="T2448" s="1401"/>
      <c r="W2448" s="864" t="str">
        <f t="shared" si="46"/>
        <v>1w</v>
      </c>
      <c r="X2448" s="1405">
        <f>_xll.qlCalendarAdvance(Calendar,X2447,W2448,"f",FALSE)</f>
        <v>56360</v>
      </c>
      <c r="Y2448" s="1404">
        <f>_xll.qlCalendarAdvance(Calendar,X2448,NDays&amp;"D")</f>
        <v>56360</v>
      </c>
      <c r="Z2448" s="1403">
        <v>1.9708341657870158E-2</v>
      </c>
      <c r="AA2448" s="1411">
        <v>1.963097688918003E-2</v>
      </c>
    </row>
    <row r="2449" spans="19:27" x14ac:dyDescent="0.2">
      <c r="S2449" s="399"/>
      <c r="T2449" s="1401"/>
      <c r="W2449" s="864" t="str">
        <f t="shared" si="46"/>
        <v>1w</v>
      </c>
      <c r="X2449" s="1405">
        <f>_xll.qlCalendarAdvance(Calendar,X2448,W2449,"f",FALSE)</f>
        <v>56367</v>
      </c>
      <c r="Y2449" s="1404">
        <f>_xll.qlCalendarAdvance(Calendar,X2449,NDays&amp;"D")</f>
        <v>56367</v>
      </c>
      <c r="Z2449" s="1403">
        <v>1.9706951684113769E-2</v>
      </c>
      <c r="AA2449" s="1411">
        <v>1.962940321946216E-2</v>
      </c>
    </row>
    <row r="2450" spans="19:27" x14ac:dyDescent="0.2">
      <c r="S2450" s="399"/>
      <c r="T2450" s="1401"/>
      <c r="W2450" s="864" t="str">
        <f t="shared" si="46"/>
        <v>1w</v>
      </c>
      <c r="X2450" s="1405">
        <f>_xll.qlCalendarAdvance(Calendar,X2449,W2450,"f",FALSE)</f>
        <v>56374</v>
      </c>
      <c r="Y2450" s="1404">
        <f>_xll.qlCalendarAdvance(Calendar,X2450,NDays&amp;"D")</f>
        <v>56374</v>
      </c>
      <c r="Z2450" s="1403">
        <v>1.9706014401531281E-2</v>
      </c>
      <c r="AA2450" s="1411">
        <v>1.9627844720716547E-2</v>
      </c>
    </row>
    <row r="2451" spans="19:27" x14ac:dyDescent="0.2">
      <c r="S2451" s="399"/>
      <c r="T2451" s="1401"/>
      <c r="W2451" s="864" t="str">
        <f t="shared" si="46"/>
        <v>1w</v>
      </c>
      <c r="X2451" s="1405">
        <f>_xll.qlCalendarAdvance(Calendar,X2450,W2451,"f",FALSE)</f>
        <v>56381</v>
      </c>
      <c r="Y2451" s="1404">
        <f>_xll.qlCalendarAdvance(Calendar,X2451,NDays&amp;"D")</f>
        <v>56381</v>
      </c>
      <c r="Z2451" s="1403">
        <v>1.9704656090950259E-2</v>
      </c>
      <c r="AA2451" s="1411">
        <v>1.9626301392781098E-2</v>
      </c>
    </row>
    <row r="2452" spans="19:27" x14ac:dyDescent="0.2">
      <c r="S2452" s="399"/>
      <c r="T2452" s="1401"/>
      <c r="W2452" s="864" t="str">
        <f t="shared" si="46"/>
        <v>1w</v>
      </c>
      <c r="X2452" s="1405">
        <f>_xll.qlCalendarAdvance(Calendar,X2451,W2452,"f",FALSE)</f>
        <v>56388</v>
      </c>
      <c r="Y2452" s="1404">
        <f>_xll.qlCalendarAdvance(Calendar,X2452,NDays&amp;"D")</f>
        <v>56388</v>
      </c>
      <c r="Z2452" s="1403">
        <v>1.9703313102047051E-2</v>
      </c>
      <c r="AA2452" s="1411">
        <v>1.9624773235736859E-2</v>
      </c>
    </row>
    <row r="2453" spans="19:27" x14ac:dyDescent="0.2">
      <c r="S2453" s="399"/>
      <c r="T2453" s="1401"/>
      <c r="W2453" s="864" t="str">
        <f t="shared" si="46"/>
        <v>1w</v>
      </c>
      <c r="X2453" s="1405">
        <f>_xll.qlCalendarAdvance(Calendar,X2452,W2453,"f",FALSE)</f>
        <v>56395</v>
      </c>
      <c r="Y2453" s="1404">
        <f>_xll.qlCalendarAdvance(Calendar,X2453,NDays&amp;"D")</f>
        <v>56395</v>
      </c>
      <c r="Z2453" s="1403">
        <v>1.9701985434791708E-2</v>
      </c>
      <c r="AA2453" s="1411">
        <v>1.9623260249583829E-2</v>
      </c>
    </row>
    <row r="2454" spans="19:27" x14ac:dyDescent="0.2">
      <c r="S2454" s="399"/>
      <c r="T2454" s="1401"/>
      <c r="W2454" s="864" t="str">
        <f t="shared" si="46"/>
        <v>1w</v>
      </c>
      <c r="X2454" s="1405">
        <f>_xll.qlCalendarAdvance(Calendar,X2453,W2454,"f",FALSE)</f>
        <v>56402</v>
      </c>
      <c r="Y2454" s="1404">
        <f>_xll.qlCalendarAdvance(Calendar,X2454,NDays&amp;"D")</f>
        <v>56402</v>
      </c>
      <c r="Z2454" s="1403">
        <v>1.9700231628433554E-2</v>
      </c>
      <c r="AA2454" s="1411">
        <v>1.9621762434484102E-2</v>
      </c>
    </row>
    <row r="2455" spans="19:27" x14ac:dyDescent="0.2">
      <c r="S2455" s="399"/>
      <c r="T2455" s="1401"/>
      <c r="W2455" s="864" t="str">
        <f t="shared" si="46"/>
        <v>1w</v>
      </c>
      <c r="X2455" s="1405">
        <f>_xll.qlCalendarAdvance(Calendar,X2454,W2455,"f",FALSE)</f>
        <v>56409</v>
      </c>
      <c r="Y2455" s="1404">
        <f>_xll.qlCalendarAdvance(Calendar,X2455,NDays&amp;"D")</f>
        <v>56409</v>
      </c>
      <c r="Z2455" s="1403">
        <v>1.9698933579702798E-2</v>
      </c>
      <c r="AA2455" s="1411">
        <v>1.9620279790194539E-2</v>
      </c>
    </row>
    <row r="2456" spans="19:27" x14ac:dyDescent="0.2">
      <c r="S2456" s="399"/>
      <c r="T2456" s="1401"/>
      <c r="W2456" s="864" t="str">
        <f t="shared" si="46"/>
        <v>1w</v>
      </c>
      <c r="X2456" s="1405">
        <f>_xll.qlCalendarAdvance(Calendar,X2455,W2456,"f",FALSE)</f>
        <v>56416</v>
      </c>
      <c r="Y2456" s="1404">
        <f>_xll.qlCalendarAdvance(Calendar,X2456,NDays&amp;"D")</f>
        <v>56416</v>
      </c>
      <c r="Z2456" s="1403">
        <v>1.9697650851704097E-2</v>
      </c>
      <c r="AA2456" s="1411">
        <v>1.9618812316796186E-2</v>
      </c>
    </row>
    <row r="2457" spans="19:27" x14ac:dyDescent="0.2">
      <c r="S2457" s="399"/>
      <c r="T2457" s="1401"/>
      <c r="W2457" s="864" t="str">
        <f t="shared" si="46"/>
        <v>1w</v>
      </c>
      <c r="X2457" s="1405">
        <f>_xll.qlCalendarAdvance(Calendar,X2456,W2457,"f",FALSE)</f>
        <v>56423</v>
      </c>
      <c r="Y2457" s="1404">
        <f>_xll.qlCalendarAdvance(Calendar,X2457,NDays&amp;"D")</f>
        <v>56423</v>
      </c>
      <c r="Z2457" s="1403">
        <v>1.9696383444408664E-2</v>
      </c>
      <c r="AA2457" s="1411">
        <v>1.9617360014207996E-2</v>
      </c>
    </row>
    <row r="2458" spans="19:27" x14ac:dyDescent="0.2">
      <c r="S2458" s="399"/>
      <c r="T2458" s="1401"/>
      <c r="W2458" s="864" t="str">
        <f t="shared" ref="W2458:W2521" si="47">W2457</f>
        <v>1w</v>
      </c>
      <c r="X2458" s="1405">
        <f>_xll.qlCalendarAdvance(Calendar,X2457,W2458,"f",FALSE)</f>
        <v>56430</v>
      </c>
      <c r="Y2458" s="1404">
        <f>_xll.qlCalendarAdvance(Calendar,X2458,NDays&amp;"D")</f>
        <v>56430</v>
      </c>
      <c r="Z2458" s="1403">
        <v>1.969557692217537E-2</v>
      </c>
      <c r="AA2458" s="1411">
        <v>1.9615922882673109E-2</v>
      </c>
    </row>
    <row r="2459" spans="19:27" x14ac:dyDescent="0.2">
      <c r="S2459" s="399"/>
      <c r="T2459" s="1401"/>
      <c r="W2459" s="864" t="str">
        <f t="shared" si="47"/>
        <v>1w</v>
      </c>
      <c r="X2459" s="1405">
        <f>_xll.qlCalendarAdvance(Calendar,X2458,W2459,"f",FALSE)</f>
        <v>56437</v>
      </c>
      <c r="Y2459" s="1404">
        <f>_xll.qlCalendarAdvance(Calendar,X2459,NDays&amp;"D")</f>
        <v>56437</v>
      </c>
      <c r="Z2459" s="1403">
        <v>1.9694341184178659E-2</v>
      </c>
      <c r="AA2459" s="1411">
        <v>1.9614500922029432E-2</v>
      </c>
    </row>
    <row r="2460" spans="19:27" x14ac:dyDescent="0.2">
      <c r="S2460" s="399"/>
      <c r="T2460" s="1401"/>
      <c r="W2460" s="864" t="str">
        <f t="shared" si="47"/>
        <v>1w</v>
      </c>
      <c r="X2460" s="1405">
        <f>_xll.qlCalendarAdvance(Calendar,X2459,W2460,"f",FALSE)</f>
        <v>56444</v>
      </c>
      <c r="Y2460" s="1404">
        <f>_xll.qlCalendarAdvance(Calendar,X2460,NDays&amp;"D")</f>
        <v>56444</v>
      </c>
      <c r="Z2460" s="1403">
        <v>1.9693120767622349E-2</v>
      </c>
      <c r="AA2460" s="1411">
        <v>1.9613094132195918E-2</v>
      </c>
    </row>
    <row r="2461" spans="19:27" x14ac:dyDescent="0.2">
      <c r="S2461" s="399"/>
      <c r="T2461" s="1401"/>
      <c r="W2461" s="864" t="str">
        <f t="shared" si="47"/>
        <v>1w</v>
      </c>
      <c r="X2461" s="1405">
        <f>_xll.qlCalendarAdvance(Calendar,X2460,W2461,"f",FALSE)</f>
        <v>56451</v>
      </c>
      <c r="Y2461" s="1404">
        <f>_xll.qlCalendarAdvance(Calendar,X2461,NDays&amp;"D")</f>
        <v>56451</v>
      </c>
      <c r="Z2461" s="1403">
        <v>1.9691915672480454E-2</v>
      </c>
      <c r="AA2461" s="1411">
        <v>1.9611702513253615E-2</v>
      </c>
    </row>
    <row r="2462" spans="19:27" x14ac:dyDescent="0.2">
      <c r="S2462" s="399"/>
      <c r="T2462" s="1401"/>
      <c r="W2462" s="864" t="str">
        <f t="shared" si="47"/>
        <v>1w</v>
      </c>
      <c r="X2462" s="1405">
        <f>_xll.qlCalendarAdvance(Calendar,X2461,W2462,"f",FALSE)</f>
        <v>56458</v>
      </c>
      <c r="Y2462" s="1404">
        <f>_xll.qlCalendarAdvance(Calendar,X2462,NDays&amp;"D")</f>
        <v>56458</v>
      </c>
      <c r="Z2462" s="1403">
        <v>1.9690725898725225E-2</v>
      </c>
      <c r="AA2462" s="1411">
        <v>1.9610326065283568E-2</v>
      </c>
    </row>
    <row r="2463" spans="19:27" x14ac:dyDescent="0.2">
      <c r="S2463" s="399"/>
      <c r="T2463" s="1401"/>
      <c r="W2463" s="864" t="str">
        <f t="shared" si="47"/>
        <v>1w</v>
      </c>
      <c r="X2463" s="1405">
        <f>_xll.qlCalendarAdvance(Calendar,X2462,W2463,"f",FALSE)</f>
        <v>56465</v>
      </c>
      <c r="Y2463" s="1404">
        <f>_xll.qlCalendarAdvance(Calendar,X2463,NDays&amp;"D")</f>
        <v>56465</v>
      </c>
      <c r="Z2463" s="1403">
        <v>1.968955144632803E-2</v>
      </c>
      <c r="AA2463" s="1411">
        <v>1.9608964788123684E-2</v>
      </c>
    </row>
    <row r="2464" spans="19:27" x14ac:dyDescent="0.2">
      <c r="S2464" s="399"/>
      <c r="T2464" s="1401"/>
      <c r="W2464" s="864" t="str">
        <f t="shared" si="47"/>
        <v>1w</v>
      </c>
      <c r="X2464" s="1405">
        <f>_xll.qlCalendarAdvance(Calendar,X2463,W2464,"f",FALSE)</f>
        <v>56472</v>
      </c>
      <c r="Y2464" s="1404">
        <f>_xll.qlCalendarAdvance(Calendar,X2464,NDays&amp;"D")</f>
        <v>56472</v>
      </c>
      <c r="Z2464" s="1403">
        <v>1.9688392315262884E-2</v>
      </c>
      <c r="AA2464" s="1411">
        <v>1.960761868185501E-2</v>
      </c>
    </row>
    <row r="2465" spans="19:27" x14ac:dyDescent="0.2">
      <c r="S2465" s="399"/>
      <c r="T2465" s="1401"/>
      <c r="W2465" s="864" t="str">
        <f t="shared" si="47"/>
        <v>1w</v>
      </c>
      <c r="X2465" s="1405">
        <f>_xll.qlCalendarAdvance(Calendar,X2464,W2465,"f",FALSE)</f>
        <v>56479</v>
      </c>
      <c r="Y2465" s="1404">
        <f>_xll.qlCalendarAdvance(Calendar,X2465,NDays&amp;"D")</f>
        <v>56479</v>
      </c>
      <c r="Z2465" s="1403">
        <v>1.9687248505503355E-2</v>
      </c>
      <c r="AA2465" s="1411">
        <v>1.9606287746639639E-2</v>
      </c>
    </row>
    <row r="2466" spans="19:27" x14ac:dyDescent="0.2">
      <c r="S2466" s="399"/>
      <c r="T2466" s="1401"/>
      <c r="W2466" s="864" t="str">
        <f t="shared" si="47"/>
        <v>1w</v>
      </c>
      <c r="X2466" s="1405">
        <f>_xll.qlCalendarAdvance(Calendar,X2465,W2466,"f",FALSE)</f>
        <v>56486</v>
      </c>
      <c r="Y2466" s="1404">
        <f>_xll.qlCalendarAdvance(Calendar,X2466,NDays&amp;"D")</f>
        <v>56486</v>
      </c>
      <c r="Z2466" s="1403">
        <v>1.9686120017022579E-2</v>
      </c>
      <c r="AA2466" s="1411">
        <v>1.9604971982234431E-2</v>
      </c>
    </row>
    <row r="2467" spans="19:27" x14ac:dyDescent="0.2">
      <c r="S2467" s="399"/>
      <c r="T2467" s="1401"/>
      <c r="W2467" s="864" t="str">
        <f t="shared" si="47"/>
        <v>1w</v>
      </c>
      <c r="X2467" s="1405">
        <f>_xll.qlCalendarAdvance(Calendar,X2466,W2467,"f",FALSE)</f>
        <v>56493</v>
      </c>
      <c r="Y2467" s="1404">
        <f>_xll.qlCalendarAdvance(Calendar,X2467,NDays&amp;"D")</f>
        <v>56493</v>
      </c>
      <c r="Z2467" s="1403">
        <v>1.9683642657701551E-2</v>
      </c>
      <c r="AA2467" s="1411">
        <v>1.9603671388720434E-2</v>
      </c>
    </row>
    <row r="2468" spans="19:27" x14ac:dyDescent="0.2">
      <c r="S2468" s="399"/>
      <c r="T2468" s="1401"/>
      <c r="W2468" s="864" t="str">
        <f t="shared" si="47"/>
        <v>1w</v>
      </c>
      <c r="X2468" s="1405">
        <f>_xll.qlCalendarAdvance(Calendar,X2467,W2468,"f",FALSE)</f>
        <v>56500</v>
      </c>
      <c r="Y2468" s="1404">
        <f>_xll.qlCalendarAdvance(Calendar,X2468,NDays&amp;"D")</f>
        <v>56500</v>
      </c>
      <c r="Z2468" s="1403">
        <v>1.9682541705852392E-2</v>
      </c>
      <c r="AA2468" s="1411">
        <v>1.9602385966097646E-2</v>
      </c>
    </row>
    <row r="2469" spans="19:27" x14ac:dyDescent="0.2">
      <c r="S2469" s="399"/>
      <c r="T2469" s="1401"/>
      <c r="W2469" s="864" t="str">
        <f t="shared" si="47"/>
        <v>1w</v>
      </c>
      <c r="X2469" s="1405">
        <f>_xll.qlCalendarAdvance(Calendar,X2468,W2469,"f",FALSE)</f>
        <v>56507</v>
      </c>
      <c r="Y2469" s="1404">
        <f>_xll.qlCalendarAdvance(Calendar,X2469,NDays&amp;"D")</f>
        <v>56507</v>
      </c>
      <c r="Z2469" s="1403">
        <v>1.9681456072734946E-2</v>
      </c>
      <c r="AA2469" s="1411">
        <v>1.9601115714366069E-2</v>
      </c>
    </row>
    <row r="2470" spans="19:27" x14ac:dyDescent="0.2">
      <c r="S2470" s="399"/>
      <c r="T2470" s="1401"/>
      <c r="W2470" s="864" t="str">
        <f t="shared" si="47"/>
        <v>1w</v>
      </c>
      <c r="X2470" s="1405">
        <f>_xll.qlCalendarAdvance(Calendar,X2469,W2470,"f",FALSE)</f>
        <v>56514</v>
      </c>
      <c r="Y2470" s="1404">
        <f>_xll.qlCalendarAdvance(Calendar,X2470,NDays&amp;"D")</f>
        <v>56514</v>
      </c>
      <c r="Z2470" s="1403">
        <v>1.9680385758325491E-2</v>
      </c>
      <c r="AA2470" s="1411">
        <v>1.9599860633606747E-2</v>
      </c>
    </row>
    <row r="2471" spans="19:27" x14ac:dyDescent="0.2">
      <c r="S2471" s="399"/>
      <c r="T2471" s="1401"/>
      <c r="W2471" s="864" t="str">
        <f t="shared" si="47"/>
        <v>1w</v>
      </c>
      <c r="X2471" s="1405">
        <f>_xll.qlCalendarAdvance(Calendar,X2470,W2471,"f",FALSE)</f>
        <v>56521</v>
      </c>
      <c r="Y2471" s="1404">
        <f>_xll.qlCalendarAdvance(Calendar,X2471,NDays&amp;"D")</f>
        <v>56521</v>
      </c>
      <c r="Z2471" s="1403">
        <v>1.9679330762597147E-2</v>
      </c>
      <c r="AA2471" s="1411">
        <v>1.9598620723657589E-2</v>
      </c>
    </row>
    <row r="2472" spans="19:27" x14ac:dyDescent="0.2">
      <c r="S2472" s="399"/>
      <c r="T2472" s="1401"/>
      <c r="W2472" s="864" t="str">
        <f t="shared" si="47"/>
        <v>1w</v>
      </c>
      <c r="X2472" s="1405">
        <f>_xll.qlCalendarAdvance(Calendar,X2471,W2472,"f",FALSE)</f>
        <v>56528</v>
      </c>
      <c r="Y2472" s="1404">
        <f>_xll.qlCalendarAdvance(Calendar,X2472,NDays&amp;"D")</f>
        <v>56528</v>
      </c>
      <c r="Z2472" s="1403">
        <v>1.9678750885123573E-2</v>
      </c>
      <c r="AA2472" s="1411">
        <v>1.9597395984680688E-2</v>
      </c>
    </row>
    <row r="2473" spans="19:27" x14ac:dyDescent="0.2">
      <c r="S2473" s="399"/>
      <c r="T2473" s="1401"/>
      <c r="W2473" s="864" t="str">
        <f t="shared" si="47"/>
        <v>1w</v>
      </c>
      <c r="X2473" s="1405">
        <f>_xll.qlCalendarAdvance(Calendar,X2472,W2473,"f",FALSE)</f>
        <v>56535</v>
      </c>
      <c r="Y2473" s="1404">
        <f>_xll.qlCalendarAdvance(Calendar,X2473,NDays&amp;"D")</f>
        <v>56535</v>
      </c>
      <c r="Z2473" s="1403">
        <v>1.9677727565976057E-2</v>
      </c>
      <c r="AA2473" s="1411">
        <v>1.9596186416594996E-2</v>
      </c>
    </row>
    <row r="2474" spans="19:27" x14ac:dyDescent="0.2">
      <c r="S2474" s="399"/>
      <c r="T2474" s="1401"/>
      <c r="W2474" s="864" t="str">
        <f t="shared" si="47"/>
        <v>1w</v>
      </c>
      <c r="X2474" s="1405">
        <f>_xll.qlCalendarAdvance(Calendar,X2473,W2474,"f",FALSE)</f>
        <v>56542</v>
      </c>
      <c r="Y2474" s="1404">
        <f>_xll.qlCalendarAdvance(Calendar,X2474,NDays&amp;"D")</f>
        <v>56542</v>
      </c>
      <c r="Z2474" s="1403">
        <v>1.9676719566263781E-2</v>
      </c>
      <c r="AA2474" s="1411">
        <v>1.9594992019238422E-2</v>
      </c>
    </row>
    <row r="2475" spans="19:27" x14ac:dyDescent="0.2">
      <c r="S2475" s="399"/>
      <c r="T2475" s="1401"/>
      <c r="W2475" s="864" t="str">
        <f t="shared" si="47"/>
        <v>1w</v>
      </c>
      <c r="X2475" s="1405">
        <f>_xll.qlCalendarAdvance(Calendar,X2474,W2475,"f",FALSE)</f>
        <v>56549</v>
      </c>
      <c r="Y2475" s="1404">
        <f>_xll.qlCalendarAdvance(Calendar,X2475,NDays&amp;"D")</f>
        <v>56549</v>
      </c>
      <c r="Z2475" s="1403">
        <v>1.9675726885964476E-2</v>
      </c>
      <c r="AA2475" s="1411">
        <v>1.959381279293515E-2</v>
      </c>
    </row>
    <row r="2476" spans="19:27" x14ac:dyDescent="0.2">
      <c r="S2476" s="399"/>
      <c r="T2476" s="1401"/>
      <c r="W2476" s="864" t="str">
        <f t="shared" si="47"/>
        <v>1w</v>
      </c>
      <c r="X2476" s="1405">
        <f>_xll.qlCalendarAdvance(Calendar,X2475,W2476,"f",FALSE)</f>
        <v>56556</v>
      </c>
      <c r="Y2476" s="1404">
        <f>_xll.qlCalendarAdvance(Calendar,X2476,NDays&amp;"D")</f>
        <v>56556</v>
      </c>
      <c r="Z2476" s="1403">
        <v>1.9674749525054991E-2</v>
      </c>
      <c r="AA2476" s="1411">
        <v>1.9592648737604135E-2</v>
      </c>
    </row>
    <row r="2477" spans="19:27" x14ac:dyDescent="0.2">
      <c r="S2477" s="399"/>
      <c r="T2477" s="1401"/>
      <c r="W2477" s="864" t="str">
        <f t="shared" si="47"/>
        <v>1w</v>
      </c>
      <c r="X2477" s="1405">
        <f>_xll.qlCalendarAdvance(Calendar,X2476,W2477,"f",FALSE)</f>
        <v>56563</v>
      </c>
      <c r="Y2477" s="1404">
        <f>_xll.qlCalendarAdvance(Calendar,X2477,NDays&amp;"D")</f>
        <v>56563</v>
      </c>
      <c r="Z2477" s="1403">
        <v>1.9673322479264736E-2</v>
      </c>
      <c r="AA2477" s="1411">
        <v>1.9591499853002237E-2</v>
      </c>
    </row>
    <row r="2478" spans="19:27" x14ac:dyDescent="0.2">
      <c r="S2478" s="399"/>
      <c r="T2478" s="1401"/>
      <c r="W2478" s="864" t="str">
        <f t="shared" si="47"/>
        <v>1w</v>
      </c>
      <c r="X2478" s="1405">
        <f>_xll.qlCalendarAdvance(Calendar,X2477,W2478,"f",FALSE)</f>
        <v>56570</v>
      </c>
      <c r="Y2478" s="1404">
        <f>_xll.qlCalendarAdvance(Calendar,X2478,NDays&amp;"D")</f>
        <v>56570</v>
      </c>
      <c r="Z2478" s="1403">
        <v>1.967237471366973E-2</v>
      </c>
      <c r="AA2478" s="1411">
        <v>1.9590366139291548E-2</v>
      </c>
    </row>
    <row r="2479" spans="19:27" x14ac:dyDescent="0.2">
      <c r="S2479" s="399"/>
      <c r="T2479" s="1401"/>
      <c r="W2479" s="864" t="str">
        <f t="shared" si="47"/>
        <v>1w</v>
      </c>
      <c r="X2479" s="1405">
        <f>_xll.qlCalendarAdvance(Calendar,X2478,W2479,"f",FALSE)</f>
        <v>56577</v>
      </c>
      <c r="Y2479" s="1404">
        <f>_xll.qlCalendarAdvance(Calendar,X2479,NDays&amp;"D")</f>
        <v>56577</v>
      </c>
      <c r="Z2479" s="1403">
        <v>1.9671442266577185E-2</v>
      </c>
      <c r="AA2479" s="1411">
        <v>1.9589247596634163E-2</v>
      </c>
    </row>
    <row r="2480" spans="19:27" x14ac:dyDescent="0.2">
      <c r="S2480" s="399"/>
      <c r="T2480" s="1401"/>
      <c r="W2480" s="864" t="str">
        <f t="shared" si="47"/>
        <v>1w</v>
      </c>
      <c r="X2480" s="1405">
        <f>_xll.qlCalendarAdvance(Calendar,X2479,W2480,"f",FALSE)</f>
        <v>56584</v>
      </c>
      <c r="Y2480" s="1404">
        <f>_xll.qlCalendarAdvance(Calendar,X2480,NDays&amp;"D")</f>
        <v>56584</v>
      </c>
      <c r="Z2480" s="1403">
        <v>1.9670993274881473E-2</v>
      </c>
      <c r="AA2480" s="1411">
        <v>1.9588144224867987E-2</v>
      </c>
    </row>
    <row r="2481" spans="19:27" x14ac:dyDescent="0.2">
      <c r="S2481" s="399"/>
      <c r="T2481" s="1401"/>
      <c r="W2481" s="864" t="str">
        <f t="shared" si="47"/>
        <v>1w</v>
      </c>
      <c r="X2481" s="1405">
        <f>_xll.qlCalendarAdvance(Calendar,X2480,W2481,"f",FALSE)</f>
        <v>56591</v>
      </c>
      <c r="Y2481" s="1404">
        <f>_xll.qlCalendarAdvance(Calendar,X2481,NDays&amp;"D")</f>
        <v>56591</v>
      </c>
      <c r="Z2481" s="1403">
        <v>1.9670092510596884E-2</v>
      </c>
      <c r="AA2481" s="1411">
        <v>1.9587056023749883E-2</v>
      </c>
    </row>
    <row r="2482" spans="19:27" x14ac:dyDescent="0.2">
      <c r="S2482" s="399"/>
      <c r="T2482" s="1401"/>
      <c r="W2482" s="864" t="str">
        <f t="shared" si="47"/>
        <v>1w</v>
      </c>
      <c r="X2482" s="1405">
        <f>_xll.qlCalendarAdvance(Calendar,X2481,W2482,"f",FALSE)</f>
        <v>56598</v>
      </c>
      <c r="Y2482" s="1404">
        <f>_xll.qlCalendarAdvance(Calendar,X2482,NDays&amp;"D")</f>
        <v>56598</v>
      </c>
      <c r="Z2482" s="1403">
        <v>1.9669207065575643E-2</v>
      </c>
      <c r="AA2482" s="1411">
        <v>1.958598299368508E-2</v>
      </c>
    </row>
    <row r="2483" spans="19:27" x14ac:dyDescent="0.2">
      <c r="S2483" s="399"/>
      <c r="T2483" s="1401"/>
      <c r="W2483" s="864" t="str">
        <f t="shared" si="47"/>
        <v>1w</v>
      </c>
      <c r="X2483" s="1405">
        <f>_xll.qlCalendarAdvance(Calendar,X2482,W2483,"f",FALSE)</f>
        <v>56605</v>
      </c>
      <c r="Y2483" s="1404">
        <f>_xll.qlCalendarAdvance(Calendar,X2483,NDays&amp;"D")</f>
        <v>56605</v>
      </c>
      <c r="Z2483" s="1403">
        <v>1.9668336939795483E-2</v>
      </c>
      <c r="AA2483" s="1411">
        <v>1.9584925134592535E-2</v>
      </c>
    </row>
    <row r="2484" spans="19:27" x14ac:dyDescent="0.2">
      <c r="S2484" s="399"/>
      <c r="T2484" s="1401"/>
      <c r="W2484" s="864" t="str">
        <f t="shared" si="47"/>
        <v>1w</v>
      </c>
      <c r="X2484" s="1405">
        <f>_xll.qlCalendarAdvance(Calendar,X2483,W2484,"f",FALSE)</f>
        <v>56612</v>
      </c>
      <c r="Y2484" s="1404">
        <f>_xll.qlCalendarAdvance(Calendar,X2484,NDays&amp;"D")</f>
        <v>56612</v>
      </c>
      <c r="Z2484" s="1403">
        <v>1.9667482134018779E-2</v>
      </c>
      <c r="AA2484" s="1411">
        <v>1.9583882446310152E-2</v>
      </c>
    </row>
    <row r="2485" spans="19:27" x14ac:dyDescent="0.2">
      <c r="S2485" s="399"/>
      <c r="T2485" s="1401"/>
      <c r="W2485" s="864" t="str">
        <f t="shared" si="47"/>
        <v>1w</v>
      </c>
      <c r="X2485" s="1405">
        <f>_xll.qlCalendarAdvance(Calendar,X2484,W2485,"f",FALSE)</f>
        <v>56619</v>
      </c>
      <c r="Y2485" s="1404">
        <f>_xll.qlCalendarAdvance(Calendar,X2485,NDays&amp;"D")</f>
        <v>56619</v>
      </c>
      <c r="Z2485" s="1403">
        <v>1.9666169283672832E-2</v>
      </c>
      <c r="AA2485" s="1411">
        <v>1.958285492891898E-2</v>
      </c>
    </row>
    <row r="2486" spans="19:27" x14ac:dyDescent="0.2">
      <c r="S2486" s="399"/>
      <c r="T2486" s="1401"/>
      <c r="W2486" s="864" t="str">
        <f t="shared" si="47"/>
        <v>1w</v>
      </c>
      <c r="X2486" s="1405">
        <f>_xll.qlCalendarAdvance(Calendar,X2485,W2486,"f",FALSE)</f>
        <v>56626</v>
      </c>
      <c r="Y2486" s="1404">
        <f>_xll.qlCalendarAdvance(Calendar,X2486,NDays&amp;"D")</f>
        <v>56626</v>
      </c>
      <c r="Z2486" s="1403">
        <v>1.9665344113500162E-2</v>
      </c>
      <c r="AA2486" s="1411">
        <v>1.958184258258111E-2</v>
      </c>
    </row>
    <row r="2487" spans="19:27" x14ac:dyDescent="0.2">
      <c r="S2487" s="399"/>
      <c r="T2487" s="1401"/>
      <c r="W2487" s="864" t="str">
        <f t="shared" si="47"/>
        <v>1w</v>
      </c>
      <c r="X2487" s="1405">
        <f>_xll.qlCalendarAdvance(Calendar,X2486,W2487,"f",FALSE)</f>
        <v>56633</v>
      </c>
      <c r="Y2487" s="1404">
        <f>_xll.qlCalendarAdvance(Calendar,X2487,NDays&amp;"D")</f>
        <v>56633</v>
      </c>
      <c r="Z2487" s="1403">
        <v>1.9664534322948249E-2</v>
      </c>
      <c r="AA2487" s="1411">
        <v>1.9580845406972358E-2</v>
      </c>
    </row>
    <row r="2488" spans="19:27" x14ac:dyDescent="0.2">
      <c r="S2488" s="399"/>
      <c r="T2488" s="1401"/>
      <c r="W2488" s="864" t="str">
        <f t="shared" si="47"/>
        <v>1w</v>
      </c>
      <c r="X2488" s="1405">
        <f>_xll.qlCalendarAdvance(Calendar,X2487,W2488,"f",FALSE)</f>
        <v>56640</v>
      </c>
      <c r="Y2488" s="1404">
        <f>_xll.qlCalendarAdvance(Calendar,X2488,NDays&amp;"D")</f>
        <v>56640</v>
      </c>
      <c r="Z2488" s="1403">
        <v>1.9663739937229648E-2</v>
      </c>
      <c r="AA2488" s="1411">
        <v>1.9579863402254816E-2</v>
      </c>
    </row>
    <row r="2489" spans="19:27" x14ac:dyDescent="0.2">
      <c r="S2489" s="399"/>
      <c r="T2489" s="1401"/>
      <c r="W2489" s="864" t="str">
        <f t="shared" si="47"/>
        <v>1w</v>
      </c>
      <c r="X2489" s="1405">
        <f>_xll.qlCalendarAdvance(Calendar,X2488,W2489,"f",FALSE)</f>
        <v>56647</v>
      </c>
      <c r="Y2489" s="1404">
        <f>_xll.qlCalendarAdvance(Calendar,X2489,NDays&amp;"D")</f>
        <v>56647</v>
      </c>
      <c r="Z2489" s="1403">
        <v>1.9662960981557818E-2</v>
      </c>
      <c r="AA2489" s="1411">
        <v>1.9578896568428483E-2</v>
      </c>
    </row>
    <row r="2490" spans="19:27" x14ac:dyDescent="0.2">
      <c r="S2490" s="399"/>
      <c r="T2490" s="1401"/>
      <c r="W2490" s="864" t="str">
        <f t="shared" si="47"/>
        <v>1w</v>
      </c>
      <c r="X2490" s="1405">
        <f>_xll.qlCalendarAdvance(Calendar,X2489,W2490,"f",FALSE)</f>
        <v>56654</v>
      </c>
      <c r="Y2490" s="1404">
        <f>_xll.qlCalendarAdvance(Calendar,X2490,NDays&amp;"D")</f>
        <v>56654</v>
      </c>
      <c r="Z2490" s="1403">
        <v>1.9662197481149342E-2</v>
      </c>
      <c r="AA2490" s="1411">
        <v>1.9577944905574407E-2</v>
      </c>
    </row>
    <row r="2491" spans="19:27" x14ac:dyDescent="0.2">
      <c r="S2491" s="399"/>
      <c r="T2491" s="1401"/>
      <c r="W2491" s="864" t="str">
        <f t="shared" si="47"/>
        <v>1w</v>
      </c>
      <c r="X2491" s="1405">
        <f>_xll.qlCalendarAdvance(Calendar,X2490,W2491,"f",FALSE)</f>
        <v>56661</v>
      </c>
      <c r="Y2491" s="1404">
        <f>_xll.qlCalendarAdvance(Calendar,X2491,NDays&amp;"D")</f>
        <v>56661</v>
      </c>
      <c r="Z2491" s="1403">
        <v>1.9661449461215882E-2</v>
      </c>
      <c r="AA2491" s="1411">
        <v>1.9577008413611541E-2</v>
      </c>
    </row>
    <row r="2492" spans="19:27" x14ac:dyDescent="0.2">
      <c r="S2492" s="399"/>
      <c r="T2492" s="1401"/>
      <c r="W2492" s="864" t="str">
        <f t="shared" si="47"/>
        <v>1w</v>
      </c>
      <c r="X2492" s="1405">
        <f>_xll.qlCalendarAdvance(Calendar,X2491,W2492,"f",FALSE)</f>
        <v>56668</v>
      </c>
      <c r="Y2492" s="1404">
        <f>_xll.qlCalendarAdvance(Calendar,X2492,NDays&amp;"D")</f>
        <v>56668</v>
      </c>
      <c r="Z2492" s="1403">
        <v>1.9660716946973134E-2</v>
      </c>
      <c r="AA2492" s="1411">
        <v>1.9576087092458838E-2</v>
      </c>
    </row>
    <row r="2493" spans="19:27" x14ac:dyDescent="0.2">
      <c r="S2493" s="399"/>
      <c r="T2493" s="1401"/>
      <c r="W2493" s="864" t="str">
        <f t="shared" si="47"/>
        <v>1w</v>
      </c>
      <c r="X2493" s="1405">
        <f>_xll.qlCalendarAdvance(Calendar,X2492,W2493,"f",FALSE)</f>
        <v>56675</v>
      </c>
      <c r="Y2493" s="1404">
        <f>_xll.qlCalendarAdvance(Calendar,X2493,NDays&amp;"D")</f>
        <v>56675</v>
      </c>
      <c r="Z2493" s="1403">
        <v>1.9661446147836159E-2</v>
      </c>
      <c r="AA2493" s="1411">
        <v>1.9575180942197346E-2</v>
      </c>
    </row>
    <row r="2494" spans="19:27" x14ac:dyDescent="0.2">
      <c r="S2494" s="399"/>
      <c r="T2494" s="1401"/>
      <c r="W2494" s="864" t="str">
        <f t="shared" si="47"/>
        <v>1w</v>
      </c>
      <c r="X2494" s="1405">
        <f>_xll.qlCalendarAdvance(Calendar,X2493,W2494,"f",FALSE)</f>
        <v>56682</v>
      </c>
      <c r="Y2494" s="1404">
        <f>_xll.qlCalendarAdvance(Calendar,X2494,NDays&amp;"D")</f>
        <v>56682</v>
      </c>
      <c r="Z2494" s="1403">
        <v>1.9660747978429888E-2</v>
      </c>
      <c r="AA2494" s="1411">
        <v>1.9574289962989155E-2</v>
      </c>
    </row>
    <row r="2495" spans="19:27" x14ac:dyDescent="0.2">
      <c r="S2495" s="399"/>
      <c r="T2495" s="1401"/>
      <c r="W2495" s="864" t="str">
        <f t="shared" si="47"/>
        <v>1w</v>
      </c>
      <c r="X2495" s="1405">
        <f>_xll.qlCalendarAdvance(Calendar,X2494,W2495,"f",FALSE)</f>
        <v>56689</v>
      </c>
      <c r="Y2495" s="1404">
        <f>_xll.qlCalendarAdvance(Calendar,X2495,NDays&amp;"D")</f>
        <v>56689</v>
      </c>
      <c r="Z2495" s="1403">
        <v>1.9660065399213493E-2</v>
      </c>
      <c r="AA2495" s="1411">
        <v>1.9573414154591129E-2</v>
      </c>
    </row>
    <row r="2496" spans="19:27" x14ac:dyDescent="0.2">
      <c r="S2496" s="399"/>
      <c r="T2496" s="1401"/>
      <c r="W2496" s="864" t="str">
        <f t="shared" si="47"/>
        <v>1w</v>
      </c>
      <c r="X2496" s="1405">
        <f>_xll.qlCalendarAdvance(Calendar,X2495,W2496,"f",FALSE)</f>
        <v>56696</v>
      </c>
      <c r="Y2496" s="1404">
        <f>_xll.qlCalendarAdvance(Calendar,X2496,NDays&amp;"D")</f>
        <v>56696</v>
      </c>
      <c r="Z2496" s="1403">
        <v>1.9659398434995937E-2</v>
      </c>
      <c r="AA2496" s="1411">
        <v>1.957255351692222E-2</v>
      </c>
    </row>
    <row r="2497" spans="19:27" x14ac:dyDescent="0.2">
      <c r="S2497" s="399"/>
      <c r="T2497" s="1401"/>
      <c r="W2497" s="864" t="str">
        <f t="shared" si="47"/>
        <v>1w</v>
      </c>
      <c r="X2497" s="1405">
        <f>_xll.qlCalendarAdvance(Calendar,X2496,W2497,"f",FALSE)</f>
        <v>56703</v>
      </c>
      <c r="Y2497" s="1404">
        <f>_xll.qlCalendarAdvance(Calendar,X2497,NDays&amp;"D")</f>
        <v>56703</v>
      </c>
      <c r="Z2497" s="1403">
        <v>1.965874711058619E-2</v>
      </c>
      <c r="AA2497" s="1411">
        <v>1.9571708050387659E-2</v>
      </c>
    </row>
    <row r="2498" spans="19:27" x14ac:dyDescent="0.2">
      <c r="S2498" s="399"/>
      <c r="T2498" s="1401"/>
      <c r="W2498" s="864" t="str">
        <f t="shared" si="47"/>
        <v>1w</v>
      </c>
      <c r="X2498" s="1405">
        <f>_xll.qlCalendarAdvance(Calendar,X2497,W2498,"f",FALSE)</f>
        <v>56710</v>
      </c>
      <c r="Y2498" s="1404">
        <f>_xll.qlCalendarAdvance(Calendar,X2498,NDays&amp;"D")</f>
        <v>56710</v>
      </c>
      <c r="Z2498" s="1403">
        <v>1.9657623808704481E-2</v>
      </c>
      <c r="AA2498" s="1411">
        <v>1.9570877754663263E-2</v>
      </c>
    </row>
    <row r="2499" spans="19:27" x14ac:dyDescent="0.2">
      <c r="S2499" s="399"/>
      <c r="T2499" s="1401"/>
      <c r="W2499" s="864" t="str">
        <f t="shared" si="47"/>
        <v>1w</v>
      </c>
      <c r="X2499" s="1405">
        <f>_xll.qlCalendarAdvance(Calendar,X2498,W2499,"f",FALSE)</f>
        <v>56717</v>
      </c>
      <c r="Y2499" s="1404">
        <f>_xll.qlCalendarAdvance(Calendar,X2499,NDays&amp;"D")</f>
        <v>56717</v>
      </c>
      <c r="Z2499" s="1403">
        <v>1.9657002738793269E-2</v>
      </c>
      <c r="AA2499" s="1411">
        <v>1.9570062629830076E-2</v>
      </c>
    </row>
    <row r="2500" spans="19:27" x14ac:dyDescent="0.2">
      <c r="S2500" s="399"/>
      <c r="T2500" s="1401"/>
      <c r="W2500" s="864" t="str">
        <f t="shared" si="47"/>
        <v>1w</v>
      </c>
      <c r="X2500" s="1405">
        <f>_xll.qlCalendarAdvance(Calendar,X2499,W2500,"f",FALSE)</f>
        <v>56724</v>
      </c>
      <c r="Y2500" s="1404">
        <f>_xll.qlCalendarAdvance(Calendar,X2500,NDays&amp;"D")</f>
        <v>56724</v>
      </c>
      <c r="Z2500" s="1403">
        <v>1.9656397380861265E-2</v>
      </c>
      <c r="AA2500" s="1411">
        <v>1.9569262675807053E-2</v>
      </c>
    </row>
    <row r="2501" spans="19:27" x14ac:dyDescent="0.2">
      <c r="S2501" s="399"/>
      <c r="T2501" s="1401"/>
      <c r="W2501" s="864" t="str">
        <f t="shared" si="47"/>
        <v>1w</v>
      </c>
      <c r="X2501" s="1405">
        <f>_xll.qlCalendarAdvance(Calendar,X2500,W2501,"f",FALSE)</f>
        <v>56731</v>
      </c>
      <c r="Y2501" s="1404">
        <f>_xll.qlCalendarAdvance(Calendar,X2501,NDays&amp;"D")</f>
        <v>56731</v>
      </c>
      <c r="Z2501" s="1403">
        <v>1.9655807759852571E-2</v>
      </c>
      <c r="AA2501" s="1411">
        <v>1.9568477892837333E-2</v>
      </c>
    </row>
    <row r="2502" spans="19:27" x14ac:dyDescent="0.2">
      <c r="S2502" s="399"/>
      <c r="T2502" s="1401"/>
      <c r="W2502" s="864" t="str">
        <f t="shared" si="47"/>
        <v>1w</v>
      </c>
      <c r="X2502" s="1405">
        <f>_xll.qlCalendarAdvance(Calendar,X2501,W2502,"f",FALSE)</f>
        <v>56738</v>
      </c>
      <c r="Y2502" s="1404">
        <f>_xll.qlCalendarAdvance(Calendar,X2502,NDays&amp;"D")</f>
        <v>56738</v>
      </c>
      <c r="Z2502" s="1403">
        <v>1.9655725953982305E-2</v>
      </c>
      <c r="AA2502" s="1411">
        <v>1.9567708280677776E-2</v>
      </c>
    </row>
    <row r="2503" spans="19:27" x14ac:dyDescent="0.2">
      <c r="S2503" s="399"/>
      <c r="T2503" s="1401"/>
      <c r="W2503" s="864" t="str">
        <f t="shared" si="47"/>
        <v>1w</v>
      </c>
      <c r="X2503" s="1405">
        <f>_xll.qlCalendarAdvance(Calendar,X2502,W2503,"f",FALSE)</f>
        <v>56745</v>
      </c>
      <c r="Y2503" s="1404">
        <f>_xll.qlCalendarAdvance(Calendar,X2503,NDays&amp;"D")</f>
        <v>56745</v>
      </c>
      <c r="Z2503" s="1403">
        <v>1.9655168989420164E-2</v>
      </c>
      <c r="AA2503" s="1411">
        <v>1.9566953839409429E-2</v>
      </c>
    </row>
    <row r="2504" spans="19:27" x14ac:dyDescent="0.2">
      <c r="S2504" s="399"/>
      <c r="T2504" s="1401"/>
      <c r="W2504" s="864" t="str">
        <f t="shared" si="47"/>
        <v>1w</v>
      </c>
      <c r="X2504" s="1405">
        <f>_xll.qlCalendarAdvance(Calendar,X2503,W2504,"f",FALSE)</f>
        <v>56752</v>
      </c>
      <c r="Y2504" s="1404">
        <f>_xll.qlCalendarAdvance(Calendar,X2504,NDays&amp;"D")</f>
        <v>56752</v>
      </c>
      <c r="Z2504" s="1403">
        <v>1.9654627838335686E-2</v>
      </c>
      <c r="AA2504" s="1411">
        <v>1.9566214569032292E-2</v>
      </c>
    </row>
    <row r="2505" spans="19:27" x14ac:dyDescent="0.2">
      <c r="S2505" s="399"/>
      <c r="T2505" s="1401"/>
      <c r="W2505" s="864" t="str">
        <f t="shared" si="47"/>
        <v>1w</v>
      </c>
      <c r="X2505" s="1405">
        <f>_xll.qlCalendarAdvance(Calendar,X2504,W2505,"f",FALSE)</f>
        <v>56759</v>
      </c>
      <c r="Y2505" s="1404">
        <f>_xll.qlCalendarAdvance(Calendar,X2505,NDays&amp;"D")</f>
        <v>56759</v>
      </c>
      <c r="Z2505" s="1403">
        <v>1.9654102525540479E-2</v>
      </c>
      <c r="AA2505" s="1411">
        <v>1.9565490469465319E-2</v>
      </c>
    </row>
    <row r="2506" spans="19:27" x14ac:dyDescent="0.2">
      <c r="S2506" s="399"/>
      <c r="T2506" s="1401"/>
      <c r="W2506" s="864" t="str">
        <f t="shared" si="47"/>
        <v>1w</v>
      </c>
      <c r="X2506" s="1405">
        <f>_xll.qlCalendarAdvance(Calendar,X2505,W2506,"f",FALSE)</f>
        <v>56766</v>
      </c>
      <c r="Y2506" s="1404">
        <f>_xll.qlCalendarAdvance(Calendar,X2506,NDays&amp;"D")</f>
        <v>56766</v>
      </c>
      <c r="Z2506" s="1403">
        <v>1.9653096581738385E-2</v>
      </c>
      <c r="AA2506" s="1411">
        <v>1.9564781540951648E-2</v>
      </c>
    </row>
    <row r="2507" spans="19:27" x14ac:dyDescent="0.2">
      <c r="S2507" s="399"/>
      <c r="T2507" s="1401"/>
      <c r="W2507" s="864" t="str">
        <f t="shared" si="47"/>
        <v>1w</v>
      </c>
      <c r="X2507" s="1405">
        <f>_xll.qlCalendarAdvance(Calendar,X2506,W2507,"f",FALSE)</f>
        <v>56773</v>
      </c>
      <c r="Y2507" s="1404">
        <f>_xll.qlCalendarAdvance(Calendar,X2507,NDays&amp;"D")</f>
        <v>56773</v>
      </c>
      <c r="Z2507" s="1403">
        <v>1.9652601906121683E-2</v>
      </c>
      <c r="AA2507" s="1411">
        <v>1.9564087783248141E-2</v>
      </c>
    </row>
    <row r="2508" spans="19:27" x14ac:dyDescent="0.2">
      <c r="S2508" s="399"/>
      <c r="T2508" s="1401"/>
      <c r="W2508" s="864" t="str">
        <f t="shared" si="47"/>
        <v>1w</v>
      </c>
      <c r="X2508" s="1405">
        <f>_xll.qlCalendarAdvance(Calendar,X2507,W2508,"f",FALSE)</f>
        <v>56780</v>
      </c>
      <c r="Y2508" s="1404">
        <f>_xll.qlCalendarAdvance(Calendar,X2508,NDays&amp;"D")</f>
        <v>56780</v>
      </c>
      <c r="Z2508" s="1403">
        <v>1.9652123142048485E-2</v>
      </c>
      <c r="AA2508" s="1411">
        <v>1.9563409196435844E-2</v>
      </c>
    </row>
    <row r="2509" spans="19:27" x14ac:dyDescent="0.2">
      <c r="S2509" s="399"/>
      <c r="T2509" s="1401"/>
      <c r="W2509" s="864" t="str">
        <f t="shared" si="47"/>
        <v>1w</v>
      </c>
      <c r="X2509" s="1405">
        <f>_xll.qlCalendarAdvance(Calendar,X2508,W2509,"f",FALSE)</f>
        <v>56787</v>
      </c>
      <c r="Y2509" s="1404">
        <f>_xll.qlCalendarAdvance(Calendar,X2509,NDays&amp;"D")</f>
        <v>56787</v>
      </c>
      <c r="Z2509" s="1403">
        <v>1.965166031446642E-2</v>
      </c>
      <c r="AA2509" s="1411">
        <v>1.9562745780595803E-2</v>
      </c>
    </row>
    <row r="2510" spans="19:27" x14ac:dyDescent="0.2">
      <c r="S2510" s="399"/>
      <c r="T2510" s="1401"/>
      <c r="W2510" s="864" t="str">
        <f t="shared" si="47"/>
        <v>1w</v>
      </c>
      <c r="X2510" s="1405">
        <f>_xll.qlCalendarAdvance(Calendar,X2509,W2510,"f",FALSE)</f>
        <v>56794</v>
      </c>
      <c r="Y2510" s="1404">
        <f>_xll.qlCalendarAdvance(Calendar,X2510,NDays&amp;"D")</f>
        <v>56794</v>
      </c>
      <c r="Z2510" s="1403">
        <v>1.9651213447545886E-2</v>
      </c>
      <c r="AA2510" s="1411">
        <v>1.9562097669535428E-2</v>
      </c>
    </row>
    <row r="2511" spans="19:27" x14ac:dyDescent="0.2">
      <c r="S2511" s="399"/>
      <c r="T2511" s="1401"/>
      <c r="W2511" s="864" t="str">
        <f t="shared" si="47"/>
        <v>1w</v>
      </c>
      <c r="X2511" s="1405">
        <f>_xll.qlCalendarAdvance(Calendar,X2510,W2511,"f",FALSE)</f>
        <v>56801</v>
      </c>
      <c r="Y2511" s="1404">
        <f>_xll.qlCalendarAdvance(Calendar,X2511,NDays&amp;"D")</f>
        <v>56801</v>
      </c>
      <c r="Z2511" s="1403">
        <v>1.9651284626272299E-2</v>
      </c>
      <c r="AA2511" s="1411">
        <v>1.9561465333890471E-2</v>
      </c>
    </row>
    <row r="2512" spans="19:27" x14ac:dyDescent="0.2">
      <c r="S2512" s="399"/>
      <c r="T2512" s="1401"/>
      <c r="W2512" s="864" t="str">
        <f t="shared" si="47"/>
        <v>1w</v>
      </c>
      <c r="X2512" s="1405">
        <f>_xll.qlCalendarAdvance(Calendar,X2511,W2512,"f",FALSE)</f>
        <v>56808</v>
      </c>
      <c r="Y2512" s="1404">
        <f>_xll.qlCalendarAdvance(Calendar,X2512,NDays&amp;"D")</f>
        <v>56808</v>
      </c>
      <c r="Z2512" s="1403">
        <v>1.9650870821958346E-2</v>
      </c>
      <c r="AA2512" s="1411">
        <v>1.9560848815318721E-2</v>
      </c>
    </row>
    <row r="2513" spans="19:27" x14ac:dyDescent="0.2">
      <c r="S2513" s="399"/>
      <c r="T2513" s="1401"/>
      <c r="W2513" s="864" t="str">
        <f t="shared" si="47"/>
        <v>1w</v>
      </c>
      <c r="X2513" s="1405">
        <f>_xll.qlCalendarAdvance(Calendar,X2512,W2513,"f",FALSE)</f>
        <v>56815</v>
      </c>
      <c r="Y2513" s="1404">
        <f>_xll.qlCalendarAdvance(Calendar,X2513,NDays&amp;"D")</f>
        <v>56815</v>
      </c>
      <c r="Z2513" s="1403">
        <v>1.9650472990604392E-2</v>
      </c>
      <c r="AA2513" s="1411">
        <v>1.9560248113739132E-2</v>
      </c>
    </row>
    <row r="2514" spans="19:27" x14ac:dyDescent="0.2">
      <c r="S2514" s="399"/>
      <c r="T2514" s="1401"/>
      <c r="W2514" s="864" t="str">
        <f t="shared" si="47"/>
        <v>1w</v>
      </c>
      <c r="X2514" s="1405">
        <f>_xll.qlCalendarAdvance(Calendar,X2513,W2514,"f",FALSE)</f>
        <v>56822</v>
      </c>
      <c r="Y2514" s="1404">
        <f>_xll.qlCalendarAdvance(Calendar,X2514,NDays&amp;"D")</f>
        <v>56822</v>
      </c>
      <c r="Z2514" s="1403">
        <v>1.9650091132199871E-2</v>
      </c>
      <c r="AA2514" s="1411">
        <v>1.9559663229232749E-2</v>
      </c>
    </row>
    <row r="2515" spans="19:27" x14ac:dyDescent="0.2">
      <c r="S2515" s="399"/>
      <c r="T2515" s="1401"/>
      <c r="W2515" s="864" t="str">
        <f t="shared" si="47"/>
        <v>1w</v>
      </c>
      <c r="X2515" s="1405">
        <f>_xll.qlCalendarAdvance(Calendar,X2514,W2515,"f",FALSE)</f>
        <v>56829</v>
      </c>
      <c r="Y2515" s="1404">
        <f>_xll.qlCalendarAdvance(Calendar,X2515,NDays&amp;"D")</f>
        <v>56829</v>
      </c>
      <c r="Z2515" s="1403">
        <v>1.9649725246736409E-2</v>
      </c>
      <c r="AA2515" s="1411">
        <v>1.9559094161799573E-2</v>
      </c>
    </row>
    <row r="2516" spans="19:27" x14ac:dyDescent="0.2">
      <c r="S2516" s="399"/>
      <c r="T2516" s="1401"/>
      <c r="W2516" s="864" t="str">
        <f t="shared" si="47"/>
        <v>1w</v>
      </c>
      <c r="X2516" s="1405">
        <f>_xll.qlCalendarAdvance(Calendar,X2515,W2516,"f",FALSE)</f>
        <v>56836</v>
      </c>
      <c r="Y2516" s="1404">
        <f>_xll.qlCalendarAdvance(Calendar,X2516,NDays&amp;"D")</f>
        <v>56836</v>
      </c>
      <c r="Z2516" s="1403">
        <v>1.9649375334205202E-2</v>
      </c>
      <c r="AA2516" s="1411">
        <v>1.9558540911358557E-2</v>
      </c>
    </row>
    <row r="2517" spans="19:27" x14ac:dyDescent="0.2">
      <c r="S2517" s="399"/>
      <c r="T2517" s="1401"/>
      <c r="W2517" s="864" t="str">
        <f t="shared" si="47"/>
        <v>1w</v>
      </c>
      <c r="X2517" s="1405">
        <f>_xll.qlCalendarAdvance(Calendar,X2516,W2517,"f",FALSE)</f>
        <v>56843</v>
      </c>
      <c r="Y2517" s="1404">
        <f>_xll.qlCalendarAdvance(Calendar,X2517,NDays&amp;"D")</f>
        <v>56843</v>
      </c>
      <c r="Z2517" s="1403">
        <v>1.9649041394597874E-2</v>
      </c>
      <c r="AA2517" s="1411">
        <v>1.9558003477990749E-2</v>
      </c>
    </row>
    <row r="2518" spans="19:27" x14ac:dyDescent="0.2">
      <c r="S2518" s="399"/>
      <c r="T2518" s="1401"/>
      <c r="W2518" s="864" t="str">
        <f t="shared" si="47"/>
        <v>1w</v>
      </c>
      <c r="X2518" s="1405">
        <f>_xll.qlCalendarAdvance(Calendar,X2517,W2518,"f",FALSE)</f>
        <v>56850</v>
      </c>
      <c r="Y2518" s="1404">
        <f>_xll.qlCalendarAdvance(Calendar,X2518,NDays&amp;"D")</f>
        <v>56850</v>
      </c>
      <c r="Z2518" s="1403">
        <v>1.9648723427906505E-2</v>
      </c>
      <c r="AA2518" s="1411">
        <v>1.95574818616151E-2</v>
      </c>
    </row>
    <row r="2519" spans="19:27" x14ac:dyDescent="0.2">
      <c r="S2519" s="399"/>
      <c r="T2519" s="1401"/>
      <c r="W2519" s="864" t="str">
        <f t="shared" si="47"/>
        <v>1w</v>
      </c>
      <c r="X2519" s="1405">
        <f>_xll.qlCalendarAdvance(Calendar,X2518,W2519,"f",FALSE)</f>
        <v>56857</v>
      </c>
      <c r="Y2519" s="1404">
        <f>_xll.qlCalendarAdvance(Calendar,X2519,NDays&amp;"D")</f>
        <v>56857</v>
      </c>
      <c r="Z2519" s="1403">
        <v>1.9647399465156947E-2</v>
      </c>
      <c r="AA2519" s="1411">
        <v>1.9556976062474751E-2</v>
      </c>
    </row>
    <row r="2520" spans="19:27" x14ac:dyDescent="0.2">
      <c r="S2520" s="399"/>
      <c r="T2520" s="1401"/>
      <c r="W2520" s="864" t="str">
        <f t="shared" si="47"/>
        <v>1w</v>
      </c>
      <c r="X2520" s="1405">
        <f>_xll.qlCalendarAdvance(Calendar,X2519,W2520,"f",FALSE)</f>
        <v>56864</v>
      </c>
      <c r="Y2520" s="1404">
        <f>_xll.qlCalendarAdvance(Calendar,X2520,NDays&amp;"D")</f>
        <v>56864</v>
      </c>
      <c r="Z2520" s="1403">
        <v>1.9647111193318703E-2</v>
      </c>
      <c r="AA2520" s="1411">
        <v>1.955648608016447E-2</v>
      </c>
    </row>
    <row r="2521" spans="19:27" x14ac:dyDescent="0.2">
      <c r="S2521" s="399"/>
      <c r="T2521" s="1401"/>
      <c r="W2521" s="864" t="str">
        <f t="shared" si="47"/>
        <v>1w</v>
      </c>
      <c r="X2521" s="1405">
        <f>_xll.qlCalendarAdvance(Calendar,X2520,W2521,"f",FALSE)</f>
        <v>56871</v>
      </c>
      <c r="Y2521" s="1404">
        <f>_xll.qlCalendarAdvance(Calendar,X2521,NDays&amp;"D")</f>
        <v>56871</v>
      </c>
      <c r="Z2521" s="1403">
        <v>1.9646838892663169E-2</v>
      </c>
      <c r="AA2521" s="1411">
        <v>1.9556011914927396E-2</v>
      </c>
    </row>
    <row r="2522" spans="19:27" x14ac:dyDescent="0.2">
      <c r="S2522" s="399"/>
      <c r="T2522" s="1401"/>
      <c r="W2522" s="864" t="str">
        <f t="shared" ref="W2522:W2585" si="48">W2521</f>
        <v>1w</v>
      </c>
      <c r="X2522" s="1405">
        <f>_xll.qlCalendarAdvance(Calendar,X2521,W2522,"f",FALSE)</f>
        <v>56878</v>
      </c>
      <c r="Y2522" s="1404">
        <f>_xll.qlCalendarAdvance(Calendar,X2522,NDays&amp;"D")</f>
        <v>56878</v>
      </c>
      <c r="Z2522" s="1403">
        <v>1.9646582563185445E-2</v>
      </c>
      <c r="AA2522" s="1411">
        <v>1.9555553566763528E-2</v>
      </c>
    </row>
    <row r="2523" spans="19:27" x14ac:dyDescent="0.2">
      <c r="S2523" s="399"/>
      <c r="T2523" s="1401"/>
      <c r="W2523" s="864" t="str">
        <f t="shared" si="48"/>
        <v>1w</v>
      </c>
      <c r="X2523" s="1405">
        <f>_xll.qlCalendarAdvance(Calendar,X2522,W2523,"f",FALSE)</f>
        <v>56885</v>
      </c>
      <c r="Y2523" s="1404">
        <f>_xll.qlCalendarAdvance(Calendar,X2523,NDays&amp;"D")</f>
        <v>56885</v>
      </c>
      <c r="Z2523" s="1403">
        <v>1.9646342204877962E-2</v>
      </c>
      <c r="AA2523" s="1411">
        <v>1.9555111035753914E-2</v>
      </c>
    </row>
    <row r="2524" spans="19:27" x14ac:dyDescent="0.2">
      <c r="S2524" s="399"/>
      <c r="T2524" s="1401"/>
      <c r="W2524" s="864" t="str">
        <f t="shared" si="48"/>
        <v>1w</v>
      </c>
      <c r="X2524" s="1405">
        <f>_xll.qlCalendarAdvance(Calendar,X2523,W2524,"f",FALSE)</f>
        <v>56892</v>
      </c>
      <c r="Y2524" s="1404">
        <f>_xll.qlCalendarAdvance(Calendar,X2524,NDays&amp;"D")</f>
        <v>56892</v>
      </c>
      <c r="Z2524" s="1403">
        <v>1.9646634374977233E-2</v>
      </c>
      <c r="AA2524" s="1411">
        <v>1.955468432173646E-2</v>
      </c>
    </row>
    <row r="2525" spans="19:27" x14ac:dyDescent="0.2">
      <c r="S2525" s="399"/>
      <c r="T2525" s="1401"/>
      <c r="W2525" s="864" t="str">
        <f t="shared" si="48"/>
        <v>1w</v>
      </c>
      <c r="X2525" s="1405">
        <f>_xll.qlCalendarAdvance(Calendar,X2524,W2525,"f",FALSE)</f>
        <v>56899</v>
      </c>
      <c r="Y2525" s="1404">
        <f>_xll.qlCalendarAdvance(Calendar,X2525,NDays&amp;"D")</f>
        <v>56899</v>
      </c>
      <c r="Z2525" s="1403">
        <v>1.9646427088689241E-2</v>
      </c>
      <c r="AA2525" s="1411">
        <v>1.955427342463012E-2</v>
      </c>
    </row>
    <row r="2526" spans="19:27" x14ac:dyDescent="0.2">
      <c r="S2526" s="399"/>
      <c r="T2526" s="1401"/>
      <c r="W2526" s="864" t="str">
        <f t="shared" si="48"/>
        <v>1w</v>
      </c>
      <c r="X2526" s="1405">
        <f>_xll.qlCalendarAdvance(Calendar,X2525,W2526,"f",FALSE)</f>
        <v>56906</v>
      </c>
      <c r="Y2526" s="1404">
        <f>_xll.qlCalendarAdvance(Calendar,X2526,NDays&amp;"D")</f>
        <v>56906</v>
      </c>
      <c r="Z2526" s="1403">
        <v>1.9646235774411911E-2</v>
      </c>
      <c r="AA2526" s="1411">
        <v>1.9553878344759079E-2</v>
      </c>
    </row>
    <row r="2527" spans="19:27" x14ac:dyDescent="0.2">
      <c r="S2527" s="399"/>
      <c r="T2527" s="1401"/>
      <c r="W2527" s="864" t="str">
        <f t="shared" si="48"/>
        <v>1w</v>
      </c>
      <c r="X2527" s="1405">
        <f>_xll.qlCalendarAdvance(Calendar,X2526,W2527,"f",FALSE)</f>
        <v>56913</v>
      </c>
      <c r="Y2527" s="1404">
        <f>_xll.qlCalendarAdvance(Calendar,X2527,NDays&amp;"D")</f>
        <v>56913</v>
      </c>
      <c r="Z2527" s="1403">
        <v>1.9646060432140375E-2</v>
      </c>
      <c r="AA2527" s="1411">
        <v>1.9553499081880199E-2</v>
      </c>
    </row>
    <row r="2528" spans="19:27" x14ac:dyDescent="0.2">
      <c r="S2528" s="399"/>
      <c r="T2528" s="1401"/>
      <c r="W2528" s="864" t="str">
        <f t="shared" si="48"/>
        <v>1w</v>
      </c>
      <c r="X2528" s="1405">
        <f>_xll.qlCalendarAdvance(Calendar,X2527,W2528,"f",FALSE)</f>
        <v>56920</v>
      </c>
      <c r="Y2528" s="1404">
        <f>_xll.qlCalendarAdvance(Calendar,X2528,NDays&amp;"D")</f>
        <v>56920</v>
      </c>
      <c r="Z2528" s="1403">
        <v>1.9645379980722279E-2</v>
      </c>
      <c r="AA2528" s="1411">
        <v>1.9553135635912433E-2</v>
      </c>
    </row>
    <row r="2529" spans="19:27" x14ac:dyDescent="0.2">
      <c r="S2529" s="399"/>
      <c r="T2529" s="1401"/>
      <c r="W2529" s="864" t="str">
        <f t="shared" si="48"/>
        <v>1w</v>
      </c>
      <c r="X2529" s="1405">
        <f>_xll.qlCalendarAdvance(Calendar,X2528,W2529,"f",FALSE)</f>
        <v>56927</v>
      </c>
      <c r="Y2529" s="1404">
        <f>_xll.qlCalendarAdvance(Calendar,X2529,NDays&amp;"D")</f>
        <v>56927</v>
      </c>
      <c r="Z2529" s="1403">
        <v>1.9645235449334716E-2</v>
      </c>
      <c r="AA2529" s="1411">
        <v>1.9552788007179966E-2</v>
      </c>
    </row>
    <row r="2530" spans="19:27" x14ac:dyDescent="0.2">
      <c r="S2530" s="399"/>
      <c r="T2530" s="1401"/>
      <c r="W2530" s="864" t="str">
        <f t="shared" si="48"/>
        <v>1w</v>
      </c>
      <c r="X2530" s="1405">
        <f>_xll.qlCalendarAdvance(Calendar,X2529,W2530,"f",FALSE)</f>
        <v>56934</v>
      </c>
      <c r="Y2530" s="1404">
        <f>_xll.qlCalendarAdvance(Calendar,X2530,NDays&amp;"D")</f>
        <v>56934</v>
      </c>
      <c r="Z2530" s="1403">
        <v>1.9645106889086661E-2</v>
      </c>
      <c r="AA2530" s="1411">
        <v>1.955245619543966E-2</v>
      </c>
    </row>
    <row r="2531" spans="19:27" x14ac:dyDescent="0.2">
      <c r="S2531" s="399"/>
      <c r="T2531" s="1401"/>
      <c r="W2531" s="864" t="str">
        <f t="shared" si="48"/>
        <v>1w</v>
      </c>
      <c r="X2531" s="1405">
        <f>_xll.qlCalendarAdvance(Calendar,X2530,W2531,"f",FALSE)</f>
        <v>56941</v>
      </c>
      <c r="Y2531" s="1404">
        <f>_xll.qlCalendarAdvance(Calendar,X2531,NDays&amp;"D")</f>
        <v>56941</v>
      </c>
      <c r="Z2531" s="1403">
        <v>1.9644994299975009E-2</v>
      </c>
      <c r="AA2531" s="1411">
        <v>1.9552140200691515E-2</v>
      </c>
    </row>
    <row r="2532" spans="19:27" x14ac:dyDescent="0.2">
      <c r="S2532" s="399"/>
      <c r="T2532" s="1401"/>
      <c r="W2532" s="864" t="str">
        <f t="shared" si="48"/>
        <v>1w</v>
      </c>
      <c r="X2532" s="1405">
        <f>_xll.qlCalendarAdvance(Calendar,X2531,W2532,"f",FALSE)</f>
        <v>56948</v>
      </c>
      <c r="Y2532" s="1404">
        <f>_xll.qlCalendarAdvance(Calendar,X2532,NDays&amp;"D")</f>
        <v>56948</v>
      </c>
      <c r="Z2532" s="1403">
        <v>1.9645423300735876E-2</v>
      </c>
      <c r="AA2532" s="1411">
        <v>1.9551840023016576E-2</v>
      </c>
    </row>
    <row r="2533" spans="19:27" x14ac:dyDescent="0.2">
      <c r="S2533" s="399"/>
      <c r="T2533" s="1401"/>
      <c r="W2533" s="864" t="str">
        <f t="shared" si="48"/>
        <v>1w</v>
      </c>
      <c r="X2533" s="1405">
        <f>_xll.qlCalendarAdvance(Calendar,X2532,W2533,"f",FALSE)</f>
        <v>56955</v>
      </c>
      <c r="Y2533" s="1404">
        <f>_xll.qlCalendarAdvance(Calendar,X2533,NDays&amp;"D")</f>
        <v>56955</v>
      </c>
      <c r="Z2533" s="1403">
        <v>1.9645343790425148E-2</v>
      </c>
      <c r="AA2533" s="1411">
        <v>1.9551555662414843E-2</v>
      </c>
    </row>
    <row r="2534" spans="19:27" x14ac:dyDescent="0.2">
      <c r="S2534" s="399"/>
      <c r="T2534" s="1401"/>
      <c r="W2534" s="864" t="str">
        <f t="shared" si="48"/>
        <v>1w</v>
      </c>
      <c r="X2534" s="1405">
        <f>_xll.qlCalendarAdvance(Calendar,X2533,W2534,"f",FALSE)</f>
        <v>56962</v>
      </c>
      <c r="Y2534" s="1404">
        <f>_xll.qlCalendarAdvance(Calendar,X2534,NDays&amp;"D")</f>
        <v>56962</v>
      </c>
      <c r="Z2534" s="1403">
        <v>1.9645280252098513E-2</v>
      </c>
      <c r="AA2534" s="1411">
        <v>1.9551287118805272E-2</v>
      </c>
    </row>
    <row r="2535" spans="19:27" x14ac:dyDescent="0.2">
      <c r="S2535" s="399"/>
      <c r="T2535" s="1401"/>
      <c r="W2535" s="864" t="str">
        <f t="shared" si="48"/>
        <v>1w</v>
      </c>
      <c r="X2535" s="1405">
        <f>_xll.qlCalendarAdvance(Calendar,X2534,W2535,"f",FALSE)</f>
        <v>56969</v>
      </c>
      <c r="Y2535" s="1404">
        <f>_xll.qlCalendarAdvance(Calendar,X2535,NDays&amp;"D")</f>
        <v>56969</v>
      </c>
      <c r="Z2535" s="1403">
        <v>1.9645232685755087E-2</v>
      </c>
      <c r="AA2535" s="1411">
        <v>1.9551034392268907E-2</v>
      </c>
    </row>
    <row r="2536" spans="19:27" x14ac:dyDescent="0.2">
      <c r="S2536" s="399"/>
      <c r="T2536" s="1401"/>
      <c r="W2536" s="864" t="str">
        <f t="shared" si="48"/>
        <v>1w</v>
      </c>
      <c r="X2536" s="1405">
        <f>_xll.qlCalendarAdvance(Calendar,X2535,W2536,"f",FALSE)</f>
        <v>56977</v>
      </c>
      <c r="Y2536" s="1404">
        <f>_xll.qlCalendarAdvance(Calendar,X2536,NDays&amp;"D")</f>
        <v>56977</v>
      </c>
      <c r="Z2536" s="1403">
        <v>1.9645197881748684E-2</v>
      </c>
      <c r="AA2536" s="1411">
        <v>1.9550764929756603E-2</v>
      </c>
    </row>
    <row r="2537" spans="19:27" x14ac:dyDescent="0.2">
      <c r="S2537" s="399"/>
      <c r="T2537" s="1401"/>
      <c r="W2537" s="864" t="str">
        <f t="shared" si="48"/>
        <v>1w</v>
      </c>
      <c r="X2537" s="1405">
        <f>_xll.qlCalendarAdvance(Calendar,X2536,W2537,"f",FALSE)</f>
        <v>56984</v>
      </c>
      <c r="Y2537" s="1404">
        <f>_xll.qlCalendarAdvance(Calendar,X2537,NDays&amp;"D")</f>
        <v>56984</v>
      </c>
      <c r="Z2537" s="1403">
        <v>1.9644653068182735E-2</v>
      </c>
      <c r="AA2537" s="1411">
        <v>1.9550546096855914E-2</v>
      </c>
    </row>
    <row r="2538" spans="19:27" x14ac:dyDescent="0.2">
      <c r="S2538" s="399"/>
      <c r="T2538" s="1401"/>
      <c r="W2538" s="864" t="str">
        <f t="shared" si="48"/>
        <v>1w</v>
      </c>
      <c r="X2538" s="1405">
        <f>_xll.qlCalendarAdvance(Calendar,X2537,W2538,"f",FALSE)</f>
        <v>56991</v>
      </c>
      <c r="Y2538" s="1404">
        <f>_xll.qlCalendarAdvance(Calendar,X2538,NDays&amp;"D")</f>
        <v>56991</v>
      </c>
      <c r="Z2538" s="1403">
        <v>1.9644654558559269E-2</v>
      </c>
      <c r="AA2538" s="1411">
        <v>1.9550343081109478E-2</v>
      </c>
    </row>
    <row r="2539" spans="19:27" x14ac:dyDescent="0.2">
      <c r="S2539" s="399"/>
      <c r="T2539" s="1401"/>
      <c r="W2539" s="864" t="str">
        <f t="shared" si="48"/>
        <v>1w</v>
      </c>
      <c r="X2539" s="1405">
        <f>_xll.qlCalendarAdvance(Calendar,X2538,W2539,"f",FALSE)</f>
        <v>56998</v>
      </c>
      <c r="Y2539" s="1404">
        <f>_xll.qlCalendarAdvance(Calendar,X2539,NDays&amp;"D")</f>
        <v>56998</v>
      </c>
      <c r="Z2539" s="1403">
        <v>1.9644672020061069E-2</v>
      </c>
      <c r="AA2539" s="1411">
        <v>1.9550155882355202E-2</v>
      </c>
    </row>
    <row r="2540" spans="19:27" x14ac:dyDescent="0.2">
      <c r="S2540" s="399"/>
      <c r="T2540" s="1401"/>
      <c r="W2540" s="864" t="str">
        <f t="shared" si="48"/>
        <v>1w</v>
      </c>
      <c r="X2540" s="1405">
        <f>_xll.qlCalendarAdvance(Calendar,X2539,W2540,"f",FALSE)</f>
        <v>57005</v>
      </c>
      <c r="Y2540" s="1404">
        <f>_xll.qlCalendarAdvance(Calendar,X2540,NDays&amp;"D")</f>
        <v>57005</v>
      </c>
      <c r="Z2540" s="1403">
        <v>1.9644705452689024E-2</v>
      </c>
      <c r="AA2540" s="1411">
        <v>1.9549984500674134E-2</v>
      </c>
    </row>
    <row r="2541" spans="19:27" x14ac:dyDescent="0.2">
      <c r="S2541" s="399"/>
      <c r="T2541" s="1401"/>
      <c r="W2541" s="864" t="str">
        <f t="shared" si="48"/>
        <v>1w</v>
      </c>
      <c r="X2541" s="1405">
        <f>_xll.qlCalendarAdvance(Calendar,X2540,W2541,"f",FALSE)</f>
        <v>57012</v>
      </c>
      <c r="Y2541" s="1404">
        <f>_xll.qlCalendarAdvance(Calendar,X2541,NDays&amp;"D")</f>
        <v>57012</v>
      </c>
      <c r="Z2541" s="1403">
        <v>1.9644754856442688E-2</v>
      </c>
      <c r="AA2541" s="1411">
        <v>1.9549828935904179E-2</v>
      </c>
    </row>
    <row r="2542" spans="19:27" x14ac:dyDescent="0.2">
      <c r="S2542" s="399"/>
      <c r="T2542" s="1401"/>
      <c r="W2542" s="864" t="str">
        <f t="shared" si="48"/>
        <v>1w</v>
      </c>
      <c r="X2542" s="1405">
        <f>_xll.qlCalendarAdvance(Calendar,X2541,W2542,"f",FALSE)</f>
        <v>57019</v>
      </c>
      <c r="Y2542" s="1404">
        <f>_xll.qlCalendarAdvance(Calendar,X2542,NDays&amp;"D")</f>
        <v>57019</v>
      </c>
      <c r="Z2542" s="1403">
        <v>1.9644820231324734E-2</v>
      </c>
      <c r="AA2542" s="1411">
        <v>1.9549689188288477E-2</v>
      </c>
    </row>
    <row r="2543" spans="19:27" x14ac:dyDescent="0.2">
      <c r="S2543" s="399"/>
      <c r="T2543" s="1401"/>
      <c r="W2543" s="864" t="str">
        <f t="shared" si="48"/>
        <v>1w</v>
      </c>
      <c r="X2543" s="1405">
        <f>_xll.qlCalendarAdvance(Calendar,X2542,W2543,"f",FALSE)</f>
        <v>57026</v>
      </c>
      <c r="Y2543" s="1404">
        <f>_xll.qlCalendarAdvance(Calendar,X2543,NDays&amp;"D")</f>
        <v>57026</v>
      </c>
      <c r="Z2543" s="1403">
        <v>1.9644901577336053E-2</v>
      </c>
      <c r="AA2543" s="1411">
        <v>1.9549565257745982E-2</v>
      </c>
    </row>
    <row r="2544" spans="19:27" x14ac:dyDescent="0.2">
      <c r="S2544" s="399"/>
      <c r="T2544" s="1401"/>
      <c r="W2544" s="864" t="str">
        <f t="shared" si="48"/>
        <v>1w</v>
      </c>
      <c r="X2544" s="1405">
        <f>_xll.qlCalendarAdvance(Calendar,X2543,W2544,"f",FALSE)</f>
        <v>57033</v>
      </c>
      <c r="Y2544" s="1404">
        <f>_xll.qlCalendarAdvance(Calendar,X2544,NDays&amp;"D")</f>
        <v>57033</v>
      </c>
      <c r="Z2544" s="1403">
        <v>1.9644998894478426E-2</v>
      </c>
      <c r="AA2544" s="1411">
        <v>1.9549457144114601E-2</v>
      </c>
    </row>
    <row r="2545" spans="19:27" x14ac:dyDescent="0.2">
      <c r="S2545" s="399"/>
      <c r="T2545" s="1401"/>
      <c r="W2545" s="864" t="str">
        <f t="shared" si="48"/>
        <v>1w</v>
      </c>
      <c r="X2545" s="1405">
        <f>_xll.qlCalendarAdvance(Calendar,X2544,W2545,"f",FALSE)</f>
        <v>57040</v>
      </c>
      <c r="Y2545" s="1404">
        <f>_xll.qlCalendarAdvance(Calendar,X2545,NDays&amp;"D")</f>
        <v>57040</v>
      </c>
      <c r="Z2545" s="1403">
        <v>1.964619356038199E-2</v>
      </c>
      <c r="AA2545" s="1411">
        <v>1.9549364847637474E-2</v>
      </c>
    </row>
    <row r="2546" spans="19:27" x14ac:dyDescent="0.2">
      <c r="S2546" s="399"/>
      <c r="T2546" s="1401"/>
      <c r="W2546" s="864" t="str">
        <f t="shared" si="48"/>
        <v>1w</v>
      </c>
      <c r="X2546" s="1405">
        <f>_xll.qlCalendarAdvance(Calendar,X2545,W2546,"f",FALSE)</f>
        <v>57047</v>
      </c>
      <c r="Y2546" s="1404">
        <f>_xll.qlCalendarAdvance(Calendar,X2546,NDays&amp;"D")</f>
        <v>57047</v>
      </c>
      <c r="Z2546" s="1403">
        <v>1.9646325115477564E-2</v>
      </c>
      <c r="AA2546" s="1411">
        <v>1.9549288368233553E-2</v>
      </c>
    </row>
    <row r="2547" spans="19:27" x14ac:dyDescent="0.2">
      <c r="S2547" s="399"/>
      <c r="T2547" s="1401"/>
      <c r="W2547" s="864" t="str">
        <f t="shared" si="48"/>
        <v>1w</v>
      </c>
      <c r="X2547" s="1405">
        <f>_xll.qlCalendarAdvance(Calendar,X2546,W2547,"f",FALSE)</f>
        <v>57054</v>
      </c>
      <c r="Y2547" s="1404">
        <f>_xll.qlCalendarAdvance(Calendar,X2547,NDays&amp;"D")</f>
        <v>57054</v>
      </c>
      <c r="Z2547" s="1403">
        <v>1.9646472643423903E-2</v>
      </c>
      <c r="AA2547" s="1411">
        <v>1.9549227705902839E-2</v>
      </c>
    </row>
    <row r="2548" spans="19:27" x14ac:dyDescent="0.2">
      <c r="S2548" s="399"/>
      <c r="T2548" s="1401"/>
      <c r="W2548" s="864" t="str">
        <f t="shared" si="48"/>
        <v>1w</v>
      </c>
      <c r="X2548" s="1405">
        <f>_xll.qlCalendarAdvance(Calendar,X2547,W2548,"f",FALSE)</f>
        <v>57061</v>
      </c>
      <c r="Y2548" s="1404">
        <f>_xll.qlCalendarAdvance(Calendar,X2548,NDays&amp;"D")</f>
        <v>57061</v>
      </c>
      <c r="Z2548" s="1403">
        <v>1.964663614422453E-2</v>
      </c>
      <c r="AA2548" s="1411">
        <v>1.9549182860564285E-2</v>
      </c>
    </row>
    <row r="2549" spans="19:27" x14ac:dyDescent="0.2">
      <c r="S2549" s="399"/>
      <c r="T2549" s="1401"/>
      <c r="W2549" s="864" t="str">
        <f t="shared" si="48"/>
        <v>1w</v>
      </c>
      <c r="X2549" s="1405">
        <f>_xll.qlCalendarAdvance(Calendar,X2548,W2549,"f",FALSE)</f>
        <v>57068</v>
      </c>
      <c r="Y2549" s="1404">
        <f>_xll.qlCalendarAdvance(Calendar,X2549,NDays&amp;"D")</f>
        <v>57068</v>
      </c>
      <c r="Z2549" s="1403">
        <v>1.964681561788385E-2</v>
      </c>
      <c r="AA2549" s="1411">
        <v>1.9549153832217891E-2</v>
      </c>
    </row>
    <row r="2550" spans="19:27" x14ac:dyDescent="0.2">
      <c r="S2550" s="399"/>
      <c r="T2550" s="1401"/>
      <c r="W2550" s="864" t="str">
        <f t="shared" si="48"/>
        <v>1w</v>
      </c>
      <c r="X2550" s="1405">
        <f>_xll.qlCalendarAdvance(Calendar,X2549,W2550,"f",FALSE)</f>
        <v>57075</v>
      </c>
      <c r="Y2550" s="1404">
        <f>_xll.qlCalendarAdvance(Calendar,X2550,NDays&amp;"D")</f>
        <v>57075</v>
      </c>
      <c r="Z2550" s="1403">
        <v>1.9646464563040391E-2</v>
      </c>
      <c r="AA2550" s="1411">
        <v>1.9549140620944705E-2</v>
      </c>
    </row>
    <row r="2551" spans="19:27" x14ac:dyDescent="0.2">
      <c r="S2551" s="399"/>
      <c r="T2551" s="1401"/>
      <c r="W2551" s="864" t="str">
        <f t="shared" si="48"/>
        <v>1w</v>
      </c>
      <c r="X2551" s="1405">
        <f>_xll.qlCalendarAdvance(Calendar,X2550,W2551,"f",FALSE)</f>
        <v>57082</v>
      </c>
      <c r="Y2551" s="1404">
        <f>_xll.qlCalendarAdvance(Calendar,X2551,NDays&amp;"D")</f>
        <v>57082</v>
      </c>
      <c r="Z2551" s="1403">
        <v>1.9646674830246909E-2</v>
      </c>
      <c r="AA2551" s="1411">
        <v>1.9549143226663679E-2</v>
      </c>
    </row>
    <row r="2552" spans="19:27" x14ac:dyDescent="0.2">
      <c r="S2552" s="399"/>
      <c r="T2552" s="1401"/>
      <c r="W2552" s="864" t="str">
        <f t="shared" si="48"/>
        <v>1w</v>
      </c>
      <c r="X2552" s="1405">
        <f>_xll.qlCalendarAdvance(Calendar,X2551,W2552,"f",FALSE)</f>
        <v>57089</v>
      </c>
      <c r="Y2552" s="1404">
        <f>_xll.qlCalendarAdvance(Calendar,X2552,NDays&amp;"D")</f>
        <v>57089</v>
      </c>
      <c r="Z2552" s="1403">
        <v>1.9646901069469851E-2</v>
      </c>
      <c r="AA2552" s="1411">
        <v>1.9549161649536906E-2</v>
      </c>
    </row>
    <row r="2553" spans="19:27" x14ac:dyDescent="0.2">
      <c r="S2553" s="399"/>
      <c r="T2553" s="1401"/>
      <c r="W2553" s="864" t="str">
        <f t="shared" si="48"/>
        <v>1w</v>
      </c>
      <c r="X2553" s="1405">
        <f>_xll.qlCalendarAdvance(Calendar,X2552,W2553,"f",FALSE)</f>
        <v>57096</v>
      </c>
      <c r="Y2553" s="1404">
        <f>_xll.qlCalendarAdvance(Calendar,X2553,NDays&amp;"D")</f>
        <v>57096</v>
      </c>
      <c r="Z2553" s="1403">
        <v>1.9647143280713646E-2</v>
      </c>
      <c r="AA2553" s="1411">
        <v>1.9549195889402293E-2</v>
      </c>
    </row>
    <row r="2554" spans="19:27" x14ac:dyDescent="0.2">
      <c r="S2554" s="399"/>
      <c r="T2554" s="1401"/>
      <c r="W2554" s="864" t="str">
        <f t="shared" si="48"/>
        <v>1w</v>
      </c>
      <c r="X2554" s="1405">
        <f>_xll.qlCalendarAdvance(Calendar,X2553,W2554,"f",FALSE)</f>
        <v>57103</v>
      </c>
      <c r="Y2554" s="1404">
        <f>_xll.qlCalendarAdvance(Calendar,X2554,NDays&amp;"D")</f>
        <v>57103</v>
      </c>
      <c r="Z2554" s="1403">
        <v>1.9647952579217236E-2</v>
      </c>
      <c r="AA2554" s="1411">
        <v>1.9549245946421934E-2</v>
      </c>
    </row>
    <row r="2555" spans="19:27" x14ac:dyDescent="0.2">
      <c r="S2555" s="399"/>
      <c r="T2555" s="1401"/>
      <c r="W2555" s="864" t="str">
        <f t="shared" si="48"/>
        <v>1w</v>
      </c>
      <c r="X2555" s="1405">
        <f>_xll.qlCalendarAdvance(Calendar,X2554,W2555,"f",FALSE)</f>
        <v>57110</v>
      </c>
      <c r="Y2555" s="1404">
        <f>_xll.qlCalendarAdvance(Calendar,X2555,NDays&amp;"D")</f>
        <v>57110</v>
      </c>
      <c r="Z2555" s="1403">
        <v>1.9648227890129148E-2</v>
      </c>
      <c r="AA2555" s="1411">
        <v>1.9549311820352688E-2</v>
      </c>
    </row>
    <row r="2556" spans="19:27" x14ac:dyDescent="0.2">
      <c r="S2556" s="399"/>
      <c r="T2556" s="1401"/>
      <c r="W2556" s="864" t="str">
        <f t="shared" si="48"/>
        <v>1w</v>
      </c>
      <c r="X2556" s="1405">
        <f>_xll.qlCalendarAdvance(Calendar,X2555,W2556,"f",FALSE)</f>
        <v>57117</v>
      </c>
      <c r="Y2556" s="1404">
        <f>_xll.qlCalendarAdvance(Calendar,X2556,NDays&amp;"D")</f>
        <v>57117</v>
      </c>
      <c r="Z2556" s="1403">
        <v>1.9648519173938075E-2</v>
      </c>
      <c r="AA2556" s="1411">
        <v>1.954939351135665E-2</v>
      </c>
    </row>
    <row r="2557" spans="19:27" x14ac:dyDescent="0.2">
      <c r="S2557" s="399"/>
      <c r="T2557" s="1401"/>
      <c r="W2557" s="864" t="str">
        <f t="shared" si="48"/>
        <v>1w</v>
      </c>
      <c r="X2557" s="1405">
        <f>_xll.qlCalendarAdvance(Calendar,X2556,W2557,"f",FALSE)</f>
        <v>57124</v>
      </c>
      <c r="Y2557" s="1404">
        <f>_xll.qlCalendarAdvance(Calendar,X2557,NDays&amp;"D")</f>
        <v>57124</v>
      </c>
      <c r="Z2557" s="1403">
        <v>1.9648826430650183E-2</v>
      </c>
      <c r="AA2557" s="1411">
        <v>1.9549491019433818E-2</v>
      </c>
    </row>
    <row r="2558" spans="19:27" x14ac:dyDescent="0.2">
      <c r="S2558" s="399"/>
      <c r="T2558" s="1401"/>
      <c r="W2558" s="864" t="str">
        <f t="shared" si="48"/>
        <v>1w</v>
      </c>
      <c r="X2558" s="1405">
        <f>_xll.qlCalendarAdvance(Calendar,X2557,W2558,"f",FALSE)</f>
        <v>57131</v>
      </c>
      <c r="Y2558" s="1404">
        <f>_xll.qlCalendarAdvance(Calendar,X2558,NDays&amp;"D")</f>
        <v>57131</v>
      </c>
      <c r="Z2558" s="1403">
        <v>1.9648593917474363E-2</v>
      </c>
      <c r="AA2558" s="1411">
        <v>1.9549604344584193E-2</v>
      </c>
    </row>
    <row r="2559" spans="19:27" x14ac:dyDescent="0.2">
      <c r="S2559" s="399"/>
      <c r="T2559" s="1401"/>
      <c r="W2559" s="864" t="str">
        <f t="shared" si="48"/>
        <v>1w</v>
      </c>
      <c r="X2559" s="1405">
        <f>_xll.qlCalendarAdvance(Calendar,X2558,W2559,"f",FALSE)</f>
        <v>57138</v>
      </c>
      <c r="Y2559" s="1404">
        <f>_xll.qlCalendarAdvance(Calendar,X2559,NDays&amp;"D")</f>
        <v>57138</v>
      </c>
      <c r="Z2559" s="1403">
        <v>1.9648931960982333E-2</v>
      </c>
      <c r="AA2559" s="1411">
        <v>1.9549733486726728E-2</v>
      </c>
    </row>
    <row r="2560" spans="19:27" x14ac:dyDescent="0.2">
      <c r="S2560" s="399"/>
      <c r="T2560" s="1401"/>
      <c r="W2560" s="864" t="str">
        <f t="shared" si="48"/>
        <v>1w</v>
      </c>
      <c r="X2560" s="1405">
        <f>_xll.qlCalendarAdvance(Calendar,X2559,W2560,"f",FALSE)</f>
        <v>57145</v>
      </c>
      <c r="Y2560" s="1404">
        <f>_xll.qlCalendarAdvance(Calendar,X2560,NDays&amp;"D")</f>
        <v>57145</v>
      </c>
      <c r="Z2560" s="1403">
        <v>1.9649285976560318E-2</v>
      </c>
      <c r="AA2560" s="1411">
        <v>1.9549878445861424E-2</v>
      </c>
    </row>
    <row r="2561" spans="19:27" x14ac:dyDescent="0.2">
      <c r="S2561" s="399"/>
      <c r="T2561" s="1401"/>
      <c r="W2561" s="864" t="str">
        <f t="shared" si="48"/>
        <v>1w</v>
      </c>
      <c r="X2561" s="1405">
        <f>_xll.qlCalendarAdvance(Calendar,X2560,W2561,"f",FALSE)</f>
        <v>57152</v>
      </c>
      <c r="Y2561" s="1404">
        <f>_xll.qlCalendarAdvance(Calendar,X2561,NDays&amp;"D")</f>
        <v>57152</v>
      </c>
      <c r="Z2561" s="1403">
        <v>1.9649655964217166E-2</v>
      </c>
      <c r="AA2561" s="1411">
        <v>1.9550039222150373E-2</v>
      </c>
    </row>
    <row r="2562" spans="19:27" x14ac:dyDescent="0.2">
      <c r="S2562" s="399"/>
      <c r="T2562" s="1401"/>
      <c r="W2562" s="864" t="str">
        <f t="shared" si="48"/>
        <v>1w</v>
      </c>
      <c r="X2562" s="1405">
        <f>_xll.qlCalendarAdvance(Calendar,X2561,W2562,"f",FALSE)</f>
        <v>57159</v>
      </c>
      <c r="Y2562" s="1404">
        <f>_xll.qlCalendarAdvance(Calendar,X2562,NDays&amp;"D")</f>
        <v>57159</v>
      </c>
      <c r="Z2562" s="1403">
        <v>1.9650041923960415E-2</v>
      </c>
      <c r="AA2562" s="1411">
        <v>1.9550215815431482E-2</v>
      </c>
    </row>
    <row r="2563" spans="19:27" x14ac:dyDescent="0.2">
      <c r="S2563" s="399"/>
      <c r="T2563" s="1401"/>
      <c r="W2563" s="864" t="str">
        <f t="shared" si="48"/>
        <v>1w</v>
      </c>
      <c r="X2563" s="1405">
        <f>_xll.qlCalendarAdvance(Calendar,X2562,W2563,"f",FALSE)</f>
        <v>57166</v>
      </c>
      <c r="Y2563" s="1404">
        <f>_xll.qlCalendarAdvance(Calendar,X2563,NDays&amp;"D")</f>
        <v>57166</v>
      </c>
      <c r="Z2563" s="1403">
        <v>1.9651005402330987E-2</v>
      </c>
      <c r="AA2563" s="1411">
        <v>1.9550408225785798E-2</v>
      </c>
    </row>
    <row r="2564" spans="19:27" x14ac:dyDescent="0.2">
      <c r="S2564" s="399"/>
      <c r="T2564" s="1401"/>
      <c r="W2564" s="864" t="str">
        <f t="shared" si="48"/>
        <v>1w</v>
      </c>
      <c r="X2564" s="1405">
        <f>_xll.qlCalendarAdvance(Calendar,X2563,W2564,"f",FALSE)</f>
        <v>57173</v>
      </c>
      <c r="Y2564" s="1404">
        <f>_xll.qlCalendarAdvance(Calendar,X2564,NDays&amp;"D")</f>
        <v>57173</v>
      </c>
      <c r="Z2564" s="1403">
        <v>1.9651424469593969E-2</v>
      </c>
      <c r="AA2564" s="1411">
        <v>1.9550616453213321E-2</v>
      </c>
    </row>
    <row r="2565" spans="19:27" x14ac:dyDescent="0.2">
      <c r="S2565" s="399"/>
      <c r="T2565" s="1401"/>
      <c r="W2565" s="864" t="str">
        <f t="shared" si="48"/>
        <v>1w</v>
      </c>
      <c r="X2565" s="1405">
        <f>_xll.qlCalendarAdvance(Calendar,X2564,W2565,"f",FALSE)</f>
        <v>57180</v>
      </c>
      <c r="Y2565" s="1404">
        <f>_xll.qlCalendarAdvance(Calendar,X2565,NDays&amp;"D")</f>
        <v>57180</v>
      </c>
      <c r="Z2565" s="1403">
        <v>1.9651859509829284E-2</v>
      </c>
      <c r="AA2565" s="1411">
        <v>1.9550840497633004E-2</v>
      </c>
    </row>
    <row r="2566" spans="19:27" x14ac:dyDescent="0.2">
      <c r="S2566" s="399"/>
      <c r="T2566" s="1401"/>
      <c r="W2566" s="864" t="str">
        <f t="shared" si="48"/>
        <v>1w</v>
      </c>
      <c r="X2566" s="1405">
        <f>_xll.qlCalendarAdvance(Calendar,X2565,W2566,"f",FALSE)</f>
        <v>57187</v>
      </c>
      <c r="Y2566" s="1404">
        <f>_xll.qlCalendarAdvance(Calendar,X2566,NDays&amp;"D")</f>
        <v>57187</v>
      </c>
      <c r="Z2566" s="1403">
        <v>1.9652310523047948E-2</v>
      </c>
      <c r="AA2566" s="1411">
        <v>1.9551080359044848E-2</v>
      </c>
    </row>
    <row r="2567" spans="19:27" x14ac:dyDescent="0.2">
      <c r="S2567" s="399"/>
      <c r="T2567" s="1401"/>
      <c r="W2567" s="864" t="str">
        <f t="shared" si="48"/>
        <v>1w</v>
      </c>
      <c r="X2567" s="1405">
        <f>_xll.qlCalendarAdvance(Calendar,X2566,W2567,"f",FALSE)</f>
        <v>57194</v>
      </c>
      <c r="Y2567" s="1404">
        <f>_xll.qlCalendarAdvance(Calendar,X2567,NDays&amp;"D")</f>
        <v>57194</v>
      </c>
      <c r="Z2567" s="1403">
        <v>1.9652777509260526E-2</v>
      </c>
      <c r="AA2567" s="1411">
        <v>1.9551336037691991E-2</v>
      </c>
    </row>
    <row r="2568" spans="19:27" x14ac:dyDescent="0.2">
      <c r="S2568" s="399"/>
      <c r="T2568" s="1401"/>
      <c r="W2568" s="864" t="str">
        <f t="shared" si="48"/>
        <v>1w</v>
      </c>
      <c r="X2568" s="1405">
        <f>_xll.qlCalendarAdvance(Calendar,X2567,W2568,"f",FALSE)</f>
        <v>57201</v>
      </c>
      <c r="Y2568" s="1404">
        <f>_xll.qlCalendarAdvance(Calendar,X2568,NDays&amp;"D")</f>
        <v>57201</v>
      </c>
      <c r="Z2568" s="1403">
        <v>1.9653260468478477E-2</v>
      </c>
      <c r="AA2568" s="1411">
        <v>1.9551607533250248E-2</v>
      </c>
    </row>
    <row r="2569" spans="19:27" x14ac:dyDescent="0.2">
      <c r="S2569" s="399"/>
      <c r="T2569" s="1401"/>
      <c r="W2569" s="864" t="str">
        <f t="shared" si="48"/>
        <v>1w</v>
      </c>
      <c r="X2569" s="1405">
        <f>_xll.qlCalendarAdvance(Calendar,X2568,W2569,"f",FALSE)</f>
        <v>57208</v>
      </c>
      <c r="Y2569" s="1404">
        <f>_xll.qlCalendarAdvance(Calendar,X2569,NDays&amp;"D")</f>
        <v>57208</v>
      </c>
      <c r="Z2569" s="1403">
        <v>1.9653759400713247E-2</v>
      </c>
      <c r="AA2569" s="1411">
        <v>1.9551894845800666E-2</v>
      </c>
    </row>
    <row r="2570" spans="19:27" x14ac:dyDescent="0.2">
      <c r="S2570" s="399"/>
      <c r="T2570" s="1401"/>
      <c r="W2570" s="864" t="str">
        <f t="shared" si="48"/>
        <v>1w</v>
      </c>
      <c r="X2570" s="1405">
        <f>_xll.qlCalendarAdvance(Calendar,X2569,W2570,"f",FALSE)</f>
        <v>57215</v>
      </c>
      <c r="Y2570" s="1404">
        <f>_xll.qlCalendarAdvance(Calendar,X2570,NDays&amp;"D")</f>
        <v>57215</v>
      </c>
      <c r="Z2570" s="1403">
        <v>1.9654274305976296E-2</v>
      </c>
      <c r="AA2570" s="1411">
        <v>1.955219797542429E-2</v>
      </c>
    </row>
    <row r="2571" spans="19:27" x14ac:dyDescent="0.2">
      <c r="S2571" s="399"/>
      <c r="T2571" s="1401"/>
      <c r="W2571" s="864" t="str">
        <f t="shared" si="48"/>
        <v>1w</v>
      </c>
      <c r="X2571" s="1405">
        <f>_xll.qlCalendarAdvance(Calendar,X2570,W2571,"f",FALSE)</f>
        <v>57222</v>
      </c>
      <c r="Y2571" s="1404">
        <f>_xll.qlCalendarAdvance(Calendar,X2571,NDays&amp;"D")</f>
        <v>57222</v>
      </c>
      <c r="Z2571" s="1403">
        <v>1.9653663562313389E-2</v>
      </c>
      <c r="AA2571" s="1411">
        <v>1.9552516922202168E-2</v>
      </c>
    </row>
    <row r="2572" spans="19:27" x14ac:dyDescent="0.2">
      <c r="S2572" s="399"/>
      <c r="T2572" s="1401"/>
      <c r="W2572" s="864" t="str">
        <f t="shared" si="48"/>
        <v>1w</v>
      </c>
      <c r="X2572" s="1405">
        <f>_xll.qlCalendarAdvance(Calendar,X2571,W2572,"f",FALSE)</f>
        <v>57229</v>
      </c>
      <c r="Y2572" s="1404">
        <f>_xll.qlCalendarAdvance(Calendar,X2572,NDays&amp;"D")</f>
        <v>57229</v>
      </c>
      <c r="Z2572" s="1403">
        <v>1.9653636290755581E-2</v>
      </c>
      <c r="AA2572" s="1411">
        <v>1.9552851685972206E-2</v>
      </c>
    </row>
    <row r="2573" spans="19:27" x14ac:dyDescent="0.2">
      <c r="S2573" s="399"/>
      <c r="T2573" s="1401"/>
      <c r="W2573" s="864" t="str">
        <f t="shared" si="48"/>
        <v>1w</v>
      </c>
      <c r="X2573" s="1405">
        <f>_xll.qlCalendarAdvance(Calendar,X2572,W2573,"f",FALSE)</f>
        <v>57236</v>
      </c>
      <c r="Y2573" s="1404">
        <f>_xll.qlCalendarAdvance(Calendar,X2573,NDays&amp;"D")</f>
        <v>57236</v>
      </c>
      <c r="Z2573" s="1403">
        <v>1.9654195602454055E-2</v>
      </c>
      <c r="AA2573" s="1411">
        <v>1.9553202266734404E-2</v>
      </c>
    </row>
    <row r="2574" spans="19:27" x14ac:dyDescent="0.2">
      <c r="S2574" s="399"/>
      <c r="T2574" s="1401"/>
      <c r="W2574" s="864" t="str">
        <f t="shared" si="48"/>
        <v>1w</v>
      </c>
      <c r="X2574" s="1405">
        <f>_xll.qlCalendarAdvance(Calendar,X2573,W2574,"f",FALSE)</f>
        <v>57243</v>
      </c>
      <c r="Y2574" s="1404">
        <f>_xll.qlCalendarAdvance(Calendar,X2574,NDays&amp;"D")</f>
        <v>57243</v>
      </c>
      <c r="Z2574" s="1403">
        <v>1.9654770884660222E-2</v>
      </c>
      <c r="AA2574" s="1411">
        <v>1.9553568664569809E-2</v>
      </c>
    </row>
    <row r="2575" spans="19:27" x14ac:dyDescent="0.2">
      <c r="S2575" s="399"/>
      <c r="T2575" s="1401"/>
      <c r="W2575" s="864" t="str">
        <f t="shared" si="48"/>
        <v>1w</v>
      </c>
      <c r="X2575" s="1405">
        <f>_xll.qlCalendarAdvance(Calendar,X2574,W2575,"f",FALSE)</f>
        <v>57250</v>
      </c>
      <c r="Y2575" s="1404">
        <f>_xll.qlCalendarAdvance(Calendar,X2575,NDays&amp;"D")</f>
        <v>57250</v>
      </c>
      <c r="Z2575" s="1403">
        <v>1.9655362137387077E-2</v>
      </c>
      <c r="AA2575" s="1411">
        <v>1.9553950879478421E-2</v>
      </c>
    </row>
    <row r="2576" spans="19:27" x14ac:dyDescent="0.2">
      <c r="S2576" s="399"/>
      <c r="T2576" s="1401"/>
      <c r="W2576" s="864" t="str">
        <f t="shared" si="48"/>
        <v>1w</v>
      </c>
      <c r="X2576" s="1405">
        <f>_xll.qlCalendarAdvance(Calendar,X2575,W2576,"f",FALSE)</f>
        <v>57257</v>
      </c>
      <c r="Y2576" s="1404">
        <f>_xll.qlCalendarAdvance(Calendar,X2576,NDays&amp;"D")</f>
        <v>57257</v>
      </c>
      <c r="Z2576" s="1403">
        <v>1.9656545831622838E-2</v>
      </c>
      <c r="AA2576" s="1411">
        <v>1.955434891146024E-2</v>
      </c>
    </row>
    <row r="2577" spans="19:27" x14ac:dyDescent="0.2">
      <c r="S2577" s="399"/>
      <c r="T2577" s="1401"/>
      <c r="W2577" s="864" t="str">
        <f t="shared" si="48"/>
        <v>1w</v>
      </c>
      <c r="X2577" s="1405">
        <f>_xll.qlCalendarAdvance(Calendar,X2576,W2577,"f",FALSE)</f>
        <v>57264</v>
      </c>
      <c r="Y2577" s="1404">
        <f>_xll.qlCalendarAdvance(Calendar,X2577,NDays&amp;"D")</f>
        <v>57264</v>
      </c>
      <c r="Z2577" s="1403">
        <v>1.9657170199647564E-2</v>
      </c>
      <c r="AA2577" s="1411">
        <v>1.9554762760353173E-2</v>
      </c>
    </row>
    <row r="2578" spans="19:27" x14ac:dyDescent="0.2">
      <c r="S2578" s="399"/>
      <c r="T2578" s="1401"/>
      <c r="W2578" s="864" t="str">
        <f t="shared" si="48"/>
        <v>1w</v>
      </c>
      <c r="X2578" s="1405">
        <f>_xll.qlCalendarAdvance(Calendar,X2577,W2578,"f",FALSE)</f>
        <v>57271</v>
      </c>
      <c r="Y2578" s="1404">
        <f>_xll.qlCalendarAdvance(Calendar,X2578,NDays&amp;"D")</f>
        <v>57271</v>
      </c>
      <c r="Z2578" s="1403">
        <v>1.9657810539095016E-2</v>
      </c>
      <c r="AA2578" s="1411">
        <v>1.9555192426481405E-2</v>
      </c>
    </row>
    <row r="2579" spans="19:27" x14ac:dyDescent="0.2">
      <c r="S2579" s="399"/>
      <c r="T2579" s="1401"/>
      <c r="W2579" s="864" t="str">
        <f t="shared" si="48"/>
        <v>1w</v>
      </c>
      <c r="X2579" s="1405">
        <f>_xll.qlCalendarAdvance(Calendar,X2578,W2579,"f",FALSE)</f>
        <v>57278</v>
      </c>
      <c r="Y2579" s="1404">
        <f>_xll.qlCalendarAdvance(Calendar,X2579,NDays&amp;"D")</f>
        <v>57278</v>
      </c>
      <c r="Z2579" s="1403">
        <v>1.965846684997901E-2</v>
      </c>
      <c r="AA2579" s="1411">
        <v>1.9555637909601797E-2</v>
      </c>
    </row>
    <row r="2580" spans="19:27" x14ac:dyDescent="0.2">
      <c r="S2580" s="399"/>
      <c r="T2580" s="1401"/>
      <c r="W2580" s="864" t="str">
        <f t="shared" si="48"/>
        <v>1w</v>
      </c>
      <c r="X2580" s="1405">
        <f>_xll.qlCalendarAdvance(Calendar,X2579,W2580,"f",FALSE)</f>
        <v>57285</v>
      </c>
      <c r="Y2580" s="1404">
        <f>_xll.qlCalendarAdvance(Calendar,X2580,NDays&amp;"D")</f>
        <v>57285</v>
      </c>
      <c r="Z2580" s="1403">
        <v>1.9658557959327253E-2</v>
      </c>
      <c r="AA2580" s="1411">
        <v>1.9556099209633304E-2</v>
      </c>
    </row>
    <row r="2581" spans="19:27" x14ac:dyDescent="0.2">
      <c r="S2581" s="399"/>
      <c r="T2581" s="1401"/>
      <c r="W2581" s="864" t="str">
        <f t="shared" si="48"/>
        <v>1w</v>
      </c>
      <c r="X2581" s="1405">
        <f>_xll.qlCalendarAdvance(Calendar,X2580,W2581,"f",FALSE)</f>
        <v>57292</v>
      </c>
      <c r="Y2581" s="1404">
        <f>_xll.qlCalendarAdvance(Calendar,X2581,NDays&amp;"D")</f>
        <v>57292</v>
      </c>
      <c r="Z2581" s="1403">
        <v>1.9659245035482234E-2</v>
      </c>
      <c r="AA2581" s="1411">
        <v>1.955657632690011E-2</v>
      </c>
    </row>
    <row r="2582" spans="19:27" x14ac:dyDescent="0.2">
      <c r="S2582" s="399"/>
      <c r="T2582" s="1401"/>
      <c r="W2582" s="864" t="str">
        <f t="shared" si="48"/>
        <v>1w</v>
      </c>
      <c r="X2582" s="1405">
        <f>_xll.qlCalendarAdvance(Calendar,X2581,W2582,"f",FALSE)</f>
        <v>57299</v>
      </c>
      <c r="Y2582" s="1404">
        <f>_xll.qlCalendarAdvance(Calendar,X2582,NDays&amp;"D")</f>
        <v>57299</v>
      </c>
      <c r="Z2582" s="1403">
        <v>1.9659948082263123E-2</v>
      </c>
      <c r="AA2582" s="1411">
        <v>1.9557069261078031E-2</v>
      </c>
    </row>
    <row r="2583" spans="19:27" x14ac:dyDescent="0.2">
      <c r="S2583" s="399"/>
      <c r="T2583" s="1401"/>
      <c r="W2583" s="864" t="str">
        <f t="shared" si="48"/>
        <v>1w</v>
      </c>
      <c r="X2583" s="1405">
        <f>_xll.qlCalendarAdvance(Calendar,X2582,W2583,"f",FALSE)</f>
        <v>57306</v>
      </c>
      <c r="Y2583" s="1404">
        <f>_xll.qlCalendarAdvance(Calendar,X2583,NDays&amp;"D")</f>
        <v>57306</v>
      </c>
      <c r="Z2583" s="1403">
        <v>1.9660667099686044E-2</v>
      </c>
      <c r="AA2583" s="1411">
        <v>1.9557578012410204E-2</v>
      </c>
    </row>
    <row r="2584" spans="19:27" x14ac:dyDescent="0.2">
      <c r="S2584" s="399"/>
      <c r="T2584" s="1401"/>
      <c r="W2584" s="864" t="str">
        <f t="shared" si="48"/>
        <v>1w</v>
      </c>
      <c r="X2584" s="1405">
        <f>_xll.qlCalendarAdvance(Calendar,X2583,W2584,"f",FALSE)</f>
        <v>57313</v>
      </c>
      <c r="Y2584" s="1404">
        <f>_xll.qlCalendarAdvance(Calendar,X2584,NDays&amp;"D")</f>
        <v>57313</v>
      </c>
      <c r="Z2584" s="1403">
        <v>1.9661402087768006E-2</v>
      </c>
      <c r="AA2584" s="1411">
        <v>1.9558102580734538E-2</v>
      </c>
    </row>
    <row r="2585" spans="19:27" x14ac:dyDescent="0.2">
      <c r="S2585" s="399"/>
      <c r="T2585" s="1401"/>
      <c r="W2585" s="864" t="str">
        <f t="shared" si="48"/>
        <v>1w</v>
      </c>
      <c r="X2585" s="1405">
        <f>_xll.qlCalendarAdvance(Calendar,X2584,W2585,"f",FALSE)</f>
        <v>57320</v>
      </c>
      <c r="Y2585" s="1404">
        <f>_xll.qlCalendarAdvance(Calendar,X2585,NDays&amp;"D")</f>
        <v>57320</v>
      </c>
      <c r="Z2585" s="1403">
        <v>1.9662740116346174E-2</v>
      </c>
      <c r="AA2585" s="1411">
        <v>1.9558642966051032E-2</v>
      </c>
    </row>
    <row r="2586" spans="19:27" x14ac:dyDescent="0.2">
      <c r="S2586" s="399"/>
      <c r="T2586" s="1401"/>
      <c r="W2586" s="864" t="str">
        <f t="shared" ref="W2586:W2649" si="49">W2585</f>
        <v>1w</v>
      </c>
      <c r="X2586" s="1405">
        <f>_xll.qlCalendarAdvance(Calendar,X2585,W2586,"f",FALSE)</f>
        <v>57327</v>
      </c>
      <c r="Y2586" s="1404">
        <f>_xll.qlCalendarAdvance(Calendar,X2586,NDays&amp;"D")</f>
        <v>57327</v>
      </c>
      <c r="Z2586" s="1403">
        <v>1.9663508227742359E-2</v>
      </c>
      <c r="AA2586" s="1411">
        <v>1.9559199168521779E-2</v>
      </c>
    </row>
    <row r="2587" spans="19:27" x14ac:dyDescent="0.2">
      <c r="S2587" s="399"/>
      <c r="T2587" s="1401"/>
      <c r="W2587" s="864" t="str">
        <f t="shared" si="49"/>
        <v>1w</v>
      </c>
      <c r="X2587" s="1405">
        <f>_xll.qlCalendarAdvance(Calendar,X2586,W2587,"f",FALSE)</f>
        <v>57334</v>
      </c>
      <c r="Y2587" s="1404">
        <f>_xll.qlCalendarAdvance(Calendar,X2587,NDays&amp;"D")</f>
        <v>57334</v>
      </c>
      <c r="Z2587" s="1403">
        <v>1.9664292310710454E-2</v>
      </c>
      <c r="AA2587" s="1411">
        <v>1.9559771187984687E-2</v>
      </c>
    </row>
    <row r="2588" spans="19:27" x14ac:dyDescent="0.2">
      <c r="S2588" s="399"/>
      <c r="T2588" s="1401"/>
      <c r="W2588" s="864" t="str">
        <f t="shared" si="49"/>
        <v>1w</v>
      </c>
      <c r="X2588" s="1405">
        <f>_xll.qlCalendarAdvance(Calendar,X2587,W2588,"f",FALSE)</f>
        <v>57341</v>
      </c>
      <c r="Y2588" s="1404">
        <f>_xll.qlCalendarAdvance(Calendar,X2588,NDays&amp;"D")</f>
        <v>57341</v>
      </c>
      <c r="Z2588" s="1403">
        <v>1.9665092365267381E-2</v>
      </c>
      <c r="AA2588" s="1411">
        <v>1.9560359024439755E-2</v>
      </c>
    </row>
    <row r="2589" spans="19:27" x14ac:dyDescent="0.2">
      <c r="S2589" s="399"/>
      <c r="T2589" s="1401"/>
      <c r="W2589" s="864" t="str">
        <f t="shared" si="49"/>
        <v>1w</v>
      </c>
      <c r="X2589" s="1405">
        <f>_xll.qlCalendarAdvance(Calendar,X2588,W2589,"f",FALSE)</f>
        <v>57348</v>
      </c>
      <c r="Y2589" s="1404">
        <f>_xll.qlCalendarAdvance(Calendar,X2589,NDays&amp;"D")</f>
        <v>57348</v>
      </c>
      <c r="Z2589" s="1403">
        <v>1.966531658868631E-2</v>
      </c>
      <c r="AA2589" s="1411">
        <v>1.9560962678049076E-2</v>
      </c>
    </row>
    <row r="2590" spans="19:27" x14ac:dyDescent="0.2">
      <c r="S2590" s="399"/>
      <c r="T2590" s="1401"/>
      <c r="W2590" s="864" t="str">
        <f t="shared" si="49"/>
        <v>1w</v>
      </c>
      <c r="X2590" s="1405">
        <f>_xll.qlCalendarAdvance(Calendar,X2589,W2590,"f",FALSE)</f>
        <v>57355</v>
      </c>
      <c r="Y2590" s="1404">
        <f>_xll.qlCalendarAdvance(Calendar,X2590,NDays&amp;"D")</f>
        <v>57355</v>
      </c>
      <c r="Z2590" s="1403">
        <v>1.9666147401099999E-2</v>
      </c>
      <c r="AA2590" s="1411">
        <v>1.9561582148650558E-2</v>
      </c>
    </row>
    <row r="2591" spans="19:27" x14ac:dyDescent="0.2">
      <c r="S2591" s="399"/>
      <c r="T2591" s="1401"/>
      <c r="W2591" s="864" t="str">
        <f t="shared" si="49"/>
        <v>1w</v>
      </c>
      <c r="X2591" s="1405">
        <f>_xll.qlCalendarAdvance(Calendar,X2590,W2591,"f",FALSE)</f>
        <v>57362</v>
      </c>
      <c r="Y2591" s="1404">
        <f>_xll.qlCalendarAdvance(Calendar,X2591,NDays&amp;"D")</f>
        <v>57362</v>
      </c>
      <c r="Z2591" s="1403">
        <v>1.9666994184301692E-2</v>
      </c>
      <c r="AA2591" s="1411">
        <v>1.95622174362442E-2</v>
      </c>
    </row>
    <row r="2592" spans="19:27" x14ac:dyDescent="0.2">
      <c r="S2592" s="399"/>
      <c r="T2592" s="1401"/>
      <c r="W2592" s="864" t="str">
        <f t="shared" si="49"/>
        <v>1w</v>
      </c>
      <c r="X2592" s="1405">
        <f>_xll.qlCalendarAdvance(Calendar,X2591,W2592,"f",FALSE)</f>
        <v>57369</v>
      </c>
      <c r="Y2592" s="1404">
        <f>_xll.qlCalendarAdvance(Calendar,X2592,NDays&amp;"D")</f>
        <v>57369</v>
      </c>
      <c r="Z2592" s="1403">
        <v>1.9667856938312876E-2</v>
      </c>
      <c r="AA2592" s="1411">
        <v>1.9562868540992095E-2</v>
      </c>
    </row>
    <row r="2593" spans="19:27" x14ac:dyDescent="0.2">
      <c r="S2593" s="399"/>
      <c r="T2593" s="1401"/>
      <c r="W2593" s="864" t="str">
        <f t="shared" si="49"/>
        <v>1w</v>
      </c>
      <c r="X2593" s="1405">
        <f>_xll.qlCalendarAdvance(Calendar,X2592,W2593,"f",FALSE)</f>
        <v>57376</v>
      </c>
      <c r="Y2593" s="1404">
        <f>_xll.qlCalendarAdvance(Calendar,X2593,NDays&amp;"D")</f>
        <v>57376</v>
      </c>
      <c r="Z2593" s="1403">
        <v>1.9668735663151467E-2</v>
      </c>
      <c r="AA2593" s="1411">
        <v>1.9563535462732151E-2</v>
      </c>
    </row>
    <row r="2594" spans="19:27" x14ac:dyDescent="0.2">
      <c r="S2594" s="399"/>
      <c r="T2594" s="1401"/>
      <c r="W2594" s="864" t="str">
        <f t="shared" si="49"/>
        <v>1w</v>
      </c>
      <c r="X2594" s="1405">
        <f>_xll.qlCalendarAdvance(Calendar,X2593,W2594,"f",FALSE)</f>
        <v>57383</v>
      </c>
      <c r="Y2594" s="1404">
        <f>_xll.qlCalendarAdvance(Calendar,X2594,NDays&amp;"D")</f>
        <v>57383</v>
      </c>
      <c r="Z2594" s="1403">
        <v>1.9669630358839403E-2</v>
      </c>
      <c r="AA2594" s="1411">
        <v>1.9564218201545414E-2</v>
      </c>
    </row>
    <row r="2595" spans="19:27" x14ac:dyDescent="0.2">
      <c r="S2595" s="399"/>
      <c r="T2595" s="1401"/>
      <c r="W2595" s="864" t="str">
        <f t="shared" si="49"/>
        <v>1w</v>
      </c>
      <c r="X2595" s="1405">
        <f>_xll.qlCalendarAdvance(Calendar,X2594,W2595,"f",FALSE)</f>
        <v>57390</v>
      </c>
      <c r="Y2595" s="1404">
        <f>_xll.qlCalendarAdvance(Calendar,X2595,NDays&amp;"D")</f>
        <v>57390</v>
      </c>
      <c r="Z2595" s="1403">
        <v>1.9670541025397281E-2</v>
      </c>
      <c r="AA2595" s="1411">
        <v>1.9564916757350836E-2</v>
      </c>
    </row>
    <row r="2596" spans="19:27" x14ac:dyDescent="0.2">
      <c r="S2596" s="399"/>
      <c r="T2596" s="1401"/>
      <c r="W2596" s="864" t="str">
        <f t="shared" si="49"/>
        <v>1w</v>
      </c>
      <c r="X2596" s="1405">
        <f>_xll.qlCalendarAdvance(Calendar,X2595,W2596,"f",FALSE)</f>
        <v>57397</v>
      </c>
      <c r="Y2596" s="1404">
        <f>_xll.qlCalendarAdvance(Calendar,X2596,NDays&amp;"D")</f>
        <v>57397</v>
      </c>
      <c r="Z2596" s="1403">
        <v>1.9671467662846595E-2</v>
      </c>
      <c r="AA2596" s="1411">
        <v>1.9565631130310512E-2</v>
      </c>
    </row>
    <row r="2597" spans="19:27" x14ac:dyDescent="0.2">
      <c r="S2597" s="399"/>
      <c r="T2597" s="1401"/>
      <c r="W2597" s="864" t="str">
        <f t="shared" si="49"/>
        <v>1w</v>
      </c>
      <c r="X2597" s="1405">
        <f>_xll.qlCalendarAdvance(Calendar,X2596,W2597,"f",FALSE)</f>
        <v>57404</v>
      </c>
      <c r="Y2597" s="1404">
        <f>_xll.qlCalendarAdvance(Calendar,X2597,NDays&amp;"D")</f>
        <v>57404</v>
      </c>
      <c r="Z2597" s="1403">
        <v>1.967421460700652E-2</v>
      </c>
      <c r="AA2597" s="1411">
        <v>1.9566361320262349E-2</v>
      </c>
    </row>
    <row r="2598" spans="19:27" x14ac:dyDescent="0.2">
      <c r="S2598" s="399"/>
      <c r="T2598" s="1401"/>
      <c r="W2598" s="864" t="str">
        <f t="shared" si="49"/>
        <v>1w</v>
      </c>
      <c r="X2598" s="1405">
        <f>_xll.qlCalendarAdvance(Calendar,X2597,W2598,"f",FALSE)</f>
        <v>57411</v>
      </c>
      <c r="Y2598" s="1404">
        <f>_xll.qlCalendarAdvance(Calendar,X2598,NDays&amp;"D")</f>
        <v>57411</v>
      </c>
      <c r="Z2598" s="1403">
        <v>1.9675176763468753E-2</v>
      </c>
      <c r="AA2598" s="1411">
        <v>1.9567107327206346E-2</v>
      </c>
    </row>
    <row r="2599" spans="19:27" x14ac:dyDescent="0.2">
      <c r="S2599" s="399"/>
      <c r="T2599" s="1401"/>
      <c r="W2599" s="864" t="str">
        <f t="shared" si="49"/>
        <v>1w</v>
      </c>
      <c r="X2599" s="1405">
        <f>_xll.qlCalendarAdvance(Calendar,X2598,W2599,"f",FALSE)</f>
        <v>57418</v>
      </c>
      <c r="Y2599" s="1404">
        <f>_xll.qlCalendarAdvance(Calendar,X2599,NDays&amp;"D")</f>
        <v>57418</v>
      </c>
      <c r="Z2599" s="1403">
        <v>1.9676154893472846E-2</v>
      </c>
      <c r="AA2599" s="1411">
        <v>1.9567869151223549E-2</v>
      </c>
    </row>
    <row r="2600" spans="19:27" x14ac:dyDescent="0.2">
      <c r="S2600" s="399"/>
      <c r="T2600" s="1401"/>
      <c r="W2600" s="864" t="str">
        <f t="shared" si="49"/>
        <v>1w</v>
      </c>
      <c r="X2600" s="1405">
        <f>_xll.qlCalendarAdvance(Calendar,X2599,W2600,"f",FALSE)</f>
        <v>57425</v>
      </c>
      <c r="Y2600" s="1404">
        <f>_xll.qlCalendarAdvance(Calendar,X2600,NDays&amp;"D")</f>
        <v>57425</v>
      </c>
      <c r="Z2600" s="1403">
        <v>1.9677148997040823E-2</v>
      </c>
      <c r="AA2600" s="1411">
        <v>1.9568646792395006E-2</v>
      </c>
    </row>
    <row r="2601" spans="19:27" x14ac:dyDescent="0.2">
      <c r="S2601" s="399"/>
      <c r="T2601" s="1401"/>
      <c r="W2601" s="864" t="str">
        <f t="shared" si="49"/>
        <v>1w</v>
      </c>
      <c r="X2601" s="1405">
        <f>_xll.qlCalendarAdvance(Calendar,X2600,W2601,"f",FALSE)</f>
        <v>57432</v>
      </c>
      <c r="Y2601" s="1404">
        <f>_xll.qlCalendarAdvance(Calendar,X2601,NDays&amp;"D")</f>
        <v>57432</v>
      </c>
      <c r="Z2601" s="1403">
        <v>1.9678159074197794E-2</v>
      </c>
      <c r="AA2601" s="1411">
        <v>1.9569440250477577E-2</v>
      </c>
    </row>
    <row r="2602" spans="19:27" x14ac:dyDescent="0.2">
      <c r="S2602" s="399"/>
      <c r="T2602" s="1401"/>
      <c r="W2602" s="864" t="str">
        <f t="shared" si="49"/>
        <v>1w</v>
      </c>
      <c r="X2602" s="1405">
        <f>_xll.qlCalendarAdvance(Calendar,X2601,W2602,"f",FALSE)</f>
        <v>57439</v>
      </c>
      <c r="Y2602" s="1404">
        <f>_xll.qlCalendarAdvance(Calendar,X2602,NDays&amp;"D")</f>
        <v>57439</v>
      </c>
      <c r="Z2602" s="1403">
        <v>1.9678577573121008E-2</v>
      </c>
      <c r="AA2602" s="1411">
        <v>1.9570249525633354E-2</v>
      </c>
    </row>
    <row r="2603" spans="19:27" x14ac:dyDescent="0.2">
      <c r="S2603" s="399"/>
      <c r="T2603" s="1401"/>
      <c r="W2603" s="864" t="str">
        <f t="shared" si="49"/>
        <v>1w</v>
      </c>
      <c r="X2603" s="1405">
        <f>_xll.qlCalendarAdvance(Calendar,X2602,W2603,"f",FALSE)</f>
        <v>57446</v>
      </c>
      <c r="Y2603" s="1404">
        <f>_xll.qlCalendarAdvance(Calendar,X2603,NDays&amp;"D")</f>
        <v>57446</v>
      </c>
      <c r="Z2603" s="1403">
        <v>1.9679618400707002E-2</v>
      </c>
      <c r="AA2603" s="1411">
        <v>1.9571074617943385E-2</v>
      </c>
    </row>
    <row r="2604" spans="19:27" x14ac:dyDescent="0.2">
      <c r="S2604" s="399"/>
      <c r="T2604" s="1401"/>
      <c r="W2604" s="864" t="str">
        <f t="shared" si="49"/>
        <v>1w</v>
      </c>
      <c r="X2604" s="1405">
        <f>_xll.qlCalendarAdvance(Calendar,X2603,W2604,"f",FALSE)</f>
        <v>57453</v>
      </c>
      <c r="Y2604" s="1404">
        <f>_xll.qlCalendarAdvance(Calendar,X2604,NDays&amp;"D")</f>
        <v>57453</v>
      </c>
      <c r="Z2604" s="1403">
        <v>1.9680675201091541E-2</v>
      </c>
      <c r="AA2604" s="1411">
        <v>1.957191552716453E-2</v>
      </c>
    </row>
    <row r="2605" spans="19:27" x14ac:dyDescent="0.2">
      <c r="S2605" s="399"/>
      <c r="T2605" s="1401"/>
      <c r="W2605" s="864" t="str">
        <f t="shared" si="49"/>
        <v>1w</v>
      </c>
      <c r="X2605" s="1405">
        <f>_xll.qlCalendarAdvance(Calendar,X2604,W2605,"f",FALSE)</f>
        <v>57460</v>
      </c>
      <c r="Y2605" s="1404">
        <f>_xll.qlCalendarAdvance(Calendar,X2605,NDays&amp;"D")</f>
        <v>57460</v>
      </c>
      <c r="Z2605" s="1403">
        <v>1.9681747974301635E-2</v>
      </c>
      <c r="AA2605" s="1411">
        <v>1.9572772253539927E-2</v>
      </c>
    </row>
    <row r="2606" spans="19:27" x14ac:dyDescent="0.2">
      <c r="S2606" s="399"/>
      <c r="T2606" s="1401"/>
      <c r="W2606" s="864" t="str">
        <f t="shared" si="49"/>
        <v>1w</v>
      </c>
      <c r="X2606" s="1405">
        <f>_xll.qlCalendarAdvance(Calendar,X2605,W2606,"f",FALSE)</f>
        <v>57467</v>
      </c>
      <c r="Y2606" s="1404">
        <f>_xll.qlCalendarAdvance(Calendar,X2606,NDays&amp;"D")</f>
        <v>57467</v>
      </c>
      <c r="Z2606" s="1403">
        <v>1.9683449064660571E-2</v>
      </c>
      <c r="AA2606" s="1411">
        <v>1.9573644796907486E-2</v>
      </c>
    </row>
    <row r="2607" spans="19:27" x14ac:dyDescent="0.2">
      <c r="S2607" s="399"/>
      <c r="T2607" s="1401"/>
      <c r="W2607" s="864" t="str">
        <f t="shared" si="49"/>
        <v>1w</v>
      </c>
      <c r="X2607" s="1405">
        <f>_xll.qlCalendarAdvance(Calendar,X2606,W2607,"f",FALSE)</f>
        <v>57474</v>
      </c>
      <c r="Y2607" s="1404">
        <f>_xll.qlCalendarAdvance(Calendar,X2607,NDays&amp;"D")</f>
        <v>57474</v>
      </c>
      <c r="Z2607" s="1403">
        <v>1.9684554983866839E-2</v>
      </c>
      <c r="AA2607" s="1411">
        <v>1.9574533157348251E-2</v>
      </c>
    </row>
    <row r="2608" spans="19:27" x14ac:dyDescent="0.2">
      <c r="S2608" s="399"/>
      <c r="T2608" s="1401"/>
      <c r="W2608" s="864" t="str">
        <f t="shared" si="49"/>
        <v>1w</v>
      </c>
      <c r="X2608" s="1405">
        <f>_xll.qlCalendarAdvance(Calendar,X2607,W2608,"f",FALSE)</f>
        <v>57481</v>
      </c>
      <c r="Y2608" s="1404">
        <f>_xll.qlCalendarAdvance(Calendar,X2608,NDays&amp;"D")</f>
        <v>57481</v>
      </c>
      <c r="Z2608" s="1403">
        <v>1.9685676876838285E-2</v>
      </c>
      <c r="AA2608" s="1411">
        <v>1.9575437334862222E-2</v>
      </c>
    </row>
    <row r="2609" spans="19:27" x14ac:dyDescent="0.2">
      <c r="S2609" s="399"/>
      <c r="T2609" s="1401"/>
      <c r="W2609" s="864" t="str">
        <f t="shared" si="49"/>
        <v>1w</v>
      </c>
      <c r="X2609" s="1405">
        <f>_xll.qlCalendarAdvance(Calendar,X2608,W2609,"f",FALSE)</f>
        <v>57488</v>
      </c>
      <c r="Y2609" s="1404">
        <f>_xll.qlCalendarAdvance(Calendar,X2609,NDays&amp;"D")</f>
        <v>57488</v>
      </c>
      <c r="Z2609" s="1403">
        <v>1.9686814743601337E-2</v>
      </c>
      <c r="AA2609" s="1411">
        <v>1.9576357329287308E-2</v>
      </c>
    </row>
    <row r="2610" spans="19:27" x14ac:dyDescent="0.2">
      <c r="S2610" s="399"/>
      <c r="T2610" s="1401"/>
      <c r="W2610" s="864" t="str">
        <f t="shared" si="49"/>
        <v>1w</v>
      </c>
      <c r="X2610" s="1405">
        <f>_xll.qlCalendarAdvance(Calendar,X2609,W2610,"f",FALSE)</f>
        <v>57495</v>
      </c>
      <c r="Y2610" s="1404">
        <f>_xll.qlCalendarAdvance(Calendar,X2610,NDays&amp;"D")</f>
        <v>57495</v>
      </c>
      <c r="Z2610" s="1403">
        <v>1.9687968584184187E-2</v>
      </c>
      <c r="AA2610" s="1411">
        <v>1.9577293140947694E-2</v>
      </c>
    </row>
    <row r="2611" spans="19:27" x14ac:dyDescent="0.2">
      <c r="S2611" s="399"/>
      <c r="T2611" s="1401"/>
      <c r="W2611" s="864" t="str">
        <f t="shared" si="49"/>
        <v>1w</v>
      </c>
      <c r="X2611" s="1405">
        <f>_xll.qlCalendarAdvance(Calendar,X2610,W2611,"f",FALSE)</f>
        <v>57502</v>
      </c>
      <c r="Y2611" s="1404">
        <f>_xll.qlCalendarAdvance(Calendar,X2611,NDays&amp;"D")</f>
        <v>57502</v>
      </c>
      <c r="Z2611" s="1403">
        <v>1.9688520044344904E-2</v>
      </c>
      <c r="AA2611" s="1411">
        <v>1.9578244769600239E-2</v>
      </c>
    </row>
    <row r="2612" spans="19:27" x14ac:dyDescent="0.2">
      <c r="S2612" s="399"/>
      <c r="T2612" s="1401"/>
      <c r="W2612" s="864" t="str">
        <f t="shared" si="49"/>
        <v>1w</v>
      </c>
      <c r="X2612" s="1405">
        <f>_xll.qlCalendarAdvance(Calendar,X2611,W2612,"f",FALSE)</f>
        <v>57509</v>
      </c>
      <c r="Y2612" s="1404">
        <f>_xll.qlCalendarAdvance(Calendar,X2612,NDays&amp;"D")</f>
        <v>57509</v>
      </c>
      <c r="Z2612" s="1403">
        <v>1.9689704628066417E-2</v>
      </c>
      <c r="AA2612" s="1411">
        <v>1.9579212215325992E-2</v>
      </c>
    </row>
    <row r="2613" spans="19:27" x14ac:dyDescent="0.2">
      <c r="S2613" s="399"/>
      <c r="T2613" s="1401"/>
      <c r="W2613" s="864" t="str">
        <f t="shared" si="49"/>
        <v>1w</v>
      </c>
      <c r="X2613" s="1405">
        <f>_xll.qlCalendarAdvance(Calendar,X2612,W2613,"f",FALSE)</f>
        <v>57516</v>
      </c>
      <c r="Y2613" s="1404">
        <f>_xll.qlCalendarAdvance(Calendar,X2613,NDays&amp;"D")</f>
        <v>57516</v>
      </c>
      <c r="Z2613" s="1403">
        <v>1.9690905184827842E-2</v>
      </c>
      <c r="AA2613" s="1411">
        <v>1.9580195477962858E-2</v>
      </c>
    </row>
    <row r="2614" spans="19:27" x14ac:dyDescent="0.2">
      <c r="S2614" s="399"/>
      <c r="T2614" s="1401"/>
      <c r="W2614" s="864" t="str">
        <f t="shared" si="49"/>
        <v>1w</v>
      </c>
      <c r="X2614" s="1405">
        <f>_xll.qlCalendarAdvance(Calendar,X2613,W2614,"f",FALSE)</f>
        <v>57523</v>
      </c>
      <c r="Y2614" s="1404">
        <f>_xll.qlCalendarAdvance(Calendar,X2614,NDays&amp;"D")</f>
        <v>57523</v>
      </c>
      <c r="Z2614" s="1403">
        <v>1.9692121714657961E-2</v>
      </c>
      <c r="AA2614" s="1411">
        <v>1.9581194557835024E-2</v>
      </c>
    </row>
    <row r="2615" spans="19:27" x14ac:dyDescent="0.2">
      <c r="S2615" s="399"/>
      <c r="T2615" s="1401"/>
      <c r="W2615" s="864" t="str">
        <f t="shared" si="49"/>
        <v>1w</v>
      </c>
      <c r="X2615" s="1405">
        <f>_xll.qlCalendarAdvance(Calendar,X2614,W2615,"f",FALSE)</f>
        <v>57530</v>
      </c>
      <c r="Y2615" s="1404">
        <f>_xll.qlCalendarAdvance(Calendar,X2615,NDays&amp;"D")</f>
        <v>57530</v>
      </c>
      <c r="Z2615" s="1403">
        <v>1.9693977395367948E-2</v>
      </c>
      <c r="AA2615" s="1411">
        <v>1.9582209454537258E-2</v>
      </c>
    </row>
    <row r="2616" spans="19:27" x14ac:dyDescent="0.2">
      <c r="S2616" s="399"/>
      <c r="T2616" s="1401"/>
      <c r="W2616" s="864" t="str">
        <f t="shared" si="49"/>
        <v>1w</v>
      </c>
      <c r="X2616" s="1405">
        <f>_xll.qlCalendarAdvance(Calendar,X2615,W2616,"f",FALSE)</f>
        <v>57537</v>
      </c>
      <c r="Y2616" s="1404">
        <f>_xll.qlCalendarAdvance(Calendar,X2616,NDays&amp;"D")</f>
        <v>57537</v>
      </c>
      <c r="Z2616" s="1403">
        <v>1.9695227079459809E-2</v>
      </c>
      <c r="AA2616" s="1411">
        <v>1.9583240168474791E-2</v>
      </c>
    </row>
    <row r="2617" spans="19:27" x14ac:dyDescent="0.2">
      <c r="S2617" s="399"/>
      <c r="T2617" s="1401"/>
      <c r="W2617" s="864" t="str">
        <f t="shared" si="49"/>
        <v>1w</v>
      </c>
      <c r="X2617" s="1405">
        <f>_xll.qlCalendarAdvance(Calendar,X2616,W2617,"f",FALSE)</f>
        <v>57544</v>
      </c>
      <c r="Y2617" s="1404">
        <f>_xll.qlCalendarAdvance(Calendar,X2617,NDays&amp;"D")</f>
        <v>57544</v>
      </c>
      <c r="Z2617" s="1403">
        <v>1.9696492737571878E-2</v>
      </c>
      <c r="AA2617" s="1411">
        <v>1.9584286699404485E-2</v>
      </c>
    </row>
    <row r="2618" spans="19:27" x14ac:dyDescent="0.2">
      <c r="S2618" s="399"/>
      <c r="T2618" s="1401"/>
      <c r="W2618" s="864" t="str">
        <f t="shared" si="49"/>
        <v>1w</v>
      </c>
      <c r="X2618" s="1405">
        <f>_xll.qlCalendarAdvance(Calendar,X2617,W2618,"f",FALSE)</f>
        <v>57551</v>
      </c>
      <c r="Y2618" s="1404">
        <f>_xll.qlCalendarAdvance(Calendar,X2618,NDays&amp;"D")</f>
        <v>57551</v>
      </c>
      <c r="Z2618" s="1403">
        <v>1.9697774369734994E-2</v>
      </c>
      <c r="AA2618" s="1411">
        <v>1.9585349047407385E-2</v>
      </c>
    </row>
    <row r="2619" spans="19:27" x14ac:dyDescent="0.2">
      <c r="S2619" s="399"/>
      <c r="T2619" s="1401"/>
      <c r="W2619" s="864" t="str">
        <f t="shared" si="49"/>
        <v>1w</v>
      </c>
      <c r="X2619" s="1405">
        <f>_xll.qlCalendarAdvance(Calendar,X2618,W2619,"f",FALSE)</f>
        <v>57558</v>
      </c>
      <c r="Y2619" s="1404">
        <f>_xll.qlCalendarAdvance(Calendar,X2619,NDays&amp;"D")</f>
        <v>57558</v>
      </c>
      <c r="Z2619" s="1403">
        <v>1.9699071975979983E-2</v>
      </c>
      <c r="AA2619" s="1411">
        <v>1.9586427212402446E-2</v>
      </c>
    </row>
    <row r="2620" spans="19:27" x14ac:dyDescent="0.2">
      <c r="S2620" s="399"/>
      <c r="T2620" s="1401"/>
      <c r="W2620" s="864" t="str">
        <f t="shared" si="49"/>
        <v>1w</v>
      </c>
      <c r="X2620" s="1405">
        <f>_xll.qlCalendarAdvance(Calendar,X2619,W2620,"f",FALSE)</f>
        <v>57565</v>
      </c>
      <c r="Y2620" s="1404">
        <f>_xll.qlCalendarAdvance(Calendar,X2620,NDays&amp;"D")</f>
        <v>57565</v>
      </c>
      <c r="Z2620" s="1403">
        <v>1.9700385556337244E-2</v>
      </c>
      <c r="AA2620" s="1411">
        <v>1.9587521194470714E-2</v>
      </c>
    </row>
    <row r="2621" spans="19:27" x14ac:dyDescent="0.2">
      <c r="S2621" s="399"/>
      <c r="T2621" s="1401"/>
      <c r="W2621" s="864" t="str">
        <f t="shared" si="49"/>
        <v>1w</v>
      </c>
      <c r="X2621" s="1405">
        <f>_xll.qlCalendarAdvance(Calendar,X2620,W2621,"f",FALSE)</f>
        <v>57572</v>
      </c>
      <c r="Y2621" s="1404">
        <f>_xll.qlCalendarAdvance(Calendar,X2621,NDays&amp;"D")</f>
        <v>57572</v>
      </c>
      <c r="Z2621" s="1403">
        <v>1.9701715110838486E-2</v>
      </c>
      <c r="AA2621" s="1411">
        <v>1.9588630993612188E-2</v>
      </c>
    </row>
    <row r="2622" spans="19:27" x14ac:dyDescent="0.2">
      <c r="S2622" s="399"/>
      <c r="T2622" s="1401"/>
      <c r="W2622" s="864" t="str">
        <f t="shared" si="49"/>
        <v>1w</v>
      </c>
      <c r="X2622" s="1405">
        <f>_xll.qlCalendarAdvance(Calendar,X2621,W2622,"f",FALSE)</f>
        <v>57579</v>
      </c>
      <c r="Y2622" s="1404">
        <f>_xll.qlCalendarAdvance(Calendar,X2622,NDays&amp;"D")</f>
        <v>57579</v>
      </c>
      <c r="Z2622" s="1403">
        <v>1.9703060639515862E-2</v>
      </c>
      <c r="AA2622" s="1411">
        <v>1.9589756609826869E-2</v>
      </c>
    </row>
    <row r="2623" spans="19:27" x14ac:dyDescent="0.2">
      <c r="S2623" s="399"/>
      <c r="T2623" s="1401"/>
      <c r="W2623" s="864" t="str">
        <f t="shared" si="49"/>
        <v>1w</v>
      </c>
      <c r="X2623" s="1405">
        <f>_xll.qlCalendarAdvance(Calendar,X2622,W2623,"f",FALSE)</f>
        <v>57586</v>
      </c>
      <c r="Y2623" s="1404">
        <f>_xll.qlCalendarAdvance(Calendar,X2623,NDays&amp;"D")</f>
        <v>57586</v>
      </c>
      <c r="Z2623" s="1403">
        <v>1.9703789276109742E-2</v>
      </c>
      <c r="AA2623" s="1411">
        <v>1.9590898043114757E-2</v>
      </c>
    </row>
    <row r="2624" spans="19:27" x14ac:dyDescent="0.2">
      <c r="S2624" s="399"/>
      <c r="T2624" s="1401"/>
      <c r="W2624" s="864" t="str">
        <f t="shared" si="49"/>
        <v>1w</v>
      </c>
      <c r="X2624" s="1405">
        <f>_xll.qlCalendarAdvance(Calendar,X2623,W2624,"f",FALSE)</f>
        <v>57593</v>
      </c>
      <c r="Y2624" s="1404">
        <f>_xll.qlCalendarAdvance(Calendar,X2624,NDays&amp;"D")</f>
        <v>57593</v>
      </c>
      <c r="Z2624" s="1403">
        <v>1.9703897792230283E-2</v>
      </c>
      <c r="AA2624" s="1411">
        <v>1.9592055293313759E-2</v>
      </c>
    </row>
    <row r="2625" spans="19:27" x14ac:dyDescent="0.2">
      <c r="S2625" s="399"/>
      <c r="T2625" s="1401"/>
      <c r="W2625" s="864" t="str">
        <f t="shared" si="49"/>
        <v>1w</v>
      </c>
      <c r="X2625" s="1405">
        <f>_xll.qlCalendarAdvance(Calendar,X2624,W2625,"f",FALSE)</f>
        <v>57600</v>
      </c>
      <c r="Y2625" s="1404">
        <f>_xll.qlCalendarAdvance(Calendar,X2625,NDays&amp;"D")</f>
        <v>57600</v>
      </c>
      <c r="Z2625" s="1403">
        <v>1.9705287596545912E-2</v>
      </c>
      <c r="AA2625" s="1411">
        <v>1.9593228360748061E-2</v>
      </c>
    </row>
    <row r="2626" spans="19:27" x14ac:dyDescent="0.2">
      <c r="S2626" s="399"/>
      <c r="T2626" s="1401"/>
      <c r="W2626" s="864" t="str">
        <f t="shared" si="49"/>
        <v>1w</v>
      </c>
      <c r="X2626" s="1405">
        <f>_xll.qlCalendarAdvance(Calendar,X2625,W2626,"f",FALSE)</f>
        <v>57607</v>
      </c>
      <c r="Y2626" s="1404">
        <f>_xll.qlCalendarAdvance(Calendar,X2626,NDays&amp;"D")</f>
        <v>57607</v>
      </c>
      <c r="Z2626" s="1403">
        <v>1.9706693372570156E-2</v>
      </c>
      <c r="AA2626" s="1411">
        <v>1.9594417245093476E-2</v>
      </c>
    </row>
    <row r="2627" spans="19:27" x14ac:dyDescent="0.2">
      <c r="S2627" s="399"/>
      <c r="T2627" s="1401"/>
      <c r="W2627" s="864" t="str">
        <f t="shared" si="49"/>
        <v>1w</v>
      </c>
      <c r="X2627" s="1405">
        <f>_xll.qlCalendarAdvance(Calendar,X2626,W2627,"f",FALSE)</f>
        <v>57614</v>
      </c>
      <c r="Y2627" s="1404">
        <f>_xll.qlCalendarAdvance(Calendar,X2627,NDays&amp;"D")</f>
        <v>57614</v>
      </c>
      <c r="Z2627" s="1403">
        <v>1.9708115120336149E-2</v>
      </c>
      <c r="AA2627" s="1411">
        <v>1.9595621946512098E-2</v>
      </c>
    </row>
    <row r="2628" spans="19:27" x14ac:dyDescent="0.2">
      <c r="S2628" s="399"/>
      <c r="T2628" s="1401"/>
      <c r="W2628" s="864" t="str">
        <f t="shared" si="49"/>
        <v>1w</v>
      </c>
      <c r="X2628" s="1405">
        <f>_xll.qlCalendarAdvance(Calendar,X2627,W2628,"f",FALSE)</f>
        <v>57621</v>
      </c>
      <c r="Y2628" s="1404">
        <f>_xll.qlCalendarAdvance(Calendar,X2628,NDays&amp;"D")</f>
        <v>57621</v>
      </c>
      <c r="Z2628" s="1403">
        <v>1.9710191510964932E-2</v>
      </c>
      <c r="AA2628" s="1411">
        <v>1.9596842465003927E-2</v>
      </c>
    </row>
    <row r="2629" spans="19:27" x14ac:dyDescent="0.2">
      <c r="S2629" s="399"/>
      <c r="T2629" s="1401"/>
      <c r="W2629" s="864" t="str">
        <f t="shared" si="49"/>
        <v>1w</v>
      </c>
      <c r="X2629" s="1405">
        <f>_xll.qlCalendarAdvance(Calendar,X2628,W2629,"f",FALSE)</f>
        <v>57628</v>
      </c>
      <c r="Y2629" s="1404">
        <f>_xll.qlCalendarAdvance(Calendar,X2629,NDays&amp;"D")</f>
        <v>57628</v>
      </c>
      <c r="Z2629" s="1403">
        <v>1.9711646421348126E-2</v>
      </c>
      <c r="AA2629" s="1411">
        <v>1.959807880065001E-2</v>
      </c>
    </row>
    <row r="2630" spans="19:27" x14ac:dyDescent="0.2">
      <c r="S2630" s="399"/>
      <c r="T2630" s="1401"/>
      <c r="W2630" s="864" t="str">
        <f t="shared" si="49"/>
        <v>1w</v>
      </c>
      <c r="X2630" s="1405">
        <f>_xll.qlCalendarAdvance(Calendar,X2629,W2630,"f",FALSE)</f>
        <v>57635</v>
      </c>
      <c r="Y2630" s="1404">
        <f>_xll.qlCalendarAdvance(Calendar,X2630,NDays&amp;"D")</f>
        <v>57635</v>
      </c>
      <c r="Z2630" s="1403">
        <v>1.9713117304442331E-2</v>
      </c>
      <c r="AA2630" s="1411">
        <v>1.9599330953207206E-2</v>
      </c>
    </row>
    <row r="2631" spans="19:27" x14ac:dyDescent="0.2">
      <c r="S2631" s="399"/>
      <c r="T2631" s="1401"/>
      <c r="W2631" s="864" t="str">
        <f t="shared" si="49"/>
        <v>1w</v>
      </c>
      <c r="X2631" s="1405">
        <f>_xll.qlCalendarAdvance(Calendar,X2630,W2631,"f",FALSE)</f>
        <v>57642</v>
      </c>
      <c r="Y2631" s="1404">
        <f>_xll.qlCalendarAdvance(Calendar,X2631,NDays&amp;"D")</f>
        <v>57642</v>
      </c>
      <c r="Z2631" s="1403">
        <v>1.9714604160280501E-2</v>
      </c>
      <c r="AA2631" s="1411">
        <v>1.9600598922837609E-2</v>
      </c>
    </row>
    <row r="2632" spans="19:27" x14ac:dyDescent="0.2">
      <c r="S2632" s="399"/>
      <c r="T2632" s="1401"/>
      <c r="W2632" s="864" t="str">
        <f t="shared" si="49"/>
        <v>1w</v>
      </c>
      <c r="X2632" s="1405">
        <f>_xll.qlCalendarAdvance(Calendar,X2631,W2632,"f",FALSE)</f>
        <v>57649</v>
      </c>
      <c r="Y2632" s="1404">
        <f>_xll.qlCalendarAdvance(Calendar,X2632,NDays&amp;"D")</f>
        <v>57649</v>
      </c>
      <c r="Z2632" s="1403">
        <v>1.9715463436487016E-2</v>
      </c>
      <c r="AA2632" s="1411">
        <v>1.9601882709541218E-2</v>
      </c>
    </row>
    <row r="2633" spans="19:27" x14ac:dyDescent="0.2">
      <c r="S2633" s="399"/>
      <c r="T2633" s="1401"/>
      <c r="W2633" s="864" t="str">
        <f t="shared" si="49"/>
        <v>1w</v>
      </c>
      <c r="X2633" s="1405">
        <f>_xll.qlCalendarAdvance(Calendar,X2632,W2633,"f",FALSE)</f>
        <v>57656</v>
      </c>
      <c r="Y2633" s="1404">
        <f>_xll.qlCalendarAdvance(Calendar,X2633,NDays&amp;"D")</f>
        <v>57656</v>
      </c>
      <c r="Z2633" s="1403">
        <v>1.9716981015422626E-2</v>
      </c>
      <c r="AA2633" s="1411">
        <v>1.9603182313399081E-2</v>
      </c>
    </row>
    <row r="2634" spans="19:27" x14ac:dyDescent="0.2">
      <c r="S2634" s="399"/>
      <c r="T2634" s="1401"/>
      <c r="W2634" s="864" t="str">
        <f t="shared" si="49"/>
        <v>1w</v>
      </c>
      <c r="X2634" s="1405">
        <f>_xll.qlCalendarAdvance(Calendar,X2633,W2634,"f",FALSE)</f>
        <v>57663</v>
      </c>
      <c r="Y2634" s="1404">
        <f>_xll.qlCalendarAdvance(Calendar,X2634,NDays&amp;"D")</f>
        <v>57663</v>
      </c>
      <c r="Z2634" s="1403">
        <v>1.971851456634223E-2</v>
      </c>
      <c r="AA2634" s="1411">
        <v>1.9604497734087012E-2</v>
      </c>
    </row>
    <row r="2635" spans="19:27" x14ac:dyDescent="0.2">
      <c r="S2635" s="399"/>
      <c r="T2635" s="1401"/>
      <c r="W2635" s="864" t="str">
        <f t="shared" si="49"/>
        <v>1w</v>
      </c>
      <c r="X2635" s="1405">
        <f>_xll.qlCalendarAdvance(Calendar,X2634,W2635,"f",FALSE)</f>
        <v>57670</v>
      </c>
      <c r="Y2635" s="1404">
        <f>_xll.qlCalendarAdvance(Calendar,X2635,NDays&amp;"D")</f>
        <v>57670</v>
      </c>
      <c r="Z2635" s="1403">
        <v>1.9720064089282542E-2</v>
      </c>
      <c r="AA2635" s="1411">
        <v>1.9605828972010242E-2</v>
      </c>
    </row>
    <row r="2636" spans="19:27" x14ac:dyDescent="0.2">
      <c r="S2636" s="399"/>
      <c r="T2636" s="1401"/>
      <c r="W2636" s="864" t="str">
        <f t="shared" si="49"/>
        <v>1w</v>
      </c>
      <c r="X2636" s="1405">
        <f>_xll.qlCalendarAdvance(Calendar,X2635,W2636,"f",FALSE)</f>
        <v>57677</v>
      </c>
      <c r="Y2636" s="1404">
        <f>_xll.qlCalendarAdvance(Calendar,X2636,NDays&amp;"D")</f>
        <v>57677</v>
      </c>
      <c r="Z2636" s="1403">
        <v>1.9721629584279837E-2</v>
      </c>
      <c r="AA2636" s="1411">
        <v>1.9607176026925632E-2</v>
      </c>
    </row>
    <row r="2637" spans="19:27" x14ac:dyDescent="0.2">
      <c r="S2637" s="399"/>
      <c r="T2637" s="1401"/>
      <c r="W2637" s="864" t="str">
        <f t="shared" si="49"/>
        <v>1w</v>
      </c>
      <c r="X2637" s="1405">
        <f>_xll.qlCalendarAdvance(Calendar,X2636,W2637,"f",FALSE)</f>
        <v>57684</v>
      </c>
      <c r="Y2637" s="1404">
        <f>_xll.qlCalendarAdvance(Calendar,X2637,NDays&amp;"D")</f>
        <v>57684</v>
      </c>
      <c r="Z2637" s="1403">
        <v>1.9723860724959366E-2</v>
      </c>
      <c r="AA2637" s="1411">
        <v>1.960853889891423E-2</v>
      </c>
    </row>
    <row r="2638" spans="19:27" x14ac:dyDescent="0.2">
      <c r="S2638" s="399"/>
      <c r="T2638" s="1401"/>
      <c r="W2638" s="864" t="str">
        <f t="shared" si="49"/>
        <v>1w</v>
      </c>
      <c r="X2638" s="1405">
        <f>_xll.qlCalendarAdvance(Calendar,X2637,W2638,"f",FALSE)</f>
        <v>57691</v>
      </c>
      <c r="Y2638" s="1404">
        <f>_xll.qlCalendarAdvance(Calendar,X2638,NDays&amp;"D")</f>
        <v>57691</v>
      </c>
      <c r="Z2638" s="1403">
        <v>1.9725459391020141E-2</v>
      </c>
      <c r="AA2638" s="1411">
        <v>1.9609917587894987E-2</v>
      </c>
    </row>
    <row r="2639" spans="19:27" x14ac:dyDescent="0.2">
      <c r="S2639" s="399"/>
      <c r="T2639" s="1401"/>
      <c r="W2639" s="864" t="str">
        <f t="shared" si="49"/>
        <v>1w</v>
      </c>
      <c r="X2639" s="1405">
        <f>_xll.qlCalendarAdvance(Calendar,X2638,W2639,"f",FALSE)</f>
        <v>57698</v>
      </c>
      <c r="Y2639" s="1404">
        <f>_xll.qlCalendarAdvance(Calendar,X2639,NDays&amp;"D")</f>
        <v>57698</v>
      </c>
      <c r="Z2639" s="1403">
        <v>1.9727074030118343E-2</v>
      </c>
      <c r="AA2639" s="1411">
        <v>1.9611312093948952E-2</v>
      </c>
    </row>
    <row r="2640" spans="19:27" x14ac:dyDescent="0.2">
      <c r="S2640" s="399"/>
      <c r="T2640" s="1401"/>
      <c r="W2640" s="864" t="str">
        <f t="shared" si="49"/>
        <v>1w</v>
      </c>
      <c r="X2640" s="1405">
        <f>_xll.qlCalendarAdvance(Calendar,X2639,W2640,"f",FALSE)</f>
        <v>57706</v>
      </c>
      <c r="Y2640" s="1404">
        <f>_xll.qlCalendarAdvance(Calendar,X2640,NDays&amp;"D")</f>
        <v>57706</v>
      </c>
      <c r="Z2640" s="1403">
        <v>1.9728938890815426E-2</v>
      </c>
      <c r="AA2640" s="1411">
        <v>1.9612925183037921E-2</v>
      </c>
    </row>
    <row r="2641" spans="19:27" x14ac:dyDescent="0.2">
      <c r="S2641" s="399"/>
      <c r="T2641" s="1401"/>
      <c r="W2641" s="864" t="str">
        <f t="shared" si="49"/>
        <v>1w</v>
      </c>
      <c r="X2641" s="1405">
        <f>_xll.qlCalendarAdvance(Calendar,X2640,W2641,"f",FALSE)</f>
        <v>57713</v>
      </c>
      <c r="Y2641" s="1404">
        <f>_xll.qlCalendarAdvance(Calendar,X2641,NDays&amp;"D")</f>
        <v>57713</v>
      </c>
      <c r="Z2641" s="1403">
        <v>1.9729932996113735E-2</v>
      </c>
      <c r="AA2641" s="1411">
        <v>1.9614353582889654E-2</v>
      </c>
    </row>
    <row r="2642" spans="19:27" x14ac:dyDescent="0.2">
      <c r="S2642" s="399"/>
      <c r="T2642" s="1401"/>
      <c r="W2642" s="864" t="str">
        <f t="shared" si="49"/>
        <v>1w</v>
      </c>
      <c r="X2642" s="1405">
        <f>_xll.qlCalendarAdvance(Calendar,X2641,W2642,"f",FALSE)</f>
        <v>57720</v>
      </c>
      <c r="Y2642" s="1404">
        <f>_xll.qlCalendarAdvance(Calendar,X2642,NDays&amp;"D")</f>
        <v>57720</v>
      </c>
      <c r="Z2642" s="1403">
        <v>1.9731596605996479E-2</v>
      </c>
      <c r="AA2642" s="1411">
        <v>1.9615797799652501E-2</v>
      </c>
    </row>
    <row r="2643" spans="19:27" x14ac:dyDescent="0.2">
      <c r="S2643" s="399"/>
      <c r="T2643" s="1401"/>
      <c r="W2643" s="864" t="str">
        <f t="shared" si="49"/>
        <v>1w</v>
      </c>
      <c r="X2643" s="1405">
        <f>_xll.qlCalendarAdvance(Calendar,X2642,W2643,"f",FALSE)</f>
        <v>57727</v>
      </c>
      <c r="Y2643" s="1404">
        <f>_xll.qlCalendarAdvance(Calendar,X2643,NDays&amp;"D")</f>
        <v>57727</v>
      </c>
      <c r="Z2643" s="1403">
        <v>1.9733276188207104E-2</v>
      </c>
      <c r="AA2643" s="1411">
        <v>1.9617257833488555E-2</v>
      </c>
    </row>
    <row r="2644" spans="19:27" x14ac:dyDescent="0.2">
      <c r="S2644" s="399"/>
      <c r="T2644" s="1401"/>
      <c r="W2644" s="864" t="str">
        <f t="shared" si="49"/>
        <v>1w</v>
      </c>
      <c r="X2644" s="1405">
        <f>_xll.qlCalendarAdvance(Calendar,X2643,W2644,"f",FALSE)</f>
        <v>57734</v>
      </c>
      <c r="Y2644" s="1404">
        <f>_xll.qlCalendarAdvance(Calendar,X2644,NDays&amp;"D")</f>
        <v>57734</v>
      </c>
      <c r="Z2644" s="1403">
        <v>1.9734971742785459E-2</v>
      </c>
      <c r="AA2644" s="1411">
        <v>1.9618733684397816E-2</v>
      </c>
    </row>
    <row r="2645" spans="19:27" x14ac:dyDescent="0.2">
      <c r="S2645" s="399"/>
      <c r="T2645" s="1401"/>
      <c r="W2645" s="864" t="str">
        <f t="shared" si="49"/>
        <v>1w</v>
      </c>
      <c r="X2645" s="1405">
        <f>_xll.qlCalendarAdvance(Calendar,X2644,W2645,"f",FALSE)</f>
        <v>57741</v>
      </c>
      <c r="Y2645" s="1404">
        <f>_xll.qlCalendarAdvance(Calendar,X2645,NDays&amp;"D")</f>
        <v>57741</v>
      </c>
      <c r="Z2645" s="1403">
        <v>1.9736683269772289E-2</v>
      </c>
      <c r="AA2645" s="1411">
        <v>1.9620225352461329E-2</v>
      </c>
    </row>
    <row r="2646" spans="19:27" x14ac:dyDescent="0.2">
      <c r="S2646" s="399"/>
      <c r="T2646" s="1401"/>
      <c r="W2646" s="864" t="str">
        <f t="shared" si="49"/>
        <v>1w</v>
      </c>
      <c r="X2646" s="1405">
        <f>_xll.qlCalendarAdvance(Calendar,X2645,W2646,"f",FALSE)</f>
        <v>57748</v>
      </c>
      <c r="Y2646" s="1404">
        <f>_xll.qlCalendarAdvance(Calendar,X2646,NDays&amp;"D")</f>
        <v>57748</v>
      </c>
      <c r="Z2646" s="1403">
        <v>1.9738410769206557E-2</v>
      </c>
      <c r="AA2646" s="1411">
        <v>1.9621732837517003E-2</v>
      </c>
    </row>
    <row r="2647" spans="19:27" x14ac:dyDescent="0.2">
      <c r="S2647" s="399"/>
      <c r="T2647" s="1401"/>
      <c r="W2647" s="864" t="str">
        <f t="shared" si="49"/>
        <v>1w</v>
      </c>
      <c r="X2647" s="1405">
        <f>_xll.qlCalendarAdvance(Calendar,X2646,W2647,"f",FALSE)</f>
        <v>57755</v>
      </c>
      <c r="Y2647" s="1404">
        <f>_xll.qlCalendarAdvance(Calendar,X2647,NDays&amp;"D")</f>
        <v>57755</v>
      </c>
      <c r="Z2647" s="1403">
        <v>1.9740154241129008E-2</v>
      </c>
      <c r="AA2647" s="1411">
        <v>1.9623256139564837E-2</v>
      </c>
    </row>
    <row r="2648" spans="19:27" x14ac:dyDescent="0.2">
      <c r="S2648" s="399"/>
      <c r="T2648" s="1401"/>
      <c r="W2648" s="864" t="str">
        <f t="shared" si="49"/>
        <v>1w</v>
      </c>
      <c r="X2648" s="1405">
        <f>_xll.qlCalendarAdvance(Calendar,X2647,W2648,"f",FALSE)</f>
        <v>57762</v>
      </c>
      <c r="Y2648" s="1404">
        <f>_xll.qlCalendarAdvance(Calendar,X2648,NDays&amp;"D")</f>
        <v>57762</v>
      </c>
      <c r="Z2648" s="1403">
        <v>1.9741913685581283E-2</v>
      </c>
      <c r="AA2648" s="1411">
        <v>1.9624795258766925E-2</v>
      </c>
    </row>
    <row r="2649" spans="19:27" x14ac:dyDescent="0.2">
      <c r="S2649" s="399"/>
      <c r="T2649" s="1401"/>
      <c r="W2649" s="864" t="str">
        <f t="shared" si="49"/>
        <v>1w</v>
      </c>
      <c r="X2649" s="1405">
        <f>_xll.qlCalendarAdvance(Calendar,X2648,W2649,"f",FALSE)</f>
        <v>57769</v>
      </c>
      <c r="Y2649" s="1404">
        <f>_xll.qlCalendarAdvance(Calendar,X2649,NDays&amp;"D")</f>
        <v>57769</v>
      </c>
      <c r="Z2649" s="1403">
        <v>1.9745018504145482E-2</v>
      </c>
      <c r="AA2649" s="1411">
        <v>1.9626350194961173E-2</v>
      </c>
    </row>
    <row r="2650" spans="19:27" x14ac:dyDescent="0.2">
      <c r="S2650" s="399"/>
      <c r="T2650" s="1401"/>
      <c r="W2650" s="864" t="str">
        <f t="shared" ref="W2650:W2713" si="50">W2649</f>
        <v>1w</v>
      </c>
      <c r="X2650" s="1405">
        <f>_xll.qlCalendarAdvance(Calendar,X2649,W2650,"f",FALSE)</f>
        <v>57776</v>
      </c>
      <c r="Y2650" s="1404">
        <f>_xll.qlCalendarAdvance(Calendar,X2650,NDays&amp;"D")</f>
        <v>57776</v>
      </c>
      <c r="Z2650" s="1403">
        <v>1.9748811249867694E-2</v>
      </c>
      <c r="AA2650" s="1411">
        <v>1.9627920948228628E-2</v>
      </c>
    </row>
    <row r="2651" spans="19:27" x14ac:dyDescent="0.2">
      <c r="S2651" s="399"/>
      <c r="T2651" s="1401"/>
      <c r="W2651" s="864" t="str">
        <f t="shared" si="50"/>
        <v>1w</v>
      </c>
      <c r="X2651" s="1405">
        <f>_xll.qlCalendarAdvance(Calendar,X2650,W2651,"f",FALSE)</f>
        <v>57783</v>
      </c>
      <c r="Y2651" s="1404">
        <f>_xll.qlCalendarAdvance(Calendar,X2651,NDays&amp;"D")</f>
        <v>57783</v>
      </c>
      <c r="Z2651" s="1403">
        <v>1.975062480483852E-2</v>
      </c>
      <c r="AA2651" s="1411">
        <v>1.9629507518488243E-2</v>
      </c>
    </row>
    <row r="2652" spans="19:27" x14ac:dyDescent="0.2">
      <c r="S2652" s="399"/>
      <c r="T2652" s="1401"/>
      <c r="W2652" s="864" t="str">
        <f t="shared" si="50"/>
        <v>1w</v>
      </c>
      <c r="X2652" s="1405">
        <f>_xll.qlCalendarAdvance(Calendar,X2651,W2652,"f",FALSE)</f>
        <v>57790</v>
      </c>
      <c r="Y2652" s="1404">
        <f>_xll.qlCalendarAdvance(Calendar,X2652,NDays&amp;"D")</f>
        <v>57790</v>
      </c>
      <c r="Z2652" s="1403">
        <v>1.9752454336868348E-2</v>
      </c>
      <c r="AA2652" s="1411">
        <v>1.9631109905983157E-2</v>
      </c>
    </row>
    <row r="2653" spans="19:27" x14ac:dyDescent="0.2">
      <c r="S2653" s="399"/>
      <c r="T2653" s="1401"/>
      <c r="W2653" s="864" t="str">
        <f t="shared" si="50"/>
        <v>1w</v>
      </c>
      <c r="X2653" s="1405">
        <f>_xll.qlCalendarAdvance(Calendar,X2652,W2653,"f",FALSE)</f>
        <v>57797</v>
      </c>
      <c r="Y2653" s="1404">
        <f>_xll.qlCalendarAdvance(Calendar,X2653,NDays&amp;"D")</f>
        <v>57797</v>
      </c>
      <c r="Z2653" s="1403">
        <v>1.9754299846001185E-2</v>
      </c>
      <c r="AA2653" s="1411">
        <v>1.9632728110389186E-2</v>
      </c>
    </row>
    <row r="2654" spans="19:27" x14ac:dyDescent="0.2">
      <c r="S2654" s="399"/>
      <c r="T2654" s="1401"/>
      <c r="W2654" s="864" t="str">
        <f t="shared" si="50"/>
        <v>1w</v>
      </c>
      <c r="X2654" s="1405">
        <f>_xll.qlCalendarAdvance(Calendar,X2653,W2654,"f",FALSE)</f>
        <v>57804</v>
      </c>
      <c r="Y2654" s="1404">
        <f>_xll.qlCalendarAdvance(Calendar,X2654,NDays&amp;"D")</f>
        <v>57804</v>
      </c>
      <c r="Z2654" s="1403">
        <v>1.9754147571439697E-2</v>
      </c>
      <c r="AA2654" s="1411">
        <v>1.9634362131868421E-2</v>
      </c>
    </row>
    <row r="2655" spans="19:27" x14ac:dyDescent="0.2">
      <c r="S2655" s="399"/>
      <c r="T2655" s="1401"/>
      <c r="W2655" s="864" t="str">
        <f t="shared" si="50"/>
        <v>1w</v>
      </c>
      <c r="X2655" s="1405">
        <f>_xll.qlCalendarAdvance(Calendar,X2654,W2655,"f",FALSE)</f>
        <v>57811</v>
      </c>
      <c r="Y2655" s="1404">
        <f>_xll.qlCalendarAdvance(Calendar,X2655,NDays&amp;"D")</f>
        <v>57811</v>
      </c>
      <c r="Z2655" s="1403">
        <v>1.9756021308442156E-2</v>
      </c>
      <c r="AA2655" s="1411">
        <v>1.9638599525237499E-2</v>
      </c>
    </row>
    <row r="2656" spans="19:27" x14ac:dyDescent="0.2">
      <c r="S2656" s="399"/>
      <c r="T2656" s="1401"/>
      <c r="W2656" s="864" t="str">
        <f t="shared" si="50"/>
        <v>1w</v>
      </c>
      <c r="X2656" s="1405">
        <f>_xll.qlCalendarAdvance(Calendar,X2655,W2656,"f",FALSE)</f>
        <v>57818</v>
      </c>
      <c r="Y2656" s="1404">
        <f>_xll.qlCalendarAdvance(Calendar,X2656,NDays&amp;"D")</f>
        <v>57818</v>
      </c>
      <c r="Z2656" s="1403">
        <v>1.9757911020061608E-2</v>
      </c>
      <c r="AA2656" s="1411">
        <v>1.9637677626127559E-2</v>
      </c>
    </row>
    <row r="2657" spans="19:27" x14ac:dyDescent="0.2">
      <c r="S2657" s="399"/>
      <c r="T2657" s="1401"/>
      <c r="W2657" s="864" t="str">
        <f t="shared" si="50"/>
        <v>1w</v>
      </c>
      <c r="X2657" s="1405">
        <f>_xll.qlCalendarAdvance(Calendar,X2656,W2657,"f",FALSE)</f>
        <v>57825</v>
      </c>
      <c r="Y2657" s="1404">
        <f>_xll.qlCalendarAdvance(Calendar,X2657,NDays&amp;"D")</f>
        <v>57825</v>
      </c>
      <c r="Z2657" s="1403">
        <v>1.9759816706344548E-2</v>
      </c>
      <c r="AA2657" s="1411">
        <v>1.9639359098745368E-2</v>
      </c>
    </row>
    <row r="2658" spans="19:27" x14ac:dyDescent="0.2">
      <c r="S2658" s="399"/>
      <c r="T2658" s="1401"/>
      <c r="W2658" s="864" t="str">
        <f t="shared" si="50"/>
        <v>1w</v>
      </c>
      <c r="X2658" s="1405">
        <f>_xll.qlCalendarAdvance(Calendar,X2657,W2658,"f",FALSE)</f>
        <v>57832</v>
      </c>
      <c r="Y2658" s="1404">
        <f>_xll.qlCalendarAdvance(Calendar,X2658,NDays&amp;"D")</f>
        <v>57832</v>
      </c>
      <c r="Z2658" s="1403">
        <v>1.9763767049775675E-2</v>
      </c>
      <c r="AA2658" s="1411">
        <v>1.9641056388355338E-2</v>
      </c>
    </row>
    <row r="2659" spans="19:27" x14ac:dyDescent="0.2">
      <c r="S2659" s="399"/>
      <c r="T2659" s="1401"/>
      <c r="W2659" s="864" t="str">
        <f t="shared" si="50"/>
        <v>1w</v>
      </c>
      <c r="X2659" s="1405">
        <f>_xll.qlCalendarAdvance(Calendar,X2658,W2659,"f",FALSE)</f>
        <v>57839</v>
      </c>
      <c r="Y2659" s="1404">
        <f>_xll.qlCalendarAdvance(Calendar,X2659,NDays&amp;"D")</f>
        <v>57839</v>
      </c>
      <c r="Z2659" s="1403">
        <v>1.9765708422474725E-2</v>
      </c>
      <c r="AA2659" s="1411">
        <v>1.9642769495281653E-2</v>
      </c>
    </row>
    <row r="2660" spans="19:27" x14ac:dyDescent="0.2">
      <c r="S2660" s="399"/>
      <c r="T2660" s="1401"/>
      <c r="W2660" s="864" t="str">
        <f t="shared" si="50"/>
        <v>1w</v>
      </c>
      <c r="X2660" s="1405">
        <f>_xll.qlCalendarAdvance(Calendar,X2659,W2660,"f",FALSE)</f>
        <v>57846</v>
      </c>
      <c r="Y2660" s="1404">
        <f>_xll.qlCalendarAdvance(Calendar,X2660,NDays&amp;"D")</f>
        <v>57846</v>
      </c>
      <c r="Z2660" s="1403">
        <v>1.9767665772596612E-2</v>
      </c>
      <c r="AA2660" s="1411">
        <v>1.9644498419038037E-2</v>
      </c>
    </row>
    <row r="2661" spans="19:27" x14ac:dyDescent="0.2">
      <c r="S2661" s="399"/>
      <c r="T2661" s="1401"/>
      <c r="W2661" s="864" t="str">
        <f t="shared" si="50"/>
        <v>1w</v>
      </c>
      <c r="X2661" s="1405">
        <f>_xll.qlCalendarAdvance(Calendar,X2660,W2661,"f",FALSE)</f>
        <v>57853</v>
      </c>
      <c r="Y2661" s="1404">
        <f>_xll.qlCalendarAdvance(Calendar,X2661,NDays&amp;"D")</f>
        <v>57853</v>
      </c>
      <c r="Z2661" s="1403">
        <v>1.9769639100188398E-2</v>
      </c>
      <c r="AA2661" s="1411">
        <v>1.9646243159948673E-2</v>
      </c>
    </row>
    <row r="2662" spans="19:27" x14ac:dyDescent="0.2">
      <c r="S2662" s="399"/>
      <c r="T2662" s="1401"/>
      <c r="W2662" s="864" t="str">
        <f t="shared" si="50"/>
        <v>1w</v>
      </c>
      <c r="X2662" s="1405">
        <f>_xll.qlCalendarAdvance(Calendar,X2661,W2662,"f",FALSE)</f>
        <v>57860</v>
      </c>
      <c r="Y2662" s="1404">
        <f>_xll.qlCalendarAdvance(Calendar,X2662,NDays&amp;"D")</f>
        <v>57860</v>
      </c>
      <c r="Z2662" s="1403">
        <v>1.9769584759294041E-2</v>
      </c>
      <c r="AA2662" s="1411">
        <v>1.964800371785147E-2</v>
      </c>
    </row>
    <row r="2663" spans="19:27" x14ac:dyDescent="0.2">
      <c r="S2663" s="399"/>
      <c r="T2663" s="1401"/>
      <c r="W2663" s="864" t="str">
        <f t="shared" si="50"/>
        <v>1w</v>
      </c>
      <c r="X2663" s="1405">
        <f>_xll.qlCalendarAdvance(Calendar,X2662,W2663,"f",FALSE)</f>
        <v>57867</v>
      </c>
      <c r="Y2663" s="1404">
        <f>_xll.qlCalendarAdvance(Calendar,X2663,NDays&amp;"D")</f>
        <v>57867</v>
      </c>
      <c r="Z2663" s="1403">
        <v>1.9771586294516766E-2</v>
      </c>
      <c r="AA2663" s="1411">
        <v>1.9649780092989566E-2</v>
      </c>
    </row>
    <row r="2664" spans="19:27" x14ac:dyDescent="0.2">
      <c r="S2664" s="399"/>
      <c r="T2664" s="1401"/>
      <c r="W2664" s="864" t="str">
        <f t="shared" si="50"/>
        <v>1w</v>
      </c>
      <c r="X2664" s="1405">
        <f>_xll.qlCalendarAdvance(Calendar,X2663,W2664,"f",FALSE)</f>
        <v>57874</v>
      </c>
      <c r="Y2664" s="1404">
        <f>_xll.qlCalendarAdvance(Calendar,X2664,NDays&amp;"D")</f>
        <v>57874</v>
      </c>
      <c r="Z2664" s="1403">
        <v>1.9773603804727608E-2</v>
      </c>
      <c r="AA2664" s="1411">
        <v>1.9651572285119823E-2</v>
      </c>
    </row>
    <row r="2665" spans="19:27" x14ac:dyDescent="0.2">
      <c r="S2665" s="399"/>
      <c r="T2665" s="1401"/>
      <c r="W2665" s="864" t="str">
        <f t="shared" si="50"/>
        <v>1w</v>
      </c>
      <c r="X2665" s="1405">
        <f>_xll.qlCalendarAdvance(Calendar,X2664,W2665,"f",FALSE)</f>
        <v>57881</v>
      </c>
      <c r="Y2665" s="1404">
        <f>_xll.qlCalendarAdvance(Calendar,X2665,NDays&amp;"D")</f>
        <v>57881</v>
      </c>
      <c r="Z2665" s="1403">
        <v>1.9775637289973516E-2</v>
      </c>
      <c r="AA2665" s="1411">
        <v>1.9653380294161193E-2</v>
      </c>
    </row>
    <row r="2666" spans="19:27" x14ac:dyDescent="0.2">
      <c r="S2666" s="399"/>
      <c r="T2666" s="1401"/>
      <c r="W2666" s="864" t="str">
        <f t="shared" si="50"/>
        <v>1w</v>
      </c>
      <c r="X2666" s="1405">
        <f>_xll.qlCalendarAdvance(Calendar,X2665,W2666,"f",FALSE)</f>
        <v>57888</v>
      </c>
      <c r="Y2666" s="1404">
        <f>_xll.qlCalendarAdvance(Calendar,X2666,NDays&amp;"D")</f>
        <v>57888</v>
      </c>
      <c r="Z2666" s="1403">
        <v>1.9777686750304536E-2</v>
      </c>
      <c r="AA2666" s="1411">
        <v>1.9655204120437864E-2</v>
      </c>
    </row>
    <row r="2667" spans="19:27" x14ac:dyDescent="0.2">
      <c r="S2667" s="399"/>
      <c r="T2667" s="1401"/>
      <c r="W2667" s="864" t="str">
        <f t="shared" si="50"/>
        <v>1w</v>
      </c>
      <c r="X2667" s="1405">
        <f>_xll.qlCalendarAdvance(Calendar,X2666,W2667,"f",FALSE)</f>
        <v>57895</v>
      </c>
      <c r="Y2667" s="1404">
        <f>_xll.qlCalendarAdvance(Calendar,X2667,NDays&amp;"D")</f>
        <v>57895</v>
      </c>
      <c r="Z2667" s="1403">
        <v>1.9781814595319375E-2</v>
      </c>
      <c r="AA2667" s="1411">
        <v>1.9657043763706694E-2</v>
      </c>
    </row>
    <row r="2668" spans="19:27" x14ac:dyDescent="0.2">
      <c r="S2668" s="399"/>
      <c r="T2668" s="1401"/>
      <c r="W2668" s="864" t="str">
        <f t="shared" si="50"/>
        <v>1w</v>
      </c>
      <c r="X2668" s="1405">
        <f>_xll.qlCalendarAdvance(Calendar,X2667,W2668,"f",FALSE)</f>
        <v>57902</v>
      </c>
      <c r="Y2668" s="1404">
        <f>_xll.qlCalendarAdvance(Calendar,X2668,NDays&amp;"D")</f>
        <v>57902</v>
      </c>
      <c r="Z2668" s="1403">
        <v>1.9783899766562103E-2</v>
      </c>
      <c r="AA2668" s="1411">
        <v>1.9658899223967685E-2</v>
      </c>
    </row>
    <row r="2669" spans="19:27" x14ac:dyDescent="0.2">
      <c r="S2669" s="399"/>
      <c r="T2669" s="1401"/>
      <c r="W2669" s="864" t="str">
        <f t="shared" si="50"/>
        <v>1w</v>
      </c>
      <c r="X2669" s="1405">
        <f>_xll.qlCalendarAdvance(Calendar,X2668,W2669,"f",FALSE)</f>
        <v>57909</v>
      </c>
      <c r="Y2669" s="1404">
        <f>_xll.qlCalendarAdvance(Calendar,X2669,NDays&amp;"D")</f>
        <v>57909</v>
      </c>
      <c r="Z2669" s="1403">
        <v>1.9786000915667321E-2</v>
      </c>
      <c r="AA2669" s="1411">
        <v>1.9660770501220837E-2</v>
      </c>
    </row>
    <row r="2670" spans="19:27" x14ac:dyDescent="0.2">
      <c r="S2670" s="399"/>
      <c r="T2670" s="1401"/>
      <c r="W2670" s="864" t="str">
        <f t="shared" si="50"/>
        <v>1w</v>
      </c>
      <c r="X2670" s="1405">
        <f>_xll.qlCalendarAdvance(Calendar,X2669,W2670,"f",FALSE)</f>
        <v>57916</v>
      </c>
      <c r="Y2670" s="1404">
        <f>_xll.qlCalendarAdvance(Calendar,X2670,NDays&amp;"D")</f>
        <v>57916</v>
      </c>
      <c r="Z2670" s="1403">
        <v>1.9788118042686882E-2</v>
      </c>
      <c r="AA2670" s="1411">
        <v>1.9662657595790334E-2</v>
      </c>
    </row>
    <row r="2671" spans="19:27" x14ac:dyDescent="0.2">
      <c r="S2671" s="399"/>
      <c r="T2671" s="1401"/>
      <c r="W2671" s="864" t="str">
        <f t="shared" si="50"/>
        <v>1w</v>
      </c>
      <c r="X2671" s="1405">
        <f>_xll.qlCalendarAdvance(Calendar,X2670,W2671,"f",FALSE)</f>
        <v>57923</v>
      </c>
      <c r="Y2671" s="1404">
        <f>_xll.qlCalendarAdvance(Calendar,X2671,NDays&amp;"D")</f>
        <v>57923</v>
      </c>
      <c r="Z2671" s="1403">
        <v>1.9790251147671769E-2</v>
      </c>
      <c r="AA2671" s="1411">
        <v>1.9664560507270945E-2</v>
      </c>
    </row>
    <row r="2672" spans="19:27" x14ac:dyDescent="0.2">
      <c r="S2672" s="399"/>
      <c r="T2672" s="1401"/>
      <c r="W2672" s="864" t="str">
        <f t="shared" si="50"/>
        <v>1w</v>
      </c>
      <c r="X2672" s="1405">
        <f>_xll.qlCalendarAdvance(Calendar,X2671,W2672,"f",FALSE)</f>
        <v>57930</v>
      </c>
      <c r="Y2672" s="1404">
        <f>_xll.qlCalendarAdvance(Calendar,X2672,NDays&amp;"D")</f>
        <v>57930</v>
      </c>
      <c r="Z2672" s="1403">
        <v>1.9792400230672528E-2</v>
      </c>
      <c r="AA2672" s="1411">
        <v>1.9666479235743717E-2</v>
      </c>
    </row>
    <row r="2673" spans="19:27" x14ac:dyDescent="0.2">
      <c r="S2673" s="399"/>
      <c r="T2673" s="1401"/>
      <c r="W2673" s="864" t="str">
        <f t="shared" si="50"/>
        <v>1w</v>
      </c>
      <c r="X2673" s="1405">
        <f>_xll.qlCalendarAdvance(Calendar,X2672,W2673,"f",FALSE)</f>
        <v>57937</v>
      </c>
      <c r="Y2673" s="1404">
        <f>_xll.qlCalendarAdvance(Calendar,X2673,NDays&amp;"D")</f>
        <v>57937</v>
      </c>
      <c r="Z2673" s="1403">
        <v>1.9794565291742314E-2</v>
      </c>
      <c r="AA2673" s="1411">
        <v>1.9668413781370742E-2</v>
      </c>
    </row>
    <row r="2674" spans="19:27" x14ac:dyDescent="0.2">
      <c r="S2674" s="399"/>
      <c r="T2674" s="1401"/>
      <c r="W2674" s="864" t="str">
        <f t="shared" si="50"/>
        <v>1w</v>
      </c>
      <c r="X2674" s="1405">
        <f>_xll.qlCalendarAdvance(Calendar,X2673,W2674,"f",FALSE)</f>
        <v>57944</v>
      </c>
      <c r="Y2674" s="1404">
        <f>_xll.qlCalendarAdvance(Calendar,X2674,NDays&amp;"D")</f>
        <v>57944</v>
      </c>
      <c r="Z2674" s="1403">
        <v>1.9796746330932983E-2</v>
      </c>
      <c r="AA2674" s="1411">
        <v>1.9670364144152019E-2</v>
      </c>
    </row>
    <row r="2675" spans="19:27" x14ac:dyDescent="0.2">
      <c r="S2675" s="399"/>
      <c r="T2675" s="1401"/>
      <c r="W2675" s="864" t="str">
        <f t="shared" si="50"/>
        <v>1w</v>
      </c>
      <c r="X2675" s="1405">
        <f>_xll.qlCalendarAdvance(Calendar,X2674,W2675,"f",FALSE)</f>
        <v>57951</v>
      </c>
      <c r="Y2675" s="1404">
        <f>_xll.qlCalendarAdvance(Calendar,X2675,NDays&amp;"D")</f>
        <v>57951</v>
      </c>
      <c r="Z2675" s="1403">
        <v>1.9796850780243538E-2</v>
      </c>
      <c r="AA2675" s="1411">
        <v>1.9672330323925458E-2</v>
      </c>
    </row>
    <row r="2676" spans="19:27" x14ac:dyDescent="0.2">
      <c r="S2676" s="399"/>
      <c r="T2676" s="1401"/>
      <c r="W2676" s="864" t="str">
        <f t="shared" si="50"/>
        <v>1w</v>
      </c>
      <c r="X2676" s="1405">
        <f>_xll.qlCalendarAdvance(Calendar,X2675,W2676,"f",FALSE)</f>
        <v>57958</v>
      </c>
      <c r="Y2676" s="1404">
        <f>_xll.qlCalendarAdvance(Calendar,X2676,NDays&amp;"D")</f>
        <v>57958</v>
      </c>
      <c r="Z2676" s="1403">
        <v>1.9797663155625866E-2</v>
      </c>
      <c r="AA2676" s="1411">
        <v>1.967431232061001E-2</v>
      </c>
    </row>
    <row r="2677" spans="19:27" x14ac:dyDescent="0.2">
      <c r="S2677" s="399"/>
      <c r="T2677" s="1401"/>
      <c r="W2677" s="864" t="str">
        <f t="shared" si="50"/>
        <v>1w</v>
      </c>
      <c r="X2677" s="1405">
        <f>_xll.qlCalendarAdvance(Calendar,X2676,W2677,"f",FALSE)</f>
        <v>57965</v>
      </c>
      <c r="Y2677" s="1404">
        <f>_xll.qlCalendarAdvance(Calendar,X2677,NDays&amp;"D")</f>
        <v>57965</v>
      </c>
      <c r="Z2677" s="1403">
        <v>1.9799885822970275E-2</v>
      </c>
      <c r="AA2677" s="1411">
        <v>1.9676310134610908E-2</v>
      </c>
    </row>
    <row r="2678" spans="19:27" x14ac:dyDescent="0.2">
      <c r="S2678" s="399"/>
      <c r="T2678" s="1401"/>
      <c r="W2678" s="864" t="str">
        <f t="shared" si="50"/>
        <v>1w</v>
      </c>
      <c r="X2678" s="1405">
        <f>_xll.qlCalendarAdvance(Calendar,X2677,W2678,"f",FALSE)</f>
        <v>57972</v>
      </c>
      <c r="Y2678" s="1404">
        <f>_xll.qlCalendarAdvance(Calendar,X2678,NDays&amp;"D")</f>
        <v>57972</v>
      </c>
      <c r="Z2678" s="1403">
        <v>1.9802124464249605E-2</v>
      </c>
      <c r="AA2678" s="1411">
        <v>1.9678323765441874E-2</v>
      </c>
    </row>
    <row r="2679" spans="19:27" x14ac:dyDescent="0.2">
      <c r="S2679" s="399"/>
      <c r="T2679" s="1401"/>
      <c r="W2679" s="864" t="str">
        <f t="shared" si="50"/>
        <v>1w</v>
      </c>
      <c r="X2679" s="1405">
        <f>_xll.qlCalendarAdvance(Calendar,X2678,W2679,"f",FALSE)</f>
        <v>57979</v>
      </c>
      <c r="Y2679" s="1404">
        <f>_xll.qlCalendarAdvance(Calendar,X2679,NDays&amp;"D")</f>
        <v>57979</v>
      </c>
      <c r="Z2679" s="1403">
        <v>1.9804379079516696E-2</v>
      </c>
      <c r="AA2679" s="1411">
        <v>1.9680353213427093E-2</v>
      </c>
    </row>
    <row r="2680" spans="19:27" x14ac:dyDescent="0.2">
      <c r="S2680" s="399"/>
      <c r="T2680" s="1401"/>
      <c r="W2680" s="864" t="str">
        <f t="shared" si="50"/>
        <v>1w</v>
      </c>
      <c r="X2680" s="1405">
        <f>_xll.qlCalendarAdvance(Calendar,X2679,W2680,"f",FALSE)</f>
        <v>57986</v>
      </c>
      <c r="Y2680" s="1404">
        <f>_xll.qlCalendarAdvance(Calendar,X2680,NDays&amp;"D")</f>
        <v>57986</v>
      </c>
      <c r="Z2680" s="1403">
        <v>1.9807353064754746E-2</v>
      </c>
      <c r="AA2680" s="1411">
        <v>1.9682398478485519E-2</v>
      </c>
    </row>
    <row r="2681" spans="19:27" x14ac:dyDescent="0.2">
      <c r="S2681" s="399"/>
      <c r="T2681" s="1401"/>
      <c r="W2681" s="864" t="str">
        <f t="shared" si="50"/>
        <v>1w</v>
      </c>
      <c r="X2681" s="1405">
        <f>_xll.qlCalendarAdvance(Calendar,X2680,W2681,"f",FALSE)</f>
        <v>57993</v>
      </c>
      <c r="Y2681" s="1404">
        <f>_xll.qlCalendarAdvance(Calendar,X2681,NDays&amp;"D")</f>
        <v>57993</v>
      </c>
      <c r="Z2681" s="1403">
        <v>1.9809640892718427E-2</v>
      </c>
      <c r="AA2681" s="1411">
        <v>1.9684459560698198E-2</v>
      </c>
    </row>
    <row r="2682" spans="19:27" x14ac:dyDescent="0.2">
      <c r="S2682" s="399"/>
      <c r="T2682" s="1401"/>
      <c r="W2682" s="864" t="str">
        <f t="shared" si="50"/>
        <v>1w</v>
      </c>
      <c r="X2682" s="1405">
        <f>_xll.qlCalendarAdvance(Calendar,X2681,W2682,"f",FALSE)</f>
        <v>58000</v>
      </c>
      <c r="Y2682" s="1404">
        <f>_xll.qlCalendarAdvance(Calendar,X2682,NDays&amp;"D")</f>
        <v>58000</v>
      </c>
      <c r="Z2682" s="1403">
        <v>1.9811944695711847E-2</v>
      </c>
      <c r="AA2682" s="1411">
        <v>1.9686536459821991E-2</v>
      </c>
    </row>
    <row r="2683" spans="19:27" x14ac:dyDescent="0.2">
      <c r="S2683" s="399"/>
      <c r="T2683" s="1401"/>
      <c r="W2683" s="864" t="str">
        <f t="shared" si="50"/>
        <v>1w</v>
      </c>
      <c r="X2683" s="1405">
        <f>_xll.qlCalendarAdvance(Calendar,X2682,W2683,"f",FALSE)</f>
        <v>58007</v>
      </c>
      <c r="Y2683" s="1404">
        <f>_xll.qlCalendarAdvance(Calendar,X2683,NDays&amp;"D")</f>
        <v>58007</v>
      </c>
      <c r="Z2683" s="1403">
        <v>1.9814264473787993E-2</v>
      </c>
      <c r="AA2683" s="1411">
        <v>1.9688629176100036E-2</v>
      </c>
    </row>
    <row r="2684" spans="19:27" x14ac:dyDescent="0.2">
      <c r="S2684" s="399"/>
      <c r="T2684" s="1401"/>
      <c r="W2684" s="864" t="str">
        <f t="shared" si="50"/>
        <v>1w</v>
      </c>
      <c r="X2684" s="1405">
        <f>_xll.qlCalendarAdvance(Calendar,X2683,W2684,"f",FALSE)</f>
        <v>58014</v>
      </c>
      <c r="Y2684" s="1404">
        <f>_xll.qlCalendarAdvance(Calendar,X2684,NDays&amp;"D")</f>
        <v>58014</v>
      </c>
      <c r="Z2684" s="1403">
        <v>1.9815891767537126E-2</v>
      </c>
      <c r="AA2684" s="1411">
        <v>1.9690737709370243E-2</v>
      </c>
    </row>
    <row r="2685" spans="19:27" x14ac:dyDescent="0.2">
      <c r="S2685" s="399"/>
      <c r="T2685" s="1401"/>
      <c r="W2685" s="864" t="str">
        <f t="shared" si="50"/>
        <v>1w</v>
      </c>
      <c r="X2685" s="1405">
        <f>_xll.qlCalendarAdvance(Calendar,X2684,W2685,"f",FALSE)</f>
        <v>58021</v>
      </c>
      <c r="Y2685" s="1404">
        <f>_xll.qlCalendarAdvance(Calendar,X2685,NDays&amp;"D")</f>
        <v>58021</v>
      </c>
      <c r="Z2685" s="1403">
        <v>1.9818242227857823E-2</v>
      </c>
      <c r="AA2685" s="1411">
        <v>1.9692862059794702E-2</v>
      </c>
    </row>
    <row r="2686" spans="19:27" x14ac:dyDescent="0.2">
      <c r="S2686" s="399"/>
      <c r="T2686" s="1401"/>
      <c r="W2686" s="864" t="str">
        <f t="shared" si="50"/>
        <v>1w</v>
      </c>
      <c r="X2686" s="1405">
        <f>_xll.qlCalendarAdvance(Calendar,X2685,W2686,"f",FALSE)</f>
        <v>58028</v>
      </c>
      <c r="Y2686" s="1404">
        <f>_xll.qlCalendarAdvance(Calendar,X2686,NDays&amp;"D")</f>
        <v>58028</v>
      </c>
      <c r="Z2686" s="1403">
        <v>1.9820608662545546E-2</v>
      </c>
      <c r="AA2686" s="1411">
        <v>1.9695002227211322E-2</v>
      </c>
    </row>
    <row r="2687" spans="19:27" x14ac:dyDescent="0.2">
      <c r="S2687" s="399"/>
      <c r="T2687" s="1401"/>
      <c r="W2687" s="864" t="str">
        <f t="shared" si="50"/>
        <v>1w</v>
      </c>
      <c r="X2687" s="1405">
        <f>_xll.qlCalendarAdvance(Calendar,X2686,W2687,"f",FALSE)</f>
        <v>58035</v>
      </c>
      <c r="Y2687" s="1404">
        <f>_xll.qlCalendarAdvance(Calendar,X2687,NDays&amp;"D")</f>
        <v>58035</v>
      </c>
      <c r="Z2687" s="1403">
        <v>1.9822991071655811E-2</v>
      </c>
      <c r="AA2687" s="1411">
        <v>1.9697158211782195E-2</v>
      </c>
    </row>
    <row r="2688" spans="19:27" x14ac:dyDescent="0.2">
      <c r="S2688" s="399"/>
      <c r="T2688" s="1401"/>
      <c r="W2688" s="864" t="str">
        <f t="shared" si="50"/>
        <v>1w</v>
      </c>
      <c r="X2688" s="1405">
        <f>_xll.qlCalendarAdvance(Calendar,X2687,W2688,"f",FALSE)</f>
        <v>58042</v>
      </c>
      <c r="Y2688" s="1404">
        <f>_xll.qlCalendarAdvance(Calendar,X2688,NDays&amp;"D")</f>
        <v>58042</v>
      </c>
      <c r="Z2688" s="1403">
        <v>1.9825389455245045E-2</v>
      </c>
      <c r="AA2688" s="1411">
        <v>1.9699330013345229E-2</v>
      </c>
    </row>
    <row r="2689" spans="19:27" x14ac:dyDescent="0.2">
      <c r="S2689" s="399"/>
      <c r="T2689" s="1401"/>
      <c r="W2689" s="864" t="str">
        <f t="shared" si="50"/>
        <v>1w</v>
      </c>
      <c r="X2689" s="1405">
        <f>_xll.qlCalendarAdvance(Calendar,X2688,W2689,"f",FALSE)</f>
        <v>58049</v>
      </c>
      <c r="Y2689" s="1404">
        <f>_xll.qlCalendarAdvance(Calendar,X2689,NDays&amp;"D")</f>
        <v>58049</v>
      </c>
      <c r="Z2689" s="1403">
        <v>1.9828518622098428E-2</v>
      </c>
      <c r="AA2689" s="1411">
        <v>1.9701517631981469E-2</v>
      </c>
    </row>
    <row r="2690" spans="19:27" x14ac:dyDescent="0.2">
      <c r="S2690" s="399"/>
      <c r="T2690" s="1401"/>
      <c r="W2690" s="864" t="str">
        <f t="shared" si="50"/>
        <v>1w</v>
      </c>
      <c r="X2690" s="1405">
        <f>_xll.qlCalendarAdvance(Calendar,X2689,W2690,"f",FALSE)</f>
        <v>58056</v>
      </c>
      <c r="Y2690" s="1404">
        <f>_xll.qlCalendarAdvance(Calendar,X2690,NDays&amp;"D")</f>
        <v>58056</v>
      </c>
      <c r="Z2690" s="1403">
        <v>1.983095022731626E-2</v>
      </c>
      <c r="AA2690" s="1411">
        <v>1.970372106760987E-2</v>
      </c>
    </row>
    <row r="2691" spans="19:27" x14ac:dyDescent="0.2">
      <c r="S2691" s="399"/>
      <c r="T2691" s="1401"/>
      <c r="W2691" s="864" t="str">
        <f t="shared" si="50"/>
        <v>1w</v>
      </c>
      <c r="X2691" s="1405">
        <f>_xll.qlCalendarAdvance(Calendar,X2690,W2691,"f",FALSE)</f>
        <v>58063</v>
      </c>
      <c r="Y2691" s="1404">
        <f>_xll.qlCalendarAdvance(Calendar,X2691,NDays&amp;"D")</f>
        <v>58063</v>
      </c>
      <c r="Z2691" s="1403">
        <v>1.9833397808068365E-2</v>
      </c>
      <c r="AA2691" s="1411">
        <v>1.9705940320311477E-2</v>
      </c>
    </row>
    <row r="2692" spans="19:27" x14ac:dyDescent="0.2">
      <c r="S2692" s="399"/>
      <c r="T2692" s="1401"/>
      <c r="W2692" s="864" t="str">
        <f t="shared" si="50"/>
        <v>1w</v>
      </c>
      <c r="X2692" s="1405">
        <f>_xll.qlCalendarAdvance(Calendar,X2691,W2692,"f",FALSE)</f>
        <v>58071</v>
      </c>
      <c r="Y2692" s="1404">
        <f>_xll.qlCalendarAdvance(Calendar,X2692,NDays&amp;"D")</f>
        <v>58071</v>
      </c>
      <c r="Z2692" s="1403">
        <v>1.9836214605164975E-2</v>
      </c>
      <c r="AA2692" s="1411">
        <v>1.9709881225837465E-2</v>
      </c>
    </row>
    <row r="2693" spans="19:27" x14ac:dyDescent="0.2">
      <c r="S2693" s="399"/>
      <c r="T2693" s="1401"/>
      <c r="W2693" s="864" t="str">
        <f t="shared" si="50"/>
        <v>1w</v>
      </c>
      <c r="X2693" s="1405">
        <f>_xll.qlCalendarAdvance(Calendar,X2692,W2693,"f",FALSE)</f>
        <v>58078</v>
      </c>
      <c r="Y2693" s="1404">
        <f>_xll.qlCalendarAdvance(Calendar,X2693,NDays&amp;"D")</f>
        <v>58078</v>
      </c>
      <c r="Z2693" s="1403">
        <v>1.9837976333115986E-2</v>
      </c>
      <c r="AA2693" s="1411">
        <v>1.9712136875451224E-2</v>
      </c>
    </row>
    <row r="2694" spans="19:27" x14ac:dyDescent="0.2">
      <c r="S2694" s="399"/>
      <c r="T2694" s="1401"/>
      <c r="W2694" s="864" t="str">
        <f t="shared" si="50"/>
        <v>1w</v>
      </c>
      <c r="X2694" s="1405">
        <f>_xll.qlCalendarAdvance(Calendar,X2693,W2694,"f",FALSE)</f>
        <v>58085</v>
      </c>
      <c r="Y2694" s="1404">
        <f>_xll.qlCalendarAdvance(Calendar,X2694,NDays&amp;"D")</f>
        <v>58085</v>
      </c>
      <c r="Z2694" s="1403">
        <v>1.9840472846898563E-2</v>
      </c>
      <c r="AA2694" s="1411">
        <v>1.9714408343921207E-2</v>
      </c>
    </row>
    <row r="2695" spans="19:27" x14ac:dyDescent="0.2">
      <c r="S2695" s="399"/>
      <c r="T2695" s="1401"/>
      <c r="W2695" s="864" t="str">
        <f t="shared" si="50"/>
        <v>1w</v>
      </c>
      <c r="X2695" s="1405">
        <f>_xll.qlCalendarAdvance(Calendar,X2694,W2695,"f",FALSE)</f>
        <v>58092</v>
      </c>
      <c r="Y2695" s="1404">
        <f>_xll.qlCalendarAdvance(Calendar,X2695,NDays&amp;"D")</f>
        <v>58092</v>
      </c>
      <c r="Z2695" s="1403">
        <v>1.9842985335570711E-2</v>
      </c>
      <c r="AA2695" s="1411">
        <v>1.9716695631193385E-2</v>
      </c>
    </row>
    <row r="2696" spans="19:27" x14ac:dyDescent="0.2">
      <c r="S2696" s="399"/>
      <c r="T2696" s="1401"/>
      <c r="W2696" s="864" t="str">
        <f t="shared" si="50"/>
        <v>1w</v>
      </c>
      <c r="X2696" s="1405">
        <f>_xll.qlCalendarAdvance(Calendar,X2695,W2696,"f",FALSE)</f>
        <v>58099</v>
      </c>
      <c r="Y2696" s="1404">
        <f>_xll.qlCalendarAdvance(Calendar,X2696,NDays&amp;"D")</f>
        <v>58099</v>
      </c>
      <c r="Z2696" s="1403">
        <v>1.9845513799191535E-2</v>
      </c>
      <c r="AA2696" s="1411">
        <v>1.9718998737240739E-2</v>
      </c>
    </row>
    <row r="2697" spans="19:27" x14ac:dyDescent="0.2">
      <c r="S2697" s="399"/>
      <c r="T2697" s="1401"/>
      <c r="W2697" s="864" t="str">
        <f t="shared" si="50"/>
        <v>1w</v>
      </c>
      <c r="X2697" s="1405">
        <f>_xll.qlCalendarAdvance(Calendar,X2696,W2697,"f",FALSE)</f>
        <v>58106</v>
      </c>
      <c r="Y2697" s="1404">
        <f>_xll.qlCalendarAdvance(Calendar,X2697,NDays&amp;"D")</f>
        <v>58106</v>
      </c>
      <c r="Z2697" s="1403">
        <v>1.9848058237822375E-2</v>
      </c>
      <c r="AA2697" s="1411">
        <v>1.9721317662144321E-2</v>
      </c>
    </row>
    <row r="2698" spans="19:27" x14ac:dyDescent="0.2">
      <c r="S2698" s="399"/>
      <c r="T2698" s="1401"/>
      <c r="W2698" s="864" t="str">
        <f t="shared" si="50"/>
        <v>1w</v>
      </c>
      <c r="X2698" s="1405">
        <f>_xll.qlCalendarAdvance(Calendar,X2697,W2698,"f",FALSE)</f>
        <v>58113</v>
      </c>
      <c r="Y2698" s="1404">
        <f>_xll.qlCalendarAdvance(Calendar,X2698,NDays&amp;"D")</f>
        <v>58113</v>
      </c>
      <c r="Z2698" s="1403">
        <v>1.9850618651521445E-2</v>
      </c>
      <c r="AA2698" s="1411">
        <v>1.9723652405823081E-2</v>
      </c>
    </row>
    <row r="2699" spans="19:27" x14ac:dyDescent="0.2">
      <c r="S2699" s="399"/>
      <c r="T2699" s="1401"/>
      <c r="W2699" s="864" t="str">
        <f t="shared" si="50"/>
        <v>1w</v>
      </c>
      <c r="X2699" s="1405">
        <f>_xll.qlCalendarAdvance(Calendar,X2698,W2699,"f",FALSE)</f>
        <v>58120</v>
      </c>
      <c r="Y2699" s="1404">
        <f>_xll.qlCalendarAdvance(Calendar,X2699,NDays&amp;"D")</f>
        <v>58120</v>
      </c>
      <c r="Z2699" s="1403">
        <v>1.9853195040348298E-2</v>
      </c>
      <c r="AA2699" s="1411">
        <v>1.972600296833105E-2</v>
      </c>
    </row>
    <row r="2700" spans="19:27" x14ac:dyDescent="0.2">
      <c r="S2700" s="399"/>
      <c r="T2700" s="1401"/>
      <c r="W2700" s="864" t="str">
        <f t="shared" si="50"/>
        <v>1w</v>
      </c>
      <c r="X2700" s="1405">
        <f>_xll.qlCalendarAdvance(Calendar,X2699,W2700,"f",FALSE)</f>
        <v>58127</v>
      </c>
      <c r="Y2700" s="1404">
        <f>_xll.qlCalendarAdvance(Calendar,X2700,NDays&amp;"D")</f>
        <v>58127</v>
      </c>
      <c r="Z2700" s="1403">
        <v>1.9855787404365624E-2</v>
      </c>
      <c r="AA2700" s="1411">
        <v>1.9728369349641211E-2</v>
      </c>
    </row>
    <row r="2701" spans="19:27" x14ac:dyDescent="0.2">
      <c r="S2701" s="399"/>
      <c r="T2701" s="1401"/>
      <c r="W2701" s="864" t="str">
        <f t="shared" si="50"/>
        <v>1w</v>
      </c>
      <c r="X2701" s="1405">
        <f>_xll.qlCalendarAdvance(Calendar,X2700,W2701,"f",FALSE)</f>
        <v>58134</v>
      </c>
      <c r="Y2701" s="1404">
        <f>_xll.qlCalendarAdvance(Calendar,X2701,NDays&amp;"D")</f>
        <v>58134</v>
      </c>
      <c r="Z2701" s="1403">
        <v>1.9859126064059481E-2</v>
      </c>
      <c r="AA2701" s="1411">
        <v>1.9730751549726554E-2</v>
      </c>
    </row>
    <row r="2702" spans="19:27" x14ac:dyDescent="0.2">
      <c r="S2702" s="399"/>
      <c r="T2702" s="1401"/>
      <c r="W2702" s="864" t="str">
        <f t="shared" si="50"/>
        <v>1w</v>
      </c>
      <c r="X2702" s="1405">
        <f>_xll.qlCalendarAdvance(Calendar,X2701,W2702,"f",FALSE)</f>
        <v>58141</v>
      </c>
      <c r="Y2702" s="1404">
        <f>_xll.qlCalendarAdvance(Calendar,X2702,NDays&amp;"D")</f>
        <v>58141</v>
      </c>
      <c r="Z2702" s="1403">
        <v>1.9863947367307441E-2</v>
      </c>
      <c r="AA2702" s="1411">
        <v>1.9733149568641105E-2</v>
      </c>
    </row>
    <row r="2703" spans="19:27" x14ac:dyDescent="0.2">
      <c r="S2703" s="399"/>
      <c r="T2703" s="1401"/>
      <c r="W2703" s="864" t="str">
        <f t="shared" si="50"/>
        <v>1w</v>
      </c>
      <c r="X2703" s="1405">
        <f>_xll.qlCalendarAdvance(Calendar,X2702,W2703,"f",FALSE)</f>
        <v>58148</v>
      </c>
      <c r="Y2703" s="1404">
        <f>_xll.qlCalendarAdvance(Calendar,X2703,NDays&amp;"D")</f>
        <v>58148</v>
      </c>
      <c r="Z2703" s="1403">
        <v>1.9866592794660878E-2</v>
      </c>
      <c r="AA2703" s="1411">
        <v>1.9735563406384864E-2</v>
      </c>
    </row>
    <row r="2704" spans="19:27" x14ac:dyDescent="0.2">
      <c r="S2704" s="399"/>
      <c r="T2704" s="1401"/>
      <c r="W2704" s="864" t="str">
        <f t="shared" si="50"/>
        <v>1w</v>
      </c>
      <c r="X2704" s="1405">
        <f>_xll.qlCalendarAdvance(Calendar,X2703,W2704,"f",FALSE)</f>
        <v>58155</v>
      </c>
      <c r="Y2704" s="1404">
        <f>_xll.qlCalendarAdvance(Calendar,X2704,NDays&amp;"D")</f>
        <v>58155</v>
      </c>
      <c r="Z2704" s="1403">
        <v>1.9869254201006159E-2</v>
      </c>
      <c r="AA2704" s="1411">
        <v>1.9737993062957836E-2</v>
      </c>
    </row>
    <row r="2705" spans="19:27" x14ac:dyDescent="0.2">
      <c r="S2705" s="399"/>
      <c r="T2705" s="1401"/>
      <c r="W2705" s="864" t="str">
        <f t="shared" si="50"/>
        <v>1w</v>
      </c>
      <c r="X2705" s="1405">
        <f>_xll.qlCalendarAdvance(Calendar,X2704,W2705,"f",FALSE)</f>
        <v>58166</v>
      </c>
      <c r="Y2705" s="1404">
        <f>_xll.qlCalendarAdvance(Calendar,X2705,NDays&amp;"D")</f>
        <v>58166</v>
      </c>
      <c r="Z2705" s="1403">
        <v>1.9871995559482398E-2</v>
      </c>
      <c r="AA2705" s="1411">
        <v>1.974042368649398E-2</v>
      </c>
    </row>
    <row r="2706" spans="19:27" x14ac:dyDescent="0.2">
      <c r="S2706" s="399"/>
      <c r="T2706" s="1401"/>
      <c r="W2706" s="864" t="str">
        <f t="shared" si="50"/>
        <v>1w</v>
      </c>
      <c r="X2706" s="1405">
        <f>_xll.qlCalendarAdvance(Calendar,X2705,W2706,"f",FALSE)</f>
        <v>58173</v>
      </c>
      <c r="Y2706" s="1404">
        <f>_xll.qlCalendarAdvance(Calendar,X2706,NDays&amp;"D")</f>
        <v>58173</v>
      </c>
      <c r="Z2706" s="1403">
        <v>1.9874695479634424E-2</v>
      </c>
      <c r="AA2706" s="1411">
        <v>1.9742891493307324E-2</v>
      </c>
    </row>
    <row r="2707" spans="19:27" x14ac:dyDescent="0.2">
      <c r="S2707" s="399"/>
      <c r="T2707" s="1401"/>
      <c r="W2707" s="864" t="str">
        <f t="shared" si="50"/>
        <v>1w</v>
      </c>
      <c r="X2707" s="1405">
        <f>_xll.qlCalendarAdvance(Calendar,X2706,W2707,"f",FALSE)</f>
        <v>58180</v>
      </c>
      <c r="Y2707" s="1404">
        <f>_xll.qlCalendarAdvance(Calendar,X2707,NDays&amp;"D")</f>
        <v>58180</v>
      </c>
      <c r="Z2707" s="1403">
        <v>1.9877411377226335E-2</v>
      </c>
      <c r="AA2707" s="1411">
        <v>1.9745375116950736E-2</v>
      </c>
    </row>
    <row r="2708" spans="19:27" x14ac:dyDescent="0.2">
      <c r="S2708" s="399"/>
      <c r="T2708" s="1401"/>
      <c r="W2708" s="864" t="str">
        <f t="shared" si="50"/>
        <v>1w</v>
      </c>
      <c r="X2708" s="1405">
        <f>_xll.qlCalendarAdvance(Calendar,X2707,W2708,"f",FALSE)</f>
        <v>58187</v>
      </c>
      <c r="Y2708" s="1404">
        <f>_xll.qlCalendarAdvance(Calendar,X2708,NDays&amp;"D")</f>
        <v>58187</v>
      </c>
      <c r="Z2708" s="1403">
        <v>1.9880143252324997E-2</v>
      </c>
      <c r="AA2708" s="1411">
        <v>1.9747874557829448E-2</v>
      </c>
    </row>
    <row r="2709" spans="19:27" x14ac:dyDescent="0.2">
      <c r="S2709" s="399"/>
      <c r="T2709" s="1401"/>
      <c r="W2709" s="864" t="str">
        <f t="shared" si="50"/>
        <v>1w</v>
      </c>
      <c r="X2709" s="1405">
        <f>_xll.qlCalendarAdvance(Calendar,X2708,W2709,"f",FALSE)</f>
        <v>58194</v>
      </c>
      <c r="Y2709" s="1404">
        <f>_xll.qlCalendarAdvance(Calendar,X2709,NDays&amp;"D")</f>
        <v>58194</v>
      </c>
      <c r="Z2709" s="1403">
        <v>1.988289110499375E-2</v>
      </c>
      <c r="AA2709" s="1411">
        <v>1.9750389815781366E-2</v>
      </c>
    </row>
    <row r="2710" spans="19:27" x14ac:dyDescent="0.2">
      <c r="S2710" s="399"/>
      <c r="T2710" s="1401"/>
      <c r="W2710" s="864" t="str">
        <f t="shared" si="50"/>
        <v>1w</v>
      </c>
      <c r="X2710" s="1405">
        <f>_xll.qlCalendarAdvance(Calendar,X2709,W2710,"f",FALSE)</f>
        <v>58201</v>
      </c>
      <c r="Y2710" s="1404">
        <f>_xll.qlCalendarAdvance(Calendar,X2710,NDays&amp;"D")</f>
        <v>58201</v>
      </c>
      <c r="Z2710" s="1403">
        <v>1.9886397875258793E-2</v>
      </c>
      <c r="AA2710" s="1411">
        <v>1.9752920890806491E-2</v>
      </c>
    </row>
    <row r="2711" spans="19:27" x14ac:dyDescent="0.2">
      <c r="S2711" s="399"/>
      <c r="T2711" s="1401"/>
      <c r="W2711" s="864" t="str">
        <f t="shared" si="50"/>
        <v>1w</v>
      </c>
      <c r="X2711" s="1405">
        <f>_xll.qlCalendarAdvance(Calendar,X2710,W2711,"f",FALSE)</f>
        <v>58208</v>
      </c>
      <c r="Y2711" s="1404">
        <f>_xll.qlCalendarAdvance(Calendar,X2711,NDays&amp;"D")</f>
        <v>58208</v>
      </c>
      <c r="Z2711" s="1403">
        <v>1.9889178975314295E-2</v>
      </c>
      <c r="AA2711" s="1411">
        <v>1.9755467782823777E-2</v>
      </c>
    </row>
    <row r="2712" spans="19:27" x14ac:dyDescent="0.2">
      <c r="S2712" s="399"/>
      <c r="T2712" s="1401"/>
      <c r="W2712" s="864" t="str">
        <f t="shared" si="50"/>
        <v>1w</v>
      </c>
      <c r="X2712" s="1405">
        <f>_xll.qlCalendarAdvance(Calendar,X2711,W2712,"f",FALSE)</f>
        <v>58215</v>
      </c>
      <c r="Y2712" s="1404">
        <f>_xll.qlCalendarAdvance(Calendar,X2712,NDays&amp;"D")</f>
        <v>58215</v>
      </c>
      <c r="Z2712" s="1403">
        <v>1.9891976054029467E-2</v>
      </c>
      <c r="AA2712" s="1411">
        <v>1.9758030491914269E-2</v>
      </c>
    </row>
    <row r="2713" spans="19:27" x14ac:dyDescent="0.2">
      <c r="S2713" s="399"/>
      <c r="T2713" s="1401"/>
      <c r="W2713" s="864" t="str">
        <f t="shared" si="50"/>
        <v>1w</v>
      </c>
      <c r="X2713" s="1405">
        <f>_xll.qlCalendarAdvance(Calendar,X2712,W2713,"f",FALSE)</f>
        <v>58222</v>
      </c>
      <c r="Y2713" s="1404">
        <f>_xll.qlCalendarAdvance(Calendar,X2713,NDays&amp;"D")</f>
        <v>58222</v>
      </c>
      <c r="Z2713" s="1403">
        <v>1.9894789111471699E-2</v>
      </c>
      <c r="AA2713" s="1411">
        <v>1.9760609018159014E-2</v>
      </c>
    </row>
    <row r="2714" spans="19:27" x14ac:dyDescent="0.2">
      <c r="S2714" s="399"/>
      <c r="T2714" s="1401"/>
      <c r="W2714" s="864" t="str">
        <f t="shared" ref="W2714:W2777" si="51">W2713</f>
        <v>1w</v>
      </c>
      <c r="X2714" s="1405">
        <f>_xll.qlCalendarAdvance(Calendar,X2713,W2714,"f",FALSE)</f>
        <v>58229</v>
      </c>
      <c r="Y2714" s="1404">
        <f>_xll.qlCalendarAdvance(Calendar,X2714,NDays&amp;"D")</f>
        <v>58229</v>
      </c>
      <c r="Z2714" s="1403">
        <v>1.9896870034196185E-2</v>
      </c>
      <c r="AA2714" s="1411">
        <v>1.9763203361476966E-2</v>
      </c>
    </row>
    <row r="2715" spans="19:27" x14ac:dyDescent="0.2">
      <c r="S2715" s="399"/>
      <c r="T2715" s="1401"/>
      <c r="W2715" s="864" t="str">
        <f t="shared" si="51"/>
        <v>1w</v>
      </c>
      <c r="X2715" s="1405">
        <f>_xll.qlCalendarAdvance(Calendar,X2714,W2715,"f",FALSE)</f>
        <v>58236</v>
      </c>
      <c r="Y2715" s="1404">
        <f>_xll.qlCalendarAdvance(Calendar,X2715,NDays&amp;"D")</f>
        <v>58236</v>
      </c>
      <c r="Z2715" s="1403">
        <v>1.9899713753674757E-2</v>
      </c>
      <c r="AA2715" s="1411">
        <v>1.9765813521868125E-2</v>
      </c>
    </row>
    <row r="2716" spans="19:27" x14ac:dyDescent="0.2">
      <c r="S2716" s="399"/>
      <c r="T2716" s="1401"/>
      <c r="W2716" s="864" t="str">
        <f t="shared" si="51"/>
        <v>1w</v>
      </c>
      <c r="X2716" s="1405">
        <f>_xll.qlCalendarAdvance(Calendar,X2715,W2716,"f",FALSE)</f>
        <v>58243</v>
      </c>
      <c r="Y2716" s="1404">
        <f>_xll.qlCalendarAdvance(Calendar,X2716,NDays&amp;"D")</f>
        <v>58243</v>
      </c>
      <c r="Z2716" s="1403">
        <v>1.9902573451188437E-2</v>
      </c>
      <c r="AA2716" s="1411">
        <v>1.9768439499170398E-2</v>
      </c>
    </row>
    <row r="2717" spans="19:27" x14ac:dyDescent="0.2">
      <c r="S2717" s="399"/>
      <c r="T2717" s="1401"/>
      <c r="W2717" s="864" t="str">
        <f t="shared" si="51"/>
        <v>1w</v>
      </c>
      <c r="X2717" s="1405">
        <f>_xll.qlCalendarAdvance(Calendar,X2716,W2717,"f",FALSE)</f>
        <v>58250</v>
      </c>
      <c r="Y2717" s="1404">
        <f>_xll.qlCalendarAdvance(Calendar,X2717,NDays&amp;"D")</f>
        <v>58250</v>
      </c>
      <c r="Z2717" s="1403">
        <v>1.9905449126806311E-2</v>
      </c>
      <c r="AA2717" s="1411">
        <v>1.9771081293789017E-2</v>
      </c>
    </row>
    <row r="2718" spans="19:27" x14ac:dyDescent="0.2">
      <c r="S2718" s="399"/>
      <c r="T2718" s="1401"/>
      <c r="W2718" s="864" t="str">
        <f t="shared" si="51"/>
        <v>1w</v>
      </c>
      <c r="X2718" s="1405">
        <f>_xll.qlCalendarAdvance(Calendar,X2717,W2718,"f",FALSE)</f>
        <v>58257</v>
      </c>
      <c r="Y2718" s="1404">
        <f>_xll.qlCalendarAdvance(Calendar,X2718,NDays&amp;"D")</f>
        <v>58257</v>
      </c>
      <c r="Z2718" s="1403">
        <v>1.990984753464119E-2</v>
      </c>
      <c r="AA2718" s="1411">
        <v>1.9773738905399796E-2</v>
      </c>
    </row>
    <row r="2719" spans="19:27" x14ac:dyDescent="0.2">
      <c r="S2719" s="399"/>
      <c r="T2719" s="1401"/>
      <c r="W2719" s="864" t="str">
        <f t="shared" si="51"/>
        <v>1w</v>
      </c>
      <c r="X2719" s="1405">
        <f>_xll.qlCalendarAdvance(Calendar,X2718,W2719,"f",FALSE)</f>
        <v>58264</v>
      </c>
      <c r="Y2719" s="1404">
        <f>_xll.qlCalendarAdvance(Calendar,X2719,NDays&amp;"D")</f>
        <v>58264</v>
      </c>
      <c r="Z2719" s="1403">
        <v>1.9912003013185825E-2</v>
      </c>
      <c r="AA2719" s="1411">
        <v>1.9776412334002735E-2</v>
      </c>
    </row>
    <row r="2720" spans="19:27" x14ac:dyDescent="0.2">
      <c r="S2720" s="399"/>
      <c r="T2720" s="1401"/>
      <c r="W2720" s="864" t="str">
        <f t="shared" si="51"/>
        <v>1w</v>
      </c>
      <c r="X2720" s="1405">
        <f>_xll.qlCalendarAdvance(Calendar,X2719,W2720,"f",FALSE)</f>
        <v>58271</v>
      </c>
      <c r="Y2720" s="1404">
        <f>_xll.qlCalendarAdvance(Calendar,X2720,NDays&amp;"D")</f>
        <v>58271</v>
      </c>
      <c r="Z2720" s="1403">
        <v>1.9914927923622077E-2</v>
      </c>
      <c r="AA2720" s="1411">
        <v>1.9779101579840974E-2</v>
      </c>
    </row>
    <row r="2721" spans="19:27" x14ac:dyDescent="0.2">
      <c r="S2721" s="399"/>
      <c r="T2721" s="1401"/>
      <c r="W2721" s="864" t="str">
        <f t="shared" si="51"/>
        <v>1w</v>
      </c>
      <c r="X2721" s="1405">
        <f>_xll.qlCalendarAdvance(Calendar,X2720,W2721,"f",FALSE)</f>
        <v>58278</v>
      </c>
      <c r="Y2721" s="1404">
        <f>_xll.qlCalendarAdvance(Calendar,X2721,NDays&amp;"D")</f>
        <v>58278</v>
      </c>
      <c r="Z2721" s="1403">
        <v>1.9917868813334651E-2</v>
      </c>
      <c r="AA2721" s="1411">
        <v>1.9781806642671373E-2</v>
      </c>
    </row>
    <row r="2722" spans="19:27" x14ac:dyDescent="0.2">
      <c r="S2722" s="399"/>
      <c r="T2722" s="1401"/>
      <c r="W2722" s="864" t="str">
        <f t="shared" si="51"/>
        <v>1w</v>
      </c>
      <c r="X2722" s="1405">
        <f>_xll.qlCalendarAdvance(Calendar,X2721,W2722,"f",FALSE)</f>
        <v>58285</v>
      </c>
      <c r="Y2722" s="1404">
        <f>_xll.qlCalendarAdvance(Calendar,X2722,NDays&amp;"D")</f>
        <v>58285</v>
      </c>
      <c r="Z2722" s="1403">
        <v>1.9920825682392708E-2</v>
      </c>
      <c r="AA2722" s="1411">
        <v>1.9784527522493933E-2</v>
      </c>
    </row>
    <row r="2723" spans="19:27" x14ac:dyDescent="0.2">
      <c r="S2723" s="399"/>
      <c r="T2723" s="1401"/>
      <c r="W2723" s="864" t="str">
        <f t="shared" si="51"/>
        <v>1w</v>
      </c>
      <c r="X2723" s="1405">
        <f>_xll.qlCalendarAdvance(Calendar,X2722,W2723,"f",FALSE)</f>
        <v>58292</v>
      </c>
      <c r="Y2723" s="1404">
        <f>_xll.qlCalendarAdvance(Calendar,X2723,NDays&amp;"D")</f>
        <v>58292</v>
      </c>
      <c r="Z2723" s="1403">
        <v>1.992379853086804E-2</v>
      </c>
      <c r="AA2723" s="1411">
        <v>1.97872642193897E-2</v>
      </c>
    </row>
    <row r="2724" spans="19:27" x14ac:dyDescent="0.2">
      <c r="S2724" s="399"/>
      <c r="T2724" s="1401"/>
      <c r="W2724" s="864" t="str">
        <f t="shared" si="51"/>
        <v>1w</v>
      </c>
      <c r="X2724" s="1405">
        <f>_xll.qlCalendarAdvance(Calendar,X2723,W2724,"f",FALSE)</f>
        <v>58299</v>
      </c>
      <c r="Y2724" s="1404">
        <f>_xll.qlCalendarAdvance(Calendar,X2724,NDays&amp;"D")</f>
        <v>58299</v>
      </c>
      <c r="Z2724" s="1403">
        <v>1.9926787358831563E-2</v>
      </c>
      <c r="AA2724" s="1411">
        <v>1.9790016733520766E-2</v>
      </c>
    </row>
    <row r="2725" spans="19:27" x14ac:dyDescent="0.2">
      <c r="S2725" s="399"/>
      <c r="T2725" s="1401"/>
      <c r="W2725" s="864" t="str">
        <f t="shared" si="51"/>
        <v>1w</v>
      </c>
      <c r="X2725" s="1405">
        <f>_xll.qlCalendarAdvance(Calendar,X2724,W2725,"f",FALSE)</f>
        <v>58306</v>
      </c>
      <c r="Y2725" s="1404">
        <f>_xll.qlCalendarAdvance(Calendar,X2725,NDays&amp;"D")</f>
        <v>58306</v>
      </c>
      <c r="Z2725" s="1403">
        <v>1.9929792166355074E-2</v>
      </c>
      <c r="AA2725" s="1411">
        <v>1.9792785064643992E-2</v>
      </c>
    </row>
    <row r="2726" spans="19:27" x14ac:dyDescent="0.2">
      <c r="S2726" s="399"/>
      <c r="T2726" s="1401"/>
      <c r="W2726" s="864" t="str">
        <f t="shared" si="51"/>
        <v>1w</v>
      </c>
      <c r="X2726" s="1405">
        <f>_xll.qlCalendarAdvance(Calendar,X2725,W2726,"f",FALSE)</f>
        <v>58313</v>
      </c>
      <c r="Y2726" s="1404">
        <f>_xll.qlCalendarAdvance(Calendar,X2726,NDays&amp;"D")</f>
        <v>58313</v>
      </c>
      <c r="Z2726" s="1403">
        <v>1.9932812953509491E-2</v>
      </c>
      <c r="AA2726" s="1411">
        <v>1.9795569212759379E-2</v>
      </c>
    </row>
    <row r="2727" spans="19:27" x14ac:dyDescent="0.2">
      <c r="S2727" s="399"/>
      <c r="T2727" s="1401"/>
      <c r="W2727" s="864" t="str">
        <f t="shared" si="51"/>
        <v>1w</v>
      </c>
      <c r="X2727" s="1405">
        <f>_xll.qlCalendarAdvance(Calendar,X2726,W2727,"f",FALSE)</f>
        <v>58320</v>
      </c>
      <c r="Y2727" s="1404">
        <f>_xll.qlCalendarAdvance(Calendar,X2727,NDays&amp;"D")</f>
        <v>58320</v>
      </c>
      <c r="Z2727" s="1403">
        <v>1.99343198200824E-2</v>
      </c>
      <c r="AA2727" s="1411">
        <v>1.9798369178029018E-2</v>
      </c>
    </row>
    <row r="2728" spans="19:27" x14ac:dyDescent="0.2">
      <c r="S2728" s="399"/>
      <c r="T2728" s="1401"/>
      <c r="W2728" s="864" t="str">
        <f t="shared" si="51"/>
        <v>1w</v>
      </c>
      <c r="X2728" s="1405">
        <f>_xll.qlCalendarAdvance(Calendar,X2727,W2728,"f",FALSE)</f>
        <v>58327</v>
      </c>
      <c r="Y2728" s="1404">
        <f>_xll.qlCalendarAdvance(Calendar,X2728,NDays&amp;"D")</f>
        <v>58327</v>
      </c>
      <c r="Z2728" s="1403">
        <v>1.9937369952311039E-2</v>
      </c>
      <c r="AA2728" s="1411">
        <v>1.9801184960533957E-2</v>
      </c>
    </row>
    <row r="2729" spans="19:27" x14ac:dyDescent="0.2">
      <c r="S2729" s="399"/>
      <c r="T2729" s="1401"/>
      <c r="W2729" s="864" t="str">
        <f t="shared" si="51"/>
        <v>1w</v>
      </c>
      <c r="X2729" s="1405">
        <f>_xll.qlCalendarAdvance(Calendar,X2728,W2729,"f",FALSE)</f>
        <v>58334</v>
      </c>
      <c r="Y2729" s="1404">
        <f>_xll.qlCalendarAdvance(Calendar,X2729,NDays&amp;"D")</f>
        <v>58334</v>
      </c>
      <c r="Z2729" s="1403">
        <v>1.9940436062590834E-2</v>
      </c>
      <c r="AA2729" s="1411">
        <v>1.9804016559950011E-2</v>
      </c>
    </row>
    <row r="2730" spans="19:27" x14ac:dyDescent="0.2">
      <c r="S2730" s="399"/>
      <c r="T2730" s="1401"/>
      <c r="W2730" s="864" t="str">
        <f t="shared" si="51"/>
        <v>1w</v>
      </c>
      <c r="X2730" s="1405">
        <f>_xll.qlCalendarAdvance(Calendar,X2729,W2730,"f",FALSE)</f>
        <v>58341</v>
      </c>
      <c r="Y2730" s="1404">
        <f>_xll.qlCalendarAdvance(Calendar,X2730,NDays&amp;"D")</f>
        <v>58341</v>
      </c>
      <c r="Z2730" s="1403">
        <v>1.9943518150993933E-2</v>
      </c>
      <c r="AA2730" s="1411">
        <v>1.9806863976358224E-2</v>
      </c>
    </row>
    <row r="2731" spans="19:27" x14ac:dyDescent="0.2">
      <c r="S2731" s="399"/>
      <c r="T2731" s="1401"/>
      <c r="W2731" s="864" t="str">
        <f t="shared" si="51"/>
        <v>1w</v>
      </c>
      <c r="X2731" s="1405">
        <f>_xll.qlCalendarAdvance(Calendar,X2730,W2731,"f",FALSE)</f>
        <v>58348</v>
      </c>
      <c r="Y2731" s="1404">
        <f>_xll.qlCalendarAdvance(Calendar,X2731,NDays&amp;"D")</f>
        <v>58348</v>
      </c>
      <c r="Z2731" s="1403">
        <v>1.9947386325403296E-2</v>
      </c>
      <c r="AA2731" s="1411">
        <v>1.9809727210001737E-2</v>
      </c>
    </row>
    <row r="2732" spans="19:27" x14ac:dyDescent="0.2">
      <c r="S2732" s="399"/>
      <c r="T2732" s="1401"/>
      <c r="W2732" s="864" t="str">
        <f t="shared" si="51"/>
        <v>1w</v>
      </c>
      <c r="X2732" s="1405">
        <f>_xll.qlCalendarAdvance(Calendar,X2731,W2732,"f",FALSE)</f>
        <v>58355</v>
      </c>
      <c r="Y2732" s="1404">
        <f>_xll.qlCalendarAdvance(Calendar,X2732,NDays&amp;"D")</f>
        <v>58355</v>
      </c>
      <c r="Z2732" s="1403">
        <v>1.9950501681006705E-2</v>
      </c>
      <c r="AA2732" s="1411">
        <v>1.9812606260718457E-2</v>
      </c>
    </row>
    <row r="2733" spans="19:27" x14ac:dyDescent="0.2">
      <c r="S2733" s="399"/>
      <c r="T2733" s="1401"/>
      <c r="W2733" s="864" t="str">
        <f t="shared" si="51"/>
        <v>1w</v>
      </c>
      <c r="X2733" s="1405">
        <f>_xll.qlCalendarAdvance(Calendar,X2732,W2733,"f",FALSE)</f>
        <v>58362</v>
      </c>
      <c r="Y2733" s="1404">
        <f>_xll.qlCalendarAdvance(Calendar,X2733,NDays&amp;"D")</f>
        <v>58362</v>
      </c>
      <c r="Z2733" s="1403">
        <v>1.9953633015853831E-2</v>
      </c>
      <c r="AA2733" s="1411">
        <v>1.9815501128346291E-2</v>
      </c>
    </row>
    <row r="2734" spans="19:27" x14ac:dyDescent="0.2">
      <c r="S2734" s="399"/>
      <c r="T2734" s="1401"/>
      <c r="W2734" s="864" t="str">
        <f t="shared" si="51"/>
        <v>1w</v>
      </c>
      <c r="X2734" s="1405">
        <f>_xll.qlCalendarAdvance(Calendar,X2733,W2734,"f",FALSE)</f>
        <v>58369</v>
      </c>
      <c r="Y2734" s="1404">
        <f>_xll.qlCalendarAdvance(Calendar,X2734,NDays&amp;"D")</f>
        <v>58369</v>
      </c>
      <c r="Z2734" s="1403">
        <v>1.9956780330022173E-2</v>
      </c>
      <c r="AA2734" s="1411">
        <v>1.9818411813290471E-2</v>
      </c>
    </row>
    <row r="2735" spans="19:27" x14ac:dyDescent="0.2">
      <c r="S2735" s="399"/>
      <c r="T2735" s="1401"/>
      <c r="W2735" s="864" t="str">
        <f t="shared" si="51"/>
        <v>1w</v>
      </c>
      <c r="X2735" s="1405">
        <f>_xll.qlCalendarAdvance(Calendar,X2734,W2735,"f",FALSE)</f>
        <v>58376</v>
      </c>
      <c r="Y2735" s="1404">
        <f>_xll.qlCalendarAdvance(Calendar,X2735,NDays&amp;"D")</f>
        <v>58376</v>
      </c>
      <c r="Z2735" s="1403">
        <v>1.9959943623582149E-2</v>
      </c>
      <c r="AA2735" s="1411">
        <v>1.9821338315145764E-2</v>
      </c>
    </row>
    <row r="2736" spans="19:27" x14ac:dyDescent="0.2">
      <c r="S2736" s="399"/>
      <c r="T2736" s="1401"/>
      <c r="W2736" s="864" t="str">
        <f t="shared" si="51"/>
        <v>1w</v>
      </c>
      <c r="X2736" s="1405">
        <f>_xll.qlCalendarAdvance(Calendar,X2735,W2736,"f",FALSE)</f>
        <v>58383</v>
      </c>
      <c r="Y2736" s="1404">
        <f>_xll.qlCalendarAdvance(Calendar,X2736,NDays&amp;"D")</f>
        <v>58383</v>
      </c>
      <c r="Z2736" s="1403">
        <v>1.9962346226121801E-2</v>
      </c>
      <c r="AA2736" s="1411">
        <v>1.9824280634236358E-2</v>
      </c>
    </row>
    <row r="2737" spans="19:27" x14ac:dyDescent="0.2">
      <c r="S2737" s="399"/>
      <c r="T2737" s="1401"/>
      <c r="W2737" s="864" t="str">
        <f t="shared" si="51"/>
        <v>1w</v>
      </c>
      <c r="X2737" s="1405">
        <f>_xll.qlCalendarAdvance(Calendar,X2736,W2737,"f",FALSE)</f>
        <v>58390</v>
      </c>
      <c r="Y2737" s="1404">
        <f>_xll.qlCalendarAdvance(Calendar,X2737,NDays&amp;"D")</f>
        <v>58390</v>
      </c>
      <c r="Z2737" s="1403">
        <v>1.9965540163453782E-2</v>
      </c>
      <c r="AA2737" s="1411">
        <v>1.9827238770157019E-2</v>
      </c>
    </row>
    <row r="2738" spans="19:27" x14ac:dyDescent="0.2">
      <c r="S2738" s="399"/>
      <c r="T2738" s="1401"/>
      <c r="W2738" s="864" t="str">
        <f t="shared" si="51"/>
        <v>1w</v>
      </c>
      <c r="X2738" s="1405">
        <f>_xll.qlCalendarAdvance(Calendar,X2737,W2738,"f",FALSE)</f>
        <v>58397</v>
      </c>
      <c r="Y2738" s="1404">
        <f>_xll.qlCalendarAdvance(Calendar,X2738,NDays&amp;"D")</f>
        <v>58397</v>
      </c>
      <c r="Z2738" s="1403">
        <v>1.9968750079503998E-2</v>
      </c>
      <c r="AA2738" s="1411">
        <v>1.9830212723475071E-2</v>
      </c>
    </row>
    <row r="2739" spans="19:27" x14ac:dyDescent="0.2">
      <c r="S2739" s="399"/>
      <c r="T2739" s="1401"/>
      <c r="W2739" s="864" t="str">
        <f t="shared" si="51"/>
        <v>1w</v>
      </c>
      <c r="X2739" s="1405">
        <f>_xll.qlCalendarAdvance(Calendar,X2738,W2739,"f",FALSE)</f>
        <v>58404</v>
      </c>
      <c r="Y2739" s="1404">
        <f>_xll.qlCalendarAdvance(Calendar,X2739,NDays&amp;"D")</f>
        <v>58404</v>
      </c>
      <c r="Z2739" s="1403">
        <v>1.9971975974347703E-2</v>
      </c>
      <c r="AA2739" s="1411">
        <v>1.9833202493704238E-2</v>
      </c>
    </row>
    <row r="2740" spans="19:27" x14ac:dyDescent="0.2">
      <c r="S2740" s="399"/>
      <c r="T2740" s="1401"/>
      <c r="W2740" s="864" t="str">
        <f t="shared" si="51"/>
        <v>1w</v>
      </c>
      <c r="X2740" s="1405">
        <f>_xll.qlCalendarAdvance(Calendar,X2739,W2740,"f",FALSE)</f>
        <v>58411</v>
      </c>
      <c r="Y2740" s="1404">
        <f>_xll.qlCalendarAdvance(Calendar,X2740,NDays&amp;"D")</f>
        <v>58411</v>
      </c>
      <c r="Z2740" s="1403">
        <v>1.9975999784939504E-2</v>
      </c>
      <c r="AA2740" s="1411">
        <v>1.9836208081087658E-2</v>
      </c>
    </row>
    <row r="2741" spans="19:27" x14ac:dyDescent="0.2">
      <c r="S2741" s="399"/>
      <c r="T2741" s="1401"/>
      <c r="W2741" s="864" t="str">
        <f t="shared" si="51"/>
        <v>1w</v>
      </c>
      <c r="X2741" s="1405">
        <f>_xll.qlCalendarAdvance(Calendar,X2740,W2741,"f",FALSE)</f>
        <v>58418</v>
      </c>
      <c r="Y2741" s="1404">
        <f>_xll.qlCalendarAdvance(Calendar,X2741,NDays&amp;"D")</f>
        <v>58418</v>
      </c>
      <c r="Z2741" s="1403">
        <v>1.9979258956456931E-2</v>
      </c>
      <c r="AA2741" s="1411">
        <v>1.9839229485382193E-2</v>
      </c>
    </row>
    <row r="2742" spans="19:27" x14ac:dyDescent="0.2">
      <c r="S2742" s="399"/>
      <c r="T2742" s="1401"/>
      <c r="W2742" s="864" t="str">
        <f t="shared" si="51"/>
        <v>1w</v>
      </c>
      <c r="X2742" s="1405">
        <f>_xll.qlCalendarAdvance(Calendar,X2741,W2742,"f",FALSE)</f>
        <v>58425</v>
      </c>
      <c r="Y2742" s="1404">
        <f>_xll.qlCalendarAdvance(Calendar,X2742,NDays&amp;"D")</f>
        <v>58425</v>
      </c>
      <c r="Z2742" s="1403">
        <v>1.99825341079032E-2</v>
      </c>
      <c r="AA2742" s="1411">
        <v>1.9842266706993072E-2</v>
      </c>
    </row>
    <row r="2743" spans="19:27" x14ac:dyDescent="0.2">
      <c r="S2743" s="399"/>
      <c r="T2743" s="1401"/>
      <c r="W2743" s="864" t="str">
        <f t="shared" si="51"/>
        <v>1w</v>
      </c>
      <c r="X2743" s="1405">
        <f>_xll.qlCalendarAdvance(Calendar,X2742,W2743,"f",FALSE)</f>
        <v>58432</v>
      </c>
      <c r="Y2743" s="1404">
        <f>_xll.qlCalendarAdvance(Calendar,X2743,NDays&amp;"D")</f>
        <v>58432</v>
      </c>
      <c r="Z2743" s="1403">
        <v>1.9985825239355819E-2</v>
      </c>
      <c r="AA2743" s="1411">
        <v>1.9845319745515067E-2</v>
      </c>
    </row>
    <row r="2744" spans="19:27" x14ac:dyDescent="0.2">
      <c r="S2744" s="399"/>
      <c r="T2744" s="1401"/>
      <c r="W2744" s="864" t="str">
        <f t="shared" si="51"/>
        <v>1w</v>
      </c>
      <c r="X2744" s="1405">
        <f>_xll.qlCalendarAdvance(Calendar,X2743,W2744,"f",FALSE)</f>
        <v>58439</v>
      </c>
      <c r="Y2744" s="1404">
        <f>_xll.qlCalendarAdvance(Calendar,X2744,NDays&amp;"D")</f>
        <v>58439</v>
      </c>
      <c r="Z2744" s="1403">
        <v>1.9989132350892728E-2</v>
      </c>
      <c r="AA2744" s="1411">
        <v>1.9848388601110267E-2</v>
      </c>
    </row>
    <row r="2745" spans="19:27" x14ac:dyDescent="0.2">
      <c r="S2745" s="399"/>
      <c r="T2745" s="1401"/>
      <c r="W2745" s="864" t="str">
        <f t="shared" si="51"/>
        <v>1w</v>
      </c>
      <c r="X2745" s="1405">
        <f>_xll.qlCalendarAdvance(Calendar,X2744,W2745,"f",FALSE)</f>
        <v>58446</v>
      </c>
      <c r="Y2745" s="1404">
        <f>_xll.qlCalendarAdvance(Calendar,X2745,NDays&amp;"D")</f>
        <v>58446</v>
      </c>
      <c r="Z2745" s="1403">
        <v>1.999166690237713E-2</v>
      </c>
      <c r="AA2745" s="1411">
        <v>1.9851473273859721E-2</v>
      </c>
    </row>
    <row r="2746" spans="19:27" x14ac:dyDescent="0.2">
      <c r="S2746" s="399"/>
      <c r="T2746" s="1401"/>
      <c r="W2746" s="864" t="str">
        <f t="shared" si="51"/>
        <v>1w</v>
      </c>
      <c r="X2746" s="1405">
        <f>_xll.qlCalendarAdvance(Calendar,X2745,W2746,"f",FALSE)</f>
        <v>58453</v>
      </c>
      <c r="Y2746" s="1404">
        <f>_xll.qlCalendarAdvance(Calendar,X2746,NDays&amp;"D")</f>
        <v>58453</v>
      </c>
      <c r="Z2746" s="1403">
        <v>1.9995004650935011E-2</v>
      </c>
      <c r="AA2746" s="1411">
        <v>1.9854573763682382E-2</v>
      </c>
    </row>
    <row r="2747" spans="19:27" x14ac:dyDescent="0.2">
      <c r="S2747" s="399"/>
      <c r="T2747" s="1401"/>
      <c r="W2747" s="864" t="str">
        <f t="shared" si="51"/>
        <v>1w</v>
      </c>
      <c r="X2747" s="1405">
        <f>_xll.qlCalendarAdvance(Calendar,X2746,W2747,"f",FALSE)</f>
        <v>58460</v>
      </c>
      <c r="Y2747" s="1404">
        <f>_xll.qlCalendarAdvance(Calendar,X2747,NDays&amp;"D")</f>
        <v>58460</v>
      </c>
      <c r="Z2747" s="1403">
        <v>1.999835837890759E-2</v>
      </c>
      <c r="AA2747" s="1411">
        <v>1.9857690070659295E-2</v>
      </c>
    </row>
    <row r="2748" spans="19:27" x14ac:dyDescent="0.2">
      <c r="S2748" s="399"/>
      <c r="T2748" s="1401"/>
      <c r="W2748" s="864" t="str">
        <f t="shared" si="51"/>
        <v>1w</v>
      </c>
      <c r="X2748" s="1405">
        <f>_xll.qlCalendarAdvance(Calendar,X2747,W2748,"f",FALSE)</f>
        <v>58467</v>
      </c>
      <c r="Y2748" s="1404">
        <f>_xll.qlCalendarAdvance(Calendar,X2748,NDays&amp;"D")</f>
        <v>58467</v>
      </c>
      <c r="Z2748" s="1403">
        <v>2.000172808637413E-2</v>
      </c>
      <c r="AA2748" s="1411">
        <v>1.9860822194547323E-2</v>
      </c>
    </row>
    <row r="2749" spans="19:27" x14ac:dyDescent="0.2">
      <c r="S2749" s="399"/>
      <c r="T2749" s="1401"/>
      <c r="W2749" s="864" t="str">
        <f t="shared" si="51"/>
        <v>1w</v>
      </c>
      <c r="X2749" s="1405">
        <f>_xll.qlCalendarAdvance(Calendar,X2748,W2749,"f",FALSE)</f>
        <v>58474</v>
      </c>
      <c r="Y2749" s="1404">
        <f>_xll.qlCalendarAdvance(Calendar,X2749,NDays&amp;"D")</f>
        <v>58474</v>
      </c>
      <c r="Z2749" s="1403">
        <v>2.000511377341568E-2</v>
      </c>
      <c r="AA2749" s="1411">
        <v>1.9863970135832743E-2</v>
      </c>
    </row>
    <row r="2750" spans="19:27" x14ac:dyDescent="0.2">
      <c r="S2750" s="399"/>
      <c r="T2750" s="1401"/>
      <c r="W2750" s="864" t="str">
        <f t="shared" si="51"/>
        <v>1w</v>
      </c>
      <c r="X2750" s="1405">
        <f>_xll.qlCalendarAdvance(Calendar,X2749,W2750,"f",FALSE)</f>
        <v>58481</v>
      </c>
      <c r="Y2750" s="1404">
        <f>_xll.qlCalendarAdvance(Calendar,X2750,NDays&amp;"D")</f>
        <v>58481</v>
      </c>
      <c r="Z2750" s="1403">
        <v>2.0008515440110609E-2</v>
      </c>
      <c r="AA2750" s="1411">
        <v>1.9867133894029276E-2</v>
      </c>
    </row>
    <row r="2751" spans="19:27" x14ac:dyDescent="0.2">
      <c r="S2751" s="399"/>
      <c r="T2751" s="1401"/>
      <c r="W2751" s="864" t="str">
        <f t="shared" si="51"/>
        <v>1w</v>
      </c>
      <c r="X2751" s="1405">
        <f>_xll.qlCalendarAdvance(Calendar,X2750,W2751,"f",FALSE)</f>
        <v>58488</v>
      </c>
      <c r="Y2751" s="1404">
        <f>_xll.qlCalendarAdvance(Calendar,X2751,NDays&amp;"D")</f>
        <v>58488</v>
      </c>
      <c r="Z2751" s="1403">
        <v>2.0011933086539969E-2</v>
      </c>
      <c r="AA2751" s="1411">
        <v>1.9870313469217971E-2</v>
      </c>
    </row>
    <row r="2752" spans="19:27" x14ac:dyDescent="0.2">
      <c r="S2752" s="399"/>
      <c r="T2752" s="1401"/>
      <c r="W2752" s="864" t="str">
        <f t="shared" si="51"/>
        <v>1w</v>
      </c>
      <c r="X2752" s="1405">
        <f>_xll.qlCalendarAdvance(Calendar,X2751,W2752,"f",FALSE)</f>
        <v>58495</v>
      </c>
      <c r="Y2752" s="1404">
        <f>_xll.qlCalendarAdvance(Calendar,X2752,NDays&amp;"D")</f>
        <v>58495</v>
      </c>
      <c r="Z2752" s="1403">
        <v>2.00153667127848E-2</v>
      </c>
      <c r="AA2752" s="1411">
        <v>1.9873508861560918E-2</v>
      </c>
    </row>
    <row r="2753" spans="19:27" x14ac:dyDescent="0.2">
      <c r="S2753" s="399"/>
      <c r="T2753" s="1401"/>
      <c r="W2753" s="864" t="str">
        <f t="shared" si="51"/>
        <v>1w</v>
      </c>
      <c r="X2753" s="1405">
        <f>_xll.qlCalendarAdvance(Calendar,X2752,W2753,"f",FALSE)</f>
        <v>58502</v>
      </c>
      <c r="Y2753" s="1404">
        <f>_xll.qlCalendarAdvance(Calendar,X2753,NDays&amp;"D")</f>
        <v>58502</v>
      </c>
      <c r="Z2753" s="1403">
        <v>2.0020414780524486E-2</v>
      </c>
      <c r="AA2753" s="1411">
        <v>1.9876720071058118E-2</v>
      </c>
    </row>
    <row r="2754" spans="19:27" x14ac:dyDescent="0.2">
      <c r="S2754" s="399"/>
      <c r="T2754" s="1401"/>
      <c r="W2754" s="864" t="str">
        <f t="shared" si="51"/>
        <v>1w</v>
      </c>
      <c r="X2754" s="1405">
        <f>_xll.qlCalendarAdvance(Calendar,X2753,W2754,"f",FALSE)</f>
        <v>58509</v>
      </c>
      <c r="Y2754" s="1404">
        <f>_xll.qlCalendarAdvance(Calendar,X2754,NDays&amp;"D")</f>
        <v>58509</v>
      </c>
      <c r="Z2754" s="1403">
        <v>2.0023883028097298E-2</v>
      </c>
      <c r="AA2754" s="1411">
        <v>1.9879947097628525E-2</v>
      </c>
    </row>
    <row r="2755" spans="19:27" x14ac:dyDescent="0.2">
      <c r="S2755" s="399"/>
      <c r="T2755" s="1401"/>
      <c r="W2755" s="864" t="str">
        <f t="shared" si="51"/>
        <v>1w</v>
      </c>
      <c r="X2755" s="1405">
        <f>_xll.qlCalendarAdvance(Calendar,X2754,W2755,"f",FALSE)</f>
        <v>58516</v>
      </c>
      <c r="Y2755" s="1404">
        <f>_xll.qlCalendarAdvance(Calendar,X2755,NDays&amp;"D")</f>
        <v>58516</v>
      </c>
      <c r="Z2755" s="1403">
        <v>2.002736725755137E-2</v>
      </c>
      <c r="AA2755" s="1411">
        <v>1.9883189941110047E-2</v>
      </c>
    </row>
    <row r="2756" spans="19:27" x14ac:dyDescent="0.2">
      <c r="S2756" s="399"/>
      <c r="T2756" s="1401"/>
      <c r="W2756" s="864" t="str">
        <f t="shared" si="51"/>
        <v>1w</v>
      </c>
      <c r="X2756" s="1405">
        <f>_xll.qlCalendarAdvance(Calendar,X2755,W2756,"f",FALSE)</f>
        <v>58523</v>
      </c>
      <c r="Y2756" s="1404">
        <f>_xll.qlCalendarAdvance(Calendar,X2756,NDays&amp;"D")</f>
        <v>58523</v>
      </c>
      <c r="Z2756" s="1403">
        <v>2.0030867468971713E-2</v>
      </c>
      <c r="AA2756" s="1411">
        <v>1.9886448601826867E-2</v>
      </c>
    </row>
    <row r="2757" spans="19:27" x14ac:dyDescent="0.2">
      <c r="S2757" s="399"/>
      <c r="T2757" s="1401"/>
      <c r="W2757" s="864" t="str">
        <f t="shared" si="51"/>
        <v>1w</v>
      </c>
      <c r="X2757" s="1405">
        <f>_xll.qlCalendarAdvance(Calendar,X2756,W2757,"f",FALSE)</f>
        <v>58530</v>
      </c>
      <c r="Y2757" s="1404">
        <f>_xll.qlCalendarAdvance(Calendar,X2757,NDays&amp;"D")</f>
        <v>58530</v>
      </c>
      <c r="Z2757" s="1403">
        <v>2.0034383662442454E-2</v>
      </c>
      <c r="AA2757" s="1411">
        <v>1.9889723079697941E-2</v>
      </c>
    </row>
    <row r="2758" spans="19:27" x14ac:dyDescent="0.2">
      <c r="S2758" s="399"/>
      <c r="T2758" s="1401"/>
      <c r="W2758" s="864" t="str">
        <f t="shared" si="51"/>
        <v>1w</v>
      </c>
      <c r="X2758" s="1405">
        <f>_xll.qlCalendarAdvance(Calendar,X2757,W2758,"f",FALSE)</f>
        <v>58537</v>
      </c>
      <c r="Y2758" s="1404">
        <f>_xll.qlCalendarAdvance(Calendar,X2758,NDays&amp;"D")</f>
        <v>58537</v>
      </c>
      <c r="Z2758" s="1403">
        <v>2.0037109866080139E-2</v>
      </c>
      <c r="AA2758" s="1411">
        <v>1.9893013374642221E-2</v>
      </c>
    </row>
    <row r="2759" spans="19:27" x14ac:dyDescent="0.2">
      <c r="S2759" s="399"/>
      <c r="T2759" s="1401"/>
      <c r="W2759" s="864" t="str">
        <f t="shared" si="51"/>
        <v>1w</v>
      </c>
      <c r="X2759" s="1405">
        <f>_xll.qlCalendarAdvance(Calendar,X2758,W2759,"f",FALSE)</f>
        <v>58544</v>
      </c>
      <c r="Y2759" s="1404">
        <f>_xll.qlCalendarAdvance(Calendar,X2759,NDays&amp;"D")</f>
        <v>58544</v>
      </c>
      <c r="Z2759" s="1403">
        <v>2.0040656688544996E-2</v>
      </c>
      <c r="AA2759" s="1411">
        <v>1.9896319486497616E-2</v>
      </c>
    </row>
    <row r="2760" spans="19:27" x14ac:dyDescent="0.2">
      <c r="S2760" s="399"/>
      <c r="T2760" s="1401"/>
      <c r="W2760" s="864" t="str">
        <f t="shared" si="51"/>
        <v>1w</v>
      </c>
      <c r="X2760" s="1405">
        <f>_xll.qlCalendarAdvance(Calendar,X2759,W2760,"f",FALSE)</f>
        <v>58551</v>
      </c>
      <c r="Y2760" s="1404">
        <f>_xll.qlCalendarAdvance(Calendar,X2760,NDays&amp;"D")</f>
        <v>58551</v>
      </c>
      <c r="Z2760" s="1403">
        <v>2.0044219492399738E-2</v>
      </c>
      <c r="AA2760" s="1411">
        <v>1.9899641415750402E-2</v>
      </c>
    </row>
    <row r="2761" spans="19:27" x14ac:dyDescent="0.2">
      <c r="S2761" s="399"/>
      <c r="T2761" s="1401"/>
      <c r="W2761" s="864" t="str">
        <f t="shared" si="51"/>
        <v>1w</v>
      </c>
      <c r="X2761" s="1405">
        <f>_xll.qlCalendarAdvance(Calendar,X2760,W2761,"f",FALSE)</f>
        <v>58558</v>
      </c>
      <c r="Y2761" s="1404">
        <f>_xll.qlCalendarAdvance(Calendar,X2761,NDays&amp;"D")</f>
        <v>58558</v>
      </c>
      <c r="Z2761" s="1403">
        <v>2.0047798277728079E-2</v>
      </c>
      <c r="AA2761" s="1411">
        <v>1.9902979161833256E-2</v>
      </c>
    </row>
    <row r="2762" spans="19:27" x14ac:dyDescent="0.2">
      <c r="S2762" s="399"/>
      <c r="T2762" s="1401"/>
      <c r="W2762" s="864" t="str">
        <f t="shared" si="51"/>
        <v>1w</v>
      </c>
      <c r="X2762" s="1405">
        <f>_xll.qlCalendarAdvance(Calendar,X2761,W2762,"f",FALSE)</f>
        <v>58565</v>
      </c>
      <c r="Y2762" s="1404">
        <f>_xll.qlCalendarAdvance(Calendar,X2762,NDays&amp;"D")</f>
        <v>58565</v>
      </c>
      <c r="Z2762" s="1403">
        <v>2.0052204363491397E-2</v>
      </c>
      <c r="AA2762" s="1411">
        <v>1.9906332725070364E-2</v>
      </c>
    </row>
    <row r="2763" spans="19:27" x14ac:dyDescent="0.2">
      <c r="S2763" s="399"/>
      <c r="T2763" s="1401"/>
      <c r="W2763" s="864" t="str">
        <f t="shared" si="51"/>
        <v>1w</v>
      </c>
      <c r="X2763" s="1405">
        <f>_xll.qlCalendarAdvance(Calendar,X2762,W2763,"f",FALSE)</f>
        <v>58572</v>
      </c>
      <c r="Y2763" s="1404">
        <f>_xll.qlCalendarAdvance(Calendar,X2763,NDays&amp;"D")</f>
        <v>58572</v>
      </c>
      <c r="Z2763" s="1403">
        <v>2.0055816451036983E-2</v>
      </c>
      <c r="AA2763" s="1411">
        <v>1.9909702105380678E-2</v>
      </c>
    </row>
    <row r="2764" spans="19:27" x14ac:dyDescent="0.2">
      <c r="S2764" s="399"/>
      <c r="T2764" s="1401"/>
      <c r="W2764" s="864" t="str">
        <f t="shared" si="51"/>
        <v>1w</v>
      </c>
      <c r="X2764" s="1405">
        <f>_xll.qlCalendarAdvance(Calendar,X2763,W2764,"f",FALSE)</f>
        <v>58579</v>
      </c>
      <c r="Y2764" s="1404">
        <f>_xll.qlCalendarAdvance(Calendar,X2764,NDays&amp;"D")</f>
        <v>58579</v>
      </c>
      <c r="Z2764" s="1403">
        <v>2.0059444521230242E-2</v>
      </c>
      <c r="AA2764" s="1411">
        <v>1.9913087302764199E-2</v>
      </c>
    </row>
    <row r="2765" spans="19:27" x14ac:dyDescent="0.2">
      <c r="S2765" s="399"/>
      <c r="T2765" s="1401"/>
      <c r="W2765" s="864" t="str">
        <f t="shared" si="51"/>
        <v>1w</v>
      </c>
      <c r="X2765" s="1405">
        <f>_xll.qlCalendarAdvance(Calendar,X2764,W2765,"f",FALSE)</f>
        <v>58586</v>
      </c>
      <c r="Y2765" s="1404">
        <f>_xll.qlCalendarAdvance(Calendar,X2765,NDays&amp;"D")</f>
        <v>58586</v>
      </c>
      <c r="Z2765" s="1403">
        <v>2.0063088574155744E-2</v>
      </c>
      <c r="AA2765" s="1411">
        <v>1.9916488317383019E-2</v>
      </c>
    </row>
    <row r="2766" spans="19:27" x14ac:dyDescent="0.2">
      <c r="S2766" s="399"/>
      <c r="T2766" s="1401"/>
      <c r="W2766" s="864" t="str">
        <f t="shared" si="51"/>
        <v>1w</v>
      </c>
      <c r="X2766" s="1405">
        <f>_xll.qlCalendarAdvance(Calendar,X2765,W2766,"f",FALSE)</f>
        <v>58593</v>
      </c>
      <c r="Y2766" s="1404">
        <f>_xll.qlCalendarAdvance(Calendar,X2766,NDays&amp;"D")</f>
        <v>58593</v>
      </c>
      <c r="Z2766" s="1403">
        <v>2.0065931929477275E-2</v>
      </c>
      <c r="AA2766" s="1411">
        <v>1.9919905148993999E-2</v>
      </c>
    </row>
    <row r="2767" spans="19:27" x14ac:dyDescent="0.2">
      <c r="S2767" s="399"/>
      <c r="T2767" s="1401"/>
      <c r="W2767" s="864" t="str">
        <f t="shared" si="51"/>
        <v>1w</v>
      </c>
      <c r="X2767" s="1405">
        <f>_xll.qlCalendarAdvance(Calendar,X2766,W2767,"f",FALSE)</f>
        <v>58600</v>
      </c>
      <c r="Y2767" s="1404">
        <f>_xll.qlCalendarAdvance(Calendar,X2767,NDays&amp;"D")</f>
        <v>58600</v>
      </c>
      <c r="Z2767" s="1403">
        <v>2.0069606605452341E-2</v>
      </c>
      <c r="AA2767" s="1411">
        <v>1.9923337797678187E-2</v>
      </c>
    </row>
    <row r="2768" spans="19:27" x14ac:dyDescent="0.2">
      <c r="S2768" s="399"/>
      <c r="T2768" s="1401"/>
      <c r="W2768" s="864" t="str">
        <f t="shared" si="51"/>
        <v>1w</v>
      </c>
      <c r="X2768" s="1405">
        <f>_xll.qlCalendarAdvance(Calendar,X2767,W2768,"f",FALSE)</f>
        <v>58607</v>
      </c>
      <c r="Y2768" s="1404">
        <f>_xll.qlCalendarAdvance(Calendar,X2768,NDays&amp;"D")</f>
        <v>58607</v>
      </c>
      <c r="Z2768" s="1403">
        <v>2.007329726350553E-2</v>
      </c>
      <c r="AA2768" s="1411">
        <v>1.9926786263516627E-2</v>
      </c>
    </row>
    <row r="2769" spans="19:27" x14ac:dyDescent="0.2">
      <c r="S2769" s="399"/>
      <c r="T2769" s="1401"/>
      <c r="W2769" s="864" t="str">
        <f t="shared" si="51"/>
        <v>1w</v>
      </c>
      <c r="X2769" s="1405">
        <f>_xll.qlCalendarAdvance(Calendar,X2768,W2769,"f",FALSE)</f>
        <v>58614</v>
      </c>
      <c r="Y2769" s="1404">
        <f>_xll.qlCalendarAdvance(Calendar,X2769,NDays&amp;"D")</f>
        <v>58614</v>
      </c>
      <c r="Z2769" s="1403">
        <v>2.0077003903724969E-2</v>
      </c>
      <c r="AA2769" s="1411">
        <v>1.9930250546428274E-2</v>
      </c>
    </row>
    <row r="2770" spans="19:27" x14ac:dyDescent="0.2">
      <c r="S2770" s="399"/>
      <c r="T2770" s="1401"/>
      <c r="W2770" s="864" t="str">
        <f t="shared" si="51"/>
        <v>1w</v>
      </c>
      <c r="X2770" s="1405">
        <f>_xll.qlCalendarAdvance(Calendar,X2769,W2770,"f",FALSE)</f>
        <v>58621</v>
      </c>
      <c r="Y2770" s="1404">
        <f>_xll.qlCalendarAdvance(Calendar,X2770,NDays&amp;"D")</f>
        <v>58621</v>
      </c>
      <c r="Z2770" s="1403">
        <v>2.0080726526199237E-2</v>
      </c>
      <c r="AA2770" s="1411">
        <v>1.9933730646494174E-2</v>
      </c>
    </row>
    <row r="2771" spans="19:27" x14ac:dyDescent="0.2">
      <c r="S2771" s="399"/>
      <c r="T2771" s="1401"/>
      <c r="W2771" s="864" t="str">
        <f t="shared" si="51"/>
        <v>1w</v>
      </c>
      <c r="X2771" s="1405">
        <f>_xll.qlCalendarAdvance(Calendar,X2770,W2771,"f",FALSE)</f>
        <v>58628</v>
      </c>
      <c r="Y2771" s="1404">
        <f>_xll.qlCalendarAdvance(Calendar,X2771,NDays&amp;"D")</f>
        <v>58628</v>
      </c>
      <c r="Z2771" s="1403">
        <v>2.0085288534012122E-2</v>
      </c>
      <c r="AA2771" s="1411">
        <v>1.9937226563552235E-2</v>
      </c>
    </row>
    <row r="2772" spans="19:27" x14ac:dyDescent="0.2">
      <c r="S2772" s="399"/>
      <c r="T2772" s="1401"/>
      <c r="W2772" s="864" t="str">
        <f t="shared" si="51"/>
        <v>1w</v>
      </c>
      <c r="X2772" s="1405">
        <f>_xll.qlCalendarAdvance(Calendar,X2771,W2772,"f",FALSE)</f>
        <v>58635</v>
      </c>
      <c r="Y2772" s="1404">
        <f>_xll.qlCalendarAdvance(Calendar,X2772,NDays&amp;"D")</f>
        <v>58635</v>
      </c>
      <c r="Z2772" s="1403">
        <v>2.0089044468532612E-2</v>
      </c>
      <c r="AA2772" s="1411">
        <v>1.9940738297764549E-2</v>
      </c>
    </row>
    <row r="2773" spans="19:27" x14ac:dyDescent="0.2">
      <c r="S2773" s="399"/>
      <c r="T2773" s="1401"/>
      <c r="W2773" s="864" t="str">
        <f t="shared" si="51"/>
        <v>1w</v>
      </c>
      <c r="X2773" s="1405">
        <f>_xll.qlCalendarAdvance(Calendar,X2772,W2773,"f",FALSE)</f>
        <v>58642</v>
      </c>
      <c r="Y2773" s="1404">
        <f>_xll.qlCalendarAdvance(Calendar,X2773,NDays&amp;"D")</f>
        <v>58642</v>
      </c>
      <c r="Z2773" s="1403">
        <v>2.0092816386493181E-2</v>
      </c>
      <c r="AA2773" s="1411">
        <v>1.9944265849050069E-2</v>
      </c>
    </row>
    <row r="2774" spans="19:27" x14ac:dyDescent="0.2">
      <c r="S2774" s="399"/>
      <c r="T2774" s="1401"/>
      <c r="W2774" s="864" t="str">
        <f t="shared" si="51"/>
        <v>1w</v>
      </c>
      <c r="X2774" s="1405">
        <f>_xll.qlCalendarAdvance(Calendar,X2773,W2774,"f",FALSE)</f>
        <v>58649</v>
      </c>
      <c r="Y2774" s="1404">
        <f>_xll.qlCalendarAdvance(Calendar,X2774,NDays&amp;"D")</f>
        <v>58649</v>
      </c>
      <c r="Z2774" s="1403">
        <v>2.0096604287985442E-2</v>
      </c>
      <c r="AA2774" s="1411">
        <v>1.9947809217570889E-2</v>
      </c>
    </row>
    <row r="2775" spans="19:27" x14ac:dyDescent="0.2">
      <c r="S2775" s="399"/>
      <c r="T2775" s="1401"/>
      <c r="W2775" s="864" t="str">
        <f t="shared" si="51"/>
        <v>1w</v>
      </c>
      <c r="X2775" s="1405">
        <f>_xll.qlCalendarAdvance(Calendar,X2774,W2775,"f",FALSE)</f>
        <v>58656</v>
      </c>
      <c r="Y2775" s="1404">
        <f>_xll.qlCalendarAdvance(Calendar,X2775,NDays&amp;"D")</f>
        <v>58656</v>
      </c>
      <c r="Z2775" s="1403">
        <v>2.0100408173099257E-2</v>
      </c>
      <c r="AA2775" s="1411">
        <v>1.9951368403002823E-2</v>
      </c>
    </row>
    <row r="2776" spans="19:27" x14ac:dyDescent="0.2">
      <c r="S2776" s="399"/>
      <c r="T2776" s="1401"/>
      <c r="W2776" s="864" t="str">
        <f t="shared" si="51"/>
        <v>1w</v>
      </c>
      <c r="X2776" s="1405">
        <f>_xll.qlCalendarAdvance(Calendar,X2775,W2776,"f",FALSE)</f>
        <v>58663</v>
      </c>
      <c r="Y2776" s="1404">
        <f>_xll.qlCalendarAdvance(Calendar,X2776,NDays&amp;"D")</f>
        <v>58663</v>
      </c>
      <c r="Z2776" s="1403">
        <v>2.0104228041926686E-2</v>
      </c>
      <c r="AA2776" s="1411">
        <v>1.995494340558901E-2</v>
      </c>
    </row>
    <row r="2777" spans="19:27" x14ac:dyDescent="0.2">
      <c r="S2777" s="399"/>
      <c r="T2777" s="1401"/>
      <c r="W2777" s="864" t="str">
        <f t="shared" si="51"/>
        <v>1w</v>
      </c>
      <c r="X2777" s="1405">
        <f>_xll.qlCalendarAdvance(Calendar,X2776,W2777,"f",FALSE)</f>
        <v>58670</v>
      </c>
      <c r="Y2777" s="1404">
        <f>_xll.qlCalendarAdvance(Calendar,X2777,NDays&amp;"D")</f>
        <v>58670</v>
      </c>
      <c r="Z2777" s="1403">
        <v>2.0108063894557576E-2</v>
      </c>
      <c r="AA2777" s="1411">
        <v>1.9958534225248403E-2</v>
      </c>
    </row>
    <row r="2778" spans="19:27" x14ac:dyDescent="0.2">
      <c r="S2778" s="399"/>
      <c r="T2778" s="1401"/>
      <c r="W2778" s="864" t="str">
        <f t="shared" ref="W2778:W2841" si="52">W2777</f>
        <v>1w</v>
      </c>
      <c r="X2778" s="1405">
        <f>_xll.qlCalendarAdvance(Calendar,X2777,W2778,"f",FALSE)</f>
        <v>58677</v>
      </c>
      <c r="Y2778" s="1404">
        <f>_xll.qlCalendarAdvance(Calendar,X2778,NDays&amp;"D")</f>
        <v>58677</v>
      </c>
      <c r="Z2778" s="1403">
        <v>2.0111915731085752E-2</v>
      </c>
      <c r="AA2778" s="1411">
        <v>1.996214086206205E-2</v>
      </c>
    </row>
    <row r="2779" spans="19:27" x14ac:dyDescent="0.2">
      <c r="S2779" s="399"/>
      <c r="T2779" s="1401"/>
      <c r="W2779" s="864" t="str">
        <f t="shared" si="52"/>
        <v>1w</v>
      </c>
      <c r="X2779" s="1405">
        <f>_xll.qlCalendarAdvance(Calendar,X2778,W2779,"f",FALSE)</f>
        <v>58684</v>
      </c>
      <c r="Y2779" s="1404">
        <f>_xll.qlCalendarAdvance(Calendar,X2779,NDays&amp;"D")</f>
        <v>58684</v>
      </c>
      <c r="Z2779" s="1403">
        <v>2.0113281410164847E-2</v>
      </c>
      <c r="AA2779" s="1411">
        <v>1.996576331602995E-2</v>
      </c>
    </row>
    <row r="2780" spans="19:27" x14ac:dyDescent="0.2">
      <c r="S2780" s="399"/>
      <c r="T2780" s="1401"/>
      <c r="W2780" s="864" t="str">
        <f t="shared" si="52"/>
        <v>1w</v>
      </c>
      <c r="X2780" s="1405">
        <f>_xll.qlCalendarAdvance(Calendar,X2779,W2780,"f",FALSE)</f>
        <v>58691</v>
      </c>
      <c r="Y2780" s="1404">
        <f>_xll.qlCalendarAdvance(Calendar,X2780,NDays&amp;"D")</f>
        <v>58691</v>
      </c>
      <c r="Z2780" s="1403">
        <v>2.0117161151250347E-2</v>
      </c>
      <c r="AA2780" s="1411">
        <v>1.9969401586827917E-2</v>
      </c>
    </row>
    <row r="2781" spans="19:27" x14ac:dyDescent="0.2">
      <c r="S2781" s="399"/>
      <c r="T2781" s="1401"/>
      <c r="W2781" s="864" t="str">
        <f t="shared" si="52"/>
        <v>1w</v>
      </c>
      <c r="X2781" s="1405">
        <f>_xll.qlCalendarAdvance(Calendar,X2780,W2781,"f",FALSE)</f>
        <v>58698</v>
      </c>
      <c r="Y2781" s="1404">
        <f>_xll.qlCalendarAdvance(Calendar,X2781,NDays&amp;"D")</f>
        <v>58698</v>
      </c>
      <c r="Z2781" s="1403">
        <v>2.0121056873736883E-2</v>
      </c>
      <c r="AA2781" s="1411">
        <v>1.9973055674942231E-2</v>
      </c>
    </row>
    <row r="2782" spans="19:27" x14ac:dyDescent="0.2">
      <c r="S2782" s="399"/>
      <c r="T2782" s="1401"/>
      <c r="W2782" s="864" t="str">
        <f t="shared" si="52"/>
        <v>1w</v>
      </c>
      <c r="X2782" s="1405">
        <f>_xll.qlCalendarAdvance(Calendar,X2781,W2782,"f",FALSE)</f>
        <v>58705</v>
      </c>
      <c r="Y2782" s="1404">
        <f>_xll.qlCalendarAdvance(Calendar,X2782,NDays&amp;"D")</f>
        <v>58705</v>
      </c>
      <c r="Z2782" s="1403">
        <v>2.0124968577716694E-2</v>
      </c>
      <c r="AA2782" s="1411">
        <v>1.9976725580210797E-2</v>
      </c>
    </row>
    <row r="2783" spans="19:27" x14ac:dyDescent="0.2">
      <c r="S2783" s="399"/>
      <c r="T2783" s="1401"/>
      <c r="W2783" s="864" t="str">
        <f t="shared" si="52"/>
        <v>1w</v>
      </c>
      <c r="X2783" s="1405">
        <f>_xll.qlCalendarAdvance(Calendar,X2782,W2783,"f",FALSE)</f>
        <v>58712</v>
      </c>
      <c r="Y2783" s="1404">
        <f>_xll.qlCalendarAdvance(Calendar,X2783,NDays&amp;"D")</f>
        <v>58712</v>
      </c>
      <c r="Z2783" s="1403">
        <v>2.012889626328157E-2</v>
      </c>
      <c r="AA2783" s="1411">
        <v>1.9980411302471524E-2</v>
      </c>
    </row>
    <row r="2784" spans="19:27" x14ac:dyDescent="0.2">
      <c r="S2784" s="399"/>
      <c r="T2784" s="1401"/>
      <c r="W2784" s="864" t="str">
        <f t="shared" si="52"/>
        <v>1w</v>
      </c>
      <c r="X2784" s="1405">
        <f>_xll.qlCalendarAdvance(Calendar,X2783,W2784,"f",FALSE)</f>
        <v>58719</v>
      </c>
      <c r="Y2784" s="1404">
        <f>_xll.qlCalendarAdvance(Calendar,X2784,NDays&amp;"D")</f>
        <v>58719</v>
      </c>
      <c r="Z2784" s="1403">
        <v>2.0133680598908212E-2</v>
      </c>
      <c r="AA2784" s="1411">
        <v>1.9984112841886503E-2</v>
      </c>
    </row>
    <row r="2785" spans="19:27" x14ac:dyDescent="0.2">
      <c r="S2785" s="399"/>
      <c r="T2785" s="1401"/>
      <c r="W2785" s="864" t="str">
        <f t="shared" si="52"/>
        <v>1w</v>
      </c>
      <c r="X2785" s="1405">
        <f>_xll.qlCalendarAdvance(Calendar,X2784,W2785,"f",FALSE)</f>
        <v>58726</v>
      </c>
      <c r="Y2785" s="1404">
        <f>_xll.qlCalendarAdvance(Calendar,X2785,NDays&amp;"D")</f>
        <v>58726</v>
      </c>
      <c r="Z2785" s="1403">
        <v>2.0137641606905947E-2</v>
      </c>
      <c r="AA2785" s="1411">
        <v>1.998783019837469E-2</v>
      </c>
    </row>
    <row r="2786" spans="19:27" x14ac:dyDescent="0.2">
      <c r="S2786" s="399"/>
      <c r="T2786" s="1401"/>
      <c r="W2786" s="864" t="str">
        <f t="shared" si="52"/>
        <v>1w</v>
      </c>
      <c r="X2786" s="1405">
        <f>_xll.qlCalendarAdvance(Calendar,X2785,W2786,"f",FALSE)</f>
        <v>58733</v>
      </c>
      <c r="Y2786" s="1404">
        <f>_xll.qlCalendarAdvance(Calendar,X2786,NDays&amp;"D")</f>
        <v>58733</v>
      </c>
      <c r="Z2786" s="1403">
        <v>2.0141618597694269E-2</v>
      </c>
      <c r="AA2786" s="1411">
        <v>1.9991563372098176E-2</v>
      </c>
    </row>
    <row r="2787" spans="19:27" x14ac:dyDescent="0.2">
      <c r="S2787" s="399"/>
      <c r="T2787" s="1401"/>
      <c r="W2787" s="864" t="str">
        <f t="shared" si="52"/>
        <v>1w</v>
      </c>
      <c r="X2787" s="1405">
        <f>_xll.qlCalendarAdvance(Calendar,X2786,W2787,"f",FALSE)</f>
        <v>58740</v>
      </c>
      <c r="Y2787" s="1404">
        <f>_xll.qlCalendarAdvance(Calendar,X2787,NDays&amp;"D")</f>
        <v>58740</v>
      </c>
      <c r="Z2787" s="1403">
        <v>2.0145611571366691E-2</v>
      </c>
      <c r="AA2787" s="1411">
        <v>1.9995312362813822E-2</v>
      </c>
    </row>
    <row r="2788" spans="19:27" x14ac:dyDescent="0.2">
      <c r="S2788" s="399"/>
      <c r="T2788" s="1401"/>
      <c r="W2788" s="864" t="str">
        <f t="shared" si="52"/>
        <v>1w</v>
      </c>
      <c r="X2788" s="1405">
        <f>_xll.qlCalendarAdvance(Calendar,X2787,W2788,"f",FALSE)</f>
        <v>58747</v>
      </c>
      <c r="Y2788" s="1404">
        <f>_xll.qlCalendarAdvance(Calendar,X2788,NDays&amp;"D")</f>
        <v>58747</v>
      </c>
      <c r="Z2788" s="1403">
        <v>2.0149620528017172E-2</v>
      </c>
      <c r="AA2788" s="1411">
        <v>1.9999077170440582E-2</v>
      </c>
    </row>
    <row r="2789" spans="19:27" x14ac:dyDescent="0.2">
      <c r="S2789" s="399"/>
      <c r="T2789" s="1401"/>
      <c r="W2789" s="864" t="str">
        <f t="shared" si="52"/>
        <v>1w</v>
      </c>
      <c r="X2789" s="1405">
        <f>_xll.qlCalendarAdvance(Calendar,X2788,W2789,"f",FALSE)</f>
        <v>58754</v>
      </c>
      <c r="Y2789" s="1404">
        <f>_xll.qlCalendarAdvance(Calendar,X2789,NDays&amp;"D")</f>
        <v>58754</v>
      </c>
      <c r="Z2789" s="1403">
        <v>2.0152797995151368E-2</v>
      </c>
      <c r="AA2789" s="1411">
        <v>2.0002857795545781E-2</v>
      </c>
    </row>
    <row r="2790" spans="19:27" x14ac:dyDescent="0.2">
      <c r="S2790" s="399"/>
      <c r="T2790" s="1401"/>
      <c r="W2790" s="864" t="str">
        <f t="shared" si="52"/>
        <v>1w</v>
      </c>
      <c r="X2790" s="1405">
        <f>_xll.qlCalendarAdvance(Calendar,X2789,W2790,"f",FALSE)</f>
        <v>58761</v>
      </c>
      <c r="Y2790" s="1404">
        <f>_xll.qlCalendarAdvance(Calendar,X2790,NDays&amp;"D")</f>
        <v>58761</v>
      </c>
      <c r="Z2790" s="1403">
        <v>2.0156837554419521E-2</v>
      </c>
      <c r="AA2790" s="1411">
        <v>2.000665423764314E-2</v>
      </c>
    </row>
    <row r="2791" spans="19:27" x14ac:dyDescent="0.2">
      <c r="S2791" s="399"/>
      <c r="T2791" s="1401"/>
      <c r="W2791" s="864" t="str">
        <f t="shared" si="52"/>
        <v>1w</v>
      </c>
      <c r="X2791" s="1405">
        <f>_xll.qlCalendarAdvance(Calendar,X2790,W2791,"f",FALSE)</f>
        <v>58768</v>
      </c>
      <c r="Y2791" s="1404">
        <f>_xll.qlCalendarAdvance(Calendar,X2791,NDays&amp;"D")</f>
        <v>58768</v>
      </c>
      <c r="Z2791" s="1403">
        <v>2.0160893096020968E-2</v>
      </c>
      <c r="AA2791" s="1411">
        <v>2.0010466496570567E-2</v>
      </c>
    </row>
    <row r="2792" spans="19:27" x14ac:dyDescent="0.2">
      <c r="S2792" s="399"/>
      <c r="T2792" s="1401"/>
      <c r="W2792" s="864" t="str">
        <f t="shared" si="52"/>
        <v>1w</v>
      </c>
      <c r="X2792" s="1405">
        <f>_xll.qlCalendarAdvance(Calendar,X2791,W2792,"f",FALSE)</f>
        <v>58775</v>
      </c>
      <c r="Y2792" s="1404">
        <f>_xll.qlCalendarAdvance(Calendar,X2792,NDays&amp;"D")</f>
        <v>58775</v>
      </c>
      <c r="Z2792" s="1403">
        <v>2.0165816186310082E-2</v>
      </c>
      <c r="AA2792" s="1411">
        <v>2.001429457281434E-2</v>
      </c>
    </row>
    <row r="2793" spans="19:27" x14ac:dyDescent="0.2">
      <c r="S2793" s="399"/>
      <c r="T2793" s="1401"/>
      <c r="W2793" s="864" t="str">
        <f t="shared" si="52"/>
        <v>1w</v>
      </c>
      <c r="X2793" s="1405">
        <f>_xll.qlCalendarAdvance(Calendar,X2792,W2793,"f",FALSE)</f>
        <v>58782</v>
      </c>
      <c r="Y2793" s="1404">
        <f>_xll.qlCalendarAdvance(Calendar,X2793,NDays&amp;"D")</f>
        <v>58782</v>
      </c>
      <c r="Z2793" s="1403">
        <v>2.0169905059284315E-2</v>
      </c>
      <c r="AA2793" s="1411">
        <v>2.0018138466212365E-2</v>
      </c>
    </row>
    <row r="2794" spans="19:27" x14ac:dyDescent="0.2">
      <c r="S2794" s="399"/>
      <c r="T2794" s="1401"/>
      <c r="W2794" s="864" t="str">
        <f t="shared" si="52"/>
        <v>1w</v>
      </c>
      <c r="X2794" s="1405">
        <f>_xll.qlCalendarAdvance(Calendar,X2793,W2794,"f",FALSE)</f>
        <v>58789</v>
      </c>
      <c r="Y2794" s="1404">
        <f>_xll.qlCalendarAdvance(Calendar,X2794,NDays&amp;"D")</f>
        <v>58789</v>
      </c>
      <c r="Z2794" s="1403">
        <v>2.0174009915813286E-2</v>
      </c>
      <c r="AA2794" s="1411">
        <v>2.0021998176683597E-2</v>
      </c>
    </row>
    <row r="2795" spans="19:27" x14ac:dyDescent="0.2">
      <c r="S2795" s="399"/>
      <c r="T2795" s="1401"/>
      <c r="W2795" s="864" t="str">
        <f t="shared" si="52"/>
        <v>1w</v>
      </c>
      <c r="X2795" s="1405">
        <f>_xll.qlCalendarAdvance(Calendar,X2794,W2795,"f",FALSE)</f>
        <v>58796</v>
      </c>
      <c r="Y2795" s="1404">
        <f>_xll.qlCalendarAdvance(Calendar,X2795,NDays&amp;"D")</f>
        <v>58796</v>
      </c>
      <c r="Z2795" s="1403">
        <v>2.0178130755990956E-2</v>
      </c>
      <c r="AA2795" s="1411">
        <v>2.002587370414699E-2</v>
      </c>
    </row>
    <row r="2796" spans="19:27" x14ac:dyDescent="0.2">
      <c r="S2796" s="399"/>
      <c r="T2796" s="1401"/>
      <c r="W2796" s="864" t="str">
        <f t="shared" si="52"/>
        <v>1w</v>
      </c>
      <c r="X2796" s="1405">
        <f>_xll.qlCalendarAdvance(Calendar,X2795,W2796,"f",FALSE)</f>
        <v>58804</v>
      </c>
      <c r="Y2796" s="1404">
        <f>_xll.qlCalendarAdvance(Calendar,X2796,NDays&amp;"D")</f>
        <v>58804</v>
      </c>
      <c r="Z2796" s="1403">
        <v>2.0182859859566599E-2</v>
      </c>
      <c r="AA2796" s="1411">
        <v>2.0030322246321619E-2</v>
      </c>
    </row>
    <row r="2797" spans="19:27" x14ac:dyDescent="0.2">
      <c r="S2797" s="399"/>
      <c r="T2797" s="1401"/>
      <c r="W2797" s="864" t="str">
        <f t="shared" si="52"/>
        <v>1w</v>
      </c>
      <c r="X2797" s="1405">
        <f>_xll.qlCalendarAdvance(Calendar,X2796,W2797,"f",FALSE)</f>
        <v>58811</v>
      </c>
      <c r="Y2797" s="1404">
        <f>_xll.qlCalendarAdvance(Calendar,X2797,NDays&amp;"D")</f>
        <v>58811</v>
      </c>
      <c r="Z2797" s="1403">
        <v>2.0186156347286786E-2</v>
      </c>
      <c r="AA2797" s="1411">
        <v>2.0034231667744873E-2</v>
      </c>
    </row>
    <row r="2798" spans="19:27" x14ac:dyDescent="0.2">
      <c r="S2798" s="399"/>
      <c r="T2798" s="1401"/>
      <c r="W2798" s="864" t="str">
        <f t="shared" si="52"/>
        <v>1w</v>
      </c>
      <c r="X2798" s="1405">
        <f>_xll.qlCalendarAdvance(Calendar,X2797,W2798,"f",FALSE)</f>
        <v>58818</v>
      </c>
      <c r="Y2798" s="1404">
        <f>_xll.qlCalendarAdvance(Calendar,X2798,NDays&amp;"D")</f>
        <v>58818</v>
      </c>
      <c r="Z2798" s="1403">
        <v>2.0190326051221164E-2</v>
      </c>
      <c r="AA2798" s="1411">
        <v>2.0038156906241333E-2</v>
      </c>
    </row>
    <row r="2799" spans="19:27" x14ac:dyDescent="0.2">
      <c r="S2799" s="399"/>
      <c r="T2799" s="1401"/>
      <c r="W2799" s="864" t="str">
        <f t="shared" si="52"/>
        <v>1w</v>
      </c>
      <c r="X2799" s="1405">
        <f>_xll.qlCalendarAdvance(Calendar,X2798,W2799,"f",FALSE)</f>
        <v>58825</v>
      </c>
      <c r="Y2799" s="1404">
        <f>_xll.qlCalendarAdvance(Calendar,X2799,NDays&amp;"D")</f>
        <v>58825</v>
      </c>
      <c r="Z2799" s="1403">
        <v>2.0194511738278697E-2</v>
      </c>
      <c r="AA2799" s="1411">
        <v>2.0042097961892047E-2</v>
      </c>
    </row>
    <row r="2800" spans="19:27" x14ac:dyDescent="0.2">
      <c r="S2800" s="399"/>
      <c r="T2800" s="1401"/>
      <c r="W2800" s="864" t="str">
        <f t="shared" si="52"/>
        <v>1w</v>
      </c>
      <c r="X2800" s="1405">
        <f>_xll.qlCalendarAdvance(Calendar,X2799,W2800,"f",FALSE)</f>
        <v>58832</v>
      </c>
      <c r="Y2800" s="1404">
        <f>_xll.qlCalendarAdvance(Calendar,X2800,NDays&amp;"D")</f>
        <v>58832</v>
      </c>
      <c r="Z2800" s="1403">
        <v>2.0198713408557001E-2</v>
      </c>
      <c r="AA2800" s="1411">
        <v>2.0046054834534921E-2</v>
      </c>
    </row>
    <row r="2801" spans="19:27" x14ac:dyDescent="0.2">
      <c r="S2801" s="399"/>
      <c r="T2801" s="1401"/>
      <c r="W2801" s="864" t="str">
        <f t="shared" si="52"/>
        <v>1w</v>
      </c>
      <c r="X2801" s="1405">
        <f>_xll.qlCalendarAdvance(Calendar,X2800,W2801,"f",FALSE)</f>
        <v>58839</v>
      </c>
      <c r="Y2801" s="1404">
        <f>_xll.qlCalendarAdvance(Calendar,X2801,NDays&amp;"D")</f>
        <v>58839</v>
      </c>
      <c r="Z2801" s="1403">
        <v>2.0202931062155923E-2</v>
      </c>
      <c r="AA2801" s="1411">
        <v>2.0050027524332048E-2</v>
      </c>
    </row>
    <row r="2802" spans="19:27" x14ac:dyDescent="0.2">
      <c r="S2802" s="399"/>
      <c r="T2802" s="1401"/>
      <c r="W2802" s="864" t="str">
        <f t="shared" si="52"/>
        <v>1w</v>
      </c>
      <c r="X2802" s="1405">
        <f>_xll.qlCalendarAdvance(Calendar,X2801,W2802,"f",FALSE)</f>
        <v>58846</v>
      </c>
      <c r="Y2802" s="1404">
        <f>_xll.qlCalendarAdvance(Calendar,X2802,NDays&amp;"D")</f>
        <v>58846</v>
      </c>
      <c r="Z2802" s="1403">
        <v>2.0207164699174426E-2</v>
      </c>
      <c r="AA2802" s="1411">
        <v>2.0054016031283428E-2</v>
      </c>
    </row>
    <row r="2803" spans="19:27" x14ac:dyDescent="0.2">
      <c r="S2803" s="399"/>
      <c r="T2803" s="1401"/>
      <c r="W2803" s="864" t="str">
        <f t="shared" si="52"/>
        <v>1w</v>
      </c>
      <c r="X2803" s="1405">
        <f>_xll.qlCalendarAdvance(Calendar,X2802,W2803,"f",FALSE)</f>
        <v>58853</v>
      </c>
      <c r="Y2803" s="1404">
        <f>_xll.qlCalendarAdvance(Calendar,X2803,NDays&amp;"D")</f>
        <v>58853</v>
      </c>
      <c r="Z2803" s="1403">
        <v>2.0211414319711463E-2</v>
      </c>
      <c r="AA2803" s="1411">
        <v>2.0058020355226969E-2</v>
      </c>
    </row>
    <row r="2804" spans="19:27" x14ac:dyDescent="0.2">
      <c r="S2804" s="399"/>
      <c r="T2804" s="1401"/>
      <c r="W2804" s="864" t="str">
        <f t="shared" si="52"/>
        <v>1w</v>
      </c>
      <c r="X2804" s="1405">
        <f>_xll.qlCalendarAdvance(Calendar,X2803,W2804,"f",FALSE)</f>
        <v>58860</v>
      </c>
      <c r="Y2804" s="1404">
        <f>_xll.qlCalendarAdvance(Calendar,X2804,NDays&amp;"D")</f>
        <v>58860</v>
      </c>
      <c r="Z2804" s="1403">
        <v>2.0215679923868683E-2</v>
      </c>
      <c r="AA2804" s="1411">
        <v>2.0062040496405809E-2</v>
      </c>
    </row>
    <row r="2805" spans="19:27" x14ac:dyDescent="0.2">
      <c r="S2805" s="399"/>
      <c r="T2805" s="1401"/>
      <c r="W2805" s="864" t="str">
        <f t="shared" si="52"/>
        <v>1w</v>
      </c>
      <c r="X2805" s="1405">
        <f>_xll.qlCalendarAdvance(Calendar,X2804,W2805,"f",FALSE)</f>
        <v>58867</v>
      </c>
      <c r="Y2805" s="1404">
        <f>_xll.qlCalendarAdvance(Calendar,X2805,NDays&amp;"D")</f>
        <v>58867</v>
      </c>
      <c r="Z2805" s="1403">
        <v>2.0222570800594124E-2</v>
      </c>
      <c r="AA2805" s="1411">
        <v>2.0066076454657855E-2</v>
      </c>
    </row>
    <row r="2806" spans="19:27" x14ac:dyDescent="0.2">
      <c r="S2806" s="399"/>
      <c r="T2806" s="1401"/>
      <c r="W2806" s="864" t="str">
        <f t="shared" si="52"/>
        <v>1w</v>
      </c>
      <c r="X2806" s="1405">
        <f>_xll.qlCalendarAdvance(Calendar,X2805,W2806,"f",FALSE)</f>
        <v>58874</v>
      </c>
      <c r="Y2806" s="1404">
        <f>_xll.qlCalendarAdvance(Calendar,X2806,NDays&amp;"D")</f>
        <v>58874</v>
      </c>
      <c r="Z2806" s="1403">
        <v>2.0226872508836254E-2</v>
      </c>
      <c r="AA2806" s="1411">
        <v>2.0070128230064155E-2</v>
      </c>
    </row>
    <row r="2807" spans="19:27" x14ac:dyDescent="0.2">
      <c r="S2807" s="399"/>
      <c r="T2807" s="1401"/>
      <c r="W2807" s="864" t="str">
        <f t="shared" si="52"/>
        <v>1w</v>
      </c>
      <c r="X2807" s="1405">
        <f>_xll.qlCalendarAdvance(Calendar,X2806,W2807,"f",FALSE)</f>
        <v>58881</v>
      </c>
      <c r="Y2807" s="1404">
        <f>_xll.qlCalendarAdvance(Calendar,X2807,NDays&amp;"D")</f>
        <v>58881</v>
      </c>
      <c r="Z2807" s="1403">
        <v>2.0231190203815811E-2</v>
      </c>
      <c r="AA2807" s="1411">
        <v>2.0074195822462615E-2</v>
      </c>
    </row>
    <row r="2808" spans="19:27" x14ac:dyDescent="0.2">
      <c r="S2808" s="399"/>
      <c r="T2808" s="1401"/>
      <c r="W2808" s="864" t="str">
        <f t="shared" si="52"/>
        <v>1w</v>
      </c>
      <c r="X2808" s="1405">
        <f>_xll.qlCalendarAdvance(Calendar,X2807,W2808,"f",FALSE)</f>
        <v>58888</v>
      </c>
      <c r="Y2808" s="1404">
        <f>_xll.qlCalendarAdvance(Calendar,X2808,NDays&amp;"D")</f>
        <v>58888</v>
      </c>
      <c r="Z2808" s="1403">
        <v>2.0235523885637187E-2</v>
      </c>
      <c r="AA2808" s="1411">
        <v>2.0078279232015328E-2</v>
      </c>
    </row>
    <row r="2809" spans="19:27" x14ac:dyDescent="0.2">
      <c r="S2809" s="399"/>
      <c r="T2809" s="1401"/>
      <c r="W2809" s="864" t="str">
        <f t="shared" si="52"/>
        <v>1w</v>
      </c>
      <c r="X2809" s="1405">
        <f>_xll.qlCalendarAdvance(Calendar,X2808,W2809,"f",FALSE)</f>
        <v>58895</v>
      </c>
      <c r="Y2809" s="1404">
        <f>_xll.qlCalendarAdvance(Calendar,X2809,NDays&amp;"D")</f>
        <v>58895</v>
      </c>
      <c r="Z2809" s="1403">
        <v>2.0239873554405218E-2</v>
      </c>
      <c r="AA2809" s="1411">
        <v>2.008237845880334E-2</v>
      </c>
    </row>
    <row r="2810" spans="19:27" x14ac:dyDescent="0.2">
      <c r="S2810" s="399"/>
      <c r="T2810" s="1401"/>
      <c r="W2810" s="864" t="str">
        <f t="shared" si="52"/>
        <v>1w</v>
      </c>
      <c r="X2810" s="1405">
        <f>_xll.qlCalendarAdvance(Calendar,X2809,W2810,"f",FALSE)</f>
        <v>58902</v>
      </c>
      <c r="Y2810" s="1404">
        <f>_xll.qlCalendarAdvance(Calendar,X2810,NDays&amp;"D")</f>
        <v>58902</v>
      </c>
      <c r="Z2810" s="1403">
        <v>2.0243362379292012E-2</v>
      </c>
      <c r="AA2810" s="1411">
        <v>2.0086493502583513E-2</v>
      </c>
    </row>
    <row r="2811" spans="19:27" x14ac:dyDescent="0.2">
      <c r="S2811" s="399"/>
      <c r="T2811" s="1401"/>
      <c r="W2811" s="864" t="str">
        <f t="shared" si="52"/>
        <v>1w</v>
      </c>
      <c r="X2811" s="1405">
        <f>_xll.qlCalendarAdvance(Calendar,X2810,W2811,"f",FALSE)</f>
        <v>58909</v>
      </c>
      <c r="Y2811" s="1404">
        <f>_xll.qlCalendarAdvance(Calendar,X2811,NDays&amp;"D")</f>
        <v>58909</v>
      </c>
      <c r="Z2811" s="1403">
        <v>2.0247742638566726E-2</v>
      </c>
      <c r="AA2811" s="1411">
        <v>2.0090624363598986E-2</v>
      </c>
    </row>
    <row r="2812" spans="19:27" x14ac:dyDescent="0.2">
      <c r="S2812" s="399"/>
      <c r="T2812" s="1401"/>
      <c r="W2812" s="864" t="str">
        <f t="shared" si="52"/>
        <v>1w</v>
      </c>
      <c r="X2812" s="1405">
        <f>_xll.qlCalendarAdvance(Calendar,X2811,W2812,"f",FALSE)</f>
        <v>58916</v>
      </c>
      <c r="Y2812" s="1404">
        <f>_xll.qlCalendarAdvance(Calendar,X2812,NDays&amp;"D")</f>
        <v>58916</v>
      </c>
      <c r="Z2812" s="1403">
        <v>2.0252138884156549E-2</v>
      </c>
      <c r="AA2812" s="1411">
        <v>2.0094771041525572E-2</v>
      </c>
    </row>
    <row r="2813" spans="19:27" x14ac:dyDescent="0.2">
      <c r="S2813" s="399"/>
      <c r="T2813" s="1401"/>
      <c r="W2813" s="864" t="str">
        <f t="shared" si="52"/>
        <v>1w</v>
      </c>
      <c r="X2813" s="1405">
        <f>_xll.qlCalendarAdvance(Calendar,X2812,W2813,"f",FALSE)</f>
        <v>58923</v>
      </c>
      <c r="Y2813" s="1404">
        <f>_xll.qlCalendarAdvance(Calendar,X2813,NDays&amp;"D")</f>
        <v>58923</v>
      </c>
      <c r="Z2813" s="1403">
        <v>2.0256551116168663E-2</v>
      </c>
      <c r="AA2813" s="1411">
        <v>2.0098933536687458E-2</v>
      </c>
    </row>
    <row r="2814" spans="19:27" x14ac:dyDescent="0.2">
      <c r="S2814" s="399"/>
      <c r="T2814" s="1401"/>
      <c r="W2814" s="864" t="str">
        <f t="shared" si="52"/>
        <v>1w</v>
      </c>
      <c r="X2814" s="1405">
        <f>_xll.qlCalendarAdvance(Calendar,X2813,W2814,"f",FALSE)</f>
        <v>58930</v>
      </c>
      <c r="Y2814" s="1404">
        <f>_xll.qlCalendarAdvance(Calendar,X2814,NDays&amp;"D")</f>
        <v>58930</v>
      </c>
      <c r="Z2814" s="1403">
        <v>2.0261861706078566E-2</v>
      </c>
      <c r="AA2814" s="1411">
        <v>2.0103111849003596E-2</v>
      </c>
    </row>
    <row r="2815" spans="19:27" x14ac:dyDescent="0.2">
      <c r="S2815" s="399"/>
      <c r="T2815" s="1401"/>
      <c r="W2815" s="864" t="str">
        <f t="shared" si="52"/>
        <v>1w</v>
      </c>
      <c r="X2815" s="1405">
        <f>_xll.qlCalendarAdvance(Calendar,X2814,W2815,"f",FALSE)</f>
        <v>58937</v>
      </c>
      <c r="Y2815" s="1404">
        <f>_xll.qlCalendarAdvance(Calendar,X2815,NDays&amp;"D")</f>
        <v>58937</v>
      </c>
      <c r="Z2815" s="1403">
        <v>2.0266307298717399E-2</v>
      </c>
      <c r="AA2815" s="1411">
        <v>2.0107305978473988E-2</v>
      </c>
    </row>
    <row r="2816" spans="19:27" x14ac:dyDescent="0.2">
      <c r="S2816" s="399"/>
      <c r="T2816" s="1401"/>
      <c r="W2816" s="864" t="str">
        <f t="shared" si="52"/>
        <v>1w</v>
      </c>
      <c r="X2816" s="1405">
        <f>_xll.qlCalendarAdvance(Calendar,X2815,W2816,"f",FALSE)</f>
        <v>58944</v>
      </c>
      <c r="Y2816" s="1404">
        <f>_xll.qlCalendarAdvance(Calendar,X2816,NDays&amp;"D")</f>
        <v>58944</v>
      </c>
      <c r="Z2816" s="1403">
        <v>2.0270768879038465E-2</v>
      </c>
      <c r="AA2816" s="1411">
        <v>2.0111515924936541E-2</v>
      </c>
    </row>
    <row r="2817" spans="19:27" x14ac:dyDescent="0.2">
      <c r="S2817" s="399"/>
      <c r="T2817" s="1401"/>
      <c r="W2817" s="864" t="str">
        <f t="shared" si="52"/>
        <v>1w</v>
      </c>
      <c r="X2817" s="1405">
        <f>_xll.qlCalendarAdvance(Calendar,X2816,W2817,"f",FALSE)</f>
        <v>58951</v>
      </c>
      <c r="Y2817" s="1404">
        <f>_xll.qlCalendarAdvance(Calendar,X2817,NDays&amp;"D")</f>
        <v>58951</v>
      </c>
      <c r="Z2817" s="1403">
        <v>2.027524644714792E-2</v>
      </c>
      <c r="AA2817" s="1411">
        <v>2.0115741688634392E-2</v>
      </c>
    </row>
    <row r="2818" spans="19:27" x14ac:dyDescent="0.2">
      <c r="S2818" s="399"/>
      <c r="T2818" s="1401"/>
      <c r="W2818" s="864" t="str">
        <f t="shared" si="52"/>
        <v>1w</v>
      </c>
      <c r="X2818" s="1405">
        <f>_xll.qlCalendarAdvance(Calendar,X2817,W2818,"f",FALSE)</f>
        <v>58958</v>
      </c>
      <c r="Y2818" s="1404">
        <f>_xll.qlCalendarAdvance(Calendar,X2818,NDays&amp;"D")</f>
        <v>58958</v>
      </c>
      <c r="Z2818" s="1403">
        <v>2.0278852076234567E-2</v>
      </c>
      <c r="AA2818" s="1411">
        <v>2.0119983269324404E-2</v>
      </c>
    </row>
    <row r="2819" spans="19:27" x14ac:dyDescent="0.2">
      <c r="S2819" s="399"/>
      <c r="T2819" s="1401"/>
      <c r="W2819" s="864" t="str">
        <f t="shared" si="52"/>
        <v>1w</v>
      </c>
      <c r="X2819" s="1405">
        <f>_xll.qlCalendarAdvance(Calendar,X2818,W2819,"f",FALSE)</f>
        <v>58965</v>
      </c>
      <c r="Y2819" s="1404">
        <f>_xll.qlCalendarAdvance(Calendar,X2819,NDays&amp;"D")</f>
        <v>58965</v>
      </c>
      <c r="Z2819" s="1403">
        <v>2.0283360228992582E-2</v>
      </c>
      <c r="AA2819" s="1411">
        <v>2.0124240667249715E-2</v>
      </c>
    </row>
    <row r="2820" spans="19:27" x14ac:dyDescent="0.2">
      <c r="S2820" s="399"/>
      <c r="T2820" s="1401"/>
      <c r="W2820" s="864" t="str">
        <f t="shared" si="52"/>
        <v>1w</v>
      </c>
      <c r="X2820" s="1405">
        <f>_xll.qlCalendarAdvance(Calendar,X2819,W2820,"f",FALSE)</f>
        <v>58972</v>
      </c>
      <c r="Y2820" s="1404">
        <f>_xll.qlCalendarAdvance(Calendar,X2820,NDays&amp;"D")</f>
        <v>58972</v>
      </c>
      <c r="Z2820" s="1403">
        <v>2.0287884368913815E-2</v>
      </c>
      <c r="AA2820" s="1411">
        <v>2.0128513882248233E-2</v>
      </c>
    </row>
    <row r="2821" spans="19:27" x14ac:dyDescent="0.2">
      <c r="S2821" s="399"/>
      <c r="T2821" s="1401"/>
      <c r="W2821" s="864" t="str">
        <f t="shared" si="52"/>
        <v>1w</v>
      </c>
      <c r="X2821" s="1405">
        <f>_xll.qlCalendarAdvance(Calendar,X2820,W2821,"f",FALSE)</f>
        <v>58979</v>
      </c>
      <c r="Y2821" s="1404">
        <f>_xll.qlCalendarAdvance(Calendar,X2821,NDays&amp;"D")</f>
        <v>58979</v>
      </c>
      <c r="Z2821" s="1403">
        <v>2.0292424496107662E-2</v>
      </c>
      <c r="AA2821" s="1411">
        <v>2.0132802914401005E-2</v>
      </c>
    </row>
    <row r="2822" spans="19:27" x14ac:dyDescent="0.2">
      <c r="S2822" s="399"/>
      <c r="T2822" s="1401"/>
      <c r="W2822" s="864" t="str">
        <f t="shared" si="52"/>
        <v>1w</v>
      </c>
      <c r="X2822" s="1405">
        <f>_xll.qlCalendarAdvance(Calendar,X2821,W2822,"f",FALSE)</f>
        <v>58986</v>
      </c>
      <c r="Y2822" s="1404">
        <f>_xll.qlCalendarAdvance(Calendar,X2822,NDays&amp;"D")</f>
        <v>58986</v>
      </c>
      <c r="Z2822" s="1403">
        <v>2.0296980610680849E-2</v>
      </c>
      <c r="AA2822" s="1411">
        <v>2.0137107763545936E-2</v>
      </c>
    </row>
    <row r="2823" spans="19:27" x14ac:dyDescent="0.2">
      <c r="S2823" s="399"/>
      <c r="T2823" s="1401"/>
      <c r="W2823" s="864" t="str">
        <f t="shared" si="52"/>
        <v>1w</v>
      </c>
      <c r="X2823" s="1405">
        <f>_xll.qlCalendarAdvance(Calendar,X2822,W2823,"f",FALSE)</f>
        <v>58993</v>
      </c>
      <c r="Y2823" s="1404">
        <f>_xll.qlCalendarAdvance(Calendar,X2823,NDays&amp;"D")</f>
        <v>58993</v>
      </c>
      <c r="Z2823" s="1403">
        <v>2.0302447605391252E-2</v>
      </c>
      <c r="AA2823" s="1411">
        <v>2.0141428430007213E-2</v>
      </c>
    </row>
    <row r="2824" spans="19:27" x14ac:dyDescent="0.2">
      <c r="S2824" s="399"/>
      <c r="T2824" s="1401"/>
      <c r="W2824" s="864" t="str">
        <f t="shared" si="52"/>
        <v>1w</v>
      </c>
      <c r="X2824" s="1405">
        <f>_xll.qlCalendarAdvance(Calendar,X2823,W2824,"f",FALSE)</f>
        <v>59000</v>
      </c>
      <c r="Y2824" s="1404">
        <f>_xll.qlCalendarAdvance(Calendar,X2824,NDays&amp;"D")</f>
        <v>59000</v>
      </c>
      <c r="Z2824" s="1403">
        <v>2.0307037091042361E-2</v>
      </c>
      <c r="AA2824" s="1411">
        <v>2.0145764913460651E-2</v>
      </c>
    </row>
    <row r="2825" spans="19:27" x14ac:dyDescent="0.2">
      <c r="S2825" s="399"/>
      <c r="T2825" s="1401"/>
      <c r="W2825" s="864" t="str">
        <f t="shared" si="52"/>
        <v>1w</v>
      </c>
      <c r="X2825" s="1405">
        <f>_xll.qlCalendarAdvance(Calendar,X2824,W2825,"f",FALSE)</f>
        <v>59007</v>
      </c>
      <c r="Y2825" s="1404">
        <f>_xll.qlCalendarAdvance(Calendar,X2825,NDays&amp;"D")</f>
        <v>59007</v>
      </c>
      <c r="Z2825" s="1403">
        <v>2.031164256534914E-2</v>
      </c>
      <c r="AA2825" s="1411">
        <v>2.0150117214149388E-2</v>
      </c>
    </row>
    <row r="2826" spans="19:27" x14ac:dyDescent="0.2">
      <c r="S2826" s="399"/>
      <c r="T2826" s="1401"/>
      <c r="W2826" s="864" t="str">
        <f t="shared" si="52"/>
        <v>1w</v>
      </c>
      <c r="X2826" s="1405">
        <f>_xll.qlCalendarAdvance(Calendar,X2825,W2826,"f",FALSE)</f>
        <v>59014</v>
      </c>
      <c r="Y2826" s="1404">
        <f>_xll.qlCalendarAdvance(Calendar,X2826,NDays&amp;"D")</f>
        <v>59014</v>
      </c>
      <c r="Z2826" s="1403">
        <v>2.0316264028423028E-2</v>
      </c>
      <c r="AA2826" s="1411">
        <v>2.0154485331830285E-2</v>
      </c>
    </row>
    <row r="2827" spans="19:27" x14ac:dyDescent="0.2">
      <c r="S2827" s="399"/>
      <c r="T2827" s="1401"/>
      <c r="W2827" s="864" t="str">
        <f t="shared" si="52"/>
        <v>1w</v>
      </c>
      <c r="X2827" s="1405">
        <f>_xll.qlCalendarAdvance(Calendar,X2826,W2827,"f",FALSE)</f>
        <v>59021</v>
      </c>
      <c r="Y2827" s="1404">
        <f>_xll.qlCalendarAdvance(Calendar,X2827,NDays&amp;"D")</f>
        <v>59021</v>
      </c>
      <c r="Z2827" s="1403">
        <v>2.0320901480374146E-2</v>
      </c>
      <c r="AA2827" s="1411">
        <v>2.0158869266665436E-2</v>
      </c>
    </row>
    <row r="2828" spans="19:27" x14ac:dyDescent="0.2">
      <c r="S2828" s="399"/>
      <c r="T2828" s="1401"/>
      <c r="W2828" s="864" t="str">
        <f t="shared" si="52"/>
        <v>1w</v>
      </c>
      <c r="X2828" s="1405">
        <f>_xll.qlCalendarAdvance(Calendar,X2827,W2828,"f",FALSE)</f>
        <v>59028</v>
      </c>
      <c r="Y2828" s="1404">
        <f>_xll.qlCalendarAdvance(Calendar,X2828,NDays&amp;"D")</f>
        <v>59028</v>
      </c>
      <c r="Z2828" s="1403">
        <v>2.0325554921313486E-2</v>
      </c>
      <c r="AA2828" s="1411">
        <v>2.0163269018654839E-2</v>
      </c>
    </row>
    <row r="2829" spans="19:27" x14ac:dyDescent="0.2">
      <c r="S2829" s="399"/>
      <c r="T2829" s="1401"/>
      <c r="W2829" s="864" t="str">
        <f t="shared" si="52"/>
        <v>1w</v>
      </c>
      <c r="X2829" s="1405">
        <f>_xll.qlCalendarAdvance(Calendar,X2828,W2829,"f",FALSE)</f>
        <v>59035</v>
      </c>
      <c r="Y2829" s="1404">
        <f>_xll.qlCalendarAdvance(Calendar,X2829,NDays&amp;"D")</f>
        <v>59035</v>
      </c>
      <c r="Z2829" s="1403">
        <v>2.0330224351351171E-2</v>
      </c>
      <c r="AA2829" s="1411">
        <v>2.0167684587798496E-2</v>
      </c>
    </row>
    <row r="2830" spans="19:27" x14ac:dyDescent="0.2">
      <c r="S2830" s="399"/>
      <c r="T2830" s="1401"/>
      <c r="W2830" s="864" t="str">
        <f t="shared" si="52"/>
        <v>1w</v>
      </c>
      <c r="X2830" s="1405">
        <f>_xll.qlCalendarAdvance(Calendar,X2829,W2830,"f",FALSE)</f>
        <v>59042</v>
      </c>
      <c r="Y2830" s="1404">
        <f>_xll.qlCalendarAdvance(Calendar,X2830,NDays&amp;"D")</f>
        <v>59042</v>
      </c>
      <c r="Z2830" s="1403">
        <v>2.0334909770600838E-2</v>
      </c>
      <c r="AA2830" s="1411">
        <v>2.0172115974096405E-2</v>
      </c>
    </row>
    <row r="2831" spans="19:27" x14ac:dyDescent="0.2">
      <c r="S2831" s="399"/>
      <c r="T2831" s="1401"/>
      <c r="W2831" s="864" t="str">
        <f t="shared" si="52"/>
        <v>1w</v>
      </c>
      <c r="X2831" s="1405">
        <f>_xll.qlCalendarAdvance(Calendar,X2830,W2831,"f",FALSE)</f>
        <v>59049</v>
      </c>
      <c r="Y2831" s="1404">
        <f>_xll.qlCalendarAdvance(Calendar,X2831,NDays&amp;"D")</f>
        <v>59049</v>
      </c>
      <c r="Z2831" s="1403">
        <v>2.0336893419897598E-2</v>
      </c>
      <c r="AA2831" s="1411">
        <v>2.0176563177386475E-2</v>
      </c>
    </row>
    <row r="2832" spans="19:27" x14ac:dyDescent="0.2">
      <c r="S2832" s="399"/>
      <c r="T2832" s="1401"/>
      <c r="W2832" s="864" t="str">
        <f t="shared" si="52"/>
        <v>1w</v>
      </c>
      <c r="X2832" s="1405">
        <f>_xll.qlCalendarAdvance(Calendar,X2831,W2832,"f",FALSE)</f>
        <v>59056</v>
      </c>
      <c r="Y2832" s="1404">
        <f>_xll.qlCalendarAdvance(Calendar,X2832,NDays&amp;"D")</f>
        <v>59056</v>
      </c>
      <c r="Z2832" s="1403">
        <v>2.0341606607523155E-2</v>
      </c>
      <c r="AA2832" s="1411">
        <v>2.0181026197992891E-2</v>
      </c>
    </row>
    <row r="2833" spans="19:27" x14ac:dyDescent="0.2">
      <c r="S2833" s="399"/>
      <c r="T2833" s="1401"/>
      <c r="W2833" s="864" t="str">
        <f t="shared" si="52"/>
        <v>1w</v>
      </c>
      <c r="X2833" s="1405">
        <f>_xll.qlCalendarAdvance(Calendar,X2832,W2833,"f",FALSE)</f>
        <v>59063</v>
      </c>
      <c r="Y2833" s="1404">
        <f>_xll.qlCalendarAdvance(Calendar,X2833,NDays&amp;"D")</f>
        <v>59063</v>
      </c>
      <c r="Z2833" s="1403">
        <v>2.034633578183119E-2</v>
      </c>
      <c r="AA2833" s="1411">
        <v>2.018550503551042E-2</v>
      </c>
    </row>
    <row r="2834" spans="19:27" x14ac:dyDescent="0.2">
      <c r="S2834" s="399"/>
      <c r="T2834" s="1401"/>
      <c r="W2834" s="864" t="str">
        <f t="shared" si="52"/>
        <v>1w</v>
      </c>
      <c r="X2834" s="1405">
        <f>_xll.qlCalendarAdvance(Calendar,X2833,W2834,"f",FALSE)</f>
        <v>59070</v>
      </c>
      <c r="Y2834" s="1404">
        <f>_xll.qlCalendarAdvance(Calendar,X2834,NDays&amp;"D")</f>
        <v>59070</v>
      </c>
      <c r="Z2834" s="1403">
        <v>2.0351080942934092E-2</v>
      </c>
      <c r="AA2834" s="1411">
        <v>2.0189999690263249E-2</v>
      </c>
    </row>
    <row r="2835" spans="19:27" x14ac:dyDescent="0.2">
      <c r="S2835" s="399"/>
      <c r="T2835" s="1401"/>
      <c r="W2835" s="864" t="str">
        <f t="shared" si="52"/>
        <v>1w</v>
      </c>
      <c r="X2835" s="1405">
        <f>_xll.qlCalendarAdvance(Calendar,X2834,W2835,"f",FALSE)</f>
        <v>59077</v>
      </c>
      <c r="Y2835" s="1404">
        <f>_xll.qlCalendarAdvance(Calendar,X2835,NDays&amp;"D")</f>
        <v>59077</v>
      </c>
      <c r="Z2835" s="1403">
        <v>2.03558420909438E-2</v>
      </c>
      <c r="AA2835" s="1411">
        <v>2.0194510162170332E-2</v>
      </c>
    </row>
    <row r="2836" spans="19:27" x14ac:dyDescent="0.2">
      <c r="S2836" s="399"/>
      <c r="T2836" s="1401"/>
      <c r="W2836" s="864" t="str">
        <f t="shared" si="52"/>
        <v>1w</v>
      </c>
      <c r="X2836" s="1405">
        <f>_xll.qlCalendarAdvance(Calendar,X2835,W2836,"f",FALSE)</f>
        <v>59084</v>
      </c>
      <c r="Y2836" s="1404">
        <f>_xll.qlCalendarAdvance(Calendar,X2836,NDays&amp;"D")</f>
        <v>59084</v>
      </c>
      <c r="Z2836" s="1403">
        <v>2.0361532004375793E-2</v>
      </c>
      <c r="AA2836" s="1411">
        <v>2.019903645115062E-2</v>
      </c>
    </row>
    <row r="2837" spans="19:27" x14ac:dyDescent="0.2">
      <c r="S2837" s="399"/>
      <c r="T2837" s="1401"/>
      <c r="W2837" s="864" t="str">
        <f t="shared" si="52"/>
        <v>1w</v>
      </c>
      <c r="X2837" s="1405">
        <f>_xll.qlCalendarAdvance(Calendar,X2836,W2837,"f",FALSE)</f>
        <v>59091</v>
      </c>
      <c r="Y2837" s="1404">
        <f>_xll.qlCalendarAdvance(Calendar,X2837,NDays&amp;"D")</f>
        <v>59091</v>
      </c>
      <c r="Z2837" s="1403">
        <v>2.0366326534625622E-2</v>
      </c>
      <c r="AA2837" s="1411">
        <v>2.0203578557366209E-2</v>
      </c>
    </row>
    <row r="2838" spans="19:27" x14ac:dyDescent="0.2">
      <c r="S2838" s="399"/>
      <c r="T2838" s="1401"/>
      <c r="W2838" s="864" t="str">
        <f t="shared" si="52"/>
        <v>1w</v>
      </c>
      <c r="X2838" s="1405">
        <f>_xll.qlCalendarAdvance(Calendar,X2837,W2838,"f",FALSE)</f>
        <v>59098</v>
      </c>
      <c r="Y2838" s="1404">
        <f>_xll.qlCalendarAdvance(Calendar,X2838,NDays&amp;"D")</f>
        <v>59098</v>
      </c>
      <c r="Z2838" s="1403">
        <v>2.0371137053076988E-2</v>
      </c>
      <c r="AA2838" s="1411">
        <v>2.0208136480655003E-2</v>
      </c>
    </row>
    <row r="2839" spans="19:27" x14ac:dyDescent="0.2">
      <c r="S2839" s="399"/>
      <c r="T2839" s="1401"/>
      <c r="W2839" s="864" t="str">
        <f t="shared" si="52"/>
        <v>1w</v>
      </c>
      <c r="X2839" s="1405">
        <f>_xll.qlCalendarAdvance(Calendar,X2838,W2839,"f",FALSE)</f>
        <v>59105</v>
      </c>
      <c r="Y2839" s="1404">
        <f>_xll.qlCalendarAdvance(Calendar,X2839,NDays&amp;"D")</f>
        <v>59105</v>
      </c>
      <c r="Z2839" s="1403">
        <v>2.037596355984389E-2</v>
      </c>
      <c r="AA2839" s="1411">
        <v>2.0212710221098051E-2</v>
      </c>
    </row>
    <row r="2840" spans="19:27" x14ac:dyDescent="0.2">
      <c r="S2840" s="399"/>
      <c r="T2840" s="1401"/>
      <c r="W2840" s="864" t="str">
        <f t="shared" si="52"/>
        <v>1w</v>
      </c>
      <c r="X2840" s="1405">
        <f>_xll.qlCalendarAdvance(Calendar,X2839,W2840,"f",FALSE)</f>
        <v>59112</v>
      </c>
      <c r="Y2840" s="1404">
        <f>_xll.qlCalendarAdvance(Calendar,X2840,NDays&amp;"D")</f>
        <v>59112</v>
      </c>
      <c r="Z2840" s="1403">
        <v>2.0379887638516017E-2</v>
      </c>
      <c r="AA2840" s="1411">
        <v>2.0217299778614306E-2</v>
      </c>
    </row>
    <row r="2841" spans="19:27" x14ac:dyDescent="0.2">
      <c r="S2841" s="399"/>
      <c r="T2841" s="1401"/>
      <c r="W2841" s="864" t="str">
        <f t="shared" si="52"/>
        <v>1w</v>
      </c>
      <c r="X2841" s="1405">
        <f>_xll.qlCalendarAdvance(Calendar,X2840,W2841,"f",FALSE)</f>
        <v>59119</v>
      </c>
      <c r="Y2841" s="1404">
        <f>_xll.qlCalendarAdvance(Calendar,X2841,NDays&amp;"D")</f>
        <v>59119</v>
      </c>
      <c r="Z2841" s="1403">
        <v>2.0384744710327658E-2</v>
      </c>
      <c r="AA2841" s="1411">
        <v>2.0221905153284814E-2</v>
      </c>
    </row>
    <row r="2842" spans="19:27" x14ac:dyDescent="0.2">
      <c r="S2842" s="399"/>
      <c r="T2842" s="1401"/>
      <c r="W2842" s="864" t="str">
        <f t="shared" ref="W2842:W2905" si="53">W2841</f>
        <v>1w</v>
      </c>
      <c r="X2842" s="1405">
        <f>_xll.qlCalendarAdvance(Calendar,X2841,W2842,"f",FALSE)</f>
        <v>59126</v>
      </c>
      <c r="Y2842" s="1404">
        <f>_xll.qlCalendarAdvance(Calendar,X2842,NDays&amp;"D")</f>
        <v>59126</v>
      </c>
      <c r="Z2842" s="1403">
        <v>2.038961776983866E-2</v>
      </c>
      <c r="AA2842" s="1411">
        <v>2.0226526345109574E-2</v>
      </c>
    </row>
    <row r="2843" spans="19:27" x14ac:dyDescent="0.2">
      <c r="S2843" s="399"/>
      <c r="T2843" s="1401"/>
      <c r="W2843" s="864" t="str">
        <f t="shared" si="53"/>
        <v>1w</v>
      </c>
      <c r="X2843" s="1405">
        <f>_xll.qlCalendarAdvance(Calendar,X2842,W2843,"f",FALSE)</f>
        <v>59133</v>
      </c>
      <c r="Y2843" s="1404">
        <f>_xll.qlCalendarAdvance(Calendar,X2843,NDays&amp;"D")</f>
        <v>59133</v>
      </c>
      <c r="Z2843" s="1403">
        <v>2.0394506817161411E-2</v>
      </c>
      <c r="AA2843" s="1411">
        <v>2.0231163353926496E-2</v>
      </c>
    </row>
    <row r="2844" spans="19:27" x14ac:dyDescent="0.2">
      <c r="S2844" s="399"/>
      <c r="T2844" s="1401"/>
      <c r="W2844" s="864" t="str">
        <f t="shared" si="53"/>
        <v>1w</v>
      </c>
      <c r="X2844" s="1405">
        <f>_xll.qlCalendarAdvance(Calendar,X2843,W2844,"f",FALSE)</f>
        <v>59140</v>
      </c>
      <c r="Y2844" s="1404">
        <f>_xll.qlCalendarAdvance(Calendar,X2844,NDays&amp;"D")</f>
        <v>59140</v>
      </c>
      <c r="Z2844" s="1403">
        <v>2.0400335922422359E-2</v>
      </c>
      <c r="AA2844" s="1411">
        <v>2.0235816180140809E-2</v>
      </c>
    </row>
    <row r="2845" spans="19:27" x14ac:dyDescent="0.2">
      <c r="S2845" s="399"/>
      <c r="T2845" s="1401"/>
      <c r="W2845" s="864" t="str">
        <f t="shared" si="53"/>
        <v>1w</v>
      </c>
      <c r="X2845" s="1405">
        <f>_xll.qlCalendarAdvance(Calendar,X2844,W2845,"f",FALSE)</f>
        <v>59147</v>
      </c>
      <c r="Y2845" s="1404">
        <f>_xll.qlCalendarAdvance(Calendar,X2845,NDays&amp;"D")</f>
        <v>59147</v>
      </c>
      <c r="Z2845" s="1403">
        <v>2.0405258361493834E-2</v>
      </c>
      <c r="AA2845" s="1411">
        <v>2.0240484823428329E-2</v>
      </c>
    </row>
    <row r="2846" spans="19:27" x14ac:dyDescent="0.2">
      <c r="S2846" s="399"/>
      <c r="T2846" s="1401"/>
      <c r="W2846" s="864" t="str">
        <f t="shared" si="53"/>
        <v>1w</v>
      </c>
      <c r="X2846" s="1405">
        <f>_xll.qlCalendarAdvance(Calendar,X2845,W2846,"f",FALSE)</f>
        <v>59154</v>
      </c>
      <c r="Y2846" s="1404">
        <f>_xll.qlCalendarAdvance(Calendar,X2846,NDays&amp;"D")</f>
        <v>59154</v>
      </c>
      <c r="Z2846" s="1403">
        <v>2.0410196789688639E-2</v>
      </c>
      <c r="AA2846" s="1411">
        <v>2.0245169283626963E-2</v>
      </c>
    </row>
    <row r="2847" spans="19:27" x14ac:dyDescent="0.2">
      <c r="S2847" s="399"/>
      <c r="T2847" s="1401"/>
      <c r="W2847" s="864" t="str">
        <f t="shared" si="53"/>
        <v>1w</v>
      </c>
      <c r="X2847" s="1405">
        <f>_xll.qlCalendarAdvance(Calendar,X2846,W2847,"f",FALSE)</f>
        <v>59161</v>
      </c>
      <c r="Y2847" s="1404">
        <f>_xll.qlCalendarAdvance(Calendar,X2847,NDays&amp;"D")</f>
        <v>59161</v>
      </c>
      <c r="Z2847" s="1403">
        <v>2.0415151207122995E-2</v>
      </c>
      <c r="AA2847" s="1411">
        <v>2.0249869561141942E-2</v>
      </c>
    </row>
    <row r="2848" spans="19:27" x14ac:dyDescent="0.2">
      <c r="S2848" s="399"/>
      <c r="T2848" s="1401"/>
      <c r="W2848" s="864" t="str">
        <f t="shared" si="53"/>
        <v>1w</v>
      </c>
      <c r="X2848" s="1405">
        <f>_xll.qlCalendarAdvance(Calendar,X2847,W2848,"f",FALSE)</f>
        <v>59168</v>
      </c>
      <c r="Y2848" s="1404">
        <f>_xll.qlCalendarAdvance(Calendar,X2848,NDays&amp;"D")</f>
        <v>59168</v>
      </c>
      <c r="Z2848" s="1403">
        <v>2.0420121613914915E-2</v>
      </c>
      <c r="AA2848" s="1411">
        <v>2.0254585655811175E-2</v>
      </c>
    </row>
    <row r="2849" spans="19:27" x14ac:dyDescent="0.2">
      <c r="S2849" s="399"/>
      <c r="T2849" s="1401"/>
      <c r="W2849" s="864" t="str">
        <f t="shared" si="53"/>
        <v>1w</v>
      </c>
      <c r="X2849" s="1405">
        <f>_xll.qlCalendarAdvance(Calendar,X2848,W2849,"f",FALSE)</f>
        <v>59175</v>
      </c>
      <c r="Y2849" s="1404">
        <f>_xll.qlCalendarAdvance(Calendar,X2849,NDays&amp;"D")</f>
        <v>59175</v>
      </c>
      <c r="Z2849" s="1403">
        <v>2.0424176851648514E-2</v>
      </c>
      <c r="AA2849" s="1411">
        <v>2.0259317567553614E-2</v>
      </c>
    </row>
    <row r="2850" spans="19:27" x14ac:dyDescent="0.2">
      <c r="S2850" s="399"/>
      <c r="T2850" s="1401"/>
      <c r="W2850" s="864" t="str">
        <f t="shared" si="53"/>
        <v>1w</v>
      </c>
      <c r="X2850" s="1405">
        <f>_xll.qlCalendarAdvance(Calendar,X2849,W2850,"f",FALSE)</f>
        <v>59182</v>
      </c>
      <c r="Y2850" s="1404">
        <f>_xll.qlCalendarAdvance(Calendar,X2850,NDays&amp;"D")</f>
        <v>59182</v>
      </c>
      <c r="Z2850" s="1403">
        <v>2.0429177816905217E-2</v>
      </c>
      <c r="AA2850" s="1411">
        <v>2.0264065296450307E-2</v>
      </c>
    </row>
    <row r="2851" spans="19:27" x14ac:dyDescent="0.2">
      <c r="S2851" s="399"/>
      <c r="T2851" s="1401"/>
      <c r="W2851" s="864" t="str">
        <f t="shared" si="53"/>
        <v>1w</v>
      </c>
      <c r="X2851" s="1405">
        <f>_xll.qlCalendarAdvance(Calendar,X2850,W2851,"f",FALSE)</f>
        <v>59189</v>
      </c>
      <c r="Y2851" s="1404">
        <f>_xll.qlCalendarAdvance(Calendar,X2851,NDays&amp;"D")</f>
        <v>59189</v>
      </c>
      <c r="Z2851" s="1403">
        <v>2.0434194770907268E-2</v>
      </c>
      <c r="AA2851" s="1411">
        <v>2.0268828842339159E-2</v>
      </c>
    </row>
    <row r="2852" spans="19:27" x14ac:dyDescent="0.2">
      <c r="S2852" s="399"/>
      <c r="T2852" s="1401"/>
      <c r="W2852" s="864" t="str">
        <f t="shared" si="53"/>
        <v>1w</v>
      </c>
      <c r="X2852" s="1405">
        <f>_xll.qlCalendarAdvance(Calendar,X2851,W2852,"f",FALSE)</f>
        <v>59196</v>
      </c>
      <c r="Y2852" s="1404">
        <f>_xll.qlCalendarAdvance(Calendar,X2852,NDays&amp;"D")</f>
        <v>59196</v>
      </c>
      <c r="Z2852" s="1403">
        <v>2.0439227713771983E-2</v>
      </c>
      <c r="AA2852" s="1411">
        <v>2.0273608205625404E-2</v>
      </c>
    </row>
    <row r="2853" spans="19:27" x14ac:dyDescent="0.2">
      <c r="S2853" s="399"/>
      <c r="T2853" s="1401"/>
      <c r="W2853" s="864" t="str">
        <f t="shared" si="53"/>
        <v>1w</v>
      </c>
      <c r="X2853" s="1405">
        <f>_xll.qlCalendarAdvance(Calendar,X2852,W2853,"f",FALSE)</f>
        <v>59203</v>
      </c>
      <c r="Y2853" s="1404">
        <f>_xll.qlCalendarAdvance(Calendar,X2853,NDays&amp;"D")</f>
        <v>59203</v>
      </c>
      <c r="Z2853" s="1403">
        <v>2.0444276645617127E-2</v>
      </c>
      <c r="AA2853" s="1411">
        <v>2.0278403385903809E-2</v>
      </c>
    </row>
    <row r="2854" spans="19:27" x14ac:dyDescent="0.2">
      <c r="S2854" s="399"/>
      <c r="T2854" s="1401"/>
      <c r="W2854" s="864" t="str">
        <f t="shared" si="53"/>
        <v>1w</v>
      </c>
      <c r="X2854" s="1405">
        <f>_xll.qlCalendarAdvance(Calendar,X2853,W2854,"f",FALSE)</f>
        <v>59210</v>
      </c>
      <c r="Y2854" s="1404">
        <f>_xll.qlCalendarAdvance(Calendar,X2854,NDays&amp;"D")</f>
        <v>59210</v>
      </c>
      <c r="Z2854" s="1403">
        <v>2.0449341566561807E-2</v>
      </c>
      <c r="AA2854" s="1411">
        <v>2.0283214383417514E-2</v>
      </c>
    </row>
    <row r="2855" spans="19:27" x14ac:dyDescent="0.2">
      <c r="S2855" s="399"/>
      <c r="T2855" s="1401"/>
      <c r="W2855" s="864" t="str">
        <f t="shared" si="53"/>
        <v>1w</v>
      </c>
      <c r="X2855" s="1405">
        <f>_xll.qlCalendarAdvance(Calendar,X2854,W2855,"f",FALSE)</f>
        <v>59217</v>
      </c>
      <c r="Y2855" s="1404">
        <f>_xll.qlCalendarAdvance(Calendar,X2855,NDays&amp;"D")</f>
        <v>59217</v>
      </c>
      <c r="Z2855" s="1403">
        <v>2.0454422476725128E-2</v>
      </c>
      <c r="AA2855" s="1411">
        <v>2.0288041198085471E-2</v>
      </c>
    </row>
    <row r="2856" spans="19:27" x14ac:dyDescent="0.2">
      <c r="S2856" s="399"/>
      <c r="T2856" s="1401"/>
      <c r="W2856" s="864" t="str">
        <f t="shared" si="53"/>
        <v>1w</v>
      </c>
      <c r="X2856" s="1405">
        <f>_xll.qlCalendarAdvance(Calendar,X2855,W2856,"f",FALSE)</f>
        <v>59224</v>
      </c>
      <c r="Y2856" s="1404">
        <f>_xll.qlCalendarAdvance(Calendar,X2856,NDays&amp;"D")</f>
        <v>59224</v>
      </c>
      <c r="Z2856" s="1403">
        <v>2.0459519376226643E-2</v>
      </c>
      <c r="AA2856" s="1411">
        <v>2.0292883829745589E-2</v>
      </c>
    </row>
    <row r="2857" spans="19:27" x14ac:dyDescent="0.2">
      <c r="S2857" s="399"/>
      <c r="T2857" s="1401"/>
      <c r="W2857" s="864" t="str">
        <f t="shared" si="53"/>
        <v>1w</v>
      </c>
      <c r="X2857" s="1405">
        <f>_xll.qlCalendarAdvance(Calendar,X2856,W2857,"f",FALSE)</f>
        <v>59231</v>
      </c>
      <c r="Y2857" s="1404">
        <f>_xll.qlCalendarAdvance(Calendar,X2857,NDays&amp;"D")</f>
        <v>59231</v>
      </c>
      <c r="Z2857" s="1403">
        <v>2.0467460430830715E-2</v>
      </c>
      <c r="AA2857" s="1411">
        <v>2.0297742278641007E-2</v>
      </c>
    </row>
    <row r="2858" spans="19:27" x14ac:dyDescent="0.2">
      <c r="S2858" s="399"/>
      <c r="T2858" s="1401"/>
      <c r="W2858" s="864" t="str">
        <f t="shared" si="53"/>
        <v>1w</v>
      </c>
      <c r="X2858" s="1405">
        <f>_xll.qlCalendarAdvance(Calendar,X2857,W2858,"f",FALSE)</f>
        <v>59238</v>
      </c>
      <c r="Y2858" s="1404">
        <f>_xll.qlCalendarAdvance(Calendar,X2858,NDays&amp;"D")</f>
        <v>59238</v>
      </c>
      <c r="Z2858" s="1403">
        <v>2.0472593594900751E-2</v>
      </c>
      <c r="AA2858" s="1411">
        <v>2.0302616544609631E-2</v>
      </c>
    </row>
    <row r="2859" spans="19:27" x14ac:dyDescent="0.2">
      <c r="S2859" s="399"/>
      <c r="T2859" s="1401"/>
      <c r="W2859" s="864" t="str">
        <f t="shared" si="53"/>
        <v>1w</v>
      </c>
      <c r="X2859" s="1405">
        <f>_xll.qlCalendarAdvance(Calendar,X2858,W2859,"f",FALSE)</f>
        <v>59245</v>
      </c>
      <c r="Y2859" s="1404">
        <f>_xll.qlCalendarAdvance(Calendar,X2859,NDays&amp;"D")</f>
        <v>59245</v>
      </c>
      <c r="Z2859" s="1403">
        <v>2.0477742751589357E-2</v>
      </c>
      <c r="AA2859" s="1411">
        <v>2.03075066278946E-2</v>
      </c>
    </row>
    <row r="2860" spans="19:27" x14ac:dyDescent="0.2">
      <c r="S2860" s="399"/>
      <c r="T2860" s="1401"/>
      <c r="W2860" s="864" t="str">
        <f t="shared" si="53"/>
        <v>1w</v>
      </c>
      <c r="X2860" s="1405">
        <f>_xll.qlCalendarAdvance(Calendar,X2859,W2860,"f",FALSE)</f>
        <v>59252</v>
      </c>
      <c r="Y2860" s="1404">
        <f>_xll.qlCalendarAdvance(Calendar,X2860,NDays&amp;"D")</f>
        <v>59252</v>
      </c>
      <c r="Z2860" s="1403">
        <v>2.0482907901017661E-2</v>
      </c>
      <c r="AA2860" s="1411">
        <v>2.031241252817173E-2</v>
      </c>
    </row>
    <row r="2861" spans="19:27" x14ac:dyDescent="0.2">
      <c r="S2861" s="399"/>
      <c r="T2861" s="1401"/>
      <c r="W2861" s="864" t="str">
        <f t="shared" si="53"/>
        <v>1w</v>
      </c>
      <c r="X2861" s="1405">
        <f>_xll.qlCalendarAdvance(Calendar,X2860,W2861,"f",FALSE)</f>
        <v>59259</v>
      </c>
      <c r="Y2861" s="1404">
        <f>_xll.qlCalendarAdvance(Calendar,X2861,NDays&amp;"D")</f>
        <v>59259</v>
      </c>
      <c r="Z2861" s="1403">
        <v>2.0488089043310759E-2</v>
      </c>
      <c r="AA2861" s="1411">
        <v>2.0317334245603114E-2</v>
      </c>
    </row>
    <row r="2862" spans="19:27" x14ac:dyDescent="0.2">
      <c r="S2862" s="399"/>
      <c r="T2862" s="1401"/>
      <c r="W2862" s="864" t="str">
        <f t="shared" si="53"/>
        <v>1w</v>
      </c>
      <c r="X2862" s="1405">
        <f>_xll.qlCalendarAdvance(Calendar,X2861,W2862,"f",FALSE)</f>
        <v>59266</v>
      </c>
      <c r="Y2862" s="1404">
        <f>_xll.qlCalendarAdvance(Calendar,X2862,NDays&amp;"D")</f>
        <v>59266</v>
      </c>
      <c r="Z2862" s="1403">
        <v>2.0492336132215894E-2</v>
      </c>
      <c r="AA2862" s="1411">
        <v>2.032227178018875E-2</v>
      </c>
    </row>
    <row r="2863" spans="19:27" x14ac:dyDescent="0.2">
      <c r="S2863" s="399"/>
      <c r="T2863" s="1401"/>
      <c r="W2863" s="864" t="str">
        <f t="shared" si="53"/>
        <v>1w</v>
      </c>
      <c r="X2863" s="1405">
        <f>_xll.qlCalendarAdvance(Calendar,X2862,W2863,"f",FALSE)</f>
        <v>59273</v>
      </c>
      <c r="Y2863" s="1404">
        <f>_xll.qlCalendarAdvance(Calendar,X2863,NDays&amp;"D")</f>
        <v>59273</v>
      </c>
      <c r="Z2863" s="1403">
        <v>2.0497547827072485E-2</v>
      </c>
      <c r="AA2863" s="1411">
        <v>2.0327225132090732E-2</v>
      </c>
    </row>
    <row r="2864" spans="19:27" x14ac:dyDescent="0.2">
      <c r="S2864" s="399"/>
      <c r="T2864" s="1401"/>
      <c r="W2864" s="864" t="str">
        <f t="shared" si="53"/>
        <v>1w</v>
      </c>
      <c r="X2864" s="1405">
        <f>_xll.qlCalendarAdvance(Calendar,X2863,W2864,"f",FALSE)</f>
        <v>59280</v>
      </c>
      <c r="Y2864" s="1404">
        <f>_xll.qlCalendarAdvance(Calendar,X2864,NDays&amp;"D")</f>
        <v>59280</v>
      </c>
      <c r="Z2864" s="1403">
        <v>2.0502775514189792E-2</v>
      </c>
      <c r="AA2864" s="1411">
        <v>2.0332194300903828E-2</v>
      </c>
    </row>
    <row r="2865" spans="19:27" x14ac:dyDescent="0.2">
      <c r="S2865" s="399"/>
      <c r="T2865" s="1401"/>
      <c r="W2865" s="864" t="str">
        <f t="shared" si="53"/>
        <v>1w</v>
      </c>
      <c r="X2865" s="1405">
        <f>_xll.qlCalendarAdvance(Calendar,X2864,W2865,"f",FALSE)</f>
        <v>59287</v>
      </c>
      <c r="Y2865" s="1404">
        <f>_xll.qlCalendarAdvance(Calendar,X2865,NDays&amp;"D")</f>
        <v>59287</v>
      </c>
      <c r="Z2865" s="1403">
        <v>2.0508019193692273E-2</v>
      </c>
      <c r="AA2865" s="1411">
        <v>2.0337179286952223E-2</v>
      </c>
    </row>
    <row r="2866" spans="19:27" x14ac:dyDescent="0.2">
      <c r="S2866" s="399"/>
      <c r="T2866" s="1401"/>
      <c r="W2866" s="864" t="str">
        <f t="shared" si="53"/>
        <v>1w</v>
      </c>
      <c r="X2866" s="1405">
        <f>_xll.qlCalendarAdvance(Calendar,X2865,W2866,"f",FALSE)</f>
        <v>59294</v>
      </c>
      <c r="Y2866" s="1404">
        <f>_xll.qlCalendarAdvance(Calendar,X2866,NDays&amp;"D")</f>
        <v>59294</v>
      </c>
      <c r="Z2866" s="1403">
        <v>2.0514234652088063E-2</v>
      </c>
      <c r="AA2866" s="1411">
        <v>2.0342180090154871E-2</v>
      </c>
    </row>
    <row r="2867" spans="19:27" x14ac:dyDescent="0.2">
      <c r="S2867" s="399"/>
      <c r="T2867" s="1401"/>
      <c r="W2867" s="864" t="str">
        <f t="shared" si="53"/>
        <v>1w</v>
      </c>
      <c r="X2867" s="1405">
        <f>_xll.qlCalendarAdvance(Calendar,X2866,W2867,"f",FALSE)</f>
        <v>59301</v>
      </c>
      <c r="Y2867" s="1404">
        <f>_xll.qlCalendarAdvance(Calendar,X2867,NDays&amp;"D")</f>
        <v>59301</v>
      </c>
      <c r="Z2867" s="1403">
        <v>2.0519511754181895E-2</v>
      </c>
      <c r="AA2867" s="1411">
        <v>2.0347196710511772E-2</v>
      </c>
    </row>
    <row r="2868" spans="19:27" x14ac:dyDescent="0.2">
      <c r="S2868" s="399"/>
      <c r="T2868" s="1401"/>
      <c r="W2868" s="864" t="str">
        <f t="shared" si="53"/>
        <v>1w</v>
      </c>
      <c r="X2868" s="1405">
        <f>_xll.qlCalendarAdvance(Calendar,X2867,W2868,"f",FALSE)</f>
        <v>59308</v>
      </c>
      <c r="Y2868" s="1404">
        <f>_xll.qlCalendarAdvance(Calendar,X2868,NDays&amp;"D")</f>
        <v>59308</v>
      </c>
      <c r="Z2868" s="1403">
        <v>2.0524804850015288E-2</v>
      </c>
      <c r="AA2868" s="1411">
        <v>2.035222914794188E-2</v>
      </c>
    </row>
    <row r="2869" spans="19:27" x14ac:dyDescent="0.2">
      <c r="S2869" s="399"/>
      <c r="T2869" s="1401"/>
      <c r="W2869" s="864" t="str">
        <f t="shared" si="53"/>
        <v>1w</v>
      </c>
      <c r="X2869" s="1405">
        <f>_xll.qlCalendarAdvance(Calendar,X2868,W2869,"f",FALSE)</f>
        <v>59315</v>
      </c>
      <c r="Y2869" s="1404">
        <f>_xll.qlCalendarAdvance(Calendar,X2869,NDays&amp;"D")</f>
        <v>59315</v>
      </c>
      <c r="Z2869" s="1403">
        <v>2.0530113939715541E-2</v>
      </c>
      <c r="AA2869" s="1411">
        <v>2.0357277402607288E-2</v>
      </c>
    </row>
    <row r="2870" spans="19:27" x14ac:dyDescent="0.2">
      <c r="S2870" s="399"/>
      <c r="T2870" s="1401"/>
      <c r="W2870" s="864" t="str">
        <f t="shared" si="53"/>
        <v>1w</v>
      </c>
      <c r="X2870" s="1405">
        <f>_xll.qlCalendarAdvance(Calendar,X2869,W2870,"f",FALSE)</f>
        <v>59322</v>
      </c>
      <c r="Y2870" s="1404">
        <f>_xll.qlCalendarAdvance(Calendar,X2870,NDays&amp;"D")</f>
        <v>59322</v>
      </c>
      <c r="Z2870" s="1403">
        <v>2.0534477481363583E-2</v>
      </c>
      <c r="AA2870" s="1411">
        <v>2.0362341474507994E-2</v>
      </c>
    </row>
    <row r="2871" spans="19:27" x14ac:dyDescent="0.2">
      <c r="S2871" s="399"/>
      <c r="T2871" s="1401"/>
      <c r="W2871" s="864" t="str">
        <f t="shared" si="53"/>
        <v>1w</v>
      </c>
      <c r="X2871" s="1405">
        <f>_xll.qlCalendarAdvance(Calendar,X2870,W2871,"f",FALSE)</f>
        <v>59329</v>
      </c>
      <c r="Y2871" s="1404">
        <f>_xll.qlCalendarAdvance(Calendar,X2871,NDays&amp;"D")</f>
        <v>59329</v>
      </c>
      <c r="Z2871" s="1403">
        <v>2.0539817117810864E-2</v>
      </c>
      <c r="AA2871" s="1411">
        <v>2.0367421363400862E-2</v>
      </c>
    </row>
    <row r="2872" spans="19:27" x14ac:dyDescent="0.2">
      <c r="S2872" s="399"/>
      <c r="T2872" s="1401"/>
      <c r="W2872" s="864" t="str">
        <f t="shared" si="53"/>
        <v>1w</v>
      </c>
      <c r="X2872" s="1405">
        <f>_xll.qlCalendarAdvance(Calendar,X2871,W2872,"f",FALSE)</f>
        <v>59336</v>
      </c>
      <c r="Y2872" s="1404">
        <f>_xll.qlCalendarAdvance(Calendar,X2872,NDays&amp;"D")</f>
        <v>59336</v>
      </c>
      <c r="Z2872" s="1403">
        <v>2.0545172747524636E-2</v>
      </c>
      <c r="AA2872" s="1411">
        <v>2.0372517069447982E-2</v>
      </c>
    </row>
    <row r="2873" spans="19:27" x14ac:dyDescent="0.2">
      <c r="S2873" s="399"/>
      <c r="T2873" s="1401"/>
      <c r="W2873" s="864" t="str">
        <f t="shared" si="53"/>
        <v>1w</v>
      </c>
      <c r="X2873" s="1405">
        <f>_xll.qlCalendarAdvance(Calendar,X2872,W2873,"f",FALSE)</f>
        <v>59343</v>
      </c>
      <c r="Y2873" s="1404">
        <f>_xll.qlCalendarAdvance(Calendar,X2873,NDays&amp;"D")</f>
        <v>59343</v>
      </c>
      <c r="Z2873" s="1403">
        <v>2.0550544370632893E-2</v>
      </c>
      <c r="AA2873" s="1411">
        <v>2.0377628592730401E-2</v>
      </c>
    </row>
    <row r="2874" spans="19:27" x14ac:dyDescent="0.2">
      <c r="S2874" s="399"/>
      <c r="T2874" s="1401"/>
      <c r="W2874" s="864" t="str">
        <f t="shared" si="53"/>
        <v>1w</v>
      </c>
      <c r="X2874" s="1405">
        <f>_xll.qlCalendarAdvance(Calendar,X2873,W2874,"f",FALSE)</f>
        <v>59350</v>
      </c>
      <c r="Y2874" s="1404">
        <f>_xll.qlCalendarAdvance(Calendar,X2874,NDays&amp;"D")</f>
        <v>59350</v>
      </c>
      <c r="Z2874" s="1403">
        <v>2.0555931987262736E-2</v>
      </c>
      <c r="AA2874" s="1411">
        <v>2.0382755933167074E-2</v>
      </c>
    </row>
    <row r="2875" spans="19:27" x14ac:dyDescent="0.2">
      <c r="S2875" s="399"/>
      <c r="T2875" s="1401"/>
      <c r="W2875" s="864" t="str">
        <f t="shared" si="53"/>
        <v>1w</v>
      </c>
      <c r="X2875" s="1405">
        <f>_xll.qlCalendarAdvance(Calendar,X2874,W2875,"f",FALSE)</f>
        <v>59357</v>
      </c>
      <c r="Y2875" s="1404">
        <f>_xll.qlCalendarAdvance(Calendar,X2875,NDays&amp;"D")</f>
        <v>59357</v>
      </c>
      <c r="Z2875" s="1403">
        <v>2.0562304356257128E-2</v>
      </c>
      <c r="AA2875" s="1411">
        <v>2.0387899090839046E-2</v>
      </c>
    </row>
    <row r="2876" spans="19:27" x14ac:dyDescent="0.2">
      <c r="S2876" s="399"/>
      <c r="T2876" s="1401"/>
      <c r="W2876" s="864" t="str">
        <f t="shared" si="53"/>
        <v>1w</v>
      </c>
      <c r="X2876" s="1405">
        <f>_xll.qlCalendarAdvance(Calendar,X2875,W2876,"f",FALSE)</f>
        <v>59364</v>
      </c>
      <c r="Y2876" s="1404">
        <f>_xll.qlCalendarAdvance(Calendar,X2876,NDays&amp;"D")</f>
        <v>59364</v>
      </c>
      <c r="Z2876" s="1403">
        <v>2.0567725406601123E-2</v>
      </c>
      <c r="AA2876" s="1411">
        <v>2.0393058065503178E-2</v>
      </c>
    </row>
    <row r="2877" spans="19:27" x14ac:dyDescent="0.2">
      <c r="S2877" s="399"/>
      <c r="T2877" s="1401"/>
      <c r="W2877" s="864" t="str">
        <f t="shared" si="53"/>
        <v>1w</v>
      </c>
      <c r="X2877" s="1405">
        <f>_xll.qlCalendarAdvance(Calendar,X2876,W2877,"f",FALSE)</f>
        <v>59371</v>
      </c>
      <c r="Y2877" s="1404">
        <f>_xll.qlCalendarAdvance(Calendar,X2877,NDays&amp;"D")</f>
        <v>59371</v>
      </c>
      <c r="Z2877" s="1403">
        <v>2.0573162451838704E-2</v>
      </c>
      <c r="AA2877" s="1411">
        <v>2.0398232857321563E-2</v>
      </c>
    </row>
    <row r="2878" spans="19:27" x14ac:dyDescent="0.2">
      <c r="S2878" s="399"/>
      <c r="T2878" s="1401"/>
      <c r="W2878" s="864" t="str">
        <f t="shared" si="53"/>
        <v>1w</v>
      </c>
      <c r="X2878" s="1405">
        <f>_xll.qlCalendarAdvance(Calendar,X2877,W2878,"f",FALSE)</f>
        <v>59378</v>
      </c>
      <c r="Y2878" s="1404">
        <f>_xll.qlCalendarAdvance(Calendar,X2878,NDays&amp;"D")</f>
        <v>59378</v>
      </c>
      <c r="Z2878" s="1403">
        <v>2.0578615492100698E-2</v>
      </c>
      <c r="AA2878" s="1411">
        <v>2.0403423466375248E-2</v>
      </c>
    </row>
    <row r="2879" spans="19:27" x14ac:dyDescent="0.2">
      <c r="S2879" s="399"/>
      <c r="T2879" s="1401"/>
      <c r="W2879" s="864" t="str">
        <f t="shared" si="53"/>
        <v>1w</v>
      </c>
      <c r="X2879" s="1405">
        <f>_xll.qlCalendarAdvance(Calendar,X2878,W2879,"f",FALSE)</f>
        <v>59385</v>
      </c>
      <c r="Y2879" s="1404">
        <f>_xll.qlCalendarAdvance(Calendar,X2879,NDays&amp;"D")</f>
        <v>59385</v>
      </c>
      <c r="Z2879" s="1403">
        <v>2.0584084527516162E-2</v>
      </c>
      <c r="AA2879" s="1411">
        <v>2.0408629892502139E-2</v>
      </c>
    </row>
    <row r="2880" spans="19:27" x14ac:dyDescent="0.2">
      <c r="S2880" s="399"/>
      <c r="T2880" s="1401"/>
      <c r="W2880" s="864" t="str">
        <f t="shared" si="53"/>
        <v>1w</v>
      </c>
      <c r="X2880" s="1405">
        <f>_xll.qlCalendarAdvance(Calendar,X2879,W2880,"f",FALSE)</f>
        <v>59392</v>
      </c>
      <c r="Y2880" s="1404">
        <f>_xll.qlCalendarAdvance(Calendar,X2880,NDays&amp;"D")</f>
        <v>59392</v>
      </c>
      <c r="Z2880" s="1403">
        <v>2.0589569558216354E-2</v>
      </c>
      <c r="AA2880" s="1411">
        <v>2.041385213586433E-2</v>
      </c>
    </row>
    <row r="2881" spans="19:27" x14ac:dyDescent="0.2">
      <c r="S2881" s="399"/>
      <c r="T2881" s="1401"/>
      <c r="W2881" s="864" t="str">
        <f t="shared" si="53"/>
        <v>1w</v>
      </c>
      <c r="X2881" s="1405">
        <f>_xll.qlCalendarAdvance(Calendar,X2880,W2881,"f",FALSE)</f>
        <v>59399</v>
      </c>
      <c r="Y2881" s="1404">
        <f>_xll.qlCalendarAdvance(Calendar,X2881,NDays&amp;"D")</f>
        <v>59399</v>
      </c>
      <c r="Z2881" s="1403">
        <v>2.0595070584333415E-2</v>
      </c>
      <c r="AA2881" s="1411">
        <v>2.041909019646182E-2</v>
      </c>
    </row>
    <row r="2882" spans="19:27" x14ac:dyDescent="0.2">
      <c r="S2882" s="399"/>
      <c r="T2882" s="1401"/>
      <c r="W2882" s="864" t="str">
        <f t="shared" si="53"/>
        <v>1w</v>
      </c>
      <c r="X2882" s="1405">
        <f>_xll.qlCalendarAdvance(Calendar,X2881,W2882,"f",FALSE)</f>
        <v>59406</v>
      </c>
      <c r="Y2882" s="1404">
        <f>_xll.qlCalendarAdvance(Calendar,X2882,NDays&amp;"D")</f>
        <v>59406</v>
      </c>
      <c r="Z2882" s="1403">
        <v>2.0600587605997284E-2</v>
      </c>
      <c r="AA2882" s="1411">
        <v>2.0424344073970424E-2</v>
      </c>
    </row>
    <row r="2883" spans="19:27" x14ac:dyDescent="0.2">
      <c r="S2883" s="399"/>
      <c r="T2883" s="1401"/>
      <c r="W2883" s="864" t="str">
        <f t="shared" si="53"/>
        <v>1w</v>
      </c>
      <c r="X2883" s="1405">
        <f>_xll.qlCalendarAdvance(Calendar,X2882,W2883,"f",FALSE)</f>
        <v>59413</v>
      </c>
      <c r="Y2883" s="1404">
        <f>_xll.qlCalendarAdvance(Calendar,X2883,NDays&amp;"D")</f>
        <v>59413</v>
      </c>
      <c r="Z2883" s="1403">
        <v>2.0604160085560461E-2</v>
      </c>
      <c r="AA2883" s="1411">
        <v>2.042961376887642E-2</v>
      </c>
    </row>
    <row r="2884" spans="19:27" x14ac:dyDescent="0.2">
      <c r="S2884" s="399"/>
      <c r="T2884" s="1401"/>
      <c r="W2884" s="864" t="str">
        <f t="shared" si="53"/>
        <v>1w</v>
      </c>
      <c r="X2884" s="1405">
        <f>_xll.qlCalendarAdvance(Calendar,X2883,W2884,"f",FALSE)</f>
        <v>59420</v>
      </c>
      <c r="Y2884" s="1404">
        <f>_xll.qlCalendarAdvance(Calendar,X2884,NDays&amp;"D")</f>
        <v>59420</v>
      </c>
      <c r="Z2884" s="1403">
        <v>2.0608724730960835E-2</v>
      </c>
      <c r="AA2884" s="1411">
        <v>2.0434899280936669E-2</v>
      </c>
    </row>
    <row r="2885" spans="19:27" x14ac:dyDescent="0.2">
      <c r="S2885" s="399"/>
      <c r="T2885" s="1401"/>
      <c r="W2885" s="864" t="str">
        <f t="shared" si="53"/>
        <v>1w</v>
      </c>
      <c r="X2885" s="1405">
        <f>_xll.qlCalendarAdvance(Calendar,X2884,W2885,"f",FALSE)</f>
        <v>59427</v>
      </c>
      <c r="Y2885" s="1404">
        <f>_xll.qlCalendarAdvance(Calendar,X2885,NDays&amp;"D")</f>
        <v>59427</v>
      </c>
      <c r="Z2885" s="1403">
        <v>2.0614285374982676E-2</v>
      </c>
      <c r="AA2885" s="1411">
        <v>2.0440200610070125E-2</v>
      </c>
    </row>
    <row r="2886" spans="19:27" x14ac:dyDescent="0.2">
      <c r="S2886" s="399"/>
      <c r="T2886" s="1401"/>
      <c r="W2886" s="864" t="str">
        <f t="shared" si="53"/>
        <v>1w</v>
      </c>
      <c r="X2886" s="1405">
        <f>_xll.qlCalendarAdvance(Calendar,X2885,W2886,"f",FALSE)</f>
        <v>59434</v>
      </c>
      <c r="Y2886" s="1404">
        <f>_xll.qlCalendarAdvance(Calendar,X2886,NDays&amp;"D")</f>
        <v>59434</v>
      </c>
      <c r="Z2886" s="1403">
        <v>2.0619862012106662E-2</v>
      </c>
      <c r="AA2886" s="1411">
        <v>2.0445517756357834E-2</v>
      </c>
    </row>
    <row r="2887" spans="19:27" x14ac:dyDescent="0.2">
      <c r="S2887" s="399"/>
      <c r="T2887" s="1401"/>
      <c r="W2887" s="864" t="str">
        <f t="shared" si="53"/>
        <v>1w</v>
      </c>
      <c r="X2887" s="1405">
        <f>_xll.qlCalendarAdvance(Calendar,X2886,W2887,"f",FALSE)</f>
        <v>59441</v>
      </c>
      <c r="Y2887" s="1404">
        <f>_xll.qlCalendarAdvance(Calendar,X2887,NDays&amp;"D")</f>
        <v>59441</v>
      </c>
      <c r="Z2887" s="1403">
        <v>2.0625454642461752E-2</v>
      </c>
      <c r="AA2887" s="1411">
        <v>2.0450850719799796E-2</v>
      </c>
    </row>
    <row r="2888" spans="19:27" x14ac:dyDescent="0.2">
      <c r="S2888" s="399"/>
      <c r="T2888" s="1401"/>
      <c r="W2888" s="864" t="str">
        <f t="shared" si="53"/>
        <v>1w</v>
      </c>
      <c r="X2888" s="1405">
        <f>_xll.qlCalendarAdvance(Calendar,X2887,W2888,"f",FALSE)</f>
        <v>59448</v>
      </c>
      <c r="Y2888" s="1404">
        <f>_xll.qlCalendarAdvance(Calendar,X2888,NDays&amp;"D")</f>
        <v>59448</v>
      </c>
      <c r="Z2888" s="1403">
        <v>2.063205055113498E-2</v>
      </c>
      <c r="AA2888" s="1411">
        <v>2.0456199500477057E-2</v>
      </c>
    </row>
    <row r="2889" spans="19:27" x14ac:dyDescent="0.2">
      <c r="S2889" s="399"/>
      <c r="T2889" s="1401"/>
      <c r="W2889" s="864" t="str">
        <f t="shared" si="53"/>
        <v>1w</v>
      </c>
      <c r="X2889" s="1405">
        <f>_xll.qlCalendarAdvance(Calendar,X2888,W2889,"f",FALSE)</f>
        <v>59455</v>
      </c>
      <c r="Y2889" s="1404">
        <f>_xll.qlCalendarAdvance(Calendar,X2889,NDays&amp;"D")</f>
        <v>59455</v>
      </c>
      <c r="Z2889" s="1403">
        <v>2.0637676627191088E-2</v>
      </c>
      <c r="AA2889" s="1411">
        <v>2.0461564098308571E-2</v>
      </c>
    </row>
    <row r="2890" spans="19:27" x14ac:dyDescent="0.2">
      <c r="S2890" s="399"/>
      <c r="T2890" s="1401"/>
      <c r="W2890" s="864" t="str">
        <f t="shared" si="53"/>
        <v>1w</v>
      </c>
      <c r="X2890" s="1405">
        <f>_xll.qlCalendarAdvance(Calendar,X2889,W2890,"f",FALSE)</f>
        <v>59462</v>
      </c>
      <c r="Y2890" s="1404">
        <f>_xll.qlCalendarAdvance(Calendar,X2890,NDays&amp;"D")</f>
        <v>59462</v>
      </c>
      <c r="Z2890" s="1403">
        <v>2.0643318697870089E-2</v>
      </c>
      <c r="AA2890" s="1411">
        <v>2.0466944513213292E-2</v>
      </c>
    </row>
    <row r="2891" spans="19:27" x14ac:dyDescent="0.2">
      <c r="S2891" s="399"/>
      <c r="T2891" s="1401"/>
      <c r="W2891" s="864" t="str">
        <f t="shared" si="53"/>
        <v>1w</v>
      </c>
      <c r="X2891" s="1405">
        <f>_xll.qlCalendarAdvance(Calendar,X2890,W2891,"f",FALSE)</f>
        <v>59469</v>
      </c>
      <c r="Y2891" s="1404">
        <f>_xll.qlCalendarAdvance(Calendar,X2891,NDays&amp;"D")</f>
        <v>59469</v>
      </c>
      <c r="Z2891" s="1403">
        <v>2.0648976763306473E-2</v>
      </c>
      <c r="AA2891" s="1411">
        <v>2.0472340745353312E-2</v>
      </c>
    </row>
    <row r="2892" spans="19:27" x14ac:dyDescent="0.2">
      <c r="S2892" s="399"/>
      <c r="T2892" s="1401"/>
      <c r="W2892" s="864" t="str">
        <f t="shared" si="53"/>
        <v>1w</v>
      </c>
      <c r="X2892" s="1405">
        <f>_xll.qlCalendarAdvance(Calendar,X2891,W2892,"f",FALSE)</f>
        <v>59476</v>
      </c>
      <c r="Y2892" s="1404">
        <f>_xll.qlCalendarAdvance(Calendar,X2892,NDays&amp;"D")</f>
        <v>59476</v>
      </c>
      <c r="Z2892" s="1403">
        <v>2.0653657697339522E-2</v>
      </c>
      <c r="AA2892" s="1411">
        <v>2.0477752794647586E-2</v>
      </c>
    </row>
    <row r="2893" spans="19:27" x14ac:dyDescent="0.2">
      <c r="S2893" s="399"/>
      <c r="T2893" s="1401"/>
      <c r="W2893" s="864" t="str">
        <f t="shared" si="53"/>
        <v>1w</v>
      </c>
      <c r="X2893" s="1405">
        <f>_xll.qlCalendarAdvance(Calendar,X2892,W2893,"f",FALSE)</f>
        <v>59483</v>
      </c>
      <c r="Y2893" s="1404">
        <f>_xll.qlCalendarAdvance(Calendar,X2893,NDays&amp;"D")</f>
        <v>59483</v>
      </c>
      <c r="Z2893" s="1403">
        <v>2.0659346289865467E-2</v>
      </c>
      <c r="AA2893" s="1411">
        <v>2.0483180661177158E-2</v>
      </c>
    </row>
    <row r="2894" spans="19:27" x14ac:dyDescent="0.2">
      <c r="S2894" s="399"/>
      <c r="T2894" s="1401"/>
      <c r="W2894" s="864" t="str">
        <f t="shared" si="53"/>
        <v>1w</v>
      </c>
      <c r="X2894" s="1405">
        <f>_xll.qlCalendarAdvance(Calendar,X2893,W2894,"f",FALSE)</f>
        <v>59490</v>
      </c>
      <c r="Y2894" s="1404">
        <f>_xll.qlCalendarAdvance(Calendar,X2894,NDays&amp;"D")</f>
        <v>59490</v>
      </c>
      <c r="Z2894" s="1403">
        <v>2.066505087655119E-2</v>
      </c>
      <c r="AA2894" s="1411">
        <v>2.0488624344698891E-2</v>
      </c>
    </row>
    <row r="2895" spans="19:27" x14ac:dyDescent="0.2">
      <c r="S2895" s="399"/>
      <c r="T2895" s="1401"/>
      <c r="W2895" s="864" t="str">
        <f t="shared" si="53"/>
        <v>1w</v>
      </c>
      <c r="X2895" s="1405">
        <f>_xll.qlCalendarAdvance(Calendar,X2894,W2895,"f",FALSE)</f>
        <v>59497</v>
      </c>
      <c r="Y2895" s="1404">
        <f>_xll.qlCalendarAdvance(Calendar,X2895,NDays&amp;"D")</f>
        <v>59497</v>
      </c>
      <c r="Z2895" s="1403">
        <v>2.0670771457534605E-2</v>
      </c>
      <c r="AA2895" s="1411">
        <v>2.049408384553697E-2</v>
      </c>
    </row>
    <row r="2896" spans="19:27" x14ac:dyDescent="0.2">
      <c r="S2896" s="399"/>
      <c r="T2896" s="1401"/>
      <c r="W2896" s="864" t="str">
        <f t="shared" si="53"/>
        <v>1w</v>
      </c>
      <c r="X2896" s="1405">
        <f>_xll.qlCalendarAdvance(Calendar,X2895,W2896,"f",FALSE)</f>
        <v>59504</v>
      </c>
      <c r="Y2896" s="1404">
        <f>_xll.qlCalendarAdvance(Calendar,X2896,NDays&amp;"D")</f>
        <v>59504</v>
      </c>
      <c r="Z2896" s="1403">
        <v>2.0676508032947356E-2</v>
      </c>
      <c r="AA2896" s="1411">
        <v>2.0499559163610348E-2</v>
      </c>
    </row>
    <row r="2897" spans="19:27" x14ac:dyDescent="0.2">
      <c r="S2897" s="399"/>
      <c r="T2897" s="1401"/>
      <c r="W2897" s="864" t="str">
        <f t="shared" si="53"/>
        <v>1w</v>
      </c>
      <c r="X2897" s="1405">
        <f>_xll.qlCalendarAdvance(Calendar,X2896,W2897,"f",FALSE)</f>
        <v>59511</v>
      </c>
      <c r="Y2897" s="1404">
        <f>_xll.qlCalendarAdvance(Calendar,X2897,NDays&amp;"D")</f>
        <v>59511</v>
      </c>
      <c r="Z2897" s="1403">
        <v>2.0683261053344806E-2</v>
      </c>
      <c r="AA2897" s="1411">
        <v>2.0505050298675886E-2</v>
      </c>
    </row>
    <row r="2898" spans="19:27" x14ac:dyDescent="0.2">
      <c r="S2898" s="399"/>
      <c r="T2898" s="1401"/>
      <c r="W2898" s="864" t="str">
        <f t="shared" si="53"/>
        <v>1w</v>
      </c>
      <c r="X2898" s="1405">
        <f>_xll.qlCalendarAdvance(Calendar,X2897,W2898,"f",FALSE)</f>
        <v>59518</v>
      </c>
      <c r="Y2898" s="1404">
        <f>_xll.qlCalendarAdvance(Calendar,X2898,NDays&amp;"D")</f>
        <v>59518</v>
      </c>
      <c r="Z2898" s="1403">
        <v>2.0689031085850167E-2</v>
      </c>
      <c r="AA2898" s="1411">
        <v>2.0510557250895678E-2</v>
      </c>
    </row>
    <row r="2899" spans="19:27" x14ac:dyDescent="0.2">
      <c r="S2899" s="399"/>
      <c r="T2899" s="1401"/>
      <c r="W2899" s="864" t="str">
        <f t="shared" si="53"/>
        <v>1w</v>
      </c>
      <c r="X2899" s="1405">
        <f>_xll.qlCalendarAdvance(Calendar,X2898,W2899,"f",FALSE)</f>
        <v>59525</v>
      </c>
      <c r="Y2899" s="1404">
        <f>_xll.qlCalendarAdvance(Calendar,X2899,NDays&amp;"D")</f>
        <v>59525</v>
      </c>
      <c r="Z2899" s="1403">
        <v>2.0694817114194568E-2</v>
      </c>
      <c r="AA2899" s="1411">
        <v>2.0516080020431815E-2</v>
      </c>
    </row>
    <row r="2900" spans="19:27" x14ac:dyDescent="0.2">
      <c r="S2900" s="399"/>
      <c r="T2900" s="1401"/>
      <c r="W2900" s="864" t="str">
        <f t="shared" si="53"/>
        <v>1w</v>
      </c>
      <c r="X2900" s="1405">
        <f>_xll.qlCalendarAdvance(Calendar,X2899,W2900,"f",FALSE)</f>
        <v>59532</v>
      </c>
      <c r="Y2900" s="1404">
        <f>_xll.qlCalendarAdvance(Calendar,X2900,NDays&amp;"D")</f>
        <v>59532</v>
      </c>
      <c r="Z2900" s="1403">
        <v>2.0700619138515161E-2</v>
      </c>
      <c r="AA2900" s="1411">
        <v>2.0521618607122205E-2</v>
      </c>
    </row>
    <row r="2901" spans="19:27" x14ac:dyDescent="0.2">
      <c r="S2901" s="399"/>
      <c r="T2901" s="1401"/>
      <c r="W2901" s="864" t="str">
        <f t="shared" si="53"/>
        <v>1w</v>
      </c>
      <c r="X2901" s="1405">
        <f>_xll.qlCalendarAdvance(Calendar,X2900,W2901,"f",FALSE)</f>
        <v>59539</v>
      </c>
      <c r="Y2901" s="1404">
        <f>_xll.qlCalendarAdvance(Calendar,X2901,NDays&amp;"D")</f>
        <v>59539</v>
      </c>
      <c r="Z2901" s="1403">
        <v>2.0705430831205549E-2</v>
      </c>
      <c r="AA2901" s="1411">
        <v>2.0527173010885802E-2</v>
      </c>
    </row>
    <row r="2902" spans="19:27" x14ac:dyDescent="0.2">
      <c r="S2902" s="399"/>
      <c r="T2902" s="1401"/>
      <c r="W2902" s="864" t="str">
        <f t="shared" si="53"/>
        <v>1w</v>
      </c>
      <c r="X2902" s="1405">
        <f>_xll.qlCalendarAdvance(Calendar,X2901,W2902,"f",FALSE)</f>
        <v>59546</v>
      </c>
      <c r="Y2902" s="1404">
        <f>_xll.qlCalendarAdvance(Calendar,X2902,NDays&amp;"D")</f>
        <v>59546</v>
      </c>
      <c r="Z2902" s="1403">
        <v>2.071126337604929E-2</v>
      </c>
      <c r="AA2902" s="1411">
        <v>2.0532743231884698E-2</v>
      </c>
    </row>
    <row r="2903" spans="19:27" x14ac:dyDescent="0.2">
      <c r="S2903" s="399"/>
      <c r="T2903" s="1401"/>
      <c r="W2903" s="864" t="str">
        <f t="shared" si="53"/>
        <v>1w</v>
      </c>
      <c r="X2903" s="1405">
        <f>_xll.qlCalendarAdvance(Calendar,X2902,W2903,"f",FALSE)</f>
        <v>59553</v>
      </c>
      <c r="Y2903" s="1404">
        <f>_xll.qlCalendarAdvance(Calendar,X2903,NDays&amp;"D")</f>
        <v>59553</v>
      </c>
      <c r="Z2903" s="1403">
        <v>2.0717111916276114E-2</v>
      </c>
      <c r="AA2903" s="1411">
        <v>2.0538329270118894E-2</v>
      </c>
    </row>
    <row r="2904" spans="19:27" x14ac:dyDescent="0.2">
      <c r="S2904" s="399"/>
      <c r="T2904" s="1401"/>
      <c r="W2904" s="864" t="str">
        <f t="shared" si="53"/>
        <v>1w</v>
      </c>
      <c r="X2904" s="1405">
        <f>_xll.qlCalendarAdvance(Calendar,X2903,W2904,"f",FALSE)</f>
        <v>59560</v>
      </c>
      <c r="Y2904" s="1404">
        <f>_xll.qlCalendarAdvance(Calendar,X2904,NDays&amp;"D")</f>
        <v>59560</v>
      </c>
      <c r="Z2904" s="1403">
        <v>2.0722976452024384E-2</v>
      </c>
      <c r="AA2904" s="1411">
        <v>2.0543931125426296E-2</v>
      </c>
    </row>
    <row r="2905" spans="19:27" x14ac:dyDescent="0.2">
      <c r="S2905" s="399"/>
      <c r="T2905" s="1401"/>
      <c r="W2905" s="864" t="str">
        <f t="shared" si="53"/>
        <v>1w</v>
      </c>
      <c r="X2905" s="1405">
        <f>_xll.qlCalendarAdvance(Calendar,X2904,W2905,"f",FALSE)</f>
        <v>59567</v>
      </c>
      <c r="Y2905" s="1404">
        <f>_xll.qlCalendarAdvance(Calendar,X2905,NDays&amp;"D")</f>
        <v>59567</v>
      </c>
      <c r="Z2905" s="1403">
        <v>2.0728856983432013E-2</v>
      </c>
      <c r="AA2905" s="1411">
        <v>2.0549548797968997E-2</v>
      </c>
    </row>
    <row r="2906" spans="19:27" x14ac:dyDescent="0.2">
      <c r="S2906" s="399"/>
      <c r="T2906" s="1401"/>
      <c r="W2906" s="864" t="str">
        <f t="shared" ref="W2906:W2969" si="54">W2905</f>
        <v>1w</v>
      </c>
      <c r="X2906" s="1405">
        <f>_xll.qlCalendarAdvance(Calendar,X2905,W2906,"f",FALSE)</f>
        <v>59574</v>
      </c>
      <c r="Y2906" s="1404">
        <f>_xll.qlCalendarAdvance(Calendar,X2906,NDays&amp;"D")</f>
        <v>59574</v>
      </c>
      <c r="Z2906" s="1403">
        <v>2.0734753510636913E-2</v>
      </c>
      <c r="AA2906" s="1411">
        <v>2.0555182287584906E-2</v>
      </c>
    </row>
    <row r="2907" spans="19:27" x14ac:dyDescent="0.2">
      <c r="S2907" s="399"/>
      <c r="T2907" s="1401"/>
      <c r="W2907" s="864" t="str">
        <f t="shared" si="54"/>
        <v>1w</v>
      </c>
      <c r="X2907" s="1405">
        <f>_xll.qlCalendarAdvance(Calendar,X2906,W2907,"f",FALSE)</f>
        <v>59581</v>
      </c>
      <c r="Y2907" s="1404">
        <f>_xll.qlCalendarAdvance(Calendar,X2907,NDays&amp;"D")</f>
        <v>59581</v>
      </c>
      <c r="Z2907" s="1403">
        <v>2.0740666033777892E-2</v>
      </c>
      <c r="AA2907" s="1411">
        <v>2.0560831594598206E-2</v>
      </c>
    </row>
    <row r="2908" spans="19:27" x14ac:dyDescent="0.2">
      <c r="S2908" s="399"/>
      <c r="T2908" s="1401"/>
      <c r="W2908" s="864" t="str">
        <f t="shared" si="54"/>
        <v>1w</v>
      </c>
      <c r="X2908" s="1405">
        <f>_xll.qlCalendarAdvance(Calendar,X2907,W2908,"f",FALSE)</f>
        <v>59588</v>
      </c>
      <c r="Y2908" s="1404">
        <f>_xll.qlCalendarAdvance(Calendar,X2908,NDays&amp;"D")</f>
        <v>59588</v>
      </c>
      <c r="Z2908" s="1403">
        <v>2.0746594552993755E-2</v>
      </c>
      <c r="AA2908" s="1411">
        <v>2.0566496718441574E-2</v>
      </c>
    </row>
    <row r="2909" spans="19:27" x14ac:dyDescent="0.2">
      <c r="S2909" s="399"/>
      <c r="T2909" s="1401"/>
      <c r="W2909" s="864" t="str">
        <f t="shared" si="54"/>
        <v>1w</v>
      </c>
      <c r="X2909" s="1405">
        <f>_xll.qlCalendarAdvance(Calendar,X2908,W2909,"f",FALSE)</f>
        <v>59595</v>
      </c>
      <c r="Y2909" s="1404">
        <f>_xll.qlCalendarAdvance(Calendar,X2909,NDays&amp;"D")</f>
        <v>59595</v>
      </c>
      <c r="Z2909" s="1403">
        <v>2.0755593999435024E-2</v>
      </c>
      <c r="AA2909" s="1411">
        <v>2.057217765976338E-2</v>
      </c>
    </row>
    <row r="2910" spans="19:27" x14ac:dyDescent="0.2">
      <c r="S2910" s="399"/>
      <c r="T2910" s="1401"/>
      <c r="W2910" s="864" t="str">
        <f t="shared" si="54"/>
        <v>1w</v>
      </c>
      <c r="X2910" s="1405">
        <f>_xll.qlCalendarAdvance(Calendar,X2909,W2910,"f",FALSE)</f>
        <v>59602</v>
      </c>
      <c r="Y2910" s="1404">
        <f>_xll.qlCalendarAdvance(Calendar,X2910,NDays&amp;"D")</f>
        <v>59602</v>
      </c>
      <c r="Z2910" s="1403">
        <v>2.0761558951430673E-2</v>
      </c>
      <c r="AA2910" s="1411">
        <v>2.0577874418320485E-2</v>
      </c>
    </row>
    <row r="2911" spans="19:27" x14ac:dyDescent="0.2">
      <c r="S2911" s="399"/>
      <c r="T2911" s="1401"/>
      <c r="W2911" s="864" t="str">
        <f t="shared" si="54"/>
        <v>1w</v>
      </c>
      <c r="X2911" s="1405">
        <f>_xll.qlCalendarAdvance(Calendar,X2910,W2911,"f",FALSE)</f>
        <v>59609</v>
      </c>
      <c r="Y2911" s="1404">
        <f>_xll.qlCalendarAdvance(Calendar,X2911,NDays&amp;"D")</f>
        <v>59609</v>
      </c>
      <c r="Z2911" s="1403">
        <v>2.0767539902958054E-2</v>
      </c>
      <c r="AA2911" s="1411">
        <v>2.0583586993869751E-2</v>
      </c>
    </row>
    <row r="2912" spans="19:27" x14ac:dyDescent="0.2">
      <c r="S2912" s="399"/>
      <c r="T2912" s="1401"/>
      <c r="W2912" s="864" t="str">
        <f t="shared" si="54"/>
        <v>1w</v>
      </c>
      <c r="X2912" s="1405">
        <f>_xll.qlCalendarAdvance(Calendar,X2911,W2912,"f",FALSE)</f>
        <v>59616</v>
      </c>
      <c r="Y2912" s="1404">
        <f>_xll.qlCalendarAdvance(Calendar,X2912,NDays&amp;"D")</f>
        <v>59616</v>
      </c>
      <c r="Z2912" s="1403">
        <v>2.0773536854158552E-2</v>
      </c>
      <c r="AA2912" s="1411">
        <v>2.0589315386492224E-2</v>
      </c>
    </row>
    <row r="2913" spans="19:27" x14ac:dyDescent="0.2">
      <c r="S2913" s="399"/>
      <c r="T2913" s="1401"/>
      <c r="W2913" s="864" t="str">
        <f t="shared" si="54"/>
        <v>1w</v>
      </c>
      <c r="X2913" s="1405">
        <f>_xll.qlCalendarAdvance(Calendar,X2912,W2913,"f",FALSE)</f>
        <v>59623</v>
      </c>
      <c r="Y2913" s="1404">
        <f>_xll.qlCalendarAdvance(Calendar,X2913,NDays&amp;"D")</f>
        <v>59623</v>
      </c>
      <c r="Z2913" s="1403">
        <v>2.0779549805177967E-2</v>
      </c>
      <c r="AA2913" s="1411">
        <v>2.0595059596593135E-2</v>
      </c>
    </row>
    <row r="2914" spans="19:27" x14ac:dyDescent="0.2">
      <c r="S2914" s="399"/>
      <c r="T2914" s="1401"/>
      <c r="W2914" s="864" t="str">
        <f t="shared" si="54"/>
        <v>1w</v>
      </c>
      <c r="X2914" s="1405">
        <f>_xll.qlCalendarAdvance(Calendar,X2913,W2914,"f",FALSE)</f>
        <v>59630</v>
      </c>
      <c r="Y2914" s="1404">
        <f>_xll.qlCalendarAdvance(Calendar,X2914,NDays&amp;"D")</f>
        <v>59630</v>
      </c>
      <c r="Z2914" s="1403">
        <v>2.078455285484768E-2</v>
      </c>
      <c r="AA2914" s="1411">
        <v>2.0600819623686206E-2</v>
      </c>
    </row>
    <row r="2915" spans="19:27" x14ac:dyDescent="0.2">
      <c r="S2915" s="399"/>
      <c r="T2915" s="1401"/>
      <c r="W2915" s="864" t="str">
        <f t="shared" si="54"/>
        <v>1w</v>
      </c>
      <c r="X2915" s="1405">
        <f>_xll.qlCalendarAdvance(Calendar,X2914,W2915,"f",FALSE)</f>
        <v>59637</v>
      </c>
      <c r="Y2915" s="1404">
        <f>_xll.qlCalendarAdvance(Calendar,X2915,NDays&amp;"D")</f>
        <v>59637</v>
      </c>
      <c r="Z2915" s="1403">
        <v>2.0790596320632626E-2</v>
      </c>
      <c r="AA2915" s="1411">
        <v>2.0606595467933531E-2</v>
      </c>
    </row>
    <row r="2916" spans="19:27" x14ac:dyDescent="0.2">
      <c r="S2916" s="399"/>
      <c r="T2916" s="1401"/>
      <c r="W2916" s="864" t="str">
        <f t="shared" si="54"/>
        <v>1w</v>
      </c>
      <c r="X2916" s="1405">
        <f>_xll.qlCalendarAdvance(Calendar,X2915,W2916,"f",FALSE)</f>
        <v>59644</v>
      </c>
      <c r="Y2916" s="1404">
        <f>_xll.qlCalendarAdvance(Calendar,X2916,NDays&amp;"D")</f>
        <v>59644</v>
      </c>
      <c r="Z2916" s="1403">
        <v>2.0796655785653585E-2</v>
      </c>
      <c r="AA2916" s="1411">
        <v>2.0612387129416154E-2</v>
      </c>
    </row>
    <row r="2917" spans="19:27" x14ac:dyDescent="0.2">
      <c r="S2917" s="399"/>
      <c r="T2917" s="1401"/>
      <c r="W2917" s="864" t="str">
        <f t="shared" si="54"/>
        <v>1w</v>
      </c>
      <c r="X2917" s="1405">
        <f>_xll.qlCalendarAdvance(Calendar,X2916,W2917,"f",FALSE)</f>
        <v>59651</v>
      </c>
      <c r="Y2917" s="1404">
        <f>_xll.qlCalendarAdvance(Calendar,X2917,NDays&amp;"D")</f>
        <v>59651</v>
      </c>
      <c r="Z2917" s="1403">
        <v>2.0802731250051842E-2</v>
      </c>
      <c r="AA2917" s="1411">
        <v>2.0618194608134077E-2</v>
      </c>
    </row>
    <row r="2918" spans="19:27" x14ac:dyDescent="0.2">
      <c r="S2918" s="399"/>
      <c r="T2918" s="1401"/>
      <c r="W2918" s="864" t="str">
        <f t="shared" si="54"/>
        <v>1w</v>
      </c>
      <c r="X2918" s="1405">
        <f>_xll.qlCalendarAdvance(Calendar,X2917,W2918,"f",FALSE)</f>
        <v>59658</v>
      </c>
      <c r="Y2918" s="1404">
        <f>_xll.qlCalendarAdvance(Calendar,X2918,NDays&amp;"D")</f>
        <v>59658</v>
      </c>
      <c r="Z2918" s="1403">
        <v>2.0809854562595098E-2</v>
      </c>
      <c r="AA2918" s="1411">
        <v>2.0624017904006253E-2</v>
      </c>
    </row>
    <row r="2919" spans="19:27" x14ac:dyDescent="0.2">
      <c r="S2919" s="399"/>
      <c r="T2919" s="1401"/>
      <c r="W2919" s="864" t="str">
        <f t="shared" si="54"/>
        <v>1w</v>
      </c>
      <c r="X2919" s="1405">
        <f>_xll.qlCalendarAdvance(Calendar,X2918,W2919,"f",FALSE)</f>
        <v>59665</v>
      </c>
      <c r="Y2919" s="1404">
        <f>_xll.qlCalendarAdvance(Calendar,X2919,NDays&amp;"D")</f>
        <v>59665</v>
      </c>
      <c r="Z2919" s="1403">
        <v>2.0815963515557107E-2</v>
      </c>
      <c r="AA2919" s="1411">
        <v>2.0629857017032682E-2</v>
      </c>
    </row>
    <row r="2920" spans="19:27" x14ac:dyDescent="0.2">
      <c r="S2920" s="399"/>
      <c r="T2920" s="1401"/>
      <c r="W2920" s="864" t="str">
        <f t="shared" si="54"/>
        <v>1w</v>
      </c>
      <c r="X2920" s="1405">
        <f>_xll.qlCalendarAdvance(Calendar,X2919,W2920,"f",FALSE)</f>
        <v>59672</v>
      </c>
      <c r="Y2920" s="1404">
        <f>_xll.qlCalendarAdvance(Calendar,X2920,NDays&amp;"D")</f>
        <v>59672</v>
      </c>
      <c r="Z2920" s="1403">
        <v>2.0822088469352878E-2</v>
      </c>
      <c r="AA2920" s="1411">
        <v>2.0635711947375457E-2</v>
      </c>
    </row>
    <row r="2921" spans="19:27" x14ac:dyDescent="0.2">
      <c r="S2921" s="399"/>
      <c r="T2921" s="1401"/>
      <c r="W2921" s="864" t="str">
        <f t="shared" si="54"/>
        <v>1w</v>
      </c>
      <c r="X2921" s="1405">
        <f>_xll.qlCalendarAdvance(Calendar,X2920,W2921,"f",FALSE)</f>
        <v>59679</v>
      </c>
      <c r="Y2921" s="1404">
        <f>_xll.qlCalendarAdvance(Calendar,X2921,NDays&amp;"D")</f>
        <v>59679</v>
      </c>
      <c r="Z2921" s="1403">
        <v>2.0828229424128635E-2</v>
      </c>
      <c r="AA2921" s="1411">
        <v>2.0641582694791438E-2</v>
      </c>
    </row>
    <row r="2922" spans="19:27" x14ac:dyDescent="0.2">
      <c r="S2922" s="399"/>
      <c r="T2922" s="1401"/>
      <c r="W2922" s="864" t="str">
        <f t="shared" si="54"/>
        <v>1w</v>
      </c>
      <c r="X2922" s="1405">
        <f>_xll.qlCalendarAdvance(Calendar,X2921,W2922,"f",FALSE)</f>
        <v>59686</v>
      </c>
      <c r="Y2922" s="1404">
        <f>_xll.qlCalendarAdvance(Calendar,X2922,NDays&amp;"D")</f>
        <v>59686</v>
      </c>
      <c r="Z2922" s="1403">
        <v>2.0834386380031062E-2</v>
      </c>
      <c r="AA2922" s="1411">
        <v>2.0647469259442719E-2</v>
      </c>
    </row>
    <row r="2923" spans="19:27" x14ac:dyDescent="0.2">
      <c r="S2923" s="399"/>
      <c r="T2923" s="1401"/>
      <c r="W2923" s="864" t="str">
        <f t="shared" si="54"/>
        <v>1w</v>
      </c>
      <c r="X2923" s="1405">
        <f>_xll.qlCalendarAdvance(Calendar,X2922,W2923,"f",FALSE)</f>
        <v>59693</v>
      </c>
      <c r="Y2923" s="1404">
        <f>_xll.qlCalendarAdvance(Calendar,X2923,NDays&amp;"D")</f>
        <v>59693</v>
      </c>
      <c r="Z2923" s="1403">
        <v>2.0839520031520092E-2</v>
      </c>
      <c r="AA2923" s="1411">
        <v>2.0653371641167206E-2</v>
      </c>
    </row>
    <row r="2924" spans="19:27" x14ac:dyDescent="0.2">
      <c r="S2924" s="399"/>
      <c r="T2924" s="1401"/>
      <c r="W2924" s="864" t="str">
        <f t="shared" si="54"/>
        <v>1w</v>
      </c>
      <c r="X2924" s="1405">
        <f>_xll.qlCalendarAdvance(Calendar,X2923,W2924,"f",FALSE)</f>
        <v>59700</v>
      </c>
      <c r="Y2924" s="1404">
        <f>_xll.qlCalendarAdvance(Calendar,X2924,NDays&amp;"D")</f>
        <v>59700</v>
      </c>
      <c r="Z2924" s="1403">
        <v>2.0845707495639174E-2</v>
      </c>
      <c r="AA2924" s="1411">
        <v>2.0659289840208039E-2</v>
      </c>
    </row>
    <row r="2925" spans="19:27" x14ac:dyDescent="0.2">
      <c r="S2925" s="399"/>
      <c r="T2925" s="1401"/>
      <c r="W2925" s="864" t="str">
        <f t="shared" si="54"/>
        <v>1w</v>
      </c>
      <c r="X2925" s="1405">
        <f>_xll.qlCalendarAdvance(Calendar,X2924,W2925,"f",FALSE)</f>
        <v>59707</v>
      </c>
      <c r="Y2925" s="1404">
        <f>_xll.qlCalendarAdvance(Calendar,X2925,NDays&amp;"D")</f>
        <v>59707</v>
      </c>
      <c r="Z2925" s="1403">
        <v>2.0851910960303855E-2</v>
      </c>
      <c r="AA2925" s="1411">
        <v>2.0665223856322079E-2</v>
      </c>
    </row>
    <row r="2926" spans="19:27" x14ac:dyDescent="0.2">
      <c r="S2926" s="399"/>
      <c r="T2926" s="1401"/>
      <c r="W2926" s="864" t="str">
        <f t="shared" si="54"/>
        <v>1w</v>
      </c>
      <c r="X2926" s="1405">
        <f>_xll.qlCalendarAdvance(Calendar,X2925,W2926,"f",FALSE)</f>
        <v>59714</v>
      </c>
      <c r="Y2926" s="1404">
        <f>_xll.qlCalendarAdvance(Calendar,X2926,NDays&amp;"D")</f>
        <v>59714</v>
      </c>
      <c r="Z2926" s="1403">
        <v>2.0858130425662945E-2</v>
      </c>
      <c r="AA2926" s="1411">
        <v>2.0671173689671418E-2</v>
      </c>
    </row>
    <row r="2927" spans="19:27" x14ac:dyDescent="0.2">
      <c r="S2927" s="399"/>
      <c r="T2927" s="1401"/>
      <c r="W2927" s="864" t="str">
        <f t="shared" si="54"/>
        <v>1w</v>
      </c>
      <c r="X2927" s="1405">
        <f>_xll.qlCalendarAdvance(Calendar,X2926,W2927,"f",FALSE)</f>
        <v>59721</v>
      </c>
      <c r="Y2927" s="1404">
        <f>_xll.qlCalendarAdvance(Calendar,X2927,NDays&amp;"D")</f>
        <v>59721</v>
      </c>
      <c r="Z2927" s="1403">
        <v>2.0865411181612118E-2</v>
      </c>
      <c r="AA2927" s="1411">
        <v>2.0677139340256057E-2</v>
      </c>
    </row>
    <row r="2928" spans="19:27" x14ac:dyDescent="0.2">
      <c r="S2928" s="399"/>
      <c r="T2928" s="1401"/>
      <c r="W2928" s="864" t="str">
        <f t="shared" si="54"/>
        <v>1w</v>
      </c>
      <c r="X2928" s="1405">
        <f>_xll.qlCalendarAdvance(Calendar,X2927,W2928,"f",FALSE)</f>
        <v>59728</v>
      </c>
      <c r="Y2928" s="1404">
        <f>_xll.qlCalendarAdvance(Calendar,X2928,NDays&amp;"D")</f>
        <v>59728</v>
      </c>
      <c r="Z2928" s="1403">
        <v>2.0871664147382497E-2</v>
      </c>
      <c r="AA2928" s="1411">
        <v>2.0683120808075994E-2</v>
      </c>
    </row>
    <row r="2929" spans="19:27" x14ac:dyDescent="0.2">
      <c r="S2929" s="399"/>
      <c r="T2929" s="1401"/>
      <c r="W2929" s="864" t="str">
        <f t="shared" si="54"/>
        <v>1w</v>
      </c>
      <c r="X2929" s="1405">
        <f>_xll.qlCalendarAdvance(Calendar,X2928,W2929,"f",FALSE)</f>
        <v>59735</v>
      </c>
      <c r="Y2929" s="1404">
        <f>_xll.qlCalendarAdvance(Calendar,X2929,NDays&amp;"D")</f>
        <v>59735</v>
      </c>
      <c r="Z2929" s="1403">
        <v>2.0877933115318173E-2</v>
      </c>
      <c r="AA2929" s="1411">
        <v>2.0689118093050185E-2</v>
      </c>
    </row>
    <row r="2930" spans="19:27" x14ac:dyDescent="0.2">
      <c r="S2930" s="399"/>
      <c r="T2930" s="1401"/>
      <c r="W2930" s="864" t="str">
        <f t="shared" si="54"/>
        <v>1w</v>
      </c>
      <c r="X2930" s="1405">
        <f>_xll.qlCalendarAdvance(Calendar,X2929,W2930,"f",FALSE)</f>
        <v>59742</v>
      </c>
      <c r="Y2930" s="1404">
        <f>_xll.qlCalendarAdvance(Calendar,X2930,NDays&amp;"D")</f>
        <v>59742</v>
      </c>
      <c r="Z2930" s="1403">
        <v>2.0884218085570221E-2</v>
      </c>
      <c r="AA2930" s="1411">
        <v>2.0695131195097582E-2</v>
      </c>
    </row>
    <row r="2931" spans="19:27" x14ac:dyDescent="0.2">
      <c r="S2931" s="399"/>
      <c r="T2931" s="1401"/>
      <c r="W2931" s="864" t="str">
        <f t="shared" si="54"/>
        <v>1w</v>
      </c>
      <c r="X2931" s="1405">
        <f>_xll.qlCalendarAdvance(Calendar,X2930,W2931,"f",FALSE)</f>
        <v>59749</v>
      </c>
      <c r="Y2931" s="1404">
        <f>_xll.qlCalendarAdvance(Calendar,X2931,NDays&amp;"D")</f>
        <v>59749</v>
      </c>
      <c r="Z2931" s="1403">
        <v>2.0890519058288846E-2</v>
      </c>
      <c r="AA2931" s="1411">
        <v>2.0701160114542372E-2</v>
      </c>
    </row>
    <row r="2932" spans="19:27" x14ac:dyDescent="0.2">
      <c r="S2932" s="399"/>
      <c r="T2932" s="1401"/>
      <c r="W2932" s="864" t="str">
        <f t="shared" si="54"/>
        <v>1w</v>
      </c>
      <c r="X2932" s="1405">
        <f>_xll.qlCalendarAdvance(Calendar,X2931,W2932,"f",FALSE)</f>
        <v>59756</v>
      </c>
      <c r="Y2932" s="1404">
        <f>_xll.qlCalendarAdvance(Calendar,X2932,NDays&amp;"D")</f>
        <v>59756</v>
      </c>
      <c r="Z2932" s="1403">
        <v>2.0896836033625563E-2</v>
      </c>
      <c r="AA2932" s="1411">
        <v>2.0707204851141414E-2</v>
      </c>
    </row>
    <row r="2933" spans="19:27" x14ac:dyDescent="0.2">
      <c r="S2933" s="399"/>
      <c r="T2933" s="1401"/>
      <c r="W2933" s="864" t="str">
        <f t="shared" si="54"/>
        <v>1w</v>
      </c>
      <c r="X2933" s="1405">
        <f>_xll.qlCalendarAdvance(Calendar,X2932,W2933,"f",FALSE)</f>
        <v>59763</v>
      </c>
      <c r="Y2933" s="1404">
        <f>_xll.qlCalendarAdvance(Calendar,X2933,NDays&amp;"D")</f>
        <v>59763</v>
      </c>
      <c r="Z2933" s="1403">
        <v>2.0903169011729696E-2</v>
      </c>
      <c r="AA2933" s="1411">
        <v>2.0713265404813663E-2</v>
      </c>
    </row>
    <row r="2934" spans="19:27" x14ac:dyDescent="0.2">
      <c r="S2934" s="399"/>
      <c r="T2934" s="1401"/>
      <c r="W2934" s="864" t="str">
        <f t="shared" si="54"/>
        <v>1w</v>
      </c>
      <c r="X2934" s="1405">
        <f>_xll.qlCalendarAdvance(Calendar,X2933,W2934,"f",FALSE)</f>
        <v>59770</v>
      </c>
      <c r="Y2934" s="1404">
        <f>_xll.qlCalendarAdvance(Calendar,X2934,NDays&amp;"D")</f>
        <v>59770</v>
      </c>
      <c r="Z2934" s="1403">
        <v>2.0909517992753646E-2</v>
      </c>
      <c r="AA2934" s="1411">
        <v>2.0719341775802258E-2</v>
      </c>
    </row>
    <row r="2935" spans="19:27" x14ac:dyDescent="0.2">
      <c r="S2935" s="399"/>
      <c r="T2935" s="1401"/>
      <c r="W2935" s="864" t="str">
        <f t="shared" si="54"/>
        <v>1w</v>
      </c>
      <c r="X2935" s="1405">
        <f>_xll.qlCalendarAdvance(Calendar,X2934,W2935,"f",FALSE)</f>
        <v>59777</v>
      </c>
      <c r="Y2935" s="1404">
        <f>_xll.qlCalendarAdvance(Calendar,X2935,NDays&amp;"D")</f>
        <v>59777</v>
      </c>
      <c r="Z2935" s="1403">
        <v>2.0915882976849376E-2</v>
      </c>
      <c r="AA2935" s="1411">
        <v>2.0725433963945106E-2</v>
      </c>
    </row>
    <row r="2936" spans="19:27" x14ac:dyDescent="0.2">
      <c r="S2936" s="399"/>
      <c r="T2936" s="1401"/>
      <c r="W2936" s="864" t="str">
        <f t="shared" si="54"/>
        <v>1w</v>
      </c>
      <c r="X2936" s="1405">
        <f>_xll.qlCalendarAdvance(Calendar,X2935,W2936,"f",FALSE)</f>
        <v>59784</v>
      </c>
      <c r="Y2936" s="1404">
        <f>_xll.qlCalendarAdvance(Calendar,X2936,NDays&amp;"D")</f>
        <v>59784</v>
      </c>
      <c r="Z2936" s="1403">
        <v>2.0920146520307315E-2</v>
      </c>
      <c r="AA2936" s="1411">
        <v>2.0731541969242206E-2</v>
      </c>
    </row>
    <row r="2937" spans="19:27" x14ac:dyDescent="0.2">
      <c r="S2937" s="399"/>
      <c r="T2937" s="1401"/>
      <c r="W2937" s="864" t="str">
        <f t="shared" si="54"/>
        <v>1w</v>
      </c>
      <c r="X2937" s="1405">
        <f>_xll.qlCalendarAdvance(Calendar,X2936,W2937,"f",FALSE)</f>
        <v>59791</v>
      </c>
      <c r="Y2937" s="1404">
        <f>_xll.qlCalendarAdvance(Calendar,X2937,NDays&amp;"D")</f>
        <v>59791</v>
      </c>
      <c r="Z2937" s="1403">
        <v>2.0926540495462879E-2</v>
      </c>
      <c r="AA2937" s="1411">
        <v>2.073766579169356E-2</v>
      </c>
    </row>
    <row r="2938" spans="19:27" x14ac:dyDescent="0.2">
      <c r="S2938" s="399"/>
      <c r="T2938" s="1401"/>
      <c r="W2938" s="864" t="str">
        <f t="shared" si="54"/>
        <v>1w</v>
      </c>
      <c r="X2938" s="1405">
        <f>_xll.qlCalendarAdvance(Calendar,X2937,W2938,"f",FALSE)</f>
        <v>59798</v>
      </c>
      <c r="Y2938" s="1404">
        <f>_xll.qlCalendarAdvance(Calendar,X2938,NDays&amp;"D")</f>
        <v>59798</v>
      </c>
      <c r="Z2938" s="1403">
        <v>2.0932950472079066E-2</v>
      </c>
      <c r="AA2938" s="1411">
        <v>2.074380543146126E-2</v>
      </c>
    </row>
    <row r="2939" spans="19:27" x14ac:dyDescent="0.2">
      <c r="S2939" s="399"/>
      <c r="T2939" s="1401"/>
      <c r="W2939" s="864" t="str">
        <f t="shared" si="54"/>
        <v>1w</v>
      </c>
      <c r="X2939" s="1405">
        <f>_xll.qlCalendarAdvance(Calendar,X2938,W2939,"f",FALSE)</f>
        <v>59805</v>
      </c>
      <c r="Y2939" s="1404">
        <f>_xll.qlCalendarAdvance(Calendar,X2939,NDays&amp;"D")</f>
        <v>59805</v>
      </c>
      <c r="Z2939" s="1403">
        <v>2.0939376450308168E-2</v>
      </c>
      <c r="AA2939" s="1411">
        <v>2.0749960888464258E-2</v>
      </c>
    </row>
    <row r="2940" spans="19:27" x14ac:dyDescent="0.2">
      <c r="S2940" s="399"/>
      <c r="T2940" s="1401"/>
      <c r="W2940" s="864" t="str">
        <f t="shared" si="54"/>
        <v>1w</v>
      </c>
      <c r="X2940" s="1405">
        <f>_xll.qlCalendarAdvance(Calendar,X2939,W2940,"f",FALSE)</f>
        <v>59812</v>
      </c>
      <c r="Y2940" s="1404">
        <f>_xll.qlCalendarAdvance(Calendar,X2940,NDays&amp;"D")</f>
        <v>59812</v>
      </c>
      <c r="Z2940" s="1403">
        <v>2.0946883097111076E-2</v>
      </c>
      <c r="AA2940" s="1411">
        <v>2.0756132162540464E-2</v>
      </c>
    </row>
    <row r="2941" spans="19:27" x14ac:dyDescent="0.2">
      <c r="S2941" s="399"/>
      <c r="T2941" s="1401"/>
      <c r="W2941" s="864" t="str">
        <f t="shared" si="54"/>
        <v>1w</v>
      </c>
      <c r="X2941" s="1405">
        <f>_xll.qlCalendarAdvance(Calendar,X2940,W2941,"f",FALSE)</f>
        <v>59819</v>
      </c>
      <c r="Y2941" s="1404">
        <f>_xll.qlCalendarAdvance(Calendar,X2941,NDays&amp;"D")</f>
        <v>59819</v>
      </c>
      <c r="Z2941" s="1403">
        <v>2.0953342590850632E-2</v>
      </c>
      <c r="AA2941" s="1411">
        <v>2.0762319253770922E-2</v>
      </c>
    </row>
    <row r="2942" spans="19:27" x14ac:dyDescent="0.2">
      <c r="S2942" s="399"/>
      <c r="T2942" s="1401"/>
      <c r="W2942" s="864" t="str">
        <f t="shared" si="54"/>
        <v>1w</v>
      </c>
      <c r="X2942" s="1405">
        <f>_xll.qlCalendarAdvance(Calendar,X2941,W2942,"f",FALSE)</f>
        <v>59826</v>
      </c>
      <c r="Y2942" s="1404">
        <f>_xll.qlCalendarAdvance(Calendar,X2942,NDays&amp;"D")</f>
        <v>59826</v>
      </c>
      <c r="Z2942" s="1403">
        <v>2.0959818087698711E-2</v>
      </c>
      <c r="AA2942" s="1411">
        <v>2.0768522162479819E-2</v>
      </c>
    </row>
    <row r="2943" spans="19:27" x14ac:dyDescent="0.2">
      <c r="S2943" s="399"/>
      <c r="T2943" s="1401"/>
      <c r="W2943" s="864" t="str">
        <f t="shared" si="54"/>
        <v>1w</v>
      </c>
      <c r="X2943" s="1405">
        <f>_xll.qlCalendarAdvance(Calendar,X2942,W2943,"f",FALSE)</f>
        <v>59833</v>
      </c>
      <c r="Y2943" s="1404">
        <f>_xll.qlCalendarAdvance(Calendar,X2943,NDays&amp;"D")</f>
        <v>59833</v>
      </c>
      <c r="Z2943" s="1403">
        <v>2.0966309587808107E-2</v>
      </c>
      <c r="AA2943" s="1411">
        <v>2.0774740888180876E-2</v>
      </c>
    </row>
    <row r="2944" spans="19:27" x14ac:dyDescent="0.2">
      <c r="S2944" s="399"/>
      <c r="T2944" s="1401"/>
      <c r="W2944" s="864" t="str">
        <f t="shared" si="54"/>
        <v>1w</v>
      </c>
      <c r="X2944" s="1405">
        <f>_xll.qlCalendarAdvance(Calendar,X2943,W2944,"f",FALSE)</f>
        <v>59840</v>
      </c>
      <c r="Y2944" s="1404">
        <f>_xll.qlCalendarAdvance(Calendar,X2944,NDays&amp;"D")</f>
        <v>59840</v>
      </c>
      <c r="Z2944" s="1403">
        <v>2.097174637096709E-2</v>
      </c>
      <c r="AA2944" s="1411">
        <v>2.0780975431117232E-2</v>
      </c>
    </row>
    <row r="2945" spans="19:27" x14ac:dyDescent="0.2">
      <c r="S2945" s="399"/>
      <c r="T2945" s="1401"/>
      <c r="W2945" s="864" t="str">
        <f t="shared" si="54"/>
        <v>1w</v>
      </c>
      <c r="X2945" s="1405">
        <f>_xll.qlCalendarAdvance(Calendar,X2944,W2945,"f",FALSE)</f>
        <v>59847</v>
      </c>
      <c r="Y2945" s="1404">
        <f>_xll.qlCalendarAdvance(Calendar,X2945,NDays&amp;"D")</f>
        <v>59847</v>
      </c>
      <c r="Z2945" s="1403">
        <v>2.0978268362074573E-2</v>
      </c>
      <c r="AA2945" s="1411">
        <v>2.0787225791288888E-2</v>
      </c>
    </row>
    <row r="2946" spans="19:27" x14ac:dyDescent="0.2">
      <c r="S2946" s="399"/>
      <c r="T2946" s="1401"/>
      <c r="W2946" s="864" t="str">
        <f t="shared" si="54"/>
        <v>1w</v>
      </c>
      <c r="X2946" s="1405">
        <f>_xll.qlCalendarAdvance(Calendar,X2945,W2946,"f",FALSE)</f>
        <v>59854</v>
      </c>
      <c r="Y2946" s="1404">
        <f>_xll.qlCalendarAdvance(Calendar,X2946,NDays&amp;"D")</f>
        <v>59854</v>
      </c>
      <c r="Z2946" s="1403">
        <v>2.0984806355866831E-2</v>
      </c>
      <c r="AA2946" s="1411">
        <v>2.0793491968695843E-2</v>
      </c>
    </row>
    <row r="2947" spans="19:27" x14ac:dyDescent="0.2">
      <c r="S2947" s="399"/>
      <c r="T2947" s="1401"/>
      <c r="W2947" s="864" t="str">
        <f t="shared" si="54"/>
        <v>1w</v>
      </c>
      <c r="X2947" s="1405">
        <f>_xll.qlCalendarAdvance(Calendar,X2946,W2947,"f",FALSE)</f>
        <v>59861</v>
      </c>
      <c r="Y2947" s="1404">
        <f>_xll.qlCalendarAdvance(Calendar,X2947,NDays&amp;"D")</f>
        <v>59861</v>
      </c>
      <c r="Z2947" s="1403">
        <v>2.0991360352499277E-2</v>
      </c>
      <c r="AA2947" s="1411">
        <v>2.0799773963257051E-2</v>
      </c>
    </row>
    <row r="2948" spans="19:27" x14ac:dyDescent="0.2">
      <c r="S2948" s="399"/>
      <c r="T2948" s="1401"/>
      <c r="W2948" s="864" t="str">
        <f t="shared" si="54"/>
        <v>1w</v>
      </c>
      <c r="X2948" s="1405">
        <f>_xll.qlCalendarAdvance(Calendar,X2947,W2948,"f",FALSE)</f>
        <v>59868</v>
      </c>
      <c r="Y2948" s="1404">
        <f>_xll.qlCalendarAdvance(Calendar,X2948,NDays&amp;"D")</f>
        <v>59868</v>
      </c>
      <c r="Z2948" s="1403">
        <v>2.099793035212599E-2</v>
      </c>
      <c r="AA2948" s="1411">
        <v>2.0806071774972512E-2</v>
      </c>
    </row>
    <row r="2949" spans="19:27" x14ac:dyDescent="0.2">
      <c r="S2949" s="399"/>
      <c r="T2949" s="1401"/>
      <c r="W2949" s="864" t="str">
        <f t="shared" si="54"/>
        <v>1w</v>
      </c>
      <c r="X2949" s="1405">
        <f>_xll.qlCalendarAdvance(Calendar,X2948,W2949,"f",FALSE)</f>
        <v>59875</v>
      </c>
      <c r="Y2949" s="1404">
        <f>_xll.qlCalendarAdvance(Calendar,X2949,NDays&amp;"D")</f>
        <v>59875</v>
      </c>
      <c r="Z2949" s="1403">
        <v>2.1005594665639976E-2</v>
      </c>
      <c r="AA2949" s="1411">
        <v>2.0812385404004319E-2</v>
      </c>
    </row>
    <row r="2950" spans="19:27" x14ac:dyDescent="0.2">
      <c r="S2950" s="399"/>
      <c r="T2950" s="1401"/>
      <c r="W2950" s="864" t="str">
        <f t="shared" si="54"/>
        <v>1w</v>
      </c>
      <c r="X2950" s="1405">
        <f>_xll.qlCalendarAdvance(Calendar,X2949,W2950,"f",FALSE)</f>
        <v>59882</v>
      </c>
      <c r="Y2950" s="1404">
        <f>_xll.qlCalendarAdvance(Calendar,X2950,NDays&amp;"D")</f>
        <v>59882</v>
      </c>
      <c r="Z2950" s="1403">
        <v>2.1012198192929828E-2</v>
      </c>
      <c r="AA2950" s="1411">
        <v>2.0818714850190378E-2</v>
      </c>
    </row>
    <row r="2951" spans="19:27" x14ac:dyDescent="0.2">
      <c r="S2951" s="399"/>
      <c r="T2951" s="1401"/>
      <c r="W2951" s="864" t="str">
        <f t="shared" si="54"/>
        <v>1w</v>
      </c>
      <c r="X2951" s="1405">
        <f>_xll.qlCalendarAdvance(Calendar,X2950,W2951,"f",FALSE)</f>
        <v>59889</v>
      </c>
      <c r="Y2951" s="1404">
        <f>_xll.qlCalendarAdvance(Calendar,X2951,NDays&amp;"D")</f>
        <v>59889</v>
      </c>
      <c r="Z2951" s="1403">
        <v>2.1018817724726805E-2</v>
      </c>
      <c r="AA2951" s="1411">
        <v>2.0825060113530691E-2</v>
      </c>
    </row>
    <row r="2952" spans="19:27" x14ac:dyDescent="0.2">
      <c r="S2952" s="399"/>
      <c r="T2952" s="1401"/>
      <c r="W2952" s="864" t="str">
        <f t="shared" si="54"/>
        <v>1w</v>
      </c>
      <c r="X2952" s="1405">
        <f>_xll.qlCalendarAdvance(Calendar,X2951,W2952,"f",FALSE)</f>
        <v>59897</v>
      </c>
      <c r="Y2952" s="1404">
        <f>_xll.qlCalendarAdvance(Calendar,X2952,NDays&amp;"D")</f>
        <v>59897</v>
      </c>
      <c r="Z2952" s="1403">
        <v>2.1026402501484284E-2</v>
      </c>
      <c r="AA2952" s="1411">
        <v>2.0832331211328992E-2</v>
      </c>
    </row>
    <row r="2953" spans="19:27" x14ac:dyDescent="0.2">
      <c r="S2953" s="399"/>
      <c r="T2953" s="1401"/>
      <c r="W2953" s="864" t="str">
        <f t="shared" si="54"/>
        <v>1w</v>
      </c>
      <c r="X2953" s="1405">
        <f>_xll.qlCalendarAdvance(Calendar,X2952,W2953,"f",FALSE)</f>
        <v>59904</v>
      </c>
      <c r="Y2953" s="1404">
        <f>_xll.qlCalendarAdvance(Calendar,X2953,NDays&amp;"D")</f>
        <v>59904</v>
      </c>
      <c r="Z2953" s="1403">
        <v>2.103197170949209E-2</v>
      </c>
      <c r="AA2953" s="1411">
        <v>2.0838710368629165E-2</v>
      </c>
    </row>
    <row r="2954" spans="19:27" x14ac:dyDescent="0.2">
      <c r="S2954" s="399"/>
      <c r="T2954" s="1401"/>
      <c r="W2954" s="864" t="str">
        <f t="shared" si="54"/>
        <v>1w</v>
      </c>
      <c r="X2954" s="1405">
        <f>_xll.qlCalendarAdvance(Calendar,X2953,W2954,"f",FALSE)</f>
        <v>59911</v>
      </c>
      <c r="Y2954" s="1404">
        <f>_xll.qlCalendarAdvance(Calendar,X2954,NDays&amp;"D")</f>
        <v>59911</v>
      </c>
      <c r="Z2954" s="1403">
        <v>2.1038640016654297E-2</v>
      </c>
      <c r="AA2954" s="1411">
        <v>2.0845105343407777E-2</v>
      </c>
    </row>
    <row r="2955" spans="19:27" x14ac:dyDescent="0.2">
      <c r="S2955" s="399"/>
      <c r="T2955" s="1401"/>
      <c r="W2955" s="864" t="str">
        <f t="shared" si="54"/>
        <v>1w</v>
      </c>
      <c r="X2955" s="1405">
        <f>_xll.qlCalendarAdvance(Calendar,X2954,W2955,"f",FALSE)</f>
        <v>59918</v>
      </c>
      <c r="Y2955" s="1404">
        <f>_xll.qlCalendarAdvance(Calendar,X2955,NDays&amp;"D")</f>
        <v>59918</v>
      </c>
      <c r="Z2955" s="1403">
        <v>2.104532432792983E-2</v>
      </c>
      <c r="AA2955" s="1411">
        <v>2.0851516135259596E-2</v>
      </c>
    </row>
    <row r="2956" spans="19:27" x14ac:dyDescent="0.2">
      <c r="S2956" s="399"/>
      <c r="T2956" s="1401"/>
      <c r="W2956" s="864" t="str">
        <f t="shared" si="54"/>
        <v>1w</v>
      </c>
      <c r="X2956" s="1405">
        <f>_xll.qlCalendarAdvance(Calendar,X2955,W2956,"f",FALSE)</f>
        <v>59925</v>
      </c>
      <c r="Y2956" s="1404">
        <f>_xll.qlCalendarAdvance(Calendar,X2956,NDays&amp;"D")</f>
        <v>59925</v>
      </c>
      <c r="Z2956" s="1403">
        <v>2.1052024643477222E-2</v>
      </c>
      <c r="AA2956" s="1411">
        <v>2.0857942744265667E-2</v>
      </c>
    </row>
    <row r="2957" spans="19:27" x14ac:dyDescent="0.2">
      <c r="S2957" s="399"/>
      <c r="T2957" s="1401"/>
      <c r="W2957" s="864" t="str">
        <f t="shared" si="54"/>
        <v>1w</v>
      </c>
      <c r="X2957" s="1405">
        <f>_xll.qlCalendarAdvance(Calendar,X2956,W2957,"f",FALSE)</f>
        <v>59932</v>
      </c>
      <c r="Y2957" s="1404">
        <f>_xll.qlCalendarAdvance(Calendar,X2957,NDays&amp;"D")</f>
        <v>59932</v>
      </c>
      <c r="Z2957" s="1403">
        <v>2.1058740963455003E-2</v>
      </c>
      <c r="AA2957" s="1411">
        <v>2.0864385170507038E-2</v>
      </c>
    </row>
    <row r="2958" spans="19:27" x14ac:dyDescent="0.2">
      <c r="S2958" s="399"/>
      <c r="T2958" s="1401"/>
      <c r="W2958" s="864" t="str">
        <f t="shared" si="54"/>
        <v>1w</v>
      </c>
      <c r="X2958" s="1405">
        <f>_xll.qlCalendarAdvance(Calendar,X2957,W2958,"f",FALSE)</f>
        <v>59939</v>
      </c>
      <c r="Y2958" s="1404">
        <f>_xll.qlCalendarAdvance(Calendar,X2958,NDays&amp;"D")</f>
        <v>59939</v>
      </c>
      <c r="Z2958" s="1403">
        <v>2.1065473288022146E-2</v>
      </c>
      <c r="AA2958" s="1411">
        <v>2.0870843414145801E-2</v>
      </c>
    </row>
    <row r="2959" spans="19:27" x14ac:dyDescent="0.2">
      <c r="S2959" s="399"/>
      <c r="T2959" s="1401"/>
      <c r="W2959" s="864" t="str">
        <f t="shared" si="54"/>
        <v>1w</v>
      </c>
      <c r="X2959" s="1405">
        <f>_xll.qlCalendarAdvance(Calendar,X2958,W2959,"f",FALSE)</f>
        <v>59946</v>
      </c>
      <c r="Y2959" s="1404">
        <f>_xll.qlCalendarAdvance(Calendar,X2959,NDays&amp;"D")</f>
        <v>59946</v>
      </c>
      <c r="Z2959" s="1403">
        <v>2.1072221617338072E-2</v>
      </c>
      <c r="AA2959" s="1411">
        <v>2.0877317474857771E-2</v>
      </c>
    </row>
    <row r="2960" spans="19:27" x14ac:dyDescent="0.2">
      <c r="S2960" s="399"/>
      <c r="T2960" s="1401"/>
      <c r="W2960" s="864" t="str">
        <f t="shared" si="54"/>
        <v>1w</v>
      </c>
      <c r="X2960" s="1405">
        <f>_xll.qlCalendarAdvance(Calendar,X2959,W2960,"f",FALSE)</f>
        <v>59953</v>
      </c>
      <c r="Y2960" s="1404">
        <f>_xll.qlCalendarAdvance(Calendar,X2960,NDays&amp;"D")</f>
        <v>59953</v>
      </c>
      <c r="Z2960" s="1403">
        <v>2.1078985951563541E-2</v>
      </c>
      <c r="AA2960" s="1411">
        <v>2.0883807352805039E-2</v>
      </c>
    </row>
    <row r="2961" spans="19:27" x14ac:dyDescent="0.2">
      <c r="S2961" s="399"/>
      <c r="T2961" s="1401"/>
      <c r="W2961" s="864" t="str">
        <f t="shared" si="54"/>
        <v>1w</v>
      </c>
      <c r="X2961" s="1405">
        <f>_xll.qlCalendarAdvance(Calendar,X2960,W2961,"f",FALSE)</f>
        <v>59960</v>
      </c>
      <c r="Y2961" s="1404">
        <f>_xll.qlCalendarAdvance(Calendar,X2961,NDays&amp;"D")</f>
        <v>59960</v>
      </c>
      <c r="Z2961" s="1403">
        <v>2.1085766290856633E-2</v>
      </c>
      <c r="AA2961" s="1411">
        <v>2.0890313047987608E-2</v>
      </c>
    </row>
    <row r="2962" spans="19:27" x14ac:dyDescent="0.2">
      <c r="S2962" s="399"/>
      <c r="T2962" s="1401"/>
      <c r="W2962" s="864" t="str">
        <f t="shared" si="54"/>
        <v>1w</v>
      </c>
      <c r="X2962" s="1405">
        <f>_xll.qlCalendarAdvance(Calendar,X2961,W2962,"f",FALSE)</f>
        <v>59967</v>
      </c>
      <c r="Y2962" s="1404">
        <f>_xll.qlCalendarAdvance(Calendar,X2962,NDays&amp;"D")</f>
        <v>59967</v>
      </c>
      <c r="Z2962" s="1403">
        <v>2.1096957317135377E-2</v>
      </c>
      <c r="AA2962" s="1411">
        <v>2.0896834560324429E-2</v>
      </c>
    </row>
    <row r="2963" spans="19:27" x14ac:dyDescent="0.2">
      <c r="S2963" s="399"/>
      <c r="T2963" s="1401"/>
      <c r="W2963" s="864" t="str">
        <f t="shared" si="54"/>
        <v>1w</v>
      </c>
      <c r="X2963" s="1405">
        <f>_xll.qlCalendarAdvance(Calendar,X2962,W2963,"f",FALSE)</f>
        <v>59974</v>
      </c>
      <c r="Y2963" s="1404">
        <f>_xll.qlCalendarAdvance(Calendar,X2963,NDays&amp;"D")</f>
        <v>59974</v>
      </c>
      <c r="Z2963" s="1403">
        <v>2.1103775808203811E-2</v>
      </c>
      <c r="AA2963" s="1411">
        <v>2.0903371889977596E-2</v>
      </c>
    </row>
    <row r="2964" spans="19:27" x14ac:dyDescent="0.2">
      <c r="S2964" s="399"/>
      <c r="T2964" s="1401"/>
      <c r="W2964" s="864" t="str">
        <f t="shared" si="54"/>
        <v>1w</v>
      </c>
      <c r="X2964" s="1405">
        <f>_xll.qlCalendarAdvance(Calendar,X2963,W2964,"f",FALSE)</f>
        <v>59981</v>
      </c>
      <c r="Y2964" s="1404">
        <f>_xll.qlCalendarAdvance(Calendar,X2964,NDays&amp;"D")</f>
        <v>59981</v>
      </c>
      <c r="Z2964" s="1403">
        <v>2.1110610309056515E-2</v>
      </c>
      <c r="AA2964" s="1411">
        <v>2.0909925036785015E-2</v>
      </c>
    </row>
    <row r="2965" spans="19:27" x14ac:dyDescent="0.2">
      <c r="S2965" s="399"/>
      <c r="T2965" s="1401"/>
      <c r="W2965" s="864" t="str">
        <f t="shared" si="54"/>
        <v>1w</v>
      </c>
      <c r="X2965" s="1405">
        <f>_xll.qlCalendarAdvance(Calendar,X2964,W2965,"f",FALSE)</f>
        <v>59988</v>
      </c>
      <c r="Y2965" s="1404">
        <f>_xll.qlCalendarAdvance(Calendar,X2965,NDays&amp;"D")</f>
        <v>59988</v>
      </c>
      <c r="Z2965" s="1403">
        <v>2.1117460819860809E-2</v>
      </c>
      <c r="AA2965" s="1411">
        <v>2.0916494000908781E-2</v>
      </c>
    </row>
    <row r="2966" spans="19:27" x14ac:dyDescent="0.2">
      <c r="S2966" s="399"/>
      <c r="T2966" s="1401"/>
      <c r="W2966" s="864" t="str">
        <f t="shared" si="54"/>
        <v>1w</v>
      </c>
      <c r="X2966" s="1405">
        <f>_xll.qlCalendarAdvance(Calendar,X2965,W2966,"f",FALSE)</f>
        <v>59995</v>
      </c>
      <c r="Y2966" s="1404">
        <f>_xll.qlCalendarAdvance(Calendar,X2966,NDays&amp;"D")</f>
        <v>59995</v>
      </c>
      <c r="Z2966" s="1403">
        <v>2.1121012602945327E-2</v>
      </c>
      <c r="AA2966" s="1411">
        <v>2.0927362714340259E-2</v>
      </c>
    </row>
    <row r="2967" spans="19:27" x14ac:dyDescent="0.2">
      <c r="S2967" s="399"/>
      <c r="T2967" s="1401"/>
      <c r="W2967" s="864" t="str">
        <f t="shared" si="54"/>
        <v>1w</v>
      </c>
      <c r="X2967" s="1405">
        <f>_xll.qlCalendarAdvance(Calendar,X2966,W2967,"f",FALSE)</f>
        <v>60002</v>
      </c>
      <c r="Y2967" s="1404">
        <f>_xll.qlCalendarAdvance(Calendar,X2967,NDays&amp;"D")</f>
        <v>60002</v>
      </c>
      <c r="Z2967" s="1403">
        <v>2.1127890515301499E-2</v>
      </c>
      <c r="AA2967" s="1411">
        <v>2.0929679380619071E-2</v>
      </c>
    </row>
    <row r="2968" spans="19:27" x14ac:dyDescent="0.2">
      <c r="S2968" s="399"/>
      <c r="T2968" s="1401"/>
      <c r="W2968" s="864" t="str">
        <f t="shared" si="54"/>
        <v>1w</v>
      </c>
      <c r="X2968" s="1405">
        <f>_xll.qlCalendarAdvance(Calendar,X2967,W2968,"f",FALSE)</f>
        <v>60009</v>
      </c>
      <c r="Y2968" s="1404">
        <f>_xll.qlCalendarAdvance(Calendar,X2968,NDays&amp;"D")</f>
        <v>60009</v>
      </c>
      <c r="Z2968" s="1403">
        <v>2.1134784434920811E-2</v>
      </c>
      <c r="AA2968" s="1411">
        <v>2.0936295796448734E-2</v>
      </c>
    </row>
    <row r="2969" spans="19:27" x14ac:dyDescent="0.2">
      <c r="S2969" s="399"/>
      <c r="T2969" s="1401"/>
      <c r="W2969" s="864" t="str">
        <f t="shared" si="54"/>
        <v>1w</v>
      </c>
      <c r="X2969" s="1405">
        <f>_xll.qlCalendarAdvance(Calendar,X2968,W2969,"f",FALSE)</f>
        <v>60016</v>
      </c>
      <c r="Y2969" s="1404">
        <f>_xll.qlCalendarAdvance(Calendar,X2969,NDays&amp;"D")</f>
        <v>60016</v>
      </c>
      <c r="Z2969" s="1403">
        <v>2.1141694361964915E-2</v>
      </c>
      <c r="AA2969" s="1411">
        <v>2.094292802943265E-2</v>
      </c>
    </row>
    <row r="2970" spans="19:27" x14ac:dyDescent="0.2">
      <c r="S2970" s="399"/>
      <c r="T2970" s="1401"/>
      <c r="W2970" s="864" t="str">
        <f t="shared" ref="W2970:W3033" si="55">W2969</f>
        <v>1w</v>
      </c>
      <c r="X2970" s="1405">
        <f>_xll.qlCalendarAdvance(Calendar,X2969,W2970,"f",FALSE)</f>
        <v>60023</v>
      </c>
      <c r="Y2970" s="1404">
        <f>_xll.qlCalendarAdvance(Calendar,X2970,NDays&amp;"D")</f>
        <v>60023</v>
      </c>
      <c r="Z2970" s="1403">
        <v>2.1151953528950933E-2</v>
      </c>
      <c r="AA2970" s="1411">
        <v>2.0949576079651866E-2</v>
      </c>
    </row>
    <row r="2971" spans="19:27" x14ac:dyDescent="0.2">
      <c r="S2971" s="399"/>
      <c r="T2971" s="1401"/>
      <c r="W2971" s="864" t="str">
        <f t="shared" si="55"/>
        <v>1w</v>
      </c>
      <c r="X2971" s="1405">
        <f>_xll.qlCalendarAdvance(Calendar,X2970,W2971,"f",FALSE)</f>
        <v>60030</v>
      </c>
      <c r="Y2971" s="1404">
        <f>_xll.qlCalendarAdvance(Calendar,X2971,NDays&amp;"D")</f>
        <v>60030</v>
      </c>
      <c r="Z2971" s="1403">
        <v>2.1158900102951066E-2</v>
      </c>
      <c r="AA2971" s="1411">
        <v>2.0956239946944288E-2</v>
      </c>
    </row>
    <row r="2972" spans="19:27" x14ac:dyDescent="0.2">
      <c r="S2972" s="399"/>
      <c r="T2972" s="1401"/>
      <c r="W2972" s="864" t="str">
        <f t="shared" si="55"/>
        <v>1w</v>
      </c>
      <c r="X2972" s="1405">
        <f>_xll.qlCalendarAdvance(Calendar,X2971,W2972,"f",FALSE)</f>
        <v>60037</v>
      </c>
      <c r="Y2972" s="1404">
        <f>_xll.qlCalendarAdvance(Calendar,X2972,NDays&amp;"D")</f>
        <v>60037</v>
      </c>
      <c r="Z2972" s="1403">
        <v>2.1165862688070986E-2</v>
      </c>
      <c r="AA2972" s="1411">
        <v>2.0962919631715149E-2</v>
      </c>
    </row>
    <row r="2973" spans="19:27" x14ac:dyDescent="0.2">
      <c r="S2973" s="399"/>
      <c r="T2973" s="1401"/>
      <c r="W2973" s="864" t="str">
        <f t="shared" si="55"/>
        <v>1w</v>
      </c>
      <c r="X2973" s="1405">
        <f>_xll.qlCalendarAdvance(Calendar,X2972,W2973,"f",FALSE)</f>
        <v>60044</v>
      </c>
      <c r="Y2973" s="1404">
        <f>_xll.qlCalendarAdvance(Calendar,X2973,NDays&amp;"D")</f>
        <v>60044</v>
      </c>
      <c r="Z2973" s="1403">
        <v>2.1172841284477148E-2</v>
      </c>
      <c r="AA2973" s="1411">
        <v>2.0969615133559216E-2</v>
      </c>
    </row>
    <row r="2974" spans="19:27" x14ac:dyDescent="0.2">
      <c r="S2974" s="399"/>
      <c r="T2974" s="1401"/>
      <c r="W2974" s="864" t="str">
        <f t="shared" si="55"/>
        <v>1w</v>
      </c>
      <c r="X2974" s="1405">
        <f>_xll.qlCalendarAdvance(Calendar,X2973,W2974,"f",FALSE)</f>
        <v>60051</v>
      </c>
      <c r="Y2974" s="1404">
        <f>_xll.qlCalendarAdvance(Calendar,X2974,NDays&amp;"D")</f>
        <v>60051</v>
      </c>
      <c r="Z2974" s="1403">
        <v>2.1176484114347898E-2</v>
      </c>
      <c r="AA2974" s="1411">
        <v>2.0976326452719629E-2</v>
      </c>
    </row>
    <row r="2975" spans="19:27" x14ac:dyDescent="0.2">
      <c r="S2975" s="399"/>
      <c r="T2975" s="1401"/>
      <c r="W2975" s="864" t="str">
        <f t="shared" si="55"/>
        <v>1w</v>
      </c>
      <c r="X2975" s="1405">
        <f>_xll.qlCalendarAdvance(Calendar,X2974,W2975,"f",FALSE)</f>
        <v>60058</v>
      </c>
      <c r="Y2975" s="1404">
        <f>_xll.qlCalendarAdvance(Calendar,X2975,NDays&amp;"D")</f>
        <v>60058</v>
      </c>
      <c r="Z2975" s="1403">
        <v>2.1183490089416435E-2</v>
      </c>
      <c r="AA2975" s="1411">
        <v>2.0983053589034295E-2</v>
      </c>
    </row>
    <row r="2976" spans="19:27" x14ac:dyDescent="0.2">
      <c r="S2976" s="399"/>
      <c r="T2976" s="1401"/>
      <c r="W2976" s="864" t="str">
        <f t="shared" si="55"/>
        <v>1w</v>
      </c>
      <c r="X2976" s="1405">
        <f>_xll.qlCalendarAdvance(Calendar,X2975,W2976,"f",FALSE)</f>
        <v>60065</v>
      </c>
      <c r="Y2976" s="1404">
        <f>_xll.qlCalendarAdvance(Calendar,X2976,NDays&amp;"D")</f>
        <v>60065</v>
      </c>
      <c r="Z2976" s="1403">
        <v>2.1190512073069212E-2</v>
      </c>
      <c r="AA2976" s="1411">
        <v>2.098979654258426E-2</v>
      </c>
    </row>
    <row r="2977" spans="19:27" x14ac:dyDescent="0.2">
      <c r="S2977" s="399"/>
      <c r="T2977" s="1401"/>
      <c r="W2977" s="864" t="str">
        <f t="shared" si="55"/>
        <v>1w</v>
      </c>
      <c r="X2977" s="1405">
        <f>_xll.qlCalendarAdvance(Calendar,X2976,W2977,"f",FALSE)</f>
        <v>60072</v>
      </c>
      <c r="Y2977" s="1404">
        <f>_xll.qlCalendarAdvance(Calendar,X2977,NDays&amp;"D")</f>
        <v>60072</v>
      </c>
      <c r="Z2977" s="1403">
        <v>2.1197550065475409E-2</v>
      </c>
      <c r="AA2977" s="1411">
        <v>2.0996555313450571E-2</v>
      </c>
    </row>
    <row r="2978" spans="19:27" x14ac:dyDescent="0.2">
      <c r="S2978" s="399"/>
      <c r="T2978" s="1401"/>
      <c r="W2978" s="864" t="str">
        <f t="shared" si="55"/>
        <v>1w</v>
      </c>
      <c r="X2978" s="1405">
        <f>_xll.qlCalendarAdvance(Calendar,X2977,W2978,"f",FALSE)</f>
        <v>60079</v>
      </c>
      <c r="Y2978" s="1404">
        <f>_xll.qlCalendarAdvance(Calendar,X2978,NDays&amp;"D")</f>
        <v>60079</v>
      </c>
      <c r="Z2978" s="1403">
        <v>2.1207974441739708E-2</v>
      </c>
      <c r="AA2978" s="1411">
        <v>2.1003329901390089E-2</v>
      </c>
    </row>
    <row r="2979" spans="19:27" x14ac:dyDescent="0.2">
      <c r="S2979" s="399"/>
      <c r="T2979" s="1401"/>
      <c r="W2979" s="864" t="str">
        <f t="shared" si="55"/>
        <v>1w</v>
      </c>
      <c r="X2979" s="1405">
        <f>_xll.qlCalendarAdvance(Calendar,X2978,W2979,"f",FALSE)</f>
        <v>60086</v>
      </c>
      <c r="Y2979" s="1404">
        <f>_xll.qlCalendarAdvance(Calendar,X2979,NDays&amp;"D")</f>
        <v>60086</v>
      </c>
      <c r="Z2979" s="1403">
        <v>2.1215049109428036E-2</v>
      </c>
      <c r="AA2979" s="1411">
        <v>2.1010120306726998E-2</v>
      </c>
    </row>
    <row r="2980" spans="19:27" x14ac:dyDescent="0.2">
      <c r="S2980" s="399"/>
      <c r="T2980" s="1401"/>
      <c r="W2980" s="864" t="str">
        <f t="shared" si="55"/>
        <v>1w</v>
      </c>
      <c r="X2980" s="1405">
        <f>_xll.qlCalendarAdvance(Calendar,X2979,W2980,"f",FALSE)</f>
        <v>60093</v>
      </c>
      <c r="Y2980" s="1404">
        <f>_xll.qlCalendarAdvance(Calendar,X2980,NDays&amp;"D")</f>
        <v>60093</v>
      </c>
      <c r="Z2980" s="1403">
        <v>2.1222139789593895E-2</v>
      </c>
      <c r="AA2980" s="1411">
        <v>2.1016926529218161E-2</v>
      </c>
    </row>
    <row r="2981" spans="19:27" x14ac:dyDescent="0.2">
      <c r="S2981" s="399"/>
      <c r="T2981" s="1401"/>
      <c r="W2981" s="864" t="str">
        <f t="shared" si="55"/>
        <v>1w</v>
      </c>
      <c r="X2981" s="1405">
        <f>_xll.qlCalendarAdvance(Calendar,X2980,W2981,"f",FALSE)</f>
        <v>60100</v>
      </c>
      <c r="Y2981" s="1404">
        <f>_xll.qlCalendarAdvance(Calendar,X2981,NDays&amp;"D")</f>
        <v>60100</v>
      </c>
      <c r="Z2981" s="1403">
        <v>2.1229246482407226E-2</v>
      </c>
      <c r="AA2981" s="1411">
        <v>2.1023748568944622E-2</v>
      </c>
    </row>
    <row r="2982" spans="19:27" x14ac:dyDescent="0.2">
      <c r="S2982" s="399"/>
      <c r="T2982" s="1401"/>
      <c r="W2982" s="864" t="str">
        <f t="shared" si="55"/>
        <v>1w</v>
      </c>
      <c r="X2982" s="1405">
        <f>_xll.qlCalendarAdvance(Calendar,X2981,W2982,"f",FALSE)</f>
        <v>60107</v>
      </c>
      <c r="Y2982" s="1404">
        <f>_xll.qlCalendarAdvance(Calendar,X2982,NDays&amp;"D")</f>
        <v>60107</v>
      </c>
      <c r="Z2982" s="1403">
        <v>2.1236369188042312E-2</v>
      </c>
      <c r="AA2982" s="1411">
        <v>2.103058642598743E-2</v>
      </c>
    </row>
    <row r="2983" spans="19:27" x14ac:dyDescent="0.2">
      <c r="S2983" s="399"/>
      <c r="T2983" s="1401"/>
      <c r="W2983" s="864" t="str">
        <f t="shared" si="55"/>
        <v>1w</v>
      </c>
      <c r="X2983" s="1405">
        <f>_xll.qlCalendarAdvance(Calendar,X2982,W2983,"f",FALSE)</f>
        <v>60114</v>
      </c>
      <c r="Y2983" s="1404">
        <f>_xll.qlCalendarAdvance(Calendar,X2983,NDays&amp;"D")</f>
        <v>60114</v>
      </c>
      <c r="Z2983" s="1403">
        <v>2.1240114213118458E-2</v>
      </c>
      <c r="AA2983" s="1411">
        <v>2.103744010018449E-2</v>
      </c>
    </row>
    <row r="2984" spans="19:27" x14ac:dyDescent="0.2">
      <c r="S2984" s="399"/>
      <c r="T2984" s="1401"/>
      <c r="W2984" s="864" t="str">
        <f t="shared" si="55"/>
        <v>1w</v>
      </c>
      <c r="X2984" s="1405">
        <f>_xll.qlCalendarAdvance(Calendar,X2983,W2984,"f",FALSE)</f>
        <v>60121</v>
      </c>
      <c r="Y2984" s="1404">
        <f>_xll.qlCalendarAdvance(Calendar,X2984,NDays&amp;"D")</f>
        <v>60121</v>
      </c>
      <c r="Z2984" s="1403">
        <v>2.1250662638462314E-2</v>
      </c>
      <c r="AA2984" s="1411">
        <v>2.1044309591697896E-2</v>
      </c>
    </row>
    <row r="2985" spans="19:27" x14ac:dyDescent="0.2">
      <c r="S2985" s="399"/>
      <c r="T2985" s="1401"/>
      <c r="W2985" s="864" t="str">
        <f t="shared" si="55"/>
        <v>1w</v>
      </c>
      <c r="X2985" s="1405">
        <f>_xll.qlCalendarAdvance(Calendar,X2984,W2985,"f",FALSE)</f>
        <v>60128</v>
      </c>
      <c r="Y2985" s="1404">
        <f>_xll.qlCalendarAdvance(Calendar,X2985,NDays&amp;"D")</f>
        <v>60128</v>
      </c>
      <c r="Z2985" s="1403">
        <v>2.1257833383594504E-2</v>
      </c>
      <c r="AA2985" s="1411">
        <v>2.1051194900446601E-2</v>
      </c>
    </row>
    <row r="2986" spans="19:27" x14ac:dyDescent="0.2">
      <c r="S2986" s="399"/>
      <c r="T2986" s="1401"/>
      <c r="W2986" s="864" t="str">
        <f t="shared" si="55"/>
        <v>1w</v>
      </c>
      <c r="X2986" s="1405">
        <f>_xll.qlCalendarAdvance(Calendar,X2985,W2986,"f",FALSE)</f>
        <v>60135</v>
      </c>
      <c r="Y2986" s="1404">
        <f>_xll.qlCalendarAdvance(Calendar,X2986,NDays&amp;"D")</f>
        <v>60135</v>
      </c>
      <c r="Z2986" s="1403">
        <v>2.1265020142237346E-2</v>
      </c>
      <c r="AA2986" s="1411">
        <v>2.1058096026268514E-2</v>
      </c>
    </row>
    <row r="2987" spans="19:27" x14ac:dyDescent="0.2">
      <c r="S2987" s="399"/>
      <c r="T2987" s="1401"/>
      <c r="W2987" s="864" t="str">
        <f t="shared" si="55"/>
        <v>1w</v>
      </c>
      <c r="X2987" s="1405">
        <f>_xll.qlCalendarAdvance(Calendar,X2986,W2987,"f",FALSE)</f>
        <v>60142</v>
      </c>
      <c r="Y2987" s="1404">
        <f>_xll.qlCalendarAdvance(Calendar,X2987,NDays&amp;"D")</f>
        <v>60142</v>
      </c>
      <c r="Z2987" s="1403">
        <v>2.1268810507959927E-2</v>
      </c>
      <c r="AA2987" s="1411">
        <v>2.1065012969487817E-2</v>
      </c>
    </row>
    <row r="2988" spans="19:27" x14ac:dyDescent="0.2">
      <c r="S2988" s="399"/>
      <c r="T2988" s="1401"/>
      <c r="W2988" s="864" t="str">
        <f t="shared" si="55"/>
        <v>1w</v>
      </c>
      <c r="X2988" s="1405">
        <f>_xll.qlCalendarAdvance(Calendar,X2987,W2988,"f",FALSE)</f>
        <v>60149</v>
      </c>
      <c r="Y2988" s="1404">
        <f>_xll.qlCalendarAdvance(Calendar,X2988,NDays&amp;"D")</f>
        <v>60149</v>
      </c>
      <c r="Z2988" s="1403">
        <v>2.1273747511743001E-2</v>
      </c>
      <c r="AA2988" s="1411">
        <v>2.1071945729861374E-2</v>
      </c>
    </row>
    <row r="2989" spans="19:27" x14ac:dyDescent="0.2">
      <c r="S2989" s="399"/>
      <c r="T2989" s="1401"/>
      <c r="W2989" s="864" t="str">
        <f t="shared" si="55"/>
        <v>1w</v>
      </c>
      <c r="X2989" s="1405">
        <f>_xll.qlCalendarAdvance(Calendar,X2988,W2989,"f",FALSE)</f>
        <v>60156</v>
      </c>
      <c r="Y2989" s="1404">
        <f>_xll.qlCalendarAdvance(Calendar,X2989,NDays&amp;"D")</f>
        <v>60156</v>
      </c>
      <c r="Z2989" s="1403">
        <v>2.1280974496835157E-2</v>
      </c>
      <c r="AA2989" s="1411">
        <v>2.1078894307551277E-2</v>
      </c>
    </row>
    <row r="2990" spans="19:27" x14ac:dyDescent="0.2">
      <c r="S2990" s="399"/>
      <c r="T2990" s="1401"/>
      <c r="W2990" s="864" t="str">
        <f t="shared" si="55"/>
        <v>1w</v>
      </c>
      <c r="X2990" s="1405">
        <f>_xll.qlCalendarAdvance(Calendar,X2989,W2990,"f",FALSE)</f>
        <v>60163</v>
      </c>
      <c r="Y2990" s="1404">
        <f>_xll.qlCalendarAdvance(Calendar,X2990,NDays&amp;"D")</f>
        <v>60163</v>
      </c>
      <c r="Z2990" s="1403">
        <v>2.1288217490722437E-2</v>
      </c>
      <c r="AA2990" s="1411">
        <v>2.1085858702476479E-2</v>
      </c>
    </row>
    <row r="2991" spans="19:27" x14ac:dyDescent="0.2">
      <c r="S2991" s="399"/>
      <c r="T2991" s="1401"/>
      <c r="W2991" s="864" t="str">
        <f t="shared" si="55"/>
        <v>1w</v>
      </c>
      <c r="X2991" s="1405">
        <f>_xll.qlCalendarAdvance(Calendar,X2990,W2991,"f",FALSE)</f>
        <v>60170</v>
      </c>
      <c r="Y2991" s="1404">
        <f>_xll.qlCalendarAdvance(Calendar,X2991,NDays&amp;"D")</f>
        <v>60170</v>
      </c>
      <c r="Z2991" s="1403">
        <v>2.1295476493574095E-2</v>
      </c>
      <c r="AA2991" s="1411">
        <v>2.1092838914718026E-2</v>
      </c>
    </row>
    <row r="2992" spans="19:27" x14ac:dyDescent="0.2">
      <c r="S2992" s="399"/>
      <c r="T2992" s="1401"/>
      <c r="W2992" s="864" t="str">
        <f t="shared" si="55"/>
        <v>1w</v>
      </c>
      <c r="X2992" s="1405">
        <f>_xll.qlCalendarAdvance(Calendar,X2991,W2992,"f",FALSE)</f>
        <v>60177</v>
      </c>
      <c r="Y2992" s="1404">
        <f>_xll.qlCalendarAdvance(Calendar,X2992,NDays&amp;"D")</f>
        <v>60177</v>
      </c>
      <c r="Z2992" s="1403">
        <v>2.130389621418435E-2</v>
      </c>
      <c r="AA2992" s="1411">
        <v>2.1099834944113827E-2</v>
      </c>
    </row>
    <row r="2993" spans="19:27" x14ac:dyDescent="0.2">
      <c r="S2993" s="399"/>
      <c r="T2993" s="1401"/>
      <c r="W2993" s="864" t="str">
        <f t="shared" si="55"/>
        <v>1w</v>
      </c>
      <c r="X2993" s="1405">
        <f>_xll.qlCalendarAdvance(Calendar,X2992,W2993,"f",FALSE)</f>
        <v>60184</v>
      </c>
      <c r="Y2993" s="1404">
        <f>_xll.qlCalendarAdvance(Calendar,X2993,NDays&amp;"D")</f>
        <v>60184</v>
      </c>
      <c r="Z2993" s="1403">
        <v>2.1311188802484768E-2</v>
      </c>
      <c r="AA2993" s="1411">
        <v>2.110684679066388E-2</v>
      </c>
    </row>
    <row r="2994" spans="19:27" x14ac:dyDescent="0.2">
      <c r="S2994" s="399"/>
      <c r="T2994" s="1401"/>
      <c r="W2994" s="864" t="str">
        <f t="shared" si="55"/>
        <v>1w</v>
      </c>
      <c r="X2994" s="1405">
        <f>_xll.qlCalendarAdvance(Calendar,X2993,W2994,"f",FALSE)</f>
        <v>60191</v>
      </c>
      <c r="Y2994" s="1404">
        <f>_xll.qlCalendarAdvance(Calendar,X2994,NDays&amp;"D")</f>
        <v>60191</v>
      </c>
      <c r="Z2994" s="1403">
        <v>2.1318497401350157E-2</v>
      </c>
      <c r="AA2994" s="1411">
        <v>2.1113874454692372E-2</v>
      </c>
    </row>
    <row r="2995" spans="19:27" x14ac:dyDescent="0.2">
      <c r="S2995" s="399"/>
      <c r="T2995" s="1401"/>
      <c r="W2995" s="864" t="str">
        <f t="shared" si="55"/>
        <v>1w</v>
      </c>
      <c r="X2995" s="1405">
        <f>_xll.qlCalendarAdvance(Calendar,X2994,W2995,"f",FALSE)</f>
        <v>60198</v>
      </c>
      <c r="Y2995" s="1404">
        <f>_xll.qlCalendarAdvance(Calendar,X2995,NDays&amp;"D")</f>
        <v>60198</v>
      </c>
      <c r="Z2995" s="1403">
        <v>2.1325822010954627E-2</v>
      </c>
      <c r="AA2995" s="1411">
        <v>2.112091793579407E-2</v>
      </c>
    </row>
    <row r="2996" spans="19:27" x14ac:dyDescent="0.2">
      <c r="S2996" s="399"/>
      <c r="T2996" s="1401"/>
      <c r="W2996" s="864" t="str">
        <f t="shared" si="55"/>
        <v>1w</v>
      </c>
      <c r="X2996" s="1405">
        <f>_xll.qlCalendarAdvance(Calendar,X2995,W2996,"f",FALSE)</f>
        <v>60205</v>
      </c>
      <c r="Y2996" s="1404">
        <f>_xll.qlCalendarAdvance(Calendar,X2996,NDays&amp;"D")</f>
        <v>60205</v>
      </c>
      <c r="Z2996" s="1403">
        <v>2.133316263147007E-2</v>
      </c>
      <c r="AA2996" s="1411">
        <v>2.1127977234212114E-2</v>
      </c>
    </row>
    <row r="2997" spans="19:27" x14ac:dyDescent="0.2">
      <c r="S2997" s="399"/>
      <c r="T2997" s="1401"/>
      <c r="W2997" s="864" t="str">
        <f t="shared" si="55"/>
        <v>1w</v>
      </c>
      <c r="X2997" s="1405">
        <f>_xll.qlCalendarAdvance(Calendar,X2996,W2997,"f",FALSE)</f>
        <v>60212</v>
      </c>
      <c r="Y2997" s="1404">
        <f>_xll.qlCalendarAdvance(Calendar,X2997,NDays&amp;"D")</f>
        <v>60212</v>
      </c>
      <c r="Z2997" s="1403">
        <v>2.1339366708540718E-2</v>
      </c>
      <c r="AA2997" s="1411">
        <v>2.1135052349865457E-2</v>
      </c>
    </row>
    <row r="2998" spans="19:27" x14ac:dyDescent="0.2">
      <c r="S2998" s="399"/>
      <c r="T2998" s="1401"/>
      <c r="W2998" s="864" t="str">
        <f t="shared" si="55"/>
        <v>1w</v>
      </c>
      <c r="X2998" s="1405">
        <f>_xll.qlCalendarAdvance(Calendar,X2997,W2998,"f",FALSE)</f>
        <v>60219</v>
      </c>
      <c r="Y2998" s="1404">
        <f>_xll.qlCalendarAdvance(Calendar,X2998,NDays&amp;"D")</f>
        <v>60219</v>
      </c>
      <c r="Z2998" s="1403">
        <v>2.1346737778952539E-2</v>
      </c>
      <c r="AA2998" s="1411">
        <v>2.1142143282835146E-2</v>
      </c>
    </row>
    <row r="2999" spans="19:27" x14ac:dyDescent="0.2">
      <c r="S2999" s="399"/>
      <c r="T2999" s="1401"/>
      <c r="W2999" s="864" t="str">
        <f t="shared" si="55"/>
        <v>1w</v>
      </c>
      <c r="X2999" s="1405">
        <f>_xll.qlCalendarAdvance(Calendar,X2998,W2999,"f",FALSE)</f>
        <v>60226</v>
      </c>
      <c r="Y2999" s="1404">
        <f>_xll.qlCalendarAdvance(Calendar,X2999,NDays&amp;"D")</f>
        <v>60226</v>
      </c>
      <c r="Z2999" s="1403">
        <v>2.135412485970653E-2</v>
      </c>
      <c r="AA2999" s="1411">
        <v>2.1149250033040135E-2</v>
      </c>
    </row>
    <row r="3000" spans="19:27" x14ac:dyDescent="0.2">
      <c r="S3000" s="399"/>
      <c r="T3000" s="1401"/>
      <c r="W3000" s="864" t="str">
        <f t="shared" si="55"/>
        <v>1w</v>
      </c>
      <c r="X3000" s="1405">
        <f>_xll.qlCalendarAdvance(Calendar,X2999,W3000,"f",FALSE)</f>
        <v>60233</v>
      </c>
      <c r="Y3000" s="1404">
        <f>_xll.qlCalendarAdvance(Calendar,X3000,NDays&amp;"D")</f>
        <v>60233</v>
      </c>
      <c r="Z3000" s="1403">
        <v>2.1361527950975973E-2</v>
      </c>
      <c r="AA3000" s="1411">
        <v>2.1156372600318329E-2</v>
      </c>
    </row>
    <row r="3001" spans="19:27" x14ac:dyDescent="0.2">
      <c r="S3001" s="399"/>
      <c r="T3001" s="1401"/>
      <c r="W3001" s="864" t="str">
        <f t="shared" si="55"/>
        <v>1w</v>
      </c>
      <c r="X3001" s="1405">
        <f>_xll.qlCalendarAdvance(Calendar,X3000,W3001,"f",FALSE)</f>
        <v>60240</v>
      </c>
      <c r="Y3001" s="1404">
        <f>_xll.qlCalendarAdvance(Calendar,X3001,NDays&amp;"D")</f>
        <v>60240</v>
      </c>
      <c r="Z3001" s="1403">
        <v>2.1370105903819304E-2</v>
      </c>
      <c r="AA3001" s="1411">
        <v>2.1163510985074963E-2</v>
      </c>
    </row>
    <row r="3002" spans="19:27" x14ac:dyDescent="0.2">
      <c r="S3002" s="399"/>
      <c r="T3002" s="1401"/>
      <c r="W3002" s="864" t="str">
        <f t="shared" si="55"/>
        <v>1w</v>
      </c>
      <c r="X3002" s="1405">
        <f>_xll.qlCalendarAdvance(Calendar,X3001,W3002,"f",FALSE)</f>
        <v>60247</v>
      </c>
      <c r="Y3002" s="1404">
        <f>_xll.qlCalendarAdvance(Calendar,X3002,NDays&amp;"D")</f>
        <v>60247</v>
      </c>
      <c r="Z3002" s="1403">
        <v>2.1377542593467264E-2</v>
      </c>
      <c r="AA3002" s="1411">
        <v>2.1170665187066895E-2</v>
      </c>
    </row>
    <row r="3003" spans="19:27" x14ac:dyDescent="0.2">
      <c r="S3003" s="399"/>
      <c r="T3003" s="1401"/>
      <c r="W3003" s="864" t="str">
        <f t="shared" si="55"/>
        <v>1w</v>
      </c>
      <c r="X3003" s="1405">
        <f>_xll.qlCalendarAdvance(Calendar,X3002,W3003,"f",FALSE)</f>
        <v>60254</v>
      </c>
      <c r="Y3003" s="1404">
        <f>_xll.qlCalendarAdvance(Calendar,X3003,NDays&amp;"D")</f>
        <v>60254</v>
      </c>
      <c r="Z3003" s="1403">
        <v>2.1384995295251685E-2</v>
      </c>
      <c r="AA3003" s="1411">
        <v>2.117783520621308E-2</v>
      </c>
    </row>
    <row r="3004" spans="19:27" x14ac:dyDescent="0.2">
      <c r="S3004" s="399"/>
      <c r="T3004" s="1401"/>
      <c r="W3004" s="864" t="str">
        <f t="shared" si="55"/>
        <v>1w</v>
      </c>
      <c r="X3004" s="1405">
        <f>_xll.qlCalendarAdvance(Calendar,X3003,W3004,"f",FALSE)</f>
        <v>60265</v>
      </c>
      <c r="Y3004" s="1404">
        <f>_xll.qlCalendarAdvance(Calendar,X3004,NDays&amp;"D")</f>
        <v>60265</v>
      </c>
      <c r="Z3004" s="1403">
        <v>2.139673899850663E-2</v>
      </c>
      <c r="AA3004" s="1411">
        <v>2.1189134336504489E-2</v>
      </c>
    </row>
    <row r="3005" spans="19:27" x14ac:dyDescent="0.2">
      <c r="S3005" s="399"/>
      <c r="T3005" s="1401"/>
      <c r="W3005" s="864" t="str">
        <f t="shared" si="55"/>
        <v>1w</v>
      </c>
      <c r="X3005" s="1405">
        <f>_xll.qlCalendarAdvance(Calendar,X3004,W3005,"f",FALSE)</f>
        <v>60272</v>
      </c>
      <c r="Y3005" s="1404">
        <f>_xll.qlCalendarAdvance(Calendar,X3005,NDays&amp;"D")</f>
        <v>60272</v>
      </c>
      <c r="Z3005" s="1403">
        <v>2.1404232147887409E-2</v>
      </c>
      <c r="AA3005" s="1411">
        <v>2.1196345028726693E-2</v>
      </c>
    </row>
    <row r="3006" spans="19:27" x14ac:dyDescent="0.2">
      <c r="S3006" s="399"/>
      <c r="T3006" s="1401"/>
      <c r="W3006" s="864" t="str">
        <f t="shared" si="55"/>
        <v>1w</v>
      </c>
      <c r="X3006" s="1405">
        <f>_xll.qlCalendarAdvance(Calendar,X3005,W3006,"f",FALSE)</f>
        <v>60279</v>
      </c>
      <c r="Y3006" s="1404">
        <f>_xll.qlCalendarAdvance(Calendar,X3006,NDays&amp;"D")</f>
        <v>60279</v>
      </c>
      <c r="Z3006" s="1403">
        <v>2.141173945365412E-2</v>
      </c>
      <c r="AA3006" s="1411">
        <v>2.1203571538022103E-2</v>
      </c>
    </row>
    <row r="3007" spans="19:27" x14ac:dyDescent="0.2">
      <c r="S3007" s="399"/>
      <c r="T3007" s="1401"/>
      <c r="W3007" s="864" t="str">
        <f t="shared" si="55"/>
        <v>1w</v>
      </c>
      <c r="X3007" s="1405">
        <f>_xll.qlCalendarAdvance(Calendar,X3006,W3007,"f",FALSE)</f>
        <v>60286</v>
      </c>
      <c r="Y3007" s="1404">
        <f>_xll.qlCalendarAdvance(Calendar,X3007,NDays&amp;"D")</f>
        <v>60286</v>
      </c>
      <c r="Z3007" s="1403">
        <v>2.1419259734632032E-2</v>
      </c>
      <c r="AA3007" s="1411">
        <v>2.1210813864795952E-2</v>
      </c>
    </row>
    <row r="3008" spans="19:27" x14ac:dyDescent="0.2">
      <c r="S3008" s="399"/>
      <c r="T3008" s="1401"/>
      <c r="W3008" s="864" t="str">
        <f t="shared" si="55"/>
        <v>1w</v>
      </c>
      <c r="X3008" s="1405">
        <f>_xll.qlCalendarAdvance(Calendar,X3007,W3008,"f",FALSE)</f>
        <v>60293</v>
      </c>
      <c r="Y3008" s="1404">
        <f>_xll.qlCalendarAdvance(Calendar,X3008,NDays&amp;"D")</f>
        <v>60293</v>
      </c>
      <c r="Z3008" s="1403">
        <v>2.1426791809625034E-2</v>
      </c>
      <c r="AA3008" s="1411">
        <v>2.1218072008643007E-2</v>
      </c>
    </row>
    <row r="3009" spans="19:27" x14ac:dyDescent="0.2">
      <c r="S3009" s="399"/>
      <c r="T3009" s="1401"/>
      <c r="W3009" s="864" t="str">
        <f t="shared" si="55"/>
        <v>1w</v>
      </c>
      <c r="X3009" s="1405">
        <f>_xll.qlCalendarAdvance(Calendar,X3008,W3009,"f",FALSE)</f>
        <v>60300</v>
      </c>
      <c r="Y3009" s="1404">
        <f>_xll.qlCalendarAdvance(Calendar,X3009,NDays&amp;"D")</f>
        <v>60300</v>
      </c>
      <c r="Z3009" s="1403">
        <v>2.1434334497422328E-2</v>
      </c>
      <c r="AA3009" s="1411">
        <v>2.1225345969887455E-2</v>
      </c>
    </row>
    <row r="3010" spans="19:27" x14ac:dyDescent="0.2">
      <c r="S3010" s="399"/>
      <c r="T3010" s="1401"/>
      <c r="W3010" s="864" t="str">
        <f t="shared" si="55"/>
        <v>1w</v>
      </c>
      <c r="X3010" s="1405">
        <f>_xll.qlCalendarAdvance(Calendar,X3009,W3010,"f",FALSE)</f>
        <v>60307</v>
      </c>
      <c r="Y3010" s="1404">
        <f>_xll.qlCalendarAdvance(Calendar,X3010,NDays&amp;"D")</f>
        <v>60307</v>
      </c>
      <c r="Z3010" s="1403">
        <v>2.1441886616794411E-2</v>
      </c>
      <c r="AA3010" s="1411">
        <v>2.1232635748286155E-2</v>
      </c>
    </row>
    <row r="3011" spans="19:27" x14ac:dyDescent="0.2">
      <c r="S3011" s="399"/>
      <c r="T3011" s="1401"/>
      <c r="W3011" s="864" t="str">
        <f t="shared" si="55"/>
        <v>1w</v>
      </c>
      <c r="X3011" s="1405">
        <f>_xll.qlCalendarAdvance(Calendar,X3010,W3011,"f",FALSE)</f>
        <v>60314</v>
      </c>
      <c r="Y3011" s="1404">
        <f>_xll.qlCalendarAdvance(Calendar,X3011,NDays&amp;"D")</f>
        <v>60314</v>
      </c>
      <c r="Z3011" s="1403">
        <v>2.1449446986494859E-2</v>
      </c>
      <c r="AA3011" s="1411">
        <v>2.1239941344001201E-2</v>
      </c>
    </row>
    <row r="3012" spans="19:27" x14ac:dyDescent="0.2">
      <c r="S3012" s="399"/>
      <c r="T3012" s="1401"/>
      <c r="W3012" s="864" t="str">
        <f t="shared" si="55"/>
        <v>1w</v>
      </c>
      <c r="X3012" s="1405">
        <f>_xll.qlCalendarAdvance(Calendar,X3011,W3012,"f",FALSE)</f>
        <v>60321</v>
      </c>
      <c r="Y3012" s="1404">
        <f>_xll.qlCalendarAdvance(Calendar,X3012,NDays&amp;"D")</f>
        <v>60321</v>
      </c>
      <c r="Z3012" s="1403">
        <v>2.145701442526032E-2</v>
      </c>
      <c r="AA3012" s="1411">
        <v>2.1247262757113639E-2</v>
      </c>
    </row>
    <row r="3013" spans="19:27" x14ac:dyDescent="0.2">
      <c r="S3013" s="399"/>
      <c r="T3013" s="1401"/>
      <c r="W3013" s="864" t="str">
        <f t="shared" si="55"/>
        <v>1w</v>
      </c>
      <c r="X3013" s="1405">
        <f>_xll.qlCalendarAdvance(Calendar,X3012,W3013,"f",FALSE)</f>
        <v>60328</v>
      </c>
      <c r="Y3013" s="1404">
        <f>_xll.qlCalendarAdvance(Calendar,X3013,NDays&amp;"D")</f>
        <v>60328</v>
      </c>
      <c r="Z3013" s="1403">
        <v>2.1466931953318148E-2</v>
      </c>
      <c r="AA3013" s="1411">
        <v>2.1254599987218237E-2</v>
      </c>
    </row>
    <row r="3014" spans="19:27" x14ac:dyDescent="0.2">
      <c r="S3014" s="399"/>
      <c r="T3014" s="1401"/>
      <c r="W3014" s="864" t="str">
        <f t="shared" si="55"/>
        <v>1w</v>
      </c>
      <c r="X3014" s="1405">
        <f>_xll.qlCalendarAdvance(Calendar,X3013,W3014,"f",FALSE)</f>
        <v>60335</v>
      </c>
      <c r="Y3014" s="1404">
        <f>_xll.qlCalendarAdvance(Calendar,X3014,NDays&amp;"D")</f>
        <v>60335</v>
      </c>
      <c r="Z3014" s="1403">
        <v>2.1474510402406922E-2</v>
      </c>
      <c r="AA3014" s="1411">
        <v>2.1261953034801273E-2</v>
      </c>
    </row>
    <row r="3015" spans="19:27" x14ac:dyDescent="0.2">
      <c r="S3015" s="399"/>
      <c r="T3015" s="1401"/>
      <c r="W3015" s="864" t="str">
        <f t="shared" si="55"/>
        <v>1w</v>
      </c>
      <c r="X3015" s="1405">
        <f>_xll.qlCalendarAdvance(Calendar,X3014,W3015,"f",FALSE)</f>
        <v>60342</v>
      </c>
      <c r="Y3015" s="1404">
        <f>_xll.qlCalendarAdvance(Calendar,X3015,NDays&amp;"D")</f>
        <v>60342</v>
      </c>
      <c r="Z3015" s="1403">
        <v>2.1482092179244537E-2</v>
      </c>
      <c r="AA3015" s="1411">
        <v>2.1269321899619609E-2</v>
      </c>
    </row>
    <row r="3016" spans="19:27" x14ac:dyDescent="0.2">
      <c r="S3016" s="399"/>
      <c r="T3016" s="1401"/>
      <c r="W3016" s="864" t="str">
        <f t="shared" si="55"/>
        <v>1w</v>
      </c>
      <c r="X3016" s="1405">
        <f>_xll.qlCalendarAdvance(Calendar,X3015,W3016,"f",FALSE)</f>
        <v>60349</v>
      </c>
      <c r="Y3016" s="1404">
        <f>_xll.qlCalendarAdvance(Calendar,X3016,NDays&amp;"D")</f>
        <v>60349</v>
      </c>
      <c r="Z3016" s="1403">
        <v>2.1489676115196032E-2</v>
      </c>
      <c r="AA3016" s="1411">
        <v>2.1276706581511151E-2</v>
      </c>
    </row>
    <row r="3017" spans="19:27" x14ac:dyDescent="0.2">
      <c r="S3017" s="399"/>
      <c r="T3017" s="1401"/>
      <c r="W3017" s="864" t="str">
        <f t="shared" si="55"/>
        <v>1w</v>
      </c>
      <c r="X3017" s="1405">
        <f>_xll.qlCalendarAdvance(Calendar,X3016,W3017,"f",FALSE)</f>
        <v>60357</v>
      </c>
      <c r="Y3017" s="1404">
        <f>_xll.qlCalendarAdvance(Calendar,X3017,NDays&amp;"D")</f>
        <v>60357</v>
      </c>
      <c r="Z3017" s="1403">
        <v>2.1497172260872006E-2</v>
      </c>
      <c r="AA3017" s="1411">
        <v>2.1285165586317767E-2</v>
      </c>
    </row>
    <row r="3018" spans="19:27" x14ac:dyDescent="0.2">
      <c r="S3018" s="399"/>
      <c r="T3018" s="1401"/>
      <c r="W3018" s="864" t="str">
        <f t="shared" si="55"/>
        <v>1w</v>
      </c>
      <c r="X3018" s="1405">
        <f>_xll.qlCalendarAdvance(Calendar,X3017,W3018,"f",FALSE)</f>
        <v>60364</v>
      </c>
      <c r="Y3018" s="1404">
        <f>_xll.qlCalendarAdvance(Calendar,X3018,NDays&amp;"D")</f>
        <v>60364</v>
      </c>
      <c r="Z3018" s="1403">
        <v>2.150475705023993E-2</v>
      </c>
      <c r="AA3018" s="1411">
        <v>2.1292584162574402E-2</v>
      </c>
    </row>
    <row r="3019" spans="19:27" x14ac:dyDescent="0.2">
      <c r="S3019" s="399"/>
      <c r="T3019" s="1401"/>
      <c r="W3019" s="864" t="str">
        <f t="shared" si="55"/>
        <v>1w</v>
      </c>
      <c r="X3019" s="1405">
        <f>_xll.qlCalendarAdvance(Calendar,X3018,W3019,"f",FALSE)</f>
        <v>60371</v>
      </c>
      <c r="Y3019" s="1404">
        <f>_xll.qlCalendarAdvance(Calendar,X3019,NDays&amp;"D")</f>
        <v>60371</v>
      </c>
      <c r="Z3019" s="1403">
        <v>2.1512340397769718E-2</v>
      </c>
      <c r="AA3019" s="1411">
        <v>2.1300018556147382E-2</v>
      </c>
    </row>
    <row r="3020" spans="19:27" x14ac:dyDescent="0.2">
      <c r="S3020" s="399"/>
      <c r="T3020" s="1401"/>
      <c r="W3020" s="864" t="str">
        <f t="shared" si="55"/>
        <v>1w</v>
      </c>
      <c r="X3020" s="1405">
        <f>_xll.qlCalendarAdvance(Calendar,X3019,W3020,"f",FALSE)</f>
        <v>60378</v>
      </c>
      <c r="Y3020" s="1404">
        <f>_xll.qlCalendarAdvance(Calendar,X3020,NDays&amp;"D")</f>
        <v>60378</v>
      </c>
      <c r="Z3020" s="1403">
        <v>2.151992112843866E-2</v>
      </c>
      <c r="AA3020" s="1411">
        <v>2.1307468766793569E-2</v>
      </c>
    </row>
    <row r="3021" spans="19:27" x14ac:dyDescent="0.2">
      <c r="S3021" s="399"/>
      <c r="T3021" s="1401"/>
      <c r="W3021" s="864" t="str">
        <f t="shared" si="55"/>
        <v>1w</v>
      </c>
      <c r="X3021" s="1405">
        <f>_xll.qlCalendarAdvance(Calendar,X3020,W3021,"f",FALSE)</f>
        <v>60385</v>
      </c>
      <c r="Y3021" s="1404">
        <f>_xll.qlCalendarAdvance(Calendar,X3021,NDays&amp;"D")</f>
        <v>60385</v>
      </c>
      <c r="Z3021" s="1403">
        <v>2.1527498067205893E-2</v>
      </c>
      <c r="AA3021" s="1411">
        <v>2.1314934794837148E-2</v>
      </c>
    </row>
    <row r="3022" spans="19:27" x14ac:dyDescent="0.2">
      <c r="S3022" s="399"/>
      <c r="T3022" s="1401"/>
      <c r="W3022" s="864" t="str">
        <f t="shared" si="55"/>
        <v>1w</v>
      </c>
      <c r="X3022" s="1405">
        <f>_xll.qlCalendarAdvance(Calendar,X3021,W3022,"f",FALSE)</f>
        <v>60392</v>
      </c>
      <c r="Y3022" s="1404">
        <f>_xll.qlCalendarAdvance(Calendar,X3022,NDays&amp;"D")</f>
        <v>60392</v>
      </c>
      <c r="Z3022" s="1403">
        <v>2.1536240926404254E-2</v>
      </c>
      <c r="AA3022" s="1411">
        <v>2.132241664003498E-2</v>
      </c>
    </row>
    <row r="3023" spans="19:27" x14ac:dyDescent="0.2">
      <c r="S3023" s="399"/>
      <c r="T3023" s="1401"/>
      <c r="W3023" s="864" t="str">
        <f t="shared" si="55"/>
        <v>1w</v>
      </c>
      <c r="X3023" s="1405">
        <f>_xll.qlCalendarAdvance(Calendar,X3022,W3023,"f",FALSE)</f>
        <v>60399</v>
      </c>
      <c r="Y3023" s="1404">
        <f>_xll.qlCalendarAdvance(Calendar,X3023,NDays&amp;"D")</f>
        <v>60399</v>
      </c>
      <c r="Z3023" s="1403">
        <v>2.1543806297292991E-2</v>
      </c>
      <c r="AA3023" s="1411">
        <v>2.132991430271125E-2</v>
      </c>
    </row>
    <row r="3024" spans="19:27" x14ac:dyDescent="0.2">
      <c r="S3024" s="399"/>
      <c r="T3024" s="1401"/>
      <c r="W3024" s="864" t="str">
        <f t="shared" si="55"/>
        <v>1w</v>
      </c>
      <c r="X3024" s="1405">
        <f>_xll.qlCalendarAdvance(Calendar,X3023,W3024,"f",FALSE)</f>
        <v>60406</v>
      </c>
      <c r="Y3024" s="1404">
        <f>_xll.qlCalendarAdvance(Calendar,X3024,NDays&amp;"D")</f>
        <v>60406</v>
      </c>
      <c r="Z3024" s="1403">
        <v>2.1551364310630337E-2</v>
      </c>
      <c r="AA3024" s="1411">
        <v>2.133742778262282E-2</v>
      </c>
    </row>
    <row r="3025" spans="19:27" x14ac:dyDescent="0.2">
      <c r="S3025" s="399"/>
      <c r="T3025" s="1401"/>
      <c r="W3025" s="864" t="str">
        <f t="shared" si="55"/>
        <v>1w</v>
      </c>
      <c r="X3025" s="1405">
        <f>_xll.qlCalendarAdvance(Calendar,X3024,W3025,"f",FALSE)</f>
        <v>60413</v>
      </c>
      <c r="Y3025" s="1404">
        <f>_xll.qlCalendarAdvance(Calendar,X3025,NDays&amp;"D")</f>
        <v>60413</v>
      </c>
      <c r="Z3025" s="1403">
        <v>2.1558913797620566E-2</v>
      </c>
      <c r="AA3025" s="1411">
        <v>2.1344957079688642E-2</v>
      </c>
    </row>
    <row r="3026" spans="19:27" x14ac:dyDescent="0.2">
      <c r="S3026" s="399"/>
      <c r="T3026" s="1401"/>
      <c r="W3026" s="864" t="str">
        <f t="shared" si="55"/>
        <v>1w</v>
      </c>
      <c r="X3026" s="1405">
        <f>_xll.qlCalendarAdvance(Calendar,X3025,W3026,"f",FALSE)</f>
        <v>60420</v>
      </c>
      <c r="Y3026" s="1404">
        <f>_xll.qlCalendarAdvance(Calendar,X3026,NDays&amp;"D")</f>
        <v>60420</v>
      </c>
      <c r="Z3026" s="1403">
        <v>2.1565284754908917E-2</v>
      </c>
      <c r="AA3026" s="1411">
        <v>2.1352502194151857E-2</v>
      </c>
    </row>
    <row r="3027" spans="19:27" x14ac:dyDescent="0.2">
      <c r="S3027" s="399"/>
      <c r="T3027" s="1401"/>
      <c r="W3027" s="864" t="str">
        <f t="shared" si="55"/>
        <v>1w</v>
      </c>
      <c r="X3027" s="1405">
        <f>_xll.qlCalendarAdvance(Calendar,X3026,W3027,"f",FALSE)</f>
        <v>60427</v>
      </c>
      <c r="Y3027" s="1404">
        <f>_xll.qlCalendarAdvance(Calendar,X3027,NDays&amp;"D")</f>
        <v>60427</v>
      </c>
      <c r="Z3027" s="1403">
        <v>2.1572814265450643E-2</v>
      </c>
      <c r="AA3027" s="1411">
        <v>2.1360063125769324E-2</v>
      </c>
    </row>
    <row r="3028" spans="19:27" x14ac:dyDescent="0.2">
      <c r="S3028" s="399"/>
      <c r="T3028" s="1401"/>
      <c r="W3028" s="864" t="str">
        <f t="shared" si="55"/>
        <v>1w</v>
      </c>
      <c r="X3028" s="1405">
        <f>_xll.qlCalendarAdvance(Calendar,X3027,W3028,"f",FALSE)</f>
        <v>60434</v>
      </c>
      <c r="Y3028" s="1404">
        <f>_xll.qlCalendarAdvance(Calendar,X3028,NDays&amp;"D")</f>
        <v>60434</v>
      </c>
      <c r="Z3028" s="1403">
        <v>2.1580331758321417E-2</v>
      </c>
      <c r="AA3028" s="1411">
        <v>2.136763987486523E-2</v>
      </c>
    </row>
    <row r="3029" spans="19:27" x14ac:dyDescent="0.2">
      <c r="S3029" s="399"/>
      <c r="T3029" s="1401"/>
      <c r="W3029" s="864" t="str">
        <f t="shared" si="55"/>
        <v>1w</v>
      </c>
      <c r="X3029" s="1405">
        <f>_xll.qlCalendarAdvance(Calendar,X3028,W3029,"f",FALSE)</f>
        <v>60441</v>
      </c>
      <c r="Y3029" s="1404">
        <f>_xll.qlCalendarAdvance(Calendar,X3029,NDays&amp;"D")</f>
        <v>60441</v>
      </c>
      <c r="Z3029" s="1403">
        <v>2.1587836058339985E-2</v>
      </c>
      <c r="AA3029" s="1411">
        <v>2.1375232441034342E-2</v>
      </c>
    </row>
    <row r="3030" spans="19:27" x14ac:dyDescent="0.2">
      <c r="S3030" s="399"/>
      <c r="T3030" s="1401"/>
      <c r="W3030" s="864" t="str">
        <f t="shared" si="55"/>
        <v>1w</v>
      </c>
      <c r="X3030" s="1405">
        <f>_xll.qlCalendarAdvance(Calendar,X3029,W3030,"f",FALSE)</f>
        <v>60448</v>
      </c>
      <c r="Y3030" s="1404">
        <f>_xll.qlCalendarAdvance(Calendar,X3030,NDays&amp;"D")</f>
        <v>60448</v>
      </c>
      <c r="Z3030" s="1403">
        <v>2.1596492499353599E-2</v>
      </c>
      <c r="AA3030" s="1411">
        <v>2.138283141764008E-2</v>
      </c>
    </row>
    <row r="3031" spans="19:27" x14ac:dyDescent="0.2">
      <c r="S3031" s="399"/>
      <c r="T3031" s="1401"/>
      <c r="W3031" s="864" t="str">
        <f t="shared" si="55"/>
        <v>1w</v>
      </c>
      <c r="X3031" s="1405">
        <f>_xll.qlCalendarAdvance(Calendar,X3030,W3031,"f",FALSE)</f>
        <v>60455</v>
      </c>
      <c r="Y3031" s="1404">
        <f>_xll.qlCalendarAdvance(Calendar,X3031,NDays&amp;"D")</f>
        <v>60455</v>
      </c>
      <c r="Z3031" s="1403">
        <v>2.1603967192959341E-2</v>
      </c>
      <c r="AA3031" s="1411">
        <v>2.1390416543112245E-2</v>
      </c>
    </row>
    <row r="3032" spans="19:27" x14ac:dyDescent="0.2">
      <c r="S3032" s="399"/>
      <c r="T3032" s="1401"/>
      <c r="W3032" s="864" t="str">
        <f t="shared" si="55"/>
        <v>1w</v>
      </c>
      <c r="X3032" s="1405">
        <f>_xll.qlCalendarAdvance(Calendar,X3031,W3032,"f",FALSE)</f>
        <v>60462</v>
      </c>
      <c r="Y3032" s="1404">
        <f>_xll.qlCalendarAdvance(Calendar,X3032,NDays&amp;"D")</f>
        <v>60462</v>
      </c>
      <c r="Z3032" s="1403">
        <v>2.1611427181736236E-2</v>
      </c>
      <c r="AA3032" s="1411">
        <v>2.1397987093950688E-2</v>
      </c>
    </row>
    <row r="3033" spans="19:27" x14ac:dyDescent="0.2">
      <c r="S3033" s="399"/>
      <c r="T3033" s="1401"/>
      <c r="W3033" s="864" t="str">
        <f t="shared" si="55"/>
        <v>1w</v>
      </c>
      <c r="X3033" s="1405">
        <f>_xll.qlCalendarAdvance(Calendar,X3032,W3033,"f",FALSE)</f>
        <v>60469</v>
      </c>
      <c r="Y3033" s="1404">
        <f>_xll.qlCalendarAdvance(Calendar,X3033,NDays&amp;"D")</f>
        <v>60469</v>
      </c>
      <c r="Z3033" s="1403">
        <v>2.1618872465521754E-2</v>
      </c>
      <c r="AA3033" s="1411">
        <v>2.1405543070317501E-2</v>
      </c>
    </row>
    <row r="3034" spans="19:27" x14ac:dyDescent="0.2">
      <c r="S3034" s="399"/>
      <c r="T3034" s="1401"/>
      <c r="W3034" s="864" t="str">
        <f t="shared" ref="W3034:W3097" si="56">W3033</f>
        <v>1w</v>
      </c>
      <c r="X3034" s="1405">
        <f>_xll.qlCalendarAdvance(Calendar,X3033,W3034,"f",FALSE)</f>
        <v>60476</v>
      </c>
      <c r="Y3034" s="1404">
        <f>_xll.qlCalendarAdvance(Calendar,X3034,NDays&amp;"D")</f>
        <v>60476</v>
      </c>
      <c r="Z3034" s="1403">
        <v>2.1626303044150714E-2</v>
      </c>
      <c r="AA3034" s="1411">
        <v>2.1413084472212685E-2</v>
      </c>
    </row>
    <row r="3035" spans="19:27" x14ac:dyDescent="0.2">
      <c r="S3035" s="399"/>
      <c r="T3035" s="1401"/>
      <c r="W3035" s="864" t="str">
        <f t="shared" si="56"/>
        <v>1w</v>
      </c>
      <c r="X3035" s="1405">
        <f>_xll.qlCalendarAdvance(Calendar,X3034,W3035,"f",FALSE)</f>
        <v>60483</v>
      </c>
      <c r="Y3035" s="1404">
        <f>_xll.qlCalendarAdvance(Calendar,X3035,NDays&amp;"D")</f>
        <v>60483</v>
      </c>
      <c r="Z3035" s="1403">
        <v>2.1633718917459705E-2</v>
      </c>
      <c r="AA3035" s="1411">
        <v>2.1420611299231007E-2</v>
      </c>
    </row>
    <row r="3036" spans="19:27" x14ac:dyDescent="0.2">
      <c r="S3036" s="399"/>
      <c r="T3036" s="1401"/>
      <c r="W3036" s="864" t="str">
        <f t="shared" si="56"/>
        <v>1w</v>
      </c>
      <c r="X3036" s="1405">
        <f>_xll.qlCalendarAdvance(Calendar,X3035,W3036,"f",FALSE)</f>
        <v>60490</v>
      </c>
      <c r="Y3036" s="1404">
        <f>_xll.qlCalendarAdvance(Calendar,X3036,NDays&amp;"D")</f>
        <v>60490</v>
      </c>
      <c r="Z3036" s="1403">
        <v>2.1641120085285317E-2</v>
      </c>
      <c r="AA3036" s="1411">
        <v>2.1428123551534561E-2</v>
      </c>
    </row>
    <row r="3037" spans="19:27" x14ac:dyDescent="0.2">
      <c r="S3037" s="399"/>
      <c r="T3037" s="1401"/>
      <c r="W3037" s="864" t="str">
        <f t="shared" si="56"/>
        <v>1w</v>
      </c>
      <c r="X3037" s="1405">
        <f>_xll.qlCalendarAdvance(Calendar,X3036,W3037,"f",FALSE)</f>
        <v>60497</v>
      </c>
      <c r="Y3037" s="1404">
        <f>_xll.qlCalendarAdvance(Calendar,X3037,NDays&amp;"D")</f>
        <v>60497</v>
      </c>
      <c r="Z3037" s="1403">
        <v>2.1648506547465009E-2</v>
      </c>
      <c r="AA3037" s="1411">
        <v>2.1435621229609625E-2</v>
      </c>
    </row>
    <row r="3038" spans="19:27" x14ac:dyDescent="0.2">
      <c r="S3038" s="399"/>
      <c r="T3038" s="1401"/>
      <c r="W3038" s="864" t="str">
        <f t="shared" si="56"/>
        <v>1w</v>
      </c>
      <c r="X3038" s="1405">
        <f>_xll.qlCalendarAdvance(Calendar,X3037,W3038,"f",FALSE)</f>
        <v>60504</v>
      </c>
      <c r="Y3038" s="1404">
        <f>_xll.qlCalendarAdvance(Calendar,X3038,NDays&amp;"D")</f>
        <v>60504</v>
      </c>
      <c r="Z3038" s="1403">
        <v>2.1655878303835373E-2</v>
      </c>
      <c r="AA3038" s="1411">
        <v>2.1443104332726781E-2</v>
      </c>
    </row>
    <row r="3039" spans="19:27" x14ac:dyDescent="0.2">
      <c r="S3039" s="399"/>
      <c r="T3039" s="1401"/>
      <c r="W3039" s="864" t="str">
        <f t="shared" si="56"/>
        <v>1w</v>
      </c>
      <c r="X3039" s="1405">
        <f>_xll.qlCalendarAdvance(Calendar,X3038,W3039,"f",FALSE)</f>
        <v>60511</v>
      </c>
      <c r="Y3039" s="1404">
        <f>_xll.qlCalendarAdvance(Calendar,X3039,NDays&amp;"D")</f>
        <v>60511</v>
      </c>
      <c r="Z3039" s="1403">
        <v>2.165975255950002E-2</v>
      </c>
      <c r="AA3039" s="1411">
        <v>2.1450572861372308E-2</v>
      </c>
    </row>
    <row r="3040" spans="19:27" x14ac:dyDescent="0.2">
      <c r="S3040" s="399"/>
      <c r="T3040" s="1401"/>
      <c r="W3040" s="864" t="str">
        <f t="shared" si="56"/>
        <v>1w</v>
      </c>
      <c r="X3040" s="1405">
        <f>_xll.qlCalendarAdvance(Calendar,X3039,W3040,"f",FALSE)</f>
        <v>60518</v>
      </c>
      <c r="Y3040" s="1404">
        <f>_xll.qlCalendarAdvance(Calendar,X3040,NDays&amp;"D")</f>
        <v>60518</v>
      </c>
      <c r="Z3040" s="1403">
        <v>2.1667096754327504E-2</v>
      </c>
      <c r="AA3040" s="1411">
        <v>2.1458026815384112E-2</v>
      </c>
    </row>
    <row r="3041" spans="19:27" x14ac:dyDescent="0.2">
      <c r="S3041" s="399"/>
      <c r="T3041" s="1401"/>
      <c r="W3041" s="864" t="str">
        <f t="shared" si="56"/>
        <v>1w</v>
      </c>
      <c r="X3041" s="1405">
        <f>_xll.qlCalendarAdvance(Calendar,X3040,W3041,"f",FALSE)</f>
        <v>60525</v>
      </c>
      <c r="Y3041" s="1404">
        <f>_xll.qlCalendarAdvance(Calendar,X3041,NDays&amp;"D")</f>
        <v>60525</v>
      </c>
      <c r="Z3041" s="1403">
        <v>2.1674426245062595E-2</v>
      </c>
      <c r="AA3041" s="1411">
        <v>2.1465466194843241E-2</v>
      </c>
    </row>
    <row r="3042" spans="19:27" x14ac:dyDescent="0.2">
      <c r="S3042" s="399"/>
      <c r="T3042" s="1401"/>
      <c r="W3042" s="864" t="str">
        <f t="shared" si="56"/>
        <v>1w</v>
      </c>
      <c r="X3042" s="1405">
        <f>_xll.qlCalendarAdvance(Calendar,X3041,W3042,"f",FALSE)</f>
        <v>60532</v>
      </c>
      <c r="Y3042" s="1404">
        <f>_xll.qlCalendarAdvance(Calendar,X3042,NDays&amp;"D")</f>
        <v>60532</v>
      </c>
      <c r="Z3042" s="1403">
        <v>2.1681741031544542E-2</v>
      </c>
      <c r="AA3042" s="1411">
        <v>2.1472890999587602E-2</v>
      </c>
    </row>
    <row r="3043" spans="19:27" x14ac:dyDescent="0.2">
      <c r="S3043" s="399"/>
      <c r="T3043" s="1401"/>
      <c r="W3043" s="864" t="str">
        <f t="shared" si="56"/>
        <v>1w</v>
      </c>
      <c r="X3043" s="1405">
        <f>_xll.qlCalendarAdvance(Calendar,X3042,W3043,"f",FALSE)</f>
        <v>60539</v>
      </c>
      <c r="Y3043" s="1404">
        <f>_xll.qlCalendarAdvance(Calendar,X3043,NDays&amp;"D")</f>
        <v>60539</v>
      </c>
      <c r="Z3043" s="1403">
        <v>2.1689041113614835E-2</v>
      </c>
      <c r="AA3043" s="1411">
        <v>2.148030122969824E-2</v>
      </c>
    </row>
    <row r="3044" spans="19:27" x14ac:dyDescent="0.2">
      <c r="S3044" s="399"/>
      <c r="T3044" s="1401"/>
      <c r="W3044" s="864" t="str">
        <f t="shared" si="56"/>
        <v>1w</v>
      </c>
      <c r="X3044" s="1405">
        <f>_xll.qlCalendarAdvance(Calendar,X3043,W3044,"f",FALSE)</f>
        <v>60546</v>
      </c>
      <c r="Y3044" s="1404">
        <f>_xll.qlCalendarAdvance(Calendar,X3044,NDays&amp;"D")</f>
        <v>60546</v>
      </c>
      <c r="Z3044" s="1403">
        <v>2.1697484344882396E-2</v>
      </c>
      <c r="AA3044" s="1411">
        <v>2.148769688509411E-2</v>
      </c>
    </row>
    <row r="3045" spans="19:27" x14ac:dyDescent="0.2">
      <c r="S3045" s="399"/>
      <c r="T3045" s="1401"/>
      <c r="W3045" s="864" t="str">
        <f t="shared" si="56"/>
        <v>1w</v>
      </c>
      <c r="X3045" s="1405">
        <f>_xll.qlCalendarAdvance(Calendar,X3044,W3045,"f",FALSE)</f>
        <v>60553</v>
      </c>
      <c r="Y3045" s="1404">
        <f>_xll.qlCalendarAdvance(Calendar,X3045,NDays&amp;"D")</f>
        <v>60553</v>
      </c>
      <c r="Z3045" s="1403">
        <v>2.1704754397205494E-2</v>
      </c>
      <c r="AA3045" s="1411">
        <v>2.1495077966180443E-2</v>
      </c>
    </row>
    <row r="3046" spans="19:27" x14ac:dyDescent="0.2">
      <c r="S3046" s="399"/>
      <c r="T3046" s="1401"/>
      <c r="W3046" s="864" t="str">
        <f t="shared" si="56"/>
        <v>1w</v>
      </c>
      <c r="X3046" s="1405">
        <f>_xll.qlCalendarAdvance(Calendar,X3045,W3046,"f",FALSE)</f>
        <v>60560</v>
      </c>
      <c r="Y3046" s="1404">
        <f>_xll.qlCalendarAdvance(Calendar,X3046,NDays&amp;"D")</f>
        <v>60560</v>
      </c>
      <c r="Z3046" s="1403">
        <v>2.1712009743905823E-2</v>
      </c>
      <c r="AA3046" s="1411">
        <v>2.1502444472552007E-2</v>
      </c>
    </row>
    <row r="3047" spans="19:27" x14ac:dyDescent="0.2">
      <c r="S3047" s="399"/>
      <c r="T3047" s="1401"/>
      <c r="W3047" s="864" t="str">
        <f t="shared" si="56"/>
        <v>1w</v>
      </c>
      <c r="X3047" s="1405">
        <f>_xll.qlCalendarAdvance(Calendar,X3046,W3047,"f",FALSE)</f>
        <v>60567</v>
      </c>
      <c r="Y3047" s="1404">
        <f>_xll.qlCalendarAdvance(Calendar,X3047,NDays&amp;"D")</f>
        <v>60567</v>
      </c>
      <c r="Z3047" s="1403">
        <v>2.1719250384824852E-2</v>
      </c>
      <c r="AA3047" s="1411">
        <v>2.150979640404671E-2</v>
      </c>
    </row>
    <row r="3048" spans="19:27" x14ac:dyDescent="0.2">
      <c r="S3048" s="399"/>
      <c r="T3048" s="1401"/>
      <c r="W3048" s="864" t="str">
        <f t="shared" si="56"/>
        <v>1w</v>
      </c>
      <c r="X3048" s="1405">
        <f>_xll.qlCalendarAdvance(Calendar,X3047,W3048,"f",FALSE)</f>
        <v>60574</v>
      </c>
      <c r="Y3048" s="1404">
        <f>_xll.qlCalendarAdvance(Calendar,X3048,NDays&amp;"D")</f>
        <v>60574</v>
      </c>
      <c r="Z3048" s="1403">
        <v>2.1726476319805833E-2</v>
      </c>
      <c r="AA3048" s="1411">
        <v>2.1517133761150831E-2</v>
      </c>
    </row>
    <row r="3049" spans="19:27" x14ac:dyDescent="0.2">
      <c r="S3049" s="399"/>
      <c r="T3049" s="1401"/>
      <c r="W3049" s="864" t="str">
        <f t="shared" si="56"/>
        <v>1w</v>
      </c>
      <c r="X3049" s="1405">
        <f>_xll.qlCalendarAdvance(Calendar,X3048,W3049,"f",FALSE)</f>
        <v>60581</v>
      </c>
      <c r="Y3049" s="1404">
        <f>_xll.qlCalendarAdvance(Calendar,X3049,NDays&amp;"D")</f>
        <v>60581</v>
      </c>
      <c r="Z3049" s="1403">
        <v>2.1732532804577074E-2</v>
      </c>
      <c r="AA3049" s="1411">
        <v>2.1524456543540182E-2</v>
      </c>
    </row>
    <row r="3050" spans="19:27" x14ac:dyDescent="0.2">
      <c r="S3050" s="399"/>
      <c r="T3050" s="1401"/>
      <c r="W3050" s="864" t="str">
        <f t="shared" si="56"/>
        <v>1w</v>
      </c>
      <c r="X3050" s="1405">
        <f>_xll.qlCalendarAdvance(Calendar,X3049,W3050,"f",FALSE)</f>
        <v>60588</v>
      </c>
      <c r="Y3050" s="1404">
        <f>_xll.qlCalendarAdvance(Calendar,X3050,NDays&amp;"D")</f>
        <v>60588</v>
      </c>
      <c r="Z3050" s="1403">
        <v>2.1739729951360632E-2</v>
      </c>
      <c r="AA3050" s="1411">
        <v>2.1531764751295812E-2</v>
      </c>
    </row>
    <row r="3051" spans="19:27" x14ac:dyDescent="0.2">
      <c r="S3051" s="399"/>
      <c r="T3051" s="1401"/>
      <c r="W3051" s="864" t="str">
        <f t="shared" si="56"/>
        <v>1w</v>
      </c>
      <c r="X3051" s="1405">
        <f>_xll.qlCalendarAdvance(Calendar,X3050,W3051,"f",FALSE)</f>
        <v>60595</v>
      </c>
      <c r="Y3051" s="1404">
        <f>_xll.qlCalendarAdvance(Calendar,X3051,NDays&amp;"D")</f>
        <v>60595</v>
      </c>
      <c r="Z3051" s="1403">
        <v>2.1746912392476545E-2</v>
      </c>
      <c r="AA3051" s="1411">
        <v>2.153905838441772E-2</v>
      </c>
    </row>
    <row r="3052" spans="19:27" x14ac:dyDescent="0.2">
      <c r="S3052" s="399"/>
      <c r="T3052" s="1401"/>
      <c r="W3052" s="864" t="str">
        <f t="shared" si="56"/>
        <v>1w</v>
      </c>
      <c r="X3052" s="1405">
        <f>_xll.qlCalendarAdvance(Calendar,X3051,W3052,"f",FALSE)</f>
        <v>60602</v>
      </c>
      <c r="Y3052" s="1404">
        <f>_xll.qlCalendarAdvance(Calendar,X3052,NDays&amp;"D")</f>
        <v>60602</v>
      </c>
      <c r="Z3052" s="1403">
        <v>2.1755232997202716E-2</v>
      </c>
      <c r="AA3052" s="1411">
        <v>2.1546337443067998E-2</v>
      </c>
    </row>
    <row r="3053" spans="19:27" x14ac:dyDescent="0.2">
      <c r="S3053" s="399"/>
      <c r="T3053" s="1401"/>
      <c r="W3053" s="864" t="str">
        <f t="shared" si="56"/>
        <v>1w</v>
      </c>
      <c r="X3053" s="1405">
        <f>_xll.qlCalendarAdvance(Calendar,X3052,W3053,"f",FALSE)</f>
        <v>60609</v>
      </c>
      <c r="Y3053" s="1404">
        <f>_xll.qlCalendarAdvance(Calendar,X3053,NDays&amp;"D")</f>
        <v>60609</v>
      </c>
      <c r="Z3053" s="1403">
        <v>2.1762385400137321E-2</v>
      </c>
      <c r="AA3053" s="1411">
        <v>2.1553601927003507E-2</v>
      </c>
    </row>
    <row r="3054" spans="19:27" x14ac:dyDescent="0.2">
      <c r="S3054" s="399"/>
      <c r="T3054" s="1401"/>
      <c r="W3054" s="864" t="str">
        <f t="shared" si="56"/>
        <v>1w</v>
      </c>
      <c r="X3054" s="1405">
        <f>_xll.qlCalendarAdvance(Calendar,X3053,W3054,"f",FALSE)</f>
        <v>60616</v>
      </c>
      <c r="Y3054" s="1404">
        <f>_xll.qlCalendarAdvance(Calendar,X3054,NDays&amp;"D")</f>
        <v>60616</v>
      </c>
      <c r="Z3054" s="1403">
        <v>2.1769523096192941E-2</v>
      </c>
      <c r="AA3054" s="1411">
        <v>2.1560851836224249E-2</v>
      </c>
    </row>
    <row r="3055" spans="19:27" x14ac:dyDescent="0.2">
      <c r="S3055" s="399"/>
      <c r="T3055" s="1401"/>
      <c r="W3055" s="864" t="str">
        <f t="shared" si="56"/>
        <v>1w</v>
      </c>
      <c r="X3055" s="1405">
        <f>_xll.qlCalendarAdvance(Calendar,X3054,W3055,"f",FALSE)</f>
        <v>60623</v>
      </c>
      <c r="Y3055" s="1404">
        <f>_xll.qlCalendarAdvance(Calendar,X3055,NDays&amp;"D")</f>
        <v>60623</v>
      </c>
      <c r="Z3055" s="1403">
        <v>2.1776646085215054E-2</v>
      </c>
      <c r="AA3055" s="1411">
        <v>2.1568087170730221E-2</v>
      </c>
    </row>
    <row r="3056" spans="19:27" x14ac:dyDescent="0.2">
      <c r="S3056" s="399"/>
      <c r="T3056" s="1401"/>
      <c r="W3056" s="864" t="str">
        <f t="shared" si="56"/>
        <v>1w</v>
      </c>
      <c r="X3056" s="1405">
        <f>_xll.qlCalendarAdvance(Calendar,X3055,W3056,"f",FALSE)</f>
        <v>60630</v>
      </c>
      <c r="Y3056" s="1404">
        <f>_xll.qlCalendarAdvance(Calendar,X3056,NDays&amp;"D")</f>
        <v>60630</v>
      </c>
      <c r="Z3056" s="1403">
        <v>2.1783754367048241E-2</v>
      </c>
      <c r="AA3056" s="1411">
        <v>2.1575307930845611E-2</v>
      </c>
    </row>
    <row r="3057" spans="19:27" x14ac:dyDescent="0.2">
      <c r="S3057" s="399"/>
      <c r="T3057" s="1401"/>
      <c r="W3057" s="864" t="str">
        <f t="shared" si="56"/>
        <v>1w</v>
      </c>
      <c r="X3057" s="1405">
        <f>_xll.qlCalendarAdvance(Calendar,X3056,W3057,"f",FALSE)</f>
        <v>60637</v>
      </c>
      <c r="Y3057" s="1404">
        <f>_xll.qlCalendarAdvance(Calendar,X3057,NDays&amp;"D")</f>
        <v>60637</v>
      </c>
      <c r="Z3057" s="1403">
        <v>2.1789698211464693E-2</v>
      </c>
      <c r="AA3057" s="1411">
        <v>2.1582514116246232E-2</v>
      </c>
    </row>
    <row r="3058" spans="19:27" x14ac:dyDescent="0.2">
      <c r="S3058" s="399"/>
      <c r="T3058" s="1401"/>
      <c r="W3058" s="864" t="str">
        <f t="shared" si="56"/>
        <v>1w</v>
      </c>
      <c r="X3058" s="1405">
        <f>_xll.qlCalendarAdvance(Calendar,X3057,W3058,"f",FALSE)</f>
        <v>60644</v>
      </c>
      <c r="Y3058" s="1404">
        <f>_xll.qlCalendarAdvance(Calendar,X3058,NDays&amp;"D")</f>
        <v>60644</v>
      </c>
      <c r="Z3058" s="1403">
        <v>2.1796777708567739E-2</v>
      </c>
      <c r="AA3058" s="1411">
        <v>2.1589705726851038E-2</v>
      </c>
    </row>
    <row r="3059" spans="19:27" x14ac:dyDescent="0.2">
      <c r="S3059" s="399"/>
      <c r="T3059" s="1401"/>
      <c r="W3059" s="864" t="str">
        <f t="shared" si="56"/>
        <v>1w</v>
      </c>
      <c r="X3059" s="1405">
        <f>_xll.qlCalendarAdvance(Calendar,X3058,W3059,"f",FALSE)</f>
        <v>60651</v>
      </c>
      <c r="Y3059" s="1404">
        <f>_xll.qlCalendarAdvance(Calendar,X3059,NDays&amp;"D")</f>
        <v>60651</v>
      </c>
      <c r="Z3059" s="1403">
        <v>2.1803842498769085E-2</v>
      </c>
      <c r="AA3059" s="1411">
        <v>2.1596882763065262E-2</v>
      </c>
    </row>
    <row r="3060" spans="19:27" x14ac:dyDescent="0.2">
      <c r="S3060" s="399"/>
      <c r="T3060" s="1401"/>
      <c r="W3060" s="864" t="str">
        <f t="shared" si="56"/>
        <v>1w</v>
      </c>
      <c r="X3060" s="1405">
        <f>_xll.qlCalendarAdvance(Calendar,X3059,W3060,"f",FALSE)</f>
        <v>60658</v>
      </c>
      <c r="Y3060" s="1404">
        <f>_xll.qlCalendarAdvance(Calendar,X3060,NDays&amp;"D")</f>
        <v>60658</v>
      </c>
      <c r="Z3060" s="1403">
        <v>2.1810892581912458E-2</v>
      </c>
      <c r="AA3060" s="1411">
        <v>2.1604045224564716E-2</v>
      </c>
    </row>
    <row r="3061" spans="19:27" x14ac:dyDescent="0.2">
      <c r="S3061" s="399"/>
      <c r="T3061" s="1401"/>
      <c r="W3061" s="864" t="str">
        <f t="shared" si="56"/>
        <v>1w</v>
      </c>
      <c r="X3061" s="1405">
        <f>_xll.qlCalendarAdvance(Calendar,X3060,W3061,"f",FALSE)</f>
        <v>60665</v>
      </c>
      <c r="Y3061" s="1404">
        <f>_xll.qlCalendarAdvance(Calendar,X3061,NDays&amp;"D")</f>
        <v>60665</v>
      </c>
      <c r="Z3061" s="1403">
        <v>2.1817927957846962E-2</v>
      </c>
      <c r="AA3061" s="1411">
        <v>2.1611193111349403E-2</v>
      </c>
    </row>
    <row r="3062" spans="19:27" x14ac:dyDescent="0.2">
      <c r="S3062" s="399"/>
      <c r="T3062" s="1401"/>
      <c r="W3062" s="864" t="str">
        <f t="shared" si="56"/>
        <v>1w</v>
      </c>
      <c r="X3062" s="1405">
        <f>_xll.qlCalendarAdvance(Calendar,X3061,W3062,"f",FALSE)</f>
        <v>60672</v>
      </c>
      <c r="Y3062" s="1404">
        <f>_xll.qlCalendarAdvance(Calendar,X3062,NDays&amp;"D")</f>
        <v>60672</v>
      </c>
      <c r="Z3062" s="1403">
        <v>2.1824948626418563E-2</v>
      </c>
      <c r="AA3062" s="1411">
        <v>2.1618326423581413E-2</v>
      </c>
    </row>
    <row r="3063" spans="19:27" x14ac:dyDescent="0.2">
      <c r="S3063" s="399"/>
      <c r="T3063" s="1401"/>
      <c r="W3063" s="864" t="str">
        <f t="shared" si="56"/>
        <v>1w</v>
      </c>
      <c r="X3063" s="1405">
        <f>_xll.qlCalendarAdvance(Calendar,X3062,W3063,"f",FALSE)</f>
        <v>60679</v>
      </c>
      <c r="Y3063" s="1404">
        <f>_xll.qlCalendarAdvance(Calendar,X3063,NDays&amp;"D")</f>
        <v>60679</v>
      </c>
      <c r="Z3063" s="1403">
        <v>2.1831954587477709E-2</v>
      </c>
      <c r="AA3063" s="1411">
        <v>2.1625445161179702E-2</v>
      </c>
    </row>
    <row r="3064" spans="19:27" x14ac:dyDescent="0.2">
      <c r="S3064" s="399"/>
      <c r="T3064" s="1401"/>
      <c r="W3064" s="864" t="str">
        <f t="shared" si="56"/>
        <v>1w</v>
      </c>
      <c r="X3064" s="1405">
        <f>_xll.qlCalendarAdvance(Calendar,X3063,W3064,"f",FALSE)</f>
        <v>60686</v>
      </c>
      <c r="Y3064" s="1404">
        <f>_xll.qlCalendarAdvance(Calendar,X3064,NDays&amp;"D")</f>
        <v>60686</v>
      </c>
      <c r="Z3064" s="1403">
        <v>2.1838945840869914E-2</v>
      </c>
      <c r="AA3064" s="1411">
        <v>2.1632549324144268E-2</v>
      </c>
    </row>
    <row r="3065" spans="19:27" x14ac:dyDescent="0.2">
      <c r="S3065" s="399"/>
      <c r="T3065" s="1401"/>
      <c r="W3065" s="864" t="str">
        <f t="shared" si="56"/>
        <v>1w</v>
      </c>
      <c r="X3065" s="1405">
        <f>_xll.qlCalendarAdvance(Calendar,X3064,W3065,"f",FALSE)</f>
        <v>60693</v>
      </c>
      <c r="Y3065" s="1404">
        <f>_xll.qlCalendarAdvance(Calendar,X3065,NDays&amp;"D")</f>
        <v>60693</v>
      </c>
      <c r="Z3065" s="1403">
        <v>2.1849356344390503E-2</v>
      </c>
      <c r="AA3065" s="1411">
        <v>2.163963891231302E-2</v>
      </c>
    </row>
    <row r="3066" spans="19:27" x14ac:dyDescent="0.2">
      <c r="S3066" s="399"/>
      <c r="T3066" s="1401"/>
      <c r="W3066" s="864" t="str">
        <f t="shared" si="56"/>
        <v>1w</v>
      </c>
      <c r="X3066" s="1405">
        <f>_xll.qlCalendarAdvance(Calendar,X3065,W3066,"f",FALSE)</f>
        <v>60700</v>
      </c>
      <c r="Y3066" s="1404">
        <f>_xll.qlCalendarAdvance(Calendar,X3066,NDays&amp;"D")</f>
        <v>60700</v>
      </c>
      <c r="Z3066" s="1403">
        <v>2.1856316273365234E-2</v>
      </c>
      <c r="AA3066" s="1411">
        <v>2.1646713926010142E-2</v>
      </c>
    </row>
    <row r="3067" spans="19:27" x14ac:dyDescent="0.2">
      <c r="S3067" s="399"/>
      <c r="T3067" s="1401"/>
      <c r="W3067" s="864" t="str">
        <f t="shared" si="56"/>
        <v>1w</v>
      </c>
      <c r="X3067" s="1405">
        <f>_xll.qlCalendarAdvance(Calendar,X3066,W3067,"f",FALSE)</f>
        <v>60707</v>
      </c>
      <c r="Y3067" s="1404">
        <f>_xll.qlCalendarAdvance(Calendar,X3067,NDays&amp;"D")</f>
        <v>60707</v>
      </c>
      <c r="Z3067" s="1403">
        <v>2.186326149195416E-2</v>
      </c>
      <c r="AA3067" s="1411">
        <v>2.1653774364911449E-2</v>
      </c>
    </row>
    <row r="3068" spans="19:27" x14ac:dyDescent="0.2">
      <c r="S3068" s="399"/>
      <c r="T3068" s="1401"/>
      <c r="W3068" s="864" t="str">
        <f t="shared" si="56"/>
        <v>1w</v>
      </c>
      <c r="X3068" s="1405">
        <f>_xll.qlCalendarAdvance(Calendar,X3067,W3068,"f",FALSE)</f>
        <v>60714</v>
      </c>
      <c r="Y3068" s="1404">
        <f>_xll.qlCalendarAdvance(Calendar,X3068,NDays&amp;"D")</f>
        <v>60714</v>
      </c>
      <c r="Z3068" s="1403">
        <v>2.1870192000003563E-2</v>
      </c>
      <c r="AA3068" s="1411">
        <v>2.166082022926008E-2</v>
      </c>
    </row>
    <row r="3069" spans="19:27" x14ac:dyDescent="0.2">
      <c r="S3069" s="399"/>
      <c r="T3069" s="1401"/>
      <c r="W3069" s="864" t="str">
        <f t="shared" si="56"/>
        <v>1w</v>
      </c>
      <c r="X3069" s="1405">
        <f>_xll.qlCalendarAdvance(Calendar,X3068,W3069,"f",FALSE)</f>
        <v>60721</v>
      </c>
      <c r="Y3069" s="1404">
        <f>_xll.qlCalendarAdvance(Calendar,X3069,NDays&amp;"D")</f>
        <v>60721</v>
      </c>
      <c r="Z3069" s="1403">
        <v>2.1877107797359716E-2</v>
      </c>
      <c r="AA3069" s="1411">
        <v>2.166785151897499E-2</v>
      </c>
    </row>
    <row r="3070" spans="19:27" x14ac:dyDescent="0.2">
      <c r="S3070" s="399"/>
      <c r="T3070" s="1401"/>
      <c r="W3070" s="864" t="str">
        <f t="shared" si="56"/>
        <v>1w</v>
      </c>
      <c r="X3070" s="1405">
        <f>_xll.qlCalendarAdvance(Calendar,X3069,W3070,"f",FALSE)</f>
        <v>60728</v>
      </c>
      <c r="Y3070" s="1404">
        <f>_xll.qlCalendarAdvance(Calendar,X3070,NDays&amp;"D")</f>
        <v>60728</v>
      </c>
      <c r="Z3070" s="1403">
        <v>2.1882867435765986E-2</v>
      </c>
      <c r="AA3070" s="1411">
        <v>2.1674868234137223E-2</v>
      </c>
    </row>
    <row r="3071" spans="19:27" x14ac:dyDescent="0.2">
      <c r="S3071" s="399"/>
      <c r="T3071" s="1401"/>
      <c r="W3071" s="864" t="str">
        <f t="shared" si="56"/>
        <v>1w</v>
      </c>
      <c r="X3071" s="1405">
        <f>_xll.qlCalendarAdvance(Calendar,X3070,W3071,"f",FALSE)</f>
        <v>60735</v>
      </c>
      <c r="Y3071" s="1404">
        <f>_xll.qlCalendarAdvance(Calendar,X3071,NDays&amp;"D")</f>
        <v>60735</v>
      </c>
      <c r="Z3071" s="1403">
        <v>2.1889754451362649E-2</v>
      </c>
      <c r="AA3071" s="1411">
        <v>2.1681870374503642E-2</v>
      </c>
    </row>
    <row r="3072" spans="19:27" x14ac:dyDescent="0.2">
      <c r="S3072" s="399"/>
      <c r="T3072" s="1401"/>
      <c r="W3072" s="864" t="str">
        <f t="shared" si="56"/>
        <v>1w</v>
      </c>
      <c r="X3072" s="1405">
        <f>_xll.qlCalendarAdvance(Calendar,X3071,W3072,"f",FALSE)</f>
        <v>60742</v>
      </c>
      <c r="Y3072" s="1404">
        <f>_xll.qlCalendarAdvance(Calendar,X3072,NDays&amp;"D")</f>
        <v>60742</v>
      </c>
      <c r="Z3072" s="1403">
        <v>2.1896626756570416E-2</v>
      </c>
      <c r="AA3072" s="1411">
        <v>2.1688857940317385E-2</v>
      </c>
    </row>
    <row r="3073" spans="19:27" x14ac:dyDescent="0.2">
      <c r="S3073" s="399"/>
      <c r="T3073" s="1401"/>
      <c r="W3073" s="864" t="str">
        <f t="shared" si="56"/>
        <v>1w</v>
      </c>
      <c r="X3073" s="1405">
        <f>_xll.qlCalendarAdvance(Calendar,X3072,W3073,"f",FALSE)</f>
        <v>60749</v>
      </c>
      <c r="Y3073" s="1404">
        <f>_xll.qlCalendarAdvance(Calendar,X3073,NDays&amp;"D")</f>
        <v>60749</v>
      </c>
      <c r="Z3073" s="1403">
        <v>2.1903484351240031E-2</v>
      </c>
      <c r="AA3073" s="1411">
        <v>2.169583093141636E-2</v>
      </c>
    </row>
    <row r="3074" spans="19:27" x14ac:dyDescent="0.2">
      <c r="S3074" s="399"/>
      <c r="T3074" s="1401"/>
      <c r="W3074" s="864" t="str">
        <f t="shared" si="56"/>
        <v>1w</v>
      </c>
      <c r="X3074" s="1405">
        <f>_xll.qlCalendarAdvance(Calendar,X3073,W3074,"f",FALSE)</f>
        <v>60756</v>
      </c>
      <c r="Y3074" s="1404">
        <f>_xll.qlCalendarAdvance(Calendar,X3074,NDays&amp;"D")</f>
        <v>60756</v>
      </c>
      <c r="Z3074" s="1403">
        <v>2.1911466118439818E-2</v>
      </c>
      <c r="AA3074" s="1411">
        <v>2.1702789347962659E-2</v>
      </c>
    </row>
    <row r="3075" spans="19:27" x14ac:dyDescent="0.2">
      <c r="S3075" s="399"/>
      <c r="T3075" s="1401"/>
      <c r="W3075" s="864" t="str">
        <f t="shared" si="56"/>
        <v>1w</v>
      </c>
      <c r="X3075" s="1405">
        <f>_xll.qlCalendarAdvance(Calendar,X3074,W3075,"f",FALSE)</f>
        <v>60763</v>
      </c>
      <c r="Y3075" s="1404">
        <f>_xll.qlCalendarAdvance(Calendar,X3075,NDays&amp;"D")</f>
        <v>60763</v>
      </c>
      <c r="Z3075" s="1403">
        <v>2.191829364845585E-2</v>
      </c>
      <c r="AA3075" s="1411">
        <v>2.1709733189875235E-2</v>
      </c>
    </row>
    <row r="3076" spans="19:27" x14ac:dyDescent="0.2">
      <c r="S3076" s="399"/>
      <c r="T3076" s="1401"/>
      <c r="W3076" s="864" t="str">
        <f t="shared" si="56"/>
        <v>1w</v>
      </c>
      <c r="X3076" s="1405">
        <f>_xll.qlCalendarAdvance(Calendar,X3075,W3076,"f",FALSE)</f>
        <v>60770</v>
      </c>
      <c r="Y3076" s="1404">
        <f>_xll.qlCalendarAdvance(Calendar,X3076,NDays&amp;"D")</f>
        <v>60770</v>
      </c>
      <c r="Z3076" s="1403">
        <v>2.1925106466718865E-2</v>
      </c>
      <c r="AA3076" s="1411">
        <v>2.1716662456910951E-2</v>
      </c>
    </row>
    <row r="3077" spans="19:27" x14ac:dyDescent="0.2">
      <c r="S3077" s="399"/>
      <c r="T3077" s="1401"/>
      <c r="W3077" s="864" t="str">
        <f t="shared" si="56"/>
        <v>1w</v>
      </c>
      <c r="X3077" s="1405">
        <f>_xll.qlCalendarAdvance(Calendar,X3076,W3077,"f",FALSE)</f>
        <v>60777</v>
      </c>
      <c r="Y3077" s="1404">
        <f>_xll.qlCalendarAdvance(Calendar,X3077,NDays&amp;"D")</f>
        <v>60777</v>
      </c>
      <c r="Z3077" s="1403">
        <v>2.1931904573081303E-2</v>
      </c>
      <c r="AA3077" s="1411">
        <v>2.1723577149556084E-2</v>
      </c>
    </row>
    <row r="3078" spans="19:27" x14ac:dyDescent="0.2">
      <c r="S3078" s="399"/>
      <c r="T3078" s="1401"/>
      <c r="W3078" s="864" t="str">
        <f t="shared" si="56"/>
        <v>1w</v>
      </c>
      <c r="X3078" s="1405">
        <f>_xll.qlCalendarAdvance(Calendar,X3077,W3078,"f",FALSE)</f>
        <v>60784</v>
      </c>
      <c r="Y3078" s="1404">
        <f>_xll.qlCalendarAdvance(Calendar,X3078,NDays&amp;"D")</f>
        <v>60784</v>
      </c>
      <c r="Z3078" s="1403">
        <v>2.1937551661254516E-2</v>
      </c>
      <c r="AA3078" s="1411">
        <v>2.1730477267486448E-2</v>
      </c>
    </row>
    <row r="3079" spans="19:27" x14ac:dyDescent="0.2">
      <c r="S3079" s="399"/>
      <c r="T3079" s="1401"/>
      <c r="W3079" s="864" t="str">
        <f t="shared" si="56"/>
        <v>1w</v>
      </c>
      <c r="X3079" s="1405">
        <f>_xll.qlCalendarAdvance(Calendar,X3078,W3079,"f",FALSE)</f>
        <v>60791</v>
      </c>
      <c r="Y3079" s="1404">
        <f>_xll.qlCalendarAdvance(Calendar,X3079,NDays&amp;"D")</f>
        <v>60791</v>
      </c>
      <c r="Z3079" s="1403">
        <v>2.1944320989545508E-2</v>
      </c>
      <c r="AA3079" s="1411">
        <v>2.1737362810620997E-2</v>
      </c>
    </row>
    <row r="3080" spans="19:27" x14ac:dyDescent="0.2">
      <c r="S3080" s="399"/>
      <c r="T3080" s="1401"/>
      <c r="W3080" s="864" t="str">
        <f t="shared" si="56"/>
        <v>1w</v>
      </c>
      <c r="X3080" s="1405">
        <f>_xll.qlCalendarAdvance(Calendar,X3079,W3080,"f",FALSE)</f>
        <v>60798</v>
      </c>
      <c r="Y3080" s="1404">
        <f>_xll.qlCalendarAdvance(Calendar,X3080,NDays&amp;"D")</f>
        <v>60798</v>
      </c>
      <c r="Z3080" s="1403">
        <v>2.1951075606253603E-2</v>
      </c>
      <c r="AA3080" s="1411">
        <v>2.1744233779202871E-2</v>
      </c>
    </row>
    <row r="3081" spans="19:27" x14ac:dyDescent="0.2">
      <c r="S3081" s="399"/>
      <c r="T3081" s="1401"/>
      <c r="W3081" s="864" t="str">
        <f t="shared" si="56"/>
        <v>1w</v>
      </c>
      <c r="X3081" s="1405">
        <f>_xll.qlCalendarAdvance(Calendar,X3080,W3081,"f",FALSE)</f>
        <v>60805</v>
      </c>
      <c r="Y3081" s="1404">
        <f>_xll.qlCalendarAdvance(Calendar,X3081,NDays&amp;"D")</f>
        <v>60805</v>
      </c>
      <c r="Z3081" s="1403">
        <v>2.1957815511229561E-2</v>
      </c>
      <c r="AA3081" s="1411">
        <v>2.1751090173151022E-2</v>
      </c>
    </row>
    <row r="3082" spans="19:27" x14ac:dyDescent="0.2">
      <c r="S3082" s="399"/>
      <c r="T3082" s="1401"/>
      <c r="W3082" s="864" t="str">
        <f t="shared" si="56"/>
        <v>1w</v>
      </c>
      <c r="X3082" s="1405">
        <f>_xll.qlCalendarAdvance(Calendar,X3081,W3082,"f",FALSE)</f>
        <v>60812</v>
      </c>
      <c r="Y3082" s="1404">
        <f>_xll.qlCalendarAdvance(Calendar,X3082,NDays&amp;"D")</f>
        <v>60812</v>
      </c>
      <c r="Z3082" s="1403">
        <v>2.1964540704326338E-2</v>
      </c>
      <c r="AA3082" s="1411">
        <v>2.1757931992465451E-2</v>
      </c>
    </row>
    <row r="3083" spans="19:27" x14ac:dyDescent="0.2">
      <c r="S3083" s="399"/>
      <c r="T3083" s="1401"/>
      <c r="W3083" s="864" t="str">
        <f t="shared" si="56"/>
        <v>1w</v>
      </c>
      <c r="X3083" s="1405">
        <f>_xll.qlCalendarAdvance(Calendar,X3082,W3083,"f",FALSE)</f>
        <v>60819</v>
      </c>
      <c r="Y3083" s="1404">
        <f>_xll.qlCalendarAdvance(Calendar,X3083,NDays&amp;"D")</f>
        <v>60819</v>
      </c>
      <c r="Z3083" s="1403">
        <v>2.1972384252946332E-2</v>
      </c>
      <c r="AA3083" s="1411">
        <v>2.1764759236984066E-2</v>
      </c>
    </row>
    <row r="3084" spans="19:27" x14ac:dyDescent="0.2">
      <c r="S3084" s="399"/>
      <c r="T3084" s="1401"/>
      <c r="W3084" s="864" t="str">
        <f t="shared" si="56"/>
        <v>1w</v>
      </c>
      <c r="X3084" s="1405">
        <f>_xll.qlCalendarAdvance(Calendar,X3083,W3084,"f",FALSE)</f>
        <v>60826</v>
      </c>
      <c r="Y3084" s="1404">
        <f>_xll.qlCalendarAdvance(Calendar,X3084,NDays&amp;"D")</f>
        <v>60826</v>
      </c>
      <c r="Z3084" s="1403">
        <v>2.1979079371819414E-2</v>
      </c>
      <c r="AA3084" s="1411">
        <v>2.1771571907031051E-2</v>
      </c>
    </row>
    <row r="3085" spans="19:27" x14ac:dyDescent="0.2">
      <c r="S3085" s="399"/>
      <c r="T3085" s="1401"/>
      <c r="W3085" s="864" t="str">
        <f t="shared" si="56"/>
        <v>1w</v>
      </c>
      <c r="X3085" s="1405">
        <f>_xll.qlCalendarAdvance(Calendar,X3084,W3085,"f",FALSE)</f>
        <v>60833</v>
      </c>
      <c r="Y3085" s="1404">
        <f>_xll.qlCalendarAdvance(Calendar,X3085,NDays&amp;"D")</f>
        <v>60833</v>
      </c>
      <c r="Z3085" s="1403">
        <v>2.1985759777602212E-2</v>
      </c>
      <c r="AA3085" s="1411">
        <v>2.1778370002444314E-2</v>
      </c>
    </row>
    <row r="3086" spans="19:27" x14ac:dyDescent="0.2">
      <c r="S3086" s="399"/>
      <c r="T3086" s="1401"/>
      <c r="W3086" s="864" t="str">
        <f t="shared" si="56"/>
        <v>1w</v>
      </c>
      <c r="X3086" s="1405">
        <f>_xll.qlCalendarAdvance(Calendar,X3085,W3086,"f",FALSE)</f>
        <v>60840</v>
      </c>
      <c r="Y3086" s="1404">
        <f>_xll.qlCalendarAdvance(Calendar,X3086,NDays&amp;"D")</f>
        <v>60840</v>
      </c>
      <c r="Z3086" s="1403">
        <v>2.1992425470145856E-2</v>
      </c>
      <c r="AA3086" s="1411">
        <v>2.1785153523061762E-2</v>
      </c>
    </row>
    <row r="3087" spans="19:27" x14ac:dyDescent="0.2">
      <c r="S3087" s="399"/>
      <c r="T3087" s="1401"/>
      <c r="W3087" s="864" t="str">
        <f t="shared" si="56"/>
        <v>1w</v>
      </c>
      <c r="X3087" s="1405">
        <f>_xll.qlCalendarAdvance(Calendar,X3086,W3087,"f",FALSE)</f>
        <v>60847</v>
      </c>
      <c r="Y3087" s="1404">
        <f>_xll.qlCalendarAdvance(Calendar,X3087,NDays&amp;"D")</f>
        <v>60847</v>
      </c>
      <c r="Z3087" s="1403">
        <v>2.1999076449304981E-2</v>
      </c>
      <c r="AA3087" s="1411">
        <v>2.1791922469045488E-2</v>
      </c>
    </row>
    <row r="3088" spans="19:27" x14ac:dyDescent="0.2">
      <c r="S3088" s="399"/>
      <c r="T3088" s="1401"/>
      <c r="W3088" s="864" t="str">
        <f t="shared" si="56"/>
        <v>1w</v>
      </c>
      <c r="X3088" s="1405">
        <f>_xll.qlCalendarAdvance(Calendar,X3087,W3088,"f",FALSE)</f>
        <v>60854</v>
      </c>
      <c r="Y3088" s="1404">
        <f>_xll.qlCalendarAdvance(Calendar,X3088,NDays&amp;"D")</f>
        <v>60854</v>
      </c>
      <c r="Z3088" s="1403">
        <v>2.2005712714931597E-2</v>
      </c>
      <c r="AA3088" s="1411">
        <v>2.1798676840395492E-2</v>
      </c>
    </row>
    <row r="3089" spans="19:27" x14ac:dyDescent="0.2">
      <c r="S3089" s="399"/>
      <c r="T3089" s="1401"/>
      <c r="W3089" s="864" t="str">
        <f t="shared" si="56"/>
        <v>1w</v>
      </c>
      <c r="X3089" s="1405">
        <f>_xll.qlCalendarAdvance(Calendar,X3088,W3089,"f",FALSE)</f>
        <v>60861</v>
      </c>
      <c r="Y3089" s="1404">
        <f>_xll.qlCalendarAdvance(Calendar,X3089,NDays&amp;"D")</f>
        <v>60861</v>
      </c>
      <c r="Z3089" s="1403">
        <v>2.2012334266882545E-2</v>
      </c>
      <c r="AA3089" s="1411">
        <v>2.1805416637030728E-2</v>
      </c>
    </row>
    <row r="3090" spans="19:27" x14ac:dyDescent="0.2">
      <c r="S3090" s="399"/>
      <c r="T3090" s="1401"/>
      <c r="W3090" s="864" t="str">
        <f t="shared" si="56"/>
        <v>1w</v>
      </c>
      <c r="X3090" s="1405">
        <f>_xll.qlCalendarAdvance(Calendar,X3089,W3090,"f",FALSE)</f>
        <v>60868</v>
      </c>
      <c r="Y3090" s="1404">
        <f>_xll.qlCalendarAdvance(Calendar,X3090,NDays&amp;"D")</f>
        <v>60868</v>
      </c>
      <c r="Z3090" s="1403">
        <v>2.2018941105008513E-2</v>
      </c>
      <c r="AA3090" s="1411">
        <v>2.1812141859032241E-2</v>
      </c>
    </row>
    <row r="3091" spans="19:27" x14ac:dyDescent="0.2">
      <c r="S3091" s="399"/>
      <c r="T3091" s="1401"/>
      <c r="W3091" s="864" t="str">
        <f t="shared" si="56"/>
        <v>1w</v>
      </c>
      <c r="X3091" s="1405">
        <f>_xll.qlCalendarAdvance(Calendar,X3090,W3091,"f",FALSE)</f>
        <v>60875</v>
      </c>
      <c r="Y3091" s="1404">
        <f>_xll.qlCalendarAdvance(Calendar,X3091,NDays&amp;"D")</f>
        <v>60875</v>
      </c>
      <c r="Z3091" s="1403">
        <v>2.2022149638765781E-2</v>
      </c>
      <c r="AA3091" s="1411">
        <v>2.1818852506481079E-2</v>
      </c>
    </row>
    <row r="3092" spans="19:27" x14ac:dyDescent="0.2">
      <c r="S3092" s="399"/>
      <c r="T3092" s="1401"/>
      <c r="W3092" s="864" t="str">
        <f t="shared" si="56"/>
        <v>1w</v>
      </c>
      <c r="X3092" s="1405">
        <f>_xll.qlCalendarAdvance(Calendar,X3091,W3092,"f",FALSE)</f>
        <v>60882</v>
      </c>
      <c r="Y3092" s="1404">
        <f>_xll.qlCalendarAdvance(Calendar,X3092,NDays&amp;"D")</f>
        <v>60882</v>
      </c>
      <c r="Z3092" s="1403">
        <v>2.2028729017170057E-2</v>
      </c>
      <c r="AA3092" s="1411">
        <v>2.1825548579215148E-2</v>
      </c>
    </row>
    <row r="3093" spans="19:27" x14ac:dyDescent="0.2">
      <c r="S3093" s="399"/>
      <c r="T3093" s="1401"/>
      <c r="W3093" s="864" t="str">
        <f t="shared" si="56"/>
        <v>1w</v>
      </c>
      <c r="X3093" s="1405">
        <f>_xll.qlCalendarAdvance(Calendar,X3092,W3093,"f",FALSE)</f>
        <v>60889</v>
      </c>
      <c r="Y3093" s="1404">
        <f>_xll.qlCalendarAdvance(Calendar,X3093,NDays&amp;"D")</f>
        <v>60889</v>
      </c>
      <c r="Z3093" s="1403">
        <v>2.2035293683643736E-2</v>
      </c>
      <c r="AA3093" s="1411">
        <v>2.1832230077234449E-2</v>
      </c>
    </row>
    <row r="3094" spans="19:27" x14ac:dyDescent="0.2">
      <c r="S3094" s="399"/>
      <c r="T3094" s="1401"/>
      <c r="W3094" s="864" t="str">
        <f t="shared" si="56"/>
        <v>1w</v>
      </c>
      <c r="X3094" s="1405">
        <f>_xll.qlCalendarAdvance(Calendar,X3093,W3094,"f",FALSE)</f>
        <v>60896</v>
      </c>
      <c r="Y3094" s="1404">
        <f>_xll.qlCalendarAdvance(Calendar,X3094,NDays&amp;"D")</f>
        <v>60896</v>
      </c>
      <c r="Z3094" s="1403">
        <v>2.2041843638046215E-2</v>
      </c>
      <c r="AA3094" s="1411">
        <v>2.1838897000538982E-2</v>
      </c>
    </row>
    <row r="3095" spans="19:27" x14ac:dyDescent="0.2">
      <c r="S3095" s="399"/>
      <c r="T3095" s="1401"/>
      <c r="W3095" s="864" t="str">
        <f t="shared" si="56"/>
        <v>1w</v>
      </c>
      <c r="X3095" s="1405">
        <f>_xll.qlCalendarAdvance(Calendar,X3094,W3095,"f",FALSE)</f>
        <v>60903</v>
      </c>
      <c r="Y3095" s="1404">
        <f>_xll.qlCalendarAdvance(Calendar,X3095,NDays&amp;"D")</f>
        <v>60903</v>
      </c>
      <c r="Z3095" s="1403">
        <v>2.2048378880233761E-2</v>
      </c>
      <c r="AA3095" s="1411">
        <v>2.1845549349290838E-2</v>
      </c>
    </row>
    <row r="3096" spans="19:27" x14ac:dyDescent="0.2">
      <c r="S3096" s="399"/>
      <c r="T3096" s="1401"/>
      <c r="W3096" s="864" t="str">
        <f t="shared" si="56"/>
        <v>1w</v>
      </c>
      <c r="X3096" s="1405">
        <f>_xll.qlCalendarAdvance(Calendar,X3095,W3096,"f",FALSE)</f>
        <v>60910</v>
      </c>
      <c r="Y3096" s="1404">
        <f>_xll.qlCalendarAdvance(Calendar,X3096,NDays&amp;"D")</f>
        <v>60910</v>
      </c>
      <c r="Z3096" s="1403">
        <v>2.2056024003299902E-2</v>
      </c>
      <c r="AA3096" s="1411">
        <v>2.185218712324688E-2</v>
      </c>
    </row>
    <row r="3097" spans="19:27" x14ac:dyDescent="0.2">
      <c r="S3097" s="399"/>
      <c r="T3097" s="1401"/>
      <c r="W3097" s="864" t="str">
        <f t="shared" si="56"/>
        <v>1w</v>
      </c>
      <c r="X3097" s="1405">
        <f>_xll.qlCalendarAdvance(Calendar,X3096,W3097,"f",FALSE)</f>
        <v>60917</v>
      </c>
      <c r="Y3097" s="1404">
        <f>_xll.qlCalendarAdvance(Calendar,X3097,NDays&amp;"D")</f>
        <v>60917</v>
      </c>
      <c r="Z3097" s="1403">
        <v>2.2062529160712344E-2</v>
      </c>
      <c r="AA3097" s="1411">
        <v>2.1858810322731292E-2</v>
      </c>
    </row>
    <row r="3098" spans="19:27" x14ac:dyDescent="0.2">
      <c r="S3098" s="399"/>
      <c r="T3098" s="1401"/>
      <c r="W3098" s="864" t="str">
        <f t="shared" ref="W3098:W3161" si="57">W3097</f>
        <v>1w</v>
      </c>
      <c r="X3098" s="1405">
        <f>_xll.qlCalendarAdvance(Calendar,X3097,W3098,"f",FALSE)</f>
        <v>60924</v>
      </c>
      <c r="Y3098" s="1404">
        <f>_xll.qlCalendarAdvance(Calendar,X3098,NDays&amp;"D")</f>
        <v>60924</v>
      </c>
      <c r="Z3098" s="1403">
        <v>2.206901960470643E-2</v>
      </c>
      <c r="AA3098" s="1411">
        <v>2.1865418947338844E-2</v>
      </c>
    </row>
    <row r="3099" spans="19:27" x14ac:dyDescent="0.2">
      <c r="S3099" s="399"/>
      <c r="T3099" s="1401"/>
      <c r="W3099" s="864" t="str">
        <f t="shared" si="57"/>
        <v>1w</v>
      </c>
      <c r="X3099" s="1405">
        <f>_xll.qlCalendarAdvance(Calendar,X3098,W3099,"f",FALSE)</f>
        <v>60931</v>
      </c>
      <c r="Y3099" s="1404">
        <f>_xll.qlCalendarAdvance(Calendar,X3099,NDays&amp;"D")</f>
        <v>60931</v>
      </c>
      <c r="Z3099" s="1403">
        <v>2.2075495335141002E-2</v>
      </c>
      <c r="AA3099" s="1411">
        <v>2.1872012997393719E-2</v>
      </c>
    </row>
    <row r="3100" spans="19:27" x14ac:dyDescent="0.2">
      <c r="S3100" s="399"/>
      <c r="T3100" s="1401"/>
      <c r="W3100" s="864" t="str">
        <f t="shared" si="57"/>
        <v>1w</v>
      </c>
      <c r="X3100" s="1405">
        <f>_xll.qlCalendarAdvance(Calendar,X3099,W3100,"f",FALSE)</f>
        <v>60938</v>
      </c>
      <c r="Y3100" s="1404">
        <f>_xll.qlCalendarAdvance(Calendar,X3100,NDays&amp;"D")</f>
        <v>60938</v>
      </c>
      <c r="Z3100" s="1403">
        <v>2.2081956351874002E-2</v>
      </c>
      <c r="AA3100" s="1411">
        <v>2.1878592472733827E-2</v>
      </c>
    </row>
    <row r="3101" spans="19:27" x14ac:dyDescent="0.2">
      <c r="S3101" s="399"/>
      <c r="T3101" s="1401"/>
      <c r="W3101" s="864" t="str">
        <f t="shared" si="57"/>
        <v>1w</v>
      </c>
      <c r="X3101" s="1405">
        <f>_xll.qlCalendarAdvance(Calendar,X3100,W3101,"f",FALSE)</f>
        <v>60945</v>
      </c>
      <c r="Y3101" s="1404">
        <f>_xll.qlCalendarAdvance(Calendar,X3101,NDays&amp;"D")</f>
        <v>60945</v>
      </c>
      <c r="Z3101" s="1403">
        <v>2.2087281368953951E-2</v>
      </c>
      <c r="AA3101" s="1411">
        <v>2.1885157373440212E-2</v>
      </c>
    </row>
    <row r="3102" spans="19:27" x14ac:dyDescent="0.2">
      <c r="S3102" s="399"/>
      <c r="T3102" s="1401"/>
      <c r="W3102" s="864" t="str">
        <f t="shared" si="57"/>
        <v>1w</v>
      </c>
      <c r="X3102" s="1405">
        <f>_xll.qlCalendarAdvance(Calendar,X3101,W3102,"f",FALSE)</f>
        <v>60952</v>
      </c>
      <c r="Y3102" s="1404">
        <f>_xll.qlCalendarAdvance(Calendar,X3102,NDays&amp;"D")</f>
        <v>60952</v>
      </c>
      <c r="Z3102" s="1403">
        <v>2.2093713621694801E-2</v>
      </c>
      <c r="AA3102" s="1411">
        <v>2.1891707699512875E-2</v>
      </c>
    </row>
    <row r="3103" spans="19:27" x14ac:dyDescent="0.2">
      <c r="S3103" s="399"/>
      <c r="T3103" s="1401"/>
      <c r="W3103" s="864" t="str">
        <f t="shared" si="57"/>
        <v>1w</v>
      </c>
      <c r="X3103" s="1405">
        <f>_xll.qlCalendarAdvance(Calendar,X3102,W3103,"f",FALSE)</f>
        <v>60959</v>
      </c>
      <c r="Y3103" s="1404">
        <f>_xll.qlCalendarAdvance(Calendar,X3103,NDays&amp;"D")</f>
        <v>60959</v>
      </c>
      <c r="Z3103" s="1403">
        <v>2.2100131161097714E-2</v>
      </c>
      <c r="AA3103" s="1411">
        <v>2.1898243450951815E-2</v>
      </c>
    </row>
    <row r="3104" spans="19:27" x14ac:dyDescent="0.2">
      <c r="S3104" s="399"/>
      <c r="T3104" s="1401"/>
      <c r="W3104" s="864" t="str">
        <f t="shared" si="57"/>
        <v>1w</v>
      </c>
      <c r="X3104" s="1405">
        <f>_xll.qlCalendarAdvance(Calendar,X3103,W3104,"f",FALSE)</f>
        <v>60966</v>
      </c>
      <c r="Y3104" s="1404">
        <f>_xll.qlCalendarAdvance(Calendar,X3104,NDays&amp;"D")</f>
        <v>60966</v>
      </c>
      <c r="Z3104" s="1403">
        <v>2.2107653278990655E-2</v>
      </c>
      <c r="AA3104" s="1411">
        <v>2.1904764627594941E-2</v>
      </c>
    </row>
    <row r="3105" spans="19:27" x14ac:dyDescent="0.2">
      <c r="S3105" s="399"/>
      <c r="T3105" s="1401"/>
      <c r="W3105" s="864" t="str">
        <f t="shared" si="57"/>
        <v>1w</v>
      </c>
      <c r="X3105" s="1405">
        <f>_xll.qlCalendarAdvance(Calendar,X3104,W3105,"f",FALSE)</f>
        <v>60973</v>
      </c>
      <c r="Y3105" s="1404">
        <f>_xll.qlCalendarAdvance(Calendar,X3105,NDays&amp;"D")</f>
        <v>60973</v>
      </c>
      <c r="Z3105" s="1403">
        <v>2.2114040725114394E-2</v>
      </c>
      <c r="AA3105" s="1411">
        <v>2.1911271229523299E-2</v>
      </c>
    </row>
    <row r="3106" spans="19:27" x14ac:dyDescent="0.2">
      <c r="S3106" s="399"/>
      <c r="T3106" s="1401"/>
      <c r="W3106" s="864" t="str">
        <f t="shared" si="57"/>
        <v>1w</v>
      </c>
      <c r="X3106" s="1405">
        <f>_xll.qlCalendarAdvance(Calendar,X3105,W3106,"f",FALSE)</f>
        <v>60980</v>
      </c>
      <c r="Y3106" s="1404">
        <f>_xll.qlCalendarAdvance(Calendar,X3106,NDays&amp;"D")</f>
        <v>60980</v>
      </c>
      <c r="Z3106" s="1403">
        <v>2.212041345669849E-2</v>
      </c>
      <c r="AA3106" s="1411">
        <v>2.1917763256980027E-2</v>
      </c>
    </row>
    <row r="3107" spans="19:27" x14ac:dyDescent="0.2">
      <c r="S3107" s="399"/>
      <c r="T3107" s="1401"/>
      <c r="W3107" s="864" t="str">
        <f t="shared" si="57"/>
        <v>1w</v>
      </c>
      <c r="X3107" s="1405">
        <f>_xll.qlCalendarAdvance(Calendar,X3106,W3107,"f",FALSE)</f>
        <v>60987</v>
      </c>
      <c r="Y3107" s="1404">
        <f>_xll.qlCalendarAdvance(Calendar,X3107,NDays&amp;"D")</f>
        <v>60987</v>
      </c>
      <c r="Z3107" s="1403">
        <v>2.2126771473603118E-2</v>
      </c>
      <c r="AA3107" s="1411">
        <v>2.1924240709640941E-2</v>
      </c>
    </row>
    <row r="3108" spans="19:27" x14ac:dyDescent="0.2">
      <c r="S3108" s="399"/>
      <c r="T3108" s="1401"/>
      <c r="W3108" s="864" t="str">
        <f t="shared" si="57"/>
        <v>1w</v>
      </c>
      <c r="X3108" s="1405">
        <f>_xll.qlCalendarAdvance(Calendar,X3107,W3108,"f",FALSE)</f>
        <v>60995</v>
      </c>
      <c r="Y3108" s="1404">
        <f>_xll.qlCalendarAdvance(Calendar,X3108,NDays&amp;"D")</f>
        <v>60995</v>
      </c>
      <c r="Z3108" s="1403">
        <v>2.2134019760483941E-2</v>
      </c>
      <c r="AA3108" s="1411">
        <v>2.1931625666198329E-2</v>
      </c>
    </row>
    <row r="3109" spans="19:27" x14ac:dyDescent="0.2">
      <c r="S3109" s="399"/>
      <c r="T3109" s="1401"/>
      <c r="W3109" s="864" t="str">
        <f t="shared" si="57"/>
        <v>1w</v>
      </c>
      <c r="X3109" s="1405">
        <f>_xll.qlCalendarAdvance(Calendar,X3108,W3109,"f",FALSE)</f>
        <v>61002</v>
      </c>
      <c r="Y3109" s="1404">
        <f>_xll.qlCalendarAdvance(Calendar,X3109,NDays&amp;"D")</f>
        <v>61002</v>
      </c>
      <c r="Z3109" s="1403">
        <v>2.2139230387972868E-2</v>
      </c>
      <c r="AA3109" s="1411">
        <v>2.1938071887350752E-2</v>
      </c>
    </row>
    <row r="3110" spans="19:27" x14ac:dyDescent="0.2">
      <c r="S3110" s="399"/>
      <c r="T3110" s="1401"/>
      <c r="W3110" s="864" t="str">
        <f t="shared" si="57"/>
        <v>1w</v>
      </c>
      <c r="X3110" s="1405">
        <f>_xll.qlCalendarAdvance(Calendar,X3109,W3110,"f",FALSE)</f>
        <v>61009</v>
      </c>
      <c r="Y3110" s="1404">
        <f>_xll.qlCalendarAdvance(Calendar,X3110,NDays&amp;"D")</f>
        <v>61009</v>
      </c>
      <c r="Z3110" s="1403">
        <v>2.2145542828076334E-2</v>
      </c>
      <c r="AA3110" s="1411">
        <v>2.1944503533869453E-2</v>
      </c>
    </row>
    <row r="3111" spans="19:27" x14ac:dyDescent="0.2">
      <c r="S3111" s="399"/>
      <c r="T3111" s="1401"/>
      <c r="W3111" s="864" t="str">
        <f t="shared" si="57"/>
        <v>1w</v>
      </c>
      <c r="X3111" s="1405">
        <f>_xll.qlCalendarAdvance(Calendar,X3110,W3111,"f",FALSE)</f>
        <v>61016</v>
      </c>
      <c r="Y3111" s="1404">
        <f>_xll.qlCalendarAdvance(Calendar,X3111,NDays&amp;"D")</f>
        <v>61016</v>
      </c>
      <c r="Z3111" s="1403">
        <v>2.2151840553719299E-2</v>
      </c>
      <c r="AA3111" s="1411">
        <v>2.1950920605835478E-2</v>
      </c>
    </row>
    <row r="3112" spans="19:27" x14ac:dyDescent="0.2">
      <c r="S3112" s="399"/>
      <c r="T3112" s="1401"/>
      <c r="W3112" s="864" t="str">
        <f t="shared" si="57"/>
        <v>1w</v>
      </c>
      <c r="X3112" s="1405">
        <f>_xll.qlCalendarAdvance(Calendar,X3111,W3112,"f",FALSE)</f>
        <v>61023</v>
      </c>
      <c r="Y3112" s="1404">
        <f>_xll.qlCalendarAdvance(Calendar,X3112,NDays&amp;"D")</f>
        <v>61023</v>
      </c>
      <c r="Z3112" s="1403">
        <v>2.2158123564763408E-2</v>
      </c>
      <c r="AA3112" s="1411">
        <v>2.1957323103005688E-2</v>
      </c>
    </row>
    <row r="3113" spans="19:27" x14ac:dyDescent="0.2">
      <c r="S3113" s="399"/>
      <c r="T3113" s="1401"/>
      <c r="W3113" s="864" t="str">
        <f t="shared" si="57"/>
        <v>1w</v>
      </c>
      <c r="X3113" s="1405">
        <f>_xll.qlCalendarAdvance(Calendar,X3112,W3113,"f",FALSE)</f>
        <v>61030</v>
      </c>
      <c r="Y3113" s="1404">
        <f>_xll.qlCalendarAdvance(Calendar,X3113,NDays&amp;"D")</f>
        <v>61030</v>
      </c>
      <c r="Z3113" s="1403">
        <v>2.2164391861072986E-2</v>
      </c>
      <c r="AA3113" s="1411">
        <v>2.1963711025542176E-2</v>
      </c>
    </row>
    <row r="3114" spans="19:27" x14ac:dyDescent="0.2">
      <c r="S3114" s="399"/>
      <c r="T3114" s="1401"/>
      <c r="W3114" s="864" t="str">
        <f t="shared" si="57"/>
        <v>1w</v>
      </c>
      <c r="X3114" s="1405">
        <f>_xll.qlCalendarAdvance(Calendar,X3113,W3114,"f",FALSE)</f>
        <v>61037</v>
      </c>
      <c r="Y3114" s="1404">
        <f>_xll.qlCalendarAdvance(Calendar,X3114,NDays&amp;"D")</f>
        <v>61037</v>
      </c>
      <c r="Z3114" s="1403">
        <v>2.2170645442512359E-2</v>
      </c>
      <c r="AA3114" s="1411">
        <v>2.197008437328285E-2</v>
      </c>
    </row>
    <row r="3115" spans="19:27" x14ac:dyDescent="0.2">
      <c r="S3115" s="399"/>
      <c r="T3115" s="1401"/>
      <c r="W3115" s="864" t="str">
        <f t="shared" si="57"/>
        <v>1w</v>
      </c>
      <c r="X3115" s="1405">
        <f>_xll.qlCalendarAdvance(Calendar,X3114,W3115,"f",FALSE)</f>
        <v>61044</v>
      </c>
      <c r="Y3115" s="1404">
        <f>_xll.qlCalendarAdvance(Calendar,X3115,NDays&amp;"D")</f>
        <v>61044</v>
      </c>
      <c r="Z3115" s="1403">
        <v>2.2176884308947192E-2</v>
      </c>
      <c r="AA3115" s="1411">
        <v>2.1976443146470848E-2</v>
      </c>
    </row>
    <row r="3116" spans="19:27" x14ac:dyDescent="0.2">
      <c r="S3116" s="399"/>
      <c r="T3116" s="1401"/>
      <c r="W3116" s="864" t="str">
        <f t="shared" si="57"/>
        <v>1w</v>
      </c>
      <c r="X3116" s="1405">
        <f>_xll.qlCalendarAdvance(Calendar,X3115,W3116,"f",FALSE)</f>
        <v>61051</v>
      </c>
      <c r="Y3116" s="1404">
        <f>_xll.qlCalendarAdvance(Calendar,X3116,NDays&amp;"D")</f>
        <v>61051</v>
      </c>
      <c r="Z3116" s="1403">
        <v>2.2183108460241813E-2</v>
      </c>
      <c r="AA3116" s="1411">
        <v>2.1982787345025123E-2</v>
      </c>
    </row>
    <row r="3117" spans="19:27" x14ac:dyDescent="0.2">
      <c r="S3117" s="399"/>
      <c r="T3117" s="1401"/>
      <c r="W3117" s="864" t="str">
        <f t="shared" si="57"/>
        <v>1w</v>
      </c>
      <c r="X3117" s="1405">
        <f>_xll.qlCalendarAdvance(Calendar,X3116,W3117,"f",FALSE)</f>
        <v>61058</v>
      </c>
      <c r="Y3117" s="1404">
        <f>_xll.qlCalendarAdvance(Calendar,X3117,NDays&amp;"D")</f>
        <v>61058</v>
      </c>
      <c r="Z3117" s="1403">
        <v>2.21926492565389E-2</v>
      </c>
      <c r="AA3117" s="1411">
        <v>2.198911696886463E-2</v>
      </c>
    </row>
    <row r="3118" spans="19:27" x14ac:dyDescent="0.2">
      <c r="S3118" s="399"/>
      <c r="T3118" s="1401"/>
      <c r="W3118" s="864" t="str">
        <f t="shared" si="57"/>
        <v>1w</v>
      </c>
      <c r="X3118" s="1405">
        <f>_xll.qlCalendarAdvance(Calendar,X3117,W3118,"f",FALSE)</f>
        <v>61065</v>
      </c>
      <c r="Y3118" s="1404">
        <f>_xll.qlCalendarAdvance(Calendar,X3118,NDays&amp;"D")</f>
        <v>61065</v>
      </c>
      <c r="Z3118" s="1403">
        <v>2.2198841947147222E-2</v>
      </c>
      <c r="AA3118" s="1411">
        <v>2.1995432017908323E-2</v>
      </c>
    </row>
    <row r="3119" spans="19:27" x14ac:dyDescent="0.2">
      <c r="S3119" s="399"/>
      <c r="T3119" s="1401"/>
      <c r="W3119" s="864" t="str">
        <f t="shared" si="57"/>
        <v>1w</v>
      </c>
      <c r="X3119" s="1405">
        <f>_xll.qlCalendarAdvance(Calendar,X3118,W3119,"f",FALSE)</f>
        <v>61072</v>
      </c>
      <c r="Y3119" s="1404">
        <f>_xll.qlCalendarAdvance(Calendar,X3119,NDays&amp;"D")</f>
        <v>61072</v>
      </c>
      <c r="Z3119" s="1403">
        <v>2.2205019919824071E-2</v>
      </c>
      <c r="AA3119" s="1411">
        <v>2.200173249239934E-2</v>
      </c>
    </row>
    <row r="3120" spans="19:27" x14ac:dyDescent="0.2">
      <c r="S3120" s="399"/>
      <c r="T3120" s="1401"/>
      <c r="W3120" s="864" t="str">
        <f t="shared" si="57"/>
        <v>1w</v>
      </c>
      <c r="X3120" s="1405">
        <f>_xll.qlCalendarAdvance(Calendar,X3119,W3120,"f",FALSE)</f>
        <v>61079</v>
      </c>
      <c r="Y3120" s="1404">
        <f>_xll.qlCalendarAdvance(Calendar,X3120,NDays&amp;"D")</f>
        <v>61079</v>
      </c>
      <c r="Z3120" s="1403">
        <v>2.2211183174431576E-2</v>
      </c>
      <c r="AA3120" s="1411">
        <v>2.2008018392013495E-2</v>
      </c>
    </row>
    <row r="3121" spans="19:27" x14ac:dyDescent="0.2">
      <c r="S3121" s="399"/>
      <c r="T3121" s="1401"/>
      <c r="W3121" s="864" t="str">
        <f t="shared" si="57"/>
        <v>1w</v>
      </c>
      <c r="X3121" s="1405">
        <f>_xll.qlCalendarAdvance(Calendar,X3120,W3121,"f",FALSE)</f>
        <v>61086</v>
      </c>
      <c r="Y3121" s="1404">
        <f>_xll.qlCalendarAdvance(Calendar,X3121,NDays&amp;"D")</f>
        <v>61086</v>
      </c>
      <c r="Z3121" s="1403">
        <v>2.2217331710834957E-2</v>
      </c>
      <c r="AA3121" s="1411">
        <v>2.2014289717156021E-2</v>
      </c>
    </row>
    <row r="3122" spans="19:27" x14ac:dyDescent="0.2">
      <c r="S3122" s="399"/>
      <c r="T3122" s="1401"/>
      <c r="W3122" s="864" t="str">
        <f t="shared" si="57"/>
        <v>1w</v>
      </c>
      <c r="X3122" s="1405">
        <f>_xll.qlCalendarAdvance(Calendar,X3121,W3122,"f",FALSE)</f>
        <v>61093</v>
      </c>
      <c r="Y3122" s="1404">
        <f>_xll.qlCalendarAdvance(Calendar,X3122,NDays&amp;"D")</f>
        <v>61093</v>
      </c>
      <c r="Z3122" s="1403">
        <v>2.2222358487251435E-2</v>
      </c>
      <c r="AA3122" s="1411">
        <v>2.2020546467583779E-2</v>
      </c>
    </row>
    <row r="3123" spans="19:27" x14ac:dyDescent="0.2">
      <c r="S3123" s="399"/>
      <c r="T3123" s="1401"/>
      <c r="W3123" s="864" t="str">
        <f t="shared" si="57"/>
        <v>1w</v>
      </c>
      <c r="X3123" s="1405">
        <f>_xll.qlCalendarAdvance(Calendar,X3122,W3123,"f",FALSE)</f>
        <v>61100</v>
      </c>
      <c r="Y3123" s="1404">
        <f>_xll.qlCalendarAdvance(Calendar,X3123,NDays&amp;"D")</f>
        <v>61100</v>
      </c>
      <c r="Z3123" s="1403">
        <v>2.2228478267585079E-2</v>
      </c>
      <c r="AA3123" s="1411">
        <v>2.2026788643215722E-2</v>
      </c>
    </row>
    <row r="3124" spans="19:27" x14ac:dyDescent="0.2">
      <c r="S3124" s="399"/>
      <c r="T3124" s="1401"/>
      <c r="W3124" s="864" t="str">
        <f t="shared" si="57"/>
        <v>1w</v>
      </c>
      <c r="X3124" s="1405">
        <f>_xll.qlCalendarAdvance(Calendar,X3123,W3124,"f",FALSE)</f>
        <v>61107</v>
      </c>
      <c r="Y3124" s="1404">
        <f>_xll.qlCalendarAdvance(Calendar,X3124,NDays&amp;"D")</f>
        <v>61107</v>
      </c>
      <c r="Z3124" s="1403">
        <v>2.2234583330108554E-2</v>
      </c>
      <c r="AA3124" s="1411">
        <v>2.2033016244213943E-2</v>
      </c>
    </row>
    <row r="3125" spans="19:27" x14ac:dyDescent="0.2">
      <c r="S3125" s="399"/>
      <c r="T3125" s="1401"/>
      <c r="W3125" s="864" t="str">
        <f t="shared" si="57"/>
        <v>1w</v>
      </c>
      <c r="X3125" s="1405">
        <f>_xll.qlCalendarAdvance(Calendar,X3124,W3125,"f",FALSE)</f>
        <v>61114</v>
      </c>
      <c r="Y3125" s="1404">
        <f>_xll.qlCalendarAdvance(Calendar,X3125,NDays&amp;"D")</f>
        <v>61114</v>
      </c>
      <c r="Z3125" s="1403">
        <v>2.2240673674689439E-2</v>
      </c>
      <c r="AA3125" s="1411">
        <v>2.2039229270578442E-2</v>
      </c>
    </row>
    <row r="3126" spans="19:27" x14ac:dyDescent="0.2">
      <c r="S3126" s="399"/>
      <c r="T3126" s="1401"/>
      <c r="W3126" s="864" t="str">
        <f t="shared" si="57"/>
        <v>1w</v>
      </c>
      <c r="X3126" s="1405">
        <f>_xll.qlCalendarAdvance(Calendar,X3125,W3126,"f",FALSE)</f>
        <v>61121</v>
      </c>
      <c r="Y3126" s="1404">
        <f>_xll.qlCalendarAdvance(Calendar,X3126,NDays&amp;"D")</f>
        <v>61121</v>
      </c>
      <c r="Z3126" s="1403">
        <v>2.2247853615060219E-2</v>
      </c>
      <c r="AA3126" s="1411">
        <v>2.2045427722228172E-2</v>
      </c>
    </row>
    <row r="3127" spans="19:27" x14ac:dyDescent="0.2">
      <c r="S3127" s="399"/>
      <c r="T3127" s="1401"/>
      <c r="W3127" s="864" t="str">
        <f t="shared" si="57"/>
        <v>1w</v>
      </c>
      <c r="X3127" s="1405">
        <f>_xll.qlCalendarAdvance(Calendar,X3126,W3127,"f",FALSE)</f>
        <v>61128</v>
      </c>
      <c r="Y3127" s="1404">
        <f>_xll.qlCalendarAdvance(Calendar,X3127,NDays&amp;"D")</f>
        <v>61128</v>
      </c>
      <c r="Z3127" s="1403">
        <v>2.2253913839405313E-2</v>
      </c>
      <c r="AA3127" s="1411">
        <v>2.2051611599082088E-2</v>
      </c>
    </row>
    <row r="3128" spans="19:27" x14ac:dyDescent="0.2">
      <c r="S3128" s="399"/>
      <c r="T3128" s="1401"/>
      <c r="W3128" s="864" t="str">
        <f t="shared" si="57"/>
        <v>1w</v>
      </c>
      <c r="X3128" s="1405">
        <f>_xll.qlCalendarAdvance(Calendar,X3127,W3128,"f",FALSE)</f>
        <v>61135</v>
      </c>
      <c r="Y3128" s="1404">
        <f>_xll.qlCalendarAdvance(Calendar,X3128,NDays&amp;"D")</f>
        <v>61135</v>
      </c>
      <c r="Z3128" s="1403">
        <v>2.2259959344603675E-2</v>
      </c>
      <c r="AA3128" s="1411">
        <v>2.2057780901383328E-2</v>
      </c>
    </row>
    <row r="3129" spans="19:27" x14ac:dyDescent="0.2">
      <c r="S3129" s="399"/>
      <c r="T3129" s="1401"/>
      <c r="W3129" s="864" t="str">
        <f t="shared" si="57"/>
        <v>1w</v>
      </c>
      <c r="X3129" s="1405">
        <f>_xll.qlCalendarAdvance(Calendar,X3128,W3129,"f",FALSE)</f>
        <v>61142</v>
      </c>
      <c r="Y3129" s="1404">
        <f>_xll.qlCalendarAdvance(Calendar,X3129,NDays&amp;"D")</f>
        <v>61142</v>
      </c>
      <c r="Z3129" s="1403">
        <v>2.226599013052449E-2</v>
      </c>
      <c r="AA3129" s="1411">
        <v>2.20639356289698E-2</v>
      </c>
    </row>
    <row r="3130" spans="19:27" x14ac:dyDescent="0.2">
      <c r="S3130" s="399"/>
      <c r="T3130" s="1401"/>
      <c r="W3130" s="864" t="str">
        <f t="shared" si="57"/>
        <v>1w</v>
      </c>
      <c r="X3130" s="1405">
        <f>_xll.qlCalendarAdvance(Calendar,X3129,W3130,"f",FALSE)</f>
        <v>61149</v>
      </c>
      <c r="Y3130" s="1404">
        <f>_xll.qlCalendarAdvance(Calendar,X3130,NDays&amp;"D")</f>
        <v>61149</v>
      </c>
      <c r="Z3130" s="1403">
        <v>2.2270904623776466E-2</v>
      </c>
      <c r="AA3130" s="1411">
        <v>2.2070075781760456E-2</v>
      </c>
    </row>
    <row r="3131" spans="19:27" x14ac:dyDescent="0.2">
      <c r="S3131" s="399"/>
      <c r="T3131" s="1401"/>
      <c r="W3131" s="864" t="str">
        <f t="shared" si="57"/>
        <v>1w</v>
      </c>
      <c r="X3131" s="1405">
        <f>_xll.qlCalendarAdvance(Calendar,X3130,W3131,"f",FALSE)</f>
        <v>61156</v>
      </c>
      <c r="Y3131" s="1404">
        <f>_xll.qlCalendarAdvance(Calendar,X3131,NDays&amp;"D")</f>
        <v>61156</v>
      </c>
      <c r="Z3131" s="1403">
        <v>2.2276906657903276E-2</v>
      </c>
      <c r="AA3131" s="1411">
        <v>2.2076201359917391E-2</v>
      </c>
    </row>
    <row r="3132" spans="19:27" x14ac:dyDescent="0.2">
      <c r="S3132" s="399"/>
      <c r="T3132" s="1401"/>
      <c r="W3132" s="864" t="str">
        <f t="shared" si="57"/>
        <v>1w</v>
      </c>
      <c r="X3132" s="1405">
        <f>_xll.qlCalendarAdvance(Calendar,X3131,W3132,"f",FALSE)</f>
        <v>61163</v>
      </c>
      <c r="Y3132" s="1404">
        <f>_xll.qlCalendarAdvance(Calendar,X3132,NDays&amp;"D")</f>
        <v>61163</v>
      </c>
      <c r="Z3132" s="1403">
        <v>2.2282893973159669E-2</v>
      </c>
      <c r="AA3132" s="1411">
        <v>2.2082312363440604E-2</v>
      </c>
    </row>
    <row r="3133" spans="19:27" x14ac:dyDescent="0.2">
      <c r="S3133" s="399"/>
      <c r="T3133" s="1401"/>
      <c r="W3133" s="864" t="str">
        <f t="shared" si="57"/>
        <v>1w</v>
      </c>
      <c r="X3133" s="1405">
        <f>_xll.qlCalendarAdvance(Calendar,X3132,W3133,"f",FALSE)</f>
        <v>61170</v>
      </c>
      <c r="Y3133" s="1404">
        <f>_xll.qlCalendarAdvance(Calendar,X3133,NDays&amp;"D")</f>
        <v>61170</v>
      </c>
      <c r="Z3133" s="1403">
        <v>2.2288866569413229E-2</v>
      </c>
      <c r="AA3133" s="1411">
        <v>2.2088408792249048E-2</v>
      </c>
    </row>
    <row r="3134" spans="19:27" x14ac:dyDescent="0.2">
      <c r="S3134" s="399"/>
      <c r="T3134" s="1401"/>
      <c r="W3134" s="864" t="str">
        <f t="shared" si="57"/>
        <v>1w</v>
      </c>
      <c r="X3134" s="1405">
        <f>_xll.qlCalendarAdvance(Calendar,X3133,W3134,"f",FALSE)</f>
        <v>61177</v>
      </c>
      <c r="Y3134" s="1404">
        <f>_xll.qlCalendarAdvance(Calendar,X3134,NDays&amp;"D")</f>
        <v>61177</v>
      </c>
      <c r="Z3134" s="1403">
        <v>2.2294824446533749E-2</v>
      </c>
      <c r="AA3134" s="1411">
        <v>2.209449064642377E-2</v>
      </c>
    </row>
    <row r="3135" spans="19:27" x14ac:dyDescent="0.2">
      <c r="S3135" s="399"/>
      <c r="T3135" s="1401"/>
      <c r="W3135" s="864" t="str">
        <f t="shared" si="57"/>
        <v>1w</v>
      </c>
      <c r="X3135" s="1405">
        <f>_xll.qlCalendarAdvance(Calendar,X3134,W3135,"f",FALSE)</f>
        <v>61184</v>
      </c>
      <c r="Y3135" s="1404">
        <f>_xll.qlCalendarAdvance(Calendar,X3135,NDays&amp;"D")</f>
        <v>61184</v>
      </c>
      <c r="Z3135" s="1403">
        <v>2.2301865733772984E-2</v>
      </c>
      <c r="AA3135" s="1411">
        <v>2.2100557925802677E-2</v>
      </c>
    </row>
    <row r="3136" spans="19:27" x14ac:dyDescent="0.2">
      <c r="S3136" s="399"/>
      <c r="T3136" s="1401"/>
      <c r="W3136" s="864" t="str">
        <f t="shared" si="57"/>
        <v>1w</v>
      </c>
      <c r="X3136" s="1405">
        <f>_xll.qlCalendarAdvance(Calendar,X3135,W3136,"f",FALSE)</f>
        <v>61191</v>
      </c>
      <c r="Y3136" s="1404">
        <f>_xll.qlCalendarAdvance(Calendar,X3136,NDays&amp;"D")</f>
        <v>61191</v>
      </c>
      <c r="Z3136" s="1403">
        <v>2.2307793481039132E-2</v>
      </c>
      <c r="AA3136" s="1411">
        <v>2.2106610630466816E-2</v>
      </c>
    </row>
    <row r="3137" spans="19:27" x14ac:dyDescent="0.2">
      <c r="S3137" s="399"/>
      <c r="T3137" s="1401"/>
      <c r="W3137" s="864" t="str">
        <f t="shared" si="57"/>
        <v>1w</v>
      </c>
      <c r="X3137" s="1405">
        <f>_xll.qlCalendarAdvance(Calendar,X3136,W3137,"f",FALSE)</f>
        <v>61198</v>
      </c>
      <c r="Y3137" s="1404">
        <f>_xll.qlCalendarAdvance(Calendar,X3137,NDays&amp;"D")</f>
        <v>61198</v>
      </c>
      <c r="Z3137" s="1403">
        <v>2.2313706507973687E-2</v>
      </c>
      <c r="AA3137" s="1411">
        <v>2.211264876057828E-2</v>
      </c>
    </row>
    <row r="3138" spans="19:27" x14ac:dyDescent="0.2">
      <c r="S3138" s="399"/>
      <c r="T3138" s="1401"/>
      <c r="W3138" s="864" t="str">
        <f t="shared" si="57"/>
        <v>1w</v>
      </c>
      <c r="X3138" s="1405">
        <f>_xll.qlCalendarAdvance(Calendar,X3137,W3138,"f",FALSE)</f>
        <v>61205</v>
      </c>
      <c r="Y3138" s="1404">
        <f>_xll.qlCalendarAdvance(Calendar,X3138,NDays&amp;"D")</f>
        <v>61205</v>
      </c>
      <c r="Z3138" s="1403">
        <v>2.2319604814443634E-2</v>
      </c>
      <c r="AA3138" s="1411">
        <v>2.2118672315812882E-2</v>
      </c>
    </row>
    <row r="3139" spans="19:27" x14ac:dyDescent="0.2">
      <c r="S3139" s="399"/>
      <c r="T3139" s="1401"/>
      <c r="W3139" s="864" t="str">
        <f t="shared" si="57"/>
        <v>1w</v>
      </c>
      <c r="X3139" s="1405">
        <f>_xll.qlCalendarAdvance(Calendar,X3138,W3139,"f",FALSE)</f>
        <v>61212</v>
      </c>
      <c r="Y3139" s="1404">
        <f>_xll.qlCalendarAdvance(Calendar,X3139,NDays&amp;"D")</f>
        <v>61212</v>
      </c>
      <c r="Z3139" s="1403">
        <v>2.2325488400321232E-2</v>
      </c>
      <c r="AA3139" s="1411">
        <v>2.2124681296332716E-2</v>
      </c>
    </row>
    <row r="3140" spans="19:27" x14ac:dyDescent="0.2">
      <c r="S3140" s="399"/>
      <c r="T3140" s="1401"/>
      <c r="W3140" s="864" t="str">
        <f t="shared" si="57"/>
        <v>1w</v>
      </c>
      <c r="X3140" s="1405">
        <f>_xll.qlCalendarAdvance(Calendar,X3139,W3140,"f",FALSE)</f>
        <v>61219</v>
      </c>
      <c r="Y3140" s="1404">
        <f>_xll.qlCalendarAdvance(Calendar,X3140,NDays&amp;"D")</f>
        <v>61219</v>
      </c>
      <c r="Z3140" s="1403">
        <v>2.2331357265476543E-2</v>
      </c>
      <c r="AA3140" s="1411">
        <v>2.213067570238092E-2</v>
      </c>
    </row>
    <row r="3141" spans="19:27" x14ac:dyDescent="0.2">
      <c r="S3141" s="399"/>
      <c r="T3141" s="1401"/>
      <c r="W3141" s="864" t="str">
        <f t="shared" si="57"/>
        <v>1w</v>
      </c>
      <c r="X3141" s="1405">
        <f>_xll.qlCalendarAdvance(Calendar,X3140,W3141,"f",FALSE)</f>
        <v>61226</v>
      </c>
      <c r="Y3141" s="1404">
        <f>_xll.qlCalendarAdvance(Calendar,X3141,NDays&amp;"D")</f>
        <v>61226</v>
      </c>
      <c r="Z3141" s="1403">
        <v>2.2337211409780511E-2</v>
      </c>
      <c r="AA3141" s="1411">
        <v>2.2136655533633309E-2</v>
      </c>
    </row>
    <row r="3142" spans="19:27" x14ac:dyDescent="0.2">
      <c r="S3142" s="399"/>
      <c r="T3142" s="1401"/>
      <c r="W3142" s="864" t="str">
        <f t="shared" si="57"/>
        <v>1w</v>
      </c>
      <c r="X3142" s="1405">
        <f>_xll.qlCalendarAdvance(Calendar,X3141,W3142,"f",FALSE)</f>
        <v>61233</v>
      </c>
      <c r="Y3142" s="1404">
        <f>_xll.qlCalendarAdvance(Calendar,X3142,NDays&amp;"D")</f>
        <v>61233</v>
      </c>
      <c r="Z3142" s="1403">
        <v>2.2343050833101875E-2</v>
      </c>
      <c r="AA3142" s="1411">
        <v>2.2142620790089884E-2</v>
      </c>
    </row>
    <row r="3143" spans="19:27" x14ac:dyDescent="0.2">
      <c r="S3143" s="399"/>
      <c r="T3143" s="1401"/>
      <c r="W3143" s="864" t="str">
        <f t="shared" si="57"/>
        <v>1w</v>
      </c>
      <c r="X3143" s="1405">
        <f>_xll.qlCalendarAdvance(Calendar,X3142,W3143,"f",FALSE)</f>
        <v>61240</v>
      </c>
      <c r="Y3143" s="1404">
        <f>_xll.qlCalendarAdvance(Calendar,X3143,NDays&amp;"D")</f>
        <v>61240</v>
      </c>
      <c r="Z3143" s="1403">
        <v>2.2346690358642729E-2</v>
      </c>
      <c r="AA3143" s="1411">
        <v>2.2148571471912737E-2</v>
      </c>
    </row>
    <row r="3144" spans="19:27" x14ac:dyDescent="0.2">
      <c r="S3144" s="399"/>
      <c r="T3144" s="1401"/>
      <c r="W3144" s="864" t="str">
        <f t="shared" si="57"/>
        <v>1w</v>
      </c>
      <c r="X3144" s="1405">
        <f>_xll.qlCalendarAdvance(Calendar,X3143,W3144,"f",FALSE)</f>
        <v>61247</v>
      </c>
      <c r="Y3144" s="1404">
        <f>_xll.qlCalendarAdvance(Calendar,X3144,NDays&amp;"D")</f>
        <v>61247</v>
      </c>
      <c r="Z3144" s="1403">
        <v>2.2352501734897671E-2</v>
      </c>
      <c r="AA3144" s="1411">
        <v>2.2154507579020821E-2</v>
      </c>
    </row>
    <row r="3145" spans="19:27" x14ac:dyDescent="0.2">
      <c r="S3145" s="399"/>
      <c r="T3145" s="1401"/>
      <c r="W3145" s="864" t="str">
        <f t="shared" si="57"/>
        <v>1w</v>
      </c>
      <c r="X3145" s="1405">
        <f>_xll.qlCalendarAdvance(Calendar,X3144,W3145,"f",FALSE)</f>
        <v>61254</v>
      </c>
      <c r="Y3145" s="1404">
        <f>_xll.qlCalendarAdvance(Calendar,X3145,NDays&amp;"D")</f>
        <v>61254</v>
      </c>
      <c r="Z3145" s="1403">
        <v>2.2358298391415767E-2</v>
      </c>
      <c r="AA3145" s="1411">
        <v>2.2160429111414137E-2</v>
      </c>
    </row>
    <row r="3146" spans="19:27" x14ac:dyDescent="0.2">
      <c r="S3146" s="399"/>
      <c r="T3146" s="1401"/>
      <c r="W3146" s="864" t="str">
        <f t="shared" si="57"/>
        <v>1w</v>
      </c>
      <c r="X3146" s="1405">
        <f>_xll.qlCalendarAdvance(Calendar,X3145,W3146,"f",FALSE)</f>
        <v>61261</v>
      </c>
      <c r="Y3146" s="1404">
        <f>_xll.qlCalendarAdvance(Calendar,X3146,NDays&amp;"D")</f>
        <v>61261</v>
      </c>
      <c r="Z3146" s="1403">
        <v>2.2364080328069656E-2</v>
      </c>
      <c r="AA3146" s="1411">
        <v>2.2166336069092685E-2</v>
      </c>
    </row>
    <row r="3147" spans="19:27" x14ac:dyDescent="0.2">
      <c r="S3147" s="399"/>
      <c r="T3147" s="1401"/>
      <c r="W3147" s="864" t="str">
        <f t="shared" si="57"/>
        <v>1w</v>
      </c>
      <c r="X3147" s="1405">
        <f>_xll.qlCalendarAdvance(Calendar,X3146,W3147,"f",FALSE)</f>
        <v>61268</v>
      </c>
      <c r="Y3147" s="1404">
        <f>_xll.qlCalendarAdvance(Calendar,X3147,NDays&amp;"D")</f>
        <v>61268</v>
      </c>
      <c r="Z3147" s="1403">
        <v>2.2369847544734214E-2</v>
      </c>
      <c r="AA3147" s="1411">
        <v>2.2172228452218556E-2</v>
      </c>
    </row>
    <row r="3148" spans="19:27" x14ac:dyDescent="0.2">
      <c r="S3148" s="399"/>
      <c r="T3148" s="1401"/>
      <c r="W3148" s="864" t="str">
        <f t="shared" si="57"/>
        <v>1w</v>
      </c>
      <c r="X3148" s="1405">
        <f>_xll.qlCalendarAdvance(Calendar,X3147,W3148,"f",FALSE)</f>
        <v>61275</v>
      </c>
      <c r="Y3148" s="1404">
        <f>_xll.qlCalendarAdvance(Calendar,X3148,NDays&amp;"D")</f>
        <v>61275</v>
      </c>
      <c r="Z3148" s="1403">
        <v>2.237668914472199E-2</v>
      </c>
      <c r="AA3148" s="1411">
        <v>2.2178106260467567E-2</v>
      </c>
    </row>
    <row r="3149" spans="19:27" x14ac:dyDescent="0.2">
      <c r="S3149" s="399"/>
      <c r="T3149" s="1401"/>
      <c r="W3149" s="864" t="str">
        <f t="shared" si="57"/>
        <v>1w</v>
      </c>
      <c r="X3149" s="1405">
        <f>_xll.qlCalendarAdvance(Calendar,X3148,W3149,"f",FALSE)</f>
        <v>61282</v>
      </c>
      <c r="Y3149" s="1404">
        <f>_xll.qlCalendarAdvance(Calendar,X3149,NDays&amp;"D")</f>
        <v>61282</v>
      </c>
      <c r="Z3149" s="1403">
        <v>2.2382426219359975E-2</v>
      </c>
      <c r="AA3149" s="1411">
        <v>2.218396949400181E-2</v>
      </c>
    </row>
    <row r="3150" spans="19:27" x14ac:dyDescent="0.2">
      <c r="S3150" s="399"/>
      <c r="T3150" s="1401"/>
      <c r="W3150" s="864" t="str">
        <f t="shared" si="57"/>
        <v>1w</v>
      </c>
      <c r="X3150" s="1405">
        <f>_xll.qlCalendarAdvance(Calendar,X3149,W3150,"f",FALSE)</f>
        <v>61289</v>
      </c>
      <c r="Y3150" s="1404">
        <f>_xll.qlCalendarAdvance(Calendar,X3150,NDays&amp;"D")</f>
        <v>61289</v>
      </c>
      <c r="Z3150" s="1403">
        <v>2.2388148572814848E-2</v>
      </c>
      <c r="AA3150" s="1411">
        <v>2.2189818152821283E-2</v>
      </c>
    </row>
    <row r="3151" spans="19:27" x14ac:dyDescent="0.2">
      <c r="S3151" s="399"/>
      <c r="T3151" s="1401"/>
      <c r="W3151" s="864" t="str">
        <f t="shared" si="57"/>
        <v>1w</v>
      </c>
      <c r="X3151" s="1405">
        <f>_xll.qlCalendarAdvance(Calendar,X3150,W3151,"f",FALSE)</f>
        <v>61296</v>
      </c>
      <c r="Y3151" s="1404">
        <f>_xll.qlCalendarAdvance(Calendar,X3151,NDays&amp;"D")</f>
        <v>61296</v>
      </c>
      <c r="Z3151" s="1403">
        <v>2.2393856204961274E-2</v>
      </c>
      <c r="AA3151" s="1411">
        <v>2.2195652237088082E-2</v>
      </c>
    </row>
    <row r="3152" spans="19:27" x14ac:dyDescent="0.2">
      <c r="S3152" s="399"/>
      <c r="T3152" s="1401"/>
      <c r="W3152" s="864" t="str">
        <f t="shared" si="57"/>
        <v>1w</v>
      </c>
      <c r="X3152" s="1405">
        <f>_xll.qlCalendarAdvance(Calendar,X3151,W3152,"f",FALSE)</f>
        <v>61303</v>
      </c>
      <c r="Y3152" s="1404">
        <f>_xll.qlCalendarAdvance(Calendar,X3152,NDays&amp;"D")</f>
        <v>61303</v>
      </c>
      <c r="Z3152" s="1403">
        <v>2.2398462823827979E-2</v>
      </c>
      <c r="AA3152" s="1411">
        <v>2.2201471746721158E-2</v>
      </c>
    </row>
    <row r="3153" spans="19:27" x14ac:dyDescent="0.2">
      <c r="S3153" s="399"/>
      <c r="T3153" s="1401"/>
      <c r="W3153" s="864" t="str">
        <f t="shared" si="57"/>
        <v>1w</v>
      </c>
      <c r="X3153" s="1405">
        <f>_xll.qlCalendarAdvance(Calendar,X3152,W3153,"f",FALSE)</f>
        <v>61310</v>
      </c>
      <c r="Y3153" s="1404">
        <f>_xll.qlCalendarAdvance(Calendar,X3153,NDays&amp;"D")</f>
        <v>61310</v>
      </c>
      <c r="Z3153" s="1403">
        <v>2.2404141717926967E-2</v>
      </c>
      <c r="AA3153" s="1411">
        <v>2.220727668131528E-2</v>
      </c>
    </row>
    <row r="3154" spans="19:27" x14ac:dyDescent="0.2">
      <c r="S3154" s="399"/>
      <c r="T3154" s="1401"/>
      <c r="W3154" s="864" t="str">
        <f t="shared" si="57"/>
        <v>1w</v>
      </c>
      <c r="X3154" s="1405">
        <f>_xll.qlCalendarAdvance(Calendar,X3153,W3154,"f",FALSE)</f>
        <v>61317</v>
      </c>
      <c r="Y3154" s="1404">
        <f>_xll.qlCalendarAdvance(Calendar,X3154,NDays&amp;"D")</f>
        <v>61317</v>
      </c>
      <c r="Z3154" s="1403">
        <v>2.2409805891163367E-2</v>
      </c>
      <c r="AA3154" s="1411">
        <v>2.2213067041437773E-2</v>
      </c>
    </row>
    <row r="3155" spans="19:27" x14ac:dyDescent="0.2">
      <c r="S3155" s="399"/>
      <c r="T3155" s="1401"/>
      <c r="W3155" s="864" t="str">
        <f t="shared" si="57"/>
        <v>1w</v>
      </c>
      <c r="X3155" s="1405">
        <f>_xll.qlCalendarAdvance(Calendar,X3154,W3155,"f",FALSE)</f>
        <v>61324</v>
      </c>
      <c r="Y3155" s="1404">
        <f>_xll.qlCalendarAdvance(Calendar,X3155,NDays&amp;"D")</f>
        <v>61324</v>
      </c>
      <c r="Z3155" s="1403">
        <v>2.2415455343414274E-2</v>
      </c>
      <c r="AA3155" s="1411">
        <v>2.2218842826845497E-2</v>
      </c>
    </row>
    <row r="3156" spans="19:27" x14ac:dyDescent="0.2">
      <c r="S3156" s="399"/>
      <c r="T3156" s="1401"/>
      <c r="W3156" s="864" t="str">
        <f t="shared" si="57"/>
        <v>1w</v>
      </c>
      <c r="X3156" s="1405">
        <f>_xll.qlCalendarAdvance(Calendar,X3155,W3156,"f",FALSE)</f>
        <v>61331</v>
      </c>
      <c r="Y3156" s="1404">
        <f>_xll.qlCalendarAdvance(Calendar,X3156,NDays&amp;"D")</f>
        <v>61331</v>
      </c>
      <c r="Z3156" s="1403">
        <v>2.2422173541696851E-2</v>
      </c>
      <c r="AA3156" s="1411">
        <v>2.2224604037457407E-2</v>
      </c>
    </row>
    <row r="3157" spans="19:27" x14ac:dyDescent="0.2">
      <c r="S3157" s="399"/>
      <c r="T3157" s="1401"/>
      <c r="W3157" s="864" t="str">
        <f t="shared" si="57"/>
        <v>1w</v>
      </c>
      <c r="X3157" s="1405">
        <f>_xll.qlCalendarAdvance(Calendar,X3156,W3157,"f",FALSE)</f>
        <v>61338</v>
      </c>
      <c r="Y3157" s="1404">
        <f>_xll.qlCalendarAdvance(Calendar,X3157,NDays&amp;"D")</f>
        <v>61338</v>
      </c>
      <c r="Z3157" s="1403">
        <v>2.242779284337653E-2</v>
      </c>
      <c r="AA3157" s="1411">
        <v>2.2230350673354549E-2</v>
      </c>
    </row>
    <row r="3158" spans="19:27" x14ac:dyDescent="0.2">
      <c r="S3158" s="399"/>
      <c r="T3158" s="1401"/>
      <c r="W3158" s="864" t="str">
        <f t="shared" si="57"/>
        <v>1w</v>
      </c>
      <c r="X3158" s="1405">
        <f>_xll.qlCalendarAdvance(Calendar,X3157,W3158,"f",FALSE)</f>
        <v>61345</v>
      </c>
      <c r="Y3158" s="1404">
        <f>_xll.qlCalendarAdvance(Calendar,X3158,NDays&amp;"D")</f>
        <v>61345</v>
      </c>
      <c r="Z3158" s="1403">
        <v>2.2433397422877952E-2</v>
      </c>
      <c r="AA3158" s="1411">
        <v>2.2236082734617968E-2</v>
      </c>
    </row>
    <row r="3159" spans="19:27" x14ac:dyDescent="0.2">
      <c r="S3159" s="399"/>
      <c r="T3159" s="1401"/>
      <c r="W3159" s="864" t="str">
        <f t="shared" si="57"/>
        <v>1w</v>
      </c>
      <c r="X3159" s="1405">
        <f>_xll.qlCalendarAdvance(Calendar,X3158,W3159,"f",FALSE)</f>
        <v>61352</v>
      </c>
      <c r="Y3159" s="1404">
        <f>_xll.qlCalendarAdvance(Calendar,X3159,NDays&amp;"D")</f>
        <v>61352</v>
      </c>
      <c r="Z3159" s="1403">
        <v>2.2438987280079332E-2</v>
      </c>
      <c r="AA3159" s="1411">
        <v>2.2241800221085573E-2</v>
      </c>
    </row>
    <row r="3160" spans="19:27" x14ac:dyDescent="0.2">
      <c r="S3160" s="399"/>
      <c r="T3160" s="1401"/>
      <c r="W3160" s="864" t="str">
        <f t="shared" si="57"/>
        <v>1w</v>
      </c>
      <c r="X3160" s="1405">
        <f>_xll.qlCalendarAdvance(Calendar,X3159,W3160,"f",FALSE)</f>
        <v>61359</v>
      </c>
      <c r="Y3160" s="1404">
        <f>_xll.qlCalendarAdvance(Calendar,X3160,NDays&amp;"D")</f>
        <v>61359</v>
      </c>
      <c r="Z3160" s="1403">
        <v>2.244456241485843E-2</v>
      </c>
      <c r="AA3160" s="1411">
        <v>2.2247503132919455E-2</v>
      </c>
    </row>
    <row r="3161" spans="19:27" x14ac:dyDescent="0.2">
      <c r="S3161" s="399"/>
      <c r="T3161" s="1401"/>
      <c r="W3161" s="864" t="str">
        <f t="shared" si="57"/>
        <v>1w</v>
      </c>
      <c r="X3161" s="1405">
        <f>_xll.qlCalendarAdvance(Calendar,X3160,W3161,"f",FALSE)</f>
        <v>61366</v>
      </c>
      <c r="Y3161" s="1404">
        <f>_xll.qlCalendarAdvance(Calendar,X3161,NDays&amp;"D")</f>
        <v>61366</v>
      </c>
      <c r="Z3161" s="1403">
        <v>2.2449042909339443E-2</v>
      </c>
      <c r="AA3161" s="1411">
        <v>2.2253191469876477E-2</v>
      </c>
    </row>
    <row r="3162" spans="19:27" x14ac:dyDescent="0.2">
      <c r="S3162" s="399"/>
      <c r="T3162" s="1401"/>
      <c r="W3162" s="864" t="str">
        <f t="shared" ref="W3162:W3225" si="58">W3161</f>
        <v>1w</v>
      </c>
      <c r="X3162" s="1405">
        <f>_xll.qlCalendarAdvance(Calendar,X3161,W3162,"f",FALSE)</f>
        <v>61373</v>
      </c>
      <c r="Y3162" s="1404">
        <f>_xll.qlCalendarAdvance(Calendar,X3162,NDays&amp;"D")</f>
        <v>61373</v>
      </c>
      <c r="Z3162" s="1403">
        <v>2.2454589311259009E-2</v>
      </c>
      <c r="AA3162" s="1411">
        <v>2.2258865232361869E-2</v>
      </c>
    </row>
    <row r="3163" spans="19:27" x14ac:dyDescent="0.2">
      <c r="S3163" s="399"/>
      <c r="T3163" s="1401"/>
      <c r="W3163" s="864" t="str">
        <f t="shared" si="58"/>
        <v>1w</v>
      </c>
      <c r="X3163" s="1405">
        <f>_xll.qlCalendarAdvance(Calendar,X3162,W3163,"f",FALSE)</f>
        <v>61380</v>
      </c>
      <c r="Y3163" s="1404">
        <f>_xll.qlCalendarAdvance(Calendar,X3163,NDays&amp;"D")</f>
        <v>61380</v>
      </c>
      <c r="Z3163" s="1403">
        <v>2.2460120991216522E-2</v>
      </c>
      <c r="AA3163" s="1411">
        <v>2.2264524420132492E-2</v>
      </c>
    </row>
    <row r="3164" spans="19:27" x14ac:dyDescent="0.2">
      <c r="S3164" s="399"/>
      <c r="T3164" s="1401"/>
      <c r="W3164" s="864" t="str">
        <f t="shared" si="58"/>
        <v>1w</v>
      </c>
      <c r="X3164" s="1405">
        <f>_xll.qlCalendarAdvance(Calendar,X3163,W3164,"f",FALSE)</f>
        <v>61387</v>
      </c>
      <c r="Y3164" s="1404">
        <f>_xll.qlCalendarAdvance(Calendar,X3164,NDays&amp;"D")</f>
        <v>61387</v>
      </c>
      <c r="Z3164" s="1403">
        <v>2.2465637949090407E-2</v>
      </c>
      <c r="AA3164" s="1411">
        <v>2.2270169032945208E-2</v>
      </c>
    </row>
    <row r="3165" spans="19:27" x14ac:dyDescent="0.2">
      <c r="S3165" s="399"/>
      <c r="T3165" s="1401"/>
      <c r="W3165" s="864" t="str">
        <f t="shared" si="58"/>
        <v>1w</v>
      </c>
      <c r="X3165" s="1405">
        <f>_xll.qlCalendarAdvance(Calendar,X3164,W3165,"f",FALSE)</f>
        <v>61394</v>
      </c>
      <c r="Y3165" s="1404">
        <f>_xll.qlCalendarAdvance(Calendar,X3165,NDays&amp;"D")</f>
        <v>61394</v>
      </c>
      <c r="Z3165" s="1403">
        <v>2.2471140184762217E-2</v>
      </c>
      <c r="AA3165" s="1411">
        <v>2.2275799071205249E-2</v>
      </c>
    </row>
    <row r="3166" spans="19:27" x14ac:dyDescent="0.2">
      <c r="S3166" s="399"/>
      <c r="T3166" s="1401"/>
      <c r="W3166" s="864" t="str">
        <f t="shared" si="58"/>
        <v>1w</v>
      </c>
      <c r="X3166" s="1405">
        <f>_xll.qlCalendarAdvance(Calendar,X3165,W3166,"f",FALSE)</f>
        <v>61401</v>
      </c>
      <c r="Y3166" s="1404">
        <f>_xll.qlCalendarAdvance(Calendar,X3166,NDays&amp;"D")</f>
        <v>61401</v>
      </c>
      <c r="Z3166" s="1403">
        <v>2.2476627698111269E-2</v>
      </c>
      <c r="AA3166" s="1411">
        <v>2.2281414534831567E-2</v>
      </c>
    </row>
    <row r="3167" spans="19:27" x14ac:dyDescent="0.2">
      <c r="S3167" s="399"/>
      <c r="T3167" s="1401"/>
      <c r="W3167" s="864" t="str">
        <f t="shared" si="58"/>
        <v>1w</v>
      </c>
      <c r="X3167" s="1405">
        <f>_xll.qlCalendarAdvance(Calendar,X3166,W3167,"f",FALSE)</f>
        <v>61408</v>
      </c>
      <c r="Y3167" s="1404">
        <f>_xll.qlCalendarAdvance(Calendar,X3167,NDays&amp;"D")</f>
        <v>61408</v>
      </c>
      <c r="Z3167" s="1403">
        <v>2.2482100489017779E-2</v>
      </c>
      <c r="AA3167" s="1411">
        <v>2.2287015423499978E-2</v>
      </c>
    </row>
    <row r="3168" spans="19:27" x14ac:dyDescent="0.2">
      <c r="S3168" s="399"/>
      <c r="T3168" s="1401"/>
      <c r="W3168" s="864" t="str">
        <f t="shared" si="58"/>
        <v>1w</v>
      </c>
      <c r="X3168" s="1405">
        <f>_xll.qlCalendarAdvance(Calendar,X3167,W3168,"f",FALSE)</f>
        <v>61415</v>
      </c>
      <c r="Y3168" s="1404">
        <f>_xll.qlCalendarAdvance(Calendar,X3168,NDays&amp;"D")</f>
        <v>61415</v>
      </c>
      <c r="Z3168" s="1403">
        <v>2.2487558557362845E-2</v>
      </c>
      <c r="AA3168" s="1411">
        <v>2.2292601737615714E-2</v>
      </c>
    </row>
    <row r="3169" spans="19:27" x14ac:dyDescent="0.2">
      <c r="S3169" s="399"/>
      <c r="T3169" s="1401"/>
      <c r="W3169" s="864" t="str">
        <f t="shared" si="58"/>
        <v>1w</v>
      </c>
      <c r="X3169" s="1405">
        <f>_xll.qlCalendarAdvance(Calendar,X3168,W3169,"f",FALSE)</f>
        <v>61422</v>
      </c>
      <c r="Y3169" s="1404">
        <f>_xll.qlCalendarAdvance(Calendar,X3169,NDays&amp;"D")</f>
        <v>61422</v>
      </c>
      <c r="Z3169" s="1403">
        <v>2.2495150269642425E-2</v>
      </c>
      <c r="AA3169" s="1411">
        <v>2.2298173476935634E-2</v>
      </c>
    </row>
    <row r="3170" spans="19:27" x14ac:dyDescent="0.2">
      <c r="S3170" s="399"/>
      <c r="T3170" s="1401"/>
      <c r="W3170" s="864" t="str">
        <f t="shared" si="58"/>
        <v>1w</v>
      </c>
      <c r="X3170" s="1405">
        <f>_xll.qlCalendarAdvance(Calendar,X3169,W3170,"f",FALSE)</f>
        <v>61429</v>
      </c>
      <c r="Y3170" s="1404">
        <f>_xll.qlCalendarAdvance(Calendar,X3170,NDays&amp;"D")</f>
        <v>61429</v>
      </c>
      <c r="Z3170" s="1403">
        <v>2.2500577454452088E-2</v>
      </c>
      <c r="AA3170" s="1411">
        <v>2.2303730641621833E-2</v>
      </c>
    </row>
    <row r="3171" spans="19:27" x14ac:dyDescent="0.2">
      <c r="S3171" s="399"/>
      <c r="T3171" s="1401"/>
      <c r="W3171" s="864" t="str">
        <f t="shared" si="58"/>
        <v>1w</v>
      </c>
      <c r="X3171" s="1405">
        <f>_xll.qlCalendarAdvance(Calendar,X3170,W3171,"f",FALSE)</f>
        <v>61436</v>
      </c>
      <c r="Y3171" s="1404">
        <f>_xll.qlCalendarAdvance(Calendar,X3171,NDays&amp;"D")</f>
        <v>61436</v>
      </c>
      <c r="Z3171" s="1403">
        <v>2.2505989914680957E-2</v>
      </c>
      <c r="AA3171" s="1411">
        <v>2.230927323143117E-2</v>
      </c>
    </row>
    <row r="3172" spans="19:27" x14ac:dyDescent="0.2">
      <c r="S3172" s="399"/>
      <c r="T3172" s="1401"/>
      <c r="W3172" s="864" t="str">
        <f t="shared" si="58"/>
        <v>1w</v>
      </c>
      <c r="X3172" s="1405">
        <f>_xll.qlCalendarAdvance(Calendar,X3171,W3172,"f",FALSE)</f>
        <v>61443</v>
      </c>
      <c r="Y3172" s="1404">
        <f>_xll.qlCalendarAdvance(Calendar,X3172,NDays&amp;"D")</f>
        <v>61443</v>
      </c>
      <c r="Z3172" s="1403">
        <v>2.2511387650210546E-2</v>
      </c>
      <c r="AA3172" s="1411">
        <v>2.2314801246687832E-2</v>
      </c>
    </row>
    <row r="3173" spans="19:27" x14ac:dyDescent="0.2">
      <c r="S3173" s="399"/>
      <c r="T3173" s="1401"/>
      <c r="W3173" s="864" t="str">
        <f t="shared" si="58"/>
        <v>1w</v>
      </c>
      <c r="X3173" s="1405">
        <f>_xll.qlCalendarAdvance(Calendar,X3172,W3173,"f",FALSE)</f>
        <v>61450</v>
      </c>
      <c r="Y3173" s="1404">
        <f>_xll.qlCalendarAdvance(Calendar,X3173,NDays&amp;"D")</f>
        <v>61450</v>
      </c>
      <c r="Z3173" s="1403">
        <v>2.2516770660921927E-2</v>
      </c>
      <c r="AA3173" s="1411">
        <v>2.2320314687148679E-2</v>
      </c>
    </row>
    <row r="3174" spans="19:27" x14ac:dyDescent="0.2">
      <c r="S3174" s="399"/>
      <c r="T3174" s="1401"/>
      <c r="W3174" s="864" t="str">
        <f t="shared" si="58"/>
        <v>1w</v>
      </c>
      <c r="X3174" s="1405">
        <f>_xll.qlCalendarAdvance(Calendar,X3173,W3174,"f",FALSE)</f>
        <v>61457</v>
      </c>
      <c r="Y3174" s="1404">
        <f>_xll.qlCalendarAdvance(Calendar,X3174,NDays&amp;"D")</f>
        <v>61457</v>
      </c>
      <c r="Z3174" s="1403">
        <v>2.2521068379557956E-2</v>
      </c>
      <c r="AA3174" s="1411">
        <v>2.2325813552975804E-2</v>
      </c>
    </row>
    <row r="3175" spans="19:27" x14ac:dyDescent="0.2">
      <c r="S3175" s="399"/>
      <c r="T3175" s="1401"/>
      <c r="W3175" s="864" t="str">
        <f t="shared" si="58"/>
        <v>1w</v>
      </c>
      <c r="X3175" s="1405">
        <f>_xll.qlCalendarAdvance(Calendar,X3174,W3175,"f",FALSE)</f>
        <v>61464</v>
      </c>
      <c r="Y3175" s="1404">
        <f>_xll.qlCalendarAdvance(Calendar,X3175,NDays&amp;"D")</f>
        <v>61464</v>
      </c>
      <c r="Z3175" s="1403">
        <v>2.2526422663516836E-2</v>
      </c>
      <c r="AA3175" s="1411">
        <v>2.2331297844007114E-2</v>
      </c>
    </row>
    <row r="3176" spans="19:27" x14ac:dyDescent="0.2">
      <c r="S3176" s="399"/>
      <c r="T3176" s="1401"/>
      <c r="W3176" s="864" t="str">
        <f t="shared" si="58"/>
        <v>1w</v>
      </c>
      <c r="X3176" s="1405">
        <f>_xll.qlCalendarAdvance(Calendar,X3175,W3176,"f",FALSE)</f>
        <v>61471</v>
      </c>
      <c r="Y3176" s="1404">
        <f>_xll.qlCalendarAdvance(Calendar,X3176,NDays&amp;"D")</f>
        <v>61471</v>
      </c>
      <c r="Z3176" s="1403">
        <v>2.2531762223137998E-2</v>
      </c>
      <c r="AA3176" s="1411">
        <v>2.233676756024261E-2</v>
      </c>
    </row>
    <row r="3177" spans="19:27" x14ac:dyDescent="0.2">
      <c r="S3177" s="399"/>
      <c r="T3177" s="1401"/>
      <c r="W3177" s="864" t="str">
        <f t="shared" si="58"/>
        <v>1w</v>
      </c>
      <c r="X3177" s="1405">
        <f>_xll.qlCalendarAdvance(Calendar,X3176,W3177,"f",FALSE)</f>
        <v>61478</v>
      </c>
      <c r="Y3177" s="1404">
        <f>_xll.qlCalendarAdvance(Calendar,X3177,NDays&amp;"D")</f>
        <v>61478</v>
      </c>
      <c r="Z3177" s="1403">
        <v>2.2537087058303196E-2</v>
      </c>
      <c r="AA3177" s="1411">
        <v>2.2342222701844383E-2</v>
      </c>
    </row>
    <row r="3178" spans="19:27" x14ac:dyDescent="0.2">
      <c r="S3178" s="399"/>
      <c r="T3178" s="1401"/>
      <c r="W3178" s="864" t="str">
        <f t="shared" si="58"/>
        <v>1w</v>
      </c>
      <c r="X3178" s="1405">
        <f>_xll.qlCalendarAdvance(Calendar,X3177,W3178,"f",FALSE)</f>
        <v>61485</v>
      </c>
      <c r="Y3178" s="1404">
        <f>_xll.qlCalendarAdvance(Calendar,X3178,NDays&amp;"D")</f>
        <v>61485</v>
      </c>
      <c r="Z3178" s="1403">
        <v>2.2543464838061369E-2</v>
      </c>
      <c r="AA3178" s="1411">
        <v>2.2347663268650342E-2</v>
      </c>
    </row>
    <row r="3179" spans="19:27" x14ac:dyDescent="0.2">
      <c r="S3179" s="399"/>
      <c r="T3179" s="1401"/>
      <c r="W3179" s="864" t="str">
        <f t="shared" si="58"/>
        <v>1w</v>
      </c>
      <c r="X3179" s="1405">
        <f>_xll.qlCalendarAdvance(Calendar,X3178,W3179,"f",FALSE)</f>
        <v>61492</v>
      </c>
      <c r="Y3179" s="1404">
        <f>_xll.qlCalendarAdvance(Calendar,X3179,NDays&amp;"D")</f>
        <v>61492</v>
      </c>
      <c r="Z3179" s="1403">
        <v>2.2548759497382793E-2</v>
      </c>
      <c r="AA3179" s="1411">
        <v>2.2353089260822578E-2</v>
      </c>
    </row>
    <row r="3180" spans="19:27" x14ac:dyDescent="0.2">
      <c r="S3180" s="399"/>
      <c r="T3180" s="1401"/>
      <c r="W3180" s="864" t="str">
        <f t="shared" si="58"/>
        <v>1w</v>
      </c>
      <c r="X3180" s="1405">
        <f>_xll.qlCalendarAdvance(Calendar,X3179,W3180,"f",FALSE)</f>
        <v>61499</v>
      </c>
      <c r="Y3180" s="1404">
        <f>_xll.qlCalendarAdvance(Calendar,X3180,NDays&amp;"D")</f>
        <v>61499</v>
      </c>
      <c r="Z3180" s="1403">
        <v>2.255403943106277E-2</v>
      </c>
      <c r="AA3180" s="1411">
        <v>2.2358500678280047E-2</v>
      </c>
    </row>
    <row r="3181" spans="19:27" x14ac:dyDescent="0.2">
      <c r="S3181" s="399"/>
      <c r="T3181" s="1401"/>
      <c r="W3181" s="864" t="str">
        <f t="shared" si="58"/>
        <v>1w</v>
      </c>
      <c r="X3181" s="1405">
        <f>_xll.qlCalendarAdvance(Calendar,X3180,W3181,"f",FALSE)</f>
        <v>61506</v>
      </c>
      <c r="Y3181" s="1404">
        <f>_xll.qlCalendarAdvance(Calendar,X3181,NDays&amp;"D")</f>
        <v>61506</v>
      </c>
      <c r="Z3181" s="1403">
        <v>2.2559304638984142E-2</v>
      </c>
      <c r="AA3181" s="1411">
        <v>2.23638975209417E-2</v>
      </c>
    </row>
    <row r="3182" spans="19:27" x14ac:dyDescent="0.2">
      <c r="S3182" s="399"/>
      <c r="T3182" s="1401"/>
      <c r="W3182" s="864" t="str">
        <f t="shared" si="58"/>
        <v>1w</v>
      </c>
      <c r="X3182" s="1405">
        <f>_xll.qlCalendarAdvance(Calendar,X3181,W3182,"f",FALSE)</f>
        <v>61513</v>
      </c>
      <c r="Y3182" s="1404">
        <f>_xll.qlCalendarAdvance(Calendar,X3182,NDays&amp;"D")</f>
        <v>61513</v>
      </c>
      <c r="Z3182" s="1403">
        <v>2.2564555121031064E-2</v>
      </c>
      <c r="AA3182" s="1411">
        <v>2.2369279788807539E-2</v>
      </c>
    </row>
    <row r="3183" spans="19:27" x14ac:dyDescent="0.2">
      <c r="S3183" s="399"/>
      <c r="T3183" s="1401"/>
      <c r="W3183" s="864" t="str">
        <f t="shared" si="58"/>
        <v>1w</v>
      </c>
      <c r="X3183" s="1405">
        <f>_xll.qlCalendarAdvance(Calendar,X3182,W3183,"f",FALSE)</f>
        <v>61520</v>
      </c>
      <c r="Y3183" s="1404">
        <f>_xll.qlCalendarAdvance(Calendar,X3183,NDays&amp;"D")</f>
        <v>61520</v>
      </c>
      <c r="Z3183" s="1403">
        <v>2.2568726849211931E-2</v>
      </c>
      <c r="AA3183" s="1411">
        <v>2.2374647482120702E-2</v>
      </c>
    </row>
    <row r="3184" spans="19:27" x14ac:dyDescent="0.2">
      <c r="S3184" s="399"/>
      <c r="T3184" s="1401"/>
      <c r="W3184" s="864" t="str">
        <f t="shared" si="58"/>
        <v>1w</v>
      </c>
      <c r="X3184" s="1405">
        <f>_xll.qlCalendarAdvance(Calendar,X3183,W3184,"f",FALSE)</f>
        <v>61527</v>
      </c>
      <c r="Y3184" s="1404">
        <f>_xll.qlCalendarAdvance(Calendar,X3184,NDays&amp;"D")</f>
        <v>61527</v>
      </c>
      <c r="Z3184" s="1403">
        <v>2.2573948609938208E-2</v>
      </c>
      <c r="AA3184" s="1411">
        <v>2.2380000600557004E-2</v>
      </c>
    </row>
    <row r="3185" spans="19:27" x14ac:dyDescent="0.2">
      <c r="S3185" s="399"/>
      <c r="T3185" s="1401"/>
      <c r="W3185" s="864" t="str">
        <f t="shared" si="58"/>
        <v>1w</v>
      </c>
      <c r="X3185" s="1405">
        <f>_xll.qlCalendarAdvance(Calendar,X3184,W3185,"f",FALSE)</f>
        <v>61534</v>
      </c>
      <c r="Y3185" s="1404">
        <f>_xll.qlCalendarAdvance(Calendar,X3185,NDays&amp;"D")</f>
        <v>61534</v>
      </c>
      <c r="Z3185" s="1403">
        <v>2.2579155645283792E-2</v>
      </c>
      <c r="AA3185" s="1411">
        <v>2.2385339144359584E-2</v>
      </c>
    </row>
    <row r="3186" spans="19:27" x14ac:dyDescent="0.2">
      <c r="S3186" s="399"/>
      <c r="T3186" s="1401"/>
      <c r="W3186" s="864" t="str">
        <f t="shared" si="58"/>
        <v>1w</v>
      </c>
      <c r="X3186" s="1405">
        <f>_xll.qlCalendarAdvance(Calendar,X3185,W3186,"f",FALSE)</f>
        <v>61541</v>
      </c>
      <c r="Y3186" s="1404">
        <f>_xll.qlCalendarAdvance(Calendar,X3186,NDays&amp;"D")</f>
        <v>61541</v>
      </c>
      <c r="Z3186" s="1403">
        <v>2.2584347955135749E-2</v>
      </c>
      <c r="AA3186" s="1411">
        <v>2.2390663113366349E-2</v>
      </c>
    </row>
    <row r="3187" spans="19:27" x14ac:dyDescent="0.2">
      <c r="S3187" s="399"/>
      <c r="T3187" s="1401"/>
      <c r="W3187" s="864" t="str">
        <f t="shared" si="58"/>
        <v>1w</v>
      </c>
      <c r="X3187" s="1405">
        <f>_xll.qlCalendarAdvance(Calendar,X3186,W3187,"f",FALSE)</f>
        <v>61548</v>
      </c>
      <c r="Y3187" s="1404">
        <f>_xll.qlCalendarAdvance(Calendar,X3187,NDays&amp;"D")</f>
        <v>61548</v>
      </c>
      <c r="Z3187" s="1403">
        <v>2.2590586639116408E-2</v>
      </c>
      <c r="AA3187" s="1411">
        <v>2.2395972507820439E-2</v>
      </c>
    </row>
    <row r="3188" spans="19:27" x14ac:dyDescent="0.2">
      <c r="S3188" s="399"/>
      <c r="T3188" s="1401"/>
      <c r="W3188" s="864" t="str">
        <f t="shared" si="58"/>
        <v>1w</v>
      </c>
      <c r="X3188" s="1405">
        <f>_xll.qlCalendarAdvance(Calendar,X3187,W3188,"f",FALSE)</f>
        <v>61555</v>
      </c>
      <c r="Y3188" s="1404">
        <f>_xll.qlCalendarAdvance(Calendar,X3188,NDays&amp;"D")</f>
        <v>61555</v>
      </c>
      <c r="Z3188" s="1403">
        <v>2.2595748763499329E-2</v>
      </c>
      <c r="AA3188" s="1411">
        <v>2.2401267327235574E-2</v>
      </c>
    </row>
    <row r="3189" spans="19:27" x14ac:dyDescent="0.2">
      <c r="S3189" s="399"/>
      <c r="T3189" s="1401"/>
      <c r="W3189" s="864" t="str">
        <f t="shared" si="58"/>
        <v>1w</v>
      </c>
      <c r="X3189" s="1405">
        <f>_xll.qlCalendarAdvance(Calendar,X3188,W3189,"f",FALSE)</f>
        <v>61562</v>
      </c>
      <c r="Y3189" s="1404">
        <f>_xll.qlCalendarAdvance(Calendar,X3189,NDays&amp;"D")</f>
        <v>61562</v>
      </c>
      <c r="Z3189" s="1403">
        <v>2.2600896161206148E-2</v>
      </c>
      <c r="AA3189" s="1411">
        <v>2.2406547572098034E-2</v>
      </c>
    </row>
    <row r="3190" spans="19:27" x14ac:dyDescent="0.2">
      <c r="S3190" s="399"/>
      <c r="T3190" s="1401"/>
      <c r="W3190" s="864" t="str">
        <f t="shared" si="58"/>
        <v>1w</v>
      </c>
      <c r="X3190" s="1405">
        <f>_xll.qlCalendarAdvance(Calendar,X3189,W3190,"f",FALSE)</f>
        <v>61569</v>
      </c>
      <c r="Y3190" s="1404">
        <f>_xll.qlCalendarAdvance(Calendar,X3190,NDays&amp;"D")</f>
        <v>61569</v>
      </c>
      <c r="Z3190" s="1403">
        <v>2.2606028832122337E-2</v>
      </c>
      <c r="AA3190" s="1411">
        <v>2.2411813242245726E-2</v>
      </c>
    </row>
    <row r="3191" spans="19:27" x14ac:dyDescent="0.2">
      <c r="S3191" s="399"/>
      <c r="T3191" s="1401"/>
      <c r="W3191" s="864" t="str">
        <f t="shared" si="58"/>
        <v>1w</v>
      </c>
      <c r="X3191" s="1405">
        <f>_xll.qlCalendarAdvance(Calendar,X3190,W3191,"f",FALSE)</f>
        <v>61576</v>
      </c>
      <c r="Y3191" s="1404">
        <f>_xll.qlCalendarAdvance(Calendar,X3191,NDays&amp;"D")</f>
        <v>61576</v>
      </c>
      <c r="Z3191" s="1403">
        <v>2.26111467761347E-2</v>
      </c>
      <c r="AA3191" s="1411">
        <v>2.2417064337597603E-2</v>
      </c>
    </row>
    <row r="3192" spans="19:27" x14ac:dyDescent="0.2">
      <c r="S3192" s="399"/>
      <c r="T3192" s="1401"/>
      <c r="W3192" s="864" t="str">
        <f t="shared" si="58"/>
        <v>1w</v>
      </c>
      <c r="X3192" s="1405">
        <f>_xll.qlCalendarAdvance(Calendar,X3191,W3192,"f",FALSE)</f>
        <v>61583</v>
      </c>
      <c r="Y3192" s="1404">
        <f>_xll.qlCalendarAdvance(Calendar,X3192,NDays&amp;"D")</f>
        <v>61583</v>
      </c>
      <c r="Z3192" s="1403">
        <v>2.2616249993130919E-2</v>
      </c>
      <c r="AA3192" s="1411">
        <v>2.2422300858234712E-2</v>
      </c>
    </row>
    <row r="3193" spans="19:27" x14ac:dyDescent="0.2">
      <c r="S3193" s="399"/>
      <c r="T3193" s="1401"/>
      <c r="W3193" s="864" t="str">
        <f t="shared" si="58"/>
        <v>1w</v>
      </c>
      <c r="X3193" s="1405">
        <f>_xll.qlCalendarAdvance(Calendar,X3192,W3193,"f",FALSE)</f>
        <v>61590</v>
      </c>
      <c r="Y3193" s="1404">
        <f>_xll.qlCalendarAdvance(Calendar,X3193,NDays&amp;"D")</f>
        <v>61590</v>
      </c>
      <c r="Z3193" s="1403">
        <v>2.2621338482997789E-2</v>
      </c>
      <c r="AA3193" s="1411">
        <v>2.2427522804238098E-2</v>
      </c>
    </row>
    <row r="3194" spans="19:27" x14ac:dyDescent="0.2">
      <c r="S3194" s="399"/>
      <c r="T3194" s="1401"/>
      <c r="W3194" s="864" t="str">
        <f t="shared" si="58"/>
        <v>1w</v>
      </c>
      <c r="X3194" s="1405">
        <f>_xll.qlCalendarAdvance(Calendar,X3193,W3194,"f",FALSE)</f>
        <v>61597</v>
      </c>
      <c r="Y3194" s="1404">
        <f>_xll.qlCalendarAdvance(Calendar,X3194,NDays&amp;"D")</f>
        <v>61597</v>
      </c>
      <c r="Z3194" s="1403">
        <v>2.2626412245623433E-2</v>
      </c>
      <c r="AA3194" s="1411">
        <v>2.2432730175364624E-2</v>
      </c>
    </row>
    <row r="3195" spans="19:27" x14ac:dyDescent="0.2">
      <c r="S3195" s="399"/>
      <c r="T3195" s="1401"/>
      <c r="W3195" s="864" t="str">
        <f t="shared" si="58"/>
        <v>1w</v>
      </c>
      <c r="X3195" s="1405">
        <f>_xll.qlCalendarAdvance(Calendar,X3194,W3195,"f",FALSE)</f>
        <v>61604</v>
      </c>
      <c r="Y3195" s="1404">
        <f>_xll.qlCalendarAdvance(Calendar,X3195,NDays&amp;"D")</f>
        <v>61604</v>
      </c>
      <c r="Z3195" s="1403">
        <v>2.2630416077890788E-2</v>
      </c>
      <c r="AA3195" s="1411">
        <v>2.2437922971857427E-2</v>
      </c>
    </row>
    <row r="3196" spans="19:27" x14ac:dyDescent="0.2">
      <c r="S3196" s="399"/>
      <c r="T3196" s="1401"/>
      <c r="W3196" s="864" t="str">
        <f t="shared" si="58"/>
        <v>1w</v>
      </c>
      <c r="X3196" s="1405">
        <f>_xll.qlCalendarAdvance(Calendar,X3195,W3196,"f",FALSE)</f>
        <v>61611</v>
      </c>
      <c r="Y3196" s="1404">
        <f>_xll.qlCalendarAdvance(Calendar,X3196,NDays&amp;"D")</f>
        <v>61611</v>
      </c>
      <c r="Z3196" s="1403">
        <v>2.2633352119530284E-2</v>
      </c>
      <c r="AA3196" s="1411">
        <v>2.2443101193554416E-2</v>
      </c>
    </row>
    <row r="3197" spans="19:27" x14ac:dyDescent="0.2">
      <c r="S3197" s="399"/>
      <c r="T3197" s="1401"/>
      <c r="W3197" s="864" t="str">
        <f t="shared" si="58"/>
        <v>1w</v>
      </c>
      <c r="X3197" s="1405">
        <f>_xll.qlCalendarAdvance(Calendar,X3196,W3197,"f",FALSE)</f>
        <v>61618</v>
      </c>
      <c r="Y3197" s="1404">
        <f>_xll.qlCalendarAdvance(Calendar,X3197,NDays&amp;"D")</f>
        <v>61618</v>
      </c>
      <c r="Z3197" s="1403">
        <v>2.2638383924687012E-2</v>
      </c>
      <c r="AA3197" s="1411">
        <v>2.2448264840536636E-2</v>
      </c>
    </row>
    <row r="3198" spans="19:27" x14ac:dyDescent="0.2">
      <c r="S3198" s="399"/>
      <c r="T3198" s="1401"/>
      <c r="W3198" s="864" t="str">
        <f t="shared" si="58"/>
        <v>1w</v>
      </c>
      <c r="X3198" s="1405">
        <f>_xll.qlCalendarAdvance(Calendar,X3197,W3198,"f",FALSE)</f>
        <v>61625</v>
      </c>
      <c r="Y3198" s="1404">
        <f>_xll.qlCalendarAdvance(Calendar,X3198,NDays&amp;"D")</f>
        <v>61625</v>
      </c>
      <c r="Z3198" s="1403">
        <v>2.2643401004700806E-2</v>
      </c>
      <c r="AA3198" s="1411">
        <v>2.2453413912723041E-2</v>
      </c>
    </row>
    <row r="3199" spans="19:27" x14ac:dyDescent="0.2">
      <c r="S3199" s="399"/>
      <c r="T3199" s="1401"/>
      <c r="W3199" s="864" t="str">
        <f t="shared" si="58"/>
        <v>1w</v>
      </c>
      <c r="X3199" s="1405">
        <f>_xll.qlCalendarAdvance(Calendar,X3198,W3199,"f",FALSE)</f>
        <v>61632</v>
      </c>
      <c r="Y3199" s="1404">
        <f>_xll.qlCalendarAdvance(Calendar,X3199,NDays&amp;"D")</f>
        <v>61632</v>
      </c>
      <c r="Z3199" s="1403">
        <v>2.2648403359462409E-2</v>
      </c>
      <c r="AA3199" s="1411">
        <v>2.2458548410194679E-2</v>
      </c>
    </row>
    <row r="3200" spans="19:27" x14ac:dyDescent="0.2">
      <c r="S3200" s="399"/>
      <c r="T3200" s="1401"/>
      <c r="W3200" s="864" t="str">
        <f t="shared" si="58"/>
        <v>1w</v>
      </c>
      <c r="X3200" s="1405">
        <f>_xll.qlCalendarAdvance(Calendar,X3199,W3200,"f",FALSE)</f>
        <v>61639</v>
      </c>
      <c r="Y3200" s="1404">
        <f>_xll.qlCalendarAdvance(Calendar,X3200,NDays&amp;"D")</f>
        <v>61639</v>
      </c>
      <c r="Z3200" s="1403">
        <v>2.2654442534953839E-2</v>
      </c>
      <c r="AA3200" s="1411">
        <v>2.2463668332951547E-2</v>
      </c>
    </row>
    <row r="3201" spans="19:27" x14ac:dyDescent="0.2">
      <c r="S3201" s="399"/>
      <c r="T3201" s="1401"/>
      <c r="W3201" s="864" t="str">
        <f t="shared" si="58"/>
        <v>1w</v>
      </c>
      <c r="X3201" s="1405">
        <f>_xll.qlCalendarAdvance(Calendar,X3200,W3201,"f",FALSE)</f>
        <v>61646</v>
      </c>
      <c r="Y3201" s="1404">
        <f>_xll.qlCalendarAdvance(Calendar,X3201,NDays&amp;"D")</f>
        <v>61646</v>
      </c>
      <c r="Z3201" s="1403">
        <v>2.265941469395388E-2</v>
      </c>
      <c r="AA3201" s="1411">
        <v>2.2468773680993648E-2</v>
      </c>
    </row>
    <row r="3202" spans="19:27" x14ac:dyDescent="0.2">
      <c r="S3202" s="399"/>
      <c r="T3202" s="1401"/>
      <c r="W3202" s="864" t="str">
        <f t="shared" si="58"/>
        <v>1w</v>
      </c>
      <c r="X3202" s="1405">
        <f>_xll.qlCalendarAdvance(Calendar,X3201,W3202,"f",FALSE)</f>
        <v>61653</v>
      </c>
      <c r="Y3202" s="1404">
        <f>_xll.qlCalendarAdvance(Calendar,X3202,NDays&amp;"D")</f>
        <v>61653</v>
      </c>
      <c r="Z3202" s="1403">
        <v>2.2664372126527194E-2</v>
      </c>
      <c r="AA3202" s="1411">
        <v>2.2473864454239934E-2</v>
      </c>
    </row>
    <row r="3203" spans="19:27" x14ac:dyDescent="0.2">
      <c r="S3203" s="399"/>
      <c r="T3203" s="1401"/>
      <c r="W3203" s="864" t="str">
        <f t="shared" si="58"/>
        <v>1w</v>
      </c>
      <c r="X3203" s="1405">
        <f>_xll.qlCalendarAdvance(Calendar,X3202,W3203,"f",FALSE)</f>
        <v>61660</v>
      </c>
      <c r="Y3203" s="1404">
        <f>_xll.qlCalendarAdvance(Calendar,X3203,NDays&amp;"D")</f>
        <v>61660</v>
      </c>
      <c r="Z3203" s="1403">
        <v>2.2669314832566907E-2</v>
      </c>
      <c r="AA3203" s="1411">
        <v>2.2478940652852497E-2</v>
      </c>
    </row>
    <row r="3204" spans="19:27" x14ac:dyDescent="0.2">
      <c r="S3204" s="399"/>
      <c r="T3204" s="1401"/>
      <c r="W3204" s="864" t="str">
        <f t="shared" si="58"/>
        <v>1w</v>
      </c>
      <c r="X3204" s="1405">
        <f>_xll.qlCalendarAdvance(Calendar,X3203,W3204,"f",FALSE)</f>
        <v>61667</v>
      </c>
      <c r="Y3204" s="1404">
        <f>_xll.qlCalendarAdvance(Calendar,X3204,NDays&amp;"D")</f>
        <v>61667</v>
      </c>
      <c r="Z3204" s="1403">
        <v>2.2673194250711536E-2</v>
      </c>
      <c r="AA3204" s="1411">
        <v>2.2484002276507153E-2</v>
      </c>
    </row>
    <row r="3205" spans="19:27" x14ac:dyDescent="0.2">
      <c r="S3205" s="399"/>
      <c r="T3205" s="1401"/>
      <c r="W3205" s="864" t="str">
        <f t="shared" si="58"/>
        <v>1w</v>
      </c>
      <c r="X3205" s="1405">
        <f>_xll.qlCalendarAdvance(Calendar,X3204,W3205,"f",FALSE)</f>
        <v>61674</v>
      </c>
      <c r="Y3205" s="1404">
        <f>_xll.qlCalendarAdvance(Calendar,X3205,NDays&amp;"D")</f>
        <v>61674</v>
      </c>
      <c r="Z3205" s="1403">
        <v>2.2678108251697419E-2</v>
      </c>
      <c r="AA3205" s="1411">
        <v>2.2489049325771227E-2</v>
      </c>
    </row>
    <row r="3206" spans="19:27" x14ac:dyDescent="0.2">
      <c r="S3206" s="399"/>
      <c r="T3206" s="1401"/>
      <c r="W3206" s="864" t="str">
        <f t="shared" si="58"/>
        <v>1w</v>
      </c>
      <c r="X3206" s="1405">
        <f>_xll.qlCalendarAdvance(Calendar,X3205,W3206,"f",FALSE)</f>
        <v>61681</v>
      </c>
      <c r="Y3206" s="1404">
        <f>_xll.qlCalendarAdvance(Calendar,X3206,NDays&amp;"D")</f>
        <v>61681</v>
      </c>
      <c r="Z3206" s="1403">
        <v>2.2683007526678411E-2</v>
      </c>
      <c r="AA3206" s="1411">
        <v>2.2494081799996346E-2</v>
      </c>
    </row>
    <row r="3207" spans="19:27" x14ac:dyDescent="0.2">
      <c r="S3207" s="399"/>
      <c r="T3207" s="1401"/>
      <c r="W3207" s="864" t="str">
        <f t="shared" si="58"/>
        <v>1w</v>
      </c>
      <c r="X3207" s="1405">
        <f>_xll.qlCalendarAdvance(Calendar,X3206,W3207,"f",FALSE)</f>
        <v>61688</v>
      </c>
      <c r="Y3207" s="1404">
        <f>_xll.qlCalendarAdvance(Calendar,X3207,NDays&amp;"D")</f>
        <v>61688</v>
      </c>
      <c r="Z3207" s="1403">
        <v>2.2687892075549734E-2</v>
      </c>
      <c r="AA3207" s="1411">
        <v>2.2499099699425651E-2</v>
      </c>
    </row>
    <row r="3208" spans="19:27" x14ac:dyDescent="0.2">
      <c r="S3208" s="399"/>
      <c r="T3208" s="1401"/>
      <c r="W3208" s="864" t="str">
        <f t="shared" si="58"/>
        <v>1w</v>
      </c>
      <c r="X3208" s="1405">
        <f>_xll.qlCalendarAdvance(Calendar,X3207,W3208,"f",FALSE)</f>
        <v>61695</v>
      </c>
      <c r="Y3208" s="1404">
        <f>_xll.qlCalendarAdvance(Calendar,X3208,NDays&amp;"D")</f>
        <v>61695</v>
      </c>
      <c r="Z3208" s="1403">
        <v>2.2692761898205269E-2</v>
      </c>
      <c r="AA3208" s="1411">
        <v>2.2504103024383326E-2</v>
      </c>
    </row>
    <row r="3209" spans="19:27" x14ac:dyDescent="0.2">
      <c r="S3209" s="399"/>
      <c r="T3209" s="1401"/>
      <c r="W3209" s="864" t="str">
        <f t="shared" si="58"/>
        <v>1w</v>
      </c>
      <c r="X3209" s="1405">
        <f>_xll.qlCalendarAdvance(Calendar,X3208,W3209,"f",FALSE)</f>
        <v>61702</v>
      </c>
      <c r="Y3209" s="1404">
        <f>_xll.qlCalendarAdvance(Calendar,X3209,NDays&amp;"D")</f>
        <v>61702</v>
      </c>
      <c r="Z3209" s="1403">
        <v>2.2698661805579435E-2</v>
      </c>
      <c r="AA3209" s="1411">
        <v>2.2509091774464141E-2</v>
      </c>
    </row>
    <row r="3210" spans="19:27" x14ac:dyDescent="0.2">
      <c r="S3210" s="399"/>
      <c r="T3210" s="1401"/>
      <c r="W3210" s="864" t="str">
        <f t="shared" si="58"/>
        <v>1w</v>
      </c>
      <c r="X3210" s="1405">
        <f>_xll.qlCalendarAdvance(Calendar,X3209,W3210,"f",FALSE)</f>
        <v>61709</v>
      </c>
      <c r="Y3210" s="1404">
        <f>_xll.qlCalendarAdvance(Calendar,X3210,NDays&amp;"D")</f>
        <v>61709</v>
      </c>
      <c r="Z3210" s="1403">
        <v>2.2703501422883004E-2</v>
      </c>
      <c r="AA3210" s="1411">
        <v>2.2514065949830186E-2</v>
      </c>
    </row>
    <row r="3211" spans="19:27" x14ac:dyDescent="0.2">
      <c r="S3211" s="399"/>
      <c r="T3211" s="1401"/>
      <c r="W3211" s="864" t="str">
        <f t="shared" si="58"/>
        <v>1w</v>
      </c>
      <c r="X3211" s="1405">
        <f>_xll.qlCalendarAdvance(Calendar,X3210,W3211,"f",FALSE)</f>
        <v>61716</v>
      </c>
      <c r="Y3211" s="1404">
        <f>_xll.qlCalendarAdvance(Calendar,X3211,NDays&amp;"D")</f>
        <v>61716</v>
      </c>
      <c r="Z3211" s="1403">
        <v>2.2708326312798427E-2</v>
      </c>
      <c r="AA3211" s="1411">
        <v>2.2519025550319371E-2</v>
      </c>
    </row>
    <row r="3212" spans="19:27" x14ac:dyDescent="0.2">
      <c r="S3212" s="399"/>
      <c r="T3212" s="1401"/>
      <c r="W3212" s="864" t="str">
        <f t="shared" si="58"/>
        <v>1w</v>
      </c>
      <c r="X3212" s="1405">
        <f>_xll.qlCalendarAdvance(Calendar,X3211,W3212,"f",FALSE)</f>
        <v>61724</v>
      </c>
      <c r="Y3212" s="1404">
        <f>_xll.qlCalendarAdvance(Calendar,X3212,NDays&amp;"D")</f>
        <v>61724</v>
      </c>
      <c r="Z3212" s="1403">
        <v>2.2713822439032371E-2</v>
      </c>
      <c r="AA3212" s="1411">
        <v>2.2524675818703654E-2</v>
      </c>
    </row>
    <row r="3213" spans="19:27" x14ac:dyDescent="0.2">
      <c r="S3213" s="399"/>
      <c r="T3213" s="1401"/>
      <c r="W3213" s="864" t="str">
        <f t="shared" si="58"/>
        <v>1w</v>
      </c>
      <c r="X3213" s="1405">
        <f>_xll.qlCalendarAdvance(Calendar,X3212,W3213,"f",FALSE)</f>
        <v>61731</v>
      </c>
      <c r="Y3213" s="1404">
        <f>_xll.qlCalendarAdvance(Calendar,X3213,NDays&amp;"D")</f>
        <v>61731</v>
      </c>
      <c r="Z3213" s="1403">
        <v>2.2717574082366725E-2</v>
      </c>
      <c r="AA3213" s="1411">
        <v>2.2529604187765395E-2</v>
      </c>
    </row>
    <row r="3214" spans="19:27" x14ac:dyDescent="0.2">
      <c r="S3214" s="399"/>
      <c r="T3214" s="1401"/>
      <c r="W3214" s="864" t="str">
        <f t="shared" si="58"/>
        <v>1w</v>
      </c>
      <c r="X3214" s="1405">
        <f>_xll.qlCalendarAdvance(Calendar,X3213,W3214,"f",FALSE)</f>
        <v>61738</v>
      </c>
      <c r="Y3214" s="1404">
        <f>_xll.qlCalendarAdvance(Calendar,X3214,NDays&amp;"D")</f>
        <v>61738</v>
      </c>
      <c r="Z3214" s="1403">
        <v>2.2722353441676328E-2</v>
      </c>
      <c r="AA3214" s="1411">
        <v>2.2534517981950275E-2</v>
      </c>
    </row>
    <row r="3215" spans="19:27" x14ac:dyDescent="0.2">
      <c r="S3215" s="399"/>
      <c r="T3215" s="1401"/>
      <c r="W3215" s="864" t="str">
        <f t="shared" si="58"/>
        <v>1w</v>
      </c>
      <c r="X3215" s="1405">
        <f>_xll.qlCalendarAdvance(Calendar,X3214,W3215,"f",FALSE)</f>
        <v>61745</v>
      </c>
      <c r="Y3215" s="1404">
        <f>_xll.qlCalendarAdvance(Calendar,X3215,NDays&amp;"D")</f>
        <v>61745</v>
      </c>
      <c r="Z3215" s="1403">
        <v>2.2727118074022817E-2</v>
      </c>
      <c r="AA3215" s="1411">
        <v>2.2539417201501433E-2</v>
      </c>
    </row>
    <row r="3216" spans="19:27" x14ac:dyDescent="0.2">
      <c r="S3216" s="399"/>
      <c r="T3216" s="1401"/>
      <c r="W3216" s="864" t="str">
        <f t="shared" si="58"/>
        <v>1w</v>
      </c>
      <c r="X3216" s="1405">
        <f>_xll.qlCalendarAdvance(Calendar,X3215,W3216,"f",FALSE)</f>
        <v>61752</v>
      </c>
      <c r="Y3216" s="1404">
        <f>_xll.qlCalendarAdvance(Calendar,X3216,NDays&amp;"D")</f>
        <v>61752</v>
      </c>
      <c r="Z3216" s="1403">
        <v>2.2731867979302302E-2</v>
      </c>
      <c r="AA3216" s="1411">
        <v>2.2544301846175729E-2</v>
      </c>
    </row>
    <row r="3217" spans="19:27" x14ac:dyDescent="0.2">
      <c r="S3217" s="399"/>
      <c r="T3217" s="1401"/>
      <c r="W3217" s="864" t="str">
        <f t="shared" si="58"/>
        <v>1w</v>
      </c>
      <c r="X3217" s="1405">
        <f>_xll.qlCalendarAdvance(Calendar,X3216,W3217,"f",FALSE)</f>
        <v>61759</v>
      </c>
      <c r="Y3217" s="1404">
        <f>_xll.qlCalendarAdvance(Calendar,X3217,NDays&amp;"D")</f>
        <v>61759</v>
      </c>
      <c r="Z3217" s="1403">
        <v>2.2736603157413594E-2</v>
      </c>
      <c r="AA3217" s="1411">
        <v>2.2549171916216304E-2</v>
      </c>
    </row>
    <row r="3218" spans="19:27" x14ac:dyDescent="0.2">
      <c r="S3218" s="399"/>
      <c r="T3218" s="1401"/>
      <c r="W3218" s="864" t="str">
        <f t="shared" si="58"/>
        <v>1w</v>
      </c>
      <c r="X3218" s="1405">
        <f>_xll.qlCalendarAdvance(Calendar,X3217,W3218,"f",FALSE)</f>
        <v>61766</v>
      </c>
      <c r="Y3218" s="1404">
        <f>_xll.qlCalendarAdvance(Calendar,X3218,NDays&amp;"D")</f>
        <v>61766</v>
      </c>
      <c r="Z3218" s="1403">
        <v>2.2741323608252356E-2</v>
      </c>
      <c r="AA3218" s="1411">
        <v>2.255402741154211E-2</v>
      </c>
    </row>
    <row r="3219" spans="19:27" x14ac:dyDescent="0.2">
      <c r="S3219" s="399"/>
      <c r="T3219" s="1401"/>
      <c r="W3219" s="864" t="str">
        <f t="shared" si="58"/>
        <v>1w</v>
      </c>
      <c r="X3219" s="1405">
        <f>_xll.qlCalendarAdvance(Calendar,X3218,W3219,"f",FALSE)</f>
        <v>61773</v>
      </c>
      <c r="Y3219" s="1404">
        <f>_xll.qlCalendarAdvance(Calendar,X3219,NDays&amp;"D")</f>
        <v>61773</v>
      </c>
      <c r="Z3219" s="1403">
        <v>2.2746029331716502E-2</v>
      </c>
      <c r="AA3219" s="1411">
        <v>2.2558868332072102E-2</v>
      </c>
    </row>
    <row r="3220" spans="19:27" x14ac:dyDescent="0.2">
      <c r="S3220" s="399"/>
      <c r="T3220" s="1401"/>
      <c r="W3220" s="864" t="str">
        <f t="shared" si="58"/>
        <v>1w</v>
      </c>
      <c r="X3220" s="1405">
        <f>_xll.qlCalendarAdvance(Calendar,X3219,W3220,"f",FALSE)</f>
        <v>61780</v>
      </c>
      <c r="Y3220" s="1404">
        <f>_xll.qlCalendarAdvance(Calendar,X3220,NDays&amp;"D")</f>
        <v>61780</v>
      </c>
      <c r="Z3220" s="1403">
        <v>2.2750720327704838E-2</v>
      </c>
      <c r="AA3220" s="1411">
        <v>2.2563694677725232E-2</v>
      </c>
    </row>
    <row r="3221" spans="19:27" x14ac:dyDescent="0.2">
      <c r="S3221" s="399"/>
      <c r="T3221" s="1401"/>
      <c r="W3221" s="864" t="str">
        <f t="shared" si="58"/>
        <v>1w</v>
      </c>
      <c r="X3221" s="1405">
        <f>_xll.qlCalendarAdvance(Calendar,X3220,W3221,"f",FALSE)</f>
        <v>61787</v>
      </c>
      <c r="Y3221" s="1404">
        <f>_xll.qlCalendarAdvance(Calendar,X3221,NDays&amp;"D")</f>
        <v>61787</v>
      </c>
      <c r="Z3221" s="1403">
        <v>2.2757467794524838E-2</v>
      </c>
      <c r="AA3221" s="1411">
        <v>2.2568506448744641E-2</v>
      </c>
    </row>
    <row r="3222" spans="19:27" x14ac:dyDescent="0.2">
      <c r="S3222" s="399"/>
      <c r="T3222" s="1401"/>
      <c r="W3222" s="864" t="str">
        <f t="shared" si="58"/>
        <v>1w</v>
      </c>
      <c r="X3222" s="1405">
        <f>_xll.qlCalendarAdvance(Calendar,X3221,W3222,"f",FALSE)</f>
        <v>61794</v>
      </c>
      <c r="Y3222" s="1404">
        <f>_xll.qlCalendarAdvance(Calendar,X3222,NDays&amp;"D")</f>
        <v>61794</v>
      </c>
      <c r="Z3222" s="1403">
        <v>2.2765232090072904E-2</v>
      </c>
      <c r="AA3222" s="1411">
        <v>2.2573303645049281E-2</v>
      </c>
    </row>
    <row r="3223" spans="19:27" x14ac:dyDescent="0.2">
      <c r="S3223" s="399"/>
      <c r="T3223" s="1401"/>
      <c r="W3223" s="864" t="str">
        <f t="shared" si="58"/>
        <v>1w</v>
      </c>
      <c r="X3223" s="1405">
        <f>_xll.qlCalendarAdvance(Calendar,X3222,W3223,"f",FALSE)</f>
        <v>61801</v>
      </c>
      <c r="Y3223" s="1404">
        <f>_xll.qlCalendarAdvance(Calendar,X3223,NDays&amp;"D")</f>
        <v>61801</v>
      </c>
      <c r="Z3223" s="1403">
        <v>2.2769875082541965E-2</v>
      </c>
      <c r="AA3223" s="1411">
        <v>2.257808626647706E-2</v>
      </c>
    </row>
    <row r="3224" spans="19:27" x14ac:dyDescent="0.2">
      <c r="S3224" s="399"/>
      <c r="T3224" s="1401"/>
      <c r="W3224" s="864" t="str">
        <f t="shared" si="58"/>
        <v>1w</v>
      </c>
      <c r="X3224" s="1405">
        <f>_xll.qlCalendarAdvance(Calendar,X3223,W3224,"f",FALSE)</f>
        <v>61808</v>
      </c>
      <c r="Y3224" s="1404">
        <f>_xll.qlCalendarAdvance(Calendar,X3224,NDays&amp;"D")</f>
        <v>61808</v>
      </c>
      <c r="Z3224" s="1403">
        <v>2.2774503342818105E-2</v>
      </c>
      <c r="AA3224" s="1411">
        <v>2.2582854313271117E-2</v>
      </c>
    </row>
    <row r="3225" spans="19:27" x14ac:dyDescent="0.2">
      <c r="S3225" s="399"/>
      <c r="T3225" s="1401"/>
      <c r="W3225" s="864" t="str">
        <f t="shared" si="58"/>
        <v>1w</v>
      </c>
      <c r="X3225" s="1405">
        <f>_xll.qlCalendarAdvance(Calendar,X3224,W3225,"f",FALSE)</f>
        <v>61815</v>
      </c>
      <c r="Y3225" s="1404">
        <f>_xll.qlCalendarAdvance(Calendar,X3225,NDays&amp;"D")</f>
        <v>61815</v>
      </c>
      <c r="Z3225" s="1403">
        <v>2.2779116870796749E-2</v>
      </c>
      <c r="AA3225" s="1411">
        <v>2.2587607785188313E-2</v>
      </c>
    </row>
    <row r="3226" spans="19:27" x14ac:dyDescent="0.2">
      <c r="S3226" s="399"/>
      <c r="T3226" s="1401"/>
      <c r="W3226" s="864" t="str">
        <f t="shared" ref="W3226:W3289" si="59">W3225</f>
        <v>1w</v>
      </c>
      <c r="X3226" s="1405">
        <f>_xll.qlCalendarAdvance(Calendar,X3225,W3226,"f",FALSE)</f>
        <v>61822</v>
      </c>
      <c r="Y3226" s="1404">
        <f>_xll.qlCalendarAdvance(Calendar,X3226,NDays&amp;"D")</f>
        <v>61822</v>
      </c>
      <c r="Z3226" s="1403">
        <v>2.2780620571353404E-2</v>
      </c>
      <c r="AA3226" s="1411">
        <v>2.2592346682471787E-2</v>
      </c>
    </row>
    <row r="3227" spans="19:27" x14ac:dyDescent="0.2">
      <c r="S3227" s="399"/>
      <c r="T3227" s="1401"/>
      <c r="W3227" s="864" t="str">
        <f t="shared" si="59"/>
        <v>1w</v>
      </c>
      <c r="X3227" s="1405">
        <f>_xll.qlCalendarAdvance(Calendar,X3226,W3227,"f",FALSE)</f>
        <v>61829</v>
      </c>
      <c r="Y3227" s="1404">
        <f>_xll.qlCalendarAdvance(Calendar,X3227,NDays&amp;"D")</f>
        <v>61829</v>
      </c>
      <c r="Z3227" s="1403">
        <v>2.2785206937395996E-2</v>
      </c>
      <c r="AA3227" s="1411">
        <v>2.2601216303283822E-2</v>
      </c>
    </row>
    <row r="3228" spans="19:27" x14ac:dyDescent="0.2">
      <c r="S3228" s="399"/>
      <c r="T3228" s="1401"/>
      <c r="W3228" s="864" t="str">
        <f t="shared" si="59"/>
        <v>1w</v>
      </c>
      <c r="X3228" s="1405">
        <f>_xll.qlCalendarAdvance(Calendar,X3227,W3228,"f",FALSE)</f>
        <v>61836</v>
      </c>
      <c r="Y3228" s="1404">
        <f>_xll.qlCalendarAdvance(Calendar,X3228,NDays&amp;"D")</f>
        <v>61836</v>
      </c>
      <c r="Z3228" s="1403">
        <v>2.2789778573428076E-2</v>
      </c>
      <c r="AA3228" s="1411">
        <v>2.2601780752732337E-2</v>
      </c>
    </row>
    <row r="3229" spans="19:27" x14ac:dyDescent="0.2">
      <c r="S3229" s="399"/>
      <c r="T3229" s="1401"/>
      <c r="W3229" s="864" t="str">
        <f t="shared" si="59"/>
        <v>1w</v>
      </c>
      <c r="X3229" s="1405">
        <f>_xll.qlCalendarAdvance(Calendar,X3228,W3229,"f",FALSE)</f>
        <v>61843</v>
      </c>
      <c r="Y3229" s="1404">
        <f>_xll.qlCalendarAdvance(Calendar,X3229,NDays&amp;"D")</f>
        <v>61843</v>
      </c>
      <c r="Z3229" s="1403">
        <v>2.2794335479349993E-2</v>
      </c>
      <c r="AA3229" s="1411">
        <v>2.2606475925709413E-2</v>
      </c>
    </row>
    <row r="3230" spans="19:27" x14ac:dyDescent="0.2">
      <c r="S3230" s="399"/>
      <c r="T3230" s="1401"/>
      <c r="W3230" s="864" t="str">
        <f t="shared" si="59"/>
        <v>1w</v>
      </c>
      <c r="X3230" s="1405">
        <f>_xll.qlCalendarAdvance(Calendar,X3229,W3230,"f",FALSE)</f>
        <v>61850</v>
      </c>
      <c r="Y3230" s="1404">
        <f>_xll.qlCalendarAdvance(Calendar,X3230,NDays&amp;"D")</f>
        <v>61850</v>
      </c>
      <c r="Z3230" s="1403">
        <v>2.2801963522647975E-2</v>
      </c>
      <c r="AA3230" s="1411">
        <v>2.2611156523890674E-2</v>
      </c>
    </row>
    <row r="3231" spans="19:27" x14ac:dyDescent="0.2">
      <c r="S3231" s="399"/>
      <c r="T3231" s="1401"/>
      <c r="W3231" s="864" t="str">
        <f t="shared" si="59"/>
        <v>1w</v>
      </c>
      <c r="X3231" s="1405">
        <f>_xll.qlCalendarAdvance(Calendar,X3230,W3231,"f",FALSE)</f>
        <v>61857</v>
      </c>
      <c r="Y3231" s="1404">
        <f>_xll.qlCalendarAdvance(Calendar,X3231,NDays&amp;"D")</f>
        <v>61857</v>
      </c>
      <c r="Z3231" s="1403">
        <v>2.2806488654697397E-2</v>
      </c>
      <c r="AA3231" s="1411">
        <v>2.2615822547276121E-2</v>
      </c>
    </row>
    <row r="3232" spans="19:27" x14ac:dyDescent="0.2">
      <c r="S3232" s="399"/>
      <c r="T3232" s="1401"/>
      <c r="W3232" s="864" t="str">
        <f t="shared" si="59"/>
        <v>1w</v>
      </c>
      <c r="X3232" s="1405">
        <f>_xll.qlCalendarAdvance(Calendar,X3231,W3232,"f",FALSE)</f>
        <v>61864</v>
      </c>
      <c r="Y3232" s="1404">
        <f>_xll.qlCalendarAdvance(Calendar,X3232,NDays&amp;"D")</f>
        <v>61864</v>
      </c>
      <c r="Z3232" s="1403">
        <v>2.281099905373821E-2</v>
      </c>
      <c r="AA3232" s="1411">
        <v>2.2620473996108892E-2</v>
      </c>
    </row>
    <row r="3233" spans="19:27" x14ac:dyDescent="0.2">
      <c r="S3233" s="399"/>
      <c r="T3233" s="1401"/>
      <c r="W3233" s="864" t="str">
        <f t="shared" si="59"/>
        <v>1w</v>
      </c>
      <c r="X3233" s="1405">
        <f>_xll.qlCalendarAdvance(Calendar,X3232,W3233,"f",FALSE)</f>
        <v>61871</v>
      </c>
      <c r="Y3233" s="1404">
        <f>_xll.qlCalendarAdvance(Calendar,X3233,NDays&amp;"D")</f>
        <v>61871</v>
      </c>
      <c r="Z3233" s="1403">
        <v>2.2815494719668011E-2</v>
      </c>
      <c r="AA3233" s="1411">
        <v>2.2625110869983756E-2</v>
      </c>
    </row>
    <row r="3234" spans="19:27" x14ac:dyDescent="0.2">
      <c r="S3234" s="399"/>
      <c r="T3234" s="1401"/>
      <c r="W3234" s="864" t="str">
        <f t="shared" si="59"/>
        <v>1w</v>
      </c>
      <c r="X3234" s="1405">
        <f>_xll.qlCalendarAdvance(Calendar,X3233,W3234,"f",FALSE)</f>
        <v>61878</v>
      </c>
      <c r="Y3234" s="1404">
        <f>_xll.qlCalendarAdvance(Calendar,X3234,NDays&amp;"D")</f>
        <v>61878</v>
      </c>
      <c r="Z3234" s="1403">
        <v>2.2816899053826601E-2</v>
      </c>
      <c r="AA3234" s="1411">
        <v>2.2629733169143851E-2</v>
      </c>
    </row>
    <row r="3235" spans="19:27" x14ac:dyDescent="0.2">
      <c r="S3235" s="399"/>
      <c r="T3235" s="1401"/>
      <c r="W3235" s="864" t="str">
        <f t="shared" si="59"/>
        <v>1w</v>
      </c>
      <c r="X3235" s="1405">
        <f>_xll.qlCalendarAdvance(Calendar,X3234,W3235,"f",FALSE)</f>
        <v>61885</v>
      </c>
      <c r="Y3235" s="1404">
        <f>_xll.qlCalendarAdvance(Calendar,X3235,NDays&amp;"D")</f>
        <v>61885</v>
      </c>
      <c r="Z3235" s="1403">
        <v>2.2821367577002493E-2</v>
      </c>
      <c r="AA3235" s="1411">
        <v>2.2634340893670224E-2</v>
      </c>
    </row>
    <row r="3236" spans="19:27" x14ac:dyDescent="0.2">
      <c r="S3236" s="399"/>
      <c r="T3236" s="1401"/>
      <c r="W3236" s="864" t="str">
        <f t="shared" si="59"/>
        <v>1w</v>
      </c>
      <c r="X3236" s="1405">
        <f>_xll.qlCalendarAdvance(Calendar,X3235,W3236,"f",FALSE)</f>
        <v>61892</v>
      </c>
      <c r="Y3236" s="1404">
        <f>_xll.qlCalendarAdvance(Calendar,X3236,NDays&amp;"D")</f>
        <v>61892</v>
      </c>
      <c r="Z3236" s="1403">
        <v>2.2825821369376005E-2</v>
      </c>
      <c r="AA3236" s="1411">
        <v>2.263893404323869E-2</v>
      </c>
    </row>
    <row r="3237" spans="19:27" x14ac:dyDescent="0.2">
      <c r="S3237" s="399"/>
      <c r="T3237" s="1401"/>
      <c r="W3237" s="864" t="str">
        <f t="shared" si="59"/>
        <v>1w</v>
      </c>
      <c r="X3237" s="1405">
        <f>_xll.qlCalendarAdvance(Calendar,X3236,W3237,"f",FALSE)</f>
        <v>61899</v>
      </c>
      <c r="Y3237" s="1404">
        <f>_xll.qlCalendarAdvance(Calendar,X3237,NDays&amp;"D")</f>
        <v>61899</v>
      </c>
      <c r="Z3237" s="1403">
        <v>2.2830260430850152E-2</v>
      </c>
      <c r="AA3237" s="1411">
        <v>2.2643512618173434E-2</v>
      </c>
    </row>
    <row r="3238" spans="19:27" x14ac:dyDescent="0.2">
      <c r="S3238" s="399"/>
      <c r="T3238" s="1401"/>
      <c r="W3238" s="864" t="str">
        <f t="shared" si="59"/>
        <v>1w</v>
      </c>
      <c r="X3238" s="1405">
        <f>_xll.qlCalendarAdvance(Calendar,X3237,W3238,"f",FALSE)</f>
        <v>61906</v>
      </c>
      <c r="Y3238" s="1404">
        <f>_xll.qlCalendarAdvance(Calendar,X3238,NDays&amp;"D")</f>
        <v>61906</v>
      </c>
      <c r="Z3238" s="1403">
        <v>2.2834684761326173E-2</v>
      </c>
      <c r="AA3238" s="1411">
        <v>2.2648076618231316E-2</v>
      </c>
    </row>
    <row r="3239" spans="19:27" x14ac:dyDescent="0.2">
      <c r="S3239" s="399"/>
      <c r="T3239" s="1401"/>
      <c r="W3239" s="864" t="str">
        <f t="shared" si="59"/>
        <v>1w</v>
      </c>
      <c r="X3239" s="1405">
        <f>_xll.qlCalendarAdvance(Calendar,X3238,W3239,"f",FALSE)</f>
        <v>61913</v>
      </c>
      <c r="Y3239" s="1404">
        <f>_xll.qlCalendarAdvance(Calendar,X3239,NDays&amp;"D")</f>
        <v>61913</v>
      </c>
      <c r="Z3239" s="1403">
        <v>2.2842159314353929E-2</v>
      </c>
      <c r="AA3239" s="1411">
        <v>2.2652626043736523E-2</v>
      </c>
    </row>
    <row r="3240" spans="19:27" x14ac:dyDescent="0.2">
      <c r="S3240" s="399"/>
      <c r="T3240" s="1401"/>
      <c r="W3240" s="864" t="str">
        <f t="shared" si="59"/>
        <v>1w</v>
      </c>
      <c r="X3240" s="1405">
        <f>_xll.qlCalendarAdvance(Calendar,X3239,W3240,"f",FALSE)</f>
        <v>61920</v>
      </c>
      <c r="Y3240" s="1404">
        <f>_xll.qlCalendarAdvance(Calendar,X3240,NDays&amp;"D")</f>
        <v>61920</v>
      </c>
      <c r="Z3240" s="1403">
        <v>2.2846551845728431E-2</v>
      </c>
      <c r="AA3240" s="1411">
        <v>2.2657160894364869E-2</v>
      </c>
    </row>
    <row r="3241" spans="19:27" x14ac:dyDescent="0.2">
      <c r="S3241" s="399"/>
      <c r="T3241" s="1401"/>
      <c r="W3241" s="864" t="str">
        <f t="shared" si="59"/>
        <v>1w</v>
      </c>
      <c r="X3241" s="1405">
        <f>_xll.qlCalendarAdvance(Calendar,X3240,W3241,"f",FALSE)</f>
        <v>61927</v>
      </c>
      <c r="Y3241" s="1404">
        <f>_xll.qlCalendarAdvance(Calendar,X3241,NDays&amp;"D")</f>
        <v>61927</v>
      </c>
      <c r="Z3241" s="1403">
        <v>2.2850929643201068E-2</v>
      </c>
      <c r="AA3241" s="1411">
        <v>2.2661681170116355E-2</v>
      </c>
    </row>
    <row r="3242" spans="19:27" x14ac:dyDescent="0.2">
      <c r="S3242" s="399"/>
      <c r="T3242" s="1401"/>
      <c r="W3242" s="864" t="str">
        <f t="shared" si="59"/>
        <v>1w</v>
      </c>
      <c r="X3242" s="1405">
        <f>_xll.qlCalendarAdvance(Calendar,X3241,W3242,"f",FALSE)</f>
        <v>61934</v>
      </c>
      <c r="Y3242" s="1404">
        <f>_xll.qlCalendarAdvance(Calendar,X3242,NDays&amp;"D")</f>
        <v>61934</v>
      </c>
      <c r="Z3242" s="1403">
        <v>2.2855292706673802E-2</v>
      </c>
      <c r="AA3242" s="1411">
        <v>2.2666186871234117E-2</v>
      </c>
    </row>
    <row r="3243" spans="19:27" x14ac:dyDescent="0.2">
      <c r="S3243" s="399"/>
      <c r="T3243" s="1401"/>
      <c r="W3243" s="864" t="str">
        <f t="shared" si="59"/>
        <v>1w</v>
      </c>
      <c r="X3243" s="1405">
        <f>_xll.qlCalendarAdvance(Calendar,X3242,W3243,"f",FALSE)</f>
        <v>61941</v>
      </c>
      <c r="Y3243" s="1404">
        <f>_xll.qlCalendarAdvance(Calendar,X3243,NDays&amp;"D")</f>
        <v>61941</v>
      </c>
      <c r="Z3243" s="1403">
        <v>2.2859641036051207E-2</v>
      </c>
      <c r="AA3243" s="1411">
        <v>2.2670677997637112E-2</v>
      </c>
    </row>
    <row r="3244" spans="19:27" x14ac:dyDescent="0.2">
      <c r="S3244" s="399"/>
      <c r="T3244" s="1401"/>
      <c r="W3244" s="864" t="str">
        <f t="shared" si="59"/>
        <v>1w</v>
      </c>
      <c r="X3244" s="1405">
        <f>_xll.qlCalendarAdvance(Calendar,X3243,W3244,"f",FALSE)</f>
        <v>61948</v>
      </c>
      <c r="Y3244" s="1404">
        <f>_xll.qlCalendarAdvance(Calendar,X3244,NDays&amp;"D")</f>
        <v>61948</v>
      </c>
      <c r="Z3244" s="1403">
        <v>2.2863974631233935E-2</v>
      </c>
      <c r="AA3244" s="1411">
        <v>2.2675154549244292E-2</v>
      </c>
    </row>
    <row r="3245" spans="19:27" x14ac:dyDescent="0.2">
      <c r="S3245" s="399"/>
      <c r="T3245" s="1401"/>
      <c r="W3245" s="864" t="str">
        <f t="shared" si="59"/>
        <v>1w</v>
      </c>
      <c r="X3245" s="1405">
        <f>_xll.qlCalendarAdvance(Calendar,X3244,W3245,"f",FALSE)</f>
        <v>61955</v>
      </c>
      <c r="Y3245" s="1404">
        <f>_xll.qlCalendarAdvance(Calendar,X3245,NDays&amp;"D")</f>
        <v>61955</v>
      </c>
      <c r="Z3245" s="1403">
        <v>2.2868293492126997E-2</v>
      </c>
      <c r="AA3245" s="1411">
        <v>2.2679616526055657E-2</v>
      </c>
    </row>
    <row r="3246" spans="19:27" x14ac:dyDescent="0.2">
      <c r="S3246" s="399"/>
      <c r="T3246" s="1401"/>
      <c r="W3246" s="864" t="str">
        <f t="shared" si="59"/>
        <v>1w</v>
      </c>
      <c r="X3246" s="1405">
        <f>_xll.qlCalendarAdvance(Calendar,X3245,W3246,"f",FALSE)</f>
        <v>61962</v>
      </c>
      <c r="Y3246" s="1404">
        <f>_xll.qlCalendarAdvance(Calendar,X3246,NDays&amp;"D")</f>
        <v>61962</v>
      </c>
      <c r="Z3246" s="1403">
        <v>2.2872597618634093E-2</v>
      </c>
      <c r="AA3246" s="1411">
        <v>2.2684063928071208E-2</v>
      </c>
    </row>
    <row r="3247" spans="19:27" x14ac:dyDescent="0.2">
      <c r="S3247" s="399"/>
      <c r="T3247" s="1401"/>
      <c r="W3247" s="864" t="str">
        <f t="shared" si="59"/>
        <v>1w</v>
      </c>
      <c r="X3247" s="1405">
        <f>_xll.qlCalendarAdvance(Calendar,X3246,W3247,"f",FALSE)</f>
        <v>61969</v>
      </c>
      <c r="Y3247" s="1404">
        <f>_xll.qlCalendarAdvance(Calendar,X3247,NDays&amp;"D")</f>
        <v>61969</v>
      </c>
      <c r="Z3247" s="1403">
        <v>2.2873840824848082E-2</v>
      </c>
      <c r="AA3247" s="1411">
        <v>2.268849675537199E-2</v>
      </c>
    </row>
    <row r="3248" spans="19:27" x14ac:dyDescent="0.2">
      <c r="S3248" s="399"/>
      <c r="T3248" s="1401"/>
      <c r="W3248" s="864" t="str">
        <f t="shared" si="59"/>
        <v>1w</v>
      </c>
      <c r="X3248" s="1405">
        <f>_xll.qlCalendarAdvance(Calendar,X3247,W3248,"f",FALSE)</f>
        <v>61976</v>
      </c>
      <c r="Y3248" s="1404">
        <f>_xll.qlCalendarAdvance(Calendar,X3248,NDays&amp;"D")</f>
        <v>61976</v>
      </c>
      <c r="Z3248" s="1403">
        <v>2.2876088455924284E-2</v>
      </c>
      <c r="AA3248" s="1411">
        <v>2.2692915007795911E-2</v>
      </c>
    </row>
    <row r="3249" spans="19:27" x14ac:dyDescent="0.2">
      <c r="S3249" s="399"/>
      <c r="T3249" s="1401"/>
      <c r="W3249" s="864" t="str">
        <f t="shared" si="59"/>
        <v>1w</v>
      </c>
      <c r="X3249" s="1405">
        <f>_xll.qlCalendarAdvance(Calendar,X3248,W3249,"f",FALSE)</f>
        <v>61983</v>
      </c>
      <c r="Y3249" s="1404">
        <f>_xll.qlCalendarAdvance(Calendar,X3249,NDays&amp;"D")</f>
        <v>61983</v>
      </c>
      <c r="Z3249" s="1403">
        <v>2.2880352312164422E-2</v>
      </c>
      <c r="AA3249" s="1411">
        <v>2.269731868558611E-2</v>
      </c>
    </row>
    <row r="3250" spans="19:27" x14ac:dyDescent="0.2">
      <c r="S3250" s="399"/>
      <c r="T3250" s="1401"/>
      <c r="W3250" s="864" t="str">
        <f t="shared" si="59"/>
        <v>1w</v>
      </c>
      <c r="X3250" s="1405">
        <f>_xll.qlCalendarAdvance(Calendar,X3249,W3250,"f",FALSE)</f>
        <v>61990</v>
      </c>
      <c r="Y3250" s="1404">
        <f>_xll.qlCalendarAdvance(Calendar,X3250,NDays&amp;"D")</f>
        <v>61990</v>
      </c>
      <c r="Z3250" s="1403">
        <v>2.2884601438016905E-2</v>
      </c>
      <c r="AA3250" s="1411">
        <v>2.2701707788499448E-2</v>
      </c>
    </row>
    <row r="3251" spans="19:27" x14ac:dyDescent="0.2">
      <c r="S3251" s="399"/>
      <c r="T3251" s="1401"/>
      <c r="W3251" s="864" t="str">
        <f t="shared" si="59"/>
        <v>1w</v>
      </c>
      <c r="X3251" s="1405">
        <f>_xll.qlCalendarAdvance(Calendar,X3250,W3251,"f",FALSE)</f>
        <v>61997</v>
      </c>
      <c r="Y3251" s="1404">
        <f>_xll.qlCalendarAdvance(Calendar,X3251,NDays&amp;"D")</f>
        <v>61997</v>
      </c>
      <c r="Z3251" s="1403">
        <v>2.2888835833389486E-2</v>
      </c>
      <c r="AA3251" s="1411">
        <v>2.270608231686011E-2</v>
      </c>
    </row>
    <row r="3252" spans="19:27" x14ac:dyDescent="0.2">
      <c r="S3252" s="399"/>
      <c r="T3252" s="1401"/>
      <c r="W3252" s="864" t="str">
        <f t="shared" si="59"/>
        <v>1w</v>
      </c>
      <c r="X3252" s="1405">
        <f>_xll.qlCalendarAdvance(Calendar,X3251,W3252,"f",FALSE)</f>
        <v>62004</v>
      </c>
      <c r="Y3252" s="1404">
        <f>_xll.qlCalendarAdvance(Calendar,X3252,NDays&amp;"D")</f>
        <v>62004</v>
      </c>
      <c r="Z3252" s="1403">
        <v>2.2894067055637068E-2</v>
      </c>
      <c r="AA3252" s="1411">
        <v>2.2710442270181819E-2</v>
      </c>
    </row>
    <row r="3253" spans="19:27" x14ac:dyDescent="0.2">
      <c r="S3253" s="399"/>
      <c r="T3253" s="1401"/>
      <c r="W3253" s="864" t="str">
        <f t="shared" si="59"/>
        <v>1w</v>
      </c>
      <c r="X3253" s="1405">
        <f>_xll.qlCalendarAdvance(Calendar,X3252,W3253,"f",FALSE)</f>
        <v>62011</v>
      </c>
      <c r="Y3253" s="1404">
        <f>_xll.qlCalendarAdvance(Calendar,X3253,NDays&amp;"D")</f>
        <v>62011</v>
      </c>
      <c r="Z3253" s="1403">
        <v>2.2898271199791983E-2</v>
      </c>
      <c r="AA3253" s="1411">
        <v>2.2714787648869805E-2</v>
      </c>
    </row>
    <row r="3254" spans="19:27" x14ac:dyDescent="0.2">
      <c r="S3254" s="399"/>
      <c r="T3254" s="1401"/>
      <c r="W3254" s="864" t="str">
        <f t="shared" si="59"/>
        <v>1w</v>
      </c>
      <c r="X3254" s="1405">
        <f>_xll.qlCalendarAdvance(Calendar,X3253,W3254,"f",FALSE)</f>
        <v>62018</v>
      </c>
      <c r="Y3254" s="1404">
        <f>_xll.qlCalendarAdvance(Calendar,X3254,NDays&amp;"D")</f>
        <v>62018</v>
      </c>
      <c r="Z3254" s="1403">
        <v>2.2902460612314504E-2</v>
      </c>
      <c r="AA3254" s="1411">
        <v>2.2719118452843023E-2</v>
      </c>
    </row>
    <row r="3255" spans="19:27" x14ac:dyDescent="0.2">
      <c r="S3255" s="399"/>
      <c r="T3255" s="1401"/>
      <c r="W3255" s="864" t="str">
        <f t="shared" si="59"/>
        <v>1w</v>
      </c>
      <c r="X3255" s="1405">
        <f>_xll.qlCalendarAdvance(Calendar,X3254,W3255,"f",FALSE)</f>
        <v>62025</v>
      </c>
      <c r="Y3255" s="1404">
        <f>_xll.qlCalendarAdvance(Calendar,X3255,NDays&amp;"D")</f>
        <v>62025</v>
      </c>
      <c r="Z3255" s="1403">
        <v>2.2906635293113792E-2</v>
      </c>
      <c r="AA3255" s="1411">
        <v>2.2723434681939381E-2</v>
      </c>
    </row>
    <row r="3256" spans="19:27" x14ac:dyDescent="0.2">
      <c r="S3256" s="399"/>
      <c r="T3256" s="1401"/>
      <c r="W3256" s="864" t="str">
        <f t="shared" si="59"/>
        <v>1w</v>
      </c>
      <c r="X3256" s="1405">
        <f>_xll.qlCalendarAdvance(Calendar,X3255,W3256,"f",FALSE)</f>
        <v>62032</v>
      </c>
      <c r="Y3256" s="1404">
        <f>_xll.qlCalendarAdvance(Calendar,X3256,NDays&amp;"D")</f>
        <v>62032</v>
      </c>
      <c r="Z3256" s="1403">
        <v>2.2909786849848776E-2</v>
      </c>
      <c r="AA3256" s="1411">
        <v>2.2727736336239923E-2</v>
      </c>
    </row>
    <row r="3257" spans="19:27" x14ac:dyDescent="0.2">
      <c r="S3257" s="399"/>
      <c r="T3257" s="1401"/>
      <c r="W3257" s="864" t="str">
        <f t="shared" si="59"/>
        <v>1w</v>
      </c>
      <c r="X3257" s="1405">
        <f>_xll.qlCalendarAdvance(Calendar,X3256,W3257,"f",FALSE)</f>
        <v>62039</v>
      </c>
      <c r="Y3257" s="1404">
        <f>_xll.qlCalendarAdvance(Calendar,X3257,NDays&amp;"D")</f>
        <v>62039</v>
      </c>
      <c r="Z3257" s="1403">
        <v>2.2913932860424615E-2</v>
      </c>
      <c r="AA3257" s="1411">
        <v>2.2732023415825697E-2</v>
      </c>
    </row>
    <row r="3258" spans="19:27" x14ac:dyDescent="0.2">
      <c r="S3258" s="399"/>
      <c r="T3258" s="1401"/>
      <c r="W3258" s="864" t="str">
        <f t="shared" si="59"/>
        <v>1w</v>
      </c>
      <c r="X3258" s="1405">
        <f>_xll.qlCalendarAdvance(Calendar,X3257,W3258,"f",FALSE)</f>
        <v>62046</v>
      </c>
      <c r="Y3258" s="1404">
        <f>_xll.qlCalendarAdvance(Calendar,X3258,NDays&amp;"D")</f>
        <v>62046</v>
      </c>
      <c r="Z3258" s="1403">
        <v>2.2918064139884273E-2</v>
      </c>
      <c r="AA3258" s="1411">
        <v>2.2736295920696703E-2</v>
      </c>
    </row>
    <row r="3259" spans="19:27" x14ac:dyDescent="0.2">
      <c r="S3259" s="399"/>
      <c r="T3259" s="1401"/>
      <c r="W3259" s="864" t="str">
        <f t="shared" si="59"/>
        <v>1w</v>
      </c>
      <c r="X3259" s="1405">
        <f>_xll.qlCalendarAdvance(Calendar,X3258,W3259,"f",FALSE)</f>
        <v>62053</v>
      </c>
      <c r="Y3259" s="1404">
        <f>_xll.qlCalendarAdvance(Calendar,X3259,NDays&amp;"D")</f>
        <v>62053</v>
      </c>
      <c r="Z3259" s="1403">
        <v>2.2922180688138647E-2</v>
      </c>
      <c r="AA3259" s="1411">
        <v>2.2740553850690848E-2</v>
      </c>
    </row>
    <row r="3260" spans="19:27" x14ac:dyDescent="0.2">
      <c r="S3260" s="399"/>
      <c r="T3260" s="1401"/>
      <c r="W3260" s="864" t="str">
        <f t="shared" si="59"/>
        <v>1w</v>
      </c>
      <c r="X3260" s="1405">
        <f>_xll.qlCalendarAdvance(Calendar,X3259,W3260,"f",FALSE)</f>
        <v>62060</v>
      </c>
      <c r="Y3260" s="1404">
        <f>_xll.qlCalendarAdvance(Calendar,X3260,NDays&amp;"D")</f>
        <v>62060</v>
      </c>
      <c r="Z3260" s="1403">
        <v>2.2926282505098625E-2</v>
      </c>
      <c r="AA3260" s="1411">
        <v>2.2744797205970224E-2</v>
      </c>
    </row>
    <row r="3261" spans="19:27" x14ac:dyDescent="0.2">
      <c r="S3261" s="399"/>
      <c r="T3261" s="1401"/>
      <c r="W3261" s="864" t="str">
        <f t="shared" si="59"/>
        <v>1w</v>
      </c>
      <c r="X3261" s="1405">
        <f>_xll.qlCalendarAdvance(Calendar,X3260,W3261,"f",FALSE)</f>
        <v>62067</v>
      </c>
      <c r="Y3261" s="1404">
        <f>_xll.qlCalendarAdvance(Calendar,X3261,NDays&amp;"D")</f>
        <v>62067</v>
      </c>
      <c r="Z3261" s="1403">
        <v>2.2931374006642836E-2</v>
      </c>
      <c r="AA3261" s="1411">
        <v>2.2749025986534832E-2</v>
      </c>
    </row>
    <row r="3262" spans="19:27" x14ac:dyDescent="0.2">
      <c r="S3262" s="399"/>
      <c r="T3262" s="1401"/>
      <c r="W3262" s="864" t="str">
        <f t="shared" si="59"/>
        <v>1w</v>
      </c>
      <c r="X3262" s="1405">
        <f>_xll.qlCalendarAdvance(Calendar,X3261,W3262,"f",FALSE)</f>
        <v>62074</v>
      </c>
      <c r="Y3262" s="1404">
        <f>_xll.qlCalendarAdvance(Calendar,X3262,NDays&amp;"D")</f>
        <v>62074</v>
      </c>
      <c r="Z3262" s="1403">
        <v>2.2935445562847902E-2</v>
      </c>
      <c r="AA3262" s="1411">
        <v>2.2753240192303625E-2</v>
      </c>
    </row>
    <row r="3263" spans="19:27" x14ac:dyDescent="0.2">
      <c r="S3263" s="399"/>
      <c r="T3263" s="1401"/>
      <c r="W3263" s="864" t="str">
        <f t="shared" si="59"/>
        <v>1w</v>
      </c>
      <c r="X3263" s="1405">
        <f>_xll.qlCalendarAdvance(Calendar,X3262,W3263,"f",FALSE)</f>
        <v>62081</v>
      </c>
      <c r="Y3263" s="1404">
        <f>_xll.qlCalendarAdvance(Calendar,X3263,NDays&amp;"D")</f>
        <v>62081</v>
      </c>
      <c r="Z3263" s="1403">
        <v>2.2939502386610557E-2</v>
      </c>
      <c r="AA3263" s="1411">
        <v>2.2757439823195558E-2</v>
      </c>
    </row>
    <row r="3264" spans="19:27" x14ac:dyDescent="0.2">
      <c r="S3264" s="399"/>
      <c r="T3264" s="1401"/>
      <c r="W3264" s="864" t="str">
        <f t="shared" si="59"/>
        <v>1w</v>
      </c>
      <c r="X3264" s="1405">
        <f>_xll.qlCalendarAdvance(Calendar,X3263,W3264,"f",FALSE)</f>
        <v>62089</v>
      </c>
      <c r="Y3264" s="1404">
        <f>_xll.qlCalendarAdvance(Calendar,X3264,NDays&amp;"D")</f>
        <v>62089</v>
      </c>
      <c r="Z3264" s="1403">
        <v>2.294412071678599E-2</v>
      </c>
      <c r="AA3264" s="1411">
        <v>2.2764237440813982E-2</v>
      </c>
    </row>
    <row r="3265" spans="19:27" x14ac:dyDescent="0.2">
      <c r="S3265" s="399"/>
      <c r="T3265" s="1401"/>
      <c r="W3265" s="864" t="str">
        <f t="shared" si="59"/>
        <v>1w</v>
      </c>
      <c r="X3265" s="1405">
        <f>_xll.qlCalendarAdvance(Calendar,X3264,W3265,"f",FALSE)</f>
        <v>62096</v>
      </c>
      <c r="Y3265" s="1404">
        <f>_xll.qlCalendarAdvance(Calendar,X3265,NDays&amp;"D")</f>
        <v>62096</v>
      </c>
      <c r="Z3265" s="1403">
        <v>2.2947144866090775E-2</v>
      </c>
      <c r="AA3265" s="1411">
        <v>2.2768404277733193E-2</v>
      </c>
    </row>
    <row r="3266" spans="19:27" x14ac:dyDescent="0.2">
      <c r="S3266" s="399"/>
      <c r="T3266" s="1401"/>
      <c r="W3266" s="864" t="str">
        <f t="shared" si="59"/>
        <v>1w</v>
      </c>
      <c r="X3266" s="1405">
        <f>_xll.qlCalendarAdvance(Calendar,X3265,W3266,"f",FALSE)</f>
        <v>62103</v>
      </c>
      <c r="Y3266" s="1404">
        <f>_xll.qlCalendarAdvance(Calendar,X3266,NDays&amp;"D")</f>
        <v>62103</v>
      </c>
      <c r="Z3266" s="1403">
        <v>2.2951156188874104E-2</v>
      </c>
      <c r="AA3266" s="1411">
        <v>2.2772556538154614E-2</v>
      </c>
    </row>
    <row r="3267" spans="19:27" x14ac:dyDescent="0.2">
      <c r="S3267" s="399"/>
      <c r="T3267" s="1401"/>
      <c r="W3267" s="864" t="str">
        <f t="shared" si="59"/>
        <v>1w</v>
      </c>
      <c r="X3267" s="1405">
        <f>_xll.qlCalendarAdvance(Calendar,X3266,W3267,"f",FALSE)</f>
        <v>62110</v>
      </c>
      <c r="Y3267" s="1404">
        <f>_xll.qlCalendarAdvance(Calendar,X3267,NDays&amp;"D")</f>
        <v>62110</v>
      </c>
      <c r="Z3267" s="1403">
        <v>2.2955152779734374E-2</v>
      </c>
      <c r="AA3267" s="1411">
        <v>2.2776694222078252E-2</v>
      </c>
    </row>
    <row r="3268" spans="19:27" x14ac:dyDescent="0.2">
      <c r="S3268" s="399"/>
      <c r="T3268" s="1401"/>
      <c r="W3268" s="864" t="str">
        <f t="shared" si="59"/>
        <v>1w</v>
      </c>
      <c r="X3268" s="1405">
        <f>_xll.qlCalendarAdvance(Calendar,X3267,W3268,"f",FALSE)</f>
        <v>62117</v>
      </c>
      <c r="Y3268" s="1404">
        <f>_xll.qlCalendarAdvance(Calendar,X3268,NDays&amp;"D")</f>
        <v>62117</v>
      </c>
      <c r="Z3268" s="1403">
        <v>2.2959134638584268E-2</v>
      </c>
      <c r="AA3268" s="1411">
        <v>2.278081732945007E-2</v>
      </c>
    </row>
    <row r="3269" spans="19:27" x14ac:dyDescent="0.2">
      <c r="S3269" s="399"/>
      <c r="T3269" s="1401"/>
      <c r="W3269" s="864" t="str">
        <f t="shared" si="59"/>
        <v>1w</v>
      </c>
      <c r="X3269" s="1405">
        <f>_xll.qlCalendarAdvance(Calendar,X3268,W3269,"f",FALSE)</f>
        <v>62124</v>
      </c>
      <c r="Y3269" s="1404">
        <f>_xll.qlCalendarAdvance(Calendar,X3269,NDays&amp;"D")</f>
        <v>62124</v>
      </c>
      <c r="Z3269" s="1403">
        <v>2.2963101765340051E-2</v>
      </c>
      <c r="AA3269" s="1411">
        <v>2.2784925860378134E-2</v>
      </c>
    </row>
    <row r="3270" spans="19:27" x14ac:dyDescent="0.2">
      <c r="S3270" s="399"/>
      <c r="T3270" s="1401"/>
      <c r="W3270" s="864" t="str">
        <f t="shared" si="59"/>
        <v>1w</v>
      </c>
      <c r="X3270" s="1405">
        <f>_xll.qlCalendarAdvance(Calendar,X3269,W3270,"f",FALSE)</f>
        <v>62131</v>
      </c>
      <c r="Y3270" s="1404">
        <f>_xll.qlCalendarAdvance(Calendar,X3270,NDays&amp;"D")</f>
        <v>62131</v>
      </c>
      <c r="Z3270" s="1403">
        <v>2.2967054159912625E-2</v>
      </c>
      <c r="AA3270" s="1411">
        <v>2.2789019814727366E-2</v>
      </c>
    </row>
    <row r="3271" spans="19:27" x14ac:dyDescent="0.2">
      <c r="S3271" s="399"/>
      <c r="T3271" s="1401"/>
      <c r="W3271" s="864" t="str">
        <f t="shared" si="59"/>
        <v>1w</v>
      </c>
      <c r="X3271" s="1405">
        <f>_xll.qlCalendarAdvance(Calendar,X3270,W3271,"f",FALSE)</f>
        <v>62138</v>
      </c>
      <c r="Y3271" s="1404">
        <f>_xll.qlCalendarAdvance(Calendar,X3271,NDays&amp;"D")</f>
        <v>62138</v>
      </c>
      <c r="Z3271" s="1403">
        <v>2.2970991822218696E-2</v>
      </c>
      <c r="AA3271" s="1411">
        <v>2.2793099192605824E-2</v>
      </c>
    </row>
    <row r="3272" spans="19:27" x14ac:dyDescent="0.2">
      <c r="S3272" s="399"/>
      <c r="T3272" s="1401"/>
      <c r="W3272" s="864" t="str">
        <f t="shared" si="59"/>
        <v>1w</v>
      </c>
      <c r="X3272" s="1405">
        <f>_xll.qlCalendarAdvance(Calendar,X3271,W3272,"f",FALSE)</f>
        <v>62145</v>
      </c>
      <c r="Y3272" s="1404">
        <f>_xll.qlCalendarAdvance(Calendar,X3272,NDays&amp;"D")</f>
        <v>62145</v>
      </c>
      <c r="Z3272" s="1403">
        <v>2.2974914752172296E-2</v>
      </c>
      <c r="AA3272" s="1411">
        <v>2.2797163994013513E-2</v>
      </c>
    </row>
    <row r="3273" spans="19:27" x14ac:dyDescent="0.2">
      <c r="S3273" s="399"/>
      <c r="T3273" s="1401"/>
      <c r="W3273" s="864" t="str">
        <f t="shared" si="59"/>
        <v>1w</v>
      </c>
      <c r="X3273" s="1405">
        <f>_xll.qlCalendarAdvance(Calendar,X3272,W3273,"f",FALSE)</f>
        <v>62152</v>
      </c>
      <c r="Y3273" s="1404">
        <f>_xll.qlCalendarAdvance(Calendar,X3273,NDays&amp;"D")</f>
        <v>62152</v>
      </c>
      <c r="Z3273" s="1403">
        <v>2.2979817617106039E-2</v>
      </c>
      <c r="AA3273" s="1411">
        <v>2.2801214218923414E-2</v>
      </c>
    </row>
    <row r="3274" spans="19:27" x14ac:dyDescent="0.2">
      <c r="S3274" s="399"/>
      <c r="T3274" s="1401"/>
      <c r="W3274" s="864" t="str">
        <f t="shared" si="59"/>
        <v>1w</v>
      </c>
      <c r="X3274" s="1405">
        <f>_xll.qlCalendarAdvance(Calendar,X3273,W3274,"f",FALSE)</f>
        <v>62159</v>
      </c>
      <c r="Y3274" s="1404">
        <f>_xll.qlCalendarAdvance(Calendar,X3274,NDays&amp;"D")</f>
        <v>62159</v>
      </c>
      <c r="Z3274" s="1403">
        <v>2.2986691634082047E-2</v>
      </c>
      <c r="AA3274" s="1411">
        <v>2.2805249867254483E-2</v>
      </c>
    </row>
    <row r="3275" spans="19:27" x14ac:dyDescent="0.2">
      <c r="S3275" s="399"/>
      <c r="T3275" s="1401"/>
      <c r="W3275" s="864" t="str">
        <f t="shared" si="59"/>
        <v>1w</v>
      </c>
      <c r="X3275" s="1405">
        <f>_xll.qlCalendarAdvance(Calendar,X3274,W3275,"f",FALSE)</f>
        <v>62166</v>
      </c>
      <c r="Y3275" s="1404">
        <f>_xll.qlCalendarAdvance(Calendar,X3275,NDays&amp;"D")</f>
        <v>62166</v>
      </c>
      <c r="Z3275" s="1403">
        <v>2.299056712768956E-2</v>
      </c>
      <c r="AA3275" s="1411">
        <v>2.2809270939087765E-2</v>
      </c>
    </row>
    <row r="3276" spans="19:27" x14ac:dyDescent="0.2">
      <c r="S3276" s="399"/>
      <c r="T3276" s="1401"/>
      <c r="W3276" s="864" t="str">
        <f t="shared" si="59"/>
        <v>1w</v>
      </c>
      <c r="X3276" s="1405">
        <f>_xll.qlCalendarAdvance(Calendar,X3275,W3276,"f",FALSE)</f>
        <v>62173</v>
      </c>
      <c r="Y3276" s="1404">
        <f>_xll.qlCalendarAdvance(Calendar,X3276,NDays&amp;"D")</f>
        <v>62173</v>
      </c>
      <c r="Z3276" s="1403">
        <v>2.2994427885053563E-2</v>
      </c>
      <c r="AA3276" s="1411">
        <v>2.2813277434450278E-2</v>
      </c>
    </row>
    <row r="3277" spans="19:27" x14ac:dyDescent="0.2">
      <c r="S3277" s="399"/>
      <c r="T3277" s="1401"/>
      <c r="W3277" s="864" t="str">
        <f t="shared" si="59"/>
        <v>1w</v>
      </c>
      <c r="X3277" s="1405">
        <f>_xll.qlCalendarAdvance(Calendar,X3276,W3277,"f",FALSE)</f>
        <v>62184</v>
      </c>
      <c r="Y3277" s="1404">
        <f>_xll.qlCalendarAdvance(Calendar,X3277,NDays&amp;"D")</f>
        <v>62184</v>
      </c>
      <c r="Z3277" s="1403">
        <v>2.2998483270750325E-2</v>
      </c>
      <c r="AA3277" s="1411">
        <v>2.2817549370376389E-2</v>
      </c>
    </row>
    <row r="3278" spans="19:27" x14ac:dyDescent="0.2">
      <c r="S3278" s="399"/>
      <c r="T3278" s="1401"/>
      <c r="W3278" s="864" t="str">
        <f t="shared" si="59"/>
        <v>1w</v>
      </c>
      <c r="X3278" s="1405">
        <f>_xll.qlCalendarAdvance(Calendar,X3277,W3278,"f",FALSE)</f>
        <v>62191</v>
      </c>
      <c r="Y3278" s="1404">
        <f>_xll.qlCalendarAdvance(Calendar,X3278,NDays&amp;"D")</f>
        <v>62191</v>
      </c>
      <c r="Z3278" s="1403">
        <v>2.3002307760485362E-2</v>
      </c>
      <c r="AA3278" s="1411">
        <v>2.2821519969017379E-2</v>
      </c>
    </row>
    <row r="3279" spans="19:27" x14ac:dyDescent="0.2">
      <c r="S3279" s="399"/>
      <c r="T3279" s="1401"/>
      <c r="W3279" s="864" t="str">
        <f t="shared" si="59"/>
        <v>1w</v>
      </c>
      <c r="X3279" s="1405">
        <f>_xll.qlCalendarAdvance(Calendar,X3278,W3279,"f",FALSE)</f>
        <v>62198</v>
      </c>
      <c r="Y3279" s="1404">
        <f>_xll.qlCalendarAdvance(Calendar,X3279,NDays&amp;"D")</f>
        <v>62198</v>
      </c>
      <c r="Z3279" s="1403">
        <v>2.3006117515452958E-2</v>
      </c>
      <c r="AA3279" s="1411">
        <v>2.2825475993186739E-2</v>
      </c>
    </row>
    <row r="3280" spans="19:27" x14ac:dyDescent="0.2">
      <c r="S3280" s="399"/>
      <c r="T3280" s="1401"/>
      <c r="W3280" s="864" t="str">
        <f t="shared" si="59"/>
        <v>1w</v>
      </c>
      <c r="X3280" s="1405">
        <f>_xll.qlCalendarAdvance(Calendar,X3279,W3280,"f",FALSE)</f>
        <v>62205</v>
      </c>
      <c r="Y3280" s="1404">
        <f>_xll.qlCalendarAdvance(Calendar,X3280,NDays&amp;"D")</f>
        <v>62205</v>
      </c>
      <c r="Z3280" s="1403">
        <v>2.3009912535568076E-2</v>
      </c>
      <c r="AA3280" s="1411">
        <v>2.28294174422361E-2</v>
      </c>
    </row>
    <row r="3281" spans="19:27" x14ac:dyDescent="0.2">
      <c r="S3281" s="399"/>
      <c r="T3281" s="1401"/>
      <c r="W3281" s="864" t="str">
        <f t="shared" si="59"/>
        <v>1w</v>
      </c>
      <c r="X3281" s="1405">
        <f>_xll.qlCalendarAdvance(Calendar,X3280,W3281,"f",FALSE)</f>
        <v>62212</v>
      </c>
      <c r="Y3281" s="1404">
        <f>_xll.qlCalendarAdvance(Calendar,X3281,NDays&amp;"D")</f>
        <v>62212</v>
      </c>
      <c r="Z3281" s="1403">
        <v>2.3013692820748787E-2</v>
      </c>
      <c r="AA3281" s="1411">
        <v>2.2833344316570692E-2</v>
      </c>
    </row>
    <row r="3282" spans="19:27" x14ac:dyDescent="0.2">
      <c r="S3282" s="399"/>
      <c r="T3282" s="1401"/>
      <c r="W3282" s="864" t="str">
        <f t="shared" si="59"/>
        <v>1w</v>
      </c>
      <c r="X3282" s="1405">
        <f>_xll.qlCalendarAdvance(Calendar,X3281,W3282,"f",FALSE)</f>
        <v>62219</v>
      </c>
      <c r="Y3282" s="1404">
        <f>_xll.qlCalendarAdvance(Calendar,X3282,NDays&amp;"D")</f>
        <v>62219</v>
      </c>
      <c r="Z3282" s="1403">
        <v>2.3018445188220701E-2</v>
      </c>
      <c r="AA3282" s="1411">
        <v>2.2837256616271562E-2</v>
      </c>
    </row>
    <row r="3283" spans="19:27" x14ac:dyDescent="0.2">
      <c r="S3283" s="399"/>
      <c r="T3283" s="1401"/>
      <c r="W3283" s="864" t="str">
        <f t="shared" si="59"/>
        <v>1w</v>
      </c>
      <c r="X3283" s="1405">
        <f>_xll.qlCalendarAdvance(Calendar,X3282,W3283,"f",FALSE)</f>
        <v>62226</v>
      </c>
      <c r="Y3283" s="1404">
        <f>_xll.qlCalendarAdvance(Calendar,X3283,NDays&amp;"D")</f>
        <v>62226</v>
      </c>
      <c r="Z3283" s="1403">
        <v>2.3022195185906875E-2</v>
      </c>
      <c r="AA3283" s="1411">
        <v>2.2841154341014525E-2</v>
      </c>
    </row>
    <row r="3284" spans="19:27" x14ac:dyDescent="0.2">
      <c r="S3284" s="399"/>
      <c r="T3284" s="1401"/>
      <c r="W3284" s="864" t="str">
        <f t="shared" si="59"/>
        <v>1w</v>
      </c>
      <c r="X3284" s="1405">
        <f>_xll.qlCalendarAdvance(Calendar,X3283,W3284,"f",FALSE)</f>
        <v>62233</v>
      </c>
      <c r="Y3284" s="1404">
        <f>_xll.qlCalendarAdvance(Calendar,X3284,NDays&amp;"D")</f>
        <v>62233</v>
      </c>
      <c r="Z3284" s="1403">
        <v>2.3025930447517776E-2</v>
      </c>
      <c r="AA3284" s="1411">
        <v>2.2845037491042719E-2</v>
      </c>
    </row>
    <row r="3285" spans="19:27" x14ac:dyDescent="0.2">
      <c r="S3285" s="399"/>
      <c r="T3285" s="1401"/>
      <c r="W3285" s="864" t="str">
        <f t="shared" si="59"/>
        <v>1w</v>
      </c>
      <c r="X3285" s="1405">
        <f>_xll.qlCalendarAdvance(Calendar,X3284,W3285,"f",FALSE)</f>
        <v>62240</v>
      </c>
      <c r="Y3285" s="1404">
        <f>_xll.qlCalendarAdvance(Calendar,X3285,NDays&amp;"D")</f>
        <v>62240</v>
      </c>
      <c r="Z3285" s="1403">
        <v>2.3029650972972365E-2</v>
      </c>
      <c r="AA3285" s="1411">
        <v>2.2848906066275099E-2</v>
      </c>
    </row>
    <row r="3286" spans="19:27" x14ac:dyDescent="0.2">
      <c r="S3286" s="399"/>
      <c r="T3286" s="1401"/>
      <c r="W3286" s="864" t="str">
        <f t="shared" si="59"/>
        <v>1w</v>
      </c>
      <c r="X3286" s="1405">
        <f>_xll.qlCalendarAdvance(Calendar,X3285,W3286,"f",FALSE)</f>
        <v>62247</v>
      </c>
      <c r="Y3286" s="1404">
        <f>_xll.qlCalendarAdvance(Calendar,X3286,NDays&amp;"D")</f>
        <v>62247</v>
      </c>
      <c r="Z3286" s="1403">
        <v>2.3032373219746455E-2</v>
      </c>
      <c r="AA3286" s="1411">
        <v>2.285276006679271E-2</v>
      </c>
    </row>
    <row r="3287" spans="19:27" x14ac:dyDescent="0.2">
      <c r="S3287" s="399"/>
      <c r="T3287" s="1401"/>
      <c r="W3287" s="864" t="str">
        <f t="shared" si="59"/>
        <v>1w</v>
      </c>
      <c r="X3287" s="1405">
        <f>_xll.qlCalendarAdvance(Calendar,X3286,W3287,"f",FALSE)</f>
        <v>62254</v>
      </c>
      <c r="Y3287" s="1404">
        <f>_xll.qlCalendarAdvance(Calendar,X3287,NDays&amp;"D")</f>
        <v>62254</v>
      </c>
      <c r="Z3287" s="1403">
        <v>2.303606509359173E-2</v>
      </c>
      <c r="AA3287" s="1411">
        <v>2.2856599492595553E-2</v>
      </c>
    </row>
    <row r="3288" spans="19:27" x14ac:dyDescent="0.2">
      <c r="S3288" s="399"/>
      <c r="T3288" s="1401"/>
      <c r="W3288" s="864" t="str">
        <f t="shared" si="59"/>
        <v>1w</v>
      </c>
      <c r="X3288" s="1405">
        <f>_xll.qlCalendarAdvance(Calendar,X3287,W3288,"f",FALSE)</f>
        <v>62261</v>
      </c>
      <c r="Y3288" s="1404">
        <f>_xll.qlCalendarAdvance(Calendar,X3288,NDays&amp;"D")</f>
        <v>62261</v>
      </c>
      <c r="Z3288" s="1403">
        <v>2.3039742231928631E-2</v>
      </c>
      <c r="AA3288" s="1411">
        <v>2.2860424343359442E-2</v>
      </c>
    </row>
    <row r="3289" spans="19:27" x14ac:dyDescent="0.2">
      <c r="S3289" s="399"/>
      <c r="T3289" s="1401"/>
      <c r="W3289" s="864" t="str">
        <f t="shared" si="59"/>
        <v>1w</v>
      </c>
      <c r="X3289" s="1405">
        <f>_xll.qlCalendarAdvance(Calendar,X3288,W3289,"f",FALSE)</f>
        <v>62268</v>
      </c>
      <c r="Y3289" s="1404">
        <f>_xll.qlCalendarAdvance(Calendar,X3289,NDays&amp;"D")</f>
        <v>62268</v>
      </c>
      <c r="Z3289" s="1403">
        <v>2.3043404634676995E-2</v>
      </c>
      <c r="AA3289" s="1411">
        <v>2.2864234619408563E-2</v>
      </c>
    </row>
    <row r="3290" spans="19:27" x14ac:dyDescent="0.2">
      <c r="S3290" s="399"/>
      <c r="T3290" s="1401"/>
      <c r="W3290" s="864" t="str">
        <f t="shared" ref="W3290:W3353" si="60">W3289</f>
        <v>1w</v>
      </c>
      <c r="X3290" s="1405">
        <f>_xll.qlCalendarAdvance(Calendar,X3289,W3290,"f",FALSE)</f>
        <v>62275</v>
      </c>
      <c r="Y3290" s="1404">
        <f>_xll.qlCalendarAdvance(Calendar,X3290,NDays&amp;"D")</f>
        <v>62275</v>
      </c>
      <c r="Z3290" s="1403">
        <v>2.3049012770496282E-2</v>
      </c>
      <c r="AA3290" s="1411">
        <v>2.2868030320823962E-2</v>
      </c>
    </row>
    <row r="3291" spans="19:27" x14ac:dyDescent="0.2">
      <c r="S3291" s="399"/>
      <c r="T3291" s="1401"/>
      <c r="W3291" s="864" t="str">
        <f t="shared" si="60"/>
        <v>1w</v>
      </c>
      <c r="X3291" s="1405">
        <f>_xll.qlCalendarAdvance(Calendar,X3290,W3291,"f",FALSE)</f>
        <v>62282</v>
      </c>
      <c r="Y3291" s="1404">
        <f>_xll.qlCalendarAdvance(Calendar,X3291,NDays&amp;"D")</f>
        <v>62282</v>
      </c>
      <c r="Z3291" s="1403">
        <v>2.3051664661847802E-2</v>
      </c>
      <c r="AA3291" s="1411">
        <v>2.2871811447281454E-2</v>
      </c>
    </row>
    <row r="3292" spans="19:27" x14ac:dyDescent="0.2">
      <c r="S3292" s="399"/>
      <c r="T3292" s="1401"/>
      <c r="W3292" s="864" t="str">
        <f t="shared" si="60"/>
        <v>1w</v>
      </c>
      <c r="X3292" s="1405">
        <f>_xll.qlCalendarAdvance(Calendar,X3291,W3292,"f",FALSE)</f>
        <v>62289</v>
      </c>
      <c r="Y3292" s="1404">
        <f>_xll.qlCalendarAdvance(Calendar,X3292,NDays&amp;"D")</f>
        <v>62289</v>
      </c>
      <c r="Z3292" s="1403">
        <v>2.3055282031930503E-2</v>
      </c>
      <c r="AA3292" s="1411">
        <v>2.2875577999024177E-2</v>
      </c>
    </row>
    <row r="3293" spans="19:27" x14ac:dyDescent="0.2">
      <c r="S3293" s="399"/>
      <c r="T3293" s="1401"/>
      <c r="W3293" s="864" t="str">
        <f t="shared" si="60"/>
        <v>1w</v>
      </c>
      <c r="X3293" s="1405">
        <f>_xll.qlCalendarAdvance(Calendar,X3292,W3293,"f",FALSE)</f>
        <v>62296</v>
      </c>
      <c r="Y3293" s="1404">
        <f>_xll.qlCalendarAdvance(Calendar,X3293,NDays&amp;"D")</f>
        <v>62296</v>
      </c>
      <c r="Z3293" s="1403">
        <v>2.3058884665208518E-2</v>
      </c>
      <c r="AA3293" s="1411">
        <v>2.2879329975971086E-2</v>
      </c>
    </row>
    <row r="3294" spans="19:27" x14ac:dyDescent="0.2">
      <c r="S3294" s="399"/>
      <c r="T3294" s="1401"/>
      <c r="W3294" s="864" t="str">
        <f t="shared" si="60"/>
        <v>1w</v>
      </c>
      <c r="X3294" s="1405">
        <f>_xll.qlCalendarAdvance(Calendar,X3293,W3294,"f",FALSE)</f>
        <v>62303</v>
      </c>
      <c r="Y3294" s="1404">
        <f>_xll.qlCalendarAdvance(Calendar,X3294,NDays&amp;"D")</f>
        <v>62303</v>
      </c>
      <c r="Z3294" s="1403">
        <v>2.3062472561604767E-2</v>
      </c>
      <c r="AA3294" s="1411">
        <v>2.2883067378122179E-2</v>
      </c>
    </row>
    <row r="3295" spans="19:27" x14ac:dyDescent="0.2">
      <c r="S3295" s="399"/>
      <c r="T3295" s="1401"/>
      <c r="W3295" s="864" t="str">
        <f t="shared" si="60"/>
        <v>1w</v>
      </c>
      <c r="X3295" s="1405">
        <f>_xll.qlCalendarAdvance(Calendar,X3294,W3295,"f",FALSE)</f>
        <v>62310</v>
      </c>
      <c r="Y3295" s="1404">
        <f>_xll.qlCalendarAdvance(Calendar,X3295,NDays&amp;"D")</f>
        <v>62310</v>
      </c>
      <c r="Z3295" s="1403">
        <v>2.3066045721039076E-2</v>
      </c>
      <c r="AA3295" s="1411">
        <v>2.2886790205477459E-2</v>
      </c>
    </row>
    <row r="3296" spans="19:27" x14ac:dyDescent="0.2">
      <c r="S3296" s="399"/>
      <c r="T3296" s="1401"/>
      <c r="W3296" s="864" t="str">
        <f t="shared" si="60"/>
        <v>1w</v>
      </c>
      <c r="X3296" s="1405">
        <f>_xll.qlCalendarAdvance(Calendar,X3295,W3296,"f",FALSE)</f>
        <v>62317</v>
      </c>
      <c r="Y3296" s="1404">
        <f>_xll.qlCalendarAdvance(Calendar,X3296,NDays&amp;"D")</f>
        <v>62317</v>
      </c>
      <c r="Z3296" s="1403">
        <v>2.306960414343261E-2</v>
      </c>
      <c r="AA3296" s="1411">
        <v>2.2890498458036923E-2</v>
      </c>
    </row>
    <row r="3297" spans="19:27" x14ac:dyDescent="0.2">
      <c r="S3297" s="399"/>
      <c r="T3297" s="1401"/>
      <c r="W3297" s="864" t="str">
        <f t="shared" si="60"/>
        <v>1w</v>
      </c>
      <c r="X3297" s="1405">
        <f>_xll.qlCalendarAdvance(Calendar,X3296,W3297,"f",FALSE)</f>
        <v>62324</v>
      </c>
      <c r="Y3297" s="1404">
        <f>_xll.qlCalendarAdvance(Calendar,X3297,NDays&amp;"D")</f>
        <v>62324</v>
      </c>
      <c r="Z3297" s="1403">
        <v>2.3073147828708722E-2</v>
      </c>
      <c r="AA3297" s="1411">
        <v>2.2894192136043712E-2</v>
      </c>
    </row>
    <row r="3298" spans="19:27" x14ac:dyDescent="0.2">
      <c r="S3298" s="399"/>
      <c r="T3298" s="1401"/>
      <c r="W3298" s="864" t="str">
        <f t="shared" si="60"/>
        <v>1w</v>
      </c>
      <c r="X3298" s="1405">
        <f>_xll.qlCalendarAdvance(Calendar,X3297,W3298,"f",FALSE)</f>
        <v>62331</v>
      </c>
      <c r="Y3298" s="1404">
        <f>_xll.qlCalendarAdvance(Calendar,X3298,NDays&amp;"D")</f>
        <v>62331</v>
      </c>
      <c r="Z3298" s="1403">
        <v>2.3076676776786369E-2</v>
      </c>
      <c r="AA3298" s="1411">
        <v>2.2897871239011547E-2</v>
      </c>
    </row>
    <row r="3299" spans="19:27" x14ac:dyDescent="0.2">
      <c r="S3299" s="399"/>
      <c r="T3299" s="1401"/>
      <c r="W3299" s="864" t="str">
        <f t="shared" si="60"/>
        <v>1w</v>
      </c>
      <c r="X3299" s="1405">
        <f>_xll.qlCalendarAdvance(Calendar,X3298,W3299,"f",FALSE)</f>
        <v>62338</v>
      </c>
      <c r="Y3299" s="1404">
        <f>_xll.qlCalendarAdvance(Calendar,X3299,NDays&amp;"D")</f>
        <v>62338</v>
      </c>
      <c r="Z3299" s="1403">
        <v>2.3077272470227242E-2</v>
      </c>
      <c r="AA3299" s="1411">
        <v>2.2901535767102521E-2</v>
      </c>
    </row>
    <row r="3300" spans="19:27" x14ac:dyDescent="0.2">
      <c r="S3300" s="399"/>
      <c r="T3300" s="1401"/>
      <c r="W3300" s="864" t="str">
        <f t="shared" si="60"/>
        <v>1w</v>
      </c>
      <c r="X3300" s="1405">
        <f>_xll.qlCalendarAdvance(Calendar,X3299,W3300,"f",FALSE)</f>
        <v>62345</v>
      </c>
      <c r="Y3300" s="1404">
        <f>_xll.qlCalendarAdvance(Calendar,X3300,NDays&amp;"D")</f>
        <v>62345</v>
      </c>
      <c r="Z3300" s="1403">
        <v>2.3080774441132622E-2</v>
      </c>
      <c r="AA3300" s="1411">
        <v>2.2905185720640819E-2</v>
      </c>
    </row>
    <row r="3301" spans="19:27" x14ac:dyDescent="0.2">
      <c r="S3301" s="399"/>
      <c r="T3301" s="1401"/>
      <c r="W3301" s="864" t="str">
        <f t="shared" si="60"/>
        <v>1w</v>
      </c>
      <c r="X3301" s="1405">
        <f>_xll.qlCalendarAdvance(Calendar,X3300,W3301,"f",FALSE)</f>
        <v>62352</v>
      </c>
      <c r="Y3301" s="1404">
        <f>_xll.qlCalendarAdvance(Calendar,X3301,NDays&amp;"D")</f>
        <v>62352</v>
      </c>
      <c r="Z3301" s="1403">
        <v>2.3084261677304291E-2</v>
      </c>
      <c r="AA3301" s="1411">
        <v>2.290882109922121E-2</v>
      </c>
    </row>
    <row r="3302" spans="19:27" x14ac:dyDescent="0.2">
      <c r="S3302" s="399"/>
      <c r="T3302" s="1401"/>
      <c r="W3302" s="864" t="str">
        <f t="shared" si="60"/>
        <v>1w</v>
      </c>
      <c r="X3302" s="1405">
        <f>_xll.qlCalendarAdvance(Calendar,X3301,W3302,"f",FALSE)</f>
        <v>62359</v>
      </c>
      <c r="Y3302" s="1404">
        <f>_xll.qlCalendarAdvance(Calendar,X3302,NDays&amp;"D")</f>
        <v>62359</v>
      </c>
      <c r="Z3302" s="1403">
        <v>2.3087734178667923E-2</v>
      </c>
      <c r="AA3302" s="1411">
        <v>2.2912441903005787E-2</v>
      </c>
    </row>
    <row r="3303" spans="19:27" x14ac:dyDescent="0.2">
      <c r="S3303" s="399"/>
      <c r="T3303" s="1401"/>
      <c r="W3303" s="864" t="str">
        <f t="shared" si="60"/>
        <v>1w</v>
      </c>
      <c r="X3303" s="1405">
        <f>_xll.qlCalendarAdvance(Calendar,X3302,W3303,"f",FALSE)</f>
        <v>62366</v>
      </c>
      <c r="Y3303" s="1404">
        <f>_xll.qlCalendarAdvance(Calendar,X3303,NDays&amp;"D")</f>
        <v>62366</v>
      </c>
      <c r="Z3303" s="1403">
        <v>2.3092161488224218E-2</v>
      </c>
      <c r="AA3303" s="1411">
        <v>2.2916048131994549E-2</v>
      </c>
    </row>
    <row r="3304" spans="19:27" x14ac:dyDescent="0.2">
      <c r="S3304" s="399"/>
      <c r="T3304" s="1401"/>
      <c r="W3304" s="864" t="str">
        <f t="shared" si="60"/>
        <v>1w</v>
      </c>
      <c r="X3304" s="1405">
        <f>_xll.qlCalendarAdvance(Calendar,X3303,W3304,"f",FALSE)</f>
        <v>62373</v>
      </c>
      <c r="Y3304" s="1404">
        <f>_xll.qlCalendarAdvance(Calendar,X3304,NDays&amp;"D")</f>
        <v>62373</v>
      </c>
      <c r="Z3304" s="1403">
        <v>2.3095603683778654E-2</v>
      </c>
      <c r="AA3304" s="1411">
        <v>2.2919639786349588E-2</v>
      </c>
    </row>
    <row r="3305" spans="19:27" x14ac:dyDescent="0.2">
      <c r="S3305" s="399"/>
      <c r="T3305" s="1401"/>
      <c r="W3305" s="864" t="str">
        <f t="shared" si="60"/>
        <v>1w</v>
      </c>
      <c r="X3305" s="1405">
        <f>_xll.qlCalendarAdvance(Calendar,X3304,W3305,"f",FALSE)</f>
        <v>62380</v>
      </c>
      <c r="Y3305" s="1404">
        <f>_xll.qlCalendarAdvance(Calendar,X3305,NDays&amp;"D")</f>
        <v>62380</v>
      </c>
      <c r="Z3305" s="1403">
        <v>2.3099031143399455E-2</v>
      </c>
      <c r="AA3305" s="1411">
        <v>2.2923216865908813E-2</v>
      </c>
    </row>
    <row r="3306" spans="19:27" x14ac:dyDescent="0.2">
      <c r="S3306" s="399"/>
      <c r="T3306" s="1401"/>
      <c r="W3306" s="864" t="str">
        <f t="shared" si="60"/>
        <v>1w</v>
      </c>
      <c r="X3306" s="1405">
        <f>_xll.qlCalendarAdvance(Calendar,X3305,W3306,"f",FALSE)</f>
        <v>62387</v>
      </c>
      <c r="Y3306" s="1404">
        <f>_xll.qlCalendarAdvance(Calendar,X3306,NDays&amp;"D")</f>
        <v>62387</v>
      </c>
      <c r="Z3306" s="1403">
        <v>2.3102443867011813E-2</v>
      </c>
      <c r="AA3306" s="1411">
        <v>2.2926779370429085E-2</v>
      </c>
    </row>
    <row r="3307" spans="19:27" x14ac:dyDescent="0.2">
      <c r="S3307" s="399"/>
      <c r="T3307" s="1401"/>
      <c r="W3307" s="864" t="str">
        <f t="shared" si="60"/>
        <v>1w</v>
      </c>
      <c r="X3307" s="1405">
        <f>_xll.qlCalendarAdvance(Calendar,X3306,W3307,"f",FALSE)</f>
        <v>62394</v>
      </c>
      <c r="Y3307" s="1404">
        <f>_xll.qlCalendarAdvance(Calendar,X3307,NDays&amp;"D")</f>
        <v>62394</v>
      </c>
      <c r="Z3307" s="1403">
        <v>2.3105841854541356E-2</v>
      </c>
      <c r="AA3307" s="1411">
        <v>2.2930327300315634E-2</v>
      </c>
    </row>
    <row r="3308" spans="19:27" x14ac:dyDescent="0.2">
      <c r="S3308" s="399"/>
      <c r="T3308" s="1401"/>
      <c r="W3308" s="864" t="str">
        <f t="shared" si="60"/>
        <v>1w</v>
      </c>
      <c r="X3308" s="1405">
        <f>_xll.qlCalendarAdvance(Calendar,X3307,W3308,"f",FALSE)</f>
        <v>62401</v>
      </c>
      <c r="Y3308" s="1404">
        <f>_xll.qlCalendarAdvance(Calendar,X3308,NDays&amp;"D")</f>
        <v>62401</v>
      </c>
      <c r="Z3308" s="1403">
        <v>2.3109225105915059E-2</v>
      </c>
      <c r="AA3308" s="1411">
        <v>2.2933860655487415E-2</v>
      </c>
    </row>
    <row r="3309" spans="19:27" x14ac:dyDescent="0.2">
      <c r="S3309" s="399"/>
      <c r="T3309" s="1401"/>
      <c r="W3309" s="864" t="str">
        <f t="shared" si="60"/>
        <v>1w</v>
      </c>
      <c r="X3309" s="1405">
        <f>_xll.qlCalendarAdvance(Calendar,X3308,W3309,"f",FALSE)</f>
        <v>62408</v>
      </c>
      <c r="Y3309" s="1404">
        <f>_xll.qlCalendarAdvance(Calendar,X3309,NDays&amp;"D")</f>
        <v>62408</v>
      </c>
      <c r="Z3309" s="1403">
        <v>2.3111629107303352E-2</v>
      </c>
      <c r="AA3309" s="1411">
        <v>2.2937379435701288E-2</v>
      </c>
    </row>
    <row r="3310" spans="19:27" x14ac:dyDescent="0.2">
      <c r="S3310" s="399"/>
      <c r="T3310" s="1401"/>
      <c r="W3310" s="864" t="str">
        <f t="shared" si="60"/>
        <v>1w</v>
      </c>
      <c r="X3310" s="1405">
        <f>_xll.qlCalendarAdvance(Calendar,X3309,W3310,"f",FALSE)</f>
        <v>62415</v>
      </c>
      <c r="Y3310" s="1404">
        <f>_xll.qlCalendarAdvance(Calendar,X3310,NDays&amp;"D")</f>
        <v>62415</v>
      </c>
      <c r="Z3310" s="1403">
        <v>2.3114983727518291E-2</v>
      </c>
      <c r="AA3310" s="1411">
        <v>2.2940883641119347E-2</v>
      </c>
    </row>
    <row r="3311" spans="19:27" x14ac:dyDescent="0.2">
      <c r="S3311" s="399"/>
      <c r="T3311" s="1401"/>
      <c r="W3311" s="864" t="str">
        <f t="shared" si="60"/>
        <v>1w</v>
      </c>
      <c r="X3311" s="1405">
        <f>_xll.qlCalendarAdvance(Calendar,X3310,W3311,"f",FALSE)</f>
        <v>62422</v>
      </c>
      <c r="Y3311" s="1404">
        <f>_xll.qlCalendarAdvance(Calendar,X3311,NDays&amp;"D")</f>
        <v>62422</v>
      </c>
      <c r="Z3311" s="1403">
        <v>2.3119286442359225E-2</v>
      </c>
      <c r="AA3311" s="1411">
        <v>2.2944373271903684E-2</v>
      </c>
    </row>
    <row r="3312" spans="19:27" x14ac:dyDescent="0.2">
      <c r="S3312" s="399"/>
      <c r="T3312" s="1401"/>
      <c r="W3312" s="864" t="str">
        <f t="shared" si="60"/>
        <v>1w</v>
      </c>
      <c r="X3312" s="1405">
        <f>_xll.qlCalendarAdvance(Calendar,X3311,W3312,"f",FALSE)</f>
        <v>62429</v>
      </c>
      <c r="Y3312" s="1404">
        <f>_xll.qlCalendarAdvance(Calendar,X3312,NDays&amp;"D")</f>
        <v>62429</v>
      </c>
      <c r="Z3312" s="1403">
        <v>2.3122610748372126E-2</v>
      </c>
      <c r="AA3312" s="1411">
        <v>2.2947848327730114E-2</v>
      </c>
    </row>
    <row r="3313" spans="19:27" x14ac:dyDescent="0.2">
      <c r="S3313" s="399"/>
      <c r="T3313" s="1401"/>
      <c r="W3313" s="864" t="str">
        <f t="shared" si="60"/>
        <v>1w</v>
      </c>
      <c r="X3313" s="1405">
        <f>_xll.qlCalendarAdvance(Calendar,X3312,W3313,"f",FALSE)</f>
        <v>62436</v>
      </c>
      <c r="Y3313" s="1404">
        <f>_xll.qlCalendarAdvance(Calendar,X3313,NDays&amp;"D")</f>
        <v>62436</v>
      </c>
      <c r="Z3313" s="1403">
        <v>2.3125920317862692E-2</v>
      </c>
      <c r="AA3313" s="1411">
        <v>2.2951308808841775E-2</v>
      </c>
    </row>
    <row r="3314" spans="19:27" x14ac:dyDescent="0.2">
      <c r="S3314" s="399"/>
      <c r="T3314" s="1401"/>
      <c r="W3314" s="864" t="str">
        <f t="shared" si="60"/>
        <v>1w</v>
      </c>
      <c r="X3314" s="1405">
        <f>_xll.qlCalendarAdvance(Calendar,X3313,W3314,"f",FALSE)</f>
        <v>62443</v>
      </c>
      <c r="Y3314" s="1404">
        <f>_xll.qlCalendarAdvance(Calendar,X3314,NDays&amp;"D")</f>
        <v>62443</v>
      </c>
      <c r="Z3314" s="1403">
        <v>2.3129215150758345E-2</v>
      </c>
      <c r="AA3314" s="1411">
        <v>2.2954754715157621E-2</v>
      </c>
    </row>
    <row r="3315" spans="19:27" x14ac:dyDescent="0.2">
      <c r="S3315" s="399"/>
      <c r="T3315" s="1401"/>
      <c r="W3315" s="864" t="str">
        <f t="shared" si="60"/>
        <v>1w</v>
      </c>
      <c r="X3315" s="1405">
        <f>_xll.qlCalendarAdvance(Calendar,X3314,W3315,"f",FALSE)</f>
        <v>62450</v>
      </c>
      <c r="Y3315" s="1404">
        <f>_xll.qlCalendarAdvance(Calendar,X3315,NDays&amp;"D")</f>
        <v>62450</v>
      </c>
      <c r="Z3315" s="1403">
        <v>2.3132495246988717E-2</v>
      </c>
      <c r="AA3315" s="1411">
        <v>2.2958186046677653E-2</v>
      </c>
    </row>
    <row r="3316" spans="19:27" x14ac:dyDescent="0.2">
      <c r="S3316" s="399"/>
      <c r="T3316" s="1401"/>
      <c r="W3316" s="864" t="str">
        <f t="shared" si="60"/>
        <v>1w</v>
      </c>
      <c r="X3316" s="1405">
        <f>_xll.qlCalendarAdvance(Calendar,X3315,W3316,"f",FALSE)</f>
        <v>62457</v>
      </c>
      <c r="Y3316" s="1404">
        <f>_xll.qlCalendarAdvance(Calendar,X3316,NDays&amp;"D")</f>
        <v>62457</v>
      </c>
      <c r="Z3316" s="1403">
        <v>2.3135760606480784E-2</v>
      </c>
      <c r="AA3316" s="1411">
        <v>2.2961602803320824E-2</v>
      </c>
    </row>
    <row r="3317" spans="19:27" x14ac:dyDescent="0.2">
      <c r="S3317" s="399"/>
      <c r="T3317" s="1401"/>
      <c r="W3317" s="864" t="str">
        <f t="shared" si="60"/>
        <v>1w</v>
      </c>
      <c r="X3317" s="1405">
        <f>_xll.qlCalendarAdvance(Calendar,X3316,W3317,"f",FALSE)</f>
        <v>62464</v>
      </c>
      <c r="Y3317" s="1404">
        <f>_xll.qlCalendarAdvance(Calendar,X3317,NDays&amp;"D")</f>
        <v>62464</v>
      </c>
      <c r="Z3317" s="1403">
        <v>2.3138053471716907E-2</v>
      </c>
      <c r="AA3317" s="1411">
        <v>2.2965004985249227E-2</v>
      </c>
    </row>
    <row r="3318" spans="19:27" x14ac:dyDescent="0.2">
      <c r="S3318" s="399"/>
      <c r="T3318" s="1401"/>
      <c r="W3318" s="864" t="str">
        <f t="shared" si="60"/>
        <v>1w</v>
      </c>
      <c r="X3318" s="1405">
        <f>_xll.qlCalendarAdvance(Calendar,X3317,W3318,"f",FALSE)</f>
        <v>62471</v>
      </c>
      <c r="Y3318" s="1404">
        <f>_xll.qlCalendarAdvance(Calendar,X3318,NDays&amp;"D")</f>
        <v>62471</v>
      </c>
      <c r="Z3318" s="1403">
        <v>2.3141290206129934E-2</v>
      </c>
      <c r="AA3318" s="1411">
        <v>2.2968392592300768E-2</v>
      </c>
    </row>
    <row r="3319" spans="19:27" x14ac:dyDescent="0.2">
      <c r="S3319" s="399"/>
      <c r="T3319" s="1401"/>
      <c r="W3319" s="864" t="str">
        <f t="shared" si="60"/>
        <v>1w</v>
      </c>
      <c r="X3319" s="1405">
        <f>_xll.qlCalendarAdvance(Calendar,X3318,W3319,"f",FALSE)</f>
        <v>62478</v>
      </c>
      <c r="Y3319" s="1404">
        <f>_xll.qlCalendarAdvance(Calendar,X3319,NDays&amp;"D")</f>
        <v>62478</v>
      </c>
      <c r="Z3319" s="1403">
        <v>2.3144512204498181E-2</v>
      </c>
      <c r="AA3319" s="1411">
        <v>2.2971765624637541E-2</v>
      </c>
    </row>
    <row r="3320" spans="19:27" x14ac:dyDescent="0.2">
      <c r="S3320" s="399"/>
      <c r="T3320" s="1401"/>
      <c r="W3320" s="864" t="str">
        <f t="shared" si="60"/>
        <v>1w</v>
      </c>
      <c r="X3320" s="1405">
        <f>_xll.qlCalendarAdvance(Calendar,X3319,W3320,"f",FALSE)</f>
        <v>62485</v>
      </c>
      <c r="Y3320" s="1404">
        <f>_xll.qlCalendarAdvance(Calendar,X3320,NDays&amp;"D")</f>
        <v>62485</v>
      </c>
      <c r="Z3320" s="1403">
        <v>2.3147719466751801E-2</v>
      </c>
      <c r="AA3320" s="1411">
        <v>2.29751240821785E-2</v>
      </c>
    </row>
    <row r="3321" spans="19:27" x14ac:dyDescent="0.2">
      <c r="S3321" s="399"/>
      <c r="T3321" s="1401"/>
      <c r="W3321" s="864" t="str">
        <f t="shared" si="60"/>
        <v>1w</v>
      </c>
      <c r="X3321" s="1405">
        <f>_xll.qlCalendarAdvance(Calendar,X3320,W3321,"f",FALSE)</f>
        <v>62492</v>
      </c>
      <c r="Y3321" s="1404">
        <f>_xll.qlCalendarAdvance(Calendar,X3321,NDays&amp;"D")</f>
        <v>62492</v>
      </c>
      <c r="Z3321" s="1403">
        <v>2.3150911992821384E-2</v>
      </c>
      <c r="AA3321" s="1411">
        <v>2.2978467964842597E-2</v>
      </c>
    </row>
    <row r="3322" spans="19:27" x14ac:dyDescent="0.2">
      <c r="S3322" s="399"/>
      <c r="T3322" s="1401"/>
      <c r="W3322" s="864" t="str">
        <f t="shared" si="60"/>
        <v>1w</v>
      </c>
      <c r="X3322" s="1405">
        <f>_xll.qlCalendarAdvance(Calendar,X3321,W3322,"f",FALSE)</f>
        <v>62499</v>
      </c>
      <c r="Y3322" s="1404">
        <f>_xll.qlCalendarAdvance(Calendar,X3322,NDays&amp;"D")</f>
        <v>62499</v>
      </c>
      <c r="Z3322" s="1403">
        <v>2.3154089782637978E-2</v>
      </c>
      <c r="AA3322" s="1411">
        <v>2.298179727271088E-2</v>
      </c>
    </row>
    <row r="3323" spans="19:27" x14ac:dyDescent="0.2">
      <c r="S3323" s="399"/>
      <c r="T3323" s="1401"/>
      <c r="W3323" s="864" t="str">
        <f t="shared" si="60"/>
        <v>1w</v>
      </c>
      <c r="X3323" s="1405">
        <f>_xll.qlCalendarAdvance(Calendar,X3322,W3323,"f",FALSE)</f>
        <v>62506</v>
      </c>
      <c r="Y3323" s="1404">
        <f>_xll.qlCalendarAdvance(Calendar,X3323,NDays&amp;"D")</f>
        <v>62506</v>
      </c>
      <c r="Z3323" s="1403">
        <v>2.3157252836133069E-2</v>
      </c>
      <c r="AA3323" s="1411">
        <v>2.2985112005864394E-2</v>
      </c>
    </row>
    <row r="3324" spans="19:27" x14ac:dyDescent="0.2">
      <c r="S3324" s="399"/>
      <c r="T3324" s="1401"/>
      <c r="W3324" s="864" t="str">
        <f t="shared" si="60"/>
        <v>1w</v>
      </c>
      <c r="X3324" s="1405">
        <f>_xll.qlCalendarAdvance(Calendar,X3323,W3324,"f",FALSE)</f>
        <v>62513</v>
      </c>
      <c r="Y3324" s="1404">
        <f>_xll.qlCalendarAdvance(Calendar,X3324,NDays&amp;"D")</f>
        <v>62513</v>
      </c>
      <c r="Z3324" s="1403">
        <v>2.3160401153237257E-2</v>
      </c>
      <c r="AA3324" s="1411">
        <v>2.2988412164060001E-2</v>
      </c>
    </row>
    <row r="3325" spans="19:27" x14ac:dyDescent="0.2">
      <c r="S3325" s="399"/>
      <c r="T3325" s="1401"/>
      <c r="W3325" s="864" t="str">
        <f t="shared" si="60"/>
        <v>1w</v>
      </c>
      <c r="X3325" s="1405">
        <f>_xll.qlCalendarAdvance(Calendar,X3324,W3325,"f",FALSE)</f>
        <v>62520</v>
      </c>
      <c r="Y3325" s="1404">
        <f>_xll.qlCalendarAdvance(Calendar,X3325,NDays&amp;"D")</f>
        <v>62520</v>
      </c>
      <c r="Z3325" s="1403">
        <v>2.3166387437959856E-2</v>
      </c>
      <c r="AA3325" s="1411">
        <v>2.2991697747621886E-2</v>
      </c>
    </row>
    <row r="3326" spans="19:27" x14ac:dyDescent="0.2">
      <c r="S3326" s="399"/>
      <c r="T3326" s="1401"/>
      <c r="W3326" s="864" t="str">
        <f t="shared" si="60"/>
        <v>1w</v>
      </c>
      <c r="X3326" s="1405">
        <f>_xll.qlCalendarAdvance(Calendar,X3325,W3326,"f",FALSE)</f>
        <v>62527</v>
      </c>
      <c r="Y3326" s="1404">
        <f>_xll.qlCalendarAdvance(Calendar,X3326,NDays&amp;"D")</f>
        <v>62527</v>
      </c>
      <c r="Z3326" s="1403">
        <v>2.3169503714133455E-2</v>
      </c>
      <c r="AA3326" s="1411">
        <v>2.2994968756387957E-2</v>
      </c>
    </row>
    <row r="3327" spans="19:27" x14ac:dyDescent="0.2">
      <c r="S3327" s="399"/>
      <c r="T3327" s="1401"/>
      <c r="W3327" s="864" t="str">
        <f t="shared" si="60"/>
        <v>1w</v>
      </c>
      <c r="X3327" s="1405">
        <f>_xll.qlCalendarAdvance(Calendar,X3326,W3327,"f",FALSE)</f>
        <v>62534</v>
      </c>
      <c r="Y3327" s="1404">
        <f>_xll.qlCalendarAdvance(Calendar,X3327,NDays&amp;"D")</f>
        <v>62534</v>
      </c>
      <c r="Z3327" s="1403">
        <v>2.3172605250986411E-2</v>
      </c>
      <c r="AA3327" s="1411">
        <v>2.2998225190277166E-2</v>
      </c>
    </row>
    <row r="3328" spans="19:27" x14ac:dyDescent="0.2">
      <c r="S3328" s="399"/>
      <c r="T3328" s="1401"/>
      <c r="W3328" s="864" t="str">
        <f t="shared" si="60"/>
        <v>1w</v>
      </c>
      <c r="X3328" s="1405">
        <f>_xll.qlCalendarAdvance(Calendar,X3327,W3328,"f",FALSE)</f>
        <v>62541</v>
      </c>
      <c r="Y3328" s="1404">
        <f>_xll.qlCalendarAdvance(Calendar,X3328,NDays&amp;"D")</f>
        <v>62541</v>
      </c>
      <c r="Z3328" s="1403">
        <v>2.3175692048450006E-2</v>
      </c>
      <c r="AA3328" s="1411">
        <v>2.3001467049289515E-2</v>
      </c>
    </row>
    <row r="3329" spans="19:27" x14ac:dyDescent="0.2">
      <c r="S3329" s="399"/>
      <c r="T3329" s="1401"/>
      <c r="W3329" s="864" t="str">
        <f t="shared" si="60"/>
        <v>1w</v>
      </c>
      <c r="X3329" s="1405">
        <f>_xll.qlCalendarAdvance(Calendar,X3328,W3329,"f",FALSE)</f>
        <v>62548</v>
      </c>
      <c r="Y3329" s="1404">
        <f>_xll.qlCalendarAdvance(Calendar,X3329,NDays&amp;"D")</f>
        <v>62548</v>
      </c>
      <c r="Z3329" s="1403">
        <v>2.3177816676792966E-2</v>
      </c>
      <c r="AA3329" s="1411">
        <v>2.3004694333587095E-2</v>
      </c>
    </row>
    <row r="3330" spans="19:27" x14ac:dyDescent="0.2">
      <c r="S3330" s="399"/>
      <c r="T3330" s="1401"/>
      <c r="W3330" s="864" t="str">
        <f t="shared" si="60"/>
        <v>1w</v>
      </c>
      <c r="X3330" s="1405">
        <f>_xll.qlCalendarAdvance(Calendar,X3329,W3330,"f",FALSE)</f>
        <v>62555</v>
      </c>
      <c r="Y3330" s="1404">
        <f>_xll.qlCalendarAdvance(Calendar,X3330,NDays&amp;"D")</f>
        <v>62555</v>
      </c>
      <c r="Z3330" s="1403">
        <v>2.3180874855011892E-2</v>
      </c>
      <c r="AA3330" s="1411">
        <v>2.3007907043007814E-2</v>
      </c>
    </row>
    <row r="3331" spans="19:27" x14ac:dyDescent="0.2">
      <c r="S3331" s="399"/>
      <c r="T3331" s="1401"/>
      <c r="W3331" s="864" t="str">
        <f t="shared" si="60"/>
        <v>1w</v>
      </c>
      <c r="X3331" s="1405">
        <f>_xll.qlCalendarAdvance(Calendar,X3330,W3331,"f",FALSE)</f>
        <v>62562</v>
      </c>
      <c r="Y3331" s="1404">
        <f>_xll.qlCalendarAdvance(Calendar,X3331,NDays&amp;"D")</f>
        <v>62562</v>
      </c>
      <c r="Z3331" s="1403">
        <v>2.3183918294549237E-2</v>
      </c>
      <c r="AA3331" s="1411">
        <v>2.3011105177713764E-2</v>
      </c>
    </row>
    <row r="3332" spans="19:27" x14ac:dyDescent="0.2">
      <c r="S3332" s="399"/>
      <c r="T3332" s="1401"/>
      <c r="W3332" s="864" t="str">
        <f t="shared" si="60"/>
        <v>1w</v>
      </c>
      <c r="X3332" s="1405">
        <f>_xll.qlCalendarAdvance(Calendar,X3331,W3332,"f",FALSE)</f>
        <v>62569</v>
      </c>
      <c r="Y3332" s="1404">
        <f>_xll.qlCalendarAdvance(Calendar,X3332,NDays&amp;"D")</f>
        <v>62569</v>
      </c>
      <c r="Z3332" s="1403">
        <v>2.3186946995338568E-2</v>
      </c>
      <c r="AA3332" s="1411">
        <v>2.3014288737542854E-2</v>
      </c>
    </row>
    <row r="3333" spans="19:27" x14ac:dyDescent="0.2">
      <c r="S3333" s="399"/>
      <c r="T3333" s="1401"/>
      <c r="W3333" s="864" t="str">
        <f t="shared" si="60"/>
        <v>1w</v>
      </c>
      <c r="X3333" s="1405">
        <f>_xll.qlCalendarAdvance(Calendar,X3332,W3333,"f",FALSE)</f>
        <v>62576</v>
      </c>
      <c r="Y3333" s="1404">
        <f>_xll.qlCalendarAdvance(Calendar,X3333,NDays&amp;"D")</f>
        <v>62576</v>
      </c>
      <c r="Z3333" s="1403">
        <v>2.3189960957313016E-2</v>
      </c>
      <c r="AA3333" s="1411">
        <v>2.3017457722657175E-2</v>
      </c>
    </row>
    <row r="3334" spans="19:27" x14ac:dyDescent="0.2">
      <c r="S3334" s="399"/>
      <c r="T3334" s="1401"/>
      <c r="W3334" s="864" t="str">
        <f t="shared" si="60"/>
        <v>1w</v>
      </c>
      <c r="X3334" s="1405">
        <f>_xll.qlCalendarAdvance(Calendar,X3333,W3334,"f",FALSE)</f>
        <v>62583</v>
      </c>
      <c r="Y3334" s="1404">
        <f>_xll.qlCalendarAdvance(Calendar,X3334,NDays&amp;"D")</f>
        <v>62583</v>
      </c>
      <c r="Z3334" s="1403">
        <v>2.3193903302283755E-2</v>
      </c>
      <c r="AA3334" s="1411">
        <v>2.3020612132975682E-2</v>
      </c>
    </row>
    <row r="3335" spans="19:27" x14ac:dyDescent="0.2">
      <c r="S3335" s="399"/>
      <c r="T3335" s="1401"/>
      <c r="W3335" s="864" t="str">
        <f t="shared" si="60"/>
        <v>1w</v>
      </c>
      <c r="X3335" s="1405">
        <f>_xll.qlCalendarAdvance(Calendar,X3334,W3335,"f",FALSE)</f>
        <v>62590</v>
      </c>
      <c r="Y3335" s="1404">
        <f>_xll.qlCalendarAdvance(Calendar,X3335,NDays&amp;"D")</f>
        <v>62590</v>
      </c>
      <c r="Z3335" s="1403">
        <v>2.3196886922139275E-2</v>
      </c>
      <c r="AA3335" s="1411">
        <v>2.3023751968336281E-2</v>
      </c>
    </row>
    <row r="3336" spans="19:27" x14ac:dyDescent="0.2">
      <c r="S3336" s="399"/>
      <c r="T3336" s="1401"/>
      <c r="W3336" s="864" t="str">
        <f t="shared" si="60"/>
        <v>1w</v>
      </c>
      <c r="X3336" s="1405">
        <f>_xll.qlCalendarAdvance(Calendar,X3335,W3336,"f",FALSE)</f>
        <v>62597</v>
      </c>
      <c r="Y3336" s="1404">
        <f>_xll.qlCalendarAdvance(Calendar,X3336,NDays&amp;"D")</f>
        <v>62597</v>
      </c>
      <c r="Z3336" s="1403">
        <v>2.319985580207071E-2</v>
      </c>
      <c r="AA3336" s="1411">
        <v>2.3026877229063158E-2</v>
      </c>
    </row>
    <row r="3337" spans="19:27" x14ac:dyDescent="0.2">
      <c r="S3337" s="399"/>
      <c r="T3337" s="1401"/>
      <c r="W3337" s="864" t="str">
        <f t="shared" si="60"/>
        <v>1w</v>
      </c>
      <c r="X3337" s="1405">
        <f>_xll.qlCalendarAdvance(Calendar,X3336,W3337,"f",FALSE)</f>
        <v>62604</v>
      </c>
      <c r="Y3337" s="1404">
        <f>_xll.qlCalendarAdvance(Calendar,X3337,NDays&amp;"D")</f>
        <v>62604</v>
      </c>
      <c r="Z3337" s="1403">
        <v>2.3202809942013746E-2</v>
      </c>
      <c r="AA3337" s="1411">
        <v>2.3029987914913175E-2</v>
      </c>
    </row>
    <row r="3338" spans="19:27" x14ac:dyDescent="0.2">
      <c r="S3338" s="399"/>
      <c r="T3338" s="1401"/>
      <c r="W3338" s="864" t="str">
        <f t="shared" si="60"/>
        <v>1w</v>
      </c>
      <c r="X3338" s="1405">
        <f>_xll.qlCalendarAdvance(Calendar,X3337,W3338,"f",FALSE)</f>
        <v>62611</v>
      </c>
      <c r="Y3338" s="1404">
        <f>_xll.qlCalendarAdvance(Calendar,X3338,NDays&amp;"D")</f>
        <v>62611</v>
      </c>
      <c r="Z3338" s="1403">
        <v>2.3204809682660331E-2</v>
      </c>
      <c r="AA3338" s="1411">
        <v>2.303308402588633E-2</v>
      </c>
    </row>
    <row r="3339" spans="19:27" x14ac:dyDescent="0.2">
      <c r="S3339" s="399"/>
      <c r="T3339" s="1401"/>
      <c r="W3339" s="864" t="str">
        <f t="shared" si="60"/>
        <v>1w</v>
      </c>
      <c r="X3339" s="1405">
        <f>_xll.qlCalendarAdvance(Calendar,X3338,W3339,"f",FALSE)</f>
        <v>62618</v>
      </c>
      <c r="Y3339" s="1404">
        <f>_xll.qlCalendarAdvance(Calendar,X3339,NDays&amp;"D")</f>
        <v>62618</v>
      </c>
      <c r="Z3339" s="1403">
        <v>2.3207735210370329E-2</v>
      </c>
      <c r="AA3339" s="1411">
        <v>2.3036165562144717E-2</v>
      </c>
    </row>
    <row r="3340" spans="19:27" x14ac:dyDescent="0.2">
      <c r="S3340" s="399"/>
      <c r="T3340" s="1401"/>
      <c r="W3340" s="864" t="str">
        <f t="shared" si="60"/>
        <v>1w</v>
      </c>
      <c r="X3340" s="1405">
        <f>_xll.qlCalendarAdvance(Calendar,X3339,W3340,"f",FALSE)</f>
        <v>62625</v>
      </c>
      <c r="Y3340" s="1404">
        <f>_xll.qlCalendarAdvance(Calendar,X3340,NDays&amp;"D")</f>
        <v>62625</v>
      </c>
      <c r="Z3340" s="1403">
        <v>2.321064599880928E-2</v>
      </c>
      <c r="AA3340" s="1411">
        <v>2.3039232523607289E-2</v>
      </c>
    </row>
    <row r="3341" spans="19:27" x14ac:dyDescent="0.2">
      <c r="S3341" s="399"/>
      <c r="T3341" s="1401"/>
      <c r="W3341" s="864" t="str">
        <f t="shared" si="60"/>
        <v>1w</v>
      </c>
      <c r="X3341" s="1405">
        <f>_xll.qlCalendarAdvance(Calendar,X3340,W3341,"f",FALSE)</f>
        <v>62632</v>
      </c>
      <c r="Y3341" s="1404">
        <f>_xll.qlCalendarAdvance(Calendar,X3341,NDays&amp;"D")</f>
        <v>62632</v>
      </c>
      <c r="Z3341" s="1403">
        <v>2.3213542047913854E-2</v>
      </c>
      <c r="AA3341" s="1411">
        <v>2.3042284910274047E-2</v>
      </c>
    </row>
    <row r="3342" spans="19:27" x14ac:dyDescent="0.2">
      <c r="S3342" s="399"/>
      <c r="T3342" s="1401"/>
      <c r="W3342" s="864" t="str">
        <f t="shared" si="60"/>
        <v>1w</v>
      </c>
      <c r="X3342" s="1405">
        <f>_xll.qlCalendarAdvance(Calendar,X3341,W3342,"f",FALSE)</f>
        <v>62639</v>
      </c>
      <c r="Y3342" s="1404">
        <f>_xll.qlCalendarAdvance(Calendar,X3342,NDays&amp;"D")</f>
        <v>62639</v>
      </c>
      <c r="Z3342" s="1403">
        <v>2.3217359539617385E-2</v>
      </c>
      <c r="AA3342" s="1411">
        <v>2.3045322721901851E-2</v>
      </c>
    </row>
    <row r="3343" spans="19:27" x14ac:dyDescent="0.2">
      <c r="S3343" s="399"/>
      <c r="T3343" s="1401"/>
      <c r="W3343" s="864" t="str">
        <f t="shared" si="60"/>
        <v>1w</v>
      </c>
      <c r="X3343" s="1405">
        <f>_xll.qlCalendarAdvance(Calendar,X3342,W3343,"f",FALSE)</f>
        <v>62646</v>
      </c>
      <c r="Y3343" s="1404">
        <f>_xll.qlCalendarAdvance(Calendar,X3343,NDays&amp;"D")</f>
        <v>62646</v>
      </c>
      <c r="Z3343" s="1403">
        <v>2.3220225238267229E-2</v>
      </c>
      <c r="AA3343" s="1411">
        <v>2.3048345958895933E-2</v>
      </c>
    </row>
    <row r="3344" spans="19:27" x14ac:dyDescent="0.2">
      <c r="S3344" s="399"/>
      <c r="T3344" s="1401"/>
      <c r="W3344" s="864" t="str">
        <f t="shared" si="60"/>
        <v>1w</v>
      </c>
      <c r="X3344" s="1405">
        <f>_xll.qlCalendarAdvance(Calendar,X3343,W3344,"f",FALSE)</f>
        <v>62653</v>
      </c>
      <c r="Y3344" s="1404">
        <f>_xll.qlCalendarAdvance(Calendar,X3344,NDays&amp;"D")</f>
        <v>62653</v>
      </c>
      <c r="Z3344" s="1403">
        <v>2.3223076196479401E-2</v>
      </c>
      <c r="AA3344" s="1411">
        <v>2.3051354621175246E-2</v>
      </c>
    </row>
    <row r="3345" spans="19:27" x14ac:dyDescent="0.2">
      <c r="S3345" s="399"/>
      <c r="T3345" s="1401"/>
      <c r="W3345" s="864" t="str">
        <f t="shared" si="60"/>
        <v>1w</v>
      </c>
      <c r="X3345" s="1405">
        <f>_xll.qlCalendarAdvance(Calendar,X3344,W3345,"f",FALSE)</f>
        <v>62660</v>
      </c>
      <c r="Y3345" s="1404">
        <f>_xll.qlCalendarAdvance(Calendar,X3345,NDays&amp;"D")</f>
        <v>62660</v>
      </c>
      <c r="Z3345" s="1403">
        <v>2.3225912414190471E-2</v>
      </c>
      <c r="AA3345" s="1411">
        <v>2.3054348708496653E-2</v>
      </c>
    </row>
    <row r="3346" spans="19:27" x14ac:dyDescent="0.2">
      <c r="S3346" s="399"/>
      <c r="T3346" s="1401"/>
      <c r="W3346" s="864" t="str">
        <f t="shared" si="60"/>
        <v>1w</v>
      </c>
      <c r="X3346" s="1405">
        <f>_xll.qlCalendarAdvance(Calendar,X3345,W3346,"f",FALSE)</f>
        <v>62667</v>
      </c>
      <c r="Y3346" s="1404">
        <f>_xll.qlCalendarAdvance(Calendar,X3346,NDays&amp;"D")</f>
        <v>62667</v>
      </c>
      <c r="Z3346" s="1403">
        <v>2.3228733891337009E-2</v>
      </c>
      <c r="AA3346" s="1411">
        <v>2.3057328221022244E-2</v>
      </c>
    </row>
    <row r="3347" spans="19:27" x14ac:dyDescent="0.2">
      <c r="S3347" s="399"/>
      <c r="T3347" s="1401"/>
      <c r="W3347" s="864" t="str">
        <f t="shared" si="60"/>
        <v>1w</v>
      </c>
      <c r="X3347" s="1405">
        <f>_xll.qlCalendarAdvance(Calendar,X3346,W3347,"f",FALSE)</f>
        <v>62674</v>
      </c>
      <c r="Y3347" s="1404">
        <f>_xll.qlCalendarAdvance(Calendar,X3347,NDays&amp;"D")</f>
        <v>62674</v>
      </c>
      <c r="Z3347" s="1403">
        <v>2.3231540627858236E-2</v>
      </c>
      <c r="AA3347" s="1411">
        <v>2.3060293158914114E-2</v>
      </c>
    </row>
    <row r="3348" spans="19:27" x14ac:dyDescent="0.2">
      <c r="S3348" s="399"/>
      <c r="T3348" s="1401"/>
      <c r="W3348" s="864" t="str">
        <f t="shared" si="60"/>
        <v>1w</v>
      </c>
      <c r="X3348" s="1405">
        <f>_xll.qlCalendarAdvance(Calendar,X3347,W3348,"f",FALSE)</f>
        <v>62681</v>
      </c>
      <c r="Y3348" s="1404">
        <f>_xll.qlCalendarAdvance(Calendar,X3348,NDays&amp;"D")</f>
        <v>62681</v>
      </c>
      <c r="Z3348" s="1403">
        <v>2.323433262369248E-2</v>
      </c>
      <c r="AA3348" s="1411">
        <v>2.3063243521848076E-2</v>
      </c>
    </row>
    <row r="3349" spans="19:27" x14ac:dyDescent="0.2">
      <c r="S3349" s="399"/>
      <c r="T3349" s="1401"/>
      <c r="W3349" s="864" t="str">
        <f t="shared" si="60"/>
        <v>1w</v>
      </c>
      <c r="X3349" s="1405">
        <f>_xll.qlCalendarAdvance(Calendar,X3348,W3349,"f",FALSE)</f>
        <v>62688</v>
      </c>
      <c r="Y3349" s="1404">
        <f>_xll.qlCalendarAdvance(Calendar,X3349,NDays&amp;"D")</f>
        <v>62688</v>
      </c>
      <c r="Z3349" s="1403">
        <v>2.3237109878776755E-2</v>
      </c>
      <c r="AA3349" s="1411">
        <v>2.3066179309905177E-2</v>
      </c>
    </row>
    <row r="3350" spans="19:27" x14ac:dyDescent="0.2">
      <c r="S3350" s="399"/>
      <c r="T3350" s="1401"/>
      <c r="W3350" s="864" t="str">
        <f t="shared" si="60"/>
        <v>1w</v>
      </c>
      <c r="X3350" s="1405">
        <f>_xll.qlCalendarAdvance(Calendar,X3349,W3350,"f",FALSE)</f>
        <v>62695</v>
      </c>
      <c r="Y3350" s="1404">
        <f>_xll.qlCalendarAdvance(Calendar,X3350,NDays&amp;"D")</f>
        <v>62695</v>
      </c>
      <c r="Z3350" s="1403">
        <v>2.3239872393050722E-2</v>
      </c>
      <c r="AA3350" s="1411">
        <v>2.3069100523328556E-2</v>
      </c>
    </row>
    <row r="3351" spans="19:27" x14ac:dyDescent="0.2">
      <c r="S3351" s="399"/>
      <c r="T3351" s="1401"/>
      <c r="W3351" s="864" t="str">
        <f t="shared" si="60"/>
        <v>1w</v>
      </c>
      <c r="X3351" s="1405">
        <f>_xll.qlCalendarAdvance(Calendar,X3350,W3351,"f",FALSE)</f>
        <v>62702</v>
      </c>
      <c r="Y3351" s="1404">
        <f>_xll.qlCalendarAdvance(Calendar,X3351,NDays&amp;"D")</f>
        <v>62702</v>
      </c>
      <c r="Z3351" s="1403">
        <v>2.3240763512161682E-2</v>
      </c>
      <c r="AA3351" s="1411">
        <v>2.3072007161794028E-2</v>
      </c>
    </row>
    <row r="3352" spans="19:27" x14ac:dyDescent="0.2">
      <c r="S3352" s="399"/>
      <c r="T3352" s="1401"/>
      <c r="W3352" s="864" t="str">
        <f t="shared" si="60"/>
        <v>1w</v>
      </c>
      <c r="X3352" s="1405">
        <f>_xll.qlCalendarAdvance(Calendar,X3351,W3352,"f",FALSE)</f>
        <v>62709</v>
      </c>
      <c r="Y3352" s="1404">
        <f>_xll.qlCalendarAdvance(Calendar,X3352,NDays&amp;"D")</f>
        <v>62709</v>
      </c>
      <c r="Z3352" s="1403">
        <v>2.3243498304190195E-2</v>
      </c>
      <c r="AA3352" s="1411">
        <v>2.3074899225544732E-2</v>
      </c>
    </row>
    <row r="3353" spans="19:27" x14ac:dyDescent="0.2">
      <c r="S3353" s="399"/>
      <c r="T3353" s="1401"/>
      <c r="W3353" s="864" t="str">
        <f t="shared" si="60"/>
        <v>1w</v>
      </c>
      <c r="X3353" s="1405">
        <f>_xll.qlCalendarAdvance(Calendar,X3352,W3353,"f",FALSE)</f>
        <v>62716</v>
      </c>
      <c r="Y3353" s="1404">
        <f>_xll.qlCalendarAdvance(Calendar,X3353,NDays&amp;"D")</f>
        <v>62716</v>
      </c>
      <c r="Z3353" s="1403">
        <v>2.3246218357060592E-2</v>
      </c>
      <c r="AA3353" s="1411">
        <v>2.3077776714418574E-2</v>
      </c>
    </row>
    <row r="3354" spans="19:27" x14ac:dyDescent="0.2">
      <c r="S3354" s="399"/>
      <c r="T3354" s="1401"/>
      <c r="W3354" s="864" t="str">
        <f t="shared" ref="W3354:W3417" si="61">W3353</f>
        <v>1w</v>
      </c>
      <c r="X3354" s="1405">
        <f>_xll.qlCalendarAdvance(Calendar,X3353,W3354,"f",FALSE)</f>
        <v>62723</v>
      </c>
      <c r="Y3354" s="1404">
        <f>_xll.qlCalendarAdvance(Calendar,X3354,NDays&amp;"D")</f>
        <v>62723</v>
      </c>
      <c r="Z3354" s="1403">
        <v>2.3248923670714534E-2</v>
      </c>
      <c r="AA3354" s="1411">
        <v>2.3080639628496602E-2</v>
      </c>
    </row>
    <row r="3355" spans="19:27" x14ac:dyDescent="0.2">
      <c r="S3355" s="399"/>
      <c r="T3355" s="1401"/>
      <c r="W3355" s="864" t="str">
        <f t="shared" si="61"/>
        <v>1w</v>
      </c>
      <c r="X3355" s="1405">
        <f>_xll.qlCalendarAdvance(Calendar,X3354,W3355,"f",FALSE)</f>
        <v>62730</v>
      </c>
      <c r="Y3355" s="1404">
        <f>_xll.qlCalendarAdvance(Calendar,X3355,NDays&amp;"D")</f>
        <v>62730</v>
      </c>
      <c r="Z3355" s="1403">
        <v>2.3251614245092797E-2</v>
      </c>
      <c r="AA3355" s="1411">
        <v>2.3083487967778815E-2</v>
      </c>
    </row>
    <row r="3356" spans="19:27" x14ac:dyDescent="0.2">
      <c r="S3356" s="399"/>
      <c r="T3356" s="1401"/>
      <c r="W3356" s="864" t="str">
        <f t="shared" si="61"/>
        <v>1w</v>
      </c>
      <c r="X3356" s="1405">
        <f>_xll.qlCalendarAdvance(Calendar,X3355,W3356,"f",FALSE)</f>
        <v>62737</v>
      </c>
      <c r="Y3356" s="1404">
        <f>_xll.qlCalendarAdvance(Calendar,X3356,NDays&amp;"D")</f>
        <v>62737</v>
      </c>
      <c r="Z3356" s="1403">
        <v>2.3255214021977645E-2</v>
      </c>
      <c r="AA3356" s="1411">
        <v>2.3086321732265214E-2</v>
      </c>
    </row>
    <row r="3357" spans="19:27" x14ac:dyDescent="0.2">
      <c r="S3357" s="399"/>
      <c r="T3357" s="1401"/>
      <c r="W3357" s="864" t="str">
        <f t="shared" si="61"/>
        <v>1w</v>
      </c>
      <c r="X3357" s="1405">
        <f>_xll.qlCalendarAdvance(Calendar,X3356,W3357,"f",FALSE)</f>
        <v>62744</v>
      </c>
      <c r="Y3357" s="1404">
        <f>_xll.qlCalendarAdvance(Calendar,X3357,NDays&amp;"D")</f>
        <v>62744</v>
      </c>
      <c r="Z3357" s="1403">
        <v>2.3257874233320604E-2</v>
      </c>
      <c r="AA3357" s="1411">
        <v>2.3089140921712659E-2</v>
      </c>
    </row>
    <row r="3358" spans="19:27" x14ac:dyDescent="0.2">
      <c r="S3358" s="399"/>
      <c r="T3358" s="1401"/>
      <c r="W3358" s="864" t="str">
        <f t="shared" si="61"/>
        <v>1w</v>
      </c>
      <c r="X3358" s="1405">
        <f>_xll.qlCalendarAdvance(Calendar,X3357,W3358,"f",FALSE)</f>
        <v>62751</v>
      </c>
      <c r="Y3358" s="1404">
        <f>_xll.qlCalendarAdvance(Calendar,X3358,NDays&amp;"D")</f>
        <v>62751</v>
      </c>
      <c r="Z3358" s="1403">
        <v>2.3260519704294623E-2</v>
      </c>
      <c r="AA3358" s="1411">
        <v>2.3091945536607428E-2</v>
      </c>
    </row>
    <row r="3359" spans="19:27" x14ac:dyDescent="0.2">
      <c r="S3359" s="399"/>
      <c r="T3359" s="1401"/>
      <c r="W3359" s="864" t="str">
        <f t="shared" si="61"/>
        <v>1w</v>
      </c>
      <c r="X3359" s="1405">
        <f>_xll.qlCalendarAdvance(Calendar,X3358,W3359,"f",FALSE)</f>
        <v>62758</v>
      </c>
      <c r="Y3359" s="1404">
        <f>_xll.qlCalendarAdvance(Calendar,X3359,NDays&amp;"D")</f>
        <v>62758</v>
      </c>
      <c r="Z3359" s="1403">
        <v>2.3263150434840802E-2</v>
      </c>
      <c r="AA3359" s="1411">
        <v>2.3094735576625336E-2</v>
      </c>
    </row>
    <row r="3360" spans="19:27" x14ac:dyDescent="0.2">
      <c r="S3360" s="399"/>
      <c r="T3360" s="1401"/>
      <c r="W3360" s="864" t="str">
        <f t="shared" si="61"/>
        <v>1w</v>
      </c>
      <c r="X3360" s="1405">
        <f>_xll.qlCalendarAdvance(Calendar,X3359,W3360,"f",FALSE)</f>
        <v>62765</v>
      </c>
      <c r="Y3360" s="1404">
        <f>_xll.qlCalendarAdvance(Calendar,X3360,NDays&amp;"D")</f>
        <v>62765</v>
      </c>
      <c r="Z3360" s="1403">
        <v>2.3264846025810308E-2</v>
      </c>
      <c r="AA3360" s="1411">
        <v>2.3097511041766383E-2</v>
      </c>
    </row>
    <row r="3361" spans="19:27" x14ac:dyDescent="0.2">
      <c r="S3361" s="399"/>
      <c r="T3361" s="1401"/>
      <c r="W3361" s="864" t="str">
        <f t="shared" si="61"/>
        <v>1w</v>
      </c>
      <c r="X3361" s="1405">
        <f>_xll.qlCalendarAdvance(Calendar,X3360,W3361,"f",FALSE)</f>
        <v>62772</v>
      </c>
      <c r="Y3361" s="1404">
        <f>_xll.qlCalendarAdvance(Calendar,X3361,NDays&amp;"D")</f>
        <v>62772</v>
      </c>
      <c r="Z3361" s="1403">
        <v>2.3267448163313904E-2</v>
      </c>
      <c r="AA3361" s="1411">
        <v>2.3100271932111616E-2</v>
      </c>
    </row>
    <row r="3362" spans="19:27" x14ac:dyDescent="0.2">
      <c r="S3362" s="399"/>
      <c r="T3362" s="1401"/>
      <c r="W3362" s="864" t="str">
        <f t="shared" si="61"/>
        <v>1w</v>
      </c>
      <c r="X3362" s="1405">
        <f>_xll.qlCalendarAdvance(Calendar,X3361,W3362,"f",FALSE)</f>
        <v>62779</v>
      </c>
      <c r="Y3362" s="1404">
        <f>_xll.qlCalendarAdvance(Calendar,X3362,NDays&amp;"D")</f>
        <v>62779</v>
      </c>
      <c r="Z3362" s="1403">
        <v>2.3270035561138817E-2</v>
      </c>
      <c r="AA3362" s="1411">
        <v>2.310301824774208E-2</v>
      </c>
    </row>
    <row r="3363" spans="19:27" x14ac:dyDescent="0.2">
      <c r="S3363" s="399"/>
      <c r="T3363" s="1401"/>
      <c r="W3363" s="864" t="str">
        <f t="shared" si="61"/>
        <v>1w</v>
      </c>
      <c r="X3363" s="1405">
        <f>_xll.qlCalendarAdvance(Calendar,X3362,W3363,"f",FALSE)</f>
        <v>62786</v>
      </c>
      <c r="Y3363" s="1404">
        <f>_xll.qlCalendarAdvance(Calendar,X3363,NDays&amp;"D")</f>
        <v>62786</v>
      </c>
      <c r="Z3363" s="1403">
        <v>2.3272608219228046E-2</v>
      </c>
      <c r="AA3363" s="1411">
        <v>2.3105749988576729E-2</v>
      </c>
    </row>
    <row r="3364" spans="19:27" x14ac:dyDescent="0.2">
      <c r="S3364" s="399"/>
      <c r="T3364" s="1401"/>
      <c r="W3364" s="864" t="str">
        <f t="shared" si="61"/>
        <v>1w</v>
      </c>
      <c r="X3364" s="1405">
        <f>_xll.qlCalendarAdvance(Calendar,X3363,W3364,"f",FALSE)</f>
        <v>62793</v>
      </c>
      <c r="Y3364" s="1404">
        <f>_xll.qlCalendarAdvance(Calendar,X3364,NDays&amp;"D")</f>
        <v>62793</v>
      </c>
      <c r="Z3364" s="1403">
        <v>2.3276082979154959E-2</v>
      </c>
      <c r="AA3364" s="1411">
        <v>2.3108467154372425E-2</v>
      </c>
    </row>
    <row r="3365" spans="19:27" x14ac:dyDescent="0.2">
      <c r="S3365" s="399"/>
      <c r="T3365" s="1401"/>
      <c r="W3365" s="864" t="str">
        <f t="shared" si="61"/>
        <v>1w</v>
      </c>
      <c r="X3365" s="1405">
        <f>_xll.qlCalendarAdvance(Calendar,X3364,W3365,"f",FALSE)</f>
        <v>62800</v>
      </c>
      <c r="Y3365" s="1404">
        <f>_xll.qlCalendarAdvance(Calendar,X3365,NDays&amp;"D")</f>
        <v>62800</v>
      </c>
      <c r="Z3365" s="1403">
        <v>2.3278625265937002E-2</v>
      </c>
      <c r="AA3365" s="1411">
        <v>2.3111169745615445E-2</v>
      </c>
    </row>
    <row r="3366" spans="19:27" x14ac:dyDescent="0.2">
      <c r="S3366" s="399"/>
      <c r="T3366" s="1401"/>
      <c r="W3366" s="864" t="str">
        <f t="shared" si="61"/>
        <v>1w</v>
      </c>
      <c r="X3366" s="1405">
        <f>_xll.qlCalendarAdvance(Calendar,X3365,W3366,"f",FALSE)</f>
        <v>62807</v>
      </c>
      <c r="Y3366" s="1404">
        <f>_xll.qlCalendarAdvance(Calendar,X3366,NDays&amp;"D")</f>
        <v>62807</v>
      </c>
      <c r="Z3366" s="1403">
        <v>2.3281152811894391E-2</v>
      </c>
      <c r="AA3366" s="1411">
        <v>2.3113857761819512E-2</v>
      </c>
    </row>
    <row r="3367" spans="19:27" x14ac:dyDescent="0.2">
      <c r="S3367" s="399"/>
      <c r="T3367" s="1401"/>
      <c r="W3367" s="864" t="str">
        <f t="shared" si="61"/>
        <v>1w</v>
      </c>
      <c r="X3367" s="1405">
        <f>_xll.qlCalendarAdvance(Calendar,X3366,W3367,"f",FALSE)</f>
        <v>62814</v>
      </c>
      <c r="Y3367" s="1404">
        <f>_xll.qlCalendarAdvance(Calendar,X3367,NDays&amp;"D")</f>
        <v>62814</v>
      </c>
      <c r="Z3367" s="1403">
        <v>2.3283665616972208E-2</v>
      </c>
      <c r="AA3367" s="1411">
        <v>2.3116531203227764E-2</v>
      </c>
    </row>
    <row r="3368" spans="19:27" x14ac:dyDescent="0.2">
      <c r="S3368" s="399"/>
      <c r="T3368" s="1401"/>
      <c r="W3368" s="864" t="str">
        <f t="shared" si="61"/>
        <v>1w</v>
      </c>
      <c r="X3368" s="1405">
        <f>_xll.qlCalendarAdvance(Calendar,X3367,W3368,"f",FALSE)</f>
        <v>62821</v>
      </c>
      <c r="Y3368" s="1404">
        <f>_xll.qlCalendarAdvance(Calendar,X3368,NDays&amp;"D")</f>
        <v>62821</v>
      </c>
      <c r="Z3368" s="1403">
        <v>2.3286163681116863E-2</v>
      </c>
      <c r="AA3368" s="1411">
        <v>2.3119190070002293E-2</v>
      </c>
    </row>
    <row r="3369" spans="19:27" x14ac:dyDescent="0.2">
      <c r="S3369" s="399"/>
      <c r="T3369" s="1401"/>
      <c r="W3369" s="864" t="str">
        <f t="shared" si="61"/>
        <v>1w</v>
      </c>
      <c r="X3369" s="1405">
        <f>_xll.qlCalendarAdvance(Calendar,X3368,W3369,"f",FALSE)</f>
        <v>62828</v>
      </c>
      <c r="Y3369" s="1404">
        <f>_xll.qlCalendarAdvance(Calendar,X3369,NDays&amp;"D")</f>
        <v>62828</v>
      </c>
      <c r="Z3369" s="1403">
        <v>2.3287734630192007E-2</v>
      </c>
      <c r="AA3369" s="1411">
        <v>2.3121834361899962E-2</v>
      </c>
    </row>
    <row r="3370" spans="19:27" x14ac:dyDescent="0.2">
      <c r="S3370" s="399"/>
      <c r="T3370" s="1401"/>
      <c r="W3370" s="864" t="str">
        <f t="shared" si="61"/>
        <v>1w</v>
      </c>
      <c r="X3370" s="1405">
        <f>_xll.qlCalendarAdvance(Calendar,X3369,W3370,"f",FALSE)</f>
        <v>62835</v>
      </c>
      <c r="Y3370" s="1404">
        <f>_xll.qlCalendarAdvance(Calendar,X3370,NDays&amp;"D")</f>
        <v>62835</v>
      </c>
      <c r="Z3370" s="1403">
        <v>2.3290204108578658E-2</v>
      </c>
      <c r="AA3370" s="1411">
        <v>2.3124464079001816E-2</v>
      </c>
    </row>
    <row r="3371" spans="19:27" x14ac:dyDescent="0.2">
      <c r="S3371" s="399"/>
      <c r="T3371" s="1401"/>
      <c r="W3371" s="864" t="str">
        <f t="shared" si="61"/>
        <v>1w</v>
      </c>
      <c r="X3371" s="1405">
        <f>_xll.qlCalendarAdvance(Calendar,X3370,W3371,"f",FALSE)</f>
        <v>62842</v>
      </c>
      <c r="Y3371" s="1404">
        <f>_xll.qlCalendarAdvance(Calendar,X3371,NDays&amp;"D")</f>
        <v>62842</v>
      </c>
      <c r="Z3371" s="1403">
        <v>2.3292658846788324E-2</v>
      </c>
      <c r="AA3371" s="1411">
        <v>2.3127079221145763E-2</v>
      </c>
    </row>
    <row r="3372" spans="19:27" x14ac:dyDescent="0.2">
      <c r="S3372" s="399"/>
      <c r="T3372" s="1401"/>
      <c r="W3372" s="864" t="str">
        <f t="shared" si="61"/>
        <v>1w</v>
      </c>
      <c r="X3372" s="1405">
        <f>_xll.qlCalendarAdvance(Calendar,X3371,W3372,"f",FALSE)</f>
        <v>62849</v>
      </c>
      <c r="Y3372" s="1404">
        <f>_xll.qlCalendarAdvance(Calendar,X3372,NDays&amp;"D")</f>
        <v>62849</v>
      </c>
      <c r="Z3372" s="1403">
        <v>2.3295098844769796E-2</v>
      </c>
      <c r="AA3372" s="1411">
        <v>2.3129679788493895E-2</v>
      </c>
    </row>
    <row r="3373" spans="19:27" x14ac:dyDescent="0.2">
      <c r="S3373" s="399"/>
      <c r="T3373" s="1401"/>
      <c r="W3373" s="864" t="str">
        <f t="shared" si="61"/>
        <v>1w</v>
      </c>
      <c r="X3373" s="1405">
        <f>_xll.qlCalendarAdvance(Calendar,X3372,W3373,"f",FALSE)</f>
        <v>62856</v>
      </c>
      <c r="Y3373" s="1404">
        <f>_xll.qlCalendarAdvance(Calendar,X3373,NDays&amp;"D")</f>
        <v>62856</v>
      </c>
      <c r="Z3373" s="1403">
        <v>2.3297524102468742E-2</v>
      </c>
      <c r="AA3373" s="1411">
        <v>2.3132265781127259E-2</v>
      </c>
    </row>
    <row r="3374" spans="19:27" x14ac:dyDescent="0.2">
      <c r="S3374" s="399"/>
      <c r="T3374" s="1401"/>
      <c r="W3374" s="864" t="str">
        <f t="shared" si="61"/>
        <v>1w</v>
      </c>
      <c r="X3374" s="1405">
        <f>_xll.qlCalendarAdvance(Calendar,X3373,W3374,"f",FALSE)</f>
        <v>62863</v>
      </c>
      <c r="Y3374" s="1404">
        <f>_xll.qlCalendarAdvance(Calendar,X3374,NDays&amp;"D")</f>
        <v>62863</v>
      </c>
      <c r="Z3374" s="1403">
        <v>2.3299934619833512E-2</v>
      </c>
      <c r="AA3374" s="1411">
        <v>2.3134837198883762E-2</v>
      </c>
    </row>
    <row r="3375" spans="19:27" x14ac:dyDescent="0.2">
      <c r="S3375" s="399"/>
      <c r="T3375" s="1401"/>
      <c r="W3375" s="864" t="str">
        <f t="shared" si="61"/>
        <v>1w</v>
      </c>
      <c r="X3375" s="1405">
        <f>_xll.qlCalendarAdvance(Calendar,X3374,W3375,"f",FALSE)</f>
        <v>62870</v>
      </c>
      <c r="Y3375" s="1404">
        <f>_xll.qlCalendarAdvance(Calendar,X3375,NDays&amp;"D")</f>
        <v>62870</v>
      </c>
      <c r="Z3375" s="1403">
        <v>2.330233039680888E-2</v>
      </c>
      <c r="AA3375" s="1411">
        <v>2.3137394041682358E-2</v>
      </c>
    </row>
    <row r="3376" spans="19:27" x14ac:dyDescent="0.2">
      <c r="S3376" s="399"/>
      <c r="T3376" s="1401"/>
      <c r="W3376" s="864" t="str">
        <f t="shared" si="61"/>
        <v>1w</v>
      </c>
      <c r="X3376" s="1405">
        <f>_xll.qlCalendarAdvance(Calendar,X3375,W3376,"f",FALSE)</f>
        <v>62877</v>
      </c>
      <c r="Y3376" s="1404">
        <f>_xll.qlCalendarAdvance(Calendar,X3376,NDays&amp;"D")</f>
        <v>62877</v>
      </c>
      <c r="Z3376" s="1403">
        <v>2.3304711433346316E-2</v>
      </c>
      <c r="AA3376" s="1411">
        <v>2.3139936309847231E-2</v>
      </c>
    </row>
    <row r="3377" spans="19:27" x14ac:dyDescent="0.2">
      <c r="S3377" s="399"/>
      <c r="T3377" s="1401"/>
      <c r="W3377" s="864" t="str">
        <f t="shared" si="61"/>
        <v>1w</v>
      </c>
      <c r="X3377" s="1405">
        <f>_xll.qlCalendarAdvance(Calendar,X3376,W3377,"f",FALSE)</f>
        <v>62884</v>
      </c>
      <c r="Y3377" s="1404">
        <f>_xll.qlCalendarAdvance(Calendar,X3377,NDays&amp;"D")</f>
        <v>62884</v>
      </c>
      <c r="Z3377" s="1403">
        <v>2.3308888037360215E-2</v>
      </c>
      <c r="AA3377" s="1411">
        <v>2.3142464003054197E-2</v>
      </c>
    </row>
    <row r="3378" spans="19:27" x14ac:dyDescent="0.2">
      <c r="S3378" s="399"/>
      <c r="T3378" s="1401"/>
      <c r="W3378" s="864" t="str">
        <f t="shared" si="61"/>
        <v>1w</v>
      </c>
      <c r="X3378" s="1405">
        <f>_xll.qlCalendarAdvance(Calendar,X3377,W3378,"f",FALSE)</f>
        <v>62891</v>
      </c>
      <c r="Y3378" s="1404">
        <f>_xll.qlCalendarAdvance(Calendar,X3378,NDays&amp;"D")</f>
        <v>62891</v>
      </c>
      <c r="Z3378" s="1403">
        <v>2.3311237785411203E-2</v>
      </c>
      <c r="AA3378" s="1411">
        <v>2.3144977121546395E-2</v>
      </c>
    </row>
    <row r="3379" spans="19:27" x14ac:dyDescent="0.2">
      <c r="S3379" s="399"/>
      <c r="T3379" s="1401"/>
      <c r="W3379" s="864" t="str">
        <f t="shared" si="61"/>
        <v>1w</v>
      </c>
      <c r="X3379" s="1405">
        <f>_xll.qlCalendarAdvance(Calendar,X3378,W3379,"f",FALSE)</f>
        <v>62898</v>
      </c>
      <c r="Y3379" s="1404">
        <f>_xll.qlCalendarAdvance(Calendar,X3379,NDays&amp;"D")</f>
        <v>62898</v>
      </c>
      <c r="Z3379" s="1403">
        <v>2.3313572791017742E-2</v>
      </c>
      <c r="AA3379" s="1411">
        <v>2.3147475665161732E-2</v>
      </c>
    </row>
    <row r="3380" spans="19:27" x14ac:dyDescent="0.2">
      <c r="S3380" s="399"/>
      <c r="T3380" s="1401"/>
      <c r="W3380" s="864" t="str">
        <f t="shared" si="61"/>
        <v>1w</v>
      </c>
      <c r="X3380" s="1405">
        <f>_xll.qlCalendarAdvance(Calendar,X3379,W3380,"f",FALSE)</f>
        <v>62905</v>
      </c>
      <c r="Y3380" s="1404">
        <f>_xll.qlCalendarAdvance(Calendar,X3380,NDays&amp;"D")</f>
        <v>62905</v>
      </c>
      <c r="Z3380" s="1403">
        <v>2.3315893054129615E-2</v>
      </c>
      <c r="AA3380" s="1411">
        <v>2.31499596340623E-2</v>
      </c>
    </row>
    <row r="3381" spans="19:27" x14ac:dyDescent="0.2">
      <c r="S3381" s="399"/>
      <c r="T3381" s="1401"/>
      <c r="W3381" s="864" t="str">
        <f t="shared" si="61"/>
        <v>1w</v>
      </c>
      <c r="X3381" s="1405">
        <f>_xll.qlCalendarAdvance(Calendar,X3380,W3381,"f",FALSE)</f>
        <v>62912</v>
      </c>
      <c r="Y3381" s="1404">
        <f>_xll.qlCalendarAdvance(Calendar,X3381,NDays&amp;"D")</f>
        <v>62912</v>
      </c>
      <c r="Z3381" s="1403">
        <v>2.3318198574694408E-2</v>
      </c>
      <c r="AA3381" s="1411">
        <v>2.3152429028167054E-2</v>
      </c>
    </row>
    <row r="3382" spans="19:27" x14ac:dyDescent="0.2">
      <c r="S3382" s="399"/>
      <c r="T3382" s="1401"/>
      <c r="W3382" s="864" t="str">
        <f t="shared" si="61"/>
        <v>1w</v>
      </c>
      <c r="X3382" s="1405">
        <f>_xll.qlCalendarAdvance(Calendar,X3381,W3382,"f",FALSE)</f>
        <v>62919</v>
      </c>
      <c r="Y3382" s="1404">
        <f>_xll.qlCalendarAdvance(Calendar,X3382,NDays&amp;"D")</f>
        <v>62919</v>
      </c>
      <c r="Z3382" s="1403">
        <v>2.331958875089836E-2</v>
      </c>
      <c r="AA3382" s="1411">
        <v>2.3154883847313901E-2</v>
      </c>
    </row>
    <row r="3383" spans="19:27" x14ac:dyDescent="0.2">
      <c r="S3383" s="399"/>
      <c r="T3383" s="1401"/>
      <c r="W3383" s="864" t="str">
        <f t="shared" si="61"/>
        <v>1w</v>
      </c>
      <c r="X3383" s="1405">
        <f>_xll.qlCalendarAdvance(Calendar,X3382,W3383,"f",FALSE)</f>
        <v>62926</v>
      </c>
      <c r="Y3383" s="1404">
        <f>_xll.qlCalendarAdvance(Calendar,X3383,NDays&amp;"D")</f>
        <v>62926</v>
      </c>
      <c r="Z3383" s="1403">
        <v>2.3321865694630534E-2</v>
      </c>
      <c r="AA3383" s="1411">
        <v>2.3157324091583886E-2</v>
      </c>
    </row>
    <row r="3384" spans="19:27" x14ac:dyDescent="0.2">
      <c r="S3384" s="399"/>
      <c r="T3384" s="1401"/>
      <c r="W3384" s="864" t="str">
        <f t="shared" si="61"/>
        <v>1w</v>
      </c>
      <c r="X3384" s="1405">
        <f>_xll.qlCalendarAdvance(Calendar,X3383,W3384,"f",FALSE)</f>
        <v>62933</v>
      </c>
      <c r="Y3384" s="1404">
        <f>_xll.qlCalendarAdvance(Calendar,X3384,NDays&amp;"D")</f>
        <v>62933</v>
      </c>
      <c r="Z3384" s="1403">
        <v>2.3324127896590299E-2</v>
      </c>
      <c r="AA3384" s="1411">
        <v>2.3159749761139103E-2</v>
      </c>
    </row>
    <row r="3385" spans="19:27" x14ac:dyDescent="0.2">
      <c r="S3385" s="399"/>
      <c r="T3385" s="1401"/>
      <c r="W3385" s="864" t="str">
        <f t="shared" si="61"/>
        <v>1w</v>
      </c>
      <c r="X3385" s="1405">
        <f>_xll.qlCalendarAdvance(Calendar,X3384,W3385,"f",FALSE)</f>
        <v>62940</v>
      </c>
      <c r="Y3385" s="1404">
        <f>_xll.qlCalendarAdvance(Calendar,X3385,NDays&amp;"D")</f>
        <v>62940</v>
      </c>
      <c r="Z3385" s="1403">
        <v>2.332637535672805E-2</v>
      </c>
      <c r="AA3385" s="1411">
        <v>2.3162160855898506E-2</v>
      </c>
    </row>
    <row r="3386" spans="19:27" x14ac:dyDescent="0.2">
      <c r="S3386" s="399"/>
      <c r="T3386" s="1401"/>
      <c r="W3386" s="864" t="str">
        <f t="shared" si="61"/>
        <v>1w</v>
      </c>
      <c r="X3386" s="1405">
        <f>_xll.qlCalendarAdvance(Calendar,X3385,W3386,"f",FALSE)</f>
        <v>62947</v>
      </c>
      <c r="Y3386" s="1404">
        <f>_xll.qlCalendarAdvance(Calendar,X3386,NDays&amp;"D")</f>
        <v>62947</v>
      </c>
      <c r="Z3386" s="1403">
        <v>2.3329505037548968E-2</v>
      </c>
      <c r="AA3386" s="1411">
        <v>2.3164557375781047E-2</v>
      </c>
    </row>
    <row r="3387" spans="19:27" x14ac:dyDescent="0.2">
      <c r="S3387" s="399"/>
      <c r="T3387" s="1401"/>
      <c r="W3387" s="864" t="str">
        <f t="shared" si="61"/>
        <v>1w</v>
      </c>
      <c r="X3387" s="1405">
        <f>_xll.qlCalendarAdvance(Calendar,X3386,W3387,"f",FALSE)</f>
        <v>62954</v>
      </c>
      <c r="Y3387" s="1404">
        <f>_xll.qlCalendarAdvance(Calendar,X3387,NDays&amp;"D")</f>
        <v>62954</v>
      </c>
      <c r="Z3387" s="1403">
        <v>2.3331722101777676E-2</v>
      </c>
      <c r="AA3387" s="1411">
        <v>2.3166939320948821E-2</v>
      </c>
    </row>
    <row r="3388" spans="19:27" x14ac:dyDescent="0.2">
      <c r="S3388" s="399"/>
      <c r="T3388" s="1401"/>
      <c r="W3388" s="864" t="str">
        <f t="shared" si="61"/>
        <v>1w</v>
      </c>
      <c r="X3388" s="1405">
        <f>_xll.qlCalendarAdvance(Calendar,X3387,W3388,"f",FALSE)</f>
        <v>62961</v>
      </c>
      <c r="Y3388" s="1404">
        <f>_xll.qlCalendarAdvance(Calendar,X3388,NDays&amp;"D")</f>
        <v>62961</v>
      </c>
      <c r="Z3388" s="1403">
        <v>2.3333924423110892E-2</v>
      </c>
      <c r="AA3388" s="1411">
        <v>2.316930669107764E-2</v>
      </c>
    </row>
    <row r="3389" spans="19:27" x14ac:dyDescent="0.2">
      <c r="S3389" s="399"/>
      <c r="T3389" s="1401"/>
      <c r="W3389" s="864" t="str">
        <f t="shared" si="61"/>
        <v>1w</v>
      </c>
      <c r="X3389" s="1405">
        <f>_xll.qlCalendarAdvance(Calendar,X3388,W3389,"f",FALSE)</f>
        <v>62968</v>
      </c>
      <c r="Y3389" s="1404">
        <f>_xll.qlCalendarAdvance(Calendar,X3389,NDays&amp;"D")</f>
        <v>62968</v>
      </c>
      <c r="Z3389" s="1403">
        <v>2.3336112001499723E-2</v>
      </c>
      <c r="AA3389" s="1411">
        <v>2.3171659486572738E-2</v>
      </c>
    </row>
    <row r="3390" spans="19:27" x14ac:dyDescent="0.2">
      <c r="S3390" s="399"/>
      <c r="T3390" s="1401"/>
      <c r="W3390" s="864" t="str">
        <f t="shared" si="61"/>
        <v>1w</v>
      </c>
      <c r="X3390" s="1405">
        <f>_xll.qlCalendarAdvance(Calendar,X3389,W3390,"f",FALSE)</f>
        <v>62975</v>
      </c>
      <c r="Y3390" s="1404">
        <f>_xll.qlCalendarAdvance(Calendar,X3390,NDays&amp;"D")</f>
        <v>62975</v>
      </c>
      <c r="Z3390" s="1403">
        <v>2.3337391528382864E-2</v>
      </c>
      <c r="AA3390" s="1411">
        <v>2.317399770727202E-2</v>
      </c>
    </row>
    <row r="3391" spans="19:27" x14ac:dyDescent="0.2">
      <c r="S3391" s="399"/>
      <c r="T3391" s="1401"/>
      <c r="W3391" s="864" t="str">
        <f t="shared" si="61"/>
        <v>1w</v>
      </c>
      <c r="X3391" s="1405">
        <f>_xll.qlCalendarAdvance(Calendar,X3390,W3391,"f",FALSE)</f>
        <v>62982</v>
      </c>
      <c r="Y3391" s="1404">
        <f>_xll.qlCalendarAdvance(Calendar,X3391,NDays&amp;"D")</f>
        <v>62982</v>
      </c>
      <c r="Z3391" s="1403">
        <v>2.3339550536567267E-2</v>
      </c>
      <c r="AA3391" s="1411">
        <v>2.3176321353013396E-2</v>
      </c>
    </row>
    <row r="3392" spans="19:27" x14ac:dyDescent="0.2">
      <c r="S3392" s="399"/>
      <c r="T3392" s="1401"/>
      <c r="W3392" s="864" t="str">
        <f t="shared" si="61"/>
        <v>1w</v>
      </c>
      <c r="X3392" s="1405">
        <f>_xll.qlCalendarAdvance(Calendar,X3391,W3392,"f",FALSE)</f>
        <v>62989</v>
      </c>
      <c r="Y3392" s="1404">
        <f>_xll.qlCalendarAdvance(Calendar,X3392,NDays&amp;"D")</f>
        <v>62989</v>
      </c>
      <c r="Z3392" s="1403">
        <v>2.334169480259218E-2</v>
      </c>
      <c r="AA3392" s="1411">
        <v>2.3178630423877911E-2</v>
      </c>
    </row>
    <row r="3393" spans="19:27" x14ac:dyDescent="0.2">
      <c r="S3393" s="399"/>
      <c r="T3393" s="1401"/>
      <c r="W3393" s="864" t="str">
        <f t="shared" si="61"/>
        <v>1w</v>
      </c>
      <c r="X3393" s="1405">
        <f>_xll.qlCalendarAdvance(Calendar,X3392,W3393,"f",FALSE)</f>
        <v>62996</v>
      </c>
      <c r="Y3393" s="1404">
        <f>_xll.qlCalendarAdvance(Calendar,X3393,NDays&amp;"D")</f>
        <v>62996</v>
      </c>
      <c r="Z3393" s="1403">
        <v>2.3343824326411109E-2</v>
      </c>
      <c r="AA3393" s="1411">
        <v>2.3180924919865564E-2</v>
      </c>
    </row>
    <row r="3394" spans="19:27" x14ac:dyDescent="0.2">
      <c r="S3394" s="399"/>
      <c r="T3394" s="1401"/>
      <c r="W3394" s="864" t="str">
        <f t="shared" si="61"/>
        <v>1w</v>
      </c>
      <c r="X3394" s="1405">
        <f>_xll.qlCalendarAdvance(Calendar,X3393,W3394,"f",FALSE)</f>
        <v>63003</v>
      </c>
      <c r="Y3394" s="1404">
        <f>_xll.qlCalendarAdvance(Calendar,X3394,NDays&amp;"D")</f>
        <v>63003</v>
      </c>
      <c r="Z3394" s="1403">
        <v>2.3345939107976221E-2</v>
      </c>
      <c r="AA3394" s="1411">
        <v>2.3183204841381588E-2</v>
      </c>
    </row>
    <row r="3395" spans="19:27" x14ac:dyDescent="0.2">
      <c r="S3395" s="399"/>
      <c r="T3395" s="1401"/>
      <c r="W3395" s="864" t="str">
        <f t="shared" si="61"/>
        <v>1w</v>
      </c>
      <c r="X3395" s="1405">
        <f>_xll.qlCalendarAdvance(Calendar,X3394,W3395,"f",FALSE)</f>
        <v>63010</v>
      </c>
      <c r="Y3395" s="1404">
        <f>_xll.qlCalendarAdvance(Calendar,X3395,NDays&amp;"D")</f>
        <v>63010</v>
      </c>
      <c r="Z3395" s="1403">
        <v>2.3348927867328787E-2</v>
      </c>
      <c r="AA3395" s="1411">
        <v>2.3185470187858659E-2</v>
      </c>
    </row>
    <row r="3396" spans="19:27" x14ac:dyDescent="0.2">
      <c r="S3396" s="399"/>
      <c r="T3396" s="1401"/>
      <c r="W3396" s="864" t="str">
        <f t="shared" si="61"/>
        <v>1w</v>
      </c>
      <c r="X3396" s="1405">
        <f>_xll.qlCalendarAdvance(Calendar,X3395,W3396,"f",FALSE)</f>
        <v>63017</v>
      </c>
      <c r="Y3396" s="1404">
        <f>_xll.qlCalendarAdvance(Calendar,X3396,NDays&amp;"D")</f>
        <v>63017</v>
      </c>
      <c r="Z3396" s="1403">
        <v>2.3351012243776722E-2</v>
      </c>
      <c r="AA3396" s="1411">
        <v>2.3187720959539915E-2</v>
      </c>
    </row>
    <row r="3397" spans="19:27" x14ac:dyDescent="0.2">
      <c r="S3397" s="399"/>
      <c r="T3397" s="1401"/>
      <c r="W3397" s="864" t="str">
        <f t="shared" si="61"/>
        <v>1w</v>
      </c>
      <c r="X3397" s="1405">
        <f>_xll.qlCalendarAdvance(Calendar,X3396,W3397,"f",FALSE)</f>
        <v>63024</v>
      </c>
      <c r="Y3397" s="1404">
        <f>_xll.qlCalendarAdvance(Calendar,X3397,NDays&amp;"D")</f>
        <v>63024</v>
      </c>
      <c r="Z3397" s="1403">
        <v>2.335308187690455E-2</v>
      </c>
      <c r="AA3397" s="1411">
        <v>2.3189957156263263E-2</v>
      </c>
    </row>
    <row r="3398" spans="19:27" x14ac:dyDescent="0.2">
      <c r="S3398" s="399"/>
      <c r="T3398" s="1401"/>
      <c r="W3398" s="864" t="str">
        <f t="shared" si="61"/>
        <v>1w</v>
      </c>
      <c r="X3398" s="1405">
        <f>_xll.qlCalendarAdvance(Calendar,X3397,W3398,"f",FALSE)</f>
        <v>63031</v>
      </c>
      <c r="Y3398" s="1404">
        <f>_xll.qlCalendarAdvance(Calendar,X3398,NDays&amp;"D")</f>
        <v>63031</v>
      </c>
      <c r="Z3398" s="1403">
        <v>2.3355136766666028E-2</v>
      </c>
      <c r="AA3398" s="1411">
        <v>2.319217877835289E-2</v>
      </c>
    </row>
    <row r="3399" spans="19:27" x14ac:dyDescent="0.2">
      <c r="S3399" s="399"/>
      <c r="T3399" s="1401"/>
      <c r="W3399" s="864" t="str">
        <f t="shared" si="61"/>
        <v>1w</v>
      </c>
      <c r="X3399" s="1405">
        <f>_xll.qlCalendarAdvance(Calendar,X3398,W3399,"f",FALSE)</f>
        <v>63038</v>
      </c>
      <c r="Y3399" s="1404">
        <f>_xll.qlCalendarAdvance(Calendar,X3399,NDays&amp;"D")</f>
        <v>63038</v>
      </c>
      <c r="Z3399" s="1403">
        <v>2.3357176913015785E-2</v>
      </c>
      <c r="AA3399" s="1411">
        <v>2.3194385825484609E-2</v>
      </c>
    </row>
    <row r="3400" spans="19:27" x14ac:dyDescent="0.2">
      <c r="S3400" s="399"/>
      <c r="T3400" s="1401"/>
      <c r="W3400" s="864" t="str">
        <f t="shared" si="61"/>
        <v>1w</v>
      </c>
      <c r="X3400" s="1405">
        <f>_xll.qlCalendarAdvance(Calendar,X3399,W3400,"f",FALSE)</f>
        <v>63045</v>
      </c>
      <c r="Y3400" s="1404">
        <f>_xll.qlCalendarAdvance(Calendar,X3400,NDays&amp;"D")</f>
        <v>63045</v>
      </c>
      <c r="Z3400" s="1403">
        <v>2.3359202315908011E-2</v>
      </c>
      <c r="AA3400" s="1411">
        <v>2.3196578297739467E-2</v>
      </c>
    </row>
    <row r="3401" spans="19:27" x14ac:dyDescent="0.2">
      <c r="S3401" s="399"/>
      <c r="T3401" s="1401"/>
      <c r="W3401" s="864" t="str">
        <f t="shared" si="61"/>
        <v>1w</v>
      </c>
      <c r="X3401" s="1405">
        <f>_xll.qlCalendarAdvance(Calendar,X3400,W3401,"f",FALSE)</f>
        <v>63052</v>
      </c>
      <c r="Y3401" s="1404">
        <f>_xll.qlCalendarAdvance(Calendar,X3401,NDays&amp;"D")</f>
        <v>63052</v>
      </c>
      <c r="Z3401" s="1403">
        <v>2.3361212975300423E-2</v>
      </c>
      <c r="AA3401" s="1411">
        <v>2.319875619544165E-2</v>
      </c>
    </row>
    <row r="3402" spans="19:27" x14ac:dyDescent="0.2">
      <c r="S3402" s="399"/>
      <c r="T3402" s="1401"/>
      <c r="W3402" s="864" t="str">
        <f t="shared" si="61"/>
        <v>1w</v>
      </c>
      <c r="X3402" s="1405">
        <f>_xll.qlCalendarAdvance(Calendar,X3401,W3402,"f",FALSE)</f>
        <v>63059</v>
      </c>
      <c r="Y3402" s="1404">
        <f>_xll.qlCalendarAdvance(Calendar,X3402,NDays&amp;"D")</f>
        <v>63059</v>
      </c>
      <c r="Z3402" s="1403">
        <v>2.336320889114633E-2</v>
      </c>
      <c r="AA3402" s="1411">
        <v>2.3200919518023833E-2</v>
      </c>
    </row>
    <row r="3403" spans="19:27" x14ac:dyDescent="0.2">
      <c r="S3403" s="399"/>
      <c r="T3403" s="1401"/>
      <c r="W3403" s="864" t="str">
        <f t="shared" si="61"/>
        <v>1w</v>
      </c>
      <c r="X3403" s="1405">
        <f>_xll.qlCalendarAdvance(Calendar,X3402,W3403,"f",FALSE)</f>
        <v>63066</v>
      </c>
      <c r="Y3403" s="1404">
        <f>_xll.qlCalendarAdvance(Calendar,X3403,NDays&amp;"D")</f>
        <v>63066</v>
      </c>
      <c r="Z3403" s="1403">
        <v>2.3363427351538669E-2</v>
      </c>
      <c r="AA3403" s="1411">
        <v>2.3203068265972293E-2</v>
      </c>
    </row>
    <row r="3404" spans="19:27" x14ac:dyDescent="0.2">
      <c r="S3404" s="399"/>
      <c r="T3404" s="1401"/>
      <c r="W3404" s="864" t="str">
        <f t="shared" si="61"/>
        <v>1w</v>
      </c>
      <c r="X3404" s="1405">
        <f>_xll.qlCalendarAdvance(Calendar,X3403,W3404,"f",FALSE)</f>
        <v>63073</v>
      </c>
      <c r="Y3404" s="1404">
        <f>_xll.qlCalendarAdvance(Calendar,X3404,NDays&amp;"D")</f>
        <v>63073</v>
      </c>
      <c r="Z3404" s="1403">
        <v>2.3364515130666785E-2</v>
      </c>
      <c r="AA3404" s="1411">
        <v>2.3205202438962846E-2</v>
      </c>
    </row>
    <row r="3405" spans="19:27" x14ac:dyDescent="0.2">
      <c r="S3405" s="399"/>
      <c r="T3405" s="1401"/>
      <c r="W3405" s="864" t="str">
        <f t="shared" si="61"/>
        <v>1w</v>
      </c>
      <c r="X3405" s="1405">
        <f>_xll.qlCalendarAdvance(Calendar,X3404,W3405,"f",FALSE)</f>
        <v>63080</v>
      </c>
      <c r="Y3405" s="1404">
        <f>_xll.qlCalendarAdvance(Calendar,X3405,NDays&amp;"D")</f>
        <v>63080</v>
      </c>
      <c r="Z3405" s="1403">
        <v>2.3366469601765982E-2</v>
      </c>
      <c r="AA3405" s="1411">
        <v>2.3207322037238631E-2</v>
      </c>
    </row>
    <row r="3406" spans="19:27" x14ac:dyDescent="0.2">
      <c r="S3406" s="399"/>
      <c r="T3406" s="1401"/>
      <c r="W3406" s="864" t="str">
        <f t="shared" si="61"/>
        <v>1w</v>
      </c>
      <c r="X3406" s="1405">
        <f>_xll.qlCalendarAdvance(Calendar,X3405,W3406,"f",FALSE)</f>
        <v>63087</v>
      </c>
      <c r="Y3406" s="1404">
        <f>_xll.qlCalendarAdvance(Calendar,X3406,NDays&amp;"D")</f>
        <v>63087</v>
      </c>
      <c r="Z3406" s="1403">
        <v>2.3368409331938365E-2</v>
      </c>
      <c r="AA3406" s="1411">
        <v>2.3209427060637555E-2</v>
      </c>
    </row>
    <row r="3407" spans="19:27" x14ac:dyDescent="0.2">
      <c r="S3407" s="399"/>
      <c r="T3407" s="1401"/>
      <c r="W3407" s="864" t="str">
        <f t="shared" si="61"/>
        <v>1w</v>
      </c>
      <c r="X3407" s="1405">
        <f>_xll.qlCalendarAdvance(Calendar,X3406,W3407,"f",FALSE)</f>
        <v>63094</v>
      </c>
      <c r="Y3407" s="1404">
        <f>_xll.qlCalendarAdvance(Calendar,X3407,NDays&amp;"D")</f>
        <v>63094</v>
      </c>
      <c r="Z3407" s="1403">
        <v>2.3371212037765005E-2</v>
      </c>
      <c r="AA3407" s="1411">
        <v>2.3211517509078572E-2</v>
      </c>
    </row>
    <row r="3408" spans="19:27" x14ac:dyDescent="0.2">
      <c r="S3408" s="399"/>
      <c r="T3408" s="1401"/>
      <c r="W3408" s="864" t="str">
        <f t="shared" si="61"/>
        <v>1w</v>
      </c>
      <c r="X3408" s="1405">
        <f>_xll.qlCalendarAdvance(Calendar,X3407,W3408,"f",FALSE)</f>
        <v>63101</v>
      </c>
      <c r="Y3408" s="1404">
        <f>_xll.qlCalendarAdvance(Calendar,X3408,NDays&amp;"D")</f>
        <v>63101</v>
      </c>
      <c r="Z3408" s="1403">
        <v>2.3373121354572764E-2</v>
      </c>
      <c r="AA3408" s="1411">
        <v>2.321359338280482E-2</v>
      </c>
    </row>
    <row r="3409" spans="19:27" x14ac:dyDescent="0.2">
      <c r="S3409" s="399"/>
      <c r="T3409" s="1401"/>
      <c r="W3409" s="864" t="str">
        <f t="shared" si="61"/>
        <v>1w</v>
      </c>
      <c r="X3409" s="1405">
        <f>_xll.qlCalendarAdvance(Calendar,X3408,W3409,"f",FALSE)</f>
        <v>63108</v>
      </c>
      <c r="Y3409" s="1404">
        <f>_xll.qlCalendarAdvance(Calendar,X3409,NDays&amp;"D")</f>
        <v>63108</v>
      </c>
      <c r="Z3409" s="1403">
        <v>2.3375015929398255E-2</v>
      </c>
      <c r="AA3409" s="1411">
        <v>2.32156546818163E-2</v>
      </c>
    </row>
    <row r="3410" spans="19:27" x14ac:dyDescent="0.2">
      <c r="S3410" s="399"/>
      <c r="T3410" s="1401"/>
      <c r="W3410" s="864" t="str">
        <f t="shared" si="61"/>
        <v>1w</v>
      </c>
      <c r="X3410" s="1405">
        <f>_xll.qlCalendarAdvance(Calendar,X3409,W3410,"f",FALSE)</f>
        <v>63115</v>
      </c>
      <c r="Y3410" s="1404">
        <f>_xll.qlCalendarAdvance(Calendar,X3410,NDays&amp;"D")</f>
        <v>63115</v>
      </c>
      <c r="Z3410" s="1403">
        <v>2.3376895762199618E-2</v>
      </c>
      <c r="AA3410" s="1411">
        <v>2.3217701405869873E-2</v>
      </c>
    </row>
    <row r="3411" spans="19:27" x14ac:dyDescent="0.2">
      <c r="S3411" s="399"/>
      <c r="T3411" s="1401"/>
      <c r="W3411" s="864" t="str">
        <f t="shared" si="61"/>
        <v>1w</v>
      </c>
      <c r="X3411" s="1405">
        <f>_xll.qlCalendarAdvance(Calendar,X3410,W3411,"f",FALSE)</f>
        <v>63122</v>
      </c>
      <c r="Y3411" s="1404">
        <f>_xll.qlCalendarAdvance(Calendar,X3411,NDays&amp;"D")</f>
        <v>63122</v>
      </c>
      <c r="Z3411" s="1403">
        <v>2.3378760852934995E-2</v>
      </c>
      <c r="AA3411" s="1411">
        <v>2.3219733555046584E-2</v>
      </c>
    </row>
    <row r="3412" spans="19:27" x14ac:dyDescent="0.2">
      <c r="S3412" s="399"/>
      <c r="T3412" s="1401"/>
      <c r="W3412" s="864" t="str">
        <f t="shared" si="61"/>
        <v>1w</v>
      </c>
      <c r="X3412" s="1405">
        <f>_xll.qlCalendarAdvance(Calendar,X3411,W3412,"f",FALSE)</f>
        <v>63129</v>
      </c>
      <c r="Y3412" s="1404">
        <f>_xll.qlCalendarAdvance(Calendar,X3412,NDays&amp;"D")</f>
        <v>63129</v>
      </c>
      <c r="Z3412" s="1403">
        <v>2.3380611201564306E-2</v>
      </c>
      <c r="AA3412" s="1411">
        <v>2.3221751129589574E-2</v>
      </c>
    </row>
    <row r="3413" spans="19:27" x14ac:dyDescent="0.2">
      <c r="S3413" s="399"/>
      <c r="T3413" s="1401"/>
      <c r="W3413" s="864" t="str">
        <f t="shared" si="61"/>
        <v>1w</v>
      </c>
      <c r="X3413" s="1405">
        <f>_xll.qlCalendarAdvance(Calendar,X3412,W3413,"f",FALSE)</f>
        <v>63136</v>
      </c>
      <c r="Y3413" s="1404">
        <f>_xll.qlCalendarAdvance(Calendar,X3413,NDays&amp;"D")</f>
        <v>63136</v>
      </c>
      <c r="Z3413" s="1403">
        <v>2.3381574693719695E-2</v>
      </c>
      <c r="AA3413" s="1411">
        <v>2.3223754129174656E-2</v>
      </c>
    </row>
    <row r="3414" spans="19:27" x14ac:dyDescent="0.2">
      <c r="S3414" s="399"/>
      <c r="T3414" s="1401"/>
      <c r="W3414" s="864" t="str">
        <f t="shared" si="61"/>
        <v>1w</v>
      </c>
      <c r="X3414" s="1405">
        <f>_xll.qlCalendarAdvance(Calendar,X3413,W3414,"f",FALSE)</f>
        <v>63143</v>
      </c>
      <c r="Y3414" s="1404">
        <f>_xll.qlCalendarAdvance(Calendar,X3414,NDays&amp;"D")</f>
        <v>63143</v>
      </c>
      <c r="Z3414" s="1403">
        <v>2.3383396494995039E-2</v>
      </c>
      <c r="AA3414" s="1411">
        <v>2.3225742553720785E-2</v>
      </c>
    </row>
    <row r="3415" spans="19:27" x14ac:dyDescent="0.2">
      <c r="S3415" s="399"/>
      <c r="T3415" s="1401"/>
      <c r="W3415" s="864" t="str">
        <f t="shared" si="61"/>
        <v>1w</v>
      </c>
      <c r="X3415" s="1405">
        <f>_xll.qlCalendarAdvance(Calendar,X3414,W3415,"f",FALSE)</f>
        <v>63150</v>
      </c>
      <c r="Y3415" s="1404">
        <f>_xll.qlCalendarAdvance(Calendar,X3415,NDays&amp;"D")</f>
        <v>63150</v>
      </c>
      <c r="Z3415" s="1403">
        <v>2.3385203554977297E-2</v>
      </c>
      <c r="AA3415" s="1411">
        <v>2.3227716403633192E-2</v>
      </c>
    </row>
    <row r="3416" spans="19:27" x14ac:dyDescent="0.2">
      <c r="S3416" s="399"/>
      <c r="T3416" s="1401"/>
      <c r="W3416" s="864" t="str">
        <f t="shared" si="61"/>
        <v>1w</v>
      </c>
      <c r="X3416" s="1405">
        <f>_xll.qlCalendarAdvance(Calendar,X3415,W3416,"f",FALSE)</f>
        <v>63157</v>
      </c>
      <c r="Y3416" s="1404">
        <f>_xll.qlCalendarAdvance(Calendar,X3416,NDays&amp;"D")</f>
        <v>63157</v>
      </c>
      <c r="Z3416" s="1403">
        <v>2.3387865174218904E-2</v>
      </c>
      <c r="AA3416" s="1411">
        <v>2.3229675678911876E-2</v>
      </c>
    </row>
    <row r="3417" spans="19:27" x14ac:dyDescent="0.2">
      <c r="S3417" s="399"/>
      <c r="T3417" s="1401"/>
      <c r="W3417" s="864" t="str">
        <f t="shared" si="61"/>
        <v>1w</v>
      </c>
      <c r="X3417" s="1405">
        <f>_xll.qlCalendarAdvance(Calendar,X3416,W3417,"f",FALSE)</f>
        <v>63164</v>
      </c>
      <c r="Y3417" s="1404">
        <f>_xll.qlCalendarAdvance(Calendar,X3417,NDays&amp;"D")</f>
        <v>63164</v>
      </c>
      <c r="Z3417" s="1403">
        <v>2.338964181171984E-2</v>
      </c>
      <c r="AA3417" s="1411">
        <v>2.3231620378989515E-2</v>
      </c>
    </row>
    <row r="3418" spans="19:27" x14ac:dyDescent="0.2">
      <c r="S3418" s="399"/>
      <c r="T3418" s="1401"/>
      <c r="W3418" s="864" t="str">
        <f t="shared" ref="W3418:W3481" si="62">W3417</f>
        <v>1w</v>
      </c>
      <c r="X3418" s="1405">
        <f>_xll.qlCalendarAdvance(Calendar,X3417,W3418,"f",FALSE)</f>
        <v>63171</v>
      </c>
      <c r="Y3418" s="1404">
        <f>_xll.qlCalendarAdvance(Calendar,X3418,NDays&amp;"D")</f>
        <v>63171</v>
      </c>
      <c r="Z3418" s="1403">
        <v>2.3391403706877364E-2</v>
      </c>
      <c r="AA3418" s="1411">
        <v>2.3233550504433431E-2</v>
      </c>
    </row>
    <row r="3419" spans="19:27" x14ac:dyDescent="0.2">
      <c r="S3419" s="399"/>
      <c r="T3419" s="1401"/>
      <c r="W3419" s="864" t="str">
        <f t="shared" si="62"/>
        <v>1w</v>
      </c>
      <c r="X3419" s="1405">
        <f>_xll.qlCalendarAdvance(Calendar,X3418,W3419,"f",FALSE)</f>
        <v>63178</v>
      </c>
      <c r="Y3419" s="1404">
        <f>_xll.qlCalendarAdvance(Calendar,X3419,NDays&amp;"D")</f>
        <v>63178</v>
      </c>
      <c r="Z3419" s="1403">
        <v>2.3393150859652288E-2</v>
      </c>
      <c r="AA3419" s="1411">
        <v>2.3235466055162579E-2</v>
      </c>
    </row>
    <row r="3420" spans="19:27" x14ac:dyDescent="0.2">
      <c r="S3420" s="399"/>
      <c r="T3420" s="1401"/>
      <c r="W3420" s="864" t="str">
        <f t="shared" si="62"/>
        <v>1w</v>
      </c>
      <c r="X3420" s="1405">
        <f>_xll.qlCalendarAdvance(Calendar,X3419,W3420,"f",FALSE)</f>
        <v>63186</v>
      </c>
      <c r="Y3420" s="1404">
        <f>_xll.qlCalendarAdvance(Calendar,X3420,NDays&amp;"D")</f>
        <v>63186</v>
      </c>
      <c r="Z3420" s="1403">
        <v>2.3395129553737414E-2</v>
      </c>
      <c r="AA3420" s="1411">
        <v>2.3237637409025957E-2</v>
      </c>
    </row>
    <row r="3421" spans="19:27" x14ac:dyDescent="0.2">
      <c r="S3421" s="399"/>
      <c r="T3421" s="1401"/>
      <c r="W3421" s="864" t="str">
        <f t="shared" si="62"/>
        <v>1w</v>
      </c>
      <c r="X3421" s="1405">
        <f>_xll.qlCalendarAdvance(Calendar,X3420,W3421,"f",FALSE)</f>
        <v>63193</v>
      </c>
      <c r="Y3421" s="1404">
        <f>_xll.qlCalendarAdvance(Calendar,X3421,NDays&amp;"D")</f>
        <v>63193</v>
      </c>
      <c r="Z3421" s="1403">
        <v>2.3395980658067219E-2</v>
      </c>
      <c r="AA3421" s="1411">
        <v>2.3239521727841383E-2</v>
      </c>
    </row>
    <row r="3422" spans="19:27" x14ac:dyDescent="0.2">
      <c r="S3422" s="399"/>
      <c r="T3422" s="1401"/>
      <c r="W3422" s="864" t="str">
        <f t="shared" si="62"/>
        <v>1w</v>
      </c>
      <c r="X3422" s="1405">
        <f>_xll.qlCalendarAdvance(Calendar,X3421,W3422,"f",FALSE)</f>
        <v>63200</v>
      </c>
      <c r="Y3422" s="1404">
        <f>_xll.qlCalendarAdvance(Calendar,X3422,NDays&amp;"D")</f>
        <v>63200</v>
      </c>
      <c r="Z3422" s="1403">
        <v>2.3397682421977272E-2</v>
      </c>
      <c r="AA3422" s="1411">
        <v>2.3241391471860995E-2</v>
      </c>
    </row>
    <row r="3423" spans="19:27" x14ac:dyDescent="0.2">
      <c r="S3423" s="399"/>
      <c r="T3423" s="1401"/>
      <c r="W3423" s="864" t="str">
        <f t="shared" si="62"/>
        <v>1w</v>
      </c>
      <c r="X3423" s="1405">
        <f>_xll.qlCalendarAdvance(Calendar,X3422,W3423,"f",FALSE)</f>
        <v>63207</v>
      </c>
      <c r="Y3423" s="1404">
        <f>_xll.qlCalendarAdvance(Calendar,X3423,NDays&amp;"D")</f>
        <v>63207</v>
      </c>
      <c r="Z3423" s="1403">
        <v>2.3399369444284383E-2</v>
      </c>
      <c r="AA3423" s="1411">
        <v>2.3243246641003745E-2</v>
      </c>
    </row>
    <row r="3424" spans="19:27" x14ac:dyDescent="0.2">
      <c r="S3424" s="399"/>
      <c r="T3424" s="1401"/>
      <c r="W3424" s="864" t="str">
        <f t="shared" si="62"/>
        <v>1w</v>
      </c>
      <c r="X3424" s="1405">
        <f>_xll.qlCalendarAdvance(Calendar,X3423,W3424,"f",FALSE)</f>
        <v>63214</v>
      </c>
      <c r="Y3424" s="1404">
        <f>_xll.qlCalendarAdvance(Calendar,X3424,NDays&amp;"D")</f>
        <v>63214</v>
      </c>
      <c r="Z3424" s="1403">
        <v>2.3401041724952734E-2</v>
      </c>
      <c r="AA3424" s="1411">
        <v>2.3245087235350681E-2</v>
      </c>
    </row>
    <row r="3425" spans="19:27" x14ac:dyDescent="0.2">
      <c r="S3425" s="399"/>
      <c r="T3425" s="1401"/>
      <c r="W3425" s="864" t="str">
        <f t="shared" si="62"/>
        <v>1w</v>
      </c>
      <c r="X3425" s="1405">
        <f>_xll.qlCalendarAdvance(Calendar,X3424,W3425,"f",FALSE)</f>
        <v>63221</v>
      </c>
      <c r="Y3425" s="1404">
        <f>_xll.qlCalendarAdvance(Calendar,X3425,NDays&amp;"D")</f>
        <v>63221</v>
      </c>
      <c r="Z3425" s="1403">
        <v>2.3402699263945153E-2</v>
      </c>
      <c r="AA3425" s="1411">
        <v>2.3246913254820756E-2</v>
      </c>
    </row>
    <row r="3426" spans="19:27" x14ac:dyDescent="0.2">
      <c r="S3426" s="399"/>
      <c r="T3426" s="1401"/>
      <c r="W3426" s="864" t="str">
        <f t="shared" si="62"/>
        <v>1w</v>
      </c>
      <c r="X3426" s="1405">
        <f>_xll.qlCalendarAdvance(Calendar,X3425,W3426,"f",FALSE)</f>
        <v>63228</v>
      </c>
      <c r="Y3426" s="1404">
        <f>_xll.qlCalendarAdvance(Calendar,X3426,NDays&amp;"D")</f>
        <v>63228</v>
      </c>
      <c r="Z3426" s="1403">
        <v>2.3404342061225377E-2</v>
      </c>
      <c r="AA3426" s="1411">
        <v>2.324872469941397E-2</v>
      </c>
    </row>
    <row r="3427" spans="19:27" x14ac:dyDescent="0.2">
      <c r="S3427" s="399"/>
      <c r="T3427" s="1401"/>
      <c r="W3427" s="864" t="str">
        <f t="shared" si="62"/>
        <v>1w</v>
      </c>
      <c r="X3427" s="1405">
        <f>_xll.qlCalendarAdvance(Calendar,X3426,W3427,"f",FALSE)</f>
        <v>63235</v>
      </c>
      <c r="Y3427" s="1404">
        <f>_xll.qlCalendarAdvance(Calendar,X3427,NDays&amp;"D")</f>
        <v>63235</v>
      </c>
      <c r="Z3427" s="1403">
        <v>2.3405970116758927E-2</v>
      </c>
      <c r="AA3427" s="1411">
        <v>2.3250521569211369E-2</v>
      </c>
    </row>
    <row r="3428" spans="19:27" x14ac:dyDescent="0.2">
      <c r="S3428" s="399"/>
      <c r="T3428" s="1401"/>
      <c r="W3428" s="864" t="str">
        <f t="shared" si="62"/>
        <v>1w</v>
      </c>
      <c r="X3428" s="1405">
        <f>_xll.qlCalendarAdvance(Calendar,X3427,W3428,"f",FALSE)</f>
        <v>63242</v>
      </c>
      <c r="Y3428" s="1404">
        <f>_xll.qlCalendarAdvance(Calendar,X3428,NDays&amp;"D")</f>
        <v>63242</v>
      </c>
      <c r="Z3428" s="1403">
        <v>2.340758343050953E-2</v>
      </c>
      <c r="AA3428" s="1411">
        <v>2.3252303864293999E-2</v>
      </c>
    </row>
    <row r="3429" spans="19:27" x14ac:dyDescent="0.2">
      <c r="S3429" s="399"/>
      <c r="T3429" s="1401"/>
      <c r="W3429" s="864" t="str">
        <f t="shared" si="62"/>
        <v>1w</v>
      </c>
      <c r="X3429" s="1405">
        <f>_xll.qlCalendarAdvance(Calendar,X3428,W3429,"f",FALSE)</f>
        <v>63249</v>
      </c>
      <c r="Y3429" s="1404">
        <f>_xll.qlCalendarAdvance(Calendar,X3429,NDays&amp;"D")</f>
        <v>63249</v>
      </c>
      <c r="Z3429" s="1403">
        <v>2.3411752462767291E-2</v>
      </c>
      <c r="AA3429" s="1411">
        <v>2.3254071584337677E-2</v>
      </c>
    </row>
    <row r="3430" spans="19:27" x14ac:dyDescent="0.2">
      <c r="S3430" s="399"/>
      <c r="T3430" s="1401"/>
      <c r="W3430" s="864" t="str">
        <f t="shared" si="62"/>
        <v>1w</v>
      </c>
      <c r="X3430" s="1405">
        <f>_xll.qlCalendarAdvance(Calendar,X3429,W3430,"f",FALSE)</f>
        <v>63256</v>
      </c>
      <c r="Y3430" s="1404">
        <f>_xll.qlCalendarAdvance(Calendar,X3430,NDays&amp;"D")</f>
        <v>63256</v>
      </c>
      <c r="Z3430" s="1403">
        <v>2.3413333436283927E-2</v>
      </c>
      <c r="AA3430" s="1411">
        <v>2.3255824729747632E-2</v>
      </c>
    </row>
    <row r="3431" spans="19:27" x14ac:dyDescent="0.2">
      <c r="S3431" s="399"/>
      <c r="T3431" s="1401"/>
      <c r="W3431" s="864" t="str">
        <f t="shared" si="62"/>
        <v>1w</v>
      </c>
      <c r="X3431" s="1405">
        <f>_xll.qlCalendarAdvance(Calendar,X3430,W3431,"f",FALSE)</f>
        <v>63263</v>
      </c>
      <c r="Y3431" s="1404">
        <f>_xll.qlCalendarAdvance(Calendar,X3431,NDays&amp;"D")</f>
        <v>63263</v>
      </c>
      <c r="Z3431" s="1403">
        <v>2.3414899665105758E-2</v>
      </c>
      <c r="AA3431" s="1411">
        <v>2.3257563300037587E-2</v>
      </c>
    </row>
    <row r="3432" spans="19:27" x14ac:dyDescent="0.2">
      <c r="S3432" s="399"/>
      <c r="T3432" s="1401"/>
      <c r="W3432" s="864" t="str">
        <f t="shared" si="62"/>
        <v>1w</v>
      </c>
      <c r="X3432" s="1405">
        <f>_xll.qlCalendarAdvance(Calendar,X3431,W3432,"f",FALSE)</f>
        <v>63270</v>
      </c>
      <c r="Y3432" s="1404">
        <f>_xll.qlCalendarAdvance(Calendar,X3432,NDays&amp;"D")</f>
        <v>63270</v>
      </c>
      <c r="Z3432" s="1403">
        <v>2.3416451149200188E-2</v>
      </c>
      <c r="AA3432" s="1411">
        <v>2.3259287295936959E-2</v>
      </c>
    </row>
    <row r="3433" spans="19:27" x14ac:dyDescent="0.2">
      <c r="S3433" s="399"/>
      <c r="T3433" s="1401"/>
      <c r="W3433" s="864" t="str">
        <f t="shared" si="62"/>
        <v>1w</v>
      </c>
      <c r="X3433" s="1405">
        <f>_xll.qlCalendarAdvance(Calendar,X3432,W3433,"f",FALSE)</f>
        <v>63277</v>
      </c>
      <c r="Y3433" s="1404">
        <f>_xll.qlCalendarAdvance(Calendar,X3433,NDays&amp;"D")</f>
        <v>63277</v>
      </c>
      <c r="Z3433" s="1403">
        <v>2.3417987888530653E-2</v>
      </c>
      <c r="AA3433" s="1411">
        <v>2.3260996716716331E-2</v>
      </c>
    </row>
    <row r="3434" spans="19:27" x14ac:dyDescent="0.2">
      <c r="S3434" s="399"/>
      <c r="T3434" s="1401"/>
      <c r="W3434" s="864" t="str">
        <f t="shared" si="62"/>
        <v>1w</v>
      </c>
      <c r="X3434" s="1405">
        <f>_xll.qlCalendarAdvance(Calendar,X3433,W3434,"f",FALSE)</f>
        <v>63284</v>
      </c>
      <c r="Y3434" s="1404">
        <f>_xll.qlCalendarAdvance(Calendar,X3434,NDays&amp;"D")</f>
        <v>63284</v>
      </c>
      <c r="Z3434" s="1403">
        <v>2.3418657888472458E-2</v>
      </c>
      <c r="AA3434" s="1411">
        <v>2.3262691562618842E-2</v>
      </c>
    </row>
    <row r="3435" spans="19:27" x14ac:dyDescent="0.2">
      <c r="S3435" s="399"/>
      <c r="T3435" s="1401"/>
      <c r="W3435" s="864" t="str">
        <f t="shared" si="62"/>
        <v>1w</v>
      </c>
      <c r="X3435" s="1405">
        <f>_xll.qlCalendarAdvance(Calendar,X3434,W3435,"f",FALSE)</f>
        <v>63291</v>
      </c>
      <c r="Y3435" s="1404">
        <f>_xll.qlCalendarAdvance(Calendar,X3435,NDays&amp;"D")</f>
        <v>63291</v>
      </c>
      <c r="Z3435" s="1403">
        <v>2.3420166095173073E-2</v>
      </c>
      <c r="AA3435" s="1411">
        <v>2.3264371833725539E-2</v>
      </c>
    </row>
    <row r="3436" spans="19:27" x14ac:dyDescent="0.2">
      <c r="S3436" s="399"/>
      <c r="T3436" s="1401"/>
      <c r="W3436" s="864" t="str">
        <f t="shared" si="62"/>
        <v>1w</v>
      </c>
      <c r="X3436" s="1405">
        <f>_xll.qlCalendarAdvance(Calendar,X3435,W3436,"f",FALSE)</f>
        <v>63298</v>
      </c>
      <c r="Y3436" s="1404">
        <f>_xll.qlCalendarAdvance(Calendar,X3436,NDays&amp;"D")</f>
        <v>63298</v>
      </c>
      <c r="Z3436" s="1403">
        <v>2.3421659557946686E-2</v>
      </c>
      <c r="AA3436" s="1411">
        <v>2.326603753027956E-2</v>
      </c>
    </row>
    <row r="3437" spans="19:27" x14ac:dyDescent="0.2">
      <c r="S3437" s="399"/>
      <c r="T3437" s="1401"/>
      <c r="W3437" s="864" t="str">
        <f t="shared" si="62"/>
        <v>1w</v>
      </c>
      <c r="X3437" s="1405">
        <f>_xll.qlCalendarAdvance(Calendar,X3436,W3437,"f",FALSE)</f>
        <v>63305</v>
      </c>
      <c r="Y3437" s="1404">
        <f>_xll.qlCalendarAdvance(Calendar,X3437,NDays&amp;"D")</f>
        <v>63305</v>
      </c>
      <c r="Z3437" s="1403">
        <v>2.3423138276759639E-2</v>
      </c>
      <c r="AA3437" s="1411">
        <v>2.3267688651470442E-2</v>
      </c>
    </row>
    <row r="3438" spans="19:27" x14ac:dyDescent="0.2">
      <c r="S3438" s="399"/>
      <c r="T3438" s="1401"/>
      <c r="W3438" s="864" t="str">
        <f t="shared" si="62"/>
        <v>1w</v>
      </c>
      <c r="X3438" s="1405">
        <f>_xll.qlCalendarAdvance(Calendar,X3437,W3438,"f",FALSE)</f>
        <v>63312</v>
      </c>
      <c r="Y3438" s="1404">
        <f>_xll.qlCalendarAdvance(Calendar,X3438,NDays&amp;"D")</f>
        <v>63312</v>
      </c>
      <c r="Z3438" s="1403">
        <v>2.3425450412565153E-2</v>
      </c>
      <c r="AA3438" s="1411">
        <v>2.3269325198108648E-2</v>
      </c>
    </row>
    <row r="3439" spans="19:27" x14ac:dyDescent="0.2">
      <c r="S3439" s="399"/>
      <c r="T3439" s="1401"/>
      <c r="W3439" s="864" t="str">
        <f t="shared" si="62"/>
        <v>1w</v>
      </c>
      <c r="X3439" s="1405">
        <f>_xll.qlCalendarAdvance(Calendar,X3438,W3439,"f",FALSE)</f>
        <v>63319</v>
      </c>
      <c r="Y3439" s="1404">
        <f>_xll.qlCalendarAdvance(Calendar,X3439,NDays&amp;"D")</f>
        <v>63319</v>
      </c>
      <c r="Z3439" s="1403">
        <v>2.3426898682618557E-2</v>
      </c>
      <c r="AA3439" s="1411">
        <v>2.3270947170032086E-2</v>
      </c>
    </row>
    <row r="3440" spans="19:27" x14ac:dyDescent="0.2">
      <c r="S3440" s="399"/>
      <c r="T3440" s="1401"/>
      <c r="W3440" s="864" t="str">
        <f t="shared" si="62"/>
        <v>1w</v>
      </c>
      <c r="X3440" s="1405">
        <f>_xll.qlCalendarAdvance(Calendar,X3439,W3440,"f",FALSE)</f>
        <v>63326</v>
      </c>
      <c r="Y3440" s="1404">
        <f>_xll.qlCalendarAdvance(Calendar,X3440,NDays&amp;"D")</f>
        <v>63326</v>
      </c>
      <c r="Z3440" s="1403">
        <v>2.342833220767852E-2</v>
      </c>
      <c r="AA3440" s="1411">
        <v>2.3272554566997616E-2</v>
      </c>
    </row>
    <row r="3441" spans="19:27" x14ac:dyDescent="0.2">
      <c r="S3441" s="399"/>
      <c r="T3441" s="1401"/>
      <c r="W3441" s="864" t="str">
        <f t="shared" si="62"/>
        <v>1w</v>
      </c>
      <c r="X3441" s="1405">
        <f>_xll.qlCalendarAdvance(Calendar,X3440,W3441,"f",FALSE)</f>
        <v>63333</v>
      </c>
      <c r="Y3441" s="1404">
        <f>_xll.qlCalendarAdvance(Calendar,X3441,NDays&amp;"D")</f>
        <v>63333</v>
      </c>
      <c r="Z3441" s="1403">
        <v>2.3429750987712442E-2</v>
      </c>
      <c r="AA3441" s="1411">
        <v>2.3274147389086286E-2</v>
      </c>
    </row>
    <row r="3442" spans="19:27" x14ac:dyDescent="0.2">
      <c r="S3442" s="399"/>
      <c r="T3442" s="1401"/>
      <c r="W3442" s="864" t="str">
        <f t="shared" si="62"/>
        <v>1w</v>
      </c>
      <c r="X3442" s="1405">
        <f>_xll.qlCalendarAdvance(Calendar,X3441,W3442,"f",FALSE)</f>
        <v>63340</v>
      </c>
      <c r="Y3442" s="1404">
        <f>_xll.qlCalendarAdvance(Calendar,X3442,NDays&amp;"D")</f>
        <v>63340</v>
      </c>
      <c r="Z3442" s="1403">
        <v>2.3430310710311732E-2</v>
      </c>
      <c r="AA3442" s="1411">
        <v>2.3275725636460187E-2</v>
      </c>
    </row>
    <row r="3443" spans="19:27" x14ac:dyDescent="0.2">
      <c r="S3443" s="399"/>
      <c r="T3443" s="1401"/>
      <c r="W3443" s="864" t="str">
        <f t="shared" si="62"/>
        <v>1w</v>
      </c>
      <c r="X3443" s="1405">
        <f>_xll.qlCalendarAdvance(Calendar,X3442,W3443,"f",FALSE)</f>
        <v>63347</v>
      </c>
      <c r="Y3443" s="1404">
        <f>_xll.qlCalendarAdvance(Calendar,X3443,NDays&amp;"D")</f>
        <v>63347</v>
      </c>
      <c r="Z3443" s="1403">
        <v>2.3431700964699504E-2</v>
      </c>
      <c r="AA3443" s="1411">
        <v>2.3277289308957227E-2</v>
      </c>
    </row>
    <row r="3444" spans="19:27" x14ac:dyDescent="0.2">
      <c r="S3444" s="399"/>
      <c r="T3444" s="1401"/>
      <c r="W3444" s="864" t="str">
        <f t="shared" si="62"/>
        <v>1w</v>
      </c>
      <c r="X3444" s="1405">
        <f>_xll.qlCalendarAdvance(Calendar,X3443,W3444,"f",FALSE)</f>
        <v>63354</v>
      </c>
      <c r="Y3444" s="1404">
        <f>_xll.qlCalendarAdvance(Calendar,X3444,NDays&amp;"D")</f>
        <v>63354</v>
      </c>
      <c r="Z3444" s="1403">
        <v>2.3433076474906511E-2</v>
      </c>
      <c r="AA3444" s="1411">
        <v>2.3278838406577407E-2</v>
      </c>
    </row>
    <row r="3445" spans="19:27" x14ac:dyDescent="0.2">
      <c r="S3445" s="399"/>
      <c r="T3445" s="1401"/>
      <c r="W3445" s="864" t="str">
        <f t="shared" si="62"/>
        <v>1w</v>
      </c>
      <c r="X3445" s="1405">
        <f>_xll.qlCalendarAdvance(Calendar,X3444,W3445,"f",FALSE)</f>
        <v>63361</v>
      </c>
      <c r="Y3445" s="1404">
        <f>_xll.qlCalendarAdvance(Calendar,X3445,NDays&amp;"D")</f>
        <v>63361</v>
      </c>
      <c r="Z3445" s="1403">
        <v>2.3434437240903959E-2</v>
      </c>
      <c r="AA3445" s="1411">
        <v>2.3280372929320725E-2</v>
      </c>
    </row>
    <row r="3446" spans="19:27" x14ac:dyDescent="0.2">
      <c r="S3446" s="399"/>
      <c r="T3446" s="1401"/>
      <c r="W3446" s="864" t="str">
        <f t="shared" si="62"/>
        <v>1w</v>
      </c>
      <c r="X3446" s="1405">
        <f>_xll.qlCalendarAdvance(Calendar,X3445,W3446,"f",FALSE)</f>
        <v>63368</v>
      </c>
      <c r="Y3446" s="1404">
        <f>_xll.qlCalendarAdvance(Calendar,X3446,NDays&amp;"D")</f>
        <v>63368</v>
      </c>
      <c r="Z3446" s="1403">
        <v>2.3435783262662175E-2</v>
      </c>
      <c r="AA3446" s="1411">
        <v>2.3281892877349275E-2</v>
      </c>
    </row>
    <row r="3447" spans="19:27" x14ac:dyDescent="0.2">
      <c r="S3447" s="399"/>
      <c r="T3447" s="1401"/>
      <c r="W3447" s="864" t="str">
        <f t="shared" si="62"/>
        <v>1w</v>
      </c>
      <c r="X3447" s="1405">
        <f>_xll.qlCalendarAdvance(Calendar,X3446,W3447,"f",FALSE)</f>
        <v>63375</v>
      </c>
      <c r="Y3447" s="1404">
        <f>_xll.qlCalendarAdvance(Calendar,X3447,NDays&amp;"D")</f>
        <v>63375</v>
      </c>
      <c r="Z3447" s="1403">
        <v>2.3437954020672017E-2</v>
      </c>
      <c r="AA3447" s="1411">
        <v>2.3283398250257825E-2</v>
      </c>
    </row>
    <row r="3448" spans="19:27" x14ac:dyDescent="0.2">
      <c r="S3448" s="399"/>
      <c r="T3448" s="1401"/>
      <c r="W3448" s="864" t="str">
        <f t="shared" si="62"/>
        <v>1w</v>
      </c>
      <c r="X3448" s="1405">
        <f>_xll.qlCalendarAdvance(Calendar,X3447,W3448,"f",FALSE)</f>
        <v>63382</v>
      </c>
      <c r="Y3448" s="1404">
        <f>_xll.qlCalendarAdvance(Calendar,X3448,NDays&amp;"D")</f>
        <v>63382</v>
      </c>
      <c r="Z3448" s="1403">
        <v>2.3439269584675321E-2</v>
      </c>
      <c r="AA3448" s="1411">
        <v>2.3284889048532653E-2</v>
      </c>
    </row>
    <row r="3449" spans="19:27" x14ac:dyDescent="0.2">
      <c r="S3449" s="399"/>
      <c r="T3449" s="1401"/>
      <c r="W3449" s="864" t="str">
        <f t="shared" si="62"/>
        <v>1w</v>
      </c>
      <c r="X3449" s="1405">
        <f>_xll.qlCalendarAdvance(Calendar,X3448,W3449,"f",FALSE)</f>
        <v>63389</v>
      </c>
      <c r="Y3449" s="1404">
        <f>_xll.qlCalendarAdvance(Calendar,X3449,NDays&amp;"D")</f>
        <v>63389</v>
      </c>
      <c r="Z3449" s="1403">
        <v>2.3440570403413408E-2</v>
      </c>
      <c r="AA3449" s="1411">
        <v>2.3286365272011667E-2</v>
      </c>
    </row>
    <row r="3450" spans="19:27" x14ac:dyDescent="0.2">
      <c r="S3450" s="399"/>
      <c r="T3450" s="1401"/>
      <c r="W3450" s="864" t="str">
        <f t="shared" si="62"/>
        <v>1w</v>
      </c>
      <c r="X3450" s="1405">
        <f>_xll.qlCalendarAdvance(Calendar,X3449,W3450,"f",FALSE)</f>
        <v>63396</v>
      </c>
      <c r="Y3450" s="1404">
        <f>_xll.qlCalendarAdvance(Calendar,X3450,NDays&amp;"D")</f>
        <v>63396</v>
      </c>
      <c r="Z3450" s="1403">
        <v>2.344185647685721E-2</v>
      </c>
      <c r="AA3450" s="1411">
        <v>2.3287826920694865E-2</v>
      </c>
    </row>
    <row r="3451" spans="19:27" x14ac:dyDescent="0.2">
      <c r="S3451" s="399"/>
      <c r="T3451" s="1401"/>
      <c r="W3451" s="864" t="str">
        <f t="shared" si="62"/>
        <v>1w</v>
      </c>
      <c r="X3451" s="1405">
        <f>_xll.qlCalendarAdvance(Calendar,X3450,W3451,"f",FALSE)</f>
        <v>63403</v>
      </c>
      <c r="Y3451" s="1404">
        <f>_xll.qlCalendarAdvance(Calendar,X3451,NDays&amp;"D")</f>
        <v>63403</v>
      </c>
      <c r="Z3451" s="1403">
        <v>2.3443127804977218E-2</v>
      </c>
      <c r="AA3451" s="1411">
        <v>2.3289273994501203E-2</v>
      </c>
    </row>
    <row r="3452" spans="19:27" x14ac:dyDescent="0.2">
      <c r="S3452" s="399"/>
      <c r="T3452" s="1401"/>
      <c r="W3452" s="864" t="str">
        <f t="shared" si="62"/>
        <v>1w</v>
      </c>
      <c r="X3452" s="1405">
        <f>_xll.qlCalendarAdvance(Calendar,X3451,W3452,"f",FALSE)</f>
        <v>63410</v>
      </c>
      <c r="Y3452" s="1404">
        <f>_xll.qlCalendarAdvance(Calendar,X3452,NDays&amp;"D")</f>
        <v>63410</v>
      </c>
      <c r="Z3452" s="1403">
        <v>2.3444384387746119E-2</v>
      </c>
      <c r="AA3452" s="1411">
        <v>2.329070649343068E-2</v>
      </c>
    </row>
    <row r="3453" spans="19:27" x14ac:dyDescent="0.2">
      <c r="S3453" s="399"/>
      <c r="T3453" s="1401"/>
      <c r="W3453" s="864" t="str">
        <f t="shared" si="62"/>
        <v>1w</v>
      </c>
      <c r="X3453" s="1405">
        <f>_xll.qlCalendarAdvance(Calendar,X3452,W3453,"f",FALSE)</f>
        <v>63417</v>
      </c>
      <c r="Y3453" s="1404">
        <f>_xll.qlCalendarAdvance(Calendar,X3453,NDays&amp;"D")</f>
        <v>63417</v>
      </c>
      <c r="Z3453" s="1403">
        <v>2.3445626225137045E-2</v>
      </c>
      <c r="AA3453" s="1411">
        <v>2.3292124417564342E-2</v>
      </c>
    </row>
    <row r="3454" spans="19:27" x14ac:dyDescent="0.2">
      <c r="S3454" s="399"/>
      <c r="T3454" s="1401"/>
      <c r="W3454" s="864" t="str">
        <f t="shared" si="62"/>
        <v>1w</v>
      </c>
      <c r="X3454" s="1405">
        <f>_xll.qlCalendarAdvance(Calendar,X3453,W3454,"f",FALSE)</f>
        <v>63424</v>
      </c>
      <c r="Y3454" s="1404">
        <f>_xll.qlCalendarAdvance(Calendar,X3454,NDays&amp;"D")</f>
        <v>63424</v>
      </c>
      <c r="Z3454" s="1403">
        <v>2.3446853317122249E-2</v>
      </c>
      <c r="AA3454" s="1411">
        <v>2.329352776665905E-2</v>
      </c>
    </row>
    <row r="3455" spans="19:27" x14ac:dyDescent="0.2">
      <c r="S3455" s="399"/>
      <c r="T3455" s="1401"/>
      <c r="W3455" s="864" t="str">
        <f t="shared" si="62"/>
        <v>1w</v>
      </c>
      <c r="X3455" s="1405">
        <f>_xll.qlCalendarAdvance(Calendar,X3454,W3455,"f",FALSE)</f>
        <v>63431</v>
      </c>
      <c r="Y3455" s="1404">
        <f>_xll.qlCalendarAdvance(Calendar,X3455,NDays&amp;"D")</f>
        <v>63431</v>
      </c>
      <c r="Z3455" s="1403">
        <v>2.3446402204281992E-2</v>
      </c>
      <c r="AA3455" s="1411">
        <v>2.329491654103899E-2</v>
      </c>
    </row>
    <row r="3456" spans="19:27" x14ac:dyDescent="0.2">
      <c r="S3456" s="399"/>
      <c r="T3456" s="1401"/>
      <c r="W3456" s="864" t="str">
        <f t="shared" si="62"/>
        <v>1w</v>
      </c>
      <c r="X3456" s="1405">
        <f>_xll.qlCalendarAdvance(Calendar,X3455,W3456,"f",FALSE)</f>
        <v>63438</v>
      </c>
      <c r="Y3456" s="1404">
        <f>_xll.qlCalendarAdvance(Calendar,X3456,NDays&amp;"D")</f>
        <v>63438</v>
      </c>
      <c r="Z3456" s="1403">
        <v>2.3446770918531222E-2</v>
      </c>
      <c r="AA3456" s="1411">
        <v>2.3296290740704162E-2</v>
      </c>
    </row>
    <row r="3457" spans="19:27" x14ac:dyDescent="0.2">
      <c r="S3457" s="399"/>
      <c r="T3457" s="1401"/>
      <c r="W3457" s="864" t="str">
        <f t="shared" si="62"/>
        <v>1w</v>
      </c>
      <c r="X3457" s="1405">
        <f>_xll.qlCalendarAdvance(Calendar,X3456,W3457,"f",FALSE)</f>
        <v>63445</v>
      </c>
      <c r="Y3457" s="1404">
        <f>_xll.qlCalendarAdvance(Calendar,X3457,NDays&amp;"D")</f>
        <v>63445</v>
      </c>
      <c r="Z3457" s="1403">
        <v>2.3447956706668258E-2</v>
      </c>
      <c r="AA3457" s="1411">
        <v>2.3297650365411426E-2</v>
      </c>
    </row>
    <row r="3458" spans="19:27" x14ac:dyDescent="0.2">
      <c r="S3458" s="399"/>
      <c r="T3458" s="1401"/>
      <c r="W3458" s="864" t="str">
        <f t="shared" si="62"/>
        <v>1w</v>
      </c>
      <c r="X3458" s="1405">
        <f>_xll.qlCalendarAdvance(Calendar,X3457,W3458,"f",FALSE)</f>
        <v>63452</v>
      </c>
      <c r="Y3458" s="1404">
        <f>_xll.qlCalendarAdvance(Calendar,X3458,NDays&amp;"D")</f>
        <v>63452</v>
      </c>
      <c r="Z3458" s="1403">
        <v>2.3449127752112484E-2</v>
      </c>
      <c r="AA3458" s="1411">
        <v>2.3298995415322876E-2</v>
      </c>
    </row>
    <row r="3459" spans="19:27" x14ac:dyDescent="0.2">
      <c r="S3459" s="399"/>
      <c r="T3459" s="1401"/>
      <c r="W3459" s="864" t="str">
        <f t="shared" si="62"/>
        <v>1w</v>
      </c>
      <c r="X3459" s="1405">
        <f>_xll.qlCalendarAdvance(Calendar,X3458,W3459,"f",FALSE)</f>
        <v>63459</v>
      </c>
      <c r="Y3459" s="1404">
        <f>_xll.qlCalendarAdvance(Calendar,X3459,NDays&amp;"D")</f>
        <v>63459</v>
      </c>
      <c r="Z3459" s="1403">
        <v>2.3450284054837477E-2</v>
      </c>
      <c r="AA3459" s="1411">
        <v>2.3300325890438511E-2</v>
      </c>
    </row>
    <row r="3460" spans="19:27" x14ac:dyDescent="0.2">
      <c r="S3460" s="399"/>
      <c r="T3460" s="1401"/>
      <c r="W3460" s="864" t="str">
        <f t="shared" si="62"/>
        <v>1w</v>
      </c>
      <c r="X3460" s="1405">
        <f>_xll.qlCalendarAdvance(Calendar,X3459,W3460,"f",FALSE)</f>
        <v>63466</v>
      </c>
      <c r="Y3460" s="1404">
        <f>_xll.qlCalendarAdvance(Calendar,X3460,NDays&amp;"D")</f>
        <v>63466</v>
      </c>
      <c r="Z3460" s="1403">
        <v>2.3452252539770003E-2</v>
      </c>
      <c r="AA3460" s="1411">
        <v>2.3301641790515193E-2</v>
      </c>
    </row>
    <row r="3461" spans="19:27" x14ac:dyDescent="0.2">
      <c r="S3461" s="399"/>
      <c r="T3461" s="1401"/>
      <c r="W3461" s="864" t="str">
        <f t="shared" si="62"/>
        <v>1w</v>
      </c>
      <c r="X3461" s="1405">
        <f>_xll.qlCalendarAdvance(Calendar,X3460,W3461,"f",FALSE)</f>
        <v>63473</v>
      </c>
      <c r="Y3461" s="1404">
        <f>_xll.qlCalendarAdvance(Calendar,X3461,NDays&amp;"D")</f>
        <v>63473</v>
      </c>
      <c r="Z3461" s="1403">
        <v>2.345337837584454E-2</v>
      </c>
      <c r="AA3461" s="1411">
        <v>2.3302943116039199E-2</v>
      </c>
    </row>
    <row r="3462" spans="19:27" x14ac:dyDescent="0.2">
      <c r="S3462" s="399"/>
      <c r="T3462" s="1401"/>
      <c r="W3462" s="864" t="str">
        <f t="shared" si="62"/>
        <v>1w</v>
      </c>
      <c r="X3462" s="1405">
        <f>_xll.qlCalendarAdvance(Calendar,X3461,W3462,"f",FALSE)</f>
        <v>63480</v>
      </c>
      <c r="Y3462" s="1404">
        <f>_xll.qlCalendarAdvance(Calendar,X3462,NDays&amp;"D")</f>
        <v>63480</v>
      </c>
      <c r="Z3462" s="1403">
        <v>2.3454489468184962E-2</v>
      </c>
      <c r="AA3462" s="1411">
        <v>2.3304229866443205E-2</v>
      </c>
    </row>
    <row r="3463" spans="19:27" x14ac:dyDescent="0.2">
      <c r="S3463" s="399"/>
      <c r="T3463" s="1401"/>
      <c r="W3463" s="864" t="str">
        <f t="shared" si="62"/>
        <v>1w</v>
      </c>
      <c r="X3463" s="1405">
        <f>_xll.qlCalendarAdvance(Calendar,X3462,W3463,"f",FALSE)</f>
        <v>63487</v>
      </c>
      <c r="Y3463" s="1404">
        <f>_xll.qlCalendarAdvance(Calendar,X3463,NDays&amp;"D")</f>
        <v>63487</v>
      </c>
      <c r="Z3463" s="1403">
        <v>2.3455585816769004E-2</v>
      </c>
      <c r="AA3463" s="1411">
        <v>2.3305502042051396E-2</v>
      </c>
    </row>
    <row r="3464" spans="19:27" x14ac:dyDescent="0.2">
      <c r="S3464" s="399"/>
      <c r="T3464" s="1401"/>
      <c r="W3464" s="864" t="str">
        <f t="shared" si="62"/>
        <v>1w</v>
      </c>
      <c r="X3464" s="1405">
        <f>_xll.qlCalendarAdvance(Calendar,X3463,W3464,"f",FALSE)</f>
        <v>63494</v>
      </c>
      <c r="Y3464" s="1404">
        <f>_xll.qlCalendarAdvance(Calendar,X3464,NDays&amp;"D")</f>
        <v>63494</v>
      </c>
      <c r="Z3464" s="1403">
        <v>2.3455844426825457E-2</v>
      </c>
      <c r="AA3464" s="1411">
        <v>2.3306759643025865E-2</v>
      </c>
    </row>
    <row r="3465" spans="19:27" x14ac:dyDescent="0.2">
      <c r="S3465" s="399"/>
      <c r="T3465" s="1401"/>
      <c r="W3465" s="864" t="str">
        <f t="shared" si="62"/>
        <v>1w</v>
      </c>
      <c r="X3465" s="1405">
        <f>_xll.qlCalendarAdvance(Calendar,X3464,W3465,"f",FALSE)</f>
        <v>63501</v>
      </c>
      <c r="Y3465" s="1404">
        <f>_xll.qlCalendarAdvance(Calendar,X3465,NDays&amp;"D")</f>
        <v>63501</v>
      </c>
      <c r="Z3465" s="1403">
        <v>2.3456912272725953E-2</v>
      </c>
      <c r="AA3465" s="1411">
        <v>2.3308002669042427E-2</v>
      </c>
    </row>
    <row r="3466" spans="19:27" x14ac:dyDescent="0.2">
      <c r="S3466" s="399"/>
      <c r="T3466" s="1401"/>
      <c r="W3466" s="864" t="str">
        <f t="shared" si="62"/>
        <v>1w</v>
      </c>
      <c r="X3466" s="1405">
        <f>_xll.qlCalendarAdvance(Calendar,X3465,W3466,"f",FALSE)</f>
        <v>63508</v>
      </c>
      <c r="Y3466" s="1404">
        <f>_xll.qlCalendarAdvance(Calendar,X3466,NDays&amp;"D")</f>
        <v>63508</v>
      </c>
      <c r="Z3466" s="1403">
        <v>2.3457965375738857E-2</v>
      </c>
      <c r="AA3466" s="1411">
        <v>2.3309231120182128E-2</v>
      </c>
    </row>
    <row r="3467" spans="19:27" x14ac:dyDescent="0.2">
      <c r="S3467" s="399"/>
      <c r="T3467" s="1401"/>
      <c r="W3467" s="864" t="str">
        <f t="shared" si="62"/>
        <v>1w</v>
      </c>
      <c r="X3467" s="1405">
        <f>_xll.qlCalendarAdvance(Calendar,X3466,W3467,"f",FALSE)</f>
        <v>63515</v>
      </c>
      <c r="Y3467" s="1404">
        <f>_xll.qlCalendarAdvance(Calendar,X3467,NDays&amp;"D")</f>
        <v>63515</v>
      </c>
      <c r="Z3467" s="1403">
        <v>2.3459003735842227E-2</v>
      </c>
      <c r="AA3467" s="1411">
        <v>2.331044499660706E-2</v>
      </c>
    </row>
    <row r="3468" spans="19:27" x14ac:dyDescent="0.2">
      <c r="S3468" s="399"/>
      <c r="T3468" s="1401"/>
      <c r="W3468" s="864" t="str">
        <f t="shared" si="62"/>
        <v>1w</v>
      </c>
      <c r="X3468" s="1405">
        <f>_xll.qlCalendarAdvance(Calendar,X3467,W3468,"f",FALSE)</f>
        <v>63522</v>
      </c>
      <c r="Y3468" s="1404">
        <f>_xll.qlCalendarAdvance(Calendar,X3468,NDays&amp;"D")</f>
        <v>63522</v>
      </c>
      <c r="Z3468" s="1403">
        <v>2.3460027353013675E-2</v>
      </c>
      <c r="AA3468" s="1411">
        <v>2.3311644297993039E-2</v>
      </c>
    </row>
    <row r="3469" spans="19:27" x14ac:dyDescent="0.2">
      <c r="S3469" s="399"/>
      <c r="T3469" s="1401"/>
      <c r="W3469" s="864" t="str">
        <f t="shared" si="62"/>
        <v>1w</v>
      </c>
      <c r="X3469" s="1405">
        <f>_xll.qlCalendarAdvance(Calendar,X3468,W3469,"f",FALSE)</f>
        <v>63529</v>
      </c>
      <c r="Y3469" s="1404">
        <f>_xll.qlCalendarAdvance(Calendar,X3469,NDays&amp;"D")</f>
        <v>63529</v>
      </c>
      <c r="Z3469" s="1403">
        <v>2.3461854288060909E-2</v>
      </c>
      <c r="AA3469" s="1411">
        <v>2.3312829024745296E-2</v>
      </c>
    </row>
    <row r="3470" spans="19:27" x14ac:dyDescent="0.2">
      <c r="S3470" s="399"/>
      <c r="T3470" s="1401"/>
      <c r="W3470" s="864" t="str">
        <f t="shared" si="62"/>
        <v>1w</v>
      </c>
      <c r="X3470" s="1405">
        <f>_xll.qlCalendarAdvance(Calendar,X3469,W3470,"f",FALSE)</f>
        <v>63536</v>
      </c>
      <c r="Y3470" s="1404">
        <f>_xll.qlCalendarAdvance(Calendar,X3470,NDays&amp;"D")</f>
        <v>63536</v>
      </c>
      <c r="Z3470" s="1403">
        <v>2.3462847429694789E-2</v>
      </c>
      <c r="AA3470" s="1411">
        <v>2.33139991764586E-2</v>
      </c>
    </row>
    <row r="3471" spans="19:27" x14ac:dyDescent="0.2">
      <c r="S3471" s="399"/>
      <c r="T3471" s="1401"/>
      <c r="W3471" s="864" t="str">
        <f t="shared" si="62"/>
        <v>1w</v>
      </c>
      <c r="X3471" s="1405">
        <f>_xll.qlCalendarAdvance(Calendar,X3470,W3471,"f",FALSE)</f>
        <v>63543</v>
      </c>
      <c r="Y3471" s="1404">
        <f>_xll.qlCalendarAdvance(Calendar,X3471,NDays&amp;"D")</f>
        <v>63543</v>
      </c>
      <c r="Z3471" s="1403">
        <v>2.3463825827390161E-2</v>
      </c>
      <c r="AA3471" s="1411">
        <v>2.3315154753538181E-2</v>
      </c>
    </row>
    <row r="3472" spans="19:27" x14ac:dyDescent="0.2">
      <c r="S3472" s="399"/>
      <c r="T3472" s="1401"/>
      <c r="W3472" s="864" t="str">
        <f t="shared" si="62"/>
        <v>1w</v>
      </c>
      <c r="X3472" s="1405">
        <f>_xll.qlCalendarAdvance(Calendar,X3471,W3472,"f",FALSE)</f>
        <v>63550</v>
      </c>
      <c r="Y3472" s="1404">
        <f>_xll.qlCalendarAdvance(Calendar,X3472,NDays&amp;"D")</f>
        <v>63550</v>
      </c>
      <c r="Z3472" s="1403">
        <v>2.3464789481124754E-2</v>
      </c>
      <c r="AA3472" s="1411">
        <v>2.3316295755740901E-2</v>
      </c>
    </row>
    <row r="3473" spans="19:27" x14ac:dyDescent="0.2">
      <c r="S3473" s="399"/>
      <c r="T3473" s="1401"/>
      <c r="W3473" s="864" t="str">
        <f t="shared" si="62"/>
        <v>1w</v>
      </c>
      <c r="X3473" s="1405">
        <f>_xll.qlCalendarAdvance(Calendar,X3472,W3473,"f",FALSE)</f>
        <v>63557</v>
      </c>
      <c r="Y3473" s="1404">
        <f>_xll.qlCalendarAdvance(Calendar,X3473,NDays&amp;"D")</f>
        <v>63557</v>
      </c>
      <c r="Z3473" s="1403">
        <v>2.3464924294116563E-2</v>
      </c>
      <c r="AA3473" s="1411">
        <v>2.3317422182823622E-2</v>
      </c>
    </row>
    <row r="3474" spans="19:27" x14ac:dyDescent="0.2">
      <c r="S3474" s="399"/>
      <c r="T3474" s="1401"/>
      <c r="W3474" s="864" t="str">
        <f t="shared" si="62"/>
        <v>1w</v>
      </c>
      <c r="X3474" s="1405">
        <f>_xll.qlCalendarAdvance(Calendar,X3473,W3474,"f",FALSE)</f>
        <v>63564</v>
      </c>
      <c r="Y3474" s="1404">
        <f>_xll.qlCalendarAdvance(Calendar,X3474,NDays&amp;"D")</f>
        <v>63564</v>
      </c>
      <c r="Z3474" s="1403">
        <v>2.3465859453238414E-2</v>
      </c>
      <c r="AA3474" s="1411">
        <v>2.3318534035353666E-2</v>
      </c>
    </row>
    <row r="3475" spans="19:27" x14ac:dyDescent="0.2">
      <c r="S3475" s="399"/>
      <c r="T3475" s="1401"/>
      <c r="W3475" s="864" t="str">
        <f t="shared" si="62"/>
        <v>1w</v>
      </c>
      <c r="X3475" s="1405">
        <f>_xll.qlCalendarAdvance(Calendar,X3474,W3475,"f",FALSE)</f>
        <v>63571</v>
      </c>
      <c r="Y3475" s="1404">
        <f>_xll.qlCalendarAdvance(Calendar,X3475,NDays&amp;"D")</f>
        <v>63571</v>
      </c>
      <c r="Z3475" s="1403">
        <v>2.3466779869278791E-2</v>
      </c>
      <c r="AA3475" s="1411">
        <v>2.331963131300685E-2</v>
      </c>
    </row>
    <row r="3476" spans="19:27" x14ac:dyDescent="0.2">
      <c r="S3476" s="399"/>
      <c r="T3476" s="1401"/>
      <c r="W3476" s="864" t="str">
        <f t="shared" si="62"/>
        <v>1w</v>
      </c>
      <c r="X3476" s="1405">
        <f>_xll.qlCalendarAdvance(Calendar,X3475,W3476,"f",FALSE)</f>
        <v>63578</v>
      </c>
      <c r="Y3476" s="1404">
        <f>_xll.qlCalendarAdvance(Calendar,X3476,NDays&amp;"D")</f>
        <v>63578</v>
      </c>
      <c r="Z3476" s="1403">
        <v>2.3467685542218883E-2</v>
      </c>
      <c r="AA3476" s="1411">
        <v>2.3320714015783173E-2</v>
      </c>
    </row>
    <row r="3477" spans="19:27" x14ac:dyDescent="0.2">
      <c r="S3477" s="399"/>
      <c r="T3477" s="1401"/>
      <c r="W3477" s="864" t="str">
        <f t="shared" si="62"/>
        <v>1w</v>
      </c>
      <c r="X3477" s="1405">
        <f>_xll.qlCalendarAdvance(Calendar,X3476,W3477,"f",FALSE)</f>
        <v>63585</v>
      </c>
      <c r="Y3477" s="1404">
        <f>_xll.qlCalendarAdvance(Calendar,X3477,NDays&amp;"D")</f>
        <v>63585</v>
      </c>
      <c r="Z3477" s="1403">
        <v>2.346857647203765E-2</v>
      </c>
      <c r="AA3477" s="1411">
        <v>2.3321782143682634E-2</v>
      </c>
    </row>
    <row r="3478" spans="19:27" x14ac:dyDescent="0.2">
      <c r="S3478" s="399"/>
      <c r="T3478" s="1401"/>
      <c r="W3478" s="864" t="str">
        <f t="shared" si="62"/>
        <v>1w</v>
      </c>
      <c r="X3478" s="1405">
        <f>_xll.qlCalendarAdvance(Calendar,X3477,W3478,"f",FALSE)</f>
        <v>63592</v>
      </c>
      <c r="Y3478" s="1404">
        <f>_xll.qlCalendarAdvance(Calendar,X3478,NDays&amp;"D")</f>
        <v>63592</v>
      </c>
      <c r="Z3478" s="1403">
        <v>2.3469452658715834E-2</v>
      </c>
      <c r="AA3478" s="1411">
        <v>2.3322835696705235E-2</v>
      </c>
    </row>
    <row r="3479" spans="19:27" x14ac:dyDescent="0.2">
      <c r="S3479" s="399"/>
      <c r="T3479" s="1401"/>
      <c r="W3479" s="864" t="str">
        <f t="shared" si="62"/>
        <v>1w</v>
      </c>
      <c r="X3479" s="1405">
        <f>_xll.qlCalendarAdvance(Calendar,X3478,W3479,"f",FALSE)</f>
        <v>63599</v>
      </c>
      <c r="Y3479" s="1404">
        <f>_xll.qlCalendarAdvance(Calendar,X3479,NDays&amp;"D")</f>
        <v>63599</v>
      </c>
      <c r="Z3479" s="1403">
        <v>2.3470314102235972E-2</v>
      </c>
      <c r="AA3479" s="1411">
        <v>2.3323874674932021E-2</v>
      </c>
    </row>
    <row r="3480" spans="19:27" x14ac:dyDescent="0.2">
      <c r="S3480" s="399"/>
      <c r="T3480" s="1401"/>
      <c r="W3480" s="864" t="str">
        <f t="shared" si="62"/>
        <v>1w</v>
      </c>
      <c r="X3480" s="1405">
        <f>_xll.qlCalendarAdvance(Calendar,X3479,W3480,"f",FALSE)</f>
        <v>63606</v>
      </c>
      <c r="Y3480" s="1404">
        <f>_xll.qlCalendarAdvance(Calendar,X3480,NDays&amp;"D")</f>
        <v>63606</v>
      </c>
      <c r="Z3480" s="1403">
        <v>2.3471160802577915E-2</v>
      </c>
      <c r="AA3480" s="1411">
        <v>2.3324899078281947E-2</v>
      </c>
    </row>
    <row r="3481" spans="19:27" x14ac:dyDescent="0.2">
      <c r="S3481" s="399"/>
      <c r="T3481" s="1401"/>
      <c r="W3481" s="864" t="str">
        <f t="shared" si="62"/>
        <v>1w</v>
      </c>
      <c r="X3481" s="1405">
        <f>_xll.qlCalendarAdvance(Calendar,X3480,W3481,"f",FALSE)</f>
        <v>63613</v>
      </c>
      <c r="Y3481" s="1404">
        <f>_xll.qlCalendarAdvance(Calendar,X3481,NDays&amp;"D")</f>
        <v>63613</v>
      </c>
      <c r="Z3481" s="1403">
        <v>2.3474410946136285E-2</v>
      </c>
      <c r="AA3481" s="1411">
        <v>2.3325908906917103E-2</v>
      </c>
    </row>
    <row r="3482" spans="19:27" x14ac:dyDescent="0.2">
      <c r="S3482" s="399"/>
      <c r="T3482" s="1401"/>
      <c r="W3482" s="864" t="str">
        <f t="shared" ref="W3482:W3545" si="63">W3481</f>
        <v>1w</v>
      </c>
      <c r="X3482" s="1405">
        <f>_xll.qlCalendarAdvance(Calendar,X3481,W3482,"f",FALSE)</f>
        <v>63620</v>
      </c>
      <c r="Y3482" s="1404">
        <f>_xll.qlCalendarAdvance(Calendar,X3482,NDays&amp;"D")</f>
        <v>63620</v>
      </c>
      <c r="Z3482" s="1403">
        <v>2.3475225156959909E-2</v>
      </c>
      <c r="AA3482" s="1411">
        <v>2.3326904160675399E-2</v>
      </c>
    </row>
    <row r="3483" spans="19:27" x14ac:dyDescent="0.2">
      <c r="S3483" s="399"/>
      <c r="T3483" s="1401"/>
      <c r="W3483" s="864" t="str">
        <f t="shared" si="63"/>
        <v>1w</v>
      </c>
      <c r="X3483" s="1405">
        <f>_xll.qlCalendarAdvance(Calendar,X3482,W3483,"f",FALSE)</f>
        <v>63627</v>
      </c>
      <c r="Y3483" s="1404">
        <f>_xll.qlCalendarAdvance(Calendar,X3483,NDays&amp;"D")</f>
        <v>63627</v>
      </c>
      <c r="Z3483" s="1403">
        <v>2.3476024621726356E-2</v>
      </c>
      <c r="AA3483" s="1411">
        <v>2.3327884839556834E-2</v>
      </c>
    </row>
    <row r="3484" spans="19:27" x14ac:dyDescent="0.2">
      <c r="S3484" s="399"/>
      <c r="T3484" s="1401"/>
      <c r="W3484" s="864" t="str">
        <f t="shared" si="63"/>
        <v>1w</v>
      </c>
      <c r="X3484" s="1405">
        <f>_xll.qlCalendarAdvance(Calendar,X3483,W3484,"f",FALSE)</f>
        <v>63634</v>
      </c>
      <c r="Y3484" s="1404">
        <f>_xll.qlCalendarAdvance(Calendar,X3484,NDays&amp;"D")</f>
        <v>63634</v>
      </c>
      <c r="Z3484" s="1403">
        <v>2.3476809340415364E-2</v>
      </c>
      <c r="AA3484" s="1411">
        <v>2.3328850943561408E-2</v>
      </c>
    </row>
    <row r="3485" spans="19:27" x14ac:dyDescent="0.2">
      <c r="S3485" s="399"/>
      <c r="T3485" s="1401"/>
      <c r="W3485" s="864" t="str">
        <f t="shared" si="63"/>
        <v>1w</v>
      </c>
      <c r="X3485" s="1405">
        <f>_xll.qlCalendarAdvance(Calendar,X3484,W3485,"f",FALSE)</f>
        <v>63641</v>
      </c>
      <c r="Y3485" s="1404">
        <f>_xll.qlCalendarAdvance(Calendar,X3485,NDays&amp;"D")</f>
        <v>63641</v>
      </c>
      <c r="Z3485" s="1403">
        <v>2.3477579313011077E-2</v>
      </c>
      <c r="AA3485" s="1411">
        <v>2.3329802472608074E-2</v>
      </c>
    </row>
    <row r="3486" spans="19:27" x14ac:dyDescent="0.2">
      <c r="S3486" s="399"/>
      <c r="T3486" s="1401"/>
      <c r="W3486" s="864" t="str">
        <f t="shared" si="63"/>
        <v>1w</v>
      </c>
      <c r="X3486" s="1405">
        <f>_xll.qlCalendarAdvance(Calendar,X3485,W3486,"f",FALSE)</f>
        <v>63648</v>
      </c>
      <c r="Y3486" s="1404">
        <f>_xll.qlCalendarAdvance(Calendar,X3486,NDays&amp;"D")</f>
        <v>63648</v>
      </c>
      <c r="Z3486" s="1403">
        <v>2.3477533553917195E-2</v>
      </c>
      <c r="AA3486" s="1411">
        <v>2.3330739427102065E-2</v>
      </c>
    </row>
    <row r="3487" spans="19:27" x14ac:dyDescent="0.2">
      <c r="S3487" s="399"/>
      <c r="T3487" s="1401"/>
      <c r="W3487" s="864" t="str">
        <f t="shared" si="63"/>
        <v>1w</v>
      </c>
      <c r="X3487" s="1405">
        <f>_xll.qlCalendarAdvance(Calendar,X3486,W3487,"f",FALSE)</f>
        <v>63655</v>
      </c>
      <c r="Y3487" s="1404">
        <f>_xll.qlCalendarAdvance(Calendar,X3487,NDays&amp;"D")</f>
        <v>63655</v>
      </c>
      <c r="Z3487" s="1403">
        <v>2.3478275040155452E-2</v>
      </c>
      <c r="AA3487" s="1411">
        <v>2.3331661806557102E-2</v>
      </c>
    </row>
    <row r="3488" spans="19:27" x14ac:dyDescent="0.2">
      <c r="S3488" s="399"/>
      <c r="T3488" s="1401"/>
      <c r="W3488" s="864" t="str">
        <f t="shared" si="63"/>
        <v>1w</v>
      </c>
      <c r="X3488" s="1405">
        <f>_xll.qlCalendarAdvance(Calendar,X3487,W3488,"f",FALSE)</f>
        <v>63662</v>
      </c>
      <c r="Y3488" s="1404">
        <f>_xll.qlCalendarAdvance(Calendar,X3488,NDays&amp;"D")</f>
        <v>63662</v>
      </c>
      <c r="Z3488" s="1403">
        <v>2.3479001781193439E-2</v>
      </c>
      <c r="AA3488" s="1411">
        <v>2.3332569611135279E-2</v>
      </c>
    </row>
    <row r="3489" spans="19:27" x14ac:dyDescent="0.2">
      <c r="S3489" s="399"/>
      <c r="T3489" s="1401"/>
      <c r="W3489" s="864" t="str">
        <f t="shared" si="63"/>
        <v>1w</v>
      </c>
      <c r="X3489" s="1405">
        <f>_xll.qlCalendarAdvance(Calendar,X3488,W3489,"f",FALSE)</f>
        <v>63669</v>
      </c>
      <c r="Y3489" s="1404">
        <f>_xll.qlCalendarAdvance(Calendar,X3489,NDays&amp;"D")</f>
        <v>63669</v>
      </c>
      <c r="Z3489" s="1403">
        <v>2.3479713777014768E-2</v>
      </c>
      <c r="AA3489" s="1411">
        <v>2.3333462841079733E-2</v>
      </c>
    </row>
    <row r="3490" spans="19:27" x14ac:dyDescent="0.2">
      <c r="S3490" s="399"/>
      <c r="T3490" s="1401"/>
      <c r="W3490" s="864" t="str">
        <f t="shared" si="63"/>
        <v>1w</v>
      </c>
      <c r="X3490" s="1405">
        <f>_xll.qlCalendarAdvance(Calendar,X3489,W3490,"f",FALSE)</f>
        <v>63676</v>
      </c>
      <c r="Y3490" s="1404">
        <f>_xll.qlCalendarAdvance(Calendar,X3490,NDays&amp;"D")</f>
        <v>63676</v>
      </c>
      <c r="Z3490" s="1403">
        <v>2.3481207984010988E-2</v>
      </c>
      <c r="AA3490" s="1411">
        <v>2.3334341495985234E-2</v>
      </c>
    </row>
    <row r="3491" spans="19:27" x14ac:dyDescent="0.2">
      <c r="S3491" s="399"/>
      <c r="T3491" s="1401"/>
      <c r="W3491" s="864" t="str">
        <f t="shared" si="63"/>
        <v>1w</v>
      </c>
      <c r="X3491" s="1405">
        <f>_xll.qlCalendarAdvance(Calendar,X3490,W3491,"f",FALSE)</f>
        <v>63683</v>
      </c>
      <c r="Y3491" s="1404">
        <f>_xll.qlCalendarAdvance(Calendar,X3491,NDays&amp;"D")</f>
        <v>63683</v>
      </c>
      <c r="Z3491" s="1403">
        <v>2.3481889479702478E-2</v>
      </c>
      <c r="AA3491" s="1411">
        <v>2.3335205576175966E-2</v>
      </c>
    </row>
    <row r="3492" spans="19:27" x14ac:dyDescent="0.2">
      <c r="S3492" s="399"/>
      <c r="T3492" s="1401"/>
      <c r="W3492" s="864" t="str">
        <f t="shared" si="63"/>
        <v>1w</v>
      </c>
      <c r="X3492" s="1405">
        <f>_xll.qlCalendarAdvance(Calendar,X3491,W3492,"f",FALSE)</f>
        <v>63690</v>
      </c>
      <c r="Y3492" s="1404">
        <f>_xll.qlCalendarAdvance(Calendar,X3492,NDays&amp;"D")</f>
        <v>63690</v>
      </c>
      <c r="Z3492" s="1403">
        <v>2.3482556229188354E-2</v>
      </c>
      <c r="AA3492" s="1411">
        <v>2.3336055081408791E-2</v>
      </c>
    </row>
    <row r="3493" spans="19:27" x14ac:dyDescent="0.2">
      <c r="S3493" s="399"/>
      <c r="T3493" s="1401"/>
      <c r="W3493" s="864" t="str">
        <f t="shared" si="63"/>
        <v>1w</v>
      </c>
      <c r="X3493" s="1405">
        <f>_xll.qlCalendarAdvance(Calendar,X3492,W3493,"f",FALSE)</f>
        <v>63697</v>
      </c>
      <c r="Y3493" s="1404">
        <f>_xll.qlCalendarAdvance(Calendar,X3493,NDays&amp;"D")</f>
        <v>63697</v>
      </c>
      <c r="Z3493" s="1403">
        <v>2.348320823245496E-2</v>
      </c>
      <c r="AA3493" s="1411">
        <v>2.3336890011926847E-2</v>
      </c>
    </row>
    <row r="3494" spans="19:27" x14ac:dyDescent="0.2">
      <c r="S3494" s="399"/>
      <c r="T3494" s="1401"/>
      <c r="W3494" s="864" t="str">
        <f t="shared" si="63"/>
        <v>1w</v>
      </c>
      <c r="X3494" s="1405">
        <f>_xll.qlCalendarAdvance(Calendar,X3493,W3494,"f",FALSE)</f>
        <v>63704</v>
      </c>
      <c r="Y3494" s="1404">
        <f>_xll.qlCalendarAdvance(Calendar,X3494,NDays&amp;"D")</f>
        <v>63704</v>
      </c>
      <c r="Z3494" s="1403">
        <v>2.3483845489486881E-2</v>
      </c>
      <c r="AA3494" s="1411">
        <v>2.3337710367405951E-2</v>
      </c>
    </row>
    <row r="3495" spans="19:27" x14ac:dyDescent="0.2">
      <c r="S3495" s="399"/>
      <c r="T3495" s="1401"/>
      <c r="W3495" s="864" t="str">
        <f t="shared" si="63"/>
        <v>1w</v>
      </c>
      <c r="X3495" s="1405">
        <f>_xll.qlCalendarAdvance(Calendar,X3494,W3495,"f",FALSE)</f>
        <v>63711</v>
      </c>
      <c r="Y3495" s="1404">
        <f>_xll.qlCalendarAdvance(Calendar,X3495,NDays&amp;"D")</f>
        <v>63711</v>
      </c>
      <c r="Z3495" s="1403">
        <v>2.3483676101544847E-2</v>
      </c>
      <c r="AA3495" s="1411">
        <v>2.3338516148089239E-2</v>
      </c>
    </row>
    <row r="3496" spans="19:27" x14ac:dyDescent="0.2">
      <c r="S3496" s="399"/>
      <c r="T3496" s="1401"/>
      <c r="W3496" s="864" t="str">
        <f t="shared" si="63"/>
        <v>1w</v>
      </c>
      <c r="X3496" s="1405">
        <f>_xll.qlCalendarAdvance(Calendar,X3495,W3496,"f",FALSE)</f>
        <v>63718</v>
      </c>
      <c r="Y3496" s="1404">
        <f>_xll.qlCalendarAdvance(Calendar,X3496,NDays&amp;"D")</f>
        <v>63718</v>
      </c>
      <c r="Z3496" s="1403">
        <v>2.3484284880431503E-2</v>
      </c>
      <c r="AA3496" s="1411">
        <v>2.3339307354057759E-2</v>
      </c>
    </row>
    <row r="3497" spans="19:27" x14ac:dyDescent="0.2">
      <c r="S3497" s="399"/>
      <c r="T3497" s="1401"/>
      <c r="W3497" s="864" t="str">
        <f t="shared" si="63"/>
        <v>1w</v>
      </c>
      <c r="X3497" s="1405">
        <f>_xll.qlCalendarAdvance(Calendar,X3496,W3497,"f",FALSE)</f>
        <v>63725</v>
      </c>
      <c r="Y3497" s="1404">
        <f>_xll.qlCalendarAdvance(Calendar,X3497,NDays&amp;"D")</f>
        <v>63725</v>
      </c>
      <c r="Z3497" s="1403">
        <v>2.3484878913985915E-2</v>
      </c>
      <c r="AA3497" s="1411">
        <v>2.3340083985149418E-2</v>
      </c>
    </row>
    <row r="3498" spans="19:27" x14ac:dyDescent="0.2">
      <c r="S3498" s="399"/>
      <c r="T3498" s="1401"/>
      <c r="W3498" s="864" t="str">
        <f t="shared" si="63"/>
        <v>1w</v>
      </c>
      <c r="X3498" s="1405">
        <f>_xll.qlCalendarAdvance(Calendar,X3497,W3498,"f",FALSE)</f>
        <v>63732</v>
      </c>
      <c r="Y3498" s="1404">
        <f>_xll.qlCalendarAdvance(Calendar,X3498,NDays&amp;"D")</f>
        <v>63732</v>
      </c>
      <c r="Z3498" s="1403">
        <v>2.3485458202194349E-2</v>
      </c>
      <c r="AA3498" s="1411">
        <v>2.3340846041364216E-2</v>
      </c>
    </row>
    <row r="3499" spans="19:27" x14ac:dyDescent="0.2">
      <c r="S3499" s="399"/>
      <c r="T3499" s="1401"/>
      <c r="W3499" s="864" t="str">
        <f t="shared" si="63"/>
        <v>1w</v>
      </c>
      <c r="X3499" s="1405">
        <f>_xll.qlCalendarAdvance(Calendar,X3498,W3499,"f",FALSE)</f>
        <v>63739</v>
      </c>
      <c r="Y3499" s="1404">
        <f>_xll.qlCalendarAdvance(Calendar,X3499,NDays&amp;"D")</f>
        <v>63739</v>
      </c>
      <c r="Z3499" s="1403">
        <v>2.3486810580652683E-2</v>
      </c>
      <c r="AA3499" s="1411">
        <v>2.3341593522864246E-2</v>
      </c>
    </row>
    <row r="3500" spans="19:27" x14ac:dyDescent="0.2">
      <c r="W3500" s="864" t="str">
        <f t="shared" si="63"/>
        <v>1w</v>
      </c>
      <c r="X3500" s="1405">
        <f>_xll.qlCalendarAdvance(Calendar,X3499,W3500,"f",FALSE)</f>
        <v>63746</v>
      </c>
      <c r="Y3500" s="1404">
        <f>_xll.qlCalendarAdvance(Calendar,X3500,NDays&amp;"D")</f>
        <v>63746</v>
      </c>
      <c r="Z3500" s="1403">
        <v>2.3487359359995026E-2</v>
      </c>
      <c r="AA3500" s="1411">
        <v>2.3342326429244276E-2</v>
      </c>
    </row>
    <row r="3501" spans="19:27" x14ac:dyDescent="0.2">
      <c r="W3501" s="864" t="str">
        <f t="shared" si="63"/>
        <v>1w</v>
      </c>
      <c r="X3501" s="1405">
        <f>_xll.qlCalendarAdvance(Calendar,X3500,W3501,"f",FALSE)</f>
        <v>63753</v>
      </c>
      <c r="Y3501" s="1404">
        <f>_xll.qlCalendarAdvance(Calendar,X3501,NDays&amp;"D")</f>
        <v>63753</v>
      </c>
      <c r="Z3501" s="1403">
        <v>2.3487893393011067E-2</v>
      </c>
      <c r="AA3501" s="1411">
        <v>2.3343044760909537E-2</v>
      </c>
    </row>
    <row r="3502" spans="19:27" x14ac:dyDescent="0.2">
      <c r="W3502" s="864" t="str">
        <f t="shared" si="63"/>
        <v>1w</v>
      </c>
      <c r="X3502" s="1405">
        <f>_xll.qlCalendarAdvance(Calendar,X3501,W3502,"f",FALSE)</f>
        <v>63760</v>
      </c>
      <c r="Y3502" s="1404">
        <f>_xll.qlCalendarAdvance(Calendar,X3502,NDays&amp;"D")</f>
        <v>63760</v>
      </c>
      <c r="Z3502" s="1403">
        <v>2.3488412679690672E-2</v>
      </c>
      <c r="AA3502" s="1411">
        <v>2.3343748517778984E-2</v>
      </c>
    </row>
    <row r="3503" spans="19:27" x14ac:dyDescent="0.2">
      <c r="W3503" s="864" t="str">
        <f t="shared" si="63"/>
        <v>1w</v>
      </c>
      <c r="X3503" s="1405">
        <f>_xll.qlCalendarAdvance(Calendar,X3502,W3503,"f",FALSE)</f>
        <v>63767</v>
      </c>
      <c r="Y3503" s="1404">
        <f>_xll.qlCalendarAdvance(Calendar,X3503,NDays&amp;"D")</f>
        <v>63767</v>
      </c>
      <c r="Z3503" s="1403">
        <v>2.3488917220020628E-2</v>
      </c>
      <c r="AA3503" s="1411">
        <v>2.334443769977157E-2</v>
      </c>
    </row>
    <row r="3504" spans="19:27" x14ac:dyDescent="0.2">
      <c r="W3504" s="864" t="str">
        <f t="shared" si="63"/>
        <v>1w</v>
      </c>
      <c r="X3504" s="1405">
        <f>_xll.qlCalendarAdvance(Calendar,X3503,W3504,"f",FALSE)</f>
        <v>63774</v>
      </c>
      <c r="Y3504" s="1404">
        <f>_xll.qlCalendarAdvance(Calendar,X3504,NDays&amp;"D")</f>
        <v>63774</v>
      </c>
      <c r="Z3504" s="1403">
        <v>2.3489407013990365E-2</v>
      </c>
      <c r="AA3504" s="1411">
        <v>2.3345112306968341E-2</v>
      </c>
    </row>
    <row r="3505" spans="23:27" x14ac:dyDescent="0.2">
      <c r="W3505" s="864" t="str">
        <f t="shared" si="63"/>
        <v>1w</v>
      </c>
      <c r="X3505" s="1405">
        <f>_xll.qlCalendarAdvance(Calendar,X3504,W3505,"f",FALSE)</f>
        <v>63781</v>
      </c>
      <c r="Y3505" s="1404">
        <f>_xll.qlCalendarAdvance(Calendar,X3505,NDays&amp;"D")</f>
        <v>63781</v>
      </c>
      <c r="Z3505" s="1403">
        <v>2.348988206158931E-2</v>
      </c>
      <c r="AA3505" s="1411">
        <v>2.3345772339207205E-2</v>
      </c>
    </row>
    <row r="3506" spans="23:27" x14ac:dyDescent="0.2">
      <c r="W3506" s="864" t="str">
        <f t="shared" si="63"/>
        <v>1w</v>
      </c>
      <c r="X3506" s="1405">
        <f>_xll.qlCalendarAdvance(Calendar,X3505,W3506,"f",FALSE)</f>
        <v>63788</v>
      </c>
      <c r="Y3506" s="1404">
        <f>_xll.qlCalendarAdvance(Calendar,X3506,NDays&amp;"D")</f>
        <v>63788</v>
      </c>
      <c r="Z3506" s="1403">
        <v>2.349034236280689E-2</v>
      </c>
      <c r="AA3506" s="1411">
        <v>2.33464177967313E-2</v>
      </c>
    </row>
    <row r="3507" spans="23:27" x14ac:dyDescent="0.2">
      <c r="W3507" s="864" t="str">
        <f t="shared" si="63"/>
        <v>1w</v>
      </c>
      <c r="X3507" s="1405">
        <f>_xll.qlCalendarAdvance(Calendar,X3506,W3507,"f",FALSE)</f>
        <v>63795</v>
      </c>
      <c r="Y3507" s="1404">
        <f>_xll.qlCalendarAdvance(Calendar,X3507,NDays&amp;"D")</f>
        <v>63795</v>
      </c>
      <c r="Z3507" s="1403">
        <v>2.3490008253546909E-2</v>
      </c>
      <c r="AA3507" s="1411">
        <v>2.3347048679378535E-2</v>
      </c>
    </row>
    <row r="3508" spans="23:27" x14ac:dyDescent="0.2">
      <c r="W3508" s="864" t="str">
        <f t="shared" si="63"/>
        <v>1w</v>
      </c>
      <c r="X3508" s="1405">
        <f>_xll.qlCalendarAdvance(Calendar,X3507,W3508,"f",FALSE)</f>
        <v>63802</v>
      </c>
      <c r="Y3508" s="1404">
        <f>_xll.qlCalendarAdvance(Calendar,X3508,NDays&amp;"D")</f>
        <v>63802</v>
      </c>
      <c r="Z3508" s="1403">
        <v>2.3488882616264008E-2</v>
      </c>
      <c r="AA3508" s="1411">
        <v>2.3347664987148908E-2</v>
      </c>
    </row>
    <row r="3509" spans="23:27" x14ac:dyDescent="0.2">
      <c r="W3509" s="864" t="str">
        <f t="shared" si="63"/>
        <v>1w</v>
      </c>
      <c r="X3509" s="1405">
        <f>_xll.qlCalendarAdvance(Calendar,X3508,W3509,"f",FALSE)</f>
        <v>63809</v>
      </c>
      <c r="Y3509" s="1404">
        <f>_xll.qlCalendarAdvance(Calendar,X3509,NDays&amp;"D")</f>
        <v>63809</v>
      </c>
      <c r="Z3509" s="1403">
        <v>2.348930175776744E-2</v>
      </c>
      <c r="AA3509" s="1411">
        <v>2.3348266720123467E-2</v>
      </c>
    </row>
    <row r="3510" spans="23:27" x14ac:dyDescent="0.2">
      <c r="W3510" s="864" t="str">
        <f t="shared" si="63"/>
        <v>1w</v>
      </c>
      <c r="X3510" s="1405">
        <f>_xll.qlCalendarAdvance(Calendar,X3509,W3510,"f",FALSE)</f>
        <v>63816</v>
      </c>
      <c r="Y3510" s="1404">
        <f>_xll.qlCalendarAdvance(Calendar,X3510,NDays&amp;"D")</f>
        <v>63816</v>
      </c>
      <c r="Z3510" s="1403">
        <v>2.3489706155679389E-2</v>
      </c>
      <c r="AA3510" s="1411">
        <v>2.3348853878059073E-2</v>
      </c>
    </row>
    <row r="3511" spans="23:27" x14ac:dyDescent="0.2">
      <c r="W3511" s="864" t="str">
        <f t="shared" si="63"/>
        <v>1w</v>
      </c>
      <c r="X3511" s="1405">
        <f>_xll.qlCalendarAdvance(Calendar,X3510,W3511,"f",FALSE)</f>
        <v>63823</v>
      </c>
      <c r="Y3511" s="1404">
        <f>_xll.qlCalendarAdvance(Calendar,X3511,NDays&amp;"D")</f>
        <v>63823</v>
      </c>
      <c r="Z3511" s="1403">
        <v>2.3490095809995372E-2</v>
      </c>
      <c r="AA3511" s="1411">
        <v>2.3349426461442002E-2</v>
      </c>
    </row>
    <row r="3512" spans="23:27" x14ac:dyDescent="0.2">
      <c r="W3512" s="864" t="str">
        <f t="shared" si="63"/>
        <v>1w</v>
      </c>
      <c r="X3512" s="1405">
        <f>_xll.qlCalendarAdvance(Calendar,X3511,W3512,"f",FALSE)</f>
        <v>63830</v>
      </c>
      <c r="Y3512" s="1404">
        <f>_xll.qlCalendarAdvance(Calendar,X3512,NDays&amp;"D")</f>
        <v>63830</v>
      </c>
      <c r="Z3512" s="1403">
        <v>2.3491245377712858E-2</v>
      </c>
      <c r="AA3512" s="1411">
        <v>2.3349984469785978E-2</v>
      </c>
    </row>
    <row r="3513" spans="23:27" x14ac:dyDescent="0.2">
      <c r="W3513" s="864" t="str">
        <f t="shared" si="63"/>
        <v>1w</v>
      </c>
      <c r="X3513" s="1405">
        <f>_xll.qlCalendarAdvance(Calendar,X3512,W3513,"f",FALSE)</f>
        <v>63837</v>
      </c>
      <c r="Y3513" s="1404">
        <f>_xll.qlCalendarAdvance(Calendar,X3513,NDays&amp;"D")</f>
        <v>63837</v>
      </c>
      <c r="Z3513" s="1403">
        <v>2.3491604514669411E-2</v>
      </c>
      <c r="AA3513" s="1411">
        <v>2.3350527903253093E-2</v>
      </c>
    </row>
    <row r="3514" spans="23:27" x14ac:dyDescent="0.2">
      <c r="W3514" s="864" t="str">
        <f t="shared" si="63"/>
        <v>1w</v>
      </c>
      <c r="X3514" s="1405">
        <f>_xll.qlCalendarAdvance(Calendar,X3513,W3514,"f",FALSE)</f>
        <v>63844</v>
      </c>
      <c r="Y3514" s="1404">
        <f>_xll.qlCalendarAdvance(Calendar,X3514,NDays&amp;"D")</f>
        <v>63844</v>
      </c>
      <c r="Z3514" s="1403">
        <v>2.3491948907060457E-2</v>
      </c>
      <c r="AA3514" s="1411">
        <v>2.3351056762086486E-2</v>
      </c>
    </row>
    <row r="3515" spans="23:27" x14ac:dyDescent="0.2">
      <c r="W3515" s="864" t="str">
        <f t="shared" si="63"/>
        <v>1w</v>
      </c>
      <c r="X3515" s="1405">
        <f>_xll.qlCalendarAdvance(Calendar,X3514,W3515,"f",FALSE)</f>
        <v>63851</v>
      </c>
      <c r="Y3515" s="1404">
        <f>_xll.qlCalendarAdvance(Calendar,X3515,NDays&amp;"D")</f>
        <v>63851</v>
      </c>
      <c r="Z3515" s="1403">
        <v>2.3492278554876643E-2</v>
      </c>
      <c r="AA3515" s="1411">
        <v>2.3351571045961972E-2</v>
      </c>
    </row>
    <row r="3516" spans="23:27" x14ac:dyDescent="0.2">
      <c r="W3516" s="864" t="str">
        <f t="shared" si="63"/>
        <v>1w</v>
      </c>
      <c r="X3516" s="1405">
        <f>_xll.qlCalendarAdvance(Calendar,X3515,W3516,"f",FALSE)</f>
        <v>63858</v>
      </c>
      <c r="Y3516" s="1404">
        <f>_xll.qlCalendarAdvance(Calendar,X3516,NDays&amp;"D")</f>
        <v>63858</v>
      </c>
      <c r="Z3516" s="1403">
        <v>2.3491822927315678E-2</v>
      </c>
      <c r="AA3516" s="1411">
        <v>2.3352070754960597E-2</v>
      </c>
    </row>
    <row r="3517" spans="23:27" x14ac:dyDescent="0.2">
      <c r="W3517" s="864" t="str">
        <f t="shared" si="63"/>
        <v>1w</v>
      </c>
      <c r="X3517" s="1405">
        <f>_xll.qlCalendarAdvance(Calendar,X3516,W3517,"f",FALSE)</f>
        <v>63865</v>
      </c>
      <c r="Y3517" s="1404">
        <f>_xll.qlCalendarAdvance(Calendar,X3517,NDays&amp;"D")</f>
        <v>63865</v>
      </c>
      <c r="Z3517" s="1403">
        <v>2.3492124119875876E-2</v>
      </c>
      <c r="AA3517" s="1411">
        <v>2.3352555889001314E-2</v>
      </c>
    </row>
    <row r="3518" spans="23:27" x14ac:dyDescent="0.2">
      <c r="W3518" s="864" t="str">
        <f t="shared" si="63"/>
        <v>1w</v>
      </c>
      <c r="X3518" s="1405">
        <f>_xll.qlCalendarAdvance(Calendar,X3517,W3518,"f",FALSE)</f>
        <v>63872</v>
      </c>
      <c r="Y3518" s="1404">
        <f>_xll.qlCalendarAdvance(Calendar,X3518,NDays&amp;"D")</f>
        <v>63872</v>
      </c>
      <c r="Z3518" s="1403">
        <v>2.3492410568785486E-2</v>
      </c>
      <c r="AA3518" s="1411">
        <v>2.3353026448408309E-2</v>
      </c>
    </row>
    <row r="3519" spans="23:27" x14ac:dyDescent="0.2">
      <c r="W3519" s="864" t="str">
        <f t="shared" si="63"/>
        <v>1w</v>
      </c>
      <c r="X3519" s="1405">
        <f>_xll.qlCalendarAdvance(Calendar,X3518,W3519,"f",FALSE)</f>
        <v>63879</v>
      </c>
      <c r="Y3519" s="1404">
        <f>_xll.qlCalendarAdvance(Calendar,X3519,NDays&amp;"D")</f>
        <v>63879</v>
      </c>
      <c r="Z3519" s="1403">
        <v>2.3492682274039577E-2</v>
      </c>
      <c r="AA3519" s="1411">
        <v>2.3353482432857398E-2</v>
      </c>
    </row>
    <row r="3520" spans="23:27" x14ac:dyDescent="0.2">
      <c r="W3520" s="864" t="str">
        <f t="shared" si="63"/>
        <v>1w</v>
      </c>
      <c r="X3520" s="1405">
        <f>_xll.qlCalendarAdvance(Calendar,X3519,W3520,"f",FALSE)</f>
        <v>63886</v>
      </c>
      <c r="Y3520" s="1404">
        <f>_xll.qlCalendarAdvance(Calendar,X3520,NDays&amp;"D")</f>
        <v>63886</v>
      </c>
      <c r="Z3520" s="1403">
        <v>2.3492939235630537E-2</v>
      </c>
      <c r="AA3520" s="1411">
        <v>2.3353923842510671E-2</v>
      </c>
    </row>
    <row r="3521" spans="23:27" x14ac:dyDescent="0.2">
      <c r="W3521" s="864" t="str">
        <f t="shared" si="63"/>
        <v>1w</v>
      </c>
      <c r="X3521" s="1405">
        <f>_xll.qlCalendarAdvance(Calendar,X3520,W3521,"f",FALSE)</f>
        <v>63893</v>
      </c>
      <c r="Y3521" s="1404">
        <f>_xll.qlCalendarAdvance(Calendar,X3521,NDays&amp;"D")</f>
        <v>63893</v>
      </c>
      <c r="Z3521" s="1403">
        <v>2.3493946805353494E-2</v>
      </c>
      <c r="AA3521" s="1411">
        <v>2.3354350677287083E-2</v>
      </c>
    </row>
    <row r="3522" spans="23:27" x14ac:dyDescent="0.2">
      <c r="W3522" s="864" t="str">
        <f t="shared" si="63"/>
        <v>1w</v>
      </c>
      <c r="X3522" s="1405">
        <f>_xll.qlCalendarAdvance(Calendar,X3521,W3522,"f",FALSE)</f>
        <v>63900</v>
      </c>
      <c r="Y3522" s="1404">
        <f>_xll.qlCalendarAdvance(Calendar,X3522,NDays&amp;"D")</f>
        <v>63900</v>
      </c>
      <c r="Z3522" s="1403">
        <v>2.3494173240971552E-2</v>
      </c>
      <c r="AA3522" s="1411">
        <v>2.3354762937267681E-2</v>
      </c>
    </row>
    <row r="3523" spans="23:27" x14ac:dyDescent="0.2">
      <c r="W3523" s="864" t="str">
        <f t="shared" si="63"/>
        <v>1w</v>
      </c>
      <c r="X3523" s="1405">
        <f>_xll.qlCalendarAdvance(Calendar,X3522,W3523,"f",FALSE)</f>
        <v>63907</v>
      </c>
      <c r="Y3523" s="1404">
        <f>_xll.qlCalendarAdvance(Calendar,X3523,NDays&amp;"D")</f>
        <v>63907</v>
      </c>
      <c r="Z3523" s="1403">
        <v>2.3494384931967992E-2</v>
      </c>
      <c r="AA3523" s="1411">
        <v>2.3355160622290372E-2</v>
      </c>
    </row>
    <row r="3524" spans="23:27" x14ac:dyDescent="0.2">
      <c r="W3524" s="864" t="str">
        <f t="shared" si="63"/>
        <v>1w</v>
      </c>
      <c r="X3524" s="1405">
        <f>_xll.qlCalendarAdvance(Calendar,X3523,W3524,"f",FALSE)</f>
        <v>63915</v>
      </c>
      <c r="Y3524" s="1404">
        <f>_xll.qlCalendarAdvance(Calendar,X3524,NDays&amp;"D")</f>
        <v>63915</v>
      </c>
      <c r="Z3524" s="1403" t="e">
        <v>#N/A</v>
      </c>
      <c r="AA3524" s="1411">
        <v>2.3355597272906037E-2</v>
      </c>
    </row>
    <row r="3525" spans="23:27" x14ac:dyDescent="0.2">
      <c r="W3525" s="864" t="str">
        <f t="shared" si="63"/>
        <v>1w</v>
      </c>
      <c r="X3525" s="1405">
        <f>_xll.qlCalendarAdvance(Calendar,X3524,W3525,"f",FALSE)</f>
        <v>63922</v>
      </c>
      <c r="Y3525" s="1404">
        <f>_xll.qlCalendarAdvance(Calendar,X3525,NDays&amp;"D")</f>
        <v>63922</v>
      </c>
      <c r="Z3525" s="1403" t="e">
        <v>#N/A</v>
      </c>
      <c r="AA3525" s="1411">
        <v>2.3355963726177098E-2</v>
      </c>
    </row>
    <row r="3526" spans="23:27" x14ac:dyDescent="0.2">
      <c r="W3526" s="864" t="str">
        <f t="shared" si="63"/>
        <v>1w</v>
      </c>
      <c r="X3526" s="1405">
        <f>_xll.qlCalendarAdvance(Calendar,X3525,W3526,"f",FALSE)</f>
        <v>63929</v>
      </c>
      <c r="Y3526" s="1404">
        <f>_xll.qlCalendarAdvance(Calendar,X3526,NDays&amp;"D")</f>
        <v>63929</v>
      </c>
      <c r="Z3526" s="1403" t="e">
        <v>#N/A</v>
      </c>
      <c r="AA3526" s="1411">
        <v>2.3356315604571298E-2</v>
      </c>
    </row>
    <row r="3527" spans="23:27" x14ac:dyDescent="0.2">
      <c r="W3527" s="864" t="str">
        <f t="shared" si="63"/>
        <v>1w</v>
      </c>
      <c r="X3527" s="1405">
        <f>_xll.qlCalendarAdvance(Calendar,X3526,W3527,"f",FALSE)</f>
        <v>63936</v>
      </c>
      <c r="Y3527" s="1404">
        <f>_xll.qlCalendarAdvance(Calendar,X3527,NDays&amp;"D")</f>
        <v>63936</v>
      </c>
      <c r="Z3527" s="1403" t="e">
        <v>#N/A</v>
      </c>
      <c r="AA3527" s="1411">
        <v>2.3356652908088638E-2</v>
      </c>
    </row>
    <row r="3528" spans="23:27" x14ac:dyDescent="0.2">
      <c r="W3528" s="864" t="str">
        <f t="shared" si="63"/>
        <v>1w</v>
      </c>
      <c r="X3528" s="1405">
        <f>_xll.qlCalendarAdvance(Calendar,X3527,W3528,"f",FALSE)</f>
        <v>63943</v>
      </c>
      <c r="Y3528" s="1404">
        <f>_xll.qlCalendarAdvance(Calendar,X3528,NDays&amp;"D")</f>
        <v>63943</v>
      </c>
      <c r="Z3528" s="1403" t="e">
        <v>#N/A</v>
      </c>
      <c r="AA3528" s="1411">
        <v>2.3356975636891208E-2</v>
      </c>
    </row>
    <row r="3529" spans="23:27" x14ac:dyDescent="0.2">
      <c r="W3529" s="864" t="str">
        <f t="shared" si="63"/>
        <v>1w</v>
      </c>
      <c r="X3529" s="1405">
        <f>_xll.qlCalendarAdvance(Calendar,X3528,W3529,"f",FALSE)</f>
        <v>63950</v>
      </c>
      <c r="Y3529" s="1404">
        <f>_xll.qlCalendarAdvance(Calendar,X3529,NDays&amp;"D")</f>
        <v>63950</v>
      </c>
      <c r="Z3529" s="1403" t="e">
        <v>#N/A</v>
      </c>
      <c r="AA3529" s="1411">
        <v>2.3357283790735872E-2</v>
      </c>
    </row>
    <row r="3530" spans="23:27" x14ac:dyDescent="0.2">
      <c r="W3530" s="864" t="str">
        <f t="shared" si="63"/>
        <v>1w</v>
      </c>
      <c r="X3530" s="1405">
        <f>_xll.qlCalendarAdvance(Calendar,X3529,W3530,"f",FALSE)</f>
        <v>63957</v>
      </c>
      <c r="Y3530" s="1404">
        <f>_xll.qlCalendarAdvance(Calendar,X3530,NDays&amp;"D")</f>
        <v>63957</v>
      </c>
      <c r="Z3530" s="1403" t="e">
        <v>#N/A</v>
      </c>
      <c r="AA3530" s="1411">
        <v>2.3357577369703675E-2</v>
      </c>
    </row>
    <row r="3531" spans="23:27" x14ac:dyDescent="0.2">
      <c r="W3531" s="864" t="str">
        <f t="shared" si="63"/>
        <v>1w</v>
      </c>
      <c r="X3531" s="1405">
        <f>_xll.qlCalendarAdvance(Calendar,X3530,W3531,"f",FALSE)</f>
        <v>63964</v>
      </c>
      <c r="Y3531" s="1404">
        <f>_xll.qlCalendarAdvance(Calendar,X3531,NDays&amp;"D")</f>
        <v>63964</v>
      </c>
      <c r="Z3531" s="1403" t="e">
        <v>#N/A</v>
      </c>
      <c r="AA3531" s="1411">
        <v>2.3357856373956709E-2</v>
      </c>
    </row>
    <row r="3532" spans="23:27" x14ac:dyDescent="0.2">
      <c r="W3532" s="864" t="str">
        <f t="shared" si="63"/>
        <v>1w</v>
      </c>
      <c r="X3532" s="1405">
        <f>_xll.qlCalendarAdvance(Calendar,X3531,W3532,"f",FALSE)</f>
        <v>63971</v>
      </c>
      <c r="Y3532" s="1404">
        <f>_xll.qlCalendarAdvance(Calendar,X3532,NDays&amp;"D")</f>
        <v>63971</v>
      </c>
      <c r="Z3532" s="1403" t="e">
        <v>#N/A</v>
      </c>
      <c r="AA3532" s="1411">
        <v>2.3358120803332882E-2</v>
      </c>
    </row>
    <row r="3533" spans="23:27" x14ac:dyDescent="0.2">
      <c r="W3533" s="864" t="str">
        <f t="shared" si="63"/>
        <v>1w</v>
      </c>
      <c r="X3533" s="1405">
        <f>_xll.qlCalendarAdvance(Calendar,X3532,W3533,"f",FALSE)</f>
        <v>63978</v>
      </c>
      <c r="Y3533" s="1404">
        <f>_xll.qlCalendarAdvance(Calendar,X3533,NDays&amp;"D")</f>
        <v>63978</v>
      </c>
      <c r="Z3533" s="1403" t="e">
        <v>#N/A</v>
      </c>
      <c r="AA3533" s="1411">
        <v>2.3358370657832195E-2</v>
      </c>
    </row>
    <row r="3534" spans="23:27" x14ac:dyDescent="0.2">
      <c r="W3534" s="864" t="str">
        <f t="shared" si="63"/>
        <v>1w</v>
      </c>
      <c r="X3534" s="1405">
        <f>_xll.qlCalendarAdvance(Calendar,X3533,W3534,"f",FALSE)</f>
        <v>63985</v>
      </c>
      <c r="Y3534" s="1404">
        <f>_xll.qlCalendarAdvance(Calendar,X3534,NDays&amp;"D")</f>
        <v>63985</v>
      </c>
      <c r="Z3534" s="1403" t="e">
        <v>#N/A</v>
      </c>
      <c r="AA3534" s="1411">
        <v>2.3358605937616739E-2</v>
      </c>
    </row>
    <row r="3535" spans="23:27" x14ac:dyDescent="0.2">
      <c r="W3535" s="864" t="str">
        <f t="shared" si="63"/>
        <v>1w</v>
      </c>
      <c r="X3535" s="1405">
        <f>_xll.qlCalendarAdvance(Calendar,X3534,W3535,"f",FALSE)</f>
        <v>63992</v>
      </c>
      <c r="Y3535" s="1404">
        <f>_xll.qlCalendarAdvance(Calendar,X3535,NDays&amp;"D")</f>
        <v>63992</v>
      </c>
      <c r="Z3535" s="1403" t="e">
        <v>#N/A</v>
      </c>
      <c r="AA3535" s="1411">
        <v>2.3358826642362329E-2</v>
      </c>
    </row>
    <row r="3536" spans="23:27" x14ac:dyDescent="0.2">
      <c r="W3536" s="864" t="str">
        <f t="shared" si="63"/>
        <v>1w</v>
      </c>
      <c r="X3536" s="1405">
        <f>_xll.qlCalendarAdvance(Calendar,X3535,W3536,"f",FALSE)</f>
        <v>63999</v>
      </c>
      <c r="Y3536" s="1404">
        <f>_xll.qlCalendarAdvance(Calendar,X3536,NDays&amp;"D")</f>
        <v>63999</v>
      </c>
      <c r="Z3536" s="1403" t="e">
        <v>#N/A</v>
      </c>
      <c r="AA3536" s="1411">
        <v>2.3359032772231059E-2</v>
      </c>
    </row>
    <row r="3537" spans="2:27" x14ac:dyDescent="0.2">
      <c r="W3537" s="864" t="str">
        <f t="shared" si="63"/>
        <v>1w</v>
      </c>
      <c r="X3537" s="1405">
        <f>_xll.qlCalendarAdvance(Calendar,X3536,W3537,"f",FALSE)</f>
        <v>64006</v>
      </c>
      <c r="Y3537" s="1404">
        <f>_xll.qlCalendarAdvance(Calendar,X3537,NDays&amp;"D")</f>
        <v>64006</v>
      </c>
      <c r="Z3537" s="1403" t="e">
        <v>#N/A</v>
      </c>
      <c r="AA3537" s="1411">
        <v>2.3359224327466066E-2</v>
      </c>
    </row>
    <row r="3538" spans="2:27" x14ac:dyDescent="0.2">
      <c r="W3538" s="864" t="str">
        <f t="shared" si="63"/>
        <v>1w</v>
      </c>
      <c r="X3538" s="1405">
        <f>_xll.qlCalendarAdvance(Calendar,X3537,W3538,"f",FALSE)</f>
        <v>64013</v>
      </c>
      <c r="Y3538" s="1404">
        <f>_xll.qlCalendarAdvance(Calendar,X3538,NDays&amp;"D")</f>
        <v>64013</v>
      </c>
      <c r="Z3538" s="1403" t="e">
        <v>#N/A</v>
      </c>
      <c r="AA3538" s="1411">
        <v>2.3362439029312343E-2</v>
      </c>
    </row>
    <row r="3539" spans="2:27" x14ac:dyDescent="0.2">
      <c r="W3539" s="864" t="str">
        <f t="shared" si="63"/>
        <v>1w</v>
      </c>
      <c r="X3539" s="1405">
        <f>_xll.qlCalendarAdvance(Calendar,X3538,W3539,"f",FALSE)</f>
        <v>64020</v>
      </c>
      <c r="Y3539" s="1404">
        <f>_xll.qlCalendarAdvance(Calendar,X3539,NDays&amp;"D")</f>
        <v>64020</v>
      </c>
      <c r="Z3539" s="1403" t="e">
        <v>#N/A</v>
      </c>
      <c r="AA3539" s="1411">
        <v>2.3359563713143405E-2</v>
      </c>
    </row>
    <row r="3540" spans="2:27" x14ac:dyDescent="0.2">
      <c r="W3540" s="864" t="str">
        <f t="shared" si="63"/>
        <v>1w</v>
      </c>
      <c r="X3540" s="1405">
        <f>_xll.qlCalendarAdvance(Calendar,X3539,W3540,"f",FALSE)</f>
        <v>64027</v>
      </c>
      <c r="Y3540" s="1404">
        <f>_xll.qlCalendarAdvance(Calendar,X3540,NDays&amp;"D")</f>
        <v>64027</v>
      </c>
      <c r="Z3540" s="1403" t="e">
        <v>#N/A</v>
      </c>
      <c r="AA3540" s="1411">
        <v>2.335971154374783E-2</v>
      </c>
    </row>
    <row r="3541" spans="2:27" x14ac:dyDescent="0.2">
      <c r="W3541" s="864" t="str">
        <f t="shared" si="63"/>
        <v>1w</v>
      </c>
      <c r="X3541" s="1405">
        <f>_xll.qlCalendarAdvance(Calendar,X3540,W3541,"f",FALSE)</f>
        <v>64034</v>
      </c>
      <c r="Y3541" s="1404">
        <f>_xll.qlCalendarAdvance(Calendar,X3541,NDays&amp;"D")</f>
        <v>64034</v>
      </c>
      <c r="Z3541" s="1403" t="e">
        <v>#N/A</v>
      </c>
      <c r="AA3541" s="1411">
        <v>2.3359844799475393E-2</v>
      </c>
    </row>
    <row r="3542" spans="2:27" x14ac:dyDescent="0.2">
      <c r="W3542" s="864" t="str">
        <f t="shared" si="63"/>
        <v>1w</v>
      </c>
      <c r="X3542" s="1405">
        <f>_xll.qlCalendarAdvance(Calendar,X3541,W3542,"f",FALSE)</f>
        <v>64041</v>
      </c>
      <c r="Y3542" s="1404">
        <f>_xll.qlCalendarAdvance(Calendar,X3542,NDays&amp;"D")</f>
        <v>64041</v>
      </c>
      <c r="Z3542" s="1403" t="e">
        <v>#N/A</v>
      </c>
      <c r="AA3542" s="1411">
        <v>2.3359963480326096E-2</v>
      </c>
    </row>
    <row r="3543" spans="2:27" x14ac:dyDescent="0.2">
      <c r="B3543" s="1405"/>
      <c r="C3543" s="1404"/>
      <c r="D3543" s="1403"/>
      <c r="E3543" s="1403"/>
      <c r="W3543" s="864" t="str">
        <f t="shared" si="63"/>
        <v>1w</v>
      </c>
      <c r="X3543" s="1405">
        <f>_xll.qlCalendarAdvance(Calendar,X3542,W3543,"f",FALSE)</f>
        <v>64048</v>
      </c>
      <c r="Y3543" s="1404">
        <f>_xll.qlCalendarAdvance(Calendar,X3543,NDays&amp;"D")</f>
        <v>64048</v>
      </c>
      <c r="Z3543" s="1403" t="e">
        <v>#N/A</v>
      </c>
      <c r="AA3543" s="1411">
        <v>2.336006758646203E-2</v>
      </c>
    </row>
    <row r="3544" spans="2:27" x14ac:dyDescent="0.2">
      <c r="B3544" s="1405"/>
      <c r="C3544" s="1404"/>
      <c r="D3544" s="1403"/>
      <c r="E3544" s="1403"/>
      <c r="W3544" s="864" t="str">
        <f t="shared" si="63"/>
        <v>1w</v>
      </c>
      <c r="X3544" s="1405">
        <f>_xll.qlCalendarAdvance(Calendar,X3543,W3544,"f",FALSE)</f>
        <v>64055</v>
      </c>
      <c r="Y3544" s="1404">
        <f>_xll.qlCalendarAdvance(Calendar,X3544,NDays&amp;"D")</f>
        <v>64055</v>
      </c>
      <c r="Z3544" s="1403" t="e">
        <v>#N/A</v>
      </c>
      <c r="AA3544" s="1411">
        <v>2.3360157117559011E-2</v>
      </c>
    </row>
    <row r="3545" spans="2:27" x14ac:dyDescent="0.2">
      <c r="B3545" s="1405"/>
      <c r="C3545" s="1404"/>
      <c r="D3545" s="1403"/>
      <c r="E3545" s="1403"/>
      <c r="W3545" s="864" t="str">
        <f t="shared" si="63"/>
        <v>1w</v>
      </c>
      <c r="X3545" s="1405">
        <f>_xll.qlCalendarAdvance(Calendar,X3544,W3545,"f",FALSE)</f>
        <v>64062</v>
      </c>
      <c r="Y3545" s="1404">
        <f>_xll.qlCalendarAdvance(Calendar,X3545,NDays&amp;"D")</f>
        <v>64062</v>
      </c>
      <c r="Z3545" s="1403" t="e">
        <v>#N/A</v>
      </c>
      <c r="AA3545" s="1411">
        <v>2.3360232074022269E-2</v>
      </c>
    </row>
    <row r="3546" spans="2:27" x14ac:dyDescent="0.2">
      <c r="B3546" s="1405"/>
      <c r="C3546" s="1404"/>
      <c r="D3546" s="1403"/>
      <c r="E3546" s="1403"/>
      <c r="W3546" s="864" t="str">
        <f t="shared" ref="W3546:W3552" si="64">W3545</f>
        <v>1w</v>
      </c>
      <c r="X3546" s="1405">
        <f>_xll.qlCalendarAdvance(Calendar,X3545,W3546,"f",FALSE)</f>
        <v>64069</v>
      </c>
      <c r="Y3546" s="1404">
        <f>_xll.qlCalendarAdvance(Calendar,X3546,NDays&amp;"D")</f>
        <v>64069</v>
      </c>
      <c r="Z3546" s="1403" t="e">
        <v>#N/A</v>
      </c>
      <c r="AA3546" s="1411">
        <v>2.3360292455446574E-2</v>
      </c>
    </row>
    <row r="3547" spans="2:27" x14ac:dyDescent="0.2">
      <c r="B3547" s="1405"/>
      <c r="C3547" s="1404"/>
      <c r="D3547" s="1403"/>
      <c r="E3547" s="1403"/>
      <c r="W3547" s="864" t="str">
        <f t="shared" si="64"/>
        <v>1w</v>
      </c>
      <c r="X3547" s="1405">
        <f>_xll.qlCalendarAdvance(Calendar,X3546,W3547,"f",FALSE)</f>
        <v>64076</v>
      </c>
      <c r="Y3547" s="1404">
        <f>_xll.qlCalendarAdvance(Calendar,X3547,NDays&amp;"D")</f>
        <v>64076</v>
      </c>
      <c r="Z3547" s="1403" t="e">
        <v>#N/A</v>
      </c>
      <c r="AA3547" s="1411">
        <v>2.3360338261994018E-2</v>
      </c>
    </row>
    <row r="3548" spans="2:27" x14ac:dyDescent="0.2">
      <c r="B3548" s="1405"/>
      <c r="C3548" s="1404"/>
      <c r="D3548" s="1403"/>
      <c r="E3548" s="1403"/>
      <c r="W3548" s="864" t="str">
        <f t="shared" si="64"/>
        <v>1w</v>
      </c>
      <c r="X3548" s="1405">
        <f>_xll.qlCalendarAdvance(Calendar,X3547,W3548,"f",FALSE)</f>
        <v>64083</v>
      </c>
      <c r="Y3548" s="1404">
        <f>_xll.qlCalendarAdvance(Calendar,X3548,NDays&amp;"D")</f>
        <v>64083</v>
      </c>
      <c r="Z3548" s="1403" t="e">
        <v>#N/A</v>
      </c>
      <c r="AA3548" s="1411">
        <v>2.336036949390774E-2</v>
      </c>
    </row>
    <row r="3549" spans="2:27" x14ac:dyDescent="0.2">
      <c r="B3549" s="1405"/>
      <c r="C3549" s="1404"/>
      <c r="D3549" s="1403"/>
      <c r="E3549" s="1403"/>
      <c r="W3549" s="864" t="str">
        <f t="shared" si="64"/>
        <v>1w</v>
      </c>
      <c r="X3549" s="1405">
        <f>_xll.qlCalendarAdvance(Calendar,X3548,W3549,"f",FALSE)</f>
        <v>64090</v>
      </c>
      <c r="Y3549" s="1404">
        <f>_xll.qlCalendarAdvance(Calendar,X3549,NDays&amp;"D")</f>
        <v>64090</v>
      </c>
      <c r="Z3549" s="1403" t="e">
        <v>#N/A</v>
      </c>
      <c r="AA3549" s="1411">
        <v>2.3360386151025647E-2</v>
      </c>
    </row>
    <row r="3550" spans="2:27" x14ac:dyDescent="0.2">
      <c r="B3550" s="1405"/>
      <c r="C3550" s="1404"/>
      <c r="D3550" s="1403"/>
      <c r="E3550" s="1403"/>
      <c r="W3550" s="864" t="str">
        <f t="shared" si="64"/>
        <v>1w</v>
      </c>
      <c r="X3550" s="1405">
        <f>_xll.qlCalendarAdvance(Calendar,X3549,W3550,"f",FALSE)</f>
        <v>64097</v>
      </c>
      <c r="Y3550" s="1404">
        <f>_xll.qlCalendarAdvance(Calendar,X3550,NDays&amp;"D")</f>
        <v>64097</v>
      </c>
      <c r="Z3550" s="1403" t="e">
        <v>#N/A</v>
      </c>
      <c r="AA3550" s="1411" t="e">
        <v>#N/A</v>
      </c>
    </row>
    <row r="3551" spans="2:27" x14ac:dyDescent="0.2">
      <c r="B3551" s="1405"/>
      <c r="C3551" s="1404"/>
      <c r="D3551" s="1403"/>
      <c r="E3551" s="1403"/>
      <c r="W3551" s="864" t="str">
        <f t="shared" si="64"/>
        <v>1w</v>
      </c>
      <c r="X3551" s="1405">
        <f>_xll.qlCalendarAdvance(Calendar,X3550,W3551,"f",FALSE)</f>
        <v>64104</v>
      </c>
      <c r="Y3551" s="1404">
        <f>_xll.qlCalendarAdvance(Calendar,X3551,NDays&amp;"D")</f>
        <v>64104</v>
      </c>
      <c r="Z3551" s="1403" t="e">
        <v>#N/A</v>
      </c>
      <c r="AA3551" s="1411" t="e">
        <v>#N/A</v>
      </c>
    </row>
    <row r="3552" spans="2:27" ht="12" thickBot="1" x14ac:dyDescent="0.25">
      <c r="B3552" s="1405"/>
      <c r="C3552" s="1404"/>
      <c r="D3552" s="1403"/>
      <c r="E3552" s="1403"/>
      <c r="W3552" s="861" t="str">
        <f t="shared" si="64"/>
        <v>1w</v>
      </c>
      <c r="X3552" s="1410">
        <f>_xll.qlCalendarAdvance(Calendar,X3551,W3552,"f",FALSE)</f>
        <v>64111</v>
      </c>
      <c r="Y3552" s="1409">
        <f>_xll.qlCalendarAdvance(Calendar,X3552,NDays&amp;"D")</f>
        <v>64111</v>
      </c>
      <c r="Z3552" s="1408" t="e">
        <v>#N/A</v>
      </c>
      <c r="AA3552" s="1407" t="e">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conditionalFormatting sqref="T19:T27">
    <cfRule type="cellIs" dxfId="2" priority="3" operator="equal">
      <formula>0</formula>
    </cfRule>
  </conditionalFormatting>
  <conditionalFormatting sqref="T19">
    <cfRule type="cellIs" dxfId="1" priority="1" operator="equal">
      <formula>0</formula>
    </cfRule>
    <cfRule type="cellIs" dxfId="0" priority="2" operator="equal">
      <formula>0</formula>
    </cfRule>
  </conditionalFormatting>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9457" r:id="rId4" name="Length2">
              <controlPr defaultSize="0" print="0" autoFill="0" autoPict="0" macro="[0]!grphUpdate">
                <anchor moveWithCells="1">
                  <from>
                    <xdr:col>8</xdr:col>
                    <xdr:colOff>523875</xdr:colOff>
                    <xdr:row>29</xdr:row>
                    <xdr:rowOff>133350</xdr:rowOff>
                  </from>
                  <to>
                    <xdr:col>10</xdr:col>
                    <xdr:colOff>247650</xdr:colOff>
                    <xdr:row>31</xdr:row>
                    <xdr:rowOff>123825</xdr:rowOff>
                  </to>
                </anchor>
              </controlPr>
            </control>
          </mc:Choice>
        </mc:AlternateContent>
        <mc:AlternateContent xmlns:mc="http://schemas.openxmlformats.org/markup-compatibility/2006">
          <mc:Choice Requires="x14">
            <control shapeId="19458" r:id="rId5" name="Length1">
              <controlPr defaultSize="0" print="0" autoFill="0" autoPict="0" macro="[0]!grphUpdate" altText="3">
                <anchor moveWithCells="1">
                  <from>
                    <xdr:col>8</xdr:col>
                    <xdr:colOff>533400</xdr:colOff>
                    <xdr:row>27</xdr:row>
                    <xdr:rowOff>38100</xdr:rowOff>
                  </from>
                  <to>
                    <xdr:col>10</xdr:col>
                    <xdr:colOff>257175</xdr:colOff>
                    <xdr:row>29</xdr:row>
                    <xdr:rowOff>19050</xdr:rowOff>
                  </to>
                </anchor>
              </controlPr>
            </control>
          </mc:Choice>
        </mc:AlternateContent>
        <mc:AlternateContent xmlns:mc="http://schemas.openxmlformats.org/markup-compatibility/2006">
          <mc:Choice Requires="x14">
            <control shapeId="19459" r:id="rId6" name="Length3">
              <controlPr defaultSize="0" print="0" autoFill="0" autoPict="0" macro="[0]!grphUpdate">
                <anchor moveWithCells="1">
                  <from>
                    <xdr:col>8</xdr:col>
                    <xdr:colOff>523875</xdr:colOff>
                    <xdr:row>32</xdr:row>
                    <xdr:rowOff>57150</xdr:rowOff>
                  </from>
                  <to>
                    <xdr:col>10</xdr:col>
                    <xdr:colOff>247650</xdr:colOff>
                    <xdr:row>34</xdr:row>
                    <xdr:rowOff>47625</xdr:rowOff>
                  </to>
                </anchor>
              </controlPr>
            </control>
          </mc:Choice>
        </mc:AlternateContent>
        <mc:AlternateContent xmlns:mc="http://schemas.openxmlformats.org/markup-compatibility/2006">
          <mc:Choice Requires="x14">
            <control shapeId="19460" r:id="rId7" name="Length0">
              <controlPr defaultSize="0" print="0" autoFill="0" autoPict="0" macro="[0]!grphUpdate">
                <anchor moveWithCells="1">
                  <from>
                    <xdr:col>8</xdr:col>
                    <xdr:colOff>523875</xdr:colOff>
                    <xdr:row>24</xdr:row>
                    <xdr:rowOff>114300</xdr:rowOff>
                  </from>
                  <to>
                    <xdr:col>10</xdr:col>
                    <xdr:colOff>247650</xdr:colOff>
                    <xdr:row>26</xdr:row>
                    <xdr:rowOff>104775</xdr:rowOff>
                  </to>
                </anchor>
              </controlPr>
            </control>
          </mc:Choice>
        </mc:AlternateContent>
        <mc:AlternateContent xmlns:mc="http://schemas.openxmlformats.org/markup-compatibility/2006">
          <mc:Choice Requires="x14">
            <control shapeId="19461" r:id="rId8" name="Length4">
              <controlPr defaultSize="0" print="0" autoFill="0" autoPict="0" macro="[0]!grphUpdate">
                <anchor moveWithCells="1">
                  <from>
                    <xdr:col>8</xdr:col>
                    <xdr:colOff>523875</xdr:colOff>
                    <xdr:row>35</xdr:row>
                    <xdr:rowOff>28575</xdr:rowOff>
                  </from>
                  <to>
                    <xdr:col>10</xdr:col>
                    <xdr:colOff>247650</xdr:colOff>
                    <xdr:row>37</xdr:row>
                    <xdr:rowOff>19050</xdr:rowOff>
                  </to>
                </anchor>
              </controlPr>
            </control>
          </mc:Choice>
        </mc:AlternateContent>
        <mc:AlternateContent xmlns:mc="http://schemas.openxmlformats.org/markup-compatibility/2006">
          <mc:Choice Requires="x14">
            <control shapeId="19462" r:id="rId9" name="Length5">
              <controlPr defaultSize="0" print="0" autoFill="0" autoPict="0" macro="[0]!grphUpdate">
                <anchor moveWithCells="1">
                  <from>
                    <xdr:col>8</xdr:col>
                    <xdr:colOff>523875</xdr:colOff>
                    <xdr:row>37</xdr:row>
                    <xdr:rowOff>133350</xdr:rowOff>
                  </from>
                  <to>
                    <xdr:col>10</xdr:col>
                    <xdr:colOff>247650</xdr:colOff>
                    <xdr:row>39</xdr:row>
                    <xdr:rowOff>123825</xdr:rowOff>
                  </to>
                </anchor>
              </controlPr>
            </control>
          </mc:Choice>
        </mc:AlternateContent>
        <mc:AlternateContent xmlns:mc="http://schemas.openxmlformats.org/markup-compatibility/2006">
          <mc:Choice Requires="x14">
            <control shapeId="19463" r:id="rId10" name="Length6">
              <controlPr defaultSize="0" print="0" autoFill="0" autoPict="0" macro="[0]!grphUpdate">
                <anchor moveWithCells="1">
                  <from>
                    <xdr:col>8</xdr:col>
                    <xdr:colOff>523875</xdr:colOff>
                    <xdr:row>40</xdr:row>
                    <xdr:rowOff>95250</xdr:rowOff>
                  </from>
                  <to>
                    <xdr:col>10</xdr:col>
                    <xdr:colOff>247650</xdr:colOff>
                    <xdr:row>42</xdr:row>
                    <xdr:rowOff>85725</xdr:rowOff>
                  </to>
                </anchor>
              </controlPr>
            </control>
          </mc:Choice>
        </mc:AlternateContent>
        <mc:AlternateContent xmlns:mc="http://schemas.openxmlformats.org/markup-compatibility/2006">
          <mc:Choice Requires="x14">
            <control shapeId="19464" r:id="rId11" name="Length7">
              <controlPr defaultSize="0" print="0" autoFill="0" autoPict="0" macro="[0]!grphUpdate">
                <anchor moveWithCells="1">
                  <from>
                    <xdr:col>8</xdr:col>
                    <xdr:colOff>523875</xdr:colOff>
                    <xdr:row>43</xdr:row>
                    <xdr:rowOff>76200</xdr:rowOff>
                  </from>
                  <to>
                    <xdr:col>10</xdr:col>
                    <xdr:colOff>247650</xdr:colOff>
                    <xdr:row>45</xdr:row>
                    <xdr:rowOff>66675</xdr:rowOff>
                  </to>
                </anchor>
              </controlPr>
            </control>
          </mc:Choice>
        </mc:AlternateContent>
        <mc:AlternateContent xmlns:mc="http://schemas.openxmlformats.org/markup-compatibility/2006">
          <mc:Choice Requires="x14">
            <control shapeId="19465" r:id="rId12" name="Check Box 9">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controls>
    </mc:Choice>
  </mc:AlternateConten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43"/>
  <sheetViews>
    <sheetView workbookViewId="0">
      <selection activeCell="L3" sqref="L3"/>
    </sheetView>
  </sheetViews>
  <sheetFormatPr defaultColWidth="5.140625" defaultRowHeight="13.5" x14ac:dyDescent="0.25"/>
  <cols>
    <col min="1" max="1" width="2.7109375" style="50" customWidth="1"/>
    <col min="2" max="2" width="6" style="50" bestFit="1" customWidth="1"/>
    <col min="3" max="3" width="6" style="50" customWidth="1"/>
    <col min="4" max="4" width="4" style="50" bestFit="1" customWidth="1"/>
    <col min="5" max="6" width="3" style="50" bestFit="1" customWidth="1"/>
    <col min="7" max="7" width="11" style="50" bestFit="1" customWidth="1"/>
    <col min="8" max="9" width="19.28515625" style="50" bestFit="1" customWidth="1"/>
    <col min="10" max="10" width="8" style="50" bestFit="1" customWidth="1"/>
    <col min="11" max="11" width="17.28515625" style="50" bestFit="1" customWidth="1"/>
    <col min="12" max="12" width="16.5703125" style="268" customWidth="1"/>
    <col min="13" max="13" width="20.7109375" style="50" customWidth="1"/>
    <col min="14" max="14" width="2.7109375" style="50" customWidth="1"/>
    <col min="15" max="16384" width="5.140625" style="50"/>
  </cols>
  <sheetData>
    <row r="1" spans="1:21" ht="11.25" customHeight="1" x14ac:dyDescent="0.25">
      <c r="A1" s="259"/>
      <c r="B1" s="300"/>
      <c r="C1" s="91"/>
      <c r="D1" s="91"/>
      <c r="E1" s="91"/>
      <c r="F1" s="91"/>
      <c r="G1" s="91"/>
      <c r="H1" s="91"/>
      <c r="I1" s="91"/>
      <c r="J1" s="91"/>
      <c r="K1" s="91"/>
      <c r="L1" s="91"/>
      <c r="M1" s="91"/>
      <c r="N1" s="764"/>
    </row>
    <row r="2" spans="1:21" ht="11.25" customHeight="1" x14ac:dyDescent="0.25">
      <c r="A2" s="66"/>
      <c r="B2" s="59"/>
      <c r="C2" s="85"/>
      <c r="D2" s="85"/>
      <c r="E2" s="85"/>
      <c r="F2" s="85"/>
      <c r="G2" s="85"/>
      <c r="H2" s="85"/>
      <c r="I2" s="85"/>
      <c r="J2" s="59" t="s">
        <v>87</v>
      </c>
      <c r="K2" s="59" t="str">
        <f>Currency&amp;"_YC"&amp;$J$2&amp;"RH"</f>
        <v>GBP_YC6MRH</v>
      </c>
      <c r="L2" s="763" t="str">
        <f>K2&amp;"_Swaps.xml"</f>
        <v>GBP_YC6MRH_Swaps.xml</v>
      </c>
      <c r="M2" s="85"/>
      <c r="N2" s="746"/>
    </row>
    <row r="3" spans="1:21" ht="25.5" customHeight="1" x14ac:dyDescent="0.25">
      <c r="A3" s="66"/>
      <c r="B3" s="297" t="s">
        <v>348</v>
      </c>
      <c r="C3" s="297" t="s">
        <v>130</v>
      </c>
      <c r="D3" s="297"/>
      <c r="E3" s="297"/>
      <c r="F3" s="297"/>
      <c r="G3" s="297" t="s">
        <v>392</v>
      </c>
      <c r="H3" s="297" t="s">
        <v>391</v>
      </c>
      <c r="I3" s="297" t="s">
        <v>390</v>
      </c>
      <c r="J3" s="297" t="s">
        <v>129</v>
      </c>
      <c r="K3" s="297" t="s">
        <v>347</v>
      </c>
      <c r="L3" s="762" t="str">
        <f>IF(Serialize,_xll.ohObjectSave(L4:L42,SerializationPath&amp;L2,FileOverwrite,Serialize),"---")</f>
        <v>---</v>
      </c>
      <c r="M3" s="871" t="str">
        <f>_xll.ohRangeRetrieveError(L3)</f>
        <v/>
      </c>
      <c r="N3" s="1465"/>
    </row>
    <row r="4" spans="1:21" ht="11.25" customHeight="1" x14ac:dyDescent="0.25">
      <c r="A4" s="89"/>
      <c r="B4" s="85"/>
      <c r="C4" s="85"/>
      <c r="D4" s="85"/>
      <c r="E4" s="85"/>
      <c r="F4" s="85"/>
      <c r="G4" s="85"/>
      <c r="H4" s="85"/>
      <c r="I4" s="85"/>
      <c r="J4" s="85"/>
      <c r="K4" s="85"/>
      <c r="L4" s="760" t="str">
        <f>IF(UPPER(FamilyName)="IBOR",_xll.qlEuribor(,$J$2,,Permanent,Trigger,ObjectOverwrite),IF(UPPER(FamilyName)="LIBOR",_xll.qlLibor(,Currency,$J$2,,Permanent,Trigger,ObjectOverwrite),"--"))</f>
        <v>obj_00457#0032</v>
      </c>
      <c r="M4" s="759" t="str">
        <f>_xll.ohRangeRetrieveError(L4)</f>
        <v/>
      </c>
      <c r="N4" s="746"/>
    </row>
    <row r="5" spans="1:21" s="399" customFormat="1" ht="11.25" customHeight="1" thickBot="1" x14ac:dyDescent="0.25">
      <c r="A5" s="89"/>
      <c r="B5" s="85"/>
      <c r="C5" s="85"/>
      <c r="D5" s="85"/>
      <c r="E5" s="85"/>
      <c r="F5" s="85"/>
      <c r="G5" s="85"/>
      <c r="H5" s="85"/>
      <c r="I5" s="85"/>
      <c r="J5" s="85"/>
      <c r="K5" s="85"/>
      <c r="L5" s="85"/>
      <c r="M5" s="85"/>
      <c r="N5" s="746"/>
    </row>
    <row r="6" spans="1:21" ht="11.25" customHeight="1" x14ac:dyDescent="0.25">
      <c r="A6" s="66"/>
      <c r="B6" s="758">
        <v>0</v>
      </c>
      <c r="C6" s="758" t="s">
        <v>389</v>
      </c>
      <c r="D6" s="758" t="s">
        <v>64</v>
      </c>
      <c r="E6" s="758" t="str">
        <f t="shared" ref="E6:E42" si="0">VLOOKUP(Currency,Conventions,2)</f>
        <v>SB</v>
      </c>
      <c r="F6" s="758" t="str">
        <f t="array" ref="F6:F42">VLOOKUP(Currency,Conventions,3)</f>
        <v>6L</v>
      </c>
      <c r="G6" s="870" t="str">
        <f t="shared" ref="G6:G42" si="1">IF(UPPER(LEFT($E6))="A","Annual",IF(UPPER(LEFT($E6))="S","Semiannual","--"))</f>
        <v>Semiannual</v>
      </c>
      <c r="H6" s="870" t="s">
        <v>388</v>
      </c>
      <c r="I6" s="1466" t="str">
        <f t="shared" ref="I6:I42" si="2">IF(UPPER(RIGHT($E6))="B",BondBasisDayCounter,IF(UPPER(RIGHT($E6))="M",MoneyMarketDayCounter,"--"))</f>
        <v>Actual/365 (Fixed)</v>
      </c>
      <c r="J6" s="869">
        <v>0</v>
      </c>
      <c r="K6" s="756" t="str">
        <f t="shared" ref="K6:K42" si="3">Currency&amp;$E6&amp;$F6&amp;$D6&amp;QuoteSuffix</f>
        <v>GBPSB6L1Y_Quote</v>
      </c>
      <c r="L6" s="435" t="str">
        <f>_xll.qlSwapRateHelper2(,$K6,B6,$D6,Calendar,$G6,$H6,$I6,$L$4,$J6,C6,Discounting,Permanent,,ObjectOverwrite)</f>
        <v>obj_00468#0032</v>
      </c>
      <c r="M6" s="868" t="str">
        <f>_xll.ohRangeRetrieveError(L6)</f>
        <v/>
      </c>
      <c r="N6" s="1465"/>
      <c r="O6" s="886"/>
      <c r="P6" s="867" t="s">
        <v>49</v>
      </c>
      <c r="Q6" s="866" t="s">
        <v>127</v>
      </c>
      <c r="R6" s="865" t="s">
        <v>121</v>
      </c>
      <c r="T6" s="886"/>
      <c r="U6" s="886"/>
    </row>
    <row r="7" spans="1:21" ht="11.25" customHeight="1" x14ac:dyDescent="0.25">
      <c r="A7" s="66"/>
      <c r="B7" s="754">
        <v>0</v>
      </c>
      <c r="C7" s="754" t="s">
        <v>389</v>
      </c>
      <c r="D7" s="754" t="s">
        <v>134</v>
      </c>
      <c r="E7" s="754" t="str">
        <f t="shared" si="0"/>
        <v>SB</v>
      </c>
      <c r="F7" s="754" t="str">
        <v>6L</v>
      </c>
      <c r="G7" s="858" t="str">
        <f t="shared" si="1"/>
        <v>Semiannual</v>
      </c>
      <c r="H7" s="858" t="s">
        <v>388</v>
      </c>
      <c r="I7" s="858" t="str">
        <f t="shared" si="2"/>
        <v>Actual/365 (Fixed)</v>
      </c>
      <c r="J7" s="857">
        <v>0</v>
      </c>
      <c r="K7" s="752" t="str">
        <f t="shared" si="3"/>
        <v>GBPSB6L15M_Quote</v>
      </c>
      <c r="L7" s="426" t="str">
        <f>_xll.qlSwapRateHelper2(,$K7,B7,$D7,Calendar,$G7,$H7,$I7,$L$4,$J7,C7,Discounting,Permanent,,ObjectOverwrite)</f>
        <v>obj_0046d#0032</v>
      </c>
      <c r="M7" s="856" t="str">
        <f>_xll.ohRangeRetrieveError(L7)</f>
        <v/>
      </c>
      <c r="N7" s="1465"/>
      <c r="O7" s="886"/>
      <c r="P7" s="864" t="s">
        <v>48</v>
      </c>
      <c r="Q7" s="863" t="s">
        <v>127</v>
      </c>
      <c r="R7" s="862" t="s">
        <v>125</v>
      </c>
      <c r="T7" s="886"/>
      <c r="U7" s="886"/>
    </row>
    <row r="8" spans="1:21" ht="11.25" customHeight="1" x14ac:dyDescent="0.25">
      <c r="A8" s="66"/>
      <c r="B8" s="754">
        <v>0</v>
      </c>
      <c r="C8" s="754" t="s">
        <v>389</v>
      </c>
      <c r="D8" s="754" t="s">
        <v>133</v>
      </c>
      <c r="E8" s="754" t="str">
        <f t="shared" si="0"/>
        <v>SB</v>
      </c>
      <c r="F8" s="754" t="str">
        <v>6L</v>
      </c>
      <c r="G8" s="858" t="str">
        <f t="shared" si="1"/>
        <v>Semiannual</v>
      </c>
      <c r="H8" s="858" t="s">
        <v>388</v>
      </c>
      <c r="I8" s="858" t="str">
        <f t="shared" si="2"/>
        <v>Actual/365 (Fixed)</v>
      </c>
      <c r="J8" s="857">
        <v>0</v>
      </c>
      <c r="K8" s="752" t="str">
        <f t="shared" si="3"/>
        <v>GBPSB6L18M_Quote</v>
      </c>
      <c r="L8" s="426" t="str">
        <f>_xll.qlSwapRateHelper2(,$K8,B8,$D8,Calendar,$G8,$H8,$I8,$L$4,$J8,C8,Discounting,Permanent,,ObjectOverwrite)</f>
        <v>obj_00470#0032</v>
      </c>
      <c r="M8" s="856" t="str">
        <f>_xll.ohRangeRetrieveError(L8)</f>
        <v/>
      </c>
      <c r="N8" s="1465"/>
      <c r="O8" s="886"/>
      <c r="P8" s="864" t="s">
        <v>43</v>
      </c>
      <c r="Q8" s="863" t="s">
        <v>124</v>
      </c>
      <c r="R8" s="862" t="s">
        <v>121</v>
      </c>
      <c r="T8" s="886"/>
      <c r="U8" s="886"/>
    </row>
    <row r="9" spans="1:21" ht="11.25" customHeight="1" x14ac:dyDescent="0.25">
      <c r="A9" s="66"/>
      <c r="B9" s="754">
        <v>0</v>
      </c>
      <c r="C9" s="754" t="s">
        <v>389</v>
      </c>
      <c r="D9" s="754" t="s">
        <v>132</v>
      </c>
      <c r="E9" s="754" t="str">
        <f t="shared" si="0"/>
        <v>SB</v>
      </c>
      <c r="F9" s="754" t="str">
        <v>6L</v>
      </c>
      <c r="G9" s="858" t="str">
        <f t="shared" si="1"/>
        <v>Semiannual</v>
      </c>
      <c r="H9" s="858" t="s">
        <v>388</v>
      </c>
      <c r="I9" s="858" t="str">
        <f t="shared" si="2"/>
        <v>Actual/365 (Fixed)</v>
      </c>
      <c r="J9" s="857">
        <v>0</v>
      </c>
      <c r="K9" s="752" t="str">
        <f t="shared" si="3"/>
        <v>GBPSB6L21M_Quote</v>
      </c>
      <c r="L9" s="426" t="str">
        <f>_xll.qlSwapRateHelper2(,$K9,B9,$D9,Calendar,$G9,$H9,$I9,$L$4,$J9,C9,Discounting,Permanent,,ObjectOverwrite)</f>
        <v>obj_00474#0032</v>
      </c>
      <c r="M9" s="856" t="str">
        <f>_xll.ohRangeRetrieveError(L9)</f>
        <v/>
      </c>
      <c r="N9" s="1465"/>
      <c r="O9" s="886"/>
      <c r="P9" s="864" t="s">
        <v>42</v>
      </c>
      <c r="Q9" s="863" t="s">
        <v>124</v>
      </c>
      <c r="R9" s="862" t="s">
        <v>121</v>
      </c>
      <c r="T9" s="886"/>
      <c r="U9" s="886"/>
    </row>
    <row r="10" spans="1:21" ht="11.25" customHeight="1" thickBot="1" x14ac:dyDescent="0.3">
      <c r="A10" s="66"/>
      <c r="B10" s="754">
        <v>0</v>
      </c>
      <c r="C10" s="754" t="s">
        <v>389</v>
      </c>
      <c r="D10" s="754" t="s">
        <v>63</v>
      </c>
      <c r="E10" s="754" t="str">
        <f t="shared" si="0"/>
        <v>SB</v>
      </c>
      <c r="F10" s="754" t="str">
        <v>6L</v>
      </c>
      <c r="G10" s="858" t="str">
        <f t="shared" si="1"/>
        <v>Semiannual</v>
      </c>
      <c r="H10" s="858" t="s">
        <v>388</v>
      </c>
      <c r="I10" s="858" t="str">
        <f t="shared" si="2"/>
        <v>Actual/365 (Fixed)</v>
      </c>
      <c r="J10" s="857">
        <v>0</v>
      </c>
      <c r="K10" s="752" t="str">
        <f t="shared" si="3"/>
        <v>GBPSB6L2Y_Quote</v>
      </c>
      <c r="L10" s="426" t="str">
        <f>_xll.qlSwapRateHelper2(,$K10,B10,$D10,Calendar,$G10,$H10,$I10,$L$4,$J10,C10,Discounting,Permanent,,ObjectOverwrite)</f>
        <v>obj_00461#0032</v>
      </c>
      <c r="M10" s="856" t="str">
        <f>_xll.ohRangeRetrieveError(L10)</f>
        <v/>
      </c>
      <c r="N10" s="1465"/>
      <c r="O10" s="886"/>
      <c r="P10" s="861" t="s">
        <v>41</v>
      </c>
      <c r="Q10" s="860" t="s">
        <v>123</v>
      </c>
      <c r="R10" s="859" t="s">
        <v>121</v>
      </c>
      <c r="T10" s="886"/>
      <c r="U10" s="886"/>
    </row>
    <row r="11" spans="1:21" ht="11.25" customHeight="1" x14ac:dyDescent="0.25">
      <c r="A11" s="66"/>
      <c r="B11" s="754">
        <v>0</v>
      </c>
      <c r="C11" s="754" t="s">
        <v>389</v>
      </c>
      <c r="D11" s="754" t="s">
        <v>62</v>
      </c>
      <c r="E11" s="754" t="str">
        <f t="shared" si="0"/>
        <v>SB</v>
      </c>
      <c r="F11" s="754" t="str">
        <v>6L</v>
      </c>
      <c r="G11" s="858" t="str">
        <f t="shared" si="1"/>
        <v>Semiannual</v>
      </c>
      <c r="H11" s="858" t="s">
        <v>388</v>
      </c>
      <c r="I11" s="858" t="str">
        <f t="shared" si="2"/>
        <v>Actual/365 (Fixed)</v>
      </c>
      <c r="J11" s="857">
        <v>0</v>
      </c>
      <c r="K11" s="752" t="str">
        <f t="shared" si="3"/>
        <v>GBPSB6L3Y_Quote</v>
      </c>
      <c r="L11" s="426" t="str">
        <f>_xll.qlSwapRateHelper2(,$K11,B11,$D11,Calendar,$G11,$H11,$I11,$L$4,$J11,C11,Discounting,Permanent,,ObjectOverwrite)</f>
        <v>obj_0047a#0032</v>
      </c>
      <c r="M11" s="856" t="str">
        <f>_xll.ohRangeRetrieveError(L11)</f>
        <v/>
      </c>
      <c r="N11" s="1465"/>
      <c r="O11" s="886"/>
      <c r="T11" s="886"/>
      <c r="U11" s="886"/>
    </row>
    <row r="12" spans="1:21" ht="11.25" customHeight="1" x14ac:dyDescent="0.25">
      <c r="A12" s="66"/>
      <c r="B12" s="754">
        <v>0</v>
      </c>
      <c r="C12" s="754" t="s">
        <v>389</v>
      </c>
      <c r="D12" s="754" t="s">
        <v>61</v>
      </c>
      <c r="E12" s="754" t="str">
        <f t="shared" si="0"/>
        <v>SB</v>
      </c>
      <c r="F12" s="754" t="str">
        <v>6L</v>
      </c>
      <c r="G12" s="858" t="str">
        <f t="shared" si="1"/>
        <v>Semiannual</v>
      </c>
      <c r="H12" s="858" t="s">
        <v>388</v>
      </c>
      <c r="I12" s="858" t="str">
        <f t="shared" si="2"/>
        <v>Actual/365 (Fixed)</v>
      </c>
      <c r="J12" s="857">
        <v>0</v>
      </c>
      <c r="K12" s="752" t="str">
        <f t="shared" si="3"/>
        <v>GBPSB6L4Y_Quote</v>
      </c>
      <c r="L12" s="426" t="str">
        <f>_xll.qlSwapRateHelper2(,$K12,B12,$D12,Calendar,$G12,$H12,$I12,$L$4,$J12,C12,Discounting,Permanent,,ObjectOverwrite)</f>
        <v>obj_00460#0032</v>
      </c>
      <c r="M12" s="856" t="str">
        <f>_xll.ohRangeRetrieveError(L12)</f>
        <v/>
      </c>
      <c r="N12" s="1465"/>
      <c r="O12" s="886"/>
      <c r="T12" s="886"/>
      <c r="U12" s="886"/>
    </row>
    <row r="13" spans="1:21" ht="11.25" customHeight="1" x14ac:dyDescent="0.25">
      <c r="A13" s="66"/>
      <c r="B13" s="754">
        <v>0</v>
      </c>
      <c r="C13" s="754" t="s">
        <v>389</v>
      </c>
      <c r="D13" s="754" t="s">
        <v>60</v>
      </c>
      <c r="E13" s="754" t="str">
        <f t="shared" si="0"/>
        <v>SB</v>
      </c>
      <c r="F13" s="754" t="str">
        <v>6L</v>
      </c>
      <c r="G13" s="858" t="str">
        <f t="shared" si="1"/>
        <v>Semiannual</v>
      </c>
      <c r="H13" s="858" t="s">
        <v>388</v>
      </c>
      <c r="I13" s="858" t="str">
        <f t="shared" si="2"/>
        <v>Actual/365 (Fixed)</v>
      </c>
      <c r="J13" s="857">
        <v>0</v>
      </c>
      <c r="K13" s="752" t="str">
        <f t="shared" si="3"/>
        <v>GBPSB6L5Y_Quote</v>
      </c>
      <c r="L13" s="426" t="str">
        <f>_xll.qlSwapRateHelper2(,$K13,B13,$D13,Calendar,$G13,$H13,$I13,$L$4,$J13,C13,Discounting,Permanent,,ObjectOverwrite)</f>
        <v>obj_00477#0032</v>
      </c>
      <c r="M13" s="856" t="str">
        <f>_xll.ohRangeRetrieveError(L13)</f>
        <v/>
      </c>
      <c r="N13" s="1465"/>
      <c r="O13" s="886"/>
      <c r="T13" s="886"/>
      <c r="U13" s="886"/>
    </row>
    <row r="14" spans="1:21" ht="11.25" customHeight="1" x14ac:dyDescent="0.25">
      <c r="A14" s="66"/>
      <c r="B14" s="754">
        <v>0</v>
      </c>
      <c r="C14" s="754" t="s">
        <v>389</v>
      </c>
      <c r="D14" s="754" t="s">
        <v>59</v>
      </c>
      <c r="E14" s="754" t="str">
        <f t="shared" si="0"/>
        <v>SB</v>
      </c>
      <c r="F14" s="754" t="str">
        <v>6L</v>
      </c>
      <c r="G14" s="858" t="str">
        <f t="shared" si="1"/>
        <v>Semiannual</v>
      </c>
      <c r="H14" s="858" t="s">
        <v>388</v>
      </c>
      <c r="I14" s="858" t="str">
        <f t="shared" si="2"/>
        <v>Actual/365 (Fixed)</v>
      </c>
      <c r="J14" s="857">
        <v>0</v>
      </c>
      <c r="K14" s="752" t="str">
        <f t="shared" si="3"/>
        <v>GBPSB6L6Y_Quote</v>
      </c>
      <c r="L14" s="426" t="str">
        <f>_xll.qlSwapRateHelper2(,$K14,B14,$D14,Calendar,$G14,$H14,$I14,$L$4,$J14,C14,Discounting,Permanent,,ObjectOverwrite)</f>
        <v>obj_00458#0032</v>
      </c>
      <c r="M14" s="856" t="str">
        <f>_xll.ohRangeRetrieveError(L14)</f>
        <v/>
      </c>
      <c r="N14" s="1465"/>
      <c r="O14" s="886"/>
      <c r="T14" s="886"/>
      <c r="U14" s="886"/>
    </row>
    <row r="15" spans="1:21" ht="11.25" customHeight="1" x14ac:dyDescent="0.25">
      <c r="A15" s="66"/>
      <c r="B15" s="754">
        <v>0</v>
      </c>
      <c r="C15" s="754" t="s">
        <v>389</v>
      </c>
      <c r="D15" s="754" t="s">
        <v>58</v>
      </c>
      <c r="E15" s="754" t="str">
        <f t="shared" si="0"/>
        <v>SB</v>
      </c>
      <c r="F15" s="754" t="str">
        <v>6L</v>
      </c>
      <c r="G15" s="858" t="str">
        <f t="shared" si="1"/>
        <v>Semiannual</v>
      </c>
      <c r="H15" s="858" t="s">
        <v>388</v>
      </c>
      <c r="I15" s="858" t="str">
        <f t="shared" si="2"/>
        <v>Actual/365 (Fixed)</v>
      </c>
      <c r="J15" s="857">
        <v>0</v>
      </c>
      <c r="K15" s="752" t="str">
        <f t="shared" si="3"/>
        <v>GBPSB6L7Y_Quote</v>
      </c>
      <c r="L15" s="426" t="str">
        <f>_xll.qlSwapRateHelper2(,$K15,B15,$D15,Calendar,$G15,$H15,$I15,$L$4,$J15,C15,Discounting,Permanent,,ObjectOverwrite)</f>
        <v>obj_00464#0032</v>
      </c>
      <c r="M15" s="856" t="str">
        <f>_xll.ohRangeRetrieveError(L15)</f>
        <v/>
      </c>
      <c r="N15" s="1465"/>
      <c r="O15" s="886"/>
      <c r="T15" s="886"/>
      <c r="U15" s="886"/>
    </row>
    <row r="16" spans="1:21" ht="11.25" customHeight="1" x14ac:dyDescent="0.25">
      <c r="A16" s="66"/>
      <c r="B16" s="754">
        <v>0</v>
      </c>
      <c r="C16" s="754" t="s">
        <v>389</v>
      </c>
      <c r="D16" s="754" t="s">
        <v>57</v>
      </c>
      <c r="E16" s="754" t="str">
        <f t="shared" si="0"/>
        <v>SB</v>
      </c>
      <c r="F16" s="754" t="str">
        <v>6L</v>
      </c>
      <c r="G16" s="858" t="str">
        <f t="shared" si="1"/>
        <v>Semiannual</v>
      </c>
      <c r="H16" s="858" t="s">
        <v>388</v>
      </c>
      <c r="I16" s="858" t="str">
        <f t="shared" si="2"/>
        <v>Actual/365 (Fixed)</v>
      </c>
      <c r="J16" s="857">
        <v>0</v>
      </c>
      <c r="K16" s="752" t="str">
        <f t="shared" si="3"/>
        <v>GBPSB6L8Y_Quote</v>
      </c>
      <c r="L16" s="426" t="str">
        <f>_xll.qlSwapRateHelper2(,$K16,B16,$D16,Calendar,$G16,$H16,$I16,$L$4,$J16,C16,Discounting,Permanent,,ObjectOverwrite)</f>
        <v>obj_0046c#0032</v>
      </c>
      <c r="M16" s="856" t="str">
        <f>_xll.ohRangeRetrieveError(L16)</f>
        <v/>
      </c>
      <c r="N16" s="1465"/>
      <c r="O16" s="886"/>
      <c r="T16" s="886"/>
      <c r="U16" s="886"/>
    </row>
    <row r="17" spans="1:21" ht="11.25" customHeight="1" x14ac:dyDescent="0.25">
      <c r="A17" s="66"/>
      <c r="B17" s="754">
        <v>0</v>
      </c>
      <c r="C17" s="754" t="s">
        <v>389</v>
      </c>
      <c r="D17" s="754" t="s">
        <v>56</v>
      </c>
      <c r="E17" s="754" t="str">
        <f t="shared" si="0"/>
        <v>SB</v>
      </c>
      <c r="F17" s="754" t="str">
        <v>6L</v>
      </c>
      <c r="G17" s="858" t="str">
        <f t="shared" si="1"/>
        <v>Semiannual</v>
      </c>
      <c r="H17" s="858" t="s">
        <v>388</v>
      </c>
      <c r="I17" s="858" t="str">
        <f t="shared" si="2"/>
        <v>Actual/365 (Fixed)</v>
      </c>
      <c r="J17" s="857">
        <v>0</v>
      </c>
      <c r="K17" s="752" t="str">
        <f t="shared" si="3"/>
        <v>GBPSB6L9Y_Quote</v>
      </c>
      <c r="L17" s="426" t="str">
        <f>_xll.qlSwapRateHelper2(,$K17,B17,$D17,Calendar,$G17,$H17,$I17,$L$4,$J17,C17,Discounting,Permanent,,ObjectOverwrite)</f>
        <v>obj_0046f#0032</v>
      </c>
      <c r="M17" s="856" t="str">
        <f>_xll.ohRangeRetrieveError(L17)</f>
        <v/>
      </c>
      <c r="N17" s="1465"/>
      <c r="O17" s="886"/>
      <c r="T17" s="886"/>
      <c r="U17" s="886"/>
    </row>
    <row r="18" spans="1:21" ht="11.25" customHeight="1" x14ac:dyDescent="0.25">
      <c r="A18" s="66"/>
      <c r="B18" s="754">
        <v>0</v>
      </c>
      <c r="C18" s="754" t="s">
        <v>389</v>
      </c>
      <c r="D18" s="754" t="s">
        <v>55</v>
      </c>
      <c r="E18" s="754" t="str">
        <f t="shared" si="0"/>
        <v>SB</v>
      </c>
      <c r="F18" s="754" t="str">
        <v>6L</v>
      </c>
      <c r="G18" s="858" t="str">
        <f t="shared" si="1"/>
        <v>Semiannual</v>
      </c>
      <c r="H18" s="858" t="s">
        <v>388</v>
      </c>
      <c r="I18" s="858" t="str">
        <f t="shared" si="2"/>
        <v>Actual/365 (Fixed)</v>
      </c>
      <c r="J18" s="857">
        <v>0</v>
      </c>
      <c r="K18" s="752" t="str">
        <f t="shared" si="3"/>
        <v>GBPSB6L10Y_Quote</v>
      </c>
      <c r="L18" s="426" t="str">
        <f>_xll.qlSwapRateHelper2(,$K18,B18,$D18,Calendar,$G18,$H18,$I18,$L$4,$J18,C18,Discounting,Permanent,,ObjectOverwrite)</f>
        <v>obj_00478#0032</v>
      </c>
      <c r="M18" s="856" t="str">
        <f>_xll.ohRangeRetrieveError(L18)</f>
        <v/>
      </c>
      <c r="N18" s="1465"/>
      <c r="O18" s="886"/>
      <c r="T18" s="886"/>
      <c r="U18" s="886"/>
    </row>
    <row r="19" spans="1:21" ht="11.25" customHeight="1" x14ac:dyDescent="0.25">
      <c r="A19" s="66"/>
      <c r="B19" s="754">
        <v>0</v>
      </c>
      <c r="C19" s="754" t="s">
        <v>389</v>
      </c>
      <c r="D19" s="754" t="s">
        <v>119</v>
      </c>
      <c r="E19" s="754" t="str">
        <f t="shared" si="0"/>
        <v>SB</v>
      </c>
      <c r="F19" s="754" t="str">
        <v>6L</v>
      </c>
      <c r="G19" s="858" t="str">
        <f t="shared" si="1"/>
        <v>Semiannual</v>
      </c>
      <c r="H19" s="858" t="s">
        <v>388</v>
      </c>
      <c r="I19" s="858" t="str">
        <f t="shared" si="2"/>
        <v>Actual/365 (Fixed)</v>
      </c>
      <c r="J19" s="857">
        <v>0</v>
      </c>
      <c r="K19" s="752" t="str">
        <f t="shared" si="3"/>
        <v>GBPSB6L11Y_Quote</v>
      </c>
      <c r="L19" s="426" t="str">
        <f>_xll.qlSwapRateHelper2(,$K19,B19,$D19,Calendar,$G19,$H19,$I19,$L$4,$J19,C19,Discounting,Permanent,,ObjectOverwrite)</f>
        <v>obj_00467#0032</v>
      </c>
      <c r="M19" s="856" t="str">
        <f>_xll.ohRangeRetrieveError(L19)</f>
        <v/>
      </c>
      <c r="N19" s="1465"/>
      <c r="O19" s="886"/>
      <c r="T19" s="886"/>
      <c r="U19" s="886"/>
    </row>
    <row r="20" spans="1:21" ht="11.25" customHeight="1" x14ac:dyDescent="0.25">
      <c r="A20" s="66"/>
      <c r="B20" s="754">
        <v>0</v>
      </c>
      <c r="C20" s="754" t="s">
        <v>389</v>
      </c>
      <c r="D20" s="754" t="s">
        <v>54</v>
      </c>
      <c r="E20" s="754" t="str">
        <f t="shared" si="0"/>
        <v>SB</v>
      </c>
      <c r="F20" s="754" t="str">
        <v>6L</v>
      </c>
      <c r="G20" s="858" t="str">
        <f t="shared" si="1"/>
        <v>Semiannual</v>
      </c>
      <c r="H20" s="858" t="s">
        <v>388</v>
      </c>
      <c r="I20" s="858" t="str">
        <f t="shared" si="2"/>
        <v>Actual/365 (Fixed)</v>
      </c>
      <c r="J20" s="857">
        <v>0</v>
      </c>
      <c r="K20" s="752" t="str">
        <f t="shared" si="3"/>
        <v>GBPSB6L12Y_Quote</v>
      </c>
      <c r="L20" s="426" t="str">
        <f>_xll.qlSwapRateHelper2(,$K20,B20,$D20,Calendar,$G20,$H20,$I20,$L$4,$J20,C20,Discounting,Permanent,,ObjectOverwrite)</f>
        <v>obj_00475#0032</v>
      </c>
      <c r="M20" s="856" t="str">
        <f>_xll.ohRangeRetrieveError(L20)</f>
        <v/>
      </c>
      <c r="N20" s="1465"/>
      <c r="O20" s="886"/>
      <c r="T20" s="886"/>
      <c r="U20" s="886"/>
    </row>
    <row r="21" spans="1:21" ht="11.25" customHeight="1" x14ac:dyDescent="0.25">
      <c r="A21" s="66"/>
      <c r="B21" s="754">
        <v>0</v>
      </c>
      <c r="C21" s="754" t="s">
        <v>389</v>
      </c>
      <c r="D21" s="754" t="s">
        <v>118</v>
      </c>
      <c r="E21" s="754" t="str">
        <f t="shared" si="0"/>
        <v>SB</v>
      </c>
      <c r="F21" s="754" t="str">
        <v>6L</v>
      </c>
      <c r="G21" s="858" t="str">
        <f t="shared" si="1"/>
        <v>Semiannual</v>
      </c>
      <c r="H21" s="858" t="s">
        <v>388</v>
      </c>
      <c r="I21" s="858" t="str">
        <f t="shared" si="2"/>
        <v>Actual/365 (Fixed)</v>
      </c>
      <c r="J21" s="857">
        <v>0</v>
      </c>
      <c r="K21" s="752" t="str">
        <f t="shared" si="3"/>
        <v>GBPSB6L13Y_Quote</v>
      </c>
      <c r="L21" s="426" t="str">
        <f>_xll.qlSwapRateHelper2(,$K21,B21,$D21,Calendar,$G21,$H21,$I21,$L$4,$J21,C21,Discounting,Permanent,,ObjectOverwrite)</f>
        <v>obj_00472#0032</v>
      </c>
      <c r="M21" s="856" t="str">
        <f>_xll.ohRangeRetrieveError(L21)</f>
        <v/>
      </c>
      <c r="N21" s="1465"/>
      <c r="O21" s="886"/>
      <c r="T21" s="886"/>
      <c r="U21" s="886"/>
    </row>
    <row r="22" spans="1:21" ht="11.25" customHeight="1" x14ac:dyDescent="0.25">
      <c r="A22" s="66"/>
      <c r="B22" s="754">
        <v>0</v>
      </c>
      <c r="C22" s="754" t="s">
        <v>389</v>
      </c>
      <c r="D22" s="754" t="s">
        <v>117</v>
      </c>
      <c r="E22" s="754" t="str">
        <f t="shared" si="0"/>
        <v>SB</v>
      </c>
      <c r="F22" s="754" t="str">
        <v>6L</v>
      </c>
      <c r="G22" s="858" t="str">
        <f t="shared" si="1"/>
        <v>Semiannual</v>
      </c>
      <c r="H22" s="858" t="s">
        <v>388</v>
      </c>
      <c r="I22" s="858" t="str">
        <f t="shared" si="2"/>
        <v>Actual/365 (Fixed)</v>
      </c>
      <c r="J22" s="857">
        <v>0</v>
      </c>
      <c r="K22" s="752" t="str">
        <f t="shared" si="3"/>
        <v>GBPSB6L14Y_Quote</v>
      </c>
      <c r="L22" s="426" t="str">
        <f>_xll.qlSwapRateHelper2(,$K22,B22,$D22,Calendar,$G22,$H22,$I22,$L$4,$J22,C22,Discounting,Permanent,,ObjectOverwrite)</f>
        <v>obj_00462#0032</v>
      </c>
      <c r="M22" s="856" t="str">
        <f>_xll.ohRangeRetrieveError(L22)</f>
        <v/>
      </c>
      <c r="N22" s="1465"/>
      <c r="O22" s="886"/>
      <c r="T22" s="886"/>
      <c r="U22" s="886"/>
    </row>
    <row r="23" spans="1:21" ht="11.25" customHeight="1" x14ac:dyDescent="0.25">
      <c r="A23" s="66"/>
      <c r="B23" s="754">
        <v>0</v>
      </c>
      <c r="C23" s="754" t="s">
        <v>389</v>
      </c>
      <c r="D23" s="754" t="s">
        <v>53</v>
      </c>
      <c r="E23" s="754" t="str">
        <f t="shared" si="0"/>
        <v>SB</v>
      </c>
      <c r="F23" s="754" t="str">
        <v>6L</v>
      </c>
      <c r="G23" s="858" t="str">
        <f t="shared" si="1"/>
        <v>Semiannual</v>
      </c>
      <c r="H23" s="858" t="s">
        <v>388</v>
      </c>
      <c r="I23" s="858" t="str">
        <f t="shared" si="2"/>
        <v>Actual/365 (Fixed)</v>
      </c>
      <c r="J23" s="857">
        <v>0</v>
      </c>
      <c r="K23" s="752" t="str">
        <f t="shared" si="3"/>
        <v>GBPSB6L15Y_Quote</v>
      </c>
      <c r="L23" s="426" t="str">
        <f>_xll.qlSwapRateHelper2(,$K23,B23,$D23,Calendar,$G23,$H23,$I23,$L$4,$J23,C23,Discounting,Permanent,,ObjectOverwrite)</f>
        <v>obj_0045f#0032</v>
      </c>
      <c r="M23" s="856" t="str">
        <f>_xll.ohRangeRetrieveError(L23)</f>
        <v/>
      </c>
      <c r="N23" s="1465"/>
      <c r="O23" s="886"/>
      <c r="T23" s="886"/>
      <c r="U23" s="886"/>
    </row>
    <row r="24" spans="1:21" ht="11.25" customHeight="1" x14ac:dyDescent="0.25">
      <c r="A24" s="66"/>
      <c r="B24" s="754">
        <v>0</v>
      </c>
      <c r="C24" s="754" t="s">
        <v>389</v>
      </c>
      <c r="D24" s="754" t="s">
        <v>116</v>
      </c>
      <c r="E24" s="754" t="str">
        <f t="shared" si="0"/>
        <v>SB</v>
      </c>
      <c r="F24" s="754" t="str">
        <v>6L</v>
      </c>
      <c r="G24" s="858" t="str">
        <f t="shared" si="1"/>
        <v>Semiannual</v>
      </c>
      <c r="H24" s="858" t="s">
        <v>388</v>
      </c>
      <c r="I24" s="858" t="str">
        <f t="shared" si="2"/>
        <v>Actual/365 (Fixed)</v>
      </c>
      <c r="J24" s="857">
        <v>0</v>
      </c>
      <c r="K24" s="752" t="str">
        <f t="shared" si="3"/>
        <v>GBPSB6L16Y_Quote</v>
      </c>
      <c r="L24" s="426" t="str">
        <f>_xll.qlSwapRateHelper2(,$K24,B24,$D24,Calendar,$G24,$H24,$I24,$L$4,$J24,C24,Discounting,Permanent,,ObjectOverwrite)</f>
        <v>obj_00469#0032</v>
      </c>
      <c r="M24" s="856" t="str">
        <f>_xll.ohRangeRetrieveError(L24)</f>
        <v/>
      </c>
      <c r="N24" s="1465"/>
      <c r="O24" s="886"/>
      <c r="T24" s="886"/>
      <c r="U24" s="886"/>
    </row>
    <row r="25" spans="1:21" ht="11.25" customHeight="1" x14ac:dyDescent="0.25">
      <c r="A25" s="66"/>
      <c r="B25" s="754">
        <v>0</v>
      </c>
      <c r="C25" s="754" t="s">
        <v>389</v>
      </c>
      <c r="D25" s="754" t="s">
        <v>115</v>
      </c>
      <c r="E25" s="754" t="str">
        <f t="shared" si="0"/>
        <v>SB</v>
      </c>
      <c r="F25" s="754" t="str">
        <v>6L</v>
      </c>
      <c r="G25" s="858" t="str">
        <f t="shared" si="1"/>
        <v>Semiannual</v>
      </c>
      <c r="H25" s="858" t="s">
        <v>388</v>
      </c>
      <c r="I25" s="858" t="str">
        <f t="shared" si="2"/>
        <v>Actual/365 (Fixed)</v>
      </c>
      <c r="J25" s="857">
        <v>0</v>
      </c>
      <c r="K25" s="752" t="str">
        <f t="shared" si="3"/>
        <v>GBPSB6L17Y_Quote</v>
      </c>
      <c r="L25" s="426" t="str">
        <f>_xll.qlSwapRateHelper2(,$K25,B25,$D25,Calendar,$G25,$H25,$I25,$L$4,$J25,C25,Discounting,Permanent,,ObjectOverwrite)</f>
        <v>obj_0046b#0032</v>
      </c>
      <c r="M25" s="856" t="str">
        <f>_xll.ohRangeRetrieveError(L25)</f>
        <v/>
      </c>
      <c r="N25" s="1465"/>
      <c r="O25" s="886"/>
      <c r="T25" s="886"/>
      <c r="U25" s="886"/>
    </row>
    <row r="26" spans="1:21" ht="11.25" customHeight="1" x14ac:dyDescent="0.25">
      <c r="A26" s="66"/>
      <c r="B26" s="754">
        <v>0</v>
      </c>
      <c r="C26" s="754" t="s">
        <v>389</v>
      </c>
      <c r="D26" s="754" t="s">
        <v>114</v>
      </c>
      <c r="E26" s="754" t="str">
        <f t="shared" si="0"/>
        <v>SB</v>
      </c>
      <c r="F26" s="754" t="str">
        <v>6L</v>
      </c>
      <c r="G26" s="858" t="str">
        <f t="shared" si="1"/>
        <v>Semiannual</v>
      </c>
      <c r="H26" s="858" t="s">
        <v>388</v>
      </c>
      <c r="I26" s="858" t="str">
        <f t="shared" si="2"/>
        <v>Actual/365 (Fixed)</v>
      </c>
      <c r="J26" s="857">
        <v>0</v>
      </c>
      <c r="K26" s="752" t="str">
        <f t="shared" si="3"/>
        <v>GBPSB6L18Y_Quote</v>
      </c>
      <c r="L26" s="426" t="str">
        <f>_xll.qlSwapRateHelper2(,$K26,B26,$D26,Calendar,$G26,$H26,$I26,$L$4,$J26,C26,Discounting,Permanent,,ObjectOverwrite)</f>
        <v>obj_00473#0032</v>
      </c>
      <c r="M26" s="856" t="str">
        <f>_xll.ohRangeRetrieveError(L26)</f>
        <v/>
      </c>
      <c r="N26" s="1465"/>
      <c r="O26" s="886"/>
      <c r="T26" s="886"/>
      <c r="U26" s="886"/>
    </row>
    <row r="27" spans="1:21" ht="11.25" customHeight="1" x14ac:dyDescent="0.25">
      <c r="A27" s="66"/>
      <c r="B27" s="754">
        <v>0</v>
      </c>
      <c r="C27" s="754" t="s">
        <v>389</v>
      </c>
      <c r="D27" s="754" t="s">
        <v>113</v>
      </c>
      <c r="E27" s="754" t="str">
        <f t="shared" si="0"/>
        <v>SB</v>
      </c>
      <c r="F27" s="754" t="str">
        <v>6L</v>
      </c>
      <c r="G27" s="858" t="str">
        <f t="shared" si="1"/>
        <v>Semiannual</v>
      </c>
      <c r="H27" s="858" t="s">
        <v>388</v>
      </c>
      <c r="I27" s="858" t="str">
        <f t="shared" si="2"/>
        <v>Actual/365 (Fixed)</v>
      </c>
      <c r="J27" s="857">
        <v>0</v>
      </c>
      <c r="K27" s="752" t="str">
        <f t="shared" si="3"/>
        <v>GBPSB6L19Y_Quote</v>
      </c>
      <c r="L27" s="426" t="str">
        <f>_xll.qlSwapRateHelper2(,$K27,B27,$D27,Calendar,$G27,$H27,$I27,$L$4,$J27,C27,Discounting,Permanent,,ObjectOverwrite)</f>
        <v>obj_00471#0032</v>
      </c>
      <c r="M27" s="856" t="str">
        <f>_xll.ohRangeRetrieveError(L27)</f>
        <v/>
      </c>
      <c r="N27" s="1465"/>
      <c r="O27" s="886"/>
      <c r="T27" s="886"/>
      <c r="U27" s="886"/>
    </row>
    <row r="28" spans="1:21" ht="11.25" customHeight="1" x14ac:dyDescent="0.25">
      <c r="A28" s="66"/>
      <c r="B28" s="754">
        <v>0</v>
      </c>
      <c r="C28" s="754" t="s">
        <v>389</v>
      </c>
      <c r="D28" s="754" t="s">
        <v>52</v>
      </c>
      <c r="E28" s="754" t="str">
        <f t="shared" si="0"/>
        <v>SB</v>
      </c>
      <c r="F28" s="754" t="str">
        <v>6L</v>
      </c>
      <c r="G28" s="858" t="str">
        <f t="shared" si="1"/>
        <v>Semiannual</v>
      </c>
      <c r="H28" s="858" t="s">
        <v>388</v>
      </c>
      <c r="I28" s="858" t="str">
        <f t="shared" si="2"/>
        <v>Actual/365 (Fixed)</v>
      </c>
      <c r="J28" s="857">
        <v>0</v>
      </c>
      <c r="K28" s="752" t="str">
        <f t="shared" si="3"/>
        <v>GBPSB6L20Y_Quote</v>
      </c>
      <c r="L28" s="426" t="str">
        <f>_xll.qlSwapRateHelper2(,$K28,B28,$D28,Calendar,$G28,$H28,$I28,$L$4,$J28,C28,Discounting,Permanent,,ObjectOverwrite)</f>
        <v>obj_00479#0032</v>
      </c>
      <c r="M28" s="856" t="str">
        <f>_xll.ohRangeRetrieveError(L28)</f>
        <v/>
      </c>
      <c r="N28" s="1465"/>
      <c r="O28" s="886"/>
      <c r="T28" s="886"/>
      <c r="U28" s="886"/>
    </row>
    <row r="29" spans="1:21" ht="11.25" customHeight="1" x14ac:dyDescent="0.25">
      <c r="A29" s="66"/>
      <c r="B29" s="754">
        <v>0</v>
      </c>
      <c r="C29" s="754" t="s">
        <v>389</v>
      </c>
      <c r="D29" s="754" t="s">
        <v>112</v>
      </c>
      <c r="E29" s="754" t="str">
        <f t="shared" si="0"/>
        <v>SB</v>
      </c>
      <c r="F29" s="754" t="str">
        <v>6L</v>
      </c>
      <c r="G29" s="858" t="str">
        <f t="shared" si="1"/>
        <v>Semiannual</v>
      </c>
      <c r="H29" s="858" t="s">
        <v>388</v>
      </c>
      <c r="I29" s="858" t="str">
        <f t="shared" si="2"/>
        <v>Actual/365 (Fixed)</v>
      </c>
      <c r="J29" s="857">
        <v>0</v>
      </c>
      <c r="K29" s="752" t="str">
        <f t="shared" si="3"/>
        <v>GBPSB6L21Y_Quote</v>
      </c>
      <c r="L29" s="426" t="str">
        <f>_xll.qlSwapRateHelper2(,$K29,B29,$D29,Calendar,$G29,$H29,$I29,$L$4,$J29,C29,Discounting,Permanent,,ObjectOverwrite)</f>
        <v>obj_0046e#0032</v>
      </c>
      <c r="M29" s="856" t="str">
        <f>_xll.ohRangeRetrieveError(L29)</f>
        <v/>
      </c>
      <c r="N29" s="1465"/>
      <c r="O29" s="886"/>
      <c r="T29" s="886"/>
      <c r="U29" s="886"/>
    </row>
    <row r="30" spans="1:21" ht="11.25" customHeight="1" x14ac:dyDescent="0.25">
      <c r="A30" s="66"/>
      <c r="B30" s="754">
        <v>0</v>
      </c>
      <c r="C30" s="754" t="s">
        <v>389</v>
      </c>
      <c r="D30" s="754" t="s">
        <v>111</v>
      </c>
      <c r="E30" s="754" t="str">
        <f t="shared" si="0"/>
        <v>SB</v>
      </c>
      <c r="F30" s="754" t="str">
        <v>6L</v>
      </c>
      <c r="G30" s="858" t="str">
        <f t="shared" si="1"/>
        <v>Semiannual</v>
      </c>
      <c r="H30" s="858" t="s">
        <v>388</v>
      </c>
      <c r="I30" s="858" t="str">
        <f t="shared" si="2"/>
        <v>Actual/365 (Fixed)</v>
      </c>
      <c r="J30" s="857">
        <v>0</v>
      </c>
      <c r="K30" s="752" t="str">
        <f t="shared" si="3"/>
        <v>GBPSB6L22Y_Quote</v>
      </c>
      <c r="L30" s="426" t="str">
        <f>_xll.qlSwapRateHelper2(,$K30,B30,$D30,Calendar,$G30,$H30,$I30,$L$4,$J30,C30,Discounting,Permanent,,ObjectOverwrite)</f>
        <v>obj_0047b#0032</v>
      </c>
      <c r="M30" s="856" t="str">
        <f>_xll.ohRangeRetrieveError(L30)</f>
        <v/>
      </c>
      <c r="N30" s="1465"/>
      <c r="O30" s="886"/>
      <c r="T30" s="886"/>
      <c r="U30" s="886"/>
    </row>
    <row r="31" spans="1:21" ht="11.25" customHeight="1" x14ac:dyDescent="0.25">
      <c r="A31" s="66"/>
      <c r="B31" s="754">
        <v>0</v>
      </c>
      <c r="C31" s="754" t="s">
        <v>389</v>
      </c>
      <c r="D31" s="754" t="s">
        <v>110</v>
      </c>
      <c r="E31" s="754" t="str">
        <f t="shared" si="0"/>
        <v>SB</v>
      </c>
      <c r="F31" s="754" t="str">
        <v>6L</v>
      </c>
      <c r="G31" s="858" t="str">
        <f t="shared" si="1"/>
        <v>Semiannual</v>
      </c>
      <c r="H31" s="858" t="s">
        <v>388</v>
      </c>
      <c r="I31" s="858" t="str">
        <f t="shared" si="2"/>
        <v>Actual/365 (Fixed)</v>
      </c>
      <c r="J31" s="857">
        <v>0</v>
      </c>
      <c r="K31" s="752" t="str">
        <f t="shared" si="3"/>
        <v>GBPSB6L23Y_Quote</v>
      </c>
      <c r="L31" s="426" t="str">
        <f>_xll.qlSwapRateHelper2(,$K31,B31,$D31,Calendar,$G31,$H31,$I31,$L$4,$J31,C31,Discounting,Permanent,,ObjectOverwrite)</f>
        <v>obj_00459#0032</v>
      </c>
      <c r="M31" s="856" t="str">
        <f>_xll.ohRangeRetrieveError(L31)</f>
        <v/>
      </c>
      <c r="N31" s="1465"/>
      <c r="O31" s="886"/>
      <c r="T31" s="886"/>
      <c r="U31" s="886"/>
    </row>
    <row r="32" spans="1:21" ht="11.25" customHeight="1" x14ac:dyDescent="0.25">
      <c r="A32" s="66"/>
      <c r="B32" s="754">
        <v>0</v>
      </c>
      <c r="C32" s="754" t="s">
        <v>389</v>
      </c>
      <c r="D32" s="754" t="s">
        <v>109</v>
      </c>
      <c r="E32" s="754" t="str">
        <f t="shared" si="0"/>
        <v>SB</v>
      </c>
      <c r="F32" s="754" t="str">
        <v>6L</v>
      </c>
      <c r="G32" s="858" t="str">
        <f t="shared" si="1"/>
        <v>Semiannual</v>
      </c>
      <c r="H32" s="858" t="s">
        <v>388</v>
      </c>
      <c r="I32" s="858" t="str">
        <f t="shared" si="2"/>
        <v>Actual/365 (Fixed)</v>
      </c>
      <c r="J32" s="857">
        <v>0</v>
      </c>
      <c r="K32" s="752" t="str">
        <f t="shared" si="3"/>
        <v>GBPSB6L24Y_Quote</v>
      </c>
      <c r="L32" s="426" t="str">
        <f>_xll.qlSwapRateHelper2(,$K32,B32,$D32,Calendar,$G32,$H32,$I32,$L$4,$J32,C32,Discounting,Permanent,,ObjectOverwrite)</f>
        <v>obj_0045e#0032</v>
      </c>
      <c r="M32" s="856" t="str">
        <f>_xll.ohRangeRetrieveError(L32)</f>
        <v/>
      </c>
      <c r="N32" s="1465"/>
      <c r="O32" s="886"/>
      <c r="T32" s="886"/>
      <c r="U32" s="886"/>
    </row>
    <row r="33" spans="1:21" ht="11.25" customHeight="1" x14ac:dyDescent="0.25">
      <c r="A33" s="66"/>
      <c r="B33" s="754">
        <v>0</v>
      </c>
      <c r="C33" s="754" t="s">
        <v>389</v>
      </c>
      <c r="D33" s="754" t="s">
        <v>51</v>
      </c>
      <c r="E33" s="754" t="str">
        <f t="shared" si="0"/>
        <v>SB</v>
      </c>
      <c r="F33" s="754" t="str">
        <v>6L</v>
      </c>
      <c r="G33" s="858" t="str">
        <f t="shared" si="1"/>
        <v>Semiannual</v>
      </c>
      <c r="H33" s="858" t="s">
        <v>388</v>
      </c>
      <c r="I33" s="858" t="str">
        <f t="shared" si="2"/>
        <v>Actual/365 (Fixed)</v>
      </c>
      <c r="J33" s="857">
        <v>0</v>
      </c>
      <c r="K33" s="752" t="str">
        <f t="shared" si="3"/>
        <v>GBPSB6L25Y_Quote</v>
      </c>
      <c r="L33" s="426" t="str">
        <f>_xll.qlSwapRateHelper2(,$K33,B33,$D33,Calendar,$G33,$H33,$I33,$L$4,$J33,C33,Discounting,Permanent,,ObjectOverwrite)</f>
        <v>obj_00463#0032</v>
      </c>
      <c r="M33" s="856" t="str">
        <f>_xll.ohRangeRetrieveError(L33)</f>
        <v/>
      </c>
      <c r="N33" s="1465"/>
      <c r="O33" s="886"/>
      <c r="T33" s="886"/>
      <c r="U33" s="886"/>
    </row>
    <row r="34" spans="1:21" ht="11.25" customHeight="1" x14ac:dyDescent="0.25">
      <c r="A34" s="66"/>
      <c r="B34" s="754">
        <v>0</v>
      </c>
      <c r="C34" s="754" t="s">
        <v>389</v>
      </c>
      <c r="D34" s="754" t="s">
        <v>108</v>
      </c>
      <c r="E34" s="754" t="str">
        <f t="shared" si="0"/>
        <v>SB</v>
      </c>
      <c r="F34" s="754" t="str">
        <v>6L</v>
      </c>
      <c r="G34" s="858" t="str">
        <f t="shared" si="1"/>
        <v>Semiannual</v>
      </c>
      <c r="H34" s="858" t="s">
        <v>388</v>
      </c>
      <c r="I34" s="858" t="str">
        <f t="shared" si="2"/>
        <v>Actual/365 (Fixed)</v>
      </c>
      <c r="J34" s="857">
        <v>0</v>
      </c>
      <c r="K34" s="752" t="str">
        <f t="shared" si="3"/>
        <v>GBPSB6L26Y_Quote</v>
      </c>
      <c r="L34" s="426" t="str">
        <f>_xll.qlSwapRateHelper2(,$K34,B34,$D34,Calendar,$G34,$H34,$I34,$L$4,$J34,C34,Discounting,Permanent,,ObjectOverwrite)</f>
        <v>obj_00466#0032</v>
      </c>
      <c r="M34" s="856" t="str">
        <f>_xll.ohRangeRetrieveError(L34)</f>
        <v/>
      </c>
      <c r="N34" s="1465"/>
      <c r="O34" s="886"/>
      <c r="T34" s="886"/>
      <c r="U34" s="886"/>
    </row>
    <row r="35" spans="1:21" ht="11.25" customHeight="1" x14ac:dyDescent="0.25">
      <c r="A35" s="66"/>
      <c r="B35" s="754">
        <v>0</v>
      </c>
      <c r="C35" s="754" t="s">
        <v>389</v>
      </c>
      <c r="D35" s="754" t="s">
        <v>107</v>
      </c>
      <c r="E35" s="754" t="str">
        <f t="shared" si="0"/>
        <v>SB</v>
      </c>
      <c r="F35" s="754" t="str">
        <v>6L</v>
      </c>
      <c r="G35" s="858" t="str">
        <f t="shared" si="1"/>
        <v>Semiannual</v>
      </c>
      <c r="H35" s="858" t="s">
        <v>388</v>
      </c>
      <c r="I35" s="858" t="str">
        <f t="shared" si="2"/>
        <v>Actual/365 (Fixed)</v>
      </c>
      <c r="J35" s="857">
        <v>0</v>
      </c>
      <c r="K35" s="752" t="str">
        <f t="shared" si="3"/>
        <v>GBPSB6L27Y_Quote</v>
      </c>
      <c r="L35" s="426" t="str">
        <f>_xll.qlSwapRateHelper2(,$K35,B35,$D35,Calendar,$G35,$H35,$I35,$L$4,$J35,C35,Discounting,Permanent,,ObjectOverwrite)</f>
        <v>obj_0047c#0032</v>
      </c>
      <c r="M35" s="856" t="str">
        <f>_xll.ohRangeRetrieveError(L35)</f>
        <v/>
      </c>
      <c r="N35" s="1465"/>
      <c r="O35" s="886"/>
      <c r="T35" s="886"/>
      <c r="U35" s="886"/>
    </row>
    <row r="36" spans="1:21" ht="11.25" customHeight="1" x14ac:dyDescent="0.25">
      <c r="A36" s="66"/>
      <c r="B36" s="754">
        <v>0</v>
      </c>
      <c r="C36" s="754" t="s">
        <v>389</v>
      </c>
      <c r="D36" s="754" t="s">
        <v>106</v>
      </c>
      <c r="E36" s="754" t="str">
        <f t="shared" si="0"/>
        <v>SB</v>
      </c>
      <c r="F36" s="754" t="str">
        <v>6L</v>
      </c>
      <c r="G36" s="858" t="str">
        <f t="shared" si="1"/>
        <v>Semiannual</v>
      </c>
      <c r="H36" s="858" t="s">
        <v>388</v>
      </c>
      <c r="I36" s="858" t="str">
        <f t="shared" si="2"/>
        <v>Actual/365 (Fixed)</v>
      </c>
      <c r="J36" s="857">
        <v>0</v>
      </c>
      <c r="K36" s="752" t="str">
        <f t="shared" si="3"/>
        <v>GBPSB6L28Y_Quote</v>
      </c>
      <c r="L36" s="426" t="str">
        <f>_xll.qlSwapRateHelper2(,$K36,B36,$D36,Calendar,$G36,$H36,$I36,$L$4,$J36,C36,Discounting,Permanent,,ObjectOverwrite)</f>
        <v>obj_0045b#0032</v>
      </c>
      <c r="M36" s="856" t="str">
        <f>_xll.ohRangeRetrieveError(L36)</f>
        <v/>
      </c>
      <c r="N36" s="1465"/>
      <c r="O36" s="886"/>
      <c r="T36" s="886"/>
      <c r="U36" s="886"/>
    </row>
    <row r="37" spans="1:21" ht="11.25" customHeight="1" x14ac:dyDescent="0.25">
      <c r="A37" s="66"/>
      <c r="B37" s="754">
        <v>0</v>
      </c>
      <c r="C37" s="754" t="s">
        <v>389</v>
      </c>
      <c r="D37" s="754" t="s">
        <v>105</v>
      </c>
      <c r="E37" s="754" t="str">
        <f t="shared" si="0"/>
        <v>SB</v>
      </c>
      <c r="F37" s="754" t="str">
        <v>6L</v>
      </c>
      <c r="G37" s="858" t="str">
        <f t="shared" si="1"/>
        <v>Semiannual</v>
      </c>
      <c r="H37" s="858" t="s">
        <v>388</v>
      </c>
      <c r="I37" s="858" t="str">
        <f t="shared" si="2"/>
        <v>Actual/365 (Fixed)</v>
      </c>
      <c r="J37" s="857">
        <v>0</v>
      </c>
      <c r="K37" s="752" t="str">
        <f t="shared" si="3"/>
        <v>GBPSB6L29Y_Quote</v>
      </c>
      <c r="L37" s="426" t="str">
        <f>_xll.qlSwapRateHelper2(,$K37,B37,$D37,Calendar,$G37,$H37,$I37,$L$4,$J37,C37,Discounting,Permanent,,ObjectOverwrite)</f>
        <v>obj_0046a#0032</v>
      </c>
      <c r="M37" s="856" t="str">
        <f>_xll.ohRangeRetrieveError(L37)</f>
        <v/>
      </c>
      <c r="N37" s="1465"/>
      <c r="O37" s="886"/>
      <c r="T37" s="886"/>
      <c r="U37" s="886"/>
    </row>
    <row r="38" spans="1:21" ht="11.25" customHeight="1" x14ac:dyDescent="0.25">
      <c r="A38" s="66"/>
      <c r="B38" s="754">
        <v>0</v>
      </c>
      <c r="C38" s="754" t="s">
        <v>389</v>
      </c>
      <c r="D38" s="754" t="s">
        <v>50</v>
      </c>
      <c r="E38" s="754" t="str">
        <f t="shared" si="0"/>
        <v>SB</v>
      </c>
      <c r="F38" s="754" t="str">
        <v>6L</v>
      </c>
      <c r="G38" s="858" t="str">
        <f t="shared" si="1"/>
        <v>Semiannual</v>
      </c>
      <c r="H38" s="858" t="s">
        <v>388</v>
      </c>
      <c r="I38" s="858" t="str">
        <f t="shared" si="2"/>
        <v>Actual/365 (Fixed)</v>
      </c>
      <c r="J38" s="857">
        <v>0</v>
      </c>
      <c r="K38" s="752" t="str">
        <f t="shared" si="3"/>
        <v>GBPSB6L30Y_Quote</v>
      </c>
      <c r="L38" s="426" t="str">
        <f>_xll.qlSwapRateHelper2(,$K38,B38,$D38,Calendar,$G38,$H38,$I38,$L$4,$J38,C38,Discounting,Permanent,,ObjectOverwrite)</f>
        <v>obj_00476#0032</v>
      </c>
      <c r="M38" s="856" t="str">
        <f>_xll.ohRangeRetrieveError(L38)</f>
        <v/>
      </c>
      <c r="N38" s="1465"/>
      <c r="O38" s="886"/>
      <c r="T38" s="886"/>
      <c r="U38" s="886"/>
    </row>
    <row r="39" spans="1:21" ht="11.25" customHeight="1" x14ac:dyDescent="0.25">
      <c r="A39" s="66"/>
      <c r="B39" s="754">
        <v>0</v>
      </c>
      <c r="C39" s="754" t="s">
        <v>389</v>
      </c>
      <c r="D39" s="754" t="s">
        <v>104</v>
      </c>
      <c r="E39" s="754" t="str">
        <f t="shared" si="0"/>
        <v>SB</v>
      </c>
      <c r="F39" s="754" t="str">
        <v>6L</v>
      </c>
      <c r="G39" s="858" t="str">
        <f t="shared" si="1"/>
        <v>Semiannual</v>
      </c>
      <c r="H39" s="858" t="s">
        <v>388</v>
      </c>
      <c r="I39" s="858" t="str">
        <f t="shared" si="2"/>
        <v>Actual/365 (Fixed)</v>
      </c>
      <c r="J39" s="857">
        <v>0</v>
      </c>
      <c r="K39" s="752" t="str">
        <f t="shared" si="3"/>
        <v>GBPSB6L35Y_Quote</v>
      </c>
      <c r="L39" s="426" t="str">
        <f>_xll.qlSwapRateHelper2(,$K39,B39,$D39,Calendar,$G39,$H39,$I39,$L$4,$J39,C39,Discounting,Permanent,,ObjectOverwrite)</f>
        <v>obj_0045c#0032</v>
      </c>
      <c r="M39" s="856" t="str">
        <f>_xll.ohRangeRetrieveError(L39)</f>
        <v/>
      </c>
      <c r="N39" s="1465"/>
      <c r="O39" s="886"/>
      <c r="T39" s="886"/>
      <c r="U39" s="886"/>
    </row>
    <row r="40" spans="1:21" ht="11.25" customHeight="1" x14ac:dyDescent="0.25">
      <c r="A40" s="66"/>
      <c r="B40" s="754">
        <v>0</v>
      </c>
      <c r="C40" s="754" t="s">
        <v>389</v>
      </c>
      <c r="D40" s="754" t="s">
        <v>103</v>
      </c>
      <c r="E40" s="754" t="str">
        <f t="shared" si="0"/>
        <v>SB</v>
      </c>
      <c r="F40" s="754" t="str">
        <v>6L</v>
      </c>
      <c r="G40" s="858" t="str">
        <f t="shared" si="1"/>
        <v>Semiannual</v>
      </c>
      <c r="H40" s="858" t="s">
        <v>388</v>
      </c>
      <c r="I40" s="858" t="str">
        <f t="shared" si="2"/>
        <v>Actual/365 (Fixed)</v>
      </c>
      <c r="J40" s="857">
        <v>0</v>
      </c>
      <c r="K40" s="752" t="str">
        <f t="shared" si="3"/>
        <v>GBPSB6L40Y_Quote</v>
      </c>
      <c r="L40" s="426" t="str">
        <f>_xll.qlSwapRateHelper2(,$K40,B40,$D40,Calendar,$G40,$H40,$I40,$L$4,$J40,C40,Discounting,Permanent,,ObjectOverwrite)</f>
        <v>obj_0045a#0032</v>
      </c>
      <c r="M40" s="856" t="str">
        <f>_xll.ohRangeRetrieveError(L40)</f>
        <v/>
      </c>
      <c r="N40" s="1465"/>
      <c r="O40" s="886"/>
      <c r="T40" s="886"/>
      <c r="U40" s="886"/>
    </row>
    <row r="41" spans="1:21" ht="11.25" customHeight="1" x14ac:dyDescent="0.25">
      <c r="A41" s="66"/>
      <c r="B41" s="754">
        <v>0</v>
      </c>
      <c r="C41" s="754" t="s">
        <v>389</v>
      </c>
      <c r="D41" s="754" t="s">
        <v>102</v>
      </c>
      <c r="E41" s="754" t="str">
        <f t="shared" si="0"/>
        <v>SB</v>
      </c>
      <c r="F41" s="754" t="str">
        <v>6L</v>
      </c>
      <c r="G41" s="858" t="str">
        <f t="shared" si="1"/>
        <v>Semiannual</v>
      </c>
      <c r="H41" s="858" t="s">
        <v>388</v>
      </c>
      <c r="I41" s="858" t="str">
        <f t="shared" si="2"/>
        <v>Actual/365 (Fixed)</v>
      </c>
      <c r="J41" s="857">
        <v>0</v>
      </c>
      <c r="K41" s="752" t="str">
        <f t="shared" si="3"/>
        <v>GBPSB6L50Y_Quote</v>
      </c>
      <c r="L41" s="426" t="str">
        <f>_xll.qlSwapRateHelper2(,$K41,B41,$D41,Calendar,$G41,$H41,$I41,$L$4,$J41,C41,Discounting,Permanent,,ObjectOverwrite)</f>
        <v>obj_0045d#0032</v>
      </c>
      <c r="M41" s="856" t="str">
        <f>_xll.ohRangeRetrieveError(L41)</f>
        <v/>
      </c>
      <c r="N41" s="1465"/>
      <c r="O41" s="886"/>
      <c r="T41" s="886"/>
      <c r="U41" s="886"/>
    </row>
    <row r="42" spans="1:21" ht="11.25" customHeight="1" x14ac:dyDescent="0.25">
      <c r="A42" s="66"/>
      <c r="B42" s="286">
        <v>0</v>
      </c>
      <c r="C42" s="286" t="s">
        <v>389</v>
      </c>
      <c r="D42" s="286" t="s">
        <v>101</v>
      </c>
      <c r="E42" s="286" t="str">
        <f t="shared" si="0"/>
        <v>SB</v>
      </c>
      <c r="F42" s="286" t="str">
        <v>6L</v>
      </c>
      <c r="G42" s="855" t="str">
        <f t="shared" si="1"/>
        <v>Semiannual</v>
      </c>
      <c r="H42" s="855" t="s">
        <v>388</v>
      </c>
      <c r="I42" s="855" t="str">
        <f t="shared" si="2"/>
        <v>Actual/365 (Fixed)</v>
      </c>
      <c r="J42" s="854">
        <v>0</v>
      </c>
      <c r="K42" s="749" t="str">
        <f t="shared" si="3"/>
        <v>GBPSB6L60Y_Quote</v>
      </c>
      <c r="L42" s="416" t="str">
        <f>_xll.qlSwapRateHelper2(,$K42,B42,$D42,Calendar,$G42,$H42,$I42,$L$4,$J42,C42,Discounting,Permanent,,ObjectOverwrite)</f>
        <v>obj_00465#0032</v>
      </c>
      <c r="M42" s="853" t="str">
        <f>_xll.ohRangeRetrieveError(L42)</f>
        <v/>
      </c>
      <c r="N42" s="1465"/>
      <c r="O42" s="886"/>
      <c r="T42" s="886"/>
      <c r="U42" s="886"/>
    </row>
    <row r="43" spans="1:21" ht="11.25" customHeight="1" thickBot="1" x14ac:dyDescent="0.3">
      <c r="A43" s="54"/>
      <c r="B43" s="53"/>
      <c r="C43" s="53"/>
      <c r="D43" s="53"/>
      <c r="E43" s="53"/>
      <c r="F43" s="53"/>
      <c r="G43" s="53"/>
      <c r="H43" s="53"/>
      <c r="I43" s="53"/>
      <c r="J43" s="53"/>
      <c r="K43" s="53"/>
      <c r="L43" s="270"/>
      <c r="M43" s="270"/>
      <c r="N43" s="852"/>
    </row>
  </sheetData>
  <dataValidations count="1">
    <dataValidation type="list" allowBlank="1" showInputMessage="1" showErrorMessage="1" sqref="H6:H42">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J23"/>
  <sheetViews>
    <sheetView workbookViewId="0">
      <selection activeCell="H2" sqref="H2"/>
    </sheetView>
  </sheetViews>
  <sheetFormatPr defaultRowHeight="11.25" x14ac:dyDescent="0.2"/>
  <cols>
    <col min="1" max="1" width="2.7109375" style="399" customWidth="1"/>
    <col min="2" max="2" width="3.7109375" style="399"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17" style="400" customWidth="1"/>
    <col min="9" max="9" width="20.7109375" style="399" customWidth="1"/>
    <col min="10" max="10" width="2.7109375" style="399" customWidth="1"/>
    <col min="11" max="16384" width="9.140625" style="399"/>
  </cols>
  <sheetData>
    <row r="1" spans="1:10" ht="12" x14ac:dyDescent="0.2">
      <c r="A1" s="259"/>
      <c r="B1" s="883"/>
      <c r="C1" s="91"/>
      <c r="D1" s="91">
        <v>6</v>
      </c>
      <c r="E1" s="883" t="str">
        <f>_xll.qlPeriodEquivalent(D1&amp;"M")</f>
        <v>6M</v>
      </c>
      <c r="F1" s="59"/>
      <c r="G1" s="866" t="str">
        <f>Currency&amp;"_YC"&amp;$E$1&amp;"RH"</f>
        <v>GBP_YC6MRH</v>
      </c>
      <c r="H1" s="882" t="str">
        <f>$G$1&amp;"_FRAs.xml"</f>
        <v>GBP_YC6MRH_FRAs.xml</v>
      </c>
      <c r="I1" s="744"/>
      <c r="J1" s="90"/>
    </row>
    <row r="2" spans="1:10" ht="23.25" customHeight="1" x14ac:dyDescent="0.2">
      <c r="A2" s="66"/>
      <c r="B2" s="870"/>
      <c r="C2" s="451"/>
      <c r="D2" s="881"/>
      <c r="E2" s="880" t="s">
        <v>294</v>
      </c>
      <c r="F2" s="880" t="s">
        <v>393</v>
      </c>
      <c r="G2" s="880" t="s">
        <v>347</v>
      </c>
      <c r="H2" s="448" t="str">
        <f>IF(Serialize,_xll.ohObjectSave(H3:H20,SerializationPath&amp;H1,FileOverwrite,Serialize),"---")</f>
        <v>---</v>
      </c>
      <c r="I2" s="879" t="str">
        <f>_xll.ohRangeRetrieveError(H2)</f>
        <v/>
      </c>
      <c r="J2" s="86"/>
    </row>
    <row r="3" spans="1:10" x14ac:dyDescent="0.2">
      <c r="A3" s="66"/>
      <c r="B3" s="876" t="str">
        <f t="shared" ref="B3:B20" si="0">C3&amp;"M"</f>
        <v>1M</v>
      </c>
      <c r="C3" s="878">
        <v>1</v>
      </c>
      <c r="D3" s="877" t="str">
        <f t="shared" ref="D3:D20" si="1">"x"&amp;C3+$D$1&amp;"F"</f>
        <v>x7F</v>
      </c>
      <c r="E3" s="876" t="str">
        <f t="shared" ref="E3:E20" si="2">PROPER(Currency)&amp;FamilyName&amp;$E$1</f>
        <v>GbpLibor6M</v>
      </c>
      <c r="F3" s="758" t="b">
        <v>0</v>
      </c>
      <c r="G3" s="876" t="str">
        <f t="shared" ref="G3:G20" si="3">Currency&amp;C3&amp;D3&amp;IF(F3,"_SYNTH"&amp;$E$1,"")&amp;"_Quote"</f>
        <v>GBP1x7F_Quote</v>
      </c>
      <c r="H3" s="876" t="str">
        <f>_xll.qlFraRateHelper(,G3,B3,E3,Permanent,Trigger,ObjectOverwrite)</f>
        <v>obj_00486#0031</v>
      </c>
      <c r="I3" s="434" t="str">
        <f>_xll.ohRangeRetrieveError(H3)</f>
        <v/>
      </c>
      <c r="J3" s="86"/>
    </row>
    <row r="4" spans="1:10" x14ac:dyDescent="0.2">
      <c r="A4" s="66"/>
      <c r="B4" s="873" t="str">
        <f t="shared" si="0"/>
        <v>2M</v>
      </c>
      <c r="C4" s="875">
        <v>2</v>
      </c>
      <c r="D4" s="874" t="str">
        <f t="shared" si="1"/>
        <v>x8F</v>
      </c>
      <c r="E4" s="873" t="str">
        <f t="shared" si="2"/>
        <v>GbpLibor6M</v>
      </c>
      <c r="F4" s="754" t="b">
        <v>0</v>
      </c>
      <c r="G4" s="873" t="str">
        <f t="shared" si="3"/>
        <v>GBP2x8F_Quote</v>
      </c>
      <c r="H4" s="873" t="str">
        <f>_xll.qlFraRateHelper(,G4,B4,E4,Permanent,Trigger,ObjectOverwrite)</f>
        <v>obj_0048f#0031</v>
      </c>
      <c r="I4" s="425" t="str">
        <f>_xll.ohRangeRetrieveError(H4)</f>
        <v/>
      </c>
      <c r="J4" s="86"/>
    </row>
    <row r="5" spans="1:10" x14ac:dyDescent="0.2">
      <c r="A5" s="66"/>
      <c r="B5" s="873" t="str">
        <f t="shared" si="0"/>
        <v>3M</v>
      </c>
      <c r="C5" s="875">
        <v>3</v>
      </c>
      <c r="D5" s="874" t="str">
        <f t="shared" si="1"/>
        <v>x9F</v>
      </c>
      <c r="E5" s="873" t="str">
        <f t="shared" si="2"/>
        <v>GbpLibor6M</v>
      </c>
      <c r="F5" s="754" t="b">
        <v>0</v>
      </c>
      <c r="G5" s="873" t="str">
        <f t="shared" si="3"/>
        <v>GBP3x9F_Quote</v>
      </c>
      <c r="H5" s="873" t="str">
        <f>_xll.qlFraRateHelper(,G5,B5,E5,Permanent,Trigger,ObjectOverwrite)</f>
        <v>obj_00495#0031</v>
      </c>
      <c r="I5" s="425" t="str">
        <f>_xll.ohRangeRetrieveError(H5)</f>
        <v/>
      </c>
      <c r="J5" s="86"/>
    </row>
    <row r="6" spans="1:10" x14ac:dyDescent="0.2">
      <c r="A6" s="66"/>
      <c r="B6" s="873" t="str">
        <f t="shared" si="0"/>
        <v>4M</v>
      </c>
      <c r="C6" s="875">
        <v>4</v>
      </c>
      <c r="D6" s="874" t="str">
        <f t="shared" si="1"/>
        <v>x10F</v>
      </c>
      <c r="E6" s="873" t="str">
        <f t="shared" si="2"/>
        <v>GbpLibor6M</v>
      </c>
      <c r="F6" s="754" t="b">
        <v>0</v>
      </c>
      <c r="G6" s="873" t="str">
        <f t="shared" si="3"/>
        <v>GBP4x10F_Quote</v>
      </c>
      <c r="H6" s="873" t="str">
        <f>_xll.qlFraRateHelper(,G6,B6,E6,Permanent,Trigger,ObjectOverwrite)</f>
        <v>obj_00490#0031</v>
      </c>
      <c r="I6" s="425" t="str">
        <f>_xll.ohRangeRetrieveError(H6)</f>
        <v/>
      </c>
      <c r="J6" s="86"/>
    </row>
    <row r="7" spans="1:10" x14ac:dyDescent="0.2">
      <c r="A7" s="66"/>
      <c r="B7" s="873" t="str">
        <f t="shared" si="0"/>
        <v>5M</v>
      </c>
      <c r="C7" s="875">
        <v>5</v>
      </c>
      <c r="D7" s="874" t="str">
        <f t="shared" si="1"/>
        <v>x11F</v>
      </c>
      <c r="E7" s="873" t="str">
        <f t="shared" si="2"/>
        <v>GbpLibor6M</v>
      </c>
      <c r="F7" s="754" t="b">
        <v>0</v>
      </c>
      <c r="G7" s="873" t="str">
        <f t="shared" si="3"/>
        <v>GBP5x11F_Quote</v>
      </c>
      <c r="H7" s="873" t="str">
        <f>_xll.qlFraRateHelper(,G7,B7,E7,Permanent,Trigger,ObjectOverwrite)</f>
        <v>obj_0048b#0031</v>
      </c>
      <c r="I7" s="425" t="str">
        <f>_xll.ohRangeRetrieveError(H7)</f>
        <v/>
      </c>
      <c r="J7" s="86"/>
    </row>
    <row r="8" spans="1:10" x14ac:dyDescent="0.2">
      <c r="A8" s="66"/>
      <c r="B8" s="873" t="str">
        <f t="shared" si="0"/>
        <v>6M</v>
      </c>
      <c r="C8" s="875">
        <v>6</v>
      </c>
      <c r="D8" s="874" t="str">
        <f t="shared" si="1"/>
        <v>x12F</v>
      </c>
      <c r="E8" s="873" t="str">
        <f t="shared" si="2"/>
        <v>GbpLibor6M</v>
      </c>
      <c r="F8" s="754" t="b">
        <v>0</v>
      </c>
      <c r="G8" s="873" t="str">
        <f t="shared" si="3"/>
        <v>GBP6x12F_Quote</v>
      </c>
      <c r="H8" s="873" t="str">
        <f>_xll.qlFraRateHelper(,G8,B8,E8,Permanent,Trigger,ObjectOverwrite)</f>
        <v>obj_00492#0031</v>
      </c>
      <c r="I8" s="425" t="str">
        <f>_xll.ohRangeRetrieveError(H8)</f>
        <v/>
      </c>
      <c r="J8" s="86"/>
    </row>
    <row r="9" spans="1:10" x14ac:dyDescent="0.2">
      <c r="A9" s="66"/>
      <c r="B9" s="873" t="str">
        <f t="shared" si="0"/>
        <v>7M</v>
      </c>
      <c r="C9" s="875">
        <v>7</v>
      </c>
      <c r="D9" s="874" t="str">
        <f t="shared" si="1"/>
        <v>x13F</v>
      </c>
      <c r="E9" s="873" t="str">
        <f t="shared" si="2"/>
        <v>GbpLibor6M</v>
      </c>
      <c r="F9" s="754" t="b">
        <v>0</v>
      </c>
      <c r="G9" s="873" t="str">
        <f t="shared" si="3"/>
        <v>GBP7x13F_Quote</v>
      </c>
      <c r="H9" s="873" t="str">
        <f>_xll.qlFraRateHelper(,G9,B9,E9,Permanent,Trigger,ObjectOverwrite)</f>
        <v>obj_00491#0031</v>
      </c>
      <c r="I9" s="425" t="str">
        <f>_xll.ohRangeRetrieveError(H9)</f>
        <v/>
      </c>
      <c r="J9" s="86"/>
    </row>
    <row r="10" spans="1:10" x14ac:dyDescent="0.2">
      <c r="A10" s="66"/>
      <c r="B10" s="873" t="str">
        <f t="shared" si="0"/>
        <v>8M</v>
      </c>
      <c r="C10" s="875">
        <v>8</v>
      </c>
      <c r="D10" s="874" t="str">
        <f t="shared" si="1"/>
        <v>x14F</v>
      </c>
      <c r="E10" s="873" t="str">
        <f t="shared" si="2"/>
        <v>GbpLibor6M</v>
      </c>
      <c r="F10" s="754" t="b">
        <v>0</v>
      </c>
      <c r="G10" s="873" t="str">
        <f t="shared" si="3"/>
        <v>GBP8x14F_Quote</v>
      </c>
      <c r="H10" s="873" t="str">
        <f>_xll.qlFraRateHelper(,G10,B10,E10,Permanent,Trigger,ObjectOverwrite)</f>
        <v>obj_0044e#0031</v>
      </c>
      <c r="I10" s="425" t="str">
        <f>_xll.ohRangeRetrieveError(H10)</f>
        <v/>
      </c>
      <c r="J10" s="86"/>
    </row>
    <row r="11" spans="1:10" x14ac:dyDescent="0.2">
      <c r="A11" s="66"/>
      <c r="B11" s="873" t="str">
        <f t="shared" si="0"/>
        <v>9M</v>
      </c>
      <c r="C11" s="875">
        <v>9</v>
      </c>
      <c r="D11" s="874" t="str">
        <f t="shared" si="1"/>
        <v>x15F</v>
      </c>
      <c r="E11" s="873" t="str">
        <f t="shared" si="2"/>
        <v>GbpLibor6M</v>
      </c>
      <c r="F11" s="754" t="b">
        <v>0</v>
      </c>
      <c r="G11" s="873" t="str">
        <f t="shared" si="3"/>
        <v>GBP9x15F_Quote</v>
      </c>
      <c r="H11" s="873" t="str">
        <f>_xll.qlFraRateHelper(,G11,B11,E11,Permanent,Trigger,ObjectOverwrite)</f>
        <v>obj_00450#0031</v>
      </c>
      <c r="I11" s="425" t="str">
        <f>_xll.ohRangeRetrieveError(H11)</f>
        <v/>
      </c>
      <c r="J11" s="86"/>
    </row>
    <row r="12" spans="1:10" x14ac:dyDescent="0.2">
      <c r="A12" s="66"/>
      <c r="B12" s="873" t="str">
        <f t="shared" si="0"/>
        <v>10M</v>
      </c>
      <c r="C12" s="875">
        <v>10</v>
      </c>
      <c r="D12" s="874" t="str">
        <f t="shared" si="1"/>
        <v>x16F</v>
      </c>
      <c r="E12" s="873" t="str">
        <f t="shared" si="2"/>
        <v>GbpLibor6M</v>
      </c>
      <c r="F12" s="754" t="b">
        <v>0</v>
      </c>
      <c r="G12" s="873" t="str">
        <f t="shared" si="3"/>
        <v>GBP10x16F_Quote</v>
      </c>
      <c r="H12" s="873" t="str">
        <f>_xll.qlFraRateHelper(,G12,B12,E12,Permanent,Trigger,ObjectOverwrite)</f>
        <v>obj_00451#0031</v>
      </c>
      <c r="I12" s="425" t="str">
        <f>_xll.ohRangeRetrieveError(H12)</f>
        <v/>
      </c>
      <c r="J12" s="86"/>
    </row>
    <row r="13" spans="1:10" x14ac:dyDescent="0.2">
      <c r="A13" s="66"/>
      <c r="B13" s="873" t="str">
        <f t="shared" si="0"/>
        <v>11M</v>
      </c>
      <c r="C13" s="875">
        <v>11</v>
      </c>
      <c r="D13" s="874" t="str">
        <f t="shared" si="1"/>
        <v>x17F</v>
      </c>
      <c r="E13" s="873" t="str">
        <f t="shared" si="2"/>
        <v>GbpLibor6M</v>
      </c>
      <c r="F13" s="754" t="b">
        <v>0</v>
      </c>
      <c r="G13" s="873" t="str">
        <f t="shared" si="3"/>
        <v>GBP11x17F_Quote</v>
      </c>
      <c r="H13" s="873" t="str">
        <f>_xll.qlFraRateHelper(,G13,B13,E13,Permanent,Trigger,ObjectOverwrite)</f>
        <v>obj_0044c#0031</v>
      </c>
      <c r="I13" s="425" t="str">
        <f>_xll.ohRangeRetrieveError(H13)</f>
        <v/>
      </c>
      <c r="J13" s="86"/>
    </row>
    <row r="14" spans="1:10" x14ac:dyDescent="0.2">
      <c r="A14" s="66"/>
      <c r="B14" s="873" t="str">
        <f t="shared" si="0"/>
        <v>12M</v>
      </c>
      <c r="C14" s="875">
        <v>12</v>
      </c>
      <c r="D14" s="874" t="str">
        <f t="shared" si="1"/>
        <v>x18F</v>
      </c>
      <c r="E14" s="873" t="str">
        <f t="shared" si="2"/>
        <v>GbpLibor6M</v>
      </c>
      <c r="F14" s="754" t="b">
        <v>0</v>
      </c>
      <c r="G14" s="873" t="str">
        <f t="shared" si="3"/>
        <v>GBP12x18F_Quote</v>
      </c>
      <c r="H14" s="873" t="str">
        <f>_xll.qlFraRateHelper(,G14,B14,E14,Permanent,Trigger,ObjectOverwrite)</f>
        <v>obj_00454#0031</v>
      </c>
      <c r="I14" s="425" t="str">
        <f>_xll.ohRangeRetrieveError(H14)</f>
        <v/>
      </c>
      <c r="J14" s="86"/>
    </row>
    <row r="15" spans="1:10" x14ac:dyDescent="0.2">
      <c r="A15" s="66"/>
      <c r="B15" s="873" t="str">
        <f t="shared" si="0"/>
        <v>13M</v>
      </c>
      <c r="C15" s="875">
        <v>13</v>
      </c>
      <c r="D15" s="874" t="str">
        <f t="shared" si="1"/>
        <v>x19F</v>
      </c>
      <c r="E15" s="873" t="str">
        <f t="shared" si="2"/>
        <v>GbpLibor6M</v>
      </c>
      <c r="F15" s="754" t="b">
        <v>0</v>
      </c>
      <c r="G15" s="873" t="str">
        <f t="shared" si="3"/>
        <v>GBP13x19F_Quote</v>
      </c>
      <c r="H15" s="873" t="str">
        <f>_xll.qlFraRateHelper(,G15,B15,E15,Permanent,Trigger,ObjectOverwrite)</f>
        <v>obj_00453#0031</v>
      </c>
      <c r="I15" s="425" t="str">
        <f>_xll.ohRangeRetrieveError(H15)</f>
        <v/>
      </c>
      <c r="J15" s="86"/>
    </row>
    <row r="16" spans="1:10" x14ac:dyDescent="0.2">
      <c r="A16" s="66"/>
      <c r="B16" s="873" t="str">
        <f t="shared" si="0"/>
        <v>14M</v>
      </c>
      <c r="C16" s="875">
        <v>14</v>
      </c>
      <c r="D16" s="874" t="str">
        <f t="shared" si="1"/>
        <v>x20F</v>
      </c>
      <c r="E16" s="873" t="str">
        <f t="shared" si="2"/>
        <v>GbpLibor6M</v>
      </c>
      <c r="F16" s="754" t="b">
        <v>0</v>
      </c>
      <c r="G16" s="873" t="str">
        <f t="shared" si="3"/>
        <v>GBP14x20F_Quote</v>
      </c>
      <c r="H16" s="873" t="str">
        <f>_xll.qlFraRateHelper(,G16,B16,E16,Permanent,Trigger,ObjectOverwrite)</f>
        <v>obj_00455#0031</v>
      </c>
      <c r="I16" s="425" t="str">
        <f>_xll.ohRangeRetrieveError(H16)</f>
        <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str">
        <f>_xll.qlFraRateHelper(,G17,B17,E17,Permanent,Trigger,ObjectOverwrite)</f>
        <v>obj_0044d#0031</v>
      </c>
      <c r="I17" s="425" t="str">
        <f>_xll.ohRangeRetrieveError(H17)</f>
        <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str">
        <f>_xll.qlFraRateHelper(,G18,B18,E18,Permanent,Trigger,ObjectOverwrite)</f>
        <v>obj_0044f#0031</v>
      </c>
      <c r="I18" s="425" t="str">
        <f>_xll.ohRangeRetrieveError(H18)</f>
        <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str">
        <f>_xll.qlFraRateHelper(,G19,B19,E19,Permanent,Trigger,ObjectOverwrite)</f>
        <v>obj_00452#0031</v>
      </c>
      <c r="I19" s="425" t="str">
        <f>_xll.ohRangeRetrieveError(H19)</f>
        <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str">
        <f>_xll.qlFraRateHelper(,G20,B20,E20,Permanent,Trigger,ObjectOverwrite)</f>
        <v>obj_00456#0031</v>
      </c>
      <c r="I20" s="415" t="str">
        <f>_xll.ohRangeRetrieveError(H20)</f>
        <v/>
      </c>
      <c r="J20" s="86"/>
    </row>
    <row r="21" spans="1:10" ht="12" thickBot="1" x14ac:dyDescent="0.25">
      <c r="A21" s="54"/>
      <c r="B21" s="53"/>
      <c r="C21" s="53"/>
      <c r="D21" s="53"/>
      <c r="E21" s="53"/>
      <c r="F21" s="53"/>
      <c r="G21" s="53"/>
      <c r="H21" s="270"/>
      <c r="I21" s="270"/>
      <c r="J21" s="404"/>
    </row>
    <row r="23" spans="1:10" x14ac:dyDescent="0.2">
      <c r="H23" s="399"/>
    </row>
  </sheetData>
  <pageMargins left="0.75" right="0.75" top="1" bottom="1" header="0.5" footer="0.5"/>
  <pageSetup paperSize="9"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G13"/>
  <sheetViews>
    <sheetView workbookViewId="0">
      <selection activeCell="E2" sqref="E2"/>
    </sheetView>
  </sheetViews>
  <sheetFormatPr defaultRowHeight="13.5" x14ac:dyDescent="0.25"/>
  <cols>
    <col min="1" max="1" width="2.7109375" style="50" customWidth="1"/>
    <col min="2" max="2" width="4" style="50" customWidth="1"/>
    <col min="3" max="3" width="15.140625" style="50" bestFit="1" customWidth="1"/>
    <col min="4" max="4" width="21.42578125" style="50" bestFit="1" customWidth="1"/>
    <col min="5" max="5" width="19" style="50" customWidth="1"/>
    <col min="6" max="6" width="20.7109375" style="50" customWidth="1"/>
    <col min="7" max="7" width="2.7109375" style="50" customWidth="1"/>
    <col min="8" max="16384" width="9.140625" style="50"/>
  </cols>
  <sheetData>
    <row r="1" spans="1:7" ht="11.25" customHeight="1" x14ac:dyDescent="0.25">
      <c r="A1" s="89"/>
      <c r="B1" s="85"/>
      <c r="C1" s="59" t="s">
        <v>87</v>
      </c>
      <c r="D1" s="771" t="str">
        <f>Currency&amp;"_YC"&amp;$C$1&amp;"RH"</f>
        <v>GBP_YC6MRH</v>
      </c>
      <c r="E1" s="620" t="str">
        <f>$D$1&amp;"_Deposits.xml"</f>
        <v>GBP_YC6MRH_Deposits.xml</v>
      </c>
      <c r="F1" s="399"/>
      <c r="G1" s="86"/>
    </row>
    <row r="2" spans="1:7" ht="22.5" customHeight="1" x14ac:dyDescent="0.25">
      <c r="A2" s="66"/>
      <c r="B2" s="297"/>
      <c r="C2" s="297" t="s">
        <v>294</v>
      </c>
      <c r="D2" s="297" t="s">
        <v>347</v>
      </c>
      <c r="E2" s="295" t="str">
        <f>IF(Serialize,_xll.ohObjectSave(E3:E11,SerializationPath&amp;E1,FileOverwrite,Serialize),"---")</f>
        <v>---</v>
      </c>
      <c r="F2" s="761" t="str">
        <f>_xll.ohRangeRetrieveError(E2)</f>
        <v/>
      </c>
      <c r="G2" s="86"/>
    </row>
    <row r="3" spans="1:7" ht="11.25" customHeight="1" x14ac:dyDescent="0.25">
      <c r="A3" s="66"/>
      <c r="B3" s="910" t="s">
        <v>95</v>
      </c>
      <c r="C3" s="1473" t="str">
        <f>_xll.qlLibor(,"GBP",B3,,,Trigger,ObjectOverwrite)</f>
        <v>obj_00483#0030</v>
      </c>
      <c r="D3" s="1472" t="str">
        <f t="shared" ref="D3:D11" si="0">Currency&amp;B3&amp;"D_SYNTH"&amp;$C$1&amp;QuoteSuffix</f>
        <v>GBPSWD_SYNTH6M_Quote</v>
      </c>
      <c r="E3" s="877" t="str">
        <f>_xll.qlDepositRateHelper(,D3,C3,Permanent,Trigger,ObjectOverwrite)</f>
        <v>obj_00494#0030</v>
      </c>
      <c r="F3" s="904" t="str">
        <f>_xll.ohRangeRetrieveError(E3)</f>
        <v/>
      </c>
      <c r="G3" s="86"/>
    </row>
    <row r="4" spans="1:7" ht="11.25" customHeight="1" x14ac:dyDescent="0.25">
      <c r="A4" s="66"/>
      <c r="B4" s="901" t="s">
        <v>94</v>
      </c>
      <c r="C4" s="1471" t="str">
        <f>_xll.qlLibor(,"GBP",B4,,,Trigger,ObjectOverwrite)</f>
        <v>obj_00485#0030</v>
      </c>
      <c r="D4" s="1470" t="str">
        <f t="shared" si="0"/>
        <v>GBP2WD_SYNTH6M_Quote</v>
      </c>
      <c r="E4" s="874" t="str">
        <f>_xll.qlDepositRateHelper(,D4,C4,Permanent,Trigger,ObjectOverwrite)</f>
        <v>obj_00493#0030</v>
      </c>
      <c r="F4" s="895"/>
      <c r="G4" s="86"/>
    </row>
    <row r="5" spans="1:7" ht="11.25" customHeight="1" x14ac:dyDescent="0.25">
      <c r="A5" s="66"/>
      <c r="B5" s="901" t="s">
        <v>93</v>
      </c>
      <c r="C5" s="1471" t="str">
        <f>_xll.qlLibor(,"GBP",B5,,,Trigger,ObjectOverwrite)</f>
        <v>obj_00481#0030</v>
      </c>
      <c r="D5" s="1470" t="str">
        <f t="shared" si="0"/>
        <v>GBP3WD_SYNTH6M_Quote</v>
      </c>
      <c r="E5" s="874" t="str">
        <f>_xll.qlDepositRateHelper(,D5,C5,Permanent,Trigger,ObjectOverwrite)</f>
        <v>obj_0048d#0030</v>
      </c>
      <c r="F5" s="895"/>
      <c r="G5" s="86"/>
    </row>
    <row r="6" spans="1:7" ht="11.25" customHeight="1" x14ac:dyDescent="0.25">
      <c r="A6" s="66"/>
      <c r="B6" s="901" t="s">
        <v>92</v>
      </c>
      <c r="C6" s="1471" t="str">
        <f>_xll.qlLibor(,"GBP",B6,,,Trigger,ObjectOverwrite)</f>
        <v>obj_0047f#0030</v>
      </c>
      <c r="D6" s="1470" t="str">
        <f t="shared" si="0"/>
        <v>GBP1MD_SYNTH6M_Quote</v>
      </c>
      <c r="E6" s="874" t="str">
        <f>_xll.qlDepositRateHelper(,D6,C6,Permanent,Trigger,ObjectOverwrite)</f>
        <v>obj_0048e#0030</v>
      </c>
      <c r="F6" s="895" t="str">
        <f>_xll.ohRangeRetrieveError(E6)</f>
        <v/>
      </c>
      <c r="G6" s="86"/>
    </row>
    <row r="7" spans="1:7" ht="11.25" customHeight="1" x14ac:dyDescent="0.25">
      <c r="A7" s="66"/>
      <c r="B7" s="901" t="s">
        <v>91</v>
      </c>
      <c r="C7" s="1471" t="str">
        <f>_xll.qlLibor(,"GBP",B7,,,Trigger,ObjectOverwrite)</f>
        <v>obj_00484#0030</v>
      </c>
      <c r="D7" s="1470" t="str">
        <f t="shared" si="0"/>
        <v>GBP2MD_SYNTH6M_Quote</v>
      </c>
      <c r="E7" s="874" t="str">
        <f>_xll.qlDepositRateHelper(,D7,C7,Permanent,Trigger,ObjectOverwrite)</f>
        <v>obj_00489#0030</v>
      </c>
      <c r="F7" s="895" t="str">
        <f>_xll.ohRangeRetrieveError(E7)</f>
        <v/>
      </c>
      <c r="G7" s="86"/>
    </row>
    <row r="8" spans="1:7" ht="11.25" customHeight="1" x14ac:dyDescent="0.25">
      <c r="A8" s="66"/>
      <c r="B8" s="901" t="s">
        <v>90</v>
      </c>
      <c r="C8" s="1471" t="str">
        <f>_xll.qlLibor(,"GBP",B8,,,Trigger,ObjectOverwrite)</f>
        <v>obj_00482#0030</v>
      </c>
      <c r="D8" s="1470" t="str">
        <f t="shared" si="0"/>
        <v>GBP3MD_SYNTH6M_Quote</v>
      </c>
      <c r="E8" s="874" t="str">
        <f>_xll.qlDepositRateHelper(,D8,C8,Permanent,Trigger,ObjectOverwrite)</f>
        <v>obj_00487#0030</v>
      </c>
      <c r="F8" s="895" t="str">
        <f>_xll.ohRangeRetrieveError(E8)</f>
        <v/>
      </c>
      <c r="G8" s="86"/>
    </row>
    <row r="9" spans="1:7" ht="11.25" customHeight="1" x14ac:dyDescent="0.25">
      <c r="A9" s="66"/>
      <c r="B9" s="901" t="s">
        <v>89</v>
      </c>
      <c r="C9" s="1471" t="str">
        <f>_xll.qlLibor(,"GBP",B9,,,Trigger,ObjectOverwrite)</f>
        <v>obj_0047d#0030</v>
      </c>
      <c r="D9" s="1470" t="str">
        <f t="shared" si="0"/>
        <v>GBP4MD_SYNTH6M_Quote</v>
      </c>
      <c r="E9" s="874" t="str">
        <f>_xll.qlDepositRateHelper(,D9,C9,Permanent,Trigger,ObjectOverwrite)</f>
        <v>obj_00488#0030</v>
      </c>
      <c r="F9" s="895" t="str">
        <f>_xll.ohRangeRetrieveError(E9)</f>
        <v/>
      </c>
      <c r="G9" s="86"/>
    </row>
    <row r="10" spans="1:7" ht="11.25" customHeight="1" x14ac:dyDescent="0.25">
      <c r="A10" s="66"/>
      <c r="B10" s="901" t="s">
        <v>88</v>
      </c>
      <c r="C10" s="1471" t="str">
        <f>_xll.qlLibor(,"GBP",B10,,,Trigger,ObjectOverwrite)</f>
        <v>obj_00480#0030</v>
      </c>
      <c r="D10" s="1470" t="str">
        <f t="shared" si="0"/>
        <v>GBP5MD_SYNTH6M_Quote</v>
      </c>
      <c r="E10" s="874" t="str">
        <f>_xll.qlDepositRateHelper(,D10,C10,Permanent,Trigger,ObjectOverwrite)</f>
        <v>obj_0048c#0030</v>
      </c>
      <c r="F10" s="895" t="str">
        <f>_xll.ohRangeRetrieveError(E10)</f>
        <v/>
      </c>
      <c r="G10" s="86"/>
    </row>
    <row r="11" spans="1:7" ht="11.25" customHeight="1" x14ac:dyDescent="0.25">
      <c r="A11" s="66"/>
      <c r="B11" s="893" t="s">
        <v>87</v>
      </c>
      <c r="C11" s="1469" t="str">
        <f>_xll.qlLibor(,"GBP",B11,,,Trigger,ObjectOverwrite)</f>
        <v>obj_0047e#0030</v>
      </c>
      <c r="D11" s="1468" t="str">
        <f t="shared" si="0"/>
        <v>GBP6MD_SYNTH6M_Quote</v>
      </c>
      <c r="E11" s="767" t="str">
        <f>_xll.qlDepositRateHelper(,D11,C11,Permanent,Trigger,ObjectOverwrite)</f>
        <v>obj_0048a#0030</v>
      </c>
      <c r="F11" s="887" t="str">
        <f>_xll.ohRangeRetrieveError(E11)</f>
        <v/>
      </c>
      <c r="G11" s="86"/>
    </row>
    <row r="12" spans="1:7" ht="11.25" customHeight="1" thickBot="1" x14ac:dyDescent="0.3">
      <c r="A12" s="54"/>
      <c r="B12" s="53"/>
      <c r="C12" s="53"/>
      <c r="D12" s="53"/>
      <c r="E12" s="53"/>
      <c r="F12" s="53"/>
      <c r="G12" s="86"/>
    </row>
    <row r="13" spans="1:7" x14ac:dyDescent="0.25">
      <c r="G13" s="1467"/>
    </row>
  </sheetData>
  <pageMargins left="0.75" right="0.75" top="1" bottom="1" header="0.5" footer="0.5"/>
  <pageSetup orientation="portrait" r:id="rId1"/>
  <headerFooter alignWithMargins="0"/>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M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hidden="1" customWidth="1"/>
    <col min="5" max="5" width="22.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19.28515625" style="399" bestFit="1" customWidth="1"/>
    <col min="13" max="16384" width="9.140625" style="399"/>
  </cols>
  <sheetData>
    <row r="1" spans="1:13" ht="12" thickBot="1" x14ac:dyDescent="0.25">
      <c r="A1" s="1664" t="s">
        <v>360</v>
      </c>
      <c r="B1" s="1665"/>
      <c r="D1" s="787" t="s">
        <v>359</v>
      </c>
      <c r="E1" s="786" t="s">
        <v>405</v>
      </c>
      <c r="F1" s="785" t="s">
        <v>357</v>
      </c>
      <c r="G1" s="785"/>
      <c r="H1" s="785" t="s">
        <v>356</v>
      </c>
      <c r="I1" s="784" t="s">
        <v>355</v>
      </c>
      <c r="J1" s="772">
        <f t="array" ref="J1:J126">_xll.qlPiecewiseYieldCurveData(YieldCurve)</f>
        <v>1</v>
      </c>
    </row>
    <row r="2" spans="1:13" x14ac:dyDescent="0.2">
      <c r="A2" s="783" t="s">
        <v>354</v>
      </c>
      <c r="B2" s="782">
        <v>8</v>
      </c>
      <c r="D2" s="776" t="str">
        <f t="array" ref="D2:D126">_xll.qlRateHelperSelection(_xll.ohFilter(RateHelpers,RateHelpersIncluded),_xll.ohFilter(RateHelpersPriority,RateHelpersIncluded),nIMMFutures,nSerialFutures,FrontFuturesRollingDays,DepoInclusionCriteria,_xll.ohFilter(MinDistance,RateHelpersIncluded),Trigger)</f>
        <v>obj_0048e</v>
      </c>
      <c r="E2" s="776" t="str">
        <f>_xll.qlRateHelperQuoteName(D2)</f>
        <v>GBP1MD_SYNTH6M_Quote</v>
      </c>
      <c r="F2" s="775">
        <f>_xll.qlRateHelperRate($D2)</f>
        <v>6.3340000000000002E-3</v>
      </c>
      <c r="G2" s="775" t="str">
        <f>IF(ISERROR(_xll.qlSwapRateHelperSpread($D2)),IF(ISERROR(_xll.qlFuturesRateHelperConvexityAdjustment($D2)),"--",_xll.qlFuturesRateHelperConvexityAdjustment($D2)),_xll.qlSwapRateHelperSpread($D2))</f>
        <v>--</v>
      </c>
      <c r="H2" s="1477">
        <f>_xll.qlRateHelperEarliestDate($D2)</f>
        <v>42180</v>
      </c>
      <c r="I2" s="1476">
        <f>_xll.qlRateHelperLatestDate($D2)</f>
        <v>42212</v>
      </c>
      <c r="J2" s="772">
        <v>0.99944499860855363</v>
      </c>
      <c r="M2" s="1454"/>
    </row>
    <row r="3" spans="1:13" x14ac:dyDescent="0.2">
      <c r="A3" s="780" t="s">
        <v>353</v>
      </c>
      <c r="B3" s="781">
        <v>0</v>
      </c>
      <c r="D3" s="776" t="str">
        <v>obj_00489</v>
      </c>
      <c r="E3" s="776" t="str">
        <f>_xll.qlRateHelperQuoteName(D3)</f>
        <v>GBP2MD_SYNTH6M_Quote</v>
      </c>
      <c r="F3" s="775">
        <f>_xll.qlRateHelperRate($D3)</f>
        <v>6.5760000000000002E-3</v>
      </c>
      <c r="G3" s="775" t="str">
        <f>IF(ISERROR(_xll.qlSwapRateHelperSpread($D3)),IF(ISERROR(_xll.qlFuturesRateHelperConvexityAdjustment($D3)),"--",_xll.qlFuturesRateHelperConvexityAdjustment($D3)),_xll.qlSwapRateHelperSpread($D3))</f>
        <v>--</v>
      </c>
      <c r="H3" s="1477">
        <f>_xll.qlRateHelperEarliestDate($D3)</f>
        <v>42180</v>
      </c>
      <c r="I3" s="1476">
        <f>_xll.qlRateHelperLatestDate($D3)</f>
        <v>42241</v>
      </c>
      <c r="J3" s="772">
        <v>0.99890220374136995</v>
      </c>
      <c r="M3" s="1454"/>
    </row>
    <row r="4" spans="1:13" x14ac:dyDescent="0.2">
      <c r="A4" s="780" t="s">
        <v>352</v>
      </c>
      <c r="B4" s="781">
        <v>1</v>
      </c>
      <c r="D4" s="776" t="str">
        <v>obj_00487</v>
      </c>
      <c r="E4" s="776" t="str">
        <f>_xll.qlRateHelperQuoteName(D4)</f>
        <v>GBP3MD_SYNTH6M_Quote</v>
      </c>
      <c r="F4" s="775">
        <f>_xll.qlRateHelperRate($D4)</f>
        <v>6.7930000000000004E-3</v>
      </c>
      <c r="G4" s="775" t="str">
        <f>IF(ISERROR(_xll.qlSwapRateHelperSpread($D4)),IF(ISERROR(_xll.qlFuturesRateHelperConvexityAdjustment($D4)),"--",_xll.qlFuturesRateHelperConvexityAdjustment($D4)),_xll.qlSwapRateHelperSpread($D4))</f>
        <v>--</v>
      </c>
      <c r="H4" s="1477">
        <f>_xll.qlRateHelperEarliestDate($D4)</f>
        <v>42180</v>
      </c>
      <c r="I4" s="1476">
        <f>_xll.qlRateHelperLatestDate($D4)</f>
        <v>42272</v>
      </c>
      <c r="J4" s="772">
        <v>0.99829071842678063</v>
      </c>
      <c r="M4" s="1454"/>
    </row>
    <row r="5" spans="1:13" x14ac:dyDescent="0.2">
      <c r="A5" s="780" t="s">
        <v>351</v>
      </c>
      <c r="B5" s="779" t="s">
        <v>350</v>
      </c>
      <c r="D5" s="776" t="str">
        <v>obj_00488</v>
      </c>
      <c r="E5" s="776" t="str">
        <f>_xll.qlRateHelperQuoteName(D5)</f>
        <v>GBP4MD_SYNTH6M_Quote</v>
      </c>
      <c r="F5" s="775">
        <f>_xll.qlRateHelperRate($D5)</f>
        <v>6.9800000000000001E-3</v>
      </c>
      <c r="G5" s="775" t="str">
        <f>IF(ISERROR(_xll.qlSwapRateHelperSpread($D5)),IF(ISERROR(_xll.qlFuturesRateHelperConvexityAdjustment($D5)),"--",_xll.qlFuturesRateHelperConvexityAdjustment($D5)),_xll.qlSwapRateHelperSpread($D5))</f>
        <v>--</v>
      </c>
      <c r="H5" s="1477">
        <f>_xll.qlRateHelperEarliestDate($D5)</f>
        <v>42180</v>
      </c>
      <c r="I5" s="1476">
        <f>_xll.qlRateHelperLatestDate($D5)</f>
        <v>42303</v>
      </c>
      <c r="J5" s="772">
        <v>0.99765335531049792</v>
      </c>
      <c r="M5" s="1454"/>
    </row>
    <row r="6" spans="1:13" x14ac:dyDescent="0.2">
      <c r="D6" s="776" t="str">
        <v>obj_0048c</v>
      </c>
      <c r="E6" s="776" t="str">
        <f>_xll.qlRateHelperQuoteName(D6)</f>
        <v>GBP5MD_SYNTH6M_Quote</v>
      </c>
      <c r="F6" s="775">
        <f>_xll.qlRateHelperRate($D6)</f>
        <v>7.1850000000000004E-3</v>
      </c>
      <c r="G6" s="775" t="str">
        <f>IF(ISERROR(_xll.qlSwapRateHelperSpread($D6)),IF(ISERROR(_xll.qlFuturesRateHelperConvexityAdjustment($D6)),"--",_xll.qlFuturesRateHelperConvexityAdjustment($D6)),_xll.qlSwapRateHelperSpread($D6))</f>
        <v>--</v>
      </c>
      <c r="H6" s="1477">
        <f>_xll.qlRateHelperEarliestDate($D6)</f>
        <v>42180</v>
      </c>
      <c r="I6" s="1476">
        <f>_xll.qlRateHelperLatestDate($D6)</f>
        <v>42333</v>
      </c>
      <c r="J6" s="772">
        <v>0.9969972491480148</v>
      </c>
      <c r="M6" s="1454"/>
    </row>
    <row r="7" spans="1:13" x14ac:dyDescent="0.2">
      <c r="D7" s="776" t="str">
        <v>obj_0048a</v>
      </c>
      <c r="E7" s="776" t="str">
        <f>_xll.qlRateHelperQuoteName(D7)</f>
        <v>GBP6MD_SYNTH6M_Quote</v>
      </c>
      <c r="F7" s="775">
        <f>_xll.qlRateHelperRate($D7)</f>
        <v>7.3810000000000004E-3</v>
      </c>
      <c r="G7" s="775" t="str">
        <f>IF(ISERROR(_xll.qlSwapRateHelperSpread($D7)),IF(ISERROR(_xll.qlFuturesRateHelperConvexityAdjustment($D7)),"--",_xll.qlFuturesRateHelperConvexityAdjustment($D7)),_xll.qlSwapRateHelperSpread($D7))</f>
        <v>--</v>
      </c>
      <c r="H7" s="1477">
        <f>_xll.qlRateHelperEarliestDate($D7)</f>
        <v>42180</v>
      </c>
      <c r="I7" s="1476">
        <f>_xll.qlRateHelperLatestDate($D7)</f>
        <v>42367</v>
      </c>
      <c r="J7" s="772">
        <v>0.99623274723104882</v>
      </c>
      <c r="M7" s="1454"/>
    </row>
    <row r="8" spans="1:13" x14ac:dyDescent="0.2">
      <c r="D8" s="776" t="str">
        <v>obj_00486</v>
      </c>
      <c r="E8" s="776" t="str">
        <f>_xll.qlRateHelperQuoteName(D8)</f>
        <v>GBP1x7F_Quote</v>
      </c>
      <c r="F8" s="775">
        <f>_xll.qlRateHelperRate($D8)</f>
        <v>7.7000000000000002E-3</v>
      </c>
      <c r="G8" s="775" t="str">
        <f>IF(ISERROR(_xll.qlSwapRateHelperSpread($D8)),IF(ISERROR(_xll.qlFuturesRateHelperConvexityAdjustment($D8)),"--",_xll.qlFuturesRateHelperConvexityAdjustment($D8)),_xll.qlSwapRateHelperSpread($D8))</f>
        <v>--</v>
      </c>
      <c r="H8" s="1477">
        <f>_xll.qlRateHelperEarliestDate($D8)</f>
        <v>42212</v>
      </c>
      <c r="I8" s="1476">
        <f>_xll.qlRateHelperLatestDate($D8)</f>
        <v>42396</v>
      </c>
      <c r="J8" s="772">
        <v>0.99558050966037082</v>
      </c>
      <c r="M8" s="1454"/>
    </row>
    <row r="9" spans="1:13" x14ac:dyDescent="0.2">
      <c r="D9" s="776" t="str">
        <v>obj_0048f</v>
      </c>
      <c r="E9" s="776" t="str">
        <f>_xll.qlRateHelperQuoteName(D9)</f>
        <v>GBP2x8F_Quote</v>
      </c>
      <c r="F9" s="775">
        <f>_xll.qlRateHelperRate($D9)</f>
        <v>8.0000000000000002E-3</v>
      </c>
      <c r="G9" s="775" t="str">
        <f>IF(ISERROR(_xll.qlSwapRateHelperSpread($D9)),IF(ISERROR(_xll.qlFuturesRateHelperConvexityAdjustment($D9)),"--",_xll.qlFuturesRateHelperConvexityAdjustment($D9)),_xll.qlSwapRateHelperSpread($D9))</f>
        <v>--</v>
      </c>
      <c r="H9" s="1477">
        <f>_xll.qlRateHelperEarliestDate($D9)</f>
        <v>42241</v>
      </c>
      <c r="I9" s="1476">
        <f>_xll.qlRateHelperLatestDate($D9)</f>
        <v>42425</v>
      </c>
      <c r="J9" s="772">
        <v>0.99488993529000891</v>
      </c>
      <c r="M9" s="1454"/>
    </row>
    <row r="10" spans="1:13" x14ac:dyDescent="0.2">
      <c r="D10" s="776" t="str">
        <v>obj_00495</v>
      </c>
      <c r="E10" s="776" t="str">
        <f>_xll.qlRateHelperQuoteName(D10)</f>
        <v>GBP3x9F_Quote</v>
      </c>
      <c r="F10" s="775">
        <f>_xll.qlRateHelperRate($D10)</f>
        <v>8.4499999999999992E-3</v>
      </c>
      <c r="G10" s="775" t="str">
        <f>IF(ISERROR(_xll.qlSwapRateHelperSpread($D10)),IF(ISERROR(_xll.qlFuturesRateHelperConvexityAdjustment($D10)),"--",_xll.qlFuturesRateHelperConvexityAdjustment($D10)),_xll.qlSwapRateHelperSpread($D10))</f>
        <v>--</v>
      </c>
      <c r="H10" s="1477">
        <f>_xll.qlRateHelperEarliestDate($D10)</f>
        <v>42272</v>
      </c>
      <c r="I10" s="1476">
        <f>_xll.qlRateHelperLatestDate($D10)</f>
        <v>42458</v>
      </c>
      <c r="J10" s="772">
        <v>0.99401048205788001</v>
      </c>
      <c r="M10" s="1454"/>
    </row>
    <row r="11" spans="1:13" x14ac:dyDescent="0.2">
      <c r="D11" s="776" t="str">
        <v>obj_00490</v>
      </c>
      <c r="E11" s="776" t="str">
        <f>_xll.qlRateHelperQuoteName(D11)</f>
        <v>GBP4x10F_Quote</v>
      </c>
      <c r="F11" s="775">
        <f>_xll.qlRateHelperRate($D11)</f>
        <v>8.8500000000000002E-3</v>
      </c>
      <c r="G11" s="775" t="str">
        <f>IF(ISERROR(_xll.qlSwapRateHelperSpread($D11)),IF(ISERROR(_xll.qlFuturesRateHelperConvexityAdjustment($D11)),"--",_xll.qlFuturesRateHelperConvexityAdjustment($D11)),_xll.qlSwapRateHelperSpread($D11))</f>
        <v>--</v>
      </c>
      <c r="H11" s="1477">
        <f>_xll.qlRateHelperEarliestDate($D11)</f>
        <v>42303</v>
      </c>
      <c r="I11" s="1476">
        <f>_xll.qlRateHelperLatestDate($D11)</f>
        <v>42486</v>
      </c>
      <c r="J11" s="772">
        <v>0.99324619946844717</v>
      </c>
      <c r="M11" s="1454"/>
    </row>
    <row r="12" spans="1:13" x14ac:dyDescent="0.2">
      <c r="D12" s="776" t="str">
        <v>obj_0048b</v>
      </c>
      <c r="E12" s="776" t="str">
        <f>_xll.qlRateHelperQuoteName(D12)</f>
        <v>GBP5x11F_Quote</v>
      </c>
      <c r="F12" s="775">
        <f>_xll.qlRateHelperRate($D12)</f>
        <v>9.2500000000000013E-3</v>
      </c>
      <c r="G12" s="775" t="str">
        <f>IF(ISERROR(_xll.qlSwapRateHelperSpread($D12)),IF(ISERROR(_xll.qlFuturesRateHelperConvexityAdjustment($D12)),"--",_xll.qlFuturesRateHelperConvexityAdjustment($D12)),_xll.qlSwapRateHelperSpread($D12))</f>
        <v>--</v>
      </c>
      <c r="H12" s="1477">
        <f>_xll.qlRateHelperEarliestDate($D12)</f>
        <v>42333</v>
      </c>
      <c r="I12" s="1476">
        <f>_xll.qlRateHelperLatestDate($D12)</f>
        <v>42515</v>
      </c>
      <c r="J12" s="772">
        <v>0.9924198823754723</v>
      </c>
      <c r="M12" s="1454"/>
    </row>
    <row r="13" spans="1:13" x14ac:dyDescent="0.2">
      <c r="D13" s="776" t="str">
        <v>obj_00492</v>
      </c>
      <c r="E13" s="776" t="str">
        <f>_xll.qlRateHelperQuoteName(D13)</f>
        <v>GBP6x12F_Quote</v>
      </c>
      <c r="F13" s="775">
        <f>_xll.qlRateHelperRate($D13)</f>
        <v>9.8499999999999994E-3</v>
      </c>
      <c r="G13" s="775" t="str">
        <f>IF(ISERROR(_xll.qlSwapRateHelperSpread($D13)),IF(ISERROR(_xll.qlFuturesRateHelperConvexityAdjustment($D13)),"--",_xll.qlFuturesRateHelperConvexityAdjustment($D13)),_xll.qlSwapRateHelperSpread($D13))</f>
        <v>--</v>
      </c>
      <c r="H13" s="1477">
        <f>_xll.qlRateHelperEarliestDate($D13)</f>
        <v>42367</v>
      </c>
      <c r="I13" s="1476">
        <f>_xll.qlRateHelperLatestDate($D13)</f>
        <v>42550</v>
      </c>
      <c r="J13" s="772">
        <v>0.99133703606842383</v>
      </c>
      <c r="M13" s="1454"/>
    </row>
    <row r="14" spans="1:13" x14ac:dyDescent="0.2">
      <c r="D14" s="776" t="str">
        <v>obj_00450</v>
      </c>
      <c r="E14" s="776" t="str">
        <f>_xll.qlRateHelperQuoteName(D14)</f>
        <v>GBP9x15F_Quote</v>
      </c>
      <c r="F14" s="775">
        <f>_xll.qlRateHelperRate($D14)</f>
        <v>1.15E-2</v>
      </c>
      <c r="G14" s="775" t="str">
        <f>IF(ISERROR(_xll.qlSwapRateHelperSpread($D14)),IF(ISERROR(_xll.qlFuturesRateHelperConvexityAdjustment($D14)),"--",_xll.qlFuturesRateHelperConvexityAdjustment($D14)),_xll.qlSwapRateHelperSpread($D14))</f>
        <v>--</v>
      </c>
      <c r="H14" s="1477">
        <f>_xll.qlRateHelperEarliestDate($D14)</f>
        <v>42458</v>
      </c>
      <c r="I14" s="1476">
        <f>_xll.qlRateHelperLatestDate($D14)</f>
        <v>42642</v>
      </c>
      <c r="J14" s="772">
        <v>0.98828115895555135</v>
      </c>
      <c r="M14" s="1454"/>
    </row>
    <row r="15" spans="1:13" x14ac:dyDescent="0.2">
      <c r="D15" s="776" t="str">
        <v>obj_00454</v>
      </c>
      <c r="E15" s="776" t="str">
        <f>_xll.qlRateHelperQuoteName(D15)</f>
        <v>GBP12x18F_Quote</v>
      </c>
      <c r="F15" s="775">
        <f>_xll.qlRateHelperRate($D15)</f>
        <v>1.3100000000000001E-2</v>
      </c>
      <c r="G15" s="775" t="str">
        <f>IF(ISERROR(_xll.qlSwapRateHelperSpread($D15)),IF(ISERROR(_xll.qlFuturesRateHelperConvexityAdjustment($D15)),"--",_xll.qlFuturesRateHelperConvexityAdjustment($D15)),_xll.qlSwapRateHelperSpread($D15))</f>
        <v>--</v>
      </c>
      <c r="H15" s="1477">
        <f>_xll.qlRateHelperEarliestDate($D15)</f>
        <v>42548</v>
      </c>
      <c r="I15" s="1476">
        <f>_xll.qlRateHelperLatestDate($D15)</f>
        <v>42732</v>
      </c>
      <c r="J15" s="772">
        <v>0.98489641302352315</v>
      </c>
      <c r="M15" s="1454"/>
    </row>
    <row r="16" spans="1:13" x14ac:dyDescent="0.2">
      <c r="D16" s="776" t="str">
        <v>obj_00461</v>
      </c>
      <c r="E16" s="776" t="str">
        <f>_xll.qlRateHelperQuoteName(D16)</f>
        <v>GBPSB6L2Y_Quote</v>
      </c>
      <c r="F16" s="775">
        <f>_xll.qlRateHelperRate($D16)</f>
        <v>1.163E-2</v>
      </c>
      <c r="G16" s="775">
        <f>IF(ISERROR(_xll.qlSwapRateHelperSpread($D16)),IF(ISERROR(_xll.qlFuturesRateHelperConvexityAdjustment($D16)),"--",_xll.qlFuturesRateHelperConvexityAdjustment($D16)),_xll.qlSwapRateHelperSpread($D16))</f>
        <v>0</v>
      </c>
      <c r="H16" s="1477">
        <f>_xll.qlRateHelperEarliestDate($D16)</f>
        <v>42180</v>
      </c>
      <c r="I16" s="1476">
        <f>_xll.qlRateHelperLatestDate($D16)</f>
        <v>42912</v>
      </c>
      <c r="J16" s="772">
        <v>0.97697993646219272</v>
      </c>
      <c r="M16" s="1454"/>
    </row>
    <row r="17" spans="4:13" x14ac:dyDescent="0.2">
      <c r="D17" s="776" t="str">
        <v>obj_0047a</v>
      </c>
      <c r="E17" s="776" t="str">
        <f>_xll.qlRateHelperQuoteName(D17)</f>
        <v>GBPSB6L3Y_Quote</v>
      </c>
      <c r="F17" s="775">
        <f>_xll.qlRateHelperRate($D17)</f>
        <v>1.4250000000000001E-2</v>
      </c>
      <c r="G17" s="775">
        <f>IF(ISERROR(_xll.qlSwapRateHelperSpread($D17)),IF(ISERROR(_xll.qlFuturesRateHelperConvexityAdjustment($D17)),"--",_xll.qlFuturesRateHelperConvexityAdjustment($D17)),_xll.qlSwapRateHelperSpread($D17))</f>
        <v>0</v>
      </c>
      <c r="H17" s="1477">
        <f>_xll.qlRateHelperEarliestDate($D17)</f>
        <v>42180</v>
      </c>
      <c r="I17" s="1476">
        <f>_xll.qlRateHelperLatestDate($D17)</f>
        <v>43276</v>
      </c>
      <c r="J17" s="772">
        <v>0.95813120561743081</v>
      </c>
      <c r="M17" s="1454"/>
    </row>
    <row r="18" spans="4:13" x14ac:dyDescent="0.2">
      <c r="D18" s="776" t="str">
        <v>obj_00460</v>
      </c>
      <c r="E18" s="776" t="str">
        <f>_xll.qlRateHelperQuoteName(D18)</f>
        <v>GBPSB6L4Y_Quote</v>
      </c>
      <c r="F18" s="775">
        <f>_xll.qlRateHelperRate($D18)</f>
        <v>1.626E-2</v>
      </c>
      <c r="G18" s="775">
        <f>IF(ISERROR(_xll.qlSwapRateHelperSpread($D18)),IF(ISERROR(_xll.qlFuturesRateHelperConvexityAdjustment($D18)),"--",_xll.qlFuturesRateHelperConvexityAdjustment($D18)),_xll.qlSwapRateHelperSpread($D18))</f>
        <v>0</v>
      </c>
      <c r="H18" s="1477">
        <f>_xll.qlRateHelperEarliestDate($D18)</f>
        <v>42180</v>
      </c>
      <c r="I18" s="1476">
        <f>_xll.qlRateHelperLatestDate($D18)</f>
        <v>43641</v>
      </c>
      <c r="J18" s="772">
        <v>0.93693857126323876</v>
      </c>
      <c r="M18" s="1454"/>
    </row>
    <row r="19" spans="4:13" x14ac:dyDescent="0.2">
      <c r="D19" s="776" t="str">
        <v>obj_00477</v>
      </c>
      <c r="E19" s="776" t="str">
        <f>_xll.qlRateHelperQuoteName(D19)</f>
        <v>GBPSB6L5Y_Quote</v>
      </c>
      <c r="F19" s="775">
        <f>_xll.qlRateHelperRate($D19)</f>
        <v>1.7839999999999998E-2</v>
      </c>
      <c r="G19" s="775">
        <f>IF(ISERROR(_xll.qlSwapRateHelperSpread($D19)),IF(ISERROR(_xll.qlFuturesRateHelperConvexityAdjustment($D19)),"--",_xll.qlFuturesRateHelperConvexityAdjustment($D19)),_xll.qlSwapRateHelperSpread($D19))</f>
        <v>0</v>
      </c>
      <c r="H19" s="1477">
        <f>_xll.qlRateHelperEarliestDate($D19)</f>
        <v>42180</v>
      </c>
      <c r="I19" s="1476">
        <f>_xll.qlRateHelperLatestDate($D19)</f>
        <v>44007</v>
      </c>
      <c r="J19" s="772">
        <v>0.91439844421639327</v>
      </c>
      <c r="M19" s="1454"/>
    </row>
    <row r="20" spans="4:13" x14ac:dyDescent="0.2">
      <c r="D20" s="776" t="str">
        <v>obj_00458</v>
      </c>
      <c r="E20" s="776" t="str">
        <f>_xll.qlRateHelperQuoteName(D20)</f>
        <v>GBPSB6L6Y_Quote</v>
      </c>
      <c r="F20" s="775">
        <f>_xll.qlRateHelperRate($D20)</f>
        <v>1.9089999999999999E-2</v>
      </c>
      <c r="G20" s="775">
        <f>IF(ISERROR(_xll.qlSwapRateHelperSpread($D20)),IF(ISERROR(_xll.qlFuturesRateHelperConvexityAdjustment($D20)),"--",_xll.qlFuturesRateHelperConvexityAdjustment($D20)),_xll.qlSwapRateHelperSpread($D20))</f>
        <v>0</v>
      </c>
      <c r="H20" s="1477">
        <f>_xll.qlRateHelperEarliestDate($D20)</f>
        <v>42180</v>
      </c>
      <c r="I20" s="1476">
        <f>_xll.qlRateHelperLatestDate($D20)</f>
        <v>44372</v>
      </c>
      <c r="J20" s="772">
        <v>0.89132952297090118</v>
      </c>
      <c r="M20" s="1454"/>
    </row>
    <row r="21" spans="4:13" x14ac:dyDescent="0.2">
      <c r="D21" s="776" t="str">
        <v>obj_00464</v>
      </c>
      <c r="E21" s="776" t="str">
        <f>_xll.qlRateHelperQuoteName(D21)</f>
        <v>GBPSB6L7Y_Quote</v>
      </c>
      <c r="F21" s="775">
        <f>_xll.qlRateHelperRate($D21)</f>
        <v>2.0140000000000002E-2</v>
      </c>
      <c r="G21" s="775">
        <f>IF(ISERROR(_xll.qlSwapRateHelperSpread($D21)),IF(ISERROR(_xll.qlFuturesRateHelperConvexityAdjustment($D21)),"--",_xll.qlFuturesRateHelperConvexityAdjustment($D21)),_xll.qlSwapRateHelperSpread($D21))</f>
        <v>0</v>
      </c>
      <c r="H21" s="1477">
        <f>_xll.qlRateHelperEarliestDate($D21)</f>
        <v>42180</v>
      </c>
      <c r="I21" s="1476">
        <f>_xll.qlRateHelperLatestDate($D21)</f>
        <v>44739</v>
      </c>
      <c r="J21" s="772">
        <v>0.86772413076495447</v>
      </c>
      <c r="M21" s="1454"/>
    </row>
    <row r="22" spans="4:13" x14ac:dyDescent="0.2">
      <c r="D22" s="776" t="str">
        <v>obj_0046c</v>
      </c>
      <c r="E22" s="776" t="str">
        <f>_xll.qlRateHelperQuoteName(D22)</f>
        <v>GBPSB6L8Y_Quote</v>
      </c>
      <c r="F22" s="775">
        <f>_xll.qlRateHelperRate($D22)</f>
        <v>2.1010000000000001E-2</v>
      </c>
      <c r="G22" s="775">
        <f>IF(ISERROR(_xll.qlSwapRateHelperSpread($D22)),IF(ISERROR(_xll.qlFuturesRateHelperConvexityAdjustment($D22)),"--",_xll.qlFuturesRateHelperConvexityAdjustment($D22)),_xll.qlSwapRateHelperSpread($D22))</f>
        <v>0</v>
      </c>
      <c r="H22" s="1477">
        <f>_xll.qlRateHelperEarliestDate($D22)</f>
        <v>42180</v>
      </c>
      <c r="I22" s="1476">
        <f>_xll.qlRateHelperLatestDate($D22)</f>
        <v>45103</v>
      </c>
      <c r="J22" s="772">
        <v>0.84426639738683074</v>
      </c>
      <c r="M22" s="1454"/>
    </row>
    <row r="23" spans="4:13" x14ac:dyDescent="0.2">
      <c r="D23" s="776" t="str">
        <v>obj_0046f</v>
      </c>
      <c r="E23" s="776" t="str">
        <f>_xll.qlRateHelperQuoteName(D23)</f>
        <v>GBPSB6L9Y_Quote</v>
      </c>
      <c r="F23" s="775">
        <f>_xll.qlRateHelperRate($D23)</f>
        <v>2.1719999999999996E-2</v>
      </c>
      <c r="G23" s="775">
        <f>IF(ISERROR(_xll.qlSwapRateHelperSpread($D23)),IF(ISERROR(_xll.qlFuturesRateHelperConvexityAdjustment($D23)),"--",_xll.qlFuturesRateHelperConvexityAdjustment($D23)),_xll.qlSwapRateHelperSpread($D23))</f>
        <v>0</v>
      </c>
      <c r="H23" s="1477">
        <f>_xll.qlRateHelperEarliestDate($D23)</f>
        <v>42180</v>
      </c>
      <c r="I23" s="1476">
        <f>_xll.qlRateHelperLatestDate($D23)</f>
        <v>45468</v>
      </c>
      <c r="J23" s="772">
        <v>0.82111497027011326</v>
      </c>
      <c r="M23" s="1454"/>
    </row>
    <row r="24" spans="4:13" x14ac:dyDescent="0.2">
      <c r="D24" s="776" t="str">
        <v>obj_00478</v>
      </c>
      <c r="E24" s="776" t="str">
        <f>_xll.qlRateHelperQuoteName(D24)</f>
        <v>GBPSB6L10Y_Quote</v>
      </c>
      <c r="F24" s="775">
        <f>_xll.qlRateHelperRate($D24)</f>
        <v>2.231E-2</v>
      </c>
      <c r="G24" s="775">
        <f>IF(ISERROR(_xll.qlSwapRateHelperSpread($D24)),IF(ISERROR(_xll.qlFuturesRateHelperConvexityAdjustment($D24)),"--",_xll.qlFuturesRateHelperConvexityAdjustment($D24)),_xll.qlSwapRateHelperSpread($D24))</f>
        <v>0</v>
      </c>
      <c r="H24" s="1477">
        <f>_xll.qlRateHelperEarliestDate($D24)</f>
        <v>42180</v>
      </c>
      <c r="I24" s="1476">
        <f>_xll.qlRateHelperLatestDate($D24)</f>
        <v>45833</v>
      </c>
      <c r="J24" s="772">
        <v>0.79839085257591857</v>
      </c>
      <c r="M24" s="1454"/>
    </row>
    <row r="25" spans="4:13" x14ac:dyDescent="0.2">
      <c r="D25" s="776" t="str">
        <v>obj_00467</v>
      </c>
      <c r="E25" s="776" t="str">
        <f>_xll.qlRateHelperQuoteName(D25)</f>
        <v>GBPSB6L11Y_Quote</v>
      </c>
      <c r="F25" s="775">
        <f>_xll.qlRateHelperRate($D25)</f>
        <v>2.2789999999999998E-2</v>
      </c>
      <c r="G25" s="775">
        <f>IF(ISERROR(_xll.qlSwapRateHelperSpread($D25)),IF(ISERROR(_xll.qlFuturesRateHelperConvexityAdjustment($D25)),"--",_xll.qlFuturesRateHelperConvexityAdjustment($D25)),_xll.qlSwapRateHelperSpread($D25))</f>
        <v>0</v>
      </c>
      <c r="H25" s="1477">
        <f>_xll.qlRateHelperEarliestDate($D25)</f>
        <v>42180</v>
      </c>
      <c r="I25" s="1476">
        <f>_xll.qlRateHelperLatestDate($D25)</f>
        <v>46198</v>
      </c>
      <c r="J25" s="772">
        <v>0.77630585379783568</v>
      </c>
      <c r="M25" s="1454"/>
    </row>
    <row r="26" spans="4:13" x14ac:dyDescent="0.2">
      <c r="D26" s="776" t="str">
        <v>obj_00475</v>
      </c>
      <c r="E26" s="776" t="str">
        <f>_xll.qlRateHelperQuoteName(D26)</f>
        <v>GBPSB6L12Y_Quote</v>
      </c>
      <c r="F26" s="775">
        <f>_xll.qlRateHelperRate($D26)</f>
        <v>2.3200000000000002E-2</v>
      </c>
      <c r="G26" s="775">
        <f>IF(ISERROR(_xll.qlSwapRateHelperSpread($D26)),IF(ISERROR(_xll.qlFuturesRateHelperConvexityAdjustment($D26)),"--",_xll.qlFuturesRateHelperConvexityAdjustment($D26)),_xll.qlSwapRateHelperSpread($D26))</f>
        <v>0</v>
      </c>
      <c r="H26" s="1477">
        <f>_xll.qlRateHelperEarliestDate($D26)</f>
        <v>42180</v>
      </c>
      <c r="I26" s="1476">
        <f>_xll.qlRateHelperLatestDate($D26)</f>
        <v>46563</v>
      </c>
      <c r="J26" s="772">
        <v>0.75471442120342591</v>
      </c>
      <c r="M26" s="1454"/>
    </row>
    <row r="27" spans="4:13" x14ac:dyDescent="0.2">
      <c r="D27" s="776" t="str">
        <v>obj_0045f</v>
      </c>
      <c r="E27" s="776" t="str">
        <f>_xll.qlRateHelperQuoteName(D27)</f>
        <v>GBPSB6L15Y_Quote</v>
      </c>
      <c r="F27" s="775">
        <f>_xll.qlRateHelperRate($D27)</f>
        <v>2.4059999999999998E-2</v>
      </c>
      <c r="G27" s="775">
        <f>IF(ISERROR(_xll.qlSwapRateHelperSpread($D27)),IF(ISERROR(_xll.qlFuturesRateHelperConvexityAdjustment($D27)),"--",_xll.qlFuturesRateHelperConvexityAdjustment($D27)),_xll.qlSwapRateHelperSpread($D27))</f>
        <v>0</v>
      </c>
      <c r="H27" s="1477">
        <f>_xll.qlRateHelperEarliestDate($D27)</f>
        <v>42180</v>
      </c>
      <c r="I27" s="1476">
        <f>_xll.qlRateHelperLatestDate($D27)</f>
        <v>47659</v>
      </c>
      <c r="J27" s="772">
        <v>0.69386569142099974</v>
      </c>
      <c r="M27" s="1454"/>
    </row>
    <row r="28" spans="4:13" x14ac:dyDescent="0.2">
      <c r="D28" s="776" t="str">
        <v>obj_00479</v>
      </c>
      <c r="E28" s="776" t="str">
        <f>_xll.qlRateHelperQuoteName(D28)</f>
        <v>GBPSB6L20Y_Quote</v>
      </c>
      <c r="F28" s="775">
        <f>_xll.qlRateHelperRate($D28)</f>
        <v>2.452E-2</v>
      </c>
      <c r="G28" s="775">
        <f>IF(ISERROR(_xll.qlSwapRateHelperSpread($D28)),IF(ISERROR(_xll.qlFuturesRateHelperConvexityAdjustment($D28)),"--",_xll.qlFuturesRateHelperConvexityAdjustment($D28)),_xll.qlSwapRateHelperSpread($D28))</f>
        <v>0</v>
      </c>
      <c r="H28" s="1477">
        <f>_xll.qlRateHelperEarliestDate($D28)</f>
        <v>42180</v>
      </c>
      <c r="I28" s="1476">
        <f>_xll.qlRateHelperLatestDate($D28)</f>
        <v>49485</v>
      </c>
      <c r="J28" s="772">
        <v>0.60892763135805417</v>
      </c>
      <c r="M28" s="1454"/>
    </row>
    <row r="29" spans="4:13" x14ac:dyDescent="0.2">
      <c r="D29" s="776" t="str">
        <v>obj_00463</v>
      </c>
      <c r="E29" s="776" t="str">
        <f>_xll.qlRateHelperQuoteName(D29)</f>
        <v>GBPSB6L25Y_Quote</v>
      </c>
      <c r="F29" s="775">
        <f>_xll.qlRateHelperRate($D29)</f>
        <v>2.4479999999999998E-2</v>
      </c>
      <c r="G29" s="775">
        <f>IF(ISERROR(_xll.qlSwapRateHelperSpread($D29)),IF(ISERROR(_xll.qlFuturesRateHelperConvexityAdjustment($D29)),"--",_xll.qlFuturesRateHelperConvexityAdjustment($D29)),_xll.qlSwapRateHelperSpread($D29))</f>
        <v>0</v>
      </c>
      <c r="H29" s="1477">
        <f>_xll.qlRateHelperEarliestDate($D29)</f>
        <v>42180</v>
      </c>
      <c r="I29" s="1476">
        <f>_xll.qlRateHelperLatestDate($D29)</f>
        <v>51312</v>
      </c>
      <c r="J29" s="772">
        <v>0.53972891255554734</v>
      </c>
      <c r="M29" s="1454"/>
    </row>
    <row r="30" spans="4:13" x14ac:dyDescent="0.2">
      <c r="D30" s="776" t="str">
        <v>obj_00476</v>
      </c>
      <c r="E30" s="776" t="str">
        <f>_xll.qlRateHelperQuoteName(D30)</f>
        <v>GBPSB6L30Y_Quote</v>
      </c>
      <c r="F30" s="775">
        <f>_xll.qlRateHelperRate($D30)</f>
        <v>2.4300000000000002E-2</v>
      </c>
      <c r="G30" s="775">
        <f>IF(ISERROR(_xll.qlSwapRateHelperSpread($D30)),IF(ISERROR(_xll.qlFuturesRateHelperConvexityAdjustment($D30)),"--",_xll.qlFuturesRateHelperConvexityAdjustment($D30)),_xll.qlSwapRateHelperSpread($D30))</f>
        <v>0</v>
      </c>
      <c r="H30" s="1477">
        <f>_xll.qlRateHelperEarliestDate($D30)</f>
        <v>42180</v>
      </c>
      <c r="I30" s="1476">
        <f>_xll.qlRateHelperLatestDate($D30)</f>
        <v>53139</v>
      </c>
      <c r="J30" s="772">
        <v>0.481410696791646</v>
      </c>
      <c r="M30" s="1454"/>
    </row>
    <row r="31" spans="4:13" x14ac:dyDescent="0.2">
      <c r="D31" s="776" t="str">
        <v>obj_0045a</v>
      </c>
      <c r="E31" s="776" t="str">
        <f>_xll.qlRateHelperQuoteName(D31)</f>
        <v>GBPSB6L40Y_Quote</v>
      </c>
      <c r="F31" s="775">
        <f>_xll.qlRateHelperRate($D31)</f>
        <v>2.366E-2</v>
      </c>
      <c r="G31" s="775">
        <f>IF(ISERROR(_xll.qlSwapRateHelperSpread($D31)),IF(ISERROR(_xll.qlFuturesRateHelperConvexityAdjustment($D31)),"--",_xll.qlFuturesRateHelperConvexityAdjustment($D31)),_xll.qlSwapRateHelperSpread($D31))</f>
        <v>0</v>
      </c>
      <c r="H31" s="1477">
        <f>_xll.qlRateHelperEarliestDate($D31)</f>
        <v>42180</v>
      </c>
      <c r="I31" s="1476">
        <f>_xll.qlRateHelperLatestDate($D31)</f>
        <v>56790</v>
      </c>
      <c r="J31" s="772">
        <v>0.39247419730297411</v>
      </c>
      <c r="M31" s="1454"/>
    </row>
    <row r="32" spans="4:13" x14ac:dyDescent="0.2">
      <c r="D32" s="776" t="str">
        <v>obj_0045d</v>
      </c>
      <c r="E32" s="776" t="str">
        <f>_xll.qlRateHelperQuoteName(D32)</f>
        <v>GBPSB6L50Y_Quote</v>
      </c>
      <c r="F32" s="775">
        <f>_xll.qlRateHelperRate($D32)</f>
        <v>2.3230000000000001E-2</v>
      </c>
      <c r="G32" s="775">
        <f>IF(ISERROR(_xll.qlSwapRateHelperSpread($D32)),IF(ISERROR(_xll.qlFuturesRateHelperConvexityAdjustment($D32)),"--",_xll.qlFuturesRateHelperConvexityAdjustment($D32)),_xll.qlSwapRateHelperSpread($D32))</f>
        <v>0</v>
      </c>
      <c r="H32" s="1477">
        <f>_xll.qlRateHelperEarliestDate($D32)</f>
        <v>42180</v>
      </c>
      <c r="I32" s="1476">
        <f>_xll.qlRateHelperLatestDate($D32)</f>
        <v>60443</v>
      </c>
      <c r="J32" s="772">
        <v>0.32092383040652106</v>
      </c>
      <c r="M32" s="1454"/>
    </row>
    <row r="33" spans="4:10" x14ac:dyDescent="0.2">
      <c r="D33" s="776" t="str">
        <v>obj_00465</v>
      </c>
      <c r="E33" s="776" t="str">
        <f>_xll.qlRateHelperQuoteName(D33)</f>
        <v>GBPSB6L60Y_Quote</v>
      </c>
      <c r="F33" s="775">
        <f>_xll.qlRateHelperRate($D33)</f>
        <v>2.3189999999999999E-2</v>
      </c>
      <c r="G33" s="775">
        <f>IF(ISERROR(_xll.qlSwapRateHelperSpread($D33)),IF(ISERROR(_xll.qlFuturesRateHelperConvexityAdjustment($D33)),"--",_xll.qlFuturesRateHelperConvexityAdjustment($D33)),_xll.qlSwapRateHelperSpread($D33))</f>
        <v>0</v>
      </c>
      <c r="H33" s="1477">
        <f>_xll.qlRateHelperEarliestDate($D33)</f>
        <v>42180</v>
      </c>
      <c r="I33" s="1476">
        <f>_xll.qlRateHelperLatestDate($D33)</f>
        <v>64095</v>
      </c>
      <c r="J33" s="772">
        <v>0.25572288261785875</v>
      </c>
    </row>
    <row r="34" spans="4:10" x14ac:dyDescent="0.2">
      <c r="D34" s="776" t="e">
        <v>#N/A</v>
      </c>
      <c r="E34" s="776" t="e">
        <f>_xll.qlRateHelperQuoteName(D34)</f>
        <v>#VALUE!</v>
      </c>
      <c r="F34" s="775" t="e">
        <f>_xll.qlRateHelperRate($D34)</f>
        <v>#VALUE!</v>
      </c>
      <c r="G34" s="775" t="str">
        <f>IF(ISERROR(_xll.qlSwapRateHelperSpread($D34)),IF(ISERROR(_xll.qlFuturesRateHelperConvexityAdjustment($D34)),"--",_xll.qlFuturesRateHelperConvexityAdjustment($D34)),_xll.qlSwapRateHelperSpread($D34))</f>
        <v>--</v>
      </c>
      <c r="H34" s="1477" t="e">
        <f>_xll.qlRateHelperEarliestDate($D34)</f>
        <v>#VALUE!</v>
      </c>
      <c r="I34" s="1476" t="e">
        <f>_xll.qlRateHelperLatestDate($D34)</f>
        <v>#VALUE!</v>
      </c>
      <c r="J34" s="772" t="e">
        <v>#N/A</v>
      </c>
    </row>
    <row r="35" spans="4:10" x14ac:dyDescent="0.2">
      <c r="D35" s="776" t="e">
        <v>#N/A</v>
      </c>
      <c r="E35" s="776" t="e">
        <f>_xll.qlRateHelperQuoteName(D35)</f>
        <v>#VALUE!</v>
      </c>
      <c r="F35" s="775" t="e">
        <f>_xll.qlRateHelperRate($D35)</f>
        <v>#VALUE!</v>
      </c>
      <c r="G35" s="775" t="str">
        <f>IF(ISERROR(_xll.qlSwapRateHelperSpread($D35)),IF(ISERROR(_xll.qlFuturesRateHelperConvexityAdjustment($D35)),"--",_xll.qlFuturesRateHelperConvexityAdjustment($D35)),_xll.qlSwapRateHelperSpread($D35))</f>
        <v>--</v>
      </c>
      <c r="H35" s="1477" t="e">
        <f>_xll.qlRateHelperEarliestDate($D35)</f>
        <v>#VALUE!</v>
      </c>
      <c r="I35" s="1476" t="e">
        <f>_xll.qlRateHelperLatestDate($D35)</f>
        <v>#VALUE!</v>
      </c>
      <c r="J35" s="772" t="e">
        <v>#N/A</v>
      </c>
    </row>
    <row r="36" spans="4:10" x14ac:dyDescent="0.2">
      <c r="D36" s="776" t="e">
        <v>#N/A</v>
      </c>
      <c r="E36" s="776" t="e">
        <f>_xll.qlRateHelperQuoteName(D36)</f>
        <v>#VALUE!</v>
      </c>
      <c r="F36" s="775" t="e">
        <f>_xll.qlRateHelperRate($D36)</f>
        <v>#VALUE!</v>
      </c>
      <c r="G36" s="775" t="str">
        <f>IF(ISERROR(_xll.qlSwapRateHelperSpread($D36)),IF(ISERROR(_xll.qlFuturesRateHelperConvexityAdjustment($D36)),"--",_xll.qlFuturesRateHelperConvexityAdjustment($D36)),_xll.qlSwapRateHelperSpread($D36))</f>
        <v>--</v>
      </c>
      <c r="H36" s="1477" t="e">
        <f>_xll.qlRateHelperEarliestDate($D36)</f>
        <v>#VALUE!</v>
      </c>
      <c r="I36" s="1476" t="e">
        <f>_xll.qlRateHelperLatestDate($D36)</f>
        <v>#VALUE!</v>
      </c>
      <c r="J36" s="772" t="e">
        <v>#N/A</v>
      </c>
    </row>
    <row r="37" spans="4:10" x14ac:dyDescent="0.2">
      <c r="D37" s="776" t="e">
        <v>#N/A</v>
      </c>
      <c r="E37" s="776" t="e">
        <f>_xll.qlRateHelperQuoteName(D37)</f>
        <v>#VALUE!</v>
      </c>
      <c r="F37" s="775" t="e">
        <f>_xll.qlRateHelperRate($D37)</f>
        <v>#VALUE!</v>
      </c>
      <c r="G37" s="775" t="str">
        <f>IF(ISERROR(_xll.qlSwapRateHelperSpread($D37)),IF(ISERROR(_xll.qlFuturesRateHelperConvexityAdjustment($D37)),"--",_xll.qlFuturesRateHelperConvexityAdjustment($D37)),_xll.qlSwapRateHelperSpread($D37))</f>
        <v>--</v>
      </c>
      <c r="H37" s="1477" t="e">
        <f>_xll.qlRateHelperEarliestDate($D37)</f>
        <v>#VALUE!</v>
      </c>
      <c r="I37" s="1476" t="e">
        <f>_xll.qlRateHelperLatestDate($D37)</f>
        <v>#VALUE!</v>
      </c>
      <c r="J37" s="772" t="e">
        <v>#N/A</v>
      </c>
    </row>
    <row r="38" spans="4:10" x14ac:dyDescent="0.2">
      <c r="D38" s="776" t="e">
        <v>#N/A</v>
      </c>
      <c r="E38" s="776" t="e">
        <f>_xll.qlRateHelperQuoteName(D38)</f>
        <v>#VALUE!</v>
      </c>
      <c r="F38" s="775" t="e">
        <f>_xll.qlRateHelperRate($D38)</f>
        <v>#VALUE!</v>
      </c>
      <c r="G38" s="775" t="str">
        <f>IF(ISERROR(_xll.qlSwapRateHelperSpread($D38)),IF(ISERROR(_xll.qlFuturesRateHelperConvexityAdjustment($D38)),"--",_xll.qlFuturesRateHelperConvexityAdjustment($D38)),_xll.qlSwapRateHelperSpread($D38))</f>
        <v>--</v>
      </c>
      <c r="H38" s="1477" t="e">
        <f>_xll.qlRateHelperEarliestDate($D38)</f>
        <v>#VALUE!</v>
      </c>
      <c r="I38" s="1476" t="e">
        <f>_xll.qlRateHelperLatestDate($D38)</f>
        <v>#VALUE!</v>
      </c>
      <c r="J38" s="772" t="e">
        <v>#N/A</v>
      </c>
    </row>
    <row r="39" spans="4:10" x14ac:dyDescent="0.2">
      <c r="D39" s="776" t="e">
        <v>#N/A</v>
      </c>
      <c r="E39" s="776" t="e">
        <f>_xll.qlRateHelperQuoteName(D39)</f>
        <v>#VALUE!</v>
      </c>
      <c r="F39" s="775" t="e">
        <f>_xll.qlRateHelperRate($D39)</f>
        <v>#VALUE!</v>
      </c>
      <c r="G39" s="775" t="str">
        <f>IF(ISERROR(_xll.qlSwapRateHelperSpread($D39)),IF(ISERROR(_xll.qlFuturesRateHelperConvexityAdjustment($D39)),"--",_xll.qlFuturesRateHelperConvexityAdjustment($D39)),_xll.qlSwapRateHelperSpread($D39))</f>
        <v>--</v>
      </c>
      <c r="H39" s="1477" t="e">
        <f>_xll.qlRateHelperEarliestDate($D39)</f>
        <v>#VALUE!</v>
      </c>
      <c r="I39" s="1476" t="e">
        <f>_xll.qlRateHelperLatestDate($D39)</f>
        <v>#VALUE!</v>
      </c>
      <c r="J39" s="772" t="e">
        <v>#N/A</v>
      </c>
    </row>
    <row r="40" spans="4:10" x14ac:dyDescent="0.2">
      <c r="D40" s="776" t="e">
        <v>#N/A</v>
      </c>
      <c r="E40" s="776" t="e">
        <f>_xll.qlRateHelperQuoteName(D40)</f>
        <v>#VALUE!</v>
      </c>
      <c r="F40" s="775" t="e">
        <f>_xll.qlRateHelperRate($D40)</f>
        <v>#VALUE!</v>
      </c>
      <c r="G40" s="775" t="str">
        <f>IF(ISERROR(_xll.qlSwapRateHelperSpread($D40)),IF(ISERROR(_xll.qlFuturesRateHelperConvexityAdjustment($D40)),"--",_xll.qlFuturesRateHelperConvexityAdjustment($D40)),_xll.qlSwapRateHelperSpread($D40))</f>
        <v>--</v>
      </c>
      <c r="H40" s="1477" t="e">
        <f>_xll.qlRateHelperEarliestDate($D40)</f>
        <v>#VALUE!</v>
      </c>
      <c r="I40" s="1476" t="e">
        <f>_xll.qlRateHelperLatestDate($D40)</f>
        <v>#VALUE!</v>
      </c>
      <c r="J40" s="772" t="e">
        <v>#N/A</v>
      </c>
    </row>
    <row r="41" spans="4:10" x14ac:dyDescent="0.2">
      <c r="D41" s="776" t="e">
        <v>#N/A</v>
      </c>
      <c r="E41" s="776" t="e">
        <f>_xll.qlRateHelperQuoteName(D41)</f>
        <v>#VALUE!</v>
      </c>
      <c r="F41" s="775" t="e">
        <f>_xll.qlRateHelperRate($D41)</f>
        <v>#VALUE!</v>
      </c>
      <c r="G41" s="775" t="str">
        <f>IF(ISERROR(_xll.qlSwapRateHelperSpread($D41)),IF(ISERROR(_xll.qlFuturesRateHelperConvexityAdjustment($D41)),"--",_xll.qlFuturesRateHelperConvexityAdjustment($D41)),_xll.qlSwapRateHelperSpread($D41))</f>
        <v>--</v>
      </c>
      <c r="H41" s="1477" t="e">
        <f>_xll.qlRateHelperEarliestDate($D41)</f>
        <v>#VALUE!</v>
      </c>
      <c r="I41" s="1476" t="e">
        <f>_xll.qlRateHelperLatestDate($D41)</f>
        <v>#VALUE!</v>
      </c>
      <c r="J41" s="772" t="e">
        <v>#N/A</v>
      </c>
    </row>
    <row r="42" spans="4:10" x14ac:dyDescent="0.2">
      <c r="D42" s="776" t="e">
        <v>#N/A</v>
      </c>
      <c r="E42" s="776" t="e">
        <f>_xll.qlRateHelperQuoteName(D42)</f>
        <v>#VALUE!</v>
      </c>
      <c r="F42" s="775" t="e">
        <f>_xll.qlRateHelperRate($D42)</f>
        <v>#VALUE!</v>
      </c>
      <c r="G42" s="775" t="str">
        <f>IF(ISERROR(_xll.qlSwapRateHelperSpread($D42)),IF(ISERROR(_xll.qlFuturesRateHelperConvexityAdjustment($D42)),"--",_xll.qlFuturesRateHelperConvexityAdjustment($D42)),_xll.qlSwapRateHelperSpread($D42))</f>
        <v>--</v>
      </c>
      <c r="H42" s="1477" t="e">
        <f>_xll.qlRateHelperEarliestDate($D42)</f>
        <v>#VALUE!</v>
      </c>
      <c r="I42" s="1476" t="e">
        <f>_xll.qlRateHelperLatestDate($D42)</f>
        <v>#VALUE!</v>
      </c>
      <c r="J42" s="772" t="e">
        <v>#N/A</v>
      </c>
    </row>
    <row r="43" spans="4:10" x14ac:dyDescent="0.2">
      <c r="D43" s="776" t="e">
        <v>#N/A</v>
      </c>
      <c r="E43" s="776" t="e">
        <f>_xll.qlRateHelperQuoteName(D43)</f>
        <v>#VALUE!</v>
      </c>
      <c r="F43" s="775" t="e">
        <f>_xll.qlRateHelperRate($D43)</f>
        <v>#VALUE!</v>
      </c>
      <c r="G43" s="775" t="str">
        <f>IF(ISERROR(_xll.qlSwapRateHelperSpread($D43)),IF(ISERROR(_xll.qlFuturesRateHelperConvexityAdjustment($D43)),"--",_xll.qlFuturesRateHelperConvexityAdjustment($D43)),_xll.qlSwapRateHelperSpread($D43))</f>
        <v>--</v>
      </c>
      <c r="H43" s="1477" t="e">
        <f>_xll.qlRateHelperEarliestDate($D43)</f>
        <v>#VALUE!</v>
      </c>
      <c r="I43" s="1476" t="e">
        <f>_xll.qlRateHelperLatestDate($D43)</f>
        <v>#VALUE!</v>
      </c>
      <c r="J43" s="772" t="e">
        <v>#N/A</v>
      </c>
    </row>
    <row r="44" spans="4:10" x14ac:dyDescent="0.2">
      <c r="D44" s="776" t="e">
        <v>#N/A</v>
      </c>
      <c r="E44" s="776" t="e">
        <f>_xll.qlRateHelperQuoteName(D44)</f>
        <v>#VALUE!</v>
      </c>
      <c r="F44" s="775" t="e">
        <f>_xll.qlRateHelperRate($D44)</f>
        <v>#VALUE!</v>
      </c>
      <c r="G44" s="775" t="str">
        <f>IF(ISERROR(_xll.qlSwapRateHelperSpread($D44)),IF(ISERROR(_xll.qlFuturesRateHelperConvexityAdjustment($D44)),"--",_xll.qlFuturesRateHelperConvexityAdjustment($D44)),_xll.qlSwapRateHelperSpread($D44))</f>
        <v>--</v>
      </c>
      <c r="H44" s="1477" t="e">
        <f>_xll.qlRateHelperEarliestDate($D44)</f>
        <v>#VALUE!</v>
      </c>
      <c r="I44" s="1476" t="e">
        <f>_xll.qlRateHelperLatestDate($D44)</f>
        <v>#VALUE!</v>
      </c>
      <c r="J44" s="772" t="e">
        <v>#N/A</v>
      </c>
    </row>
    <row r="45" spans="4:10" x14ac:dyDescent="0.2">
      <c r="D45" s="776" t="e">
        <v>#N/A</v>
      </c>
      <c r="E45" s="776" t="e">
        <f>_xll.qlRateHelperQuoteName(D45)</f>
        <v>#VALUE!</v>
      </c>
      <c r="F45" s="775" t="e">
        <f>_xll.qlRateHelperRate($D45)</f>
        <v>#VALUE!</v>
      </c>
      <c r="G45" s="775" t="str">
        <f>IF(ISERROR(_xll.qlSwapRateHelperSpread($D45)),IF(ISERROR(_xll.qlFuturesRateHelperConvexityAdjustment($D45)),"--",_xll.qlFuturesRateHelperConvexityAdjustment($D45)),_xll.qlSwapRateHelperSpread($D45))</f>
        <v>--</v>
      </c>
      <c r="H45" s="1477" t="e">
        <f>_xll.qlRateHelperEarliestDate($D45)</f>
        <v>#VALUE!</v>
      </c>
      <c r="I45" s="1476" t="e">
        <f>_xll.qlRateHelperLatestDate($D45)</f>
        <v>#VALUE!</v>
      </c>
      <c r="J45" s="772" t="e">
        <v>#N/A</v>
      </c>
    </row>
    <row r="46" spans="4:10" x14ac:dyDescent="0.2">
      <c r="D46" s="776" t="e">
        <v>#N/A</v>
      </c>
      <c r="E46" s="776" t="e">
        <f>_xll.qlRateHelperQuoteName(D46)</f>
        <v>#VALUE!</v>
      </c>
      <c r="F46" s="775" t="e">
        <f>_xll.qlRateHelperRate($D46)</f>
        <v>#VALUE!</v>
      </c>
      <c r="G46" s="775" t="str">
        <f>IF(ISERROR(_xll.qlSwapRateHelperSpread($D46)),IF(ISERROR(_xll.qlFuturesRateHelperConvexityAdjustment($D46)),"--",_xll.qlFuturesRateHelperConvexityAdjustment($D46)),_xll.qlSwapRateHelperSpread($D46))</f>
        <v>--</v>
      </c>
      <c r="H46" s="1477" t="e">
        <f>_xll.qlRateHelperEarliestDate($D46)</f>
        <v>#VALUE!</v>
      </c>
      <c r="I46" s="1476" t="e">
        <f>_xll.qlRateHelperLatestDate($D46)</f>
        <v>#VALUE!</v>
      </c>
      <c r="J46" s="772" t="e">
        <v>#N/A</v>
      </c>
    </row>
    <row r="47" spans="4:10" x14ac:dyDescent="0.2">
      <c r="D47" s="776" t="e">
        <v>#N/A</v>
      </c>
      <c r="E47" s="776" t="e">
        <f>_xll.qlRateHelperQuoteName(D47)</f>
        <v>#VALUE!</v>
      </c>
      <c r="F47" s="775" t="e">
        <f>_xll.qlRateHelperRate($D47)</f>
        <v>#VALUE!</v>
      </c>
      <c r="G47" s="775" t="str">
        <f>IF(ISERROR(_xll.qlSwapRateHelperSpread($D47)),IF(ISERROR(_xll.qlFuturesRateHelperConvexityAdjustment($D47)),"--",_xll.qlFuturesRateHelperConvexityAdjustment($D47)),_xll.qlSwapRateHelperSpread($D47))</f>
        <v>--</v>
      </c>
      <c r="H47" s="1477" t="e">
        <f>_xll.qlRateHelperEarliestDate($D47)</f>
        <v>#VALUE!</v>
      </c>
      <c r="I47" s="1476" t="e">
        <f>_xll.qlRateHelperLatestDate($D47)</f>
        <v>#VALUE!</v>
      </c>
      <c r="J47" s="772" t="e">
        <v>#N/A</v>
      </c>
    </row>
    <row r="48" spans="4:10" x14ac:dyDescent="0.2">
      <c r="D48" s="776" t="e">
        <v>#N/A</v>
      </c>
      <c r="E48" s="776" t="e">
        <f>_xll.qlRateHelperQuoteName(D48)</f>
        <v>#VALUE!</v>
      </c>
      <c r="F48" s="775" t="e">
        <f>_xll.qlRateHelperRate($D48)</f>
        <v>#VALUE!</v>
      </c>
      <c r="G48" s="775" t="str">
        <f>IF(ISERROR(_xll.qlSwapRateHelperSpread($D48)),IF(ISERROR(_xll.qlFuturesRateHelperConvexityAdjustment($D48)),"--",_xll.qlFuturesRateHelperConvexityAdjustment($D48)),_xll.qlSwapRateHelperSpread($D48))</f>
        <v>--</v>
      </c>
      <c r="H48" s="1477" t="e">
        <f>_xll.qlRateHelperEarliestDate($D48)</f>
        <v>#VALUE!</v>
      </c>
      <c r="I48" s="1476" t="e">
        <f>_xll.qlRateHelperLatestDate($D48)</f>
        <v>#VALUE!</v>
      </c>
      <c r="J48" s="772" t="e">
        <v>#N/A</v>
      </c>
    </row>
    <row r="49" spans="4:10" x14ac:dyDescent="0.2">
      <c r="D49" s="776" t="e">
        <v>#N/A</v>
      </c>
      <c r="E49" s="776" t="e">
        <f>_xll.qlRateHelperQuoteName(D49)</f>
        <v>#VALUE!</v>
      </c>
      <c r="F49" s="775" t="e">
        <f>_xll.qlRateHelperRate($D49)</f>
        <v>#VALUE!</v>
      </c>
      <c r="G49" s="775" t="str">
        <f>IF(ISERROR(_xll.qlSwapRateHelperSpread($D49)),IF(ISERROR(_xll.qlFuturesRateHelperConvexityAdjustment($D49)),"--",_xll.qlFuturesRateHelperConvexityAdjustment($D49)),_xll.qlSwapRateHelperSpread($D49))</f>
        <v>--</v>
      </c>
      <c r="H49" s="1477" t="e">
        <f>_xll.qlRateHelperEarliestDate($D49)</f>
        <v>#VALUE!</v>
      </c>
      <c r="I49" s="1476" t="e">
        <f>_xll.qlRateHelperLatestDate($D49)</f>
        <v>#VALUE!</v>
      </c>
      <c r="J49" s="772" t="e">
        <v>#N/A</v>
      </c>
    </row>
    <row r="50" spans="4:10" x14ac:dyDescent="0.2">
      <c r="D50" s="776" t="e">
        <v>#N/A</v>
      </c>
      <c r="E50" s="776" t="e">
        <f>_xll.qlRateHelperQuoteName(D50)</f>
        <v>#VALUE!</v>
      </c>
      <c r="F50" s="775" t="e">
        <f>_xll.qlRateHelperRate($D50)</f>
        <v>#VALUE!</v>
      </c>
      <c r="G50" s="775" t="str">
        <f>IF(ISERROR(_xll.qlSwapRateHelperSpread($D50)),IF(ISERROR(_xll.qlFuturesRateHelperConvexityAdjustment($D50)),"--",_xll.qlFuturesRateHelperConvexityAdjustment($D50)),_xll.qlSwapRateHelperSpread($D50))</f>
        <v>--</v>
      </c>
      <c r="H50" s="1477" t="e">
        <f>_xll.qlRateHelperEarliestDate($D50)</f>
        <v>#VALUE!</v>
      </c>
      <c r="I50" s="1476" t="e">
        <f>_xll.qlRateHelperLatestDate($D50)</f>
        <v>#VALUE!</v>
      </c>
      <c r="J50" s="772" t="e">
        <v>#N/A</v>
      </c>
    </row>
    <row r="51" spans="4:10" x14ac:dyDescent="0.2">
      <c r="D51" s="776" t="e">
        <v>#N/A</v>
      </c>
      <c r="E51" s="776" t="e">
        <f>_xll.qlRateHelperQuoteName(D51)</f>
        <v>#VALUE!</v>
      </c>
      <c r="F51" s="775" t="e">
        <f>_xll.qlRateHelperRate($D51)</f>
        <v>#VALUE!</v>
      </c>
      <c r="G51" s="775" t="str">
        <f>IF(ISERROR(_xll.qlSwapRateHelperSpread($D51)),IF(ISERROR(_xll.qlFuturesRateHelperConvexityAdjustment($D51)),"--",_xll.qlFuturesRateHelperConvexityAdjustment($D51)),_xll.qlSwapRateHelperSpread($D51))</f>
        <v>--</v>
      </c>
      <c r="H51" s="1477" t="e">
        <f>_xll.qlRateHelperEarliestDate($D51)</f>
        <v>#VALUE!</v>
      </c>
      <c r="I51" s="1476" t="e">
        <f>_xll.qlRateHelperLatestDate($D51)</f>
        <v>#VALUE!</v>
      </c>
      <c r="J51" s="772" t="e">
        <v>#N/A</v>
      </c>
    </row>
    <row r="52" spans="4:10" x14ac:dyDescent="0.2">
      <c r="D52" s="776" t="e">
        <v>#N/A</v>
      </c>
      <c r="E52" s="776" t="e">
        <f>_xll.qlRateHelperQuoteName(D52)</f>
        <v>#VALUE!</v>
      </c>
      <c r="F52" s="775" t="e">
        <f>_xll.qlRateHelperRate($D52)</f>
        <v>#VALUE!</v>
      </c>
      <c r="G52" s="775" t="str">
        <f>IF(ISERROR(_xll.qlSwapRateHelperSpread($D52)),IF(ISERROR(_xll.qlFuturesRateHelperConvexityAdjustment($D52)),"--",_xll.qlFuturesRateHelperConvexityAdjustment($D52)),_xll.qlSwapRateHelperSpread($D52))</f>
        <v>--</v>
      </c>
      <c r="H52" s="1477" t="e">
        <f>_xll.qlRateHelperEarliestDate($D52)</f>
        <v>#VALUE!</v>
      </c>
      <c r="I52" s="1476" t="e">
        <f>_xll.qlRateHelperLatestDate($D52)</f>
        <v>#VALUE!</v>
      </c>
      <c r="J52" s="772" t="e">
        <v>#N/A</v>
      </c>
    </row>
    <row r="53" spans="4:10" x14ac:dyDescent="0.2">
      <c r="D53" s="776" t="e">
        <v>#N/A</v>
      </c>
      <c r="E53" s="776" t="e">
        <f>_xll.qlRateHelperQuoteName(D53)</f>
        <v>#VALUE!</v>
      </c>
      <c r="F53" s="775" t="e">
        <f>_xll.qlRateHelperRate($D53)</f>
        <v>#VALUE!</v>
      </c>
      <c r="G53" s="775" t="str">
        <f>IF(ISERROR(_xll.qlSwapRateHelperSpread($D53)),IF(ISERROR(_xll.qlFuturesRateHelperConvexityAdjustment($D53)),"--",_xll.qlFuturesRateHelperConvexityAdjustment($D53)),_xll.qlSwapRateHelperSpread($D53))</f>
        <v>--</v>
      </c>
      <c r="H53" s="1477" t="e">
        <f>_xll.qlRateHelperEarliestDate($D53)</f>
        <v>#VALUE!</v>
      </c>
      <c r="I53" s="1476" t="e">
        <f>_xll.qlRateHelperLatestDate($D53)</f>
        <v>#VALUE!</v>
      </c>
      <c r="J53" s="772" t="e">
        <v>#N/A</v>
      </c>
    </row>
    <row r="54" spans="4:10" x14ac:dyDescent="0.2">
      <c r="D54" s="776" t="e">
        <v>#N/A</v>
      </c>
      <c r="E54" s="776" t="e">
        <f>_xll.qlRateHelperQuoteName(D54)</f>
        <v>#VALUE!</v>
      </c>
      <c r="F54" s="775" t="e">
        <f>_xll.qlRateHelperRate($D54)</f>
        <v>#VALUE!</v>
      </c>
      <c r="G54" s="775" t="str">
        <f>IF(ISERROR(_xll.qlSwapRateHelperSpread($D54)),IF(ISERROR(_xll.qlFuturesRateHelperConvexityAdjustment($D54)),"--",_xll.qlFuturesRateHelperConvexityAdjustment($D54)),_xll.qlSwapRateHelperSpread($D54))</f>
        <v>--</v>
      </c>
      <c r="H54" s="1477" t="e">
        <f>_xll.qlRateHelperEarliestDate($D54)</f>
        <v>#VALUE!</v>
      </c>
      <c r="I54" s="1476" t="e">
        <f>_xll.qlRateHelperLatestDate($D54)</f>
        <v>#VALUE!</v>
      </c>
      <c r="J54" s="772" t="e">
        <v>#N/A</v>
      </c>
    </row>
    <row r="55" spans="4:10" x14ac:dyDescent="0.2">
      <c r="D55" s="776" t="e">
        <v>#N/A</v>
      </c>
      <c r="E55" s="776" t="e">
        <f>_xll.qlRateHelperQuoteName(D55)</f>
        <v>#VALUE!</v>
      </c>
      <c r="F55" s="775" t="e">
        <f>_xll.qlRateHelperRate($D55)</f>
        <v>#VALUE!</v>
      </c>
      <c r="G55" s="775" t="str">
        <f>IF(ISERROR(_xll.qlSwapRateHelperSpread($D55)),IF(ISERROR(_xll.qlFuturesRateHelperConvexityAdjustment($D55)),"--",_xll.qlFuturesRateHelperConvexityAdjustment($D55)),_xll.qlSwapRateHelperSpread($D55))</f>
        <v>--</v>
      </c>
      <c r="H55" s="1477" t="e">
        <f>_xll.qlRateHelperEarliestDate($D55)</f>
        <v>#VALUE!</v>
      </c>
      <c r="I55" s="1476" t="e">
        <f>_xll.qlRateHelperLatestDate($D55)</f>
        <v>#VALUE!</v>
      </c>
      <c r="J55" s="772" t="e">
        <v>#N/A</v>
      </c>
    </row>
    <row r="56" spans="4:10" x14ac:dyDescent="0.2">
      <c r="D56" s="776" t="e">
        <v>#N/A</v>
      </c>
      <c r="E56" s="776" t="e">
        <f>_xll.qlRateHelperQuoteName(D56)</f>
        <v>#VALUE!</v>
      </c>
      <c r="F56" s="775" t="e">
        <f>_xll.qlRateHelperRate($D56)</f>
        <v>#VALUE!</v>
      </c>
      <c r="G56" s="775" t="str">
        <f>IF(ISERROR(_xll.qlSwapRateHelperSpread($D56)),IF(ISERROR(_xll.qlFuturesRateHelperConvexityAdjustment($D56)),"--",_xll.qlFuturesRateHelperConvexityAdjustment($D56)),_xll.qlSwapRateHelperSpread($D56))</f>
        <v>--</v>
      </c>
      <c r="H56" s="1477" t="e">
        <f>_xll.qlRateHelperEarliestDate($D56)</f>
        <v>#VALUE!</v>
      </c>
      <c r="I56" s="1476" t="e">
        <f>_xll.qlRateHelperLatestDate($D56)</f>
        <v>#VALUE!</v>
      </c>
      <c r="J56" s="772" t="e">
        <v>#N/A</v>
      </c>
    </row>
    <row r="57" spans="4:10" x14ac:dyDescent="0.2">
      <c r="D57" s="776" t="e">
        <v>#N/A</v>
      </c>
      <c r="E57" s="776" t="e">
        <f>_xll.qlRateHelperQuoteName(D57)</f>
        <v>#VALUE!</v>
      </c>
      <c r="F57" s="775" t="e">
        <f>_xll.qlRateHelperRate($D57)</f>
        <v>#VALUE!</v>
      </c>
      <c r="G57" s="775" t="str">
        <f>IF(ISERROR(_xll.qlSwapRateHelperSpread($D57)),IF(ISERROR(_xll.qlFuturesRateHelperConvexityAdjustment($D57)),"--",_xll.qlFuturesRateHelperConvexityAdjustment($D57)),_xll.qlSwapRateHelperSpread($D57))</f>
        <v>--</v>
      </c>
      <c r="H57" s="1477" t="e">
        <f>_xll.qlRateHelperEarliestDate($D57)</f>
        <v>#VALUE!</v>
      </c>
      <c r="I57" s="1476" t="e">
        <f>_xll.qlRateHelperLatestDate($D57)</f>
        <v>#VALUE!</v>
      </c>
      <c r="J57" s="772" t="e">
        <v>#N/A</v>
      </c>
    </row>
    <row r="58" spans="4:10" x14ac:dyDescent="0.2">
      <c r="D58" s="776" t="e">
        <v>#N/A</v>
      </c>
      <c r="E58" s="776" t="e">
        <f>_xll.qlRateHelperQuoteName(D58)</f>
        <v>#VALUE!</v>
      </c>
      <c r="F58" s="775" t="e">
        <f>_xll.qlRateHelperRate($D58)</f>
        <v>#VALUE!</v>
      </c>
      <c r="G58" s="775" t="str">
        <f>IF(ISERROR(_xll.qlSwapRateHelperSpread($D58)),IF(ISERROR(_xll.qlFuturesRateHelperConvexityAdjustment($D58)),"--",_xll.qlFuturesRateHelperConvexityAdjustment($D58)),_xll.qlSwapRateHelperSpread($D58))</f>
        <v>--</v>
      </c>
      <c r="H58" s="1477" t="e">
        <f>_xll.qlRateHelperEarliestDate($D58)</f>
        <v>#VALUE!</v>
      </c>
      <c r="I58" s="1476" t="e">
        <f>_xll.qlRateHelperLatestDate($D58)</f>
        <v>#VALUE!</v>
      </c>
      <c r="J58" s="772" t="e">
        <v>#N/A</v>
      </c>
    </row>
    <row r="59" spans="4:10" x14ac:dyDescent="0.2">
      <c r="D59" s="776" t="e">
        <v>#N/A</v>
      </c>
      <c r="E59" s="776" t="e">
        <f>_xll.qlRateHelperQuoteName(D59)</f>
        <v>#VALUE!</v>
      </c>
      <c r="F59" s="775" t="e">
        <f>_xll.qlRateHelperRate($D59)</f>
        <v>#VALUE!</v>
      </c>
      <c r="G59" s="775" t="str">
        <f>IF(ISERROR(_xll.qlSwapRateHelperSpread($D59)),IF(ISERROR(_xll.qlFuturesRateHelperConvexityAdjustment($D59)),"--",_xll.qlFuturesRateHelperConvexityAdjustment($D59)),_xll.qlSwapRateHelperSpread($D59))</f>
        <v>--</v>
      </c>
      <c r="H59" s="1477" t="e">
        <f>_xll.qlRateHelperEarliestDate($D59)</f>
        <v>#VALUE!</v>
      </c>
      <c r="I59" s="1476" t="e">
        <f>_xll.qlRateHelperLatestDate($D59)</f>
        <v>#VALUE!</v>
      </c>
      <c r="J59" s="772" t="e">
        <v>#N/A</v>
      </c>
    </row>
    <row r="60" spans="4:10" x14ac:dyDescent="0.2">
      <c r="D60" s="776" t="e">
        <v>#N/A</v>
      </c>
      <c r="E60" s="776" t="e">
        <f>_xll.qlRateHelperQuoteName(D60)</f>
        <v>#VALUE!</v>
      </c>
      <c r="F60" s="775" t="e">
        <f>_xll.qlRateHelperRate($D60)</f>
        <v>#VALUE!</v>
      </c>
      <c r="G60" s="775" t="str">
        <f>IF(ISERROR(_xll.qlSwapRateHelperSpread($D60)),IF(ISERROR(_xll.qlFuturesRateHelperConvexityAdjustment($D60)),"--",_xll.qlFuturesRateHelperConvexityAdjustment($D60)),_xll.qlSwapRateHelperSpread($D60))</f>
        <v>--</v>
      </c>
      <c r="H60" s="1477" t="e">
        <f>_xll.qlRateHelperEarliestDate($D60)</f>
        <v>#VALUE!</v>
      </c>
      <c r="I60" s="1476" t="e">
        <f>_xll.qlRateHelperLatestDate($D60)</f>
        <v>#VALUE!</v>
      </c>
      <c r="J60" s="772" t="e">
        <v>#N/A</v>
      </c>
    </row>
    <row r="61" spans="4:10" x14ac:dyDescent="0.2">
      <c r="D61" s="776" t="e">
        <v>#N/A</v>
      </c>
      <c r="E61" s="776" t="e">
        <f>_xll.qlRateHelperQuoteName(D61)</f>
        <v>#VALUE!</v>
      </c>
      <c r="F61" s="775" t="e">
        <f>_xll.qlRateHelperRate($D61)</f>
        <v>#VALUE!</v>
      </c>
      <c r="G61" s="775" t="str">
        <f>IF(ISERROR(_xll.qlSwapRateHelperSpread($D61)),IF(ISERROR(_xll.qlFuturesRateHelperConvexityAdjustment($D61)),"--",_xll.qlFuturesRateHelperConvexityAdjustment($D61)),_xll.qlSwapRateHelperSpread($D61))</f>
        <v>--</v>
      </c>
      <c r="H61" s="1477" t="e">
        <f>_xll.qlRateHelperEarliestDate($D61)</f>
        <v>#VALUE!</v>
      </c>
      <c r="I61" s="1476" t="e">
        <f>_xll.qlRateHelperLatestDate($D61)</f>
        <v>#VALUE!</v>
      </c>
      <c r="J61" s="772" t="e">
        <v>#N/A</v>
      </c>
    </row>
    <row r="62" spans="4:10" x14ac:dyDescent="0.2">
      <c r="D62" s="776" t="e">
        <v>#N/A</v>
      </c>
      <c r="E62" s="776" t="e">
        <f>_xll.qlRateHelperQuoteName(D62)</f>
        <v>#VALUE!</v>
      </c>
      <c r="F62" s="775" t="e">
        <f>_xll.qlRateHelperRate($D62)</f>
        <v>#VALUE!</v>
      </c>
      <c r="G62" s="775" t="str">
        <f>IF(ISERROR(_xll.qlSwapRateHelperSpread($D62)),IF(ISERROR(_xll.qlFuturesRateHelperConvexityAdjustment($D62)),"--",_xll.qlFuturesRateHelperConvexityAdjustment($D62)),_xll.qlSwapRateHelperSpread($D62))</f>
        <v>--</v>
      </c>
      <c r="H62" s="1477" t="e">
        <f>_xll.qlRateHelperEarliestDate($D62)</f>
        <v>#VALUE!</v>
      </c>
      <c r="I62" s="1476" t="e">
        <f>_xll.qlRateHelperLatestDate($D62)</f>
        <v>#VALUE!</v>
      </c>
      <c r="J62" s="772" t="e">
        <v>#N/A</v>
      </c>
    </row>
    <row r="63" spans="4:10" x14ac:dyDescent="0.2">
      <c r="D63" s="776" t="e">
        <v>#N/A</v>
      </c>
      <c r="E63" s="776" t="e">
        <f>_xll.qlRateHelperQuoteName(D63)</f>
        <v>#VALUE!</v>
      </c>
      <c r="F63" s="775" t="e">
        <f>_xll.qlRateHelperRate($D63)</f>
        <v>#VALUE!</v>
      </c>
      <c r="G63" s="775" t="str">
        <f>IF(ISERROR(_xll.qlSwapRateHelperSpread($D63)),IF(ISERROR(_xll.qlFuturesRateHelperConvexityAdjustment($D63)),"--",_xll.qlFuturesRateHelperConvexityAdjustment($D63)),_xll.qlSwapRateHelperSpread($D63))</f>
        <v>--</v>
      </c>
      <c r="H63" s="1477" t="e">
        <f>_xll.qlRateHelperEarliestDate($D63)</f>
        <v>#VALUE!</v>
      </c>
      <c r="I63" s="1476" t="e">
        <f>_xll.qlRateHelperLatestDate($D63)</f>
        <v>#VALUE!</v>
      </c>
      <c r="J63" s="772" t="e">
        <v>#N/A</v>
      </c>
    </row>
    <row r="64" spans="4:10" x14ac:dyDescent="0.2">
      <c r="D64" s="776" t="e">
        <v>#N/A</v>
      </c>
      <c r="E64" s="776" t="e">
        <f>_xll.qlRateHelperQuoteName(D64)</f>
        <v>#VALUE!</v>
      </c>
      <c r="F64" s="775" t="e">
        <f>_xll.qlRateHelperRate($D64)</f>
        <v>#VALUE!</v>
      </c>
      <c r="G64" s="775" t="str">
        <f>IF(ISERROR(_xll.qlSwapRateHelperSpread($D64)),IF(ISERROR(_xll.qlFuturesRateHelperConvexityAdjustment($D64)),"--",_xll.qlFuturesRateHelperConvexityAdjustment($D64)),_xll.qlSwapRateHelperSpread($D64))</f>
        <v>--</v>
      </c>
      <c r="H64" s="1477" t="e">
        <f>_xll.qlRateHelperEarliestDate($D64)</f>
        <v>#VALUE!</v>
      </c>
      <c r="I64" s="1476" t="e">
        <f>_xll.qlRateHelperLatestDate($D64)</f>
        <v>#VALUE!</v>
      </c>
      <c r="J64" s="772" t="e">
        <v>#N/A</v>
      </c>
    </row>
    <row r="65" spans="4:10" x14ac:dyDescent="0.2">
      <c r="D65" s="776" t="e">
        <v>#N/A</v>
      </c>
      <c r="E65" s="776" t="e">
        <f>_xll.qlRateHelperQuoteName(D65)</f>
        <v>#VALUE!</v>
      </c>
      <c r="F65" s="775" t="e">
        <f>_xll.qlRateHelperRate($D65)</f>
        <v>#VALUE!</v>
      </c>
      <c r="G65" s="775" t="str">
        <f>IF(ISERROR(_xll.qlSwapRateHelperSpread($D65)),IF(ISERROR(_xll.qlFuturesRateHelperConvexityAdjustment($D65)),"--",_xll.qlFuturesRateHelperConvexityAdjustment($D65)),_xll.qlSwapRateHelperSpread($D65))</f>
        <v>--</v>
      </c>
      <c r="H65" s="1477" t="e">
        <f>_xll.qlRateHelperEarliestDate($D65)</f>
        <v>#VALUE!</v>
      </c>
      <c r="I65" s="1476" t="e">
        <f>_xll.qlRateHelperLatestDate($D65)</f>
        <v>#VALUE!</v>
      </c>
      <c r="J65" s="772" t="e">
        <v>#N/A</v>
      </c>
    </row>
    <row r="66" spans="4:10" x14ac:dyDescent="0.2">
      <c r="D66" s="776" t="e">
        <v>#N/A</v>
      </c>
      <c r="E66" s="776" t="e">
        <f>_xll.qlRateHelperQuoteName(D66)</f>
        <v>#VALUE!</v>
      </c>
      <c r="F66" s="775" t="e">
        <f>_xll.qlRateHelperRate($D66)</f>
        <v>#VALUE!</v>
      </c>
      <c r="G66" s="775" t="str">
        <f>IF(ISERROR(_xll.qlSwapRateHelperSpread($D66)),IF(ISERROR(_xll.qlFuturesRateHelperConvexityAdjustment($D66)),"--",_xll.qlFuturesRateHelperConvexityAdjustment($D66)),_xll.qlSwapRateHelperSpread($D66))</f>
        <v>--</v>
      </c>
      <c r="H66" s="1477" t="e">
        <f>_xll.qlRateHelperEarliestDate($D66)</f>
        <v>#VALUE!</v>
      </c>
      <c r="I66" s="1476" t="e">
        <f>_xll.qlRateHelperLatestDate($D66)</f>
        <v>#VALUE!</v>
      </c>
      <c r="J66" s="772" t="e">
        <v>#N/A</v>
      </c>
    </row>
    <row r="67" spans="4:10" x14ac:dyDescent="0.2">
      <c r="D67" s="776" t="e">
        <v>#N/A</v>
      </c>
      <c r="E67" s="776" t="e">
        <f>_xll.qlRateHelperQuoteName(D67)</f>
        <v>#VALUE!</v>
      </c>
      <c r="F67" s="775" t="e">
        <f>_xll.qlRateHelperRate($D67)</f>
        <v>#VALUE!</v>
      </c>
      <c r="G67" s="775" t="str">
        <f>IF(ISERROR(_xll.qlSwapRateHelperSpread($D67)),IF(ISERROR(_xll.qlFuturesRateHelperConvexityAdjustment($D67)),"--",_xll.qlFuturesRateHelperConvexityAdjustment($D67)),_xll.qlSwapRateHelperSpread($D67))</f>
        <v>--</v>
      </c>
      <c r="H67" s="1477" t="e">
        <f>_xll.qlRateHelperEarliestDate($D67)</f>
        <v>#VALUE!</v>
      </c>
      <c r="I67" s="1476" t="e">
        <f>_xll.qlRateHelperLatestDate($D67)</f>
        <v>#VALUE!</v>
      </c>
      <c r="J67" s="772" t="e">
        <v>#N/A</v>
      </c>
    </row>
    <row r="68" spans="4:10" x14ac:dyDescent="0.2">
      <c r="D68" s="776" t="e">
        <v>#N/A</v>
      </c>
      <c r="E68" s="776" t="e">
        <f>_xll.qlRateHelperQuoteName(D68)</f>
        <v>#VALUE!</v>
      </c>
      <c r="F68" s="775" t="e">
        <f>_xll.qlRateHelperRate($D68)</f>
        <v>#VALUE!</v>
      </c>
      <c r="G68" s="775" t="str">
        <f>IF(ISERROR(_xll.qlSwapRateHelperSpread($D68)),IF(ISERROR(_xll.qlFuturesRateHelperConvexityAdjustment($D68)),"--",_xll.qlFuturesRateHelperConvexityAdjustment($D68)),_xll.qlSwapRateHelperSpread($D68))</f>
        <v>--</v>
      </c>
      <c r="H68" s="1477" t="e">
        <f>_xll.qlRateHelperEarliestDate($D68)</f>
        <v>#VALUE!</v>
      </c>
      <c r="I68" s="1476" t="e">
        <f>_xll.qlRateHelperLatestDate($D68)</f>
        <v>#VALUE!</v>
      </c>
      <c r="J68" s="772" t="e">
        <v>#N/A</v>
      </c>
    </row>
    <row r="69" spans="4:10" x14ac:dyDescent="0.2">
      <c r="D69" s="776" t="e">
        <v>#N/A</v>
      </c>
      <c r="E69" s="776" t="e">
        <f>_xll.qlRateHelperQuoteName(D69)</f>
        <v>#VALUE!</v>
      </c>
      <c r="F69" s="775" t="e">
        <f>_xll.qlRateHelperRate($D69)</f>
        <v>#VALUE!</v>
      </c>
      <c r="G69" s="775" t="str">
        <f>IF(ISERROR(_xll.qlSwapRateHelperSpread($D69)),IF(ISERROR(_xll.qlFuturesRateHelperConvexityAdjustment($D69)),"--",_xll.qlFuturesRateHelperConvexityAdjustment($D69)),_xll.qlSwapRateHelperSpread($D69))</f>
        <v>--</v>
      </c>
      <c r="H69" s="1477" t="e">
        <f>_xll.qlRateHelperEarliestDate($D69)</f>
        <v>#VALUE!</v>
      </c>
      <c r="I69" s="1476" t="e">
        <f>_xll.qlRateHelperLatestDate($D69)</f>
        <v>#VALUE!</v>
      </c>
      <c r="J69" s="772" t="e">
        <v>#N/A</v>
      </c>
    </row>
    <row r="70" spans="4:10" x14ac:dyDescent="0.2">
      <c r="D70" s="776" t="e">
        <v>#N/A</v>
      </c>
      <c r="E70" s="776" t="e">
        <f>_xll.qlRateHelperQuoteName(D70)</f>
        <v>#VALUE!</v>
      </c>
      <c r="F70" s="775" t="e">
        <f>_xll.qlRateHelperRate($D70)</f>
        <v>#VALUE!</v>
      </c>
      <c r="G70" s="775" t="str">
        <f>IF(ISERROR(_xll.qlSwapRateHelperSpread($D70)),IF(ISERROR(_xll.qlFuturesRateHelperConvexityAdjustment($D70)),"--",_xll.qlFuturesRateHelperConvexityAdjustment($D70)),_xll.qlSwapRateHelperSpread($D70))</f>
        <v>--</v>
      </c>
      <c r="H70" s="1477" t="e">
        <f>_xll.qlRateHelperEarliestDate($D70)</f>
        <v>#VALUE!</v>
      </c>
      <c r="I70" s="1476" t="e">
        <f>_xll.qlRateHelperLatestDate($D70)</f>
        <v>#VALUE!</v>
      </c>
      <c r="J70" s="772" t="e">
        <v>#N/A</v>
      </c>
    </row>
    <row r="71" spans="4:10" x14ac:dyDescent="0.2">
      <c r="D71" s="776" t="e">
        <v>#N/A</v>
      </c>
      <c r="E71" s="776" t="e">
        <f>_xll.qlRateHelperQuoteName(D71)</f>
        <v>#VALUE!</v>
      </c>
      <c r="F71" s="775" t="e">
        <f>_xll.qlRateHelperRate($D71)</f>
        <v>#VALUE!</v>
      </c>
      <c r="G71" s="775" t="str">
        <f>IF(ISERROR(_xll.qlSwapRateHelperSpread($D71)),IF(ISERROR(_xll.qlFuturesRateHelperConvexityAdjustment($D71)),"--",_xll.qlFuturesRateHelperConvexityAdjustment($D71)),_xll.qlSwapRateHelperSpread($D71))</f>
        <v>--</v>
      </c>
      <c r="H71" s="1477" t="e">
        <f>_xll.qlRateHelperEarliestDate($D71)</f>
        <v>#VALUE!</v>
      </c>
      <c r="I71" s="1476" t="e">
        <f>_xll.qlRateHelperLatestDate($D71)</f>
        <v>#VALUE!</v>
      </c>
      <c r="J71" s="772" t="e">
        <v>#N/A</v>
      </c>
    </row>
    <row r="72" spans="4:10" x14ac:dyDescent="0.2">
      <c r="D72" s="776" t="e">
        <v>#N/A</v>
      </c>
      <c r="E72" s="776" t="e">
        <f>_xll.qlRateHelperQuoteName(D72)</f>
        <v>#VALUE!</v>
      </c>
      <c r="F72" s="775" t="e">
        <f>_xll.qlRateHelperRate($D72)</f>
        <v>#VALUE!</v>
      </c>
      <c r="G72" s="775" t="str">
        <f>IF(ISERROR(_xll.qlSwapRateHelperSpread($D72)),IF(ISERROR(_xll.qlFuturesRateHelperConvexityAdjustment($D72)),"--",_xll.qlFuturesRateHelperConvexityAdjustment($D72)),_xll.qlSwapRateHelperSpread($D72))</f>
        <v>--</v>
      </c>
      <c r="H72" s="1477" t="e">
        <f>_xll.qlRateHelperEarliestDate($D72)</f>
        <v>#VALUE!</v>
      </c>
      <c r="I72" s="1476" t="e">
        <f>_xll.qlRateHelperLatestDate($D72)</f>
        <v>#VALUE!</v>
      </c>
      <c r="J72" s="772" t="e">
        <v>#N/A</v>
      </c>
    </row>
    <row r="73" spans="4:10" x14ac:dyDescent="0.2">
      <c r="D73" s="776" t="e">
        <v>#N/A</v>
      </c>
      <c r="E73" s="776" t="e">
        <f>_xll.qlRateHelperQuoteName(D73)</f>
        <v>#VALUE!</v>
      </c>
      <c r="F73" s="775" t="e">
        <f>_xll.qlRateHelperRate($D73)</f>
        <v>#VALUE!</v>
      </c>
      <c r="G73" s="775" t="str">
        <f>IF(ISERROR(_xll.qlSwapRateHelperSpread($D73)),IF(ISERROR(_xll.qlFuturesRateHelperConvexityAdjustment($D73)),"--",_xll.qlFuturesRateHelperConvexityAdjustment($D73)),_xll.qlSwapRateHelperSpread($D73))</f>
        <v>--</v>
      </c>
      <c r="H73" s="1477" t="e">
        <f>_xll.qlRateHelperEarliestDate($D73)</f>
        <v>#VALUE!</v>
      </c>
      <c r="I73" s="1476" t="e">
        <f>_xll.qlRateHelperLatestDate($D73)</f>
        <v>#VALUE!</v>
      </c>
      <c r="J73" s="772" t="e">
        <v>#N/A</v>
      </c>
    </row>
    <row r="74" spans="4:10" x14ac:dyDescent="0.2">
      <c r="D74" s="776" t="e">
        <v>#N/A</v>
      </c>
      <c r="E74" s="776" t="e">
        <f>_xll.qlRateHelperQuoteName(D74)</f>
        <v>#VALUE!</v>
      </c>
      <c r="F74" s="775" t="e">
        <f>_xll.qlRateHelperRate($D74)</f>
        <v>#VALUE!</v>
      </c>
      <c r="G74" s="775" t="str">
        <f>IF(ISERROR(_xll.qlSwapRateHelperSpread($D74)),IF(ISERROR(_xll.qlFuturesRateHelperConvexityAdjustment($D74)),"--",_xll.qlFuturesRateHelperConvexityAdjustment($D74)),_xll.qlSwapRateHelperSpread($D74))</f>
        <v>--</v>
      </c>
      <c r="H74" s="1477" t="e">
        <f>_xll.qlRateHelperEarliestDate($D74)</f>
        <v>#VALUE!</v>
      </c>
      <c r="I74" s="1476" t="e">
        <f>_xll.qlRateHelperLatestDate($D74)</f>
        <v>#VALUE!</v>
      </c>
      <c r="J74" s="772" t="e">
        <v>#N/A</v>
      </c>
    </row>
    <row r="75" spans="4:10" x14ac:dyDescent="0.2">
      <c r="D75" s="776" t="e">
        <v>#N/A</v>
      </c>
      <c r="E75" s="776" t="e">
        <f>_xll.qlRateHelperQuoteName(D75)</f>
        <v>#VALUE!</v>
      </c>
      <c r="F75" s="775" t="e">
        <f>_xll.qlRateHelperRate($D75)</f>
        <v>#VALUE!</v>
      </c>
      <c r="G75" s="775" t="str">
        <f>IF(ISERROR(_xll.qlSwapRateHelperSpread($D75)),IF(ISERROR(_xll.qlFuturesRateHelperConvexityAdjustment($D75)),"--",_xll.qlFuturesRateHelperConvexityAdjustment($D75)),_xll.qlSwapRateHelperSpread($D75))</f>
        <v>--</v>
      </c>
      <c r="H75" s="1477" t="e">
        <f>_xll.qlRateHelperEarliestDate($D75)</f>
        <v>#VALUE!</v>
      </c>
      <c r="I75" s="1476" t="e">
        <f>_xll.qlRateHelperLatestDate($D75)</f>
        <v>#VALUE!</v>
      </c>
      <c r="J75" s="772" t="e">
        <v>#N/A</v>
      </c>
    </row>
    <row r="76" spans="4:10" x14ac:dyDescent="0.2">
      <c r="D76" s="776" t="e">
        <v>#N/A</v>
      </c>
      <c r="E76" s="776" t="e">
        <f>_xll.qlRateHelperQuoteName(D76)</f>
        <v>#VALUE!</v>
      </c>
      <c r="F76" s="775" t="e">
        <f>_xll.qlRateHelperRate($D76)</f>
        <v>#VALUE!</v>
      </c>
      <c r="G76" s="775" t="str">
        <f>IF(ISERROR(_xll.qlSwapRateHelperSpread($D76)),IF(ISERROR(_xll.qlFuturesRateHelperConvexityAdjustment($D76)),"--",_xll.qlFuturesRateHelperConvexityAdjustment($D76)),_xll.qlSwapRateHelperSpread($D76))</f>
        <v>--</v>
      </c>
      <c r="H76" s="1477" t="e">
        <f>_xll.qlRateHelperEarliestDate($D76)</f>
        <v>#VALUE!</v>
      </c>
      <c r="I76" s="1476" t="e">
        <f>_xll.qlRateHelperLatestDate($D76)</f>
        <v>#VALUE!</v>
      </c>
      <c r="J76" s="772" t="e">
        <v>#N/A</v>
      </c>
    </row>
    <row r="77" spans="4:10" x14ac:dyDescent="0.2">
      <c r="D77" s="776" t="e">
        <v>#N/A</v>
      </c>
      <c r="E77" s="776" t="e">
        <f>_xll.qlRateHelperQuoteName(D77)</f>
        <v>#VALUE!</v>
      </c>
      <c r="F77" s="775" t="e">
        <f>_xll.qlRateHelperRate($D77)</f>
        <v>#VALUE!</v>
      </c>
      <c r="G77" s="775" t="str">
        <f>IF(ISERROR(_xll.qlSwapRateHelperSpread($D77)),IF(ISERROR(_xll.qlFuturesRateHelperConvexityAdjustment($D77)),"--",_xll.qlFuturesRateHelperConvexityAdjustment($D77)),_xll.qlSwapRateHelperSpread($D77))</f>
        <v>--</v>
      </c>
      <c r="H77" s="1477" t="e">
        <f>_xll.qlRateHelperEarliestDate($D77)</f>
        <v>#VALUE!</v>
      </c>
      <c r="I77" s="1476" t="e">
        <f>_xll.qlRateHelperLatestDate($D77)</f>
        <v>#VALUE!</v>
      </c>
      <c r="J77" s="772" t="e">
        <v>#N/A</v>
      </c>
    </row>
    <row r="78" spans="4:10" x14ac:dyDescent="0.2">
      <c r="D78" s="776" t="e">
        <v>#N/A</v>
      </c>
      <c r="E78" s="776" t="e">
        <f>_xll.qlRateHelperQuoteName(D78)</f>
        <v>#VALUE!</v>
      </c>
      <c r="F78" s="775" t="e">
        <f>_xll.qlRateHelperRate($D78)</f>
        <v>#VALUE!</v>
      </c>
      <c r="G78" s="775" t="str">
        <f>IF(ISERROR(_xll.qlSwapRateHelperSpread($D78)),IF(ISERROR(_xll.qlFuturesRateHelperConvexityAdjustment($D78)),"--",_xll.qlFuturesRateHelperConvexityAdjustment($D78)),_xll.qlSwapRateHelperSpread($D78))</f>
        <v>--</v>
      </c>
      <c r="H78" s="1477" t="e">
        <f>_xll.qlRateHelperEarliestDate($D78)</f>
        <v>#VALUE!</v>
      </c>
      <c r="I78" s="1476" t="e">
        <f>_xll.qlRateHelperLatestDate($D78)</f>
        <v>#VALUE!</v>
      </c>
      <c r="J78" s="772" t="e">
        <v>#N/A</v>
      </c>
    </row>
    <row r="79" spans="4:10" x14ac:dyDescent="0.2">
      <c r="D79" s="776" t="e">
        <v>#N/A</v>
      </c>
      <c r="E79" s="776" t="e">
        <f>_xll.qlRateHelperQuoteName(D79)</f>
        <v>#VALUE!</v>
      </c>
      <c r="F79" s="775" t="e">
        <f>_xll.qlRateHelperRate($D79)</f>
        <v>#VALUE!</v>
      </c>
      <c r="G79" s="775" t="str">
        <f>IF(ISERROR(_xll.qlSwapRateHelperSpread($D79)),IF(ISERROR(_xll.qlFuturesRateHelperConvexityAdjustment($D79)),"--",_xll.qlFuturesRateHelperConvexityAdjustment($D79)),_xll.qlSwapRateHelperSpread($D79))</f>
        <v>--</v>
      </c>
      <c r="H79" s="1477" t="e">
        <f>_xll.qlRateHelperEarliestDate($D79)</f>
        <v>#VALUE!</v>
      </c>
      <c r="I79" s="1476" t="e">
        <f>_xll.qlRateHelperLatestDate($D79)</f>
        <v>#VALUE!</v>
      </c>
      <c r="J79" s="772" t="e">
        <v>#N/A</v>
      </c>
    </row>
    <row r="80" spans="4:10" x14ac:dyDescent="0.2">
      <c r="D80" s="776" t="e">
        <v>#N/A</v>
      </c>
      <c r="E80" s="776" t="e">
        <f>_xll.qlRateHelperQuoteName(D80)</f>
        <v>#VALUE!</v>
      </c>
      <c r="F80" s="775" t="e">
        <f>_xll.qlRateHelperRate($D80)</f>
        <v>#VALUE!</v>
      </c>
      <c r="G80" s="775" t="str">
        <f>IF(ISERROR(_xll.qlSwapRateHelperSpread($D80)),IF(ISERROR(_xll.qlFuturesRateHelperConvexityAdjustment($D80)),"--",_xll.qlFuturesRateHelperConvexityAdjustment($D80)),_xll.qlSwapRateHelperSpread($D80))</f>
        <v>--</v>
      </c>
      <c r="H80" s="1477" t="e">
        <f>_xll.qlRateHelperEarliestDate($D80)</f>
        <v>#VALUE!</v>
      </c>
      <c r="I80" s="1476" t="e">
        <f>_xll.qlRateHelperLatestDate($D80)</f>
        <v>#VALUE!</v>
      </c>
      <c r="J80" s="772" t="e">
        <v>#N/A</v>
      </c>
    </row>
    <row r="81" spans="4:10" x14ac:dyDescent="0.2">
      <c r="D81" s="776" t="e">
        <v>#N/A</v>
      </c>
      <c r="E81" s="776" t="e">
        <f>_xll.qlRateHelperQuoteName(D81)</f>
        <v>#VALUE!</v>
      </c>
      <c r="F81" s="775" t="e">
        <f>_xll.qlRateHelperRate($D81)</f>
        <v>#VALUE!</v>
      </c>
      <c r="G81" s="775" t="str">
        <f>IF(ISERROR(_xll.qlSwapRateHelperSpread($D81)),IF(ISERROR(_xll.qlFuturesRateHelperConvexityAdjustment($D81)),"--",_xll.qlFuturesRateHelperConvexityAdjustment($D81)),_xll.qlSwapRateHelperSpread($D81))</f>
        <v>--</v>
      </c>
      <c r="H81" s="1477" t="e">
        <f>_xll.qlRateHelperEarliestDate($D81)</f>
        <v>#VALUE!</v>
      </c>
      <c r="I81" s="1476" t="e">
        <f>_xll.qlRateHelperLatestDate($D81)</f>
        <v>#VALUE!</v>
      </c>
      <c r="J81" s="772" t="e">
        <v>#N/A</v>
      </c>
    </row>
    <row r="82" spans="4:10" x14ac:dyDescent="0.2">
      <c r="D82" s="776" t="e">
        <v>#N/A</v>
      </c>
      <c r="E82" s="776" t="e">
        <f>_xll.qlRateHelperQuoteName(D82)</f>
        <v>#VALUE!</v>
      </c>
      <c r="F82" s="775" t="e">
        <f>_xll.qlRateHelperRate($D82)</f>
        <v>#VALUE!</v>
      </c>
      <c r="G82" s="775" t="str">
        <f>IF(ISERROR(_xll.qlSwapRateHelperSpread($D82)),IF(ISERROR(_xll.qlFuturesRateHelperConvexityAdjustment($D82)),"--",_xll.qlFuturesRateHelperConvexityAdjustment($D82)),_xll.qlSwapRateHelperSpread($D82))</f>
        <v>--</v>
      </c>
      <c r="H82" s="1477" t="e">
        <f>_xll.qlRateHelperEarliestDate($D82)</f>
        <v>#VALUE!</v>
      </c>
      <c r="I82" s="1476" t="e">
        <f>_xll.qlRateHelperLatestDate($D82)</f>
        <v>#VALUE!</v>
      </c>
      <c r="J82" s="772" t="e">
        <v>#N/A</v>
      </c>
    </row>
    <row r="83" spans="4:10" x14ac:dyDescent="0.2">
      <c r="D83" s="776" t="e">
        <v>#N/A</v>
      </c>
      <c r="E83" s="776" t="e">
        <f>_xll.qlRateHelperQuoteName(D83)</f>
        <v>#VALUE!</v>
      </c>
      <c r="F83" s="775" t="e">
        <f>_xll.qlRateHelperRate($D83)</f>
        <v>#VALUE!</v>
      </c>
      <c r="G83" s="775" t="str">
        <f>IF(ISERROR(_xll.qlSwapRateHelperSpread($D83)),IF(ISERROR(_xll.qlFuturesRateHelperConvexityAdjustment($D83)),"--",_xll.qlFuturesRateHelperConvexityAdjustment($D83)),_xll.qlSwapRateHelperSpread($D83))</f>
        <v>--</v>
      </c>
      <c r="H83" s="1477" t="e">
        <f>_xll.qlRateHelperEarliestDate($D83)</f>
        <v>#VALUE!</v>
      </c>
      <c r="I83" s="1476" t="e">
        <f>_xll.qlRateHelperLatestDate($D83)</f>
        <v>#VALUE!</v>
      </c>
      <c r="J83" s="772" t="e">
        <v>#N/A</v>
      </c>
    </row>
    <row r="84" spans="4:10" x14ac:dyDescent="0.2">
      <c r="D84" s="776" t="e">
        <v>#N/A</v>
      </c>
      <c r="E84" s="776" t="e">
        <f>_xll.qlRateHelperQuoteName(D84)</f>
        <v>#VALUE!</v>
      </c>
      <c r="F84" s="775" t="e">
        <f>_xll.qlRateHelperRate($D84)</f>
        <v>#VALUE!</v>
      </c>
      <c r="G84" s="775" t="str">
        <f>IF(ISERROR(_xll.qlSwapRateHelperSpread($D84)),IF(ISERROR(_xll.qlFuturesRateHelperConvexityAdjustment($D84)),"--",_xll.qlFuturesRateHelperConvexityAdjustment($D84)),_xll.qlSwapRateHelperSpread($D84))</f>
        <v>--</v>
      </c>
      <c r="H84" s="1477" t="e">
        <f>_xll.qlRateHelperEarliestDate($D84)</f>
        <v>#VALUE!</v>
      </c>
      <c r="I84" s="1476" t="e">
        <f>_xll.qlRateHelperLatestDate($D84)</f>
        <v>#VALUE!</v>
      </c>
      <c r="J84" s="772" t="e">
        <v>#N/A</v>
      </c>
    </row>
    <row r="85" spans="4:10" x14ac:dyDescent="0.2">
      <c r="D85" s="776" t="e">
        <v>#N/A</v>
      </c>
      <c r="E85" s="776" t="e">
        <f>_xll.qlRateHelperQuoteName(D85)</f>
        <v>#VALUE!</v>
      </c>
      <c r="F85" s="775" t="e">
        <f>_xll.qlRateHelperRate($D85)</f>
        <v>#VALUE!</v>
      </c>
      <c r="G85" s="775" t="str">
        <f>IF(ISERROR(_xll.qlSwapRateHelperSpread($D85)),IF(ISERROR(_xll.qlFuturesRateHelperConvexityAdjustment($D85)),"--",_xll.qlFuturesRateHelperConvexityAdjustment($D85)),_xll.qlSwapRateHelperSpread($D85))</f>
        <v>--</v>
      </c>
      <c r="H85" s="1477" t="e">
        <f>_xll.qlRateHelperEarliestDate($D85)</f>
        <v>#VALUE!</v>
      </c>
      <c r="I85" s="1476" t="e">
        <f>_xll.qlRateHelperLatestDate($D85)</f>
        <v>#VALUE!</v>
      </c>
      <c r="J85" s="772" t="e">
        <v>#N/A</v>
      </c>
    </row>
    <row r="86" spans="4:10" x14ac:dyDescent="0.2">
      <c r="D86" s="776" t="e">
        <v>#N/A</v>
      </c>
      <c r="E86" s="776" t="e">
        <f>_xll.qlRateHelperQuoteName(D86)</f>
        <v>#VALUE!</v>
      </c>
      <c r="F86" s="775" t="e">
        <f>_xll.qlRateHelperRate($D86)</f>
        <v>#VALUE!</v>
      </c>
      <c r="G86" s="775" t="str">
        <f>IF(ISERROR(_xll.qlSwapRateHelperSpread($D86)),IF(ISERROR(_xll.qlFuturesRateHelperConvexityAdjustment($D86)),"--",_xll.qlFuturesRateHelperConvexityAdjustment($D86)),_xll.qlSwapRateHelperSpread($D86))</f>
        <v>--</v>
      </c>
      <c r="H86" s="1477" t="e">
        <f>_xll.qlRateHelperEarliestDate($D86)</f>
        <v>#VALUE!</v>
      </c>
      <c r="I86" s="1476" t="e">
        <f>_xll.qlRateHelperLatestDate($D86)</f>
        <v>#VALUE!</v>
      </c>
      <c r="J86" s="772" t="e">
        <v>#N/A</v>
      </c>
    </row>
    <row r="87" spans="4:10" x14ac:dyDescent="0.2">
      <c r="D87" s="776" t="e">
        <v>#N/A</v>
      </c>
      <c r="E87" s="776" t="e">
        <f>_xll.qlRateHelperQuoteName(D87)</f>
        <v>#VALUE!</v>
      </c>
      <c r="F87" s="775" t="e">
        <f>_xll.qlRateHelperRate($D87)</f>
        <v>#VALUE!</v>
      </c>
      <c r="G87" s="775" t="str">
        <f>IF(ISERROR(_xll.qlSwapRateHelperSpread($D87)),IF(ISERROR(_xll.qlFuturesRateHelperConvexityAdjustment($D87)),"--",_xll.qlFuturesRateHelperConvexityAdjustment($D87)),_xll.qlSwapRateHelperSpread($D87))</f>
        <v>--</v>
      </c>
      <c r="H87" s="1477" t="e">
        <f>_xll.qlRateHelperEarliestDate($D87)</f>
        <v>#VALUE!</v>
      </c>
      <c r="I87" s="1476" t="e">
        <f>_xll.qlRateHelperLatestDate($D87)</f>
        <v>#VALUE!</v>
      </c>
      <c r="J87" s="772" t="e">
        <v>#N/A</v>
      </c>
    </row>
    <row r="88" spans="4:10" x14ac:dyDescent="0.2">
      <c r="D88" s="776" t="e">
        <v>#N/A</v>
      </c>
      <c r="E88" s="776" t="e">
        <f>_xll.qlRateHelperQuoteName(D88)</f>
        <v>#VALUE!</v>
      </c>
      <c r="F88" s="775" t="e">
        <f>_xll.qlRateHelperRate($D88)</f>
        <v>#VALUE!</v>
      </c>
      <c r="G88" s="775" t="str">
        <f>IF(ISERROR(_xll.qlSwapRateHelperSpread($D88)),IF(ISERROR(_xll.qlFuturesRateHelperConvexityAdjustment($D88)),"--",_xll.qlFuturesRateHelperConvexityAdjustment($D88)),_xll.qlSwapRateHelperSpread($D88))</f>
        <v>--</v>
      </c>
      <c r="H88" s="1477" t="e">
        <f>_xll.qlRateHelperEarliestDate($D88)</f>
        <v>#VALUE!</v>
      </c>
      <c r="I88" s="1476" t="e">
        <f>_xll.qlRateHelperLatestDate($D88)</f>
        <v>#VALUE!</v>
      </c>
      <c r="J88" s="772" t="e">
        <v>#N/A</v>
      </c>
    </row>
    <row r="89" spans="4:10" x14ac:dyDescent="0.2">
      <c r="D89" s="776" t="e">
        <v>#N/A</v>
      </c>
      <c r="E89" s="776" t="e">
        <f>_xll.qlRateHelperQuoteName(D89)</f>
        <v>#VALUE!</v>
      </c>
      <c r="F89" s="775" t="e">
        <f>_xll.qlRateHelperRate($D89)</f>
        <v>#VALUE!</v>
      </c>
      <c r="G89" s="775" t="str">
        <f>IF(ISERROR(_xll.qlSwapRateHelperSpread($D89)),IF(ISERROR(_xll.qlFuturesRateHelperConvexityAdjustment($D89)),"--",_xll.qlFuturesRateHelperConvexityAdjustment($D89)),_xll.qlSwapRateHelperSpread($D89))</f>
        <v>--</v>
      </c>
      <c r="H89" s="1477" t="e">
        <f>_xll.qlRateHelperEarliestDate($D89)</f>
        <v>#VALUE!</v>
      </c>
      <c r="I89" s="1476" t="e">
        <f>_xll.qlRateHelperLatestDate($D89)</f>
        <v>#VALUE!</v>
      </c>
      <c r="J89" s="772" t="e">
        <v>#N/A</v>
      </c>
    </row>
    <row r="90" spans="4:10" x14ac:dyDescent="0.2">
      <c r="D90" s="776" t="e">
        <v>#N/A</v>
      </c>
      <c r="E90" s="776" t="e">
        <f>_xll.qlRateHelperQuoteName(D90)</f>
        <v>#VALUE!</v>
      </c>
      <c r="F90" s="775" t="e">
        <f>_xll.qlRateHelperRate($D90)</f>
        <v>#VALUE!</v>
      </c>
      <c r="G90" s="775" t="str">
        <f>IF(ISERROR(_xll.qlSwapRateHelperSpread($D90)),IF(ISERROR(_xll.qlFuturesRateHelperConvexityAdjustment($D90)),"--",_xll.qlFuturesRateHelperConvexityAdjustment($D90)),_xll.qlSwapRateHelperSpread($D90))</f>
        <v>--</v>
      </c>
      <c r="H90" s="1477" t="e">
        <f>_xll.qlRateHelperEarliestDate($D90)</f>
        <v>#VALUE!</v>
      </c>
      <c r="I90" s="1476" t="e">
        <f>_xll.qlRateHelperLatestDate($D90)</f>
        <v>#VALUE!</v>
      </c>
      <c r="J90" s="772" t="e">
        <v>#N/A</v>
      </c>
    </row>
    <row r="91" spans="4:10" x14ac:dyDescent="0.2">
      <c r="D91" s="776" t="e">
        <v>#N/A</v>
      </c>
      <c r="E91" s="776" t="e">
        <f>_xll.qlRateHelperQuoteName(D91)</f>
        <v>#VALUE!</v>
      </c>
      <c r="F91" s="775" t="e">
        <f>_xll.qlRateHelperRate($D91)</f>
        <v>#VALUE!</v>
      </c>
      <c r="G91" s="775" t="str">
        <f>IF(ISERROR(_xll.qlSwapRateHelperSpread($D91)),IF(ISERROR(_xll.qlFuturesRateHelperConvexityAdjustment($D91)),"--",_xll.qlFuturesRateHelperConvexityAdjustment($D91)),_xll.qlSwapRateHelperSpread($D91))</f>
        <v>--</v>
      </c>
      <c r="H91" s="1477" t="e">
        <f>_xll.qlRateHelperEarliestDate($D91)</f>
        <v>#VALUE!</v>
      </c>
      <c r="I91" s="1476" t="e">
        <f>_xll.qlRateHelperLatestDate($D91)</f>
        <v>#VALUE!</v>
      </c>
      <c r="J91" s="772" t="e">
        <v>#N/A</v>
      </c>
    </row>
    <row r="92" spans="4:10" x14ac:dyDescent="0.2">
      <c r="D92" s="776" t="e">
        <v>#N/A</v>
      </c>
      <c r="E92" s="776" t="e">
        <f>_xll.qlRateHelperQuoteName(D92)</f>
        <v>#VALUE!</v>
      </c>
      <c r="F92" s="775" t="e">
        <f>_xll.qlRateHelperRate($D92)</f>
        <v>#VALUE!</v>
      </c>
      <c r="G92" s="775" t="str">
        <f>IF(ISERROR(_xll.qlSwapRateHelperSpread($D92)),IF(ISERROR(_xll.qlFuturesRateHelperConvexityAdjustment($D92)),"--",_xll.qlFuturesRateHelperConvexityAdjustment($D92)),_xll.qlSwapRateHelperSpread($D92))</f>
        <v>--</v>
      </c>
      <c r="H92" s="1477" t="e">
        <f>_xll.qlRateHelperEarliestDate($D92)</f>
        <v>#VALUE!</v>
      </c>
      <c r="I92" s="1476" t="e">
        <f>_xll.qlRateHelperLatestDate($D92)</f>
        <v>#VALUE!</v>
      </c>
      <c r="J92" s="772" t="e">
        <v>#N/A</v>
      </c>
    </row>
    <row r="93" spans="4:10" x14ac:dyDescent="0.2">
      <c r="D93" s="776" t="e">
        <v>#N/A</v>
      </c>
      <c r="E93" s="776" t="e">
        <f>_xll.qlRateHelperQuoteName(D93)</f>
        <v>#VALUE!</v>
      </c>
      <c r="F93" s="775" t="e">
        <f>_xll.qlRateHelperRate($D93)</f>
        <v>#VALUE!</v>
      </c>
      <c r="G93" s="775" t="str">
        <f>IF(ISERROR(_xll.qlSwapRateHelperSpread($D93)),IF(ISERROR(_xll.qlFuturesRateHelperConvexityAdjustment($D93)),"--",_xll.qlFuturesRateHelperConvexityAdjustment($D93)),_xll.qlSwapRateHelperSpread($D93))</f>
        <v>--</v>
      </c>
      <c r="H93" s="1477" t="e">
        <f>_xll.qlRateHelperEarliestDate($D93)</f>
        <v>#VALUE!</v>
      </c>
      <c r="I93" s="1476" t="e">
        <f>_xll.qlRateHelperLatestDate($D93)</f>
        <v>#VALUE!</v>
      </c>
      <c r="J93" s="772" t="e">
        <v>#N/A</v>
      </c>
    </row>
    <row r="94" spans="4:10" x14ac:dyDescent="0.2">
      <c r="D94" s="776" t="e">
        <v>#N/A</v>
      </c>
      <c r="E94" s="776" t="e">
        <f>_xll.qlRateHelperQuoteName(D94)</f>
        <v>#VALUE!</v>
      </c>
      <c r="F94" s="775" t="e">
        <f>_xll.qlRateHelperRate($D94)</f>
        <v>#VALUE!</v>
      </c>
      <c r="G94" s="775" t="str">
        <f>IF(ISERROR(_xll.qlSwapRateHelperSpread($D94)),IF(ISERROR(_xll.qlFuturesRateHelperConvexityAdjustment($D94)),"--",_xll.qlFuturesRateHelperConvexityAdjustment($D94)),_xll.qlSwapRateHelperSpread($D94))</f>
        <v>--</v>
      </c>
      <c r="H94" s="1477" t="e">
        <f>_xll.qlRateHelperEarliestDate($D94)</f>
        <v>#VALUE!</v>
      </c>
      <c r="I94" s="1476" t="e">
        <f>_xll.qlRateHelperLatestDate($D94)</f>
        <v>#VALUE!</v>
      </c>
      <c r="J94" s="772" t="e">
        <v>#N/A</v>
      </c>
    </row>
    <row r="95" spans="4:10" x14ac:dyDescent="0.2">
      <c r="D95" s="776" t="e">
        <v>#N/A</v>
      </c>
      <c r="E95" s="776" t="e">
        <f>_xll.qlRateHelperQuoteName(D95)</f>
        <v>#VALUE!</v>
      </c>
      <c r="F95" s="775" t="e">
        <f>_xll.qlRateHelperRate($D95)</f>
        <v>#VALUE!</v>
      </c>
      <c r="G95" s="775" t="str">
        <f>IF(ISERROR(_xll.qlSwapRateHelperSpread($D95)),IF(ISERROR(_xll.qlFuturesRateHelperConvexityAdjustment($D95)),"--",_xll.qlFuturesRateHelperConvexityAdjustment($D95)),_xll.qlSwapRateHelperSpread($D95))</f>
        <v>--</v>
      </c>
      <c r="H95" s="1477" t="e">
        <f>_xll.qlRateHelperEarliestDate($D95)</f>
        <v>#VALUE!</v>
      </c>
      <c r="I95" s="1476" t="e">
        <f>_xll.qlRateHelperLatestDate($D95)</f>
        <v>#VALUE!</v>
      </c>
      <c r="J95" s="772" t="e">
        <v>#N/A</v>
      </c>
    </row>
    <row r="96" spans="4:10" x14ac:dyDescent="0.2">
      <c r="D96" s="776" t="e">
        <v>#N/A</v>
      </c>
      <c r="E96" s="776" t="e">
        <f>_xll.qlRateHelperQuoteName(D96)</f>
        <v>#VALUE!</v>
      </c>
      <c r="F96" s="775" t="e">
        <f>_xll.qlRateHelperRate($D96)</f>
        <v>#VALUE!</v>
      </c>
      <c r="G96" s="775" t="str">
        <f>IF(ISERROR(_xll.qlSwapRateHelperSpread($D96)),IF(ISERROR(_xll.qlFuturesRateHelperConvexityAdjustment($D96)),"--",_xll.qlFuturesRateHelperConvexityAdjustment($D96)),_xll.qlSwapRateHelperSpread($D96))</f>
        <v>--</v>
      </c>
      <c r="H96" s="1477" t="e">
        <f>_xll.qlRateHelperEarliestDate($D96)</f>
        <v>#VALUE!</v>
      </c>
      <c r="I96" s="1476" t="e">
        <f>_xll.qlRateHelperLatestDate($D96)</f>
        <v>#VALUE!</v>
      </c>
      <c r="J96" s="772" t="e">
        <v>#N/A</v>
      </c>
    </row>
    <row r="97" spans="4:10" x14ac:dyDescent="0.2">
      <c r="D97" s="776" t="e">
        <v>#N/A</v>
      </c>
      <c r="E97" s="776" t="e">
        <f>_xll.qlRateHelperQuoteName(D97)</f>
        <v>#VALUE!</v>
      </c>
      <c r="F97" s="775" t="e">
        <f>_xll.qlRateHelperRate($D97)</f>
        <v>#VALUE!</v>
      </c>
      <c r="G97" s="775" t="str">
        <f>IF(ISERROR(_xll.qlSwapRateHelperSpread($D97)),IF(ISERROR(_xll.qlFuturesRateHelperConvexityAdjustment($D97)),"--",_xll.qlFuturesRateHelperConvexityAdjustment($D97)),_xll.qlSwapRateHelperSpread($D97))</f>
        <v>--</v>
      </c>
      <c r="H97" s="1477" t="e">
        <f>_xll.qlRateHelperEarliestDate($D97)</f>
        <v>#VALUE!</v>
      </c>
      <c r="I97" s="1476" t="e">
        <f>_xll.qlRateHelperLatestDate($D97)</f>
        <v>#VALUE!</v>
      </c>
      <c r="J97" s="772" t="e">
        <v>#N/A</v>
      </c>
    </row>
    <row r="98" spans="4:10" x14ac:dyDescent="0.2">
      <c r="D98" s="776" t="e">
        <v>#N/A</v>
      </c>
      <c r="E98" s="776" t="e">
        <f>_xll.qlRateHelperQuoteName(D98)</f>
        <v>#VALUE!</v>
      </c>
      <c r="F98" s="775" t="e">
        <f>_xll.qlRateHelperRate($D98)</f>
        <v>#VALUE!</v>
      </c>
      <c r="G98" s="775" t="str">
        <f>IF(ISERROR(_xll.qlSwapRateHelperSpread($D98)),IF(ISERROR(_xll.qlFuturesRateHelperConvexityAdjustment($D98)),"--",_xll.qlFuturesRateHelperConvexityAdjustment($D98)),_xll.qlSwapRateHelperSpread($D98))</f>
        <v>--</v>
      </c>
      <c r="H98" s="1477" t="e">
        <f>_xll.qlRateHelperEarliestDate($D98)</f>
        <v>#VALUE!</v>
      </c>
      <c r="I98" s="1476" t="e">
        <f>_xll.qlRateHelperLatestDate($D98)</f>
        <v>#VALUE!</v>
      </c>
      <c r="J98" s="772" t="e">
        <v>#N/A</v>
      </c>
    </row>
    <row r="99" spans="4:10" x14ac:dyDescent="0.2">
      <c r="D99" s="776" t="e">
        <v>#N/A</v>
      </c>
      <c r="E99" s="776" t="e">
        <f>_xll.qlRateHelperQuoteName(D99)</f>
        <v>#VALUE!</v>
      </c>
      <c r="F99" s="775" t="e">
        <f>_xll.qlRateHelperRate($D99)</f>
        <v>#VALUE!</v>
      </c>
      <c r="G99" s="775" t="str">
        <f>IF(ISERROR(_xll.qlSwapRateHelperSpread($D99)),IF(ISERROR(_xll.qlFuturesRateHelperConvexityAdjustment($D99)),"--",_xll.qlFuturesRateHelperConvexityAdjustment($D99)),_xll.qlSwapRateHelperSpread($D99))</f>
        <v>--</v>
      </c>
      <c r="H99" s="1477" t="e">
        <f>_xll.qlRateHelperEarliestDate($D99)</f>
        <v>#VALUE!</v>
      </c>
      <c r="I99" s="1476" t="e">
        <f>_xll.qlRateHelperLatestDate($D99)</f>
        <v>#VALUE!</v>
      </c>
      <c r="J99" s="772" t="e">
        <v>#N/A</v>
      </c>
    </row>
    <row r="100" spans="4:10" x14ac:dyDescent="0.2">
      <c r="D100" s="776" t="e">
        <v>#N/A</v>
      </c>
      <c r="E100" s="776" t="e">
        <f>_xll.qlRateHelperQuoteName(D100)</f>
        <v>#VALUE!</v>
      </c>
      <c r="F100" s="775" t="e">
        <f>_xll.qlRateHelperRate($D100)</f>
        <v>#VALUE!</v>
      </c>
      <c r="G100" s="775" t="str">
        <f>IF(ISERROR(_xll.qlSwapRateHelperSpread($D100)),IF(ISERROR(_xll.qlFuturesRateHelperConvexityAdjustment($D100)),"--",_xll.qlFuturesRateHelperConvexityAdjustment($D100)),_xll.qlSwapRateHelperSpread($D100))</f>
        <v>--</v>
      </c>
      <c r="H100" s="1477" t="e">
        <f>_xll.qlRateHelperEarliestDate($D100)</f>
        <v>#VALUE!</v>
      </c>
      <c r="I100" s="1476" t="e">
        <f>_xll.qlRateHelperLatestDate($D100)</f>
        <v>#VALUE!</v>
      </c>
      <c r="J100" s="772" t="e">
        <v>#N/A</v>
      </c>
    </row>
    <row r="101" spans="4:10" x14ac:dyDescent="0.2">
      <c r="D101" s="776" t="e">
        <v>#N/A</v>
      </c>
      <c r="E101" s="776" t="e">
        <f>_xll.qlRateHelperQuoteName(D101)</f>
        <v>#VALUE!</v>
      </c>
      <c r="F101" s="775" t="e">
        <f>_xll.qlRateHelperRate($D101)</f>
        <v>#VALUE!</v>
      </c>
      <c r="G101" s="775" t="str">
        <f>IF(ISERROR(_xll.qlSwapRateHelperSpread($D101)),IF(ISERROR(_xll.qlFuturesRateHelperConvexityAdjustment($D101)),"--",_xll.qlFuturesRateHelperConvexityAdjustment($D101)),_xll.qlSwapRateHelperSpread($D101))</f>
        <v>--</v>
      </c>
      <c r="H101" s="1477" t="e">
        <f>_xll.qlRateHelperEarliestDate($D101)</f>
        <v>#VALUE!</v>
      </c>
      <c r="I101" s="1476" t="e">
        <f>_xll.qlRateHelperLatestDate($D101)</f>
        <v>#VALUE!</v>
      </c>
      <c r="J101" s="772" t="e">
        <v>#N/A</v>
      </c>
    </row>
    <row r="102" spans="4:10" x14ac:dyDescent="0.2">
      <c r="D102" s="776" t="e">
        <v>#N/A</v>
      </c>
      <c r="E102" s="776" t="e">
        <f>_xll.qlRateHelperQuoteName(D102)</f>
        <v>#VALUE!</v>
      </c>
      <c r="F102" s="775" t="e">
        <f>_xll.qlRateHelperRate($D102)</f>
        <v>#VALUE!</v>
      </c>
      <c r="G102" s="775" t="str">
        <f>IF(ISERROR(_xll.qlSwapRateHelperSpread($D102)),IF(ISERROR(_xll.qlFuturesRateHelperConvexityAdjustment($D102)),"--",_xll.qlFuturesRateHelperConvexityAdjustment($D102)),_xll.qlSwapRateHelperSpread($D102))</f>
        <v>--</v>
      </c>
      <c r="H102" s="1477" t="e">
        <f>_xll.qlRateHelperEarliestDate($D102)</f>
        <v>#VALUE!</v>
      </c>
      <c r="I102" s="1476" t="e">
        <f>_xll.qlRateHelperLatestDate($D102)</f>
        <v>#VALUE!</v>
      </c>
      <c r="J102" s="772" t="e">
        <v>#N/A</v>
      </c>
    </row>
    <row r="103" spans="4:10" x14ac:dyDescent="0.2">
      <c r="D103" s="776" t="e">
        <v>#N/A</v>
      </c>
      <c r="E103" s="776" t="e">
        <f>_xll.qlRateHelperQuoteName(D103)</f>
        <v>#VALUE!</v>
      </c>
      <c r="F103" s="775" t="e">
        <f>_xll.qlRateHelperRate($D103)</f>
        <v>#VALUE!</v>
      </c>
      <c r="G103" s="775" t="str">
        <f>IF(ISERROR(_xll.qlSwapRateHelperSpread($D103)),IF(ISERROR(_xll.qlFuturesRateHelperConvexityAdjustment($D103)),"--",_xll.qlFuturesRateHelperConvexityAdjustment($D103)),_xll.qlSwapRateHelperSpread($D103))</f>
        <v>--</v>
      </c>
      <c r="H103" s="1477" t="e">
        <f>_xll.qlRateHelperEarliestDate($D103)</f>
        <v>#VALUE!</v>
      </c>
      <c r="I103" s="1476" t="e">
        <f>_xll.qlRateHelperLatestDate($D103)</f>
        <v>#VALUE!</v>
      </c>
      <c r="J103" s="772" t="e">
        <v>#N/A</v>
      </c>
    </row>
    <row r="104" spans="4:10" x14ac:dyDescent="0.2">
      <c r="D104" s="776" t="e">
        <v>#N/A</v>
      </c>
      <c r="E104" s="776" t="e">
        <f>_xll.qlRateHelperQuoteName(D104)</f>
        <v>#VALUE!</v>
      </c>
      <c r="F104" s="775" t="e">
        <f>_xll.qlRateHelperRate($D104)</f>
        <v>#VALUE!</v>
      </c>
      <c r="G104" s="775" t="str">
        <f>IF(ISERROR(_xll.qlSwapRateHelperSpread($D104)),IF(ISERROR(_xll.qlFuturesRateHelperConvexityAdjustment($D104)),"--",_xll.qlFuturesRateHelperConvexityAdjustment($D104)),_xll.qlSwapRateHelperSpread($D104))</f>
        <v>--</v>
      </c>
      <c r="H104" s="1477" t="e">
        <f>_xll.qlRateHelperEarliestDate($D104)</f>
        <v>#VALUE!</v>
      </c>
      <c r="I104" s="1476" t="e">
        <f>_xll.qlRateHelperLatestDate($D104)</f>
        <v>#VALUE!</v>
      </c>
      <c r="J104" s="772" t="e">
        <v>#N/A</v>
      </c>
    </row>
    <row r="105" spans="4:10" x14ac:dyDescent="0.2">
      <c r="D105" s="776" t="e">
        <v>#N/A</v>
      </c>
      <c r="E105" s="776" t="e">
        <f>_xll.qlRateHelperQuoteName(D105)</f>
        <v>#VALUE!</v>
      </c>
      <c r="F105" s="775" t="e">
        <f>_xll.qlRateHelperRate($D105)</f>
        <v>#VALUE!</v>
      </c>
      <c r="G105" s="775" t="str">
        <f>IF(ISERROR(_xll.qlSwapRateHelperSpread($D105)),IF(ISERROR(_xll.qlFuturesRateHelperConvexityAdjustment($D105)),"--",_xll.qlFuturesRateHelperConvexityAdjustment($D105)),_xll.qlSwapRateHelperSpread($D105))</f>
        <v>--</v>
      </c>
      <c r="H105" s="1477" t="e">
        <f>_xll.qlRateHelperEarliestDate($D105)</f>
        <v>#VALUE!</v>
      </c>
      <c r="I105" s="1476" t="e">
        <f>_xll.qlRateHelperLatestDate($D105)</f>
        <v>#VALUE!</v>
      </c>
      <c r="J105" s="772" t="e">
        <v>#N/A</v>
      </c>
    </row>
    <row r="106" spans="4:10" x14ac:dyDescent="0.2">
      <c r="D106" s="776" t="e">
        <v>#N/A</v>
      </c>
      <c r="E106" s="776" t="e">
        <f>_xll.qlRateHelperQuoteName(D106)</f>
        <v>#VALUE!</v>
      </c>
      <c r="F106" s="775" t="e">
        <f>_xll.qlRateHelperRate($D106)</f>
        <v>#VALUE!</v>
      </c>
      <c r="G106" s="775" t="str">
        <f>IF(ISERROR(_xll.qlSwapRateHelperSpread($D106)),IF(ISERROR(_xll.qlFuturesRateHelperConvexityAdjustment($D106)),"--",_xll.qlFuturesRateHelperConvexityAdjustment($D106)),_xll.qlSwapRateHelperSpread($D106))</f>
        <v>--</v>
      </c>
      <c r="H106" s="1477" t="e">
        <f>_xll.qlRateHelperEarliestDate($D106)</f>
        <v>#VALUE!</v>
      </c>
      <c r="I106" s="1476" t="e">
        <f>_xll.qlRateHelperLatestDate($D106)</f>
        <v>#VALUE!</v>
      </c>
      <c r="J106" s="772" t="e">
        <v>#N/A</v>
      </c>
    </row>
    <row r="107" spans="4:10" x14ac:dyDescent="0.2">
      <c r="D107" s="776" t="e">
        <v>#N/A</v>
      </c>
      <c r="E107" s="776" t="e">
        <f>_xll.qlRateHelperQuoteName(D107)</f>
        <v>#VALUE!</v>
      </c>
      <c r="F107" s="775" t="e">
        <f>_xll.qlRateHelperRate($D107)</f>
        <v>#VALUE!</v>
      </c>
      <c r="G107" s="775" t="str">
        <f>IF(ISERROR(_xll.qlSwapRateHelperSpread($D107)),IF(ISERROR(_xll.qlFuturesRateHelperConvexityAdjustment($D107)),"--",_xll.qlFuturesRateHelperConvexityAdjustment($D107)),_xll.qlSwapRateHelperSpread($D107))</f>
        <v>--</v>
      </c>
      <c r="H107" s="1477" t="e">
        <f>_xll.qlRateHelperEarliestDate($D107)</f>
        <v>#VALUE!</v>
      </c>
      <c r="I107" s="1476" t="e">
        <f>_xll.qlRateHelperLatestDate($D107)</f>
        <v>#VALUE!</v>
      </c>
      <c r="J107" s="772" t="e">
        <v>#N/A</v>
      </c>
    </row>
    <row r="108" spans="4:10" x14ac:dyDescent="0.2">
      <c r="D108" s="776" t="e">
        <v>#N/A</v>
      </c>
      <c r="E108" s="776" t="e">
        <f>_xll.qlRateHelperQuoteName(D108)</f>
        <v>#VALUE!</v>
      </c>
      <c r="F108" s="775" t="e">
        <f>_xll.qlRateHelperRate($D108)</f>
        <v>#VALUE!</v>
      </c>
      <c r="G108" s="775" t="str">
        <f>IF(ISERROR(_xll.qlSwapRateHelperSpread($D108)),IF(ISERROR(_xll.qlFuturesRateHelperConvexityAdjustment($D108)),"--",_xll.qlFuturesRateHelperConvexityAdjustment($D108)),_xll.qlSwapRateHelperSpread($D108))</f>
        <v>--</v>
      </c>
      <c r="H108" s="1477" t="e">
        <f>_xll.qlRateHelperEarliestDate($D108)</f>
        <v>#VALUE!</v>
      </c>
      <c r="I108" s="1476" t="e">
        <f>_xll.qlRateHelperLatestDate($D108)</f>
        <v>#VALUE!</v>
      </c>
      <c r="J108" s="772" t="e">
        <v>#N/A</v>
      </c>
    </row>
    <row r="109" spans="4:10" x14ac:dyDescent="0.2">
      <c r="D109" s="776" t="e">
        <v>#N/A</v>
      </c>
      <c r="E109" s="776" t="e">
        <f>_xll.qlRateHelperQuoteName(D109)</f>
        <v>#VALUE!</v>
      </c>
      <c r="F109" s="775" t="e">
        <f>_xll.qlRateHelperRate($D109)</f>
        <v>#VALUE!</v>
      </c>
      <c r="G109" s="775" t="str">
        <f>IF(ISERROR(_xll.qlSwapRateHelperSpread($D109)),IF(ISERROR(_xll.qlFuturesRateHelperConvexityAdjustment($D109)),"--",_xll.qlFuturesRateHelperConvexityAdjustment($D109)),_xll.qlSwapRateHelperSpread($D109))</f>
        <v>--</v>
      </c>
      <c r="H109" s="1477" t="e">
        <f>_xll.qlRateHelperEarliestDate($D109)</f>
        <v>#VALUE!</v>
      </c>
      <c r="I109" s="1476" t="e">
        <f>_xll.qlRateHelperLatestDate($D109)</f>
        <v>#VALUE!</v>
      </c>
      <c r="J109" s="772" t="e">
        <v>#N/A</v>
      </c>
    </row>
    <row r="110" spans="4:10" x14ac:dyDescent="0.2">
      <c r="D110" s="776" t="e">
        <v>#N/A</v>
      </c>
      <c r="E110" s="776" t="e">
        <f>_xll.qlRateHelperQuoteName(D110)</f>
        <v>#VALUE!</v>
      </c>
      <c r="F110" s="775" t="e">
        <f>_xll.qlRateHelperRate($D110)</f>
        <v>#VALUE!</v>
      </c>
      <c r="G110" s="775" t="str">
        <f>IF(ISERROR(_xll.qlSwapRateHelperSpread($D110)),IF(ISERROR(_xll.qlFuturesRateHelperConvexityAdjustment($D110)),"--",_xll.qlFuturesRateHelperConvexityAdjustment($D110)),_xll.qlSwapRateHelperSpread($D110))</f>
        <v>--</v>
      </c>
      <c r="H110" s="1477" t="e">
        <f>_xll.qlRateHelperEarliestDate($D110)</f>
        <v>#VALUE!</v>
      </c>
      <c r="I110" s="1476" t="e">
        <f>_xll.qlRateHelperLatestDate($D110)</f>
        <v>#VALUE!</v>
      </c>
      <c r="J110" s="772" t="e">
        <v>#N/A</v>
      </c>
    </row>
    <row r="111" spans="4:10" x14ac:dyDescent="0.2">
      <c r="D111" s="776" t="e">
        <v>#N/A</v>
      </c>
      <c r="E111" s="776" t="e">
        <f>_xll.qlRateHelperQuoteName(D111)</f>
        <v>#VALUE!</v>
      </c>
      <c r="F111" s="775" t="e">
        <f>_xll.qlRateHelperRate($D111)</f>
        <v>#VALUE!</v>
      </c>
      <c r="G111" s="775" t="str">
        <f>IF(ISERROR(_xll.qlSwapRateHelperSpread($D111)),IF(ISERROR(_xll.qlFuturesRateHelperConvexityAdjustment($D111)),"--",_xll.qlFuturesRateHelperConvexityAdjustment($D111)),_xll.qlSwapRateHelperSpread($D111))</f>
        <v>--</v>
      </c>
      <c r="H111" s="1477" t="e">
        <f>_xll.qlRateHelperEarliestDate($D111)</f>
        <v>#VALUE!</v>
      </c>
      <c r="I111" s="1476" t="e">
        <f>_xll.qlRateHelperLatestDate($D111)</f>
        <v>#VALUE!</v>
      </c>
      <c r="J111" s="772" t="e">
        <v>#N/A</v>
      </c>
    </row>
    <row r="112" spans="4:10" x14ac:dyDescent="0.2">
      <c r="D112" s="776" t="e">
        <v>#N/A</v>
      </c>
      <c r="E112" s="776" t="e">
        <f>_xll.qlRateHelperQuoteName(D112)</f>
        <v>#VALUE!</v>
      </c>
      <c r="F112" s="775" t="e">
        <f>_xll.qlRateHelperRate($D112)</f>
        <v>#VALUE!</v>
      </c>
      <c r="G112" s="775" t="str">
        <f>IF(ISERROR(_xll.qlSwapRateHelperSpread($D112)),IF(ISERROR(_xll.qlFuturesRateHelperConvexityAdjustment($D112)),"--",_xll.qlFuturesRateHelperConvexityAdjustment($D112)),_xll.qlSwapRateHelperSpread($D112))</f>
        <v>--</v>
      </c>
      <c r="H112" s="1477" t="e">
        <f>_xll.qlRateHelperEarliestDate($D112)</f>
        <v>#VALUE!</v>
      </c>
      <c r="I112" s="1476" t="e">
        <f>_xll.qlRateHelperLatestDate($D112)</f>
        <v>#VALUE!</v>
      </c>
      <c r="J112" s="772" t="e">
        <v>#N/A</v>
      </c>
    </row>
    <row r="113" spans="4:10" x14ac:dyDescent="0.2">
      <c r="D113" s="776" t="e">
        <v>#N/A</v>
      </c>
      <c r="E113" s="776" t="e">
        <f>_xll.qlRateHelperQuoteName(D113)</f>
        <v>#VALUE!</v>
      </c>
      <c r="F113" s="775" t="e">
        <f>_xll.qlRateHelperRate($D113)</f>
        <v>#VALUE!</v>
      </c>
      <c r="G113" s="775" t="str">
        <f>IF(ISERROR(_xll.qlSwapRateHelperSpread($D113)),IF(ISERROR(_xll.qlFuturesRateHelperConvexityAdjustment($D113)),"--",_xll.qlFuturesRateHelperConvexityAdjustment($D113)),_xll.qlSwapRateHelperSpread($D113))</f>
        <v>--</v>
      </c>
      <c r="H113" s="1477" t="e">
        <f>_xll.qlRateHelperEarliestDate($D113)</f>
        <v>#VALUE!</v>
      </c>
      <c r="I113" s="1476" t="e">
        <f>_xll.qlRateHelperLatestDate($D113)</f>
        <v>#VALUE!</v>
      </c>
      <c r="J113" s="772" t="e">
        <v>#N/A</v>
      </c>
    </row>
    <row r="114" spans="4:10" x14ac:dyDescent="0.2">
      <c r="D114" s="776" t="e">
        <v>#N/A</v>
      </c>
      <c r="E114" s="776" t="e">
        <f>_xll.qlRateHelperQuoteName(D114)</f>
        <v>#VALUE!</v>
      </c>
      <c r="F114" s="775" t="e">
        <f>_xll.qlRateHelperRate($D114)</f>
        <v>#VALUE!</v>
      </c>
      <c r="G114" s="775" t="str">
        <f>IF(ISERROR(_xll.qlSwapRateHelperSpread($D114)),IF(ISERROR(_xll.qlFuturesRateHelperConvexityAdjustment($D114)),"--",_xll.qlFuturesRateHelperConvexityAdjustment($D114)),_xll.qlSwapRateHelperSpread($D114))</f>
        <v>--</v>
      </c>
      <c r="H114" s="1477" t="e">
        <f>_xll.qlRateHelperEarliestDate($D114)</f>
        <v>#VALUE!</v>
      </c>
      <c r="I114" s="1476" t="e">
        <f>_xll.qlRateHelperLatestDate($D114)</f>
        <v>#VALUE!</v>
      </c>
      <c r="J114" s="772" t="e">
        <v>#N/A</v>
      </c>
    </row>
    <row r="115" spans="4:10" x14ac:dyDescent="0.2">
      <c r="D115" s="776" t="e">
        <v>#N/A</v>
      </c>
      <c r="E115" s="776" t="e">
        <f>_xll.qlRateHelperQuoteName(D115)</f>
        <v>#VALUE!</v>
      </c>
      <c r="F115" s="775" t="e">
        <f>_xll.qlRateHelperRate($D115)</f>
        <v>#VALUE!</v>
      </c>
      <c r="G115" s="775" t="str">
        <f>IF(ISERROR(_xll.qlSwapRateHelperSpread($D115)),IF(ISERROR(_xll.qlFuturesRateHelperConvexityAdjustment($D115)),"--",_xll.qlFuturesRateHelperConvexityAdjustment($D115)),_xll.qlSwapRateHelperSpread($D115))</f>
        <v>--</v>
      </c>
      <c r="H115" s="1477" t="e">
        <f>_xll.qlRateHelperEarliestDate($D115)</f>
        <v>#VALUE!</v>
      </c>
      <c r="I115" s="1476" t="e">
        <f>_xll.qlRateHelperLatestDate($D115)</f>
        <v>#VALUE!</v>
      </c>
      <c r="J115" s="772" t="e">
        <v>#N/A</v>
      </c>
    </row>
    <row r="116" spans="4:10" x14ac:dyDescent="0.2">
      <c r="D116" s="776" t="e">
        <v>#N/A</v>
      </c>
      <c r="E116" s="776" t="e">
        <f>_xll.qlRateHelperQuoteName(D116)</f>
        <v>#VALUE!</v>
      </c>
      <c r="F116" s="775" t="e">
        <f>_xll.qlRateHelperRate($D116)</f>
        <v>#VALUE!</v>
      </c>
      <c r="G116" s="775" t="str">
        <f>IF(ISERROR(_xll.qlSwapRateHelperSpread($D116)),IF(ISERROR(_xll.qlFuturesRateHelperConvexityAdjustment($D116)),"--",_xll.qlFuturesRateHelperConvexityAdjustment($D116)),_xll.qlSwapRateHelperSpread($D116))</f>
        <v>--</v>
      </c>
      <c r="H116" s="1477" t="e">
        <f>_xll.qlRateHelperEarliestDate($D116)</f>
        <v>#VALUE!</v>
      </c>
      <c r="I116" s="1476" t="e">
        <f>_xll.qlRateHelperLatestDate($D116)</f>
        <v>#VALUE!</v>
      </c>
      <c r="J116" s="772" t="e">
        <v>#N/A</v>
      </c>
    </row>
    <row r="117" spans="4:10" x14ac:dyDescent="0.2">
      <c r="D117" s="776" t="e">
        <v>#N/A</v>
      </c>
      <c r="E117" s="776" t="e">
        <f>_xll.qlRateHelperQuoteName(D117)</f>
        <v>#VALUE!</v>
      </c>
      <c r="F117" s="775" t="e">
        <f>_xll.qlRateHelperRate($D117)</f>
        <v>#VALUE!</v>
      </c>
      <c r="G117" s="775" t="str">
        <f>IF(ISERROR(_xll.qlSwapRateHelperSpread($D117)),IF(ISERROR(_xll.qlFuturesRateHelperConvexityAdjustment($D117)),"--",_xll.qlFuturesRateHelperConvexityAdjustment($D117)),_xll.qlSwapRateHelperSpread($D117))</f>
        <v>--</v>
      </c>
      <c r="H117" s="1477" t="e">
        <f>_xll.qlRateHelperEarliestDate($D117)</f>
        <v>#VALUE!</v>
      </c>
      <c r="I117" s="1476" t="e">
        <f>_xll.qlRateHelperLatestDate($D117)</f>
        <v>#VALUE!</v>
      </c>
      <c r="J117" s="772" t="e">
        <v>#N/A</v>
      </c>
    </row>
    <row r="118" spans="4:10" x14ac:dyDescent="0.2">
      <c r="D118" s="776" t="e">
        <v>#N/A</v>
      </c>
      <c r="E118" s="776" t="e">
        <f>_xll.qlRateHelperQuoteName(D118)</f>
        <v>#VALUE!</v>
      </c>
      <c r="F118" s="775" t="e">
        <f>_xll.qlRateHelperRate($D118)</f>
        <v>#VALUE!</v>
      </c>
      <c r="G118" s="775" t="str">
        <f>IF(ISERROR(_xll.qlSwapRateHelperSpread($D118)),IF(ISERROR(_xll.qlFuturesRateHelperConvexityAdjustment($D118)),"--",_xll.qlFuturesRateHelperConvexityAdjustment($D118)),_xll.qlSwapRateHelperSpread($D118))</f>
        <v>--</v>
      </c>
      <c r="H118" s="1477" t="e">
        <f>_xll.qlRateHelperEarliestDate($D118)</f>
        <v>#VALUE!</v>
      </c>
      <c r="I118" s="1476" t="e">
        <f>_xll.qlRateHelperLatestDate($D118)</f>
        <v>#VALUE!</v>
      </c>
      <c r="J118" s="772" t="e">
        <v>#N/A</v>
      </c>
    </row>
    <row r="119" spans="4:10" x14ac:dyDescent="0.2">
      <c r="D119" s="776" t="e">
        <v>#N/A</v>
      </c>
      <c r="E119" s="776" t="e">
        <f>_xll.qlRateHelperQuoteName(D119)</f>
        <v>#VALUE!</v>
      </c>
      <c r="F119" s="775" t="e">
        <f>_xll.qlRateHelperRate($D119)</f>
        <v>#VALUE!</v>
      </c>
      <c r="G119" s="775" t="str">
        <f>IF(ISERROR(_xll.qlSwapRateHelperSpread($D119)),IF(ISERROR(_xll.qlFuturesRateHelperConvexityAdjustment($D119)),"--",_xll.qlFuturesRateHelperConvexityAdjustment($D119)),_xll.qlSwapRateHelperSpread($D119))</f>
        <v>--</v>
      </c>
      <c r="H119" s="1477" t="e">
        <f>_xll.qlRateHelperEarliestDate($D119)</f>
        <v>#VALUE!</v>
      </c>
      <c r="I119" s="1476" t="e">
        <f>_xll.qlRateHelperLatestDate($D119)</f>
        <v>#VALUE!</v>
      </c>
      <c r="J119" s="772" t="e">
        <v>#N/A</v>
      </c>
    </row>
    <row r="120" spans="4:10" x14ac:dyDescent="0.2">
      <c r="D120" s="776" t="e">
        <v>#N/A</v>
      </c>
      <c r="E120" s="776" t="e">
        <f>_xll.qlRateHelperQuoteName(D120)</f>
        <v>#VALUE!</v>
      </c>
      <c r="F120" s="775" t="e">
        <f>_xll.qlRateHelperRate($D120)</f>
        <v>#VALUE!</v>
      </c>
      <c r="G120" s="775" t="str">
        <f>IF(ISERROR(_xll.qlSwapRateHelperSpread($D120)),IF(ISERROR(_xll.qlFuturesRateHelperConvexityAdjustment($D120)),"--",_xll.qlFuturesRateHelperConvexityAdjustment($D120)),_xll.qlSwapRateHelperSpread($D120))</f>
        <v>--</v>
      </c>
      <c r="H120" s="1477" t="e">
        <f>_xll.qlRateHelperEarliestDate($D120)</f>
        <v>#VALUE!</v>
      </c>
      <c r="I120" s="1476" t="e">
        <f>_xll.qlRateHelperLatestDate($D120)</f>
        <v>#VALUE!</v>
      </c>
      <c r="J120" s="772" t="e">
        <v>#N/A</v>
      </c>
    </row>
    <row r="121" spans="4:10" x14ac:dyDescent="0.2">
      <c r="D121" s="776" t="e">
        <v>#N/A</v>
      </c>
      <c r="E121" s="776" t="e">
        <f>_xll.qlRateHelperQuoteName(D121)</f>
        <v>#VALUE!</v>
      </c>
      <c r="F121" s="775" t="e">
        <f>_xll.qlRateHelperRate($D121)</f>
        <v>#VALUE!</v>
      </c>
      <c r="G121" s="775" t="str">
        <f>IF(ISERROR(_xll.qlSwapRateHelperSpread($D121)),IF(ISERROR(_xll.qlFuturesRateHelperConvexityAdjustment($D121)),"--",_xll.qlFuturesRateHelperConvexityAdjustment($D121)),_xll.qlSwapRateHelperSpread($D121))</f>
        <v>--</v>
      </c>
      <c r="H121" s="1477" t="e">
        <f>_xll.qlRateHelperEarliestDate($D121)</f>
        <v>#VALUE!</v>
      </c>
      <c r="I121" s="1476" t="e">
        <f>_xll.qlRateHelperLatestDate($D121)</f>
        <v>#VALUE!</v>
      </c>
      <c r="J121" s="772" t="e">
        <v>#N/A</v>
      </c>
    </row>
    <row r="122" spans="4:10" x14ac:dyDescent="0.2">
      <c r="D122" s="776" t="e">
        <v>#N/A</v>
      </c>
      <c r="E122" s="776" t="e">
        <f>_xll.qlRateHelperQuoteName(D122)</f>
        <v>#VALUE!</v>
      </c>
      <c r="F122" s="775" t="e">
        <f>_xll.qlRateHelperRate($D122)</f>
        <v>#VALUE!</v>
      </c>
      <c r="G122" s="775" t="str">
        <f>IF(ISERROR(_xll.qlSwapRateHelperSpread($D122)),IF(ISERROR(_xll.qlFuturesRateHelperConvexityAdjustment($D122)),"--",_xll.qlFuturesRateHelperConvexityAdjustment($D122)),_xll.qlSwapRateHelperSpread($D122))</f>
        <v>--</v>
      </c>
      <c r="H122" s="1477" t="e">
        <f>_xll.qlRateHelperEarliestDate($D122)</f>
        <v>#VALUE!</v>
      </c>
      <c r="I122" s="1476" t="e">
        <f>_xll.qlRateHelperLatestDate($D122)</f>
        <v>#VALUE!</v>
      </c>
      <c r="J122" s="772" t="e">
        <v>#N/A</v>
      </c>
    </row>
    <row r="123" spans="4:10" x14ac:dyDescent="0.2">
      <c r="D123" s="776" t="e">
        <v>#N/A</v>
      </c>
      <c r="E123" s="776" t="e">
        <f>_xll.qlRateHelperQuoteName(D123)</f>
        <v>#VALUE!</v>
      </c>
      <c r="F123" s="775" t="e">
        <f>_xll.qlRateHelperRate($D123)</f>
        <v>#VALUE!</v>
      </c>
      <c r="G123" s="775" t="str">
        <f>IF(ISERROR(_xll.qlSwapRateHelperSpread($D123)),IF(ISERROR(_xll.qlFuturesRateHelperConvexityAdjustment($D123)),"--",_xll.qlFuturesRateHelperConvexityAdjustment($D123)),_xll.qlSwapRateHelperSpread($D123))</f>
        <v>--</v>
      </c>
      <c r="H123" s="1477" t="e">
        <f>_xll.qlRateHelperEarliestDate($D123)</f>
        <v>#VALUE!</v>
      </c>
      <c r="I123" s="1476" t="e">
        <f>_xll.qlRateHelperLatestDate($D123)</f>
        <v>#VALUE!</v>
      </c>
      <c r="J123" s="772" t="e">
        <v>#N/A</v>
      </c>
    </row>
    <row r="124" spans="4:10" x14ac:dyDescent="0.2">
      <c r="D124" s="776" t="e">
        <v>#N/A</v>
      </c>
      <c r="E124" s="776" t="e">
        <f>_xll.qlRateHelperQuoteName(D124)</f>
        <v>#VALUE!</v>
      </c>
      <c r="F124" s="775" t="e">
        <f>_xll.qlRateHelperRate($D124)</f>
        <v>#VALUE!</v>
      </c>
      <c r="G124" s="775" t="str">
        <f>IF(ISERROR(_xll.qlSwapRateHelperSpread($D124)),IF(ISERROR(_xll.qlFuturesRateHelperConvexityAdjustment($D124)),"--",_xll.qlFuturesRateHelperConvexityAdjustment($D124)),_xll.qlSwapRateHelperSpread($D124))</f>
        <v>--</v>
      </c>
      <c r="H124" s="1477" t="e">
        <f>_xll.qlRateHelperEarliestDate($D124)</f>
        <v>#VALUE!</v>
      </c>
      <c r="I124" s="1476" t="e">
        <f>_xll.qlRateHelperLatestDate($D124)</f>
        <v>#VALUE!</v>
      </c>
      <c r="J124" s="772" t="e">
        <v>#N/A</v>
      </c>
    </row>
    <row r="125" spans="4:10" x14ac:dyDescent="0.2">
      <c r="D125" s="776" t="e">
        <v>#N/A</v>
      </c>
      <c r="E125" s="776" t="e">
        <f>_xll.qlRateHelperQuoteName(D125)</f>
        <v>#VALUE!</v>
      </c>
      <c r="F125" s="775" t="e">
        <f>_xll.qlRateHelperRate($D125)</f>
        <v>#VALUE!</v>
      </c>
      <c r="G125" s="775" t="str">
        <f>IF(ISERROR(_xll.qlSwapRateHelperSpread($D125)),IF(ISERROR(_xll.qlFuturesRateHelperConvexityAdjustment($D125)),"--",_xll.qlFuturesRateHelperConvexityAdjustment($D125)),_xll.qlSwapRateHelperSpread($D125))</f>
        <v>--</v>
      </c>
      <c r="H125" s="1477" t="e">
        <f>_xll.qlRateHelperEarliestDate($D125)</f>
        <v>#VALUE!</v>
      </c>
      <c r="I125" s="1476" t="e">
        <f>_xll.qlRateHelperLatestDate($D125)</f>
        <v>#VALUE!</v>
      </c>
      <c r="J125" s="772" t="e">
        <v>#N/A</v>
      </c>
    </row>
    <row r="126" spans="4:10" ht="12" thickBot="1" x14ac:dyDescent="0.25">
      <c r="D126" s="939" t="e">
        <v>#N/A</v>
      </c>
      <c r="E126" s="776" t="e">
        <f>_xll.qlRateHelperQuoteName(D126)</f>
        <v>#VALUE!</v>
      </c>
      <c r="F126" s="938" t="e">
        <f>_xll.qlRateHelperRate($D126)</f>
        <v>#VALUE!</v>
      </c>
      <c r="G126" s="938" t="str">
        <f>IF(ISERROR(_xll.qlSwapRateHelperSpread($D126)),IF(ISERROR(_xll.qlFuturesRateHelperConvexityAdjustment($D126)),"--",_xll.qlFuturesRateHelperConvexityAdjustment($D126)),_xll.qlSwapRateHelperSpread($D126))</f>
        <v>--</v>
      </c>
      <c r="H126" s="1475" t="e">
        <f>_xll.qlRateHelperEarliestDate($D126)</f>
        <v>#VALUE!</v>
      </c>
      <c r="I126" s="1474" t="e">
        <f>_xll.qlRateHelperLatestDate($D126)</f>
        <v>#VALUE!</v>
      </c>
      <c r="J126" s="772" t="e">
        <v>#N/A</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K66"/>
  <sheetViews>
    <sheetView topLeftCell="B1" workbookViewId="0">
      <selection activeCell="B1" sqref="B1"/>
    </sheetView>
  </sheetViews>
  <sheetFormatPr defaultColWidth="8.140625" defaultRowHeight="11.25" x14ac:dyDescent="0.2"/>
  <cols>
    <col min="1" max="1" width="15.140625" style="400" hidden="1" customWidth="1"/>
    <col min="2" max="2" width="21.42578125" style="400" bestFit="1" customWidth="1"/>
    <col min="3" max="5" width="8" style="400" bestFit="1" customWidth="1"/>
    <col min="6" max="6" width="9" style="400" bestFit="1" customWidth="1"/>
    <col min="7" max="7" width="8.7109375" style="400" customWidth="1"/>
    <col min="8" max="9" width="17.28515625" style="400" bestFit="1" customWidth="1"/>
    <col min="10" max="10" width="3" style="399" bestFit="1" customWidth="1"/>
    <col min="11" max="11" width="19.28515625" style="399" bestFit="1" customWidth="1"/>
    <col min="12" max="16384" width="8.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x14ac:dyDescent="0.2">
      <c r="A2" s="949" t="str">
        <f>'Deposits (4)'!E3</f>
        <v>obj_00494#0030</v>
      </c>
      <c r="B2" s="299" t="str">
        <f>_xll.qlRateHelperQuoteName(A2)</f>
        <v>GBPSWD_SYNTH6M_Quote</v>
      </c>
      <c r="C2" s="791">
        <f>_xll.qlRateHelperQuoteValue($A2,Trigger)</f>
        <v>6.1159999999999999E-3</v>
      </c>
      <c r="D2" s="791"/>
      <c r="E2" s="59" t="b">
        <v>0</v>
      </c>
      <c r="F2" s="59">
        <v>10</v>
      </c>
      <c r="G2" s="59">
        <v>1</v>
      </c>
      <c r="H2" s="947">
        <f>_xll.qlRateHelperEarliestDate($A2,Trigger)</f>
        <v>42180</v>
      </c>
      <c r="I2" s="946">
        <f>_xll.qlRateHelperLatestDate($A2,Trigger)</f>
        <v>42187</v>
      </c>
      <c r="J2" s="399">
        <v>10</v>
      </c>
      <c r="K2" s="399" t="s">
        <v>412</v>
      </c>
    </row>
    <row r="3" spans="1:11" x14ac:dyDescent="0.2">
      <c r="A3" s="949" t="str">
        <f>'Deposits (4)'!E4</f>
        <v>obj_00493#0030</v>
      </c>
      <c r="B3" s="299" t="str">
        <f>_xll.qlRateHelperQuoteName(A3)</f>
        <v>GBP2WD_SYNTH6M_Quote</v>
      </c>
      <c r="C3" s="791">
        <f>_xll.qlRateHelperQuoteValue($A3,Trigger)</f>
        <v>6.1760000000000001E-3</v>
      </c>
      <c r="D3" s="791"/>
      <c r="E3" s="59" t="b">
        <v>0</v>
      </c>
      <c r="F3" s="59">
        <v>10</v>
      </c>
      <c r="G3" s="59">
        <v>1</v>
      </c>
      <c r="H3" s="947">
        <f>_xll.qlRateHelperEarliestDate($A3,Trigger)</f>
        <v>42180</v>
      </c>
      <c r="I3" s="946">
        <f>_xll.qlRateHelperLatestDate($A3,Trigger)</f>
        <v>42194</v>
      </c>
      <c r="J3" s="399">
        <v>20</v>
      </c>
      <c r="K3" s="399" t="s">
        <v>411</v>
      </c>
    </row>
    <row r="4" spans="1:11" x14ac:dyDescent="0.2">
      <c r="A4" s="949" t="str">
        <f>'Deposits (4)'!E5</f>
        <v>obj_0048d#0030</v>
      </c>
      <c r="B4" s="299" t="str">
        <f>_xll.qlRateHelperQuoteName(A4)</f>
        <v>GBP3WD_SYNTH6M_Quote</v>
      </c>
      <c r="C4" s="791">
        <f>_xll.qlRateHelperQuoteValue($A4,Trigger)</f>
        <v>6.2420000000000002E-3</v>
      </c>
      <c r="D4" s="791"/>
      <c r="E4" s="59" t="b">
        <v>0</v>
      </c>
      <c r="F4" s="59">
        <v>10</v>
      </c>
      <c r="G4" s="59">
        <v>1</v>
      </c>
      <c r="H4" s="947">
        <f>_xll.qlRateHelperEarliestDate($A4,Trigger)</f>
        <v>42180</v>
      </c>
      <c r="I4" s="946">
        <f>_xll.qlRateHelperLatestDate($A4,Trigger)</f>
        <v>42201</v>
      </c>
      <c r="J4" s="399">
        <v>30</v>
      </c>
      <c r="K4" s="399" t="s">
        <v>410</v>
      </c>
    </row>
    <row r="5" spans="1:11" x14ac:dyDescent="0.2">
      <c r="A5" s="949" t="str">
        <f>'Deposits (4)'!E6</f>
        <v>obj_0048e#0030</v>
      </c>
      <c r="B5" s="299" t="str">
        <f>_xll.qlRateHelperQuoteName(A5)</f>
        <v>GBP1MD_SYNTH6M_Quote</v>
      </c>
      <c r="C5" s="791">
        <f>_xll.qlRateHelperQuoteValue($A5,Trigger)</f>
        <v>6.3340000000000002E-3</v>
      </c>
      <c r="D5" s="791"/>
      <c r="E5" s="59" t="b">
        <v>1</v>
      </c>
      <c r="F5" s="59">
        <v>10</v>
      </c>
      <c r="G5" s="59">
        <v>1</v>
      </c>
      <c r="H5" s="947">
        <f>_xll.qlRateHelperEarliestDate($A5,Trigger)</f>
        <v>42180</v>
      </c>
      <c r="I5" s="946">
        <f>_xll.qlRateHelperLatestDate($A5,Trigger)</f>
        <v>42212</v>
      </c>
      <c r="J5" s="399">
        <v>40</v>
      </c>
      <c r="K5" s="399" t="s">
        <v>409</v>
      </c>
    </row>
    <row r="6" spans="1:11" x14ac:dyDescent="0.2">
      <c r="A6" s="949" t="str">
        <f>'Deposits (4)'!E7</f>
        <v>obj_00489#0030</v>
      </c>
      <c r="B6" s="299" t="str">
        <f>_xll.qlRateHelperQuoteName(A6)</f>
        <v>GBP2MD_SYNTH6M_Quote</v>
      </c>
      <c r="C6" s="791">
        <f>_xll.qlRateHelperQuoteValue($A6,Trigger)</f>
        <v>6.5760000000000002E-3</v>
      </c>
      <c r="D6" s="791"/>
      <c r="E6" s="59" t="b">
        <v>1</v>
      </c>
      <c r="F6" s="59">
        <v>10</v>
      </c>
      <c r="G6" s="59">
        <v>1</v>
      </c>
      <c r="H6" s="947">
        <f>_xll.qlRateHelperEarliestDate($A6,Trigger)</f>
        <v>42180</v>
      </c>
      <c r="I6" s="946">
        <f>_xll.qlRateHelperLatestDate($A6,Trigger)</f>
        <v>42241</v>
      </c>
      <c r="J6" s="399">
        <v>50</v>
      </c>
      <c r="K6" s="399" t="s">
        <v>408</v>
      </c>
    </row>
    <row r="7" spans="1:11" x14ac:dyDescent="0.2">
      <c r="A7" s="949" t="str">
        <f>'Deposits (4)'!E8</f>
        <v>obj_00487#0030</v>
      </c>
      <c r="B7" s="299" t="str">
        <f>_xll.qlRateHelperQuoteName(A7)</f>
        <v>GBP3MD_SYNTH6M_Quote</v>
      </c>
      <c r="C7" s="791">
        <f>_xll.qlRateHelperQuoteValue($A7,Trigger)</f>
        <v>6.7930000000000004E-3</v>
      </c>
      <c r="D7" s="791"/>
      <c r="E7" s="59" t="b">
        <v>1</v>
      </c>
      <c r="F7" s="59">
        <v>10</v>
      </c>
      <c r="G7" s="59">
        <v>1</v>
      </c>
      <c r="H7" s="947">
        <f>_xll.qlRateHelperEarliestDate($A7,Trigger)</f>
        <v>42180</v>
      </c>
      <c r="I7" s="946">
        <f>_xll.qlRateHelperLatestDate($A7,Trigger)</f>
        <v>42272</v>
      </c>
      <c r="J7" s="399">
        <v>60</v>
      </c>
      <c r="K7" s="399" t="s">
        <v>407</v>
      </c>
    </row>
    <row r="8" spans="1:11" x14ac:dyDescent="0.2">
      <c r="A8" s="949" t="str">
        <f>'Deposits (4)'!E9</f>
        <v>obj_00488#0030</v>
      </c>
      <c r="B8" s="299" t="str">
        <f>_xll.qlRateHelperQuoteName(A8)</f>
        <v>GBP4MD_SYNTH6M_Quote</v>
      </c>
      <c r="C8" s="791">
        <f>_xll.qlRateHelperQuoteValue($A8,Trigger)</f>
        <v>6.9800000000000001E-3</v>
      </c>
      <c r="D8" s="791"/>
      <c r="E8" s="59" t="b">
        <v>1</v>
      </c>
      <c r="F8" s="59">
        <v>10</v>
      </c>
      <c r="G8" s="59">
        <v>1</v>
      </c>
      <c r="H8" s="947">
        <f>_xll.qlRateHelperEarliestDate($A8,Trigger)</f>
        <v>42180</v>
      </c>
      <c r="I8" s="946">
        <f>_xll.qlRateHelperLatestDate($A8,Trigger)</f>
        <v>42303</v>
      </c>
      <c r="J8" s="399">
        <v>70</v>
      </c>
      <c r="K8" s="399" t="s">
        <v>406</v>
      </c>
    </row>
    <row r="9" spans="1:11" x14ac:dyDescent="0.2">
      <c r="A9" s="949" t="str">
        <f>'Deposits (4)'!E10</f>
        <v>obj_0048c#0030</v>
      </c>
      <c r="B9" s="299" t="str">
        <f>_xll.qlRateHelperQuoteName(A9)</f>
        <v>GBP5MD_SYNTH6M_Quote</v>
      </c>
      <c r="C9" s="791">
        <f>_xll.qlRateHelperQuoteValue($A9,Trigger)</f>
        <v>7.1850000000000004E-3</v>
      </c>
      <c r="D9" s="791"/>
      <c r="E9" s="59" t="b">
        <v>1</v>
      </c>
      <c r="F9" s="59">
        <v>10</v>
      </c>
      <c r="G9" s="59">
        <v>1</v>
      </c>
      <c r="H9" s="947">
        <f>_xll.qlRateHelperEarliestDate($A9,Trigger)</f>
        <v>42180</v>
      </c>
      <c r="I9" s="946">
        <f>_xll.qlRateHelperLatestDate($A9,Trigger)</f>
        <v>42333</v>
      </c>
    </row>
    <row r="10" spans="1:11" x14ac:dyDescent="0.2">
      <c r="A10" s="949" t="str">
        <f>'Deposits (4)'!E11</f>
        <v>obj_0048a#0030</v>
      </c>
      <c r="B10" s="299" t="str">
        <f>_xll.qlRateHelperQuoteName(A10)</f>
        <v>GBP6MD_SYNTH6M_Quote</v>
      </c>
      <c r="C10" s="791">
        <f>_xll.qlRateHelperQuoteValue($A10,Trigger)</f>
        <v>7.3810000000000004E-3</v>
      </c>
      <c r="D10" s="791"/>
      <c r="E10" s="59" t="b">
        <v>1</v>
      </c>
      <c r="F10" s="59">
        <v>70</v>
      </c>
      <c r="G10" s="59">
        <v>1</v>
      </c>
      <c r="H10" s="947">
        <f>_xll.qlRateHelperEarliestDate($A10,Trigger)</f>
        <v>42180</v>
      </c>
      <c r="I10" s="946">
        <f>_xll.qlRateHelperLatestDate($A10,Trigger)</f>
        <v>42367</v>
      </c>
    </row>
    <row r="11" spans="1:11" x14ac:dyDescent="0.2">
      <c r="A11" s="963" t="str">
        <f>'FRAs (2)'!H3</f>
        <v>obj_00486#0031</v>
      </c>
      <c r="B11" s="796" t="str">
        <f>_xll.qlRateHelperQuoteName(A11)</f>
        <v>GBP1x7F_Quote</v>
      </c>
      <c r="C11" s="795">
        <f>_xll.qlRateHelperQuoteValue($A11,Trigger)</f>
        <v>7.7000000000000002E-3</v>
      </c>
      <c r="D11" s="795"/>
      <c r="E11" s="794" t="b">
        <v>1</v>
      </c>
      <c r="F11" s="794">
        <v>20</v>
      </c>
      <c r="G11" s="794">
        <v>1</v>
      </c>
      <c r="H11" s="961">
        <f>_xll.qlRateHelperEarliestDate($A11,Trigger)</f>
        <v>42212</v>
      </c>
      <c r="I11" s="960">
        <f>_xll.qlRateHelperLatestDate($A11,Trigger)</f>
        <v>42396</v>
      </c>
    </row>
    <row r="12" spans="1:11" x14ac:dyDescent="0.2">
      <c r="A12" s="949" t="str">
        <f>'FRAs (2)'!H4</f>
        <v>obj_0048f#0031</v>
      </c>
      <c r="B12" s="299" t="str">
        <f>_xll.qlRateHelperQuoteName(A12)</f>
        <v>GBP2x8F_Quote</v>
      </c>
      <c r="C12" s="791">
        <f>_xll.qlRateHelperQuoteValue($A12,Trigger)</f>
        <v>8.0000000000000002E-3</v>
      </c>
      <c r="D12" s="791"/>
      <c r="E12" s="59" t="b">
        <v>1</v>
      </c>
      <c r="F12" s="59">
        <v>20</v>
      </c>
      <c r="G12" s="59">
        <v>1</v>
      </c>
      <c r="H12" s="947">
        <f>_xll.qlRateHelperEarliestDate($A12,Trigger)</f>
        <v>42241</v>
      </c>
      <c r="I12" s="946">
        <f>_xll.qlRateHelperLatestDate($A12,Trigger)</f>
        <v>42425</v>
      </c>
    </row>
    <row r="13" spans="1:11" x14ac:dyDescent="0.2">
      <c r="A13" s="949" t="str">
        <f>'FRAs (2)'!H5</f>
        <v>obj_00495#0031</v>
      </c>
      <c r="B13" s="299" t="str">
        <f>_xll.qlRateHelperQuoteName(A13)</f>
        <v>GBP3x9F_Quote</v>
      </c>
      <c r="C13" s="791">
        <f>_xll.qlRateHelperQuoteValue($A13,Trigger)</f>
        <v>8.4499999999999992E-3</v>
      </c>
      <c r="D13" s="791"/>
      <c r="E13" s="59" t="b">
        <v>1</v>
      </c>
      <c r="F13" s="59">
        <v>20</v>
      </c>
      <c r="G13" s="59">
        <v>1</v>
      </c>
      <c r="H13" s="947">
        <f>_xll.qlRateHelperEarliestDate($A13,Trigger)</f>
        <v>42272</v>
      </c>
      <c r="I13" s="946">
        <f>_xll.qlRateHelperLatestDate($A13,Trigger)</f>
        <v>42458</v>
      </c>
    </row>
    <row r="14" spans="1:11" x14ac:dyDescent="0.2">
      <c r="A14" s="949" t="str">
        <f>'FRAs (2)'!H6</f>
        <v>obj_00490#0031</v>
      </c>
      <c r="B14" s="299" t="str">
        <f>_xll.qlRateHelperQuoteName(A14)</f>
        <v>GBP4x10F_Quote</v>
      </c>
      <c r="C14" s="791">
        <f>_xll.qlRateHelperQuoteValue($A14,Trigger)</f>
        <v>8.8500000000000002E-3</v>
      </c>
      <c r="D14" s="791"/>
      <c r="E14" s="59" t="b">
        <v>1</v>
      </c>
      <c r="F14" s="59">
        <v>20</v>
      </c>
      <c r="G14" s="59">
        <v>1</v>
      </c>
      <c r="H14" s="947">
        <f>_xll.qlRateHelperEarliestDate($A14,Trigger)</f>
        <v>42303</v>
      </c>
      <c r="I14" s="946">
        <f>_xll.qlRateHelperLatestDate($A14,Trigger)</f>
        <v>42486</v>
      </c>
    </row>
    <row r="15" spans="1:11" x14ac:dyDescent="0.2">
      <c r="A15" s="949" t="str">
        <f>'FRAs (2)'!H7</f>
        <v>obj_0048b#0031</v>
      </c>
      <c r="B15" s="299" t="str">
        <f>_xll.qlRateHelperQuoteName(A15)</f>
        <v>GBP5x11F_Quote</v>
      </c>
      <c r="C15" s="791">
        <f>_xll.qlRateHelperQuoteValue($A15,Trigger)</f>
        <v>9.2500000000000013E-3</v>
      </c>
      <c r="D15" s="791"/>
      <c r="E15" s="59" t="b">
        <v>1</v>
      </c>
      <c r="F15" s="59">
        <v>20</v>
      </c>
      <c r="G15" s="59">
        <v>1</v>
      </c>
      <c r="H15" s="947">
        <f>_xll.qlRateHelperEarliestDate($A15,Trigger)</f>
        <v>42333</v>
      </c>
      <c r="I15" s="946">
        <f>_xll.qlRateHelperLatestDate($A15,Trigger)</f>
        <v>42515</v>
      </c>
    </row>
    <row r="16" spans="1:11" x14ac:dyDescent="0.2">
      <c r="A16" s="949" t="str">
        <f>'FRAs (2)'!H8</f>
        <v>obj_00492#0031</v>
      </c>
      <c r="B16" s="299" t="str">
        <f>_xll.qlRateHelperQuoteName(A16)</f>
        <v>GBP6x12F_Quote</v>
      </c>
      <c r="C16" s="791">
        <f>_xll.qlRateHelperQuoteValue($A16,Trigger)</f>
        <v>9.8499999999999994E-3</v>
      </c>
      <c r="D16" s="791"/>
      <c r="E16" s="59" t="b">
        <v>1</v>
      </c>
      <c r="F16" s="59">
        <v>20</v>
      </c>
      <c r="G16" s="59">
        <v>1</v>
      </c>
      <c r="H16" s="947">
        <f>_xll.qlRateHelperEarliestDate($A16,Trigger)</f>
        <v>42367</v>
      </c>
      <c r="I16" s="946">
        <f>_xll.qlRateHelperLatestDate($A16,Trigger)</f>
        <v>42550</v>
      </c>
    </row>
    <row r="17" spans="1:11" x14ac:dyDescent="0.2">
      <c r="A17" s="949" t="str">
        <f>'FRAs (2)'!H9</f>
        <v>obj_00491#0031</v>
      </c>
      <c r="B17" s="299" t="str">
        <f>_xll.qlRateHelperQuoteName(A17)</f>
        <v>GBP7x13F_Quote</v>
      </c>
      <c r="C17" s="791" t="e">
        <f>_xll.qlRateHelperQuoteValue($A17,Trigger)</f>
        <v>#NUM!</v>
      </c>
      <c r="D17" s="791"/>
      <c r="E17" s="59" t="b">
        <v>0</v>
      </c>
      <c r="F17" s="59">
        <v>20</v>
      </c>
      <c r="G17" s="59">
        <v>1</v>
      </c>
      <c r="H17" s="947">
        <f>_xll.qlRateHelperEarliestDate($A17,Trigger)</f>
        <v>42394</v>
      </c>
      <c r="I17" s="946">
        <f>_xll.qlRateHelperLatestDate($A17,Trigger)</f>
        <v>42576</v>
      </c>
    </row>
    <row r="18" spans="1:11" x14ac:dyDescent="0.2">
      <c r="A18" s="949" t="str">
        <f>'FRAs (2)'!H10</f>
        <v>obj_0044e#0031</v>
      </c>
      <c r="B18" s="299" t="str">
        <f>_xll.qlRateHelperQuoteName(A18)</f>
        <v>GBP8x14F_Quote</v>
      </c>
      <c r="C18" s="791" t="e">
        <f>_xll.qlRateHelperQuoteValue($A18,Trigger)</f>
        <v>#NUM!</v>
      </c>
      <c r="D18" s="791"/>
      <c r="E18" s="59" t="b">
        <v>0</v>
      </c>
      <c r="F18" s="59">
        <v>20</v>
      </c>
      <c r="G18" s="59">
        <v>1</v>
      </c>
      <c r="H18" s="947">
        <f>_xll.qlRateHelperEarliestDate($A18,Trigger)</f>
        <v>42425</v>
      </c>
      <c r="I18" s="946">
        <f>_xll.qlRateHelperLatestDate($A18,Trigger)</f>
        <v>42607</v>
      </c>
    </row>
    <row r="19" spans="1:11" x14ac:dyDescent="0.2">
      <c r="A19" s="949" t="str">
        <f>'FRAs (2)'!H11</f>
        <v>obj_00450#0031</v>
      </c>
      <c r="B19" s="299" t="str">
        <f>_xll.qlRateHelperQuoteName(A19)</f>
        <v>GBP9x15F_Quote</v>
      </c>
      <c r="C19" s="791">
        <f>_xll.qlRateHelperQuoteValue($A19,Trigger)</f>
        <v>1.15E-2</v>
      </c>
      <c r="D19" s="791"/>
      <c r="E19" s="59" t="b">
        <v>1</v>
      </c>
      <c r="F19" s="59">
        <v>20</v>
      </c>
      <c r="G19" s="59">
        <v>1</v>
      </c>
      <c r="H19" s="947">
        <f>_xll.qlRateHelperEarliestDate($A19,Trigger)</f>
        <v>42458</v>
      </c>
      <c r="I19" s="946">
        <f>_xll.qlRateHelperLatestDate($A19,Trigger)</f>
        <v>42642</v>
      </c>
    </row>
    <row r="20" spans="1:11" x14ac:dyDescent="0.2">
      <c r="A20" s="949" t="str">
        <f>'FRAs (2)'!H12</f>
        <v>obj_00451#0031</v>
      </c>
      <c r="B20" s="299" t="str">
        <f>_xll.qlRateHelperQuoteName(A20)</f>
        <v>GBP10x16F_Quote</v>
      </c>
      <c r="C20" s="791" t="e">
        <f>_xll.qlRateHelperQuoteValue($A20,Trigger)</f>
        <v>#NUM!</v>
      </c>
      <c r="D20" s="791"/>
      <c r="E20" s="59" t="b">
        <v>0</v>
      </c>
      <c r="F20" s="59">
        <v>20</v>
      </c>
      <c r="G20" s="59">
        <v>1</v>
      </c>
      <c r="H20" s="947">
        <f>_xll.qlRateHelperEarliestDate($A20,Trigger)</f>
        <v>42485</v>
      </c>
      <c r="I20" s="946">
        <f>_xll.qlRateHelperLatestDate($A20,Trigger)</f>
        <v>42668</v>
      </c>
    </row>
    <row r="21" spans="1:11" x14ac:dyDescent="0.2">
      <c r="A21" s="949" t="str">
        <f>'FRAs (2)'!H13</f>
        <v>obj_0044c#0031</v>
      </c>
      <c r="B21" s="299" t="str">
        <f>_xll.qlRateHelperQuoteName(A21)</f>
        <v>GBP11x17F_Quote</v>
      </c>
      <c r="C21" s="791" t="e">
        <f>_xll.qlRateHelperQuoteValue($A21,Trigger)</f>
        <v>#NUM!</v>
      </c>
      <c r="D21" s="791"/>
      <c r="E21" s="59" t="b">
        <v>0</v>
      </c>
      <c r="F21" s="59">
        <v>20</v>
      </c>
      <c r="G21" s="59">
        <v>1</v>
      </c>
      <c r="H21" s="947">
        <f>_xll.qlRateHelperEarliestDate($A21,Trigger)</f>
        <v>42515</v>
      </c>
      <c r="I21" s="946">
        <f>_xll.qlRateHelperLatestDate($A21,Trigger)</f>
        <v>42699</v>
      </c>
    </row>
    <row r="22" spans="1:11" x14ac:dyDescent="0.2">
      <c r="A22" s="949" t="str">
        <f>'FRAs (2)'!H14</f>
        <v>obj_00454#0031</v>
      </c>
      <c r="B22" s="299" t="str">
        <f>_xll.qlRateHelperQuoteName(A22)</f>
        <v>GBP12x18F_Quote</v>
      </c>
      <c r="C22" s="791">
        <f>_xll.qlRateHelperQuoteValue($A22,Trigger)</f>
        <v>1.3100000000000001E-2</v>
      </c>
      <c r="D22" s="791"/>
      <c r="E22" s="59" t="b">
        <v>1</v>
      </c>
      <c r="F22" s="59">
        <v>20</v>
      </c>
      <c r="G22" s="59">
        <v>1</v>
      </c>
      <c r="H22" s="947">
        <f>_xll.qlRateHelperEarliestDate($A22,Trigger)</f>
        <v>42548</v>
      </c>
      <c r="I22" s="946">
        <f>_xll.qlRateHelperLatestDate($A22,Trigger)</f>
        <v>42732</v>
      </c>
    </row>
    <row r="23" spans="1:11" x14ac:dyDescent="0.2">
      <c r="A23" s="949" t="str">
        <f>'FRAs (2)'!H15</f>
        <v>obj_00453#0031</v>
      </c>
      <c r="B23" s="299" t="str">
        <f>_xll.qlRateHelperQuoteName(A23)</f>
        <v>GBP13x19F_Quote</v>
      </c>
      <c r="C23" s="791" t="e">
        <f>_xll.qlRateHelperQuoteValue($A23,Trigger)</f>
        <v>#NUM!</v>
      </c>
      <c r="D23" s="791"/>
      <c r="E23" s="59" t="b">
        <v>0</v>
      </c>
      <c r="F23" s="59">
        <v>20</v>
      </c>
      <c r="G23" s="59">
        <v>1</v>
      </c>
      <c r="H23" s="947">
        <f>_xll.qlRateHelperEarliestDate($A23,Trigger)</f>
        <v>42576</v>
      </c>
      <c r="I23" s="946">
        <f>_xll.qlRateHelperLatestDate($A23,Trigger)</f>
        <v>42760</v>
      </c>
    </row>
    <row r="24" spans="1:11" x14ac:dyDescent="0.2">
      <c r="A24" s="949" t="str">
        <f>'FRAs (2)'!H16</f>
        <v>obj_00455#0031</v>
      </c>
      <c r="B24" s="299" t="str">
        <f>_xll.qlRateHelperQuoteName(A24)</f>
        <v>GBP14x20F_Quote</v>
      </c>
      <c r="C24" s="791" t="e">
        <f>_xll.qlRateHelperQuoteValue($A24,Trigger)</f>
        <v>#NUM!</v>
      </c>
      <c r="D24" s="791"/>
      <c r="E24" s="59" t="b">
        <v>0</v>
      </c>
      <c r="F24" s="59">
        <v>20</v>
      </c>
      <c r="G24" s="59">
        <v>1</v>
      </c>
      <c r="H24" s="947">
        <f>_xll.qlRateHelperEarliestDate($A24,Trigger)</f>
        <v>42607</v>
      </c>
      <c r="I24" s="946">
        <f>_xll.qlRateHelperLatestDate($A24,Trigger)</f>
        <v>42793</v>
      </c>
    </row>
    <row r="25" spans="1:11" x14ac:dyDescent="0.2">
      <c r="A25" s="949" t="str">
        <f>'FRAs (2)'!H17</f>
        <v>obj_0044d#0031</v>
      </c>
      <c r="B25" s="299" t="str">
        <f>_xll.qlRateHelperQuoteName(A25)</f>
        <v>GBP15x21F_Quote</v>
      </c>
      <c r="C25" s="791" t="e">
        <f>_xll.qlRateHelperQuoteValue($A25,Trigger)</f>
        <v>#NUM!</v>
      </c>
      <c r="D25" s="791"/>
      <c r="E25" s="59" t="b">
        <v>0</v>
      </c>
      <c r="F25" s="59">
        <v>20</v>
      </c>
      <c r="G25" s="59">
        <v>1</v>
      </c>
      <c r="H25" s="947">
        <f>_xll.qlRateHelperEarliestDate($A25,Trigger)</f>
        <v>42639</v>
      </c>
      <c r="I25" s="946">
        <f>_xll.qlRateHelperLatestDate($A25,Trigger)</f>
        <v>42821</v>
      </c>
    </row>
    <row r="26" spans="1:11" x14ac:dyDescent="0.2">
      <c r="A26" s="949" t="str">
        <f>'FRAs (2)'!H18</f>
        <v>obj_0044f#0031</v>
      </c>
      <c r="B26" s="299" t="str">
        <f>_xll.qlRateHelperQuoteName(A26)</f>
        <v>GBP16x22F_Quote</v>
      </c>
      <c r="C26" s="791" t="e">
        <f>_xll.qlRateHelperQuoteValue($A26,Trigger)</f>
        <v>#NUM!</v>
      </c>
      <c r="D26" s="791"/>
      <c r="E26" s="59" t="b">
        <v>0</v>
      </c>
      <c r="F26" s="59">
        <v>20</v>
      </c>
      <c r="G26" s="59">
        <v>1</v>
      </c>
      <c r="H26" s="947">
        <f>_xll.qlRateHelperEarliestDate($A26,Trigger)</f>
        <v>42668</v>
      </c>
      <c r="I26" s="946">
        <f>_xll.qlRateHelperLatestDate($A26,Trigger)</f>
        <v>42850</v>
      </c>
    </row>
    <row r="27" spans="1:11" x14ac:dyDescent="0.2">
      <c r="A27" s="949" t="str">
        <f>'FRAs (2)'!H19</f>
        <v>obj_00452#0031</v>
      </c>
      <c r="B27" s="299" t="str">
        <f>_xll.qlRateHelperQuoteName(A27)</f>
        <v>GBP17x23F_Quote</v>
      </c>
      <c r="C27" s="791" t="e">
        <f>_xll.qlRateHelperQuoteValue($A27,Trigger)</f>
        <v>#NUM!</v>
      </c>
      <c r="D27" s="791"/>
      <c r="E27" s="59" t="b">
        <v>0</v>
      </c>
      <c r="F27" s="59">
        <v>20</v>
      </c>
      <c r="G27" s="59">
        <v>1</v>
      </c>
      <c r="H27" s="947">
        <f>_xll.qlRateHelperEarliestDate($A27,Trigger)</f>
        <v>42699</v>
      </c>
      <c r="I27" s="946">
        <f>_xll.qlRateHelperLatestDate($A27,Trigger)</f>
        <v>42880</v>
      </c>
    </row>
    <row r="28" spans="1:11" x14ac:dyDescent="0.2">
      <c r="A28" s="949" t="str">
        <f>'FRAs (2)'!H20</f>
        <v>obj_00456#0031</v>
      </c>
      <c r="B28" s="299" t="str">
        <f>_xll.qlRateHelperQuoteName(A28)</f>
        <v>GBP18x24F_Quote</v>
      </c>
      <c r="C28" s="791" t="e">
        <f>_xll.qlRateHelperQuoteValue($A28,Trigger)</f>
        <v>#NUM!</v>
      </c>
      <c r="D28" s="791"/>
      <c r="E28" s="59" t="b">
        <v>0</v>
      </c>
      <c r="F28" s="59">
        <v>20</v>
      </c>
      <c r="G28" s="59">
        <v>1</v>
      </c>
      <c r="H28" s="947">
        <f>_xll.qlRateHelperEarliestDate($A28,Trigger)</f>
        <v>42732</v>
      </c>
      <c r="I28" s="946">
        <f>_xll.qlRateHelperLatestDate($A28,Trigger)</f>
        <v>42914</v>
      </c>
    </row>
    <row r="29" spans="1:11" x14ac:dyDescent="0.2">
      <c r="A29" s="963" t="str">
        <f>'Swaps (3)'!L6</f>
        <v>obj_00468#0032</v>
      </c>
      <c r="B29" s="796" t="str">
        <f>_xll.qlRateHelperQuoteName(A29)</f>
        <v>GBPSB6L1Y_Quote</v>
      </c>
      <c r="C29" s="795">
        <f>_xll.qlRateHelperQuoteValue($A29,Trigger)</f>
        <v>8.5699999999999995E-3</v>
      </c>
      <c r="D29" s="795">
        <f>_xll.qlSwapRateHelperSpread($A29,Trigger)</f>
        <v>0</v>
      </c>
      <c r="E29" s="794" t="b">
        <v>0</v>
      </c>
      <c r="F29" s="794">
        <v>50</v>
      </c>
      <c r="G29" s="794">
        <v>1</v>
      </c>
      <c r="H29" s="961">
        <f>_xll.qlRateHelperEarliestDate($A29,Trigger)</f>
        <v>42180</v>
      </c>
      <c r="I29" s="960">
        <f>_xll.qlRateHelperLatestDate($A29,Trigger)</f>
        <v>42548</v>
      </c>
      <c r="K29" s="935"/>
    </row>
    <row r="30" spans="1:11" x14ac:dyDescent="0.2">
      <c r="A30" s="949" t="str">
        <f>'Swaps (3)'!L7</f>
        <v>obj_0046d#0032</v>
      </c>
      <c r="B30" s="299" t="str">
        <f>_xll.qlRateHelperQuoteName(A30)</f>
        <v>GBPSB6L15M_Quote</v>
      </c>
      <c r="C30" s="791" t="e">
        <f>_xll.qlRateHelperQuoteValue($A30,Trigger)</f>
        <v>#NUM!</v>
      </c>
      <c r="D30" s="791">
        <f>_xll.qlSwapRateHelperSpread($A30,Trigger)</f>
        <v>0</v>
      </c>
      <c r="E30" s="59" t="b">
        <v>0</v>
      </c>
      <c r="F30" s="59">
        <v>50</v>
      </c>
      <c r="G30" s="59">
        <v>1</v>
      </c>
      <c r="H30" s="947">
        <f>_xll.qlRateHelperEarliestDate($A30,Trigger)</f>
        <v>42180</v>
      </c>
      <c r="I30" s="946">
        <f>_xll.qlRateHelperLatestDate($A30,Trigger)</f>
        <v>42639</v>
      </c>
      <c r="K30" s="935"/>
    </row>
    <row r="31" spans="1:11" x14ac:dyDescent="0.2">
      <c r="A31" s="949" t="str">
        <f>'Swaps (3)'!L8</f>
        <v>obj_00470#0032</v>
      </c>
      <c r="B31" s="299" t="str">
        <f>_xll.qlRateHelperQuoteName(A31)</f>
        <v>GBPSB6L18M_Quote</v>
      </c>
      <c r="C31" s="791">
        <f>_xll.qlRateHelperQuoteValue($A31,Trigger)</f>
        <v>1.0089999999999998E-2</v>
      </c>
      <c r="D31" s="791">
        <f>_xll.qlSwapRateHelperSpread($A31,Trigger)</f>
        <v>0</v>
      </c>
      <c r="E31" s="59" t="b">
        <v>0</v>
      </c>
      <c r="F31" s="59">
        <v>50</v>
      </c>
      <c r="G31" s="59">
        <v>1</v>
      </c>
      <c r="H31" s="947">
        <f>_xll.qlRateHelperEarliestDate($A31,Trigger)</f>
        <v>42180</v>
      </c>
      <c r="I31" s="946">
        <f>_xll.qlRateHelperLatestDate($A31,Trigger)</f>
        <v>42732</v>
      </c>
      <c r="K31" s="935"/>
    </row>
    <row r="32" spans="1:11" x14ac:dyDescent="0.2">
      <c r="A32" s="949" t="str">
        <f>'Swaps (3)'!L9</f>
        <v>obj_00474#0032</v>
      </c>
      <c r="B32" s="299" t="str">
        <f>_xll.qlRateHelperQuoteName(A32)</f>
        <v>GBPSB6L21M_Quote</v>
      </c>
      <c r="C32" s="791" t="e">
        <f>_xll.qlRateHelperQuoteValue($A32,Trigger)</f>
        <v>#NUM!</v>
      </c>
      <c r="D32" s="791">
        <f>_xll.qlSwapRateHelperSpread($A32,Trigger)</f>
        <v>0</v>
      </c>
      <c r="E32" s="59" t="b">
        <v>0</v>
      </c>
      <c r="F32" s="59">
        <v>50</v>
      </c>
      <c r="G32" s="59">
        <v>1</v>
      </c>
      <c r="H32" s="947">
        <f>_xll.qlRateHelperEarliestDate($A32,Trigger)</f>
        <v>42180</v>
      </c>
      <c r="I32" s="946">
        <f>_xll.qlRateHelperLatestDate($A32,Trigger)</f>
        <v>42821</v>
      </c>
      <c r="K32" s="935"/>
    </row>
    <row r="33" spans="1:11" x14ac:dyDescent="0.2">
      <c r="A33" s="949" t="str">
        <f>'Swaps (3)'!L10</f>
        <v>obj_00461#0032</v>
      </c>
      <c r="B33" s="299" t="str">
        <f>_xll.qlRateHelperQuoteName(A33)</f>
        <v>GBPSB6L2Y_Quote</v>
      </c>
      <c r="C33" s="791">
        <f>_xll.qlRateHelperQuoteValue($A33,Trigger)</f>
        <v>1.163E-2</v>
      </c>
      <c r="D33" s="791">
        <f>_xll.qlSwapRateHelperSpread($A33,Trigger)</f>
        <v>0</v>
      </c>
      <c r="E33" s="59" t="b">
        <v>1</v>
      </c>
      <c r="F33" s="59">
        <v>50</v>
      </c>
      <c r="G33" s="59">
        <v>1</v>
      </c>
      <c r="H33" s="947">
        <f>_xll.qlRateHelperEarliestDate($A33,Trigger)</f>
        <v>42180</v>
      </c>
      <c r="I33" s="946">
        <f>_xll.qlRateHelperLatestDate($A33,Trigger)</f>
        <v>42912</v>
      </c>
      <c r="K33" s="935"/>
    </row>
    <row r="34" spans="1:11" x14ac:dyDescent="0.2">
      <c r="A34" s="949" t="str">
        <f>'Swaps (3)'!L11</f>
        <v>obj_0047a#0032</v>
      </c>
      <c r="B34" s="299" t="str">
        <f>_xll.qlRateHelperQuoteName(A34)</f>
        <v>GBPSB6L3Y_Quote</v>
      </c>
      <c r="C34" s="791">
        <f>_xll.qlRateHelperQuoteValue($A34,Trigger)</f>
        <v>1.4250000000000001E-2</v>
      </c>
      <c r="D34" s="791">
        <f>_xll.qlSwapRateHelperSpread($A34,Trigger)</f>
        <v>0</v>
      </c>
      <c r="E34" s="59" t="b">
        <v>1</v>
      </c>
      <c r="F34" s="59">
        <v>50</v>
      </c>
      <c r="G34" s="59">
        <v>1</v>
      </c>
      <c r="H34" s="947">
        <f>_xll.qlRateHelperEarliestDate($A34,Trigger)</f>
        <v>42180</v>
      </c>
      <c r="I34" s="946">
        <f>_xll.qlRateHelperLatestDate($A34,Trigger)</f>
        <v>43276</v>
      </c>
      <c r="K34" s="935"/>
    </row>
    <row r="35" spans="1:11" x14ac:dyDescent="0.2">
      <c r="A35" s="949" t="str">
        <f>'Swaps (3)'!L12</f>
        <v>obj_00460#0032</v>
      </c>
      <c r="B35" s="299" t="str">
        <f>_xll.qlRateHelperQuoteName(A35)</f>
        <v>GBPSB6L4Y_Quote</v>
      </c>
      <c r="C35" s="791">
        <f>_xll.qlRateHelperQuoteValue($A35,Trigger)</f>
        <v>1.626E-2</v>
      </c>
      <c r="D35" s="791">
        <f>_xll.qlSwapRateHelperSpread($A35,Trigger)</f>
        <v>0</v>
      </c>
      <c r="E35" s="59" t="b">
        <v>1</v>
      </c>
      <c r="F35" s="59">
        <v>50</v>
      </c>
      <c r="G35" s="59">
        <v>1</v>
      </c>
      <c r="H35" s="947">
        <f>_xll.qlRateHelperEarliestDate($A35,Trigger)</f>
        <v>42180</v>
      </c>
      <c r="I35" s="946">
        <f>_xll.qlRateHelperLatestDate($A35,Trigger)</f>
        <v>43641</v>
      </c>
      <c r="K35" s="935"/>
    </row>
    <row r="36" spans="1:11" x14ac:dyDescent="0.2">
      <c r="A36" s="949" t="str">
        <f>'Swaps (3)'!L13</f>
        <v>obj_00477#0032</v>
      </c>
      <c r="B36" s="299" t="str">
        <f>_xll.qlRateHelperQuoteName(A36)</f>
        <v>GBPSB6L5Y_Quote</v>
      </c>
      <c r="C36" s="791">
        <f>_xll.qlRateHelperQuoteValue($A36,Trigger)</f>
        <v>1.7839999999999998E-2</v>
      </c>
      <c r="D36" s="791">
        <f>_xll.qlSwapRateHelperSpread($A36,Trigger)</f>
        <v>0</v>
      </c>
      <c r="E36" s="59" t="b">
        <v>1</v>
      </c>
      <c r="F36" s="59">
        <v>50</v>
      </c>
      <c r="G36" s="59">
        <v>1</v>
      </c>
      <c r="H36" s="947">
        <f>_xll.qlRateHelperEarliestDate($A36,Trigger)</f>
        <v>42180</v>
      </c>
      <c r="I36" s="946">
        <f>_xll.qlRateHelperLatestDate($A36,Trigger)</f>
        <v>44007</v>
      </c>
      <c r="K36" s="935"/>
    </row>
    <row r="37" spans="1:11" x14ac:dyDescent="0.2">
      <c r="A37" s="949" t="str">
        <f>'Swaps (3)'!L14</f>
        <v>obj_00458#0032</v>
      </c>
      <c r="B37" s="299" t="str">
        <f>_xll.qlRateHelperQuoteName(A37)</f>
        <v>GBPSB6L6Y_Quote</v>
      </c>
      <c r="C37" s="791">
        <f>_xll.qlRateHelperQuoteValue($A37,Trigger)</f>
        <v>1.9089999999999999E-2</v>
      </c>
      <c r="D37" s="791">
        <f>_xll.qlSwapRateHelperSpread($A37,Trigger)</f>
        <v>0</v>
      </c>
      <c r="E37" s="59" t="b">
        <v>1</v>
      </c>
      <c r="F37" s="59">
        <v>50</v>
      </c>
      <c r="G37" s="59">
        <v>1</v>
      </c>
      <c r="H37" s="947">
        <f>_xll.qlRateHelperEarliestDate($A37,Trigger)</f>
        <v>42180</v>
      </c>
      <c r="I37" s="946">
        <f>_xll.qlRateHelperLatestDate($A37,Trigger)</f>
        <v>44372</v>
      </c>
      <c r="K37" s="935"/>
    </row>
    <row r="38" spans="1:11" x14ac:dyDescent="0.2">
      <c r="A38" s="949" t="str">
        <f>'Swaps (3)'!L15</f>
        <v>obj_00464#0032</v>
      </c>
      <c r="B38" s="299" t="str">
        <f>_xll.qlRateHelperQuoteName(A38)</f>
        <v>GBPSB6L7Y_Quote</v>
      </c>
      <c r="C38" s="791">
        <f>_xll.qlRateHelperQuoteValue($A38,Trigger)</f>
        <v>2.0140000000000002E-2</v>
      </c>
      <c r="D38" s="791">
        <f>_xll.qlSwapRateHelperSpread($A38,Trigger)</f>
        <v>0</v>
      </c>
      <c r="E38" s="59" t="b">
        <v>1</v>
      </c>
      <c r="F38" s="59">
        <v>50</v>
      </c>
      <c r="G38" s="59">
        <v>1</v>
      </c>
      <c r="H38" s="947">
        <f>_xll.qlRateHelperEarliestDate($A38,Trigger)</f>
        <v>42180</v>
      </c>
      <c r="I38" s="946">
        <f>_xll.qlRateHelperLatestDate($A38,Trigger)</f>
        <v>44739</v>
      </c>
      <c r="K38" s="935"/>
    </row>
    <row r="39" spans="1:11" x14ac:dyDescent="0.2">
      <c r="A39" s="949" t="str">
        <f>'Swaps (3)'!L16</f>
        <v>obj_0046c#0032</v>
      </c>
      <c r="B39" s="299" t="str">
        <f>_xll.qlRateHelperQuoteName(A39)</f>
        <v>GBPSB6L8Y_Quote</v>
      </c>
      <c r="C39" s="791">
        <f>_xll.qlRateHelperQuoteValue($A39,Trigger)</f>
        <v>2.1010000000000001E-2</v>
      </c>
      <c r="D39" s="791">
        <f>_xll.qlSwapRateHelperSpread($A39,Trigger)</f>
        <v>0</v>
      </c>
      <c r="E39" s="59" t="b">
        <v>1</v>
      </c>
      <c r="F39" s="59">
        <v>50</v>
      </c>
      <c r="G39" s="59">
        <v>1</v>
      </c>
      <c r="H39" s="947">
        <f>_xll.qlRateHelperEarliestDate($A39,Trigger)</f>
        <v>42180</v>
      </c>
      <c r="I39" s="946">
        <f>_xll.qlRateHelperLatestDate($A39,Trigger)</f>
        <v>45103</v>
      </c>
      <c r="K39" s="935"/>
    </row>
    <row r="40" spans="1:11" x14ac:dyDescent="0.2">
      <c r="A40" s="949" t="str">
        <f>'Swaps (3)'!L17</f>
        <v>obj_0046f#0032</v>
      </c>
      <c r="B40" s="299" t="str">
        <f>_xll.qlRateHelperQuoteName(A40)</f>
        <v>GBPSB6L9Y_Quote</v>
      </c>
      <c r="C40" s="791">
        <f>_xll.qlRateHelperQuoteValue($A40,Trigger)</f>
        <v>2.1719999999999996E-2</v>
      </c>
      <c r="D40" s="791">
        <f>_xll.qlSwapRateHelperSpread($A40,Trigger)</f>
        <v>0</v>
      </c>
      <c r="E40" s="59" t="b">
        <v>1</v>
      </c>
      <c r="F40" s="59">
        <v>50</v>
      </c>
      <c r="G40" s="59">
        <v>1</v>
      </c>
      <c r="H40" s="947">
        <f>_xll.qlRateHelperEarliestDate($A40,Trigger)</f>
        <v>42180</v>
      </c>
      <c r="I40" s="946">
        <f>_xll.qlRateHelperLatestDate($A40,Trigger)</f>
        <v>45468</v>
      </c>
      <c r="K40" s="935"/>
    </row>
    <row r="41" spans="1:11" x14ac:dyDescent="0.2">
      <c r="A41" s="949" t="str">
        <f>'Swaps (3)'!L18</f>
        <v>obj_00478#0032</v>
      </c>
      <c r="B41" s="299" t="str">
        <f>_xll.qlRateHelperQuoteName(A41)</f>
        <v>GBPSB6L10Y_Quote</v>
      </c>
      <c r="C41" s="791">
        <f>_xll.qlRateHelperQuoteValue($A41,Trigger)</f>
        <v>2.231E-2</v>
      </c>
      <c r="D41" s="791">
        <f>_xll.qlSwapRateHelperSpread($A41,Trigger)</f>
        <v>0</v>
      </c>
      <c r="E41" s="59" t="b">
        <v>1</v>
      </c>
      <c r="F41" s="59">
        <v>50</v>
      </c>
      <c r="G41" s="59">
        <v>1</v>
      </c>
      <c r="H41" s="947">
        <f>_xll.qlRateHelperEarliestDate($A41,Trigger)</f>
        <v>42180</v>
      </c>
      <c r="I41" s="946">
        <f>_xll.qlRateHelperLatestDate($A41,Trigger)</f>
        <v>45833</v>
      </c>
      <c r="K41" s="935"/>
    </row>
    <row r="42" spans="1:11" x14ac:dyDescent="0.2">
      <c r="A42" s="949" t="str">
        <f>'Swaps (3)'!L19</f>
        <v>obj_00467#0032</v>
      </c>
      <c r="B42" s="299" t="str">
        <f>_xll.qlRateHelperQuoteName(A42)</f>
        <v>GBPSB6L11Y_Quote</v>
      </c>
      <c r="C42" s="791">
        <f>_xll.qlRateHelperQuoteValue($A42,Trigger)</f>
        <v>2.2789999999999998E-2</v>
      </c>
      <c r="D42" s="791">
        <f>_xll.qlSwapRateHelperSpread($A42,Trigger)</f>
        <v>0</v>
      </c>
      <c r="E42" s="59" t="b">
        <v>1</v>
      </c>
      <c r="F42" s="59">
        <v>50</v>
      </c>
      <c r="G42" s="59">
        <v>1</v>
      </c>
      <c r="H42" s="947">
        <f>_xll.qlRateHelperEarliestDate($A42,Trigger)</f>
        <v>42180</v>
      </c>
      <c r="I42" s="946">
        <f>_xll.qlRateHelperLatestDate($A42,Trigger)</f>
        <v>46198</v>
      </c>
      <c r="K42" s="935"/>
    </row>
    <row r="43" spans="1:11" x14ac:dyDescent="0.2">
      <c r="A43" s="949" t="str">
        <f>'Swaps (3)'!L20</f>
        <v>obj_00475#0032</v>
      </c>
      <c r="B43" s="299" t="str">
        <f>_xll.qlRateHelperQuoteName(A43)</f>
        <v>GBPSB6L12Y_Quote</v>
      </c>
      <c r="C43" s="791">
        <f>_xll.qlRateHelperQuoteValue($A43,Trigger)</f>
        <v>2.3200000000000002E-2</v>
      </c>
      <c r="D43" s="791">
        <f>_xll.qlSwapRateHelperSpread($A43,Trigger)</f>
        <v>0</v>
      </c>
      <c r="E43" s="59" t="b">
        <v>1</v>
      </c>
      <c r="F43" s="59">
        <v>50</v>
      </c>
      <c r="G43" s="59">
        <v>1</v>
      </c>
      <c r="H43" s="947">
        <f>_xll.qlRateHelperEarliestDate($A43,Trigger)</f>
        <v>42180</v>
      </c>
      <c r="I43" s="946">
        <f>_xll.qlRateHelperLatestDate($A43,Trigger)</f>
        <v>46563</v>
      </c>
      <c r="K43" s="935"/>
    </row>
    <row r="44" spans="1:11" x14ac:dyDescent="0.2">
      <c r="A44" s="949" t="str">
        <f>'Swaps (3)'!L21</f>
        <v>obj_00472#0032</v>
      </c>
      <c r="B44" s="299" t="str">
        <f>_xll.qlRateHelperQuoteName(A44)</f>
        <v>GBPSB6L13Y_Quote</v>
      </c>
      <c r="C44" s="791" t="e">
        <f>_xll.qlRateHelperQuoteValue($A44,Trigger)</f>
        <v>#NUM!</v>
      </c>
      <c r="D44" s="791">
        <f>_xll.qlSwapRateHelperSpread($A44,Trigger)</f>
        <v>0</v>
      </c>
      <c r="E44" s="59" t="b">
        <v>0</v>
      </c>
      <c r="F44" s="59">
        <v>50</v>
      </c>
      <c r="G44" s="59">
        <v>1</v>
      </c>
      <c r="H44" s="947">
        <f>_xll.qlRateHelperEarliestDate($A44,Trigger)</f>
        <v>42180</v>
      </c>
      <c r="I44" s="946">
        <f>_xll.qlRateHelperLatestDate($A44,Trigger)</f>
        <v>46930</v>
      </c>
      <c r="K44" s="935"/>
    </row>
    <row r="45" spans="1:11" x14ac:dyDescent="0.2">
      <c r="A45" s="949" t="str">
        <f>'Swaps (3)'!L22</f>
        <v>obj_00462#0032</v>
      </c>
      <c r="B45" s="299" t="str">
        <f>_xll.qlRateHelperQuoteName(A45)</f>
        <v>GBPSB6L14Y_Quote</v>
      </c>
      <c r="C45" s="791" t="e">
        <f>_xll.qlRateHelperQuoteValue($A45,Trigger)</f>
        <v>#NUM!</v>
      </c>
      <c r="D45" s="791">
        <f>_xll.qlSwapRateHelperSpread($A45,Trigger)</f>
        <v>0</v>
      </c>
      <c r="E45" s="59" t="b">
        <v>0</v>
      </c>
      <c r="F45" s="59">
        <v>50</v>
      </c>
      <c r="G45" s="59">
        <v>1</v>
      </c>
      <c r="H45" s="947">
        <f>_xll.qlRateHelperEarliestDate($A45,Trigger)</f>
        <v>42180</v>
      </c>
      <c r="I45" s="946">
        <f>_xll.qlRateHelperLatestDate($A45,Trigger)</f>
        <v>47294</v>
      </c>
      <c r="K45" s="935"/>
    </row>
    <row r="46" spans="1:11" x14ac:dyDescent="0.2">
      <c r="A46" s="949" t="str">
        <f>'Swaps (3)'!L23</f>
        <v>obj_0045f#0032</v>
      </c>
      <c r="B46" s="299" t="str">
        <f>_xll.qlRateHelperQuoteName(A46)</f>
        <v>GBPSB6L15Y_Quote</v>
      </c>
      <c r="C46" s="791">
        <f>_xll.qlRateHelperQuoteValue($A46,Trigger)</f>
        <v>2.4059999999999998E-2</v>
      </c>
      <c r="D46" s="791">
        <f>_xll.qlSwapRateHelperSpread($A46,Trigger)</f>
        <v>0</v>
      </c>
      <c r="E46" s="59" t="b">
        <v>1</v>
      </c>
      <c r="F46" s="59">
        <v>50</v>
      </c>
      <c r="G46" s="59">
        <v>1</v>
      </c>
      <c r="H46" s="947">
        <f>_xll.qlRateHelperEarliestDate($A46,Trigger)</f>
        <v>42180</v>
      </c>
      <c r="I46" s="946">
        <f>_xll.qlRateHelperLatestDate($A46,Trigger)</f>
        <v>47659</v>
      </c>
      <c r="K46" s="935"/>
    </row>
    <row r="47" spans="1:11" x14ac:dyDescent="0.2">
      <c r="A47" s="949" t="str">
        <f>'Swaps (3)'!L24</f>
        <v>obj_00469#0032</v>
      </c>
      <c r="B47" s="299" t="str">
        <f>_xll.qlRateHelperQuoteName(A47)</f>
        <v>GBPSB6L16Y_Quote</v>
      </c>
      <c r="C47" s="791" t="e">
        <f>_xll.qlRateHelperQuoteValue($A47,Trigger)</f>
        <v>#NUM!</v>
      </c>
      <c r="D47" s="791">
        <f>_xll.qlSwapRateHelperSpread($A47,Trigger)</f>
        <v>0</v>
      </c>
      <c r="E47" s="59" t="b">
        <v>0</v>
      </c>
      <c r="F47" s="59">
        <v>50</v>
      </c>
      <c r="G47" s="59">
        <v>1</v>
      </c>
      <c r="H47" s="947">
        <f>_xll.qlRateHelperEarliestDate($A47,Trigger)</f>
        <v>42180</v>
      </c>
      <c r="I47" s="946">
        <f>_xll.qlRateHelperLatestDate($A47,Trigger)</f>
        <v>48024</v>
      </c>
      <c r="K47" s="935"/>
    </row>
    <row r="48" spans="1:11" x14ac:dyDescent="0.2">
      <c r="A48" s="949" t="str">
        <f>'Swaps (3)'!L25</f>
        <v>obj_0046b#0032</v>
      </c>
      <c r="B48" s="299" t="str">
        <f>_xll.qlRateHelperQuoteName(A48)</f>
        <v>GBPSB6L17Y_Quote</v>
      </c>
      <c r="C48" s="791" t="e">
        <f>_xll.qlRateHelperQuoteValue($A48,Trigger)</f>
        <v>#NUM!</v>
      </c>
      <c r="D48" s="791">
        <f>_xll.qlSwapRateHelperSpread($A48,Trigger)</f>
        <v>0</v>
      </c>
      <c r="E48" s="59" t="b">
        <v>0</v>
      </c>
      <c r="F48" s="59">
        <v>50</v>
      </c>
      <c r="G48" s="59">
        <v>1</v>
      </c>
      <c r="H48" s="947">
        <f>_xll.qlRateHelperEarliestDate($A48,Trigger)</f>
        <v>42180</v>
      </c>
      <c r="I48" s="946">
        <f>_xll.qlRateHelperLatestDate($A48,Trigger)</f>
        <v>48390</v>
      </c>
      <c r="K48" s="935"/>
    </row>
    <row r="49" spans="1:11" x14ac:dyDescent="0.2">
      <c r="A49" s="949" t="str">
        <f>'Swaps (3)'!L26</f>
        <v>obj_00473#0032</v>
      </c>
      <c r="B49" s="299" t="str">
        <f>_xll.qlRateHelperQuoteName(A49)</f>
        <v>GBPSB6L18Y_Quote</v>
      </c>
      <c r="C49" s="791" t="e">
        <f>_xll.qlRateHelperQuoteValue($A49,Trigger)</f>
        <v>#NUM!</v>
      </c>
      <c r="D49" s="791">
        <f>_xll.qlSwapRateHelperSpread($A49,Trigger)</f>
        <v>0</v>
      </c>
      <c r="E49" s="59" t="b">
        <v>0</v>
      </c>
      <c r="F49" s="59">
        <v>50</v>
      </c>
      <c r="G49" s="59">
        <v>1</v>
      </c>
      <c r="H49" s="947">
        <f>_xll.qlRateHelperEarliestDate($A49,Trigger)</f>
        <v>42180</v>
      </c>
      <c r="I49" s="946">
        <f>_xll.qlRateHelperLatestDate($A49,Trigger)</f>
        <v>48757</v>
      </c>
      <c r="K49" s="935"/>
    </row>
    <row r="50" spans="1:11" x14ac:dyDescent="0.2">
      <c r="A50" s="949" t="str">
        <f>'Swaps (3)'!L27</f>
        <v>obj_00471#0032</v>
      </c>
      <c r="B50" s="299" t="str">
        <f>_xll.qlRateHelperQuoteName(A50)</f>
        <v>GBPSB6L19Y_Quote</v>
      </c>
      <c r="C50" s="791" t="e">
        <f>_xll.qlRateHelperQuoteValue($A50,Trigger)</f>
        <v>#NUM!</v>
      </c>
      <c r="D50" s="791">
        <f>_xll.qlSwapRateHelperSpread($A50,Trigger)</f>
        <v>0</v>
      </c>
      <c r="E50" s="59" t="b">
        <v>0</v>
      </c>
      <c r="F50" s="59">
        <v>50</v>
      </c>
      <c r="G50" s="59">
        <v>1</v>
      </c>
      <c r="H50" s="947">
        <f>_xll.qlRateHelperEarliestDate($A50,Trigger)</f>
        <v>42180</v>
      </c>
      <c r="I50" s="946">
        <f>_xll.qlRateHelperLatestDate($A50,Trigger)</f>
        <v>49121</v>
      </c>
      <c r="K50" s="935"/>
    </row>
    <row r="51" spans="1:11" x14ac:dyDescent="0.2">
      <c r="A51" s="949" t="str">
        <f>'Swaps (3)'!L28</f>
        <v>obj_00479#0032</v>
      </c>
      <c r="B51" s="299" t="str">
        <f>_xll.qlRateHelperQuoteName(A51)</f>
        <v>GBPSB6L20Y_Quote</v>
      </c>
      <c r="C51" s="791">
        <f>_xll.qlRateHelperQuoteValue($A51,Trigger)</f>
        <v>2.452E-2</v>
      </c>
      <c r="D51" s="791">
        <f>_xll.qlSwapRateHelperSpread($A51,Trigger)</f>
        <v>0</v>
      </c>
      <c r="E51" s="59" t="b">
        <v>1</v>
      </c>
      <c r="F51" s="59">
        <v>50</v>
      </c>
      <c r="G51" s="59">
        <v>1</v>
      </c>
      <c r="H51" s="947">
        <f>_xll.qlRateHelperEarliestDate($A51,Trigger)</f>
        <v>42180</v>
      </c>
      <c r="I51" s="946">
        <f>_xll.qlRateHelperLatestDate($A51,Trigger)</f>
        <v>49485</v>
      </c>
      <c r="K51" s="935"/>
    </row>
    <row r="52" spans="1:11" x14ac:dyDescent="0.2">
      <c r="A52" s="949" t="str">
        <f>'Swaps (3)'!L29</f>
        <v>obj_0046e#0032</v>
      </c>
      <c r="B52" s="299" t="str">
        <f>_xll.qlRateHelperQuoteName(A52)</f>
        <v>GBPSB6L21Y_Quote</v>
      </c>
      <c r="C52" s="791" t="e">
        <f>_xll.qlRateHelperQuoteValue($A52,Trigger)</f>
        <v>#NUM!</v>
      </c>
      <c r="D52" s="791">
        <f>_xll.qlSwapRateHelperSpread($A52,Trigger)</f>
        <v>0</v>
      </c>
      <c r="E52" s="59" t="b">
        <v>0</v>
      </c>
      <c r="F52" s="59">
        <v>50</v>
      </c>
      <c r="G52" s="59">
        <v>1</v>
      </c>
      <c r="H52" s="947">
        <f>_xll.qlRateHelperEarliestDate($A52,Trigger)</f>
        <v>42180</v>
      </c>
      <c r="I52" s="946">
        <f>_xll.qlRateHelperLatestDate($A52,Trigger)</f>
        <v>49851</v>
      </c>
      <c r="K52" s="935"/>
    </row>
    <row r="53" spans="1:11" x14ac:dyDescent="0.2">
      <c r="A53" s="949" t="str">
        <f>'Swaps (3)'!L30</f>
        <v>obj_0047b#0032</v>
      </c>
      <c r="B53" s="299" t="str">
        <f>_xll.qlRateHelperQuoteName(A53)</f>
        <v>GBPSB6L22Y_Quote</v>
      </c>
      <c r="C53" s="791" t="e">
        <f>_xll.qlRateHelperQuoteValue($A53,Trigger)</f>
        <v>#NUM!</v>
      </c>
      <c r="D53" s="791">
        <f>_xll.qlSwapRateHelperSpread($A53,Trigger)</f>
        <v>0</v>
      </c>
      <c r="E53" s="59" t="b">
        <v>0</v>
      </c>
      <c r="F53" s="59">
        <v>50</v>
      </c>
      <c r="G53" s="59">
        <v>1</v>
      </c>
      <c r="H53" s="947">
        <f>_xll.qlRateHelperEarliestDate($A53,Trigger)</f>
        <v>42180</v>
      </c>
      <c r="I53" s="946">
        <f>_xll.qlRateHelperLatestDate($A53,Trigger)</f>
        <v>50216</v>
      </c>
      <c r="K53" s="935"/>
    </row>
    <row r="54" spans="1:11" x14ac:dyDescent="0.2">
      <c r="A54" s="949" t="str">
        <f>'Swaps (3)'!L31</f>
        <v>obj_00459#0032</v>
      </c>
      <c r="B54" s="299" t="str">
        <f>_xll.qlRateHelperQuoteName(A54)</f>
        <v>GBPSB6L23Y_Quote</v>
      </c>
      <c r="C54" s="791" t="e">
        <f>_xll.qlRateHelperQuoteValue($A54,Trigger)</f>
        <v>#NUM!</v>
      </c>
      <c r="D54" s="791">
        <f>_xll.qlSwapRateHelperSpread($A54,Trigger)</f>
        <v>0</v>
      </c>
      <c r="E54" s="59" t="b">
        <v>0</v>
      </c>
      <c r="F54" s="59">
        <v>50</v>
      </c>
      <c r="G54" s="59">
        <v>1</v>
      </c>
      <c r="H54" s="947">
        <f>_xll.qlRateHelperEarliestDate($A54,Trigger)</f>
        <v>42180</v>
      </c>
      <c r="I54" s="946">
        <f>_xll.qlRateHelperLatestDate($A54,Trigger)</f>
        <v>50581</v>
      </c>
      <c r="K54" s="935"/>
    </row>
    <row r="55" spans="1:11" x14ac:dyDescent="0.2">
      <c r="A55" s="949" t="str">
        <f>'Swaps (3)'!L32</f>
        <v>obj_0045e#0032</v>
      </c>
      <c r="B55" s="299" t="str">
        <f>_xll.qlRateHelperQuoteName(A55)</f>
        <v>GBPSB6L24Y_Quote</v>
      </c>
      <c r="C55" s="791" t="e">
        <f>_xll.qlRateHelperQuoteValue($A55,Trigger)</f>
        <v>#NUM!</v>
      </c>
      <c r="D55" s="791">
        <f>_xll.qlSwapRateHelperSpread($A55,Trigger)</f>
        <v>0</v>
      </c>
      <c r="E55" s="59" t="b">
        <v>0</v>
      </c>
      <c r="F55" s="59">
        <v>50</v>
      </c>
      <c r="G55" s="59">
        <v>1</v>
      </c>
      <c r="H55" s="947">
        <f>_xll.qlRateHelperEarliestDate($A55,Trigger)</f>
        <v>42180</v>
      </c>
      <c r="I55" s="946">
        <f>_xll.qlRateHelperLatestDate($A55,Trigger)</f>
        <v>50948</v>
      </c>
      <c r="K55" s="935"/>
    </row>
    <row r="56" spans="1:11" x14ac:dyDescent="0.2">
      <c r="A56" s="949" t="str">
        <f>'Swaps (3)'!L33</f>
        <v>obj_00463#0032</v>
      </c>
      <c r="B56" s="299" t="str">
        <f>_xll.qlRateHelperQuoteName(A56)</f>
        <v>GBPSB6L25Y_Quote</v>
      </c>
      <c r="C56" s="791">
        <f>_xll.qlRateHelperQuoteValue($A56,Trigger)</f>
        <v>2.4479999999999998E-2</v>
      </c>
      <c r="D56" s="791">
        <f>_xll.qlSwapRateHelperSpread($A56,Trigger)</f>
        <v>0</v>
      </c>
      <c r="E56" s="59" t="b">
        <v>1</v>
      </c>
      <c r="F56" s="59">
        <v>50</v>
      </c>
      <c r="G56" s="59">
        <v>1</v>
      </c>
      <c r="H56" s="947">
        <f>_xll.qlRateHelperEarliestDate($A56,Trigger)</f>
        <v>42180</v>
      </c>
      <c r="I56" s="946">
        <f>_xll.qlRateHelperLatestDate($A56,Trigger)</f>
        <v>51312</v>
      </c>
      <c r="K56" s="935"/>
    </row>
    <row r="57" spans="1:11" x14ac:dyDescent="0.2">
      <c r="A57" s="949" t="str">
        <f>'Swaps (3)'!L34</f>
        <v>obj_00466#0032</v>
      </c>
      <c r="B57" s="299" t="str">
        <f>_xll.qlRateHelperQuoteName(A57)</f>
        <v>GBPSB6L26Y_Quote</v>
      </c>
      <c r="C57" s="791" t="e">
        <f>_xll.qlRateHelperQuoteValue($A57,Trigger)</f>
        <v>#NUM!</v>
      </c>
      <c r="D57" s="791">
        <f>_xll.qlSwapRateHelperSpread($A57,Trigger)</f>
        <v>0</v>
      </c>
      <c r="E57" s="59" t="b">
        <v>0</v>
      </c>
      <c r="F57" s="59">
        <v>50</v>
      </c>
      <c r="G57" s="59">
        <v>1</v>
      </c>
      <c r="H57" s="947">
        <f>_xll.qlRateHelperEarliestDate($A57,Trigger)</f>
        <v>42180</v>
      </c>
      <c r="I57" s="946">
        <f>_xll.qlRateHelperLatestDate($A57,Trigger)</f>
        <v>51677</v>
      </c>
      <c r="K57" s="935"/>
    </row>
    <row r="58" spans="1:11" x14ac:dyDescent="0.2">
      <c r="A58" s="949" t="str">
        <f>'Swaps (3)'!L35</f>
        <v>obj_0047c#0032</v>
      </c>
      <c r="B58" s="299" t="str">
        <f>_xll.qlRateHelperQuoteName(A58)</f>
        <v>GBPSB6L27Y_Quote</v>
      </c>
      <c r="C58" s="791" t="e">
        <f>_xll.qlRateHelperQuoteValue($A58,Trigger)</f>
        <v>#NUM!</v>
      </c>
      <c r="D58" s="791">
        <f>_xll.qlSwapRateHelperSpread($A58,Trigger)</f>
        <v>0</v>
      </c>
      <c r="E58" s="59" t="b">
        <v>0</v>
      </c>
      <c r="F58" s="59">
        <v>50</v>
      </c>
      <c r="G58" s="59">
        <v>1</v>
      </c>
      <c r="H58" s="947">
        <f>_xll.qlRateHelperEarliestDate($A58,Trigger)</f>
        <v>42180</v>
      </c>
      <c r="I58" s="946">
        <f>_xll.qlRateHelperLatestDate($A58,Trigger)</f>
        <v>52042</v>
      </c>
      <c r="K58" s="935"/>
    </row>
    <row r="59" spans="1:11" x14ac:dyDescent="0.2">
      <c r="A59" s="949" t="str">
        <f>'Swaps (3)'!L36</f>
        <v>obj_0045b#0032</v>
      </c>
      <c r="B59" s="299" t="str">
        <f>_xll.qlRateHelperQuoteName(A59)</f>
        <v>GBPSB6L28Y_Quote</v>
      </c>
      <c r="C59" s="791" t="e">
        <f>_xll.qlRateHelperQuoteValue($A59,Trigger)</f>
        <v>#NUM!</v>
      </c>
      <c r="D59" s="791">
        <f>_xll.qlSwapRateHelperSpread($A59,Trigger)</f>
        <v>0</v>
      </c>
      <c r="E59" s="59" t="b">
        <v>0</v>
      </c>
      <c r="F59" s="59">
        <v>50</v>
      </c>
      <c r="G59" s="59">
        <v>1</v>
      </c>
      <c r="H59" s="947">
        <f>_xll.qlRateHelperEarliestDate($A59,Trigger)</f>
        <v>42180</v>
      </c>
      <c r="I59" s="946">
        <f>_xll.qlRateHelperLatestDate($A59,Trigger)</f>
        <v>52407</v>
      </c>
      <c r="K59" s="935"/>
    </row>
    <row r="60" spans="1:11" x14ac:dyDescent="0.2">
      <c r="A60" s="949" t="str">
        <f>'Swaps (3)'!L37</f>
        <v>obj_0046a#0032</v>
      </c>
      <c r="B60" s="299" t="str">
        <f>_xll.qlRateHelperQuoteName(A60)</f>
        <v>GBPSB6L29Y_Quote</v>
      </c>
      <c r="C60" s="791" t="e">
        <f>_xll.qlRateHelperQuoteValue($A60,Trigger)</f>
        <v>#NUM!</v>
      </c>
      <c r="D60" s="791">
        <f>_xll.qlSwapRateHelperSpread($A60,Trigger)</f>
        <v>0</v>
      </c>
      <c r="E60" s="59" t="b">
        <v>0</v>
      </c>
      <c r="F60" s="59">
        <v>50</v>
      </c>
      <c r="G60" s="59">
        <v>1</v>
      </c>
      <c r="H60" s="947">
        <f>_xll.qlRateHelperEarliestDate($A60,Trigger)</f>
        <v>42180</v>
      </c>
      <c r="I60" s="946">
        <f>_xll.qlRateHelperLatestDate($A60,Trigger)</f>
        <v>52775</v>
      </c>
      <c r="K60" s="935"/>
    </row>
    <row r="61" spans="1:11" x14ac:dyDescent="0.2">
      <c r="A61" s="949" t="str">
        <f>'Swaps (3)'!L38</f>
        <v>obj_00476#0032</v>
      </c>
      <c r="B61" s="299" t="str">
        <f>_xll.qlRateHelperQuoteName(A61)</f>
        <v>GBPSB6L30Y_Quote</v>
      </c>
      <c r="C61" s="791">
        <f>_xll.qlRateHelperQuoteValue($A61,Trigger)</f>
        <v>2.4300000000000002E-2</v>
      </c>
      <c r="D61" s="791">
        <f>_xll.qlSwapRateHelperSpread($A61,Trigger)</f>
        <v>0</v>
      </c>
      <c r="E61" s="59" t="b">
        <v>1</v>
      </c>
      <c r="F61" s="59">
        <v>50</v>
      </c>
      <c r="G61" s="59">
        <v>1</v>
      </c>
      <c r="H61" s="947">
        <f>_xll.qlRateHelperEarliestDate($A61,Trigger)</f>
        <v>42180</v>
      </c>
      <c r="I61" s="946">
        <f>_xll.qlRateHelperLatestDate($A61,Trigger)</f>
        <v>53139</v>
      </c>
      <c r="K61" s="935"/>
    </row>
    <row r="62" spans="1:11" x14ac:dyDescent="0.2">
      <c r="A62" s="949" t="str">
        <f>'Swaps (3)'!L39</f>
        <v>obj_0045c#0032</v>
      </c>
      <c r="B62" s="299" t="str">
        <f>_xll.qlRateHelperQuoteName(A62)</f>
        <v>GBPSB6L35Y_Quote</v>
      </c>
      <c r="C62" s="791" t="e">
        <f>_xll.qlRateHelperQuoteValue($A62,Trigger)</f>
        <v>#NUM!</v>
      </c>
      <c r="D62" s="791">
        <f>_xll.qlSwapRateHelperSpread($A62,Trigger)</f>
        <v>0</v>
      </c>
      <c r="E62" s="59" t="b">
        <v>0</v>
      </c>
      <c r="F62" s="59">
        <v>50</v>
      </c>
      <c r="G62" s="59">
        <v>1</v>
      </c>
      <c r="H62" s="947">
        <f>_xll.qlRateHelperEarliestDate($A62,Trigger)</f>
        <v>42180</v>
      </c>
      <c r="I62" s="946">
        <f>_xll.qlRateHelperLatestDate($A62,Trigger)</f>
        <v>54966</v>
      </c>
      <c r="K62" s="935"/>
    </row>
    <row r="63" spans="1:11" x14ac:dyDescent="0.2">
      <c r="A63" s="949" t="str">
        <f>'Swaps (3)'!L40</f>
        <v>obj_0045a#0032</v>
      </c>
      <c r="B63" s="299" t="str">
        <f>_xll.qlRateHelperQuoteName(A63)</f>
        <v>GBPSB6L40Y_Quote</v>
      </c>
      <c r="C63" s="791">
        <f>_xll.qlRateHelperQuoteValue($A63,Trigger)</f>
        <v>2.366E-2</v>
      </c>
      <c r="D63" s="791">
        <f>_xll.qlSwapRateHelperSpread($A63,Trigger)</f>
        <v>0</v>
      </c>
      <c r="E63" s="59" t="b">
        <v>1</v>
      </c>
      <c r="F63" s="59">
        <v>50</v>
      </c>
      <c r="G63" s="59">
        <v>1</v>
      </c>
      <c r="H63" s="947">
        <f>_xll.qlRateHelperEarliestDate($A63,Trigger)</f>
        <v>42180</v>
      </c>
      <c r="I63" s="946">
        <f>_xll.qlRateHelperLatestDate($A63,Trigger)</f>
        <v>56790</v>
      </c>
      <c r="K63" s="935"/>
    </row>
    <row r="64" spans="1:11" x14ac:dyDescent="0.2">
      <c r="A64" s="949" t="str">
        <f>'Swaps (3)'!L41</f>
        <v>obj_0045d#0032</v>
      </c>
      <c r="B64" s="299" t="str">
        <f>_xll.qlRateHelperQuoteName(A64)</f>
        <v>GBPSB6L50Y_Quote</v>
      </c>
      <c r="C64" s="791">
        <f>_xll.qlRateHelperQuoteValue($A64,Trigger)</f>
        <v>2.3230000000000001E-2</v>
      </c>
      <c r="D64" s="791">
        <f>_xll.qlSwapRateHelperSpread($A64,Trigger)</f>
        <v>0</v>
      </c>
      <c r="E64" s="59" t="b">
        <v>1</v>
      </c>
      <c r="F64" s="59">
        <v>50</v>
      </c>
      <c r="G64" s="59">
        <v>1</v>
      </c>
      <c r="H64" s="947">
        <f>_xll.qlRateHelperEarliestDate($A64,Trigger)</f>
        <v>42180</v>
      </c>
      <c r="I64" s="946">
        <f>_xll.qlRateHelperLatestDate($A64,Trigger)</f>
        <v>60443</v>
      </c>
      <c r="K64" s="935"/>
    </row>
    <row r="65" spans="1:11" x14ac:dyDescent="0.2">
      <c r="A65" s="949" t="str">
        <f>'Swaps (3)'!L42</f>
        <v>obj_00465#0032</v>
      </c>
      <c r="B65" s="299" t="str">
        <f>_xll.qlRateHelperQuoteName(A65)</f>
        <v>GBPSB6L60Y_Quote</v>
      </c>
      <c r="C65" s="791">
        <f>_xll.qlRateHelperQuoteValue($A65,Trigger)</f>
        <v>2.3189999999999999E-2</v>
      </c>
      <c r="D65" s="791">
        <f>_xll.qlSwapRateHelperSpread($A65,Trigger)</f>
        <v>0</v>
      </c>
      <c r="E65" s="59" t="b">
        <v>1</v>
      </c>
      <c r="F65" s="59">
        <v>50</v>
      </c>
      <c r="G65" s="59">
        <v>1</v>
      </c>
      <c r="H65" s="947">
        <f>_xll.qlRateHelperEarliestDate($A65,Trigger)</f>
        <v>42180</v>
      </c>
      <c r="I65" s="946">
        <f>_xll.qlRateHelperLatestDate($A65,Trigger)</f>
        <v>64095</v>
      </c>
      <c r="K65" s="935"/>
    </row>
    <row r="66" spans="1:11" x14ac:dyDescent="0.2">
      <c r="A66" s="788"/>
      <c r="B66" s="788"/>
      <c r="C66" s="788"/>
      <c r="D66" s="788"/>
      <c r="E66" s="788"/>
      <c r="F66" s="788"/>
      <c r="G66" s="788"/>
      <c r="H66" s="788"/>
      <c r="I66" s="788"/>
    </row>
  </sheetData>
  <pageMargins left="0.75" right="0.75" top="1" bottom="1" header="0.5" footer="0.5"/>
  <pageSetup orientation="portrait" horizontalDpi="300" verticalDpi="300" r:id="rId1"/>
  <headerFooter alignWithMargins="0"/>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B1:N32"/>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str">
        <f>_xll.qlxlVersion(TRUE,Trigger)</f>
        <v>QuantLibXL 1.7.0 - MS VC++ 9.0 - Multithreaded Static Runtime library - Release Configuration - Sep  8 2015 06:56:01</v>
      </c>
    </row>
    <row r="2" spans="2:14" ht="18.75" thickBot="1" x14ac:dyDescent="0.3">
      <c r="B2" s="1666" t="s">
        <v>319</v>
      </c>
      <c r="C2" s="1667"/>
      <c r="D2" s="1667"/>
      <c r="E2" s="1667"/>
      <c r="F2" s="1668"/>
      <c r="K2" s="1666" t="s">
        <v>320</v>
      </c>
      <c r="L2" s="1667"/>
      <c r="M2" s="1667"/>
      <c r="N2" s="1672"/>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6</v>
      </c>
      <c r="E5" s="805"/>
      <c r="F5" s="804"/>
      <c r="H5" s="844" t="s">
        <v>48</v>
      </c>
      <c r="I5" s="843" t="s">
        <v>127</v>
      </c>
      <c r="K5" s="46"/>
      <c r="L5" s="846" t="s">
        <v>308</v>
      </c>
      <c r="M5" s="847"/>
      <c r="N5" s="845"/>
    </row>
    <row r="6" spans="2:14" x14ac:dyDescent="0.2">
      <c r="B6" s="807"/>
      <c r="C6" s="839" t="s">
        <v>387</v>
      </c>
      <c r="D6" s="458" t="str">
        <f>_xll.qlPeriodEquivalent(D5&amp;"M")</f>
        <v>6M</v>
      </c>
      <c r="E6" s="805"/>
      <c r="F6" s="804"/>
      <c r="H6" s="844" t="s">
        <v>43</v>
      </c>
      <c r="I6" s="843" t="s">
        <v>124</v>
      </c>
      <c r="K6" s="46"/>
      <c r="L6" s="846" t="s">
        <v>307</v>
      </c>
      <c r="M6" s="834" t="b">
        <v>1</v>
      </c>
      <c r="N6" s="845"/>
    </row>
    <row r="7" spans="2:14" ht="12" thickBot="1" x14ac:dyDescent="0.25">
      <c r="B7" s="807"/>
      <c r="C7" s="839" t="s">
        <v>386</v>
      </c>
      <c r="D7" s="458" t="str">
        <f>Months&amp;IF(UPPER(Currency)="EUR","E","L")</f>
        <v>6L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str">
        <f>Currency&amp;"_YC"&amp;IndexTenor&amp;"RH"</f>
        <v>GBP_YC6MRH</v>
      </c>
      <c r="E9" s="805"/>
      <c r="F9" s="804"/>
      <c r="K9" s="1666" t="s">
        <v>383</v>
      </c>
      <c r="L9" s="1667"/>
      <c r="M9" s="1667"/>
      <c r="N9" s="1672"/>
    </row>
    <row r="10" spans="2:14" x14ac:dyDescent="0.2">
      <c r="B10" s="807"/>
      <c r="C10" s="838" t="s">
        <v>315</v>
      </c>
      <c r="D10" s="458" t="b">
        <v>1</v>
      </c>
      <c r="E10" s="805"/>
      <c r="F10" s="804"/>
      <c r="K10" s="46"/>
      <c r="L10" s="42"/>
      <c r="M10" s="42"/>
      <c r="N10" s="43"/>
    </row>
    <row r="11" spans="2:14" x14ac:dyDescent="0.2">
      <c r="B11" s="807"/>
      <c r="C11" s="838" t="s">
        <v>318</v>
      </c>
      <c r="D11" s="837">
        <v>42255.344722222224</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str">
        <f>_xll.qlPiecewiseYieldCurve(D16,NDays,Calendar,_xll.ohPack('Selected (3)'!D2:D126),DayCounter,IF(ISERROR(D22),NA(),D20:E20),IF(ISERROR(D22),NA(),D21:E21),Accuracy,TraitsID,InterpolatorID,Permanent,,ObjectOverwrite)</f>
        <v>_GBPYC6M#0036</v>
      </c>
      <c r="E14" s="805"/>
      <c r="F14" s="804"/>
      <c r="K14" s="46"/>
      <c r="L14" s="831" t="s">
        <v>382</v>
      </c>
      <c r="M14" s="830" t="s">
        <v>381</v>
      </c>
      <c r="N14" s="43"/>
    </row>
    <row r="15" spans="2:14" x14ac:dyDescent="0.2">
      <c r="B15" s="807"/>
      <c r="C15" s="816" t="s">
        <v>238</v>
      </c>
      <c r="D15" s="832" t="str">
        <f>_xll.ohRangeRetrieveError(YieldCurve)</f>
        <v/>
      </c>
      <c r="E15" s="805"/>
      <c r="F15" s="804"/>
      <c r="K15" s="46"/>
      <c r="L15" s="831" t="s">
        <v>305</v>
      </c>
      <c r="M15" s="830" t="str">
        <f>PROPER(Currency)&amp;"ON"</f>
        <v>GbpON</v>
      </c>
      <c r="N15" s="43"/>
    </row>
    <row r="16" spans="2:14" x14ac:dyDescent="0.2">
      <c r="B16" s="807"/>
      <c r="C16" s="829" t="s">
        <v>379</v>
      </c>
      <c r="D16" s="828" t="str">
        <f>"_"&amp;Currency&amp;"YC"&amp;IndexTenor</f>
        <v>_GBPYC6M</v>
      </c>
      <c r="E16" s="805"/>
      <c r="F16" s="804"/>
      <c r="K16" s="46"/>
      <c r="L16" s="831" t="s">
        <v>304</v>
      </c>
      <c r="M16" s="830"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str">
        <f>Currency&amp;"TOY_SYNTH"&amp;IndexTenor&amp;"_Quote"</f>
        <v>GBPTOY_SYNTH6M_Quote</v>
      </c>
      <c r="E20" s="824" t="str">
        <f>Currency&amp;"TOY2_SYNTH"&amp;IndexTenor&amp;"_Quote"</f>
        <v>GBPTOY2_SYNTH6M_Quote</v>
      </c>
      <c r="F20" s="804"/>
    </row>
    <row r="21" spans="2:14" x14ac:dyDescent="0.2">
      <c r="B21" s="807"/>
      <c r="C21" s="818" t="s">
        <v>373</v>
      </c>
      <c r="D21" s="823">
        <f>DATE(YEAR(_xll.qlCalendarAdvance(Calendar,_xll.qlSettingsEvaluationDate(Trigger),NDays&amp;"D")),12,31)</f>
        <v>42369</v>
      </c>
      <c r="E21" s="822">
        <f>DATE(YEAR(D21+1),12,31)</f>
        <v>42735</v>
      </c>
      <c r="F21" s="804"/>
    </row>
    <row r="22" spans="2:14" x14ac:dyDescent="0.2">
      <c r="B22" s="807"/>
      <c r="C22" s="818" t="s">
        <v>372</v>
      </c>
      <c r="D22" s="821" t="e">
        <f>_xll.qlQuoteValue(D20,Trigger)</f>
        <v>#NUM!</v>
      </c>
      <c r="E22" s="820" t="e">
        <f>_xll.qlQuoteValue(E20,Trigger)</f>
        <v>#NUM!</v>
      </c>
      <c r="F22" s="804"/>
    </row>
    <row r="23" spans="2:14" x14ac:dyDescent="0.2">
      <c r="B23" s="807"/>
      <c r="C23" s="818" t="s">
        <v>371</v>
      </c>
      <c r="D23" s="819" t="e">
        <f>NA()</f>
        <v>#N/A</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f>_xll.qlTermStructureReferenceDate(YieldCurve)</f>
        <v>42180</v>
      </c>
      <c r="D27" s="967">
        <f>MAX(_xll.ohPack('Selected (3)'!J1:J126))</f>
        <v>1</v>
      </c>
      <c r="E27" s="805"/>
      <c r="F27" s="804"/>
    </row>
    <row r="28" spans="2:14" x14ac:dyDescent="0.2">
      <c r="B28" s="807"/>
      <c r="C28" s="811">
        <f>MAX(_xll.ohPack('Selected (3)'!I2:I126))</f>
        <v>64095</v>
      </c>
      <c r="D28" s="808">
        <f>MIN(_xll.ohPack('Selected (3)'!J1:J126))</f>
        <v>0.25572288261785875</v>
      </c>
      <c r="E28" s="805"/>
      <c r="F28" s="804"/>
    </row>
    <row r="29" spans="2:14" x14ac:dyDescent="0.2">
      <c r="B29" s="807"/>
      <c r="C29" s="809" t="s">
        <v>238</v>
      </c>
      <c r="D29" s="810" t="str">
        <f>_xll.ohRangeRetrieveError('Selected (3)'!J1)</f>
        <v/>
      </c>
      <c r="E29" s="805"/>
      <c r="F29" s="804"/>
    </row>
    <row r="30" spans="2:14" x14ac:dyDescent="0.2">
      <c r="B30" s="807"/>
      <c r="C30" s="809" t="str">
        <f>Libor!$D$12</f>
        <v>GBP6M#0060</v>
      </c>
      <c r="D30" s="808" t="b">
        <f>_xll.qlRelinkableHandleLinkTo(C30,YieldCurve)</f>
        <v>1</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str">
        <f>_xll.qlPeriodEquivalent(D3&amp;"M")</f>
        <v>1Y</v>
      </c>
      <c r="C3" s="1441">
        <f>_xll.qlDateEndOfMonth(EDATE(_xll.qlSettingsEvaluationDate(Trigger),-1))</f>
        <v>42155</v>
      </c>
      <c r="D3" s="1237">
        <v>12</v>
      </c>
      <c r="E3" s="1441">
        <f t="shared" ref="E3:E16" si="0">EDATE($Y$19,$D3)</f>
        <v>42546</v>
      </c>
      <c r="F3" s="1440">
        <f t="shared" ref="F3:F16" si="1">IF(D3&lt;=12,1,IF(D3&lt;=24,3,IF(D3&lt;=120,6,IF(D3&lt;=240,12,IF(D3&lt;=360,36,60)))))</f>
        <v>1</v>
      </c>
      <c r="G3" s="1439" t="e">
        <f t="shared" ref="G3:G16" ca="1" si="2">ROUNDDOWN(J3*10,2)/10</f>
        <v>#NAME?</v>
      </c>
      <c r="H3" s="1438" t="e">
        <f t="shared" ref="H3:H16" ca="1" si="3">IF(K3-J3&gt;1%,(QUOTIENT(K3*10000,50)+1)*0.5%,(QUOTIENT(K3*10000,10)+1)*0.1%)</f>
        <v>#NAME?</v>
      </c>
      <c r="I3" s="1437" t="e">
        <f t="shared" ref="I3:I16" ca="1" si="4">IF(H3-G3&lt;0.5%,0.05%,IF(H3-G3&lt;1%,0.1%,IF(H3-G3&lt;2%,0.25%,0.5%)))</f>
        <v>#NAME?</v>
      </c>
      <c r="J3" s="1438" t="e">
        <f ca="1">MIN(_xll.ohPack($Z$19:INDEX($Z$19:$Z$3552,MATCH(E3+1,$Y$19:$Y$3552,1),1)))</f>
        <v>#NAME?</v>
      </c>
      <c r="K3" s="1437" t="e">
        <f ca="1">MAX(_xll.ohPack($Z$19:INDEX($Z$19:$Z$3552,MATCH(E3+1,$Y$19:$Y$3552,1),1)))</f>
        <v>#NAME?</v>
      </c>
      <c r="L3" s="1402"/>
      <c r="M3" s="1402"/>
      <c r="N3" s="1454"/>
    </row>
    <row r="4" spans="1:28" ht="12" hidden="1" customHeight="1" outlineLevel="1" x14ac:dyDescent="0.25">
      <c r="A4" s="1444"/>
      <c r="B4" s="1442" t="str">
        <f>_xll.qlPeriodEquivalent(D4&amp;"M")</f>
        <v>2Y</v>
      </c>
      <c r="C4" s="1441">
        <f>_xll.qlDateEndOfMonth(EDATE(_xll.qlIMMNextDate(_xll.qlSettingsEvaluationDate(Trigger)-1,TRUE),-3))</f>
        <v>42185</v>
      </c>
      <c r="D4" s="1237">
        <v>24</v>
      </c>
      <c r="E4" s="1441">
        <f t="shared" si="0"/>
        <v>42911</v>
      </c>
      <c r="F4" s="1440">
        <f t="shared" si="1"/>
        <v>3</v>
      </c>
      <c r="G4" s="1439" t="e">
        <f t="shared" ca="1" si="2"/>
        <v>#NAME?</v>
      </c>
      <c r="H4" s="1438" t="e">
        <f t="shared" ca="1" si="3"/>
        <v>#NAME?</v>
      </c>
      <c r="I4" s="1437" t="e">
        <f t="shared" ca="1" si="4"/>
        <v>#NAME?</v>
      </c>
      <c r="J4" s="1438" t="e">
        <f ca="1">MIN(_xll.ohPack($Z$19:INDEX($Z$19:$Z$3552,MATCH(E4+1,$Y$19:$Y$3552,1),1)))</f>
        <v>#NAME?</v>
      </c>
      <c r="K4" s="1437" t="e">
        <f ca="1">MAX(_xll.ohPack($Z$19:INDEX($Z$19:$Z$3552,MATCH(E4+1,$Y$19:$Y$3552,1),1)))</f>
        <v>#NAME?</v>
      </c>
      <c r="L4" s="1402"/>
      <c r="M4" s="1402"/>
      <c r="X4"/>
      <c r="Y4"/>
      <c r="Z4"/>
      <c r="AA4"/>
      <c r="AB4"/>
    </row>
    <row r="5" spans="1:28" ht="12" hidden="1" outlineLevel="1" thickBot="1" x14ac:dyDescent="0.25">
      <c r="A5" s="1444"/>
      <c r="B5" s="1442" t="str">
        <f>_xll.qlPeriodEquivalent(D5&amp;"M")</f>
        <v>5Y</v>
      </c>
      <c r="C5" s="1441">
        <f>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42185</v>
      </c>
      <c r="D5" s="1237">
        <v>60</v>
      </c>
      <c r="E5" s="1441">
        <f t="shared" si="0"/>
        <v>44007</v>
      </c>
      <c r="F5" s="1440">
        <f t="shared" si="1"/>
        <v>6</v>
      </c>
      <c r="G5" s="1439" t="e">
        <f t="shared" ca="1" si="2"/>
        <v>#NAME?</v>
      </c>
      <c r="H5" s="1438" t="e">
        <f t="shared" ca="1" si="3"/>
        <v>#NAME?</v>
      </c>
      <c r="I5" s="1437" t="e">
        <f t="shared" ca="1" si="4"/>
        <v>#NAME?</v>
      </c>
      <c r="J5" s="1438" t="e">
        <f ca="1">MIN(_xll.ohPack($Z$19:INDEX($Z$19:$Z$3552,MATCH(E5+1,$Y$19:$Y$3552,1),1)))</f>
        <v>#NAME?</v>
      </c>
      <c r="K5" s="1437" t="e">
        <f ca="1">MAX(_xll.ohPack($Z$19:INDEX($Z$19:$Z$3552,MATCH(E5+1,$Y$19:$Y$3552,1),1)))</f>
        <v>#NAME?</v>
      </c>
      <c r="L5" s="1402"/>
      <c r="M5" s="1402"/>
    </row>
    <row r="6" spans="1:28" ht="12" hidden="1" outlineLevel="1" thickBot="1" x14ac:dyDescent="0.25">
      <c r="A6" s="1444" t="s">
        <v>482</v>
      </c>
      <c r="B6" s="1442" t="str">
        <f>_xll.qlPeriodEquivalent(D6&amp;"M")</f>
        <v>10Y</v>
      </c>
      <c r="C6" s="1441">
        <f>C5</f>
        <v>42185</v>
      </c>
      <c r="D6" s="1237">
        <v>120</v>
      </c>
      <c r="E6" s="1441">
        <f t="shared" si="0"/>
        <v>45833</v>
      </c>
      <c r="F6" s="1440">
        <f t="shared" si="1"/>
        <v>6</v>
      </c>
      <c r="G6" s="1439" t="e">
        <f t="shared" ca="1" si="2"/>
        <v>#NAME?</v>
      </c>
      <c r="H6" s="1438" t="e">
        <f t="shared" ca="1" si="3"/>
        <v>#NAME?</v>
      </c>
      <c r="I6" s="1437" t="e">
        <f t="shared" ca="1" si="4"/>
        <v>#NAME?</v>
      </c>
      <c r="J6" s="1438" t="e">
        <f ca="1">MIN(_xll.ohPack($Z$19:INDEX($Z$19:$Z$3552,MATCH(E6+1,$Y$19:$Y$3552,1),1)))</f>
        <v>#NAME?</v>
      </c>
      <c r="K6" s="1437" t="e">
        <f ca="1">MAX(_xll.ohPack($Z$19:INDEX($Z$19:$Z$3552,MATCH(E6+1,$Y$19:$Y$3552,1),1)))</f>
        <v>#NAME?</v>
      </c>
      <c r="L6" s="1402"/>
      <c r="M6" s="1402"/>
    </row>
    <row r="7" spans="1:28" ht="12" hidden="1" outlineLevel="1" thickBot="1" x14ac:dyDescent="0.25">
      <c r="A7" s="1444"/>
      <c r="B7" s="1442" t="str">
        <f>_xll.qlPeriodEquivalent(D7&amp;"M")</f>
        <v>20Y</v>
      </c>
      <c r="C7" s="1441">
        <f>IF(AND(MONTH(C6)=12),C6,_xll.qlDateEndOfMonth(EDATE(C6,-6)))</f>
        <v>42004</v>
      </c>
      <c r="D7" s="1237">
        <v>240</v>
      </c>
      <c r="E7" s="1441">
        <f t="shared" si="0"/>
        <v>49485</v>
      </c>
      <c r="F7" s="1440">
        <f t="shared" si="1"/>
        <v>12</v>
      </c>
      <c r="G7" s="1439" t="e">
        <f t="shared" ca="1" si="2"/>
        <v>#NAME?</v>
      </c>
      <c r="H7" s="1438" t="e">
        <f t="shared" ca="1" si="3"/>
        <v>#NAME?</v>
      </c>
      <c r="I7" s="1437" t="e">
        <f t="shared" ca="1" si="4"/>
        <v>#NAME?</v>
      </c>
      <c r="J7" s="1438" t="e">
        <f ca="1">MIN(_xll.ohPack($Z$19:INDEX($Z$19:$Z$3552,MATCH(E7+1,$Y$19:$Y$3552,1),1)))</f>
        <v>#NAME?</v>
      </c>
      <c r="K7" s="1437" t="e">
        <f ca="1">MAX(_xll.ohPack($Z$19:INDEX($Z$19:$Z$3552,MATCH(E7+1,$Y$19:$Y$3552,1),1)))</f>
        <v>#NAME?</v>
      </c>
      <c r="L7" s="1402"/>
      <c r="M7" s="1402"/>
    </row>
    <row r="8" spans="1:28" ht="12" hidden="1" outlineLevel="1" thickBot="1" x14ac:dyDescent="0.25">
      <c r="A8" s="1444"/>
      <c r="B8" s="1442" t="str">
        <f>_xll.qlPeriodEquivalent(D8&amp;"M")</f>
        <v>30Y</v>
      </c>
      <c r="C8" s="1441">
        <f>C7</f>
        <v>42004</v>
      </c>
      <c r="D8" s="1237">
        <v>360</v>
      </c>
      <c r="E8" s="1441">
        <f t="shared" si="0"/>
        <v>53138</v>
      </c>
      <c r="F8" s="1440">
        <f t="shared" si="1"/>
        <v>36</v>
      </c>
      <c r="G8" s="1439" t="e">
        <f t="shared" ca="1" si="2"/>
        <v>#NAME?</v>
      </c>
      <c r="H8" s="1438" t="e">
        <f t="shared" ca="1" si="3"/>
        <v>#NAME?</v>
      </c>
      <c r="I8" s="1437" t="e">
        <f t="shared" ca="1" si="4"/>
        <v>#NAME?</v>
      </c>
      <c r="J8" s="1438" t="e">
        <f ca="1">MIN(_xll.ohPack($Z$19:INDEX($Z$19:$Z$3552,MATCH(E8+1,$Y$19:$Y$3552,1),1)))</f>
        <v>#NAME?</v>
      </c>
      <c r="K8" s="1437" t="e">
        <f ca="1">MAX(_xll.ohPack($Z$19:INDEX($Z$19:$Z$3552,MATCH(E8+1,$Y$19:$Y$3552,1),1)))</f>
        <v>#NAME?</v>
      </c>
      <c r="L8" s="1402"/>
      <c r="M8" s="1402"/>
      <c r="AA8" s="1453"/>
    </row>
    <row r="9" spans="1:28" ht="12" hidden="1" outlineLevel="1" thickBot="1" x14ac:dyDescent="0.25">
      <c r="A9" s="1444"/>
      <c r="B9" s="1442" t="str">
        <f>_xll.qlPeriodEquivalent(D9&amp;"M")</f>
        <v>60Y</v>
      </c>
      <c r="C9" s="1441">
        <f>C8</f>
        <v>42004</v>
      </c>
      <c r="D9" s="1237">
        <f>60*12</f>
        <v>720</v>
      </c>
      <c r="E9" s="1441">
        <f t="shared" si="0"/>
        <v>64095</v>
      </c>
      <c r="F9" s="1440">
        <f t="shared" si="1"/>
        <v>60</v>
      </c>
      <c r="G9" s="1439" t="e">
        <f t="shared" ca="1" si="2"/>
        <v>#NAME?</v>
      </c>
      <c r="H9" s="1438" t="e">
        <f t="shared" ca="1" si="3"/>
        <v>#NAME?</v>
      </c>
      <c r="I9" s="1437" t="e">
        <f t="shared" ca="1" si="4"/>
        <v>#NAME?</v>
      </c>
      <c r="J9" s="1438" t="e">
        <f ca="1">MIN(_xll.ohPack($Z$19:INDEX($Z$19:$Z$3552,MATCH(E9+1,$Y$19:$Y$3552,1),1)))</f>
        <v>#NAME?</v>
      </c>
      <c r="K9" s="1437" t="e">
        <f ca="1">MAX(_xll.ohPack($Z$19:INDEX($Z$19:$Z$3552,MATCH(E9+1,$Y$19:$Y$3552,1),1)))</f>
        <v>#NAME?</v>
      </c>
      <c r="L9" s="1402"/>
      <c r="M9" s="1402"/>
      <c r="AA9" s="1453"/>
    </row>
    <row r="10" spans="1:28" ht="12" hidden="1" outlineLevel="1" thickBot="1" x14ac:dyDescent="0.25">
      <c r="A10" s="1452"/>
      <c r="B10" s="1451" t="str">
        <f>_xll.qlPeriodEquivalent(D10&amp;"M")</f>
        <v>1Y</v>
      </c>
      <c r="C10" s="1449">
        <f t="shared" ref="C10:C16" si="5">C3</f>
        <v>42155</v>
      </c>
      <c r="D10" s="1450">
        <v>12</v>
      </c>
      <c r="E10" s="1449">
        <f t="shared" si="0"/>
        <v>42546</v>
      </c>
      <c r="F10" s="1448">
        <f t="shared" si="1"/>
        <v>1</v>
      </c>
      <c r="G10" s="1447" t="e">
        <f t="shared" ca="1" si="2"/>
        <v>#NAME?</v>
      </c>
      <c r="H10" s="1446" t="e">
        <f t="shared" ca="1" si="3"/>
        <v>#NAME?</v>
      </c>
      <c r="I10" s="1445" t="e">
        <f t="shared" ca="1" si="4"/>
        <v>#NAME?</v>
      </c>
      <c r="J10" s="1446" t="e">
        <f ca="1">MIN(_xll.ohPack($AA$19:INDEX($AA$19:$AA$3552,MATCH(E10+1,$Y$19:$Y$3552,1),1)))</f>
        <v>#NAME?</v>
      </c>
      <c r="K10" s="1445" t="e">
        <f ca="1">MAX(_xll.ohPack($AA$19:INDEX($AA$19:$AA$3552,MATCH(E10+1,$Y$19:$Y$3552,1),1)))</f>
        <v>#NAME?</v>
      </c>
      <c r="L10" s="1402"/>
      <c r="M10" s="1402"/>
    </row>
    <row r="11" spans="1:28" ht="12" hidden="1" outlineLevel="1" thickBot="1" x14ac:dyDescent="0.25">
      <c r="A11" s="1444"/>
      <c r="B11" s="1442" t="str">
        <f>_xll.qlPeriodEquivalent(D11&amp;"M")</f>
        <v>2Y</v>
      </c>
      <c r="C11" s="1441">
        <f t="shared" si="5"/>
        <v>42185</v>
      </c>
      <c r="D11" s="1237">
        <v>24</v>
      </c>
      <c r="E11" s="1441">
        <f t="shared" si="0"/>
        <v>42911</v>
      </c>
      <c r="F11" s="1440">
        <f t="shared" si="1"/>
        <v>3</v>
      </c>
      <c r="G11" s="1439" t="e">
        <f t="shared" ca="1" si="2"/>
        <v>#NAME?</v>
      </c>
      <c r="H11" s="1438" t="e">
        <f t="shared" ca="1" si="3"/>
        <v>#NAME?</v>
      </c>
      <c r="I11" s="1437" t="e">
        <f t="shared" ca="1" si="4"/>
        <v>#NAME?</v>
      </c>
      <c r="J11" s="1438" t="e">
        <f ca="1">MIN(_xll.ohPack($AA$19:INDEX($AA$19:$AA$3552,MATCH(E11+1,$Y$19:$Y$3552,1),1)))</f>
        <v>#NAME?</v>
      </c>
      <c r="K11" s="1437" t="e">
        <f ca="1">MAX(_xll.ohPack($AA$19:INDEX($AA$19:$AA$3552,MATCH(E11+1,$Y$19:$Y$3552,1),1)))</f>
        <v>#NAME?</v>
      </c>
      <c r="L11" s="1402"/>
      <c r="M11" s="1402"/>
    </row>
    <row r="12" spans="1:28" ht="12" hidden="1" outlineLevel="1" thickBot="1" x14ac:dyDescent="0.25">
      <c r="A12" s="1444"/>
      <c r="B12" s="1442" t="str">
        <f>_xll.qlPeriodEquivalent(D12&amp;"M")</f>
        <v>5Y</v>
      </c>
      <c r="C12" s="1441">
        <f t="shared" si="5"/>
        <v>42185</v>
      </c>
      <c r="D12" s="1237">
        <v>60</v>
      </c>
      <c r="E12" s="1441">
        <f t="shared" si="0"/>
        <v>44007</v>
      </c>
      <c r="F12" s="1440">
        <f t="shared" si="1"/>
        <v>6</v>
      </c>
      <c r="G12" s="1439" t="e">
        <f t="shared" ca="1" si="2"/>
        <v>#NAME?</v>
      </c>
      <c r="H12" s="1438" t="e">
        <f t="shared" ca="1" si="3"/>
        <v>#NAME?</v>
      </c>
      <c r="I12" s="1437" t="e">
        <f t="shared" ca="1" si="4"/>
        <v>#NAME?</v>
      </c>
      <c r="J12" s="1438" t="e">
        <f ca="1">MIN(_xll.ohPack($AA$19:INDEX($AA$19:$AA$3552,MATCH(E12+1,$Y$19:$Y$3552,1),1)))</f>
        <v>#NAME?</v>
      </c>
      <c r="K12" s="1437" t="e">
        <f ca="1">MAX(_xll.ohPack($AA$19:INDEX($AA$19:$AA$3552,MATCH(E12+1,$Y$19:$Y$3552,1),1)))</f>
        <v>#NAME?</v>
      </c>
      <c r="L12" s="1402"/>
      <c r="M12" s="1402"/>
    </row>
    <row r="13" spans="1:28" ht="12" hidden="1" outlineLevel="1" thickBot="1" x14ac:dyDescent="0.25">
      <c r="A13" s="1444" t="s">
        <v>324</v>
      </c>
      <c r="B13" s="1442" t="str">
        <f>_xll.qlPeriodEquivalent(D13&amp;"M")</f>
        <v>10Y</v>
      </c>
      <c r="C13" s="1441">
        <f t="shared" si="5"/>
        <v>42185</v>
      </c>
      <c r="D13" s="1237">
        <v>120</v>
      </c>
      <c r="E13" s="1441">
        <f t="shared" si="0"/>
        <v>45833</v>
      </c>
      <c r="F13" s="1440">
        <f t="shared" si="1"/>
        <v>6</v>
      </c>
      <c r="G13" s="1439" t="e">
        <f t="shared" ca="1" si="2"/>
        <v>#NAME?</v>
      </c>
      <c r="H13" s="1438" t="e">
        <f t="shared" ca="1" si="3"/>
        <v>#NAME?</v>
      </c>
      <c r="I13" s="1437" t="e">
        <f t="shared" ca="1" si="4"/>
        <v>#NAME?</v>
      </c>
      <c r="J13" s="1438" t="e">
        <f ca="1">MIN(_xll.ohPack($AA$19:INDEX($AA$19:$AA$3552,MATCH(E13+1,$Y$19:$Y$3552,1),1)))</f>
        <v>#NAME?</v>
      </c>
      <c r="K13" s="1437" t="e">
        <f ca="1">MAX(_xll.ohPack($AA$19:INDEX($AA$19:$AA$3552,MATCH(E13+1,$Y$19:$Y$3552,1),1)))</f>
        <v>#NAME?</v>
      </c>
      <c r="L13" s="1402"/>
      <c r="M13" s="1402"/>
    </row>
    <row r="14" spans="1:28" ht="12" hidden="1" outlineLevel="1" thickBot="1" x14ac:dyDescent="0.25">
      <c r="A14" s="1444"/>
      <c r="B14" s="1442" t="str">
        <f>_xll.qlPeriodEquivalent(D14&amp;"M")</f>
        <v>20Y</v>
      </c>
      <c r="C14" s="1441">
        <f t="shared" si="5"/>
        <v>42004</v>
      </c>
      <c r="D14" s="1237">
        <v>240</v>
      </c>
      <c r="E14" s="1441">
        <f t="shared" si="0"/>
        <v>49485</v>
      </c>
      <c r="F14" s="1440">
        <f t="shared" si="1"/>
        <v>12</v>
      </c>
      <c r="G14" s="1439" t="e">
        <f t="shared" ca="1" si="2"/>
        <v>#NAME?</v>
      </c>
      <c r="H14" s="1438" t="e">
        <f t="shared" ca="1" si="3"/>
        <v>#NAME?</v>
      </c>
      <c r="I14" s="1437" t="e">
        <f t="shared" ca="1" si="4"/>
        <v>#NAME?</v>
      </c>
      <c r="J14" s="1438" t="e">
        <f ca="1">MIN(_xll.ohPack($AA$19:INDEX($AA$19:$AA$3552,MATCH(E14+1,$Y$19:$Y$3552,1),1)))</f>
        <v>#NAME?</v>
      </c>
      <c r="K14" s="1437" t="e">
        <f ca="1">MAX(_xll.ohPack($AA$19:INDEX($AA$19:$AA$3552,MATCH(E14+1,$Y$19:$Y$3552,1),1)))</f>
        <v>#NAME?</v>
      </c>
      <c r="L14" s="1402"/>
      <c r="M14" s="1402"/>
    </row>
    <row r="15" spans="1:28" ht="12" hidden="1" outlineLevel="1" thickBot="1" x14ac:dyDescent="0.25">
      <c r="A15" s="1444"/>
      <c r="B15" s="1442" t="str">
        <f>_xll.qlPeriodEquivalent(D15&amp;"M")</f>
        <v>30Y</v>
      </c>
      <c r="C15" s="1441">
        <f t="shared" si="5"/>
        <v>42004</v>
      </c>
      <c r="D15" s="1237">
        <v>360</v>
      </c>
      <c r="E15" s="1441">
        <f t="shared" si="0"/>
        <v>53138</v>
      </c>
      <c r="F15" s="1440">
        <f t="shared" si="1"/>
        <v>36</v>
      </c>
      <c r="G15" s="1439" t="e">
        <f t="shared" ca="1" si="2"/>
        <v>#NAME?</v>
      </c>
      <c r="H15" s="1438" t="e">
        <f t="shared" ca="1" si="3"/>
        <v>#NAME?</v>
      </c>
      <c r="I15" s="1437" t="e">
        <f t="shared" ca="1" si="4"/>
        <v>#NAME?</v>
      </c>
      <c r="J15" s="1438" t="e">
        <f ca="1">MIN(_xll.ohPack($AA$19:INDEX($AA$19:$AA$3552,MATCH(E15+1,$Y$19:$Y$3552,1),1)))</f>
        <v>#NAME?</v>
      </c>
      <c r="K15" s="1437" t="e">
        <f ca="1">MAX(_xll.ohPack($AA$19:INDEX($AA$19:$AA$3552,MATCH(E15+1,$Y$19:$Y$3552,1),1)))</f>
        <v>#NAME?</v>
      </c>
      <c r="L15" s="1402"/>
      <c r="M15" s="1402"/>
    </row>
    <row r="16" spans="1:28" ht="12" hidden="1" outlineLevel="1" thickBot="1" x14ac:dyDescent="0.25">
      <c r="A16" s="1443"/>
      <c r="B16" s="1442" t="str">
        <f>_xll.qlPeriodEquivalent(D16&amp;"M")</f>
        <v>60Y</v>
      </c>
      <c r="C16" s="1441">
        <f t="shared" si="5"/>
        <v>42004</v>
      </c>
      <c r="D16" s="1237">
        <v>720</v>
      </c>
      <c r="E16" s="1441">
        <f t="shared" si="0"/>
        <v>64095</v>
      </c>
      <c r="F16" s="1440">
        <f t="shared" si="1"/>
        <v>60</v>
      </c>
      <c r="G16" s="1439" t="e">
        <f t="shared" ca="1" si="2"/>
        <v>#NAME?</v>
      </c>
      <c r="H16" s="1438" t="e">
        <f t="shared" ca="1" si="3"/>
        <v>#NAME?</v>
      </c>
      <c r="I16" s="1437" t="e">
        <f t="shared" ca="1" si="4"/>
        <v>#NAME?</v>
      </c>
      <c r="J16" s="1438" t="e">
        <f ca="1">MIN(_xll.ohPack($AA$19:INDEX($AA$19:$AA$3552,MATCH(E16+1,$Y$19:$Y$3552,1),1)))</f>
        <v>#NAME?</v>
      </c>
      <c r="K16" s="1437" t="e">
        <f ca="1">MAX(_xll.ohPack($AA$19:INDEX($AA$19:$AA$3552,MATCH(E16+1,$Y$19:$Y$3552,1),1)))</f>
        <v>#NAME?</v>
      </c>
      <c r="L16" s="1402"/>
      <c r="M16" s="1402"/>
      <c r="Z16" s="1436" t="s">
        <v>193</v>
      </c>
      <c r="AA16" s="1436" t="s">
        <v>481</v>
      </c>
    </row>
    <row r="17" spans="1:27" ht="12" collapsed="1" thickBot="1" x14ac:dyDescent="0.25">
      <c r="A17" s="744"/>
      <c r="B17" s="1435"/>
      <c r="C17" s="1435"/>
      <c r="D17" s="744"/>
      <c r="E17" s="744"/>
      <c r="F17" s="1435"/>
      <c r="G17" s="1435"/>
      <c r="H17" s="1435"/>
      <c r="I17" s="1435"/>
      <c r="J17" s="1435"/>
      <c r="K17" s="744"/>
      <c r="L17" s="1415"/>
      <c r="M17" s="1415"/>
      <c r="Z17" s="1434" t="str">
        <f>_xll.qlLibor(,Currency,IndexTenor,YieldCurve)</f>
        <v>obj_004e7#0031</v>
      </c>
      <c r="AA17" s="1434" t="str">
        <f>_xll.qlSonia(,YieldCurve,,)</f>
        <v>obj_004e8#0031</v>
      </c>
    </row>
    <row r="18" spans="1:27" ht="12" thickBot="1" x14ac:dyDescent="0.25">
      <c r="M18" s="1424" t="s">
        <v>365</v>
      </c>
      <c r="N18" s="1424" t="s">
        <v>333</v>
      </c>
      <c r="O18" s="1422" t="s">
        <v>355</v>
      </c>
      <c r="P18" s="1422" t="s">
        <v>332</v>
      </c>
      <c r="Q18" s="1423" t="s">
        <v>74</v>
      </c>
      <c r="R18" s="1422" t="s">
        <v>331</v>
      </c>
      <c r="S18" s="1422" t="s">
        <v>477</v>
      </c>
      <c r="T18" s="1421" t="s">
        <v>329</v>
      </c>
      <c r="U18" s="1420" t="s">
        <v>328</v>
      </c>
      <c r="V18" s="1402"/>
      <c r="W18" s="1432" t="s">
        <v>327</v>
      </c>
      <c r="X18" s="1431" t="s">
        <v>326</v>
      </c>
      <c r="Y18" s="1431" t="s">
        <v>325</v>
      </c>
      <c r="Z18" s="1430" t="s">
        <v>478</v>
      </c>
      <c r="AA18" s="1429" t="s">
        <v>324</v>
      </c>
    </row>
    <row r="19" spans="1:27" ht="12" thickBot="1" x14ac:dyDescent="0.25">
      <c r="J19" s="1428" t="s">
        <v>323</v>
      </c>
      <c r="M19" s="864" t="str">
        <f t="array" ref="M19:M29">_xll.ohFilter('RateHelpers (4)'!A7:A17,IF(ISERROR('RateHelpers (4)'!C7:C17),FALSE,TRUE))</f>
        <v>obj_004b6#0024</v>
      </c>
      <c r="N19" s="864" t="str">
        <f>_xll.qlRateHelperQuoteName(M19)</f>
        <v>GBP2X1S_Quote</v>
      </c>
      <c r="O19" s="1405">
        <f>_xll.qlRateHelperLatestDate(M19,Trigger)</f>
        <v>42241</v>
      </c>
      <c r="P19" s="1417">
        <f>_xll.qlRateHelperQuoteValue(M19,_xll.ohTrigger(RecalcTrigger,YieldCurve))</f>
        <v>5.1124999999999999E-3</v>
      </c>
      <c r="Q19" s="1416" t="str">
        <f t="shared" ref="Q19:Q29" si="6">SUBSTITUTE(SUBSTITUTE(N19,"X1S_Quote","M"),"GBP","")</f>
        <v>2M</v>
      </c>
      <c r="R19" s="1415" t="str">
        <f>_xll.qlSwapIndex(,FamilyName,Q19,NDays,Currency,Calendar,"1Y","mf","actual/365 (fixed)",IborIndex,Discounting,,_xll.ohTrigger(Trigger,RecalcTrigger))</f>
        <v>obj_004ef#0031</v>
      </c>
      <c r="S19" s="1414">
        <f>_xll.qlIndexFixing(R19,$X$19,TRUE,Trigger)</f>
        <v>5.1125000001975927E-3</v>
      </c>
      <c r="T19" s="1413">
        <f t="shared" ref="T19:T29" si="7">S19-P19</f>
        <v>1.9759281016940022E-13</v>
      </c>
      <c r="U19" s="1419">
        <f t="array" ref="U19">MAX(ABS(_xll.ohFilter(T19:T29,IF(ISERROR(T19:T29),FALSE,TRUE))))</f>
        <v>1.9759281016940022E-13</v>
      </c>
      <c r="V19" s="1427"/>
      <c r="W19" s="864" t="s">
        <v>322</v>
      </c>
      <c r="X19" s="1404">
        <f>_xll.qlSettingsEvaluationDate(Trigger)</f>
        <v>42180</v>
      </c>
      <c r="Y19" s="1404">
        <f>_xll.qlCalendarAdvance(Calendar,X19,NDays&amp;"D")</f>
        <v>42180</v>
      </c>
      <c r="Z19" s="1403">
        <f t="array" ref="Z19:Z3552">IFERROR(_xll.qlIndexFixing(IborIndex,X19:X3552,TRUE,RecalcTrigger),NA())</f>
        <v>5.0970000000007815E-3</v>
      </c>
      <c r="AA19" s="1411">
        <f t="array" ref="AA19:AA3552">IFERROR(_xll.qlIndexFixing(OverNightIndex,Y19:Y3552,TRUE,RecalcTrigger),NA())</f>
        <v>5.0952388101244139E-3</v>
      </c>
    </row>
    <row r="20" spans="1:27" ht="12" thickBot="1" x14ac:dyDescent="0.25">
      <c r="J20" s="698"/>
      <c r="M20" s="864" t="str">
        <v>obj_004b1#0024</v>
      </c>
      <c r="N20" s="864" t="str">
        <f>_xll.qlRateHelperQuoteName(M20)</f>
        <v>GBP3X1S_Quote</v>
      </c>
      <c r="O20" s="1405">
        <f>_xll.qlRateHelperLatestDate(M20,Trigger)</f>
        <v>42272</v>
      </c>
      <c r="P20" s="1417">
        <f>_xll.qlRateHelperQuoteValue(M20,_xll.ohTrigger(RecalcTrigger,YieldCurve))</f>
        <v>5.1749999999999999E-3</v>
      </c>
      <c r="Q20" s="1416" t="str">
        <f t="shared" si="6"/>
        <v>3M</v>
      </c>
      <c r="R20" s="1415" t="str">
        <f>_xll.qlSwapIndex(,FamilyName,Q20,NDays,Currency,Calendar,"1Y","mf","actual/365 (fixed)",IborIndex,Discounting,,_xll.ohTrigger(Trigger,RecalcTrigger))</f>
        <v>obj_004f3#0031</v>
      </c>
      <c r="S20" s="1414">
        <f>_xll.qlIndexFixing(R20,$X$19,TRUE,Trigger)</f>
        <v>5.1750000000005724E-3</v>
      </c>
      <c r="T20" s="1413">
        <f t="shared" si="7"/>
        <v>5.7245874707234634E-16</v>
      </c>
      <c r="U20" s="1406"/>
      <c r="W20" s="864" t="str">
        <f t="shared" ref="W20:W83" si="8">W19</f>
        <v>1D</v>
      </c>
      <c r="X20" s="1405">
        <f>_xll.qlCalendarAdvance(Calendar,X19,W20,"f",FALSE)</f>
        <v>42181</v>
      </c>
      <c r="Y20" s="1404">
        <f>_xll.qlCalendarAdvance(Calendar,X20,NDays&amp;"D")</f>
        <v>42181</v>
      </c>
      <c r="Z20" s="1403">
        <v>5.0969856609076498E-3</v>
      </c>
      <c r="AA20" s="1411">
        <v>5.095322807678512E-3</v>
      </c>
    </row>
    <row r="21" spans="1:27" ht="12" thickBot="1" x14ac:dyDescent="0.25">
      <c r="M21" s="864" t="str">
        <v>obj_004bd#0024</v>
      </c>
      <c r="N21" s="864" t="str">
        <f>_xll.qlRateHelperQuoteName(M21)</f>
        <v>GBP4X1S_Quote</v>
      </c>
      <c r="O21" s="1405">
        <f>_xll.qlRateHelperLatestDate(M21,Trigger)</f>
        <v>42303</v>
      </c>
      <c r="P21" s="1417">
        <f>_xll.qlRateHelperQuoteValue(M21,_xll.ohTrigger(RecalcTrigger,YieldCurve))</f>
        <v>5.275000000000001E-3</v>
      </c>
      <c r="Q21" s="1416" t="str">
        <f t="shared" si="6"/>
        <v>4M</v>
      </c>
      <c r="R21" s="1415" t="str">
        <f>_xll.qlSwapIndex(,FamilyName,Q21,NDays,Currency,Calendar,"1Y","mf","actual/365 (fixed)",IborIndex,Discounting,,_xll.ohTrigger(Trigger,RecalcTrigger))</f>
        <v>obj_004eb#0031</v>
      </c>
      <c r="S21" s="1414">
        <f>_xll.qlIndexFixing(R21,$X$19,TRUE,Trigger)</f>
        <v>5.2749999999993037E-3</v>
      </c>
      <c r="T21" s="1413">
        <f t="shared" si="7"/>
        <v>-6.9735883734267645E-16</v>
      </c>
      <c r="W21" s="864" t="str">
        <f t="shared" si="8"/>
        <v>1D</v>
      </c>
      <c r="X21" s="1405">
        <f>_xll.qlCalendarAdvance(Calendar,X20,W21,"f",FALSE)</f>
        <v>42184</v>
      </c>
      <c r="Y21" s="1404">
        <f>_xll.qlCalendarAdvance(Calendar,X21,NDays&amp;"D")</f>
        <v>42184</v>
      </c>
      <c r="Z21" s="1403">
        <v>5.0971200311186555E-3</v>
      </c>
      <c r="AA21" s="1411">
        <v>5.095277418870614E-3</v>
      </c>
    </row>
    <row r="22" spans="1:27" ht="23.25" thickBot="1" x14ac:dyDescent="0.25">
      <c r="J22" s="699" t="s">
        <v>321</v>
      </c>
      <c r="M22" s="864" t="str">
        <v>obj_004bc#0024</v>
      </c>
      <c r="N22" s="864" t="str">
        <f>_xll.qlRateHelperQuoteName(M22)</f>
        <v>GBP5X1S_Quote</v>
      </c>
      <c r="O22" s="1405">
        <f>_xll.qlRateHelperLatestDate(M22,Trigger)</f>
        <v>42333</v>
      </c>
      <c r="P22" s="1417">
        <f>_xll.qlRateHelperQuoteValue(M22,_xll.ohTrigger(RecalcTrigger,YieldCurve))</f>
        <v>5.3749999999999996E-3</v>
      </c>
      <c r="Q22" s="1416" t="str">
        <f t="shared" si="6"/>
        <v>5M</v>
      </c>
      <c r="R22" s="1415" t="str">
        <f>_xll.qlSwapIndex(,FamilyName,Q22,NDays,Currency,Calendar,"1Y","mf","actual/365 (fixed)",IborIndex,Discounting,,_xll.ohTrigger(Trigger,RecalcTrigger))</f>
        <v>obj_004ed#0031</v>
      </c>
      <c r="S22" s="1414">
        <f>_xll.qlIndexFixing(R22,$X$19,TRUE,Trigger)</f>
        <v>5.375000000000016E-3</v>
      </c>
      <c r="T22" s="1413">
        <f t="shared" si="7"/>
        <v>1.6479873021779667E-17</v>
      </c>
      <c r="W22" s="864" t="str">
        <f t="shared" si="8"/>
        <v>1D</v>
      </c>
      <c r="X22" s="1405">
        <f>_xll.qlCalendarAdvance(Calendar,X21,W22,"f",FALSE)</f>
        <v>42185</v>
      </c>
      <c r="Y22" s="1404">
        <f>_xll.qlCalendarAdvance(Calendar,X22,NDays&amp;"D")</f>
        <v>42185</v>
      </c>
      <c r="Z22" s="1403">
        <v>5.0973363208651366E-3</v>
      </c>
      <c r="AA22" s="1411">
        <v>5.0952967231221447E-3</v>
      </c>
    </row>
    <row r="23" spans="1:27" ht="12" thickBot="1" x14ac:dyDescent="0.25">
      <c r="J23" s="698" t="str">
        <f>ROUNDDOWN((_xll.qlTermStructureMaxDate(YieldCurve,Trigger)-_xll.qlTermStructureReferenceDate(YieldCurve,Trigger))/365,)&amp;"Y"</f>
        <v>60Y</v>
      </c>
      <c r="M23" s="864" t="str">
        <v>obj_004bf#0024</v>
      </c>
      <c r="N23" s="864" t="str">
        <f>_xll.qlRateHelperQuoteName(M23)</f>
        <v>GBP6X1S_Quote</v>
      </c>
      <c r="O23" s="1405">
        <f>_xll.qlRateHelperLatestDate(M23,Trigger)</f>
        <v>42367</v>
      </c>
      <c r="P23" s="1417">
        <f>_xll.qlRateHelperQuoteValue(M23,_xll.ohTrigger(RecalcTrigger,YieldCurve))</f>
        <v>5.5000000000000005E-3</v>
      </c>
      <c r="Q23" s="1416" t="str">
        <f t="shared" si="6"/>
        <v>6M</v>
      </c>
      <c r="R23" s="1415" t="str">
        <f>_xll.qlSwapIndex(,FamilyName,Q23,NDays,Currency,Calendar,"1Y","mf","actual/365 (fixed)",IborIndex,Discounting,,_xll.ohTrigger(Trigger,RecalcTrigger))</f>
        <v>obj_004ee#0031</v>
      </c>
      <c r="S23" s="1414">
        <f>_xll.qlIndexFixing(R23,$X$19,TRUE,Trigger)</f>
        <v>5.4999999999995183E-3</v>
      </c>
      <c r="T23" s="1413">
        <f t="shared" si="7"/>
        <v>-4.8225312632155237E-16</v>
      </c>
      <c r="W23" s="864" t="str">
        <f t="shared" si="8"/>
        <v>1D</v>
      </c>
      <c r="X23" s="1405">
        <f>_xll.qlCalendarAdvance(Calendar,X22,W23,"f",FALSE)</f>
        <v>42186</v>
      </c>
      <c r="Y23" s="1404">
        <f>_xll.qlCalendarAdvance(Calendar,X23,NDays&amp;"D")</f>
        <v>42186</v>
      </c>
      <c r="Z23" s="1403">
        <v>5.0978557814313433E-3</v>
      </c>
      <c r="AA23" s="1411">
        <v>5.0953198884184925E-3</v>
      </c>
    </row>
    <row r="24" spans="1:27" x14ac:dyDescent="0.2">
      <c r="M24" s="864" t="str">
        <v>obj_004c5#0024</v>
      </c>
      <c r="N24" s="864" t="str">
        <f>_xll.qlRateHelperQuoteName(M24)</f>
        <v>GBP7X1S_Quote</v>
      </c>
      <c r="O24" s="1405">
        <f>_xll.qlRateHelperLatestDate(M24,Trigger)</f>
        <v>42394</v>
      </c>
      <c r="P24" s="1417">
        <f>_xll.qlRateHelperQuoteValue(M24,_xll.ohTrigger(RecalcTrigger,YieldCurve))</f>
        <v>5.6375000000000001E-3</v>
      </c>
      <c r="Q24" s="1416" t="str">
        <f t="shared" si="6"/>
        <v>7M</v>
      </c>
      <c r="R24" s="1415" t="str">
        <f>_xll.qlSwapIndex(,FamilyName,Q24,NDays,Currency,Calendar,"1Y","mf","actual/365 (fixed)",IborIndex,Discounting,,_xll.ohTrigger(Trigger,RecalcTrigger))</f>
        <v>obj_004e9#0031</v>
      </c>
      <c r="S24" s="1414">
        <f>_xll.qlIndexFixing(R24,$X$19,TRUE,Trigger)</f>
        <v>5.6374999999997105E-3</v>
      </c>
      <c r="T24" s="1413">
        <f t="shared" si="7"/>
        <v>-2.8969882048812678E-16</v>
      </c>
      <c r="W24" s="864" t="str">
        <f t="shared" si="8"/>
        <v>1D</v>
      </c>
      <c r="X24" s="1405">
        <f>_xll.qlCalendarAdvance(Calendar,X23,W24,"f",FALSE)</f>
        <v>42187</v>
      </c>
      <c r="Y24" s="1404">
        <f>_xll.qlCalendarAdvance(Calendar,X24,NDays&amp;"D")</f>
        <v>42187</v>
      </c>
      <c r="Z24" s="1403">
        <v>5.0978638630280043E-3</v>
      </c>
      <c r="AA24" s="1411">
        <v>5.0953469144354724E-3</v>
      </c>
    </row>
    <row r="25" spans="1:27" x14ac:dyDescent="0.2">
      <c r="M25" s="864" t="str">
        <v>obj_004cb#0024</v>
      </c>
      <c r="N25" s="864" t="str">
        <f>_xll.qlRateHelperQuoteName(M25)</f>
        <v>GBP8X1S_Quote</v>
      </c>
      <c r="O25" s="1405">
        <f>_xll.qlRateHelperLatestDate(M25,Trigger)</f>
        <v>42425</v>
      </c>
      <c r="P25" s="1417">
        <f>_xll.qlRateHelperQuoteValue(M25,_xll.ohTrigger(RecalcTrigger,YieldCurve))</f>
        <v>5.8125000000000008E-3</v>
      </c>
      <c r="Q25" s="1416" t="str">
        <f t="shared" si="6"/>
        <v>8M</v>
      </c>
      <c r="R25" s="1415" t="str">
        <f>_xll.qlSwapIndex(,FamilyName,Q25,NDays,Currency,Calendar,"1Y","mf","actual/365 (fixed)",IborIndex,Discounting,,_xll.ohTrigger(Trigger,RecalcTrigger))</f>
        <v>obj_004ea#0031</v>
      </c>
      <c r="S25" s="1414">
        <f>_xll.qlIndexFixing(R25,$X$19,TRUE,Trigger)</f>
        <v>5.8124999999985116E-3</v>
      </c>
      <c r="T25" s="1413">
        <f t="shared" si="7"/>
        <v>-1.4892601041260889E-15</v>
      </c>
      <c r="W25" s="864" t="str">
        <f t="shared" si="8"/>
        <v>1D</v>
      </c>
      <c r="X25" s="1405">
        <f>_xll.qlCalendarAdvance(Calendar,X24,W25,"f",FALSE)</f>
        <v>42188</v>
      </c>
      <c r="Y25" s="1404">
        <f>_xll.qlCalendarAdvance(Calendar,X25,NDays&amp;"D")</f>
        <v>42188</v>
      </c>
      <c r="Z25" s="1403">
        <v>5.0978738893397097E-3</v>
      </c>
      <c r="AA25" s="1411">
        <v>5.0954849686971988E-3</v>
      </c>
    </row>
    <row r="26" spans="1:27" x14ac:dyDescent="0.2">
      <c r="M26" s="864" t="str">
        <v>obj_004ae#0024</v>
      </c>
      <c r="N26" s="864" t="str">
        <f>_xll.qlRateHelperQuoteName(M26)</f>
        <v>GBP9X1S_Quote</v>
      </c>
      <c r="O26" s="1405">
        <f>_xll.qlRateHelperLatestDate(M26,Trigger)</f>
        <v>42458</v>
      </c>
      <c r="P26" s="1417">
        <f>_xll.qlRateHelperQuoteValue(M26,_xll.ohTrigger(RecalcTrigger,YieldCurve))</f>
        <v>6.0125000000000005E-3</v>
      </c>
      <c r="Q26" s="1416" t="str">
        <f t="shared" si="6"/>
        <v>9M</v>
      </c>
      <c r="R26" s="1415" t="str">
        <f>_xll.qlSwapIndex(,FamilyName,Q26,NDays,Currency,Calendar,"1Y","mf","actual/365 (fixed)",IborIndex,Discounting,,_xll.ohTrigger(Trigger,RecalcTrigger))</f>
        <v>obj_004f0#0031</v>
      </c>
      <c r="S26" s="1414">
        <f>_xll.qlIndexFixing(R26,$X$19,TRUE,Trigger)</f>
        <v>6.0124999999971842E-3</v>
      </c>
      <c r="T26" s="1413">
        <f t="shared" si="7"/>
        <v>-2.8163235632483463E-15</v>
      </c>
      <c r="W26" s="864" t="str">
        <f t="shared" si="8"/>
        <v>1D</v>
      </c>
      <c r="X26" s="1405">
        <f>_xll.qlCalendarAdvance(Calendar,X25,W26,"f",FALSE)</f>
        <v>42191</v>
      </c>
      <c r="Y26" s="1404">
        <f>_xll.qlCalendarAdvance(Calendar,X26,NDays&amp;"D")</f>
        <v>42191</v>
      </c>
      <c r="Z26" s="1403">
        <v>5.0988291577964123E-3</v>
      </c>
      <c r="AA26" s="1411">
        <v>5.0954936274927309E-3</v>
      </c>
    </row>
    <row r="27" spans="1:27" x14ac:dyDescent="0.2">
      <c r="M27" s="864" t="str">
        <v>obj_004af#0024</v>
      </c>
      <c r="N27" s="864" t="str">
        <f>_xll.qlRateHelperQuoteName(M27)</f>
        <v>GBP10X1S_Quote</v>
      </c>
      <c r="O27" s="1405">
        <f>_xll.qlRateHelperLatestDate(M27,Trigger)</f>
        <v>42485</v>
      </c>
      <c r="P27" s="1417">
        <f>_xll.qlRateHelperQuoteValue(M27,_xll.ohTrigger(RecalcTrigger,YieldCurve))</f>
        <v>6.1874999999999994E-3</v>
      </c>
      <c r="Q27" s="1416" t="str">
        <f t="shared" si="6"/>
        <v>10M</v>
      </c>
      <c r="R27" s="1415" t="str">
        <f>_xll.qlSwapIndex(,FamilyName,Q27,NDays,Currency,Calendar,"1Y","mf","actual/365 (fixed)",IborIndex,Discounting,,_xll.ohTrigger(Trigger,RecalcTrigger))</f>
        <v>obj_004ec#0031</v>
      </c>
      <c r="S27" s="1414">
        <f>_xll.qlIndexFixing(R27,$X$19,TRUE,Trigger)</f>
        <v>6.1874999999987721E-3</v>
      </c>
      <c r="T27" s="1413">
        <f t="shared" si="7"/>
        <v>-1.227316859253591E-15</v>
      </c>
      <c r="W27" s="864" t="str">
        <f t="shared" si="8"/>
        <v>1D</v>
      </c>
      <c r="X27" s="1405">
        <f>_xll.qlCalendarAdvance(Calendar,X26,W27,"f",FALSE)</f>
        <v>42192</v>
      </c>
      <c r="Y27" s="1404">
        <f>_xll.qlCalendarAdvance(Calendar,X27,NDays&amp;"D")</f>
        <v>42192</v>
      </c>
      <c r="Z27" s="1403">
        <v>5.0992687685961109E-3</v>
      </c>
      <c r="AA27" s="1411">
        <v>5.095539957923334E-3</v>
      </c>
    </row>
    <row r="28" spans="1:27" x14ac:dyDescent="0.2">
      <c r="M28" s="864" t="str">
        <v>obj_004b7#0024</v>
      </c>
      <c r="N28" s="864" t="str">
        <f>_xll.qlRateHelperQuoteName(M28)</f>
        <v>GBP11X1S_Quote</v>
      </c>
      <c r="O28" s="1405">
        <f>_xll.qlRateHelperLatestDate(M28,Trigger)</f>
        <v>42515</v>
      </c>
      <c r="P28" s="1417">
        <f>_xll.qlRateHelperQuoteValue(M28,_xll.ohTrigger(RecalcTrigger,YieldCurve))</f>
        <v>6.3874999999999991E-3</v>
      </c>
      <c r="Q28" s="1416" t="str">
        <f t="shared" si="6"/>
        <v>11M</v>
      </c>
      <c r="R28" s="1415" t="str">
        <f>_xll.qlSwapIndex(,FamilyName,Q28,NDays,Currency,Calendar,"1Y","mf","actual/365 (fixed)",IborIndex,Discounting,,_xll.ohTrigger(Trigger,RecalcTrigger))</f>
        <v>obj_004f2#0031</v>
      </c>
      <c r="S28" s="1414">
        <f>_xll.qlIndexFixing(R28,$X$19,TRUE,Trigger)</f>
        <v>6.3874999999967612E-3</v>
      </c>
      <c r="T28" s="1413">
        <f t="shared" si="7"/>
        <v>-3.2378613679107104E-15</v>
      </c>
      <c r="W28" s="864" t="str">
        <f t="shared" si="8"/>
        <v>1D</v>
      </c>
      <c r="X28" s="1405">
        <f>_xll.qlCalendarAdvance(Calendar,X27,W28,"f",FALSE)</f>
        <v>42193</v>
      </c>
      <c r="Y28" s="1404">
        <f>_xll.qlCalendarAdvance(Calendar,X28,NDays&amp;"D")</f>
        <v>42193</v>
      </c>
      <c r="Z28" s="1403">
        <v>5.1008437844782852E-3</v>
      </c>
      <c r="AA28" s="1411">
        <v>5.0955901491556155E-3</v>
      </c>
    </row>
    <row r="29" spans="1:27" ht="12" thickBot="1" x14ac:dyDescent="0.25">
      <c r="M29" s="864" t="str">
        <v>obj_004c0#0024</v>
      </c>
      <c r="N29" s="864" t="str">
        <f>_xll.qlRateHelperQuoteName(M29)</f>
        <v>GBP12X1S_Quote</v>
      </c>
      <c r="O29" s="1405">
        <f>_xll.qlRateHelperLatestDate(M29,Trigger)</f>
        <v>42548</v>
      </c>
      <c r="P29" s="1417">
        <f>_xll.qlRateHelperQuoteValue(M29,_xll.ohTrigger(RecalcTrigger,YieldCurve))</f>
        <v>6.6250000000000007E-3</v>
      </c>
      <c r="Q29" s="1416" t="str">
        <f t="shared" si="6"/>
        <v>12M</v>
      </c>
      <c r="R29" s="1415" t="str">
        <f>_xll.qlSwapIndex(,FamilyName,Q29,NDays,Currency,Calendar,"1Y","mf","actual/365 (fixed)",IborIndex,Discounting,,_xll.ohTrigger(Trigger,RecalcTrigger))</f>
        <v>obj_004f1#0031</v>
      </c>
      <c r="S29" s="1414">
        <f>_xll.qlIndexFixing(R29,$X$19,TRUE,Trigger)</f>
        <v>6.6249999999916159E-3</v>
      </c>
      <c r="T29" s="1413">
        <f t="shared" si="7"/>
        <v>-8.3847859211338971E-15</v>
      </c>
      <c r="W29" s="864" t="str">
        <f t="shared" si="8"/>
        <v>1D</v>
      </c>
      <c r="X29" s="1405">
        <f>_xll.qlCalendarAdvance(Calendar,X28,W29,"f",FALSE)</f>
        <v>42194</v>
      </c>
      <c r="Y29" s="1404">
        <f>_xll.qlCalendarAdvance(Calendar,X29,NDays&amp;"D")</f>
        <v>42194</v>
      </c>
      <c r="Z29" s="1403">
        <v>5.100936748847068E-3</v>
      </c>
      <c r="AA29" s="1411">
        <v>5.0956442013516678E-3</v>
      </c>
    </row>
    <row r="30" spans="1:27" x14ac:dyDescent="0.2">
      <c r="M30" s="744"/>
      <c r="N30" s="744"/>
      <c r="O30" s="744"/>
      <c r="P30" s="744"/>
      <c r="Q30" s="744"/>
      <c r="R30" s="744"/>
      <c r="S30" s="744"/>
      <c r="T30" s="1412"/>
      <c r="W30" s="864" t="str">
        <f t="shared" si="8"/>
        <v>1D</v>
      </c>
      <c r="X30" s="1405">
        <f>_xll.qlCalendarAdvance(Calendar,X29,W30,"f",FALSE)</f>
        <v>42195</v>
      </c>
      <c r="Y30" s="1404">
        <f>_xll.qlCalendarAdvance(Calendar,X30,NDays&amp;"D")</f>
        <v>42195</v>
      </c>
      <c r="Z30" s="1403">
        <v>5.1010362623088983E-3</v>
      </c>
      <c r="AA30" s="1411">
        <v>5.0958363175350003E-3</v>
      </c>
    </row>
    <row r="31" spans="1:27" x14ac:dyDescent="0.2">
      <c r="S31" s="399"/>
      <c r="T31" s="1401"/>
      <c r="W31" s="864" t="str">
        <f t="shared" si="8"/>
        <v>1D</v>
      </c>
      <c r="X31" s="1405">
        <f>_xll.qlCalendarAdvance(Calendar,X30,W31,"f",FALSE)</f>
        <v>42198</v>
      </c>
      <c r="Y31" s="1404">
        <f>_xll.qlCalendarAdvance(Calendar,X31,NDays&amp;"D")</f>
        <v>42198</v>
      </c>
      <c r="Z31" s="1403">
        <v>5.103604394132836E-3</v>
      </c>
      <c r="AA31" s="1411">
        <v>5.0958990187199849E-3</v>
      </c>
    </row>
    <row r="32" spans="1:27" x14ac:dyDescent="0.2">
      <c r="S32" s="399"/>
      <c r="T32" s="1401"/>
      <c r="W32" s="864" t="str">
        <f t="shared" si="8"/>
        <v>1D</v>
      </c>
      <c r="X32" s="1405">
        <f>_xll.qlCalendarAdvance(Calendar,X31,W32,"f",FALSE)</f>
        <v>42199</v>
      </c>
      <c r="Y32" s="1404">
        <f>_xll.qlCalendarAdvance(Calendar,X32,NDays&amp;"D")</f>
        <v>42199</v>
      </c>
      <c r="Z32" s="1403">
        <v>5.1046667235029345E-3</v>
      </c>
      <c r="AA32" s="1411">
        <v>5.0959723751675678E-3</v>
      </c>
    </row>
    <row r="33" spans="10:27" x14ac:dyDescent="0.2">
      <c r="S33" s="399"/>
      <c r="T33" s="1401"/>
      <c r="W33" s="864" t="str">
        <f t="shared" si="8"/>
        <v>1D</v>
      </c>
      <c r="X33" s="1405">
        <f>_xll.qlCalendarAdvance(Calendar,X32,W33,"f",FALSE)</f>
        <v>42200</v>
      </c>
      <c r="Y33" s="1404">
        <f>_xll.qlCalendarAdvance(Calendar,X33,NDays&amp;"D")</f>
        <v>42200</v>
      </c>
      <c r="Z33" s="1403">
        <v>5.1079382192907629E-3</v>
      </c>
      <c r="AA33" s="1411">
        <v>5.0960495925789218E-3</v>
      </c>
    </row>
    <row r="34" spans="10:27" x14ac:dyDescent="0.2">
      <c r="S34" s="399"/>
      <c r="T34" s="1401"/>
      <c r="W34" s="864" t="str">
        <f t="shared" si="8"/>
        <v>1D</v>
      </c>
      <c r="X34" s="1405">
        <f>_xll.qlCalendarAdvance(Calendar,X33,W34,"f",FALSE)</f>
        <v>42201</v>
      </c>
      <c r="Y34" s="1404">
        <f>_xll.qlCalendarAdvance(Calendar,X34,NDays&amp;"D")</f>
        <v>42201</v>
      </c>
      <c r="Z34" s="1403">
        <v>5.1082384187765145E-3</v>
      </c>
      <c r="AA34" s="1411">
        <v>5.096130670791954E-3</v>
      </c>
    </row>
    <row r="35" spans="10:27" x14ac:dyDescent="0.2">
      <c r="S35" s="399"/>
      <c r="T35" s="1401"/>
      <c r="W35" s="864" t="str">
        <f t="shared" si="8"/>
        <v>1D</v>
      </c>
      <c r="X35" s="1405">
        <f>_xll.qlCalendarAdvance(Calendar,X34,W35,"f",FALSE)</f>
        <v>42202</v>
      </c>
      <c r="Y35" s="1404">
        <f>_xll.qlCalendarAdvance(Calendar,X35,NDays&amp;"D")</f>
        <v>42202</v>
      </c>
      <c r="Z35" s="1403">
        <v>5.1085576656003055E-3</v>
      </c>
      <c r="AA35" s="1411">
        <v>5.0963768542459471E-3</v>
      </c>
    </row>
    <row r="36" spans="10:27" x14ac:dyDescent="0.2">
      <c r="S36" s="399"/>
      <c r="T36" s="1401"/>
      <c r="W36" s="864" t="str">
        <f t="shared" si="8"/>
        <v>1D</v>
      </c>
      <c r="X36" s="1405">
        <f>_xll.qlCalendarAdvance(Calendar,X35,W36,"f",FALSE)</f>
        <v>42205</v>
      </c>
      <c r="Y36" s="1404">
        <f>_xll.qlCalendarAdvance(Calendar,X36,NDays&amp;"D")</f>
        <v>42205</v>
      </c>
      <c r="Z36" s="1403">
        <v>5.1136321855535429E-3</v>
      </c>
      <c r="AA36" s="1411">
        <v>5.0964935924713295E-3</v>
      </c>
    </row>
    <row r="37" spans="10:27" x14ac:dyDescent="0.2">
      <c r="S37" s="399"/>
      <c r="T37" s="1401"/>
      <c r="W37" s="864" t="str">
        <f t="shared" si="8"/>
        <v>1D</v>
      </c>
      <c r="X37" s="1405">
        <f>_xll.qlCalendarAdvance(Calendar,X36,W37,"f",FALSE)</f>
        <v>42206</v>
      </c>
      <c r="Y37" s="1404">
        <f>_xll.qlCalendarAdvance(Calendar,X37,NDays&amp;"D")</f>
        <v>42206</v>
      </c>
      <c r="Z37" s="1403">
        <v>5.1156150755485028E-3</v>
      </c>
      <c r="AA37" s="1411">
        <v>5.0965939750169387E-3</v>
      </c>
    </row>
    <row r="38" spans="10:27" x14ac:dyDescent="0.2">
      <c r="S38" s="399"/>
      <c r="T38" s="1401"/>
      <c r="W38" s="864" t="str">
        <f t="shared" si="8"/>
        <v>1D</v>
      </c>
      <c r="X38" s="1405">
        <f>_xll.qlCalendarAdvance(Calendar,X37,W38,"f",FALSE)</f>
        <v>42207</v>
      </c>
      <c r="Y38" s="1404">
        <f>_xll.qlCalendarAdvance(Calendar,X38,NDays&amp;"D")</f>
        <v>42207</v>
      </c>
      <c r="Z38" s="1403">
        <v>5.1210976781360697E-3</v>
      </c>
      <c r="AA38" s="1411">
        <v>5.0966982185263188E-3</v>
      </c>
    </row>
    <row r="39" spans="10:27" x14ac:dyDescent="0.2">
      <c r="S39" s="399"/>
      <c r="T39" s="1401"/>
      <c r="W39" s="864" t="str">
        <f t="shared" si="8"/>
        <v>1D</v>
      </c>
      <c r="X39" s="1405">
        <f>_xll.qlCalendarAdvance(Calendar,X38,W39,"f",FALSE)</f>
        <v>42208</v>
      </c>
      <c r="Y39" s="1404">
        <f>_xll.qlCalendarAdvance(Calendar,X39,NDays&amp;"D")</f>
        <v>42208</v>
      </c>
      <c r="Z39" s="1403">
        <v>5.121788642862557E-3</v>
      </c>
      <c r="AA39" s="1411">
        <v>5.0968063228373772E-3</v>
      </c>
    </row>
    <row r="40" spans="10:27" x14ac:dyDescent="0.2">
      <c r="S40" s="399"/>
      <c r="T40" s="1401"/>
      <c r="W40" s="864" t="str">
        <f t="shared" si="8"/>
        <v>1D</v>
      </c>
      <c r="X40" s="1405">
        <f>_xll.qlCalendarAdvance(Calendar,X39,W40,"f",FALSE)</f>
        <v>42209</v>
      </c>
      <c r="Y40" s="1404">
        <f>_xll.qlCalendarAdvance(Calendar,X40,NDays&amp;"D")</f>
        <v>42209</v>
      </c>
      <c r="Z40" s="1403">
        <v>5.1225229939977713E-3</v>
      </c>
      <c r="AA40" s="1411">
        <v>5.0971065788030243E-3</v>
      </c>
    </row>
    <row r="41" spans="10:27" x14ac:dyDescent="0.2">
      <c r="S41" s="399"/>
      <c r="T41" s="1401"/>
      <c r="W41" s="864" t="str">
        <f t="shared" si="8"/>
        <v>1D</v>
      </c>
      <c r="X41" s="1405">
        <f>_xll.qlCalendarAdvance(Calendar,X40,W41,"f",FALSE)</f>
        <v>42212</v>
      </c>
      <c r="Y41" s="1404">
        <f>_xll.qlCalendarAdvance(Calendar,X41,NDays&amp;"D")</f>
        <v>42212</v>
      </c>
      <c r="Z41" s="1403">
        <v>5.1309952962088554E-3</v>
      </c>
      <c r="AA41" s="1411">
        <v>5.0973087405647988E-3</v>
      </c>
    </row>
    <row r="42" spans="10:27" x14ac:dyDescent="0.2">
      <c r="S42" s="399"/>
      <c r="T42" s="1401"/>
      <c r="W42" s="864" t="str">
        <f t="shared" si="8"/>
        <v>1D</v>
      </c>
      <c r="X42" s="1405">
        <f>_xll.qlCalendarAdvance(Calendar,X41,W42,"f",FALSE)</f>
        <v>42213</v>
      </c>
      <c r="Y42" s="1404">
        <f>_xll.qlCalendarAdvance(Calendar,X42,NDays&amp;"D")</f>
        <v>42213</v>
      </c>
      <c r="Z42" s="1403">
        <v>5.134190502610719E-3</v>
      </c>
      <c r="AA42" s="1411">
        <v>5.0976244998734987E-3</v>
      </c>
    </row>
    <row r="43" spans="10:27" x14ac:dyDescent="0.2">
      <c r="S43" s="399"/>
      <c r="T43" s="1401"/>
      <c r="W43" s="864" t="str">
        <f t="shared" si="8"/>
        <v>1D</v>
      </c>
      <c r="X43" s="1405">
        <f>_xll.qlCalendarAdvance(Calendar,X42,W43,"f",FALSE)</f>
        <v>42214</v>
      </c>
      <c r="Y43" s="1404">
        <f>_xll.qlCalendarAdvance(Calendar,X43,NDays&amp;"D")</f>
        <v>42214</v>
      </c>
      <c r="Z43" s="1403">
        <v>5.1353376487564741E-3</v>
      </c>
      <c r="AA43" s="1411">
        <v>5.0981324708110343E-3</v>
      </c>
    </row>
    <row r="44" spans="10:27" x14ac:dyDescent="0.2">
      <c r="S44" s="399"/>
      <c r="T44" s="1401"/>
      <c r="W44" s="864" t="str">
        <f t="shared" si="8"/>
        <v>1D</v>
      </c>
      <c r="X44" s="1405">
        <f>_xll.qlCalendarAdvance(Calendar,X43,W44,"f",FALSE)</f>
        <v>42215</v>
      </c>
      <c r="Y44" s="1404">
        <f>_xll.qlCalendarAdvance(Calendar,X44,NDays&amp;"D")</f>
        <v>42215</v>
      </c>
      <c r="Z44" s="1403">
        <v>5.1365488412551926E-3</v>
      </c>
      <c r="AA44" s="1411">
        <v>5.0988326532153128E-3</v>
      </c>
    </row>
    <row r="45" spans="10:27" x14ac:dyDescent="0.2">
      <c r="S45" s="399"/>
      <c r="T45" s="1401"/>
      <c r="W45" s="864" t="str">
        <f t="shared" si="8"/>
        <v>1D</v>
      </c>
      <c r="X45" s="1405">
        <f>_xll.qlCalendarAdvance(Calendar,X44,W45,"f",FALSE)</f>
        <v>42216</v>
      </c>
      <c r="Y45" s="1404">
        <f>_xll.qlCalendarAdvance(Calendar,X45,NDays&amp;"D")</f>
        <v>42216</v>
      </c>
      <c r="Z45" s="1403">
        <v>5.1378240756278738E-3</v>
      </c>
      <c r="AA45" s="1411">
        <v>5.1009450082228911E-3</v>
      </c>
    </row>
    <row r="46" spans="10:27" x14ac:dyDescent="0.2">
      <c r="S46" s="399"/>
      <c r="T46" s="1401"/>
      <c r="W46" s="864" t="str">
        <f t="shared" si="8"/>
        <v>1D</v>
      </c>
      <c r="X46" s="1405">
        <f>_xll.qlCalendarAdvance(Calendar,X45,W46,"f",FALSE)</f>
        <v>42219</v>
      </c>
      <c r="Y46" s="1404">
        <f>_xll.qlCalendarAdvance(Calendar,X46,NDays&amp;"D")</f>
        <v>42219</v>
      </c>
      <c r="Z46" s="1403">
        <v>5.157242828573886E-3</v>
      </c>
      <c r="AA46" s="1411">
        <v>5.1035554983103193E-3</v>
      </c>
    </row>
    <row r="47" spans="10:27" x14ac:dyDescent="0.2">
      <c r="S47" s="399"/>
      <c r="T47" s="1401"/>
      <c r="W47" s="864" t="str">
        <f t="shared" si="8"/>
        <v>1D</v>
      </c>
      <c r="X47" s="1405">
        <f>_xll.qlCalendarAdvance(Calendar,X46,W47,"f",FALSE)</f>
        <v>42220</v>
      </c>
      <c r="Y47" s="1404">
        <f>_xll.qlCalendarAdvance(Calendar,X47,NDays&amp;"D")</f>
        <v>42220</v>
      </c>
      <c r="Z47" s="1403">
        <v>5.1617167721326653E-3</v>
      </c>
      <c r="AA47" s="1411">
        <v>5.1052167384535441E-3</v>
      </c>
    </row>
    <row r="48" spans="10:27" ht="15" x14ac:dyDescent="0.25">
      <c r="J48"/>
      <c r="S48" s="399"/>
      <c r="T48" s="1401"/>
      <c r="W48" s="864" t="str">
        <f t="shared" si="8"/>
        <v>1D</v>
      </c>
      <c r="X48" s="1405">
        <f>_xll.qlCalendarAdvance(Calendar,X47,W48,"f",FALSE)</f>
        <v>42221</v>
      </c>
      <c r="Y48" s="1404">
        <f>_xll.qlCalendarAdvance(Calendar,X48,NDays&amp;"D")</f>
        <v>42221</v>
      </c>
      <c r="Z48" s="1403">
        <v>5.1722009766399981E-3</v>
      </c>
      <c r="AA48" s="1411">
        <v>5.1070701902256044E-3</v>
      </c>
    </row>
    <row r="49" spans="10:27" x14ac:dyDescent="0.2">
      <c r="S49" s="399"/>
      <c r="T49" s="1401"/>
      <c r="W49" s="864" t="str">
        <f t="shared" si="8"/>
        <v>1D</v>
      </c>
      <c r="X49" s="1405">
        <f>_xll.qlCalendarAdvance(Calendar,X48,W49,"f",FALSE)</f>
        <v>42222</v>
      </c>
      <c r="Y49" s="1404">
        <f>_xll.qlCalendarAdvance(Calendar,X49,NDays&amp;"D")</f>
        <v>42222</v>
      </c>
      <c r="Z49" s="1403">
        <v>5.1741639169520723E-3</v>
      </c>
      <c r="AA49" s="1411">
        <v>5.1091158534644077E-3</v>
      </c>
    </row>
    <row r="50" spans="10:27" x14ac:dyDescent="0.2">
      <c r="S50" s="399"/>
      <c r="T50" s="1401"/>
      <c r="W50" s="864" t="str">
        <f t="shared" si="8"/>
        <v>1D</v>
      </c>
      <c r="X50" s="1405">
        <f>_xll.qlCalendarAdvance(Calendar,X49,W50,"f",FALSE)</f>
        <v>42223</v>
      </c>
      <c r="Y50" s="1404">
        <f>_xll.qlCalendarAdvance(Calendar,X50,NDays&amp;"D")</f>
        <v>42223</v>
      </c>
      <c r="Z50" s="1403">
        <v>5.1761897874631983E-3</v>
      </c>
      <c r="AA50" s="1411">
        <v>5.1139195333364347E-3</v>
      </c>
    </row>
    <row r="51" spans="10:27" x14ac:dyDescent="0.2">
      <c r="S51" s="399"/>
      <c r="T51" s="1401"/>
      <c r="W51" s="864" t="str">
        <f t="shared" si="8"/>
        <v>1D</v>
      </c>
      <c r="X51" s="1405">
        <f>_xll.qlCalendarAdvance(Calendar,X50,W51,"f",FALSE)</f>
        <v>42226</v>
      </c>
      <c r="Y51" s="1404">
        <f>_xll.qlCalendarAdvance(Calendar,X51,NDays&amp;"D")</f>
        <v>42226</v>
      </c>
      <c r="Z51" s="1403">
        <v>5.1922059234310947E-3</v>
      </c>
      <c r="AA51" s="1411">
        <v>5.1192206221406522E-3</v>
      </c>
    </row>
    <row r="52" spans="10:27" ht="15" x14ac:dyDescent="0.25">
      <c r="J52"/>
      <c r="S52" s="399"/>
      <c r="T52" s="1401"/>
      <c r="W52" s="864" t="str">
        <f t="shared" si="8"/>
        <v>1D</v>
      </c>
      <c r="X52" s="1405">
        <f>_xll.qlCalendarAdvance(Calendar,X51,W52,"f",FALSE)</f>
        <v>42227</v>
      </c>
      <c r="Y52" s="1404">
        <f>_xll.qlCalendarAdvance(Calendar,X52,NDays&amp;"D")</f>
        <v>42227</v>
      </c>
      <c r="Z52" s="1403">
        <v>5.1978800719739097E-3</v>
      </c>
      <c r="AA52" s="1411">
        <v>5.1222273432804943E-3</v>
      </c>
    </row>
    <row r="53" spans="10:27" x14ac:dyDescent="0.2">
      <c r="S53" s="399"/>
      <c r="T53" s="1401"/>
      <c r="W53" s="864" t="str">
        <f t="shared" si="8"/>
        <v>1D</v>
      </c>
      <c r="X53" s="1405">
        <f>_xll.qlCalendarAdvance(Calendar,X52,W53,"f",FALSE)</f>
        <v>42228</v>
      </c>
      <c r="Y53" s="1404">
        <f>_xll.qlCalendarAdvance(Calendar,X53,NDays&amp;"D")</f>
        <v>42228</v>
      </c>
      <c r="Z53" s="1403">
        <v>5.2106465574688812E-3</v>
      </c>
      <c r="AA53" s="1411">
        <v>5.1254262759681257E-3</v>
      </c>
    </row>
    <row r="54" spans="10:27" x14ac:dyDescent="0.2">
      <c r="S54" s="399"/>
      <c r="T54" s="1401"/>
      <c r="W54" s="864" t="str">
        <f t="shared" si="8"/>
        <v>1D</v>
      </c>
      <c r="X54" s="1405">
        <f>_xll.qlCalendarAdvance(Calendar,X53,W54,"f",FALSE)</f>
        <v>42229</v>
      </c>
      <c r="Y54" s="1404">
        <f>_xll.qlCalendarAdvance(Calendar,X54,NDays&amp;"D")</f>
        <v>42229</v>
      </c>
      <c r="Z54" s="1403">
        <v>5.213236485625064E-3</v>
      </c>
      <c r="AA54" s="1411">
        <v>5.1288174202035464E-3</v>
      </c>
    </row>
    <row r="55" spans="10:27" ht="15" x14ac:dyDescent="0.25">
      <c r="J55"/>
      <c r="S55" s="399"/>
      <c r="T55" s="1401"/>
      <c r="W55" s="864" t="str">
        <f t="shared" si="8"/>
        <v>1D</v>
      </c>
      <c r="X55" s="1405">
        <f>_xll.qlCalendarAdvance(Calendar,X54,W55,"f",FALSE)</f>
        <v>42230</v>
      </c>
      <c r="Y55" s="1404">
        <f>_xll.qlCalendarAdvance(Calendar,X55,NDays&amp;"D")</f>
        <v>42230</v>
      </c>
      <c r="Z55" s="1403">
        <v>5.2158863899713056E-3</v>
      </c>
      <c r="AA55" s="1411">
        <v>5.1363126910149628E-3</v>
      </c>
    </row>
    <row r="56" spans="10:27" x14ac:dyDescent="0.2">
      <c r="S56" s="399"/>
      <c r="T56" s="1401"/>
      <c r="W56" s="864" t="str">
        <f t="shared" si="8"/>
        <v>1D</v>
      </c>
      <c r="X56" s="1405">
        <f>_xll.qlCalendarAdvance(Calendar,X55,W56,"f",FALSE)</f>
        <v>42233</v>
      </c>
      <c r="Y56" s="1404">
        <f>_xll.qlCalendarAdvance(Calendar,X56,NDays&amp;"D")</f>
        <v>42233</v>
      </c>
      <c r="Z56" s="1403">
        <v>5.2353348607860469E-3</v>
      </c>
      <c r="AA56" s="1411">
        <v>5.1443041132714917E-3</v>
      </c>
    </row>
    <row r="57" spans="10:27" x14ac:dyDescent="0.2">
      <c r="S57" s="399"/>
      <c r="T57" s="1401"/>
      <c r="W57" s="864" t="str">
        <f t="shared" si="8"/>
        <v>1D</v>
      </c>
      <c r="X57" s="1405">
        <f>_xll.qlCalendarAdvance(Calendar,X56,W57,"f",FALSE)</f>
        <v>42234</v>
      </c>
      <c r="Y57" s="1404">
        <f>_xll.qlCalendarAdvance(Calendar,X57,NDays&amp;"D")</f>
        <v>42234</v>
      </c>
      <c r="Z57" s="1403">
        <v>5.2421306837687866E-3</v>
      </c>
      <c r="AA57" s="1411">
        <v>5.1486563155700438E-3</v>
      </c>
    </row>
    <row r="58" spans="10:27" x14ac:dyDescent="0.2">
      <c r="S58" s="399"/>
      <c r="T58" s="1401"/>
      <c r="W58" s="864" t="str">
        <f t="shared" si="8"/>
        <v>1D</v>
      </c>
      <c r="X58" s="1405">
        <f>_xll.qlCalendarAdvance(Calendar,X57,W58,"f",FALSE)</f>
        <v>42235</v>
      </c>
      <c r="Y58" s="1404">
        <f>_xll.qlCalendarAdvance(Calendar,X58,NDays&amp;"D")</f>
        <v>42235</v>
      </c>
      <c r="Z58" s="1403">
        <v>5.2570392870218106E-3</v>
      </c>
      <c r="AA58" s="1411">
        <v>5.1532007294974314E-3</v>
      </c>
    </row>
    <row r="59" spans="10:27" x14ac:dyDescent="0.2">
      <c r="S59" s="399"/>
      <c r="T59" s="1401"/>
      <c r="W59" s="864" t="str">
        <f t="shared" si="8"/>
        <v>1D</v>
      </c>
      <c r="X59" s="1405">
        <f>_xll.qlCalendarAdvance(Calendar,X58,W59,"f",FALSE)</f>
        <v>42236</v>
      </c>
      <c r="Y59" s="1404">
        <f>_xll.qlCalendarAdvance(Calendar,X59,NDays&amp;"D")</f>
        <v>42236</v>
      </c>
      <c r="Z59" s="1403">
        <v>5.2602099764159291E-3</v>
      </c>
      <c r="AA59" s="1411">
        <v>5.1579373549726082E-3</v>
      </c>
    </row>
    <row r="60" spans="10:27" x14ac:dyDescent="0.2">
      <c r="S60" s="399"/>
      <c r="T60" s="1401"/>
      <c r="W60" s="864" t="str">
        <f t="shared" si="8"/>
        <v>1D</v>
      </c>
      <c r="X60" s="1405">
        <f>_xll.qlCalendarAdvance(Calendar,X59,W60,"f",FALSE)</f>
        <v>42237</v>
      </c>
      <c r="Y60" s="1404">
        <f>_xll.qlCalendarAdvance(Calendar,X60,NDays&amp;"D")</f>
        <v>42237</v>
      </c>
      <c r="Z60" s="1403">
        <v>5.2634347138752298E-3</v>
      </c>
      <c r="AA60" s="1411">
        <v>5.1681244865264828E-3</v>
      </c>
    </row>
    <row r="61" spans="10:27" x14ac:dyDescent="0.2">
      <c r="S61" s="399"/>
      <c r="T61" s="1401"/>
      <c r="W61" s="864" t="str">
        <f t="shared" si="8"/>
        <v>1D</v>
      </c>
      <c r="X61" s="1405">
        <f>_xll.qlCalendarAdvance(Calendar,X60,W61,"f",FALSE)</f>
        <v>42240</v>
      </c>
      <c r="Y61" s="1404">
        <f>_xll.qlCalendarAdvance(Calendar,X61,NDays&amp;"D")</f>
        <v>42240</v>
      </c>
      <c r="Z61" s="1403">
        <v>5.2860799303646308E-3</v>
      </c>
      <c r="AA61" s="1411">
        <v>5.1788059735669023E-3</v>
      </c>
    </row>
    <row r="62" spans="10:27" x14ac:dyDescent="0.2">
      <c r="S62" s="399"/>
      <c r="T62" s="1401"/>
      <c r="W62" s="864" t="str">
        <f t="shared" si="8"/>
        <v>1D</v>
      </c>
      <c r="X62" s="1405">
        <f>_xll.qlCalendarAdvance(Calendar,X61,W62,"f",FALSE)</f>
        <v>42241</v>
      </c>
      <c r="Y62" s="1404">
        <f>_xll.qlCalendarAdvance(Calendar,X62,NDays&amp;"D")</f>
        <v>42241</v>
      </c>
      <c r="Z62" s="1403">
        <v>5.2939188983255449E-3</v>
      </c>
      <c r="AA62" s="1411">
        <v>5.1844953792812287E-3</v>
      </c>
    </row>
    <row r="63" spans="10:27" x14ac:dyDescent="0.2">
      <c r="S63" s="399"/>
      <c r="T63" s="1401"/>
      <c r="W63" s="864" t="str">
        <f t="shared" si="8"/>
        <v>1D</v>
      </c>
      <c r="X63" s="1405">
        <f>_xll.qlCalendarAdvance(Calendar,X62,W63,"f",FALSE)</f>
        <v>42242</v>
      </c>
      <c r="Y63" s="1404">
        <f>_xll.qlCalendarAdvance(Calendar,X63,NDays&amp;"D")</f>
        <v>42242</v>
      </c>
      <c r="Z63" s="1403">
        <v>5.3108270391759851E-3</v>
      </c>
      <c r="AA63" s="1411">
        <v>5.1903356059646022E-3</v>
      </c>
    </row>
    <row r="64" spans="10:27" x14ac:dyDescent="0.2">
      <c r="S64" s="399"/>
      <c r="T64" s="1401"/>
      <c r="W64" s="864" t="str">
        <f t="shared" si="8"/>
        <v>1D</v>
      </c>
      <c r="X64" s="1405">
        <f>_xll.qlCalendarAdvance(Calendar,X63,W64,"f",FALSE)</f>
        <v>42243</v>
      </c>
      <c r="Y64" s="1404">
        <f>_xll.qlCalendarAdvance(Calendar,X64,NDays&amp;"D")</f>
        <v>42243</v>
      </c>
      <c r="Z64" s="1403">
        <v>5.3145168235169821E-3</v>
      </c>
      <c r="AA64" s="1411">
        <v>5.1963183755499021E-3</v>
      </c>
    </row>
    <row r="65" spans="10:27" x14ac:dyDescent="0.2">
      <c r="S65" s="399"/>
      <c r="T65" s="1401"/>
      <c r="W65" s="864" t="str">
        <f t="shared" si="8"/>
        <v>1D</v>
      </c>
      <c r="X65" s="1405">
        <f>_xll.qlCalendarAdvance(Calendar,X64,W65,"f",FALSE)</f>
        <v>42244</v>
      </c>
      <c r="Y65" s="1404">
        <f>_xll.qlCalendarAdvance(Calendar,X65,NDays&amp;"D")</f>
        <v>42244</v>
      </c>
      <c r="Z65" s="1403">
        <v>5.3273736681474218E-3</v>
      </c>
      <c r="AA65" s="1411">
        <v>5.2120996513640994E-3</v>
      </c>
    </row>
    <row r="66" spans="10:27" x14ac:dyDescent="0.2">
      <c r="S66" s="399"/>
      <c r="T66" s="1401"/>
      <c r="W66" s="864" t="str">
        <f t="shared" si="8"/>
        <v>1D</v>
      </c>
      <c r="X66" s="1405">
        <f>_xll.qlCalendarAdvance(Calendar,X65,W66,"f",FALSE)</f>
        <v>42248</v>
      </c>
      <c r="Y66" s="1404">
        <f>_xll.qlCalendarAdvance(Calendar,X66,NDays&amp;"D")</f>
        <v>42248</v>
      </c>
      <c r="Z66" s="1403">
        <v>5.3476318037275119E-3</v>
      </c>
      <c r="AA66" s="1411">
        <v>5.2283703673294823E-3</v>
      </c>
    </row>
    <row r="67" spans="10:27" x14ac:dyDescent="0.2">
      <c r="S67" s="399"/>
      <c r="T67" s="1401"/>
      <c r="W67" s="864" t="str">
        <f t="shared" si="8"/>
        <v>1D</v>
      </c>
      <c r="X67" s="1405">
        <f>_xll.qlCalendarAdvance(Calendar,X66,W67,"f",FALSE)</f>
        <v>42249</v>
      </c>
      <c r="Y67" s="1404">
        <f>_xll.qlCalendarAdvance(Calendar,X67,NDays&amp;"D")</f>
        <v>42249</v>
      </c>
      <c r="Z67" s="1403">
        <v>5.3563543244025498E-3</v>
      </c>
      <c r="AA67" s="1411">
        <v>5.2352083944884331E-3</v>
      </c>
    </row>
    <row r="68" spans="10:27" x14ac:dyDescent="0.2">
      <c r="S68" s="399"/>
      <c r="T68" s="1401"/>
      <c r="W68" s="864" t="str">
        <f t="shared" si="8"/>
        <v>1D</v>
      </c>
      <c r="X68" s="1405">
        <f>_xll.qlCalendarAdvance(Calendar,X67,W68,"f",FALSE)</f>
        <v>42250</v>
      </c>
      <c r="Y68" s="1404">
        <f>_xll.qlCalendarAdvance(Calendar,X68,NDays&amp;"D")</f>
        <v>42250</v>
      </c>
      <c r="Z68" s="1403">
        <v>5.3745439740162868E-3</v>
      </c>
      <c r="AA68" s="1411">
        <v>5.2421889646303566E-3</v>
      </c>
    </row>
    <row r="69" spans="10:27" x14ac:dyDescent="0.2">
      <c r="S69" s="399"/>
      <c r="T69" s="1401"/>
      <c r="W69" s="864" t="str">
        <f t="shared" si="8"/>
        <v>1D</v>
      </c>
      <c r="X69" s="1405">
        <f>_xll.qlCalendarAdvance(Calendar,X68,W69,"f",FALSE)</f>
        <v>42251</v>
      </c>
      <c r="Y69" s="1404">
        <f>_xll.qlCalendarAdvance(Calendar,X69,NDays&amp;"D")</f>
        <v>42251</v>
      </c>
      <c r="Z69" s="1403">
        <v>5.3787362401685485E-3</v>
      </c>
      <c r="AA69" s="1411">
        <v>5.2567009528733024E-3</v>
      </c>
    </row>
    <row r="70" spans="10:27" x14ac:dyDescent="0.2">
      <c r="S70" s="399"/>
      <c r="T70" s="1401"/>
      <c r="W70" s="864" t="str">
        <f t="shared" si="8"/>
        <v>1D</v>
      </c>
      <c r="X70" s="1405">
        <f>_xll.qlCalendarAdvance(Calendar,X69,W70,"f",FALSE)</f>
        <v>42254</v>
      </c>
      <c r="Y70" s="1404">
        <f>_xll.qlCalendarAdvance(Calendar,X70,NDays&amp;"D")</f>
        <v>42254</v>
      </c>
      <c r="Z70" s="1403">
        <v>5.4010066669696695E-3</v>
      </c>
      <c r="AA70" s="1411">
        <v>5.2715366748656844E-3</v>
      </c>
    </row>
    <row r="71" spans="10:27" x14ac:dyDescent="0.2">
      <c r="J71" s="399"/>
      <c r="S71" s="399"/>
      <c r="T71" s="1401"/>
      <c r="W71" s="864" t="str">
        <f t="shared" si="8"/>
        <v>1D</v>
      </c>
      <c r="X71" s="1405">
        <f>_xll.qlCalendarAdvance(Calendar,X70,W71,"f",FALSE)</f>
        <v>42255</v>
      </c>
      <c r="Y71" s="1404">
        <f>_xll.qlCalendarAdvance(Calendar,X71,NDays&amp;"D")</f>
        <v>42255</v>
      </c>
      <c r="Z71" s="1403">
        <v>5.4100835170810546E-3</v>
      </c>
      <c r="AA71" s="1411">
        <v>5.2792299599224712E-3</v>
      </c>
    </row>
    <row r="72" spans="10:27" x14ac:dyDescent="0.2">
      <c r="S72" s="399"/>
      <c r="T72" s="1401"/>
      <c r="W72" s="864" t="str">
        <f t="shared" si="8"/>
        <v>1D</v>
      </c>
      <c r="X72" s="1405">
        <f>_xll.qlCalendarAdvance(Calendar,X71,W72,"f",FALSE)</f>
        <v>42256</v>
      </c>
      <c r="Y72" s="1404">
        <f>_xll.qlCalendarAdvance(Calendar,X72,NDays&amp;"D")</f>
        <v>42256</v>
      </c>
      <c r="Z72" s="1403">
        <v>5.4191886388664425E-3</v>
      </c>
      <c r="AA72" s="1411">
        <v>5.2870657879622307E-3</v>
      </c>
    </row>
    <row r="73" spans="10:27" x14ac:dyDescent="0.2">
      <c r="S73" s="399"/>
      <c r="T73" s="1401"/>
      <c r="W73" s="864" t="str">
        <f t="shared" si="8"/>
        <v>1D</v>
      </c>
      <c r="X73" s="1405">
        <f>_xll.qlCalendarAdvance(Calendar,X72,W73,"f",FALSE)</f>
        <v>42257</v>
      </c>
      <c r="Y73" s="1404">
        <f>_xll.qlCalendarAdvance(Calendar,X73,NDays&amp;"D")</f>
        <v>42257</v>
      </c>
      <c r="Z73" s="1403">
        <v>5.4375187837861494E-3</v>
      </c>
      <c r="AA73" s="1411">
        <v>5.2950441590660091E-3</v>
      </c>
    </row>
    <row r="74" spans="10:27" x14ac:dyDescent="0.2">
      <c r="S74" s="399"/>
      <c r="T74" s="1401"/>
      <c r="W74" s="864" t="str">
        <f t="shared" si="8"/>
        <v>1D</v>
      </c>
      <c r="X74" s="1405">
        <f>_xll.qlCalendarAdvance(Calendar,X73,W74,"f",FALSE)</f>
        <v>42258</v>
      </c>
      <c r="Y74" s="1404">
        <f>_xll.qlCalendarAdvance(Calendar,X74,NDays&amp;"D")</f>
        <v>42258</v>
      </c>
      <c r="Z74" s="1403">
        <v>5.4420357919708756E-3</v>
      </c>
      <c r="AA74" s="1411">
        <v>5.3115533374155834E-3</v>
      </c>
    </row>
    <row r="75" spans="10:27" x14ac:dyDescent="0.2">
      <c r="S75" s="399"/>
      <c r="T75" s="1401"/>
      <c r="W75" s="864" t="str">
        <f t="shared" si="8"/>
        <v>1D</v>
      </c>
      <c r="X75" s="1405">
        <f>_xll.qlCalendarAdvance(Calendar,X74,W75,"f",FALSE)</f>
        <v>42261</v>
      </c>
      <c r="Y75" s="1404">
        <f>_xll.qlCalendarAdvance(Calendar,X75,NDays&amp;"D")</f>
        <v>42261</v>
      </c>
      <c r="Z75" s="1403">
        <v>5.46483048710326E-3</v>
      </c>
      <c r="AA75" s="1411">
        <v>5.3283830736350346E-3</v>
      </c>
    </row>
    <row r="76" spans="10:27" x14ac:dyDescent="0.2">
      <c r="S76" s="399"/>
      <c r="T76" s="1401"/>
      <c r="W76" s="864" t="str">
        <f t="shared" si="8"/>
        <v>1D</v>
      </c>
      <c r="X76" s="1405">
        <f>_xll.qlCalendarAdvance(Calendar,X75,W76,"f",FALSE)</f>
        <v>42262</v>
      </c>
      <c r="Y76" s="1404">
        <f>_xll.qlCalendarAdvance(Calendar,X76,NDays&amp;"D")</f>
        <v>42262</v>
      </c>
      <c r="Z76" s="1403">
        <v>5.4739205371089339E-3</v>
      </c>
      <c r="AA76" s="1411">
        <v>5.3370741598968152E-3</v>
      </c>
    </row>
    <row r="77" spans="10:27" x14ac:dyDescent="0.2">
      <c r="S77" s="399"/>
      <c r="T77" s="1401"/>
      <c r="W77" s="864" t="str">
        <f t="shared" si="8"/>
        <v>1D</v>
      </c>
      <c r="X77" s="1405">
        <f>_xll.qlCalendarAdvance(Calendar,X76,W77,"f",FALSE)</f>
        <v>42263</v>
      </c>
      <c r="Y77" s="1404">
        <f>_xll.qlCalendarAdvance(Calendar,X77,NDays&amp;"D")</f>
        <v>42263</v>
      </c>
      <c r="Z77" s="1403">
        <v>5.4829772912735981E-3</v>
      </c>
      <c r="AA77" s="1411">
        <v>5.3459077893036611E-3</v>
      </c>
    </row>
    <row r="78" spans="10:27" x14ac:dyDescent="0.2">
      <c r="S78" s="399"/>
      <c r="T78" s="1401"/>
      <c r="W78" s="864" t="str">
        <f t="shared" si="8"/>
        <v>1D</v>
      </c>
      <c r="X78" s="1405">
        <f>_xll.qlCalendarAdvance(Calendar,X77,W78,"f",FALSE)</f>
        <v>42264</v>
      </c>
      <c r="Y78" s="1404">
        <f>_xll.qlCalendarAdvance(Calendar,X78,NDays&amp;"D")</f>
        <v>42264</v>
      </c>
      <c r="Z78" s="1403">
        <v>5.5006129468527717E-3</v>
      </c>
      <c r="AA78" s="1411">
        <v>5.3548839616934796E-3</v>
      </c>
    </row>
    <row r="79" spans="10:27" x14ac:dyDescent="0.2">
      <c r="S79" s="399"/>
      <c r="T79" s="1401"/>
      <c r="W79" s="864" t="str">
        <f t="shared" si="8"/>
        <v>1D</v>
      </c>
      <c r="X79" s="1405">
        <f>_xll.qlCalendarAdvance(Calendar,X78,W79,"f",FALSE)</f>
        <v>42265</v>
      </c>
      <c r="Y79" s="1404">
        <f>_xll.qlCalendarAdvance(Calendar,X79,NDays&amp;"D")</f>
        <v>42265</v>
      </c>
      <c r="Z79" s="1403">
        <v>5.5052331150508326E-3</v>
      </c>
      <c r="AA79" s="1411">
        <v>5.3733905532430777E-3</v>
      </c>
    </row>
    <row r="80" spans="10:27" x14ac:dyDescent="0.2">
      <c r="S80" s="399"/>
      <c r="T80" s="1401"/>
      <c r="W80" s="864" t="str">
        <f t="shared" si="8"/>
        <v>1D</v>
      </c>
      <c r="X80" s="1405">
        <f>_xll.qlCalendarAdvance(Calendar,X79,W80,"f",FALSE)</f>
        <v>42268</v>
      </c>
      <c r="Y80" s="1404">
        <f>_xll.qlCalendarAdvance(Calendar,X80,NDays&amp;"D")</f>
        <v>42268</v>
      </c>
      <c r="Z80" s="1403">
        <v>5.527453782414038E-3</v>
      </c>
      <c r="AA80" s="1411">
        <v>5.3922140825413134E-3</v>
      </c>
    </row>
    <row r="81" spans="19:27" x14ac:dyDescent="0.2">
      <c r="S81" s="399"/>
      <c r="T81" s="1401"/>
      <c r="W81" s="864" t="str">
        <f t="shared" si="8"/>
        <v>1D</v>
      </c>
      <c r="X81" s="1405">
        <f>_xll.qlCalendarAdvance(Calendar,X80,W81,"f",FALSE)</f>
        <v>42269</v>
      </c>
      <c r="Y81" s="1404">
        <f>_xll.qlCalendarAdvance(Calendar,X81,NDays&amp;"D")</f>
        <v>42269</v>
      </c>
      <c r="Z81" s="1403">
        <v>5.5361260559321597E-3</v>
      </c>
      <c r="AA81" s="1411">
        <v>5.4019029705754118E-3</v>
      </c>
    </row>
    <row r="82" spans="19:27" x14ac:dyDescent="0.2">
      <c r="S82" s="399"/>
      <c r="T82" s="1401"/>
      <c r="W82" s="864" t="str">
        <f t="shared" si="8"/>
        <v>1D</v>
      </c>
      <c r="X82" s="1405">
        <f>_xll.qlCalendarAdvance(Calendar,X81,W82,"f",FALSE)</f>
        <v>42270</v>
      </c>
      <c r="Y82" s="1404">
        <f>_xll.qlCalendarAdvance(Calendar,X82,NDays&amp;"D")</f>
        <v>42270</v>
      </c>
      <c r="Z82" s="1403">
        <v>5.5447034648461457E-3</v>
      </c>
      <c r="AA82" s="1411">
        <v>5.4117344017545754E-3</v>
      </c>
    </row>
    <row r="83" spans="19:27" x14ac:dyDescent="0.2">
      <c r="S83" s="399"/>
      <c r="T83" s="1401"/>
      <c r="W83" s="864" t="str">
        <f t="shared" si="8"/>
        <v>1D</v>
      </c>
      <c r="X83" s="1405">
        <f>_xll.qlCalendarAdvance(Calendar,X82,W83,"f",FALSE)</f>
        <v>42271</v>
      </c>
      <c r="Y83" s="1404">
        <f>_xll.qlCalendarAdvance(Calendar,X83,NDays&amp;"D")</f>
        <v>42271</v>
      </c>
      <c r="Z83" s="1403">
        <v>5.5609980954724261E-3</v>
      </c>
      <c r="AA83" s="1411">
        <v>5.4217083760788043E-3</v>
      </c>
    </row>
    <row r="84" spans="19:27" x14ac:dyDescent="0.2">
      <c r="S84" s="399"/>
      <c r="T84" s="1401"/>
      <c r="W84" s="864" t="str">
        <f t="shared" ref="W84:W147" si="9">W83</f>
        <v>1D</v>
      </c>
      <c r="X84" s="1405">
        <f>_xll.qlCalendarAdvance(Calendar,X83,W84,"f",FALSE)</f>
        <v>42272</v>
      </c>
      <c r="Y84" s="1404">
        <f>_xll.qlCalendarAdvance(Calendar,X84,NDays&amp;"D")</f>
        <v>42272</v>
      </c>
      <c r="Z84" s="1403">
        <v>5.5654086436716169E-3</v>
      </c>
      <c r="AA84" s="1411">
        <v>5.4418169793387285E-3</v>
      </c>
    </row>
    <row r="85" spans="19:27" x14ac:dyDescent="0.2">
      <c r="S85" s="399"/>
      <c r="T85" s="1401"/>
      <c r="W85" s="864" t="str">
        <f t="shared" si="9"/>
        <v>1D</v>
      </c>
      <c r="X85" s="1405">
        <f>_xll.qlCalendarAdvance(Calendar,X84,W85,"f",FALSE)</f>
        <v>42275</v>
      </c>
      <c r="Y85" s="1404">
        <f>_xll.qlCalendarAdvance(Calendar,X85,NDays&amp;"D")</f>
        <v>42275</v>
      </c>
      <c r="Z85" s="1403">
        <v>5.5859036960536814E-3</v>
      </c>
      <c r="AA85" s="1411">
        <v>5.4614032683064639E-3</v>
      </c>
    </row>
    <row r="86" spans="19:27" x14ac:dyDescent="0.2">
      <c r="S86" s="399"/>
      <c r="T86" s="1401"/>
      <c r="W86" s="864" t="str">
        <f t="shared" si="9"/>
        <v>1D</v>
      </c>
      <c r="X86" s="1405">
        <f>_xll.qlCalendarAdvance(Calendar,X85,W86,"f",FALSE)</f>
        <v>42276</v>
      </c>
      <c r="Y86" s="1404">
        <f>_xll.qlCalendarAdvance(Calendar,X86,NDays&amp;"D")</f>
        <v>42276</v>
      </c>
      <c r="Z86" s="1403">
        <v>5.5937919542670507E-3</v>
      </c>
      <c r="AA86" s="1411">
        <v>5.4710349722730811E-3</v>
      </c>
    </row>
    <row r="87" spans="19:27" x14ac:dyDescent="0.2">
      <c r="S87" s="399"/>
      <c r="T87" s="1401"/>
      <c r="W87" s="864" t="str">
        <f t="shared" si="9"/>
        <v>1D</v>
      </c>
      <c r="X87" s="1405">
        <f>_xll.qlCalendarAdvance(Calendar,X86,W87,"f",FALSE)</f>
        <v>42277</v>
      </c>
      <c r="Y87" s="1404">
        <f>_xll.qlCalendarAdvance(Calendar,X87,NDays&amp;"D")</f>
        <v>42277</v>
      </c>
      <c r="Z87" s="1403">
        <v>5.6015689142245861E-3</v>
      </c>
      <c r="AA87" s="1411">
        <v>5.4805454729045522E-3</v>
      </c>
    </row>
    <row r="88" spans="19:27" x14ac:dyDescent="0.2">
      <c r="S88" s="399"/>
      <c r="T88" s="1401"/>
      <c r="W88" s="864" t="str">
        <f t="shared" si="9"/>
        <v>1D</v>
      </c>
      <c r="X88" s="1405">
        <f>_xll.qlCalendarAdvance(Calendar,X87,W88,"f",FALSE)</f>
        <v>42278</v>
      </c>
      <c r="Y88" s="1404">
        <f>_xll.qlCalendarAdvance(Calendar,X88,NDays&amp;"D")</f>
        <v>42278</v>
      </c>
      <c r="Z88" s="1403">
        <v>5.6163204943094833E-3</v>
      </c>
      <c r="AA88" s="1411">
        <v>5.4899347701198309E-3</v>
      </c>
    </row>
    <row r="89" spans="19:27" x14ac:dyDescent="0.2">
      <c r="S89" s="399"/>
      <c r="T89" s="1401"/>
      <c r="W89" s="864" t="str">
        <f t="shared" si="9"/>
        <v>1D</v>
      </c>
      <c r="X89" s="1405">
        <f>_xll.qlCalendarAdvance(Calendar,X88,W89,"f",FALSE)</f>
        <v>42279</v>
      </c>
      <c r="Y89" s="1404">
        <f>_xll.qlCalendarAdvance(Calendar,X89,NDays&amp;"D")</f>
        <v>42279</v>
      </c>
      <c r="Z89" s="1403">
        <v>5.6203129184925673E-3</v>
      </c>
      <c r="AA89" s="1411">
        <v>5.5083924809014775E-3</v>
      </c>
    </row>
    <row r="90" spans="19:27" x14ac:dyDescent="0.2">
      <c r="S90" s="399"/>
      <c r="T90" s="1401"/>
      <c r="W90" s="864" t="str">
        <f t="shared" si="9"/>
        <v>1D</v>
      </c>
      <c r="X90" s="1405">
        <f>_xll.qlCalendarAdvance(Calendar,X89,W90,"f",FALSE)</f>
        <v>42282</v>
      </c>
      <c r="Y90" s="1404">
        <f>_xll.qlCalendarAdvance(Calendar,X90,NDays&amp;"D")</f>
        <v>42282</v>
      </c>
      <c r="Z90" s="1403">
        <v>5.6422974461924113E-3</v>
      </c>
      <c r="AA90" s="1411">
        <v>5.526279924819022E-3</v>
      </c>
    </row>
    <row r="91" spans="19:27" x14ac:dyDescent="0.2">
      <c r="S91" s="399"/>
      <c r="T91" s="1401"/>
      <c r="W91" s="864" t="str">
        <f t="shared" si="9"/>
        <v>1D</v>
      </c>
      <c r="X91" s="1405">
        <f>_xll.qlCalendarAdvance(Calendar,X90,W91,"f",FALSE)</f>
        <v>42283</v>
      </c>
      <c r="Y91" s="1404">
        <f>_xll.qlCalendarAdvance(Calendar,X91,NDays&amp;"D")</f>
        <v>42283</v>
      </c>
      <c r="Z91" s="1403">
        <v>5.6494430520602447E-3</v>
      </c>
      <c r="AA91" s="1411">
        <v>5.5350632049533388E-3</v>
      </c>
    </row>
    <row r="92" spans="19:27" x14ac:dyDescent="0.2">
      <c r="S92" s="399"/>
      <c r="T92" s="1401"/>
      <c r="W92" s="864" t="str">
        <f t="shared" si="9"/>
        <v>1D</v>
      </c>
      <c r="X92" s="1405">
        <f>_xll.qlCalendarAdvance(Calendar,X91,W92,"f",FALSE)</f>
        <v>42284</v>
      </c>
      <c r="Y92" s="1404">
        <f>_xll.qlCalendarAdvance(Calendar,X92,NDays&amp;"D")</f>
        <v>42284</v>
      </c>
      <c r="Z92" s="1403">
        <v>5.6631245474629086E-3</v>
      </c>
      <c r="AA92" s="1411">
        <v>5.5437252815093707E-3</v>
      </c>
    </row>
    <row r="93" spans="19:27" x14ac:dyDescent="0.2">
      <c r="S93" s="399"/>
      <c r="T93" s="1401"/>
      <c r="W93" s="864" t="str">
        <f t="shared" si="9"/>
        <v>1D</v>
      </c>
      <c r="X93" s="1405">
        <f>_xll.qlCalendarAdvance(Calendar,X92,W93,"f",FALSE)</f>
        <v>42285</v>
      </c>
      <c r="Y93" s="1404">
        <f>_xll.qlCalendarAdvance(Calendar,X93,NDays&amp;"D")</f>
        <v>42285</v>
      </c>
      <c r="Z93" s="1403">
        <v>5.6667697059925581E-3</v>
      </c>
      <c r="AA93" s="1411">
        <v>5.5522661547302565E-3</v>
      </c>
    </row>
    <row r="94" spans="19:27" x14ac:dyDescent="0.2">
      <c r="S94" s="399"/>
      <c r="T94" s="1401"/>
      <c r="W94" s="864" t="str">
        <f t="shared" si="9"/>
        <v>1D</v>
      </c>
      <c r="X94" s="1405">
        <f>_xll.qlCalendarAdvance(Calendar,X93,W94,"f",FALSE)</f>
        <v>42286</v>
      </c>
      <c r="Y94" s="1404">
        <f>_xll.qlCalendarAdvance(Calendar,X94,NDays&amp;"D")</f>
        <v>42286</v>
      </c>
      <c r="Z94" s="1403">
        <v>5.6703771129275734E-3</v>
      </c>
      <c r="AA94" s="1411">
        <v>5.5690288572196609E-3</v>
      </c>
    </row>
    <row r="95" spans="19:27" x14ac:dyDescent="0.2">
      <c r="S95" s="399"/>
      <c r="T95" s="1401"/>
      <c r="W95" s="864" t="str">
        <f t="shared" si="9"/>
        <v>1D</v>
      </c>
      <c r="X95" s="1405">
        <f>_xll.qlCalendarAdvance(Calendar,X94,W95,"f",FALSE)</f>
        <v>42289</v>
      </c>
      <c r="Y95" s="1404">
        <f>_xll.qlCalendarAdvance(Calendar,X95,NDays&amp;"D")</f>
        <v>42289</v>
      </c>
      <c r="Z95" s="1403">
        <v>5.6906244692511709E-3</v>
      </c>
      <c r="AA95" s="1411">
        <v>5.5852176123982744E-3</v>
      </c>
    </row>
    <row r="96" spans="19:27" x14ac:dyDescent="0.2">
      <c r="S96" s="399"/>
      <c r="T96" s="1401"/>
      <c r="W96" s="864" t="str">
        <f t="shared" si="9"/>
        <v>1D</v>
      </c>
      <c r="X96" s="1405">
        <f>_xll.qlCalendarAdvance(Calendar,X95,W96,"f",FALSE)</f>
        <v>42290</v>
      </c>
      <c r="Y96" s="1404">
        <f>_xll.qlCalendarAdvance(Calendar,X96,NDays&amp;"D")</f>
        <v>42290</v>
      </c>
      <c r="Z96" s="1403">
        <v>5.6972359716631329E-3</v>
      </c>
      <c r="AA96" s="1411">
        <v>5.5931524680519207E-3</v>
      </c>
    </row>
    <row r="97" spans="19:27" x14ac:dyDescent="0.2">
      <c r="S97" s="399"/>
      <c r="T97" s="1401"/>
      <c r="W97" s="864" t="str">
        <f t="shared" si="9"/>
        <v>1D</v>
      </c>
      <c r="X97" s="1405">
        <f>_xll.qlCalendarAdvance(Calendar,X96,W97,"f",FALSE)</f>
        <v>42291</v>
      </c>
      <c r="Y97" s="1404">
        <f>_xll.qlCalendarAdvance(Calendar,X97,NDays&amp;"D")</f>
        <v>42291</v>
      </c>
      <c r="Z97" s="1403">
        <v>5.7100888936689066E-3</v>
      </c>
      <c r="AA97" s="1411">
        <v>5.6009661202083283E-3</v>
      </c>
    </row>
    <row r="98" spans="19:27" x14ac:dyDescent="0.2">
      <c r="S98" s="399"/>
      <c r="T98" s="1401"/>
      <c r="W98" s="864" t="str">
        <f t="shared" si="9"/>
        <v>1D</v>
      </c>
      <c r="X98" s="1405">
        <f>_xll.qlCalendarAdvance(Calendar,X97,W98,"f",FALSE)</f>
        <v>42292</v>
      </c>
      <c r="Y98" s="1404">
        <f>_xll.qlCalendarAdvance(Calendar,X98,NDays&amp;"D")</f>
        <v>42292</v>
      </c>
      <c r="Z98" s="1403">
        <v>5.7134113073982473E-3</v>
      </c>
      <c r="AA98" s="1411">
        <v>5.6086585688674973E-3</v>
      </c>
    </row>
    <row r="99" spans="19:27" x14ac:dyDescent="0.2">
      <c r="S99" s="399"/>
      <c r="T99" s="1401"/>
      <c r="W99" s="864" t="str">
        <f t="shared" si="9"/>
        <v>1D</v>
      </c>
      <c r="X99" s="1405">
        <f>_xll.qlCalendarAdvance(Calendar,X98,W99,"f",FALSE)</f>
        <v>42293</v>
      </c>
      <c r="Y99" s="1404">
        <f>_xll.qlCalendarAdvance(Calendar,X99,NDays&amp;"D")</f>
        <v>42293</v>
      </c>
      <c r="Z99" s="1403">
        <v>5.7167025840708331E-3</v>
      </c>
      <c r="AA99" s="1411">
        <v>5.6237260994322176E-3</v>
      </c>
    </row>
    <row r="100" spans="19:27" x14ac:dyDescent="0.2">
      <c r="S100" s="399"/>
      <c r="T100" s="1401"/>
      <c r="W100" s="864" t="str">
        <f t="shared" si="9"/>
        <v>1D</v>
      </c>
      <c r="X100" s="1405">
        <f>_xll.qlCalendarAdvance(Calendar,X99,W100,"f",FALSE)</f>
        <v>42296</v>
      </c>
      <c r="Y100" s="1404">
        <f>_xll.qlCalendarAdvance(Calendar,X100,NDays&amp;"D")</f>
        <v>42296</v>
      </c>
      <c r="Z100" s="1403">
        <v>5.7356847860268534E-3</v>
      </c>
      <c r="AA100" s="1411">
        <v>5.6382163280455089E-3</v>
      </c>
    </row>
    <row r="101" spans="19:27" x14ac:dyDescent="0.2">
      <c r="S101" s="399"/>
      <c r="T101" s="1401"/>
      <c r="W101" s="864" t="str">
        <f t="shared" si="9"/>
        <v>1D</v>
      </c>
      <c r="X101" s="1405">
        <f>_xll.qlCalendarAdvance(Calendar,X100,W101,"f",FALSE)</f>
        <v>42297</v>
      </c>
      <c r="Y101" s="1404">
        <f>_xll.qlCalendarAdvance(Calendar,X101,NDays&amp;"D")</f>
        <v>42297</v>
      </c>
      <c r="Z101" s="1403">
        <v>5.7419195248259274E-3</v>
      </c>
      <c r="AA101" s="1411">
        <v>5.6453027588942994E-3</v>
      </c>
    </row>
    <row r="102" spans="19:27" x14ac:dyDescent="0.2">
      <c r="S102" s="399"/>
      <c r="T102" s="1401"/>
      <c r="W102" s="864" t="str">
        <f t="shared" si="9"/>
        <v>1D</v>
      </c>
      <c r="X102" s="1405">
        <f>_xll.qlCalendarAdvance(Calendar,X101,W102,"f",FALSE)</f>
        <v>42298</v>
      </c>
      <c r="Y102" s="1404">
        <f>_xll.qlCalendarAdvance(Calendar,X102,NDays&amp;"D")</f>
        <v>42298</v>
      </c>
      <c r="Z102" s="1403">
        <v>5.7542155657527598E-3</v>
      </c>
      <c r="AA102" s="1411">
        <v>5.6522679861648051E-3</v>
      </c>
    </row>
    <row r="103" spans="19:27" x14ac:dyDescent="0.2">
      <c r="S103" s="399"/>
      <c r="T103" s="1401"/>
      <c r="W103" s="864" t="str">
        <f t="shared" si="9"/>
        <v>1D</v>
      </c>
      <c r="X103" s="1405">
        <f>_xll.qlCalendarAdvance(Calendar,X102,W103,"f",FALSE)</f>
        <v>42299</v>
      </c>
      <c r="Y103" s="1404">
        <f>_xll.qlCalendarAdvance(Calendar,X103,NDays&amp;"D")</f>
        <v>42299</v>
      </c>
      <c r="Z103" s="1403">
        <v>5.7573122718001732E-3</v>
      </c>
      <c r="AA103" s="1411">
        <v>5.6591120099380721E-3</v>
      </c>
    </row>
    <row r="104" spans="19:27" x14ac:dyDescent="0.2">
      <c r="S104" s="399"/>
      <c r="T104" s="1401"/>
      <c r="W104" s="864" t="str">
        <f t="shared" si="9"/>
        <v>1D</v>
      </c>
      <c r="X104" s="1405">
        <f>_xll.qlCalendarAdvance(Calendar,X103,W104,"f",FALSE)</f>
        <v>42300</v>
      </c>
      <c r="Y104" s="1404">
        <f>_xll.qlCalendarAdvance(Calendar,X104,NDays&amp;"D")</f>
        <v>42300</v>
      </c>
      <c r="Z104" s="1403">
        <v>5.7603907106846602E-3</v>
      </c>
      <c r="AA104" s="1411">
        <v>5.6724841995425832E-3</v>
      </c>
    </row>
    <row r="105" spans="19:27" x14ac:dyDescent="0.2">
      <c r="S105" s="399"/>
      <c r="T105" s="1401"/>
      <c r="W105" s="864" t="str">
        <f t="shared" si="9"/>
        <v>1D</v>
      </c>
      <c r="X105" s="1405">
        <f>_xll.qlCalendarAdvance(Calendar,X104,W105,"f",FALSE)</f>
        <v>42303</v>
      </c>
      <c r="Y105" s="1404">
        <f>_xll.qlCalendarAdvance(Calendar,X105,NDays&amp;"D")</f>
        <v>42303</v>
      </c>
      <c r="Z105" s="1403">
        <v>5.7785823593326313E-3</v>
      </c>
      <c r="AA105" s="1411">
        <v>5.6852926521278047E-3</v>
      </c>
    </row>
    <row r="106" spans="19:27" x14ac:dyDescent="0.2">
      <c r="S106" s="399"/>
      <c r="T106" s="1401"/>
      <c r="W106" s="864" t="str">
        <f t="shared" si="9"/>
        <v>1D</v>
      </c>
      <c r="X106" s="1405">
        <f>_xll.qlCalendarAdvance(Calendar,X105,W106,"f",FALSE)</f>
        <v>42304</v>
      </c>
      <c r="Y106" s="1404">
        <f>_xll.qlCalendarAdvance(Calendar,X106,NDays&amp;"D")</f>
        <v>42304</v>
      </c>
      <c r="Z106" s="1403">
        <v>5.7846151718851926E-3</v>
      </c>
      <c r="AA106" s="1411">
        <v>5.6916301562592864E-3</v>
      </c>
    </row>
    <row r="107" spans="19:27" x14ac:dyDescent="0.2">
      <c r="S107" s="399"/>
      <c r="T107" s="1401"/>
      <c r="W107" s="864" t="str">
        <f t="shared" si="9"/>
        <v>1D</v>
      </c>
      <c r="X107" s="1405">
        <f>_xll.qlCalendarAdvance(Calendar,X106,W107,"f",FALSE)</f>
        <v>42305</v>
      </c>
      <c r="Y107" s="1404">
        <f>_xll.qlCalendarAdvance(Calendar,X107,NDays&amp;"D")</f>
        <v>42305</v>
      </c>
      <c r="Z107" s="1403">
        <v>5.7968376755799782E-3</v>
      </c>
      <c r="AA107" s="1411">
        <v>5.6979459552242151E-3</v>
      </c>
    </row>
    <row r="108" spans="19:27" x14ac:dyDescent="0.2">
      <c r="S108" s="399"/>
      <c r="T108" s="1401"/>
      <c r="W108" s="864" t="str">
        <f t="shared" si="9"/>
        <v>1D</v>
      </c>
      <c r="X108" s="1405">
        <f>_xll.qlCalendarAdvance(Calendar,X107,W108,"f",FALSE)</f>
        <v>42306</v>
      </c>
      <c r="Y108" s="1404">
        <f>_xll.qlCalendarAdvance(Calendar,X108,NDays&amp;"D")</f>
        <v>42306</v>
      </c>
      <c r="Z108" s="1403">
        <v>5.7998375016773962E-3</v>
      </c>
      <c r="AA108" s="1411">
        <v>5.7042400488604983E-3</v>
      </c>
    </row>
    <row r="109" spans="19:27" x14ac:dyDescent="0.2">
      <c r="S109" s="399"/>
      <c r="T109" s="1401"/>
      <c r="W109" s="864" t="str">
        <f t="shared" si="9"/>
        <v>1D</v>
      </c>
      <c r="X109" s="1405">
        <f>_xll.qlCalendarAdvance(Calendar,X108,W109,"f",FALSE)</f>
        <v>42307</v>
      </c>
      <c r="Y109" s="1404">
        <f>_xll.qlCalendarAdvance(Calendar,X109,NDays&amp;"D")</f>
        <v>42307</v>
      </c>
      <c r="Z109" s="1403">
        <v>5.8028306035198193E-3</v>
      </c>
      <c r="AA109" s="1411">
        <v>5.7168454238069417E-3</v>
      </c>
    </row>
    <row r="110" spans="19:27" x14ac:dyDescent="0.2">
      <c r="S110" s="399"/>
      <c r="T110" s="1401"/>
      <c r="W110" s="864" t="str">
        <f t="shared" si="9"/>
        <v>1D</v>
      </c>
      <c r="X110" s="1405">
        <f>_xll.qlCalendarAdvance(Calendar,X109,W110,"f",FALSE)</f>
        <v>42310</v>
      </c>
      <c r="Y110" s="1404">
        <f>_xll.qlCalendarAdvance(Calendar,X110,NDays&amp;"D")</f>
        <v>42310</v>
      </c>
      <c r="Z110" s="1403">
        <v>5.8182095095061417E-3</v>
      </c>
      <c r="AA110" s="1411">
        <v>5.7291993714159162E-3</v>
      </c>
    </row>
    <row r="111" spans="19:27" x14ac:dyDescent="0.2">
      <c r="S111" s="399"/>
      <c r="T111" s="1401"/>
      <c r="W111" s="864" t="str">
        <f t="shared" si="9"/>
        <v>1D</v>
      </c>
      <c r="X111" s="1405">
        <f>_xll.qlCalendarAdvance(Calendar,X110,W111,"f",FALSE)</f>
        <v>42311</v>
      </c>
      <c r="Y111" s="1404">
        <f>_xll.qlCalendarAdvance(Calendar,X111,NDays&amp;"D")</f>
        <v>42311</v>
      </c>
      <c r="Z111" s="1403">
        <v>5.8245328674415564E-3</v>
      </c>
      <c r="AA111" s="1411">
        <v>5.7353849389762956E-3</v>
      </c>
    </row>
    <row r="112" spans="19:27" x14ac:dyDescent="0.2">
      <c r="S112" s="399"/>
      <c r="T112" s="1401"/>
      <c r="W112" s="864" t="str">
        <f t="shared" si="9"/>
        <v>1D</v>
      </c>
      <c r="X112" s="1405">
        <f>_xll.qlCalendarAdvance(Calendar,X111,W112,"f",FALSE)</f>
        <v>42312</v>
      </c>
      <c r="Y112" s="1404">
        <f>_xll.qlCalendarAdvance(Calendar,X112,NDays&amp;"D")</f>
        <v>42312</v>
      </c>
      <c r="Z112" s="1403">
        <v>5.8309622674870276E-3</v>
      </c>
      <c r="AA112" s="1411">
        <v>5.7415488013701221E-3</v>
      </c>
    </row>
    <row r="113" spans="19:27" x14ac:dyDescent="0.2">
      <c r="S113" s="399"/>
      <c r="T113" s="1401"/>
      <c r="W113" s="864" t="str">
        <f t="shared" si="9"/>
        <v>1D</v>
      </c>
      <c r="X113" s="1405">
        <f>_xll.qlCalendarAdvance(Calendar,X112,W113,"f",FALSE)</f>
        <v>42313</v>
      </c>
      <c r="Y113" s="1404">
        <f>_xll.qlCalendarAdvance(Calendar,X113,NDays&amp;"D")</f>
        <v>42313</v>
      </c>
      <c r="Z113" s="1403">
        <v>5.8449536447533618E-3</v>
      </c>
      <c r="AA113" s="1411">
        <v>5.7476909584353031E-3</v>
      </c>
    </row>
    <row r="114" spans="19:27" x14ac:dyDescent="0.2">
      <c r="S114" s="399"/>
      <c r="T114" s="1401"/>
      <c r="W114" s="864" t="str">
        <f t="shared" si="9"/>
        <v>1D</v>
      </c>
      <c r="X114" s="1405">
        <f>_xll.qlCalendarAdvance(Calendar,X113,W114,"f",FALSE)</f>
        <v>42314</v>
      </c>
      <c r="Y114" s="1404">
        <f>_xll.qlCalendarAdvance(Calendar,X114,NDays&amp;"D")</f>
        <v>42314</v>
      </c>
      <c r="Z114" s="1403">
        <v>5.8479990617466724E-3</v>
      </c>
      <c r="AA114" s="1411">
        <v>5.7599938167651752E-3</v>
      </c>
    </row>
    <row r="115" spans="19:27" x14ac:dyDescent="0.2">
      <c r="S115" s="399"/>
      <c r="T115" s="1401"/>
      <c r="W115" s="864" t="str">
        <f t="shared" si="9"/>
        <v>1D</v>
      </c>
      <c r="X115" s="1405">
        <f>_xll.qlCalendarAdvance(Calendar,X114,W115,"f",FALSE)</f>
        <v>42317</v>
      </c>
      <c r="Y115" s="1404">
        <f>_xll.qlCalendarAdvance(Calendar,X115,NDays&amp;"D")</f>
        <v>42317</v>
      </c>
      <c r="Z115" s="1403">
        <v>5.8652588316124854E-3</v>
      </c>
      <c r="AA115" s="1411">
        <v>5.7720425344631732E-3</v>
      </c>
    </row>
    <row r="116" spans="19:27" x14ac:dyDescent="0.2">
      <c r="S116" s="399"/>
      <c r="T116" s="1401"/>
      <c r="W116" s="864" t="str">
        <f t="shared" si="9"/>
        <v>1D</v>
      </c>
      <c r="X116" s="1405">
        <f>_xll.qlCalendarAdvance(Calendar,X115,W116,"f",FALSE)</f>
        <v>42318</v>
      </c>
      <c r="Y116" s="1404">
        <f>_xll.qlCalendarAdvance(Calendar,X116,NDays&amp;"D")</f>
        <v>42318</v>
      </c>
      <c r="Z116" s="1403">
        <v>5.8726598442404576E-3</v>
      </c>
      <c r="AA116" s="1411">
        <v>5.7780761654524504E-3</v>
      </c>
    </row>
    <row r="117" spans="19:27" x14ac:dyDescent="0.2">
      <c r="S117" s="399"/>
      <c r="T117" s="1401"/>
      <c r="W117" s="864" t="str">
        <f t="shared" si="9"/>
        <v>1D</v>
      </c>
      <c r="X117" s="1405">
        <f>_xll.qlCalendarAdvance(Calendar,X116,W117,"f",FALSE)</f>
        <v>42319</v>
      </c>
      <c r="Y117" s="1404">
        <f>_xll.qlCalendarAdvance(Calendar,X117,NDays&amp;"D")</f>
        <v>42319</v>
      </c>
      <c r="Z117" s="1403">
        <v>5.8802786860190359E-3</v>
      </c>
      <c r="AA117" s="1411">
        <v>5.7840880911130821E-3</v>
      </c>
    </row>
    <row r="118" spans="19:27" x14ac:dyDescent="0.2">
      <c r="S118" s="399"/>
      <c r="T118" s="1401"/>
      <c r="W118" s="864" t="str">
        <f t="shared" si="9"/>
        <v>1D</v>
      </c>
      <c r="X118" s="1405">
        <f>_xll.qlCalendarAdvance(Calendar,X117,W118,"f",FALSE)</f>
        <v>42320</v>
      </c>
      <c r="Y118" s="1404">
        <f>_xll.qlCalendarAdvance(Calendar,X118,NDays&amp;"D")</f>
        <v>42320</v>
      </c>
      <c r="Z118" s="1403">
        <v>5.8978092659610001E-3</v>
      </c>
      <c r="AA118" s="1411">
        <v>5.7900783115261145E-3</v>
      </c>
    </row>
    <row r="119" spans="19:27" x14ac:dyDescent="0.2">
      <c r="S119" s="399"/>
      <c r="T119" s="1401"/>
      <c r="W119" s="864" t="str">
        <f t="shared" si="9"/>
        <v>1D</v>
      </c>
      <c r="X119" s="1405">
        <f>_xll.qlCalendarAdvance(Calendar,X118,W119,"f",FALSE)</f>
        <v>42321</v>
      </c>
      <c r="Y119" s="1404">
        <f>_xll.qlCalendarAdvance(Calendar,X119,NDays&amp;"D")</f>
        <v>42321</v>
      </c>
      <c r="Z119" s="1403">
        <v>5.9011908461028481E-3</v>
      </c>
      <c r="AA119" s="1411">
        <v>5.8020786296009161E-3</v>
      </c>
    </row>
    <row r="120" spans="19:27" x14ac:dyDescent="0.2">
      <c r="S120" s="399"/>
      <c r="T120" s="1401"/>
      <c r="W120" s="864" t="str">
        <f t="shared" si="9"/>
        <v>1D</v>
      </c>
      <c r="X120" s="1405">
        <f>_xll.qlCalendarAdvance(Calendar,X119,W120,"f",FALSE)</f>
        <v>42324</v>
      </c>
      <c r="Y120" s="1404">
        <f>_xll.qlCalendarAdvance(Calendar,X120,NDays&amp;"D")</f>
        <v>42324</v>
      </c>
      <c r="Z120" s="1403">
        <v>5.9221992757863742E-3</v>
      </c>
      <c r="AA120" s="1411">
        <v>5.8138221408643442E-3</v>
      </c>
    </row>
    <row r="121" spans="19:27" x14ac:dyDescent="0.2">
      <c r="S121" s="399"/>
      <c r="T121" s="1401"/>
      <c r="W121" s="864" t="str">
        <f t="shared" si="9"/>
        <v>1D</v>
      </c>
      <c r="X121" s="1405">
        <f>_xll.qlCalendarAdvance(Calendar,X120,W121,"f",FALSE)</f>
        <v>42325</v>
      </c>
      <c r="Y121" s="1404">
        <f>_xll.qlCalendarAdvance(Calendar,X121,NDays&amp;"D")</f>
        <v>42325</v>
      </c>
      <c r="Z121" s="1403">
        <v>5.9314604594714977E-3</v>
      </c>
      <c r="AA121" s="1411">
        <v>5.8197038351204267E-3</v>
      </c>
    </row>
    <row r="122" spans="19:27" x14ac:dyDescent="0.2">
      <c r="S122" s="399"/>
      <c r="T122" s="1401"/>
      <c r="W122" s="864" t="str">
        <f t="shared" si="9"/>
        <v>1D</v>
      </c>
      <c r="X122" s="1405">
        <f>_xll.qlCalendarAdvance(Calendar,X121,W122,"f",FALSE)</f>
        <v>42326</v>
      </c>
      <c r="Y122" s="1404">
        <f>_xll.qlCalendarAdvance(Calendar,X122,NDays&amp;"D")</f>
        <v>42326</v>
      </c>
      <c r="Z122" s="1403">
        <v>5.9410512618953328E-3</v>
      </c>
      <c r="AA122" s="1411">
        <v>5.8255638240478635E-3</v>
      </c>
    </row>
    <row r="123" spans="19:27" x14ac:dyDescent="0.2">
      <c r="S123" s="399"/>
      <c r="T123" s="1401"/>
      <c r="W123" s="864" t="str">
        <f t="shared" si="9"/>
        <v>1D</v>
      </c>
      <c r="X123" s="1405">
        <f>_xll.qlCalendarAdvance(Calendar,X122,W123,"f",FALSE)</f>
        <v>42327</v>
      </c>
      <c r="Y123" s="1404">
        <f>_xll.qlCalendarAdvance(Calendar,X123,NDays&amp;"D")</f>
        <v>42327</v>
      </c>
      <c r="Z123" s="1403">
        <v>5.9635398162181247E-3</v>
      </c>
      <c r="AA123" s="1411">
        <v>5.8314021078087475E-3</v>
      </c>
    </row>
    <row r="124" spans="19:27" x14ac:dyDescent="0.2">
      <c r="S124" s="399"/>
      <c r="T124" s="1401"/>
      <c r="W124" s="864" t="str">
        <f t="shared" si="9"/>
        <v>1D</v>
      </c>
      <c r="X124" s="1405">
        <f>_xll.qlCalendarAdvance(Calendar,X123,W124,"f",FALSE)</f>
        <v>42328</v>
      </c>
      <c r="Y124" s="1404">
        <f>_xll.qlCalendarAdvance(Calendar,X124,NDays&amp;"D")</f>
        <v>42328</v>
      </c>
      <c r="Z124" s="1403">
        <v>5.9677069802060827E-3</v>
      </c>
      <c r="AA124" s="1411">
        <v>5.8430998611254861E-3</v>
      </c>
    </row>
    <row r="125" spans="19:27" x14ac:dyDescent="0.2">
      <c r="S125" s="399"/>
      <c r="T125" s="1401"/>
      <c r="W125" s="864" t="str">
        <f t="shared" si="9"/>
        <v>1D</v>
      </c>
      <c r="X125" s="1405">
        <f>_xll.qlCalendarAdvance(Calendar,X124,W125,"f",FALSE)</f>
        <v>42331</v>
      </c>
      <c r="Y125" s="1404">
        <f>_xll.qlCalendarAdvance(Calendar,X125,NDays&amp;"D")</f>
        <v>42331</v>
      </c>
      <c r="Z125" s="1403">
        <v>5.9945085154790023E-3</v>
      </c>
      <c r="AA125" s="1411">
        <v>5.854538190214198E-3</v>
      </c>
    </row>
    <row r="126" spans="19:27" x14ac:dyDescent="0.2">
      <c r="S126" s="399"/>
      <c r="T126" s="1401"/>
      <c r="W126" s="864" t="str">
        <f t="shared" si="9"/>
        <v>1D</v>
      </c>
      <c r="X126" s="1405">
        <f>_xll.qlCalendarAdvance(Calendar,X125,W126,"f",FALSE)</f>
        <v>42332</v>
      </c>
      <c r="Y126" s="1404">
        <f>_xll.qlCalendarAdvance(Calendar,X126,NDays&amp;"D")</f>
        <v>42332</v>
      </c>
      <c r="Z126" s="1403">
        <v>6.0064124078145955E-3</v>
      </c>
      <c r="AA126" s="1411">
        <v>5.8602679477370856E-3</v>
      </c>
    </row>
    <row r="127" spans="19:27" x14ac:dyDescent="0.2">
      <c r="S127" s="399"/>
      <c r="T127" s="1401"/>
      <c r="W127" s="864" t="str">
        <f t="shared" si="9"/>
        <v>1D</v>
      </c>
      <c r="X127" s="1405">
        <f>_xll.qlCalendarAdvance(Calendar,X126,W127,"f",FALSE)</f>
        <v>42333</v>
      </c>
      <c r="Y127" s="1404">
        <f>_xll.qlCalendarAdvance(Calendar,X127,NDays&amp;"D")</f>
        <v>42333</v>
      </c>
      <c r="Z127" s="1403">
        <v>6.0498942855497602E-3</v>
      </c>
      <c r="AA127" s="1411">
        <v>5.8660558093648341E-3</v>
      </c>
    </row>
    <row r="128" spans="19:27" x14ac:dyDescent="0.2">
      <c r="S128" s="399"/>
      <c r="T128" s="1401"/>
      <c r="W128" s="864" t="str">
        <f t="shared" si="9"/>
        <v>1D</v>
      </c>
      <c r="X128" s="1405">
        <f>_xll.qlCalendarAdvance(Calendar,X127,W128,"f",FALSE)</f>
        <v>42334</v>
      </c>
      <c r="Y128" s="1404">
        <f>_xll.qlCalendarAdvance(Calendar,X128,NDays&amp;"D")</f>
        <v>42334</v>
      </c>
      <c r="Z128" s="1403">
        <v>6.0553678303131063E-3</v>
      </c>
      <c r="AA128" s="1411">
        <v>5.8722210128314689E-3</v>
      </c>
    </row>
    <row r="129" spans="19:27" x14ac:dyDescent="0.2">
      <c r="S129" s="399"/>
      <c r="T129" s="1401"/>
      <c r="W129" s="864" t="str">
        <f t="shared" si="9"/>
        <v>1D</v>
      </c>
      <c r="X129" s="1405">
        <f>_xll.qlCalendarAdvance(Calendar,X128,W129,"f",FALSE)</f>
        <v>42335</v>
      </c>
      <c r="Y129" s="1404">
        <f>_xll.qlCalendarAdvance(Calendar,X129,NDays&amp;"D")</f>
        <v>42335</v>
      </c>
      <c r="Z129" s="1403">
        <v>6.0609936574152271E-3</v>
      </c>
      <c r="AA129" s="1411">
        <v>5.8861701783112048E-3</v>
      </c>
    </row>
    <row r="130" spans="19:27" x14ac:dyDescent="0.2">
      <c r="S130" s="399"/>
      <c r="T130" s="1401"/>
      <c r="W130" s="864" t="str">
        <f t="shared" si="9"/>
        <v>1D</v>
      </c>
      <c r="X130" s="1405">
        <f>_xll.qlCalendarAdvance(Calendar,X129,W130,"f",FALSE)</f>
        <v>42338</v>
      </c>
      <c r="Y130" s="1404">
        <f>_xll.qlCalendarAdvance(Calendar,X130,NDays&amp;"D")</f>
        <v>42338</v>
      </c>
      <c r="Z130" s="1403">
        <v>6.0959988684893308E-3</v>
      </c>
      <c r="AA130" s="1411">
        <v>5.901453340313445E-3</v>
      </c>
    </row>
    <row r="131" spans="19:27" x14ac:dyDescent="0.2">
      <c r="S131" s="399"/>
      <c r="T131" s="1401"/>
      <c r="W131" s="864" t="str">
        <f t="shared" si="9"/>
        <v>1D</v>
      </c>
      <c r="X131" s="1405">
        <f>_xll.qlCalendarAdvance(Calendar,X130,W131,"f",FALSE)</f>
        <v>42339</v>
      </c>
      <c r="Y131" s="1404">
        <f>_xll.qlCalendarAdvance(Calendar,X131,NDays&amp;"D")</f>
        <v>42339</v>
      </c>
      <c r="Z131" s="1403">
        <v>6.1382491211217473E-3</v>
      </c>
      <c r="AA131" s="1411">
        <v>5.9099043006283214E-3</v>
      </c>
    </row>
    <row r="132" spans="19:27" x14ac:dyDescent="0.2">
      <c r="S132" s="399"/>
      <c r="T132" s="1401"/>
      <c r="W132" s="864" t="str">
        <f t="shared" si="9"/>
        <v>1D</v>
      </c>
      <c r="X132" s="1405">
        <f>_xll.qlCalendarAdvance(Calendar,X131,W132,"f",FALSE)</f>
        <v>42340</v>
      </c>
      <c r="Y132" s="1404">
        <f>_xll.qlCalendarAdvance(Calendar,X132,NDays&amp;"D")</f>
        <v>42340</v>
      </c>
      <c r="Z132" s="1403">
        <v>6.1450691631326554E-3</v>
      </c>
      <c r="AA132" s="1411">
        <v>5.9188124124587294E-3</v>
      </c>
    </row>
    <row r="133" spans="19:27" x14ac:dyDescent="0.2">
      <c r="S133" s="399"/>
      <c r="T133" s="1401"/>
      <c r="W133" s="864" t="str">
        <f t="shared" si="9"/>
        <v>1D</v>
      </c>
      <c r="X133" s="1405">
        <f>_xll.qlCalendarAdvance(Calendar,X132,W133,"f",FALSE)</f>
        <v>42341</v>
      </c>
      <c r="Y133" s="1404">
        <f>_xll.qlCalendarAdvance(Calendar,X133,NDays&amp;"D")</f>
        <v>42341</v>
      </c>
      <c r="Z133" s="1403">
        <v>6.1520399255794028E-3</v>
      </c>
      <c r="AA133" s="1411">
        <v>5.9281776758046689E-3</v>
      </c>
    </row>
    <row r="134" spans="19:27" x14ac:dyDescent="0.2">
      <c r="S134" s="399"/>
      <c r="T134" s="1401"/>
      <c r="W134" s="864" t="str">
        <f t="shared" si="9"/>
        <v>1D</v>
      </c>
      <c r="X134" s="1405">
        <f>_xll.qlCalendarAdvance(Calendar,X133,W134,"f",FALSE)</f>
        <v>42342</v>
      </c>
      <c r="Y134" s="1404">
        <f>_xll.qlCalendarAdvance(Calendar,X134,NDays&amp;"D")</f>
        <v>42342</v>
      </c>
      <c r="Z134" s="1403">
        <v>6.1591612539477116E-3</v>
      </c>
      <c r="AA134" s="1411">
        <v>5.9485289832827979E-3</v>
      </c>
    </row>
    <row r="135" spans="19:27" x14ac:dyDescent="0.2">
      <c r="S135" s="399"/>
      <c r="T135" s="1401"/>
      <c r="W135" s="864" t="str">
        <f t="shared" si="9"/>
        <v>1D</v>
      </c>
      <c r="X135" s="1405">
        <f>_xll.qlCalendarAdvance(Calendar,X134,W135,"f",FALSE)</f>
        <v>42345</v>
      </c>
      <c r="Y135" s="1404">
        <f>_xll.qlCalendarAdvance(Calendar,X135,NDays&amp;"D")</f>
        <v>42345</v>
      </c>
      <c r="Z135" s="1403">
        <v>6.2098842879575854E-3</v>
      </c>
      <c r="AA135" s="1411">
        <v>5.9702102445058358E-3</v>
      </c>
    </row>
    <row r="136" spans="19:27" x14ac:dyDescent="0.2">
      <c r="S136" s="399"/>
      <c r="T136" s="1401"/>
      <c r="W136" s="864" t="str">
        <f t="shared" si="9"/>
        <v>1D</v>
      </c>
      <c r="X136" s="1405">
        <f>_xll.qlCalendarAdvance(Calendar,X135,W136,"f",FALSE)</f>
        <v>42346</v>
      </c>
      <c r="Y136" s="1404">
        <f>_xll.qlCalendarAdvance(Calendar,X136,NDays&amp;"D")</f>
        <v>42346</v>
      </c>
      <c r="Z136" s="1403">
        <v>6.2273001972242949E-3</v>
      </c>
      <c r="AA136" s="1411">
        <v>5.9818612658346648E-3</v>
      </c>
    </row>
    <row r="137" spans="19:27" x14ac:dyDescent="0.2">
      <c r="S137" s="399"/>
      <c r="T137" s="1401"/>
      <c r="W137" s="864" t="str">
        <f t="shared" si="9"/>
        <v>1D</v>
      </c>
      <c r="X137" s="1405">
        <f>_xll.qlCalendarAdvance(Calendar,X136,W137,"f",FALSE)</f>
        <v>42347</v>
      </c>
      <c r="Y137" s="1404">
        <f>_xll.qlCalendarAdvance(Calendar,X137,NDays&amp;"D")</f>
        <v>42347</v>
      </c>
      <c r="Z137" s="1403">
        <v>6.2639293456185638E-3</v>
      </c>
      <c r="AA137" s="1411">
        <v>5.993969438841118E-3</v>
      </c>
    </row>
    <row r="138" spans="19:27" x14ac:dyDescent="0.2">
      <c r="S138" s="399"/>
      <c r="T138" s="1401"/>
      <c r="W138" s="864" t="str">
        <f t="shared" si="9"/>
        <v>1D</v>
      </c>
      <c r="X138" s="1405">
        <f>_xll.qlCalendarAdvance(Calendar,X137,W138,"f",FALSE)</f>
        <v>42348</v>
      </c>
      <c r="Y138" s="1404">
        <f>_xll.qlCalendarAdvance(Calendar,X138,NDays&amp;"D")</f>
        <v>42348</v>
      </c>
      <c r="Z138" s="1403">
        <v>6.2722625906502447E-3</v>
      </c>
      <c r="AA138" s="1411">
        <v>6.0065347636062416E-3</v>
      </c>
    </row>
    <row r="139" spans="19:27" x14ac:dyDescent="0.2">
      <c r="S139" s="399"/>
      <c r="T139" s="1401"/>
      <c r="W139" s="864" t="str">
        <f t="shared" si="9"/>
        <v>1D</v>
      </c>
      <c r="X139" s="1405">
        <f>_xll.qlCalendarAdvance(Calendar,X138,W139,"f",FALSE)</f>
        <v>42349</v>
      </c>
      <c r="Y139" s="1404">
        <f>_xll.qlCalendarAdvance(Calendar,X139,NDays&amp;"D")</f>
        <v>42349</v>
      </c>
      <c r="Z139" s="1403">
        <v>6.2807310986972582E-3</v>
      </c>
      <c r="AA139" s="1411">
        <v>6.0332889774032212E-3</v>
      </c>
    </row>
    <row r="140" spans="19:27" x14ac:dyDescent="0.2">
      <c r="S140" s="399"/>
      <c r="T140" s="1401"/>
      <c r="W140" s="864" t="str">
        <f t="shared" si="9"/>
        <v>1D</v>
      </c>
      <c r="X140" s="1405">
        <f>_xll.qlCalendarAdvance(Calendar,X139,W140,"f",FALSE)</f>
        <v>42352</v>
      </c>
      <c r="Y140" s="1404">
        <f>_xll.qlCalendarAdvance(Calendar,X140,NDays&amp;"D")</f>
        <v>42352</v>
      </c>
      <c r="Z140" s="1403">
        <v>6.3354244733150643E-3</v>
      </c>
      <c r="AA140" s="1411">
        <v>6.0613675814691348E-3</v>
      </c>
    </row>
    <row r="141" spans="19:27" x14ac:dyDescent="0.2">
      <c r="S141" s="399"/>
      <c r="T141" s="1401"/>
      <c r="W141" s="864" t="str">
        <f t="shared" si="9"/>
        <v>1D</v>
      </c>
      <c r="X141" s="1405">
        <f>_xll.qlCalendarAdvance(Calendar,X140,W141,"f",FALSE)</f>
        <v>42353</v>
      </c>
      <c r="Y141" s="1404">
        <f>_xll.qlCalendarAdvance(Calendar,X141,NDays&amp;"D")</f>
        <v>42353</v>
      </c>
      <c r="Z141" s="1403">
        <v>6.3538223047968165E-3</v>
      </c>
      <c r="AA141" s="1411">
        <v>6.0762186659191197E-3</v>
      </c>
    </row>
    <row r="142" spans="19:27" x14ac:dyDescent="0.2">
      <c r="S142" s="399"/>
      <c r="T142" s="1401"/>
      <c r="W142" s="864" t="str">
        <f t="shared" si="9"/>
        <v>1D</v>
      </c>
      <c r="X142" s="1405">
        <f>_xll.qlCalendarAdvance(Calendar,X141,W142,"f",FALSE)</f>
        <v>42354</v>
      </c>
      <c r="Y142" s="1404">
        <f>_xll.qlCalendarAdvance(Calendar,X142,NDays&amp;"D")</f>
        <v>42354</v>
      </c>
      <c r="Z142" s="1403">
        <v>6.39060507338657E-3</v>
      </c>
      <c r="AA142" s="1411">
        <v>6.091526902370914E-3</v>
      </c>
    </row>
    <row r="143" spans="19:27" x14ac:dyDescent="0.2">
      <c r="S143" s="399"/>
      <c r="T143" s="1401"/>
      <c r="W143" s="864" t="str">
        <f t="shared" si="9"/>
        <v>1D</v>
      </c>
      <c r="X143" s="1405">
        <f>_xll.qlCalendarAdvance(Calendar,X142,W143,"f",FALSE)</f>
        <v>42355</v>
      </c>
      <c r="Y143" s="1404">
        <f>_xll.qlCalendarAdvance(Calendar,X143,NDays&amp;"D")</f>
        <v>42355</v>
      </c>
      <c r="Z143" s="1403">
        <v>6.3998444584905528E-3</v>
      </c>
      <c r="AA143" s="1411">
        <v>6.1072922909866101E-3</v>
      </c>
    </row>
    <row r="144" spans="19:27" x14ac:dyDescent="0.2">
      <c r="S144" s="399"/>
      <c r="T144" s="1401"/>
      <c r="W144" s="864" t="str">
        <f t="shared" si="9"/>
        <v>1D</v>
      </c>
      <c r="X144" s="1405">
        <f>_xll.qlCalendarAdvance(Calendar,X143,W144,"f",FALSE)</f>
        <v>42356</v>
      </c>
      <c r="Y144" s="1404">
        <f>_xll.qlCalendarAdvance(Calendar,X144,NDays&amp;"D")</f>
        <v>42356</v>
      </c>
      <c r="Z144" s="1403">
        <v>6.4091743849075695E-3</v>
      </c>
      <c r="AA144" s="1411">
        <v>6.1404502075442426E-3</v>
      </c>
    </row>
    <row r="145" spans="19:27" x14ac:dyDescent="0.2">
      <c r="S145" s="399"/>
      <c r="T145" s="1401"/>
      <c r="W145" s="864" t="str">
        <f t="shared" si="9"/>
        <v>1D</v>
      </c>
      <c r="X145" s="1405">
        <f>_xll.qlCalendarAdvance(Calendar,X144,W145,"f",FALSE)</f>
        <v>42359</v>
      </c>
      <c r="Y145" s="1404">
        <f>_xll.qlCalendarAdvance(Calendar,X145,NDays&amp;"D")</f>
        <v>42359</v>
      </c>
      <c r="Z145" s="1403">
        <v>6.4642520342827314E-3</v>
      </c>
      <c r="AA145" s="1411">
        <v>6.1749253680609684E-3</v>
      </c>
    </row>
    <row r="146" spans="19:27" x14ac:dyDescent="0.2">
      <c r="S146" s="399"/>
      <c r="T146" s="1401"/>
      <c r="W146" s="864" t="str">
        <f t="shared" si="9"/>
        <v>1D</v>
      </c>
      <c r="X146" s="1405">
        <f>_xll.qlCalendarAdvance(Calendar,X145,W146,"f",FALSE)</f>
        <v>42360</v>
      </c>
      <c r="Y146" s="1404">
        <f>_xll.qlCalendarAdvance(Calendar,X146,NDays&amp;"D")</f>
        <v>42360</v>
      </c>
      <c r="Z146" s="1403">
        <v>6.4824364182166031E-3</v>
      </c>
      <c r="AA146" s="1411">
        <v>6.1929765182255903E-3</v>
      </c>
    </row>
    <row r="147" spans="19:27" x14ac:dyDescent="0.2">
      <c r="S147" s="399"/>
      <c r="T147" s="1401"/>
      <c r="W147" s="864" t="str">
        <f t="shared" si="9"/>
        <v>1D</v>
      </c>
      <c r="X147" s="1405">
        <f>_xll.qlCalendarAdvance(Calendar,X146,W147,"f",FALSE)</f>
        <v>42361</v>
      </c>
      <c r="Y147" s="1404">
        <f>_xll.qlCalendarAdvance(Calendar,X147,NDays&amp;"D")</f>
        <v>42361</v>
      </c>
      <c r="Z147" s="1403">
        <v>6.5172356731585217E-3</v>
      </c>
      <c r="AA147" s="1411">
        <v>6.2114848209593454E-3</v>
      </c>
    </row>
    <row r="148" spans="19:27" x14ac:dyDescent="0.2">
      <c r="S148" s="399"/>
      <c r="T148" s="1401"/>
      <c r="W148" s="864" t="str">
        <f t="shared" ref="W148:W211" si="10">W147</f>
        <v>1D</v>
      </c>
      <c r="X148" s="1405">
        <f>_xll.qlCalendarAdvance(Calendar,X147,W148,"f",FALSE)</f>
        <v>42362</v>
      </c>
      <c r="Y148" s="1404">
        <f>_xll.qlCalendarAdvance(Calendar,X148,NDays&amp;"D")</f>
        <v>42362</v>
      </c>
      <c r="Z148" s="1403">
        <v>6.526679317784001E-3</v>
      </c>
      <c r="AA148" s="1411">
        <v>6.2704252279979222E-3</v>
      </c>
    </row>
    <row r="149" spans="19:27" x14ac:dyDescent="0.2">
      <c r="S149" s="399"/>
      <c r="T149" s="1401"/>
      <c r="W149" s="864" t="str">
        <f t="shared" si="10"/>
        <v>1D</v>
      </c>
      <c r="X149" s="1405">
        <f>_xll.qlCalendarAdvance(Calendar,X148,W149,"f",FALSE)</f>
        <v>42367</v>
      </c>
      <c r="Y149" s="1404">
        <f>_xll.qlCalendarAdvance(Calendar,X149,NDays&amp;"D")</f>
        <v>42367</v>
      </c>
      <c r="Z149" s="1403">
        <v>6.6048908832256319E-3</v>
      </c>
      <c r="AA149" s="1411">
        <v>6.3320088663787466E-3</v>
      </c>
    </row>
    <row r="150" spans="19:27" x14ac:dyDescent="0.2">
      <c r="S150" s="399"/>
      <c r="T150" s="1401"/>
      <c r="W150" s="864" t="str">
        <f t="shared" si="10"/>
        <v>1D</v>
      </c>
      <c r="X150" s="1405">
        <f>_xll.qlCalendarAdvance(Calendar,X149,W150,"f",FALSE)</f>
        <v>42368</v>
      </c>
      <c r="Y150" s="1404">
        <f>_xll.qlCalendarAdvance(Calendar,X150,NDays&amp;"D")</f>
        <v>42368</v>
      </c>
      <c r="Z150" s="1403">
        <v>6.6138722132017182E-3</v>
      </c>
      <c r="AA150" s="1411">
        <v>6.3529613707102861E-3</v>
      </c>
    </row>
    <row r="151" spans="19:27" x14ac:dyDescent="0.2">
      <c r="S151" s="399"/>
      <c r="T151" s="1401"/>
      <c r="W151" s="864" t="str">
        <f t="shared" si="10"/>
        <v>1D</v>
      </c>
      <c r="X151" s="1405">
        <f>_xll.qlCalendarAdvance(Calendar,X150,W151,"f",FALSE)</f>
        <v>42369</v>
      </c>
      <c r="Y151" s="1404">
        <f>_xll.qlCalendarAdvance(Calendar,X151,NDays&amp;"D")</f>
        <v>42369</v>
      </c>
      <c r="Z151" s="1403">
        <v>6.6227538673001149E-3</v>
      </c>
      <c r="AA151" s="1411">
        <v>6.40401758893544E-3</v>
      </c>
    </row>
    <row r="152" spans="19:27" x14ac:dyDescent="0.2">
      <c r="S152" s="399"/>
      <c r="T152" s="1401"/>
      <c r="W152" s="864" t="str">
        <f t="shared" si="10"/>
        <v>1D</v>
      </c>
      <c r="X152" s="1405">
        <f>_xll.qlCalendarAdvance(Calendar,X151,W152,"f",FALSE)</f>
        <v>42373</v>
      </c>
      <c r="Y152" s="1404">
        <f>_xll.qlCalendarAdvance(Calendar,X152,NDays&amp;"D")</f>
        <v>42373</v>
      </c>
      <c r="Z152" s="1403">
        <v>6.7009909323482416E-3</v>
      </c>
      <c r="AA152" s="1411">
        <v>6.4532431662289724E-3</v>
      </c>
    </row>
    <row r="153" spans="19:27" x14ac:dyDescent="0.2">
      <c r="S153" s="399"/>
      <c r="T153" s="1401"/>
      <c r="W153" s="864" t="str">
        <f t="shared" si="10"/>
        <v>1D</v>
      </c>
      <c r="X153" s="1405">
        <f>_xll.qlCalendarAdvance(Calendar,X152,W153,"f",FALSE)</f>
        <v>42374</v>
      </c>
      <c r="Y153" s="1404">
        <f>_xll.qlCalendarAdvance(Calendar,X153,NDays&amp;"D")</f>
        <v>42374</v>
      </c>
      <c r="Z153" s="1403">
        <v>6.7162791715714319E-3</v>
      </c>
      <c r="AA153" s="1411">
        <v>6.4724033795537927E-3</v>
      </c>
    </row>
    <row r="154" spans="19:27" x14ac:dyDescent="0.2">
      <c r="S154" s="399"/>
      <c r="T154" s="1401"/>
      <c r="W154" s="864" t="str">
        <f t="shared" si="10"/>
        <v>1D</v>
      </c>
      <c r="X154" s="1405">
        <f>_xll.qlCalendarAdvance(Calendar,X153,W154,"f",FALSE)</f>
        <v>42375</v>
      </c>
      <c r="Y154" s="1404">
        <f>_xll.qlCalendarAdvance(Calendar,X154,NDays&amp;"D")</f>
        <v>42375</v>
      </c>
      <c r="Z154" s="1403">
        <v>6.7455507165230114E-3</v>
      </c>
      <c r="AA154" s="1411">
        <v>6.4912648777648574E-3</v>
      </c>
    </row>
    <row r="155" spans="19:27" x14ac:dyDescent="0.2">
      <c r="S155" s="399"/>
      <c r="T155" s="1401"/>
      <c r="W155" s="864" t="str">
        <f t="shared" si="10"/>
        <v>1D</v>
      </c>
      <c r="X155" s="1405">
        <f>_xll.qlCalendarAdvance(Calendar,X154,W155,"f",FALSE)</f>
        <v>42376</v>
      </c>
      <c r="Y155" s="1404">
        <f>_xll.qlCalendarAdvance(Calendar,X155,NDays&amp;"D")</f>
        <v>42376</v>
      </c>
      <c r="Z155" s="1403">
        <v>6.7533770449861377E-3</v>
      </c>
      <c r="AA155" s="1411">
        <v>6.5098276605379812E-3</v>
      </c>
    </row>
    <row r="156" spans="19:27" x14ac:dyDescent="0.2">
      <c r="S156" s="399"/>
      <c r="T156" s="1401"/>
      <c r="W156" s="864" t="str">
        <f t="shared" si="10"/>
        <v>1D</v>
      </c>
      <c r="X156" s="1405">
        <f>_xll.qlCalendarAdvance(Calendar,X155,W156,"f",FALSE)</f>
        <v>42377</v>
      </c>
      <c r="Y156" s="1404">
        <f>_xll.qlCalendarAdvance(Calendar,X156,NDays&amp;"D")</f>
        <v>42377</v>
      </c>
      <c r="Z156" s="1403">
        <v>6.7611128913199151E-3</v>
      </c>
      <c r="AA156" s="1411">
        <v>6.5460749043329738E-3</v>
      </c>
    </row>
    <row r="157" spans="19:27" x14ac:dyDescent="0.2">
      <c r="S157" s="399"/>
      <c r="T157" s="1401"/>
      <c r="W157" s="864" t="str">
        <f t="shared" si="10"/>
        <v>1D</v>
      </c>
      <c r="X157" s="1405">
        <f>_xll.qlCalendarAdvance(Calendar,X156,W157,"f",FALSE)</f>
        <v>42380</v>
      </c>
      <c r="Y157" s="1404">
        <f>_xll.qlCalendarAdvance(Calendar,X157,NDays&amp;"D")</f>
        <v>42380</v>
      </c>
      <c r="Z157" s="1403">
        <v>6.8046287548900568E-3</v>
      </c>
      <c r="AA157" s="1411">
        <v>6.5810916368458372E-3</v>
      </c>
    </row>
    <row r="158" spans="19:27" x14ac:dyDescent="0.2">
      <c r="S158" s="399"/>
      <c r="T158" s="1401"/>
      <c r="W158" s="864" t="str">
        <f t="shared" si="10"/>
        <v>1D</v>
      </c>
      <c r="X158" s="1405">
        <f>_xll.qlCalendarAdvance(Calendar,X157,W158,"f",FALSE)</f>
        <v>42381</v>
      </c>
      <c r="Y158" s="1404">
        <f>_xll.qlCalendarAdvance(Calendar,X158,NDays&amp;"D")</f>
        <v>42381</v>
      </c>
      <c r="Z158" s="1403">
        <v>6.8188919954208721E-3</v>
      </c>
      <c r="AA158" s="1411">
        <v>6.5981608421050719E-3</v>
      </c>
    </row>
    <row r="159" spans="19:27" x14ac:dyDescent="0.2">
      <c r="S159" s="399"/>
      <c r="T159" s="1401"/>
      <c r="W159" s="864" t="str">
        <f t="shared" si="10"/>
        <v>1D</v>
      </c>
      <c r="X159" s="1405">
        <f>_xll.qlCalendarAdvance(Calendar,X158,W159,"f",FALSE)</f>
        <v>42382</v>
      </c>
      <c r="Y159" s="1404">
        <f>_xll.qlCalendarAdvance(Calendar,X159,NDays&amp;"D")</f>
        <v>42382</v>
      </c>
      <c r="Z159" s="1403">
        <v>6.8469249039573767E-3</v>
      </c>
      <c r="AA159" s="1411">
        <v>6.614931331683227E-3</v>
      </c>
    </row>
    <row r="160" spans="19:27" x14ac:dyDescent="0.2">
      <c r="S160" s="399"/>
      <c r="T160" s="1401"/>
      <c r="W160" s="864" t="str">
        <f t="shared" si="10"/>
        <v>1D</v>
      </c>
      <c r="X160" s="1405">
        <f>_xll.qlCalendarAdvance(Calendar,X159,W160,"f",FALSE)</f>
        <v>42383</v>
      </c>
      <c r="Y160" s="1404">
        <f>_xll.qlCalendarAdvance(Calendar,X160,NDays&amp;"D")</f>
        <v>42383</v>
      </c>
      <c r="Z160" s="1403">
        <v>6.8540504864525453E-3</v>
      </c>
      <c r="AA160" s="1411">
        <v>6.6314031055803024E-3</v>
      </c>
    </row>
    <row r="161" spans="19:27" x14ac:dyDescent="0.2">
      <c r="S161" s="399"/>
      <c r="T161" s="1401"/>
      <c r="W161" s="864" t="str">
        <f t="shared" si="10"/>
        <v>1D</v>
      </c>
      <c r="X161" s="1405">
        <f>_xll.qlCalendarAdvance(Calendar,X160,W161,"f",FALSE)</f>
        <v>42384</v>
      </c>
      <c r="Y161" s="1404">
        <f>_xll.qlCalendarAdvance(Calendar,X161,NDays&amp;"D")</f>
        <v>42384</v>
      </c>
      <c r="Z161" s="1403">
        <v>6.861108005855706E-3</v>
      </c>
      <c r="AA161" s="1411">
        <v>6.6634725793128053E-3</v>
      </c>
    </row>
    <row r="162" spans="19:27" x14ac:dyDescent="0.2">
      <c r="S162" s="399"/>
      <c r="T162" s="1401"/>
      <c r="W162" s="864" t="str">
        <f t="shared" si="10"/>
        <v>1D</v>
      </c>
      <c r="X162" s="1405">
        <f>_xll.qlCalendarAdvance(Calendar,X161,W162,"f",FALSE)</f>
        <v>42387</v>
      </c>
      <c r="Y162" s="1404">
        <f>_xll.qlCalendarAdvance(Calendar,X162,NDays&amp;"D")</f>
        <v>42387</v>
      </c>
      <c r="Z162" s="1403">
        <v>6.9026920986352408E-3</v>
      </c>
      <c r="AA162" s="1411">
        <v>6.6943030437094375E-3</v>
      </c>
    </row>
    <row r="163" spans="19:27" x14ac:dyDescent="0.2">
      <c r="S163" s="399"/>
      <c r="T163" s="1401"/>
      <c r="W163" s="864" t="str">
        <f t="shared" si="10"/>
        <v>1D</v>
      </c>
      <c r="X163" s="1405">
        <f>_xll.qlCalendarAdvance(Calendar,X162,W163,"f",FALSE)</f>
        <v>42388</v>
      </c>
      <c r="Y163" s="1404">
        <f>_xll.qlCalendarAdvance(Calendar,X163,NDays&amp;"D")</f>
        <v>42388</v>
      </c>
      <c r="Z163" s="1403">
        <v>6.916463848153114E-3</v>
      </c>
      <c r="AA163" s="1411">
        <v>6.7092812386337908E-3</v>
      </c>
    </row>
    <row r="164" spans="19:27" x14ac:dyDescent="0.2">
      <c r="S164" s="399"/>
      <c r="T164" s="1401"/>
      <c r="W164" s="864" t="str">
        <f t="shared" si="10"/>
        <v>1D</v>
      </c>
      <c r="X164" s="1405">
        <f>_xll.qlCalendarAdvance(Calendar,X163,W164,"f",FALSE)</f>
        <v>42389</v>
      </c>
      <c r="Y164" s="1404">
        <f>_xll.qlCalendarAdvance(Calendar,X164,NDays&amp;"D")</f>
        <v>42389</v>
      </c>
      <c r="Z164" s="1403">
        <v>6.9441795440956921E-3</v>
      </c>
      <c r="AA164" s="1411">
        <v>6.7239607177149718E-3</v>
      </c>
    </row>
    <row r="165" spans="19:27" x14ac:dyDescent="0.2">
      <c r="S165" s="399"/>
      <c r="T165" s="1401"/>
      <c r="W165" s="864" t="str">
        <f t="shared" si="10"/>
        <v>1D</v>
      </c>
      <c r="X165" s="1405">
        <f>_xll.qlCalendarAdvance(Calendar,X164,W165,"f",FALSE)</f>
        <v>42390</v>
      </c>
      <c r="Y165" s="1404">
        <f>_xll.qlCalendarAdvance(Calendar,X165,NDays&amp;"D")</f>
        <v>42390</v>
      </c>
      <c r="Z165" s="1403">
        <v>6.950933333647602E-3</v>
      </c>
      <c r="AA165" s="1411">
        <v>6.7383414807098418E-3</v>
      </c>
    </row>
    <row r="166" spans="19:27" x14ac:dyDescent="0.2">
      <c r="S166" s="399"/>
      <c r="T166" s="1401"/>
      <c r="W166" s="864" t="str">
        <f t="shared" si="10"/>
        <v>1D</v>
      </c>
      <c r="X166" s="1405">
        <f>_xll.qlCalendarAdvance(Calendar,X165,W166,"f",FALSE)</f>
        <v>42391</v>
      </c>
      <c r="Y166" s="1404">
        <f>_xll.qlCalendarAdvance(Calendar,X166,NDays&amp;"D")</f>
        <v>42391</v>
      </c>
      <c r="Z166" s="1403">
        <v>6.9576626884852496E-3</v>
      </c>
      <c r="AA166" s="1411">
        <v>6.766232712771548E-3</v>
      </c>
    </row>
    <row r="167" spans="19:27" x14ac:dyDescent="0.2">
      <c r="S167" s="399"/>
      <c r="T167" s="1401"/>
      <c r="W167" s="864" t="str">
        <f t="shared" si="10"/>
        <v>1D</v>
      </c>
      <c r="X167" s="1405">
        <f>_xll.qlCalendarAdvance(Calendar,X166,W167,"f",FALSE)</f>
        <v>42394</v>
      </c>
      <c r="Y167" s="1404">
        <f>_xll.qlCalendarAdvance(Calendar,X167,NDays&amp;"D")</f>
        <v>42394</v>
      </c>
      <c r="Z167" s="1403">
        <v>6.9989155731990079E-3</v>
      </c>
      <c r="AA167" s="1411">
        <v>6.7929335977645611E-3</v>
      </c>
    </row>
    <row r="168" spans="19:27" x14ac:dyDescent="0.2">
      <c r="S168" s="399"/>
      <c r="T168" s="1401"/>
      <c r="W168" s="864" t="str">
        <f t="shared" si="10"/>
        <v>1D</v>
      </c>
      <c r="X168" s="1405">
        <f>_xll.qlCalendarAdvance(Calendar,X167,W168,"f",FALSE)</f>
        <v>42395</v>
      </c>
      <c r="Y168" s="1404">
        <f>_xll.qlCalendarAdvance(Calendar,X168,NDays&amp;"D")</f>
        <v>42395</v>
      </c>
      <c r="Z168" s="1403">
        <v>7.0127278347565545E-3</v>
      </c>
      <c r="AA168" s="1411">
        <v>6.8061581293121787E-3</v>
      </c>
    </row>
    <row r="169" spans="19:27" x14ac:dyDescent="0.2">
      <c r="S169" s="399"/>
      <c r="T169" s="1401"/>
      <c r="W169" s="864" t="str">
        <f t="shared" si="10"/>
        <v>1D</v>
      </c>
      <c r="X169" s="1405">
        <f>_xll.qlCalendarAdvance(Calendar,X168,W169,"f",FALSE)</f>
        <v>42396</v>
      </c>
      <c r="Y169" s="1404">
        <f>_xll.qlCalendarAdvance(Calendar,X169,NDays&amp;"D")</f>
        <v>42396</v>
      </c>
      <c r="Z169" s="1403">
        <v>7.0408269818069821E-3</v>
      </c>
      <c r="AA169" s="1411">
        <v>6.8194212935146492E-3</v>
      </c>
    </row>
    <row r="170" spans="19:27" x14ac:dyDescent="0.2">
      <c r="S170" s="399"/>
      <c r="T170" s="1401"/>
      <c r="W170" s="864" t="str">
        <f t="shared" si="10"/>
        <v>1D</v>
      </c>
      <c r="X170" s="1405">
        <f>_xll.qlCalendarAdvance(Calendar,X169,W170,"f",FALSE)</f>
        <v>42397</v>
      </c>
      <c r="Y170" s="1404">
        <f>_xll.qlCalendarAdvance(Calendar,X170,NDays&amp;"D")</f>
        <v>42397</v>
      </c>
      <c r="Z170" s="1403">
        <v>7.047614236550849E-3</v>
      </c>
      <c r="AA170" s="1411">
        <v>6.8327230903719727E-3</v>
      </c>
    </row>
    <row r="171" spans="19:27" x14ac:dyDescent="0.2">
      <c r="S171" s="399"/>
      <c r="T171" s="1401"/>
      <c r="W171" s="864" t="str">
        <f t="shared" si="10"/>
        <v>1D</v>
      </c>
      <c r="X171" s="1405">
        <f>_xll.qlCalendarAdvance(Calendar,X170,W171,"f",FALSE)</f>
        <v>42398</v>
      </c>
      <c r="Y171" s="1404">
        <f>_xll.qlCalendarAdvance(Calendar,X171,NDays&amp;"D")</f>
        <v>42398</v>
      </c>
      <c r="Z171" s="1403">
        <v>7.0544141518636581E-3</v>
      </c>
      <c r="AA171" s="1411">
        <v>6.859584369898938E-3</v>
      </c>
    </row>
    <row r="172" spans="19:27" x14ac:dyDescent="0.2">
      <c r="S172" s="399"/>
      <c r="T172" s="1401"/>
      <c r="W172" s="864" t="str">
        <f t="shared" si="10"/>
        <v>1D</v>
      </c>
      <c r="X172" s="1405">
        <f>_xll.qlCalendarAdvance(Calendar,X171,W172,"f",FALSE)</f>
        <v>42401</v>
      </c>
      <c r="Y172" s="1404">
        <f>_xll.qlCalendarAdvance(Calendar,X172,NDays&amp;"D")</f>
        <v>42401</v>
      </c>
      <c r="Z172" s="1403">
        <v>7.0820757824422154E-3</v>
      </c>
      <c r="AA172" s="1411">
        <v>6.8863166037014256E-3</v>
      </c>
    </row>
    <row r="173" spans="19:27" x14ac:dyDescent="0.2">
      <c r="S173" s="399"/>
      <c r="T173" s="1401"/>
      <c r="W173" s="864" t="str">
        <f t="shared" si="10"/>
        <v>1D</v>
      </c>
      <c r="X173" s="1405">
        <f>_xll.qlCalendarAdvance(Calendar,X172,W173,"f",FALSE)</f>
        <v>42402</v>
      </c>
      <c r="Y173" s="1404">
        <f>_xll.qlCalendarAdvance(Calendar,X173,NDays&amp;"D")</f>
        <v>42402</v>
      </c>
      <c r="Z173" s="1403">
        <v>7.0961476166586266E-3</v>
      </c>
      <c r="AA173" s="1411">
        <v>6.8998115635898749E-3</v>
      </c>
    </row>
    <row r="174" spans="19:27" x14ac:dyDescent="0.2">
      <c r="S174" s="399"/>
      <c r="T174" s="1401"/>
      <c r="W174" s="864" t="str">
        <f t="shared" si="10"/>
        <v>1D</v>
      </c>
      <c r="X174" s="1405">
        <f>_xll.qlCalendarAdvance(Calendar,X173,W174,"f",FALSE)</f>
        <v>42403</v>
      </c>
      <c r="Y174" s="1404">
        <f>_xll.qlCalendarAdvance(Calendar,X174,NDays&amp;"D")</f>
        <v>42403</v>
      </c>
      <c r="Z174" s="1403">
        <v>7.1102693486862463E-3</v>
      </c>
      <c r="AA174" s="1411">
        <v>6.9133451561331771E-3</v>
      </c>
    </row>
    <row r="175" spans="19:27" x14ac:dyDescent="0.2">
      <c r="S175" s="399"/>
      <c r="T175" s="1401"/>
      <c r="W175" s="864" t="str">
        <f t="shared" si="10"/>
        <v>1D</v>
      </c>
      <c r="X175" s="1405">
        <f>_xll.qlCalendarAdvance(Calendar,X174,W175,"f",FALSE)</f>
        <v>42404</v>
      </c>
      <c r="Y175" s="1404">
        <f>_xll.qlCalendarAdvance(Calendar,X175,NDays&amp;"D")</f>
        <v>42404</v>
      </c>
      <c r="Z175" s="1403">
        <v>7.1244428501771413E-3</v>
      </c>
      <c r="AA175" s="1411">
        <v>6.9269173814123786E-3</v>
      </c>
    </row>
    <row r="176" spans="19:27" x14ac:dyDescent="0.2">
      <c r="S176" s="399"/>
      <c r="T176" s="1401"/>
      <c r="W176" s="864" t="str">
        <f t="shared" si="10"/>
        <v>1D</v>
      </c>
      <c r="X176" s="1405">
        <f>_xll.qlCalendarAdvance(Calendar,X175,W176,"f",FALSE)</f>
        <v>42405</v>
      </c>
      <c r="Y176" s="1404">
        <f>_xll.qlCalendarAdvance(Calendar,X176,NDays&amp;"D")</f>
        <v>42405</v>
      </c>
      <c r="Z176" s="1403">
        <v>7.153362537314213E-3</v>
      </c>
      <c r="AA176" s="1411">
        <v>6.9543231031625003E-3</v>
      </c>
    </row>
    <row r="177" spans="19:27" x14ac:dyDescent="0.2">
      <c r="S177" s="399"/>
      <c r="T177" s="1401"/>
      <c r="W177" s="864" t="str">
        <f t="shared" si="10"/>
        <v>1D</v>
      </c>
      <c r="X177" s="1405">
        <f>_xll.qlCalendarAdvance(Calendar,X176,W177,"f",FALSE)</f>
        <v>42408</v>
      </c>
      <c r="Y177" s="1404">
        <f>_xll.qlCalendarAdvance(Calendar,X177,NDays&amp;"D")</f>
        <v>42408</v>
      </c>
      <c r="Z177" s="1403">
        <v>7.1816919839936804E-3</v>
      </c>
      <c r="AA177" s="1411">
        <v>6.9815926086724822E-3</v>
      </c>
    </row>
    <row r="178" spans="19:27" x14ac:dyDescent="0.2">
      <c r="S178" s="399"/>
      <c r="T178" s="1401"/>
      <c r="W178" s="864" t="str">
        <f t="shared" si="10"/>
        <v>1D</v>
      </c>
      <c r="X178" s="1405">
        <f>_xll.qlCalendarAdvance(Calendar,X177,W178,"f",FALSE)</f>
        <v>42409</v>
      </c>
      <c r="Y178" s="1404">
        <f>_xll.qlCalendarAdvance(Calendar,X178,NDays&amp;"D")</f>
        <v>42409</v>
      </c>
      <c r="Z178" s="1403">
        <v>7.1961524078083304E-3</v>
      </c>
      <c r="AA178" s="1411">
        <v>6.995357997144902E-3</v>
      </c>
    </row>
    <row r="179" spans="19:27" x14ac:dyDescent="0.2">
      <c r="S179" s="399"/>
      <c r="T179" s="1401"/>
      <c r="W179" s="864" t="str">
        <f t="shared" si="10"/>
        <v>1D</v>
      </c>
      <c r="X179" s="1405">
        <f>_xll.qlCalendarAdvance(Calendar,X178,W179,"f",FALSE)</f>
        <v>42410</v>
      </c>
      <c r="Y179" s="1404">
        <f>_xll.qlCalendarAdvance(Calendar,X179,NDays&amp;"D")</f>
        <v>42410</v>
      </c>
      <c r="Z179" s="1403">
        <v>7.2106758311523663E-3</v>
      </c>
      <c r="AA179" s="1411">
        <v>7.0091620182721748E-3</v>
      </c>
    </row>
    <row r="180" spans="19:27" x14ac:dyDescent="0.2">
      <c r="S180" s="399"/>
      <c r="T180" s="1401"/>
      <c r="W180" s="864" t="str">
        <f t="shared" si="10"/>
        <v>1D</v>
      </c>
      <c r="X180" s="1405">
        <f>_xll.qlCalendarAdvance(Calendar,X179,W180,"f",FALSE)</f>
        <v>42411</v>
      </c>
      <c r="Y180" s="1404">
        <f>_xll.qlCalendarAdvance(Calendar,X180,NDays&amp;"D")</f>
        <v>42411</v>
      </c>
      <c r="Z180" s="1403">
        <v>7.2252641257449287E-3</v>
      </c>
      <c r="AA180" s="1411">
        <v>7.0230046720543005E-3</v>
      </c>
    </row>
    <row r="181" spans="19:27" x14ac:dyDescent="0.2">
      <c r="S181" s="399"/>
      <c r="T181" s="1401"/>
      <c r="W181" s="864" t="str">
        <f t="shared" si="10"/>
        <v>1D</v>
      </c>
      <c r="X181" s="1405">
        <f>_xll.qlCalendarAdvance(Calendar,X180,W181,"f",FALSE)</f>
        <v>42412</v>
      </c>
      <c r="Y181" s="1404">
        <f>_xll.qlCalendarAdvance(Calendar,X181,NDays&amp;"D")</f>
        <v>42412</v>
      </c>
      <c r="Z181" s="1403">
        <v>7.2551495539914393E-3</v>
      </c>
      <c r="AA181" s="1411">
        <v>7.0509549588126949E-3</v>
      </c>
    </row>
    <row r="182" spans="19:27" x14ac:dyDescent="0.2">
      <c r="S182" s="399"/>
      <c r="T182" s="1401"/>
      <c r="W182" s="864" t="str">
        <f t="shared" si="10"/>
        <v>1D</v>
      </c>
      <c r="X182" s="1405">
        <f>_xll.qlCalendarAdvance(Calendar,X181,W182,"f",FALSE)</f>
        <v>42415</v>
      </c>
      <c r="Y182" s="1404">
        <f>_xll.qlCalendarAdvance(Calendar,X182,NDays&amp;"D")</f>
        <v>42415</v>
      </c>
      <c r="Z182" s="1403">
        <v>7.2843034511369444E-3</v>
      </c>
      <c r="AA182" s="1411">
        <v>7.0787616140555176E-3</v>
      </c>
    </row>
    <row r="183" spans="19:27" x14ac:dyDescent="0.2">
      <c r="S183" s="399"/>
      <c r="T183" s="1401"/>
      <c r="W183" s="864" t="str">
        <f t="shared" si="10"/>
        <v>1D</v>
      </c>
      <c r="X183" s="1405">
        <f>_xll.qlCalendarAdvance(Calendar,X182,W183,"f",FALSE)</f>
        <v>42416</v>
      </c>
      <c r="Y183" s="1404">
        <f>_xll.qlCalendarAdvance(Calendar,X183,NDays&amp;"D")</f>
        <v>42416</v>
      </c>
      <c r="Z183" s="1403">
        <v>7.299244177971633E-3</v>
      </c>
      <c r="AA183" s="1411">
        <v>7.0927974312740005E-3</v>
      </c>
    </row>
    <row r="184" spans="19:27" x14ac:dyDescent="0.2">
      <c r="S184" s="399"/>
      <c r="T184" s="1401"/>
      <c r="W184" s="864" t="str">
        <f t="shared" si="10"/>
        <v>1D</v>
      </c>
      <c r="X184" s="1405">
        <f>_xll.qlCalendarAdvance(Calendar,X183,W184,"f",FALSE)</f>
        <v>42417</v>
      </c>
      <c r="Y184" s="1404">
        <f>_xll.qlCalendarAdvance(Calendar,X184,NDays&amp;"D")</f>
        <v>42417</v>
      </c>
      <c r="Z184" s="1403">
        <v>7.3142610065289838E-3</v>
      </c>
      <c r="AA184" s="1411">
        <v>7.1068718812283826E-3</v>
      </c>
    </row>
    <row r="185" spans="19:27" x14ac:dyDescent="0.2">
      <c r="S185" s="399"/>
      <c r="T185" s="1401"/>
      <c r="W185" s="864" t="str">
        <f t="shared" si="10"/>
        <v>1D</v>
      </c>
      <c r="X185" s="1405">
        <f>_xll.qlCalendarAdvance(Calendar,X184,W185,"f",FALSE)</f>
        <v>42418</v>
      </c>
      <c r="Y185" s="1404">
        <f>_xll.qlCalendarAdvance(Calendar,X185,NDays&amp;"D")</f>
        <v>42418</v>
      </c>
      <c r="Z185" s="1403">
        <v>7.329355808586826E-3</v>
      </c>
      <c r="AA185" s="1411">
        <v>7.1209849638376177E-3</v>
      </c>
    </row>
    <row r="186" spans="19:27" x14ac:dyDescent="0.2">
      <c r="S186" s="399"/>
      <c r="T186" s="1401"/>
      <c r="W186" s="864" t="str">
        <f t="shared" si="10"/>
        <v>1D</v>
      </c>
      <c r="X186" s="1405">
        <f>_xll.qlCalendarAdvance(Calendar,X185,W186,"f",FALSE)</f>
        <v>42419</v>
      </c>
      <c r="Y186" s="1404">
        <f>_xll.qlCalendarAdvance(Calendar,X186,NDays&amp;"D")</f>
        <v>42419</v>
      </c>
      <c r="Z186" s="1403">
        <v>7.3603758141017927E-3</v>
      </c>
      <c r="AA186" s="1411">
        <v>7.1494799413070655E-3</v>
      </c>
    </row>
    <row r="187" spans="19:27" x14ac:dyDescent="0.2">
      <c r="S187" s="399"/>
      <c r="T187" s="1401"/>
      <c r="W187" s="864" t="str">
        <f t="shared" si="10"/>
        <v>1D</v>
      </c>
      <c r="X187" s="1405">
        <f>_xll.qlCalendarAdvance(Calendar,X186,W187,"f",FALSE)</f>
        <v>42422</v>
      </c>
      <c r="Y187" s="1404">
        <f>_xll.qlCalendarAdvance(Calendar,X187,NDays&amp;"D")</f>
        <v>42422</v>
      </c>
      <c r="Z187" s="1403">
        <v>7.3905521878547811E-3</v>
      </c>
      <c r="AA187" s="1411">
        <v>7.1778236214714575E-3</v>
      </c>
    </row>
    <row r="188" spans="19:27" x14ac:dyDescent="0.2">
      <c r="S188" s="399"/>
      <c r="T188" s="1401"/>
      <c r="W188" s="864" t="str">
        <f t="shared" si="10"/>
        <v>1D</v>
      </c>
      <c r="X188" s="1405">
        <f>_xll.qlCalendarAdvance(Calendar,X187,W188,"f",FALSE)</f>
        <v>42423</v>
      </c>
      <c r="Y188" s="1404">
        <f>_xll.qlCalendarAdvance(Calendar,X188,NDays&amp;"D")</f>
        <v>42423</v>
      </c>
      <c r="Z188" s="1403">
        <v>7.406064934518483E-3</v>
      </c>
      <c r="AA188" s="1411">
        <v>7.1921298676791423E-3</v>
      </c>
    </row>
    <row r="189" spans="19:27" x14ac:dyDescent="0.2">
      <c r="S189" s="399"/>
      <c r="T189" s="1401"/>
      <c r="W189" s="864" t="str">
        <f t="shared" si="10"/>
        <v>1D</v>
      </c>
      <c r="X189" s="1405">
        <f>_xll.qlCalendarAdvance(Calendar,X188,W189,"f",FALSE)</f>
        <v>42424</v>
      </c>
      <c r="Y189" s="1404">
        <f>_xll.qlCalendarAdvance(Calendar,X189,NDays&amp;"D")</f>
        <v>42424</v>
      </c>
      <c r="Z189" s="1403">
        <v>7.4216668855983745E-3</v>
      </c>
      <c r="AA189" s="1411">
        <v>7.2064747466227264E-3</v>
      </c>
    </row>
    <row r="190" spans="19:27" x14ac:dyDescent="0.2">
      <c r="S190" s="399"/>
      <c r="T190" s="1401"/>
      <c r="W190" s="864" t="str">
        <f t="shared" si="10"/>
        <v>1D</v>
      </c>
      <c r="X190" s="1405">
        <f>_xll.qlCalendarAdvance(Calendar,X189,W190,"f",FALSE)</f>
        <v>42425</v>
      </c>
      <c r="Y190" s="1404">
        <f>_xll.qlCalendarAdvance(Calendar,X190,NDays&amp;"D")</f>
        <v>42425</v>
      </c>
      <c r="Z190" s="1403">
        <v>7.4702901568186658E-3</v>
      </c>
      <c r="AA190" s="1411">
        <v>7.22086729885274E-3</v>
      </c>
    </row>
    <row r="191" spans="19:27" x14ac:dyDescent="0.2">
      <c r="S191" s="399"/>
      <c r="T191" s="1401"/>
      <c r="W191" s="864" t="str">
        <f t="shared" si="10"/>
        <v>1D</v>
      </c>
      <c r="X191" s="1405">
        <f>_xll.qlCalendarAdvance(Calendar,X190,W191,"f",FALSE)</f>
        <v>42426</v>
      </c>
      <c r="Y191" s="1404">
        <f>_xll.qlCalendarAdvance(Calendar,X191,NDays&amp;"D")</f>
        <v>42426</v>
      </c>
      <c r="Z191" s="1403">
        <v>7.4779366836256328E-3</v>
      </c>
      <c r="AA191" s="1411">
        <v>7.2500879142556327E-3</v>
      </c>
    </row>
    <row r="192" spans="19:27" x14ac:dyDescent="0.2">
      <c r="S192" s="399"/>
      <c r="T192" s="1401"/>
      <c r="W192" s="864" t="str">
        <f t="shared" si="10"/>
        <v>1D</v>
      </c>
      <c r="X192" s="1405">
        <f>_xll.qlCalendarAdvance(Calendar,X191,W192,"f",FALSE)</f>
        <v>42429</v>
      </c>
      <c r="Y192" s="1404">
        <f>_xll.qlCalendarAdvance(Calendar,X192,NDays&amp;"D")</f>
        <v>42429</v>
      </c>
      <c r="Z192" s="1403">
        <v>7.5178258499866077E-3</v>
      </c>
      <c r="AA192" s="1411">
        <v>7.279330105637305E-3</v>
      </c>
    </row>
    <row r="193" spans="19:27" x14ac:dyDescent="0.2">
      <c r="S193" s="399"/>
      <c r="T193" s="1401"/>
      <c r="W193" s="864" t="str">
        <f t="shared" si="10"/>
        <v>1D</v>
      </c>
      <c r="X193" s="1405">
        <f>_xll.qlCalendarAdvance(Calendar,X192,W193,"f",FALSE)</f>
        <v>42430</v>
      </c>
      <c r="Y193" s="1404">
        <f>_xll.qlCalendarAdvance(Calendar,X193,NDays&amp;"D")</f>
        <v>42430</v>
      </c>
      <c r="Z193" s="1403">
        <v>7.5340500380344771E-3</v>
      </c>
      <c r="AA193" s="1411">
        <v>7.2941779974311505E-3</v>
      </c>
    </row>
    <row r="194" spans="19:27" x14ac:dyDescent="0.2">
      <c r="S194" s="399"/>
      <c r="T194" s="1401"/>
      <c r="W194" s="864" t="str">
        <f t="shared" si="10"/>
        <v>1D</v>
      </c>
      <c r="X194" s="1405">
        <f>_xll.qlCalendarAdvance(Calendar,X193,W194,"f",FALSE)</f>
        <v>42431</v>
      </c>
      <c r="Y194" s="1404">
        <f>_xll.qlCalendarAdvance(Calendar,X194,NDays&amp;"D")</f>
        <v>42431</v>
      </c>
      <c r="Z194" s="1403">
        <v>7.5672345793498241E-3</v>
      </c>
      <c r="AA194" s="1411">
        <v>7.3091187651830314E-3</v>
      </c>
    </row>
    <row r="195" spans="19:27" x14ac:dyDescent="0.2">
      <c r="S195" s="399"/>
      <c r="T195" s="1401"/>
      <c r="W195" s="864" t="str">
        <f t="shared" si="10"/>
        <v>1D</v>
      </c>
      <c r="X195" s="1405">
        <f>_xll.qlCalendarAdvance(Calendar,X194,W195,"f",FALSE)</f>
        <v>42432</v>
      </c>
      <c r="Y195" s="1404">
        <f>_xll.qlCalendarAdvance(Calendar,X195,NDays&amp;"D")</f>
        <v>42432</v>
      </c>
      <c r="Z195" s="1403">
        <v>7.5751490063133073E-3</v>
      </c>
      <c r="AA195" s="1411">
        <v>7.3241524091360866E-3</v>
      </c>
    </row>
    <row r="196" spans="19:27" x14ac:dyDescent="0.2">
      <c r="S196" s="399"/>
      <c r="T196" s="1401"/>
      <c r="W196" s="864" t="str">
        <f t="shared" si="10"/>
        <v>1D</v>
      </c>
      <c r="X196" s="1405">
        <f>_xll.qlCalendarAdvance(Calendar,X195,W196,"f",FALSE)</f>
        <v>42433</v>
      </c>
      <c r="Y196" s="1404">
        <f>_xll.qlCalendarAdvance(Calendar,X196,NDays&amp;"D")</f>
        <v>42433</v>
      </c>
      <c r="Z196" s="1403">
        <v>7.5830935070886696E-3</v>
      </c>
      <c r="AA196" s="1411">
        <v>7.3546774738568006E-3</v>
      </c>
    </row>
    <row r="197" spans="19:27" x14ac:dyDescent="0.2">
      <c r="S197" s="399"/>
      <c r="T197" s="1401"/>
      <c r="W197" s="864" t="str">
        <f t="shared" si="10"/>
        <v>1D</v>
      </c>
      <c r="X197" s="1405">
        <f>_xll.qlCalendarAdvance(Calendar,X196,W197,"f",FALSE)</f>
        <v>42436</v>
      </c>
      <c r="Y197" s="1404">
        <f>_xll.qlCalendarAdvance(Calendar,X197,NDays&amp;"D")</f>
        <v>42436</v>
      </c>
      <c r="Z197" s="1403">
        <v>7.6325150008907834E-3</v>
      </c>
      <c r="AA197" s="1411">
        <v>7.3852157455012168E-3</v>
      </c>
    </row>
    <row r="198" spans="19:27" x14ac:dyDescent="0.2">
      <c r="S198" s="399"/>
      <c r="T198" s="1401"/>
      <c r="W198" s="864" t="str">
        <f t="shared" si="10"/>
        <v>1D</v>
      </c>
      <c r="X198" s="1405">
        <f>_xll.qlCalendarAdvance(Calendar,X197,W198,"f",FALSE)</f>
        <v>42437</v>
      </c>
      <c r="Y198" s="1404">
        <f>_xll.qlCalendarAdvance(Calendar,X198,NDays&amp;"D")</f>
        <v>42437</v>
      </c>
      <c r="Z198" s="1403">
        <v>7.6490332077446214E-3</v>
      </c>
      <c r="AA198" s="1411">
        <v>7.4007137698117731E-3</v>
      </c>
    </row>
    <row r="199" spans="19:27" x14ac:dyDescent="0.2">
      <c r="S199" s="399"/>
      <c r="T199" s="1401"/>
      <c r="W199" s="864" t="str">
        <f t="shared" si="10"/>
        <v>1D</v>
      </c>
      <c r="X199" s="1405">
        <f>_xll.qlCalendarAdvance(Calendar,X198,W199,"f",FALSE)</f>
        <v>42438</v>
      </c>
      <c r="Y199" s="1404">
        <f>_xll.qlCalendarAdvance(Calendar,X199,NDays&amp;"D")</f>
        <v>42438</v>
      </c>
      <c r="Z199" s="1403">
        <v>7.6822671761282582E-3</v>
      </c>
      <c r="AA199" s="1411">
        <v>7.4163046703235036E-3</v>
      </c>
    </row>
    <row r="200" spans="19:27" x14ac:dyDescent="0.2">
      <c r="S200" s="399"/>
      <c r="T200" s="1401"/>
      <c r="W200" s="864" t="str">
        <f t="shared" si="10"/>
        <v>1D</v>
      </c>
      <c r="X200" s="1405">
        <f>_xll.qlCalendarAdvance(Calendar,X199,W200,"f",FALSE)</f>
        <v>42439</v>
      </c>
      <c r="Y200" s="1404">
        <f>_xll.qlCalendarAdvance(Calendar,X200,NDays&amp;"D")</f>
        <v>42439</v>
      </c>
      <c r="Z200" s="1403">
        <v>7.6904222454931767E-3</v>
      </c>
      <c r="AA200" s="1411">
        <v>7.4319884469553621E-3</v>
      </c>
    </row>
    <row r="201" spans="19:27" x14ac:dyDescent="0.2">
      <c r="S201" s="399"/>
      <c r="T201" s="1401"/>
      <c r="W201" s="864" t="str">
        <f t="shared" si="10"/>
        <v>1D</v>
      </c>
      <c r="X201" s="1405">
        <f>_xll.qlCalendarAdvance(Calendar,X200,W201,"f",FALSE)</f>
        <v>42440</v>
      </c>
      <c r="Y201" s="1404">
        <f>_xll.qlCalendarAdvance(Calendar,X201,NDays&amp;"D")</f>
        <v>42440</v>
      </c>
      <c r="Z201" s="1403">
        <v>7.6986020636879695E-3</v>
      </c>
      <c r="AA201" s="1411">
        <v>7.4638182082931168E-3</v>
      </c>
    </row>
    <row r="202" spans="19:27" x14ac:dyDescent="0.2">
      <c r="S202" s="399"/>
      <c r="T202" s="1401"/>
      <c r="W202" s="864" t="str">
        <f t="shared" si="10"/>
        <v>1D</v>
      </c>
      <c r="X202" s="1405">
        <f>_xll.qlCalendarAdvance(Calendar,X201,W202,"f",FALSE)</f>
        <v>42443</v>
      </c>
      <c r="Y202" s="1404">
        <f>_xll.qlCalendarAdvance(Calendar,X202,NDays&amp;"D")</f>
        <v>42443</v>
      </c>
      <c r="Z202" s="1403">
        <v>7.7480139331135185E-3</v>
      </c>
      <c r="AA202" s="1411">
        <v>7.4956523151703536E-3</v>
      </c>
    </row>
    <row r="203" spans="19:27" x14ac:dyDescent="0.2">
      <c r="S203" s="399"/>
      <c r="T203" s="1401"/>
      <c r="W203" s="864" t="str">
        <f t="shared" si="10"/>
        <v>1D</v>
      </c>
      <c r="X203" s="1405">
        <f>_xll.qlCalendarAdvance(Calendar,X202,W203,"f",FALSE)</f>
        <v>42444</v>
      </c>
      <c r="Y203" s="1404">
        <f>_xll.qlCalendarAdvance(Calendar,X203,NDays&amp;"D")</f>
        <v>42444</v>
      </c>
      <c r="Z203" s="1403">
        <v>7.7644100389034736E-3</v>
      </c>
      <c r="AA203" s="1411">
        <v>7.5118004728080834E-3</v>
      </c>
    </row>
    <row r="204" spans="19:27" x14ac:dyDescent="0.2">
      <c r="S204" s="399"/>
      <c r="T204" s="1401"/>
      <c r="W204" s="864" t="str">
        <f t="shared" si="10"/>
        <v>1D</v>
      </c>
      <c r="X204" s="1405">
        <f>_xll.qlCalendarAdvance(Calendar,X203,W204,"f",FALSE)</f>
        <v>42445</v>
      </c>
      <c r="Y204" s="1404">
        <f>_xll.qlCalendarAdvance(Calendar,X204,NDays&amp;"D")</f>
        <v>42445</v>
      </c>
      <c r="Z204" s="1403">
        <v>7.796772960914313E-3</v>
      </c>
      <c r="AA204" s="1411">
        <v>7.5280415065659412E-3</v>
      </c>
    </row>
    <row r="205" spans="19:27" x14ac:dyDescent="0.2">
      <c r="S205" s="399"/>
      <c r="T205" s="1401"/>
      <c r="W205" s="864" t="str">
        <f t="shared" si="10"/>
        <v>1D</v>
      </c>
      <c r="X205" s="1405">
        <f>_xll.qlCalendarAdvance(Calendar,X204,W205,"f",FALSE)</f>
        <v>42446</v>
      </c>
      <c r="Y205" s="1404">
        <f>_xll.qlCalendarAdvance(Calendar,X205,NDays&amp;"D")</f>
        <v>42446</v>
      </c>
      <c r="Z205" s="1403">
        <v>7.8050098423210548E-3</v>
      </c>
      <c r="AA205" s="1411">
        <v>7.5443754165249732E-3</v>
      </c>
    </row>
    <row r="206" spans="19:27" x14ac:dyDescent="0.2">
      <c r="S206" s="399"/>
      <c r="T206" s="1401"/>
      <c r="W206" s="864" t="str">
        <f t="shared" si="10"/>
        <v>1D</v>
      </c>
      <c r="X206" s="1405">
        <f>_xll.qlCalendarAdvance(Calendar,X205,W206,"f",FALSE)</f>
        <v>42447</v>
      </c>
      <c r="Y206" s="1404">
        <f>_xll.qlCalendarAdvance(Calendar,X206,NDays&amp;"D")</f>
        <v>42447</v>
      </c>
      <c r="Z206" s="1403">
        <v>7.8132559081812315E-3</v>
      </c>
      <c r="AA206" s="1411">
        <v>7.5775101297485374E-3</v>
      </c>
    </row>
    <row r="207" spans="19:27" x14ac:dyDescent="0.2">
      <c r="S207" s="399"/>
      <c r="T207" s="1401"/>
      <c r="W207" s="864" t="str">
        <f t="shared" si="10"/>
        <v>1D</v>
      </c>
      <c r="X207" s="1405">
        <f>_xll.qlCalendarAdvance(Calendar,X206,W207,"f",FALSE)</f>
        <v>42450</v>
      </c>
      <c r="Y207" s="1404">
        <f>_xll.qlCalendarAdvance(Calendar,X207,NDays&amp;"D")</f>
        <v>42450</v>
      </c>
      <c r="Z207" s="1403">
        <v>7.86140975885442E-3</v>
      </c>
      <c r="AA207" s="1411">
        <v>7.6106398191022606E-3</v>
      </c>
    </row>
    <row r="208" spans="19:27" x14ac:dyDescent="0.2">
      <c r="S208" s="399"/>
      <c r="T208" s="1401"/>
      <c r="W208" s="864" t="str">
        <f t="shared" si="10"/>
        <v>1D</v>
      </c>
      <c r="X208" s="1405">
        <f>_xll.qlCalendarAdvance(Calendar,X207,W208,"f",FALSE)</f>
        <v>42451</v>
      </c>
      <c r="Y208" s="1404">
        <f>_xll.qlCalendarAdvance(Calendar,X208,NDays&amp;"D")</f>
        <v>42451</v>
      </c>
      <c r="Z208" s="1403">
        <v>7.8772676275275285E-3</v>
      </c>
      <c r="AA208" s="1411">
        <v>7.6274381103913491E-3</v>
      </c>
    </row>
    <row r="209" spans="19:27" x14ac:dyDescent="0.2">
      <c r="S209" s="399"/>
      <c r="T209" s="1401"/>
      <c r="W209" s="864" t="str">
        <f t="shared" si="10"/>
        <v>1D</v>
      </c>
      <c r="X209" s="1405">
        <f>_xll.qlCalendarAdvance(Calendar,X208,W209,"f",FALSE)</f>
        <v>42452</v>
      </c>
      <c r="Y209" s="1404">
        <f>_xll.qlCalendarAdvance(Calendar,X209,NDays&amp;"D")</f>
        <v>42452</v>
      </c>
      <c r="Z209" s="1403">
        <v>7.9080154165090174E-3</v>
      </c>
      <c r="AA209" s="1411">
        <v>7.6443292780437044E-3</v>
      </c>
    </row>
    <row r="210" spans="19:27" x14ac:dyDescent="0.2">
      <c r="S210" s="399"/>
      <c r="T210" s="1401"/>
      <c r="W210" s="864" t="str">
        <f t="shared" si="10"/>
        <v>1D</v>
      </c>
      <c r="X210" s="1405">
        <f>_xll.qlCalendarAdvance(Calendar,X209,W210,"f",FALSE)</f>
        <v>42453</v>
      </c>
      <c r="Y210" s="1404">
        <f>_xll.qlCalendarAdvance(Calendar,X210,NDays&amp;"D")</f>
        <v>42453</v>
      </c>
      <c r="Z210" s="1403">
        <v>7.9160898187546555E-3</v>
      </c>
      <c r="AA210" s="1411">
        <v>7.6959774313356544E-3</v>
      </c>
    </row>
    <row r="211" spans="19:27" x14ac:dyDescent="0.2">
      <c r="S211" s="399"/>
      <c r="T211" s="1401"/>
      <c r="W211" s="864" t="str">
        <f t="shared" si="10"/>
        <v>1D</v>
      </c>
      <c r="X211" s="1405">
        <f>_xll.qlCalendarAdvance(Calendar,X210,W211,"f",FALSE)</f>
        <v>42458</v>
      </c>
      <c r="Y211" s="1404">
        <f>_xll.qlCalendarAdvance(Calendar,X211,NDays&amp;"D")</f>
        <v>42458</v>
      </c>
      <c r="Z211" s="1403">
        <v>7.9848376948756013E-3</v>
      </c>
      <c r="AA211" s="1411">
        <v>7.747582837739353E-3</v>
      </c>
    </row>
    <row r="212" spans="19:27" x14ac:dyDescent="0.2">
      <c r="S212" s="399"/>
      <c r="T212" s="1401"/>
      <c r="W212" s="864" t="str">
        <f t="shared" ref="W212:W275" si="11">W211</f>
        <v>1D</v>
      </c>
      <c r="X212" s="1405">
        <f>_xll.qlCalendarAdvance(Calendar,X211,W212,"f",FALSE)</f>
        <v>42459</v>
      </c>
      <c r="Y212" s="1404">
        <f>_xll.qlCalendarAdvance(Calendar,X212,NDays&amp;"D")</f>
        <v>42459</v>
      </c>
      <c r="Z212" s="1403">
        <v>7.992576537652063E-3</v>
      </c>
      <c r="AA212" s="1411">
        <v>7.7648610439318144E-3</v>
      </c>
    </row>
    <row r="213" spans="19:27" x14ac:dyDescent="0.2">
      <c r="S213" s="399"/>
      <c r="T213" s="1401"/>
      <c r="W213" s="864" t="str">
        <f t="shared" si="11"/>
        <v>1D</v>
      </c>
      <c r="X213" s="1405">
        <f>_xll.qlCalendarAdvance(Calendar,X212,W213,"f",FALSE)</f>
        <v>42460</v>
      </c>
      <c r="Y213" s="1404">
        <f>_xll.qlCalendarAdvance(Calendar,X213,NDays&amp;"D")</f>
        <v>42460</v>
      </c>
      <c r="Z213" s="1403">
        <v>8.0002586018177359E-3</v>
      </c>
      <c r="AA213" s="1411">
        <v>7.7819690304847811E-3</v>
      </c>
    </row>
    <row r="214" spans="19:27" x14ac:dyDescent="0.2">
      <c r="S214" s="399"/>
      <c r="T214" s="1401"/>
      <c r="W214" s="864" t="str">
        <f t="shared" si="11"/>
        <v>1D</v>
      </c>
      <c r="X214" s="1405">
        <f>_xll.qlCalendarAdvance(Calendar,X213,W214,"f",FALSE)</f>
        <v>42461</v>
      </c>
      <c r="Y214" s="1404">
        <f>_xll.qlCalendarAdvance(Calendar,X214,NDays&amp;"D")</f>
        <v>42461</v>
      </c>
      <c r="Z214" s="1403">
        <v>8.0362818999097155E-3</v>
      </c>
      <c r="AA214" s="1411">
        <v>7.8157849589325749E-3</v>
      </c>
    </row>
    <row r="215" spans="19:27" x14ac:dyDescent="0.2">
      <c r="S215" s="399"/>
      <c r="T215" s="1401"/>
      <c r="W215" s="864" t="str">
        <f t="shared" si="11"/>
        <v>1D</v>
      </c>
      <c r="X215" s="1405">
        <f>_xll.qlCalendarAdvance(Calendar,X214,W215,"f",FALSE)</f>
        <v>42464</v>
      </c>
      <c r="Y215" s="1404">
        <f>_xll.qlCalendarAdvance(Calendar,X215,NDays&amp;"D")</f>
        <v>42464</v>
      </c>
      <c r="Z215" s="1403">
        <v>8.0656729425266551E-3</v>
      </c>
      <c r="AA215" s="1411">
        <v>7.8486987803827457E-3</v>
      </c>
    </row>
    <row r="216" spans="19:27" x14ac:dyDescent="0.2">
      <c r="S216" s="399"/>
      <c r="T216" s="1401"/>
      <c r="W216" s="864" t="str">
        <f t="shared" si="11"/>
        <v>1D</v>
      </c>
      <c r="X216" s="1405">
        <f>_xll.qlCalendarAdvance(Calendar,X215,W216,"f",FALSE)</f>
        <v>42465</v>
      </c>
      <c r="Y216" s="1404">
        <f>_xll.qlCalendarAdvance(Calendar,X216,NDays&amp;"D")</f>
        <v>42465</v>
      </c>
      <c r="Z216" s="1403">
        <v>8.0801037715183925E-3</v>
      </c>
      <c r="AA216" s="1411">
        <v>7.8649556687382383E-3</v>
      </c>
    </row>
    <row r="217" spans="19:27" x14ac:dyDescent="0.2">
      <c r="S217" s="399"/>
      <c r="T217" s="1401"/>
      <c r="W217" s="864" t="str">
        <f t="shared" si="11"/>
        <v>1D</v>
      </c>
      <c r="X217" s="1405">
        <f>_xll.qlCalendarAdvance(Calendar,X216,W217,"f",FALSE)</f>
        <v>42466</v>
      </c>
      <c r="Y217" s="1404">
        <f>_xll.qlCalendarAdvance(Calendar,X217,NDays&amp;"D")</f>
        <v>42466</v>
      </c>
      <c r="Z217" s="1403">
        <v>8.0945044985544605E-3</v>
      </c>
      <c r="AA217" s="1411">
        <v>7.8810423372110971E-3</v>
      </c>
    </row>
    <row r="218" spans="19:27" x14ac:dyDescent="0.2">
      <c r="S218" s="399"/>
      <c r="T218" s="1401"/>
      <c r="W218" s="864" t="str">
        <f t="shared" si="11"/>
        <v>1D</v>
      </c>
      <c r="X218" s="1405">
        <f>_xll.qlCalendarAdvance(Calendar,X217,W218,"f",FALSE)</f>
        <v>42467</v>
      </c>
      <c r="Y218" s="1404">
        <f>_xll.qlCalendarAdvance(Calendar,X218,NDays&amp;"D")</f>
        <v>42467</v>
      </c>
      <c r="Z218" s="1403">
        <v>8.1234499294376497E-3</v>
      </c>
      <c r="AA218" s="1411">
        <v>7.8969587860444612E-3</v>
      </c>
    </row>
    <row r="219" spans="19:27" x14ac:dyDescent="0.2">
      <c r="S219" s="399"/>
      <c r="T219" s="1401"/>
      <c r="W219" s="864" t="str">
        <f t="shared" si="11"/>
        <v>1D</v>
      </c>
      <c r="X219" s="1405">
        <f>_xll.qlCalendarAdvance(Calendar,X218,W219,"f",FALSE)</f>
        <v>42468</v>
      </c>
      <c r="Y219" s="1404">
        <f>_xll.qlCalendarAdvance(Calendar,X219,NDays&amp;"D")</f>
        <v>42468</v>
      </c>
      <c r="Z219" s="1403">
        <v>8.1305801861579624E-3</v>
      </c>
      <c r="AA219" s="1411">
        <v>7.9283964955082879E-3</v>
      </c>
    </row>
    <row r="220" spans="19:27" x14ac:dyDescent="0.2">
      <c r="S220" s="399"/>
      <c r="T220" s="1401"/>
      <c r="W220" s="864" t="str">
        <f t="shared" si="11"/>
        <v>1D</v>
      </c>
      <c r="X220" s="1405">
        <f>_xll.qlCalendarAdvance(Calendar,X219,W220,"f",FALSE)</f>
        <v>42471</v>
      </c>
      <c r="Y220" s="1404">
        <f>_xll.qlCalendarAdvance(Calendar,X220,NDays&amp;"D")</f>
        <v>42471</v>
      </c>
      <c r="Z220" s="1403">
        <v>8.1665473418749794E-3</v>
      </c>
      <c r="AA220" s="1411">
        <v>7.9589223830378586E-3</v>
      </c>
    </row>
    <row r="221" spans="19:27" x14ac:dyDescent="0.2">
      <c r="S221" s="399"/>
      <c r="T221" s="1401"/>
      <c r="W221" s="864" t="str">
        <f t="shared" si="11"/>
        <v>1D</v>
      </c>
      <c r="X221" s="1405">
        <f>_xll.qlCalendarAdvance(Calendar,X220,W221,"f",FALSE)</f>
        <v>42472</v>
      </c>
      <c r="Y221" s="1404">
        <f>_xll.qlCalendarAdvance(Calendar,X221,NDays&amp;"D")</f>
        <v>42472</v>
      </c>
      <c r="Z221" s="1403">
        <v>8.1810619006033782E-3</v>
      </c>
      <c r="AA221" s="1411">
        <v>7.9739877327822395E-3</v>
      </c>
    </row>
    <row r="222" spans="19:27" x14ac:dyDescent="0.2">
      <c r="S222" s="399"/>
      <c r="T222" s="1401"/>
      <c r="W222" s="864" t="str">
        <f t="shared" si="11"/>
        <v>1D</v>
      </c>
      <c r="X222" s="1405">
        <f>_xll.qlCalendarAdvance(Calendar,X221,W222,"f",FALSE)</f>
        <v>42473</v>
      </c>
      <c r="Y222" s="1404">
        <f>_xll.qlCalendarAdvance(Calendar,X222,NDays&amp;"D")</f>
        <v>42473</v>
      </c>
      <c r="Z222" s="1403">
        <v>8.1956445058134486E-3</v>
      </c>
      <c r="AA222" s="1411">
        <v>7.9888828624818942E-3</v>
      </c>
    </row>
    <row r="223" spans="19:27" x14ac:dyDescent="0.2">
      <c r="S223" s="399"/>
      <c r="T223" s="1401"/>
      <c r="W223" s="864" t="str">
        <f t="shared" si="11"/>
        <v>1D</v>
      </c>
      <c r="X223" s="1405">
        <f>_xll.qlCalendarAdvance(Calendar,X222,W223,"f",FALSE)</f>
        <v>42474</v>
      </c>
      <c r="Y223" s="1404">
        <f>_xll.qlCalendarAdvance(Calendar,X223,NDays&amp;"D")</f>
        <v>42474</v>
      </c>
      <c r="Z223" s="1403">
        <v>8.2259694208256656E-3</v>
      </c>
      <c r="AA223" s="1411">
        <v>8.0036077723799615E-3</v>
      </c>
    </row>
    <row r="224" spans="19:27" x14ac:dyDescent="0.2">
      <c r="S224" s="399"/>
      <c r="T224" s="1401"/>
      <c r="W224" s="864" t="str">
        <f t="shared" si="11"/>
        <v>1D</v>
      </c>
      <c r="X224" s="1405">
        <f>_xll.qlCalendarAdvance(Calendar,X223,W224,"f",FALSE)</f>
        <v>42475</v>
      </c>
      <c r="Y224" s="1404">
        <f>_xll.qlCalendarAdvance(Calendar,X224,NDays&amp;"D")</f>
        <v>42475</v>
      </c>
      <c r="Z224" s="1403">
        <v>8.232961847371309E-3</v>
      </c>
      <c r="AA224" s="1411">
        <v>8.0326669630155969E-3</v>
      </c>
    </row>
    <row r="225" spans="19:27" x14ac:dyDescent="0.2">
      <c r="S225" s="399"/>
      <c r="T225" s="1401"/>
      <c r="W225" s="864" t="str">
        <f t="shared" si="11"/>
        <v>1D</v>
      </c>
      <c r="X225" s="1405">
        <f>_xll.qlCalendarAdvance(Calendar,X224,W225,"f",FALSE)</f>
        <v>42478</v>
      </c>
      <c r="Y225" s="1404">
        <f>_xll.qlCalendarAdvance(Calendar,X225,NDays&amp;"D")</f>
        <v>42478</v>
      </c>
      <c r="Z225" s="1403">
        <v>8.270068983092127E-3</v>
      </c>
      <c r="AA225" s="1411">
        <v>8.0608052124164775E-3</v>
      </c>
    </row>
    <row r="226" spans="19:27" x14ac:dyDescent="0.2">
      <c r="S226" s="399"/>
      <c r="T226" s="1401"/>
      <c r="W226" s="864" t="str">
        <f t="shared" si="11"/>
        <v>1D</v>
      </c>
      <c r="X226" s="1405">
        <f>_xll.qlCalendarAdvance(Calendar,X225,W226,"f",FALSE)</f>
        <v>42479</v>
      </c>
      <c r="Y226" s="1404">
        <f>_xll.qlCalendarAdvance(Calendar,X226,NDays&amp;"D")</f>
        <v>42479</v>
      </c>
      <c r="Z226" s="1403">
        <v>8.2853543205926687E-3</v>
      </c>
      <c r="AA226" s="1411">
        <v>8.0746790224150988E-3</v>
      </c>
    </row>
    <row r="227" spans="19:27" x14ac:dyDescent="0.2">
      <c r="S227" s="399"/>
      <c r="T227" s="1401"/>
      <c r="W227" s="864" t="str">
        <f t="shared" si="11"/>
        <v>1D</v>
      </c>
      <c r="X227" s="1405">
        <f>_xll.qlCalendarAdvance(Calendar,X226,W227,"f",FALSE)</f>
        <v>42480</v>
      </c>
      <c r="Y227" s="1404">
        <f>_xll.qlCalendarAdvance(Calendar,X227,NDays&amp;"D")</f>
        <v>42480</v>
      </c>
      <c r="Z227" s="1403">
        <v>8.3008058563837465E-3</v>
      </c>
      <c r="AA227" s="1411">
        <v>8.0883826124500402E-3</v>
      </c>
    </row>
    <row r="228" spans="19:27" x14ac:dyDescent="0.2">
      <c r="S228" s="399"/>
      <c r="T228" s="1401"/>
      <c r="W228" s="864" t="str">
        <f t="shared" si="11"/>
        <v>1D</v>
      </c>
      <c r="X228" s="1405">
        <f>_xll.qlCalendarAdvance(Calendar,X227,W228,"f",FALSE)</f>
        <v>42481</v>
      </c>
      <c r="Y228" s="1404">
        <f>_xll.qlCalendarAdvance(Calendar,X228,NDays&amp;"D")</f>
        <v>42481</v>
      </c>
      <c r="Z228" s="1403">
        <v>8.3336699750057724E-3</v>
      </c>
      <c r="AA228" s="1411">
        <v>8.1019159823592091E-3</v>
      </c>
    </row>
    <row r="229" spans="19:27" x14ac:dyDescent="0.2">
      <c r="S229" s="399"/>
      <c r="T229" s="1401"/>
      <c r="W229" s="864" t="str">
        <f t="shared" si="11"/>
        <v>1D</v>
      </c>
      <c r="X229" s="1405">
        <f>_xll.qlCalendarAdvance(Calendar,X228,W229,"f",FALSE)</f>
        <v>42482</v>
      </c>
      <c r="Y229" s="1404">
        <f>_xll.qlCalendarAdvance(Calendar,X229,NDays&amp;"D")</f>
        <v>42482</v>
      </c>
      <c r="Z229" s="1403">
        <v>8.3409607656945786E-3</v>
      </c>
      <c r="AA229" s="1411">
        <v>8.1285963400312689E-3</v>
      </c>
    </row>
    <row r="230" spans="19:27" x14ac:dyDescent="0.2">
      <c r="S230" s="399"/>
      <c r="T230" s="1401"/>
      <c r="W230" s="864" t="str">
        <f t="shared" si="11"/>
        <v>1D</v>
      </c>
      <c r="X230" s="1405">
        <f>_xll.qlCalendarAdvance(Calendar,X229,W230,"f",FALSE)</f>
        <v>42485</v>
      </c>
      <c r="Y230" s="1404">
        <f>_xll.qlCalendarAdvance(Calendar,X230,NDays&amp;"D")</f>
        <v>42485</v>
      </c>
      <c r="Z230" s="1403">
        <v>8.3810472819925898E-3</v>
      </c>
      <c r="AA230" s="1411">
        <v>8.154417321762919E-3</v>
      </c>
    </row>
    <row r="231" spans="19:27" x14ac:dyDescent="0.2">
      <c r="S231" s="399"/>
      <c r="T231" s="1401"/>
      <c r="W231" s="864" t="str">
        <f t="shared" si="11"/>
        <v>1D</v>
      </c>
      <c r="X231" s="1405">
        <f>_xll.qlCalendarAdvance(Calendar,X230,W231,"f",FALSE)</f>
        <v>42486</v>
      </c>
      <c r="Y231" s="1404">
        <f>_xll.qlCalendarAdvance(Calendar,X231,NDays&amp;"D")</f>
        <v>42486</v>
      </c>
      <c r="Z231" s="1403">
        <v>8.3977867521387584E-3</v>
      </c>
      <c r="AA231" s="1411">
        <v>8.1675199538688847E-3</v>
      </c>
    </row>
    <row r="232" spans="19:27" x14ac:dyDescent="0.2">
      <c r="S232" s="399"/>
      <c r="T232" s="1401"/>
      <c r="W232" s="864" t="str">
        <f t="shared" si="11"/>
        <v>1D</v>
      </c>
      <c r="X232" s="1405">
        <f>_xll.qlCalendarAdvance(Calendar,X231,W232,"f",FALSE)</f>
        <v>42487</v>
      </c>
      <c r="Y232" s="1404">
        <f>_xll.qlCalendarAdvance(Calendar,X232,NDays&amp;"D")</f>
        <v>42487</v>
      </c>
      <c r="Z232" s="1403">
        <v>8.4147682565691717E-3</v>
      </c>
      <c r="AA232" s="1411">
        <v>8.1808727284315985E-3</v>
      </c>
    </row>
    <row r="233" spans="19:27" x14ac:dyDescent="0.2">
      <c r="S233" s="399"/>
      <c r="T233" s="1401"/>
      <c r="W233" s="864" t="str">
        <f t="shared" si="11"/>
        <v>1D</v>
      </c>
      <c r="X233" s="1405">
        <f>_xll.qlCalendarAdvance(Calendar,X232,W233,"f",FALSE)</f>
        <v>42488</v>
      </c>
      <c r="Y233" s="1404">
        <f>_xll.qlCalendarAdvance(Calendar,X233,NDays&amp;"D")</f>
        <v>42488</v>
      </c>
      <c r="Z233" s="1403">
        <v>8.4603461851036794E-3</v>
      </c>
      <c r="AA233" s="1411">
        <v>8.1944756456131529E-3</v>
      </c>
    </row>
    <row r="234" spans="19:27" x14ac:dyDescent="0.2">
      <c r="S234" s="399"/>
      <c r="T234" s="1401"/>
      <c r="W234" s="864" t="str">
        <f t="shared" si="11"/>
        <v>1D</v>
      </c>
      <c r="X234" s="1405">
        <f>_xll.qlCalendarAdvance(Calendar,X233,W234,"f",FALSE)</f>
        <v>42489</v>
      </c>
      <c r="Y234" s="1404">
        <f>_xll.qlCalendarAdvance(Calendar,X234,NDays&amp;"D")</f>
        <v>42489</v>
      </c>
      <c r="Z234" s="1403">
        <v>8.4684645171994449E-3</v>
      </c>
      <c r="AA234" s="1411">
        <v>8.2300119917197434E-3</v>
      </c>
    </row>
    <row r="235" spans="19:27" x14ac:dyDescent="0.2">
      <c r="S235" s="399"/>
      <c r="T235" s="1401"/>
      <c r="W235" s="864" t="str">
        <f t="shared" si="11"/>
        <v>1D</v>
      </c>
      <c r="X235" s="1405">
        <f>_xll.qlCalendarAdvance(Calendar,X234,W235,"f",FALSE)</f>
        <v>42493</v>
      </c>
      <c r="Y235" s="1404">
        <f>_xll.qlCalendarAdvance(Calendar,X235,NDays&amp;"D")</f>
        <v>42493</v>
      </c>
      <c r="Z235" s="1403">
        <v>8.5310841237634487E-3</v>
      </c>
      <c r="AA235" s="1411">
        <v>8.2662423707224875E-3</v>
      </c>
    </row>
    <row r="236" spans="19:27" x14ac:dyDescent="0.2">
      <c r="S236" s="399"/>
      <c r="T236" s="1401"/>
      <c r="W236" s="864" t="str">
        <f t="shared" si="11"/>
        <v>1D</v>
      </c>
      <c r="X236" s="1405">
        <f>_xll.qlCalendarAdvance(Calendar,X235,W236,"f",FALSE)</f>
        <v>42494</v>
      </c>
      <c r="Y236" s="1404">
        <f>_xll.qlCalendarAdvance(Calendar,X236,NDays&amp;"D")</f>
        <v>42494</v>
      </c>
      <c r="Z236" s="1403">
        <v>8.5694119985676408E-3</v>
      </c>
      <c r="AA236" s="1411">
        <v>8.2813461436981317E-3</v>
      </c>
    </row>
    <row r="237" spans="19:27" x14ac:dyDescent="0.2">
      <c r="S237" s="399"/>
      <c r="T237" s="1401"/>
      <c r="W237" s="864" t="str">
        <f t="shared" si="11"/>
        <v>1D</v>
      </c>
      <c r="X237" s="1405">
        <f>_xll.qlCalendarAdvance(Calendar,X236,W237,"f",FALSE)</f>
        <v>42495</v>
      </c>
      <c r="Y237" s="1404">
        <f>_xll.qlCalendarAdvance(Calendar,X237,NDays&amp;"D")</f>
        <v>42495</v>
      </c>
      <c r="Z237" s="1403">
        <v>8.5782194285744656E-3</v>
      </c>
      <c r="AA237" s="1411">
        <v>8.2967000596168017E-3</v>
      </c>
    </row>
    <row r="238" spans="19:27" x14ac:dyDescent="0.2">
      <c r="S238" s="399"/>
      <c r="T238" s="1401"/>
      <c r="W238" s="864" t="str">
        <f t="shared" si="11"/>
        <v>1D</v>
      </c>
      <c r="X238" s="1405">
        <f>_xll.qlCalendarAdvance(Calendar,X237,W238,"f",FALSE)</f>
        <v>42496</v>
      </c>
      <c r="Y238" s="1404">
        <f>_xll.qlCalendarAdvance(Calendar,X238,NDays&amp;"D")</f>
        <v>42496</v>
      </c>
      <c r="Z238" s="1403">
        <v>8.5871055077500723E-3</v>
      </c>
      <c r="AA238" s="1411">
        <v>8.3284317281284714E-3</v>
      </c>
    </row>
    <row r="239" spans="19:27" x14ac:dyDescent="0.2">
      <c r="S239" s="399"/>
      <c r="T239" s="1401"/>
      <c r="W239" s="864" t="str">
        <f t="shared" si="11"/>
        <v>1D</v>
      </c>
      <c r="X239" s="1405">
        <f>_xll.qlCalendarAdvance(Calendar,X238,W239,"f",FALSE)</f>
        <v>42499</v>
      </c>
      <c r="Y239" s="1404">
        <f>_xll.qlCalendarAdvance(Calendar,X239,NDays&amp;"D")</f>
        <v>42499</v>
      </c>
      <c r="Z239" s="1403">
        <v>8.6445127093417746E-3</v>
      </c>
      <c r="AA239" s="1411">
        <v>8.3606171511008132E-3</v>
      </c>
    </row>
    <row r="240" spans="19:27" x14ac:dyDescent="0.2">
      <c r="S240" s="399"/>
      <c r="T240" s="1401"/>
      <c r="W240" s="864" t="str">
        <f t="shared" si="11"/>
        <v>1D</v>
      </c>
      <c r="X240" s="1405">
        <f>_xll.qlCalendarAdvance(Calendar,X239,W240,"f",FALSE)</f>
        <v>42500</v>
      </c>
      <c r="Y240" s="1404">
        <f>_xll.qlCalendarAdvance(Calendar,X240,NDays&amp;"D")</f>
        <v>42500</v>
      </c>
      <c r="Z240" s="1403">
        <v>8.6639189288976442E-3</v>
      </c>
      <c r="AA240" s="1411">
        <v>8.3772217812483341E-3</v>
      </c>
    </row>
    <row r="241" spans="19:27" x14ac:dyDescent="0.2">
      <c r="S241" s="399"/>
      <c r="T241" s="1401"/>
      <c r="W241" s="864" t="str">
        <f t="shared" si="11"/>
        <v>1D</v>
      </c>
      <c r="X241" s="1405">
        <f>_xll.qlCalendarAdvance(Calendar,X240,W241,"f",FALSE)</f>
        <v>42501</v>
      </c>
      <c r="Y241" s="1404">
        <f>_xll.qlCalendarAdvance(Calendar,X241,NDays&amp;"D")</f>
        <v>42501</v>
      </c>
      <c r="Z241" s="1403">
        <v>8.7038132407009812E-3</v>
      </c>
      <c r="AA241" s="1411">
        <v>8.3940765542578344E-3</v>
      </c>
    </row>
    <row r="242" spans="19:27" x14ac:dyDescent="0.2">
      <c r="S242" s="399"/>
      <c r="T242" s="1401"/>
      <c r="W242" s="864" t="str">
        <f t="shared" si="11"/>
        <v>1D</v>
      </c>
      <c r="X242" s="1405">
        <f>_xll.qlCalendarAdvance(Calendar,X241,W242,"f",FALSE)</f>
        <v>42502</v>
      </c>
      <c r="Y242" s="1404">
        <f>_xll.qlCalendarAdvance(Calendar,X242,NDays&amp;"D")</f>
        <v>42502</v>
      </c>
      <c r="Z242" s="1403">
        <v>8.7132921284775733E-3</v>
      </c>
      <c r="AA242" s="1411">
        <v>8.411181470372453E-3</v>
      </c>
    </row>
    <row r="243" spans="19:27" x14ac:dyDescent="0.2">
      <c r="S243" s="399"/>
      <c r="T243" s="1401"/>
      <c r="W243" s="864" t="str">
        <f t="shared" si="11"/>
        <v>1D</v>
      </c>
      <c r="X243" s="1405">
        <f>_xll.qlCalendarAdvance(Calendar,X242,W243,"f",FALSE)</f>
        <v>42503</v>
      </c>
      <c r="Y243" s="1404">
        <f>_xll.qlCalendarAdvance(Calendar,X243,NDays&amp;"D")</f>
        <v>42503</v>
      </c>
      <c r="Z243" s="1403">
        <v>8.7228366216273914E-3</v>
      </c>
      <c r="AA243" s="1411">
        <v>8.4464205623258071E-3</v>
      </c>
    </row>
    <row r="244" spans="19:27" x14ac:dyDescent="0.2">
      <c r="S244" s="399"/>
      <c r="T244" s="1401"/>
      <c r="W244" s="864" t="str">
        <f t="shared" si="11"/>
        <v>1D</v>
      </c>
      <c r="X244" s="1405">
        <f>_xll.qlCalendarAdvance(Calendar,X243,W244,"f",FALSE)</f>
        <v>42506</v>
      </c>
      <c r="Y244" s="1404">
        <f>_xll.qlCalendarAdvance(Calendar,X244,NDays&amp;"D")</f>
        <v>42506</v>
      </c>
      <c r="Z244" s="1403">
        <v>8.7826342283427571E-3</v>
      </c>
      <c r="AA244" s="1411">
        <v>8.4821025651526938E-3</v>
      </c>
    </row>
    <row r="245" spans="19:27" x14ac:dyDescent="0.2">
      <c r="S245" s="399"/>
      <c r="T245" s="1401"/>
      <c r="W245" s="864" t="str">
        <f t="shared" si="11"/>
        <v>1D</v>
      </c>
      <c r="X245" s="1405">
        <f>_xll.qlCalendarAdvance(Calendar,X244,W245,"f",FALSE)</f>
        <v>42507</v>
      </c>
      <c r="Y245" s="1404">
        <f>_xll.qlCalendarAdvance(Calendar,X245,NDays&amp;"D")</f>
        <v>42507</v>
      </c>
      <c r="Z245" s="1403">
        <v>8.8027248249604954E-3</v>
      </c>
      <c r="AA245" s="1411">
        <v>8.5004581966308113E-3</v>
      </c>
    </row>
    <row r="246" spans="19:27" x14ac:dyDescent="0.2">
      <c r="S246" s="399"/>
      <c r="T246" s="1401"/>
      <c r="W246" s="864" t="str">
        <f t="shared" si="11"/>
        <v>1D</v>
      </c>
      <c r="X246" s="1405">
        <f>_xll.qlCalendarAdvance(Calendar,X245,W246,"f",FALSE)</f>
        <v>42508</v>
      </c>
      <c r="Y246" s="1404">
        <f>_xll.qlCalendarAdvance(Calendar,X246,NDays&amp;"D")</f>
        <v>42508</v>
      </c>
      <c r="Z246" s="1403">
        <v>8.8434585721527369E-3</v>
      </c>
      <c r="AA246" s="1411">
        <v>8.5190639714571859E-3</v>
      </c>
    </row>
    <row r="247" spans="19:27" x14ac:dyDescent="0.2">
      <c r="S247" s="399"/>
      <c r="T247" s="1401"/>
      <c r="W247" s="864" t="str">
        <f t="shared" si="11"/>
        <v>1D</v>
      </c>
      <c r="X247" s="1405">
        <f>_xll.qlCalendarAdvance(Calendar,X246,W247,"f",FALSE)</f>
        <v>42509</v>
      </c>
      <c r="Y247" s="1404">
        <f>_xll.qlCalendarAdvance(Calendar,X247,NDays&amp;"D")</f>
        <v>42509</v>
      </c>
      <c r="Z247" s="1403">
        <v>8.8533892661933622E-3</v>
      </c>
      <c r="AA247" s="1411">
        <v>8.5379198893886787E-3</v>
      </c>
    </row>
    <row r="248" spans="19:27" x14ac:dyDescent="0.2">
      <c r="S248" s="399"/>
      <c r="T248" s="1401"/>
      <c r="W248" s="864" t="str">
        <f t="shared" si="11"/>
        <v>1D</v>
      </c>
      <c r="X248" s="1405">
        <f>_xll.qlCalendarAdvance(Calendar,X247,W248,"f",FALSE)</f>
        <v>42510</v>
      </c>
      <c r="Y248" s="1404">
        <f>_xll.qlCalendarAdvance(Calendar,X248,NDays&amp;"D")</f>
        <v>42510</v>
      </c>
      <c r="Z248" s="1403">
        <v>8.8633583699103003E-3</v>
      </c>
      <c r="AA248" s="1411">
        <v>8.5766670602860362E-3</v>
      </c>
    </row>
    <row r="249" spans="19:27" x14ac:dyDescent="0.2">
      <c r="S249" s="399"/>
      <c r="T249" s="1401"/>
      <c r="W249" s="864" t="str">
        <f t="shared" si="11"/>
        <v>1D</v>
      </c>
      <c r="X249" s="1405">
        <f>_xll.qlCalendarAdvance(Calendar,X248,W249,"f",FALSE)</f>
        <v>42513</v>
      </c>
      <c r="Y249" s="1404">
        <f>_xll.qlCalendarAdvance(Calendar,X249,NDays&amp;"D")</f>
        <v>42513</v>
      </c>
      <c r="Z249" s="1403">
        <v>8.9243659026169622E-3</v>
      </c>
      <c r="AA249" s="1411">
        <v>8.6158449945972215E-3</v>
      </c>
    </row>
    <row r="250" spans="19:27" x14ac:dyDescent="0.2">
      <c r="S250" s="399"/>
      <c r="T250" s="1401"/>
      <c r="W250" s="864" t="str">
        <f t="shared" si="11"/>
        <v>1D</v>
      </c>
      <c r="X250" s="1405">
        <f>_xll.qlCalendarAdvance(Calendar,X249,W250,"f",FALSE)</f>
        <v>42514</v>
      </c>
      <c r="Y250" s="1404">
        <f>_xll.qlCalendarAdvance(Calendar,X250,NDays&amp;"D")</f>
        <v>42514</v>
      </c>
      <c r="Z250" s="1403">
        <v>8.9447473780881401E-3</v>
      </c>
      <c r="AA250" s="1411">
        <v>8.6359516294320926E-3</v>
      </c>
    </row>
    <row r="251" spans="19:27" x14ac:dyDescent="0.2">
      <c r="S251" s="399"/>
      <c r="T251" s="1401"/>
      <c r="W251" s="864" t="str">
        <f t="shared" si="11"/>
        <v>1D</v>
      </c>
      <c r="X251" s="1405">
        <f>_xll.qlCalendarAdvance(Calendar,X250,W251,"f",FALSE)</f>
        <v>42515</v>
      </c>
      <c r="Y251" s="1404">
        <f>_xll.qlCalendarAdvance(Calendar,X251,NDays&amp;"D")</f>
        <v>42515</v>
      </c>
      <c r="Z251" s="1403">
        <v>8.985760358350834E-3</v>
      </c>
      <c r="AA251" s="1411">
        <v>8.6562669445811036E-3</v>
      </c>
    </row>
    <row r="252" spans="19:27" x14ac:dyDescent="0.2">
      <c r="S252" s="399"/>
      <c r="T252" s="1401"/>
      <c r="W252" s="864" t="str">
        <f t="shared" si="11"/>
        <v>1D</v>
      </c>
      <c r="X252" s="1405">
        <f>_xll.qlCalendarAdvance(Calendar,X251,W252,"f",FALSE)</f>
        <v>42516</v>
      </c>
      <c r="Y252" s="1404">
        <f>_xll.qlCalendarAdvance(Calendar,X252,NDays&amp;"D")</f>
        <v>42516</v>
      </c>
      <c r="Z252" s="1403">
        <v>8.9958436839026462E-3</v>
      </c>
      <c r="AA252" s="1411">
        <v>8.6766250874215078E-3</v>
      </c>
    </row>
    <row r="253" spans="19:27" x14ac:dyDescent="0.2">
      <c r="S253" s="399"/>
      <c r="T253" s="1401"/>
      <c r="W253" s="864" t="str">
        <f t="shared" si="11"/>
        <v>1D</v>
      </c>
      <c r="X253" s="1405">
        <f>_xll.qlCalendarAdvance(Calendar,X252,W253,"f",FALSE)</f>
        <v>42517</v>
      </c>
      <c r="Y253" s="1404">
        <f>_xll.qlCalendarAdvance(Calendar,X253,NDays&amp;"D")</f>
        <v>42517</v>
      </c>
      <c r="Z253" s="1403">
        <v>9.0059269729090719E-3</v>
      </c>
      <c r="AA253" s="1411">
        <v>8.727840298025924E-3</v>
      </c>
    </row>
    <row r="254" spans="19:27" x14ac:dyDescent="0.2">
      <c r="S254" s="399"/>
      <c r="T254" s="1401"/>
      <c r="W254" s="864" t="str">
        <f t="shared" si="11"/>
        <v>1D</v>
      </c>
      <c r="X254" s="1405">
        <f>_xll.qlCalendarAdvance(Calendar,X253,W254,"f",FALSE)</f>
        <v>42521</v>
      </c>
      <c r="Y254" s="1404">
        <f>_xll.qlCalendarAdvance(Calendar,X254,NDays&amp;"D")</f>
        <v>42521</v>
      </c>
      <c r="Z254" s="1403">
        <v>9.0772011648797939E-3</v>
      </c>
      <c r="AA254" s="1411">
        <v>8.778436270266976E-3</v>
      </c>
    </row>
    <row r="255" spans="19:27" x14ac:dyDescent="0.2">
      <c r="S255" s="399"/>
      <c r="T255" s="1401"/>
      <c r="W255" s="864" t="str">
        <f t="shared" si="11"/>
        <v>1D</v>
      </c>
      <c r="X255" s="1405">
        <f>_xll.qlCalendarAdvance(Calendar,X254,W255,"f",FALSE)</f>
        <v>42522</v>
      </c>
      <c r="Y255" s="1404">
        <f>_xll.qlCalendarAdvance(Calendar,X255,NDays&amp;"D")</f>
        <v>42522</v>
      </c>
      <c r="Z255" s="1403">
        <v>9.0975976505427436E-3</v>
      </c>
      <c r="AA255" s="1411">
        <v>8.7988026004837128E-3</v>
      </c>
    </row>
    <row r="256" spans="19:27" x14ac:dyDescent="0.2">
      <c r="S256" s="399"/>
      <c r="T256" s="1401"/>
      <c r="W256" s="864" t="str">
        <f t="shared" si="11"/>
        <v>1D</v>
      </c>
      <c r="X256" s="1405">
        <f>_xll.qlCalendarAdvance(Calendar,X255,W256,"f",FALSE)</f>
        <v>42523</v>
      </c>
      <c r="Y256" s="1404">
        <f>_xll.qlCalendarAdvance(Calendar,X256,NDays&amp;"D")</f>
        <v>42523</v>
      </c>
      <c r="Z256" s="1403">
        <v>9.1386090288071362E-3</v>
      </c>
      <c r="AA256" s="1411">
        <v>8.8191702953577256E-3</v>
      </c>
    </row>
    <row r="257" spans="19:27" x14ac:dyDescent="0.2">
      <c r="S257" s="399"/>
      <c r="T257" s="1401"/>
      <c r="W257" s="864" t="str">
        <f t="shared" si="11"/>
        <v>1D</v>
      </c>
      <c r="X257" s="1405">
        <f>_xll.qlCalendarAdvance(Calendar,X256,W257,"f",FALSE)</f>
        <v>42524</v>
      </c>
      <c r="Y257" s="1404">
        <f>_xll.qlCalendarAdvance(Calendar,X257,NDays&amp;"D")</f>
        <v>42524</v>
      </c>
      <c r="Z257" s="1403">
        <v>9.1486924523645225E-3</v>
      </c>
      <c r="AA257" s="1411">
        <v>8.8601252978877856E-3</v>
      </c>
    </row>
    <row r="258" spans="19:27" x14ac:dyDescent="0.2">
      <c r="S258" s="399"/>
      <c r="T258" s="1401"/>
      <c r="W258" s="864" t="str">
        <f t="shared" si="11"/>
        <v>1D</v>
      </c>
      <c r="X258" s="1405">
        <f>_xll.qlCalendarAdvance(Calendar,X257,W258,"f",FALSE)</f>
        <v>42527</v>
      </c>
      <c r="Y258" s="1404">
        <f>_xll.qlCalendarAdvance(Calendar,X258,NDays&amp;"D")</f>
        <v>42527</v>
      </c>
      <c r="Z258" s="1403">
        <v>9.1995446292710108E-3</v>
      </c>
      <c r="AA258" s="1411">
        <v>8.9006547202918895E-3</v>
      </c>
    </row>
    <row r="259" spans="19:27" x14ac:dyDescent="0.2">
      <c r="S259" s="399"/>
      <c r="T259" s="1401"/>
      <c r="W259" s="864" t="str">
        <f t="shared" si="11"/>
        <v>1D</v>
      </c>
      <c r="X259" s="1405">
        <f>_xll.qlCalendarAdvance(Calendar,X258,W259,"f",FALSE)</f>
        <v>42528</v>
      </c>
      <c r="Y259" s="1404">
        <f>_xll.qlCalendarAdvance(Calendar,X259,NDays&amp;"D")</f>
        <v>42528</v>
      </c>
      <c r="Z259" s="1403">
        <v>9.2199219975130191E-3</v>
      </c>
      <c r="AA259" s="1411">
        <v>8.9210292378849587E-3</v>
      </c>
    </row>
    <row r="260" spans="19:27" x14ac:dyDescent="0.2">
      <c r="S260" s="399"/>
      <c r="T260" s="1401"/>
      <c r="W260" s="864" t="str">
        <f t="shared" si="11"/>
        <v>1D</v>
      </c>
      <c r="X260" s="1405">
        <f>_xll.qlCalendarAdvance(Calendar,X259,W260,"f",FALSE)</f>
        <v>42529</v>
      </c>
      <c r="Y260" s="1404">
        <f>_xll.qlCalendarAdvance(Calendar,X260,NDays&amp;"D")</f>
        <v>42529</v>
      </c>
      <c r="Z260" s="1403">
        <v>9.2402937107075589E-3</v>
      </c>
      <c r="AA260" s="1411">
        <v>8.9414051200542577E-3</v>
      </c>
    </row>
    <row r="261" spans="19:27" x14ac:dyDescent="0.2">
      <c r="S261" s="399"/>
      <c r="T261" s="1401"/>
      <c r="W261" s="864" t="str">
        <f t="shared" si="11"/>
        <v>1D</v>
      </c>
      <c r="X261" s="1405">
        <f>_xll.qlCalendarAdvance(Calendar,X260,W261,"f",FALSE)</f>
        <v>42530</v>
      </c>
      <c r="Y261" s="1404">
        <f>_xll.qlCalendarAdvance(Calendar,X261,NDays&amp;"D")</f>
        <v>42530</v>
      </c>
      <c r="Z261" s="1403">
        <v>9.2812161908150184E-3</v>
      </c>
      <c r="AA261" s="1411">
        <v>8.9617823668808327E-3</v>
      </c>
    </row>
    <row r="262" spans="19:27" x14ac:dyDescent="0.2">
      <c r="S262" s="399"/>
      <c r="T262" s="1401"/>
      <c r="W262" s="864" t="str">
        <f t="shared" si="11"/>
        <v>1D</v>
      </c>
      <c r="X262" s="1405">
        <f>_xll.qlCalendarAdvance(Calendar,X261,W262,"f",FALSE)</f>
        <v>42531</v>
      </c>
      <c r="Y262" s="1404">
        <f>_xll.qlCalendarAdvance(Calendar,X262,NDays&amp;"D")</f>
        <v>42531</v>
      </c>
      <c r="Z262" s="1403">
        <v>9.2912923802083418E-3</v>
      </c>
      <c r="AA262" s="1411">
        <v>9.0027634535890435E-3</v>
      </c>
    </row>
    <row r="263" spans="19:27" x14ac:dyDescent="0.2">
      <c r="S263" s="399"/>
      <c r="T263" s="1401"/>
      <c r="W263" s="864" t="str">
        <f t="shared" si="11"/>
        <v>1D</v>
      </c>
      <c r="X263" s="1405">
        <f>_xll.qlCalendarAdvance(Calendar,X262,W263,"f",FALSE)</f>
        <v>42534</v>
      </c>
      <c r="Y263" s="1404">
        <f>_xll.qlCalendarAdvance(Calendar,X263,NDays&amp;"D")</f>
        <v>42534</v>
      </c>
      <c r="Z263" s="1403">
        <v>9.3420427621531132E-3</v>
      </c>
      <c r="AA263" s="1411">
        <v>9.0433049996252457E-3</v>
      </c>
    </row>
    <row r="264" spans="19:27" x14ac:dyDescent="0.2">
      <c r="S264" s="399"/>
      <c r="T264" s="1401"/>
      <c r="W264" s="864" t="str">
        <f t="shared" si="11"/>
        <v>1D</v>
      </c>
      <c r="X264" s="1405">
        <f>_xll.qlCalendarAdvance(Calendar,X263,W264,"f",FALSE)</f>
        <v>42535</v>
      </c>
      <c r="Y264" s="1404">
        <f>_xll.qlCalendarAdvance(Calendar,X264,NDays&amp;"D")</f>
        <v>42535</v>
      </c>
      <c r="Z264" s="1403">
        <v>9.3623657317235178E-3</v>
      </c>
      <c r="AA264" s="1411">
        <v>9.0636890692519234E-3</v>
      </c>
    </row>
    <row r="265" spans="19:27" x14ac:dyDescent="0.2">
      <c r="S265" s="399"/>
      <c r="T265" s="1401"/>
      <c r="W265" s="864" t="str">
        <f t="shared" si="11"/>
        <v>1D</v>
      </c>
      <c r="X265" s="1405">
        <f>_xll.qlCalendarAdvance(Calendar,X264,W265,"f",FALSE)</f>
        <v>42536</v>
      </c>
      <c r="Y265" s="1404">
        <f>_xll.qlCalendarAdvance(Calendar,X265,NDays&amp;"D")</f>
        <v>42536</v>
      </c>
      <c r="Z265" s="1403">
        <v>9.3826781084234527E-3</v>
      </c>
      <c r="AA265" s="1411">
        <v>9.0840745034548309E-3</v>
      </c>
    </row>
    <row r="266" spans="19:27" x14ac:dyDescent="0.2">
      <c r="S266" s="399"/>
      <c r="T266" s="1401"/>
      <c r="W266" s="864" t="str">
        <f t="shared" si="11"/>
        <v>1D</v>
      </c>
      <c r="X266" s="1405">
        <f>_xll.qlCalendarAdvance(Calendar,X265,W266,"f",FALSE)</f>
        <v>42537</v>
      </c>
      <c r="Y266" s="1404">
        <f>_xll.qlCalendarAdvance(Calendar,X266,NDays&amp;"D")</f>
        <v>42537</v>
      </c>
      <c r="Z266" s="1403">
        <v>9.4234383319755435E-3</v>
      </c>
      <c r="AA266" s="1411">
        <v>9.1044613022339682E-3</v>
      </c>
    </row>
    <row r="267" spans="19:27" x14ac:dyDescent="0.2">
      <c r="S267" s="399"/>
      <c r="T267" s="1401"/>
      <c r="W267" s="864" t="str">
        <f t="shared" si="11"/>
        <v>1D</v>
      </c>
      <c r="X267" s="1405">
        <f>_xll.qlCalendarAdvance(Calendar,X266,W267,"f",FALSE)</f>
        <v>42538</v>
      </c>
      <c r="Y267" s="1404">
        <f>_xll.qlCalendarAdvance(Calendar,X267,NDays&amp;"D")</f>
        <v>42538</v>
      </c>
      <c r="Z267" s="1403">
        <v>9.4334926070921248E-3</v>
      </c>
      <c r="AA267" s="1411">
        <v>9.1454685878818633E-3</v>
      </c>
    </row>
    <row r="268" spans="19:27" x14ac:dyDescent="0.2">
      <c r="S268" s="399"/>
      <c r="T268" s="1401"/>
      <c r="W268" s="864" t="str">
        <f t="shared" si="11"/>
        <v>1D</v>
      </c>
      <c r="X268" s="1405">
        <f>_xll.qlCalendarAdvance(Calendar,X267,W268,"f",FALSE)</f>
        <v>42541</v>
      </c>
      <c r="Y268" s="1404">
        <f>_xll.qlCalendarAdvance(Calendar,X268,NDays&amp;"D")</f>
        <v>42541</v>
      </c>
      <c r="Z268" s="1403">
        <v>9.4840564090189483E-3</v>
      </c>
      <c r="AA268" s="1411">
        <v>9.1860221428696764E-3</v>
      </c>
    </row>
    <row r="269" spans="19:27" x14ac:dyDescent="0.2">
      <c r="S269" s="399"/>
      <c r="T269" s="1401"/>
      <c r="W269" s="864" t="str">
        <f t="shared" si="11"/>
        <v>1D</v>
      </c>
      <c r="X269" s="1405">
        <f>_xll.qlCalendarAdvance(Calendar,X268,W269,"f",FALSE)</f>
        <v>42542</v>
      </c>
      <c r="Y269" s="1404">
        <f>_xll.qlCalendarAdvance(Calendar,X269,NDays&amp;"D")</f>
        <v>42542</v>
      </c>
      <c r="Z269" s="1403">
        <v>9.504290414508362E-3</v>
      </c>
      <c r="AA269" s="1411">
        <v>9.2064157645299627E-3</v>
      </c>
    </row>
    <row r="270" spans="19:27" x14ac:dyDescent="0.2">
      <c r="S270" s="399"/>
      <c r="T270" s="1401"/>
      <c r="W270" s="864" t="str">
        <f t="shared" si="11"/>
        <v>1D</v>
      </c>
      <c r="X270" s="1405">
        <f>_xll.qlCalendarAdvance(Calendar,X269,W270,"f",FALSE)</f>
        <v>42543</v>
      </c>
      <c r="Y270" s="1404">
        <f>_xll.qlCalendarAdvance(Calendar,X270,NDays&amp;"D")</f>
        <v>42543</v>
      </c>
      <c r="Z270" s="1403">
        <v>9.5245088890854781E-3</v>
      </c>
      <c r="AA270" s="1411">
        <v>9.2268107506043862E-3</v>
      </c>
    </row>
    <row r="271" spans="19:27" x14ac:dyDescent="0.2">
      <c r="S271" s="399"/>
      <c r="T271" s="1401"/>
      <c r="W271" s="864" t="str">
        <f t="shared" si="11"/>
        <v>1D</v>
      </c>
      <c r="X271" s="1405">
        <f>_xll.qlCalendarAdvance(Calendar,X270,W271,"f",FALSE)</f>
        <v>42544</v>
      </c>
      <c r="Y271" s="1404">
        <f>_xll.qlCalendarAdvance(Calendar,X271,NDays&amp;"D")</f>
        <v>42544</v>
      </c>
      <c r="Z271" s="1403">
        <v>9.5650486030623982E-3</v>
      </c>
      <c r="AA271" s="1411">
        <v>9.247207101417132E-3</v>
      </c>
    </row>
    <row r="272" spans="19:27" x14ac:dyDescent="0.2">
      <c r="S272" s="399"/>
      <c r="T272" s="1401"/>
      <c r="W272" s="864" t="str">
        <f t="shared" si="11"/>
        <v>1D</v>
      </c>
      <c r="X272" s="1405">
        <f>_xll.qlCalendarAdvance(Calendar,X271,W272,"f",FALSE)</f>
        <v>42545</v>
      </c>
      <c r="Y272" s="1404">
        <f>_xll.qlCalendarAdvance(Calendar,X272,NDays&amp;"D")</f>
        <v>42545</v>
      </c>
      <c r="Z272" s="1403">
        <v>9.5750589723915761E-3</v>
      </c>
      <c r="AA272" s="1411">
        <v>9.2882407010634153E-3</v>
      </c>
    </row>
    <row r="273" spans="19:27" x14ac:dyDescent="0.2">
      <c r="S273" s="399"/>
      <c r="T273" s="1401"/>
      <c r="W273" s="864" t="str">
        <f t="shared" si="11"/>
        <v>1D</v>
      </c>
      <c r="X273" s="1405">
        <f>_xll.qlCalendarAdvance(Calendar,X272,W273,"f",FALSE)</f>
        <v>42548</v>
      </c>
      <c r="Y273" s="1404">
        <f>_xll.qlCalendarAdvance(Calendar,X273,NDays&amp;"D")</f>
        <v>42548</v>
      </c>
      <c r="Z273" s="1403">
        <v>9.625343607237288E-3</v>
      </c>
      <c r="AA273" s="1411">
        <v>9.3288026258087076E-3</v>
      </c>
    </row>
    <row r="274" spans="19:27" x14ac:dyDescent="0.2">
      <c r="S274" s="399"/>
      <c r="T274" s="1401"/>
      <c r="W274" s="864" t="str">
        <f t="shared" si="11"/>
        <v>1D</v>
      </c>
      <c r="X274" s="1405">
        <f>_xll.qlCalendarAdvance(Calendar,X273,W274,"f",FALSE)</f>
        <v>42549</v>
      </c>
      <c r="Y274" s="1404">
        <f>_xll.qlCalendarAdvance(Calendar,X274,NDays&amp;"D")</f>
        <v>42549</v>
      </c>
      <c r="Z274" s="1403">
        <v>9.6454541992108504E-3</v>
      </c>
      <c r="AA274" s="1411">
        <v>9.3491846541227108E-3</v>
      </c>
    </row>
    <row r="275" spans="19:27" x14ac:dyDescent="0.2">
      <c r="S275" s="399"/>
      <c r="T275" s="1401"/>
      <c r="W275" s="864" t="str">
        <f t="shared" si="11"/>
        <v>1D</v>
      </c>
      <c r="X275" s="1405">
        <f>_xll.qlCalendarAdvance(Calendar,X274,W275,"f",FALSE)</f>
        <v>42550</v>
      </c>
      <c r="Y275" s="1404">
        <f>_xll.qlCalendarAdvance(Calendar,X275,NDays&amp;"D")</f>
        <v>42550</v>
      </c>
      <c r="Z275" s="1403">
        <v>9.6655450273842591E-3</v>
      </c>
      <c r="AA275" s="1411">
        <v>9.3695469018761912E-3</v>
      </c>
    </row>
    <row r="276" spans="19:27" x14ac:dyDescent="0.2">
      <c r="S276" s="399"/>
      <c r="T276" s="1401"/>
      <c r="W276" s="864" t="str">
        <f t="shared" ref="W276:W339" si="12">W275</f>
        <v>1D</v>
      </c>
      <c r="X276" s="1405">
        <f>_xll.qlCalendarAdvance(Calendar,X275,W276,"f",FALSE)</f>
        <v>42551</v>
      </c>
      <c r="Y276" s="1404">
        <f>_xll.qlCalendarAdvance(Calendar,X276,NDays&amp;"D")</f>
        <v>42551</v>
      </c>
      <c r="Z276" s="1403">
        <v>9.6755034892063649E-3</v>
      </c>
      <c r="AA276" s="1411">
        <v>9.3898893688260099E-3</v>
      </c>
    </row>
    <row r="277" spans="19:27" x14ac:dyDescent="0.2">
      <c r="S277" s="399"/>
      <c r="T277" s="1401"/>
      <c r="W277" s="864" t="str">
        <f t="shared" si="12"/>
        <v>1D</v>
      </c>
      <c r="X277" s="1405">
        <f>_xll.qlCalendarAdvance(Calendar,X276,W277,"f",FALSE)</f>
        <v>42552</v>
      </c>
      <c r="Y277" s="1404">
        <f>_xll.qlCalendarAdvance(Calendar,X277,NDays&amp;"D")</f>
        <v>42552</v>
      </c>
      <c r="Z277" s="1403">
        <v>9.7157645859141835E-3</v>
      </c>
      <c r="AA277" s="1411">
        <v>9.4307520251165258E-3</v>
      </c>
    </row>
    <row r="278" spans="19:27" x14ac:dyDescent="0.2">
      <c r="S278" s="399"/>
      <c r="T278" s="1401"/>
      <c r="W278" s="864" t="str">
        <f t="shared" si="12"/>
        <v>1D</v>
      </c>
      <c r="X278" s="1405">
        <f>_xll.qlCalendarAdvance(Calendar,X277,W278,"f",FALSE)</f>
        <v>42555</v>
      </c>
      <c r="Y278" s="1404">
        <f>_xll.qlCalendarAdvance(Calendar,X278,NDays&amp;"D")</f>
        <v>42555</v>
      </c>
      <c r="Z278" s="1403">
        <v>9.7757718566834455E-3</v>
      </c>
      <c r="AA278" s="1411">
        <v>9.4710614300475005E-3</v>
      </c>
    </row>
    <row r="279" spans="19:27" x14ac:dyDescent="0.2">
      <c r="S279" s="399"/>
      <c r="T279" s="1401"/>
      <c r="W279" s="864" t="str">
        <f t="shared" si="12"/>
        <v>1D</v>
      </c>
      <c r="X279" s="1405">
        <f>_xll.qlCalendarAdvance(Calendar,X278,W279,"f",FALSE)</f>
        <v>42556</v>
      </c>
      <c r="Y279" s="1404">
        <f>_xll.qlCalendarAdvance(Calendar,X279,NDays&amp;"D")</f>
        <v>42556</v>
      </c>
      <c r="Z279" s="1403">
        <v>9.7957347526582556E-3</v>
      </c>
      <c r="AA279" s="1411">
        <v>9.4913049936273808E-3</v>
      </c>
    </row>
    <row r="280" spans="19:27" x14ac:dyDescent="0.2">
      <c r="S280" s="399"/>
      <c r="T280" s="1401"/>
      <c r="W280" s="864" t="str">
        <f t="shared" si="12"/>
        <v>1D</v>
      </c>
      <c r="X280" s="1405">
        <f>_xll.qlCalendarAdvance(Calendar,X279,W280,"f",FALSE)</f>
        <v>42557</v>
      </c>
      <c r="Y280" s="1404">
        <f>_xll.qlCalendarAdvance(Calendar,X280,NDays&amp;"D")</f>
        <v>42557</v>
      </c>
      <c r="Z280" s="1403">
        <v>9.8357606279816344E-3</v>
      </c>
      <c r="AA280" s="1411">
        <v>9.5115287764846457E-3</v>
      </c>
    </row>
    <row r="281" spans="19:27" x14ac:dyDescent="0.2">
      <c r="S281" s="399"/>
      <c r="T281" s="1401"/>
      <c r="W281" s="864" t="str">
        <f t="shared" si="12"/>
        <v>1D</v>
      </c>
      <c r="X281" s="1405">
        <f>_xll.qlCalendarAdvance(Calendar,X280,W281,"f",FALSE)</f>
        <v>42558</v>
      </c>
      <c r="Y281" s="1404">
        <f>_xll.qlCalendarAdvance(Calendar,X281,NDays&amp;"D")</f>
        <v>42558</v>
      </c>
      <c r="Z281" s="1403">
        <v>9.8456363060719573E-3</v>
      </c>
      <c r="AA281" s="1411">
        <v>9.5317327787003414E-3</v>
      </c>
    </row>
    <row r="282" spans="19:27" x14ac:dyDescent="0.2">
      <c r="S282" s="399"/>
      <c r="T282" s="1401"/>
      <c r="W282" s="864" t="str">
        <f t="shared" si="12"/>
        <v>1D</v>
      </c>
      <c r="X282" s="1405">
        <f>_xll.qlCalendarAdvance(Calendar,X281,W282,"f",FALSE)</f>
        <v>42559</v>
      </c>
      <c r="Y282" s="1404">
        <f>_xll.qlCalendarAdvance(Calendar,X282,NDays&amp;"D")</f>
        <v>42559</v>
      </c>
      <c r="Z282" s="1403">
        <v>9.8555048563417624E-3</v>
      </c>
      <c r="AA282" s="1411">
        <v>9.572325875547202E-3</v>
      </c>
    </row>
    <row r="283" spans="19:27" x14ac:dyDescent="0.2">
      <c r="S283" s="399"/>
      <c r="T283" s="1401"/>
      <c r="W283" s="864" t="str">
        <f t="shared" si="12"/>
        <v>1D</v>
      </c>
      <c r="X283" s="1405">
        <f>_xll.qlCalendarAdvance(Calendar,X282,W283,"f",FALSE)</f>
        <v>42562</v>
      </c>
      <c r="Y283" s="1404">
        <f>_xll.qlCalendarAdvance(Calendar,X283,NDays&amp;"D")</f>
        <v>42562</v>
      </c>
      <c r="Z283" s="1403">
        <v>9.9150970815436116E-3</v>
      </c>
      <c r="AA283" s="1411">
        <v>9.61235098033697E-3</v>
      </c>
    </row>
    <row r="284" spans="19:27" x14ac:dyDescent="0.2">
      <c r="S284" s="399"/>
      <c r="T284" s="1401"/>
      <c r="W284" s="864" t="str">
        <f t="shared" si="12"/>
        <v>1D</v>
      </c>
      <c r="X284" s="1405">
        <f>_xll.qlCalendarAdvance(Calendar,X283,W284,"f",FALSE)</f>
        <v>42563</v>
      </c>
      <c r="Y284" s="1404">
        <f>_xll.qlCalendarAdvance(Calendar,X284,NDays&amp;"D")</f>
        <v>42563</v>
      </c>
      <c r="Z284" s="1403">
        <v>9.9349216275955044E-3</v>
      </c>
      <c r="AA284" s="1411">
        <v>9.6324560790206348E-3</v>
      </c>
    </row>
    <row r="285" spans="19:27" x14ac:dyDescent="0.2">
      <c r="S285" s="399"/>
      <c r="T285" s="1401"/>
      <c r="W285" s="864" t="str">
        <f t="shared" si="12"/>
        <v>1D</v>
      </c>
      <c r="X285" s="1405">
        <f>_xll.qlCalendarAdvance(Calendar,X284,W285,"f",FALSE)</f>
        <v>42564</v>
      </c>
      <c r="Y285" s="1404">
        <f>_xll.qlCalendarAdvance(Calendar,X285,NDays&amp;"D")</f>
        <v>42564</v>
      </c>
      <c r="Z285" s="1403">
        <v>9.9746783359200963E-3</v>
      </c>
      <c r="AA285" s="1411">
        <v>9.6525413969006379E-3</v>
      </c>
    </row>
    <row r="286" spans="19:27" x14ac:dyDescent="0.2">
      <c r="S286" s="399"/>
      <c r="T286" s="1401"/>
      <c r="W286" s="864" t="str">
        <f t="shared" si="12"/>
        <v>1D</v>
      </c>
      <c r="X286" s="1405">
        <f>_xll.qlCalendarAdvance(Calendar,X285,W286,"f",FALSE)</f>
        <v>42565</v>
      </c>
      <c r="Y286" s="1404">
        <f>_xll.qlCalendarAdvance(Calendar,X286,NDays&amp;"D")</f>
        <v>42565</v>
      </c>
      <c r="Z286" s="1403">
        <v>9.9844810724765073E-3</v>
      </c>
      <c r="AA286" s="1411">
        <v>9.6726069341390719E-3</v>
      </c>
    </row>
    <row r="287" spans="19:27" x14ac:dyDescent="0.2">
      <c r="S287" s="399"/>
      <c r="T287" s="1401"/>
      <c r="W287" s="864" t="str">
        <f t="shared" si="12"/>
        <v>1D</v>
      </c>
      <c r="X287" s="1405">
        <f>_xll.qlCalendarAdvance(Calendar,X286,W287,"f",FALSE)</f>
        <v>42566</v>
      </c>
      <c r="Y287" s="1404">
        <f>_xll.qlCalendarAdvance(Calendar,X287,NDays&amp;"D")</f>
        <v>42566</v>
      </c>
      <c r="Z287" s="1403">
        <v>9.9942766772932422E-3</v>
      </c>
      <c r="AA287" s="1411">
        <v>9.7129305295443995E-3</v>
      </c>
    </row>
    <row r="288" spans="19:27" x14ac:dyDescent="0.2">
      <c r="S288" s="399"/>
      <c r="T288" s="1401"/>
      <c r="W288" s="864" t="str">
        <f t="shared" si="12"/>
        <v>1D</v>
      </c>
      <c r="X288" s="1405">
        <f>_xll.qlCalendarAdvance(Calendar,X287,W288,"f",FALSE)</f>
        <v>42569</v>
      </c>
      <c r="Y288" s="1404">
        <f>_xll.qlCalendarAdvance(Calendar,X288,NDays&amp;"D")</f>
        <v>42569</v>
      </c>
      <c r="Z288" s="1403">
        <v>1.0053453842221701E-2</v>
      </c>
      <c r="AA288" s="1411">
        <v>9.7526712757045608E-3</v>
      </c>
    </row>
    <row r="289" spans="19:27" x14ac:dyDescent="0.2">
      <c r="S289" s="399"/>
      <c r="T289" s="1401"/>
      <c r="W289" s="864" t="str">
        <f t="shared" si="12"/>
        <v>1D</v>
      </c>
      <c r="X289" s="1405">
        <f>_xll.qlCalendarAdvance(Calendar,X288,W289,"f",FALSE)</f>
        <v>42570</v>
      </c>
      <c r="Y289" s="1404">
        <f>_xll.qlCalendarAdvance(Calendar,X289,NDays&amp;"D")</f>
        <v>42570</v>
      </c>
      <c r="Z289" s="1403">
        <v>1.00731400334513E-2</v>
      </c>
      <c r="AA289" s="1411">
        <v>9.7726379092488713E-3</v>
      </c>
    </row>
    <row r="290" spans="19:27" x14ac:dyDescent="0.2">
      <c r="S290" s="399"/>
      <c r="T290" s="1401"/>
      <c r="W290" s="864" t="str">
        <f t="shared" si="12"/>
        <v>1D</v>
      </c>
      <c r="X290" s="1405">
        <f>_xll.qlCalendarAdvance(Calendar,X289,W290,"f",FALSE)</f>
        <v>42571</v>
      </c>
      <c r="Y290" s="1404">
        <f>_xll.qlCalendarAdvance(Calendar,X290,NDays&amp;"D")</f>
        <v>42571</v>
      </c>
      <c r="Z290" s="1403">
        <v>1.0112627617020913E-2</v>
      </c>
      <c r="AA290" s="1411">
        <v>9.7925847620705664E-3</v>
      </c>
    </row>
    <row r="291" spans="19:27" x14ac:dyDescent="0.2">
      <c r="S291" s="399"/>
      <c r="T291" s="1401"/>
      <c r="W291" s="864" t="str">
        <f t="shared" si="12"/>
        <v>1D</v>
      </c>
      <c r="X291" s="1405">
        <f>_xll.qlCalendarAdvance(Calendar,X290,W291,"f",FALSE)</f>
        <v>42572</v>
      </c>
      <c r="Y291" s="1404">
        <f>_xll.qlCalendarAdvance(Calendar,X291,NDays&amp;"D")</f>
        <v>42572</v>
      </c>
      <c r="Z291" s="1403">
        <v>1.0122357383518729E-2</v>
      </c>
      <c r="AA291" s="1411">
        <v>9.812511834169646E-3</v>
      </c>
    </row>
    <row r="292" spans="19:27" x14ac:dyDescent="0.2">
      <c r="S292" s="399"/>
      <c r="T292" s="1401"/>
      <c r="W292" s="864" t="str">
        <f t="shared" si="12"/>
        <v>1D</v>
      </c>
      <c r="X292" s="1405">
        <f>_xll.qlCalendarAdvance(Calendar,X291,W292,"f",FALSE)</f>
        <v>42573</v>
      </c>
      <c r="Y292" s="1404">
        <f>_xll.qlCalendarAdvance(Calendar,X292,NDays&amp;"D")</f>
        <v>42573</v>
      </c>
      <c r="Z292" s="1403">
        <v>1.0132080014514808E-2</v>
      </c>
      <c r="AA292" s="1411">
        <v>9.8525659836771577E-3</v>
      </c>
    </row>
    <row r="293" spans="19:27" x14ac:dyDescent="0.2">
      <c r="S293" s="399"/>
      <c r="T293" s="1401"/>
      <c r="W293" s="864" t="str">
        <f t="shared" si="12"/>
        <v>1D</v>
      </c>
      <c r="X293" s="1405">
        <f>_xll.qlCalendarAdvance(Calendar,X292,W293,"f",FALSE)</f>
        <v>42576</v>
      </c>
      <c r="Y293" s="1404">
        <f>_xll.qlCalendarAdvance(Calendar,X293,NDays&amp;"D")</f>
        <v>42576</v>
      </c>
      <c r="Z293" s="1403">
        <v>1.0190842104560628E-2</v>
      </c>
      <c r="AA293" s="1411">
        <v>9.8920223149345787E-3</v>
      </c>
    </row>
    <row r="294" spans="19:27" x14ac:dyDescent="0.2">
      <c r="S294" s="399"/>
      <c r="T294" s="1401"/>
      <c r="W294" s="864" t="str">
        <f t="shared" si="12"/>
        <v>1D</v>
      </c>
      <c r="X294" s="1405">
        <f>_xll.qlCalendarAdvance(Calendar,X293,W294,"f",FALSE)</f>
        <v>42577</v>
      </c>
      <c r="Y294" s="1404">
        <f>_xll.qlCalendarAdvance(Calendar,X294,NDays&amp;"D")</f>
        <v>42577</v>
      </c>
      <c r="Z294" s="1403">
        <v>1.0210389936113E-2</v>
      </c>
      <c r="AA294" s="1411">
        <v>9.9118504831774423E-3</v>
      </c>
    </row>
    <row r="295" spans="19:27" x14ac:dyDescent="0.2">
      <c r="S295" s="399"/>
      <c r="T295" s="1401"/>
      <c r="W295" s="864" t="str">
        <f t="shared" si="12"/>
        <v>1D</v>
      </c>
      <c r="X295" s="1405">
        <f>_xll.qlCalendarAdvance(Calendar,X294,W295,"f",FALSE)</f>
        <v>42578</v>
      </c>
      <c r="Y295" s="1404">
        <f>_xll.qlCalendarAdvance(Calendar,X295,NDays&amp;"D")</f>
        <v>42578</v>
      </c>
      <c r="Z295" s="1403">
        <v>1.0259444584987822E-2</v>
      </c>
      <c r="AA295" s="1411">
        <v>9.9316588706976905E-3</v>
      </c>
    </row>
    <row r="296" spans="19:27" x14ac:dyDescent="0.2">
      <c r="S296" s="399"/>
      <c r="T296" s="1401"/>
      <c r="W296" s="864" t="str">
        <f t="shared" si="12"/>
        <v>1D</v>
      </c>
      <c r="X296" s="1405">
        <f>_xll.qlCalendarAdvance(Calendar,X295,W296,"f",FALSE)</f>
        <v>42579</v>
      </c>
      <c r="Y296" s="1404">
        <f>_xll.qlCalendarAdvance(Calendar,X296,NDays&amp;"D")</f>
        <v>42579</v>
      </c>
      <c r="Z296" s="1403">
        <v>1.026909806301322E-2</v>
      </c>
      <c r="AA296" s="1411">
        <v>9.9514474774953232E-3</v>
      </c>
    </row>
    <row r="297" spans="19:27" x14ac:dyDescent="0.2">
      <c r="S297" s="399"/>
      <c r="T297" s="1401"/>
      <c r="W297" s="864" t="str">
        <f t="shared" si="12"/>
        <v>1D</v>
      </c>
      <c r="X297" s="1405">
        <f>_xll.qlCalendarAdvance(Calendar,X296,W297,"f",FALSE)</f>
        <v>42580</v>
      </c>
      <c r="Y297" s="1404">
        <f>_xll.qlCalendarAdvance(Calendar,X297,NDays&amp;"D")</f>
        <v>42580</v>
      </c>
      <c r="Z297" s="1403">
        <v>1.0288567925597103E-2</v>
      </c>
      <c r="AA297" s="1411">
        <v>9.9912322347036255E-3</v>
      </c>
    </row>
    <row r="298" spans="19:27" x14ac:dyDescent="0.2">
      <c r="S298" s="399"/>
      <c r="T298" s="1401"/>
      <c r="W298" s="864" t="str">
        <f t="shared" si="12"/>
        <v>1D</v>
      </c>
      <c r="X298" s="1405">
        <f>_xll.qlCalendarAdvance(Calendar,X297,W298,"f",FALSE)</f>
        <v>42583</v>
      </c>
      <c r="Y298" s="1404">
        <f>_xll.qlCalendarAdvance(Calendar,X298,NDays&amp;"D")</f>
        <v>42583</v>
      </c>
      <c r="Z298" s="1403">
        <v>1.0327261834654293E-2</v>
      </c>
      <c r="AA298" s="1411">
        <v>1.0030404096811329E-2</v>
      </c>
    </row>
    <row r="299" spans="19:27" x14ac:dyDescent="0.2">
      <c r="S299" s="399"/>
      <c r="T299" s="1401"/>
      <c r="W299" s="864" t="str">
        <f t="shared" si="12"/>
        <v>1D</v>
      </c>
      <c r="X299" s="1405">
        <f>_xll.qlCalendarAdvance(Calendar,X298,W299,"f",FALSE)</f>
        <v>42584</v>
      </c>
      <c r="Y299" s="1404">
        <f>_xll.qlCalendarAdvance(Calendar,X299,NDays&amp;"D")</f>
        <v>42584</v>
      </c>
      <c r="Z299" s="1403">
        <v>1.034667130170326E-2</v>
      </c>
      <c r="AA299" s="1411">
        <v>1.0050093799752746E-2</v>
      </c>
    </row>
    <row r="300" spans="19:27" x14ac:dyDescent="0.2">
      <c r="S300" s="399"/>
      <c r="T300" s="1401"/>
      <c r="W300" s="864" t="str">
        <f t="shared" si="12"/>
        <v>1D</v>
      </c>
      <c r="X300" s="1405">
        <f>_xll.qlCalendarAdvance(Calendar,X299,W300,"f",FALSE)</f>
        <v>42585</v>
      </c>
      <c r="Y300" s="1404">
        <f>_xll.qlCalendarAdvance(Calendar,X300,NDays&amp;"D")</f>
        <v>42585</v>
      </c>
      <c r="Z300" s="1403">
        <v>1.0385620753978147E-2</v>
      </c>
      <c r="AA300" s="1411">
        <v>1.0069763721890501E-2</v>
      </c>
    </row>
    <row r="301" spans="19:27" x14ac:dyDescent="0.2">
      <c r="S301" s="399"/>
      <c r="T301" s="1401"/>
      <c r="W301" s="864" t="str">
        <f t="shared" si="12"/>
        <v>1D</v>
      </c>
      <c r="X301" s="1405">
        <f>_xll.qlCalendarAdvance(Calendar,X300,W301,"f",FALSE)</f>
        <v>42586</v>
      </c>
      <c r="Y301" s="1404">
        <f>_xll.qlCalendarAdvance(Calendar,X301,NDays&amp;"D")</f>
        <v>42586</v>
      </c>
      <c r="Z301" s="1403">
        <v>1.039520449923774E-2</v>
      </c>
      <c r="AA301" s="1411">
        <v>1.0089413863143548E-2</v>
      </c>
    </row>
    <row r="302" spans="19:27" x14ac:dyDescent="0.2">
      <c r="S302" s="399"/>
      <c r="T302" s="1401"/>
      <c r="W302" s="864" t="str">
        <f t="shared" si="12"/>
        <v>1D</v>
      </c>
      <c r="X302" s="1405">
        <f>_xll.qlCalendarAdvance(Calendar,X301,W302,"f",FALSE)</f>
        <v>42587</v>
      </c>
      <c r="Y302" s="1404">
        <f>_xll.qlCalendarAdvance(Calendar,X302,NDays&amp;"D")</f>
        <v>42587</v>
      </c>
      <c r="Z302" s="1403">
        <v>1.040478110195554E-2</v>
      </c>
      <c r="AA302" s="1411">
        <v>1.0128929279246876E-2</v>
      </c>
    </row>
    <row r="303" spans="19:27" x14ac:dyDescent="0.2">
      <c r="S303" s="399"/>
      <c r="T303" s="1401"/>
      <c r="W303" s="864" t="str">
        <f t="shared" si="12"/>
        <v>1D</v>
      </c>
      <c r="X303" s="1405">
        <f>_xll.qlCalendarAdvance(Calendar,X302,W303,"f",FALSE)</f>
        <v>42590</v>
      </c>
      <c r="Y303" s="1404">
        <f>_xll.qlCalendarAdvance(Calendar,X303,NDays&amp;"D")</f>
        <v>42590</v>
      </c>
      <c r="Z303" s="1403">
        <v>1.0462712998829268E-2</v>
      </c>
      <c r="AA303" s="1411">
        <v>1.016781662052435E-2</v>
      </c>
    </row>
    <row r="304" spans="19:27" x14ac:dyDescent="0.2">
      <c r="S304" s="399"/>
      <c r="T304" s="1401"/>
      <c r="W304" s="864" t="str">
        <f t="shared" si="12"/>
        <v>1D</v>
      </c>
      <c r="X304" s="1405">
        <f>_xll.qlCalendarAdvance(Calendar,X303,W304,"f",FALSE)</f>
        <v>42591</v>
      </c>
      <c r="Y304" s="1404">
        <f>_xll.qlCalendarAdvance(Calendar,X304,NDays&amp;"D")</f>
        <v>42591</v>
      </c>
      <c r="Z304" s="1403">
        <v>1.048198409658003E-2</v>
      </c>
      <c r="AA304" s="1411">
        <v>1.0187367857759089E-2</v>
      </c>
    </row>
    <row r="305" spans="19:27" x14ac:dyDescent="0.2">
      <c r="S305" s="399"/>
      <c r="T305" s="1401"/>
      <c r="W305" s="864" t="str">
        <f t="shared" si="12"/>
        <v>1D</v>
      </c>
      <c r="X305" s="1405">
        <f>_xll.qlCalendarAdvance(Calendar,X304,W305,"f",FALSE)</f>
        <v>42592</v>
      </c>
      <c r="Y305" s="1404">
        <f>_xll.qlCalendarAdvance(Calendar,X305,NDays&amp;"D")</f>
        <v>42592</v>
      </c>
      <c r="Z305" s="1403">
        <v>1.0520664538108605E-2</v>
      </c>
      <c r="AA305" s="1411">
        <v>1.0206899314352258E-2</v>
      </c>
    </row>
    <row r="306" spans="19:27" x14ac:dyDescent="0.2">
      <c r="S306" s="399"/>
      <c r="T306" s="1401"/>
      <c r="W306" s="864" t="str">
        <f t="shared" si="12"/>
        <v>1D</v>
      </c>
      <c r="X306" s="1405">
        <f>_xll.qlCalendarAdvance(Calendar,X305,W306,"f",FALSE)</f>
        <v>42593</v>
      </c>
      <c r="Y306" s="1404">
        <f>_xll.qlCalendarAdvance(Calendar,X306,NDays&amp;"D")</f>
        <v>42593</v>
      </c>
      <c r="Z306" s="1403">
        <v>1.0530175234397081E-2</v>
      </c>
      <c r="AA306" s="1411">
        <v>1.0226410990060719E-2</v>
      </c>
    </row>
    <row r="307" spans="19:27" x14ac:dyDescent="0.2">
      <c r="S307" s="399"/>
      <c r="T307" s="1401"/>
      <c r="W307" s="864" t="str">
        <f t="shared" si="12"/>
        <v>1D</v>
      </c>
      <c r="X307" s="1405">
        <f>_xll.qlCalendarAdvance(Calendar,X306,W307,"f",FALSE)</f>
        <v>42594</v>
      </c>
      <c r="Y307" s="1404">
        <f>_xll.qlCalendarAdvance(Calendar,X307,NDays&amp;"D")</f>
        <v>42594</v>
      </c>
      <c r="Z307" s="1403">
        <v>1.0539678784861849E-2</v>
      </c>
      <c r="AA307" s="1411">
        <v>1.0265657114038042E-2</v>
      </c>
    </row>
    <row r="308" spans="19:27" x14ac:dyDescent="0.2">
      <c r="S308" s="399"/>
      <c r="T308" s="1401"/>
      <c r="W308" s="864" t="str">
        <f t="shared" si="12"/>
        <v>1D</v>
      </c>
      <c r="X308" s="1405">
        <f>_xll.qlCalendarAdvance(Calendar,X307,W308,"f",FALSE)</f>
        <v>42597</v>
      </c>
      <c r="Y308" s="1404">
        <f>_xll.qlCalendarAdvance(Calendar,X308,NDays&amp;"D")</f>
        <v>42597</v>
      </c>
      <c r="Z308" s="1403">
        <v>1.0597195563647429E-2</v>
      </c>
      <c r="AA308" s="1411">
        <v>1.0304259884695854E-2</v>
      </c>
    </row>
    <row r="309" spans="19:27" x14ac:dyDescent="0.2">
      <c r="S309" s="399"/>
      <c r="T309" s="1401"/>
      <c r="W309" s="864" t="str">
        <f t="shared" si="12"/>
        <v>1D</v>
      </c>
      <c r="X309" s="1405">
        <f>_xll.qlCalendarAdvance(Calendar,X308,W309,"f",FALSE)</f>
        <v>42598</v>
      </c>
      <c r="Y309" s="1404">
        <f>_xll.qlCalendarAdvance(Calendar,X309,NDays&amp;"D")</f>
        <v>42598</v>
      </c>
      <c r="Z309" s="1403">
        <v>1.0616328287347016E-2</v>
      </c>
      <c r="AA309" s="1411">
        <v>1.0323672656304961E-2</v>
      </c>
    </row>
    <row r="310" spans="19:27" x14ac:dyDescent="0.2">
      <c r="S310" s="399"/>
      <c r="T310" s="1401"/>
      <c r="W310" s="864" t="str">
        <f t="shared" si="12"/>
        <v>1D</v>
      </c>
      <c r="X310" s="1405">
        <f>_xll.qlCalendarAdvance(Calendar,X309,W310,"f",FALSE)</f>
        <v>42599</v>
      </c>
      <c r="Y310" s="1404">
        <f>_xll.qlCalendarAdvance(Calendar,X310,NDays&amp;"D")</f>
        <v>42599</v>
      </c>
      <c r="Z310" s="1403">
        <v>1.0654739751942135E-2</v>
      </c>
      <c r="AA310" s="1411">
        <v>1.0343065647029359E-2</v>
      </c>
    </row>
    <row r="311" spans="19:27" x14ac:dyDescent="0.2">
      <c r="S311" s="399"/>
      <c r="T311" s="1401"/>
      <c r="W311" s="864" t="str">
        <f t="shared" si="12"/>
        <v>1D</v>
      </c>
      <c r="X311" s="1405">
        <f>_xll.qlCalendarAdvance(Calendar,X310,W311,"f",FALSE)</f>
        <v>42600</v>
      </c>
      <c r="Y311" s="1404">
        <f>_xll.qlCalendarAdvance(Calendar,X311,NDays&amp;"D")</f>
        <v>42600</v>
      </c>
      <c r="Z311" s="1403">
        <v>1.0664177375154134E-2</v>
      </c>
      <c r="AA311" s="1411">
        <v>1.0362438857031142E-2</v>
      </c>
    </row>
    <row r="312" spans="19:27" x14ac:dyDescent="0.2">
      <c r="S312" s="399"/>
      <c r="T312" s="1401"/>
      <c r="W312" s="864" t="str">
        <f t="shared" si="12"/>
        <v>1D</v>
      </c>
      <c r="X312" s="1405">
        <f>_xll.qlCalendarAdvance(Calendar,X311,W312,"f",FALSE)</f>
        <v>42601</v>
      </c>
      <c r="Y312" s="1404">
        <f>_xll.qlCalendarAdvance(Calendar,X312,NDays&amp;"D")</f>
        <v>42601</v>
      </c>
      <c r="Z312" s="1403">
        <v>1.0673607849415142E-2</v>
      </c>
      <c r="AA312" s="1411">
        <v>1.040141573578124E-2</v>
      </c>
    </row>
    <row r="313" spans="19:27" x14ac:dyDescent="0.2">
      <c r="S313" s="399"/>
      <c r="T313" s="1401"/>
      <c r="W313" s="864" t="str">
        <f t="shared" si="12"/>
        <v>1D</v>
      </c>
      <c r="X313" s="1405">
        <f>_xll.qlCalendarAdvance(Calendar,X312,W313,"f",FALSE)</f>
        <v>42604</v>
      </c>
      <c r="Y313" s="1404">
        <f>_xll.qlCalendarAdvance(Calendar,X313,NDays&amp;"D")</f>
        <v>42604</v>
      </c>
      <c r="Z313" s="1403">
        <v>1.0730709495916405E-2</v>
      </c>
      <c r="AA313" s="1411">
        <v>1.0439733888353286E-2</v>
      </c>
    </row>
    <row r="314" spans="19:27" x14ac:dyDescent="0.2">
      <c r="S314" s="399"/>
      <c r="T314" s="1401"/>
      <c r="W314" s="864" t="str">
        <f t="shared" si="12"/>
        <v>1D</v>
      </c>
      <c r="X314" s="1405">
        <f>_xll.qlCalendarAdvance(Calendar,X313,W314,"f",FALSE)</f>
        <v>42605</v>
      </c>
      <c r="Y314" s="1404">
        <f>_xll.qlCalendarAdvance(Calendar,X314,NDays&amp;"D")</f>
        <v>42605</v>
      </c>
      <c r="Z314" s="1403">
        <v>1.0749703840840598E-2</v>
      </c>
      <c r="AA314" s="1411">
        <v>1.0459008194093622E-2</v>
      </c>
    </row>
    <row r="315" spans="19:27" x14ac:dyDescent="0.2">
      <c r="S315" s="399"/>
      <c r="T315" s="1401"/>
      <c r="W315" s="864" t="str">
        <f t="shared" si="12"/>
        <v>1D</v>
      </c>
      <c r="X315" s="1405">
        <f>_xll.qlCalendarAdvance(Calendar,X314,W315,"f",FALSE)</f>
        <v>42606</v>
      </c>
      <c r="Y315" s="1404">
        <f>_xll.qlCalendarAdvance(Calendar,X315,NDays&amp;"D")</f>
        <v>42606</v>
      </c>
      <c r="Z315" s="1403">
        <v>1.0787846360253074E-2</v>
      </c>
      <c r="AA315" s="1411">
        <v>1.0478262718949249E-2</v>
      </c>
    </row>
    <row r="316" spans="19:27" x14ac:dyDescent="0.2">
      <c r="S316" s="399"/>
      <c r="T316" s="1401"/>
      <c r="W316" s="864" t="str">
        <f t="shared" si="12"/>
        <v>1D</v>
      </c>
      <c r="X316" s="1405">
        <f>_xll.qlCalendarAdvance(Calendar,X315,W316,"f",FALSE)</f>
        <v>42607</v>
      </c>
      <c r="Y316" s="1404">
        <f>_xll.qlCalendarAdvance(Calendar,X316,NDays&amp;"D")</f>
        <v>42607</v>
      </c>
      <c r="Z316" s="1403">
        <v>1.079721088736562E-2</v>
      </c>
      <c r="AA316" s="1411">
        <v>1.0497497463001215E-2</v>
      </c>
    </row>
    <row r="317" spans="19:27" x14ac:dyDescent="0.2">
      <c r="S317" s="399"/>
      <c r="T317" s="1401"/>
      <c r="W317" s="864" t="str">
        <f t="shared" si="12"/>
        <v>1D</v>
      </c>
      <c r="X317" s="1405">
        <f>_xll.qlCalendarAdvance(Calendar,X316,W317,"f",FALSE)</f>
        <v>42608</v>
      </c>
      <c r="Y317" s="1404">
        <f>_xll.qlCalendarAdvance(Calendar,X317,NDays&amp;"D")</f>
        <v>42608</v>
      </c>
      <c r="Z317" s="1403">
        <v>1.080656826255638E-2</v>
      </c>
      <c r="AA317" s="1411">
        <v>1.0545942443020984E-2</v>
      </c>
    </row>
    <row r="318" spans="19:27" x14ac:dyDescent="0.2">
      <c r="S318" s="399"/>
      <c r="T318" s="1401"/>
      <c r="W318" s="864" t="str">
        <f t="shared" si="12"/>
        <v>1D</v>
      </c>
      <c r="X318" s="1405">
        <f>_xll.qlCalendarAdvance(Calendar,X317,W318,"f",FALSE)</f>
        <v>42612</v>
      </c>
      <c r="Y318" s="1404">
        <f>_xll.qlCalendarAdvance(Calendar,X318,NDays&amp;"D")</f>
        <v>42612</v>
      </c>
      <c r="Z318" s="1403">
        <v>1.0882110724140302E-2</v>
      </c>
      <c r="AA318" s="1411">
        <v>1.0593374470152517E-2</v>
      </c>
    </row>
    <row r="319" spans="19:27" x14ac:dyDescent="0.2">
      <c r="S319" s="399"/>
      <c r="T319" s="1401"/>
      <c r="W319" s="864" t="str">
        <f t="shared" si="12"/>
        <v>1D</v>
      </c>
      <c r="X319" s="1405">
        <f>_xll.qlCalendarAdvance(Calendar,X318,W319,"f",FALSE)</f>
        <v>42613</v>
      </c>
      <c r="Y319" s="1404">
        <f>_xll.qlCalendarAdvance(Calendar,X319,NDays&amp;"D")</f>
        <v>42613</v>
      </c>
      <c r="Z319" s="1403">
        <v>1.089141916489415E-2</v>
      </c>
      <c r="AA319" s="1411">
        <v>1.0612490528896235E-2</v>
      </c>
    </row>
    <row r="320" spans="19:27" x14ac:dyDescent="0.2">
      <c r="S320" s="399"/>
      <c r="T320" s="1401"/>
      <c r="W320" s="864" t="str">
        <f t="shared" si="12"/>
        <v>1D</v>
      </c>
      <c r="X320" s="1405">
        <f>_xll.qlCalendarAdvance(Calendar,X319,W320,"f",FALSE)</f>
        <v>42614</v>
      </c>
      <c r="Y320" s="1404">
        <f>_xll.qlCalendarAdvance(Calendar,X320,NDays&amp;"D")</f>
        <v>42614</v>
      </c>
      <c r="Z320" s="1403">
        <v>1.0929275737133932E-2</v>
      </c>
      <c r="AA320" s="1411">
        <v>1.0631586806917337E-2</v>
      </c>
    </row>
    <row r="321" spans="19:27" x14ac:dyDescent="0.2">
      <c r="S321" s="399"/>
      <c r="T321" s="1401"/>
      <c r="W321" s="864" t="str">
        <f t="shared" si="12"/>
        <v>1D</v>
      </c>
      <c r="X321" s="1405">
        <f>_xll.qlCalendarAdvance(Calendar,X320,W321,"f",FALSE)</f>
        <v>42615</v>
      </c>
      <c r="Y321" s="1404">
        <f>_xll.qlCalendarAdvance(Calendar,X321,NDays&amp;"D")</f>
        <v>42615</v>
      </c>
      <c r="Z321" s="1403">
        <v>1.0938559991467046E-2</v>
      </c>
      <c r="AA321" s="1411">
        <v>1.0670025327237377E-2</v>
      </c>
    </row>
    <row r="322" spans="19:27" x14ac:dyDescent="0.2">
      <c r="S322" s="399"/>
      <c r="T322" s="1401"/>
      <c r="W322" s="864" t="str">
        <f t="shared" si="12"/>
        <v>1D</v>
      </c>
      <c r="X322" s="1405">
        <f>_xll.qlCalendarAdvance(Calendar,X321,W322,"f",FALSE)</f>
        <v>42618</v>
      </c>
      <c r="Y322" s="1404">
        <f>_xll.qlCalendarAdvance(Calendar,X322,NDays&amp;"D")</f>
        <v>42618</v>
      </c>
      <c r="Z322" s="1403">
        <v>1.098535019102324E-2</v>
      </c>
      <c r="AA322" s="1411">
        <v>1.0707774109830481E-2</v>
      </c>
    </row>
    <row r="323" spans="19:27" x14ac:dyDescent="0.2">
      <c r="S323" s="399"/>
      <c r="T323" s="1401"/>
      <c r="W323" s="864" t="str">
        <f t="shared" si="12"/>
        <v>1D</v>
      </c>
      <c r="X323" s="1405">
        <f>_xll.qlCalendarAdvance(Calendar,X322,W323,"f",FALSE)</f>
        <v>42619</v>
      </c>
      <c r="Y323" s="1404">
        <f>_xll.qlCalendarAdvance(Calendar,X323,NDays&amp;"D")</f>
        <v>42619</v>
      </c>
      <c r="Z323" s="1403">
        <v>1.1004077085612537E-2</v>
      </c>
      <c r="AA323" s="1411">
        <v>1.0726771483346997E-2</v>
      </c>
    </row>
    <row r="324" spans="19:27" x14ac:dyDescent="0.2">
      <c r="S324" s="399"/>
      <c r="T324" s="1401"/>
      <c r="W324" s="864" t="str">
        <f t="shared" si="12"/>
        <v>1D</v>
      </c>
      <c r="X324" s="1405">
        <f>_xll.qlCalendarAdvance(Calendar,X323,W324,"f",FALSE)</f>
        <v>42620</v>
      </c>
      <c r="Y324" s="1404">
        <f>_xll.qlCalendarAdvance(Calendar,X324,NDays&amp;"D")</f>
        <v>42620</v>
      </c>
      <c r="Z324" s="1403">
        <v>1.10227842097775E-2</v>
      </c>
      <c r="AA324" s="1411">
        <v>1.0745749075978805E-2</v>
      </c>
    </row>
    <row r="325" spans="19:27" x14ac:dyDescent="0.2">
      <c r="S325" s="399"/>
      <c r="T325" s="1401"/>
      <c r="W325" s="864" t="str">
        <f t="shared" si="12"/>
        <v>1D</v>
      </c>
      <c r="X325" s="1405">
        <f>_xll.qlCalendarAdvance(Calendar,X324,W325,"f",FALSE)</f>
        <v>42621</v>
      </c>
      <c r="Y325" s="1404">
        <f>_xll.qlCalendarAdvance(Calendar,X325,NDays&amp;"D")</f>
        <v>42621</v>
      </c>
      <c r="Z325" s="1403">
        <v>1.1060371890809668E-2</v>
      </c>
      <c r="AA325" s="1411">
        <v>1.0764706887644859E-2</v>
      </c>
    </row>
    <row r="326" spans="19:27" x14ac:dyDescent="0.2">
      <c r="S326" s="399"/>
      <c r="T326" s="1401"/>
      <c r="W326" s="864" t="str">
        <f t="shared" si="12"/>
        <v>1D</v>
      </c>
      <c r="X326" s="1405">
        <f>_xll.qlCalendarAdvance(Calendar,X325,W326,"f",FALSE)</f>
        <v>42622</v>
      </c>
      <c r="Y326" s="1404">
        <f>_xll.qlCalendarAdvance(Calendar,X326,NDays&amp;"D")</f>
        <v>42622</v>
      </c>
      <c r="Z326" s="1403">
        <v>1.1069583003563923E-2</v>
      </c>
      <c r="AA326" s="1411">
        <v>1.0802876290520643E-2</v>
      </c>
    </row>
    <row r="327" spans="19:27" x14ac:dyDescent="0.2">
      <c r="S327" s="399"/>
      <c r="T327" s="1401"/>
      <c r="W327" s="864" t="str">
        <f t="shared" si="12"/>
        <v>1D</v>
      </c>
      <c r="X327" s="1405">
        <f>_xll.qlCalendarAdvance(Calendar,X326,W327,"f",FALSE)</f>
        <v>42625</v>
      </c>
      <c r="Y327" s="1404">
        <f>_xll.qlCalendarAdvance(Calendar,X327,NDays&amp;"D")</f>
        <v>42625</v>
      </c>
      <c r="Z327" s="1403">
        <v>1.1116023271035965E-2</v>
      </c>
      <c r="AA327" s="1411">
        <v>1.0840340325543041E-2</v>
      </c>
    </row>
    <row r="328" spans="19:27" x14ac:dyDescent="0.2">
      <c r="S328" s="399"/>
      <c r="T328" s="1401"/>
      <c r="W328" s="864" t="str">
        <f t="shared" si="12"/>
        <v>1D</v>
      </c>
      <c r="X328" s="1405">
        <f>_xll.qlCalendarAdvance(Calendar,X327,W328,"f",FALSE)</f>
        <v>42626</v>
      </c>
      <c r="Y328" s="1404">
        <f>_xll.qlCalendarAdvance(Calendar,X328,NDays&amp;"D")</f>
        <v>42626</v>
      </c>
      <c r="Z328" s="1403">
        <v>1.1134611770736824E-2</v>
      </c>
      <c r="AA328" s="1411">
        <v>1.0859199232623462E-2</v>
      </c>
    </row>
    <row r="329" spans="19:27" x14ac:dyDescent="0.2">
      <c r="S329" s="399"/>
      <c r="T329" s="1401"/>
      <c r="W329" s="864" t="str">
        <f t="shared" si="12"/>
        <v>1D</v>
      </c>
      <c r="X329" s="1405">
        <f>_xll.qlCalendarAdvance(Calendar,X328,W329,"f",FALSE)</f>
        <v>42627</v>
      </c>
      <c r="Y329" s="1404">
        <f>_xll.qlCalendarAdvance(Calendar,X329,NDays&amp;"D")</f>
        <v>42627</v>
      </c>
      <c r="Z329" s="1403">
        <v>1.1153180499375786E-2</v>
      </c>
      <c r="AA329" s="1411">
        <v>1.0878038358981268E-2</v>
      </c>
    </row>
    <row r="330" spans="19:27" x14ac:dyDescent="0.2">
      <c r="S330" s="399"/>
      <c r="T330" s="1401"/>
      <c r="W330" s="864" t="str">
        <f t="shared" si="12"/>
        <v>1D</v>
      </c>
      <c r="X330" s="1405">
        <f>_xll.qlCalendarAdvance(Calendar,X329,W330,"f",FALSE)</f>
        <v>42628</v>
      </c>
      <c r="Y330" s="1404">
        <f>_xll.qlCalendarAdvance(Calendar,X330,NDays&amp;"D")</f>
        <v>42628</v>
      </c>
      <c r="Z330" s="1403">
        <v>1.1190499314989097E-2</v>
      </c>
      <c r="AA330" s="1411">
        <v>1.0896857704292273E-2</v>
      </c>
    </row>
    <row r="331" spans="19:27" x14ac:dyDescent="0.2">
      <c r="S331" s="399"/>
      <c r="T331" s="1401"/>
      <c r="W331" s="864" t="str">
        <f t="shared" si="12"/>
        <v>1D</v>
      </c>
      <c r="X331" s="1405">
        <f>_xll.qlCalendarAdvance(Calendar,X330,W331,"f",FALSE)</f>
        <v>42629</v>
      </c>
      <c r="Y331" s="1404">
        <f>_xll.qlCalendarAdvance(Calendar,X331,NDays&amp;"D")</f>
        <v>42629</v>
      </c>
      <c r="Z331" s="1403">
        <v>1.1199637266506928E-2</v>
      </c>
      <c r="AA331" s="1411">
        <v>1.0934758027977647E-2</v>
      </c>
    </row>
    <row r="332" spans="19:27" x14ac:dyDescent="0.2">
      <c r="S332" s="399"/>
      <c r="T332" s="1401"/>
      <c r="W332" s="864" t="str">
        <f t="shared" si="12"/>
        <v>1D</v>
      </c>
      <c r="X332" s="1405">
        <f>_xll.qlCalendarAdvance(Calendar,X331,W332,"f",FALSE)</f>
        <v>42632</v>
      </c>
      <c r="Y332" s="1404">
        <f>_xll.qlCalendarAdvance(Calendar,X332,NDays&amp;"D")</f>
        <v>42632</v>
      </c>
      <c r="Z332" s="1403">
        <v>1.1245727573489406E-2</v>
      </c>
      <c r="AA332" s="1411">
        <v>1.0971937276365029E-2</v>
      </c>
    </row>
    <row r="333" spans="19:27" x14ac:dyDescent="0.2">
      <c r="S333" s="399"/>
      <c r="T333" s="1401"/>
      <c r="W333" s="864" t="str">
        <f t="shared" si="12"/>
        <v>1D</v>
      </c>
      <c r="X333" s="1405">
        <f>_xll.qlCalendarAdvance(Calendar,X332,W333,"f",FALSE)</f>
        <v>42633</v>
      </c>
      <c r="Y333" s="1404">
        <f>_xll.qlCalendarAdvance(Calendar,X333,NDays&amp;"D")</f>
        <v>42633</v>
      </c>
      <c r="Z333" s="1403">
        <v>1.1264177673863193E-2</v>
      </c>
      <c r="AA333" s="1411">
        <v>1.0990657717090402E-2</v>
      </c>
    </row>
    <row r="334" spans="19:27" x14ac:dyDescent="0.2">
      <c r="S334" s="399"/>
      <c r="T334" s="1401"/>
      <c r="W334" s="864" t="str">
        <f t="shared" si="12"/>
        <v>1D</v>
      </c>
      <c r="X334" s="1405">
        <f>_xll.qlCalendarAdvance(Calendar,X333,W334,"f",FALSE)</f>
        <v>42634</v>
      </c>
      <c r="Y334" s="1404">
        <f>_xll.qlCalendarAdvance(Calendar,X334,NDays&amp;"D")</f>
        <v>42634</v>
      </c>
      <c r="Z334" s="1403">
        <v>1.128260800254292E-2</v>
      </c>
      <c r="AA334" s="1411">
        <v>1.1009358376768974E-2</v>
      </c>
    </row>
    <row r="335" spans="19:27" x14ac:dyDescent="0.2">
      <c r="S335" s="399"/>
      <c r="T335" s="1401"/>
      <c r="W335" s="864" t="str">
        <f t="shared" si="12"/>
        <v>1D</v>
      </c>
      <c r="X335" s="1405">
        <f>_xll.qlCalendarAdvance(Calendar,X334,W335,"f",FALSE)</f>
        <v>42635</v>
      </c>
      <c r="Y335" s="1404">
        <f>_xll.qlCalendarAdvance(Calendar,X335,NDays&amp;"D")</f>
        <v>42635</v>
      </c>
      <c r="Z335" s="1403">
        <v>1.1319657976514158E-2</v>
      </c>
      <c r="AA335" s="1411">
        <v>1.1028039255643884E-2</v>
      </c>
    </row>
    <row r="336" spans="19:27" x14ac:dyDescent="0.2">
      <c r="S336" s="399"/>
      <c r="T336" s="1401"/>
      <c r="W336" s="864" t="str">
        <f t="shared" si="12"/>
        <v>1D</v>
      </c>
      <c r="X336" s="1405">
        <f>_xll.qlCalendarAdvance(Calendar,X335,W336,"f",FALSE)</f>
        <v>42636</v>
      </c>
      <c r="Y336" s="1404">
        <f>_xll.qlCalendarAdvance(Calendar,X336,NDays&amp;"D")</f>
        <v>42636</v>
      </c>
      <c r="Z336" s="1403">
        <v>1.1328722748193893E-2</v>
      </c>
      <c r="AA336" s="1411">
        <v>1.1065670536393551E-2</v>
      </c>
    </row>
    <row r="337" spans="19:27" x14ac:dyDescent="0.2">
      <c r="S337" s="399"/>
      <c r="T337" s="1401"/>
      <c r="W337" s="864" t="str">
        <f t="shared" si="12"/>
        <v>1D</v>
      </c>
      <c r="X337" s="1405">
        <f>_xll.qlCalendarAdvance(Calendar,X336,W337,"f",FALSE)</f>
        <v>42639</v>
      </c>
      <c r="Y337" s="1404">
        <f>_xll.qlCalendarAdvance(Calendar,X337,NDays&amp;"D")</f>
        <v>42639</v>
      </c>
      <c r="Z337" s="1403">
        <v>1.1374463067402271E-2</v>
      </c>
      <c r="AA337" s="1411">
        <v>1.1102564961404937E-2</v>
      </c>
    </row>
    <row r="338" spans="19:27" x14ac:dyDescent="0.2">
      <c r="S338" s="399"/>
      <c r="T338" s="1401"/>
      <c r="W338" s="864" t="str">
        <f t="shared" si="12"/>
        <v>1D</v>
      </c>
      <c r="X338" s="1405">
        <f>_xll.qlCalendarAdvance(Calendar,X337,W338,"f",FALSE)</f>
        <v>42640</v>
      </c>
      <c r="Y338" s="1404">
        <f>_xll.qlCalendarAdvance(Calendar,X338,NDays&amp;"D")</f>
        <v>42640</v>
      </c>
      <c r="Z338" s="1403">
        <v>1.1392774764040067E-2</v>
      </c>
      <c r="AA338" s="1411">
        <v>1.1121146935451076E-2</v>
      </c>
    </row>
    <row r="339" spans="19:27" x14ac:dyDescent="0.2">
      <c r="S339" s="399"/>
      <c r="T339" s="1401"/>
      <c r="W339" s="864" t="str">
        <f t="shared" si="12"/>
        <v>1D</v>
      </c>
      <c r="X339" s="1405">
        <f>_xll.qlCalendarAdvance(Calendar,X338,W339,"f",FALSE)</f>
        <v>42641</v>
      </c>
      <c r="Y339" s="1404">
        <f>_xll.qlCalendarAdvance(Calendar,X339,NDays&amp;"D")</f>
        <v>42641</v>
      </c>
      <c r="Z339" s="1403">
        <v>1.1411066688357046E-2</v>
      </c>
      <c r="AA339" s="1411">
        <v>1.1139709128531461E-2</v>
      </c>
    </row>
    <row r="340" spans="19:27" x14ac:dyDescent="0.2">
      <c r="S340" s="399"/>
      <c r="T340" s="1401"/>
      <c r="W340" s="864" t="str">
        <f t="shared" ref="W340:W403" si="13">W339</f>
        <v>1D</v>
      </c>
      <c r="X340" s="1405">
        <f>_xll.qlCalendarAdvance(Calendar,X339,W340,"f",FALSE)</f>
        <v>42642</v>
      </c>
      <c r="Y340" s="1404">
        <f>_xll.qlCalendarAdvance(Calendar,X340,NDays&amp;"D")</f>
        <v>42642</v>
      </c>
      <c r="Z340" s="1403">
        <v>1.1447847842474997E-2</v>
      </c>
      <c r="AA340" s="1411">
        <v>1.1158251540727138E-2</v>
      </c>
    </row>
    <row r="341" spans="19:27" x14ac:dyDescent="0.2">
      <c r="S341" s="399"/>
      <c r="T341" s="1401"/>
      <c r="W341" s="864" t="str">
        <f t="shared" si="13"/>
        <v>1D</v>
      </c>
      <c r="X341" s="1405">
        <f>_xll.qlCalendarAdvance(Calendar,X340,W341,"f",FALSE)</f>
        <v>42643</v>
      </c>
      <c r="Y341" s="1404">
        <f>_xll.qlCalendarAdvance(Calendar,X341,NDays&amp;"D")</f>
        <v>42643</v>
      </c>
      <c r="Z341" s="1403">
        <v>1.1456839416752714E-2</v>
      </c>
      <c r="AA341" s="1411">
        <v>1.119561381266158E-2</v>
      </c>
    </row>
    <row r="342" spans="19:27" x14ac:dyDescent="0.2">
      <c r="S342" s="399"/>
      <c r="T342" s="1401"/>
      <c r="W342" s="864" t="str">
        <f t="shared" si="13"/>
        <v>1D</v>
      </c>
      <c r="X342" s="1405">
        <f>_xll.qlCalendarAdvance(Calendar,X341,W342,"f",FALSE)</f>
        <v>42646</v>
      </c>
      <c r="Y342" s="1404">
        <f>_xll.qlCalendarAdvance(Calendar,X342,NDays&amp;"D")</f>
        <v>42646</v>
      </c>
      <c r="Z342" s="1403">
        <v>1.1511449977130467E-2</v>
      </c>
      <c r="AA342" s="1411">
        <v>1.1232223379528117E-2</v>
      </c>
    </row>
    <row r="343" spans="19:27" x14ac:dyDescent="0.2">
      <c r="S343" s="399"/>
      <c r="T343" s="1401"/>
      <c r="W343" s="864" t="str">
        <f t="shared" si="13"/>
        <v>1D</v>
      </c>
      <c r="X343" s="1405">
        <f>_xll.qlCalendarAdvance(Calendar,X342,W343,"f",FALSE)</f>
        <v>42647</v>
      </c>
      <c r="Y343" s="1404">
        <f>_xll.qlCalendarAdvance(Calendar,X343,NDays&amp;"D")</f>
        <v>42647</v>
      </c>
      <c r="Z343" s="1403">
        <v>1.1529613952144158E-2</v>
      </c>
      <c r="AA343" s="1411">
        <v>1.1250666886895022E-2</v>
      </c>
    </row>
    <row r="344" spans="19:27" x14ac:dyDescent="0.2">
      <c r="S344" s="399"/>
      <c r="T344" s="1401"/>
      <c r="W344" s="864" t="str">
        <f t="shared" si="13"/>
        <v>1D</v>
      </c>
      <c r="X344" s="1405">
        <f>_xll.qlCalendarAdvance(Calendar,X343,W344,"f",FALSE)</f>
        <v>42648</v>
      </c>
      <c r="Y344" s="1404">
        <f>_xll.qlCalendarAdvance(Calendar,X344,NDays&amp;"D")</f>
        <v>42648</v>
      </c>
      <c r="Z344" s="1403">
        <v>1.1566143353309383E-2</v>
      </c>
      <c r="AA344" s="1411">
        <v>1.1269090613134081E-2</v>
      </c>
    </row>
    <row r="345" spans="19:27" x14ac:dyDescent="0.2">
      <c r="S345" s="399"/>
      <c r="T345" s="1401"/>
      <c r="W345" s="864" t="str">
        <f t="shared" si="13"/>
        <v>1D</v>
      </c>
      <c r="X345" s="1405">
        <f>_xll.qlCalendarAdvance(Calendar,X344,W345,"f",FALSE)</f>
        <v>42649</v>
      </c>
      <c r="Y345" s="1404">
        <f>_xll.qlCalendarAdvance(Calendar,X345,NDays&amp;"D")</f>
        <v>42649</v>
      </c>
      <c r="Z345" s="1403">
        <v>1.1575068880204896E-2</v>
      </c>
      <c r="AA345" s="1411">
        <v>1.1287494558407385E-2</v>
      </c>
    </row>
    <row r="346" spans="19:27" x14ac:dyDescent="0.2">
      <c r="S346" s="399"/>
      <c r="T346" s="1401"/>
      <c r="W346" s="864" t="str">
        <f t="shared" si="13"/>
        <v>1D</v>
      </c>
      <c r="X346" s="1405">
        <f>_xll.qlCalendarAdvance(Calendar,X345,W346,"f",FALSE)</f>
        <v>42650</v>
      </c>
      <c r="Y346" s="1404">
        <f>_xll.qlCalendarAdvance(Calendar,X346,NDays&amp;"D")</f>
        <v>42650</v>
      </c>
      <c r="Z346" s="1403">
        <v>1.1583987240564881E-2</v>
      </c>
      <c r="AA346" s="1411">
        <v>1.1324587853674963E-2</v>
      </c>
    </row>
    <row r="347" spans="19:27" x14ac:dyDescent="0.2">
      <c r="S347" s="399"/>
      <c r="T347" s="1401"/>
      <c r="W347" s="864" t="str">
        <f t="shared" si="13"/>
        <v>1D</v>
      </c>
      <c r="X347" s="1405">
        <f>_xll.qlCalendarAdvance(Calendar,X346,W347,"f",FALSE)</f>
        <v>42653</v>
      </c>
      <c r="Y347" s="1404">
        <f>_xll.qlCalendarAdvance(Calendar,X347,NDays&amp;"D")</f>
        <v>42653</v>
      </c>
      <c r="Z347" s="1403">
        <v>1.1638182572142653E-2</v>
      </c>
      <c r="AA347" s="1411">
        <v>1.1360912529843059E-2</v>
      </c>
    </row>
    <row r="348" spans="19:27" x14ac:dyDescent="0.2">
      <c r="S348" s="399"/>
      <c r="T348" s="1401"/>
      <c r="W348" s="864" t="str">
        <f t="shared" si="13"/>
        <v>1D</v>
      </c>
      <c r="X348" s="1405">
        <f>_xll.qlCalendarAdvance(Calendar,X347,W348,"f",FALSE)</f>
        <v>42654</v>
      </c>
      <c r="Y348" s="1404">
        <f>_xll.qlCalendarAdvance(Calendar,X348,NDays&amp;"D")</f>
        <v>42654</v>
      </c>
      <c r="Z348" s="1403">
        <v>1.1656208136278781E-2</v>
      </c>
      <c r="AA348" s="1411">
        <v>1.1379217570125499E-2</v>
      </c>
    </row>
    <row r="349" spans="19:27" x14ac:dyDescent="0.2">
      <c r="S349" s="399"/>
      <c r="T349" s="1401"/>
      <c r="W349" s="864" t="str">
        <f t="shared" si="13"/>
        <v>1D</v>
      </c>
      <c r="X349" s="1405">
        <f>_xll.qlCalendarAdvance(Calendar,X348,W349,"f",FALSE)</f>
        <v>42655</v>
      </c>
      <c r="Y349" s="1404">
        <f>_xll.qlCalendarAdvance(Calendar,X349,NDays&amp;"D")</f>
        <v>42655</v>
      </c>
      <c r="Z349" s="1403">
        <v>1.1692468757895006E-2</v>
      </c>
      <c r="AA349" s="1411">
        <v>1.1397502829523232E-2</v>
      </c>
    </row>
    <row r="350" spans="19:27" x14ac:dyDescent="0.2">
      <c r="S350" s="399"/>
      <c r="T350" s="1401"/>
      <c r="W350" s="864" t="str">
        <f t="shared" si="13"/>
        <v>1D</v>
      </c>
      <c r="X350" s="1405">
        <f>_xll.qlCalendarAdvance(Calendar,X349,W350,"f",FALSE)</f>
        <v>42656</v>
      </c>
      <c r="Y350" s="1404">
        <f>_xll.qlCalendarAdvance(Calendar,X350,NDays&amp;"D")</f>
        <v>42656</v>
      </c>
      <c r="Z350" s="1403">
        <v>1.1701321057292942E-2</v>
      </c>
      <c r="AA350" s="1411">
        <v>1.1415768307793117E-2</v>
      </c>
    </row>
    <row r="351" spans="19:27" x14ac:dyDescent="0.2">
      <c r="S351" s="399"/>
      <c r="T351" s="1401"/>
      <c r="W351" s="864" t="str">
        <f t="shared" si="13"/>
        <v>1D</v>
      </c>
      <c r="X351" s="1405">
        <f>_xll.qlCalendarAdvance(Calendar,X350,W351,"f",FALSE)</f>
        <v>42657</v>
      </c>
      <c r="Y351" s="1404">
        <f>_xll.qlCalendarAdvance(Calendar,X351,NDays&amp;"D")</f>
        <v>42657</v>
      </c>
      <c r="Z351" s="1403">
        <v>1.1710166188241958E-2</v>
      </c>
      <c r="AA351" s="1411">
        <v>1.1452592656353938E-2</v>
      </c>
    </row>
    <row r="352" spans="19:27" x14ac:dyDescent="0.2">
      <c r="S352" s="399"/>
      <c r="T352" s="1401"/>
      <c r="W352" s="864" t="str">
        <f t="shared" si="13"/>
        <v>1D</v>
      </c>
      <c r="X352" s="1405">
        <f>_xll.qlCalendarAdvance(Calendar,X351,W352,"f",FALSE)</f>
        <v>42660</v>
      </c>
      <c r="Y352" s="1404">
        <f>_xll.qlCalendarAdvance(Calendar,X352,NDays&amp;"D")</f>
        <v>42660</v>
      </c>
      <c r="Z352" s="1403">
        <v>1.1763946277641883E-2</v>
      </c>
      <c r="AA352" s="1411">
        <v>1.1488632411053024E-2</v>
      </c>
    </row>
    <row r="353" spans="19:27" x14ac:dyDescent="0.2">
      <c r="S353" s="399"/>
      <c r="T353" s="1401"/>
      <c r="W353" s="864" t="str">
        <f t="shared" si="13"/>
        <v>1D</v>
      </c>
      <c r="X353" s="1405">
        <f>_xll.qlCalendarAdvance(Calendar,X352,W353,"f",FALSE)</f>
        <v>42661</v>
      </c>
      <c r="Y353" s="1404">
        <f>_xll.qlCalendarAdvance(Calendar,X353,NDays&amp;"D")</f>
        <v>42661</v>
      </c>
      <c r="Z353" s="1403">
        <v>1.1781833426450748E-2</v>
      </c>
      <c r="AA353" s="1411">
        <v>1.1506798984413091E-2</v>
      </c>
    </row>
    <row r="354" spans="19:27" x14ac:dyDescent="0.2">
      <c r="S354" s="399"/>
      <c r="T354" s="1401"/>
      <c r="W354" s="864" t="str">
        <f t="shared" si="13"/>
        <v>1D</v>
      </c>
      <c r="X354" s="1405">
        <f>_xll.qlCalendarAdvance(Calendar,X353,W354,"f",FALSE)</f>
        <v>42662</v>
      </c>
      <c r="Y354" s="1404">
        <f>_xll.qlCalendarAdvance(Calendar,X354,NDays&amp;"D")</f>
        <v>42662</v>
      </c>
      <c r="Z354" s="1403">
        <v>1.1817825284276601E-2</v>
      </c>
      <c r="AA354" s="1411">
        <v>1.1524945776645312E-2</v>
      </c>
    </row>
    <row r="355" spans="19:27" x14ac:dyDescent="0.2">
      <c r="S355" s="399"/>
      <c r="T355" s="1401"/>
      <c r="W355" s="864" t="str">
        <f t="shared" si="13"/>
        <v>1D</v>
      </c>
      <c r="X355" s="1405">
        <f>_xll.qlCalendarAdvance(Calendar,X354,W355,"f",FALSE)</f>
        <v>42663</v>
      </c>
      <c r="Y355" s="1404">
        <f>_xll.qlCalendarAdvance(Calendar,X355,NDays&amp;"D")</f>
        <v>42663</v>
      </c>
      <c r="Z355" s="1403">
        <v>1.1826604341563761E-2</v>
      </c>
      <c r="AA355" s="1411">
        <v>1.1543072787911779E-2</v>
      </c>
    </row>
    <row r="356" spans="19:27" x14ac:dyDescent="0.2">
      <c r="S356" s="399"/>
      <c r="T356" s="1401"/>
      <c r="W356" s="864" t="str">
        <f t="shared" si="13"/>
        <v>1D</v>
      </c>
      <c r="X356" s="1405">
        <f>_xll.qlCalendarAdvance(Calendar,X355,W356,"f",FALSE)</f>
        <v>42664</v>
      </c>
      <c r="Y356" s="1404">
        <f>_xll.qlCalendarAdvance(Calendar,X356,NDays&amp;"D")</f>
        <v>42664</v>
      </c>
      <c r="Z356" s="1403">
        <v>1.1835376228636028E-2</v>
      </c>
      <c r="AA356" s="1411">
        <v>1.1579628217645762E-2</v>
      </c>
    </row>
    <row r="357" spans="19:27" x14ac:dyDescent="0.2">
      <c r="S357" s="399"/>
      <c r="T357" s="1401"/>
      <c r="W357" s="864" t="str">
        <f t="shared" si="13"/>
        <v>1D</v>
      </c>
      <c r="X357" s="1405">
        <f>_xll.qlCalendarAdvance(Calendar,X356,W357,"f",FALSE)</f>
        <v>42667</v>
      </c>
      <c r="Y357" s="1404">
        <f>_xll.qlCalendarAdvance(Calendar,X357,NDays&amp;"D")</f>
        <v>42667</v>
      </c>
      <c r="Z357" s="1403">
        <v>1.1888741062582201E-2</v>
      </c>
      <c r="AA357" s="1411">
        <v>1.1615383022428594E-2</v>
      </c>
    </row>
    <row r="358" spans="19:27" x14ac:dyDescent="0.2">
      <c r="S358" s="399"/>
      <c r="T358" s="1401"/>
      <c r="W358" s="864" t="str">
        <f t="shared" si="13"/>
        <v>1D</v>
      </c>
      <c r="X358" s="1405">
        <f>_xll.qlCalendarAdvance(Calendar,X357,W358,"f",FALSE)</f>
        <v>42668</v>
      </c>
      <c r="Y358" s="1404">
        <f>_xll.qlCalendarAdvance(Calendar,X358,NDays&amp;"D")</f>
        <v>42668</v>
      </c>
      <c r="Z358" s="1403">
        <v>1.1906489791648087E-2</v>
      </c>
      <c r="AA358" s="1411">
        <v>1.1633411128542104E-2</v>
      </c>
    </row>
    <row r="359" spans="19:27" x14ac:dyDescent="0.2">
      <c r="S359" s="399"/>
      <c r="T359" s="1401"/>
      <c r="W359" s="864" t="str">
        <f t="shared" si="13"/>
        <v>1D</v>
      </c>
      <c r="X359" s="1405">
        <f>_xll.qlCalendarAdvance(Calendar,X358,W359,"f",FALSE)</f>
        <v>42669</v>
      </c>
      <c r="Y359" s="1404">
        <f>_xll.qlCalendarAdvance(Calendar,X359,NDays&amp;"D")</f>
        <v>42669</v>
      </c>
      <c r="Z359" s="1403">
        <v>1.1942212899517447E-2</v>
      </c>
      <c r="AA359" s="1411">
        <v>1.1651419453527767E-2</v>
      </c>
    </row>
    <row r="360" spans="19:27" x14ac:dyDescent="0.2">
      <c r="S360" s="399"/>
      <c r="T360" s="1401"/>
      <c r="W360" s="864" t="str">
        <f t="shared" si="13"/>
        <v>1D</v>
      </c>
      <c r="X360" s="1405">
        <f>_xll.qlCalendarAdvance(Calendar,X359,W360,"f",FALSE)</f>
        <v>42670</v>
      </c>
      <c r="Y360" s="1404">
        <f>_xll.qlCalendarAdvance(Calendar,X360,NDays&amp;"D")</f>
        <v>42670</v>
      </c>
      <c r="Z360" s="1403">
        <v>1.1950918701095249E-2</v>
      </c>
      <c r="AA360" s="1411">
        <v>1.166940799746663E-2</v>
      </c>
    </row>
    <row r="361" spans="19:27" x14ac:dyDescent="0.2">
      <c r="S361" s="399"/>
      <c r="T361" s="1401"/>
      <c r="W361" s="864" t="str">
        <f t="shared" si="13"/>
        <v>1D</v>
      </c>
      <c r="X361" s="1405">
        <f>_xll.qlCalendarAdvance(Calendar,X360,W361,"f",FALSE)</f>
        <v>42671</v>
      </c>
      <c r="Y361" s="1404">
        <f>_xll.qlCalendarAdvance(Calendar,X361,NDays&amp;"D")</f>
        <v>42671</v>
      </c>
      <c r="Z361" s="1403">
        <v>1.1959617330839698E-2</v>
      </c>
      <c r="AA361" s="1411">
        <v>1.1705694534497695E-2</v>
      </c>
    </row>
    <row r="362" spans="19:27" x14ac:dyDescent="0.2">
      <c r="S362" s="399"/>
      <c r="T362" s="1401"/>
      <c r="W362" s="864" t="str">
        <f t="shared" si="13"/>
        <v>1D</v>
      </c>
      <c r="X362" s="1405">
        <f>_xll.qlCalendarAdvance(Calendar,X361,W362,"f",FALSE)</f>
        <v>42674</v>
      </c>
      <c r="Y362" s="1404">
        <f>_xll.qlCalendarAdvance(Calendar,X362,NDays&amp;"D")</f>
        <v>42674</v>
      </c>
      <c r="Z362" s="1403">
        <v>1.2003607340562605E-2</v>
      </c>
      <c r="AA362" s="1411">
        <v>1.1741164362835121E-2</v>
      </c>
    </row>
    <row r="363" spans="19:27" x14ac:dyDescent="0.2">
      <c r="S363" s="399"/>
      <c r="T363" s="1401"/>
      <c r="W363" s="864" t="str">
        <f t="shared" si="13"/>
        <v>1D</v>
      </c>
      <c r="X363" s="1405">
        <f>_xll.qlCalendarAdvance(Calendar,X362,W363,"f",FALSE)</f>
        <v>42675</v>
      </c>
      <c r="Y363" s="1404">
        <f>_xll.qlCalendarAdvance(Calendar,X363,NDays&amp;"D")</f>
        <v>42675</v>
      </c>
      <c r="Z363" s="1403">
        <v>1.2021226953564557E-2</v>
      </c>
      <c r="AA363" s="1411">
        <v>1.1759054001539981E-2</v>
      </c>
    </row>
    <row r="364" spans="19:27" x14ac:dyDescent="0.2">
      <c r="S364" s="399"/>
      <c r="T364" s="1401"/>
      <c r="W364" s="864" t="str">
        <f t="shared" si="13"/>
        <v>1D</v>
      </c>
      <c r="X364" s="1405">
        <f>_xll.qlCalendarAdvance(Calendar,X363,W364,"f",FALSE)</f>
        <v>42676</v>
      </c>
      <c r="Y364" s="1404">
        <f>_xll.qlCalendarAdvance(Calendar,X364,NDays&amp;"D")</f>
        <v>42676</v>
      </c>
      <c r="Z364" s="1403">
        <v>1.203882679117944E-2</v>
      </c>
      <c r="AA364" s="1411">
        <v>1.1776923859198041E-2</v>
      </c>
    </row>
    <row r="365" spans="19:27" x14ac:dyDescent="0.2">
      <c r="S365" s="399"/>
      <c r="T365" s="1401"/>
      <c r="W365" s="864" t="str">
        <f t="shared" si="13"/>
        <v>1D</v>
      </c>
      <c r="X365" s="1405">
        <f>_xll.qlCalendarAdvance(Calendar,X364,W365,"f",FALSE)</f>
        <v>42677</v>
      </c>
      <c r="Y365" s="1404">
        <f>_xll.qlCalendarAdvance(Calendar,X365,NDays&amp;"D")</f>
        <v>42677</v>
      </c>
      <c r="Z365" s="1403">
        <v>1.2074264104208442E-2</v>
      </c>
      <c r="AA365" s="1411">
        <v>1.1794773935728253E-2</v>
      </c>
    </row>
    <row r="366" spans="19:27" x14ac:dyDescent="0.2">
      <c r="S366" s="399"/>
      <c r="T366" s="1401"/>
      <c r="W366" s="864" t="str">
        <f t="shared" si="13"/>
        <v>1D</v>
      </c>
      <c r="X366" s="1405">
        <f>_xll.qlCalendarAdvance(Calendar,X365,W366,"f",FALSE)</f>
        <v>42678</v>
      </c>
      <c r="Y366" s="1404">
        <f>_xll.qlCalendarAdvance(Calendar,X366,NDays&amp;"D")</f>
        <v>42678</v>
      </c>
      <c r="Z366" s="1403">
        <v>1.208288946417826E-2</v>
      </c>
      <c r="AA366" s="1411">
        <v>1.1830791603911022E-2</v>
      </c>
    </row>
    <row r="367" spans="19:27" x14ac:dyDescent="0.2">
      <c r="S367" s="399"/>
      <c r="T367" s="1401"/>
      <c r="W367" s="864" t="str">
        <f t="shared" si="13"/>
        <v>1D</v>
      </c>
      <c r="X367" s="1405">
        <f>_xll.qlCalendarAdvance(Calendar,X366,W367,"f",FALSE)</f>
        <v>42681</v>
      </c>
      <c r="Y367" s="1404">
        <f>_xll.qlCalendarAdvance(Calendar,X367,NDays&amp;"D")</f>
        <v>42681</v>
      </c>
      <c r="Z367" s="1403">
        <v>1.2126529345495038E-2</v>
      </c>
      <c r="AA367" s="1411">
        <v>1.1865976431300052E-2</v>
      </c>
    </row>
    <row r="368" spans="19:27" x14ac:dyDescent="0.2">
      <c r="S368" s="399"/>
      <c r="T368" s="1401"/>
      <c r="W368" s="864" t="str">
        <f t="shared" si="13"/>
        <v>1D</v>
      </c>
      <c r="X368" s="1405">
        <f>_xll.qlCalendarAdvance(Calendar,X367,W368,"f",FALSE)</f>
        <v>42682</v>
      </c>
      <c r="Y368" s="1404">
        <f>_xll.qlCalendarAdvance(Calendar,X368,NDays&amp;"D")</f>
        <v>42682</v>
      </c>
      <c r="Z368" s="1403">
        <v>1.2144010529007192E-2</v>
      </c>
      <c r="AA368" s="1411">
        <v>1.1883727602434169E-2</v>
      </c>
    </row>
    <row r="369" spans="19:27" x14ac:dyDescent="0.2">
      <c r="S369" s="399"/>
      <c r="T369" s="1401"/>
      <c r="W369" s="864" t="str">
        <f t="shared" si="13"/>
        <v>1D</v>
      </c>
      <c r="X369" s="1405">
        <f>_xll.qlCalendarAdvance(Calendar,X368,W369,"f",FALSE)</f>
        <v>42683</v>
      </c>
      <c r="Y369" s="1404">
        <f>_xll.qlCalendarAdvance(Calendar,X369,NDays&amp;"D")</f>
        <v>42683</v>
      </c>
      <c r="Z369" s="1403">
        <v>1.2161471936537938E-2</v>
      </c>
      <c r="AA369" s="1411">
        <v>1.1901458992521485E-2</v>
      </c>
    </row>
    <row r="370" spans="19:27" x14ac:dyDescent="0.2">
      <c r="S370" s="399"/>
      <c r="T370" s="1401"/>
      <c r="W370" s="864" t="str">
        <f t="shared" si="13"/>
        <v>1D</v>
      </c>
      <c r="X370" s="1405">
        <f>_xll.qlCalendarAdvance(Calendar,X369,W370,"f",FALSE)</f>
        <v>42684</v>
      </c>
      <c r="Y370" s="1404">
        <f>_xll.qlCalendarAdvance(Calendar,X370,NDays&amp;"D")</f>
        <v>42684</v>
      </c>
      <c r="Z370" s="1403">
        <v>1.2196640519477643E-2</v>
      </c>
      <c r="AA370" s="1411">
        <v>1.1919170601562001E-2</v>
      </c>
    </row>
    <row r="371" spans="19:27" x14ac:dyDescent="0.2">
      <c r="S371" s="399"/>
      <c r="T371" s="1401"/>
      <c r="W371" s="864" t="str">
        <f t="shared" si="13"/>
        <v>1D</v>
      </c>
      <c r="X371" s="1405">
        <f>_xll.qlCalendarAdvance(Calendar,X370,W371,"f",FALSE)</f>
        <v>42685</v>
      </c>
      <c r="Y371" s="1404">
        <f>_xll.qlCalendarAdvance(Calendar,X371,NDays&amp;"D")</f>
        <v>42685</v>
      </c>
      <c r="Z371" s="1403">
        <v>1.2205192598227983E-2</v>
      </c>
      <c r="AA371" s="1411">
        <v>1.1954919422887031E-2</v>
      </c>
    </row>
    <row r="372" spans="19:27" x14ac:dyDescent="0.2">
      <c r="S372" s="399"/>
      <c r="T372" s="1401"/>
      <c r="W372" s="864" t="str">
        <f t="shared" si="13"/>
        <v>1D</v>
      </c>
      <c r="X372" s="1405">
        <f>_xll.qlCalendarAdvance(Calendar,X371,W372,"f",FALSE)</f>
        <v>42688</v>
      </c>
      <c r="Y372" s="1404">
        <f>_xll.qlCalendarAdvance(Calendar,X372,NDays&amp;"D")</f>
        <v>42688</v>
      </c>
      <c r="Z372" s="1403">
        <v>1.2248482331466434E-2</v>
      </c>
      <c r="AA372" s="1411">
        <v>1.1989819226688736E-2</v>
      </c>
    </row>
    <row r="373" spans="19:27" x14ac:dyDescent="0.2">
      <c r="S373" s="399"/>
      <c r="T373" s="1401"/>
      <c r="W373" s="864" t="str">
        <f t="shared" si="13"/>
        <v>1D</v>
      </c>
      <c r="X373" s="1405">
        <f>_xll.qlCalendarAdvance(Calendar,X372,W373,"f",FALSE)</f>
        <v>42689</v>
      </c>
      <c r="Y373" s="1404">
        <f>_xll.qlCalendarAdvance(Calendar,X373,NDays&amp;"D")</f>
        <v>42689</v>
      </c>
      <c r="Z373" s="1403">
        <v>1.2265825081314907E-2</v>
      </c>
      <c r="AA373" s="1411">
        <v>1.200743193025211E-2</v>
      </c>
    </row>
    <row r="374" spans="19:27" x14ac:dyDescent="0.2">
      <c r="S374" s="399"/>
      <c r="T374" s="1401"/>
      <c r="W374" s="864" t="str">
        <f t="shared" si="13"/>
        <v>1D</v>
      </c>
      <c r="X374" s="1405">
        <f>_xll.qlCalendarAdvance(Calendar,X373,W374,"f",FALSE)</f>
        <v>42690</v>
      </c>
      <c r="Y374" s="1404">
        <f>_xll.qlCalendarAdvance(Calendar,X374,NDays&amp;"D")</f>
        <v>42690</v>
      </c>
      <c r="Z374" s="1403">
        <v>1.2283148054587634E-2</v>
      </c>
      <c r="AA374" s="1411">
        <v>1.2025024852687638E-2</v>
      </c>
    </row>
    <row r="375" spans="19:27" x14ac:dyDescent="0.2">
      <c r="S375" s="399"/>
      <c r="T375" s="1401"/>
      <c r="W375" s="864" t="str">
        <f t="shared" si="13"/>
        <v>1D</v>
      </c>
      <c r="X375" s="1405">
        <f>_xll.qlCalendarAdvance(Calendar,X374,W375,"f",FALSE)</f>
        <v>42691</v>
      </c>
      <c r="Y375" s="1404">
        <f>_xll.qlCalendarAdvance(Calendar,X375,NDays&amp;"D")</f>
        <v>42691</v>
      </c>
      <c r="Z375" s="1403">
        <v>1.2318047915710166E-2</v>
      </c>
      <c r="AA375" s="1411">
        <v>1.2042597994076365E-2</v>
      </c>
    </row>
    <row r="376" spans="19:27" x14ac:dyDescent="0.2">
      <c r="S376" s="399"/>
      <c r="T376" s="1401"/>
      <c r="W376" s="864" t="str">
        <f t="shared" si="13"/>
        <v>1D</v>
      </c>
      <c r="X376" s="1405">
        <f>_xll.qlCalendarAdvance(Calendar,X375,W376,"f",FALSE)</f>
        <v>42692</v>
      </c>
      <c r="Y376" s="1404">
        <f>_xll.qlCalendarAdvance(Calendar,X376,NDays&amp;"D")</f>
        <v>42692</v>
      </c>
      <c r="Z376" s="1403">
        <v>1.232652670278998E-2</v>
      </c>
      <c r="AA376" s="1411">
        <v>1.2078077988481041E-2</v>
      </c>
    </row>
    <row r="377" spans="19:27" x14ac:dyDescent="0.2">
      <c r="S377" s="399"/>
      <c r="T377" s="1401"/>
      <c r="W377" s="864" t="str">
        <f t="shared" si="13"/>
        <v>1D</v>
      </c>
      <c r="X377" s="1405">
        <f>_xll.qlCalendarAdvance(Calendar,X376,W377,"f",FALSE)</f>
        <v>42695</v>
      </c>
      <c r="Y377" s="1404">
        <f>_xll.qlCalendarAdvance(Calendar,X377,NDays&amp;"D")</f>
        <v>42695</v>
      </c>
      <c r="Z377" s="1403">
        <v>1.2369466269343359E-2</v>
      </c>
      <c r="AA377" s="1411">
        <v>1.2112692748271758E-2</v>
      </c>
    </row>
    <row r="378" spans="19:27" x14ac:dyDescent="0.2">
      <c r="S378" s="399"/>
      <c r="T378" s="1401"/>
      <c r="W378" s="864" t="str">
        <f t="shared" si="13"/>
        <v>1D</v>
      </c>
      <c r="X378" s="1405">
        <f>_xll.qlCalendarAdvance(Calendar,X377,W378,"f",FALSE)</f>
        <v>42696</v>
      </c>
      <c r="Y378" s="1404">
        <f>_xll.qlCalendarAdvance(Calendar,X378,NDays&amp;"D")</f>
        <v>42696</v>
      </c>
      <c r="Z378" s="1403">
        <v>1.2386670581383985E-2</v>
      </c>
      <c r="AA378" s="1411">
        <v>1.2130166984021251E-2</v>
      </c>
    </row>
    <row r="379" spans="19:27" x14ac:dyDescent="0.2">
      <c r="S379" s="399"/>
      <c r="T379" s="1401"/>
      <c r="W379" s="864" t="str">
        <f t="shared" si="13"/>
        <v>1D</v>
      </c>
      <c r="X379" s="1405">
        <f>_xll.qlCalendarAdvance(Calendar,X378,W379,"f",FALSE)</f>
        <v>42697</v>
      </c>
      <c r="Y379" s="1404">
        <f>_xll.qlCalendarAdvance(Calendar,X379,NDays&amp;"D")</f>
        <v>42697</v>
      </c>
      <c r="Z379" s="1403">
        <v>1.2403855116259929E-2</v>
      </c>
      <c r="AA379" s="1411">
        <v>1.2147621438642897E-2</v>
      </c>
    </row>
    <row r="380" spans="19:27" x14ac:dyDescent="0.2">
      <c r="S380" s="399"/>
      <c r="T380" s="1401"/>
      <c r="W380" s="864" t="str">
        <f t="shared" si="13"/>
        <v>1D</v>
      </c>
      <c r="X380" s="1405">
        <f>_xll.qlCalendarAdvance(Calendar,X379,W380,"f",FALSE)</f>
        <v>42698</v>
      </c>
      <c r="Y380" s="1404">
        <f>_xll.qlCalendarAdvance(Calendar,X380,NDays&amp;"D")</f>
        <v>42698</v>
      </c>
      <c r="Z380" s="1403">
        <v>1.24559286110895E-2</v>
      </c>
      <c r="AA380" s="1411">
        <v>1.2165056112136696E-2</v>
      </c>
    </row>
    <row r="381" spans="19:27" x14ac:dyDescent="0.2">
      <c r="S381" s="399"/>
      <c r="T381" s="1401"/>
      <c r="W381" s="864" t="str">
        <f t="shared" si="13"/>
        <v>1D</v>
      </c>
      <c r="X381" s="1405">
        <f>_xll.qlCalendarAdvance(Calendar,X380,W381,"f",FALSE)</f>
        <v>42699</v>
      </c>
      <c r="Y381" s="1404">
        <f>_xll.qlCalendarAdvance(Calendar,X381,NDays&amp;"D")</f>
        <v>42699</v>
      </c>
      <c r="Z381" s="1403">
        <v>1.2464327506656282E-2</v>
      </c>
      <c r="AA381" s="1411">
        <v>1.2200267297721354E-2</v>
      </c>
    </row>
    <row r="382" spans="19:27" x14ac:dyDescent="0.2">
      <c r="S382" s="399"/>
      <c r="T382" s="1401"/>
      <c r="W382" s="864" t="str">
        <f t="shared" si="13"/>
        <v>1D</v>
      </c>
      <c r="X382" s="1405">
        <f>_xll.qlCalendarAdvance(Calendar,X381,W382,"f",FALSE)</f>
        <v>42702</v>
      </c>
      <c r="Y382" s="1404">
        <f>_xll.qlCalendarAdvance(Calendar,X382,NDays&amp;"D")</f>
        <v>42702</v>
      </c>
      <c r="Z382" s="1403">
        <v>1.2489481130222007E-2</v>
      </c>
      <c r="AA382" s="1411">
        <v>1.2234596994752378E-2</v>
      </c>
    </row>
    <row r="383" spans="19:27" x14ac:dyDescent="0.2">
      <c r="S383" s="399"/>
      <c r="T383" s="1401"/>
      <c r="W383" s="864" t="str">
        <f t="shared" si="13"/>
        <v>1D</v>
      </c>
      <c r="X383" s="1405">
        <f>_xll.qlCalendarAdvance(Calendar,X382,W383,"f",FALSE)</f>
        <v>42703</v>
      </c>
      <c r="Y383" s="1404">
        <f>_xll.qlCalendarAdvance(Calendar,X383,NDays&amp;"D")</f>
        <v>42703</v>
      </c>
      <c r="Z383" s="1403">
        <v>1.2506547000345741E-2</v>
      </c>
      <c r="AA383" s="1411">
        <v>1.2251932762687989E-2</v>
      </c>
    </row>
    <row r="384" spans="19:27" x14ac:dyDescent="0.2">
      <c r="S384" s="399"/>
      <c r="T384" s="1401"/>
      <c r="W384" s="864" t="str">
        <f t="shared" si="13"/>
        <v>1D</v>
      </c>
      <c r="X384" s="1405">
        <f>_xll.qlCalendarAdvance(Calendar,X383,W384,"f",FALSE)</f>
        <v>42704</v>
      </c>
      <c r="Y384" s="1404">
        <f>_xll.qlCalendarAdvance(Calendar,X384,NDays&amp;"D")</f>
        <v>42704</v>
      </c>
      <c r="Z384" s="1403">
        <v>1.2523593092721257E-2</v>
      </c>
      <c r="AA384" s="1411">
        <v>1.2269248749333661E-2</v>
      </c>
    </row>
    <row r="385" spans="19:27" x14ac:dyDescent="0.2">
      <c r="S385" s="399"/>
      <c r="T385" s="1401"/>
      <c r="W385" s="864" t="str">
        <f t="shared" si="13"/>
        <v>1D</v>
      </c>
      <c r="X385" s="1405">
        <f>_xll.qlCalendarAdvance(Calendar,X384,W385,"f",FALSE)</f>
        <v>42705</v>
      </c>
      <c r="Y385" s="1404">
        <f>_xll.qlCalendarAdvance(Calendar,X385,NDays&amp;"D")</f>
        <v>42705</v>
      </c>
      <c r="Z385" s="1403">
        <v>1.2566614574324781E-2</v>
      </c>
      <c r="AA385" s="1411">
        <v>1.2286544954851486E-2</v>
      </c>
    </row>
    <row r="386" spans="19:27" x14ac:dyDescent="0.2">
      <c r="S386" s="399"/>
      <c r="T386" s="1401"/>
      <c r="W386" s="864" t="str">
        <f t="shared" si="13"/>
        <v>1D</v>
      </c>
      <c r="X386" s="1405">
        <f>_xll.qlCalendarAdvance(Calendar,X385,W386,"f",FALSE)</f>
        <v>42706</v>
      </c>
      <c r="Y386" s="1404">
        <f>_xll.qlCalendarAdvance(Calendar,X386,NDays&amp;"D")</f>
        <v>42706</v>
      </c>
      <c r="Z386" s="1403">
        <v>1.2574943455116623E-2</v>
      </c>
      <c r="AA386" s="1411">
        <v>1.2321487347690304E-2</v>
      </c>
    </row>
    <row r="387" spans="19:27" x14ac:dyDescent="0.2">
      <c r="S387" s="399"/>
      <c r="T387" s="1401"/>
      <c r="W387" s="864" t="str">
        <f t="shared" si="13"/>
        <v>1D</v>
      </c>
      <c r="X387" s="1405">
        <f>_xll.qlCalendarAdvance(Calendar,X386,W387,"f",FALSE)</f>
        <v>42709</v>
      </c>
      <c r="Y387" s="1404">
        <f>_xll.qlCalendarAdvance(Calendar,X387,NDays&amp;"D")</f>
        <v>42709</v>
      </c>
      <c r="Z387" s="1403">
        <v>1.2617160732054907E-2</v>
      </c>
      <c r="AA387" s="1411">
        <v>1.2355531965482225E-2</v>
      </c>
    </row>
    <row r="388" spans="19:27" x14ac:dyDescent="0.2">
      <c r="S388" s="399"/>
      <c r="T388" s="1401"/>
      <c r="W388" s="864" t="str">
        <f t="shared" si="13"/>
        <v>1D</v>
      </c>
      <c r="X388" s="1405">
        <f>_xll.qlCalendarAdvance(Calendar,X387,W388,"f",FALSE)</f>
        <v>42710</v>
      </c>
      <c r="Y388" s="1404">
        <f>_xll.qlCalendarAdvance(Calendar,X388,NDays&amp;"D")</f>
        <v>42710</v>
      </c>
      <c r="Z388" s="1403">
        <v>1.2634078851846635E-2</v>
      </c>
      <c r="AA388" s="1411">
        <v>1.2372729265279769E-2</v>
      </c>
    </row>
    <row r="389" spans="19:27" x14ac:dyDescent="0.2">
      <c r="S389" s="399"/>
      <c r="T389" s="1401"/>
      <c r="W389" s="864" t="str">
        <f t="shared" si="13"/>
        <v>1D</v>
      </c>
      <c r="X389" s="1405">
        <f>_xll.qlCalendarAdvance(Calendar,X388,W389,"f",FALSE)</f>
        <v>42711</v>
      </c>
      <c r="Y389" s="1404">
        <f>_xll.qlCalendarAdvance(Calendar,X389,NDays&amp;"D")</f>
        <v>42711</v>
      </c>
      <c r="Z389" s="1403">
        <v>1.2668189644345367E-2</v>
      </c>
      <c r="AA389" s="1411">
        <v>1.2389906783868421E-2</v>
      </c>
    </row>
    <row r="390" spans="19:27" x14ac:dyDescent="0.2">
      <c r="S390" s="399"/>
      <c r="T390" s="1401"/>
      <c r="W390" s="864" t="str">
        <f t="shared" si="13"/>
        <v>1D</v>
      </c>
      <c r="X390" s="1405">
        <f>_xll.qlCalendarAdvance(Calendar,X389,W390,"f",FALSE)</f>
        <v>42712</v>
      </c>
      <c r="Y390" s="1404">
        <f>_xll.qlCalendarAdvance(Calendar,X390,NDays&amp;"D")</f>
        <v>42712</v>
      </c>
      <c r="Z390" s="1403">
        <v>1.2676455682080097E-2</v>
      </c>
      <c r="AA390" s="1411">
        <v>1.2407064521329225E-2</v>
      </c>
    </row>
    <row r="391" spans="19:27" x14ac:dyDescent="0.2">
      <c r="S391" s="399"/>
      <c r="T391" s="1401"/>
      <c r="W391" s="864" t="str">
        <f t="shared" si="13"/>
        <v>1D</v>
      </c>
      <c r="X391" s="1405">
        <f>_xll.qlCalendarAdvance(Calendar,X390,W391,"f",FALSE)</f>
        <v>42713</v>
      </c>
      <c r="Y391" s="1404">
        <f>_xll.qlCalendarAdvance(Calendar,X391,NDays&amp;"D")</f>
        <v>42713</v>
      </c>
      <c r="Z391" s="1403">
        <v>1.2684714541244393E-2</v>
      </c>
      <c r="AA391" s="1411">
        <v>1.2441738135524258E-2</v>
      </c>
    </row>
    <row r="392" spans="19:27" x14ac:dyDescent="0.2">
      <c r="S392" s="399"/>
      <c r="T392" s="1401"/>
      <c r="W392" s="864" t="str">
        <f t="shared" si="13"/>
        <v>1D</v>
      </c>
      <c r="X392" s="1405">
        <f>_xll.qlCalendarAdvance(Calendar,X391,W392,"f",FALSE)</f>
        <v>42716</v>
      </c>
      <c r="Y392" s="1404">
        <f>_xll.qlCalendarAdvance(Calendar,X392,NDays&amp;"D")</f>
        <v>42716</v>
      </c>
      <c r="Z392" s="1403">
        <v>1.2735172223887758E-2</v>
      </c>
      <c r="AA392" s="1411">
        <v>1.2475497659326651E-2</v>
      </c>
    </row>
    <row r="393" spans="19:27" x14ac:dyDescent="0.2">
      <c r="S393" s="399"/>
      <c r="T393" s="1401"/>
      <c r="W393" s="864" t="str">
        <f t="shared" si="13"/>
        <v>1D</v>
      </c>
      <c r="X393" s="1405">
        <f>_xll.qlCalendarAdvance(Calendar,X392,W393,"f",FALSE)</f>
        <v>42717</v>
      </c>
      <c r="Y393" s="1404">
        <f>_xll.qlCalendarAdvance(Calendar,X393,NDays&amp;"D")</f>
        <v>42717</v>
      </c>
      <c r="Z393" s="1403">
        <v>1.2751951893983371E-2</v>
      </c>
      <c r="AA393" s="1411">
        <v>1.2492556490824036E-2</v>
      </c>
    </row>
    <row r="394" spans="19:27" x14ac:dyDescent="0.2">
      <c r="S394" s="399"/>
      <c r="T394" s="1401"/>
      <c r="W394" s="864" t="str">
        <f t="shared" si="13"/>
        <v>1D</v>
      </c>
      <c r="X394" s="1405">
        <f>_xll.qlCalendarAdvance(Calendar,X393,W394,"f",FALSE)</f>
        <v>42718</v>
      </c>
      <c r="Y394" s="1404">
        <f>_xll.qlCalendarAdvance(Calendar,X394,NDays&amp;"D")</f>
        <v>42718</v>
      </c>
      <c r="Z394" s="1403">
        <v>1.2785793980619305E-2</v>
      </c>
      <c r="AA394" s="1411">
        <v>1.2509595541193574E-2</v>
      </c>
    </row>
    <row r="395" spans="19:27" x14ac:dyDescent="0.2">
      <c r="S395" s="399"/>
      <c r="T395" s="1401"/>
      <c r="W395" s="864" t="str">
        <f t="shared" si="13"/>
        <v>1D</v>
      </c>
      <c r="X395" s="1405">
        <f>_xll.qlCalendarAdvance(Calendar,X394,W395,"f",FALSE)</f>
        <v>42719</v>
      </c>
      <c r="Y395" s="1404">
        <f>_xll.qlCalendarAdvance(Calendar,X395,NDays&amp;"D")</f>
        <v>42719</v>
      </c>
      <c r="Z395" s="1403">
        <v>1.2793986695279098E-2</v>
      </c>
      <c r="AA395" s="1411">
        <v>1.2526614810435266E-2</v>
      </c>
    </row>
    <row r="396" spans="19:27" x14ac:dyDescent="0.2">
      <c r="S396" s="399"/>
      <c r="T396" s="1401"/>
      <c r="W396" s="864" t="str">
        <f t="shared" si="13"/>
        <v>1D</v>
      </c>
      <c r="X396" s="1405">
        <f>_xll.qlCalendarAdvance(Calendar,X395,W396,"f",FALSE)</f>
        <v>42720</v>
      </c>
      <c r="Y396" s="1404">
        <f>_xll.qlCalendarAdvance(Calendar,X396,NDays&amp;"D")</f>
        <v>42720</v>
      </c>
      <c r="Z396" s="1403">
        <v>1.2802172230731972E-2</v>
      </c>
      <c r="AA396" s="1411">
        <v>1.2561019658305547E-2</v>
      </c>
    </row>
    <row r="397" spans="19:27" x14ac:dyDescent="0.2">
      <c r="S397" s="399"/>
      <c r="T397" s="1401"/>
      <c r="W397" s="864" t="str">
        <f t="shared" si="13"/>
        <v>1D</v>
      </c>
      <c r="X397" s="1405">
        <f>_xll.qlCalendarAdvance(Calendar,X396,W397,"f",FALSE)</f>
        <v>42723</v>
      </c>
      <c r="Y397" s="1404">
        <f>_xll.qlCalendarAdvance(Calendar,X397,NDays&amp;"D")</f>
        <v>42723</v>
      </c>
      <c r="Z397" s="1403">
        <v>1.2852214555403273E-2</v>
      </c>
      <c r="AA397" s="1411">
        <v>1.2594494075313101E-2</v>
      </c>
    </row>
    <row r="398" spans="19:27" x14ac:dyDescent="0.2">
      <c r="S398" s="399"/>
      <c r="T398" s="1401"/>
      <c r="W398" s="864" t="str">
        <f t="shared" si="13"/>
        <v>1D</v>
      </c>
      <c r="X398" s="1405">
        <f>_xll.qlCalendarAdvance(Calendar,X397,W398,"f",FALSE)</f>
        <v>42724</v>
      </c>
      <c r="Y398" s="1404">
        <f>_xll.qlCalendarAdvance(Calendar,X398,NDays&amp;"D")</f>
        <v>42724</v>
      </c>
      <c r="Z398" s="1403">
        <v>1.2868855771661565E-2</v>
      </c>
      <c r="AA398" s="1411">
        <v>1.2611414438510327E-2</v>
      </c>
    </row>
    <row r="399" spans="19:27" x14ac:dyDescent="0.2">
      <c r="S399" s="399"/>
      <c r="T399" s="1401"/>
      <c r="W399" s="864" t="str">
        <f t="shared" si="13"/>
        <v>1D</v>
      </c>
      <c r="X399" s="1405">
        <f>_xll.qlCalendarAdvance(Calendar,X398,W399,"f",FALSE)</f>
        <v>42725</v>
      </c>
      <c r="Y399" s="1404">
        <f>_xll.qlCalendarAdvance(Calendar,X399,NDays&amp;"D")</f>
        <v>42725</v>
      </c>
      <c r="Z399" s="1403">
        <v>1.2902429151389968E-2</v>
      </c>
      <c r="AA399" s="1411">
        <v>1.2628315020579706E-2</v>
      </c>
    </row>
    <row r="400" spans="19:27" x14ac:dyDescent="0.2">
      <c r="S400" s="399"/>
      <c r="T400" s="1401"/>
      <c r="W400" s="864" t="str">
        <f t="shared" si="13"/>
        <v>1D</v>
      </c>
      <c r="X400" s="1405">
        <f>_xll.qlCalendarAdvance(Calendar,X399,W400,"f",FALSE)</f>
        <v>42726</v>
      </c>
      <c r="Y400" s="1404">
        <f>_xll.qlCalendarAdvance(Calendar,X400,NDays&amp;"D")</f>
        <v>42726</v>
      </c>
      <c r="Z400" s="1403">
        <v>1.2910548537226375E-2</v>
      </c>
      <c r="AA400" s="1411">
        <v>1.2645195821359145E-2</v>
      </c>
    </row>
    <row r="401" spans="19:27" x14ac:dyDescent="0.2">
      <c r="S401" s="399"/>
      <c r="T401" s="1401"/>
      <c r="W401" s="864" t="str">
        <f t="shared" si="13"/>
        <v>1D</v>
      </c>
      <c r="X401" s="1405">
        <f>_xll.qlCalendarAdvance(Calendar,X400,W401,"f",FALSE)</f>
        <v>42727</v>
      </c>
      <c r="Y401" s="1404">
        <f>_xll.qlCalendarAdvance(Calendar,X401,NDays&amp;"D")</f>
        <v>42727</v>
      </c>
      <c r="Z401" s="1403">
        <v>1.2918660743363543E-2</v>
      </c>
      <c r="AA401" s="1411">
        <v>1.2696582967729686E-2</v>
      </c>
    </row>
    <row r="402" spans="19:27" x14ac:dyDescent="0.2">
      <c r="S402" s="399"/>
      <c r="T402" s="1401"/>
      <c r="W402" s="864" t="str">
        <f t="shared" si="13"/>
        <v>1D</v>
      </c>
      <c r="X402" s="1405">
        <f>_xll.qlCalendarAdvance(Calendar,X401,W402,"f",FALSE)</f>
        <v>42732</v>
      </c>
      <c r="Y402" s="1404">
        <f>_xll.qlCalendarAdvance(Calendar,X402,NDays&amp;"D")</f>
        <v>42732</v>
      </c>
      <c r="Z402" s="1403">
        <v>1.3018095125999765E-2</v>
      </c>
      <c r="AA402" s="1411">
        <v>1.274606522081112E-2</v>
      </c>
    </row>
    <row r="403" spans="19:27" x14ac:dyDescent="0.2">
      <c r="S403" s="399"/>
      <c r="T403" s="1401"/>
      <c r="W403" s="864" t="str">
        <f t="shared" si="13"/>
        <v>1D</v>
      </c>
      <c r="X403" s="1405">
        <f>_xll.qlCalendarAdvance(Calendar,X402,W403,"f",FALSE)</f>
        <v>42733</v>
      </c>
      <c r="Y403" s="1404">
        <f>_xll.qlCalendarAdvance(Calendar,X403,NDays&amp;"D")</f>
        <v>42733</v>
      </c>
      <c r="Z403" s="1403">
        <v>1.3026141178220998E-2</v>
      </c>
      <c r="AA403" s="1411">
        <v>1.2762807553128308E-2</v>
      </c>
    </row>
    <row r="404" spans="19:27" x14ac:dyDescent="0.2">
      <c r="S404" s="399"/>
      <c r="T404" s="1401"/>
      <c r="W404" s="864" t="str">
        <f t="shared" ref="W404:W467" si="14">W403</f>
        <v>1D</v>
      </c>
      <c r="X404" s="1405">
        <f>_xll.qlCalendarAdvance(Calendar,X403,W404,"f",FALSE)</f>
        <v>42734</v>
      </c>
      <c r="Y404" s="1404">
        <f>_xll.qlCalendarAdvance(Calendar,X404,NDays&amp;"D")</f>
        <v>42734</v>
      </c>
      <c r="Z404" s="1403">
        <v>1.3042575292482074E-2</v>
      </c>
      <c r="AA404" s="1411">
        <v>1.2805238288408904E-2</v>
      </c>
    </row>
    <row r="405" spans="19:27" x14ac:dyDescent="0.2">
      <c r="S405" s="399"/>
      <c r="T405" s="1401"/>
      <c r="W405" s="864" t="str">
        <f t="shared" si="14"/>
        <v>1D</v>
      </c>
      <c r="X405" s="1405">
        <f>_xll.qlCalendarAdvance(Calendar,X404,W405,"f",FALSE)</f>
        <v>42738</v>
      </c>
      <c r="Y405" s="1404">
        <f>_xll.qlCalendarAdvance(Calendar,X405,NDays&amp;"D")</f>
        <v>42738</v>
      </c>
      <c r="Z405" s="1403">
        <v>1.3099755918433726E-2</v>
      </c>
      <c r="AA405" s="1411">
        <v>1.2846222496256665E-2</v>
      </c>
    </row>
    <row r="406" spans="19:27" x14ac:dyDescent="0.2">
      <c r="S406" s="399"/>
      <c r="T406" s="1401"/>
      <c r="W406" s="864" t="str">
        <f t="shared" si="14"/>
        <v>1D</v>
      </c>
      <c r="X406" s="1405">
        <f>_xll.qlCalendarAdvance(Calendar,X405,W406,"f",FALSE)</f>
        <v>42739</v>
      </c>
      <c r="Y406" s="1404">
        <f>_xll.qlCalendarAdvance(Calendar,X406,NDays&amp;"D")</f>
        <v>42739</v>
      </c>
      <c r="Z406" s="1403">
        <v>1.3132791874056336E-2</v>
      </c>
      <c r="AA406" s="1411">
        <v>1.2862846141158402E-2</v>
      </c>
    </row>
    <row r="407" spans="19:27" x14ac:dyDescent="0.2">
      <c r="S407" s="399"/>
      <c r="T407" s="1401"/>
      <c r="W407" s="864" t="str">
        <f t="shared" si="14"/>
        <v>1D</v>
      </c>
      <c r="X407" s="1405">
        <f>_xll.qlCalendarAdvance(Calendar,X406,W407,"f",FALSE)</f>
        <v>42740</v>
      </c>
      <c r="Y407" s="1404">
        <f>_xll.qlCalendarAdvance(Calendar,X407,NDays&amp;"D")</f>
        <v>42740</v>
      </c>
      <c r="Z407" s="1403">
        <v>1.3140764588805177E-2</v>
      </c>
      <c r="AA407" s="1411">
        <v>1.2879450004851245E-2</v>
      </c>
    </row>
    <row r="408" spans="19:27" x14ac:dyDescent="0.2">
      <c r="S408" s="399"/>
      <c r="T408" s="1401"/>
      <c r="W408" s="864" t="str">
        <f t="shared" si="14"/>
        <v>1D</v>
      </c>
      <c r="X408" s="1405">
        <f>_xll.qlCalendarAdvance(Calendar,X407,W408,"f",FALSE)</f>
        <v>42741</v>
      </c>
      <c r="Y408" s="1404">
        <f>_xll.qlCalendarAdvance(Calendar,X408,NDays&amp;"D")</f>
        <v>42741</v>
      </c>
      <c r="Z408" s="1403">
        <v>1.3148730123260519E-2</v>
      </c>
      <c r="AA408" s="1411">
        <v>1.2913048608075297E-2</v>
      </c>
    </row>
    <row r="409" spans="19:27" x14ac:dyDescent="0.2">
      <c r="S409" s="399"/>
      <c r="T409" s="1401"/>
      <c r="W409" s="864" t="str">
        <f t="shared" si="14"/>
        <v>1D</v>
      </c>
      <c r="X409" s="1405">
        <f>_xll.qlCalendarAdvance(Calendar,X408,W409,"f",FALSE)</f>
        <v>42744</v>
      </c>
      <c r="Y409" s="1404">
        <f>_xll.qlCalendarAdvance(Calendar,X409,NDays&amp;"D")</f>
        <v>42744</v>
      </c>
      <c r="Z409" s="1403">
        <v>1.3197526300294875E-2</v>
      </c>
      <c r="AA409" s="1411">
        <v>1.2945667646966363E-2</v>
      </c>
    </row>
    <row r="410" spans="19:27" x14ac:dyDescent="0.2">
      <c r="S410" s="399"/>
      <c r="T410" s="1401"/>
      <c r="W410" s="864" t="str">
        <f t="shared" si="14"/>
        <v>1D</v>
      </c>
      <c r="X410" s="1405">
        <f>_xll.qlCalendarAdvance(Calendar,X409,W410,"f",FALSE)</f>
        <v>42745</v>
      </c>
      <c r="Y410" s="1404">
        <f>_xll.qlCalendarAdvance(Calendar,X410,NDays&amp;"D")</f>
        <v>42745</v>
      </c>
      <c r="Z410" s="1403">
        <v>1.3213752130526016E-2</v>
      </c>
      <c r="AA410" s="1411">
        <v>1.2962172604371602E-2</v>
      </c>
    </row>
    <row r="411" spans="19:27" x14ac:dyDescent="0.2">
      <c r="S411" s="399"/>
      <c r="T411" s="1401"/>
      <c r="W411" s="864" t="str">
        <f t="shared" si="14"/>
        <v>1D</v>
      </c>
      <c r="X411" s="1405">
        <f>_xll.qlCalendarAdvance(Calendar,X410,W411,"f",FALSE)</f>
        <v>42746</v>
      </c>
      <c r="Y411" s="1404">
        <f>_xll.qlCalendarAdvance(Calendar,X411,NDays&amp;"D")</f>
        <v>42746</v>
      </c>
      <c r="Z411" s="1403">
        <v>1.3246519365417833E-2</v>
      </c>
      <c r="AA411" s="1411">
        <v>1.2978657780567948E-2</v>
      </c>
    </row>
    <row r="412" spans="19:27" x14ac:dyDescent="0.2">
      <c r="S412" s="399"/>
      <c r="T412" s="1401"/>
      <c r="W412" s="864" t="str">
        <f t="shared" si="14"/>
        <v>1D</v>
      </c>
      <c r="X412" s="1405">
        <f>_xll.qlCalendarAdvance(Calendar,X411,W412,"f",FALSE)</f>
        <v>42747</v>
      </c>
      <c r="Y412" s="1404">
        <f>_xll.qlCalendarAdvance(Calendar,X412,NDays&amp;"D")</f>
        <v>42747</v>
      </c>
      <c r="Z412" s="1403">
        <v>1.3254418739766793E-2</v>
      </c>
      <c r="AA412" s="1411">
        <v>1.2995123175393308E-2</v>
      </c>
    </row>
    <row r="413" spans="19:27" x14ac:dyDescent="0.2">
      <c r="S413" s="399"/>
      <c r="T413" s="1401"/>
      <c r="W413" s="864" t="str">
        <f t="shared" si="14"/>
        <v>1D</v>
      </c>
      <c r="X413" s="1405">
        <f>_xll.qlCalendarAdvance(Calendar,X412,W413,"f",FALSE)</f>
        <v>42748</v>
      </c>
      <c r="Y413" s="1404">
        <f>_xll.qlCalendarAdvance(Calendar,X413,NDays&amp;"D")</f>
        <v>42748</v>
      </c>
      <c r="Z413" s="1403">
        <v>1.3262310933730785E-2</v>
      </c>
      <c r="AA413" s="1411">
        <v>1.3028453042441825E-2</v>
      </c>
    </row>
    <row r="414" spans="19:27" x14ac:dyDescent="0.2">
      <c r="S414" s="399"/>
      <c r="T414" s="1401"/>
      <c r="W414" s="864" t="str">
        <f t="shared" si="14"/>
        <v>1D</v>
      </c>
      <c r="X414" s="1405">
        <f>_xll.qlCalendarAdvance(Calendar,X413,W414,"f",FALSE)</f>
        <v>42751</v>
      </c>
      <c r="Y414" s="1404">
        <f>_xll.qlCalendarAdvance(Calendar,X414,NDays&amp;"D")</f>
        <v>42751</v>
      </c>
      <c r="Z414" s="1403">
        <v>1.331069170399014E-2</v>
      </c>
      <c r="AA414" s="1411">
        <v>1.3060786942362679E-2</v>
      </c>
    </row>
    <row r="415" spans="19:27" x14ac:dyDescent="0.2">
      <c r="S415" s="399"/>
      <c r="T415" s="1401"/>
      <c r="W415" s="864" t="str">
        <f t="shared" si="14"/>
        <v>1D</v>
      </c>
      <c r="X415" s="1405">
        <f>_xll.qlCalendarAdvance(Calendar,X414,W415,"f",FALSE)</f>
        <v>42752</v>
      </c>
      <c r="Y415" s="1404">
        <f>_xll.qlCalendarAdvance(Calendar,X415,NDays&amp;"D")</f>
        <v>42752</v>
      </c>
      <c r="Z415" s="1403">
        <v>1.3326779064151176E-2</v>
      </c>
      <c r="AA415" s="1411">
        <v>1.3077153430819388E-2</v>
      </c>
    </row>
    <row r="416" spans="19:27" x14ac:dyDescent="0.2">
      <c r="S416" s="399"/>
      <c r="T416" s="1401"/>
      <c r="W416" s="864" t="str">
        <f t="shared" si="14"/>
        <v>1D</v>
      </c>
      <c r="X416" s="1405">
        <f>_xll.qlCalendarAdvance(Calendar,X415,W416,"f",FALSE)</f>
        <v>42753</v>
      </c>
      <c r="Y416" s="1404">
        <f>_xll.qlCalendarAdvance(Calendar,X416,NDays&amp;"D")</f>
        <v>42753</v>
      </c>
      <c r="Z416" s="1403">
        <v>1.3359277570192916E-2</v>
      </c>
      <c r="AA416" s="1411">
        <v>1.3093500138148251E-2</v>
      </c>
    </row>
    <row r="417" spans="19:27" x14ac:dyDescent="0.2">
      <c r="S417" s="399"/>
      <c r="T417" s="1401"/>
      <c r="W417" s="864" t="str">
        <f t="shared" si="14"/>
        <v>1D</v>
      </c>
      <c r="X417" s="1405">
        <f>_xll.qlCalendarAdvance(Calendar,X416,W417,"f",FALSE)</f>
        <v>42754</v>
      </c>
      <c r="Y417" s="1404">
        <f>_xll.qlCalendarAdvance(Calendar,X417,NDays&amp;"D")</f>
        <v>42754</v>
      </c>
      <c r="Z417" s="1403">
        <v>1.3367103602141932E-2</v>
      </c>
      <c r="AA417" s="1411">
        <v>1.3109827064106128E-2</v>
      </c>
    </row>
    <row r="418" spans="19:27" x14ac:dyDescent="0.2">
      <c r="S418" s="399"/>
      <c r="T418" s="1401"/>
      <c r="W418" s="864" t="str">
        <f t="shared" si="14"/>
        <v>1D</v>
      </c>
      <c r="X418" s="1405">
        <f>_xll.qlCalendarAdvance(Calendar,X417,W418,"f",FALSE)</f>
        <v>42755</v>
      </c>
      <c r="Y418" s="1404">
        <f>_xll.qlCalendarAdvance(Calendar,X418,NDays&amp;"D")</f>
        <v>42755</v>
      </c>
      <c r="Z418" s="1403">
        <v>1.3374922453741682E-2</v>
      </c>
      <c r="AA418" s="1411">
        <v>1.3142888197761698E-2</v>
      </c>
    </row>
    <row r="419" spans="19:27" x14ac:dyDescent="0.2">
      <c r="S419" s="399"/>
      <c r="T419" s="1401"/>
      <c r="W419" s="864" t="str">
        <f t="shared" si="14"/>
        <v>1D</v>
      </c>
      <c r="X419" s="1405">
        <f>_xll.qlCalendarAdvance(Calendar,X418,W419,"f",FALSE)</f>
        <v>42758</v>
      </c>
      <c r="Y419" s="1404">
        <f>_xll.qlCalendarAdvance(Calendar,X419,NDays&amp;"D")</f>
        <v>42758</v>
      </c>
      <c r="Z419" s="1403">
        <v>1.3422887805286093E-2</v>
      </c>
      <c r="AA419" s="1411">
        <v>1.3174936955119287E-2</v>
      </c>
    </row>
    <row r="420" spans="19:27" x14ac:dyDescent="0.2">
      <c r="S420" s="399"/>
      <c r="T420" s="1401"/>
      <c r="W420" s="864" t="str">
        <f t="shared" si="14"/>
        <v>1D</v>
      </c>
      <c r="X420" s="1405">
        <f>_xll.qlCalendarAdvance(Calendar,X419,W420,"f",FALSE)</f>
        <v>42759</v>
      </c>
      <c r="Y420" s="1404">
        <f>_xll.qlCalendarAdvance(Calendar,X420,NDays&amp;"D")</f>
        <v>42759</v>
      </c>
      <c r="Z420" s="1403">
        <v>1.3438836691410983E-2</v>
      </c>
      <c r="AA420" s="1411">
        <v>1.3191164974708514E-2</v>
      </c>
    </row>
    <row r="421" spans="19:27" x14ac:dyDescent="0.2">
      <c r="S421" s="399"/>
      <c r="T421" s="1401"/>
      <c r="W421" s="864" t="str">
        <f t="shared" si="14"/>
        <v>1D</v>
      </c>
      <c r="X421" s="1405">
        <f>_xll.qlCalendarAdvance(Calendar,X420,W421,"f",FALSE)</f>
        <v>42760</v>
      </c>
      <c r="Y421" s="1404">
        <f>_xll.qlCalendarAdvance(Calendar,X421,NDays&amp;"D")</f>
        <v>42760</v>
      </c>
      <c r="Z421" s="1403">
        <v>1.3471066458753029E-2</v>
      </c>
      <c r="AA421" s="1411">
        <v>1.3207373212926754E-2</v>
      </c>
    </row>
    <row r="422" spans="19:27" x14ac:dyDescent="0.2">
      <c r="S422" s="399"/>
      <c r="T422" s="1401"/>
      <c r="W422" s="864" t="str">
        <f t="shared" si="14"/>
        <v>1D</v>
      </c>
      <c r="X422" s="1405">
        <f>_xll.qlCalendarAdvance(Calendar,X421,W422,"f",FALSE)</f>
        <v>42761</v>
      </c>
      <c r="Y422" s="1404">
        <f>_xll.qlCalendarAdvance(Calendar,X422,NDays&amp;"D")</f>
        <v>42761</v>
      </c>
      <c r="Z422" s="1403">
        <v>1.3478819147219948E-2</v>
      </c>
      <c r="AA422" s="1411">
        <v>1.3223561669855055E-2</v>
      </c>
    </row>
    <row r="423" spans="19:27" x14ac:dyDescent="0.2">
      <c r="S423" s="399"/>
      <c r="T423" s="1401"/>
      <c r="W423" s="864" t="str">
        <f t="shared" si="14"/>
        <v>1D</v>
      </c>
      <c r="X423" s="1405">
        <f>_xll.qlCalendarAdvance(Calendar,X422,W423,"f",FALSE)</f>
        <v>42762</v>
      </c>
      <c r="Y423" s="1404">
        <f>_xll.qlCalendarAdvance(Calendar,X423,NDays&amp;"D")</f>
        <v>42762</v>
      </c>
      <c r="Z423" s="1403">
        <v>1.3486564655502185E-2</v>
      </c>
      <c r="AA423" s="1411">
        <v>1.3256354071306358E-2</v>
      </c>
    </row>
    <row r="424" spans="19:27" x14ac:dyDescent="0.2">
      <c r="S424" s="399"/>
      <c r="T424" s="1401"/>
      <c r="W424" s="864" t="str">
        <f t="shared" si="14"/>
        <v>1D</v>
      </c>
      <c r="X424" s="1405">
        <f>_xll.qlCalendarAdvance(Calendar,X423,W424,"f",FALSE)</f>
        <v>42765</v>
      </c>
      <c r="Y424" s="1404">
        <f>_xll.qlCalendarAdvance(Calendar,X424,NDays&amp;"D")</f>
        <v>42765</v>
      </c>
      <c r="Z424" s="1403">
        <v>1.3517882933584765E-2</v>
      </c>
      <c r="AA424" s="1411">
        <v>1.3288117684587819E-2</v>
      </c>
    </row>
    <row r="425" spans="19:27" x14ac:dyDescent="0.2">
      <c r="S425" s="399"/>
      <c r="T425" s="1401"/>
      <c r="W425" s="864" t="str">
        <f t="shared" si="14"/>
        <v>1D</v>
      </c>
      <c r="X425" s="1405">
        <f>_xll.qlCalendarAdvance(Calendar,X424,W425,"f",FALSE)</f>
        <v>42766</v>
      </c>
      <c r="Y425" s="1404">
        <f>_xll.qlCalendarAdvance(Calendar,X425,NDays&amp;"D")</f>
        <v>42766</v>
      </c>
      <c r="Z425" s="1403">
        <v>1.3525596425152782E-2</v>
      </c>
      <c r="AA425" s="1411">
        <v>1.3304207235066423E-2</v>
      </c>
    </row>
    <row r="426" spans="19:27" x14ac:dyDescent="0.2">
      <c r="S426" s="399"/>
      <c r="T426" s="1401"/>
      <c r="W426" s="864" t="str">
        <f t="shared" si="14"/>
        <v>1D</v>
      </c>
      <c r="X426" s="1405">
        <f>_xll.qlCalendarAdvance(Calendar,X425,W426,"f",FALSE)</f>
        <v>42767</v>
      </c>
      <c r="Y426" s="1404">
        <f>_xll.qlCalendarAdvance(Calendar,X426,NDays&amp;"D")</f>
        <v>42767</v>
      </c>
      <c r="Z426" s="1403">
        <v>1.3541414966162671E-2</v>
      </c>
      <c r="AA426" s="1411">
        <v>1.3320277004092995E-2</v>
      </c>
    </row>
    <row r="427" spans="19:27" x14ac:dyDescent="0.2">
      <c r="S427" s="399"/>
      <c r="T427" s="1401"/>
      <c r="W427" s="864" t="str">
        <f t="shared" si="14"/>
        <v>1D</v>
      </c>
      <c r="X427" s="1405">
        <f>_xll.qlCalendarAdvance(Calendar,X426,W427,"f",FALSE)</f>
        <v>42768</v>
      </c>
      <c r="Y427" s="1404">
        <f>_xll.qlCalendarAdvance(Calendar,X427,NDays&amp;"D")</f>
        <v>42768</v>
      </c>
      <c r="Z427" s="1403">
        <v>1.3557213724475888E-2</v>
      </c>
      <c r="AA427" s="1411">
        <v>1.3336326991910674E-2</v>
      </c>
    </row>
    <row r="428" spans="19:27" x14ac:dyDescent="0.2">
      <c r="S428" s="399"/>
      <c r="T428" s="1401"/>
      <c r="W428" s="864" t="str">
        <f t="shared" si="14"/>
        <v>1D</v>
      </c>
      <c r="X428" s="1405">
        <f>_xll.qlCalendarAdvance(Calendar,X427,W428,"f",FALSE)</f>
        <v>42769</v>
      </c>
      <c r="Y428" s="1404">
        <f>_xll.qlCalendarAdvance(Calendar,X428,NDays&amp;"D")</f>
        <v>42769</v>
      </c>
      <c r="Z428" s="1403">
        <v>1.3572992700017177E-2</v>
      </c>
      <c r="AA428" s="1411">
        <v>1.3368850660320232E-2</v>
      </c>
    </row>
    <row r="429" spans="19:27" x14ac:dyDescent="0.2">
      <c r="S429" s="399"/>
      <c r="T429" s="1401"/>
      <c r="W429" s="864" t="str">
        <f t="shared" si="14"/>
        <v>1D</v>
      </c>
      <c r="X429" s="1405">
        <f>_xll.qlCalendarAdvance(Calendar,X428,W429,"f",FALSE)</f>
        <v>42772</v>
      </c>
      <c r="Y429" s="1404">
        <f>_xll.qlCalendarAdvance(Calendar,X429,NDays&amp;"D")</f>
        <v>42772</v>
      </c>
      <c r="Z429" s="1403">
        <v>1.3620210929297421E-2</v>
      </c>
      <c r="AA429" s="1411">
        <v>1.3400329129795718E-2</v>
      </c>
    </row>
    <row r="430" spans="19:27" x14ac:dyDescent="0.2">
      <c r="S430" s="399"/>
      <c r="T430" s="1401"/>
      <c r="W430" s="864" t="str">
        <f t="shared" si="14"/>
        <v>1D</v>
      </c>
      <c r="X430" s="1405">
        <f>_xll.qlCalendarAdvance(Calendar,X429,W430,"f",FALSE)</f>
        <v>42773</v>
      </c>
      <c r="Y430" s="1404">
        <f>_xll.qlCalendarAdvance(Calendar,X430,NDays&amp;"D")</f>
        <v>42773</v>
      </c>
      <c r="Z430" s="1403">
        <v>1.3635910773036053E-2</v>
      </c>
      <c r="AA430" s="1411">
        <v>1.3416280210920561E-2</v>
      </c>
    </row>
    <row r="431" spans="19:27" x14ac:dyDescent="0.2">
      <c r="S431" s="399"/>
      <c r="T431" s="1401"/>
      <c r="W431" s="864" t="str">
        <f t="shared" si="14"/>
        <v>1D</v>
      </c>
      <c r="X431" s="1405">
        <f>_xll.qlCalendarAdvance(Calendar,X430,W431,"f",FALSE)</f>
        <v>42774</v>
      </c>
      <c r="Y431" s="1404">
        <f>_xll.qlCalendarAdvance(Calendar,X431,NDays&amp;"D")</f>
        <v>42774</v>
      </c>
      <c r="Z431" s="1403">
        <v>1.3651590833649623E-2</v>
      </c>
      <c r="AA431" s="1411">
        <v>1.3432211510755465E-2</v>
      </c>
    </row>
    <row r="432" spans="19:27" x14ac:dyDescent="0.2">
      <c r="S432" s="399"/>
      <c r="T432" s="1401"/>
      <c r="W432" s="864" t="str">
        <f t="shared" si="14"/>
        <v>1D</v>
      </c>
      <c r="X432" s="1405">
        <f>_xll.qlCalendarAdvance(Calendar,X431,W432,"f",FALSE)</f>
        <v>42775</v>
      </c>
      <c r="Y432" s="1404">
        <f>_xll.qlCalendarAdvance(Calendar,X432,NDays&amp;"D")</f>
        <v>42775</v>
      </c>
      <c r="Z432" s="1403">
        <v>1.3667251111059986E-2</v>
      </c>
      <c r="AA432" s="1411">
        <v>1.3448123029219383E-2</v>
      </c>
    </row>
    <row r="433" spans="19:27" x14ac:dyDescent="0.2">
      <c r="S433" s="399"/>
      <c r="T433" s="1401"/>
      <c r="W433" s="864" t="str">
        <f t="shared" si="14"/>
        <v>1D</v>
      </c>
      <c r="X433" s="1405">
        <f>_xll.qlCalendarAdvance(Calendar,X432,W433,"f",FALSE)</f>
        <v>42776</v>
      </c>
      <c r="Y433" s="1404">
        <f>_xll.qlCalendarAdvance(Calendar,X433,NDays&amp;"D")</f>
        <v>42776</v>
      </c>
      <c r="Z433" s="1403">
        <v>1.3682891605197667E-2</v>
      </c>
      <c r="AA433" s="1411">
        <v>1.3480377962155806E-2</v>
      </c>
    </row>
    <row r="434" spans="19:27" x14ac:dyDescent="0.2">
      <c r="S434" s="399"/>
      <c r="T434" s="1401"/>
      <c r="W434" s="864" t="str">
        <f t="shared" si="14"/>
        <v>1D</v>
      </c>
      <c r="X434" s="1405">
        <f>_xll.qlCalendarAdvance(Calendar,X433,W434,"f",FALSE)</f>
        <v>42779</v>
      </c>
      <c r="Y434" s="1404">
        <f>_xll.qlCalendarAdvance(Calendar,X434,NDays&amp;"D")</f>
        <v>42779</v>
      </c>
      <c r="Z434" s="1403">
        <v>1.3729694387268381E-2</v>
      </c>
      <c r="AA434" s="1411">
        <v>1.351157128977043E-2</v>
      </c>
    </row>
    <row r="435" spans="19:27" x14ac:dyDescent="0.2">
      <c r="S435" s="399"/>
      <c r="T435" s="1401"/>
      <c r="W435" s="864" t="str">
        <f t="shared" si="14"/>
        <v>1D</v>
      </c>
      <c r="X435" s="1405">
        <f>_xll.qlCalendarAdvance(Calendar,X434,W435,"f",FALSE)</f>
        <v>42780</v>
      </c>
      <c r="Y435" s="1404">
        <f>_xll.qlCalendarAdvance(Calendar,X435,NDays&amp;"D")</f>
        <v>42780</v>
      </c>
      <c r="Z435" s="1403">
        <v>1.3745255747611984E-2</v>
      </c>
      <c r="AA435" s="1411">
        <v>1.3527383901541512E-2</v>
      </c>
    </row>
    <row r="436" spans="19:27" x14ac:dyDescent="0.2">
      <c r="S436" s="399"/>
      <c r="T436" s="1401"/>
      <c r="W436" s="864" t="str">
        <f t="shared" si="14"/>
        <v>1D</v>
      </c>
      <c r="X436" s="1405">
        <f>_xll.qlCalendarAdvance(Calendar,X435,W436,"f",FALSE)</f>
        <v>42781</v>
      </c>
      <c r="Y436" s="1404">
        <f>_xll.qlCalendarAdvance(Calendar,X436,NDays&amp;"D")</f>
        <v>42781</v>
      </c>
      <c r="Z436" s="1403">
        <v>1.3760797324323986E-2</v>
      </c>
      <c r="AA436" s="1411">
        <v>1.3543176731941609E-2</v>
      </c>
    </row>
    <row r="437" spans="19:27" x14ac:dyDescent="0.2">
      <c r="S437" s="399"/>
      <c r="T437" s="1401"/>
      <c r="W437" s="864" t="str">
        <f t="shared" si="14"/>
        <v>1D</v>
      </c>
      <c r="X437" s="1405">
        <f>_xll.qlCalendarAdvance(Calendar,X436,W437,"f",FALSE)</f>
        <v>42782</v>
      </c>
      <c r="Y437" s="1404">
        <f>_xll.qlCalendarAdvance(Calendar,X437,NDays&amp;"D")</f>
        <v>42782</v>
      </c>
      <c r="Z437" s="1403">
        <v>1.3776319117337819E-2</v>
      </c>
      <c r="AA437" s="1411">
        <v>1.3558949780970719E-2</v>
      </c>
    </row>
    <row r="438" spans="19:27" x14ac:dyDescent="0.2">
      <c r="S438" s="399"/>
      <c r="T438" s="1401"/>
      <c r="W438" s="864" t="str">
        <f t="shared" si="14"/>
        <v>1D</v>
      </c>
      <c r="X438" s="1405">
        <f>_xll.qlCalendarAdvance(Calendar,X437,W438,"f",FALSE)</f>
        <v>42783</v>
      </c>
      <c r="Y438" s="1404">
        <f>_xll.qlCalendarAdvance(Calendar,X438,NDays&amp;"D")</f>
        <v>42783</v>
      </c>
      <c r="Z438" s="1403">
        <v>1.3791821126586905E-2</v>
      </c>
      <c r="AA438" s="1411">
        <v>1.3590935974138556E-2</v>
      </c>
    </row>
    <row r="439" spans="19:27" x14ac:dyDescent="0.2">
      <c r="S439" s="399"/>
      <c r="T439" s="1401"/>
      <c r="W439" s="864" t="str">
        <f t="shared" si="14"/>
        <v>1D</v>
      </c>
      <c r="X439" s="1405">
        <f>_xll.qlCalendarAdvance(Calendar,X438,W439,"f",FALSE)</f>
        <v>42786</v>
      </c>
      <c r="Y439" s="1404">
        <f>_xll.qlCalendarAdvance(Calendar,X439,NDays&amp;"D")</f>
        <v>42786</v>
      </c>
      <c r="Z439" s="1403">
        <v>1.3838208451016274E-2</v>
      </c>
      <c r="AA439" s="1411">
        <v>1.3621844163701491E-2</v>
      </c>
    </row>
    <row r="440" spans="19:27" x14ac:dyDescent="0.2">
      <c r="S440" s="399"/>
      <c r="T440" s="1401"/>
      <c r="W440" s="864" t="str">
        <f t="shared" si="14"/>
        <v>1D</v>
      </c>
      <c r="X440" s="1405">
        <f>_xll.qlCalendarAdvance(Calendar,X439,W440,"f",FALSE)</f>
        <v>42787</v>
      </c>
      <c r="Y440" s="1404">
        <f>_xll.qlCalendarAdvance(Calendar,X440,NDays&amp;"D")</f>
        <v>42787</v>
      </c>
      <c r="Z440" s="1403">
        <v>1.385363132448854E-2</v>
      </c>
      <c r="AA440" s="1411">
        <v>1.363751830595672E-2</v>
      </c>
    </row>
    <row r="441" spans="19:27" x14ac:dyDescent="0.2">
      <c r="S441" s="399"/>
      <c r="T441" s="1401"/>
      <c r="W441" s="864" t="str">
        <f t="shared" si="14"/>
        <v>1D</v>
      </c>
      <c r="X441" s="1405">
        <f>_xll.qlCalendarAdvance(Calendar,X440,W441,"f",FALSE)</f>
        <v>42788</v>
      </c>
      <c r="Y441" s="1404">
        <f>_xll.qlCalendarAdvance(Calendar,X441,NDays&amp;"D")</f>
        <v>42788</v>
      </c>
      <c r="Z441" s="1403">
        <v>1.386903441383714E-2</v>
      </c>
      <c r="AA441" s="1411">
        <v>1.3653172666840963E-2</v>
      </c>
    </row>
    <row r="442" spans="19:27" x14ac:dyDescent="0.2">
      <c r="S442" s="399"/>
      <c r="T442" s="1401"/>
      <c r="W442" s="864" t="str">
        <f t="shared" si="14"/>
        <v>1D</v>
      </c>
      <c r="X442" s="1405">
        <f>_xll.qlCalendarAdvance(Calendar,X441,W442,"f",FALSE)</f>
        <v>42789</v>
      </c>
      <c r="Y442" s="1404">
        <f>_xll.qlCalendarAdvance(Calendar,X442,NDays&amp;"D")</f>
        <v>42789</v>
      </c>
      <c r="Z442" s="1403">
        <v>1.3884417718998399E-2</v>
      </c>
      <c r="AA442" s="1411">
        <v>1.366880724635422E-2</v>
      </c>
    </row>
    <row r="443" spans="19:27" x14ac:dyDescent="0.2">
      <c r="S443" s="399"/>
      <c r="T443" s="1401"/>
      <c r="W443" s="864" t="str">
        <f t="shared" si="14"/>
        <v>1D</v>
      </c>
      <c r="X443" s="1405">
        <f>_xll.qlCalendarAdvance(Calendar,X442,W443,"f",FALSE)</f>
        <v>42790</v>
      </c>
      <c r="Y443" s="1404">
        <f>_xll.qlCalendarAdvance(Calendar,X443,NDays&amp;"D")</f>
        <v>42790</v>
      </c>
      <c r="Z443" s="1403">
        <v>1.3899781239897054E-2</v>
      </c>
      <c r="AA443" s="1411">
        <v>1.3700524693620968E-2</v>
      </c>
    </row>
    <row r="444" spans="19:27" x14ac:dyDescent="0.2">
      <c r="S444" s="399"/>
      <c r="T444" s="1401"/>
      <c r="W444" s="864" t="str">
        <f t="shared" si="14"/>
        <v>1D</v>
      </c>
      <c r="X444" s="1405">
        <f>_xll.qlCalendarAdvance(Calendar,X443,W444,"f",FALSE)</f>
        <v>42793</v>
      </c>
      <c r="Y444" s="1404">
        <f>_xll.qlCalendarAdvance(Calendar,X444,NDays&amp;"D")</f>
        <v>42793</v>
      </c>
      <c r="Z444" s="1403">
        <v>1.3945753096337204E-2</v>
      </c>
      <c r="AA444" s="1411">
        <v>1.3731147750616346E-2</v>
      </c>
    </row>
    <row r="445" spans="19:27" x14ac:dyDescent="0.2">
      <c r="S445" s="399"/>
      <c r="T445" s="1401"/>
      <c r="W445" s="864" t="str">
        <f t="shared" si="14"/>
        <v>1D</v>
      </c>
      <c r="X445" s="1405">
        <f>_xll.qlCalendarAdvance(Calendar,X444,W445,"f",FALSE)</f>
        <v>42794</v>
      </c>
      <c r="Y445" s="1404">
        <f>_xll.qlCalendarAdvance(Calendar,X445,NDays&amp;"D")</f>
        <v>42794</v>
      </c>
      <c r="Z445" s="1403">
        <v>1.398458427226792E-2</v>
      </c>
      <c r="AA445" s="1411">
        <v>1.3746683423274675E-2</v>
      </c>
    </row>
    <row r="446" spans="19:27" x14ac:dyDescent="0.2">
      <c r="S446" s="399"/>
      <c r="T446" s="1401"/>
      <c r="W446" s="864" t="str">
        <f t="shared" si="14"/>
        <v>1D</v>
      </c>
      <c r="X446" s="1405">
        <f>_xll.qlCalendarAdvance(Calendar,X445,W446,"f",FALSE)</f>
        <v>42795</v>
      </c>
      <c r="Y446" s="1404">
        <f>_xll.qlCalendarAdvance(Calendar,X446,NDays&amp;"D")</f>
        <v>42795</v>
      </c>
      <c r="Z446" s="1403">
        <v>1.4015470138995225E-2</v>
      </c>
      <c r="AA446" s="1411">
        <v>1.3762199314480972E-2</v>
      </c>
    </row>
    <row r="447" spans="19:27" x14ac:dyDescent="0.2">
      <c r="S447" s="399"/>
      <c r="T447" s="1401"/>
      <c r="W447" s="864" t="str">
        <f t="shared" si="14"/>
        <v>1D</v>
      </c>
      <c r="X447" s="1405">
        <f>_xll.qlCalendarAdvance(Calendar,X446,W447,"f",FALSE)</f>
        <v>42796</v>
      </c>
      <c r="Y447" s="1404">
        <f>_xll.qlCalendarAdvance(Calendar,X447,NDays&amp;"D")</f>
        <v>42796</v>
      </c>
      <c r="Z447" s="1403">
        <v>1.40228561252978E-2</v>
      </c>
      <c r="AA447" s="1411">
        <v>1.3777695424316283E-2</v>
      </c>
    </row>
    <row r="448" spans="19:27" x14ac:dyDescent="0.2">
      <c r="S448" s="399"/>
      <c r="T448" s="1401"/>
      <c r="W448" s="864" t="str">
        <f t="shared" si="14"/>
        <v>1D</v>
      </c>
      <c r="X448" s="1405">
        <f>_xll.qlCalendarAdvance(Calendar,X447,W448,"f",FALSE)</f>
        <v>42797</v>
      </c>
      <c r="Y448" s="1404">
        <f>_xll.qlCalendarAdvance(Calendar,X448,NDays&amp;"D")</f>
        <v>42797</v>
      </c>
      <c r="Z448" s="1403">
        <v>1.4030234934173873E-2</v>
      </c>
      <c r="AA448" s="1411">
        <v>1.3809144118009561E-2</v>
      </c>
    </row>
    <row r="449" spans="19:27" x14ac:dyDescent="0.2">
      <c r="S449" s="399"/>
      <c r="T449" s="1401"/>
      <c r="W449" s="864" t="str">
        <f t="shared" si="14"/>
        <v>1D</v>
      </c>
      <c r="X449" s="1405">
        <f>_xll.qlCalendarAdvance(Calendar,X448,W449,"f",FALSE)</f>
        <v>42800</v>
      </c>
      <c r="Y449" s="1404">
        <f>_xll.qlCalendarAdvance(Calendar,X449,NDays&amp;"D")</f>
        <v>42800</v>
      </c>
      <c r="Z449" s="1403">
        <v>1.4075707528315887E-2</v>
      </c>
      <c r="AA449" s="1411">
        <v>1.3839482049785579E-2</v>
      </c>
    </row>
    <row r="450" spans="19:27" x14ac:dyDescent="0.2">
      <c r="S450" s="399"/>
      <c r="T450" s="1401"/>
      <c r="W450" s="864" t="str">
        <f t="shared" si="14"/>
        <v>1D</v>
      </c>
      <c r="X450" s="1405">
        <f>_xll.qlCalendarAdvance(Calendar,X449,W450,"f",FALSE)</f>
        <v>42801</v>
      </c>
      <c r="Y450" s="1404">
        <f>_xll.qlCalendarAdvance(Calendar,X450,NDays&amp;"D")</f>
        <v>42801</v>
      </c>
      <c r="Z450" s="1403">
        <v>1.4090825488725341E-2</v>
      </c>
      <c r="AA450" s="1411">
        <v>1.3854879252684915E-2</v>
      </c>
    </row>
    <row r="451" spans="19:27" x14ac:dyDescent="0.2">
      <c r="S451" s="399"/>
      <c r="T451" s="1401"/>
      <c r="W451" s="864" t="str">
        <f t="shared" si="14"/>
        <v>1D</v>
      </c>
      <c r="X451" s="1405">
        <f>_xll.qlCalendarAdvance(Calendar,X450,W451,"f",FALSE)</f>
        <v>42802</v>
      </c>
      <c r="Y451" s="1404">
        <f>_xll.qlCalendarAdvance(Calendar,X451,NDays&amp;"D")</f>
        <v>42802</v>
      </c>
      <c r="Z451" s="1403">
        <v>1.4121442522229301E-2</v>
      </c>
      <c r="AA451" s="1411">
        <v>1.3870256674051173E-2</v>
      </c>
    </row>
    <row r="452" spans="19:27" x14ac:dyDescent="0.2">
      <c r="S452" s="399"/>
      <c r="T452" s="1401"/>
      <c r="W452" s="864" t="str">
        <f t="shared" si="14"/>
        <v>1D</v>
      </c>
      <c r="X452" s="1405">
        <f>_xll.qlCalendarAdvance(Calendar,X451,W452,"f",FALSE)</f>
        <v>42803</v>
      </c>
      <c r="Y452" s="1404">
        <f>_xll.qlCalendarAdvance(Calendar,X452,NDays&amp;"D")</f>
        <v>42803</v>
      </c>
      <c r="Z452" s="1403">
        <v>1.4128755177351161E-2</v>
      </c>
      <c r="AA452" s="1411">
        <v>1.3885614314127492E-2</v>
      </c>
    </row>
    <row r="453" spans="19:27" x14ac:dyDescent="0.2">
      <c r="S453" s="399"/>
      <c r="T453" s="1401"/>
      <c r="W453" s="864" t="str">
        <f t="shared" si="14"/>
        <v>1D</v>
      </c>
      <c r="X453" s="1405">
        <f>_xll.qlCalendarAdvance(Calendar,X452,W453,"f",FALSE)</f>
        <v>42804</v>
      </c>
      <c r="Y453" s="1404">
        <f>_xll.qlCalendarAdvance(Calendar,X453,NDays&amp;"D")</f>
        <v>42804</v>
      </c>
      <c r="Z453" s="1403">
        <v>1.4136060655970754E-2</v>
      </c>
      <c r="AA453" s="1411">
        <v>1.3916794244629809E-2</v>
      </c>
    </row>
    <row r="454" spans="19:27" x14ac:dyDescent="0.2">
      <c r="S454" s="399"/>
      <c r="T454" s="1401"/>
      <c r="W454" s="864" t="str">
        <f t="shared" si="14"/>
        <v>1D</v>
      </c>
      <c r="X454" s="1405">
        <f>_xll.qlCalendarAdvance(Calendar,X453,W454,"f",FALSE)</f>
        <v>42807</v>
      </c>
      <c r="Y454" s="1404">
        <f>_xll.qlCalendarAdvance(Calendar,X454,NDays&amp;"D")</f>
        <v>42807</v>
      </c>
      <c r="Z454" s="1403">
        <v>1.4181117750654811E-2</v>
      </c>
      <c r="AA454" s="1411">
        <v>1.3946847060236633E-2</v>
      </c>
    </row>
    <row r="455" spans="19:27" x14ac:dyDescent="0.2">
      <c r="S455" s="399"/>
      <c r="T455" s="1401"/>
      <c r="W455" s="864" t="str">
        <f t="shared" si="14"/>
        <v>1D</v>
      </c>
      <c r="X455" s="1405">
        <f>_xll.qlCalendarAdvance(Calendar,X454,W455,"f",FALSE)</f>
        <v>42808</v>
      </c>
      <c r="Y455" s="1404">
        <f>_xll.qlCalendarAdvance(Calendar,X455,NDays&amp;"D")</f>
        <v>42808</v>
      </c>
      <c r="Z455" s="1403">
        <v>1.4226887416730553E-2</v>
      </c>
      <c r="AA455" s="1411">
        <v>1.3962105793214885E-2</v>
      </c>
    </row>
    <row r="456" spans="19:27" x14ac:dyDescent="0.2">
      <c r="S456" s="399"/>
      <c r="T456" s="1401"/>
      <c r="W456" s="864" t="str">
        <f t="shared" si="14"/>
        <v>1D</v>
      </c>
      <c r="X456" s="1405">
        <f>_xll.qlCalendarAdvance(Calendar,X455,W456,"f",FALSE)</f>
        <v>42809</v>
      </c>
      <c r="Y456" s="1404">
        <f>_xll.qlCalendarAdvance(Calendar,X456,NDays&amp;"D")</f>
        <v>42809</v>
      </c>
      <c r="Z456" s="1403">
        <v>1.4234130622671367E-2</v>
      </c>
      <c r="AA456" s="1411">
        <v>1.3977344744741105E-2</v>
      </c>
    </row>
    <row r="457" spans="19:27" x14ac:dyDescent="0.2">
      <c r="S457" s="399"/>
      <c r="T457" s="1401"/>
      <c r="W457" s="864" t="str">
        <f t="shared" si="14"/>
        <v>1D</v>
      </c>
      <c r="X457" s="1405">
        <f>_xll.qlCalendarAdvance(Calendar,X456,W457,"f",FALSE)</f>
        <v>42810</v>
      </c>
      <c r="Y457" s="1404">
        <f>_xll.qlCalendarAdvance(Calendar,X457,NDays&amp;"D")</f>
        <v>42810</v>
      </c>
      <c r="Z457" s="1403">
        <v>1.4241366652660107E-2</v>
      </c>
      <c r="AA457" s="1411">
        <v>1.3992563914896339E-2</v>
      </c>
    </row>
    <row r="458" spans="19:27" x14ac:dyDescent="0.2">
      <c r="S458" s="399"/>
      <c r="T458" s="1401"/>
      <c r="W458" s="864" t="str">
        <f t="shared" si="14"/>
        <v>1D</v>
      </c>
      <c r="X458" s="1405">
        <f>_xll.qlCalendarAdvance(Calendar,X457,W458,"f",FALSE)</f>
        <v>42811</v>
      </c>
      <c r="Y458" s="1404">
        <f>_xll.qlCalendarAdvance(Calendar,X458,NDays&amp;"D")</f>
        <v>42811</v>
      </c>
      <c r="Z458" s="1403">
        <v>1.4248595507027964E-2</v>
      </c>
      <c r="AA458" s="1411">
        <v>1.4023475070996291E-2</v>
      </c>
    </row>
    <row r="459" spans="19:27" x14ac:dyDescent="0.2">
      <c r="S459" s="399"/>
      <c r="T459" s="1401"/>
      <c r="W459" s="864" t="str">
        <f t="shared" si="14"/>
        <v>1D</v>
      </c>
      <c r="X459" s="1405">
        <f>_xll.qlCalendarAdvance(Calendar,X458,W459,"f",FALSE)</f>
        <v>42814</v>
      </c>
      <c r="Y459" s="1404">
        <f>_xll.qlCalendarAdvance(Calendar,X459,NDays&amp;"D")</f>
        <v>42814</v>
      </c>
      <c r="Z459" s="1403">
        <v>1.4285558455701513E-2</v>
      </c>
      <c r="AA459" s="1411">
        <v>1.4053242781159048E-2</v>
      </c>
    </row>
    <row r="460" spans="19:27" x14ac:dyDescent="0.2">
      <c r="S460" s="399"/>
      <c r="T460" s="1401"/>
      <c r="W460" s="864" t="str">
        <f t="shared" si="14"/>
        <v>1D</v>
      </c>
      <c r="X460" s="1405">
        <f>_xll.qlCalendarAdvance(Calendar,X459,W460,"f",FALSE)</f>
        <v>42815</v>
      </c>
      <c r="Y460" s="1404">
        <f>_xll.qlCalendarAdvance(Calendar,X460,NDays&amp;"D")</f>
        <v>42815</v>
      </c>
      <c r="Z460" s="1403">
        <v>1.4300399410647454E-2</v>
      </c>
      <c r="AA460" s="1411">
        <v>1.4068363044135168E-2</v>
      </c>
    </row>
    <row r="461" spans="19:27" x14ac:dyDescent="0.2">
      <c r="S461" s="399"/>
      <c r="T461" s="1401"/>
      <c r="W461" s="864" t="str">
        <f t="shared" si="14"/>
        <v>1D</v>
      </c>
      <c r="X461" s="1405">
        <f>_xll.qlCalendarAdvance(Calendar,X460,W461,"f",FALSE)</f>
        <v>42816</v>
      </c>
      <c r="Y461" s="1404">
        <f>_xll.qlCalendarAdvance(Calendar,X461,NDays&amp;"D")</f>
        <v>42816</v>
      </c>
      <c r="Z461" s="1403">
        <v>1.4330478711550913E-2</v>
      </c>
      <c r="AA461" s="1411">
        <v>1.4083463525659257E-2</v>
      </c>
    </row>
    <row r="462" spans="19:27" x14ac:dyDescent="0.2">
      <c r="S462" s="399"/>
      <c r="T462" s="1401"/>
      <c r="W462" s="864" t="str">
        <f t="shared" si="14"/>
        <v>1D</v>
      </c>
      <c r="X462" s="1405">
        <f>_xll.qlCalendarAdvance(Calendar,X461,W462,"f",FALSE)</f>
        <v>42817</v>
      </c>
      <c r="Y462" s="1404">
        <f>_xll.qlCalendarAdvance(Calendar,X462,NDays&amp;"D")</f>
        <v>42817</v>
      </c>
      <c r="Z462" s="1403">
        <v>1.4337644720503716E-2</v>
      </c>
      <c r="AA462" s="1411">
        <v>1.4098544225731313E-2</v>
      </c>
    </row>
    <row r="463" spans="19:27" x14ac:dyDescent="0.2">
      <c r="S463" s="399"/>
      <c r="T463" s="1401"/>
      <c r="W463" s="864" t="str">
        <f t="shared" si="14"/>
        <v>1D</v>
      </c>
      <c r="X463" s="1405">
        <f>_xll.qlCalendarAdvance(Calendar,X462,W463,"f",FALSE)</f>
        <v>42818</v>
      </c>
      <c r="Y463" s="1404">
        <f>_xll.qlCalendarAdvance(Calendar,X463,NDays&amp;"D")</f>
        <v>42818</v>
      </c>
      <c r="Z463" s="1403">
        <v>1.4344803555175487E-2</v>
      </c>
      <c r="AA463" s="1411">
        <v>1.4129186594542544E-2</v>
      </c>
    </row>
    <row r="464" spans="19:27" x14ac:dyDescent="0.2">
      <c r="S464" s="399"/>
      <c r="T464" s="1401"/>
      <c r="W464" s="864" t="str">
        <f t="shared" si="14"/>
        <v>1D</v>
      </c>
      <c r="X464" s="1405">
        <f>_xll.qlCalendarAdvance(Calendar,X463,W464,"f",FALSE)</f>
        <v>42821</v>
      </c>
      <c r="Y464" s="1404">
        <f>_xll.qlCalendarAdvance(Calendar,X464,NDays&amp;"D")</f>
        <v>42821</v>
      </c>
      <c r="Z464" s="1403">
        <v>1.4389029617675438E-2</v>
      </c>
      <c r="AA464" s="1411">
        <v>1.4158669211661312E-2</v>
      </c>
    </row>
    <row r="465" spans="19:27" x14ac:dyDescent="0.2">
      <c r="S465" s="399"/>
      <c r="T465" s="1401"/>
      <c r="W465" s="864" t="str">
        <f t="shared" si="14"/>
        <v>1D</v>
      </c>
      <c r="X465" s="1405">
        <f>_xll.qlCalendarAdvance(Calendar,X464,W465,"f",FALSE)</f>
        <v>42822</v>
      </c>
      <c r="Y465" s="1404">
        <f>_xll.qlCalendarAdvance(Calendar,X465,NDays&amp;"D")</f>
        <v>42822</v>
      </c>
      <c r="Z465" s="1403">
        <v>1.4403732064375859E-2</v>
      </c>
      <c r="AA465" s="1411">
        <v>1.4173651004554255E-2</v>
      </c>
    </row>
    <row r="466" spans="19:27" x14ac:dyDescent="0.2">
      <c r="S466" s="399"/>
      <c r="T466" s="1401"/>
      <c r="W466" s="864" t="str">
        <f t="shared" si="14"/>
        <v>1D</v>
      </c>
      <c r="X466" s="1405">
        <f>_xll.qlCalendarAdvance(Calendar,X465,W466,"f",FALSE)</f>
        <v>42823</v>
      </c>
      <c r="Y466" s="1404">
        <f>_xll.qlCalendarAdvance(Calendar,X466,NDays&amp;"D")</f>
        <v>42823</v>
      </c>
      <c r="Z466" s="1403">
        <v>1.4410841832370921E-2</v>
      </c>
      <c r="AA466" s="1411">
        <v>1.418861301591412E-2</v>
      </c>
    </row>
    <row r="467" spans="19:27" x14ac:dyDescent="0.2">
      <c r="S467" s="399"/>
      <c r="T467" s="1401"/>
      <c r="W467" s="864" t="str">
        <f t="shared" si="14"/>
        <v>1D</v>
      </c>
      <c r="X467" s="1405">
        <f>_xll.qlCalendarAdvance(Calendar,X466,W467,"f",FALSE)</f>
        <v>42824</v>
      </c>
      <c r="Y467" s="1404">
        <f>_xll.qlCalendarAdvance(Calendar,X467,NDays&amp;"D")</f>
        <v>42824</v>
      </c>
      <c r="Z467" s="1403">
        <v>1.4417944427518007E-2</v>
      </c>
      <c r="AA467" s="1411">
        <v>1.4203555245902999E-2</v>
      </c>
    </row>
    <row r="468" spans="19:27" x14ac:dyDescent="0.2">
      <c r="S468" s="399"/>
      <c r="T468" s="1401"/>
      <c r="W468" s="864" t="str">
        <f t="shared" ref="W468:W536" si="15">W467</f>
        <v>1D</v>
      </c>
      <c r="X468" s="1405">
        <f>_xll.qlCalendarAdvance(Calendar,X467,W468,"f",FALSE)</f>
        <v>42825</v>
      </c>
      <c r="Y468" s="1404">
        <f>_xll.qlCalendarAdvance(Calendar,X468,NDays&amp;"D")</f>
        <v>42825</v>
      </c>
      <c r="Z468" s="1403">
        <v>1.4425039850169288E-2</v>
      </c>
      <c r="AA468" s="1411">
        <v>1.4233928812702098E-2</v>
      </c>
    </row>
    <row r="469" spans="19:27" x14ac:dyDescent="0.2">
      <c r="S469" s="399"/>
      <c r="T469" s="1401"/>
      <c r="W469" s="864" t="str">
        <f t="shared" si="15"/>
        <v>1D</v>
      </c>
      <c r="X469" s="1405">
        <f>_xll.qlCalendarAdvance(Calendar,X468,W469,"f",FALSE)</f>
        <v>42828</v>
      </c>
      <c r="Y469" s="1404">
        <f>_xll.qlCalendarAdvance(Calendar,X469,NDays&amp;"D")</f>
        <v>42828</v>
      </c>
      <c r="Z469" s="1403">
        <v>1.4484004894115759E-2</v>
      </c>
      <c r="AA469" s="1411">
        <v>1.4263126350932964E-2</v>
      </c>
    </row>
    <row r="470" spans="19:27" x14ac:dyDescent="0.2">
      <c r="S470" s="399"/>
      <c r="T470" s="1401"/>
      <c r="W470" s="864" t="str">
        <f t="shared" si="15"/>
        <v>1D</v>
      </c>
      <c r="X470" s="1405">
        <f>_xll.qlCalendarAdvance(Calendar,X469,W470,"f",FALSE)</f>
        <v>42829</v>
      </c>
      <c r="Y470" s="1404">
        <f>_xll.qlCalendarAdvance(Calendar,X470,NDays&amp;"D")</f>
        <v>42829</v>
      </c>
      <c r="Z470" s="1403">
        <v>1.4498578144572376E-2</v>
      </c>
      <c r="AA470" s="1411">
        <v>1.4277969673580637E-2</v>
      </c>
    </row>
    <row r="471" spans="19:27" x14ac:dyDescent="0.2">
      <c r="S471" s="399"/>
      <c r="T471" s="1401"/>
      <c r="W471" s="864" t="str">
        <f t="shared" si="15"/>
        <v>1D</v>
      </c>
      <c r="X471" s="1405">
        <f>_xll.qlCalendarAdvance(Calendar,X470,W471,"f",FALSE)</f>
        <v>42830</v>
      </c>
      <c r="Y471" s="1404">
        <f>_xll.qlCalendarAdvance(Calendar,X471,NDays&amp;"D")</f>
        <v>42830</v>
      </c>
      <c r="Z471" s="1403">
        <v>1.4513131607566029E-2</v>
      </c>
      <c r="AA471" s="1411">
        <v>1.4292793214776278E-2</v>
      </c>
    </row>
    <row r="472" spans="19:27" x14ac:dyDescent="0.2">
      <c r="S472" s="399"/>
      <c r="T472" s="1401"/>
      <c r="W472" s="864" t="str">
        <f t="shared" si="15"/>
        <v>1D</v>
      </c>
      <c r="X472" s="1405">
        <f>_xll.qlCalendarAdvance(Calendar,X471,W472,"f",FALSE)</f>
        <v>42831</v>
      </c>
      <c r="Y472" s="1404">
        <f>_xll.qlCalendarAdvance(Calendar,X472,NDays&amp;"D")</f>
        <v>42831</v>
      </c>
      <c r="Z472" s="1403">
        <v>1.4542656005348577E-2</v>
      </c>
      <c r="AA472" s="1411">
        <v>1.4307596974357795E-2</v>
      </c>
    </row>
    <row r="473" spans="19:27" x14ac:dyDescent="0.2">
      <c r="S473" s="399"/>
      <c r="T473" s="1401"/>
      <c r="W473" s="864" t="str">
        <f t="shared" si="15"/>
        <v>1D</v>
      </c>
      <c r="X473" s="1405">
        <f>_xll.qlCalendarAdvance(Calendar,X472,W473,"f",FALSE)</f>
        <v>42832</v>
      </c>
      <c r="Y473" s="1404">
        <f>_xll.qlCalendarAdvance(Calendar,X473,NDays&amp;"D")</f>
        <v>42832</v>
      </c>
      <c r="Z473" s="1403">
        <v>1.4549668223806369E-2</v>
      </c>
      <c r="AA473" s="1411">
        <v>1.4337701723016554E-2</v>
      </c>
    </row>
    <row r="474" spans="19:27" x14ac:dyDescent="0.2">
      <c r="S474" s="399"/>
      <c r="T474" s="1401"/>
      <c r="W474" s="864" t="str">
        <f t="shared" si="15"/>
        <v>1D</v>
      </c>
      <c r="X474" s="1405">
        <f>_xll.qlCalendarAdvance(Calendar,X473,W474,"f",FALSE)</f>
        <v>42835</v>
      </c>
      <c r="Y474" s="1404">
        <f>_xll.qlCalendarAdvance(Calendar,X474,NDays&amp;"D")</f>
        <v>42835</v>
      </c>
      <c r="Z474" s="1403">
        <v>1.4585602108104409E-2</v>
      </c>
      <c r="AA474" s="1411">
        <v>1.4366614198244587E-2</v>
      </c>
    </row>
    <row r="475" spans="19:27" x14ac:dyDescent="0.2">
      <c r="S475" s="399"/>
      <c r="T475" s="1401"/>
      <c r="W475" s="864" t="str">
        <f t="shared" si="15"/>
        <v>1D</v>
      </c>
      <c r="X475" s="1405">
        <f>_xll.qlCalendarAdvance(Calendar,X474,W475,"f",FALSE)</f>
        <v>42836</v>
      </c>
      <c r="Y475" s="1404">
        <f>_xll.qlCalendarAdvance(Calendar,X475,NDays&amp;"D")</f>
        <v>42836</v>
      </c>
      <c r="Z475" s="1403">
        <v>1.4600036844831726E-2</v>
      </c>
      <c r="AA475" s="1411">
        <v>1.4381319050484898E-2</v>
      </c>
    </row>
    <row r="476" spans="19:27" x14ac:dyDescent="0.2">
      <c r="S476" s="399"/>
      <c r="T476" s="1401"/>
      <c r="W476" s="864" t="str">
        <f t="shared" si="15"/>
        <v>1D</v>
      </c>
      <c r="X476" s="1405">
        <f>_xll.qlCalendarAdvance(Calendar,X475,W476,"f",FALSE)</f>
        <v>42837</v>
      </c>
      <c r="Y476" s="1404">
        <f>_xll.qlCalendarAdvance(Calendar,X476,NDays&amp;"D")</f>
        <v>42837</v>
      </c>
      <c r="Z476" s="1403">
        <v>1.4614451793601695E-2</v>
      </c>
      <c r="AA476" s="1411">
        <v>1.4396004121273176E-2</v>
      </c>
    </row>
    <row r="477" spans="19:27" x14ac:dyDescent="0.2">
      <c r="S477" s="399"/>
      <c r="T477" s="1401"/>
      <c r="W477" s="864" t="str">
        <f t="shared" si="15"/>
        <v>1D</v>
      </c>
      <c r="X477" s="1405">
        <f>_xll.qlCalendarAdvance(Calendar,X476,W477,"f",FALSE)</f>
        <v>42838</v>
      </c>
      <c r="Y477" s="1404">
        <f>_xll.qlCalendarAdvance(Calendar,X477,NDays&amp;"D")</f>
        <v>42838</v>
      </c>
      <c r="Z477" s="1403">
        <v>1.4643707235441755E-2</v>
      </c>
      <c r="AA477" s="1411">
        <v>1.4441063435413293E-2</v>
      </c>
    </row>
    <row r="478" spans="19:27" x14ac:dyDescent="0.2">
      <c r="S478" s="399"/>
      <c r="T478" s="1401"/>
      <c r="W478" s="864" t="str">
        <f t="shared" si="15"/>
        <v>1D</v>
      </c>
      <c r="X478" s="1405">
        <f>_xll.qlCalendarAdvance(Calendar,X477,W478,"f",FALSE)</f>
        <v>42843</v>
      </c>
      <c r="Y478" s="1404">
        <f>_xll.qlCalendarAdvance(Calendar,X478,NDays&amp;"D")</f>
        <v>42843</v>
      </c>
      <c r="Z478" s="1403">
        <v>1.4700525935170277E-2</v>
      </c>
      <c r="AA478" s="1411">
        <v>1.4483699134375527E-2</v>
      </c>
    </row>
    <row r="479" spans="19:27" x14ac:dyDescent="0.2">
      <c r="S479" s="399"/>
      <c r="T479" s="1401"/>
      <c r="W479" s="864" t="str">
        <f t="shared" si="15"/>
        <v>1D</v>
      </c>
      <c r="X479" s="1405">
        <f>_xll.qlCalendarAdvance(Calendar,X478,W479,"f",FALSE)</f>
        <v>42844</v>
      </c>
      <c r="Y479" s="1404">
        <f>_xll.qlCalendarAdvance(Calendar,X479,NDays&amp;"D")</f>
        <v>42844</v>
      </c>
      <c r="Z479" s="1403">
        <v>1.4714802366269394E-2</v>
      </c>
      <c r="AA479" s="1411">
        <v>1.4498245734594351E-2</v>
      </c>
    </row>
    <row r="480" spans="19:27" x14ac:dyDescent="0.2">
      <c r="S480" s="399"/>
      <c r="T480" s="1401"/>
      <c r="W480" s="864" t="str">
        <f t="shared" si="15"/>
        <v>1D</v>
      </c>
      <c r="X480" s="1405">
        <f>_xll.qlCalendarAdvance(Calendar,X479,W480,"f",FALSE)</f>
        <v>42845</v>
      </c>
      <c r="Y480" s="1404">
        <f>_xll.qlCalendarAdvance(Calendar,X480,NDays&amp;"D")</f>
        <v>42845</v>
      </c>
      <c r="Z480" s="1403">
        <v>1.4743788822892713E-2</v>
      </c>
      <c r="AA480" s="1411">
        <v>1.4512772553361142E-2</v>
      </c>
    </row>
    <row r="481" spans="19:27" x14ac:dyDescent="0.2">
      <c r="S481" s="399"/>
      <c r="T481" s="1401"/>
      <c r="W481" s="864" t="str">
        <f t="shared" si="15"/>
        <v>1D</v>
      </c>
      <c r="X481" s="1405">
        <f>_xll.qlCalendarAdvance(Calendar,X480,W481,"f",FALSE)</f>
        <v>42846</v>
      </c>
      <c r="Y481" s="1404">
        <f>_xll.qlCalendarAdvance(Calendar,X481,NDays&amp;"D")</f>
        <v>42846</v>
      </c>
      <c r="Z481" s="1403">
        <v>1.4750654459543124E-2</v>
      </c>
      <c r="AA481" s="1411">
        <v>1.4542339610114457E-2</v>
      </c>
    </row>
    <row r="482" spans="19:27" x14ac:dyDescent="0.2">
      <c r="S482" s="399"/>
      <c r="T482" s="1401"/>
      <c r="W482" s="864" t="str">
        <f t="shared" si="15"/>
        <v>1D</v>
      </c>
      <c r="X482" s="1405">
        <f>_xll.qlCalendarAdvance(Calendar,X481,W482,"f",FALSE)</f>
        <v>42849</v>
      </c>
      <c r="Y482" s="1404">
        <f>_xll.qlCalendarAdvance(Calendar,X482,NDays&amp;"D")</f>
        <v>42849</v>
      </c>
      <c r="Z482" s="1403">
        <v>1.4785887692619792E-2</v>
      </c>
      <c r="AA482" s="1411">
        <v>1.4570682013259617E-2</v>
      </c>
    </row>
    <row r="483" spans="19:27" x14ac:dyDescent="0.2">
      <c r="S483" s="399"/>
      <c r="T483" s="1401"/>
      <c r="W483" s="864" t="str">
        <f t="shared" si="15"/>
        <v>1D</v>
      </c>
      <c r="X483" s="1405">
        <f>_xll.qlCalendarAdvance(Calendar,X482,W483,"f",FALSE)</f>
        <v>42850</v>
      </c>
      <c r="Y483" s="1404">
        <f>_xll.qlCalendarAdvance(Calendar,X483,NDays&amp;"D")</f>
        <v>42850</v>
      </c>
      <c r="Z483" s="1403">
        <v>1.4800045391574018E-2</v>
      </c>
      <c r="AA483" s="1411">
        <v>1.4585109924442063E-2</v>
      </c>
    </row>
    <row r="484" spans="19:27" x14ac:dyDescent="0.2">
      <c r="S484" s="399"/>
      <c r="T484" s="1401"/>
      <c r="W484" s="864" t="str">
        <f t="shared" si="15"/>
        <v>1D</v>
      </c>
      <c r="X484" s="1405">
        <f>_xll.qlCalendarAdvance(Calendar,X483,W484,"f",FALSE)</f>
        <v>42851</v>
      </c>
      <c r="Y484" s="1404">
        <f>_xll.qlCalendarAdvance(Calendar,X484,NDays&amp;"D")</f>
        <v>42851</v>
      </c>
      <c r="Z484" s="1403">
        <v>1.4814183301595637E-2</v>
      </c>
      <c r="AA484" s="1411">
        <v>1.4599518054091432E-2</v>
      </c>
    </row>
    <row r="485" spans="19:27" x14ac:dyDescent="0.2">
      <c r="S485" s="399"/>
      <c r="T485" s="1401"/>
      <c r="W485" s="864" t="str">
        <f t="shared" si="15"/>
        <v>1D</v>
      </c>
      <c r="X485" s="1405">
        <f>_xll.qlCalendarAdvance(Calendar,X484,W485,"f",FALSE)</f>
        <v>42852</v>
      </c>
      <c r="Y485" s="1404">
        <f>_xll.qlCalendarAdvance(Calendar,X485,NDays&amp;"D")</f>
        <v>42852</v>
      </c>
      <c r="Z485" s="1403">
        <v>1.4850191369782098E-2</v>
      </c>
      <c r="AA485" s="1411">
        <v>1.4613906402207721E-2</v>
      </c>
    </row>
    <row r="486" spans="19:27" x14ac:dyDescent="0.2">
      <c r="S486" s="399"/>
      <c r="T486" s="1401"/>
      <c r="W486" s="864" t="str">
        <f t="shared" si="15"/>
        <v>1D</v>
      </c>
      <c r="X486" s="1405">
        <f>_xll.qlCalendarAdvance(Calendar,X485,W486,"f",FALSE)</f>
        <v>42853</v>
      </c>
      <c r="Y486" s="1404">
        <f>_xll.qlCalendarAdvance(Calendar,X486,NDays&amp;"D")</f>
        <v>42853</v>
      </c>
      <c r="Z486" s="1403">
        <v>1.4864261734748509E-2</v>
      </c>
      <c r="AA486" s="1411">
        <v>1.465066037169116E-2</v>
      </c>
    </row>
    <row r="487" spans="19:27" x14ac:dyDescent="0.2">
      <c r="S487" s="399"/>
      <c r="T487" s="1401"/>
      <c r="W487" s="864" t="str">
        <f t="shared" si="15"/>
        <v>1D</v>
      </c>
      <c r="X487" s="1405">
        <f>_xll.qlCalendarAdvance(Calendar,X486,W487,"f",FALSE)</f>
        <v>42857</v>
      </c>
      <c r="Y487" s="1404">
        <f>_xll.qlCalendarAdvance(Calendar,X487,NDays&amp;"D")</f>
        <v>42857</v>
      </c>
      <c r="Z487" s="1403">
        <v>1.4905851247356657E-2</v>
      </c>
      <c r="AA487" s="1411">
        <v>1.4685551419874043E-2</v>
      </c>
    </row>
    <row r="488" spans="19:27" x14ac:dyDescent="0.2">
      <c r="S488" s="399"/>
      <c r="T488" s="1401"/>
      <c r="W488" s="864" t="str">
        <f t="shared" si="15"/>
        <v>1D</v>
      </c>
      <c r="X488" s="1405">
        <f>_xll.qlCalendarAdvance(Calendar,X487,W488,"f",FALSE)</f>
        <v>42858</v>
      </c>
      <c r="Y488" s="1404">
        <f>_xll.qlCalendarAdvance(Calendar,X488,NDays&amp;"D")</f>
        <v>42858</v>
      </c>
      <c r="Z488" s="1403">
        <v>1.4934316707529241E-2</v>
      </c>
      <c r="AA488" s="1411">
        <v>1.4699821078791864E-2</v>
      </c>
    </row>
    <row r="489" spans="19:27" x14ac:dyDescent="0.2">
      <c r="S489" s="399"/>
      <c r="T489" s="1401"/>
      <c r="W489" s="864" t="str">
        <f t="shared" si="15"/>
        <v>1D</v>
      </c>
      <c r="X489" s="1405">
        <f>_xll.qlCalendarAdvance(Calendar,X488,W489,"f",FALSE)</f>
        <v>42859</v>
      </c>
      <c r="Y489" s="1404">
        <f>_xll.qlCalendarAdvance(Calendar,X489,NDays&amp;"D")</f>
        <v>42859</v>
      </c>
      <c r="Z489" s="1403">
        <v>1.4941042968099165E-2</v>
      </c>
      <c r="AA489" s="1411">
        <v>1.4714070956176606E-2</v>
      </c>
    </row>
    <row r="490" spans="19:27" x14ac:dyDescent="0.2">
      <c r="S490" s="399"/>
      <c r="T490" s="1401"/>
      <c r="W490" s="864" t="str">
        <f t="shared" si="15"/>
        <v>1D</v>
      </c>
      <c r="X490" s="1405">
        <f>_xll.qlCalendarAdvance(Calendar,X489,W490,"f",FALSE)</f>
        <v>42860</v>
      </c>
      <c r="Y490" s="1404">
        <f>_xll.qlCalendarAdvance(Calendar,X490,NDays&amp;"D")</f>
        <v>42860</v>
      </c>
      <c r="Z490" s="1403">
        <v>1.494776206389818E-2</v>
      </c>
      <c r="AA490" s="1411">
        <v>1.4743100236304098E-2</v>
      </c>
    </row>
    <row r="491" spans="19:27" x14ac:dyDescent="0.2">
      <c r="S491" s="399"/>
      <c r="T491" s="1401"/>
      <c r="W491" s="864" t="str">
        <f t="shared" si="15"/>
        <v>1D</v>
      </c>
      <c r="X491" s="1405">
        <f>_xll.qlCalendarAdvance(Calendar,X490,W491,"f",FALSE)</f>
        <v>42863</v>
      </c>
      <c r="Y491" s="1404">
        <f>_xll.qlCalendarAdvance(Calendar,X491,NDays&amp;"D")</f>
        <v>42863</v>
      </c>
      <c r="Z491" s="1403">
        <v>1.498949477106242E-2</v>
      </c>
      <c r="AA491" s="1411">
        <v>1.4770872650222699E-2</v>
      </c>
    </row>
    <row r="492" spans="19:27" x14ac:dyDescent="0.2">
      <c r="S492" s="399"/>
      <c r="T492" s="1401"/>
      <c r="W492" s="864" t="str">
        <f t="shared" si="15"/>
        <v>1D</v>
      </c>
      <c r="X492" s="1405">
        <f>_xll.qlCalendarAdvance(Calendar,X491,W492,"f",FALSE)</f>
        <v>42864</v>
      </c>
      <c r="Y492" s="1404">
        <f>_xll.qlCalendarAdvance(Calendar,X492,NDays&amp;"D")</f>
        <v>42864</v>
      </c>
      <c r="Z492" s="1403">
        <v>1.5003366093264405E-2</v>
      </c>
      <c r="AA492" s="1411">
        <v>1.478502361994205E-2</v>
      </c>
    </row>
    <row r="493" spans="19:27" x14ac:dyDescent="0.2">
      <c r="S493" s="399"/>
      <c r="T493" s="1401"/>
      <c r="W493" s="864" t="str">
        <f t="shared" si="15"/>
        <v>1D</v>
      </c>
      <c r="X493" s="1405">
        <f>_xll.qlCalendarAdvance(Calendar,X492,W493,"f",FALSE)</f>
        <v>42865</v>
      </c>
      <c r="Y493" s="1404">
        <f>_xll.qlCalendarAdvance(Calendar,X493,NDays&amp;"D")</f>
        <v>42865</v>
      </c>
      <c r="Z493" s="1403">
        <v>1.5031562470049522E-2</v>
      </c>
      <c r="AA493" s="1411">
        <v>1.4799154807966231E-2</v>
      </c>
    </row>
    <row r="494" spans="19:27" x14ac:dyDescent="0.2">
      <c r="S494" s="399"/>
      <c r="T494" s="1401"/>
      <c r="W494" s="864" t="str">
        <f t="shared" si="15"/>
        <v>1D</v>
      </c>
      <c r="X494" s="1405">
        <f>_xll.qlCalendarAdvance(Calendar,X493,W494,"f",FALSE)</f>
        <v>42866</v>
      </c>
      <c r="Y494" s="1404">
        <f>_xll.qlCalendarAdvance(Calendar,X494,NDays&amp;"D")</f>
        <v>42866</v>
      </c>
      <c r="Z494" s="1403">
        <v>1.5038215475575573E-2</v>
      </c>
      <c r="AA494" s="1411">
        <v>1.4813266214538379E-2</v>
      </c>
    </row>
    <row r="495" spans="19:27" x14ac:dyDescent="0.2">
      <c r="S495" s="399"/>
      <c r="T495" s="1401"/>
      <c r="W495" s="864" t="str">
        <f t="shared" si="15"/>
        <v>1D</v>
      </c>
      <c r="X495" s="1405">
        <f>_xll.qlCalendarAdvance(Calendar,X494,W495,"f",FALSE)</f>
        <v>42867</v>
      </c>
      <c r="Y495" s="1404">
        <f>_xll.qlCalendarAdvance(Calendar,X495,NDays&amp;"D")</f>
        <v>42867</v>
      </c>
      <c r="Z495" s="1403">
        <v>1.5044861318323839E-2</v>
      </c>
      <c r="AA495" s="1411">
        <v>1.4842026570544011E-2</v>
      </c>
    </row>
    <row r="496" spans="19:27" x14ac:dyDescent="0.2">
      <c r="S496" s="399"/>
      <c r="T496" s="1401"/>
      <c r="W496" s="864" t="str">
        <f t="shared" si="15"/>
        <v>1D</v>
      </c>
      <c r="X496" s="1405">
        <f>_xll.qlCalendarAdvance(Calendar,X495,W496,"f",FALSE)</f>
        <v>42870</v>
      </c>
      <c r="Y496" s="1404">
        <f>_xll.qlCalendarAdvance(Calendar,X496,NDays&amp;"D")</f>
        <v>42870</v>
      </c>
      <c r="Z496" s="1403">
        <v>1.5086178429605962E-2</v>
      </c>
      <c r="AA496" s="1411">
        <v>1.4869514025009911E-2</v>
      </c>
    </row>
    <row r="497" spans="19:27" x14ac:dyDescent="0.2">
      <c r="S497" s="399"/>
      <c r="T497" s="1401"/>
      <c r="W497" s="864" t="str">
        <f t="shared" si="15"/>
        <v>1D</v>
      </c>
      <c r="X497" s="1405">
        <f>_xll.qlCalendarAdvance(Calendar,X496,W497,"f",FALSE)</f>
        <v>42871</v>
      </c>
      <c r="Y497" s="1404">
        <f>_xll.qlCalendarAdvance(Calendar,X497,NDays&amp;"D")</f>
        <v>42871</v>
      </c>
      <c r="Z497" s="1403">
        <v>1.5099911218869458E-2</v>
      </c>
      <c r="AA497" s="1411">
        <v>1.4883526523673529E-2</v>
      </c>
    </row>
    <row r="498" spans="19:27" x14ac:dyDescent="0.2">
      <c r="S498" s="399"/>
      <c r="T498" s="1401"/>
      <c r="W498" s="864" t="str">
        <f t="shared" si="15"/>
        <v>1D</v>
      </c>
      <c r="X498" s="1405">
        <f>_xll.qlCalendarAdvance(Calendar,X497,W498,"f",FALSE)</f>
        <v>42872</v>
      </c>
      <c r="Y498" s="1404">
        <f>_xll.qlCalendarAdvance(Calendar,X498,NDays&amp;"D")</f>
        <v>42872</v>
      </c>
      <c r="Z498" s="1403">
        <v>1.51278384768605E-2</v>
      </c>
      <c r="AA498" s="1411">
        <v>1.4897519240804069E-2</v>
      </c>
    </row>
    <row r="499" spans="19:27" x14ac:dyDescent="0.2">
      <c r="S499" s="399"/>
      <c r="T499" s="1401"/>
      <c r="W499" s="864" t="str">
        <f t="shared" si="15"/>
        <v>1D</v>
      </c>
      <c r="X499" s="1405">
        <f>_xll.qlCalendarAdvance(Calendar,X498,W499,"f",FALSE)</f>
        <v>42873</v>
      </c>
      <c r="Y499" s="1404">
        <f>_xll.qlCalendarAdvance(Calendar,X499,NDays&amp;"D")</f>
        <v>42873</v>
      </c>
      <c r="Z499" s="1403">
        <v>1.5134418239869316E-2</v>
      </c>
      <c r="AA499" s="1411">
        <v>1.4911492176401531E-2</v>
      </c>
    </row>
    <row r="500" spans="19:27" x14ac:dyDescent="0.2">
      <c r="S500" s="399"/>
      <c r="T500" s="1401"/>
      <c r="W500" s="864" t="str">
        <f t="shared" si="15"/>
        <v>1D</v>
      </c>
      <c r="X500" s="1405">
        <f>_xll.qlCalendarAdvance(Calendar,X499,W500,"f",FALSE)</f>
        <v>42874</v>
      </c>
      <c r="Y500" s="1404">
        <f>_xll.qlCalendarAdvance(Calendar,X500,NDays&amp;"D")</f>
        <v>42874</v>
      </c>
      <c r="Z500" s="1403">
        <v>1.51409908422036E-2</v>
      </c>
      <c r="AA500" s="1411">
        <v>1.4939983582377508E-2</v>
      </c>
    </row>
    <row r="501" spans="19:27" x14ac:dyDescent="0.2">
      <c r="S501" s="399"/>
      <c r="T501" s="1401"/>
      <c r="W501" s="864" t="str">
        <f t="shared" si="15"/>
        <v>1D</v>
      </c>
      <c r="X501" s="1405">
        <f>_xll.qlCalendarAdvance(Calendar,X500,W501,"f",FALSE)</f>
        <v>42877</v>
      </c>
      <c r="Y501" s="1404">
        <f>_xll.qlCalendarAdvance(Calendar,X501,NDays&amp;"D")</f>
        <v>42877</v>
      </c>
      <c r="Z501" s="1403">
        <v>1.5181892347402233E-2</v>
      </c>
      <c r="AA501" s="1411">
        <v>1.4967186102812224E-2</v>
      </c>
    </row>
    <row r="502" spans="19:27" x14ac:dyDescent="0.2">
      <c r="S502" s="399"/>
      <c r="T502" s="1401"/>
      <c r="W502" s="864" t="str">
        <f t="shared" si="15"/>
        <v>1D</v>
      </c>
      <c r="X502" s="1405">
        <f>_xll.qlCalendarAdvance(Calendar,X501,W502,"f",FALSE)</f>
        <v>42878</v>
      </c>
      <c r="Y502" s="1404">
        <f>_xll.qlCalendarAdvance(Calendar,X502,NDays&amp;"D")</f>
        <v>42878</v>
      </c>
      <c r="Z502" s="1403">
        <v>1.5195486600338981E-2</v>
      </c>
      <c r="AA502" s="1411">
        <v>1.4981060130501156E-2</v>
      </c>
    </row>
    <row r="503" spans="19:27" x14ac:dyDescent="0.2">
      <c r="S503" s="399"/>
      <c r="T503" s="1401"/>
      <c r="W503" s="864" t="str">
        <f t="shared" si="15"/>
        <v>1D</v>
      </c>
      <c r="X503" s="1405">
        <f>_xll.qlCalendarAdvance(Calendar,X502,W503,"f",FALSE)</f>
        <v>42879</v>
      </c>
      <c r="Y503" s="1404">
        <f>_xll.qlCalendarAdvance(Calendar,X503,NDays&amp;"D")</f>
        <v>42879</v>
      </c>
      <c r="Z503" s="1403">
        <v>1.5223144702651174E-2</v>
      </c>
      <c r="AA503" s="1411">
        <v>1.4994914376575963E-2</v>
      </c>
    </row>
    <row r="504" spans="19:27" x14ac:dyDescent="0.2">
      <c r="S504" s="399"/>
      <c r="T504" s="1401"/>
      <c r="W504" s="864" t="str">
        <f t="shared" si="15"/>
        <v>1D</v>
      </c>
      <c r="X504" s="1405">
        <f>_xll.qlCalendarAdvance(Calendar,X503,W504,"f",FALSE)</f>
        <v>42880</v>
      </c>
      <c r="Y504" s="1404">
        <f>_xll.qlCalendarAdvance(Calendar,X504,NDays&amp;"D")</f>
        <v>42880</v>
      </c>
      <c r="Z504" s="1403">
        <v>1.5229651236461361E-2</v>
      </c>
      <c r="AA504" s="1411">
        <v>1.5008748841036645E-2</v>
      </c>
    </row>
    <row r="505" spans="19:27" x14ac:dyDescent="0.2">
      <c r="S505" s="399"/>
      <c r="T505" s="1401"/>
      <c r="W505" s="864" t="str">
        <f t="shared" si="15"/>
        <v>1D</v>
      </c>
      <c r="X505" s="1405">
        <f>_xll.qlCalendarAdvance(Calendar,X504,W505,"f",FALSE)</f>
        <v>42881</v>
      </c>
      <c r="Y505" s="1404">
        <f>_xll.qlCalendarAdvance(Calendar,X505,NDays&amp;"D")</f>
        <v>42881</v>
      </c>
      <c r="Z505" s="1403">
        <v>1.5236150611806588E-2</v>
      </c>
      <c r="AA505" s="1411">
        <v>1.5044166115183444E-2</v>
      </c>
    </row>
    <row r="506" spans="19:27" x14ac:dyDescent="0.2">
      <c r="S506" s="399"/>
      <c r="T506" s="1401"/>
      <c r="W506" s="864" t="str">
        <f t="shared" si="15"/>
        <v>1D</v>
      </c>
      <c r="X506" s="1405">
        <f>_xll.qlCalendarAdvance(Calendar,X505,W506,"f",FALSE)</f>
        <v>42885</v>
      </c>
      <c r="Y506" s="1404">
        <f>_xll.qlCalendarAdvance(Calendar,X506,NDays&amp;"D")</f>
        <v>42885</v>
      </c>
      <c r="Z506" s="1403">
        <v>1.5290092813412681E-2</v>
      </c>
      <c r="AA506" s="1411">
        <v>1.5077624439533421E-2</v>
      </c>
    </row>
    <row r="507" spans="19:27" x14ac:dyDescent="0.2">
      <c r="S507" s="399"/>
      <c r="T507" s="1401"/>
      <c r="W507" s="864" t="str">
        <f t="shared" si="15"/>
        <v>1D</v>
      </c>
      <c r="X507" s="1405">
        <f>_xll.qlCalendarAdvance(Calendar,X506,W507,"f",FALSE)</f>
        <v>42886</v>
      </c>
      <c r="Y507" s="1404">
        <f>_xll.qlCalendarAdvance(Calendar,X507,NDays&amp;"D")</f>
        <v>42886</v>
      </c>
      <c r="Z507" s="1403">
        <v>1.5296543214368168E-2</v>
      </c>
      <c r="AA507" s="1411">
        <v>1.5091340214390403E-2</v>
      </c>
    </row>
    <row r="508" spans="19:27" x14ac:dyDescent="0.2">
      <c r="S508" s="399"/>
      <c r="T508" s="1401"/>
      <c r="W508" s="864" t="str">
        <f t="shared" si="15"/>
        <v>1D</v>
      </c>
      <c r="X508" s="1405">
        <f>_xll.qlCalendarAdvance(Calendar,X507,W508,"f",FALSE)</f>
        <v>42887</v>
      </c>
      <c r="Y508" s="1404">
        <f>_xll.qlCalendarAdvance(Calendar,X508,NDays&amp;"D")</f>
        <v>42887</v>
      </c>
      <c r="Z508" s="1403">
        <v>1.5323917552923748E-2</v>
      </c>
      <c r="AA508" s="1411">
        <v>1.5105036207714306E-2</v>
      </c>
    </row>
    <row r="509" spans="19:27" x14ac:dyDescent="0.2">
      <c r="S509" s="399"/>
      <c r="T509" s="1401"/>
      <c r="W509" s="864" t="str">
        <f t="shared" si="15"/>
        <v>1D</v>
      </c>
      <c r="X509" s="1405">
        <f>_xll.qlCalendarAdvance(Calendar,X508,W509,"f",FALSE)</f>
        <v>42888</v>
      </c>
      <c r="Y509" s="1404">
        <f>_xll.qlCalendarAdvance(Calendar,X509,NDays&amp;"D")</f>
        <v>42888</v>
      </c>
      <c r="Z509" s="1403">
        <v>1.5330343815728785E-2</v>
      </c>
      <c r="AA509" s="1411">
        <v>1.513298962953195E-2</v>
      </c>
    </row>
    <row r="510" spans="19:27" x14ac:dyDescent="0.2">
      <c r="S510" s="399"/>
      <c r="T510" s="1401"/>
      <c r="W510" s="864" t="str">
        <f t="shared" si="15"/>
        <v>1D</v>
      </c>
      <c r="X510" s="1405">
        <f>_xll.qlCalendarAdvance(Calendar,X509,W510,"f",FALSE)</f>
        <v>42891</v>
      </c>
      <c r="Y510" s="1404">
        <f>_xll.qlCalendarAdvance(Calendar,X510,NDays&amp;"D")</f>
        <v>42891</v>
      </c>
      <c r="Z510" s="1403">
        <v>1.5363479050683249E-2</v>
      </c>
      <c r="AA510" s="1411">
        <v>1.5159622364787628E-2</v>
      </c>
    </row>
    <row r="511" spans="19:27" x14ac:dyDescent="0.2">
      <c r="S511" s="399"/>
      <c r="T511" s="1401"/>
      <c r="W511" s="864" t="str">
        <f t="shared" si="15"/>
        <v>1D</v>
      </c>
      <c r="X511" s="1405">
        <f>_xll.qlCalendarAdvance(Calendar,X510,W511,"f",FALSE)</f>
        <v>42892</v>
      </c>
      <c r="Y511" s="1404">
        <f>_xll.qlCalendarAdvance(Calendar,X511,NDays&amp;"D")</f>
        <v>42892</v>
      </c>
      <c r="Z511" s="1403">
        <v>1.5376808178529305E-2</v>
      </c>
      <c r="AA511" s="1411">
        <v>1.5173219449959863E-2</v>
      </c>
    </row>
    <row r="512" spans="19:27" x14ac:dyDescent="0.2">
      <c r="S512" s="399"/>
      <c r="T512" s="1401"/>
      <c r="W512" s="864" t="str">
        <f t="shared" si="15"/>
        <v>1D</v>
      </c>
      <c r="X512" s="1405">
        <f>_xll.qlCalendarAdvance(Calendar,X511,W512,"f",FALSE)</f>
        <v>42893</v>
      </c>
      <c r="Y512" s="1404">
        <f>_xll.qlCalendarAdvance(Calendar,X512,NDays&amp;"D")</f>
        <v>42893</v>
      </c>
      <c r="Z512" s="1403">
        <v>1.5390118095227095E-2</v>
      </c>
      <c r="AA512" s="1411">
        <v>1.5186796753599019E-2</v>
      </c>
    </row>
    <row r="513" spans="19:27" x14ac:dyDescent="0.2">
      <c r="S513" s="399"/>
      <c r="T513" s="1401"/>
      <c r="W513" s="864" t="str">
        <f t="shared" si="15"/>
        <v>1D</v>
      </c>
      <c r="X513" s="1405">
        <f>_xll.qlCalendarAdvance(Calendar,X512,W513,"f",FALSE)</f>
        <v>42894</v>
      </c>
      <c r="Y513" s="1404">
        <f>_xll.qlCalendarAdvance(Calendar,X513,NDays&amp;"D")</f>
        <v>42894</v>
      </c>
      <c r="Z513" s="1403">
        <v>1.5417232724676128E-2</v>
      </c>
      <c r="AA513" s="1411">
        <v>1.5200354275543004E-2</v>
      </c>
    </row>
    <row r="514" spans="19:27" x14ac:dyDescent="0.2">
      <c r="S514" s="399"/>
      <c r="T514" s="1401"/>
      <c r="W514" s="864" t="str">
        <f t="shared" si="15"/>
        <v>1D</v>
      </c>
      <c r="X514" s="1405">
        <f>_xll.qlCalendarAdvance(Calendar,X513,W514,"f",FALSE)</f>
        <v>42895</v>
      </c>
      <c r="Y514" s="1404">
        <f>_xll.qlCalendarAdvance(Calendar,X514,NDays&amp;"D")</f>
        <v>42895</v>
      </c>
      <c r="Z514" s="1403">
        <v>1.5423586491408235E-2</v>
      </c>
      <c r="AA514" s="1411">
        <v>1.5228038660206243E-2</v>
      </c>
    </row>
    <row r="515" spans="19:27" x14ac:dyDescent="0.2">
      <c r="S515" s="399"/>
      <c r="T515" s="1401"/>
      <c r="W515" s="864" t="str">
        <f t="shared" si="15"/>
        <v>1D</v>
      </c>
      <c r="X515" s="1405">
        <f>_xll.qlCalendarAdvance(Calendar,X514,W515,"f",FALSE)</f>
        <v>42898</v>
      </c>
      <c r="Y515" s="1404">
        <f>_xll.qlCalendarAdvance(Calendar,X515,NDays&amp;"D")</f>
        <v>42898</v>
      </c>
      <c r="Z515" s="1403">
        <v>1.545638154135561E-2</v>
      </c>
      <c r="AA515" s="1411">
        <v>1.5254386547258747E-2</v>
      </c>
    </row>
    <row r="516" spans="19:27" x14ac:dyDescent="0.2">
      <c r="S516" s="399"/>
      <c r="T516" s="1401"/>
      <c r="W516" s="864" t="str">
        <f t="shared" si="15"/>
        <v>1D</v>
      </c>
      <c r="X516" s="1405">
        <f>_xll.qlCalendarAdvance(Calendar,X515,W516,"f",FALSE)</f>
        <v>42899</v>
      </c>
      <c r="Y516" s="1404">
        <f>_xll.qlCalendarAdvance(Calendar,X516,NDays&amp;"D")</f>
        <v>42899</v>
      </c>
      <c r="Z516" s="1403">
        <v>1.5469577409089497E-2</v>
      </c>
      <c r="AA516" s="1411">
        <v>1.526784516113211E-2</v>
      </c>
    </row>
    <row r="517" spans="19:27" x14ac:dyDescent="0.2">
      <c r="S517" s="399"/>
      <c r="T517" s="1401"/>
      <c r="W517" s="864" t="str">
        <f t="shared" si="15"/>
        <v>1D</v>
      </c>
      <c r="X517" s="1405">
        <f>_xll.qlCalendarAdvance(Calendar,X516,W517,"f",FALSE)</f>
        <v>42900</v>
      </c>
      <c r="Y517" s="1404">
        <f>_xll.qlCalendarAdvance(Calendar,X517,NDays&amp;"D")</f>
        <v>42900</v>
      </c>
      <c r="Z517" s="1403">
        <v>1.5482754471652149E-2</v>
      </c>
      <c r="AA517" s="1411">
        <v>1.5281283993310302E-2</v>
      </c>
    </row>
    <row r="518" spans="19:27" x14ac:dyDescent="0.2">
      <c r="S518" s="399"/>
      <c r="T518" s="1401"/>
      <c r="W518" s="864" t="str">
        <f t="shared" si="15"/>
        <v>1D</v>
      </c>
      <c r="X518" s="1405">
        <f>_xll.qlCalendarAdvance(Calendar,X517,W518,"f",FALSE)</f>
        <v>42901</v>
      </c>
      <c r="Y518" s="1404">
        <f>_xll.qlCalendarAdvance(Calendar,X518,NDays&amp;"D")</f>
        <v>42901</v>
      </c>
      <c r="Z518" s="1403">
        <v>1.5509615399783884E-2</v>
      </c>
      <c r="AA518" s="1411">
        <v>1.5294703043955415E-2</v>
      </c>
    </row>
    <row r="519" spans="19:27" x14ac:dyDescent="0.2">
      <c r="S519" s="399"/>
      <c r="T519" s="1401"/>
      <c r="W519" s="864" t="str">
        <f t="shared" si="15"/>
        <v>1D</v>
      </c>
      <c r="X519" s="1405">
        <f>_xll.qlCalendarAdvance(Calendar,X518,W519,"f",FALSE)</f>
        <v>42902</v>
      </c>
      <c r="Y519" s="1404">
        <f>_xll.qlCalendarAdvance(Calendar,X519,NDays&amp;"D")</f>
        <v>42902</v>
      </c>
      <c r="Z519" s="1403">
        <v>1.5515897889161476E-2</v>
      </c>
      <c r="AA519" s="1411">
        <v>1.5322118359261859E-2</v>
      </c>
    </row>
    <row r="520" spans="19:27" x14ac:dyDescent="0.2">
      <c r="S520" s="399"/>
      <c r="T520" s="1401"/>
      <c r="W520" s="864" t="str">
        <f t="shared" si="15"/>
        <v>1D</v>
      </c>
      <c r="X520" s="1405">
        <f>_xll.qlCalendarAdvance(Calendar,X519,W520,"f",FALSE)</f>
        <v>42905</v>
      </c>
      <c r="Y520" s="1404">
        <f>_xll.qlCalendarAdvance(Calendar,X520,NDays&amp;"D")</f>
        <v>42905</v>
      </c>
      <c r="Z520" s="1403">
        <v>1.5548359736900904E-2</v>
      </c>
      <c r="AA520" s="1411">
        <v>1.5348181429908347E-2</v>
      </c>
    </row>
    <row r="521" spans="19:27" x14ac:dyDescent="0.2">
      <c r="S521" s="399"/>
      <c r="T521" s="1401"/>
      <c r="W521" s="864" t="str">
        <f t="shared" si="15"/>
        <v>1D</v>
      </c>
      <c r="X521" s="1405">
        <f>_xll.qlCalendarAdvance(Calendar,X520,W521,"f",FALSE)</f>
        <v>42906</v>
      </c>
      <c r="Y521" s="1404">
        <f>_xll.qlCalendarAdvance(Calendar,X521,NDays&amp;"D")</f>
        <v>42906</v>
      </c>
      <c r="Z521" s="1403">
        <v>1.5561425186432073E-2</v>
      </c>
      <c r="AA521" s="1411">
        <v>1.53615015722397E-2</v>
      </c>
    </row>
    <row r="522" spans="19:27" x14ac:dyDescent="0.2">
      <c r="S522" s="399"/>
      <c r="T522" s="1401"/>
      <c r="W522" s="864" t="str">
        <f t="shared" si="15"/>
        <v>1D</v>
      </c>
      <c r="X522" s="1405">
        <f>_xll.qlCalendarAdvance(Calendar,X521,W522,"f",FALSE)</f>
        <v>42907</v>
      </c>
      <c r="Y522" s="1404">
        <f>_xll.qlCalendarAdvance(Calendar,X522,NDays&amp;"D")</f>
        <v>42907</v>
      </c>
      <c r="Z522" s="1403">
        <v>1.5574472236790649E-2</v>
      </c>
      <c r="AA522" s="1411">
        <v>1.5374801932956927E-2</v>
      </c>
    </row>
    <row r="523" spans="19:27" x14ac:dyDescent="0.2">
      <c r="S523" s="399"/>
      <c r="T523" s="1401"/>
      <c r="W523" s="864" t="str">
        <f t="shared" si="15"/>
        <v>1D</v>
      </c>
      <c r="X523" s="1405">
        <f>_xll.qlCalendarAdvance(Calendar,X522,W523,"f",FALSE)</f>
        <v>42908</v>
      </c>
      <c r="Y523" s="1404">
        <f>_xll.qlCalendarAdvance(Calendar,X523,NDays&amp;"D")</f>
        <v>42908</v>
      </c>
      <c r="Z523" s="1403">
        <v>1.5601084227145658E-2</v>
      </c>
      <c r="AA523" s="1411">
        <v>1.5388082512060031E-2</v>
      </c>
    </row>
    <row r="524" spans="19:27" x14ac:dyDescent="0.2">
      <c r="S524" s="399"/>
      <c r="T524" s="1401"/>
      <c r="W524" s="864" t="str">
        <f t="shared" si="15"/>
        <v>1D</v>
      </c>
      <c r="X524" s="1405">
        <f>_xll.qlCalendarAdvance(Calendar,X523,W524,"f",FALSE)</f>
        <v>42909</v>
      </c>
      <c r="Y524" s="1404">
        <f>_xll.qlCalendarAdvance(Calendar,X524,NDays&amp;"D")</f>
        <v>42909</v>
      </c>
      <c r="Z524" s="1403">
        <v>1.5607297260136425E-2</v>
      </c>
      <c r="AA524" s="1411">
        <v>1.5415228724456519E-2</v>
      </c>
    </row>
    <row r="525" spans="19:27" x14ac:dyDescent="0.2">
      <c r="S525" s="399"/>
      <c r="T525" s="1401"/>
      <c r="W525" s="864" t="str">
        <f t="shared" si="15"/>
        <v>1D</v>
      </c>
      <c r="X525" s="1405">
        <f>_xll.qlCalendarAdvance(Calendar,X524,W525,"f",FALSE)</f>
        <v>42912</v>
      </c>
      <c r="Y525" s="1404">
        <f>_xll.qlCalendarAdvance(Calendar,X525,NDays&amp;"D")</f>
        <v>42912</v>
      </c>
      <c r="Z525" s="1403">
        <v>1.5639433531044578E-2</v>
      </c>
      <c r="AA525" s="1411">
        <v>1.5441007301666421E-2</v>
      </c>
    </row>
    <row r="526" spans="19:27" x14ac:dyDescent="0.2">
      <c r="S526" s="399"/>
      <c r="T526" s="1401"/>
      <c r="W526" s="864" t="str">
        <f t="shared" si="15"/>
        <v>1D</v>
      </c>
      <c r="X526" s="1405">
        <f>_xll.qlCalendarAdvance(Calendar,X525,W526,"f",FALSE)</f>
        <v>42913</v>
      </c>
      <c r="Y526" s="1404">
        <f>_xll.qlCalendarAdvance(Calendar,X526,NDays&amp;"D")</f>
        <v>42913</v>
      </c>
      <c r="Z526" s="1403">
        <v>1.5652371394721719E-2</v>
      </c>
      <c r="AA526" s="1411">
        <v>1.545419071211418E-2</v>
      </c>
    </row>
    <row r="527" spans="19:27" x14ac:dyDescent="0.2">
      <c r="S527" s="399"/>
      <c r="T527" s="1401"/>
      <c r="W527" s="864" t="str">
        <f t="shared" si="15"/>
        <v>1D</v>
      </c>
      <c r="X527" s="1405">
        <f>_xll.qlCalendarAdvance(Calendar,X526,W527,"f",FALSE)</f>
        <v>42914</v>
      </c>
      <c r="Y527" s="1404">
        <f>_xll.qlCalendarAdvance(Calendar,X527,NDays&amp;"D")</f>
        <v>42914</v>
      </c>
      <c r="Z527" s="1403">
        <v>1.5665291207182262E-2</v>
      </c>
      <c r="AA527" s="1411">
        <v>1.5467356080525185E-2</v>
      </c>
    </row>
    <row r="528" spans="19:27" x14ac:dyDescent="0.2">
      <c r="S528" s="399"/>
      <c r="T528" s="1401"/>
      <c r="W528" s="864" t="str">
        <f t="shared" si="15"/>
        <v>1D</v>
      </c>
      <c r="X528" s="1405">
        <f>_xll.qlCalendarAdvance(Calendar,X527,W528,"f",FALSE)</f>
        <v>42915</v>
      </c>
      <c r="Y528" s="1404">
        <f>_xll.qlCalendarAdvance(Calendar,X528,NDays&amp;"D")</f>
        <v>42915</v>
      </c>
      <c r="Z528" s="1403">
        <v>1.5691657611520832E-2</v>
      </c>
      <c r="AA528" s="1411">
        <v>1.5480503406899437E-2</v>
      </c>
    </row>
    <row r="529" spans="19:27" x14ac:dyDescent="0.2">
      <c r="S529" s="399"/>
      <c r="T529" s="1401"/>
      <c r="W529" s="864" t="str">
        <f t="shared" si="15"/>
        <v>1D</v>
      </c>
      <c r="X529" s="1405">
        <f>_xll.qlCalendarAdvance(Calendar,X528,W529,"f",FALSE)</f>
        <v>42916</v>
      </c>
      <c r="Y529" s="1404">
        <f>_xll.qlCalendarAdvance(Calendar,X529,NDays&amp;"D")</f>
        <v>42916</v>
      </c>
      <c r="Z529" s="1403">
        <v>1.5697803256935913E-2</v>
      </c>
      <c r="AA529" s="1411">
        <v>1.5507396720347105E-2</v>
      </c>
    </row>
    <row r="530" spans="19:27" x14ac:dyDescent="0.2">
      <c r="S530" s="399"/>
      <c r="T530" s="1401"/>
      <c r="W530" s="864" t="str">
        <f t="shared" si="15"/>
        <v>1D</v>
      </c>
      <c r="X530" s="1405">
        <f>_xll.qlCalendarAdvance(Calendar,X529,W530,"f",FALSE)</f>
        <v>42919</v>
      </c>
      <c r="Y530" s="1404">
        <f>_xll.qlCalendarAdvance(Calendar,X530,NDays&amp;"D")</f>
        <v>42919</v>
      </c>
      <c r="Z530" s="1403">
        <v>1.5736320657951369E-2</v>
      </c>
      <c r="AA530" s="1411">
        <v>1.553291229227205E-2</v>
      </c>
    </row>
    <row r="531" spans="19:27" x14ac:dyDescent="0.2">
      <c r="S531" s="399"/>
      <c r="T531" s="1401"/>
      <c r="W531" s="864" t="str">
        <f t="shared" si="15"/>
        <v>1D</v>
      </c>
      <c r="X531" s="1405">
        <f>_xll.qlCalendarAdvance(Calendar,X530,W531,"f",FALSE)</f>
        <v>42920</v>
      </c>
      <c r="Y531" s="1404">
        <f>_xll.qlCalendarAdvance(Calendar,X531,NDays&amp;"D")</f>
        <v>42920</v>
      </c>
      <c r="Z531" s="1403">
        <v>1.5749123687860661E-2</v>
      </c>
      <c r="AA531" s="1411">
        <v>1.5545969408462534E-2</v>
      </c>
    </row>
    <row r="532" spans="19:27" x14ac:dyDescent="0.2">
      <c r="S532" s="399"/>
      <c r="T532" s="1401"/>
      <c r="W532" s="864" t="str">
        <f t="shared" si="15"/>
        <v>1D</v>
      </c>
      <c r="X532" s="1405">
        <f>_xll.qlCalendarAdvance(Calendar,X531,W532,"f",FALSE)</f>
        <v>42921</v>
      </c>
      <c r="Y532" s="1404">
        <f>_xll.qlCalendarAdvance(Calendar,X532,NDays&amp;"D")</f>
        <v>42921</v>
      </c>
      <c r="Z532" s="1403">
        <v>1.5775260701742882E-2</v>
      </c>
      <c r="AA532" s="1411">
        <v>1.5559008482697312E-2</v>
      </c>
    </row>
    <row r="533" spans="19:27" x14ac:dyDescent="0.2">
      <c r="S533" s="399"/>
      <c r="T533" s="1401"/>
      <c r="W533" s="864" t="str">
        <f t="shared" si="15"/>
        <v>1D</v>
      </c>
      <c r="X533" s="1405">
        <f>_xll.qlCalendarAdvance(Calendar,X532,W533,"f",FALSE)</f>
        <v>42922</v>
      </c>
      <c r="Y533" s="1404">
        <f>_xll.qlCalendarAdvance(Calendar,X533,NDays&amp;"D")</f>
        <v>42922</v>
      </c>
      <c r="Z533" s="1403">
        <v>1.5781345865519304E-2</v>
      </c>
      <c r="AA533" s="1411">
        <v>1.5572029514895336E-2</v>
      </c>
    </row>
    <row r="534" spans="19:27" x14ac:dyDescent="0.2">
      <c r="S534" s="399"/>
      <c r="T534" s="1401"/>
      <c r="W534" s="864" t="str">
        <f t="shared" si="15"/>
        <v>1D</v>
      </c>
      <c r="X534" s="1405">
        <f>_xll.qlCalendarAdvance(Calendar,X533,W534,"f",FALSE)</f>
        <v>42923</v>
      </c>
      <c r="Y534" s="1404">
        <f>_xll.qlCalendarAdvance(Calendar,X534,NDays&amp;"D")</f>
        <v>42923</v>
      </c>
      <c r="Z534" s="1403">
        <v>1.5787424465480052E-2</v>
      </c>
      <c r="AA534" s="1411">
        <v>1.5598678018245254E-2</v>
      </c>
    </row>
    <row r="535" spans="19:27" x14ac:dyDescent="0.2">
      <c r="S535" s="399"/>
      <c r="T535" s="1401"/>
      <c r="W535" s="864" t="str">
        <f t="shared" si="15"/>
        <v>1D</v>
      </c>
      <c r="X535" s="1405">
        <f>_xll.qlCalendarAdvance(Calendar,X534,W535,"f",FALSE)</f>
        <v>42926</v>
      </c>
      <c r="Y535" s="1404">
        <f>_xll.qlCalendarAdvance(Calendar,X535,NDays&amp;"D")</f>
        <v>42926</v>
      </c>
      <c r="Z535" s="1403">
        <v>1.5825562773701396E-2</v>
      </c>
      <c r="AA535" s="1411">
        <v>1.5623933223319897E-2</v>
      </c>
    </row>
    <row r="536" spans="19:27" x14ac:dyDescent="0.2">
      <c r="S536" s="399"/>
      <c r="T536" s="1401"/>
      <c r="W536" s="864" t="str">
        <f t="shared" si="15"/>
        <v>1D</v>
      </c>
      <c r="X536" s="1405">
        <f>_xll.qlCalendarAdvance(Calendar,X535,W536,"f",FALSE)</f>
        <v>42927</v>
      </c>
      <c r="Y536" s="1404">
        <f>_xll.qlCalendarAdvance(Calendar,X536,NDays&amp;"D")</f>
        <v>42927</v>
      </c>
      <c r="Z536" s="1403">
        <v>1.5838239438526809E-2</v>
      </c>
      <c r="AA536" s="1411">
        <v>1.5636864045253107E-2</v>
      </c>
    </row>
    <row r="537" spans="19:27" x14ac:dyDescent="0.2">
      <c r="S537" s="399"/>
      <c r="T537" s="1401"/>
      <c r="W537" s="864" t="s">
        <v>122</v>
      </c>
      <c r="X537" s="1405">
        <f>_xll.qlCalendarAdvance(Calendar,X536,W537,"f",FALSE)</f>
        <v>42934</v>
      </c>
      <c r="Y537" s="1404">
        <f>_xll.qlCalendarAdvance(Calendar,X537,NDays&amp;"D")</f>
        <v>42934</v>
      </c>
      <c r="Z537" s="1403">
        <v>1.5926470622167808E-2</v>
      </c>
      <c r="AA537" s="1411">
        <v>1.5726874621837528E-2</v>
      </c>
    </row>
    <row r="538" spans="19:27" x14ac:dyDescent="0.2">
      <c r="S538" s="399"/>
      <c r="T538" s="1401"/>
      <c r="W538" s="864" t="str">
        <f t="shared" ref="W538:W601" si="16">W537</f>
        <v>1w</v>
      </c>
      <c r="X538" s="1405">
        <f>_xll.qlCalendarAdvance(Calendar,X537,W538,"f",FALSE)</f>
        <v>42941</v>
      </c>
      <c r="Y538" s="1404">
        <f>_xll.qlCalendarAdvance(Calendar,X538,NDays&amp;"D")</f>
        <v>42941</v>
      </c>
      <c r="Z538" s="1403">
        <v>1.6013817218909022E-2</v>
      </c>
      <c r="AA538" s="1411">
        <v>1.581600113748638E-2</v>
      </c>
    </row>
    <row r="539" spans="19:27" x14ac:dyDescent="0.2">
      <c r="S539" s="399"/>
      <c r="T539" s="1401"/>
      <c r="W539" s="864" t="str">
        <f t="shared" si="16"/>
        <v>1w</v>
      </c>
      <c r="X539" s="1405">
        <f>_xll.qlCalendarAdvance(Calendar,X538,W539,"f",FALSE)</f>
        <v>42948</v>
      </c>
      <c r="Y539" s="1404">
        <f>_xll.qlCalendarAdvance(Calendar,X539,NDays&amp;"D")</f>
        <v>42948</v>
      </c>
      <c r="Z539" s="1403">
        <v>1.6100279209082344E-2</v>
      </c>
      <c r="AA539" s="1411">
        <v>1.5904243591551293E-2</v>
      </c>
    </row>
    <row r="540" spans="19:27" x14ac:dyDescent="0.2">
      <c r="S540" s="399"/>
      <c r="T540" s="1401"/>
      <c r="W540" s="864" t="str">
        <f t="shared" si="16"/>
        <v>1w</v>
      </c>
      <c r="X540" s="1405">
        <f>_xll.qlCalendarAdvance(Calendar,X539,W540,"f",FALSE)</f>
        <v>42955</v>
      </c>
      <c r="Y540" s="1404">
        <f>_xll.qlCalendarAdvance(Calendar,X540,NDays&amp;"D")</f>
        <v>42955</v>
      </c>
      <c r="Z540" s="1403">
        <v>1.6185856573218371E-2</v>
      </c>
      <c r="AA540" s="1411">
        <v>1.5991601983545989E-2</v>
      </c>
    </row>
    <row r="541" spans="19:27" x14ac:dyDescent="0.2">
      <c r="S541" s="399"/>
      <c r="T541" s="1401"/>
      <c r="W541" s="864" t="str">
        <f t="shared" si="16"/>
        <v>1w</v>
      </c>
      <c r="X541" s="1405">
        <f>_xll.qlCalendarAdvance(Calendar,X540,W541,"f",FALSE)</f>
        <v>42962</v>
      </c>
      <c r="Y541" s="1404">
        <f>_xll.qlCalendarAdvance(Calendar,X541,NDays&amp;"D")</f>
        <v>42962</v>
      </c>
      <c r="Z541" s="1403">
        <v>1.627054929204377E-2</v>
      </c>
      <c r="AA541" s="1411">
        <v>1.6078076312660006E-2</v>
      </c>
    </row>
    <row r="542" spans="19:27" x14ac:dyDescent="0.2">
      <c r="S542" s="399"/>
      <c r="T542" s="1401"/>
      <c r="W542" s="864" t="str">
        <f t="shared" si="16"/>
        <v>1w</v>
      </c>
      <c r="X542" s="1405">
        <f>_xll.qlCalendarAdvance(Calendar,X541,W542,"f",FALSE)</f>
        <v>42969</v>
      </c>
      <c r="Y542" s="1404">
        <f>_xll.qlCalendarAdvance(Calendar,X542,NDays&amp;"D")</f>
        <v>42969</v>
      </c>
      <c r="Z542" s="1403">
        <v>1.6354357346489139E-2</v>
      </c>
      <c r="AA542" s="1411">
        <v>1.6163666578407065E-2</v>
      </c>
    </row>
    <row r="543" spans="19:27" x14ac:dyDescent="0.2">
      <c r="S543" s="399"/>
      <c r="T543" s="1401"/>
      <c r="W543" s="864" t="str">
        <f t="shared" si="16"/>
        <v>1w</v>
      </c>
      <c r="X543" s="1405">
        <f>_xll.qlCalendarAdvance(Calendar,X542,W543,"f",FALSE)</f>
        <v>42976</v>
      </c>
      <c r="Y543" s="1404">
        <f>_xll.qlCalendarAdvance(Calendar,X543,NDays&amp;"D")</f>
        <v>42976</v>
      </c>
      <c r="Z543" s="1403">
        <v>1.6437280717675921E-2</v>
      </c>
      <c r="AA543" s="1411">
        <v>1.6248372779976705E-2</v>
      </c>
    </row>
    <row r="544" spans="19:27" x14ac:dyDescent="0.2">
      <c r="S544" s="399"/>
      <c r="T544" s="1401"/>
      <c r="W544" s="864" t="str">
        <f t="shared" si="16"/>
        <v>1w</v>
      </c>
      <c r="X544" s="1405">
        <f>_xll.qlCalendarAdvance(Calendar,X543,W544,"f",FALSE)</f>
        <v>42983</v>
      </c>
      <c r="Y544" s="1404">
        <f>_xll.qlCalendarAdvance(Calendar,X544,NDays&amp;"D")</f>
        <v>42983</v>
      </c>
      <c r="Z544" s="1403">
        <v>1.6513161365210048E-2</v>
      </c>
      <c r="AA544" s="1411">
        <v>1.6332194916963694E-2</v>
      </c>
    </row>
    <row r="545" spans="19:27" x14ac:dyDescent="0.2">
      <c r="S545" s="399"/>
      <c r="T545" s="1401"/>
      <c r="W545" s="864" t="str">
        <f t="shared" si="16"/>
        <v>1w</v>
      </c>
      <c r="X545" s="1405">
        <f>_xll.qlCalendarAdvance(Calendar,X544,W545,"f",FALSE)</f>
        <v>42990</v>
      </c>
      <c r="Y545" s="1404">
        <f>_xll.qlCalendarAdvance(Calendar,X545,NDays&amp;"D")</f>
        <v>42990</v>
      </c>
      <c r="Z545" s="1403">
        <v>1.659437482846212E-2</v>
      </c>
      <c r="AA545" s="1411">
        <v>1.6415132988638614E-2</v>
      </c>
    </row>
    <row r="546" spans="19:27" x14ac:dyDescent="0.2">
      <c r="S546" s="399"/>
      <c r="T546" s="1401"/>
      <c r="W546" s="864" t="str">
        <f t="shared" si="16"/>
        <v>1w</v>
      </c>
      <c r="X546" s="1405">
        <f>_xll.qlCalendarAdvance(Calendar,X545,W546,"f",FALSE)</f>
        <v>42997</v>
      </c>
      <c r="Y546" s="1404">
        <f>_xll.qlCalendarAdvance(Calendar,X546,NDays&amp;"D")</f>
        <v>42997</v>
      </c>
      <c r="Z546" s="1403">
        <v>1.6674703576673E-2</v>
      </c>
      <c r="AA546" s="1411">
        <v>1.6497186994353097E-2</v>
      </c>
    </row>
    <row r="547" spans="19:27" x14ac:dyDescent="0.2">
      <c r="S547" s="399"/>
      <c r="T547" s="1401"/>
      <c r="W547" s="864" t="str">
        <f t="shared" si="16"/>
        <v>1w</v>
      </c>
      <c r="X547" s="1405">
        <f>_xll.qlCalendarAdvance(Calendar,X546,W547,"f",FALSE)</f>
        <v>43004</v>
      </c>
      <c r="Y547" s="1404">
        <f>_xll.qlCalendarAdvance(Calendar,X547,NDays&amp;"D")</f>
        <v>43004</v>
      </c>
      <c r="Z547" s="1403">
        <v>1.6754147592336698E-2</v>
      </c>
      <c r="AA547" s="1411">
        <v>1.657835693370191E-2</v>
      </c>
    </row>
    <row r="548" spans="19:27" x14ac:dyDescent="0.2">
      <c r="S548" s="399"/>
      <c r="T548" s="1401"/>
      <c r="W548" s="864" t="str">
        <f t="shared" si="16"/>
        <v>1w</v>
      </c>
      <c r="X548" s="1405">
        <f>_xll.qlCalendarAdvance(Calendar,X547,W548,"f",FALSE)</f>
        <v>43011</v>
      </c>
      <c r="Y548" s="1404">
        <f>_xll.qlCalendarAdvance(Calendar,X548,NDays&amp;"D")</f>
        <v>43011</v>
      </c>
      <c r="Z548" s="1403">
        <v>1.6838626678138582E-2</v>
      </c>
      <c r="AA548" s="1411">
        <v>1.6658642805874591E-2</v>
      </c>
    </row>
    <row r="549" spans="19:27" x14ac:dyDescent="0.2">
      <c r="S549" s="399"/>
      <c r="T549" s="1401"/>
      <c r="W549" s="864" t="str">
        <f t="shared" si="16"/>
        <v>1w</v>
      </c>
      <c r="X549" s="1405">
        <f>_xll.qlCalendarAdvance(Calendar,X548,W549,"f",FALSE)</f>
        <v>43018</v>
      </c>
      <c r="Y549" s="1404">
        <f>_xll.qlCalendarAdvance(Calendar,X549,NDays&amp;"D")</f>
        <v>43018</v>
      </c>
      <c r="Z549" s="1403">
        <v>1.6916241564597475E-2</v>
      </c>
      <c r="AA549" s="1411">
        <v>1.6738044610465908E-2</v>
      </c>
    </row>
    <row r="550" spans="19:27" x14ac:dyDescent="0.2">
      <c r="S550" s="399"/>
      <c r="T550" s="1401"/>
      <c r="W550" s="864" t="str">
        <f t="shared" si="16"/>
        <v>1w</v>
      </c>
      <c r="X550" s="1405">
        <f>_xll.qlCalendarAdvance(Calendar,X549,W550,"f",FALSE)</f>
        <v>43025</v>
      </c>
      <c r="Y550" s="1404">
        <f>_xll.qlCalendarAdvance(Calendar,X550,NDays&amp;"D")</f>
        <v>43025</v>
      </c>
      <c r="Z550" s="1403">
        <v>1.6992971641261009E-2</v>
      </c>
      <c r="AA550" s="1411">
        <v>1.6816562346827491E-2</v>
      </c>
    </row>
    <row r="551" spans="19:27" x14ac:dyDescent="0.2">
      <c r="S551" s="399"/>
      <c r="T551" s="1401"/>
      <c r="W551" s="864" t="str">
        <f t="shared" si="16"/>
        <v>1w</v>
      </c>
      <c r="X551" s="1405">
        <f>_xll.qlCalendarAdvance(Calendar,X550,W551,"f",FALSE)</f>
        <v>43032</v>
      </c>
      <c r="Y551" s="1404">
        <f>_xll.qlCalendarAdvance(Calendar,X551,NDays&amp;"D")</f>
        <v>43032</v>
      </c>
      <c r="Z551" s="1403">
        <v>1.7068816890853253E-2</v>
      </c>
      <c r="AA551" s="1411">
        <v>1.6894196014310969E-2</v>
      </c>
    </row>
    <row r="552" spans="19:27" x14ac:dyDescent="0.2">
      <c r="S552" s="399"/>
      <c r="T552" s="1401"/>
      <c r="W552" s="864" t="str">
        <f t="shared" si="16"/>
        <v>1w</v>
      </c>
      <c r="X552" s="1405">
        <f>_xll.qlCalendarAdvance(Calendar,X551,W552,"f",FALSE)</f>
        <v>43039</v>
      </c>
      <c r="Y552" s="1404">
        <f>_xll.qlCalendarAdvance(Calendar,X552,NDays&amp;"D")</f>
        <v>43039</v>
      </c>
      <c r="Z552" s="1403">
        <v>1.713809608319387E-2</v>
      </c>
      <c r="AA552" s="1411">
        <v>1.6970945612430066E-2</v>
      </c>
    </row>
    <row r="553" spans="19:27" x14ac:dyDescent="0.2">
      <c r="S553" s="399"/>
      <c r="T553" s="1401"/>
      <c r="W553" s="864" t="str">
        <f t="shared" si="16"/>
        <v>1w</v>
      </c>
      <c r="X553" s="1405">
        <f>_xll.qlCalendarAdvance(Calendar,X552,W553,"f",FALSE)</f>
        <v>43046</v>
      </c>
      <c r="Y553" s="1404">
        <f>_xll.qlCalendarAdvance(Calendar,X553,NDays&amp;"D")</f>
        <v>43046</v>
      </c>
      <c r="Z553" s="1403">
        <v>1.7212231346719564E-2</v>
      </c>
      <c r="AA553" s="1411">
        <v>1.7046811140698503E-2</v>
      </c>
    </row>
    <row r="554" spans="19:27" x14ac:dyDescent="0.2">
      <c r="S554" s="399"/>
      <c r="T554" s="1401"/>
      <c r="W554" s="864" t="str">
        <f t="shared" si="16"/>
        <v>1w</v>
      </c>
      <c r="X554" s="1405">
        <f>_xll.qlCalendarAdvance(Calendar,X553,W554,"f",FALSE)</f>
        <v>43053</v>
      </c>
      <c r="Y554" s="1404">
        <f>_xll.qlCalendarAdvance(Calendar,X554,NDays&amp;"D")</f>
        <v>43053</v>
      </c>
      <c r="Z554" s="1403">
        <v>1.7285481760551079E-2</v>
      </c>
      <c r="AA554" s="1411">
        <v>1.7121792598386865E-2</v>
      </c>
    </row>
    <row r="555" spans="19:27" x14ac:dyDescent="0.2">
      <c r="S555" s="399"/>
      <c r="T555" s="1401"/>
      <c r="W555" s="864" t="str">
        <f t="shared" si="16"/>
        <v>1w</v>
      </c>
      <c r="X555" s="1405">
        <f>_xll.qlCalendarAdvance(Calendar,X554,W555,"f",FALSE)</f>
        <v>43060</v>
      </c>
      <c r="Y555" s="1404">
        <f>_xll.qlCalendarAdvance(Calendar,X555,NDays&amp;"D")</f>
        <v>43060</v>
      </c>
      <c r="Z555" s="1403">
        <v>1.7357847308714185E-2</v>
      </c>
      <c r="AA555" s="1411">
        <v>1.7195889985089918E-2</v>
      </c>
    </row>
    <row r="556" spans="19:27" x14ac:dyDescent="0.2">
      <c r="S556" s="399"/>
      <c r="T556" s="1401"/>
      <c r="W556" s="864" t="str">
        <f t="shared" si="16"/>
        <v>1w</v>
      </c>
      <c r="X556" s="1405">
        <f>_xll.qlCalendarAdvance(Calendar,X555,W556,"f",FALSE)</f>
        <v>43067</v>
      </c>
      <c r="Y556" s="1404">
        <f>_xll.qlCalendarAdvance(Calendar,X556,NDays&amp;"D")</f>
        <v>43067</v>
      </c>
      <c r="Z556" s="1403">
        <v>1.7429327975445386E-2</v>
      </c>
      <c r="AA556" s="1411">
        <v>1.7269103300321387E-2</v>
      </c>
    </row>
    <row r="557" spans="19:27" x14ac:dyDescent="0.2">
      <c r="S557" s="399"/>
      <c r="T557" s="1401"/>
      <c r="W557" s="864" t="str">
        <f t="shared" si="16"/>
        <v>1w</v>
      </c>
      <c r="X557" s="1405">
        <f>_xll.qlCalendarAdvance(Calendar,X556,W557,"f",FALSE)</f>
        <v>43074</v>
      </c>
      <c r="Y557" s="1404">
        <f>_xll.qlCalendarAdvance(Calendar,X557,NDays&amp;"D")</f>
        <v>43074</v>
      </c>
      <c r="Z557" s="1403">
        <v>1.7505306077242037E-2</v>
      </c>
      <c r="AA557" s="1411">
        <v>1.7341432543351853E-2</v>
      </c>
    </row>
    <row r="558" spans="19:27" x14ac:dyDescent="0.2">
      <c r="S558" s="399"/>
      <c r="T558" s="1401"/>
      <c r="W558" s="864" t="str">
        <f t="shared" si="16"/>
        <v>1w</v>
      </c>
      <c r="X558" s="1405">
        <f>_xll.qlCalendarAdvance(Calendar,X557,W558,"f",FALSE)</f>
        <v>43081</v>
      </c>
      <c r="Y558" s="1404">
        <f>_xll.qlCalendarAdvance(Calendar,X558,NDays&amp;"D")</f>
        <v>43081</v>
      </c>
      <c r="Z558" s="1403">
        <v>1.7574957070197562E-2</v>
      </c>
      <c r="AA558" s="1411">
        <v>1.7412877713776087E-2</v>
      </c>
    </row>
    <row r="559" spans="19:27" x14ac:dyDescent="0.2">
      <c r="S559" s="399"/>
      <c r="T559" s="1401"/>
      <c r="W559" s="864" t="str">
        <f t="shared" si="16"/>
        <v>1w</v>
      </c>
      <c r="X559" s="1405">
        <f>_xll.qlCalendarAdvance(Calendar,X558,W559,"f",FALSE)</f>
        <v>43088</v>
      </c>
      <c r="Y559" s="1404">
        <f>_xll.qlCalendarAdvance(Calendar,X559,NDays&amp;"D")</f>
        <v>43088</v>
      </c>
      <c r="Z559" s="1403">
        <v>1.7643723105009043E-2</v>
      </c>
      <c r="AA559" s="1411">
        <v>1.748343881110781E-2</v>
      </c>
    </row>
    <row r="560" spans="19:27" x14ac:dyDescent="0.2">
      <c r="S560" s="399"/>
      <c r="T560" s="1401"/>
      <c r="W560" s="864" t="str">
        <f t="shared" si="16"/>
        <v>1w</v>
      </c>
      <c r="X560" s="1405">
        <f>_xll.qlCalendarAdvance(Calendar,X559,W560,"f",FALSE)</f>
        <v>43096</v>
      </c>
      <c r="Y560" s="1404">
        <f>_xll.qlCalendarAdvance(Calendar,X560,NDays&amp;"D")</f>
        <v>43096</v>
      </c>
      <c r="Z560" s="1403">
        <v>1.7731600747854178E-2</v>
      </c>
      <c r="AA560" s="1411">
        <v>1.7562997525999435E-2</v>
      </c>
    </row>
    <row r="561" spans="19:27" x14ac:dyDescent="0.2">
      <c r="S561" s="399"/>
      <c r="T561" s="1401"/>
      <c r="W561" s="864" t="str">
        <f t="shared" si="16"/>
        <v>1w</v>
      </c>
      <c r="X561" s="1405">
        <f>_xll.qlCalendarAdvance(Calendar,X560,W561,"f",FALSE)</f>
        <v>43103</v>
      </c>
      <c r="Y561" s="1404">
        <f>_xll.qlCalendarAdvance(Calendar,X561,NDays&amp;"D")</f>
        <v>43103</v>
      </c>
      <c r="Z561" s="1403">
        <v>1.7798350454856025E-2</v>
      </c>
      <c r="AA561" s="1411">
        <v>1.7631664179079687E-2</v>
      </c>
    </row>
    <row r="562" spans="19:27" x14ac:dyDescent="0.2">
      <c r="S562" s="399"/>
      <c r="T562" s="1401"/>
      <c r="W562" s="864" t="str">
        <f t="shared" si="16"/>
        <v>1w</v>
      </c>
      <c r="X562" s="1405">
        <f>_xll.qlCalendarAdvance(Calendar,X561,W562,"f",FALSE)</f>
        <v>43110</v>
      </c>
      <c r="Y562" s="1404">
        <f>_xll.qlCalendarAdvance(Calendar,X562,NDays&amp;"D")</f>
        <v>43110</v>
      </c>
      <c r="Z562" s="1403">
        <v>1.7864215091390179E-2</v>
      </c>
      <c r="AA562" s="1411">
        <v>1.7699446757527548E-2</v>
      </c>
    </row>
    <row r="563" spans="19:27" x14ac:dyDescent="0.2">
      <c r="S563" s="399"/>
      <c r="T563" s="1401"/>
      <c r="W563" s="864" t="str">
        <f t="shared" si="16"/>
        <v>1w</v>
      </c>
      <c r="X563" s="1405">
        <f>_xll.qlCalendarAdvance(Calendar,X562,W563,"f",FALSE)</f>
        <v>43117</v>
      </c>
      <c r="Y563" s="1404">
        <f>_xll.qlCalendarAdvance(Calendar,X563,NDays&amp;"D")</f>
        <v>43117</v>
      </c>
      <c r="Z563" s="1403">
        <v>1.7929194641669813E-2</v>
      </c>
      <c r="AA563" s="1411">
        <v>1.7766345260694649E-2</v>
      </c>
    </row>
    <row r="564" spans="19:27" x14ac:dyDescent="0.2">
      <c r="S564" s="399"/>
      <c r="T564" s="1401"/>
      <c r="W564" s="864" t="str">
        <f t="shared" si="16"/>
        <v>1w</v>
      </c>
      <c r="X564" s="1405">
        <f>_xll.qlCalendarAdvance(Calendar,X563,W564,"f",FALSE)</f>
        <v>43124</v>
      </c>
      <c r="Y564" s="1404">
        <f>_xll.qlCalendarAdvance(Calendar,X564,NDays&amp;"D")</f>
        <v>43124</v>
      </c>
      <c r="Z564" s="1403">
        <v>1.7993289090109478E-2</v>
      </c>
      <c r="AA564" s="1411">
        <v>1.7832359688175758E-2</v>
      </c>
    </row>
    <row r="565" spans="19:27" x14ac:dyDescent="0.2">
      <c r="S565" s="399"/>
      <c r="T565" s="1401"/>
      <c r="W565" s="864" t="str">
        <f t="shared" si="16"/>
        <v>1w</v>
      </c>
      <c r="X565" s="1405">
        <f>_xll.qlCalendarAdvance(Calendar,X564,W565,"f",FALSE)</f>
        <v>43131</v>
      </c>
      <c r="Y565" s="1404">
        <f>_xll.qlCalendarAdvance(Calendar,X565,NDays&amp;"D")</f>
        <v>43131</v>
      </c>
      <c r="Z565" s="1403">
        <v>1.8032028683543325E-2</v>
      </c>
      <c r="AA565" s="1411">
        <v>1.7897490039484598E-2</v>
      </c>
    </row>
    <row r="566" spans="19:27" x14ac:dyDescent="0.2">
      <c r="S566" s="399"/>
      <c r="T566" s="1401"/>
      <c r="W566" s="864" t="str">
        <f t="shared" si="16"/>
        <v>1w</v>
      </c>
      <c r="X566" s="1405">
        <f>_xll.qlCalendarAdvance(Calendar,X565,W566,"f",FALSE)</f>
        <v>43138</v>
      </c>
      <c r="Y566" s="1404">
        <f>_xll.qlCalendarAdvance(Calendar,X566,NDays&amp;"D")</f>
        <v>43138</v>
      </c>
      <c r="Z566" s="1403">
        <v>1.809465351688018E-2</v>
      </c>
      <c r="AA566" s="1411">
        <v>1.7961736314134891E-2</v>
      </c>
    </row>
    <row r="567" spans="19:27" x14ac:dyDescent="0.2">
      <c r="S567" s="399"/>
      <c r="T567" s="1401"/>
      <c r="W567" s="864" t="str">
        <f t="shared" si="16"/>
        <v>1w</v>
      </c>
      <c r="X567" s="1405">
        <f>_xll.qlCalendarAdvance(Calendar,X566,W567,"f",FALSE)</f>
        <v>43145</v>
      </c>
      <c r="Y567" s="1404">
        <f>_xll.qlCalendarAdvance(Calendar,X567,NDays&amp;"D")</f>
        <v>43145</v>
      </c>
      <c r="Z567" s="1403">
        <v>1.8156393374538147E-2</v>
      </c>
      <c r="AA567" s="1411">
        <v>1.8025098511640358E-2</v>
      </c>
    </row>
    <row r="568" spans="19:27" x14ac:dyDescent="0.2">
      <c r="S568" s="399"/>
      <c r="T568" s="1401"/>
      <c r="W568" s="864" t="str">
        <f t="shared" si="16"/>
        <v>1w</v>
      </c>
      <c r="X568" s="1405">
        <f>_xll.qlCalendarAdvance(Calendar,X567,W568,"f",FALSE)</f>
        <v>43152</v>
      </c>
      <c r="Y568" s="1404">
        <f>_xll.qlCalendarAdvance(Calendar,X568,NDays&amp;"D")</f>
        <v>43152</v>
      </c>
      <c r="Z568" s="1403">
        <v>1.8217248243952155E-2</v>
      </c>
      <c r="AA568" s="1411">
        <v>1.8087576631514724E-2</v>
      </c>
    </row>
    <row r="569" spans="19:27" x14ac:dyDescent="0.2">
      <c r="S569" s="399"/>
      <c r="T569" s="1401"/>
      <c r="W569" s="864" t="str">
        <f t="shared" si="16"/>
        <v>1w</v>
      </c>
      <c r="X569" s="1405">
        <f>_xll.qlCalendarAdvance(Calendar,X568,W569,"f",FALSE)</f>
        <v>43159</v>
      </c>
      <c r="Y569" s="1404">
        <f>_xll.qlCalendarAdvance(Calendar,X569,NDays&amp;"D")</f>
        <v>43159</v>
      </c>
      <c r="Z569" s="1403">
        <v>1.8281882516826237E-2</v>
      </c>
      <c r="AA569" s="1411">
        <v>1.8149170673514847E-2</v>
      </c>
    </row>
    <row r="570" spans="19:27" x14ac:dyDescent="0.2">
      <c r="S570" s="399"/>
      <c r="T570" s="1401"/>
      <c r="W570" s="864" t="str">
        <f t="shared" si="16"/>
        <v>1w</v>
      </c>
      <c r="X570" s="1405">
        <f>_xll.qlCalendarAdvance(Calendar,X569,W570,"f",FALSE)</f>
        <v>43166</v>
      </c>
      <c r="Y570" s="1404">
        <f>_xll.qlCalendarAdvance(Calendar,X570,NDays&amp;"D")</f>
        <v>43166</v>
      </c>
      <c r="Z570" s="1403">
        <v>1.8359267796503168E-2</v>
      </c>
      <c r="AA570" s="1411">
        <v>1.8209880636830267E-2</v>
      </c>
    </row>
    <row r="571" spans="19:27" x14ac:dyDescent="0.2">
      <c r="S571" s="399"/>
      <c r="T571" s="1401"/>
      <c r="W571" s="864" t="str">
        <f t="shared" si="16"/>
        <v>1w</v>
      </c>
      <c r="X571" s="1405">
        <f>_xll.qlCalendarAdvance(Calendar,X570,W571,"f",FALSE)</f>
        <v>43173</v>
      </c>
      <c r="Y571" s="1404">
        <f>_xll.qlCalendarAdvance(Calendar,X571,NDays&amp;"D")</f>
        <v>43173</v>
      </c>
      <c r="Z571" s="1403">
        <v>1.841716611370461E-2</v>
      </c>
      <c r="AA571" s="1411">
        <v>1.826970652129889E-2</v>
      </c>
    </row>
    <row r="572" spans="19:27" x14ac:dyDescent="0.2">
      <c r="S572" s="399"/>
      <c r="T572" s="1401"/>
      <c r="W572" s="864" t="str">
        <f t="shared" si="16"/>
        <v>1w</v>
      </c>
      <c r="X572" s="1405">
        <f>_xll.qlCalendarAdvance(Calendar,X571,W572,"f",FALSE)</f>
        <v>43180</v>
      </c>
      <c r="Y572" s="1404">
        <f>_xll.qlCalendarAdvance(Calendar,X572,NDays&amp;"D")</f>
        <v>43180</v>
      </c>
      <c r="Z572" s="1403">
        <v>1.8474179212074546E-2</v>
      </c>
      <c r="AA572" s="1411">
        <v>1.8328648326434438E-2</v>
      </c>
    </row>
    <row r="573" spans="19:27" x14ac:dyDescent="0.2">
      <c r="S573" s="399"/>
      <c r="T573" s="1401"/>
      <c r="W573" s="864" t="str">
        <f t="shared" si="16"/>
        <v>1w</v>
      </c>
      <c r="X573" s="1405">
        <f>_xll.qlCalendarAdvance(Calendar,X572,W573,"f",FALSE)</f>
        <v>43187</v>
      </c>
      <c r="Y573" s="1404">
        <f>_xll.qlCalendarAdvance(Calendar,X573,NDays&amp;"D")</f>
        <v>43187</v>
      </c>
      <c r="Z573" s="1403">
        <v>1.8530307077948088E-2</v>
      </c>
      <c r="AA573" s="1411">
        <v>1.8386706051750634E-2</v>
      </c>
    </row>
    <row r="574" spans="19:27" x14ac:dyDescent="0.2">
      <c r="S574" s="399"/>
      <c r="T574" s="1401"/>
      <c r="W574" s="864" t="str">
        <f t="shared" si="16"/>
        <v>1w</v>
      </c>
      <c r="X574" s="1405">
        <f>_xll.qlCalendarAdvance(Calendar,X573,W574,"f",FALSE)</f>
        <v>43194</v>
      </c>
      <c r="Y574" s="1404">
        <f>_xll.qlCalendarAdvance(Calendar,X574,NDays&amp;"D")</f>
        <v>43194</v>
      </c>
      <c r="Z574" s="1403">
        <v>1.8572511929194367E-2</v>
      </c>
      <c r="AA574" s="1411">
        <v>1.8443879696842247E-2</v>
      </c>
    </row>
    <row r="575" spans="19:27" x14ac:dyDescent="0.2">
      <c r="S575" s="399"/>
      <c r="T575" s="1401"/>
      <c r="W575" s="864" t="str">
        <f t="shared" si="16"/>
        <v>1w</v>
      </c>
      <c r="X575" s="1405">
        <f>_xll.qlCalendarAdvance(Calendar,X574,W575,"f",FALSE)</f>
        <v>43201</v>
      </c>
      <c r="Y575" s="1404">
        <f>_xll.qlCalendarAdvance(Calendar,X575,NDays&amp;"D")</f>
        <v>43201</v>
      </c>
      <c r="Z575" s="1403">
        <v>1.8627050658246214E-2</v>
      </c>
      <c r="AA575" s="1411">
        <v>1.8500169261304045E-2</v>
      </c>
    </row>
    <row r="576" spans="19:27" x14ac:dyDescent="0.2">
      <c r="S576" s="399"/>
      <c r="T576" s="1401"/>
      <c r="W576" s="864" t="str">
        <f t="shared" si="16"/>
        <v>1w</v>
      </c>
      <c r="X576" s="1405">
        <f>_xll.qlCalendarAdvance(Calendar,X575,W576,"f",FALSE)</f>
        <v>43208</v>
      </c>
      <c r="Y576" s="1404">
        <f>_xll.qlCalendarAdvance(Calendar,X576,NDays&amp;"D")</f>
        <v>43208</v>
      </c>
      <c r="Z576" s="1403">
        <v>1.8680704229228184E-2</v>
      </c>
      <c r="AA576" s="1411">
        <v>1.8555574744730796E-2</v>
      </c>
    </row>
    <row r="577" spans="19:27" x14ac:dyDescent="0.2">
      <c r="S577" s="399"/>
      <c r="T577" s="1401"/>
      <c r="W577" s="864" t="str">
        <f t="shared" si="16"/>
        <v>1w</v>
      </c>
      <c r="X577" s="1405">
        <f>_xll.qlCalendarAdvance(Calendar,X576,W577,"f",FALSE)</f>
        <v>43215</v>
      </c>
      <c r="Y577" s="1404">
        <f>_xll.qlCalendarAdvance(Calendar,X577,NDays&amp;"D")</f>
        <v>43215</v>
      </c>
      <c r="Z577" s="1403">
        <v>1.8733472630450703E-2</v>
      </c>
      <c r="AA577" s="1411">
        <v>1.861009614671727E-2</v>
      </c>
    </row>
    <row r="578" spans="19:27" x14ac:dyDescent="0.2">
      <c r="S578" s="399"/>
      <c r="T578" s="1401"/>
      <c r="W578" s="864" t="str">
        <f t="shared" si="16"/>
        <v>1w</v>
      </c>
      <c r="X578" s="1405">
        <f>_xll.qlCalendarAdvance(Calendar,X577,W578,"f",FALSE)</f>
        <v>43222</v>
      </c>
      <c r="Y578" s="1404">
        <f>_xll.qlCalendarAdvance(Calendar,X578,NDays&amp;"D")</f>
        <v>43222</v>
      </c>
      <c r="Z578" s="1403">
        <v>1.8797667456277749E-2</v>
      </c>
      <c r="AA578" s="1411">
        <v>1.8663733466858234E-2</v>
      </c>
    </row>
    <row r="579" spans="19:27" x14ac:dyDescent="0.2">
      <c r="S579" s="399"/>
      <c r="T579" s="1401"/>
      <c r="W579" s="864" t="str">
        <f t="shared" si="16"/>
        <v>1w</v>
      </c>
      <c r="X579" s="1405">
        <f>_xll.qlCalendarAdvance(Calendar,X578,W579,"f",FALSE)</f>
        <v>43229</v>
      </c>
      <c r="Y579" s="1404">
        <f>_xll.qlCalendarAdvance(Calendar,X579,NDays&amp;"D")</f>
        <v>43229</v>
      </c>
      <c r="Z579" s="1403">
        <v>1.8848483651993771E-2</v>
      </c>
      <c r="AA579" s="1411">
        <v>1.8716486704748458E-2</v>
      </c>
    </row>
    <row r="580" spans="19:27" x14ac:dyDescent="0.2">
      <c r="S580" s="399"/>
      <c r="T580" s="1401"/>
      <c r="W580" s="864" t="str">
        <f t="shared" si="16"/>
        <v>1w</v>
      </c>
      <c r="X580" s="1405">
        <f>_xll.qlCalendarAdvance(Calendar,X579,W580,"f",FALSE)</f>
        <v>43236</v>
      </c>
      <c r="Y580" s="1404">
        <f>_xll.qlCalendarAdvance(Calendar,X580,NDays&amp;"D")</f>
        <v>43236</v>
      </c>
      <c r="Z580" s="1403">
        <v>1.8898414525468147E-2</v>
      </c>
      <c r="AA580" s="1411">
        <v>1.8768355860063757E-2</v>
      </c>
    </row>
    <row r="581" spans="19:27" x14ac:dyDescent="0.2">
      <c r="S581" s="399"/>
      <c r="T581" s="1401"/>
      <c r="W581" s="864" t="str">
        <f t="shared" si="16"/>
        <v>1w</v>
      </c>
      <c r="X581" s="1405">
        <f>_xll.qlCalendarAdvance(Calendar,X580,W581,"f",FALSE)</f>
        <v>43243</v>
      </c>
      <c r="Y581" s="1404">
        <f>_xll.qlCalendarAdvance(Calendar,X581,NDays&amp;"D")</f>
        <v>43243</v>
      </c>
      <c r="Z581" s="1403">
        <v>1.8947460064730588E-2</v>
      </c>
      <c r="AA581" s="1411">
        <v>1.8819340932398898E-2</v>
      </c>
    </row>
    <row r="582" spans="19:27" x14ac:dyDescent="0.2">
      <c r="S582" s="399"/>
      <c r="T582" s="1401"/>
      <c r="W582" s="864" t="str">
        <f t="shared" si="16"/>
        <v>1w</v>
      </c>
      <c r="X582" s="1405">
        <f>_xll.qlCalendarAdvance(Calendar,X581,W582,"f",FALSE)</f>
        <v>43250</v>
      </c>
      <c r="Y582" s="1404">
        <f>_xll.qlCalendarAdvance(Calendar,X582,NDays&amp;"D")</f>
        <v>43250</v>
      </c>
      <c r="Z582" s="1403">
        <v>1.8984041791104321E-2</v>
      </c>
      <c r="AA582" s="1411">
        <v>1.8869441921348651E-2</v>
      </c>
    </row>
    <row r="583" spans="19:27" x14ac:dyDescent="0.2">
      <c r="S583" s="399"/>
      <c r="T583" s="1401"/>
      <c r="W583" s="864" t="str">
        <f t="shared" si="16"/>
        <v>1w</v>
      </c>
      <c r="X583" s="1405">
        <f>_xll.qlCalendarAdvance(Calendar,X582,W583,"f",FALSE)</f>
        <v>43257</v>
      </c>
      <c r="Y583" s="1404">
        <f>_xll.qlCalendarAdvance(Calendar,X583,NDays&amp;"D")</f>
        <v>43257</v>
      </c>
      <c r="Z583" s="1403">
        <v>1.9031599839313129E-2</v>
      </c>
      <c r="AA583" s="1411">
        <v>1.891865882658883E-2</v>
      </c>
    </row>
    <row r="584" spans="19:27" x14ac:dyDescent="0.2">
      <c r="S584" s="399"/>
      <c r="T584" s="1401"/>
      <c r="W584" s="864" t="str">
        <f t="shared" si="16"/>
        <v>1w</v>
      </c>
      <c r="X584" s="1405">
        <f>_xll.qlCalendarAdvance(Calendar,X583,W584,"f",FALSE)</f>
        <v>43264</v>
      </c>
      <c r="Y584" s="1404">
        <f>_xll.qlCalendarAdvance(Calendar,X584,NDays&amp;"D")</f>
        <v>43264</v>
      </c>
      <c r="Z584" s="1403">
        <v>1.9078530189726089E-2</v>
      </c>
      <c r="AA584" s="1411">
        <v>1.8966991647714204E-2</v>
      </c>
    </row>
    <row r="585" spans="19:27" x14ac:dyDescent="0.2">
      <c r="S585" s="399"/>
      <c r="T585" s="1401"/>
      <c r="W585" s="864" t="str">
        <f t="shared" si="16"/>
        <v>1w</v>
      </c>
      <c r="X585" s="1405">
        <f>_xll.qlCalendarAdvance(Calendar,X584,W585,"f",FALSE)</f>
        <v>43271</v>
      </c>
      <c r="Y585" s="1404">
        <f>_xll.qlCalendarAdvance(Calendar,X585,NDays&amp;"D")</f>
        <v>43271</v>
      </c>
      <c r="Z585" s="1403">
        <v>1.9124996729669275E-2</v>
      </c>
      <c r="AA585" s="1411">
        <v>1.9014440384481635E-2</v>
      </c>
    </row>
    <row r="586" spans="19:27" x14ac:dyDescent="0.2">
      <c r="S586" s="399"/>
      <c r="T586" s="1401"/>
      <c r="W586" s="864" t="str">
        <f t="shared" si="16"/>
        <v>1w</v>
      </c>
      <c r="X586" s="1405">
        <f>_xll.qlCalendarAdvance(Calendar,X585,W586,"f",FALSE)</f>
        <v>43278</v>
      </c>
      <c r="Y586" s="1404">
        <f>_xll.qlCalendarAdvance(Calendar,X586,NDays&amp;"D")</f>
        <v>43278</v>
      </c>
      <c r="Z586" s="1403">
        <v>1.917116271194123E-2</v>
      </c>
      <c r="AA586" s="1411">
        <v>1.9061050361132148E-2</v>
      </c>
    </row>
    <row r="587" spans="19:27" x14ac:dyDescent="0.2">
      <c r="S587" s="399"/>
      <c r="T587" s="1401"/>
      <c r="W587" s="864" t="str">
        <f t="shared" si="16"/>
        <v>1w</v>
      </c>
      <c r="X587" s="1405">
        <f>_xll.qlCalendarAdvance(Calendar,X586,W587,"f",FALSE)</f>
        <v>43285</v>
      </c>
      <c r="Y587" s="1404">
        <f>_xll.qlCalendarAdvance(Calendar,X587,NDays&amp;"D")</f>
        <v>43285</v>
      </c>
      <c r="Z587" s="1403">
        <v>1.9228452564745969E-2</v>
      </c>
      <c r="AA587" s="1411">
        <v>1.9107332076193639E-2</v>
      </c>
    </row>
    <row r="588" spans="19:27" x14ac:dyDescent="0.2">
      <c r="S588" s="399"/>
      <c r="T588" s="1401"/>
      <c r="W588" s="864" t="str">
        <f t="shared" si="16"/>
        <v>1w</v>
      </c>
      <c r="X588" s="1405">
        <f>_xll.qlCalendarAdvance(Calendar,X587,W588,"f",FALSE)</f>
        <v>43292</v>
      </c>
      <c r="Y588" s="1404">
        <f>_xll.qlCalendarAdvance(Calendar,X588,NDays&amp;"D")</f>
        <v>43292</v>
      </c>
      <c r="Z588" s="1403">
        <v>1.9274210928319355E-2</v>
      </c>
      <c r="AA588" s="1411">
        <v>1.9153431045912939E-2</v>
      </c>
    </row>
    <row r="589" spans="19:27" x14ac:dyDescent="0.2">
      <c r="S589" s="399"/>
      <c r="T589" s="1401"/>
      <c r="W589" s="864" t="str">
        <f t="shared" si="16"/>
        <v>1w</v>
      </c>
      <c r="X589" s="1405">
        <f>_xll.qlCalendarAdvance(Calendar,X588,W589,"f",FALSE)</f>
        <v>43299</v>
      </c>
      <c r="Y589" s="1404">
        <f>_xll.qlCalendarAdvance(Calendar,X589,NDays&amp;"D")</f>
        <v>43299</v>
      </c>
      <c r="Z589" s="1403">
        <v>1.9319786419872757E-2</v>
      </c>
      <c r="AA589" s="1411">
        <v>1.9199347269884814E-2</v>
      </c>
    </row>
    <row r="590" spans="19:27" x14ac:dyDescent="0.2">
      <c r="S590" s="399"/>
      <c r="T590" s="1401"/>
      <c r="W590" s="864" t="str">
        <f t="shared" si="16"/>
        <v>1w</v>
      </c>
      <c r="X590" s="1405">
        <f>_xll.qlCalendarAdvance(Calendar,X589,W590,"f",FALSE)</f>
        <v>43306</v>
      </c>
      <c r="Y590" s="1404">
        <f>_xll.qlCalendarAdvance(Calendar,X590,NDays&amp;"D")</f>
        <v>43306</v>
      </c>
      <c r="Z590" s="1403">
        <v>1.9368917532652859E-2</v>
      </c>
      <c r="AA590" s="1411">
        <v>1.9245080748352406E-2</v>
      </c>
    </row>
    <row r="591" spans="19:27" x14ac:dyDescent="0.2">
      <c r="S591" s="399"/>
      <c r="T591" s="1401"/>
      <c r="W591" s="864" t="str">
        <f t="shared" si="16"/>
        <v>1w</v>
      </c>
      <c r="X591" s="1405">
        <f>_xll.qlCalendarAdvance(Calendar,X590,W591,"f",FALSE)</f>
        <v>43313</v>
      </c>
      <c r="Y591" s="1404">
        <f>_xll.qlCalendarAdvance(Calendar,X591,NDays&amp;"D")</f>
        <v>43313</v>
      </c>
      <c r="Z591" s="1403">
        <v>1.9410388777896449E-2</v>
      </c>
      <c r="AA591" s="1411">
        <v>1.9290631480991527E-2</v>
      </c>
    </row>
    <row r="592" spans="19:27" x14ac:dyDescent="0.2">
      <c r="S592" s="399"/>
      <c r="T592" s="1401"/>
      <c r="W592" s="864" t="str">
        <f t="shared" si="16"/>
        <v>1w</v>
      </c>
      <c r="X592" s="1405">
        <f>_xll.qlCalendarAdvance(Calendar,X591,W592,"f",FALSE)</f>
        <v>43320</v>
      </c>
      <c r="Y592" s="1404">
        <f>_xll.qlCalendarAdvance(Calendar,X592,NDays&amp;"D")</f>
        <v>43320</v>
      </c>
      <c r="Z592" s="1403">
        <v>1.9455415639874813E-2</v>
      </c>
      <c r="AA592" s="1411">
        <v>1.9335999467802178E-2</v>
      </c>
    </row>
    <row r="593" spans="19:27" x14ac:dyDescent="0.2">
      <c r="S593" s="399"/>
      <c r="T593" s="1401"/>
      <c r="W593" s="864" t="str">
        <f t="shared" si="16"/>
        <v>1w</v>
      </c>
      <c r="X593" s="1405">
        <f>_xll.qlCalendarAdvance(Calendar,X592,W593,"f",FALSE)</f>
        <v>43327</v>
      </c>
      <c r="Y593" s="1404">
        <f>_xll.qlCalendarAdvance(Calendar,X593,NDays&amp;"D")</f>
        <v>43327</v>
      </c>
      <c r="Z593" s="1403">
        <v>1.9500259620859158E-2</v>
      </c>
      <c r="AA593" s="1411">
        <v>1.9381184708865407E-2</v>
      </c>
    </row>
    <row r="594" spans="19:27" x14ac:dyDescent="0.2">
      <c r="S594" s="399"/>
      <c r="T594" s="1401"/>
      <c r="W594" s="864" t="str">
        <f t="shared" si="16"/>
        <v>1w</v>
      </c>
      <c r="X594" s="1405">
        <f>_xll.qlCalendarAdvance(Calendar,X593,W594,"f",FALSE)</f>
        <v>43334</v>
      </c>
      <c r="Y594" s="1404">
        <f>_xll.qlCalendarAdvance(Calendar,X594,NDays&amp;"D")</f>
        <v>43334</v>
      </c>
      <c r="Z594" s="1403">
        <v>1.954492071862194E-2</v>
      </c>
      <c r="AA594" s="1411">
        <v>1.9426187203938072E-2</v>
      </c>
    </row>
    <row r="595" spans="19:27" x14ac:dyDescent="0.2">
      <c r="S595" s="399"/>
      <c r="T595" s="1401"/>
      <c r="W595" s="864" t="str">
        <f t="shared" si="16"/>
        <v>1w</v>
      </c>
      <c r="X595" s="1405">
        <f>_xll.qlCalendarAdvance(Calendar,X594,W595,"f",FALSE)</f>
        <v>43341</v>
      </c>
      <c r="Y595" s="1404">
        <f>_xll.qlCalendarAdvance(Calendar,X595,NDays&amp;"D")</f>
        <v>43341</v>
      </c>
      <c r="Z595" s="1403">
        <v>1.9578338210588631E-2</v>
      </c>
      <c r="AA595" s="1411">
        <v>1.9471006953020176E-2</v>
      </c>
    </row>
    <row r="596" spans="19:27" x14ac:dyDescent="0.2">
      <c r="S596" s="399"/>
      <c r="T596" s="1401"/>
      <c r="W596" s="864" t="str">
        <f t="shared" si="16"/>
        <v>1w</v>
      </c>
      <c r="X596" s="1405">
        <f>_xll.qlCalendarAdvance(Calendar,X595,W596,"f",FALSE)</f>
        <v>43348</v>
      </c>
      <c r="Y596" s="1404">
        <f>_xll.qlCalendarAdvance(Calendar,X596,NDays&amp;"D")</f>
        <v>43348</v>
      </c>
      <c r="Z596" s="1403">
        <v>1.9622665589823472E-2</v>
      </c>
      <c r="AA596" s="1411">
        <v>1.951564395603067E-2</v>
      </c>
    </row>
    <row r="597" spans="19:27" x14ac:dyDescent="0.2">
      <c r="S597" s="399"/>
      <c r="T597" s="1401"/>
      <c r="W597" s="864" t="str">
        <f t="shared" si="16"/>
        <v>1w</v>
      </c>
      <c r="X597" s="1405">
        <f>_xll.qlCalendarAdvance(Calendar,X596,W597,"f",FALSE)</f>
        <v>43355</v>
      </c>
      <c r="Y597" s="1404">
        <f>_xll.qlCalendarAdvance(Calendar,X597,NDays&amp;"D")</f>
        <v>43355</v>
      </c>
      <c r="Z597" s="1403">
        <v>1.9666810093107334E-2</v>
      </c>
      <c r="AA597" s="1411">
        <v>1.9560098212969557E-2</v>
      </c>
    </row>
    <row r="598" spans="19:27" x14ac:dyDescent="0.2">
      <c r="S598" s="399"/>
      <c r="T598" s="1401"/>
      <c r="W598" s="864" t="str">
        <f t="shared" si="16"/>
        <v>1w</v>
      </c>
      <c r="X598" s="1405">
        <f>_xll.qlCalendarAdvance(Calendar,X597,W598,"f",FALSE)</f>
        <v>43362</v>
      </c>
      <c r="Y598" s="1404">
        <f>_xll.qlCalendarAdvance(Calendar,X598,NDays&amp;"D")</f>
        <v>43362</v>
      </c>
      <c r="Z598" s="1403">
        <v>1.9710771718454589E-2</v>
      </c>
      <c r="AA598" s="1411">
        <v>1.9604369723674742E-2</v>
      </c>
    </row>
    <row r="599" spans="19:27" x14ac:dyDescent="0.2">
      <c r="S599" s="399"/>
      <c r="T599" s="1401"/>
      <c r="W599" s="864" t="str">
        <f t="shared" si="16"/>
        <v>1w</v>
      </c>
      <c r="X599" s="1405">
        <f>_xll.qlCalendarAdvance(Calendar,X598,W599,"f",FALSE)</f>
        <v>43369</v>
      </c>
      <c r="Y599" s="1404">
        <f>_xll.qlCalendarAdvance(Calendar,X599,NDays&amp;"D")</f>
        <v>43369</v>
      </c>
      <c r="Z599" s="1403">
        <v>1.9754550463882303E-2</v>
      </c>
      <c r="AA599" s="1411">
        <v>1.9648458488065179E-2</v>
      </c>
    </row>
    <row r="600" spans="19:27" x14ac:dyDescent="0.2">
      <c r="S600" s="399"/>
      <c r="T600" s="1401"/>
      <c r="W600" s="864" t="str">
        <f t="shared" si="16"/>
        <v>1w</v>
      </c>
      <c r="X600" s="1405">
        <f>_xll.qlCalendarAdvance(Calendar,X599,W600,"f",FALSE)</f>
        <v>43376</v>
      </c>
      <c r="Y600" s="1404">
        <f>_xll.qlCalendarAdvance(Calendar,X600,NDays&amp;"D")</f>
        <v>43376</v>
      </c>
      <c r="Z600" s="1403">
        <v>1.9809046634294062E-2</v>
      </c>
      <c r="AA600" s="1411">
        <v>1.9692364506221915E-2</v>
      </c>
    </row>
    <row r="601" spans="19:27" x14ac:dyDescent="0.2">
      <c r="S601" s="399"/>
      <c r="T601" s="1401"/>
      <c r="W601" s="864" t="str">
        <f t="shared" si="16"/>
        <v>1w</v>
      </c>
      <c r="X601" s="1405">
        <f>_xll.qlCalendarAdvance(Calendar,X600,W601,"f",FALSE)</f>
        <v>43383</v>
      </c>
      <c r="Y601" s="1404">
        <f>_xll.qlCalendarAdvance(Calendar,X601,NDays&amp;"D")</f>
        <v>43383</v>
      </c>
      <c r="Z601" s="1403">
        <v>1.9852427488062995E-2</v>
      </c>
      <c r="AA601" s="1411">
        <v>1.9736087777901812E-2</v>
      </c>
    </row>
    <row r="602" spans="19:27" x14ac:dyDescent="0.2">
      <c r="S602" s="399"/>
      <c r="T602" s="1401"/>
      <c r="W602" s="864" t="str">
        <f t="shared" ref="W602:W665" si="17">W601</f>
        <v>1w</v>
      </c>
      <c r="X602" s="1405">
        <f>_xll.qlCalendarAdvance(Calendar,X601,W602,"f",FALSE)</f>
        <v>43390</v>
      </c>
      <c r="Y602" s="1404">
        <f>_xll.qlCalendarAdvance(Calendar,X602,NDays&amp;"D")</f>
        <v>43390</v>
      </c>
      <c r="Z602" s="1403">
        <v>1.9895625441163314E-2</v>
      </c>
      <c r="AA602" s="1411">
        <v>1.9779628303185914E-2</v>
      </c>
    </row>
    <row r="603" spans="19:27" x14ac:dyDescent="0.2">
      <c r="S603" s="399"/>
      <c r="T603" s="1401"/>
      <c r="W603" s="864" t="str">
        <f t="shared" si="17"/>
        <v>1w</v>
      </c>
      <c r="X603" s="1405">
        <f>_xll.qlCalendarAdvance(Calendar,X602,W603,"f",FALSE)</f>
        <v>43397</v>
      </c>
      <c r="Y603" s="1404">
        <f>_xll.qlCalendarAdvance(Calendar,X603,NDays&amp;"D")</f>
        <v>43397</v>
      </c>
      <c r="Z603" s="1403">
        <v>1.9938640491450971E-2</v>
      </c>
      <c r="AA603" s="1411">
        <v>1.9822986081831084E-2</v>
      </c>
    </row>
    <row r="604" spans="19:27" x14ac:dyDescent="0.2">
      <c r="S604" s="399"/>
      <c r="T604" s="1401"/>
      <c r="W604" s="864" t="str">
        <f t="shared" si="17"/>
        <v>1w</v>
      </c>
      <c r="X604" s="1405">
        <f>_xll.qlCalendarAdvance(Calendar,X603,W604,"f",FALSE)</f>
        <v>43404</v>
      </c>
      <c r="Y604" s="1404">
        <f>_xll.qlCalendarAdvance(Calendar,X604,NDays&amp;"D")</f>
        <v>43404</v>
      </c>
      <c r="Z604" s="1403">
        <v>1.9970700923519418E-2</v>
      </c>
      <c r="AA604" s="1411">
        <v>1.9866161113999414E-2</v>
      </c>
    </row>
    <row r="605" spans="19:27" x14ac:dyDescent="0.2">
      <c r="S605" s="399"/>
      <c r="T605" s="1401"/>
      <c r="W605" s="864" t="str">
        <f t="shared" si="17"/>
        <v>1w</v>
      </c>
      <c r="X605" s="1405">
        <f>_xll.qlCalendarAdvance(Calendar,X604,W605,"f",FALSE)</f>
        <v>43411</v>
      </c>
      <c r="Y605" s="1404">
        <f>_xll.qlCalendarAdvance(Calendar,X605,NDays&amp;"D")</f>
        <v>43411</v>
      </c>
      <c r="Z605" s="1403">
        <v>2.0013382348312403E-2</v>
      </c>
      <c r="AA605" s="1411">
        <v>1.9909153399528812E-2</v>
      </c>
    </row>
    <row r="606" spans="19:27" x14ac:dyDescent="0.2">
      <c r="S606" s="399"/>
      <c r="T606" s="1401"/>
      <c r="W606" s="864" t="str">
        <f t="shared" si="17"/>
        <v>1w</v>
      </c>
      <c r="X606" s="1405">
        <f>_xll.qlCalendarAdvance(Calendar,X605,W606,"f",FALSE)</f>
        <v>43418</v>
      </c>
      <c r="Y606" s="1404">
        <f>_xll.qlCalendarAdvance(Calendar,X606,NDays&amp;"D")</f>
        <v>43418</v>
      </c>
      <c r="Z606" s="1403">
        <v>2.0055880879556565E-2</v>
      </c>
      <c r="AA606" s="1411">
        <v>1.9951962938257184E-2</v>
      </c>
    </row>
    <row r="607" spans="19:27" x14ac:dyDescent="0.2">
      <c r="S607" s="399"/>
      <c r="T607" s="1401"/>
      <c r="W607" s="864" t="str">
        <f t="shared" si="17"/>
        <v>1w</v>
      </c>
      <c r="X607" s="1405">
        <f>_xll.qlCalendarAdvance(Calendar,X606,W607,"f",FALSE)</f>
        <v>43425</v>
      </c>
      <c r="Y607" s="1404">
        <f>_xll.qlCalendarAdvance(Calendar,X607,NDays&amp;"D")</f>
        <v>43425</v>
      </c>
      <c r="Z607" s="1403">
        <v>2.0098196515336508E-2</v>
      </c>
      <c r="AA607" s="1411">
        <v>1.9994589730184531E-2</v>
      </c>
    </row>
    <row r="608" spans="19:27" x14ac:dyDescent="0.2">
      <c r="S608" s="399"/>
      <c r="T608" s="1401"/>
      <c r="W608" s="864" t="str">
        <f t="shared" si="17"/>
        <v>1w</v>
      </c>
      <c r="X608" s="1405">
        <f>_xll.qlCalendarAdvance(Calendar,X607,W608,"f",FALSE)</f>
        <v>43432</v>
      </c>
      <c r="Y608" s="1404">
        <f>_xll.qlCalendarAdvance(Calendar,X608,NDays&amp;"D")</f>
        <v>43432</v>
      </c>
      <c r="Z608" s="1403">
        <v>2.0140329253742244E-2</v>
      </c>
      <c r="AA608" s="1411">
        <v>2.0037033775310853E-2</v>
      </c>
    </row>
    <row r="609" spans="19:27" x14ac:dyDescent="0.2">
      <c r="S609" s="399"/>
      <c r="T609" s="1401"/>
      <c r="W609" s="864" t="str">
        <f t="shared" si="17"/>
        <v>1w</v>
      </c>
      <c r="X609" s="1405">
        <f>_xll.qlCalendarAdvance(Calendar,X608,W609,"f",FALSE)</f>
        <v>43439</v>
      </c>
      <c r="Y609" s="1404">
        <f>_xll.qlCalendarAdvance(Calendar,X609,NDays&amp;"D")</f>
        <v>43439</v>
      </c>
      <c r="Z609" s="1403">
        <v>2.019288971544457E-2</v>
      </c>
      <c r="AA609" s="1411">
        <v>2.0079295073555103E-2</v>
      </c>
    </row>
    <row r="610" spans="19:27" x14ac:dyDescent="0.2">
      <c r="S610" s="399"/>
      <c r="T610" s="1401"/>
      <c r="W610" s="864" t="str">
        <f t="shared" si="17"/>
        <v>1w</v>
      </c>
      <c r="X610" s="1405">
        <f>_xll.qlCalendarAdvance(Calendar,X609,W610,"f",FALSE)</f>
        <v>43446</v>
      </c>
      <c r="Y610" s="1404">
        <f>_xll.qlCalendarAdvance(Calendar,X610,NDays&amp;"D")</f>
        <v>43446</v>
      </c>
      <c r="Z610" s="1403">
        <v>2.0234624386889648E-2</v>
      </c>
      <c r="AA610" s="1411">
        <v>2.0121373624836236E-2</v>
      </c>
    </row>
    <row r="611" spans="19:27" x14ac:dyDescent="0.2">
      <c r="S611" s="399"/>
      <c r="T611" s="1401"/>
      <c r="W611" s="864" t="str">
        <f t="shared" si="17"/>
        <v>1w</v>
      </c>
      <c r="X611" s="1405">
        <f>_xll.qlCalendarAdvance(Calendar,X610,W611,"f",FALSE)</f>
        <v>43453</v>
      </c>
      <c r="Y611" s="1404">
        <f>_xll.qlCalendarAdvance(Calendar,X611,NDays&amp;"D")</f>
        <v>43453</v>
      </c>
      <c r="Z611" s="1403">
        <v>2.0276176138728296E-2</v>
      </c>
      <c r="AA611" s="1411">
        <v>2.0163269428992159E-2</v>
      </c>
    </row>
    <row r="612" spans="19:27" x14ac:dyDescent="0.2">
      <c r="S612" s="399"/>
      <c r="T612" s="1401"/>
      <c r="W612" s="864" t="str">
        <f t="shared" si="17"/>
        <v>1w</v>
      </c>
      <c r="X612" s="1405">
        <f>_xll.qlCalendarAdvance(Calendar,X611,W612,"f",FALSE)</f>
        <v>43461</v>
      </c>
      <c r="Y612" s="1404">
        <f>_xll.qlCalendarAdvance(Calendar,X612,NDays&amp;"D")</f>
        <v>43461</v>
      </c>
      <c r="Z612" s="1403">
        <v>2.0319937713648289E-2</v>
      </c>
      <c r="AA612" s="1411">
        <v>2.0210926576108568E-2</v>
      </c>
    </row>
    <row r="613" spans="19:27" x14ac:dyDescent="0.2">
      <c r="S613" s="399"/>
      <c r="T613" s="1401"/>
      <c r="W613" s="864" t="str">
        <f t="shared" si="17"/>
        <v>1w</v>
      </c>
      <c r="X613" s="1405">
        <f>_xll.qlCalendarAdvance(Calendar,X612,W613,"f",FALSE)</f>
        <v>43468</v>
      </c>
      <c r="Y613" s="1404">
        <f>_xll.qlCalendarAdvance(Calendar,X613,NDays&amp;"D")</f>
        <v>43468</v>
      </c>
      <c r="Z613" s="1403">
        <v>2.0361108261729606E-2</v>
      </c>
      <c r="AA613" s="1411">
        <v>2.0252430779224007E-2</v>
      </c>
    </row>
    <row r="614" spans="19:27" x14ac:dyDescent="0.2">
      <c r="S614" s="399"/>
      <c r="T614" s="1401"/>
      <c r="W614" s="864" t="str">
        <f t="shared" si="17"/>
        <v>1w</v>
      </c>
      <c r="X614" s="1405">
        <f>_xll.qlCalendarAdvance(Calendar,X613,W614,"f",FALSE)</f>
        <v>43475</v>
      </c>
      <c r="Y614" s="1404">
        <f>_xll.qlCalendarAdvance(Calendar,X614,NDays&amp;"D")</f>
        <v>43475</v>
      </c>
      <c r="Z614" s="1403">
        <v>2.040209588948981E-2</v>
      </c>
      <c r="AA614" s="1411">
        <v>2.0293752235214235E-2</v>
      </c>
    </row>
    <row r="615" spans="19:27" x14ac:dyDescent="0.2">
      <c r="S615" s="399"/>
      <c r="T615" s="1401"/>
      <c r="W615" s="864" t="str">
        <f t="shared" si="17"/>
        <v>1w</v>
      </c>
      <c r="X615" s="1405">
        <f>_xll.qlCalendarAdvance(Calendar,X614,W615,"f",FALSE)</f>
        <v>43482</v>
      </c>
      <c r="Y615" s="1404">
        <f>_xll.qlCalendarAdvance(Calendar,X615,NDays&amp;"D")</f>
        <v>43482</v>
      </c>
      <c r="Z615" s="1403">
        <v>2.0442900594955932E-2</v>
      </c>
      <c r="AA615" s="1411">
        <v>2.0334890943836115E-2</v>
      </c>
    </row>
    <row r="616" spans="19:27" x14ac:dyDescent="0.2">
      <c r="S616" s="399"/>
      <c r="T616" s="1401"/>
      <c r="W616" s="864" t="str">
        <f t="shared" si="17"/>
        <v>1w</v>
      </c>
      <c r="X616" s="1405">
        <f>_xll.qlCalendarAdvance(Calendar,X615,W616,"f",FALSE)</f>
        <v>43489</v>
      </c>
      <c r="Y616" s="1404">
        <f>_xll.qlCalendarAdvance(Calendar,X616,NDays&amp;"D")</f>
        <v>43489</v>
      </c>
      <c r="Z616" s="1403">
        <v>2.0483522376167664E-2</v>
      </c>
      <c r="AA616" s="1411">
        <v>2.0375846905170691E-2</v>
      </c>
    </row>
    <row r="617" spans="19:27" x14ac:dyDescent="0.2">
      <c r="S617" s="399"/>
      <c r="T617" s="1401"/>
      <c r="W617" s="864" t="str">
        <f t="shared" si="17"/>
        <v>1w</v>
      </c>
      <c r="X617" s="1405">
        <f>_xll.qlCalendarAdvance(Calendar,X616,W617,"f",FALSE)</f>
        <v>43496</v>
      </c>
      <c r="Y617" s="1404">
        <f>_xll.qlCalendarAdvance(Calendar,X617,NDays&amp;"D")</f>
        <v>43496</v>
      </c>
      <c r="Z617" s="1403">
        <v>2.0510159312745191E-2</v>
      </c>
      <c r="AA617" s="1411">
        <v>2.0416620118974826E-2</v>
      </c>
    </row>
    <row r="618" spans="19:27" x14ac:dyDescent="0.2">
      <c r="S618" s="399"/>
      <c r="T618" s="1401"/>
      <c r="W618" s="864" t="str">
        <f t="shared" si="17"/>
        <v>1w</v>
      </c>
      <c r="X618" s="1405">
        <f>_xll.qlCalendarAdvance(Calendar,X617,W618,"f",FALSE)</f>
        <v>43503</v>
      </c>
      <c r="Y618" s="1404">
        <f>_xll.qlCalendarAdvance(Calendar,X618,NDays&amp;"D")</f>
        <v>43503</v>
      </c>
      <c r="Z618" s="1403">
        <v>2.0550458444344166E-2</v>
      </c>
      <c r="AA618" s="1411">
        <v>2.0457210585410612E-2</v>
      </c>
    </row>
    <row r="619" spans="19:27" x14ac:dyDescent="0.2">
      <c r="S619" s="399"/>
      <c r="T619" s="1401"/>
      <c r="W619" s="864" t="str">
        <f t="shared" si="17"/>
        <v>1w</v>
      </c>
      <c r="X619" s="1405">
        <f>_xll.qlCalendarAdvance(Calendar,X618,W619,"f",FALSE)</f>
        <v>43510</v>
      </c>
      <c r="Y619" s="1404">
        <f>_xll.qlCalendarAdvance(Calendar,X619,NDays&amp;"D")</f>
        <v>43510</v>
      </c>
      <c r="Z619" s="1403">
        <v>2.0590574669883278E-2</v>
      </c>
      <c r="AA619" s="1411">
        <v>2.049761830423491E-2</v>
      </c>
    </row>
    <row r="620" spans="19:27" x14ac:dyDescent="0.2">
      <c r="S620" s="399"/>
      <c r="T620" s="1401"/>
      <c r="W620" s="864" t="str">
        <f t="shared" si="17"/>
        <v>1w</v>
      </c>
      <c r="X620" s="1405">
        <f>_xll.qlCalendarAdvance(Calendar,X619,W620,"f",FALSE)</f>
        <v>43517</v>
      </c>
      <c r="Y620" s="1404">
        <f>_xll.qlCalendarAdvance(Calendar,X620,NDays&amp;"D")</f>
        <v>43517</v>
      </c>
      <c r="Z620" s="1403">
        <v>2.0630507987675031E-2</v>
      </c>
      <c r="AA620" s="1411">
        <v>2.053784327544772E-2</v>
      </c>
    </row>
    <row r="621" spans="19:27" x14ac:dyDescent="0.2">
      <c r="S621" s="399"/>
      <c r="T621" s="1401"/>
      <c r="W621" s="864" t="str">
        <f t="shared" si="17"/>
        <v>1w</v>
      </c>
      <c r="X621" s="1405">
        <f>_xll.qlCalendarAdvance(Calendar,X620,W621,"f",FALSE)</f>
        <v>43524</v>
      </c>
      <c r="Y621" s="1404">
        <f>_xll.qlCalendarAdvance(Calendar,X621,NDays&amp;"D")</f>
        <v>43524</v>
      </c>
      <c r="Z621" s="1403">
        <v>2.0673666989170385E-2</v>
      </c>
      <c r="AA621" s="1411">
        <v>2.0577885498967996E-2</v>
      </c>
    </row>
    <row r="622" spans="19:27" x14ac:dyDescent="0.2">
      <c r="S622" s="399"/>
      <c r="T622" s="1401"/>
      <c r="W622" s="864" t="str">
        <f t="shared" si="17"/>
        <v>1w</v>
      </c>
      <c r="X622" s="1405">
        <f>_xll.qlCalendarAdvance(Calendar,X621,W622,"f",FALSE)</f>
        <v>43531</v>
      </c>
      <c r="Y622" s="1404">
        <f>_xll.qlCalendarAdvance(Calendar,X622,NDays&amp;"D")</f>
        <v>43531</v>
      </c>
      <c r="Z622" s="1403">
        <v>2.0723411545425473E-2</v>
      </c>
      <c r="AA622" s="1411">
        <v>2.0617744974876784E-2</v>
      </c>
    </row>
    <row r="623" spans="19:27" x14ac:dyDescent="0.2">
      <c r="S623" s="399"/>
      <c r="T623" s="1401"/>
      <c r="W623" s="864" t="str">
        <f t="shared" si="17"/>
        <v>1w</v>
      </c>
      <c r="X623" s="1405">
        <f>_xll.qlCalendarAdvance(Calendar,X622,W623,"f",FALSE)</f>
        <v>43538</v>
      </c>
      <c r="Y623" s="1404">
        <f>_xll.qlCalendarAdvance(Calendar,X623,NDays&amp;"D")</f>
        <v>43538</v>
      </c>
      <c r="Z623" s="1403">
        <v>2.0762752802702365E-2</v>
      </c>
      <c r="AA623" s="1411">
        <v>2.0657421702930945E-2</v>
      </c>
    </row>
    <row r="624" spans="19:27" x14ac:dyDescent="0.2">
      <c r="S624" s="399"/>
      <c r="T624" s="1401"/>
      <c r="W624" s="864" t="str">
        <f t="shared" si="17"/>
        <v>1w</v>
      </c>
      <c r="X624" s="1405">
        <f>_xll.qlCalendarAdvance(Calendar,X623,W624,"f",FALSE)</f>
        <v>43545</v>
      </c>
      <c r="Y624" s="1404">
        <f>_xll.qlCalendarAdvance(Calendar,X624,NDays&amp;"D")</f>
        <v>43545</v>
      </c>
      <c r="Z624" s="1403">
        <v>2.0805283599781236E-2</v>
      </c>
      <c r="AA624" s="1411">
        <v>2.0696915683130479E-2</v>
      </c>
    </row>
    <row r="625" spans="19:27" x14ac:dyDescent="0.2">
      <c r="S625" s="399"/>
      <c r="T625" s="1401"/>
      <c r="W625" s="864" t="str">
        <f t="shared" si="17"/>
        <v>1w</v>
      </c>
      <c r="X625" s="1405">
        <f>_xll.qlCalendarAdvance(Calendar,X624,W625,"f",FALSE)</f>
        <v>43552</v>
      </c>
      <c r="Y625" s="1404">
        <f>_xll.qlCalendarAdvance(Calendar,X625,NDays&amp;"D")</f>
        <v>43552</v>
      </c>
      <c r="Z625" s="1403">
        <v>2.0840886496503452E-2</v>
      </c>
      <c r="AA625" s="1411">
        <v>2.073622691539434E-2</v>
      </c>
    </row>
    <row r="626" spans="19:27" x14ac:dyDescent="0.2">
      <c r="S626" s="399"/>
      <c r="T626" s="1401"/>
      <c r="W626" s="864" t="str">
        <f t="shared" si="17"/>
        <v>1w</v>
      </c>
      <c r="X626" s="1405">
        <f>_xll.qlCalendarAdvance(Calendar,X625,W626,"f",FALSE)</f>
        <v>43559</v>
      </c>
      <c r="Y626" s="1404">
        <f>_xll.qlCalendarAdvance(Calendar,X626,NDays&amp;"D")</f>
        <v>43559</v>
      </c>
      <c r="Z626" s="1403">
        <v>2.0883029709418317E-2</v>
      </c>
      <c r="AA626" s="1411">
        <v>2.0775355399722528E-2</v>
      </c>
    </row>
    <row r="627" spans="19:27" x14ac:dyDescent="0.2">
      <c r="S627" s="399"/>
      <c r="T627" s="1401"/>
      <c r="W627" s="864" t="str">
        <f t="shared" si="17"/>
        <v>1w</v>
      </c>
      <c r="X627" s="1405">
        <f>_xll.qlCalendarAdvance(Calendar,X626,W627,"f",FALSE)</f>
        <v>43566</v>
      </c>
      <c r="Y627" s="1404">
        <f>_xll.qlCalendarAdvance(Calendar,X627,NDays&amp;"D")</f>
        <v>43566</v>
      </c>
      <c r="Z627" s="1403">
        <v>2.0918288416804619E-2</v>
      </c>
      <c r="AA627" s="1411">
        <v>2.0814301136033997E-2</v>
      </c>
    </row>
    <row r="628" spans="19:27" x14ac:dyDescent="0.2">
      <c r="S628" s="399"/>
      <c r="T628" s="1401"/>
      <c r="W628" s="864" t="str">
        <f t="shared" si="17"/>
        <v>1w</v>
      </c>
      <c r="X628" s="1405">
        <f>_xll.qlCalendarAdvance(Calendar,X627,W628,"f",FALSE)</f>
        <v>43573</v>
      </c>
      <c r="Y628" s="1404">
        <f>_xll.qlCalendarAdvance(Calendar,X628,NDays&amp;"D")</f>
        <v>43573</v>
      </c>
      <c r="Z628" s="1403">
        <v>2.0956714957238269E-2</v>
      </c>
      <c r="AA628" s="1411">
        <v>2.0866487368908171E-2</v>
      </c>
    </row>
    <row r="629" spans="19:27" x14ac:dyDescent="0.2">
      <c r="S629" s="399"/>
      <c r="T629" s="1401"/>
      <c r="W629" s="864" t="str">
        <f t="shared" si="17"/>
        <v>1w</v>
      </c>
      <c r="X629" s="1405">
        <f>_xll.qlCalendarAdvance(Calendar,X628,W629,"f",FALSE)</f>
        <v>43580</v>
      </c>
      <c r="Y629" s="1404">
        <f>_xll.qlCalendarAdvance(Calendar,X629,NDays&amp;"D")</f>
        <v>43580</v>
      </c>
      <c r="Z629" s="1403">
        <v>2.0998276731081098E-2</v>
      </c>
      <c r="AA629" s="1411">
        <v>2.0891644364363637E-2</v>
      </c>
    </row>
    <row r="630" spans="19:27" x14ac:dyDescent="0.2">
      <c r="S630" s="399"/>
      <c r="T630" s="1401"/>
      <c r="W630" s="864" t="str">
        <f t="shared" si="17"/>
        <v>1w</v>
      </c>
      <c r="X630" s="1405">
        <f>_xll.qlCalendarAdvance(Calendar,X629,W630,"f",FALSE)</f>
        <v>43587</v>
      </c>
      <c r="Y630" s="1404">
        <f>_xll.qlCalendarAdvance(Calendar,X630,NDays&amp;"D")</f>
        <v>43587</v>
      </c>
      <c r="Z630" s="1403">
        <v>2.1033019189437493E-2</v>
      </c>
      <c r="AA630" s="1411">
        <v>2.0930041856300763E-2</v>
      </c>
    </row>
    <row r="631" spans="19:27" x14ac:dyDescent="0.2">
      <c r="S631" s="399"/>
      <c r="T631" s="1401"/>
      <c r="W631" s="864" t="str">
        <f t="shared" si="17"/>
        <v>1w</v>
      </c>
      <c r="X631" s="1405">
        <f>_xll.qlCalendarAdvance(Calendar,X630,W631,"f",FALSE)</f>
        <v>43594</v>
      </c>
      <c r="Y631" s="1404">
        <f>_xll.qlCalendarAdvance(Calendar,X631,NDays&amp;"D")</f>
        <v>43594</v>
      </c>
      <c r="Z631" s="1403">
        <v>2.1070896877540789E-2</v>
      </c>
      <c r="AA631" s="1411">
        <v>2.0968256599896984E-2</v>
      </c>
    </row>
    <row r="632" spans="19:27" x14ac:dyDescent="0.2">
      <c r="S632" s="399"/>
      <c r="T632" s="1401"/>
      <c r="W632" s="864" t="str">
        <f t="shared" si="17"/>
        <v>1w</v>
      </c>
      <c r="X632" s="1405">
        <f>_xll.qlCalendarAdvance(Calendar,X631,W632,"f",FALSE)</f>
        <v>43601</v>
      </c>
      <c r="Y632" s="1404">
        <f>_xll.qlCalendarAdvance(Calendar,X632,NDays&amp;"D")</f>
        <v>43601</v>
      </c>
      <c r="Z632" s="1403">
        <v>2.1108591611207553E-2</v>
      </c>
      <c r="AA632" s="1411">
        <v>2.1006288595233347E-2</v>
      </c>
    </row>
    <row r="633" spans="19:27" x14ac:dyDescent="0.2">
      <c r="S633" s="399"/>
      <c r="T633" s="1401"/>
      <c r="W633" s="864" t="str">
        <f t="shared" si="17"/>
        <v>1w</v>
      </c>
      <c r="X633" s="1405">
        <f>_xll.qlCalendarAdvance(Calendar,X632,W633,"f",FALSE)</f>
        <v>43608</v>
      </c>
      <c r="Y633" s="1404">
        <f>_xll.qlCalendarAdvance(Calendar,X633,NDays&amp;"D")</f>
        <v>43608</v>
      </c>
      <c r="Z633" s="1403">
        <v>2.1146103388637039E-2</v>
      </c>
      <c r="AA633" s="1411">
        <v>2.1044137842228805E-2</v>
      </c>
    </row>
    <row r="634" spans="19:27" x14ac:dyDescent="0.2">
      <c r="S634" s="399"/>
      <c r="T634" s="1401"/>
      <c r="W634" s="864" t="str">
        <f t="shared" si="17"/>
        <v>1w</v>
      </c>
      <c r="X634" s="1405">
        <f>_xll.qlCalendarAdvance(Calendar,X633,W634,"f",FALSE)</f>
        <v>43615</v>
      </c>
      <c r="Y634" s="1404">
        <f>_xll.qlCalendarAdvance(Calendar,X634,NDays&amp;"D")</f>
        <v>43615</v>
      </c>
      <c r="Z634" s="1403">
        <v>2.11736354314109E-2</v>
      </c>
      <c r="AA634" s="1411">
        <v>2.1081804340802313E-2</v>
      </c>
    </row>
    <row r="635" spans="19:27" x14ac:dyDescent="0.2">
      <c r="S635" s="399"/>
      <c r="T635" s="1401"/>
      <c r="W635" s="864" t="str">
        <f t="shared" si="17"/>
        <v>1w</v>
      </c>
      <c r="X635" s="1405">
        <f>_xll.qlCalendarAdvance(Calendar,X634,W635,"f",FALSE)</f>
        <v>43622</v>
      </c>
      <c r="Y635" s="1404">
        <f>_xll.qlCalendarAdvance(Calendar,X635,NDays&amp;"D")</f>
        <v>43622</v>
      </c>
      <c r="Z635" s="1403">
        <v>2.1220567844307085E-2</v>
      </c>
      <c r="AA635" s="1411">
        <v>2.1119288090791777E-2</v>
      </c>
    </row>
    <row r="636" spans="19:27" x14ac:dyDescent="0.2">
      <c r="S636" s="399"/>
      <c r="T636" s="1401"/>
      <c r="W636" s="864" t="str">
        <f t="shared" si="17"/>
        <v>1w</v>
      </c>
      <c r="X636" s="1405">
        <f>_xll.qlCalendarAdvance(Calendar,X635,W636,"f",FALSE)</f>
        <v>43629</v>
      </c>
      <c r="Y636" s="1404">
        <f>_xll.qlCalendarAdvance(Calendar,X636,NDays&amp;"D")</f>
        <v>43629</v>
      </c>
      <c r="Z636" s="1403">
        <v>2.125750373911911E-2</v>
      </c>
      <c r="AA636" s="1411">
        <v>2.115658909235929E-2</v>
      </c>
    </row>
    <row r="637" spans="19:27" x14ac:dyDescent="0.2">
      <c r="S637" s="399"/>
      <c r="T637" s="1401"/>
      <c r="W637" s="864" t="str">
        <f t="shared" si="17"/>
        <v>1w</v>
      </c>
      <c r="X637" s="1405">
        <f>_xll.qlCalendarAdvance(Calendar,X636,W637,"f",FALSE)</f>
        <v>43636</v>
      </c>
      <c r="Y637" s="1404">
        <f>_xll.qlCalendarAdvance(Calendar,X637,NDays&amp;"D")</f>
        <v>43636</v>
      </c>
      <c r="Z637" s="1403">
        <v>2.1294229308884034E-2</v>
      </c>
      <c r="AA637" s="1411">
        <v>2.1193707345261714E-2</v>
      </c>
    </row>
    <row r="638" spans="19:27" x14ac:dyDescent="0.2">
      <c r="S638" s="399"/>
      <c r="T638" s="1401"/>
      <c r="W638" s="864" t="str">
        <f t="shared" si="17"/>
        <v>1w</v>
      </c>
      <c r="X638" s="1405">
        <f>_xll.qlCalendarAdvance(Calendar,X637,W638,"f",FALSE)</f>
        <v>43643</v>
      </c>
      <c r="Y638" s="1404">
        <f>_xll.qlCalendarAdvance(Calendar,X638,NDays&amp;"D")</f>
        <v>43643</v>
      </c>
      <c r="Z638" s="1403">
        <v>2.1330735012256227E-2</v>
      </c>
      <c r="AA638" s="1411">
        <v>2.1230640025441394E-2</v>
      </c>
    </row>
    <row r="639" spans="19:27" x14ac:dyDescent="0.2">
      <c r="S639" s="399"/>
      <c r="T639" s="1401"/>
      <c r="W639" s="864" t="str">
        <f t="shared" si="17"/>
        <v>1w</v>
      </c>
      <c r="X639" s="1405">
        <f>_xll.qlCalendarAdvance(Calendar,X638,W639,"f",FALSE)</f>
        <v>43650</v>
      </c>
      <c r="Y639" s="1404">
        <f>_xll.qlCalendarAdvance(Calendar,X639,NDays&amp;"D")</f>
        <v>43650</v>
      </c>
      <c r="Z639" s="1403">
        <v>2.1367014551157068E-2</v>
      </c>
      <c r="AA639" s="1411">
        <v>2.1267355324502413E-2</v>
      </c>
    </row>
    <row r="640" spans="19:27" x14ac:dyDescent="0.2">
      <c r="S640" s="399"/>
      <c r="T640" s="1401"/>
      <c r="W640" s="864" t="str">
        <f t="shared" si="17"/>
        <v>1w</v>
      </c>
      <c r="X640" s="1405">
        <f>_xll.qlCalendarAdvance(Calendar,X639,W640,"f",FALSE)</f>
        <v>43657</v>
      </c>
      <c r="Y640" s="1404">
        <f>_xll.qlCalendarAdvance(Calendar,X640,NDays&amp;"D")</f>
        <v>43657</v>
      </c>
      <c r="Z640" s="1403">
        <v>2.1403067341762075E-2</v>
      </c>
      <c r="AA640" s="1411">
        <v>2.130384417531106E-2</v>
      </c>
    </row>
    <row r="641" spans="19:27" x14ac:dyDescent="0.2">
      <c r="S641" s="399"/>
      <c r="T641" s="1401"/>
      <c r="W641" s="864" t="str">
        <f t="shared" si="17"/>
        <v>1w</v>
      </c>
      <c r="X641" s="1405">
        <f>_xll.qlCalendarAdvance(Calendar,X640,W641,"f",FALSE)</f>
        <v>43664</v>
      </c>
      <c r="Y641" s="1404">
        <f>_xll.qlCalendarAdvance(Calendar,X641,NDays&amp;"D")</f>
        <v>43664</v>
      </c>
      <c r="Z641" s="1403">
        <v>2.1438893381923521E-2</v>
      </c>
      <c r="AA641" s="1411">
        <v>2.1340106578110474E-2</v>
      </c>
    </row>
    <row r="642" spans="19:27" x14ac:dyDescent="0.2">
      <c r="S642" s="399"/>
      <c r="T642" s="1401"/>
      <c r="W642" s="864" t="str">
        <f t="shared" si="17"/>
        <v>1w</v>
      </c>
      <c r="X642" s="1405">
        <f>_xll.qlCalendarAdvance(Calendar,X641,W642,"f",FALSE)</f>
        <v>43671</v>
      </c>
      <c r="Y642" s="1404">
        <f>_xll.qlCalendarAdvance(Calendar,X642,NDays&amp;"D")</f>
        <v>43671</v>
      </c>
      <c r="Z642" s="1403">
        <v>2.1477645741760348E-2</v>
      </c>
      <c r="AA642" s="1411">
        <v>2.137614253257647E-2</v>
      </c>
    </row>
    <row r="643" spans="19:27" x14ac:dyDescent="0.2">
      <c r="S643" s="399"/>
      <c r="T643" s="1401"/>
      <c r="W643" s="864" t="str">
        <f t="shared" si="17"/>
        <v>1w</v>
      </c>
      <c r="X643" s="1405">
        <f>_xll.qlCalendarAdvance(Calendar,X642,W643,"f",FALSE)</f>
        <v>43678</v>
      </c>
      <c r="Y643" s="1404">
        <f>_xll.qlCalendarAdvance(Calendar,X643,NDays&amp;"D")</f>
        <v>43678</v>
      </c>
      <c r="Z643" s="1403">
        <v>2.1509865202395742E-2</v>
      </c>
      <c r="AA643" s="1411">
        <v>2.1411952038790094E-2</v>
      </c>
    </row>
    <row r="644" spans="19:27" x14ac:dyDescent="0.2">
      <c r="S644" s="399"/>
      <c r="T644" s="1401"/>
      <c r="W644" s="864" t="str">
        <f t="shared" si="17"/>
        <v>1w</v>
      </c>
      <c r="X644" s="1405">
        <f>_xll.qlCalendarAdvance(Calendar,X643,W644,"f",FALSE)</f>
        <v>43685</v>
      </c>
      <c r="Y644" s="1404">
        <f>_xll.qlCalendarAdvance(Calendar,X644,NDays&amp;"D")</f>
        <v>43685</v>
      </c>
      <c r="Z644" s="1403">
        <v>2.1545010978481979E-2</v>
      </c>
      <c r="AA644" s="1411">
        <v>2.1447535096589254E-2</v>
      </c>
    </row>
    <row r="645" spans="19:27" x14ac:dyDescent="0.2">
      <c r="S645" s="399"/>
      <c r="T645" s="1401"/>
      <c r="W645" s="864" t="str">
        <f t="shared" si="17"/>
        <v>1w</v>
      </c>
      <c r="X645" s="1405">
        <f>_xll.qlCalendarAdvance(Calendar,X644,W645,"f",FALSE)</f>
        <v>43692</v>
      </c>
      <c r="Y645" s="1404">
        <f>_xll.qlCalendarAdvance(Calendar,X645,NDays&amp;"D")</f>
        <v>43692</v>
      </c>
      <c r="Z645" s="1403">
        <v>2.1579929995673049E-2</v>
      </c>
      <c r="AA645" s="1411">
        <v>2.1482891706054996E-2</v>
      </c>
    </row>
    <row r="646" spans="19:27" x14ac:dyDescent="0.2">
      <c r="S646" s="399"/>
      <c r="T646" s="1401"/>
      <c r="W646" s="864" t="str">
        <f t="shared" si="17"/>
        <v>1w</v>
      </c>
      <c r="X646" s="1405">
        <f>_xll.qlCalendarAdvance(Calendar,X645,W646,"f",FALSE)</f>
        <v>43699</v>
      </c>
      <c r="Y646" s="1404">
        <f>_xll.qlCalendarAdvance(Calendar,X646,NDays&amp;"D")</f>
        <v>43699</v>
      </c>
      <c r="Z646" s="1403">
        <v>2.1614622251889606E-2</v>
      </c>
      <c r="AA646" s="1411">
        <v>2.1518021866944181E-2</v>
      </c>
    </row>
    <row r="647" spans="19:27" x14ac:dyDescent="0.2">
      <c r="S647" s="399"/>
      <c r="T647" s="1401"/>
      <c r="W647" s="864" t="str">
        <f t="shared" si="17"/>
        <v>1w</v>
      </c>
      <c r="X647" s="1405">
        <f>_xll.qlCalendarAdvance(Calendar,X646,W647,"f",FALSE)</f>
        <v>43706</v>
      </c>
      <c r="Y647" s="1404">
        <f>_xll.qlCalendarAdvance(Calendar,X647,NDays&amp;"D")</f>
        <v>43706</v>
      </c>
      <c r="Z647" s="1403">
        <v>2.1649087745064972E-2</v>
      </c>
      <c r="AA647" s="1411">
        <v>2.155292557925681E-2</v>
      </c>
    </row>
    <row r="648" spans="19:27" x14ac:dyDescent="0.2">
      <c r="S648" s="399"/>
      <c r="T648" s="1401"/>
      <c r="W648" s="864" t="str">
        <f t="shared" si="17"/>
        <v>1w</v>
      </c>
      <c r="X648" s="1405">
        <f>_xll.qlCalendarAdvance(Calendar,X647,W648,"f",FALSE)</f>
        <v>43713</v>
      </c>
      <c r="Y648" s="1404">
        <f>_xll.qlCalendarAdvance(Calendar,X648,NDays&amp;"D")</f>
        <v>43713</v>
      </c>
      <c r="Z648" s="1403">
        <v>2.1683326473150195E-2</v>
      </c>
      <c r="AA648" s="1411">
        <v>2.1587602842992881E-2</v>
      </c>
    </row>
    <row r="649" spans="19:27" x14ac:dyDescent="0.2">
      <c r="S649" s="399"/>
      <c r="T649" s="1401"/>
      <c r="W649" s="864" t="str">
        <f t="shared" si="17"/>
        <v>1w</v>
      </c>
      <c r="X649" s="1405">
        <f>_xll.qlCalendarAdvance(Calendar,X648,W649,"f",FALSE)</f>
        <v>43720</v>
      </c>
      <c r="Y649" s="1404">
        <f>_xll.qlCalendarAdvance(Calendar,X649,NDays&amp;"D")</f>
        <v>43720</v>
      </c>
      <c r="Z649" s="1403">
        <v>2.1717338434098857E-2</v>
      </c>
      <c r="AA649" s="1411">
        <v>2.1622053657990303E-2</v>
      </c>
    </row>
    <row r="650" spans="19:27" x14ac:dyDescent="0.2">
      <c r="S650" s="399"/>
      <c r="T650" s="1401"/>
      <c r="W650" s="864" t="str">
        <f t="shared" si="17"/>
        <v>1w</v>
      </c>
      <c r="X650" s="1405">
        <f>_xll.qlCalendarAdvance(Calendar,X649,W650,"f",FALSE)</f>
        <v>43727</v>
      </c>
      <c r="Y650" s="1404">
        <f>_xll.qlCalendarAdvance(Calendar,X650,NDays&amp;"D")</f>
        <v>43727</v>
      </c>
      <c r="Z650" s="1403">
        <v>2.175112362589493E-2</v>
      </c>
      <c r="AA650" s="1411">
        <v>2.165627802416803E-2</v>
      </c>
    </row>
    <row r="651" spans="19:27" x14ac:dyDescent="0.2">
      <c r="S651" s="399"/>
      <c r="T651" s="1401"/>
      <c r="W651" s="864" t="str">
        <f t="shared" si="17"/>
        <v>1w</v>
      </c>
      <c r="X651" s="1405">
        <f>_xll.qlCalendarAdvance(Calendar,X650,W651,"f",FALSE)</f>
        <v>43734</v>
      </c>
      <c r="Y651" s="1404">
        <f>_xll.qlCalendarAdvance(Calendar,X651,NDays&amp;"D")</f>
        <v>43734</v>
      </c>
      <c r="Z651" s="1403">
        <v>2.178468204652239E-2</v>
      </c>
      <c r="AA651" s="1411">
        <v>2.1690275941688153E-2</v>
      </c>
    </row>
    <row r="652" spans="19:27" x14ac:dyDescent="0.2">
      <c r="S652" s="399"/>
      <c r="T652" s="1401"/>
      <c r="W652" s="864" t="str">
        <f t="shared" si="17"/>
        <v>1w</v>
      </c>
      <c r="X652" s="1405">
        <f>_xll.qlCalendarAdvance(Calendar,X651,W652,"f",FALSE)</f>
        <v>43741</v>
      </c>
      <c r="Y652" s="1404">
        <f>_xll.qlCalendarAdvance(Calendar,X652,NDays&amp;"D")</f>
        <v>43741</v>
      </c>
      <c r="Z652" s="1403">
        <v>2.1818013693980405E-2</v>
      </c>
      <c r="AA652" s="1411">
        <v>2.1724047410226488E-2</v>
      </c>
    </row>
    <row r="653" spans="19:27" x14ac:dyDescent="0.2">
      <c r="S653" s="399"/>
      <c r="T653" s="1401"/>
      <c r="W653" s="864" t="str">
        <f t="shared" si="17"/>
        <v>1w</v>
      </c>
      <c r="X653" s="1405">
        <f>_xll.qlCalendarAdvance(Calendar,X652,W653,"f",FALSE)</f>
        <v>43748</v>
      </c>
      <c r="Y653" s="1404">
        <f>_xll.qlCalendarAdvance(Calendar,X653,NDays&amp;"D")</f>
        <v>43748</v>
      </c>
      <c r="Z653" s="1403">
        <v>2.1851118566285875E-2</v>
      </c>
      <c r="AA653" s="1411">
        <v>2.1757592429783035E-2</v>
      </c>
    </row>
    <row r="654" spans="19:27" x14ac:dyDescent="0.2">
      <c r="S654" s="399"/>
      <c r="T654" s="1401"/>
      <c r="W654" s="864" t="str">
        <f t="shared" si="17"/>
        <v>1w</v>
      </c>
      <c r="X654" s="1405">
        <f>_xll.qlCalendarAdvance(Calendar,X653,W654,"f",FALSE)</f>
        <v>43755</v>
      </c>
      <c r="Y654" s="1404">
        <f>_xll.qlCalendarAdvance(Calendar,X654,NDays&amp;"D")</f>
        <v>43755</v>
      </c>
      <c r="Z654" s="1403">
        <v>2.1883996661470895E-2</v>
      </c>
      <c r="AA654" s="1411">
        <v>2.1790911000357793E-2</v>
      </c>
    </row>
    <row r="655" spans="19:27" x14ac:dyDescent="0.2">
      <c r="S655" s="399"/>
      <c r="T655" s="1401"/>
      <c r="W655" s="864" t="str">
        <f t="shared" si="17"/>
        <v>1w</v>
      </c>
      <c r="X655" s="1405">
        <f>_xll.qlCalendarAdvance(Calendar,X654,W655,"f",FALSE)</f>
        <v>43762</v>
      </c>
      <c r="Y655" s="1404">
        <f>_xll.qlCalendarAdvance(Calendar,X655,NDays&amp;"D")</f>
        <v>43762</v>
      </c>
      <c r="Z655" s="1403">
        <v>2.1916647977572624E-2</v>
      </c>
      <c r="AA655" s="1411">
        <v>2.1824003121869717E-2</v>
      </c>
    </row>
    <row r="656" spans="19:27" x14ac:dyDescent="0.2">
      <c r="S656" s="399"/>
      <c r="T656" s="1401"/>
      <c r="W656" s="864" t="str">
        <f t="shared" si="17"/>
        <v>1w</v>
      </c>
      <c r="X656" s="1405">
        <f>_xll.qlCalendarAdvance(Calendar,X655,W656,"f",FALSE)</f>
        <v>43769</v>
      </c>
      <c r="Y656" s="1404">
        <f>_xll.qlCalendarAdvance(Calendar,X656,NDays&amp;"D")</f>
        <v>43769</v>
      </c>
      <c r="Z656" s="1403">
        <v>2.1940201580544463E-2</v>
      </c>
      <c r="AA656" s="1411">
        <v>2.185686879423776E-2</v>
      </c>
    </row>
    <row r="657" spans="19:27" x14ac:dyDescent="0.2">
      <c r="S657" s="399"/>
      <c r="T657" s="1401"/>
      <c r="W657" s="864" t="str">
        <f t="shared" si="17"/>
        <v>1w</v>
      </c>
      <c r="X657" s="1405">
        <f>_xll.qlCalendarAdvance(Calendar,X656,W657,"f",FALSE)</f>
        <v>43776</v>
      </c>
      <c r="Y657" s="1404">
        <f>_xll.qlCalendarAdvance(Calendar,X657,NDays&amp;"D")</f>
        <v>43776</v>
      </c>
      <c r="Z657" s="1403">
        <v>2.1981270264771098E-2</v>
      </c>
      <c r="AA657" s="1411">
        <v>2.1889508017461923E-2</v>
      </c>
    </row>
    <row r="658" spans="19:27" x14ac:dyDescent="0.2">
      <c r="S658" s="399"/>
      <c r="T658" s="1401"/>
      <c r="W658" s="864" t="str">
        <f t="shared" si="17"/>
        <v>1w</v>
      </c>
      <c r="X658" s="1405">
        <f>_xll.qlCalendarAdvance(Calendar,X657,W658,"f",FALSE)</f>
        <v>43783</v>
      </c>
      <c r="Y658" s="1404">
        <f>_xll.qlCalendarAdvance(Calendar,X658,NDays&amp;"D")</f>
        <v>43783</v>
      </c>
      <c r="Z658" s="1403">
        <v>2.2013241232018144E-2</v>
      </c>
      <c r="AA658" s="1411">
        <v>2.1921920791380112E-2</v>
      </c>
    </row>
    <row r="659" spans="19:27" x14ac:dyDescent="0.2">
      <c r="S659" s="399"/>
      <c r="T659" s="1401"/>
      <c r="W659" s="864" t="str">
        <f t="shared" si="17"/>
        <v>1w</v>
      </c>
      <c r="X659" s="1405">
        <f>_xll.qlCalendarAdvance(Calendar,X658,W659,"f",FALSE)</f>
        <v>43790</v>
      </c>
      <c r="Y659" s="1404">
        <f>_xll.qlCalendarAdvance(Calendar,X659,NDays&amp;"D")</f>
        <v>43790</v>
      </c>
      <c r="Z659" s="1403">
        <v>2.2044985412490101E-2</v>
      </c>
      <c r="AA659" s="1411">
        <v>2.1954107115992327E-2</v>
      </c>
    </row>
    <row r="660" spans="19:27" x14ac:dyDescent="0.2">
      <c r="S660" s="399"/>
      <c r="T660" s="1401"/>
      <c r="W660" s="864" t="str">
        <f t="shared" si="17"/>
        <v>1w</v>
      </c>
      <c r="X660" s="1405">
        <f>_xll.qlCalendarAdvance(Calendar,X659,W660,"f",FALSE)</f>
        <v>43797</v>
      </c>
      <c r="Y660" s="1404">
        <f>_xll.qlCalendarAdvance(Calendar,X660,NDays&amp;"D")</f>
        <v>43797</v>
      </c>
      <c r="Z660" s="1403">
        <v>2.207650280428998E-2</v>
      </c>
      <c r="AA660" s="1411">
        <v>2.1986066991217523E-2</v>
      </c>
    </row>
    <row r="661" spans="19:27" x14ac:dyDescent="0.2">
      <c r="S661" s="399"/>
      <c r="T661" s="1401"/>
      <c r="W661" s="864" t="str">
        <f t="shared" si="17"/>
        <v>1w</v>
      </c>
      <c r="X661" s="1405">
        <f>_xll.qlCalendarAdvance(Calendar,X660,W661,"f",FALSE)</f>
        <v>43804</v>
      </c>
      <c r="Y661" s="1404">
        <f>_xll.qlCalendarAdvance(Calendar,X661,NDays&amp;"D")</f>
        <v>43804</v>
      </c>
      <c r="Z661" s="1403">
        <v>2.2107793405548651E-2</v>
      </c>
      <c r="AA661" s="1411">
        <v>2.20178004170557E-2</v>
      </c>
    </row>
    <row r="662" spans="19:27" x14ac:dyDescent="0.2">
      <c r="S662" s="399"/>
      <c r="T662" s="1401"/>
      <c r="W662" s="864" t="str">
        <f t="shared" si="17"/>
        <v>1w</v>
      </c>
      <c r="X662" s="1405">
        <f>_xll.qlCalendarAdvance(Calendar,X661,W662,"f",FALSE)</f>
        <v>43811</v>
      </c>
      <c r="Y662" s="1404">
        <f>_xll.qlCalendarAdvance(Calendar,X662,NDays&amp;"D")</f>
        <v>43811</v>
      </c>
      <c r="Z662" s="1403">
        <v>2.2138857214399517E-2</v>
      </c>
      <c r="AA662" s="1411">
        <v>2.2049307393344764E-2</v>
      </c>
    </row>
    <row r="663" spans="19:27" x14ac:dyDescent="0.2">
      <c r="S663" s="399"/>
      <c r="T663" s="1401"/>
      <c r="W663" s="864" t="str">
        <f t="shared" si="17"/>
        <v>1w</v>
      </c>
      <c r="X663" s="1405">
        <f>_xll.qlCalendarAdvance(Calendar,X662,W663,"f",FALSE)</f>
        <v>43818</v>
      </c>
      <c r="Y663" s="1404">
        <f>_xll.qlCalendarAdvance(Calendar,X663,NDays&amp;"D")</f>
        <v>43818</v>
      </c>
      <c r="Z663" s="1403">
        <v>2.2169694228991177E-2</v>
      </c>
      <c r="AA663" s="1411">
        <v>2.2080587920084715E-2</v>
      </c>
    </row>
    <row r="664" spans="19:27" x14ac:dyDescent="0.2">
      <c r="S664" s="399"/>
      <c r="T664" s="1401"/>
      <c r="W664" s="864" t="str">
        <f t="shared" si="17"/>
        <v>1w</v>
      </c>
      <c r="X664" s="1405">
        <f>_xll.qlCalendarAdvance(Calendar,X663,W664,"f",FALSE)</f>
        <v>43826</v>
      </c>
      <c r="Y664" s="1404">
        <f>_xll.qlCalendarAdvance(Calendar,X664,NDays&amp;"D")</f>
        <v>43826</v>
      </c>
      <c r="Z664" s="1403">
        <v>2.2201819543831193E-2</v>
      </c>
      <c r="AA664" s="1411">
        <v>2.2121812074206531E-2</v>
      </c>
    </row>
    <row r="665" spans="19:27" x14ac:dyDescent="0.2">
      <c r="S665" s="399"/>
      <c r="T665" s="1401"/>
      <c r="W665" s="864" t="str">
        <f t="shared" si="17"/>
        <v>1w</v>
      </c>
      <c r="X665" s="1405">
        <f>_xll.qlCalendarAdvance(Calendar,X664,W665,"f",FALSE)</f>
        <v>43833</v>
      </c>
      <c r="Y665" s="1404">
        <f>_xll.qlCalendarAdvance(Calendar,X665,NDays&amp;"D")</f>
        <v>43833</v>
      </c>
      <c r="Z665" s="1403">
        <v>2.2232184917913622E-2</v>
      </c>
      <c r="AA665" s="1411">
        <v>2.2152578733189619E-2</v>
      </c>
    </row>
    <row r="666" spans="19:27" x14ac:dyDescent="0.2">
      <c r="S666" s="399"/>
      <c r="T666" s="1401"/>
      <c r="W666" s="864" t="str">
        <f t="shared" ref="W666:W729" si="18">W665</f>
        <v>1w</v>
      </c>
      <c r="X666" s="1405">
        <f>_xll.qlCalendarAdvance(Calendar,X665,W666,"f",FALSE)</f>
        <v>43840</v>
      </c>
      <c r="Y666" s="1404">
        <f>_xll.qlCalendarAdvance(Calendar,X666,NDays&amp;"D")</f>
        <v>43840</v>
      </c>
      <c r="Z666" s="1403">
        <v>2.22623235034408E-2</v>
      </c>
      <c r="AA666" s="1411">
        <v>2.2183118920065713E-2</v>
      </c>
    </row>
    <row r="667" spans="19:27" x14ac:dyDescent="0.2">
      <c r="S667" s="399"/>
      <c r="T667" s="1401"/>
      <c r="W667" s="864" t="str">
        <f t="shared" si="18"/>
        <v>1w</v>
      </c>
      <c r="X667" s="1405">
        <f>_xll.qlCalendarAdvance(Calendar,X666,W667,"f",FALSE)</f>
        <v>43847</v>
      </c>
      <c r="Y667" s="1404">
        <f>_xll.qlCalendarAdvance(Calendar,X667,NDays&amp;"D")</f>
        <v>43847</v>
      </c>
      <c r="Z667" s="1403">
        <v>2.2292235298671543E-2</v>
      </c>
      <c r="AA667" s="1411">
        <v>2.2213432634699735E-2</v>
      </c>
    </row>
    <row r="668" spans="19:27" x14ac:dyDescent="0.2">
      <c r="S668" s="399"/>
      <c r="T668" s="1401"/>
      <c r="W668" s="864" t="str">
        <f t="shared" si="18"/>
        <v>1w</v>
      </c>
      <c r="X668" s="1405">
        <f>_xll.qlCalendarAdvance(Calendar,X667,W668,"f",FALSE)</f>
        <v>43854</v>
      </c>
      <c r="Y668" s="1404">
        <f>_xll.qlCalendarAdvance(Calendar,X668,NDays&amp;"D")</f>
        <v>43854</v>
      </c>
      <c r="Z668" s="1403">
        <v>2.2321920301882965E-2</v>
      </c>
      <c r="AA668" s="1411">
        <v>2.2243519876929595E-2</v>
      </c>
    </row>
    <row r="669" spans="19:27" x14ac:dyDescent="0.2">
      <c r="S669" s="399"/>
      <c r="T669" s="1401"/>
      <c r="W669" s="864" t="str">
        <f t="shared" si="18"/>
        <v>1w</v>
      </c>
      <c r="X669" s="1405">
        <f>_xll.qlCalendarAdvance(Calendar,X668,W669,"f",FALSE)</f>
        <v>43861</v>
      </c>
      <c r="Y669" s="1404">
        <f>_xll.qlCalendarAdvance(Calendar,X669,NDays&amp;"D")</f>
        <v>43861</v>
      </c>
      <c r="Z669" s="1403">
        <v>2.2343068762864991E-2</v>
      </c>
      <c r="AA669" s="1411">
        <v>2.2273380646539168E-2</v>
      </c>
    </row>
    <row r="670" spans="19:27" x14ac:dyDescent="0.2">
      <c r="S670" s="399"/>
      <c r="T670" s="1401"/>
      <c r="W670" s="864" t="str">
        <f t="shared" si="18"/>
        <v>1w</v>
      </c>
      <c r="X670" s="1405">
        <f>_xll.qlCalendarAdvance(Calendar,X669,W670,"f",FALSE)</f>
        <v>43868</v>
      </c>
      <c r="Y670" s="1404">
        <f>_xll.qlCalendarAdvance(Calendar,X670,NDays&amp;"D")</f>
        <v>43868</v>
      </c>
      <c r="Z670" s="1403">
        <v>2.238060992540597E-2</v>
      </c>
      <c r="AA670" s="1411">
        <v>2.230301494342039E-2</v>
      </c>
    </row>
    <row r="671" spans="19:27" x14ac:dyDescent="0.2">
      <c r="S671" s="399"/>
      <c r="T671" s="1401"/>
      <c r="W671" s="864" t="str">
        <f t="shared" si="18"/>
        <v>1w</v>
      </c>
      <c r="X671" s="1405">
        <f>_xll.qlCalendarAdvance(Calendar,X670,W671,"f",FALSE)</f>
        <v>43875</v>
      </c>
      <c r="Y671" s="1404">
        <f>_xll.qlCalendarAdvance(Calendar,X671,NDays&amp;"D")</f>
        <v>43875</v>
      </c>
      <c r="Z671" s="1403">
        <v>2.240961454232929E-2</v>
      </c>
      <c r="AA671" s="1411">
        <v>2.2332422767330128E-2</v>
      </c>
    </row>
    <row r="672" spans="19:27" x14ac:dyDescent="0.2">
      <c r="S672" s="399"/>
      <c r="T672" s="1401"/>
      <c r="W672" s="864" t="str">
        <f t="shared" si="18"/>
        <v>1w</v>
      </c>
      <c r="X672" s="1405">
        <f>_xll.qlCalendarAdvance(Calendar,X671,W672,"f",FALSE)</f>
        <v>43882</v>
      </c>
      <c r="Y672" s="1404">
        <f>_xll.qlCalendarAdvance(Calendar,X672,NDays&amp;"D")</f>
        <v>43882</v>
      </c>
      <c r="Z672" s="1403">
        <v>2.2438392360462009E-2</v>
      </c>
      <c r="AA672" s="1411">
        <v>2.2361604118214345E-2</v>
      </c>
    </row>
    <row r="673" spans="19:27" x14ac:dyDescent="0.2">
      <c r="S673" s="399"/>
      <c r="T673" s="1401"/>
      <c r="W673" s="864" t="str">
        <f t="shared" si="18"/>
        <v>1w</v>
      </c>
      <c r="X673" s="1405">
        <f>_xll.qlCalendarAdvance(Calendar,X672,W673,"f",FALSE)</f>
        <v>43889</v>
      </c>
      <c r="Y673" s="1404">
        <f>_xll.qlCalendarAdvance(Calendar,X673,NDays&amp;"D")</f>
        <v>43889</v>
      </c>
      <c r="Z673" s="1403">
        <v>2.2469653059961556E-2</v>
      </c>
      <c r="AA673" s="1411">
        <v>2.2390558995802893E-2</v>
      </c>
    </row>
    <row r="674" spans="19:27" x14ac:dyDescent="0.2">
      <c r="S674" s="399"/>
      <c r="T674" s="1401"/>
      <c r="W674" s="864" t="str">
        <f t="shared" si="18"/>
        <v>1w</v>
      </c>
      <c r="X674" s="1405">
        <f>_xll.qlCalendarAdvance(Calendar,X673,W674,"f",FALSE)</f>
        <v>43896</v>
      </c>
      <c r="Y674" s="1404">
        <f>_xll.qlCalendarAdvance(Calendar,X674,NDays&amp;"D")</f>
        <v>43896</v>
      </c>
      <c r="Z674" s="1403">
        <v>2.249526759372289E-2</v>
      </c>
      <c r="AA674" s="1411">
        <v>2.2419287400014719E-2</v>
      </c>
    </row>
    <row r="675" spans="19:27" x14ac:dyDescent="0.2">
      <c r="S675" s="399"/>
      <c r="T675" s="1401"/>
      <c r="W675" s="864" t="str">
        <f t="shared" si="18"/>
        <v>1w</v>
      </c>
      <c r="X675" s="1405">
        <f>_xll.qlCalendarAdvance(Calendar,X674,W675,"f",FALSE)</f>
        <v>43903</v>
      </c>
      <c r="Y675" s="1404">
        <f>_xll.qlCalendarAdvance(Calendar,X675,NDays&amp;"D")</f>
        <v>43903</v>
      </c>
      <c r="Z675" s="1403">
        <v>2.2526045759186687E-2</v>
      </c>
      <c r="AA675" s="1411">
        <v>2.2447789330633704E-2</v>
      </c>
    </row>
    <row r="676" spans="19:27" x14ac:dyDescent="0.2">
      <c r="S676" s="399"/>
      <c r="T676" s="1401"/>
      <c r="W676" s="864" t="str">
        <f t="shared" si="18"/>
        <v>1w</v>
      </c>
      <c r="X676" s="1405">
        <f>_xll.qlCalendarAdvance(Calendar,X675,W676,"f",FALSE)</f>
        <v>43910</v>
      </c>
      <c r="Y676" s="1404">
        <f>_xll.qlCalendarAdvance(Calendar,X676,NDays&amp;"D")</f>
        <v>43910</v>
      </c>
      <c r="Z676" s="1403">
        <v>2.2551235612059121E-2</v>
      </c>
      <c r="AA676" s="1411">
        <v>2.2476064787524768E-2</v>
      </c>
    </row>
    <row r="677" spans="19:27" x14ac:dyDescent="0.2">
      <c r="S677" s="399"/>
      <c r="T677" s="1401"/>
      <c r="W677" s="864" t="str">
        <f t="shared" si="18"/>
        <v>1w</v>
      </c>
      <c r="X677" s="1405">
        <f>_xll.qlCalendarAdvance(Calendar,X676,W677,"f",FALSE)</f>
        <v>43917</v>
      </c>
      <c r="Y677" s="1404">
        <f>_xll.qlCalendarAdvance(Calendar,X677,NDays&amp;"D")</f>
        <v>43917</v>
      </c>
      <c r="Z677" s="1403">
        <v>2.2578879411587652E-2</v>
      </c>
      <c r="AA677" s="1411">
        <v>2.2504113770525823E-2</v>
      </c>
    </row>
    <row r="678" spans="19:27" x14ac:dyDescent="0.2">
      <c r="S678" s="399"/>
      <c r="T678" s="1401"/>
      <c r="W678" s="864" t="str">
        <f t="shared" si="18"/>
        <v>1w</v>
      </c>
      <c r="X678" s="1405">
        <f>_xll.qlCalendarAdvance(Calendar,X677,W678,"f",FALSE)</f>
        <v>43924</v>
      </c>
      <c r="Y678" s="1404">
        <f>_xll.qlCalendarAdvance(Calendar,X678,NDays&amp;"D")</f>
        <v>43924</v>
      </c>
      <c r="Z678" s="1403">
        <v>2.2608933674051201E-2</v>
      </c>
      <c r="AA678" s="1411">
        <v>2.2531936279501789E-2</v>
      </c>
    </row>
    <row r="679" spans="19:27" x14ac:dyDescent="0.2">
      <c r="S679" s="399"/>
      <c r="T679" s="1401"/>
      <c r="W679" s="864" t="str">
        <f t="shared" si="18"/>
        <v>1w</v>
      </c>
      <c r="X679" s="1405">
        <f>_xll.qlCalendarAdvance(Calendar,X678,W679,"f",FALSE)</f>
        <v>43935</v>
      </c>
      <c r="Y679" s="1404">
        <f>_xll.qlCalendarAdvance(Calendar,X679,NDays&amp;"D")</f>
        <v>43935</v>
      </c>
      <c r="Z679" s="1403">
        <v>2.2646306267265975E-2</v>
      </c>
      <c r="AA679" s="1411">
        <v>2.2569895752356794E-2</v>
      </c>
    </row>
    <row r="680" spans="19:27" x14ac:dyDescent="0.2">
      <c r="S680" s="399"/>
      <c r="T680" s="1401"/>
      <c r="W680" s="864" t="str">
        <f t="shared" si="18"/>
        <v>1w</v>
      </c>
      <c r="X680" s="1405">
        <f>_xll.qlCalendarAdvance(Calendar,X679,W680,"f",FALSE)</f>
        <v>43942</v>
      </c>
      <c r="Y680" s="1404">
        <f>_xll.qlCalendarAdvance(Calendar,X680,NDays&amp;"D")</f>
        <v>43942</v>
      </c>
      <c r="Z680" s="1403">
        <v>2.2673154564697023E-2</v>
      </c>
      <c r="AA680" s="1411">
        <v>2.2597164877786735E-2</v>
      </c>
    </row>
    <row r="681" spans="19:27" x14ac:dyDescent="0.2">
      <c r="S681" s="399"/>
      <c r="T681" s="1401"/>
      <c r="W681" s="864" t="str">
        <f t="shared" si="18"/>
        <v>1w</v>
      </c>
      <c r="X681" s="1405">
        <f>_xll.qlCalendarAdvance(Calendar,X680,W681,"f",FALSE)</f>
        <v>43949</v>
      </c>
      <c r="Y681" s="1404">
        <f>_xll.qlCalendarAdvance(Calendar,X681,NDays&amp;"D")</f>
        <v>43949</v>
      </c>
      <c r="Z681" s="1403">
        <v>2.2699776060211341E-2</v>
      </c>
      <c r="AA681" s="1411">
        <v>2.2624207552613962E-2</v>
      </c>
    </row>
    <row r="682" spans="19:27" x14ac:dyDescent="0.2">
      <c r="S682" s="399"/>
      <c r="T682" s="1401"/>
      <c r="W682" s="864" t="str">
        <f t="shared" si="18"/>
        <v>1w</v>
      </c>
      <c r="X682" s="1405">
        <f>_xll.qlCalendarAdvance(Calendar,X681,W682,"f",FALSE)</f>
        <v>43956</v>
      </c>
      <c r="Y682" s="1404">
        <f>_xll.qlCalendarAdvance(Calendar,X682,NDays&amp;"D")</f>
        <v>43956</v>
      </c>
      <c r="Z682" s="1403">
        <v>2.272874283708342E-2</v>
      </c>
      <c r="AA682" s="1411">
        <v>2.2651023776757429E-2</v>
      </c>
    </row>
    <row r="683" spans="19:27" x14ac:dyDescent="0.2">
      <c r="S683" s="399"/>
      <c r="T683" s="1401"/>
      <c r="W683" s="864" t="str">
        <f t="shared" si="18"/>
        <v>1w</v>
      </c>
      <c r="X683" s="1405">
        <f>_xll.qlCalendarAdvance(Calendar,X682,W683,"f",FALSE)</f>
        <v>43963</v>
      </c>
      <c r="Y683" s="1404">
        <f>_xll.qlCalendarAdvance(Calendar,X683,NDays&amp;"D")</f>
        <v>43963</v>
      </c>
      <c r="Z683" s="1403">
        <v>2.275489615179015E-2</v>
      </c>
      <c r="AA683" s="1411">
        <v>2.2677613550298181E-2</v>
      </c>
    </row>
    <row r="684" spans="19:27" x14ac:dyDescent="0.2">
      <c r="S684" s="399"/>
      <c r="T684" s="1401"/>
      <c r="W684" s="864" t="str">
        <f t="shared" si="18"/>
        <v>1w</v>
      </c>
      <c r="X684" s="1405">
        <f>_xll.qlCalendarAdvance(Calendar,X683,W684,"f",FALSE)</f>
        <v>43970</v>
      </c>
      <c r="Y684" s="1404">
        <f>_xll.qlCalendarAdvance(Calendar,X684,NDays&amp;"D")</f>
        <v>43970</v>
      </c>
      <c r="Z684" s="1403">
        <v>2.2780822647781963E-2</v>
      </c>
      <c r="AA684" s="1411">
        <v>2.2703976873074128E-2</v>
      </c>
    </row>
    <row r="685" spans="19:27" x14ac:dyDescent="0.2">
      <c r="S685" s="399"/>
      <c r="T685" s="1401"/>
      <c r="W685" s="864" t="str">
        <f t="shared" si="18"/>
        <v>1w</v>
      </c>
      <c r="X685" s="1405">
        <f>_xll.qlCalendarAdvance(Calendar,X684,W685,"f",FALSE)</f>
        <v>43977</v>
      </c>
      <c r="Y685" s="1404">
        <f>_xll.qlCalendarAdvance(Calendar,X685,NDays&amp;"D")</f>
        <v>43977</v>
      </c>
      <c r="Z685" s="1403">
        <v>2.2806522357806776E-2</v>
      </c>
      <c r="AA685" s="1411">
        <v>2.2730113745085267E-2</v>
      </c>
    </row>
    <row r="686" spans="19:27" x14ac:dyDescent="0.2">
      <c r="S686" s="399"/>
      <c r="T686" s="1401"/>
      <c r="W686" s="864" t="str">
        <f t="shared" si="18"/>
        <v>1w</v>
      </c>
      <c r="X686" s="1405">
        <f>_xll.qlCalendarAdvance(Calendar,X685,W686,"f",FALSE)</f>
        <v>43984</v>
      </c>
      <c r="Y686" s="1404">
        <f>_xll.qlCalendarAdvance(Calendar,X686,NDays&amp;"D")</f>
        <v>43984</v>
      </c>
      <c r="Z686" s="1403">
        <v>2.2829493591846495E-2</v>
      </c>
      <c r="AA686" s="1411">
        <v>2.2756024166331601E-2</v>
      </c>
    </row>
    <row r="687" spans="19:27" x14ac:dyDescent="0.2">
      <c r="S687" s="399"/>
      <c r="T687" s="1401"/>
      <c r="W687" s="864" t="str">
        <f t="shared" si="18"/>
        <v>1w</v>
      </c>
      <c r="X687" s="1405">
        <f>_xll.qlCalendarAdvance(Calendar,X686,W687,"f",FALSE)</f>
        <v>43991</v>
      </c>
      <c r="Y687" s="1404">
        <f>_xll.qlCalendarAdvance(Calendar,X687,NDays&amp;"D")</f>
        <v>43991</v>
      </c>
      <c r="Z687" s="1403">
        <v>2.2854839185820063E-2</v>
      </c>
      <c r="AA687" s="1411">
        <v>2.2781708136651035E-2</v>
      </c>
    </row>
    <row r="688" spans="19:27" x14ac:dyDescent="0.2">
      <c r="S688" s="399"/>
      <c r="T688" s="1401"/>
      <c r="W688" s="864" t="str">
        <f t="shared" si="18"/>
        <v>1w</v>
      </c>
      <c r="X688" s="1405">
        <f>_xll.qlCalendarAdvance(Calendar,X687,W688,"f",FALSE)</f>
        <v>43998</v>
      </c>
      <c r="Y688" s="1404">
        <f>_xll.qlCalendarAdvance(Calendar,X688,NDays&amp;"D")</f>
        <v>43998</v>
      </c>
      <c r="Z688" s="1403">
        <v>2.2880103581008043E-2</v>
      </c>
      <c r="AA688" s="1411">
        <v>2.2807165656043571E-2</v>
      </c>
    </row>
    <row r="689" spans="19:27" x14ac:dyDescent="0.2">
      <c r="S689" s="399"/>
      <c r="T689" s="1401"/>
      <c r="W689" s="864" t="str">
        <f t="shared" si="18"/>
        <v>1w</v>
      </c>
      <c r="X689" s="1405">
        <f>_xll.qlCalendarAdvance(Calendar,X688,W689,"f",FALSE)</f>
        <v>44005</v>
      </c>
      <c r="Y689" s="1404">
        <f>_xll.qlCalendarAdvance(Calendar,X689,NDays&amp;"D")</f>
        <v>44005</v>
      </c>
      <c r="Z689" s="1403">
        <v>2.2905359583515954E-2</v>
      </c>
      <c r="AA689" s="1411">
        <v>2.2832396724509207E-2</v>
      </c>
    </row>
    <row r="690" spans="19:27" x14ac:dyDescent="0.2">
      <c r="S690" s="399"/>
      <c r="T690" s="1401"/>
      <c r="W690" s="864" t="str">
        <f t="shared" si="18"/>
        <v>1w</v>
      </c>
      <c r="X690" s="1405">
        <f>_xll.qlCalendarAdvance(Calendar,X689,W690,"f",FALSE)</f>
        <v>44012</v>
      </c>
      <c r="Y690" s="1404">
        <f>_xll.qlCalendarAdvance(Calendar,X690,NDays&amp;"D")</f>
        <v>44012</v>
      </c>
      <c r="Z690" s="1403">
        <v>2.2933211493980966E-2</v>
      </c>
      <c r="AA690" s="1411">
        <v>2.285749774668E-2</v>
      </c>
    </row>
    <row r="691" spans="19:27" x14ac:dyDescent="0.2">
      <c r="S691" s="399"/>
      <c r="T691" s="1401"/>
      <c r="W691" s="864" t="str">
        <f t="shared" si="18"/>
        <v>1w</v>
      </c>
      <c r="X691" s="1405">
        <f>_xll.qlCalendarAdvance(Calendar,X690,W691,"f",FALSE)</f>
        <v>44019</v>
      </c>
      <c r="Y691" s="1404">
        <f>_xll.qlCalendarAdvance(Calendar,X691,NDays&amp;"D")</f>
        <v>44019</v>
      </c>
      <c r="Z691" s="1403">
        <v>2.2958620104337826E-2</v>
      </c>
      <c r="AA691" s="1411">
        <v>2.288267636361363E-2</v>
      </c>
    </row>
    <row r="692" spans="19:27" x14ac:dyDescent="0.2">
      <c r="S692" s="399"/>
      <c r="T692" s="1401"/>
      <c r="W692" s="864" t="str">
        <f t="shared" si="18"/>
        <v>1w</v>
      </c>
      <c r="X692" s="1405">
        <f>_xll.qlCalendarAdvance(Calendar,X691,W692,"f",FALSE)</f>
        <v>44026</v>
      </c>
      <c r="Y692" s="1404">
        <f>_xll.qlCalendarAdvance(Calendar,X692,NDays&amp;"D")</f>
        <v>44026</v>
      </c>
      <c r="Z692" s="1403">
        <v>2.2984113938775311E-2</v>
      </c>
      <c r="AA692" s="1411">
        <v>2.290793999104479E-2</v>
      </c>
    </row>
    <row r="693" spans="19:27" x14ac:dyDescent="0.2">
      <c r="S693" s="399"/>
      <c r="T693" s="1401"/>
      <c r="W693" s="864" t="str">
        <f t="shared" si="18"/>
        <v>1w</v>
      </c>
      <c r="X693" s="1405">
        <f>_xll.qlCalendarAdvance(Calendar,X692,W693,"f",FALSE)</f>
        <v>44033</v>
      </c>
      <c r="Y693" s="1404">
        <f>_xll.qlCalendarAdvance(Calendar,X693,NDays&amp;"D")</f>
        <v>44033</v>
      </c>
      <c r="Z693" s="1403">
        <v>2.3009692997847674E-2</v>
      </c>
      <c r="AA693" s="1411">
        <v>2.2933288628973481E-2</v>
      </c>
    </row>
    <row r="694" spans="19:27" x14ac:dyDescent="0.2">
      <c r="S694" s="399"/>
      <c r="T694" s="1401"/>
      <c r="W694" s="864" t="str">
        <f t="shared" si="18"/>
        <v>1w</v>
      </c>
      <c r="X694" s="1405">
        <f>_xll.qlCalendarAdvance(Calendar,X693,W694,"f",FALSE)</f>
        <v>44040</v>
      </c>
      <c r="Y694" s="1404">
        <f>_xll.qlCalendarAdvance(Calendar,X694,NDays&amp;"D")</f>
        <v>44040</v>
      </c>
      <c r="Z694" s="1403">
        <v>2.3035357282106549E-2</v>
      </c>
      <c r="AA694" s="1411">
        <v>2.2958722277399701E-2</v>
      </c>
    </row>
    <row r="695" spans="19:27" x14ac:dyDescent="0.2">
      <c r="S695" s="399"/>
      <c r="T695" s="1401"/>
      <c r="W695" s="864" t="str">
        <f t="shared" si="18"/>
        <v>1w</v>
      </c>
      <c r="X695" s="1405">
        <f>_xll.qlCalendarAdvance(Calendar,X694,W695,"f",FALSE)</f>
        <v>44047</v>
      </c>
      <c r="Y695" s="1404">
        <f>_xll.qlCalendarAdvance(Calendar,X695,NDays&amp;"D")</f>
        <v>44047</v>
      </c>
      <c r="Z695" s="1403">
        <v>2.3061106792111419E-2</v>
      </c>
      <c r="AA695" s="1411">
        <v>2.2984240936485545E-2</v>
      </c>
    </row>
    <row r="696" spans="19:27" x14ac:dyDescent="0.2">
      <c r="S696" s="399"/>
      <c r="T696" s="1401"/>
      <c r="W696" s="864" t="str">
        <f t="shared" si="18"/>
        <v>1w</v>
      </c>
      <c r="X696" s="1405">
        <f>_xll.qlCalendarAdvance(Calendar,X695,W696,"f",FALSE)</f>
        <v>44054</v>
      </c>
      <c r="Y696" s="1404">
        <f>_xll.qlCalendarAdvance(Calendar,X696,NDays&amp;"D")</f>
        <v>44054</v>
      </c>
      <c r="Z696" s="1403">
        <v>2.3086941528416532E-2</v>
      </c>
      <c r="AA696" s="1411">
        <v>2.3009844605987873E-2</v>
      </c>
    </row>
    <row r="697" spans="19:27" x14ac:dyDescent="0.2">
      <c r="S697" s="399"/>
      <c r="T697" s="1401"/>
      <c r="W697" s="864" t="str">
        <f t="shared" si="18"/>
        <v>1w</v>
      </c>
      <c r="X697" s="1405">
        <f>_xll.qlCalendarAdvance(Calendar,X696,W697,"f",FALSE)</f>
        <v>44061</v>
      </c>
      <c r="Y697" s="1404">
        <f>_xll.qlCalendarAdvance(Calendar,X697,NDays&amp;"D")</f>
        <v>44061</v>
      </c>
      <c r="Z697" s="1403">
        <v>2.3112861491583991E-2</v>
      </c>
      <c r="AA697" s="1411">
        <v>2.3035533286149823E-2</v>
      </c>
    </row>
    <row r="698" spans="19:27" x14ac:dyDescent="0.2">
      <c r="S698" s="399"/>
      <c r="T698" s="1401"/>
      <c r="W698" s="864" t="str">
        <f t="shared" si="18"/>
        <v>1w</v>
      </c>
      <c r="X698" s="1405">
        <f>_xll.qlCalendarAdvance(Calendar,X697,W698,"f",FALSE)</f>
        <v>44068</v>
      </c>
      <c r="Y698" s="1404">
        <f>_xll.qlCalendarAdvance(Calendar,X698,NDays&amp;"D")</f>
        <v>44068</v>
      </c>
      <c r="Z698" s="1403">
        <v>2.313886668217327E-2</v>
      </c>
      <c r="AA698" s="1411">
        <v>2.306130697689035E-2</v>
      </c>
    </row>
    <row r="699" spans="19:27" x14ac:dyDescent="0.2">
      <c r="S699" s="399"/>
      <c r="T699" s="1401"/>
      <c r="W699" s="864" t="str">
        <f t="shared" si="18"/>
        <v>1w</v>
      </c>
      <c r="X699" s="1405">
        <f>_xll.qlCalendarAdvance(Calendar,X698,W699,"f",FALSE)</f>
        <v>44075</v>
      </c>
      <c r="Y699" s="1404">
        <f>_xll.qlCalendarAdvance(Calendar,X699,NDays&amp;"D")</f>
        <v>44075</v>
      </c>
      <c r="Z699" s="1403">
        <v>2.316235178148766E-2</v>
      </c>
      <c r="AA699" s="1411">
        <v>2.3087165678371546E-2</v>
      </c>
    </row>
    <row r="700" spans="19:27" x14ac:dyDescent="0.2">
      <c r="S700" s="399"/>
      <c r="T700" s="1401"/>
      <c r="W700" s="864" t="str">
        <f t="shared" si="18"/>
        <v>1w</v>
      </c>
      <c r="X700" s="1405">
        <f>_xll.qlCalendarAdvance(Calendar,X699,W700,"f",FALSE)</f>
        <v>44082</v>
      </c>
      <c r="Y700" s="1404">
        <f>_xll.qlCalendarAdvance(Calendar,X700,NDays&amp;"D")</f>
        <v>44082</v>
      </c>
      <c r="Z700" s="1403">
        <v>2.3188519680846308E-2</v>
      </c>
      <c r="AA700" s="1411">
        <v>2.3113109390269226E-2</v>
      </c>
    </row>
    <row r="701" spans="19:27" x14ac:dyDescent="0.2">
      <c r="S701" s="399"/>
      <c r="T701" s="1401"/>
      <c r="W701" s="864" t="str">
        <f t="shared" si="18"/>
        <v>1w</v>
      </c>
      <c r="X701" s="1405">
        <f>_xll.qlCalendarAdvance(Calendar,X700,W701,"f",FALSE)</f>
        <v>44089</v>
      </c>
      <c r="Y701" s="1404">
        <f>_xll.qlCalendarAdvance(Calendar,X701,NDays&amp;"D")</f>
        <v>44089</v>
      </c>
      <c r="Z701" s="1403">
        <v>2.3214772801995541E-2</v>
      </c>
      <c r="AA701" s="1411">
        <v>2.3139138112988622E-2</v>
      </c>
    </row>
    <row r="702" spans="19:27" x14ac:dyDescent="0.2">
      <c r="S702" s="399"/>
      <c r="T702" s="1401"/>
      <c r="W702" s="864" t="str">
        <f t="shared" si="18"/>
        <v>1w</v>
      </c>
      <c r="X702" s="1405">
        <f>_xll.qlCalendarAdvance(Calendar,X701,W702,"f",FALSE)</f>
        <v>44096</v>
      </c>
      <c r="Y702" s="1404">
        <f>_xll.qlCalendarAdvance(Calendar,X702,NDays&amp;"D")</f>
        <v>44096</v>
      </c>
      <c r="Z702" s="1403">
        <v>2.3241111145486475E-2</v>
      </c>
      <c r="AA702" s="1411">
        <v>2.316525184636764E-2</v>
      </c>
    </row>
    <row r="703" spans="19:27" x14ac:dyDescent="0.2">
      <c r="S703" s="399"/>
      <c r="T703" s="1401"/>
      <c r="W703" s="864" t="str">
        <f t="shared" si="18"/>
        <v>1w</v>
      </c>
      <c r="X703" s="1405">
        <f>_xll.qlCalendarAdvance(Calendar,X702,W703,"f",FALSE)</f>
        <v>44103</v>
      </c>
      <c r="Y703" s="1404">
        <f>_xll.qlCalendarAdvance(Calendar,X703,NDays&amp;"D")</f>
        <v>44103</v>
      </c>
      <c r="Z703" s="1403">
        <v>2.3267534711870229E-2</v>
      </c>
      <c r="AA703" s="1411">
        <v>2.3191450590406282E-2</v>
      </c>
    </row>
    <row r="704" spans="19:27" x14ac:dyDescent="0.2">
      <c r="S704" s="399"/>
      <c r="T704" s="1401"/>
      <c r="W704" s="864" t="str">
        <f t="shared" si="18"/>
        <v>1w</v>
      </c>
      <c r="X704" s="1405">
        <f>_xll.qlCalendarAdvance(Calendar,X703,W704,"f",FALSE)</f>
        <v>44110</v>
      </c>
      <c r="Y704" s="1404">
        <f>_xll.qlCalendarAdvance(Calendar,X704,NDays&amp;"D")</f>
        <v>44110</v>
      </c>
      <c r="Z704" s="1403">
        <v>2.3296687633277236E-2</v>
      </c>
      <c r="AA704" s="1411">
        <v>2.3217734345185592E-2</v>
      </c>
    </row>
    <row r="705" spans="19:27" x14ac:dyDescent="0.2">
      <c r="S705" s="399"/>
      <c r="T705" s="1401"/>
      <c r="W705" s="864" t="str">
        <f t="shared" si="18"/>
        <v>1w</v>
      </c>
      <c r="X705" s="1405">
        <f>_xll.qlCalendarAdvance(Calendar,X704,W705,"f",FALSE)</f>
        <v>44117</v>
      </c>
      <c r="Y705" s="1404">
        <f>_xll.qlCalendarAdvance(Calendar,X705,NDays&amp;"D")</f>
        <v>44117</v>
      </c>
      <c r="Z705" s="1403">
        <v>2.3323289431704343E-2</v>
      </c>
      <c r="AA705" s="1411">
        <v>2.3244103110624525E-2</v>
      </c>
    </row>
    <row r="706" spans="19:27" x14ac:dyDescent="0.2">
      <c r="S706" s="399"/>
      <c r="T706" s="1401"/>
      <c r="W706" s="864" t="str">
        <f t="shared" si="18"/>
        <v>1w</v>
      </c>
      <c r="X706" s="1405">
        <f>_xll.qlCalendarAdvance(Calendar,X705,W706,"f",FALSE)</f>
        <v>44124</v>
      </c>
      <c r="Y706" s="1404">
        <f>_xll.qlCalendarAdvance(Calendar,X706,NDays&amp;"D")</f>
        <v>44124</v>
      </c>
      <c r="Z706" s="1403">
        <v>2.3349976462115396E-2</v>
      </c>
      <c r="AA706" s="1411">
        <v>2.3270556886885174E-2</v>
      </c>
    </row>
    <row r="707" spans="19:27" x14ac:dyDescent="0.2">
      <c r="S707" s="399"/>
      <c r="T707" s="1401"/>
      <c r="W707" s="864" t="str">
        <f t="shared" si="18"/>
        <v>1w</v>
      </c>
      <c r="X707" s="1405">
        <f>_xll.qlCalendarAdvance(Calendar,X706,W707,"f",FALSE)</f>
        <v>44131</v>
      </c>
      <c r="Y707" s="1404">
        <f>_xll.qlCalendarAdvance(Calendar,X707,NDays&amp;"D")</f>
        <v>44131</v>
      </c>
      <c r="Z707" s="1403">
        <v>2.3376748725085557E-2</v>
      </c>
      <c r="AA707" s="1411">
        <v>2.3297095673886492E-2</v>
      </c>
    </row>
    <row r="708" spans="19:27" x14ac:dyDescent="0.2">
      <c r="S708" s="399"/>
      <c r="T708" s="1401"/>
      <c r="W708" s="864" t="str">
        <f t="shared" si="18"/>
        <v>1w</v>
      </c>
      <c r="X708" s="1405">
        <f>_xll.qlCalendarAdvance(Calendar,X707,W708,"f",FALSE)</f>
        <v>44138</v>
      </c>
      <c r="Y708" s="1404">
        <f>_xll.qlCalendarAdvance(Calendar,X708,NDays&amp;"D")</f>
        <v>44138</v>
      </c>
      <c r="Z708" s="1403">
        <v>2.3400930906626947E-2</v>
      </c>
      <c r="AA708" s="1411">
        <v>2.3323719471628479E-2</v>
      </c>
    </row>
    <row r="709" spans="19:27" x14ac:dyDescent="0.2">
      <c r="S709" s="399"/>
      <c r="T709" s="1401"/>
      <c r="W709" s="864" t="str">
        <f t="shared" si="18"/>
        <v>1w</v>
      </c>
      <c r="X709" s="1405">
        <f>_xll.qlCalendarAdvance(Calendar,X708,W709,"f",FALSE)</f>
        <v>44145</v>
      </c>
      <c r="Y709" s="1404">
        <f>_xll.qlCalendarAdvance(Calendar,X709,NDays&amp;"D")</f>
        <v>44145</v>
      </c>
      <c r="Z709" s="1403">
        <v>2.3427865822062577E-2</v>
      </c>
      <c r="AA709" s="1411">
        <v>2.3350428280273228E-2</v>
      </c>
    </row>
    <row r="710" spans="19:27" x14ac:dyDescent="0.2">
      <c r="S710" s="399"/>
      <c r="T710" s="1401"/>
      <c r="W710" s="864" t="str">
        <f t="shared" si="18"/>
        <v>1w</v>
      </c>
      <c r="X710" s="1405">
        <f>_xll.qlCalendarAdvance(Calendar,X709,W710,"f",FALSE)</f>
        <v>44152</v>
      </c>
      <c r="Y710" s="1404">
        <f>_xll.qlCalendarAdvance(Calendar,X710,NDays&amp;"D")</f>
        <v>44152</v>
      </c>
      <c r="Z710" s="1403">
        <v>2.3454885964305561E-2</v>
      </c>
      <c r="AA710" s="1411">
        <v>2.3377222099658646E-2</v>
      </c>
    </row>
    <row r="711" spans="19:27" x14ac:dyDescent="0.2">
      <c r="S711" s="399"/>
      <c r="T711" s="1401"/>
      <c r="W711" s="864" t="str">
        <f t="shared" si="18"/>
        <v>1w</v>
      </c>
      <c r="X711" s="1405">
        <f>_xll.qlCalendarAdvance(Calendar,X710,W711,"f",FALSE)</f>
        <v>44159</v>
      </c>
      <c r="Y711" s="1404">
        <f>_xll.qlCalendarAdvance(Calendar,X711,NDays&amp;"D")</f>
        <v>44159</v>
      </c>
      <c r="Z711" s="1403">
        <v>2.348199133392052E-2</v>
      </c>
      <c r="AA711" s="1411">
        <v>2.3404100929946825E-2</v>
      </c>
    </row>
    <row r="712" spans="19:27" x14ac:dyDescent="0.2">
      <c r="S712" s="399"/>
      <c r="T712" s="1401"/>
      <c r="W712" s="864" t="str">
        <f t="shared" si="18"/>
        <v>1w</v>
      </c>
      <c r="X712" s="1405">
        <f>_xll.qlCalendarAdvance(Calendar,X711,W712,"f",FALSE)</f>
        <v>44166</v>
      </c>
      <c r="Y712" s="1404">
        <f>_xll.qlCalendarAdvance(Calendar,X712,NDays&amp;"D")</f>
        <v>44166</v>
      </c>
      <c r="Z712" s="1403">
        <v>2.3520013580275247E-2</v>
      </c>
      <c r="AA712" s="1411">
        <v>2.343106477105672E-2</v>
      </c>
    </row>
    <row r="713" spans="19:27" x14ac:dyDescent="0.2">
      <c r="S713" s="399"/>
      <c r="T713" s="1401"/>
      <c r="W713" s="864" t="str">
        <f t="shared" si="18"/>
        <v>1w</v>
      </c>
      <c r="X713" s="1405">
        <f>_xll.qlCalendarAdvance(Calendar,X712,W713,"f",FALSE)</f>
        <v>44173</v>
      </c>
      <c r="Y713" s="1404">
        <f>_xll.qlCalendarAdvance(Calendar,X713,NDays&amp;"D")</f>
        <v>44173</v>
      </c>
      <c r="Z713" s="1403">
        <v>2.3539172219265068E-2</v>
      </c>
      <c r="AA713" s="1411">
        <v>2.345811362298833E-2</v>
      </c>
    </row>
    <row r="714" spans="19:27" x14ac:dyDescent="0.2">
      <c r="S714" s="399"/>
      <c r="T714" s="1401"/>
      <c r="W714" s="864" t="str">
        <f t="shared" si="18"/>
        <v>1w</v>
      </c>
      <c r="X714" s="1405">
        <f>_xll.qlCalendarAdvance(Calendar,X713,W714,"f",FALSE)</f>
        <v>44180</v>
      </c>
      <c r="Y714" s="1404">
        <f>_xll.qlCalendarAdvance(Calendar,X714,NDays&amp;"D")</f>
        <v>44180</v>
      </c>
      <c r="Z714" s="1403">
        <v>2.3566541126494214E-2</v>
      </c>
      <c r="AA714" s="1411">
        <v>2.3485247485903749E-2</v>
      </c>
    </row>
    <row r="715" spans="19:27" x14ac:dyDescent="0.2">
      <c r="S715" s="399"/>
      <c r="T715" s="1401"/>
      <c r="W715" s="864" t="str">
        <f t="shared" si="18"/>
        <v>1w</v>
      </c>
      <c r="X715" s="1405">
        <f>_xll.qlCalendarAdvance(Calendar,X714,W715,"f",FALSE)</f>
        <v>44187</v>
      </c>
      <c r="Y715" s="1404">
        <f>_xll.qlCalendarAdvance(Calendar,X715,NDays&amp;"D")</f>
        <v>44187</v>
      </c>
      <c r="Z715" s="1403">
        <v>2.3593995270977924E-2</v>
      </c>
      <c r="AA715" s="1411">
        <v>2.3512466359721929E-2</v>
      </c>
    </row>
    <row r="716" spans="19:27" x14ac:dyDescent="0.2">
      <c r="S716" s="399"/>
      <c r="T716" s="1401"/>
      <c r="W716" s="864" t="str">
        <f t="shared" si="18"/>
        <v>1w</v>
      </c>
      <c r="X716" s="1405">
        <f>_xll.qlCalendarAdvance(Calendar,X715,W716,"f",FALSE)</f>
        <v>44194</v>
      </c>
      <c r="Y716" s="1404">
        <f>_xll.qlCalendarAdvance(Calendar,X716,NDays&amp;"D")</f>
        <v>44194</v>
      </c>
      <c r="Z716" s="1403">
        <v>2.3621534653304438E-2</v>
      </c>
      <c r="AA716" s="1411">
        <v>2.353977024444287E-2</v>
      </c>
    </row>
    <row r="717" spans="19:27" x14ac:dyDescent="0.2">
      <c r="S717" s="399"/>
      <c r="T717" s="1401"/>
      <c r="W717" s="864" t="str">
        <f t="shared" si="18"/>
        <v>1w</v>
      </c>
      <c r="X717" s="1405">
        <f>_xll.qlCalendarAdvance(Calendar,X716,W717,"f",FALSE)</f>
        <v>44201</v>
      </c>
      <c r="Y717" s="1404">
        <f>_xll.qlCalendarAdvance(Calendar,X717,NDays&amp;"D")</f>
        <v>44201</v>
      </c>
      <c r="Z717" s="1403">
        <v>2.3649159274075071E-2</v>
      </c>
      <c r="AA717" s="1411">
        <v>2.356715914014762E-2</v>
      </c>
    </row>
    <row r="718" spans="19:27" x14ac:dyDescent="0.2">
      <c r="S718" s="399"/>
      <c r="T718" s="1401"/>
      <c r="W718" s="864" t="str">
        <f t="shared" si="18"/>
        <v>1w</v>
      </c>
      <c r="X718" s="1405">
        <f>_xll.qlCalendarAdvance(Calendar,X717,W718,"f",FALSE)</f>
        <v>44208</v>
      </c>
      <c r="Y718" s="1404">
        <f>_xll.qlCalendarAdvance(Calendar,X718,NDays&amp;"D")</f>
        <v>44208</v>
      </c>
      <c r="Z718" s="1403">
        <v>2.3676869133885902E-2</v>
      </c>
      <c r="AA718" s="1411">
        <v>2.3594633046836178E-2</v>
      </c>
    </row>
    <row r="719" spans="19:27" x14ac:dyDescent="0.2">
      <c r="S719" s="399"/>
      <c r="T719" s="1401"/>
      <c r="W719" s="864" t="str">
        <f t="shared" si="18"/>
        <v>1w</v>
      </c>
      <c r="X719" s="1405">
        <f>_xll.qlCalendarAdvance(Calendar,X718,W719,"f",FALSE)</f>
        <v>44215</v>
      </c>
      <c r="Y719" s="1404">
        <f>_xll.qlCalendarAdvance(Calendar,X719,NDays&amp;"D")</f>
        <v>44215</v>
      </c>
      <c r="Z719" s="1403">
        <v>2.3704664233338245E-2</v>
      </c>
      <c r="AA719" s="1411">
        <v>2.3622191964427497E-2</v>
      </c>
    </row>
    <row r="720" spans="19:27" x14ac:dyDescent="0.2">
      <c r="S720" s="399"/>
      <c r="T720" s="1401"/>
      <c r="W720" s="864" t="str">
        <f t="shared" si="18"/>
        <v>1w</v>
      </c>
      <c r="X720" s="1405">
        <f>_xll.qlCalendarAdvance(Calendar,X719,W720,"f",FALSE)</f>
        <v>44222</v>
      </c>
      <c r="Y720" s="1404">
        <f>_xll.qlCalendarAdvance(Calendar,X720,NDays&amp;"D")</f>
        <v>44222</v>
      </c>
      <c r="Z720" s="1403">
        <v>2.3732544573036023E-2</v>
      </c>
      <c r="AA720" s="1411">
        <v>2.3649835893164717E-2</v>
      </c>
    </row>
    <row r="721" spans="19:27" x14ac:dyDescent="0.2">
      <c r="S721" s="399"/>
      <c r="T721" s="1401"/>
      <c r="W721" s="864" t="str">
        <f t="shared" si="18"/>
        <v>1w</v>
      </c>
      <c r="X721" s="1405">
        <f>_xll.qlCalendarAdvance(Calendar,X720,W721,"f",FALSE)</f>
        <v>44229</v>
      </c>
      <c r="Y721" s="1404">
        <f>_xll.qlCalendarAdvance(Calendar,X721,NDays&amp;"D")</f>
        <v>44229</v>
      </c>
      <c r="Z721" s="1403">
        <v>2.375218029907291E-2</v>
      </c>
      <c r="AA721" s="1411">
        <v>2.3677564832885745E-2</v>
      </c>
    </row>
    <row r="722" spans="19:27" x14ac:dyDescent="0.2">
      <c r="S722" s="399"/>
      <c r="T722" s="1401"/>
      <c r="W722" s="864" t="str">
        <f t="shared" si="18"/>
        <v>1w</v>
      </c>
      <c r="X722" s="1405">
        <f>_xll.qlCalendarAdvance(Calendar,X721,W722,"f",FALSE)</f>
        <v>44236</v>
      </c>
      <c r="Y722" s="1404">
        <f>_xll.qlCalendarAdvance(Calendar,X722,NDays&amp;"D")</f>
        <v>44236</v>
      </c>
      <c r="Z722" s="1403">
        <v>2.3780207384644408E-2</v>
      </c>
      <c r="AA722" s="1411">
        <v>2.3705378783671627E-2</v>
      </c>
    </row>
    <row r="723" spans="19:27" x14ac:dyDescent="0.2">
      <c r="S723" s="399"/>
      <c r="T723" s="1401"/>
      <c r="W723" s="864" t="str">
        <f t="shared" si="18"/>
        <v>1w</v>
      </c>
      <c r="X723" s="1405">
        <f>_xll.qlCalendarAdvance(Calendar,X722,W723,"f",FALSE)</f>
        <v>44243</v>
      </c>
      <c r="Y723" s="1404">
        <f>_xll.qlCalendarAdvance(Calendar,X723,NDays&amp;"D")</f>
        <v>44243</v>
      </c>
      <c r="Z723" s="1403">
        <v>2.380831968903711E-2</v>
      </c>
      <c r="AA723" s="1411">
        <v>2.3733277745522363E-2</v>
      </c>
    </row>
    <row r="724" spans="19:27" x14ac:dyDescent="0.2">
      <c r="S724" s="399"/>
      <c r="T724" s="1401"/>
      <c r="W724" s="864" t="str">
        <f t="shared" si="18"/>
        <v>1w</v>
      </c>
      <c r="X724" s="1405">
        <f>_xll.qlCalendarAdvance(Calendar,X723,W724,"f",FALSE)</f>
        <v>44250</v>
      </c>
      <c r="Y724" s="1404">
        <f>_xll.qlCalendarAdvance(Calendar,X724,NDays&amp;"D")</f>
        <v>44250</v>
      </c>
      <c r="Z724" s="1403">
        <v>2.3836517212800976E-2</v>
      </c>
      <c r="AA724" s="1411">
        <v>2.3761261718356907E-2</v>
      </c>
    </row>
    <row r="725" spans="19:27" x14ac:dyDescent="0.2">
      <c r="S725" s="399"/>
      <c r="T725" s="1401"/>
      <c r="W725" s="864" t="str">
        <f t="shared" si="18"/>
        <v>1w</v>
      </c>
      <c r="X725" s="1405">
        <f>_xll.qlCalendarAdvance(Calendar,X724,W725,"f",FALSE)</f>
        <v>44257</v>
      </c>
      <c r="Y725" s="1404">
        <f>_xll.qlCalendarAdvance(Calendar,X725,NDays&amp;"D")</f>
        <v>44257</v>
      </c>
      <c r="Z725" s="1403">
        <v>2.3884470455994528E-2</v>
      </c>
      <c r="AA725" s="1411">
        <v>2.3789330702418399E-2</v>
      </c>
    </row>
    <row r="726" spans="19:27" x14ac:dyDescent="0.2">
      <c r="S726" s="399"/>
      <c r="T726" s="1401"/>
      <c r="W726" s="864" t="str">
        <f t="shared" si="18"/>
        <v>1w</v>
      </c>
      <c r="X726" s="1405">
        <f>_xll.qlCalendarAdvance(Calendar,X725,W726,"f",FALSE)</f>
        <v>44264</v>
      </c>
      <c r="Y726" s="1404">
        <f>_xll.qlCalendarAdvance(Calendar,X726,NDays&amp;"D")</f>
        <v>44264</v>
      </c>
      <c r="Z726" s="1403">
        <v>2.3901616690282932E-2</v>
      </c>
      <c r="AA726" s="1411">
        <v>2.3817484697544744E-2</v>
      </c>
    </row>
    <row r="727" spans="19:27" x14ac:dyDescent="0.2">
      <c r="S727" s="399"/>
      <c r="T727" s="1401"/>
      <c r="W727" s="864" t="str">
        <f t="shared" si="18"/>
        <v>1w</v>
      </c>
      <c r="X727" s="1405">
        <f>_xll.qlCalendarAdvance(Calendar,X726,W727,"f",FALSE)</f>
        <v>44271</v>
      </c>
      <c r="Y727" s="1404">
        <f>_xll.qlCalendarAdvance(Calendar,X727,NDays&amp;"D")</f>
        <v>44271</v>
      </c>
      <c r="Z727" s="1403">
        <v>2.3930093728697564E-2</v>
      </c>
      <c r="AA727" s="1411">
        <v>2.3845723703898036E-2</v>
      </c>
    </row>
    <row r="728" spans="19:27" x14ac:dyDescent="0.2">
      <c r="S728" s="399"/>
      <c r="T728" s="1401"/>
      <c r="W728" s="864" t="str">
        <f t="shared" si="18"/>
        <v>1w</v>
      </c>
      <c r="X728" s="1405">
        <f>_xll.qlCalendarAdvance(Calendar,X727,W728,"f",FALSE)</f>
        <v>44278</v>
      </c>
      <c r="Y728" s="1404">
        <f>_xll.qlCalendarAdvance(Calendar,X728,NDays&amp;"D")</f>
        <v>44278</v>
      </c>
      <c r="Z728" s="1403">
        <v>2.3958656012243937E-2</v>
      </c>
      <c r="AA728" s="1411">
        <v>2.3874047721316183E-2</v>
      </c>
    </row>
    <row r="729" spans="19:27" x14ac:dyDescent="0.2">
      <c r="S729" s="399"/>
      <c r="T729" s="1401"/>
      <c r="W729" s="864" t="str">
        <f t="shared" si="18"/>
        <v>1w</v>
      </c>
      <c r="X729" s="1405">
        <f>_xll.qlCalendarAdvance(Calendar,X728,W729,"f",FALSE)</f>
        <v>44285</v>
      </c>
      <c r="Y729" s="1404">
        <f>_xll.qlCalendarAdvance(Calendar,X729,NDays&amp;"D")</f>
        <v>44285</v>
      </c>
      <c r="Z729" s="1403">
        <v>2.3987303541531203E-2</v>
      </c>
      <c r="AA729" s="1411">
        <v>2.3902456749961276E-2</v>
      </c>
    </row>
    <row r="730" spans="19:27" x14ac:dyDescent="0.2">
      <c r="S730" s="399"/>
      <c r="T730" s="1401"/>
      <c r="W730" s="864" t="str">
        <f t="shared" ref="W730:W793" si="19">W729</f>
        <v>1w</v>
      </c>
      <c r="X730" s="1405">
        <f>_xll.qlCalendarAdvance(Calendar,X729,W730,"f",FALSE)</f>
        <v>44292</v>
      </c>
      <c r="Y730" s="1404">
        <f>_xll.qlCalendarAdvance(Calendar,X730,NDays&amp;"D")</f>
        <v>44292</v>
      </c>
      <c r="Z730" s="1403">
        <v>2.4013187324245178E-2</v>
      </c>
      <c r="AA730" s="1411">
        <v>2.3930950789833316E-2</v>
      </c>
    </row>
    <row r="731" spans="19:27" x14ac:dyDescent="0.2">
      <c r="S731" s="399"/>
      <c r="T731" s="1401"/>
      <c r="W731" s="864" t="str">
        <f t="shared" si="19"/>
        <v>1w</v>
      </c>
      <c r="X731" s="1405">
        <f>_xll.qlCalendarAdvance(Calendar,X730,W731,"f",FALSE)</f>
        <v>44299</v>
      </c>
      <c r="Y731" s="1404">
        <f>_xll.qlCalendarAdvance(Calendar,X731,NDays&amp;"D")</f>
        <v>44299</v>
      </c>
      <c r="Z731" s="1403">
        <v>2.4041997363060862E-2</v>
      </c>
      <c r="AA731" s="1411">
        <v>2.3959529840932303E-2</v>
      </c>
    </row>
    <row r="732" spans="19:27" x14ac:dyDescent="0.2">
      <c r="S732" s="399"/>
      <c r="T732" s="1401"/>
      <c r="W732" s="864" t="str">
        <f t="shared" si="19"/>
        <v>1w</v>
      </c>
      <c r="X732" s="1405">
        <f>_xll.qlCalendarAdvance(Calendar,X731,W732,"f",FALSE)</f>
        <v>44306</v>
      </c>
      <c r="Y732" s="1404">
        <f>_xll.qlCalendarAdvance(Calendar,X732,NDays&amp;"D")</f>
        <v>44306</v>
      </c>
      <c r="Z732" s="1403">
        <v>2.4070892641559448E-2</v>
      </c>
      <c r="AA732" s="1411">
        <v>2.3988193903258237E-2</v>
      </c>
    </row>
    <row r="733" spans="19:27" x14ac:dyDescent="0.2">
      <c r="S733" s="399"/>
      <c r="T733" s="1401"/>
      <c r="W733" s="864" t="str">
        <f t="shared" si="19"/>
        <v>1w</v>
      </c>
      <c r="X733" s="1405">
        <f>_xll.qlCalendarAdvance(Calendar,X732,W733,"f",FALSE)</f>
        <v>44313</v>
      </c>
      <c r="Y733" s="1404">
        <f>_xll.qlCalendarAdvance(Calendar,X733,NDays&amp;"D")</f>
        <v>44313</v>
      </c>
      <c r="Z733" s="1403">
        <v>2.4099873160346084E-2</v>
      </c>
      <c r="AA733" s="1411">
        <v>2.4016942976892164E-2</v>
      </c>
    </row>
    <row r="734" spans="19:27" x14ac:dyDescent="0.2">
      <c r="S734" s="399"/>
      <c r="T734" s="1401"/>
      <c r="W734" s="864" t="str">
        <f t="shared" si="19"/>
        <v>1w</v>
      </c>
      <c r="X734" s="1405">
        <f>_xll.qlCalendarAdvance(Calendar,X733,W734,"f",FALSE)</f>
        <v>44320</v>
      </c>
      <c r="Y734" s="1404">
        <f>_xll.qlCalendarAdvance(Calendar,X734,NDays&amp;"D")</f>
        <v>44320</v>
      </c>
      <c r="Z734" s="1403">
        <v>2.4131819895958254E-2</v>
      </c>
      <c r="AA734" s="1411">
        <v>2.4045777061834084E-2</v>
      </c>
    </row>
    <row r="735" spans="19:27" x14ac:dyDescent="0.2">
      <c r="S735" s="399"/>
      <c r="T735" s="1401"/>
      <c r="W735" s="864" t="str">
        <f t="shared" si="19"/>
        <v>1w</v>
      </c>
      <c r="X735" s="1405">
        <f>_xll.qlCalendarAdvance(Calendar,X734,W735,"f",FALSE)</f>
        <v>44327</v>
      </c>
      <c r="Y735" s="1404">
        <f>_xll.qlCalendarAdvance(Calendar,X735,NDays&amp;"D")</f>
        <v>44327</v>
      </c>
      <c r="Z735" s="1403">
        <v>2.4160978912823011E-2</v>
      </c>
      <c r="AA735" s="1411">
        <v>2.4074696158002951E-2</v>
      </c>
    </row>
    <row r="736" spans="19:27" x14ac:dyDescent="0.2">
      <c r="S736" s="399"/>
      <c r="T736" s="1401"/>
      <c r="W736" s="864" t="str">
        <f t="shared" si="19"/>
        <v>1w</v>
      </c>
      <c r="X736" s="1405">
        <f>_xll.qlCalendarAdvance(Calendar,X735,W736,"f",FALSE)</f>
        <v>44334</v>
      </c>
      <c r="Y736" s="1404">
        <f>_xll.qlCalendarAdvance(Calendar,X736,NDays&amp;"D")</f>
        <v>44334</v>
      </c>
      <c r="Z736" s="1403">
        <v>2.4190223179815624E-2</v>
      </c>
      <c r="AA736" s="1411">
        <v>2.4103700265560857E-2</v>
      </c>
    </row>
    <row r="737" spans="19:27" x14ac:dyDescent="0.2">
      <c r="S737" s="399"/>
      <c r="T737" s="1401"/>
      <c r="W737" s="864" t="str">
        <f t="shared" si="19"/>
        <v>1w</v>
      </c>
      <c r="X737" s="1405">
        <f>_xll.qlCalendarAdvance(Calendar,X736,W737,"f",FALSE)</f>
        <v>44341</v>
      </c>
      <c r="Y737" s="1404">
        <f>_xll.qlCalendarAdvance(Calendar,X737,NDays&amp;"D")</f>
        <v>44341</v>
      </c>
      <c r="Z737" s="1403">
        <v>2.4219552697571384E-2</v>
      </c>
      <c r="AA737" s="1411">
        <v>2.4132789384426756E-2</v>
      </c>
    </row>
    <row r="738" spans="19:27" x14ac:dyDescent="0.2">
      <c r="S738" s="399"/>
      <c r="T738" s="1401"/>
      <c r="W738" s="864" t="str">
        <f t="shared" si="19"/>
        <v>1w</v>
      </c>
      <c r="X738" s="1405">
        <f>_xll.qlCalendarAdvance(Calendar,X737,W738,"f",FALSE)</f>
        <v>44348</v>
      </c>
      <c r="Y738" s="1404">
        <f>_xll.qlCalendarAdvance(Calendar,X738,NDays&amp;"D")</f>
        <v>44348</v>
      </c>
      <c r="Z738" s="1403">
        <v>2.4246044192397696E-2</v>
      </c>
      <c r="AA738" s="1411">
        <v>2.4161963514681695E-2</v>
      </c>
    </row>
    <row r="739" spans="19:27" x14ac:dyDescent="0.2">
      <c r="S739" s="399"/>
      <c r="T739" s="1401"/>
      <c r="W739" s="864" t="str">
        <f t="shared" si="19"/>
        <v>1w</v>
      </c>
      <c r="X739" s="1405">
        <f>_xll.qlCalendarAdvance(Calendar,X738,W739,"f",FALSE)</f>
        <v>44355</v>
      </c>
      <c r="Y739" s="1404">
        <f>_xll.qlCalendarAdvance(Calendar,X739,NDays&amp;"D")</f>
        <v>44355</v>
      </c>
      <c r="Z739" s="1403">
        <v>2.4275442732469475E-2</v>
      </c>
      <c r="AA739" s="1411">
        <v>2.4191222656325673E-2</v>
      </c>
    </row>
    <row r="740" spans="19:27" x14ac:dyDescent="0.2">
      <c r="S740" s="399"/>
      <c r="T740" s="1401"/>
      <c r="W740" s="864" t="str">
        <f t="shared" si="19"/>
        <v>1w</v>
      </c>
      <c r="X740" s="1405">
        <f>_xll.qlCalendarAdvance(Calendar,X739,W740,"f",FALSE)</f>
        <v>44362</v>
      </c>
      <c r="Y740" s="1404">
        <f>_xll.qlCalendarAdvance(Calendar,X740,NDays&amp;"D")</f>
        <v>44362</v>
      </c>
      <c r="Z740" s="1403">
        <v>2.4304746252806431E-2</v>
      </c>
      <c r="AA740" s="1411">
        <v>2.422056680935869E-2</v>
      </c>
    </row>
    <row r="741" spans="19:27" x14ac:dyDescent="0.2">
      <c r="S741" s="399"/>
      <c r="T741" s="1401"/>
      <c r="W741" s="864" t="str">
        <f t="shared" si="19"/>
        <v>1w</v>
      </c>
      <c r="X741" s="1405">
        <f>_xll.qlCalendarAdvance(Calendar,X740,W741,"f",FALSE)</f>
        <v>44369</v>
      </c>
      <c r="Y741" s="1404">
        <f>_xll.qlCalendarAdvance(Calendar,X741,NDays&amp;"D")</f>
        <v>44369</v>
      </c>
      <c r="Z741" s="1403">
        <v>2.4333857687333503E-2</v>
      </c>
      <c r="AA741" s="1411">
        <v>2.4249995973861793E-2</v>
      </c>
    </row>
    <row r="742" spans="19:27" x14ac:dyDescent="0.2">
      <c r="S742" s="399"/>
      <c r="T742" s="1401"/>
      <c r="W742" s="864" t="str">
        <f t="shared" si="19"/>
        <v>1w</v>
      </c>
      <c r="X742" s="1405">
        <f>_xll.qlCalendarAdvance(Calendar,X741,W742,"f",FALSE)</f>
        <v>44376</v>
      </c>
      <c r="Y742" s="1404">
        <f>_xll.qlCalendarAdvance(Calendar,X742,NDays&amp;"D")</f>
        <v>44376</v>
      </c>
      <c r="Z742" s="1403">
        <v>2.4362682987615014E-2</v>
      </c>
      <c r="AA742" s="1411">
        <v>2.4279424004527428E-2</v>
      </c>
    </row>
    <row r="743" spans="19:27" x14ac:dyDescent="0.2">
      <c r="S743" s="399"/>
      <c r="T743" s="1401"/>
      <c r="W743" s="864" t="str">
        <f t="shared" si="19"/>
        <v>1w</v>
      </c>
      <c r="X743" s="1405">
        <f>_xll.qlCalendarAdvance(Calendar,X742,W743,"f",FALSE)</f>
        <v>44383</v>
      </c>
      <c r="Y743" s="1404">
        <f>_xll.qlCalendarAdvance(Calendar,X743,NDays&amp;"D")</f>
        <v>44383</v>
      </c>
      <c r="Z743" s="1403">
        <v>2.4393998986043039E-2</v>
      </c>
      <c r="AA743" s="1411">
        <v>2.4308548687068665E-2</v>
      </c>
    </row>
    <row r="744" spans="19:27" x14ac:dyDescent="0.2">
      <c r="S744" s="399"/>
      <c r="T744" s="1401"/>
      <c r="W744" s="864" t="str">
        <f t="shared" si="19"/>
        <v>1w</v>
      </c>
      <c r="X744" s="1405">
        <f>_xll.qlCalendarAdvance(Calendar,X743,W744,"f",FALSE)</f>
        <v>44390</v>
      </c>
      <c r="Y744" s="1404">
        <f>_xll.qlCalendarAdvance(Calendar,X744,NDays&amp;"D")</f>
        <v>44390</v>
      </c>
      <c r="Z744" s="1403">
        <v>2.4422142302843453E-2</v>
      </c>
      <c r="AA744" s="1411">
        <v>2.4337343189007044E-2</v>
      </c>
    </row>
    <row r="745" spans="19:27" x14ac:dyDescent="0.2">
      <c r="S745" s="399"/>
      <c r="T745" s="1401"/>
      <c r="W745" s="864" t="str">
        <f t="shared" si="19"/>
        <v>1w</v>
      </c>
      <c r="X745" s="1405">
        <f>_xll.qlCalendarAdvance(Calendar,X744,W745,"f",FALSE)</f>
        <v>44397</v>
      </c>
      <c r="Y745" s="1404">
        <f>_xll.qlCalendarAdvance(Calendar,X745,NDays&amp;"D")</f>
        <v>44397</v>
      </c>
      <c r="Z745" s="1403">
        <v>2.4449954840414879E-2</v>
      </c>
      <c r="AA745" s="1411">
        <v>2.4365807510504656E-2</v>
      </c>
    </row>
    <row r="746" spans="19:27" x14ac:dyDescent="0.2">
      <c r="S746" s="399"/>
      <c r="T746" s="1401"/>
      <c r="W746" s="864" t="str">
        <f t="shared" si="19"/>
        <v>1w</v>
      </c>
      <c r="X746" s="1405">
        <f>_xll.qlCalendarAdvance(Calendar,X745,W746,"f",FALSE)</f>
        <v>44404</v>
      </c>
      <c r="Y746" s="1404">
        <f>_xll.qlCalendarAdvance(Calendar,X746,NDays&amp;"D")</f>
        <v>44404</v>
      </c>
      <c r="Z746" s="1403">
        <v>2.4477436596417431E-2</v>
      </c>
      <c r="AA746" s="1411">
        <v>2.4393941651399409E-2</v>
      </c>
    </row>
    <row r="747" spans="19:27" x14ac:dyDescent="0.2">
      <c r="S747" s="399"/>
      <c r="T747" s="1401"/>
      <c r="W747" s="864" t="str">
        <f t="shared" si="19"/>
        <v>1w</v>
      </c>
      <c r="X747" s="1405">
        <f>_xll.qlCalendarAdvance(Calendar,X746,W747,"f",FALSE)</f>
        <v>44411</v>
      </c>
      <c r="Y747" s="1404">
        <f>_xll.qlCalendarAdvance(Calendar,X747,NDays&amp;"D")</f>
        <v>44411</v>
      </c>
      <c r="Z747" s="1403">
        <v>2.4504587568539984E-2</v>
      </c>
      <c r="AA747" s="1411">
        <v>2.4421745611610257E-2</v>
      </c>
    </row>
    <row r="748" spans="19:27" x14ac:dyDescent="0.2">
      <c r="S748" s="399"/>
      <c r="T748" s="1401"/>
      <c r="W748" s="864" t="str">
        <f t="shared" si="19"/>
        <v>1w</v>
      </c>
      <c r="X748" s="1405">
        <f>_xll.qlCalendarAdvance(Calendar,X747,W748,"f",FALSE)</f>
        <v>44418</v>
      </c>
      <c r="Y748" s="1404">
        <f>_xll.qlCalendarAdvance(Calendar,X748,NDays&amp;"D")</f>
        <v>44418</v>
      </c>
      <c r="Z748" s="1403">
        <v>2.4531407754497553E-2</v>
      </c>
      <c r="AA748" s="1411">
        <v>2.4449219391056154E-2</v>
      </c>
    </row>
    <row r="749" spans="19:27" x14ac:dyDescent="0.2">
      <c r="S749" s="399"/>
      <c r="T749" s="1401"/>
      <c r="W749" s="864" t="str">
        <f t="shared" si="19"/>
        <v>1w</v>
      </c>
      <c r="X749" s="1405">
        <f>_xll.qlCalendarAdvance(Calendar,X748,W749,"f",FALSE)</f>
        <v>44425</v>
      </c>
      <c r="Y749" s="1404">
        <f>_xll.qlCalendarAdvance(Calendar,X749,NDays&amp;"D")</f>
        <v>44425</v>
      </c>
      <c r="Z749" s="1403">
        <v>2.4557897152033915E-2</v>
      </c>
      <c r="AA749" s="1411">
        <v>2.4476362989737099E-2</v>
      </c>
    </row>
    <row r="750" spans="19:27" x14ac:dyDescent="0.2">
      <c r="S750" s="399"/>
      <c r="T750" s="1401"/>
      <c r="W750" s="864" t="str">
        <f t="shared" si="19"/>
        <v>1w</v>
      </c>
      <c r="X750" s="1405">
        <f>_xll.qlCalendarAdvance(Calendar,X749,W750,"f",FALSE)</f>
        <v>44432</v>
      </c>
      <c r="Y750" s="1404">
        <f>_xll.qlCalendarAdvance(Calendar,X750,NDays&amp;"D")</f>
        <v>44432</v>
      </c>
      <c r="Z750" s="1403">
        <v>2.4584055758921607E-2</v>
      </c>
      <c r="AA750" s="1411">
        <v>2.4503176407409955E-2</v>
      </c>
    </row>
    <row r="751" spans="19:27" x14ac:dyDescent="0.2">
      <c r="S751" s="399"/>
      <c r="T751" s="1401"/>
      <c r="W751" s="864" t="str">
        <f t="shared" si="19"/>
        <v>1w</v>
      </c>
      <c r="X751" s="1405">
        <f>_xll.qlCalendarAdvance(Calendar,X750,W751,"f",FALSE)</f>
        <v>44439</v>
      </c>
      <c r="Y751" s="1404">
        <f>_xll.qlCalendarAdvance(Calendar,X751,NDays&amp;"D")</f>
        <v>44439</v>
      </c>
      <c r="Z751" s="1403">
        <v>2.4607237926639807E-2</v>
      </c>
      <c r="AA751" s="1411">
        <v>2.4529659644236812E-2</v>
      </c>
    </row>
    <row r="752" spans="19:27" x14ac:dyDescent="0.2">
      <c r="S752" s="399"/>
      <c r="T752" s="1401"/>
      <c r="W752" s="864" t="str">
        <f t="shared" si="19"/>
        <v>1w</v>
      </c>
      <c r="X752" s="1405">
        <f>_xll.qlCalendarAdvance(Calendar,X751,W752,"f",FALSE)</f>
        <v>44446</v>
      </c>
      <c r="Y752" s="1404">
        <f>_xll.qlCalendarAdvance(Calendar,X752,NDays&amp;"D")</f>
        <v>44446</v>
      </c>
      <c r="Z752" s="1403">
        <v>2.463275685435895E-2</v>
      </c>
      <c r="AA752" s="1411">
        <v>2.4555812699893487E-2</v>
      </c>
    </row>
    <row r="753" spans="19:27" x14ac:dyDescent="0.2">
      <c r="S753" s="399"/>
      <c r="T753" s="1401"/>
      <c r="W753" s="864" t="str">
        <f t="shared" si="19"/>
        <v>1w</v>
      </c>
      <c r="X753" s="1405">
        <f>_xll.qlCalendarAdvance(Calendar,X752,W753,"f",FALSE)</f>
        <v>44453</v>
      </c>
      <c r="Y753" s="1404">
        <f>_xll.qlCalendarAdvance(Calendar,X753,NDays&amp;"D")</f>
        <v>44453</v>
      </c>
      <c r="Z753" s="1403">
        <v>2.4657945005606773E-2</v>
      </c>
      <c r="AA753" s="1411">
        <v>2.4581635574542071E-2</v>
      </c>
    </row>
    <row r="754" spans="19:27" x14ac:dyDescent="0.2">
      <c r="S754" s="399"/>
      <c r="T754" s="1401"/>
      <c r="W754" s="864" t="str">
        <f t="shared" si="19"/>
        <v>1w</v>
      </c>
      <c r="X754" s="1405">
        <f>_xll.qlCalendarAdvance(Calendar,X753,W754,"f",FALSE)</f>
        <v>44460</v>
      </c>
      <c r="Y754" s="1404">
        <f>_xll.qlCalendarAdvance(Calendar,X754,NDays&amp;"D")</f>
        <v>44460</v>
      </c>
      <c r="Z754" s="1403">
        <v>2.4682802378335499E-2</v>
      </c>
      <c r="AA754" s="1411">
        <v>2.4607128268020473E-2</v>
      </c>
    </row>
    <row r="755" spans="19:27" x14ac:dyDescent="0.2">
      <c r="S755" s="399"/>
      <c r="T755" s="1401"/>
      <c r="W755" s="864" t="str">
        <f t="shared" si="19"/>
        <v>1w</v>
      </c>
      <c r="X755" s="1405">
        <f>_xll.qlCalendarAdvance(Calendar,X754,W755,"f",FALSE)</f>
        <v>44467</v>
      </c>
      <c r="Y755" s="1404">
        <f>_xll.qlCalendarAdvance(Calendar,X755,NDays&amp;"D")</f>
        <v>44467</v>
      </c>
      <c r="Z755" s="1403">
        <v>2.4707328970516272E-2</v>
      </c>
      <c r="AA755" s="1411">
        <v>2.4632290780166599E-2</v>
      </c>
    </row>
    <row r="756" spans="19:27" x14ac:dyDescent="0.2">
      <c r="S756" s="399"/>
      <c r="T756" s="1401"/>
      <c r="W756" s="864" t="str">
        <f t="shared" si="19"/>
        <v>1w</v>
      </c>
      <c r="X756" s="1405">
        <f>_xll.qlCalendarAdvance(Calendar,X755,W756,"f",FALSE)</f>
        <v>44474</v>
      </c>
      <c r="Y756" s="1404">
        <f>_xll.qlCalendarAdvance(Calendar,X756,NDays&amp;"D")</f>
        <v>44474</v>
      </c>
      <c r="Z756" s="1403">
        <v>2.4734060675356873E-2</v>
      </c>
      <c r="AA756" s="1411">
        <v>2.4657123111061496E-2</v>
      </c>
    </row>
    <row r="757" spans="19:27" x14ac:dyDescent="0.2">
      <c r="S757" s="399"/>
      <c r="T757" s="1401"/>
      <c r="W757" s="864" t="str">
        <f t="shared" si="19"/>
        <v>1w</v>
      </c>
      <c r="X757" s="1405">
        <f>_xll.qlCalendarAdvance(Calendar,X756,W757,"f",FALSE)</f>
        <v>44481</v>
      </c>
      <c r="Y757" s="1404">
        <f>_xll.qlCalendarAdvance(Calendar,X757,NDays&amp;"D")</f>
        <v>44481</v>
      </c>
      <c r="Z757" s="1403">
        <v>2.475790368765118E-2</v>
      </c>
      <c r="AA757" s="1411">
        <v>2.4681625260462026E-2</v>
      </c>
    </row>
    <row r="758" spans="19:27" x14ac:dyDescent="0.2">
      <c r="S758" s="399"/>
      <c r="T758" s="1401"/>
      <c r="W758" s="864" t="str">
        <f t="shared" si="19"/>
        <v>1w</v>
      </c>
      <c r="X758" s="1405">
        <f>_xll.qlCalendarAdvance(Calendar,X757,W758,"f",FALSE)</f>
        <v>44488</v>
      </c>
      <c r="Y758" s="1404">
        <f>_xll.qlCalendarAdvance(Calendar,X758,NDays&amp;"D")</f>
        <v>44488</v>
      </c>
      <c r="Z758" s="1403">
        <v>2.4781415892473176E-2</v>
      </c>
      <c r="AA758" s="1411">
        <v>2.4705797228449233E-2</v>
      </c>
    </row>
    <row r="759" spans="19:27" x14ac:dyDescent="0.2">
      <c r="S759" s="399"/>
      <c r="T759" s="1401"/>
      <c r="W759" s="864" t="str">
        <f t="shared" si="19"/>
        <v>1w</v>
      </c>
      <c r="X759" s="1405">
        <f>_xll.qlCalendarAdvance(Calendar,X758,W759,"f",FALSE)</f>
        <v>44495</v>
      </c>
      <c r="Y759" s="1404">
        <f>_xll.qlCalendarAdvance(Calendar,X759,NDays&amp;"D")</f>
        <v>44495</v>
      </c>
      <c r="Z759" s="1403">
        <v>2.4804597287843764E-2</v>
      </c>
      <c r="AA759" s="1411">
        <v>2.4729639015023119E-2</v>
      </c>
    </row>
    <row r="760" spans="19:27" x14ac:dyDescent="0.2">
      <c r="S760" s="399"/>
      <c r="T760" s="1401"/>
      <c r="W760" s="864" t="str">
        <f t="shared" si="19"/>
        <v>1w</v>
      </c>
      <c r="X760" s="1405">
        <f>_xll.qlCalendarAdvance(Calendar,X759,W760,"f",FALSE)</f>
        <v>44502</v>
      </c>
      <c r="Y760" s="1404">
        <f>_xll.qlCalendarAdvance(Calendar,X760,NDays&amp;"D")</f>
        <v>44502</v>
      </c>
      <c r="Z760" s="1403">
        <v>2.4825000154314214E-2</v>
      </c>
      <c r="AA760" s="1411">
        <v>2.4753150619859499E-2</v>
      </c>
    </row>
    <row r="761" spans="19:27" x14ac:dyDescent="0.2">
      <c r="S761" s="399"/>
      <c r="T761" s="1401"/>
      <c r="W761" s="864" t="str">
        <f t="shared" si="19"/>
        <v>1w</v>
      </c>
      <c r="X761" s="1405">
        <f>_xll.qlCalendarAdvance(Calendar,X760,W761,"f",FALSE)</f>
        <v>44509</v>
      </c>
      <c r="Y761" s="1404">
        <f>_xll.qlCalendarAdvance(Calendar,X761,NDays&amp;"D")</f>
        <v>44509</v>
      </c>
      <c r="Z761" s="1403">
        <v>2.4847542022238378E-2</v>
      </c>
      <c r="AA761" s="1411">
        <v>2.4776332043120464E-2</v>
      </c>
    </row>
    <row r="762" spans="19:27" x14ac:dyDescent="0.2">
      <c r="S762" s="399"/>
      <c r="T762" s="1401"/>
      <c r="W762" s="864" t="str">
        <f t="shared" si="19"/>
        <v>1w</v>
      </c>
      <c r="X762" s="1405">
        <f>_xll.qlCalendarAdvance(Calendar,X761,W762,"f",FALSE)</f>
        <v>44516</v>
      </c>
      <c r="Y762" s="1404">
        <f>_xll.qlCalendarAdvance(Calendar,X762,NDays&amp;"D")</f>
        <v>44516</v>
      </c>
      <c r="Z762" s="1403">
        <v>2.4869753096206836E-2</v>
      </c>
      <c r="AA762" s="1411">
        <v>2.4799183284643922E-2</v>
      </c>
    </row>
    <row r="763" spans="19:27" x14ac:dyDescent="0.2">
      <c r="S763" s="399"/>
      <c r="T763" s="1401"/>
      <c r="W763" s="864" t="str">
        <f t="shared" si="19"/>
        <v>1w</v>
      </c>
      <c r="X763" s="1405">
        <f>_xll.qlCalendarAdvance(Calendar,X762,W763,"f",FALSE)</f>
        <v>44523</v>
      </c>
      <c r="Y763" s="1404">
        <f>_xll.qlCalendarAdvance(Calendar,X763,NDays&amp;"D")</f>
        <v>44523</v>
      </c>
      <c r="Z763" s="1403">
        <v>2.4891633374412248E-2</v>
      </c>
      <c r="AA763" s="1411">
        <v>2.4821704344429874E-2</v>
      </c>
    </row>
    <row r="764" spans="19:27" x14ac:dyDescent="0.2">
      <c r="S764" s="399"/>
      <c r="T764" s="1401"/>
      <c r="W764" s="864" t="str">
        <f t="shared" si="19"/>
        <v>1w</v>
      </c>
      <c r="X764" s="1405">
        <f>_xll.qlCalendarAdvance(Calendar,X763,W764,"f",FALSE)</f>
        <v>44530</v>
      </c>
      <c r="Y764" s="1404">
        <f>_xll.qlCalendarAdvance(Calendar,X764,NDays&amp;"D")</f>
        <v>44530</v>
      </c>
      <c r="Z764" s="1403">
        <v>2.4915542055659764E-2</v>
      </c>
      <c r="AA764" s="1411">
        <v>2.4843895222316226E-2</v>
      </c>
    </row>
    <row r="765" spans="19:27" x14ac:dyDescent="0.2">
      <c r="S765" s="399"/>
      <c r="T765" s="1401"/>
      <c r="W765" s="864" t="str">
        <f t="shared" si="19"/>
        <v>1w</v>
      </c>
      <c r="X765" s="1405">
        <f>_xll.qlCalendarAdvance(Calendar,X764,W765,"f",FALSE)</f>
        <v>44537</v>
      </c>
      <c r="Y765" s="1404">
        <f>_xll.qlCalendarAdvance(Calendar,X765,NDays&amp;"D")</f>
        <v>44537</v>
      </c>
      <c r="Z765" s="1403">
        <v>2.4936738554350392E-2</v>
      </c>
      <c r="AA765" s="1411">
        <v>2.4865755918384025E-2</v>
      </c>
    </row>
    <row r="766" spans="19:27" x14ac:dyDescent="0.2">
      <c r="S766" s="399"/>
      <c r="T766" s="1401"/>
      <c r="W766" s="864" t="str">
        <f t="shared" si="19"/>
        <v>1w</v>
      </c>
      <c r="X766" s="1405">
        <f>_xll.qlCalendarAdvance(Calendar,X765,W766,"f",FALSE)</f>
        <v>44544</v>
      </c>
      <c r="Y766" s="1404">
        <f>_xll.qlCalendarAdvance(Calendar,X766,NDays&amp;"D")</f>
        <v>44544</v>
      </c>
      <c r="Z766" s="1403">
        <v>2.4957604230522859E-2</v>
      </c>
      <c r="AA766" s="1411">
        <v>2.4887286432471178E-2</v>
      </c>
    </row>
    <row r="767" spans="19:27" x14ac:dyDescent="0.2">
      <c r="S767" s="399"/>
      <c r="T767" s="1401"/>
      <c r="W767" s="864" t="str">
        <f t="shared" si="19"/>
        <v>1w</v>
      </c>
      <c r="X767" s="1405">
        <f>_xll.qlCalendarAdvance(Calendar,X766,W767,"f",FALSE)</f>
        <v>44551</v>
      </c>
      <c r="Y767" s="1404">
        <f>_xll.qlCalendarAdvance(Calendar,X767,NDays&amp;"D")</f>
        <v>44551</v>
      </c>
      <c r="Z767" s="1403">
        <v>2.4978139082425521E-2</v>
      </c>
      <c r="AA767" s="1411">
        <v>2.490848676449664E-2</v>
      </c>
    </row>
    <row r="768" spans="19:27" x14ac:dyDescent="0.2">
      <c r="S768" s="399"/>
      <c r="T768" s="1401"/>
      <c r="W768" s="864" t="str">
        <f t="shared" si="19"/>
        <v>1w</v>
      </c>
      <c r="X768" s="1405">
        <f>_xll.qlCalendarAdvance(Calendar,X767,W768,"f",FALSE)</f>
        <v>44559</v>
      </c>
      <c r="Y768" s="1404">
        <f>_xll.qlCalendarAdvance(Calendar,X768,NDays&amp;"D")</f>
        <v>44559</v>
      </c>
      <c r="Z768" s="1403">
        <v>2.5005730657011525E-2</v>
      </c>
      <c r="AA768" s="1411">
        <v>2.4932311410835739E-2</v>
      </c>
    </row>
    <row r="769" spans="19:27" x14ac:dyDescent="0.2">
      <c r="S769" s="399"/>
      <c r="T769" s="1401"/>
      <c r="W769" s="864" t="str">
        <f t="shared" si="19"/>
        <v>1w</v>
      </c>
      <c r="X769" s="1405">
        <f>_xll.qlCalendarAdvance(Calendar,X768,W769,"f",FALSE)</f>
        <v>44566</v>
      </c>
      <c r="Y769" s="1404">
        <f>_xll.qlCalendarAdvance(Calendar,X769,NDays&amp;"D")</f>
        <v>44566</v>
      </c>
      <c r="Z769" s="1403">
        <v>2.5025512040871285E-2</v>
      </c>
      <c r="AA769" s="1411">
        <v>2.4952804209802393E-2</v>
      </c>
    </row>
    <row r="770" spans="19:27" x14ac:dyDescent="0.2">
      <c r="S770" s="399"/>
      <c r="T770" s="1401"/>
      <c r="W770" s="864" t="str">
        <f t="shared" si="19"/>
        <v>1w</v>
      </c>
      <c r="X770" s="1405">
        <f>_xll.qlCalendarAdvance(Calendar,X769,W770,"f",FALSE)</f>
        <v>44573</v>
      </c>
      <c r="Y770" s="1404">
        <f>_xll.qlCalendarAdvance(Calendar,X770,NDays&amp;"D")</f>
        <v>44573</v>
      </c>
      <c r="Z770" s="1403">
        <v>2.5044962551676132E-2</v>
      </c>
      <c r="AA770" s="1411">
        <v>2.4972966826545262E-2</v>
      </c>
    </row>
    <row r="771" spans="19:27" x14ac:dyDescent="0.2">
      <c r="S771" s="399"/>
      <c r="T771" s="1401"/>
      <c r="W771" s="864" t="str">
        <f t="shared" si="19"/>
        <v>1w</v>
      </c>
      <c r="X771" s="1405">
        <f>_xll.qlCalendarAdvance(Calendar,X770,W771,"f",FALSE)</f>
        <v>44580</v>
      </c>
      <c r="Y771" s="1404">
        <f>_xll.qlCalendarAdvance(Calendar,X771,NDays&amp;"D")</f>
        <v>44580</v>
      </c>
      <c r="Z771" s="1403">
        <v>2.50640821876848E-2</v>
      </c>
      <c r="AA771" s="1411">
        <v>2.4992799261145393E-2</v>
      </c>
    </row>
    <row r="772" spans="19:27" x14ac:dyDescent="0.2">
      <c r="S772" s="399"/>
      <c r="T772" s="1401"/>
      <c r="W772" s="864" t="str">
        <f t="shared" si="19"/>
        <v>1w</v>
      </c>
      <c r="X772" s="1405">
        <f>_xll.qlCalendarAdvance(Calendar,X771,W772,"f",FALSE)</f>
        <v>44587</v>
      </c>
      <c r="Y772" s="1404">
        <f>_xll.qlCalendarAdvance(Calendar,X772,NDays&amp;"D")</f>
        <v>44587</v>
      </c>
      <c r="Z772" s="1403">
        <v>2.5082870947183034E-2</v>
      </c>
      <c r="AA772" s="1411">
        <v>2.5012301513440693E-2</v>
      </c>
    </row>
    <row r="773" spans="19:27" x14ac:dyDescent="0.2">
      <c r="S773" s="399"/>
      <c r="T773" s="1401"/>
      <c r="W773" s="864" t="str">
        <f t="shared" si="19"/>
        <v>1w</v>
      </c>
      <c r="X773" s="1405">
        <f>_xll.qlCalendarAdvance(Calendar,X772,W773,"f",FALSE)</f>
        <v>44594</v>
      </c>
      <c r="Y773" s="1404">
        <f>_xll.qlCalendarAdvance(Calendar,X773,NDays&amp;"D")</f>
        <v>44594</v>
      </c>
      <c r="Z773" s="1403">
        <v>2.509055091607652E-2</v>
      </c>
      <c r="AA773" s="1411">
        <v>2.503147358326907E-2</v>
      </c>
    </row>
    <row r="774" spans="19:27" x14ac:dyDescent="0.2">
      <c r="S774" s="399"/>
      <c r="T774" s="1401"/>
      <c r="W774" s="864" t="str">
        <f t="shared" si="19"/>
        <v>1w</v>
      </c>
      <c r="X774" s="1405">
        <f>_xll.qlCalendarAdvance(Calendar,X773,W774,"f",FALSE)</f>
        <v>44601</v>
      </c>
      <c r="Y774" s="1404">
        <f>_xll.qlCalendarAdvance(Calendar,X774,NDays&amp;"D")</f>
        <v>44601</v>
      </c>
      <c r="Z774" s="1403">
        <v>2.5108789823091685E-2</v>
      </c>
      <c r="AA774" s="1411">
        <v>2.5050315470792617E-2</v>
      </c>
    </row>
    <row r="775" spans="19:27" x14ac:dyDescent="0.2">
      <c r="S775" s="399"/>
      <c r="T775" s="1401"/>
      <c r="W775" s="864" t="str">
        <f t="shared" si="19"/>
        <v>1w</v>
      </c>
      <c r="X775" s="1405">
        <f>_xll.qlCalendarAdvance(Calendar,X774,W775,"f",FALSE)</f>
        <v>44608</v>
      </c>
      <c r="Y775" s="1404">
        <f>_xll.qlCalendarAdvance(Calendar,X775,NDays&amp;"D")</f>
        <v>44608</v>
      </c>
      <c r="Z775" s="1403">
        <v>2.512669795842478E-2</v>
      </c>
      <c r="AA775" s="1411">
        <v>2.5068827175768194E-2</v>
      </c>
    </row>
    <row r="776" spans="19:27" x14ac:dyDescent="0.2">
      <c r="S776" s="399"/>
      <c r="T776" s="1401"/>
      <c r="W776" s="864" t="str">
        <f t="shared" si="19"/>
        <v>1w</v>
      </c>
      <c r="X776" s="1405">
        <f>_xll.qlCalendarAdvance(Calendar,X775,W776,"f",FALSE)</f>
        <v>44615</v>
      </c>
      <c r="Y776" s="1404">
        <f>_xll.qlCalendarAdvance(Calendar,X776,NDays&amp;"D")</f>
        <v>44615</v>
      </c>
      <c r="Z776" s="1403">
        <v>2.5144275320718286E-2</v>
      </c>
      <c r="AA776" s="1411">
        <v>2.5087008698276847E-2</v>
      </c>
    </row>
    <row r="777" spans="19:27" x14ac:dyDescent="0.2">
      <c r="S777" s="399"/>
      <c r="T777" s="1401"/>
      <c r="W777" s="864" t="str">
        <f t="shared" si="19"/>
        <v>1w</v>
      </c>
      <c r="X777" s="1405">
        <f>_xll.qlCalendarAdvance(Calendar,X776,W777,"f",FALSE)</f>
        <v>44622</v>
      </c>
      <c r="Y777" s="1404">
        <f>_xll.qlCalendarAdvance(Calendar,X777,NDays&amp;"D")</f>
        <v>44622</v>
      </c>
      <c r="Z777" s="1403">
        <v>2.5171851539189962E-2</v>
      </c>
      <c r="AA777" s="1411">
        <v>2.5104860038237531E-2</v>
      </c>
    </row>
    <row r="778" spans="19:27" x14ac:dyDescent="0.2">
      <c r="S778" s="399"/>
      <c r="T778" s="1401"/>
      <c r="W778" s="864" t="str">
        <f t="shared" si="19"/>
        <v>1w</v>
      </c>
      <c r="X778" s="1405">
        <f>_xll.qlCalendarAdvance(Calendar,X777,W778,"f",FALSE)</f>
        <v>44629</v>
      </c>
      <c r="Y778" s="1404">
        <f>_xll.qlCalendarAdvance(Calendar,X778,NDays&amp;"D")</f>
        <v>44629</v>
      </c>
      <c r="Z778" s="1403">
        <v>2.5188655005335653E-2</v>
      </c>
      <c r="AA778" s="1411">
        <v>2.5122381195569199E-2</v>
      </c>
    </row>
    <row r="779" spans="19:27" x14ac:dyDescent="0.2">
      <c r="S779" s="399"/>
      <c r="T779" s="1401"/>
      <c r="W779" s="864" t="str">
        <f t="shared" si="19"/>
        <v>1w</v>
      </c>
      <c r="X779" s="1405">
        <f>_xll.qlCalendarAdvance(Calendar,X778,W779,"f",FALSE)</f>
        <v>44636</v>
      </c>
      <c r="Y779" s="1404">
        <f>_xll.qlCalendarAdvance(Calendar,X779,NDays&amp;"D")</f>
        <v>44636</v>
      </c>
      <c r="Z779" s="1403">
        <v>2.5207142392501446E-2</v>
      </c>
      <c r="AA779" s="1411">
        <v>2.5139572170352897E-2</v>
      </c>
    </row>
    <row r="780" spans="19:27" x14ac:dyDescent="0.2">
      <c r="S780" s="399"/>
      <c r="T780" s="1401"/>
      <c r="W780" s="864" t="str">
        <f t="shared" si="19"/>
        <v>1w</v>
      </c>
      <c r="X780" s="1405">
        <f>_xll.qlCalendarAdvance(Calendar,X779,W780,"f",FALSE)</f>
        <v>44643</v>
      </c>
      <c r="Y780" s="1404">
        <f>_xll.qlCalendarAdvance(Calendar,X780,NDays&amp;"D")</f>
        <v>44643</v>
      </c>
      <c r="Z780" s="1403">
        <v>2.5221269273164794E-2</v>
      </c>
      <c r="AA780" s="1411">
        <v>2.5156432962345487E-2</v>
      </c>
    </row>
    <row r="781" spans="19:27" x14ac:dyDescent="0.2">
      <c r="S781" s="399"/>
      <c r="T781" s="1401"/>
      <c r="W781" s="864" t="str">
        <f t="shared" si="19"/>
        <v>1w</v>
      </c>
      <c r="X781" s="1405">
        <f>_xll.qlCalendarAdvance(Calendar,X780,W781,"f",FALSE)</f>
        <v>44650</v>
      </c>
      <c r="Y781" s="1404">
        <f>_xll.qlCalendarAdvance(Calendar,X781,NDays&amp;"D")</f>
        <v>44650</v>
      </c>
      <c r="Z781" s="1403">
        <v>2.523115849685657E-2</v>
      </c>
      <c r="AA781" s="1411">
        <v>2.5172963571546969E-2</v>
      </c>
    </row>
    <row r="782" spans="19:27" x14ac:dyDescent="0.2">
      <c r="S782" s="399"/>
      <c r="T782" s="1401"/>
      <c r="W782" s="864" t="str">
        <f t="shared" si="19"/>
        <v>1w</v>
      </c>
      <c r="X782" s="1405">
        <f>_xll.qlCalendarAdvance(Calendar,X781,W782,"f",FALSE)</f>
        <v>44657</v>
      </c>
      <c r="Y782" s="1404">
        <f>_xll.qlCalendarAdvance(Calendar,X782,NDays&amp;"D")</f>
        <v>44657</v>
      </c>
      <c r="Z782" s="1403">
        <v>2.524670608700038E-2</v>
      </c>
      <c r="AA782" s="1411">
        <v>2.5189163998038389E-2</v>
      </c>
    </row>
    <row r="783" spans="19:27" x14ac:dyDescent="0.2">
      <c r="S783" s="399"/>
      <c r="T783" s="1401"/>
      <c r="W783" s="864" t="str">
        <f t="shared" si="19"/>
        <v>1w</v>
      </c>
      <c r="X783" s="1405">
        <f>_xll.qlCalendarAdvance(Calendar,X782,W783,"f",FALSE)</f>
        <v>44664</v>
      </c>
      <c r="Y783" s="1404">
        <f>_xll.qlCalendarAdvance(Calendar,X783,NDays&amp;"D")</f>
        <v>44664</v>
      </c>
      <c r="Z783" s="1403">
        <v>2.5261922850694323E-2</v>
      </c>
      <c r="AA783" s="1411">
        <v>2.52050342417387E-2</v>
      </c>
    </row>
    <row r="784" spans="19:27" x14ac:dyDescent="0.2">
      <c r="S784" s="399"/>
      <c r="T784" s="1401"/>
      <c r="W784" s="864" t="str">
        <f t="shared" si="19"/>
        <v>1w</v>
      </c>
      <c r="X784" s="1405">
        <f>_xll.qlCalendarAdvance(Calendar,X783,W784,"f",FALSE)</f>
        <v>44671</v>
      </c>
      <c r="Y784" s="1404">
        <f>_xll.qlCalendarAdvance(Calendar,X784,NDays&amp;"D")</f>
        <v>44671</v>
      </c>
      <c r="Z784" s="1403">
        <v>2.5276808786698395E-2</v>
      </c>
      <c r="AA784" s="1411">
        <v>2.522057430248581E-2</v>
      </c>
    </row>
    <row r="785" spans="19:27" x14ac:dyDescent="0.2">
      <c r="S785" s="399"/>
      <c r="T785" s="1401"/>
      <c r="W785" s="864" t="str">
        <f t="shared" si="19"/>
        <v>1w</v>
      </c>
      <c r="X785" s="1405">
        <f>_xll.qlCalendarAdvance(Calendar,X784,W785,"f",FALSE)</f>
        <v>44678</v>
      </c>
      <c r="Y785" s="1404">
        <f>_xll.qlCalendarAdvance(Calendar,X785,NDays&amp;"D")</f>
        <v>44678</v>
      </c>
      <c r="Z785" s="1403">
        <v>2.5291363893799601E-2</v>
      </c>
      <c r="AA785" s="1411">
        <v>2.5235784180279719E-2</v>
      </c>
    </row>
    <row r="786" spans="19:27" x14ac:dyDescent="0.2">
      <c r="S786" s="399"/>
      <c r="T786" s="1401"/>
      <c r="W786" s="864" t="str">
        <f t="shared" si="19"/>
        <v>1w</v>
      </c>
      <c r="X786" s="1405">
        <f>_xll.qlCalendarAdvance(Calendar,X785,W786,"f",FALSE)</f>
        <v>44685</v>
      </c>
      <c r="Y786" s="1404">
        <f>_xll.qlCalendarAdvance(Calendar,X786,NDays&amp;"D")</f>
        <v>44685</v>
      </c>
      <c r="Z786" s="1403">
        <v>2.5311170658428247E-2</v>
      </c>
      <c r="AA786" s="1411">
        <v>2.5250663875201473E-2</v>
      </c>
    </row>
    <row r="787" spans="19:27" x14ac:dyDescent="0.2">
      <c r="S787" s="399"/>
      <c r="T787" s="1401"/>
      <c r="W787" s="864" t="str">
        <f t="shared" si="19"/>
        <v>1w</v>
      </c>
      <c r="X787" s="1405">
        <f>_xll.qlCalendarAdvance(Calendar,X786,W787,"f",FALSE)</f>
        <v>44692</v>
      </c>
      <c r="Y787" s="1404">
        <f>_xll.qlCalendarAdvance(Calendar,X787,NDays&amp;"D")</f>
        <v>44692</v>
      </c>
      <c r="Z787" s="1403">
        <v>2.5324996084983453E-2</v>
      </c>
      <c r="AA787" s="1411">
        <v>2.5265213387088981E-2</v>
      </c>
    </row>
    <row r="788" spans="19:27" x14ac:dyDescent="0.2">
      <c r="S788" s="399"/>
      <c r="T788" s="1401"/>
      <c r="W788" s="864" t="str">
        <f t="shared" si="19"/>
        <v>1w</v>
      </c>
      <c r="X788" s="1405">
        <f>_xll.qlCalendarAdvance(Calendar,X787,W788,"f",FALSE)</f>
        <v>44699</v>
      </c>
      <c r="Y788" s="1404">
        <f>_xll.qlCalendarAdvance(Calendar,X788,NDays&amp;"D")</f>
        <v>44699</v>
      </c>
      <c r="Z788" s="1403">
        <v>2.5338490611659884E-2</v>
      </c>
      <c r="AA788" s="1411">
        <v>2.5279432715942241E-2</v>
      </c>
    </row>
    <row r="789" spans="19:27" x14ac:dyDescent="0.2">
      <c r="S789" s="399"/>
      <c r="T789" s="1401"/>
      <c r="W789" s="864" t="str">
        <f t="shared" si="19"/>
        <v>1w</v>
      </c>
      <c r="X789" s="1405">
        <f>_xll.qlCalendarAdvance(Calendar,X788,W789,"f",FALSE)</f>
        <v>44706</v>
      </c>
      <c r="Y789" s="1404">
        <f>_xll.qlCalendarAdvance(Calendar,X789,NDays&amp;"D")</f>
        <v>44706</v>
      </c>
      <c r="Z789" s="1403">
        <v>2.5351654237261493E-2</v>
      </c>
      <c r="AA789" s="1411">
        <v>2.5293321861680207E-2</v>
      </c>
    </row>
    <row r="790" spans="19:27" x14ac:dyDescent="0.2">
      <c r="S790" s="399"/>
      <c r="T790" s="1401"/>
      <c r="W790" s="864" t="str">
        <f t="shared" si="19"/>
        <v>1w</v>
      </c>
      <c r="X790" s="1405">
        <f>_xll.qlCalendarAdvance(Calendar,X789,W790,"f",FALSE)</f>
        <v>44713</v>
      </c>
      <c r="Y790" s="1404">
        <f>_xll.qlCalendarAdvance(Calendar,X790,NDays&amp;"D")</f>
        <v>44713</v>
      </c>
      <c r="Z790" s="1403">
        <v>2.535917896411477E-2</v>
      </c>
      <c r="AA790" s="1411">
        <v>2.530688082430288E-2</v>
      </c>
    </row>
    <row r="791" spans="19:27" x14ac:dyDescent="0.2">
      <c r="S791" s="399"/>
      <c r="T791" s="1401"/>
      <c r="W791" s="864" t="str">
        <f t="shared" si="19"/>
        <v>1w</v>
      </c>
      <c r="X791" s="1405">
        <f>_xll.qlCalendarAdvance(Calendar,X790,W791,"f",FALSE)</f>
        <v>44720</v>
      </c>
      <c r="Y791" s="1404">
        <f>_xll.qlCalendarAdvance(Calendar,X791,NDays&amp;"D")</f>
        <v>44720</v>
      </c>
      <c r="Z791" s="1403">
        <v>2.5371788842938114E-2</v>
      </c>
      <c r="AA791" s="1411">
        <v>2.5320109603891305E-2</v>
      </c>
    </row>
    <row r="792" spans="19:27" x14ac:dyDescent="0.2">
      <c r="S792" s="399"/>
      <c r="T792" s="1401"/>
      <c r="W792" s="864" t="str">
        <f t="shared" si="19"/>
        <v>1w</v>
      </c>
      <c r="X792" s="1405">
        <f>_xll.qlCalendarAdvance(Calendar,X791,W792,"f",FALSE)</f>
        <v>44727</v>
      </c>
      <c r="Y792" s="1404">
        <f>_xll.qlCalendarAdvance(Calendar,X792,NDays&amp;"D")</f>
        <v>44727</v>
      </c>
      <c r="Z792" s="1403">
        <v>2.538416939529901E-2</v>
      </c>
      <c r="AA792" s="1411">
        <v>2.5333008200202345E-2</v>
      </c>
    </row>
    <row r="793" spans="19:27" x14ac:dyDescent="0.2">
      <c r="S793" s="399"/>
      <c r="T793" s="1401"/>
      <c r="W793" s="864" t="str">
        <f t="shared" si="19"/>
        <v>1w</v>
      </c>
      <c r="X793" s="1405">
        <f>_xll.qlCalendarAdvance(Calendar,X792,W793,"f",FALSE)</f>
        <v>44734</v>
      </c>
      <c r="Y793" s="1404">
        <f>_xll.qlCalendarAdvance(Calendar,X793,NDays&amp;"D")</f>
        <v>44734</v>
      </c>
      <c r="Z793" s="1403">
        <v>2.5396385217898259E-2</v>
      </c>
      <c r="AA793" s="1411">
        <v>2.5345576613235998E-2</v>
      </c>
    </row>
    <row r="794" spans="19:27" x14ac:dyDescent="0.2">
      <c r="S794" s="399"/>
      <c r="T794" s="1401"/>
      <c r="W794" s="864" t="str">
        <f t="shared" ref="W794:W857" si="20">W793</f>
        <v>1w</v>
      </c>
      <c r="X794" s="1405">
        <f>_xll.qlCalendarAdvance(Calendar,X793,W794,"f",FALSE)</f>
        <v>44741</v>
      </c>
      <c r="Y794" s="1404">
        <f>_xll.qlCalendarAdvance(Calendar,X794,NDays&amp;"D")</f>
        <v>44741</v>
      </c>
      <c r="Z794" s="1403">
        <v>2.5408500656590321E-2</v>
      </c>
      <c r="AA794" s="1411">
        <v>2.5357832698460481E-2</v>
      </c>
    </row>
    <row r="795" spans="19:27" x14ac:dyDescent="0.2">
      <c r="S795" s="399"/>
      <c r="T795" s="1401"/>
      <c r="W795" s="864" t="str">
        <f t="shared" si="20"/>
        <v>1w</v>
      </c>
      <c r="X795" s="1405">
        <f>_xll.qlCalendarAdvance(Calendar,X794,W795,"f",FALSE)</f>
        <v>44748</v>
      </c>
      <c r="Y795" s="1404">
        <f>_xll.qlCalendarAdvance(Calendar,X795,NDays&amp;"D")</f>
        <v>44748</v>
      </c>
      <c r="Z795" s="1403">
        <v>2.5425780740184756E-2</v>
      </c>
      <c r="AA795" s="1411">
        <v>2.5369977563711732E-2</v>
      </c>
    </row>
    <row r="796" spans="19:27" x14ac:dyDescent="0.2">
      <c r="S796" s="399"/>
      <c r="T796" s="1401"/>
      <c r="W796" s="864" t="str">
        <f t="shared" si="20"/>
        <v>1w</v>
      </c>
      <c r="X796" s="1405">
        <f>_xll.qlCalendarAdvance(Calendar,X795,W796,"f",FALSE)</f>
        <v>44755</v>
      </c>
      <c r="Y796" s="1404">
        <f>_xll.qlCalendarAdvance(Calendar,X796,NDays&amp;"D")</f>
        <v>44755</v>
      </c>
      <c r="Z796" s="1403">
        <v>2.5437775205386957E-2</v>
      </c>
      <c r="AA796" s="1411">
        <v>2.5382068534158808E-2</v>
      </c>
    </row>
    <row r="797" spans="19:27" x14ac:dyDescent="0.2">
      <c r="S797" s="399"/>
      <c r="T797" s="1401"/>
      <c r="W797" s="864" t="str">
        <f t="shared" si="20"/>
        <v>1w</v>
      </c>
      <c r="X797" s="1405">
        <f>_xll.qlCalendarAdvance(Calendar,X796,W797,"f",FALSE)</f>
        <v>44762</v>
      </c>
      <c r="Y797" s="1404">
        <f>_xll.qlCalendarAdvance(Calendar,X797,NDays&amp;"D")</f>
        <v>44762</v>
      </c>
      <c r="Z797" s="1403">
        <v>2.5449715668118687E-2</v>
      </c>
      <c r="AA797" s="1411">
        <v>2.5394105609801709E-2</v>
      </c>
    </row>
    <row r="798" spans="19:27" x14ac:dyDescent="0.2">
      <c r="S798" s="399"/>
      <c r="T798" s="1401"/>
      <c r="W798" s="864" t="str">
        <f t="shared" si="20"/>
        <v>1w</v>
      </c>
      <c r="X798" s="1405">
        <f>_xll.qlCalendarAdvance(Calendar,X797,W798,"f",FALSE)</f>
        <v>44769</v>
      </c>
      <c r="Y798" s="1404">
        <f>_xll.qlCalendarAdvance(Calendar,X798,NDays&amp;"D")</f>
        <v>44769</v>
      </c>
      <c r="Z798" s="1403">
        <v>2.5463333488820492E-2</v>
      </c>
      <c r="AA798" s="1411">
        <v>2.5406088790721482E-2</v>
      </c>
    </row>
    <row r="799" spans="19:27" x14ac:dyDescent="0.2">
      <c r="S799" s="399"/>
      <c r="T799" s="1401"/>
      <c r="W799" s="864" t="str">
        <f t="shared" si="20"/>
        <v>1w</v>
      </c>
      <c r="X799" s="1405">
        <f>_xll.qlCalendarAdvance(Calendar,X798,W799,"f",FALSE)</f>
        <v>44776</v>
      </c>
      <c r="Y799" s="1404">
        <f>_xll.qlCalendarAdvance(Calendar,X799,NDays&amp;"D")</f>
        <v>44776</v>
      </c>
      <c r="Z799" s="1403">
        <v>2.5473434585458494E-2</v>
      </c>
      <c r="AA799" s="1411">
        <v>2.5418018076756033E-2</v>
      </c>
    </row>
    <row r="800" spans="19:27" x14ac:dyDescent="0.2">
      <c r="S800" s="399"/>
      <c r="T800" s="1401"/>
      <c r="W800" s="864" t="str">
        <f t="shared" si="20"/>
        <v>1w</v>
      </c>
      <c r="X800" s="1405">
        <f>_xll.qlCalendarAdvance(Calendar,X799,W800,"f",FALSE)</f>
        <v>44783</v>
      </c>
      <c r="Y800" s="1404">
        <f>_xll.qlCalendarAdvance(Calendar,X800,NDays&amp;"D")</f>
        <v>44783</v>
      </c>
      <c r="Z800" s="1403">
        <v>2.5485213039725195E-2</v>
      </c>
      <c r="AA800" s="1411">
        <v>2.5429893467986409E-2</v>
      </c>
    </row>
    <row r="801" spans="19:27" x14ac:dyDescent="0.2">
      <c r="S801" s="399"/>
      <c r="T801" s="1401"/>
      <c r="W801" s="864" t="str">
        <f t="shared" si="20"/>
        <v>1w</v>
      </c>
      <c r="X801" s="1405">
        <f>_xll.qlCalendarAdvance(Calendar,X800,W801,"f",FALSE)</f>
        <v>44790</v>
      </c>
      <c r="Y801" s="1404">
        <f>_xll.qlCalendarAdvance(Calendar,X801,NDays&amp;"D")</f>
        <v>44790</v>
      </c>
      <c r="Z801" s="1403">
        <v>2.5496937490821475E-2</v>
      </c>
      <c r="AA801" s="1411">
        <v>2.5441714964412609E-2</v>
      </c>
    </row>
    <row r="802" spans="19:27" x14ac:dyDescent="0.2">
      <c r="S802" s="399"/>
      <c r="T802" s="1401"/>
      <c r="W802" s="864" t="str">
        <f t="shared" si="20"/>
        <v>1w</v>
      </c>
      <c r="X802" s="1405">
        <f>_xll.qlCalendarAdvance(Calendar,X801,W802,"f",FALSE)</f>
        <v>44797</v>
      </c>
      <c r="Y802" s="1404">
        <f>_xll.qlCalendarAdvance(Calendar,X802,NDays&amp;"D")</f>
        <v>44797</v>
      </c>
      <c r="Z802" s="1403">
        <v>2.5508607938577874E-2</v>
      </c>
      <c r="AA802" s="1411">
        <v>2.5453482565953589E-2</v>
      </c>
    </row>
    <row r="803" spans="19:27" x14ac:dyDescent="0.2">
      <c r="S803" s="399"/>
      <c r="T803" s="1401"/>
      <c r="W803" s="864" t="str">
        <f t="shared" si="20"/>
        <v>1w</v>
      </c>
      <c r="X803" s="1405">
        <f>_xll.qlCalendarAdvance(Calendar,X802,W803,"f",FALSE)</f>
        <v>44804</v>
      </c>
      <c r="Y803" s="1404">
        <f>_xll.qlCalendarAdvance(Calendar,X803,NDays&amp;"D")</f>
        <v>44804</v>
      </c>
      <c r="Z803" s="1403">
        <v>2.5515074632955808E-2</v>
      </c>
      <c r="AA803" s="1411">
        <v>2.546519627277144E-2</v>
      </c>
    </row>
    <row r="804" spans="19:27" x14ac:dyDescent="0.2">
      <c r="S804" s="399"/>
      <c r="T804" s="1401"/>
      <c r="W804" s="864" t="str">
        <f t="shared" si="20"/>
        <v>1w</v>
      </c>
      <c r="X804" s="1405">
        <f>_xll.qlCalendarAdvance(Calendar,X803,W804,"f",FALSE)</f>
        <v>44811</v>
      </c>
      <c r="Y804" s="1404">
        <f>_xll.qlCalendarAdvance(Calendar,X804,NDays&amp;"D")</f>
        <v>44811</v>
      </c>
      <c r="Z804" s="1403">
        <v>2.5526646220792409E-2</v>
      </c>
      <c r="AA804" s="1411">
        <v>2.5476856084623023E-2</v>
      </c>
    </row>
    <row r="805" spans="19:27" x14ac:dyDescent="0.2">
      <c r="S805" s="399"/>
      <c r="T805" s="1401"/>
      <c r="W805" s="864" t="str">
        <f t="shared" si="20"/>
        <v>1w</v>
      </c>
      <c r="X805" s="1405">
        <f>_xll.qlCalendarAdvance(Calendar,X804,W805,"f",FALSE)</f>
        <v>44818</v>
      </c>
      <c r="Y805" s="1404">
        <f>_xll.qlCalendarAdvance(Calendar,X805,NDays&amp;"D")</f>
        <v>44818</v>
      </c>
      <c r="Z805" s="1403">
        <v>2.5538163815042925E-2</v>
      </c>
      <c r="AA805" s="1411">
        <v>2.5488462001751477E-2</v>
      </c>
    </row>
    <row r="806" spans="19:27" x14ac:dyDescent="0.2">
      <c r="S806" s="399"/>
      <c r="T806" s="1401"/>
      <c r="W806" s="864" t="str">
        <f t="shared" si="20"/>
        <v>1w</v>
      </c>
      <c r="X806" s="1405">
        <f>_xll.qlCalendarAdvance(Calendar,X805,W806,"f",FALSE)</f>
        <v>44825</v>
      </c>
      <c r="Y806" s="1404">
        <f>_xll.qlCalendarAdvance(Calendar,X806,NDays&amp;"D")</f>
        <v>44825</v>
      </c>
      <c r="Z806" s="1403">
        <v>2.5549627415550669E-2</v>
      </c>
      <c r="AA806" s="1411">
        <v>2.550001402399471E-2</v>
      </c>
    </row>
    <row r="807" spans="19:27" x14ac:dyDescent="0.2">
      <c r="S807" s="399"/>
      <c r="T807" s="1401"/>
      <c r="W807" s="864" t="str">
        <f t="shared" si="20"/>
        <v>1w</v>
      </c>
      <c r="X807" s="1405">
        <f>_xll.qlCalendarAdvance(Calendar,X806,W807,"f",FALSE)</f>
        <v>44832</v>
      </c>
      <c r="Y807" s="1404">
        <f>_xll.qlCalendarAdvance(Calendar,X807,NDays&amp;"D")</f>
        <v>44832</v>
      </c>
      <c r="Z807" s="1403">
        <v>2.5561037022169757E-2</v>
      </c>
      <c r="AA807" s="1411">
        <v>2.5511512151433768E-2</v>
      </c>
    </row>
    <row r="808" spans="19:27" x14ac:dyDescent="0.2">
      <c r="S808" s="399"/>
      <c r="T808" s="1401"/>
      <c r="W808" s="864" t="str">
        <f t="shared" si="20"/>
        <v>1w</v>
      </c>
      <c r="X808" s="1405">
        <f>_xll.qlCalendarAdvance(Calendar,X807,W808,"f",FALSE)</f>
        <v>44839</v>
      </c>
      <c r="Y808" s="1404">
        <f>_xll.qlCalendarAdvance(Calendar,X808,NDays&amp;"D")</f>
        <v>44839</v>
      </c>
      <c r="Z808" s="1403">
        <v>2.5577496545525834E-2</v>
      </c>
      <c r="AA808" s="1411">
        <v>2.5522956383906559E-2</v>
      </c>
    </row>
    <row r="809" spans="19:27" x14ac:dyDescent="0.2">
      <c r="S809" s="399"/>
      <c r="T809" s="1401"/>
      <c r="W809" s="864" t="str">
        <f t="shared" si="20"/>
        <v>1w</v>
      </c>
      <c r="X809" s="1405">
        <f>_xll.qlCalendarAdvance(Calendar,X808,W809,"f",FALSE)</f>
        <v>44846</v>
      </c>
      <c r="Y809" s="1404">
        <f>_xll.qlCalendarAdvance(Calendar,X809,NDays&amp;"D")</f>
        <v>44846</v>
      </c>
      <c r="Z809" s="1403">
        <v>2.5588788965182737E-2</v>
      </c>
      <c r="AA809" s="1411">
        <v>2.5534346721494128E-2</v>
      </c>
    </row>
    <row r="810" spans="19:27" x14ac:dyDescent="0.2">
      <c r="S810" s="399"/>
      <c r="T810" s="1401"/>
      <c r="W810" s="864" t="str">
        <f t="shared" si="20"/>
        <v>1w</v>
      </c>
      <c r="X810" s="1405">
        <f>_xll.qlCalendarAdvance(Calendar,X809,W810,"f",FALSE)</f>
        <v>44853</v>
      </c>
      <c r="Y810" s="1404">
        <f>_xll.qlCalendarAdvance(Calendar,X810,NDays&amp;"D")</f>
        <v>44853</v>
      </c>
      <c r="Z810" s="1403">
        <v>2.5600027380158812E-2</v>
      </c>
      <c r="AA810" s="1411">
        <v>2.5545683164358568E-2</v>
      </c>
    </row>
    <row r="811" spans="19:27" x14ac:dyDescent="0.2">
      <c r="S811" s="399"/>
      <c r="T811" s="1401"/>
      <c r="W811" s="864" t="str">
        <f t="shared" si="20"/>
        <v>1w</v>
      </c>
      <c r="X811" s="1405">
        <f>_xll.qlCalendarAdvance(Calendar,X810,W811,"f",FALSE)</f>
        <v>44860</v>
      </c>
      <c r="Y811" s="1404">
        <f>_xll.qlCalendarAdvance(Calendar,X811,NDays&amp;"D")</f>
        <v>44860</v>
      </c>
      <c r="Z811" s="1403">
        <v>2.5611211790289509E-2</v>
      </c>
      <c r="AA811" s="1411">
        <v>2.5556965712256741E-2</v>
      </c>
    </row>
    <row r="812" spans="19:27" x14ac:dyDescent="0.2">
      <c r="S812" s="399"/>
      <c r="T812" s="1401"/>
      <c r="W812" s="864" t="str">
        <f t="shared" si="20"/>
        <v>1w</v>
      </c>
      <c r="X812" s="1405">
        <f>_xll.qlCalendarAdvance(Calendar,X811,W812,"f",FALSE)</f>
        <v>44867</v>
      </c>
      <c r="Y812" s="1404">
        <f>_xll.qlCalendarAdvance(Calendar,X812,NDays&amp;"D")</f>
        <v>44867</v>
      </c>
      <c r="Z812" s="1403">
        <v>2.5617275141572787E-2</v>
      </c>
      <c r="AA812" s="1411">
        <v>2.5568194365350738E-2</v>
      </c>
    </row>
    <row r="813" spans="19:27" x14ac:dyDescent="0.2">
      <c r="S813" s="399"/>
      <c r="T813" s="1401"/>
      <c r="W813" s="864" t="str">
        <f t="shared" si="20"/>
        <v>1w</v>
      </c>
      <c r="X813" s="1405">
        <f>_xll.qlCalendarAdvance(Calendar,X812,W813,"f",FALSE)</f>
        <v>44874</v>
      </c>
      <c r="Y813" s="1404">
        <f>_xll.qlCalendarAdvance(Calendar,X813,NDays&amp;"D")</f>
        <v>44874</v>
      </c>
      <c r="Z813" s="1403">
        <v>2.5628360781674818E-2</v>
      </c>
      <c r="AA813" s="1411">
        <v>2.5579369123559514E-2</v>
      </c>
    </row>
    <row r="814" spans="19:27" x14ac:dyDescent="0.2">
      <c r="S814" s="399"/>
      <c r="T814" s="1401"/>
      <c r="W814" s="864" t="str">
        <f t="shared" si="20"/>
        <v>1w</v>
      </c>
      <c r="X814" s="1405">
        <f>_xll.qlCalendarAdvance(Calendar,X813,W814,"f",FALSE)</f>
        <v>44881</v>
      </c>
      <c r="Y814" s="1404">
        <f>_xll.qlCalendarAdvance(Calendar,X814,NDays&amp;"D")</f>
        <v>44881</v>
      </c>
      <c r="Z814" s="1403">
        <v>2.5639392426834589E-2</v>
      </c>
      <c r="AA814" s="1411">
        <v>2.5590489986802023E-2</v>
      </c>
    </row>
    <row r="815" spans="19:27" x14ac:dyDescent="0.2">
      <c r="S815" s="399"/>
      <c r="T815" s="1401"/>
      <c r="W815" s="864" t="str">
        <f t="shared" si="20"/>
        <v>1w</v>
      </c>
      <c r="X815" s="1405">
        <f>_xll.qlCalendarAdvance(Calendar,X814,W815,"f",FALSE)</f>
        <v>44888</v>
      </c>
      <c r="Y815" s="1404">
        <f>_xll.qlCalendarAdvance(Calendar,X815,NDays&amp;"D")</f>
        <v>44888</v>
      </c>
      <c r="Z815" s="1403">
        <v>2.5650370076908922E-2</v>
      </c>
      <c r="AA815" s="1411">
        <v>2.560155695515931E-2</v>
      </c>
    </row>
    <row r="816" spans="19:27" x14ac:dyDescent="0.2">
      <c r="S816" s="399"/>
      <c r="T816" s="1401"/>
      <c r="W816" s="864" t="str">
        <f t="shared" si="20"/>
        <v>1w</v>
      </c>
      <c r="X816" s="1405">
        <f>_xll.qlCalendarAdvance(Calendar,X815,W816,"f",FALSE)</f>
        <v>44895</v>
      </c>
      <c r="Y816" s="1404">
        <f>_xll.qlCalendarAdvance(Calendar,X816,NDays&amp;"D")</f>
        <v>44895</v>
      </c>
      <c r="Z816" s="1403">
        <v>2.5661293731754631E-2</v>
      </c>
      <c r="AA816" s="1411">
        <v>2.5612570028631376E-2</v>
      </c>
    </row>
    <row r="817" spans="19:27" x14ac:dyDescent="0.2">
      <c r="S817" s="399"/>
      <c r="T817" s="1401"/>
      <c r="W817" s="864" t="str">
        <f t="shared" si="20"/>
        <v>1w</v>
      </c>
      <c r="X817" s="1405">
        <f>_xll.qlCalendarAdvance(Calendar,X816,W817,"f",FALSE)</f>
        <v>44902</v>
      </c>
      <c r="Y817" s="1404">
        <f>_xll.qlCalendarAdvance(Calendar,X817,NDays&amp;"D")</f>
        <v>44902</v>
      </c>
      <c r="Z817" s="1403">
        <v>2.5677184140223953E-2</v>
      </c>
      <c r="AA817" s="1411">
        <v>2.5623529207299267E-2</v>
      </c>
    </row>
    <row r="818" spans="19:27" x14ac:dyDescent="0.2">
      <c r="S818" s="399"/>
      <c r="T818" s="1401"/>
      <c r="W818" s="864" t="str">
        <f t="shared" si="20"/>
        <v>1w</v>
      </c>
      <c r="X818" s="1405">
        <f>_xll.qlCalendarAdvance(Calendar,X817,W818,"f",FALSE)</f>
        <v>44909</v>
      </c>
      <c r="Y818" s="1404">
        <f>_xll.qlCalendarAdvance(Calendar,X818,NDays&amp;"D")</f>
        <v>44909</v>
      </c>
      <c r="Z818" s="1403">
        <v>2.5687990511905789E-2</v>
      </c>
      <c r="AA818" s="1411">
        <v>2.5634434490919844E-2</v>
      </c>
    </row>
    <row r="819" spans="19:27" x14ac:dyDescent="0.2">
      <c r="S819" s="399"/>
      <c r="T819" s="1401"/>
      <c r="W819" s="864" t="str">
        <f t="shared" si="20"/>
        <v>1w</v>
      </c>
      <c r="X819" s="1405">
        <f>_xll.qlCalendarAdvance(Calendar,X818,W819,"f",FALSE)</f>
        <v>44916</v>
      </c>
      <c r="Y819" s="1404">
        <f>_xll.qlCalendarAdvance(Calendar,X819,NDays&amp;"D")</f>
        <v>44916</v>
      </c>
      <c r="Z819" s="1403">
        <v>2.5698742877455334E-2</v>
      </c>
      <c r="AA819" s="1411">
        <v>2.5645285879736246E-2</v>
      </c>
    </row>
    <row r="820" spans="19:27" x14ac:dyDescent="0.2">
      <c r="S820" s="399"/>
      <c r="T820" s="1401"/>
      <c r="W820" s="864" t="str">
        <f t="shared" si="20"/>
        <v>1w</v>
      </c>
      <c r="X820" s="1405">
        <f>_xll.qlCalendarAdvance(Calendar,X819,W820,"f",FALSE)</f>
        <v>44923</v>
      </c>
      <c r="Y820" s="1404">
        <f>_xll.qlCalendarAdvance(Calendar,X820,NDays&amp;"D")</f>
        <v>44923</v>
      </c>
      <c r="Z820" s="1403">
        <v>2.57094412367154E-2</v>
      </c>
      <c r="AA820" s="1411">
        <v>2.5656083373505334E-2</v>
      </c>
    </row>
    <row r="821" spans="19:27" x14ac:dyDescent="0.2">
      <c r="S821" s="399"/>
      <c r="T821" s="1401"/>
      <c r="W821" s="864" t="str">
        <f t="shared" si="20"/>
        <v>1w</v>
      </c>
      <c r="X821" s="1405">
        <f>_xll.qlCalendarAdvance(Calendar,X820,W821,"f",FALSE)</f>
        <v>44930</v>
      </c>
      <c r="Y821" s="1404">
        <f>_xll.qlCalendarAdvance(Calendar,X821,NDays&amp;"D")</f>
        <v>44930</v>
      </c>
      <c r="Z821" s="1403">
        <v>2.5720085589533728E-2</v>
      </c>
      <c r="AA821" s="1411">
        <v>2.5666826972470247E-2</v>
      </c>
    </row>
    <row r="822" spans="19:27" x14ac:dyDescent="0.2">
      <c r="S822" s="399"/>
      <c r="T822" s="1401"/>
      <c r="W822" s="864" t="str">
        <f t="shared" si="20"/>
        <v>1w</v>
      </c>
      <c r="X822" s="1405">
        <f>_xll.qlCalendarAdvance(Calendar,X821,W822,"f",FALSE)</f>
        <v>44937</v>
      </c>
      <c r="Y822" s="1404">
        <f>_xll.qlCalendarAdvance(Calendar,X822,NDays&amp;"D")</f>
        <v>44937</v>
      </c>
      <c r="Z822" s="1403">
        <v>2.5730675935750673E-2</v>
      </c>
      <c r="AA822" s="1411">
        <v>2.5677516676549939E-2</v>
      </c>
    </row>
    <row r="823" spans="19:27" x14ac:dyDescent="0.2">
      <c r="S823" s="399"/>
      <c r="T823" s="1401"/>
      <c r="W823" s="864" t="str">
        <f t="shared" si="20"/>
        <v>1w</v>
      </c>
      <c r="X823" s="1405">
        <f>_xll.qlCalendarAdvance(Calendar,X822,W823,"f",FALSE)</f>
        <v>44944</v>
      </c>
      <c r="Y823" s="1404">
        <f>_xll.qlCalendarAdvance(Calendar,X823,NDays&amp;"D")</f>
        <v>44944</v>
      </c>
      <c r="Z823" s="1403">
        <v>2.5741212275213973E-2</v>
      </c>
      <c r="AA823" s="1411">
        <v>2.5688152485582316E-2</v>
      </c>
    </row>
    <row r="824" spans="19:27" x14ac:dyDescent="0.2">
      <c r="S824" s="399"/>
      <c r="T824" s="1401"/>
      <c r="W824" s="864" t="str">
        <f t="shared" si="20"/>
        <v>1w</v>
      </c>
      <c r="X824" s="1405">
        <f>_xll.qlCalendarAdvance(Calendar,X823,W824,"f",FALSE)</f>
        <v>44951</v>
      </c>
      <c r="Y824" s="1404">
        <f>_xll.qlCalendarAdvance(Calendar,X824,NDays&amp;"D")</f>
        <v>44951</v>
      </c>
      <c r="Z824" s="1403">
        <v>2.575169460776644E-2</v>
      </c>
      <c r="AA824" s="1411">
        <v>2.5698734399729473E-2</v>
      </c>
    </row>
    <row r="825" spans="19:27" x14ac:dyDescent="0.2">
      <c r="S825" s="399"/>
      <c r="T825" s="1401"/>
      <c r="W825" s="864" t="str">
        <f t="shared" si="20"/>
        <v>1w</v>
      </c>
      <c r="X825" s="1405">
        <f>_xll.qlCalendarAdvance(Calendar,X824,W825,"f",FALSE)</f>
        <v>44958</v>
      </c>
      <c r="Y825" s="1404">
        <f>_xll.qlCalendarAdvance(Calendar,X825,NDays&amp;"D")</f>
        <v>44958</v>
      </c>
      <c r="Z825" s="1403">
        <v>2.5753878303752253E-2</v>
      </c>
      <c r="AA825" s="1411">
        <v>2.5709262418910361E-2</v>
      </c>
    </row>
    <row r="826" spans="19:27" x14ac:dyDescent="0.2">
      <c r="S826" s="399"/>
      <c r="T826" s="1401"/>
      <c r="W826" s="864" t="str">
        <f t="shared" si="20"/>
        <v>1w</v>
      </c>
      <c r="X826" s="1405">
        <f>_xll.qlCalendarAdvance(Calendar,X825,W826,"f",FALSE)</f>
        <v>44965</v>
      </c>
      <c r="Y826" s="1404">
        <f>_xll.qlCalendarAdvance(Calendar,X826,NDays&amp;"D")</f>
        <v>44965</v>
      </c>
      <c r="Z826" s="1403">
        <v>2.5764268247085123E-2</v>
      </c>
      <c r="AA826" s="1411">
        <v>2.5719736543287075E-2</v>
      </c>
    </row>
    <row r="827" spans="19:27" x14ac:dyDescent="0.2">
      <c r="S827" s="399"/>
      <c r="T827" s="1401"/>
      <c r="W827" s="864" t="str">
        <f t="shared" si="20"/>
        <v>1w</v>
      </c>
      <c r="X827" s="1405">
        <f>_xll.qlCalendarAdvance(Calendar,X826,W827,"f",FALSE)</f>
        <v>44972</v>
      </c>
      <c r="Y827" s="1404">
        <f>_xll.qlCalendarAdvance(Calendar,X827,NDays&amp;"D")</f>
        <v>44972</v>
      </c>
      <c r="Z827" s="1403">
        <v>2.5774604200676787E-2</v>
      </c>
      <c r="AA827" s="1411">
        <v>2.5730156772535429E-2</v>
      </c>
    </row>
    <row r="828" spans="19:27" x14ac:dyDescent="0.2">
      <c r="S828" s="399"/>
      <c r="T828" s="1401"/>
      <c r="W828" s="864" t="str">
        <f t="shared" si="20"/>
        <v>1w</v>
      </c>
      <c r="X828" s="1405">
        <f>_xll.qlCalendarAdvance(Calendar,X827,W828,"f",FALSE)</f>
        <v>44979</v>
      </c>
      <c r="Y828" s="1404">
        <f>_xll.qlCalendarAdvance(Calendar,X828,NDays&amp;"D")</f>
        <v>44979</v>
      </c>
      <c r="Z828" s="1403">
        <v>2.5784886164396986E-2</v>
      </c>
      <c r="AA828" s="1411">
        <v>2.5740523106898561E-2</v>
      </c>
    </row>
    <row r="829" spans="19:27" x14ac:dyDescent="0.2">
      <c r="S829" s="399"/>
      <c r="T829" s="1401"/>
      <c r="W829" s="864" t="str">
        <f t="shared" si="20"/>
        <v>1w</v>
      </c>
      <c r="X829" s="1405">
        <f>_xll.qlCalendarAdvance(Calendar,X828,W829,"f",FALSE)</f>
        <v>44986</v>
      </c>
      <c r="Y829" s="1404">
        <f>_xll.qlCalendarAdvance(Calendar,X829,NDays&amp;"D")</f>
        <v>44986</v>
      </c>
      <c r="Z829" s="1403">
        <v>2.580329616156396E-2</v>
      </c>
      <c r="AA829" s="1411">
        <v>2.5750835546295425E-2</v>
      </c>
    </row>
    <row r="830" spans="19:27" x14ac:dyDescent="0.2">
      <c r="S830" s="399"/>
      <c r="T830" s="1401"/>
      <c r="W830" s="864" t="str">
        <f t="shared" si="20"/>
        <v>1w</v>
      </c>
      <c r="X830" s="1405">
        <f>_xll.qlCalendarAdvance(Calendar,X829,W830,"f",FALSE)</f>
        <v>44993</v>
      </c>
      <c r="Y830" s="1404">
        <f>_xll.qlCalendarAdvance(Calendar,X830,NDays&amp;"D")</f>
        <v>44993</v>
      </c>
      <c r="Z830" s="1403">
        <v>2.5815087047327167E-2</v>
      </c>
      <c r="AA830" s="1411">
        <v>2.5761094090726022E-2</v>
      </c>
    </row>
    <row r="831" spans="19:27" x14ac:dyDescent="0.2">
      <c r="S831" s="399"/>
      <c r="T831" s="1401"/>
      <c r="W831" s="864" t="str">
        <f t="shared" si="20"/>
        <v>1w</v>
      </c>
      <c r="X831" s="1405">
        <f>_xll.qlCalendarAdvance(Calendar,X830,W831,"f",FALSE)</f>
        <v>45000</v>
      </c>
      <c r="Y831" s="1404">
        <f>_xll.qlCalendarAdvance(Calendar,X831,NDays&amp;"D")</f>
        <v>45000</v>
      </c>
      <c r="Z831" s="1403">
        <v>2.5823558729418526E-2</v>
      </c>
      <c r="AA831" s="1411">
        <v>2.5771298740190351E-2</v>
      </c>
    </row>
    <row r="832" spans="19:27" x14ac:dyDescent="0.2">
      <c r="S832" s="399"/>
      <c r="T832" s="1401"/>
      <c r="W832" s="864" t="str">
        <f t="shared" si="20"/>
        <v>1w</v>
      </c>
      <c r="X832" s="1405">
        <f>_xll.qlCalendarAdvance(Calendar,X831,W832,"f",FALSE)</f>
        <v>45007</v>
      </c>
      <c r="Y832" s="1404">
        <f>_xll.qlCalendarAdvance(Calendar,X832,NDays&amp;"D")</f>
        <v>45007</v>
      </c>
      <c r="Z832" s="1403">
        <v>2.5833609001251805E-2</v>
      </c>
      <c r="AA832" s="1411">
        <v>2.5781449494688413E-2</v>
      </c>
    </row>
    <row r="833" spans="19:27" x14ac:dyDescent="0.2">
      <c r="S833" s="399"/>
      <c r="T833" s="1401"/>
      <c r="W833" s="864" t="str">
        <f t="shared" si="20"/>
        <v>1w</v>
      </c>
      <c r="X833" s="1405">
        <f>_xll.qlCalendarAdvance(Calendar,X832,W833,"f",FALSE)</f>
        <v>45014</v>
      </c>
      <c r="Y833" s="1404">
        <f>_xll.qlCalendarAdvance(Calendar,X833,NDays&amp;"D")</f>
        <v>45014</v>
      </c>
      <c r="Z833" s="1403">
        <v>2.5838734455803907E-2</v>
      </c>
      <c r="AA833" s="1411">
        <v>2.5791546354220207E-2</v>
      </c>
    </row>
    <row r="834" spans="19:27" x14ac:dyDescent="0.2">
      <c r="S834" s="399"/>
      <c r="T834" s="1401"/>
      <c r="W834" s="864" t="str">
        <f t="shared" si="20"/>
        <v>1w</v>
      </c>
      <c r="X834" s="1405">
        <f>_xll.qlCalendarAdvance(Calendar,X833,W834,"f",FALSE)</f>
        <v>45021</v>
      </c>
      <c r="Y834" s="1404">
        <f>_xll.qlCalendarAdvance(Calendar,X834,NDays&amp;"D")</f>
        <v>45021</v>
      </c>
      <c r="Z834" s="1403">
        <v>2.5848686172355622E-2</v>
      </c>
      <c r="AA834" s="1411">
        <v>2.5801589318785734E-2</v>
      </c>
    </row>
    <row r="835" spans="19:27" x14ac:dyDescent="0.2">
      <c r="S835" s="399"/>
      <c r="T835" s="1401"/>
      <c r="W835" s="864" t="str">
        <f t="shared" si="20"/>
        <v>1w</v>
      </c>
      <c r="X835" s="1405">
        <f>_xll.qlCalendarAdvance(Calendar,X834,W835,"f",FALSE)</f>
        <v>45028</v>
      </c>
      <c r="Y835" s="1404">
        <f>_xll.qlCalendarAdvance(Calendar,X835,NDays&amp;"D")</f>
        <v>45028</v>
      </c>
      <c r="Z835" s="1403">
        <v>2.5858583891042008E-2</v>
      </c>
      <c r="AA835" s="1411">
        <v>2.5811578388303946E-2</v>
      </c>
    </row>
    <row r="836" spans="19:27" x14ac:dyDescent="0.2">
      <c r="S836" s="399"/>
      <c r="T836" s="1401"/>
      <c r="W836" s="864" t="str">
        <f t="shared" si="20"/>
        <v>1w</v>
      </c>
      <c r="X836" s="1405">
        <f>_xll.qlCalendarAdvance(Calendar,X835,W836,"f",FALSE)</f>
        <v>45035</v>
      </c>
      <c r="Y836" s="1404">
        <f>_xll.qlCalendarAdvance(Calendar,X836,NDays&amp;"D")</f>
        <v>45035</v>
      </c>
      <c r="Z836" s="1403">
        <v>2.5868427611727994E-2</v>
      </c>
      <c r="AA836" s="1411">
        <v>2.5821513562936937E-2</v>
      </c>
    </row>
    <row r="837" spans="19:27" x14ac:dyDescent="0.2">
      <c r="S837" s="399"/>
      <c r="T837" s="1401"/>
      <c r="W837" s="864" t="str">
        <f t="shared" si="20"/>
        <v>1w</v>
      </c>
      <c r="X837" s="1405">
        <f>_xll.qlCalendarAdvance(Calendar,X836,W837,"f",FALSE)</f>
        <v>45042</v>
      </c>
      <c r="Y837" s="1404">
        <f>_xll.qlCalendarAdvance(Calendar,X837,NDays&amp;"D")</f>
        <v>45042</v>
      </c>
      <c r="Z837" s="1403">
        <v>2.5878217334283898E-2</v>
      </c>
      <c r="AA837" s="1411">
        <v>2.5831394842441568E-2</v>
      </c>
    </row>
    <row r="838" spans="19:27" x14ac:dyDescent="0.2">
      <c r="S838" s="399"/>
      <c r="T838" s="1401"/>
      <c r="W838" s="864" t="str">
        <f t="shared" si="20"/>
        <v>1w</v>
      </c>
      <c r="X838" s="1405">
        <f>_xll.qlCalendarAdvance(Calendar,X837,W838,"f",FALSE)</f>
        <v>45049</v>
      </c>
      <c r="Y838" s="1404">
        <f>_xll.qlCalendarAdvance(Calendar,X838,NDays&amp;"D")</f>
        <v>45049</v>
      </c>
      <c r="Z838" s="1403">
        <v>2.5892776453715818E-2</v>
      </c>
      <c r="AA838" s="1411">
        <v>2.5841222227060978E-2</v>
      </c>
    </row>
    <row r="839" spans="19:27" x14ac:dyDescent="0.2">
      <c r="S839" s="399"/>
      <c r="T839" s="1401"/>
      <c r="W839" s="864" t="str">
        <f t="shared" si="20"/>
        <v>1w</v>
      </c>
      <c r="X839" s="1405">
        <f>_xll.qlCalendarAdvance(Calendar,X838,W839,"f",FALSE)</f>
        <v>45056</v>
      </c>
      <c r="Y839" s="1404">
        <f>_xll.qlCalendarAdvance(Calendar,X839,NDays&amp;"D")</f>
        <v>45056</v>
      </c>
      <c r="Z839" s="1403">
        <v>2.5902448664692171E-2</v>
      </c>
      <c r="AA839" s="1411">
        <v>2.5850995716633074E-2</v>
      </c>
    </row>
    <row r="840" spans="19:27" x14ac:dyDescent="0.2">
      <c r="S840" s="399"/>
      <c r="T840" s="1401"/>
      <c r="W840" s="864" t="str">
        <f t="shared" si="20"/>
        <v>1w</v>
      </c>
      <c r="X840" s="1405">
        <f>_xll.qlCalendarAdvance(Calendar,X839,W840,"f",FALSE)</f>
        <v>45063</v>
      </c>
      <c r="Y840" s="1404">
        <f>_xll.qlCalendarAdvance(Calendar,X840,NDays&amp;"D")</f>
        <v>45063</v>
      </c>
      <c r="Z840" s="1403">
        <v>2.5912066866402437E-2</v>
      </c>
      <c r="AA840" s="1411">
        <v>2.5860715311157856E-2</v>
      </c>
    </row>
    <row r="841" spans="19:27" x14ac:dyDescent="0.2">
      <c r="S841" s="399"/>
      <c r="T841" s="1401"/>
      <c r="W841" s="864" t="str">
        <f t="shared" si="20"/>
        <v>1w</v>
      </c>
      <c r="X841" s="1405">
        <f>_xll.qlCalendarAdvance(Calendar,X840,W841,"f",FALSE)</f>
        <v>45070</v>
      </c>
      <c r="Y841" s="1404">
        <f>_xll.qlCalendarAdvance(Calendar,X841,NDays&amp;"D")</f>
        <v>45070</v>
      </c>
      <c r="Z841" s="1403">
        <v>2.5921631058709087E-2</v>
      </c>
      <c r="AA841" s="1411">
        <v>2.5870381010797416E-2</v>
      </c>
    </row>
    <row r="842" spans="19:27" x14ac:dyDescent="0.2">
      <c r="S842" s="399"/>
      <c r="T842" s="1401"/>
      <c r="W842" s="864" t="str">
        <f t="shared" si="20"/>
        <v>1w</v>
      </c>
      <c r="X842" s="1405">
        <f>_xll.qlCalendarAdvance(Calendar,X841,W842,"f",FALSE)</f>
        <v>45077</v>
      </c>
      <c r="Y842" s="1404">
        <f>_xll.qlCalendarAdvance(Calendar,X842,NDays&amp;"D")</f>
        <v>45077</v>
      </c>
      <c r="Z842" s="1403">
        <v>2.5926354211753194E-2</v>
      </c>
      <c r="AA842" s="1411">
        <v>2.5879992815308617E-2</v>
      </c>
    </row>
    <row r="843" spans="19:27" x14ac:dyDescent="0.2">
      <c r="S843" s="399"/>
      <c r="T843" s="1401"/>
      <c r="W843" s="864" t="str">
        <f t="shared" si="20"/>
        <v>1w</v>
      </c>
      <c r="X843" s="1405">
        <f>_xll.qlCalendarAdvance(Calendar,X842,W843,"f",FALSE)</f>
        <v>45084</v>
      </c>
      <c r="Y843" s="1404">
        <f>_xll.qlCalendarAdvance(Calendar,X843,NDays&amp;"D")</f>
        <v>45084</v>
      </c>
      <c r="Z843" s="1403">
        <v>2.5935785122926974E-2</v>
      </c>
      <c r="AA843" s="1411">
        <v>2.5889550724853549E-2</v>
      </c>
    </row>
    <row r="844" spans="19:27" x14ac:dyDescent="0.2">
      <c r="S844" s="399"/>
      <c r="T844" s="1401"/>
      <c r="W844" s="864" t="str">
        <f t="shared" si="20"/>
        <v>1w</v>
      </c>
      <c r="X844" s="1405">
        <f>_xll.qlCalendarAdvance(Calendar,X843,W844,"f",FALSE)</f>
        <v>45091</v>
      </c>
      <c r="Y844" s="1404">
        <f>_xll.qlCalendarAdvance(Calendar,X844,NDays&amp;"D")</f>
        <v>45091</v>
      </c>
      <c r="Z844" s="1403">
        <v>2.5945073157639352E-2</v>
      </c>
      <c r="AA844" s="1411">
        <v>2.5899054739351168E-2</v>
      </c>
    </row>
    <row r="845" spans="19:27" x14ac:dyDescent="0.2">
      <c r="S845" s="399"/>
      <c r="T845" s="1401"/>
      <c r="W845" s="864" t="str">
        <f t="shared" si="20"/>
        <v>1w</v>
      </c>
      <c r="X845" s="1405">
        <f>_xll.qlCalendarAdvance(Calendar,X844,W845,"f",FALSE)</f>
        <v>45098</v>
      </c>
      <c r="Y845" s="1404">
        <f>_xll.qlCalendarAdvance(Calendar,X845,NDays&amp;"D")</f>
        <v>45098</v>
      </c>
      <c r="Z845" s="1403">
        <v>2.5954161757181349E-2</v>
      </c>
      <c r="AA845" s="1411">
        <v>2.5908504858801473E-2</v>
      </c>
    </row>
    <row r="846" spans="19:27" x14ac:dyDescent="0.2">
      <c r="S846" s="399"/>
      <c r="T846" s="1401"/>
      <c r="W846" s="864" t="str">
        <f t="shared" si="20"/>
        <v>1w</v>
      </c>
      <c r="X846" s="1405">
        <f>_xll.qlCalendarAdvance(Calendar,X845,W846,"f",FALSE)</f>
        <v>45105</v>
      </c>
      <c r="Y846" s="1404">
        <f>_xll.qlCalendarAdvance(Calendar,X846,NDays&amp;"D")</f>
        <v>45105</v>
      </c>
      <c r="Z846" s="1403">
        <v>2.5962994582552357E-2</v>
      </c>
      <c r="AA846" s="1411">
        <v>2.5917885450592593E-2</v>
      </c>
    </row>
    <row r="847" spans="19:27" x14ac:dyDescent="0.2">
      <c r="S847" s="399"/>
      <c r="T847" s="1401"/>
      <c r="W847" s="864" t="str">
        <f t="shared" si="20"/>
        <v>1w</v>
      </c>
      <c r="X847" s="1405">
        <f>_xll.qlCalendarAdvance(Calendar,X846,W847,"f",FALSE)</f>
        <v>45112</v>
      </c>
      <c r="Y847" s="1404">
        <f>_xll.qlCalendarAdvance(Calendar,X847,NDays&amp;"D")</f>
        <v>45112</v>
      </c>
      <c r="Z847" s="1403">
        <v>2.5976048825072581E-2</v>
      </c>
      <c r="AA847" s="1411">
        <v>2.5927020442084725E-2</v>
      </c>
    </row>
    <row r="848" spans="19:27" x14ac:dyDescent="0.2">
      <c r="S848" s="399"/>
      <c r="T848" s="1401"/>
      <c r="W848" s="864" t="str">
        <f t="shared" si="20"/>
        <v>1w</v>
      </c>
      <c r="X848" s="1405">
        <f>_xll.qlCalendarAdvance(Calendar,X847,W848,"f",FALSE)</f>
        <v>45119</v>
      </c>
      <c r="Y848" s="1404">
        <f>_xll.qlCalendarAdvance(Calendar,X848,NDays&amp;"D")</f>
        <v>45119</v>
      </c>
      <c r="Z848" s="1403">
        <v>2.5984230529847708E-2</v>
      </c>
      <c r="AA848" s="1411">
        <v>2.5935859644233838E-2</v>
      </c>
    </row>
    <row r="849" spans="19:27" x14ac:dyDescent="0.2">
      <c r="S849" s="399"/>
      <c r="T849" s="1401"/>
      <c r="W849" s="864" t="str">
        <f t="shared" si="20"/>
        <v>1w</v>
      </c>
      <c r="X849" s="1405">
        <f>_xll.qlCalendarAdvance(Calendar,X848,W849,"f",FALSE)</f>
        <v>45126</v>
      </c>
      <c r="Y849" s="1404">
        <f>_xll.qlCalendarAdvance(Calendar,X849,NDays&amp;"D")</f>
        <v>45126</v>
      </c>
      <c r="Z849" s="1403">
        <v>2.5992115777082703E-2</v>
      </c>
      <c r="AA849" s="1411">
        <v>2.5944403057039933E-2</v>
      </c>
    </row>
    <row r="850" spans="19:27" x14ac:dyDescent="0.2">
      <c r="S850" s="399"/>
      <c r="T850" s="1401"/>
      <c r="W850" s="864" t="str">
        <f t="shared" si="20"/>
        <v>1w</v>
      </c>
      <c r="X850" s="1405">
        <f>_xll.qlCalendarAdvance(Calendar,X849,W850,"f",FALSE)</f>
        <v>45133</v>
      </c>
      <c r="Y850" s="1404">
        <f>_xll.qlCalendarAdvance(Calendar,X850,NDays&amp;"D")</f>
        <v>45133</v>
      </c>
      <c r="Z850" s="1403">
        <v>2.6001143728206628E-2</v>
      </c>
      <c r="AA850" s="1411">
        <v>2.5952650680584055E-2</v>
      </c>
    </row>
    <row r="851" spans="19:27" x14ac:dyDescent="0.2">
      <c r="S851" s="399"/>
      <c r="T851" s="1401"/>
      <c r="W851" s="864" t="str">
        <f t="shared" si="20"/>
        <v>1w</v>
      </c>
      <c r="X851" s="1405">
        <f>_xll.qlCalendarAdvance(Calendar,X850,W851,"f",FALSE)</f>
        <v>45140</v>
      </c>
      <c r="Y851" s="1404">
        <f>_xll.qlCalendarAdvance(Calendar,X851,NDays&amp;"D")</f>
        <v>45140</v>
      </c>
      <c r="Z851" s="1403">
        <v>2.6006996896444416E-2</v>
      </c>
      <c r="AA851" s="1411">
        <v>2.5960602514623066E-2</v>
      </c>
    </row>
    <row r="852" spans="19:27" x14ac:dyDescent="0.2">
      <c r="S852" s="399"/>
      <c r="T852" s="1401"/>
      <c r="W852" s="864" t="str">
        <f t="shared" si="20"/>
        <v>1w</v>
      </c>
      <c r="X852" s="1405">
        <f>_xll.qlCalendarAdvance(Calendar,X851,W852,"f",FALSE)</f>
        <v>45147</v>
      </c>
      <c r="Y852" s="1404">
        <f>_xll.qlCalendarAdvance(Calendar,X852,NDays&amp;"D")</f>
        <v>45147</v>
      </c>
      <c r="Z852" s="1403">
        <v>2.6013992767380003E-2</v>
      </c>
      <c r="AA852" s="1411">
        <v>2.5968258559400104E-2</v>
      </c>
    </row>
    <row r="853" spans="19:27" x14ac:dyDescent="0.2">
      <c r="S853" s="399"/>
      <c r="T853" s="1401"/>
      <c r="W853" s="864" t="str">
        <f t="shared" si="20"/>
        <v>1w</v>
      </c>
      <c r="X853" s="1405">
        <f>_xll.qlCalendarAdvance(Calendar,X852,W853,"f",FALSE)</f>
        <v>45154</v>
      </c>
      <c r="Y853" s="1404">
        <f>_xll.qlCalendarAdvance(Calendar,X853,NDays&amp;"D")</f>
        <v>45154</v>
      </c>
      <c r="Z853" s="1403">
        <v>2.6020692178388274E-2</v>
      </c>
      <c r="AA853" s="1411">
        <v>2.597561881467203E-2</v>
      </c>
    </row>
    <row r="854" spans="19:27" x14ac:dyDescent="0.2">
      <c r="S854" s="399"/>
      <c r="T854" s="1401"/>
      <c r="W854" s="864" t="str">
        <f t="shared" si="20"/>
        <v>1w</v>
      </c>
      <c r="X854" s="1405">
        <f>_xll.qlCalendarAdvance(Calendar,X853,W854,"f",FALSE)</f>
        <v>45161</v>
      </c>
      <c r="Y854" s="1404">
        <f>_xll.qlCalendarAdvance(Calendar,X854,NDays&amp;"D")</f>
        <v>45161</v>
      </c>
      <c r="Z854" s="1403">
        <v>2.6027095128936292E-2</v>
      </c>
      <c r="AA854" s="1411">
        <v>2.5982683280519892E-2</v>
      </c>
    </row>
    <row r="855" spans="19:27" x14ac:dyDescent="0.2">
      <c r="S855" s="399"/>
      <c r="T855" s="1401"/>
      <c r="W855" s="864" t="str">
        <f t="shared" si="20"/>
        <v>1w</v>
      </c>
      <c r="X855" s="1405">
        <f>_xll.qlCalendarAdvance(Calendar,X854,W855,"f",FALSE)</f>
        <v>45168</v>
      </c>
      <c r="Y855" s="1404">
        <f>_xll.qlCalendarAdvance(Calendar,X855,NDays&amp;"D")</f>
        <v>45168</v>
      </c>
      <c r="Z855" s="1403">
        <v>2.6029183151448459E-2</v>
      </c>
      <c r="AA855" s="1411">
        <v>2.5989451956943688E-2</v>
      </c>
    </row>
    <row r="856" spans="19:27" x14ac:dyDescent="0.2">
      <c r="S856" s="399"/>
      <c r="T856" s="1401"/>
      <c r="W856" s="864" t="str">
        <f t="shared" si="20"/>
        <v>1w</v>
      </c>
      <c r="X856" s="1405">
        <f>_xll.qlCalendarAdvance(Calendar,X855,W856,"f",FALSE)</f>
        <v>45175</v>
      </c>
      <c r="Y856" s="1404">
        <f>_xll.qlCalendarAdvance(Calendar,X856,NDays&amp;"D")</f>
        <v>45175</v>
      </c>
      <c r="Z856" s="1403">
        <v>2.6035055451838152E-2</v>
      </c>
      <c r="AA856" s="1411">
        <v>2.5995924844024465E-2</v>
      </c>
    </row>
    <row r="857" spans="19:27" x14ac:dyDescent="0.2">
      <c r="S857" s="399"/>
      <c r="T857" s="1401"/>
      <c r="W857" s="864" t="str">
        <f t="shared" si="20"/>
        <v>1w</v>
      </c>
      <c r="X857" s="1405">
        <f>_xll.qlCalendarAdvance(Calendar,X856,W857,"f",FALSE)</f>
        <v>45182</v>
      </c>
      <c r="Y857" s="1404">
        <f>_xll.qlCalendarAdvance(Calendar,X857,NDays&amp;"D")</f>
        <v>45182</v>
      </c>
      <c r="Z857" s="1403">
        <v>2.6040631353489739E-2</v>
      </c>
      <c r="AA857" s="1411">
        <v>2.6002101941438038E-2</v>
      </c>
    </row>
    <row r="858" spans="19:27" x14ac:dyDescent="0.2">
      <c r="S858" s="399"/>
      <c r="T858" s="1401"/>
      <c r="W858" s="864" t="str">
        <f t="shared" ref="W858:W921" si="21">W857</f>
        <v>1w</v>
      </c>
      <c r="X858" s="1405">
        <f>_xll.qlCalendarAdvance(Calendar,X857,W858,"f",FALSE)</f>
        <v>45189</v>
      </c>
      <c r="Y858" s="1404">
        <f>_xll.qlCalendarAdvance(Calendar,X858,NDays&amp;"D")</f>
        <v>45189</v>
      </c>
      <c r="Z858" s="1403">
        <v>2.604591085599528E-2</v>
      </c>
      <c r="AA858" s="1411">
        <v>2.6007983249427546E-2</v>
      </c>
    </row>
    <row r="859" spans="19:27" x14ac:dyDescent="0.2">
      <c r="S859" s="399"/>
      <c r="T859" s="1401"/>
      <c r="W859" s="864" t="str">
        <f t="shared" si="21"/>
        <v>1w</v>
      </c>
      <c r="X859" s="1405">
        <f>_xll.qlCalendarAdvance(Calendar,X858,W859,"f",FALSE)</f>
        <v>45196</v>
      </c>
      <c r="Y859" s="1404">
        <f>_xll.qlCalendarAdvance(Calendar,X859,NDays&amp;"D")</f>
        <v>45196</v>
      </c>
      <c r="Z859" s="1403">
        <v>2.6050893958971165E-2</v>
      </c>
      <c r="AA859" s="1411">
        <v>2.6013568767992989E-2</v>
      </c>
    </row>
    <row r="860" spans="19:27" x14ac:dyDescent="0.2">
      <c r="S860" s="399"/>
      <c r="T860" s="1401"/>
      <c r="W860" s="864" t="str">
        <f t="shared" si="21"/>
        <v>1w</v>
      </c>
      <c r="X860" s="1405">
        <f>_xll.qlCalendarAdvance(Calendar,X859,W860,"f",FALSE)</f>
        <v>45203</v>
      </c>
      <c r="Y860" s="1404">
        <f>_xll.qlCalendarAdvance(Calendar,X860,NDays&amp;"D")</f>
        <v>45203</v>
      </c>
      <c r="Z860" s="1403">
        <v>2.6059287135467481E-2</v>
      </c>
      <c r="AA860" s="1411">
        <v>2.6018858496891228E-2</v>
      </c>
    </row>
    <row r="861" spans="19:27" x14ac:dyDescent="0.2">
      <c r="S861" s="399"/>
      <c r="T861" s="1401"/>
      <c r="W861" s="864" t="str">
        <f t="shared" si="21"/>
        <v>1w</v>
      </c>
      <c r="X861" s="1405">
        <f>_xll.qlCalendarAdvance(Calendar,X860,W861,"f",FALSE)</f>
        <v>45210</v>
      </c>
      <c r="Y861" s="1404">
        <f>_xll.qlCalendarAdvance(Calendar,X861,NDays&amp;"D")</f>
        <v>45210</v>
      </c>
      <c r="Z861" s="1403">
        <v>2.6063614849745266E-2</v>
      </c>
      <c r="AA861" s="1411">
        <v>2.6023852436365402E-2</v>
      </c>
    </row>
    <row r="862" spans="19:27" x14ac:dyDescent="0.2">
      <c r="S862" s="399"/>
      <c r="T862" s="1401"/>
      <c r="W862" s="864" t="str">
        <f t="shared" si="21"/>
        <v>1w</v>
      </c>
      <c r="X862" s="1405">
        <f>_xll.qlCalendarAdvance(Calendar,X861,W862,"f",FALSE)</f>
        <v>45217</v>
      </c>
      <c r="Y862" s="1404">
        <f>_xll.qlCalendarAdvance(Calendar,X862,NDays&amp;"D")</f>
        <v>45217</v>
      </c>
      <c r="Z862" s="1403">
        <v>2.6067646100119555E-2</v>
      </c>
      <c r="AA862" s="1411">
        <v>2.6028550586253418E-2</v>
      </c>
    </row>
    <row r="863" spans="19:27" x14ac:dyDescent="0.2">
      <c r="S863" s="399"/>
      <c r="T863" s="1401"/>
      <c r="W863" s="864" t="str">
        <f t="shared" si="21"/>
        <v>1w</v>
      </c>
      <c r="X863" s="1405">
        <f>_xll.qlCalendarAdvance(Calendar,X862,W863,"f",FALSE)</f>
        <v>45224</v>
      </c>
      <c r="Y863" s="1404">
        <f>_xll.qlCalendarAdvance(Calendar,X863,NDays&amp;"D")</f>
        <v>45224</v>
      </c>
      <c r="Z863" s="1403">
        <v>2.6071380886268619E-2</v>
      </c>
      <c r="AA863" s="1411">
        <v>2.6032952946636323E-2</v>
      </c>
    </row>
    <row r="864" spans="19:27" x14ac:dyDescent="0.2">
      <c r="S864" s="399"/>
      <c r="T864" s="1401"/>
      <c r="W864" s="864" t="str">
        <f t="shared" si="21"/>
        <v>1w</v>
      </c>
      <c r="X864" s="1405">
        <f>_xll.qlCalendarAdvance(Calendar,X863,W864,"f",FALSE)</f>
        <v>45231</v>
      </c>
      <c r="Y864" s="1404">
        <f>_xll.qlCalendarAdvance(Calendar,X864,NDays&amp;"D")</f>
        <v>45231</v>
      </c>
      <c r="Z864" s="1403">
        <v>2.6071363468954039E-2</v>
      </c>
      <c r="AA864" s="1411">
        <v>2.603705951743307E-2</v>
      </c>
    </row>
    <row r="865" spans="19:27" x14ac:dyDescent="0.2">
      <c r="S865" s="399"/>
      <c r="T865" s="1401"/>
      <c r="W865" s="864" t="str">
        <f t="shared" si="21"/>
        <v>1w</v>
      </c>
      <c r="X865" s="1405">
        <f>_xll.qlCalendarAdvance(Calendar,X864,W865,"f",FALSE)</f>
        <v>45238</v>
      </c>
      <c r="Y865" s="1404">
        <f>_xll.qlCalendarAdvance(Calendar,X865,NDays&amp;"D")</f>
        <v>45238</v>
      </c>
      <c r="Z865" s="1403">
        <v>2.6074568167881933E-2</v>
      </c>
      <c r="AA865" s="1411">
        <v>2.6040870298643659E-2</v>
      </c>
    </row>
    <row r="866" spans="19:27" x14ac:dyDescent="0.2">
      <c r="S866" s="399"/>
      <c r="T866" s="1401"/>
      <c r="W866" s="864" t="str">
        <f t="shared" si="21"/>
        <v>1w</v>
      </c>
      <c r="X866" s="1405">
        <f>_xll.qlCalendarAdvance(Calendar,X865,W866,"f",FALSE)</f>
        <v>45245</v>
      </c>
      <c r="Y866" s="1404">
        <f>_xll.qlCalendarAdvance(Calendar,X866,NDays&amp;"D")</f>
        <v>45245</v>
      </c>
      <c r="Z866" s="1403">
        <v>2.6077476465189174E-2</v>
      </c>
      <c r="AA866" s="1411">
        <v>2.6044385290268091E-2</v>
      </c>
    </row>
    <row r="867" spans="19:27" x14ac:dyDescent="0.2">
      <c r="S867" s="399"/>
      <c r="T867" s="1401"/>
      <c r="W867" s="864" t="str">
        <f t="shared" si="21"/>
        <v>1w</v>
      </c>
      <c r="X867" s="1405">
        <f>_xll.qlCalendarAdvance(Calendar,X866,W867,"f",FALSE)</f>
        <v>45252</v>
      </c>
      <c r="Y867" s="1404">
        <f>_xll.qlCalendarAdvance(Calendar,X867,NDays&amp;"D")</f>
        <v>45252</v>
      </c>
      <c r="Z867" s="1403">
        <v>2.6080088360662335E-2</v>
      </c>
      <c r="AA867" s="1411">
        <v>2.6047604492225318E-2</v>
      </c>
    </row>
    <row r="868" spans="19:27" x14ac:dyDescent="0.2">
      <c r="S868" s="399"/>
      <c r="T868" s="1401"/>
      <c r="W868" s="864" t="str">
        <f t="shared" si="21"/>
        <v>1w</v>
      </c>
      <c r="X868" s="1405">
        <f>_xll.qlCalendarAdvance(Calendar,X867,W868,"f",FALSE)</f>
        <v>45259</v>
      </c>
      <c r="Y868" s="1404">
        <f>_xll.qlCalendarAdvance(Calendar,X868,NDays&amp;"D")</f>
        <v>45259</v>
      </c>
      <c r="Z868" s="1403">
        <v>2.6082403854115015E-2</v>
      </c>
      <c r="AA868" s="1411">
        <v>2.6050527904677434E-2</v>
      </c>
    </row>
    <row r="869" spans="19:27" x14ac:dyDescent="0.2">
      <c r="S869" s="399"/>
      <c r="T869" s="1401"/>
      <c r="W869" s="864" t="str">
        <f t="shared" si="21"/>
        <v>1w</v>
      </c>
      <c r="X869" s="1405">
        <f>_xll.qlCalendarAdvance(Calendar,X868,W869,"f",FALSE)</f>
        <v>45266</v>
      </c>
      <c r="Y869" s="1404">
        <f>_xll.qlCalendarAdvance(Calendar,X869,NDays&amp;"D")</f>
        <v>45266</v>
      </c>
      <c r="Z869" s="1403">
        <v>2.6087563839275227E-2</v>
      </c>
      <c r="AA869" s="1411">
        <v>2.6053155527462346E-2</v>
      </c>
    </row>
    <row r="870" spans="19:27" x14ac:dyDescent="0.2">
      <c r="S870" s="399"/>
      <c r="T870" s="1401"/>
      <c r="W870" s="864" t="str">
        <f t="shared" si="21"/>
        <v>1w</v>
      </c>
      <c r="X870" s="1405">
        <f>_xll.qlCalendarAdvance(Calendar,X869,W870,"f",FALSE)</f>
        <v>45273</v>
      </c>
      <c r="Y870" s="1404">
        <f>_xll.qlCalendarAdvance(Calendar,X870,NDays&amp;"D")</f>
        <v>45273</v>
      </c>
      <c r="Z870" s="1403">
        <v>2.6089223368777059E-2</v>
      </c>
      <c r="AA870" s="1411">
        <v>2.60554873606611E-2</v>
      </c>
    </row>
    <row r="871" spans="19:27" x14ac:dyDescent="0.2">
      <c r="S871" s="399"/>
      <c r="T871" s="1401"/>
      <c r="W871" s="864" t="str">
        <f t="shared" si="21"/>
        <v>1w</v>
      </c>
      <c r="X871" s="1405">
        <f>_xll.qlCalendarAdvance(Calendar,X870,W871,"f",FALSE)</f>
        <v>45280</v>
      </c>
      <c r="Y871" s="1404">
        <f>_xll.qlCalendarAdvance(Calendar,X871,NDays&amp;"D")</f>
        <v>45280</v>
      </c>
      <c r="Z871" s="1403">
        <v>2.6090586432319769E-2</v>
      </c>
      <c r="AA871" s="1411">
        <v>2.6057523404192651E-2</v>
      </c>
    </row>
    <row r="872" spans="19:27" x14ac:dyDescent="0.2">
      <c r="S872" s="399"/>
      <c r="T872" s="1401"/>
      <c r="W872" s="864" t="str">
        <f t="shared" si="21"/>
        <v>1w</v>
      </c>
      <c r="X872" s="1405">
        <f>_xll.qlCalendarAdvance(Calendar,X871,W872,"f",FALSE)</f>
        <v>45287</v>
      </c>
      <c r="Y872" s="1404">
        <f>_xll.qlCalendarAdvance(Calendar,X872,NDays&amp;"D")</f>
        <v>45287</v>
      </c>
      <c r="Z872" s="1403">
        <v>2.609165302979775E-2</v>
      </c>
      <c r="AA872" s="1411">
        <v>2.6059263658138043E-2</v>
      </c>
    </row>
    <row r="873" spans="19:27" x14ac:dyDescent="0.2">
      <c r="S873" s="399"/>
      <c r="T873" s="1401"/>
      <c r="W873" s="864" t="str">
        <f t="shared" si="21"/>
        <v>1w</v>
      </c>
      <c r="X873" s="1405">
        <f>_xll.qlCalendarAdvance(Calendar,X872,W873,"f",FALSE)</f>
        <v>45294</v>
      </c>
      <c r="Y873" s="1404">
        <f>_xll.qlCalendarAdvance(Calendar,X873,NDays&amp;"D")</f>
        <v>45294</v>
      </c>
      <c r="Z873" s="1403">
        <v>2.6092423161120135E-2</v>
      </c>
      <c r="AA873" s="1411">
        <v>2.6060708122497278E-2</v>
      </c>
    </row>
    <row r="874" spans="19:27" x14ac:dyDescent="0.2">
      <c r="S874" s="399"/>
      <c r="T874" s="1401"/>
      <c r="W874" s="864" t="str">
        <f t="shared" si="21"/>
        <v>1w</v>
      </c>
      <c r="X874" s="1405">
        <f>_xll.qlCalendarAdvance(Calendar,X873,W874,"f",FALSE)</f>
        <v>45301</v>
      </c>
      <c r="Y874" s="1404">
        <f>_xll.qlCalendarAdvance(Calendar,X874,NDays&amp;"D")</f>
        <v>45301</v>
      </c>
      <c r="Z874" s="1403">
        <v>2.6092896826230432E-2</v>
      </c>
      <c r="AA874" s="1411">
        <v>2.6061856797189309E-2</v>
      </c>
    </row>
    <row r="875" spans="19:27" x14ac:dyDescent="0.2">
      <c r="S875" s="399"/>
      <c r="T875" s="1401"/>
      <c r="W875" s="864" t="str">
        <f t="shared" si="21"/>
        <v>1w</v>
      </c>
      <c r="X875" s="1405">
        <f>_xll.qlCalendarAdvance(Calendar,X874,W875,"f",FALSE)</f>
        <v>45308</v>
      </c>
      <c r="Y875" s="1404">
        <f>_xll.qlCalendarAdvance(Calendar,X875,NDays&amp;"D")</f>
        <v>45308</v>
      </c>
      <c r="Z875" s="1403">
        <v>2.6093074025089352E-2</v>
      </c>
      <c r="AA875" s="1411">
        <v>2.6062709682214136E-2</v>
      </c>
    </row>
    <row r="876" spans="19:27" x14ac:dyDescent="0.2">
      <c r="S876" s="399"/>
      <c r="T876" s="1401"/>
      <c r="W876" s="864" t="str">
        <f t="shared" si="21"/>
        <v>1w</v>
      </c>
      <c r="X876" s="1405">
        <f>_xll.qlCalendarAdvance(Calendar,X875,W876,"f",FALSE)</f>
        <v>45315</v>
      </c>
      <c r="Y876" s="1404">
        <f>_xll.qlCalendarAdvance(Calendar,X876,NDays&amp;"D")</f>
        <v>45315</v>
      </c>
      <c r="Z876" s="1403">
        <v>2.6092954757677245E-2</v>
      </c>
      <c r="AA876" s="1411">
        <v>2.6063266777571759E-2</v>
      </c>
    </row>
    <row r="877" spans="19:27" x14ac:dyDescent="0.2">
      <c r="S877" s="399"/>
      <c r="T877" s="1401"/>
      <c r="W877" s="864" t="str">
        <f t="shared" si="21"/>
        <v>1w</v>
      </c>
      <c r="X877" s="1405">
        <f>_xll.qlCalendarAdvance(Calendar,X876,W877,"f",FALSE)</f>
        <v>45322</v>
      </c>
      <c r="Y877" s="1404">
        <f>_xll.qlCalendarAdvance(Calendar,X877,NDays&amp;"D")</f>
        <v>45322</v>
      </c>
      <c r="Z877" s="1403">
        <v>2.6089023277568894E-2</v>
      </c>
      <c r="AA877" s="1411">
        <v>2.6063528083343224E-2</v>
      </c>
    </row>
    <row r="878" spans="19:27" x14ac:dyDescent="0.2">
      <c r="S878" s="399"/>
      <c r="T878" s="1401"/>
      <c r="W878" s="864" t="str">
        <f t="shared" si="21"/>
        <v>1w</v>
      </c>
      <c r="X878" s="1405">
        <f>_xll.qlCalendarAdvance(Calendar,X877,W878,"f",FALSE)</f>
        <v>45329</v>
      </c>
      <c r="Y878" s="1404">
        <f>_xll.qlCalendarAdvance(Calendar,X878,NDays&amp;"D")</f>
        <v>45329</v>
      </c>
      <c r="Z878" s="1403">
        <v>2.6088395961497392E-2</v>
      </c>
      <c r="AA878" s="1411">
        <v>2.6063493599447485E-2</v>
      </c>
    </row>
    <row r="879" spans="19:27" x14ac:dyDescent="0.2">
      <c r="S879" s="399"/>
      <c r="T879" s="1401"/>
      <c r="W879" s="864" t="str">
        <f t="shared" si="21"/>
        <v>1w</v>
      </c>
      <c r="X879" s="1405">
        <f>_xll.qlCalendarAdvance(Calendar,X878,W879,"f",FALSE)</f>
        <v>45336</v>
      </c>
      <c r="Y879" s="1404">
        <f>_xll.qlCalendarAdvance(Calendar,X879,NDays&amp;"D")</f>
        <v>45336</v>
      </c>
      <c r="Z879" s="1403">
        <v>2.6087472263894466E-2</v>
      </c>
      <c r="AA879" s="1411">
        <v>2.6063163325965588E-2</v>
      </c>
    </row>
    <row r="880" spans="19:27" x14ac:dyDescent="0.2">
      <c r="S880" s="399"/>
      <c r="T880" s="1401"/>
      <c r="W880" s="864" t="str">
        <f t="shared" si="21"/>
        <v>1w</v>
      </c>
      <c r="X880" s="1405">
        <f>_xll.qlCalendarAdvance(Calendar,X879,W880,"f",FALSE)</f>
        <v>45343</v>
      </c>
      <c r="Y880" s="1404">
        <f>_xll.qlCalendarAdvance(Calendar,X880,NDays&amp;"D")</f>
        <v>45343</v>
      </c>
      <c r="Z880" s="1403">
        <v>2.6086252184818803E-2</v>
      </c>
      <c r="AA880" s="1411">
        <v>2.6062537262816488E-2</v>
      </c>
    </row>
    <row r="881" spans="19:27" x14ac:dyDescent="0.2">
      <c r="S881" s="399"/>
      <c r="T881" s="1401"/>
      <c r="W881" s="864" t="str">
        <f t="shared" si="21"/>
        <v>1w</v>
      </c>
      <c r="X881" s="1405">
        <f>_xll.qlCalendarAdvance(Calendar,X880,W881,"f",FALSE)</f>
        <v>45350</v>
      </c>
      <c r="Y881" s="1404">
        <f>_xll.qlCalendarAdvance(Calendar,X881,NDays&amp;"D")</f>
        <v>45350</v>
      </c>
      <c r="Z881" s="1403">
        <v>2.6084735724359834E-2</v>
      </c>
      <c r="AA881" s="1411">
        <v>2.6061615410000183E-2</v>
      </c>
    </row>
    <row r="882" spans="19:27" x14ac:dyDescent="0.2">
      <c r="S882" s="399"/>
      <c r="T882" s="1401"/>
      <c r="W882" s="864" t="str">
        <f t="shared" si="21"/>
        <v>1w</v>
      </c>
      <c r="X882" s="1405">
        <f>_xll.qlCalendarAdvance(Calendar,X881,W882,"f",FALSE)</f>
        <v>45357</v>
      </c>
      <c r="Y882" s="1404">
        <f>_xll.qlCalendarAdvance(Calendar,X882,NDays&amp;"D")</f>
        <v>45357</v>
      </c>
      <c r="Z882" s="1403">
        <v>2.6086013363819154E-2</v>
      </c>
      <c r="AA882" s="1411">
        <v>2.6060397767597721E-2</v>
      </c>
    </row>
    <row r="883" spans="19:27" x14ac:dyDescent="0.2">
      <c r="S883" s="399"/>
      <c r="T883" s="1401"/>
      <c r="W883" s="864" t="str">
        <f t="shared" si="21"/>
        <v>1w</v>
      </c>
      <c r="X883" s="1405">
        <f>_xll.qlCalendarAdvance(Calendar,X882,W883,"f",FALSE)</f>
        <v>45364</v>
      </c>
      <c r="Y883" s="1404">
        <f>_xll.qlCalendarAdvance(Calendar,X883,NDays&amp;"D")</f>
        <v>45364</v>
      </c>
      <c r="Z883" s="1403">
        <v>2.6083818834140602E-2</v>
      </c>
      <c r="AA883" s="1411">
        <v>2.6058884335528054E-2</v>
      </c>
    </row>
    <row r="884" spans="19:27" x14ac:dyDescent="0.2">
      <c r="S884" s="399"/>
      <c r="T884" s="1401"/>
      <c r="W884" s="864" t="str">
        <f t="shared" si="21"/>
        <v>1w</v>
      </c>
      <c r="X884" s="1405">
        <f>_xll.qlCalendarAdvance(Calendar,X883,W884,"f",FALSE)</f>
        <v>45371</v>
      </c>
      <c r="Y884" s="1404">
        <f>_xll.qlCalendarAdvance(Calendar,X884,NDays&amp;"D")</f>
        <v>45371</v>
      </c>
      <c r="Z884" s="1403">
        <v>2.6081327838942545E-2</v>
      </c>
      <c r="AA884" s="1411">
        <v>2.6057075113791184E-2</v>
      </c>
    </row>
    <row r="885" spans="19:27" x14ac:dyDescent="0.2">
      <c r="S885" s="399"/>
      <c r="T885" s="1401"/>
      <c r="W885" s="864" t="str">
        <f t="shared" si="21"/>
        <v>1w</v>
      </c>
      <c r="X885" s="1405">
        <f>_xll.qlCalendarAdvance(Calendar,X884,W885,"f",FALSE)</f>
        <v>45378</v>
      </c>
      <c r="Y885" s="1404">
        <f>_xll.qlCalendarAdvance(Calendar,X885,NDays&amp;"D")</f>
        <v>45378</v>
      </c>
      <c r="Z885" s="1403">
        <v>2.6078540378414086E-2</v>
      </c>
      <c r="AA885" s="1411">
        <v>2.6054970102468156E-2</v>
      </c>
    </row>
    <row r="886" spans="19:27" x14ac:dyDescent="0.2">
      <c r="S886" s="399"/>
      <c r="T886" s="1401"/>
      <c r="W886" s="864" t="str">
        <f t="shared" si="21"/>
        <v>1w</v>
      </c>
      <c r="X886" s="1405">
        <f>_xll.qlCalendarAdvance(Calendar,X885,W886,"f",FALSE)</f>
        <v>45385</v>
      </c>
      <c r="Y886" s="1404">
        <f>_xll.qlCalendarAdvance(Calendar,X886,NDays&amp;"D")</f>
        <v>45385</v>
      </c>
      <c r="Z886" s="1403">
        <v>2.6073397902749762E-2</v>
      </c>
      <c r="AA886" s="1411">
        <v>2.605256930155897E-2</v>
      </c>
    </row>
    <row r="887" spans="19:27" x14ac:dyDescent="0.2">
      <c r="S887" s="399"/>
      <c r="T887" s="1401"/>
      <c r="W887" s="864" t="str">
        <f t="shared" si="21"/>
        <v>1w</v>
      </c>
      <c r="X887" s="1405">
        <f>_xll.qlCalendarAdvance(Calendar,X886,W887,"f",FALSE)</f>
        <v>45392</v>
      </c>
      <c r="Y887" s="1404">
        <f>_xll.qlCalendarAdvance(Calendar,X887,NDays&amp;"D")</f>
        <v>45392</v>
      </c>
      <c r="Z887" s="1403">
        <v>2.6070081750343498E-2</v>
      </c>
      <c r="AA887" s="1411">
        <v>2.604987271098258E-2</v>
      </c>
    </row>
    <row r="888" spans="19:27" x14ac:dyDescent="0.2">
      <c r="S888" s="399"/>
      <c r="T888" s="1401"/>
      <c r="W888" s="864" t="str">
        <f t="shared" si="21"/>
        <v>1w</v>
      </c>
      <c r="X888" s="1405">
        <f>_xll.qlCalendarAdvance(Calendar,X887,W888,"f",FALSE)</f>
        <v>45399</v>
      </c>
      <c r="Y888" s="1404">
        <f>_xll.qlCalendarAdvance(Calendar,X888,NDays&amp;"D")</f>
        <v>45399</v>
      </c>
      <c r="Z888" s="1403">
        <v>2.6066469196648866E-2</v>
      </c>
      <c r="AA888" s="1411">
        <v>2.6046880330820033E-2</v>
      </c>
    </row>
    <row r="889" spans="19:27" x14ac:dyDescent="0.2">
      <c r="S889" s="399"/>
      <c r="T889" s="1401"/>
      <c r="W889" s="864" t="str">
        <f t="shared" si="21"/>
        <v>1w</v>
      </c>
      <c r="X889" s="1405">
        <f>_xll.qlCalendarAdvance(Calendar,X888,W889,"f",FALSE)</f>
        <v>45406</v>
      </c>
      <c r="Y889" s="1404">
        <f>_xll.qlCalendarAdvance(Calendar,X889,NDays&amp;"D")</f>
        <v>45406</v>
      </c>
      <c r="Z889" s="1403">
        <v>2.6062560241922515E-2</v>
      </c>
      <c r="AA889" s="1411">
        <v>2.6043592161071327E-2</v>
      </c>
    </row>
    <row r="890" spans="19:27" x14ac:dyDescent="0.2">
      <c r="S890" s="399"/>
      <c r="T890" s="1401"/>
      <c r="W890" s="864" t="str">
        <f t="shared" si="21"/>
        <v>1w</v>
      </c>
      <c r="X890" s="1405">
        <f>_xll.qlCalendarAdvance(Calendar,X889,W890,"f",FALSE)</f>
        <v>45413</v>
      </c>
      <c r="Y890" s="1404">
        <f>_xll.qlCalendarAdvance(Calendar,X890,NDays&amp;"D")</f>
        <v>45413</v>
      </c>
      <c r="Z890" s="1403">
        <v>2.6060156104578628E-2</v>
      </c>
      <c r="AA890" s="1411">
        <v>2.6040008201655418E-2</v>
      </c>
    </row>
    <row r="891" spans="19:27" x14ac:dyDescent="0.2">
      <c r="S891" s="399"/>
      <c r="T891" s="1401"/>
      <c r="W891" s="864" t="str">
        <f t="shared" si="21"/>
        <v>1w</v>
      </c>
      <c r="X891" s="1405">
        <f>_xll.qlCalendarAdvance(Calendar,X890,W891,"f",FALSE)</f>
        <v>45420</v>
      </c>
      <c r="Y891" s="1404">
        <f>_xll.qlCalendarAdvance(Calendar,X891,NDays&amp;"D")</f>
        <v>45420</v>
      </c>
      <c r="Z891" s="1403">
        <v>2.6055589857635408E-2</v>
      </c>
      <c r="AA891" s="1411">
        <v>2.6036128452734397E-2</v>
      </c>
    </row>
    <row r="892" spans="19:27" x14ac:dyDescent="0.2">
      <c r="S892" s="399"/>
      <c r="T892" s="1401"/>
      <c r="W892" s="864" t="str">
        <f t="shared" si="21"/>
        <v>1w</v>
      </c>
      <c r="X892" s="1405">
        <f>_xll.qlCalendarAdvance(Calendar,X891,W892,"f",FALSE)</f>
        <v>45427</v>
      </c>
      <c r="Y892" s="1404">
        <f>_xll.qlCalendarAdvance(Calendar,X892,NDays&amp;"D")</f>
        <v>45427</v>
      </c>
      <c r="Z892" s="1403">
        <v>2.6050727147432153E-2</v>
      </c>
      <c r="AA892" s="1411">
        <v>2.6031952914227219E-2</v>
      </c>
    </row>
    <row r="893" spans="19:27" x14ac:dyDescent="0.2">
      <c r="S893" s="399"/>
      <c r="T893" s="1401"/>
      <c r="W893" s="864" t="str">
        <f t="shared" si="21"/>
        <v>1w</v>
      </c>
      <c r="X893" s="1405">
        <f>_xll.qlCalendarAdvance(Calendar,X892,W893,"f",FALSE)</f>
        <v>45434</v>
      </c>
      <c r="Y893" s="1404">
        <f>_xll.qlCalendarAdvance(Calendar,X893,NDays&amp;"D")</f>
        <v>45434</v>
      </c>
      <c r="Z893" s="1403">
        <v>2.6045567974356899E-2</v>
      </c>
      <c r="AA893" s="1411">
        <v>2.6027481586133883E-2</v>
      </c>
    </row>
    <row r="894" spans="19:27" x14ac:dyDescent="0.2">
      <c r="S894" s="399"/>
      <c r="T894" s="1401"/>
      <c r="W894" s="864" t="str">
        <f t="shared" si="21"/>
        <v>1w</v>
      </c>
      <c r="X894" s="1405">
        <f>_xll.qlCalendarAdvance(Calendar,X893,W894,"f",FALSE)</f>
        <v>45441</v>
      </c>
      <c r="Y894" s="1404">
        <f>_xll.qlCalendarAdvance(Calendar,X894,NDays&amp;"D")</f>
        <v>45441</v>
      </c>
      <c r="Z894" s="1403">
        <v>2.6038571859954361E-2</v>
      </c>
      <c r="AA894" s="1411">
        <v>2.6022714468535435E-2</v>
      </c>
    </row>
    <row r="895" spans="19:27" x14ac:dyDescent="0.2">
      <c r="S895" s="399"/>
      <c r="T895" s="1401"/>
      <c r="W895" s="864" t="str">
        <f t="shared" si="21"/>
        <v>1w</v>
      </c>
      <c r="X895" s="1405">
        <f>_xll.qlCalendarAdvance(Calendar,X894,W895,"f",FALSE)</f>
        <v>45448</v>
      </c>
      <c r="Y895" s="1404">
        <f>_xll.qlCalendarAdvance(Calendar,X895,NDays&amp;"D")</f>
        <v>45448</v>
      </c>
      <c r="Z895" s="1403">
        <v>2.6032970863440363E-2</v>
      </c>
      <c r="AA895" s="1411">
        <v>2.601765156135083E-2</v>
      </c>
    </row>
    <row r="896" spans="19:27" x14ac:dyDescent="0.2">
      <c r="S896" s="399"/>
      <c r="T896" s="1401"/>
      <c r="W896" s="864" t="str">
        <f t="shared" si="21"/>
        <v>1w</v>
      </c>
      <c r="X896" s="1405">
        <f>_xll.qlCalendarAdvance(Calendar,X895,W896,"f",FALSE)</f>
        <v>45455</v>
      </c>
      <c r="Y896" s="1404">
        <f>_xll.qlCalendarAdvance(Calendar,X896,NDays&amp;"D")</f>
        <v>45455</v>
      </c>
      <c r="Z896" s="1403">
        <v>2.6027334404893875E-2</v>
      </c>
      <c r="AA896" s="1411">
        <v>2.6012292864580067E-2</v>
      </c>
    </row>
    <row r="897" spans="19:27" x14ac:dyDescent="0.2">
      <c r="S897" s="399"/>
      <c r="T897" s="1401"/>
      <c r="W897" s="864" t="str">
        <f t="shared" si="21"/>
        <v>1w</v>
      </c>
      <c r="X897" s="1405">
        <f>_xll.qlCalendarAdvance(Calendar,X896,W897,"f",FALSE)</f>
        <v>45462</v>
      </c>
      <c r="Y897" s="1404">
        <f>_xll.qlCalendarAdvance(Calendar,X897,NDays&amp;"D")</f>
        <v>45462</v>
      </c>
      <c r="Z897" s="1403">
        <v>2.6021845139930742E-2</v>
      </c>
      <c r="AA897" s="1411">
        <v>2.6006638378385238E-2</v>
      </c>
    </row>
    <row r="898" spans="19:27" x14ac:dyDescent="0.2">
      <c r="S898" s="399"/>
      <c r="T898" s="1401"/>
      <c r="W898" s="864" t="str">
        <f t="shared" si="21"/>
        <v>1w</v>
      </c>
      <c r="X898" s="1405">
        <f>_xll.qlCalendarAdvance(Calendar,X897,W898,"f",FALSE)</f>
        <v>45469</v>
      </c>
      <c r="Y898" s="1404">
        <f>_xll.qlCalendarAdvance(Calendar,X898,NDays&amp;"D")</f>
        <v>45469</v>
      </c>
      <c r="Z898" s="1403">
        <v>2.601668563508075E-2</v>
      </c>
      <c r="AA898" s="1411">
        <v>2.6000706702563603E-2</v>
      </c>
    </row>
    <row r="899" spans="19:27" x14ac:dyDescent="0.2">
      <c r="S899" s="399"/>
      <c r="T899" s="1401"/>
      <c r="W899" s="864" t="str">
        <f t="shared" si="21"/>
        <v>1w</v>
      </c>
      <c r="X899" s="1405">
        <f>_xll.qlCalendarAdvance(Calendar,X898,W899,"f",FALSE)</f>
        <v>45476</v>
      </c>
      <c r="Y899" s="1404">
        <f>_xll.qlCalendarAdvance(Calendar,X899,NDays&amp;"D")</f>
        <v>45476</v>
      </c>
      <c r="Z899" s="1403">
        <v>2.601390801933489E-2</v>
      </c>
      <c r="AA899" s="1411">
        <v>2.5995018633383493E-2</v>
      </c>
    </row>
    <row r="900" spans="19:27" x14ac:dyDescent="0.2">
      <c r="S900" s="399"/>
      <c r="T900" s="1401"/>
      <c r="W900" s="864" t="str">
        <f t="shared" si="21"/>
        <v>1w</v>
      </c>
      <c r="X900" s="1405">
        <f>_xll.qlCalendarAdvance(Calendar,X899,W900,"f",FALSE)</f>
        <v>45483</v>
      </c>
      <c r="Y900" s="1404">
        <f>_xll.qlCalendarAdvance(Calendar,X900,NDays&amp;"D")</f>
        <v>45483</v>
      </c>
      <c r="Z900" s="1403">
        <v>2.6009805518149423E-2</v>
      </c>
      <c r="AA900" s="1411">
        <v>2.5989815969262864E-2</v>
      </c>
    </row>
    <row r="901" spans="19:27" x14ac:dyDescent="0.2">
      <c r="S901" s="399"/>
      <c r="T901" s="1401"/>
      <c r="W901" s="864" t="str">
        <f t="shared" si="21"/>
        <v>1w</v>
      </c>
      <c r="X901" s="1405">
        <f>_xll.qlCalendarAdvance(Calendar,X900,W901,"f",FALSE)</f>
        <v>45490</v>
      </c>
      <c r="Y901" s="1404">
        <f>_xll.qlCalendarAdvance(Calendar,X901,NDays&amp;"D")</f>
        <v>45490</v>
      </c>
      <c r="Z901" s="1403">
        <v>2.6006189530046436E-2</v>
      </c>
      <c r="AA901" s="1411">
        <v>2.5985098710039622E-2</v>
      </c>
    </row>
    <row r="902" spans="19:27" x14ac:dyDescent="0.2">
      <c r="S902" s="399"/>
      <c r="T902" s="1401"/>
      <c r="W902" s="864" t="str">
        <f t="shared" si="21"/>
        <v>1w</v>
      </c>
      <c r="X902" s="1405">
        <f>_xll.qlCalendarAdvance(Calendar,X901,W902,"f",FALSE)</f>
        <v>45497</v>
      </c>
      <c r="Y902" s="1404">
        <f>_xll.qlCalendarAdvance(Calendar,X902,NDays&amp;"D")</f>
        <v>45497</v>
      </c>
      <c r="Z902" s="1403">
        <v>2.6003808384770132E-2</v>
      </c>
      <c r="AA902" s="1411">
        <v>2.5980866855875862E-2</v>
      </c>
    </row>
    <row r="903" spans="19:27" x14ac:dyDescent="0.2">
      <c r="S903" s="399"/>
      <c r="T903" s="1401"/>
      <c r="W903" s="864" t="str">
        <f t="shared" si="21"/>
        <v>1w</v>
      </c>
      <c r="X903" s="1405">
        <f>_xll.qlCalendarAdvance(Calendar,X902,W903,"f",FALSE)</f>
        <v>45504</v>
      </c>
      <c r="Y903" s="1404">
        <f>_xll.qlCalendarAdvance(Calendar,X903,NDays&amp;"D")</f>
        <v>45504</v>
      </c>
      <c r="Z903" s="1403">
        <v>2.5998088399955099E-2</v>
      </c>
      <c r="AA903" s="1411">
        <v>2.5977120406609489E-2</v>
      </c>
    </row>
    <row r="904" spans="19:27" x14ac:dyDescent="0.2">
      <c r="S904" s="399"/>
      <c r="T904" s="1401"/>
      <c r="W904" s="864" t="str">
        <f t="shared" si="21"/>
        <v>1w</v>
      </c>
      <c r="X904" s="1405">
        <f>_xll.qlCalendarAdvance(Calendar,X903,W904,"f",FALSE)</f>
        <v>45511</v>
      </c>
      <c r="Y904" s="1404">
        <f>_xll.qlCalendarAdvance(Calendar,X904,NDays&amp;"D")</f>
        <v>45511</v>
      </c>
      <c r="Z904" s="1403">
        <v>2.5998260639787097E-2</v>
      </c>
      <c r="AA904" s="1411">
        <v>2.597385936232155E-2</v>
      </c>
    </row>
    <row r="905" spans="19:27" x14ac:dyDescent="0.2">
      <c r="S905" s="399"/>
      <c r="T905" s="1401"/>
      <c r="W905" s="864" t="str">
        <f t="shared" si="21"/>
        <v>1w</v>
      </c>
      <c r="X905" s="1405">
        <f>_xll.qlCalendarAdvance(Calendar,X904,W905,"f",FALSE)</f>
        <v>45518</v>
      </c>
      <c r="Y905" s="1404">
        <f>_xll.qlCalendarAdvance(Calendar,X905,NDays&amp;"D")</f>
        <v>45518</v>
      </c>
      <c r="Z905" s="1403">
        <v>2.5996590699888043E-2</v>
      </c>
      <c r="AA905" s="1411">
        <v>2.5971083722849952E-2</v>
      </c>
    </row>
    <row r="906" spans="19:27" x14ac:dyDescent="0.2">
      <c r="S906" s="399"/>
      <c r="T906" s="1401"/>
      <c r="W906" s="864" t="str">
        <f t="shared" si="21"/>
        <v>1w</v>
      </c>
      <c r="X906" s="1405">
        <f>_xll.qlCalendarAdvance(Calendar,X905,W906,"f",FALSE)</f>
        <v>45525</v>
      </c>
      <c r="Y906" s="1404">
        <f>_xll.qlCalendarAdvance(Calendar,X906,NDays&amp;"D")</f>
        <v>45525</v>
      </c>
      <c r="Z906" s="1403">
        <v>2.5995407271332656E-2</v>
      </c>
      <c r="AA906" s="1411">
        <v>2.5968793488275743E-2</v>
      </c>
    </row>
    <row r="907" spans="19:27" x14ac:dyDescent="0.2">
      <c r="S907" s="399"/>
      <c r="T907" s="1401"/>
      <c r="W907" s="864" t="str">
        <f t="shared" si="21"/>
        <v>1w</v>
      </c>
      <c r="X907" s="1405">
        <f>_xll.qlCalendarAdvance(Calendar,X906,W907,"f",FALSE)</f>
        <v>45532</v>
      </c>
      <c r="Y907" s="1404">
        <f>_xll.qlCalendarAdvance(Calendar,X907,NDays&amp;"D")</f>
        <v>45532</v>
      </c>
      <c r="Z907" s="1403">
        <v>2.5994710353961302E-2</v>
      </c>
      <c r="AA907" s="1411">
        <v>2.5966988658679968E-2</v>
      </c>
    </row>
    <row r="908" spans="19:27" x14ac:dyDescent="0.2">
      <c r="S908" s="399"/>
      <c r="T908" s="1401"/>
      <c r="W908" s="864" t="str">
        <f t="shared" si="21"/>
        <v>1w</v>
      </c>
      <c r="X908" s="1405">
        <f>_xll.qlCalendarAdvance(Calendar,X907,W908,"f",FALSE)</f>
        <v>45539</v>
      </c>
      <c r="Y908" s="1404">
        <f>_xll.qlCalendarAdvance(Calendar,X908,NDays&amp;"D")</f>
        <v>45539</v>
      </c>
      <c r="Z908" s="1403">
        <v>2.5991651368291957E-2</v>
      </c>
      <c r="AA908" s="1411">
        <v>2.5965669233900535E-2</v>
      </c>
    </row>
    <row r="909" spans="19:27" x14ac:dyDescent="0.2">
      <c r="S909" s="399"/>
      <c r="T909" s="1401"/>
      <c r="W909" s="864" t="str">
        <f t="shared" si="21"/>
        <v>1w</v>
      </c>
      <c r="X909" s="1405">
        <f>_xll.qlCalendarAdvance(Calendar,X908,W909,"f",FALSE)</f>
        <v>45546</v>
      </c>
      <c r="Y909" s="1404">
        <f>_xll.qlCalendarAdvance(Calendar,X909,NDays&amp;"D")</f>
        <v>45546</v>
      </c>
      <c r="Z909" s="1403">
        <v>2.5991823184040697E-2</v>
      </c>
      <c r="AA909" s="1411">
        <v>2.5964835214099535E-2</v>
      </c>
    </row>
    <row r="910" spans="19:27" x14ac:dyDescent="0.2">
      <c r="S910" s="399"/>
      <c r="T910" s="1401"/>
      <c r="W910" s="864" t="str">
        <f t="shared" si="21"/>
        <v>1w</v>
      </c>
      <c r="X910" s="1405">
        <f>_xll.qlCalendarAdvance(Calendar,X909,W910,"f",FALSE)</f>
        <v>45553</v>
      </c>
      <c r="Y910" s="1404">
        <f>_xll.qlCalendarAdvance(Calendar,X910,NDays&amp;"D")</f>
        <v>45553</v>
      </c>
      <c r="Z910" s="1403">
        <v>2.5992481407061823E-2</v>
      </c>
      <c r="AA910" s="1411">
        <v>2.5964486599114878E-2</v>
      </c>
    </row>
    <row r="911" spans="19:27" x14ac:dyDescent="0.2">
      <c r="S911" s="399"/>
      <c r="T911" s="1401"/>
      <c r="W911" s="864" t="str">
        <f t="shared" si="21"/>
        <v>1w</v>
      </c>
      <c r="X911" s="1405">
        <f>_xll.qlCalendarAdvance(Calendar,X910,W911,"f",FALSE)</f>
        <v>45560</v>
      </c>
      <c r="Y911" s="1404">
        <f>_xll.qlCalendarAdvance(Calendar,X911,NDays&amp;"D")</f>
        <v>45560</v>
      </c>
      <c r="Z911" s="1403">
        <v>2.5993626037430977E-2</v>
      </c>
      <c r="AA911" s="1411">
        <v>2.5964623389027608E-2</v>
      </c>
    </row>
    <row r="912" spans="19:27" x14ac:dyDescent="0.2">
      <c r="S912" s="399"/>
      <c r="T912" s="1401"/>
      <c r="W912" s="864" t="str">
        <f t="shared" si="21"/>
        <v>1w</v>
      </c>
      <c r="X912" s="1405">
        <f>_xll.qlCalendarAdvance(Calendar,X911,W912,"f",FALSE)</f>
        <v>45567</v>
      </c>
      <c r="Y912" s="1404">
        <f>_xll.qlCalendarAdvance(Calendar,X912,NDays&amp;"D")</f>
        <v>45567</v>
      </c>
      <c r="Z912" s="1403">
        <v>2.5998523433939127E-2</v>
      </c>
      <c r="AA912" s="1411">
        <v>2.5965245583837726E-2</v>
      </c>
    </row>
    <row r="913" spans="19:27" x14ac:dyDescent="0.2">
      <c r="S913" s="399"/>
      <c r="T913" s="1401"/>
      <c r="W913" s="864" t="str">
        <f t="shared" si="21"/>
        <v>1w</v>
      </c>
      <c r="X913" s="1405">
        <f>_xll.qlCalendarAdvance(Calendar,X912,W913,"f",FALSE)</f>
        <v>45574</v>
      </c>
      <c r="Y913" s="1404">
        <f>_xll.qlCalendarAdvance(Calendar,X913,NDays&amp;"D")</f>
        <v>45574</v>
      </c>
      <c r="Z913" s="1403">
        <v>2.6000745584001065E-2</v>
      </c>
      <c r="AA913" s="1411">
        <v>2.5966353183464186E-2</v>
      </c>
    </row>
    <row r="914" spans="19:27" x14ac:dyDescent="0.2">
      <c r="S914" s="399"/>
      <c r="T914" s="1401"/>
      <c r="W914" s="864" t="str">
        <f t="shared" si="21"/>
        <v>1w</v>
      </c>
      <c r="X914" s="1405">
        <f>_xll.qlCalendarAdvance(Calendar,X913,W914,"f",FALSE)</f>
        <v>45581</v>
      </c>
      <c r="Y914" s="1404">
        <f>_xll.qlCalendarAdvance(Calendar,X914,NDays&amp;"D")</f>
        <v>45581</v>
      </c>
      <c r="Z914" s="1403">
        <v>2.6003454245951893E-2</v>
      </c>
      <c r="AA914" s="1411">
        <v>2.5967946187988034E-2</v>
      </c>
    </row>
    <row r="915" spans="19:27" x14ac:dyDescent="0.2">
      <c r="S915" s="399"/>
      <c r="T915" s="1401"/>
      <c r="W915" s="864" t="str">
        <f t="shared" si="21"/>
        <v>1w</v>
      </c>
      <c r="X915" s="1405">
        <f>_xll.qlCalendarAdvance(Calendar,X914,W915,"f",FALSE)</f>
        <v>45588</v>
      </c>
      <c r="Y915" s="1404">
        <f>_xll.qlCalendarAdvance(Calendar,X915,NDays&amp;"D")</f>
        <v>45588</v>
      </c>
      <c r="Z915" s="1403">
        <v>2.6006649420147725E-2</v>
      </c>
      <c r="AA915" s="1411">
        <v>2.5970024597409269E-2</v>
      </c>
    </row>
    <row r="916" spans="19:27" x14ac:dyDescent="0.2">
      <c r="S916" s="399"/>
      <c r="T916" s="1401"/>
      <c r="W916" s="864" t="str">
        <f t="shared" si="21"/>
        <v>1w</v>
      </c>
      <c r="X916" s="1405">
        <f>_xll.qlCalendarAdvance(Calendar,X915,W916,"f",FALSE)</f>
        <v>45595</v>
      </c>
      <c r="Y916" s="1404">
        <f>_xll.qlCalendarAdvance(Calendar,X916,NDays&amp;"D")</f>
        <v>45595</v>
      </c>
      <c r="Z916" s="1403">
        <v>2.6006645306391518E-2</v>
      </c>
      <c r="AA916" s="1411">
        <v>2.5972588411727893E-2</v>
      </c>
    </row>
    <row r="917" spans="19:27" x14ac:dyDescent="0.2">
      <c r="S917" s="399"/>
      <c r="T917" s="1401"/>
      <c r="W917" s="864" t="str">
        <f t="shared" si="21"/>
        <v>1w</v>
      </c>
      <c r="X917" s="1405">
        <f>_xll.qlCalendarAdvance(Calendar,X916,W917,"f",FALSE)</f>
        <v>45602</v>
      </c>
      <c r="Y917" s="1404">
        <f>_xll.qlCalendarAdvance(Calendar,X917,NDays&amp;"D")</f>
        <v>45602</v>
      </c>
      <c r="Z917" s="1403">
        <v>2.6010708385784564E-2</v>
      </c>
      <c r="AA917" s="1411">
        <v>2.5975637630943904E-2</v>
      </c>
    </row>
    <row r="918" spans="19:27" x14ac:dyDescent="0.2">
      <c r="S918" s="399"/>
      <c r="T918" s="1401"/>
      <c r="W918" s="864" t="str">
        <f t="shared" si="21"/>
        <v>1w</v>
      </c>
      <c r="X918" s="1405">
        <f>_xll.qlCalendarAdvance(Calendar,X917,W918,"f",FALSE)</f>
        <v>45609</v>
      </c>
      <c r="Y918" s="1404">
        <f>_xll.qlCalendarAdvance(Calendar,X918,NDays&amp;"D")</f>
        <v>45609</v>
      </c>
      <c r="Z918" s="1403">
        <v>2.6015257874708486E-2</v>
      </c>
      <c r="AA918" s="1411">
        <v>2.597917225513835E-2</v>
      </c>
    </row>
    <row r="919" spans="19:27" x14ac:dyDescent="0.2">
      <c r="S919" s="399"/>
      <c r="T919" s="1401"/>
      <c r="W919" s="864" t="str">
        <f t="shared" si="21"/>
        <v>1w</v>
      </c>
      <c r="X919" s="1405">
        <f>_xll.qlCalendarAdvance(Calendar,X918,W919,"f",FALSE)</f>
        <v>45616</v>
      </c>
      <c r="Y919" s="1404">
        <f>_xll.qlCalendarAdvance(Calendar,X919,NDays&amp;"D")</f>
        <v>45616</v>
      </c>
      <c r="Z919" s="1403">
        <v>2.6020293773711699E-2</v>
      </c>
      <c r="AA919" s="1411">
        <v>2.5983192284230183E-2</v>
      </c>
    </row>
    <row r="920" spans="19:27" x14ac:dyDescent="0.2">
      <c r="S920" s="399"/>
      <c r="T920" s="1401"/>
      <c r="W920" s="864" t="str">
        <f t="shared" si="21"/>
        <v>1w</v>
      </c>
      <c r="X920" s="1405">
        <f>_xll.qlCalendarAdvance(Calendar,X919,W920,"f",FALSE)</f>
        <v>45623</v>
      </c>
      <c r="Y920" s="1404">
        <f>_xll.qlCalendarAdvance(Calendar,X920,NDays&amp;"D")</f>
        <v>45623</v>
      </c>
      <c r="Z920" s="1403">
        <v>2.6025816083393938E-2</v>
      </c>
      <c r="AA920" s="1411">
        <v>2.5987697718300451E-2</v>
      </c>
    </row>
    <row r="921" spans="19:27" x14ac:dyDescent="0.2">
      <c r="S921" s="399"/>
      <c r="T921" s="1401"/>
      <c r="W921" s="864" t="str">
        <f t="shared" si="21"/>
        <v>1w</v>
      </c>
      <c r="X921" s="1405">
        <f>_xll.qlCalendarAdvance(Calendar,X920,W921,"f",FALSE)</f>
        <v>45630</v>
      </c>
      <c r="Y921" s="1404">
        <f>_xll.qlCalendarAdvance(Calendar,X921,NDays&amp;"D")</f>
        <v>45630</v>
      </c>
      <c r="Z921" s="1403">
        <v>2.6036037250519593E-2</v>
      </c>
      <c r="AA921" s="1411">
        <v>2.5992688557349153E-2</v>
      </c>
    </row>
    <row r="922" spans="19:27" x14ac:dyDescent="0.2">
      <c r="S922" s="399"/>
      <c r="T922" s="1401"/>
      <c r="W922" s="864" t="str">
        <f t="shared" ref="W922:W985" si="22">W921</f>
        <v>1w</v>
      </c>
      <c r="X922" s="1405">
        <f>_xll.qlCalendarAdvance(Calendar,X921,W922,"f",FALSE)</f>
        <v>45637</v>
      </c>
      <c r="Y922" s="1404">
        <f>_xll.qlCalendarAdvance(Calendar,X922,NDays&amp;"D")</f>
        <v>45637</v>
      </c>
      <c r="Z922" s="1403">
        <v>2.6042638025799762E-2</v>
      </c>
      <c r="AA922" s="1411">
        <v>2.5998164801295243E-2</v>
      </c>
    </row>
    <row r="923" spans="19:27" x14ac:dyDescent="0.2">
      <c r="S923" s="399"/>
      <c r="T923" s="1401"/>
      <c r="W923" s="864" t="str">
        <f t="shared" si="22"/>
        <v>1w</v>
      </c>
      <c r="X923" s="1405">
        <f>_xll.qlCalendarAdvance(Calendar,X922,W923,"f",FALSE)</f>
        <v>45644</v>
      </c>
      <c r="Y923" s="1404">
        <f>_xll.qlCalendarAdvance(Calendar,X923,NDays&amp;"D")</f>
        <v>45644</v>
      </c>
      <c r="Z923" s="1403">
        <v>2.604972531848242E-2</v>
      </c>
      <c r="AA923" s="1411">
        <v>2.6004126450381859E-2</v>
      </c>
    </row>
    <row r="924" spans="19:27" x14ac:dyDescent="0.2">
      <c r="S924" s="399"/>
      <c r="T924" s="1401"/>
      <c r="W924" s="864" t="str">
        <f t="shared" si="22"/>
        <v>1w</v>
      </c>
      <c r="X924" s="1405">
        <f>_xll.qlCalendarAdvance(Calendar,X923,W924,"f",FALSE)</f>
        <v>45653</v>
      </c>
      <c r="Y924" s="1404">
        <f>_xll.qlCalendarAdvance(Calendar,X924,NDays&amp;"D")</f>
        <v>45653</v>
      </c>
      <c r="Z924" s="1403">
        <v>2.605650903256574E-2</v>
      </c>
      <c r="AA924" s="1411">
        <v>2.6015342443992766E-2</v>
      </c>
    </row>
    <row r="925" spans="19:27" x14ac:dyDescent="0.2">
      <c r="S925" s="399"/>
      <c r="T925" s="1401"/>
      <c r="W925" s="864" t="str">
        <f t="shared" si="22"/>
        <v>1w</v>
      </c>
      <c r="X925" s="1405">
        <f>_xll.qlCalendarAdvance(Calendar,X924,W925,"f",FALSE)</f>
        <v>45660</v>
      </c>
      <c r="Y925" s="1404">
        <f>_xll.qlCalendarAdvance(Calendar,X925,NDays&amp;"D")</f>
        <v>45660</v>
      </c>
      <c r="Z925" s="1403">
        <v>2.6064637706172435E-2</v>
      </c>
      <c r="AA925" s="1411">
        <v>2.6022483951840817E-2</v>
      </c>
    </row>
    <row r="926" spans="19:27" x14ac:dyDescent="0.2">
      <c r="S926" s="399"/>
      <c r="T926" s="1401"/>
      <c r="W926" s="864" t="str">
        <f t="shared" si="22"/>
        <v>1w</v>
      </c>
      <c r="X926" s="1405">
        <f>_xll.qlCalendarAdvance(Calendar,X925,W926,"f",FALSE)</f>
        <v>45667</v>
      </c>
      <c r="Y926" s="1404">
        <f>_xll.qlCalendarAdvance(Calendar,X926,NDays&amp;"D")</f>
        <v>45667</v>
      </c>
      <c r="Z926" s="1403">
        <v>2.6073252830542171E-2</v>
      </c>
      <c r="AA926" s="1411">
        <v>2.6030110934286053E-2</v>
      </c>
    </row>
    <row r="927" spans="19:27" x14ac:dyDescent="0.2">
      <c r="S927" s="399"/>
      <c r="T927" s="1401"/>
      <c r="W927" s="864" t="str">
        <f t="shared" si="22"/>
        <v>1w</v>
      </c>
      <c r="X927" s="1405">
        <f>_xll.qlCalendarAdvance(Calendar,X926,W927,"f",FALSE)</f>
        <v>45674</v>
      </c>
      <c r="Y927" s="1404">
        <f>_xll.qlCalendarAdvance(Calendar,X927,NDays&amp;"D")</f>
        <v>45674</v>
      </c>
      <c r="Z927" s="1403">
        <v>2.6082354406741622E-2</v>
      </c>
      <c r="AA927" s="1411">
        <v>2.6038223391463559E-2</v>
      </c>
    </row>
    <row r="928" spans="19:27" x14ac:dyDescent="0.2">
      <c r="S928" s="399"/>
      <c r="T928" s="1401"/>
      <c r="W928" s="864" t="str">
        <f t="shared" si="22"/>
        <v>1w</v>
      </c>
      <c r="X928" s="1405">
        <f>_xll.qlCalendarAdvance(Calendar,X927,W928,"f",FALSE)</f>
        <v>45681</v>
      </c>
      <c r="Y928" s="1404">
        <f>_xll.qlCalendarAdvance(Calendar,X928,NDays&amp;"D")</f>
        <v>45681</v>
      </c>
      <c r="Z928" s="1403">
        <v>2.6091942435894973E-2</v>
      </c>
      <c r="AA928" s="1411">
        <v>2.6046821323427359E-2</v>
      </c>
    </row>
    <row r="929" spans="19:27" x14ac:dyDescent="0.2">
      <c r="S929" s="399"/>
      <c r="T929" s="1401"/>
      <c r="W929" s="864" t="str">
        <f t="shared" si="22"/>
        <v>1w</v>
      </c>
      <c r="X929" s="1405">
        <f>_xll.qlCalendarAdvance(Calendar,X928,W929,"f",FALSE)</f>
        <v>45688</v>
      </c>
      <c r="Y929" s="1404">
        <f>_xll.qlCalendarAdvance(Calendar,X929,NDays&amp;"D")</f>
        <v>45688</v>
      </c>
      <c r="Z929" s="1403">
        <v>2.6096946762472165E-2</v>
      </c>
      <c r="AA929" s="1411">
        <v>2.6055904730285521E-2</v>
      </c>
    </row>
    <row r="930" spans="19:27" x14ac:dyDescent="0.2">
      <c r="S930" s="399"/>
      <c r="T930" s="1401"/>
      <c r="W930" s="864" t="str">
        <f t="shared" si="22"/>
        <v>1w</v>
      </c>
      <c r="X930" s="1405">
        <f>_xll.qlCalendarAdvance(Calendar,X929,W930,"f",FALSE)</f>
        <v>45695</v>
      </c>
      <c r="Y930" s="1404">
        <f>_xll.qlCalendarAdvance(Calendar,X930,NDays&amp;"D")</f>
        <v>45695</v>
      </c>
      <c r="Z930" s="1403">
        <v>2.6107401219657631E-2</v>
      </c>
      <c r="AA930" s="1411">
        <v>2.60654736121461E-2</v>
      </c>
    </row>
    <row r="931" spans="19:27" x14ac:dyDescent="0.2">
      <c r="S931" s="399"/>
      <c r="T931" s="1401"/>
      <c r="W931" s="864" t="str">
        <f t="shared" si="22"/>
        <v>1w</v>
      </c>
      <c r="X931" s="1405">
        <f>_xll.qlCalendarAdvance(Calendar,X930,W931,"f",FALSE)</f>
        <v>45702</v>
      </c>
      <c r="Y931" s="1404">
        <f>_xll.qlCalendarAdvance(Calendar,X931,NDays&amp;"D")</f>
        <v>45702</v>
      </c>
      <c r="Z931" s="1403">
        <v>2.6118342028039754E-2</v>
      </c>
      <c r="AA931" s="1411">
        <v>2.6075527969144179E-2</v>
      </c>
    </row>
    <row r="932" spans="19:27" x14ac:dyDescent="0.2">
      <c r="S932" s="399"/>
      <c r="T932" s="1401"/>
      <c r="W932" s="864" t="str">
        <f t="shared" si="22"/>
        <v>1w</v>
      </c>
      <c r="X932" s="1405">
        <f>_xll.qlCalendarAdvance(Calendar,X931,W932,"f",FALSE)</f>
        <v>45709</v>
      </c>
      <c r="Y932" s="1404">
        <f>_xll.qlCalendarAdvance(Calendar,X932,NDays&amp;"D")</f>
        <v>45709</v>
      </c>
      <c r="Z932" s="1403">
        <v>2.612976918883712E-2</v>
      </c>
      <c r="AA932" s="1411">
        <v>2.6086067801387818E-2</v>
      </c>
    </row>
    <row r="933" spans="19:27" x14ac:dyDescent="0.2">
      <c r="S933" s="399"/>
      <c r="T933" s="1401"/>
      <c r="W933" s="864" t="str">
        <f t="shared" si="22"/>
        <v>1w</v>
      </c>
      <c r="X933" s="1405">
        <f>_xll.qlCalendarAdvance(Calendar,X932,W933,"f",FALSE)</f>
        <v>45716</v>
      </c>
      <c r="Y933" s="1404">
        <f>_xll.qlCalendarAdvance(Calendar,X933,NDays&amp;"D")</f>
        <v>45716</v>
      </c>
      <c r="Z933" s="1403">
        <v>2.6147179419575811E-2</v>
      </c>
      <c r="AA933" s="1411">
        <v>2.609709310898508E-2</v>
      </c>
    </row>
    <row r="934" spans="19:27" x14ac:dyDescent="0.2">
      <c r="S934" s="399"/>
      <c r="T934" s="1401"/>
      <c r="W934" s="864" t="str">
        <f t="shared" si="22"/>
        <v>1w</v>
      </c>
      <c r="X934" s="1405">
        <f>_xll.qlCalendarAdvance(Calendar,X933,W934,"f",FALSE)</f>
        <v>45723</v>
      </c>
      <c r="Y934" s="1404">
        <f>_xll.qlCalendarAdvance(Calendar,X934,NDays&amp;"D")</f>
        <v>45723</v>
      </c>
      <c r="Z934" s="1403">
        <v>2.6159686193456686E-2</v>
      </c>
      <c r="AA934" s="1411">
        <v>2.6108603892125069E-2</v>
      </c>
    </row>
    <row r="935" spans="19:27" x14ac:dyDescent="0.2">
      <c r="S935" s="399"/>
      <c r="T935" s="1401"/>
      <c r="W935" s="864" t="str">
        <f t="shared" si="22"/>
        <v>1w</v>
      </c>
      <c r="X935" s="1405">
        <f>_xll.qlCalendarAdvance(Calendar,X934,W935,"f",FALSE)</f>
        <v>45730</v>
      </c>
      <c r="Y935" s="1404">
        <f>_xll.qlCalendarAdvance(Calendar,X935,NDays&amp;"D")</f>
        <v>45730</v>
      </c>
      <c r="Z935" s="1403">
        <v>2.6172679429857543E-2</v>
      </c>
      <c r="AA935" s="1411">
        <v>2.612060015086182E-2</v>
      </c>
    </row>
    <row r="936" spans="19:27" x14ac:dyDescent="0.2">
      <c r="S936" s="399"/>
      <c r="T936" s="1401"/>
      <c r="W936" s="864" t="str">
        <f t="shared" si="22"/>
        <v>1w</v>
      </c>
      <c r="X936" s="1405">
        <f>_xll.qlCalendarAdvance(Calendar,X935,W936,"f",FALSE)</f>
        <v>45737</v>
      </c>
      <c r="Y936" s="1404">
        <f>_xll.qlCalendarAdvance(Calendar,X936,NDays&amp;"D")</f>
        <v>45737</v>
      </c>
      <c r="Z936" s="1403">
        <v>2.6188105375250098E-2</v>
      </c>
      <c r="AA936" s="1411">
        <v>2.6133081885411451E-2</v>
      </c>
    </row>
    <row r="937" spans="19:27" x14ac:dyDescent="0.2">
      <c r="S937" s="399"/>
      <c r="T937" s="1401"/>
      <c r="W937" s="864" t="str">
        <f t="shared" si="22"/>
        <v>1w</v>
      </c>
      <c r="X937" s="1405">
        <f>_xll.qlCalendarAdvance(Calendar,X936,W937,"f",FALSE)</f>
        <v>45744</v>
      </c>
      <c r="Y937" s="1404">
        <f>_xll.qlCalendarAdvance(Calendar,X937,NDays&amp;"D")</f>
        <v>45744</v>
      </c>
      <c r="Z937" s="1403">
        <v>2.6200125296702893E-2</v>
      </c>
      <c r="AA937" s="1411">
        <v>2.6146049095882033E-2</v>
      </c>
    </row>
    <row r="938" spans="19:27" x14ac:dyDescent="0.2">
      <c r="S938" s="399"/>
      <c r="T938" s="1401"/>
      <c r="W938" s="864" t="str">
        <f t="shared" si="22"/>
        <v>1w</v>
      </c>
      <c r="X938" s="1405">
        <f>_xll.qlCalendarAdvance(Calendar,X937,W938,"f",FALSE)</f>
        <v>45751</v>
      </c>
      <c r="Y938" s="1404">
        <f>_xll.qlCalendarAdvance(Calendar,X938,NDays&amp;"D")</f>
        <v>45751</v>
      </c>
      <c r="Z938" s="1403">
        <v>2.6216595713659981E-2</v>
      </c>
      <c r="AA938" s="1411">
        <v>2.6159501782462662E-2</v>
      </c>
    </row>
    <row r="939" spans="19:27" x14ac:dyDescent="0.2">
      <c r="S939" s="399"/>
      <c r="T939" s="1401"/>
      <c r="W939" s="864" t="str">
        <f t="shared" si="22"/>
        <v>1w</v>
      </c>
      <c r="X939" s="1405">
        <f>_xll.qlCalendarAdvance(Calendar,X938,W939,"f",FALSE)</f>
        <v>45758</v>
      </c>
      <c r="Y939" s="1404">
        <f>_xll.qlCalendarAdvance(Calendar,X939,NDays&amp;"D")</f>
        <v>45758</v>
      </c>
      <c r="Z939" s="1403">
        <v>2.622951703368058E-2</v>
      </c>
      <c r="AA939" s="1411">
        <v>2.6173439945288427E-2</v>
      </c>
    </row>
    <row r="940" spans="19:27" x14ac:dyDescent="0.2">
      <c r="S940" s="399"/>
      <c r="T940" s="1401"/>
      <c r="W940" s="864" t="str">
        <f t="shared" si="22"/>
        <v>1w</v>
      </c>
      <c r="X940" s="1405">
        <f>_xll.qlCalendarAdvance(Calendar,X939,W940,"f",FALSE)</f>
        <v>45769</v>
      </c>
      <c r="Y940" s="1404">
        <f>_xll.qlCalendarAdvance(Calendar,X940,NDays&amp;"D")</f>
        <v>45769</v>
      </c>
      <c r="Z940" s="1403">
        <v>2.6251869189741948E-2</v>
      </c>
      <c r="AA940" s="1411">
        <v>2.6192310858078605E-2</v>
      </c>
    </row>
    <row r="941" spans="19:27" x14ac:dyDescent="0.2">
      <c r="S941" s="399"/>
      <c r="T941" s="1401"/>
      <c r="W941" s="864" t="str">
        <f t="shared" si="22"/>
        <v>1w</v>
      </c>
      <c r="X941" s="1405">
        <f>_xll.qlCalendarAdvance(Calendar,X940,W941,"f",FALSE)</f>
        <v>45776</v>
      </c>
      <c r="Y941" s="1404">
        <f>_xll.qlCalendarAdvance(Calendar,X941,NDays&amp;"D")</f>
        <v>45776</v>
      </c>
      <c r="Z941" s="1403">
        <v>2.6268023313331484E-2</v>
      </c>
      <c r="AA941" s="1411">
        <v>2.6207425865446554E-2</v>
      </c>
    </row>
    <row r="942" spans="19:27" x14ac:dyDescent="0.2">
      <c r="S942" s="399"/>
      <c r="T942" s="1401"/>
      <c r="W942" s="864" t="str">
        <f t="shared" si="22"/>
        <v>1w</v>
      </c>
      <c r="X942" s="1405">
        <f>_xll.qlCalendarAdvance(Calendar,X941,W942,"f",FALSE)</f>
        <v>45783</v>
      </c>
      <c r="Y942" s="1404">
        <f>_xll.qlCalendarAdvance(Calendar,X942,NDays&amp;"D")</f>
        <v>45783</v>
      </c>
      <c r="Z942" s="1403">
        <v>2.6286842180082936E-2</v>
      </c>
      <c r="AA942" s="1411">
        <v>2.6223026278522354E-2</v>
      </c>
    </row>
    <row r="943" spans="19:27" x14ac:dyDescent="0.2">
      <c r="S943" s="399"/>
      <c r="T943" s="1401"/>
      <c r="W943" s="864" t="str">
        <f t="shared" si="22"/>
        <v>1w</v>
      </c>
      <c r="X943" s="1405">
        <f>_xll.qlCalendarAdvance(Calendar,X942,W943,"f",FALSE)</f>
        <v>45790</v>
      </c>
      <c r="Y943" s="1404">
        <f>_xll.qlCalendarAdvance(Calendar,X943,NDays&amp;"D")</f>
        <v>45790</v>
      </c>
      <c r="Z943" s="1403">
        <v>2.6304005167350566E-2</v>
      </c>
      <c r="AA943" s="1411">
        <v>2.6239112097549144E-2</v>
      </c>
    </row>
    <row r="944" spans="19:27" x14ac:dyDescent="0.2">
      <c r="S944" s="399"/>
      <c r="T944" s="1401"/>
      <c r="W944" s="864" t="str">
        <f t="shared" si="22"/>
        <v>1w</v>
      </c>
      <c r="X944" s="1405">
        <f>_xll.qlCalendarAdvance(Calendar,X943,W944,"f",FALSE)</f>
        <v>45797</v>
      </c>
      <c r="Y944" s="1404">
        <f>_xll.qlCalendarAdvance(Calendar,X944,NDays&amp;"D")</f>
        <v>45797</v>
      </c>
      <c r="Z944" s="1403">
        <v>2.632165463498666E-2</v>
      </c>
      <c r="AA944" s="1411">
        <v>2.6255683322526924E-2</v>
      </c>
    </row>
    <row r="945" spans="19:27" x14ac:dyDescent="0.2">
      <c r="S945" s="399"/>
      <c r="T945" s="1401"/>
      <c r="W945" s="864" t="str">
        <f t="shared" si="22"/>
        <v>1w</v>
      </c>
      <c r="X945" s="1405">
        <f>_xll.qlCalendarAdvance(Calendar,X944,W945,"f",FALSE)</f>
        <v>45804</v>
      </c>
      <c r="Y945" s="1404">
        <f>_xll.qlCalendarAdvance(Calendar,X945,NDays&amp;"D")</f>
        <v>45804</v>
      </c>
      <c r="Z945" s="1403">
        <v>2.633979001301625E-2</v>
      </c>
      <c r="AA945" s="1411">
        <v>2.6272739953617785E-2</v>
      </c>
    </row>
    <row r="946" spans="19:27" x14ac:dyDescent="0.2">
      <c r="S946" s="399"/>
      <c r="T946" s="1401"/>
      <c r="W946" s="864" t="str">
        <f t="shared" si="22"/>
        <v>1w</v>
      </c>
      <c r="X946" s="1405">
        <f>_xll.qlCalendarAdvance(Calendar,X945,W946,"f",FALSE)</f>
        <v>45811</v>
      </c>
      <c r="Y946" s="1404">
        <f>_xll.qlCalendarAdvance(Calendar,X946,NDays&amp;"D")</f>
        <v>45811</v>
      </c>
      <c r="Z946" s="1403">
        <v>2.6356052741296931E-2</v>
      </c>
      <c r="AA946" s="1411">
        <v>2.6290281990740683E-2</v>
      </c>
    </row>
    <row r="947" spans="19:27" x14ac:dyDescent="0.2">
      <c r="S947" s="399"/>
      <c r="T947" s="1401"/>
      <c r="W947" s="864" t="str">
        <f t="shared" si="22"/>
        <v>1w</v>
      </c>
      <c r="X947" s="1405">
        <f>_xll.qlCalendarAdvance(Calendar,X946,W947,"f",FALSE)</f>
        <v>45818</v>
      </c>
      <c r="Y947" s="1404">
        <f>_xll.qlCalendarAdvance(Calendar,X947,NDays&amp;"D")</f>
        <v>45818</v>
      </c>
      <c r="Z947" s="1403">
        <v>2.6374913968451413E-2</v>
      </c>
      <c r="AA947" s="1411">
        <v>2.6308309434057708E-2</v>
      </c>
    </row>
    <row r="948" spans="19:27" x14ac:dyDescent="0.2">
      <c r="S948" s="399"/>
      <c r="T948" s="1401"/>
      <c r="W948" s="864" t="str">
        <f t="shared" si="22"/>
        <v>1w</v>
      </c>
      <c r="X948" s="1405">
        <f>_xll.qlCalendarAdvance(Calendar,X947,W948,"f",FALSE)</f>
        <v>45825</v>
      </c>
      <c r="Y948" s="1404">
        <f>_xll.qlCalendarAdvance(Calendar,X948,NDays&amp;"D")</f>
        <v>45825</v>
      </c>
      <c r="Z948" s="1403">
        <v>2.6393935758300069E-2</v>
      </c>
      <c r="AA948" s="1411">
        <v>2.6326822283649909E-2</v>
      </c>
    </row>
    <row r="949" spans="19:27" x14ac:dyDescent="0.2">
      <c r="S949" s="399"/>
      <c r="T949" s="1401"/>
      <c r="W949" s="864" t="str">
        <f t="shared" si="22"/>
        <v>1w</v>
      </c>
      <c r="X949" s="1405">
        <f>_xll.qlCalendarAdvance(Calendar,X948,W949,"f",FALSE)</f>
        <v>45832</v>
      </c>
      <c r="Y949" s="1404">
        <f>_xll.qlCalendarAdvance(Calendar,X949,NDays&amp;"D")</f>
        <v>45832</v>
      </c>
      <c r="Z949" s="1403">
        <v>2.6412966029452905E-2</v>
      </c>
      <c r="AA949" s="1411">
        <v>2.6345820539517284E-2</v>
      </c>
    </row>
    <row r="950" spans="19:27" x14ac:dyDescent="0.2">
      <c r="S950" s="399"/>
      <c r="T950" s="1401"/>
      <c r="W950" s="864" t="str">
        <f t="shared" si="22"/>
        <v>1w</v>
      </c>
      <c r="X950" s="1405">
        <f>_xll.qlCalendarAdvance(Calendar,X949,W950,"f",FALSE)</f>
        <v>45839</v>
      </c>
      <c r="Y950" s="1404">
        <f>_xll.qlCalendarAdvance(Calendar,X950,NDays&amp;"D")</f>
        <v>45839</v>
      </c>
      <c r="Z950" s="1403">
        <v>2.6434160424885007E-2</v>
      </c>
      <c r="AA950" s="1411">
        <v>2.6365023239977026E-2</v>
      </c>
    </row>
    <row r="951" spans="19:27" x14ac:dyDescent="0.2">
      <c r="S951" s="399"/>
      <c r="T951" s="1401"/>
      <c r="W951" s="864" t="str">
        <f t="shared" si="22"/>
        <v>1w</v>
      </c>
      <c r="X951" s="1405">
        <f>_xll.qlCalendarAdvance(Calendar,X950,W951,"f",FALSE)</f>
        <v>45846</v>
      </c>
      <c r="Y951" s="1404">
        <f>_xll.qlCalendarAdvance(Calendar,X951,NDays&amp;"D")</f>
        <v>45846</v>
      </c>
      <c r="Z951" s="1403">
        <v>2.6452887349182126E-2</v>
      </c>
      <c r="AA951" s="1411">
        <v>2.6384063143501946E-2</v>
      </c>
    </row>
    <row r="952" spans="19:27" x14ac:dyDescent="0.2">
      <c r="S952" s="399"/>
      <c r="T952" s="1401"/>
      <c r="W952" s="864" t="str">
        <f t="shared" si="22"/>
        <v>1w</v>
      </c>
      <c r="X952" s="1405">
        <f>_xll.qlCalendarAdvance(Calendar,X951,W952,"f",FALSE)</f>
        <v>45853</v>
      </c>
      <c r="Y952" s="1404">
        <f>_xll.qlCalendarAdvance(Calendar,X952,NDays&amp;"D")</f>
        <v>45853</v>
      </c>
      <c r="Z952" s="1403">
        <v>2.6471448933916054E-2</v>
      </c>
      <c r="AA952" s="1411">
        <v>2.6402938037690671E-2</v>
      </c>
    </row>
    <row r="953" spans="19:27" x14ac:dyDescent="0.2">
      <c r="S953" s="399"/>
      <c r="T953" s="1401"/>
      <c r="W953" s="864" t="str">
        <f t="shared" si="22"/>
        <v>1w</v>
      </c>
      <c r="X953" s="1405">
        <f>_xll.qlCalendarAdvance(Calendar,X952,W953,"f",FALSE)</f>
        <v>45860</v>
      </c>
      <c r="Y953" s="1404">
        <f>_xll.qlCalendarAdvance(Calendar,X953,NDays&amp;"D")</f>
        <v>45860</v>
      </c>
      <c r="Z953" s="1403">
        <v>2.6489845178310319E-2</v>
      </c>
      <c r="AA953" s="1411">
        <v>2.6421647922624247E-2</v>
      </c>
    </row>
    <row r="954" spans="19:27" x14ac:dyDescent="0.2">
      <c r="S954" s="399"/>
      <c r="T954" s="1401"/>
      <c r="W954" s="864" t="str">
        <f t="shared" si="22"/>
        <v>1w</v>
      </c>
      <c r="X954" s="1405">
        <f>_xll.qlCalendarAdvance(Calendar,X953,W954,"f",FALSE)</f>
        <v>45867</v>
      </c>
      <c r="Y954" s="1404">
        <f>_xll.qlCalendarAdvance(Calendar,X954,NDays&amp;"D")</f>
        <v>45867</v>
      </c>
      <c r="Z954" s="1403">
        <v>2.6508076081593675E-2</v>
      </c>
      <c r="AA954" s="1411">
        <v>2.6440192798302675E-2</v>
      </c>
    </row>
    <row r="955" spans="19:27" x14ac:dyDescent="0.2">
      <c r="S955" s="399"/>
      <c r="T955" s="1401"/>
      <c r="W955" s="864" t="str">
        <f t="shared" si="22"/>
        <v>1w</v>
      </c>
      <c r="X955" s="1405">
        <f>_xll.qlCalendarAdvance(Calendar,X954,W955,"f",FALSE)</f>
        <v>45874</v>
      </c>
      <c r="Y955" s="1404">
        <f>_xll.qlCalendarAdvance(Calendar,X955,NDays&amp;"D")</f>
        <v>45874</v>
      </c>
      <c r="Z955" s="1403">
        <v>2.652614164299226E-2</v>
      </c>
      <c r="AA955" s="1411">
        <v>2.6458572664563862E-2</v>
      </c>
    </row>
    <row r="956" spans="19:27" x14ac:dyDescent="0.2">
      <c r="S956" s="399"/>
      <c r="T956" s="1401"/>
      <c r="W956" s="864" t="str">
        <f t="shared" si="22"/>
        <v>1w</v>
      </c>
      <c r="X956" s="1405">
        <f>_xll.qlCalendarAdvance(Calendar,X955,W956,"f",FALSE)</f>
        <v>45881</v>
      </c>
      <c r="Y956" s="1404">
        <f>_xll.qlCalendarAdvance(Calendar,X956,NDays&amp;"D")</f>
        <v>45881</v>
      </c>
      <c r="Z956" s="1403">
        <v>2.6544041861750512E-2</v>
      </c>
      <c r="AA956" s="1411">
        <v>2.6476787521488854E-2</v>
      </c>
    </row>
    <row r="957" spans="19:27" x14ac:dyDescent="0.2">
      <c r="S957" s="399"/>
      <c r="T957" s="1401"/>
      <c r="W957" s="864" t="str">
        <f t="shared" si="22"/>
        <v>1w</v>
      </c>
      <c r="X957" s="1405">
        <f>_xll.qlCalendarAdvance(Calendar,X956,W957,"f",FALSE)</f>
        <v>45888</v>
      </c>
      <c r="Y957" s="1404">
        <f>_xll.qlCalendarAdvance(Calendar,X957,NDays&amp;"D")</f>
        <v>45888</v>
      </c>
      <c r="Z957" s="1403">
        <v>2.6561776737120714E-2</v>
      </c>
      <c r="AA957" s="1411">
        <v>2.6494837369077651E-2</v>
      </c>
    </row>
    <row r="958" spans="19:27" x14ac:dyDescent="0.2">
      <c r="S958" s="399"/>
      <c r="T958" s="1401"/>
      <c r="W958" s="864" t="str">
        <f t="shared" si="22"/>
        <v>1w</v>
      </c>
      <c r="X958" s="1405">
        <f>_xll.qlCalendarAdvance(Calendar,X957,W958,"f",FALSE)</f>
        <v>45895</v>
      </c>
      <c r="Y958" s="1404">
        <f>_xll.qlCalendarAdvance(Calendar,X958,NDays&amp;"D")</f>
        <v>45895</v>
      </c>
      <c r="Z958" s="1403">
        <v>2.6579346268349922E-2</v>
      </c>
      <c r="AA958" s="1411">
        <v>2.651272220716816E-2</v>
      </c>
    </row>
    <row r="959" spans="19:27" x14ac:dyDescent="0.2">
      <c r="S959" s="399"/>
      <c r="T959" s="1401"/>
      <c r="W959" s="864" t="str">
        <f t="shared" si="22"/>
        <v>1w</v>
      </c>
      <c r="X959" s="1405">
        <f>_xll.qlCalendarAdvance(Calendar,X958,W959,"f",FALSE)</f>
        <v>45902</v>
      </c>
      <c r="Y959" s="1404">
        <f>_xll.qlCalendarAdvance(Calendar,X959,NDays&amp;"D")</f>
        <v>45902</v>
      </c>
      <c r="Z959" s="1403">
        <v>2.6594553178142931E-2</v>
      </c>
      <c r="AA959" s="1411">
        <v>2.6530442035841428E-2</v>
      </c>
    </row>
    <row r="960" spans="19:27" x14ac:dyDescent="0.2">
      <c r="S960" s="399"/>
      <c r="T960" s="1401"/>
      <c r="W960" s="864" t="str">
        <f t="shared" si="22"/>
        <v>1w</v>
      </c>
      <c r="X960" s="1405">
        <f>_xll.qlCalendarAdvance(Calendar,X959,W960,"f",FALSE)</f>
        <v>45909</v>
      </c>
      <c r="Y960" s="1404">
        <f>_xll.qlCalendarAdvance(Calendar,X960,NDays&amp;"D")</f>
        <v>45909</v>
      </c>
      <c r="Z960" s="1403">
        <v>2.6611802573419961E-2</v>
      </c>
      <c r="AA960" s="1411">
        <v>2.6547996855178502E-2</v>
      </c>
    </row>
    <row r="961" spans="19:27" x14ac:dyDescent="0.2">
      <c r="S961" s="399"/>
      <c r="T961" s="1401"/>
      <c r="W961" s="864" t="str">
        <f t="shared" si="22"/>
        <v>1w</v>
      </c>
      <c r="X961" s="1405">
        <f>_xll.qlCalendarAdvance(Calendar,X960,W961,"f",FALSE)</f>
        <v>45916</v>
      </c>
      <c r="Y961" s="1404">
        <f>_xll.qlCalendarAdvance(Calendar,X961,NDays&amp;"D")</f>
        <v>45916</v>
      </c>
      <c r="Z961" s="1403">
        <v>2.6628886633652003E-2</v>
      </c>
      <c r="AA961" s="1411">
        <v>2.6565386664936241E-2</v>
      </c>
    </row>
    <row r="962" spans="19:27" x14ac:dyDescent="0.2">
      <c r="S962" s="399"/>
      <c r="T962" s="1401"/>
      <c r="W962" s="864" t="str">
        <f t="shared" si="22"/>
        <v>1w</v>
      </c>
      <c r="X962" s="1405">
        <f>_xll.qlCalendarAdvance(Calendar,X961,W962,"f",FALSE)</f>
        <v>45923</v>
      </c>
      <c r="Y962" s="1404">
        <f>_xll.qlCalendarAdvance(Calendar,X962,NDays&amp;"D")</f>
        <v>45923</v>
      </c>
      <c r="Z962" s="1403">
        <v>2.6645805358144758E-2</v>
      </c>
      <c r="AA962" s="1411">
        <v>2.6582611465195694E-2</v>
      </c>
    </row>
    <row r="963" spans="19:27" x14ac:dyDescent="0.2">
      <c r="S963" s="399"/>
      <c r="T963" s="1401"/>
      <c r="W963" s="864" t="str">
        <f t="shared" si="22"/>
        <v>1w</v>
      </c>
      <c r="X963" s="1405">
        <f>_xll.qlCalendarAdvance(Calendar,X962,W963,"f",FALSE)</f>
        <v>45930</v>
      </c>
      <c r="Y963" s="1404">
        <f>_xll.qlCalendarAdvance(Calendar,X963,NDays&amp;"D")</f>
        <v>45930</v>
      </c>
      <c r="Z963" s="1403">
        <v>2.6664713736809627E-2</v>
      </c>
      <c r="AA963" s="1411">
        <v>2.6599671255794766E-2</v>
      </c>
    </row>
    <row r="964" spans="19:27" x14ac:dyDescent="0.2">
      <c r="S964" s="399"/>
      <c r="T964" s="1401"/>
      <c r="W964" s="864" t="str">
        <f t="shared" si="22"/>
        <v>1w</v>
      </c>
      <c r="X964" s="1405">
        <f>_xll.qlCalendarAdvance(Calendar,X963,W964,"f",FALSE)</f>
        <v>45937</v>
      </c>
      <c r="Y964" s="1404">
        <f>_xll.qlCalendarAdvance(Calendar,X964,NDays&amp;"D")</f>
        <v>45937</v>
      </c>
      <c r="Z964" s="1403">
        <v>2.6681291187943091E-2</v>
      </c>
      <c r="AA964" s="1411">
        <v>2.6616566036976597E-2</v>
      </c>
    </row>
    <row r="965" spans="19:27" x14ac:dyDescent="0.2">
      <c r="S965" s="399"/>
      <c r="T965" s="1401"/>
      <c r="W965" s="864" t="str">
        <f t="shared" si="22"/>
        <v>1w</v>
      </c>
      <c r="X965" s="1405">
        <f>_xll.qlCalendarAdvance(Calendar,X964,W965,"f",FALSE)</f>
        <v>45944</v>
      </c>
      <c r="Y965" s="1404">
        <f>_xll.qlCalendarAdvance(Calendar,X965,NDays&amp;"D")</f>
        <v>45944</v>
      </c>
      <c r="Z965" s="1403">
        <v>2.6697703289910689E-2</v>
      </c>
      <c r="AA965" s="1411">
        <v>2.6633295808579094E-2</v>
      </c>
    </row>
    <row r="966" spans="19:27" x14ac:dyDescent="0.2">
      <c r="S966" s="399"/>
      <c r="T966" s="1401"/>
      <c r="W966" s="864" t="str">
        <f t="shared" si="22"/>
        <v>1w</v>
      </c>
      <c r="X966" s="1405">
        <f>_xll.qlCalendarAdvance(Calendar,X965,W966,"f",FALSE)</f>
        <v>45951</v>
      </c>
      <c r="Y966" s="1404">
        <f>_xll.qlCalendarAdvance(Calendar,X966,NDays&amp;"D")</f>
        <v>45951</v>
      </c>
      <c r="Z966" s="1403">
        <v>2.6713950042030064E-2</v>
      </c>
      <c r="AA966" s="1411">
        <v>2.6649860570602257E-2</v>
      </c>
    </row>
    <row r="967" spans="19:27" x14ac:dyDescent="0.2">
      <c r="S967" s="399"/>
      <c r="T967" s="1401"/>
      <c r="W967" s="864" t="str">
        <f t="shared" si="22"/>
        <v>1w</v>
      </c>
      <c r="X967" s="1405">
        <f>_xll.qlCalendarAdvance(Calendar,X966,W967,"f",FALSE)</f>
        <v>45958</v>
      </c>
      <c r="Y967" s="1404">
        <f>_xll.qlCalendarAdvance(Calendar,X967,NDays&amp;"D")</f>
        <v>45958</v>
      </c>
      <c r="Z967" s="1403">
        <v>2.6730031443613633E-2</v>
      </c>
      <c r="AA967" s="1411">
        <v>2.6666260322965041E-2</v>
      </c>
    </row>
    <row r="968" spans="19:27" x14ac:dyDescent="0.2">
      <c r="S968" s="399"/>
      <c r="T968" s="1401"/>
      <c r="W968" s="864" t="str">
        <f t="shared" si="22"/>
        <v>1w</v>
      </c>
      <c r="X968" s="1405">
        <f>_xll.qlCalendarAdvance(Calendar,X967,W968,"f",FALSE)</f>
        <v>45965</v>
      </c>
      <c r="Y968" s="1404">
        <f>_xll.qlCalendarAdvance(Calendar,X968,NDays&amp;"D")</f>
        <v>45965</v>
      </c>
      <c r="Z968" s="1403">
        <v>2.6743845616462963E-2</v>
      </c>
      <c r="AA968" s="1411">
        <v>2.6682495065667444E-2</v>
      </c>
    </row>
    <row r="969" spans="19:27" x14ac:dyDescent="0.2">
      <c r="S969" s="399"/>
      <c r="T969" s="1401"/>
      <c r="W969" s="864" t="str">
        <f t="shared" si="22"/>
        <v>1w</v>
      </c>
      <c r="X969" s="1405">
        <f>_xll.qlCalendarAdvance(Calendar,X968,W969,"f",FALSE)</f>
        <v>45972</v>
      </c>
      <c r="Y969" s="1404">
        <f>_xll.qlCalendarAdvance(Calendar,X969,NDays&amp;"D")</f>
        <v>45972</v>
      </c>
      <c r="Z969" s="1403">
        <v>2.6759606971872629E-2</v>
      </c>
      <c r="AA969" s="1411">
        <v>2.6698564798709468E-2</v>
      </c>
    </row>
    <row r="970" spans="19:27" x14ac:dyDescent="0.2">
      <c r="S970" s="399"/>
      <c r="T970" s="1401"/>
      <c r="W970" s="864" t="str">
        <f t="shared" si="22"/>
        <v>1w</v>
      </c>
      <c r="X970" s="1405">
        <f>_xll.qlCalendarAdvance(Calendar,X969,W970,"f",FALSE)</f>
        <v>45979</v>
      </c>
      <c r="Y970" s="1404">
        <f>_xll.qlCalendarAdvance(Calendar,X970,NDays&amp;"D")</f>
        <v>45979</v>
      </c>
      <c r="Z970" s="1403">
        <v>2.6775202986223677E-2</v>
      </c>
      <c r="AA970" s="1411">
        <v>2.6714469522091111E-2</v>
      </c>
    </row>
    <row r="971" spans="19:27" x14ac:dyDescent="0.2">
      <c r="S971" s="399"/>
      <c r="T971" s="1401"/>
      <c r="W971" s="864" t="str">
        <f t="shared" si="22"/>
        <v>1w</v>
      </c>
      <c r="X971" s="1405">
        <f>_xll.qlCalendarAdvance(Calendar,X970,W971,"f",FALSE)</f>
        <v>45986</v>
      </c>
      <c r="Y971" s="1404">
        <f>_xll.qlCalendarAdvance(Calendar,X971,NDays&amp;"D")</f>
        <v>45986</v>
      </c>
      <c r="Z971" s="1403">
        <v>2.6798907642274803E-2</v>
      </c>
      <c r="AA971" s="1411">
        <v>2.6730209235731328E-2</v>
      </c>
    </row>
    <row r="972" spans="19:27" x14ac:dyDescent="0.2">
      <c r="S972" s="399"/>
      <c r="T972" s="1401"/>
      <c r="W972" s="864" t="str">
        <f t="shared" si="22"/>
        <v>1w</v>
      </c>
      <c r="X972" s="1405">
        <f>_xll.qlCalendarAdvance(Calendar,X971,W972,"f",FALSE)</f>
        <v>45993</v>
      </c>
      <c r="Y972" s="1404">
        <f>_xll.qlCalendarAdvance(Calendar,X972,NDays&amp;"D")</f>
        <v>45993</v>
      </c>
      <c r="Z972" s="1403">
        <v>2.6807958170071977E-2</v>
      </c>
      <c r="AA972" s="1411">
        <v>2.6745783939711165E-2</v>
      </c>
    </row>
    <row r="973" spans="19:27" x14ac:dyDescent="0.2">
      <c r="S973" s="399"/>
      <c r="T973" s="1401"/>
      <c r="W973" s="864" t="str">
        <f t="shared" si="22"/>
        <v>1w</v>
      </c>
      <c r="X973" s="1405">
        <f>_xll.qlCalendarAdvance(Calendar,X972,W973,"f",FALSE)</f>
        <v>46000</v>
      </c>
      <c r="Y973" s="1404">
        <f>_xll.qlCalendarAdvance(Calendar,X973,NDays&amp;"D")</f>
        <v>46000</v>
      </c>
      <c r="Z973" s="1403">
        <v>2.6823047454487665E-2</v>
      </c>
      <c r="AA973" s="1411">
        <v>2.676119363386853E-2</v>
      </c>
    </row>
    <row r="974" spans="19:27" x14ac:dyDescent="0.2">
      <c r="S974" s="399"/>
      <c r="T974" s="1401"/>
      <c r="W974" s="864" t="str">
        <f t="shared" si="22"/>
        <v>1w</v>
      </c>
      <c r="X974" s="1405">
        <f>_xll.qlCalendarAdvance(Calendar,X973,W974,"f",FALSE)</f>
        <v>46007</v>
      </c>
      <c r="Y974" s="1404">
        <f>_xll.qlCalendarAdvance(Calendar,X974,NDays&amp;"D")</f>
        <v>46007</v>
      </c>
      <c r="Z974" s="1403">
        <v>2.683797138378189E-2</v>
      </c>
      <c r="AA974" s="1411">
        <v>2.6776438318284468E-2</v>
      </c>
    </row>
    <row r="975" spans="19:27" x14ac:dyDescent="0.2">
      <c r="S975" s="399"/>
      <c r="T975" s="1401"/>
      <c r="W975" s="864" t="str">
        <f t="shared" si="22"/>
        <v>1w</v>
      </c>
      <c r="X975" s="1405">
        <f>_xll.qlCalendarAdvance(Calendar,X974,W975,"f",FALSE)</f>
        <v>46014</v>
      </c>
      <c r="Y975" s="1404">
        <f>_xll.qlCalendarAdvance(Calendar,X975,NDays&amp;"D")</f>
        <v>46014</v>
      </c>
      <c r="Z975" s="1403">
        <v>2.6852729957327206E-2</v>
      </c>
      <c r="AA975" s="1411">
        <v>2.6791517992877933E-2</v>
      </c>
    </row>
    <row r="976" spans="19:27" x14ac:dyDescent="0.2">
      <c r="S976" s="399"/>
      <c r="T976" s="1401"/>
      <c r="W976" s="864" t="str">
        <f t="shared" si="22"/>
        <v>1w</v>
      </c>
      <c r="X976" s="1405">
        <f>_xll.qlCalendarAdvance(Calendar,X975,W976,"f",FALSE)</f>
        <v>46021</v>
      </c>
      <c r="Y976" s="1404">
        <f>_xll.qlCalendarAdvance(Calendar,X976,NDays&amp;"D")</f>
        <v>46021</v>
      </c>
      <c r="Z976" s="1403">
        <v>2.6867323174501377E-2</v>
      </c>
      <c r="AA976" s="1411">
        <v>2.6806432657648926E-2</v>
      </c>
    </row>
    <row r="977" spans="19:27" x14ac:dyDescent="0.2">
      <c r="S977" s="399"/>
      <c r="T977" s="1401"/>
      <c r="W977" s="864" t="str">
        <f t="shared" si="22"/>
        <v>1w</v>
      </c>
      <c r="X977" s="1405">
        <f>_xll.qlCalendarAdvance(Calendar,X976,W977,"f",FALSE)</f>
        <v>46028</v>
      </c>
      <c r="Y977" s="1404">
        <f>_xll.qlCalendarAdvance(Calendar,X977,NDays&amp;"D")</f>
        <v>46028</v>
      </c>
      <c r="Z977" s="1403">
        <v>2.6881751034692643E-2</v>
      </c>
      <c r="AA977" s="1411">
        <v>2.6821182312597447E-2</v>
      </c>
    </row>
    <row r="978" spans="19:27" x14ac:dyDescent="0.2">
      <c r="S978" s="399"/>
      <c r="T978" s="1401"/>
      <c r="W978" s="864" t="str">
        <f t="shared" si="22"/>
        <v>1w</v>
      </c>
      <c r="X978" s="1405">
        <f>_xll.qlCalendarAdvance(Calendar,X977,W978,"f",FALSE)</f>
        <v>46035</v>
      </c>
      <c r="Y978" s="1404">
        <f>_xll.qlCalendarAdvance(Calendar,X978,NDays&amp;"D")</f>
        <v>46035</v>
      </c>
      <c r="Z978" s="1403">
        <v>2.6896013537297071E-2</v>
      </c>
      <c r="AA978" s="1411">
        <v>2.6835766957804541E-2</v>
      </c>
    </row>
    <row r="979" spans="19:27" x14ac:dyDescent="0.2">
      <c r="S979" s="399"/>
      <c r="T979" s="1401"/>
      <c r="W979" s="864" t="str">
        <f t="shared" si="22"/>
        <v>1w</v>
      </c>
      <c r="X979" s="1405">
        <f>_xll.qlCalendarAdvance(Calendar,X978,W979,"f",FALSE)</f>
        <v>46042</v>
      </c>
      <c r="Y979" s="1404">
        <f>_xll.qlCalendarAdvance(Calendar,X979,NDays&amp;"D")</f>
        <v>46042</v>
      </c>
      <c r="Z979" s="1403">
        <v>2.6910110681710741E-2</v>
      </c>
      <c r="AA979" s="1411">
        <v>2.685018659302707E-2</v>
      </c>
    </row>
    <row r="980" spans="19:27" x14ac:dyDescent="0.2">
      <c r="S980" s="399"/>
      <c r="T980" s="1401"/>
      <c r="W980" s="864" t="str">
        <f t="shared" si="22"/>
        <v>1w</v>
      </c>
      <c r="X980" s="1405">
        <f>_xll.qlCalendarAdvance(Calendar,X979,W980,"f",FALSE)</f>
        <v>46049</v>
      </c>
      <c r="Y980" s="1404">
        <f>_xll.qlCalendarAdvance(Calendar,X980,NDays&amp;"D")</f>
        <v>46049</v>
      </c>
      <c r="Z980" s="1403">
        <v>2.6924042467342795E-2</v>
      </c>
      <c r="AA980" s="1411">
        <v>2.686444121834608E-2</v>
      </c>
    </row>
    <row r="981" spans="19:27" x14ac:dyDescent="0.2">
      <c r="S981" s="399"/>
      <c r="T981" s="1401"/>
      <c r="W981" s="864" t="str">
        <f t="shared" si="22"/>
        <v>1w</v>
      </c>
      <c r="X981" s="1405">
        <f>_xll.qlCalendarAdvance(Calendar,X980,W981,"f",FALSE)</f>
        <v>46056</v>
      </c>
      <c r="Y981" s="1404">
        <f>_xll.qlCalendarAdvance(Calendar,X981,NDays&amp;"D")</f>
        <v>46056</v>
      </c>
      <c r="Z981" s="1403">
        <v>2.6931918786482687E-2</v>
      </c>
      <c r="AA981" s="1411">
        <v>2.6878530833761571E-2</v>
      </c>
    </row>
    <row r="982" spans="19:27" x14ac:dyDescent="0.2">
      <c r="S982" s="399"/>
      <c r="T982" s="1401"/>
      <c r="W982" s="864" t="str">
        <f t="shared" si="22"/>
        <v>1w</v>
      </c>
      <c r="X982" s="1405">
        <f>_xll.qlCalendarAdvance(Calendar,X981,W982,"f",FALSE)</f>
        <v>46063</v>
      </c>
      <c r="Y982" s="1404">
        <f>_xll.qlCalendarAdvance(Calendar,X982,NDays&amp;"D")</f>
        <v>46063</v>
      </c>
      <c r="Z982" s="1403">
        <v>2.6945552271285016E-2</v>
      </c>
      <c r="AA982" s="1411">
        <v>2.6892455439273544E-2</v>
      </c>
    </row>
    <row r="983" spans="19:27" x14ac:dyDescent="0.2">
      <c r="S983" s="399"/>
      <c r="T983" s="1401"/>
      <c r="W983" s="864" t="str">
        <f t="shared" si="22"/>
        <v>1w</v>
      </c>
      <c r="X983" s="1405">
        <f>_xll.qlCalendarAdvance(Calendar,X982,W983,"f",FALSE)</f>
        <v>46070</v>
      </c>
      <c r="Y983" s="1404">
        <f>_xll.qlCalendarAdvance(Calendar,X983,NDays&amp;"D")</f>
        <v>46070</v>
      </c>
      <c r="Z983" s="1403">
        <v>2.6959020430766176E-2</v>
      </c>
      <c r="AA983" s="1411">
        <v>2.6906215034800951E-2</v>
      </c>
    </row>
    <row r="984" spans="19:27" x14ac:dyDescent="0.2">
      <c r="S984" s="399"/>
      <c r="T984" s="1401"/>
      <c r="W984" s="864" t="str">
        <f t="shared" si="22"/>
        <v>1w</v>
      </c>
      <c r="X984" s="1405">
        <f>_xll.qlCalendarAdvance(Calendar,X983,W984,"f",FALSE)</f>
        <v>46077</v>
      </c>
      <c r="Y984" s="1404">
        <f>_xll.qlCalendarAdvance(Calendar,X984,NDays&amp;"D")</f>
        <v>46077</v>
      </c>
      <c r="Z984" s="1403">
        <v>2.6972323264413834E-2</v>
      </c>
      <c r="AA984" s="1411">
        <v>2.6919809620424839E-2</v>
      </c>
    </row>
    <row r="985" spans="19:27" x14ac:dyDescent="0.2">
      <c r="S985" s="399"/>
      <c r="T985" s="1401"/>
      <c r="W985" s="864" t="str">
        <f t="shared" si="22"/>
        <v>1w</v>
      </c>
      <c r="X985" s="1405">
        <f>_xll.qlCalendarAdvance(Calendar,X984,W985,"f",FALSE)</f>
        <v>46084</v>
      </c>
      <c r="Y985" s="1404">
        <f>_xll.qlCalendarAdvance(Calendar,X985,NDays&amp;"D")</f>
        <v>46084</v>
      </c>
      <c r="Z985" s="1403">
        <v>2.6998888132390819E-2</v>
      </c>
      <c r="AA985" s="1411">
        <v>2.693323919590207E-2</v>
      </c>
    </row>
    <row r="986" spans="19:27" x14ac:dyDescent="0.2">
      <c r="S986" s="399"/>
      <c r="T986" s="1401"/>
      <c r="W986" s="864" t="str">
        <f t="shared" ref="W986:W1049" si="23">W985</f>
        <v>1w</v>
      </c>
      <c r="X986" s="1405">
        <f>_xll.qlCalendarAdvance(Calendar,X985,W986,"f",FALSE)</f>
        <v>46091</v>
      </c>
      <c r="Y986" s="1404">
        <f>_xll.qlCalendarAdvance(Calendar,X986,NDays&amp;"D")</f>
        <v>46091</v>
      </c>
      <c r="Z986" s="1403">
        <v>2.7004160614404686E-2</v>
      </c>
      <c r="AA986" s="1411">
        <v>2.6946503761556828E-2</v>
      </c>
    </row>
    <row r="987" spans="19:27" x14ac:dyDescent="0.2">
      <c r="S987" s="399"/>
      <c r="T987" s="1401"/>
      <c r="W987" s="864" t="str">
        <f t="shared" si="23"/>
        <v>1w</v>
      </c>
      <c r="X987" s="1405">
        <f>_xll.qlCalendarAdvance(Calendar,X986,W987,"f",FALSE)</f>
        <v>46098</v>
      </c>
      <c r="Y987" s="1404">
        <f>_xll.qlCalendarAdvance(Calendar,X987,NDays&amp;"D")</f>
        <v>46098</v>
      </c>
      <c r="Z987" s="1403">
        <v>2.7016934872552269E-2</v>
      </c>
      <c r="AA987" s="1411">
        <v>2.6959603317064929E-2</v>
      </c>
    </row>
    <row r="988" spans="19:27" x14ac:dyDescent="0.2">
      <c r="S988" s="399"/>
      <c r="T988" s="1401"/>
      <c r="W988" s="864" t="str">
        <f t="shared" si="23"/>
        <v>1w</v>
      </c>
      <c r="X988" s="1405">
        <f>_xll.qlCalendarAdvance(Calendar,X987,W988,"f",FALSE)</f>
        <v>46105</v>
      </c>
      <c r="Y988" s="1404">
        <f>_xll.qlCalendarAdvance(Calendar,X988,NDays&amp;"D")</f>
        <v>46105</v>
      </c>
      <c r="Z988" s="1403">
        <v>2.7029543767429321E-2</v>
      </c>
      <c r="AA988" s="1411">
        <v>2.6972537862588464E-2</v>
      </c>
    </row>
    <row r="989" spans="19:27" x14ac:dyDescent="0.2">
      <c r="S989" s="399"/>
      <c r="T989" s="1401"/>
      <c r="W989" s="864" t="str">
        <f t="shared" si="23"/>
        <v>1w</v>
      </c>
      <c r="X989" s="1405">
        <f>_xll.qlCalendarAdvance(Calendar,X988,W989,"f",FALSE)</f>
        <v>46112</v>
      </c>
      <c r="Y989" s="1404">
        <f>_xll.qlCalendarAdvance(Calendar,X989,NDays&amp;"D")</f>
        <v>46112</v>
      </c>
      <c r="Z989" s="1403">
        <v>2.7040111654100401E-2</v>
      </c>
      <c r="AA989" s="1411">
        <v>2.6985307398046388E-2</v>
      </c>
    </row>
    <row r="990" spans="19:27" x14ac:dyDescent="0.2">
      <c r="S990" s="399"/>
      <c r="T990" s="1401"/>
      <c r="W990" s="864" t="str">
        <f t="shared" si="23"/>
        <v>1w</v>
      </c>
      <c r="X990" s="1405">
        <f>_xll.qlCalendarAdvance(Calendar,X989,W990,"f",FALSE)</f>
        <v>46119</v>
      </c>
      <c r="Y990" s="1404">
        <f>_xll.qlCalendarAdvance(Calendar,X990,NDays&amp;"D")</f>
        <v>46119</v>
      </c>
      <c r="Z990" s="1403">
        <v>2.7052400722981023E-2</v>
      </c>
      <c r="AA990" s="1411">
        <v>2.6997911923519746E-2</v>
      </c>
    </row>
    <row r="991" spans="19:27" x14ac:dyDescent="0.2">
      <c r="S991" s="399"/>
      <c r="T991" s="1401"/>
      <c r="W991" s="864" t="str">
        <f t="shared" si="23"/>
        <v>1w</v>
      </c>
      <c r="X991" s="1405">
        <f>_xll.qlCalendarAdvance(Calendar,X990,W991,"f",FALSE)</f>
        <v>46126</v>
      </c>
      <c r="Y991" s="1404">
        <f>_xll.qlCalendarAdvance(Calendar,X991,NDays&amp;"D")</f>
        <v>46126</v>
      </c>
      <c r="Z991" s="1403">
        <v>2.7064524438883818E-2</v>
      </c>
      <c r="AA991" s="1411">
        <v>2.7010351438765401E-2</v>
      </c>
    </row>
    <row r="992" spans="19:27" x14ac:dyDescent="0.2">
      <c r="S992" s="399"/>
      <c r="T992" s="1401"/>
      <c r="W992" s="864" t="str">
        <f t="shared" si="23"/>
        <v>1w</v>
      </c>
      <c r="X992" s="1405">
        <f>_xll.qlCalendarAdvance(Calendar,X991,W992,"f",FALSE)</f>
        <v>46133</v>
      </c>
      <c r="Y992" s="1404">
        <f>_xll.qlCalendarAdvance(Calendar,X992,NDays&amp;"D")</f>
        <v>46133</v>
      </c>
      <c r="Z992" s="1403">
        <v>2.7076482801327906E-2</v>
      </c>
      <c r="AA992" s="1411">
        <v>2.7022625943945444E-2</v>
      </c>
    </row>
    <row r="993" spans="19:27" x14ac:dyDescent="0.2">
      <c r="S993" s="399"/>
      <c r="T993" s="1401"/>
      <c r="W993" s="864" t="str">
        <f t="shared" si="23"/>
        <v>1w</v>
      </c>
      <c r="X993" s="1405">
        <f>_xll.qlCalendarAdvance(Calendar,X992,W993,"f",FALSE)</f>
        <v>46140</v>
      </c>
      <c r="Y993" s="1404">
        <f>_xll.qlCalendarAdvance(Calendar,X993,NDays&amp;"D")</f>
        <v>46140</v>
      </c>
      <c r="Z993" s="1403">
        <v>2.7088275809818912E-2</v>
      </c>
      <c r="AA993" s="1411">
        <v>2.703473543897883E-2</v>
      </c>
    </row>
    <row r="994" spans="19:27" x14ac:dyDescent="0.2">
      <c r="S994" s="399"/>
      <c r="T994" s="1401"/>
      <c r="W994" s="864" t="str">
        <f t="shared" si="23"/>
        <v>1w</v>
      </c>
      <c r="X994" s="1405">
        <f>_xll.qlCalendarAdvance(Calendar,X993,W994,"f",FALSE)</f>
        <v>46147</v>
      </c>
      <c r="Y994" s="1404">
        <f>_xll.qlCalendarAdvance(Calendar,X994,NDays&amp;"D")</f>
        <v>46147</v>
      </c>
      <c r="Z994" s="1403">
        <v>2.7101724478768432E-2</v>
      </c>
      <c r="AA994" s="1411">
        <v>2.7046679923865558E-2</v>
      </c>
    </row>
    <row r="995" spans="19:27" x14ac:dyDescent="0.2">
      <c r="S995" s="399"/>
      <c r="T995" s="1401"/>
      <c r="W995" s="864" t="str">
        <f t="shared" si="23"/>
        <v>1w</v>
      </c>
      <c r="X995" s="1405">
        <f>_xll.qlCalendarAdvance(Calendar,X994,W995,"f",FALSE)</f>
        <v>46154</v>
      </c>
      <c r="Y995" s="1404">
        <f>_xll.qlCalendarAdvance(Calendar,X995,NDays&amp;"D")</f>
        <v>46154</v>
      </c>
      <c r="Z995" s="1403">
        <v>2.7113175816281077E-2</v>
      </c>
      <c r="AA995" s="1411">
        <v>2.7058459398605628E-2</v>
      </c>
    </row>
    <row r="996" spans="19:27" x14ac:dyDescent="0.2">
      <c r="S996" s="399"/>
      <c r="T996" s="1401"/>
      <c r="W996" s="864" t="str">
        <f t="shared" si="23"/>
        <v>1w</v>
      </c>
      <c r="X996" s="1405">
        <f>_xll.qlCalendarAdvance(Calendar,X995,W996,"f",FALSE)</f>
        <v>46161</v>
      </c>
      <c r="Y996" s="1404">
        <f>_xll.qlCalendarAdvance(Calendar,X996,NDays&amp;"D")</f>
        <v>46161</v>
      </c>
      <c r="Z996" s="1403">
        <v>2.712446178648133E-2</v>
      </c>
      <c r="AA996" s="1411">
        <v>2.707007386319904E-2</v>
      </c>
    </row>
    <row r="997" spans="19:27" x14ac:dyDescent="0.2">
      <c r="S997" s="399"/>
      <c r="T997" s="1401"/>
      <c r="W997" s="864" t="str">
        <f t="shared" si="23"/>
        <v>1w</v>
      </c>
      <c r="X997" s="1405">
        <f>_xll.qlCalendarAdvance(Calendar,X996,W997,"f",FALSE)</f>
        <v>46168</v>
      </c>
      <c r="Y997" s="1404">
        <f>_xll.qlCalendarAdvance(Calendar,X997,NDays&amp;"D")</f>
        <v>46168</v>
      </c>
      <c r="Z997" s="1403">
        <v>2.7135582388882921E-2</v>
      </c>
      <c r="AA997" s="1411">
        <v>2.7081523317564749E-2</v>
      </c>
    </row>
    <row r="998" spans="19:27" x14ac:dyDescent="0.2">
      <c r="S998" s="399"/>
      <c r="T998" s="1401"/>
      <c r="W998" s="864" t="str">
        <f t="shared" si="23"/>
        <v>1w</v>
      </c>
      <c r="X998" s="1405">
        <f>_xll.qlCalendarAdvance(Calendar,X997,W998,"f",FALSE)</f>
        <v>46175</v>
      </c>
      <c r="Y998" s="1404">
        <f>_xll.qlCalendarAdvance(Calendar,X998,NDays&amp;"D")</f>
        <v>46175</v>
      </c>
      <c r="Z998" s="1403">
        <v>2.7144760526468525E-2</v>
      </c>
      <c r="AA998" s="1411">
        <v>2.7092807761783799E-2</v>
      </c>
    </row>
    <row r="999" spans="19:27" x14ac:dyDescent="0.2">
      <c r="S999" s="399"/>
      <c r="T999" s="1401"/>
      <c r="W999" s="864" t="str">
        <f t="shared" si="23"/>
        <v>1w</v>
      </c>
      <c r="X999" s="1405">
        <f>_xll.qlCalendarAdvance(Calendar,X998,W999,"f",FALSE)</f>
        <v>46182</v>
      </c>
      <c r="Y999" s="1404">
        <f>_xll.qlCalendarAdvance(Calendar,X999,NDays&amp;"D")</f>
        <v>46182</v>
      </c>
      <c r="Z999" s="1403">
        <v>2.7155561401420912E-2</v>
      </c>
      <c r="AA999" s="1411">
        <v>2.71039271956941E-2</v>
      </c>
    </row>
    <row r="1000" spans="19:27" x14ac:dyDescent="0.2">
      <c r="S1000" s="399"/>
      <c r="T1000" s="1401"/>
      <c r="W1000" s="864" t="str">
        <f t="shared" si="23"/>
        <v>1w</v>
      </c>
      <c r="X1000" s="1405">
        <f>_xll.qlCalendarAdvance(Calendar,X999,W1000,"f",FALSE)</f>
        <v>46189</v>
      </c>
      <c r="Y1000" s="1404">
        <f>_xll.qlCalendarAdvance(Calendar,X1000,NDays&amp;"D")</f>
        <v>46189</v>
      </c>
      <c r="Z1000" s="1403">
        <v>2.716619691919997E-2</v>
      </c>
      <c r="AA1000" s="1411">
        <v>2.7114881619376696E-2</v>
      </c>
    </row>
    <row r="1001" spans="19:27" x14ac:dyDescent="0.2">
      <c r="S1001" s="399"/>
      <c r="T1001" s="1401"/>
      <c r="W1001" s="864" t="str">
        <f t="shared" si="23"/>
        <v>1w</v>
      </c>
      <c r="X1001" s="1405">
        <f>_xll.qlCalendarAdvance(Calendar,X1000,W1001,"f",FALSE)</f>
        <v>46196</v>
      </c>
      <c r="Y1001" s="1404">
        <f>_xll.qlCalendarAdvance(Calendar,X1001,NDays&amp;"D")</f>
        <v>46196</v>
      </c>
      <c r="Z1001" s="1403">
        <v>2.7176667079384265E-2</v>
      </c>
      <c r="AA1001" s="1411">
        <v>2.7125671032912635E-2</v>
      </c>
    </row>
    <row r="1002" spans="19:27" x14ac:dyDescent="0.2">
      <c r="S1002" s="399"/>
      <c r="T1002" s="1401"/>
      <c r="W1002" s="864" t="str">
        <f t="shared" si="23"/>
        <v>1w</v>
      </c>
      <c r="X1002" s="1405">
        <f>_xll.qlCalendarAdvance(Calendar,X1001,W1002,"f",FALSE)</f>
        <v>46203</v>
      </c>
      <c r="Y1002" s="1404">
        <f>_xll.qlCalendarAdvance(Calendar,X1002,NDays&amp;"D")</f>
        <v>46203</v>
      </c>
      <c r="Z1002" s="1403">
        <v>2.7188704867887246E-2</v>
      </c>
      <c r="AA1002" s="1411">
        <v>2.7136295436058777E-2</v>
      </c>
    </row>
    <row r="1003" spans="19:27" x14ac:dyDescent="0.2">
      <c r="S1003" s="399"/>
      <c r="T1003" s="1401"/>
      <c r="W1003" s="864" t="str">
        <f t="shared" si="23"/>
        <v>1w</v>
      </c>
      <c r="X1003" s="1405">
        <f>_xll.qlCalendarAdvance(Calendar,X1002,W1003,"f",FALSE)</f>
        <v>46210</v>
      </c>
      <c r="Y1003" s="1404">
        <f>_xll.qlCalendarAdvance(Calendar,X1003,NDays&amp;"D")</f>
        <v>46210</v>
      </c>
      <c r="Z1003" s="1403">
        <v>2.7198833253959522E-2</v>
      </c>
      <c r="AA1003" s="1411">
        <v>2.7146754828896169E-2</v>
      </c>
    </row>
    <row r="1004" spans="19:27" x14ac:dyDescent="0.2">
      <c r="S1004" s="399"/>
      <c r="T1004" s="1401"/>
      <c r="W1004" s="864" t="str">
        <f t="shared" si="23"/>
        <v>1w</v>
      </c>
      <c r="X1004" s="1405">
        <f>_xll.qlCalendarAdvance(Calendar,X1003,W1004,"f",FALSE)</f>
        <v>46217</v>
      </c>
      <c r="Y1004" s="1404">
        <f>_xll.qlCalendarAdvance(Calendar,X1004,NDays&amp;"D")</f>
        <v>46217</v>
      </c>
      <c r="Z1004" s="1403">
        <v>2.7208796269114158E-2</v>
      </c>
      <c r="AA1004" s="1411">
        <v>2.7157049211586903E-2</v>
      </c>
    </row>
    <row r="1005" spans="19:27" x14ac:dyDescent="0.2">
      <c r="S1005" s="399"/>
      <c r="T1005" s="1401"/>
      <c r="W1005" s="864" t="str">
        <f t="shared" si="23"/>
        <v>1w</v>
      </c>
      <c r="X1005" s="1405">
        <f>_xll.qlCalendarAdvance(Calendar,X1004,W1005,"f",FALSE)</f>
        <v>46224</v>
      </c>
      <c r="Y1005" s="1404">
        <f>_xll.qlCalendarAdvance(Calendar,X1005,NDays&amp;"D")</f>
        <v>46224</v>
      </c>
      <c r="Z1005" s="1403">
        <v>2.7218593912925006E-2</v>
      </c>
      <c r="AA1005" s="1411">
        <v>2.7167178583806795E-2</v>
      </c>
    </row>
    <row r="1006" spans="19:27" x14ac:dyDescent="0.2">
      <c r="S1006" s="399"/>
      <c r="T1006" s="1401"/>
      <c r="W1006" s="864" t="str">
        <f t="shared" si="23"/>
        <v>1w</v>
      </c>
      <c r="X1006" s="1405">
        <f>_xll.qlCalendarAdvance(Calendar,X1005,W1006,"f",FALSE)</f>
        <v>46231</v>
      </c>
      <c r="Y1006" s="1404">
        <f>_xll.qlCalendarAdvance(Calendar,X1006,NDays&amp;"D")</f>
        <v>46231</v>
      </c>
      <c r="Z1006" s="1403">
        <v>2.7228226184989449E-2</v>
      </c>
      <c r="AA1006" s="1411">
        <v>2.7177142945798982E-2</v>
      </c>
    </row>
    <row r="1007" spans="19:27" x14ac:dyDescent="0.2">
      <c r="S1007" s="399"/>
      <c r="T1007" s="1401"/>
      <c r="W1007" s="864" t="str">
        <f t="shared" si="23"/>
        <v>1w</v>
      </c>
      <c r="X1007" s="1405">
        <f>_xll.qlCalendarAdvance(Calendar,X1006,W1007,"f",FALSE)</f>
        <v>46238</v>
      </c>
      <c r="Y1007" s="1404">
        <f>_xll.qlCalendarAdvance(Calendar,X1007,NDays&amp;"D")</f>
        <v>46238</v>
      </c>
      <c r="Z1007" s="1403">
        <v>2.7237693084897031E-2</v>
      </c>
      <c r="AA1007" s="1411">
        <v>2.7186942297482419E-2</v>
      </c>
    </row>
    <row r="1008" spans="19:27" x14ac:dyDescent="0.2">
      <c r="S1008" s="399"/>
      <c r="T1008" s="1401"/>
      <c r="W1008" s="864" t="str">
        <f t="shared" si="23"/>
        <v>1w</v>
      </c>
      <c r="X1008" s="1405">
        <f>_xll.qlCalendarAdvance(Calendar,X1007,W1008,"f",FALSE)</f>
        <v>46245</v>
      </c>
      <c r="Y1008" s="1404">
        <f>_xll.qlCalendarAdvance(Calendar,X1008,NDays&amp;"D")</f>
        <v>46245</v>
      </c>
      <c r="Z1008" s="1403">
        <v>2.7246994612252971E-2</v>
      </c>
      <c r="AA1008" s="1411">
        <v>2.719657663877606E-2</v>
      </c>
    </row>
    <row r="1009" spans="19:27" x14ac:dyDescent="0.2">
      <c r="S1009" s="399"/>
      <c r="T1009" s="1401"/>
      <c r="W1009" s="864" t="str">
        <f t="shared" si="23"/>
        <v>1w</v>
      </c>
      <c r="X1009" s="1405">
        <f>_xll.qlCalendarAdvance(Calendar,X1008,W1009,"f",FALSE)</f>
        <v>46252</v>
      </c>
      <c r="Y1009" s="1404">
        <f>_xll.qlCalendarAdvance(Calendar,X1009,NDays&amp;"D")</f>
        <v>46252</v>
      </c>
      <c r="Z1009" s="1403">
        <v>2.7256130766662501E-2</v>
      </c>
      <c r="AA1009" s="1411">
        <v>2.7206045969679904E-2</v>
      </c>
    </row>
    <row r="1010" spans="19:27" x14ac:dyDescent="0.2">
      <c r="S1010" s="399"/>
      <c r="T1010" s="1401"/>
      <c r="W1010" s="864" t="str">
        <f t="shared" si="23"/>
        <v>1w</v>
      </c>
      <c r="X1010" s="1405">
        <f>_xll.qlCalendarAdvance(Calendar,X1009,W1010,"f",FALSE)</f>
        <v>46259</v>
      </c>
      <c r="Y1010" s="1404">
        <f>_xll.qlCalendarAdvance(Calendar,X1010,NDays&amp;"D")</f>
        <v>46259</v>
      </c>
      <c r="Z1010" s="1403">
        <v>2.7265101547743916E-2</v>
      </c>
      <c r="AA1010" s="1411">
        <v>2.7215350290274998E-2</v>
      </c>
    </row>
    <row r="1011" spans="19:27" x14ac:dyDescent="0.2">
      <c r="S1011" s="399"/>
      <c r="T1011" s="1401"/>
      <c r="W1011" s="864" t="str">
        <f t="shared" si="23"/>
        <v>1w</v>
      </c>
      <c r="X1011" s="1405">
        <f>_xll.qlCalendarAdvance(Calendar,X1010,W1011,"f",FALSE)</f>
        <v>46266</v>
      </c>
      <c r="Y1011" s="1404">
        <f>_xll.qlCalendarAdvance(Calendar,X1011,NDays&amp;"D")</f>
        <v>46266</v>
      </c>
      <c r="Z1011" s="1403">
        <v>2.7272273922805439E-2</v>
      </c>
      <c r="AA1011" s="1411">
        <v>2.7224489600399249E-2</v>
      </c>
    </row>
    <row r="1012" spans="19:27" x14ac:dyDescent="0.2">
      <c r="S1012" s="399"/>
      <c r="T1012" s="1401"/>
      <c r="W1012" s="864" t="str">
        <f t="shared" si="23"/>
        <v>1w</v>
      </c>
      <c r="X1012" s="1405">
        <f>_xll.qlCalendarAdvance(Calendar,X1011,W1012,"f",FALSE)</f>
        <v>46273</v>
      </c>
      <c r="Y1012" s="1404">
        <f>_xll.qlCalendarAdvance(Calendar,X1012,NDays&amp;"D")</f>
        <v>46273</v>
      </c>
      <c r="Z1012" s="1403">
        <v>2.7280925122747973E-2</v>
      </c>
      <c r="AA1012" s="1411">
        <v>2.7233463900133703E-2</v>
      </c>
    </row>
    <row r="1013" spans="19:27" x14ac:dyDescent="0.2">
      <c r="S1013" s="399"/>
      <c r="T1013" s="1401"/>
      <c r="W1013" s="864" t="str">
        <f t="shared" si="23"/>
        <v>1w</v>
      </c>
      <c r="X1013" s="1405">
        <f>_xll.qlCalendarAdvance(Calendar,X1012,W1013,"f",FALSE)</f>
        <v>46280</v>
      </c>
      <c r="Y1013" s="1404">
        <f>_xll.qlCalendarAdvance(Calendar,X1013,NDays&amp;"D")</f>
        <v>46280</v>
      </c>
      <c r="Z1013" s="1403">
        <v>2.7289410960424774E-2</v>
      </c>
      <c r="AA1013" s="1411">
        <v>2.7242273189478361E-2</v>
      </c>
    </row>
    <row r="1014" spans="19:27" x14ac:dyDescent="0.2">
      <c r="S1014" s="399"/>
      <c r="T1014" s="1401"/>
      <c r="W1014" s="864" t="str">
        <f t="shared" si="23"/>
        <v>1w</v>
      </c>
      <c r="X1014" s="1405">
        <f>_xll.qlCalendarAdvance(Calendar,X1013,W1014,"f",FALSE)</f>
        <v>46287</v>
      </c>
      <c r="Y1014" s="1404">
        <f>_xll.qlCalendarAdvance(Calendar,X1014,NDays&amp;"D")</f>
        <v>46287</v>
      </c>
      <c r="Z1014" s="1403">
        <v>2.7297731435490045E-2</v>
      </c>
      <c r="AA1014" s="1411">
        <v>2.7250917468433222E-2</v>
      </c>
    </row>
    <row r="1015" spans="19:27" x14ac:dyDescent="0.2">
      <c r="S1015" s="399"/>
      <c r="T1015" s="1401"/>
      <c r="W1015" s="864" t="str">
        <f t="shared" si="23"/>
        <v>1w</v>
      </c>
      <c r="X1015" s="1405">
        <f>_xll.qlCalendarAdvance(Calendar,X1014,W1015,"f",FALSE)</f>
        <v>46294</v>
      </c>
      <c r="Y1015" s="1404">
        <f>_xll.qlCalendarAdvance(Calendar,X1015,NDays&amp;"D")</f>
        <v>46294</v>
      </c>
      <c r="Z1015" s="1403">
        <v>2.7305886547603391E-2</v>
      </c>
      <c r="AA1015" s="1411">
        <v>2.7259396736917241E-2</v>
      </c>
    </row>
    <row r="1016" spans="19:27" x14ac:dyDescent="0.2">
      <c r="S1016" s="399"/>
      <c r="T1016" s="1401"/>
      <c r="W1016" s="864" t="str">
        <f t="shared" si="23"/>
        <v>1w</v>
      </c>
      <c r="X1016" s="1405">
        <f>_xll.qlCalendarAdvance(Calendar,X1015,W1016,"f",FALSE)</f>
        <v>46301</v>
      </c>
      <c r="Y1016" s="1404">
        <f>_xll.qlCalendarAdvance(Calendar,X1016,NDays&amp;"D")</f>
        <v>46301</v>
      </c>
      <c r="Z1016" s="1403">
        <v>2.7315453373709199E-2</v>
      </c>
      <c r="AA1016" s="1411">
        <v>2.7267710995011463E-2</v>
      </c>
    </row>
    <row r="1017" spans="19:27" x14ac:dyDescent="0.2">
      <c r="S1017" s="399"/>
      <c r="T1017" s="1401"/>
      <c r="W1017" s="864" t="str">
        <f t="shared" si="23"/>
        <v>1w</v>
      </c>
      <c r="X1017" s="1405">
        <f>_xll.qlCalendarAdvance(Calendar,X1016,W1017,"f",FALSE)</f>
        <v>46308</v>
      </c>
      <c r="Y1017" s="1404">
        <f>_xll.qlCalendarAdvance(Calendar,X1017,NDays&amp;"D")</f>
        <v>46308</v>
      </c>
      <c r="Z1017" s="1403">
        <v>2.7323266531321201E-2</v>
      </c>
      <c r="AA1017" s="1411">
        <v>2.7275860242553795E-2</v>
      </c>
    </row>
    <row r="1018" spans="19:27" x14ac:dyDescent="0.2">
      <c r="S1018" s="399"/>
      <c r="T1018" s="1401"/>
      <c r="W1018" s="864" t="str">
        <f t="shared" si="23"/>
        <v>1w</v>
      </c>
      <c r="X1018" s="1405">
        <f>_xll.qlCalendarAdvance(Calendar,X1017,W1018,"f",FALSE)</f>
        <v>46315</v>
      </c>
      <c r="Y1018" s="1404">
        <f>_xll.qlCalendarAdvance(Calendar,X1018,NDays&amp;"D")</f>
        <v>46315</v>
      </c>
      <c r="Z1018" s="1403">
        <v>2.7330914312784158E-2</v>
      </c>
      <c r="AA1018" s="1411">
        <v>2.7283844479625285E-2</v>
      </c>
    </row>
    <row r="1019" spans="19:27" x14ac:dyDescent="0.2">
      <c r="S1019" s="399"/>
      <c r="T1019" s="1401"/>
      <c r="W1019" s="864" t="str">
        <f t="shared" si="23"/>
        <v>1w</v>
      </c>
      <c r="X1019" s="1405">
        <f>_xll.qlCalendarAdvance(Calendar,X1018,W1019,"f",FALSE)</f>
        <v>46322</v>
      </c>
      <c r="Y1019" s="1404">
        <f>_xll.qlCalendarAdvance(Calendar,X1019,NDays&amp;"D")</f>
        <v>46322</v>
      </c>
      <c r="Z1019" s="1403">
        <v>2.7338396717776492E-2</v>
      </c>
      <c r="AA1019" s="1411">
        <v>2.7291663706306979E-2</v>
      </c>
    </row>
    <row r="1020" spans="19:27" x14ac:dyDescent="0.2">
      <c r="S1020" s="399"/>
      <c r="T1020" s="1401"/>
      <c r="W1020" s="864" t="str">
        <f t="shared" si="23"/>
        <v>1w</v>
      </c>
      <c r="X1020" s="1405">
        <f>_xll.qlCalendarAdvance(Calendar,X1019,W1020,"f",FALSE)</f>
        <v>46329</v>
      </c>
      <c r="Y1020" s="1404">
        <f>_xll.qlCalendarAdvance(Calendar,X1020,NDays&amp;"D")</f>
        <v>46329</v>
      </c>
      <c r="Z1020" s="1403">
        <v>2.7344181652515065E-2</v>
      </c>
      <c r="AA1020" s="1411">
        <v>2.7299317922436783E-2</v>
      </c>
    </row>
    <row r="1021" spans="19:27" x14ac:dyDescent="0.2">
      <c r="S1021" s="399"/>
      <c r="T1021" s="1401"/>
      <c r="W1021" s="864" t="str">
        <f t="shared" si="23"/>
        <v>1w</v>
      </c>
      <c r="X1021" s="1405">
        <f>_xll.qlCalendarAdvance(Calendar,X1020,W1021,"f",FALSE)</f>
        <v>46336</v>
      </c>
      <c r="Y1021" s="1404">
        <f>_xll.qlCalendarAdvance(Calendar,X1021,NDays&amp;"D")</f>
        <v>46336</v>
      </c>
      <c r="Z1021" s="1403">
        <v>2.7351344580184622E-2</v>
      </c>
      <c r="AA1021" s="1411">
        <v>2.7306807128095745E-2</v>
      </c>
    </row>
    <row r="1022" spans="19:27" x14ac:dyDescent="0.2">
      <c r="S1022" s="399"/>
      <c r="T1022" s="1401"/>
      <c r="W1022" s="864" t="str">
        <f t="shared" si="23"/>
        <v>1w</v>
      </c>
      <c r="X1022" s="1405">
        <f>_xll.qlCalendarAdvance(Calendar,X1021,W1022,"f",FALSE)</f>
        <v>46343</v>
      </c>
      <c r="Y1022" s="1404">
        <f>_xll.qlCalendarAdvance(Calendar,X1022,NDays&amp;"D")</f>
        <v>46343</v>
      </c>
      <c r="Z1022" s="1403">
        <v>2.7358342142722113E-2</v>
      </c>
      <c r="AA1022" s="1411">
        <v>2.7314131323202817E-2</v>
      </c>
    </row>
    <row r="1023" spans="19:27" x14ac:dyDescent="0.2">
      <c r="S1023" s="399"/>
      <c r="T1023" s="1401"/>
      <c r="W1023" s="864" t="str">
        <f t="shared" si="23"/>
        <v>1w</v>
      </c>
      <c r="X1023" s="1405">
        <f>_xll.qlCalendarAdvance(Calendar,X1022,W1023,"f",FALSE)</f>
        <v>46350</v>
      </c>
      <c r="Y1023" s="1404">
        <f>_xll.qlCalendarAdvance(Calendar,X1023,NDays&amp;"D")</f>
        <v>46350</v>
      </c>
      <c r="Z1023" s="1403">
        <v>2.7365174339843867E-2</v>
      </c>
      <c r="AA1023" s="1411">
        <v>2.7321290507758E-2</v>
      </c>
    </row>
    <row r="1024" spans="19:27" x14ac:dyDescent="0.2">
      <c r="S1024" s="399"/>
      <c r="T1024" s="1401"/>
      <c r="W1024" s="864" t="str">
        <f t="shared" si="23"/>
        <v>1w</v>
      </c>
      <c r="X1024" s="1405">
        <f>_xll.qlCalendarAdvance(Calendar,X1023,W1024,"f",FALSE)</f>
        <v>46357</v>
      </c>
      <c r="Y1024" s="1404">
        <f>_xll.qlCalendarAdvance(Calendar,X1024,NDays&amp;"D")</f>
        <v>46357</v>
      </c>
      <c r="Z1024" s="1403">
        <v>2.7377782796118574E-2</v>
      </c>
      <c r="AA1024" s="1411">
        <v>2.7328284681842341E-2</v>
      </c>
    </row>
    <row r="1025" spans="19:27" x14ac:dyDescent="0.2">
      <c r="S1025" s="399"/>
      <c r="T1025" s="1401"/>
      <c r="W1025" s="864" t="str">
        <f t="shared" si="23"/>
        <v>1w</v>
      </c>
      <c r="X1025" s="1405">
        <f>_xll.qlCalendarAdvance(Calendar,X1024,W1025,"f",FALSE)</f>
        <v>46364</v>
      </c>
      <c r="Y1025" s="1404">
        <f>_xll.qlCalendarAdvance(Calendar,X1025,NDays&amp;"D")</f>
        <v>46364</v>
      </c>
      <c r="Z1025" s="1403">
        <v>2.7379818224668336E-2</v>
      </c>
      <c r="AA1025" s="1411">
        <v>2.7335113845374792E-2</v>
      </c>
    </row>
    <row r="1026" spans="19:27" x14ac:dyDescent="0.2">
      <c r="S1026" s="399"/>
      <c r="T1026" s="1401"/>
      <c r="W1026" s="864" t="str">
        <f t="shared" si="23"/>
        <v>1w</v>
      </c>
      <c r="X1026" s="1405">
        <f>_xll.qlCalendarAdvance(Calendar,X1025,W1026,"f",FALSE)</f>
        <v>46371</v>
      </c>
      <c r="Y1026" s="1404">
        <f>_xll.qlCalendarAdvance(Calendar,X1026,NDays&amp;"D")</f>
        <v>46371</v>
      </c>
      <c r="Z1026" s="1403">
        <v>2.7386142985932303E-2</v>
      </c>
      <c r="AA1026" s="1411">
        <v>2.7341777998355354E-2</v>
      </c>
    </row>
    <row r="1027" spans="19:27" x14ac:dyDescent="0.2">
      <c r="S1027" s="399"/>
      <c r="T1027" s="1401"/>
      <c r="W1027" s="864" t="str">
        <f t="shared" si="23"/>
        <v>1w</v>
      </c>
      <c r="X1027" s="1405">
        <f>_xll.qlCalendarAdvance(Calendar,X1026,W1027,"f",FALSE)</f>
        <v>46378</v>
      </c>
      <c r="Y1027" s="1404">
        <f>_xll.qlCalendarAdvance(Calendar,X1027,NDays&amp;"D")</f>
        <v>46378</v>
      </c>
      <c r="Z1027" s="1403">
        <v>2.7392302368404068E-2</v>
      </c>
      <c r="AA1027" s="1411">
        <v>2.7348277140702981E-2</v>
      </c>
    </row>
    <row r="1028" spans="19:27" x14ac:dyDescent="0.2">
      <c r="S1028" s="399"/>
      <c r="T1028" s="1401"/>
      <c r="W1028" s="864" t="str">
        <f t="shared" si="23"/>
        <v>1w</v>
      </c>
      <c r="X1028" s="1405">
        <f>_xll.qlCalendarAdvance(Calendar,X1027,W1028,"f",FALSE)</f>
        <v>46385</v>
      </c>
      <c r="Y1028" s="1404">
        <f>_xll.qlCalendarAdvance(Calendar,X1028,NDays&amp;"D")</f>
        <v>46385</v>
      </c>
      <c r="Z1028" s="1403">
        <v>2.7398296371822194E-2</v>
      </c>
      <c r="AA1028" s="1411">
        <v>2.7354611272660811E-2</v>
      </c>
    </row>
    <row r="1029" spans="19:27" x14ac:dyDescent="0.2">
      <c r="S1029" s="399"/>
      <c r="T1029" s="1401"/>
      <c r="W1029" s="864" t="str">
        <f t="shared" si="23"/>
        <v>1w</v>
      </c>
      <c r="X1029" s="1405">
        <f>_xll.qlCalendarAdvance(Calendar,X1028,W1029,"f",FALSE)</f>
        <v>46392</v>
      </c>
      <c r="Y1029" s="1404">
        <f>_xll.qlCalendarAdvance(Calendar,X1029,NDays&amp;"D")</f>
        <v>46392</v>
      </c>
      <c r="Z1029" s="1403">
        <v>2.7404124995935693E-2</v>
      </c>
      <c r="AA1029" s="1411">
        <v>2.736078039390466E-2</v>
      </c>
    </row>
    <row r="1030" spans="19:27" x14ac:dyDescent="0.2">
      <c r="S1030" s="399"/>
      <c r="T1030" s="1401"/>
      <c r="W1030" s="864" t="str">
        <f t="shared" si="23"/>
        <v>1w</v>
      </c>
      <c r="X1030" s="1405">
        <f>_xll.qlCalendarAdvance(Calendar,X1029,W1030,"f",FALSE)</f>
        <v>46399</v>
      </c>
      <c r="Y1030" s="1404">
        <f>_xll.qlCalendarAdvance(Calendar,X1030,NDays&amp;"D")</f>
        <v>46399</v>
      </c>
      <c r="Z1030" s="1403">
        <v>2.740978824049882E-2</v>
      </c>
      <c r="AA1030" s="1411">
        <v>2.7366784504515573E-2</v>
      </c>
    </row>
    <row r="1031" spans="19:27" x14ac:dyDescent="0.2">
      <c r="S1031" s="399"/>
      <c r="T1031" s="1401"/>
      <c r="W1031" s="864" t="str">
        <f t="shared" si="23"/>
        <v>1w</v>
      </c>
      <c r="X1031" s="1405">
        <f>_xll.qlCalendarAdvance(Calendar,X1030,W1031,"f",FALSE)</f>
        <v>46406</v>
      </c>
      <c r="Y1031" s="1404">
        <f>_xll.qlCalendarAdvance(Calendar,X1031,NDays&amp;"D")</f>
        <v>46406</v>
      </c>
      <c r="Z1031" s="1403">
        <v>2.7415286105273655E-2</v>
      </c>
      <c r="AA1031" s="1411">
        <v>2.7372623604655644E-2</v>
      </c>
    </row>
    <row r="1032" spans="19:27" x14ac:dyDescent="0.2">
      <c r="S1032" s="399"/>
      <c r="T1032" s="1401"/>
      <c r="W1032" s="864" t="str">
        <f t="shared" si="23"/>
        <v>1w</v>
      </c>
      <c r="X1032" s="1405">
        <f>_xll.qlCalendarAdvance(Calendar,X1031,W1032,"f",FALSE)</f>
        <v>46413</v>
      </c>
      <c r="Y1032" s="1404">
        <f>_xll.qlCalendarAdvance(Calendar,X1032,NDays&amp;"D")</f>
        <v>46413</v>
      </c>
      <c r="Z1032" s="1403">
        <v>2.742061859003014E-2</v>
      </c>
      <c r="AA1032" s="1411">
        <v>2.7378297694081732E-2</v>
      </c>
    </row>
    <row r="1033" spans="19:27" x14ac:dyDescent="0.2">
      <c r="S1033" s="399"/>
      <c r="T1033" s="1401"/>
      <c r="W1033" s="864" t="str">
        <f t="shared" si="23"/>
        <v>1w</v>
      </c>
      <c r="X1033" s="1405">
        <f>_xll.qlCalendarAdvance(Calendar,X1032,W1033,"f",FALSE)</f>
        <v>46420</v>
      </c>
      <c r="Y1033" s="1404">
        <f>_xll.qlCalendarAdvance(Calendar,X1033,NDays&amp;"D")</f>
        <v>46420</v>
      </c>
      <c r="Z1033" s="1403">
        <v>2.7421629016734464E-2</v>
      </c>
      <c r="AA1033" s="1411">
        <v>2.7383806772955932E-2</v>
      </c>
    </row>
    <row r="1034" spans="19:27" x14ac:dyDescent="0.2">
      <c r="S1034" s="399"/>
      <c r="T1034" s="1401"/>
      <c r="W1034" s="864" t="str">
        <f t="shared" si="23"/>
        <v>1w</v>
      </c>
      <c r="X1034" s="1405">
        <f>_xll.qlCalendarAdvance(Calendar,X1033,W1034,"f",FALSE)</f>
        <v>46427</v>
      </c>
      <c r="Y1034" s="1404">
        <f>_xll.qlCalendarAdvance(Calendar,X1034,NDays&amp;"D")</f>
        <v>46427</v>
      </c>
      <c r="Z1034" s="1403">
        <v>2.742666504540632E-2</v>
      </c>
      <c r="AA1034" s="1411">
        <v>2.7389150841197196E-2</v>
      </c>
    </row>
    <row r="1035" spans="19:27" x14ac:dyDescent="0.2">
      <c r="S1035" s="399"/>
      <c r="T1035" s="1401"/>
      <c r="W1035" s="864" t="str">
        <f t="shared" si="23"/>
        <v>1w</v>
      </c>
      <c r="X1035" s="1405">
        <f>_xll.qlCalendarAdvance(Calendar,X1034,W1035,"f",FALSE)</f>
        <v>46434</v>
      </c>
      <c r="Y1035" s="1404">
        <f>_xll.qlCalendarAdvance(Calendar,X1035,NDays&amp;"D")</f>
        <v>46434</v>
      </c>
      <c r="Z1035" s="1403">
        <v>2.7431535730489752E-2</v>
      </c>
      <c r="AA1035" s="1411">
        <v>2.7394329898886571E-2</v>
      </c>
    </row>
    <row r="1036" spans="19:27" x14ac:dyDescent="0.2">
      <c r="S1036" s="399"/>
      <c r="T1036" s="1401"/>
      <c r="W1036" s="864" t="str">
        <f t="shared" si="23"/>
        <v>1w</v>
      </c>
      <c r="X1036" s="1405">
        <f>_xll.qlCalendarAdvance(Calendar,X1035,W1036,"f",FALSE)</f>
        <v>46441</v>
      </c>
      <c r="Y1036" s="1404">
        <f>_xll.qlCalendarAdvance(Calendar,X1036,NDays&amp;"D")</f>
        <v>46441</v>
      </c>
      <c r="Z1036" s="1403">
        <v>2.7436241071799514E-2</v>
      </c>
      <c r="AA1036" s="1411">
        <v>2.7399343945861965E-2</v>
      </c>
    </row>
    <row r="1037" spans="19:27" x14ac:dyDescent="0.2">
      <c r="S1037" s="399"/>
      <c r="T1037" s="1401"/>
      <c r="W1037" s="864" t="str">
        <f t="shared" si="23"/>
        <v>1w</v>
      </c>
      <c r="X1037" s="1405">
        <f>_xll.qlCalendarAdvance(Calendar,X1036,W1037,"f",FALSE)</f>
        <v>46448</v>
      </c>
      <c r="Y1037" s="1404">
        <f>_xll.qlCalendarAdvance(Calendar,X1037,NDays&amp;"D")</f>
        <v>46448</v>
      </c>
      <c r="Z1037" s="1403">
        <v>2.7444800305916287E-2</v>
      </c>
      <c r="AA1037" s="1411">
        <v>2.7404192982285469E-2</v>
      </c>
    </row>
    <row r="1038" spans="19:27" x14ac:dyDescent="0.2">
      <c r="S1038" s="399"/>
      <c r="T1038" s="1401"/>
      <c r="W1038" s="864" t="str">
        <f t="shared" si="23"/>
        <v>1w</v>
      </c>
      <c r="X1038" s="1405">
        <f>_xll.qlCalendarAdvance(Calendar,X1037,W1038,"f",FALSE)</f>
        <v>46455</v>
      </c>
      <c r="Y1038" s="1404">
        <f>_xll.qlCalendarAdvance(Calendar,X1038,NDays&amp;"D")</f>
        <v>46455</v>
      </c>
      <c r="Z1038" s="1403">
        <v>2.744914050609203E-2</v>
      </c>
      <c r="AA1038" s="1411">
        <v>2.7408877007913945E-2</v>
      </c>
    </row>
    <row r="1039" spans="19:27" x14ac:dyDescent="0.2">
      <c r="S1039" s="399"/>
      <c r="T1039" s="1401"/>
      <c r="W1039" s="864" t="str">
        <f t="shared" si="23"/>
        <v>1w</v>
      </c>
      <c r="X1039" s="1405">
        <f>_xll.qlCalendarAdvance(Calendar,X1038,W1039,"f",FALSE)</f>
        <v>46462</v>
      </c>
      <c r="Y1039" s="1404">
        <f>_xll.qlCalendarAdvance(Calendar,X1039,NDays&amp;"D")</f>
        <v>46462</v>
      </c>
      <c r="Z1039" s="1403">
        <v>2.7453315324827188E-2</v>
      </c>
      <c r="AA1039" s="1411">
        <v>2.7413396022990533E-2</v>
      </c>
    </row>
    <row r="1040" spans="19:27" x14ac:dyDescent="0.2">
      <c r="S1040" s="399"/>
      <c r="T1040" s="1401"/>
      <c r="W1040" s="864" t="str">
        <f t="shared" si="23"/>
        <v>1w</v>
      </c>
      <c r="X1040" s="1405">
        <f>_xll.qlCalendarAdvance(Calendar,X1039,W1040,"f",FALSE)</f>
        <v>46469</v>
      </c>
      <c r="Y1040" s="1404">
        <f>_xll.qlCalendarAdvance(Calendar,X1040,NDays&amp;"D")</f>
        <v>46469</v>
      </c>
      <c r="Z1040" s="1403">
        <v>2.7457324761938753E-2</v>
      </c>
      <c r="AA1040" s="1411">
        <v>2.7417750027434185E-2</v>
      </c>
    </row>
    <row r="1041" spans="19:27" x14ac:dyDescent="0.2">
      <c r="S1041" s="399"/>
      <c r="T1041" s="1401"/>
      <c r="W1041" s="864" t="str">
        <f t="shared" si="23"/>
        <v>1w</v>
      </c>
      <c r="X1041" s="1405">
        <f>_xll.qlCalendarAdvance(Calendar,X1040,W1041,"f",FALSE)</f>
        <v>46476</v>
      </c>
      <c r="Y1041" s="1404">
        <f>_xll.qlCalendarAdvance(Calendar,X1041,NDays&amp;"D")</f>
        <v>46476</v>
      </c>
      <c r="Z1041" s="1403">
        <v>2.7461168817269864E-2</v>
      </c>
      <c r="AA1041" s="1411">
        <v>2.7421939021163855E-2</v>
      </c>
    </row>
    <row r="1042" spans="19:27" x14ac:dyDescent="0.2">
      <c r="S1042" s="399"/>
      <c r="T1042" s="1401"/>
      <c r="W1042" s="864" t="str">
        <f t="shared" si="23"/>
        <v>1w</v>
      </c>
      <c r="X1042" s="1405">
        <f>_xll.qlCalendarAdvance(Calendar,X1041,W1042,"f",FALSE)</f>
        <v>46483</v>
      </c>
      <c r="Y1042" s="1404">
        <f>_xll.qlCalendarAdvance(Calendar,X1042,NDays&amp;"D")</f>
        <v>46483</v>
      </c>
      <c r="Z1042" s="1403">
        <v>2.7463566326374811E-2</v>
      </c>
      <c r="AA1042" s="1411">
        <v>2.742596300426059E-2</v>
      </c>
    </row>
    <row r="1043" spans="19:27" x14ac:dyDescent="0.2">
      <c r="S1043" s="399"/>
      <c r="T1043" s="1401"/>
      <c r="W1043" s="864" t="str">
        <f t="shared" si="23"/>
        <v>1w</v>
      </c>
      <c r="X1043" s="1405">
        <f>_xll.qlCalendarAdvance(Calendar,X1042,W1043,"f",FALSE)</f>
        <v>46490</v>
      </c>
      <c r="Y1043" s="1404">
        <f>_xll.qlCalendarAdvance(Calendar,X1043,NDays&amp;"D")</f>
        <v>46490</v>
      </c>
      <c r="Z1043" s="1403">
        <v>2.7467091165722102E-2</v>
      </c>
      <c r="AA1043" s="1411">
        <v>2.7429821976643343E-2</v>
      </c>
    </row>
    <row r="1044" spans="19:27" x14ac:dyDescent="0.2">
      <c r="S1044" s="399"/>
      <c r="T1044" s="1401"/>
      <c r="W1044" s="864" t="str">
        <f t="shared" si="23"/>
        <v>1w</v>
      </c>
      <c r="X1044" s="1405">
        <f>_xll.qlCalendarAdvance(Calendar,X1043,W1044,"f",FALSE)</f>
        <v>46497</v>
      </c>
      <c r="Y1044" s="1404">
        <f>_xll.qlCalendarAdvance(Calendar,X1044,NDays&amp;"D")</f>
        <v>46497</v>
      </c>
      <c r="Z1044" s="1403">
        <v>2.7470450635225834E-2</v>
      </c>
      <c r="AA1044" s="1411">
        <v>2.743351593839316E-2</v>
      </c>
    </row>
    <row r="1045" spans="19:27" x14ac:dyDescent="0.2">
      <c r="S1045" s="399"/>
      <c r="T1045" s="1401"/>
      <c r="W1045" s="864" t="str">
        <f t="shared" si="23"/>
        <v>1w</v>
      </c>
      <c r="X1045" s="1405">
        <f>_xll.qlCalendarAdvance(Calendar,X1044,W1045,"f",FALSE)</f>
        <v>46504</v>
      </c>
      <c r="Y1045" s="1404">
        <f>_xll.qlCalendarAdvance(Calendar,X1045,NDays&amp;"D")</f>
        <v>46504</v>
      </c>
      <c r="Z1045" s="1403">
        <v>2.7473644734753631E-2</v>
      </c>
      <c r="AA1045" s="1411">
        <v>2.7437044889510043E-2</v>
      </c>
    </row>
    <row r="1046" spans="19:27" x14ac:dyDescent="0.2">
      <c r="S1046" s="399"/>
      <c r="T1046" s="1401"/>
      <c r="W1046" s="864" t="str">
        <f t="shared" si="23"/>
        <v>1w</v>
      </c>
      <c r="X1046" s="1405">
        <f>_xll.qlCalendarAdvance(Calendar,X1045,W1046,"f",FALSE)</f>
        <v>46511</v>
      </c>
      <c r="Y1046" s="1404">
        <f>_xll.qlCalendarAdvance(Calendar,X1046,NDays&amp;"D")</f>
        <v>46511</v>
      </c>
      <c r="Z1046" s="1403">
        <v>2.7477908361699568E-2</v>
      </c>
      <c r="AA1046" s="1411">
        <v>2.7440408829831897E-2</v>
      </c>
    </row>
    <row r="1047" spans="19:27" x14ac:dyDescent="0.2">
      <c r="S1047" s="399"/>
      <c r="T1047" s="1401"/>
      <c r="W1047" s="864" t="str">
        <f t="shared" si="23"/>
        <v>1w</v>
      </c>
      <c r="X1047" s="1405">
        <f>_xll.qlCalendarAdvance(Calendar,X1046,W1047,"f",FALSE)</f>
        <v>46518</v>
      </c>
      <c r="Y1047" s="1404">
        <f>_xll.qlCalendarAdvance(Calendar,X1047,NDays&amp;"D")</f>
        <v>46518</v>
      </c>
      <c r="Z1047" s="1403">
        <v>2.7480760123158372E-2</v>
      </c>
      <c r="AA1047" s="1411">
        <v>2.744360775943977E-2</v>
      </c>
    </row>
    <row r="1048" spans="19:27" x14ac:dyDescent="0.2">
      <c r="S1048" s="399"/>
      <c r="T1048" s="1401"/>
      <c r="W1048" s="864" t="str">
        <f t="shared" si="23"/>
        <v>1w</v>
      </c>
      <c r="X1048" s="1405">
        <f>_xll.qlCalendarAdvance(Calendar,X1047,W1048,"f",FALSE)</f>
        <v>46525</v>
      </c>
      <c r="Y1048" s="1404">
        <f>_xll.qlCalendarAdvance(Calendar,X1048,NDays&amp;"D")</f>
        <v>46525</v>
      </c>
      <c r="Z1048" s="1403">
        <v>2.7483446501843253E-2</v>
      </c>
      <c r="AA1048" s="1411">
        <v>2.7446641678414707E-2</v>
      </c>
    </row>
    <row r="1049" spans="19:27" x14ac:dyDescent="0.2">
      <c r="S1049" s="399"/>
      <c r="T1049" s="1401"/>
      <c r="W1049" s="864" t="str">
        <f t="shared" si="23"/>
        <v>1w</v>
      </c>
      <c r="X1049" s="1405">
        <f>_xll.qlCalendarAdvance(Calendar,X1048,W1049,"f",FALSE)</f>
        <v>46532</v>
      </c>
      <c r="Y1049" s="1404">
        <f>_xll.qlCalendarAdvance(Calendar,X1049,NDays&amp;"D")</f>
        <v>46532</v>
      </c>
      <c r="Z1049" s="1403">
        <v>2.7485967497641782E-2</v>
      </c>
      <c r="AA1049" s="1411">
        <v>2.7449510586594617E-2</v>
      </c>
    </row>
    <row r="1050" spans="19:27" x14ac:dyDescent="0.2">
      <c r="S1050" s="399"/>
      <c r="T1050" s="1401"/>
      <c r="W1050" s="864" t="str">
        <f t="shared" ref="W1050:W1113" si="24">W1049</f>
        <v>1w</v>
      </c>
      <c r="X1050" s="1405">
        <f>_xll.qlCalendarAdvance(Calendar,X1049,W1050,"f",FALSE)</f>
        <v>46539</v>
      </c>
      <c r="Y1050" s="1404">
        <f>_xll.qlCalendarAdvance(Calendar,X1050,NDays&amp;"D")</f>
        <v>46539</v>
      </c>
      <c r="Z1050" s="1403">
        <v>2.748713667087288E-2</v>
      </c>
      <c r="AA1050" s="1411">
        <v>2.745221448414159E-2</v>
      </c>
    </row>
    <row r="1051" spans="19:27" x14ac:dyDescent="0.2">
      <c r="S1051" s="399"/>
      <c r="T1051" s="1401"/>
      <c r="W1051" s="864" t="str">
        <f t="shared" si="24"/>
        <v>1w</v>
      </c>
      <c r="X1051" s="1405">
        <f>_xll.qlCalendarAdvance(Calendar,X1050,W1051,"f",FALSE)</f>
        <v>46546</v>
      </c>
      <c r="Y1051" s="1404">
        <f>_xll.qlCalendarAdvance(Calendar,X1051,NDays&amp;"D")</f>
        <v>46546</v>
      </c>
      <c r="Z1051" s="1403">
        <v>2.748935682172397E-2</v>
      </c>
      <c r="AA1051" s="1411">
        <v>2.7454753371055629E-2</v>
      </c>
    </row>
    <row r="1052" spans="19:27" x14ac:dyDescent="0.2">
      <c r="S1052" s="399"/>
      <c r="T1052" s="1401"/>
      <c r="W1052" s="864" t="str">
        <f t="shared" si="24"/>
        <v>1w</v>
      </c>
      <c r="X1052" s="1405">
        <f>_xll.qlCalendarAdvance(Calendar,X1051,W1052,"f",FALSE)</f>
        <v>46553</v>
      </c>
      <c r="Y1052" s="1404">
        <f>_xll.qlCalendarAdvance(Calendar,X1052,NDays&amp;"D")</f>
        <v>46553</v>
      </c>
      <c r="Z1052" s="1403">
        <v>2.7491446857790702E-2</v>
      </c>
      <c r="AA1052" s="1411">
        <v>2.745712724717464E-2</v>
      </c>
    </row>
    <row r="1053" spans="19:27" x14ac:dyDescent="0.2">
      <c r="S1053" s="399"/>
      <c r="T1053" s="1401"/>
      <c r="W1053" s="864" t="str">
        <f t="shared" si="24"/>
        <v>1w</v>
      </c>
      <c r="X1053" s="1405">
        <f>_xll.qlCalendarAdvance(Calendar,X1052,W1053,"f",FALSE)</f>
        <v>46560</v>
      </c>
      <c r="Y1053" s="1404">
        <f>_xll.qlCalendarAdvance(Calendar,X1053,NDays&amp;"D")</f>
        <v>46560</v>
      </c>
      <c r="Z1053" s="1403">
        <v>2.7493425762989188E-2</v>
      </c>
      <c r="AA1053" s="1411">
        <v>2.7459336112498622E-2</v>
      </c>
    </row>
    <row r="1054" spans="19:27" x14ac:dyDescent="0.2">
      <c r="S1054" s="399"/>
      <c r="T1054" s="1401"/>
      <c r="W1054" s="864" t="str">
        <f t="shared" si="24"/>
        <v>1w</v>
      </c>
      <c r="X1054" s="1405">
        <f>_xll.qlCalendarAdvance(Calendar,X1053,W1054,"f",FALSE)</f>
        <v>46567</v>
      </c>
      <c r="Y1054" s="1404">
        <f>_xll.qlCalendarAdvance(Calendar,X1054,NDays&amp;"D")</f>
        <v>46567</v>
      </c>
      <c r="Z1054" s="1403">
        <v>2.7495311930880915E-2</v>
      </c>
      <c r="AA1054" s="1411">
        <v>2.7461396811281347E-2</v>
      </c>
    </row>
    <row r="1055" spans="19:27" x14ac:dyDescent="0.2">
      <c r="S1055" s="399"/>
      <c r="T1055" s="1401"/>
      <c r="W1055" s="864" t="str">
        <f t="shared" si="24"/>
        <v>1w</v>
      </c>
      <c r="X1055" s="1405">
        <f>_xll.qlCalendarAdvance(Calendar,X1054,W1055,"f",FALSE)</f>
        <v>46574</v>
      </c>
      <c r="Y1055" s="1404">
        <f>_xll.qlCalendarAdvance(Calendar,X1055,NDays&amp;"D")</f>
        <v>46574</v>
      </c>
      <c r="Z1055" s="1403">
        <v>2.7498269971148227E-2</v>
      </c>
      <c r="AA1055" s="1411">
        <v>2.7463368435338698E-2</v>
      </c>
    </row>
    <row r="1056" spans="19:27" x14ac:dyDescent="0.2">
      <c r="S1056" s="399"/>
      <c r="T1056" s="1401"/>
      <c r="W1056" s="864" t="str">
        <f t="shared" si="24"/>
        <v>1w</v>
      </c>
      <c r="X1056" s="1405">
        <f>_xll.qlCalendarAdvance(Calendar,X1055,W1056,"f",FALSE)</f>
        <v>46581</v>
      </c>
      <c r="Y1056" s="1404">
        <f>_xll.qlCalendarAdvance(Calendar,X1056,NDays&amp;"D")</f>
        <v>46581</v>
      </c>
      <c r="Z1056" s="1403">
        <v>2.7499981996004733E-2</v>
      </c>
      <c r="AA1056" s="1411">
        <v>2.7465256231201662E-2</v>
      </c>
    </row>
    <row r="1057" spans="19:27" x14ac:dyDescent="0.2">
      <c r="S1057" s="399"/>
      <c r="T1057" s="1401"/>
      <c r="W1057" s="864" t="str">
        <f t="shared" si="24"/>
        <v>1w</v>
      </c>
      <c r="X1057" s="1405">
        <f>_xll.qlCalendarAdvance(Calendar,X1056,W1057,"f",FALSE)</f>
        <v>46588</v>
      </c>
      <c r="Y1057" s="1404">
        <f>_xll.qlCalendarAdvance(Calendar,X1057,NDays&amp;"D")</f>
        <v>46588</v>
      </c>
      <c r="Z1057" s="1403">
        <v>2.7501610003481301E-2</v>
      </c>
      <c r="AA1057" s="1411">
        <v>2.7467060199032334E-2</v>
      </c>
    </row>
    <row r="1058" spans="19:27" x14ac:dyDescent="0.2">
      <c r="S1058" s="399"/>
      <c r="T1058" s="1401"/>
      <c r="W1058" s="864" t="str">
        <f t="shared" si="24"/>
        <v>1w</v>
      </c>
      <c r="X1058" s="1405">
        <f>_xll.qlCalendarAdvance(Calendar,X1057,W1058,"f",FALSE)</f>
        <v>46595</v>
      </c>
      <c r="Y1058" s="1404">
        <f>_xll.qlCalendarAdvance(Calendar,X1058,NDays&amp;"D")</f>
        <v>46595</v>
      </c>
      <c r="Z1058" s="1403">
        <v>2.7503153993546567E-2</v>
      </c>
      <c r="AA1058" s="1411">
        <v>2.7468780338668619E-2</v>
      </c>
    </row>
    <row r="1059" spans="19:27" x14ac:dyDescent="0.2">
      <c r="S1059" s="399"/>
      <c r="T1059" s="1401"/>
      <c r="W1059" s="864" t="str">
        <f t="shared" si="24"/>
        <v>1w</v>
      </c>
      <c r="X1059" s="1405">
        <f>_xll.qlCalendarAdvance(Calendar,X1058,W1059,"f",FALSE)</f>
        <v>46602</v>
      </c>
      <c r="Y1059" s="1404">
        <f>_xll.qlCalendarAdvance(Calendar,X1059,NDays&amp;"D")</f>
        <v>46602</v>
      </c>
      <c r="Z1059" s="1403">
        <v>2.7504613966166533E-2</v>
      </c>
      <c r="AA1059" s="1411">
        <v>2.7470416650272611E-2</v>
      </c>
    </row>
    <row r="1060" spans="19:27" x14ac:dyDescent="0.2">
      <c r="S1060" s="399"/>
      <c r="T1060" s="1401"/>
      <c r="W1060" s="864" t="str">
        <f t="shared" si="24"/>
        <v>1w</v>
      </c>
      <c r="X1060" s="1405">
        <f>_xll.qlCalendarAdvance(Calendar,X1059,W1060,"f",FALSE)</f>
        <v>46609</v>
      </c>
      <c r="Y1060" s="1404">
        <f>_xll.qlCalendarAdvance(Calendar,X1060,NDays&amp;"D")</f>
        <v>46609</v>
      </c>
      <c r="Z1060" s="1403">
        <v>2.7505989921304604E-2</v>
      </c>
      <c r="AA1060" s="1411">
        <v>2.7471969133520124E-2</v>
      </c>
    </row>
    <row r="1061" spans="19:27" x14ac:dyDescent="0.2">
      <c r="S1061" s="399"/>
      <c r="T1061" s="1401"/>
      <c r="W1061" s="864" t="str">
        <f t="shared" si="24"/>
        <v>1w</v>
      </c>
      <c r="X1061" s="1405">
        <f>_xll.qlCalendarAdvance(Calendar,X1060,W1061,"f",FALSE)</f>
        <v>46616</v>
      </c>
      <c r="Y1061" s="1404">
        <f>_xll.qlCalendarAdvance(Calendar,X1061,NDays&amp;"D")</f>
        <v>46616</v>
      </c>
      <c r="Z1061" s="1403">
        <v>2.7507281858939865E-2</v>
      </c>
      <c r="AA1061" s="1411">
        <v>2.7473437788816391E-2</v>
      </c>
    </row>
    <row r="1062" spans="19:27" x14ac:dyDescent="0.2">
      <c r="S1062" s="399"/>
      <c r="T1062" s="1401"/>
      <c r="W1062" s="864" t="str">
        <f t="shared" si="24"/>
        <v>1w</v>
      </c>
      <c r="X1062" s="1405">
        <f>_xll.qlCalendarAdvance(Calendar,X1061,W1062,"f",FALSE)</f>
        <v>46623</v>
      </c>
      <c r="Y1062" s="1404">
        <f>_xll.qlCalendarAdvance(Calendar,X1062,NDays&amp;"D")</f>
        <v>46623</v>
      </c>
      <c r="Z1062" s="1403">
        <v>2.7508489779038324E-2</v>
      </c>
      <c r="AA1062" s="1411">
        <v>2.7474822615918271E-2</v>
      </c>
    </row>
    <row r="1063" spans="19:27" x14ac:dyDescent="0.2">
      <c r="S1063" s="399"/>
      <c r="T1063" s="1401"/>
      <c r="W1063" s="864" t="str">
        <f t="shared" si="24"/>
        <v>1w</v>
      </c>
      <c r="X1063" s="1405">
        <f>_xll.qlCalendarAdvance(Calendar,X1062,W1063,"f",FALSE)</f>
        <v>46630</v>
      </c>
      <c r="Y1063" s="1404">
        <f>_xll.qlCalendarAdvance(Calendar,X1063,NDays&amp;"D")</f>
        <v>46630</v>
      </c>
      <c r="Z1063" s="1403">
        <v>2.7508504701774277E-2</v>
      </c>
      <c r="AA1063" s="1411">
        <v>2.7476123614906811E-2</v>
      </c>
    </row>
    <row r="1064" spans="19:27" x14ac:dyDescent="0.2">
      <c r="S1064" s="399"/>
      <c r="T1064" s="1401"/>
      <c r="W1064" s="864" t="str">
        <f t="shared" si="24"/>
        <v>1w</v>
      </c>
      <c r="X1064" s="1405">
        <f>_xll.qlCalendarAdvance(Calendar,X1063,W1064,"f",FALSE)</f>
        <v>46637</v>
      </c>
      <c r="Y1064" s="1404">
        <f>_xll.qlCalendarAdvance(Calendar,X1064,NDays&amp;"D")</f>
        <v>46637</v>
      </c>
      <c r="Z1064" s="1403">
        <v>2.7509550509255153E-2</v>
      </c>
      <c r="AA1064" s="1411">
        <v>2.7477340785619919E-2</v>
      </c>
    </row>
    <row r="1065" spans="19:27" x14ac:dyDescent="0.2">
      <c r="S1065" s="399"/>
      <c r="T1065" s="1401"/>
      <c r="W1065" s="864" t="str">
        <f t="shared" si="24"/>
        <v>1w</v>
      </c>
      <c r="X1065" s="1405">
        <f>_xll.qlCalendarAdvance(Calendar,X1064,W1065,"f",FALSE)</f>
        <v>46644</v>
      </c>
      <c r="Y1065" s="1404">
        <f>_xll.qlCalendarAdvance(Calendar,X1065,NDays&amp;"D")</f>
        <v>46644</v>
      </c>
      <c r="Z1065" s="1403">
        <v>2.7510512305449986E-2</v>
      </c>
      <c r="AA1065" s="1411">
        <v>2.7478474128300734E-2</v>
      </c>
    </row>
    <row r="1066" spans="19:27" x14ac:dyDescent="0.2">
      <c r="S1066" s="399"/>
      <c r="T1066" s="1401"/>
      <c r="W1066" s="864" t="str">
        <f t="shared" si="24"/>
        <v>1w</v>
      </c>
      <c r="X1066" s="1405">
        <f>_xll.qlCalendarAdvance(Calendar,X1065,W1066,"f",FALSE)</f>
        <v>46651</v>
      </c>
      <c r="Y1066" s="1404">
        <f>_xll.qlCalendarAdvance(Calendar,X1066,NDays&amp;"D")</f>
        <v>46651</v>
      </c>
      <c r="Z1066" s="1403">
        <v>2.7511390090345277E-2</v>
      </c>
      <c r="AA1066" s="1411">
        <v>2.7479523642787163E-2</v>
      </c>
    </row>
    <row r="1067" spans="19:27" x14ac:dyDescent="0.2">
      <c r="S1067" s="399"/>
      <c r="T1067" s="1401"/>
      <c r="W1067" s="864" t="str">
        <f t="shared" si="24"/>
        <v>1w</v>
      </c>
      <c r="X1067" s="1405">
        <f>_xll.qlCalendarAdvance(Calendar,X1066,W1067,"f",FALSE)</f>
        <v>46658</v>
      </c>
      <c r="Y1067" s="1404">
        <f>_xll.qlCalendarAdvance(Calendar,X1067,NDays&amp;"D")</f>
        <v>46658</v>
      </c>
      <c r="Z1067" s="1403">
        <v>2.7512183863916705E-2</v>
      </c>
      <c r="AA1067" s="1411">
        <v>2.7480489329160251E-2</v>
      </c>
    </row>
    <row r="1068" spans="19:27" x14ac:dyDescent="0.2">
      <c r="S1068" s="399"/>
      <c r="T1068" s="1401"/>
      <c r="W1068" s="864" t="str">
        <f t="shared" si="24"/>
        <v>1w</v>
      </c>
      <c r="X1068" s="1405">
        <f>_xll.qlCalendarAdvance(Calendar,X1067,W1068,"f",FALSE)</f>
        <v>46665</v>
      </c>
      <c r="Y1068" s="1404">
        <f>_xll.qlCalendarAdvance(Calendar,X1068,NDays&amp;"D")</f>
        <v>46665</v>
      </c>
      <c r="Z1068" s="1403">
        <v>2.7513972930096178E-2</v>
      </c>
      <c r="AA1068" s="1411">
        <v>2.7481371187338954E-2</v>
      </c>
    </row>
    <row r="1069" spans="19:27" x14ac:dyDescent="0.2">
      <c r="S1069" s="399"/>
      <c r="T1069" s="1401"/>
      <c r="W1069" s="864" t="str">
        <f t="shared" si="24"/>
        <v>1w</v>
      </c>
      <c r="X1069" s="1405">
        <f>_xll.qlCalendarAdvance(Calendar,X1068,W1069,"f",FALSE)</f>
        <v>46672</v>
      </c>
      <c r="Y1069" s="1404">
        <f>_xll.qlCalendarAdvance(Calendar,X1069,NDays&amp;"D")</f>
        <v>46672</v>
      </c>
      <c r="Z1069" s="1403">
        <v>2.7514592726833122E-2</v>
      </c>
      <c r="AA1069" s="1411">
        <v>2.7482169217404318E-2</v>
      </c>
    </row>
    <row r="1070" spans="19:27" x14ac:dyDescent="0.2">
      <c r="S1070" s="399"/>
      <c r="T1070" s="1401"/>
      <c r="W1070" s="864" t="str">
        <f t="shared" si="24"/>
        <v>1w</v>
      </c>
      <c r="X1070" s="1405">
        <f>_xll.qlCalendarAdvance(Calendar,X1069,W1070,"f",FALSE)</f>
        <v>46679</v>
      </c>
      <c r="Y1070" s="1404">
        <f>_xll.qlCalendarAdvance(Calendar,X1070,NDays&amp;"D")</f>
        <v>46679</v>
      </c>
      <c r="Z1070" s="1403">
        <v>2.7515128505879019E-2</v>
      </c>
      <c r="AA1070" s="1411">
        <v>2.7482883419275295E-2</v>
      </c>
    </row>
    <row r="1071" spans="19:27" x14ac:dyDescent="0.2">
      <c r="S1071" s="399"/>
      <c r="T1071" s="1401"/>
      <c r="W1071" s="864" t="str">
        <f t="shared" si="24"/>
        <v>1w</v>
      </c>
      <c r="X1071" s="1405">
        <f>_xll.qlCalendarAdvance(Calendar,X1070,W1071,"f",FALSE)</f>
        <v>46686</v>
      </c>
      <c r="Y1071" s="1404">
        <f>_xll.qlCalendarAdvance(Calendar,X1071,NDays&amp;"D")</f>
        <v>46686</v>
      </c>
      <c r="Z1071" s="1403">
        <v>2.7515580267223411E-2</v>
      </c>
      <c r="AA1071" s="1411">
        <v>2.7483513793032932E-2</v>
      </c>
    </row>
    <row r="1072" spans="19:27" x14ac:dyDescent="0.2">
      <c r="S1072" s="399"/>
      <c r="T1072" s="1401"/>
      <c r="W1072" s="864" t="str">
        <f t="shared" si="24"/>
        <v>1w</v>
      </c>
      <c r="X1072" s="1405">
        <f>_xll.qlCalendarAdvance(Calendar,X1071,W1072,"f",FALSE)</f>
        <v>46693</v>
      </c>
      <c r="Y1072" s="1404">
        <f>_xll.qlCalendarAdvance(Calendar,X1072,NDays&amp;"D")</f>
        <v>46693</v>
      </c>
      <c r="Z1072" s="1403">
        <v>2.7514892561456672E-2</v>
      </c>
      <c r="AA1072" s="1411">
        <v>2.7484060338758276E-2</v>
      </c>
    </row>
    <row r="1073" spans="19:27" x14ac:dyDescent="0.2">
      <c r="S1073" s="399"/>
      <c r="T1073" s="1401"/>
      <c r="W1073" s="864" t="str">
        <f t="shared" si="24"/>
        <v>1w</v>
      </c>
      <c r="X1073" s="1405">
        <f>_xll.qlCalendarAdvance(Calendar,X1072,W1073,"f",FALSE)</f>
        <v>46700</v>
      </c>
      <c r="Y1073" s="1404">
        <f>_xll.qlCalendarAdvance(Calendar,X1073,NDays&amp;"D")</f>
        <v>46700</v>
      </c>
      <c r="Z1073" s="1403">
        <v>2.7515182266820187E-2</v>
      </c>
      <c r="AA1073" s="1411">
        <v>2.7484523056127141E-2</v>
      </c>
    </row>
    <row r="1074" spans="19:27" x14ac:dyDescent="0.2">
      <c r="S1074" s="399"/>
      <c r="T1074" s="1401"/>
      <c r="W1074" s="864" t="str">
        <f t="shared" si="24"/>
        <v>1w</v>
      </c>
      <c r="X1074" s="1405">
        <f>_xll.qlCalendarAdvance(Calendar,X1073,W1074,"f",FALSE)</f>
        <v>46707</v>
      </c>
      <c r="Y1074" s="1404">
        <f>_xll.qlCalendarAdvance(Calendar,X1074,NDays&amp;"D")</f>
        <v>46707</v>
      </c>
      <c r="Z1074" s="1403">
        <v>2.7515387960786897E-2</v>
      </c>
      <c r="AA1074" s="1411">
        <v>2.748490194554476E-2</v>
      </c>
    </row>
    <row r="1075" spans="19:27" x14ac:dyDescent="0.2">
      <c r="S1075" s="399"/>
      <c r="T1075" s="1401"/>
      <c r="W1075" s="864" t="str">
        <f t="shared" si="24"/>
        <v>1w</v>
      </c>
      <c r="X1075" s="1405">
        <f>_xll.qlCalendarAdvance(Calendar,X1074,W1075,"f",FALSE)</f>
        <v>46714</v>
      </c>
      <c r="Y1075" s="1404">
        <f>_xll.qlCalendarAdvance(Calendar,X1075,NDays&amp;"D")</f>
        <v>46714</v>
      </c>
      <c r="Z1075" s="1403">
        <v>2.7515509643348701E-2</v>
      </c>
      <c r="AA1075" s="1411">
        <v>2.7485197006686946E-2</v>
      </c>
    </row>
    <row r="1076" spans="19:27" x14ac:dyDescent="0.2">
      <c r="S1076" s="399"/>
      <c r="T1076" s="1401"/>
      <c r="W1076" s="864" t="str">
        <f t="shared" si="24"/>
        <v>1w</v>
      </c>
      <c r="X1076" s="1405">
        <f>_xll.qlCalendarAdvance(Calendar,X1075,W1076,"f",FALSE)</f>
        <v>46721</v>
      </c>
      <c r="Y1076" s="1404">
        <f>_xll.qlCalendarAdvance(Calendar,X1076,NDays&amp;"D")</f>
        <v>46721</v>
      </c>
      <c r="Z1076" s="1403">
        <v>2.7516578808143038E-2</v>
      </c>
      <c r="AA1076" s="1411">
        <v>2.7485408239634745E-2</v>
      </c>
    </row>
    <row r="1077" spans="19:27" x14ac:dyDescent="0.2">
      <c r="S1077" s="399"/>
      <c r="T1077" s="1401"/>
      <c r="W1077" s="864" t="str">
        <f t="shared" si="24"/>
        <v>1w</v>
      </c>
      <c r="X1077" s="1405">
        <f>_xll.qlCalendarAdvance(Calendar,X1076,W1077,"f",FALSE)</f>
        <v>46728</v>
      </c>
      <c r="Y1077" s="1404">
        <f>_xll.qlCalendarAdvance(Calendar,X1077,NDays&amp;"D")</f>
        <v>46728</v>
      </c>
      <c r="Z1077" s="1403">
        <v>2.7516526463134603E-2</v>
      </c>
      <c r="AA1077" s="1411">
        <v>2.7485535644550252E-2</v>
      </c>
    </row>
    <row r="1078" spans="19:27" x14ac:dyDescent="0.2">
      <c r="S1078" s="399"/>
      <c r="T1078" s="1401"/>
      <c r="W1078" s="864" t="str">
        <f t="shared" si="24"/>
        <v>1w</v>
      </c>
      <c r="X1078" s="1405">
        <f>_xll.qlCalendarAdvance(Calendar,X1077,W1078,"f",FALSE)</f>
        <v>46735</v>
      </c>
      <c r="Y1078" s="1404">
        <f>_xll.qlCalendarAdvance(Calendar,X1078,NDays&amp;"D")</f>
        <v>46735</v>
      </c>
      <c r="Z1078" s="1403">
        <v>2.7516390100395905E-2</v>
      </c>
      <c r="AA1078" s="1411">
        <v>2.7485579221190326E-2</v>
      </c>
    </row>
    <row r="1079" spans="19:27" x14ac:dyDescent="0.2">
      <c r="S1079" s="399"/>
      <c r="T1079" s="1401"/>
      <c r="W1079" s="864" t="str">
        <f t="shared" si="24"/>
        <v>1w</v>
      </c>
      <c r="X1079" s="1405">
        <f>_xll.qlCalendarAdvance(Calendar,X1078,W1079,"f",FALSE)</f>
        <v>46742</v>
      </c>
      <c r="Y1079" s="1404">
        <f>_xll.qlCalendarAdvance(Calendar,X1079,NDays&amp;"D")</f>
        <v>46742</v>
      </c>
      <c r="Z1079" s="1403">
        <v>2.7516169719929554E-2</v>
      </c>
      <c r="AA1079" s="1411">
        <v>2.7485538969798107E-2</v>
      </c>
    </row>
    <row r="1080" spans="19:27" x14ac:dyDescent="0.2">
      <c r="S1080" s="399"/>
      <c r="T1080" s="1401"/>
      <c r="W1080" s="864" t="str">
        <f t="shared" si="24"/>
        <v>1w</v>
      </c>
      <c r="X1080" s="1405">
        <f>_xll.qlCalendarAdvance(Calendar,X1079,W1080,"f",FALSE)</f>
        <v>46750</v>
      </c>
      <c r="Y1080" s="1404">
        <f>_xll.qlCalendarAdvance(Calendar,X1080,NDays&amp;"D")</f>
        <v>46750</v>
      </c>
      <c r="Z1080" s="1403">
        <v>2.7517826556671558E-2</v>
      </c>
      <c r="AA1080" s="1411">
        <v>2.7485390321436709E-2</v>
      </c>
    </row>
    <row r="1081" spans="19:27" x14ac:dyDescent="0.2">
      <c r="S1081" s="399"/>
      <c r="T1081" s="1401"/>
      <c r="W1081" s="864" t="str">
        <f t="shared" si="24"/>
        <v>1w</v>
      </c>
      <c r="X1081" s="1405">
        <f>_xll.qlCalendarAdvance(Calendar,X1080,W1081,"f",FALSE)</f>
        <v>46757</v>
      </c>
      <c r="Y1081" s="1404">
        <f>_xll.qlCalendarAdvance(Calendar,X1081,NDays&amp;"D")</f>
        <v>46757</v>
      </c>
      <c r="Z1081" s="1403">
        <v>2.7517414073587741E-2</v>
      </c>
      <c r="AA1081" s="1411">
        <v>2.7485170438257267E-2</v>
      </c>
    </row>
    <row r="1082" spans="19:27" x14ac:dyDescent="0.2">
      <c r="S1082" s="399"/>
      <c r="T1082" s="1401"/>
      <c r="W1082" s="864" t="str">
        <f t="shared" si="24"/>
        <v>1w</v>
      </c>
      <c r="X1082" s="1405">
        <f>_xll.qlCalendarAdvance(Calendar,X1081,W1082,"f",FALSE)</f>
        <v>46764</v>
      </c>
      <c r="Y1082" s="1404">
        <f>_xll.qlCalendarAdvance(Calendar,X1082,NDays&amp;"D")</f>
        <v>46764</v>
      </c>
      <c r="Z1082" s="1403">
        <v>2.751691756014573E-2</v>
      </c>
      <c r="AA1082" s="1411">
        <v>2.7484866726883439E-2</v>
      </c>
    </row>
    <row r="1083" spans="19:27" x14ac:dyDescent="0.2">
      <c r="S1083" s="399"/>
      <c r="T1083" s="1401"/>
      <c r="W1083" s="864" t="str">
        <f t="shared" si="24"/>
        <v>1w</v>
      </c>
      <c r="X1083" s="1405">
        <f>_xll.qlCalendarAdvance(Calendar,X1082,W1083,"f",FALSE)</f>
        <v>46771</v>
      </c>
      <c r="Y1083" s="1404">
        <f>_xll.qlCalendarAdvance(Calendar,X1083,NDays&amp;"D")</f>
        <v>46771</v>
      </c>
      <c r="Z1083" s="1403">
        <v>2.7516337016355349E-2</v>
      </c>
      <c r="AA1083" s="1411">
        <v>2.7484479187396271E-2</v>
      </c>
    </row>
    <row r="1084" spans="19:27" x14ac:dyDescent="0.2">
      <c r="S1084" s="399"/>
      <c r="T1084" s="1401"/>
      <c r="W1084" s="864" t="str">
        <f t="shared" si="24"/>
        <v>1w</v>
      </c>
      <c r="X1084" s="1405">
        <f>_xll.qlCalendarAdvance(Calendar,X1083,W1084,"f",FALSE)</f>
        <v>46778</v>
      </c>
      <c r="Y1084" s="1404">
        <f>_xll.qlCalendarAdvance(Calendar,X1084,NDays&amp;"D")</f>
        <v>46778</v>
      </c>
      <c r="Z1084" s="1403">
        <v>2.7515672442231333E-2</v>
      </c>
      <c r="AA1084" s="1411">
        <v>2.7484007819714718E-2</v>
      </c>
    </row>
    <row r="1085" spans="19:27" x14ac:dyDescent="0.2">
      <c r="S1085" s="399"/>
      <c r="T1085" s="1401"/>
      <c r="W1085" s="864" t="str">
        <f t="shared" si="24"/>
        <v>1w</v>
      </c>
      <c r="X1085" s="1405">
        <f>_xll.qlCalendarAdvance(Calendar,X1084,W1085,"f",FALSE)</f>
        <v>46785</v>
      </c>
      <c r="Y1085" s="1404">
        <f>_xll.qlCalendarAdvance(Calendar,X1085,NDays&amp;"D")</f>
        <v>46785</v>
      </c>
      <c r="Z1085" s="1403">
        <v>2.7511019464970043E-2</v>
      </c>
      <c r="AA1085" s="1411">
        <v>2.7483452623919824E-2</v>
      </c>
    </row>
    <row r="1086" spans="19:27" x14ac:dyDescent="0.2">
      <c r="S1086" s="399"/>
      <c r="T1086" s="1401"/>
      <c r="W1086" s="864" t="str">
        <f t="shared" si="24"/>
        <v>1w</v>
      </c>
      <c r="X1086" s="1405">
        <f>_xll.qlCalendarAdvance(Calendar,X1085,W1086,"f",FALSE)</f>
        <v>46792</v>
      </c>
      <c r="Y1086" s="1404">
        <f>_xll.qlCalendarAdvance(Calendar,X1086,NDays&amp;"D")</f>
        <v>46792</v>
      </c>
      <c r="Z1086" s="1403">
        <v>2.7510211082365777E-2</v>
      </c>
      <c r="AA1086" s="1411">
        <v>2.7482813600011591E-2</v>
      </c>
    </row>
    <row r="1087" spans="19:27" x14ac:dyDescent="0.2">
      <c r="S1087" s="399"/>
      <c r="T1087" s="1401"/>
      <c r="W1087" s="864" t="str">
        <f t="shared" si="24"/>
        <v>1w</v>
      </c>
      <c r="X1087" s="1405">
        <f>_xll.qlCalendarAdvance(Calendar,X1086,W1087,"f",FALSE)</f>
        <v>46799</v>
      </c>
      <c r="Y1087" s="1404">
        <f>_xll.qlCalendarAdvance(Calendar,X1087,NDays&amp;"D")</f>
        <v>46799</v>
      </c>
      <c r="Z1087" s="1403">
        <v>2.7509318694768855E-2</v>
      </c>
      <c r="AA1087" s="1411">
        <v>2.7482090747908972E-2</v>
      </c>
    </row>
    <row r="1088" spans="19:27" x14ac:dyDescent="0.2">
      <c r="S1088" s="399"/>
      <c r="T1088" s="1401"/>
      <c r="W1088" s="864" t="str">
        <f t="shared" si="24"/>
        <v>1w</v>
      </c>
      <c r="X1088" s="1405">
        <f>_xll.qlCalendarAdvance(Calendar,X1087,W1088,"f",FALSE)</f>
        <v>46806</v>
      </c>
      <c r="Y1088" s="1404">
        <f>_xll.qlCalendarAdvance(Calendar,X1088,NDays&amp;"D")</f>
        <v>46806</v>
      </c>
      <c r="Z1088" s="1403">
        <v>2.7508342302190455E-2</v>
      </c>
      <c r="AA1088" s="1411">
        <v>2.7481284067693013E-2</v>
      </c>
    </row>
    <row r="1089" spans="19:27" x14ac:dyDescent="0.2">
      <c r="S1089" s="399"/>
      <c r="T1089" s="1401"/>
      <c r="W1089" s="864" t="str">
        <f t="shared" si="24"/>
        <v>1w</v>
      </c>
      <c r="X1089" s="1405">
        <f>_xll.qlCalendarAdvance(Calendar,X1088,W1089,"f",FALSE)</f>
        <v>46813</v>
      </c>
      <c r="Y1089" s="1404">
        <f>_xll.qlCalendarAdvance(Calendar,X1089,NDays&amp;"D")</f>
        <v>46813</v>
      </c>
      <c r="Z1089" s="1403">
        <v>2.7511089117191266E-2</v>
      </c>
      <c r="AA1089" s="1411">
        <v>2.7480393559282668E-2</v>
      </c>
    </row>
    <row r="1090" spans="19:27" x14ac:dyDescent="0.2">
      <c r="S1090" s="399"/>
      <c r="T1090" s="1401"/>
      <c r="W1090" s="864" t="str">
        <f t="shared" si="24"/>
        <v>1w</v>
      </c>
      <c r="X1090" s="1405">
        <f>_xll.qlCalendarAdvance(Calendar,X1089,W1090,"f",FALSE)</f>
        <v>46820</v>
      </c>
      <c r="Y1090" s="1404">
        <f>_xll.qlCalendarAdvance(Calendar,X1090,NDays&amp;"D")</f>
        <v>46820</v>
      </c>
      <c r="Z1090" s="1403">
        <v>2.7509920361446116E-2</v>
      </c>
      <c r="AA1090" s="1411">
        <v>2.7479419222758983E-2</v>
      </c>
    </row>
    <row r="1091" spans="19:27" x14ac:dyDescent="0.2">
      <c r="S1091" s="399"/>
      <c r="T1091" s="1401"/>
      <c r="W1091" s="864" t="str">
        <f t="shared" si="24"/>
        <v>1w</v>
      </c>
      <c r="X1091" s="1405">
        <f>_xll.qlCalendarAdvance(Calendar,X1090,W1091,"f",FALSE)</f>
        <v>46827</v>
      </c>
      <c r="Y1091" s="1404">
        <f>_xll.qlCalendarAdvance(Calendar,X1091,NDays&amp;"D")</f>
        <v>46827</v>
      </c>
      <c r="Z1091" s="1403">
        <v>2.7509605860302551E-2</v>
      </c>
      <c r="AA1091" s="1411">
        <v>2.7478361057959866E-2</v>
      </c>
    </row>
    <row r="1092" spans="19:27" x14ac:dyDescent="0.2">
      <c r="S1092" s="399"/>
      <c r="T1092" s="1401"/>
      <c r="W1092" s="864" t="str">
        <f t="shared" si="24"/>
        <v>1w</v>
      </c>
      <c r="X1092" s="1405">
        <f>_xll.qlCalendarAdvance(Calendar,X1091,W1092,"f",FALSE)</f>
        <v>46834</v>
      </c>
      <c r="Y1092" s="1404">
        <f>_xll.qlCalendarAdvance(Calendar,X1092,NDays&amp;"D")</f>
        <v>46834</v>
      </c>
      <c r="Z1092" s="1403">
        <v>2.7507330759411724E-2</v>
      </c>
      <c r="AA1092" s="1411">
        <v>2.7477219065128455E-2</v>
      </c>
    </row>
    <row r="1093" spans="19:27" x14ac:dyDescent="0.2">
      <c r="S1093" s="399"/>
      <c r="T1093" s="1401"/>
      <c r="W1093" s="864" t="str">
        <f t="shared" si="24"/>
        <v>1w</v>
      </c>
      <c r="X1093" s="1405">
        <f>_xll.qlCalendarAdvance(Calendar,X1092,W1093,"f",FALSE)</f>
        <v>46841</v>
      </c>
      <c r="Y1093" s="1404">
        <f>_xll.qlCalendarAdvance(Calendar,X1093,NDays&amp;"D")</f>
        <v>46841</v>
      </c>
      <c r="Z1093" s="1403">
        <v>2.7503128481047006E-2</v>
      </c>
      <c r="AA1093" s="1411">
        <v>2.7475993244183705E-2</v>
      </c>
    </row>
    <row r="1094" spans="19:27" x14ac:dyDescent="0.2">
      <c r="S1094" s="399"/>
      <c r="T1094" s="1401"/>
      <c r="W1094" s="864" t="str">
        <f t="shared" si="24"/>
        <v>1w</v>
      </c>
      <c r="X1094" s="1405">
        <f>_xll.qlCalendarAdvance(Calendar,X1093,W1094,"f",FALSE)</f>
        <v>46848</v>
      </c>
      <c r="Y1094" s="1404">
        <f>_xll.qlCalendarAdvance(Calendar,X1094,NDays&amp;"D")</f>
        <v>46848</v>
      </c>
      <c r="Z1094" s="1403">
        <v>2.7501641946854748E-2</v>
      </c>
      <c r="AA1094" s="1411">
        <v>2.7474683595044569E-2</v>
      </c>
    </row>
    <row r="1095" spans="19:27" x14ac:dyDescent="0.2">
      <c r="S1095" s="399"/>
      <c r="T1095" s="1401"/>
      <c r="W1095" s="864" t="str">
        <f t="shared" si="24"/>
        <v>1w</v>
      </c>
      <c r="X1095" s="1405">
        <f>_xll.qlCalendarAdvance(Calendar,X1094,W1095,"f",FALSE)</f>
        <v>46855</v>
      </c>
      <c r="Y1095" s="1404">
        <f>_xll.qlCalendarAdvance(Calendar,X1095,NDays&amp;"D")</f>
        <v>46855</v>
      </c>
      <c r="Z1095" s="1403">
        <v>2.7500071401546644E-2</v>
      </c>
      <c r="AA1095" s="1411">
        <v>2.7473290117792093E-2</v>
      </c>
    </row>
    <row r="1096" spans="19:27" x14ac:dyDescent="0.2">
      <c r="S1096" s="399"/>
      <c r="T1096" s="1401"/>
      <c r="W1096" s="864" t="str">
        <f t="shared" si="24"/>
        <v>1w</v>
      </c>
      <c r="X1096" s="1405">
        <f>_xll.qlCalendarAdvance(Calendar,X1095,W1096,"f",FALSE)</f>
        <v>46862</v>
      </c>
      <c r="Y1096" s="1404">
        <f>_xll.qlCalendarAdvance(Calendar,X1096,NDays&amp;"D")</f>
        <v>46862</v>
      </c>
      <c r="Z1096" s="1403">
        <v>2.7498416845147016E-2</v>
      </c>
      <c r="AA1096" s="1411">
        <v>2.7471812812345231E-2</v>
      </c>
    </row>
    <row r="1097" spans="19:27" x14ac:dyDescent="0.2">
      <c r="S1097" s="399"/>
      <c r="T1097" s="1401"/>
      <c r="W1097" s="864" t="str">
        <f t="shared" si="24"/>
        <v>1w</v>
      </c>
      <c r="X1097" s="1405">
        <f>_xll.qlCalendarAdvance(Calendar,X1096,W1097,"f",FALSE)</f>
        <v>46869</v>
      </c>
      <c r="Y1097" s="1404">
        <f>_xll.qlCalendarAdvance(Calendar,X1097,NDays&amp;"D")</f>
        <v>46869</v>
      </c>
      <c r="Z1097" s="1403">
        <v>2.7496678277693681E-2</v>
      </c>
      <c r="AA1097" s="1411">
        <v>2.7470251678785029E-2</v>
      </c>
    </row>
    <row r="1098" spans="19:27" x14ac:dyDescent="0.2">
      <c r="S1098" s="399"/>
      <c r="T1098" s="1401"/>
      <c r="W1098" s="864" t="str">
        <f t="shared" si="24"/>
        <v>1w</v>
      </c>
      <c r="X1098" s="1405">
        <f>_xll.qlCalendarAdvance(Calendar,X1097,W1098,"f",FALSE)</f>
        <v>46876</v>
      </c>
      <c r="Y1098" s="1404">
        <f>_xll.qlCalendarAdvance(Calendar,X1098,NDays&amp;"D")</f>
        <v>46876</v>
      </c>
      <c r="Z1098" s="1403">
        <v>2.7497545231313494E-2</v>
      </c>
      <c r="AA1098" s="1411">
        <v>2.7468606717111488E-2</v>
      </c>
    </row>
    <row r="1099" spans="19:27" x14ac:dyDescent="0.2">
      <c r="S1099" s="399"/>
      <c r="T1099" s="1401"/>
      <c r="W1099" s="864" t="str">
        <f t="shared" si="24"/>
        <v>1w</v>
      </c>
      <c r="X1099" s="1405">
        <f>_xll.qlCalendarAdvance(Calendar,X1098,W1099,"f",FALSE)</f>
        <v>46883</v>
      </c>
      <c r="Y1099" s="1404">
        <f>_xll.qlCalendarAdvance(Calendar,X1099,NDays&amp;"D")</f>
        <v>46883</v>
      </c>
      <c r="Z1099" s="1403">
        <v>2.7495620205058427E-2</v>
      </c>
      <c r="AA1099" s="1411">
        <v>2.7466877927324607E-2</v>
      </c>
    </row>
    <row r="1100" spans="19:27" x14ac:dyDescent="0.2">
      <c r="S1100" s="399"/>
      <c r="T1100" s="1401"/>
      <c r="W1100" s="864" t="str">
        <f t="shared" si="24"/>
        <v>1w</v>
      </c>
      <c r="X1100" s="1405">
        <f>_xll.qlCalendarAdvance(Calendar,X1099,W1100,"f",FALSE)</f>
        <v>46890</v>
      </c>
      <c r="Y1100" s="1404">
        <f>_xll.qlCalendarAdvance(Calendar,X1100,NDays&amp;"D")</f>
        <v>46890</v>
      </c>
      <c r="Z1100" s="1403">
        <v>2.7493611148936357E-2</v>
      </c>
      <c r="AA1100" s="1411">
        <v>2.7465065309343339E-2</v>
      </c>
    </row>
    <row r="1101" spans="19:27" x14ac:dyDescent="0.2">
      <c r="S1101" s="399"/>
      <c r="T1101" s="1401"/>
      <c r="W1101" s="864" t="str">
        <f t="shared" si="24"/>
        <v>1w</v>
      </c>
      <c r="X1101" s="1405">
        <f>_xll.qlCalendarAdvance(Calendar,X1100,W1101,"f",FALSE)</f>
        <v>46897</v>
      </c>
      <c r="Y1101" s="1404">
        <f>_xll.qlCalendarAdvance(Calendar,X1101,NDays&amp;"D")</f>
        <v>46897</v>
      </c>
      <c r="Z1101" s="1403">
        <v>2.7491518062996399E-2</v>
      </c>
      <c r="AA1101" s="1411">
        <v>2.7463168863167686E-2</v>
      </c>
    </row>
    <row r="1102" spans="19:27" x14ac:dyDescent="0.2">
      <c r="S1102" s="399"/>
      <c r="T1102" s="1401"/>
      <c r="W1102" s="864" t="str">
        <f t="shared" si="24"/>
        <v>1w</v>
      </c>
      <c r="X1102" s="1405">
        <f>_xll.qlCalendarAdvance(Calendar,X1101,W1102,"f",FALSE)</f>
        <v>46904</v>
      </c>
      <c r="Y1102" s="1404">
        <f>_xll.qlCalendarAdvance(Calendar,X1102,NDays&amp;"D")</f>
        <v>46904</v>
      </c>
      <c r="Z1102" s="1403">
        <v>2.748672527596948E-2</v>
      </c>
      <c r="AA1102" s="1411">
        <v>2.746118858895974E-2</v>
      </c>
    </row>
    <row r="1103" spans="19:27" x14ac:dyDescent="0.2">
      <c r="S1103" s="399"/>
      <c r="T1103" s="1401"/>
      <c r="W1103" s="864" t="str">
        <f t="shared" si="24"/>
        <v>1w</v>
      </c>
      <c r="X1103" s="1405">
        <f>_xll.qlCalendarAdvance(Calendar,X1102,W1103,"f",FALSE)</f>
        <v>46911</v>
      </c>
      <c r="Y1103" s="1404">
        <f>_xll.qlCalendarAdvance(Calendar,X1103,NDays&amp;"D")</f>
        <v>46911</v>
      </c>
      <c r="Z1103" s="1403">
        <v>2.7484482643017876E-2</v>
      </c>
      <c r="AA1103" s="1411">
        <v>2.7459124486557407E-2</v>
      </c>
    </row>
    <row r="1104" spans="19:27" x14ac:dyDescent="0.2">
      <c r="S1104" s="399"/>
      <c r="T1104" s="1401"/>
      <c r="W1104" s="864" t="str">
        <f t="shared" si="24"/>
        <v>1w</v>
      </c>
      <c r="X1104" s="1405">
        <f>_xll.qlCalendarAdvance(Calendar,X1103,W1104,"f",FALSE)</f>
        <v>46918</v>
      </c>
      <c r="Y1104" s="1404">
        <f>_xll.qlCalendarAdvance(Calendar,X1104,NDays&amp;"D")</f>
        <v>46918</v>
      </c>
      <c r="Z1104" s="1403">
        <v>2.7482155999298929E-2</v>
      </c>
      <c r="AA1104" s="1411">
        <v>2.7456976556041734E-2</v>
      </c>
    </row>
    <row r="1105" spans="19:27" x14ac:dyDescent="0.2">
      <c r="S1105" s="399"/>
      <c r="T1105" s="1401"/>
      <c r="W1105" s="864" t="str">
        <f t="shared" si="24"/>
        <v>1w</v>
      </c>
      <c r="X1105" s="1405">
        <f>_xll.qlCalendarAdvance(Calendar,X1104,W1105,"f",FALSE)</f>
        <v>46925</v>
      </c>
      <c r="Y1105" s="1404">
        <f>_xll.qlCalendarAdvance(Calendar,X1105,NDays&amp;"D")</f>
        <v>46925</v>
      </c>
      <c r="Z1105" s="1403">
        <v>2.7479745344869376E-2</v>
      </c>
      <c r="AA1105" s="1411">
        <v>2.7454744797412722E-2</v>
      </c>
    </row>
    <row r="1106" spans="19:27" x14ac:dyDescent="0.2">
      <c r="S1106" s="399"/>
      <c r="T1106" s="1401"/>
      <c r="W1106" s="864" t="str">
        <f t="shared" si="24"/>
        <v>1w</v>
      </c>
      <c r="X1106" s="1405">
        <f>_xll.qlCalendarAdvance(Calendar,X1105,W1106,"f",FALSE)</f>
        <v>46932</v>
      </c>
      <c r="Y1106" s="1404">
        <f>_xll.qlCalendarAdvance(Calendar,X1106,NDays&amp;"D")</f>
        <v>46932</v>
      </c>
      <c r="Z1106" s="1403">
        <v>2.7477250679769732E-2</v>
      </c>
      <c r="AA1106" s="1411">
        <v>2.745242921067037E-2</v>
      </c>
    </row>
    <row r="1107" spans="19:27" x14ac:dyDescent="0.2">
      <c r="S1107" s="399"/>
      <c r="T1107" s="1401"/>
      <c r="W1107" s="864" t="str">
        <f t="shared" si="24"/>
        <v>1w</v>
      </c>
      <c r="X1107" s="1405">
        <f>_xll.qlCalendarAdvance(Calendar,X1106,W1107,"f",FALSE)</f>
        <v>46939</v>
      </c>
      <c r="Y1107" s="1404">
        <f>_xll.qlCalendarAdvance(Calendar,X1107,NDays&amp;"D")</f>
        <v>46939</v>
      </c>
      <c r="Z1107" s="1403">
        <v>2.7477194923985766E-2</v>
      </c>
      <c r="AA1107" s="1411">
        <v>2.7450029795733633E-2</v>
      </c>
    </row>
    <row r="1108" spans="19:27" x14ac:dyDescent="0.2">
      <c r="S1108" s="399"/>
      <c r="T1108" s="1401"/>
      <c r="W1108" s="864" t="str">
        <f t="shared" si="24"/>
        <v>1w</v>
      </c>
      <c r="X1108" s="1405">
        <f>_xll.qlCalendarAdvance(Calendar,X1107,W1108,"f",FALSE)</f>
        <v>46946</v>
      </c>
      <c r="Y1108" s="1404">
        <f>_xll.qlCalendarAdvance(Calendar,X1108,NDays&amp;"D")</f>
        <v>46946</v>
      </c>
      <c r="Z1108" s="1403">
        <v>2.7474513630762257E-2</v>
      </c>
      <c r="AA1108" s="1411">
        <v>2.7447546552683555E-2</v>
      </c>
    </row>
    <row r="1109" spans="19:27" x14ac:dyDescent="0.2">
      <c r="S1109" s="399"/>
      <c r="T1109" s="1401"/>
      <c r="W1109" s="864" t="str">
        <f t="shared" si="24"/>
        <v>1w</v>
      </c>
      <c r="X1109" s="1405">
        <f>_xll.qlCalendarAdvance(Calendar,X1108,W1109,"f",FALSE)</f>
        <v>46953</v>
      </c>
      <c r="Y1109" s="1404">
        <f>_xll.qlCalendarAdvance(Calendar,X1109,NDays&amp;"D")</f>
        <v>46953</v>
      </c>
      <c r="Z1109" s="1403">
        <v>2.7471748308155564E-2</v>
      </c>
      <c r="AA1109" s="1411">
        <v>2.7444979481520138E-2</v>
      </c>
    </row>
    <row r="1110" spans="19:27" x14ac:dyDescent="0.2">
      <c r="S1110" s="399"/>
      <c r="T1110" s="1401"/>
      <c r="W1110" s="864" t="str">
        <f t="shared" si="24"/>
        <v>1w</v>
      </c>
      <c r="X1110" s="1405">
        <f>_xll.qlCalendarAdvance(Calendar,X1109,W1110,"f",FALSE)</f>
        <v>46960</v>
      </c>
      <c r="Y1110" s="1404">
        <f>_xll.qlCalendarAdvance(Calendar,X1110,NDays&amp;"D")</f>
        <v>46960</v>
      </c>
      <c r="Z1110" s="1403">
        <v>2.7469720200640722E-2</v>
      </c>
      <c r="AA1110" s="1411">
        <v>2.744232858224338E-2</v>
      </c>
    </row>
    <row r="1111" spans="19:27" x14ac:dyDescent="0.2">
      <c r="S1111" s="399"/>
      <c r="T1111" s="1401"/>
      <c r="W1111" s="864" t="str">
        <f t="shared" si="24"/>
        <v>1w</v>
      </c>
      <c r="X1111" s="1405">
        <f>_xll.qlCalendarAdvance(Calendar,X1110,W1111,"f",FALSE)</f>
        <v>46967</v>
      </c>
      <c r="Y1111" s="1404">
        <f>_xll.qlCalendarAdvance(Calendar,X1111,NDays&amp;"D")</f>
        <v>46967</v>
      </c>
      <c r="Z1111" s="1403">
        <v>2.7465965575040684E-2</v>
      </c>
      <c r="AA1111" s="1411">
        <v>2.7439593854853284E-2</v>
      </c>
    </row>
    <row r="1112" spans="19:27" x14ac:dyDescent="0.2">
      <c r="S1112" s="399"/>
      <c r="T1112" s="1401"/>
      <c r="W1112" s="864" t="str">
        <f t="shared" si="24"/>
        <v>1w</v>
      </c>
      <c r="X1112" s="1405">
        <f>_xll.qlCalendarAdvance(Calendar,X1111,W1112,"f",FALSE)</f>
        <v>46974</v>
      </c>
      <c r="Y1112" s="1404">
        <f>_xll.qlCalendarAdvance(Calendar,X1112,NDays&amp;"D")</f>
        <v>46974</v>
      </c>
      <c r="Z1112" s="1403">
        <v>2.7462948164667569E-2</v>
      </c>
      <c r="AA1112" s="1411">
        <v>2.7436775299349847E-2</v>
      </c>
    </row>
    <row r="1113" spans="19:27" x14ac:dyDescent="0.2">
      <c r="S1113" s="399"/>
      <c r="T1113" s="1401"/>
      <c r="W1113" s="864" t="str">
        <f t="shared" si="24"/>
        <v>1w</v>
      </c>
      <c r="X1113" s="1405">
        <f>_xll.qlCalendarAdvance(Calendar,X1112,W1113,"f",FALSE)</f>
        <v>46981</v>
      </c>
      <c r="Y1113" s="1404">
        <f>_xll.qlCalendarAdvance(Calendar,X1113,NDays&amp;"D")</f>
        <v>46981</v>
      </c>
      <c r="Z1113" s="1403">
        <v>2.7459846725171606E-2</v>
      </c>
      <c r="AA1113" s="1411">
        <v>2.7433872915570978E-2</v>
      </c>
    </row>
    <row r="1114" spans="19:27" x14ac:dyDescent="0.2">
      <c r="S1114" s="399"/>
      <c r="T1114" s="1401"/>
      <c r="W1114" s="864" t="str">
        <f t="shared" ref="W1114:W1177" si="25">W1113</f>
        <v>1w</v>
      </c>
      <c r="X1114" s="1405">
        <f>_xll.qlCalendarAdvance(Calendar,X1113,W1114,"f",FALSE)</f>
        <v>46988</v>
      </c>
      <c r="Y1114" s="1404">
        <f>_xll.qlCalendarAdvance(Calendar,X1114,NDays&amp;"D")</f>
        <v>46988</v>
      </c>
      <c r="Z1114" s="1403">
        <v>2.7456661256628927E-2</v>
      </c>
      <c r="AA1114" s="1411">
        <v>2.7430886703840862E-2</v>
      </c>
    </row>
    <row r="1115" spans="19:27" x14ac:dyDescent="0.2">
      <c r="S1115" s="399"/>
      <c r="T1115" s="1401"/>
      <c r="W1115" s="864" t="str">
        <f t="shared" si="25"/>
        <v>1w</v>
      </c>
      <c r="X1115" s="1405">
        <f>_xll.qlCalendarAdvance(Calendar,X1114,W1115,"f",FALSE)</f>
        <v>46995</v>
      </c>
      <c r="Y1115" s="1404">
        <f>_xll.qlCalendarAdvance(Calendar,X1115,NDays&amp;"D")</f>
        <v>46995</v>
      </c>
      <c r="Z1115" s="1403">
        <v>2.745101822295019E-2</v>
      </c>
      <c r="AA1115" s="1411">
        <v>2.7427816663997406E-2</v>
      </c>
    </row>
    <row r="1116" spans="19:27" x14ac:dyDescent="0.2">
      <c r="S1116" s="399"/>
      <c r="T1116" s="1401"/>
      <c r="W1116" s="864" t="str">
        <f t="shared" si="25"/>
        <v>1w</v>
      </c>
      <c r="X1116" s="1405">
        <f>_xll.qlCalendarAdvance(Calendar,X1115,W1116,"f",FALSE)</f>
        <v>47002</v>
      </c>
      <c r="Y1116" s="1404">
        <f>_xll.qlCalendarAdvance(Calendar,X1116,NDays&amp;"D")</f>
        <v>47002</v>
      </c>
      <c r="Z1116" s="1403">
        <v>2.7447683454305077E-2</v>
      </c>
      <c r="AA1116" s="1411">
        <v>2.7424662796040611E-2</v>
      </c>
    </row>
    <row r="1117" spans="19:27" x14ac:dyDescent="0.2">
      <c r="S1117" s="399"/>
      <c r="T1117" s="1401"/>
      <c r="W1117" s="864" t="str">
        <f t="shared" si="25"/>
        <v>1w</v>
      </c>
      <c r="X1117" s="1405">
        <f>_xll.qlCalendarAdvance(Calendar,X1116,W1117,"f",FALSE)</f>
        <v>47009</v>
      </c>
      <c r="Y1117" s="1404">
        <f>_xll.qlCalendarAdvance(Calendar,X1117,NDays&amp;"D")</f>
        <v>47009</v>
      </c>
      <c r="Z1117" s="1403">
        <v>2.7444264675659857E-2</v>
      </c>
      <c r="AA1117" s="1411">
        <v>2.7421425099970476E-2</v>
      </c>
    </row>
    <row r="1118" spans="19:27" x14ac:dyDescent="0.2">
      <c r="S1118" s="399"/>
      <c r="T1118" s="1401"/>
      <c r="W1118" s="864" t="str">
        <f t="shared" si="25"/>
        <v>1w</v>
      </c>
      <c r="X1118" s="1405">
        <f>_xll.qlCalendarAdvance(Calendar,X1117,W1118,"f",FALSE)</f>
        <v>47016</v>
      </c>
      <c r="Y1118" s="1404">
        <f>_xll.qlCalendarAdvance(Calendar,X1118,NDays&amp;"D")</f>
        <v>47016</v>
      </c>
      <c r="Z1118" s="1403">
        <v>2.744076188707667E-2</v>
      </c>
      <c r="AA1118" s="1411">
        <v>2.7418103575787001E-2</v>
      </c>
    </row>
    <row r="1119" spans="19:27" x14ac:dyDescent="0.2">
      <c r="S1119" s="399"/>
      <c r="T1119" s="1401"/>
      <c r="W1119" s="864" t="str">
        <f t="shared" si="25"/>
        <v>1w</v>
      </c>
      <c r="X1119" s="1405">
        <f>_xll.qlCalendarAdvance(Calendar,X1118,W1119,"f",FALSE)</f>
        <v>47023</v>
      </c>
      <c r="Y1119" s="1404">
        <f>_xll.qlCalendarAdvance(Calendar,X1119,NDays&amp;"D")</f>
        <v>47023</v>
      </c>
      <c r="Z1119" s="1403">
        <v>2.7437175088633858E-2</v>
      </c>
      <c r="AA1119" s="1411">
        <v>2.741469822340914E-2</v>
      </c>
    </row>
    <row r="1120" spans="19:27" x14ac:dyDescent="0.2">
      <c r="S1120" s="399"/>
      <c r="T1120" s="1401"/>
      <c r="W1120" s="864" t="str">
        <f t="shared" si="25"/>
        <v>1w</v>
      </c>
      <c r="X1120" s="1405">
        <f>_xll.qlCalendarAdvance(Calendar,X1119,W1120,"f",FALSE)</f>
        <v>47030</v>
      </c>
      <c r="Y1120" s="1404">
        <f>_xll.qlCalendarAdvance(Calendar,X1120,NDays&amp;"D")</f>
        <v>47030</v>
      </c>
      <c r="Z1120" s="1403">
        <v>2.7435783839498119E-2</v>
      </c>
      <c r="AA1120" s="1411">
        <v>2.7411209042998985E-2</v>
      </c>
    </row>
    <row r="1121" spans="19:27" x14ac:dyDescent="0.2">
      <c r="S1121" s="399"/>
      <c r="T1121" s="1401"/>
      <c r="W1121" s="864" t="str">
        <f t="shared" si="25"/>
        <v>1w</v>
      </c>
      <c r="X1121" s="1405">
        <f>_xll.qlCalendarAdvance(Calendar,X1120,W1121,"f",FALSE)</f>
        <v>47037</v>
      </c>
      <c r="Y1121" s="1404">
        <f>_xll.qlCalendarAdvance(Calendar,X1121,NDays&amp;"D")</f>
        <v>47037</v>
      </c>
      <c r="Z1121" s="1403">
        <v>2.7432010169735621E-2</v>
      </c>
      <c r="AA1121" s="1411">
        <v>2.7407636034556537E-2</v>
      </c>
    </row>
    <row r="1122" spans="19:27" x14ac:dyDescent="0.2">
      <c r="S1122" s="399"/>
      <c r="T1122" s="1401"/>
      <c r="W1122" s="864" t="str">
        <f t="shared" si="25"/>
        <v>1w</v>
      </c>
      <c r="X1122" s="1405">
        <f>_xll.qlCalendarAdvance(Calendar,X1121,W1122,"f",FALSE)</f>
        <v>47044</v>
      </c>
      <c r="Y1122" s="1404">
        <f>_xll.qlCalendarAdvance(Calendar,X1122,NDays&amp;"D")</f>
        <v>47044</v>
      </c>
      <c r="Z1122" s="1403">
        <v>2.7428152471557582E-2</v>
      </c>
      <c r="AA1122" s="1411">
        <v>2.7403979197919703E-2</v>
      </c>
    </row>
    <row r="1123" spans="19:27" x14ac:dyDescent="0.2">
      <c r="S1123" s="399"/>
      <c r="T1123" s="1401"/>
      <c r="W1123" s="864" t="str">
        <f t="shared" si="25"/>
        <v>1w</v>
      </c>
      <c r="X1123" s="1405">
        <f>_xll.qlCalendarAdvance(Calendar,X1122,W1123,"f",FALSE)</f>
        <v>47051</v>
      </c>
      <c r="Y1123" s="1404">
        <f>_xll.qlCalendarAdvance(Calendar,X1123,NDays&amp;"D")</f>
        <v>47051</v>
      </c>
      <c r="Z1123" s="1403">
        <v>2.7424210745049964E-2</v>
      </c>
      <c r="AA1123" s="1411">
        <v>2.740023853316953E-2</v>
      </c>
    </row>
    <row r="1124" spans="19:27" x14ac:dyDescent="0.2">
      <c r="S1124" s="399"/>
      <c r="T1124" s="1401"/>
      <c r="W1124" s="864" t="str">
        <f t="shared" si="25"/>
        <v>1w</v>
      </c>
      <c r="X1124" s="1405">
        <f>_xll.qlCalendarAdvance(Calendar,X1123,W1124,"f",FALSE)</f>
        <v>47058</v>
      </c>
      <c r="Y1124" s="1404">
        <f>_xll.qlCalendarAdvance(Calendar,X1124,NDays&amp;"D")</f>
        <v>47058</v>
      </c>
      <c r="Z1124" s="1403">
        <v>2.7417980951156738E-2</v>
      </c>
      <c r="AA1124" s="1411">
        <v>2.7396414040468109E-2</v>
      </c>
    </row>
    <row r="1125" spans="19:27" x14ac:dyDescent="0.2">
      <c r="S1125" s="399"/>
      <c r="T1125" s="1401"/>
      <c r="W1125" s="864" t="str">
        <f t="shared" si="25"/>
        <v>1w</v>
      </c>
      <c r="X1125" s="1405">
        <f>_xll.qlCalendarAdvance(Calendar,X1124,W1125,"f",FALSE)</f>
        <v>47065</v>
      </c>
      <c r="Y1125" s="1404">
        <f>_xll.qlCalendarAdvance(Calendar,X1125,NDays&amp;"D")</f>
        <v>47065</v>
      </c>
      <c r="Z1125" s="1403">
        <v>2.7413890095166298E-2</v>
      </c>
      <c r="AA1125" s="1411">
        <v>2.7392505719572302E-2</v>
      </c>
    </row>
    <row r="1126" spans="19:27" x14ac:dyDescent="0.2">
      <c r="S1126" s="399"/>
      <c r="T1126" s="1401"/>
      <c r="W1126" s="864" t="str">
        <f t="shared" si="25"/>
        <v>1w</v>
      </c>
      <c r="X1126" s="1405">
        <f>_xll.qlCalendarAdvance(Calendar,X1125,W1126,"f",FALSE)</f>
        <v>47072</v>
      </c>
      <c r="Y1126" s="1404">
        <f>_xll.qlCalendarAdvance(Calendar,X1126,NDays&amp;"D")</f>
        <v>47072</v>
      </c>
      <c r="Z1126" s="1403">
        <v>2.7409715229870051E-2</v>
      </c>
      <c r="AA1126" s="1411">
        <v>2.7388513570563155E-2</v>
      </c>
    </row>
    <row r="1127" spans="19:27" x14ac:dyDescent="0.2">
      <c r="S1127" s="399"/>
      <c r="T1127" s="1401"/>
      <c r="W1127" s="864" t="str">
        <f t="shared" si="25"/>
        <v>1w</v>
      </c>
      <c r="X1127" s="1405">
        <f>_xll.qlCalendarAdvance(Calendar,X1126,W1127,"f",FALSE)</f>
        <v>47079</v>
      </c>
      <c r="Y1127" s="1404">
        <f>_xll.qlCalendarAdvance(Calendar,X1127,NDays&amp;"D")</f>
        <v>47079</v>
      </c>
      <c r="Z1127" s="1403">
        <v>2.7405456355354445E-2</v>
      </c>
      <c r="AA1127" s="1411">
        <v>2.7384437593521715E-2</v>
      </c>
    </row>
    <row r="1128" spans="19:27" x14ac:dyDescent="0.2">
      <c r="S1128" s="399"/>
      <c r="T1128" s="1401"/>
      <c r="W1128" s="864" t="str">
        <f t="shared" si="25"/>
        <v>1w</v>
      </c>
      <c r="X1128" s="1405">
        <f>_xll.qlCalendarAdvance(Calendar,X1127,W1128,"f",FALSE)</f>
        <v>47086</v>
      </c>
      <c r="Y1128" s="1404">
        <f>_xll.qlCalendarAdvance(Calendar,X1128,NDays&amp;"D")</f>
        <v>47086</v>
      </c>
      <c r="Z1128" s="1403">
        <v>2.7401113471708632E-2</v>
      </c>
      <c r="AA1128" s="1411">
        <v>2.7380277788447982E-2</v>
      </c>
    </row>
    <row r="1129" spans="19:27" x14ac:dyDescent="0.2">
      <c r="S1129" s="399"/>
      <c r="T1129" s="1401"/>
      <c r="W1129" s="864" t="str">
        <f t="shared" si="25"/>
        <v>1w</v>
      </c>
      <c r="X1129" s="1405">
        <f>_xll.qlCalendarAdvance(Calendar,X1128,W1129,"f",FALSE)</f>
        <v>47093</v>
      </c>
      <c r="Y1129" s="1404">
        <f>_xll.qlCalendarAdvance(Calendar,X1129,NDays&amp;"D")</f>
        <v>47093</v>
      </c>
      <c r="Z1129" s="1403">
        <v>2.7398795796238089E-2</v>
      </c>
      <c r="AA1129" s="1411">
        <v>2.7376034155179862E-2</v>
      </c>
    </row>
    <row r="1130" spans="19:27" x14ac:dyDescent="0.2">
      <c r="S1130" s="399"/>
      <c r="T1130" s="1401"/>
      <c r="W1130" s="864" t="str">
        <f t="shared" si="25"/>
        <v>1w</v>
      </c>
      <c r="X1130" s="1405">
        <f>_xll.qlCalendarAdvance(Calendar,X1129,W1130,"f",FALSE)</f>
        <v>47100</v>
      </c>
      <c r="Y1130" s="1404">
        <f>_xll.qlCalendarAdvance(Calendar,X1130,NDays&amp;"D")</f>
        <v>47100</v>
      </c>
      <c r="Z1130" s="1403">
        <v>2.7394265874038991E-2</v>
      </c>
      <c r="AA1130" s="1411">
        <v>2.737170669387945E-2</v>
      </c>
    </row>
    <row r="1131" spans="19:27" x14ac:dyDescent="0.2">
      <c r="S1131" s="399"/>
      <c r="T1131" s="1401"/>
      <c r="W1131" s="864" t="str">
        <f t="shared" si="25"/>
        <v>1w</v>
      </c>
      <c r="X1131" s="1405">
        <f>_xll.qlCalendarAdvance(Calendar,X1130,W1131,"f",FALSE)</f>
        <v>47107</v>
      </c>
      <c r="Y1131" s="1404">
        <f>_xll.qlCalendarAdvance(Calendar,X1131,NDays&amp;"D")</f>
        <v>47107</v>
      </c>
      <c r="Z1131" s="1403">
        <v>2.7389651924279022E-2</v>
      </c>
      <c r="AA1131" s="1411">
        <v>2.7367295404465697E-2</v>
      </c>
    </row>
    <row r="1132" spans="19:27" x14ac:dyDescent="0.2">
      <c r="S1132" s="399"/>
      <c r="T1132" s="1401"/>
      <c r="W1132" s="864" t="str">
        <f t="shared" si="25"/>
        <v>1w</v>
      </c>
      <c r="X1132" s="1405">
        <f>_xll.qlCalendarAdvance(Calendar,X1131,W1132,"f",FALSE)</f>
        <v>47114</v>
      </c>
      <c r="Y1132" s="1404">
        <f>_xll.qlCalendarAdvance(Calendar,X1132,NDays&amp;"D")</f>
        <v>47114</v>
      </c>
      <c r="Z1132" s="1403">
        <v>2.7384953947068705E-2</v>
      </c>
      <c r="AA1132" s="1411">
        <v>2.7362800287019651E-2</v>
      </c>
    </row>
    <row r="1133" spans="19:27" x14ac:dyDescent="0.2">
      <c r="S1133" s="399"/>
      <c r="T1133" s="1401"/>
      <c r="W1133" s="864" t="str">
        <f t="shared" si="25"/>
        <v>1w</v>
      </c>
      <c r="X1133" s="1405">
        <f>_xll.qlCalendarAdvance(Calendar,X1132,W1133,"f",FALSE)</f>
        <v>47121</v>
      </c>
      <c r="Y1133" s="1404">
        <f>_xll.qlCalendarAdvance(Calendar,X1133,NDays&amp;"D")</f>
        <v>47121</v>
      </c>
      <c r="Z1133" s="1403">
        <v>2.7380171942508729E-2</v>
      </c>
      <c r="AA1133" s="1411">
        <v>2.7358221341541311E-2</v>
      </c>
    </row>
    <row r="1134" spans="19:27" x14ac:dyDescent="0.2">
      <c r="S1134" s="399"/>
      <c r="T1134" s="1401"/>
      <c r="W1134" s="864" t="str">
        <f t="shared" si="25"/>
        <v>1w</v>
      </c>
      <c r="X1134" s="1405">
        <f>_xll.qlCalendarAdvance(Calendar,X1133,W1134,"f",FALSE)</f>
        <v>47128</v>
      </c>
      <c r="Y1134" s="1404">
        <f>_xll.qlCalendarAdvance(Calendar,X1134,NDays&amp;"D")</f>
        <v>47128</v>
      </c>
      <c r="Z1134" s="1403">
        <v>2.7375305910712067E-2</v>
      </c>
      <c r="AA1134" s="1411">
        <v>2.7353558568030678E-2</v>
      </c>
    </row>
    <row r="1135" spans="19:27" x14ac:dyDescent="0.2">
      <c r="S1135" s="399"/>
      <c r="T1135" s="1401"/>
      <c r="W1135" s="864" t="str">
        <f t="shared" si="25"/>
        <v>1w</v>
      </c>
      <c r="X1135" s="1405">
        <f>_xll.qlCalendarAdvance(Calendar,X1134,W1135,"f",FALSE)</f>
        <v>47135</v>
      </c>
      <c r="Y1135" s="1404">
        <f>_xll.qlCalendarAdvance(Calendar,X1135,NDays&amp;"D")</f>
        <v>47135</v>
      </c>
      <c r="Z1135" s="1403">
        <v>2.7370355851786786E-2</v>
      </c>
      <c r="AA1135" s="1411">
        <v>2.7348811966406705E-2</v>
      </c>
    </row>
    <row r="1136" spans="19:27" x14ac:dyDescent="0.2">
      <c r="S1136" s="399"/>
      <c r="T1136" s="1401"/>
      <c r="W1136" s="864" t="str">
        <f t="shared" si="25"/>
        <v>1w</v>
      </c>
      <c r="X1136" s="1405">
        <f>_xll.qlCalendarAdvance(Calendar,X1135,W1136,"f",FALSE)</f>
        <v>47142</v>
      </c>
      <c r="Y1136" s="1404">
        <f>_xll.qlCalendarAdvance(Calendar,X1136,NDays&amp;"D")</f>
        <v>47142</v>
      </c>
      <c r="Z1136" s="1403">
        <v>2.7365321765843401E-2</v>
      </c>
      <c r="AA1136" s="1411">
        <v>2.7343981536669393E-2</v>
      </c>
    </row>
    <row r="1137" spans="19:27" x14ac:dyDescent="0.2">
      <c r="S1137" s="399"/>
      <c r="T1137" s="1401"/>
      <c r="W1137" s="864" t="str">
        <f t="shared" si="25"/>
        <v>1w</v>
      </c>
      <c r="X1137" s="1405">
        <f>_xll.qlCalendarAdvance(Calendar,X1136,W1137,"f",FALSE)</f>
        <v>47149</v>
      </c>
      <c r="Y1137" s="1404">
        <f>_xll.qlCalendarAdvance(Calendar,X1137,NDays&amp;"D")</f>
        <v>47149</v>
      </c>
      <c r="Z1137" s="1403">
        <v>2.7356939890194963E-2</v>
      </c>
      <c r="AA1137" s="1411">
        <v>2.7339067278899787E-2</v>
      </c>
    </row>
    <row r="1138" spans="19:27" x14ac:dyDescent="0.2">
      <c r="S1138" s="399"/>
      <c r="T1138" s="1401"/>
      <c r="W1138" s="864" t="str">
        <f t="shared" si="25"/>
        <v>1w</v>
      </c>
      <c r="X1138" s="1405">
        <f>_xll.qlCalendarAdvance(Calendar,X1137,W1138,"f",FALSE)</f>
        <v>47156</v>
      </c>
      <c r="Y1138" s="1404">
        <f>_xll.qlCalendarAdvance(Calendar,X1138,NDays&amp;"D")</f>
        <v>47156</v>
      </c>
      <c r="Z1138" s="1403">
        <v>2.7351769695802115E-2</v>
      </c>
      <c r="AA1138" s="1411">
        <v>2.7334069193178934E-2</v>
      </c>
    </row>
    <row r="1139" spans="19:27" x14ac:dyDescent="0.2">
      <c r="S1139" s="399"/>
      <c r="T1139" s="1401"/>
      <c r="W1139" s="864" t="str">
        <f t="shared" si="25"/>
        <v>1w</v>
      </c>
      <c r="X1139" s="1405">
        <f>_xll.qlCalendarAdvance(Calendar,X1138,W1139,"f",FALSE)</f>
        <v>47163</v>
      </c>
      <c r="Y1139" s="1404">
        <f>_xll.qlCalendarAdvance(Calendar,X1139,NDays&amp;"D")</f>
        <v>47163</v>
      </c>
      <c r="Z1139" s="1403">
        <v>2.7346515505776159E-2</v>
      </c>
      <c r="AA1139" s="1411">
        <v>2.7328987279344741E-2</v>
      </c>
    </row>
    <row r="1140" spans="19:27" x14ac:dyDescent="0.2">
      <c r="S1140" s="399"/>
      <c r="T1140" s="1401"/>
      <c r="W1140" s="864" t="str">
        <f t="shared" si="25"/>
        <v>1w</v>
      </c>
      <c r="X1140" s="1405">
        <f>_xll.qlCalendarAdvance(Calendar,X1139,W1140,"f",FALSE)</f>
        <v>47170</v>
      </c>
      <c r="Y1140" s="1404">
        <f>_xll.qlCalendarAdvance(Calendar,X1140,NDays&amp;"D")</f>
        <v>47170</v>
      </c>
      <c r="Z1140" s="1403">
        <v>2.7341177320212611E-2</v>
      </c>
      <c r="AA1140" s="1411">
        <v>2.7323821537397208E-2</v>
      </c>
    </row>
    <row r="1141" spans="19:27" x14ac:dyDescent="0.2">
      <c r="S1141" s="399"/>
      <c r="T1141" s="1401"/>
      <c r="W1141" s="864" t="str">
        <f t="shared" si="25"/>
        <v>1w</v>
      </c>
      <c r="X1141" s="1405">
        <f>_xll.qlCalendarAdvance(Calendar,X1140,W1141,"f",FALSE)</f>
        <v>47177</v>
      </c>
      <c r="Y1141" s="1404">
        <f>_xll.qlCalendarAdvance(Calendar,X1141,NDays&amp;"D")</f>
        <v>47177</v>
      </c>
      <c r="Z1141" s="1403">
        <v>2.7336383457634443E-2</v>
      </c>
      <c r="AA1141" s="1411">
        <v>2.7318571967498428E-2</v>
      </c>
    </row>
    <row r="1142" spans="19:27" x14ac:dyDescent="0.2">
      <c r="S1142" s="399"/>
      <c r="T1142" s="1401"/>
      <c r="W1142" s="864" t="str">
        <f t="shared" si="25"/>
        <v>1w</v>
      </c>
      <c r="X1142" s="1405">
        <f>_xll.qlCalendarAdvance(Calendar,X1141,W1142,"f",FALSE)</f>
        <v>47184</v>
      </c>
      <c r="Y1142" s="1404">
        <f>_xll.qlCalendarAdvance(Calendar,X1142,NDays&amp;"D")</f>
        <v>47184</v>
      </c>
      <c r="Z1142" s="1403">
        <v>2.7333352689409385E-2</v>
      </c>
      <c r="AA1142" s="1411">
        <v>2.7313238569567355E-2</v>
      </c>
    </row>
    <row r="1143" spans="19:27" x14ac:dyDescent="0.2">
      <c r="S1143" s="399"/>
      <c r="T1143" s="1401"/>
      <c r="W1143" s="864" t="str">
        <f t="shared" si="25"/>
        <v>1w</v>
      </c>
      <c r="X1143" s="1405">
        <f>_xll.qlCalendarAdvance(Calendar,X1142,W1143,"f",FALSE)</f>
        <v>47191</v>
      </c>
      <c r="Y1143" s="1404">
        <f>_xll.qlCalendarAdvance(Calendar,X1143,NDays&amp;"D")</f>
        <v>47191</v>
      </c>
      <c r="Z1143" s="1403">
        <v>2.7327730417669532E-2</v>
      </c>
      <c r="AA1143" s="1411">
        <v>2.7307821343522942E-2</v>
      </c>
    </row>
    <row r="1144" spans="19:27" x14ac:dyDescent="0.2">
      <c r="S1144" s="399"/>
      <c r="T1144" s="1401"/>
      <c r="W1144" s="864" t="str">
        <f t="shared" si="25"/>
        <v>1w</v>
      </c>
      <c r="X1144" s="1405">
        <f>_xll.qlCalendarAdvance(Calendar,X1143,W1144,"f",FALSE)</f>
        <v>47198</v>
      </c>
      <c r="Y1144" s="1404">
        <f>_xll.qlCalendarAdvance(Calendar,X1144,NDays&amp;"D")</f>
        <v>47198</v>
      </c>
      <c r="Z1144" s="1403">
        <v>2.7322024119886587E-2</v>
      </c>
      <c r="AA1144" s="1411">
        <v>2.7302320289608328E-2</v>
      </c>
    </row>
    <row r="1145" spans="19:27" x14ac:dyDescent="0.2">
      <c r="S1145" s="399"/>
      <c r="T1145" s="1401"/>
      <c r="W1145" s="864" t="str">
        <f t="shared" si="25"/>
        <v>1w</v>
      </c>
      <c r="X1145" s="1405">
        <f>_xll.qlCalendarAdvance(Calendar,X1144,W1145,"f",FALSE)</f>
        <v>47205</v>
      </c>
      <c r="Y1145" s="1404">
        <f>_xll.qlCalendarAdvance(Calendar,X1145,NDays&amp;"D")</f>
        <v>47205</v>
      </c>
      <c r="Z1145" s="1403">
        <v>2.7316233796183344E-2</v>
      </c>
      <c r="AA1145" s="1411">
        <v>2.7296735407499328E-2</v>
      </c>
    </row>
    <row r="1146" spans="19:27" x14ac:dyDescent="0.2">
      <c r="S1146" s="399"/>
      <c r="T1146" s="1401"/>
      <c r="W1146" s="864" t="str">
        <f t="shared" si="25"/>
        <v>1w</v>
      </c>
      <c r="X1146" s="1405">
        <f>_xll.qlCalendarAdvance(Calendar,X1145,W1146,"f",FALSE)</f>
        <v>47212</v>
      </c>
      <c r="Y1146" s="1404">
        <f>_xll.qlCalendarAdvance(Calendar,X1146,NDays&amp;"D")</f>
        <v>47212</v>
      </c>
      <c r="Z1146" s="1403">
        <v>2.7308576115333143E-2</v>
      </c>
      <c r="AA1146" s="1411">
        <v>2.7291066697439081E-2</v>
      </c>
    </row>
    <row r="1147" spans="19:27" x14ac:dyDescent="0.2">
      <c r="S1147" s="399"/>
      <c r="T1147" s="1401"/>
      <c r="W1147" s="864" t="str">
        <f t="shared" si="25"/>
        <v>1w</v>
      </c>
      <c r="X1147" s="1405">
        <f>_xll.qlCalendarAdvance(Calendar,X1146,W1147,"f",FALSE)</f>
        <v>47219</v>
      </c>
      <c r="Y1147" s="1404">
        <f>_xll.qlCalendarAdvance(Calendar,X1147,NDays&amp;"D")</f>
        <v>47219</v>
      </c>
      <c r="Z1147" s="1403">
        <v>2.7302637077224134E-2</v>
      </c>
      <c r="AA1147" s="1411">
        <v>2.7285314159346541E-2</v>
      </c>
    </row>
    <row r="1148" spans="19:27" x14ac:dyDescent="0.2">
      <c r="S1148" s="399"/>
      <c r="T1148" s="1401"/>
      <c r="W1148" s="864" t="str">
        <f t="shared" si="25"/>
        <v>1w</v>
      </c>
      <c r="X1148" s="1405">
        <f>_xll.qlCalendarAdvance(Calendar,X1147,W1148,"f",FALSE)</f>
        <v>47226</v>
      </c>
      <c r="Y1148" s="1404">
        <f>_xll.qlCalendarAdvance(Calendar,X1148,NDays&amp;"D")</f>
        <v>47226</v>
      </c>
      <c r="Z1148" s="1403">
        <v>2.7296614032111033E-2</v>
      </c>
      <c r="AA1148" s="1411">
        <v>2.7279477793302753E-2</v>
      </c>
    </row>
    <row r="1149" spans="19:27" x14ac:dyDescent="0.2">
      <c r="S1149" s="399"/>
      <c r="T1149" s="1401"/>
      <c r="W1149" s="864" t="str">
        <f t="shared" si="25"/>
        <v>1w</v>
      </c>
      <c r="X1149" s="1405">
        <f>_xll.qlCalendarAdvance(Calendar,X1148,W1149,"f",FALSE)</f>
        <v>47233</v>
      </c>
      <c r="Y1149" s="1404">
        <f>_xll.qlCalendarAdvance(Calendar,X1149,NDays&amp;"D")</f>
        <v>47233</v>
      </c>
      <c r="Z1149" s="1403">
        <v>2.7290506980112705E-2</v>
      </c>
      <c r="AA1149" s="1411">
        <v>2.7273557599145626E-2</v>
      </c>
    </row>
    <row r="1150" spans="19:27" x14ac:dyDescent="0.2">
      <c r="S1150" s="399"/>
      <c r="T1150" s="1401"/>
      <c r="W1150" s="864" t="str">
        <f t="shared" si="25"/>
        <v>1w</v>
      </c>
      <c r="X1150" s="1405">
        <f>_xll.qlCalendarAdvance(Calendar,X1149,W1150,"f",FALSE)</f>
        <v>47240</v>
      </c>
      <c r="Y1150" s="1404">
        <f>_xll.qlCalendarAdvance(Calendar,X1150,NDays&amp;"D")</f>
        <v>47240</v>
      </c>
      <c r="Z1150" s="1403">
        <v>2.7286021793595315E-2</v>
      </c>
      <c r="AA1150" s="1411">
        <v>2.7267553577118298E-2</v>
      </c>
    </row>
    <row r="1151" spans="19:27" x14ac:dyDescent="0.2">
      <c r="S1151" s="399"/>
      <c r="T1151" s="1401"/>
      <c r="W1151" s="864" t="str">
        <f t="shared" si="25"/>
        <v>1w</v>
      </c>
      <c r="X1151" s="1405">
        <f>_xll.qlCalendarAdvance(Calendar,X1150,W1151,"f",FALSE)</f>
        <v>47247</v>
      </c>
      <c r="Y1151" s="1404">
        <f>_xll.qlCalendarAdvance(Calendar,X1151,NDays&amp;"D")</f>
        <v>47247</v>
      </c>
      <c r="Z1151" s="1403">
        <v>2.7279727317224108E-2</v>
      </c>
      <c r="AA1151" s="1411">
        <v>2.7261465726977629E-2</v>
      </c>
    </row>
    <row r="1152" spans="19:27" x14ac:dyDescent="0.2">
      <c r="S1152" s="399"/>
      <c r="T1152" s="1401"/>
      <c r="W1152" s="864" t="str">
        <f t="shared" si="25"/>
        <v>1w</v>
      </c>
      <c r="X1152" s="1405">
        <f>_xll.qlCalendarAdvance(Calendar,X1151,W1152,"f",FALSE)</f>
        <v>47254</v>
      </c>
      <c r="Y1152" s="1404">
        <f>_xll.qlCalendarAdvance(Calendar,X1152,NDays&amp;"D")</f>
        <v>47254</v>
      </c>
      <c r="Z1152" s="1403">
        <v>2.7273348815897797E-2</v>
      </c>
      <c r="AA1152" s="1411">
        <v>2.7255294048885714E-2</v>
      </c>
    </row>
    <row r="1153" spans="19:27" x14ac:dyDescent="0.2">
      <c r="S1153" s="399"/>
      <c r="T1153" s="1401"/>
      <c r="W1153" s="864" t="str">
        <f t="shared" si="25"/>
        <v>1w</v>
      </c>
      <c r="X1153" s="1405">
        <f>_xll.qlCalendarAdvance(Calendar,X1152,W1153,"f",FALSE)</f>
        <v>47261</v>
      </c>
      <c r="Y1153" s="1404">
        <f>_xll.qlCalendarAdvance(Calendar,X1153,NDays&amp;"D")</f>
        <v>47261</v>
      </c>
      <c r="Z1153" s="1403">
        <v>2.7266886289761278E-2</v>
      </c>
      <c r="AA1153" s="1411">
        <v>2.7249038542761506E-2</v>
      </c>
    </row>
    <row r="1154" spans="19:27" x14ac:dyDescent="0.2">
      <c r="S1154" s="399"/>
      <c r="T1154" s="1401"/>
      <c r="W1154" s="864" t="str">
        <f t="shared" si="25"/>
        <v>1w</v>
      </c>
      <c r="X1154" s="1405">
        <f>_xll.qlCalendarAdvance(Calendar,X1153,W1154,"f",FALSE)</f>
        <v>47268</v>
      </c>
      <c r="Y1154" s="1404">
        <f>_xll.qlCalendarAdvance(Calendar,X1154,NDays&amp;"D")</f>
        <v>47268</v>
      </c>
      <c r="Z1154" s="1403">
        <v>2.7258711621381271E-2</v>
      </c>
      <c r="AA1154" s="1411">
        <v>2.7242699208605003E-2</v>
      </c>
    </row>
    <row r="1155" spans="19:27" x14ac:dyDescent="0.2">
      <c r="S1155" s="399"/>
      <c r="T1155" s="1401"/>
      <c r="W1155" s="864" t="str">
        <f t="shared" si="25"/>
        <v>1w</v>
      </c>
      <c r="X1155" s="1405">
        <f>_xll.qlCalendarAdvance(Calendar,X1154,W1155,"f",FALSE)</f>
        <v>47275</v>
      </c>
      <c r="Y1155" s="1404">
        <f>_xll.qlCalendarAdvance(Calendar,X1155,NDays&amp;"D")</f>
        <v>47275</v>
      </c>
      <c r="Z1155" s="1403">
        <v>2.7252100530808253E-2</v>
      </c>
      <c r="AA1155" s="1411">
        <v>2.72362760465783E-2</v>
      </c>
    </row>
    <row r="1156" spans="19:27" x14ac:dyDescent="0.2">
      <c r="S1156" s="399"/>
      <c r="T1156" s="1401"/>
      <c r="W1156" s="864" t="str">
        <f t="shared" si="25"/>
        <v>1w</v>
      </c>
      <c r="X1156" s="1405">
        <f>_xll.qlCalendarAdvance(Calendar,X1155,W1156,"f",FALSE)</f>
        <v>47282</v>
      </c>
      <c r="Y1156" s="1404">
        <f>_xll.qlCalendarAdvance(Calendar,X1156,NDays&amp;"D")</f>
        <v>47282</v>
      </c>
      <c r="Z1156" s="1403">
        <v>2.724540543427123E-2</v>
      </c>
      <c r="AA1156" s="1411">
        <v>2.722976905660035E-2</v>
      </c>
    </row>
    <row r="1157" spans="19:27" x14ac:dyDescent="0.2">
      <c r="S1157" s="399"/>
      <c r="T1157" s="1401"/>
      <c r="W1157" s="864" t="str">
        <f t="shared" si="25"/>
        <v>1w</v>
      </c>
      <c r="X1157" s="1405">
        <f>_xll.qlCalendarAdvance(Calendar,X1156,W1157,"f",FALSE)</f>
        <v>47289</v>
      </c>
      <c r="Y1157" s="1404">
        <f>_xll.qlCalendarAdvance(Calendar,X1157,NDays&amp;"D")</f>
        <v>47289</v>
      </c>
      <c r="Z1157" s="1403">
        <v>2.7238626331910692E-2</v>
      </c>
      <c r="AA1157" s="1411">
        <v>2.722317823850906E-2</v>
      </c>
    </row>
    <row r="1158" spans="19:27" x14ac:dyDescent="0.2">
      <c r="S1158" s="399"/>
      <c r="T1158" s="1401"/>
      <c r="W1158" s="864" t="str">
        <f t="shared" si="25"/>
        <v>1w</v>
      </c>
      <c r="X1158" s="1405">
        <f>_xll.qlCalendarAdvance(Calendar,X1157,W1158,"f",FALSE)</f>
        <v>47296</v>
      </c>
      <c r="Y1158" s="1404">
        <f>_xll.qlCalendarAdvance(Calendar,X1158,NDays&amp;"D")</f>
        <v>47296</v>
      </c>
      <c r="Z1158" s="1403">
        <v>2.7231763223867111E-2</v>
      </c>
      <c r="AA1158" s="1411">
        <v>2.7216503592466523E-2</v>
      </c>
    </row>
    <row r="1159" spans="19:27" x14ac:dyDescent="0.2">
      <c r="S1159" s="399"/>
      <c r="T1159" s="1401"/>
      <c r="W1159" s="864" t="str">
        <f t="shared" si="25"/>
        <v>1w</v>
      </c>
      <c r="X1159" s="1405">
        <f>_xll.qlCalendarAdvance(Calendar,X1158,W1159,"f",FALSE)</f>
        <v>47303</v>
      </c>
      <c r="Y1159" s="1404">
        <f>_xll.qlCalendarAdvance(Calendar,X1159,NDays&amp;"D")</f>
        <v>47303</v>
      </c>
      <c r="Z1159" s="1403">
        <v>2.7226346620290307E-2</v>
      </c>
      <c r="AA1159" s="1411">
        <v>2.7209745118553785E-2</v>
      </c>
    </row>
    <row r="1160" spans="19:27" x14ac:dyDescent="0.2">
      <c r="S1160" s="399"/>
      <c r="T1160" s="1401"/>
      <c r="W1160" s="864" t="str">
        <f t="shared" si="25"/>
        <v>1w</v>
      </c>
      <c r="X1160" s="1405">
        <f>_xll.qlCalendarAdvance(Calendar,X1159,W1160,"f",FALSE)</f>
        <v>47310</v>
      </c>
      <c r="Y1160" s="1404">
        <f>_xll.qlCalendarAdvance(Calendar,X1160,NDays&amp;"D")</f>
        <v>47310</v>
      </c>
      <c r="Z1160" s="1403">
        <v>2.7219295924706566E-2</v>
      </c>
      <c r="AA1160" s="1411">
        <v>2.7202902816608754E-2</v>
      </c>
    </row>
    <row r="1161" spans="19:27" x14ac:dyDescent="0.2">
      <c r="S1161" s="399"/>
      <c r="T1161" s="1401"/>
      <c r="W1161" s="864" t="str">
        <f t="shared" si="25"/>
        <v>1w</v>
      </c>
      <c r="X1161" s="1405">
        <f>_xll.qlCalendarAdvance(Calendar,X1160,W1161,"f",FALSE)</f>
        <v>47317</v>
      </c>
      <c r="Y1161" s="1404">
        <f>_xll.qlCalendarAdvance(Calendar,X1161,NDays&amp;"D")</f>
        <v>47317</v>
      </c>
      <c r="Z1161" s="1403">
        <v>2.7212161205538137E-2</v>
      </c>
      <c r="AA1161" s="1411">
        <v>2.7195976686793522E-2</v>
      </c>
    </row>
    <row r="1162" spans="19:27" x14ac:dyDescent="0.2">
      <c r="S1162" s="399"/>
      <c r="T1162" s="1401"/>
      <c r="W1162" s="864" t="str">
        <f t="shared" si="25"/>
        <v>1w</v>
      </c>
      <c r="X1162" s="1405">
        <f>_xll.qlCalendarAdvance(Calendar,X1161,W1162,"f",FALSE)</f>
        <v>47324</v>
      </c>
      <c r="Y1162" s="1404">
        <f>_xll.qlCalendarAdvance(Calendar,X1162,NDays&amp;"D")</f>
        <v>47324</v>
      </c>
      <c r="Z1162" s="1403">
        <v>2.7205431839747048E-2</v>
      </c>
      <c r="AA1162" s="1411">
        <v>2.7188966728945996E-2</v>
      </c>
    </row>
    <row r="1163" spans="19:27" x14ac:dyDescent="0.2">
      <c r="S1163" s="399"/>
      <c r="T1163" s="1401"/>
      <c r="W1163" s="864" t="str">
        <f t="shared" si="25"/>
        <v>1w</v>
      </c>
      <c r="X1163" s="1405">
        <f>_xll.qlCalendarAdvance(Calendar,X1162,W1163,"f",FALSE)</f>
        <v>47331</v>
      </c>
      <c r="Y1163" s="1404">
        <f>_xll.qlCalendarAdvance(Calendar,X1163,NDays&amp;"D")</f>
        <v>47331</v>
      </c>
      <c r="Z1163" s="1403">
        <v>2.7197639697110317E-2</v>
      </c>
      <c r="AA1163" s="1411">
        <v>2.7181872943147223E-2</v>
      </c>
    </row>
    <row r="1164" spans="19:27" x14ac:dyDescent="0.2">
      <c r="S1164" s="399"/>
      <c r="T1164" s="1401"/>
      <c r="W1164" s="864" t="str">
        <f t="shared" si="25"/>
        <v>1w</v>
      </c>
      <c r="X1164" s="1405">
        <f>_xll.qlCalendarAdvance(Calendar,X1163,W1164,"f",FALSE)</f>
        <v>47338</v>
      </c>
      <c r="Y1164" s="1404">
        <f>_xll.qlCalendarAdvance(Calendar,X1164,NDays&amp;"D")</f>
        <v>47338</v>
      </c>
      <c r="Z1164" s="1403">
        <v>2.7190252908180022E-2</v>
      </c>
      <c r="AA1164" s="1411">
        <v>2.7174695329397203E-2</v>
      </c>
    </row>
    <row r="1165" spans="19:27" x14ac:dyDescent="0.2">
      <c r="S1165" s="399"/>
      <c r="T1165" s="1401"/>
      <c r="W1165" s="864" t="str">
        <f t="shared" si="25"/>
        <v>1w</v>
      </c>
      <c r="X1165" s="1405">
        <f>_xll.qlCalendarAdvance(Calendar,X1164,W1165,"f",FALSE)</f>
        <v>47345</v>
      </c>
      <c r="Y1165" s="1404">
        <f>_xll.qlCalendarAdvance(Calendar,X1165,NDays&amp;"D")</f>
        <v>47345</v>
      </c>
      <c r="Z1165" s="1403">
        <v>2.7182782096328142E-2</v>
      </c>
      <c r="AA1165" s="1411">
        <v>2.7167433887776982E-2</v>
      </c>
    </row>
    <row r="1166" spans="19:27" x14ac:dyDescent="0.2">
      <c r="S1166" s="399"/>
      <c r="T1166" s="1401"/>
      <c r="W1166" s="864" t="str">
        <f t="shared" si="25"/>
        <v>1w</v>
      </c>
      <c r="X1166" s="1405">
        <f>_xll.qlCalendarAdvance(Calendar,X1165,W1166,"f",FALSE)</f>
        <v>47352</v>
      </c>
      <c r="Y1166" s="1404">
        <f>_xll.qlCalendarAdvance(Calendar,X1166,NDays&amp;"D")</f>
        <v>47352</v>
      </c>
      <c r="Z1166" s="1403">
        <v>2.7175227261724142E-2</v>
      </c>
      <c r="AA1166" s="1411">
        <v>2.7160088618124467E-2</v>
      </c>
    </row>
    <row r="1167" spans="19:27" x14ac:dyDescent="0.2">
      <c r="S1167" s="399"/>
      <c r="T1167" s="1401"/>
      <c r="W1167" s="864" t="str">
        <f t="shared" si="25"/>
        <v>1w</v>
      </c>
      <c r="X1167" s="1405">
        <f>_xll.qlCalendarAdvance(Calendar,X1166,W1167,"f",FALSE)</f>
        <v>47359</v>
      </c>
      <c r="Y1167" s="1404">
        <f>_xll.qlCalendarAdvance(Calendar,X1167,NDays&amp;"D")</f>
        <v>47359</v>
      </c>
      <c r="Z1167" s="1403">
        <v>2.716621501970351E-2</v>
      </c>
      <c r="AA1167" s="1411">
        <v>2.7152659520601752E-2</v>
      </c>
    </row>
    <row r="1168" spans="19:27" x14ac:dyDescent="0.2">
      <c r="S1168" s="399"/>
      <c r="T1168" s="1401"/>
      <c r="W1168" s="864" t="str">
        <f t="shared" si="25"/>
        <v>1w</v>
      </c>
      <c r="X1168" s="1405">
        <f>_xll.qlCalendarAdvance(Calendar,X1167,W1168,"f",FALSE)</f>
        <v>47366</v>
      </c>
      <c r="Y1168" s="1404">
        <f>_xll.qlCalendarAdvance(Calendar,X1168,NDays&amp;"D")</f>
        <v>47366</v>
      </c>
      <c r="Z1168" s="1403">
        <v>2.7158511862915256E-2</v>
      </c>
      <c r="AA1168" s="1411">
        <v>2.7145146595208836E-2</v>
      </c>
    </row>
    <row r="1169" spans="19:27" x14ac:dyDescent="0.2">
      <c r="S1169" s="399"/>
      <c r="T1169" s="1401"/>
      <c r="W1169" s="864" t="str">
        <f t="shared" si="25"/>
        <v>1w</v>
      </c>
      <c r="X1169" s="1405">
        <f>_xll.qlCalendarAdvance(Calendar,X1168,W1169,"f",FALSE)</f>
        <v>47373</v>
      </c>
      <c r="Y1169" s="1404">
        <f>_xll.qlCalendarAdvance(Calendar,X1169,NDays&amp;"D")</f>
        <v>47373</v>
      </c>
      <c r="Z1169" s="1403">
        <v>2.7150724702100004E-2</v>
      </c>
      <c r="AA1169" s="1411">
        <v>2.7137549841783626E-2</v>
      </c>
    </row>
    <row r="1170" spans="19:27" x14ac:dyDescent="0.2">
      <c r="S1170" s="399"/>
      <c r="T1170" s="1401"/>
      <c r="W1170" s="864" t="str">
        <f t="shared" si="25"/>
        <v>1w</v>
      </c>
      <c r="X1170" s="1405">
        <f>_xll.qlCalendarAdvance(Calendar,X1169,W1170,"f",FALSE)</f>
        <v>47380</v>
      </c>
      <c r="Y1170" s="1404">
        <f>_xll.qlCalendarAdvance(Calendar,X1170,NDays&amp;"D")</f>
        <v>47380</v>
      </c>
      <c r="Z1170" s="1403">
        <v>2.7142853537419853E-2</v>
      </c>
      <c r="AA1170" s="1411">
        <v>2.7129869260569262E-2</v>
      </c>
    </row>
    <row r="1171" spans="19:27" x14ac:dyDescent="0.2">
      <c r="S1171" s="399"/>
      <c r="T1171" s="1401"/>
      <c r="W1171" s="864" t="str">
        <f t="shared" si="25"/>
        <v>1w</v>
      </c>
      <c r="X1171" s="1405">
        <f>_xll.qlCalendarAdvance(Calendar,X1170,W1171,"f",FALSE)</f>
        <v>47387</v>
      </c>
      <c r="Y1171" s="1404">
        <f>_xll.qlCalendarAdvance(Calendar,X1171,NDays&amp;"D")</f>
        <v>47387</v>
      </c>
      <c r="Z1171" s="1403">
        <v>2.7134898369034193E-2</v>
      </c>
      <c r="AA1171" s="1411">
        <v>2.712210485140365E-2</v>
      </c>
    </row>
    <row r="1172" spans="19:27" x14ac:dyDescent="0.2">
      <c r="S1172" s="399"/>
      <c r="T1172" s="1401"/>
      <c r="W1172" s="864" t="str">
        <f t="shared" si="25"/>
        <v>1w</v>
      </c>
      <c r="X1172" s="1405">
        <f>_xll.qlCalendarAdvance(Calendar,X1171,W1172,"f",FALSE)</f>
        <v>47394</v>
      </c>
      <c r="Y1172" s="1404">
        <f>_xll.qlCalendarAdvance(Calendar,X1172,NDays&amp;"D")</f>
        <v>47394</v>
      </c>
      <c r="Z1172" s="1403">
        <v>2.7128133786090049E-2</v>
      </c>
      <c r="AA1172" s="1411">
        <v>2.7114256614286791E-2</v>
      </c>
    </row>
    <row r="1173" spans="19:27" x14ac:dyDescent="0.2">
      <c r="S1173" s="399"/>
      <c r="T1173" s="1401"/>
      <c r="W1173" s="864" t="str">
        <f t="shared" si="25"/>
        <v>1w</v>
      </c>
      <c r="X1173" s="1405">
        <f>_xll.qlCalendarAdvance(Calendar,X1172,W1173,"f",FALSE)</f>
        <v>47401</v>
      </c>
      <c r="Y1173" s="1404">
        <f>_xll.qlCalendarAdvance(Calendar,X1173,NDays&amp;"D")</f>
        <v>47401</v>
      </c>
      <c r="Z1173" s="1403">
        <v>2.7119990797145364E-2</v>
      </c>
      <c r="AA1173" s="1411">
        <v>2.7106324549380778E-2</v>
      </c>
    </row>
    <row r="1174" spans="19:27" x14ac:dyDescent="0.2">
      <c r="S1174" s="399"/>
      <c r="T1174" s="1401"/>
      <c r="W1174" s="864" t="str">
        <f t="shared" si="25"/>
        <v>1w</v>
      </c>
      <c r="X1174" s="1405">
        <f>_xll.qlCalendarAdvance(Calendar,X1173,W1174,"f",FALSE)</f>
        <v>47408</v>
      </c>
      <c r="Y1174" s="1404">
        <f>_xll.qlCalendarAdvance(Calendar,X1174,NDays&amp;"D")</f>
        <v>47408</v>
      </c>
      <c r="Z1174" s="1403">
        <v>2.7111763786877918E-2</v>
      </c>
      <c r="AA1174" s="1411">
        <v>2.7098308656442471E-2</v>
      </c>
    </row>
    <row r="1175" spans="19:27" x14ac:dyDescent="0.2">
      <c r="S1175" s="399"/>
      <c r="T1175" s="1401"/>
      <c r="W1175" s="864" t="str">
        <f t="shared" si="25"/>
        <v>1w</v>
      </c>
      <c r="X1175" s="1405">
        <f>_xll.qlCalendarAdvance(Calendar,X1174,W1175,"f",FALSE)</f>
        <v>47415</v>
      </c>
      <c r="Y1175" s="1404">
        <f>_xll.qlCalendarAdvance(Calendar,X1175,NDays&amp;"D")</f>
        <v>47415</v>
      </c>
      <c r="Z1175" s="1403">
        <v>2.710345275547436E-2</v>
      </c>
      <c r="AA1175" s="1411">
        <v>2.709020893571501E-2</v>
      </c>
    </row>
    <row r="1176" spans="19:27" x14ac:dyDescent="0.2">
      <c r="S1176" s="399"/>
      <c r="T1176" s="1401"/>
      <c r="W1176" s="864" t="str">
        <f t="shared" si="25"/>
        <v>1w</v>
      </c>
      <c r="X1176" s="1405">
        <f>_xll.qlCalendarAdvance(Calendar,X1175,W1176,"f",FALSE)</f>
        <v>47422</v>
      </c>
      <c r="Y1176" s="1404">
        <f>_xll.qlCalendarAdvance(Calendar,X1176,NDays&amp;"D")</f>
        <v>47422</v>
      </c>
      <c r="Z1176" s="1403">
        <v>2.7093862477361268E-2</v>
      </c>
      <c r="AA1176" s="1411">
        <v>2.7082025387036301E-2</v>
      </c>
    </row>
    <row r="1177" spans="19:27" x14ac:dyDescent="0.2">
      <c r="S1177" s="399"/>
      <c r="T1177" s="1401"/>
      <c r="W1177" s="864" t="str">
        <f t="shared" si="25"/>
        <v>1w</v>
      </c>
      <c r="X1177" s="1405">
        <f>_xll.qlCalendarAdvance(Calendar,X1176,W1177,"f",FALSE)</f>
        <v>47429</v>
      </c>
      <c r="Y1177" s="1404">
        <f>_xll.qlCalendarAdvance(Calendar,X1177,NDays&amp;"D")</f>
        <v>47429</v>
      </c>
      <c r="Z1177" s="1403">
        <v>2.7085403290265358E-2</v>
      </c>
      <c r="AA1177" s="1411">
        <v>2.7073758010568438E-2</v>
      </c>
    </row>
    <row r="1178" spans="19:27" x14ac:dyDescent="0.2">
      <c r="S1178" s="399"/>
      <c r="T1178" s="1401"/>
      <c r="W1178" s="864" t="str">
        <f t="shared" ref="W1178:W1241" si="26">W1177</f>
        <v>1w</v>
      </c>
      <c r="X1178" s="1405">
        <f>_xll.qlCalendarAdvance(Calendar,X1177,W1178,"f",FALSE)</f>
        <v>47436</v>
      </c>
      <c r="Y1178" s="1404">
        <f>_xll.qlCalendarAdvance(Calendar,X1178,NDays&amp;"D")</f>
        <v>47436</v>
      </c>
      <c r="Z1178" s="1403">
        <v>2.7076860100655319E-2</v>
      </c>
      <c r="AA1178" s="1411">
        <v>2.7065406806230374E-2</v>
      </c>
    </row>
    <row r="1179" spans="19:27" x14ac:dyDescent="0.2">
      <c r="S1179" s="399"/>
      <c r="T1179" s="1401"/>
      <c r="W1179" s="864" t="str">
        <f t="shared" si="26"/>
        <v>1w</v>
      </c>
      <c r="X1179" s="1405">
        <f>_xll.qlCalendarAdvance(Calendar,X1178,W1179,"f",FALSE)</f>
        <v>47443</v>
      </c>
      <c r="Y1179" s="1404">
        <f>_xll.qlCalendarAdvance(Calendar,X1179,NDays&amp;"D")</f>
        <v>47443</v>
      </c>
      <c r="Z1179" s="1403">
        <v>2.7068232908704047E-2</v>
      </c>
      <c r="AA1179" s="1411">
        <v>2.7056971773941063E-2</v>
      </c>
    </row>
    <row r="1180" spans="19:27" x14ac:dyDescent="0.2">
      <c r="S1180" s="399"/>
      <c r="T1180" s="1401"/>
      <c r="W1180" s="864" t="str">
        <f t="shared" si="26"/>
        <v>1w</v>
      </c>
      <c r="X1180" s="1405">
        <f>_xll.qlCalendarAdvance(Calendar,X1179,W1180,"f",FALSE)</f>
        <v>47450</v>
      </c>
      <c r="Y1180" s="1404">
        <f>_xll.qlCalendarAdvance(Calendar,X1180,NDays&amp;"D")</f>
        <v>47450</v>
      </c>
      <c r="Z1180" s="1403">
        <v>2.7059521714592548E-2</v>
      </c>
      <c r="AA1180" s="1411">
        <v>2.7048452913943644E-2</v>
      </c>
    </row>
    <row r="1181" spans="19:27" x14ac:dyDescent="0.2">
      <c r="S1181" s="399"/>
      <c r="T1181" s="1401"/>
      <c r="W1181" s="864" t="str">
        <f t="shared" si="26"/>
        <v>1w</v>
      </c>
      <c r="X1181" s="1405">
        <f>_xll.qlCalendarAdvance(Calendar,X1180,W1181,"f",FALSE)</f>
        <v>47457</v>
      </c>
      <c r="Y1181" s="1404">
        <f>_xll.qlCalendarAdvance(Calendar,X1181,NDays&amp;"D")</f>
        <v>47457</v>
      </c>
      <c r="Z1181" s="1403">
        <v>2.7051822133900207E-2</v>
      </c>
      <c r="AA1181" s="1411">
        <v>2.7039850225913931E-2</v>
      </c>
    </row>
    <row r="1182" spans="19:27" x14ac:dyDescent="0.2">
      <c r="S1182" s="399"/>
      <c r="T1182" s="1401"/>
      <c r="W1182" s="864" t="str">
        <f t="shared" si="26"/>
        <v>1w</v>
      </c>
      <c r="X1182" s="1405">
        <f>_xll.qlCalendarAdvance(Calendar,X1181,W1182,"f",FALSE)</f>
        <v>47464</v>
      </c>
      <c r="Y1182" s="1404">
        <f>_xll.qlCalendarAdvance(Calendar,X1182,NDays&amp;"D")</f>
        <v>47464</v>
      </c>
      <c r="Z1182" s="1403">
        <v>2.7042922959939604E-2</v>
      </c>
      <c r="AA1182" s="1411">
        <v>2.7031163710257156E-2</v>
      </c>
    </row>
    <row r="1183" spans="19:27" x14ac:dyDescent="0.2">
      <c r="S1183" s="399"/>
      <c r="T1183" s="1401"/>
      <c r="W1183" s="864" t="str">
        <f t="shared" si="26"/>
        <v>1w</v>
      </c>
      <c r="X1183" s="1405">
        <f>_xll.qlCalendarAdvance(Calendar,X1182,W1183,"f",FALSE)</f>
        <v>47471</v>
      </c>
      <c r="Y1183" s="1404">
        <f>_xll.qlCalendarAdvance(Calendar,X1183,NDays&amp;"D")</f>
        <v>47471</v>
      </c>
      <c r="Z1183" s="1403">
        <v>2.7033939766404873E-2</v>
      </c>
      <c r="AA1183" s="1411">
        <v>2.7022393366568087E-2</v>
      </c>
    </row>
    <row r="1184" spans="19:27" x14ac:dyDescent="0.2">
      <c r="S1184" s="399"/>
      <c r="T1184" s="1401"/>
      <c r="W1184" s="864" t="str">
        <f t="shared" si="26"/>
        <v>1w</v>
      </c>
      <c r="X1184" s="1405">
        <f>_xll.qlCalendarAdvance(Calendar,X1183,W1184,"f",FALSE)</f>
        <v>47479</v>
      </c>
      <c r="Y1184" s="1404">
        <f>_xll.qlCalendarAdvance(Calendar,X1184,NDays&amp;"D")</f>
        <v>47479</v>
      </c>
      <c r="Z1184" s="1403">
        <v>2.7023226740146566E-2</v>
      </c>
      <c r="AA1184" s="1411">
        <v>2.7012267470342133E-2</v>
      </c>
    </row>
    <row r="1185" spans="19:27" x14ac:dyDescent="0.2">
      <c r="S1185" s="399"/>
      <c r="T1185" s="1401"/>
      <c r="W1185" s="864" t="str">
        <f t="shared" si="26"/>
        <v>1w</v>
      </c>
      <c r="X1185" s="1405">
        <f>_xll.qlCalendarAdvance(Calendar,X1184,W1185,"f",FALSE)</f>
        <v>47486</v>
      </c>
      <c r="Y1185" s="1404">
        <f>_xll.qlCalendarAdvance(Calendar,X1185,NDays&amp;"D")</f>
        <v>47486</v>
      </c>
      <c r="Z1185" s="1403">
        <v>2.7014070183746068E-2</v>
      </c>
      <c r="AA1185" s="1411">
        <v>2.7003317495676304E-2</v>
      </c>
    </row>
    <row r="1186" spans="19:27" x14ac:dyDescent="0.2">
      <c r="S1186" s="399"/>
      <c r="T1186" s="1401"/>
      <c r="W1186" s="864" t="str">
        <f t="shared" si="26"/>
        <v>1w</v>
      </c>
      <c r="X1186" s="1405">
        <f>_xll.qlCalendarAdvance(Calendar,X1185,W1186,"f",FALSE)</f>
        <v>47493</v>
      </c>
      <c r="Y1186" s="1404">
        <f>_xll.qlCalendarAdvance(Calendar,X1186,NDays&amp;"D")</f>
        <v>47493</v>
      </c>
      <c r="Z1186" s="1403">
        <v>2.7004829614385925E-2</v>
      </c>
      <c r="AA1186" s="1411">
        <v>2.6994283693221321E-2</v>
      </c>
    </row>
    <row r="1187" spans="19:27" x14ac:dyDescent="0.2">
      <c r="S1187" s="399"/>
      <c r="T1187" s="1401"/>
      <c r="W1187" s="864" t="str">
        <f t="shared" si="26"/>
        <v>1w</v>
      </c>
      <c r="X1187" s="1405">
        <f>_xll.qlCalendarAdvance(Calendar,X1186,W1187,"f",FALSE)</f>
        <v>47500</v>
      </c>
      <c r="Y1187" s="1404">
        <f>_xll.qlCalendarAdvance(Calendar,X1187,NDays&amp;"D")</f>
        <v>47500</v>
      </c>
      <c r="Z1187" s="1403">
        <v>2.6995505032273819E-2</v>
      </c>
      <c r="AA1187" s="1411">
        <v>2.6985166062896138E-2</v>
      </c>
    </row>
    <row r="1188" spans="19:27" x14ac:dyDescent="0.2">
      <c r="S1188" s="399"/>
      <c r="T1188" s="1401"/>
      <c r="W1188" s="864" t="str">
        <f t="shared" si="26"/>
        <v>1w</v>
      </c>
      <c r="X1188" s="1405">
        <f>_xll.qlCalendarAdvance(Calendar,X1187,W1188,"f",FALSE)</f>
        <v>47507</v>
      </c>
      <c r="Y1188" s="1404">
        <f>_xll.qlCalendarAdvance(Calendar,X1188,NDays&amp;"D")</f>
        <v>47507</v>
      </c>
      <c r="Z1188" s="1403">
        <v>2.6986096437609831E-2</v>
      </c>
      <c r="AA1188" s="1411">
        <v>2.6975964604781799E-2</v>
      </c>
    </row>
    <row r="1189" spans="19:27" x14ac:dyDescent="0.2">
      <c r="S1189" s="399"/>
      <c r="T1189" s="1401"/>
      <c r="W1189" s="864" t="str">
        <f t="shared" si="26"/>
        <v>1w</v>
      </c>
      <c r="X1189" s="1405">
        <f>_xll.qlCalendarAdvance(Calendar,X1188,W1189,"f",FALSE)</f>
        <v>47514</v>
      </c>
      <c r="Y1189" s="1404">
        <f>_xll.qlCalendarAdvance(Calendar,X1189,NDays&amp;"D")</f>
        <v>47514</v>
      </c>
      <c r="Z1189" s="1403">
        <v>2.6975356846621213E-2</v>
      </c>
      <c r="AA1189" s="1411">
        <v>2.6966679318878306E-2</v>
      </c>
    </row>
    <row r="1190" spans="19:27" x14ac:dyDescent="0.2">
      <c r="S1190" s="399"/>
      <c r="T1190" s="1401"/>
      <c r="W1190" s="864" t="str">
        <f t="shared" si="26"/>
        <v>1w</v>
      </c>
      <c r="X1190" s="1405">
        <f>_xll.qlCalendarAdvance(Calendar,X1189,W1190,"f",FALSE)</f>
        <v>47521</v>
      </c>
      <c r="Y1190" s="1404">
        <f>_xll.qlCalendarAdvance(Calendar,X1190,NDays&amp;"D")</f>
        <v>47521</v>
      </c>
      <c r="Z1190" s="1403">
        <v>2.6965807051024682E-2</v>
      </c>
      <c r="AA1190" s="1411">
        <v>2.6957310205104612E-2</v>
      </c>
    </row>
    <row r="1191" spans="19:27" x14ac:dyDescent="0.2">
      <c r="S1191" s="399"/>
      <c r="T1191" s="1401"/>
      <c r="W1191" s="864" t="str">
        <f t="shared" si="26"/>
        <v>1w</v>
      </c>
      <c r="X1191" s="1405">
        <f>_xll.qlCalendarAdvance(Calendar,X1190,W1191,"f",FALSE)</f>
        <v>47528</v>
      </c>
      <c r="Y1191" s="1404">
        <f>_xll.qlCalendarAdvance(Calendar,X1191,NDays&amp;"D")</f>
        <v>47528</v>
      </c>
      <c r="Z1191" s="1403">
        <v>2.695617326724262E-2</v>
      </c>
      <c r="AA1191" s="1411">
        <v>2.694785726362281E-2</v>
      </c>
    </row>
    <row r="1192" spans="19:27" x14ac:dyDescent="0.2">
      <c r="S1192" s="399"/>
      <c r="T1192" s="1401"/>
      <c r="W1192" s="864" t="str">
        <f t="shared" si="26"/>
        <v>1w</v>
      </c>
      <c r="X1192" s="1405">
        <f>_xll.qlCalendarAdvance(Calendar,X1191,W1192,"f",FALSE)</f>
        <v>47535</v>
      </c>
      <c r="Y1192" s="1404">
        <f>_xll.qlCalendarAdvance(Calendar,X1192,NDays&amp;"D")</f>
        <v>47535</v>
      </c>
      <c r="Z1192" s="1403">
        <v>2.6946455495454481E-2</v>
      </c>
      <c r="AA1192" s="1411">
        <v>2.6938320494270807E-2</v>
      </c>
    </row>
    <row r="1193" spans="19:27" x14ac:dyDescent="0.2">
      <c r="S1193" s="399"/>
      <c r="T1193" s="1401"/>
      <c r="W1193" s="864" t="str">
        <f t="shared" si="26"/>
        <v>1w</v>
      </c>
      <c r="X1193" s="1405">
        <f>_xll.qlCalendarAdvance(Calendar,X1192,W1193,"f",FALSE)</f>
        <v>47542</v>
      </c>
      <c r="Y1193" s="1404">
        <f>_xll.qlCalendarAdvance(Calendar,X1193,NDays&amp;"D")</f>
        <v>47542</v>
      </c>
      <c r="Z1193" s="1403">
        <v>2.6936939563248091E-2</v>
      </c>
      <c r="AA1193" s="1411">
        <v>2.6928699897291741E-2</v>
      </c>
    </row>
    <row r="1194" spans="19:27" x14ac:dyDescent="0.2">
      <c r="S1194" s="399"/>
      <c r="T1194" s="1401"/>
      <c r="W1194" s="864" t="str">
        <f t="shared" si="26"/>
        <v>1w</v>
      </c>
      <c r="X1194" s="1405">
        <f>_xll.qlCalendarAdvance(Calendar,X1193,W1194,"f",FALSE)</f>
        <v>47549</v>
      </c>
      <c r="Y1194" s="1404">
        <f>_xll.qlCalendarAdvance(Calendar,X1194,NDays&amp;"D")</f>
        <v>47549</v>
      </c>
      <c r="Z1194" s="1403">
        <v>2.6927880617838781E-2</v>
      </c>
      <c r="AA1194" s="1411">
        <v>2.6918995472442475E-2</v>
      </c>
    </row>
    <row r="1195" spans="19:27" x14ac:dyDescent="0.2">
      <c r="S1195" s="399"/>
      <c r="T1195" s="1401"/>
      <c r="W1195" s="864" t="str">
        <f t="shared" si="26"/>
        <v>1w</v>
      </c>
      <c r="X1195" s="1405">
        <f>_xll.qlCalendarAdvance(Calendar,X1194,W1195,"f",FALSE)</f>
        <v>47556</v>
      </c>
      <c r="Y1195" s="1404">
        <f>_xll.qlCalendarAdvance(Calendar,X1195,NDays&amp;"D")</f>
        <v>47556</v>
      </c>
      <c r="Z1195" s="1403">
        <v>2.6917883941240672E-2</v>
      </c>
      <c r="AA1195" s="1411">
        <v>2.6909207219885101E-2</v>
      </c>
    </row>
    <row r="1196" spans="19:27" x14ac:dyDescent="0.2">
      <c r="S1196" s="399"/>
      <c r="T1196" s="1401"/>
      <c r="W1196" s="864" t="str">
        <f t="shared" si="26"/>
        <v>1w</v>
      </c>
      <c r="X1196" s="1405">
        <f>_xll.qlCalendarAdvance(Calendar,X1195,W1196,"f",FALSE)</f>
        <v>47563</v>
      </c>
      <c r="Y1196" s="1404">
        <f>_xll.qlCalendarAdvance(Calendar,X1196,NDays&amp;"D")</f>
        <v>47563</v>
      </c>
      <c r="Z1196" s="1403">
        <v>2.690806635955021E-2</v>
      </c>
      <c r="AA1196" s="1411">
        <v>2.6899335139538572E-2</v>
      </c>
    </row>
    <row r="1197" spans="19:27" x14ac:dyDescent="0.2">
      <c r="S1197" s="399"/>
      <c r="T1197" s="1401"/>
      <c r="W1197" s="864" t="str">
        <f t="shared" si="26"/>
        <v>1w</v>
      </c>
      <c r="X1197" s="1405">
        <f>_xll.qlCalendarAdvance(Calendar,X1196,W1197,"f",FALSE)</f>
        <v>47570</v>
      </c>
      <c r="Y1197" s="1404">
        <f>_xll.qlCalendarAdvance(Calendar,X1197,NDays&amp;"D")</f>
        <v>47570</v>
      </c>
      <c r="Z1197" s="1403">
        <v>2.6897638555753063E-2</v>
      </c>
      <c r="AA1197" s="1411">
        <v>2.6889379231483934E-2</v>
      </c>
    </row>
    <row r="1198" spans="19:27" x14ac:dyDescent="0.2">
      <c r="S1198" s="399"/>
      <c r="T1198" s="1401"/>
      <c r="W1198" s="864" t="str">
        <f t="shared" si="26"/>
        <v>1w</v>
      </c>
      <c r="X1198" s="1405">
        <f>_xll.qlCalendarAdvance(Calendar,X1197,W1198,"f",FALSE)</f>
        <v>47577</v>
      </c>
      <c r="Y1198" s="1404">
        <f>_xll.qlCalendarAdvance(Calendar,X1198,NDays&amp;"D")</f>
        <v>47577</v>
      </c>
      <c r="Z1198" s="1403">
        <v>2.6887639448147278E-2</v>
      </c>
      <c r="AA1198" s="1411">
        <v>2.6879339495640142E-2</v>
      </c>
    </row>
    <row r="1199" spans="19:27" x14ac:dyDescent="0.2">
      <c r="S1199" s="399"/>
      <c r="T1199" s="1401"/>
      <c r="W1199" s="864" t="str">
        <f t="shared" si="26"/>
        <v>1w</v>
      </c>
      <c r="X1199" s="1405">
        <f>_xll.qlCalendarAdvance(Calendar,X1198,W1199,"f",FALSE)</f>
        <v>47584</v>
      </c>
      <c r="Y1199" s="1404">
        <f>_xll.qlCalendarAdvance(Calendar,X1199,NDays&amp;"D")</f>
        <v>47584</v>
      </c>
      <c r="Z1199" s="1403">
        <v>2.6877057128702024E-2</v>
      </c>
      <c r="AA1199" s="1411">
        <v>2.6869215932088242E-2</v>
      </c>
    </row>
    <row r="1200" spans="19:27" x14ac:dyDescent="0.2">
      <c r="S1200" s="399"/>
      <c r="T1200" s="1401"/>
      <c r="W1200" s="864" t="str">
        <f t="shared" si="26"/>
        <v>1w</v>
      </c>
      <c r="X1200" s="1405">
        <f>_xll.qlCalendarAdvance(Calendar,X1199,W1200,"f",FALSE)</f>
        <v>47591</v>
      </c>
      <c r="Y1200" s="1404">
        <f>_xll.qlCalendarAdvance(Calendar,X1200,NDays&amp;"D")</f>
        <v>47591</v>
      </c>
      <c r="Z1200" s="1403">
        <v>2.6866640400156593E-2</v>
      </c>
      <c r="AA1200" s="1411">
        <v>2.6860027374385975E-2</v>
      </c>
    </row>
    <row r="1201" spans="19:27" x14ac:dyDescent="0.2">
      <c r="S1201" s="399"/>
      <c r="T1201" s="1401"/>
      <c r="W1201" s="864" t="str">
        <f t="shared" si="26"/>
        <v>1w</v>
      </c>
      <c r="X1201" s="1405">
        <f>_xll.qlCalendarAdvance(Calendar,X1200,W1201,"f",FALSE)</f>
        <v>47598</v>
      </c>
      <c r="Y1201" s="1404">
        <f>_xll.qlCalendarAdvance(Calendar,X1201,NDays&amp;"D")</f>
        <v>47598</v>
      </c>
      <c r="Z1201" s="1403">
        <v>2.6856368961327266E-2</v>
      </c>
      <c r="AA1201" s="1411">
        <v>2.6848717321698023E-2</v>
      </c>
    </row>
    <row r="1202" spans="19:27" x14ac:dyDescent="0.2">
      <c r="S1202" s="399"/>
      <c r="T1202" s="1401"/>
      <c r="W1202" s="864" t="str">
        <f t="shared" si="26"/>
        <v>1w</v>
      </c>
      <c r="X1202" s="1405">
        <f>_xll.qlCalendarAdvance(Calendar,X1201,W1202,"f",FALSE)</f>
        <v>47605</v>
      </c>
      <c r="Y1202" s="1404">
        <f>_xll.qlCalendarAdvance(Calendar,X1202,NDays&amp;"D")</f>
        <v>47605</v>
      </c>
      <c r="Z1202" s="1403">
        <v>2.6845554914165619E-2</v>
      </c>
      <c r="AA1202" s="1411">
        <v>2.6838342275021798E-2</v>
      </c>
    </row>
    <row r="1203" spans="19:27" x14ac:dyDescent="0.2">
      <c r="S1203" s="399"/>
      <c r="T1203" s="1401"/>
      <c r="W1203" s="864" t="str">
        <f t="shared" si="26"/>
        <v>1w</v>
      </c>
      <c r="X1203" s="1405">
        <f>_xll.qlCalendarAdvance(Calendar,X1202,W1203,"f",FALSE)</f>
        <v>47612</v>
      </c>
      <c r="Y1203" s="1404">
        <f>_xll.qlCalendarAdvance(Calendar,X1203,NDays&amp;"D")</f>
        <v>47612</v>
      </c>
      <c r="Z1203" s="1403">
        <v>2.6834886157188625E-2</v>
      </c>
      <c r="AA1203" s="1411">
        <v>2.6827883400556418E-2</v>
      </c>
    </row>
    <row r="1204" spans="19:27" x14ac:dyDescent="0.2">
      <c r="S1204" s="399"/>
      <c r="T1204" s="1401"/>
      <c r="W1204" s="864" t="str">
        <f t="shared" si="26"/>
        <v>1w</v>
      </c>
      <c r="X1204" s="1405">
        <f>_xll.qlCalendarAdvance(Calendar,X1203,W1204,"f",FALSE)</f>
        <v>47619</v>
      </c>
      <c r="Y1204" s="1404">
        <f>_xll.qlCalendarAdvance(Calendar,X1204,NDays&amp;"D")</f>
        <v>47619</v>
      </c>
      <c r="Z1204" s="1403">
        <v>2.6824133391205526E-2</v>
      </c>
      <c r="AA1204" s="1411">
        <v>2.6817340698463976E-2</v>
      </c>
    </row>
    <row r="1205" spans="19:27" x14ac:dyDescent="0.2">
      <c r="S1205" s="399"/>
      <c r="T1205" s="1401"/>
      <c r="W1205" s="864" t="str">
        <f t="shared" si="26"/>
        <v>1w</v>
      </c>
      <c r="X1205" s="1405">
        <f>_xll.qlCalendarAdvance(Calendar,X1204,W1205,"f",FALSE)</f>
        <v>47626</v>
      </c>
      <c r="Y1205" s="1404">
        <f>_xll.qlCalendarAdvance(Calendar,X1205,NDays&amp;"D")</f>
        <v>47626</v>
      </c>
      <c r="Z1205" s="1403">
        <v>2.6813296616446797E-2</v>
      </c>
      <c r="AA1205" s="1411">
        <v>2.6806714168663426E-2</v>
      </c>
    </row>
    <row r="1206" spans="19:27" x14ac:dyDescent="0.2">
      <c r="S1206" s="399"/>
      <c r="T1206" s="1401"/>
      <c r="W1206" s="864" t="str">
        <f t="shared" si="26"/>
        <v>1w</v>
      </c>
      <c r="X1206" s="1405">
        <f>_xll.qlCalendarAdvance(Calendar,X1205,W1206,"f",FALSE)</f>
        <v>47633</v>
      </c>
      <c r="Y1206" s="1404">
        <f>_xll.qlCalendarAdvance(Calendar,X1206,NDays&amp;"D")</f>
        <v>47633</v>
      </c>
      <c r="Z1206" s="1403">
        <v>2.6801786265039294E-2</v>
      </c>
      <c r="AA1206" s="1411">
        <v>2.6796003811154767E-2</v>
      </c>
    </row>
    <row r="1207" spans="19:27" x14ac:dyDescent="0.2">
      <c r="S1207" s="399"/>
      <c r="T1207" s="1401"/>
      <c r="W1207" s="864" t="str">
        <f t="shared" si="26"/>
        <v>1w</v>
      </c>
      <c r="X1207" s="1405">
        <f>_xll.qlCalendarAdvance(Calendar,X1206,W1207,"f",FALSE)</f>
        <v>47640</v>
      </c>
      <c r="Y1207" s="1404">
        <f>_xll.qlCalendarAdvance(Calendar,X1207,NDays&amp;"D")</f>
        <v>47640</v>
      </c>
      <c r="Z1207" s="1403">
        <v>2.6791393568543244E-2</v>
      </c>
      <c r="AA1207" s="1411">
        <v>2.6785209626019046E-2</v>
      </c>
    </row>
    <row r="1208" spans="19:27" x14ac:dyDescent="0.2">
      <c r="S1208" s="399"/>
      <c r="T1208" s="1401"/>
      <c r="W1208" s="864" t="str">
        <f t="shared" si="26"/>
        <v>1w</v>
      </c>
      <c r="X1208" s="1405">
        <f>_xll.qlCalendarAdvance(Calendar,X1207,W1208,"f",FALSE)</f>
        <v>47647</v>
      </c>
      <c r="Y1208" s="1404">
        <f>_xll.qlCalendarAdvance(Calendar,X1208,NDays&amp;"D")</f>
        <v>47647</v>
      </c>
      <c r="Z1208" s="1403">
        <v>2.6780364269957807E-2</v>
      </c>
      <c r="AA1208" s="1411">
        <v>2.6774331613094171E-2</v>
      </c>
    </row>
    <row r="1209" spans="19:27" x14ac:dyDescent="0.2">
      <c r="S1209" s="399"/>
      <c r="T1209" s="1401"/>
      <c r="W1209" s="864" t="str">
        <f t="shared" si="26"/>
        <v>1w</v>
      </c>
      <c r="X1209" s="1405">
        <f>_xll.qlCalendarAdvance(Calendar,X1208,W1209,"f",FALSE)</f>
        <v>47654</v>
      </c>
      <c r="Y1209" s="1404">
        <f>_xll.qlCalendarAdvance(Calendar,X1209,NDays&amp;"D")</f>
        <v>47654</v>
      </c>
      <c r="Z1209" s="1403">
        <v>2.676931125398116E-2</v>
      </c>
      <c r="AA1209" s="1411">
        <v>2.676336977262328E-2</v>
      </c>
    </row>
    <row r="1210" spans="19:27" x14ac:dyDescent="0.2">
      <c r="S1210" s="399"/>
      <c r="T1210" s="1401"/>
      <c r="W1210" s="864" t="str">
        <f t="shared" si="26"/>
        <v>1w</v>
      </c>
      <c r="X1210" s="1405">
        <f>_xll.qlCalendarAdvance(Calendar,X1209,W1210,"f",FALSE)</f>
        <v>47661</v>
      </c>
      <c r="Y1210" s="1404">
        <f>_xll.qlCalendarAdvance(Calendar,X1210,NDays&amp;"D")</f>
        <v>47661</v>
      </c>
      <c r="Z1210" s="1403">
        <v>2.6758255540315738E-2</v>
      </c>
      <c r="AA1210" s="1411">
        <v>2.6752330324503193E-2</v>
      </c>
    </row>
    <row r="1211" spans="19:27" x14ac:dyDescent="0.2">
      <c r="S1211" s="399"/>
      <c r="T1211" s="1401"/>
      <c r="W1211" s="864" t="str">
        <f t="shared" si="26"/>
        <v>1w</v>
      </c>
      <c r="X1211" s="1405">
        <f>_xll.qlCalendarAdvance(Calendar,X1210,W1211,"f",FALSE)</f>
        <v>47668</v>
      </c>
      <c r="Y1211" s="1404">
        <f>_xll.qlCalendarAdvance(Calendar,X1211,NDays&amp;"D")</f>
        <v>47668</v>
      </c>
      <c r="Z1211" s="1403">
        <v>2.6747211001916828E-2</v>
      </c>
      <c r="AA1211" s="1411">
        <v>2.6741283325220078E-2</v>
      </c>
    </row>
    <row r="1212" spans="19:27" x14ac:dyDescent="0.2">
      <c r="S1212" s="399"/>
      <c r="T1212" s="1401"/>
      <c r="W1212" s="864" t="str">
        <f t="shared" si="26"/>
        <v>1w</v>
      </c>
      <c r="X1212" s="1405">
        <f>_xll.qlCalendarAdvance(Calendar,X1211,W1212,"f",FALSE)</f>
        <v>47675</v>
      </c>
      <c r="Y1212" s="1404">
        <f>_xll.qlCalendarAdvance(Calendar,X1212,NDays&amp;"D")</f>
        <v>47675</v>
      </c>
      <c r="Z1212" s="1403">
        <v>2.6736178920437649E-2</v>
      </c>
      <c r="AA1212" s="1411">
        <v>2.673024874441543E-2</v>
      </c>
    </row>
    <row r="1213" spans="19:27" x14ac:dyDescent="0.2">
      <c r="S1213" s="399"/>
      <c r="T1213" s="1401"/>
      <c r="W1213" s="864" t="str">
        <f t="shared" si="26"/>
        <v>1w</v>
      </c>
      <c r="X1213" s="1405">
        <f>_xll.qlCalendarAdvance(Calendar,X1212,W1213,"f",FALSE)</f>
        <v>47682</v>
      </c>
      <c r="Y1213" s="1404">
        <f>_xll.qlCalendarAdvance(Calendar,X1213,NDays&amp;"D")</f>
        <v>47682</v>
      </c>
      <c r="Z1213" s="1403">
        <v>2.6725159295842744E-2</v>
      </c>
      <c r="AA1213" s="1411">
        <v>2.6719226582008204E-2</v>
      </c>
    </row>
    <row r="1214" spans="19:27" x14ac:dyDescent="0.2">
      <c r="S1214" s="399"/>
      <c r="T1214" s="1401"/>
      <c r="W1214" s="864" t="str">
        <f t="shared" si="26"/>
        <v>1w</v>
      </c>
      <c r="X1214" s="1405">
        <f>_xll.qlCalendarAdvance(Calendar,X1213,W1214,"f",FALSE)</f>
        <v>47689</v>
      </c>
      <c r="Y1214" s="1404">
        <f>_xll.qlCalendarAdvance(Calendar,X1214,NDays&amp;"D")</f>
        <v>47689</v>
      </c>
      <c r="Z1214" s="1403">
        <v>2.6714343867679485E-2</v>
      </c>
      <c r="AA1214" s="1411">
        <v>2.6708216837917353E-2</v>
      </c>
    </row>
    <row r="1215" spans="19:27" x14ac:dyDescent="0.2">
      <c r="S1215" s="399"/>
      <c r="T1215" s="1401"/>
      <c r="W1215" s="864" t="str">
        <f t="shared" si="26"/>
        <v>1w</v>
      </c>
      <c r="X1215" s="1405">
        <f>_xll.qlCalendarAdvance(Calendar,X1214,W1215,"f",FALSE)</f>
        <v>47696</v>
      </c>
      <c r="Y1215" s="1404">
        <f>_xll.qlCalendarAdvance(Calendar,X1215,NDays&amp;"D")</f>
        <v>47696</v>
      </c>
      <c r="Z1215" s="1403">
        <v>2.6703157417146198E-2</v>
      </c>
      <c r="AA1215" s="1411">
        <v>2.6697219512223924E-2</v>
      </c>
    </row>
    <row r="1216" spans="19:27" x14ac:dyDescent="0.2">
      <c r="S1216" s="399"/>
      <c r="T1216" s="1401"/>
      <c r="W1216" s="864" t="str">
        <f t="shared" si="26"/>
        <v>1w</v>
      </c>
      <c r="X1216" s="1405">
        <f>_xll.qlCalendarAdvance(Calendar,X1215,W1216,"f",FALSE)</f>
        <v>47703</v>
      </c>
      <c r="Y1216" s="1404">
        <f>_xll.qlCalendarAdvance(Calendar,X1216,NDays&amp;"D")</f>
        <v>47703</v>
      </c>
      <c r="Z1216" s="1403">
        <v>2.6692175162978705E-2</v>
      </c>
      <c r="AA1216" s="1411">
        <v>2.6686234604927916E-2</v>
      </c>
    </row>
    <row r="1217" spans="19:27" x14ac:dyDescent="0.2">
      <c r="S1217" s="399"/>
      <c r="T1217" s="1401"/>
      <c r="W1217" s="864" t="str">
        <f t="shared" si="26"/>
        <v>1w</v>
      </c>
      <c r="X1217" s="1405">
        <f>_xll.qlCalendarAdvance(Calendar,X1216,W1217,"f",FALSE)</f>
        <v>47710</v>
      </c>
      <c r="Y1217" s="1404">
        <f>_xll.qlCalendarAdvance(Calendar,X1217,NDays&amp;"D")</f>
        <v>47710</v>
      </c>
      <c r="Z1217" s="1403">
        <v>2.6681205365548591E-2</v>
      </c>
      <c r="AA1217" s="1411">
        <v>2.6675262116110376E-2</v>
      </c>
    </row>
    <row r="1218" spans="19:27" x14ac:dyDescent="0.2">
      <c r="S1218" s="399"/>
      <c r="T1218" s="1401"/>
      <c r="W1218" s="864" t="str">
        <f t="shared" si="26"/>
        <v>1w</v>
      </c>
      <c r="X1218" s="1405">
        <f>_xll.qlCalendarAdvance(Calendar,X1217,W1218,"f",FALSE)</f>
        <v>47717</v>
      </c>
      <c r="Y1218" s="1404">
        <f>_xll.qlCalendarAdvance(Calendar,X1218,NDays&amp;"D")</f>
        <v>47717</v>
      </c>
      <c r="Z1218" s="1403">
        <v>2.6670248024817864E-2</v>
      </c>
      <c r="AA1218" s="1411">
        <v>2.6664302045528165E-2</v>
      </c>
    </row>
    <row r="1219" spans="19:27" x14ac:dyDescent="0.2">
      <c r="S1219" s="399"/>
      <c r="T1219" s="1401"/>
      <c r="W1219" s="864" t="str">
        <f t="shared" si="26"/>
        <v>1w</v>
      </c>
      <c r="X1219" s="1405">
        <f>_xll.qlCalendarAdvance(Calendar,X1218,W1219,"f",FALSE)</f>
        <v>47724</v>
      </c>
      <c r="Y1219" s="1404">
        <f>_xll.qlCalendarAdvance(Calendar,X1219,NDays&amp;"D")</f>
        <v>47724</v>
      </c>
      <c r="Z1219" s="1403">
        <v>2.6659303140756131E-2</v>
      </c>
      <c r="AA1219" s="1411">
        <v>2.6653354393343376E-2</v>
      </c>
    </row>
    <row r="1220" spans="19:27" x14ac:dyDescent="0.2">
      <c r="S1220" s="399"/>
      <c r="T1220" s="1401"/>
      <c r="W1220" s="864" t="str">
        <f t="shared" si="26"/>
        <v>1w</v>
      </c>
      <c r="X1220" s="1405">
        <f>_xll.qlCalendarAdvance(Calendar,X1219,W1220,"f",FALSE)</f>
        <v>47731</v>
      </c>
      <c r="Y1220" s="1404">
        <f>_xll.qlCalendarAdvance(Calendar,X1220,NDays&amp;"D")</f>
        <v>47731</v>
      </c>
      <c r="Z1220" s="1403">
        <v>2.6648370713325403E-2</v>
      </c>
      <c r="AA1220" s="1411">
        <v>2.6642419159637054E-2</v>
      </c>
    </row>
    <row r="1221" spans="19:27" x14ac:dyDescent="0.2">
      <c r="S1221" s="399"/>
      <c r="T1221" s="1401"/>
      <c r="W1221" s="864" t="str">
        <f t="shared" si="26"/>
        <v>1w</v>
      </c>
      <c r="X1221" s="1405">
        <f>_xll.qlCalendarAdvance(Calendar,X1220,W1221,"f",FALSE)</f>
        <v>47738</v>
      </c>
      <c r="Y1221" s="1404">
        <f>_xll.qlCalendarAdvance(Calendar,X1221,NDays&amp;"D")</f>
        <v>47738</v>
      </c>
      <c r="Z1221" s="1403">
        <v>2.6637450742487689E-2</v>
      </c>
      <c r="AA1221" s="1411">
        <v>2.6631496344166061E-2</v>
      </c>
    </row>
    <row r="1222" spans="19:27" x14ac:dyDescent="0.2">
      <c r="S1222" s="399"/>
      <c r="T1222" s="1401"/>
      <c r="W1222" s="864" t="str">
        <f t="shared" si="26"/>
        <v>1w</v>
      </c>
      <c r="X1222" s="1405">
        <f>_xll.qlCalendarAdvance(Calendar,X1221,W1222,"f",FALSE)</f>
        <v>47745</v>
      </c>
      <c r="Y1222" s="1404">
        <f>_xll.qlCalendarAdvance(Calendar,X1222,NDays&amp;"D")</f>
        <v>47745</v>
      </c>
      <c r="Z1222" s="1403">
        <v>2.6626543228210064E-2</v>
      </c>
      <c r="AA1222" s="1411">
        <v>2.6620585947254582E-2</v>
      </c>
    </row>
    <row r="1223" spans="19:27" x14ac:dyDescent="0.2">
      <c r="S1223" s="399"/>
      <c r="T1223" s="1401"/>
      <c r="W1223" s="864" t="str">
        <f t="shared" si="26"/>
        <v>1w</v>
      </c>
      <c r="X1223" s="1405">
        <f>_xll.qlCalendarAdvance(Calendar,X1222,W1223,"f",FALSE)</f>
        <v>47752</v>
      </c>
      <c r="Y1223" s="1404">
        <f>_xll.qlCalendarAdvance(Calendar,X1223,NDays&amp;"D")</f>
        <v>47752</v>
      </c>
      <c r="Z1223" s="1403">
        <v>2.6615648170454538E-2</v>
      </c>
      <c r="AA1223" s="1411">
        <v>2.6609687968578433E-2</v>
      </c>
    </row>
    <row r="1224" spans="19:27" x14ac:dyDescent="0.2">
      <c r="S1224" s="399"/>
      <c r="T1224" s="1401"/>
      <c r="W1224" s="864" t="str">
        <f t="shared" si="26"/>
        <v>1w</v>
      </c>
      <c r="X1224" s="1405">
        <f>_xll.qlCalendarAdvance(Calendar,X1223,W1224,"f",FALSE)</f>
        <v>47759</v>
      </c>
      <c r="Y1224" s="1404">
        <f>_xll.qlCalendarAdvance(Calendar,X1224,NDays&amp;"D")</f>
        <v>47759</v>
      </c>
      <c r="Z1224" s="1403">
        <v>2.6604765569188185E-2</v>
      </c>
      <c r="AA1224" s="1411">
        <v>2.6598802408218658E-2</v>
      </c>
    </row>
    <row r="1225" spans="19:27" x14ac:dyDescent="0.2">
      <c r="S1225" s="399"/>
      <c r="T1225" s="1401"/>
      <c r="W1225" s="864" t="str">
        <f t="shared" si="26"/>
        <v>1w</v>
      </c>
      <c r="X1225" s="1405">
        <f>_xll.qlCalendarAdvance(Calendar,X1224,W1225,"f",FALSE)</f>
        <v>47766</v>
      </c>
      <c r="Y1225" s="1404">
        <f>_xll.qlCalendarAdvance(Calendar,X1225,NDays&amp;"D")</f>
        <v>47766</v>
      </c>
      <c r="Z1225" s="1403">
        <v>2.6593895424375548E-2</v>
      </c>
      <c r="AA1225" s="1411">
        <v>2.6587929266418397E-2</v>
      </c>
    </row>
    <row r="1226" spans="19:27" x14ac:dyDescent="0.2">
      <c r="S1226" s="399"/>
      <c r="T1226" s="1401"/>
      <c r="W1226" s="864" t="str">
        <f t="shared" si="26"/>
        <v>1w</v>
      </c>
      <c r="X1226" s="1405">
        <f>_xll.qlCalendarAdvance(Calendar,X1225,W1226,"f",FALSE)</f>
        <v>47773</v>
      </c>
      <c r="Y1226" s="1404">
        <f>_xll.qlCalendarAdvance(Calendar,X1226,NDays&amp;"D")</f>
        <v>47773</v>
      </c>
      <c r="Z1226" s="1403">
        <v>2.6583037735978636E-2</v>
      </c>
      <c r="AA1226" s="1411">
        <v>2.6577068542934512E-2</v>
      </c>
    </row>
    <row r="1227" spans="19:27" x14ac:dyDescent="0.2">
      <c r="S1227" s="399"/>
      <c r="T1227" s="1401"/>
      <c r="W1227" s="864" t="str">
        <f t="shared" si="26"/>
        <v>1w</v>
      </c>
      <c r="X1227" s="1405">
        <f>_xll.qlCalendarAdvance(Calendar,X1226,W1227,"f",FALSE)</f>
        <v>47780</v>
      </c>
      <c r="Y1227" s="1404">
        <f>_xll.qlCalendarAdvance(Calendar,X1227,NDays&amp;"D")</f>
        <v>47780</v>
      </c>
      <c r="Z1227" s="1403">
        <v>2.6572192503961992E-2</v>
      </c>
      <c r="AA1227" s="1411">
        <v>2.6566220237685956E-2</v>
      </c>
    </row>
    <row r="1228" spans="19:27" x14ac:dyDescent="0.2">
      <c r="S1228" s="399"/>
      <c r="T1228" s="1401"/>
      <c r="W1228" s="864" t="str">
        <f t="shared" si="26"/>
        <v>1w</v>
      </c>
      <c r="X1228" s="1405">
        <f>_xll.qlCalendarAdvance(Calendar,X1227,W1228,"f",FALSE)</f>
        <v>47787</v>
      </c>
      <c r="Y1228" s="1404">
        <f>_xll.qlCalendarAdvance(Calendar,X1228,NDays&amp;"D")</f>
        <v>47787</v>
      </c>
      <c r="Z1228" s="1403">
        <v>2.6560780665980204E-2</v>
      </c>
      <c r="AA1228" s="1411">
        <v>2.6555384350834821E-2</v>
      </c>
    </row>
    <row r="1229" spans="19:27" x14ac:dyDescent="0.2">
      <c r="S1229" s="399"/>
      <c r="T1229" s="1401"/>
      <c r="W1229" s="864" t="str">
        <f t="shared" si="26"/>
        <v>1w</v>
      </c>
      <c r="X1229" s="1405">
        <f>_xll.qlCalendarAdvance(Calendar,X1228,W1229,"f",FALSE)</f>
        <v>47794</v>
      </c>
      <c r="Y1229" s="1404">
        <f>_xll.qlCalendarAdvance(Calendar,X1229,NDays&amp;"D")</f>
        <v>47794</v>
      </c>
      <c r="Z1229" s="1403">
        <v>2.655053940893274E-2</v>
      </c>
      <c r="AA1229" s="1411">
        <v>2.6544560882462154E-2</v>
      </c>
    </row>
    <row r="1230" spans="19:27" x14ac:dyDescent="0.2">
      <c r="S1230" s="399"/>
      <c r="T1230" s="1401"/>
      <c r="W1230" s="864" t="str">
        <f t="shared" si="26"/>
        <v>1w</v>
      </c>
      <c r="X1230" s="1405">
        <f>_xll.qlCalendarAdvance(Calendar,X1229,W1230,"f",FALSE)</f>
        <v>47801</v>
      </c>
      <c r="Y1230" s="1404">
        <f>_xll.qlCalendarAdvance(Calendar,X1230,NDays&amp;"D")</f>
        <v>47801</v>
      </c>
      <c r="Z1230" s="1403">
        <v>2.6539731545849217E-2</v>
      </c>
      <c r="AA1230" s="1411">
        <v>2.6533749832405862E-2</v>
      </c>
    </row>
    <row r="1231" spans="19:27" x14ac:dyDescent="0.2">
      <c r="S1231" s="399"/>
      <c r="T1231" s="1401"/>
      <c r="W1231" s="864" t="str">
        <f t="shared" si="26"/>
        <v>1w</v>
      </c>
      <c r="X1231" s="1405">
        <f>_xll.qlCalendarAdvance(Calendar,X1230,W1231,"f",FALSE)</f>
        <v>47808</v>
      </c>
      <c r="Y1231" s="1404">
        <f>_xll.qlCalendarAdvance(Calendar,X1231,NDays&amp;"D")</f>
        <v>47808</v>
      </c>
      <c r="Z1231" s="1403">
        <v>2.6528936139004131E-2</v>
      </c>
      <c r="AA1231" s="1411">
        <v>2.6522951200665945E-2</v>
      </c>
    </row>
    <row r="1232" spans="19:27" x14ac:dyDescent="0.2">
      <c r="S1232" s="399"/>
      <c r="T1232" s="1401"/>
      <c r="W1232" s="864" t="str">
        <f t="shared" si="26"/>
        <v>1w</v>
      </c>
      <c r="X1232" s="1405">
        <f>_xll.qlCalendarAdvance(Calendar,X1231,W1232,"f",FALSE)</f>
        <v>47815</v>
      </c>
      <c r="Y1232" s="1404">
        <f>_xll.qlCalendarAdvance(Calendar,X1232,NDays&amp;"D")</f>
        <v>47815</v>
      </c>
      <c r="Z1232" s="1403">
        <v>2.6518153188364556E-2</v>
      </c>
      <c r="AA1232" s="1411">
        <v>2.6512164987404496E-2</v>
      </c>
    </row>
    <row r="1233" spans="19:27" x14ac:dyDescent="0.2">
      <c r="S1233" s="399"/>
      <c r="T1233" s="1401"/>
      <c r="W1233" s="864" t="str">
        <f t="shared" si="26"/>
        <v>1w</v>
      </c>
      <c r="X1233" s="1405">
        <f>_xll.qlCalendarAdvance(Calendar,X1232,W1233,"f",FALSE)</f>
        <v>47822</v>
      </c>
      <c r="Y1233" s="1404">
        <f>_xll.qlCalendarAdvance(Calendar,X1233,NDays&amp;"D")</f>
        <v>47822</v>
      </c>
      <c r="Z1233" s="1403">
        <v>2.6507382693895035E-2</v>
      </c>
      <c r="AA1233" s="1411">
        <v>2.6501391192459423E-2</v>
      </c>
    </row>
    <row r="1234" spans="19:27" x14ac:dyDescent="0.2">
      <c r="S1234" s="399"/>
      <c r="T1234" s="1401"/>
      <c r="W1234" s="864" t="str">
        <f t="shared" si="26"/>
        <v>1w</v>
      </c>
      <c r="X1234" s="1405">
        <f>_xll.qlCalendarAdvance(Calendar,X1233,W1234,"f",FALSE)</f>
        <v>47829</v>
      </c>
      <c r="Y1234" s="1404">
        <f>_xll.qlCalendarAdvance(Calendar,X1234,NDays&amp;"D")</f>
        <v>47829</v>
      </c>
      <c r="Z1234" s="1403">
        <v>2.6496624655557577E-2</v>
      </c>
      <c r="AA1234" s="1411">
        <v>2.6490629815830724E-2</v>
      </c>
    </row>
    <row r="1235" spans="19:27" x14ac:dyDescent="0.2">
      <c r="S1235" s="399"/>
      <c r="T1235" s="1401"/>
      <c r="W1235" s="864" t="str">
        <f t="shared" si="26"/>
        <v>1w</v>
      </c>
      <c r="X1235" s="1405">
        <f>_xll.qlCalendarAdvance(Calendar,X1234,W1235,"f",FALSE)</f>
        <v>47836</v>
      </c>
      <c r="Y1235" s="1404">
        <f>_xll.qlCalendarAdvance(Calendar,X1235,NDays&amp;"D")</f>
        <v>47836</v>
      </c>
      <c r="Z1235" s="1403">
        <v>2.648587907332179E-2</v>
      </c>
      <c r="AA1235" s="1411">
        <v>2.6479880857599447E-2</v>
      </c>
    </row>
    <row r="1236" spans="19:27" x14ac:dyDescent="0.2">
      <c r="S1236" s="399"/>
      <c r="T1236" s="1401"/>
      <c r="W1236" s="864" t="str">
        <f t="shared" si="26"/>
        <v>1w</v>
      </c>
      <c r="X1236" s="1405">
        <f>_xll.qlCalendarAdvance(Calendar,X1235,W1236,"f",FALSE)</f>
        <v>47844</v>
      </c>
      <c r="Y1236" s="1404">
        <f>_xll.qlCalendarAdvance(Calendar,X1236,NDays&amp;"D")</f>
        <v>47844</v>
      </c>
      <c r="Z1236" s="1403">
        <v>2.6473419743254359E-2</v>
      </c>
      <c r="AA1236" s="1411">
        <v>2.6467998196922918E-2</v>
      </c>
    </row>
    <row r="1237" spans="19:27" x14ac:dyDescent="0.2">
      <c r="S1237" s="399"/>
      <c r="T1237" s="1401"/>
      <c r="W1237" s="864" t="str">
        <f t="shared" si="26"/>
        <v>1w</v>
      </c>
      <c r="X1237" s="1405">
        <f>_xll.qlCalendarAdvance(Calendar,X1236,W1237,"f",FALSE)</f>
        <v>47851</v>
      </c>
      <c r="Y1237" s="1404">
        <f>_xll.qlCalendarAdvance(Calendar,X1237,NDays&amp;"D")</f>
        <v>47851</v>
      </c>
      <c r="Z1237" s="1403">
        <v>2.6462700739273561E-2</v>
      </c>
      <c r="AA1237" s="1411">
        <v>2.6457276069035883E-2</v>
      </c>
    </row>
    <row r="1238" spans="19:27" x14ac:dyDescent="0.2">
      <c r="S1238" s="399"/>
      <c r="T1238" s="1401"/>
      <c r="W1238" s="864" t="str">
        <f t="shared" si="26"/>
        <v>1w</v>
      </c>
      <c r="X1238" s="1405">
        <f>_xll.qlCalendarAdvance(Calendar,X1237,W1238,"f",FALSE)</f>
        <v>47858</v>
      </c>
      <c r="Y1238" s="1404">
        <f>_xll.qlCalendarAdvance(Calendar,X1238,NDays&amp;"D")</f>
        <v>47858</v>
      </c>
      <c r="Z1238" s="1403">
        <v>2.6451994190069505E-2</v>
      </c>
      <c r="AA1238" s="1411">
        <v>2.6446566362004674E-2</v>
      </c>
    </row>
    <row r="1239" spans="19:27" x14ac:dyDescent="0.2">
      <c r="S1239" s="399"/>
      <c r="T1239" s="1401"/>
      <c r="W1239" s="864" t="str">
        <f t="shared" si="26"/>
        <v>1w</v>
      </c>
      <c r="X1239" s="1405">
        <f>_xll.qlCalendarAdvance(Calendar,X1238,W1239,"f",FALSE)</f>
        <v>47865</v>
      </c>
      <c r="Y1239" s="1404">
        <f>_xll.qlCalendarAdvance(Calendar,X1239,NDays&amp;"D")</f>
        <v>47865</v>
      </c>
      <c r="Z1239" s="1403">
        <v>2.6441300095605594E-2</v>
      </c>
      <c r="AA1239" s="1411">
        <v>2.6435869075694212E-2</v>
      </c>
    </row>
    <row r="1240" spans="19:27" x14ac:dyDescent="0.2">
      <c r="S1240" s="399"/>
      <c r="T1240" s="1401"/>
      <c r="W1240" s="864" t="str">
        <f t="shared" si="26"/>
        <v>1w</v>
      </c>
      <c r="X1240" s="1405">
        <f>_xll.qlCalendarAdvance(Calendar,X1239,W1240,"f",FALSE)</f>
        <v>47872</v>
      </c>
      <c r="Y1240" s="1404">
        <f>_xll.qlCalendarAdvance(Calendar,X1240,NDays&amp;"D")</f>
        <v>47872</v>
      </c>
      <c r="Z1240" s="1403">
        <v>2.6430618455847835E-2</v>
      </c>
      <c r="AA1240" s="1411">
        <v>2.6425184210212564E-2</v>
      </c>
    </row>
    <row r="1241" spans="19:27" x14ac:dyDescent="0.2">
      <c r="S1241" s="399"/>
      <c r="T1241" s="1401"/>
      <c r="W1241" s="864" t="str">
        <f t="shared" si="26"/>
        <v>1w</v>
      </c>
      <c r="X1241" s="1405">
        <f>_xll.qlCalendarAdvance(Calendar,X1240,W1241,"f",FALSE)</f>
        <v>47879</v>
      </c>
      <c r="Y1241" s="1404">
        <f>_xll.qlCalendarAdvance(Calendar,X1241,NDays&amp;"D")</f>
        <v>47879</v>
      </c>
      <c r="Z1241" s="1403">
        <v>2.641936590880007E-2</v>
      </c>
      <c r="AA1241" s="1411">
        <v>2.6414511765478675E-2</v>
      </c>
    </row>
    <row r="1242" spans="19:27" x14ac:dyDescent="0.2">
      <c r="S1242" s="399"/>
      <c r="T1242" s="1401"/>
      <c r="W1242" s="864" t="str">
        <f t="shared" ref="W1242:W1305" si="27">W1241</f>
        <v>1w</v>
      </c>
      <c r="X1242" s="1405">
        <f>_xll.qlCalendarAdvance(Calendar,X1241,W1242,"f",FALSE)</f>
        <v>47886</v>
      </c>
      <c r="Y1242" s="1404">
        <f>_xll.qlCalendarAdvance(Calendar,X1242,NDays&amp;"D")</f>
        <v>47886</v>
      </c>
      <c r="Z1242" s="1403">
        <v>2.6408708821092718E-2</v>
      </c>
      <c r="AA1242" s="1411">
        <v>2.640385174149255E-2</v>
      </c>
    </row>
    <row r="1243" spans="19:27" x14ac:dyDescent="0.2">
      <c r="S1243" s="399"/>
      <c r="T1243" s="1401"/>
      <c r="W1243" s="864" t="str">
        <f t="shared" si="27"/>
        <v>1w</v>
      </c>
      <c r="X1243" s="1405">
        <f>_xll.qlCalendarAdvance(Calendar,X1242,W1243,"f",FALSE)</f>
        <v>47893</v>
      </c>
      <c r="Y1243" s="1404">
        <f>_xll.qlCalendarAdvance(Calendar,X1243,NDays&amp;"D")</f>
        <v>47893</v>
      </c>
      <c r="Z1243" s="1403">
        <v>2.6398064184366288E-2</v>
      </c>
      <c r="AA1243" s="1411">
        <v>2.6393204138308222E-2</v>
      </c>
    </row>
    <row r="1244" spans="19:27" x14ac:dyDescent="0.2">
      <c r="S1244" s="399"/>
      <c r="T1244" s="1401"/>
      <c r="W1244" s="864" t="str">
        <f t="shared" si="27"/>
        <v>1w</v>
      </c>
      <c r="X1244" s="1405">
        <f>_xll.qlCalendarAdvance(Calendar,X1243,W1244,"f",FALSE)</f>
        <v>47900</v>
      </c>
      <c r="Y1244" s="1404">
        <f>_xll.qlCalendarAdvance(Calendar,X1244,NDays&amp;"D")</f>
        <v>47900</v>
      </c>
      <c r="Z1244" s="1403">
        <v>2.6387431998597624E-2</v>
      </c>
      <c r="AA1244" s="1411">
        <v>2.6382568955898671E-2</v>
      </c>
    </row>
    <row r="1245" spans="19:27" x14ac:dyDescent="0.2">
      <c r="S1245" s="399"/>
      <c r="T1245" s="1401"/>
      <c r="W1245" s="864" t="str">
        <f t="shared" si="27"/>
        <v>1w</v>
      </c>
      <c r="X1245" s="1405">
        <f>_xll.qlCalendarAdvance(Calendar,X1244,W1245,"f",FALSE)</f>
        <v>47907</v>
      </c>
      <c r="Y1245" s="1404">
        <f>_xll.qlCalendarAdvance(Calendar,X1245,NDays&amp;"D")</f>
        <v>47907</v>
      </c>
      <c r="Z1245" s="1403">
        <v>2.6377397076503658E-2</v>
      </c>
      <c r="AA1245" s="1411">
        <v>2.6371946194236887E-2</v>
      </c>
    </row>
    <row r="1246" spans="19:27" x14ac:dyDescent="0.2">
      <c r="S1246" s="399"/>
      <c r="T1246" s="1401"/>
      <c r="W1246" s="864" t="str">
        <f t="shared" si="27"/>
        <v>1w</v>
      </c>
      <c r="X1246" s="1405">
        <f>_xll.qlCalendarAdvance(Calendar,X1245,W1246,"f",FALSE)</f>
        <v>47914</v>
      </c>
      <c r="Y1246" s="1404">
        <f>_xll.qlCalendarAdvance(Calendar,X1246,NDays&amp;"D")</f>
        <v>47914</v>
      </c>
      <c r="Z1246" s="1403">
        <v>2.6366790164287404E-2</v>
      </c>
      <c r="AA1246" s="1411">
        <v>2.636133585334988E-2</v>
      </c>
    </row>
    <row r="1247" spans="19:27" x14ac:dyDescent="0.2">
      <c r="S1247" s="399"/>
      <c r="T1247" s="1401"/>
      <c r="W1247" s="864" t="str">
        <f t="shared" si="27"/>
        <v>1w</v>
      </c>
      <c r="X1247" s="1405">
        <f>_xll.qlCalendarAdvance(Calendar,X1246,W1247,"f",FALSE)</f>
        <v>47921</v>
      </c>
      <c r="Y1247" s="1404">
        <f>_xll.qlCalendarAdvance(Calendar,X1247,NDays&amp;"D")</f>
        <v>47921</v>
      </c>
      <c r="Z1247" s="1403">
        <v>2.6356390936005253E-2</v>
      </c>
      <c r="AA1247" s="1411">
        <v>2.6350737933237649E-2</v>
      </c>
    </row>
    <row r="1248" spans="19:27" x14ac:dyDescent="0.2">
      <c r="S1248" s="399"/>
      <c r="T1248" s="1401"/>
      <c r="W1248" s="864" t="str">
        <f t="shared" si="27"/>
        <v>1w</v>
      </c>
      <c r="X1248" s="1405">
        <f>_xll.qlCalendarAdvance(Calendar,X1247,W1248,"f",FALSE)</f>
        <v>47928</v>
      </c>
      <c r="Y1248" s="1404">
        <f>_xll.qlCalendarAdvance(Calendar,X1248,NDays&amp;"D")</f>
        <v>47928</v>
      </c>
      <c r="Z1248" s="1403">
        <v>2.6345613703238714E-2</v>
      </c>
      <c r="AA1248" s="1411">
        <v>2.6340152433819156E-2</v>
      </c>
    </row>
    <row r="1249" spans="19:27" x14ac:dyDescent="0.2">
      <c r="S1249" s="399"/>
      <c r="T1249" s="1401"/>
      <c r="W1249" s="864" t="str">
        <f t="shared" si="27"/>
        <v>1w</v>
      </c>
      <c r="X1249" s="1405">
        <f>_xll.qlCalendarAdvance(Calendar,X1248,W1249,"f",FALSE)</f>
        <v>47935</v>
      </c>
      <c r="Y1249" s="1404">
        <f>_xll.qlCalendarAdvance(Calendar,X1249,NDays&amp;"D")</f>
        <v>47935</v>
      </c>
      <c r="Z1249" s="1403">
        <v>2.6335044154335692E-2</v>
      </c>
      <c r="AA1249" s="1411">
        <v>2.6329579355202453E-2</v>
      </c>
    </row>
    <row r="1250" spans="19:27" x14ac:dyDescent="0.2">
      <c r="S1250" s="399"/>
      <c r="T1250" s="1401"/>
      <c r="W1250" s="864" t="str">
        <f t="shared" si="27"/>
        <v>1w</v>
      </c>
      <c r="X1250" s="1405">
        <f>_xll.qlCalendarAdvance(Calendar,X1249,W1250,"f",FALSE)</f>
        <v>47942</v>
      </c>
      <c r="Y1250" s="1404">
        <f>_xll.qlCalendarAdvance(Calendar,X1250,NDays&amp;"D")</f>
        <v>47942</v>
      </c>
      <c r="Z1250" s="1403">
        <v>2.6324682672532428E-2</v>
      </c>
      <c r="AA1250" s="1411">
        <v>2.63190186973065E-2</v>
      </c>
    </row>
    <row r="1251" spans="19:27" x14ac:dyDescent="0.2">
      <c r="S1251" s="399"/>
      <c r="T1251" s="1401"/>
      <c r="W1251" s="864" t="str">
        <f t="shared" si="27"/>
        <v>1w</v>
      </c>
      <c r="X1251" s="1405">
        <f>_xll.qlCalendarAdvance(Calendar,X1250,W1251,"f",FALSE)</f>
        <v>47953</v>
      </c>
      <c r="Y1251" s="1404">
        <f>_xll.qlCalendarAdvance(Calendar,X1251,NDays&amp;"D")</f>
        <v>47953</v>
      </c>
      <c r="Z1251" s="1403">
        <v>2.6307726706841228E-2</v>
      </c>
      <c r="AA1251" s="1411">
        <v>2.63020581216733E-2</v>
      </c>
    </row>
    <row r="1252" spans="19:27" x14ac:dyDescent="0.2">
      <c r="S1252" s="399"/>
      <c r="T1252" s="1401"/>
      <c r="W1252" s="864" t="str">
        <f t="shared" si="27"/>
        <v>1w</v>
      </c>
      <c r="X1252" s="1405">
        <f>_xll.qlCalendarAdvance(Calendar,X1251,W1252,"f",FALSE)</f>
        <v>47960</v>
      </c>
      <c r="Y1252" s="1404">
        <f>_xll.qlCalendarAdvance(Calendar,X1252,NDays&amp;"D")</f>
        <v>47960</v>
      </c>
      <c r="Z1252" s="1403">
        <v>2.6297201505766497E-2</v>
      </c>
      <c r="AA1252" s="1411">
        <v>2.6291529145578973E-2</v>
      </c>
    </row>
    <row r="1253" spans="19:27" x14ac:dyDescent="0.2">
      <c r="S1253" s="399"/>
      <c r="T1253" s="1401"/>
      <c r="W1253" s="864" t="str">
        <f t="shared" si="27"/>
        <v>1w</v>
      </c>
      <c r="X1253" s="1405">
        <f>_xll.qlCalendarAdvance(Calendar,X1252,W1253,"f",FALSE)</f>
        <v>47967</v>
      </c>
      <c r="Y1253" s="1404">
        <f>_xll.qlCalendarAdvance(Calendar,X1253,NDays&amp;"D")</f>
        <v>47967</v>
      </c>
      <c r="Z1253" s="1403">
        <v>2.6286688757747277E-2</v>
      </c>
      <c r="AA1253" s="1411">
        <v>2.6281012587963115E-2</v>
      </c>
    </row>
    <row r="1254" spans="19:27" x14ac:dyDescent="0.2">
      <c r="S1254" s="399"/>
      <c r="T1254" s="1401"/>
      <c r="W1254" s="864" t="str">
        <f t="shared" si="27"/>
        <v>1w</v>
      </c>
      <c r="X1254" s="1405">
        <f>_xll.qlCalendarAdvance(Calendar,X1253,W1254,"f",FALSE)</f>
        <v>47974</v>
      </c>
      <c r="Y1254" s="1404">
        <f>_xll.qlCalendarAdvance(Calendar,X1254,NDays&amp;"D")</f>
        <v>47974</v>
      </c>
      <c r="Z1254" s="1403">
        <v>2.6276384657921811E-2</v>
      </c>
      <c r="AA1254" s="1411">
        <v>2.6270508448582586E-2</v>
      </c>
    </row>
    <row r="1255" spans="19:27" x14ac:dyDescent="0.2">
      <c r="S1255" s="399"/>
      <c r="T1255" s="1401"/>
      <c r="W1255" s="864" t="str">
        <f t="shared" si="27"/>
        <v>1w</v>
      </c>
      <c r="X1255" s="1405">
        <f>_xll.qlCalendarAdvance(Calendar,X1254,W1255,"f",FALSE)</f>
        <v>47981</v>
      </c>
      <c r="Y1255" s="1404">
        <f>_xll.qlCalendarAdvance(Calendar,X1255,NDays&amp;"D")</f>
        <v>47981</v>
      </c>
      <c r="Z1255" s="1403">
        <v>2.6265896951425047E-2</v>
      </c>
      <c r="AA1255" s="1411">
        <v>2.6260016727599478E-2</v>
      </c>
    </row>
    <row r="1256" spans="19:27" x14ac:dyDescent="0.2">
      <c r="S1256" s="399"/>
      <c r="T1256" s="1401"/>
      <c r="W1256" s="864" t="str">
        <f t="shared" si="27"/>
        <v>1w</v>
      </c>
      <c r="X1256" s="1405">
        <f>_xll.qlCalendarAdvance(Calendar,X1255,W1256,"f",FALSE)</f>
        <v>47988</v>
      </c>
      <c r="Y1256" s="1404">
        <f>_xll.qlCalendarAdvance(Calendar,X1256,NDays&amp;"D")</f>
        <v>47988</v>
      </c>
      <c r="Z1256" s="1403">
        <v>2.6255421699080184E-2</v>
      </c>
      <c r="AA1256" s="1411">
        <v>2.6249537424851699E-2</v>
      </c>
    </row>
    <row r="1257" spans="19:27" x14ac:dyDescent="0.2">
      <c r="S1257" s="399"/>
      <c r="T1257" s="1401"/>
      <c r="W1257" s="864" t="str">
        <f t="shared" si="27"/>
        <v>1w</v>
      </c>
      <c r="X1257" s="1405">
        <f>_xll.qlCalendarAdvance(Calendar,X1256,W1257,"f",FALSE)</f>
        <v>47995</v>
      </c>
      <c r="Y1257" s="1404">
        <f>_xll.qlCalendarAdvance(Calendar,X1257,NDays&amp;"D")</f>
        <v>47995</v>
      </c>
      <c r="Z1257" s="1403">
        <v>2.6244958900855851E-2</v>
      </c>
      <c r="AA1257" s="1411">
        <v>2.6239070540582388E-2</v>
      </c>
    </row>
    <row r="1258" spans="19:27" x14ac:dyDescent="0.2">
      <c r="S1258" s="399"/>
      <c r="T1258" s="1401"/>
      <c r="W1258" s="864" t="str">
        <f t="shared" si="27"/>
        <v>1w</v>
      </c>
      <c r="X1258" s="1405">
        <f>_xll.qlCalendarAdvance(Calendar,X1257,W1258,"f",FALSE)</f>
        <v>48002</v>
      </c>
      <c r="Y1258" s="1404">
        <f>_xll.qlCalendarAdvance(Calendar,X1258,NDays&amp;"D")</f>
        <v>48002</v>
      </c>
      <c r="Z1258" s="1403">
        <v>2.623431181237083E-2</v>
      </c>
      <c r="AA1258" s="1411">
        <v>2.6228616074548405E-2</v>
      </c>
    </row>
    <row r="1259" spans="19:27" x14ac:dyDescent="0.2">
      <c r="S1259" s="399"/>
      <c r="T1259" s="1401"/>
      <c r="W1259" s="864" t="str">
        <f t="shared" si="27"/>
        <v>1w</v>
      </c>
      <c r="X1259" s="1405">
        <f>_xll.qlCalendarAdvance(Calendar,X1258,W1259,"f",FALSE)</f>
        <v>48009</v>
      </c>
      <c r="Y1259" s="1404">
        <f>_xll.qlCalendarAdvance(Calendar,X1259,NDays&amp;"D")</f>
        <v>48009</v>
      </c>
      <c r="Z1259" s="1403">
        <v>2.6223873782012002E-2</v>
      </c>
      <c r="AA1259" s="1411">
        <v>2.6218174026911845E-2</v>
      </c>
    </row>
    <row r="1260" spans="19:27" x14ac:dyDescent="0.2">
      <c r="S1260" s="399"/>
      <c r="T1260" s="1401"/>
      <c r="W1260" s="864" t="str">
        <f t="shared" si="27"/>
        <v>1w</v>
      </c>
      <c r="X1260" s="1405">
        <f>_xll.qlCalendarAdvance(Calendar,X1259,W1260,"f",FALSE)</f>
        <v>48016</v>
      </c>
      <c r="Y1260" s="1404">
        <f>_xll.qlCalendarAdvance(Calendar,X1260,NDays&amp;"D")</f>
        <v>48016</v>
      </c>
      <c r="Z1260" s="1403">
        <v>2.6213448204489863E-2</v>
      </c>
      <c r="AA1260" s="1411">
        <v>2.6207744397510613E-2</v>
      </c>
    </row>
    <row r="1261" spans="19:27" x14ac:dyDescent="0.2">
      <c r="S1261" s="399"/>
      <c r="T1261" s="1401"/>
      <c r="W1261" s="864" t="str">
        <f t="shared" si="27"/>
        <v>1w</v>
      </c>
      <c r="X1261" s="1405">
        <f>_xll.qlCalendarAdvance(Calendar,X1260,W1261,"f",FALSE)</f>
        <v>48023</v>
      </c>
      <c r="Y1261" s="1404">
        <f>_xll.qlCalendarAdvance(Calendar,X1261,NDays&amp;"D")</f>
        <v>48023</v>
      </c>
      <c r="Z1261" s="1403">
        <v>2.6203035079763886E-2</v>
      </c>
      <c r="AA1261" s="1411">
        <v>2.6197327186506802E-2</v>
      </c>
    </row>
    <row r="1262" spans="19:27" x14ac:dyDescent="0.2">
      <c r="S1262" s="399"/>
      <c r="T1262" s="1401"/>
      <c r="W1262" s="864" t="str">
        <f t="shared" si="27"/>
        <v>1w</v>
      </c>
      <c r="X1262" s="1405">
        <f>_xll.qlCalendarAdvance(Calendar,X1261,W1262,"f",FALSE)</f>
        <v>48030</v>
      </c>
      <c r="Y1262" s="1404">
        <f>_xll.qlCalendarAdvance(Calendar,X1262,NDays&amp;"D")</f>
        <v>48030</v>
      </c>
      <c r="Z1262" s="1403">
        <v>2.6192831720370898E-2</v>
      </c>
      <c r="AA1262" s="1411">
        <v>2.6186922393900414E-2</v>
      </c>
    </row>
    <row r="1263" spans="19:27" x14ac:dyDescent="0.2">
      <c r="S1263" s="399"/>
      <c r="T1263" s="1401"/>
      <c r="W1263" s="864" t="str">
        <f t="shared" si="27"/>
        <v>1w</v>
      </c>
      <c r="X1263" s="1405">
        <f>_xll.qlCalendarAdvance(Calendar,X1262,W1263,"f",FALSE)</f>
        <v>48037</v>
      </c>
      <c r="Y1263" s="1404">
        <f>_xll.qlCalendarAdvance(Calendar,X1263,NDays&amp;"D")</f>
        <v>48037</v>
      </c>
      <c r="Z1263" s="1403">
        <v>2.6182443646166478E-2</v>
      </c>
      <c r="AA1263" s="1411">
        <v>2.6176530019529354E-2</v>
      </c>
    </row>
    <row r="1264" spans="19:27" x14ac:dyDescent="0.2">
      <c r="S1264" s="399"/>
      <c r="T1264" s="1401"/>
      <c r="W1264" s="864" t="str">
        <f t="shared" si="27"/>
        <v>1w</v>
      </c>
      <c r="X1264" s="1405">
        <f>_xll.qlCalendarAdvance(Calendar,X1263,W1264,"f",FALSE)</f>
        <v>48044</v>
      </c>
      <c r="Y1264" s="1404">
        <f>_xll.qlCalendarAdvance(Calendar,X1264,NDays&amp;"D")</f>
        <v>48044</v>
      </c>
      <c r="Z1264" s="1403">
        <v>2.6172068025855134E-2</v>
      </c>
      <c r="AA1264" s="1411">
        <v>2.6166150063474669E-2</v>
      </c>
    </row>
    <row r="1265" spans="19:27" x14ac:dyDescent="0.2">
      <c r="S1265" s="399"/>
      <c r="T1265" s="1401"/>
      <c r="W1265" s="864" t="str">
        <f t="shared" si="27"/>
        <v>1w</v>
      </c>
      <c r="X1265" s="1405">
        <f>_xll.qlCalendarAdvance(Calendar,X1264,W1265,"f",FALSE)</f>
        <v>48051</v>
      </c>
      <c r="Y1265" s="1404">
        <f>_xll.qlCalendarAdvance(Calendar,X1265,NDays&amp;"D")</f>
        <v>48051</v>
      </c>
      <c r="Z1265" s="1403">
        <v>2.6161704859397651E-2</v>
      </c>
      <c r="AA1265" s="1411">
        <v>2.6155782525817406E-2</v>
      </c>
    </row>
    <row r="1266" spans="19:27" x14ac:dyDescent="0.2">
      <c r="S1266" s="399"/>
      <c r="T1266" s="1401"/>
      <c r="W1266" s="864" t="str">
        <f t="shared" si="27"/>
        <v>1w</v>
      </c>
      <c r="X1266" s="1405">
        <f>_xll.qlCalendarAdvance(Calendar,X1265,W1266,"f",FALSE)</f>
        <v>48058</v>
      </c>
      <c r="Y1266" s="1404">
        <f>_xll.qlCalendarAdvance(Calendar,X1266,NDays&amp;"D")</f>
        <v>48058</v>
      </c>
      <c r="Z1266" s="1403">
        <v>2.6151354146765275E-2</v>
      </c>
      <c r="AA1266" s="1411">
        <v>2.6145427406476518E-2</v>
      </c>
    </row>
    <row r="1267" spans="19:27" x14ac:dyDescent="0.2">
      <c r="S1267" s="399"/>
      <c r="T1267" s="1401"/>
      <c r="W1267" s="864" t="str">
        <f t="shared" si="27"/>
        <v>1w</v>
      </c>
      <c r="X1267" s="1405">
        <f>_xll.qlCalendarAdvance(Calendar,X1266,W1267,"f",FALSE)</f>
        <v>48065</v>
      </c>
      <c r="Y1267" s="1404">
        <f>_xll.qlCalendarAdvance(Calendar,X1267,NDays&amp;"D")</f>
        <v>48065</v>
      </c>
      <c r="Z1267" s="1403">
        <v>2.6141015887924016E-2</v>
      </c>
      <c r="AA1267" s="1411">
        <v>2.6135084705370959E-2</v>
      </c>
    </row>
    <row r="1268" spans="19:27" x14ac:dyDescent="0.2">
      <c r="S1268" s="399"/>
      <c r="T1268" s="1401"/>
      <c r="W1268" s="864" t="str">
        <f t="shared" si="27"/>
        <v>1w</v>
      </c>
      <c r="X1268" s="1405">
        <f>_xll.qlCalendarAdvance(Calendar,X1267,W1268,"f",FALSE)</f>
        <v>48072</v>
      </c>
      <c r="Y1268" s="1404">
        <f>_xll.qlCalendarAdvance(Calendar,X1268,NDays&amp;"D")</f>
        <v>48072</v>
      </c>
      <c r="Z1268" s="1403">
        <v>2.613069008283727E-2</v>
      </c>
      <c r="AA1268" s="1411">
        <v>2.6124754422662821E-2</v>
      </c>
    </row>
    <row r="1269" spans="19:27" x14ac:dyDescent="0.2">
      <c r="S1269" s="399"/>
      <c r="T1269" s="1401"/>
      <c r="W1269" s="864" t="str">
        <f t="shared" si="27"/>
        <v>1w</v>
      </c>
      <c r="X1269" s="1405">
        <f>_xll.qlCalendarAdvance(Calendar,X1268,W1269,"f",FALSE)</f>
        <v>48079</v>
      </c>
      <c r="Y1269" s="1404">
        <f>_xll.qlCalendarAdvance(Calendar,X1269,NDays&amp;"D")</f>
        <v>48079</v>
      </c>
      <c r="Z1269" s="1403">
        <v>2.6120376731478896E-2</v>
      </c>
      <c r="AA1269" s="1411">
        <v>2.6114436558352105E-2</v>
      </c>
    </row>
    <row r="1270" spans="19:27" x14ac:dyDescent="0.2">
      <c r="S1270" s="399"/>
      <c r="T1270" s="1401"/>
      <c r="W1270" s="864" t="str">
        <f t="shared" si="27"/>
        <v>1w</v>
      </c>
      <c r="X1270" s="1405">
        <f>_xll.qlCalendarAdvance(Calendar,X1269,W1270,"f",FALSE)</f>
        <v>48086</v>
      </c>
      <c r="Y1270" s="1404">
        <f>_xll.qlCalendarAdvance(Calendar,X1270,NDays&amp;"D")</f>
        <v>48086</v>
      </c>
      <c r="Z1270" s="1403">
        <v>2.6110075833809674E-2</v>
      </c>
      <c r="AA1270" s="1411">
        <v>2.6104131112276718E-2</v>
      </c>
    </row>
    <row r="1271" spans="19:27" x14ac:dyDescent="0.2">
      <c r="S1271" s="399"/>
      <c r="T1271" s="1401"/>
      <c r="W1271" s="864" t="str">
        <f t="shared" si="27"/>
        <v>1w</v>
      </c>
      <c r="X1271" s="1405">
        <f>_xll.qlCalendarAdvance(Calendar,X1270,W1271,"f",FALSE)</f>
        <v>48093</v>
      </c>
      <c r="Y1271" s="1404">
        <f>_xll.qlCalendarAdvance(Calendar,X1271,NDays&amp;"D")</f>
        <v>48093</v>
      </c>
      <c r="Z1271" s="1403">
        <v>2.60995887294934E-2</v>
      </c>
      <c r="AA1271" s="1411">
        <v>2.609383808443666E-2</v>
      </c>
    </row>
    <row r="1272" spans="19:27" x14ac:dyDescent="0.2">
      <c r="S1272" s="399"/>
      <c r="T1272" s="1401"/>
      <c r="W1272" s="864" t="str">
        <f t="shared" si="27"/>
        <v>1w</v>
      </c>
      <c r="X1272" s="1405">
        <f>_xll.qlCalendarAdvance(Calendar,X1271,W1272,"f",FALSE)</f>
        <v>48100</v>
      </c>
      <c r="Y1272" s="1404">
        <f>_xll.qlCalendarAdvance(Calendar,X1272,NDays&amp;"D")</f>
        <v>48100</v>
      </c>
      <c r="Z1272" s="1403">
        <v>2.6089312583463958E-2</v>
      </c>
      <c r="AA1272" s="1411">
        <v>2.608355747507507E-2</v>
      </c>
    </row>
    <row r="1273" spans="19:27" x14ac:dyDescent="0.2">
      <c r="S1273" s="399"/>
      <c r="T1273" s="1401"/>
      <c r="W1273" s="864" t="str">
        <f t="shared" si="27"/>
        <v>1w</v>
      </c>
      <c r="X1273" s="1405">
        <f>_xll.qlCalendarAdvance(Calendar,X1272,W1273,"f",FALSE)</f>
        <v>48107</v>
      </c>
      <c r="Y1273" s="1404">
        <f>_xll.qlCalendarAdvance(Calendar,X1273,NDays&amp;"D")</f>
        <v>48107</v>
      </c>
      <c r="Z1273" s="1403">
        <v>2.6079048889857868E-2</v>
      </c>
      <c r="AA1273" s="1411">
        <v>2.6073289283948808E-2</v>
      </c>
    </row>
    <row r="1274" spans="19:27" x14ac:dyDescent="0.2">
      <c r="S1274" s="399"/>
      <c r="T1274" s="1401"/>
      <c r="W1274" s="864" t="str">
        <f t="shared" si="27"/>
        <v>1w</v>
      </c>
      <c r="X1274" s="1405">
        <f>_xll.qlCalendarAdvance(Calendar,X1273,W1274,"f",FALSE)</f>
        <v>48114</v>
      </c>
      <c r="Y1274" s="1404">
        <f>_xll.qlCalendarAdvance(Calendar,X1274,NDays&amp;"D")</f>
        <v>48114</v>
      </c>
      <c r="Z1274" s="1403">
        <v>2.606879764864271E-2</v>
      </c>
      <c r="AA1274" s="1411">
        <v>2.6063033511219968E-2</v>
      </c>
    </row>
    <row r="1275" spans="19:27" x14ac:dyDescent="0.2">
      <c r="S1275" s="399"/>
      <c r="T1275" s="1401"/>
      <c r="W1275" s="864" t="str">
        <f t="shared" si="27"/>
        <v>1w</v>
      </c>
      <c r="X1275" s="1405">
        <f>_xll.qlCalendarAdvance(Calendar,X1274,W1275,"f",FALSE)</f>
        <v>48121</v>
      </c>
      <c r="Y1275" s="1404">
        <f>_xll.qlCalendarAdvance(Calendar,X1275,NDays&amp;"D")</f>
        <v>48121</v>
      </c>
      <c r="Z1275" s="1403">
        <v>2.6058758149718548E-2</v>
      </c>
      <c r="AA1275" s="1411">
        <v>2.6052790156726457E-2</v>
      </c>
    </row>
    <row r="1276" spans="19:27" x14ac:dyDescent="0.2">
      <c r="S1276" s="399"/>
      <c r="T1276" s="1401"/>
      <c r="W1276" s="864" t="str">
        <f t="shared" si="27"/>
        <v>1w</v>
      </c>
      <c r="X1276" s="1405">
        <f>_xll.qlCalendarAdvance(Calendar,X1275,W1276,"f",FALSE)</f>
        <v>48128</v>
      </c>
      <c r="Y1276" s="1404">
        <f>_xll.qlCalendarAdvance(Calendar,X1276,NDays&amp;"D")</f>
        <v>48128</v>
      </c>
      <c r="Z1276" s="1403">
        <v>2.6048531973522818E-2</v>
      </c>
      <c r="AA1276" s="1411">
        <v>2.6042559220630368E-2</v>
      </c>
    </row>
    <row r="1277" spans="19:27" x14ac:dyDescent="0.2">
      <c r="S1277" s="399"/>
      <c r="T1277" s="1401"/>
      <c r="W1277" s="864" t="str">
        <f t="shared" si="27"/>
        <v>1w</v>
      </c>
      <c r="X1277" s="1405">
        <f>_xll.qlCalendarAdvance(Calendar,X1276,W1277,"f",FALSE)</f>
        <v>48135</v>
      </c>
      <c r="Y1277" s="1404">
        <f>_xll.qlCalendarAdvance(Calendar,X1277,NDays&amp;"D")</f>
        <v>48135</v>
      </c>
      <c r="Z1277" s="1403">
        <v>2.6038318250786174E-2</v>
      </c>
      <c r="AA1277" s="1411">
        <v>2.6032340702688561E-2</v>
      </c>
    </row>
    <row r="1278" spans="19:27" x14ac:dyDescent="0.2">
      <c r="S1278" s="399"/>
      <c r="T1278" s="1401"/>
      <c r="W1278" s="864" t="str">
        <f t="shared" si="27"/>
        <v>1w</v>
      </c>
      <c r="X1278" s="1405">
        <f>_xll.qlCalendarAdvance(Calendar,X1277,W1278,"f",FALSE)</f>
        <v>48142</v>
      </c>
      <c r="Y1278" s="1404">
        <f>_xll.qlCalendarAdvance(Calendar,X1278,NDays&amp;"D")</f>
        <v>48142</v>
      </c>
      <c r="Z1278" s="1403">
        <v>2.602811698149032E-2</v>
      </c>
      <c r="AA1278" s="1411">
        <v>2.6022134603144176E-2</v>
      </c>
    </row>
    <row r="1279" spans="19:27" x14ac:dyDescent="0.2">
      <c r="S1279" s="399"/>
      <c r="T1279" s="1401"/>
      <c r="W1279" s="864" t="str">
        <f t="shared" si="27"/>
        <v>1w</v>
      </c>
      <c r="X1279" s="1405">
        <f>_xll.qlCalendarAdvance(Calendar,X1278,W1279,"f",FALSE)</f>
        <v>48149</v>
      </c>
      <c r="Y1279" s="1404">
        <f>_xll.qlCalendarAdvance(Calendar,X1279,NDays&amp;"D")</f>
        <v>48149</v>
      </c>
      <c r="Z1279" s="1403">
        <v>2.6017928165593424E-2</v>
      </c>
      <c r="AA1279" s="1411">
        <v>2.6011940921997212E-2</v>
      </c>
    </row>
    <row r="1280" spans="19:27" x14ac:dyDescent="0.2">
      <c r="S1280" s="399"/>
      <c r="T1280" s="1401"/>
      <c r="W1280" s="864" t="str">
        <f t="shared" si="27"/>
        <v>1w</v>
      </c>
      <c r="X1280" s="1405">
        <f>_xll.qlCalendarAdvance(Calendar,X1279,W1280,"f",FALSE)</f>
        <v>48156</v>
      </c>
      <c r="Y1280" s="1404">
        <f>_xll.qlCalendarAdvance(Calendar,X1280,NDays&amp;"D")</f>
        <v>48156</v>
      </c>
      <c r="Z1280" s="1403">
        <v>2.6007551699727016E-2</v>
      </c>
      <c r="AA1280" s="1411">
        <v>2.6001759659085577E-2</v>
      </c>
    </row>
    <row r="1281" spans="19:27" x14ac:dyDescent="0.2">
      <c r="S1281" s="399"/>
      <c r="T1281" s="1401"/>
      <c r="W1281" s="864" t="str">
        <f t="shared" si="27"/>
        <v>1w</v>
      </c>
      <c r="X1281" s="1405">
        <f>_xll.qlCalendarAdvance(Calendar,X1280,W1281,"f",FALSE)</f>
        <v>48163</v>
      </c>
      <c r="Y1281" s="1404">
        <f>_xll.qlCalendarAdvance(Calendar,X1281,NDays&amp;"D")</f>
        <v>48163</v>
      </c>
      <c r="Z1281" s="1403">
        <v>2.5997387624343376E-2</v>
      </c>
      <c r="AA1281" s="1411">
        <v>2.5991590814490317E-2</v>
      </c>
    </row>
    <row r="1282" spans="19:27" x14ac:dyDescent="0.2">
      <c r="S1282" s="399"/>
      <c r="T1282" s="1401"/>
      <c r="W1282" s="864" t="str">
        <f t="shared" si="27"/>
        <v>1w</v>
      </c>
      <c r="X1282" s="1405">
        <f>_xll.qlCalendarAdvance(Calendar,X1281,W1282,"f",FALSE)</f>
        <v>48170</v>
      </c>
      <c r="Y1282" s="1404">
        <f>_xll.qlCalendarAdvance(Calendar,X1282,NDays&amp;"D")</f>
        <v>48170</v>
      </c>
      <c r="Z1282" s="1403">
        <v>2.5987236001104828E-2</v>
      </c>
      <c r="AA1282" s="1411">
        <v>2.5981434388211433E-2</v>
      </c>
    </row>
    <row r="1283" spans="19:27" x14ac:dyDescent="0.2">
      <c r="S1283" s="399"/>
      <c r="T1283" s="1401"/>
      <c r="W1283" s="864" t="str">
        <f t="shared" si="27"/>
        <v>1w</v>
      </c>
      <c r="X1283" s="1405">
        <f>_xll.qlCalendarAdvance(Calendar,X1282,W1283,"f",FALSE)</f>
        <v>48177</v>
      </c>
      <c r="Y1283" s="1404">
        <f>_xll.qlCalendarAdvance(Calendar,X1283,NDays&amp;"D")</f>
        <v>48177</v>
      </c>
      <c r="Z1283" s="1403">
        <v>2.5977899405606495E-2</v>
      </c>
      <c r="AA1283" s="1411">
        <v>2.5971290380248924E-2</v>
      </c>
    </row>
    <row r="1284" spans="19:27" x14ac:dyDescent="0.2">
      <c r="S1284" s="399"/>
      <c r="T1284" s="1401"/>
      <c r="W1284" s="864" t="str">
        <f t="shared" si="27"/>
        <v>1w</v>
      </c>
      <c r="X1284" s="1405">
        <f>_xll.qlCalendarAdvance(Calendar,X1283,W1284,"f",FALSE)</f>
        <v>48184</v>
      </c>
      <c r="Y1284" s="1404">
        <f>_xll.qlCalendarAdvance(Calendar,X1284,NDays&amp;"D")</f>
        <v>48184</v>
      </c>
      <c r="Z1284" s="1403">
        <v>2.5967170885976949E-2</v>
      </c>
      <c r="AA1284" s="1411">
        <v>2.596115879060279E-2</v>
      </c>
    </row>
    <row r="1285" spans="19:27" x14ac:dyDescent="0.2">
      <c r="S1285" s="399"/>
      <c r="T1285" s="1401"/>
      <c r="W1285" s="864" t="str">
        <f t="shared" si="27"/>
        <v>1w</v>
      </c>
      <c r="X1285" s="1405">
        <f>_xll.qlCalendarAdvance(Calendar,X1284,W1285,"f",FALSE)</f>
        <v>48191</v>
      </c>
      <c r="Y1285" s="1404">
        <f>_xll.qlCalendarAdvance(Calendar,X1285,NDays&amp;"D")</f>
        <v>48191</v>
      </c>
      <c r="Z1285" s="1403">
        <v>2.5957056789801893E-2</v>
      </c>
      <c r="AA1285" s="1411">
        <v>2.5951039619191985E-2</v>
      </c>
    </row>
    <row r="1286" spans="19:27" x14ac:dyDescent="0.2">
      <c r="S1286" s="399"/>
      <c r="T1286" s="1401"/>
      <c r="W1286" s="864" t="str">
        <f t="shared" si="27"/>
        <v>1w</v>
      </c>
      <c r="X1286" s="1405">
        <f>_xll.qlCalendarAdvance(Calendar,X1285,W1286,"f",FALSE)</f>
        <v>48198</v>
      </c>
      <c r="Y1286" s="1404">
        <f>_xll.qlCalendarAdvance(Calendar,X1286,NDays&amp;"D")</f>
        <v>48198</v>
      </c>
      <c r="Z1286" s="1403">
        <v>2.5946955146806189E-2</v>
      </c>
      <c r="AA1286" s="1411">
        <v>2.5940932866178601E-2</v>
      </c>
    </row>
    <row r="1287" spans="19:27" x14ac:dyDescent="0.2">
      <c r="S1287" s="399"/>
      <c r="T1287" s="1401"/>
      <c r="W1287" s="864" t="str">
        <f t="shared" si="27"/>
        <v>1w</v>
      </c>
      <c r="X1287" s="1405">
        <f>_xll.qlCalendarAdvance(Calendar,X1286,W1287,"f",FALSE)</f>
        <v>48205</v>
      </c>
      <c r="Y1287" s="1404">
        <f>_xll.qlCalendarAdvance(Calendar,X1287,NDays&amp;"D")</f>
        <v>48205</v>
      </c>
      <c r="Z1287" s="1403">
        <v>2.5936865956955844E-2</v>
      </c>
      <c r="AA1287" s="1411">
        <v>2.5930838531400546E-2</v>
      </c>
    </row>
    <row r="1288" spans="19:27" x14ac:dyDescent="0.2">
      <c r="S1288" s="399"/>
      <c r="T1288" s="1401"/>
      <c r="W1288" s="864" t="str">
        <f t="shared" si="27"/>
        <v>1w</v>
      </c>
      <c r="X1288" s="1405">
        <f>_xll.qlCalendarAdvance(Calendar,X1287,W1288,"f",FALSE)</f>
        <v>48212</v>
      </c>
      <c r="Y1288" s="1404">
        <f>_xll.qlCalendarAdvance(Calendar,X1288,NDays&amp;"D")</f>
        <v>48212</v>
      </c>
      <c r="Z1288" s="1403">
        <v>2.5926789220211643E-2</v>
      </c>
      <c r="AA1288" s="1411">
        <v>2.5920756615019913E-2</v>
      </c>
    </row>
    <row r="1289" spans="19:27" x14ac:dyDescent="0.2">
      <c r="S1289" s="399"/>
      <c r="T1289" s="1401"/>
      <c r="W1289" s="864" t="str">
        <f t="shared" si="27"/>
        <v>1w</v>
      </c>
      <c r="X1289" s="1405">
        <f>_xll.qlCalendarAdvance(Calendar,X1288,W1289,"f",FALSE)</f>
        <v>48219</v>
      </c>
      <c r="Y1289" s="1404">
        <f>_xll.qlCalendarAdvance(Calendar,X1289,NDays&amp;"D")</f>
        <v>48219</v>
      </c>
      <c r="Z1289" s="1403">
        <v>2.5916724936550058E-2</v>
      </c>
      <c r="AA1289" s="1411">
        <v>2.5910687116874609E-2</v>
      </c>
    </row>
    <row r="1290" spans="19:27" x14ac:dyDescent="0.2">
      <c r="S1290" s="399"/>
      <c r="T1290" s="1401"/>
      <c r="W1290" s="864" t="str">
        <f t="shared" si="27"/>
        <v>1w</v>
      </c>
      <c r="X1290" s="1405">
        <f>_xll.qlCalendarAdvance(Calendar,X1289,W1290,"f",FALSE)</f>
        <v>48226</v>
      </c>
      <c r="Y1290" s="1404">
        <f>_xll.qlCalendarAdvance(Calendar,X1290,NDays&amp;"D")</f>
        <v>48226</v>
      </c>
      <c r="Z1290" s="1403">
        <v>2.5906673105937101E-2</v>
      </c>
      <c r="AA1290" s="1411">
        <v>2.5900630036964634E-2</v>
      </c>
    </row>
    <row r="1291" spans="19:27" x14ac:dyDescent="0.2">
      <c r="S1291" s="399"/>
      <c r="T1291" s="1401"/>
      <c r="W1291" s="864" t="str">
        <f t="shared" si="27"/>
        <v>1w</v>
      </c>
      <c r="X1291" s="1405">
        <f>_xll.qlCalendarAdvance(Calendar,X1290,W1291,"f",FALSE)</f>
        <v>48233</v>
      </c>
      <c r="Y1291" s="1404">
        <f>_xll.qlCalendarAdvance(Calendar,X1291,NDays&amp;"D")</f>
        <v>48233</v>
      </c>
      <c r="Z1291" s="1403">
        <v>2.5896633728338787E-2</v>
      </c>
      <c r="AA1291" s="1411">
        <v>2.589058537545208E-2</v>
      </c>
    </row>
    <row r="1292" spans="19:27" x14ac:dyDescent="0.2">
      <c r="S1292" s="399"/>
      <c r="T1292" s="1401"/>
      <c r="W1292" s="864" t="str">
        <f t="shared" si="27"/>
        <v>1w</v>
      </c>
      <c r="X1292" s="1405">
        <f>_xll.qlCalendarAdvance(Calendar,X1291,W1292,"f",FALSE)</f>
        <v>48240</v>
      </c>
      <c r="Y1292" s="1404">
        <f>_xll.qlCalendarAdvance(Calendar,X1292,NDays&amp;"D")</f>
        <v>48240</v>
      </c>
      <c r="Z1292" s="1403">
        <v>2.588660680372374E-2</v>
      </c>
      <c r="AA1292" s="1411">
        <v>2.5880553132255901E-2</v>
      </c>
    </row>
    <row r="1293" spans="19:27" x14ac:dyDescent="0.2">
      <c r="S1293" s="399"/>
      <c r="T1293" s="1401"/>
      <c r="W1293" s="864" t="str">
        <f t="shared" si="27"/>
        <v>1w</v>
      </c>
      <c r="X1293" s="1405">
        <f>_xll.qlCalendarAdvance(Calendar,X1292,W1293,"f",FALSE)</f>
        <v>48247</v>
      </c>
      <c r="Y1293" s="1404">
        <f>_xll.qlCalendarAdvance(Calendar,X1293,NDays&amp;"D")</f>
        <v>48247</v>
      </c>
      <c r="Z1293" s="1403">
        <v>2.587618765013857E-2</v>
      </c>
      <c r="AA1293" s="1411">
        <v>2.5870533307376098E-2</v>
      </c>
    </row>
    <row r="1294" spans="19:27" x14ac:dyDescent="0.2">
      <c r="S1294" s="399"/>
      <c r="T1294" s="1401"/>
      <c r="W1294" s="864" t="str">
        <f t="shared" si="27"/>
        <v>1w</v>
      </c>
      <c r="X1294" s="1405">
        <f>_xll.qlCalendarAdvance(Calendar,X1293,W1294,"f",FALSE)</f>
        <v>48254</v>
      </c>
      <c r="Y1294" s="1404">
        <f>_xll.qlCalendarAdvance(Calendar,X1294,NDays&amp;"D")</f>
        <v>48254</v>
      </c>
      <c r="Z1294" s="1403">
        <v>2.5866185268992311E-2</v>
      </c>
      <c r="AA1294" s="1411">
        <v>2.5860525900650577E-2</v>
      </c>
    </row>
    <row r="1295" spans="19:27" x14ac:dyDescent="0.2">
      <c r="S1295" s="399"/>
      <c r="T1295" s="1401"/>
      <c r="W1295" s="864" t="str">
        <f t="shared" si="27"/>
        <v>1w</v>
      </c>
      <c r="X1295" s="1405">
        <f>_xll.qlCalendarAdvance(Calendar,X1294,W1295,"f",FALSE)</f>
        <v>48261</v>
      </c>
      <c r="Y1295" s="1404">
        <f>_xll.qlCalendarAdvance(Calendar,X1295,NDays&amp;"D")</f>
        <v>48261</v>
      </c>
      <c r="Z1295" s="1403">
        <v>2.5856195338432822E-2</v>
      </c>
      <c r="AA1295" s="1411">
        <v>2.5850530912322478E-2</v>
      </c>
    </row>
    <row r="1296" spans="19:27" x14ac:dyDescent="0.2">
      <c r="S1296" s="399"/>
      <c r="T1296" s="1401"/>
      <c r="W1296" s="864" t="str">
        <f t="shared" si="27"/>
        <v>1w</v>
      </c>
      <c r="X1296" s="1405">
        <f>_xll.qlCalendarAdvance(Calendar,X1295,W1296,"f",FALSE)</f>
        <v>48268</v>
      </c>
      <c r="Y1296" s="1404">
        <f>_xll.qlCalendarAdvance(Calendar,X1296,NDays&amp;"D")</f>
        <v>48268</v>
      </c>
      <c r="Z1296" s="1403">
        <v>2.5846217858426567E-2</v>
      </c>
      <c r="AA1296" s="1411">
        <v>2.5840548342229708E-2</v>
      </c>
    </row>
    <row r="1297" spans="19:27" x14ac:dyDescent="0.2">
      <c r="S1297" s="399"/>
      <c r="T1297" s="1401"/>
      <c r="W1297" s="864" t="str">
        <f t="shared" si="27"/>
        <v>1w</v>
      </c>
      <c r="X1297" s="1405">
        <f>_xll.qlCalendarAdvance(Calendar,X1296,W1297,"f",FALSE)</f>
        <v>48275</v>
      </c>
      <c r="Y1297" s="1404">
        <f>_xll.qlCalendarAdvance(Calendar,X1297,NDays&amp;"D")</f>
        <v>48275</v>
      </c>
      <c r="Z1297" s="1403">
        <v>2.5836658974312549E-2</v>
      </c>
      <c r="AA1297" s="1411">
        <v>2.5830578190534359E-2</v>
      </c>
    </row>
    <row r="1298" spans="19:27" x14ac:dyDescent="0.2">
      <c r="S1298" s="399"/>
      <c r="T1298" s="1401"/>
      <c r="W1298" s="864" t="str">
        <f t="shared" si="27"/>
        <v>1w</v>
      </c>
      <c r="X1298" s="1405">
        <f>_xll.qlCalendarAdvance(Calendar,X1297,W1298,"f",FALSE)</f>
        <v>48282</v>
      </c>
      <c r="Y1298" s="1404">
        <f>_xll.qlCalendarAdvance(Calendar,X1298,NDays&amp;"D")</f>
        <v>48282</v>
      </c>
      <c r="Z1298" s="1403">
        <v>2.5826706766938285E-2</v>
      </c>
      <c r="AA1298" s="1411">
        <v>2.5820620457074339E-2</v>
      </c>
    </row>
    <row r="1299" spans="19:27" x14ac:dyDescent="0.2">
      <c r="S1299" s="399"/>
      <c r="T1299" s="1401"/>
      <c r="W1299" s="864" t="str">
        <f t="shared" si="27"/>
        <v>1w</v>
      </c>
      <c r="X1299" s="1405">
        <f>_xll.qlCalendarAdvance(Calendar,X1298,W1299,"f",FALSE)</f>
        <v>48289</v>
      </c>
      <c r="Y1299" s="1404">
        <f>_xll.qlCalendarAdvance(Calendar,X1299,NDays&amp;"D")</f>
        <v>48289</v>
      </c>
      <c r="Z1299" s="1403">
        <v>2.581676701233029E-2</v>
      </c>
      <c r="AA1299" s="1411">
        <v>2.5810675141930695E-2</v>
      </c>
    </row>
    <row r="1300" spans="19:27" x14ac:dyDescent="0.2">
      <c r="S1300" s="399"/>
      <c r="T1300" s="1401"/>
      <c r="W1300" s="864" t="str">
        <f t="shared" si="27"/>
        <v>1w</v>
      </c>
      <c r="X1300" s="1405">
        <f>_xll.qlCalendarAdvance(Calendar,X1299,W1300,"f",FALSE)</f>
        <v>48296</v>
      </c>
      <c r="Y1300" s="1404">
        <f>_xll.qlCalendarAdvance(Calendar,X1300,NDays&amp;"D")</f>
        <v>48296</v>
      </c>
      <c r="Z1300" s="1403">
        <v>2.580683971045197E-2</v>
      </c>
      <c r="AA1300" s="1411">
        <v>2.5800742245022379E-2</v>
      </c>
    </row>
    <row r="1301" spans="19:27" x14ac:dyDescent="0.2">
      <c r="S1301" s="399"/>
      <c r="T1301" s="1401"/>
      <c r="W1301" s="864" t="str">
        <f t="shared" si="27"/>
        <v>1w</v>
      </c>
      <c r="X1301" s="1405">
        <f>_xll.qlCalendarAdvance(Calendar,X1300,W1301,"f",FALSE)</f>
        <v>48303</v>
      </c>
      <c r="Y1301" s="1404">
        <f>_xll.qlCalendarAdvance(Calendar,X1301,NDays&amp;"D")</f>
        <v>48303</v>
      </c>
      <c r="Z1301" s="1403">
        <v>2.5796924861274564E-2</v>
      </c>
      <c r="AA1301" s="1411">
        <v>2.5790821766430438E-2</v>
      </c>
    </row>
    <row r="1302" spans="19:27" x14ac:dyDescent="0.2">
      <c r="S1302" s="399"/>
      <c r="T1302" s="1401"/>
      <c r="W1302" s="864" t="str">
        <f t="shared" si="27"/>
        <v>1w</v>
      </c>
      <c r="X1302" s="1405">
        <f>_xll.qlCalendarAdvance(Calendar,X1301,W1302,"f",FALSE)</f>
        <v>48310</v>
      </c>
      <c r="Y1302" s="1404">
        <f>_xll.qlCalendarAdvance(Calendar,X1302,NDays&amp;"D")</f>
        <v>48310</v>
      </c>
      <c r="Z1302" s="1403">
        <v>2.5786818437659585E-2</v>
      </c>
      <c r="AA1302" s="1411">
        <v>2.5780913706154873E-2</v>
      </c>
    </row>
    <row r="1303" spans="19:27" x14ac:dyDescent="0.2">
      <c r="S1303" s="399"/>
      <c r="T1303" s="1401"/>
      <c r="W1303" s="864" t="str">
        <f t="shared" si="27"/>
        <v>1w</v>
      </c>
      <c r="X1303" s="1405">
        <f>_xll.qlCalendarAdvance(Calendar,X1302,W1303,"f",FALSE)</f>
        <v>48317</v>
      </c>
      <c r="Y1303" s="1404">
        <f>_xll.qlCalendarAdvance(Calendar,X1303,NDays&amp;"D")</f>
        <v>48317</v>
      </c>
      <c r="Z1303" s="1403">
        <v>2.577692830219273E-2</v>
      </c>
      <c r="AA1303" s="1411">
        <v>2.5771018064195683E-2</v>
      </c>
    </row>
    <row r="1304" spans="19:27" x14ac:dyDescent="0.2">
      <c r="S1304" s="399"/>
      <c r="T1304" s="1401"/>
      <c r="W1304" s="864" t="str">
        <f t="shared" si="27"/>
        <v>1w</v>
      </c>
      <c r="X1304" s="1405">
        <f>_xll.qlCalendarAdvance(Calendar,X1303,W1304,"f",FALSE)</f>
        <v>48324</v>
      </c>
      <c r="Y1304" s="1404">
        <f>_xll.qlCalendarAdvance(Calendar,X1304,NDays&amp;"D")</f>
        <v>48324</v>
      </c>
      <c r="Z1304" s="1403">
        <v>2.5767050618190179E-2</v>
      </c>
      <c r="AA1304" s="1411">
        <v>2.5761134840471822E-2</v>
      </c>
    </row>
    <row r="1305" spans="19:27" x14ac:dyDescent="0.2">
      <c r="S1305" s="399"/>
      <c r="T1305" s="1401"/>
      <c r="W1305" s="864" t="str">
        <f t="shared" si="27"/>
        <v>1w</v>
      </c>
      <c r="X1305" s="1405">
        <f>_xll.qlCalendarAdvance(Calendar,X1304,W1305,"f",FALSE)</f>
        <v>48331</v>
      </c>
      <c r="Y1305" s="1404">
        <f>_xll.qlCalendarAdvance(Calendar,X1305,NDays&amp;"D")</f>
        <v>48331</v>
      </c>
      <c r="Z1305" s="1403">
        <v>2.5757185385616815E-2</v>
      </c>
      <c r="AA1305" s="1411">
        <v>2.575126403498329E-2</v>
      </c>
    </row>
    <row r="1306" spans="19:27" x14ac:dyDescent="0.2">
      <c r="S1306" s="399"/>
      <c r="T1306" s="1401"/>
      <c r="W1306" s="864" t="str">
        <f t="shared" ref="W1306:W1369" si="28">W1305</f>
        <v>1w</v>
      </c>
      <c r="X1306" s="1405">
        <f>_xll.qlCalendarAdvance(Calendar,X1305,W1306,"f",FALSE)</f>
        <v>48338</v>
      </c>
      <c r="Y1306" s="1404">
        <f>_xll.qlCalendarAdvance(Calendar,X1306,NDays&amp;"D")</f>
        <v>48338</v>
      </c>
      <c r="Z1306" s="1403">
        <v>2.5747537404787496E-2</v>
      </c>
      <c r="AA1306" s="1411">
        <v>2.5741405647811133E-2</v>
      </c>
    </row>
    <row r="1307" spans="19:27" x14ac:dyDescent="0.2">
      <c r="S1307" s="399"/>
      <c r="T1307" s="1401"/>
      <c r="W1307" s="864" t="str">
        <f t="shared" si="28"/>
        <v>1w</v>
      </c>
      <c r="X1307" s="1405">
        <f>_xll.qlCalendarAdvance(Calendar,X1306,W1307,"f",FALSE)</f>
        <v>48345</v>
      </c>
      <c r="Y1307" s="1404">
        <f>_xll.qlCalendarAdvance(Calendar,X1307,NDays&amp;"D")</f>
        <v>48345</v>
      </c>
      <c r="Z1307" s="1403">
        <v>2.5737697271151511E-2</v>
      </c>
      <c r="AA1307" s="1411">
        <v>2.5731559678955351E-2</v>
      </c>
    </row>
    <row r="1308" spans="19:27" x14ac:dyDescent="0.2">
      <c r="S1308" s="399"/>
      <c r="T1308" s="1401"/>
      <c r="W1308" s="864" t="str">
        <f t="shared" si="28"/>
        <v>1w</v>
      </c>
      <c r="X1308" s="1405">
        <f>_xll.qlCalendarAdvance(Calendar,X1307,W1308,"f",FALSE)</f>
        <v>48352</v>
      </c>
      <c r="Y1308" s="1404">
        <f>_xll.qlCalendarAdvance(Calendar,X1308,NDays&amp;"D")</f>
        <v>48352</v>
      </c>
      <c r="Z1308" s="1403">
        <v>2.5727869589996833E-2</v>
      </c>
      <c r="AA1308" s="1411">
        <v>2.5721726128415945E-2</v>
      </c>
    </row>
    <row r="1309" spans="19:27" x14ac:dyDescent="0.2">
      <c r="S1309" s="399"/>
      <c r="T1309" s="1401"/>
      <c r="W1309" s="864" t="str">
        <f t="shared" si="28"/>
        <v>1w</v>
      </c>
      <c r="X1309" s="1405">
        <f>_xll.qlCalendarAdvance(Calendar,X1308,W1309,"f",FALSE)</f>
        <v>48359</v>
      </c>
      <c r="Y1309" s="1404">
        <f>_xll.qlCalendarAdvance(Calendar,X1309,NDays&amp;"D")</f>
        <v>48359</v>
      </c>
      <c r="Z1309" s="1403">
        <v>2.5718054361297316E-2</v>
      </c>
      <c r="AA1309" s="1411">
        <v>2.5711904996111867E-2</v>
      </c>
    </row>
    <row r="1310" spans="19:27" x14ac:dyDescent="0.2">
      <c r="S1310" s="399"/>
      <c r="T1310" s="1401"/>
      <c r="W1310" s="864" t="str">
        <f t="shared" si="28"/>
        <v>1w</v>
      </c>
      <c r="X1310" s="1405">
        <f>_xll.qlCalendarAdvance(Calendar,X1309,W1310,"f",FALSE)</f>
        <v>48366</v>
      </c>
      <c r="Y1310" s="1404">
        <f>_xll.qlCalendarAdvance(Calendar,X1310,NDays&amp;"D")</f>
        <v>48366</v>
      </c>
      <c r="Z1310" s="1403">
        <v>2.5708045993193578E-2</v>
      </c>
      <c r="AA1310" s="1411">
        <v>2.5702096282043119E-2</v>
      </c>
    </row>
    <row r="1311" spans="19:27" x14ac:dyDescent="0.2">
      <c r="S1311" s="399"/>
      <c r="T1311" s="1401"/>
      <c r="W1311" s="864" t="str">
        <f t="shared" si="28"/>
        <v>1w</v>
      </c>
      <c r="X1311" s="1405">
        <f>_xll.qlCalendarAdvance(Calendar,X1310,W1311,"f",FALSE)</f>
        <v>48373</v>
      </c>
      <c r="Y1311" s="1404">
        <f>_xll.qlCalendarAdvance(Calendar,X1311,NDays&amp;"D")</f>
        <v>48373</v>
      </c>
      <c r="Z1311" s="1403">
        <v>2.5698255468587471E-2</v>
      </c>
      <c r="AA1311" s="1411">
        <v>2.5692299986371792E-2</v>
      </c>
    </row>
    <row r="1312" spans="19:27" x14ac:dyDescent="0.2">
      <c r="S1312" s="399"/>
      <c r="T1312" s="1401"/>
      <c r="W1312" s="864" t="str">
        <f t="shared" si="28"/>
        <v>1w</v>
      </c>
      <c r="X1312" s="1405">
        <f>_xll.qlCalendarAdvance(Calendar,X1311,W1312,"f",FALSE)</f>
        <v>48380</v>
      </c>
      <c r="Y1312" s="1404">
        <f>_xll.qlCalendarAdvance(Calendar,X1312,NDays&amp;"D")</f>
        <v>48380</v>
      </c>
      <c r="Z1312" s="1403">
        <v>2.5688477395199825E-2</v>
      </c>
      <c r="AA1312" s="1411">
        <v>2.5682516108854747E-2</v>
      </c>
    </row>
    <row r="1313" spans="19:27" x14ac:dyDescent="0.2">
      <c r="S1313" s="399"/>
      <c r="T1313" s="1401"/>
      <c r="W1313" s="864" t="str">
        <f t="shared" si="28"/>
        <v>1w</v>
      </c>
      <c r="X1313" s="1405">
        <f>_xll.qlCalendarAdvance(Calendar,X1312,W1313,"f",FALSE)</f>
        <v>48387</v>
      </c>
      <c r="Y1313" s="1404">
        <f>_xll.qlCalendarAdvance(Calendar,X1313,NDays&amp;"D")</f>
        <v>48387</v>
      </c>
      <c r="Z1313" s="1403">
        <v>2.5678711773003626E-2</v>
      </c>
      <c r="AA1313" s="1411">
        <v>2.5672744649654078E-2</v>
      </c>
    </row>
    <row r="1314" spans="19:27" x14ac:dyDescent="0.2">
      <c r="S1314" s="399"/>
      <c r="T1314" s="1401"/>
      <c r="W1314" s="864" t="str">
        <f t="shared" si="28"/>
        <v>1w</v>
      </c>
      <c r="X1314" s="1405">
        <f>_xll.qlCalendarAdvance(Calendar,X1313,W1314,"f",FALSE)</f>
        <v>48394</v>
      </c>
      <c r="Y1314" s="1404">
        <f>_xll.qlCalendarAdvance(Calendar,X1314,NDays&amp;"D")</f>
        <v>48394</v>
      </c>
      <c r="Z1314" s="1403">
        <v>2.5668958601969161E-2</v>
      </c>
      <c r="AA1314" s="1411">
        <v>2.5662985608769784E-2</v>
      </c>
    </row>
    <row r="1315" spans="19:27" x14ac:dyDescent="0.2">
      <c r="S1315" s="399"/>
      <c r="T1315" s="1401"/>
      <c r="W1315" s="864" t="str">
        <f t="shared" si="28"/>
        <v>1w</v>
      </c>
      <c r="X1315" s="1405">
        <f>_xll.qlCalendarAdvance(Calendar,X1314,W1315,"f",FALSE)</f>
        <v>48401</v>
      </c>
      <c r="Y1315" s="1404">
        <f>_xll.qlCalendarAdvance(Calendar,X1315,NDays&amp;"D")</f>
        <v>48401</v>
      </c>
      <c r="Z1315" s="1403">
        <v>2.5659424488791886E-2</v>
      </c>
      <c r="AA1315" s="1411">
        <v>2.5653238986120819E-2</v>
      </c>
    </row>
    <row r="1316" spans="19:27" x14ac:dyDescent="0.2">
      <c r="S1316" s="399"/>
      <c r="T1316" s="1401"/>
      <c r="W1316" s="864" t="str">
        <f t="shared" si="28"/>
        <v>1w</v>
      </c>
      <c r="X1316" s="1405">
        <f>_xll.qlCalendarAdvance(Calendar,X1315,W1316,"f",FALSE)</f>
        <v>48408</v>
      </c>
      <c r="Y1316" s="1404">
        <f>_xll.qlCalendarAdvance(Calendar,X1316,NDays&amp;"D")</f>
        <v>48408</v>
      </c>
      <c r="Z1316" s="1403">
        <v>2.5649696426373908E-2</v>
      </c>
      <c r="AA1316" s="1411">
        <v>2.5643504781788229E-2</v>
      </c>
    </row>
    <row r="1317" spans="19:27" x14ac:dyDescent="0.2">
      <c r="S1317" s="399"/>
      <c r="T1317" s="1401"/>
      <c r="W1317" s="864" t="str">
        <f t="shared" si="28"/>
        <v>1w</v>
      </c>
      <c r="X1317" s="1405">
        <f>_xll.qlCalendarAdvance(Calendar,X1316,W1317,"f",FALSE)</f>
        <v>48415</v>
      </c>
      <c r="Y1317" s="1404">
        <f>_xll.qlCalendarAdvance(Calendar,X1317,NDays&amp;"D")</f>
        <v>48415</v>
      </c>
      <c r="Z1317" s="1403">
        <v>2.5639980816160108E-2</v>
      </c>
      <c r="AA1317" s="1411">
        <v>2.5633782995772014E-2</v>
      </c>
    </row>
    <row r="1318" spans="19:27" x14ac:dyDescent="0.2">
      <c r="S1318" s="399"/>
      <c r="T1318" s="1401"/>
      <c r="W1318" s="864" t="str">
        <f t="shared" si="28"/>
        <v>1w</v>
      </c>
      <c r="X1318" s="1405">
        <f>_xll.qlCalendarAdvance(Calendar,X1317,W1318,"f",FALSE)</f>
        <v>48422</v>
      </c>
      <c r="Y1318" s="1404">
        <f>_xll.qlCalendarAdvance(Calendar,X1318,NDays&amp;"D")</f>
        <v>48422</v>
      </c>
      <c r="Z1318" s="1403">
        <v>2.5630277658113883E-2</v>
      </c>
      <c r="AA1318" s="1411">
        <v>2.5624073627991129E-2</v>
      </c>
    </row>
    <row r="1319" spans="19:27" x14ac:dyDescent="0.2">
      <c r="S1319" s="399"/>
      <c r="T1319" s="1401"/>
      <c r="W1319" s="864" t="str">
        <f t="shared" si="28"/>
        <v>1w</v>
      </c>
      <c r="X1319" s="1405">
        <f>_xll.qlCalendarAdvance(Calendar,X1318,W1319,"f",FALSE)</f>
        <v>48429</v>
      </c>
      <c r="Y1319" s="1404">
        <f>_xll.qlCalendarAdvance(Calendar,X1319,NDays&amp;"D")</f>
        <v>48429</v>
      </c>
      <c r="Z1319" s="1403">
        <v>2.5620586952211706E-2</v>
      </c>
      <c r="AA1319" s="1411">
        <v>2.5614376678364525E-2</v>
      </c>
    </row>
    <row r="1320" spans="19:27" x14ac:dyDescent="0.2">
      <c r="S1320" s="399"/>
      <c r="T1320" s="1401"/>
      <c r="W1320" s="864" t="str">
        <f t="shared" si="28"/>
        <v>1w</v>
      </c>
      <c r="X1320" s="1405">
        <f>_xll.qlCalendarAdvance(Calendar,X1319,W1320,"f",FALSE)</f>
        <v>48436</v>
      </c>
      <c r="Y1320" s="1404">
        <f>_xll.qlCalendarAdvance(Calendar,X1320,NDays&amp;"D")</f>
        <v>48436</v>
      </c>
      <c r="Z1320" s="1403">
        <v>2.5610908698419591E-2</v>
      </c>
      <c r="AA1320" s="1411">
        <v>2.560469214721639E-2</v>
      </c>
    </row>
    <row r="1321" spans="19:27" x14ac:dyDescent="0.2">
      <c r="S1321" s="399"/>
      <c r="T1321" s="1401"/>
      <c r="W1321" s="864" t="str">
        <f t="shared" si="28"/>
        <v>1w</v>
      </c>
      <c r="X1321" s="1405">
        <f>_xll.qlCalendarAdvance(Calendar,X1320,W1321,"f",FALSE)</f>
        <v>48443</v>
      </c>
      <c r="Y1321" s="1404">
        <f>_xll.qlCalendarAdvance(Calendar,X1321,NDays&amp;"D")</f>
        <v>48443</v>
      </c>
      <c r="Z1321" s="1403">
        <v>2.5601242896708776E-2</v>
      </c>
      <c r="AA1321" s="1411">
        <v>2.5595020034222538E-2</v>
      </c>
    </row>
    <row r="1322" spans="19:27" x14ac:dyDescent="0.2">
      <c r="S1322" s="399"/>
      <c r="T1322" s="1401"/>
      <c r="W1322" s="864" t="str">
        <f t="shared" si="28"/>
        <v>1w</v>
      </c>
      <c r="X1322" s="1405">
        <f>_xll.qlCalendarAdvance(Calendar,X1321,W1322,"f",FALSE)</f>
        <v>48450</v>
      </c>
      <c r="Y1322" s="1404">
        <f>_xll.qlCalendarAdvance(Calendar,X1322,NDays&amp;"D")</f>
        <v>48450</v>
      </c>
      <c r="Z1322" s="1403">
        <v>2.5591589547045275E-2</v>
      </c>
      <c r="AA1322" s="1411">
        <v>2.5585360339464014E-2</v>
      </c>
    </row>
    <row r="1323" spans="19:27" x14ac:dyDescent="0.2">
      <c r="S1323" s="399"/>
      <c r="T1323" s="1401"/>
      <c r="W1323" s="864" t="str">
        <f t="shared" si="28"/>
        <v>1w</v>
      </c>
      <c r="X1323" s="1405">
        <f>_xll.qlCalendarAdvance(Calendar,X1322,W1323,"f",FALSE)</f>
        <v>48457</v>
      </c>
      <c r="Y1323" s="1404">
        <f>_xll.qlCalendarAdvance(Calendar,X1323,NDays&amp;"D")</f>
        <v>48457</v>
      </c>
      <c r="Z1323" s="1403">
        <v>2.5581740360049787E-2</v>
      </c>
      <c r="AA1323" s="1411">
        <v>2.5575713063021865E-2</v>
      </c>
    </row>
    <row r="1324" spans="19:27" x14ac:dyDescent="0.2">
      <c r="S1324" s="399"/>
      <c r="T1324" s="1401"/>
      <c r="W1324" s="864" t="str">
        <f t="shared" si="28"/>
        <v>1w</v>
      </c>
      <c r="X1324" s="1405">
        <f>_xll.qlCalendarAdvance(Calendar,X1323,W1324,"f",FALSE)</f>
        <v>48464</v>
      </c>
      <c r="Y1324" s="1404">
        <f>_xll.qlCalendarAdvance(Calendar,X1324,NDays&amp;"D")</f>
        <v>48464</v>
      </c>
      <c r="Z1324" s="1403">
        <v>2.5572111698998201E-2</v>
      </c>
      <c r="AA1324" s="1411">
        <v>2.5566078204815046E-2</v>
      </c>
    </row>
    <row r="1325" spans="19:27" x14ac:dyDescent="0.2">
      <c r="S1325" s="399"/>
      <c r="T1325" s="1401"/>
      <c r="W1325" s="864" t="str">
        <f t="shared" si="28"/>
        <v>1w</v>
      </c>
      <c r="X1325" s="1405">
        <f>_xll.qlCalendarAdvance(Calendar,X1324,W1325,"f",FALSE)</f>
        <v>48471</v>
      </c>
      <c r="Y1325" s="1404">
        <f>_xll.qlCalendarAdvance(Calendar,X1325,NDays&amp;"D")</f>
        <v>48471</v>
      </c>
      <c r="Z1325" s="1403">
        <v>2.5562495488786863E-2</v>
      </c>
      <c r="AA1325" s="1411">
        <v>2.5556455764924602E-2</v>
      </c>
    </row>
    <row r="1326" spans="19:27" x14ac:dyDescent="0.2">
      <c r="S1326" s="399"/>
      <c r="T1326" s="1401"/>
      <c r="W1326" s="864" t="str">
        <f t="shared" si="28"/>
        <v>1w</v>
      </c>
      <c r="X1326" s="1405">
        <f>_xll.qlCalendarAdvance(Calendar,X1325,W1326,"f",FALSE)</f>
        <v>48478</v>
      </c>
      <c r="Y1326" s="1404">
        <f>_xll.qlCalendarAdvance(Calendar,X1326,NDays&amp;"D")</f>
        <v>48478</v>
      </c>
      <c r="Z1326" s="1403">
        <v>2.5552891729377952E-2</v>
      </c>
      <c r="AA1326" s="1411">
        <v>2.5546845743269486E-2</v>
      </c>
    </row>
    <row r="1327" spans="19:27" x14ac:dyDescent="0.2">
      <c r="S1327" s="399"/>
      <c r="T1327" s="1401"/>
      <c r="W1327" s="864" t="str">
        <f t="shared" si="28"/>
        <v>1w</v>
      </c>
      <c r="X1327" s="1405">
        <f>_xll.qlCalendarAdvance(Calendar,X1326,W1327,"f",FALSE)</f>
        <v>48485</v>
      </c>
      <c r="Y1327" s="1404">
        <f>_xll.qlCalendarAdvance(Calendar,X1327,NDays&amp;"D")</f>
        <v>48485</v>
      </c>
      <c r="Z1327" s="1403">
        <v>2.554330042074715E-2</v>
      </c>
      <c r="AA1327" s="1411">
        <v>2.5537248139930746E-2</v>
      </c>
    </row>
    <row r="1328" spans="19:27" x14ac:dyDescent="0.2">
      <c r="S1328" s="399"/>
      <c r="T1328" s="1401"/>
      <c r="W1328" s="864" t="str">
        <f t="shared" si="28"/>
        <v>1w</v>
      </c>
      <c r="X1328" s="1405">
        <f>_xll.qlCalendarAdvance(Calendar,X1327,W1328,"f",FALSE)</f>
        <v>48492</v>
      </c>
      <c r="Y1328" s="1404">
        <f>_xll.qlCalendarAdvance(Calendar,X1328,NDays&amp;"D")</f>
        <v>48492</v>
      </c>
      <c r="Z1328" s="1403">
        <v>2.553393094040296E-2</v>
      </c>
      <c r="AA1328" s="1411">
        <v>2.5527662954746289E-2</v>
      </c>
    </row>
    <row r="1329" spans="19:27" x14ac:dyDescent="0.2">
      <c r="S1329" s="399"/>
      <c r="T1329" s="1401"/>
      <c r="W1329" s="864" t="str">
        <f t="shared" si="28"/>
        <v>1w</v>
      </c>
      <c r="X1329" s="1405">
        <f>_xll.qlCalendarAdvance(Calendar,X1328,W1329,"f",FALSE)</f>
        <v>48499</v>
      </c>
      <c r="Y1329" s="1404">
        <f>_xll.qlCalendarAdvance(Calendar,X1329,NDays&amp;"D")</f>
        <v>48499</v>
      </c>
      <c r="Z1329" s="1403">
        <v>2.5524364754234051E-2</v>
      </c>
      <c r="AA1329" s="1411">
        <v>2.5518090187878206E-2</v>
      </c>
    </row>
    <row r="1330" spans="19:27" x14ac:dyDescent="0.2">
      <c r="S1330" s="399"/>
      <c r="T1330" s="1401"/>
      <c r="W1330" s="864" t="str">
        <f t="shared" si="28"/>
        <v>1w</v>
      </c>
      <c r="X1330" s="1405">
        <f>_xll.qlCalendarAdvance(Calendar,X1329,W1330,"f",FALSE)</f>
        <v>48506</v>
      </c>
      <c r="Y1330" s="1404">
        <f>_xll.qlCalendarAdvance(Calendar,X1330,NDays&amp;"D")</f>
        <v>48506</v>
      </c>
      <c r="Z1330" s="1403">
        <v>2.5514811019871936E-2</v>
      </c>
      <c r="AA1330" s="1411">
        <v>2.5508529839245453E-2</v>
      </c>
    </row>
    <row r="1331" spans="19:27" x14ac:dyDescent="0.2">
      <c r="S1331" s="399"/>
      <c r="T1331" s="1401"/>
      <c r="W1331" s="864" t="str">
        <f t="shared" si="28"/>
        <v>1w</v>
      </c>
      <c r="X1331" s="1405">
        <f>_xll.qlCalendarAdvance(Calendar,X1330,W1331,"f",FALSE)</f>
        <v>48513</v>
      </c>
      <c r="Y1331" s="1404">
        <f>_xll.qlCalendarAdvance(Calendar,X1331,NDays&amp;"D")</f>
        <v>48513</v>
      </c>
      <c r="Z1331" s="1403">
        <v>2.5505269737285237E-2</v>
      </c>
      <c r="AA1331" s="1411">
        <v>2.5498981909010121E-2</v>
      </c>
    </row>
    <row r="1332" spans="19:27" x14ac:dyDescent="0.2">
      <c r="S1332" s="399"/>
      <c r="T1332" s="1401"/>
      <c r="W1332" s="864" t="str">
        <f t="shared" si="28"/>
        <v>1w</v>
      </c>
      <c r="X1332" s="1405">
        <f>_xll.qlCalendarAdvance(Calendar,X1331,W1332,"f",FALSE)</f>
        <v>48520</v>
      </c>
      <c r="Y1332" s="1404">
        <f>_xll.qlCalendarAdvance(Calendar,X1332,NDays&amp;"D")</f>
        <v>48520</v>
      </c>
      <c r="Z1332" s="1403">
        <v>2.5495530638216635E-2</v>
      </c>
      <c r="AA1332" s="1411">
        <v>2.5489446396848026E-2</v>
      </c>
    </row>
    <row r="1333" spans="19:27" x14ac:dyDescent="0.2">
      <c r="S1333" s="399"/>
      <c r="T1333" s="1401"/>
      <c r="W1333" s="864" t="str">
        <f t="shared" si="28"/>
        <v>1w</v>
      </c>
      <c r="X1333" s="1405">
        <f>_xll.qlCalendarAdvance(Calendar,X1332,W1333,"f",FALSE)</f>
        <v>48527</v>
      </c>
      <c r="Y1333" s="1404">
        <f>_xll.qlCalendarAdvance(Calendar,X1333,NDays&amp;"D")</f>
        <v>48527</v>
      </c>
      <c r="Z1333" s="1403">
        <v>2.5486014033630454E-2</v>
      </c>
      <c r="AA1333" s="1411">
        <v>2.5479923303002305E-2</v>
      </c>
    </row>
    <row r="1334" spans="19:27" x14ac:dyDescent="0.2">
      <c r="S1334" s="399"/>
      <c r="T1334" s="1401"/>
      <c r="W1334" s="864" t="str">
        <f t="shared" si="28"/>
        <v>1w</v>
      </c>
      <c r="X1334" s="1405">
        <f>_xll.qlCalendarAdvance(Calendar,X1333,W1334,"f",FALSE)</f>
        <v>48534</v>
      </c>
      <c r="Y1334" s="1404">
        <f>_xll.qlCalendarAdvance(Calendar,X1334,NDays&amp;"D")</f>
        <v>48534</v>
      </c>
      <c r="Z1334" s="1403">
        <v>2.5476509879617065E-2</v>
      </c>
      <c r="AA1334" s="1411">
        <v>2.547041262747296E-2</v>
      </c>
    </row>
    <row r="1335" spans="19:27" x14ac:dyDescent="0.2">
      <c r="S1335" s="399"/>
      <c r="T1335" s="1401"/>
      <c r="W1335" s="864" t="str">
        <f t="shared" si="28"/>
        <v>1w</v>
      </c>
      <c r="X1335" s="1405">
        <f>_xll.qlCalendarAdvance(Calendar,X1334,W1335,"f",FALSE)</f>
        <v>48541</v>
      </c>
      <c r="Y1335" s="1404">
        <f>_xll.qlCalendarAdvance(Calendar,X1335,NDays&amp;"D")</f>
        <v>48541</v>
      </c>
      <c r="Z1335" s="1403">
        <v>2.5467018176146754E-2</v>
      </c>
      <c r="AA1335" s="1411">
        <v>2.5460914370178944E-2</v>
      </c>
    </row>
    <row r="1336" spans="19:27" x14ac:dyDescent="0.2">
      <c r="S1336" s="399"/>
      <c r="T1336" s="1401"/>
      <c r="W1336" s="864" t="str">
        <f t="shared" si="28"/>
        <v>1w</v>
      </c>
      <c r="X1336" s="1405">
        <f>_xll.qlCalendarAdvance(Calendar,X1335,W1336,"f",FALSE)</f>
        <v>48548</v>
      </c>
      <c r="Y1336" s="1404">
        <f>_xll.qlCalendarAdvance(Calendar,X1336,NDays&amp;"D")</f>
        <v>48548</v>
      </c>
      <c r="Z1336" s="1403">
        <v>2.5457750099934624E-2</v>
      </c>
      <c r="AA1336" s="1411">
        <v>2.5451428531120257E-2</v>
      </c>
    </row>
    <row r="1337" spans="19:27" x14ac:dyDescent="0.2">
      <c r="S1337" s="399"/>
      <c r="T1337" s="1401"/>
      <c r="W1337" s="864" t="str">
        <f t="shared" si="28"/>
        <v>1w</v>
      </c>
      <c r="X1337" s="1405">
        <f>_xll.qlCalendarAdvance(Calendar,X1336,W1337,"f",FALSE)</f>
        <v>48555</v>
      </c>
      <c r="Y1337" s="1404">
        <f>_xll.qlCalendarAdvance(Calendar,X1337,NDays&amp;"D")</f>
        <v>48555</v>
      </c>
      <c r="Z1337" s="1403">
        <v>2.544828352737297E-2</v>
      </c>
      <c r="AA1337" s="1411">
        <v>2.5441955110296899E-2</v>
      </c>
    </row>
    <row r="1338" spans="19:27" x14ac:dyDescent="0.2">
      <c r="S1338" s="399"/>
      <c r="T1338" s="1401"/>
      <c r="W1338" s="864" t="str">
        <f t="shared" si="28"/>
        <v>1w</v>
      </c>
      <c r="X1338" s="1405">
        <f>_xll.qlCalendarAdvance(Calendar,X1337,W1338,"f",FALSE)</f>
        <v>48562</v>
      </c>
      <c r="Y1338" s="1404">
        <f>_xll.qlCalendarAdvance(Calendar,X1338,NDays&amp;"D")</f>
        <v>48562</v>
      </c>
      <c r="Z1338" s="1403">
        <v>2.5438829406374971E-2</v>
      </c>
      <c r="AA1338" s="1411">
        <v>2.5432494107789916E-2</v>
      </c>
    </row>
    <row r="1339" spans="19:27" x14ac:dyDescent="0.2">
      <c r="S1339" s="399"/>
      <c r="T1339" s="1401"/>
      <c r="W1339" s="864" t="str">
        <f t="shared" si="28"/>
        <v>1w</v>
      </c>
      <c r="X1339" s="1405">
        <f>_xll.qlCalendarAdvance(Calendar,X1338,W1339,"f",FALSE)</f>
        <v>48569</v>
      </c>
      <c r="Y1339" s="1404">
        <f>_xll.qlCalendarAdvance(Calendar,X1339,NDays&amp;"D")</f>
        <v>48569</v>
      </c>
      <c r="Z1339" s="1403">
        <v>2.5429387736911863E-2</v>
      </c>
      <c r="AA1339" s="1411">
        <v>2.5423045523437215E-2</v>
      </c>
    </row>
    <row r="1340" spans="19:27" x14ac:dyDescent="0.2">
      <c r="S1340" s="399"/>
      <c r="T1340" s="1401"/>
      <c r="W1340" s="864" t="str">
        <f t="shared" si="28"/>
        <v>1w</v>
      </c>
      <c r="X1340" s="1405">
        <f>_xll.qlCalendarAdvance(Calendar,X1339,W1340,"f",FALSE)</f>
        <v>48577</v>
      </c>
      <c r="Y1340" s="1404">
        <f>_xll.qlCalendarAdvance(Calendar,X1340,NDays&amp;"D")</f>
        <v>48577</v>
      </c>
      <c r="Z1340" s="1403">
        <v>2.5419036873724571E-2</v>
      </c>
      <c r="AA1340" s="1411">
        <v>2.5412262347466186E-2</v>
      </c>
    </row>
    <row r="1341" spans="19:27" x14ac:dyDescent="0.2">
      <c r="S1341" s="399"/>
      <c r="T1341" s="1401"/>
      <c r="W1341" s="864" t="str">
        <f t="shared" si="28"/>
        <v>1w</v>
      </c>
      <c r="X1341" s="1405">
        <f>_xll.qlCalendarAdvance(Calendar,X1340,W1341,"f",FALSE)</f>
        <v>48584</v>
      </c>
      <c r="Y1341" s="1404">
        <f>_xll.qlCalendarAdvance(Calendar,X1341,NDays&amp;"D")</f>
        <v>48584</v>
      </c>
      <c r="Z1341" s="1403">
        <v>2.5409622355363513E-2</v>
      </c>
      <c r="AA1341" s="1411">
        <v>2.540284037368723E-2</v>
      </c>
    </row>
    <row r="1342" spans="19:27" x14ac:dyDescent="0.2">
      <c r="S1342" s="399"/>
      <c r="T1342" s="1401"/>
      <c r="W1342" s="864" t="str">
        <f t="shared" si="28"/>
        <v>1w</v>
      </c>
      <c r="X1342" s="1405">
        <f>_xll.qlCalendarAdvance(Calendar,X1341,W1342,"f",FALSE)</f>
        <v>48591</v>
      </c>
      <c r="Y1342" s="1404">
        <f>_xll.qlCalendarAdvance(Calendar,X1342,NDays&amp;"D")</f>
        <v>48591</v>
      </c>
      <c r="Z1342" s="1403">
        <v>2.5400220290655012E-2</v>
      </c>
      <c r="AA1342" s="1411">
        <v>2.5393430818224649E-2</v>
      </c>
    </row>
    <row r="1343" spans="19:27" x14ac:dyDescent="0.2">
      <c r="S1343" s="399"/>
      <c r="T1343" s="1401"/>
      <c r="W1343" s="864" t="str">
        <f t="shared" si="28"/>
        <v>1w</v>
      </c>
      <c r="X1343" s="1405">
        <f>_xll.qlCalendarAdvance(Calendar,X1342,W1343,"f",FALSE)</f>
        <v>48598</v>
      </c>
      <c r="Y1343" s="1404">
        <f>_xll.qlCalendarAdvance(Calendar,X1343,NDays&amp;"D")</f>
        <v>48598</v>
      </c>
      <c r="Z1343" s="1403">
        <v>2.5390830679567135E-2</v>
      </c>
      <c r="AA1343" s="1411">
        <v>2.5384033680997398E-2</v>
      </c>
    </row>
    <row r="1344" spans="19:27" x14ac:dyDescent="0.2">
      <c r="S1344" s="399"/>
      <c r="T1344" s="1401"/>
      <c r="W1344" s="864" t="str">
        <f t="shared" si="28"/>
        <v>1w</v>
      </c>
      <c r="X1344" s="1405">
        <f>_xll.qlCalendarAdvance(Calendar,X1343,W1344,"f",FALSE)</f>
        <v>48605</v>
      </c>
      <c r="Y1344" s="1404">
        <f>_xll.qlCalendarAdvance(Calendar,X1344,NDays&amp;"D")</f>
        <v>48605</v>
      </c>
      <c r="Z1344" s="1403">
        <v>2.5381453522070413E-2</v>
      </c>
      <c r="AA1344" s="1411">
        <v>2.5374648962005475E-2</v>
      </c>
    </row>
    <row r="1345" spans="19:27" x14ac:dyDescent="0.2">
      <c r="S1345" s="399"/>
      <c r="T1345" s="1401"/>
      <c r="W1345" s="864" t="str">
        <f t="shared" si="28"/>
        <v>1w</v>
      </c>
      <c r="X1345" s="1405">
        <f>_xll.qlCalendarAdvance(Calendar,X1344,W1345,"f",FALSE)</f>
        <v>48612</v>
      </c>
      <c r="Y1345" s="1404">
        <f>_xll.qlCalendarAdvance(Calendar,X1345,NDays&amp;"D")</f>
        <v>48612</v>
      </c>
      <c r="Z1345" s="1403">
        <v>2.537102221805242E-2</v>
      </c>
      <c r="AA1345" s="1411">
        <v>2.5365276661248881E-2</v>
      </c>
    </row>
    <row r="1346" spans="19:27" x14ac:dyDescent="0.2">
      <c r="S1346" s="399"/>
      <c r="T1346" s="1401"/>
      <c r="W1346" s="864" t="str">
        <f t="shared" si="28"/>
        <v>1w</v>
      </c>
      <c r="X1346" s="1405">
        <f>_xll.qlCalendarAdvance(Calendar,X1345,W1346,"f",FALSE)</f>
        <v>48619</v>
      </c>
      <c r="Y1346" s="1404">
        <f>_xll.qlCalendarAdvance(Calendar,X1346,NDays&amp;"D")</f>
        <v>48619</v>
      </c>
      <c r="Z1346" s="1403">
        <v>2.5361668767540566E-2</v>
      </c>
      <c r="AA1346" s="1411">
        <v>2.5355916778727616E-2</v>
      </c>
    </row>
    <row r="1347" spans="19:27" x14ac:dyDescent="0.2">
      <c r="S1347" s="399"/>
      <c r="T1347" s="1401"/>
      <c r="W1347" s="864" t="str">
        <f t="shared" si="28"/>
        <v>1w</v>
      </c>
      <c r="X1347" s="1405">
        <f>_xll.qlCalendarAdvance(Calendar,X1346,W1347,"f",FALSE)</f>
        <v>48626</v>
      </c>
      <c r="Y1347" s="1404">
        <f>_xll.qlCalendarAdvance(Calendar,X1347,NDays&amp;"D")</f>
        <v>48626</v>
      </c>
      <c r="Z1347" s="1403">
        <v>2.5352327765019601E-2</v>
      </c>
      <c r="AA1347" s="1411">
        <v>2.534656931444168E-2</v>
      </c>
    </row>
    <row r="1348" spans="19:27" x14ac:dyDescent="0.2">
      <c r="S1348" s="399"/>
      <c r="T1348" s="1401"/>
      <c r="W1348" s="864" t="str">
        <f t="shared" si="28"/>
        <v>1w</v>
      </c>
      <c r="X1348" s="1405">
        <f>_xll.qlCalendarAdvance(Calendar,X1347,W1348,"f",FALSE)</f>
        <v>48633</v>
      </c>
      <c r="Y1348" s="1404">
        <f>_xll.qlCalendarAdvance(Calendar,X1348,NDays&amp;"D")</f>
        <v>48633</v>
      </c>
      <c r="Z1348" s="1403">
        <v>2.5342999210460584E-2</v>
      </c>
      <c r="AA1348" s="1411">
        <v>2.5337234268391073E-2</v>
      </c>
    </row>
    <row r="1349" spans="19:27" x14ac:dyDescent="0.2">
      <c r="S1349" s="399"/>
      <c r="T1349" s="1401"/>
      <c r="W1349" s="864" t="str">
        <f t="shared" si="28"/>
        <v>1w</v>
      </c>
      <c r="X1349" s="1405">
        <f>_xll.qlCalendarAdvance(Calendar,X1348,W1349,"f",FALSE)</f>
        <v>48640</v>
      </c>
      <c r="Y1349" s="1404">
        <f>_xll.qlCalendarAdvance(Calendar,X1349,NDays&amp;"D")</f>
        <v>48640</v>
      </c>
      <c r="Z1349" s="1403">
        <v>2.533475453733176E-2</v>
      </c>
      <c r="AA1349" s="1411">
        <v>2.5327911640656842E-2</v>
      </c>
    </row>
    <row r="1350" spans="19:27" x14ac:dyDescent="0.2">
      <c r="S1350" s="399"/>
      <c r="T1350" s="1401"/>
      <c r="W1350" s="864" t="str">
        <f t="shared" si="28"/>
        <v>1w</v>
      </c>
      <c r="X1350" s="1405">
        <f>_xll.qlCalendarAdvance(Calendar,X1349,W1350,"f",FALSE)</f>
        <v>48647</v>
      </c>
      <c r="Y1350" s="1404">
        <f>_xll.qlCalendarAdvance(Calendar,X1350,NDays&amp;"D")</f>
        <v>48647</v>
      </c>
      <c r="Z1350" s="1403">
        <v>2.5325452100711493E-2</v>
      </c>
      <c r="AA1350" s="1411">
        <v>2.5318601431076893E-2</v>
      </c>
    </row>
    <row r="1351" spans="19:27" x14ac:dyDescent="0.2">
      <c r="S1351" s="399"/>
      <c r="T1351" s="1401"/>
      <c r="W1351" s="864" t="str">
        <f t="shared" si="28"/>
        <v>1w</v>
      </c>
      <c r="X1351" s="1405">
        <f>_xll.qlCalendarAdvance(Calendar,X1350,W1351,"f",FALSE)</f>
        <v>48654</v>
      </c>
      <c r="Y1351" s="1404">
        <f>_xll.qlCalendarAdvance(Calendar,X1351,NDays&amp;"D")</f>
        <v>48654</v>
      </c>
      <c r="Z1351" s="1403">
        <v>2.5316376994371503E-2</v>
      </c>
      <c r="AA1351" s="1411">
        <v>2.5309303639732272E-2</v>
      </c>
    </row>
    <row r="1352" spans="19:27" x14ac:dyDescent="0.2">
      <c r="S1352" s="399"/>
      <c r="T1352" s="1401"/>
      <c r="W1352" s="864" t="str">
        <f t="shared" si="28"/>
        <v>1w</v>
      </c>
      <c r="X1352" s="1405">
        <f>_xll.qlCalendarAdvance(Calendar,X1351,W1352,"f",FALSE)</f>
        <v>48661</v>
      </c>
      <c r="Y1352" s="1404">
        <f>_xll.qlCalendarAdvance(Calendar,X1352,NDays&amp;"D")</f>
        <v>48661</v>
      </c>
      <c r="Z1352" s="1403">
        <v>2.5306884587551849E-2</v>
      </c>
      <c r="AA1352" s="1411">
        <v>2.5300018266785074E-2</v>
      </c>
    </row>
    <row r="1353" spans="19:27" x14ac:dyDescent="0.2">
      <c r="S1353" s="399"/>
      <c r="T1353" s="1401"/>
      <c r="W1353" s="864" t="str">
        <f t="shared" si="28"/>
        <v>1w</v>
      </c>
      <c r="X1353" s="1405">
        <f>_xll.qlCalendarAdvance(Calendar,X1352,W1353,"f",FALSE)</f>
        <v>48668</v>
      </c>
      <c r="Y1353" s="1404">
        <f>_xll.qlCalendarAdvance(Calendar,X1353,NDays&amp;"D")</f>
        <v>48668</v>
      </c>
      <c r="Z1353" s="1403">
        <v>2.529697359719929E-2</v>
      </c>
      <c r="AA1353" s="1411">
        <v>2.5290745311911111E-2</v>
      </c>
    </row>
    <row r="1354" spans="19:27" x14ac:dyDescent="0.2">
      <c r="S1354" s="399"/>
      <c r="T1354" s="1401"/>
      <c r="W1354" s="864" t="str">
        <f t="shared" si="28"/>
        <v>1w</v>
      </c>
      <c r="X1354" s="1405">
        <f>_xll.qlCalendarAdvance(Calendar,X1353,W1354,"f",FALSE)</f>
        <v>48675</v>
      </c>
      <c r="Y1354" s="1404">
        <f>_xll.qlCalendarAdvance(Calendar,X1354,NDays&amp;"D")</f>
        <v>48675</v>
      </c>
      <c r="Z1354" s="1403">
        <v>2.528772022713207E-2</v>
      </c>
      <c r="AA1354" s="1411">
        <v>2.5281484775353524E-2</v>
      </c>
    </row>
    <row r="1355" spans="19:27" x14ac:dyDescent="0.2">
      <c r="S1355" s="399"/>
      <c r="T1355" s="1401"/>
      <c r="W1355" s="864" t="str">
        <f t="shared" si="28"/>
        <v>1w</v>
      </c>
      <c r="X1355" s="1405">
        <f>_xll.qlCalendarAdvance(Calendar,X1354,W1355,"f",FALSE)</f>
        <v>48682</v>
      </c>
      <c r="Y1355" s="1404">
        <f>_xll.qlCalendarAdvance(Calendar,X1355,NDays&amp;"D")</f>
        <v>48682</v>
      </c>
      <c r="Z1355" s="1403">
        <v>2.5278479307027091E-2</v>
      </c>
      <c r="AA1355" s="1411">
        <v>2.527223665695022E-2</v>
      </c>
    </row>
    <row r="1356" spans="19:27" x14ac:dyDescent="0.2">
      <c r="S1356" s="399"/>
      <c r="T1356" s="1401"/>
      <c r="W1356" s="864" t="str">
        <f t="shared" si="28"/>
        <v>1w</v>
      </c>
      <c r="X1356" s="1405">
        <f>_xll.qlCalendarAdvance(Calendar,X1355,W1356,"f",FALSE)</f>
        <v>48689</v>
      </c>
      <c r="Y1356" s="1404">
        <f>_xll.qlCalendarAdvance(Calendar,X1356,NDays&amp;"D")</f>
        <v>48689</v>
      </c>
      <c r="Z1356" s="1403">
        <v>2.5269250836862749E-2</v>
      </c>
      <c r="AA1356" s="1411">
        <v>2.5263000956944337E-2</v>
      </c>
    </row>
    <row r="1357" spans="19:27" x14ac:dyDescent="0.2">
      <c r="S1357" s="399"/>
      <c r="T1357" s="1401"/>
      <c r="W1357" s="864" t="str">
        <f t="shared" si="28"/>
        <v>1w</v>
      </c>
      <c r="X1357" s="1405">
        <f>_xll.qlCalendarAdvance(Calendar,X1356,W1357,"f",FALSE)</f>
        <v>48696</v>
      </c>
      <c r="Y1357" s="1404">
        <f>_xll.qlCalendarAdvance(Calendar,X1357,NDays&amp;"D")</f>
        <v>48696</v>
      </c>
      <c r="Z1357" s="1403">
        <v>2.5260034816601218E-2</v>
      </c>
      <c r="AA1357" s="1411">
        <v>2.525377767501169E-2</v>
      </c>
    </row>
    <row r="1358" spans="19:27" x14ac:dyDescent="0.2">
      <c r="S1358" s="399"/>
      <c r="T1358" s="1401"/>
      <c r="W1358" s="864" t="str">
        <f t="shared" si="28"/>
        <v>1w</v>
      </c>
      <c r="X1358" s="1405">
        <f>_xll.qlCalendarAdvance(Calendar,X1357,W1358,"f",FALSE)</f>
        <v>48703</v>
      </c>
      <c r="Y1358" s="1404">
        <f>_xll.qlCalendarAdvance(Calendar,X1358,NDays&amp;"D")</f>
        <v>48703</v>
      </c>
      <c r="Z1358" s="1403">
        <v>2.5251480926440899E-2</v>
      </c>
      <c r="AA1358" s="1411">
        <v>2.5244566811395419E-2</v>
      </c>
    </row>
    <row r="1359" spans="19:27" x14ac:dyDescent="0.2">
      <c r="S1359" s="399"/>
      <c r="T1359" s="1401"/>
      <c r="W1359" s="864" t="str">
        <f t="shared" si="28"/>
        <v>1w</v>
      </c>
      <c r="X1359" s="1405">
        <f>_xll.qlCalendarAdvance(Calendar,X1358,W1359,"f",FALSE)</f>
        <v>48710</v>
      </c>
      <c r="Y1359" s="1404">
        <f>_xll.qlCalendarAdvance(Calendar,X1359,NDays&amp;"D")</f>
        <v>48710</v>
      </c>
      <c r="Z1359" s="1403">
        <v>2.5242290569026885E-2</v>
      </c>
      <c r="AA1359" s="1411">
        <v>2.5235368366014477E-2</v>
      </c>
    </row>
    <row r="1360" spans="19:27" x14ac:dyDescent="0.2">
      <c r="S1360" s="399"/>
      <c r="T1360" s="1401"/>
      <c r="W1360" s="864" t="str">
        <f t="shared" si="28"/>
        <v>1w</v>
      </c>
      <c r="X1360" s="1405">
        <f>_xll.qlCalendarAdvance(Calendar,X1359,W1360,"f",FALSE)</f>
        <v>48717</v>
      </c>
      <c r="Y1360" s="1404">
        <f>_xll.qlCalendarAdvance(Calendar,X1360,NDays&amp;"D")</f>
        <v>48717</v>
      </c>
      <c r="Z1360" s="1403">
        <v>2.5233112664700557E-2</v>
      </c>
      <c r="AA1360" s="1411">
        <v>2.5226182338868863E-2</v>
      </c>
    </row>
    <row r="1361" spans="19:27" x14ac:dyDescent="0.2">
      <c r="S1361" s="399"/>
      <c r="T1361" s="1401"/>
      <c r="W1361" s="864" t="str">
        <f t="shared" si="28"/>
        <v>1w</v>
      </c>
      <c r="X1361" s="1405">
        <f>_xll.qlCalendarAdvance(Calendar,X1360,W1361,"f",FALSE)</f>
        <v>48724</v>
      </c>
      <c r="Y1361" s="1404">
        <f>_xll.qlCalendarAdvance(Calendar,X1361,NDays&amp;"D")</f>
        <v>48724</v>
      </c>
      <c r="Z1361" s="1403">
        <v>2.5223947213434902E-2</v>
      </c>
      <c r="AA1361" s="1411">
        <v>2.5217008729877533E-2</v>
      </c>
    </row>
    <row r="1362" spans="19:27" x14ac:dyDescent="0.2">
      <c r="S1362" s="399"/>
      <c r="T1362" s="1401"/>
      <c r="W1362" s="864" t="str">
        <f t="shared" si="28"/>
        <v>1w</v>
      </c>
      <c r="X1362" s="1405">
        <f>_xll.qlCalendarAdvance(Calendar,X1361,W1362,"f",FALSE)</f>
        <v>48731</v>
      </c>
      <c r="Y1362" s="1404">
        <f>_xll.qlCalendarAdvance(Calendar,X1362,NDays&amp;"D")</f>
        <v>48731</v>
      </c>
      <c r="Z1362" s="1403">
        <v>2.5214141462941542E-2</v>
      </c>
      <c r="AA1362" s="1411">
        <v>2.5207847539202577E-2</v>
      </c>
    </row>
    <row r="1363" spans="19:27" x14ac:dyDescent="0.2">
      <c r="S1363" s="399"/>
      <c r="T1363" s="1401"/>
      <c r="W1363" s="864" t="str">
        <f t="shared" si="28"/>
        <v>1w</v>
      </c>
      <c r="X1363" s="1405">
        <f>_xll.qlCalendarAdvance(Calendar,X1362,W1363,"f",FALSE)</f>
        <v>48738</v>
      </c>
      <c r="Y1363" s="1404">
        <f>_xll.qlCalendarAdvance(Calendar,X1363,NDays&amp;"D")</f>
        <v>48738</v>
      </c>
      <c r="Z1363" s="1403">
        <v>2.5205000141540368E-2</v>
      </c>
      <c r="AA1363" s="1411">
        <v>2.519869876676295E-2</v>
      </c>
    </row>
    <row r="1364" spans="19:27" x14ac:dyDescent="0.2">
      <c r="S1364" s="399"/>
      <c r="T1364" s="1401"/>
      <c r="W1364" s="864" t="str">
        <f t="shared" si="28"/>
        <v>1w</v>
      </c>
      <c r="X1364" s="1405">
        <f>_xll.qlCalendarAdvance(Calendar,X1363,W1364,"f",FALSE)</f>
        <v>48745</v>
      </c>
      <c r="Y1364" s="1404">
        <f>_xll.qlCalendarAdvance(Calendar,X1364,NDays&amp;"D")</f>
        <v>48745</v>
      </c>
      <c r="Z1364" s="1403">
        <v>2.5195871269850199E-2</v>
      </c>
      <c r="AA1364" s="1411">
        <v>2.5189562412477606E-2</v>
      </c>
    </row>
    <row r="1365" spans="19:27" x14ac:dyDescent="0.2">
      <c r="S1365" s="399"/>
      <c r="T1365" s="1401"/>
      <c r="W1365" s="864" t="str">
        <f t="shared" si="28"/>
        <v>1w</v>
      </c>
      <c r="X1365" s="1405">
        <f>_xll.qlCalendarAdvance(Calendar,X1364,W1365,"f",FALSE)</f>
        <v>48752</v>
      </c>
      <c r="Y1365" s="1404">
        <f>_xll.qlCalendarAdvance(Calendar,X1365,NDays&amp;"D")</f>
        <v>48752</v>
      </c>
      <c r="Z1365" s="1403">
        <v>2.5186754847841313E-2</v>
      </c>
      <c r="AA1365" s="1411">
        <v>2.5180438476427591E-2</v>
      </c>
    </row>
    <row r="1366" spans="19:27" x14ac:dyDescent="0.2">
      <c r="S1366" s="399"/>
      <c r="T1366" s="1401"/>
      <c r="W1366" s="864" t="str">
        <f t="shared" si="28"/>
        <v>1w</v>
      </c>
      <c r="X1366" s="1405">
        <f>_xll.qlCalendarAdvance(Calendar,X1365,W1366,"f",FALSE)</f>
        <v>48759</v>
      </c>
      <c r="Y1366" s="1404">
        <f>_xll.qlCalendarAdvance(Calendar,X1366,NDays&amp;"D")</f>
        <v>48759</v>
      </c>
      <c r="Z1366" s="1403">
        <v>2.5177650875492102E-2</v>
      </c>
      <c r="AA1366" s="1411">
        <v>2.5171326958693951E-2</v>
      </c>
    </row>
    <row r="1367" spans="19:27" x14ac:dyDescent="0.2">
      <c r="S1367" s="399"/>
      <c r="T1367" s="1401"/>
      <c r="W1367" s="864" t="str">
        <f t="shared" si="28"/>
        <v>1w</v>
      </c>
      <c r="X1367" s="1405">
        <f>_xll.qlCalendarAdvance(Calendar,X1366,W1367,"f",FALSE)</f>
        <v>48766</v>
      </c>
      <c r="Y1367" s="1404">
        <f>_xll.qlCalendarAdvance(Calendar,X1367,NDays&amp;"D")</f>
        <v>48766</v>
      </c>
      <c r="Z1367" s="1403">
        <v>2.5169216018336923E-2</v>
      </c>
      <c r="AA1367" s="1411">
        <v>2.5162227859114594E-2</v>
      </c>
    </row>
    <row r="1368" spans="19:27" x14ac:dyDescent="0.2">
      <c r="S1368" s="399"/>
      <c r="T1368" s="1401"/>
      <c r="W1368" s="864" t="str">
        <f t="shared" si="28"/>
        <v>1w</v>
      </c>
      <c r="X1368" s="1405">
        <f>_xll.qlCalendarAdvance(Calendar,X1367,W1368,"f",FALSE)</f>
        <v>48773</v>
      </c>
      <c r="Y1368" s="1404">
        <f>_xll.qlCalendarAdvance(Calendar,X1368,NDays&amp;"D")</f>
        <v>48773</v>
      </c>
      <c r="Z1368" s="1403">
        <v>2.5160137737616731E-2</v>
      </c>
      <c r="AA1368" s="1411">
        <v>2.5153141177770566E-2</v>
      </c>
    </row>
    <row r="1369" spans="19:27" x14ac:dyDescent="0.2">
      <c r="S1369" s="399"/>
      <c r="T1369" s="1401"/>
      <c r="W1369" s="864" t="str">
        <f t="shared" si="28"/>
        <v>1w</v>
      </c>
      <c r="X1369" s="1405">
        <f>_xll.qlCalendarAdvance(Calendar,X1368,W1369,"f",FALSE)</f>
        <v>48780</v>
      </c>
      <c r="Y1369" s="1404">
        <f>_xll.qlCalendarAdvance(Calendar,X1369,NDays&amp;"D")</f>
        <v>48780</v>
      </c>
      <c r="Z1369" s="1403">
        <v>2.5151071909709152E-2</v>
      </c>
      <c r="AA1369" s="1411">
        <v>2.5144066914661867E-2</v>
      </c>
    </row>
    <row r="1370" spans="19:27" x14ac:dyDescent="0.2">
      <c r="S1370" s="399"/>
      <c r="T1370" s="1401"/>
      <c r="W1370" s="864" t="str">
        <f t="shared" ref="W1370:W1433" si="29">W1369</f>
        <v>1w</v>
      </c>
      <c r="X1370" s="1405">
        <f>_xll.qlCalendarAdvance(Calendar,X1369,W1370,"f",FALSE)</f>
        <v>48787</v>
      </c>
      <c r="Y1370" s="1404">
        <f>_xll.qlCalendarAdvance(Calendar,X1370,NDays&amp;"D")</f>
        <v>48787</v>
      </c>
      <c r="Z1370" s="1403">
        <v>2.5142238289870895E-2</v>
      </c>
      <c r="AA1370" s="1411">
        <v>2.5135005069788496E-2</v>
      </c>
    </row>
    <row r="1371" spans="19:27" x14ac:dyDescent="0.2">
      <c r="S1371" s="399"/>
      <c r="T1371" s="1401"/>
      <c r="W1371" s="864" t="str">
        <f t="shared" si="29"/>
        <v>1w</v>
      </c>
      <c r="X1371" s="1405">
        <f>_xll.qlCalendarAdvance(Calendar,X1370,W1371,"f",FALSE)</f>
        <v>48794</v>
      </c>
      <c r="Y1371" s="1404">
        <f>_xll.qlCalendarAdvance(Calendar,X1371,NDays&amp;"D")</f>
        <v>48794</v>
      </c>
      <c r="Z1371" s="1403">
        <v>2.5132977612213975E-2</v>
      </c>
      <c r="AA1371" s="1411">
        <v>2.5125955643069409E-2</v>
      </c>
    </row>
    <row r="1372" spans="19:27" x14ac:dyDescent="0.2">
      <c r="S1372" s="399"/>
      <c r="T1372" s="1401"/>
      <c r="W1372" s="864" t="str">
        <f t="shared" si="29"/>
        <v>1w</v>
      </c>
      <c r="X1372" s="1405">
        <f>_xll.qlCalendarAdvance(Calendar,X1371,W1372,"f",FALSE)</f>
        <v>48801</v>
      </c>
      <c r="Y1372" s="1404">
        <f>_xll.qlCalendarAdvance(Calendar,X1372,NDays&amp;"D")</f>
        <v>48801</v>
      </c>
      <c r="Z1372" s="1403">
        <v>2.5123949142564973E-2</v>
      </c>
      <c r="AA1372" s="1411">
        <v>2.5116918634747742E-2</v>
      </c>
    </row>
    <row r="1373" spans="19:27" x14ac:dyDescent="0.2">
      <c r="S1373" s="399"/>
      <c r="T1373" s="1401"/>
      <c r="W1373" s="864" t="str">
        <f t="shared" si="29"/>
        <v>1w</v>
      </c>
      <c r="X1373" s="1405">
        <f>_xll.qlCalendarAdvance(Calendar,X1372,W1373,"f",FALSE)</f>
        <v>48808</v>
      </c>
      <c r="Y1373" s="1404">
        <f>_xll.qlCalendarAdvance(Calendar,X1373,NDays&amp;"D")</f>
        <v>48808</v>
      </c>
      <c r="Z1373" s="1403">
        <v>2.5114933125603336E-2</v>
      </c>
      <c r="AA1373" s="1411">
        <v>2.5107894044418266E-2</v>
      </c>
    </row>
    <row r="1374" spans="19:27" x14ac:dyDescent="0.2">
      <c r="S1374" s="399"/>
      <c r="T1374" s="1401"/>
      <c r="W1374" s="864" t="str">
        <f t="shared" si="29"/>
        <v>1w</v>
      </c>
      <c r="X1374" s="1405">
        <f>_xll.qlCalendarAdvance(Calendar,X1373,W1374,"f",FALSE)</f>
        <v>48815</v>
      </c>
      <c r="Y1374" s="1404">
        <f>_xll.qlCalendarAdvance(Calendar,X1374,NDays&amp;"D")</f>
        <v>48815</v>
      </c>
      <c r="Z1374" s="1403">
        <v>2.5105929561304509E-2</v>
      </c>
      <c r="AA1374" s="1411">
        <v>2.5098881872486212E-2</v>
      </c>
    </row>
    <row r="1375" spans="19:27" x14ac:dyDescent="0.2">
      <c r="S1375" s="399"/>
      <c r="T1375" s="1401"/>
      <c r="W1375" s="864" t="str">
        <f t="shared" si="29"/>
        <v>1w</v>
      </c>
      <c r="X1375" s="1405">
        <f>_xll.qlCalendarAdvance(Calendar,X1374,W1375,"f",FALSE)</f>
        <v>48822</v>
      </c>
      <c r="Y1375" s="1404">
        <f>_xll.qlCalendarAdvance(Calendar,X1375,NDays&amp;"D")</f>
        <v>48822</v>
      </c>
      <c r="Z1375" s="1403">
        <v>2.5096275354239271E-2</v>
      </c>
      <c r="AA1375" s="1411">
        <v>2.5089882118627393E-2</v>
      </c>
    </row>
    <row r="1376" spans="19:27" x14ac:dyDescent="0.2">
      <c r="S1376" s="399"/>
      <c r="T1376" s="1401"/>
      <c r="W1376" s="864" t="str">
        <f t="shared" si="29"/>
        <v>1w</v>
      </c>
      <c r="X1376" s="1405">
        <f>_xll.qlCalendarAdvance(Calendar,X1375,W1376,"f",FALSE)</f>
        <v>48829</v>
      </c>
      <c r="Y1376" s="1404">
        <f>_xll.qlCalendarAdvance(Calendar,X1376,NDays&amp;"D")</f>
        <v>48829</v>
      </c>
      <c r="Z1376" s="1403">
        <v>2.5087295876911796E-2</v>
      </c>
      <c r="AA1376" s="1411">
        <v>2.5080894783003904E-2</v>
      </c>
    </row>
    <row r="1377" spans="19:27" x14ac:dyDescent="0.2">
      <c r="S1377" s="399"/>
      <c r="T1377" s="1401"/>
      <c r="W1377" s="864" t="str">
        <f t="shared" si="29"/>
        <v>1w</v>
      </c>
      <c r="X1377" s="1405">
        <f>_xll.qlCalendarAdvance(Calendar,X1376,W1377,"f",FALSE)</f>
        <v>48836</v>
      </c>
      <c r="Y1377" s="1404">
        <f>_xll.qlCalendarAdvance(Calendar,X1377,NDays&amp;"D")</f>
        <v>48836</v>
      </c>
      <c r="Z1377" s="1403">
        <v>2.5078328848941421E-2</v>
      </c>
      <c r="AA1377" s="1411">
        <v>2.507191986569679E-2</v>
      </c>
    </row>
    <row r="1378" spans="19:27" x14ac:dyDescent="0.2">
      <c r="S1378" s="399"/>
      <c r="T1378" s="1401"/>
      <c r="W1378" s="864" t="str">
        <f t="shared" si="29"/>
        <v>1w</v>
      </c>
      <c r="X1378" s="1405">
        <f>_xll.qlCalendarAdvance(Calendar,X1377,W1378,"f",FALSE)</f>
        <v>48843</v>
      </c>
      <c r="Y1378" s="1404">
        <f>_xll.qlCalendarAdvance(Calendar,X1378,NDays&amp;"D")</f>
        <v>48843</v>
      </c>
      <c r="Z1378" s="1403">
        <v>2.5069374270290323E-2</v>
      </c>
      <c r="AA1378" s="1411">
        <v>2.5062957366625005E-2</v>
      </c>
    </row>
    <row r="1379" spans="19:27" x14ac:dyDescent="0.2">
      <c r="S1379" s="399"/>
      <c r="T1379" s="1401"/>
      <c r="W1379" s="864" t="str">
        <f t="shared" si="29"/>
        <v>1w</v>
      </c>
      <c r="X1379" s="1405">
        <f>_xll.qlCalendarAdvance(Calendar,X1378,W1379,"f",FALSE)</f>
        <v>48850</v>
      </c>
      <c r="Y1379" s="1404">
        <f>_xll.qlCalendarAdvance(Calendar,X1379,NDays&amp;"D")</f>
        <v>48850</v>
      </c>
      <c r="Z1379" s="1403">
        <v>2.5060432140936895E-2</v>
      </c>
      <c r="AA1379" s="1411">
        <v>2.5054007285626456E-2</v>
      </c>
    </row>
    <row r="1380" spans="19:27" x14ac:dyDescent="0.2">
      <c r="S1380" s="399"/>
      <c r="T1380" s="1401"/>
      <c r="W1380" s="864" t="str">
        <f t="shared" si="29"/>
        <v>1w</v>
      </c>
      <c r="X1380" s="1405">
        <f>_xll.qlCalendarAdvance(Calendar,X1379,W1380,"f",FALSE)</f>
        <v>48857</v>
      </c>
      <c r="Y1380" s="1404">
        <f>_xll.qlCalendarAdvance(Calendar,X1380,NDays&amp;"D")</f>
        <v>48857</v>
      </c>
      <c r="Z1380" s="1403">
        <v>2.5052169679679385E-2</v>
      </c>
      <c r="AA1380" s="1411">
        <v>2.5045069622944283E-2</v>
      </c>
    </row>
    <row r="1381" spans="19:27" x14ac:dyDescent="0.2">
      <c r="S1381" s="399"/>
      <c r="T1381" s="1401"/>
      <c r="W1381" s="864" t="str">
        <f t="shared" si="29"/>
        <v>1w</v>
      </c>
      <c r="X1381" s="1405">
        <f>_xll.qlCalendarAdvance(Calendar,X1380,W1381,"f",FALSE)</f>
        <v>48864</v>
      </c>
      <c r="Y1381" s="1404">
        <f>_xll.qlCalendarAdvance(Calendar,X1381,NDays&amp;"D")</f>
        <v>48864</v>
      </c>
      <c r="Z1381" s="1403">
        <v>2.5043253283160618E-2</v>
      </c>
      <c r="AA1381" s="1411">
        <v>2.5036144378497438E-2</v>
      </c>
    </row>
    <row r="1382" spans="19:27" x14ac:dyDescent="0.2">
      <c r="S1382" s="399"/>
      <c r="T1382" s="1401"/>
      <c r="W1382" s="864" t="str">
        <f t="shared" si="29"/>
        <v>1w</v>
      </c>
      <c r="X1382" s="1405">
        <f>_xll.qlCalendarAdvance(Calendar,X1381,W1382,"f",FALSE)</f>
        <v>48871</v>
      </c>
      <c r="Y1382" s="1404">
        <f>_xll.qlCalendarAdvance(Calendar,X1382,NDays&amp;"D")</f>
        <v>48871</v>
      </c>
      <c r="Z1382" s="1403">
        <v>2.5034349339054154E-2</v>
      </c>
      <c r="AA1382" s="1411">
        <v>2.5027231552204876E-2</v>
      </c>
    </row>
    <row r="1383" spans="19:27" x14ac:dyDescent="0.2">
      <c r="S1383" s="399"/>
      <c r="T1383" s="1401"/>
      <c r="W1383" s="864" t="str">
        <f t="shared" si="29"/>
        <v>1w</v>
      </c>
      <c r="X1383" s="1405">
        <f>_xll.qlCalendarAdvance(Calendar,X1382,W1383,"f",FALSE)</f>
        <v>48878</v>
      </c>
      <c r="Y1383" s="1404">
        <f>_xll.qlCalendarAdvance(Calendar,X1383,NDays&amp;"D")</f>
        <v>48878</v>
      </c>
      <c r="Z1383" s="1403">
        <v>2.5025457847340345E-2</v>
      </c>
      <c r="AA1383" s="1411">
        <v>2.5018331144066597E-2</v>
      </c>
    </row>
    <row r="1384" spans="19:27" x14ac:dyDescent="0.2">
      <c r="S1384" s="399"/>
      <c r="T1384" s="1401"/>
      <c r="W1384" s="864" t="str">
        <f t="shared" si="29"/>
        <v>1w</v>
      </c>
      <c r="X1384" s="1405">
        <f>_xll.qlCalendarAdvance(Calendar,X1383,W1384,"f",FALSE)</f>
        <v>48885</v>
      </c>
      <c r="Y1384" s="1404">
        <f>_xll.qlCalendarAdvance(Calendar,X1384,NDays&amp;"D")</f>
        <v>48885</v>
      </c>
      <c r="Z1384" s="1403">
        <v>2.5015908232654094E-2</v>
      </c>
      <c r="AA1384" s="1411">
        <v>2.5009443154244693E-2</v>
      </c>
    </row>
    <row r="1385" spans="19:27" x14ac:dyDescent="0.2">
      <c r="S1385" s="399"/>
      <c r="T1385" s="1401"/>
      <c r="W1385" s="864" t="str">
        <f t="shared" si="29"/>
        <v>1w</v>
      </c>
      <c r="X1385" s="1405">
        <f>_xll.qlCalendarAdvance(Calendar,X1384,W1385,"f",FALSE)</f>
        <v>48892</v>
      </c>
      <c r="Y1385" s="1404">
        <f>_xll.qlCalendarAdvance(Calendar,X1385,NDays&amp;"D")</f>
        <v>48892</v>
      </c>
      <c r="Z1385" s="1403">
        <v>2.5007040798503133E-2</v>
      </c>
      <c r="AA1385" s="1411">
        <v>2.5000567582577071E-2</v>
      </c>
    </row>
    <row r="1386" spans="19:27" x14ac:dyDescent="0.2">
      <c r="S1386" s="399"/>
      <c r="T1386" s="1401"/>
      <c r="W1386" s="864" t="str">
        <f t="shared" si="29"/>
        <v>1w</v>
      </c>
      <c r="X1386" s="1405">
        <f>_xll.qlCalendarAdvance(Calendar,X1385,W1386,"f",FALSE)</f>
        <v>48899</v>
      </c>
      <c r="Y1386" s="1404">
        <f>_xll.qlCalendarAdvance(Calendar,X1386,NDays&amp;"D")</f>
        <v>48899</v>
      </c>
      <c r="Z1386" s="1403">
        <v>2.4998185813458029E-2</v>
      </c>
      <c r="AA1386" s="1411">
        <v>2.4991704429144779E-2</v>
      </c>
    </row>
    <row r="1387" spans="19:27" x14ac:dyDescent="0.2">
      <c r="S1387" s="399"/>
      <c r="T1387" s="1401"/>
      <c r="W1387" s="864" t="str">
        <f t="shared" si="29"/>
        <v>1w</v>
      </c>
      <c r="X1387" s="1405">
        <f>_xll.qlCalendarAdvance(Calendar,X1386,W1387,"f",FALSE)</f>
        <v>48906</v>
      </c>
      <c r="Y1387" s="1404">
        <f>_xll.qlCalendarAdvance(Calendar,X1387,NDays&amp;"D")</f>
        <v>48906</v>
      </c>
      <c r="Z1387" s="1403">
        <v>2.4989343277489067E-2</v>
      </c>
      <c r="AA1387" s="1411">
        <v>2.4982853693866769E-2</v>
      </c>
    </row>
    <row r="1388" spans="19:27" x14ac:dyDescent="0.2">
      <c r="S1388" s="399"/>
      <c r="T1388" s="1401"/>
      <c r="W1388" s="864" t="str">
        <f t="shared" si="29"/>
        <v>1w</v>
      </c>
      <c r="X1388" s="1405">
        <f>_xll.qlCalendarAdvance(Calendar,X1387,W1388,"f",FALSE)</f>
        <v>48913</v>
      </c>
      <c r="Y1388" s="1404">
        <f>_xll.qlCalendarAdvance(Calendar,X1388,NDays&amp;"D")</f>
        <v>48913</v>
      </c>
      <c r="Z1388" s="1403">
        <v>2.4980513190574632E-2</v>
      </c>
      <c r="AA1388" s="1411">
        <v>2.4974015376824088E-2</v>
      </c>
    </row>
    <row r="1389" spans="19:27" x14ac:dyDescent="0.2">
      <c r="S1389" s="399"/>
      <c r="T1389" s="1401"/>
      <c r="W1389" s="864" t="str">
        <f t="shared" si="29"/>
        <v>1w</v>
      </c>
      <c r="X1389" s="1405">
        <f>_xll.qlCalendarAdvance(Calendar,X1388,W1389,"f",FALSE)</f>
        <v>48920</v>
      </c>
      <c r="Y1389" s="1404">
        <f>_xll.qlCalendarAdvance(Calendar,X1389,NDays&amp;"D")</f>
        <v>48920</v>
      </c>
      <c r="Z1389" s="1403">
        <v>2.4972370395549625E-2</v>
      </c>
      <c r="AA1389" s="1411">
        <v>2.4965189478097782E-2</v>
      </c>
    </row>
    <row r="1390" spans="19:27" x14ac:dyDescent="0.2">
      <c r="S1390" s="399"/>
      <c r="T1390" s="1401"/>
      <c r="W1390" s="864" t="str">
        <f t="shared" si="29"/>
        <v>1w</v>
      </c>
      <c r="X1390" s="1405">
        <f>_xll.qlCalendarAdvance(Calendar,X1389,W1390,"f",FALSE)</f>
        <v>48927</v>
      </c>
      <c r="Y1390" s="1404">
        <f>_xll.qlCalendarAdvance(Calendar,X1390,NDays&amp;"D")</f>
        <v>48927</v>
      </c>
      <c r="Z1390" s="1403">
        <v>2.4963566069722342E-2</v>
      </c>
      <c r="AA1390" s="1411">
        <v>2.4956375997444713E-2</v>
      </c>
    </row>
    <row r="1391" spans="19:27" x14ac:dyDescent="0.2">
      <c r="S1391" s="399"/>
      <c r="T1391" s="1401"/>
      <c r="W1391" s="864" t="str">
        <f t="shared" si="29"/>
        <v>1w</v>
      </c>
      <c r="X1391" s="1405">
        <f>_xll.qlCalendarAdvance(Calendar,X1390,W1391,"f",FALSE)</f>
        <v>48934</v>
      </c>
      <c r="Y1391" s="1404">
        <f>_xll.qlCalendarAdvance(Calendar,X1391,NDays&amp;"D")</f>
        <v>48934</v>
      </c>
      <c r="Z1391" s="1403">
        <v>2.4954774196044572E-2</v>
      </c>
      <c r="AA1391" s="1411">
        <v>2.4947574935026973E-2</v>
      </c>
    </row>
    <row r="1392" spans="19:27" x14ac:dyDescent="0.2">
      <c r="S1392" s="399"/>
      <c r="T1392" s="1401"/>
      <c r="W1392" s="864" t="str">
        <f t="shared" si="29"/>
        <v>1w</v>
      </c>
      <c r="X1392" s="1405">
        <f>_xll.qlCalendarAdvance(Calendar,X1391,W1392,"f",FALSE)</f>
        <v>48941</v>
      </c>
      <c r="Y1392" s="1404">
        <f>_xll.qlCalendarAdvance(Calendar,X1392,NDays&amp;"D")</f>
        <v>48941</v>
      </c>
      <c r="Z1392" s="1403">
        <v>2.4945994774489302E-2</v>
      </c>
      <c r="AA1392" s="1411">
        <v>2.4938786290844561E-2</v>
      </c>
    </row>
    <row r="1393" spans="19:27" x14ac:dyDescent="0.2">
      <c r="S1393" s="399"/>
      <c r="T1393" s="1401"/>
      <c r="W1393" s="864" t="str">
        <f t="shared" si="29"/>
        <v>1w</v>
      </c>
      <c r="X1393" s="1405">
        <f>_xll.qlCalendarAdvance(Calendar,X1392,W1393,"f",FALSE)</f>
        <v>48948</v>
      </c>
      <c r="Y1393" s="1404">
        <f>_xll.qlCalendarAdvance(Calendar,X1393,NDays&amp;"D")</f>
        <v>48948</v>
      </c>
      <c r="Z1393" s="1403">
        <v>2.4937227805022145E-2</v>
      </c>
      <c r="AA1393" s="1411">
        <v>2.4930010064816432E-2</v>
      </c>
    </row>
    <row r="1394" spans="19:27" x14ac:dyDescent="0.2">
      <c r="S1394" s="399"/>
      <c r="T1394" s="1401"/>
      <c r="W1394" s="864" t="str">
        <f t="shared" si="29"/>
        <v>1w</v>
      </c>
      <c r="X1394" s="1405">
        <f>_xll.qlCalendarAdvance(Calendar,X1393,W1394,"f",FALSE)</f>
        <v>48955</v>
      </c>
      <c r="Y1394" s="1404">
        <f>_xll.qlCalendarAdvance(Calendar,X1394,NDays&amp;"D")</f>
        <v>48955</v>
      </c>
      <c r="Z1394" s="1403">
        <v>2.4928473287621E-2</v>
      </c>
      <c r="AA1394" s="1411">
        <v>2.4921246257023633E-2</v>
      </c>
    </row>
    <row r="1395" spans="19:27" x14ac:dyDescent="0.2">
      <c r="S1395" s="399"/>
      <c r="T1395" s="1401"/>
      <c r="W1395" s="864" t="str">
        <f t="shared" si="29"/>
        <v>1w</v>
      </c>
      <c r="X1395" s="1405">
        <f>_xll.qlCalendarAdvance(Calendar,X1394,W1395,"f",FALSE)</f>
        <v>48962</v>
      </c>
      <c r="Y1395" s="1404">
        <f>_xll.qlCalendarAdvance(Calendar,X1395,NDays&amp;"D")</f>
        <v>48962</v>
      </c>
      <c r="Z1395" s="1403">
        <v>2.4919731222251482E-2</v>
      </c>
      <c r="AA1395" s="1411">
        <v>2.4912494867385115E-2</v>
      </c>
    </row>
    <row r="1396" spans="19:27" x14ac:dyDescent="0.2">
      <c r="S1396" s="399"/>
      <c r="T1396" s="1401"/>
      <c r="W1396" s="864" t="str">
        <f t="shared" si="29"/>
        <v>1w</v>
      </c>
      <c r="X1396" s="1405">
        <f>_xll.qlCalendarAdvance(Calendar,X1395,W1396,"f",FALSE)</f>
        <v>48969</v>
      </c>
      <c r="Y1396" s="1404">
        <f>_xll.qlCalendarAdvance(Calendar,X1396,NDays&amp;"D")</f>
        <v>48969</v>
      </c>
      <c r="Z1396" s="1403">
        <v>2.4911001608884122E-2</v>
      </c>
      <c r="AA1396" s="1411">
        <v>2.4903755896062973E-2</v>
      </c>
    </row>
    <row r="1397" spans="19:27" x14ac:dyDescent="0.2">
      <c r="S1397" s="399"/>
      <c r="T1397" s="1401"/>
      <c r="W1397" s="864" t="str">
        <f t="shared" si="29"/>
        <v>1w</v>
      </c>
      <c r="X1397" s="1405">
        <f>_xll.qlCalendarAdvance(Calendar,X1396,W1397,"f",FALSE)</f>
        <v>48976</v>
      </c>
      <c r="Y1397" s="1404">
        <f>_xll.qlCalendarAdvance(Calendar,X1397,NDays&amp;"D")</f>
        <v>48976</v>
      </c>
      <c r="Z1397" s="1403">
        <v>2.4901148246222193E-2</v>
      </c>
      <c r="AA1397" s="1411">
        <v>2.4895029342733022E-2</v>
      </c>
    </row>
    <row r="1398" spans="19:27" x14ac:dyDescent="0.2">
      <c r="S1398" s="399"/>
      <c r="T1398" s="1401"/>
      <c r="W1398" s="864" t="str">
        <f t="shared" si="29"/>
        <v>1w</v>
      </c>
      <c r="X1398" s="1405">
        <f>_xll.qlCalendarAdvance(Calendar,X1397,W1398,"f",FALSE)</f>
        <v>48983</v>
      </c>
      <c r="Y1398" s="1404">
        <f>_xll.qlCalendarAdvance(Calendar,X1398,NDays&amp;"D")</f>
        <v>48983</v>
      </c>
      <c r="Z1398" s="1403">
        <v>2.4892442056592332E-2</v>
      </c>
      <c r="AA1398" s="1411">
        <v>2.4886315207800491E-2</v>
      </c>
    </row>
    <row r="1399" spans="19:27" x14ac:dyDescent="0.2">
      <c r="S1399" s="399"/>
      <c r="T1399" s="1401"/>
      <c r="W1399" s="864" t="str">
        <f t="shared" si="29"/>
        <v>1w</v>
      </c>
      <c r="X1399" s="1405">
        <f>_xll.qlCalendarAdvance(Calendar,X1398,W1399,"f",FALSE)</f>
        <v>48990</v>
      </c>
      <c r="Y1399" s="1404">
        <f>_xll.qlCalendarAdvance(Calendar,X1399,NDays&amp;"D")</f>
        <v>48990</v>
      </c>
      <c r="Z1399" s="1403">
        <v>2.4883748313613206E-2</v>
      </c>
      <c r="AA1399" s="1411">
        <v>2.4877613491022244E-2</v>
      </c>
    </row>
    <row r="1400" spans="19:27" x14ac:dyDescent="0.2">
      <c r="S1400" s="399"/>
      <c r="T1400" s="1401"/>
      <c r="W1400" s="864" t="str">
        <f t="shared" si="29"/>
        <v>1w</v>
      </c>
      <c r="X1400" s="1405">
        <f>_xll.qlCalendarAdvance(Calendar,X1399,W1400,"f",FALSE)</f>
        <v>48997</v>
      </c>
      <c r="Y1400" s="1404">
        <f>_xll.qlCalendarAdvance(Calendar,X1400,NDays&amp;"D")</f>
        <v>48997</v>
      </c>
      <c r="Z1400" s="1403">
        <v>2.4875067017255868E-2</v>
      </c>
      <c r="AA1400" s="1411">
        <v>2.4868924192398278E-2</v>
      </c>
    </row>
    <row r="1401" spans="19:27" x14ac:dyDescent="0.2">
      <c r="S1401" s="399"/>
      <c r="T1401" s="1401"/>
      <c r="W1401" s="864" t="str">
        <f t="shared" si="29"/>
        <v>1w</v>
      </c>
      <c r="X1401" s="1405">
        <f>_xll.qlCalendarAdvance(Calendar,X1400,W1401,"f",FALSE)</f>
        <v>49004</v>
      </c>
      <c r="Y1401" s="1404">
        <f>_xll.qlCalendarAdvance(Calendar,X1401,NDays&amp;"D")</f>
        <v>49004</v>
      </c>
      <c r="Z1401" s="1403">
        <v>2.4867540321065362E-2</v>
      </c>
      <c r="AA1401" s="1411">
        <v>2.4860247312009642E-2</v>
      </c>
    </row>
    <row r="1402" spans="19:27" x14ac:dyDescent="0.2">
      <c r="S1402" s="399"/>
      <c r="T1402" s="1401"/>
      <c r="W1402" s="864" t="str">
        <f t="shared" si="29"/>
        <v>1w</v>
      </c>
      <c r="X1402" s="1405">
        <f>_xll.qlCalendarAdvance(Calendar,X1401,W1402,"f",FALSE)</f>
        <v>49011</v>
      </c>
      <c r="Y1402" s="1404">
        <f>_xll.qlCalendarAdvance(Calendar,X1402,NDays&amp;"D")</f>
        <v>49011</v>
      </c>
      <c r="Z1402" s="1403">
        <v>2.4859114267321698E-2</v>
      </c>
      <c r="AA1402" s="1411">
        <v>2.4851582849694243E-2</v>
      </c>
    </row>
    <row r="1403" spans="19:27" x14ac:dyDescent="0.2">
      <c r="S1403" s="399"/>
      <c r="T1403" s="1401"/>
      <c r="W1403" s="864" t="str">
        <f t="shared" si="29"/>
        <v>1w</v>
      </c>
      <c r="X1403" s="1405">
        <f>_xll.qlCalendarAdvance(Calendar,X1402,W1403,"f",FALSE)</f>
        <v>49018</v>
      </c>
      <c r="Y1403" s="1404">
        <f>_xll.qlCalendarAdvance(Calendar,X1403,NDays&amp;"D")</f>
        <v>49018</v>
      </c>
      <c r="Z1403" s="1403">
        <v>2.4850242968931773E-2</v>
      </c>
      <c r="AA1403" s="1411">
        <v>2.4842930805695218E-2</v>
      </c>
    </row>
    <row r="1404" spans="19:27" x14ac:dyDescent="0.2">
      <c r="S1404" s="399"/>
      <c r="T1404" s="1401"/>
      <c r="W1404" s="864" t="str">
        <f t="shared" si="29"/>
        <v>1w</v>
      </c>
      <c r="X1404" s="1405">
        <f>_xll.qlCalendarAdvance(Calendar,X1403,W1404,"f",FALSE)</f>
        <v>49025</v>
      </c>
      <c r="Y1404" s="1404">
        <f>_xll.qlCalendarAdvance(Calendar,X1404,NDays&amp;"D")</f>
        <v>49025</v>
      </c>
      <c r="Z1404" s="1403">
        <v>2.484161297053052E-2</v>
      </c>
      <c r="AA1404" s="1411">
        <v>2.4834291179850476E-2</v>
      </c>
    </row>
    <row r="1405" spans="19:27" x14ac:dyDescent="0.2">
      <c r="S1405" s="399"/>
      <c r="T1405" s="1401"/>
      <c r="W1405" s="864" t="str">
        <f t="shared" si="29"/>
        <v>1w</v>
      </c>
      <c r="X1405" s="1405">
        <f>_xll.qlCalendarAdvance(Calendar,X1404,W1405,"f",FALSE)</f>
        <v>49032</v>
      </c>
      <c r="Y1405" s="1404">
        <f>_xll.qlCalendarAdvance(Calendar,X1405,NDays&amp;"D")</f>
        <v>49032</v>
      </c>
      <c r="Z1405" s="1403">
        <v>2.4832306391729397E-2</v>
      </c>
      <c r="AA1405" s="1411">
        <v>2.4825663972241063E-2</v>
      </c>
    </row>
    <row r="1406" spans="19:27" x14ac:dyDescent="0.2">
      <c r="S1406" s="399"/>
      <c r="T1406" s="1401"/>
      <c r="W1406" s="864" t="str">
        <f t="shared" si="29"/>
        <v>1w</v>
      </c>
      <c r="X1406" s="1405">
        <f>_xll.qlCalendarAdvance(Calendar,X1405,W1406,"f",FALSE)</f>
        <v>49039</v>
      </c>
      <c r="Y1406" s="1404">
        <f>_xll.qlCalendarAdvance(Calendar,X1406,NDays&amp;"D")</f>
        <v>49039</v>
      </c>
      <c r="Z1406" s="1403">
        <v>2.4823700383147112E-2</v>
      </c>
      <c r="AA1406" s="1411">
        <v>2.4817049182785933E-2</v>
      </c>
    </row>
    <row r="1407" spans="19:27" x14ac:dyDescent="0.2">
      <c r="S1407" s="399"/>
      <c r="T1407" s="1401"/>
      <c r="W1407" s="864" t="str">
        <f t="shared" si="29"/>
        <v>1w</v>
      </c>
      <c r="X1407" s="1405">
        <f>_xll.qlCalendarAdvance(Calendar,X1406,W1407,"f",FALSE)</f>
        <v>49046</v>
      </c>
      <c r="Y1407" s="1404">
        <f>_xll.qlCalendarAdvance(Calendar,X1407,NDays&amp;"D")</f>
        <v>49046</v>
      </c>
      <c r="Z1407" s="1403">
        <v>2.4815106823100657E-2</v>
      </c>
      <c r="AA1407" s="1411">
        <v>2.4808446811485085E-2</v>
      </c>
    </row>
    <row r="1408" spans="19:27" x14ac:dyDescent="0.2">
      <c r="S1408" s="399"/>
      <c r="T1408" s="1401"/>
      <c r="W1408" s="864" t="str">
        <f t="shared" si="29"/>
        <v>1w</v>
      </c>
      <c r="X1408" s="1405">
        <f>_xll.qlCalendarAdvance(Calendar,X1407,W1408,"f",FALSE)</f>
        <v>49053</v>
      </c>
      <c r="Y1408" s="1404">
        <f>_xll.qlCalendarAdvance(Calendar,X1408,NDays&amp;"D")</f>
        <v>49053</v>
      </c>
      <c r="Z1408" s="1403">
        <v>2.4806525711576526E-2</v>
      </c>
      <c r="AA1408" s="1411">
        <v>2.4799856858419567E-2</v>
      </c>
    </row>
    <row r="1409" spans="19:27" x14ac:dyDescent="0.2">
      <c r="S1409" s="399"/>
      <c r="T1409" s="1401"/>
      <c r="W1409" s="864" t="str">
        <f t="shared" si="29"/>
        <v>1w</v>
      </c>
      <c r="X1409" s="1405">
        <f>_xll.qlCalendarAdvance(Calendar,X1408,W1409,"f",FALSE)</f>
        <v>49060</v>
      </c>
      <c r="Y1409" s="1404">
        <f>_xll.qlCalendarAdvance(Calendar,X1409,NDays&amp;"D")</f>
        <v>49060</v>
      </c>
      <c r="Z1409" s="1403">
        <v>2.4797957048542301E-2</v>
      </c>
      <c r="AA1409" s="1411">
        <v>2.4791279323589377E-2</v>
      </c>
    </row>
    <row r="1410" spans="19:27" x14ac:dyDescent="0.2">
      <c r="S1410" s="399"/>
      <c r="T1410" s="1401"/>
      <c r="W1410" s="864" t="str">
        <f t="shared" si="29"/>
        <v>1w</v>
      </c>
      <c r="X1410" s="1405">
        <f>_xll.qlCalendarAdvance(Calendar,X1409,W1410,"f",FALSE)</f>
        <v>49067</v>
      </c>
      <c r="Y1410" s="1404">
        <f>_xll.qlCalendarAdvance(Calendar,X1410,NDays&amp;"D")</f>
        <v>49067</v>
      </c>
      <c r="Z1410" s="1403">
        <v>2.4790094465662486E-2</v>
      </c>
      <c r="AA1410" s="1411">
        <v>2.478271420691347E-2</v>
      </c>
    </row>
    <row r="1411" spans="19:27" x14ac:dyDescent="0.2">
      <c r="S1411" s="399"/>
      <c r="T1411" s="1401"/>
      <c r="W1411" s="864" t="str">
        <f t="shared" si="29"/>
        <v>1w</v>
      </c>
      <c r="X1411" s="1405">
        <f>_xll.qlCalendarAdvance(Calendar,X1410,W1411,"f",FALSE)</f>
        <v>49074</v>
      </c>
      <c r="Y1411" s="1404">
        <f>_xll.qlCalendarAdvance(Calendar,X1411,NDays&amp;"D")</f>
        <v>49074</v>
      </c>
      <c r="Z1411" s="1403">
        <v>2.4781551628835118E-2</v>
      </c>
      <c r="AA1411" s="1411">
        <v>2.4774161508310799E-2</v>
      </c>
    </row>
    <row r="1412" spans="19:27" x14ac:dyDescent="0.2">
      <c r="S1412" s="399"/>
      <c r="T1412" s="1401"/>
      <c r="W1412" s="864" t="str">
        <f t="shared" si="29"/>
        <v>1w</v>
      </c>
      <c r="X1412" s="1405">
        <f>_xll.qlCalendarAdvance(Calendar,X1411,W1412,"f",FALSE)</f>
        <v>49081</v>
      </c>
      <c r="Y1412" s="1404">
        <f>_xll.qlCalendarAdvance(Calendar,X1412,NDays&amp;"D")</f>
        <v>49081</v>
      </c>
      <c r="Z1412" s="1403">
        <v>2.4773021243543275E-2</v>
      </c>
      <c r="AA1412" s="1411">
        <v>2.4765621228024504E-2</v>
      </c>
    </row>
    <row r="1413" spans="19:27" x14ac:dyDescent="0.2">
      <c r="S1413" s="399"/>
      <c r="T1413" s="1401"/>
      <c r="W1413" s="864" t="str">
        <f t="shared" si="29"/>
        <v>1w</v>
      </c>
      <c r="X1413" s="1405">
        <f>_xll.qlCalendarAdvance(Calendar,X1412,W1413,"f",FALSE)</f>
        <v>49088</v>
      </c>
      <c r="Y1413" s="1404">
        <f>_xll.qlCalendarAdvance(Calendar,X1413,NDays&amp;"D")</f>
        <v>49088</v>
      </c>
      <c r="Z1413" s="1403">
        <v>2.47645033097624E-2</v>
      </c>
      <c r="AA1413" s="1411">
        <v>2.4757093365892491E-2</v>
      </c>
    </row>
    <row r="1414" spans="19:27" x14ac:dyDescent="0.2">
      <c r="S1414" s="399"/>
      <c r="T1414" s="1401"/>
      <c r="W1414" s="864" t="str">
        <f t="shared" si="29"/>
        <v>1w</v>
      </c>
      <c r="X1414" s="1405">
        <f>_xll.qlCalendarAdvance(Calendar,X1413,W1414,"f",FALSE)</f>
        <v>49095</v>
      </c>
      <c r="Y1414" s="1404">
        <f>_xll.qlCalendarAdvance(Calendar,X1414,NDays&amp;"D")</f>
        <v>49095</v>
      </c>
      <c r="Z1414" s="1403">
        <v>2.4755300459817442E-2</v>
      </c>
      <c r="AA1414" s="1411">
        <v>2.4748577921914761E-2</v>
      </c>
    </row>
    <row r="1415" spans="19:27" x14ac:dyDescent="0.2">
      <c r="S1415" s="399"/>
      <c r="T1415" s="1401"/>
      <c r="W1415" s="864" t="str">
        <f t="shared" si="29"/>
        <v>1w</v>
      </c>
      <c r="X1415" s="1405">
        <f>_xll.qlCalendarAdvance(Calendar,X1414,W1415,"f",FALSE)</f>
        <v>49102</v>
      </c>
      <c r="Y1415" s="1404">
        <f>_xll.qlCalendarAdvance(Calendar,X1415,NDays&amp;"D")</f>
        <v>49102</v>
      </c>
      <c r="Z1415" s="1403">
        <v>2.4746806487182343E-2</v>
      </c>
      <c r="AA1415" s="1411">
        <v>2.4740074896091313E-2</v>
      </c>
    </row>
    <row r="1416" spans="19:27" x14ac:dyDescent="0.2">
      <c r="S1416" s="399"/>
      <c r="T1416" s="1401"/>
      <c r="W1416" s="864" t="str">
        <f t="shared" si="29"/>
        <v>1w</v>
      </c>
      <c r="X1416" s="1405">
        <f>_xll.qlCalendarAdvance(Calendar,X1415,W1416,"f",FALSE)</f>
        <v>49109</v>
      </c>
      <c r="Y1416" s="1404">
        <f>_xll.qlCalendarAdvance(Calendar,X1416,NDays&amp;"D")</f>
        <v>49109</v>
      </c>
      <c r="Z1416" s="1403">
        <v>2.4738324962853442E-2</v>
      </c>
      <c r="AA1416" s="1411">
        <v>2.4731584288584241E-2</v>
      </c>
    </row>
    <row r="1417" spans="19:27" x14ac:dyDescent="0.2">
      <c r="S1417" s="399"/>
      <c r="T1417" s="1401"/>
      <c r="W1417" s="864" t="str">
        <f t="shared" si="29"/>
        <v>1w</v>
      </c>
      <c r="X1417" s="1405">
        <f>_xll.qlCalendarAdvance(Calendar,X1416,W1417,"f",FALSE)</f>
        <v>49116</v>
      </c>
      <c r="Y1417" s="1404">
        <f>_xll.qlCalendarAdvance(Calendar,X1417,NDays&amp;"D")</f>
        <v>49116</v>
      </c>
      <c r="Z1417" s="1403">
        <v>2.4729855886806429E-2</v>
      </c>
      <c r="AA1417" s="1411">
        <v>2.4723106099069359E-2</v>
      </c>
    </row>
    <row r="1418" spans="19:27" x14ac:dyDescent="0.2">
      <c r="S1418" s="399"/>
      <c r="T1418" s="1401"/>
      <c r="W1418" s="864" t="str">
        <f t="shared" si="29"/>
        <v>1w</v>
      </c>
      <c r="X1418" s="1405">
        <f>_xll.qlCalendarAdvance(Calendar,X1417,W1418,"f",FALSE)</f>
        <v>49123</v>
      </c>
      <c r="Y1418" s="1404">
        <f>_xll.qlCalendarAdvance(Calendar,X1418,NDays&amp;"D")</f>
        <v>49123</v>
      </c>
      <c r="Z1418" s="1403">
        <v>2.472139925901699E-2</v>
      </c>
      <c r="AA1418" s="1411">
        <v>2.4714640327870852E-2</v>
      </c>
    </row>
    <row r="1419" spans="19:27" x14ac:dyDescent="0.2">
      <c r="S1419" s="399"/>
      <c r="T1419" s="1401"/>
      <c r="W1419" s="864" t="str">
        <f t="shared" si="29"/>
        <v>1w</v>
      </c>
      <c r="X1419" s="1405">
        <f>_xll.qlCalendarAdvance(Calendar,X1418,W1419,"f",FALSE)</f>
        <v>49130</v>
      </c>
      <c r="Y1419" s="1404">
        <f>_xll.qlCalendarAdvance(Calendar,X1419,NDays&amp;"D")</f>
        <v>49130</v>
      </c>
      <c r="Z1419" s="1403">
        <v>2.4713657187152151E-2</v>
      </c>
      <c r="AA1419" s="1411">
        <v>2.4706186974907673E-2</v>
      </c>
    </row>
    <row r="1420" spans="19:27" x14ac:dyDescent="0.2">
      <c r="S1420" s="399"/>
      <c r="T1420" s="1401"/>
      <c r="W1420" s="864" t="str">
        <f t="shared" si="29"/>
        <v>1w</v>
      </c>
      <c r="X1420" s="1405">
        <f>_xll.qlCalendarAdvance(Calendar,X1419,W1420,"f",FALSE)</f>
        <v>49137</v>
      </c>
      <c r="Y1420" s="1404">
        <f>_xll.qlCalendarAdvance(Calendar,X1420,NDays&amp;"D")</f>
        <v>49137</v>
      </c>
      <c r="Z1420" s="1403">
        <v>2.4705226413130214E-2</v>
      </c>
      <c r="AA1420" s="1411">
        <v>2.4697746039936685E-2</v>
      </c>
    </row>
    <row r="1421" spans="19:27" x14ac:dyDescent="0.2">
      <c r="S1421" s="399"/>
      <c r="T1421" s="1401"/>
      <c r="W1421" s="864" t="str">
        <f t="shared" si="29"/>
        <v>1w</v>
      </c>
      <c r="X1421" s="1405">
        <f>_xll.qlCalendarAdvance(Calendar,X1420,W1421,"f",FALSE)</f>
        <v>49144</v>
      </c>
      <c r="Y1421" s="1404">
        <f>_xll.qlCalendarAdvance(Calendar,X1421,NDays&amp;"D")</f>
        <v>49144</v>
      </c>
      <c r="Z1421" s="1403">
        <v>2.4696808090390841E-2</v>
      </c>
      <c r="AA1421" s="1411">
        <v>2.4689317523363119E-2</v>
      </c>
    </row>
    <row r="1422" spans="19:27" x14ac:dyDescent="0.2">
      <c r="S1422" s="399"/>
      <c r="T1422" s="1401"/>
      <c r="W1422" s="864" t="str">
        <f t="shared" si="29"/>
        <v>1w</v>
      </c>
      <c r="X1422" s="1405">
        <f>_xll.qlCalendarAdvance(Calendar,X1421,W1422,"f",FALSE)</f>
        <v>49151</v>
      </c>
      <c r="Y1422" s="1404">
        <f>_xll.qlCalendarAdvance(Calendar,X1422,NDays&amp;"D")</f>
        <v>49151</v>
      </c>
      <c r="Z1422" s="1403">
        <v>2.4688637297814092E-2</v>
      </c>
      <c r="AA1422" s="1411">
        <v>2.4680901424700696E-2</v>
      </c>
    </row>
    <row r="1423" spans="19:27" x14ac:dyDescent="0.2">
      <c r="S1423" s="399"/>
      <c r="T1423" s="1401"/>
      <c r="W1423" s="864" t="str">
        <f t="shared" si="29"/>
        <v>1w</v>
      </c>
      <c r="X1423" s="1405">
        <f>_xll.qlCalendarAdvance(Calendar,X1422,W1423,"f",FALSE)</f>
        <v>49158</v>
      </c>
      <c r="Y1423" s="1404">
        <f>_xll.qlCalendarAdvance(Calendar,X1423,NDays&amp;"D")</f>
        <v>49158</v>
      </c>
      <c r="Z1423" s="1403">
        <v>2.4680008798634537E-2</v>
      </c>
      <c r="AA1423" s="1411">
        <v>2.4672497744354649E-2</v>
      </c>
    </row>
    <row r="1424" spans="19:27" x14ac:dyDescent="0.2">
      <c r="S1424" s="399"/>
      <c r="T1424" s="1401"/>
      <c r="W1424" s="864" t="str">
        <f t="shared" si="29"/>
        <v>1w</v>
      </c>
      <c r="X1424" s="1405">
        <f>_xll.qlCalendarAdvance(Calendar,X1423,W1424,"f",FALSE)</f>
        <v>49165</v>
      </c>
      <c r="Y1424" s="1404">
        <f>_xll.qlCalendarAdvance(Calendar,X1424,NDays&amp;"D")</f>
        <v>49165</v>
      </c>
      <c r="Z1424" s="1403">
        <v>2.4671627829563572E-2</v>
      </c>
      <c r="AA1424" s="1411">
        <v>2.4664106482162884E-2</v>
      </c>
    </row>
    <row r="1425" spans="19:27" x14ac:dyDescent="0.2">
      <c r="S1425" s="399"/>
      <c r="T1425" s="1401"/>
      <c r="W1425" s="864" t="str">
        <f t="shared" si="29"/>
        <v>1w</v>
      </c>
      <c r="X1425" s="1405">
        <f>_xll.qlCalendarAdvance(Calendar,X1424,W1425,"f",FALSE)</f>
        <v>49172</v>
      </c>
      <c r="Y1425" s="1404">
        <f>_xll.qlCalendarAdvance(Calendar,X1425,NDays&amp;"D")</f>
        <v>49172</v>
      </c>
      <c r="Z1425" s="1403">
        <v>2.4663259311662196E-2</v>
      </c>
      <c r="AA1425" s="1411">
        <v>2.4655727638206448E-2</v>
      </c>
    </row>
    <row r="1426" spans="19:27" x14ac:dyDescent="0.2">
      <c r="S1426" s="399"/>
      <c r="T1426" s="1401"/>
      <c r="W1426" s="864" t="str">
        <f t="shared" si="29"/>
        <v>1w</v>
      </c>
      <c r="X1426" s="1405">
        <f>_xll.qlCalendarAdvance(Calendar,X1425,W1426,"f",FALSE)</f>
        <v>49179</v>
      </c>
      <c r="Y1426" s="1404">
        <f>_xll.qlCalendarAdvance(Calendar,X1426,NDays&amp;"D")</f>
        <v>49179</v>
      </c>
      <c r="Z1426" s="1403">
        <v>2.4654903244898486E-2</v>
      </c>
      <c r="AA1426" s="1411">
        <v>2.4647361212404295E-2</v>
      </c>
    </row>
    <row r="1427" spans="19:27" x14ac:dyDescent="0.2">
      <c r="S1427" s="399"/>
      <c r="T1427" s="1401"/>
      <c r="W1427" s="864" t="str">
        <f t="shared" si="29"/>
        <v>1w</v>
      </c>
      <c r="X1427" s="1405">
        <f>_xll.qlCalendarAdvance(Calendar,X1426,W1427,"f",FALSE)</f>
        <v>49186</v>
      </c>
      <c r="Y1427" s="1404">
        <f>_xll.qlCalendarAdvance(Calendar,X1427,NDays&amp;"D")</f>
        <v>49186</v>
      </c>
      <c r="Z1427" s="1403">
        <v>2.4645849776174938E-2</v>
      </c>
      <c r="AA1427" s="1411">
        <v>2.4639007204756425E-2</v>
      </c>
    </row>
    <row r="1428" spans="19:27" x14ac:dyDescent="0.2">
      <c r="S1428" s="399"/>
      <c r="T1428" s="1401"/>
      <c r="W1428" s="864" t="str">
        <f t="shared" si="29"/>
        <v>1w</v>
      </c>
      <c r="X1428" s="1405">
        <f>_xll.qlCalendarAdvance(Calendar,X1427,W1428,"f",FALSE)</f>
        <v>49193</v>
      </c>
      <c r="Y1428" s="1404">
        <f>_xll.qlCalendarAdvance(Calendar,X1428,NDays&amp;"D")</f>
        <v>49193</v>
      </c>
      <c r="Z1428" s="1403">
        <v>2.4637517629532112E-2</v>
      </c>
      <c r="AA1428" s="1411">
        <v>2.4630665615262837E-2</v>
      </c>
    </row>
    <row r="1429" spans="19:27" x14ac:dyDescent="0.2">
      <c r="S1429" s="399"/>
      <c r="T1429" s="1401"/>
      <c r="W1429" s="864" t="str">
        <f t="shared" si="29"/>
        <v>1w</v>
      </c>
      <c r="X1429" s="1405">
        <f>_xll.qlCalendarAdvance(Calendar,X1428,W1429,"f",FALSE)</f>
        <v>49200</v>
      </c>
      <c r="Y1429" s="1404">
        <f>_xll.qlCalendarAdvance(Calendar,X1429,NDays&amp;"D")</f>
        <v>49200</v>
      </c>
      <c r="Z1429" s="1403">
        <v>2.4629197930860491E-2</v>
      </c>
      <c r="AA1429" s="1411">
        <v>2.4622336443923531E-2</v>
      </c>
    </row>
    <row r="1430" spans="19:27" x14ac:dyDescent="0.2">
      <c r="S1430" s="399"/>
      <c r="T1430" s="1401"/>
      <c r="W1430" s="864" t="str">
        <f t="shared" si="29"/>
        <v>1w</v>
      </c>
      <c r="X1430" s="1405">
        <f>_xll.qlCalendarAdvance(Calendar,X1429,W1430,"f",FALSE)</f>
        <v>49207</v>
      </c>
      <c r="Y1430" s="1404">
        <f>_xll.qlCalendarAdvance(Calendar,X1430,NDays&amp;"D")</f>
        <v>49207</v>
      </c>
      <c r="Z1430" s="1403">
        <v>2.4620890680138473E-2</v>
      </c>
      <c r="AA1430" s="1411">
        <v>2.4614019690819555E-2</v>
      </c>
    </row>
    <row r="1431" spans="19:27" x14ac:dyDescent="0.2">
      <c r="S1431" s="399"/>
      <c r="T1431" s="1401"/>
      <c r="W1431" s="864" t="str">
        <f t="shared" si="29"/>
        <v>1w</v>
      </c>
      <c r="X1431" s="1405">
        <f>_xll.qlCalendarAdvance(Calendar,X1430,W1431,"f",FALSE)</f>
        <v>49214</v>
      </c>
      <c r="Y1431" s="1404">
        <f>_xll.qlCalendarAdvance(Calendar,X1431,NDays&amp;"D")</f>
        <v>49214</v>
      </c>
      <c r="Z1431" s="1403">
        <v>2.461259587733633E-2</v>
      </c>
      <c r="AA1431" s="1411">
        <v>2.4605715355950908E-2</v>
      </c>
    </row>
    <row r="1432" spans="19:27" x14ac:dyDescent="0.2">
      <c r="S1432" s="399"/>
      <c r="T1432" s="1401"/>
      <c r="W1432" s="864" t="str">
        <f t="shared" si="29"/>
        <v>1w</v>
      </c>
      <c r="X1432" s="1405">
        <f>_xll.qlCalendarAdvance(Calendar,X1431,W1432,"f",FALSE)</f>
        <v>49221</v>
      </c>
      <c r="Y1432" s="1404">
        <f>_xll.qlCalendarAdvance(Calendar,X1432,NDays&amp;"D")</f>
        <v>49221</v>
      </c>
      <c r="Z1432" s="1403">
        <v>2.4605028316664803E-2</v>
      </c>
      <c r="AA1432" s="1411">
        <v>2.4597423439074451E-2</v>
      </c>
    </row>
    <row r="1433" spans="19:27" x14ac:dyDescent="0.2">
      <c r="S1433" s="399"/>
      <c r="T1433" s="1401"/>
      <c r="W1433" s="864" t="str">
        <f t="shared" si="29"/>
        <v>1w</v>
      </c>
      <c r="X1433" s="1405">
        <f>_xll.qlCalendarAdvance(Calendar,X1432,W1433,"f",FALSE)</f>
        <v>49228</v>
      </c>
      <c r="Y1433" s="1404">
        <f>_xll.qlCalendarAdvance(Calendar,X1433,NDays&amp;"D")</f>
        <v>49228</v>
      </c>
      <c r="Z1433" s="1403">
        <v>2.4596759407088654E-2</v>
      </c>
      <c r="AA1433" s="1411">
        <v>2.4589143940514369E-2</v>
      </c>
    </row>
    <row r="1434" spans="19:27" x14ac:dyDescent="0.2">
      <c r="S1434" s="399"/>
      <c r="T1434" s="1401"/>
      <c r="W1434" s="864" t="str">
        <f t="shared" ref="W1434:W1497" si="30">W1433</f>
        <v>1w</v>
      </c>
      <c r="X1434" s="1405">
        <f>_xll.qlCalendarAdvance(Calendar,X1433,W1434,"f",FALSE)</f>
        <v>49235</v>
      </c>
      <c r="Y1434" s="1404">
        <f>_xll.qlCalendarAdvance(Calendar,X1434,NDays&amp;"D")</f>
        <v>49235</v>
      </c>
      <c r="Z1434" s="1403">
        <v>2.4588502948424219E-2</v>
      </c>
      <c r="AA1434" s="1411">
        <v>2.4580876860027523E-2</v>
      </c>
    </row>
    <row r="1435" spans="19:27" x14ac:dyDescent="0.2">
      <c r="S1435" s="399"/>
      <c r="T1435" s="1401"/>
      <c r="W1435" s="864" t="str">
        <f t="shared" si="30"/>
        <v>1w</v>
      </c>
      <c r="X1435" s="1405">
        <f>_xll.qlCalendarAdvance(Calendar,X1434,W1435,"f",FALSE)</f>
        <v>49242</v>
      </c>
      <c r="Y1435" s="1404">
        <f>_xll.qlCalendarAdvance(Calendar,X1435,NDays&amp;"D")</f>
        <v>49242</v>
      </c>
      <c r="Z1435" s="1403">
        <v>2.4580258940651856E-2</v>
      </c>
      <c r="AA1435" s="1411">
        <v>2.457262219769496E-2</v>
      </c>
    </row>
    <row r="1436" spans="19:27" x14ac:dyDescent="0.2">
      <c r="S1436" s="399"/>
      <c r="T1436" s="1401"/>
      <c r="W1436" s="864" t="str">
        <f t="shared" si="30"/>
        <v>1w</v>
      </c>
      <c r="X1436" s="1405">
        <f>_xll.qlCalendarAdvance(Calendar,X1435,W1436,"f",FALSE)</f>
        <v>49249</v>
      </c>
      <c r="Y1436" s="1404">
        <f>_xll.qlCalendarAdvance(Calendar,X1436,NDays&amp;"D")</f>
        <v>49249</v>
      </c>
      <c r="Z1436" s="1403">
        <v>2.4571308581283646E-2</v>
      </c>
      <c r="AA1436" s="1411">
        <v>2.4564379953597726E-2</v>
      </c>
    </row>
    <row r="1437" spans="19:27" x14ac:dyDescent="0.2">
      <c r="S1437" s="399"/>
      <c r="T1437" s="1401"/>
      <c r="W1437" s="864" t="str">
        <f t="shared" si="30"/>
        <v>1w</v>
      </c>
      <c r="X1437" s="1405">
        <f>_xll.qlCalendarAdvance(Calendar,X1436,W1437,"f",FALSE)</f>
        <v>49256</v>
      </c>
      <c r="Y1437" s="1404">
        <f>_xll.qlCalendarAdvance(Calendar,X1437,NDays&amp;"D")</f>
        <v>49256</v>
      </c>
      <c r="Z1437" s="1403">
        <v>2.4563088465484793E-2</v>
      </c>
      <c r="AA1437" s="1411">
        <v>2.4556150127654774E-2</v>
      </c>
    </row>
    <row r="1438" spans="19:27" x14ac:dyDescent="0.2">
      <c r="S1438" s="399"/>
      <c r="T1438" s="1401"/>
      <c r="W1438" s="864" t="str">
        <f t="shared" si="30"/>
        <v>1w</v>
      </c>
      <c r="X1438" s="1405">
        <f>_xll.qlCalendarAdvance(Calendar,X1437,W1438,"f",FALSE)</f>
        <v>49263</v>
      </c>
      <c r="Y1438" s="1404">
        <f>_xll.qlCalendarAdvance(Calendar,X1438,NDays&amp;"D")</f>
        <v>49263</v>
      </c>
      <c r="Z1438" s="1403">
        <v>2.4554880797435619E-2</v>
      </c>
      <c r="AA1438" s="1411">
        <v>2.4547932719785059E-2</v>
      </c>
    </row>
    <row r="1439" spans="19:27" x14ac:dyDescent="0.2">
      <c r="S1439" s="399"/>
      <c r="T1439" s="1401"/>
      <c r="W1439" s="864" t="str">
        <f t="shared" si="30"/>
        <v>1w</v>
      </c>
      <c r="X1439" s="1405">
        <f>_xll.qlCalendarAdvance(Calendar,X1438,W1439,"f",FALSE)</f>
        <v>49270</v>
      </c>
      <c r="Y1439" s="1404">
        <f>_xll.qlCalendarAdvance(Calendar,X1439,NDays&amp;"D")</f>
        <v>49270</v>
      </c>
      <c r="Z1439" s="1403">
        <v>2.4546685577103711E-2</v>
      </c>
      <c r="AA1439" s="1411">
        <v>2.453972773023172E-2</v>
      </c>
    </row>
    <row r="1440" spans="19:27" x14ac:dyDescent="0.2">
      <c r="S1440" s="399"/>
      <c r="T1440" s="1401"/>
      <c r="W1440" s="864" t="str">
        <f t="shared" si="30"/>
        <v>1w</v>
      </c>
      <c r="X1440" s="1405">
        <f>_xll.qlCalendarAdvance(Calendar,X1439,W1440,"f",FALSE)</f>
        <v>49277</v>
      </c>
      <c r="Y1440" s="1404">
        <f>_xll.qlCalendarAdvance(Calendar,X1440,NDays&amp;"D")</f>
        <v>49277</v>
      </c>
      <c r="Z1440" s="1403">
        <v>2.4538502804470157E-2</v>
      </c>
      <c r="AA1440" s="1411">
        <v>2.453153515867057E-2</v>
      </c>
    </row>
    <row r="1441" spans="19:27" x14ac:dyDescent="0.2">
      <c r="S1441" s="399"/>
      <c r="T1441" s="1401"/>
      <c r="W1441" s="864" t="str">
        <f t="shared" si="30"/>
        <v>1w</v>
      </c>
      <c r="X1441" s="1405">
        <f>_xll.qlCalendarAdvance(Calendar,X1440,W1441,"f",FALSE)</f>
        <v>49284</v>
      </c>
      <c r="Y1441" s="1404">
        <f>_xll.qlCalendarAdvance(Calendar,X1441,NDays&amp;"D")</f>
        <v>49284</v>
      </c>
      <c r="Z1441" s="1403">
        <v>2.4531056361085959E-2</v>
      </c>
      <c r="AA1441" s="1411">
        <v>2.4523355005344749E-2</v>
      </c>
    </row>
    <row r="1442" spans="19:27" x14ac:dyDescent="0.2">
      <c r="S1442" s="399"/>
      <c r="T1442" s="1401"/>
      <c r="W1442" s="864" t="str">
        <f t="shared" si="30"/>
        <v>1w</v>
      </c>
      <c r="X1442" s="1405">
        <f>_xll.qlCalendarAdvance(Calendar,X1441,W1442,"f",FALSE)</f>
        <v>49291</v>
      </c>
      <c r="Y1442" s="1404">
        <f>_xll.qlCalendarAdvance(Calendar,X1442,NDays&amp;"D")</f>
        <v>49291</v>
      </c>
      <c r="Z1442" s="1403">
        <v>2.4522899508747607E-2</v>
      </c>
      <c r="AA1442" s="1411">
        <v>2.4515187270173211E-2</v>
      </c>
    </row>
    <row r="1443" spans="19:27" x14ac:dyDescent="0.2">
      <c r="S1443" s="399"/>
      <c r="T1443" s="1401"/>
      <c r="W1443" s="864" t="str">
        <f t="shared" si="30"/>
        <v>1w</v>
      </c>
      <c r="X1443" s="1405">
        <f>_xll.qlCalendarAdvance(Calendar,X1442,W1443,"f",FALSE)</f>
        <v>49298</v>
      </c>
      <c r="Y1443" s="1404">
        <f>_xll.qlCalendarAdvance(Calendar,X1443,NDays&amp;"D")</f>
        <v>49298</v>
      </c>
      <c r="Z1443" s="1403">
        <v>2.4514755107075376E-2</v>
      </c>
      <c r="AA1443" s="1411">
        <v>2.4507031953237002E-2</v>
      </c>
    </row>
    <row r="1444" spans="19:27" x14ac:dyDescent="0.2">
      <c r="S1444" s="399"/>
      <c r="T1444" s="1401"/>
      <c r="W1444" s="864" t="str">
        <f t="shared" si="30"/>
        <v>1w</v>
      </c>
      <c r="X1444" s="1405">
        <f>_xll.qlCalendarAdvance(Calendar,X1443,W1444,"f",FALSE)</f>
        <v>49305</v>
      </c>
      <c r="Y1444" s="1404">
        <f>_xll.qlCalendarAdvance(Calendar,X1444,NDays&amp;"D")</f>
        <v>49305</v>
      </c>
      <c r="Z1444" s="1403">
        <v>2.4506623156042254E-2</v>
      </c>
      <c r="AA1444" s="1411">
        <v>2.4498889054374029E-2</v>
      </c>
    </row>
    <row r="1445" spans="19:27" x14ac:dyDescent="0.2">
      <c r="S1445" s="399"/>
      <c r="T1445" s="1401"/>
      <c r="W1445" s="864" t="str">
        <f t="shared" si="30"/>
        <v>1w</v>
      </c>
      <c r="X1445" s="1405">
        <f>_xll.qlCalendarAdvance(Calendar,X1444,W1445,"f",FALSE)</f>
        <v>49312</v>
      </c>
      <c r="Y1445" s="1404">
        <f>_xll.qlCalendarAdvance(Calendar,X1445,NDays&amp;"D")</f>
        <v>49312</v>
      </c>
      <c r="Z1445" s="1403">
        <v>2.4498503655621218E-2</v>
      </c>
      <c r="AA1445" s="1411">
        <v>2.4490758573665339E-2</v>
      </c>
    </row>
    <row r="1446" spans="19:27" x14ac:dyDescent="0.2">
      <c r="S1446" s="399"/>
      <c r="T1446" s="1401"/>
      <c r="W1446" s="864" t="str">
        <f t="shared" si="30"/>
        <v>1w</v>
      </c>
      <c r="X1446" s="1405">
        <f>_xll.qlCalendarAdvance(Calendar,X1445,W1446,"f",FALSE)</f>
        <v>49319</v>
      </c>
      <c r="Y1446" s="1404">
        <f>_xll.qlCalendarAdvance(Calendar,X1446,NDays&amp;"D")</f>
        <v>49319</v>
      </c>
      <c r="Z1446" s="1403">
        <v>2.4490396605782803E-2</v>
      </c>
      <c r="AA1446" s="1411">
        <v>2.4482640511191978E-2</v>
      </c>
    </row>
    <row r="1447" spans="19:27" x14ac:dyDescent="0.2">
      <c r="S1447" s="399"/>
      <c r="T1447" s="1401"/>
      <c r="W1447" s="864" t="str">
        <f t="shared" si="30"/>
        <v>1w</v>
      </c>
      <c r="X1447" s="1405">
        <f>_xll.qlCalendarAdvance(Calendar,X1446,W1447,"f",FALSE)</f>
        <v>49326</v>
      </c>
      <c r="Y1447" s="1404">
        <f>_xll.qlCalendarAdvance(Calendar,X1447,NDays&amp;"D")</f>
        <v>49326</v>
      </c>
      <c r="Z1447" s="1403">
        <v>2.4482302006499989E-2</v>
      </c>
      <c r="AA1447" s="1411">
        <v>2.4474534866791853E-2</v>
      </c>
    </row>
    <row r="1448" spans="19:27" x14ac:dyDescent="0.2">
      <c r="S1448" s="399"/>
      <c r="T1448" s="1401"/>
      <c r="W1448" s="864" t="str">
        <f t="shared" si="30"/>
        <v>1w</v>
      </c>
      <c r="X1448" s="1405">
        <f>_xll.qlCalendarAdvance(Calendar,X1447,W1448,"f",FALSE)</f>
        <v>49333</v>
      </c>
      <c r="Y1448" s="1404">
        <f>_xll.qlCalendarAdvance(Calendar,X1448,NDays&amp;"D")</f>
        <v>49333</v>
      </c>
      <c r="Z1448" s="1403">
        <v>2.4474219857748222E-2</v>
      </c>
      <c r="AA1448" s="1411">
        <v>2.4466441640627057E-2</v>
      </c>
    </row>
    <row r="1449" spans="19:27" x14ac:dyDescent="0.2">
      <c r="S1449" s="399"/>
      <c r="T1449" s="1401"/>
      <c r="W1449" s="864" t="str">
        <f t="shared" si="30"/>
        <v>1w</v>
      </c>
      <c r="X1449" s="1405">
        <f>_xll.qlCalendarAdvance(Calendar,X1448,W1449,"f",FALSE)</f>
        <v>49340</v>
      </c>
      <c r="Y1449" s="1404">
        <f>_xll.qlCalendarAdvance(Calendar,X1449,NDays&amp;"D")</f>
        <v>49340</v>
      </c>
      <c r="Z1449" s="1403">
        <v>2.4464930102857899E-2</v>
      </c>
      <c r="AA1449" s="1411">
        <v>2.4458360832535497E-2</v>
      </c>
    </row>
    <row r="1450" spans="19:27" x14ac:dyDescent="0.2">
      <c r="S1450" s="399"/>
      <c r="T1450" s="1401"/>
      <c r="W1450" s="864" t="str">
        <f t="shared" si="30"/>
        <v>1w</v>
      </c>
      <c r="X1450" s="1405">
        <f>_xll.qlCalendarAdvance(Calendar,X1449,W1450,"f",FALSE)</f>
        <v>49347</v>
      </c>
      <c r="Y1450" s="1404">
        <f>_xll.qlCalendarAdvance(Calendar,X1450,NDays&amp;"D")</f>
        <v>49347</v>
      </c>
      <c r="Z1450" s="1403">
        <v>2.4456871106827149E-2</v>
      </c>
      <c r="AA1450" s="1411">
        <v>2.445029244259822E-2</v>
      </c>
    </row>
    <row r="1451" spans="19:27" x14ac:dyDescent="0.2">
      <c r="S1451" s="399"/>
      <c r="T1451" s="1401"/>
      <c r="W1451" s="864" t="str">
        <f t="shared" si="30"/>
        <v>1w</v>
      </c>
      <c r="X1451" s="1405">
        <f>_xll.qlCalendarAdvance(Calendar,X1450,W1451,"f",FALSE)</f>
        <v>49354</v>
      </c>
      <c r="Y1451" s="1404">
        <f>_xll.qlCalendarAdvance(Calendar,X1451,NDays&amp;"D")</f>
        <v>49354</v>
      </c>
      <c r="Z1451" s="1403">
        <v>2.4448824556199598E-2</v>
      </c>
      <c r="AA1451" s="1411">
        <v>2.4442236470815226E-2</v>
      </c>
    </row>
    <row r="1452" spans="19:27" x14ac:dyDescent="0.2">
      <c r="S1452" s="399"/>
      <c r="T1452" s="1401"/>
      <c r="W1452" s="864" t="str">
        <f t="shared" si="30"/>
        <v>1w</v>
      </c>
      <c r="X1452" s="1405">
        <f>_xll.qlCalendarAdvance(Calendar,X1451,W1452,"f",FALSE)</f>
        <v>49361</v>
      </c>
      <c r="Y1452" s="1404">
        <f>_xll.qlCalendarAdvance(Calendar,X1452,NDays&amp;"D")</f>
        <v>49361</v>
      </c>
      <c r="Z1452" s="1403">
        <v>2.4440790450954986E-2</v>
      </c>
      <c r="AA1452" s="1411">
        <v>2.4434192917267561E-2</v>
      </c>
    </row>
    <row r="1453" spans="19:27" x14ac:dyDescent="0.2">
      <c r="S1453" s="399"/>
      <c r="T1453" s="1401"/>
      <c r="W1453" s="864" t="str">
        <f t="shared" si="30"/>
        <v>1w</v>
      </c>
      <c r="X1453" s="1405">
        <f>_xll.qlCalendarAdvance(Calendar,X1452,W1453,"f",FALSE)</f>
        <v>49368</v>
      </c>
      <c r="Y1453" s="1404">
        <f>_xll.qlCalendarAdvance(Calendar,X1453,NDays&amp;"D")</f>
        <v>49368</v>
      </c>
      <c r="Z1453" s="1403">
        <v>2.4433259489143176E-2</v>
      </c>
      <c r="AA1453" s="1411">
        <v>2.4426161781793132E-2</v>
      </c>
    </row>
    <row r="1454" spans="19:27" x14ac:dyDescent="0.2">
      <c r="S1454" s="399"/>
      <c r="T1454" s="1401"/>
      <c r="W1454" s="864" t="str">
        <f t="shared" si="30"/>
        <v>1w</v>
      </c>
      <c r="X1454" s="1405">
        <f>_xll.qlCalendarAdvance(Calendar,X1453,W1454,"f",FALSE)</f>
        <v>49375</v>
      </c>
      <c r="Y1454" s="1404">
        <f>_xll.qlCalendarAdvance(Calendar,X1454,NDays&amp;"D")</f>
        <v>49375</v>
      </c>
      <c r="Z1454" s="1403">
        <v>2.442598842483246E-2</v>
      </c>
      <c r="AA1454" s="1411">
        <v>2.4418143064472986E-2</v>
      </c>
    </row>
    <row r="1455" spans="19:27" x14ac:dyDescent="0.2">
      <c r="S1455" s="399"/>
      <c r="T1455" s="1401"/>
      <c r="W1455" s="864" t="str">
        <f t="shared" si="30"/>
        <v>1w</v>
      </c>
      <c r="X1455" s="1405">
        <f>_xll.qlCalendarAdvance(Calendar,X1454,W1455,"f",FALSE)</f>
        <v>49382</v>
      </c>
      <c r="Y1455" s="1404">
        <f>_xll.qlCalendarAdvance(Calendar,X1455,NDays&amp;"D")</f>
        <v>49382</v>
      </c>
      <c r="Z1455" s="1403">
        <v>2.441799342902683E-2</v>
      </c>
      <c r="AA1455" s="1411">
        <v>2.4410136765307122E-2</v>
      </c>
    </row>
    <row r="1456" spans="19:27" x14ac:dyDescent="0.2">
      <c r="S1456" s="399"/>
      <c r="T1456" s="1401"/>
      <c r="W1456" s="864" t="str">
        <f t="shared" si="30"/>
        <v>1w</v>
      </c>
      <c r="X1456" s="1405">
        <f>_xll.qlCalendarAdvance(Calendar,X1455,W1456,"f",FALSE)</f>
        <v>49389</v>
      </c>
      <c r="Y1456" s="1404">
        <f>_xll.qlCalendarAdvance(Calendar,X1456,NDays&amp;"D")</f>
        <v>49389</v>
      </c>
      <c r="Z1456" s="1403">
        <v>2.4410010883533666E-2</v>
      </c>
      <c r="AA1456" s="1411">
        <v>2.4402142884376588E-2</v>
      </c>
    </row>
    <row r="1457" spans="19:27" x14ac:dyDescent="0.2">
      <c r="S1457" s="399"/>
      <c r="T1457" s="1401"/>
      <c r="W1457" s="864" t="str">
        <f t="shared" si="30"/>
        <v>1w</v>
      </c>
      <c r="X1457" s="1405">
        <f>_xll.qlCalendarAdvance(Calendar,X1456,W1457,"f",FALSE)</f>
        <v>49396</v>
      </c>
      <c r="Y1457" s="1404">
        <f>_xll.qlCalendarAdvance(Calendar,X1457,NDays&amp;"D")</f>
        <v>49396</v>
      </c>
      <c r="Z1457" s="1403">
        <v>2.4402040788328406E-2</v>
      </c>
      <c r="AA1457" s="1411">
        <v>2.4394161421519289E-2</v>
      </c>
    </row>
    <row r="1458" spans="19:27" x14ac:dyDescent="0.2">
      <c r="S1458" s="399"/>
      <c r="T1458" s="1401"/>
      <c r="W1458" s="864" t="str">
        <f t="shared" si="30"/>
        <v>1w</v>
      </c>
      <c r="X1458" s="1405">
        <f>_xll.qlCalendarAdvance(Calendar,X1457,W1458,"f",FALSE)</f>
        <v>49403</v>
      </c>
      <c r="Y1458" s="1404">
        <f>_xll.qlCalendarAdvance(Calendar,X1458,NDays&amp;"D")</f>
        <v>49403</v>
      </c>
      <c r="Z1458" s="1403">
        <v>2.4393341424567321E-2</v>
      </c>
      <c r="AA1458" s="1411">
        <v>2.4386192376735227E-2</v>
      </c>
    </row>
    <row r="1459" spans="19:27" x14ac:dyDescent="0.2">
      <c r="S1459" s="399"/>
      <c r="T1459" s="1401"/>
      <c r="W1459" s="864" t="str">
        <f t="shared" si="30"/>
        <v>1w</v>
      </c>
      <c r="X1459" s="1405">
        <f>_xll.qlCalendarAdvance(Calendar,X1458,W1459,"f",FALSE)</f>
        <v>49410</v>
      </c>
      <c r="Y1459" s="1404">
        <f>_xll.qlCalendarAdvance(Calendar,X1459,NDays&amp;"D")</f>
        <v>49410</v>
      </c>
      <c r="Z1459" s="1403">
        <v>2.4385395153428857E-2</v>
      </c>
      <c r="AA1459" s="1411">
        <v>2.4378235750186494E-2</v>
      </c>
    </row>
    <row r="1460" spans="19:27" x14ac:dyDescent="0.2">
      <c r="S1460" s="399"/>
      <c r="T1460" s="1401"/>
      <c r="W1460" s="864" t="str">
        <f t="shared" si="30"/>
        <v>1w</v>
      </c>
      <c r="X1460" s="1405">
        <f>_xll.qlCalendarAdvance(Calendar,X1459,W1460,"f",FALSE)</f>
        <v>49417</v>
      </c>
      <c r="Y1460" s="1404">
        <f>_xll.qlCalendarAdvance(Calendar,X1460,NDays&amp;"D")</f>
        <v>49417</v>
      </c>
      <c r="Z1460" s="1403">
        <v>2.4377461329491666E-2</v>
      </c>
      <c r="AA1460" s="1411">
        <v>2.4370291541792044E-2</v>
      </c>
    </row>
    <row r="1461" spans="19:27" x14ac:dyDescent="0.2">
      <c r="S1461" s="399"/>
      <c r="T1461" s="1401"/>
      <c r="W1461" s="864" t="str">
        <f t="shared" si="30"/>
        <v>1w</v>
      </c>
      <c r="X1461" s="1405">
        <f>_xll.qlCalendarAdvance(Calendar,X1460,W1461,"f",FALSE)</f>
        <v>49424</v>
      </c>
      <c r="Y1461" s="1404">
        <f>_xll.qlCalendarAdvance(Calendar,X1461,NDays&amp;"D")</f>
        <v>49424</v>
      </c>
      <c r="Z1461" s="1403">
        <v>2.4369539952731428E-2</v>
      </c>
      <c r="AA1461" s="1411">
        <v>2.4362359751551876E-2</v>
      </c>
    </row>
    <row r="1462" spans="19:27" x14ac:dyDescent="0.2">
      <c r="S1462" s="399"/>
      <c r="T1462" s="1401"/>
      <c r="W1462" s="864" t="str">
        <f t="shared" si="30"/>
        <v>1w</v>
      </c>
      <c r="X1462" s="1405">
        <f>_xll.qlCalendarAdvance(Calendar,X1461,W1462,"f",FALSE)</f>
        <v>49431</v>
      </c>
      <c r="Y1462" s="1404">
        <f>_xll.qlCalendarAdvance(Calendar,X1462,NDays&amp;"D")</f>
        <v>49431</v>
      </c>
      <c r="Z1462" s="1403">
        <v>2.4362377065643214E-2</v>
      </c>
      <c r="AA1462" s="1411">
        <v>2.4354440379303899E-2</v>
      </c>
    </row>
    <row r="1463" spans="19:27" x14ac:dyDescent="0.2">
      <c r="S1463" s="399"/>
      <c r="T1463" s="1401"/>
      <c r="W1463" s="864" t="str">
        <f t="shared" si="30"/>
        <v>1w</v>
      </c>
      <c r="X1463" s="1405">
        <f>_xll.qlCalendarAdvance(Calendar,X1462,W1463,"f",FALSE)</f>
        <v>49438</v>
      </c>
      <c r="Y1463" s="1404">
        <f>_xll.qlCalendarAdvance(Calendar,X1463,NDays&amp;"D")</f>
        <v>49438</v>
      </c>
      <c r="Z1463" s="1403">
        <v>2.4354481671590694E-2</v>
      </c>
      <c r="AA1463" s="1411">
        <v>2.4346533425372296E-2</v>
      </c>
    </row>
    <row r="1464" spans="19:27" x14ac:dyDescent="0.2">
      <c r="S1464" s="399"/>
      <c r="T1464" s="1401"/>
      <c r="W1464" s="864" t="str">
        <f t="shared" si="30"/>
        <v>1w</v>
      </c>
      <c r="X1464" s="1405">
        <f>_xll.qlCalendarAdvance(Calendar,X1463,W1464,"f",FALSE)</f>
        <v>49445</v>
      </c>
      <c r="Y1464" s="1404">
        <f>_xll.qlCalendarAdvance(Calendar,X1464,NDays&amp;"D")</f>
        <v>49445</v>
      </c>
      <c r="Z1464" s="1403">
        <v>2.4346598727639425E-2</v>
      </c>
      <c r="AA1464" s="1411">
        <v>2.4338638889513931E-2</v>
      </c>
    </row>
    <row r="1465" spans="19:27" x14ac:dyDescent="0.2">
      <c r="S1465" s="399"/>
      <c r="T1465" s="1401"/>
      <c r="W1465" s="864" t="str">
        <f t="shared" si="30"/>
        <v>1w</v>
      </c>
      <c r="X1465" s="1405">
        <f>_xll.qlCalendarAdvance(Calendar,X1464,W1465,"f",FALSE)</f>
        <v>49452</v>
      </c>
      <c r="Y1465" s="1404">
        <f>_xll.qlCalendarAdvance(Calendar,X1465,NDays&amp;"D")</f>
        <v>49452</v>
      </c>
      <c r="Z1465" s="1403">
        <v>2.433872823375257E-2</v>
      </c>
      <c r="AA1465" s="1411">
        <v>2.4330756771809847E-2</v>
      </c>
    </row>
    <row r="1466" spans="19:27" x14ac:dyDescent="0.2">
      <c r="S1466" s="399"/>
      <c r="T1466" s="1401"/>
      <c r="W1466" s="864" t="str">
        <f t="shared" si="30"/>
        <v>1w</v>
      </c>
      <c r="X1466" s="1405">
        <f>_xll.qlCalendarAdvance(Calendar,X1465,W1466,"f",FALSE)</f>
        <v>49459</v>
      </c>
      <c r="Y1466" s="1404">
        <f>_xll.qlCalendarAdvance(Calendar,X1466,NDays&amp;"D")</f>
        <v>49459</v>
      </c>
      <c r="Z1466" s="1403">
        <v>2.4330119845473917E-2</v>
      </c>
      <c r="AA1466" s="1411">
        <v>2.4322887072260047E-2</v>
      </c>
    </row>
    <row r="1467" spans="19:27" x14ac:dyDescent="0.2">
      <c r="S1467" s="399"/>
      <c r="T1467" s="1401"/>
      <c r="W1467" s="864" t="str">
        <f t="shared" si="30"/>
        <v>1w</v>
      </c>
      <c r="X1467" s="1405">
        <f>_xll.qlCalendarAdvance(Calendar,X1466,W1467,"f",FALSE)</f>
        <v>49466</v>
      </c>
      <c r="Y1467" s="1404">
        <f>_xll.qlCalendarAdvance(Calendar,X1467,NDays&amp;"D")</f>
        <v>49466</v>
      </c>
      <c r="Z1467" s="1403">
        <v>2.4322274531834186E-2</v>
      </c>
      <c r="AA1467" s="1411">
        <v>2.4315029790864529E-2</v>
      </c>
    </row>
    <row r="1468" spans="19:27" x14ac:dyDescent="0.2">
      <c r="S1468" s="399"/>
      <c r="T1468" s="1401"/>
      <c r="W1468" s="864" t="str">
        <f t="shared" si="30"/>
        <v>1w</v>
      </c>
      <c r="X1468" s="1405">
        <f>_xll.qlCalendarAdvance(Calendar,X1467,W1468,"f",FALSE)</f>
        <v>49473</v>
      </c>
      <c r="Y1468" s="1404">
        <f>_xll.qlCalendarAdvance(Calendar,X1468,NDays&amp;"D")</f>
        <v>49473</v>
      </c>
      <c r="Z1468" s="1403">
        <v>2.4314445189079992E-2</v>
      </c>
      <c r="AA1468" s="1411">
        <v>2.4307184927542247E-2</v>
      </c>
    </row>
    <row r="1469" spans="19:27" x14ac:dyDescent="0.2">
      <c r="S1469" s="399"/>
      <c r="T1469" s="1401"/>
      <c r="W1469" s="864" t="str">
        <f t="shared" si="30"/>
        <v>1w</v>
      </c>
      <c r="X1469" s="1405">
        <f>_xll.qlCalendarAdvance(Calendar,X1468,W1469,"f",FALSE)</f>
        <v>49480</v>
      </c>
      <c r="Y1469" s="1404">
        <f>_xll.qlCalendarAdvance(Calendar,X1469,NDays&amp;"D")</f>
        <v>49480</v>
      </c>
      <c r="Z1469" s="1403">
        <v>2.4306634059651167E-2</v>
      </c>
      <c r="AA1469" s="1411">
        <v>2.4299352482374248E-2</v>
      </c>
    </row>
    <row r="1470" spans="19:27" x14ac:dyDescent="0.2">
      <c r="S1470" s="399"/>
      <c r="T1470" s="1401"/>
      <c r="W1470" s="864" t="str">
        <f t="shared" si="30"/>
        <v>1w</v>
      </c>
      <c r="X1470" s="1405">
        <f>_xll.qlCalendarAdvance(Calendar,X1469,W1470,"f",FALSE)</f>
        <v>49487</v>
      </c>
      <c r="Y1470" s="1404">
        <f>_xll.qlCalendarAdvance(Calendar,X1470,NDays&amp;"D")</f>
        <v>49487</v>
      </c>
      <c r="Z1470" s="1403">
        <v>2.4298843377250745E-2</v>
      </c>
      <c r="AA1470" s="1411">
        <v>2.4291533075283533E-2</v>
      </c>
    </row>
    <row r="1471" spans="19:27" x14ac:dyDescent="0.2">
      <c r="S1471" s="399"/>
      <c r="T1471" s="1401"/>
      <c r="W1471" s="864" t="str">
        <f t="shared" si="30"/>
        <v>1w</v>
      </c>
      <c r="X1471" s="1405">
        <f>_xll.qlCalendarAdvance(Calendar,X1470,W1471,"f",FALSE)</f>
        <v>49494</v>
      </c>
      <c r="Y1471" s="1404">
        <f>_xll.qlCalendarAdvance(Calendar,X1471,NDays&amp;"D")</f>
        <v>49494</v>
      </c>
      <c r="Z1471" s="1403">
        <v>2.4291839402580798E-2</v>
      </c>
      <c r="AA1471" s="1411">
        <v>2.4283733688164055E-2</v>
      </c>
    </row>
    <row r="1472" spans="19:27" x14ac:dyDescent="0.2">
      <c r="S1472" s="399"/>
      <c r="T1472" s="1401"/>
      <c r="W1472" s="864" t="str">
        <f t="shared" si="30"/>
        <v>1w</v>
      </c>
      <c r="X1472" s="1405">
        <f>_xll.qlCalendarAdvance(Calendar,X1471,W1472,"f",FALSE)</f>
        <v>49501</v>
      </c>
      <c r="Y1472" s="1404">
        <f>_xll.qlCalendarAdvance(Calendar,X1472,NDays&amp;"D")</f>
        <v>49501</v>
      </c>
      <c r="Z1472" s="1403">
        <v>2.4284095881497696E-2</v>
      </c>
      <c r="AA1472" s="1411">
        <v>2.4275956311188285E-2</v>
      </c>
    </row>
    <row r="1473" spans="19:27" x14ac:dyDescent="0.2">
      <c r="S1473" s="399"/>
      <c r="T1473" s="1401"/>
      <c r="W1473" s="864" t="str">
        <f t="shared" si="30"/>
        <v>1w</v>
      </c>
      <c r="X1473" s="1405">
        <f>_xll.qlCalendarAdvance(Calendar,X1472,W1473,"f",FALSE)</f>
        <v>49508</v>
      </c>
      <c r="Y1473" s="1404">
        <f>_xll.qlCalendarAdvance(Calendar,X1473,NDays&amp;"D")</f>
        <v>49508</v>
      </c>
      <c r="Z1473" s="1403">
        <v>2.427637442268334E-2</v>
      </c>
      <c r="AA1473" s="1411">
        <v>2.4268200944518314E-2</v>
      </c>
    </row>
    <row r="1474" spans="19:27" x14ac:dyDescent="0.2">
      <c r="S1474" s="399"/>
      <c r="T1474" s="1401"/>
      <c r="W1474" s="864" t="str">
        <f t="shared" si="30"/>
        <v>1w</v>
      </c>
      <c r="X1474" s="1405">
        <f>_xll.qlCalendarAdvance(Calendar,X1473,W1474,"f",FALSE)</f>
        <v>49515</v>
      </c>
      <c r="Y1474" s="1404">
        <f>_xll.qlCalendarAdvance(Calendar,X1474,NDays&amp;"D")</f>
        <v>49515</v>
      </c>
      <c r="Z1474" s="1403">
        <v>2.4268933368353555E-2</v>
      </c>
      <c r="AA1474" s="1411">
        <v>2.4260467587911005E-2</v>
      </c>
    </row>
    <row r="1475" spans="19:27" x14ac:dyDescent="0.2">
      <c r="S1475" s="399"/>
      <c r="T1475" s="1401"/>
      <c r="W1475" s="864" t="str">
        <f t="shared" si="30"/>
        <v>1w</v>
      </c>
      <c r="X1475" s="1405">
        <f>_xll.qlCalendarAdvance(Calendar,X1474,W1475,"f",FALSE)</f>
        <v>49522</v>
      </c>
      <c r="Y1475" s="1404">
        <f>_xll.qlCalendarAdvance(Calendar,X1475,NDays&amp;"D")</f>
        <v>49522</v>
      </c>
      <c r="Z1475" s="1403">
        <v>2.4260997691669301E-2</v>
      </c>
      <c r="AA1475" s="1411">
        <v>2.425275624152845E-2</v>
      </c>
    </row>
    <row r="1476" spans="19:27" x14ac:dyDescent="0.2">
      <c r="S1476" s="399"/>
      <c r="T1476" s="1401"/>
      <c r="W1476" s="864" t="str">
        <f t="shared" si="30"/>
        <v>1w</v>
      </c>
      <c r="X1476" s="1405">
        <f>_xll.qlCalendarAdvance(Calendar,X1475,W1476,"f",FALSE)</f>
        <v>49529</v>
      </c>
      <c r="Y1476" s="1404">
        <f>_xll.qlCalendarAdvance(Calendar,X1476,NDays&amp;"D")</f>
        <v>49529</v>
      </c>
      <c r="Z1476" s="1403">
        <v>2.4253342419378748E-2</v>
      </c>
      <c r="AA1476" s="1411">
        <v>2.4245066905289603E-2</v>
      </c>
    </row>
    <row r="1477" spans="19:27" x14ac:dyDescent="0.2">
      <c r="S1477" s="399"/>
      <c r="T1477" s="1401"/>
      <c r="W1477" s="864" t="str">
        <f t="shared" si="30"/>
        <v>1w</v>
      </c>
      <c r="X1477" s="1405">
        <f>_xll.qlCalendarAdvance(Calendar,X1476,W1477,"f",FALSE)</f>
        <v>49536</v>
      </c>
      <c r="Y1477" s="1404">
        <f>_xll.qlCalendarAdvance(Calendar,X1477,NDays&amp;"D")</f>
        <v>49536</v>
      </c>
      <c r="Z1477" s="1403">
        <v>2.4245709209172746E-2</v>
      </c>
      <c r="AA1477" s="1411">
        <v>2.4237399579275509E-2</v>
      </c>
    </row>
    <row r="1478" spans="19:27" x14ac:dyDescent="0.2">
      <c r="S1478" s="399"/>
      <c r="T1478" s="1401"/>
      <c r="W1478" s="864" t="str">
        <f t="shared" si="30"/>
        <v>1w</v>
      </c>
      <c r="X1478" s="1405">
        <f>_xll.qlCalendarAdvance(Calendar,X1477,W1478,"f",FALSE)</f>
        <v>49543</v>
      </c>
      <c r="Y1478" s="1404">
        <f>_xll.qlCalendarAdvance(Calendar,X1478,NDays&amp;"D")</f>
        <v>49543</v>
      </c>
      <c r="Z1478" s="1403">
        <v>2.4238098061004631E-2</v>
      </c>
      <c r="AA1478" s="1411">
        <v>2.4229754263405123E-2</v>
      </c>
    </row>
    <row r="1479" spans="19:27" x14ac:dyDescent="0.2">
      <c r="S1479" s="399"/>
      <c r="T1479" s="1401"/>
      <c r="W1479" s="864" t="str">
        <f t="shared" si="30"/>
        <v>1w</v>
      </c>
      <c r="X1479" s="1405">
        <f>_xll.qlCalendarAdvance(Calendar,X1478,W1479,"f",FALSE)</f>
        <v>49550</v>
      </c>
      <c r="Y1479" s="1404">
        <f>_xll.qlCalendarAdvance(Calendar,X1479,NDays&amp;"D")</f>
        <v>49550</v>
      </c>
      <c r="Z1479" s="1403">
        <v>2.4229718591046723E-2</v>
      </c>
      <c r="AA1479" s="1411">
        <v>2.4222130957759491E-2</v>
      </c>
    </row>
    <row r="1480" spans="19:27" x14ac:dyDescent="0.2">
      <c r="S1480" s="399"/>
      <c r="T1480" s="1401"/>
      <c r="W1480" s="864" t="str">
        <f t="shared" si="30"/>
        <v>1w</v>
      </c>
      <c r="X1480" s="1405">
        <f>_xll.qlCalendarAdvance(Calendar,X1479,W1480,"f",FALSE)</f>
        <v>49557</v>
      </c>
      <c r="Y1480" s="1404">
        <f>_xll.qlCalendarAdvance(Calendar,X1480,NDays&amp;"D")</f>
        <v>49557</v>
      </c>
      <c r="Z1480" s="1403">
        <v>2.4222148345285393E-2</v>
      </c>
      <c r="AA1480" s="1411">
        <v>2.421452966217652E-2</v>
      </c>
    </row>
    <row r="1481" spans="19:27" x14ac:dyDescent="0.2">
      <c r="S1481" s="399"/>
      <c r="T1481" s="1401"/>
      <c r="W1481" s="864" t="str">
        <f t="shared" si="30"/>
        <v>1w</v>
      </c>
      <c r="X1481" s="1405">
        <f>_xll.qlCalendarAdvance(Calendar,X1480,W1481,"f",FALSE)</f>
        <v>49564</v>
      </c>
      <c r="Y1481" s="1404">
        <f>_xll.qlCalendarAdvance(Calendar,X1481,NDays&amp;"D")</f>
        <v>49564</v>
      </c>
      <c r="Z1481" s="1403">
        <v>2.4214600156577358E-2</v>
      </c>
      <c r="AA1481" s="1411">
        <v>2.4206950376818304E-2</v>
      </c>
    </row>
    <row r="1482" spans="19:27" x14ac:dyDescent="0.2">
      <c r="S1482" s="399"/>
      <c r="T1482" s="1401"/>
      <c r="W1482" s="864" t="str">
        <f t="shared" si="30"/>
        <v>1w</v>
      </c>
      <c r="X1482" s="1405">
        <f>_xll.qlCalendarAdvance(Calendar,X1481,W1482,"f",FALSE)</f>
        <v>49571</v>
      </c>
      <c r="Y1482" s="1404">
        <f>_xll.qlCalendarAdvance(Calendar,X1482,NDays&amp;"D")</f>
        <v>49571</v>
      </c>
      <c r="Z1482" s="1403">
        <v>2.4207074024884794E-2</v>
      </c>
      <c r="AA1482" s="1411">
        <v>2.4199393101603794E-2</v>
      </c>
    </row>
    <row r="1483" spans="19:27" x14ac:dyDescent="0.2">
      <c r="S1483" s="399"/>
      <c r="T1483" s="1401"/>
      <c r="W1483" s="864" t="str">
        <f t="shared" si="30"/>
        <v>1w</v>
      </c>
      <c r="X1483" s="1405">
        <f>_xll.qlCalendarAdvance(Calendar,X1482,W1483,"f",FALSE)</f>
        <v>49578</v>
      </c>
      <c r="Y1483" s="1404">
        <f>_xll.qlCalendarAdvance(Calendar,X1483,NDays&amp;"D")</f>
        <v>49578</v>
      </c>
      <c r="Z1483" s="1403">
        <v>2.4199569950167182E-2</v>
      </c>
      <c r="AA1483" s="1411">
        <v>2.4191857836614039E-2</v>
      </c>
    </row>
    <row r="1484" spans="19:27" x14ac:dyDescent="0.2">
      <c r="S1484" s="399"/>
      <c r="T1484" s="1401"/>
      <c r="W1484" s="864" t="str">
        <f t="shared" si="30"/>
        <v>1w</v>
      </c>
      <c r="X1484" s="1405">
        <f>_xll.qlCalendarAdvance(Calendar,X1483,W1484,"f",FALSE)</f>
        <v>49585</v>
      </c>
      <c r="Y1484" s="1404">
        <f>_xll.qlCalendarAdvance(Calendar,X1484,NDays&amp;"D")</f>
        <v>49585</v>
      </c>
      <c r="Z1484" s="1403">
        <v>2.4192894472271756E-2</v>
      </c>
      <c r="AA1484" s="1411">
        <v>2.4184344581767991E-2</v>
      </c>
    </row>
    <row r="1485" spans="19:27" x14ac:dyDescent="0.2">
      <c r="S1485" s="399"/>
      <c r="T1485" s="1401"/>
      <c r="W1485" s="864" t="str">
        <f t="shared" si="30"/>
        <v>1w</v>
      </c>
      <c r="X1485" s="1405">
        <f>_xll.qlCalendarAdvance(Calendar,X1484,W1485,"f",FALSE)</f>
        <v>49592</v>
      </c>
      <c r="Y1485" s="1404">
        <f>_xll.qlCalendarAdvance(Calendar,X1485,NDays&amp;"D")</f>
        <v>49592</v>
      </c>
      <c r="Z1485" s="1403">
        <v>2.4185437757106493E-2</v>
      </c>
      <c r="AA1485" s="1411">
        <v>2.4176853337146698E-2</v>
      </c>
    </row>
    <row r="1486" spans="19:27" x14ac:dyDescent="0.2">
      <c r="S1486" s="399"/>
      <c r="T1486" s="1401"/>
      <c r="W1486" s="864" t="str">
        <f t="shared" si="30"/>
        <v>1w</v>
      </c>
      <c r="X1486" s="1405">
        <f>_xll.qlCalendarAdvance(Calendar,X1485,W1486,"f",FALSE)</f>
        <v>49599</v>
      </c>
      <c r="Y1486" s="1404">
        <f>_xll.qlCalendarAdvance(Calendar,X1486,NDays&amp;"D")</f>
        <v>49599</v>
      </c>
      <c r="Z1486" s="1403">
        <v>2.4178003103620543E-2</v>
      </c>
      <c r="AA1486" s="1411">
        <v>2.4169384102588065E-2</v>
      </c>
    </row>
    <row r="1487" spans="19:27" x14ac:dyDescent="0.2">
      <c r="S1487" s="399"/>
      <c r="T1487" s="1401"/>
      <c r="W1487" s="864" t="str">
        <f t="shared" si="30"/>
        <v>1w</v>
      </c>
      <c r="X1487" s="1405">
        <f>_xll.qlCalendarAdvance(Calendar,X1486,W1487,"f",FALSE)</f>
        <v>49606</v>
      </c>
      <c r="Y1487" s="1404">
        <f>_xll.qlCalendarAdvance(Calendar,X1487,NDays&amp;"D")</f>
        <v>49606</v>
      </c>
      <c r="Z1487" s="1403">
        <v>2.4170590511769709E-2</v>
      </c>
      <c r="AA1487" s="1411">
        <v>2.4161936878254187E-2</v>
      </c>
    </row>
    <row r="1488" spans="19:27" x14ac:dyDescent="0.2">
      <c r="S1488" s="399"/>
      <c r="T1488" s="1401"/>
      <c r="W1488" s="864" t="str">
        <f t="shared" si="30"/>
        <v>1w</v>
      </c>
      <c r="X1488" s="1405">
        <f>_xll.qlCalendarAdvance(Calendar,X1487,W1488,"f",FALSE)</f>
        <v>49613</v>
      </c>
      <c r="Y1488" s="1404">
        <f>_xll.qlCalendarAdvance(Calendar,X1488,NDays&amp;"D")</f>
        <v>49613</v>
      </c>
      <c r="Z1488" s="1403">
        <v>2.416238042976615E-2</v>
      </c>
      <c r="AA1488" s="1411">
        <v>2.4154511663982969E-2</v>
      </c>
    </row>
    <row r="1489" spans="19:27" x14ac:dyDescent="0.2">
      <c r="S1489" s="399"/>
      <c r="T1489" s="1401"/>
      <c r="W1489" s="864" t="str">
        <f t="shared" si="30"/>
        <v>1w</v>
      </c>
      <c r="X1489" s="1405">
        <f>_xll.qlCalendarAdvance(Calendar,X1488,W1489,"f",FALSE)</f>
        <v>49620</v>
      </c>
      <c r="Y1489" s="1404">
        <f>_xll.qlCalendarAdvance(Calendar,X1489,NDays&amp;"D")</f>
        <v>49620</v>
      </c>
      <c r="Z1489" s="1403">
        <v>2.4155008696041851E-2</v>
      </c>
      <c r="AA1489" s="1411">
        <v>2.4147108460098599E-2</v>
      </c>
    </row>
    <row r="1490" spans="19:27" x14ac:dyDescent="0.2">
      <c r="S1490" s="399"/>
      <c r="T1490" s="1401"/>
      <c r="W1490" s="864" t="str">
        <f t="shared" si="30"/>
        <v>1w</v>
      </c>
      <c r="X1490" s="1405">
        <f>_xll.qlCalendarAdvance(Calendar,X1489,W1490,"f",FALSE)</f>
        <v>49627</v>
      </c>
      <c r="Y1490" s="1404">
        <f>_xll.qlCalendarAdvance(Calendar,X1490,NDays&amp;"D")</f>
        <v>49627</v>
      </c>
      <c r="Z1490" s="1403">
        <v>2.4147659019006139E-2</v>
      </c>
      <c r="AA1490" s="1411">
        <v>2.4139727266114797E-2</v>
      </c>
    </row>
    <row r="1491" spans="19:27" x14ac:dyDescent="0.2">
      <c r="S1491" s="399"/>
      <c r="T1491" s="1401"/>
      <c r="W1491" s="864" t="str">
        <f t="shared" si="30"/>
        <v>1w</v>
      </c>
      <c r="X1491" s="1405">
        <f>_xll.qlCalendarAdvance(Calendar,X1490,W1491,"f",FALSE)</f>
        <v>49634</v>
      </c>
      <c r="Y1491" s="1404">
        <f>_xll.qlCalendarAdvance(Calendar,X1491,NDays&amp;"D")</f>
        <v>49634</v>
      </c>
      <c r="Z1491" s="1403">
        <v>2.4140331398626591E-2</v>
      </c>
      <c r="AA1491" s="1411">
        <v>2.4132368082355748E-2</v>
      </c>
    </row>
    <row r="1492" spans="19:27" x14ac:dyDescent="0.2">
      <c r="S1492" s="399"/>
      <c r="T1492" s="1401"/>
      <c r="W1492" s="864" t="str">
        <f t="shared" si="30"/>
        <v>1w</v>
      </c>
      <c r="X1492" s="1405">
        <f>_xll.qlCalendarAdvance(Calendar,X1491,W1492,"f",FALSE)</f>
        <v>49641</v>
      </c>
      <c r="Y1492" s="1404">
        <f>_xll.qlCalendarAdvance(Calendar,X1492,NDays&amp;"D")</f>
        <v>49641</v>
      </c>
      <c r="Z1492" s="1403">
        <v>2.4133025834854587E-2</v>
      </c>
      <c r="AA1492" s="1411">
        <v>2.4125030908821454E-2</v>
      </c>
    </row>
    <row r="1493" spans="19:27" x14ac:dyDescent="0.2">
      <c r="S1493" s="399"/>
      <c r="T1493" s="1401"/>
      <c r="W1493" s="864" t="str">
        <f t="shared" si="30"/>
        <v>1w</v>
      </c>
      <c r="X1493" s="1405">
        <f>_xll.qlCalendarAdvance(Calendar,X1492,W1493,"f",FALSE)</f>
        <v>49648</v>
      </c>
      <c r="Y1493" s="1404">
        <f>_xll.qlCalendarAdvance(Calendar,X1493,NDays&amp;"D")</f>
        <v>49648</v>
      </c>
      <c r="Z1493" s="1403">
        <v>2.4126578252509245E-2</v>
      </c>
      <c r="AA1493" s="1411">
        <v>2.4117715745511914E-2</v>
      </c>
    </row>
    <row r="1494" spans="19:27" x14ac:dyDescent="0.2">
      <c r="S1494" s="399"/>
      <c r="T1494" s="1401"/>
      <c r="W1494" s="864" t="str">
        <f t="shared" si="30"/>
        <v>1w</v>
      </c>
      <c r="X1494" s="1405">
        <f>_xll.qlCalendarAdvance(Calendar,X1493,W1494,"f",FALSE)</f>
        <v>49655</v>
      </c>
      <c r="Y1494" s="1404">
        <f>_xll.qlCalendarAdvance(Calendar,X1494,NDays&amp;"D")</f>
        <v>49655</v>
      </c>
      <c r="Z1494" s="1403">
        <v>2.4119320090863938E-2</v>
      </c>
      <c r="AA1494" s="1411">
        <v>2.4110422592183989E-2</v>
      </c>
    </row>
    <row r="1495" spans="19:27" x14ac:dyDescent="0.2">
      <c r="S1495" s="399"/>
      <c r="T1495" s="1401"/>
      <c r="W1495" s="864" t="str">
        <f t="shared" si="30"/>
        <v>1w</v>
      </c>
      <c r="X1495" s="1405">
        <f>_xll.qlCalendarAdvance(Calendar,X1494,W1495,"f",FALSE)</f>
        <v>49662</v>
      </c>
      <c r="Y1495" s="1404">
        <f>_xll.qlCalendarAdvance(Calendar,X1495,NDays&amp;"D")</f>
        <v>49662</v>
      </c>
      <c r="Z1495" s="1403">
        <v>2.4112083990504993E-2</v>
      </c>
      <c r="AA1495" s="1411">
        <v>2.4103151449080817E-2</v>
      </c>
    </row>
    <row r="1496" spans="19:27" x14ac:dyDescent="0.2">
      <c r="S1496" s="399"/>
      <c r="T1496" s="1401"/>
      <c r="W1496" s="864" t="str">
        <f t="shared" si="30"/>
        <v>1w</v>
      </c>
      <c r="X1496" s="1405">
        <f>_xll.qlCalendarAdvance(Calendar,X1495,W1496,"f",FALSE)</f>
        <v>49670</v>
      </c>
      <c r="Y1496" s="1404">
        <f>_xll.qlCalendarAdvance(Calendar,X1496,NDays&amp;"D")</f>
        <v>49670</v>
      </c>
      <c r="Z1496" s="1403">
        <v>2.4103558965321292E-2</v>
      </c>
      <c r="AA1496" s="1411">
        <v>2.409486852242515E-2</v>
      </c>
    </row>
    <row r="1497" spans="19:27" x14ac:dyDescent="0.2">
      <c r="S1497" s="399"/>
      <c r="T1497" s="1401"/>
      <c r="W1497" s="864" t="str">
        <f t="shared" si="30"/>
        <v>1w</v>
      </c>
      <c r="X1497" s="1405">
        <f>_xll.qlCalendarAdvance(Calendar,X1496,W1497,"f",FALSE)</f>
        <v>49677</v>
      </c>
      <c r="Y1497" s="1404">
        <f>_xll.qlCalendarAdvance(Calendar,X1497,NDays&amp;"D")</f>
        <v>49677</v>
      </c>
      <c r="Z1497" s="1403">
        <v>2.4096369037442424E-2</v>
      </c>
      <c r="AA1497" s="1411">
        <v>2.4087644543880904E-2</v>
      </c>
    </row>
    <row r="1498" spans="19:27" x14ac:dyDescent="0.2">
      <c r="S1498" s="399"/>
      <c r="T1498" s="1401"/>
      <c r="W1498" s="864" t="str">
        <f t="shared" ref="W1498:W1561" si="31">W1497</f>
        <v>1w</v>
      </c>
      <c r="X1498" s="1405">
        <f>_xll.qlCalendarAdvance(Calendar,X1497,W1498,"f",FALSE)</f>
        <v>49684</v>
      </c>
      <c r="Y1498" s="1404">
        <f>_xll.qlCalendarAdvance(Calendar,X1498,NDays&amp;"D")</f>
        <v>49684</v>
      </c>
      <c r="Z1498" s="1403">
        <v>2.4089201169125232E-2</v>
      </c>
      <c r="AA1498" s="1411">
        <v>2.4080442575642458E-2</v>
      </c>
    </row>
    <row r="1499" spans="19:27" x14ac:dyDescent="0.2">
      <c r="S1499" s="399"/>
      <c r="T1499" s="1401"/>
      <c r="W1499" s="864" t="str">
        <f t="shared" si="31"/>
        <v>1w</v>
      </c>
      <c r="X1499" s="1405">
        <f>_xll.qlCalendarAdvance(Calendar,X1498,W1499,"f",FALSE)</f>
        <v>49691</v>
      </c>
      <c r="Y1499" s="1404">
        <f>_xll.qlCalendarAdvance(Calendar,X1499,NDays&amp;"D")</f>
        <v>49691</v>
      </c>
      <c r="Z1499" s="1403">
        <v>2.4082055360316532E-2</v>
      </c>
      <c r="AA1499" s="1411">
        <v>2.4073262617385627E-2</v>
      </c>
    </row>
    <row r="1500" spans="19:27" x14ac:dyDescent="0.2">
      <c r="S1500" s="399"/>
      <c r="T1500" s="1401"/>
      <c r="W1500" s="864" t="str">
        <f t="shared" si="31"/>
        <v>1w</v>
      </c>
      <c r="X1500" s="1405">
        <f>_xll.qlCalendarAdvance(Calendar,X1499,W1500,"f",FALSE)</f>
        <v>49698</v>
      </c>
      <c r="Y1500" s="1404">
        <f>_xll.qlCalendarAdvance(Calendar,X1500,NDays&amp;"D")</f>
        <v>49698</v>
      </c>
      <c r="Z1500" s="1403">
        <v>2.4074931610983397E-2</v>
      </c>
      <c r="AA1500" s="1411">
        <v>2.406610466935355E-2</v>
      </c>
    </row>
    <row r="1501" spans="19:27" x14ac:dyDescent="0.2">
      <c r="S1501" s="399"/>
      <c r="T1501" s="1401"/>
      <c r="W1501" s="864" t="str">
        <f t="shared" si="31"/>
        <v>1w</v>
      </c>
      <c r="X1501" s="1405">
        <f>_xll.qlCalendarAdvance(Calendar,X1500,W1501,"f",FALSE)</f>
        <v>49705</v>
      </c>
      <c r="Y1501" s="1404">
        <f>_xll.qlCalendarAdvance(Calendar,X1501,NDays&amp;"D")</f>
        <v>49705</v>
      </c>
      <c r="Z1501" s="1403">
        <v>2.4066967429999041E-2</v>
      </c>
      <c r="AA1501" s="1411">
        <v>2.405896873146518E-2</v>
      </c>
    </row>
    <row r="1502" spans="19:27" x14ac:dyDescent="0.2">
      <c r="S1502" s="399"/>
      <c r="T1502" s="1401"/>
      <c r="W1502" s="864" t="str">
        <f t="shared" si="31"/>
        <v>1w</v>
      </c>
      <c r="X1502" s="1405">
        <f>_xll.qlCalendarAdvance(Calendar,X1501,W1502,"f",FALSE)</f>
        <v>49712</v>
      </c>
      <c r="Y1502" s="1404">
        <f>_xll.qlCalendarAdvance(Calendar,X1502,NDays&amp;"D")</f>
        <v>49712</v>
      </c>
      <c r="Z1502" s="1403">
        <v>2.4059884472162243E-2</v>
      </c>
      <c r="AA1502" s="1411">
        <v>2.4051854803639472E-2</v>
      </c>
    </row>
    <row r="1503" spans="19:27" x14ac:dyDescent="0.2">
      <c r="S1503" s="399"/>
      <c r="T1503" s="1401"/>
      <c r="W1503" s="864" t="str">
        <f t="shared" si="31"/>
        <v>1w</v>
      </c>
      <c r="X1503" s="1405">
        <f>_xll.qlCalendarAdvance(Calendar,X1502,W1503,"f",FALSE)</f>
        <v>49719</v>
      </c>
      <c r="Y1503" s="1404">
        <f>_xll.qlCalendarAdvance(Calendar,X1503,NDays&amp;"D")</f>
        <v>49719</v>
      </c>
      <c r="Z1503" s="1403">
        <v>2.4052823568910461E-2</v>
      </c>
      <c r="AA1503" s="1411">
        <v>2.4044762885957471E-2</v>
      </c>
    </row>
    <row r="1504" spans="19:27" x14ac:dyDescent="0.2">
      <c r="S1504" s="399"/>
      <c r="T1504" s="1401"/>
      <c r="W1504" s="864" t="str">
        <f t="shared" si="31"/>
        <v>1w</v>
      </c>
      <c r="X1504" s="1405">
        <f>_xll.qlCalendarAdvance(Calendar,X1503,W1504,"f",FALSE)</f>
        <v>49726</v>
      </c>
      <c r="Y1504" s="1404">
        <f>_xll.qlCalendarAdvance(Calendar,X1504,NDays&amp;"D")</f>
        <v>49726</v>
      </c>
      <c r="Z1504" s="1403">
        <v>2.4045784720215749E-2</v>
      </c>
      <c r="AA1504" s="1411">
        <v>2.4037692978500225E-2</v>
      </c>
    </row>
    <row r="1505" spans="19:27" x14ac:dyDescent="0.2">
      <c r="S1505" s="399"/>
      <c r="T1505" s="1401"/>
      <c r="W1505" s="864" t="str">
        <f t="shared" si="31"/>
        <v>1w</v>
      </c>
      <c r="X1505" s="1405">
        <f>_xll.qlCalendarAdvance(Calendar,X1504,W1505,"f",FALSE)</f>
        <v>49733</v>
      </c>
      <c r="Y1505" s="1404">
        <f>_xll.qlCalendarAdvance(Calendar,X1505,NDays&amp;"D")</f>
        <v>49733</v>
      </c>
      <c r="Z1505" s="1403">
        <v>2.4038767926038981E-2</v>
      </c>
      <c r="AA1505" s="1411">
        <v>2.4030645081105639E-2</v>
      </c>
    </row>
    <row r="1506" spans="19:27" x14ac:dyDescent="0.2">
      <c r="S1506" s="399"/>
      <c r="T1506" s="1401"/>
      <c r="W1506" s="864" t="str">
        <f t="shared" si="31"/>
        <v>1w</v>
      </c>
      <c r="X1506" s="1405">
        <f>_xll.qlCalendarAdvance(Calendar,X1505,W1506,"f",FALSE)</f>
        <v>49740</v>
      </c>
      <c r="Y1506" s="1404">
        <f>_xll.qlCalendarAdvance(Calendar,X1506,NDays&amp;"D")</f>
        <v>49740</v>
      </c>
      <c r="Z1506" s="1403">
        <v>2.403265236160846E-2</v>
      </c>
      <c r="AA1506" s="1411">
        <v>2.4023619193935808E-2</v>
      </c>
    </row>
    <row r="1507" spans="19:27" x14ac:dyDescent="0.2">
      <c r="S1507" s="399"/>
      <c r="T1507" s="1401"/>
      <c r="W1507" s="864" t="str">
        <f t="shared" si="31"/>
        <v>1w</v>
      </c>
      <c r="X1507" s="1405">
        <f>_xll.qlCalendarAdvance(Calendar,X1506,W1507,"f",FALSE)</f>
        <v>49747</v>
      </c>
      <c r="Y1507" s="1404">
        <f>_xll.qlCalendarAdvance(Calendar,X1507,NDays&amp;"D")</f>
        <v>49747</v>
      </c>
      <c r="Z1507" s="1403">
        <v>2.402597744184155E-2</v>
      </c>
      <c r="AA1507" s="1411">
        <v>2.4016615316828638E-2</v>
      </c>
    </row>
    <row r="1508" spans="19:27" x14ac:dyDescent="0.2">
      <c r="S1508" s="399"/>
      <c r="T1508" s="1401"/>
      <c r="W1508" s="864" t="str">
        <f t="shared" si="31"/>
        <v>1w</v>
      </c>
      <c r="X1508" s="1405">
        <f>_xll.qlCalendarAdvance(Calendar,X1507,W1508,"f",FALSE)</f>
        <v>49754</v>
      </c>
      <c r="Y1508" s="1404">
        <f>_xll.qlCalendarAdvance(Calendar,X1508,NDays&amp;"D")</f>
        <v>49754</v>
      </c>
      <c r="Z1508" s="1403">
        <v>2.4018735752413811E-2</v>
      </c>
      <c r="AA1508" s="1411">
        <v>2.4009633449946222E-2</v>
      </c>
    </row>
    <row r="1509" spans="19:27" x14ac:dyDescent="0.2">
      <c r="S1509" s="399"/>
      <c r="T1509" s="1401"/>
      <c r="W1509" s="864" t="str">
        <f t="shared" si="31"/>
        <v>1w</v>
      </c>
      <c r="X1509" s="1405">
        <f>_xll.qlCalendarAdvance(Calendar,X1508,W1509,"f",FALSE)</f>
        <v>49761</v>
      </c>
      <c r="Y1509" s="1404">
        <f>_xll.qlCalendarAdvance(Calendar,X1509,NDays&amp;"D")</f>
        <v>49761</v>
      </c>
      <c r="Z1509" s="1403">
        <v>2.401181053649417E-2</v>
      </c>
      <c r="AA1509" s="1411">
        <v>2.4002673593126467E-2</v>
      </c>
    </row>
    <row r="1510" spans="19:27" x14ac:dyDescent="0.2">
      <c r="S1510" s="399"/>
      <c r="T1510" s="1401"/>
      <c r="W1510" s="864" t="str">
        <f t="shared" si="31"/>
        <v>1w</v>
      </c>
      <c r="X1510" s="1405">
        <f>_xll.qlCalendarAdvance(Calendar,X1509,W1510,"f",FALSE)</f>
        <v>49768</v>
      </c>
      <c r="Y1510" s="1404">
        <f>_xll.qlCalendarAdvance(Calendar,X1510,NDays&amp;"D")</f>
        <v>49768</v>
      </c>
      <c r="Z1510" s="1403">
        <v>2.4005205155780047E-2</v>
      </c>
      <c r="AA1510" s="1411">
        <v>2.399573574645042E-2</v>
      </c>
    </row>
    <row r="1511" spans="19:27" x14ac:dyDescent="0.2">
      <c r="S1511" s="399"/>
      <c r="T1511" s="1401"/>
      <c r="W1511" s="864" t="str">
        <f t="shared" si="31"/>
        <v>1w</v>
      </c>
      <c r="X1511" s="1405">
        <f>_xll.qlCalendarAdvance(Calendar,X1510,W1511,"f",FALSE)</f>
        <v>49775</v>
      </c>
      <c r="Y1511" s="1404">
        <f>_xll.qlCalendarAdvance(Calendar,X1511,NDays&amp;"D")</f>
        <v>49775</v>
      </c>
      <c r="Z1511" s="1403">
        <v>2.3998026281817769E-2</v>
      </c>
      <c r="AA1511" s="1411">
        <v>2.3990001361946733E-2</v>
      </c>
    </row>
    <row r="1512" spans="19:27" x14ac:dyDescent="0.2">
      <c r="S1512" s="399"/>
      <c r="T1512" s="1401"/>
      <c r="W1512" s="864" t="str">
        <f t="shared" si="31"/>
        <v>1w</v>
      </c>
      <c r="X1512" s="1405">
        <f>_xll.qlCalendarAdvance(Calendar,X1511,W1512,"f",FALSE)</f>
        <v>49782</v>
      </c>
      <c r="Y1512" s="1404">
        <f>_xll.qlCalendarAdvance(Calendar,X1512,NDays&amp;"D")</f>
        <v>49782</v>
      </c>
      <c r="Z1512" s="1403">
        <v>2.3991167242977431E-2</v>
      </c>
      <c r="AA1512" s="1411">
        <v>2.3981926083448402E-2</v>
      </c>
    </row>
    <row r="1513" spans="19:27" x14ac:dyDescent="0.2">
      <c r="S1513" s="399"/>
      <c r="T1513" s="1401"/>
      <c r="W1513" s="864" t="str">
        <f t="shared" si="31"/>
        <v>1w</v>
      </c>
      <c r="X1513" s="1405">
        <f>_xll.qlCalendarAdvance(Calendar,X1512,W1513,"f",FALSE)</f>
        <v>49789</v>
      </c>
      <c r="Y1513" s="1404">
        <f>_xll.qlCalendarAdvance(Calendar,X1513,NDays&amp;"D")</f>
        <v>49789</v>
      </c>
      <c r="Z1513" s="1403">
        <v>2.3984631415146153E-2</v>
      </c>
      <c r="AA1513" s="1411">
        <v>2.3975054267122431E-2</v>
      </c>
    </row>
    <row r="1514" spans="19:27" x14ac:dyDescent="0.2">
      <c r="S1514" s="399"/>
      <c r="T1514" s="1401"/>
      <c r="W1514" s="864" t="str">
        <f t="shared" si="31"/>
        <v>1w</v>
      </c>
      <c r="X1514" s="1405">
        <f>_xll.qlCalendarAdvance(Calendar,X1513,W1514,"f",FALSE)</f>
        <v>49796</v>
      </c>
      <c r="Y1514" s="1404">
        <f>_xll.qlCalendarAdvance(Calendar,X1514,NDays&amp;"D")</f>
        <v>49796</v>
      </c>
      <c r="Z1514" s="1403">
        <v>2.3977515342102525E-2</v>
      </c>
      <c r="AA1514" s="1411">
        <v>2.3968204461021214E-2</v>
      </c>
    </row>
    <row r="1515" spans="19:27" x14ac:dyDescent="0.2">
      <c r="S1515" s="399"/>
      <c r="T1515" s="1401"/>
      <c r="W1515" s="864" t="str">
        <f t="shared" si="31"/>
        <v>1w</v>
      </c>
      <c r="X1515" s="1405">
        <f>_xll.qlCalendarAdvance(Calendar,X1514,W1515,"f",FALSE)</f>
        <v>49803</v>
      </c>
      <c r="Y1515" s="1404">
        <f>_xll.qlCalendarAdvance(Calendar,X1515,NDays&amp;"D")</f>
        <v>49803</v>
      </c>
      <c r="Z1515" s="1403">
        <v>2.3970722479981846E-2</v>
      </c>
      <c r="AA1515" s="1411">
        <v>2.3961376664901612E-2</v>
      </c>
    </row>
    <row r="1516" spans="19:27" x14ac:dyDescent="0.2">
      <c r="S1516" s="399"/>
      <c r="T1516" s="1401"/>
      <c r="W1516" s="864" t="str">
        <f t="shared" si="31"/>
        <v>1w</v>
      </c>
      <c r="X1516" s="1405">
        <f>_xll.qlCalendarAdvance(Calendar,X1515,W1516,"f",FALSE)</f>
        <v>49810</v>
      </c>
      <c r="Y1516" s="1404">
        <f>_xll.qlCalendarAdvance(Calendar,X1516,NDays&amp;"D")</f>
        <v>49810</v>
      </c>
      <c r="Z1516" s="1403">
        <v>2.396395167669596E-2</v>
      </c>
      <c r="AA1516" s="1411">
        <v>2.3954570879006765E-2</v>
      </c>
    </row>
    <row r="1517" spans="19:27" x14ac:dyDescent="0.2">
      <c r="S1517" s="399"/>
      <c r="T1517" s="1401"/>
      <c r="W1517" s="864" t="str">
        <f t="shared" si="31"/>
        <v>1w</v>
      </c>
      <c r="X1517" s="1405">
        <f>_xll.qlCalendarAdvance(Calendar,X1516,W1517,"f",FALSE)</f>
        <v>49817</v>
      </c>
      <c r="Y1517" s="1404">
        <f>_xll.qlCalendarAdvance(Calendar,X1517,NDays&amp;"D")</f>
        <v>49817</v>
      </c>
      <c r="Z1517" s="1403">
        <v>2.3957202932194215E-2</v>
      </c>
      <c r="AA1517" s="1411">
        <v>2.3947787103255624E-2</v>
      </c>
    </row>
    <row r="1518" spans="19:27" x14ac:dyDescent="0.2">
      <c r="S1518" s="399"/>
      <c r="T1518" s="1401"/>
      <c r="W1518" s="864" t="str">
        <f t="shared" si="31"/>
        <v>1w</v>
      </c>
      <c r="X1518" s="1405">
        <f>_xll.qlCalendarAdvance(Calendar,X1517,W1518,"f",FALSE)</f>
        <v>49824</v>
      </c>
      <c r="Y1518" s="1404">
        <f>_xll.qlCalendarAdvance(Calendar,X1518,NDays&amp;"D")</f>
        <v>49824</v>
      </c>
      <c r="Z1518" s="1403">
        <v>2.3950476246443683E-2</v>
      </c>
      <c r="AA1518" s="1411">
        <v>2.3941025337648192E-2</v>
      </c>
    </row>
    <row r="1519" spans="19:27" x14ac:dyDescent="0.2">
      <c r="S1519" s="399"/>
      <c r="T1519" s="1401"/>
      <c r="W1519" s="864" t="str">
        <f t="shared" si="31"/>
        <v>1w</v>
      </c>
      <c r="X1519" s="1405">
        <f>_xll.qlCalendarAdvance(Calendar,X1518,W1519,"f",FALSE)</f>
        <v>49831</v>
      </c>
      <c r="Y1519" s="1404">
        <f>_xll.qlCalendarAdvance(Calendar,X1519,NDays&amp;"D")</f>
        <v>49831</v>
      </c>
      <c r="Z1519" s="1403">
        <v>2.3943771619406376E-2</v>
      </c>
      <c r="AA1519" s="1411">
        <v>2.3934285582022374E-2</v>
      </c>
    </row>
    <row r="1520" spans="19:27" x14ac:dyDescent="0.2">
      <c r="S1520" s="399"/>
      <c r="T1520" s="1401"/>
      <c r="W1520" s="864" t="str">
        <f t="shared" si="31"/>
        <v>1w</v>
      </c>
      <c r="X1520" s="1405">
        <f>_xll.qlCalendarAdvance(Calendar,X1519,W1520,"f",FALSE)</f>
        <v>49838</v>
      </c>
      <c r="Y1520" s="1404">
        <f>_xll.qlCalendarAdvance(Calendar,X1520,NDays&amp;"D")</f>
        <v>49838</v>
      </c>
      <c r="Z1520" s="1403">
        <v>2.393708905104177E-2</v>
      </c>
      <c r="AA1520" s="1411">
        <v>2.3927567836621311E-2</v>
      </c>
    </row>
    <row r="1521" spans="19:27" x14ac:dyDescent="0.2">
      <c r="S1521" s="399"/>
      <c r="T1521" s="1401"/>
      <c r="W1521" s="864" t="str">
        <f t="shared" si="31"/>
        <v>1w</v>
      </c>
      <c r="X1521" s="1405">
        <f>_xll.qlCalendarAdvance(Calendar,X1520,W1521,"f",FALSE)</f>
        <v>49845</v>
      </c>
      <c r="Y1521" s="1404">
        <f>_xll.qlCalendarAdvance(Calendar,X1521,NDays&amp;"D")</f>
        <v>49845</v>
      </c>
      <c r="Z1521" s="1403">
        <v>2.3930428541309341E-2</v>
      </c>
      <c r="AA1521" s="1411">
        <v>2.3920872101282908E-2</v>
      </c>
    </row>
    <row r="1522" spans="19:27" x14ac:dyDescent="0.2">
      <c r="S1522" s="399"/>
      <c r="T1522" s="1401"/>
      <c r="W1522" s="864" t="str">
        <f t="shared" si="31"/>
        <v>1w</v>
      </c>
      <c r="X1522" s="1405">
        <f>_xll.qlCalendarAdvance(Calendar,X1521,W1522,"f",FALSE)</f>
        <v>49852</v>
      </c>
      <c r="Y1522" s="1404">
        <f>_xll.qlCalendarAdvance(Calendar,X1522,NDays&amp;"D")</f>
        <v>49852</v>
      </c>
      <c r="Z1522" s="1403">
        <v>2.3923790090173633E-2</v>
      </c>
      <c r="AA1522" s="1411">
        <v>2.391419837616926E-2</v>
      </c>
    </row>
    <row r="1523" spans="19:27" x14ac:dyDescent="0.2">
      <c r="S1523" s="399"/>
      <c r="T1523" s="1401"/>
      <c r="W1523" s="864" t="str">
        <f t="shared" si="31"/>
        <v>1w</v>
      </c>
      <c r="X1523" s="1405">
        <f>_xll.qlCalendarAdvance(Calendar,X1522,W1523,"f",FALSE)</f>
        <v>49859</v>
      </c>
      <c r="Y1523" s="1404">
        <f>_xll.qlCalendarAdvance(Calendar,X1523,NDays&amp;"D")</f>
        <v>49859</v>
      </c>
      <c r="Z1523" s="1403">
        <v>2.3917173697591589E-2</v>
      </c>
      <c r="AA1523" s="1411">
        <v>2.3907546661037227E-2</v>
      </c>
    </row>
    <row r="1524" spans="19:27" x14ac:dyDescent="0.2">
      <c r="S1524" s="399"/>
      <c r="T1524" s="1401"/>
      <c r="W1524" s="864" t="str">
        <f t="shared" si="31"/>
        <v>1w</v>
      </c>
      <c r="X1524" s="1405">
        <f>_xll.qlCalendarAdvance(Calendar,X1523,W1524,"f",FALSE)</f>
        <v>49866</v>
      </c>
      <c r="Y1524" s="1404">
        <f>_xll.qlCalendarAdvance(Calendar,X1524,NDays&amp;"D")</f>
        <v>49866</v>
      </c>
      <c r="Z1524" s="1403">
        <v>2.3910579363530284E-2</v>
      </c>
      <c r="AA1524" s="1411">
        <v>2.3900916956048901E-2</v>
      </c>
    </row>
    <row r="1525" spans="19:27" x14ac:dyDescent="0.2">
      <c r="S1525" s="399"/>
      <c r="T1525" s="1401"/>
      <c r="W1525" s="864" t="str">
        <f t="shared" si="31"/>
        <v>1w</v>
      </c>
      <c r="X1525" s="1405">
        <f>_xll.qlCalendarAdvance(Calendar,X1524,W1525,"f",FALSE)</f>
        <v>49873</v>
      </c>
      <c r="Y1525" s="1404">
        <f>_xll.qlCalendarAdvance(Calendar,X1525,NDays&amp;"D")</f>
        <v>49873</v>
      </c>
      <c r="Z1525" s="1403">
        <v>2.3904007087946662E-2</v>
      </c>
      <c r="AA1525" s="1411">
        <v>2.3894309261204283E-2</v>
      </c>
    </row>
    <row r="1526" spans="19:27" x14ac:dyDescent="0.2">
      <c r="S1526" s="399"/>
      <c r="T1526" s="1401"/>
      <c r="W1526" s="864" t="str">
        <f t="shared" si="31"/>
        <v>1w</v>
      </c>
      <c r="X1526" s="1405">
        <f>_xll.qlCalendarAdvance(Calendar,X1525,W1526,"f",FALSE)</f>
        <v>49880</v>
      </c>
      <c r="Y1526" s="1404">
        <f>_xll.qlCalendarAdvance(Calendar,X1526,NDays&amp;"D")</f>
        <v>49880</v>
      </c>
      <c r="Z1526" s="1403">
        <v>2.389777281497938E-2</v>
      </c>
      <c r="AA1526" s="1411">
        <v>2.3887723576503372E-2</v>
      </c>
    </row>
    <row r="1527" spans="19:27" x14ac:dyDescent="0.2">
      <c r="S1527" s="399"/>
      <c r="T1527" s="1401"/>
      <c r="W1527" s="864" t="str">
        <f t="shared" si="31"/>
        <v>1w</v>
      </c>
      <c r="X1527" s="1405">
        <f>_xll.qlCalendarAdvance(Calendar,X1526,W1527,"f",FALSE)</f>
        <v>49887</v>
      </c>
      <c r="Y1527" s="1404">
        <f>_xll.qlCalendarAdvance(Calendar,X1527,NDays&amp;"D")</f>
        <v>49887</v>
      </c>
      <c r="Z1527" s="1403">
        <v>2.388997817347965E-2</v>
      </c>
      <c r="AA1527" s="1411">
        <v>2.388115990194617E-2</v>
      </c>
    </row>
    <row r="1528" spans="19:27" x14ac:dyDescent="0.2">
      <c r="S1528" s="399"/>
      <c r="T1528" s="1401"/>
      <c r="W1528" s="864" t="str">
        <f t="shared" si="31"/>
        <v>1w</v>
      </c>
      <c r="X1528" s="1405">
        <f>_xll.qlCalendarAdvance(Calendar,X1527,W1528,"f",FALSE)</f>
        <v>49894</v>
      </c>
      <c r="Y1528" s="1404">
        <f>_xll.qlCalendarAdvance(Calendar,X1528,NDays&amp;"D")</f>
        <v>49894</v>
      </c>
      <c r="Z1528" s="1403">
        <v>2.3884422611704786E-2</v>
      </c>
      <c r="AA1528" s="1411">
        <v>2.3874618237370582E-2</v>
      </c>
    </row>
    <row r="1529" spans="19:27" x14ac:dyDescent="0.2">
      <c r="S1529" s="399"/>
      <c r="T1529" s="1401"/>
      <c r="W1529" s="864" t="str">
        <f t="shared" si="31"/>
        <v>1w</v>
      </c>
      <c r="X1529" s="1405">
        <f>_xll.qlCalendarAdvance(Calendar,X1528,W1529,"f",FALSE)</f>
        <v>49901</v>
      </c>
      <c r="Y1529" s="1404">
        <f>_xll.qlCalendarAdvance(Calendar,X1529,NDays&amp;"D")</f>
        <v>49901</v>
      </c>
      <c r="Z1529" s="1403">
        <v>2.387793856966719E-2</v>
      </c>
      <c r="AA1529" s="1411">
        <v>2.3868098583100794E-2</v>
      </c>
    </row>
    <row r="1530" spans="19:27" x14ac:dyDescent="0.2">
      <c r="S1530" s="399"/>
      <c r="T1530" s="1401"/>
      <c r="W1530" s="864" t="str">
        <f t="shared" si="31"/>
        <v>1w</v>
      </c>
      <c r="X1530" s="1405">
        <f>_xll.qlCalendarAdvance(Calendar,X1529,W1530,"f",FALSE)</f>
        <v>49908</v>
      </c>
      <c r="Y1530" s="1404">
        <f>_xll.qlCalendarAdvance(Calendar,X1530,NDays&amp;"D")</f>
        <v>49908</v>
      </c>
      <c r="Z1530" s="1403">
        <v>2.3871476585917324E-2</v>
      </c>
      <c r="AA1530" s="1411">
        <v>2.3861600938731575E-2</v>
      </c>
    </row>
    <row r="1531" spans="19:27" x14ac:dyDescent="0.2">
      <c r="S1531" s="399"/>
      <c r="T1531" s="1401"/>
      <c r="W1531" s="864" t="str">
        <f t="shared" si="31"/>
        <v>1w</v>
      </c>
      <c r="X1531" s="1405">
        <f>_xll.qlCalendarAdvance(Calendar,X1530,W1531,"f",FALSE)</f>
        <v>49915</v>
      </c>
      <c r="Y1531" s="1404">
        <f>_xll.qlCalendarAdvance(Calendar,X1531,NDays&amp;"D")</f>
        <v>49915</v>
      </c>
      <c r="Z1531" s="1403">
        <v>2.3865036660422265E-2</v>
      </c>
      <c r="AA1531" s="1411">
        <v>2.3855125304506064E-2</v>
      </c>
    </row>
    <row r="1532" spans="19:27" x14ac:dyDescent="0.2">
      <c r="S1532" s="399"/>
      <c r="T1532" s="1401"/>
      <c r="W1532" s="864" t="str">
        <f t="shared" si="31"/>
        <v>1w</v>
      </c>
      <c r="X1532" s="1405">
        <f>_xll.qlCalendarAdvance(Calendar,X1531,W1532,"f",FALSE)</f>
        <v>49922</v>
      </c>
      <c r="Y1532" s="1404">
        <f>_xll.qlCalendarAdvance(Calendar,X1532,NDays&amp;"D")</f>
        <v>49922</v>
      </c>
      <c r="Z1532" s="1403">
        <v>2.3858618793144021E-2</v>
      </c>
      <c r="AA1532" s="1411">
        <v>2.384867168042426E-2</v>
      </c>
    </row>
    <row r="1533" spans="19:27" x14ac:dyDescent="0.2">
      <c r="S1533" s="399"/>
      <c r="T1533" s="1401"/>
      <c r="W1533" s="864" t="str">
        <f t="shared" si="31"/>
        <v>1w</v>
      </c>
      <c r="X1533" s="1405">
        <f>_xll.qlCalendarAdvance(Calendar,X1532,W1533,"f",FALSE)</f>
        <v>49929</v>
      </c>
      <c r="Y1533" s="1404">
        <f>_xll.qlCalendarAdvance(Calendar,X1533,NDays&amp;"D")</f>
        <v>49929</v>
      </c>
      <c r="Z1533" s="1403">
        <v>2.3852222984047135E-2</v>
      </c>
      <c r="AA1533" s="1411">
        <v>2.3842240066486164E-2</v>
      </c>
    </row>
    <row r="1534" spans="19:27" x14ac:dyDescent="0.2">
      <c r="S1534" s="399"/>
      <c r="T1534" s="1401"/>
      <c r="W1534" s="864" t="str">
        <f t="shared" si="31"/>
        <v>1w</v>
      </c>
      <c r="X1534" s="1405">
        <f>_xll.qlCalendarAdvance(Calendar,X1533,W1534,"f",FALSE)</f>
        <v>49936</v>
      </c>
      <c r="Y1534" s="1404">
        <f>_xll.qlCalendarAdvance(Calendar,X1534,NDays&amp;"D")</f>
        <v>49936</v>
      </c>
      <c r="Z1534" s="1403">
        <v>2.3845849233091083E-2</v>
      </c>
      <c r="AA1534" s="1411">
        <v>2.3835830462529684E-2</v>
      </c>
    </row>
    <row r="1535" spans="19:27" x14ac:dyDescent="0.2">
      <c r="S1535" s="399"/>
      <c r="T1535" s="1401"/>
      <c r="W1535" s="864" t="str">
        <f t="shared" si="31"/>
        <v>1w</v>
      </c>
      <c r="X1535" s="1405">
        <f>_xll.qlCalendarAdvance(Calendar,X1534,W1535,"f",FALSE)</f>
        <v>49943</v>
      </c>
      <c r="Y1535" s="1404">
        <f>_xll.qlCalendarAdvance(Calendar,X1535,NDays&amp;"D")</f>
        <v>49943</v>
      </c>
      <c r="Z1535" s="1403">
        <v>2.3839497540240409E-2</v>
      </c>
      <c r="AA1535" s="1411">
        <v>2.3829442868797956E-2</v>
      </c>
    </row>
    <row r="1536" spans="19:27" x14ac:dyDescent="0.2">
      <c r="S1536" s="399"/>
      <c r="T1536" s="1401"/>
      <c r="W1536" s="864" t="str">
        <f t="shared" si="31"/>
        <v>1w</v>
      </c>
      <c r="X1536" s="1405">
        <f>_xll.qlCalendarAdvance(Calendar,X1535,W1536,"f",FALSE)</f>
        <v>49950</v>
      </c>
      <c r="Y1536" s="1404">
        <f>_xll.qlCalendarAdvance(Calendar,X1536,NDays&amp;"D")</f>
        <v>49950</v>
      </c>
      <c r="Z1536" s="1403">
        <v>2.3833167905462187E-2</v>
      </c>
      <c r="AA1536" s="1411">
        <v>2.3823077285209937E-2</v>
      </c>
    </row>
    <row r="1537" spans="19:27" x14ac:dyDescent="0.2">
      <c r="S1537" s="399"/>
      <c r="T1537" s="1401"/>
      <c r="W1537" s="864" t="str">
        <f t="shared" si="31"/>
        <v>1w</v>
      </c>
      <c r="X1537" s="1405">
        <f>_xll.qlCalendarAdvance(Calendar,X1536,W1537,"f",FALSE)</f>
        <v>49957</v>
      </c>
      <c r="Y1537" s="1404">
        <f>_xll.qlCalendarAdvance(Calendar,X1537,NDays&amp;"D")</f>
        <v>49957</v>
      </c>
      <c r="Z1537" s="1403">
        <v>2.3826860328708295E-2</v>
      </c>
      <c r="AA1537" s="1411">
        <v>2.3816733711522486E-2</v>
      </c>
    </row>
    <row r="1538" spans="19:27" x14ac:dyDescent="0.2">
      <c r="S1538" s="399"/>
      <c r="T1538" s="1401"/>
      <c r="W1538" s="864" t="str">
        <f t="shared" si="31"/>
        <v>1w</v>
      </c>
      <c r="X1538" s="1405">
        <f>_xll.qlCalendarAdvance(Calendar,X1537,W1538,"f",FALSE)</f>
        <v>49964</v>
      </c>
      <c r="Y1538" s="1404">
        <f>_xll.qlCalendarAdvance(Calendar,X1538,NDays&amp;"D")</f>
        <v>49964</v>
      </c>
      <c r="Z1538" s="1403">
        <v>2.382057480995594E-2</v>
      </c>
      <c r="AA1538" s="1411">
        <v>2.3810412148140836E-2</v>
      </c>
    </row>
    <row r="1539" spans="19:27" x14ac:dyDescent="0.2">
      <c r="S1539" s="399"/>
      <c r="T1539" s="1401"/>
      <c r="W1539" s="864" t="str">
        <f t="shared" si="31"/>
        <v>1w</v>
      </c>
      <c r="X1539" s="1405">
        <f>_xll.qlCalendarAdvance(Calendar,X1538,W1539,"f",FALSE)</f>
        <v>49971</v>
      </c>
      <c r="Y1539" s="1404">
        <f>_xll.qlCalendarAdvance(Calendar,X1539,NDays&amp;"D")</f>
        <v>49971</v>
      </c>
      <c r="Z1539" s="1403">
        <v>2.3814311349162065E-2</v>
      </c>
      <c r="AA1539" s="1411">
        <v>2.3804112594740801E-2</v>
      </c>
    </row>
    <row r="1540" spans="19:27" x14ac:dyDescent="0.2">
      <c r="S1540" s="399"/>
      <c r="T1540" s="1401"/>
      <c r="W1540" s="864" t="str">
        <f t="shared" si="31"/>
        <v>1w</v>
      </c>
      <c r="X1540" s="1405">
        <f>_xll.qlCalendarAdvance(Calendar,X1539,W1540,"f",FALSE)</f>
        <v>49978</v>
      </c>
      <c r="Y1540" s="1404">
        <f>_xll.qlCalendarAdvance(Calendar,X1540,NDays&amp;"D")</f>
        <v>49978</v>
      </c>
      <c r="Z1540" s="1403">
        <v>2.3807074196734213E-2</v>
      </c>
      <c r="AA1540" s="1411">
        <v>2.3797835051403426E-2</v>
      </c>
    </row>
    <row r="1541" spans="19:27" x14ac:dyDescent="0.2">
      <c r="S1541" s="399"/>
      <c r="T1541" s="1401"/>
      <c r="W1541" s="864" t="str">
        <f t="shared" si="31"/>
        <v>1w</v>
      </c>
      <c r="X1541" s="1405">
        <f>_xll.qlCalendarAdvance(Calendar,X1540,W1541,"f",FALSE)</f>
        <v>49985</v>
      </c>
      <c r="Y1541" s="1404">
        <f>_xll.qlCalendarAdvance(Calendar,X1541,NDays&amp;"D")</f>
        <v>49985</v>
      </c>
      <c r="Z1541" s="1403">
        <v>2.3801850601302861E-2</v>
      </c>
      <c r="AA1541" s="1411">
        <v>2.3791579518290806E-2</v>
      </c>
    </row>
    <row r="1542" spans="19:27" x14ac:dyDescent="0.2">
      <c r="S1542" s="399"/>
      <c r="T1542" s="1401"/>
      <c r="W1542" s="864" t="str">
        <f t="shared" si="31"/>
        <v>1w</v>
      </c>
      <c r="X1542" s="1405">
        <f>_xll.qlCalendarAdvance(Calendar,X1541,W1542,"f",FALSE)</f>
        <v>49992</v>
      </c>
      <c r="Y1542" s="1404">
        <f>_xll.qlCalendarAdvance(Calendar,X1542,NDays&amp;"D")</f>
        <v>49992</v>
      </c>
      <c r="Z1542" s="1403">
        <v>2.3795653314171682E-2</v>
      </c>
      <c r="AA1542" s="1411">
        <v>2.3785345995159801E-2</v>
      </c>
    </row>
    <row r="1543" spans="19:27" x14ac:dyDescent="0.2">
      <c r="S1543" s="399"/>
      <c r="T1543" s="1401"/>
      <c r="W1543" s="864" t="str">
        <f t="shared" si="31"/>
        <v>1w</v>
      </c>
      <c r="X1543" s="1405">
        <f>_xll.qlCalendarAdvance(Calendar,X1542,W1543,"f",FALSE)</f>
        <v>49999</v>
      </c>
      <c r="Y1543" s="1404">
        <f>_xll.qlCalendarAdvance(Calendar,X1543,NDays&amp;"D")</f>
        <v>49999</v>
      </c>
      <c r="Z1543" s="1403">
        <v>2.3789478084852086E-2</v>
      </c>
      <c r="AA1543" s="1411">
        <v>2.3779134482172504E-2</v>
      </c>
    </row>
    <row r="1544" spans="19:27" x14ac:dyDescent="0.2">
      <c r="S1544" s="399"/>
      <c r="T1544" s="1401"/>
      <c r="W1544" s="864" t="str">
        <f t="shared" si="31"/>
        <v>1w</v>
      </c>
      <c r="X1544" s="1405">
        <f>_xll.qlCalendarAdvance(Calendar,X1543,W1544,"f",FALSE)</f>
        <v>50006</v>
      </c>
      <c r="Y1544" s="1404">
        <f>_xll.qlCalendarAdvance(Calendar,X1544,NDays&amp;"D")</f>
        <v>50006</v>
      </c>
      <c r="Z1544" s="1403">
        <v>2.378332491331115E-2</v>
      </c>
      <c r="AA1544" s="1411">
        <v>2.3772944979328914E-2</v>
      </c>
    </row>
    <row r="1545" spans="19:27" x14ac:dyDescent="0.2">
      <c r="S1545" s="399"/>
      <c r="T1545" s="1401"/>
      <c r="W1545" s="864" t="str">
        <f t="shared" si="31"/>
        <v>1w</v>
      </c>
      <c r="X1545" s="1405">
        <f>_xll.qlCalendarAdvance(Calendar,X1544,W1545,"f",FALSE)</f>
        <v>50013</v>
      </c>
      <c r="Y1545" s="1404">
        <f>_xll.qlCalendarAdvance(Calendar,X1545,NDays&amp;"D")</f>
        <v>50013</v>
      </c>
      <c r="Z1545" s="1403">
        <v>2.3777193799515949E-2</v>
      </c>
      <c r="AA1545" s="1411">
        <v>2.3766777486547985E-2</v>
      </c>
    </row>
    <row r="1546" spans="19:27" x14ac:dyDescent="0.2">
      <c r="S1546" s="399"/>
      <c r="T1546" s="1401"/>
      <c r="W1546" s="864" t="str">
        <f t="shared" si="31"/>
        <v>1w</v>
      </c>
      <c r="X1546" s="1405">
        <f>_xll.qlCalendarAdvance(Calendar,X1545,W1546,"f",FALSE)</f>
        <v>50020</v>
      </c>
      <c r="Y1546" s="1404">
        <f>_xll.qlCalendarAdvance(Calendar,X1546,NDays&amp;"D")</f>
        <v>50020</v>
      </c>
      <c r="Z1546" s="1403">
        <v>2.377108474342849E-2</v>
      </c>
      <c r="AA1546" s="1411">
        <v>2.3760632003829718E-2</v>
      </c>
    </row>
    <row r="1547" spans="19:27" x14ac:dyDescent="0.2">
      <c r="S1547" s="399"/>
      <c r="T1547" s="1401"/>
      <c r="W1547" s="864" t="str">
        <f t="shared" si="31"/>
        <v>1w</v>
      </c>
      <c r="X1547" s="1405">
        <f>_xll.qlCalendarAdvance(Calendar,X1546,W1547,"f",FALSE)</f>
        <v>50027</v>
      </c>
      <c r="Y1547" s="1404">
        <f>_xll.qlCalendarAdvance(Calendar,X1547,NDays&amp;"D")</f>
        <v>50027</v>
      </c>
      <c r="Z1547" s="1403">
        <v>2.3764997745013318E-2</v>
      </c>
      <c r="AA1547" s="1411">
        <v>2.3754508531174112E-2</v>
      </c>
    </row>
    <row r="1548" spans="19:27" x14ac:dyDescent="0.2">
      <c r="S1548" s="399"/>
      <c r="T1548" s="1401"/>
      <c r="W1548" s="864" t="str">
        <f t="shared" si="31"/>
        <v>1w</v>
      </c>
      <c r="X1548" s="1405">
        <f>_xll.qlCalendarAdvance(Calendar,X1547,W1548,"f",FALSE)</f>
        <v>50038</v>
      </c>
      <c r="Y1548" s="1404">
        <f>_xll.qlCalendarAdvance(Calendar,X1548,NDays&amp;"D")</f>
        <v>50038</v>
      </c>
      <c r="Z1548" s="1403">
        <v>2.3755134904055956E-2</v>
      </c>
      <c r="AA1548" s="1411">
        <v>2.3744930400663167E-2</v>
      </c>
    </row>
    <row r="1549" spans="19:27" x14ac:dyDescent="0.2">
      <c r="S1549" s="399"/>
      <c r="T1549" s="1401"/>
      <c r="W1549" s="864" t="str">
        <f t="shared" si="31"/>
        <v>1w</v>
      </c>
      <c r="X1549" s="1405">
        <f>_xll.qlCalendarAdvance(Calendar,X1548,W1549,"f",FALSE)</f>
        <v>50045</v>
      </c>
      <c r="Y1549" s="1404">
        <f>_xll.qlCalendarAdvance(Calendar,X1549,NDays&amp;"D")</f>
        <v>50045</v>
      </c>
      <c r="Z1549" s="1403">
        <v>2.374910344178149E-2</v>
      </c>
      <c r="AA1549" s="1411">
        <v>2.3738863525381015E-2</v>
      </c>
    </row>
    <row r="1550" spans="19:27" x14ac:dyDescent="0.2">
      <c r="S1550" s="399"/>
      <c r="T1550" s="1401"/>
      <c r="W1550" s="864" t="str">
        <f t="shared" si="31"/>
        <v>1w</v>
      </c>
      <c r="X1550" s="1405">
        <f>_xll.qlCalendarAdvance(Calendar,X1549,W1550,"f",FALSE)</f>
        <v>50052</v>
      </c>
      <c r="Y1550" s="1404">
        <f>_xll.qlCalendarAdvance(Calendar,X1550,NDays&amp;"D")</f>
        <v>50052</v>
      </c>
      <c r="Z1550" s="1403">
        <v>2.3743094035522931E-2</v>
      </c>
      <c r="AA1550" s="1411">
        <v>2.3732818660242572E-2</v>
      </c>
    </row>
    <row r="1551" spans="19:27" x14ac:dyDescent="0.2">
      <c r="S1551" s="399"/>
      <c r="T1551" s="1401"/>
      <c r="W1551" s="864" t="str">
        <f t="shared" si="31"/>
        <v>1w</v>
      </c>
      <c r="X1551" s="1405">
        <f>_xll.qlCalendarAdvance(Calendar,X1550,W1551,"f",FALSE)</f>
        <v>50059</v>
      </c>
      <c r="Y1551" s="1404">
        <f>_xll.qlCalendarAdvance(Calendar,X1551,NDays&amp;"D")</f>
        <v>50059</v>
      </c>
      <c r="Z1551" s="1403">
        <v>2.3737106685243668E-2</v>
      </c>
      <c r="AA1551" s="1411">
        <v>2.3726795805085743E-2</v>
      </c>
    </row>
    <row r="1552" spans="19:27" x14ac:dyDescent="0.2">
      <c r="S1552" s="399"/>
      <c r="T1552" s="1401"/>
      <c r="W1552" s="864" t="str">
        <f t="shared" si="31"/>
        <v>1w</v>
      </c>
      <c r="X1552" s="1405">
        <f>_xll.qlCalendarAdvance(Calendar,X1551,W1552,"f",FALSE)</f>
        <v>50066</v>
      </c>
      <c r="Y1552" s="1404">
        <f>_xll.qlCalendarAdvance(Calendar,X1552,NDays&amp;"D")</f>
        <v>50066</v>
      </c>
      <c r="Z1552" s="1403">
        <v>2.3731141390920182E-2</v>
      </c>
      <c r="AA1552" s="1411">
        <v>2.3720794960072622E-2</v>
      </c>
    </row>
    <row r="1553" spans="19:27" x14ac:dyDescent="0.2">
      <c r="S1553" s="399"/>
      <c r="T1553" s="1401"/>
      <c r="W1553" s="864" t="str">
        <f t="shared" si="31"/>
        <v>1w</v>
      </c>
      <c r="X1553" s="1405">
        <f>_xll.qlCalendarAdvance(Calendar,X1552,W1553,"f",FALSE)</f>
        <v>50073</v>
      </c>
      <c r="Y1553" s="1404">
        <f>_xll.qlCalendarAdvance(Calendar,X1553,NDays&amp;"D")</f>
        <v>50073</v>
      </c>
      <c r="Z1553" s="1403">
        <v>2.3724154756752856E-2</v>
      </c>
      <c r="AA1553" s="1411">
        <v>2.3714816125122162E-2</v>
      </c>
    </row>
    <row r="1554" spans="19:27" x14ac:dyDescent="0.2">
      <c r="S1554" s="399"/>
      <c r="T1554" s="1401"/>
      <c r="W1554" s="864" t="str">
        <f t="shared" si="31"/>
        <v>1w</v>
      </c>
      <c r="X1554" s="1405">
        <f>_xll.qlCalendarAdvance(Calendar,X1553,W1554,"f",FALSE)</f>
        <v>50080</v>
      </c>
      <c r="Y1554" s="1404">
        <f>_xll.qlCalendarAdvance(Calendar,X1554,NDays&amp;"D")</f>
        <v>50080</v>
      </c>
      <c r="Z1554" s="1403">
        <v>2.3718230002170715E-2</v>
      </c>
      <c r="AA1554" s="1411">
        <v>2.3708859300234364E-2</v>
      </c>
    </row>
    <row r="1555" spans="19:27" x14ac:dyDescent="0.2">
      <c r="S1555" s="399"/>
      <c r="T1555" s="1401"/>
      <c r="W1555" s="864" t="str">
        <f t="shared" si="31"/>
        <v>1w</v>
      </c>
      <c r="X1555" s="1405">
        <f>_xll.qlCalendarAdvance(Calendar,X1554,W1555,"f",FALSE)</f>
        <v>50087</v>
      </c>
      <c r="Y1555" s="1404">
        <f>_xll.qlCalendarAdvance(Calendar,X1555,NDays&amp;"D")</f>
        <v>50087</v>
      </c>
      <c r="Z1555" s="1403">
        <v>2.3712327298869056E-2</v>
      </c>
      <c r="AA1555" s="1411">
        <v>2.3702924485490273E-2</v>
      </c>
    </row>
    <row r="1556" spans="19:27" x14ac:dyDescent="0.2">
      <c r="S1556" s="399"/>
      <c r="T1556" s="1401"/>
      <c r="W1556" s="864" t="str">
        <f t="shared" si="31"/>
        <v>1w</v>
      </c>
      <c r="X1556" s="1405">
        <f>_xll.qlCalendarAdvance(Calendar,X1555,W1556,"f",FALSE)</f>
        <v>50094</v>
      </c>
      <c r="Y1556" s="1404">
        <f>_xll.qlCalendarAdvance(Calendar,X1556,NDays&amp;"D")</f>
        <v>50094</v>
      </c>
      <c r="Z1556" s="1403">
        <v>2.3706446646810254E-2</v>
      </c>
      <c r="AA1556" s="1411">
        <v>2.3697011680808844E-2</v>
      </c>
    </row>
    <row r="1557" spans="19:27" x14ac:dyDescent="0.2">
      <c r="S1557" s="399"/>
      <c r="T1557" s="1401"/>
      <c r="W1557" s="864" t="str">
        <f t="shared" si="31"/>
        <v>1w</v>
      </c>
      <c r="X1557" s="1405">
        <f>_xll.qlCalendarAdvance(Calendar,X1556,W1557,"f",FALSE)</f>
        <v>50101</v>
      </c>
      <c r="Y1557" s="1404">
        <f>_xll.qlCalendarAdvance(Calendar,X1557,NDays&amp;"D")</f>
        <v>50101</v>
      </c>
      <c r="Z1557" s="1403">
        <v>2.3701645757376554E-2</v>
      </c>
      <c r="AA1557" s="1411">
        <v>2.3691120886190076E-2</v>
      </c>
    </row>
    <row r="1558" spans="19:27" x14ac:dyDescent="0.2">
      <c r="S1558" s="399"/>
      <c r="T1558" s="1401"/>
      <c r="W1558" s="864" t="str">
        <f t="shared" si="31"/>
        <v>1w</v>
      </c>
      <c r="X1558" s="1405">
        <f>_xll.qlCalendarAdvance(Calendar,X1557,W1558,"f",FALSE)</f>
        <v>50108</v>
      </c>
      <c r="Y1558" s="1404">
        <f>_xll.qlCalendarAdvance(Calendar,X1558,NDays&amp;"D")</f>
        <v>50108</v>
      </c>
      <c r="Z1558" s="1403">
        <v>2.3695812798053051E-2</v>
      </c>
      <c r="AA1558" s="1411">
        <v>2.3685252101633969E-2</v>
      </c>
    </row>
    <row r="1559" spans="19:27" x14ac:dyDescent="0.2">
      <c r="S1559" s="399"/>
      <c r="T1559" s="1401"/>
      <c r="W1559" s="864" t="str">
        <f t="shared" si="31"/>
        <v>1w</v>
      </c>
      <c r="X1559" s="1405">
        <f>_xll.qlCalendarAdvance(Calendar,X1558,W1559,"f",FALSE)</f>
        <v>50115</v>
      </c>
      <c r="Y1559" s="1404">
        <f>_xll.qlCalendarAdvance(Calendar,X1559,NDays&amp;"D")</f>
        <v>50115</v>
      </c>
      <c r="Z1559" s="1403">
        <v>2.3690001894444791E-2</v>
      </c>
      <c r="AA1559" s="1411">
        <v>2.3679405327140524E-2</v>
      </c>
    </row>
    <row r="1560" spans="19:27" x14ac:dyDescent="0.2">
      <c r="S1560" s="399"/>
      <c r="T1560" s="1401"/>
      <c r="W1560" s="864" t="str">
        <f t="shared" si="31"/>
        <v>1w</v>
      </c>
      <c r="X1560" s="1405">
        <f>_xll.qlCalendarAdvance(Calendar,X1559,W1560,"f",FALSE)</f>
        <v>50122</v>
      </c>
      <c r="Y1560" s="1404">
        <f>_xll.qlCalendarAdvance(Calendar,X1560,NDays&amp;"D")</f>
        <v>50122</v>
      </c>
      <c r="Z1560" s="1403">
        <v>2.3684213046525637E-2</v>
      </c>
      <c r="AA1560" s="1411">
        <v>2.3673580562790786E-2</v>
      </c>
    </row>
    <row r="1561" spans="19:27" x14ac:dyDescent="0.2">
      <c r="S1561" s="399"/>
      <c r="T1561" s="1401"/>
      <c r="W1561" s="864" t="str">
        <f t="shared" si="31"/>
        <v>1w</v>
      </c>
      <c r="X1561" s="1405">
        <f>_xll.qlCalendarAdvance(Calendar,X1560,W1561,"f",FALSE)</f>
        <v>50129</v>
      </c>
      <c r="Y1561" s="1404">
        <f>_xll.qlCalendarAdvance(Calendar,X1561,NDays&amp;"D")</f>
        <v>50129</v>
      </c>
      <c r="Z1561" s="1403">
        <v>2.3678446254258981E-2</v>
      </c>
      <c r="AA1561" s="1411">
        <v>2.3667777808341617E-2</v>
      </c>
    </row>
    <row r="1562" spans="19:27" x14ac:dyDescent="0.2">
      <c r="S1562" s="399"/>
      <c r="T1562" s="1401"/>
      <c r="W1562" s="864" t="str">
        <f t="shared" ref="W1562:W1625" si="32">W1561</f>
        <v>1w</v>
      </c>
      <c r="X1562" s="1405">
        <f>_xll.qlCalendarAdvance(Calendar,X1561,W1562,"f",FALSE)</f>
        <v>50137</v>
      </c>
      <c r="Y1562" s="1404">
        <f>_xll.qlCalendarAdvance(Calendar,X1562,NDays&amp;"D")</f>
        <v>50137</v>
      </c>
      <c r="Z1562" s="1403">
        <v>2.3671523769644542E-2</v>
      </c>
      <c r="AA1562" s="1411">
        <v>2.3661173040240291E-2</v>
      </c>
    </row>
    <row r="1563" spans="19:27" x14ac:dyDescent="0.2">
      <c r="S1563" s="399"/>
      <c r="T1563" s="1401"/>
      <c r="W1563" s="864" t="str">
        <f t="shared" si="32"/>
        <v>1w</v>
      </c>
      <c r="X1563" s="1405">
        <f>_xll.qlCalendarAdvance(Calendar,X1562,W1563,"f",FALSE)</f>
        <v>50144</v>
      </c>
      <c r="Y1563" s="1404">
        <f>_xll.qlCalendarAdvance(Calendar,X1563,NDays&amp;"D")</f>
        <v>50144</v>
      </c>
      <c r="Z1563" s="1403">
        <v>2.3665803034601567E-2</v>
      </c>
      <c r="AA1563" s="1411">
        <v>2.3655417450431093E-2</v>
      </c>
    </row>
    <row r="1564" spans="19:27" x14ac:dyDescent="0.2">
      <c r="S1564" s="399"/>
      <c r="T1564" s="1401"/>
      <c r="W1564" s="864" t="str">
        <f t="shared" si="32"/>
        <v>1w</v>
      </c>
      <c r="X1564" s="1405">
        <f>_xll.qlCalendarAdvance(Calendar,X1563,W1564,"f",FALSE)</f>
        <v>50151</v>
      </c>
      <c r="Y1564" s="1404">
        <f>_xll.qlCalendarAdvance(Calendar,X1564,NDays&amp;"D")</f>
        <v>50151</v>
      </c>
      <c r="Z1564" s="1403">
        <v>2.3660104353596965E-2</v>
      </c>
      <c r="AA1564" s="1411">
        <v>2.3649683870684557E-2</v>
      </c>
    </row>
    <row r="1565" spans="19:27" x14ac:dyDescent="0.2">
      <c r="S1565" s="399"/>
      <c r="T1565" s="1401"/>
      <c r="W1565" s="864" t="str">
        <f t="shared" si="32"/>
        <v>1w</v>
      </c>
      <c r="X1565" s="1405">
        <f>_xll.qlCalendarAdvance(Calendar,X1564,W1565,"f",FALSE)</f>
        <v>50158</v>
      </c>
      <c r="Y1565" s="1404">
        <f>_xll.qlCalendarAdvance(Calendar,X1565,NDays&amp;"D")</f>
        <v>50158</v>
      </c>
      <c r="Z1565" s="1403">
        <v>2.3654427726595616E-2</v>
      </c>
      <c r="AA1565" s="1411">
        <v>2.3643972300838589E-2</v>
      </c>
    </row>
    <row r="1566" spans="19:27" x14ac:dyDescent="0.2">
      <c r="S1566" s="399"/>
      <c r="T1566" s="1401"/>
      <c r="W1566" s="864" t="str">
        <f t="shared" si="32"/>
        <v>1w</v>
      </c>
      <c r="X1566" s="1405">
        <f>_xll.qlCalendarAdvance(Calendar,X1565,W1566,"f",FALSE)</f>
        <v>50165</v>
      </c>
      <c r="Y1566" s="1404">
        <f>_xll.qlCalendarAdvance(Calendar,X1566,NDays&amp;"D")</f>
        <v>50165</v>
      </c>
      <c r="Z1566" s="1403">
        <v>2.3649136853541756E-2</v>
      </c>
      <c r="AA1566" s="1411">
        <v>2.3638282741136329E-2</v>
      </c>
    </row>
    <row r="1567" spans="19:27" x14ac:dyDescent="0.2">
      <c r="S1567" s="399"/>
      <c r="T1567" s="1401"/>
      <c r="W1567" s="864" t="str">
        <f t="shared" si="32"/>
        <v>1w</v>
      </c>
      <c r="X1567" s="1405">
        <f>_xll.qlCalendarAdvance(Calendar,X1566,W1567,"f",FALSE)</f>
        <v>50172</v>
      </c>
      <c r="Y1567" s="1404">
        <f>_xll.qlCalendarAdvance(Calendar,X1567,NDays&amp;"D")</f>
        <v>50172</v>
      </c>
      <c r="Z1567" s="1403">
        <v>2.3643505545299568E-2</v>
      </c>
      <c r="AA1567" s="1411">
        <v>2.3632615191577777E-2</v>
      </c>
    </row>
    <row r="1568" spans="19:27" x14ac:dyDescent="0.2">
      <c r="S1568" s="399"/>
      <c r="T1568" s="1401"/>
      <c r="W1568" s="864" t="str">
        <f t="shared" si="32"/>
        <v>1w</v>
      </c>
      <c r="X1568" s="1405">
        <f>_xll.qlCalendarAdvance(Calendar,X1567,W1568,"f",FALSE)</f>
        <v>50179</v>
      </c>
      <c r="Y1568" s="1404">
        <f>_xll.qlCalendarAdvance(Calendar,X1568,NDays&amp;"D")</f>
        <v>50179</v>
      </c>
      <c r="Z1568" s="1403">
        <v>2.3637896292479813E-2</v>
      </c>
      <c r="AA1568" s="1411">
        <v>2.3626969651919794E-2</v>
      </c>
    </row>
    <row r="1569" spans="19:27" x14ac:dyDescent="0.2">
      <c r="S1569" s="399"/>
      <c r="T1569" s="1401"/>
      <c r="W1569" s="864" t="str">
        <f t="shared" si="32"/>
        <v>1w</v>
      </c>
      <c r="X1569" s="1405">
        <f>_xll.qlCalendarAdvance(Calendar,X1568,W1569,"f",FALSE)</f>
        <v>50186</v>
      </c>
      <c r="Y1569" s="1404">
        <f>_xll.qlCalendarAdvance(Calendar,X1569,NDays&amp;"D")</f>
        <v>50186</v>
      </c>
      <c r="Z1569" s="1403">
        <v>2.3632309095053736E-2</v>
      </c>
      <c r="AA1569" s="1411">
        <v>2.3621346122486564E-2</v>
      </c>
    </row>
    <row r="1570" spans="19:27" x14ac:dyDescent="0.2">
      <c r="S1570" s="399"/>
      <c r="T1570" s="1401"/>
      <c r="W1570" s="864" t="str">
        <f t="shared" si="32"/>
        <v>1w</v>
      </c>
      <c r="X1570" s="1405">
        <f>_xll.qlCalendarAdvance(Calendar,X1569,W1570,"f",FALSE)</f>
        <v>50193</v>
      </c>
      <c r="Y1570" s="1404">
        <f>_xll.qlCalendarAdvance(Calendar,X1570,NDays&amp;"D")</f>
        <v>50193</v>
      </c>
      <c r="Z1570" s="1403">
        <v>2.3626375400605675E-2</v>
      </c>
      <c r="AA1570" s="1411">
        <v>2.3615744603034949E-2</v>
      </c>
    </row>
    <row r="1571" spans="19:27" x14ac:dyDescent="0.2">
      <c r="S1571" s="399"/>
      <c r="T1571" s="1401"/>
      <c r="W1571" s="864" t="str">
        <f t="shared" si="32"/>
        <v>1w</v>
      </c>
      <c r="X1571" s="1405">
        <f>_xll.qlCalendarAdvance(Calendar,X1570,W1571,"f",FALSE)</f>
        <v>50200</v>
      </c>
      <c r="Y1571" s="1404">
        <f>_xll.qlCalendarAdvance(Calendar,X1571,NDays&amp;"D")</f>
        <v>50200</v>
      </c>
      <c r="Z1571" s="1403">
        <v>2.3620831096997086E-2</v>
      </c>
      <c r="AA1571" s="1411">
        <v>2.3610165093727042E-2</v>
      </c>
    </row>
    <row r="1572" spans="19:27" x14ac:dyDescent="0.2">
      <c r="S1572" s="399"/>
      <c r="T1572" s="1401"/>
      <c r="W1572" s="864" t="str">
        <f t="shared" si="32"/>
        <v>1w</v>
      </c>
      <c r="X1572" s="1405">
        <f>_xll.qlCalendarAdvance(Calendar,X1571,W1572,"f",FALSE)</f>
        <v>50207</v>
      </c>
      <c r="Y1572" s="1404">
        <f>_xll.qlCalendarAdvance(Calendar,X1572,NDays&amp;"D")</f>
        <v>50207</v>
      </c>
      <c r="Z1572" s="1403">
        <v>2.3615308847178329E-2</v>
      </c>
      <c r="AA1572" s="1411">
        <v>2.3604607594400751E-2</v>
      </c>
    </row>
    <row r="1573" spans="19:27" x14ac:dyDescent="0.2">
      <c r="S1573" s="399"/>
      <c r="T1573" s="1401"/>
      <c r="W1573" s="864" t="str">
        <f t="shared" si="32"/>
        <v>1w</v>
      </c>
      <c r="X1573" s="1405">
        <f>_xll.qlCalendarAdvance(Calendar,X1572,W1573,"f",FALSE)</f>
        <v>50214</v>
      </c>
      <c r="Y1573" s="1404">
        <f>_xll.qlCalendarAdvance(Calendar,X1573,NDays&amp;"D")</f>
        <v>50214</v>
      </c>
      <c r="Z1573" s="1403">
        <v>2.3609808651127794E-2</v>
      </c>
      <c r="AA1573" s="1411">
        <v>2.359907210513712E-2</v>
      </c>
    </row>
    <row r="1574" spans="19:27" x14ac:dyDescent="0.2">
      <c r="S1574" s="399"/>
      <c r="T1574" s="1401"/>
      <c r="W1574" s="864" t="str">
        <f t="shared" si="32"/>
        <v>1w</v>
      </c>
      <c r="X1574" s="1405">
        <f>_xll.qlCalendarAdvance(Calendar,X1573,W1574,"f",FALSE)</f>
        <v>50221</v>
      </c>
      <c r="Y1574" s="1404">
        <f>_xll.qlCalendarAdvance(Calendar,X1574,NDays&amp;"D")</f>
        <v>50221</v>
      </c>
      <c r="Z1574" s="1403">
        <v>2.3604703937733059E-2</v>
      </c>
      <c r="AA1574" s="1411">
        <v>2.3593558626017197E-2</v>
      </c>
    </row>
    <row r="1575" spans="19:27" x14ac:dyDescent="0.2">
      <c r="S1575" s="399"/>
      <c r="T1575" s="1401"/>
      <c r="W1575" s="864" t="str">
        <f t="shared" si="32"/>
        <v>1w</v>
      </c>
      <c r="X1575" s="1405">
        <f>_xll.qlCalendarAdvance(Calendar,X1574,W1575,"f",FALSE)</f>
        <v>50228</v>
      </c>
      <c r="Y1575" s="1404">
        <f>_xll.qlCalendarAdvance(Calendar,X1575,NDays&amp;"D")</f>
        <v>50228</v>
      </c>
      <c r="Z1575" s="1403">
        <v>2.3599249072015441E-2</v>
      </c>
      <c r="AA1575" s="1411">
        <v>2.3588067156797843E-2</v>
      </c>
    </row>
    <row r="1576" spans="19:27" x14ac:dyDescent="0.2">
      <c r="S1576" s="399"/>
      <c r="T1576" s="1401"/>
      <c r="W1576" s="864" t="str">
        <f t="shared" si="32"/>
        <v>1w</v>
      </c>
      <c r="X1576" s="1405">
        <f>_xll.qlCalendarAdvance(Calendar,X1575,W1576,"f",FALSE)</f>
        <v>50235</v>
      </c>
      <c r="Y1576" s="1404">
        <f>_xll.qlCalendarAdvance(Calendar,X1576,NDays&amp;"D")</f>
        <v>50235</v>
      </c>
      <c r="Z1576" s="1403">
        <v>2.3593816261471889E-2</v>
      </c>
      <c r="AA1576" s="1411">
        <v>2.3582597697803243E-2</v>
      </c>
    </row>
    <row r="1577" spans="19:27" x14ac:dyDescent="0.2">
      <c r="S1577" s="399"/>
      <c r="T1577" s="1401"/>
      <c r="W1577" s="864" t="str">
        <f t="shared" si="32"/>
        <v>1w</v>
      </c>
      <c r="X1577" s="1405">
        <f>_xll.qlCalendarAdvance(Calendar,X1576,W1577,"f",FALSE)</f>
        <v>50242</v>
      </c>
      <c r="Y1577" s="1404">
        <f>_xll.qlCalendarAdvance(Calendar,X1577,NDays&amp;"D")</f>
        <v>50242</v>
      </c>
      <c r="Z1577" s="1403">
        <v>2.3588405506078873E-2</v>
      </c>
      <c r="AA1577" s="1411">
        <v>2.3577150248709211E-2</v>
      </c>
    </row>
    <row r="1578" spans="19:27" x14ac:dyDescent="0.2">
      <c r="S1578" s="399"/>
      <c r="T1578" s="1401"/>
      <c r="W1578" s="864" t="str">
        <f t="shared" si="32"/>
        <v>1w</v>
      </c>
      <c r="X1578" s="1405">
        <f>_xll.qlCalendarAdvance(Calendar,X1577,W1578,"f",FALSE)</f>
        <v>50249</v>
      </c>
      <c r="Y1578" s="1404">
        <f>_xll.qlCalendarAdvance(Calendar,X1578,NDays&amp;"D")</f>
        <v>50249</v>
      </c>
      <c r="Z1578" s="1403">
        <v>2.3583016805799793E-2</v>
      </c>
      <c r="AA1578" s="1411">
        <v>2.3571724809839933E-2</v>
      </c>
    </row>
    <row r="1579" spans="19:27" x14ac:dyDescent="0.2">
      <c r="S1579" s="399"/>
      <c r="T1579" s="1401"/>
      <c r="W1579" s="864" t="str">
        <f t="shared" si="32"/>
        <v>1w</v>
      </c>
      <c r="X1579" s="1405">
        <f>_xll.qlCalendarAdvance(Calendar,X1578,W1579,"f",FALSE)</f>
        <v>50256</v>
      </c>
      <c r="Y1579" s="1404">
        <f>_xll.qlCalendarAdvance(Calendar,X1579,NDays&amp;"D")</f>
        <v>50256</v>
      </c>
      <c r="Z1579" s="1403">
        <v>2.3577650160605892E-2</v>
      </c>
      <c r="AA1579" s="1411">
        <v>2.3566321380952271E-2</v>
      </c>
    </row>
    <row r="1580" spans="19:27" x14ac:dyDescent="0.2">
      <c r="S1580" s="399"/>
      <c r="T1580" s="1401"/>
      <c r="W1580" s="864" t="str">
        <f t="shared" si="32"/>
        <v>1w</v>
      </c>
      <c r="X1580" s="1405">
        <f>_xll.qlCalendarAdvance(Calendar,X1579,W1580,"f",FALSE)</f>
        <v>50263</v>
      </c>
      <c r="Y1580" s="1404">
        <f>_xll.qlCalendarAdvance(Calendar,X1580,NDays&amp;"D")</f>
        <v>50263</v>
      </c>
      <c r="Z1580" s="1403">
        <v>2.357230557046841E-2</v>
      </c>
      <c r="AA1580" s="1411">
        <v>2.356093996212727E-2</v>
      </c>
    </row>
    <row r="1581" spans="19:27" x14ac:dyDescent="0.2">
      <c r="S1581" s="399"/>
      <c r="T1581" s="1401"/>
      <c r="W1581" s="864" t="str">
        <f t="shared" si="32"/>
        <v>1w</v>
      </c>
      <c r="X1581" s="1405">
        <f>_xll.qlCalendarAdvance(Calendar,X1580,W1581,"f",FALSE)</f>
        <v>50270</v>
      </c>
      <c r="Y1581" s="1404">
        <f>_xll.qlCalendarAdvance(Calendar,X1581,NDays&amp;"D")</f>
        <v>50270</v>
      </c>
      <c r="Z1581" s="1403">
        <v>2.3566983035355975E-2</v>
      </c>
      <c r="AA1581" s="1411">
        <v>2.3555580553283884E-2</v>
      </c>
    </row>
    <row r="1582" spans="19:27" x14ac:dyDescent="0.2">
      <c r="S1582" s="399"/>
      <c r="T1582" s="1401"/>
      <c r="W1582" s="864" t="str">
        <f t="shared" si="32"/>
        <v>1w</v>
      </c>
      <c r="X1582" s="1405">
        <f>_xll.qlCalendarAdvance(Calendar,X1581,W1582,"f",FALSE)</f>
        <v>50277</v>
      </c>
      <c r="Y1582" s="1404">
        <f>_xll.qlCalendarAdvance(Calendar,X1582,NDays&amp;"D")</f>
        <v>50277</v>
      </c>
      <c r="Z1582" s="1403">
        <v>2.3561682555239827E-2</v>
      </c>
      <c r="AA1582" s="1411">
        <v>2.3550243154584205E-2</v>
      </c>
    </row>
    <row r="1583" spans="19:27" x14ac:dyDescent="0.2">
      <c r="S1583" s="399"/>
      <c r="T1583" s="1401"/>
      <c r="W1583" s="864" t="str">
        <f t="shared" si="32"/>
        <v>1w</v>
      </c>
      <c r="X1583" s="1405">
        <f>_xll.qlCalendarAdvance(Calendar,X1582,W1583,"f",FALSE)</f>
        <v>50284</v>
      </c>
      <c r="Y1583" s="1404">
        <f>_xll.qlCalendarAdvance(Calendar,X1583,NDays&amp;"D")</f>
        <v>50284</v>
      </c>
      <c r="Z1583" s="1403">
        <v>2.3556019641020647E-2</v>
      </c>
      <c r="AA1583" s="1411">
        <v>2.3544927765866142E-2</v>
      </c>
    </row>
    <row r="1584" spans="19:27" x14ac:dyDescent="0.2">
      <c r="S1584" s="399"/>
      <c r="T1584" s="1401"/>
      <c r="W1584" s="864" t="str">
        <f t="shared" si="32"/>
        <v>1w</v>
      </c>
      <c r="X1584" s="1405">
        <f>_xll.qlCalendarAdvance(Calendar,X1583,W1584,"f",FALSE)</f>
        <v>50291</v>
      </c>
      <c r="Y1584" s="1404">
        <f>_xll.qlCalendarAdvance(Calendar,X1584,NDays&amp;"D")</f>
        <v>50291</v>
      </c>
      <c r="Z1584" s="1403">
        <v>2.3550762034413274E-2</v>
      </c>
      <c r="AA1584" s="1411">
        <v>2.3539634387210739E-2</v>
      </c>
    </row>
    <row r="1585" spans="19:27" x14ac:dyDescent="0.2">
      <c r="S1585" s="399"/>
      <c r="T1585" s="1401"/>
      <c r="W1585" s="864" t="str">
        <f t="shared" si="32"/>
        <v>1w</v>
      </c>
      <c r="X1585" s="1405">
        <f>_xll.qlCalendarAdvance(Calendar,X1584,W1585,"f",FALSE)</f>
        <v>50298</v>
      </c>
      <c r="Y1585" s="1404">
        <f>_xll.qlCalendarAdvance(Calendar,X1585,NDays&amp;"D")</f>
        <v>50298</v>
      </c>
      <c r="Z1585" s="1403">
        <v>2.3545526481217514E-2</v>
      </c>
      <c r="AA1585" s="1411">
        <v>2.3534363018617999E-2</v>
      </c>
    </row>
    <row r="1586" spans="19:27" x14ac:dyDescent="0.2">
      <c r="S1586" s="399"/>
      <c r="T1586" s="1401"/>
      <c r="W1586" s="864" t="str">
        <f t="shared" si="32"/>
        <v>1w</v>
      </c>
      <c r="X1586" s="1405">
        <f>_xll.qlCalendarAdvance(Calendar,X1585,W1586,"f",FALSE)</f>
        <v>50305</v>
      </c>
      <c r="Y1586" s="1404">
        <f>_xll.qlCalendarAdvance(Calendar,X1586,NDays&amp;"D")</f>
        <v>50305</v>
      </c>
      <c r="Z1586" s="1403">
        <v>2.3540312981403654E-2</v>
      </c>
      <c r="AA1586" s="1411">
        <v>2.3529113660087919E-2</v>
      </c>
    </row>
    <row r="1587" spans="19:27" x14ac:dyDescent="0.2">
      <c r="S1587" s="399"/>
      <c r="T1587" s="1401"/>
      <c r="W1587" s="864" t="str">
        <f t="shared" si="32"/>
        <v>1w</v>
      </c>
      <c r="X1587" s="1405">
        <f>_xll.qlCalendarAdvance(Calendar,X1586,W1587,"f",FALSE)</f>
        <v>50312</v>
      </c>
      <c r="Y1587" s="1404">
        <f>_xll.qlCalendarAdvance(Calendar,X1587,NDays&amp;"D")</f>
        <v>50312</v>
      </c>
      <c r="Z1587" s="1403">
        <v>2.3535121534944674E-2</v>
      </c>
      <c r="AA1587" s="1411">
        <v>2.3523886311539455E-2</v>
      </c>
    </row>
    <row r="1588" spans="19:27" x14ac:dyDescent="0.2">
      <c r="S1588" s="399"/>
      <c r="T1588" s="1401"/>
      <c r="W1588" s="864" t="str">
        <f t="shared" si="32"/>
        <v>1w</v>
      </c>
      <c r="X1588" s="1405">
        <f>_xll.qlCalendarAdvance(Calendar,X1587,W1588,"f",FALSE)</f>
        <v>50319</v>
      </c>
      <c r="Y1588" s="1404">
        <f>_xll.qlCalendarAdvance(Calendar,X1588,NDays&amp;"D")</f>
        <v>50319</v>
      </c>
      <c r="Z1588" s="1403">
        <v>2.353034282779962E-2</v>
      </c>
      <c r="AA1588" s="1411">
        <v>2.3518680973134698E-2</v>
      </c>
    </row>
    <row r="1589" spans="19:27" x14ac:dyDescent="0.2">
      <c r="S1589" s="399"/>
      <c r="T1589" s="1401"/>
      <c r="W1589" s="864" t="str">
        <f t="shared" si="32"/>
        <v>1w</v>
      </c>
      <c r="X1589" s="1405">
        <f>_xll.qlCalendarAdvance(Calendar,X1588,W1589,"f",FALSE)</f>
        <v>50326</v>
      </c>
      <c r="Y1589" s="1404">
        <f>_xll.qlCalendarAdvance(Calendar,X1589,NDays&amp;"D")</f>
        <v>50326</v>
      </c>
      <c r="Z1589" s="1403">
        <v>2.352519673183134E-2</v>
      </c>
      <c r="AA1589" s="1411">
        <v>2.3513497644711556E-2</v>
      </c>
    </row>
    <row r="1590" spans="19:27" x14ac:dyDescent="0.2">
      <c r="S1590" s="399"/>
      <c r="T1590" s="1401"/>
      <c r="W1590" s="864" t="str">
        <f t="shared" si="32"/>
        <v>1w</v>
      </c>
      <c r="X1590" s="1405">
        <f>_xll.qlCalendarAdvance(Calendar,X1589,W1590,"f",FALSE)</f>
        <v>50333</v>
      </c>
      <c r="Y1590" s="1404">
        <f>_xll.qlCalendarAdvance(Calendar,X1590,NDays&amp;"D")</f>
        <v>50333</v>
      </c>
      <c r="Z1590" s="1403">
        <v>2.3520072690618822E-2</v>
      </c>
      <c r="AA1590" s="1411">
        <v>2.3508336326351076E-2</v>
      </c>
    </row>
    <row r="1591" spans="19:27" x14ac:dyDescent="0.2">
      <c r="S1591" s="399"/>
      <c r="T1591" s="1401"/>
      <c r="W1591" s="864" t="str">
        <f t="shared" si="32"/>
        <v>1w</v>
      </c>
      <c r="X1591" s="1405">
        <f>_xll.qlCalendarAdvance(Calendar,X1590,W1591,"f",FALSE)</f>
        <v>50340</v>
      </c>
      <c r="Y1591" s="1404">
        <f>_xll.qlCalendarAdvance(Calendar,X1591,NDays&amp;"D")</f>
        <v>50340</v>
      </c>
      <c r="Z1591" s="1403">
        <v>2.3514970704141155E-2</v>
      </c>
      <c r="AA1591" s="1411">
        <v>2.3503197018053257E-2</v>
      </c>
    </row>
    <row r="1592" spans="19:27" x14ac:dyDescent="0.2">
      <c r="S1592" s="399"/>
      <c r="T1592" s="1401"/>
      <c r="W1592" s="864" t="str">
        <f t="shared" si="32"/>
        <v>1w</v>
      </c>
      <c r="X1592" s="1405">
        <f>_xll.qlCalendarAdvance(Calendar,X1591,W1592,"f",FALSE)</f>
        <v>50347</v>
      </c>
      <c r="Y1592" s="1404">
        <f>_xll.qlCalendarAdvance(Calendar,X1592,NDays&amp;"D")</f>
        <v>50347</v>
      </c>
      <c r="Z1592" s="1403">
        <v>2.350949510200858E-2</v>
      </c>
      <c r="AA1592" s="1411">
        <v>2.3498079719818099E-2</v>
      </c>
    </row>
    <row r="1593" spans="19:27" x14ac:dyDescent="0.2">
      <c r="S1593" s="399"/>
      <c r="T1593" s="1401"/>
      <c r="W1593" s="864" t="str">
        <f t="shared" si="32"/>
        <v>1w</v>
      </c>
      <c r="X1593" s="1405">
        <f>_xll.qlCalendarAdvance(Calendar,X1592,W1593,"f",FALSE)</f>
        <v>50354</v>
      </c>
      <c r="Y1593" s="1404">
        <f>_xll.qlCalendarAdvance(Calendar,X1593,NDays&amp;"D")</f>
        <v>50354</v>
      </c>
      <c r="Z1593" s="1403">
        <v>2.3504435975095366E-2</v>
      </c>
      <c r="AA1593" s="1411">
        <v>2.3492984431564556E-2</v>
      </c>
    </row>
    <row r="1594" spans="19:27" x14ac:dyDescent="0.2">
      <c r="S1594" s="399"/>
      <c r="T1594" s="1401"/>
      <c r="W1594" s="864" t="str">
        <f t="shared" si="32"/>
        <v>1w</v>
      </c>
      <c r="X1594" s="1405">
        <f>_xll.qlCalendarAdvance(Calendar,X1593,W1594,"f",FALSE)</f>
        <v>50361</v>
      </c>
      <c r="Y1594" s="1404">
        <f>_xll.qlCalendarAdvance(Calendar,X1594,NDays&amp;"D")</f>
        <v>50361</v>
      </c>
      <c r="Z1594" s="1403">
        <v>2.3499398901347928E-2</v>
      </c>
      <c r="AA1594" s="1411">
        <v>2.3487911153292629E-2</v>
      </c>
    </row>
    <row r="1595" spans="19:27" x14ac:dyDescent="0.2">
      <c r="S1595" s="399"/>
      <c r="T1595" s="1401"/>
      <c r="W1595" s="864" t="str">
        <f t="shared" si="32"/>
        <v>1w</v>
      </c>
      <c r="X1595" s="1405">
        <f>_xll.qlCalendarAdvance(Calendar,X1594,W1595,"f",FALSE)</f>
        <v>50368</v>
      </c>
      <c r="Y1595" s="1404">
        <f>_xll.qlCalendarAdvance(Calendar,X1595,NDays&amp;"D")</f>
        <v>50368</v>
      </c>
      <c r="Z1595" s="1403">
        <v>2.3494383880728442E-2</v>
      </c>
      <c r="AA1595" s="1411">
        <v>2.3482859885083363E-2</v>
      </c>
    </row>
    <row r="1596" spans="19:27" x14ac:dyDescent="0.2">
      <c r="S1596" s="399"/>
      <c r="T1596" s="1401"/>
      <c r="W1596" s="864" t="str">
        <f t="shared" si="32"/>
        <v>1w</v>
      </c>
      <c r="X1596" s="1405">
        <f>_xll.qlCalendarAdvance(Calendar,X1595,W1596,"f",FALSE)</f>
        <v>50375</v>
      </c>
      <c r="Y1596" s="1404">
        <f>_xll.qlCalendarAdvance(Calendar,X1596,NDays&amp;"D")</f>
        <v>50375</v>
      </c>
      <c r="Z1596" s="1403">
        <v>2.349099444835304E-2</v>
      </c>
      <c r="AA1596" s="1411">
        <v>2.3477830627017804E-2</v>
      </c>
    </row>
    <row r="1597" spans="19:27" x14ac:dyDescent="0.2">
      <c r="S1597" s="399"/>
      <c r="T1597" s="1401"/>
      <c r="W1597" s="864" t="str">
        <f t="shared" si="32"/>
        <v>1w</v>
      </c>
      <c r="X1597" s="1405">
        <f>_xll.qlCalendarAdvance(Calendar,X1596,W1597,"f",FALSE)</f>
        <v>50382</v>
      </c>
      <c r="Y1597" s="1404">
        <f>_xll.qlCalendarAdvance(Calendar,X1597,NDays&amp;"D")</f>
        <v>50382</v>
      </c>
      <c r="Z1597" s="1403">
        <v>2.3484821933080803E-2</v>
      </c>
      <c r="AA1597" s="1411">
        <v>2.347282337893386E-2</v>
      </c>
    </row>
    <row r="1598" spans="19:27" x14ac:dyDescent="0.2">
      <c r="S1598" s="399"/>
      <c r="T1598" s="1401"/>
      <c r="W1598" s="864" t="str">
        <f t="shared" si="32"/>
        <v>1w</v>
      </c>
      <c r="X1598" s="1405">
        <f>_xll.qlCalendarAdvance(Calendar,X1597,W1598,"f",FALSE)</f>
        <v>50389</v>
      </c>
      <c r="Y1598" s="1404">
        <f>_xll.qlCalendarAdvance(Calendar,X1598,NDays&amp;"D")</f>
        <v>50389</v>
      </c>
      <c r="Z1598" s="1403">
        <v>2.3479874328939228E-2</v>
      </c>
      <c r="AA1598" s="1411">
        <v>2.3467838140831532E-2</v>
      </c>
    </row>
    <row r="1599" spans="19:27" x14ac:dyDescent="0.2">
      <c r="S1599" s="399"/>
      <c r="T1599" s="1401"/>
      <c r="W1599" s="864" t="str">
        <f t="shared" si="32"/>
        <v>1w</v>
      </c>
      <c r="X1599" s="1405">
        <f>_xll.qlCalendarAdvance(Calendar,X1598,W1599,"f",FALSE)</f>
        <v>50396</v>
      </c>
      <c r="Y1599" s="1404">
        <f>_xll.qlCalendarAdvance(Calendar,X1599,NDays&amp;"D")</f>
        <v>50396</v>
      </c>
      <c r="Z1599" s="1403">
        <v>2.3474948779305047E-2</v>
      </c>
      <c r="AA1599" s="1411">
        <v>2.3462874912791865E-2</v>
      </c>
    </row>
    <row r="1600" spans="19:27" x14ac:dyDescent="0.2">
      <c r="S1600" s="399"/>
      <c r="T1600" s="1401"/>
      <c r="W1600" s="864" t="str">
        <f t="shared" si="32"/>
        <v>1w</v>
      </c>
      <c r="X1600" s="1405">
        <f>_xll.qlCalendarAdvance(Calendar,X1599,W1600,"f",FALSE)</f>
        <v>50403</v>
      </c>
      <c r="Y1600" s="1404">
        <f>_xll.qlCalendarAdvance(Calendar,X1600,NDays&amp;"D")</f>
        <v>50403</v>
      </c>
      <c r="Z1600" s="1403">
        <v>2.3470045284152113E-2</v>
      </c>
      <c r="AA1600" s="1411">
        <v>2.3457933694814859E-2</v>
      </c>
    </row>
    <row r="1601" spans="19:27" x14ac:dyDescent="0.2">
      <c r="S1601" s="399"/>
      <c r="T1601" s="1401"/>
      <c r="W1601" s="864" t="str">
        <f t="shared" si="32"/>
        <v>1w</v>
      </c>
      <c r="X1601" s="1405">
        <f>_xll.qlCalendarAdvance(Calendar,X1600,W1601,"f",FALSE)</f>
        <v>50410</v>
      </c>
      <c r="Y1601" s="1404">
        <f>_xll.qlCalendarAdvance(Calendar,X1601,NDays&amp;"D")</f>
        <v>50410</v>
      </c>
      <c r="Z1601" s="1403">
        <v>2.3465163843451677E-2</v>
      </c>
      <c r="AA1601" s="1411">
        <v>2.345301448698156E-2</v>
      </c>
    </row>
    <row r="1602" spans="19:27" x14ac:dyDescent="0.2">
      <c r="S1602" s="399"/>
      <c r="T1602" s="1401"/>
      <c r="W1602" s="864" t="str">
        <f t="shared" si="32"/>
        <v>1w</v>
      </c>
      <c r="X1602" s="1405">
        <f>_xll.qlCalendarAdvance(Calendar,X1601,W1602,"f",FALSE)</f>
        <v>50417</v>
      </c>
      <c r="Y1602" s="1404">
        <f>_xll.qlCalendarAdvance(Calendar,X1602,NDays&amp;"D")</f>
        <v>50417</v>
      </c>
      <c r="Z1602" s="1403">
        <v>2.3460304457172364E-2</v>
      </c>
      <c r="AA1602" s="1411">
        <v>2.3448117288967785E-2</v>
      </c>
    </row>
    <row r="1603" spans="19:27" x14ac:dyDescent="0.2">
      <c r="S1603" s="399"/>
      <c r="T1603" s="1401"/>
      <c r="W1603" s="864" t="str">
        <f t="shared" si="32"/>
        <v>1w</v>
      </c>
      <c r="X1603" s="1405">
        <f>_xll.qlCalendarAdvance(Calendar,X1602,W1603,"f",FALSE)</f>
        <v>50424</v>
      </c>
      <c r="Y1603" s="1404">
        <f>_xll.qlCalendarAdvance(Calendar,X1603,NDays&amp;"D")</f>
        <v>50424</v>
      </c>
      <c r="Z1603" s="1403">
        <v>2.3455467125295868E-2</v>
      </c>
      <c r="AA1603" s="1411">
        <v>2.3443242101178763E-2</v>
      </c>
    </row>
    <row r="1604" spans="19:27" x14ac:dyDescent="0.2">
      <c r="S1604" s="399"/>
      <c r="T1604" s="1401"/>
      <c r="W1604" s="864" t="str">
        <f t="shared" si="32"/>
        <v>1w</v>
      </c>
      <c r="X1604" s="1405">
        <f>_xll.qlCalendarAdvance(Calendar,X1603,W1604,"f",FALSE)</f>
        <v>50431</v>
      </c>
      <c r="Y1604" s="1404">
        <f>_xll.qlCalendarAdvance(Calendar,X1604,NDays&amp;"D")</f>
        <v>50431</v>
      </c>
      <c r="Z1604" s="1403">
        <v>2.3450651847788207E-2</v>
      </c>
      <c r="AA1604" s="1411">
        <v>2.343838892329031E-2</v>
      </c>
    </row>
    <row r="1605" spans="19:27" x14ac:dyDescent="0.2">
      <c r="S1605" s="399"/>
      <c r="T1605" s="1401"/>
      <c r="W1605" s="864" t="str">
        <f t="shared" si="32"/>
        <v>1w</v>
      </c>
      <c r="X1605" s="1405">
        <f>_xll.qlCalendarAdvance(Calendar,X1604,W1605,"f",FALSE)</f>
        <v>50438</v>
      </c>
      <c r="Y1605" s="1404">
        <f>_xll.qlCalendarAdvance(Calendar,X1605,NDays&amp;"D")</f>
        <v>50438</v>
      </c>
      <c r="Z1605" s="1403">
        <v>2.3444622939165334E-2</v>
      </c>
      <c r="AA1605" s="1411">
        <v>2.3433557755464518E-2</v>
      </c>
    </row>
    <row r="1606" spans="19:27" x14ac:dyDescent="0.2">
      <c r="S1606" s="399"/>
      <c r="T1606" s="1401"/>
      <c r="W1606" s="864" t="str">
        <f t="shared" si="32"/>
        <v>1w</v>
      </c>
      <c r="X1606" s="1405">
        <f>_xll.qlCalendarAdvance(Calendar,X1605,W1606,"f",FALSE)</f>
        <v>50445</v>
      </c>
      <c r="Y1606" s="1404">
        <f>_xll.qlCalendarAdvance(Calendar,X1606,NDays&amp;"D")</f>
        <v>50445</v>
      </c>
      <c r="Z1606" s="1403">
        <v>2.3439847963678418E-2</v>
      </c>
      <c r="AA1606" s="1411">
        <v>2.3428748597620341E-2</v>
      </c>
    </row>
    <row r="1607" spans="19:27" x14ac:dyDescent="0.2">
      <c r="S1607" s="399"/>
      <c r="T1607" s="1401"/>
      <c r="W1607" s="864" t="str">
        <f t="shared" si="32"/>
        <v>1w</v>
      </c>
      <c r="X1607" s="1405">
        <f>_xll.qlCalendarAdvance(Calendar,X1606,W1607,"f",FALSE)</f>
        <v>50452</v>
      </c>
      <c r="Y1607" s="1404">
        <f>_xll.qlCalendarAdvance(Calendar,X1607,NDays&amp;"D")</f>
        <v>50452</v>
      </c>
      <c r="Z1607" s="1403">
        <v>2.3435095038059468E-2</v>
      </c>
      <c r="AA1607" s="1411">
        <v>2.3423961449919872E-2</v>
      </c>
    </row>
    <row r="1608" spans="19:27" x14ac:dyDescent="0.2">
      <c r="S1608" s="399"/>
      <c r="T1608" s="1401"/>
      <c r="W1608" s="864" t="str">
        <f t="shared" si="32"/>
        <v>1w</v>
      </c>
      <c r="X1608" s="1405">
        <f>_xll.qlCalendarAdvance(Calendar,X1607,W1608,"f",FALSE)</f>
        <v>50459</v>
      </c>
      <c r="Y1608" s="1404">
        <f>_xll.qlCalendarAdvance(Calendar,X1608,NDays&amp;"D")</f>
        <v>50459</v>
      </c>
      <c r="Z1608" s="1403">
        <v>2.3430364162276639E-2</v>
      </c>
      <c r="AA1608" s="1411">
        <v>2.3419196312119972E-2</v>
      </c>
    </row>
    <row r="1609" spans="19:27" x14ac:dyDescent="0.2">
      <c r="S1609" s="399"/>
      <c r="T1609" s="1401"/>
      <c r="W1609" s="864" t="str">
        <f t="shared" si="32"/>
        <v>1w</v>
      </c>
      <c r="X1609" s="1405">
        <f>_xll.qlCalendarAdvance(Calendar,X1608,W1609,"f",FALSE)</f>
        <v>50466</v>
      </c>
      <c r="Y1609" s="1404">
        <f>_xll.qlCalendarAdvance(Calendar,X1609,NDays&amp;"D")</f>
        <v>50466</v>
      </c>
      <c r="Z1609" s="1403">
        <v>2.3426906274859507E-2</v>
      </c>
      <c r="AA1609" s="1411">
        <v>2.3414453184463779E-2</v>
      </c>
    </row>
    <row r="1610" spans="19:27" x14ac:dyDescent="0.2">
      <c r="S1610" s="399"/>
      <c r="T1610" s="1401"/>
      <c r="W1610" s="864" t="str">
        <f t="shared" si="32"/>
        <v>1w</v>
      </c>
      <c r="X1610" s="1405">
        <f>_xll.qlCalendarAdvance(Calendar,X1609,W1610,"f",FALSE)</f>
        <v>50473</v>
      </c>
      <c r="Y1610" s="1404">
        <f>_xll.qlCalendarAdvance(Calendar,X1610,NDays&amp;"D")</f>
        <v>50473</v>
      </c>
      <c r="Z1610" s="1403">
        <v>2.3422223323013205E-2</v>
      </c>
      <c r="AA1610" s="1411">
        <v>2.3409732066870248E-2</v>
      </c>
    </row>
    <row r="1611" spans="19:27" x14ac:dyDescent="0.2">
      <c r="S1611" s="399"/>
      <c r="T1611" s="1401"/>
      <c r="W1611" s="864" t="str">
        <f t="shared" si="32"/>
        <v>1w</v>
      </c>
      <c r="X1611" s="1405">
        <f>_xll.qlCalendarAdvance(Calendar,X1610,W1611,"f",FALSE)</f>
        <v>50480</v>
      </c>
      <c r="Y1611" s="1404">
        <f>_xll.qlCalendarAdvance(Calendar,X1611,NDays&amp;"D")</f>
        <v>50480</v>
      </c>
      <c r="Z1611" s="1403">
        <v>2.34175624253475E-2</v>
      </c>
      <c r="AA1611" s="1411">
        <v>2.3405032959177285E-2</v>
      </c>
    </row>
    <row r="1612" spans="19:27" x14ac:dyDescent="0.2">
      <c r="S1612" s="399"/>
      <c r="T1612" s="1401"/>
      <c r="W1612" s="864" t="str">
        <f t="shared" si="32"/>
        <v>1w</v>
      </c>
      <c r="X1612" s="1405">
        <f>_xll.qlCalendarAdvance(Calendar,X1611,W1612,"f",FALSE)</f>
        <v>50487</v>
      </c>
      <c r="Y1612" s="1404">
        <f>_xll.qlCalendarAdvance(Calendar,X1612,NDays&amp;"D")</f>
        <v>50487</v>
      </c>
      <c r="Z1612" s="1403">
        <v>2.3414608773181755E-2</v>
      </c>
      <c r="AA1612" s="1411">
        <v>2.340035586162803E-2</v>
      </c>
    </row>
    <row r="1613" spans="19:27" x14ac:dyDescent="0.2">
      <c r="S1613" s="399"/>
      <c r="T1613" s="1401"/>
      <c r="W1613" s="864" t="str">
        <f t="shared" si="32"/>
        <v>1w</v>
      </c>
      <c r="X1613" s="1405">
        <f>_xll.qlCalendarAdvance(Calendar,X1612,W1613,"f",FALSE)</f>
        <v>50494</v>
      </c>
      <c r="Y1613" s="1404">
        <f>_xll.qlCalendarAdvance(Calendar,X1613,NDays&amp;"D")</f>
        <v>50494</v>
      </c>
      <c r="Z1613" s="1403">
        <v>2.3408306792463758E-2</v>
      </c>
      <c r="AA1613" s="1411">
        <v>2.3395700773898298E-2</v>
      </c>
    </row>
    <row r="1614" spans="19:27" x14ac:dyDescent="0.2">
      <c r="S1614" s="399"/>
      <c r="T1614" s="1401"/>
      <c r="W1614" s="864" t="str">
        <f t="shared" si="32"/>
        <v>1w</v>
      </c>
      <c r="X1614" s="1405">
        <f>_xll.qlCalendarAdvance(Calendar,X1613,W1614,"f",FALSE)</f>
        <v>50501</v>
      </c>
      <c r="Y1614" s="1404">
        <f>_xll.qlCalendarAdvance(Calendar,X1614,NDays&amp;"D")</f>
        <v>50501</v>
      </c>
      <c r="Z1614" s="1403">
        <v>2.3403288548886847E-2</v>
      </c>
      <c r="AA1614" s="1411">
        <v>2.3391067696312273E-2</v>
      </c>
    </row>
    <row r="1615" spans="19:27" x14ac:dyDescent="0.2">
      <c r="S1615" s="399"/>
      <c r="T1615" s="1401"/>
      <c r="W1615" s="864" t="str">
        <f t="shared" si="32"/>
        <v>1w</v>
      </c>
      <c r="X1615" s="1405">
        <f>_xll.qlCalendarAdvance(Calendar,X1614,W1615,"f",FALSE)</f>
        <v>50508</v>
      </c>
      <c r="Y1615" s="1404">
        <f>_xll.qlCalendarAdvance(Calendar,X1615,NDays&amp;"D")</f>
        <v>50508</v>
      </c>
      <c r="Z1615" s="1403">
        <v>2.3398714585385526E-2</v>
      </c>
      <c r="AA1615" s="1411">
        <v>2.3386456628707863E-2</v>
      </c>
    </row>
    <row r="1616" spans="19:27" x14ac:dyDescent="0.2">
      <c r="S1616" s="399"/>
      <c r="T1616" s="1401"/>
      <c r="W1616" s="864" t="str">
        <f t="shared" si="32"/>
        <v>1w</v>
      </c>
      <c r="X1616" s="1405">
        <f>_xll.qlCalendarAdvance(Calendar,X1615,W1616,"f",FALSE)</f>
        <v>50515</v>
      </c>
      <c r="Y1616" s="1404">
        <f>_xll.qlCalendarAdvance(Calendar,X1616,NDays&amp;"D")</f>
        <v>50515</v>
      </c>
      <c r="Z1616" s="1403">
        <v>2.3394162674469143E-2</v>
      </c>
      <c r="AA1616" s="1411">
        <v>2.3381867571247161E-2</v>
      </c>
    </row>
    <row r="1617" spans="19:27" x14ac:dyDescent="0.2">
      <c r="S1617" s="399"/>
      <c r="T1617" s="1401"/>
      <c r="W1617" s="864" t="str">
        <f t="shared" si="32"/>
        <v>1w</v>
      </c>
      <c r="X1617" s="1405">
        <f>_xll.qlCalendarAdvance(Calendar,X1616,W1617,"f",FALSE)</f>
        <v>50522</v>
      </c>
      <c r="Y1617" s="1404">
        <f>_xll.qlCalendarAdvance(Calendar,X1617,NDays&amp;"D")</f>
        <v>50522</v>
      </c>
      <c r="Z1617" s="1403">
        <v>2.3389632816116095E-2</v>
      </c>
      <c r="AA1617" s="1411">
        <v>2.3377300523687028E-2</v>
      </c>
    </row>
    <row r="1618" spans="19:27" x14ac:dyDescent="0.2">
      <c r="S1618" s="399"/>
      <c r="T1618" s="1401"/>
      <c r="W1618" s="864" t="str">
        <f t="shared" si="32"/>
        <v>1w</v>
      </c>
      <c r="X1618" s="1405">
        <f>_xll.qlCalendarAdvance(Calendar,X1617,W1618,"f",FALSE)</f>
        <v>50529</v>
      </c>
      <c r="Y1618" s="1404">
        <f>_xll.qlCalendarAdvance(Calendar,X1618,NDays&amp;"D")</f>
        <v>50529</v>
      </c>
      <c r="Z1618" s="1403">
        <v>2.3385553656671044E-2</v>
      </c>
      <c r="AA1618" s="1411">
        <v>2.3372755486189556E-2</v>
      </c>
    </row>
    <row r="1619" spans="19:27" x14ac:dyDescent="0.2">
      <c r="S1619" s="399"/>
      <c r="T1619" s="1401"/>
      <c r="W1619" s="864" t="str">
        <f t="shared" si="32"/>
        <v>1w</v>
      </c>
      <c r="X1619" s="1405">
        <f>_xll.qlCalendarAdvance(Calendar,X1618,W1619,"f",FALSE)</f>
        <v>50536</v>
      </c>
      <c r="Y1619" s="1404">
        <f>_xll.qlCalendarAdvance(Calendar,X1619,NDays&amp;"D")</f>
        <v>50536</v>
      </c>
      <c r="Z1619" s="1403">
        <v>2.3381069191548143E-2</v>
      </c>
      <c r="AA1619" s="1411">
        <v>2.3368232458754745E-2</v>
      </c>
    </row>
    <row r="1620" spans="19:27" x14ac:dyDescent="0.2">
      <c r="S1620" s="399"/>
      <c r="T1620" s="1401"/>
      <c r="W1620" s="864" t="str">
        <f t="shared" si="32"/>
        <v>1w</v>
      </c>
      <c r="X1620" s="1405">
        <f>_xll.qlCalendarAdvance(Calendar,X1619,W1620,"f",FALSE)</f>
        <v>50543</v>
      </c>
      <c r="Y1620" s="1404">
        <f>_xll.qlCalendarAdvance(Calendar,X1620,NDays&amp;"D")</f>
        <v>50543</v>
      </c>
      <c r="Z1620" s="1403">
        <v>2.3376606780381001E-2</v>
      </c>
      <c r="AA1620" s="1411">
        <v>2.336373144130155E-2</v>
      </c>
    </row>
    <row r="1621" spans="19:27" x14ac:dyDescent="0.2">
      <c r="S1621" s="399"/>
      <c r="T1621" s="1401"/>
      <c r="W1621" s="864" t="str">
        <f t="shared" si="32"/>
        <v>1w</v>
      </c>
      <c r="X1621" s="1405">
        <f>_xll.qlCalendarAdvance(Calendar,X1620,W1621,"f",FALSE)</f>
        <v>50550</v>
      </c>
      <c r="Y1621" s="1404">
        <f>_xll.qlCalendarAdvance(Calendar,X1621,NDays&amp;"D")</f>
        <v>50550</v>
      </c>
      <c r="Z1621" s="1403">
        <v>2.3372166423140859E-2</v>
      </c>
      <c r="AA1621" s="1411">
        <v>2.3359252433829969E-2</v>
      </c>
    </row>
    <row r="1622" spans="19:27" x14ac:dyDescent="0.2">
      <c r="S1622" s="399"/>
      <c r="T1622" s="1401"/>
      <c r="W1622" s="864" t="str">
        <f t="shared" si="32"/>
        <v>1w</v>
      </c>
      <c r="X1622" s="1405">
        <f>_xll.qlCalendarAdvance(Calendar,X1621,W1622,"f",FALSE)</f>
        <v>50557</v>
      </c>
      <c r="Y1622" s="1404">
        <f>_xll.qlCalendarAdvance(Calendar,X1622,NDays&amp;"D")</f>
        <v>50557</v>
      </c>
      <c r="Z1622" s="1403">
        <v>2.3367314311925513E-2</v>
      </c>
      <c r="AA1622" s="1411">
        <v>2.3354795436340003E-2</v>
      </c>
    </row>
    <row r="1623" spans="19:27" x14ac:dyDescent="0.2">
      <c r="S1623" s="399"/>
      <c r="T1623" s="1401"/>
      <c r="W1623" s="864" t="str">
        <f t="shared" si="32"/>
        <v>1w</v>
      </c>
      <c r="X1623" s="1405">
        <f>_xll.qlCalendarAdvance(Calendar,X1622,W1623,"f",FALSE)</f>
        <v>50564</v>
      </c>
      <c r="Y1623" s="1404">
        <f>_xll.qlCalendarAdvance(Calendar,X1623,NDays&amp;"D")</f>
        <v>50564</v>
      </c>
      <c r="Z1623" s="1403">
        <v>2.3362916768436458E-2</v>
      </c>
      <c r="AA1623" s="1411">
        <v>2.3350360448993746E-2</v>
      </c>
    </row>
    <row r="1624" spans="19:27" x14ac:dyDescent="0.2">
      <c r="S1624" s="399"/>
      <c r="T1624" s="1401"/>
      <c r="W1624" s="864" t="str">
        <f t="shared" si="32"/>
        <v>1w</v>
      </c>
      <c r="X1624" s="1405">
        <f>_xll.qlCalendarAdvance(Calendar,X1623,W1624,"f",FALSE)</f>
        <v>50571</v>
      </c>
      <c r="Y1624" s="1404">
        <f>_xll.qlCalendarAdvance(Calendar,X1624,NDays&amp;"D")</f>
        <v>50571</v>
      </c>
      <c r="Z1624" s="1403">
        <v>2.3358541277340533E-2</v>
      </c>
      <c r="AA1624" s="1411">
        <v>2.3345947471548056E-2</v>
      </c>
    </row>
    <row r="1625" spans="19:27" x14ac:dyDescent="0.2">
      <c r="S1625" s="399"/>
      <c r="T1625" s="1401"/>
      <c r="W1625" s="864" t="str">
        <f t="shared" si="32"/>
        <v>1w</v>
      </c>
      <c r="X1625" s="1405">
        <f>_xll.qlCalendarAdvance(Calendar,X1624,W1625,"f",FALSE)</f>
        <v>50578</v>
      </c>
      <c r="Y1625" s="1404">
        <f>_xll.qlCalendarAdvance(Calendar,X1625,NDays&amp;"D")</f>
        <v>50578</v>
      </c>
      <c r="Z1625" s="1403">
        <v>2.3354187838610728E-2</v>
      </c>
      <c r="AA1625" s="1411">
        <v>2.3341556504083982E-2</v>
      </c>
    </row>
    <row r="1626" spans="19:27" x14ac:dyDescent="0.2">
      <c r="S1626" s="399"/>
      <c r="T1626" s="1401"/>
      <c r="W1626" s="864" t="str">
        <f t="shared" ref="W1626:W1689" si="33">W1625</f>
        <v>1w</v>
      </c>
      <c r="X1626" s="1405">
        <f>_xll.qlCalendarAdvance(Calendar,X1625,W1626,"f",FALSE)</f>
        <v>50585</v>
      </c>
      <c r="Y1626" s="1404">
        <f>_xll.qlCalendarAdvance(Calendar,X1626,NDays&amp;"D")</f>
        <v>50585</v>
      </c>
      <c r="Z1626" s="1403">
        <v>2.3349856452225426E-2</v>
      </c>
      <c r="AA1626" s="1411">
        <v>2.3337187546763616E-2</v>
      </c>
    </row>
    <row r="1627" spans="19:27" x14ac:dyDescent="0.2">
      <c r="S1627" s="399"/>
      <c r="T1627" s="1401"/>
      <c r="W1627" s="864" t="str">
        <f t="shared" si="33"/>
        <v>1w</v>
      </c>
      <c r="X1627" s="1405">
        <f>_xll.qlCalendarAdvance(Calendar,X1626,W1627,"f",FALSE)</f>
        <v>50592</v>
      </c>
      <c r="Y1627" s="1404">
        <f>_xll.qlCalendarAdvance(Calendar,X1627,NDays&amp;"D")</f>
        <v>50592</v>
      </c>
      <c r="Z1627" s="1403">
        <v>2.334598741080229E-2</v>
      </c>
      <c r="AA1627" s="1411">
        <v>2.3332840599343818E-2</v>
      </c>
    </row>
    <row r="1628" spans="19:27" x14ac:dyDescent="0.2">
      <c r="S1628" s="399"/>
      <c r="T1628" s="1401"/>
      <c r="W1628" s="864" t="str">
        <f t="shared" si="33"/>
        <v>1w</v>
      </c>
      <c r="X1628" s="1405">
        <f>_xll.qlCalendarAdvance(Calendar,X1627,W1628,"f",FALSE)</f>
        <v>50599</v>
      </c>
      <c r="Y1628" s="1404">
        <f>_xll.qlCalendarAdvance(Calendar,X1628,NDays&amp;"D")</f>
        <v>50599</v>
      </c>
      <c r="Z1628" s="1403">
        <v>2.3341701430368792E-2</v>
      </c>
      <c r="AA1628" s="1411">
        <v>2.3328515662067728E-2</v>
      </c>
    </row>
    <row r="1629" spans="19:27" x14ac:dyDescent="0.2">
      <c r="S1629" s="399"/>
      <c r="T1629" s="1401"/>
      <c r="W1629" s="864" t="str">
        <f t="shared" si="33"/>
        <v>1w</v>
      </c>
      <c r="X1629" s="1405">
        <f>_xll.qlCalendarAdvance(Calendar,X1628,W1629,"f",FALSE)</f>
        <v>50606</v>
      </c>
      <c r="Y1629" s="1404">
        <f>_xll.qlCalendarAdvance(Calendar,X1629,NDays&amp;"D")</f>
        <v>50606</v>
      </c>
      <c r="Z1629" s="1403">
        <v>2.3337437503668824E-2</v>
      </c>
      <c r="AA1629" s="1411">
        <v>2.3324212734692207E-2</v>
      </c>
    </row>
    <row r="1630" spans="19:27" x14ac:dyDescent="0.2">
      <c r="S1630" s="399"/>
      <c r="T1630" s="1401"/>
      <c r="W1630" s="864" t="str">
        <f t="shared" si="33"/>
        <v>1w</v>
      </c>
      <c r="X1630" s="1405">
        <f>_xll.qlCalendarAdvance(Calendar,X1629,W1630,"f",FALSE)</f>
        <v>50613</v>
      </c>
      <c r="Y1630" s="1404">
        <f>_xll.qlCalendarAdvance(Calendar,X1630,NDays&amp;"D")</f>
        <v>50613</v>
      </c>
      <c r="Z1630" s="1403">
        <v>2.3333195630676252E-2</v>
      </c>
      <c r="AA1630" s="1411">
        <v>2.3319931817298301E-2</v>
      </c>
    </row>
    <row r="1631" spans="19:27" x14ac:dyDescent="0.2">
      <c r="S1631" s="399"/>
      <c r="T1631" s="1401"/>
      <c r="W1631" s="864" t="str">
        <f t="shared" si="33"/>
        <v>1w</v>
      </c>
      <c r="X1631" s="1405">
        <f>_xll.qlCalendarAdvance(Calendar,X1630,W1631,"f",FALSE)</f>
        <v>50620</v>
      </c>
      <c r="Y1631" s="1404">
        <f>_xll.qlCalendarAdvance(Calendar,X1631,NDays&amp;"D")</f>
        <v>50620</v>
      </c>
      <c r="Z1631" s="1403">
        <v>2.3328975811370153E-2</v>
      </c>
      <c r="AA1631" s="1411">
        <v>2.3315672910048102E-2</v>
      </c>
    </row>
    <row r="1632" spans="19:27" x14ac:dyDescent="0.2">
      <c r="S1632" s="399"/>
      <c r="T1632" s="1401"/>
      <c r="W1632" s="864" t="str">
        <f t="shared" si="33"/>
        <v>1w</v>
      </c>
      <c r="X1632" s="1405">
        <f>_xll.qlCalendarAdvance(Calendar,X1631,W1632,"f",FALSE)</f>
        <v>50627</v>
      </c>
      <c r="Y1632" s="1404">
        <f>_xll.qlCalendarAdvance(Calendar,X1632,NDays&amp;"D")</f>
        <v>50627</v>
      </c>
      <c r="Z1632" s="1403">
        <v>2.3324778045721771E-2</v>
      </c>
      <c r="AA1632" s="1411">
        <v>2.3311436012617426E-2</v>
      </c>
    </row>
    <row r="1633" spans="19:27" x14ac:dyDescent="0.2">
      <c r="S1633" s="399"/>
      <c r="T1633" s="1401"/>
      <c r="W1633" s="864" t="str">
        <f t="shared" si="33"/>
        <v>1w</v>
      </c>
      <c r="X1633" s="1405">
        <f>_xll.qlCalendarAdvance(Calendar,X1632,W1633,"f",FALSE)</f>
        <v>50634</v>
      </c>
      <c r="Y1633" s="1404">
        <f>_xll.qlCalendarAdvance(Calendar,X1633,NDays&amp;"D")</f>
        <v>50634</v>
      </c>
      <c r="Z1633" s="1403">
        <v>2.3320602333715423E-2</v>
      </c>
      <c r="AA1633" s="1411">
        <v>2.3307221125411504E-2</v>
      </c>
    </row>
    <row r="1634" spans="19:27" x14ac:dyDescent="0.2">
      <c r="S1634" s="399"/>
      <c r="T1634" s="1401"/>
      <c r="W1634" s="864" t="str">
        <f t="shared" si="33"/>
        <v>1w</v>
      </c>
      <c r="X1634" s="1405">
        <f>_xll.qlCalendarAdvance(Calendar,X1633,W1634,"f",FALSE)</f>
        <v>50641</v>
      </c>
      <c r="Y1634" s="1404">
        <f>_xll.qlCalendarAdvance(Calendar,X1634,NDays&amp;"D")</f>
        <v>50641</v>
      </c>
      <c r="Z1634" s="1403">
        <v>2.3316448675319731E-2</v>
      </c>
      <c r="AA1634" s="1411">
        <v>2.3303028248025104E-2</v>
      </c>
    </row>
    <row r="1635" spans="19:27" x14ac:dyDescent="0.2">
      <c r="S1635" s="399"/>
      <c r="T1635" s="1401"/>
      <c r="W1635" s="864" t="str">
        <f t="shared" si="33"/>
        <v>1w</v>
      </c>
      <c r="X1635" s="1405">
        <f>_xll.qlCalendarAdvance(Calendar,X1634,W1635,"f",FALSE)</f>
        <v>50648</v>
      </c>
      <c r="Y1635" s="1404">
        <f>_xll.qlCalendarAdvance(Calendar,X1635,NDays&amp;"D")</f>
        <v>50648</v>
      </c>
      <c r="Z1635" s="1403">
        <v>2.3311866326478341E-2</v>
      </c>
      <c r="AA1635" s="1411">
        <v>2.3298857380701365E-2</v>
      </c>
    </row>
    <row r="1636" spans="19:27" x14ac:dyDescent="0.2">
      <c r="S1636" s="399"/>
      <c r="T1636" s="1401"/>
      <c r="W1636" s="864" t="str">
        <f t="shared" si="33"/>
        <v>1w</v>
      </c>
      <c r="X1636" s="1405">
        <f>_xll.qlCalendarAdvance(Calendar,X1635,W1636,"f",FALSE)</f>
        <v>50655</v>
      </c>
      <c r="Y1636" s="1404">
        <f>_xll.qlCalendarAdvance(Calendar,X1636,NDays&amp;"D")</f>
        <v>50655</v>
      </c>
      <c r="Z1636" s="1403">
        <v>2.330775546227648E-2</v>
      </c>
      <c r="AA1636" s="1411">
        <v>2.3294708523440288E-2</v>
      </c>
    </row>
    <row r="1637" spans="19:27" x14ac:dyDescent="0.2">
      <c r="S1637" s="399"/>
      <c r="T1637" s="1401"/>
      <c r="W1637" s="864" t="str">
        <f t="shared" si="33"/>
        <v>1w</v>
      </c>
      <c r="X1637" s="1405">
        <f>_xll.qlCalendarAdvance(Calendar,X1636,W1637,"f",FALSE)</f>
        <v>50662</v>
      </c>
      <c r="Y1637" s="1404">
        <f>_xll.qlCalendarAdvance(Calendar,X1637,NDays&amp;"D")</f>
        <v>50662</v>
      </c>
      <c r="Z1637" s="1403">
        <v>2.3303666650170585E-2</v>
      </c>
      <c r="AA1637" s="1411">
        <v>2.3290581676241873E-2</v>
      </c>
    </row>
    <row r="1638" spans="19:27" x14ac:dyDescent="0.2">
      <c r="S1638" s="399"/>
      <c r="T1638" s="1401"/>
      <c r="W1638" s="864" t="str">
        <f t="shared" si="33"/>
        <v>1w</v>
      </c>
      <c r="X1638" s="1405">
        <f>_xll.qlCalendarAdvance(Calendar,X1637,W1638,"f",FALSE)</f>
        <v>50669</v>
      </c>
      <c r="Y1638" s="1404">
        <f>_xll.qlCalendarAdvance(Calendar,X1638,NDays&amp;"D")</f>
        <v>50669</v>
      </c>
      <c r="Z1638" s="1403">
        <v>2.3299599890130938E-2</v>
      </c>
      <c r="AA1638" s="1411">
        <v>2.3286476838862979E-2</v>
      </c>
    </row>
    <row r="1639" spans="19:27" x14ac:dyDescent="0.2">
      <c r="S1639" s="399"/>
      <c r="T1639" s="1401"/>
      <c r="W1639" s="864" t="str">
        <f t="shared" si="33"/>
        <v>1w</v>
      </c>
      <c r="X1639" s="1405">
        <f>_xll.qlCalendarAdvance(Calendar,X1638,W1639,"f",FALSE)</f>
        <v>50676</v>
      </c>
      <c r="Y1639" s="1404">
        <f>_xll.qlCalendarAdvance(Calendar,X1639,NDays&amp;"D")</f>
        <v>50676</v>
      </c>
      <c r="Z1639" s="1403">
        <v>2.3295555182141325E-2</v>
      </c>
      <c r="AA1639" s="1411">
        <v>2.3282394011546748E-2</v>
      </c>
    </row>
    <row r="1640" spans="19:27" x14ac:dyDescent="0.2">
      <c r="S1640" s="399"/>
      <c r="T1640" s="1401"/>
      <c r="W1640" s="864" t="str">
        <f t="shared" si="33"/>
        <v>1w</v>
      </c>
      <c r="X1640" s="1405">
        <f>_xll.qlCalendarAdvance(Calendar,X1639,W1640,"f",FALSE)</f>
        <v>50683</v>
      </c>
      <c r="Y1640" s="1404">
        <f>_xll.qlCalendarAdvance(Calendar,X1640,NDays&amp;"D")</f>
        <v>50683</v>
      </c>
      <c r="Z1640" s="1403">
        <v>2.3291989849558929E-2</v>
      </c>
      <c r="AA1640" s="1411">
        <v>2.3278333194293177E-2</v>
      </c>
    </row>
    <row r="1641" spans="19:27" x14ac:dyDescent="0.2">
      <c r="S1641" s="399"/>
      <c r="T1641" s="1401"/>
      <c r="W1641" s="864" t="str">
        <f t="shared" si="33"/>
        <v>1w</v>
      </c>
      <c r="X1641" s="1405">
        <f>_xll.qlCalendarAdvance(Calendar,X1640,W1641,"f",FALSE)</f>
        <v>50690</v>
      </c>
      <c r="Y1641" s="1404">
        <f>_xll.qlCalendarAdvance(Calendar,X1641,NDays&amp;"D")</f>
        <v>50690</v>
      </c>
      <c r="Z1641" s="1403">
        <v>2.3287990565815618E-2</v>
      </c>
      <c r="AA1641" s="1411">
        <v>2.3274294387021222E-2</v>
      </c>
    </row>
    <row r="1642" spans="19:27" x14ac:dyDescent="0.2">
      <c r="S1642" s="399"/>
      <c r="T1642" s="1401"/>
      <c r="W1642" s="864" t="str">
        <f t="shared" si="33"/>
        <v>1w</v>
      </c>
      <c r="X1642" s="1405">
        <f>_xll.qlCalendarAdvance(Calendar,X1641,W1642,"f",FALSE)</f>
        <v>50697</v>
      </c>
      <c r="Y1642" s="1404">
        <f>_xll.qlCalendarAdvance(Calendar,X1642,NDays&amp;"D")</f>
        <v>50697</v>
      </c>
      <c r="Z1642" s="1403">
        <v>2.3284013335510414E-2</v>
      </c>
      <c r="AA1642" s="1411">
        <v>2.3270277589811927E-2</v>
      </c>
    </row>
    <row r="1643" spans="19:27" x14ac:dyDescent="0.2">
      <c r="S1643" s="399"/>
      <c r="T1643" s="1401"/>
      <c r="W1643" s="864" t="str">
        <f t="shared" si="33"/>
        <v>1w</v>
      </c>
      <c r="X1643" s="1405">
        <f>_xll.qlCalendarAdvance(Calendar,X1642,W1643,"f",FALSE)</f>
        <v>50704</v>
      </c>
      <c r="Y1643" s="1404">
        <f>_xll.qlCalendarAdvance(Calendar,X1643,NDays&amp;"D")</f>
        <v>50704</v>
      </c>
      <c r="Z1643" s="1403">
        <v>2.3280058158611946E-2</v>
      </c>
      <c r="AA1643" s="1411">
        <v>2.3266282802422156E-2</v>
      </c>
    </row>
    <row r="1644" spans="19:27" x14ac:dyDescent="0.2">
      <c r="S1644" s="399"/>
      <c r="T1644" s="1401"/>
      <c r="W1644" s="864" t="str">
        <f t="shared" si="33"/>
        <v>1w</v>
      </c>
      <c r="X1644" s="1405">
        <f>_xll.qlCalendarAdvance(Calendar,X1643,W1644,"f",FALSE)</f>
        <v>50711</v>
      </c>
      <c r="Y1644" s="1404">
        <f>_xll.qlCalendarAdvance(Calendar,X1644,NDays&amp;"D")</f>
        <v>50711</v>
      </c>
      <c r="Z1644" s="1403">
        <v>2.3275662422179304E-2</v>
      </c>
      <c r="AA1644" s="1411">
        <v>2.3262310025176092E-2</v>
      </c>
    </row>
    <row r="1645" spans="19:27" x14ac:dyDescent="0.2">
      <c r="S1645" s="399"/>
      <c r="T1645" s="1401"/>
      <c r="W1645" s="864" t="str">
        <f t="shared" si="33"/>
        <v>1w</v>
      </c>
      <c r="X1645" s="1405">
        <f>_xll.qlCalendarAdvance(Calendar,X1644,W1645,"f",FALSE)</f>
        <v>50718</v>
      </c>
      <c r="Y1645" s="1404">
        <f>_xll.qlCalendarAdvance(Calendar,X1645,NDays&amp;"D")</f>
        <v>50718</v>
      </c>
      <c r="Z1645" s="1403">
        <v>2.3271750026027958E-2</v>
      </c>
      <c r="AA1645" s="1411">
        <v>2.3258359257830596E-2</v>
      </c>
    </row>
    <row r="1646" spans="19:27" x14ac:dyDescent="0.2">
      <c r="S1646" s="399"/>
      <c r="T1646" s="1401"/>
      <c r="W1646" s="864" t="str">
        <f t="shared" si="33"/>
        <v>1w</v>
      </c>
      <c r="X1646" s="1405">
        <f>_xll.qlCalendarAdvance(Calendar,X1645,W1646,"f",FALSE)</f>
        <v>50725</v>
      </c>
      <c r="Y1646" s="1404">
        <f>_xll.qlCalendarAdvance(Calendar,X1646,NDays&amp;"D")</f>
        <v>50725</v>
      </c>
      <c r="Z1646" s="1403">
        <v>2.3267859681778063E-2</v>
      </c>
      <c r="AA1646" s="1411">
        <v>2.3254430500628809E-2</v>
      </c>
    </row>
    <row r="1647" spans="19:27" x14ac:dyDescent="0.2">
      <c r="S1647" s="399"/>
      <c r="T1647" s="1401"/>
      <c r="W1647" s="864" t="str">
        <f t="shared" si="33"/>
        <v>1w</v>
      </c>
      <c r="X1647" s="1405">
        <f>_xll.qlCalendarAdvance(Calendar,X1646,W1647,"f",FALSE)</f>
        <v>50732</v>
      </c>
      <c r="Y1647" s="1404">
        <f>_xll.qlCalendarAdvance(Calendar,X1647,NDays&amp;"D")</f>
        <v>50732</v>
      </c>
      <c r="Z1647" s="1403">
        <v>2.3263991389399906E-2</v>
      </c>
      <c r="AA1647" s="1411">
        <v>2.325052375332759E-2</v>
      </c>
    </row>
    <row r="1648" spans="19:27" x14ac:dyDescent="0.2">
      <c r="S1648" s="399"/>
      <c r="T1648" s="1401"/>
      <c r="W1648" s="864" t="str">
        <f t="shared" si="33"/>
        <v>1w</v>
      </c>
      <c r="X1648" s="1405">
        <f>_xll.qlCalendarAdvance(Calendar,X1647,W1648,"f",FALSE)</f>
        <v>50739</v>
      </c>
      <c r="Y1648" s="1404">
        <f>_xll.qlCalendarAdvance(Calendar,X1648,NDays&amp;"D")</f>
        <v>50739</v>
      </c>
      <c r="Z1648" s="1403">
        <v>2.326061307447291E-2</v>
      </c>
      <c r="AA1648" s="1411">
        <v>2.3246639016007986E-2</v>
      </c>
    </row>
    <row r="1649" spans="19:27" x14ac:dyDescent="0.2">
      <c r="S1649" s="399"/>
      <c r="T1649" s="1401"/>
      <c r="W1649" s="864" t="str">
        <f t="shared" si="33"/>
        <v>1w</v>
      </c>
      <c r="X1649" s="1405">
        <f>_xll.qlCalendarAdvance(Calendar,X1648,W1649,"f",FALSE)</f>
        <v>50746</v>
      </c>
      <c r="Y1649" s="1404">
        <f>_xll.qlCalendarAdvance(Calendar,X1649,NDays&amp;"D")</f>
        <v>50746</v>
      </c>
      <c r="Z1649" s="1403">
        <v>2.3256790217565177E-2</v>
      </c>
      <c r="AA1649" s="1411">
        <v>2.3242776288669997E-2</v>
      </c>
    </row>
    <row r="1650" spans="19:27" x14ac:dyDescent="0.2">
      <c r="S1650" s="399"/>
      <c r="T1650" s="1401"/>
      <c r="W1650" s="864" t="str">
        <f t="shared" si="33"/>
        <v>1w</v>
      </c>
      <c r="X1650" s="1405">
        <f>_xll.qlCalendarAdvance(Calendar,X1649,W1650,"f",FALSE)</f>
        <v>50753</v>
      </c>
      <c r="Y1650" s="1404">
        <f>_xll.qlCalendarAdvance(Calendar,X1650,NDays&amp;"D")</f>
        <v>50753</v>
      </c>
      <c r="Z1650" s="1403">
        <v>2.3252989413915157E-2</v>
      </c>
      <c r="AA1650" s="1411">
        <v>2.323893557139467E-2</v>
      </c>
    </row>
    <row r="1651" spans="19:27" x14ac:dyDescent="0.2">
      <c r="S1651" s="399"/>
      <c r="T1651" s="1401"/>
      <c r="W1651" s="864" t="str">
        <f t="shared" si="33"/>
        <v>1w</v>
      </c>
      <c r="X1651" s="1405">
        <f>_xll.qlCalendarAdvance(Calendar,X1650,W1651,"f",FALSE)</f>
        <v>50760</v>
      </c>
      <c r="Y1651" s="1404">
        <f>_xll.qlCalendarAdvance(Calendar,X1651,NDays&amp;"D")</f>
        <v>50760</v>
      </c>
      <c r="Z1651" s="1403">
        <v>2.3249210663501937E-2</v>
      </c>
      <c r="AA1651" s="1411">
        <v>2.3235116864182004E-2</v>
      </c>
    </row>
    <row r="1652" spans="19:27" x14ac:dyDescent="0.2">
      <c r="S1652" s="399"/>
      <c r="T1652" s="1401"/>
      <c r="W1652" s="864" t="str">
        <f t="shared" si="33"/>
        <v>1w</v>
      </c>
      <c r="X1652" s="1405">
        <f>_xll.qlCalendarAdvance(Calendar,X1651,W1652,"f",FALSE)</f>
        <v>50768</v>
      </c>
      <c r="Y1652" s="1404">
        <f>_xll.qlCalendarAdvance(Calendar,X1652,NDays&amp;"D")</f>
        <v>50768</v>
      </c>
      <c r="Z1652" s="1403">
        <v>2.3245866442815191E-2</v>
      </c>
      <c r="AA1652" s="1411">
        <v>2.3230779578127247E-2</v>
      </c>
    </row>
    <row r="1653" spans="19:27" x14ac:dyDescent="0.2">
      <c r="S1653" s="399"/>
      <c r="T1653" s="1401"/>
      <c r="W1653" s="864" t="str">
        <f t="shared" si="33"/>
        <v>1w</v>
      </c>
      <c r="X1653" s="1405">
        <f>_xll.qlCalendarAdvance(Calendar,X1652,W1653,"f",FALSE)</f>
        <v>50775</v>
      </c>
      <c r="Y1653" s="1404">
        <f>_xll.qlCalendarAdvance(Calendar,X1653,NDays&amp;"D")</f>
        <v>50775</v>
      </c>
      <c r="Z1653" s="1403">
        <v>2.3242137625321929E-2</v>
      </c>
      <c r="AA1653" s="1411">
        <v>2.3227008035068275E-2</v>
      </c>
    </row>
    <row r="1654" spans="19:27" x14ac:dyDescent="0.2">
      <c r="S1654" s="399"/>
      <c r="T1654" s="1401"/>
      <c r="W1654" s="864" t="str">
        <f t="shared" si="33"/>
        <v>1w</v>
      </c>
      <c r="X1654" s="1405">
        <f>_xll.qlCalendarAdvance(Calendar,X1653,W1654,"f",FALSE)</f>
        <v>50782</v>
      </c>
      <c r="Y1654" s="1404">
        <f>_xll.qlCalendarAdvance(Calendar,X1654,NDays&amp;"D")</f>
        <v>50782</v>
      </c>
      <c r="Z1654" s="1403">
        <v>2.3238430863881412E-2</v>
      </c>
      <c r="AA1654" s="1411">
        <v>2.322325850215301E-2</v>
      </c>
    </row>
    <row r="1655" spans="19:27" x14ac:dyDescent="0.2">
      <c r="S1655" s="399"/>
      <c r="T1655" s="1401"/>
      <c r="W1655" s="864" t="str">
        <f t="shared" si="33"/>
        <v>1w</v>
      </c>
      <c r="X1655" s="1405">
        <f>_xll.qlCalendarAdvance(Calendar,X1654,W1655,"f",FALSE)</f>
        <v>50789</v>
      </c>
      <c r="Y1655" s="1404">
        <f>_xll.qlCalendarAdvance(Calendar,X1655,NDays&amp;"D")</f>
        <v>50789</v>
      </c>
      <c r="Z1655" s="1403">
        <v>2.3234746158461706E-2</v>
      </c>
      <c r="AA1655" s="1411">
        <v>2.3219530979138314E-2</v>
      </c>
    </row>
    <row r="1656" spans="19:27" x14ac:dyDescent="0.2">
      <c r="S1656" s="399"/>
      <c r="T1656" s="1401"/>
      <c r="W1656" s="864" t="str">
        <f t="shared" si="33"/>
        <v>1w</v>
      </c>
      <c r="X1656" s="1405">
        <f>_xll.qlCalendarAdvance(Calendar,X1655,W1656,"f",FALSE)</f>
        <v>50796</v>
      </c>
      <c r="Y1656" s="1404">
        <f>_xll.qlCalendarAdvance(Calendar,X1656,NDays&amp;"D")</f>
        <v>50796</v>
      </c>
      <c r="Z1656" s="1403">
        <v>2.3231083509043168E-2</v>
      </c>
      <c r="AA1656" s="1411">
        <v>2.3215825465943141E-2</v>
      </c>
    </row>
    <row r="1657" spans="19:27" x14ac:dyDescent="0.2">
      <c r="S1657" s="399"/>
      <c r="T1657" s="1401"/>
      <c r="W1657" s="864" t="str">
        <f t="shared" si="33"/>
        <v>1w</v>
      </c>
      <c r="X1657" s="1405">
        <f>_xll.qlCalendarAdvance(Calendar,X1656,W1657,"f",FALSE)</f>
        <v>50803</v>
      </c>
      <c r="Y1657" s="1404">
        <f>_xll.qlCalendarAdvance(Calendar,X1657,NDays&amp;"D")</f>
        <v>50803</v>
      </c>
      <c r="Z1657" s="1403">
        <v>2.3225042138241874E-2</v>
      </c>
      <c r="AA1657" s="1411">
        <v>2.3212141962810628E-2</v>
      </c>
    </row>
    <row r="1658" spans="19:27" x14ac:dyDescent="0.2">
      <c r="S1658" s="399"/>
      <c r="T1658" s="1401"/>
      <c r="W1658" s="864" t="str">
        <f t="shared" si="33"/>
        <v>1w</v>
      </c>
      <c r="X1658" s="1405">
        <f>_xll.qlCalendarAdvance(Calendar,X1657,W1658,"f",FALSE)</f>
        <v>50810</v>
      </c>
      <c r="Y1658" s="1404">
        <f>_xll.qlCalendarAdvance(Calendar,X1658,NDays&amp;"D")</f>
        <v>50810</v>
      </c>
      <c r="Z1658" s="1403">
        <v>2.3221416876095604E-2</v>
      </c>
      <c r="AA1658" s="1411">
        <v>2.3208480469740778E-2</v>
      </c>
    </row>
    <row r="1659" spans="19:27" x14ac:dyDescent="0.2">
      <c r="S1659" s="399"/>
      <c r="T1659" s="1401"/>
      <c r="W1659" s="864" t="str">
        <f t="shared" si="33"/>
        <v>1w</v>
      </c>
      <c r="X1659" s="1405">
        <f>_xll.qlCalendarAdvance(Calendar,X1658,W1659,"f",FALSE)</f>
        <v>50817</v>
      </c>
      <c r="Y1659" s="1404">
        <f>_xll.qlCalendarAdvance(Calendar,X1659,NDays&amp;"D")</f>
        <v>50817</v>
      </c>
      <c r="Z1659" s="1403">
        <v>2.3217813662702907E-2</v>
      </c>
      <c r="AA1659" s="1411">
        <v>2.3204840986733588E-2</v>
      </c>
    </row>
    <row r="1660" spans="19:27" x14ac:dyDescent="0.2">
      <c r="S1660" s="399"/>
      <c r="T1660" s="1401"/>
      <c r="W1660" s="864" t="str">
        <f t="shared" si="33"/>
        <v>1w</v>
      </c>
      <c r="X1660" s="1405">
        <f>_xll.qlCalendarAdvance(Calendar,X1659,W1660,"f",FALSE)</f>
        <v>50824</v>
      </c>
      <c r="Y1660" s="1404">
        <f>_xll.qlCalendarAdvance(Calendar,X1660,NDays&amp;"D")</f>
        <v>50824</v>
      </c>
      <c r="Z1660" s="1403">
        <v>2.3214232498052212E-2</v>
      </c>
      <c r="AA1660" s="1411">
        <v>2.3201223513545921E-2</v>
      </c>
    </row>
    <row r="1661" spans="19:27" x14ac:dyDescent="0.2">
      <c r="S1661" s="399"/>
      <c r="T1661" s="1401"/>
      <c r="W1661" s="864" t="str">
        <f t="shared" si="33"/>
        <v>1w</v>
      </c>
      <c r="X1661" s="1405">
        <f>_xll.qlCalendarAdvance(Calendar,X1660,W1661,"f",FALSE)</f>
        <v>50831</v>
      </c>
      <c r="Y1661" s="1404">
        <f>_xll.qlCalendarAdvance(Calendar,X1661,NDays&amp;"D")</f>
        <v>50831</v>
      </c>
      <c r="Z1661" s="1403">
        <v>2.3213101101250848E-2</v>
      </c>
      <c r="AA1661" s="1411">
        <v>2.3197628050501962E-2</v>
      </c>
    </row>
    <row r="1662" spans="19:27" x14ac:dyDescent="0.2">
      <c r="S1662" s="399"/>
      <c r="T1662" s="1401"/>
      <c r="W1662" s="864" t="str">
        <f t="shared" si="33"/>
        <v>1w</v>
      </c>
      <c r="X1662" s="1405">
        <f>_xll.qlCalendarAdvance(Calendar,X1661,W1662,"f",FALSE)</f>
        <v>50838</v>
      </c>
      <c r="Y1662" s="1404">
        <f>_xll.qlCalendarAdvance(Calendar,X1662,NDays&amp;"D")</f>
        <v>50838</v>
      </c>
      <c r="Z1662" s="1403">
        <v>2.3210058130268094E-2</v>
      </c>
      <c r="AA1662" s="1411">
        <v>2.3194054597358571E-2</v>
      </c>
    </row>
    <row r="1663" spans="19:27" x14ac:dyDescent="0.2">
      <c r="S1663" s="399"/>
      <c r="T1663" s="1401"/>
      <c r="W1663" s="864" t="str">
        <f t="shared" si="33"/>
        <v>1w</v>
      </c>
      <c r="X1663" s="1405">
        <f>_xll.qlCalendarAdvance(Calendar,X1662,W1663,"f",FALSE)</f>
        <v>50845</v>
      </c>
      <c r="Y1663" s="1404">
        <f>_xll.qlCalendarAdvance(Calendar,X1663,NDays&amp;"D")</f>
        <v>50845</v>
      </c>
      <c r="Z1663" s="1403">
        <v>2.3206062529399898E-2</v>
      </c>
      <c r="AA1663" s="1411">
        <v>2.3190503154196795E-2</v>
      </c>
    </row>
    <row r="1664" spans="19:27" x14ac:dyDescent="0.2">
      <c r="S1664" s="399"/>
      <c r="T1664" s="1401"/>
      <c r="W1664" s="864" t="str">
        <f t="shared" si="33"/>
        <v>1w</v>
      </c>
      <c r="X1664" s="1405">
        <f>_xll.qlCalendarAdvance(Calendar,X1663,W1664,"f",FALSE)</f>
        <v>50852</v>
      </c>
      <c r="Y1664" s="1404">
        <f>_xll.qlCalendarAdvance(Calendar,X1664,NDays&amp;"D")</f>
        <v>50852</v>
      </c>
      <c r="Z1664" s="1403">
        <v>2.3202576327231807E-2</v>
      </c>
      <c r="AA1664" s="1411">
        <v>2.3186973721016635E-2</v>
      </c>
    </row>
    <row r="1665" spans="19:27" x14ac:dyDescent="0.2">
      <c r="S1665" s="399"/>
      <c r="T1665" s="1401"/>
      <c r="W1665" s="864" t="str">
        <f t="shared" si="33"/>
        <v>1w</v>
      </c>
      <c r="X1665" s="1405">
        <f>_xll.qlCalendarAdvance(Calendar,X1664,W1665,"f",FALSE)</f>
        <v>50859</v>
      </c>
      <c r="Y1665" s="1404">
        <f>_xll.qlCalendarAdvance(Calendar,X1665,NDays&amp;"D")</f>
        <v>50859</v>
      </c>
      <c r="Z1665" s="1403">
        <v>2.3197638865533797E-2</v>
      </c>
      <c r="AA1665" s="1411">
        <v>2.3183466297818089E-2</v>
      </c>
    </row>
    <row r="1666" spans="19:27" x14ac:dyDescent="0.2">
      <c r="S1666" s="399"/>
      <c r="T1666" s="1401"/>
      <c r="W1666" s="864" t="str">
        <f t="shared" si="33"/>
        <v>1w</v>
      </c>
      <c r="X1666" s="1405">
        <f>_xll.qlCalendarAdvance(Calendar,X1665,W1666,"f",FALSE)</f>
        <v>50866</v>
      </c>
      <c r="Y1666" s="1404">
        <f>_xll.qlCalendarAdvance(Calendar,X1666,NDays&amp;"D")</f>
        <v>50866</v>
      </c>
      <c r="Z1666" s="1403">
        <v>2.3194192705183785E-2</v>
      </c>
      <c r="AA1666" s="1411">
        <v>2.3179980884601159E-2</v>
      </c>
    </row>
    <row r="1667" spans="19:27" x14ac:dyDescent="0.2">
      <c r="S1667" s="399"/>
      <c r="T1667" s="1401"/>
      <c r="W1667" s="864" t="str">
        <f t="shared" si="33"/>
        <v>1w</v>
      </c>
      <c r="X1667" s="1405">
        <f>_xll.qlCalendarAdvance(Calendar,X1666,W1667,"f",FALSE)</f>
        <v>50873</v>
      </c>
      <c r="Y1667" s="1404">
        <f>_xll.qlCalendarAdvance(Calendar,X1667,NDays&amp;"D")</f>
        <v>50873</v>
      </c>
      <c r="Z1667" s="1403">
        <v>2.3190768596311084E-2</v>
      </c>
      <c r="AA1667" s="1411">
        <v>2.3176517481365844E-2</v>
      </c>
    </row>
    <row r="1668" spans="19:27" x14ac:dyDescent="0.2">
      <c r="S1668" s="399"/>
      <c r="T1668" s="1401"/>
      <c r="W1668" s="864" t="str">
        <f t="shared" si="33"/>
        <v>1w</v>
      </c>
      <c r="X1668" s="1405">
        <f>_xll.qlCalendarAdvance(Calendar,X1667,W1668,"f",FALSE)</f>
        <v>50880</v>
      </c>
      <c r="Y1668" s="1404">
        <f>_xll.qlCalendarAdvance(Calendar,X1668,NDays&amp;"D")</f>
        <v>50880</v>
      </c>
      <c r="Z1668" s="1403">
        <v>2.3187366538894083E-2</v>
      </c>
      <c r="AA1668" s="1411">
        <v>2.317307608819319E-2</v>
      </c>
    </row>
    <row r="1669" spans="19:27" x14ac:dyDescent="0.2">
      <c r="S1669" s="399"/>
      <c r="T1669" s="1401"/>
      <c r="W1669" s="864" t="str">
        <f t="shared" si="33"/>
        <v>1w</v>
      </c>
      <c r="X1669" s="1405">
        <f>_xll.qlCalendarAdvance(Calendar,X1668,W1669,"f",FALSE)</f>
        <v>50887</v>
      </c>
      <c r="Y1669" s="1404">
        <f>_xll.qlCalendarAdvance(Calendar,X1669,NDays&amp;"D")</f>
        <v>50887</v>
      </c>
      <c r="Z1669" s="1403">
        <v>2.3183986532919275E-2</v>
      </c>
      <c r="AA1669" s="1411">
        <v>2.3169656704921104E-2</v>
      </c>
    </row>
    <row r="1670" spans="19:27" x14ac:dyDescent="0.2">
      <c r="S1670" s="399"/>
      <c r="T1670" s="1401"/>
      <c r="W1670" s="864" t="str">
        <f t="shared" si="33"/>
        <v>1w</v>
      </c>
      <c r="X1670" s="1405">
        <f>_xll.qlCalendarAdvance(Calendar,X1669,W1670,"f",FALSE)</f>
        <v>50894</v>
      </c>
      <c r="Y1670" s="1404">
        <f>_xll.qlCalendarAdvance(Calendar,X1670,NDays&amp;"D")</f>
        <v>50894</v>
      </c>
      <c r="Z1670" s="1403">
        <v>2.3182122285544629E-2</v>
      </c>
      <c r="AA1670" s="1411">
        <v>2.3166259331711681E-2</v>
      </c>
    </row>
    <row r="1671" spans="19:27" x14ac:dyDescent="0.2">
      <c r="S1671" s="399"/>
      <c r="T1671" s="1401"/>
      <c r="W1671" s="864" t="str">
        <f t="shared" si="33"/>
        <v>1w</v>
      </c>
      <c r="X1671" s="1405">
        <f>_xll.qlCalendarAdvance(Calendar,X1670,W1671,"f",FALSE)</f>
        <v>50901</v>
      </c>
      <c r="Y1671" s="1404">
        <f>_xll.qlCalendarAdvance(Calendar,X1671,NDays&amp;"D")</f>
        <v>50901</v>
      </c>
      <c r="Z1671" s="1403">
        <v>2.3178790473626247E-2</v>
      </c>
      <c r="AA1671" s="1411">
        <v>2.3162883968402825E-2</v>
      </c>
    </row>
    <row r="1672" spans="19:27" x14ac:dyDescent="0.2">
      <c r="S1672" s="399"/>
      <c r="T1672" s="1401"/>
      <c r="W1672" s="864" t="str">
        <f t="shared" si="33"/>
        <v>1w</v>
      </c>
      <c r="X1672" s="1405">
        <f>_xll.qlCalendarAdvance(Calendar,X1671,W1672,"f",FALSE)</f>
        <v>50908</v>
      </c>
      <c r="Y1672" s="1404">
        <f>_xll.qlCalendarAdvance(Calendar,X1672,NDays&amp;"D")</f>
        <v>50908</v>
      </c>
      <c r="Z1672" s="1403">
        <v>2.3175480717375022E-2</v>
      </c>
      <c r="AA1672" s="1411">
        <v>2.3159530615075585E-2</v>
      </c>
    </row>
    <row r="1673" spans="19:27" x14ac:dyDescent="0.2">
      <c r="S1673" s="399"/>
      <c r="T1673" s="1401"/>
      <c r="W1673" s="864" t="str">
        <f t="shared" si="33"/>
        <v>1w</v>
      </c>
      <c r="X1673" s="1405">
        <f>_xll.qlCalendarAdvance(Calendar,X1672,W1673,"f",FALSE)</f>
        <v>50915</v>
      </c>
      <c r="Y1673" s="1404">
        <f>_xll.qlCalendarAdvance(Calendar,X1673,NDays&amp;"D")</f>
        <v>50915</v>
      </c>
      <c r="Z1673" s="1403">
        <v>2.3172193016776223E-2</v>
      </c>
      <c r="AA1673" s="1411">
        <v>2.3156199271811007E-2</v>
      </c>
    </row>
    <row r="1674" spans="19:27" x14ac:dyDescent="0.2">
      <c r="S1674" s="399"/>
      <c r="T1674" s="1401"/>
      <c r="W1674" s="864" t="str">
        <f t="shared" si="33"/>
        <v>1w</v>
      </c>
      <c r="X1674" s="1405">
        <f>_xll.qlCalendarAdvance(Calendar,X1673,W1674,"f",FALSE)</f>
        <v>50922</v>
      </c>
      <c r="Y1674" s="1404">
        <f>_xll.qlCalendarAdvance(Calendar,X1674,NDays&amp;"D")</f>
        <v>50922</v>
      </c>
      <c r="Z1674" s="1403">
        <v>2.31674172740081E-2</v>
      </c>
      <c r="AA1674" s="1411">
        <v>2.3152889938446997E-2</v>
      </c>
    </row>
    <row r="1675" spans="19:27" x14ac:dyDescent="0.2">
      <c r="S1675" s="399"/>
      <c r="T1675" s="1401"/>
      <c r="W1675" s="864" t="str">
        <f t="shared" si="33"/>
        <v>1w</v>
      </c>
      <c r="X1675" s="1405">
        <f>_xll.qlCalendarAdvance(Calendar,X1674,W1675,"f",FALSE)</f>
        <v>50929</v>
      </c>
      <c r="Y1675" s="1404">
        <f>_xll.qlCalendarAdvance(Calendar,X1675,NDays&amp;"D")</f>
        <v>50929</v>
      </c>
      <c r="Z1675" s="1403">
        <v>2.3164169576289306E-2</v>
      </c>
      <c r="AA1675" s="1411">
        <v>2.3149602614983555E-2</v>
      </c>
    </row>
    <row r="1676" spans="19:27" x14ac:dyDescent="0.2">
      <c r="S1676" s="399"/>
      <c r="T1676" s="1401"/>
      <c r="W1676" s="864" t="str">
        <f t="shared" si="33"/>
        <v>1w</v>
      </c>
      <c r="X1676" s="1405">
        <f>_xll.qlCalendarAdvance(Calendar,X1675,W1676,"f",FALSE)</f>
        <v>50936</v>
      </c>
      <c r="Y1676" s="1404">
        <f>_xll.qlCalendarAdvance(Calendar,X1676,NDays&amp;"D")</f>
        <v>50936</v>
      </c>
      <c r="Z1676" s="1403">
        <v>2.3160943929888433E-2</v>
      </c>
      <c r="AA1676" s="1411">
        <v>2.3146337301663822E-2</v>
      </c>
    </row>
    <row r="1677" spans="19:27" x14ac:dyDescent="0.2">
      <c r="S1677" s="399"/>
      <c r="T1677" s="1401"/>
      <c r="W1677" s="864" t="str">
        <f t="shared" si="33"/>
        <v>1w</v>
      </c>
      <c r="X1677" s="1405">
        <f>_xll.qlCalendarAdvance(Calendar,X1676,W1677,"f",FALSE)</f>
        <v>50943</v>
      </c>
      <c r="Y1677" s="1404">
        <f>_xll.qlCalendarAdvance(Calendar,X1677,NDays&amp;"D")</f>
        <v>50943</v>
      </c>
      <c r="Z1677" s="1403">
        <v>2.315774033478657E-2</v>
      </c>
      <c r="AA1677" s="1411">
        <v>2.3143093998244657E-2</v>
      </c>
    </row>
    <row r="1678" spans="19:27" x14ac:dyDescent="0.2">
      <c r="S1678" s="399"/>
      <c r="T1678" s="1401"/>
      <c r="W1678" s="864" t="str">
        <f t="shared" si="33"/>
        <v>1w</v>
      </c>
      <c r="X1678" s="1405">
        <f>_xll.qlCalendarAdvance(Calendar,X1677,W1678,"f",FALSE)</f>
        <v>50950</v>
      </c>
      <c r="Y1678" s="1404">
        <f>_xll.qlCalendarAdvance(Calendar,X1678,NDays&amp;"D")</f>
        <v>50950</v>
      </c>
      <c r="Z1678" s="1403">
        <v>2.3154558790964806E-2</v>
      </c>
      <c r="AA1678" s="1411">
        <v>2.3139872704888154E-2</v>
      </c>
    </row>
    <row r="1679" spans="19:27" x14ac:dyDescent="0.2">
      <c r="S1679" s="399"/>
      <c r="T1679" s="1401"/>
      <c r="W1679" s="864" t="str">
        <f t="shared" si="33"/>
        <v>1w</v>
      </c>
      <c r="X1679" s="1405">
        <f>_xll.qlCalendarAdvance(Calendar,X1678,W1679,"f",FALSE)</f>
        <v>50957</v>
      </c>
      <c r="Y1679" s="1404">
        <f>_xll.qlCalendarAdvance(Calendar,X1679,NDays&amp;"D")</f>
        <v>50957</v>
      </c>
      <c r="Z1679" s="1403">
        <v>2.3152929980717708E-2</v>
      </c>
      <c r="AA1679" s="1411">
        <v>2.3136673421351173E-2</v>
      </c>
    </row>
    <row r="1680" spans="19:27" x14ac:dyDescent="0.2">
      <c r="S1680" s="399"/>
      <c r="T1680" s="1401"/>
      <c r="W1680" s="864" t="str">
        <f t="shared" si="33"/>
        <v>1w</v>
      </c>
      <c r="X1680" s="1405">
        <f>_xll.qlCalendarAdvance(Calendar,X1679,W1680,"f",FALSE)</f>
        <v>50964</v>
      </c>
      <c r="Y1680" s="1404">
        <f>_xll.qlCalendarAdvance(Calendar,X1680,NDays&amp;"D")</f>
        <v>50964</v>
      </c>
      <c r="Z1680" s="1403">
        <v>2.3149796669120995E-2</v>
      </c>
      <c r="AA1680" s="1411">
        <v>2.3133496147876853E-2</v>
      </c>
    </row>
    <row r="1681" spans="19:27" x14ac:dyDescent="0.2">
      <c r="S1681" s="399"/>
      <c r="T1681" s="1401"/>
      <c r="W1681" s="864" t="str">
        <f t="shared" si="33"/>
        <v>1w</v>
      </c>
      <c r="X1681" s="1405">
        <f>_xll.qlCalendarAdvance(Calendar,X1680,W1681,"f",FALSE)</f>
        <v>50971</v>
      </c>
      <c r="Y1681" s="1404">
        <f>_xll.qlCalendarAdvance(Calendar,X1681,NDays&amp;"D")</f>
        <v>50971</v>
      </c>
      <c r="Z1681" s="1403">
        <v>2.3146685413019522E-2</v>
      </c>
      <c r="AA1681" s="1411">
        <v>2.3130340884303102E-2</v>
      </c>
    </row>
    <row r="1682" spans="19:27" x14ac:dyDescent="0.2">
      <c r="S1682" s="399"/>
      <c r="T1682" s="1401"/>
      <c r="W1682" s="864" t="str">
        <f t="shared" si="33"/>
        <v>1w</v>
      </c>
      <c r="X1682" s="1405">
        <f>_xll.qlCalendarAdvance(Calendar,X1681,W1682,"f",FALSE)</f>
        <v>50978</v>
      </c>
      <c r="Y1682" s="1404">
        <f>_xll.qlCalendarAdvance(Calendar,X1682,NDays&amp;"D")</f>
        <v>50978</v>
      </c>
      <c r="Z1682" s="1403">
        <v>2.314411088040199E-2</v>
      </c>
      <c r="AA1682" s="1411">
        <v>2.3127207630873059E-2</v>
      </c>
    </row>
    <row r="1683" spans="19:27" x14ac:dyDescent="0.2">
      <c r="S1683" s="399"/>
      <c r="T1683" s="1401"/>
      <c r="W1683" s="864" t="str">
        <f t="shared" si="33"/>
        <v>1w</v>
      </c>
      <c r="X1683" s="1405">
        <f>_xll.qlCalendarAdvance(Calendar,X1682,W1683,"f",FALSE)</f>
        <v>50985</v>
      </c>
      <c r="Y1683" s="1404">
        <f>_xll.qlCalendarAdvance(Calendar,X1683,NDays&amp;"D")</f>
        <v>50985</v>
      </c>
      <c r="Z1683" s="1403">
        <v>2.3140529067233538E-2</v>
      </c>
      <c r="AA1683" s="1411">
        <v>2.3124096387262538E-2</v>
      </c>
    </row>
    <row r="1684" spans="19:27" x14ac:dyDescent="0.2">
      <c r="S1684" s="399"/>
      <c r="T1684" s="1401"/>
      <c r="W1684" s="864" t="str">
        <f t="shared" si="33"/>
        <v>1w</v>
      </c>
      <c r="X1684" s="1405">
        <f>_xll.qlCalendarAdvance(Calendar,X1683,W1684,"f",FALSE)</f>
        <v>50992</v>
      </c>
      <c r="Y1684" s="1404">
        <f>_xll.qlCalendarAdvance(Calendar,X1684,NDays&amp;"D")</f>
        <v>50992</v>
      </c>
      <c r="Z1684" s="1403">
        <v>2.3137483977509726E-2</v>
      </c>
      <c r="AA1684" s="1411">
        <v>2.3121007153714679E-2</v>
      </c>
    </row>
    <row r="1685" spans="19:27" x14ac:dyDescent="0.2">
      <c r="S1685" s="399"/>
      <c r="T1685" s="1401"/>
      <c r="W1685" s="864" t="str">
        <f t="shared" si="33"/>
        <v>1w</v>
      </c>
      <c r="X1685" s="1405">
        <f>_xll.qlCalendarAdvance(Calendar,X1684,W1685,"f",FALSE)</f>
        <v>50999</v>
      </c>
      <c r="Y1685" s="1404">
        <f>_xll.qlCalendarAdvance(Calendar,X1685,NDays&amp;"D")</f>
        <v>50999</v>
      </c>
      <c r="Z1685" s="1403">
        <v>2.3134460943205027E-2</v>
      </c>
      <c r="AA1685" s="1411">
        <v>2.3117939929986342E-2</v>
      </c>
    </row>
    <row r="1686" spans="19:27" x14ac:dyDescent="0.2">
      <c r="S1686" s="399"/>
      <c r="T1686" s="1401"/>
      <c r="W1686" s="864" t="str">
        <f t="shared" si="33"/>
        <v>1w</v>
      </c>
      <c r="X1686" s="1405">
        <f>_xll.qlCalendarAdvance(Calendar,X1685,W1686,"f",FALSE)</f>
        <v>51006</v>
      </c>
      <c r="Y1686" s="1404">
        <f>_xll.qlCalendarAdvance(Calendar,X1686,NDays&amp;"D")</f>
        <v>51006</v>
      </c>
      <c r="Z1686" s="1403">
        <v>2.3131459964309608E-2</v>
      </c>
      <c r="AA1686" s="1411">
        <v>2.3114894716482759E-2</v>
      </c>
    </row>
    <row r="1687" spans="19:27" x14ac:dyDescent="0.2">
      <c r="S1687" s="399"/>
      <c r="T1687" s="1401"/>
      <c r="W1687" s="864" t="str">
        <f t="shared" si="33"/>
        <v>1w</v>
      </c>
      <c r="X1687" s="1405">
        <f>_xll.qlCalendarAdvance(Calendar,X1686,W1687,"f",FALSE)</f>
        <v>51013</v>
      </c>
      <c r="Y1687" s="1404">
        <f>_xll.qlCalendarAdvance(Calendar,X1687,NDays&amp;"D")</f>
        <v>51013</v>
      </c>
      <c r="Z1687" s="1403">
        <v>2.3126917201301594E-2</v>
      </c>
      <c r="AA1687" s="1411">
        <v>2.3111871512798698E-2</v>
      </c>
    </row>
    <row r="1688" spans="19:27" x14ac:dyDescent="0.2">
      <c r="S1688" s="399"/>
      <c r="T1688" s="1401"/>
      <c r="W1688" s="864" t="str">
        <f t="shared" si="33"/>
        <v>1w</v>
      </c>
      <c r="X1688" s="1405">
        <f>_xll.qlCalendarAdvance(Calendar,X1687,W1688,"f",FALSE)</f>
        <v>51020</v>
      </c>
      <c r="Y1688" s="1404">
        <f>_xll.qlCalendarAdvance(Calendar,X1688,NDays&amp;"D")</f>
        <v>51020</v>
      </c>
      <c r="Z1688" s="1403">
        <v>2.3123956169337972E-2</v>
      </c>
      <c r="AA1688" s="1411">
        <v>2.3108870319015207E-2</v>
      </c>
    </row>
    <row r="1689" spans="19:27" x14ac:dyDescent="0.2">
      <c r="S1689" s="399"/>
      <c r="T1689" s="1401"/>
      <c r="W1689" s="864" t="str">
        <f t="shared" si="33"/>
        <v>1w</v>
      </c>
      <c r="X1689" s="1405">
        <f>_xll.qlCalendarAdvance(Calendar,X1688,W1689,"f",FALSE)</f>
        <v>51027</v>
      </c>
      <c r="Y1689" s="1404">
        <f>_xll.qlCalendarAdvance(Calendar,X1689,NDays&amp;"D")</f>
        <v>51027</v>
      </c>
      <c r="Z1689" s="1403">
        <v>2.3121017188476145E-2</v>
      </c>
      <c r="AA1689" s="1411">
        <v>2.3105891135375423E-2</v>
      </c>
    </row>
    <row r="1690" spans="19:27" x14ac:dyDescent="0.2">
      <c r="S1690" s="399"/>
      <c r="T1690" s="1401"/>
      <c r="W1690" s="864" t="str">
        <f t="shared" ref="W1690:W1753" si="34">W1689</f>
        <v>1w</v>
      </c>
      <c r="X1690" s="1405">
        <f>_xll.qlCalendarAdvance(Calendar,X1689,W1690,"f",FALSE)</f>
        <v>51034</v>
      </c>
      <c r="Y1690" s="1404">
        <f>_xll.qlCalendarAdvance(Calendar,X1690,NDays&amp;"D")</f>
        <v>51034</v>
      </c>
      <c r="Z1690" s="1403">
        <v>2.31181002586891E-2</v>
      </c>
      <c r="AA1690" s="1411">
        <v>2.3102933961555161E-2</v>
      </c>
    </row>
    <row r="1691" spans="19:27" x14ac:dyDescent="0.2">
      <c r="S1691" s="399"/>
      <c r="T1691" s="1401"/>
      <c r="W1691" s="864" t="str">
        <f t="shared" si="34"/>
        <v>1w</v>
      </c>
      <c r="X1691" s="1405">
        <f>_xll.qlCalendarAdvance(Calendar,X1690,W1691,"f",FALSE)</f>
        <v>51041</v>
      </c>
      <c r="Y1691" s="1404">
        <f>_xll.qlCalendarAdvance(Calendar,X1691,NDays&amp;"D")</f>
        <v>51041</v>
      </c>
      <c r="Z1691" s="1403">
        <v>2.3115205379968733E-2</v>
      </c>
      <c r="AA1691" s="1411">
        <v>2.3099998797797561E-2</v>
      </c>
    </row>
    <row r="1692" spans="19:27" x14ac:dyDescent="0.2">
      <c r="S1692" s="399"/>
      <c r="T1692" s="1401"/>
      <c r="W1692" s="864" t="str">
        <f t="shared" si="34"/>
        <v>1w</v>
      </c>
      <c r="X1692" s="1405">
        <f>_xll.qlCalendarAdvance(Calendar,X1691,W1692,"f",FALSE)</f>
        <v>51048</v>
      </c>
      <c r="Y1692" s="1404">
        <f>_xll.qlCalendarAdvance(Calendar,X1692,NDays&amp;"D")</f>
        <v>51048</v>
      </c>
      <c r="Z1692" s="1403">
        <v>2.3113917253426874E-2</v>
      </c>
      <c r="AA1692" s="1411">
        <v>2.3097085643940529E-2</v>
      </c>
    </row>
    <row r="1693" spans="19:27" x14ac:dyDescent="0.2">
      <c r="S1693" s="399"/>
      <c r="T1693" s="1401"/>
      <c r="W1693" s="864" t="str">
        <f t="shared" si="34"/>
        <v>1w</v>
      </c>
      <c r="X1693" s="1405">
        <f>_xll.qlCalendarAdvance(Calendar,X1692,W1693,"f",FALSE)</f>
        <v>51055</v>
      </c>
      <c r="Y1693" s="1404">
        <f>_xll.qlCalendarAdvance(Calendar,X1693,NDays&amp;"D")</f>
        <v>51055</v>
      </c>
      <c r="Z1693" s="1403">
        <v>2.3111070661865955E-2</v>
      </c>
      <c r="AA1693" s="1411">
        <v>2.3094194500065113E-2</v>
      </c>
    </row>
    <row r="1694" spans="19:27" x14ac:dyDescent="0.2">
      <c r="S1694" s="399"/>
      <c r="T1694" s="1401"/>
      <c r="W1694" s="864" t="str">
        <f t="shared" si="34"/>
        <v>1w</v>
      </c>
      <c r="X1694" s="1405">
        <f>_xll.qlCalendarAdvance(Calendar,X1693,W1694,"f",FALSE)</f>
        <v>51062</v>
      </c>
      <c r="Y1694" s="1404">
        <f>_xll.qlCalendarAdvance(Calendar,X1694,NDays&amp;"D")</f>
        <v>51062</v>
      </c>
      <c r="Z1694" s="1403">
        <v>2.3108246125571875E-2</v>
      </c>
      <c r="AA1694" s="1411">
        <v>2.3091325366171311E-2</v>
      </c>
    </row>
    <row r="1695" spans="19:27" x14ac:dyDescent="0.2">
      <c r="S1695" s="399"/>
      <c r="T1695" s="1401"/>
      <c r="W1695" s="864" t="str">
        <f t="shared" si="34"/>
        <v>1w</v>
      </c>
      <c r="X1695" s="1405">
        <f>_xll.qlCalendarAdvance(Calendar,X1694,W1695,"f",FALSE)</f>
        <v>51069</v>
      </c>
      <c r="Y1695" s="1404">
        <f>_xll.qlCalendarAdvance(Calendar,X1695,NDays&amp;"D")</f>
        <v>51069</v>
      </c>
      <c r="Z1695" s="1403">
        <v>2.3105443644524985E-2</v>
      </c>
      <c r="AA1695" s="1411">
        <v>2.3088478242259125E-2</v>
      </c>
    </row>
    <row r="1696" spans="19:27" x14ac:dyDescent="0.2">
      <c r="S1696" s="399"/>
      <c r="T1696" s="1401"/>
      <c r="W1696" s="864" t="str">
        <f t="shared" si="34"/>
        <v>1w</v>
      </c>
      <c r="X1696" s="1405">
        <f>_xll.qlCalendarAdvance(Calendar,X1695,W1696,"f",FALSE)</f>
        <v>51076</v>
      </c>
      <c r="Y1696" s="1404">
        <f>_xll.qlCalendarAdvance(Calendar,X1696,NDays&amp;"D")</f>
        <v>51076</v>
      </c>
      <c r="Z1696" s="1403">
        <v>2.3101061751786205E-2</v>
      </c>
      <c r="AA1696" s="1411">
        <v>2.3085653128328554E-2</v>
      </c>
    </row>
    <row r="1697" spans="19:27" x14ac:dyDescent="0.2">
      <c r="S1697" s="399"/>
      <c r="T1697" s="1401"/>
      <c r="W1697" s="864" t="str">
        <f t="shared" si="34"/>
        <v>1w</v>
      </c>
      <c r="X1697" s="1405">
        <f>_xll.qlCalendarAdvance(Calendar,X1696,W1697,"f",FALSE)</f>
        <v>51083</v>
      </c>
      <c r="Y1697" s="1404">
        <f>_xll.qlCalendarAdvance(Calendar,X1697,NDays&amp;"D")</f>
        <v>51083</v>
      </c>
      <c r="Z1697" s="1403">
        <v>2.3098299179122799E-2</v>
      </c>
      <c r="AA1697" s="1411">
        <v>2.3082850024379598E-2</v>
      </c>
    </row>
    <row r="1698" spans="19:27" x14ac:dyDescent="0.2">
      <c r="S1698" s="399"/>
      <c r="T1698" s="1401"/>
      <c r="W1698" s="864" t="str">
        <f t="shared" si="34"/>
        <v>1w</v>
      </c>
      <c r="X1698" s="1405">
        <f>_xll.qlCalendarAdvance(Calendar,X1697,W1698,"f",FALSE)</f>
        <v>51090</v>
      </c>
      <c r="Y1698" s="1404">
        <f>_xll.qlCalendarAdvance(Calendar,X1698,NDays&amp;"D")</f>
        <v>51090</v>
      </c>
      <c r="Z1698" s="1403">
        <v>2.3095558657418008E-2</v>
      </c>
      <c r="AA1698" s="1411">
        <v>2.308006893033121E-2</v>
      </c>
    </row>
    <row r="1699" spans="19:27" x14ac:dyDescent="0.2">
      <c r="S1699" s="399"/>
      <c r="T1699" s="1401"/>
      <c r="W1699" s="864" t="str">
        <f t="shared" si="34"/>
        <v>1w</v>
      </c>
      <c r="X1699" s="1405">
        <f>_xll.qlCalendarAdvance(Calendar,X1698,W1699,"f",FALSE)</f>
        <v>51097</v>
      </c>
      <c r="Y1699" s="1404">
        <f>_xll.qlCalendarAdvance(Calendar,X1699,NDays&amp;"D")</f>
        <v>51097</v>
      </c>
      <c r="Z1699" s="1403">
        <v>2.3092840186658324E-2</v>
      </c>
      <c r="AA1699" s="1411">
        <v>2.3077309846345484E-2</v>
      </c>
    </row>
    <row r="1700" spans="19:27" x14ac:dyDescent="0.2">
      <c r="S1700" s="399"/>
      <c r="T1700" s="1401"/>
      <c r="W1700" s="864" t="str">
        <f t="shared" si="34"/>
        <v>1w</v>
      </c>
      <c r="X1700" s="1405">
        <f>_xll.qlCalendarAdvance(Calendar,X1699,W1700,"f",FALSE)</f>
        <v>51104</v>
      </c>
      <c r="Y1700" s="1404">
        <f>_xll.qlCalendarAdvance(Calendar,X1700,NDays&amp;"D")</f>
        <v>51104</v>
      </c>
      <c r="Z1700" s="1403">
        <v>2.3090143766822134E-2</v>
      </c>
      <c r="AA1700" s="1411">
        <v>2.3074572772260327E-2</v>
      </c>
    </row>
    <row r="1701" spans="19:27" x14ac:dyDescent="0.2">
      <c r="S1701" s="399"/>
      <c r="T1701" s="1401"/>
      <c r="W1701" s="864" t="str">
        <f t="shared" si="34"/>
        <v>1w</v>
      </c>
      <c r="X1701" s="1405">
        <f>_xll.qlCalendarAdvance(Calendar,X1700,W1701,"f",FALSE)</f>
        <v>51111</v>
      </c>
      <c r="Y1701" s="1404">
        <f>_xll.qlCalendarAdvance(Calendar,X1701,NDays&amp;"D")</f>
        <v>51111</v>
      </c>
      <c r="Z1701" s="1403">
        <v>2.3089091917523501E-2</v>
      </c>
      <c r="AA1701" s="1411">
        <v>2.3071857708156784E-2</v>
      </c>
    </row>
    <row r="1702" spans="19:27" x14ac:dyDescent="0.2">
      <c r="S1702" s="399"/>
      <c r="T1702" s="1401"/>
      <c r="W1702" s="864" t="str">
        <f t="shared" si="34"/>
        <v>1w</v>
      </c>
      <c r="X1702" s="1405">
        <f>_xll.qlCalendarAdvance(Calendar,X1701,W1702,"f",FALSE)</f>
        <v>51118</v>
      </c>
      <c r="Y1702" s="1404">
        <f>_xll.qlCalendarAdvance(Calendar,X1702,NDays&amp;"D")</f>
        <v>51118</v>
      </c>
      <c r="Z1702" s="1403">
        <v>2.3086443822752597E-2</v>
      </c>
      <c r="AA1702" s="1411">
        <v>2.3069164653953811E-2</v>
      </c>
    </row>
    <row r="1703" spans="19:27" x14ac:dyDescent="0.2">
      <c r="S1703" s="399"/>
      <c r="T1703" s="1401"/>
      <c r="W1703" s="864" t="str">
        <f t="shared" si="34"/>
        <v>1w</v>
      </c>
      <c r="X1703" s="1405">
        <f>_xll.qlCalendarAdvance(Calendar,X1702,W1703,"f",FALSE)</f>
        <v>51125</v>
      </c>
      <c r="Y1703" s="1404">
        <f>_xll.qlCalendarAdvance(Calendar,X1703,NDays&amp;"D")</f>
        <v>51125</v>
      </c>
      <c r="Z1703" s="1403">
        <v>2.3083817783098717E-2</v>
      </c>
      <c r="AA1703" s="1411">
        <v>2.3066493609732452E-2</v>
      </c>
    </row>
    <row r="1704" spans="19:27" x14ac:dyDescent="0.2">
      <c r="S1704" s="399"/>
      <c r="T1704" s="1401"/>
      <c r="W1704" s="864" t="str">
        <f t="shared" si="34"/>
        <v>1w</v>
      </c>
      <c r="X1704" s="1405">
        <f>_xll.qlCalendarAdvance(Calendar,X1703,W1704,"f",FALSE)</f>
        <v>51132</v>
      </c>
      <c r="Y1704" s="1404">
        <f>_xll.qlCalendarAdvance(Calendar,X1704,NDays&amp;"D")</f>
        <v>51132</v>
      </c>
      <c r="Z1704" s="1403">
        <v>2.3081213798544675E-2</v>
      </c>
      <c r="AA1704" s="1411">
        <v>2.3063844575492709E-2</v>
      </c>
    </row>
    <row r="1705" spans="19:27" x14ac:dyDescent="0.2">
      <c r="S1705" s="399"/>
      <c r="T1705" s="1401"/>
      <c r="W1705" s="864" t="str">
        <f t="shared" si="34"/>
        <v>1w</v>
      </c>
      <c r="X1705" s="1405">
        <f>_xll.qlCalendarAdvance(Calendar,X1704,W1705,"f",FALSE)</f>
        <v>51139</v>
      </c>
      <c r="Y1705" s="1404">
        <f>_xll.qlCalendarAdvance(Calendar,X1705,NDays&amp;"D")</f>
        <v>51139</v>
      </c>
      <c r="Z1705" s="1403">
        <v>2.307863186908064E-2</v>
      </c>
      <c r="AA1705" s="1411">
        <v>2.3061217551234581E-2</v>
      </c>
    </row>
    <row r="1706" spans="19:27" x14ac:dyDescent="0.2">
      <c r="S1706" s="399"/>
      <c r="T1706" s="1401"/>
      <c r="W1706" s="864" t="str">
        <f t="shared" si="34"/>
        <v>1w</v>
      </c>
      <c r="X1706" s="1405">
        <f>_xll.qlCalendarAdvance(Calendar,X1705,W1706,"f",FALSE)</f>
        <v>51146</v>
      </c>
      <c r="Y1706" s="1404">
        <f>_xll.qlCalendarAdvance(Calendar,X1706,NDays&amp;"D")</f>
        <v>51146</v>
      </c>
      <c r="Z1706" s="1403">
        <v>2.3076071994684512E-2</v>
      </c>
      <c r="AA1706" s="1411">
        <v>2.3058612536877021E-2</v>
      </c>
    </row>
    <row r="1707" spans="19:27" x14ac:dyDescent="0.2">
      <c r="S1707" s="399"/>
      <c r="T1707" s="1401"/>
      <c r="W1707" s="864" t="str">
        <f t="shared" si="34"/>
        <v>1w</v>
      </c>
      <c r="X1707" s="1405">
        <f>_xll.qlCalendarAdvance(Calendar,X1706,W1707,"f",FALSE)</f>
        <v>51153</v>
      </c>
      <c r="Y1707" s="1404">
        <f>_xll.qlCalendarAdvance(Calendar,X1707,NDays&amp;"D")</f>
        <v>51153</v>
      </c>
      <c r="Z1707" s="1403">
        <v>2.3073534175346466E-2</v>
      </c>
      <c r="AA1707" s="1411">
        <v>2.3056029532582123E-2</v>
      </c>
    </row>
    <row r="1708" spans="19:27" x14ac:dyDescent="0.2">
      <c r="S1708" s="399"/>
      <c r="T1708" s="1401"/>
      <c r="W1708" s="864" t="str">
        <f t="shared" si="34"/>
        <v>1w</v>
      </c>
      <c r="X1708" s="1405">
        <f>_xll.qlCalendarAdvance(Calendar,X1707,W1708,"f",FALSE)</f>
        <v>51160</v>
      </c>
      <c r="Y1708" s="1404">
        <f>_xll.qlCalendarAdvance(Calendar,X1708,NDays&amp;"D")</f>
        <v>51160</v>
      </c>
      <c r="Z1708" s="1403">
        <v>2.3071018411051771E-2</v>
      </c>
      <c r="AA1708" s="1411">
        <v>2.3053468538187794E-2</v>
      </c>
    </row>
    <row r="1709" spans="19:27" x14ac:dyDescent="0.2">
      <c r="S1709" s="399"/>
      <c r="T1709" s="1401"/>
      <c r="W1709" s="864" t="str">
        <f t="shared" si="34"/>
        <v>1w</v>
      </c>
      <c r="X1709" s="1405">
        <f>_xll.qlCalendarAdvance(Calendar,X1708,W1709,"f",FALSE)</f>
        <v>51167</v>
      </c>
      <c r="Y1709" s="1404">
        <f>_xll.qlCalendarAdvance(Calendar,X1709,NDays&amp;"D")</f>
        <v>51167</v>
      </c>
      <c r="Z1709" s="1403">
        <v>2.306631645308467E-2</v>
      </c>
      <c r="AA1709" s="1411">
        <v>2.3050929553775079E-2</v>
      </c>
    </row>
    <row r="1710" spans="19:27" x14ac:dyDescent="0.2">
      <c r="S1710" s="399"/>
      <c r="T1710" s="1401"/>
      <c r="W1710" s="864" t="str">
        <f t="shared" si="34"/>
        <v>1w</v>
      </c>
      <c r="X1710" s="1405">
        <f>_xll.qlCalendarAdvance(Calendar,X1709,W1710,"f",FALSE)</f>
        <v>51174</v>
      </c>
      <c r="Y1710" s="1404">
        <f>_xll.qlCalendarAdvance(Calendar,X1710,NDays&amp;"D")</f>
        <v>51174</v>
      </c>
      <c r="Z1710" s="1403">
        <v>2.3063839123087397E-2</v>
      </c>
      <c r="AA1710" s="1411">
        <v>2.304841257934398E-2</v>
      </c>
    </row>
    <row r="1711" spans="19:27" x14ac:dyDescent="0.2">
      <c r="S1711" s="399"/>
      <c r="T1711" s="1401"/>
      <c r="W1711" s="864" t="str">
        <f t="shared" si="34"/>
        <v>1w</v>
      </c>
      <c r="X1711" s="1405">
        <f>_xll.qlCalendarAdvance(Calendar,X1710,W1711,"f",FALSE)</f>
        <v>51181</v>
      </c>
      <c r="Y1711" s="1404">
        <f>_xll.qlCalendarAdvance(Calendar,X1711,NDays&amp;"D")</f>
        <v>51181</v>
      </c>
      <c r="Z1711" s="1403">
        <v>2.3061383842457438E-2</v>
      </c>
      <c r="AA1711" s="1411">
        <v>2.3045917614732403E-2</v>
      </c>
    </row>
    <row r="1712" spans="19:27" x14ac:dyDescent="0.2">
      <c r="S1712" s="399"/>
      <c r="T1712" s="1401"/>
      <c r="W1712" s="864" t="str">
        <f t="shared" si="34"/>
        <v>1w</v>
      </c>
      <c r="X1712" s="1405">
        <f>_xll.qlCalendarAdvance(Calendar,X1711,W1712,"f",FALSE)</f>
        <v>51188</v>
      </c>
      <c r="Y1712" s="1404">
        <f>_xll.qlCalendarAdvance(Calendar,X1712,NDays&amp;"D")</f>
        <v>51188</v>
      </c>
      <c r="Z1712" s="1403">
        <v>2.3058950611180819E-2</v>
      </c>
      <c r="AA1712" s="1411">
        <v>2.3043444660183487E-2</v>
      </c>
    </row>
    <row r="1713" spans="19:27" x14ac:dyDescent="0.2">
      <c r="S1713" s="399"/>
      <c r="T1713" s="1401"/>
      <c r="W1713" s="864" t="str">
        <f t="shared" si="34"/>
        <v>1w</v>
      </c>
      <c r="X1713" s="1405">
        <f>_xll.qlCalendarAdvance(Calendar,X1712,W1713,"f",FALSE)</f>
        <v>51195</v>
      </c>
      <c r="Y1713" s="1404">
        <f>_xll.qlCalendarAdvance(Calendar,X1713,NDays&amp;"D")</f>
        <v>51195</v>
      </c>
      <c r="Z1713" s="1403">
        <v>2.3056539429240772E-2</v>
      </c>
      <c r="AA1713" s="1411">
        <v>2.3040993715697233E-2</v>
      </c>
    </row>
    <row r="1714" spans="19:27" x14ac:dyDescent="0.2">
      <c r="S1714" s="399"/>
      <c r="T1714" s="1401"/>
      <c r="W1714" s="864" t="str">
        <f t="shared" si="34"/>
        <v>1w</v>
      </c>
      <c r="X1714" s="1405">
        <f>_xll.qlCalendarAdvance(Calendar,X1713,W1714,"f",FALSE)</f>
        <v>51202</v>
      </c>
      <c r="Y1714" s="1404">
        <f>_xll.qlCalendarAdvance(Calendar,X1714,NDays&amp;"D")</f>
        <v>51202</v>
      </c>
      <c r="Z1714" s="1403">
        <v>2.305638698028763E-2</v>
      </c>
      <c r="AA1714" s="1411">
        <v>2.3038564781030502E-2</v>
      </c>
    </row>
    <row r="1715" spans="19:27" x14ac:dyDescent="0.2">
      <c r="S1715" s="399"/>
      <c r="T1715" s="1401"/>
      <c r="W1715" s="864" t="str">
        <f t="shared" si="34"/>
        <v>1w</v>
      </c>
      <c r="X1715" s="1405">
        <f>_xll.qlCalendarAdvance(Calendar,X1714,W1715,"f",FALSE)</f>
        <v>51209</v>
      </c>
      <c r="Y1715" s="1404">
        <f>_xll.qlCalendarAdvance(Calendar,X1715,NDays&amp;"D")</f>
        <v>51209</v>
      </c>
      <c r="Z1715" s="1403">
        <v>2.3054025600864118E-2</v>
      </c>
      <c r="AA1715" s="1411">
        <v>2.3036157856426431E-2</v>
      </c>
    </row>
    <row r="1716" spans="19:27" x14ac:dyDescent="0.2">
      <c r="S1716" s="399"/>
      <c r="T1716" s="1401"/>
      <c r="W1716" s="864" t="str">
        <f t="shared" si="34"/>
        <v>1w</v>
      </c>
      <c r="X1716" s="1405">
        <f>_xll.qlCalendarAdvance(Calendar,X1715,W1716,"f",FALSE)</f>
        <v>51216</v>
      </c>
      <c r="Y1716" s="1404">
        <f>_xll.qlCalendarAdvance(Calendar,X1716,NDays&amp;"D")</f>
        <v>51216</v>
      </c>
      <c r="Z1716" s="1403">
        <v>2.3051686276363607E-2</v>
      </c>
      <c r="AA1716" s="1411">
        <v>2.3033772941641883E-2</v>
      </c>
    </row>
    <row r="1717" spans="19:27" x14ac:dyDescent="0.2">
      <c r="S1717" s="399"/>
      <c r="T1717" s="1401"/>
      <c r="W1717" s="864" t="str">
        <f t="shared" si="34"/>
        <v>1w</v>
      </c>
      <c r="X1717" s="1405">
        <f>_xll.qlCalendarAdvance(Calendar,X1716,W1717,"f",FALSE)</f>
        <v>51223</v>
      </c>
      <c r="Y1717" s="1404">
        <f>_xll.qlCalendarAdvance(Calendar,X1717,NDays&amp;"D")</f>
        <v>51223</v>
      </c>
      <c r="Z1717" s="1403">
        <v>2.3049369006771372E-2</v>
      </c>
      <c r="AA1717" s="1411">
        <v>2.3031410036919997E-2</v>
      </c>
    </row>
    <row r="1718" spans="19:27" x14ac:dyDescent="0.2">
      <c r="S1718" s="399"/>
      <c r="T1718" s="1401"/>
      <c r="W1718" s="864" t="str">
        <f t="shared" si="34"/>
        <v>1w</v>
      </c>
      <c r="X1718" s="1405">
        <f>_xll.qlCalendarAdvance(Calendar,X1717,W1718,"f",FALSE)</f>
        <v>51230</v>
      </c>
      <c r="Y1718" s="1404">
        <f>_xll.qlCalendarAdvance(Calendar,X1718,NDays&amp;"D")</f>
        <v>51230</v>
      </c>
      <c r="Z1718" s="1403">
        <v>2.3045378902243563E-2</v>
      </c>
      <c r="AA1718" s="1411">
        <v>2.3029069142179726E-2</v>
      </c>
    </row>
    <row r="1719" spans="19:27" x14ac:dyDescent="0.2">
      <c r="S1719" s="399"/>
      <c r="T1719" s="1401"/>
      <c r="W1719" s="864" t="str">
        <f t="shared" si="34"/>
        <v>1w</v>
      </c>
      <c r="X1719" s="1405">
        <f>_xll.qlCalendarAdvance(Calendar,X1718,W1719,"f",FALSE)</f>
        <v>51237</v>
      </c>
      <c r="Y1719" s="1404">
        <f>_xll.qlCalendarAdvance(Calendar,X1719,NDays&amp;"D")</f>
        <v>51237</v>
      </c>
      <c r="Z1719" s="1403">
        <v>2.30431014473792E-2</v>
      </c>
      <c r="AA1719" s="1411">
        <v>2.3026750257258977E-2</v>
      </c>
    </row>
    <row r="1720" spans="19:27" x14ac:dyDescent="0.2">
      <c r="S1720" s="399"/>
      <c r="T1720" s="1401"/>
      <c r="W1720" s="864" t="str">
        <f t="shared" si="34"/>
        <v>1w</v>
      </c>
      <c r="X1720" s="1405">
        <f>_xll.qlCalendarAdvance(Calendar,X1719,W1720,"f",FALSE)</f>
        <v>51244</v>
      </c>
      <c r="Y1720" s="1404">
        <f>_xll.qlCalendarAdvance(Calendar,X1720,NDays&amp;"D")</f>
        <v>51244</v>
      </c>
      <c r="Z1720" s="1403">
        <v>2.3040846043176282E-2</v>
      </c>
      <c r="AA1720" s="1411">
        <v>2.3024453382400889E-2</v>
      </c>
    </row>
    <row r="1721" spans="19:27" x14ac:dyDescent="0.2">
      <c r="S1721" s="399"/>
      <c r="T1721" s="1401"/>
      <c r="W1721" s="864" t="str">
        <f t="shared" si="34"/>
        <v>1w</v>
      </c>
      <c r="X1721" s="1405">
        <f>_xll.qlCalendarAdvance(Calendar,X1720,W1721,"f",FALSE)</f>
        <v>51251</v>
      </c>
      <c r="Y1721" s="1404">
        <f>_xll.qlCalendarAdvance(Calendar,X1721,NDays&amp;"D")</f>
        <v>51251</v>
      </c>
      <c r="Z1721" s="1403">
        <v>2.3038612689615899E-2</v>
      </c>
      <c r="AA1721" s="1411">
        <v>2.302217851744337E-2</v>
      </c>
    </row>
    <row r="1722" spans="19:27" x14ac:dyDescent="0.2">
      <c r="S1722" s="399"/>
      <c r="T1722" s="1401"/>
      <c r="W1722" s="864" t="str">
        <f t="shared" si="34"/>
        <v>1w</v>
      </c>
      <c r="X1722" s="1405">
        <f>_xll.qlCalendarAdvance(Calendar,X1721,W1722,"f",FALSE)</f>
        <v>51258</v>
      </c>
      <c r="Y1722" s="1404">
        <f>_xll.qlCalendarAdvance(Calendar,X1722,NDays&amp;"D")</f>
        <v>51258</v>
      </c>
      <c r="Z1722" s="1403">
        <v>2.303811348199216E-2</v>
      </c>
      <c r="AA1722" s="1411">
        <v>2.301992566238642E-2</v>
      </c>
    </row>
    <row r="1723" spans="19:27" x14ac:dyDescent="0.2">
      <c r="S1723" s="399"/>
      <c r="T1723" s="1401"/>
      <c r="W1723" s="864" t="str">
        <f t="shared" si="34"/>
        <v>1w</v>
      </c>
      <c r="X1723" s="1405">
        <f>_xll.qlCalendarAdvance(Calendar,X1722,W1723,"f",FALSE)</f>
        <v>51265</v>
      </c>
      <c r="Y1723" s="1404">
        <f>_xll.qlCalendarAdvance(Calendar,X1723,NDays&amp;"D")</f>
        <v>51265</v>
      </c>
      <c r="Z1723" s="1403">
        <v>2.303592854157693E-2</v>
      </c>
      <c r="AA1723" s="1411">
        <v>2.3017694817392131E-2</v>
      </c>
    </row>
    <row r="1724" spans="19:27" x14ac:dyDescent="0.2">
      <c r="S1724" s="399"/>
      <c r="T1724" s="1401"/>
      <c r="W1724" s="864" t="str">
        <f t="shared" si="34"/>
        <v>1w</v>
      </c>
      <c r="X1724" s="1405">
        <f>_xll.qlCalendarAdvance(Calendar,X1723,W1724,"f",FALSE)</f>
        <v>51272</v>
      </c>
      <c r="Y1724" s="1404">
        <f>_xll.qlCalendarAdvance(Calendar,X1724,NDays&amp;"D")</f>
        <v>51272</v>
      </c>
      <c r="Z1724" s="1403">
        <v>2.3033765655984015E-2</v>
      </c>
      <c r="AA1724" s="1411">
        <v>2.3015485982379458E-2</v>
      </c>
    </row>
    <row r="1725" spans="19:27" x14ac:dyDescent="0.2">
      <c r="S1725" s="399"/>
      <c r="T1725" s="1401"/>
      <c r="W1725" s="864" t="str">
        <f t="shared" si="34"/>
        <v>1w</v>
      </c>
      <c r="X1725" s="1405">
        <f>_xll.qlCalendarAdvance(Calendar,X1724,W1725,"f",FALSE)</f>
        <v>51279</v>
      </c>
      <c r="Y1725" s="1404">
        <f>_xll.qlCalendarAdvance(Calendar,X1725,NDays&amp;"D")</f>
        <v>51279</v>
      </c>
      <c r="Z1725" s="1403">
        <v>2.3031624825188852E-2</v>
      </c>
      <c r="AA1725" s="1411">
        <v>2.3013299157186307E-2</v>
      </c>
    </row>
    <row r="1726" spans="19:27" x14ac:dyDescent="0.2">
      <c r="S1726" s="399"/>
      <c r="T1726" s="1401"/>
      <c r="W1726" s="864" t="str">
        <f t="shared" si="34"/>
        <v>1w</v>
      </c>
      <c r="X1726" s="1405">
        <f>_xll.qlCalendarAdvance(Calendar,X1725,W1726,"f",FALSE)</f>
        <v>51286</v>
      </c>
      <c r="Y1726" s="1404">
        <f>_xll.qlCalendarAdvance(Calendar,X1726,NDays&amp;"D")</f>
        <v>51286</v>
      </c>
      <c r="Z1726" s="1403">
        <v>2.3027776335816617E-2</v>
      </c>
      <c r="AA1726" s="1411">
        <v>2.3011134342055817E-2</v>
      </c>
    </row>
    <row r="1727" spans="19:27" x14ac:dyDescent="0.2">
      <c r="S1727" s="399"/>
      <c r="T1727" s="1401"/>
      <c r="W1727" s="864" t="str">
        <f t="shared" si="34"/>
        <v>1w</v>
      </c>
      <c r="X1727" s="1405">
        <f>_xll.qlCalendarAdvance(Calendar,X1726,W1727,"f",FALSE)</f>
        <v>51293</v>
      </c>
      <c r="Y1727" s="1404">
        <f>_xll.qlCalendarAdvance(Calendar,X1727,NDays&amp;"D")</f>
        <v>51293</v>
      </c>
      <c r="Z1727" s="1403">
        <v>2.3025668450927461E-2</v>
      </c>
      <c r="AA1727" s="1411">
        <v>2.3008991536825896E-2</v>
      </c>
    </row>
    <row r="1728" spans="19:27" x14ac:dyDescent="0.2">
      <c r="S1728" s="399"/>
      <c r="T1728" s="1401"/>
      <c r="W1728" s="864" t="str">
        <f t="shared" si="34"/>
        <v>1w</v>
      </c>
      <c r="X1728" s="1405">
        <f>_xll.qlCalendarAdvance(Calendar,X1727,W1728,"f",FALSE)</f>
        <v>51300</v>
      </c>
      <c r="Y1728" s="1404">
        <f>_xll.qlCalendarAdvance(Calendar,X1728,NDays&amp;"D")</f>
        <v>51300</v>
      </c>
      <c r="Z1728" s="1403">
        <v>2.3023565170496346E-2</v>
      </c>
      <c r="AA1728" s="1411">
        <v>2.300687074157759E-2</v>
      </c>
    </row>
    <row r="1729" spans="19:27" x14ac:dyDescent="0.2">
      <c r="S1729" s="399"/>
      <c r="T1729" s="1401"/>
      <c r="W1729" s="864" t="str">
        <f t="shared" si="34"/>
        <v>1w</v>
      </c>
      <c r="X1729" s="1405">
        <f>_xll.qlCalendarAdvance(Calendar,X1728,W1729,"f",FALSE)</f>
        <v>51307</v>
      </c>
      <c r="Y1729" s="1404">
        <f>_xll.qlCalendarAdvance(Calendar,X1729,NDays&amp;"D")</f>
        <v>51307</v>
      </c>
      <c r="Z1729" s="1403">
        <v>2.3021455392452522E-2</v>
      </c>
      <c r="AA1729" s="1411">
        <v>2.3004771956310899E-2</v>
      </c>
    </row>
    <row r="1730" spans="19:27" x14ac:dyDescent="0.2">
      <c r="S1730" s="399"/>
      <c r="T1730" s="1401"/>
      <c r="W1730" s="864" t="str">
        <f t="shared" si="34"/>
        <v>1w</v>
      </c>
      <c r="X1730" s="1405">
        <f>_xll.qlCalendarAdvance(Calendar,X1729,W1730,"f",FALSE)</f>
        <v>51314</v>
      </c>
      <c r="Y1730" s="1404">
        <f>_xll.qlCalendarAdvance(Calendar,X1730,NDays&amp;"D")</f>
        <v>51314</v>
      </c>
      <c r="Z1730" s="1403">
        <v>2.3019328057898601E-2</v>
      </c>
      <c r="AA1730" s="1411">
        <v>2.300269211156003E-2</v>
      </c>
    </row>
    <row r="1731" spans="19:27" x14ac:dyDescent="0.2">
      <c r="S1731" s="399"/>
      <c r="T1731" s="1401"/>
      <c r="W1731" s="864" t="str">
        <f t="shared" si="34"/>
        <v>1w</v>
      </c>
      <c r="X1731" s="1405">
        <f>_xll.qlCalendarAdvance(Calendar,X1730,W1731,"f",FALSE)</f>
        <v>51321</v>
      </c>
      <c r="Y1731" s="1404">
        <f>_xll.qlCalendarAdvance(Calendar,X1731,NDays&amp;"D")</f>
        <v>51321</v>
      </c>
      <c r="Z1731" s="1403">
        <v>2.3018883157497033E-2</v>
      </c>
      <c r="AA1731" s="1411">
        <v>2.3000596637601234E-2</v>
      </c>
    </row>
    <row r="1732" spans="19:27" x14ac:dyDescent="0.2">
      <c r="S1732" s="399"/>
      <c r="T1732" s="1401"/>
      <c r="W1732" s="864" t="str">
        <f t="shared" si="34"/>
        <v>1w</v>
      </c>
      <c r="X1732" s="1405">
        <f>_xll.qlCalendarAdvance(Calendar,X1731,W1732,"f",FALSE)</f>
        <v>51328</v>
      </c>
      <c r="Y1732" s="1404">
        <f>_xll.qlCalendarAdvance(Calendar,X1732,NDays&amp;"D")</f>
        <v>51328</v>
      </c>
      <c r="Z1732" s="1403">
        <v>2.3016699554573843E-2</v>
      </c>
      <c r="AA1732" s="1411">
        <v>2.2998475680098274E-2</v>
      </c>
    </row>
    <row r="1733" spans="19:27" x14ac:dyDescent="0.2">
      <c r="S1733" s="399"/>
      <c r="T1733" s="1401"/>
      <c r="W1733" s="864" t="str">
        <f t="shared" si="34"/>
        <v>1w</v>
      </c>
      <c r="X1733" s="1405">
        <f>_xll.qlCalendarAdvance(Calendar,X1732,W1733,"f",FALSE)</f>
        <v>51335</v>
      </c>
      <c r="Y1733" s="1404">
        <f>_xll.qlCalendarAdvance(Calendar,X1733,NDays&amp;"D")</f>
        <v>51335</v>
      </c>
      <c r="Z1733" s="1403">
        <v>2.3014490417184865E-2</v>
      </c>
      <c r="AA1733" s="1411">
        <v>2.299632923905115E-2</v>
      </c>
    </row>
    <row r="1734" spans="19:27" x14ac:dyDescent="0.2">
      <c r="S1734" s="399"/>
      <c r="T1734" s="1401"/>
      <c r="W1734" s="864" t="str">
        <f t="shared" si="34"/>
        <v>1w</v>
      </c>
      <c r="X1734" s="1405">
        <f>_xll.qlCalendarAdvance(Calendar,X1733,W1734,"f",FALSE)</f>
        <v>51342</v>
      </c>
      <c r="Y1734" s="1404">
        <f>_xll.qlCalendarAdvance(Calendar,X1734,NDays&amp;"D")</f>
        <v>51342</v>
      </c>
      <c r="Z1734" s="1403">
        <v>2.301281862651236E-2</v>
      </c>
      <c r="AA1734" s="1411">
        <v>2.2994157314621955E-2</v>
      </c>
    </row>
    <row r="1735" spans="19:27" x14ac:dyDescent="0.2">
      <c r="S1735" s="399"/>
      <c r="T1735" s="1401"/>
      <c r="W1735" s="864" t="str">
        <f t="shared" si="34"/>
        <v>1w</v>
      </c>
      <c r="X1735" s="1405">
        <f>_xll.qlCalendarAdvance(Calendar,X1734,W1735,"f",FALSE)</f>
        <v>51349</v>
      </c>
      <c r="Y1735" s="1404">
        <f>_xll.qlCalendarAdvance(Calendar,X1735,NDays&amp;"D")</f>
        <v>51349</v>
      </c>
      <c r="Z1735" s="1403">
        <v>2.3009995539075852E-2</v>
      </c>
      <c r="AA1735" s="1411">
        <v>2.2991959906729642E-2</v>
      </c>
    </row>
    <row r="1736" spans="19:27" x14ac:dyDescent="0.2">
      <c r="S1736" s="399"/>
      <c r="T1736" s="1401"/>
      <c r="W1736" s="864" t="str">
        <f t="shared" si="34"/>
        <v>1w</v>
      </c>
      <c r="X1736" s="1405">
        <f>_xll.qlCalendarAdvance(Calendar,X1735,W1736,"f",FALSE)</f>
        <v>51356</v>
      </c>
      <c r="Y1736" s="1404">
        <f>_xll.qlCalendarAdvance(Calendar,X1736,NDays&amp;"D")</f>
        <v>51356</v>
      </c>
      <c r="Z1736" s="1403">
        <v>2.3007709798387749E-2</v>
      </c>
      <c r="AA1736" s="1411">
        <v>2.2989737015455258E-2</v>
      </c>
    </row>
    <row r="1737" spans="19:27" x14ac:dyDescent="0.2">
      <c r="S1737" s="399"/>
      <c r="T1737" s="1401"/>
      <c r="W1737" s="864" t="str">
        <f t="shared" si="34"/>
        <v>1w</v>
      </c>
      <c r="X1737" s="1405">
        <f>_xll.qlCalendarAdvance(Calendar,X1736,W1737,"f",FALSE)</f>
        <v>51363</v>
      </c>
      <c r="Y1737" s="1404">
        <f>_xll.qlCalendarAdvance(Calendar,X1737,NDays&amp;"D")</f>
        <v>51363</v>
      </c>
      <c r="Z1737" s="1403">
        <v>2.3005398523297711E-2</v>
      </c>
      <c r="AA1737" s="1411">
        <v>2.2987488640555664E-2</v>
      </c>
    </row>
    <row r="1738" spans="19:27" x14ac:dyDescent="0.2">
      <c r="S1738" s="399"/>
      <c r="T1738" s="1401"/>
      <c r="W1738" s="864" t="str">
        <f t="shared" si="34"/>
        <v>1w</v>
      </c>
      <c r="X1738" s="1405">
        <f>_xll.qlCalendarAdvance(Calendar,X1737,W1738,"f",FALSE)</f>
        <v>51370</v>
      </c>
      <c r="Y1738" s="1404">
        <f>_xll.qlCalendarAdvance(Calendar,X1738,NDays&amp;"D")</f>
        <v>51370</v>
      </c>
      <c r="Z1738" s="1403">
        <v>2.3003061713822933E-2</v>
      </c>
      <c r="AA1738" s="1411">
        <v>2.2985214782273999E-2</v>
      </c>
    </row>
    <row r="1739" spans="19:27" x14ac:dyDescent="0.2">
      <c r="S1739" s="399"/>
      <c r="T1739" s="1401"/>
      <c r="W1739" s="864" t="str">
        <f t="shared" si="34"/>
        <v>1w</v>
      </c>
      <c r="X1739" s="1405">
        <f>_xll.qlCalendarAdvance(Calendar,X1738,W1739,"f",FALSE)</f>
        <v>51377</v>
      </c>
      <c r="Y1739" s="1404">
        <f>_xll.qlCalendarAdvance(Calendar,X1739,NDays&amp;"D")</f>
        <v>51377</v>
      </c>
      <c r="Z1739" s="1403">
        <v>2.299903928057349E-2</v>
      </c>
      <c r="AA1739" s="1411">
        <v>2.2982915440529217E-2</v>
      </c>
    </row>
    <row r="1740" spans="19:27" x14ac:dyDescent="0.2">
      <c r="S1740" s="399"/>
      <c r="T1740" s="1401"/>
      <c r="W1740" s="864" t="str">
        <f t="shared" si="34"/>
        <v>1w</v>
      </c>
      <c r="X1740" s="1405">
        <f>_xll.qlCalendarAdvance(Calendar,X1739,W1740,"f",FALSE)</f>
        <v>51384</v>
      </c>
      <c r="Y1740" s="1404">
        <f>_xll.qlCalendarAdvance(Calendar,X1740,NDays&amp;"D")</f>
        <v>51384</v>
      </c>
      <c r="Z1740" s="1403">
        <v>2.2996657323880936E-2</v>
      </c>
      <c r="AA1740" s="1411">
        <v>2.2980590615240271E-2</v>
      </c>
    </row>
    <row r="1741" spans="19:27" x14ac:dyDescent="0.2">
      <c r="S1741" s="399"/>
      <c r="T1741" s="1401"/>
      <c r="W1741" s="864" t="str">
        <f t="shared" si="34"/>
        <v>1w</v>
      </c>
      <c r="X1741" s="1405">
        <f>_xll.qlCalendarAdvance(Calendar,X1740,W1741,"f",FALSE)</f>
        <v>51391</v>
      </c>
      <c r="Y1741" s="1404">
        <f>_xll.qlCalendarAdvance(Calendar,X1741,NDays&amp;"D")</f>
        <v>51391</v>
      </c>
      <c r="Z1741" s="1403">
        <v>2.2994249837623437E-2</v>
      </c>
      <c r="AA1741" s="1411">
        <v>2.2978240306569253E-2</v>
      </c>
    </row>
    <row r="1742" spans="19:27" x14ac:dyDescent="0.2">
      <c r="S1742" s="399"/>
      <c r="T1742" s="1401"/>
      <c r="W1742" s="864" t="str">
        <f t="shared" si="34"/>
        <v>1w</v>
      </c>
      <c r="X1742" s="1405">
        <f>_xll.qlCalendarAdvance(Calendar,X1741,W1742,"f",FALSE)</f>
        <v>51398</v>
      </c>
      <c r="Y1742" s="1404">
        <f>_xll.qlCalendarAdvance(Calendar,X1742,NDays&amp;"D")</f>
        <v>51398</v>
      </c>
      <c r="Z1742" s="1403">
        <v>2.2991816821817206E-2</v>
      </c>
      <c r="AA1742" s="1411">
        <v>2.2975864514435118E-2</v>
      </c>
    </row>
    <row r="1743" spans="19:27" x14ac:dyDescent="0.2">
      <c r="S1743" s="399"/>
      <c r="T1743" s="1401"/>
      <c r="W1743" s="864" t="str">
        <f t="shared" si="34"/>
        <v>1w</v>
      </c>
      <c r="X1743" s="1405">
        <f>_xll.qlCalendarAdvance(Calendar,X1742,W1743,"f",FALSE)</f>
        <v>51405</v>
      </c>
      <c r="Y1743" s="1404">
        <f>_xll.qlCalendarAdvance(Calendar,X1743,NDays&amp;"D")</f>
        <v>51405</v>
      </c>
      <c r="Z1743" s="1403">
        <v>2.2989358276478449E-2</v>
      </c>
      <c r="AA1743" s="1411">
        <v>2.2973463238837866E-2</v>
      </c>
    </row>
    <row r="1744" spans="19:27" x14ac:dyDescent="0.2">
      <c r="S1744" s="399"/>
      <c r="T1744" s="1401"/>
      <c r="W1744" s="864" t="str">
        <f t="shared" si="34"/>
        <v>1w</v>
      </c>
      <c r="X1744" s="1405">
        <f>_xll.qlCalendarAdvance(Calendar,X1743,W1744,"f",FALSE)</f>
        <v>51412</v>
      </c>
      <c r="Y1744" s="1404">
        <f>_xll.qlCalendarAdvance(Calendar,X1744,NDays&amp;"D")</f>
        <v>51412</v>
      </c>
      <c r="Z1744" s="1403">
        <v>2.298850463579357E-2</v>
      </c>
      <c r="AA1744" s="1411">
        <v>2.2971036479777496E-2</v>
      </c>
    </row>
    <row r="1745" spans="19:27" x14ac:dyDescent="0.2">
      <c r="S1745" s="399"/>
      <c r="T1745" s="1401"/>
      <c r="W1745" s="864" t="str">
        <f t="shared" si="34"/>
        <v>1w</v>
      </c>
      <c r="X1745" s="1405">
        <f>_xll.qlCalendarAdvance(Calendar,X1744,W1745,"f",FALSE)</f>
        <v>51419</v>
      </c>
      <c r="Y1745" s="1404">
        <f>_xll.qlCalendarAdvance(Calendar,X1745,NDays&amp;"D")</f>
        <v>51419</v>
      </c>
      <c r="Z1745" s="1403">
        <v>2.298598908608241E-2</v>
      </c>
      <c r="AA1745" s="1411">
        <v>2.2968584237254008E-2</v>
      </c>
    </row>
    <row r="1746" spans="19:27" x14ac:dyDescent="0.2">
      <c r="S1746" s="399"/>
      <c r="T1746" s="1401"/>
      <c r="W1746" s="864" t="str">
        <f t="shared" si="34"/>
        <v>1w</v>
      </c>
      <c r="X1746" s="1405">
        <f>_xll.qlCalendarAdvance(Calendar,X1745,W1746,"f",FALSE)</f>
        <v>51426</v>
      </c>
      <c r="Y1746" s="1404">
        <f>_xll.qlCalendarAdvance(Calendar,X1746,NDays&amp;"D")</f>
        <v>51426</v>
      </c>
      <c r="Z1746" s="1403">
        <v>2.2983448002116671E-2</v>
      </c>
      <c r="AA1746" s="1411">
        <v>2.2966106511267403E-2</v>
      </c>
    </row>
    <row r="1747" spans="19:27" x14ac:dyDescent="0.2">
      <c r="S1747" s="399"/>
      <c r="T1747" s="1401"/>
      <c r="W1747" s="864" t="str">
        <f t="shared" si="34"/>
        <v>1w</v>
      </c>
      <c r="X1747" s="1405">
        <f>_xll.qlCalendarAdvance(Calendar,X1746,W1747,"f",FALSE)</f>
        <v>51433</v>
      </c>
      <c r="Y1747" s="1404">
        <f>_xll.qlCalendarAdvance(Calendar,X1747,NDays&amp;"D")</f>
        <v>51433</v>
      </c>
      <c r="Z1747" s="1403">
        <v>2.2980881383920918E-2</v>
      </c>
      <c r="AA1747" s="1411">
        <v>2.2963603301898727E-2</v>
      </c>
    </row>
    <row r="1748" spans="19:27" x14ac:dyDescent="0.2">
      <c r="S1748" s="399"/>
      <c r="T1748" s="1401"/>
      <c r="W1748" s="864" t="str">
        <f t="shared" si="34"/>
        <v>1w</v>
      </c>
      <c r="X1748" s="1405">
        <f>_xll.qlCalendarAdvance(Calendar,X1747,W1748,"f",FALSE)</f>
        <v>51440</v>
      </c>
      <c r="Y1748" s="1404">
        <f>_xll.qlCalendarAdvance(Calendar,X1748,NDays&amp;"D")</f>
        <v>51440</v>
      </c>
      <c r="Z1748" s="1403">
        <v>2.2976682607283066E-2</v>
      </c>
      <c r="AA1748" s="1411">
        <v>2.2961074608985887E-2</v>
      </c>
    </row>
    <row r="1749" spans="19:27" x14ac:dyDescent="0.2">
      <c r="S1749" s="399"/>
      <c r="T1749" s="1401"/>
      <c r="W1749" s="864" t="str">
        <f t="shared" si="34"/>
        <v>1w</v>
      </c>
      <c r="X1749" s="1405">
        <f>_xll.qlCalendarAdvance(Calendar,X1748,W1749,"f",FALSE)</f>
        <v>51447</v>
      </c>
      <c r="Y1749" s="1404">
        <f>_xll.qlCalendarAdvance(Calendar,X1749,NDays&amp;"D")</f>
        <v>51447</v>
      </c>
      <c r="Z1749" s="1403">
        <v>2.2974070885054432E-2</v>
      </c>
      <c r="AA1749" s="1411">
        <v>2.2958520432528884E-2</v>
      </c>
    </row>
    <row r="1750" spans="19:27" x14ac:dyDescent="0.2">
      <c r="S1750" s="399"/>
      <c r="T1750" s="1401"/>
      <c r="W1750" s="864" t="str">
        <f t="shared" si="34"/>
        <v>1w</v>
      </c>
      <c r="X1750" s="1405">
        <f>_xll.qlCalendarAdvance(Calendar,X1749,W1750,"f",FALSE)</f>
        <v>51454</v>
      </c>
      <c r="Y1750" s="1404">
        <f>_xll.qlCalendarAdvance(Calendar,X1750,NDays&amp;"D")</f>
        <v>51454</v>
      </c>
      <c r="Z1750" s="1403">
        <v>2.297143363340674E-2</v>
      </c>
      <c r="AA1750" s="1411">
        <v>2.2955940772689809E-2</v>
      </c>
    </row>
    <row r="1751" spans="19:27" x14ac:dyDescent="0.2">
      <c r="S1751" s="399"/>
      <c r="T1751" s="1401"/>
      <c r="W1751" s="864" t="str">
        <f t="shared" si="34"/>
        <v>1w</v>
      </c>
      <c r="X1751" s="1405">
        <f>_xll.qlCalendarAdvance(Calendar,X1750,W1751,"f",FALSE)</f>
        <v>51461</v>
      </c>
      <c r="Y1751" s="1404">
        <f>_xll.qlCalendarAdvance(Calendar,X1751,NDays&amp;"D")</f>
        <v>51461</v>
      </c>
      <c r="Z1751" s="1403">
        <v>2.2968770852350794E-2</v>
      </c>
      <c r="AA1751" s="1411">
        <v>2.2953335629468663E-2</v>
      </c>
    </row>
    <row r="1752" spans="19:27" x14ac:dyDescent="0.2">
      <c r="S1752" s="399"/>
      <c r="T1752" s="1401"/>
      <c r="W1752" s="864" t="str">
        <f t="shared" si="34"/>
        <v>1w</v>
      </c>
      <c r="X1752" s="1405">
        <f>_xll.qlCalendarAdvance(Calendar,X1751,W1752,"f",FALSE)</f>
        <v>51468</v>
      </c>
      <c r="Y1752" s="1404">
        <f>_xll.qlCalendarAdvance(Calendar,X1752,NDays&amp;"D")</f>
        <v>51468</v>
      </c>
      <c r="Z1752" s="1403">
        <v>2.2966082541902799E-2</v>
      </c>
      <c r="AA1752" s="1411">
        <v>2.29507050027844E-2</v>
      </c>
    </row>
    <row r="1753" spans="19:27" x14ac:dyDescent="0.2">
      <c r="S1753" s="399"/>
      <c r="T1753" s="1401"/>
      <c r="W1753" s="864" t="str">
        <f t="shared" si="34"/>
        <v>1w</v>
      </c>
      <c r="X1753" s="1405">
        <f>_xll.qlCalendarAdvance(Calendar,X1752,W1753,"f",FALSE)</f>
        <v>51475</v>
      </c>
      <c r="Y1753" s="1404">
        <f>_xll.qlCalendarAdvance(Calendar,X1753,NDays&amp;"D")</f>
        <v>51475</v>
      </c>
      <c r="Z1753" s="1403">
        <v>2.2964945456829658E-2</v>
      </c>
      <c r="AA1753" s="1411">
        <v>2.2948048892555972E-2</v>
      </c>
    </row>
    <row r="1754" spans="19:27" x14ac:dyDescent="0.2">
      <c r="S1754" s="399"/>
      <c r="T1754" s="1401"/>
      <c r="W1754" s="864" t="str">
        <f t="shared" ref="W1754:W1817" si="35">W1753</f>
        <v>1w</v>
      </c>
      <c r="X1754" s="1405">
        <f>_xll.qlCalendarAdvance(Calendar,X1753,W1754,"f",FALSE)</f>
        <v>51482</v>
      </c>
      <c r="Y1754" s="1404">
        <f>_xll.qlCalendarAdvance(Calendar,X1754,NDays&amp;"D")</f>
        <v>51482</v>
      </c>
      <c r="Z1754" s="1403">
        <v>2.2962200099500243E-2</v>
      </c>
      <c r="AA1754" s="1411">
        <v>2.2945367298945474E-2</v>
      </c>
    </row>
    <row r="1755" spans="19:27" x14ac:dyDescent="0.2">
      <c r="S1755" s="399"/>
      <c r="T1755" s="1401"/>
      <c r="W1755" s="864" t="str">
        <f t="shared" si="35"/>
        <v>1w</v>
      </c>
      <c r="X1755" s="1405">
        <f>_xll.qlCalendarAdvance(Calendar,X1754,W1755,"f",FALSE)</f>
        <v>51489</v>
      </c>
      <c r="Y1755" s="1404">
        <f>_xll.qlCalendarAdvance(Calendar,X1755,NDays&amp;"D")</f>
        <v>51489</v>
      </c>
      <c r="Z1755" s="1403">
        <v>2.2959429208083255E-2</v>
      </c>
      <c r="AA1755" s="1411">
        <v>2.2942660221790812E-2</v>
      </c>
    </row>
    <row r="1756" spans="19:27" x14ac:dyDescent="0.2">
      <c r="S1756" s="399"/>
      <c r="T1756" s="1401"/>
      <c r="W1756" s="864" t="str">
        <f t="shared" si="35"/>
        <v>1w</v>
      </c>
      <c r="X1756" s="1405">
        <f>_xll.qlCalendarAdvance(Calendar,X1755,W1756,"f",FALSE)</f>
        <v>51497</v>
      </c>
      <c r="Y1756" s="1404">
        <f>_xll.qlCalendarAdvance(Calendar,X1756,NDays&amp;"D")</f>
        <v>51497</v>
      </c>
      <c r="Z1756" s="1403">
        <v>2.2955712071414149E-2</v>
      </c>
      <c r="AA1756" s="1411">
        <v>2.2939535215225071E-2</v>
      </c>
    </row>
    <row r="1757" spans="19:27" x14ac:dyDescent="0.2">
      <c r="S1757" s="399"/>
      <c r="T1757" s="1401"/>
      <c r="W1757" s="864" t="str">
        <f t="shared" si="35"/>
        <v>1w</v>
      </c>
      <c r="X1757" s="1405">
        <f>_xll.qlCalendarAdvance(Calendar,X1756,W1757,"f",FALSE)</f>
        <v>51504</v>
      </c>
      <c r="Y1757" s="1404">
        <f>_xll.qlCalendarAdvance(Calendar,X1757,NDays&amp;"D")</f>
        <v>51504</v>
      </c>
      <c r="Z1757" s="1403">
        <v>2.2952888465418014E-2</v>
      </c>
      <c r="AA1757" s="1411">
        <v>2.2936773530707333E-2</v>
      </c>
    </row>
    <row r="1758" spans="19:27" x14ac:dyDescent="0.2">
      <c r="S1758" s="399"/>
      <c r="T1758" s="1401"/>
      <c r="W1758" s="864" t="str">
        <f t="shared" si="35"/>
        <v>1w</v>
      </c>
      <c r="X1758" s="1405">
        <f>_xll.qlCalendarAdvance(Calendar,X1757,W1758,"f",FALSE)</f>
        <v>51511</v>
      </c>
      <c r="Y1758" s="1404">
        <f>_xll.qlCalendarAdvance(Calendar,X1758,NDays&amp;"D")</f>
        <v>51511</v>
      </c>
      <c r="Z1758" s="1403">
        <v>2.2950039326981482E-2</v>
      </c>
      <c r="AA1758" s="1411">
        <v>2.2933986362726477E-2</v>
      </c>
    </row>
    <row r="1759" spans="19:27" x14ac:dyDescent="0.2">
      <c r="S1759" s="399"/>
      <c r="T1759" s="1401"/>
      <c r="W1759" s="864" t="str">
        <f t="shared" si="35"/>
        <v>1w</v>
      </c>
      <c r="X1759" s="1405">
        <f>_xll.qlCalendarAdvance(Calendar,X1758,W1759,"f",FALSE)</f>
        <v>51518</v>
      </c>
      <c r="Y1759" s="1404">
        <f>_xll.qlCalendarAdvance(Calendar,X1759,NDays&amp;"D")</f>
        <v>51518</v>
      </c>
      <c r="Z1759" s="1403">
        <v>2.2947164656117215E-2</v>
      </c>
      <c r="AA1759" s="1411">
        <v>2.2931173711363551E-2</v>
      </c>
    </row>
    <row r="1760" spans="19:27" x14ac:dyDescent="0.2">
      <c r="S1760" s="399"/>
      <c r="T1760" s="1401"/>
      <c r="W1760" s="864" t="str">
        <f t="shared" si="35"/>
        <v>1w</v>
      </c>
      <c r="X1760" s="1405">
        <f>_xll.qlCalendarAdvance(Calendar,X1759,W1760,"f",FALSE)</f>
        <v>51525</v>
      </c>
      <c r="Y1760" s="1404">
        <f>_xll.qlCalendarAdvance(Calendar,X1760,NDays&amp;"D")</f>
        <v>51525</v>
      </c>
      <c r="Z1760" s="1403">
        <v>2.2944264452845475E-2</v>
      </c>
      <c r="AA1760" s="1411">
        <v>2.2928335576537506E-2</v>
      </c>
    </row>
    <row r="1761" spans="19:27" x14ac:dyDescent="0.2">
      <c r="S1761" s="399"/>
      <c r="T1761" s="1401"/>
      <c r="W1761" s="864" t="str">
        <f t="shared" si="35"/>
        <v>1w</v>
      </c>
      <c r="X1761" s="1405">
        <f>_xll.qlCalendarAdvance(Calendar,X1760,W1761,"f",FALSE)</f>
        <v>51532</v>
      </c>
      <c r="Y1761" s="1404">
        <f>_xll.qlCalendarAdvance(Calendar,X1761,NDays&amp;"D")</f>
        <v>51532</v>
      </c>
      <c r="Z1761" s="1403">
        <v>2.2939300555612455E-2</v>
      </c>
      <c r="AA1761" s="1411">
        <v>2.2925471958248345E-2</v>
      </c>
    </row>
    <row r="1762" spans="19:27" x14ac:dyDescent="0.2">
      <c r="S1762" s="399"/>
      <c r="T1762" s="1401"/>
      <c r="W1762" s="864" t="str">
        <f t="shared" si="35"/>
        <v>1w</v>
      </c>
      <c r="X1762" s="1405">
        <f>_xll.qlCalendarAdvance(Calendar,X1761,W1762,"f",FALSE)</f>
        <v>51539</v>
      </c>
      <c r="Y1762" s="1404">
        <f>_xll.qlCalendarAdvance(Calendar,X1762,NDays&amp;"D")</f>
        <v>51539</v>
      </c>
      <c r="Z1762" s="1403">
        <v>2.2936357321839327E-2</v>
      </c>
      <c r="AA1762" s="1411">
        <v>2.2922582856577112E-2</v>
      </c>
    </row>
    <row r="1763" spans="19:27" x14ac:dyDescent="0.2">
      <c r="S1763" s="399"/>
      <c r="T1763" s="1401"/>
      <c r="W1763" s="864" t="str">
        <f t="shared" si="35"/>
        <v>1w</v>
      </c>
      <c r="X1763" s="1405">
        <f>_xll.qlCalendarAdvance(Calendar,X1762,W1763,"f",FALSE)</f>
        <v>51546</v>
      </c>
      <c r="Y1763" s="1404">
        <f>_xll.qlCalendarAdvance(Calendar,X1763,NDays&amp;"D")</f>
        <v>51546</v>
      </c>
      <c r="Z1763" s="1403">
        <v>2.2933388562024839E-2</v>
      </c>
      <c r="AA1763" s="1411">
        <v>2.2919668271361715E-2</v>
      </c>
    </row>
    <row r="1764" spans="19:27" x14ac:dyDescent="0.2">
      <c r="S1764" s="399"/>
      <c r="T1764" s="1401"/>
      <c r="W1764" s="864" t="str">
        <f t="shared" si="35"/>
        <v>1w</v>
      </c>
      <c r="X1764" s="1405">
        <f>_xll.qlCalendarAdvance(Calendar,X1763,W1764,"f",FALSE)</f>
        <v>51553</v>
      </c>
      <c r="Y1764" s="1404">
        <f>_xll.qlCalendarAdvance(Calendar,X1764,NDays&amp;"D")</f>
        <v>51553</v>
      </c>
      <c r="Z1764" s="1403">
        <v>2.2930394276189248E-2</v>
      </c>
      <c r="AA1764" s="1411">
        <v>2.2916728202683201E-2</v>
      </c>
    </row>
    <row r="1765" spans="19:27" x14ac:dyDescent="0.2">
      <c r="S1765" s="399"/>
      <c r="T1765" s="1401"/>
      <c r="W1765" s="864" t="str">
        <f t="shared" si="35"/>
        <v>1w</v>
      </c>
      <c r="X1765" s="1405">
        <f>_xll.qlCalendarAdvance(Calendar,X1764,W1765,"f",FALSE)</f>
        <v>51560</v>
      </c>
      <c r="Y1765" s="1404">
        <f>_xll.qlCalendarAdvance(Calendar,X1765,NDays&amp;"D")</f>
        <v>51560</v>
      </c>
      <c r="Z1765" s="1403">
        <v>2.2927876217421893E-2</v>
      </c>
      <c r="AA1765" s="1411">
        <v>2.2913762650622616E-2</v>
      </c>
    </row>
    <row r="1766" spans="19:27" x14ac:dyDescent="0.2">
      <c r="S1766" s="399"/>
      <c r="T1766" s="1401"/>
      <c r="W1766" s="864" t="str">
        <f t="shared" si="35"/>
        <v>1w</v>
      </c>
      <c r="X1766" s="1405">
        <f>_xll.qlCalendarAdvance(Calendar,X1765,W1766,"f",FALSE)</f>
        <v>51567</v>
      </c>
      <c r="Y1766" s="1404">
        <f>_xll.qlCalendarAdvance(Calendar,X1766,NDays&amp;"D")</f>
        <v>51567</v>
      </c>
      <c r="Z1766" s="1403">
        <v>2.2926327053764892E-2</v>
      </c>
      <c r="AA1766" s="1411">
        <v>2.2910771615017866E-2</v>
      </c>
    </row>
    <row r="1767" spans="19:27" x14ac:dyDescent="0.2">
      <c r="S1767" s="399"/>
      <c r="T1767" s="1401"/>
      <c r="W1767" s="864" t="str">
        <f t="shared" si="35"/>
        <v>1w</v>
      </c>
      <c r="X1767" s="1405">
        <f>_xll.qlCalendarAdvance(Calendar,X1766,W1767,"f",FALSE)</f>
        <v>51574</v>
      </c>
      <c r="Y1767" s="1404">
        <f>_xll.qlCalendarAdvance(Calendar,X1767,NDays&amp;"D")</f>
        <v>51574</v>
      </c>
      <c r="Z1767" s="1403">
        <v>2.2923248124195501E-2</v>
      </c>
      <c r="AA1767" s="1411">
        <v>2.2907755096031046E-2</v>
      </c>
    </row>
    <row r="1768" spans="19:27" x14ac:dyDescent="0.2">
      <c r="S1768" s="399"/>
      <c r="T1768" s="1401"/>
      <c r="W1768" s="864" t="str">
        <f t="shared" si="35"/>
        <v>1w</v>
      </c>
      <c r="X1768" s="1405">
        <f>_xll.qlCalendarAdvance(Calendar,X1767,W1768,"f",FALSE)</f>
        <v>51581</v>
      </c>
      <c r="Y1768" s="1404">
        <f>_xll.qlCalendarAdvance(Calendar,X1768,NDays&amp;"D")</f>
        <v>51581</v>
      </c>
      <c r="Z1768" s="1403">
        <v>2.2920638680512796E-2</v>
      </c>
      <c r="AA1768" s="1411">
        <v>2.2904713093662155E-2</v>
      </c>
    </row>
    <row r="1769" spans="19:27" x14ac:dyDescent="0.2">
      <c r="S1769" s="399"/>
      <c r="T1769" s="1401"/>
      <c r="W1769" s="864" t="str">
        <f t="shared" si="35"/>
        <v>1w</v>
      </c>
      <c r="X1769" s="1405">
        <f>_xll.qlCalendarAdvance(Calendar,X1768,W1769,"f",FALSE)</f>
        <v>51588</v>
      </c>
      <c r="Y1769" s="1404">
        <f>_xll.qlCalendarAdvance(Calendar,X1769,NDays&amp;"D")</f>
        <v>51588</v>
      </c>
      <c r="Z1769" s="1403">
        <v>2.2917013668338308E-2</v>
      </c>
      <c r="AA1769" s="1411">
        <v>2.2901645607749099E-2</v>
      </c>
    </row>
    <row r="1770" spans="19:27" x14ac:dyDescent="0.2">
      <c r="S1770" s="399"/>
      <c r="T1770" s="1401"/>
      <c r="W1770" s="864" t="str">
        <f t="shared" si="35"/>
        <v>1w</v>
      </c>
      <c r="X1770" s="1405">
        <f>_xll.qlCalendarAdvance(Calendar,X1769,W1770,"f",FALSE)</f>
        <v>51595</v>
      </c>
      <c r="Y1770" s="1404">
        <f>_xll.qlCalendarAdvance(Calendar,X1770,NDays&amp;"D")</f>
        <v>51595</v>
      </c>
      <c r="Z1770" s="1403">
        <v>2.2914349118279678E-2</v>
      </c>
      <c r="AA1770" s="1411">
        <v>2.2898552638453973E-2</v>
      </c>
    </row>
    <row r="1771" spans="19:27" x14ac:dyDescent="0.2">
      <c r="S1771" s="399"/>
      <c r="T1771" s="1401"/>
      <c r="W1771" s="864" t="str">
        <f t="shared" si="35"/>
        <v>1w</v>
      </c>
      <c r="X1771" s="1405">
        <f>_xll.qlCalendarAdvance(Calendar,X1770,W1771,"f",FALSE)</f>
        <v>51602</v>
      </c>
      <c r="Y1771" s="1404">
        <f>_xll.qlCalendarAdvance(Calendar,X1771,NDays&amp;"D")</f>
        <v>51602</v>
      </c>
      <c r="Z1771" s="1403">
        <v>2.2910677083659153E-2</v>
      </c>
      <c r="AA1771" s="1411">
        <v>2.2895434185695729E-2</v>
      </c>
    </row>
    <row r="1772" spans="19:27" x14ac:dyDescent="0.2">
      <c r="S1772" s="399"/>
      <c r="T1772" s="1401"/>
      <c r="W1772" s="864" t="str">
        <f t="shared" si="35"/>
        <v>1w</v>
      </c>
      <c r="X1772" s="1405">
        <f>_xll.qlCalendarAdvance(Calendar,X1771,W1772,"f",FALSE)</f>
        <v>51609</v>
      </c>
      <c r="Y1772" s="1404">
        <f>_xll.qlCalendarAdvance(Calendar,X1772,NDays&amp;"D")</f>
        <v>51609</v>
      </c>
      <c r="Z1772" s="1403">
        <v>2.2907470493065477E-2</v>
      </c>
      <c r="AA1772" s="1411">
        <v>2.2894258279647861E-2</v>
      </c>
    </row>
    <row r="1773" spans="19:27" x14ac:dyDescent="0.2">
      <c r="S1773" s="399"/>
      <c r="T1773" s="1401"/>
      <c r="W1773" s="864" t="str">
        <f t="shared" si="35"/>
        <v>1w</v>
      </c>
      <c r="X1773" s="1405">
        <f>_xll.qlCalendarAdvance(Calendar,X1772,W1773,"f",FALSE)</f>
        <v>51616</v>
      </c>
      <c r="Y1773" s="1404">
        <f>_xll.qlCalendarAdvance(Calendar,X1773,NDays&amp;"D")</f>
        <v>51616</v>
      </c>
      <c r="Z1773" s="1403">
        <v>2.2904723271815121E-2</v>
      </c>
      <c r="AA1773" s="1411">
        <v>2.2889120829789888E-2</v>
      </c>
    </row>
    <row r="1774" spans="19:27" x14ac:dyDescent="0.2">
      <c r="S1774" s="399"/>
      <c r="T1774" s="1401"/>
      <c r="W1774" s="864" t="str">
        <f t="shared" si="35"/>
        <v>1w</v>
      </c>
      <c r="X1774" s="1405">
        <f>_xll.qlCalendarAdvance(Calendar,X1773,W1774,"f",FALSE)</f>
        <v>51623</v>
      </c>
      <c r="Y1774" s="1404">
        <f>_xll.qlCalendarAdvance(Calendar,X1774,NDays&amp;"D")</f>
        <v>51623</v>
      </c>
      <c r="Z1774" s="1403">
        <v>2.2900980715476298E-2</v>
      </c>
      <c r="AA1774" s="1411">
        <v>2.2885925926642292E-2</v>
      </c>
    </row>
    <row r="1775" spans="19:27" x14ac:dyDescent="0.2">
      <c r="S1775" s="399"/>
      <c r="T1775" s="1401"/>
      <c r="W1775" s="864" t="str">
        <f t="shared" si="35"/>
        <v>1w</v>
      </c>
      <c r="X1775" s="1405">
        <f>_xll.qlCalendarAdvance(Calendar,X1774,W1775,"f",FALSE)</f>
        <v>51630</v>
      </c>
      <c r="Y1775" s="1404">
        <f>_xll.qlCalendarAdvance(Calendar,X1775,NDays&amp;"D")</f>
        <v>51630</v>
      </c>
      <c r="Z1775" s="1403">
        <v>2.2897697528523851E-2</v>
      </c>
      <c r="AA1775" s="1411">
        <v>2.2882705540193671E-2</v>
      </c>
    </row>
    <row r="1776" spans="19:27" x14ac:dyDescent="0.2">
      <c r="S1776" s="399"/>
      <c r="T1776" s="1401"/>
      <c r="W1776" s="864" t="str">
        <f t="shared" si="35"/>
        <v>1w</v>
      </c>
      <c r="X1776" s="1405">
        <f>_xll.qlCalendarAdvance(Calendar,X1775,W1776,"f",FALSE)</f>
        <v>51637</v>
      </c>
      <c r="Y1776" s="1404">
        <f>_xll.qlCalendarAdvance(Calendar,X1776,NDays&amp;"D")</f>
        <v>51637</v>
      </c>
      <c r="Z1776" s="1403">
        <v>2.2894388809493182E-2</v>
      </c>
      <c r="AA1776" s="1411">
        <v>2.2879459670119839E-2</v>
      </c>
    </row>
    <row r="1777" spans="19:27" x14ac:dyDescent="0.2">
      <c r="S1777" s="399"/>
      <c r="T1777" s="1401"/>
      <c r="W1777" s="864" t="str">
        <f t="shared" si="35"/>
        <v>1w</v>
      </c>
      <c r="X1777" s="1405">
        <f>_xll.qlCalendarAdvance(Calendar,X1776,W1777,"f",FALSE)</f>
        <v>51644</v>
      </c>
      <c r="Y1777" s="1404">
        <f>_xll.qlCalendarAdvance(Calendar,X1777,NDays&amp;"D")</f>
        <v>51644</v>
      </c>
      <c r="Z1777" s="1403">
        <v>2.2891054558414684E-2</v>
      </c>
      <c r="AA1777" s="1411">
        <v>2.2876188316744983E-2</v>
      </c>
    </row>
    <row r="1778" spans="19:27" x14ac:dyDescent="0.2">
      <c r="S1778" s="399"/>
      <c r="T1778" s="1401"/>
      <c r="W1778" s="864" t="str">
        <f t="shared" si="35"/>
        <v>1w</v>
      </c>
      <c r="X1778" s="1405">
        <f>_xll.qlCalendarAdvance(Calendar,X1777,W1778,"f",FALSE)</f>
        <v>51651</v>
      </c>
      <c r="Y1778" s="1404">
        <f>_xll.qlCalendarAdvance(Calendar,X1778,NDays&amp;"D")</f>
        <v>51651</v>
      </c>
      <c r="Z1778" s="1403">
        <v>2.2886269494148421E-2</v>
      </c>
      <c r="AA1778" s="1411">
        <v>2.2872891479825963E-2</v>
      </c>
    </row>
    <row r="1779" spans="19:27" x14ac:dyDescent="0.2">
      <c r="S1779" s="399"/>
      <c r="T1779" s="1401"/>
      <c r="W1779" s="864" t="str">
        <f t="shared" si="35"/>
        <v>1w</v>
      </c>
      <c r="X1779" s="1405">
        <f>_xll.qlCalendarAdvance(Calendar,X1778,W1779,"f",FALSE)</f>
        <v>51658</v>
      </c>
      <c r="Y1779" s="1404">
        <f>_xll.qlCalendarAdvance(Calendar,X1779,NDays&amp;"D")</f>
        <v>51658</v>
      </c>
      <c r="Z1779" s="1403">
        <v>2.2884309460177513E-2</v>
      </c>
      <c r="AA1779" s="1411">
        <v>2.2869569159605918E-2</v>
      </c>
    </row>
    <row r="1780" spans="19:27" x14ac:dyDescent="0.2">
      <c r="S1780" s="399"/>
      <c r="T1780" s="1401"/>
      <c r="W1780" s="864" t="str">
        <f t="shared" si="35"/>
        <v>1w</v>
      </c>
      <c r="X1780" s="1405">
        <f>_xll.qlCalendarAdvance(Calendar,X1779,W1780,"f",FALSE)</f>
        <v>51665</v>
      </c>
      <c r="Y1780" s="1404">
        <f>_xll.qlCalendarAdvance(Calendar,X1780,NDays&amp;"D")</f>
        <v>51665</v>
      </c>
      <c r="Z1780" s="1403">
        <v>2.2880898613072027E-2</v>
      </c>
      <c r="AA1780" s="1411">
        <v>2.2866221355841709E-2</v>
      </c>
    </row>
    <row r="1781" spans="19:27" x14ac:dyDescent="0.2">
      <c r="S1781" s="399"/>
      <c r="T1781" s="1401"/>
      <c r="W1781" s="864" t="str">
        <f t="shared" si="35"/>
        <v>1w</v>
      </c>
      <c r="X1781" s="1405">
        <f>_xll.qlCalendarAdvance(Calendar,X1780,W1781,"f",FALSE)</f>
        <v>51672</v>
      </c>
      <c r="Y1781" s="1404">
        <f>_xll.qlCalendarAdvance(Calendar,X1781,NDays&amp;"D")</f>
        <v>51672</v>
      </c>
      <c r="Z1781" s="1403">
        <v>2.2877462234002291E-2</v>
      </c>
      <c r="AA1781" s="1411">
        <v>2.2862848068695429E-2</v>
      </c>
    </row>
    <row r="1782" spans="19:27" x14ac:dyDescent="0.2">
      <c r="S1782" s="399"/>
      <c r="T1782" s="1401"/>
      <c r="W1782" s="864" t="str">
        <f t="shared" si="35"/>
        <v>1w</v>
      </c>
      <c r="X1782" s="1405">
        <f>_xll.qlCalendarAdvance(Calendar,X1781,W1782,"f",FALSE)</f>
        <v>51679</v>
      </c>
      <c r="Y1782" s="1404">
        <f>_xll.qlCalendarAdvance(Calendar,X1782,NDays&amp;"D")</f>
        <v>51679</v>
      </c>
      <c r="Z1782" s="1403">
        <v>2.2874000322991098E-2</v>
      </c>
      <c r="AA1782" s="1411">
        <v>2.2859449298086032E-2</v>
      </c>
    </row>
    <row r="1783" spans="19:27" x14ac:dyDescent="0.2">
      <c r="S1783" s="399"/>
      <c r="T1783" s="1401"/>
      <c r="W1783" s="864" t="str">
        <f t="shared" si="35"/>
        <v>1w</v>
      </c>
      <c r="X1783" s="1405">
        <f>_xll.qlCalendarAdvance(Calendar,X1782,W1783,"f",FALSE)</f>
        <v>51686</v>
      </c>
      <c r="Y1783" s="1404">
        <f>_xll.qlCalendarAdvance(Calendar,X1783,NDays&amp;"D")</f>
        <v>51686</v>
      </c>
      <c r="Z1783" s="1403">
        <v>2.2870512880063774E-2</v>
      </c>
      <c r="AA1783" s="1411">
        <v>2.2856025043932471E-2</v>
      </c>
    </row>
    <row r="1784" spans="19:27" x14ac:dyDescent="0.2">
      <c r="S1784" s="399"/>
      <c r="T1784" s="1401"/>
      <c r="W1784" s="864" t="str">
        <f t="shared" si="35"/>
        <v>1w</v>
      </c>
      <c r="X1784" s="1405">
        <f>_xll.qlCalendarAdvance(Calendar,X1783,W1784,"f",FALSE)</f>
        <v>51693</v>
      </c>
      <c r="Y1784" s="1404">
        <f>_xll.qlCalendarAdvance(Calendar,X1784,NDays&amp;"D")</f>
        <v>51693</v>
      </c>
      <c r="Z1784" s="1403">
        <v>2.2866999905240583E-2</v>
      </c>
      <c r="AA1784" s="1411">
        <v>2.2852575306558931E-2</v>
      </c>
    </row>
    <row r="1785" spans="19:27" x14ac:dyDescent="0.2">
      <c r="S1785" s="399"/>
      <c r="T1785" s="1401"/>
      <c r="W1785" s="864" t="str">
        <f t="shared" si="35"/>
        <v>1w</v>
      </c>
      <c r="X1785" s="1405">
        <f>_xll.qlCalendarAdvance(Calendar,X1784,W1785,"f",FALSE)</f>
        <v>51700</v>
      </c>
      <c r="Y1785" s="1404">
        <f>_xll.qlCalendarAdvance(Calendar,X1785,NDays&amp;"D")</f>
        <v>51700</v>
      </c>
      <c r="Z1785" s="1403">
        <v>2.2863461398551915E-2</v>
      </c>
      <c r="AA1785" s="1411">
        <v>2.2849100085641227E-2</v>
      </c>
    </row>
    <row r="1786" spans="19:27" x14ac:dyDescent="0.2">
      <c r="S1786" s="399"/>
      <c r="T1786" s="1401"/>
      <c r="W1786" s="864" t="str">
        <f t="shared" si="35"/>
        <v>1w</v>
      </c>
      <c r="X1786" s="1405">
        <f>_xll.qlCalendarAdvance(Calendar,X1785,W1786,"f",FALSE)</f>
        <v>51707</v>
      </c>
      <c r="Y1786" s="1404">
        <f>_xll.qlCalendarAdvance(Calendar,X1786,NDays&amp;"D")</f>
        <v>51707</v>
      </c>
      <c r="Z1786" s="1403">
        <v>2.2860355774723354E-2</v>
      </c>
      <c r="AA1786" s="1411">
        <v>2.284559938117936E-2</v>
      </c>
    </row>
    <row r="1787" spans="19:27" x14ac:dyDescent="0.2">
      <c r="S1787" s="399"/>
      <c r="T1787" s="1401"/>
      <c r="W1787" s="864" t="str">
        <f t="shared" si="35"/>
        <v>1w</v>
      </c>
      <c r="X1787" s="1405">
        <f>_xll.qlCalendarAdvance(Calendar,X1786,W1787,"f",FALSE)</f>
        <v>51714</v>
      </c>
      <c r="Y1787" s="1404">
        <f>_xll.qlCalendarAdvance(Calendar,X1787,NDays&amp;"D")</f>
        <v>51714</v>
      </c>
      <c r="Z1787" s="1403">
        <v>2.2856307789656666E-2</v>
      </c>
      <c r="AA1787" s="1411">
        <v>2.2842073193497514E-2</v>
      </c>
    </row>
    <row r="1788" spans="19:27" x14ac:dyDescent="0.2">
      <c r="S1788" s="399"/>
      <c r="T1788" s="1401"/>
      <c r="W1788" s="864" t="str">
        <f t="shared" si="35"/>
        <v>1w</v>
      </c>
      <c r="X1788" s="1405">
        <f>_xll.qlCalendarAdvance(Calendar,X1787,W1788,"f",FALSE)</f>
        <v>51721</v>
      </c>
      <c r="Y1788" s="1404">
        <f>_xll.qlCalendarAdvance(Calendar,X1788,NDays&amp;"D")</f>
        <v>51721</v>
      </c>
      <c r="Z1788" s="1403">
        <v>2.2852692687498205E-2</v>
      </c>
      <c r="AA1788" s="1411">
        <v>2.2838521522352551E-2</v>
      </c>
    </row>
    <row r="1789" spans="19:27" x14ac:dyDescent="0.2">
      <c r="S1789" s="399"/>
      <c r="T1789" s="1401"/>
      <c r="W1789" s="864" t="str">
        <f t="shared" si="35"/>
        <v>1w</v>
      </c>
      <c r="X1789" s="1405">
        <f>_xll.qlCalendarAdvance(Calendar,X1788,W1789,"f",FALSE)</f>
        <v>51728</v>
      </c>
      <c r="Y1789" s="1404">
        <f>_xll.qlCalendarAdvance(Calendar,X1789,NDays&amp;"D")</f>
        <v>51728</v>
      </c>
      <c r="Z1789" s="1403">
        <v>2.2849052053562913E-2</v>
      </c>
      <c r="AA1789" s="1411">
        <v>2.2834944367582377E-2</v>
      </c>
    </row>
    <row r="1790" spans="19:27" x14ac:dyDescent="0.2">
      <c r="S1790" s="399"/>
      <c r="T1790" s="1401"/>
      <c r="W1790" s="864" t="str">
        <f t="shared" si="35"/>
        <v>1w</v>
      </c>
      <c r="X1790" s="1405">
        <f>_xll.qlCalendarAdvance(Calendar,X1789,W1790,"f",FALSE)</f>
        <v>51735</v>
      </c>
      <c r="Y1790" s="1404">
        <f>_xll.qlCalendarAdvance(Calendar,X1790,NDays&amp;"D")</f>
        <v>51735</v>
      </c>
      <c r="Z1790" s="1403">
        <v>2.2845385887883714E-2</v>
      </c>
      <c r="AA1790" s="1411">
        <v>2.2831341729511179E-2</v>
      </c>
    </row>
    <row r="1791" spans="19:27" x14ac:dyDescent="0.2">
      <c r="S1791" s="399"/>
      <c r="T1791" s="1401"/>
      <c r="W1791" s="864" t="str">
        <f t="shared" si="35"/>
        <v>1w</v>
      </c>
      <c r="X1791" s="1405">
        <f>_xll.qlCalendarAdvance(Calendar,X1790,W1791,"f",FALSE)</f>
        <v>51742</v>
      </c>
      <c r="Y1791" s="1404">
        <f>_xll.qlCalendarAdvance(Calendar,X1791,NDays&amp;"D")</f>
        <v>51742</v>
      </c>
      <c r="Z1791" s="1403">
        <v>2.2841694190478337E-2</v>
      </c>
      <c r="AA1791" s="1411">
        <v>2.2827713608057909E-2</v>
      </c>
    </row>
    <row r="1792" spans="19:27" x14ac:dyDescent="0.2">
      <c r="S1792" s="399"/>
      <c r="T1792" s="1401"/>
      <c r="W1792" s="864" t="str">
        <f t="shared" si="35"/>
        <v>1w</v>
      </c>
      <c r="X1792" s="1405">
        <f>_xll.qlCalendarAdvance(Calendar,X1791,W1792,"f",FALSE)</f>
        <v>51749</v>
      </c>
      <c r="Y1792" s="1404">
        <f>_xll.qlCalendarAdvance(Calendar,X1792,NDays&amp;"D")</f>
        <v>51749</v>
      </c>
      <c r="Z1792" s="1403">
        <v>2.2837976961369577E-2</v>
      </c>
      <c r="AA1792" s="1411">
        <v>2.2824060003141522E-2</v>
      </c>
    </row>
    <row r="1793" spans="19:27" x14ac:dyDescent="0.2">
      <c r="S1793" s="399"/>
      <c r="T1793" s="1401"/>
      <c r="W1793" s="864" t="str">
        <f t="shared" si="35"/>
        <v>1w</v>
      </c>
      <c r="X1793" s="1405">
        <f>_xll.qlCalendarAdvance(Calendar,X1792,W1793,"f",FALSE)</f>
        <v>51756</v>
      </c>
      <c r="Y1793" s="1404">
        <f>_xll.qlCalendarAdvance(Calendar,X1793,NDays&amp;"D")</f>
        <v>51756</v>
      </c>
      <c r="Z1793" s="1403">
        <v>2.2834234200587826E-2</v>
      </c>
      <c r="AA1793" s="1411">
        <v>2.2820380914762017E-2</v>
      </c>
    </row>
    <row r="1794" spans="19:27" x14ac:dyDescent="0.2">
      <c r="S1794" s="399"/>
      <c r="T1794" s="1401"/>
      <c r="W1794" s="864" t="str">
        <f t="shared" si="35"/>
        <v>1w</v>
      </c>
      <c r="X1794" s="1405">
        <f>_xll.qlCalendarAdvance(Calendar,X1793,W1794,"f",FALSE)</f>
        <v>51763</v>
      </c>
      <c r="Y1794" s="1404">
        <f>_xll.qlCalendarAdvance(Calendar,X1794,NDays&amp;"D")</f>
        <v>51763</v>
      </c>
      <c r="Z1794" s="1403">
        <v>2.2830465908150813E-2</v>
      </c>
      <c r="AA1794" s="1411">
        <v>2.2816676342919395E-2</v>
      </c>
    </row>
    <row r="1795" spans="19:27" x14ac:dyDescent="0.2">
      <c r="S1795" s="399"/>
      <c r="T1795" s="1401"/>
      <c r="W1795" s="864" t="str">
        <f t="shared" si="35"/>
        <v>1w</v>
      </c>
      <c r="X1795" s="1405">
        <f>_xll.qlCalendarAdvance(Calendar,X1794,W1795,"f",FALSE)</f>
        <v>51770</v>
      </c>
      <c r="Y1795" s="1404">
        <f>_xll.qlCalendarAdvance(Calendar,X1795,NDays&amp;"D")</f>
        <v>51770</v>
      </c>
      <c r="Z1795" s="1403">
        <v>2.2826672084093995E-2</v>
      </c>
      <c r="AA1795" s="1411">
        <v>2.2812946287694702E-2</v>
      </c>
    </row>
    <row r="1796" spans="19:27" x14ac:dyDescent="0.2">
      <c r="S1796" s="399"/>
      <c r="T1796" s="1401"/>
      <c r="W1796" s="864" t="str">
        <f t="shared" si="35"/>
        <v>1w</v>
      </c>
      <c r="X1796" s="1405">
        <f>_xll.qlCalendarAdvance(Calendar,X1795,W1796,"f",FALSE)</f>
        <v>51777</v>
      </c>
      <c r="Y1796" s="1404">
        <f>_xll.qlCalendarAdvance(Calendar,X1796,NDays&amp;"D")</f>
        <v>51777</v>
      </c>
      <c r="Z1796" s="1403">
        <v>2.2822852728437634E-2</v>
      </c>
      <c r="AA1796" s="1411">
        <v>2.2809190749087938E-2</v>
      </c>
    </row>
    <row r="1797" spans="19:27" x14ac:dyDescent="0.2">
      <c r="S1797" s="399"/>
      <c r="T1797" s="1401"/>
      <c r="W1797" s="864" t="str">
        <f t="shared" si="35"/>
        <v>1w</v>
      </c>
      <c r="X1797" s="1405">
        <f>_xll.qlCalendarAdvance(Calendar,X1796,W1797,"f",FALSE)</f>
        <v>51784</v>
      </c>
      <c r="Y1797" s="1404">
        <f>_xll.qlCalendarAdvance(Calendar,X1797,NDays&amp;"D")</f>
        <v>51784</v>
      </c>
      <c r="Z1797" s="1403">
        <v>2.2819007841204525E-2</v>
      </c>
      <c r="AA1797" s="1411">
        <v>2.2805409727018056E-2</v>
      </c>
    </row>
    <row r="1798" spans="19:27" x14ac:dyDescent="0.2">
      <c r="S1798" s="399"/>
      <c r="T1798" s="1401"/>
      <c r="W1798" s="864" t="str">
        <f t="shared" si="35"/>
        <v>1w</v>
      </c>
      <c r="X1798" s="1405">
        <f>_xll.qlCalendarAdvance(Calendar,X1797,W1798,"f",FALSE)</f>
        <v>51791</v>
      </c>
      <c r="Y1798" s="1404">
        <f>_xll.qlCalendarAdvance(Calendar,X1798,NDays&amp;"D")</f>
        <v>51791</v>
      </c>
      <c r="Z1798" s="1403">
        <v>2.2815137422422527E-2</v>
      </c>
      <c r="AA1798" s="1411">
        <v>2.280160322140401E-2</v>
      </c>
    </row>
    <row r="1799" spans="19:27" x14ac:dyDescent="0.2">
      <c r="S1799" s="399"/>
      <c r="T1799" s="1401"/>
      <c r="W1799" s="864" t="str">
        <f t="shared" si="35"/>
        <v>1w</v>
      </c>
      <c r="X1799" s="1405">
        <f>_xll.qlCalendarAdvance(Calendar,X1798,W1799,"f",FALSE)</f>
        <v>51798</v>
      </c>
      <c r="Y1799" s="1404">
        <f>_xll.qlCalendarAdvance(Calendar,X1799,NDays&amp;"D")</f>
        <v>51798</v>
      </c>
      <c r="Z1799" s="1403">
        <v>2.2811241472122032E-2</v>
      </c>
      <c r="AA1799" s="1411">
        <v>2.2797771232651032E-2</v>
      </c>
    </row>
    <row r="1800" spans="19:27" x14ac:dyDescent="0.2">
      <c r="S1800" s="399"/>
      <c r="T1800" s="1401"/>
      <c r="W1800" s="864" t="str">
        <f t="shared" si="35"/>
        <v>1w</v>
      </c>
      <c r="X1800" s="1405">
        <f>_xll.qlCalendarAdvance(Calendar,X1799,W1800,"f",FALSE)</f>
        <v>51805</v>
      </c>
      <c r="Y1800" s="1404">
        <f>_xll.qlCalendarAdvance(Calendar,X1800,NDays&amp;"D")</f>
        <v>51805</v>
      </c>
      <c r="Z1800" s="1403">
        <v>2.2806030127927434E-2</v>
      </c>
      <c r="AA1800" s="1411">
        <v>2.2793913760272844E-2</v>
      </c>
    </row>
    <row r="1801" spans="19:27" x14ac:dyDescent="0.2">
      <c r="S1801" s="399"/>
      <c r="T1801" s="1401"/>
      <c r="W1801" s="864" t="str">
        <f t="shared" si="35"/>
        <v>1w</v>
      </c>
      <c r="X1801" s="1405">
        <f>_xll.qlCalendarAdvance(Calendar,X1800,W1801,"f",FALSE)</f>
        <v>51812</v>
      </c>
      <c r="Y1801" s="1404">
        <f>_xll.qlCalendarAdvance(Calendar,X1801,NDays&amp;"D")</f>
        <v>51812</v>
      </c>
      <c r="Z1801" s="1403">
        <v>2.2803372977051664E-2</v>
      </c>
      <c r="AA1801" s="1411">
        <v>2.2790030804431538E-2</v>
      </c>
    </row>
    <row r="1802" spans="19:27" x14ac:dyDescent="0.2">
      <c r="S1802" s="399"/>
      <c r="T1802" s="1401"/>
      <c r="W1802" s="864" t="str">
        <f t="shared" si="35"/>
        <v>1w</v>
      </c>
      <c r="X1802" s="1405">
        <f>_xll.qlCalendarAdvance(Calendar,X1801,W1802,"f",FALSE)</f>
        <v>51819</v>
      </c>
      <c r="Y1802" s="1404">
        <f>_xll.qlCalendarAdvance(Calendar,X1802,NDays&amp;"D")</f>
        <v>51819</v>
      </c>
      <c r="Z1802" s="1403">
        <v>2.2799400432340043E-2</v>
      </c>
      <c r="AA1802" s="1411">
        <v>2.2786122365289208E-2</v>
      </c>
    </row>
    <row r="1803" spans="19:27" x14ac:dyDescent="0.2">
      <c r="S1803" s="399"/>
      <c r="T1803" s="1401"/>
      <c r="W1803" s="864" t="str">
        <f t="shared" si="35"/>
        <v>1w</v>
      </c>
      <c r="X1803" s="1405">
        <f>_xll.qlCalendarAdvance(Calendar,X1802,W1803,"f",FALSE)</f>
        <v>51826</v>
      </c>
      <c r="Y1803" s="1404">
        <f>_xll.qlCalendarAdvance(Calendar,X1803,NDays&amp;"D")</f>
        <v>51826</v>
      </c>
      <c r="Z1803" s="1403">
        <v>2.2795402356208701E-2</v>
      </c>
      <c r="AA1803" s="1411">
        <v>2.2782188442602713E-2</v>
      </c>
    </row>
    <row r="1804" spans="19:27" x14ac:dyDescent="0.2">
      <c r="S1804" s="399"/>
      <c r="T1804" s="1401"/>
      <c r="W1804" s="864" t="str">
        <f t="shared" si="35"/>
        <v>1w</v>
      </c>
      <c r="X1804" s="1405">
        <f>_xll.qlCalendarAdvance(Calendar,X1803,W1804,"f",FALSE)</f>
        <v>51833</v>
      </c>
      <c r="Y1804" s="1404">
        <f>_xll.qlCalendarAdvance(Calendar,X1804,NDays&amp;"D")</f>
        <v>51833</v>
      </c>
      <c r="Z1804" s="1403">
        <v>2.2791378748690562E-2</v>
      </c>
      <c r="AA1804" s="1411">
        <v>2.2778229036615194E-2</v>
      </c>
    </row>
    <row r="1805" spans="19:27" x14ac:dyDescent="0.2">
      <c r="S1805" s="399"/>
      <c r="T1805" s="1401"/>
      <c r="W1805" s="864" t="str">
        <f t="shared" si="35"/>
        <v>1w</v>
      </c>
      <c r="X1805" s="1405">
        <f>_xll.qlCalendarAdvance(Calendar,X1804,W1805,"f",FALSE)</f>
        <v>51840</v>
      </c>
      <c r="Y1805" s="1404">
        <f>_xll.qlCalendarAdvance(Calendar,X1805,NDays&amp;"D")</f>
        <v>51840</v>
      </c>
      <c r="Z1805" s="1403">
        <v>2.2787329609805888E-2</v>
      </c>
      <c r="AA1805" s="1411">
        <v>2.2774244147164557E-2</v>
      </c>
    </row>
    <row r="1806" spans="19:27" x14ac:dyDescent="0.2">
      <c r="S1806" s="399"/>
      <c r="T1806" s="1401"/>
      <c r="W1806" s="864" t="str">
        <f t="shared" si="35"/>
        <v>1w</v>
      </c>
      <c r="X1806" s="1405">
        <f>_xll.qlCalendarAdvance(Calendar,X1805,W1806,"f",FALSE)</f>
        <v>51847</v>
      </c>
      <c r="Y1806" s="1404">
        <f>_xll.qlCalendarAdvance(Calendar,X1806,NDays&amp;"D")</f>
        <v>51847</v>
      </c>
      <c r="Z1806" s="1403">
        <v>2.2783254939590138E-2</v>
      </c>
      <c r="AA1806" s="1411">
        <v>2.2770233774331849E-2</v>
      </c>
    </row>
    <row r="1807" spans="19:27" x14ac:dyDescent="0.2">
      <c r="S1807" s="399"/>
      <c r="T1807" s="1401"/>
      <c r="W1807" s="864" t="str">
        <f t="shared" si="35"/>
        <v>1w</v>
      </c>
      <c r="X1807" s="1405">
        <f>_xll.qlCalendarAdvance(Calendar,X1806,W1807,"f",FALSE)</f>
        <v>51854</v>
      </c>
      <c r="Y1807" s="1404">
        <f>_xll.qlCalendarAdvance(Calendar,X1807,NDays&amp;"D")</f>
        <v>51854</v>
      </c>
      <c r="Z1807" s="1403">
        <v>2.2779154738058506E-2</v>
      </c>
      <c r="AA1807" s="1411">
        <v>2.2766197917954978E-2</v>
      </c>
    </row>
    <row r="1808" spans="19:27" x14ac:dyDescent="0.2">
      <c r="S1808" s="399"/>
      <c r="T1808" s="1401"/>
      <c r="W1808" s="864" t="str">
        <f t="shared" si="35"/>
        <v>1w</v>
      </c>
      <c r="X1808" s="1405">
        <f>_xll.qlCalendarAdvance(Calendar,X1807,W1808,"f",FALSE)</f>
        <v>51862</v>
      </c>
      <c r="Y1808" s="1404">
        <f>_xll.qlCalendarAdvance(Calendar,X1808,NDays&amp;"D")</f>
        <v>51862</v>
      </c>
      <c r="Z1808" s="1403">
        <v>2.2774024655856956E-2</v>
      </c>
      <c r="AA1808" s="1411">
        <v>2.2762390718476709E-2</v>
      </c>
    </row>
    <row r="1809" spans="19:27" x14ac:dyDescent="0.2">
      <c r="S1809" s="399"/>
      <c r="T1809" s="1401"/>
      <c r="W1809" s="864" t="str">
        <f t="shared" si="35"/>
        <v>1w</v>
      </c>
      <c r="X1809" s="1405">
        <f>_xll.qlCalendarAdvance(Calendar,X1808,W1809,"f",FALSE)</f>
        <v>51869</v>
      </c>
      <c r="Y1809" s="1404">
        <f>_xll.qlCalendarAdvance(Calendar,X1809,NDays&amp;"D")</f>
        <v>51869</v>
      </c>
      <c r="Z1809" s="1403">
        <v>2.2769871826980405E-2</v>
      </c>
      <c r="AA1809" s="1411">
        <v>2.2758296103816415E-2</v>
      </c>
    </row>
    <row r="1810" spans="19:27" x14ac:dyDescent="0.2">
      <c r="S1810" s="399"/>
      <c r="T1810" s="1401"/>
      <c r="W1810" s="864" t="str">
        <f t="shared" si="35"/>
        <v>1w</v>
      </c>
      <c r="X1810" s="1405">
        <f>_xll.qlCalendarAdvance(Calendar,X1809,W1810,"f",FALSE)</f>
        <v>51876</v>
      </c>
      <c r="Y1810" s="1404">
        <f>_xll.qlCalendarAdvance(Calendar,X1810,NDays&amp;"D")</f>
        <v>51876</v>
      </c>
      <c r="Z1810" s="1403">
        <v>2.2765693468426055E-2</v>
      </c>
      <c r="AA1810" s="1411">
        <v>2.2754176002640257E-2</v>
      </c>
    </row>
    <row r="1811" spans="19:27" x14ac:dyDescent="0.2">
      <c r="S1811" s="399"/>
      <c r="T1811" s="1401"/>
      <c r="W1811" s="864" t="str">
        <f t="shared" si="35"/>
        <v>1w</v>
      </c>
      <c r="X1811" s="1405">
        <f>_xll.qlCalendarAdvance(Calendar,X1810,W1811,"f",FALSE)</f>
        <v>51883</v>
      </c>
      <c r="Y1811" s="1404">
        <f>_xll.qlCalendarAdvance(Calendar,X1811,NDays&amp;"D")</f>
        <v>51883</v>
      </c>
      <c r="Z1811" s="1403">
        <v>2.2761489580220052E-2</v>
      </c>
      <c r="AA1811" s="1411">
        <v>2.2750030414975256E-2</v>
      </c>
    </row>
    <row r="1812" spans="19:27" x14ac:dyDescent="0.2">
      <c r="S1812" s="399"/>
      <c r="T1812" s="1401"/>
      <c r="W1812" s="864" t="str">
        <f t="shared" si="35"/>
        <v>1w</v>
      </c>
      <c r="X1812" s="1405">
        <f>_xll.qlCalendarAdvance(Calendar,X1811,W1812,"f",FALSE)</f>
        <v>51890</v>
      </c>
      <c r="Y1812" s="1404">
        <f>_xll.qlCalendarAdvance(Calendar,X1812,NDays&amp;"D")</f>
        <v>51890</v>
      </c>
      <c r="Z1812" s="1403">
        <v>2.2757260162385926E-2</v>
      </c>
      <c r="AA1812" s="1411">
        <v>2.2745859340794393E-2</v>
      </c>
    </row>
    <row r="1813" spans="19:27" x14ac:dyDescent="0.2">
      <c r="S1813" s="399"/>
      <c r="T1813" s="1401"/>
      <c r="W1813" s="864" t="str">
        <f t="shared" si="35"/>
        <v>1w</v>
      </c>
      <c r="X1813" s="1405">
        <f>_xll.qlCalendarAdvance(Calendar,X1812,W1813,"f",FALSE)</f>
        <v>51897</v>
      </c>
      <c r="Y1813" s="1404">
        <f>_xll.qlCalendarAdvance(Calendar,X1813,NDays&amp;"D")</f>
        <v>51897</v>
      </c>
      <c r="Z1813" s="1403">
        <v>2.2751796780217461E-2</v>
      </c>
      <c r="AA1813" s="1411">
        <v>2.2741662780124686E-2</v>
      </c>
    </row>
    <row r="1814" spans="19:27" x14ac:dyDescent="0.2">
      <c r="S1814" s="399"/>
      <c r="T1814" s="1401"/>
      <c r="W1814" s="864" t="str">
        <f t="shared" si="35"/>
        <v>1w</v>
      </c>
      <c r="X1814" s="1405">
        <f>_xll.qlCalendarAdvance(Calendar,X1813,W1814,"f",FALSE)</f>
        <v>51904</v>
      </c>
      <c r="Y1814" s="1404">
        <f>_xll.qlCalendarAdvance(Calendar,X1814,NDays&amp;"D")</f>
        <v>51904</v>
      </c>
      <c r="Z1814" s="1403">
        <v>2.2747522572416475E-2</v>
      </c>
      <c r="AA1814" s="1411">
        <v>2.2737440732993146E-2</v>
      </c>
    </row>
    <row r="1815" spans="19:27" x14ac:dyDescent="0.2">
      <c r="S1815" s="399"/>
      <c r="T1815" s="1401"/>
      <c r="W1815" s="864" t="str">
        <f t="shared" si="35"/>
        <v>1w</v>
      </c>
      <c r="X1815" s="1405">
        <f>_xll.qlCalendarAdvance(Calendar,X1814,W1815,"f",FALSE)</f>
        <v>51911</v>
      </c>
      <c r="Y1815" s="1404">
        <f>_xll.qlCalendarAdvance(Calendar,X1815,NDays&amp;"D")</f>
        <v>51911</v>
      </c>
      <c r="Z1815" s="1403">
        <v>2.2743222839688517E-2</v>
      </c>
      <c r="AA1815" s="1411">
        <v>2.273319319934575E-2</v>
      </c>
    </row>
    <row r="1816" spans="19:27" x14ac:dyDescent="0.2">
      <c r="S1816" s="399"/>
      <c r="T1816" s="1401"/>
      <c r="W1816" s="864" t="str">
        <f t="shared" si="35"/>
        <v>1w</v>
      </c>
      <c r="X1816" s="1405">
        <f>_xll.qlCalendarAdvance(Calendar,X1815,W1816,"f",FALSE)</f>
        <v>51918</v>
      </c>
      <c r="Y1816" s="1404">
        <f>_xll.qlCalendarAdvance(Calendar,X1816,NDays&amp;"D")</f>
        <v>51918</v>
      </c>
      <c r="Z1816" s="1403">
        <v>2.2738897582053844E-2</v>
      </c>
      <c r="AA1816" s="1411">
        <v>2.2728920179263538E-2</v>
      </c>
    </row>
    <row r="1817" spans="19:27" x14ac:dyDescent="0.2">
      <c r="S1817" s="399"/>
      <c r="T1817" s="1401"/>
      <c r="W1817" s="864" t="str">
        <f t="shared" si="35"/>
        <v>1w</v>
      </c>
      <c r="X1817" s="1405">
        <f>_xll.qlCalendarAdvance(Calendar,X1816,W1817,"f",FALSE)</f>
        <v>51925</v>
      </c>
      <c r="Y1817" s="1404">
        <f>_xll.qlCalendarAdvance(Calendar,X1817,NDays&amp;"D")</f>
        <v>51925</v>
      </c>
      <c r="Z1817" s="1403">
        <v>2.2735730129797339E-2</v>
      </c>
      <c r="AA1817" s="1411">
        <v>2.2724621672611432E-2</v>
      </c>
    </row>
    <row r="1818" spans="19:27" x14ac:dyDescent="0.2">
      <c r="S1818" s="399"/>
      <c r="T1818" s="1401"/>
      <c r="W1818" s="864" t="str">
        <f t="shared" ref="W1818:W1881" si="36">W1817</f>
        <v>1w</v>
      </c>
      <c r="X1818" s="1405">
        <f>_xll.qlCalendarAdvance(Calendar,X1817,W1818,"f",FALSE)</f>
        <v>51932</v>
      </c>
      <c r="Y1818" s="1404">
        <f>_xll.qlCalendarAdvance(Calendar,X1818,NDays&amp;"D")</f>
        <v>51932</v>
      </c>
      <c r="Z1818" s="1403">
        <v>2.2731739515257851E-2</v>
      </c>
      <c r="AA1818" s="1411">
        <v>2.2720297679578543E-2</v>
      </c>
    </row>
    <row r="1819" spans="19:27" x14ac:dyDescent="0.2">
      <c r="S1819" s="399"/>
      <c r="T1819" s="1401"/>
      <c r="W1819" s="864" t="str">
        <f t="shared" si="36"/>
        <v>1w</v>
      </c>
      <c r="X1819" s="1405">
        <f>_xll.qlCalendarAdvance(Calendar,X1818,W1819,"f",FALSE)</f>
        <v>51939</v>
      </c>
      <c r="Y1819" s="1404">
        <f>_xll.qlCalendarAdvance(Calendar,X1819,NDays&amp;"D")</f>
        <v>51939</v>
      </c>
      <c r="Z1819" s="1403">
        <v>2.2726939410356934E-2</v>
      </c>
      <c r="AA1819" s="1411">
        <v>2.2715948200002781E-2</v>
      </c>
    </row>
    <row r="1820" spans="19:27" x14ac:dyDescent="0.2">
      <c r="S1820" s="399"/>
      <c r="T1820" s="1401"/>
      <c r="W1820" s="864" t="str">
        <f t="shared" si="36"/>
        <v>1w</v>
      </c>
      <c r="X1820" s="1405">
        <f>_xll.qlCalendarAdvance(Calendar,X1819,W1820,"f",FALSE)</f>
        <v>51946</v>
      </c>
      <c r="Y1820" s="1404">
        <f>_xll.qlCalendarAdvance(Calendar,X1820,NDays&amp;"D")</f>
        <v>51946</v>
      </c>
      <c r="Z1820" s="1403">
        <v>2.2722505756522651E-2</v>
      </c>
      <c r="AA1820" s="1411">
        <v>2.2711573233965186E-2</v>
      </c>
    </row>
    <row r="1821" spans="19:27" x14ac:dyDescent="0.2">
      <c r="S1821" s="399"/>
      <c r="T1821" s="1401"/>
      <c r="W1821" s="864" t="str">
        <f t="shared" si="36"/>
        <v>1w</v>
      </c>
      <c r="X1821" s="1405">
        <f>_xll.qlCalendarAdvance(Calendar,X1820,W1821,"f",FALSE)</f>
        <v>51953</v>
      </c>
      <c r="Y1821" s="1404">
        <f>_xll.qlCalendarAdvance(Calendar,X1821,NDays&amp;"D")</f>
        <v>51953</v>
      </c>
      <c r="Z1821" s="1403">
        <v>2.271804657331384E-2</v>
      </c>
      <c r="AA1821" s="1411">
        <v>2.2707172781492778E-2</v>
      </c>
    </row>
    <row r="1822" spans="19:27" x14ac:dyDescent="0.2">
      <c r="S1822" s="399"/>
      <c r="T1822" s="1401"/>
      <c r="W1822" s="864" t="str">
        <f t="shared" si="36"/>
        <v>1w</v>
      </c>
      <c r="X1822" s="1405">
        <f>_xll.qlCalendarAdvance(Calendar,X1821,W1822,"f",FALSE)</f>
        <v>51964</v>
      </c>
      <c r="Y1822" s="1404">
        <f>_xll.qlCalendarAdvance(Calendar,X1822,NDays&amp;"D")</f>
        <v>51964</v>
      </c>
      <c r="Z1822" s="1403">
        <v>2.2710605143454132E-2</v>
      </c>
      <c r="AA1822" s="1411">
        <v>2.2699430671103693E-2</v>
      </c>
    </row>
    <row r="1823" spans="19:27" x14ac:dyDescent="0.2">
      <c r="S1823" s="399"/>
      <c r="T1823" s="1401"/>
      <c r="W1823" s="864" t="str">
        <f t="shared" si="36"/>
        <v>1w</v>
      </c>
      <c r="X1823" s="1405">
        <f>_xll.qlCalendarAdvance(Calendar,X1822,W1823,"f",FALSE)</f>
        <v>51971</v>
      </c>
      <c r="Y1823" s="1404">
        <f>_xll.qlCalendarAdvance(Calendar,X1823,NDays&amp;"D")</f>
        <v>51971</v>
      </c>
      <c r="Z1823" s="1403">
        <v>2.2706082418062601E-2</v>
      </c>
      <c r="AA1823" s="1411">
        <v>2.2694968877781108E-2</v>
      </c>
    </row>
    <row r="1824" spans="19:27" x14ac:dyDescent="0.2">
      <c r="S1824" s="399"/>
      <c r="T1824" s="1401"/>
      <c r="W1824" s="864" t="str">
        <f t="shared" si="36"/>
        <v>1w</v>
      </c>
      <c r="X1824" s="1405">
        <f>_xll.qlCalendarAdvance(Calendar,X1823,W1824,"f",FALSE)</f>
        <v>51978</v>
      </c>
      <c r="Y1824" s="1404">
        <f>_xll.qlCalendarAdvance(Calendar,X1824,NDays&amp;"D")</f>
        <v>51978</v>
      </c>
      <c r="Z1824" s="1403">
        <v>2.2701534164935071E-2</v>
      </c>
      <c r="AA1824" s="1411">
        <v>2.2690481601076451E-2</v>
      </c>
    </row>
    <row r="1825" spans="19:27" x14ac:dyDescent="0.2">
      <c r="S1825" s="399"/>
      <c r="T1825" s="1401"/>
      <c r="W1825" s="864" t="str">
        <f t="shared" si="36"/>
        <v>1w</v>
      </c>
      <c r="X1825" s="1405">
        <f>_xll.qlCalendarAdvance(Calendar,X1824,W1825,"f",FALSE)</f>
        <v>51985</v>
      </c>
      <c r="Y1825" s="1404">
        <f>_xll.qlCalendarAdvance(Calendar,X1825,NDays&amp;"D")</f>
        <v>51985</v>
      </c>
      <c r="Z1825" s="1403">
        <v>2.2696960384098557E-2</v>
      </c>
      <c r="AA1825" s="1411">
        <v>2.2685968841070769E-2</v>
      </c>
    </row>
    <row r="1826" spans="19:27" x14ac:dyDescent="0.2">
      <c r="S1826" s="399"/>
      <c r="T1826" s="1401"/>
      <c r="W1826" s="864" t="str">
        <f t="shared" si="36"/>
        <v>1w</v>
      </c>
      <c r="X1826" s="1405">
        <f>_xll.qlCalendarAdvance(Calendar,X1825,W1826,"f",FALSE)</f>
        <v>51992</v>
      </c>
      <c r="Y1826" s="1404">
        <f>_xll.qlCalendarAdvance(Calendar,X1826,NDays&amp;"D")</f>
        <v>51992</v>
      </c>
      <c r="Z1826" s="1403">
        <v>2.2692735210101723E-2</v>
      </c>
      <c r="AA1826" s="1411">
        <v>2.2681430597520924E-2</v>
      </c>
    </row>
    <row r="1827" spans="19:27" x14ac:dyDescent="0.2">
      <c r="S1827" s="399"/>
      <c r="T1827" s="1401"/>
      <c r="W1827" s="864" t="str">
        <f t="shared" si="36"/>
        <v>1w</v>
      </c>
      <c r="X1827" s="1405">
        <f>_xll.qlCalendarAdvance(Calendar,X1826,W1827,"f",FALSE)</f>
        <v>51999</v>
      </c>
      <c r="Y1827" s="1404">
        <f>_xll.qlCalendarAdvance(Calendar,X1827,NDays&amp;"D")</f>
        <v>51999</v>
      </c>
      <c r="Z1827" s="1403">
        <v>2.2688108263170106E-2</v>
      </c>
      <c r="AA1827" s="1411">
        <v>2.2676866870670054E-2</v>
      </c>
    </row>
    <row r="1828" spans="19:27" x14ac:dyDescent="0.2">
      <c r="S1828" s="399"/>
      <c r="T1828" s="1401"/>
      <c r="W1828" s="864" t="str">
        <f t="shared" si="36"/>
        <v>1w</v>
      </c>
      <c r="X1828" s="1405">
        <f>_xll.qlCalendarAdvance(Calendar,X1827,W1828,"f",FALSE)</f>
        <v>52006</v>
      </c>
      <c r="Y1828" s="1404">
        <f>_xll.qlCalendarAdvance(Calendar,X1828,NDays&amp;"D")</f>
        <v>52006</v>
      </c>
      <c r="Z1828" s="1403">
        <v>2.2683455787091411E-2</v>
      </c>
      <c r="AA1828" s="1411">
        <v>2.2672277660356066E-2</v>
      </c>
    </row>
    <row r="1829" spans="19:27" x14ac:dyDescent="0.2">
      <c r="S1829" s="399"/>
      <c r="T1829" s="1401"/>
      <c r="W1829" s="864" t="str">
        <f t="shared" si="36"/>
        <v>1w</v>
      </c>
      <c r="X1829" s="1405">
        <f>_xll.qlCalendarAdvance(Calendar,X1828,W1829,"f",FALSE)</f>
        <v>52013</v>
      </c>
      <c r="Y1829" s="1404">
        <f>_xll.qlCalendarAdvance(Calendar,X1829,NDays&amp;"D")</f>
        <v>52013</v>
      </c>
      <c r="Z1829" s="1403">
        <v>2.2678777781894401E-2</v>
      </c>
      <c r="AA1829" s="1411">
        <v>2.2667662966660007E-2</v>
      </c>
    </row>
    <row r="1830" spans="19:27" x14ac:dyDescent="0.2">
      <c r="S1830" s="399"/>
      <c r="T1830" s="1401"/>
      <c r="W1830" s="864" t="str">
        <f t="shared" si="36"/>
        <v>1w</v>
      </c>
      <c r="X1830" s="1405">
        <f>_xll.qlCalendarAdvance(Calendar,X1829,W1830,"f",FALSE)</f>
        <v>52020</v>
      </c>
      <c r="Y1830" s="1404">
        <f>_xll.qlCalendarAdvance(Calendar,X1830,NDays&amp;"D")</f>
        <v>52020</v>
      </c>
      <c r="Z1830" s="1403">
        <v>2.2673708565234874E-2</v>
      </c>
      <c r="AA1830" s="1411">
        <v>2.2663022789581877E-2</v>
      </c>
    </row>
    <row r="1831" spans="19:27" x14ac:dyDescent="0.2">
      <c r="S1831" s="399"/>
      <c r="T1831" s="1401"/>
      <c r="W1831" s="864" t="str">
        <f t="shared" si="36"/>
        <v>1w</v>
      </c>
      <c r="X1831" s="1405">
        <f>_xll.qlCalendarAdvance(Calendar,X1830,W1831,"f",FALSE)</f>
        <v>52027</v>
      </c>
      <c r="Y1831" s="1404">
        <f>_xll.qlCalendarAdvance(Calendar,X1831,NDays&amp;"D")</f>
        <v>52027</v>
      </c>
      <c r="Z1831" s="1403">
        <v>2.2668981618736095E-2</v>
      </c>
      <c r="AA1831" s="1411">
        <v>2.2658357129121676E-2</v>
      </c>
    </row>
    <row r="1832" spans="19:27" x14ac:dyDescent="0.2">
      <c r="S1832" s="399"/>
      <c r="T1832" s="1401"/>
      <c r="W1832" s="864" t="str">
        <f t="shared" si="36"/>
        <v>1w</v>
      </c>
      <c r="X1832" s="1405">
        <f>_xll.qlCalendarAdvance(Calendar,X1831,W1832,"f",FALSE)</f>
        <v>52034</v>
      </c>
      <c r="Y1832" s="1404">
        <f>_xll.qlCalendarAdvance(Calendar,X1832,NDays&amp;"D")</f>
        <v>52034</v>
      </c>
      <c r="Z1832" s="1403">
        <v>2.2664229144728248E-2</v>
      </c>
      <c r="AA1832" s="1411">
        <v>2.2653665985360449E-2</v>
      </c>
    </row>
    <row r="1833" spans="19:27" x14ac:dyDescent="0.2">
      <c r="S1833" s="399"/>
      <c r="T1833" s="1401"/>
      <c r="W1833" s="864" t="str">
        <f t="shared" si="36"/>
        <v>1w</v>
      </c>
      <c r="X1833" s="1405">
        <f>_xll.qlCalendarAdvance(Calendar,X1832,W1833,"f",FALSE)</f>
        <v>52041</v>
      </c>
      <c r="Y1833" s="1404">
        <f>_xll.qlCalendarAdvance(Calendar,X1833,NDays&amp;"D")</f>
        <v>52041</v>
      </c>
      <c r="Z1833" s="1403">
        <v>2.2659451143243747E-2</v>
      </c>
      <c r="AA1833" s="1411">
        <v>2.2648949358055059E-2</v>
      </c>
    </row>
    <row r="1834" spans="19:27" x14ac:dyDescent="0.2">
      <c r="S1834" s="399"/>
      <c r="T1834" s="1401"/>
      <c r="W1834" s="864" t="str">
        <f t="shared" si="36"/>
        <v>1w</v>
      </c>
      <c r="X1834" s="1405">
        <f>_xll.qlCalendarAdvance(Calendar,X1833,W1834,"f",FALSE)</f>
        <v>52048</v>
      </c>
      <c r="Y1834" s="1404">
        <f>_xll.qlCalendarAdvance(Calendar,X1834,NDays&amp;"D")</f>
        <v>52048</v>
      </c>
      <c r="Z1834" s="1403">
        <v>2.2655004820188184E-2</v>
      </c>
      <c r="AA1834" s="1411">
        <v>2.2644207247448644E-2</v>
      </c>
    </row>
    <row r="1835" spans="19:27" x14ac:dyDescent="0.2">
      <c r="S1835" s="399"/>
      <c r="T1835" s="1401"/>
      <c r="W1835" s="864" t="str">
        <f t="shared" si="36"/>
        <v>1w</v>
      </c>
      <c r="X1835" s="1405">
        <f>_xll.qlCalendarAdvance(Calendar,X1834,W1835,"f",FALSE)</f>
        <v>52055</v>
      </c>
      <c r="Y1835" s="1404">
        <f>_xll.qlCalendarAdvance(Calendar,X1835,NDays&amp;"D")</f>
        <v>52055</v>
      </c>
      <c r="Z1835" s="1403">
        <v>2.2650173640921794E-2</v>
      </c>
      <c r="AA1835" s="1411">
        <v>2.2639439653379112E-2</v>
      </c>
    </row>
    <row r="1836" spans="19:27" x14ac:dyDescent="0.2">
      <c r="S1836" s="399"/>
      <c r="T1836" s="1401"/>
      <c r="W1836" s="864" t="str">
        <f t="shared" si="36"/>
        <v>1w</v>
      </c>
      <c r="X1836" s="1405">
        <f>_xll.qlCalendarAdvance(Calendar,X1835,W1836,"f",FALSE)</f>
        <v>52062</v>
      </c>
      <c r="Y1836" s="1404">
        <f>_xll.qlCalendarAdvance(Calendar,X1836,NDays&amp;"D")</f>
        <v>52062</v>
      </c>
      <c r="Z1836" s="1403">
        <v>2.264531693274624E-2</v>
      </c>
      <c r="AA1836" s="1411">
        <v>2.2634646575846462E-2</v>
      </c>
    </row>
    <row r="1837" spans="19:27" x14ac:dyDescent="0.2">
      <c r="S1837" s="399"/>
      <c r="T1837" s="1401"/>
      <c r="W1837" s="864" t="str">
        <f t="shared" si="36"/>
        <v>1w</v>
      </c>
      <c r="X1837" s="1405">
        <f>_xll.qlCalendarAdvance(Calendar,X1836,W1837,"f",FALSE)</f>
        <v>52069</v>
      </c>
      <c r="Y1837" s="1404">
        <f>_xll.qlCalendarAdvance(Calendar,X1837,NDays&amp;"D")</f>
        <v>52069</v>
      </c>
      <c r="Z1837" s="1403">
        <v>2.2640434695703347E-2</v>
      </c>
      <c r="AA1837" s="1411">
        <v>2.262982801517488E-2</v>
      </c>
    </row>
    <row r="1838" spans="19:27" x14ac:dyDescent="0.2">
      <c r="S1838" s="399"/>
      <c r="T1838" s="1401"/>
      <c r="W1838" s="864" t="str">
        <f t="shared" si="36"/>
        <v>1w</v>
      </c>
      <c r="X1838" s="1405">
        <f>_xll.qlCalendarAdvance(Calendar,X1837,W1838,"f",FALSE)</f>
        <v>52076</v>
      </c>
      <c r="Y1838" s="1404">
        <f>_xll.qlCalendarAdvance(Calendar,X1838,NDays&amp;"D")</f>
        <v>52076</v>
      </c>
      <c r="Z1838" s="1403">
        <v>2.2635526929821879E-2</v>
      </c>
      <c r="AA1838" s="1411">
        <v>2.2624983970959134E-2</v>
      </c>
    </row>
    <row r="1839" spans="19:27" x14ac:dyDescent="0.2">
      <c r="S1839" s="399"/>
      <c r="T1839" s="1401"/>
      <c r="W1839" s="864" t="str">
        <f t="shared" si="36"/>
        <v>1w</v>
      </c>
      <c r="X1839" s="1405">
        <f>_xll.qlCalendarAdvance(Calendar,X1838,W1839,"f",FALSE)</f>
        <v>52083</v>
      </c>
      <c r="Y1839" s="1404">
        <f>_xll.qlCalendarAdvance(Calendar,X1839,NDays&amp;"D")</f>
        <v>52083</v>
      </c>
      <c r="Z1839" s="1403">
        <v>2.2630593635133207E-2</v>
      </c>
      <c r="AA1839" s="1411">
        <v>2.262011444328027E-2</v>
      </c>
    </row>
    <row r="1840" spans="19:27" x14ac:dyDescent="0.2">
      <c r="S1840" s="399"/>
      <c r="T1840" s="1401"/>
      <c r="W1840" s="864" t="str">
        <f t="shared" si="36"/>
        <v>1w</v>
      </c>
      <c r="X1840" s="1405">
        <f>_xll.qlCalendarAdvance(Calendar,X1839,W1840,"f",FALSE)</f>
        <v>52090</v>
      </c>
      <c r="Y1840" s="1404">
        <f>_xll.qlCalendarAdvance(Calendar,X1840,NDays&amp;"D")</f>
        <v>52090</v>
      </c>
      <c r="Z1840" s="1403">
        <v>2.2625634811666091E-2</v>
      </c>
      <c r="AA1840" s="1411">
        <v>2.2615219432381428E-2</v>
      </c>
    </row>
    <row r="1841" spans="19:27" x14ac:dyDescent="0.2">
      <c r="S1841" s="399"/>
      <c r="T1841" s="1401"/>
      <c r="W1841" s="864" t="str">
        <f t="shared" si="36"/>
        <v>1w</v>
      </c>
      <c r="X1841" s="1405">
        <f>_xll.qlCalendarAdvance(Calendar,X1840,W1841,"f",FALSE)</f>
        <v>52097</v>
      </c>
      <c r="Y1841" s="1404">
        <f>_xll.qlCalendarAdvance(Calendar,X1841,NDays&amp;"D")</f>
        <v>52097</v>
      </c>
      <c r="Z1841" s="1403">
        <v>2.2620650459454512E-2</v>
      </c>
      <c r="AA1841" s="1411">
        <v>2.2610298937938422E-2</v>
      </c>
    </row>
    <row r="1842" spans="19:27" x14ac:dyDescent="0.2">
      <c r="S1842" s="399"/>
      <c r="T1842" s="1401"/>
      <c r="W1842" s="864" t="str">
        <f t="shared" si="36"/>
        <v>1w</v>
      </c>
      <c r="X1842" s="1405">
        <f>_xll.qlCalendarAdvance(Calendar,X1841,W1842,"f",FALSE)</f>
        <v>52104</v>
      </c>
      <c r="Y1842" s="1404">
        <f>_xll.qlCalendarAdvance(Calendar,X1842,NDays&amp;"D")</f>
        <v>52104</v>
      </c>
      <c r="Z1842" s="1403">
        <v>2.2615640578532464E-2</v>
      </c>
      <c r="AA1842" s="1411">
        <v>2.2605352960275438E-2</v>
      </c>
    </row>
    <row r="1843" spans="19:27" x14ac:dyDescent="0.2">
      <c r="S1843" s="399"/>
      <c r="T1843" s="1401"/>
      <c r="W1843" s="864" t="str">
        <f t="shared" si="36"/>
        <v>1w</v>
      </c>
      <c r="X1843" s="1405">
        <f>_xll.qlCalendarAdvance(Calendar,X1842,W1843,"f",FALSE)</f>
        <v>52111</v>
      </c>
      <c r="Y1843" s="1404">
        <f>_xll.qlCalendarAdvance(Calendar,X1843,NDays&amp;"D")</f>
        <v>52111</v>
      </c>
      <c r="Z1843" s="1403">
        <v>2.2610267123834148E-2</v>
      </c>
      <c r="AA1843" s="1411">
        <v>2.2600381499068289E-2</v>
      </c>
    </row>
    <row r="1844" spans="19:27" x14ac:dyDescent="0.2">
      <c r="S1844" s="399"/>
      <c r="T1844" s="1401"/>
      <c r="W1844" s="864" t="str">
        <f t="shared" si="36"/>
        <v>1w</v>
      </c>
      <c r="X1844" s="1405">
        <f>_xll.qlCalendarAdvance(Calendar,X1843,W1844,"f",FALSE)</f>
        <v>52118</v>
      </c>
      <c r="Y1844" s="1404">
        <f>_xll.qlCalendarAdvance(Calendar,X1844,NDays&amp;"D")</f>
        <v>52118</v>
      </c>
      <c r="Z1844" s="1403">
        <v>2.2605208322121838E-2</v>
      </c>
      <c r="AA1844" s="1411">
        <v>2.2595384554641162E-2</v>
      </c>
    </row>
    <row r="1845" spans="19:27" x14ac:dyDescent="0.2">
      <c r="S1845" s="399"/>
      <c r="T1845" s="1401"/>
      <c r="W1845" s="864" t="str">
        <f t="shared" si="36"/>
        <v>1w</v>
      </c>
      <c r="X1845" s="1405">
        <f>_xll.qlCalendarAdvance(Calendar,X1844,W1845,"f",FALSE)</f>
        <v>52125</v>
      </c>
      <c r="Y1845" s="1404">
        <f>_xll.qlCalendarAdvance(Calendar,X1845,NDays&amp;"D")</f>
        <v>52125</v>
      </c>
      <c r="Z1845" s="1403">
        <v>2.2600123993294884E-2</v>
      </c>
      <c r="AA1845" s="1411">
        <v>2.2590362126750918E-2</v>
      </c>
    </row>
    <row r="1846" spans="19:27" x14ac:dyDescent="0.2">
      <c r="S1846" s="399"/>
      <c r="T1846" s="1401"/>
      <c r="W1846" s="864" t="str">
        <f t="shared" si="36"/>
        <v>1w</v>
      </c>
      <c r="X1846" s="1405">
        <f>_xll.qlCalendarAdvance(Calendar,X1845,W1846,"f",FALSE)</f>
        <v>52132</v>
      </c>
      <c r="Y1846" s="1404">
        <f>_xll.qlCalendarAdvance(Calendar,X1846,NDays&amp;"D")</f>
        <v>52132</v>
      </c>
      <c r="Z1846" s="1403">
        <v>2.2595014137396507E-2</v>
      </c>
      <c r="AA1846" s="1411">
        <v>2.2585314215397556E-2</v>
      </c>
    </row>
    <row r="1847" spans="19:27" x14ac:dyDescent="0.2">
      <c r="S1847" s="399"/>
      <c r="T1847" s="1401"/>
      <c r="W1847" s="864" t="str">
        <f t="shared" si="36"/>
        <v>1w</v>
      </c>
      <c r="X1847" s="1405">
        <f>_xll.qlCalendarAdvance(Calendar,X1846,W1847,"f",FALSE)</f>
        <v>52139</v>
      </c>
      <c r="Y1847" s="1404">
        <f>_xll.qlCalendarAdvance(Calendar,X1847,NDays&amp;"D")</f>
        <v>52139</v>
      </c>
      <c r="Z1847" s="1403">
        <v>2.2590208244402405E-2</v>
      </c>
      <c r="AA1847" s="1411">
        <v>2.2580240820824216E-2</v>
      </c>
    </row>
    <row r="1848" spans="19:27" x14ac:dyDescent="0.2">
      <c r="S1848" s="399"/>
      <c r="T1848" s="1401"/>
      <c r="W1848" s="864" t="str">
        <f t="shared" si="36"/>
        <v>1w</v>
      </c>
      <c r="X1848" s="1405">
        <f>_xll.qlCalendarAdvance(Calendar,X1847,W1848,"f",FALSE)</f>
        <v>52146</v>
      </c>
      <c r="Y1848" s="1404">
        <f>_xll.qlCalendarAdvance(Calendar,X1848,NDays&amp;"D")</f>
        <v>52146</v>
      </c>
      <c r="Z1848" s="1403">
        <v>2.258504519189727E-2</v>
      </c>
      <c r="AA1848" s="1411">
        <v>2.2575141942706711E-2</v>
      </c>
    </row>
    <row r="1849" spans="19:27" x14ac:dyDescent="0.2">
      <c r="S1849" s="399"/>
      <c r="T1849" s="1401"/>
      <c r="W1849" s="864" t="str">
        <f t="shared" si="36"/>
        <v>1w</v>
      </c>
      <c r="X1849" s="1405">
        <f>_xll.qlCalendarAdvance(Calendar,X1848,W1849,"f",FALSE)</f>
        <v>52153</v>
      </c>
      <c r="Y1849" s="1404">
        <f>_xll.qlCalendarAdvance(Calendar,X1849,NDays&amp;"D")</f>
        <v>52153</v>
      </c>
      <c r="Z1849" s="1403">
        <v>2.2579856610919571E-2</v>
      </c>
      <c r="AA1849" s="1411">
        <v>2.2570017581369228E-2</v>
      </c>
    </row>
    <row r="1850" spans="19:27" x14ac:dyDescent="0.2">
      <c r="S1850" s="399"/>
      <c r="T1850" s="1401"/>
      <c r="W1850" s="864" t="str">
        <f t="shared" si="36"/>
        <v>1w</v>
      </c>
      <c r="X1850" s="1405">
        <f>_xll.qlCalendarAdvance(Calendar,X1849,W1850,"f",FALSE)</f>
        <v>52160</v>
      </c>
      <c r="Y1850" s="1404">
        <f>_xll.qlCalendarAdvance(Calendar,X1850,NDays&amp;"D")</f>
        <v>52160</v>
      </c>
      <c r="Z1850" s="1403">
        <v>2.2574642501492843E-2</v>
      </c>
      <c r="AA1850" s="1411">
        <v>2.2564867736568628E-2</v>
      </c>
    </row>
    <row r="1851" spans="19:27" x14ac:dyDescent="0.2">
      <c r="S1851" s="399"/>
      <c r="T1851" s="1401"/>
      <c r="W1851" s="864" t="str">
        <f t="shared" si="36"/>
        <v>1w</v>
      </c>
      <c r="X1851" s="1405">
        <f>_xll.qlCalendarAdvance(Calendar,X1850,W1851,"f",FALSE)</f>
        <v>52167</v>
      </c>
      <c r="Y1851" s="1404">
        <f>_xll.qlCalendarAdvance(Calendar,X1851,NDays&amp;"D")</f>
        <v>52167</v>
      </c>
      <c r="Z1851" s="1403">
        <v>2.2569402863653682E-2</v>
      </c>
      <c r="AA1851" s="1411">
        <v>2.2559692408467003E-2</v>
      </c>
    </row>
    <row r="1852" spans="19:27" x14ac:dyDescent="0.2">
      <c r="S1852" s="399"/>
      <c r="T1852" s="1401"/>
      <c r="W1852" s="864" t="str">
        <f t="shared" si="36"/>
        <v>1w</v>
      </c>
      <c r="X1852" s="1405">
        <f>_xll.qlCalendarAdvance(Calendar,X1851,W1852,"f",FALSE)</f>
        <v>52174</v>
      </c>
      <c r="Y1852" s="1404">
        <f>_xll.qlCalendarAdvance(Calendar,X1852,NDays&amp;"D")</f>
        <v>52174</v>
      </c>
      <c r="Z1852" s="1403">
        <v>2.2563818935254353E-2</v>
      </c>
      <c r="AA1852" s="1411">
        <v>2.2554491596821213E-2</v>
      </c>
    </row>
    <row r="1853" spans="19:27" x14ac:dyDescent="0.2">
      <c r="S1853" s="399"/>
      <c r="T1853" s="1401"/>
      <c r="W1853" s="864" t="str">
        <f t="shared" si="36"/>
        <v>1w</v>
      </c>
      <c r="X1853" s="1405">
        <f>_xll.qlCalendarAdvance(Calendar,X1852,W1853,"f",FALSE)</f>
        <v>52181</v>
      </c>
      <c r="Y1853" s="1404">
        <f>_xll.qlCalendarAdvance(Calendar,X1853,NDays&amp;"D")</f>
        <v>52181</v>
      </c>
      <c r="Z1853" s="1403">
        <v>2.2558530390742147E-2</v>
      </c>
      <c r="AA1853" s="1411">
        <v>2.2549265302036492E-2</v>
      </c>
    </row>
    <row r="1854" spans="19:27" x14ac:dyDescent="0.2">
      <c r="S1854" s="399"/>
      <c r="T1854" s="1401"/>
      <c r="W1854" s="864" t="str">
        <f t="shared" si="36"/>
        <v>1w</v>
      </c>
      <c r="X1854" s="1405">
        <f>_xll.qlCalendarAdvance(Calendar,X1853,W1854,"f",FALSE)</f>
        <v>52188</v>
      </c>
      <c r="Y1854" s="1404">
        <f>_xll.qlCalendarAdvance(Calendar,X1854,NDays&amp;"D")</f>
        <v>52188</v>
      </c>
      <c r="Z1854" s="1403">
        <v>2.2553216319420571E-2</v>
      </c>
      <c r="AA1854" s="1411">
        <v>2.254401352362656E-2</v>
      </c>
    </row>
    <row r="1855" spans="19:27" x14ac:dyDescent="0.2">
      <c r="S1855" s="399"/>
      <c r="T1855" s="1401"/>
      <c r="W1855" s="864" t="str">
        <f t="shared" si="36"/>
        <v>1w</v>
      </c>
      <c r="X1855" s="1405">
        <f>_xll.qlCalendarAdvance(Calendar,X1854,W1855,"f",FALSE)</f>
        <v>52195</v>
      </c>
      <c r="Y1855" s="1404">
        <f>_xll.qlCalendarAdvance(Calendar,X1855,NDays&amp;"D")</f>
        <v>52195</v>
      </c>
      <c r="Z1855" s="1403">
        <v>2.2549124796928877E-2</v>
      </c>
      <c r="AA1855" s="1411">
        <v>2.2538736262077697E-2</v>
      </c>
    </row>
    <row r="1856" spans="19:27" x14ac:dyDescent="0.2">
      <c r="S1856" s="399"/>
      <c r="T1856" s="1401"/>
      <c r="W1856" s="864" t="str">
        <f t="shared" si="36"/>
        <v>1w</v>
      </c>
      <c r="X1856" s="1405">
        <f>_xll.qlCalendarAdvance(Calendar,X1855,W1856,"f",FALSE)</f>
        <v>52202</v>
      </c>
      <c r="Y1856" s="1404">
        <f>_xll.qlCalendarAdvance(Calendar,X1856,NDays&amp;"D")</f>
        <v>52202</v>
      </c>
      <c r="Z1856" s="1403">
        <v>2.254282174946097E-2</v>
      </c>
      <c r="AA1856" s="1411">
        <v>2.2533433517065715E-2</v>
      </c>
    </row>
    <row r="1857" spans="19:27" x14ac:dyDescent="0.2">
      <c r="S1857" s="399"/>
      <c r="T1857" s="1401"/>
      <c r="W1857" s="864" t="str">
        <f t="shared" si="36"/>
        <v>1w</v>
      </c>
      <c r="X1857" s="1405">
        <f>_xll.qlCalendarAdvance(Calendar,X1856,W1857,"f",FALSE)</f>
        <v>52209</v>
      </c>
      <c r="Y1857" s="1404">
        <f>_xll.qlCalendarAdvance(Calendar,X1857,NDays&amp;"D")</f>
        <v>52209</v>
      </c>
      <c r="Z1857" s="1403">
        <v>2.25374289418688E-2</v>
      </c>
      <c r="AA1857" s="1411">
        <v>2.2528105288671663E-2</v>
      </c>
    </row>
    <row r="1858" spans="19:27" x14ac:dyDescent="0.2">
      <c r="S1858" s="399"/>
      <c r="T1858" s="1401"/>
      <c r="W1858" s="864" t="str">
        <f t="shared" si="36"/>
        <v>1w</v>
      </c>
      <c r="X1858" s="1405">
        <f>_xll.qlCalendarAdvance(Calendar,X1857,W1858,"f",FALSE)</f>
        <v>52216</v>
      </c>
      <c r="Y1858" s="1404">
        <f>_xll.qlCalendarAdvance(Calendar,X1858,NDays&amp;"D")</f>
        <v>52216</v>
      </c>
      <c r="Z1858" s="1403">
        <v>2.2532010606104724E-2</v>
      </c>
      <c r="AA1858" s="1411">
        <v>2.2522751576976585E-2</v>
      </c>
    </row>
    <row r="1859" spans="19:27" x14ac:dyDescent="0.2">
      <c r="S1859" s="399"/>
      <c r="T1859" s="1401"/>
      <c r="W1859" s="864" t="str">
        <f t="shared" si="36"/>
        <v>1w</v>
      </c>
      <c r="X1859" s="1405">
        <f>_xll.qlCalendarAdvance(Calendar,X1858,W1859,"f",FALSE)</f>
        <v>52223</v>
      </c>
      <c r="Y1859" s="1404">
        <f>_xll.qlCalendarAdvance(Calendar,X1859,NDays&amp;"D")</f>
        <v>52223</v>
      </c>
      <c r="Z1859" s="1403">
        <v>2.2526566742200112E-2</v>
      </c>
      <c r="AA1859" s="1411">
        <v>2.251737238181839E-2</v>
      </c>
    </row>
    <row r="1860" spans="19:27" x14ac:dyDescent="0.2">
      <c r="S1860" s="399"/>
      <c r="T1860" s="1401"/>
      <c r="W1860" s="864" t="str">
        <f t="shared" si="36"/>
        <v>1w</v>
      </c>
      <c r="X1860" s="1405">
        <f>_xll.qlCalendarAdvance(Calendar,X1859,W1860,"f",FALSE)</f>
        <v>52230</v>
      </c>
      <c r="Y1860" s="1404">
        <f>_xll.qlCalendarAdvance(Calendar,X1860,NDays&amp;"D")</f>
        <v>52230</v>
      </c>
      <c r="Z1860" s="1403">
        <v>2.2521097350199415E-2</v>
      </c>
      <c r="AA1860" s="1411">
        <v>2.251196770335917E-2</v>
      </c>
    </row>
    <row r="1861" spans="19:27" x14ac:dyDescent="0.2">
      <c r="S1861" s="399"/>
      <c r="T1861" s="1401"/>
      <c r="W1861" s="864" t="str">
        <f t="shared" si="36"/>
        <v>1w</v>
      </c>
      <c r="X1861" s="1405">
        <f>_xll.qlCalendarAdvance(Calendar,X1860,W1861,"f",FALSE)</f>
        <v>52237</v>
      </c>
      <c r="Y1861" s="1404">
        <f>_xll.qlCalendarAdvance(Calendar,X1861,NDays&amp;"D")</f>
        <v>52237</v>
      </c>
      <c r="Z1861" s="1403">
        <v>2.2515602430131385E-2</v>
      </c>
      <c r="AA1861" s="1411">
        <v>2.2506537541598926E-2</v>
      </c>
    </row>
    <row r="1862" spans="19:27" x14ac:dyDescent="0.2">
      <c r="S1862" s="399"/>
      <c r="T1862" s="1401"/>
      <c r="W1862" s="864" t="str">
        <f t="shared" si="36"/>
        <v>1w</v>
      </c>
      <c r="X1862" s="1405">
        <f>_xll.qlCalendarAdvance(Calendar,X1861,W1862,"f",FALSE)</f>
        <v>52244</v>
      </c>
      <c r="Y1862" s="1404">
        <f>_xll.qlCalendarAdvance(Calendar,X1862,NDays&amp;"D")</f>
        <v>52244</v>
      </c>
      <c r="Z1862" s="1403">
        <v>2.2510081982035243E-2</v>
      </c>
      <c r="AA1862" s="1411">
        <v>2.2501081896294517E-2</v>
      </c>
    </row>
    <row r="1863" spans="19:27" x14ac:dyDescent="0.2">
      <c r="S1863" s="399"/>
      <c r="T1863" s="1401"/>
      <c r="W1863" s="864" t="str">
        <f t="shared" si="36"/>
        <v>1w</v>
      </c>
      <c r="X1863" s="1405">
        <f>_xll.qlCalendarAdvance(Calendar,X1862,W1863,"f",FALSE)</f>
        <v>52251</v>
      </c>
      <c r="Y1863" s="1404">
        <f>_xll.qlCalendarAdvance(Calendar,X1863,NDays&amp;"D")</f>
        <v>52251</v>
      </c>
      <c r="Z1863" s="1403">
        <v>2.2504536005947585E-2</v>
      </c>
      <c r="AA1863" s="1411">
        <v>2.249560076777013E-2</v>
      </c>
    </row>
    <row r="1864" spans="19:27" x14ac:dyDescent="0.2">
      <c r="S1864" s="399"/>
      <c r="T1864" s="1401"/>
      <c r="W1864" s="864" t="str">
        <f t="shared" si="36"/>
        <v>1w</v>
      </c>
      <c r="X1864" s="1405">
        <f>_xll.qlCalendarAdvance(Calendar,X1863,W1864,"f",FALSE)</f>
        <v>52258</v>
      </c>
      <c r="Y1864" s="1404">
        <f>_xll.qlCalendarAdvance(Calendar,X1864,NDays&amp;"D")</f>
        <v>52258</v>
      </c>
      <c r="Z1864" s="1403">
        <v>2.2498964501899789E-2</v>
      </c>
      <c r="AA1864" s="1411">
        <v>2.2490094155863671E-2</v>
      </c>
    </row>
    <row r="1865" spans="19:27" x14ac:dyDescent="0.2">
      <c r="S1865" s="399"/>
      <c r="T1865" s="1401"/>
      <c r="W1865" s="864" t="str">
        <f t="shared" si="36"/>
        <v>1w</v>
      </c>
      <c r="X1865" s="1405">
        <f>_xll.qlCalendarAdvance(Calendar,X1864,W1865,"f",FALSE)</f>
        <v>52265</v>
      </c>
      <c r="Y1865" s="1404">
        <f>_xll.qlCalendarAdvance(Calendar,X1865,NDays&amp;"D")</f>
        <v>52265</v>
      </c>
      <c r="Z1865" s="1403">
        <v>2.2492494800631407E-2</v>
      </c>
      <c r="AA1865" s="1411">
        <v>2.2484562060575142E-2</v>
      </c>
    </row>
    <row r="1866" spans="19:27" x14ac:dyDescent="0.2">
      <c r="S1866" s="399"/>
      <c r="T1866" s="1401"/>
      <c r="W1866" s="864" t="str">
        <f t="shared" si="36"/>
        <v>1w</v>
      </c>
      <c r="X1866" s="1405">
        <f>_xll.qlCalendarAdvance(Calendar,X1865,W1866,"f",FALSE)</f>
        <v>52272</v>
      </c>
      <c r="Y1866" s="1404">
        <f>_xll.qlCalendarAdvance(Calendar,X1866,NDays&amp;"D")</f>
        <v>52272</v>
      </c>
      <c r="Z1866" s="1403">
        <v>2.2486878748342796E-2</v>
      </c>
      <c r="AA1866" s="1411">
        <v>2.2479004481904541E-2</v>
      </c>
    </row>
    <row r="1867" spans="19:27" x14ac:dyDescent="0.2">
      <c r="S1867" s="399"/>
      <c r="T1867" s="1401"/>
      <c r="W1867" s="864" t="str">
        <f t="shared" si="36"/>
        <v>1w</v>
      </c>
      <c r="X1867" s="1405">
        <f>_xll.qlCalendarAdvance(Calendar,X1866,W1867,"f",FALSE)</f>
        <v>52279</v>
      </c>
      <c r="Y1867" s="1404">
        <f>_xll.qlCalendarAdvance(Calendar,X1867,NDays&amp;"D")</f>
        <v>52279</v>
      </c>
      <c r="Z1867" s="1403">
        <v>2.2481237172652616E-2</v>
      </c>
      <c r="AA1867" s="1411">
        <v>2.2473421419932915E-2</v>
      </c>
    </row>
    <row r="1868" spans="19:27" x14ac:dyDescent="0.2">
      <c r="S1868" s="399"/>
      <c r="T1868" s="1401"/>
      <c r="W1868" s="864" t="str">
        <f t="shared" si="36"/>
        <v>1w</v>
      </c>
      <c r="X1868" s="1405">
        <f>_xll.qlCalendarAdvance(Calendar,X1867,W1868,"f",FALSE)</f>
        <v>52286</v>
      </c>
      <c r="Y1868" s="1404">
        <f>_xll.qlCalendarAdvance(Calendar,X1868,NDays&amp;"D")</f>
        <v>52286</v>
      </c>
      <c r="Z1868" s="1403">
        <v>2.2475570073592712E-2</v>
      </c>
      <c r="AA1868" s="1411">
        <v>2.2467812874660265E-2</v>
      </c>
    </row>
    <row r="1869" spans="19:27" x14ac:dyDescent="0.2">
      <c r="S1869" s="399"/>
      <c r="T1869" s="1401"/>
      <c r="W1869" s="864" t="str">
        <f t="shared" si="36"/>
        <v>1w</v>
      </c>
      <c r="X1869" s="1405">
        <f>_xll.qlCalendarAdvance(Calendar,X1868,W1869,"f",FALSE)</f>
        <v>52293</v>
      </c>
      <c r="Y1869" s="1404">
        <f>_xll.qlCalendarAdvance(Calendar,X1869,NDays&amp;"D")</f>
        <v>52293</v>
      </c>
      <c r="Z1869" s="1403">
        <v>2.2470724063573748E-2</v>
      </c>
      <c r="AA1869" s="1411">
        <v>2.246217884584345E-2</v>
      </c>
    </row>
    <row r="1870" spans="19:27" x14ac:dyDescent="0.2">
      <c r="S1870" s="399"/>
      <c r="T1870" s="1401"/>
      <c r="W1870" s="864" t="str">
        <f t="shared" si="36"/>
        <v>1w</v>
      </c>
      <c r="X1870" s="1405">
        <f>_xll.qlCalendarAdvance(Calendar,X1869,W1870,"f",FALSE)</f>
        <v>52300</v>
      </c>
      <c r="Y1870" s="1404">
        <f>_xll.qlCalendarAdvance(Calendar,X1870,NDays&amp;"D")</f>
        <v>52300</v>
      </c>
      <c r="Z1870" s="1403">
        <v>2.2464999392546817E-2</v>
      </c>
      <c r="AA1870" s="1411">
        <v>2.2456519333806657E-2</v>
      </c>
    </row>
    <row r="1871" spans="19:27" x14ac:dyDescent="0.2">
      <c r="S1871" s="399"/>
      <c r="T1871" s="1401"/>
      <c r="W1871" s="864" t="str">
        <f t="shared" si="36"/>
        <v>1w</v>
      </c>
      <c r="X1871" s="1405">
        <f>_xll.qlCalendarAdvance(Calendar,X1870,W1871,"f",FALSE)</f>
        <v>52307</v>
      </c>
      <c r="Y1871" s="1404">
        <f>_xll.qlCalendarAdvance(Calendar,X1871,NDays&amp;"D")</f>
        <v>52307</v>
      </c>
      <c r="Z1871" s="1403">
        <v>2.2459249193821185E-2</v>
      </c>
      <c r="AA1871" s="1411">
        <v>2.2450834338468839E-2</v>
      </c>
    </row>
    <row r="1872" spans="19:27" x14ac:dyDescent="0.2">
      <c r="S1872" s="399"/>
      <c r="T1872" s="1401"/>
      <c r="W1872" s="864" t="str">
        <f t="shared" si="36"/>
        <v>1w</v>
      </c>
      <c r="X1872" s="1405">
        <f>_xll.qlCalendarAdvance(Calendar,X1871,W1872,"f",FALSE)</f>
        <v>52314</v>
      </c>
      <c r="Y1872" s="1404">
        <f>_xll.qlCalendarAdvance(Calendar,X1872,NDays&amp;"D")</f>
        <v>52314</v>
      </c>
      <c r="Z1872" s="1403">
        <v>2.2453473467428223E-2</v>
      </c>
      <c r="AA1872" s="1411">
        <v>2.2445123859667904E-2</v>
      </c>
    </row>
    <row r="1873" spans="19:27" x14ac:dyDescent="0.2">
      <c r="S1873" s="399"/>
      <c r="T1873" s="1401"/>
      <c r="W1873" s="864" t="str">
        <f t="shared" si="36"/>
        <v>1w</v>
      </c>
      <c r="X1873" s="1405">
        <f>_xll.qlCalendarAdvance(Calendar,X1872,W1873,"f",FALSE)</f>
        <v>52321</v>
      </c>
      <c r="Y1873" s="1404">
        <f>_xll.qlCalendarAdvance(Calendar,X1873,NDays&amp;"D")</f>
        <v>52321</v>
      </c>
      <c r="Z1873" s="1403">
        <v>2.2447398915138216E-2</v>
      </c>
      <c r="AA1873" s="1411">
        <v>2.2439387897565943E-2</v>
      </c>
    </row>
    <row r="1874" spans="19:27" x14ac:dyDescent="0.2">
      <c r="S1874" s="399"/>
      <c r="T1874" s="1401"/>
      <c r="W1874" s="864" t="str">
        <f t="shared" si="36"/>
        <v>1w</v>
      </c>
      <c r="X1874" s="1405">
        <f>_xll.qlCalendarAdvance(Calendar,X1873,W1874,"f",FALSE)</f>
        <v>52328</v>
      </c>
      <c r="Y1874" s="1404">
        <f>_xll.qlCalendarAdvance(Calendar,X1874,NDays&amp;"D")</f>
        <v>52328</v>
      </c>
      <c r="Z1874" s="1403">
        <v>2.244157431477482E-2</v>
      </c>
      <c r="AA1874" s="1411">
        <v>2.2433626452000865E-2</v>
      </c>
    </row>
    <row r="1875" spans="19:27" x14ac:dyDescent="0.2">
      <c r="S1875" s="399"/>
      <c r="T1875" s="1401"/>
      <c r="W1875" s="864" t="str">
        <f t="shared" si="36"/>
        <v>1w</v>
      </c>
      <c r="X1875" s="1405">
        <f>_xll.qlCalendarAdvance(Calendar,X1874,W1875,"f",FALSE)</f>
        <v>52335</v>
      </c>
      <c r="Y1875" s="1404">
        <f>_xll.qlCalendarAdvance(Calendar,X1875,NDays&amp;"D")</f>
        <v>52335</v>
      </c>
      <c r="Z1875" s="1403">
        <v>2.2435724188336875E-2</v>
      </c>
      <c r="AA1875" s="1411">
        <v>2.2427839523296855E-2</v>
      </c>
    </row>
    <row r="1876" spans="19:27" x14ac:dyDescent="0.2">
      <c r="S1876" s="399"/>
      <c r="T1876" s="1401"/>
      <c r="W1876" s="864" t="str">
        <f t="shared" si="36"/>
        <v>1w</v>
      </c>
      <c r="X1876" s="1405">
        <f>_xll.qlCalendarAdvance(Calendar,X1875,W1876,"f",FALSE)</f>
        <v>52342</v>
      </c>
      <c r="Y1876" s="1404">
        <f>_xll.qlCalendarAdvance(Calendar,X1876,NDays&amp;"D")</f>
        <v>52342</v>
      </c>
      <c r="Z1876" s="1403">
        <v>2.2429848535856799E-2</v>
      </c>
      <c r="AA1876" s="1411">
        <v>2.2422027111129728E-2</v>
      </c>
    </row>
    <row r="1877" spans="19:27" x14ac:dyDescent="0.2">
      <c r="S1877" s="399"/>
      <c r="T1877" s="1401"/>
      <c r="W1877" s="864" t="str">
        <f t="shared" si="36"/>
        <v>1w</v>
      </c>
      <c r="X1877" s="1405">
        <f>_xll.qlCalendarAdvance(Calendar,X1876,W1877,"f",FALSE)</f>
        <v>52349</v>
      </c>
      <c r="Y1877" s="1404">
        <f>_xll.qlCalendarAdvance(Calendar,X1877,NDays&amp;"D")</f>
        <v>52349</v>
      </c>
      <c r="Z1877" s="1403">
        <v>2.2423947357367007E-2</v>
      </c>
      <c r="AA1877" s="1411">
        <v>2.2416189215661575E-2</v>
      </c>
    </row>
    <row r="1878" spans="19:27" x14ac:dyDescent="0.2">
      <c r="S1878" s="399"/>
      <c r="T1878" s="1401"/>
      <c r="W1878" s="864" t="str">
        <f t="shared" si="36"/>
        <v>1w</v>
      </c>
      <c r="X1878" s="1405">
        <f>_xll.qlCalendarAdvance(Calendar,X1877,W1878,"f",FALSE)</f>
        <v>52356</v>
      </c>
      <c r="Y1878" s="1404">
        <f>_xll.qlCalendarAdvance(Calendar,X1878,NDays&amp;"D")</f>
        <v>52356</v>
      </c>
      <c r="Z1878" s="1403">
        <v>2.2418283030268361E-2</v>
      </c>
      <c r="AA1878" s="1411">
        <v>2.2410325836730305E-2</v>
      </c>
    </row>
    <row r="1879" spans="19:27" x14ac:dyDescent="0.2">
      <c r="S1879" s="399"/>
      <c r="T1879" s="1401"/>
      <c r="W1879" s="864" t="str">
        <f t="shared" si="36"/>
        <v>1w</v>
      </c>
      <c r="X1879" s="1405">
        <f>_xll.qlCalendarAdvance(Calendar,X1878,W1879,"f",FALSE)</f>
        <v>52363</v>
      </c>
      <c r="Y1879" s="1404">
        <f>_xll.qlCalendarAdvance(Calendar,X1879,NDays&amp;"D")</f>
        <v>52363</v>
      </c>
      <c r="Z1879" s="1403">
        <v>2.2412328611294309E-2</v>
      </c>
      <c r="AA1879" s="1411">
        <v>2.2404436974579056E-2</v>
      </c>
    </row>
    <row r="1880" spans="19:27" x14ac:dyDescent="0.2">
      <c r="S1880" s="399"/>
      <c r="T1880" s="1401"/>
      <c r="W1880" s="864" t="str">
        <f t="shared" si="36"/>
        <v>1w</v>
      </c>
      <c r="X1880" s="1405">
        <f>_xll.qlCalendarAdvance(Calendar,X1879,W1880,"f",FALSE)</f>
        <v>52370</v>
      </c>
      <c r="Y1880" s="1404">
        <f>_xll.qlCalendarAdvance(Calendar,X1880,NDays&amp;"D")</f>
        <v>52370</v>
      </c>
      <c r="Z1880" s="1403">
        <v>2.2406348664958817E-2</v>
      </c>
      <c r="AA1880" s="1411">
        <v>2.2398522629045736E-2</v>
      </c>
    </row>
    <row r="1881" spans="19:27" x14ac:dyDescent="0.2">
      <c r="S1881" s="399"/>
      <c r="T1881" s="1401"/>
      <c r="W1881" s="864" t="str">
        <f t="shared" si="36"/>
        <v>1w</v>
      </c>
      <c r="X1881" s="1405">
        <f>_xll.qlCalendarAdvance(Calendar,X1880,W1881,"f",FALSE)</f>
        <v>52377</v>
      </c>
      <c r="Y1881" s="1404">
        <f>_xll.qlCalendarAdvance(Calendar,X1881,NDays&amp;"D")</f>
        <v>52377</v>
      </c>
      <c r="Z1881" s="1403">
        <v>2.2400343191306325E-2</v>
      </c>
      <c r="AA1881" s="1411">
        <v>2.2392582800211391E-2</v>
      </c>
    </row>
    <row r="1882" spans="19:27" x14ac:dyDescent="0.2">
      <c r="S1882" s="399"/>
      <c r="T1882" s="1401"/>
      <c r="W1882" s="864" t="str">
        <f t="shared" ref="W1882:W1945" si="37">W1881</f>
        <v>1w</v>
      </c>
      <c r="X1882" s="1405">
        <f>_xll.qlCalendarAdvance(Calendar,X1881,W1882,"f",FALSE)</f>
        <v>52384</v>
      </c>
      <c r="Y1882" s="1404">
        <f>_xll.qlCalendarAdvance(Calendar,X1882,NDays&amp;"D")</f>
        <v>52384</v>
      </c>
      <c r="Z1882" s="1403">
        <v>2.2394058576174457E-2</v>
      </c>
      <c r="AA1882" s="1411">
        <v>2.2386617487994975E-2</v>
      </c>
    </row>
    <row r="1883" spans="19:27" x14ac:dyDescent="0.2">
      <c r="S1883" s="399"/>
      <c r="T1883" s="1401"/>
      <c r="W1883" s="864" t="str">
        <f t="shared" si="37"/>
        <v>1w</v>
      </c>
      <c r="X1883" s="1405">
        <f>_xll.qlCalendarAdvance(Calendar,X1882,W1883,"f",FALSE)</f>
        <v>52391</v>
      </c>
      <c r="Y1883" s="1404">
        <f>_xll.qlCalendarAdvance(Calendar,X1883,NDays&amp;"D")</f>
        <v>52391</v>
      </c>
      <c r="Z1883" s="1403">
        <v>2.2388004242444953E-2</v>
      </c>
      <c r="AA1883" s="1411">
        <v>2.2380626692477534E-2</v>
      </c>
    </row>
    <row r="1884" spans="19:27" x14ac:dyDescent="0.2">
      <c r="S1884" s="399"/>
      <c r="T1884" s="1401"/>
      <c r="W1884" s="864" t="str">
        <f t="shared" si="37"/>
        <v>1w</v>
      </c>
      <c r="X1884" s="1405">
        <f>_xll.qlCalendarAdvance(Calendar,X1883,W1884,"f",FALSE)</f>
        <v>52398</v>
      </c>
      <c r="Y1884" s="1404">
        <f>_xll.qlCalendarAdvance(Calendar,X1884,NDays&amp;"D")</f>
        <v>52398</v>
      </c>
      <c r="Z1884" s="1403">
        <v>2.2381924382975892E-2</v>
      </c>
      <c r="AA1884" s="1411">
        <v>2.2374610413659068E-2</v>
      </c>
    </row>
    <row r="1885" spans="19:27" x14ac:dyDescent="0.2">
      <c r="S1885" s="399"/>
      <c r="T1885" s="1401"/>
      <c r="W1885" s="864" t="str">
        <f t="shared" si="37"/>
        <v>1w</v>
      </c>
      <c r="X1885" s="1405">
        <f>_xll.qlCalendarAdvance(Calendar,X1884,W1885,"f",FALSE)</f>
        <v>52405</v>
      </c>
      <c r="Y1885" s="1404">
        <f>_xll.qlCalendarAdvance(Calendar,X1885,NDays&amp;"D")</f>
        <v>52405</v>
      </c>
      <c r="Z1885" s="1403">
        <v>2.2375818997802388E-2</v>
      </c>
      <c r="AA1885" s="1411">
        <v>2.2368568651377485E-2</v>
      </c>
    </row>
    <row r="1886" spans="19:27" x14ac:dyDescent="0.2">
      <c r="S1886" s="399"/>
      <c r="T1886" s="1401"/>
      <c r="W1886" s="864" t="str">
        <f t="shared" si="37"/>
        <v>1w</v>
      </c>
      <c r="X1886" s="1405">
        <f>_xll.qlCalendarAdvance(Calendar,X1885,W1886,"f",FALSE)</f>
        <v>52412</v>
      </c>
      <c r="Y1886" s="1404">
        <f>_xll.qlCalendarAdvance(Calendar,X1886,NDays&amp;"D")</f>
        <v>52412</v>
      </c>
      <c r="Z1886" s="1403">
        <v>2.2369932914609154E-2</v>
      </c>
      <c r="AA1886" s="1411">
        <v>2.2362501405875923E-2</v>
      </c>
    </row>
    <row r="1887" spans="19:27" x14ac:dyDescent="0.2">
      <c r="S1887" s="399"/>
      <c r="T1887" s="1401"/>
      <c r="W1887" s="864" t="str">
        <f t="shared" si="37"/>
        <v>1w</v>
      </c>
      <c r="X1887" s="1405">
        <f>_xll.qlCalendarAdvance(Calendar,X1886,W1887,"f",FALSE)</f>
        <v>52419</v>
      </c>
      <c r="Y1887" s="1404">
        <f>_xll.qlCalendarAdvance(Calendar,X1887,NDays&amp;"D")</f>
        <v>52419</v>
      </c>
      <c r="Z1887" s="1403">
        <v>2.2363774277862517E-2</v>
      </c>
      <c r="AA1887" s="1411">
        <v>2.235640867699229E-2</v>
      </c>
    </row>
    <row r="1888" spans="19:27" x14ac:dyDescent="0.2">
      <c r="S1888" s="399"/>
      <c r="T1888" s="1401"/>
      <c r="W1888" s="864" t="str">
        <f t="shared" si="37"/>
        <v>1w</v>
      </c>
      <c r="X1888" s="1405">
        <f>_xll.qlCalendarAdvance(Calendar,X1887,W1888,"f",FALSE)</f>
        <v>52426</v>
      </c>
      <c r="Y1888" s="1404">
        <f>_xll.qlCalendarAdvance(Calendar,X1888,NDays&amp;"D")</f>
        <v>52426</v>
      </c>
      <c r="Z1888" s="1403">
        <v>2.2357590114068168E-2</v>
      </c>
      <c r="AA1888" s="1411">
        <v>2.2350290464726585E-2</v>
      </c>
    </row>
    <row r="1889" spans="19:27" x14ac:dyDescent="0.2">
      <c r="S1889" s="399"/>
      <c r="T1889" s="1401"/>
      <c r="W1889" s="864" t="str">
        <f t="shared" si="37"/>
        <v>1w</v>
      </c>
      <c r="X1889" s="1405">
        <f>_xll.qlCalendarAdvance(Calendar,X1888,W1889,"f",FALSE)</f>
        <v>52433</v>
      </c>
      <c r="Y1889" s="1404">
        <f>_xll.qlCalendarAdvance(Calendar,X1889,NDays&amp;"D")</f>
        <v>52433</v>
      </c>
      <c r="Z1889" s="1403">
        <v>2.235138042327316E-2</v>
      </c>
      <c r="AA1889" s="1411">
        <v>2.2344146769240902E-2</v>
      </c>
    </row>
    <row r="1890" spans="19:27" x14ac:dyDescent="0.2">
      <c r="S1890" s="399"/>
      <c r="T1890" s="1401"/>
      <c r="W1890" s="864" t="str">
        <f t="shared" si="37"/>
        <v>1w</v>
      </c>
      <c r="X1890" s="1405">
        <f>_xll.qlCalendarAdvance(Calendar,X1889,W1890,"f",FALSE)</f>
        <v>52440</v>
      </c>
      <c r="Y1890" s="1404">
        <f>_xll.qlCalendarAdvance(Calendar,X1890,NDays&amp;"D")</f>
        <v>52440</v>
      </c>
      <c r="Z1890" s="1403">
        <v>2.2345145205514096E-2</v>
      </c>
      <c r="AA1890" s="1411">
        <v>2.2337977590373148E-2</v>
      </c>
    </row>
    <row r="1891" spans="19:27" x14ac:dyDescent="0.2">
      <c r="S1891" s="399"/>
      <c r="T1891" s="1401"/>
      <c r="W1891" s="864" t="str">
        <f t="shared" si="37"/>
        <v>1w</v>
      </c>
      <c r="X1891" s="1405">
        <f>_xll.qlCalendarAdvance(Calendar,X1890,W1891,"f",FALSE)</f>
        <v>52447</v>
      </c>
      <c r="Y1891" s="1404">
        <f>_xll.qlCalendarAdvance(Calendar,X1891,NDays&amp;"D")</f>
        <v>52447</v>
      </c>
      <c r="Z1891" s="1403">
        <v>2.2338884460832809E-2</v>
      </c>
      <c r="AA1891" s="1411">
        <v>2.2331782928285415E-2</v>
      </c>
    </row>
    <row r="1892" spans="19:27" x14ac:dyDescent="0.2">
      <c r="S1892" s="399"/>
      <c r="T1892" s="1401"/>
      <c r="W1892" s="864" t="str">
        <f t="shared" si="37"/>
        <v>1w</v>
      </c>
      <c r="X1892" s="1405">
        <f>_xll.qlCalendarAdvance(Calendar,X1891,W1892,"f",FALSE)</f>
        <v>52454</v>
      </c>
      <c r="Y1892" s="1404">
        <f>_xll.qlCalendarAdvance(Calendar,X1892,NDays&amp;"D")</f>
        <v>52454</v>
      </c>
      <c r="Z1892" s="1403">
        <v>2.2332598189268513E-2</v>
      </c>
      <c r="AA1892" s="1411">
        <v>2.2325562782734565E-2</v>
      </c>
    </row>
    <row r="1893" spans="19:27" x14ac:dyDescent="0.2">
      <c r="S1893" s="399"/>
      <c r="T1893" s="1401"/>
      <c r="W1893" s="864" t="str">
        <f t="shared" si="37"/>
        <v>1w</v>
      </c>
      <c r="X1893" s="1405">
        <f>_xll.qlCalendarAdvance(Calendar,X1892,W1893,"f",FALSE)</f>
        <v>52461</v>
      </c>
      <c r="Y1893" s="1404">
        <f>_xll.qlCalendarAdvance(Calendar,X1893,NDays&amp;"D")</f>
        <v>52461</v>
      </c>
      <c r="Z1893" s="1403">
        <v>2.232628639086565E-2</v>
      </c>
      <c r="AA1893" s="1411">
        <v>2.231931715388269E-2</v>
      </c>
    </row>
    <row r="1894" spans="19:27" x14ac:dyDescent="0.2">
      <c r="S1894" s="399"/>
      <c r="T1894" s="1401"/>
      <c r="W1894" s="864" t="str">
        <f t="shared" si="37"/>
        <v>1w</v>
      </c>
      <c r="X1894" s="1405">
        <f>_xll.qlCalendarAdvance(Calendar,X1893,W1894,"f",FALSE)</f>
        <v>52468</v>
      </c>
      <c r="Y1894" s="1404">
        <f>_xll.qlCalendarAdvance(Calendar,X1894,NDays&amp;"D")</f>
        <v>52468</v>
      </c>
      <c r="Z1894" s="1403">
        <v>2.2319949065658214E-2</v>
      </c>
      <c r="AA1894" s="1411">
        <v>2.2313046041648743E-2</v>
      </c>
    </row>
    <row r="1895" spans="19:27" x14ac:dyDescent="0.2">
      <c r="S1895" s="399"/>
      <c r="T1895" s="1401"/>
      <c r="W1895" s="864" t="str">
        <f t="shared" si="37"/>
        <v>1w</v>
      </c>
      <c r="X1895" s="1405">
        <f>_xll.qlCalendarAdvance(Calendar,X1894,W1895,"f",FALSE)</f>
        <v>52475</v>
      </c>
      <c r="Y1895" s="1404">
        <f>_xll.qlCalendarAdvance(Calendar,X1895,NDays&amp;"D")</f>
        <v>52475</v>
      </c>
      <c r="Z1895" s="1403">
        <v>2.231336124088442E-2</v>
      </c>
      <c r="AA1895" s="1411">
        <v>2.2306749446275864E-2</v>
      </c>
    </row>
    <row r="1896" spans="19:27" x14ac:dyDescent="0.2">
      <c r="S1896" s="399"/>
      <c r="T1896" s="1401"/>
      <c r="W1896" s="864" t="str">
        <f t="shared" si="37"/>
        <v>1w</v>
      </c>
      <c r="X1896" s="1405">
        <f>_xll.qlCalendarAdvance(Calendar,X1895,W1896,"f",FALSE)</f>
        <v>52482</v>
      </c>
      <c r="Y1896" s="1404">
        <f>_xll.qlCalendarAdvance(Calendar,X1896,NDays&amp;"D")</f>
        <v>52482</v>
      </c>
      <c r="Z1896" s="1403">
        <v>2.2306975075539359E-2</v>
      </c>
      <c r="AA1896" s="1411">
        <v>2.2300427367439868E-2</v>
      </c>
    </row>
    <row r="1897" spans="19:27" x14ac:dyDescent="0.2">
      <c r="S1897" s="399"/>
      <c r="T1897" s="1401"/>
      <c r="W1897" s="864" t="str">
        <f t="shared" si="37"/>
        <v>1w</v>
      </c>
      <c r="X1897" s="1405">
        <f>_xll.qlCalendarAdvance(Calendar,X1896,W1897,"f",FALSE)</f>
        <v>52489</v>
      </c>
      <c r="Y1897" s="1404">
        <f>_xll.qlCalendarAdvance(Calendar,X1897,NDays&amp;"D")</f>
        <v>52489</v>
      </c>
      <c r="Z1897" s="1403">
        <v>2.2300563384959931E-2</v>
      </c>
      <c r="AA1897" s="1411">
        <v>2.22940798052218E-2</v>
      </c>
    </row>
    <row r="1898" spans="19:27" x14ac:dyDescent="0.2">
      <c r="S1898" s="399"/>
      <c r="T1898" s="1401"/>
      <c r="W1898" s="864" t="str">
        <f t="shared" si="37"/>
        <v>1w</v>
      </c>
      <c r="X1898" s="1405">
        <f>_xll.qlCalendarAdvance(Calendar,X1897,W1898,"f",FALSE)</f>
        <v>52496</v>
      </c>
      <c r="Y1898" s="1404">
        <f>_xll.qlCalendarAdvance(Calendar,X1898,NDays&amp;"D")</f>
        <v>52496</v>
      </c>
      <c r="Z1898" s="1403">
        <v>2.229412616919476E-2</v>
      </c>
      <c r="AA1898" s="1411">
        <v>2.2287706759945847E-2</v>
      </c>
    </row>
    <row r="1899" spans="19:27" x14ac:dyDescent="0.2">
      <c r="S1899" s="399"/>
      <c r="T1899" s="1401"/>
      <c r="W1899" s="864" t="str">
        <f t="shared" si="37"/>
        <v>1w</v>
      </c>
      <c r="X1899" s="1405">
        <f>_xll.qlCalendarAdvance(Calendar,X1898,W1899,"f",FALSE)</f>
        <v>52503</v>
      </c>
      <c r="Y1899" s="1404">
        <f>_xll.qlCalendarAdvance(Calendar,X1899,NDays&amp;"D")</f>
        <v>52503</v>
      </c>
      <c r="Z1899" s="1403">
        <v>2.2287663428268156E-2</v>
      </c>
      <c r="AA1899" s="1411">
        <v>2.2281308231125729E-2</v>
      </c>
    </row>
    <row r="1900" spans="19:27" x14ac:dyDescent="0.2">
      <c r="S1900" s="399"/>
      <c r="T1900" s="1401"/>
      <c r="W1900" s="864" t="str">
        <f t="shared" si="37"/>
        <v>1w</v>
      </c>
      <c r="X1900" s="1405">
        <f>_xll.qlCalendarAdvance(Calendar,X1899,W1900,"f",FALSE)</f>
        <v>52510</v>
      </c>
      <c r="Y1900" s="1404">
        <f>_xll.qlCalendarAdvance(Calendar,X1900,NDays&amp;"D")</f>
        <v>52510</v>
      </c>
      <c r="Z1900" s="1403">
        <v>2.2281389053946245E-2</v>
      </c>
      <c r="AA1900" s="1411">
        <v>2.2274884219085633E-2</v>
      </c>
    </row>
    <row r="1901" spans="19:27" x14ac:dyDescent="0.2">
      <c r="S1901" s="399"/>
      <c r="T1901" s="1401"/>
      <c r="W1901" s="864" t="str">
        <f t="shared" si="37"/>
        <v>1w</v>
      </c>
      <c r="X1901" s="1405">
        <f>_xll.qlCalendarAdvance(Calendar,X1900,W1901,"f",FALSE)</f>
        <v>52517</v>
      </c>
      <c r="Y1901" s="1404">
        <f>_xll.qlCalendarAdvance(Calendar,X1901,NDays&amp;"D")</f>
        <v>52517</v>
      </c>
      <c r="Z1901" s="1403">
        <v>2.2274873042301548E-2</v>
      </c>
      <c r="AA1901" s="1411">
        <v>2.226843472358242E-2</v>
      </c>
    </row>
    <row r="1902" spans="19:27" x14ac:dyDescent="0.2">
      <c r="S1902" s="399"/>
      <c r="T1902" s="1401"/>
      <c r="W1902" s="864" t="str">
        <f t="shared" si="37"/>
        <v>1w</v>
      </c>
      <c r="X1902" s="1405">
        <f>_xll.qlCalendarAdvance(Calendar,X1901,W1902,"f",FALSE)</f>
        <v>52524</v>
      </c>
      <c r="Y1902" s="1404">
        <f>_xll.qlCalendarAdvance(Calendar,X1902,NDays&amp;"D")</f>
        <v>52524</v>
      </c>
      <c r="Z1902" s="1403">
        <v>2.2268331504189529E-2</v>
      </c>
      <c r="AA1902" s="1411">
        <v>2.2261959744940274E-2</v>
      </c>
    </row>
    <row r="1903" spans="19:27" x14ac:dyDescent="0.2">
      <c r="S1903" s="399"/>
      <c r="T1903" s="1401"/>
      <c r="W1903" s="864" t="str">
        <f t="shared" si="37"/>
        <v>1w</v>
      </c>
      <c r="X1903" s="1405">
        <f>_xll.qlCalendarAdvance(Calendar,X1902,W1903,"f",FALSE)</f>
        <v>52531</v>
      </c>
      <c r="Y1903" s="1404">
        <f>_xll.qlCalendarAdvance(Calendar,X1903,NDays&amp;"D")</f>
        <v>52531</v>
      </c>
      <c r="Z1903" s="1403">
        <v>2.2261764439654639E-2</v>
      </c>
      <c r="AA1903" s="1411">
        <v>2.2255459282916057E-2</v>
      </c>
    </row>
    <row r="1904" spans="19:27" x14ac:dyDescent="0.2">
      <c r="S1904" s="399"/>
      <c r="T1904" s="1401"/>
      <c r="W1904" s="864" t="str">
        <f t="shared" si="37"/>
        <v>1w</v>
      </c>
      <c r="X1904" s="1405">
        <f>_xll.qlCalendarAdvance(Calendar,X1903,W1904,"f",FALSE)</f>
        <v>52538</v>
      </c>
      <c r="Y1904" s="1404">
        <f>_xll.qlCalendarAdvance(Calendar,X1904,NDays&amp;"D")</f>
        <v>52538</v>
      </c>
      <c r="Z1904" s="1403">
        <v>2.2254966847807627E-2</v>
      </c>
      <c r="AA1904" s="1411">
        <v>2.2248933337671861E-2</v>
      </c>
    </row>
    <row r="1905" spans="19:27" x14ac:dyDescent="0.2">
      <c r="S1905" s="399"/>
      <c r="T1905" s="1401"/>
      <c r="W1905" s="864" t="str">
        <f t="shared" si="37"/>
        <v>1w</v>
      </c>
      <c r="X1905" s="1405">
        <f>_xll.qlCalendarAdvance(Calendar,X1904,W1905,"f",FALSE)</f>
        <v>52545</v>
      </c>
      <c r="Y1905" s="1404">
        <f>_xll.qlCalendarAdvance(Calendar,X1905,NDays&amp;"D")</f>
        <v>52545</v>
      </c>
      <c r="Z1905" s="1403">
        <v>2.2248350956830976E-2</v>
      </c>
      <c r="AA1905" s="1411">
        <v>2.2242381909045594E-2</v>
      </c>
    </row>
    <row r="1906" spans="19:27" x14ac:dyDescent="0.2">
      <c r="S1906" s="399"/>
      <c r="T1906" s="1401"/>
      <c r="W1906" s="864" t="str">
        <f t="shared" si="37"/>
        <v>1w</v>
      </c>
      <c r="X1906" s="1405">
        <f>_xll.qlCalendarAdvance(Calendar,X1905,W1906,"f",FALSE)</f>
        <v>52552</v>
      </c>
      <c r="Y1906" s="1404">
        <f>_xll.qlCalendarAdvance(Calendar,X1906,NDays&amp;"D")</f>
        <v>52552</v>
      </c>
      <c r="Z1906" s="1403">
        <v>2.224170954099277E-2</v>
      </c>
      <c r="AA1906" s="1411">
        <v>2.2235804997037256E-2</v>
      </c>
    </row>
    <row r="1907" spans="19:27" x14ac:dyDescent="0.2">
      <c r="S1907" s="399"/>
      <c r="T1907" s="1401"/>
      <c r="W1907" s="864" t="str">
        <f t="shared" si="37"/>
        <v>1w</v>
      </c>
      <c r="X1907" s="1405">
        <f>_xll.qlCalendarAdvance(Calendar,X1906,W1907,"f",FALSE)</f>
        <v>52559</v>
      </c>
      <c r="Y1907" s="1404">
        <f>_xll.qlCalendarAdvance(Calendar,X1907,NDays&amp;"D")</f>
        <v>52559</v>
      </c>
      <c r="Z1907" s="1403">
        <v>2.2235042600330823E-2</v>
      </c>
      <c r="AA1907" s="1411">
        <v>2.2229202601808939E-2</v>
      </c>
    </row>
    <row r="1908" spans="19:27" x14ac:dyDescent="0.2">
      <c r="S1908" s="399"/>
      <c r="T1908" s="1401"/>
      <c r="W1908" s="864" t="str">
        <f t="shared" si="37"/>
        <v>1w</v>
      </c>
      <c r="X1908" s="1405">
        <f>_xll.qlCalendarAdvance(Calendar,X1907,W1908,"f",FALSE)</f>
        <v>52566</v>
      </c>
      <c r="Y1908" s="1404">
        <f>_xll.qlCalendarAdvance(Calendar,X1908,NDays&amp;"D")</f>
        <v>52566</v>
      </c>
      <c r="Z1908" s="1403">
        <v>2.2229133255636212E-2</v>
      </c>
      <c r="AA1908" s="1411">
        <v>2.2222574723279598E-2</v>
      </c>
    </row>
    <row r="1909" spans="19:27" x14ac:dyDescent="0.2">
      <c r="S1909" s="399"/>
      <c r="T1909" s="1401"/>
      <c r="W1909" s="864" t="str">
        <f t="shared" si="37"/>
        <v>1w</v>
      </c>
      <c r="X1909" s="1405">
        <f>_xll.qlCalendarAdvance(Calendar,X1908,W1909,"f",FALSE)</f>
        <v>52573</v>
      </c>
      <c r="Y1909" s="1404">
        <f>_xll.qlCalendarAdvance(Calendar,X1909,NDays&amp;"D")</f>
        <v>52573</v>
      </c>
      <c r="Z1909" s="1403">
        <v>2.2221825999946623E-2</v>
      </c>
      <c r="AA1909" s="1411">
        <v>2.2215921361530278E-2</v>
      </c>
    </row>
    <row r="1910" spans="19:27" x14ac:dyDescent="0.2">
      <c r="S1910" s="399"/>
      <c r="T1910" s="1401"/>
      <c r="W1910" s="864" t="str">
        <f t="shared" si="37"/>
        <v>1w</v>
      </c>
      <c r="X1910" s="1405">
        <f>_xll.qlCalendarAdvance(Calendar,X1909,W1910,"f",FALSE)</f>
        <v>52580</v>
      </c>
      <c r="Y1910" s="1404">
        <f>_xll.qlCalendarAdvance(Calendar,X1910,NDays&amp;"D")</f>
        <v>52580</v>
      </c>
      <c r="Z1910" s="1403">
        <v>2.2215080251646386E-2</v>
      </c>
      <c r="AA1910" s="1411">
        <v>2.2209242516236793E-2</v>
      </c>
    </row>
    <row r="1911" spans="19:27" x14ac:dyDescent="0.2">
      <c r="S1911" s="399"/>
      <c r="T1911" s="1401"/>
      <c r="W1911" s="864" t="str">
        <f t="shared" si="37"/>
        <v>1w</v>
      </c>
      <c r="X1911" s="1405">
        <f>_xll.qlCalendarAdvance(Calendar,X1910,W1911,"f",FALSE)</f>
        <v>52587</v>
      </c>
      <c r="Y1911" s="1404">
        <f>_xll.qlCalendarAdvance(Calendar,X1911,NDays&amp;"D")</f>
        <v>52587</v>
      </c>
      <c r="Z1911" s="1403">
        <v>2.2208308977268373E-2</v>
      </c>
      <c r="AA1911" s="1411">
        <v>2.2202538187885423E-2</v>
      </c>
    </row>
    <row r="1912" spans="19:27" x14ac:dyDescent="0.2">
      <c r="S1912" s="399"/>
      <c r="T1912" s="1401"/>
      <c r="W1912" s="864" t="str">
        <f t="shared" si="37"/>
        <v>1w</v>
      </c>
      <c r="X1912" s="1405">
        <f>_xll.qlCalendarAdvance(Calendar,X1911,W1912,"f",FALSE)</f>
        <v>52594</v>
      </c>
      <c r="Y1912" s="1404">
        <f>_xll.qlCalendarAdvance(Calendar,X1912,NDays&amp;"D")</f>
        <v>52594</v>
      </c>
      <c r="Z1912" s="1403">
        <v>2.2201512176857029E-2</v>
      </c>
      <c r="AA1912" s="1411">
        <v>2.2195808376070936E-2</v>
      </c>
    </row>
    <row r="1913" spans="19:27" x14ac:dyDescent="0.2">
      <c r="S1913" s="399"/>
      <c r="T1913" s="1401"/>
      <c r="W1913" s="864" t="str">
        <f t="shared" si="37"/>
        <v>1w</v>
      </c>
      <c r="X1913" s="1405">
        <f>_xll.qlCalendarAdvance(Calendar,X1912,W1913,"f",FALSE)</f>
        <v>52601</v>
      </c>
      <c r="Y1913" s="1404">
        <f>_xll.qlCalendarAdvance(Calendar,X1913,NDays&amp;"D")</f>
        <v>52601</v>
      </c>
      <c r="Z1913" s="1403">
        <v>2.2194689850454186E-2</v>
      </c>
      <c r="AA1913" s="1411">
        <v>2.2189053081036469E-2</v>
      </c>
    </row>
    <row r="1914" spans="19:27" x14ac:dyDescent="0.2">
      <c r="S1914" s="399"/>
      <c r="T1914" s="1401"/>
      <c r="W1914" s="864" t="str">
        <f t="shared" si="37"/>
        <v>1w</v>
      </c>
      <c r="X1914" s="1405">
        <f>_xll.qlCalendarAdvance(Calendar,X1913,W1914,"f",FALSE)</f>
        <v>52608</v>
      </c>
      <c r="Y1914" s="1404">
        <f>_xll.qlCalendarAdvance(Calendar,X1914,NDays&amp;"D")</f>
        <v>52608</v>
      </c>
      <c r="Z1914" s="1403">
        <v>2.2187841998109515E-2</v>
      </c>
      <c r="AA1914" s="1411">
        <v>2.2182272302782025E-2</v>
      </c>
    </row>
    <row r="1915" spans="19:27" x14ac:dyDescent="0.2">
      <c r="S1915" s="399"/>
      <c r="T1915" s="1401"/>
      <c r="W1915" s="864" t="str">
        <f t="shared" si="37"/>
        <v>1w</v>
      </c>
      <c r="X1915" s="1405">
        <f>_xll.qlCalendarAdvance(Calendar,X1914,W1915,"f",FALSE)</f>
        <v>52615</v>
      </c>
      <c r="Y1915" s="1404">
        <f>_xll.qlCalendarAdvance(Calendar,X1915,NDays&amp;"D")</f>
        <v>52615</v>
      </c>
      <c r="Z1915" s="1403">
        <v>2.2180968619862237E-2</v>
      </c>
      <c r="AA1915" s="1411">
        <v>2.2175466041064462E-2</v>
      </c>
    </row>
    <row r="1916" spans="19:27" x14ac:dyDescent="0.2">
      <c r="S1916" s="399"/>
      <c r="T1916" s="1401"/>
      <c r="W1916" s="864" t="str">
        <f t="shared" si="37"/>
        <v>1w</v>
      </c>
      <c r="X1916" s="1405">
        <f>_xll.qlCalendarAdvance(Calendar,X1915,W1916,"f",FALSE)</f>
        <v>52622</v>
      </c>
      <c r="Y1916" s="1404">
        <f>_xll.qlCalendarAdvance(Calendar,X1916,NDays&amp;"D")</f>
        <v>52622</v>
      </c>
      <c r="Z1916" s="1403">
        <v>2.2174069715754176E-2</v>
      </c>
      <c r="AA1916" s="1411">
        <v>2.2168634296126921E-2</v>
      </c>
    </row>
    <row r="1917" spans="19:27" x14ac:dyDescent="0.2">
      <c r="S1917" s="399"/>
      <c r="T1917" s="1401"/>
      <c r="W1917" s="864" t="str">
        <f t="shared" si="37"/>
        <v>1w</v>
      </c>
      <c r="X1917" s="1405">
        <f>_xll.qlCalendarAdvance(Calendar,X1916,W1917,"f",FALSE)</f>
        <v>52629</v>
      </c>
      <c r="Y1917" s="1404">
        <f>_xll.qlCalendarAdvance(Calendar,X1917,NDays&amp;"D")</f>
        <v>52629</v>
      </c>
      <c r="Z1917" s="1403">
        <v>2.2166793182997149E-2</v>
      </c>
      <c r="AA1917" s="1411">
        <v>2.2161777067969402E-2</v>
      </c>
    </row>
    <row r="1918" spans="19:27" x14ac:dyDescent="0.2">
      <c r="S1918" s="399"/>
      <c r="T1918" s="1401"/>
      <c r="W1918" s="864" t="str">
        <f t="shared" si="37"/>
        <v>1w</v>
      </c>
      <c r="X1918" s="1405">
        <f>_xll.qlCalendarAdvance(Calendar,X1917,W1918,"f",FALSE)</f>
        <v>52636</v>
      </c>
      <c r="Y1918" s="1404">
        <f>_xll.qlCalendarAdvance(Calendar,X1918,NDays&amp;"D")</f>
        <v>52636</v>
      </c>
      <c r="Z1918" s="1403">
        <v>2.2159847716632049E-2</v>
      </c>
      <c r="AA1918" s="1411">
        <v>2.2154894356510857E-2</v>
      </c>
    </row>
    <row r="1919" spans="19:27" x14ac:dyDescent="0.2">
      <c r="S1919" s="399"/>
      <c r="T1919" s="1401"/>
      <c r="W1919" s="864" t="str">
        <f t="shared" si="37"/>
        <v>1w</v>
      </c>
      <c r="X1919" s="1405">
        <f>_xll.qlCalendarAdvance(Calendar,X1918,W1919,"f",FALSE)</f>
        <v>52643</v>
      </c>
      <c r="Y1919" s="1404">
        <f>_xll.qlCalendarAdvance(Calendar,X1919,NDays&amp;"D")</f>
        <v>52643</v>
      </c>
      <c r="Z1919" s="1403">
        <v>2.215287672737062E-2</v>
      </c>
      <c r="AA1919" s="1411">
        <v>2.2147986161670241E-2</v>
      </c>
    </row>
    <row r="1920" spans="19:27" x14ac:dyDescent="0.2">
      <c r="S1920" s="399"/>
      <c r="T1920" s="1401"/>
      <c r="W1920" s="864" t="str">
        <f t="shared" si="37"/>
        <v>1w</v>
      </c>
      <c r="X1920" s="1405">
        <f>_xll.qlCalendarAdvance(Calendar,X1919,W1920,"f",FALSE)</f>
        <v>52650</v>
      </c>
      <c r="Y1920" s="1404">
        <f>_xll.qlCalendarAdvance(Calendar,X1920,NDays&amp;"D")</f>
        <v>52650</v>
      </c>
      <c r="Z1920" s="1403">
        <v>2.2145880215257582E-2</v>
      </c>
      <c r="AA1920" s="1411">
        <v>2.2141052483609647E-2</v>
      </c>
    </row>
    <row r="1921" spans="19:27" x14ac:dyDescent="0.2">
      <c r="S1921" s="399"/>
      <c r="T1921" s="1401"/>
      <c r="W1921" s="864" t="str">
        <f t="shared" si="37"/>
        <v>1w</v>
      </c>
      <c r="X1921" s="1405">
        <f>_xll.qlCalendarAdvance(Calendar,X1920,W1921,"f",FALSE)</f>
        <v>52657</v>
      </c>
      <c r="Y1921" s="1404">
        <f>_xll.qlCalendarAdvance(Calendar,X1921,NDays&amp;"D")</f>
        <v>52657</v>
      </c>
      <c r="Z1921" s="1403">
        <v>2.2139192308954475E-2</v>
      </c>
      <c r="AA1921" s="1411">
        <v>2.2134093322248027E-2</v>
      </c>
    </row>
    <row r="1922" spans="19:27" x14ac:dyDescent="0.2">
      <c r="S1922" s="399"/>
      <c r="T1922" s="1401"/>
      <c r="W1922" s="864" t="str">
        <f t="shared" si="37"/>
        <v>1w</v>
      </c>
      <c r="X1922" s="1405">
        <f>_xll.qlCalendarAdvance(Calendar,X1921,W1922,"f",FALSE)</f>
        <v>52664</v>
      </c>
      <c r="Y1922" s="1404">
        <f>_xll.qlCalendarAdvance(Calendar,X1922,NDays&amp;"D")</f>
        <v>52664</v>
      </c>
      <c r="Z1922" s="1403">
        <v>2.2132140250654294E-2</v>
      </c>
      <c r="AA1922" s="1411">
        <v>2.2127108677504337E-2</v>
      </c>
    </row>
    <row r="1923" spans="19:27" x14ac:dyDescent="0.2">
      <c r="S1923" s="399"/>
      <c r="T1923" s="1401"/>
      <c r="W1923" s="864" t="str">
        <f t="shared" si="37"/>
        <v>1w</v>
      </c>
      <c r="X1923" s="1405">
        <f>_xll.qlCalendarAdvance(Calendar,X1922,W1923,"f",FALSE)</f>
        <v>52671</v>
      </c>
      <c r="Y1923" s="1404">
        <f>_xll.qlCalendarAdvance(Calendar,X1923,NDays&amp;"D")</f>
        <v>52671</v>
      </c>
      <c r="Z1923" s="1403">
        <v>2.2125710418620867E-2</v>
      </c>
      <c r="AA1923" s="1411">
        <v>2.2120098549540668E-2</v>
      </c>
    </row>
    <row r="1924" spans="19:27" x14ac:dyDescent="0.2">
      <c r="S1924" s="399"/>
      <c r="T1924" s="1401"/>
      <c r="W1924" s="864" t="str">
        <f t="shared" si="37"/>
        <v>1w</v>
      </c>
      <c r="X1924" s="1405">
        <f>_xll.qlCalendarAdvance(Calendar,X1923,W1924,"f",FALSE)</f>
        <v>52678</v>
      </c>
      <c r="Y1924" s="1404">
        <f>_xll.qlCalendarAdvance(Calendar,X1924,NDays&amp;"D")</f>
        <v>52678</v>
      </c>
      <c r="Z1924" s="1403">
        <v>2.2117959557483358E-2</v>
      </c>
      <c r="AA1924" s="1411">
        <v>2.2113062938438066E-2</v>
      </c>
    </row>
    <row r="1925" spans="19:27" x14ac:dyDescent="0.2">
      <c r="S1925" s="399"/>
      <c r="T1925" s="1401"/>
      <c r="W1925" s="864" t="str">
        <f t="shared" si="37"/>
        <v>1w</v>
      </c>
      <c r="X1925" s="1405">
        <f>_xll.qlCalendarAdvance(Calendar,X1924,W1925,"f",FALSE)</f>
        <v>52685</v>
      </c>
      <c r="Y1925" s="1404">
        <f>_xll.qlCalendarAdvance(Calendar,X1925,NDays&amp;"D")</f>
        <v>52685</v>
      </c>
      <c r="Z1925" s="1403">
        <v>2.2110830922701493E-2</v>
      </c>
      <c r="AA1925" s="1411">
        <v>2.2106001843872347E-2</v>
      </c>
    </row>
    <row r="1926" spans="19:27" x14ac:dyDescent="0.2">
      <c r="S1926" s="399"/>
      <c r="T1926" s="1401"/>
      <c r="W1926" s="864" t="str">
        <f t="shared" si="37"/>
        <v>1w</v>
      </c>
      <c r="X1926" s="1405">
        <f>_xll.qlCalendarAdvance(Calendar,X1925,W1926,"f",FALSE)</f>
        <v>52692</v>
      </c>
      <c r="Y1926" s="1404">
        <f>_xll.qlCalendarAdvance(Calendar,X1926,NDays&amp;"D")</f>
        <v>52692</v>
      </c>
      <c r="Z1926" s="1403">
        <v>2.2103521068141212E-2</v>
      </c>
      <c r="AA1926" s="1411">
        <v>2.2098915266086649E-2</v>
      </c>
    </row>
    <row r="1927" spans="19:27" x14ac:dyDescent="0.2">
      <c r="S1927" s="399"/>
      <c r="T1927" s="1401"/>
      <c r="W1927" s="864" t="str">
        <f t="shared" si="37"/>
        <v>1w</v>
      </c>
      <c r="X1927" s="1405">
        <f>_xll.qlCalendarAdvance(Calendar,X1926,W1927,"f",FALSE)</f>
        <v>52699</v>
      </c>
      <c r="Y1927" s="1404">
        <f>_xll.qlCalendarAdvance(Calendar,X1927,NDays&amp;"D")</f>
        <v>52699</v>
      </c>
      <c r="Z1927" s="1403">
        <v>2.2096343640038506E-2</v>
      </c>
      <c r="AA1927" s="1411">
        <v>2.2091803205080973E-2</v>
      </c>
    </row>
    <row r="1928" spans="19:27" x14ac:dyDescent="0.2">
      <c r="S1928" s="399"/>
      <c r="T1928" s="1401"/>
      <c r="W1928" s="864" t="str">
        <f t="shared" si="37"/>
        <v>1w</v>
      </c>
      <c r="X1928" s="1405">
        <f>_xll.qlCalendarAdvance(Calendar,X1927,W1928,"f",FALSE)</f>
        <v>52706</v>
      </c>
      <c r="Y1928" s="1404">
        <f>_xll.qlCalendarAdvance(Calendar,X1928,NDays&amp;"D")</f>
        <v>52706</v>
      </c>
      <c r="Z1928" s="1403">
        <v>2.2089140688025182E-2</v>
      </c>
      <c r="AA1928" s="1411">
        <v>2.2084665660774272E-2</v>
      </c>
    </row>
    <row r="1929" spans="19:27" x14ac:dyDescent="0.2">
      <c r="S1929" s="399"/>
      <c r="T1929" s="1401"/>
      <c r="W1929" s="864" t="str">
        <f t="shared" si="37"/>
        <v>1w</v>
      </c>
      <c r="X1929" s="1405">
        <f>_xll.qlCalendarAdvance(Calendar,X1928,W1929,"f",FALSE)</f>
        <v>52713</v>
      </c>
      <c r="Y1929" s="1404">
        <f>_xll.qlCalendarAdvance(Calendar,X1929,NDays&amp;"D")</f>
        <v>52713</v>
      </c>
      <c r="Z1929" s="1403">
        <v>2.2081912212149873E-2</v>
      </c>
      <c r="AA1929" s="1411">
        <v>2.2077502633166546E-2</v>
      </c>
    </row>
    <row r="1930" spans="19:27" x14ac:dyDescent="0.2">
      <c r="S1930" s="399"/>
      <c r="T1930" s="1401"/>
      <c r="W1930" s="864" t="str">
        <f t="shared" si="37"/>
        <v>1w</v>
      </c>
      <c r="X1930" s="1405">
        <f>_xll.qlCalendarAdvance(Calendar,X1929,W1930,"f",FALSE)</f>
        <v>52720</v>
      </c>
      <c r="Y1930" s="1404">
        <f>_xll.qlCalendarAdvance(Calendar,X1930,NDays&amp;"D")</f>
        <v>52720</v>
      </c>
      <c r="Z1930" s="1403">
        <v>2.2074804868710596E-2</v>
      </c>
      <c r="AA1930" s="1411">
        <v>2.2070314122176748E-2</v>
      </c>
    </row>
    <row r="1931" spans="19:27" x14ac:dyDescent="0.2">
      <c r="S1931" s="399"/>
      <c r="T1931" s="1401"/>
      <c r="W1931" s="864" t="str">
        <f t="shared" si="37"/>
        <v>1w</v>
      </c>
      <c r="X1931" s="1405">
        <f>_xll.qlCalendarAdvance(Calendar,X1930,W1931,"f",FALSE)</f>
        <v>52727</v>
      </c>
      <c r="Y1931" s="1404">
        <f>_xll.qlCalendarAdvance(Calendar,X1931,NDays&amp;"D")</f>
        <v>52727</v>
      </c>
      <c r="Z1931" s="1403">
        <v>2.2067523082222901E-2</v>
      </c>
      <c r="AA1931" s="1411">
        <v>2.2063100128129065E-2</v>
      </c>
    </row>
    <row r="1932" spans="19:27" x14ac:dyDescent="0.2">
      <c r="S1932" s="399"/>
      <c r="T1932" s="1401"/>
      <c r="W1932" s="864" t="str">
        <f t="shared" si="37"/>
        <v>1w</v>
      </c>
      <c r="X1932" s="1405">
        <f>_xll.qlCalendarAdvance(Calendar,X1931,W1932,"f",FALSE)</f>
        <v>52734</v>
      </c>
      <c r="Y1932" s="1404">
        <f>_xll.qlCalendarAdvance(Calendar,X1932,NDays&amp;"D")</f>
        <v>52734</v>
      </c>
      <c r="Z1932" s="1403">
        <v>2.2060215770616912E-2</v>
      </c>
      <c r="AA1932" s="1411">
        <v>2.205586065069931E-2</v>
      </c>
    </row>
    <row r="1933" spans="19:27" x14ac:dyDescent="0.2">
      <c r="S1933" s="399"/>
      <c r="T1933" s="1401"/>
      <c r="W1933" s="864" t="str">
        <f t="shared" si="37"/>
        <v>1w</v>
      </c>
      <c r="X1933" s="1405">
        <f>_xll.qlCalendarAdvance(Calendar,X1932,W1933,"f",FALSE)</f>
        <v>52741</v>
      </c>
      <c r="Y1933" s="1404">
        <f>_xll.qlCalendarAdvance(Calendar,X1933,NDays&amp;"D")</f>
        <v>52741</v>
      </c>
      <c r="Z1933" s="1403">
        <v>2.205288293393708E-2</v>
      </c>
      <c r="AA1933" s="1411">
        <v>2.2048595690049577E-2</v>
      </c>
    </row>
    <row r="1934" spans="19:27" x14ac:dyDescent="0.2">
      <c r="S1934" s="399"/>
      <c r="T1934" s="1401"/>
      <c r="W1934" s="864" t="str">
        <f t="shared" si="37"/>
        <v>1w</v>
      </c>
      <c r="X1934" s="1405">
        <f>_xll.qlCalendarAdvance(Calendar,X1933,W1934,"f",FALSE)</f>
        <v>52748</v>
      </c>
      <c r="Y1934" s="1404">
        <f>_xll.qlCalendarAdvance(Calendar,X1934,NDays&amp;"D")</f>
        <v>52748</v>
      </c>
      <c r="Z1934" s="1403">
        <v>2.2045386976407715E-2</v>
      </c>
      <c r="AA1934" s="1411">
        <v>2.2041305246098819E-2</v>
      </c>
    </row>
    <row r="1935" spans="19:27" x14ac:dyDescent="0.2">
      <c r="S1935" s="399"/>
      <c r="T1935" s="1401"/>
      <c r="W1935" s="864" t="str">
        <f t="shared" si="37"/>
        <v>1w</v>
      </c>
      <c r="X1935" s="1405">
        <f>_xll.qlCalendarAdvance(Calendar,X1934,W1935,"f",FALSE)</f>
        <v>52755</v>
      </c>
      <c r="Y1935" s="1404">
        <f>_xll.qlCalendarAdvance(Calendar,X1935,NDays&amp;"D")</f>
        <v>52755</v>
      </c>
      <c r="Z1935" s="1403">
        <v>2.2038005358306023E-2</v>
      </c>
      <c r="AA1935" s="1411">
        <v>2.2033989318847036E-2</v>
      </c>
    </row>
    <row r="1936" spans="19:27" x14ac:dyDescent="0.2">
      <c r="S1936" s="399"/>
      <c r="T1936" s="1401"/>
      <c r="W1936" s="864" t="str">
        <f t="shared" si="37"/>
        <v>1w</v>
      </c>
      <c r="X1936" s="1405">
        <f>_xll.qlCalendarAdvance(Calendar,X1935,W1936,"f",FALSE)</f>
        <v>52762</v>
      </c>
      <c r="Y1936" s="1404">
        <f>_xll.qlCalendarAdvance(Calendar,X1936,NDays&amp;"D")</f>
        <v>52762</v>
      </c>
      <c r="Z1936" s="1403">
        <v>2.2030598216661128E-2</v>
      </c>
      <c r="AA1936" s="1411">
        <v>2.202664790845632E-2</v>
      </c>
    </row>
    <row r="1937" spans="19:27" x14ac:dyDescent="0.2">
      <c r="S1937" s="399"/>
      <c r="T1937" s="1401"/>
      <c r="W1937" s="864" t="str">
        <f t="shared" si="37"/>
        <v>1w</v>
      </c>
      <c r="X1937" s="1405">
        <f>_xll.qlCalendarAdvance(Calendar,X1936,W1937,"f",FALSE)</f>
        <v>52769</v>
      </c>
      <c r="Y1937" s="1404">
        <f>_xll.qlCalendarAdvance(Calendar,X1937,NDays&amp;"D")</f>
        <v>52769</v>
      </c>
      <c r="Z1937" s="1403">
        <v>2.2023165551524358E-2</v>
      </c>
      <c r="AA1937" s="1411">
        <v>2.2019281014683534E-2</v>
      </c>
    </row>
    <row r="1938" spans="19:27" x14ac:dyDescent="0.2">
      <c r="S1938" s="399"/>
      <c r="T1938" s="1401"/>
      <c r="W1938" s="864" t="str">
        <f t="shared" si="37"/>
        <v>1w</v>
      </c>
      <c r="X1938" s="1405">
        <f>_xll.qlCalendarAdvance(Calendar,X1937,W1938,"f",FALSE)</f>
        <v>52776</v>
      </c>
      <c r="Y1938" s="1404">
        <f>_xll.qlCalendarAdvance(Calendar,X1938,NDays&amp;"D")</f>
        <v>52776</v>
      </c>
      <c r="Z1938" s="1403">
        <v>2.2015707362936232E-2</v>
      </c>
      <c r="AA1938" s="1411">
        <v>2.2011888637690769E-2</v>
      </c>
    </row>
    <row r="1939" spans="19:27" x14ac:dyDescent="0.2">
      <c r="S1939" s="399"/>
      <c r="T1939" s="1401"/>
      <c r="W1939" s="864" t="str">
        <f t="shared" si="37"/>
        <v>1w</v>
      </c>
      <c r="X1939" s="1405">
        <f>_xll.qlCalendarAdvance(Calendar,X1938,W1939,"f",FALSE)</f>
        <v>52783</v>
      </c>
      <c r="Y1939" s="1404">
        <f>_xll.qlCalendarAdvance(Calendar,X1939,NDays&amp;"D")</f>
        <v>52783</v>
      </c>
      <c r="Z1939" s="1403">
        <v>2.2008349890000119E-2</v>
      </c>
      <c r="AA1939" s="1411">
        <v>2.2004470777478025E-2</v>
      </c>
    </row>
    <row r="1940" spans="19:27" x14ac:dyDescent="0.2">
      <c r="S1940" s="399"/>
      <c r="T1940" s="1401"/>
      <c r="W1940" s="864" t="str">
        <f t="shared" si="37"/>
        <v>1w</v>
      </c>
      <c r="X1940" s="1405">
        <f>_xll.qlCalendarAdvance(Calendar,X1939,W1940,"f",FALSE)</f>
        <v>52790</v>
      </c>
      <c r="Y1940" s="1404">
        <f>_xll.qlCalendarAdvance(Calendar,X1940,NDays&amp;"D")</f>
        <v>52790</v>
      </c>
      <c r="Z1940" s="1403">
        <v>2.2000838379149772E-2</v>
      </c>
      <c r="AA1940" s="1411">
        <v>2.1997027433883209E-2</v>
      </c>
    </row>
    <row r="1941" spans="19:27" x14ac:dyDescent="0.2">
      <c r="S1941" s="399"/>
      <c r="T1941" s="1401"/>
      <c r="W1941" s="864" t="str">
        <f t="shared" si="37"/>
        <v>1w</v>
      </c>
      <c r="X1941" s="1405">
        <f>_xll.qlCalendarAdvance(Calendar,X1940,W1941,"f",FALSE)</f>
        <v>52797</v>
      </c>
      <c r="Y1941" s="1404">
        <f>_xll.qlCalendarAdvance(Calendar,X1941,NDays&amp;"D")</f>
        <v>52797</v>
      </c>
      <c r="Z1941" s="1403">
        <v>2.1993301343617738E-2</v>
      </c>
      <c r="AA1941" s="1411">
        <v>2.1989558607230508E-2</v>
      </c>
    </row>
    <row r="1942" spans="19:27" x14ac:dyDescent="0.2">
      <c r="S1942" s="399"/>
      <c r="T1942" s="1401"/>
      <c r="W1942" s="864" t="str">
        <f t="shared" si="37"/>
        <v>1w</v>
      </c>
      <c r="X1942" s="1405">
        <f>_xll.qlCalendarAdvance(Calendar,X1941,W1942,"f",FALSE)</f>
        <v>52804</v>
      </c>
      <c r="Y1942" s="1404">
        <f>_xll.qlCalendarAdvance(Calendar,X1942,NDays&amp;"D")</f>
        <v>52804</v>
      </c>
      <c r="Z1942" s="1403">
        <v>2.1985738783443232E-2</v>
      </c>
      <c r="AA1942" s="1411">
        <v>2.1982064297033643E-2</v>
      </c>
    </row>
    <row r="1943" spans="19:27" x14ac:dyDescent="0.2">
      <c r="S1943" s="399"/>
      <c r="T1943" s="1401"/>
      <c r="W1943" s="864" t="str">
        <f t="shared" si="37"/>
        <v>1w</v>
      </c>
      <c r="X1943" s="1405">
        <f>_xll.qlCalendarAdvance(Calendar,X1942,W1943,"f",FALSE)</f>
        <v>52811</v>
      </c>
      <c r="Y1943" s="1404">
        <f>_xll.qlCalendarAdvance(Calendar,X1943,NDays&amp;"D")</f>
        <v>52811</v>
      </c>
      <c r="Z1943" s="1403">
        <v>2.1978150698678544E-2</v>
      </c>
      <c r="AA1943" s="1411">
        <v>2.1974544503859939E-2</v>
      </c>
    </row>
    <row r="1944" spans="19:27" x14ac:dyDescent="0.2">
      <c r="S1944" s="399"/>
      <c r="T1944" s="1401"/>
      <c r="W1944" s="864" t="str">
        <f t="shared" si="37"/>
        <v>1w</v>
      </c>
      <c r="X1944" s="1405">
        <f>_xll.qlCalendarAdvance(Calendar,X1943,W1944,"f",FALSE)</f>
        <v>52818</v>
      </c>
      <c r="Y1944" s="1404">
        <f>_xll.qlCalendarAdvance(Calendar,X1944,NDays&amp;"D")</f>
        <v>52818</v>
      </c>
      <c r="Z1944" s="1403">
        <v>2.1970537089378572E-2</v>
      </c>
      <c r="AA1944" s="1411">
        <v>2.1966999227304163E-2</v>
      </c>
    </row>
    <row r="1945" spans="19:27" x14ac:dyDescent="0.2">
      <c r="S1945" s="399"/>
      <c r="T1945" s="1401"/>
      <c r="W1945" s="864" t="str">
        <f t="shared" si="37"/>
        <v>1w</v>
      </c>
      <c r="X1945" s="1405">
        <f>_xll.qlCalendarAdvance(Calendar,X1944,W1945,"f",FALSE)</f>
        <v>52825</v>
      </c>
      <c r="Y1945" s="1404">
        <f>_xll.qlCalendarAdvance(Calendar,X1945,NDays&amp;"D")</f>
        <v>52825</v>
      </c>
      <c r="Z1945" s="1403">
        <v>2.1962897955582539E-2</v>
      </c>
      <c r="AA1945" s="1411">
        <v>2.1959428467528408E-2</v>
      </c>
    </row>
    <row r="1946" spans="19:27" x14ac:dyDescent="0.2">
      <c r="S1946" s="399"/>
      <c r="T1946" s="1401"/>
      <c r="W1946" s="864" t="str">
        <f t="shared" ref="W1946:W2009" si="38">W1945</f>
        <v>1w</v>
      </c>
      <c r="X1946" s="1405">
        <f>_xll.qlCalendarAdvance(Calendar,X1945,W1946,"f",FALSE)</f>
        <v>52832</v>
      </c>
      <c r="Y1946" s="1404">
        <f>_xll.qlCalendarAdvance(Calendar,X1946,NDays&amp;"D")</f>
        <v>52832</v>
      </c>
      <c r="Z1946" s="1403">
        <v>2.1955233297350569E-2</v>
      </c>
      <c r="AA1946" s="1411">
        <v>2.1951832224532675E-2</v>
      </c>
    </row>
    <row r="1947" spans="19:27" x14ac:dyDescent="0.2">
      <c r="S1947" s="399"/>
      <c r="T1947" s="1401"/>
      <c r="W1947" s="864" t="str">
        <f t="shared" si="38"/>
        <v>1w</v>
      </c>
      <c r="X1947" s="1405">
        <f>_xll.qlCalendarAdvance(Calendar,X1946,W1947,"f",FALSE)</f>
        <v>52839</v>
      </c>
      <c r="Y1947" s="1404">
        <f>_xll.qlCalendarAdvance(Calendar,X1947,NDays&amp;"D")</f>
        <v>52839</v>
      </c>
      <c r="Z1947" s="1403">
        <v>2.1947543114724494E-2</v>
      </c>
      <c r="AA1947" s="1411">
        <v>2.1944210498235917E-2</v>
      </c>
    </row>
    <row r="1948" spans="19:27" x14ac:dyDescent="0.2">
      <c r="S1948" s="399"/>
      <c r="T1948" s="1401"/>
      <c r="W1948" s="864" t="str">
        <f t="shared" si="38"/>
        <v>1w</v>
      </c>
      <c r="X1948" s="1405">
        <f>_xll.qlCalendarAdvance(Calendar,X1947,W1948,"f",FALSE)</f>
        <v>52846</v>
      </c>
      <c r="Y1948" s="1404">
        <f>_xll.qlCalendarAdvance(Calendar,X1948,NDays&amp;"D")</f>
        <v>52846</v>
      </c>
      <c r="Z1948" s="1403">
        <v>2.1939721697712598E-2</v>
      </c>
      <c r="AA1948" s="1411">
        <v>2.193656328871918E-2</v>
      </c>
    </row>
    <row r="1949" spans="19:27" x14ac:dyDescent="0.2">
      <c r="S1949" s="399"/>
      <c r="T1949" s="1401"/>
      <c r="W1949" s="864" t="str">
        <f t="shared" si="38"/>
        <v>1w</v>
      </c>
      <c r="X1949" s="1405">
        <f>_xll.qlCalendarAdvance(Calendar,X1948,W1949,"f",FALSE)</f>
        <v>52853</v>
      </c>
      <c r="Y1949" s="1404">
        <f>_xll.qlCalendarAdvance(Calendar,X1949,NDays&amp;"D")</f>
        <v>52853</v>
      </c>
      <c r="Z1949" s="1403">
        <v>2.1931982754309597E-2</v>
      </c>
      <c r="AA1949" s="1411">
        <v>2.1928890595982464E-2</v>
      </c>
    </row>
    <row r="1950" spans="19:27" x14ac:dyDescent="0.2">
      <c r="S1950" s="399"/>
      <c r="T1950" s="1401"/>
      <c r="W1950" s="864" t="str">
        <f t="shared" si="38"/>
        <v>1w</v>
      </c>
      <c r="X1950" s="1405">
        <f>_xll.qlCalendarAdvance(Calendar,X1949,W1950,"f",FALSE)</f>
        <v>52860</v>
      </c>
      <c r="Y1950" s="1404">
        <f>_xll.qlCalendarAdvance(Calendar,X1950,NDays&amp;"D")</f>
        <v>52860</v>
      </c>
      <c r="Z1950" s="1403">
        <v>2.1924218288030671E-2</v>
      </c>
      <c r="AA1950" s="1411">
        <v>2.192119242002577E-2</v>
      </c>
    </row>
    <row r="1951" spans="19:27" x14ac:dyDescent="0.2">
      <c r="S1951" s="399"/>
      <c r="T1951" s="1401"/>
      <c r="W1951" s="864" t="str">
        <f t="shared" si="38"/>
        <v>1w</v>
      </c>
      <c r="X1951" s="1405">
        <f>_xll.qlCalendarAdvance(Calendar,X1950,W1951,"f",FALSE)</f>
        <v>52867</v>
      </c>
      <c r="Y1951" s="1404">
        <f>_xll.qlCalendarAdvance(Calendar,X1951,NDays&amp;"D")</f>
        <v>52867</v>
      </c>
      <c r="Z1951" s="1403">
        <v>2.1916428298921747E-2</v>
      </c>
      <c r="AA1951" s="1411">
        <v>2.1913468760687005E-2</v>
      </c>
    </row>
    <row r="1952" spans="19:27" x14ac:dyDescent="0.2">
      <c r="S1952" s="399"/>
      <c r="T1952" s="1401"/>
      <c r="W1952" s="864" t="str">
        <f t="shared" si="38"/>
        <v>1w</v>
      </c>
      <c r="X1952" s="1405">
        <f>_xll.qlCalendarAdvance(Calendar,X1951,W1952,"f",FALSE)</f>
        <v>52874</v>
      </c>
      <c r="Y1952" s="1404">
        <f>_xll.qlCalendarAdvance(Calendar,X1952,NDays&amp;"D")</f>
        <v>52874</v>
      </c>
      <c r="Z1952" s="1403">
        <v>2.1908709337483893E-2</v>
      </c>
      <c r="AA1952" s="1411">
        <v>2.1905719618209307E-2</v>
      </c>
    </row>
    <row r="1953" spans="19:27" x14ac:dyDescent="0.2">
      <c r="S1953" s="399"/>
      <c r="T1953" s="1401"/>
      <c r="W1953" s="864" t="str">
        <f t="shared" si="38"/>
        <v>1w</v>
      </c>
      <c r="X1953" s="1405">
        <f>_xll.qlCalendarAdvance(Calendar,X1952,W1953,"f",FALSE)</f>
        <v>52881</v>
      </c>
      <c r="Y1953" s="1404">
        <f>_xll.qlCalendarAdvance(Calendar,X1953,NDays&amp;"D")</f>
        <v>52881</v>
      </c>
      <c r="Z1953" s="1403">
        <v>2.1900866009567716E-2</v>
      </c>
      <c r="AA1953" s="1411">
        <v>2.1897944992592677E-2</v>
      </c>
    </row>
    <row r="1954" spans="19:27" x14ac:dyDescent="0.2">
      <c r="S1954" s="399"/>
      <c r="T1954" s="1401"/>
      <c r="W1954" s="864" t="str">
        <f t="shared" si="38"/>
        <v>1w</v>
      </c>
      <c r="X1954" s="1405">
        <f>_xll.qlCalendarAdvance(Calendar,X1953,W1954,"f",FALSE)</f>
        <v>52888</v>
      </c>
      <c r="Y1954" s="1404">
        <f>_xll.qlCalendarAdvance(Calendar,X1954,NDays&amp;"D")</f>
        <v>52888</v>
      </c>
      <c r="Z1954" s="1403">
        <v>2.1892997157605149E-2</v>
      </c>
      <c r="AA1954" s="1411">
        <v>2.1890144883593976E-2</v>
      </c>
    </row>
    <row r="1955" spans="19:27" x14ac:dyDescent="0.2">
      <c r="S1955" s="399"/>
      <c r="T1955" s="1401"/>
      <c r="W1955" s="864" t="str">
        <f t="shared" si="38"/>
        <v>1w</v>
      </c>
      <c r="X1955" s="1405">
        <f>_xll.qlCalendarAdvance(Calendar,X1954,W1955,"f",FALSE)</f>
        <v>52895</v>
      </c>
      <c r="Y1955" s="1404">
        <f>_xll.qlCalendarAdvance(Calendar,X1955,NDays&amp;"D")</f>
        <v>52895</v>
      </c>
      <c r="Z1955" s="1403">
        <v>2.1885102781664167E-2</v>
      </c>
      <c r="AA1955" s="1411">
        <v>2.1882319291375296E-2</v>
      </c>
    </row>
    <row r="1956" spans="19:27" x14ac:dyDescent="0.2">
      <c r="S1956" s="399"/>
      <c r="T1956" s="1401"/>
      <c r="W1956" s="864" t="str">
        <f t="shared" si="38"/>
        <v>1w</v>
      </c>
      <c r="X1956" s="1405">
        <f>_xll.qlCalendarAdvance(Calendar,X1955,W1956,"f",FALSE)</f>
        <v>52902</v>
      </c>
      <c r="Y1956" s="1404">
        <f>_xll.qlCalendarAdvance(Calendar,X1956,NDays&amp;"D")</f>
        <v>52902</v>
      </c>
      <c r="Z1956" s="1403">
        <v>2.1877095512675065E-2</v>
      </c>
      <c r="AA1956" s="1411">
        <v>2.1874468216017684E-2</v>
      </c>
    </row>
    <row r="1957" spans="19:27" x14ac:dyDescent="0.2">
      <c r="S1957" s="399"/>
      <c r="T1957" s="1401"/>
      <c r="W1957" s="864" t="str">
        <f t="shared" si="38"/>
        <v>1w</v>
      </c>
      <c r="X1957" s="1405">
        <f>_xll.qlCalendarAdvance(Calendar,X1956,W1957,"f",FALSE)</f>
        <v>52909</v>
      </c>
      <c r="Y1957" s="1404">
        <f>_xll.qlCalendarAdvance(Calendar,X1957,NDays&amp;"D")</f>
        <v>52909</v>
      </c>
      <c r="Z1957" s="1403">
        <v>2.1869152387637057E-2</v>
      </c>
      <c r="AA1957" s="1411">
        <v>2.1866591657359047E-2</v>
      </c>
    </row>
    <row r="1958" spans="19:27" x14ac:dyDescent="0.2">
      <c r="S1958" s="399"/>
      <c r="T1958" s="1401"/>
      <c r="W1958" s="864" t="str">
        <f t="shared" si="38"/>
        <v>1w</v>
      </c>
      <c r="X1958" s="1405">
        <f>_xll.qlCalendarAdvance(Calendar,X1957,W1958,"f",FALSE)</f>
        <v>52916</v>
      </c>
      <c r="Y1958" s="1404">
        <f>_xll.qlCalendarAdvance(Calendar,X1958,NDays&amp;"D")</f>
        <v>52916</v>
      </c>
      <c r="Z1958" s="1403">
        <v>2.1861183740109445E-2</v>
      </c>
      <c r="AA1958" s="1411">
        <v>2.1858689615480431E-2</v>
      </c>
    </row>
    <row r="1959" spans="19:27" x14ac:dyDescent="0.2">
      <c r="S1959" s="399"/>
      <c r="T1959" s="1401"/>
      <c r="W1959" s="864" t="str">
        <f t="shared" si="38"/>
        <v>1w</v>
      </c>
      <c r="X1959" s="1405">
        <f>_xll.qlCalendarAdvance(Calendar,X1958,W1959,"f",FALSE)</f>
        <v>52923</v>
      </c>
      <c r="Y1959" s="1404">
        <f>_xll.qlCalendarAdvance(Calendar,X1959,NDays&amp;"D")</f>
        <v>52923</v>
      </c>
      <c r="Z1959" s="1403">
        <v>2.1853189570154363E-2</v>
      </c>
      <c r="AA1959" s="1411">
        <v>2.1850762090381837E-2</v>
      </c>
    </row>
    <row r="1960" spans="19:27" x14ac:dyDescent="0.2">
      <c r="S1960" s="399"/>
      <c r="T1960" s="1401"/>
      <c r="W1960" s="864" t="str">
        <f t="shared" si="38"/>
        <v>1w</v>
      </c>
      <c r="X1960" s="1405">
        <f>_xll.qlCalendarAdvance(Calendar,X1959,W1960,"f",FALSE)</f>
        <v>52930</v>
      </c>
      <c r="Y1960" s="1404">
        <f>_xll.qlCalendarAdvance(Calendar,X1960,NDays&amp;"D")</f>
        <v>52930</v>
      </c>
      <c r="Z1960" s="1403">
        <v>2.184516987781504E-2</v>
      </c>
      <c r="AA1960" s="1411">
        <v>2.1842809082063264E-2</v>
      </c>
    </row>
    <row r="1961" spans="19:27" x14ac:dyDescent="0.2">
      <c r="S1961" s="399"/>
      <c r="T1961" s="1401"/>
      <c r="W1961" s="864" t="str">
        <f t="shared" si="38"/>
        <v>1w</v>
      </c>
      <c r="X1961" s="1405">
        <f>_xll.qlCalendarAdvance(Calendar,X1960,W1961,"f",FALSE)</f>
        <v>52937</v>
      </c>
      <c r="Y1961" s="1404">
        <f>_xll.qlCalendarAdvance(Calendar,X1961,NDays&amp;"D")</f>
        <v>52937</v>
      </c>
      <c r="Z1961" s="1403">
        <v>2.1837200525153935E-2</v>
      </c>
      <c r="AA1961" s="1411">
        <v>2.1834830590443666E-2</v>
      </c>
    </row>
    <row r="1962" spans="19:27" x14ac:dyDescent="0.2">
      <c r="S1962" s="399"/>
      <c r="T1962" s="1401"/>
      <c r="W1962" s="864" t="str">
        <f t="shared" si="38"/>
        <v>1w</v>
      </c>
      <c r="X1962" s="1405">
        <f>_xll.qlCalendarAdvance(Calendar,X1961,W1962,"f",FALSE)</f>
        <v>52944</v>
      </c>
      <c r="Y1962" s="1404">
        <f>_xll.qlCalendarAdvance(Calendar,X1962,NDays&amp;"D")</f>
        <v>52944</v>
      </c>
      <c r="Z1962" s="1403">
        <v>2.1829127482747068E-2</v>
      </c>
      <c r="AA1962" s="1411">
        <v>2.1826826615766182E-2</v>
      </c>
    </row>
    <row r="1963" spans="19:27" x14ac:dyDescent="0.2">
      <c r="S1963" s="399"/>
      <c r="T1963" s="1401"/>
      <c r="W1963" s="864" t="str">
        <f t="shared" si="38"/>
        <v>1w</v>
      </c>
      <c r="X1963" s="1405">
        <f>_xll.qlCalendarAdvance(Calendar,X1962,W1963,"f",FALSE)</f>
        <v>52951</v>
      </c>
      <c r="Y1963" s="1404">
        <f>_xll.qlCalendarAdvance(Calendar,X1963,NDays&amp;"D")</f>
        <v>52951</v>
      </c>
      <c r="Z1963" s="1403">
        <v>2.18210289167644E-2</v>
      </c>
      <c r="AA1963" s="1411">
        <v>2.1818797157706626E-2</v>
      </c>
    </row>
    <row r="1964" spans="19:27" x14ac:dyDescent="0.2">
      <c r="S1964" s="399"/>
      <c r="T1964" s="1401"/>
      <c r="W1964" s="864" t="str">
        <f t="shared" si="38"/>
        <v>1w</v>
      </c>
      <c r="X1964" s="1405">
        <f>_xll.qlCalendarAdvance(Calendar,X1963,W1964,"f",FALSE)</f>
        <v>52959</v>
      </c>
      <c r="Y1964" s="1404">
        <f>_xll.qlCalendarAdvance(Calendar,X1964,NDays&amp;"D")</f>
        <v>52959</v>
      </c>
      <c r="Z1964" s="1403">
        <v>2.1811878731077598E-2</v>
      </c>
      <c r="AA1964" s="1411">
        <v>2.1809589430419329E-2</v>
      </c>
    </row>
    <row r="1965" spans="19:27" x14ac:dyDescent="0.2">
      <c r="S1965" s="399"/>
      <c r="T1965" s="1401"/>
      <c r="W1965" s="864" t="str">
        <f t="shared" si="38"/>
        <v>1w</v>
      </c>
      <c r="X1965" s="1405">
        <f>_xll.qlCalendarAdvance(Calendar,X1964,W1965,"f",FALSE)</f>
        <v>52966</v>
      </c>
      <c r="Y1965" s="1404">
        <f>_xll.qlCalendarAdvance(Calendar,X1965,NDays&amp;"D")</f>
        <v>52966</v>
      </c>
      <c r="Z1965" s="1403">
        <v>2.1803720851897603E-2</v>
      </c>
      <c r="AA1965" s="1411">
        <v>2.1801505365564022E-2</v>
      </c>
    </row>
    <row r="1966" spans="19:27" x14ac:dyDescent="0.2">
      <c r="S1966" s="399"/>
      <c r="T1966" s="1401"/>
      <c r="W1966" s="864" t="str">
        <f t="shared" si="38"/>
        <v>1w</v>
      </c>
      <c r="X1966" s="1405">
        <f>_xll.qlCalendarAdvance(Calendar,X1965,W1966,"f",FALSE)</f>
        <v>52973</v>
      </c>
      <c r="Y1966" s="1404">
        <f>_xll.qlCalendarAdvance(Calendar,X1966,NDays&amp;"D")</f>
        <v>52973</v>
      </c>
      <c r="Z1966" s="1403">
        <v>2.1795537446631517E-2</v>
      </c>
      <c r="AA1966" s="1411">
        <v>2.1793395817488737E-2</v>
      </c>
    </row>
    <row r="1967" spans="19:27" x14ac:dyDescent="0.2">
      <c r="S1967" s="399"/>
      <c r="T1967" s="1401"/>
      <c r="W1967" s="864" t="str">
        <f t="shared" si="38"/>
        <v>1w</v>
      </c>
      <c r="X1967" s="1405">
        <f>_xll.qlCalendarAdvance(Calendar,X1966,W1967,"f",FALSE)</f>
        <v>52980</v>
      </c>
      <c r="Y1967" s="1404">
        <f>_xll.qlCalendarAdvance(Calendar,X1967,NDays&amp;"D")</f>
        <v>52980</v>
      </c>
      <c r="Z1967" s="1403">
        <v>2.1787328515345646E-2</v>
      </c>
      <c r="AA1967" s="1411">
        <v>2.1785260786112426E-2</v>
      </c>
    </row>
    <row r="1968" spans="19:27" x14ac:dyDescent="0.2">
      <c r="S1968" s="399"/>
      <c r="T1968" s="1401"/>
      <c r="W1968" s="864" t="str">
        <f t="shared" si="38"/>
        <v>1w</v>
      </c>
      <c r="X1968" s="1405">
        <f>_xll.qlCalendarAdvance(Calendar,X1967,W1968,"f",FALSE)</f>
        <v>52987</v>
      </c>
      <c r="Y1968" s="1404">
        <f>_xll.qlCalendarAdvance(Calendar,X1968,NDays&amp;"D")</f>
        <v>52987</v>
      </c>
      <c r="Z1968" s="1403">
        <v>2.1779094058094025E-2</v>
      </c>
      <c r="AA1968" s="1411">
        <v>2.1777100271678229E-2</v>
      </c>
    </row>
    <row r="1969" spans="19:27" x14ac:dyDescent="0.2">
      <c r="S1969" s="399"/>
      <c r="T1969" s="1401"/>
      <c r="W1969" s="864" t="str">
        <f t="shared" si="38"/>
        <v>1w</v>
      </c>
      <c r="X1969" s="1405">
        <f>_xll.qlCalendarAdvance(Calendar,X1968,W1969,"f",FALSE)</f>
        <v>52994</v>
      </c>
      <c r="Y1969" s="1404">
        <f>_xll.qlCalendarAdvance(Calendar,X1969,NDays&amp;"D")</f>
        <v>52994</v>
      </c>
      <c r="Z1969" s="1403">
        <v>2.1770548824917857E-2</v>
      </c>
      <c r="AA1969" s="1411">
        <v>2.1768914273861961E-2</v>
      </c>
    </row>
    <row r="1970" spans="19:27" x14ac:dyDescent="0.2">
      <c r="S1970" s="399"/>
      <c r="T1970" s="1401"/>
      <c r="W1970" s="864" t="str">
        <f t="shared" si="38"/>
        <v>1w</v>
      </c>
      <c r="X1970" s="1405">
        <f>_xll.qlCalendarAdvance(Calendar,X1969,W1970,"f",FALSE)</f>
        <v>53001</v>
      </c>
      <c r="Y1970" s="1404">
        <f>_xll.qlCalendarAdvance(Calendar,X1970,NDays&amp;"D")</f>
        <v>53001</v>
      </c>
      <c r="Z1970" s="1403">
        <v>2.1762274897612264E-2</v>
      </c>
      <c r="AA1970" s="1411">
        <v>2.1760702792987807E-2</v>
      </c>
    </row>
    <row r="1971" spans="19:27" x14ac:dyDescent="0.2">
      <c r="S1971" s="399"/>
      <c r="T1971" s="1401"/>
      <c r="W1971" s="864" t="str">
        <f t="shared" si="38"/>
        <v>1w</v>
      </c>
      <c r="X1971" s="1405">
        <f>_xll.qlCalendarAdvance(Calendar,X1970,W1971,"f",FALSE)</f>
        <v>53008</v>
      </c>
      <c r="Y1971" s="1404">
        <f>_xll.qlCalendarAdvance(Calendar,X1971,NDays&amp;"D")</f>
        <v>53008</v>
      </c>
      <c r="Z1971" s="1403">
        <v>2.1753975451154244E-2</v>
      </c>
      <c r="AA1971" s="1411">
        <v>2.1752465828893675E-2</v>
      </c>
    </row>
    <row r="1972" spans="19:27" x14ac:dyDescent="0.2">
      <c r="S1972" s="399"/>
      <c r="T1972" s="1401"/>
      <c r="W1972" s="864" t="str">
        <f t="shared" si="38"/>
        <v>1w</v>
      </c>
      <c r="X1972" s="1405">
        <f>_xll.qlCalendarAdvance(Calendar,X1971,W1972,"f",FALSE)</f>
        <v>53015</v>
      </c>
      <c r="Y1972" s="1404">
        <f>_xll.qlCalendarAdvance(Calendar,X1972,NDays&amp;"D")</f>
        <v>53015</v>
      </c>
      <c r="Z1972" s="1403">
        <v>2.1745650485590112E-2</v>
      </c>
      <c r="AA1972" s="1411">
        <v>2.1744203381579563E-2</v>
      </c>
    </row>
    <row r="1973" spans="19:27" x14ac:dyDescent="0.2">
      <c r="S1973" s="399"/>
      <c r="T1973" s="1401"/>
      <c r="W1973" s="864" t="str">
        <f t="shared" si="38"/>
        <v>1w</v>
      </c>
      <c r="X1973" s="1405">
        <f>_xll.qlCalendarAdvance(Calendar,X1972,W1973,"f",FALSE)</f>
        <v>53022</v>
      </c>
      <c r="Y1973" s="1404">
        <f>_xll.qlCalendarAdvance(Calendar,X1973,NDays&amp;"D")</f>
        <v>53022</v>
      </c>
      <c r="Z1973" s="1403">
        <v>2.1737538884311944E-2</v>
      </c>
      <c r="AA1973" s="1411">
        <v>2.1735915450883381E-2</v>
      </c>
    </row>
    <row r="1974" spans="19:27" x14ac:dyDescent="0.2">
      <c r="S1974" s="399"/>
      <c r="T1974" s="1401"/>
      <c r="W1974" s="864" t="str">
        <f t="shared" si="38"/>
        <v>1w</v>
      </c>
      <c r="X1974" s="1405">
        <f>_xll.qlCalendarAdvance(Calendar,X1973,W1974,"f",FALSE)</f>
        <v>53029</v>
      </c>
      <c r="Y1974" s="1404">
        <f>_xll.qlCalendarAdvance(Calendar,X1974,NDays&amp;"D")</f>
        <v>53029</v>
      </c>
      <c r="Z1974" s="1403">
        <v>2.1729196068919536E-2</v>
      </c>
      <c r="AA1974" s="1411">
        <v>2.1727602037210358E-2</v>
      </c>
    </row>
    <row r="1975" spans="19:27" x14ac:dyDescent="0.2">
      <c r="S1975" s="399"/>
      <c r="T1975" s="1401"/>
      <c r="W1975" s="864" t="str">
        <f t="shared" si="38"/>
        <v>1w</v>
      </c>
      <c r="X1975" s="1405">
        <f>_xll.qlCalendarAdvance(Calendar,X1974,W1975,"f",FALSE)</f>
        <v>53036</v>
      </c>
      <c r="Y1975" s="1404">
        <f>_xll.qlCalendarAdvance(Calendar,X1975,NDays&amp;"D")</f>
        <v>53036</v>
      </c>
      <c r="Z1975" s="1403">
        <v>2.1720738135031604E-2</v>
      </c>
      <c r="AA1975" s="1411">
        <v>2.1719263140155265E-2</v>
      </c>
    </row>
    <row r="1976" spans="19:27" x14ac:dyDescent="0.2">
      <c r="S1976" s="399"/>
      <c r="T1976" s="1401"/>
      <c r="W1976" s="864" t="str">
        <f t="shared" si="38"/>
        <v>1w</v>
      </c>
      <c r="X1976" s="1405">
        <f>_xll.qlCalendarAdvance(Calendar,X1975,W1976,"f",FALSE)</f>
        <v>53043</v>
      </c>
      <c r="Y1976" s="1404">
        <f>_xll.qlCalendarAdvance(Calendar,X1976,NDays&amp;"D")</f>
        <v>53043</v>
      </c>
      <c r="Z1976" s="1403">
        <v>2.1712299472104683E-2</v>
      </c>
      <c r="AA1976" s="1411">
        <v>2.1710898760204378E-2</v>
      </c>
    </row>
    <row r="1977" spans="19:27" x14ac:dyDescent="0.2">
      <c r="S1977" s="399"/>
      <c r="T1977" s="1401"/>
      <c r="W1977" s="864" t="str">
        <f t="shared" si="38"/>
        <v>1w</v>
      </c>
      <c r="X1977" s="1405">
        <f>_xll.qlCalendarAdvance(Calendar,X1976,W1977,"f",FALSE)</f>
        <v>53050</v>
      </c>
      <c r="Y1977" s="1404">
        <f>_xll.qlCalendarAdvance(Calendar,X1977,NDays&amp;"D")</f>
        <v>53050</v>
      </c>
      <c r="Z1977" s="1403">
        <v>2.1703720497627553E-2</v>
      </c>
      <c r="AA1977" s="1411">
        <v>2.1702508896709327E-2</v>
      </c>
    </row>
    <row r="1978" spans="19:27" x14ac:dyDescent="0.2">
      <c r="S1978" s="399"/>
      <c r="T1978" s="1401"/>
      <c r="W1978" s="864" t="str">
        <f t="shared" si="38"/>
        <v>1w</v>
      </c>
      <c r="X1978" s="1405">
        <f>_xll.qlCalendarAdvance(Calendar,X1977,W1978,"f",FALSE)</f>
        <v>53057</v>
      </c>
      <c r="Y1978" s="1404">
        <f>_xll.qlCalendarAdvance(Calendar,X1978,NDays&amp;"D")</f>
        <v>53057</v>
      </c>
      <c r="Z1978" s="1403">
        <v>2.169523776527682E-2</v>
      </c>
      <c r="AA1978" s="1411">
        <v>2.1694093550237437E-2</v>
      </c>
    </row>
    <row r="1979" spans="19:27" x14ac:dyDescent="0.2">
      <c r="S1979" s="399"/>
      <c r="T1979" s="1401"/>
      <c r="W1979" s="864" t="str">
        <f t="shared" si="38"/>
        <v>1w</v>
      </c>
      <c r="X1979" s="1405">
        <f>_xll.qlCalendarAdvance(Calendar,X1978,W1979,"f",FALSE)</f>
        <v>53064</v>
      </c>
      <c r="Y1979" s="1404">
        <f>_xll.qlCalendarAdvance(Calendar,X1979,NDays&amp;"D")</f>
        <v>53064</v>
      </c>
      <c r="Z1979" s="1403">
        <v>2.1686729511538716E-2</v>
      </c>
      <c r="AA1979" s="1411">
        <v>2.1685652720464521E-2</v>
      </c>
    </row>
    <row r="1980" spans="19:27" x14ac:dyDescent="0.2">
      <c r="S1980" s="399"/>
      <c r="T1980" s="1401"/>
      <c r="W1980" s="864" t="str">
        <f t="shared" si="38"/>
        <v>1w</v>
      </c>
      <c r="X1980" s="1405">
        <f>_xll.qlCalendarAdvance(Calendar,X1979,W1980,"f",FALSE)</f>
        <v>53071</v>
      </c>
      <c r="Y1980" s="1404">
        <f>_xll.qlCalendarAdvance(Calendar,X1980,NDays&amp;"D")</f>
        <v>53071</v>
      </c>
      <c r="Z1980" s="1403">
        <v>2.1678195736461868E-2</v>
      </c>
      <c r="AA1980" s="1411">
        <v>2.1677186407552673E-2</v>
      </c>
    </row>
    <row r="1981" spans="19:27" x14ac:dyDescent="0.2">
      <c r="S1981" s="399"/>
      <c r="T1981" s="1401"/>
      <c r="W1981" s="864" t="str">
        <f t="shared" si="38"/>
        <v>1w</v>
      </c>
      <c r="X1981" s="1405">
        <f>_xll.qlCalendarAdvance(Calendar,X1980,W1981,"f",FALSE)</f>
        <v>53078</v>
      </c>
      <c r="Y1981" s="1404">
        <f>_xll.qlCalendarAdvance(Calendar,X1981,NDays&amp;"D")</f>
        <v>53078</v>
      </c>
      <c r="Z1981" s="1403">
        <v>2.1669636440105704E-2</v>
      </c>
      <c r="AA1981" s="1411">
        <v>2.1668694611501893E-2</v>
      </c>
    </row>
    <row r="1982" spans="19:27" x14ac:dyDescent="0.2">
      <c r="S1982" s="399"/>
      <c r="T1982" s="1401"/>
      <c r="W1982" s="864" t="str">
        <f t="shared" si="38"/>
        <v>1w</v>
      </c>
      <c r="X1982" s="1405">
        <f>_xll.qlCalendarAdvance(Calendar,X1981,W1982,"f",FALSE)</f>
        <v>53085</v>
      </c>
      <c r="Y1982" s="1404">
        <f>_xll.qlCalendarAdvance(Calendar,X1982,NDays&amp;"D")</f>
        <v>53085</v>
      </c>
      <c r="Z1982" s="1403">
        <v>2.1661131462163467E-2</v>
      </c>
      <c r="AA1982" s="1411">
        <v>2.1660177332150088E-2</v>
      </c>
    </row>
    <row r="1983" spans="19:27" x14ac:dyDescent="0.2">
      <c r="S1983" s="399"/>
      <c r="T1983" s="1401"/>
      <c r="W1983" s="864" t="str">
        <f t="shared" si="38"/>
        <v>1w</v>
      </c>
      <c r="X1983" s="1405">
        <f>_xll.qlCalendarAdvance(Calendar,X1982,W1983,"f",FALSE)</f>
        <v>53092</v>
      </c>
      <c r="Y1983" s="1404">
        <f>_xll.qlCalendarAdvance(Calendar,X1983,NDays&amp;"D")</f>
        <v>53092</v>
      </c>
      <c r="Z1983" s="1403">
        <v>2.1652514122329238E-2</v>
      </c>
      <c r="AA1983" s="1411">
        <v>2.165163456965935E-2</v>
      </c>
    </row>
    <row r="1984" spans="19:27" x14ac:dyDescent="0.2">
      <c r="S1984" s="399"/>
      <c r="T1984" s="1401"/>
      <c r="W1984" s="864" t="str">
        <f t="shared" si="38"/>
        <v>1w</v>
      </c>
      <c r="X1984" s="1405">
        <f>_xll.qlCalendarAdvance(Calendar,X1983,W1984,"f",FALSE)</f>
        <v>53099</v>
      </c>
      <c r="Y1984" s="1404">
        <f>_xll.qlCalendarAdvance(Calendar,X1984,NDays&amp;"D")</f>
        <v>53099</v>
      </c>
      <c r="Z1984" s="1403">
        <v>2.1643871257457606E-2</v>
      </c>
      <c r="AA1984" s="1411">
        <v>2.1643066324029681E-2</v>
      </c>
    </row>
    <row r="1985" spans="19:27" x14ac:dyDescent="0.2">
      <c r="S1985" s="399"/>
      <c r="T1985" s="1401"/>
      <c r="W1985" s="864" t="str">
        <f t="shared" si="38"/>
        <v>1w</v>
      </c>
      <c r="X1985" s="1405">
        <f>_xll.qlCalendarAdvance(Calendar,X1984,W1985,"f",FALSE)</f>
        <v>53106</v>
      </c>
      <c r="Y1985" s="1404">
        <f>_xll.qlCalendarAdvance(Calendar,X1985,NDays&amp;"D")</f>
        <v>53106</v>
      </c>
      <c r="Z1985" s="1403">
        <v>2.1635202867612422E-2</v>
      </c>
      <c r="AA1985" s="1411">
        <v>2.1634472595261078E-2</v>
      </c>
    </row>
    <row r="1986" spans="19:27" x14ac:dyDescent="0.2">
      <c r="S1986" s="399"/>
      <c r="T1986" s="1401"/>
      <c r="W1986" s="864" t="str">
        <f t="shared" si="38"/>
        <v>1w</v>
      </c>
      <c r="X1986" s="1405">
        <f>_xll.qlCalendarAdvance(Calendar,X1985,W1986,"f",FALSE)</f>
        <v>53113</v>
      </c>
      <c r="Y1986" s="1404">
        <f>_xll.qlCalendarAdvance(Calendar,X1986,NDays&amp;"D")</f>
        <v>53113</v>
      </c>
      <c r="Z1986" s="1403">
        <v>2.1626457435245904E-2</v>
      </c>
      <c r="AA1986" s="1411">
        <v>2.1625853383110405E-2</v>
      </c>
    </row>
    <row r="1987" spans="19:27" x14ac:dyDescent="0.2">
      <c r="S1987" s="399"/>
      <c r="T1987" s="1401"/>
      <c r="W1987" s="864" t="str">
        <f t="shared" si="38"/>
        <v>1w</v>
      </c>
      <c r="X1987" s="1405">
        <f>_xll.qlCalendarAdvance(Calendar,X1986,W1987,"f",FALSE)</f>
        <v>53120</v>
      </c>
      <c r="Y1987" s="1404">
        <f>_xll.qlCalendarAdvance(Calendar,X1987,NDays&amp;"D")</f>
        <v>53120</v>
      </c>
      <c r="Z1987" s="1403">
        <v>2.1617750838036225E-2</v>
      </c>
      <c r="AA1987" s="1411">
        <v>2.1617208687901845E-2</v>
      </c>
    </row>
    <row r="1988" spans="19:27" x14ac:dyDescent="0.2">
      <c r="S1988" s="399"/>
      <c r="T1988" s="1401"/>
      <c r="W1988" s="864" t="str">
        <f t="shared" si="38"/>
        <v>1w</v>
      </c>
      <c r="X1988" s="1405">
        <f>_xll.qlCalendarAdvance(Calendar,X1987,W1988,"f",FALSE)</f>
        <v>53127</v>
      </c>
      <c r="Y1988" s="1404">
        <f>_xll.qlCalendarAdvance(Calendar,X1988,NDays&amp;"D")</f>
        <v>53127</v>
      </c>
      <c r="Z1988" s="1403">
        <v>2.1609033589932346E-2</v>
      </c>
      <c r="AA1988" s="1411">
        <v>2.16085385096354E-2</v>
      </c>
    </row>
    <row r="1989" spans="19:27" x14ac:dyDescent="0.2">
      <c r="S1989" s="399"/>
      <c r="T1989" s="1401"/>
      <c r="W1989" s="864" t="str">
        <f t="shared" si="38"/>
        <v>1w</v>
      </c>
      <c r="X1989" s="1405">
        <f>_xll.qlCalendarAdvance(Calendar,X1988,W1989,"f",FALSE)</f>
        <v>53134</v>
      </c>
      <c r="Y1989" s="1404">
        <f>_xll.qlCalendarAdvance(Calendar,X1989,NDays&amp;"D")</f>
        <v>53134</v>
      </c>
      <c r="Z1989" s="1403">
        <v>2.1600315153692689E-2</v>
      </c>
      <c r="AA1989" s="1411">
        <v>2.1599842848067929E-2</v>
      </c>
    </row>
    <row r="1990" spans="19:27" x14ac:dyDescent="0.2">
      <c r="S1990" s="399"/>
      <c r="T1990" s="1401"/>
      <c r="W1990" s="864" t="str">
        <f t="shared" si="38"/>
        <v>1w</v>
      </c>
      <c r="X1990" s="1405">
        <f>_xll.qlCalendarAdvance(Calendar,X1989,W1990,"f",FALSE)</f>
        <v>53141</v>
      </c>
      <c r="Y1990" s="1404">
        <f>_xll.qlCalendarAdvance(Calendar,X1990,NDays&amp;"D")</f>
        <v>53141</v>
      </c>
      <c r="Z1990" s="1403">
        <v>2.159160495525636E-2</v>
      </c>
      <c r="AA1990" s="1411">
        <v>2.1591124319697563E-2</v>
      </c>
    </row>
    <row r="1991" spans="19:27" x14ac:dyDescent="0.2">
      <c r="S1991" s="399"/>
      <c r="T1991" s="1401"/>
      <c r="W1991" s="864" t="str">
        <f t="shared" si="38"/>
        <v>1w</v>
      </c>
      <c r="X1991" s="1405">
        <f>_xll.qlCalendarAdvance(Calendar,X1990,W1991,"f",FALSE)</f>
        <v>53148</v>
      </c>
      <c r="Y1991" s="1404">
        <f>_xll.qlCalendarAdvance(Calendar,X1991,NDays&amp;"D")</f>
        <v>53148</v>
      </c>
      <c r="Z1991" s="1403">
        <v>2.158296320345298E-2</v>
      </c>
      <c r="AA1991" s="1411">
        <v>2.1582412393276185E-2</v>
      </c>
    </row>
    <row r="1992" spans="19:27" x14ac:dyDescent="0.2">
      <c r="S1992" s="399"/>
      <c r="T1992" s="1401"/>
      <c r="W1992" s="864" t="str">
        <f t="shared" si="38"/>
        <v>1w</v>
      </c>
      <c r="X1992" s="1405">
        <f>_xll.qlCalendarAdvance(Calendar,X1991,W1992,"f",FALSE)</f>
        <v>53155</v>
      </c>
      <c r="Y1992" s="1404">
        <f>_xll.qlCalendarAdvance(Calendar,X1992,NDays&amp;"D")</f>
        <v>53155</v>
      </c>
      <c r="Z1992" s="1403">
        <v>2.1574284181372166E-2</v>
      </c>
      <c r="AA1992" s="1411">
        <v>2.1573715468845567E-2</v>
      </c>
    </row>
    <row r="1993" spans="19:27" x14ac:dyDescent="0.2">
      <c r="S1993" s="399"/>
      <c r="T1993" s="1401"/>
      <c r="W1993" s="864" t="str">
        <f t="shared" si="38"/>
        <v>1w</v>
      </c>
      <c r="X1993" s="1405">
        <f>_xll.qlCalendarAdvance(Calendar,X1992,W1993,"f",FALSE)</f>
        <v>53162</v>
      </c>
      <c r="Y1993" s="1404">
        <f>_xll.qlCalendarAdvance(Calendar,X1993,NDays&amp;"D")</f>
        <v>53162</v>
      </c>
      <c r="Z1993" s="1403">
        <v>2.1565620196161487E-2</v>
      </c>
      <c r="AA1993" s="1411">
        <v>2.1565033546243617E-2</v>
      </c>
    </row>
    <row r="1994" spans="19:27" x14ac:dyDescent="0.2">
      <c r="S1994" s="399"/>
      <c r="T1994" s="1401"/>
      <c r="W1994" s="864" t="str">
        <f t="shared" si="38"/>
        <v>1w</v>
      </c>
      <c r="X1994" s="1405">
        <f>_xll.qlCalendarAdvance(Calendar,X1993,W1994,"f",FALSE)</f>
        <v>53169</v>
      </c>
      <c r="Y1994" s="1404">
        <f>_xll.qlCalendarAdvance(Calendar,X1994,NDays&amp;"D")</f>
        <v>53169</v>
      </c>
      <c r="Z1994" s="1403">
        <v>2.1556991039899713E-2</v>
      </c>
      <c r="AA1994" s="1411">
        <v>2.1556366625632428E-2</v>
      </c>
    </row>
    <row r="1995" spans="19:27" x14ac:dyDescent="0.2">
      <c r="S1995" s="399"/>
      <c r="T1995" s="1401"/>
      <c r="W1995" s="864" t="str">
        <f t="shared" si="38"/>
        <v>1w</v>
      </c>
      <c r="X1995" s="1405">
        <f>_xll.qlCalendarAdvance(Calendar,X1994,W1995,"f",FALSE)</f>
        <v>53176</v>
      </c>
      <c r="Y1995" s="1404">
        <f>_xll.qlCalendarAdvance(Calendar,X1995,NDays&amp;"D")</f>
        <v>53176</v>
      </c>
      <c r="Z1995" s="1403">
        <v>2.1548337336203167E-2</v>
      </c>
      <c r="AA1995" s="1411">
        <v>2.1547714706930954E-2</v>
      </c>
    </row>
    <row r="1996" spans="19:27" x14ac:dyDescent="0.2">
      <c r="S1996" s="399"/>
      <c r="T1996" s="1401"/>
      <c r="W1996" s="864" t="str">
        <f t="shared" si="38"/>
        <v>1w</v>
      </c>
      <c r="X1996" s="1405">
        <f>_xll.qlCalendarAdvance(Calendar,X1995,W1996,"f",FALSE)</f>
        <v>53183</v>
      </c>
      <c r="Y1996" s="1404">
        <f>_xll.qlCalendarAdvance(Calendar,X1996,NDays&amp;"D")</f>
        <v>53183</v>
      </c>
      <c r="Z1996" s="1403">
        <v>2.1539718461384305E-2</v>
      </c>
      <c r="AA1996" s="1411">
        <v>2.1539077790058148E-2</v>
      </c>
    </row>
    <row r="1997" spans="19:27" x14ac:dyDescent="0.2">
      <c r="S1997" s="399"/>
      <c r="T1997" s="1401"/>
      <c r="W1997" s="864" t="str">
        <f t="shared" si="38"/>
        <v>1w</v>
      </c>
      <c r="X1997" s="1405">
        <f>_xll.qlCalendarAdvance(Calendar,X1996,W1997,"f",FALSE)</f>
        <v>53190</v>
      </c>
      <c r="Y1997" s="1404">
        <f>_xll.qlCalendarAdvance(Calendar,X1997,NDays&amp;"D")</f>
        <v>53190</v>
      </c>
      <c r="Z1997" s="1403">
        <v>2.1531114623293133E-2</v>
      </c>
      <c r="AA1997" s="1411">
        <v>2.1530455875257148E-2</v>
      </c>
    </row>
    <row r="1998" spans="19:27" x14ac:dyDescent="0.2">
      <c r="S1998" s="399"/>
      <c r="T1998" s="1401"/>
      <c r="W1998" s="864" t="str">
        <f t="shared" si="38"/>
        <v>1w</v>
      </c>
      <c r="X1998" s="1405">
        <f>_xll.qlCalendarAdvance(Calendar,X1997,W1998,"f",FALSE)</f>
        <v>53197</v>
      </c>
      <c r="Y1998" s="1404">
        <f>_xll.qlCalendarAdvance(Calendar,X1998,NDays&amp;"D")</f>
        <v>53197</v>
      </c>
      <c r="Z1998" s="1403">
        <v>2.1522525821892808E-2</v>
      </c>
      <c r="AA1998" s="1411">
        <v>2.1521848962203771E-2</v>
      </c>
    </row>
    <row r="1999" spans="19:27" x14ac:dyDescent="0.2">
      <c r="S1999" s="399"/>
      <c r="T1999" s="1401"/>
      <c r="W1999" s="864" t="str">
        <f t="shared" si="38"/>
        <v>1w</v>
      </c>
      <c r="X1999" s="1405">
        <f>_xll.qlCalendarAdvance(Calendar,X1998,W1999,"f",FALSE)</f>
        <v>53204</v>
      </c>
      <c r="Y1999" s="1404">
        <f>_xll.qlCalendarAdvance(Calendar,X1999,NDays&amp;"D")</f>
        <v>53204</v>
      </c>
      <c r="Z1999" s="1403">
        <v>2.1513884507370462E-2</v>
      </c>
      <c r="AA1999" s="1411">
        <v>2.1513257051141155E-2</v>
      </c>
    </row>
    <row r="2000" spans="19:27" x14ac:dyDescent="0.2">
      <c r="S2000" s="399"/>
      <c r="T2000" s="1401"/>
      <c r="W2000" s="864" t="str">
        <f t="shared" si="38"/>
        <v>1w</v>
      </c>
      <c r="X2000" s="1405">
        <f>_xll.qlCalendarAdvance(Calendar,X1999,W2000,"f",FALSE)</f>
        <v>53211</v>
      </c>
      <c r="Y2000" s="1404">
        <f>_xll.qlCalendarAdvance(Calendar,X2000,NDays&amp;"D")</f>
        <v>53211</v>
      </c>
      <c r="Z2000" s="1403">
        <v>2.1505324069331554E-2</v>
      </c>
      <c r="AA2000" s="1411">
        <v>2.1504680141907206E-2</v>
      </c>
    </row>
    <row r="2001" spans="19:27" x14ac:dyDescent="0.2">
      <c r="S2001" s="399"/>
      <c r="T2001" s="1401"/>
      <c r="W2001" s="864" t="str">
        <f t="shared" si="38"/>
        <v>1w</v>
      </c>
      <c r="X2001" s="1405">
        <f>_xll.qlCalendarAdvance(Calendar,X2000,W2001,"f",FALSE)</f>
        <v>53218</v>
      </c>
      <c r="Y2001" s="1404">
        <f>_xll.qlCalendarAdvance(Calendar,X2001,NDays&amp;"D")</f>
        <v>53218</v>
      </c>
      <c r="Z2001" s="1403">
        <v>2.1496778664629401E-2</v>
      </c>
      <c r="AA2001" s="1411">
        <v>2.1496118234664019E-2</v>
      </c>
    </row>
    <row r="2002" spans="19:27" x14ac:dyDescent="0.2">
      <c r="S2002" s="399"/>
      <c r="T2002" s="1401"/>
      <c r="W2002" s="864" t="str">
        <f t="shared" si="38"/>
        <v>1w</v>
      </c>
      <c r="X2002" s="1405">
        <f>_xll.qlCalendarAdvance(Calendar,X2001,W2002,"f",FALSE)</f>
        <v>53225</v>
      </c>
      <c r="Y2002" s="1404">
        <f>_xll.qlCalendarAdvance(Calendar,X2002,NDays&amp;"D")</f>
        <v>53225</v>
      </c>
      <c r="Z2002" s="1403">
        <v>2.1488248293236999E-2</v>
      </c>
      <c r="AA2002" s="1411">
        <v>2.1487571329330546E-2</v>
      </c>
    </row>
    <row r="2003" spans="19:27" x14ac:dyDescent="0.2">
      <c r="S2003" s="399"/>
      <c r="T2003" s="1401"/>
      <c r="W2003" s="864" t="str">
        <f t="shared" si="38"/>
        <v>1w</v>
      </c>
      <c r="X2003" s="1405">
        <f>_xll.qlCalendarAdvance(Calendar,X2002,W2003,"f",FALSE)</f>
        <v>53232</v>
      </c>
      <c r="Y2003" s="1404">
        <f>_xll.qlCalendarAdvance(Calendar,X2003,NDays&amp;"D")</f>
        <v>53232</v>
      </c>
      <c r="Z2003" s="1403">
        <v>2.147973295512192E-2</v>
      </c>
      <c r="AA2003" s="1411">
        <v>2.1479039425906787E-2</v>
      </c>
    </row>
    <row r="2004" spans="19:27" x14ac:dyDescent="0.2">
      <c r="S2004" s="399"/>
      <c r="T2004" s="1401"/>
      <c r="W2004" s="864" t="str">
        <f t="shared" si="38"/>
        <v>1w</v>
      </c>
      <c r="X2004" s="1405">
        <f>_xll.qlCalendarAdvance(Calendar,X2003,W2004,"f",FALSE)</f>
        <v>53239</v>
      </c>
      <c r="Y2004" s="1404">
        <f>_xll.qlCalendarAdvance(Calendar,X2004,NDays&amp;"D")</f>
        <v>53239</v>
      </c>
      <c r="Z2004" s="1403">
        <v>2.1471308782083046E-2</v>
      </c>
      <c r="AA2004" s="1411">
        <v>2.1470522524311697E-2</v>
      </c>
    </row>
    <row r="2005" spans="19:27" x14ac:dyDescent="0.2">
      <c r="S2005" s="399"/>
      <c r="T2005" s="1401"/>
      <c r="W2005" s="864" t="str">
        <f t="shared" si="38"/>
        <v>1w</v>
      </c>
      <c r="X2005" s="1405">
        <f>_xll.qlCalendarAdvance(Calendar,X2004,W2005,"f",FALSE)</f>
        <v>53246</v>
      </c>
      <c r="Y2005" s="1404">
        <f>_xll.qlCalendarAdvance(Calendar,X2005,NDays&amp;"D")</f>
        <v>53246</v>
      </c>
      <c r="Z2005" s="1403">
        <v>2.1462825236551016E-2</v>
      </c>
      <c r="AA2005" s="1411">
        <v>2.1462020624707367E-2</v>
      </c>
    </row>
    <row r="2006" spans="19:27" x14ac:dyDescent="0.2">
      <c r="S2006" s="399"/>
      <c r="T2006" s="1401"/>
      <c r="W2006" s="864" t="str">
        <f t="shared" si="38"/>
        <v>1w</v>
      </c>
      <c r="X2006" s="1405">
        <f>_xll.qlCalendarAdvance(Calendar,X2005,W2006,"f",FALSE)</f>
        <v>53253</v>
      </c>
      <c r="Y2006" s="1404">
        <f>_xll.qlCalendarAdvance(Calendar,X2006,NDays&amp;"D")</f>
        <v>53253</v>
      </c>
      <c r="Z2006" s="1403">
        <v>2.1454356727437229E-2</v>
      </c>
      <c r="AA2006" s="1411">
        <v>2.1453533727012752E-2</v>
      </c>
    </row>
    <row r="2007" spans="19:27" x14ac:dyDescent="0.2">
      <c r="S2007" s="399"/>
      <c r="T2007" s="1401"/>
      <c r="W2007" s="864" t="str">
        <f t="shared" si="38"/>
        <v>1w</v>
      </c>
      <c r="X2007" s="1405">
        <f>_xll.qlCalendarAdvance(Calendar,X2006,W2007,"f",FALSE)</f>
        <v>53260</v>
      </c>
      <c r="Y2007" s="1404">
        <f>_xll.qlCalendarAdvance(Calendar,X2007,NDays&amp;"D")</f>
        <v>53260</v>
      </c>
      <c r="Z2007" s="1403">
        <v>2.1445903254702383E-2</v>
      </c>
      <c r="AA2007" s="1411">
        <v>2.1445061831065759E-2</v>
      </c>
    </row>
    <row r="2008" spans="19:27" x14ac:dyDescent="0.2">
      <c r="S2008" s="399"/>
      <c r="T2008" s="1401"/>
      <c r="W2008" s="864" t="str">
        <f t="shared" si="38"/>
        <v>1w</v>
      </c>
      <c r="X2008" s="1405">
        <f>_xll.qlCalendarAdvance(Calendar,X2007,W2008,"f",FALSE)</f>
        <v>53267</v>
      </c>
      <c r="Y2008" s="1404">
        <f>_xll.qlCalendarAdvance(Calendar,X2008,NDays&amp;"D")</f>
        <v>53267</v>
      </c>
      <c r="Z2008" s="1403">
        <v>2.1437381762587991E-2</v>
      </c>
      <c r="AA2008" s="1411">
        <v>2.1436604937190573E-2</v>
      </c>
    </row>
    <row r="2009" spans="19:27" x14ac:dyDescent="0.2">
      <c r="S2009" s="399"/>
      <c r="T2009" s="1401"/>
      <c r="W2009" s="864" t="str">
        <f t="shared" si="38"/>
        <v>1w</v>
      </c>
      <c r="X2009" s="1405">
        <f>_xll.qlCalendarAdvance(Calendar,X2008,W2009,"f",FALSE)</f>
        <v>53274</v>
      </c>
      <c r="Y2009" s="1404">
        <f>_xll.qlCalendarAdvance(Calendar,X2009,NDays&amp;"D")</f>
        <v>53274</v>
      </c>
      <c r="Z2009" s="1403">
        <v>2.1428956623472294E-2</v>
      </c>
      <c r="AA2009" s="1411">
        <v>2.1428163045144055E-2</v>
      </c>
    </row>
    <row r="2010" spans="19:27" x14ac:dyDescent="0.2">
      <c r="S2010" s="399"/>
      <c r="T2010" s="1401"/>
      <c r="W2010" s="864" t="str">
        <f t="shared" ref="W2010:W2073" si="39">W2009</f>
        <v>1w</v>
      </c>
      <c r="X2010" s="1405">
        <f>_xll.qlCalendarAdvance(Calendar,X2009,W2010,"f",FALSE)</f>
        <v>53281</v>
      </c>
      <c r="Y2010" s="1404">
        <f>_xll.qlCalendarAdvance(Calendar,X2010,NDays&amp;"D")</f>
        <v>53281</v>
      </c>
      <c r="Z2010" s="1403">
        <v>2.1420546517409694E-2</v>
      </c>
      <c r="AA2010" s="1411">
        <v>2.1419736155007252E-2</v>
      </c>
    </row>
    <row r="2011" spans="19:27" x14ac:dyDescent="0.2">
      <c r="S2011" s="399"/>
      <c r="T2011" s="1401"/>
      <c r="W2011" s="864" t="str">
        <f t="shared" si="39"/>
        <v>1w</v>
      </c>
      <c r="X2011" s="1405">
        <f>_xll.qlCalendarAdvance(Calendar,X2010,W2011,"f",FALSE)</f>
        <v>53288</v>
      </c>
      <c r="Y2011" s="1404">
        <f>_xll.qlCalendarAdvance(Calendar,X2011,NDays&amp;"D")</f>
        <v>53288</v>
      </c>
      <c r="Z2011" s="1403">
        <v>2.1412151444375881E-2</v>
      </c>
      <c r="AA2011" s="1411">
        <v>2.1411324266780163E-2</v>
      </c>
    </row>
    <row r="2012" spans="19:27" x14ac:dyDescent="0.2">
      <c r="S2012" s="399"/>
      <c r="T2012" s="1401"/>
      <c r="W2012" s="864" t="str">
        <f t="shared" si="39"/>
        <v>1w</v>
      </c>
      <c r="X2012" s="1405">
        <f>_xll.qlCalendarAdvance(Calendar,X2011,W2012,"f",FALSE)</f>
        <v>53295</v>
      </c>
      <c r="Y2012" s="1404">
        <f>_xll.qlCalendarAdvance(Calendar,X2012,NDays&amp;"D")</f>
        <v>53295</v>
      </c>
      <c r="Z2012" s="1403">
        <v>2.140377140433573E-2</v>
      </c>
      <c r="AA2012" s="1411">
        <v>2.1402927380381742E-2</v>
      </c>
    </row>
    <row r="2013" spans="19:27" x14ac:dyDescent="0.2">
      <c r="S2013" s="399"/>
      <c r="T2013" s="1401"/>
      <c r="W2013" s="864" t="str">
        <f t="shared" si="39"/>
        <v>1w</v>
      </c>
      <c r="X2013" s="1405">
        <f>_xll.qlCalendarAdvance(Calendar,X2012,W2013,"f",FALSE)</f>
        <v>53302</v>
      </c>
      <c r="Y2013" s="1404">
        <f>_xll.qlCalendarAdvance(Calendar,X2013,NDays&amp;"D")</f>
        <v>53302</v>
      </c>
      <c r="Z2013" s="1403">
        <v>2.1395498180352673E-2</v>
      </c>
      <c r="AA2013" s="1411">
        <v>2.1394545495974082E-2</v>
      </c>
    </row>
    <row r="2014" spans="19:27" x14ac:dyDescent="0.2">
      <c r="S2014" s="399"/>
      <c r="T2014" s="1401"/>
      <c r="W2014" s="864" t="str">
        <f t="shared" si="39"/>
        <v>1w</v>
      </c>
      <c r="X2014" s="1405">
        <f>_xll.qlCalendarAdvance(Calendar,X2013,W2014,"f",FALSE)</f>
        <v>53309</v>
      </c>
      <c r="Y2014" s="1404">
        <f>_xll.qlCalendarAdvance(Calendar,X2014,NDays&amp;"D")</f>
        <v>53309</v>
      </c>
      <c r="Z2014" s="1403">
        <v>2.1387149961315067E-2</v>
      </c>
      <c r="AA2014" s="1411">
        <v>2.1386178613314044E-2</v>
      </c>
    </row>
    <row r="2015" spans="19:27" x14ac:dyDescent="0.2">
      <c r="S2015" s="399"/>
      <c r="T2015" s="1401"/>
      <c r="W2015" s="864" t="str">
        <f t="shared" si="39"/>
        <v>1w</v>
      </c>
      <c r="X2015" s="1405">
        <f>_xll.qlCalendarAdvance(Calendar,X2014,W2015,"f",FALSE)</f>
        <v>53316</v>
      </c>
      <c r="Y2015" s="1404">
        <f>_xll.qlCalendarAdvance(Calendar,X2015,NDays&amp;"D")</f>
        <v>53316</v>
      </c>
      <c r="Z2015" s="1403">
        <v>2.1378816778388706E-2</v>
      </c>
      <c r="AA2015" s="1411">
        <v>2.1377826732725813E-2</v>
      </c>
    </row>
    <row r="2016" spans="19:27" x14ac:dyDescent="0.2">
      <c r="S2016" s="399"/>
      <c r="T2016" s="1401"/>
      <c r="W2016" s="864" t="str">
        <f t="shared" si="39"/>
        <v>1w</v>
      </c>
      <c r="X2016" s="1405">
        <f>_xll.qlCalendarAdvance(Calendar,X2015,W2016,"f",FALSE)</f>
        <v>53323</v>
      </c>
      <c r="Y2016" s="1404">
        <f>_xll.qlCalendarAdvance(Calendar,X2016,NDays&amp;"D")</f>
        <v>53323</v>
      </c>
      <c r="Z2016" s="1403">
        <v>2.1370498631529383E-2</v>
      </c>
      <c r="AA2016" s="1411">
        <v>2.136948985396625E-2</v>
      </c>
    </row>
    <row r="2017" spans="19:27" x14ac:dyDescent="0.2">
      <c r="S2017" s="399"/>
      <c r="T2017" s="1401"/>
      <c r="W2017" s="864" t="str">
        <f t="shared" si="39"/>
        <v>1w</v>
      </c>
      <c r="X2017" s="1405">
        <f>_xll.qlCalendarAdvance(Calendar,X2016,W2017,"f",FALSE)</f>
        <v>53330</v>
      </c>
      <c r="Y2017" s="1404">
        <f>_xll.qlCalendarAdvance(Calendar,X2017,NDays&amp;"D")</f>
        <v>53330</v>
      </c>
      <c r="Z2017" s="1403">
        <v>2.1362195520714992E-2</v>
      </c>
      <c r="AA2017" s="1411">
        <v>2.1361167977116402E-2</v>
      </c>
    </row>
    <row r="2018" spans="19:27" x14ac:dyDescent="0.2">
      <c r="S2018" s="399"/>
      <c r="T2018" s="1401"/>
      <c r="W2018" s="864" t="str">
        <f t="shared" si="39"/>
        <v>1w</v>
      </c>
      <c r="X2018" s="1405">
        <f>_xll.qlCalendarAdvance(Calendar,X2017,W2018,"f",FALSE)</f>
        <v>53337</v>
      </c>
      <c r="Y2018" s="1404">
        <f>_xll.qlCalendarAdvance(Calendar,X2018,NDays&amp;"D")</f>
        <v>53337</v>
      </c>
      <c r="Z2018" s="1403">
        <v>2.1353907445901332E-2</v>
      </c>
      <c r="AA2018" s="1411">
        <v>2.1352861102095222E-2</v>
      </c>
    </row>
    <row r="2019" spans="19:27" x14ac:dyDescent="0.2">
      <c r="S2019" s="399"/>
      <c r="T2019" s="1401"/>
      <c r="W2019" s="864" t="str">
        <f t="shared" si="39"/>
        <v>1w</v>
      </c>
      <c r="X2019" s="1405">
        <f>_xll.qlCalendarAdvance(Calendar,X2018,W2019,"f",FALSE)</f>
        <v>53344</v>
      </c>
      <c r="Y2019" s="1404">
        <f>_xll.qlCalendarAdvance(Calendar,X2019,NDays&amp;"D")</f>
        <v>53344</v>
      </c>
      <c r="Z2019" s="1403">
        <v>2.1345634407061383E-2</v>
      </c>
      <c r="AA2019" s="1411">
        <v>2.1344569228983756E-2</v>
      </c>
    </row>
    <row r="2020" spans="19:27" x14ac:dyDescent="0.2">
      <c r="S2020" s="399"/>
      <c r="T2020" s="1401"/>
      <c r="W2020" s="864" t="str">
        <f t="shared" si="39"/>
        <v>1w</v>
      </c>
      <c r="X2020" s="1405">
        <f>_xll.qlCalendarAdvance(Calendar,X2019,W2020,"f",FALSE)</f>
        <v>53351</v>
      </c>
      <c r="Y2020" s="1404">
        <f>_xll.qlCalendarAdvance(Calendar,X2020,NDays&amp;"D")</f>
        <v>53351</v>
      </c>
      <c r="Z2020" s="1403">
        <v>2.1337376404153393E-2</v>
      </c>
      <c r="AA2020" s="1411">
        <v>2.1336292357782005E-2</v>
      </c>
    </row>
    <row r="2021" spans="19:27" x14ac:dyDescent="0.2">
      <c r="S2021" s="399"/>
      <c r="T2021" s="1401"/>
      <c r="W2021" s="864" t="str">
        <f t="shared" si="39"/>
        <v>1w</v>
      </c>
      <c r="X2021" s="1405">
        <f>_xll.qlCalendarAdvance(Calendar,X2020,W2021,"f",FALSE)</f>
        <v>53358</v>
      </c>
      <c r="Y2021" s="1404">
        <f>_xll.qlCalendarAdvance(Calendar,X2021,NDays&amp;"D")</f>
        <v>53358</v>
      </c>
      <c r="Z2021" s="1403">
        <v>2.132895720411496E-2</v>
      </c>
      <c r="AA2021" s="1411">
        <v>2.1328030488408922E-2</v>
      </c>
    </row>
    <row r="2022" spans="19:27" x14ac:dyDescent="0.2">
      <c r="S2022" s="399"/>
      <c r="T2022" s="1401"/>
      <c r="W2022" s="864" t="str">
        <f t="shared" si="39"/>
        <v>1w</v>
      </c>
      <c r="X2022" s="1405">
        <f>_xll.qlCalendarAdvance(Calendar,X2021,W2022,"f",FALSE)</f>
        <v>53365</v>
      </c>
      <c r="Y2022" s="1404">
        <f>_xll.qlCalendarAdvance(Calendar,X2022,NDays&amp;"D")</f>
        <v>53365</v>
      </c>
      <c r="Z2022" s="1403">
        <v>2.1320726305842877E-2</v>
      </c>
      <c r="AA2022" s="1411">
        <v>2.13197836210266E-2</v>
      </c>
    </row>
    <row r="2023" spans="19:27" x14ac:dyDescent="0.2">
      <c r="S2023" s="399"/>
      <c r="T2023" s="1401"/>
      <c r="W2023" s="864" t="str">
        <f t="shared" si="39"/>
        <v>1w</v>
      </c>
      <c r="X2023" s="1405">
        <f>_xll.qlCalendarAdvance(Calendar,X2022,W2023,"f",FALSE)</f>
        <v>53372</v>
      </c>
      <c r="Y2023" s="1404">
        <f>_xll.qlCalendarAdvance(Calendar,X2023,NDays&amp;"D")</f>
        <v>53372</v>
      </c>
      <c r="Z2023" s="1403">
        <v>2.131251043811011E-2</v>
      </c>
      <c r="AA2023" s="1411">
        <v>2.1311551755472946E-2</v>
      </c>
    </row>
    <row r="2024" spans="19:27" x14ac:dyDescent="0.2">
      <c r="S2024" s="399"/>
      <c r="T2024" s="1401"/>
      <c r="W2024" s="864" t="str">
        <f t="shared" si="39"/>
        <v>1w</v>
      </c>
      <c r="X2024" s="1405">
        <f>_xll.qlCalendarAdvance(Calendar,X2023,W2024,"f",FALSE)</f>
        <v>53379</v>
      </c>
      <c r="Y2024" s="1404">
        <f>_xll.qlCalendarAdvance(Calendar,X2024,NDays&amp;"D")</f>
        <v>53379</v>
      </c>
      <c r="Z2024" s="1403">
        <v>2.1304309600884815E-2</v>
      </c>
      <c r="AA2024" s="1411">
        <v>2.1303334891829007E-2</v>
      </c>
    </row>
    <row r="2025" spans="19:27" x14ac:dyDescent="0.2">
      <c r="S2025" s="399"/>
      <c r="T2025" s="1401"/>
      <c r="W2025" s="864" t="str">
        <f t="shared" si="39"/>
        <v>1w</v>
      </c>
      <c r="X2025" s="1405">
        <f>_xll.qlCalendarAdvance(Calendar,X2024,W2025,"f",FALSE)</f>
        <v>53386</v>
      </c>
      <c r="Y2025" s="1404">
        <f>_xll.qlCalendarAdvance(Calendar,X2025,NDays&amp;"D")</f>
        <v>53386</v>
      </c>
      <c r="Z2025" s="1403">
        <v>2.129619887233784E-2</v>
      </c>
      <c r="AA2025" s="1411">
        <v>2.1295133030013735E-2</v>
      </c>
    </row>
    <row r="2026" spans="19:27" x14ac:dyDescent="0.2">
      <c r="S2026" s="399"/>
      <c r="T2026" s="1401"/>
      <c r="W2026" s="864" t="str">
        <f t="shared" si="39"/>
        <v>1w</v>
      </c>
      <c r="X2026" s="1405">
        <f>_xll.qlCalendarAdvance(Calendar,X2025,W2026,"f",FALSE)</f>
        <v>53393</v>
      </c>
      <c r="Y2026" s="1404">
        <f>_xll.qlCalendarAdvance(Calendar,X2026,NDays&amp;"D")</f>
        <v>53393</v>
      </c>
      <c r="Z2026" s="1403">
        <v>2.1288144139537828E-2</v>
      </c>
      <c r="AA2026" s="1411">
        <v>2.1286946170108179E-2</v>
      </c>
    </row>
    <row r="2027" spans="19:27" x14ac:dyDescent="0.2">
      <c r="S2027" s="399"/>
      <c r="T2027" s="1401"/>
      <c r="W2027" s="864" t="str">
        <f t="shared" si="39"/>
        <v>1w</v>
      </c>
      <c r="X2027" s="1405">
        <f>_xll.qlCalendarAdvance(Calendar,X2026,W2027,"f",FALSE)</f>
        <v>53400</v>
      </c>
      <c r="Y2027" s="1404">
        <f>_xll.qlCalendarAdvance(Calendar,X2027,NDays&amp;"D")</f>
        <v>53400</v>
      </c>
      <c r="Z2027" s="1403">
        <v>2.1279991387257145E-2</v>
      </c>
      <c r="AA2027" s="1411">
        <v>2.127877431203129E-2</v>
      </c>
    </row>
    <row r="2028" spans="19:27" x14ac:dyDescent="0.2">
      <c r="S2028" s="399"/>
      <c r="T2028" s="1401"/>
      <c r="W2028" s="864" t="str">
        <f t="shared" si="39"/>
        <v>1w</v>
      </c>
      <c r="X2028" s="1405">
        <f>_xll.qlCalendarAdvance(Calendar,X2027,W2028,"f",FALSE)</f>
        <v>53407</v>
      </c>
      <c r="Y2028" s="1404">
        <f>_xll.qlCalendarAdvance(Calendar,X2028,NDays&amp;"D")</f>
        <v>53407</v>
      </c>
      <c r="Z2028" s="1403">
        <v>2.1271853670648089E-2</v>
      </c>
      <c r="AA2028" s="1411">
        <v>2.1270617455945162E-2</v>
      </c>
    </row>
    <row r="2029" spans="19:27" x14ac:dyDescent="0.2">
      <c r="S2029" s="399"/>
      <c r="T2029" s="1401"/>
      <c r="W2029" s="864" t="str">
        <f t="shared" si="39"/>
        <v>1w</v>
      </c>
      <c r="X2029" s="1405">
        <f>_xll.qlCalendarAdvance(Calendar,X2028,W2029,"f",FALSE)</f>
        <v>53414</v>
      </c>
      <c r="Y2029" s="1404">
        <f>_xll.qlCalendarAdvance(Calendar,X2029,NDays&amp;"D")</f>
        <v>53414</v>
      </c>
      <c r="Z2029" s="1403">
        <v>2.1263730989676283E-2</v>
      </c>
      <c r="AA2029" s="1411">
        <v>2.1262475601687703E-2</v>
      </c>
    </row>
    <row r="2030" spans="19:27" x14ac:dyDescent="0.2">
      <c r="S2030" s="399"/>
      <c r="T2030" s="1401"/>
      <c r="W2030" s="864" t="str">
        <f t="shared" si="39"/>
        <v>1w</v>
      </c>
      <c r="X2030" s="1405">
        <f>_xll.qlCalendarAdvance(Calendar,X2029,W2030,"f",FALSE)</f>
        <v>53421</v>
      </c>
      <c r="Y2030" s="1404">
        <f>_xll.qlCalendarAdvance(Calendar,X2030,NDays&amp;"D")</f>
        <v>53421</v>
      </c>
      <c r="Z2030" s="1403">
        <v>2.1255501290693313E-2</v>
      </c>
      <c r="AA2030" s="1411">
        <v>2.1254348749258911E-2</v>
      </c>
    </row>
    <row r="2031" spans="19:27" x14ac:dyDescent="0.2">
      <c r="S2031" s="399"/>
      <c r="T2031" s="1401"/>
      <c r="W2031" s="864" t="str">
        <f t="shared" si="39"/>
        <v>1w</v>
      </c>
      <c r="X2031" s="1405">
        <f>_xll.qlCalendarAdvance(Calendar,X2030,W2031,"f",FALSE)</f>
        <v>53428</v>
      </c>
      <c r="Y2031" s="1404">
        <f>_xll.qlCalendarAdvance(Calendar,X2031,NDays&amp;"D")</f>
        <v>53428</v>
      </c>
      <c r="Z2031" s="1403">
        <v>2.1247406871729879E-2</v>
      </c>
      <c r="AA2031" s="1411">
        <v>2.1246236898739834E-2</v>
      </c>
    </row>
    <row r="2032" spans="19:27" x14ac:dyDescent="0.2">
      <c r="S2032" s="399"/>
      <c r="T2032" s="1401"/>
      <c r="W2032" s="864" t="str">
        <f t="shared" si="39"/>
        <v>1w</v>
      </c>
      <c r="X2032" s="1405">
        <f>_xll.qlCalendarAdvance(Calendar,X2031,W2032,"f",FALSE)</f>
        <v>53435</v>
      </c>
      <c r="Y2032" s="1404">
        <f>_xll.qlCalendarAdvance(Calendar,X2032,NDays&amp;"D")</f>
        <v>53435</v>
      </c>
      <c r="Z2032" s="1403">
        <v>2.1239327485152264E-2</v>
      </c>
      <c r="AA2032" s="1411">
        <v>2.1238140050130472E-2</v>
      </c>
    </row>
    <row r="2033" spans="19:27" x14ac:dyDescent="0.2">
      <c r="S2033" s="399"/>
      <c r="T2033" s="1401"/>
      <c r="W2033" s="864" t="str">
        <f t="shared" si="39"/>
        <v>1w</v>
      </c>
      <c r="X2033" s="1405">
        <f>_xll.qlCalendarAdvance(Calendar,X2032,W2033,"f",FALSE)</f>
        <v>53442</v>
      </c>
      <c r="Y2033" s="1404">
        <f>_xll.qlCalendarAdvance(Calendar,X2033,NDays&amp;"D")</f>
        <v>53442</v>
      </c>
      <c r="Z2033" s="1403">
        <v>2.1231263130933452E-2</v>
      </c>
      <c r="AA2033" s="1411">
        <v>2.1230058203349778E-2</v>
      </c>
    </row>
    <row r="2034" spans="19:27" x14ac:dyDescent="0.2">
      <c r="S2034" s="399"/>
      <c r="T2034" s="1401"/>
      <c r="W2034" s="864" t="str">
        <f t="shared" si="39"/>
        <v>1w</v>
      </c>
      <c r="X2034" s="1405">
        <f>_xll.qlCalendarAdvance(Calendar,X2033,W2034,"f",FALSE)</f>
        <v>53449</v>
      </c>
      <c r="Y2034" s="1404">
        <f>_xll.qlCalendarAdvance(Calendar,X2034,NDays&amp;"D")</f>
        <v>53449</v>
      </c>
      <c r="Z2034" s="1403">
        <v>2.1223343118221657E-2</v>
      </c>
      <c r="AA2034" s="1411">
        <v>2.1221991358478798E-2</v>
      </c>
    </row>
    <row r="2035" spans="19:27" x14ac:dyDescent="0.2">
      <c r="S2035" s="399"/>
      <c r="T2035" s="1401"/>
      <c r="W2035" s="864" t="str">
        <f t="shared" si="39"/>
        <v>1w</v>
      </c>
      <c r="X2035" s="1405">
        <f>_xll.qlCalendarAdvance(Calendar,X2034,W2035,"f",FALSE)</f>
        <v>53456</v>
      </c>
      <c r="Y2035" s="1404">
        <f>_xll.qlCalendarAdvance(Calendar,X2035,NDays&amp;"D")</f>
        <v>53456</v>
      </c>
      <c r="Z2035" s="1403">
        <v>2.1215310650380757E-2</v>
      </c>
      <c r="AA2035" s="1411">
        <v>2.1213939515517533E-2</v>
      </c>
    </row>
    <row r="2036" spans="19:27" x14ac:dyDescent="0.2">
      <c r="S2036" s="399"/>
      <c r="T2036" s="1401"/>
      <c r="W2036" s="864" t="str">
        <f t="shared" si="39"/>
        <v>1w</v>
      </c>
      <c r="X2036" s="1405">
        <f>_xll.qlCalendarAdvance(Calendar,X2035,W2036,"f",FALSE)</f>
        <v>53463</v>
      </c>
      <c r="Y2036" s="1404">
        <f>_xll.qlCalendarAdvance(Calendar,X2036,NDays&amp;"D")</f>
        <v>53463</v>
      </c>
      <c r="Z2036" s="1403">
        <v>2.1207293217946243E-2</v>
      </c>
      <c r="AA2036" s="1411">
        <v>2.1205902674303889E-2</v>
      </c>
    </row>
    <row r="2037" spans="19:27" x14ac:dyDescent="0.2">
      <c r="S2037" s="399"/>
      <c r="T2037" s="1401"/>
      <c r="W2037" s="864" t="str">
        <f t="shared" si="39"/>
        <v>1w</v>
      </c>
      <c r="X2037" s="1405">
        <f>_xll.qlCalendarAdvance(Calendar,X2036,W2037,"f",FALSE)</f>
        <v>53470</v>
      </c>
      <c r="Y2037" s="1404">
        <f>_xll.qlCalendarAdvance(Calendar,X2037,NDays&amp;"D")</f>
        <v>53470</v>
      </c>
      <c r="Z2037" s="1403">
        <v>2.1199290820891101E-2</v>
      </c>
      <c r="AA2037" s="1411">
        <v>2.1197880835081007E-2</v>
      </c>
    </row>
    <row r="2038" spans="19:27" x14ac:dyDescent="0.2">
      <c r="S2038" s="399"/>
      <c r="T2038" s="1401"/>
      <c r="W2038" s="864" t="str">
        <f t="shared" si="39"/>
        <v>1w</v>
      </c>
      <c r="X2038" s="1405">
        <f>_xll.qlCalendarAdvance(Calendar,X2037,W2038,"f",FALSE)</f>
        <v>53477</v>
      </c>
      <c r="Y2038" s="1404">
        <f>_xll.qlCalendarAdvance(Calendar,X2038,NDays&amp;"D")</f>
        <v>53477</v>
      </c>
      <c r="Z2038" s="1403">
        <v>2.1191166844119185E-2</v>
      </c>
      <c r="AA2038" s="1411">
        <v>2.1189873997686792E-2</v>
      </c>
    </row>
    <row r="2039" spans="19:27" x14ac:dyDescent="0.2">
      <c r="S2039" s="399"/>
      <c r="T2039" s="1401"/>
      <c r="W2039" s="864" t="str">
        <f t="shared" si="39"/>
        <v>1w</v>
      </c>
      <c r="X2039" s="1405">
        <f>_xll.qlCalendarAdvance(Calendar,X2038,W2039,"f",FALSE)</f>
        <v>53484</v>
      </c>
      <c r="Y2039" s="1404">
        <f>_xll.qlCalendarAdvance(Calendar,X2039,NDays&amp;"D")</f>
        <v>53484</v>
      </c>
      <c r="Z2039" s="1403">
        <v>2.1183192683404815E-2</v>
      </c>
      <c r="AA2039" s="1411">
        <v>2.11818821620402E-2</v>
      </c>
    </row>
    <row r="2040" spans="19:27" x14ac:dyDescent="0.2">
      <c r="S2040" s="399"/>
      <c r="T2040" s="1401"/>
      <c r="W2040" s="864" t="str">
        <f t="shared" si="39"/>
        <v>1w</v>
      </c>
      <c r="X2040" s="1405">
        <f>_xll.qlCalendarAdvance(Calendar,X2039,W2040,"f",FALSE)</f>
        <v>53491</v>
      </c>
      <c r="Y2040" s="1404">
        <f>_xll.qlCalendarAdvance(Calendar,X2040,NDays&amp;"D")</f>
        <v>53491</v>
      </c>
      <c r="Z2040" s="1403">
        <v>2.1175233554843929E-2</v>
      </c>
      <c r="AA2040" s="1411">
        <v>2.1173905328465414E-2</v>
      </c>
    </row>
    <row r="2041" spans="19:27" x14ac:dyDescent="0.2">
      <c r="S2041" s="399"/>
      <c r="T2041" s="1401"/>
      <c r="W2041" s="864" t="str">
        <f t="shared" si="39"/>
        <v>1w</v>
      </c>
      <c r="X2041" s="1405">
        <f>_xll.qlCalendarAdvance(Calendar,X2040,W2041,"f",FALSE)</f>
        <v>53498</v>
      </c>
      <c r="Y2041" s="1404">
        <f>_xll.qlCalendarAdvance(Calendar,X2041,NDays&amp;"D")</f>
        <v>53498</v>
      </c>
      <c r="Z2041" s="1403">
        <v>2.1167289458396004E-2</v>
      </c>
      <c r="AA2041" s="1411">
        <v>2.1165943496638251E-2</v>
      </c>
    </row>
    <row r="2042" spans="19:27" x14ac:dyDescent="0.2">
      <c r="S2042" s="399"/>
      <c r="T2042" s="1401"/>
      <c r="W2042" s="864" t="str">
        <f t="shared" si="39"/>
        <v>1w</v>
      </c>
      <c r="X2042" s="1405">
        <f>_xll.qlCalendarAdvance(Calendar,X2041,W2042,"f",FALSE)</f>
        <v>53505</v>
      </c>
      <c r="Y2042" s="1404">
        <f>_xll.qlCalendarAdvance(Calendar,X2042,NDays&amp;"D")</f>
        <v>53505</v>
      </c>
      <c r="Z2042" s="1403">
        <v>2.1159360394042131E-2</v>
      </c>
      <c r="AA2042" s="1411">
        <v>2.1157996666720802E-2</v>
      </c>
    </row>
    <row r="2043" spans="19:27" x14ac:dyDescent="0.2">
      <c r="S2043" s="399"/>
      <c r="T2043" s="1401"/>
      <c r="W2043" s="864" t="str">
        <f t="shared" si="39"/>
        <v>1w</v>
      </c>
      <c r="X2043" s="1405">
        <f>_xll.qlCalendarAdvance(Calendar,X2042,W2043,"f",FALSE)</f>
        <v>53512</v>
      </c>
      <c r="Y2043" s="1404">
        <f>_xll.qlCalendarAdvance(Calendar,X2043,NDays&amp;"D")</f>
        <v>53512</v>
      </c>
      <c r="Z2043" s="1403">
        <v>2.1151592179579508E-2</v>
      </c>
      <c r="AA2043" s="1411">
        <v>2.1150064838632021E-2</v>
      </c>
    </row>
    <row r="2044" spans="19:27" x14ac:dyDescent="0.2">
      <c r="S2044" s="399"/>
      <c r="T2044" s="1401"/>
      <c r="W2044" s="864" t="str">
        <f t="shared" si="39"/>
        <v>1w</v>
      </c>
      <c r="X2044" s="1405">
        <f>_xll.qlCalendarAdvance(Calendar,X2043,W2044,"f",FALSE)</f>
        <v>53519</v>
      </c>
      <c r="Y2044" s="1404">
        <f>_xll.qlCalendarAdvance(Calendar,X2044,NDays&amp;"D")</f>
        <v>53519</v>
      </c>
      <c r="Z2044" s="1403">
        <v>2.1143695029234435E-2</v>
      </c>
      <c r="AA2044" s="1411">
        <v>2.1142148012452955E-2</v>
      </c>
    </row>
    <row r="2045" spans="19:27" x14ac:dyDescent="0.2">
      <c r="S2045" s="399"/>
      <c r="T2045" s="1401"/>
      <c r="W2045" s="864" t="str">
        <f t="shared" si="39"/>
        <v>1w</v>
      </c>
      <c r="X2045" s="1405">
        <f>_xll.qlCalendarAdvance(Calendar,X2044,W2045,"f",FALSE)</f>
        <v>53526</v>
      </c>
      <c r="Y2045" s="1404">
        <f>_xll.qlCalendarAdvance(Calendar,X2045,NDays&amp;"D")</f>
        <v>53526</v>
      </c>
      <c r="Z2045" s="1403">
        <v>2.1135812914003491E-2</v>
      </c>
      <c r="AA2045" s="1411">
        <v>2.1134246188102557E-2</v>
      </c>
    </row>
    <row r="2046" spans="19:27" x14ac:dyDescent="0.2">
      <c r="S2046" s="399"/>
      <c r="T2046" s="1401"/>
      <c r="W2046" s="864" t="str">
        <f t="shared" si="39"/>
        <v>1w</v>
      </c>
      <c r="X2046" s="1405">
        <f>_xll.qlCalendarAdvance(Calendar,X2045,W2046,"f",FALSE)</f>
        <v>53533</v>
      </c>
      <c r="Y2046" s="1404">
        <f>_xll.qlCalendarAdvance(Calendar,X2046,NDays&amp;"D")</f>
        <v>53533</v>
      </c>
      <c r="Z2046" s="1403">
        <v>2.1127996414815622E-2</v>
      </c>
      <c r="AA2046" s="1411">
        <v>2.1126359365661873E-2</v>
      </c>
    </row>
    <row r="2047" spans="19:27" x14ac:dyDescent="0.2">
      <c r="S2047" s="399"/>
      <c r="T2047" s="1401"/>
      <c r="W2047" s="864" t="str">
        <f t="shared" si="39"/>
        <v>1w</v>
      </c>
      <c r="X2047" s="1405">
        <f>_xll.qlCalendarAdvance(Calendar,X2046,W2047,"f",FALSE)</f>
        <v>53540</v>
      </c>
      <c r="Y2047" s="1404">
        <f>_xll.qlCalendarAdvance(Calendar,X2047,NDays&amp;"D")</f>
        <v>53540</v>
      </c>
      <c r="Z2047" s="1403">
        <v>2.1120093788763651E-2</v>
      </c>
      <c r="AA2047" s="1411">
        <v>2.1118487544968811E-2</v>
      </c>
    </row>
    <row r="2048" spans="19:27" x14ac:dyDescent="0.2">
      <c r="S2048" s="399"/>
      <c r="T2048" s="1401"/>
      <c r="W2048" s="864" t="str">
        <f t="shared" si="39"/>
        <v>1w</v>
      </c>
      <c r="X2048" s="1405">
        <f>_xll.qlCalendarAdvance(Calendar,X2047,W2048,"f",FALSE)</f>
        <v>53547</v>
      </c>
      <c r="Y2048" s="1404">
        <f>_xll.qlCalendarAdvance(Calendar,X2048,NDays&amp;"D")</f>
        <v>53547</v>
      </c>
      <c r="Z2048" s="1403">
        <v>2.1112256778688446E-2</v>
      </c>
      <c r="AA2048" s="1411">
        <v>2.111063072626651E-2</v>
      </c>
    </row>
    <row r="2049" spans="19:27" x14ac:dyDescent="0.2">
      <c r="S2049" s="399"/>
      <c r="T2049" s="1401"/>
      <c r="W2049" s="864" t="str">
        <f t="shared" si="39"/>
        <v>1w</v>
      </c>
      <c r="X2049" s="1405">
        <f>_xll.qlCalendarAdvance(Calendar,X2048,W2049,"f",FALSE)</f>
        <v>53554</v>
      </c>
      <c r="Y2049" s="1404">
        <f>_xll.qlCalendarAdvance(Calendar,X2049,NDays&amp;"D")</f>
        <v>53554</v>
      </c>
      <c r="Z2049" s="1403">
        <v>2.1104434803599661E-2</v>
      </c>
      <c r="AA2049" s="1411">
        <v>2.1102788909392878E-2</v>
      </c>
    </row>
    <row r="2050" spans="19:27" x14ac:dyDescent="0.2">
      <c r="S2050" s="399"/>
      <c r="T2050" s="1401"/>
      <c r="W2050" s="864" t="str">
        <f t="shared" si="39"/>
        <v>1w</v>
      </c>
      <c r="X2050" s="1405">
        <f>_xll.qlCalendarAdvance(Calendar,X2049,W2050,"f",FALSE)</f>
        <v>53561</v>
      </c>
      <c r="Y2050" s="1404">
        <f>_xll.qlCalendarAdvance(Calendar,X2050,NDays&amp;"D")</f>
        <v>53561</v>
      </c>
      <c r="Z2050" s="1403">
        <v>2.1096627863467825E-2</v>
      </c>
      <c r="AA2050" s="1411">
        <v>2.1094962094347913E-2</v>
      </c>
    </row>
    <row r="2051" spans="19:27" x14ac:dyDescent="0.2">
      <c r="S2051" s="399"/>
      <c r="T2051" s="1401"/>
      <c r="W2051" s="864" t="str">
        <f t="shared" si="39"/>
        <v>1w</v>
      </c>
      <c r="X2051" s="1405">
        <f>_xll.qlCalendarAdvance(Calendar,X2050,W2051,"f",FALSE)</f>
        <v>53568</v>
      </c>
      <c r="Y2051" s="1404">
        <f>_xll.qlCalendarAdvance(Calendar,X2051,NDays&amp;"D")</f>
        <v>53568</v>
      </c>
      <c r="Z2051" s="1403">
        <v>2.1088675254018772E-2</v>
      </c>
      <c r="AA2051" s="1411">
        <v>2.1087150281131617E-2</v>
      </c>
    </row>
    <row r="2052" spans="19:27" x14ac:dyDescent="0.2">
      <c r="S2052" s="399"/>
      <c r="T2052" s="1401"/>
      <c r="W2052" s="864" t="str">
        <f t="shared" si="39"/>
        <v>1w</v>
      </c>
      <c r="X2052" s="1405">
        <f>_xll.qlCalendarAdvance(Calendar,X2051,W2052,"f",FALSE)</f>
        <v>53575</v>
      </c>
      <c r="Y2052" s="1404">
        <f>_xll.qlCalendarAdvance(Calendar,X2052,NDays&amp;"D")</f>
        <v>53575</v>
      </c>
      <c r="Z2052" s="1403">
        <v>2.1080896508946661E-2</v>
      </c>
      <c r="AA2052" s="1411">
        <v>2.1079353469825035E-2</v>
      </c>
    </row>
    <row r="2053" spans="19:27" x14ac:dyDescent="0.2">
      <c r="S2053" s="399"/>
      <c r="T2053" s="1401"/>
      <c r="W2053" s="864" t="str">
        <f t="shared" si="39"/>
        <v>1w</v>
      </c>
      <c r="X2053" s="1405">
        <f>_xll.qlCalendarAdvance(Calendar,X2052,W2053,"f",FALSE)</f>
        <v>53582</v>
      </c>
      <c r="Y2053" s="1404">
        <f>_xll.qlCalendarAdvance(Calendar,X2053,NDays&amp;"D")</f>
        <v>53582</v>
      </c>
      <c r="Z2053" s="1403">
        <v>2.1073132795649818E-2</v>
      </c>
      <c r="AA2053" s="1411">
        <v>2.1071571660347121E-2</v>
      </c>
    </row>
    <row r="2054" spans="19:27" x14ac:dyDescent="0.2">
      <c r="S2054" s="399"/>
      <c r="T2054" s="1401"/>
      <c r="W2054" s="864" t="str">
        <f t="shared" si="39"/>
        <v>1w</v>
      </c>
      <c r="X2054" s="1405">
        <f>_xll.qlCalendarAdvance(Calendar,X2053,W2054,"f",FALSE)</f>
        <v>53589</v>
      </c>
      <c r="Y2054" s="1404">
        <f>_xll.qlCalendarAdvance(Calendar,X2054,NDays&amp;"D")</f>
        <v>53589</v>
      </c>
      <c r="Z2054" s="1403">
        <v>2.1065384114090424E-2</v>
      </c>
      <c r="AA2054" s="1411">
        <v>2.1063804852697876E-2</v>
      </c>
    </row>
    <row r="2055" spans="19:27" x14ac:dyDescent="0.2">
      <c r="S2055" s="399"/>
      <c r="T2055" s="1401"/>
      <c r="W2055" s="864" t="str">
        <f t="shared" si="39"/>
        <v>1w</v>
      </c>
      <c r="X2055" s="1405">
        <f>_xll.qlCalendarAdvance(Calendar,X2054,W2055,"f",FALSE)</f>
        <v>53596</v>
      </c>
      <c r="Y2055" s="1404">
        <f>_xll.qlCalendarAdvance(Calendar,X2055,NDays&amp;"D")</f>
        <v>53596</v>
      </c>
      <c r="Z2055" s="1403">
        <v>2.1057650464244165E-2</v>
      </c>
      <c r="AA2055" s="1411">
        <v>2.1056053046958345E-2</v>
      </c>
    </row>
    <row r="2056" spans="19:27" x14ac:dyDescent="0.2">
      <c r="S2056" s="399"/>
      <c r="T2056" s="1401"/>
      <c r="W2056" s="864" t="str">
        <f t="shared" si="39"/>
        <v>1w</v>
      </c>
      <c r="X2056" s="1405">
        <f>_xll.qlCalendarAdvance(Calendar,X2055,W2056,"f",FALSE)</f>
        <v>53603</v>
      </c>
      <c r="Y2056" s="1404">
        <f>_xll.qlCalendarAdvance(Calendar,X2056,NDays&amp;"D")</f>
        <v>53603</v>
      </c>
      <c r="Z2056" s="1403">
        <v>2.1050101954979913E-2</v>
      </c>
      <c r="AA2056" s="1411">
        <v>2.1048316243047482E-2</v>
      </c>
    </row>
    <row r="2057" spans="19:27" x14ac:dyDescent="0.2">
      <c r="S2057" s="399"/>
      <c r="T2057" s="1401"/>
      <c r="W2057" s="864" t="str">
        <f t="shared" si="39"/>
        <v>1w</v>
      </c>
      <c r="X2057" s="1405">
        <f>_xll.qlCalendarAdvance(Calendar,X2056,W2057,"f",FALSE)</f>
        <v>53610</v>
      </c>
      <c r="Y2057" s="1404">
        <f>_xll.qlCalendarAdvance(Calendar,X2057,NDays&amp;"D")</f>
        <v>53610</v>
      </c>
      <c r="Z2057" s="1403">
        <v>2.1042400258655215E-2</v>
      </c>
      <c r="AA2057" s="1411">
        <v>2.1040594440965288E-2</v>
      </c>
    </row>
    <row r="2058" spans="19:27" x14ac:dyDescent="0.2">
      <c r="S2058" s="399"/>
      <c r="T2058" s="1401"/>
      <c r="W2058" s="864" t="str">
        <f t="shared" si="39"/>
        <v>1w</v>
      </c>
      <c r="X2058" s="1405">
        <f>_xll.qlCalendarAdvance(Calendar,X2057,W2058,"f",FALSE)</f>
        <v>53617</v>
      </c>
      <c r="Y2058" s="1404">
        <f>_xll.qlCalendarAdvance(Calendar,X2058,NDays&amp;"D")</f>
        <v>53617</v>
      </c>
      <c r="Z2058" s="1403">
        <v>2.1034713597032049E-2</v>
      </c>
      <c r="AA2058" s="1411">
        <v>2.1032887640792808E-2</v>
      </c>
    </row>
    <row r="2059" spans="19:27" x14ac:dyDescent="0.2">
      <c r="S2059" s="399"/>
      <c r="T2059" s="1401"/>
      <c r="W2059" s="864" t="str">
        <f t="shared" si="39"/>
        <v>1w</v>
      </c>
      <c r="X2059" s="1405">
        <f>_xll.qlCalendarAdvance(Calendar,X2058,W2059,"f",FALSE)</f>
        <v>53624</v>
      </c>
      <c r="Y2059" s="1404">
        <f>_xll.qlCalendarAdvance(Calendar,X2059,NDays&amp;"D")</f>
        <v>53624</v>
      </c>
      <c r="Z2059" s="1403">
        <v>2.1027041970083395E-2</v>
      </c>
      <c r="AA2059" s="1411">
        <v>2.102519584236795E-2</v>
      </c>
    </row>
    <row r="2060" spans="19:27" x14ac:dyDescent="0.2">
      <c r="S2060" s="399"/>
      <c r="T2060" s="1401"/>
      <c r="W2060" s="864" t="str">
        <f t="shared" si="39"/>
        <v>1w</v>
      </c>
      <c r="X2060" s="1405">
        <f>_xll.qlCalendarAdvance(Calendar,X2059,W2060,"f",FALSE)</f>
        <v>53631</v>
      </c>
      <c r="Y2060" s="1404">
        <f>_xll.qlCalendarAdvance(Calendar,X2060,NDays&amp;"D")</f>
        <v>53631</v>
      </c>
      <c r="Z2060" s="1403">
        <v>2.1019207689688679E-2</v>
      </c>
      <c r="AA2060" s="1411">
        <v>2.1017519045852806E-2</v>
      </c>
    </row>
    <row r="2061" spans="19:27" x14ac:dyDescent="0.2">
      <c r="S2061" s="399"/>
      <c r="T2061" s="1401"/>
      <c r="W2061" s="864" t="str">
        <f t="shared" si="39"/>
        <v>1w</v>
      </c>
      <c r="X2061" s="1405">
        <f>_xll.qlCalendarAdvance(Calendar,X2060,W2061,"f",FALSE)</f>
        <v>53638</v>
      </c>
      <c r="Y2061" s="1404">
        <f>_xll.qlCalendarAdvance(Calendar,X2061,NDays&amp;"D")</f>
        <v>53638</v>
      </c>
      <c r="Z2061" s="1403">
        <v>2.1011564229513374E-2</v>
      </c>
      <c r="AA2061" s="1411">
        <v>2.1009857251247377E-2</v>
      </c>
    </row>
    <row r="2062" spans="19:27" x14ac:dyDescent="0.2">
      <c r="S2062" s="399"/>
      <c r="T2062" s="1401"/>
      <c r="W2062" s="864" t="str">
        <f t="shared" si="39"/>
        <v>1w</v>
      </c>
      <c r="X2062" s="1405">
        <f>_xll.qlCalendarAdvance(Calendar,X2061,W2062,"f",FALSE)</f>
        <v>53645</v>
      </c>
      <c r="Y2062" s="1404">
        <f>_xll.qlCalendarAdvance(Calendar,X2062,NDays&amp;"D")</f>
        <v>53645</v>
      </c>
      <c r="Z2062" s="1403">
        <v>2.1003935800853989E-2</v>
      </c>
      <c r="AA2062" s="1411">
        <v>2.1002210458470616E-2</v>
      </c>
    </row>
    <row r="2063" spans="19:27" x14ac:dyDescent="0.2">
      <c r="S2063" s="399"/>
      <c r="T2063" s="1401"/>
      <c r="W2063" s="864" t="str">
        <f t="shared" si="39"/>
        <v>1w</v>
      </c>
      <c r="X2063" s="1405">
        <f>_xll.qlCalendarAdvance(Calendar,X2062,W2063,"f",FALSE)</f>
        <v>53652</v>
      </c>
      <c r="Y2063" s="1404">
        <f>_xll.qlCalendarAdvance(Calendar,X2063,NDays&amp;"D")</f>
        <v>53652</v>
      </c>
      <c r="Z2063" s="1403">
        <v>2.0996322403678103E-2</v>
      </c>
      <c r="AA2063" s="1411">
        <v>2.0994578667441477E-2</v>
      </c>
    </row>
    <row r="2064" spans="19:27" x14ac:dyDescent="0.2">
      <c r="S2064" s="399"/>
      <c r="T2064" s="1401"/>
      <c r="W2064" s="864" t="str">
        <f t="shared" si="39"/>
        <v>1w</v>
      </c>
      <c r="X2064" s="1405">
        <f>_xll.qlCalendarAdvance(Calendar,X2063,W2064,"f",FALSE)</f>
        <v>53659</v>
      </c>
      <c r="Y2064" s="1404">
        <f>_xll.qlCalendarAdvance(Calendar,X2064,NDays&amp;"D")</f>
        <v>53659</v>
      </c>
      <c r="Z2064" s="1403">
        <v>2.0988724037964111E-2</v>
      </c>
      <c r="AA2064" s="1411">
        <v>2.0986961878403099E-2</v>
      </c>
    </row>
    <row r="2065" spans="19:27" x14ac:dyDescent="0.2">
      <c r="S2065" s="399"/>
      <c r="T2065" s="1401"/>
      <c r="W2065" s="864" t="str">
        <f t="shared" si="39"/>
        <v>1w</v>
      </c>
      <c r="X2065" s="1405">
        <f>_xll.qlCalendarAdvance(Calendar,X2064,W2065,"f",FALSE)</f>
        <v>53666</v>
      </c>
      <c r="Y2065" s="1404">
        <f>_xll.qlCalendarAdvance(Calendar,X2065,NDays&amp;"D")</f>
        <v>53666</v>
      </c>
      <c r="Z2065" s="1403">
        <v>2.09813279347561E-2</v>
      </c>
      <c r="AA2065" s="1411">
        <v>2.0979360091031296E-2</v>
      </c>
    </row>
    <row r="2066" spans="19:27" x14ac:dyDescent="0.2">
      <c r="S2066" s="399"/>
      <c r="T2066" s="1401"/>
      <c r="W2066" s="864" t="str">
        <f t="shared" si="39"/>
        <v>1w</v>
      </c>
      <c r="X2066" s="1405">
        <f>_xll.qlCalendarAdvance(Calendar,X2065,W2066,"f",FALSE)</f>
        <v>53673</v>
      </c>
      <c r="Y2066" s="1404">
        <f>_xll.qlCalendarAdvance(Calendar,X2066,NDays&amp;"D")</f>
        <v>53673</v>
      </c>
      <c r="Z2066" s="1403">
        <v>2.0973761549642461E-2</v>
      </c>
      <c r="AA2066" s="1411">
        <v>2.0971773305650254E-2</v>
      </c>
    </row>
    <row r="2067" spans="19:27" x14ac:dyDescent="0.2">
      <c r="S2067" s="399"/>
      <c r="T2067" s="1401"/>
      <c r="W2067" s="864" t="str">
        <f t="shared" si="39"/>
        <v>1w</v>
      </c>
      <c r="X2067" s="1405">
        <f>_xll.qlCalendarAdvance(Calendar,X2066,W2067,"f",FALSE)</f>
        <v>53680</v>
      </c>
      <c r="Y2067" s="1404">
        <f>_xll.qlCalendarAdvance(Calendar,X2067,NDays&amp;"D")</f>
        <v>53680</v>
      </c>
      <c r="Z2067" s="1403">
        <v>2.0966210198950373E-2</v>
      </c>
      <c r="AA2067" s="1411">
        <v>2.0964201522016834E-2</v>
      </c>
    </row>
    <row r="2068" spans="19:27" x14ac:dyDescent="0.2">
      <c r="S2068" s="399"/>
      <c r="T2068" s="1401"/>
      <c r="W2068" s="864" t="str">
        <f t="shared" si="39"/>
        <v>1w</v>
      </c>
      <c r="X2068" s="1405">
        <f>_xll.qlCalendarAdvance(Calendar,X2067,W2068,"f",FALSE)</f>
        <v>53688</v>
      </c>
      <c r="Y2068" s="1404">
        <f>_xll.qlCalendarAdvance(Calendar,X2068,NDays&amp;"D")</f>
        <v>53688</v>
      </c>
      <c r="Z2068" s="1403">
        <v>2.0957534006793323E-2</v>
      </c>
      <c r="AA2068" s="1411">
        <v>2.0955566424714078E-2</v>
      </c>
    </row>
    <row r="2069" spans="19:27" x14ac:dyDescent="0.2">
      <c r="S2069" s="399"/>
      <c r="T2069" s="1401"/>
      <c r="W2069" s="864" t="str">
        <f t="shared" si="39"/>
        <v>1w</v>
      </c>
      <c r="X2069" s="1405">
        <f>_xll.qlCalendarAdvance(Calendar,X2068,W2069,"f",FALSE)</f>
        <v>53695</v>
      </c>
      <c r="Y2069" s="1404">
        <f>_xll.qlCalendarAdvance(Calendar,X2069,NDays&amp;"D")</f>
        <v>53695</v>
      </c>
      <c r="Z2069" s="1403">
        <v>2.0950014230049219E-2</v>
      </c>
      <c r="AA2069" s="1411">
        <v>2.0948026787925844E-2</v>
      </c>
    </row>
    <row r="2070" spans="19:27" x14ac:dyDescent="0.2">
      <c r="S2070" s="399"/>
      <c r="T2070" s="1401"/>
      <c r="W2070" s="864" t="str">
        <f t="shared" si="39"/>
        <v>1w</v>
      </c>
      <c r="X2070" s="1405">
        <f>_xll.qlCalendarAdvance(Calendar,X2069,W2070,"f",FALSE)</f>
        <v>53702</v>
      </c>
      <c r="Y2070" s="1404">
        <f>_xll.qlCalendarAdvance(Calendar,X2070,NDays&amp;"D")</f>
        <v>53702</v>
      </c>
      <c r="Z2070" s="1403">
        <v>2.094250948661773E-2</v>
      </c>
      <c r="AA2070" s="1411">
        <v>2.0940502152966278E-2</v>
      </c>
    </row>
    <row r="2071" spans="19:27" x14ac:dyDescent="0.2">
      <c r="S2071" s="399"/>
      <c r="T2071" s="1401"/>
      <c r="W2071" s="864" t="str">
        <f t="shared" si="39"/>
        <v>1w</v>
      </c>
      <c r="X2071" s="1405">
        <f>_xll.qlCalendarAdvance(Calendar,X2070,W2071,"f",FALSE)</f>
        <v>53709</v>
      </c>
      <c r="Y2071" s="1404">
        <f>_xll.qlCalendarAdvance(Calendar,X2071,NDays&amp;"D")</f>
        <v>53709</v>
      </c>
      <c r="Z2071" s="1403">
        <v>2.093501977647353E-2</v>
      </c>
      <c r="AA2071" s="1411">
        <v>2.0932992519835381E-2</v>
      </c>
    </row>
    <row r="2072" spans="19:27" x14ac:dyDescent="0.2">
      <c r="S2072" s="399"/>
      <c r="T2072" s="1401"/>
      <c r="W2072" s="864" t="str">
        <f t="shared" si="39"/>
        <v>1w</v>
      </c>
      <c r="X2072" s="1405">
        <f>_xll.qlCalendarAdvance(Calendar,X2071,W2072,"f",FALSE)</f>
        <v>53716</v>
      </c>
      <c r="Y2072" s="1404">
        <f>_xll.qlCalendarAdvance(Calendar,X2072,NDays&amp;"D")</f>
        <v>53716</v>
      </c>
      <c r="Z2072" s="1403">
        <v>2.0927545099583694E-2</v>
      </c>
      <c r="AA2072" s="1411">
        <v>2.0925497888533151E-2</v>
      </c>
    </row>
    <row r="2073" spans="19:27" x14ac:dyDescent="0.2">
      <c r="S2073" s="399"/>
      <c r="T2073" s="1401"/>
      <c r="W2073" s="864" t="str">
        <f t="shared" si="39"/>
        <v>1w</v>
      </c>
      <c r="X2073" s="1405">
        <f>_xll.qlCalendarAdvance(Calendar,X2072,W2073,"f",FALSE)</f>
        <v>53723</v>
      </c>
      <c r="Y2073" s="1404">
        <f>_xll.qlCalendarAdvance(Calendar,X2073,NDays&amp;"D")</f>
        <v>53723</v>
      </c>
      <c r="Z2073" s="1403">
        <v>2.0919815260267743E-2</v>
      </c>
      <c r="AA2073" s="1411">
        <v>2.0918018259140636E-2</v>
      </c>
    </row>
    <row r="2074" spans="19:27" x14ac:dyDescent="0.2">
      <c r="S2074" s="399"/>
      <c r="T2074" s="1401"/>
      <c r="W2074" s="864" t="str">
        <f t="shared" ref="W2074:W2137" si="40">W2073</f>
        <v>1w</v>
      </c>
      <c r="X2074" s="1405">
        <f>_xll.qlCalendarAdvance(Calendar,X2073,W2074,"f",FALSE)</f>
        <v>53730</v>
      </c>
      <c r="Y2074" s="1404">
        <f>_xll.qlCalendarAdvance(Calendar,X2074,NDays&amp;"D")</f>
        <v>53730</v>
      </c>
      <c r="Z2074" s="1403">
        <v>2.0912368060459048E-2</v>
      </c>
      <c r="AA2074" s="1411">
        <v>2.0910553631495743E-2</v>
      </c>
    </row>
    <row r="2075" spans="19:27" x14ac:dyDescent="0.2">
      <c r="S2075" s="399"/>
      <c r="T2075" s="1401"/>
      <c r="W2075" s="864" t="str">
        <f t="shared" si="40"/>
        <v>1w</v>
      </c>
      <c r="X2075" s="1405">
        <f>_xll.qlCalendarAdvance(Calendar,X2074,W2075,"f",FALSE)</f>
        <v>53737</v>
      </c>
      <c r="Y2075" s="1404">
        <f>_xll.qlCalendarAdvance(Calendar,X2075,NDays&amp;"D")</f>
        <v>53737</v>
      </c>
      <c r="Z2075" s="1403">
        <v>2.0904935889777144E-2</v>
      </c>
      <c r="AA2075" s="1411">
        <v>2.0903104005679518E-2</v>
      </c>
    </row>
    <row r="2076" spans="19:27" x14ac:dyDescent="0.2">
      <c r="S2076" s="399"/>
      <c r="T2076" s="1401"/>
      <c r="W2076" s="864" t="str">
        <f t="shared" si="40"/>
        <v>1w</v>
      </c>
      <c r="X2076" s="1405">
        <f>_xll.qlCalendarAdvance(Calendar,X2075,W2076,"f",FALSE)</f>
        <v>53744</v>
      </c>
      <c r="Y2076" s="1404">
        <f>_xll.qlCalendarAdvance(Calendar,X2076,NDays&amp;"D")</f>
        <v>53744</v>
      </c>
      <c r="Z2076" s="1403">
        <v>2.0897518748195985E-2</v>
      </c>
      <c r="AA2076" s="1411">
        <v>2.0895669381773008E-2</v>
      </c>
    </row>
    <row r="2077" spans="19:27" x14ac:dyDescent="0.2">
      <c r="S2077" s="399"/>
      <c r="T2077" s="1401"/>
      <c r="W2077" s="864" t="str">
        <f t="shared" si="40"/>
        <v>1w</v>
      </c>
      <c r="X2077" s="1405">
        <f>_xll.qlCalendarAdvance(Calendar,X2076,W2077,"f",FALSE)</f>
        <v>53751</v>
      </c>
      <c r="Y2077" s="1404">
        <f>_xll.qlCalendarAdvance(Calendar,X2077,NDays&amp;"D")</f>
        <v>53751</v>
      </c>
      <c r="Z2077" s="1403">
        <v>2.0890186682929419E-2</v>
      </c>
      <c r="AA2077" s="1411">
        <v>2.0888249759695166E-2</v>
      </c>
    </row>
    <row r="2078" spans="19:27" x14ac:dyDescent="0.2">
      <c r="S2078" s="399"/>
      <c r="T2078" s="1401"/>
      <c r="W2078" s="864" t="str">
        <f t="shared" si="40"/>
        <v>1w</v>
      </c>
      <c r="X2078" s="1405">
        <f>_xll.qlCalendarAdvance(Calendar,X2077,W2078,"f",FALSE)</f>
        <v>53758</v>
      </c>
      <c r="Y2078" s="1404">
        <f>_xll.qlCalendarAdvance(Calendar,X2078,NDays&amp;"D")</f>
        <v>53758</v>
      </c>
      <c r="Z2078" s="1403">
        <v>2.0883012734929929E-2</v>
      </c>
      <c r="AA2078" s="1411">
        <v>2.0880845139364945E-2</v>
      </c>
    </row>
    <row r="2079" spans="19:27" x14ac:dyDescent="0.2">
      <c r="S2079" s="399"/>
      <c r="T2079" s="1401"/>
      <c r="W2079" s="864" t="str">
        <f t="shared" si="40"/>
        <v>1w</v>
      </c>
      <c r="X2079" s="1405">
        <f>_xll.qlCalendarAdvance(Calendar,X2078,W2079,"f",FALSE)</f>
        <v>53765</v>
      </c>
      <c r="Y2079" s="1404">
        <f>_xll.qlCalendarAdvance(Calendar,X2079,NDays&amp;"D")</f>
        <v>53765</v>
      </c>
      <c r="Z2079" s="1403">
        <v>2.0875714900470133E-2</v>
      </c>
      <c r="AA2079" s="1411">
        <v>2.0873455520944439E-2</v>
      </c>
    </row>
    <row r="2080" spans="19:27" x14ac:dyDescent="0.2">
      <c r="S2080" s="399"/>
      <c r="T2080" s="1401"/>
      <c r="W2080" s="864" t="str">
        <f t="shared" si="40"/>
        <v>1w</v>
      </c>
      <c r="X2080" s="1405">
        <f>_xll.qlCalendarAdvance(Calendar,X2079,W2080,"f",FALSE)</f>
        <v>53772</v>
      </c>
      <c r="Y2080" s="1404">
        <f>_xll.qlCalendarAdvance(Calendar,X2080,NDays&amp;"D")</f>
        <v>53772</v>
      </c>
      <c r="Z2080" s="1403">
        <v>2.086828887808645E-2</v>
      </c>
      <c r="AA2080" s="1411">
        <v>2.0866080904352602E-2</v>
      </c>
    </row>
    <row r="2081" spans="19:27" x14ac:dyDescent="0.2">
      <c r="S2081" s="399"/>
      <c r="T2081" s="1401"/>
      <c r="W2081" s="864" t="str">
        <f t="shared" si="40"/>
        <v>1w</v>
      </c>
      <c r="X2081" s="1405">
        <f>_xll.qlCalendarAdvance(Calendar,X2080,W2081,"f",FALSE)</f>
        <v>53779</v>
      </c>
      <c r="Y2081" s="1404">
        <f>_xll.qlCalendarAdvance(Calendar,X2081,NDays&amp;"D")</f>
        <v>53779</v>
      </c>
      <c r="Z2081" s="1403">
        <v>2.0860949499161285E-2</v>
      </c>
      <c r="AA2081" s="1411">
        <v>2.0858721289508386E-2</v>
      </c>
    </row>
    <row r="2082" spans="19:27" x14ac:dyDescent="0.2">
      <c r="S2082" s="399"/>
      <c r="T2082" s="1401"/>
      <c r="W2082" s="864" t="str">
        <f t="shared" si="40"/>
        <v>1w</v>
      </c>
      <c r="X2082" s="1405">
        <f>_xll.qlCalendarAdvance(Calendar,X2081,W2082,"f",FALSE)</f>
        <v>53786</v>
      </c>
      <c r="Y2082" s="1404">
        <f>_xll.qlCalendarAdvance(Calendar,X2082,NDays&amp;"D")</f>
        <v>53786</v>
      </c>
      <c r="Z2082" s="1403">
        <v>2.0853698727724773E-2</v>
      </c>
      <c r="AA2082" s="1411">
        <v>2.0851376676573885E-2</v>
      </c>
    </row>
    <row r="2083" spans="19:27" x14ac:dyDescent="0.2">
      <c r="S2083" s="399"/>
      <c r="T2083" s="1401"/>
      <c r="W2083" s="864" t="str">
        <f t="shared" si="40"/>
        <v>1w</v>
      </c>
      <c r="X2083" s="1405">
        <f>_xll.qlCalendarAdvance(Calendar,X2082,W2083,"f",FALSE)</f>
        <v>53793</v>
      </c>
      <c r="Y2083" s="1404">
        <f>_xll.qlCalendarAdvance(Calendar,X2083,NDays&amp;"D")</f>
        <v>53793</v>
      </c>
      <c r="Z2083" s="1403">
        <v>2.0846315840177473E-2</v>
      </c>
      <c r="AA2083" s="1411">
        <v>2.0844336291796717E-2</v>
      </c>
    </row>
    <row r="2084" spans="19:27" x14ac:dyDescent="0.2">
      <c r="S2084" s="399"/>
      <c r="T2084" s="1401"/>
      <c r="W2084" s="864" t="str">
        <f t="shared" si="40"/>
        <v>1w</v>
      </c>
      <c r="X2084" s="1405">
        <f>_xll.qlCalendarAdvance(Calendar,X2083,W2084,"f",FALSE)</f>
        <v>53800</v>
      </c>
      <c r="Y2084" s="1404">
        <f>_xll.qlCalendarAdvance(Calendar,X2084,NDays&amp;"D")</f>
        <v>53800</v>
      </c>
      <c r="Z2084" s="1403">
        <v>2.0839021560052975E-2</v>
      </c>
      <c r="AA2084" s="1411">
        <v>2.0836732456109841E-2</v>
      </c>
    </row>
    <row r="2085" spans="19:27" x14ac:dyDescent="0.2">
      <c r="S2085" s="399"/>
      <c r="T2085" s="1401"/>
      <c r="W2085" s="864" t="str">
        <f t="shared" si="40"/>
        <v>1w</v>
      </c>
      <c r="X2085" s="1405">
        <f>_xll.qlCalendarAdvance(Calendar,X2084,W2085,"f",FALSE)</f>
        <v>53807</v>
      </c>
      <c r="Y2085" s="1404">
        <f>_xll.qlCalendarAdvance(Calendar,X2085,NDays&amp;"D")</f>
        <v>53807</v>
      </c>
      <c r="Z2085" s="1403">
        <v>2.0831817860401804E-2</v>
      </c>
      <c r="AA2085" s="1411">
        <v>2.0829432848661344E-2</v>
      </c>
    </row>
    <row r="2086" spans="19:27" x14ac:dyDescent="0.2">
      <c r="S2086" s="399"/>
      <c r="T2086" s="1401"/>
      <c r="W2086" s="864" t="str">
        <f t="shared" si="40"/>
        <v>1w</v>
      </c>
      <c r="X2086" s="1405">
        <f>_xll.qlCalendarAdvance(Calendar,X2085,W2086,"f",FALSE)</f>
        <v>53814</v>
      </c>
      <c r="Y2086" s="1404">
        <f>_xll.qlCalendarAdvance(Calendar,X2086,NDays&amp;"D")</f>
        <v>53814</v>
      </c>
      <c r="Z2086" s="1403">
        <v>2.0824478098409628E-2</v>
      </c>
      <c r="AA2086" s="1411">
        <v>2.082214824296047E-2</v>
      </c>
    </row>
    <row r="2087" spans="19:27" x14ac:dyDescent="0.2">
      <c r="S2087" s="399"/>
      <c r="T2087" s="1401"/>
      <c r="W2087" s="864" t="str">
        <f t="shared" si="40"/>
        <v>1w</v>
      </c>
      <c r="X2087" s="1405">
        <f>_xll.qlCalendarAdvance(Calendar,X2086,W2087,"f",FALSE)</f>
        <v>53821</v>
      </c>
      <c r="Y2087" s="1404">
        <f>_xll.qlCalendarAdvance(Calendar,X2087,NDays&amp;"D")</f>
        <v>53821</v>
      </c>
      <c r="Z2087" s="1403">
        <v>2.0817228916827461E-2</v>
      </c>
      <c r="AA2087" s="1411">
        <v>2.0814878639250356E-2</v>
      </c>
    </row>
    <row r="2088" spans="19:27" x14ac:dyDescent="0.2">
      <c r="S2088" s="399"/>
      <c r="T2088" s="1401"/>
      <c r="W2088" s="864" t="str">
        <f t="shared" si="40"/>
        <v>1w</v>
      </c>
      <c r="X2088" s="1405">
        <f>_xll.qlCalendarAdvance(Calendar,X2087,W2088,"f",FALSE)</f>
        <v>53828</v>
      </c>
      <c r="Y2088" s="1404">
        <f>_xll.qlCalendarAdvance(Calendar,X2088,NDays&amp;"D")</f>
        <v>53828</v>
      </c>
      <c r="Z2088" s="1403">
        <v>2.0809994768036175E-2</v>
      </c>
      <c r="AA2088" s="1411">
        <v>2.0807624037206818E-2</v>
      </c>
    </row>
    <row r="2089" spans="19:27" x14ac:dyDescent="0.2">
      <c r="S2089" s="399"/>
      <c r="T2089" s="1401"/>
      <c r="W2089" s="864" t="str">
        <f t="shared" si="40"/>
        <v>1w</v>
      </c>
      <c r="X2089" s="1405">
        <f>_xll.qlCalendarAdvance(Calendar,X2088,W2089,"f",FALSE)</f>
        <v>53835</v>
      </c>
      <c r="Y2089" s="1404">
        <f>_xll.qlCalendarAdvance(Calendar,X2089,NDays&amp;"D")</f>
        <v>53835</v>
      </c>
      <c r="Z2089" s="1403">
        <v>2.0802775652007909E-2</v>
      </c>
      <c r="AA2089" s="1411">
        <v>2.0800384437072994E-2</v>
      </c>
    </row>
    <row r="2090" spans="19:27" x14ac:dyDescent="0.2">
      <c r="S2090" s="399"/>
      <c r="T2090" s="1401"/>
      <c r="W2090" s="864" t="str">
        <f t="shared" si="40"/>
        <v>1w</v>
      </c>
      <c r="X2090" s="1405">
        <f>_xll.qlCalendarAdvance(Calendar,X2089,W2090,"f",FALSE)</f>
        <v>53842</v>
      </c>
      <c r="Y2090" s="1404">
        <f>_xll.qlCalendarAdvance(Calendar,X2090,NDays&amp;"D")</f>
        <v>53842</v>
      </c>
      <c r="Z2090" s="1403">
        <v>2.0795335398360273E-2</v>
      </c>
      <c r="AA2090" s="1411">
        <v>2.0793159838686792E-2</v>
      </c>
    </row>
    <row r="2091" spans="19:27" x14ac:dyDescent="0.2">
      <c r="S2091" s="399"/>
      <c r="T2091" s="1401"/>
      <c r="W2091" s="864" t="str">
        <f t="shared" si="40"/>
        <v>1w</v>
      </c>
      <c r="X2091" s="1405">
        <f>_xll.qlCalendarAdvance(Calendar,X2090,W2091,"f",FALSE)</f>
        <v>53849</v>
      </c>
      <c r="Y2091" s="1404">
        <f>_xll.qlCalendarAdvance(Calendar,X2091,NDays&amp;"D")</f>
        <v>53849</v>
      </c>
      <c r="Z2091" s="1403">
        <v>2.0788382518116336E-2</v>
      </c>
      <c r="AA2091" s="1411">
        <v>2.0785950242129259E-2</v>
      </c>
    </row>
    <row r="2092" spans="19:27" x14ac:dyDescent="0.2">
      <c r="S2092" s="399"/>
      <c r="T2092" s="1401"/>
      <c r="W2092" s="864" t="str">
        <f t="shared" si="40"/>
        <v>1w</v>
      </c>
      <c r="X2092" s="1405">
        <f>_xll.qlCalendarAdvance(Calendar,X2091,W2092,"f",FALSE)</f>
        <v>53856</v>
      </c>
      <c r="Y2092" s="1404">
        <f>_xll.qlCalendarAdvance(Calendar,X2092,NDays&amp;"D")</f>
        <v>53856</v>
      </c>
      <c r="Z2092" s="1403">
        <v>2.0781208500199842E-2</v>
      </c>
      <c r="AA2092" s="1411">
        <v>2.0778755647400393E-2</v>
      </c>
    </row>
    <row r="2093" spans="19:27" x14ac:dyDescent="0.2">
      <c r="S2093" s="399"/>
      <c r="T2093" s="1401"/>
      <c r="W2093" s="864" t="str">
        <f t="shared" si="40"/>
        <v>1w</v>
      </c>
      <c r="X2093" s="1405">
        <f>_xll.qlCalendarAdvance(Calendar,X2092,W2093,"f",FALSE)</f>
        <v>53863</v>
      </c>
      <c r="Y2093" s="1404">
        <f>_xll.qlCalendarAdvance(Calendar,X2093,NDays&amp;"D")</f>
        <v>53863</v>
      </c>
      <c r="Z2093" s="1403">
        <v>2.0774049514927333E-2</v>
      </c>
      <c r="AA2093" s="1411">
        <v>2.0771576054500196E-2</v>
      </c>
    </row>
    <row r="2094" spans="19:27" x14ac:dyDescent="0.2">
      <c r="S2094" s="399"/>
      <c r="T2094" s="1401"/>
      <c r="W2094" s="864" t="str">
        <f t="shared" si="40"/>
        <v>1w</v>
      </c>
      <c r="X2094" s="1405">
        <f>_xll.qlCalendarAdvance(Calendar,X2093,W2094,"f",FALSE)</f>
        <v>53870</v>
      </c>
      <c r="Y2094" s="1404">
        <f>_xll.qlCalendarAdvance(Calendar,X2094,NDays&amp;"D")</f>
        <v>53870</v>
      </c>
      <c r="Z2094" s="1403">
        <v>2.0766905562278545E-2</v>
      </c>
      <c r="AA2094" s="1411">
        <v>2.0764411463347621E-2</v>
      </c>
    </row>
    <row r="2095" spans="19:27" x14ac:dyDescent="0.2">
      <c r="S2095" s="399"/>
      <c r="T2095" s="1401"/>
      <c r="W2095" s="864" t="str">
        <f t="shared" si="40"/>
        <v>1w</v>
      </c>
      <c r="X2095" s="1405">
        <f>_xll.qlCalendarAdvance(Calendar,X2094,W2095,"f",FALSE)</f>
        <v>53877</v>
      </c>
      <c r="Y2095" s="1404">
        <f>_xll.qlCalendarAdvance(Calendar,X2095,NDays&amp;"D")</f>
        <v>53877</v>
      </c>
      <c r="Z2095" s="1403">
        <v>2.0759776642218022E-2</v>
      </c>
      <c r="AA2095" s="1411">
        <v>2.075726187410476E-2</v>
      </c>
    </row>
    <row r="2096" spans="19:27" x14ac:dyDescent="0.2">
      <c r="S2096" s="399"/>
      <c r="T2096" s="1401"/>
      <c r="W2096" s="864" t="str">
        <f t="shared" si="40"/>
        <v>1w</v>
      </c>
      <c r="X2096" s="1405">
        <f>_xll.qlCalendarAdvance(Calendar,X2095,W2096,"f",FALSE)</f>
        <v>53884</v>
      </c>
      <c r="Y2096" s="1404">
        <f>_xll.qlCalendarAdvance(Calendar,X2096,NDays&amp;"D")</f>
        <v>53884</v>
      </c>
      <c r="Z2096" s="1403">
        <v>2.0752662754720437E-2</v>
      </c>
      <c r="AA2096" s="1411">
        <v>2.0750127286609521E-2</v>
      </c>
    </row>
    <row r="2097" spans="19:27" x14ac:dyDescent="0.2">
      <c r="S2097" s="399"/>
      <c r="T2097" s="1401"/>
      <c r="W2097" s="864" t="str">
        <f t="shared" si="40"/>
        <v>1w</v>
      </c>
      <c r="X2097" s="1405">
        <f>_xll.qlCalendarAdvance(Calendar,X2096,W2097,"f",FALSE)</f>
        <v>53891</v>
      </c>
      <c r="Y2097" s="1404">
        <f>_xll.qlCalendarAdvance(Calendar,X2097,NDays&amp;"D")</f>
        <v>53891</v>
      </c>
      <c r="Z2097" s="1403">
        <v>2.0745563899757929E-2</v>
      </c>
      <c r="AA2097" s="1411">
        <v>2.0743007701023997E-2</v>
      </c>
    </row>
    <row r="2098" spans="19:27" x14ac:dyDescent="0.2">
      <c r="S2098" s="399"/>
      <c r="T2098" s="1401"/>
      <c r="W2098" s="864" t="str">
        <f t="shared" si="40"/>
        <v>1w</v>
      </c>
      <c r="X2098" s="1405">
        <f>_xll.qlCalendarAdvance(Calendar,X2097,W2098,"f",FALSE)</f>
        <v>53898</v>
      </c>
      <c r="Y2098" s="1404">
        <f>_xll.qlCalendarAdvance(Calendar,X2098,NDays&amp;"D")</f>
        <v>53898</v>
      </c>
      <c r="Z2098" s="1403">
        <v>2.0738564278530644E-2</v>
      </c>
      <c r="AA2098" s="1411">
        <v>2.0735903117186094E-2</v>
      </c>
    </row>
    <row r="2099" spans="19:27" x14ac:dyDescent="0.2">
      <c r="S2099" s="399"/>
      <c r="T2099" s="1401"/>
      <c r="W2099" s="864" t="str">
        <f t="shared" si="40"/>
        <v>1w</v>
      </c>
      <c r="X2099" s="1405">
        <f>_xll.qlCalendarAdvance(Calendar,X2098,W2099,"f",FALSE)</f>
        <v>53905</v>
      </c>
      <c r="Y2099" s="1404">
        <f>_xll.qlCalendarAdvance(Calendar,X2099,NDays&amp;"D")</f>
        <v>53905</v>
      </c>
      <c r="Z2099" s="1403">
        <v>2.0731411287329242E-2</v>
      </c>
      <c r="AA2099" s="1411">
        <v>2.072881353517686E-2</v>
      </c>
    </row>
    <row r="2100" spans="19:27" x14ac:dyDescent="0.2">
      <c r="S2100" s="399"/>
      <c r="T2100" s="1401"/>
      <c r="W2100" s="864" t="str">
        <f t="shared" si="40"/>
        <v>1w</v>
      </c>
      <c r="X2100" s="1405">
        <f>_xll.qlCalendarAdvance(Calendar,X2099,W2100,"f",FALSE)</f>
        <v>53912</v>
      </c>
      <c r="Y2100" s="1404">
        <f>_xll.qlCalendarAdvance(Calendar,X2100,NDays&amp;"D")</f>
        <v>53912</v>
      </c>
      <c r="Z2100" s="1403">
        <v>2.0724357529802277E-2</v>
      </c>
      <c r="AA2100" s="1411">
        <v>2.0721738954915248E-2</v>
      </c>
    </row>
    <row r="2101" spans="19:27" x14ac:dyDescent="0.2">
      <c r="S2101" s="399"/>
      <c r="T2101" s="1401"/>
      <c r="W2101" s="864" t="str">
        <f t="shared" si="40"/>
        <v>1w</v>
      </c>
      <c r="X2101" s="1405">
        <f>_xll.qlCalendarAdvance(Calendar,X2100,W2101,"f",FALSE)</f>
        <v>53919</v>
      </c>
      <c r="Y2101" s="1404">
        <f>_xll.qlCalendarAdvance(Calendar,X2101,NDays&amp;"D")</f>
        <v>53919</v>
      </c>
      <c r="Z2101" s="1403">
        <v>2.0717318804701484E-2</v>
      </c>
      <c r="AA2101" s="1411">
        <v>2.071467937656335E-2</v>
      </c>
    </row>
    <row r="2102" spans="19:27" x14ac:dyDescent="0.2">
      <c r="S2102" s="399"/>
      <c r="T2102" s="1401"/>
      <c r="W2102" s="864" t="str">
        <f t="shared" si="40"/>
        <v>1w</v>
      </c>
      <c r="X2102" s="1405">
        <f>_xll.qlCalendarAdvance(Calendar,X2101,W2102,"f",FALSE)</f>
        <v>53926</v>
      </c>
      <c r="Y2102" s="1404">
        <f>_xll.qlCalendarAdvance(Calendar,X2102,NDays&amp;"D")</f>
        <v>53926</v>
      </c>
      <c r="Z2102" s="1403">
        <v>2.0710295111996471E-2</v>
      </c>
      <c r="AA2102" s="1411">
        <v>2.070763480004012E-2</v>
      </c>
    </row>
    <row r="2103" spans="19:27" x14ac:dyDescent="0.2">
      <c r="S2103" s="399"/>
      <c r="T2103" s="1401"/>
      <c r="W2103" s="864" t="str">
        <f t="shared" si="40"/>
        <v>1w</v>
      </c>
      <c r="X2103" s="1405">
        <f>_xll.qlCalendarAdvance(Calendar,X2102,W2103,"f",FALSE)</f>
        <v>53933</v>
      </c>
      <c r="Y2103" s="1404">
        <f>_xll.qlCalendarAdvance(Calendar,X2103,NDays&amp;"D")</f>
        <v>53933</v>
      </c>
      <c r="Z2103" s="1403">
        <v>2.0703286451656845E-2</v>
      </c>
      <c r="AA2103" s="1411">
        <v>2.0700605225183466E-2</v>
      </c>
    </row>
    <row r="2104" spans="19:27" x14ac:dyDescent="0.2">
      <c r="S2104" s="399"/>
      <c r="T2104" s="1401"/>
      <c r="W2104" s="864" t="str">
        <f t="shared" si="40"/>
        <v>1w</v>
      </c>
      <c r="X2104" s="1405">
        <f>_xll.qlCalendarAdvance(Calendar,X2103,W2104,"f",FALSE)</f>
        <v>53940</v>
      </c>
      <c r="Y2104" s="1404">
        <f>_xll.qlCalendarAdvance(Calendar,X2104,NDays&amp;"D")</f>
        <v>53940</v>
      </c>
      <c r="Z2104" s="1403">
        <v>2.0696292823657279E-2</v>
      </c>
      <c r="AA2104" s="1411">
        <v>2.0693590652236526E-2</v>
      </c>
    </row>
    <row r="2105" spans="19:27" x14ac:dyDescent="0.2">
      <c r="S2105" s="399"/>
      <c r="T2105" s="1401"/>
      <c r="W2105" s="864" t="str">
        <f t="shared" si="40"/>
        <v>1w</v>
      </c>
      <c r="X2105" s="1405">
        <f>_xll.qlCalendarAdvance(Calendar,X2104,W2105,"f",FALSE)</f>
        <v>53947</v>
      </c>
      <c r="Y2105" s="1404">
        <f>_xll.qlCalendarAdvance(Calendar,X2105,NDays&amp;"D")</f>
        <v>53947</v>
      </c>
      <c r="Z2105" s="1403">
        <v>2.0689314227972447E-2</v>
      </c>
      <c r="AA2105" s="1411">
        <v>2.0686591081118255E-2</v>
      </c>
    </row>
    <row r="2106" spans="19:27" x14ac:dyDescent="0.2">
      <c r="S2106" s="399"/>
      <c r="T2106" s="1401"/>
      <c r="W2106" s="864" t="str">
        <f t="shared" si="40"/>
        <v>1w</v>
      </c>
      <c r="X2106" s="1405">
        <f>_xll.qlCalendarAdvance(Calendar,X2105,W2106,"f",FALSE)</f>
        <v>53954</v>
      </c>
      <c r="Y2106" s="1404">
        <f>_xll.qlCalendarAdvance(Calendar,X2106,NDays&amp;"D")</f>
        <v>53954</v>
      </c>
      <c r="Z2106" s="1403">
        <v>2.0682350664571955E-2</v>
      </c>
      <c r="AA2106" s="1411">
        <v>2.0679606511747606E-2</v>
      </c>
    </row>
    <row r="2107" spans="19:27" x14ac:dyDescent="0.2">
      <c r="S2107" s="399"/>
      <c r="T2107" s="1401"/>
      <c r="W2107" s="864" t="str">
        <f t="shared" si="40"/>
        <v>1w</v>
      </c>
      <c r="X2107" s="1405">
        <f>_xll.qlCalendarAdvance(Calendar,X2106,W2107,"f",FALSE)</f>
        <v>53961</v>
      </c>
      <c r="Y2107" s="1404">
        <f>_xll.qlCalendarAdvance(Calendar,X2107,NDays&amp;"D")</f>
        <v>53961</v>
      </c>
      <c r="Z2107" s="1403">
        <v>2.0675402133425412E-2</v>
      </c>
      <c r="AA2107" s="1411">
        <v>2.0672636944205625E-2</v>
      </c>
    </row>
    <row r="2108" spans="19:27" x14ac:dyDescent="0.2">
      <c r="S2108" s="399"/>
      <c r="T2108" s="1401"/>
      <c r="W2108" s="864" t="str">
        <f t="shared" si="40"/>
        <v>1w</v>
      </c>
      <c r="X2108" s="1405">
        <f>_xll.qlCalendarAdvance(Calendar,X2107,W2108,"f",FALSE)</f>
        <v>53968</v>
      </c>
      <c r="Y2108" s="1404">
        <f>_xll.qlCalendarAdvance(Calendar,X2108,NDays&amp;"D")</f>
        <v>53968</v>
      </c>
      <c r="Z2108" s="1403">
        <v>2.0668468634512556E-2</v>
      </c>
      <c r="AA2108" s="1411">
        <v>2.0665682378492312E-2</v>
      </c>
    </row>
    <row r="2109" spans="19:27" x14ac:dyDescent="0.2">
      <c r="S2109" s="399"/>
      <c r="T2109" s="1401"/>
      <c r="W2109" s="864" t="str">
        <f t="shared" si="40"/>
        <v>1w</v>
      </c>
      <c r="X2109" s="1405">
        <f>_xll.qlCalendarAdvance(Calendar,X2108,W2109,"f",FALSE)</f>
        <v>53975</v>
      </c>
      <c r="Y2109" s="1404">
        <f>_xll.qlCalendarAdvance(Calendar,X2109,NDays&amp;"D")</f>
        <v>53975</v>
      </c>
      <c r="Z2109" s="1403">
        <v>2.0661550167800462E-2</v>
      </c>
      <c r="AA2109" s="1411">
        <v>2.0658742814526621E-2</v>
      </c>
    </row>
    <row r="2110" spans="19:27" x14ac:dyDescent="0.2">
      <c r="S2110" s="399"/>
      <c r="T2110" s="1401"/>
      <c r="W2110" s="864" t="str">
        <f t="shared" si="40"/>
        <v>1w</v>
      </c>
      <c r="X2110" s="1405">
        <f>_xll.qlCalendarAdvance(Calendar,X2109,W2110,"f",FALSE)</f>
        <v>53982</v>
      </c>
      <c r="Y2110" s="1404">
        <f>_xll.qlCalendarAdvance(Calendar,X2110,NDays&amp;"D")</f>
        <v>53982</v>
      </c>
      <c r="Z2110" s="1403">
        <v>2.0654646733263803E-2</v>
      </c>
      <c r="AA2110" s="1411">
        <v>2.0651818252389598E-2</v>
      </c>
    </row>
    <row r="2111" spans="19:27" x14ac:dyDescent="0.2">
      <c r="S2111" s="399"/>
      <c r="T2111" s="1401"/>
      <c r="W2111" s="864" t="str">
        <f t="shared" si="40"/>
        <v>1w</v>
      </c>
      <c r="X2111" s="1405">
        <f>_xll.qlCalendarAdvance(Calendar,X2110,W2111,"f",FALSE)</f>
        <v>53989</v>
      </c>
      <c r="Y2111" s="1404">
        <f>_xll.qlCalendarAdvance(Calendar,X2111,NDays&amp;"D")</f>
        <v>53989</v>
      </c>
      <c r="Z2111" s="1403">
        <v>2.0647758330877251E-2</v>
      </c>
      <c r="AA2111" s="1411">
        <v>2.0644908692081243E-2</v>
      </c>
    </row>
    <row r="2112" spans="19:27" x14ac:dyDescent="0.2">
      <c r="S2112" s="399"/>
      <c r="T2112" s="1401"/>
      <c r="W2112" s="864" t="str">
        <f t="shared" si="40"/>
        <v>1w</v>
      </c>
      <c r="X2112" s="1405">
        <f>_xll.qlCalendarAdvance(Calendar,X2111,W2112,"f",FALSE)</f>
        <v>53996</v>
      </c>
      <c r="Y2112" s="1404">
        <f>_xll.qlCalendarAdvance(Calendar,X2112,NDays&amp;"D")</f>
        <v>53996</v>
      </c>
      <c r="Z2112" s="1403">
        <v>2.0640604252189287E-2</v>
      </c>
      <c r="AA2112" s="1411">
        <v>2.0638014133601557E-2</v>
      </c>
    </row>
    <row r="2113" spans="19:27" x14ac:dyDescent="0.2">
      <c r="S2113" s="399"/>
      <c r="T2113" s="1401"/>
      <c r="W2113" s="864" t="str">
        <f t="shared" si="40"/>
        <v>1w</v>
      </c>
      <c r="X2113" s="1405">
        <f>_xll.qlCalendarAdvance(Calendar,X2112,W2113,"f",FALSE)</f>
        <v>54003</v>
      </c>
      <c r="Y2113" s="1404">
        <f>_xll.qlCalendarAdvance(Calendar,X2113,NDays&amp;"D")</f>
        <v>54003</v>
      </c>
      <c r="Z2113" s="1403">
        <v>2.0634026622437969E-2</v>
      </c>
      <c r="AA2113" s="1411">
        <v>2.0631134576788446E-2</v>
      </c>
    </row>
    <row r="2114" spans="19:27" x14ac:dyDescent="0.2">
      <c r="S2114" s="399"/>
      <c r="T2114" s="1401"/>
      <c r="W2114" s="864" t="str">
        <f t="shared" si="40"/>
        <v>1w</v>
      </c>
      <c r="X2114" s="1405">
        <f>_xll.qlCalendarAdvance(Calendar,X2113,W2114,"f",FALSE)</f>
        <v>54010</v>
      </c>
      <c r="Y2114" s="1404">
        <f>_xll.qlCalendarAdvance(Calendar,X2114,NDays&amp;"D")</f>
        <v>54010</v>
      </c>
      <c r="Z2114" s="1403">
        <v>2.0627183316332051E-2</v>
      </c>
      <c r="AA2114" s="1411">
        <v>2.0624270021885049E-2</v>
      </c>
    </row>
    <row r="2115" spans="19:27" x14ac:dyDescent="0.2">
      <c r="S2115" s="399"/>
      <c r="T2115" s="1401"/>
      <c r="W2115" s="864" t="str">
        <f t="shared" si="40"/>
        <v>1w</v>
      </c>
      <c r="X2115" s="1405">
        <f>_xll.qlCalendarAdvance(Calendar,X2114,W2115,"f",FALSE)</f>
        <v>54017</v>
      </c>
      <c r="Y2115" s="1404">
        <f>_xll.qlCalendarAdvance(Calendar,X2115,NDays&amp;"D")</f>
        <v>54017</v>
      </c>
      <c r="Z2115" s="1403">
        <v>2.0620355042264803E-2</v>
      </c>
      <c r="AA2115" s="1411">
        <v>2.0617420468810321E-2</v>
      </c>
    </row>
    <row r="2116" spans="19:27" x14ac:dyDescent="0.2">
      <c r="S2116" s="399"/>
      <c r="T2116" s="1401"/>
      <c r="W2116" s="864" t="str">
        <f t="shared" si="40"/>
        <v>1w</v>
      </c>
      <c r="X2116" s="1405">
        <f>_xll.qlCalendarAdvance(Calendar,X2115,W2116,"f",FALSE)</f>
        <v>54024</v>
      </c>
      <c r="Y2116" s="1404">
        <f>_xll.qlCalendarAdvance(Calendar,X2116,NDays&amp;"D")</f>
        <v>54024</v>
      </c>
      <c r="Z2116" s="1403">
        <v>2.0613541800213429E-2</v>
      </c>
      <c r="AA2116" s="1411">
        <v>2.0610585917483215E-2</v>
      </c>
    </row>
    <row r="2117" spans="19:27" x14ac:dyDescent="0.2">
      <c r="S2117" s="399"/>
      <c r="T2117" s="1401"/>
      <c r="W2117" s="864" t="str">
        <f t="shared" si="40"/>
        <v>1w</v>
      </c>
      <c r="X2117" s="1405">
        <f>_xll.qlCalendarAdvance(Calendar,X2116,W2117,"f",FALSE)</f>
        <v>54031</v>
      </c>
      <c r="Y2117" s="1404">
        <f>_xll.qlCalendarAdvance(Calendar,X2117,NDays&amp;"D")</f>
        <v>54031</v>
      </c>
      <c r="Z2117" s="1403">
        <v>2.0606743590145006E-2</v>
      </c>
      <c r="AA2117" s="1411">
        <v>2.0603766367984777E-2</v>
      </c>
    </row>
    <row r="2118" spans="19:27" x14ac:dyDescent="0.2">
      <c r="S2118" s="399"/>
      <c r="T2118" s="1401"/>
      <c r="W2118" s="864" t="str">
        <f t="shared" si="40"/>
        <v>1w</v>
      </c>
      <c r="X2118" s="1405">
        <f>_xll.qlCalendarAdvance(Calendar,X2117,W2118,"f",FALSE)</f>
        <v>54038</v>
      </c>
      <c r="Y2118" s="1404">
        <f>_xll.qlCalendarAdvance(Calendar,X2118,NDays&amp;"D")</f>
        <v>54038</v>
      </c>
      <c r="Z2118" s="1403">
        <v>2.0599960412034206E-2</v>
      </c>
      <c r="AA2118" s="1411">
        <v>2.0596961820152915E-2</v>
      </c>
    </row>
    <row r="2119" spans="19:27" x14ac:dyDescent="0.2">
      <c r="S2119" s="399"/>
      <c r="T2119" s="1401"/>
      <c r="W2119" s="864" t="str">
        <f t="shared" si="40"/>
        <v>1w</v>
      </c>
      <c r="X2119" s="1405">
        <f>_xll.qlCalendarAdvance(Calendar,X2118,W2119,"f",FALSE)</f>
        <v>54045</v>
      </c>
      <c r="Y2119" s="1404">
        <f>_xll.qlCalendarAdvance(Calendar,X2119,NDays&amp;"D")</f>
        <v>54045</v>
      </c>
      <c r="Z2119" s="1403">
        <v>2.0593192265860767E-2</v>
      </c>
      <c r="AA2119" s="1411">
        <v>2.0590172274311813E-2</v>
      </c>
    </row>
    <row r="2120" spans="19:27" x14ac:dyDescent="0.2">
      <c r="S2120" s="399"/>
      <c r="T2120" s="1401"/>
      <c r="W2120" s="864" t="str">
        <f t="shared" si="40"/>
        <v>1w</v>
      </c>
      <c r="X2120" s="1405">
        <f>_xll.qlCalendarAdvance(Calendar,X2119,W2120,"f",FALSE)</f>
        <v>54053</v>
      </c>
      <c r="Y2120" s="1404">
        <f>_xll.qlCalendarAdvance(Calendar,X2120,NDays&amp;"D")</f>
        <v>54053</v>
      </c>
      <c r="Z2120" s="1403">
        <v>2.0585376393492887E-2</v>
      </c>
      <c r="AA2120" s="1411">
        <v>2.0582625564290472E-2</v>
      </c>
    </row>
    <row r="2121" spans="19:27" x14ac:dyDescent="0.2">
      <c r="S2121" s="399"/>
      <c r="T2121" s="1401"/>
      <c r="W2121" s="864" t="str">
        <f t="shared" si="40"/>
        <v>1w</v>
      </c>
      <c r="X2121" s="1405">
        <f>_xll.qlCalendarAdvance(Calendar,X2120,W2121,"f",FALSE)</f>
        <v>54060</v>
      </c>
      <c r="Y2121" s="1404">
        <f>_xll.qlCalendarAdvance(Calendar,X2121,NDays&amp;"D")</f>
        <v>54060</v>
      </c>
      <c r="Z2121" s="1403">
        <v>2.0578639764358069E-2</v>
      </c>
      <c r="AA2121" s="1411">
        <v>2.0575869546458257E-2</v>
      </c>
    </row>
    <row r="2122" spans="19:27" x14ac:dyDescent="0.2">
      <c r="S2122" s="399"/>
      <c r="T2122" s="1401"/>
      <c r="W2122" s="864" t="str">
        <f t="shared" si="40"/>
        <v>1w</v>
      </c>
      <c r="X2122" s="1405">
        <f>_xll.qlCalendarAdvance(Calendar,X2121,W2122,"f",FALSE)</f>
        <v>54067</v>
      </c>
      <c r="Y2122" s="1404">
        <f>_xll.qlCalendarAdvance(Calendar,X2122,NDays&amp;"D")</f>
        <v>54067</v>
      </c>
      <c r="Z2122" s="1403">
        <v>2.0571918166103095E-2</v>
      </c>
      <c r="AA2122" s="1411">
        <v>2.0569128532345791E-2</v>
      </c>
    </row>
    <row r="2123" spans="19:27" x14ac:dyDescent="0.2">
      <c r="S2123" s="399"/>
      <c r="T2123" s="1401"/>
      <c r="W2123" s="864" t="str">
        <f t="shared" si="40"/>
        <v>1w</v>
      </c>
      <c r="X2123" s="1405">
        <f>_xll.qlCalendarAdvance(Calendar,X2122,W2123,"f",FALSE)</f>
        <v>54074</v>
      </c>
      <c r="Y2123" s="1404">
        <f>_xll.qlCalendarAdvance(Calendar,X2123,NDays&amp;"D")</f>
        <v>54074</v>
      </c>
      <c r="Z2123" s="1403">
        <v>2.056521159870181E-2</v>
      </c>
      <c r="AA2123" s="1411">
        <v>2.0562402521953075E-2</v>
      </c>
    </row>
    <row r="2124" spans="19:27" x14ac:dyDescent="0.2">
      <c r="S2124" s="399"/>
      <c r="T2124" s="1401"/>
      <c r="W2124" s="864" t="str">
        <f t="shared" si="40"/>
        <v>1w</v>
      </c>
      <c r="X2124" s="1405">
        <f>_xll.qlCalendarAdvance(Calendar,X2123,W2124,"f",FALSE)</f>
        <v>54081</v>
      </c>
      <c r="Y2124" s="1404">
        <f>_xll.qlCalendarAdvance(Calendar,X2124,NDays&amp;"D")</f>
        <v>54081</v>
      </c>
      <c r="Z2124" s="1403">
        <v>2.0558520062128077E-2</v>
      </c>
      <c r="AA2124" s="1411">
        <v>2.0555691515307121E-2</v>
      </c>
    </row>
    <row r="2125" spans="19:27" x14ac:dyDescent="0.2">
      <c r="S2125" s="399"/>
      <c r="T2125" s="1401"/>
      <c r="W2125" s="864" t="str">
        <f t="shared" si="40"/>
        <v>1w</v>
      </c>
      <c r="X2125" s="1405">
        <f>_xll.qlCalendarAdvance(Calendar,X2124,W2125,"f",FALSE)</f>
        <v>54088</v>
      </c>
      <c r="Y2125" s="1404">
        <f>_xll.qlCalendarAdvance(Calendar,X2125,NDays&amp;"D")</f>
        <v>54088</v>
      </c>
      <c r="Z2125" s="1403">
        <v>2.0551535773798382E-2</v>
      </c>
      <c r="AA2125" s="1411">
        <v>2.0548995512380912E-2</v>
      </c>
    </row>
    <row r="2126" spans="19:27" x14ac:dyDescent="0.2">
      <c r="S2126" s="399"/>
      <c r="T2126" s="1401"/>
      <c r="W2126" s="864" t="str">
        <f t="shared" si="40"/>
        <v>1w</v>
      </c>
      <c r="X2126" s="1405">
        <f>_xll.qlCalendarAdvance(Calendar,X2125,W2126,"f",FALSE)</f>
        <v>54095</v>
      </c>
      <c r="Y2126" s="1404">
        <f>_xll.qlCalendarAdvance(Calendar,X2126,NDays&amp;"D")</f>
        <v>54095</v>
      </c>
      <c r="Z2126" s="1403">
        <v>2.054518208136653E-2</v>
      </c>
      <c r="AA2126" s="1411">
        <v>2.0542314513174457E-2</v>
      </c>
    </row>
    <row r="2127" spans="19:27" x14ac:dyDescent="0.2">
      <c r="S2127" s="399"/>
      <c r="T2127" s="1401"/>
      <c r="W2127" s="864" t="str">
        <f t="shared" si="40"/>
        <v>1w</v>
      </c>
      <c r="X2127" s="1405">
        <f>_xll.qlCalendarAdvance(Calendar,X2126,W2127,"f",FALSE)</f>
        <v>54102</v>
      </c>
      <c r="Y2127" s="1404">
        <f>_xll.qlCalendarAdvance(Calendar,X2127,NDays&amp;"D")</f>
        <v>54102</v>
      </c>
      <c r="Z2127" s="1403">
        <v>2.0538535637129041E-2</v>
      </c>
      <c r="AA2127" s="1411">
        <v>2.053564851771476E-2</v>
      </c>
    </row>
    <row r="2128" spans="19:27" x14ac:dyDescent="0.2">
      <c r="S2128" s="399"/>
      <c r="T2128" s="1401"/>
      <c r="W2128" s="864" t="str">
        <f t="shared" si="40"/>
        <v>1w</v>
      </c>
      <c r="X2128" s="1405">
        <f>_xll.qlCalendarAdvance(Calendar,X2127,W2128,"f",FALSE)</f>
        <v>54109</v>
      </c>
      <c r="Y2128" s="1404">
        <f>_xll.qlCalendarAdvance(Calendar,X2128,NDays&amp;"D")</f>
        <v>54109</v>
      </c>
      <c r="Z2128" s="1403">
        <v>2.0531904223614526E-2</v>
      </c>
      <c r="AA2128" s="1411">
        <v>2.0528997525974816E-2</v>
      </c>
    </row>
    <row r="2129" spans="19:27" x14ac:dyDescent="0.2">
      <c r="S2129" s="399"/>
      <c r="T2129" s="1401"/>
      <c r="W2129" s="864" t="str">
        <f t="shared" si="40"/>
        <v>1w</v>
      </c>
      <c r="X2129" s="1405">
        <f>_xll.qlCalendarAdvance(Calendar,X2128,W2129,"f",FALSE)</f>
        <v>54116</v>
      </c>
      <c r="Y2129" s="1404">
        <f>_xll.qlCalendarAdvance(Calendar,X2129,NDays&amp;"D")</f>
        <v>54116</v>
      </c>
      <c r="Z2129" s="1403">
        <v>2.0525393377560583E-2</v>
      </c>
      <c r="AA2129" s="1411">
        <v>2.0522361537927601E-2</v>
      </c>
    </row>
    <row r="2130" spans="19:27" x14ac:dyDescent="0.2">
      <c r="S2130" s="399"/>
      <c r="T2130" s="1401"/>
      <c r="W2130" s="864" t="str">
        <f t="shared" si="40"/>
        <v>1w</v>
      </c>
      <c r="X2130" s="1405">
        <f>_xll.qlCalendarAdvance(Calendar,X2129,W2130,"f",FALSE)</f>
        <v>54123</v>
      </c>
      <c r="Y2130" s="1404">
        <f>_xll.qlCalendarAdvance(Calendar,X2130,NDays&amp;"D")</f>
        <v>54123</v>
      </c>
      <c r="Z2130" s="1403">
        <v>2.0518792728264172E-2</v>
      </c>
      <c r="AA2130" s="1411">
        <v>2.0515740553600136E-2</v>
      </c>
    </row>
    <row r="2131" spans="19:27" x14ac:dyDescent="0.2">
      <c r="S2131" s="399"/>
      <c r="T2131" s="1401"/>
      <c r="W2131" s="864" t="str">
        <f t="shared" si="40"/>
        <v>1w</v>
      </c>
      <c r="X2131" s="1405">
        <f>_xll.qlCalendarAdvance(Calendar,X2130,W2131,"f",FALSE)</f>
        <v>54130</v>
      </c>
      <c r="Y2131" s="1404">
        <f>_xll.qlCalendarAdvance(Calendar,X2131,NDays&amp;"D")</f>
        <v>54130</v>
      </c>
      <c r="Z2131" s="1403">
        <v>2.0512100167181382E-2</v>
      </c>
      <c r="AA2131" s="1411">
        <v>2.0509134572992419E-2</v>
      </c>
    </row>
    <row r="2132" spans="19:27" x14ac:dyDescent="0.2">
      <c r="S2132" s="399"/>
      <c r="T2132" s="1401"/>
      <c r="W2132" s="864" t="str">
        <f t="shared" si="40"/>
        <v>1w</v>
      </c>
      <c r="X2132" s="1405">
        <f>_xll.qlCalendarAdvance(Calendar,X2131,W2132,"f",FALSE)</f>
        <v>54137</v>
      </c>
      <c r="Y2132" s="1404">
        <f>_xll.qlCalendarAdvance(Calendar,X2132,NDays&amp;"D")</f>
        <v>54137</v>
      </c>
      <c r="Z2132" s="1403">
        <v>2.0505528876323471E-2</v>
      </c>
      <c r="AA2132" s="1411">
        <v>2.0502543596077432E-2</v>
      </c>
    </row>
    <row r="2133" spans="19:27" x14ac:dyDescent="0.2">
      <c r="S2133" s="399"/>
      <c r="T2133" s="1401"/>
      <c r="W2133" s="864" t="str">
        <f t="shared" si="40"/>
        <v>1w</v>
      </c>
      <c r="X2133" s="1405">
        <f>_xll.qlCalendarAdvance(Calendar,X2132,W2133,"f",FALSE)</f>
        <v>54144</v>
      </c>
      <c r="Y2133" s="1404">
        <f>_xll.qlCalendarAdvance(Calendar,X2133,NDays&amp;"D")</f>
        <v>54144</v>
      </c>
      <c r="Z2133" s="1403">
        <v>2.0498972616060429E-2</v>
      </c>
      <c r="AA2133" s="1411">
        <v>2.0495967622855181E-2</v>
      </c>
    </row>
    <row r="2134" spans="19:27" x14ac:dyDescent="0.2">
      <c r="S2134" s="399"/>
      <c r="T2134" s="1401"/>
      <c r="W2134" s="864" t="str">
        <f t="shared" si="40"/>
        <v>1w</v>
      </c>
      <c r="X2134" s="1405">
        <f>_xll.qlCalendarAdvance(Calendar,X2133,W2134,"f",FALSE)</f>
        <v>54155</v>
      </c>
      <c r="Y2134" s="1404">
        <f>_xll.qlCalendarAdvance(Calendar,X2134,NDays&amp;"D")</f>
        <v>54155</v>
      </c>
      <c r="Z2134" s="1403">
        <v>2.0488590895985686E-2</v>
      </c>
      <c r="AA2134" s="1411">
        <v>2.0485449542730905E-2</v>
      </c>
    </row>
    <row r="2135" spans="19:27" x14ac:dyDescent="0.2">
      <c r="S2135" s="399"/>
      <c r="T2135" s="1401"/>
      <c r="W2135" s="864" t="str">
        <f t="shared" si="40"/>
        <v>1w</v>
      </c>
      <c r="X2135" s="1405">
        <f>_xll.qlCalendarAdvance(Calendar,X2134,W2135,"f",FALSE)</f>
        <v>54162</v>
      </c>
      <c r="Y2135" s="1404">
        <f>_xll.qlCalendarAdvance(Calendar,X2135,NDays&amp;"D")</f>
        <v>54162</v>
      </c>
      <c r="Z2135" s="1403">
        <v>2.0482072577655774E-2</v>
      </c>
      <c r="AA2135" s="1411">
        <v>2.0478910740872047E-2</v>
      </c>
    </row>
    <row r="2136" spans="19:27" x14ac:dyDescent="0.2">
      <c r="S2136" s="399"/>
      <c r="T2136" s="1401"/>
      <c r="W2136" s="864" t="str">
        <f t="shared" si="40"/>
        <v>1w</v>
      </c>
      <c r="X2136" s="1405">
        <f>_xll.qlCalendarAdvance(Calendar,X2135,W2136,"f",FALSE)</f>
        <v>54169</v>
      </c>
      <c r="Y2136" s="1404">
        <f>_xll.qlCalendarAdvance(Calendar,X2136,NDays&amp;"D")</f>
        <v>54169</v>
      </c>
      <c r="Z2136" s="1403">
        <v>2.0475569288880467E-2</v>
      </c>
      <c r="AA2136" s="1411">
        <v>2.0472386940922904E-2</v>
      </c>
    </row>
    <row r="2137" spans="19:27" x14ac:dyDescent="0.2">
      <c r="S2137" s="399"/>
      <c r="T2137" s="1401"/>
      <c r="W2137" s="864" t="str">
        <f t="shared" si="40"/>
        <v>1w</v>
      </c>
      <c r="X2137" s="1405">
        <f>_xll.qlCalendarAdvance(Calendar,X2136,W2137,"f",FALSE)</f>
        <v>54176</v>
      </c>
      <c r="Y2137" s="1404">
        <f>_xll.qlCalendarAdvance(Calendar,X2137,NDays&amp;"D")</f>
        <v>54176</v>
      </c>
      <c r="Z2137" s="1403">
        <v>2.0469081029638146E-2</v>
      </c>
      <c r="AA2137" s="1411">
        <v>2.0465878142883476E-2</v>
      </c>
    </row>
    <row r="2138" spans="19:27" x14ac:dyDescent="0.2">
      <c r="S2138" s="399"/>
      <c r="T2138" s="1401"/>
      <c r="W2138" s="864" t="str">
        <f t="shared" ref="W2138:W2201" si="41">W2137</f>
        <v>1w</v>
      </c>
      <c r="X2138" s="1405">
        <f>_xll.qlCalendarAdvance(Calendar,X2137,W2138,"f",FALSE)</f>
        <v>54183</v>
      </c>
      <c r="Y2138" s="1404">
        <f>_xll.qlCalendarAdvance(Calendar,X2138,NDays&amp;"D")</f>
        <v>54183</v>
      </c>
      <c r="Z2138" s="1403">
        <v>2.0462720031191782E-2</v>
      </c>
      <c r="AA2138" s="1411">
        <v>2.0459384346429577E-2</v>
      </c>
    </row>
    <row r="2139" spans="19:27" x14ac:dyDescent="0.2">
      <c r="S2139" s="399"/>
      <c r="T2139" s="1401"/>
      <c r="W2139" s="864" t="str">
        <f t="shared" si="41"/>
        <v>1w</v>
      </c>
      <c r="X2139" s="1405">
        <f>_xll.qlCalendarAdvance(Calendar,X2138,W2139,"f",FALSE)</f>
        <v>54190</v>
      </c>
      <c r="Y2139" s="1404">
        <f>_xll.qlCalendarAdvance(Calendar,X2139,NDays&amp;"D")</f>
        <v>54190</v>
      </c>
      <c r="Z2139" s="1403">
        <v>2.0456262542828538E-2</v>
      </c>
      <c r="AA2139" s="1411">
        <v>2.0452905551723299E-2</v>
      </c>
    </row>
    <row r="2140" spans="19:27" x14ac:dyDescent="0.2">
      <c r="S2140" s="399"/>
      <c r="T2140" s="1401"/>
      <c r="W2140" s="864" t="str">
        <f t="shared" si="41"/>
        <v>1w</v>
      </c>
      <c r="X2140" s="1405">
        <f>_xll.qlCalendarAdvance(Calendar,X2139,W2140,"f",FALSE)</f>
        <v>54197</v>
      </c>
      <c r="Y2140" s="1404">
        <f>_xll.qlCalendarAdvance(Calendar,X2140,NDays&amp;"D")</f>
        <v>54197</v>
      </c>
      <c r="Z2140" s="1403">
        <v>2.0449820084879774E-2</v>
      </c>
      <c r="AA2140" s="1411">
        <v>2.0446441758926737E-2</v>
      </c>
    </row>
    <row r="2141" spans="19:27" x14ac:dyDescent="0.2">
      <c r="S2141" s="399"/>
      <c r="T2141" s="1401"/>
      <c r="W2141" s="864" t="str">
        <f t="shared" si="41"/>
        <v>1w</v>
      </c>
      <c r="X2141" s="1405">
        <f>_xll.qlCalendarAdvance(Calendar,X2140,W2141,"f",FALSE)</f>
        <v>54204</v>
      </c>
      <c r="Y2141" s="1404">
        <f>_xll.qlCalendarAdvance(Calendar,X2141,NDays&amp;"D")</f>
        <v>54204</v>
      </c>
      <c r="Z2141" s="1403">
        <v>2.0443392657316723E-2</v>
      </c>
      <c r="AA2141" s="1411">
        <v>2.0439992967877796E-2</v>
      </c>
    </row>
    <row r="2142" spans="19:27" x14ac:dyDescent="0.2">
      <c r="S2142" s="399"/>
      <c r="T2142" s="1401"/>
      <c r="W2142" s="864" t="str">
        <f t="shared" si="41"/>
        <v>1w</v>
      </c>
      <c r="X2142" s="1405">
        <f>_xll.qlCalendarAdvance(Calendar,X2141,W2142,"f",FALSE)</f>
        <v>54211</v>
      </c>
      <c r="Y2142" s="1404">
        <f>_xll.qlCalendarAdvance(Calendar,X2142,NDays&amp;"D")</f>
        <v>54211</v>
      </c>
      <c r="Z2142" s="1403">
        <v>2.0436865175532559E-2</v>
      </c>
      <c r="AA2142" s="1411">
        <v>2.0433559178495431E-2</v>
      </c>
    </row>
    <row r="2143" spans="19:27" x14ac:dyDescent="0.2">
      <c r="S2143" s="399"/>
      <c r="T2143" s="1401"/>
      <c r="W2143" s="864" t="str">
        <f t="shared" si="41"/>
        <v>1w</v>
      </c>
      <c r="X2143" s="1405">
        <f>_xll.qlCalendarAdvance(Calendar,X2142,W2143,"f",FALSE)</f>
        <v>54218</v>
      </c>
      <c r="Y2143" s="1404">
        <f>_xll.qlCalendarAdvance(Calendar,X2143,NDays&amp;"D")</f>
        <v>54218</v>
      </c>
      <c r="Z2143" s="1403">
        <v>2.0430467092966774E-2</v>
      </c>
      <c r="AA2143" s="1411">
        <v>2.0427140390941734E-2</v>
      </c>
    </row>
    <row r="2144" spans="19:27" x14ac:dyDescent="0.2">
      <c r="S2144" s="399"/>
      <c r="T2144" s="1401"/>
      <c r="W2144" s="864" t="str">
        <f t="shared" si="41"/>
        <v>1w</v>
      </c>
      <c r="X2144" s="1405">
        <f>_xll.qlCalendarAdvance(Calendar,X2143,W2144,"f",FALSE)</f>
        <v>54225</v>
      </c>
      <c r="Y2144" s="1404">
        <f>_xll.qlCalendarAdvance(Calendar,X2144,NDays&amp;"D")</f>
        <v>54225</v>
      </c>
      <c r="Z2144" s="1403">
        <v>2.0424084039766477E-2</v>
      </c>
      <c r="AA2144" s="1411">
        <v>2.0420736605216705E-2</v>
      </c>
    </row>
    <row r="2145" spans="19:27" x14ac:dyDescent="0.2">
      <c r="S2145" s="399"/>
      <c r="T2145" s="1401"/>
      <c r="W2145" s="864" t="str">
        <f t="shared" si="41"/>
        <v>1w</v>
      </c>
      <c r="X2145" s="1405">
        <f>_xll.qlCalendarAdvance(Calendar,X2144,W2145,"f",FALSE)</f>
        <v>54232</v>
      </c>
      <c r="Y2145" s="1404">
        <f>_xll.qlCalendarAdvance(Calendar,X2145,NDays&amp;"D")</f>
        <v>54232</v>
      </c>
      <c r="Z2145" s="1403">
        <v>2.0417716015907361E-2</v>
      </c>
      <c r="AA2145" s="1411">
        <v>2.0414347821239298E-2</v>
      </c>
    </row>
    <row r="2146" spans="19:27" x14ac:dyDescent="0.2">
      <c r="S2146" s="399"/>
      <c r="T2146" s="1401"/>
      <c r="W2146" s="864" t="str">
        <f t="shared" si="41"/>
        <v>1w</v>
      </c>
      <c r="X2146" s="1405">
        <f>_xll.qlCalendarAdvance(Calendar,X2145,W2146,"f",FALSE)</f>
        <v>54239</v>
      </c>
      <c r="Y2146" s="1404">
        <f>_xll.qlCalendarAdvance(Calendar,X2146,NDays&amp;"D")</f>
        <v>54239</v>
      </c>
      <c r="Z2146" s="1403">
        <v>2.0411480974455855E-2</v>
      </c>
      <c r="AA2146" s="1411">
        <v>2.0407974039009513E-2</v>
      </c>
    </row>
    <row r="2147" spans="19:27" x14ac:dyDescent="0.2">
      <c r="S2147" s="399"/>
      <c r="T2147" s="1401"/>
      <c r="W2147" s="864" t="str">
        <f t="shared" si="41"/>
        <v>1w</v>
      </c>
      <c r="X2147" s="1405">
        <f>_xll.qlCalendarAdvance(Calendar,X2146,W2147,"f",FALSE)</f>
        <v>54246</v>
      </c>
      <c r="Y2147" s="1404">
        <f>_xll.qlCalendarAdvance(Calendar,X2147,NDays&amp;"D")</f>
        <v>54246</v>
      </c>
      <c r="Z2147" s="1403">
        <v>2.0405143728705145E-2</v>
      </c>
      <c r="AA2147" s="1411">
        <v>2.040161525852735E-2</v>
      </c>
    </row>
    <row r="2148" spans="19:27" x14ac:dyDescent="0.2">
      <c r="S2148" s="399"/>
      <c r="T2148" s="1401"/>
      <c r="W2148" s="864" t="str">
        <f t="shared" si="41"/>
        <v>1w</v>
      </c>
      <c r="X2148" s="1405">
        <f>_xll.qlCalendarAdvance(Calendar,X2147,W2148,"f",FALSE)</f>
        <v>54253</v>
      </c>
      <c r="Y2148" s="1404">
        <f>_xll.qlCalendarAdvance(Calendar,X2148,NDays&amp;"D")</f>
        <v>54253</v>
      </c>
      <c r="Z2148" s="1403">
        <v>2.0398821513170216E-2</v>
      </c>
      <c r="AA2148" s="1411">
        <v>2.0395271479954902E-2</v>
      </c>
    </row>
    <row r="2149" spans="19:27" x14ac:dyDescent="0.2">
      <c r="S2149" s="399"/>
      <c r="T2149" s="1401"/>
      <c r="W2149" s="864" t="str">
        <f t="shared" si="41"/>
        <v>1w</v>
      </c>
      <c r="X2149" s="1405">
        <f>_xll.qlCalendarAdvance(Calendar,X2148,W2149,"f",FALSE)</f>
        <v>54260</v>
      </c>
      <c r="Y2149" s="1404">
        <f>_xll.qlCalendarAdvance(Calendar,X2149,NDays&amp;"D")</f>
        <v>54260</v>
      </c>
      <c r="Z2149" s="1403">
        <v>2.039251432782754E-2</v>
      </c>
      <c r="AA2149" s="1411">
        <v>2.0388942703049029E-2</v>
      </c>
    </row>
    <row r="2150" spans="19:27" x14ac:dyDescent="0.2">
      <c r="S2150" s="399"/>
      <c r="T2150" s="1401"/>
      <c r="W2150" s="864" t="str">
        <f t="shared" si="41"/>
        <v>1w</v>
      </c>
      <c r="X2150" s="1405">
        <f>_xll.qlCalendarAdvance(Calendar,X2149,W2150,"f",FALSE)</f>
        <v>54267</v>
      </c>
      <c r="Y2150" s="1404">
        <f>_xll.qlCalendarAdvance(Calendar,X2150,NDays&amp;"D")</f>
        <v>54267</v>
      </c>
      <c r="Z2150" s="1403">
        <v>2.0386222172653588E-2</v>
      </c>
      <c r="AA2150" s="1411">
        <v>2.0382628927890778E-2</v>
      </c>
    </row>
    <row r="2151" spans="19:27" x14ac:dyDescent="0.2">
      <c r="S2151" s="399"/>
      <c r="T2151" s="1401"/>
      <c r="W2151" s="864" t="str">
        <f t="shared" si="41"/>
        <v>1w</v>
      </c>
      <c r="X2151" s="1405">
        <f>_xll.qlCalendarAdvance(Calendar,X2150,W2151,"f",FALSE)</f>
        <v>54274</v>
      </c>
      <c r="Y2151" s="1404">
        <f>_xll.qlCalendarAdvance(Calendar,X2151,NDays&amp;"D")</f>
        <v>54274</v>
      </c>
      <c r="Z2151" s="1403">
        <v>2.037994504762744E-2</v>
      </c>
      <c r="AA2151" s="1411">
        <v>2.0376330154561195E-2</v>
      </c>
    </row>
    <row r="2152" spans="19:27" x14ac:dyDescent="0.2">
      <c r="S2152" s="399"/>
      <c r="T2152" s="1401"/>
      <c r="W2152" s="864" t="str">
        <f t="shared" si="41"/>
        <v>1w</v>
      </c>
      <c r="X2152" s="1405">
        <f>_xll.qlCalendarAdvance(Calendar,X2151,W2152,"f",FALSE)</f>
        <v>54281</v>
      </c>
      <c r="Y2152" s="1404">
        <f>_xll.qlCalendarAdvance(Calendar,X2152,NDays&amp;"D")</f>
        <v>54281</v>
      </c>
      <c r="Z2152" s="1403">
        <v>2.0373682952715116E-2</v>
      </c>
      <c r="AA2152" s="1411">
        <v>2.0370046382979234E-2</v>
      </c>
    </row>
    <row r="2153" spans="19:27" x14ac:dyDescent="0.2">
      <c r="S2153" s="399"/>
      <c r="T2153" s="1401"/>
      <c r="W2153" s="864" t="str">
        <f t="shared" si="41"/>
        <v>1w</v>
      </c>
      <c r="X2153" s="1405">
        <f>_xll.qlCalendarAdvance(Calendar,X2152,W2153,"f",FALSE)</f>
        <v>54288</v>
      </c>
      <c r="Y2153" s="1404">
        <f>_xll.qlCalendarAdvance(Calendar,X2153,NDays&amp;"D")</f>
        <v>54288</v>
      </c>
      <c r="Z2153" s="1403">
        <v>2.0367435887903539E-2</v>
      </c>
      <c r="AA2153" s="1411">
        <v>2.0363777613225942E-2</v>
      </c>
    </row>
    <row r="2154" spans="19:27" x14ac:dyDescent="0.2">
      <c r="S2154" s="399"/>
      <c r="T2154" s="1401"/>
      <c r="W2154" s="864" t="str">
        <f t="shared" si="41"/>
        <v>1w</v>
      </c>
      <c r="X2154" s="1405">
        <f>_xll.qlCalendarAdvance(Calendar,X2153,W2154,"f",FALSE)</f>
        <v>54295</v>
      </c>
      <c r="Y2154" s="1404">
        <f>_xll.qlCalendarAdvance(Calendar,X2154,NDays&amp;"D")</f>
        <v>54295</v>
      </c>
      <c r="Z2154" s="1403">
        <v>2.0361203853163951E-2</v>
      </c>
      <c r="AA2154" s="1411">
        <v>2.0357523845058179E-2</v>
      </c>
    </row>
    <row r="2155" spans="19:27" x14ac:dyDescent="0.2">
      <c r="S2155" s="399"/>
      <c r="T2155" s="1401"/>
      <c r="W2155" s="864" t="str">
        <f t="shared" si="41"/>
        <v>1w</v>
      </c>
      <c r="X2155" s="1405">
        <f>_xll.qlCalendarAdvance(Calendar,X2154,W2155,"f",FALSE)</f>
        <v>54302</v>
      </c>
      <c r="Y2155" s="1404">
        <f>_xll.qlCalendarAdvance(Calendar,X2155,NDays&amp;"D")</f>
        <v>54302</v>
      </c>
      <c r="Z2155" s="1403">
        <v>2.0354862385829252E-2</v>
      </c>
      <c r="AA2155" s="1411">
        <v>2.0351285078881176E-2</v>
      </c>
    </row>
    <row r="2156" spans="19:27" x14ac:dyDescent="0.2">
      <c r="S2156" s="399"/>
      <c r="T2156" s="1401"/>
      <c r="W2156" s="864" t="str">
        <f t="shared" si="41"/>
        <v>1w</v>
      </c>
      <c r="X2156" s="1405">
        <f>_xll.qlCalendarAdvance(Calendar,X2155,W2156,"f",FALSE)</f>
        <v>54309</v>
      </c>
      <c r="Y2156" s="1404">
        <f>_xll.qlCalendarAdvance(Calendar,X2156,NDays&amp;"D")</f>
        <v>54309</v>
      </c>
      <c r="Z2156" s="1403">
        <v>2.0348659683164315E-2</v>
      </c>
      <c r="AA2156" s="1411">
        <v>2.0345061314289703E-2</v>
      </c>
    </row>
    <row r="2157" spans="19:27" x14ac:dyDescent="0.2">
      <c r="S2157" s="399"/>
      <c r="T2157" s="1401"/>
      <c r="W2157" s="864" t="str">
        <f t="shared" si="41"/>
        <v>1w</v>
      </c>
      <c r="X2157" s="1405">
        <f>_xll.qlCalendarAdvance(Calendar,X2156,W2157,"f",FALSE)</f>
        <v>54316</v>
      </c>
      <c r="Y2157" s="1404">
        <f>_xll.qlCalendarAdvance(Calendar,X2157,NDays&amp;"D")</f>
        <v>54316</v>
      </c>
      <c r="Z2157" s="1403">
        <v>2.0342472009559597E-2</v>
      </c>
      <c r="AA2157" s="1411">
        <v>2.0338852551526898E-2</v>
      </c>
    </row>
    <row r="2158" spans="19:27" x14ac:dyDescent="0.2">
      <c r="S2158" s="399"/>
      <c r="T2158" s="1401"/>
      <c r="W2158" s="864" t="str">
        <f t="shared" si="41"/>
        <v>1w</v>
      </c>
      <c r="X2158" s="1405">
        <f>_xll.qlCalendarAdvance(Calendar,X2157,W2158,"f",FALSE)</f>
        <v>54323</v>
      </c>
      <c r="Y2158" s="1404">
        <f>_xll.qlCalendarAdvance(Calendar,X2158,NDays&amp;"D")</f>
        <v>54323</v>
      </c>
      <c r="Z2158" s="1403">
        <v>2.0336299364993482E-2</v>
      </c>
      <c r="AA2158" s="1411">
        <v>2.0332658790592761E-2</v>
      </c>
    </row>
    <row r="2159" spans="19:27" x14ac:dyDescent="0.2">
      <c r="S2159" s="399"/>
      <c r="T2159" s="1401"/>
      <c r="W2159" s="864" t="str">
        <f t="shared" si="41"/>
        <v>1w</v>
      </c>
      <c r="X2159" s="1405">
        <f>_xll.qlCalendarAdvance(Calendar,X2158,W2159,"f",FALSE)</f>
        <v>54330</v>
      </c>
      <c r="Y2159" s="1404">
        <f>_xll.qlCalendarAdvance(Calendar,X2159,NDays&amp;"D")</f>
        <v>54330</v>
      </c>
      <c r="Z2159" s="1403">
        <v>2.0330141749441664E-2</v>
      </c>
      <c r="AA2159" s="1411">
        <v>2.0326480031406247E-2</v>
      </c>
    </row>
    <row r="2160" spans="19:27" x14ac:dyDescent="0.2">
      <c r="S2160" s="399"/>
      <c r="T2160" s="1401"/>
      <c r="W2160" s="864" t="str">
        <f t="shared" si="41"/>
        <v>1w</v>
      </c>
      <c r="X2160" s="1405">
        <f>_xll.qlCalendarAdvance(Calendar,X2159,W2160,"f",FALSE)</f>
        <v>54337</v>
      </c>
      <c r="Y2160" s="1404">
        <f>_xll.qlCalendarAdvance(Calendar,X2160,NDays&amp;"D")</f>
        <v>54337</v>
      </c>
      <c r="Z2160" s="1403">
        <v>2.0324127274923168E-2</v>
      </c>
      <c r="AA2160" s="1411">
        <v>2.0320316273886307E-2</v>
      </c>
    </row>
    <row r="2161" spans="19:27" x14ac:dyDescent="0.2">
      <c r="S2161" s="399"/>
      <c r="T2161" s="1401"/>
      <c r="W2161" s="864" t="str">
        <f t="shared" si="41"/>
        <v>1w</v>
      </c>
      <c r="X2161" s="1405">
        <f>_xll.qlCalendarAdvance(Calendar,X2160,W2161,"f",FALSE)</f>
        <v>54344</v>
      </c>
      <c r="Y2161" s="1404">
        <f>_xll.qlCalendarAdvance(Calendar,X2161,NDays&amp;"D")</f>
        <v>54344</v>
      </c>
      <c r="Z2161" s="1403">
        <v>2.0318000450028684E-2</v>
      </c>
      <c r="AA2161" s="1411">
        <v>2.0314167518195037E-2</v>
      </c>
    </row>
    <row r="2162" spans="19:27" x14ac:dyDescent="0.2">
      <c r="S2162" s="399"/>
      <c r="T2162" s="1401"/>
      <c r="W2162" s="864" t="str">
        <f t="shared" si="41"/>
        <v>1w</v>
      </c>
      <c r="X2162" s="1405">
        <f>_xll.qlCalendarAdvance(Calendar,X2161,W2162,"f",FALSE)</f>
        <v>54351</v>
      </c>
      <c r="Y2162" s="1404">
        <f>_xll.qlCalendarAdvance(Calendar,X2162,NDays&amp;"D")</f>
        <v>54351</v>
      </c>
      <c r="Z2162" s="1403">
        <v>2.0311888655015334E-2</v>
      </c>
      <c r="AA2162" s="1411">
        <v>2.0308033764251388E-2</v>
      </c>
    </row>
    <row r="2163" spans="19:27" x14ac:dyDescent="0.2">
      <c r="S2163" s="399"/>
      <c r="T2163" s="1401"/>
      <c r="W2163" s="864" t="str">
        <f t="shared" si="41"/>
        <v>1w</v>
      </c>
      <c r="X2163" s="1405">
        <f>_xll.qlCalendarAdvance(Calendar,X2162,W2163,"f",FALSE)</f>
        <v>54358</v>
      </c>
      <c r="Y2163" s="1404">
        <f>_xll.qlCalendarAdvance(Calendar,X2163,NDays&amp;"D")</f>
        <v>54358</v>
      </c>
      <c r="Z2163" s="1403">
        <v>2.0305791889864824E-2</v>
      </c>
      <c r="AA2163" s="1411">
        <v>2.030191501205536E-2</v>
      </c>
    </row>
    <row r="2164" spans="19:27" x14ac:dyDescent="0.2">
      <c r="S2164" s="399"/>
      <c r="T2164" s="1401"/>
      <c r="W2164" s="864" t="str">
        <f t="shared" si="41"/>
        <v>1w</v>
      </c>
      <c r="X2164" s="1405">
        <f>_xll.qlCalendarAdvance(Calendar,X2163,W2164,"f",FALSE)</f>
        <v>54365</v>
      </c>
      <c r="Y2164" s="1404">
        <f>_xll.qlCalendarAdvance(Calendar,X2164,NDays&amp;"D")</f>
        <v>54365</v>
      </c>
      <c r="Z2164" s="1403">
        <v>2.0299579106116204E-2</v>
      </c>
      <c r="AA2164" s="1411">
        <v>2.0295811261606955E-2</v>
      </c>
    </row>
    <row r="2165" spans="19:27" x14ac:dyDescent="0.2">
      <c r="S2165" s="399"/>
      <c r="T2165" s="1401"/>
      <c r="W2165" s="864" t="str">
        <f t="shared" si="41"/>
        <v>1w</v>
      </c>
      <c r="X2165" s="1405">
        <f>_xll.qlCalendarAdvance(Calendar,X2164,W2165,"f",FALSE)</f>
        <v>54372</v>
      </c>
      <c r="Y2165" s="1404">
        <f>_xll.qlCalendarAdvance(Calendar,X2165,NDays&amp;"D")</f>
        <v>54372</v>
      </c>
      <c r="Z2165" s="1403">
        <v>2.0293511664180069E-2</v>
      </c>
      <c r="AA2165" s="1411">
        <v>2.0289722512987218E-2</v>
      </c>
    </row>
    <row r="2166" spans="19:27" x14ac:dyDescent="0.2">
      <c r="S2166" s="399"/>
      <c r="T2166" s="1401"/>
      <c r="W2166" s="864" t="str">
        <f t="shared" si="41"/>
        <v>1w</v>
      </c>
      <c r="X2166" s="1405">
        <f>_xll.qlCalendarAdvance(Calendar,X2165,W2166,"f",FALSE)</f>
        <v>54379</v>
      </c>
      <c r="Y2166" s="1404">
        <f>_xll.qlCalendarAdvance(Calendar,X2166,NDays&amp;"D")</f>
        <v>54379</v>
      </c>
      <c r="Z2166" s="1403">
        <v>2.0287459251098837E-2</v>
      </c>
      <c r="AA2166" s="1411">
        <v>2.028364876619615E-2</v>
      </c>
    </row>
    <row r="2167" spans="19:27" x14ac:dyDescent="0.2">
      <c r="S2167" s="399"/>
      <c r="T2167" s="1401"/>
      <c r="W2167" s="864" t="str">
        <f t="shared" si="41"/>
        <v>1w</v>
      </c>
      <c r="X2167" s="1405">
        <f>_xll.qlCalendarAdvance(Calendar,X2166,W2167,"f",FALSE)</f>
        <v>54386</v>
      </c>
      <c r="Y2167" s="1404">
        <f>_xll.qlCalendarAdvance(Calendar,X2167,NDays&amp;"D")</f>
        <v>54386</v>
      </c>
      <c r="Z2167" s="1403">
        <v>2.0281421866856296E-2</v>
      </c>
      <c r="AA2167" s="1411">
        <v>2.027759002099061E-2</v>
      </c>
    </row>
    <row r="2168" spans="19:27" x14ac:dyDescent="0.2">
      <c r="S2168" s="399"/>
      <c r="T2168" s="1401"/>
      <c r="W2168" s="864" t="str">
        <f t="shared" si="41"/>
        <v>1w</v>
      </c>
      <c r="X2168" s="1405">
        <f>_xll.qlCalendarAdvance(Calendar,X2167,W2168,"f",FALSE)</f>
        <v>54393</v>
      </c>
      <c r="Y2168" s="1404">
        <f>_xll.qlCalendarAdvance(Calendar,X2168,NDays&amp;"D")</f>
        <v>54393</v>
      </c>
      <c r="Z2168" s="1403">
        <v>2.0275935963411928E-2</v>
      </c>
      <c r="AA2168" s="1411">
        <v>2.0271546277532693E-2</v>
      </c>
    </row>
    <row r="2169" spans="19:27" x14ac:dyDescent="0.2">
      <c r="S2169" s="399"/>
      <c r="T2169" s="1401"/>
      <c r="W2169" s="864" t="str">
        <f t="shared" si="41"/>
        <v>1w</v>
      </c>
      <c r="X2169" s="1405">
        <f>_xll.qlCalendarAdvance(Calendar,X2168,W2169,"f",FALSE)</f>
        <v>54400</v>
      </c>
      <c r="Y2169" s="1404">
        <f>_xll.qlCalendarAdvance(Calendar,X2169,NDays&amp;"D")</f>
        <v>54400</v>
      </c>
      <c r="Z2169" s="1403">
        <v>2.0269526924721885E-2</v>
      </c>
      <c r="AA2169" s="1411">
        <v>2.026551753598449E-2</v>
      </c>
    </row>
    <row r="2170" spans="19:27" x14ac:dyDescent="0.2">
      <c r="S2170" s="399"/>
      <c r="T2170" s="1401"/>
      <c r="W2170" s="864" t="str">
        <f t="shared" si="41"/>
        <v>1w</v>
      </c>
      <c r="X2170" s="1405">
        <f>_xll.qlCalendarAdvance(Calendar,X2169,W2170,"f",FALSE)</f>
        <v>54407</v>
      </c>
      <c r="Y2170" s="1404">
        <f>_xll.qlCalendarAdvance(Calendar,X2170,NDays&amp;"D")</f>
        <v>54407</v>
      </c>
      <c r="Z2170" s="1403">
        <v>2.026353536794457E-2</v>
      </c>
      <c r="AA2170" s="1411">
        <v>2.0259503796102862E-2</v>
      </c>
    </row>
    <row r="2171" spans="19:27" x14ac:dyDescent="0.2">
      <c r="S2171" s="399"/>
      <c r="T2171" s="1401"/>
      <c r="W2171" s="864" t="str">
        <f t="shared" si="41"/>
        <v>1w</v>
      </c>
      <c r="X2171" s="1405">
        <f>_xll.qlCalendarAdvance(Calendar,X2170,W2171,"f",FALSE)</f>
        <v>54414</v>
      </c>
      <c r="Y2171" s="1404">
        <f>_xll.qlCalendarAdvance(Calendar,X2171,NDays&amp;"D")</f>
        <v>54414</v>
      </c>
      <c r="Z2171" s="1403">
        <v>2.025755884084186E-2</v>
      </c>
      <c r="AA2171" s="1411">
        <v>2.0253505057968857E-2</v>
      </c>
    </row>
    <row r="2172" spans="19:27" x14ac:dyDescent="0.2">
      <c r="S2172" s="399"/>
      <c r="T2172" s="1401"/>
      <c r="W2172" s="864" t="str">
        <f t="shared" si="41"/>
        <v>1w</v>
      </c>
      <c r="X2172" s="1405">
        <f>_xll.qlCalendarAdvance(Calendar,X2171,W2172,"f",FALSE)</f>
        <v>54421</v>
      </c>
      <c r="Y2172" s="1404">
        <f>_xll.qlCalendarAdvance(Calendar,X2172,NDays&amp;"D")</f>
        <v>54421</v>
      </c>
      <c r="Z2172" s="1403">
        <v>2.0251597343392835E-2</v>
      </c>
      <c r="AA2172" s="1411">
        <v>2.0247521321501427E-2</v>
      </c>
    </row>
    <row r="2173" spans="19:27" x14ac:dyDescent="0.2">
      <c r="S2173" s="399"/>
      <c r="T2173" s="1401"/>
      <c r="W2173" s="864" t="str">
        <f t="shared" si="41"/>
        <v>1w</v>
      </c>
      <c r="X2173" s="1405">
        <f>_xll.qlCalendarAdvance(Calendar,X2172,W2173,"f",FALSE)</f>
        <v>54428</v>
      </c>
      <c r="Y2173" s="1404">
        <f>_xll.qlCalendarAdvance(Calendar,X2173,NDays&amp;"D")</f>
        <v>54428</v>
      </c>
      <c r="Z2173" s="1403">
        <v>2.0245650875571352E-2</v>
      </c>
      <c r="AA2173" s="1411">
        <v>2.0241552587024758E-2</v>
      </c>
    </row>
    <row r="2174" spans="19:27" x14ac:dyDescent="0.2">
      <c r="S2174" s="399"/>
      <c r="T2174" s="1401"/>
      <c r="W2174" s="864" t="str">
        <f t="shared" si="41"/>
        <v>1w</v>
      </c>
      <c r="X2174" s="1405">
        <f>_xll.qlCalendarAdvance(Calendar,X2173,W2174,"f",FALSE)</f>
        <v>54435</v>
      </c>
      <c r="Y2174" s="1404">
        <f>_xll.qlCalendarAdvance(Calendar,X2174,NDays&amp;"D")</f>
        <v>54435</v>
      </c>
      <c r="Z2174" s="1403">
        <v>2.0239719437356495E-2</v>
      </c>
      <c r="AA2174" s="1411">
        <v>2.0235598854133618E-2</v>
      </c>
    </row>
    <row r="2175" spans="19:27" x14ac:dyDescent="0.2">
      <c r="S2175" s="399"/>
      <c r="T2175" s="1401"/>
      <c r="W2175" s="864" t="str">
        <f t="shared" si="41"/>
        <v>1w</v>
      </c>
      <c r="X2175" s="1405">
        <f>_xll.qlCalendarAdvance(Calendar,X2174,W2175,"f",FALSE)</f>
        <v>54442</v>
      </c>
      <c r="Y2175" s="1404">
        <f>_xll.qlCalendarAdvance(Calendar,X2175,NDays&amp;"D")</f>
        <v>54442</v>
      </c>
      <c r="Z2175" s="1403">
        <v>2.0233803028727352E-2</v>
      </c>
      <c r="AA2175" s="1411">
        <v>2.0229660122909054E-2</v>
      </c>
    </row>
    <row r="2176" spans="19:27" x14ac:dyDescent="0.2">
      <c r="S2176" s="399"/>
      <c r="T2176" s="1401"/>
      <c r="W2176" s="864" t="str">
        <f t="shared" si="41"/>
        <v>1w</v>
      </c>
      <c r="X2176" s="1405">
        <f>_xll.qlCalendarAdvance(Calendar,X2175,W2176,"f",FALSE)</f>
        <v>54449</v>
      </c>
      <c r="Y2176" s="1404">
        <f>_xll.qlCalendarAdvance(Calendar,X2176,NDays&amp;"D")</f>
        <v>54449</v>
      </c>
      <c r="Z2176" s="1403">
        <v>2.0227901649660391E-2</v>
      </c>
      <c r="AA2176" s="1411">
        <v>2.0223736393513159E-2</v>
      </c>
    </row>
    <row r="2177" spans="19:27" x14ac:dyDescent="0.2">
      <c r="S2177" s="399"/>
      <c r="T2177" s="1401"/>
      <c r="W2177" s="864" t="str">
        <f t="shared" si="41"/>
        <v>1w</v>
      </c>
      <c r="X2177" s="1405">
        <f>_xll.qlCalendarAdvance(Calendar,X2176,W2177,"f",FALSE)</f>
        <v>54456</v>
      </c>
      <c r="Y2177" s="1404">
        <f>_xll.qlCalendarAdvance(Calendar,X2177,NDays&amp;"D")</f>
        <v>54456</v>
      </c>
      <c r="Z2177" s="1403">
        <v>2.0221593445389961E-2</v>
      </c>
      <c r="AA2177" s="1411">
        <v>2.0217827666026977E-2</v>
      </c>
    </row>
    <row r="2178" spans="19:27" x14ac:dyDescent="0.2">
      <c r="S2178" s="399"/>
      <c r="T2178" s="1401"/>
      <c r="W2178" s="864" t="str">
        <f t="shared" si="41"/>
        <v>1w</v>
      </c>
      <c r="X2178" s="1405">
        <f>_xll.qlCalendarAdvance(Calendar,X2177,W2178,"f",FALSE)</f>
        <v>54463</v>
      </c>
      <c r="Y2178" s="1404">
        <f>_xll.qlCalendarAdvance(Calendar,X2178,NDays&amp;"D")</f>
        <v>54463</v>
      </c>
      <c r="Z2178" s="1403">
        <v>2.0215719880171359E-2</v>
      </c>
      <c r="AA2178" s="1411">
        <v>2.0211933940207372E-2</v>
      </c>
    </row>
    <row r="2179" spans="19:27" x14ac:dyDescent="0.2">
      <c r="S2179" s="399"/>
      <c r="T2179" s="1401"/>
      <c r="W2179" s="864" t="str">
        <f t="shared" si="41"/>
        <v>1w</v>
      </c>
      <c r="X2179" s="1405">
        <f>_xll.qlCalendarAdvance(Calendar,X2178,W2179,"f",FALSE)</f>
        <v>54470</v>
      </c>
      <c r="Y2179" s="1404">
        <f>_xll.qlCalendarAdvance(Calendar,X2179,NDays&amp;"D")</f>
        <v>54470</v>
      </c>
      <c r="Z2179" s="1403">
        <v>2.0209861341671322E-2</v>
      </c>
      <c r="AA2179" s="1411">
        <v>2.0206055216054342E-2</v>
      </c>
    </row>
    <row r="2180" spans="19:27" x14ac:dyDescent="0.2">
      <c r="S2180" s="399"/>
      <c r="T2180" s="1401"/>
      <c r="W2180" s="864" t="str">
        <f t="shared" si="41"/>
        <v>1w</v>
      </c>
      <c r="X2180" s="1405">
        <f>_xll.qlCalendarAdvance(Calendar,X2179,W2180,"f",FALSE)</f>
        <v>54477</v>
      </c>
      <c r="Y2180" s="1404">
        <f>_xll.qlCalendarAdvance(Calendar,X2180,NDays&amp;"D")</f>
        <v>54477</v>
      </c>
      <c r="Z2180" s="1403">
        <v>2.0204017829869581E-2</v>
      </c>
      <c r="AA2180" s="1411">
        <v>2.020019149372998E-2</v>
      </c>
    </row>
    <row r="2181" spans="19:27" x14ac:dyDescent="0.2">
      <c r="S2181" s="399"/>
      <c r="T2181" s="1401"/>
      <c r="W2181" s="864" t="str">
        <f t="shared" si="41"/>
        <v>1w</v>
      </c>
      <c r="X2181" s="1405">
        <f>_xll.qlCalendarAdvance(Calendar,X2180,W2181,"f",FALSE)</f>
        <v>54484</v>
      </c>
      <c r="Y2181" s="1404">
        <f>_xll.qlCalendarAdvance(Calendar,X2181,NDays&amp;"D")</f>
        <v>54484</v>
      </c>
      <c r="Z2181" s="1403">
        <v>2.0198620196968782E-2</v>
      </c>
      <c r="AA2181" s="1411">
        <v>2.0194342773072194E-2</v>
      </c>
    </row>
    <row r="2182" spans="19:27" x14ac:dyDescent="0.2">
      <c r="S2182" s="399"/>
      <c r="T2182" s="1401"/>
      <c r="W2182" s="864" t="str">
        <f t="shared" si="41"/>
        <v>1w</v>
      </c>
      <c r="X2182" s="1405">
        <f>_xll.qlCalendarAdvance(Calendar,X2181,W2182,"f",FALSE)</f>
        <v>54491</v>
      </c>
      <c r="Y2182" s="1404">
        <f>_xll.qlCalendarAdvance(Calendar,X2182,NDays&amp;"D")</f>
        <v>54491</v>
      </c>
      <c r="Z2182" s="1403">
        <v>2.0192808994799097E-2</v>
      </c>
      <c r="AA2182" s="1411">
        <v>2.0188509054162029E-2</v>
      </c>
    </row>
    <row r="2183" spans="19:27" x14ac:dyDescent="0.2">
      <c r="S2183" s="399"/>
      <c r="T2183" s="1401"/>
      <c r="W2183" s="864" t="str">
        <f t="shared" si="41"/>
        <v>1w</v>
      </c>
      <c r="X2183" s="1405">
        <f>_xll.qlCalendarAdvance(Calendar,X2182,W2183,"f",FALSE)</f>
        <v>54498</v>
      </c>
      <c r="Y2183" s="1404">
        <f>_xll.qlCalendarAdvance(Calendar,X2183,NDays&amp;"D")</f>
        <v>54498</v>
      </c>
      <c r="Z2183" s="1403">
        <v>2.0187594392737367E-2</v>
      </c>
      <c r="AA2183" s="1411">
        <v>2.0182690336999487E-2</v>
      </c>
    </row>
    <row r="2184" spans="19:27" x14ac:dyDescent="0.2">
      <c r="S2184" s="399"/>
      <c r="T2184" s="1401"/>
      <c r="W2184" s="864" t="str">
        <f t="shared" si="41"/>
        <v>1w</v>
      </c>
      <c r="X2184" s="1405">
        <f>_xll.qlCalendarAdvance(Calendar,X2183,W2184,"f",FALSE)</f>
        <v>54505</v>
      </c>
      <c r="Y2184" s="1404">
        <f>_xll.qlCalendarAdvance(Calendar,X2184,NDays&amp;"D")</f>
        <v>54505</v>
      </c>
      <c r="Z2184" s="1403">
        <v>2.0181231678657381E-2</v>
      </c>
      <c r="AA2184" s="1411">
        <v>2.0176886621665613E-2</v>
      </c>
    </row>
    <row r="2185" spans="19:27" x14ac:dyDescent="0.2">
      <c r="S2185" s="399"/>
      <c r="T2185" s="1401"/>
      <c r="W2185" s="864" t="str">
        <f t="shared" si="41"/>
        <v>1w</v>
      </c>
      <c r="X2185" s="1405">
        <f>_xll.qlCalendarAdvance(Calendar,X2184,W2185,"f",FALSE)</f>
        <v>54512</v>
      </c>
      <c r="Y2185" s="1404">
        <f>_xll.qlCalendarAdvance(Calendar,X2185,NDays&amp;"D")</f>
        <v>54512</v>
      </c>
      <c r="Z2185" s="1403">
        <v>2.0175465564638295E-2</v>
      </c>
      <c r="AA2185" s="1411">
        <v>2.0171097907998314E-2</v>
      </c>
    </row>
    <row r="2186" spans="19:27" x14ac:dyDescent="0.2">
      <c r="S2186" s="399"/>
      <c r="T2186" s="1401"/>
      <c r="W2186" s="864" t="str">
        <f t="shared" si="41"/>
        <v>1w</v>
      </c>
      <c r="X2186" s="1405">
        <f>_xll.qlCalendarAdvance(Calendar,X2185,W2186,"f",FALSE)</f>
        <v>54519</v>
      </c>
      <c r="Y2186" s="1404">
        <f>_xll.qlCalendarAdvance(Calendar,X2186,NDays&amp;"D")</f>
        <v>54519</v>
      </c>
      <c r="Z2186" s="1403">
        <v>2.0169567015363842E-2</v>
      </c>
      <c r="AA2186" s="1411">
        <v>2.0165324195997592E-2</v>
      </c>
    </row>
    <row r="2187" spans="19:27" x14ac:dyDescent="0.2">
      <c r="S2187" s="399"/>
      <c r="T2187" s="1401"/>
      <c r="W2187" s="864" t="str">
        <f t="shared" si="41"/>
        <v>1w</v>
      </c>
      <c r="X2187" s="1405">
        <f>_xll.qlCalendarAdvance(Calendar,X2186,W2187,"f",FALSE)</f>
        <v>54526</v>
      </c>
      <c r="Y2187" s="1404">
        <f>_xll.qlCalendarAdvance(Calendar,X2187,NDays&amp;"D")</f>
        <v>54526</v>
      </c>
      <c r="Z2187" s="1403">
        <v>2.0163830203194455E-2</v>
      </c>
      <c r="AA2187" s="1411">
        <v>2.0159565485987629E-2</v>
      </c>
    </row>
    <row r="2188" spans="19:27" x14ac:dyDescent="0.2">
      <c r="S2188" s="399"/>
      <c r="T2188" s="1401"/>
      <c r="W2188" s="864" t="str">
        <f t="shared" si="41"/>
        <v>1w</v>
      </c>
      <c r="X2188" s="1405">
        <f>_xll.qlCalendarAdvance(Calendar,X2187,W2188,"f",FALSE)</f>
        <v>54533</v>
      </c>
      <c r="Y2188" s="1404">
        <f>_xll.qlCalendarAdvance(Calendar,X2188,NDays&amp;"D")</f>
        <v>54533</v>
      </c>
      <c r="Z2188" s="1403">
        <v>2.0158108419401799E-2</v>
      </c>
      <c r="AA2188" s="1411">
        <v>2.0153821777563197E-2</v>
      </c>
    </row>
    <row r="2189" spans="19:27" x14ac:dyDescent="0.2">
      <c r="S2189" s="399"/>
      <c r="T2189" s="1401"/>
      <c r="W2189" s="864" t="str">
        <f t="shared" si="41"/>
        <v>1w</v>
      </c>
      <c r="X2189" s="1405">
        <f>_xll.qlCalendarAdvance(Calendar,X2188,W2189,"f",FALSE)</f>
        <v>54540</v>
      </c>
      <c r="Y2189" s="1404">
        <f>_xll.qlCalendarAdvance(Calendar,X2189,NDays&amp;"D")</f>
        <v>54540</v>
      </c>
      <c r="Z2189" s="1403">
        <v>2.015240166396156E-2</v>
      </c>
      <c r="AA2189" s="1411">
        <v>2.0148093070886386E-2</v>
      </c>
    </row>
    <row r="2190" spans="19:27" x14ac:dyDescent="0.2">
      <c r="S2190" s="399"/>
      <c r="T2190" s="1401"/>
      <c r="W2190" s="864" t="str">
        <f t="shared" si="41"/>
        <v>1w</v>
      </c>
      <c r="X2190" s="1405">
        <f>_xll.qlCalendarAdvance(Calendar,X2189,W2190,"f",FALSE)</f>
        <v>54547</v>
      </c>
      <c r="Y2190" s="1404">
        <f>_xll.qlCalendarAdvance(Calendar,X2190,NDays&amp;"D")</f>
        <v>54547</v>
      </c>
      <c r="Z2190" s="1403">
        <v>2.0146860434189947E-2</v>
      </c>
      <c r="AA2190" s="1411">
        <v>2.0142379365957197E-2</v>
      </c>
    </row>
    <row r="2191" spans="19:27" x14ac:dyDescent="0.2">
      <c r="S2191" s="399"/>
      <c r="T2191" s="1401"/>
      <c r="W2191" s="864" t="str">
        <f t="shared" si="41"/>
        <v>1w</v>
      </c>
      <c r="X2191" s="1405">
        <f>_xll.qlCalendarAdvance(Calendar,X2190,W2191,"f",FALSE)</f>
        <v>54554</v>
      </c>
      <c r="Y2191" s="1404">
        <f>_xll.qlCalendarAdvance(Calendar,X2191,NDays&amp;"D")</f>
        <v>54554</v>
      </c>
      <c r="Z2191" s="1403">
        <v>2.0141184495875968E-2</v>
      </c>
      <c r="AA2191" s="1411">
        <v>2.013668066277563E-2</v>
      </c>
    </row>
    <row r="2192" spans="19:27" x14ac:dyDescent="0.2">
      <c r="S2192" s="399"/>
      <c r="T2192" s="1401"/>
      <c r="W2192" s="864" t="str">
        <f t="shared" si="41"/>
        <v>1w</v>
      </c>
      <c r="X2192" s="1405">
        <f>_xll.qlCalendarAdvance(Calendar,X2191,W2192,"f",FALSE)</f>
        <v>54561</v>
      </c>
      <c r="Y2192" s="1404">
        <f>_xll.qlCalendarAdvance(Calendar,X2192,NDays&amp;"D")</f>
        <v>54561</v>
      </c>
      <c r="Z2192" s="1403">
        <v>2.0135523586768615E-2</v>
      </c>
      <c r="AA2192" s="1411">
        <v>2.0130996961341685E-2</v>
      </c>
    </row>
    <row r="2193" spans="19:27" x14ac:dyDescent="0.2">
      <c r="S2193" s="399"/>
      <c r="T2193" s="1401"/>
      <c r="W2193" s="864" t="str">
        <f t="shared" si="41"/>
        <v>1w</v>
      </c>
      <c r="X2193" s="1405">
        <f>_xll.qlCalendarAdvance(Calendar,X2192,W2193,"f",FALSE)</f>
        <v>54568</v>
      </c>
      <c r="Y2193" s="1404">
        <f>_xll.qlCalendarAdvance(Calendar,X2193,NDays&amp;"D")</f>
        <v>54568</v>
      </c>
      <c r="Z2193" s="1403">
        <v>2.0129877706846971E-2</v>
      </c>
      <c r="AA2193" s="1411">
        <v>2.0125328261574316E-2</v>
      </c>
    </row>
    <row r="2194" spans="19:27" x14ac:dyDescent="0.2">
      <c r="S2194" s="399"/>
      <c r="T2194" s="1401"/>
      <c r="W2194" s="864" t="str">
        <f t="shared" si="41"/>
        <v>1w</v>
      </c>
      <c r="X2194" s="1405">
        <f>_xll.qlCalendarAdvance(Calendar,X2193,W2194,"f",FALSE)</f>
        <v>54575</v>
      </c>
      <c r="Y2194" s="1404">
        <f>_xll.qlCalendarAdvance(Calendar,X2194,NDays&amp;"D")</f>
        <v>54575</v>
      </c>
      <c r="Z2194" s="1403">
        <v>2.0124093311365776E-2</v>
      </c>
      <c r="AA2194" s="1411">
        <v>2.0119674563554568E-2</v>
      </c>
    </row>
    <row r="2195" spans="19:27" x14ac:dyDescent="0.2">
      <c r="S2195" s="399"/>
      <c r="T2195" s="1401"/>
      <c r="W2195" s="864" t="str">
        <f t="shared" si="41"/>
        <v>1w</v>
      </c>
      <c r="X2195" s="1405">
        <f>_xll.qlCalendarAdvance(Calendar,X2194,W2195,"f",FALSE)</f>
        <v>54582</v>
      </c>
      <c r="Y2195" s="1404">
        <f>_xll.qlCalendarAdvance(Calendar,X2195,NDays&amp;"D")</f>
        <v>54582</v>
      </c>
      <c r="Z2195" s="1403">
        <v>2.0118476725621282E-2</v>
      </c>
      <c r="AA2195" s="1411">
        <v>2.0114035867363489E-2</v>
      </c>
    </row>
    <row r="2196" spans="19:27" x14ac:dyDescent="0.2">
      <c r="S2196" s="399"/>
      <c r="T2196" s="1401"/>
      <c r="W2196" s="864" t="str">
        <f t="shared" si="41"/>
        <v>1w</v>
      </c>
      <c r="X2196" s="1405">
        <f>_xll.qlCalendarAdvance(Calendar,X2195,W2196,"f",FALSE)</f>
        <v>54589</v>
      </c>
      <c r="Y2196" s="1404">
        <f>_xll.qlCalendarAdvance(Calendar,X2196,NDays&amp;"D")</f>
        <v>54589</v>
      </c>
      <c r="Z2196" s="1403">
        <v>2.011287516808602E-2</v>
      </c>
      <c r="AA2196" s="1411">
        <v>2.0108412172838985E-2</v>
      </c>
    </row>
    <row r="2197" spans="19:27" x14ac:dyDescent="0.2">
      <c r="S2197" s="399"/>
      <c r="T2197" s="1401"/>
      <c r="W2197" s="864" t="str">
        <f t="shared" si="41"/>
        <v>1w</v>
      </c>
      <c r="X2197" s="1405">
        <f>_xll.qlCalendarAdvance(Calendar,X2196,W2197,"f",FALSE)</f>
        <v>54596</v>
      </c>
      <c r="Y2197" s="1404">
        <f>_xll.qlCalendarAdvance(Calendar,X2197,NDays&amp;"D")</f>
        <v>54596</v>
      </c>
      <c r="Z2197" s="1403">
        <v>2.0107288638741082E-2</v>
      </c>
      <c r="AA2197" s="1411">
        <v>2.010280348014315E-2</v>
      </c>
    </row>
    <row r="2198" spans="19:27" x14ac:dyDescent="0.2">
      <c r="S2198" s="399"/>
      <c r="T2198" s="1401"/>
      <c r="W2198" s="864" t="str">
        <f t="shared" si="41"/>
        <v>1w</v>
      </c>
      <c r="X2198" s="1405">
        <f>_xll.qlCalendarAdvance(Calendar,X2197,W2198,"f",FALSE)</f>
        <v>54603</v>
      </c>
      <c r="Y2198" s="1404">
        <f>_xll.qlCalendarAdvance(Calendar,X2198,NDays&amp;"D")</f>
        <v>54603</v>
      </c>
      <c r="Z2198" s="1403">
        <v>2.0101717137559448E-2</v>
      </c>
      <c r="AA2198" s="1411">
        <v>2.009720978911389E-2</v>
      </c>
    </row>
    <row r="2199" spans="19:27" x14ac:dyDescent="0.2">
      <c r="S2199" s="399"/>
      <c r="T2199" s="1401"/>
      <c r="W2199" s="864" t="str">
        <f t="shared" si="41"/>
        <v>1w</v>
      </c>
      <c r="X2199" s="1405">
        <f>_xll.qlCalendarAdvance(Calendar,X2198,W2199,"f",FALSE)</f>
        <v>54610</v>
      </c>
      <c r="Y2199" s="1404">
        <f>_xll.qlCalendarAdvance(Calendar,X2199,NDays&amp;"D")</f>
        <v>54610</v>
      </c>
      <c r="Z2199" s="1403">
        <v>2.009631803903008E-2</v>
      </c>
      <c r="AA2199" s="1411">
        <v>2.0091631099751206E-2</v>
      </c>
    </row>
    <row r="2200" spans="19:27" x14ac:dyDescent="0.2">
      <c r="S2200" s="399"/>
      <c r="T2200" s="1401"/>
      <c r="W2200" s="864" t="str">
        <f t="shared" si="41"/>
        <v>1w</v>
      </c>
      <c r="X2200" s="1405">
        <f>_xll.qlCalendarAdvance(Calendar,X2199,W2200,"f",FALSE)</f>
        <v>54617</v>
      </c>
      <c r="Y2200" s="1404">
        <f>_xll.qlCalendarAdvance(Calendar,X2200,NDays&amp;"D")</f>
        <v>54617</v>
      </c>
      <c r="Z2200" s="1403">
        <v>2.0090777362814935E-2</v>
      </c>
      <c r="AA2200" s="1411">
        <v>2.008606741221719E-2</v>
      </c>
    </row>
    <row r="2201" spans="19:27" x14ac:dyDescent="0.2">
      <c r="S2201" s="399"/>
      <c r="T2201" s="1401"/>
      <c r="W2201" s="864" t="str">
        <f t="shared" si="41"/>
        <v>1w</v>
      </c>
      <c r="X2201" s="1405">
        <f>_xll.qlCalendarAdvance(Calendar,X2200,W2201,"f",FALSE)</f>
        <v>54624</v>
      </c>
      <c r="Y2201" s="1404">
        <f>_xll.qlCalendarAdvance(Calendar,X2201,NDays&amp;"D")</f>
        <v>54624</v>
      </c>
      <c r="Z2201" s="1403">
        <v>2.0085251715612949E-2</v>
      </c>
      <c r="AA2201" s="1411">
        <v>2.008051872634975E-2</v>
      </c>
    </row>
    <row r="2202" spans="19:27" x14ac:dyDescent="0.2">
      <c r="S2202" s="399"/>
      <c r="T2202" s="1401"/>
      <c r="W2202" s="864" t="str">
        <f t="shared" ref="W2202:W2265" si="42">W2201</f>
        <v>1w</v>
      </c>
      <c r="X2202" s="1405">
        <f>_xll.qlCalendarAdvance(Calendar,X2201,W2202,"f",FALSE)</f>
        <v>54631</v>
      </c>
      <c r="Y2202" s="1404">
        <f>_xll.qlCalendarAdvance(Calendar,X2202,NDays&amp;"D")</f>
        <v>54631</v>
      </c>
      <c r="Z2202" s="1403">
        <v>2.0079741097403209E-2</v>
      </c>
      <c r="AA2202" s="1411">
        <v>2.0074985042310978E-2</v>
      </c>
    </row>
    <row r="2203" spans="19:27" x14ac:dyDescent="0.2">
      <c r="S2203" s="399"/>
      <c r="T2203" s="1401"/>
      <c r="W2203" s="864" t="str">
        <f t="shared" si="42"/>
        <v>1w</v>
      </c>
      <c r="X2203" s="1405">
        <f>_xll.qlCalendarAdvance(Calendar,X2202,W2203,"f",FALSE)</f>
        <v>54638</v>
      </c>
      <c r="Y2203" s="1404">
        <f>_xll.qlCalendarAdvance(Calendar,X2203,NDays&amp;"D")</f>
        <v>54638</v>
      </c>
      <c r="Z2203" s="1403">
        <v>2.0074245508164799E-2</v>
      </c>
      <c r="AA2203" s="1411">
        <v>2.0069466359938781E-2</v>
      </c>
    </row>
    <row r="2204" spans="19:27" x14ac:dyDescent="0.2">
      <c r="S2204" s="399"/>
      <c r="T2204" s="1401"/>
      <c r="W2204" s="864" t="str">
        <f t="shared" si="42"/>
        <v>1w</v>
      </c>
      <c r="X2204" s="1405">
        <f>_xll.qlCalendarAdvance(Calendar,X2203,W2204,"f",FALSE)</f>
        <v>54645</v>
      </c>
      <c r="Y2204" s="1404">
        <f>_xll.qlCalendarAdvance(Calendar,X2204,NDays&amp;"D")</f>
        <v>54645</v>
      </c>
      <c r="Z2204" s="1403">
        <v>2.0068764947882029E-2</v>
      </c>
      <c r="AA2204" s="1411">
        <v>2.006396267923316E-2</v>
      </c>
    </row>
    <row r="2205" spans="19:27" x14ac:dyDescent="0.2">
      <c r="S2205" s="399"/>
      <c r="T2205" s="1401"/>
      <c r="W2205" s="864" t="str">
        <f t="shared" si="42"/>
        <v>1w</v>
      </c>
      <c r="X2205" s="1405">
        <f>_xll.qlCalendarAdvance(Calendar,X2204,W2205,"f",FALSE)</f>
        <v>54652</v>
      </c>
      <c r="Y2205" s="1404">
        <f>_xll.qlCalendarAdvance(Calendar,X2205,NDays&amp;"D")</f>
        <v>54652</v>
      </c>
      <c r="Z2205" s="1403">
        <v>2.0063299416528759E-2</v>
      </c>
      <c r="AA2205" s="1411">
        <v>2.0058474000356208E-2</v>
      </c>
    </row>
    <row r="2206" spans="19:27" x14ac:dyDescent="0.2">
      <c r="S2206" s="399"/>
      <c r="T2206" s="1401"/>
      <c r="W2206" s="864" t="str">
        <f t="shared" si="42"/>
        <v>1w</v>
      </c>
      <c r="X2206" s="1405">
        <f>_xll.qlCalendarAdvance(Calendar,X2205,W2206,"f",FALSE)</f>
        <v>54659</v>
      </c>
      <c r="Y2206" s="1404">
        <f>_xll.qlCalendarAdvance(Calendar,X2206,NDays&amp;"D")</f>
        <v>54659</v>
      </c>
      <c r="Z2206" s="1403">
        <v>2.0057848914084075E-2</v>
      </c>
      <c r="AA2206" s="1411">
        <v>2.0053000323226877E-2</v>
      </c>
    </row>
    <row r="2207" spans="19:27" x14ac:dyDescent="0.2">
      <c r="S2207" s="399"/>
      <c r="T2207" s="1401"/>
      <c r="W2207" s="864" t="str">
        <f t="shared" si="42"/>
        <v>1w</v>
      </c>
      <c r="X2207" s="1405">
        <f>_xll.qlCalendarAdvance(Calendar,X2206,W2207,"f",FALSE)</f>
        <v>54666</v>
      </c>
      <c r="Y2207" s="1404">
        <f>_xll.qlCalendarAdvance(Calendar,X2207,NDays&amp;"D")</f>
        <v>54666</v>
      </c>
      <c r="Z2207" s="1403">
        <v>2.0052249891134338E-2</v>
      </c>
      <c r="AA2207" s="1411">
        <v>2.0047541647764122E-2</v>
      </c>
    </row>
    <row r="2208" spans="19:27" x14ac:dyDescent="0.2">
      <c r="S2208" s="399"/>
      <c r="T2208" s="1401"/>
      <c r="W2208" s="864" t="str">
        <f t="shared" si="42"/>
        <v>1w</v>
      </c>
      <c r="X2208" s="1405">
        <f>_xll.qlCalendarAdvance(Calendar,X2207,W2208,"f",FALSE)</f>
        <v>54673</v>
      </c>
      <c r="Y2208" s="1404">
        <f>_xll.qlCalendarAdvance(Calendar,X2208,NDays&amp;"D")</f>
        <v>54673</v>
      </c>
      <c r="Z2208" s="1403">
        <v>2.0046828670510553E-2</v>
      </c>
      <c r="AA2208" s="1411">
        <v>2.0042097974048989E-2</v>
      </c>
    </row>
    <row r="2209" spans="19:27" x14ac:dyDescent="0.2">
      <c r="S2209" s="399"/>
      <c r="T2209" s="1401"/>
      <c r="W2209" s="864" t="str">
        <f t="shared" si="42"/>
        <v>1w</v>
      </c>
      <c r="X2209" s="1405">
        <f>_xll.qlCalendarAdvance(Calendar,X2208,W2209,"f",FALSE)</f>
        <v>54680</v>
      </c>
      <c r="Y2209" s="1404">
        <f>_xll.qlCalendarAdvance(Calendar,X2209,NDays&amp;"D")</f>
        <v>54680</v>
      </c>
      <c r="Z2209" s="1403">
        <v>2.004142247783125E-2</v>
      </c>
      <c r="AA2209" s="1411">
        <v>2.0036669302081478E-2</v>
      </c>
    </row>
    <row r="2210" spans="19:27" x14ac:dyDescent="0.2">
      <c r="S2210" s="399"/>
      <c r="T2210" s="1401"/>
      <c r="W2210" s="864" t="str">
        <f t="shared" si="42"/>
        <v>1w</v>
      </c>
      <c r="X2210" s="1405">
        <f>_xll.qlCalendarAdvance(Calendar,X2209,W2210,"f",FALSE)</f>
        <v>54687</v>
      </c>
      <c r="Y2210" s="1404">
        <f>_xll.qlCalendarAdvance(Calendar,X2210,NDays&amp;"D")</f>
        <v>54687</v>
      </c>
      <c r="Z2210" s="1403">
        <v>2.0036031313077518E-2</v>
      </c>
      <c r="AA2210" s="1411">
        <v>2.0031255631780542E-2</v>
      </c>
    </row>
    <row r="2211" spans="19:27" x14ac:dyDescent="0.2">
      <c r="S2211" s="399"/>
      <c r="T2211" s="1401"/>
      <c r="W2211" s="864" t="str">
        <f t="shared" si="42"/>
        <v>1w</v>
      </c>
      <c r="X2211" s="1405">
        <f>_xll.qlCalendarAdvance(Calendar,X2210,W2211,"f",FALSE)</f>
        <v>54694</v>
      </c>
      <c r="Y2211" s="1404">
        <f>_xll.qlCalendarAdvance(Calendar,X2211,NDays&amp;"D")</f>
        <v>54694</v>
      </c>
      <c r="Z2211" s="1403">
        <v>2.0030655176227746E-2</v>
      </c>
      <c r="AA2211" s="1411">
        <v>2.0025856963227229E-2</v>
      </c>
    </row>
    <row r="2212" spans="19:27" x14ac:dyDescent="0.2">
      <c r="S2212" s="399"/>
      <c r="T2212" s="1401"/>
      <c r="W2212" s="864" t="str">
        <f t="shared" si="42"/>
        <v>1w</v>
      </c>
      <c r="X2212" s="1405">
        <f>_xll.qlCalendarAdvance(Calendar,X2211,W2212,"f",FALSE)</f>
        <v>54701</v>
      </c>
      <c r="Y2212" s="1404">
        <f>_xll.qlCalendarAdvance(Calendar,X2212,NDays&amp;"D")</f>
        <v>54701</v>
      </c>
      <c r="Z2212" s="1403">
        <v>2.0025461505374636E-2</v>
      </c>
      <c r="AA2212" s="1411">
        <v>2.0020473296340491E-2</v>
      </c>
    </row>
    <row r="2213" spans="19:27" x14ac:dyDescent="0.2">
      <c r="S2213" s="399"/>
      <c r="T2213" s="1401"/>
      <c r="W2213" s="864" t="str">
        <f t="shared" si="42"/>
        <v>1w</v>
      </c>
      <c r="X2213" s="1405">
        <f>_xll.qlCalendarAdvance(Calendar,X2212,W2213,"f",FALSE)</f>
        <v>54708</v>
      </c>
      <c r="Y2213" s="1404">
        <f>_xll.qlCalendarAdvance(Calendar,X2213,NDays&amp;"D")</f>
        <v>54708</v>
      </c>
      <c r="Z2213" s="1403">
        <v>2.0020116204722712E-2</v>
      </c>
      <c r="AA2213" s="1411">
        <v>2.0015104631282421E-2</v>
      </c>
    </row>
    <row r="2214" spans="19:27" x14ac:dyDescent="0.2">
      <c r="S2214" s="399"/>
      <c r="T2214" s="1401"/>
      <c r="W2214" s="864" t="str">
        <f t="shared" si="42"/>
        <v>1w</v>
      </c>
      <c r="X2214" s="1405">
        <f>_xll.qlCalendarAdvance(Calendar,X2213,W2214,"f",FALSE)</f>
        <v>54715</v>
      </c>
      <c r="Y2214" s="1404">
        <f>_xll.qlCalendarAdvance(Calendar,X2214,NDays&amp;"D")</f>
        <v>54715</v>
      </c>
      <c r="Z2214" s="1403">
        <v>2.0014785932817275E-2</v>
      </c>
      <c r="AA2214" s="1411">
        <v>2.0009750967971973E-2</v>
      </c>
    </row>
    <row r="2215" spans="19:27" x14ac:dyDescent="0.2">
      <c r="S2215" s="399"/>
      <c r="T2215" s="1401"/>
      <c r="W2215" s="864" t="str">
        <f t="shared" si="42"/>
        <v>1w</v>
      </c>
      <c r="X2215" s="1405">
        <f>_xll.qlCalendarAdvance(Calendar,X2214,W2215,"f",FALSE)</f>
        <v>54722</v>
      </c>
      <c r="Y2215" s="1404">
        <f>_xll.qlCalendarAdvance(Calendar,X2215,NDays&amp;"D")</f>
        <v>54722</v>
      </c>
      <c r="Z2215" s="1403">
        <v>2.0009470689634802E-2</v>
      </c>
      <c r="AA2215" s="1411">
        <v>2.0004412306247055E-2</v>
      </c>
    </row>
    <row r="2216" spans="19:27" x14ac:dyDescent="0.2">
      <c r="S2216" s="399"/>
      <c r="T2216" s="1401"/>
      <c r="W2216" s="864" t="str">
        <f t="shared" si="42"/>
        <v>1w</v>
      </c>
      <c r="X2216" s="1405">
        <f>_xll.qlCalendarAdvance(Calendar,X2215,W2216,"f",FALSE)</f>
        <v>54729</v>
      </c>
      <c r="Y2216" s="1404">
        <f>_xll.qlCalendarAdvance(Calendar,X2216,NDays&amp;"D")</f>
        <v>54729</v>
      </c>
      <c r="Z2216" s="1403">
        <v>2.000399990985206E-2</v>
      </c>
      <c r="AA2216" s="1411">
        <v>1.9999088646431851E-2</v>
      </c>
    </row>
    <row r="2217" spans="19:27" x14ac:dyDescent="0.2">
      <c r="S2217" s="399"/>
      <c r="T2217" s="1401"/>
      <c r="W2217" s="864" t="str">
        <f t="shared" si="42"/>
        <v>1w</v>
      </c>
      <c r="X2217" s="1405">
        <f>_xll.qlCalendarAdvance(Calendar,X2216,W2217,"f",FALSE)</f>
        <v>54736</v>
      </c>
      <c r="Y2217" s="1404">
        <f>_xll.qlCalendarAdvance(Calendar,X2217,NDays&amp;"D")</f>
        <v>54736</v>
      </c>
      <c r="Z2217" s="1403">
        <v>1.99987139400154E-2</v>
      </c>
      <c r="AA2217" s="1411">
        <v>1.9993779988202176E-2</v>
      </c>
    </row>
    <row r="2218" spans="19:27" x14ac:dyDescent="0.2">
      <c r="S2218" s="399"/>
      <c r="T2218" s="1401"/>
      <c r="W2218" s="864" t="str">
        <f t="shared" si="42"/>
        <v>1w</v>
      </c>
      <c r="X2218" s="1405">
        <f>_xll.qlCalendarAdvance(Calendar,X2217,W2218,"f",FALSE)</f>
        <v>54743</v>
      </c>
      <c r="Y2218" s="1404">
        <f>_xll.qlCalendarAdvance(Calendar,X2218,NDays&amp;"D")</f>
        <v>54743</v>
      </c>
      <c r="Z2218" s="1403">
        <v>1.9993442997942222E-2</v>
      </c>
      <c r="AA2218" s="1411">
        <v>1.998848633180117E-2</v>
      </c>
    </row>
    <row r="2219" spans="19:27" x14ac:dyDescent="0.2">
      <c r="S2219" s="399"/>
      <c r="T2219" s="1401"/>
      <c r="W2219" s="864" t="str">
        <f t="shared" si="42"/>
        <v>1w</v>
      </c>
      <c r="X2219" s="1405">
        <f>_xll.qlCalendarAdvance(Calendar,X2218,W2219,"f",FALSE)</f>
        <v>54750</v>
      </c>
      <c r="Y2219" s="1404">
        <f>_xll.qlCalendarAdvance(Calendar,X2219,NDays&amp;"D")</f>
        <v>54750</v>
      </c>
      <c r="Z2219" s="1403">
        <v>1.9988187083616309E-2</v>
      </c>
      <c r="AA2219" s="1411">
        <v>1.9983207676985693E-2</v>
      </c>
    </row>
    <row r="2220" spans="19:27" x14ac:dyDescent="0.2">
      <c r="S2220" s="399"/>
      <c r="T2220" s="1401"/>
      <c r="W2220" s="864" t="str">
        <f t="shared" si="42"/>
        <v>1w</v>
      </c>
      <c r="X2220" s="1405">
        <f>_xll.qlCalendarAdvance(Calendar,X2219,W2220,"f",FALSE)</f>
        <v>54757</v>
      </c>
      <c r="Y2220" s="1404">
        <f>_xll.qlCalendarAdvance(Calendar,X2220,NDays&amp;"D")</f>
        <v>54757</v>
      </c>
      <c r="Z2220" s="1403">
        <v>1.998311990388189E-2</v>
      </c>
      <c r="AA2220" s="1411">
        <v>1.9977944023998884E-2</v>
      </c>
    </row>
    <row r="2221" spans="19:27" x14ac:dyDescent="0.2">
      <c r="S2221" s="399"/>
      <c r="T2221" s="1401"/>
      <c r="W2221" s="864" t="str">
        <f t="shared" si="42"/>
        <v>1w</v>
      </c>
      <c r="X2221" s="1405">
        <f>_xll.qlCalendarAdvance(Calendar,X2220,W2221,"f",FALSE)</f>
        <v>54764</v>
      </c>
      <c r="Y2221" s="1404">
        <f>_xll.qlCalendarAdvance(Calendar,X2221,NDays&amp;"D")</f>
        <v>54764</v>
      </c>
      <c r="Z2221" s="1403">
        <v>1.9977894832621496E-2</v>
      </c>
      <c r="AA2221" s="1411">
        <v>1.997269537267865E-2</v>
      </c>
    </row>
    <row r="2222" spans="19:27" x14ac:dyDescent="0.2">
      <c r="S2222" s="399"/>
      <c r="T2222" s="1401"/>
      <c r="W2222" s="864" t="str">
        <f t="shared" si="42"/>
        <v>1w</v>
      </c>
      <c r="X2222" s="1405">
        <f>_xll.qlCalendarAdvance(Calendar,X2221,W2222,"f",FALSE)</f>
        <v>54771</v>
      </c>
      <c r="Y2222" s="1404">
        <f>_xll.qlCalendarAdvance(Calendar,X2222,NDays&amp;"D")</f>
        <v>54771</v>
      </c>
      <c r="Z2222" s="1403">
        <v>1.9972684789945502E-2</v>
      </c>
      <c r="AA2222" s="1411">
        <v>1.9967461723024993E-2</v>
      </c>
    </row>
    <row r="2223" spans="19:27" x14ac:dyDescent="0.2">
      <c r="S2223" s="399"/>
      <c r="T2223" s="1401"/>
      <c r="W2223" s="864" t="str">
        <f t="shared" si="42"/>
        <v>1w</v>
      </c>
      <c r="X2223" s="1405">
        <f>_xll.qlCalendarAdvance(Calendar,X2222,W2223,"f",FALSE)</f>
        <v>54778</v>
      </c>
      <c r="Y2223" s="1404">
        <f>_xll.qlCalendarAdvance(Calendar,X2223,NDays&amp;"D")</f>
        <v>54778</v>
      </c>
      <c r="Z2223" s="1403">
        <v>1.9967489775835606E-2</v>
      </c>
      <c r="AA2223" s="1411">
        <v>1.9962243075118957E-2</v>
      </c>
    </row>
    <row r="2224" spans="19:27" x14ac:dyDescent="0.2">
      <c r="S2224" s="399"/>
      <c r="T2224" s="1401"/>
      <c r="W2224" s="864" t="str">
        <f t="shared" si="42"/>
        <v>1w</v>
      </c>
      <c r="X2224" s="1405">
        <f>_xll.qlCalendarAdvance(Calendar,X2223,W2224,"f",FALSE)</f>
        <v>54786</v>
      </c>
      <c r="Y2224" s="1404">
        <f>_xll.qlCalendarAdvance(Calendar,X2224,NDays&amp;"D")</f>
        <v>54786</v>
      </c>
      <c r="Z2224" s="1403">
        <v>1.9961925216117244E-2</v>
      </c>
      <c r="AA2224" s="1411">
        <v>1.9956297275605106E-2</v>
      </c>
    </row>
    <row r="2225" spans="19:27" x14ac:dyDescent="0.2">
      <c r="S2225" s="399"/>
      <c r="T2225" s="1401"/>
      <c r="W2225" s="864" t="str">
        <f t="shared" si="42"/>
        <v>1w</v>
      </c>
      <c r="X2225" s="1405">
        <f>_xll.qlCalendarAdvance(Calendar,X2224,W2225,"f",FALSE)</f>
        <v>54793</v>
      </c>
      <c r="Y2225" s="1404">
        <f>_xll.qlCalendarAdvance(Calendar,X2225,NDays&amp;"D")</f>
        <v>54793</v>
      </c>
      <c r="Z2225" s="1403">
        <v>1.9956763989009963E-2</v>
      </c>
      <c r="AA2225" s="1411">
        <v>1.9951110774301117E-2</v>
      </c>
    </row>
    <row r="2226" spans="19:27" x14ac:dyDescent="0.2">
      <c r="S2226" s="399"/>
      <c r="T2226" s="1401"/>
      <c r="W2226" s="864" t="str">
        <f t="shared" si="42"/>
        <v>1w</v>
      </c>
      <c r="X2226" s="1405">
        <f>_xll.qlCalendarAdvance(Calendar,X2225,W2226,"f",FALSE)</f>
        <v>54800</v>
      </c>
      <c r="Y2226" s="1404">
        <f>_xll.qlCalendarAdvance(Calendar,X2226,NDays&amp;"D")</f>
        <v>54800</v>
      </c>
      <c r="Z2226" s="1403">
        <v>1.9951617792185964E-2</v>
      </c>
      <c r="AA2226" s="1411">
        <v>1.9945939274663704E-2</v>
      </c>
    </row>
    <row r="2227" spans="19:27" x14ac:dyDescent="0.2">
      <c r="S2227" s="399"/>
      <c r="T2227" s="1401"/>
      <c r="W2227" s="864" t="str">
        <f t="shared" si="42"/>
        <v>1w</v>
      </c>
      <c r="X2227" s="1405">
        <f>_xll.qlCalendarAdvance(Calendar,X2226,W2227,"f",FALSE)</f>
        <v>54807</v>
      </c>
      <c r="Y2227" s="1404">
        <f>_xll.qlCalendarAdvance(Calendar,X2227,NDays&amp;"D")</f>
        <v>54807</v>
      </c>
      <c r="Z2227" s="1403">
        <v>1.9946486625628056E-2</v>
      </c>
      <c r="AA2227" s="1411">
        <v>1.9940782776692867E-2</v>
      </c>
    </row>
    <row r="2228" spans="19:27" x14ac:dyDescent="0.2">
      <c r="S2228" s="399"/>
      <c r="T2228" s="1401"/>
      <c r="W2228" s="864" t="str">
        <f t="shared" si="42"/>
        <v>1w</v>
      </c>
      <c r="X2228" s="1405">
        <f>_xll.qlCalendarAdvance(Calendar,X2227,W2228,"f",FALSE)</f>
        <v>54814</v>
      </c>
      <c r="Y2228" s="1404">
        <f>_xll.qlCalendarAdvance(Calendar,X2228,NDays&amp;"D")</f>
        <v>54814</v>
      </c>
      <c r="Z2228" s="1403">
        <v>1.9941370489311674E-2</v>
      </c>
      <c r="AA2228" s="1411">
        <v>1.9935641280550698E-2</v>
      </c>
    </row>
    <row r="2229" spans="19:27" x14ac:dyDescent="0.2">
      <c r="S2229" s="399"/>
      <c r="T2229" s="1401"/>
      <c r="W2229" s="864" t="str">
        <f t="shared" si="42"/>
        <v>1w</v>
      </c>
      <c r="X2229" s="1405">
        <f>_xll.qlCalendarAdvance(Calendar,X2228,W2229,"f",FALSE)</f>
        <v>54821</v>
      </c>
      <c r="Y2229" s="1404">
        <f>_xll.qlCalendarAdvance(Calendar,X2229,NDays&amp;"D")</f>
        <v>54821</v>
      </c>
      <c r="Z2229" s="1403">
        <v>1.9935364676573E-2</v>
      </c>
      <c r="AA2229" s="1411">
        <v>1.9930514786075104E-2</v>
      </c>
    </row>
    <row r="2230" spans="19:27" x14ac:dyDescent="0.2">
      <c r="S2230" s="399"/>
      <c r="T2230" s="1401"/>
      <c r="W2230" s="864" t="str">
        <f t="shared" si="42"/>
        <v>1w</v>
      </c>
      <c r="X2230" s="1405">
        <f>_xll.qlCalendarAdvance(Calendar,X2229,W2230,"f",FALSE)</f>
        <v>54828</v>
      </c>
      <c r="Y2230" s="1404">
        <f>_xll.qlCalendarAdvance(Calendar,X2230,NDays&amp;"D")</f>
        <v>54828</v>
      </c>
      <c r="Z2230" s="1403">
        <v>1.9930274621741208E-2</v>
      </c>
      <c r="AA2230" s="1411">
        <v>1.9925403293347133E-2</v>
      </c>
    </row>
    <row r="2231" spans="19:27" x14ac:dyDescent="0.2">
      <c r="S2231" s="399"/>
      <c r="T2231" s="1401"/>
      <c r="W2231" s="864" t="str">
        <f t="shared" si="42"/>
        <v>1w</v>
      </c>
      <c r="X2231" s="1405">
        <f>_xll.qlCalendarAdvance(Calendar,X2230,W2231,"f",FALSE)</f>
        <v>54835</v>
      </c>
      <c r="Y2231" s="1404">
        <f>_xll.qlCalendarAdvance(Calendar,X2231,NDays&amp;"D")</f>
        <v>54835</v>
      </c>
      <c r="Z2231" s="1403">
        <v>1.9925199592640948E-2</v>
      </c>
      <c r="AA2231" s="1411">
        <v>1.992030680220469E-2</v>
      </c>
    </row>
    <row r="2232" spans="19:27" x14ac:dyDescent="0.2">
      <c r="S2232" s="399"/>
      <c r="T2232" s="1401"/>
      <c r="W2232" s="864" t="str">
        <f t="shared" si="42"/>
        <v>1w</v>
      </c>
      <c r="X2232" s="1405">
        <f>_xll.qlCalendarAdvance(Calendar,X2231,W2232,"f",FALSE)</f>
        <v>54842</v>
      </c>
      <c r="Y2232" s="1404">
        <f>_xll.qlCalendarAdvance(Calendar,X2232,NDays&amp;"D")</f>
        <v>54842</v>
      </c>
      <c r="Z2232" s="1403">
        <v>1.9920139589263537E-2</v>
      </c>
      <c r="AA2232" s="1411">
        <v>1.9915225312971963E-2</v>
      </c>
    </row>
    <row r="2233" spans="19:27" x14ac:dyDescent="0.2">
      <c r="S2233" s="399"/>
      <c r="T2233" s="1401"/>
      <c r="W2233" s="864" t="str">
        <f t="shared" si="42"/>
        <v>1w</v>
      </c>
      <c r="X2233" s="1405">
        <f>_xll.qlCalendarAdvance(Calendar,X2232,W2233,"f",FALSE)</f>
        <v>54849</v>
      </c>
      <c r="Y2233" s="1404">
        <f>_xll.qlCalendarAdvance(Calendar,X2233,NDays&amp;"D")</f>
        <v>54849</v>
      </c>
      <c r="Z2233" s="1403">
        <v>1.9916015260682238E-2</v>
      </c>
      <c r="AA2233" s="1411">
        <v>1.9910158825324764E-2</v>
      </c>
    </row>
    <row r="2234" spans="19:27" x14ac:dyDescent="0.2">
      <c r="S2234" s="399"/>
      <c r="T2234" s="1401"/>
      <c r="W2234" s="864" t="str">
        <f t="shared" si="42"/>
        <v>1w</v>
      </c>
      <c r="X2234" s="1405">
        <f>_xll.qlCalendarAdvance(Calendar,X2233,W2234,"f",FALSE)</f>
        <v>54856</v>
      </c>
      <c r="Y2234" s="1404">
        <f>_xll.qlCalendarAdvance(Calendar,X2234,NDays&amp;"D")</f>
        <v>54856</v>
      </c>
      <c r="Z2234" s="1403">
        <v>1.9911174483449652E-2</v>
      </c>
      <c r="AA2234" s="1411">
        <v>1.9905107339344141E-2</v>
      </c>
    </row>
    <row r="2235" spans="19:27" x14ac:dyDescent="0.2">
      <c r="S2235" s="399"/>
      <c r="T2235" s="1401"/>
      <c r="W2235" s="864" t="str">
        <f t="shared" si="42"/>
        <v>1w</v>
      </c>
      <c r="X2235" s="1405">
        <f>_xll.qlCalendarAdvance(Calendar,X2234,W2235,"f",FALSE)</f>
        <v>54863</v>
      </c>
      <c r="Y2235" s="1404">
        <f>_xll.qlCalendarAdvance(Calendar,X2235,NDays&amp;"D")</f>
        <v>54863</v>
      </c>
      <c r="Z2235" s="1403">
        <v>1.9905978380214347E-2</v>
      </c>
      <c r="AA2235" s="1411">
        <v>1.990007085511114E-2</v>
      </c>
    </row>
    <row r="2236" spans="19:27" x14ac:dyDescent="0.2">
      <c r="S2236" s="399"/>
      <c r="T2236" s="1401"/>
      <c r="W2236" s="864" t="str">
        <f t="shared" si="42"/>
        <v>1w</v>
      </c>
      <c r="X2236" s="1405">
        <f>_xll.qlCalendarAdvance(Calendar,X2235,W2236,"f",FALSE)</f>
        <v>54870</v>
      </c>
      <c r="Y2236" s="1404">
        <f>_xll.qlCalendarAdvance(Calendar,X2236,NDays&amp;"D")</f>
        <v>54870</v>
      </c>
      <c r="Z2236" s="1403">
        <v>1.9900982485108153E-2</v>
      </c>
      <c r="AA2236" s="1411">
        <v>1.9895049372706808E-2</v>
      </c>
    </row>
    <row r="2237" spans="19:27" x14ac:dyDescent="0.2">
      <c r="S2237" s="399"/>
      <c r="T2237" s="1401"/>
      <c r="W2237" s="864" t="str">
        <f t="shared" si="42"/>
        <v>1w</v>
      </c>
      <c r="X2237" s="1405">
        <f>_xll.qlCalendarAdvance(Calendar,X2236,W2237,"f",FALSE)</f>
        <v>54877</v>
      </c>
      <c r="Y2237" s="1404">
        <f>_xll.qlCalendarAdvance(Calendar,X2237,NDays&amp;"D")</f>
        <v>54877</v>
      </c>
      <c r="Z2237" s="1403">
        <v>1.9895439372713136E-2</v>
      </c>
      <c r="AA2237" s="1411">
        <v>1.9890042891888005E-2</v>
      </c>
    </row>
    <row r="2238" spans="19:27" x14ac:dyDescent="0.2">
      <c r="S2238" s="399"/>
      <c r="T2238" s="1401"/>
      <c r="W2238" s="864" t="str">
        <f t="shared" si="42"/>
        <v>1w</v>
      </c>
      <c r="X2238" s="1405">
        <f>_xll.qlCalendarAdvance(Calendar,X2237,W2238,"f",FALSE)</f>
        <v>54884</v>
      </c>
      <c r="Y2238" s="1404">
        <f>_xll.qlCalendarAdvance(Calendar,X2238,NDays&amp;"D")</f>
        <v>54884</v>
      </c>
      <c r="Z2238" s="1403">
        <v>1.9890471128713748E-2</v>
      </c>
      <c r="AA2238" s="1411">
        <v>1.9885051412735777E-2</v>
      </c>
    </row>
    <row r="2239" spans="19:27" x14ac:dyDescent="0.2">
      <c r="S2239" s="399"/>
      <c r="T2239" s="1401"/>
      <c r="W2239" s="864" t="str">
        <f t="shared" si="42"/>
        <v>1w</v>
      </c>
      <c r="X2239" s="1405">
        <f>_xll.qlCalendarAdvance(Calendar,X2238,W2239,"f",FALSE)</f>
        <v>54891</v>
      </c>
      <c r="Y2239" s="1404">
        <f>_xll.qlCalendarAdvance(Calendar,X2239,NDays&amp;"D")</f>
        <v>54891</v>
      </c>
      <c r="Z2239" s="1403">
        <v>1.9885517912083411E-2</v>
      </c>
      <c r="AA2239" s="1411">
        <v>1.9880074935412217E-2</v>
      </c>
    </row>
    <row r="2240" spans="19:27" x14ac:dyDescent="0.2">
      <c r="S2240" s="399"/>
      <c r="T2240" s="1401"/>
      <c r="W2240" s="864" t="str">
        <f t="shared" si="42"/>
        <v>1w</v>
      </c>
      <c r="X2240" s="1405">
        <f>_xll.qlCalendarAdvance(Calendar,X2239,W2240,"f",FALSE)</f>
        <v>54898</v>
      </c>
      <c r="Y2240" s="1404">
        <f>_xll.qlCalendarAdvance(Calendar,X2240,NDays&amp;"D")</f>
        <v>54898</v>
      </c>
      <c r="Z2240" s="1403">
        <v>1.9880579722803216E-2</v>
      </c>
      <c r="AA2240" s="1411">
        <v>1.987511345983628E-2</v>
      </c>
    </row>
    <row r="2241" spans="19:27" x14ac:dyDescent="0.2">
      <c r="S2241" s="399"/>
      <c r="T2241" s="1401"/>
      <c r="W2241" s="864" t="str">
        <f t="shared" si="42"/>
        <v>1w</v>
      </c>
      <c r="X2241" s="1405">
        <f>_xll.qlCalendarAdvance(Calendar,X2240,W2241,"f",FALSE)</f>
        <v>54905</v>
      </c>
      <c r="Y2241" s="1404">
        <f>_xll.qlCalendarAdvance(Calendar,X2241,NDays&amp;"D")</f>
        <v>54905</v>
      </c>
      <c r="Z2241" s="1403">
        <v>1.9875656560846149E-2</v>
      </c>
      <c r="AA2241" s="1411">
        <v>1.9870166985764826E-2</v>
      </c>
    </row>
    <row r="2242" spans="19:27" x14ac:dyDescent="0.2">
      <c r="S2242" s="399"/>
      <c r="T2242" s="1401"/>
      <c r="W2242" s="864" t="str">
        <f t="shared" si="42"/>
        <v>1w</v>
      </c>
      <c r="X2242" s="1405">
        <f>_xll.qlCalendarAdvance(Calendar,X2241,W2242,"f",FALSE)</f>
        <v>54912</v>
      </c>
      <c r="Y2242" s="1404">
        <f>_xll.qlCalendarAdvance(Calendar,X2242,NDays&amp;"D")</f>
        <v>54912</v>
      </c>
      <c r="Z2242" s="1403">
        <v>1.9871322745011886E-2</v>
      </c>
      <c r="AA2242" s="1411">
        <v>1.9865235513440993E-2</v>
      </c>
    </row>
    <row r="2243" spans="19:27" x14ac:dyDescent="0.2">
      <c r="S2243" s="399"/>
      <c r="T2243" s="1401"/>
      <c r="W2243" s="864" t="str">
        <f t="shared" si="42"/>
        <v>1w</v>
      </c>
      <c r="X2243" s="1405">
        <f>_xll.qlCalendarAdvance(Calendar,X2242,W2243,"f",FALSE)</f>
        <v>54919</v>
      </c>
      <c r="Y2243" s="1404">
        <f>_xll.qlCalendarAdvance(Calendar,X2243,NDays&amp;"D")</f>
        <v>54919</v>
      </c>
      <c r="Z2243" s="1403">
        <v>1.9866432059899339E-2</v>
      </c>
      <c r="AA2243" s="1411">
        <v>1.9860319043026875E-2</v>
      </c>
    </row>
    <row r="2244" spans="19:27" x14ac:dyDescent="0.2">
      <c r="S2244" s="399"/>
      <c r="T2244" s="1401"/>
      <c r="W2244" s="864" t="str">
        <f t="shared" si="42"/>
        <v>1w</v>
      </c>
      <c r="X2244" s="1405">
        <f>_xll.qlCalendarAdvance(Calendar,X2243,W2244,"f",FALSE)</f>
        <v>54926</v>
      </c>
      <c r="Y2244" s="1404">
        <f>_xll.qlCalendarAdvance(Calendar,X2244,NDays&amp;"D")</f>
        <v>54926</v>
      </c>
      <c r="Z2244" s="1403">
        <v>1.9861556404704137E-2</v>
      </c>
      <c r="AA2244" s="1411">
        <v>1.9855417574279333E-2</v>
      </c>
    </row>
    <row r="2245" spans="19:27" x14ac:dyDescent="0.2">
      <c r="S2245" s="399"/>
      <c r="T2245" s="1401"/>
      <c r="W2245" s="864" t="str">
        <f t="shared" si="42"/>
        <v>1w</v>
      </c>
      <c r="X2245" s="1405">
        <f>_xll.qlCalendarAdvance(Calendar,X2244,W2245,"f",FALSE)</f>
        <v>54933</v>
      </c>
      <c r="Y2245" s="1404">
        <f>_xll.qlCalendarAdvance(Calendar,X2245,NDays&amp;"D")</f>
        <v>54933</v>
      </c>
      <c r="Z2245" s="1403">
        <v>1.9856695779404174E-2</v>
      </c>
      <c r="AA2245" s="1411">
        <v>1.9850531106955227E-2</v>
      </c>
    </row>
    <row r="2246" spans="19:27" x14ac:dyDescent="0.2">
      <c r="S2246" s="399"/>
      <c r="T2246" s="1401"/>
      <c r="W2246" s="864" t="str">
        <f t="shared" si="42"/>
        <v>1w</v>
      </c>
      <c r="X2246" s="1405">
        <f>_xll.qlCalendarAdvance(Calendar,X2245,W2246,"f",FALSE)</f>
        <v>54940</v>
      </c>
      <c r="Y2246" s="1404">
        <f>_xll.qlCalendarAdvance(Calendar,X2246,NDays&amp;"D")</f>
        <v>54940</v>
      </c>
      <c r="Z2246" s="1403">
        <v>1.9851266160380909E-2</v>
      </c>
      <c r="AA2246" s="1411">
        <v>1.9845659641621882E-2</v>
      </c>
    </row>
    <row r="2247" spans="19:27" x14ac:dyDescent="0.2">
      <c r="S2247" s="399"/>
      <c r="T2247" s="1401"/>
      <c r="W2247" s="864" t="str">
        <f t="shared" si="42"/>
        <v>1w</v>
      </c>
      <c r="X2247" s="1405">
        <f>_xll.qlCalendarAdvance(Calendar,X2246,W2247,"f",FALSE)</f>
        <v>54947</v>
      </c>
      <c r="Y2247" s="1404">
        <f>_xll.qlCalendarAdvance(Calendar,X2247,NDays&amp;"D")</f>
        <v>54947</v>
      </c>
      <c r="Z2247" s="1403">
        <v>1.9846433162022208E-2</v>
      </c>
      <c r="AA2247" s="1411">
        <v>1.9840803177874067E-2</v>
      </c>
    </row>
    <row r="2248" spans="19:27" x14ac:dyDescent="0.2">
      <c r="S2248" s="399"/>
      <c r="T2248" s="1401"/>
      <c r="W2248" s="864" t="str">
        <f t="shared" si="42"/>
        <v>1w</v>
      </c>
      <c r="X2248" s="1405">
        <f>_xll.qlCalendarAdvance(Calendar,X2247,W2248,"f",FALSE)</f>
        <v>54954</v>
      </c>
      <c r="Y2248" s="1404">
        <f>_xll.qlCalendarAdvance(Calendar,X2248,NDays&amp;"D")</f>
        <v>54954</v>
      </c>
      <c r="Z2248" s="1403">
        <v>1.9841615190870465E-2</v>
      </c>
      <c r="AA2248" s="1411">
        <v>1.9835961715873873E-2</v>
      </c>
    </row>
    <row r="2249" spans="19:27" x14ac:dyDescent="0.2">
      <c r="S2249" s="399"/>
      <c r="T2249" s="1401"/>
      <c r="W2249" s="864" t="str">
        <f t="shared" si="42"/>
        <v>1w</v>
      </c>
      <c r="X2249" s="1405">
        <f>_xll.qlCalendarAdvance(Calendar,X2248,W2249,"f",FALSE)</f>
        <v>54961</v>
      </c>
      <c r="Y2249" s="1404">
        <f>_xll.qlCalendarAdvance(Calendar,X2249,NDays&amp;"D")</f>
        <v>54961</v>
      </c>
      <c r="Z2249" s="1403">
        <v>1.983681224689867E-2</v>
      </c>
      <c r="AA2249" s="1411">
        <v>1.9831135255459209E-2</v>
      </c>
    </row>
    <row r="2250" spans="19:27" x14ac:dyDescent="0.2">
      <c r="S2250" s="399"/>
      <c r="T2250" s="1401"/>
      <c r="W2250" s="864" t="str">
        <f t="shared" si="42"/>
        <v>1w</v>
      </c>
      <c r="X2250" s="1405">
        <f>_xll.qlCalendarAdvance(Calendar,X2249,W2250,"f",FALSE)</f>
        <v>54968</v>
      </c>
      <c r="Y2250" s="1404">
        <f>_xll.qlCalendarAdvance(Calendar,X2250,NDays&amp;"D")</f>
        <v>54968</v>
      </c>
      <c r="Z2250" s="1403">
        <v>1.983202433009601E-2</v>
      </c>
      <c r="AA2250" s="1411">
        <v>1.9826323796954259E-2</v>
      </c>
    </row>
    <row r="2251" spans="19:27" x14ac:dyDescent="0.2">
      <c r="S2251" s="399"/>
      <c r="T2251" s="1401"/>
      <c r="W2251" s="864" t="str">
        <f t="shared" si="42"/>
        <v>1w</v>
      </c>
      <c r="X2251" s="1405">
        <f>_xll.qlCalendarAdvance(Calendar,X2250,W2251,"f",FALSE)</f>
        <v>54975</v>
      </c>
      <c r="Y2251" s="1404">
        <f>_xll.qlCalendarAdvance(Calendar,X2251,NDays&amp;"D")</f>
        <v>54975</v>
      </c>
      <c r="Z2251" s="1403">
        <v>1.982784765438524E-2</v>
      </c>
      <c r="AA2251" s="1411">
        <v>1.9821527340034839E-2</v>
      </c>
    </row>
    <row r="2252" spans="19:27" x14ac:dyDescent="0.2">
      <c r="S2252" s="399"/>
      <c r="T2252" s="1401"/>
      <c r="W2252" s="864" t="str">
        <f t="shared" si="42"/>
        <v>1w</v>
      </c>
      <c r="X2252" s="1405">
        <f>_xll.qlCalendarAdvance(Calendar,X2251,W2252,"f",FALSE)</f>
        <v>54982</v>
      </c>
      <c r="Y2252" s="1404">
        <f>_xll.qlCalendarAdvance(Calendar,X2252,NDays&amp;"D")</f>
        <v>54982</v>
      </c>
      <c r="Z2252" s="1403">
        <v>1.9823092237828847E-2</v>
      </c>
      <c r="AA2252" s="1411">
        <v>1.9816745884781994E-2</v>
      </c>
    </row>
    <row r="2253" spans="19:27" x14ac:dyDescent="0.2">
      <c r="S2253" s="399"/>
      <c r="T2253" s="1401"/>
      <c r="W2253" s="864" t="str">
        <f t="shared" si="42"/>
        <v>1w</v>
      </c>
      <c r="X2253" s="1405">
        <f>_xll.qlCalendarAdvance(Calendar,X2252,W2253,"f",FALSE)</f>
        <v>54989</v>
      </c>
      <c r="Y2253" s="1404">
        <f>_xll.qlCalendarAdvance(Calendar,X2253,NDays&amp;"D")</f>
        <v>54989</v>
      </c>
      <c r="Z2253" s="1403">
        <v>1.981835185101297E-2</v>
      </c>
      <c r="AA2253" s="1411">
        <v>1.9811979431195725E-2</v>
      </c>
    </row>
    <row r="2254" spans="19:27" x14ac:dyDescent="0.2">
      <c r="S2254" s="399"/>
      <c r="T2254" s="1401"/>
      <c r="W2254" s="864" t="str">
        <f t="shared" si="42"/>
        <v>1w</v>
      </c>
      <c r="X2254" s="1405">
        <f>_xll.qlCalendarAdvance(Calendar,X2253,W2254,"f",FALSE)</f>
        <v>54996</v>
      </c>
      <c r="Y2254" s="1404">
        <f>_xll.qlCalendarAdvance(Calendar,X2254,NDays&amp;"D")</f>
        <v>54996</v>
      </c>
      <c r="Z2254" s="1403">
        <v>1.9813827850897175E-2</v>
      </c>
      <c r="AA2254" s="1411">
        <v>1.9807227979438125E-2</v>
      </c>
    </row>
    <row r="2255" spans="19:27" x14ac:dyDescent="0.2">
      <c r="S2255" s="399"/>
      <c r="T2255" s="1401"/>
      <c r="W2255" s="864" t="str">
        <f t="shared" si="42"/>
        <v>1w</v>
      </c>
      <c r="X2255" s="1405">
        <f>_xll.qlCalendarAdvance(Calendar,X2254,W2255,"f",FALSE)</f>
        <v>55003</v>
      </c>
      <c r="Y2255" s="1404">
        <f>_xll.qlCalendarAdvance(Calendar,X2255,NDays&amp;"D")</f>
        <v>55003</v>
      </c>
      <c r="Z2255" s="1403">
        <v>1.9808916166529085E-2</v>
      </c>
      <c r="AA2255" s="1411">
        <v>1.9802491529347099E-2</v>
      </c>
    </row>
    <row r="2256" spans="19:27" x14ac:dyDescent="0.2">
      <c r="S2256" s="399"/>
      <c r="T2256" s="1401"/>
      <c r="W2256" s="864" t="str">
        <f t="shared" si="42"/>
        <v>1w</v>
      </c>
      <c r="X2256" s="1405">
        <f>_xll.qlCalendarAdvance(Calendar,X2255,W2256,"f",FALSE)</f>
        <v>55010</v>
      </c>
      <c r="Y2256" s="1404">
        <f>_xll.qlCalendarAdvance(Calendar,X2256,NDays&amp;"D")</f>
        <v>55010</v>
      </c>
      <c r="Z2256" s="1403">
        <v>1.9804220868824239E-2</v>
      </c>
      <c r="AA2256" s="1411">
        <v>1.9797770080760557E-2</v>
      </c>
    </row>
    <row r="2257" spans="19:27" x14ac:dyDescent="0.2">
      <c r="S2257" s="399"/>
      <c r="T2257" s="1401"/>
      <c r="W2257" s="864" t="str">
        <f t="shared" si="42"/>
        <v>1w</v>
      </c>
      <c r="X2257" s="1405">
        <f>_xll.qlCalendarAdvance(Calendar,X2256,W2257,"f",FALSE)</f>
        <v>55017</v>
      </c>
      <c r="Y2257" s="1404">
        <f>_xll.qlCalendarAdvance(Calendar,X2257,NDays&amp;"D")</f>
        <v>55017</v>
      </c>
      <c r="Z2257" s="1403">
        <v>1.9799540600786231E-2</v>
      </c>
      <c r="AA2257" s="1411">
        <v>1.9793063634164776E-2</v>
      </c>
    </row>
    <row r="2258" spans="19:27" x14ac:dyDescent="0.2">
      <c r="S2258" s="399"/>
      <c r="T2258" s="1401"/>
      <c r="W2258" s="864" t="str">
        <f t="shared" si="42"/>
        <v>1w</v>
      </c>
      <c r="X2258" s="1405">
        <f>_xll.qlCalendarAdvance(Calendar,X2257,W2258,"f",FALSE)</f>
        <v>55024</v>
      </c>
      <c r="Y2258" s="1404">
        <f>_xll.qlCalendarAdvance(Calendar,X2258,NDays&amp;"D")</f>
        <v>55024</v>
      </c>
      <c r="Z2258" s="1403">
        <v>1.97948753623905E-2</v>
      </c>
      <c r="AA2258" s="1411">
        <v>1.9788372189154524E-2</v>
      </c>
    </row>
    <row r="2259" spans="19:27" x14ac:dyDescent="0.2">
      <c r="S2259" s="399"/>
      <c r="T2259" s="1401"/>
      <c r="W2259" s="864" t="str">
        <f t="shared" si="42"/>
        <v>1w</v>
      </c>
      <c r="X2259" s="1405">
        <f>_xll.qlCalendarAdvance(Calendar,X2258,W2259,"f",FALSE)</f>
        <v>55031</v>
      </c>
      <c r="Y2259" s="1404">
        <f>_xll.qlCalendarAdvance(Calendar,X2259,NDays&amp;"D")</f>
        <v>55031</v>
      </c>
      <c r="Z2259" s="1403">
        <v>1.9789609298511628E-2</v>
      </c>
      <c r="AA2259" s="1411">
        <v>1.9783695745810848E-2</v>
      </c>
    </row>
    <row r="2260" spans="19:27" x14ac:dyDescent="0.2">
      <c r="S2260" s="399"/>
      <c r="T2260" s="1401"/>
      <c r="W2260" s="864" t="str">
        <f t="shared" si="42"/>
        <v>1w</v>
      </c>
      <c r="X2260" s="1405">
        <f>_xll.qlCalendarAdvance(Calendar,X2259,W2260,"f",FALSE)</f>
        <v>55038</v>
      </c>
      <c r="Y2260" s="1404">
        <f>_xll.qlCalendarAdvance(Calendar,X2260,NDays&amp;"D")</f>
        <v>55038</v>
      </c>
      <c r="Z2260" s="1403">
        <v>1.9784971652419697E-2</v>
      </c>
      <c r="AA2260" s="1411">
        <v>1.9779034304133747E-2</v>
      </c>
    </row>
    <row r="2261" spans="19:27" x14ac:dyDescent="0.2">
      <c r="S2261" s="399"/>
      <c r="T2261" s="1401"/>
      <c r="W2261" s="864" t="str">
        <f t="shared" si="42"/>
        <v>1w</v>
      </c>
      <c r="X2261" s="1405">
        <f>_xll.qlCalendarAdvance(Calendar,X2260,W2261,"f",FALSE)</f>
        <v>55045</v>
      </c>
      <c r="Y2261" s="1404">
        <f>_xll.qlCalendarAdvance(Calendar,X2261,NDays&amp;"D")</f>
        <v>55045</v>
      </c>
      <c r="Z2261" s="1403">
        <v>1.9780349033302391E-2</v>
      </c>
      <c r="AA2261" s="1411">
        <v>1.9774387864204268E-2</v>
      </c>
    </row>
    <row r="2262" spans="19:27" x14ac:dyDescent="0.2">
      <c r="S2262" s="399"/>
      <c r="T2262" s="1401"/>
      <c r="W2262" s="864" t="str">
        <f t="shared" si="42"/>
        <v>1w</v>
      </c>
      <c r="X2262" s="1405">
        <f>_xll.qlCalendarAdvance(Calendar,X2261,W2262,"f",FALSE)</f>
        <v>55052</v>
      </c>
      <c r="Y2262" s="1404">
        <f>_xll.qlCalendarAdvance(Calendar,X2262,NDays&amp;"D")</f>
        <v>55052</v>
      </c>
      <c r="Z2262" s="1403">
        <v>1.9775741441146209E-2</v>
      </c>
      <c r="AA2262" s="1411">
        <v>1.9769756425941365E-2</v>
      </c>
    </row>
    <row r="2263" spans="19:27" x14ac:dyDescent="0.2">
      <c r="S2263" s="399"/>
      <c r="T2263" s="1401"/>
      <c r="W2263" s="864" t="str">
        <f t="shared" si="42"/>
        <v>1w</v>
      </c>
      <c r="X2263" s="1405">
        <f>_xll.qlCalendarAdvance(Calendar,X2262,W2263,"f",FALSE)</f>
        <v>55059</v>
      </c>
      <c r="Y2263" s="1404">
        <f>_xll.qlCalendarAdvance(Calendar,X2263,NDays&amp;"D")</f>
        <v>55059</v>
      </c>
      <c r="Z2263" s="1403">
        <v>1.9771148875929533E-2</v>
      </c>
      <c r="AA2263" s="1411">
        <v>1.9765139989345037E-2</v>
      </c>
    </row>
    <row r="2264" spans="19:27" x14ac:dyDescent="0.2">
      <c r="S2264" s="399"/>
      <c r="T2264" s="1401"/>
      <c r="W2264" s="864" t="str">
        <f t="shared" si="42"/>
        <v>1w</v>
      </c>
      <c r="X2264" s="1405">
        <f>_xll.qlCalendarAdvance(Calendar,X2263,W2264,"f",FALSE)</f>
        <v>55066</v>
      </c>
      <c r="Y2264" s="1404">
        <f>_xll.qlCalendarAdvance(Calendar,X2264,NDays&amp;"D")</f>
        <v>55066</v>
      </c>
      <c r="Z2264" s="1403">
        <v>1.9767199553543686E-2</v>
      </c>
      <c r="AA2264" s="1411">
        <v>1.9760538554415286E-2</v>
      </c>
    </row>
    <row r="2265" spans="19:27" x14ac:dyDescent="0.2">
      <c r="S2265" s="399"/>
      <c r="T2265" s="1401"/>
      <c r="W2265" s="864" t="str">
        <f t="shared" si="42"/>
        <v>1w</v>
      </c>
      <c r="X2265" s="1405">
        <f>_xll.qlCalendarAdvance(Calendar,X2264,W2265,"f",FALSE)</f>
        <v>55073</v>
      </c>
      <c r="Y2265" s="1404">
        <f>_xll.qlCalendarAdvance(Calendar,X2265,NDays&amp;"D")</f>
        <v>55073</v>
      </c>
      <c r="Z2265" s="1403">
        <v>1.9762639522145343E-2</v>
      </c>
      <c r="AA2265" s="1411">
        <v>1.9755952121314202E-2</v>
      </c>
    </row>
    <row r="2266" spans="19:27" x14ac:dyDescent="0.2">
      <c r="S2266" s="399"/>
      <c r="T2266" s="1401"/>
      <c r="W2266" s="864" t="str">
        <f t="shared" ref="W2266:W2329" si="43">W2265</f>
        <v>1w</v>
      </c>
      <c r="X2266" s="1405">
        <f>_xll.qlCalendarAdvance(Calendar,X2265,W2266,"f",FALSE)</f>
        <v>55080</v>
      </c>
      <c r="Y2266" s="1404">
        <f>_xll.qlCalendarAdvance(Calendar,X2266,NDays&amp;"D")</f>
        <v>55080</v>
      </c>
      <c r="Z2266" s="1403">
        <v>1.9758094520246836E-2</v>
      </c>
      <c r="AA2266" s="1411">
        <v>1.9751380689879694E-2</v>
      </c>
    </row>
    <row r="2267" spans="19:27" x14ac:dyDescent="0.2">
      <c r="S2267" s="399"/>
      <c r="T2267" s="1401"/>
      <c r="W2267" s="864" t="str">
        <f t="shared" si="43"/>
        <v>1w</v>
      </c>
      <c r="X2267" s="1405">
        <f>_xll.qlCalendarAdvance(Calendar,X2266,W2267,"f",FALSE)</f>
        <v>55087</v>
      </c>
      <c r="Y2267" s="1404">
        <f>_xll.qlCalendarAdvance(Calendar,X2267,NDays&amp;"D")</f>
        <v>55087</v>
      </c>
      <c r="Z2267" s="1403">
        <v>1.9753564547821147E-2</v>
      </c>
      <c r="AA2267" s="1411">
        <v>1.9746824260030715E-2</v>
      </c>
    </row>
    <row r="2268" spans="19:27" x14ac:dyDescent="0.2">
      <c r="S2268" s="399"/>
      <c r="T2268" s="1401"/>
      <c r="W2268" s="864" t="str">
        <f t="shared" si="43"/>
        <v>1w</v>
      </c>
      <c r="X2268" s="1405">
        <f>_xll.qlCalendarAdvance(Calendar,X2267,W2268,"f",FALSE)</f>
        <v>55094</v>
      </c>
      <c r="Y2268" s="1404">
        <f>_xll.qlCalendarAdvance(Calendar,X2268,NDays&amp;"D")</f>
        <v>55094</v>
      </c>
      <c r="Z2268" s="1403">
        <v>1.974841145337684E-2</v>
      </c>
      <c r="AA2268" s="1411">
        <v>1.9742282832010405E-2</v>
      </c>
    </row>
    <row r="2269" spans="19:27" x14ac:dyDescent="0.2">
      <c r="S2269" s="399"/>
      <c r="T2269" s="1401"/>
      <c r="W2269" s="864" t="str">
        <f t="shared" si="43"/>
        <v>1w</v>
      </c>
      <c r="X2269" s="1405">
        <f>_xll.qlCalendarAdvance(Calendar,X2268,W2269,"f",FALSE)</f>
        <v>55101</v>
      </c>
      <c r="Y2269" s="1404">
        <f>_xll.qlCalendarAdvance(Calendar,X2269,NDays&amp;"D")</f>
        <v>55101</v>
      </c>
      <c r="Z2269" s="1403">
        <v>1.9743909049459517E-2</v>
      </c>
      <c r="AA2269" s="1411">
        <v>1.973775640565667E-2</v>
      </c>
    </row>
    <row r="2270" spans="19:27" x14ac:dyDescent="0.2">
      <c r="S2270" s="399"/>
      <c r="T2270" s="1401"/>
      <c r="W2270" s="864" t="str">
        <f t="shared" si="43"/>
        <v>1w</v>
      </c>
      <c r="X2270" s="1405">
        <f>_xll.qlCalendarAdvance(Calendar,X2269,W2270,"f",FALSE)</f>
        <v>55108</v>
      </c>
      <c r="Y2270" s="1404">
        <f>_xll.qlCalendarAdvance(Calendar,X2270,NDays&amp;"D")</f>
        <v>55108</v>
      </c>
      <c r="Z2270" s="1403">
        <v>1.9739421672362832E-2</v>
      </c>
      <c r="AA2270" s="1411">
        <v>1.9733244980969511E-2</v>
      </c>
    </row>
    <row r="2271" spans="19:27" x14ac:dyDescent="0.2">
      <c r="S2271" s="399"/>
      <c r="T2271" s="1401"/>
      <c r="W2271" s="864" t="str">
        <f t="shared" si="43"/>
        <v>1w</v>
      </c>
      <c r="X2271" s="1405">
        <f>_xll.qlCalendarAdvance(Calendar,X2270,W2271,"f",FALSE)</f>
        <v>55115</v>
      </c>
      <c r="Y2271" s="1404">
        <f>_xll.qlCalendarAdvance(Calendar,X2271,NDays&amp;"D")</f>
        <v>55115</v>
      </c>
      <c r="Z2271" s="1403">
        <v>1.9734949322070577E-2</v>
      </c>
      <c r="AA2271" s="1411">
        <v>1.9728748557786835E-2</v>
      </c>
    </row>
    <row r="2272" spans="19:27" x14ac:dyDescent="0.2">
      <c r="S2272" s="399"/>
      <c r="T2272" s="1401"/>
      <c r="W2272" s="864" t="str">
        <f t="shared" si="43"/>
        <v>1w</v>
      </c>
      <c r="X2272" s="1405">
        <f>_xll.qlCalendarAdvance(Calendar,X2271,W2272,"f",FALSE)</f>
        <v>55122</v>
      </c>
      <c r="Y2272" s="1404">
        <f>_xll.qlCalendarAdvance(Calendar,X2272,NDays&amp;"D")</f>
        <v>55122</v>
      </c>
      <c r="Z2272" s="1403">
        <v>1.9730491998571947E-2</v>
      </c>
      <c r="AA2272" s="1411">
        <v>1.9724267136513873E-2</v>
      </c>
    </row>
    <row r="2273" spans="19:27" x14ac:dyDescent="0.2">
      <c r="S2273" s="399"/>
      <c r="T2273" s="1401"/>
      <c r="W2273" s="864" t="str">
        <f t="shared" si="43"/>
        <v>1w</v>
      </c>
      <c r="X2273" s="1405">
        <f>_xll.qlCalendarAdvance(Calendar,X2272,W2273,"f",FALSE)</f>
        <v>55129</v>
      </c>
      <c r="Y2273" s="1404">
        <f>_xll.qlCalendarAdvance(Calendar,X2273,NDays&amp;"D")</f>
        <v>55129</v>
      </c>
      <c r="Z2273" s="1403">
        <v>1.9726700331282574E-2</v>
      </c>
      <c r="AA2273" s="1411">
        <v>1.9719800716907487E-2</v>
      </c>
    </row>
    <row r="2274" spans="19:27" x14ac:dyDescent="0.2">
      <c r="S2274" s="399"/>
      <c r="T2274" s="1401"/>
      <c r="W2274" s="864" t="str">
        <f t="shared" si="43"/>
        <v>1w</v>
      </c>
      <c r="X2274" s="1405">
        <f>_xll.qlCalendarAdvance(Calendar,X2273,W2274,"f",FALSE)</f>
        <v>55136</v>
      </c>
      <c r="Y2274" s="1404">
        <f>_xll.qlCalendarAdvance(Calendar,X2274,NDays&amp;"D")</f>
        <v>55136</v>
      </c>
      <c r="Z2274" s="1403">
        <v>1.9722275564687697E-2</v>
      </c>
      <c r="AA2274" s="1411">
        <v>1.9715349298886631E-2</v>
      </c>
    </row>
    <row r="2275" spans="19:27" x14ac:dyDescent="0.2">
      <c r="S2275" s="399"/>
      <c r="T2275" s="1401"/>
      <c r="W2275" s="864" t="str">
        <f t="shared" si="43"/>
        <v>1w</v>
      </c>
      <c r="X2275" s="1405">
        <f>_xll.qlCalendarAdvance(Calendar,X2274,W2275,"f",FALSE)</f>
        <v>55143</v>
      </c>
      <c r="Y2275" s="1404">
        <f>_xll.qlCalendarAdvance(Calendar,X2275,NDays&amp;"D")</f>
        <v>55143</v>
      </c>
      <c r="Z2275" s="1403">
        <v>1.9717865827428106E-2</v>
      </c>
      <c r="AA2275" s="1411">
        <v>1.9710912882613396E-2</v>
      </c>
    </row>
    <row r="2276" spans="19:27" x14ac:dyDescent="0.2">
      <c r="S2276" s="399"/>
      <c r="T2276" s="1401"/>
      <c r="W2276" s="864" t="str">
        <f t="shared" si="43"/>
        <v>1w</v>
      </c>
      <c r="X2276" s="1405">
        <f>_xll.qlCalendarAdvance(Calendar,X2275,W2276,"f",FALSE)</f>
        <v>55150</v>
      </c>
      <c r="Y2276" s="1404">
        <f>_xll.qlCalendarAdvance(Calendar,X2276,NDays&amp;"D")</f>
        <v>55150</v>
      </c>
      <c r="Z2276" s="1403">
        <v>1.9713471119479242E-2</v>
      </c>
      <c r="AA2276" s="1411">
        <v>1.9706491468006737E-2</v>
      </c>
    </row>
    <row r="2277" spans="19:27" x14ac:dyDescent="0.2">
      <c r="S2277" s="399"/>
      <c r="T2277" s="1401"/>
      <c r="W2277" s="864" t="str">
        <f t="shared" si="43"/>
        <v>1w</v>
      </c>
      <c r="X2277" s="1405">
        <f>_xll.qlCalendarAdvance(Calendar,X2276,W2277,"f",FALSE)</f>
        <v>55157</v>
      </c>
      <c r="Y2277" s="1404">
        <f>_xll.qlCalendarAdvance(Calendar,X2277,NDays&amp;"D")</f>
        <v>55157</v>
      </c>
      <c r="Z2277" s="1403">
        <v>1.9709091440831279E-2</v>
      </c>
      <c r="AA2277" s="1411">
        <v>1.9702085055228746E-2</v>
      </c>
    </row>
    <row r="2278" spans="19:27" x14ac:dyDescent="0.2">
      <c r="S2278" s="399"/>
      <c r="T2278" s="1401"/>
      <c r="W2278" s="864" t="str">
        <f t="shared" si="43"/>
        <v>1w</v>
      </c>
      <c r="X2278" s="1405">
        <f>_xll.qlCalendarAdvance(Calendar,X2277,W2278,"f",FALSE)</f>
        <v>55164</v>
      </c>
      <c r="Y2278" s="1404">
        <f>_xll.qlCalendarAdvance(Calendar,X2278,NDays&amp;"D")</f>
        <v>55164</v>
      </c>
      <c r="Z2278" s="1403">
        <v>1.9704726791457204E-2</v>
      </c>
      <c r="AA2278" s="1411">
        <v>1.9697693643874192E-2</v>
      </c>
    </row>
    <row r="2279" spans="19:27" x14ac:dyDescent="0.2">
      <c r="S2279" s="399"/>
      <c r="T2279" s="1401"/>
      <c r="W2279" s="864" t="str">
        <f t="shared" si="43"/>
        <v>1w</v>
      </c>
      <c r="X2279" s="1405">
        <f>_xll.qlCalendarAdvance(Calendar,X2278,W2279,"f",FALSE)</f>
        <v>55171</v>
      </c>
      <c r="Y2279" s="1404">
        <f>_xll.qlCalendarAdvance(Calendar,X2279,NDays&amp;"D")</f>
        <v>55171</v>
      </c>
      <c r="Z2279" s="1403">
        <v>1.9700377171344732E-2</v>
      </c>
      <c r="AA2279" s="1411">
        <v>1.9693317234429353E-2</v>
      </c>
    </row>
    <row r="2280" spans="19:27" x14ac:dyDescent="0.2">
      <c r="S2280" s="399"/>
      <c r="T2280" s="1401"/>
      <c r="W2280" s="864" t="str">
        <f t="shared" si="43"/>
        <v>1w</v>
      </c>
      <c r="X2280" s="1405">
        <f>_xll.qlCalendarAdvance(Calendar,X2279,W2280,"f",FALSE)</f>
        <v>55178</v>
      </c>
      <c r="Y2280" s="1404">
        <f>_xll.qlCalendarAdvance(Calendar,X2280,NDays&amp;"D")</f>
        <v>55178</v>
      </c>
      <c r="Z2280" s="1403">
        <v>1.9696042580474221E-2</v>
      </c>
      <c r="AA2280" s="1411">
        <v>1.9688955826570043E-2</v>
      </c>
    </row>
    <row r="2281" spans="19:27" x14ac:dyDescent="0.2">
      <c r="S2281" s="399"/>
      <c r="T2281" s="1401"/>
      <c r="W2281" s="864" t="str">
        <f t="shared" si="43"/>
        <v>1w</v>
      </c>
      <c r="X2281" s="1405">
        <f>_xll.qlCalendarAdvance(Calendar,X2280,W2281,"f",FALSE)</f>
        <v>55185</v>
      </c>
      <c r="Y2281" s="1404">
        <f>_xll.qlCalendarAdvance(Calendar,X2281,NDays&amp;"D")</f>
        <v>55185</v>
      </c>
      <c r="Z2281" s="1403">
        <v>1.9690605578185874E-2</v>
      </c>
      <c r="AA2281" s="1411">
        <v>1.9684609420377308E-2</v>
      </c>
    </row>
    <row r="2282" spans="19:27" x14ac:dyDescent="0.2">
      <c r="S2282" s="399"/>
      <c r="T2282" s="1401"/>
      <c r="W2282" s="864" t="str">
        <f t="shared" si="43"/>
        <v>1w</v>
      </c>
      <c r="X2282" s="1405">
        <f>_xll.qlCalendarAdvance(Calendar,X2281,W2282,"f",FALSE)</f>
        <v>55192</v>
      </c>
      <c r="Y2282" s="1404">
        <f>_xll.qlCalendarAdvance(Calendar,X2282,NDays&amp;"D")</f>
        <v>55192</v>
      </c>
      <c r="Z2282" s="1403">
        <v>1.9686296839543094E-2</v>
      </c>
      <c r="AA2282" s="1411">
        <v>1.9680278015851149E-2</v>
      </c>
    </row>
    <row r="2283" spans="19:27" x14ac:dyDescent="0.2">
      <c r="S2283" s="399"/>
      <c r="T2283" s="1401"/>
      <c r="W2283" s="864" t="str">
        <f t="shared" si="43"/>
        <v>1w</v>
      </c>
      <c r="X2283" s="1405">
        <f>_xll.qlCalendarAdvance(Calendar,X2282,W2283,"f",FALSE)</f>
        <v>55199</v>
      </c>
      <c r="Y2283" s="1404">
        <f>_xll.qlCalendarAdvance(Calendar,X2283,NDays&amp;"D")</f>
        <v>55199</v>
      </c>
      <c r="Z2283" s="1403">
        <v>1.9682003125795329E-2</v>
      </c>
      <c r="AA2283" s="1411">
        <v>1.9675961613072612E-2</v>
      </c>
    </row>
    <row r="2284" spans="19:27" x14ac:dyDescent="0.2">
      <c r="S2284" s="399"/>
      <c r="T2284" s="1401"/>
      <c r="W2284" s="864" t="str">
        <f t="shared" si="43"/>
        <v>1w</v>
      </c>
      <c r="X2284" s="1405">
        <f>_xll.qlCalendarAdvance(Calendar,X2283,W2284,"f",FALSE)</f>
        <v>55206</v>
      </c>
      <c r="Y2284" s="1404">
        <f>_xll.qlCalendarAdvance(Calendar,X2284,NDays&amp;"D")</f>
        <v>55206</v>
      </c>
      <c r="Z2284" s="1403">
        <v>1.9677724436931006E-2</v>
      </c>
      <c r="AA2284" s="1411">
        <v>1.9671660212041697E-2</v>
      </c>
    </row>
    <row r="2285" spans="19:27" x14ac:dyDescent="0.2">
      <c r="S2285" s="399"/>
      <c r="T2285" s="1401"/>
      <c r="W2285" s="864" t="str">
        <f t="shared" si="43"/>
        <v>1w</v>
      </c>
      <c r="X2285" s="1405">
        <f>_xll.qlCalendarAdvance(Calendar,X2284,W2285,"f",FALSE)</f>
        <v>55213</v>
      </c>
      <c r="Y2285" s="1404">
        <f>_xll.qlCalendarAdvance(Calendar,X2285,NDays&amp;"D")</f>
        <v>55213</v>
      </c>
      <c r="Z2285" s="1403">
        <v>1.9674822188266501E-2</v>
      </c>
      <c r="AA2285" s="1411">
        <v>1.9667373812515265E-2</v>
      </c>
    </row>
    <row r="2286" spans="19:27" x14ac:dyDescent="0.2">
      <c r="S2286" s="399"/>
      <c r="T2286" s="1401"/>
      <c r="W2286" s="864" t="str">
        <f t="shared" si="43"/>
        <v>1w</v>
      </c>
      <c r="X2286" s="1405">
        <f>_xll.qlCalendarAdvance(Calendar,X2285,W2286,"f",FALSE)</f>
        <v>55220</v>
      </c>
      <c r="Y2286" s="1404">
        <f>_xll.qlCalendarAdvance(Calendar,X2286,NDays&amp;"D")</f>
        <v>55220</v>
      </c>
      <c r="Z2286" s="1403">
        <v>1.9670350648372002E-2</v>
      </c>
      <c r="AA2286" s="1411">
        <v>1.9663102414898548E-2</v>
      </c>
    </row>
    <row r="2287" spans="19:27" x14ac:dyDescent="0.2">
      <c r="S2287" s="399"/>
      <c r="T2287" s="1401"/>
      <c r="W2287" s="864" t="str">
        <f t="shared" si="43"/>
        <v>1w</v>
      </c>
      <c r="X2287" s="1405">
        <f>_xll.qlCalendarAdvance(Calendar,X2286,W2287,"f",FALSE)</f>
        <v>55227</v>
      </c>
      <c r="Y2287" s="1404">
        <f>_xll.qlCalendarAdvance(Calendar,X2287,NDays&amp;"D")</f>
        <v>55227</v>
      </c>
      <c r="Z2287" s="1403">
        <v>1.966612126171138E-2</v>
      </c>
      <c r="AA2287" s="1411">
        <v>1.9658846018705267E-2</v>
      </c>
    </row>
    <row r="2288" spans="19:27" x14ac:dyDescent="0.2">
      <c r="S2288" s="399"/>
      <c r="T2288" s="1401"/>
      <c r="W2288" s="864" t="str">
        <f t="shared" si="43"/>
        <v>1w</v>
      </c>
      <c r="X2288" s="1405">
        <f>_xll.qlCalendarAdvance(Calendar,X2287,W2288,"f",FALSE)</f>
        <v>55234</v>
      </c>
      <c r="Y2288" s="1404">
        <f>_xll.qlCalendarAdvance(Calendar,X2288,NDays&amp;"D")</f>
        <v>55234</v>
      </c>
      <c r="Z2288" s="1403">
        <v>1.9661906904155181E-2</v>
      </c>
      <c r="AA2288" s="1411">
        <v>1.9654604624421701E-2</v>
      </c>
    </row>
    <row r="2289" spans="19:27" x14ac:dyDescent="0.2">
      <c r="S2289" s="399"/>
      <c r="T2289" s="1401"/>
      <c r="W2289" s="864" t="str">
        <f t="shared" si="43"/>
        <v>1w</v>
      </c>
      <c r="X2289" s="1405">
        <f>_xll.qlCalendarAdvance(Calendar,X2288,W2289,"f",FALSE)</f>
        <v>55241</v>
      </c>
      <c r="Y2289" s="1404">
        <f>_xll.qlCalendarAdvance(Calendar,X2289,NDays&amp;"D")</f>
        <v>55241</v>
      </c>
      <c r="Z2289" s="1403">
        <v>1.965701658229968E-2</v>
      </c>
      <c r="AA2289" s="1411">
        <v>1.9650378231642618E-2</v>
      </c>
    </row>
    <row r="2290" spans="19:27" x14ac:dyDescent="0.2">
      <c r="S2290" s="399"/>
      <c r="T2290" s="1401"/>
      <c r="W2290" s="864" t="str">
        <f t="shared" si="43"/>
        <v>1w</v>
      </c>
      <c r="X2290" s="1405">
        <f>_xll.qlCalendarAdvance(Calendar,X2289,W2290,"f",FALSE)</f>
        <v>55248</v>
      </c>
      <c r="Y2290" s="1404">
        <f>_xll.qlCalendarAdvance(Calendar,X2290,NDays&amp;"D")</f>
        <v>55248</v>
      </c>
      <c r="Z2290" s="1403">
        <v>1.9652829738268578E-2</v>
      </c>
      <c r="AA2290" s="1411">
        <v>1.9646166840611157E-2</v>
      </c>
    </row>
    <row r="2291" spans="19:27" x14ac:dyDescent="0.2">
      <c r="S2291" s="399"/>
      <c r="T2291" s="1401"/>
      <c r="W2291" s="864" t="str">
        <f t="shared" si="43"/>
        <v>1w</v>
      </c>
      <c r="X2291" s="1405">
        <f>_xll.qlCalendarAdvance(Calendar,X2290,W2291,"f",FALSE)</f>
        <v>55255</v>
      </c>
      <c r="Y2291" s="1404">
        <f>_xll.qlCalendarAdvance(Calendar,X2291,NDays&amp;"D")</f>
        <v>55255</v>
      </c>
      <c r="Z2291" s="1403">
        <v>1.9648657920723123E-2</v>
      </c>
      <c r="AA2291" s="1411">
        <v>1.9641970451246271E-2</v>
      </c>
    </row>
    <row r="2292" spans="19:27" x14ac:dyDescent="0.2">
      <c r="S2292" s="399"/>
      <c r="T2292" s="1401"/>
      <c r="W2292" s="864" t="str">
        <f t="shared" si="43"/>
        <v>1w</v>
      </c>
      <c r="X2292" s="1405">
        <f>_xll.qlCalendarAdvance(Calendar,X2291,W2292,"f",FALSE)</f>
        <v>55262</v>
      </c>
      <c r="Y2292" s="1404">
        <f>_xll.qlCalendarAdvance(Calendar,X2292,NDays&amp;"D")</f>
        <v>55262</v>
      </c>
      <c r="Z2292" s="1403">
        <v>1.964450112964981E-2</v>
      </c>
      <c r="AA2292" s="1411">
        <v>1.9637789063547961E-2</v>
      </c>
    </row>
    <row r="2293" spans="19:27" x14ac:dyDescent="0.2">
      <c r="S2293" s="399"/>
      <c r="T2293" s="1401"/>
      <c r="W2293" s="864" t="str">
        <f t="shared" si="43"/>
        <v>1w</v>
      </c>
      <c r="X2293" s="1405">
        <f>_xll.qlCalendarAdvance(Calendar,X2292,W2293,"f",FALSE)</f>
        <v>55269</v>
      </c>
      <c r="Y2293" s="1404">
        <f>_xll.qlCalendarAdvance(Calendar,X2293,NDays&amp;"D")</f>
        <v>55269</v>
      </c>
      <c r="Z2293" s="1403">
        <v>1.9640359365032427E-2</v>
      </c>
      <c r="AA2293" s="1411">
        <v>1.9633622677597273E-2</v>
      </c>
    </row>
    <row r="2294" spans="19:27" x14ac:dyDescent="0.2">
      <c r="S2294" s="399"/>
      <c r="T2294" s="1401"/>
      <c r="W2294" s="864" t="str">
        <f t="shared" si="43"/>
        <v>1w</v>
      </c>
      <c r="X2294" s="1405">
        <f>_xll.qlCalendarAdvance(Calendar,X2293,W2294,"f",FALSE)</f>
        <v>55276</v>
      </c>
      <c r="Y2294" s="1404">
        <f>_xll.qlCalendarAdvance(Calendar,X2294,NDays&amp;"D")</f>
        <v>55276</v>
      </c>
      <c r="Z2294" s="1403">
        <v>1.9636936369028555E-2</v>
      </c>
      <c r="AA2294" s="1411">
        <v>1.9629471293313161E-2</v>
      </c>
    </row>
    <row r="2295" spans="19:27" x14ac:dyDescent="0.2">
      <c r="S2295" s="399"/>
      <c r="T2295" s="1401"/>
      <c r="W2295" s="864" t="str">
        <f t="shared" si="43"/>
        <v>1w</v>
      </c>
      <c r="X2295" s="1405">
        <f>_xll.qlCalendarAdvance(Calendar,X2294,W2295,"f",FALSE)</f>
        <v>55283</v>
      </c>
      <c r="Y2295" s="1404">
        <f>_xll.qlCalendarAdvance(Calendar,X2295,NDays&amp;"D")</f>
        <v>55283</v>
      </c>
      <c r="Z2295" s="1403">
        <v>1.9632827214719515E-2</v>
      </c>
      <c r="AA2295" s="1411">
        <v>1.9625334910695624E-2</v>
      </c>
    </row>
    <row r="2296" spans="19:27" x14ac:dyDescent="0.2">
      <c r="S2296" s="399"/>
      <c r="T2296" s="1401"/>
      <c r="W2296" s="864" t="str">
        <f t="shared" si="43"/>
        <v>1w</v>
      </c>
      <c r="X2296" s="1405">
        <f>_xll.qlCalendarAdvance(Calendar,X2295,W2296,"f",FALSE)</f>
        <v>55290</v>
      </c>
      <c r="Y2296" s="1404">
        <f>_xll.qlCalendarAdvance(Calendar,X2296,NDays&amp;"D")</f>
        <v>55290</v>
      </c>
      <c r="Z2296" s="1403">
        <v>1.9628733089374913E-2</v>
      </c>
      <c r="AA2296" s="1411">
        <v>1.9621213529663617E-2</v>
      </c>
    </row>
    <row r="2297" spans="19:27" x14ac:dyDescent="0.2">
      <c r="S2297" s="399"/>
      <c r="T2297" s="1401"/>
      <c r="W2297" s="864" t="str">
        <f t="shared" si="43"/>
        <v>1w</v>
      </c>
      <c r="X2297" s="1405">
        <f>_xll.qlCalendarAdvance(Calendar,X2296,W2297,"f",FALSE)</f>
        <v>55297</v>
      </c>
      <c r="Y2297" s="1404">
        <f>_xll.qlCalendarAdvance(Calendar,X2297,NDays&amp;"D")</f>
        <v>55297</v>
      </c>
      <c r="Z2297" s="1403">
        <v>1.9624653992984922E-2</v>
      </c>
      <c r="AA2297" s="1411">
        <v>1.9617107150379232E-2</v>
      </c>
    </row>
    <row r="2298" spans="19:27" x14ac:dyDescent="0.2">
      <c r="S2298" s="399"/>
      <c r="T2298" s="1401"/>
      <c r="W2298" s="864" t="str">
        <f t="shared" si="43"/>
        <v>1w</v>
      </c>
      <c r="X2298" s="1405">
        <f>_xll.qlCalendarAdvance(Calendar,X2297,W2298,"f",FALSE)</f>
        <v>55304</v>
      </c>
      <c r="Y2298" s="1404">
        <f>_xll.qlCalendarAdvance(Calendar,X2298,NDays&amp;"D")</f>
        <v>55304</v>
      </c>
      <c r="Z2298" s="1403">
        <v>1.9619875938254983E-2</v>
      </c>
      <c r="AA2298" s="1411">
        <v>1.9613015772761422E-2</v>
      </c>
    </row>
    <row r="2299" spans="19:27" x14ac:dyDescent="0.2">
      <c r="S2299" s="399"/>
      <c r="T2299" s="1401"/>
      <c r="W2299" s="864" t="str">
        <f t="shared" si="43"/>
        <v>1w</v>
      </c>
      <c r="X2299" s="1405">
        <f>_xll.qlCalendarAdvance(Calendar,X2298,W2299,"f",FALSE)</f>
        <v>55311</v>
      </c>
      <c r="Y2299" s="1404">
        <f>_xll.qlCalendarAdvance(Calendar,X2299,NDays&amp;"D")</f>
        <v>55311</v>
      </c>
      <c r="Z2299" s="1403">
        <v>1.9615824332057108E-2</v>
      </c>
      <c r="AA2299" s="1411">
        <v>1.9608939396810188E-2</v>
      </c>
    </row>
    <row r="2300" spans="19:27" x14ac:dyDescent="0.2">
      <c r="S2300" s="399"/>
      <c r="T2300" s="1401"/>
      <c r="W2300" s="864" t="str">
        <f t="shared" si="43"/>
        <v>1w</v>
      </c>
      <c r="X2300" s="1405">
        <f>_xll.qlCalendarAdvance(Calendar,X2299,W2300,"f",FALSE)</f>
        <v>55318</v>
      </c>
      <c r="Y2300" s="1404">
        <f>_xll.qlCalendarAdvance(Calendar,X2300,NDays&amp;"D")</f>
        <v>55318</v>
      </c>
      <c r="Z2300" s="1403">
        <v>1.9611787752204402E-2</v>
      </c>
      <c r="AA2300" s="1411">
        <v>1.9604878022525529E-2</v>
      </c>
    </row>
    <row r="2301" spans="19:27" x14ac:dyDescent="0.2">
      <c r="S2301" s="399"/>
      <c r="T2301" s="1401"/>
      <c r="W2301" s="864" t="str">
        <f t="shared" si="43"/>
        <v>1w</v>
      </c>
      <c r="X2301" s="1405">
        <f>_xll.qlCalendarAdvance(Calendar,X2300,W2301,"f",FALSE)</f>
        <v>55325</v>
      </c>
      <c r="Y2301" s="1404">
        <f>_xll.qlCalendarAdvance(Calendar,X2301,NDays&amp;"D")</f>
        <v>55325</v>
      </c>
      <c r="Z2301" s="1403">
        <v>1.9607766198691461E-2</v>
      </c>
      <c r="AA2301" s="1411">
        <v>1.9600831649988493E-2</v>
      </c>
    </row>
    <row r="2302" spans="19:27" x14ac:dyDescent="0.2">
      <c r="S2302" s="399"/>
      <c r="T2302" s="1401"/>
      <c r="W2302" s="864" t="str">
        <f t="shared" si="43"/>
        <v>1w</v>
      </c>
      <c r="X2302" s="1405">
        <f>_xll.qlCalendarAdvance(Calendar,X2301,W2302,"f",FALSE)</f>
        <v>55332</v>
      </c>
      <c r="Y2302" s="1404">
        <f>_xll.qlCalendarAdvance(Calendar,X2302,NDays&amp;"D")</f>
        <v>55332</v>
      </c>
      <c r="Z2302" s="1403">
        <v>1.9603759671496673E-2</v>
      </c>
      <c r="AA2302" s="1411">
        <v>1.9596800279118032E-2</v>
      </c>
    </row>
    <row r="2303" spans="19:27" x14ac:dyDescent="0.2">
      <c r="S2303" s="399"/>
      <c r="T2303" s="1401"/>
      <c r="W2303" s="864" t="str">
        <f t="shared" si="43"/>
        <v>1w</v>
      </c>
      <c r="X2303" s="1405">
        <f>_xll.qlCalendarAdvance(Calendar,X2302,W2303,"f",FALSE)</f>
        <v>55339</v>
      </c>
      <c r="Y2303" s="1404">
        <f>_xll.qlCalendarAdvance(Calendar,X2303,NDays&amp;"D")</f>
        <v>55339</v>
      </c>
      <c r="Z2303" s="1403">
        <v>1.9600495021692279E-2</v>
      </c>
      <c r="AA2303" s="1411">
        <v>1.95927839098331E-2</v>
      </c>
    </row>
    <row r="2304" spans="19:27" x14ac:dyDescent="0.2">
      <c r="S2304" s="399"/>
      <c r="T2304" s="1401"/>
      <c r="W2304" s="864" t="str">
        <f t="shared" si="43"/>
        <v>1w</v>
      </c>
      <c r="X2304" s="1405">
        <f>_xll.qlCalendarAdvance(Calendar,X2303,W2304,"f",FALSE)</f>
        <v>55346</v>
      </c>
      <c r="Y2304" s="1404">
        <f>_xll.qlCalendarAdvance(Calendar,X2304,NDays&amp;"D")</f>
        <v>55346</v>
      </c>
      <c r="Z2304" s="1403">
        <v>1.9596521127498299E-2</v>
      </c>
      <c r="AA2304" s="1411">
        <v>1.9588782542214744E-2</v>
      </c>
    </row>
    <row r="2305" spans="19:27" x14ac:dyDescent="0.2">
      <c r="S2305" s="399"/>
      <c r="T2305" s="1401"/>
      <c r="W2305" s="864" t="str">
        <f t="shared" si="43"/>
        <v>1w</v>
      </c>
      <c r="X2305" s="1405">
        <f>_xll.qlCalendarAdvance(Calendar,X2304,W2305,"f",FALSE)</f>
        <v>55353</v>
      </c>
      <c r="Y2305" s="1404">
        <f>_xll.qlCalendarAdvance(Calendar,X2305,NDays&amp;"D")</f>
        <v>55353</v>
      </c>
      <c r="Z2305" s="1403">
        <v>1.9592562262126311E-2</v>
      </c>
      <c r="AA2305" s="1411">
        <v>1.958479617634401E-2</v>
      </c>
    </row>
    <row r="2306" spans="19:27" x14ac:dyDescent="0.2">
      <c r="S2306" s="399"/>
      <c r="T2306" s="1401"/>
      <c r="W2306" s="864" t="str">
        <f t="shared" si="43"/>
        <v>1w</v>
      </c>
      <c r="X2306" s="1405">
        <f>_xll.qlCalendarAdvance(Calendar,X2305,W2306,"f",FALSE)</f>
        <v>55360</v>
      </c>
      <c r="Y2306" s="1404">
        <f>_xll.qlCalendarAdvance(Calendar,X2306,NDays&amp;"D")</f>
        <v>55360</v>
      </c>
      <c r="Z2306" s="1403">
        <v>1.9588863474089179E-2</v>
      </c>
      <c r="AA2306" s="1411">
        <v>1.9580824812139852E-2</v>
      </c>
    </row>
    <row r="2307" spans="19:27" x14ac:dyDescent="0.2">
      <c r="S2307" s="399"/>
      <c r="T2307" s="1401"/>
      <c r="W2307" s="864" t="str">
        <f t="shared" si="43"/>
        <v>1w</v>
      </c>
      <c r="X2307" s="1405">
        <f>_xll.qlCalendarAdvance(Calendar,X2306,W2307,"f",FALSE)</f>
        <v>55367</v>
      </c>
      <c r="Y2307" s="1404">
        <f>_xll.qlCalendarAdvance(Calendar,X2307,NDays&amp;"D")</f>
        <v>55367</v>
      </c>
      <c r="Z2307" s="1403">
        <v>1.9584689617774632E-2</v>
      </c>
      <c r="AA2307" s="1411">
        <v>1.9576868449440177E-2</v>
      </c>
    </row>
    <row r="2308" spans="19:27" x14ac:dyDescent="0.2">
      <c r="S2308" s="399"/>
      <c r="T2308" s="1401"/>
      <c r="W2308" s="864" t="str">
        <f t="shared" si="43"/>
        <v>1w</v>
      </c>
      <c r="X2308" s="1405">
        <f>_xll.qlCalendarAdvance(Calendar,X2307,W2308,"f",FALSE)</f>
        <v>55374</v>
      </c>
      <c r="Y2308" s="1404">
        <f>_xll.qlCalendarAdvance(Calendar,X2308,NDays&amp;"D")</f>
        <v>55374</v>
      </c>
      <c r="Z2308" s="1403">
        <v>1.9580775838767928E-2</v>
      </c>
      <c r="AA2308" s="1411">
        <v>1.9572927088650216E-2</v>
      </c>
    </row>
    <row r="2309" spans="19:27" x14ac:dyDescent="0.2">
      <c r="S2309" s="399"/>
      <c r="T2309" s="1401"/>
      <c r="W2309" s="864" t="str">
        <f t="shared" si="43"/>
        <v>1w</v>
      </c>
      <c r="X2309" s="1405">
        <f>_xll.qlCalendarAdvance(Calendar,X2308,W2309,"f",FALSE)</f>
        <v>55381</v>
      </c>
      <c r="Y2309" s="1404">
        <f>_xll.qlCalendarAdvance(Calendar,X2309,NDays&amp;"D")</f>
        <v>55381</v>
      </c>
      <c r="Z2309" s="1403">
        <v>1.9576877088516902E-2</v>
      </c>
      <c r="AA2309" s="1411">
        <v>1.9569000729445785E-2</v>
      </c>
    </row>
    <row r="2310" spans="19:27" x14ac:dyDescent="0.2">
      <c r="S2310" s="399"/>
      <c r="T2310" s="1401"/>
      <c r="W2310" s="864" t="str">
        <f t="shared" si="43"/>
        <v>1w</v>
      </c>
      <c r="X2310" s="1405">
        <f>_xll.qlCalendarAdvance(Calendar,X2309,W2310,"f",FALSE)</f>
        <v>55388</v>
      </c>
      <c r="Y2310" s="1404">
        <f>_xll.qlCalendarAdvance(Calendar,X2310,NDays&amp;"D")</f>
        <v>55388</v>
      </c>
      <c r="Z2310" s="1403">
        <v>1.9572993367004368E-2</v>
      </c>
      <c r="AA2310" s="1411">
        <v>1.9565089371826883E-2</v>
      </c>
    </row>
    <row r="2311" spans="19:27" x14ac:dyDescent="0.2">
      <c r="S2311" s="399"/>
      <c r="T2311" s="1401"/>
      <c r="W2311" s="864" t="str">
        <f t="shared" si="43"/>
        <v>1w</v>
      </c>
      <c r="X2311" s="1405">
        <f>_xll.qlCalendarAdvance(Calendar,X2310,W2311,"f",FALSE)</f>
        <v>55395</v>
      </c>
      <c r="Y2311" s="1404">
        <f>_xll.qlCalendarAdvance(Calendar,X2311,NDays&amp;"D")</f>
        <v>55395</v>
      </c>
      <c r="Z2311" s="1403">
        <v>1.9568377108729017E-2</v>
      </c>
      <c r="AA2311" s="1411">
        <v>1.9561193015955602E-2</v>
      </c>
    </row>
    <row r="2312" spans="19:27" x14ac:dyDescent="0.2">
      <c r="S2312" s="399"/>
      <c r="T2312" s="1401"/>
      <c r="W2312" s="864" t="str">
        <f t="shared" si="43"/>
        <v>1w</v>
      </c>
      <c r="X2312" s="1405">
        <f>_xll.qlCalendarAdvance(Calendar,X2311,W2312,"f",FALSE)</f>
        <v>55402</v>
      </c>
      <c r="Y2312" s="1404">
        <f>_xll.qlCalendarAdvance(Calendar,X2312,NDays&amp;"D")</f>
        <v>55402</v>
      </c>
      <c r="Z2312" s="1403">
        <v>1.9564520843932308E-2</v>
      </c>
      <c r="AA2312" s="1411">
        <v>1.9557311661750898E-2</v>
      </c>
    </row>
    <row r="2313" spans="19:27" x14ac:dyDescent="0.2">
      <c r="S2313" s="399"/>
      <c r="T2313" s="1401"/>
      <c r="W2313" s="864" t="str">
        <f t="shared" si="43"/>
        <v>1w</v>
      </c>
      <c r="X2313" s="1405">
        <f>_xll.qlCalendarAdvance(Calendar,X2312,W2313,"f",FALSE)</f>
        <v>55409</v>
      </c>
      <c r="Y2313" s="1404">
        <f>_xll.qlCalendarAdvance(Calendar,X2313,NDays&amp;"D")</f>
        <v>55409</v>
      </c>
      <c r="Z2313" s="1403">
        <v>1.9560679605294361E-2</v>
      </c>
      <c r="AA2313" s="1411">
        <v>1.9553445309212769E-2</v>
      </c>
    </row>
    <row r="2314" spans="19:27" x14ac:dyDescent="0.2">
      <c r="S2314" s="399"/>
      <c r="T2314" s="1401"/>
      <c r="W2314" s="864" t="str">
        <f t="shared" si="43"/>
        <v>1w</v>
      </c>
      <c r="X2314" s="1405">
        <f>_xll.qlCalendarAdvance(Calendar,X2313,W2314,"f",FALSE)</f>
        <v>55416</v>
      </c>
      <c r="Y2314" s="1404">
        <f>_xll.qlCalendarAdvance(Calendar,X2314,NDays&amp;"D")</f>
        <v>55416</v>
      </c>
      <c r="Z2314" s="1403">
        <v>1.9556853392801665E-2</v>
      </c>
      <c r="AA2314" s="1411">
        <v>1.9549593958341216E-2</v>
      </c>
    </row>
    <row r="2315" spans="19:27" x14ac:dyDescent="0.2">
      <c r="S2315" s="399"/>
      <c r="T2315" s="1401"/>
      <c r="W2315" s="864" t="str">
        <f t="shared" si="43"/>
        <v>1w</v>
      </c>
      <c r="X2315" s="1405">
        <f>_xll.qlCalendarAdvance(Calendar,X2314,W2315,"f",FALSE)</f>
        <v>55423</v>
      </c>
      <c r="Y2315" s="1404">
        <f>_xll.qlCalendarAdvance(Calendar,X2315,NDays&amp;"D")</f>
        <v>55423</v>
      </c>
      <c r="Z2315" s="1403">
        <v>1.9553042206443421E-2</v>
      </c>
      <c r="AA2315" s="1411">
        <v>1.9545757609136238E-2</v>
      </c>
    </row>
    <row r="2316" spans="19:27" x14ac:dyDescent="0.2">
      <c r="S2316" s="399"/>
      <c r="T2316" s="1401"/>
      <c r="W2316" s="864" t="str">
        <f t="shared" si="43"/>
        <v>1w</v>
      </c>
      <c r="X2316" s="1405">
        <f>_xll.qlCalendarAdvance(Calendar,X2315,W2316,"f",FALSE)</f>
        <v>55430</v>
      </c>
      <c r="Y2316" s="1404">
        <f>_xll.qlCalendarAdvance(Calendar,X2316,NDays&amp;"D")</f>
        <v>55430</v>
      </c>
      <c r="Z2316" s="1403">
        <v>1.9550006640595041E-2</v>
      </c>
      <c r="AA2316" s="1411">
        <v>1.9541936261597836E-2</v>
      </c>
    </row>
    <row r="2317" spans="19:27" x14ac:dyDescent="0.2">
      <c r="S2317" s="399"/>
      <c r="T2317" s="1401"/>
      <c r="W2317" s="864" t="str">
        <f t="shared" si="43"/>
        <v>1w</v>
      </c>
      <c r="X2317" s="1405">
        <f>_xll.qlCalendarAdvance(Calendar,X2316,W2317,"f",FALSE)</f>
        <v>55437</v>
      </c>
      <c r="Y2317" s="1404">
        <f>_xll.qlCalendarAdvance(Calendar,X2317,NDays&amp;"D")</f>
        <v>55437</v>
      </c>
      <c r="Z2317" s="1403">
        <v>1.954622811982705E-2</v>
      </c>
      <c r="AA2317" s="1411">
        <v>1.9538129915644964E-2</v>
      </c>
    </row>
    <row r="2318" spans="19:27" x14ac:dyDescent="0.2">
      <c r="S2318" s="399"/>
      <c r="T2318" s="1401"/>
      <c r="W2318" s="864" t="str">
        <f t="shared" si="43"/>
        <v>1w</v>
      </c>
      <c r="X2318" s="1405">
        <f>_xll.qlCalendarAdvance(Calendar,X2317,W2318,"f",FALSE)</f>
        <v>55444</v>
      </c>
      <c r="Y2318" s="1404">
        <f>_xll.qlCalendarAdvance(Calendar,X2318,NDays&amp;"D")</f>
        <v>55444</v>
      </c>
      <c r="Z2318" s="1403">
        <v>1.9542464627669842E-2</v>
      </c>
      <c r="AA2318" s="1411">
        <v>1.9534338571358667E-2</v>
      </c>
    </row>
    <row r="2319" spans="19:27" x14ac:dyDescent="0.2">
      <c r="S2319" s="399"/>
      <c r="T2319" s="1401"/>
      <c r="W2319" s="864" t="str">
        <f t="shared" si="43"/>
        <v>1w</v>
      </c>
      <c r="X2319" s="1405">
        <f>_xll.qlCalendarAdvance(Calendar,X2318,W2319,"f",FALSE)</f>
        <v>55451</v>
      </c>
      <c r="Y2319" s="1404">
        <f>_xll.qlCalendarAdvance(Calendar,X2319,NDays&amp;"D")</f>
        <v>55451</v>
      </c>
      <c r="Z2319" s="1403">
        <v>1.9538716164118501E-2</v>
      </c>
      <c r="AA2319" s="1411">
        <v>1.9530562228982085E-2</v>
      </c>
    </row>
    <row r="2320" spans="19:27" x14ac:dyDescent="0.2">
      <c r="S2320" s="399"/>
      <c r="T2320" s="1401"/>
      <c r="W2320" s="864" t="str">
        <f t="shared" si="43"/>
        <v>1w</v>
      </c>
      <c r="X2320" s="1405">
        <f>_xll.qlCalendarAdvance(Calendar,X2319,W2320,"f",FALSE)</f>
        <v>55458</v>
      </c>
      <c r="Y2320" s="1404">
        <f>_xll.qlCalendarAdvance(Calendar,X2320,NDays&amp;"D")</f>
        <v>55458</v>
      </c>
      <c r="Z2320" s="1403">
        <v>1.9534211666134005E-2</v>
      </c>
      <c r="AA2320" s="1411">
        <v>1.9526800888028939E-2</v>
      </c>
    </row>
    <row r="2321" spans="19:27" x14ac:dyDescent="0.2">
      <c r="S2321" s="399"/>
      <c r="T2321" s="1401"/>
      <c r="W2321" s="864" t="str">
        <f t="shared" si="43"/>
        <v>1w</v>
      </c>
      <c r="X2321" s="1405">
        <f>_xll.qlCalendarAdvance(Calendar,X2320,W2321,"f",FALSE)</f>
        <v>55465</v>
      </c>
      <c r="Y2321" s="1404">
        <f>_xll.qlCalendarAdvance(Calendar,X2321,NDays&amp;"D")</f>
        <v>55465</v>
      </c>
      <c r="Z2321" s="1403">
        <v>1.9530490636271769E-2</v>
      </c>
      <c r="AA2321" s="1411">
        <v>1.9523054548742369E-2</v>
      </c>
    </row>
    <row r="2322" spans="19:27" x14ac:dyDescent="0.2">
      <c r="S2322" s="399"/>
      <c r="T2322" s="1401"/>
      <c r="W2322" s="864" t="str">
        <f t="shared" si="43"/>
        <v>1w</v>
      </c>
      <c r="X2322" s="1405">
        <f>_xll.qlCalendarAdvance(Calendar,X2321,W2322,"f",FALSE)</f>
        <v>55472</v>
      </c>
      <c r="Y2322" s="1404">
        <f>_xll.qlCalendarAdvance(Calendar,X2322,NDays&amp;"D")</f>
        <v>55472</v>
      </c>
      <c r="Z2322" s="1403">
        <v>1.9526784632444026E-2</v>
      </c>
      <c r="AA2322" s="1411">
        <v>1.9519323211203421E-2</v>
      </c>
    </row>
    <row r="2323" spans="19:27" x14ac:dyDescent="0.2">
      <c r="S2323" s="399"/>
      <c r="T2323" s="1401"/>
      <c r="W2323" s="864" t="str">
        <f t="shared" si="43"/>
        <v>1w</v>
      </c>
      <c r="X2323" s="1405">
        <f>_xll.qlCalendarAdvance(Calendar,X2322,W2323,"f",FALSE)</f>
        <v>55479</v>
      </c>
      <c r="Y2323" s="1404">
        <f>_xll.qlCalendarAdvance(Calendar,X2323,NDays&amp;"D")</f>
        <v>55479</v>
      </c>
      <c r="Z2323" s="1403">
        <v>1.9523093654637263E-2</v>
      </c>
      <c r="AA2323" s="1411">
        <v>1.9515606875331049E-2</v>
      </c>
    </row>
    <row r="2324" spans="19:27" x14ac:dyDescent="0.2">
      <c r="S2324" s="399"/>
      <c r="T2324" s="1401"/>
      <c r="W2324" s="864" t="str">
        <f t="shared" si="43"/>
        <v>1w</v>
      </c>
      <c r="X2324" s="1405">
        <f>_xll.qlCalendarAdvance(Calendar,X2323,W2324,"f",FALSE)</f>
        <v>55486</v>
      </c>
      <c r="Y2324" s="1404">
        <f>_xll.qlCalendarAdvance(Calendar,X2324,NDays&amp;"D")</f>
        <v>55486</v>
      </c>
      <c r="Z2324" s="1403">
        <v>1.9519417702840679E-2</v>
      </c>
      <c r="AA2324" s="1411">
        <v>1.9511905541125252E-2</v>
      </c>
    </row>
    <row r="2325" spans="19:27" x14ac:dyDescent="0.2">
      <c r="S2325" s="399"/>
      <c r="T2325" s="1401"/>
      <c r="W2325" s="864" t="str">
        <f t="shared" si="43"/>
        <v>1w</v>
      </c>
      <c r="X2325" s="1405">
        <f>_xll.qlCalendarAdvance(Calendar,X2324,W2325,"f",FALSE)</f>
        <v>55493</v>
      </c>
      <c r="Y2325" s="1404">
        <f>_xll.qlCalendarAdvance(Calendar,X2325,NDays&amp;"D")</f>
        <v>55493</v>
      </c>
      <c r="Z2325" s="1403">
        <v>1.9516540982553763E-2</v>
      </c>
      <c r="AA2325" s="1411">
        <v>1.9508219208504984E-2</v>
      </c>
    </row>
    <row r="2326" spans="19:27" x14ac:dyDescent="0.2">
      <c r="S2326" s="399"/>
      <c r="T2326" s="1401"/>
      <c r="W2326" s="864" t="str">
        <f t="shared" si="43"/>
        <v>1w</v>
      </c>
      <c r="X2326" s="1405">
        <f>_xll.qlCalendarAdvance(Calendar,X2325,W2326,"f",FALSE)</f>
        <v>55500</v>
      </c>
      <c r="Y2326" s="1404">
        <f>_xll.qlCalendarAdvance(Calendar,X2326,NDays&amp;"D")</f>
        <v>55500</v>
      </c>
      <c r="Z2326" s="1403">
        <v>1.9512897718776873E-2</v>
      </c>
      <c r="AA2326" s="1411">
        <v>1.9504547877632339E-2</v>
      </c>
    </row>
    <row r="2327" spans="19:27" x14ac:dyDescent="0.2">
      <c r="S2327" s="399"/>
      <c r="T2327" s="1401"/>
      <c r="W2327" s="864" t="str">
        <f t="shared" si="43"/>
        <v>1w</v>
      </c>
      <c r="X2327" s="1405">
        <f>_xll.qlCalendarAdvance(Calendar,X2326,W2327,"f",FALSE)</f>
        <v>55507</v>
      </c>
      <c r="Y2327" s="1404">
        <f>_xll.qlCalendarAdvance(Calendar,X2327,NDays&amp;"D")</f>
        <v>55507</v>
      </c>
      <c r="Z2327" s="1403">
        <v>1.9509269483480592E-2</v>
      </c>
      <c r="AA2327" s="1411">
        <v>1.9500891548345223E-2</v>
      </c>
    </row>
    <row r="2328" spans="19:27" x14ac:dyDescent="0.2">
      <c r="S2328" s="399"/>
      <c r="T2328" s="1401"/>
      <c r="W2328" s="864" t="str">
        <f t="shared" si="43"/>
        <v>1w</v>
      </c>
      <c r="X2328" s="1405">
        <f>_xll.qlCalendarAdvance(Calendar,X2327,W2328,"f",FALSE)</f>
        <v>55514</v>
      </c>
      <c r="Y2328" s="1404">
        <f>_xll.qlCalendarAdvance(Calendar,X2328,NDays&amp;"D")</f>
        <v>55514</v>
      </c>
      <c r="Z2328" s="1403">
        <v>1.9505656276652648E-2</v>
      </c>
      <c r="AA2328" s="1411">
        <v>1.9497250220724682E-2</v>
      </c>
    </row>
    <row r="2329" spans="19:27" x14ac:dyDescent="0.2">
      <c r="S2329" s="399"/>
      <c r="T2329" s="1401"/>
      <c r="W2329" s="864" t="str">
        <f t="shared" si="43"/>
        <v>1w</v>
      </c>
      <c r="X2329" s="1405">
        <f>_xll.qlCalendarAdvance(Calendar,X2328,W2329,"f",FALSE)</f>
        <v>55521</v>
      </c>
      <c r="Y2329" s="1404">
        <f>_xll.qlCalendarAdvance(Calendar,X2329,NDays&amp;"D")</f>
        <v>55521</v>
      </c>
      <c r="Z2329" s="1403">
        <v>1.9502058098273392E-2</v>
      </c>
      <c r="AA2329" s="1411">
        <v>1.9493623894770717E-2</v>
      </c>
    </row>
    <row r="2330" spans="19:27" x14ac:dyDescent="0.2">
      <c r="S2330" s="399"/>
      <c r="T2330" s="1401"/>
      <c r="W2330" s="864" t="str">
        <f t="shared" ref="W2330:W2393" si="44">W2329</f>
        <v>1w</v>
      </c>
      <c r="X2330" s="1405">
        <f>_xll.qlCalendarAdvance(Calendar,X2329,W2330,"f",FALSE)</f>
        <v>55528</v>
      </c>
      <c r="Y2330" s="1404">
        <f>_xll.qlCalendarAdvance(Calendar,X2330,NDays&amp;"D")</f>
        <v>55528</v>
      </c>
      <c r="Z2330" s="1403">
        <v>1.9498474948330544E-2</v>
      </c>
      <c r="AA2330" s="1411">
        <v>1.9490012570645421E-2</v>
      </c>
    </row>
    <row r="2331" spans="19:27" x14ac:dyDescent="0.2">
      <c r="S2331" s="399"/>
      <c r="T2331" s="1401"/>
      <c r="W2331" s="864" t="str">
        <f t="shared" si="44"/>
        <v>1w</v>
      </c>
      <c r="X2331" s="1405">
        <f>_xll.qlCalendarAdvance(Calendar,X2330,W2331,"f",FALSE)</f>
        <v>55535</v>
      </c>
      <c r="Y2331" s="1404">
        <f>_xll.qlCalendarAdvance(Calendar,X2331,NDays&amp;"D")</f>
        <v>55535</v>
      </c>
      <c r="Z2331" s="1403">
        <v>1.949490682680691E-2</v>
      </c>
      <c r="AA2331" s="1411">
        <v>1.9486416248024607E-2</v>
      </c>
    </row>
    <row r="2332" spans="19:27" x14ac:dyDescent="0.2">
      <c r="S2332" s="399"/>
      <c r="T2332" s="1401"/>
      <c r="W2332" s="864" t="str">
        <f t="shared" si="44"/>
        <v>1w</v>
      </c>
      <c r="X2332" s="1405">
        <f>_xll.qlCalendarAdvance(Calendar,X2331,W2332,"f",FALSE)</f>
        <v>55542</v>
      </c>
      <c r="Y2332" s="1404">
        <f>_xll.qlCalendarAdvance(Calendar,X2332,NDays&amp;"D")</f>
        <v>55542</v>
      </c>
      <c r="Z2332" s="1403">
        <v>1.9491353733690216E-2</v>
      </c>
      <c r="AA2332" s="1411">
        <v>1.9482834926989323E-2</v>
      </c>
    </row>
    <row r="2333" spans="19:27" x14ac:dyDescent="0.2">
      <c r="S2333" s="399"/>
      <c r="T2333" s="1401"/>
      <c r="W2333" s="864" t="str">
        <f t="shared" si="44"/>
        <v>1w</v>
      </c>
      <c r="X2333" s="1405">
        <f>_xll.qlCalendarAdvance(Calendar,X2332,W2333,"f",FALSE)</f>
        <v>55549</v>
      </c>
      <c r="Y2333" s="1404">
        <f>_xll.qlCalendarAdvance(Calendar,X2333,NDays&amp;"D")</f>
        <v>55549</v>
      </c>
      <c r="Z2333" s="1403">
        <v>1.9486742037738394E-2</v>
      </c>
      <c r="AA2333" s="1411">
        <v>1.9479268607701661E-2</v>
      </c>
    </row>
    <row r="2334" spans="19:27" x14ac:dyDescent="0.2">
      <c r="S2334" s="399"/>
      <c r="T2334" s="1401"/>
      <c r="W2334" s="864" t="str">
        <f t="shared" si="44"/>
        <v>1w</v>
      </c>
      <c r="X2334" s="1405">
        <f>_xll.qlCalendarAdvance(Calendar,X2333,W2334,"f",FALSE)</f>
        <v>55556</v>
      </c>
      <c r="Y2334" s="1404">
        <f>_xll.qlCalendarAdvance(Calendar,X2334,NDays&amp;"D")</f>
        <v>55556</v>
      </c>
      <c r="Z2334" s="1403">
        <v>1.9483215460114944E-2</v>
      </c>
      <c r="AA2334" s="1411">
        <v>1.9475717289999528E-2</v>
      </c>
    </row>
    <row r="2335" spans="19:27" x14ac:dyDescent="0.2">
      <c r="S2335" s="399"/>
      <c r="T2335" s="1401"/>
      <c r="W2335" s="864" t="str">
        <f t="shared" si="44"/>
        <v>1w</v>
      </c>
      <c r="X2335" s="1405">
        <f>_xll.qlCalendarAdvance(Calendar,X2334,W2335,"f",FALSE)</f>
        <v>55563</v>
      </c>
      <c r="Y2335" s="1404">
        <f>_xll.qlCalendarAdvance(Calendar,X2335,NDays&amp;"D")</f>
        <v>55563</v>
      </c>
      <c r="Z2335" s="1403">
        <v>1.9479703907518964E-2</v>
      </c>
      <c r="AA2335" s="1411">
        <v>1.9472180974126063E-2</v>
      </c>
    </row>
    <row r="2336" spans="19:27" x14ac:dyDescent="0.2">
      <c r="S2336" s="399"/>
      <c r="T2336" s="1401"/>
      <c r="W2336" s="864" t="str">
        <f t="shared" si="44"/>
        <v>1w</v>
      </c>
      <c r="X2336" s="1405">
        <f>_xll.qlCalendarAdvance(Calendar,X2335,W2336,"f",FALSE)</f>
        <v>55570</v>
      </c>
      <c r="Y2336" s="1404">
        <f>_xll.qlCalendarAdvance(Calendar,X2336,NDays&amp;"D")</f>
        <v>55570</v>
      </c>
      <c r="Z2336" s="1403">
        <v>1.9476207379933677E-2</v>
      </c>
      <c r="AA2336" s="1411">
        <v>1.9468659659757082E-2</v>
      </c>
    </row>
    <row r="2337" spans="19:27" x14ac:dyDescent="0.2">
      <c r="S2337" s="399"/>
      <c r="T2337" s="1401"/>
      <c r="W2337" s="864" t="str">
        <f t="shared" si="44"/>
        <v>1w</v>
      </c>
      <c r="X2337" s="1405">
        <f>_xll.qlCalendarAdvance(Calendar,X2336,W2337,"f",FALSE)</f>
        <v>55577</v>
      </c>
      <c r="Y2337" s="1404">
        <f>_xll.qlCalendarAdvance(Calendar,X2337,NDays&amp;"D")</f>
        <v>55577</v>
      </c>
      <c r="Z2337" s="1403">
        <v>1.9472725877353506E-2</v>
      </c>
      <c r="AA2337" s="1411">
        <v>1.9465153347135722E-2</v>
      </c>
    </row>
    <row r="2338" spans="19:27" x14ac:dyDescent="0.2">
      <c r="S2338" s="399"/>
      <c r="T2338" s="1401"/>
      <c r="W2338" s="864" t="str">
        <f t="shared" si="44"/>
        <v>1w</v>
      </c>
      <c r="X2338" s="1405">
        <f>_xll.qlCalendarAdvance(Calendar,X2337,W2338,"f",FALSE)</f>
        <v>55584</v>
      </c>
      <c r="Y2338" s="1404">
        <f>_xll.qlCalendarAdvance(Calendar,X2338,NDays&amp;"D")</f>
        <v>55584</v>
      </c>
      <c r="Z2338" s="1403">
        <v>1.9470350770732611E-2</v>
      </c>
      <c r="AA2338" s="1411">
        <v>1.9461662036099892E-2</v>
      </c>
    </row>
    <row r="2339" spans="19:27" x14ac:dyDescent="0.2">
      <c r="S2339" s="399"/>
      <c r="T2339" s="1401"/>
      <c r="W2339" s="864" t="str">
        <f t="shared" si="44"/>
        <v>1w</v>
      </c>
      <c r="X2339" s="1405">
        <f>_xll.qlCalendarAdvance(Calendar,X2338,W2339,"f",FALSE)</f>
        <v>55591</v>
      </c>
      <c r="Y2339" s="1404">
        <f>_xll.qlCalendarAdvance(Calendar,X2339,NDays&amp;"D")</f>
        <v>55591</v>
      </c>
      <c r="Z2339" s="1403">
        <v>1.946690287606415E-2</v>
      </c>
      <c r="AA2339" s="1411">
        <v>1.9458185726730637E-2</v>
      </c>
    </row>
    <row r="2340" spans="19:27" x14ac:dyDescent="0.2">
      <c r="S2340" s="399"/>
      <c r="T2340" s="1401"/>
      <c r="W2340" s="864" t="str">
        <f t="shared" si="44"/>
        <v>1w</v>
      </c>
      <c r="X2340" s="1405">
        <f>_xll.qlCalendarAdvance(Calendar,X2339,W2340,"f",FALSE)</f>
        <v>55598</v>
      </c>
      <c r="Y2340" s="1404">
        <f>_xll.qlCalendarAdvance(Calendar,X2340,NDays&amp;"D")</f>
        <v>55598</v>
      </c>
      <c r="Z2340" s="1403">
        <v>1.9463744868884109E-2</v>
      </c>
      <c r="AA2340" s="1411">
        <v>1.9454724419027958E-2</v>
      </c>
    </row>
    <row r="2341" spans="19:27" x14ac:dyDescent="0.2">
      <c r="S2341" s="399"/>
      <c r="T2341" s="1401"/>
      <c r="W2341" s="864" t="str">
        <f t="shared" si="44"/>
        <v>1w</v>
      </c>
      <c r="X2341" s="1405">
        <f>_xll.qlCalendarAdvance(Calendar,X2340,W2341,"f",FALSE)</f>
        <v>55605</v>
      </c>
      <c r="Y2341" s="1404">
        <f>_xll.qlCalendarAdvance(Calendar,X2341,NDays&amp;"D")</f>
        <v>55605</v>
      </c>
      <c r="Z2341" s="1403">
        <v>1.946005217158947E-2</v>
      </c>
      <c r="AA2341" s="1411">
        <v>1.9451278112991854E-2</v>
      </c>
    </row>
    <row r="2342" spans="19:27" x14ac:dyDescent="0.2">
      <c r="S2342" s="399"/>
      <c r="T2342" s="1401"/>
      <c r="W2342" s="864" t="str">
        <f t="shared" si="44"/>
        <v>1w</v>
      </c>
      <c r="X2342" s="1405">
        <f>_xll.qlCalendarAdvance(Calendar,X2341,W2342,"f",FALSE)</f>
        <v>55612</v>
      </c>
      <c r="Y2342" s="1404">
        <f>_xll.qlCalendarAdvance(Calendar,X2342,NDays&amp;"D")</f>
        <v>55612</v>
      </c>
      <c r="Z2342" s="1403">
        <v>1.9455820002427553E-2</v>
      </c>
      <c r="AA2342" s="1411">
        <v>1.9447846808703373E-2</v>
      </c>
    </row>
    <row r="2343" spans="19:27" x14ac:dyDescent="0.2">
      <c r="S2343" s="399"/>
      <c r="T2343" s="1401"/>
      <c r="W2343" s="864" t="str">
        <f t="shared" si="44"/>
        <v>1w</v>
      </c>
      <c r="X2343" s="1405">
        <f>_xll.qlCalendarAdvance(Calendar,X2342,W2343,"f",FALSE)</f>
        <v>55619</v>
      </c>
      <c r="Y2343" s="1404">
        <f>_xll.qlCalendarAdvance(Calendar,X2343,NDays&amp;"D")</f>
        <v>55619</v>
      </c>
      <c r="Z2343" s="1403">
        <v>1.9452429542238952E-2</v>
      </c>
      <c r="AA2343" s="1411">
        <v>1.9444430505838328E-2</v>
      </c>
    </row>
    <row r="2344" spans="19:27" x14ac:dyDescent="0.2">
      <c r="S2344" s="399"/>
      <c r="T2344" s="1401"/>
      <c r="W2344" s="864" t="str">
        <f t="shared" si="44"/>
        <v>1w</v>
      </c>
      <c r="X2344" s="1405">
        <f>_xll.qlCalendarAdvance(Calendar,X2343,W2344,"f",FALSE)</f>
        <v>55626</v>
      </c>
      <c r="Y2344" s="1404">
        <f>_xll.qlCalendarAdvance(Calendar,X2344,NDays&amp;"D")</f>
        <v>55626</v>
      </c>
      <c r="Z2344" s="1403">
        <v>1.9449054107798479E-2</v>
      </c>
      <c r="AA2344" s="1411">
        <v>1.9441029204801952E-2</v>
      </c>
    </row>
    <row r="2345" spans="19:27" x14ac:dyDescent="0.2">
      <c r="S2345" s="399"/>
      <c r="T2345" s="1401"/>
      <c r="W2345" s="864" t="str">
        <f t="shared" si="44"/>
        <v>1w</v>
      </c>
      <c r="X2345" s="1405">
        <f>_xll.qlCalendarAdvance(Calendar,X2344,W2345,"f",FALSE)</f>
        <v>55633</v>
      </c>
      <c r="Y2345" s="1404">
        <f>_xll.qlCalendarAdvance(Calendar,X2345,NDays&amp;"D")</f>
        <v>55633</v>
      </c>
      <c r="Z2345" s="1403">
        <v>1.9445693699095323E-2</v>
      </c>
      <c r="AA2345" s="1411">
        <v>1.9437642905432151E-2</v>
      </c>
    </row>
    <row r="2346" spans="19:27" x14ac:dyDescent="0.2">
      <c r="S2346" s="399"/>
      <c r="T2346" s="1401"/>
      <c r="W2346" s="864" t="str">
        <f t="shared" si="44"/>
        <v>1w</v>
      </c>
      <c r="X2346" s="1405">
        <f>_xll.qlCalendarAdvance(Calendar,X2345,W2346,"f",FALSE)</f>
        <v>55640</v>
      </c>
      <c r="Y2346" s="1404">
        <f>_xll.qlCalendarAdvance(Calendar,X2346,NDays&amp;"D")</f>
        <v>55640</v>
      </c>
      <c r="Z2346" s="1403">
        <v>1.94431884047956E-2</v>
      </c>
      <c r="AA2346" s="1411">
        <v>1.9434271607566833E-2</v>
      </c>
    </row>
    <row r="2347" spans="19:27" x14ac:dyDescent="0.2">
      <c r="S2347" s="399"/>
      <c r="T2347" s="1401"/>
      <c r="W2347" s="864" t="str">
        <f t="shared" si="44"/>
        <v>1w</v>
      </c>
      <c r="X2347" s="1405">
        <f>_xll.qlCalendarAdvance(Calendar,X2346,W2347,"f",FALSE)</f>
        <v>55647</v>
      </c>
      <c r="Y2347" s="1404">
        <f>_xll.qlCalendarAdvance(Calendar,X2347,NDays&amp;"D")</f>
        <v>55647</v>
      </c>
      <c r="Z2347" s="1403">
        <v>1.9439860736080981E-2</v>
      </c>
      <c r="AA2347" s="1411">
        <v>1.9430915311449137E-2</v>
      </c>
    </row>
    <row r="2348" spans="19:27" x14ac:dyDescent="0.2">
      <c r="S2348" s="399"/>
      <c r="T2348" s="1401"/>
      <c r="W2348" s="864" t="str">
        <f t="shared" si="44"/>
        <v>1w</v>
      </c>
      <c r="X2348" s="1405">
        <f>_xll.qlCalendarAdvance(Calendar,X2347,W2348,"f",FALSE)</f>
        <v>55654</v>
      </c>
      <c r="Y2348" s="1404">
        <f>_xll.qlCalendarAdvance(Calendar,X2348,NDays&amp;"D")</f>
        <v>55654</v>
      </c>
      <c r="Z2348" s="1403">
        <v>1.9436548095549802E-2</v>
      </c>
      <c r="AA2348" s="1411">
        <v>1.9427574016998017E-2</v>
      </c>
    </row>
    <row r="2349" spans="19:27" x14ac:dyDescent="0.2">
      <c r="S2349" s="399"/>
      <c r="T2349" s="1401"/>
      <c r="W2349" s="864" t="str">
        <f t="shared" si="44"/>
        <v>1w</v>
      </c>
      <c r="X2349" s="1405">
        <f>_xll.qlCalendarAdvance(Calendar,X2348,W2349,"f",FALSE)</f>
        <v>55661</v>
      </c>
      <c r="Y2349" s="1404">
        <f>_xll.qlCalendarAdvance(Calendar,X2349,NDays&amp;"D")</f>
        <v>55661</v>
      </c>
      <c r="Z2349" s="1403">
        <v>1.9433250483187336E-2</v>
      </c>
      <c r="AA2349" s="1411">
        <v>1.9424247724213473E-2</v>
      </c>
    </row>
    <row r="2350" spans="19:27" x14ac:dyDescent="0.2">
      <c r="S2350" s="399"/>
      <c r="T2350" s="1401"/>
      <c r="W2350" s="864" t="str">
        <f t="shared" si="44"/>
        <v>1w</v>
      </c>
      <c r="X2350" s="1405">
        <f>_xll.qlCalendarAdvance(Calendar,X2349,W2350,"f",FALSE)</f>
        <v>55668</v>
      </c>
      <c r="Y2350" s="1404">
        <f>_xll.qlCalendarAdvance(Calendar,X2350,NDays&amp;"D")</f>
        <v>55668</v>
      </c>
      <c r="Z2350" s="1403">
        <v>1.9429117041128784E-2</v>
      </c>
      <c r="AA2350" s="1411">
        <v>1.9420936433014457E-2</v>
      </c>
    </row>
    <row r="2351" spans="19:27" x14ac:dyDescent="0.2">
      <c r="S2351" s="399"/>
      <c r="T2351" s="1401"/>
      <c r="W2351" s="864" t="str">
        <f t="shared" si="44"/>
        <v>1w</v>
      </c>
      <c r="X2351" s="1405">
        <f>_xll.qlCalendarAdvance(Calendar,X2350,W2351,"f",FALSE)</f>
        <v>55675</v>
      </c>
      <c r="Y2351" s="1404">
        <f>_xll.qlCalendarAdvance(Calendar,X2351,NDays&amp;"D")</f>
        <v>55675</v>
      </c>
      <c r="Z2351" s="1403">
        <v>1.942584678656049E-2</v>
      </c>
      <c r="AA2351" s="1411">
        <v>1.9417640143563064E-2</v>
      </c>
    </row>
    <row r="2352" spans="19:27" x14ac:dyDescent="0.2">
      <c r="S2352" s="399"/>
      <c r="T2352" s="1401"/>
      <c r="W2352" s="864" t="str">
        <f t="shared" si="44"/>
        <v>1w</v>
      </c>
      <c r="X2352" s="1405">
        <f>_xll.qlCalendarAdvance(Calendar,X2351,W2352,"f",FALSE)</f>
        <v>55682</v>
      </c>
      <c r="Y2352" s="1404">
        <f>_xll.qlCalendarAdvance(Calendar,X2352,NDays&amp;"D")</f>
        <v>55682</v>
      </c>
      <c r="Z2352" s="1403">
        <v>1.9422591557640367E-2</v>
      </c>
      <c r="AA2352" s="1411">
        <v>1.9414358855616154E-2</v>
      </c>
    </row>
    <row r="2353" spans="19:27" x14ac:dyDescent="0.2">
      <c r="S2353" s="399"/>
      <c r="T2353" s="1401"/>
      <c r="W2353" s="864" t="str">
        <f t="shared" si="44"/>
        <v>1w</v>
      </c>
      <c r="X2353" s="1405">
        <f>_xll.qlCalendarAdvance(Calendar,X2352,W2353,"f",FALSE)</f>
        <v>55689</v>
      </c>
      <c r="Y2353" s="1404">
        <f>_xll.qlCalendarAdvance(Calendar,X2353,NDays&amp;"D")</f>
        <v>55689</v>
      </c>
      <c r="Z2353" s="1403">
        <v>1.9419351354360313E-2</v>
      </c>
      <c r="AA2353" s="1411">
        <v>1.9411092569497912E-2</v>
      </c>
    </row>
    <row r="2354" spans="19:27" x14ac:dyDescent="0.2">
      <c r="S2354" s="399"/>
      <c r="T2354" s="1401"/>
      <c r="W2354" s="864" t="str">
        <f t="shared" si="44"/>
        <v>1w</v>
      </c>
      <c r="X2354" s="1405">
        <f>_xll.qlCalendarAdvance(Calendar,X2353,W2354,"f",FALSE)</f>
        <v>55696</v>
      </c>
      <c r="Y2354" s="1404">
        <f>_xll.qlCalendarAdvance(Calendar,X2354,NDays&amp;"D")</f>
        <v>55696</v>
      </c>
      <c r="Z2354" s="1403">
        <v>1.941612617669871E-2</v>
      </c>
      <c r="AA2354" s="1411">
        <v>1.9407841284965199E-2</v>
      </c>
    </row>
    <row r="2355" spans="19:27" x14ac:dyDescent="0.2">
      <c r="S2355" s="399"/>
      <c r="T2355" s="1401"/>
      <c r="W2355" s="864" t="str">
        <f t="shared" si="44"/>
        <v>1w</v>
      </c>
      <c r="X2355" s="1405">
        <f>_xll.qlCalendarAdvance(Calendar,X2354,W2355,"f",FALSE)</f>
        <v>55703</v>
      </c>
      <c r="Y2355" s="1404">
        <f>_xll.qlCalendarAdvance(Calendar,X2355,NDays&amp;"D")</f>
        <v>55703</v>
      </c>
      <c r="Z2355" s="1403">
        <v>1.9413780399818649E-2</v>
      </c>
      <c r="AA2355" s="1411">
        <v>1.9404605002018016E-2</v>
      </c>
    </row>
    <row r="2356" spans="19:27" x14ac:dyDescent="0.2">
      <c r="S2356" s="399"/>
      <c r="T2356" s="1401"/>
      <c r="W2356" s="864" t="str">
        <f t="shared" si="44"/>
        <v>1w</v>
      </c>
      <c r="X2356" s="1405">
        <f>_xll.qlCalendarAdvance(Calendar,X2355,W2356,"f",FALSE)</f>
        <v>55710</v>
      </c>
      <c r="Y2356" s="1404">
        <f>_xll.qlCalendarAdvance(Calendar,X2356,NDays&amp;"D")</f>
        <v>55710</v>
      </c>
      <c r="Z2356" s="1403">
        <v>1.9410587984268757E-2</v>
      </c>
      <c r="AA2356" s="1411">
        <v>1.9401383720737408E-2</v>
      </c>
    </row>
    <row r="2357" spans="19:27" x14ac:dyDescent="0.2">
      <c r="S2357" s="399"/>
      <c r="T2357" s="1401"/>
      <c r="W2357" s="864" t="str">
        <f t="shared" si="44"/>
        <v>1w</v>
      </c>
      <c r="X2357" s="1405">
        <f>_xll.qlCalendarAdvance(Calendar,X2356,W2357,"f",FALSE)</f>
        <v>55717</v>
      </c>
      <c r="Y2357" s="1404">
        <f>_xll.qlCalendarAdvance(Calendar,X2357,NDays&amp;"D")</f>
        <v>55717</v>
      </c>
      <c r="Z2357" s="1403">
        <v>1.9407410596781968E-2</v>
      </c>
      <c r="AA2357" s="1411">
        <v>1.939817744104233E-2</v>
      </c>
    </row>
    <row r="2358" spans="19:27" x14ac:dyDescent="0.2">
      <c r="S2358" s="399"/>
      <c r="T2358" s="1401"/>
      <c r="W2358" s="864" t="str">
        <f t="shared" si="44"/>
        <v>1w</v>
      </c>
      <c r="X2358" s="1405">
        <f>_xll.qlCalendarAdvance(Calendar,X2357,W2358,"f",FALSE)</f>
        <v>55724</v>
      </c>
      <c r="Y2358" s="1404">
        <f>_xll.qlCalendarAdvance(Calendar,X2358,NDays&amp;"D")</f>
        <v>55724</v>
      </c>
      <c r="Z2358" s="1403">
        <v>1.9404539269033894E-2</v>
      </c>
      <c r="AA2358" s="1411">
        <v>1.9394986163094874E-2</v>
      </c>
    </row>
    <row r="2359" spans="19:27" x14ac:dyDescent="0.2">
      <c r="S2359" s="399"/>
      <c r="T2359" s="1401"/>
      <c r="W2359" s="864" t="str">
        <f t="shared" si="44"/>
        <v>1w</v>
      </c>
      <c r="X2359" s="1405">
        <f>_xll.qlCalendarAdvance(Calendar,X2358,W2359,"f",FALSE)</f>
        <v>55731</v>
      </c>
      <c r="Y2359" s="1404">
        <f>_xll.qlCalendarAdvance(Calendar,X2359,NDays&amp;"D")</f>
        <v>55731</v>
      </c>
      <c r="Z2359" s="1403">
        <v>1.9400225672332499E-2</v>
      </c>
      <c r="AA2359" s="1411">
        <v>1.9391809886813993E-2</v>
      </c>
    </row>
    <row r="2360" spans="19:27" x14ac:dyDescent="0.2">
      <c r="S2360" s="399"/>
      <c r="T2360" s="1401"/>
      <c r="W2360" s="864" t="str">
        <f t="shared" si="44"/>
        <v>1w</v>
      </c>
      <c r="X2360" s="1405">
        <f>_xll.qlCalendarAdvance(Calendar,X2359,W2360,"f",FALSE)</f>
        <v>55738</v>
      </c>
      <c r="Y2360" s="1404">
        <f>_xll.qlCalendarAdvance(Calendar,X2360,NDays&amp;"D")</f>
        <v>55738</v>
      </c>
      <c r="Z2360" s="1403">
        <v>1.939796860257988E-2</v>
      </c>
      <c r="AA2360" s="1411">
        <v>1.9388648612118642E-2</v>
      </c>
    </row>
    <row r="2361" spans="19:27" x14ac:dyDescent="0.2">
      <c r="S2361" s="399"/>
      <c r="T2361" s="1401"/>
      <c r="W2361" s="864" t="str">
        <f t="shared" si="44"/>
        <v>1w</v>
      </c>
      <c r="X2361" s="1405">
        <f>_xll.qlCalendarAdvance(Calendar,X2360,W2361,"f",FALSE)</f>
        <v>55745</v>
      </c>
      <c r="Y2361" s="1404">
        <f>_xll.qlCalendarAdvance(Calendar,X2361,NDays&amp;"D")</f>
        <v>55745</v>
      </c>
      <c r="Z2361" s="1403">
        <v>1.9394851327217796E-2</v>
      </c>
      <c r="AA2361" s="1411">
        <v>1.9385502339089866E-2</v>
      </c>
    </row>
    <row r="2362" spans="19:27" x14ac:dyDescent="0.2">
      <c r="S2362" s="399"/>
      <c r="T2362" s="1401"/>
      <c r="W2362" s="864" t="str">
        <f t="shared" si="44"/>
        <v>1w</v>
      </c>
      <c r="X2362" s="1405">
        <f>_xll.qlCalendarAdvance(Calendar,X2361,W2362,"f",FALSE)</f>
        <v>55752</v>
      </c>
      <c r="Y2362" s="1404">
        <f>_xll.qlCalendarAdvance(Calendar,X2362,NDays&amp;"D")</f>
        <v>55752</v>
      </c>
      <c r="Z2362" s="1403">
        <v>1.9391749079857419E-2</v>
      </c>
      <c r="AA2362" s="1411">
        <v>1.9382371067808712E-2</v>
      </c>
    </row>
    <row r="2363" spans="19:27" x14ac:dyDescent="0.2">
      <c r="S2363" s="399"/>
      <c r="T2363" s="1401"/>
      <c r="W2363" s="864" t="str">
        <f t="shared" si="44"/>
        <v>1w</v>
      </c>
      <c r="X2363" s="1405">
        <f>_xll.qlCalendarAdvance(Calendar,X2362,W2363,"f",FALSE)</f>
        <v>55759</v>
      </c>
      <c r="Y2363" s="1404">
        <f>_xll.qlCalendarAdvance(Calendar,X2363,NDays&amp;"D")</f>
        <v>55759</v>
      </c>
      <c r="Z2363" s="1403">
        <v>1.9388661860484008E-2</v>
      </c>
      <c r="AA2363" s="1411">
        <v>1.9379254797950995E-2</v>
      </c>
    </row>
    <row r="2364" spans="19:27" x14ac:dyDescent="0.2">
      <c r="S2364" s="399"/>
      <c r="T2364" s="1401"/>
      <c r="W2364" s="864" t="str">
        <f t="shared" si="44"/>
        <v>1w</v>
      </c>
      <c r="X2364" s="1405">
        <f>_xll.qlCalendarAdvance(Calendar,X2363,W2364,"f",FALSE)</f>
        <v>55766</v>
      </c>
      <c r="Y2364" s="1404">
        <f>_xll.qlCalendarAdvance(Calendar,X2364,NDays&amp;"D")</f>
        <v>55766</v>
      </c>
      <c r="Z2364" s="1403">
        <v>1.938470080678778E-2</v>
      </c>
      <c r="AA2364" s="1411">
        <v>1.9376153529921947E-2</v>
      </c>
    </row>
    <row r="2365" spans="19:27" x14ac:dyDescent="0.2">
      <c r="S2365" s="399"/>
      <c r="T2365" s="1401"/>
      <c r="W2365" s="864" t="str">
        <f t="shared" si="44"/>
        <v>1w</v>
      </c>
      <c r="X2365" s="1405">
        <f>_xll.qlCalendarAdvance(Calendar,X2364,W2365,"f",FALSE)</f>
        <v>55773</v>
      </c>
      <c r="Y2365" s="1404">
        <f>_xll.qlCalendarAdvance(Calendar,X2365,NDays&amp;"D")</f>
        <v>55773</v>
      </c>
      <c r="Z2365" s="1403">
        <v>1.9381640910207852E-2</v>
      </c>
      <c r="AA2365" s="1411">
        <v>1.9373067263478427E-2</v>
      </c>
    </row>
    <row r="2366" spans="19:27" x14ac:dyDescent="0.2">
      <c r="S2366" s="399"/>
      <c r="T2366" s="1401"/>
      <c r="W2366" s="864" t="str">
        <f t="shared" si="44"/>
        <v>1w</v>
      </c>
      <c r="X2366" s="1405">
        <f>_xll.qlCalendarAdvance(Calendar,X2365,W2366,"f",FALSE)</f>
        <v>55780</v>
      </c>
      <c r="Y2366" s="1404">
        <f>_xll.qlCalendarAdvance(Calendar,X2366,NDays&amp;"D")</f>
        <v>55780</v>
      </c>
      <c r="Z2366" s="1403">
        <v>1.9378596039108596E-2</v>
      </c>
      <c r="AA2366" s="1411">
        <v>1.9369995998701484E-2</v>
      </c>
    </row>
    <row r="2367" spans="19:27" x14ac:dyDescent="0.2">
      <c r="S2367" s="399"/>
      <c r="T2367" s="1401"/>
      <c r="W2367" s="864" t="str">
        <f t="shared" si="44"/>
        <v>1w</v>
      </c>
      <c r="X2367" s="1405">
        <f>_xll.qlCalendarAdvance(Calendar,X2366,W2367,"f",FALSE)</f>
        <v>55787</v>
      </c>
      <c r="Y2367" s="1404">
        <f>_xll.qlCalendarAdvance(Calendar,X2367,NDays&amp;"D")</f>
        <v>55787</v>
      </c>
      <c r="Z2367" s="1403">
        <v>1.9375566193492715E-2</v>
      </c>
      <c r="AA2367" s="1411">
        <v>1.9366939735510069E-2</v>
      </c>
    </row>
    <row r="2368" spans="19:27" x14ac:dyDescent="0.2">
      <c r="S2368" s="399"/>
      <c r="T2368" s="1401"/>
      <c r="W2368" s="864" t="str">
        <f t="shared" si="44"/>
        <v>1w</v>
      </c>
      <c r="X2368" s="1405">
        <f>_xll.qlCalendarAdvance(Calendar,X2367,W2368,"f",FALSE)</f>
        <v>55794</v>
      </c>
      <c r="Y2368" s="1404">
        <f>_xll.qlCalendarAdvance(Calendar,X2368,NDays&amp;"D")</f>
        <v>55794</v>
      </c>
      <c r="Z2368" s="1403">
        <v>1.9373451182984343E-2</v>
      </c>
      <c r="AA2368" s="1411">
        <v>1.936389847398523E-2</v>
      </c>
    </row>
    <row r="2369" spans="19:27" x14ac:dyDescent="0.2">
      <c r="S2369" s="399"/>
      <c r="T2369" s="1401"/>
      <c r="W2369" s="864" t="str">
        <f t="shared" si="44"/>
        <v>1w</v>
      </c>
      <c r="X2369" s="1405">
        <f>_xll.qlCalendarAdvance(Calendar,X2368,W2369,"f",FALSE)</f>
        <v>55801</v>
      </c>
      <c r="Y2369" s="1404">
        <f>_xll.qlCalendarAdvance(Calendar,X2369,NDays&amp;"D")</f>
        <v>55801</v>
      </c>
      <c r="Z2369" s="1403">
        <v>1.9370454131272419E-2</v>
      </c>
      <c r="AA2369" s="1411">
        <v>1.9360872214126967E-2</v>
      </c>
    </row>
    <row r="2370" spans="19:27" x14ac:dyDescent="0.2">
      <c r="S2370" s="399"/>
      <c r="T2370" s="1401"/>
      <c r="W2370" s="864" t="str">
        <f t="shared" si="44"/>
        <v>1w</v>
      </c>
      <c r="X2370" s="1405">
        <f>_xll.qlCalendarAdvance(Calendar,X2369,W2370,"f",FALSE)</f>
        <v>55808</v>
      </c>
      <c r="Y2370" s="1404">
        <f>_xll.qlCalendarAdvance(Calendar,X2370,NDays&amp;"D")</f>
        <v>55808</v>
      </c>
      <c r="Z2370" s="1403">
        <v>1.9367472107459052E-2</v>
      </c>
      <c r="AA2370" s="1411">
        <v>1.935786095593528E-2</v>
      </c>
    </row>
    <row r="2371" spans="19:27" x14ac:dyDescent="0.2">
      <c r="S2371" s="399"/>
      <c r="T2371" s="1401"/>
      <c r="W2371" s="864" t="str">
        <f t="shared" si="44"/>
        <v>1w</v>
      </c>
      <c r="X2371" s="1405">
        <f>_xll.qlCalendarAdvance(Calendar,X2370,W2371,"f",FALSE)</f>
        <v>55815</v>
      </c>
      <c r="Y2371" s="1404">
        <f>_xll.qlCalendarAdvance(Calendar,X2371,NDays&amp;"D")</f>
        <v>55815</v>
      </c>
      <c r="Z2371" s="1403">
        <v>1.9364505111536871E-2</v>
      </c>
      <c r="AA2371" s="1411">
        <v>1.9354864699329122E-2</v>
      </c>
    </row>
    <row r="2372" spans="19:27" x14ac:dyDescent="0.2">
      <c r="S2372" s="399"/>
      <c r="T2372" s="1401"/>
      <c r="W2372" s="864" t="str">
        <f t="shared" si="44"/>
        <v>1w</v>
      </c>
      <c r="X2372" s="1405">
        <f>_xll.qlCalendarAdvance(Calendar,X2371,W2372,"f",FALSE)</f>
        <v>55822</v>
      </c>
      <c r="Y2372" s="1404">
        <f>_xll.qlCalendarAdvance(Calendar,X2372,NDays&amp;"D")</f>
        <v>55822</v>
      </c>
      <c r="Z2372" s="1403">
        <v>1.9360642347077722E-2</v>
      </c>
      <c r="AA2372" s="1411">
        <v>1.9351883444389539E-2</v>
      </c>
    </row>
    <row r="2373" spans="19:27" x14ac:dyDescent="0.2">
      <c r="S2373" s="399"/>
      <c r="T2373" s="1401"/>
      <c r="W2373" s="864" t="str">
        <f t="shared" si="44"/>
        <v>1w</v>
      </c>
      <c r="X2373" s="1405">
        <f>_xll.qlCalendarAdvance(Calendar,X2372,W2373,"f",FALSE)</f>
        <v>55829</v>
      </c>
      <c r="Y2373" s="1404">
        <f>_xll.qlCalendarAdvance(Calendar,X2373,NDays&amp;"D")</f>
        <v>55829</v>
      </c>
      <c r="Z2373" s="1403">
        <v>1.9357702654059526E-2</v>
      </c>
      <c r="AA2373" s="1411">
        <v>1.9348917191116533E-2</v>
      </c>
    </row>
    <row r="2374" spans="19:27" x14ac:dyDescent="0.2">
      <c r="S2374" s="399"/>
      <c r="T2374" s="1401"/>
      <c r="W2374" s="864" t="str">
        <f t="shared" si="44"/>
        <v>1w</v>
      </c>
      <c r="X2374" s="1405">
        <f>_xll.qlCalendarAdvance(Calendar,X2373,W2374,"f",FALSE)</f>
        <v>55836</v>
      </c>
      <c r="Y2374" s="1404">
        <f>_xll.qlCalendarAdvance(Calendar,X2374,NDays&amp;"D")</f>
        <v>55836</v>
      </c>
      <c r="Z2374" s="1403">
        <v>1.9354777986435555E-2</v>
      </c>
      <c r="AA2374" s="1411">
        <v>1.9345965939510101E-2</v>
      </c>
    </row>
    <row r="2375" spans="19:27" x14ac:dyDescent="0.2">
      <c r="S2375" s="399"/>
      <c r="T2375" s="1401"/>
      <c r="W2375" s="864" t="str">
        <f t="shared" si="44"/>
        <v>1w</v>
      </c>
      <c r="X2375" s="1405">
        <f>_xll.qlCalendarAdvance(Calendar,X2374,W2375,"f",FALSE)</f>
        <v>55843</v>
      </c>
      <c r="Y2375" s="1404">
        <f>_xll.qlCalendarAdvance(Calendar,X2375,NDays&amp;"D")</f>
        <v>55843</v>
      </c>
      <c r="Z2375" s="1403">
        <v>1.9351868344195E-2</v>
      </c>
      <c r="AA2375" s="1411">
        <v>1.9343029689408153E-2</v>
      </c>
    </row>
    <row r="2376" spans="19:27" x14ac:dyDescent="0.2">
      <c r="S2376" s="399"/>
      <c r="T2376" s="1401"/>
      <c r="W2376" s="864" t="str">
        <f t="shared" si="44"/>
        <v>1w</v>
      </c>
      <c r="X2376" s="1405">
        <f>_xll.qlCalendarAdvance(Calendar,X2375,W2376,"f",FALSE)</f>
        <v>55850</v>
      </c>
      <c r="Y2376" s="1404">
        <f>_xll.qlCalendarAdvance(Calendar,X2376,NDays&amp;"D")</f>
        <v>55850</v>
      </c>
      <c r="Z2376" s="1403">
        <v>1.9348973727327062E-2</v>
      </c>
      <c r="AA2376" s="1411">
        <v>1.9340108441053827E-2</v>
      </c>
    </row>
    <row r="2377" spans="19:27" x14ac:dyDescent="0.2">
      <c r="S2377" s="399"/>
      <c r="T2377" s="1401"/>
      <c r="W2377" s="864" t="str">
        <f t="shared" si="44"/>
        <v>1w</v>
      </c>
      <c r="X2377" s="1405">
        <f>_xll.qlCalendarAdvance(Calendar,X2376,W2377,"f",FALSE)</f>
        <v>55857</v>
      </c>
      <c r="Y2377" s="1404">
        <f>_xll.qlCalendarAdvance(Calendar,X2377,NDays&amp;"D")</f>
        <v>55857</v>
      </c>
      <c r="Z2377" s="1403">
        <v>1.9347018720972109E-2</v>
      </c>
      <c r="AA2377" s="1411">
        <v>1.9337202194366077E-2</v>
      </c>
    </row>
    <row r="2378" spans="19:27" x14ac:dyDescent="0.2">
      <c r="S2378" s="399"/>
      <c r="T2378" s="1401"/>
      <c r="W2378" s="864" t="str">
        <f t="shared" si="44"/>
        <v>1w</v>
      </c>
      <c r="X2378" s="1405">
        <f>_xll.qlCalendarAdvance(Calendar,X2377,W2378,"f",FALSE)</f>
        <v>55864</v>
      </c>
      <c r="Y2378" s="1404">
        <f>_xll.qlCalendarAdvance(Calendar,X2378,NDays&amp;"D")</f>
        <v>55864</v>
      </c>
      <c r="Z2378" s="1403">
        <v>1.9344156919932125E-2</v>
      </c>
      <c r="AA2378" s="1411">
        <v>1.9334310949263855E-2</v>
      </c>
    </row>
    <row r="2379" spans="19:27" x14ac:dyDescent="0.2">
      <c r="S2379" s="399"/>
      <c r="T2379" s="1401"/>
      <c r="W2379" s="864" t="str">
        <f t="shared" si="44"/>
        <v>1w</v>
      </c>
      <c r="X2379" s="1405">
        <f>_xll.qlCalendarAdvance(Calendar,X2378,W2379,"f",FALSE)</f>
        <v>55871</v>
      </c>
      <c r="Y2379" s="1404">
        <f>_xll.qlCalendarAdvance(Calendar,X2379,NDays&amp;"D")</f>
        <v>55871</v>
      </c>
      <c r="Z2379" s="1403">
        <v>1.9341310146682639E-2</v>
      </c>
      <c r="AA2379" s="1411">
        <v>1.9331434705747164E-2</v>
      </c>
    </row>
    <row r="2380" spans="19:27" x14ac:dyDescent="0.2">
      <c r="S2380" s="399"/>
      <c r="T2380" s="1401"/>
      <c r="W2380" s="864" t="str">
        <f t="shared" si="44"/>
        <v>1w</v>
      </c>
      <c r="X2380" s="1405">
        <f>_xll.qlCalendarAdvance(Calendar,X2379,W2380,"f",FALSE)</f>
        <v>55880</v>
      </c>
      <c r="Y2380" s="1404">
        <f>_xll.qlCalendarAdvance(Calendar,X2380,NDays&amp;"D")</f>
        <v>55880</v>
      </c>
      <c r="Z2380" s="1403">
        <v>1.9337049539110543E-2</v>
      </c>
      <c r="AA2380" s="1411">
        <v>1.9328375345128993E-2</v>
      </c>
    </row>
    <row r="2381" spans="19:27" x14ac:dyDescent="0.2">
      <c r="S2381" s="399"/>
      <c r="T2381" s="1401"/>
      <c r="W2381" s="864" t="str">
        <f t="shared" si="44"/>
        <v>1w</v>
      </c>
      <c r="X2381" s="1405">
        <f>_xll.qlCalendarAdvance(Calendar,X2380,W2381,"f",FALSE)</f>
        <v>55887</v>
      </c>
      <c r="Y2381" s="1404">
        <f>_xll.qlCalendarAdvance(Calendar,X2381,NDays&amp;"D")</f>
        <v>55887</v>
      </c>
      <c r="Z2381" s="1403">
        <v>1.9334235266178858E-2</v>
      </c>
      <c r="AA2381" s="1411">
        <v>1.9325535233503114E-2</v>
      </c>
    </row>
    <row r="2382" spans="19:27" x14ac:dyDescent="0.2">
      <c r="S2382" s="399"/>
      <c r="T2382" s="1401"/>
      <c r="W2382" s="864" t="str">
        <f t="shared" si="44"/>
        <v>1w</v>
      </c>
      <c r="X2382" s="1405">
        <f>_xll.qlCalendarAdvance(Calendar,X2381,W2382,"f",FALSE)</f>
        <v>55894</v>
      </c>
      <c r="Y2382" s="1404">
        <f>_xll.qlCalendarAdvance(Calendar,X2382,NDays&amp;"D")</f>
        <v>55894</v>
      </c>
      <c r="Z2382" s="1403">
        <v>1.9331436019368813E-2</v>
      </c>
      <c r="AA2382" s="1411">
        <v>1.932271012513772E-2</v>
      </c>
    </row>
    <row r="2383" spans="19:27" x14ac:dyDescent="0.2">
      <c r="S2383" s="399"/>
      <c r="T2383" s="1401"/>
      <c r="W2383" s="864" t="str">
        <f t="shared" si="44"/>
        <v>1w</v>
      </c>
      <c r="X2383" s="1405">
        <f>_xll.qlCalendarAdvance(Calendar,X2382,W2383,"f",FALSE)</f>
        <v>55901</v>
      </c>
      <c r="Y2383" s="1404">
        <f>_xll.qlCalendarAdvance(Calendar,X2383,NDays&amp;"D")</f>
        <v>55901</v>
      </c>
      <c r="Z2383" s="1403">
        <v>1.9328651798672561E-2</v>
      </c>
      <c r="AA2383" s="1411">
        <v>1.9319900020059826E-2</v>
      </c>
    </row>
    <row r="2384" spans="19:27" x14ac:dyDescent="0.2">
      <c r="S2384" s="399"/>
      <c r="T2384" s="1401"/>
      <c r="W2384" s="864" t="str">
        <f t="shared" si="44"/>
        <v>1w</v>
      </c>
      <c r="X2384" s="1405">
        <f>_xll.qlCalendarAdvance(Calendar,X2383,W2384,"f",FALSE)</f>
        <v>55908</v>
      </c>
      <c r="Y2384" s="1404">
        <f>_xll.qlCalendarAdvance(Calendar,X2384,NDays&amp;"D")</f>
        <v>55908</v>
      </c>
      <c r="Z2384" s="1403">
        <v>1.9325882604079643E-2</v>
      </c>
      <c r="AA2384" s="1411">
        <v>1.9317104918242421E-2</v>
      </c>
    </row>
    <row r="2385" spans="19:27" x14ac:dyDescent="0.2">
      <c r="S2385" s="399"/>
      <c r="T2385" s="1401"/>
      <c r="W2385" s="864" t="str">
        <f t="shared" si="44"/>
        <v>1w</v>
      </c>
      <c r="X2385" s="1405">
        <f>_xll.qlCalendarAdvance(Calendar,X2384,W2385,"f",FALSE)</f>
        <v>55915</v>
      </c>
      <c r="Y2385" s="1404">
        <f>_xll.qlCalendarAdvance(Calendar,X2385,NDays&amp;"D")</f>
        <v>55915</v>
      </c>
      <c r="Z2385" s="1403">
        <v>1.932218146299014E-2</v>
      </c>
      <c r="AA2385" s="1411">
        <v>1.9314324819658484E-2</v>
      </c>
    </row>
    <row r="2386" spans="19:27" x14ac:dyDescent="0.2">
      <c r="S2386" s="399"/>
      <c r="T2386" s="1401"/>
      <c r="W2386" s="864" t="str">
        <f t="shared" si="44"/>
        <v>1w</v>
      </c>
      <c r="X2386" s="1405">
        <f>_xll.qlCalendarAdvance(Calendar,X2385,W2386,"f",FALSE)</f>
        <v>55922</v>
      </c>
      <c r="Y2386" s="1404">
        <f>_xll.qlCalendarAdvance(Calendar,X2386,NDays&amp;"D")</f>
        <v>55922</v>
      </c>
      <c r="Z2386" s="1403">
        <v>1.9319439535833427E-2</v>
      </c>
      <c r="AA2386" s="1411">
        <v>1.9311559724416082E-2</v>
      </c>
    </row>
    <row r="2387" spans="19:27" x14ac:dyDescent="0.2">
      <c r="S2387" s="399"/>
      <c r="T2387" s="1401"/>
      <c r="W2387" s="864" t="str">
        <f t="shared" si="44"/>
        <v>1w</v>
      </c>
      <c r="X2387" s="1405">
        <f>_xll.qlCalendarAdvance(Calendar,X2386,W2387,"f",FALSE)</f>
        <v>55929</v>
      </c>
      <c r="Y2387" s="1404">
        <f>_xll.qlCalendarAdvance(Calendar,X2387,NDays&amp;"D")</f>
        <v>55929</v>
      </c>
      <c r="Z2387" s="1403">
        <v>1.9316712632298148E-2</v>
      </c>
      <c r="AA2387" s="1411">
        <v>1.9308809632380134E-2</v>
      </c>
    </row>
    <row r="2388" spans="19:27" x14ac:dyDescent="0.2">
      <c r="S2388" s="399"/>
      <c r="T2388" s="1401"/>
      <c r="W2388" s="864" t="str">
        <f t="shared" si="44"/>
        <v>1w</v>
      </c>
      <c r="X2388" s="1405">
        <f>_xll.qlCalendarAdvance(Calendar,X2387,W2388,"f",FALSE)</f>
        <v>55936</v>
      </c>
      <c r="Y2388" s="1404">
        <f>_xll.qlCalendarAdvance(Calendar,X2388,NDays&amp;"D")</f>
        <v>55936</v>
      </c>
      <c r="Z2388" s="1403">
        <v>1.9314000752381408E-2</v>
      </c>
      <c r="AA2388" s="1411">
        <v>1.9306074543658701E-2</v>
      </c>
    </row>
    <row r="2389" spans="19:27" x14ac:dyDescent="0.2">
      <c r="S2389" s="399"/>
      <c r="T2389" s="1401"/>
      <c r="W2389" s="864" t="str">
        <f t="shared" si="44"/>
        <v>1w</v>
      </c>
      <c r="X2389" s="1405">
        <f>_xll.qlCalendarAdvance(Calendar,X2388,W2389,"f",FALSE)</f>
        <v>55943</v>
      </c>
      <c r="Y2389" s="1404">
        <f>_xll.qlCalendarAdvance(Calendar,X2389,NDays&amp;"D")</f>
        <v>55943</v>
      </c>
      <c r="Z2389" s="1403">
        <v>1.9312262022272951E-2</v>
      </c>
      <c r="AA2389" s="1411">
        <v>1.9303354458170739E-2</v>
      </c>
    </row>
    <row r="2390" spans="19:27" x14ac:dyDescent="0.2">
      <c r="S2390" s="399"/>
      <c r="T2390" s="1401"/>
      <c r="W2390" s="864" t="str">
        <f t="shared" si="44"/>
        <v>1w</v>
      </c>
      <c r="X2390" s="1405">
        <f>_xll.qlCalendarAdvance(Calendar,X2389,W2390,"f",FALSE)</f>
        <v>55950</v>
      </c>
      <c r="Y2390" s="1404">
        <f>_xll.qlCalendarAdvance(Calendar,X2390,NDays&amp;"D")</f>
        <v>55950</v>
      </c>
      <c r="Z2390" s="1403">
        <v>1.9309903491189669E-2</v>
      </c>
      <c r="AA2390" s="1411">
        <v>1.9300649375943262E-2</v>
      </c>
    </row>
    <row r="2391" spans="19:27" x14ac:dyDescent="0.2">
      <c r="S2391" s="399"/>
      <c r="T2391" s="1401"/>
      <c r="W2391" s="864" t="str">
        <f t="shared" si="44"/>
        <v>1w</v>
      </c>
      <c r="X2391" s="1405">
        <f>_xll.qlCalendarAdvance(Calendar,X2390,W2391,"f",FALSE)</f>
        <v>55957</v>
      </c>
      <c r="Y2391" s="1404">
        <f>_xll.qlCalendarAdvance(Calendar,X2391,NDays&amp;"D")</f>
        <v>55957</v>
      </c>
      <c r="Z2391" s="1403">
        <v>1.9306918971899768E-2</v>
      </c>
      <c r="AA2391" s="1411">
        <v>1.929795929700329E-2</v>
      </c>
    </row>
    <row r="2392" spans="19:27" x14ac:dyDescent="0.2">
      <c r="S2392" s="399"/>
      <c r="T2392" s="1401"/>
      <c r="W2392" s="864" t="str">
        <f t="shared" si="44"/>
        <v>1w</v>
      </c>
      <c r="X2392" s="1405">
        <f>_xll.qlCalendarAdvance(Calendar,X2391,W2392,"f",FALSE)</f>
        <v>55964</v>
      </c>
      <c r="Y2392" s="1404">
        <f>_xll.qlCalendarAdvance(Calendar,X2392,NDays&amp;"D")</f>
        <v>55964</v>
      </c>
      <c r="Z2392" s="1403">
        <v>1.9304269985746615E-2</v>
      </c>
      <c r="AA2392" s="1411">
        <v>1.9295284221269769E-2</v>
      </c>
    </row>
    <row r="2393" spans="19:27" x14ac:dyDescent="0.2">
      <c r="S2393" s="399"/>
      <c r="T2393" s="1401"/>
      <c r="W2393" s="864" t="str">
        <f t="shared" si="44"/>
        <v>1w</v>
      </c>
      <c r="X2393" s="1405">
        <f>_xll.qlCalendarAdvance(Calendar,X2392,W2393,"f",FALSE)</f>
        <v>55971</v>
      </c>
      <c r="Y2393" s="1404">
        <f>_xll.qlCalendarAdvance(Calendar,X2393,NDays&amp;"D")</f>
        <v>55971</v>
      </c>
      <c r="Z2393" s="1403">
        <v>1.9301636025602677E-2</v>
      </c>
      <c r="AA2393" s="1411">
        <v>1.9292624148850766E-2</v>
      </c>
    </row>
    <row r="2394" spans="19:27" x14ac:dyDescent="0.2">
      <c r="S2394" s="399"/>
      <c r="T2394" s="1401"/>
      <c r="W2394" s="864" t="str">
        <f t="shared" ref="W2394:W2457" si="45">W2393</f>
        <v>1w</v>
      </c>
      <c r="X2394" s="1405">
        <f>_xll.qlCalendarAdvance(Calendar,X2393,W2394,"f",FALSE)</f>
        <v>55982</v>
      </c>
      <c r="Y2394" s="1404">
        <f>_xll.qlCalendarAdvance(Calendar,X2394,NDays&amp;"D")</f>
        <v>55982</v>
      </c>
      <c r="Z2394" s="1403">
        <v>1.9297202627883446E-2</v>
      </c>
      <c r="AA2394" s="1411">
        <v>1.9287830717416021E-2</v>
      </c>
    </row>
    <row r="2395" spans="19:27" x14ac:dyDescent="0.2">
      <c r="S2395" s="399"/>
      <c r="T2395" s="1401"/>
      <c r="W2395" s="864" t="str">
        <f t="shared" si="45"/>
        <v>1w</v>
      </c>
      <c r="X2395" s="1405">
        <f>_xll.qlCalendarAdvance(Calendar,X2394,W2395,"f",FALSE)</f>
        <v>55989</v>
      </c>
      <c r="Y2395" s="1404">
        <f>_xll.qlCalendarAdvance(Calendar,X2395,NDays&amp;"D")</f>
        <v>55989</v>
      </c>
      <c r="Z2395" s="1403">
        <v>1.9294606369863319E-2</v>
      </c>
      <c r="AA2395" s="1411">
        <v>1.9285207358719081E-2</v>
      </c>
    </row>
    <row r="2396" spans="19:27" x14ac:dyDescent="0.2">
      <c r="S2396" s="399"/>
      <c r="T2396" s="1401"/>
      <c r="W2396" s="864" t="str">
        <f t="shared" si="45"/>
        <v>1w</v>
      </c>
      <c r="X2396" s="1405">
        <f>_xll.qlCalendarAdvance(Calendar,X2395,W2396,"f",FALSE)</f>
        <v>55996</v>
      </c>
      <c r="Y2396" s="1404">
        <f>_xll.qlCalendarAdvance(Calendar,X2396,NDays&amp;"D")</f>
        <v>55996</v>
      </c>
      <c r="Z2396" s="1403">
        <v>1.9292025137005085E-2</v>
      </c>
      <c r="AA2396" s="1411">
        <v>1.928259900160767E-2</v>
      </c>
    </row>
    <row r="2397" spans="19:27" x14ac:dyDescent="0.2">
      <c r="S2397" s="399"/>
      <c r="T2397" s="1401"/>
      <c r="W2397" s="864" t="str">
        <f t="shared" si="45"/>
        <v>1w</v>
      </c>
      <c r="X2397" s="1405">
        <f>_xll.qlCalendarAdvance(Calendar,X2396,W2397,"f",FALSE)</f>
        <v>56003</v>
      </c>
      <c r="Y2397" s="1404">
        <f>_xll.qlCalendarAdvance(Calendar,X2397,NDays&amp;"D")</f>
        <v>56003</v>
      </c>
      <c r="Z2397" s="1403">
        <v>1.9289458929303338E-2</v>
      </c>
      <c r="AA2397" s="1411">
        <v>1.9280005646162834E-2</v>
      </c>
    </row>
    <row r="2398" spans="19:27" x14ac:dyDescent="0.2">
      <c r="S2398" s="399"/>
      <c r="T2398" s="1401"/>
      <c r="W2398" s="864" t="str">
        <f t="shared" si="45"/>
        <v>1w</v>
      </c>
      <c r="X2398" s="1405">
        <f>_xll.qlCalendarAdvance(Calendar,X2397,W2398,"f",FALSE)</f>
        <v>56010</v>
      </c>
      <c r="Y2398" s="1404">
        <f>_xll.qlCalendarAdvance(Calendar,X2398,NDays&amp;"D")</f>
        <v>56010</v>
      </c>
      <c r="Z2398" s="1403">
        <v>1.9287236172294931E-2</v>
      </c>
      <c r="AA2398" s="1411">
        <v>1.9277427292303528E-2</v>
      </c>
    </row>
    <row r="2399" spans="19:27" x14ac:dyDescent="0.2">
      <c r="S2399" s="399"/>
      <c r="T2399" s="1401"/>
      <c r="W2399" s="864" t="str">
        <f t="shared" si="45"/>
        <v>1w</v>
      </c>
      <c r="X2399" s="1405">
        <f>_xll.qlCalendarAdvance(Calendar,X2398,W2399,"f",FALSE)</f>
        <v>56017</v>
      </c>
      <c r="Y2399" s="1404">
        <f>_xll.qlCalendarAdvance(Calendar,X2399,NDays&amp;"D")</f>
        <v>56017</v>
      </c>
      <c r="Z2399" s="1403">
        <v>1.9284700954246677E-2</v>
      </c>
      <c r="AA2399" s="1411">
        <v>1.9274863940191844E-2</v>
      </c>
    </row>
    <row r="2400" spans="19:27" x14ac:dyDescent="0.2">
      <c r="S2400" s="399"/>
      <c r="T2400" s="1401"/>
      <c r="W2400" s="864" t="str">
        <f t="shared" si="45"/>
        <v>1w</v>
      </c>
      <c r="X2400" s="1405">
        <f>_xll.qlCalendarAdvance(Calendar,X2399,W2400,"f",FALSE)</f>
        <v>56024</v>
      </c>
      <c r="Y2400" s="1404">
        <f>_xll.qlCalendarAdvance(Calendar,X2400,NDays&amp;"D")</f>
        <v>56024</v>
      </c>
      <c r="Z2400" s="1403">
        <v>1.9282180762134438E-2</v>
      </c>
      <c r="AA2400" s="1411">
        <v>1.9272315589665689E-2</v>
      </c>
    </row>
    <row r="2401" spans="19:27" x14ac:dyDescent="0.2">
      <c r="S2401" s="399"/>
      <c r="T2401" s="1401"/>
      <c r="W2401" s="864" t="str">
        <f t="shared" si="45"/>
        <v>1w</v>
      </c>
      <c r="X2401" s="1405">
        <f>_xll.qlCalendarAdvance(Calendar,X2400,W2401,"f",FALSE)</f>
        <v>56031</v>
      </c>
      <c r="Y2401" s="1404">
        <f>_xll.qlCalendarAdvance(Calendar,X2401,NDays&amp;"D")</f>
        <v>56031</v>
      </c>
      <c r="Z2401" s="1403">
        <v>1.927967559594514E-2</v>
      </c>
      <c r="AA2401" s="1411">
        <v>1.926978224080611E-2</v>
      </c>
    </row>
    <row r="2402" spans="19:27" x14ac:dyDescent="0.2">
      <c r="S2402" s="399"/>
      <c r="T2402" s="1401"/>
      <c r="W2402" s="864" t="str">
        <f t="shared" si="45"/>
        <v>1w</v>
      </c>
      <c r="X2402" s="1405">
        <f>_xll.qlCalendarAdvance(Calendar,X2401,W2402,"f",FALSE)</f>
        <v>56038</v>
      </c>
      <c r="Y2402" s="1404">
        <f>_xll.qlCalendarAdvance(Calendar,X2402,NDays&amp;"D")</f>
        <v>56038</v>
      </c>
      <c r="Z2402" s="1403">
        <v>1.9276853267736725E-2</v>
      </c>
      <c r="AA2402" s="1411">
        <v>1.9267263893451014E-2</v>
      </c>
    </row>
    <row r="2403" spans="19:27" x14ac:dyDescent="0.2">
      <c r="S2403" s="399"/>
      <c r="T2403" s="1401"/>
      <c r="W2403" s="864" t="str">
        <f t="shared" si="45"/>
        <v>1w</v>
      </c>
      <c r="X2403" s="1405">
        <f>_xll.qlCalendarAdvance(Calendar,X2402,W2403,"f",FALSE)</f>
        <v>56045</v>
      </c>
      <c r="Y2403" s="1404">
        <f>_xll.qlCalendarAdvance(Calendar,X2403,NDays&amp;"D")</f>
        <v>56045</v>
      </c>
      <c r="Z2403" s="1403">
        <v>1.9274377210746985E-2</v>
      </c>
      <c r="AA2403" s="1411">
        <v>1.926476054784354E-2</v>
      </c>
    </row>
    <row r="2404" spans="19:27" x14ac:dyDescent="0.2">
      <c r="S2404" s="399"/>
      <c r="T2404" s="1401"/>
      <c r="W2404" s="864" t="str">
        <f t="shared" si="45"/>
        <v>1w</v>
      </c>
      <c r="X2404" s="1405">
        <f>_xll.qlCalendarAdvance(Calendar,X2403,W2404,"f",FALSE)</f>
        <v>56052</v>
      </c>
      <c r="Y2404" s="1404">
        <f>_xll.qlCalendarAdvance(Calendar,X2404,NDays&amp;"D")</f>
        <v>56052</v>
      </c>
      <c r="Z2404" s="1403">
        <v>1.92719161788516E-2</v>
      </c>
      <c r="AA2404" s="1411">
        <v>1.9262272203821595E-2</v>
      </c>
    </row>
    <row r="2405" spans="19:27" x14ac:dyDescent="0.2">
      <c r="S2405" s="399"/>
      <c r="T2405" s="1401"/>
      <c r="W2405" s="864" t="str">
        <f t="shared" si="45"/>
        <v>1w</v>
      </c>
      <c r="X2405" s="1405">
        <f>_xll.qlCalendarAdvance(Calendar,X2404,W2405,"f",FALSE)</f>
        <v>56059</v>
      </c>
      <c r="Y2405" s="1404">
        <f>_xll.qlCalendarAdvance(Calendar,X2405,NDays&amp;"D")</f>
        <v>56059</v>
      </c>
      <c r="Z2405" s="1403">
        <v>1.9269470172028957E-2</v>
      </c>
      <c r="AA2405" s="1411">
        <v>1.9259798861466226E-2</v>
      </c>
    </row>
    <row r="2406" spans="19:27" x14ac:dyDescent="0.2">
      <c r="S2406" s="399"/>
      <c r="T2406" s="1401"/>
      <c r="W2406" s="864" t="str">
        <f t="shared" si="45"/>
        <v>1w</v>
      </c>
      <c r="X2406" s="1405">
        <f>_xll.qlCalendarAdvance(Calendar,X2405,W2406,"f",FALSE)</f>
        <v>56066</v>
      </c>
      <c r="Y2406" s="1404">
        <f>_xll.qlCalendarAdvance(Calendar,X2406,NDays&amp;"D")</f>
        <v>56066</v>
      </c>
      <c r="Z2406" s="1403">
        <v>1.9267375153531698E-2</v>
      </c>
      <c r="AA2406" s="1411">
        <v>1.925734052061534E-2</v>
      </c>
    </row>
    <row r="2407" spans="19:27" x14ac:dyDescent="0.2">
      <c r="S2407" s="399"/>
      <c r="T2407" s="1401"/>
      <c r="W2407" s="864" t="str">
        <f t="shared" si="45"/>
        <v>1w</v>
      </c>
      <c r="X2407" s="1405">
        <f>_xll.qlCalendarAdvance(Calendar,X2406,W2407,"f",FALSE)</f>
        <v>56073</v>
      </c>
      <c r="Y2407" s="1404">
        <f>_xll.qlCalendarAdvance(Calendar,X2407,NDays&amp;"D")</f>
        <v>56073</v>
      </c>
      <c r="Z2407" s="1403">
        <v>1.9264960142689209E-2</v>
      </c>
      <c r="AA2407" s="1411">
        <v>1.9254897181593122E-2</v>
      </c>
    </row>
    <row r="2408" spans="19:27" x14ac:dyDescent="0.2">
      <c r="S2408" s="399"/>
      <c r="T2408" s="1401"/>
      <c r="W2408" s="864" t="str">
        <f t="shared" si="45"/>
        <v>1w</v>
      </c>
      <c r="X2408" s="1405">
        <f>_xll.qlCalendarAdvance(Calendar,X2407,W2408,"f",FALSE)</f>
        <v>56080</v>
      </c>
      <c r="Y2408" s="1404">
        <f>_xll.qlCalendarAdvance(Calendar,X2408,NDays&amp;"D")</f>
        <v>56080</v>
      </c>
      <c r="Z2408" s="1403">
        <v>1.9262560157704306E-2</v>
      </c>
      <c r="AA2408" s="1411">
        <v>1.9252468844075388E-2</v>
      </c>
    </row>
    <row r="2409" spans="19:27" x14ac:dyDescent="0.2">
      <c r="S2409" s="399"/>
      <c r="T2409" s="1401"/>
      <c r="W2409" s="864" t="str">
        <f t="shared" si="45"/>
        <v>1w</v>
      </c>
      <c r="X2409" s="1405">
        <f>_xll.qlCalendarAdvance(Calendar,X2408,W2409,"f",FALSE)</f>
        <v>56087</v>
      </c>
      <c r="Y2409" s="1404">
        <f>_xll.qlCalendarAdvance(Calendar,X2409,NDays&amp;"D")</f>
        <v>56087</v>
      </c>
      <c r="Z2409" s="1403">
        <v>1.926017519857437E-2</v>
      </c>
      <c r="AA2409" s="1411">
        <v>1.9250055508224229E-2</v>
      </c>
    </row>
    <row r="2410" spans="19:27" x14ac:dyDescent="0.2">
      <c r="S2410" s="399"/>
      <c r="T2410" s="1401"/>
      <c r="W2410" s="864" t="str">
        <f t="shared" si="45"/>
        <v>1w</v>
      </c>
      <c r="X2410" s="1405">
        <f>_xll.qlCalendarAdvance(Calendar,X2409,W2410,"f",FALSE)</f>
        <v>56094</v>
      </c>
      <c r="Y2410" s="1404">
        <f>_xll.qlCalendarAdvance(Calendar,X2410,NDays&amp;"D")</f>
        <v>56094</v>
      </c>
      <c r="Z2410" s="1403">
        <v>1.925780526527849E-2</v>
      </c>
      <c r="AA2410" s="1411">
        <v>1.9247657174039645E-2</v>
      </c>
    </row>
    <row r="2411" spans="19:27" x14ac:dyDescent="0.2">
      <c r="S2411" s="399"/>
      <c r="T2411" s="1401"/>
      <c r="W2411" s="864" t="str">
        <f t="shared" si="45"/>
        <v>1w</v>
      </c>
      <c r="X2411" s="1405">
        <f>_xll.qlCalendarAdvance(Calendar,X2410,W2411,"f",FALSE)</f>
        <v>56101</v>
      </c>
      <c r="Y2411" s="1404">
        <f>_xll.qlCalendarAdvance(Calendar,X2411,NDays&amp;"D")</f>
        <v>56101</v>
      </c>
      <c r="Z2411" s="1403">
        <v>1.9255450357816662E-2</v>
      </c>
      <c r="AA2411" s="1411">
        <v>1.9245273841440591E-2</v>
      </c>
    </row>
    <row r="2412" spans="19:27" x14ac:dyDescent="0.2">
      <c r="S2412" s="399"/>
      <c r="T2412" s="1401"/>
      <c r="W2412" s="864" t="str">
        <f t="shared" si="45"/>
        <v>1w</v>
      </c>
      <c r="X2412" s="1405">
        <f>_xll.qlCalendarAdvance(Calendar,X2411,W2412,"f",FALSE)</f>
        <v>56108</v>
      </c>
      <c r="Y2412" s="1404">
        <f>_xll.qlCalendarAdvance(Calendar,X2412,NDays&amp;"D")</f>
        <v>56108</v>
      </c>
      <c r="Z2412" s="1403">
        <v>1.9253110476175814E-2</v>
      </c>
      <c r="AA2412" s="1411">
        <v>1.9242905510427066E-2</v>
      </c>
    </row>
    <row r="2413" spans="19:27" x14ac:dyDescent="0.2">
      <c r="S2413" s="399"/>
      <c r="T2413" s="1401"/>
      <c r="W2413" s="864" t="str">
        <f t="shared" si="45"/>
        <v>1w</v>
      </c>
      <c r="X2413" s="1405">
        <f>_xll.qlCalendarAdvance(Calendar,X2412,W2413,"f",FALSE)</f>
        <v>56115</v>
      </c>
      <c r="Y2413" s="1404">
        <f>_xll.qlCalendarAdvance(Calendar,X2413,NDays&amp;"D")</f>
        <v>56115</v>
      </c>
      <c r="Z2413" s="1403">
        <v>1.9250785620350722E-2</v>
      </c>
      <c r="AA2413" s="1411">
        <v>1.9240552181080117E-2</v>
      </c>
    </row>
    <row r="2414" spans="19:27" x14ac:dyDescent="0.2">
      <c r="S2414" s="399"/>
      <c r="T2414" s="1401"/>
      <c r="W2414" s="864" t="str">
        <f t="shared" si="45"/>
        <v>1w</v>
      </c>
      <c r="X2414" s="1405">
        <f>_xll.qlCalendarAdvance(Calendar,X2413,W2414,"f",FALSE)</f>
        <v>56122</v>
      </c>
      <c r="Y2414" s="1404">
        <f>_xll.qlCalendarAdvance(Calendar,X2414,NDays&amp;"D")</f>
        <v>56122</v>
      </c>
      <c r="Z2414" s="1403">
        <v>1.9248475790330923E-2</v>
      </c>
      <c r="AA2414" s="1411">
        <v>1.9238213853399744E-2</v>
      </c>
    </row>
    <row r="2415" spans="19:27" x14ac:dyDescent="0.2">
      <c r="S2415" s="399"/>
      <c r="T2415" s="1401"/>
      <c r="W2415" s="864" t="str">
        <f t="shared" si="45"/>
        <v>1w</v>
      </c>
      <c r="X2415" s="1405">
        <f>_xll.qlCalendarAdvance(Calendar,X2414,W2415,"f",FALSE)</f>
        <v>56129</v>
      </c>
      <c r="Y2415" s="1404">
        <f>_xll.qlCalendarAdvance(Calendar,X2415,NDays&amp;"D")</f>
        <v>56129</v>
      </c>
      <c r="Z2415" s="1403">
        <v>1.924583648113376E-2</v>
      </c>
      <c r="AA2415" s="1411">
        <v>1.92358905273049E-2</v>
      </c>
    </row>
    <row r="2416" spans="19:27" x14ac:dyDescent="0.2">
      <c r="S2416" s="399"/>
      <c r="T2416" s="1401"/>
      <c r="W2416" s="864" t="str">
        <f t="shared" si="45"/>
        <v>1w</v>
      </c>
      <c r="X2416" s="1405">
        <f>_xll.qlCalendarAdvance(Calendar,X2415,W2416,"f",FALSE)</f>
        <v>56136</v>
      </c>
      <c r="Y2416" s="1404">
        <f>_xll.qlCalendarAdvance(Calendar,X2416,NDays&amp;"D")</f>
        <v>56136</v>
      </c>
      <c r="Z2416" s="1403">
        <v>1.9243555749579071E-2</v>
      </c>
      <c r="AA2416" s="1411">
        <v>1.9233582202795585E-2</v>
      </c>
    </row>
    <row r="2417" spans="19:27" x14ac:dyDescent="0.2">
      <c r="S2417" s="399"/>
      <c r="T2417" s="1401"/>
      <c r="W2417" s="864" t="str">
        <f t="shared" si="45"/>
        <v>1w</v>
      </c>
      <c r="X2417" s="1405">
        <f>_xll.qlCalendarAdvance(Calendar,X2416,W2417,"f",FALSE)</f>
        <v>56143</v>
      </c>
      <c r="Y2417" s="1404">
        <f>_xll.qlCalendarAdvance(Calendar,X2417,NDays&amp;"D")</f>
        <v>56143</v>
      </c>
      <c r="Z2417" s="1403">
        <v>1.9241290043002568E-2</v>
      </c>
      <c r="AA2417" s="1411">
        <v>1.9231288879952846E-2</v>
      </c>
    </row>
    <row r="2418" spans="19:27" x14ac:dyDescent="0.2">
      <c r="S2418" s="399"/>
      <c r="T2418" s="1401"/>
      <c r="W2418" s="864" t="str">
        <f t="shared" si="45"/>
        <v>1w</v>
      </c>
      <c r="X2418" s="1405">
        <f>_xll.qlCalendarAdvance(Calendar,X2417,W2418,"f",FALSE)</f>
        <v>56150</v>
      </c>
      <c r="Y2418" s="1404">
        <f>_xll.qlCalendarAdvance(Calendar,X2418,NDays&amp;"D")</f>
        <v>56150</v>
      </c>
      <c r="Z2418" s="1403">
        <v>1.9239039361393449E-2</v>
      </c>
      <c r="AA2418" s="1411">
        <v>1.9229010558857729E-2</v>
      </c>
    </row>
    <row r="2419" spans="19:27" x14ac:dyDescent="0.2">
      <c r="S2419" s="399"/>
      <c r="T2419" s="1401"/>
      <c r="W2419" s="864" t="str">
        <f t="shared" si="45"/>
        <v>1w</v>
      </c>
      <c r="X2419" s="1405">
        <f>_xll.qlCalendarAdvance(Calendar,X2418,W2419,"f",FALSE)</f>
        <v>56157</v>
      </c>
      <c r="Y2419" s="1404">
        <f>_xll.qlCalendarAdvance(Calendar,X2419,NDays&amp;"D")</f>
        <v>56157</v>
      </c>
      <c r="Z2419" s="1403">
        <v>1.9237152026979336E-2</v>
      </c>
      <c r="AA2419" s="1411">
        <v>1.9226747239267095E-2</v>
      </c>
    </row>
    <row r="2420" spans="19:27" x14ac:dyDescent="0.2">
      <c r="S2420" s="399"/>
      <c r="T2420" s="1401"/>
      <c r="W2420" s="864" t="str">
        <f t="shared" si="45"/>
        <v>1w</v>
      </c>
      <c r="X2420" s="1405">
        <f>_xll.qlCalendarAdvance(Calendar,X2419,W2420,"f",FALSE)</f>
        <v>56164</v>
      </c>
      <c r="Y2420" s="1404">
        <f>_xll.qlCalendarAdvance(Calendar,X2420,NDays&amp;"D")</f>
        <v>56164</v>
      </c>
      <c r="Z2420" s="1403">
        <v>1.9234932351603073E-2</v>
      </c>
      <c r="AA2420" s="1411">
        <v>1.922449892126199E-2</v>
      </c>
    </row>
    <row r="2421" spans="19:27" x14ac:dyDescent="0.2">
      <c r="S2421" s="399"/>
      <c r="T2421" s="1401"/>
      <c r="W2421" s="864" t="str">
        <f t="shared" si="45"/>
        <v>1w</v>
      </c>
      <c r="X2421" s="1405">
        <f>_xll.qlCalendarAdvance(Calendar,X2420,W2421,"f",FALSE)</f>
        <v>56171</v>
      </c>
      <c r="Y2421" s="1404">
        <f>_xll.qlCalendarAdvance(Calendar,X2421,NDays&amp;"D")</f>
        <v>56171</v>
      </c>
      <c r="Z2421" s="1403">
        <v>1.9232727701966743E-2</v>
      </c>
      <c r="AA2421" s="1411">
        <v>1.9222265605004507E-2</v>
      </c>
    </row>
    <row r="2422" spans="19:27" x14ac:dyDescent="0.2">
      <c r="S2422" s="399"/>
      <c r="T2422" s="1401"/>
      <c r="W2422" s="864" t="str">
        <f t="shared" si="45"/>
        <v>1w</v>
      </c>
      <c r="X2422" s="1405">
        <f>_xll.qlCalendarAdvance(Calendar,X2421,W2422,"f",FALSE)</f>
        <v>56178</v>
      </c>
      <c r="Y2422" s="1404">
        <f>_xll.qlCalendarAdvance(Calendar,X2422,NDays&amp;"D")</f>
        <v>56178</v>
      </c>
      <c r="Z2422" s="1403">
        <v>1.9230538078070354E-2</v>
      </c>
      <c r="AA2422" s="1411">
        <v>1.9220047290332554E-2</v>
      </c>
    </row>
    <row r="2423" spans="19:27" x14ac:dyDescent="0.2">
      <c r="S2423" s="399"/>
      <c r="T2423" s="1401"/>
      <c r="W2423" s="864" t="str">
        <f t="shared" si="45"/>
        <v>1w</v>
      </c>
      <c r="X2423" s="1405">
        <f>_xll.qlCalendarAdvance(Calendar,X2422,W2423,"f",FALSE)</f>
        <v>56185</v>
      </c>
      <c r="Y2423" s="1404">
        <f>_xll.qlCalendarAdvance(Calendar,X2423,NDays&amp;"D")</f>
        <v>56185</v>
      </c>
      <c r="Z2423" s="1403">
        <v>1.922836347989821E-2</v>
      </c>
      <c r="AA2423" s="1411">
        <v>1.921784397724613E-2</v>
      </c>
    </row>
    <row r="2424" spans="19:27" x14ac:dyDescent="0.2">
      <c r="S2424" s="399"/>
      <c r="T2424" s="1401"/>
      <c r="W2424" s="864" t="str">
        <f t="shared" si="45"/>
        <v>1w</v>
      </c>
      <c r="X2424" s="1405">
        <f>_xll.qlCalendarAdvance(Calendar,X2423,W2424,"f",FALSE)</f>
        <v>56192</v>
      </c>
      <c r="Y2424" s="1404">
        <f>_xll.qlCalendarAdvance(Calendar,X2424,NDays&amp;"D")</f>
        <v>56192</v>
      </c>
      <c r="Z2424" s="1403">
        <v>1.9225850795524229E-2</v>
      </c>
      <c r="AA2424" s="1411">
        <v>1.9215655665745235E-2</v>
      </c>
    </row>
    <row r="2425" spans="19:27" x14ac:dyDescent="0.2">
      <c r="S2425" s="399"/>
      <c r="T2425" s="1401"/>
      <c r="W2425" s="864" t="str">
        <f t="shared" si="45"/>
        <v>1w</v>
      </c>
      <c r="X2425" s="1405">
        <f>_xll.qlCalendarAdvance(Calendar,X2424,W2425,"f",FALSE)</f>
        <v>56199</v>
      </c>
      <c r="Y2425" s="1404">
        <f>_xll.qlCalendarAdvance(Calendar,X2425,NDays&amp;"D")</f>
        <v>56199</v>
      </c>
      <c r="Z2425" s="1403">
        <v>1.9223705288435533E-2</v>
      </c>
      <c r="AA2425" s="1411">
        <v>1.9213482355910916E-2</v>
      </c>
    </row>
    <row r="2426" spans="19:27" x14ac:dyDescent="0.2">
      <c r="S2426" s="399"/>
      <c r="T2426" s="1401"/>
      <c r="W2426" s="864" t="str">
        <f t="shared" si="45"/>
        <v>1w</v>
      </c>
      <c r="X2426" s="1405">
        <f>_xll.qlCalendarAdvance(Calendar,X2425,W2426,"f",FALSE)</f>
        <v>56206</v>
      </c>
      <c r="Y2426" s="1404">
        <f>_xll.qlCalendarAdvance(Calendar,X2426,NDays&amp;"D")</f>
        <v>56206</v>
      </c>
      <c r="Z2426" s="1403">
        <v>1.9221574806246682E-2</v>
      </c>
      <c r="AA2426" s="1411">
        <v>1.9211324047743172E-2</v>
      </c>
    </row>
    <row r="2427" spans="19:27" x14ac:dyDescent="0.2">
      <c r="S2427" s="399"/>
      <c r="T2427" s="1401"/>
      <c r="W2427" s="864" t="str">
        <f t="shared" si="45"/>
        <v>1w</v>
      </c>
      <c r="X2427" s="1405">
        <f>_xll.qlCalendarAdvance(Calendar,X2426,W2427,"f",FALSE)</f>
        <v>56213</v>
      </c>
      <c r="Y2427" s="1404">
        <f>_xll.qlCalendarAdvance(Calendar,X2427,NDays&amp;"D")</f>
        <v>56213</v>
      </c>
      <c r="Z2427" s="1403">
        <v>1.9220883955693924E-2</v>
      </c>
      <c r="AA2427" s="1411">
        <v>1.9209180741160958E-2</v>
      </c>
    </row>
    <row r="2428" spans="19:27" x14ac:dyDescent="0.2">
      <c r="S2428" s="399"/>
      <c r="T2428" s="1401"/>
      <c r="W2428" s="864" t="str">
        <f t="shared" si="45"/>
        <v>1w</v>
      </c>
      <c r="X2428" s="1405">
        <f>_xll.qlCalendarAdvance(Calendar,X2427,W2428,"f",FALSE)</f>
        <v>56220</v>
      </c>
      <c r="Y2428" s="1404">
        <f>_xll.qlCalendarAdvance(Calendar,X2428,NDays&amp;"D")</f>
        <v>56220</v>
      </c>
      <c r="Z2428" s="1403">
        <v>1.921771587465548E-2</v>
      </c>
      <c r="AA2428" s="1411">
        <v>1.9207052436164274E-2</v>
      </c>
    </row>
    <row r="2429" spans="19:27" x14ac:dyDescent="0.2">
      <c r="S2429" s="399"/>
      <c r="T2429" s="1401"/>
      <c r="W2429" s="864" t="str">
        <f t="shared" si="45"/>
        <v>1w</v>
      </c>
      <c r="X2429" s="1405">
        <f>_xll.qlCalendarAdvance(Calendar,X2428,W2429,"f",FALSE)</f>
        <v>56227</v>
      </c>
      <c r="Y2429" s="1404">
        <f>_xll.qlCalendarAdvance(Calendar,X2429,NDays&amp;"D")</f>
        <v>56227</v>
      </c>
      <c r="Z2429" s="1403">
        <v>1.9215631430671967E-2</v>
      </c>
      <c r="AA2429" s="1411">
        <v>1.9204939132996257E-2</v>
      </c>
    </row>
    <row r="2430" spans="19:27" x14ac:dyDescent="0.2">
      <c r="S2430" s="399"/>
      <c r="T2430" s="1401"/>
      <c r="W2430" s="864" t="str">
        <f t="shared" si="45"/>
        <v>1w</v>
      </c>
      <c r="X2430" s="1405">
        <f>_xll.qlCalendarAdvance(Calendar,X2429,W2430,"f",FALSE)</f>
        <v>56234</v>
      </c>
      <c r="Y2430" s="1404">
        <f>_xll.qlCalendarAdvance(Calendar,X2430,NDays&amp;"D")</f>
        <v>56234</v>
      </c>
      <c r="Z2430" s="1403">
        <v>1.9213562012363031E-2</v>
      </c>
      <c r="AA2430" s="1411">
        <v>1.9202840831251677E-2</v>
      </c>
    </row>
    <row r="2431" spans="19:27" x14ac:dyDescent="0.2">
      <c r="S2431" s="399"/>
      <c r="T2431" s="1401"/>
      <c r="W2431" s="864" t="str">
        <f t="shared" si="45"/>
        <v>1w</v>
      </c>
      <c r="X2431" s="1405">
        <f>_xll.qlCalendarAdvance(Calendar,X2430,W2431,"f",FALSE)</f>
        <v>56241</v>
      </c>
      <c r="Y2431" s="1404">
        <f>_xll.qlCalendarAdvance(Calendar,X2431,NDays&amp;"D")</f>
        <v>56241</v>
      </c>
      <c r="Z2431" s="1403">
        <v>1.9211507619710369E-2</v>
      </c>
      <c r="AA2431" s="1411">
        <v>1.9200757531173673E-2</v>
      </c>
    </row>
    <row r="2432" spans="19:27" x14ac:dyDescent="0.2">
      <c r="S2432" s="399"/>
      <c r="T2432" s="1401"/>
      <c r="W2432" s="864" t="str">
        <f t="shared" si="45"/>
        <v>1w</v>
      </c>
      <c r="X2432" s="1405">
        <f>_xll.qlCalendarAdvance(Calendar,X2431,W2432,"f",FALSE)</f>
        <v>56248</v>
      </c>
      <c r="Y2432" s="1404">
        <f>_xll.qlCalendarAdvance(Calendar,X2432,NDays&amp;"D")</f>
        <v>56248</v>
      </c>
      <c r="Z2432" s="1403">
        <v>1.9209468252713982E-2</v>
      </c>
      <c r="AA2432" s="1411">
        <v>1.9198689232762245E-2</v>
      </c>
    </row>
    <row r="2433" spans="19:27" x14ac:dyDescent="0.2">
      <c r="S2433" s="399"/>
      <c r="T2433" s="1401"/>
      <c r="W2433" s="864" t="str">
        <f t="shared" si="45"/>
        <v>1w</v>
      </c>
      <c r="X2433" s="1405">
        <f>_xll.qlCalendarAdvance(Calendar,X2432,W2433,"f",FALSE)</f>
        <v>56255</v>
      </c>
      <c r="Y2433" s="1404">
        <f>_xll.qlCalendarAdvance(Calendar,X2433,NDays&amp;"D")</f>
        <v>56255</v>
      </c>
      <c r="Z2433" s="1403">
        <v>1.9207443911366029E-2</v>
      </c>
      <c r="AA2433" s="1411">
        <v>1.9196635935936346E-2</v>
      </c>
    </row>
    <row r="2434" spans="19:27" x14ac:dyDescent="0.2">
      <c r="S2434" s="399"/>
      <c r="T2434" s="1401"/>
      <c r="W2434" s="864" t="str">
        <f t="shared" si="45"/>
        <v>1w</v>
      </c>
      <c r="X2434" s="1405">
        <f>_xll.qlCalendarAdvance(Calendar,X2433,W2434,"f",FALSE)</f>
        <v>56262</v>
      </c>
      <c r="Y2434" s="1404">
        <f>_xll.qlCalendarAdvance(Calendar,X2434,NDays&amp;"D")</f>
        <v>56262</v>
      </c>
      <c r="Z2434" s="1403">
        <v>1.9205434595656046E-2</v>
      </c>
      <c r="AA2434" s="1411">
        <v>1.9194597640695976E-2</v>
      </c>
    </row>
    <row r="2435" spans="19:27" x14ac:dyDescent="0.2">
      <c r="S2435" s="399"/>
      <c r="T2435" s="1401"/>
      <c r="W2435" s="864" t="str">
        <f t="shared" si="45"/>
        <v>1w</v>
      </c>
      <c r="X2435" s="1405">
        <f>_xll.qlCalendarAdvance(Calendar,X2434,W2435,"f",FALSE)</f>
        <v>56269</v>
      </c>
      <c r="Y2435" s="1404">
        <f>_xll.qlCalendarAdvance(Calendar,X2435,NDays&amp;"D")</f>
        <v>56269</v>
      </c>
      <c r="Z2435" s="1403">
        <v>1.9203440305576195E-2</v>
      </c>
      <c r="AA2435" s="1411">
        <v>1.9192574347041136E-2</v>
      </c>
    </row>
    <row r="2436" spans="19:27" x14ac:dyDescent="0.2">
      <c r="S2436" s="399"/>
      <c r="T2436" s="1401"/>
      <c r="W2436" s="864" t="str">
        <f t="shared" si="45"/>
        <v>1w</v>
      </c>
      <c r="X2436" s="1405">
        <f>_xll.qlCalendarAdvance(Calendar,X2435,W2436,"f",FALSE)</f>
        <v>56276</v>
      </c>
      <c r="Y2436" s="1404">
        <f>_xll.qlCalendarAdvance(Calendar,X2436,NDays&amp;"D")</f>
        <v>56276</v>
      </c>
      <c r="Z2436" s="1403">
        <v>1.9201461041121248E-2</v>
      </c>
      <c r="AA2436" s="1411">
        <v>1.9190566055214964E-2</v>
      </c>
    </row>
    <row r="2437" spans="19:27" x14ac:dyDescent="0.2">
      <c r="S2437" s="399"/>
      <c r="T2437" s="1401"/>
      <c r="W2437" s="864" t="str">
        <f t="shared" si="45"/>
        <v>1w</v>
      </c>
      <c r="X2437" s="1405">
        <f>_xll.qlCalendarAdvance(Calendar,X2436,W2437,"f",FALSE)</f>
        <v>56283</v>
      </c>
      <c r="Y2437" s="1404">
        <f>_xll.qlCalendarAdvance(Calendar,X2437,NDays&amp;"D")</f>
        <v>56283</v>
      </c>
      <c r="Z2437" s="1403">
        <v>1.9198400141254648E-2</v>
      </c>
      <c r="AA2437" s="1411">
        <v>1.9188572764812228E-2</v>
      </c>
    </row>
    <row r="2438" spans="19:27" x14ac:dyDescent="0.2">
      <c r="S2438" s="399"/>
      <c r="T2438" s="1401"/>
      <c r="W2438" s="864" t="str">
        <f t="shared" si="45"/>
        <v>1w</v>
      </c>
      <c r="X2438" s="1405">
        <f>_xll.qlCalendarAdvance(Calendar,X2437,W2438,"f",FALSE)</f>
        <v>56290</v>
      </c>
      <c r="Y2438" s="1404">
        <f>_xll.qlCalendarAdvance(Calendar,X2438,NDays&amp;"D")</f>
        <v>56290</v>
      </c>
      <c r="Z2438" s="1403">
        <v>1.919644801606989E-2</v>
      </c>
      <c r="AA2438" s="1411">
        <v>1.9186594476076069E-2</v>
      </c>
    </row>
    <row r="2439" spans="19:27" x14ac:dyDescent="0.2">
      <c r="S2439" s="399"/>
      <c r="T2439" s="1401"/>
      <c r="W2439" s="864" t="str">
        <f t="shared" si="45"/>
        <v>1w</v>
      </c>
      <c r="X2439" s="1405">
        <f>_xll.qlCalendarAdvance(Calendar,X2438,W2439,"f",FALSE)</f>
        <v>56297</v>
      </c>
      <c r="Y2439" s="1404">
        <f>_xll.qlCalendarAdvance(Calendar,X2439,NDays&amp;"D")</f>
        <v>56297</v>
      </c>
      <c r="Z2439" s="1403">
        <v>1.9194510914086867E-2</v>
      </c>
      <c r="AA2439" s="1411">
        <v>1.9184631189087531E-2</v>
      </c>
    </row>
    <row r="2440" spans="19:27" x14ac:dyDescent="0.2">
      <c r="S2440" s="399"/>
      <c r="T2440" s="1401"/>
      <c r="W2440" s="864" t="str">
        <f t="shared" si="45"/>
        <v>1w</v>
      </c>
      <c r="X2440" s="1405">
        <f>_xll.qlCalendarAdvance(Calendar,X2439,W2440,"f",FALSE)</f>
        <v>56304</v>
      </c>
      <c r="Y2440" s="1404">
        <f>_xll.qlCalendarAdvance(Calendar,X2440,NDays&amp;"D")</f>
        <v>56304</v>
      </c>
      <c r="Z2440" s="1403">
        <v>1.9192588835299784E-2</v>
      </c>
      <c r="AA2440" s="1411">
        <v>1.9182682903684523E-2</v>
      </c>
    </row>
    <row r="2441" spans="19:27" x14ac:dyDescent="0.2">
      <c r="S2441" s="399"/>
      <c r="T2441" s="1401"/>
      <c r="W2441" s="864" t="str">
        <f t="shared" si="45"/>
        <v>1w</v>
      </c>
      <c r="X2441" s="1405">
        <f>_xll.qlCalendarAdvance(Calendar,X2440,W2441,"f",FALSE)</f>
        <v>56311</v>
      </c>
      <c r="Y2441" s="1404">
        <f>_xll.qlCalendarAdvance(Calendar,X2441,NDays&amp;"D")</f>
        <v>56311</v>
      </c>
      <c r="Z2441" s="1403">
        <v>1.9191790102935063E-2</v>
      </c>
      <c r="AA2441" s="1411">
        <v>1.9180749619704951E-2</v>
      </c>
    </row>
    <row r="2442" spans="19:27" x14ac:dyDescent="0.2">
      <c r="S2442" s="399"/>
      <c r="T2442" s="1401"/>
      <c r="W2442" s="864" t="str">
        <f t="shared" si="45"/>
        <v>1w</v>
      </c>
      <c r="X2442" s="1405">
        <f>_xll.qlCalendarAdvance(Calendar,X2441,W2442,"f",FALSE)</f>
        <v>56318</v>
      </c>
      <c r="Y2442" s="1404">
        <f>_xll.qlCalendarAdvance(Calendar,X2442,NDays&amp;"D")</f>
        <v>56318</v>
      </c>
      <c r="Z2442" s="1403">
        <v>1.9189900992064822E-2</v>
      </c>
      <c r="AA2442" s="1411">
        <v>1.9178831337473001E-2</v>
      </c>
    </row>
    <row r="2443" spans="19:27" x14ac:dyDescent="0.2">
      <c r="S2443" s="399"/>
      <c r="T2443" s="1401"/>
      <c r="W2443" s="864" t="str">
        <f t="shared" si="45"/>
        <v>1w</v>
      </c>
      <c r="X2443" s="1405">
        <f>_xll.qlCalendarAdvance(Calendar,X2442,W2443,"f",FALSE)</f>
        <v>56325</v>
      </c>
      <c r="Y2443" s="1404">
        <f>_xll.qlCalendarAdvance(Calendar,X2443,NDays&amp;"D")</f>
        <v>56325</v>
      </c>
      <c r="Z2443" s="1403">
        <v>1.9188026906764577E-2</v>
      </c>
      <c r="AA2443" s="1411">
        <v>1.9176928056988674E-2</v>
      </c>
    </row>
    <row r="2444" spans="19:27" x14ac:dyDescent="0.2">
      <c r="S2444" s="399"/>
      <c r="T2444" s="1401"/>
      <c r="W2444" s="864" t="str">
        <f t="shared" si="45"/>
        <v>1w</v>
      </c>
      <c r="X2444" s="1405">
        <f>_xll.qlCalendarAdvance(Calendar,X2443,W2444,"f",FALSE)</f>
        <v>56332</v>
      </c>
      <c r="Y2444" s="1404">
        <f>_xll.qlCalendarAdvance(Calendar,X2444,NDays&amp;"D")</f>
        <v>56332</v>
      </c>
      <c r="Z2444" s="1403">
        <v>1.9186167847029104E-2</v>
      </c>
      <c r="AA2444" s="1411">
        <v>1.9175039778008829E-2</v>
      </c>
    </row>
    <row r="2445" spans="19:27" x14ac:dyDescent="0.2">
      <c r="S2445" s="399"/>
      <c r="T2445" s="1401"/>
      <c r="W2445" s="864" t="str">
        <f t="shared" si="45"/>
        <v>1w</v>
      </c>
      <c r="X2445" s="1405">
        <f>_xll.qlCalendarAdvance(Calendar,X2444,W2445,"f",FALSE)</f>
        <v>56339</v>
      </c>
      <c r="Y2445" s="1404">
        <f>_xll.qlCalendarAdvance(Calendar,X2445,NDays&amp;"D")</f>
        <v>56339</v>
      </c>
      <c r="Z2445" s="1403">
        <v>1.9183950365451917E-2</v>
      </c>
      <c r="AA2445" s="1411">
        <v>1.9173166500614514E-2</v>
      </c>
    </row>
    <row r="2446" spans="19:27" x14ac:dyDescent="0.2">
      <c r="S2446" s="399"/>
      <c r="T2446" s="1401"/>
      <c r="W2446" s="864" t="str">
        <f t="shared" si="45"/>
        <v>1w</v>
      </c>
      <c r="X2446" s="1405">
        <f>_xll.qlCalendarAdvance(Calendar,X2445,W2446,"f",FALSE)</f>
        <v>56346</v>
      </c>
      <c r="Y2446" s="1404">
        <f>_xll.qlCalendarAdvance(Calendar,X2446,NDays&amp;"D")</f>
        <v>56346</v>
      </c>
      <c r="Z2446" s="1403">
        <v>1.9182120379674115E-2</v>
      </c>
      <c r="AA2446" s="1411">
        <v>1.9171308224805728E-2</v>
      </c>
    </row>
    <row r="2447" spans="19:27" x14ac:dyDescent="0.2">
      <c r="S2447" s="399"/>
      <c r="T2447" s="1401"/>
      <c r="W2447" s="864" t="str">
        <f t="shared" si="45"/>
        <v>1w</v>
      </c>
      <c r="X2447" s="1405">
        <f>_xll.qlCalendarAdvance(Calendar,X2446,W2447,"f",FALSE)</f>
        <v>56353</v>
      </c>
      <c r="Y2447" s="1404">
        <f>_xll.qlCalendarAdvance(Calendar,X2447,NDays&amp;"D")</f>
        <v>56353</v>
      </c>
      <c r="Z2447" s="1403">
        <v>1.918030541864487E-2</v>
      </c>
      <c r="AA2447" s="1411">
        <v>1.9169464950744564E-2</v>
      </c>
    </row>
    <row r="2448" spans="19:27" x14ac:dyDescent="0.2">
      <c r="S2448" s="399"/>
      <c r="T2448" s="1401"/>
      <c r="W2448" s="864" t="str">
        <f t="shared" si="45"/>
        <v>1w</v>
      </c>
      <c r="X2448" s="1405">
        <f>_xll.qlCalendarAdvance(Calendar,X2447,W2448,"f",FALSE)</f>
        <v>56360</v>
      </c>
      <c r="Y2448" s="1404">
        <f>_xll.qlCalendarAdvance(Calendar,X2448,NDays&amp;"D")</f>
        <v>56360</v>
      </c>
      <c r="Z2448" s="1403">
        <v>1.9178505482353374E-2</v>
      </c>
      <c r="AA2448" s="1411">
        <v>1.9167636678268929E-2</v>
      </c>
    </row>
    <row r="2449" spans="19:27" x14ac:dyDescent="0.2">
      <c r="S2449" s="399"/>
      <c r="T2449" s="1401"/>
      <c r="W2449" s="864" t="str">
        <f t="shared" si="45"/>
        <v>1w</v>
      </c>
      <c r="X2449" s="1405">
        <f>_xll.qlCalendarAdvance(Calendar,X2448,W2449,"f",FALSE)</f>
        <v>56367</v>
      </c>
      <c r="Y2449" s="1404">
        <f>_xll.qlCalendarAdvance(Calendar,X2449,NDays&amp;"D")</f>
        <v>56367</v>
      </c>
      <c r="Z2449" s="1403">
        <v>1.9176720570794226E-2</v>
      </c>
      <c r="AA2449" s="1411">
        <v>1.9165823407297777E-2</v>
      </c>
    </row>
    <row r="2450" spans="19:27" x14ac:dyDescent="0.2">
      <c r="S2450" s="399"/>
      <c r="T2450" s="1401"/>
      <c r="W2450" s="864" t="str">
        <f t="shared" si="45"/>
        <v>1w</v>
      </c>
      <c r="X2450" s="1405">
        <f>_xll.qlCalendarAdvance(Calendar,X2449,W2450,"f",FALSE)</f>
        <v>56374</v>
      </c>
      <c r="Y2450" s="1404">
        <f>_xll.qlCalendarAdvance(Calendar,X2450,NDays&amp;"D")</f>
        <v>56374</v>
      </c>
      <c r="Z2450" s="1403">
        <v>1.9175329025084297E-2</v>
      </c>
      <c r="AA2450" s="1411">
        <v>1.9164025138155294E-2</v>
      </c>
    </row>
    <row r="2451" spans="19:27" x14ac:dyDescent="0.2">
      <c r="S2451" s="399"/>
      <c r="T2451" s="1401"/>
      <c r="W2451" s="864" t="str">
        <f t="shared" si="45"/>
        <v>1w</v>
      </c>
      <c r="X2451" s="1405">
        <f>_xll.qlCalendarAdvance(Calendar,X2450,W2451,"f",FALSE)</f>
        <v>56381</v>
      </c>
      <c r="Y2451" s="1404">
        <f>_xll.qlCalendarAdvance(Calendar,X2451,NDays&amp;"D")</f>
        <v>56381</v>
      </c>
      <c r="Z2451" s="1403">
        <v>1.9173575144103526E-2</v>
      </c>
      <c r="AA2451" s="1411">
        <v>1.9162241870517294E-2</v>
      </c>
    </row>
    <row r="2452" spans="19:27" x14ac:dyDescent="0.2">
      <c r="S2452" s="399"/>
      <c r="T2452" s="1401"/>
      <c r="W2452" s="864" t="str">
        <f t="shared" si="45"/>
        <v>1w</v>
      </c>
      <c r="X2452" s="1405">
        <f>_xll.qlCalendarAdvance(Calendar,X2451,W2452,"f",FALSE)</f>
        <v>56388</v>
      </c>
      <c r="Y2452" s="1404">
        <f>_xll.qlCalendarAdvance(Calendar,X2452,NDays&amp;"D")</f>
        <v>56388</v>
      </c>
      <c r="Z2452" s="1403">
        <v>1.9171836288632622E-2</v>
      </c>
      <c r="AA2452" s="1411">
        <v>1.9160473604383776E-2</v>
      </c>
    </row>
    <row r="2453" spans="19:27" x14ac:dyDescent="0.2">
      <c r="S2453" s="399"/>
      <c r="T2453" s="1401"/>
      <c r="W2453" s="864" t="str">
        <f t="shared" si="45"/>
        <v>1w</v>
      </c>
      <c r="X2453" s="1405">
        <f>_xll.qlCalendarAdvance(Calendar,X2452,W2453,"f",FALSE)</f>
        <v>56395</v>
      </c>
      <c r="Y2453" s="1404">
        <f>_xll.qlCalendarAdvance(Calendar,X2453,NDays&amp;"D")</f>
        <v>56395</v>
      </c>
      <c r="Z2453" s="1403">
        <v>1.9170112458668974E-2</v>
      </c>
      <c r="AA2453" s="1411">
        <v>1.9158720339997881E-2</v>
      </c>
    </row>
    <row r="2454" spans="19:27" x14ac:dyDescent="0.2">
      <c r="S2454" s="399"/>
      <c r="T2454" s="1401"/>
      <c r="W2454" s="864" t="str">
        <f t="shared" si="45"/>
        <v>1w</v>
      </c>
      <c r="X2454" s="1405">
        <f>_xll.qlCalendarAdvance(Calendar,X2453,W2454,"f",FALSE)</f>
        <v>56402</v>
      </c>
      <c r="Y2454" s="1404">
        <f>_xll.qlCalendarAdvance(Calendar,X2454,NDays&amp;"D")</f>
        <v>56402</v>
      </c>
      <c r="Z2454" s="1403">
        <v>1.9168021383756766E-2</v>
      </c>
      <c r="AA2454" s="1411">
        <v>1.9156982077278562E-2</v>
      </c>
    </row>
    <row r="2455" spans="19:27" x14ac:dyDescent="0.2">
      <c r="S2455" s="399"/>
      <c r="T2455" s="1401"/>
      <c r="W2455" s="864" t="str">
        <f t="shared" si="45"/>
        <v>1w</v>
      </c>
      <c r="X2455" s="1405">
        <f>_xll.qlCalendarAdvance(Calendar,X2454,W2455,"f",FALSE)</f>
        <v>56409</v>
      </c>
      <c r="Y2455" s="1404">
        <f>_xll.qlCalendarAdvance(Calendar,X2455,NDays&amp;"D")</f>
        <v>56409</v>
      </c>
      <c r="Z2455" s="1403">
        <v>1.9166326620459327E-2</v>
      </c>
      <c r="AA2455" s="1411">
        <v>1.9155258816063725E-2</v>
      </c>
    </row>
    <row r="2456" spans="19:27" x14ac:dyDescent="0.2">
      <c r="S2456" s="399"/>
      <c r="T2456" s="1401"/>
      <c r="W2456" s="864" t="str">
        <f t="shared" si="45"/>
        <v>1w</v>
      </c>
      <c r="X2456" s="1405">
        <f>_xll.qlCalendarAdvance(Calendar,X2455,W2456,"f",FALSE)</f>
        <v>56416</v>
      </c>
      <c r="Y2456" s="1404">
        <f>_xll.qlCalendarAdvance(Calendar,X2456,NDays&amp;"D")</f>
        <v>56416</v>
      </c>
      <c r="Z2456" s="1403">
        <v>1.9164646881845604E-2</v>
      </c>
      <c r="AA2456" s="1411">
        <v>1.9153550556434418E-2</v>
      </c>
    </row>
    <row r="2457" spans="19:27" x14ac:dyDescent="0.2">
      <c r="S2457" s="399"/>
      <c r="T2457" s="1401"/>
      <c r="W2457" s="864" t="str">
        <f t="shared" si="45"/>
        <v>1w</v>
      </c>
      <c r="X2457" s="1405">
        <f>_xll.qlCalendarAdvance(Calendar,X2456,W2457,"f",FALSE)</f>
        <v>56423</v>
      </c>
      <c r="Y2457" s="1404">
        <f>_xll.qlCalendarAdvance(Calendar,X2457,NDays&amp;"D")</f>
        <v>56423</v>
      </c>
      <c r="Z2457" s="1403">
        <v>1.9162982167912901E-2</v>
      </c>
      <c r="AA2457" s="1411">
        <v>1.9151857298633779E-2</v>
      </c>
    </row>
    <row r="2458" spans="19:27" x14ac:dyDescent="0.2">
      <c r="S2458" s="399"/>
      <c r="T2458" s="1401"/>
      <c r="W2458" s="864" t="str">
        <f t="shared" ref="W2458:W2521" si="46">W2457</f>
        <v>1w</v>
      </c>
      <c r="X2458" s="1405">
        <f>_xll.qlCalendarAdvance(Calendar,X2457,W2458,"f",FALSE)</f>
        <v>56430</v>
      </c>
      <c r="Y2458" s="1404">
        <f>_xll.qlCalendarAdvance(Calendar,X2458,NDays&amp;"D")</f>
        <v>56430</v>
      </c>
      <c r="Z2458" s="1403">
        <v>1.9161718691148435E-2</v>
      </c>
      <c r="AA2458" s="1411">
        <v>1.9150179042337623E-2</v>
      </c>
    </row>
    <row r="2459" spans="19:27" x14ac:dyDescent="0.2">
      <c r="S2459" s="399"/>
      <c r="T2459" s="1401"/>
      <c r="W2459" s="864" t="str">
        <f t="shared" si="46"/>
        <v>1w</v>
      </c>
      <c r="X2459" s="1405">
        <f>_xll.qlCalendarAdvance(Calendar,X2458,W2459,"f",FALSE)</f>
        <v>56437</v>
      </c>
      <c r="Y2459" s="1404">
        <f>_xll.qlCalendarAdvance(Calendar,X2459,NDays&amp;"D")</f>
        <v>56437</v>
      </c>
      <c r="Z2459" s="1403">
        <v>1.9160085014063605E-2</v>
      </c>
      <c r="AA2459" s="1411">
        <v>1.9148515787626996E-2</v>
      </c>
    </row>
    <row r="2460" spans="19:27" x14ac:dyDescent="0.2">
      <c r="S2460" s="399"/>
      <c r="T2460" s="1401"/>
      <c r="W2460" s="864" t="str">
        <f t="shared" si="46"/>
        <v>1w</v>
      </c>
      <c r="X2460" s="1405">
        <f>_xll.qlCalendarAdvance(Calendar,X2459,W2460,"f",FALSE)</f>
        <v>56444</v>
      </c>
      <c r="Y2460" s="1404">
        <f>_xll.qlCalendarAdvance(Calendar,X2460,NDays&amp;"D")</f>
        <v>56444</v>
      </c>
      <c r="Z2460" s="1403">
        <v>1.9158466362433742E-2</v>
      </c>
      <c r="AA2460" s="1411">
        <v>1.9146867534501899E-2</v>
      </c>
    </row>
    <row r="2461" spans="19:27" x14ac:dyDescent="0.2">
      <c r="S2461" s="399"/>
      <c r="T2461" s="1401"/>
      <c r="W2461" s="864" t="str">
        <f t="shared" si="46"/>
        <v>1w</v>
      </c>
      <c r="X2461" s="1405">
        <f>_xll.qlCalendarAdvance(Calendar,X2460,W2461,"f",FALSE)</f>
        <v>56451</v>
      </c>
      <c r="Y2461" s="1404">
        <f>_xll.qlCalendarAdvance(Calendar,X2461,NDays&amp;"D")</f>
        <v>56451</v>
      </c>
      <c r="Z2461" s="1403">
        <v>1.915686273625623E-2</v>
      </c>
      <c r="AA2461" s="1411">
        <v>1.9145234283043377E-2</v>
      </c>
    </row>
    <row r="2462" spans="19:27" x14ac:dyDescent="0.2">
      <c r="S2462" s="399"/>
      <c r="T2462" s="1401"/>
      <c r="W2462" s="864" t="str">
        <f t="shared" si="46"/>
        <v>1w</v>
      </c>
      <c r="X2462" s="1405">
        <f>_xll.qlCalendarAdvance(Calendar,X2461,W2462,"f",FALSE)</f>
        <v>56458</v>
      </c>
      <c r="Y2462" s="1404">
        <f>_xll.qlCalendarAdvance(Calendar,X2462,NDays&amp;"D")</f>
        <v>56458</v>
      </c>
      <c r="Z2462" s="1403">
        <v>1.9155274135523224E-2</v>
      </c>
      <c r="AA2462" s="1411">
        <v>1.9143616033170385E-2</v>
      </c>
    </row>
    <row r="2463" spans="19:27" x14ac:dyDescent="0.2">
      <c r="S2463" s="399"/>
      <c r="T2463" s="1401"/>
      <c r="W2463" s="864" t="str">
        <f t="shared" si="46"/>
        <v>1w</v>
      </c>
      <c r="X2463" s="1405">
        <f>_xll.qlCalendarAdvance(Calendar,X2462,W2463,"f",FALSE)</f>
        <v>56465</v>
      </c>
      <c r="Y2463" s="1404">
        <f>_xll.qlCalendarAdvance(Calendar,X2463,NDays&amp;"D")</f>
        <v>56465</v>
      </c>
      <c r="Z2463" s="1403">
        <v>1.9153700560229501E-2</v>
      </c>
      <c r="AA2463" s="1411">
        <v>1.9142012784882922E-2</v>
      </c>
    </row>
    <row r="2464" spans="19:27" x14ac:dyDescent="0.2">
      <c r="S2464" s="399"/>
      <c r="T2464" s="1401"/>
      <c r="W2464" s="864" t="str">
        <f t="shared" si="46"/>
        <v>1w</v>
      </c>
      <c r="X2464" s="1405">
        <f>_xll.qlCalendarAdvance(Calendar,X2463,W2464,"f",FALSE)</f>
        <v>56472</v>
      </c>
      <c r="Y2464" s="1404">
        <f>_xll.qlCalendarAdvance(Calendar,X2464,NDays&amp;"D")</f>
        <v>56472</v>
      </c>
      <c r="Z2464" s="1403">
        <v>1.9152142010372443E-2</v>
      </c>
      <c r="AA2464" s="1411">
        <v>1.9140424538343082E-2</v>
      </c>
    </row>
    <row r="2465" spans="19:27" x14ac:dyDescent="0.2">
      <c r="S2465" s="399"/>
      <c r="T2465" s="1401"/>
      <c r="W2465" s="864" t="str">
        <f t="shared" si="46"/>
        <v>1w</v>
      </c>
      <c r="X2465" s="1405">
        <f>_xll.qlCalendarAdvance(Calendar,X2464,W2465,"f",FALSE)</f>
        <v>56479</v>
      </c>
      <c r="Y2465" s="1404">
        <f>_xll.qlCalendarAdvance(Calendar,X2465,NDays&amp;"D")</f>
        <v>56479</v>
      </c>
      <c r="Z2465" s="1403">
        <v>1.915059848594421E-2</v>
      </c>
      <c r="AA2465" s="1411">
        <v>1.913885129338877E-2</v>
      </c>
    </row>
    <row r="2466" spans="19:27" x14ac:dyDescent="0.2">
      <c r="S2466" s="399"/>
      <c r="T2466" s="1401"/>
      <c r="W2466" s="864" t="str">
        <f t="shared" si="46"/>
        <v>1w</v>
      </c>
      <c r="X2466" s="1405">
        <f>_xll.qlCalendarAdvance(Calendar,X2465,W2466,"f",FALSE)</f>
        <v>56486</v>
      </c>
      <c r="Y2466" s="1404">
        <f>_xll.qlCalendarAdvance(Calendar,X2466,NDays&amp;"D")</f>
        <v>56486</v>
      </c>
      <c r="Z2466" s="1403">
        <v>1.9149069986934338E-2</v>
      </c>
      <c r="AA2466" s="1411">
        <v>1.9137293050019988E-2</v>
      </c>
    </row>
    <row r="2467" spans="19:27" x14ac:dyDescent="0.2">
      <c r="S2467" s="399"/>
      <c r="T2467" s="1401"/>
      <c r="W2467" s="864" t="str">
        <f t="shared" si="46"/>
        <v>1w</v>
      </c>
      <c r="X2467" s="1405">
        <f>_xll.qlCalendarAdvance(Calendar,X2466,W2467,"f",FALSE)</f>
        <v>56493</v>
      </c>
      <c r="Y2467" s="1404">
        <f>_xll.qlCalendarAdvance(Calendar,X2467,NDays&amp;"D")</f>
        <v>56493</v>
      </c>
      <c r="Z2467" s="1403">
        <v>1.9147161384734306E-2</v>
      </c>
      <c r="AA2467" s="1411">
        <v>1.9135749808155689E-2</v>
      </c>
    </row>
    <row r="2468" spans="19:27" x14ac:dyDescent="0.2">
      <c r="S2468" s="399"/>
      <c r="T2468" s="1401"/>
      <c r="W2468" s="864" t="str">
        <f t="shared" si="46"/>
        <v>1w</v>
      </c>
      <c r="X2468" s="1405">
        <f>_xll.qlCalendarAdvance(Calendar,X2467,W2468,"f",FALSE)</f>
        <v>56500</v>
      </c>
      <c r="Y2468" s="1404">
        <f>_xll.qlCalendarAdvance(Calendar,X2468,NDays&amp;"D")</f>
        <v>56500</v>
      </c>
      <c r="Z2468" s="1403">
        <v>1.9145661941901076E-2</v>
      </c>
      <c r="AA2468" s="1411">
        <v>1.9134221568120058E-2</v>
      </c>
    </row>
    <row r="2469" spans="19:27" x14ac:dyDescent="0.2">
      <c r="S2469" s="399"/>
      <c r="T2469" s="1401"/>
      <c r="W2469" s="864" t="str">
        <f t="shared" si="46"/>
        <v>1w</v>
      </c>
      <c r="X2469" s="1405">
        <f>_xll.qlCalendarAdvance(Calendar,X2468,W2469,"f",FALSE)</f>
        <v>56507</v>
      </c>
      <c r="Y2469" s="1404">
        <f>_xll.qlCalendarAdvance(Calendar,X2469,NDays&amp;"D")</f>
        <v>56507</v>
      </c>
      <c r="Z2469" s="1403">
        <v>1.9144177523681326E-2</v>
      </c>
      <c r="AA2469" s="1411">
        <v>1.913270832958891E-2</v>
      </c>
    </row>
    <row r="2470" spans="19:27" x14ac:dyDescent="0.2">
      <c r="S2470" s="399"/>
      <c r="T2470" s="1401"/>
      <c r="W2470" s="864" t="str">
        <f t="shared" si="46"/>
        <v>1w</v>
      </c>
      <c r="X2470" s="1405">
        <f>_xll.qlCalendarAdvance(Calendar,X2469,W2470,"f",FALSE)</f>
        <v>56514</v>
      </c>
      <c r="Y2470" s="1404">
        <f>_xll.qlCalendarAdvance(Calendar,X2470,NDays&amp;"D")</f>
        <v>56514</v>
      </c>
      <c r="Z2470" s="1403">
        <v>1.9142708130066948E-2</v>
      </c>
      <c r="AA2470" s="1411">
        <v>1.9131210092643292E-2</v>
      </c>
    </row>
    <row r="2471" spans="19:27" x14ac:dyDescent="0.2">
      <c r="S2471" s="399"/>
      <c r="T2471" s="1401"/>
      <c r="W2471" s="864" t="str">
        <f t="shared" si="46"/>
        <v>1w</v>
      </c>
      <c r="X2471" s="1405">
        <f>_xll.qlCalendarAdvance(Calendar,X2470,W2471,"f",FALSE)</f>
        <v>56521</v>
      </c>
      <c r="Y2471" s="1404">
        <f>_xll.qlCalendarAdvance(Calendar,X2471,NDays&amp;"D")</f>
        <v>56521</v>
      </c>
      <c r="Z2471" s="1403">
        <v>1.9141253761047139E-2</v>
      </c>
      <c r="AA2471" s="1411">
        <v>1.9129726857283202E-2</v>
      </c>
    </row>
    <row r="2472" spans="19:27" x14ac:dyDescent="0.2">
      <c r="S2472" s="399"/>
      <c r="T2472" s="1401"/>
      <c r="W2472" s="864" t="str">
        <f t="shared" si="46"/>
        <v>1w</v>
      </c>
      <c r="X2472" s="1405">
        <f>_xll.qlCalendarAdvance(Calendar,X2471,W2472,"f",FALSE)</f>
        <v>56528</v>
      </c>
      <c r="Y2472" s="1404">
        <f>_xll.qlCalendarAdvance(Calendar,X2472,NDays&amp;"D")</f>
        <v>56528</v>
      </c>
      <c r="Z2472" s="1403">
        <v>1.9140214526404561E-2</v>
      </c>
      <c r="AA2472" s="1411">
        <v>1.9128258623670735E-2</v>
      </c>
    </row>
    <row r="2473" spans="19:27" x14ac:dyDescent="0.2">
      <c r="S2473" s="399"/>
      <c r="T2473" s="1401"/>
      <c r="W2473" s="864" t="str">
        <f t="shared" si="46"/>
        <v>1w</v>
      </c>
      <c r="X2473" s="1405">
        <f>_xll.qlCalendarAdvance(Calendar,X2472,W2473,"f",FALSE)</f>
        <v>56535</v>
      </c>
      <c r="Y2473" s="1404">
        <f>_xll.qlCalendarAdvance(Calendar,X2473,NDays&amp;"D")</f>
        <v>56535</v>
      </c>
      <c r="Z2473" s="1403">
        <v>1.913879120518468E-2</v>
      </c>
      <c r="AA2473" s="1411">
        <v>1.9126805391643797E-2</v>
      </c>
    </row>
    <row r="2474" spans="19:27" x14ac:dyDescent="0.2">
      <c r="S2474" s="399"/>
      <c r="T2474" s="1401"/>
      <c r="W2474" s="864" t="str">
        <f t="shared" si="46"/>
        <v>1w</v>
      </c>
      <c r="X2474" s="1405">
        <f>_xll.qlCalendarAdvance(Calendar,X2473,W2474,"f",FALSE)</f>
        <v>56542</v>
      </c>
      <c r="Y2474" s="1404">
        <f>_xll.qlCalendarAdvance(Calendar,X2474,NDays&amp;"D")</f>
        <v>56542</v>
      </c>
      <c r="Z2474" s="1403">
        <v>1.9137382909341333E-2</v>
      </c>
      <c r="AA2474" s="1411">
        <v>1.9125367161121343E-2</v>
      </c>
    </row>
    <row r="2475" spans="19:27" x14ac:dyDescent="0.2">
      <c r="S2475" s="399"/>
      <c r="T2475" s="1401"/>
      <c r="W2475" s="864" t="str">
        <f t="shared" si="46"/>
        <v>1w</v>
      </c>
      <c r="X2475" s="1405">
        <f>_xll.qlCalendarAdvance(Calendar,X2474,W2475,"f",FALSE)</f>
        <v>56549</v>
      </c>
      <c r="Y2475" s="1404">
        <f>_xll.qlCalendarAdvance(Calendar,X2475,NDays&amp;"D")</f>
        <v>56549</v>
      </c>
      <c r="Z2475" s="1403">
        <v>1.9135989638869293E-2</v>
      </c>
      <c r="AA2475" s="1411">
        <v>1.9123943932265464E-2</v>
      </c>
    </row>
    <row r="2476" spans="19:27" x14ac:dyDescent="0.2">
      <c r="S2476" s="399"/>
      <c r="T2476" s="1401"/>
      <c r="W2476" s="864" t="str">
        <f t="shared" si="46"/>
        <v>1w</v>
      </c>
      <c r="X2476" s="1405">
        <f>_xll.qlCalendarAdvance(Calendar,X2475,W2476,"f",FALSE)</f>
        <v>56556</v>
      </c>
      <c r="Y2476" s="1404">
        <f>_xll.qlCalendarAdvance(Calendar,X2476,NDays&amp;"D")</f>
        <v>56556</v>
      </c>
      <c r="Z2476" s="1403">
        <v>1.9134207284782878E-2</v>
      </c>
      <c r="AA2476" s="1411">
        <v>1.912253570507616E-2</v>
      </c>
    </row>
    <row r="2477" spans="19:27" x14ac:dyDescent="0.2">
      <c r="S2477" s="399"/>
      <c r="T2477" s="1401"/>
      <c r="W2477" s="864" t="str">
        <f t="shared" si="46"/>
        <v>1w</v>
      </c>
      <c r="X2477" s="1405">
        <f>_xll.qlCalendarAdvance(Calendar,X2476,W2477,"f",FALSE)</f>
        <v>56563</v>
      </c>
      <c r="Y2477" s="1404">
        <f>_xll.qlCalendarAdvance(Calendar,X2477,NDays&amp;"D")</f>
        <v>56563</v>
      </c>
      <c r="Z2477" s="1403">
        <v>1.9132843063257542E-2</v>
      </c>
      <c r="AA2477" s="1411">
        <v>1.9121142479472386E-2</v>
      </c>
    </row>
    <row r="2478" spans="19:27" x14ac:dyDescent="0.2">
      <c r="S2478" s="399"/>
      <c r="T2478" s="1401"/>
      <c r="W2478" s="864" t="str">
        <f t="shared" si="46"/>
        <v>1w</v>
      </c>
      <c r="X2478" s="1405">
        <f>_xll.qlCalendarAdvance(Calendar,X2477,W2478,"f",FALSE)</f>
        <v>56570</v>
      </c>
      <c r="Y2478" s="1404">
        <f>_xll.qlCalendarAdvance(Calendar,X2478,NDays&amp;"D")</f>
        <v>56570</v>
      </c>
      <c r="Z2478" s="1403">
        <v>1.9131493866294352E-2</v>
      </c>
      <c r="AA2478" s="1411">
        <v>1.9119764255373095E-2</v>
      </c>
    </row>
    <row r="2479" spans="19:27" x14ac:dyDescent="0.2">
      <c r="S2479" s="399"/>
      <c r="T2479" s="1401"/>
      <c r="W2479" s="864" t="str">
        <f t="shared" si="46"/>
        <v>1w</v>
      </c>
      <c r="X2479" s="1405">
        <f>_xll.qlCalendarAdvance(Calendar,X2478,W2479,"f",FALSE)</f>
        <v>56577</v>
      </c>
      <c r="Y2479" s="1404">
        <f>_xll.qlCalendarAdvance(Calendar,X2479,NDays&amp;"D")</f>
        <v>56577</v>
      </c>
      <c r="Z2479" s="1403">
        <v>1.913015969388791E-2</v>
      </c>
      <c r="AA2479" s="1411">
        <v>1.9118401033021426E-2</v>
      </c>
    </row>
    <row r="2480" spans="19:27" x14ac:dyDescent="0.2">
      <c r="S2480" s="399"/>
      <c r="T2480" s="1401"/>
      <c r="W2480" s="864" t="str">
        <f t="shared" si="46"/>
        <v>1w</v>
      </c>
      <c r="X2480" s="1405">
        <f>_xll.qlCalendarAdvance(Calendar,X2479,W2480,"f",FALSE)</f>
        <v>56584</v>
      </c>
      <c r="Y2480" s="1404">
        <f>_xll.qlCalendarAdvance(Calendar,X2480,NDays&amp;"D")</f>
        <v>56584</v>
      </c>
      <c r="Z2480" s="1403">
        <v>1.9130473689409441E-2</v>
      </c>
      <c r="AA2480" s="1411">
        <v>1.9117052812255286E-2</v>
      </c>
    </row>
    <row r="2481" spans="19:27" x14ac:dyDescent="0.2">
      <c r="S2481" s="399"/>
      <c r="T2481" s="1401"/>
      <c r="W2481" s="864" t="str">
        <f t="shared" si="46"/>
        <v>1w</v>
      </c>
      <c r="X2481" s="1405">
        <f>_xll.qlCalendarAdvance(Calendar,X2480,W2481,"f",FALSE)</f>
        <v>56591</v>
      </c>
      <c r="Y2481" s="1404">
        <f>_xll.qlCalendarAdvance(Calendar,X2481,NDays&amp;"D")</f>
        <v>56591</v>
      </c>
      <c r="Z2481" s="1403">
        <v>1.9127945548531197E-2</v>
      </c>
      <c r="AA2481" s="1411">
        <v>1.9115719593074676E-2</v>
      </c>
    </row>
    <row r="2482" spans="19:27" x14ac:dyDescent="0.2">
      <c r="S2482" s="399"/>
      <c r="T2482" s="1401"/>
      <c r="W2482" s="864" t="str">
        <f t="shared" si="46"/>
        <v>1w</v>
      </c>
      <c r="X2482" s="1405">
        <f>_xll.qlCalendarAdvance(Calendar,X2481,W2482,"f",FALSE)</f>
        <v>56598</v>
      </c>
      <c r="Y2482" s="1404">
        <f>_xll.qlCalendarAdvance(Calendar,X2482,NDays&amp;"D")</f>
        <v>56598</v>
      </c>
      <c r="Z2482" s="1403">
        <v>1.9126657455514503E-2</v>
      </c>
      <c r="AA2482" s="1411">
        <v>1.9114401375560641E-2</v>
      </c>
    </row>
    <row r="2483" spans="19:27" x14ac:dyDescent="0.2">
      <c r="S2483" s="399"/>
      <c r="T2483" s="1401"/>
      <c r="W2483" s="864" t="str">
        <f t="shared" si="46"/>
        <v>1w</v>
      </c>
      <c r="X2483" s="1405">
        <f>_xll.qlCalendarAdvance(Calendar,X2482,W2483,"f",FALSE)</f>
        <v>56605</v>
      </c>
      <c r="Y2483" s="1404">
        <f>_xll.qlCalendarAdvance(Calendar,X2483,NDays&amp;"D")</f>
        <v>56605</v>
      </c>
      <c r="Z2483" s="1403">
        <v>1.9125384387824667E-2</v>
      </c>
      <c r="AA2483" s="1411">
        <v>1.9113098159632136E-2</v>
      </c>
    </row>
    <row r="2484" spans="19:27" x14ac:dyDescent="0.2">
      <c r="S2484" s="399"/>
      <c r="T2484" s="1401"/>
      <c r="W2484" s="864" t="str">
        <f t="shared" si="46"/>
        <v>1w</v>
      </c>
      <c r="X2484" s="1405">
        <f>_xll.qlCalendarAdvance(Calendar,X2483,W2484,"f",FALSE)</f>
        <v>56612</v>
      </c>
      <c r="Y2484" s="1404">
        <f>_xll.qlCalendarAdvance(Calendar,X2484,NDays&amp;"D")</f>
        <v>56612</v>
      </c>
      <c r="Z2484" s="1403">
        <v>1.9124126345456467E-2</v>
      </c>
      <c r="AA2484" s="1411">
        <v>1.911180994528916E-2</v>
      </c>
    </row>
    <row r="2485" spans="19:27" x14ac:dyDescent="0.2">
      <c r="S2485" s="399"/>
      <c r="T2485" s="1401"/>
      <c r="W2485" s="864" t="str">
        <f t="shared" si="46"/>
        <v>1w</v>
      </c>
      <c r="X2485" s="1405">
        <f>_xll.qlCalendarAdvance(Calendar,X2484,W2485,"f",FALSE)</f>
        <v>56619</v>
      </c>
      <c r="Y2485" s="1404">
        <f>_xll.qlCalendarAdvance(Calendar,X2485,NDays&amp;"D")</f>
        <v>56619</v>
      </c>
      <c r="Z2485" s="1403">
        <v>1.9122883328412513E-2</v>
      </c>
      <c r="AA2485" s="1411">
        <v>1.911053673261276E-2</v>
      </c>
    </row>
    <row r="2486" spans="19:27" x14ac:dyDescent="0.2">
      <c r="S2486" s="399"/>
      <c r="T2486" s="1401"/>
      <c r="W2486" s="864" t="str">
        <f t="shared" si="46"/>
        <v>1w</v>
      </c>
      <c r="X2486" s="1405">
        <f>_xll.qlCalendarAdvance(Calendar,X2485,W2486,"f",FALSE)</f>
        <v>56626</v>
      </c>
      <c r="Y2486" s="1404">
        <f>_xll.qlCalendarAdvance(Calendar,X2486,NDays&amp;"D")</f>
        <v>56626</v>
      </c>
      <c r="Z2486" s="1403">
        <v>1.9121655336682346E-2</v>
      </c>
      <c r="AA2486" s="1411">
        <v>1.9109278521521889E-2</v>
      </c>
    </row>
    <row r="2487" spans="19:27" x14ac:dyDescent="0.2">
      <c r="S2487" s="399"/>
      <c r="T2487" s="1401"/>
      <c r="W2487" s="864" t="str">
        <f t="shared" si="46"/>
        <v>1w</v>
      </c>
      <c r="X2487" s="1405">
        <f>_xll.qlCalendarAdvance(Calendar,X2486,W2487,"f",FALSE)</f>
        <v>56633</v>
      </c>
      <c r="Y2487" s="1404">
        <f>_xll.qlCalendarAdvance(Calendar,X2487,NDays&amp;"D")</f>
        <v>56633</v>
      </c>
      <c r="Z2487" s="1403">
        <v>1.9120442370263356E-2</v>
      </c>
      <c r="AA2487" s="1411">
        <v>1.9108035312016547E-2</v>
      </c>
    </row>
    <row r="2488" spans="19:27" x14ac:dyDescent="0.2">
      <c r="S2488" s="399"/>
      <c r="T2488" s="1401"/>
      <c r="W2488" s="864" t="str">
        <f t="shared" si="46"/>
        <v>1w</v>
      </c>
      <c r="X2488" s="1405">
        <f>_xll.qlCalendarAdvance(Calendar,X2487,W2488,"f",FALSE)</f>
        <v>56640</v>
      </c>
      <c r="Y2488" s="1404">
        <f>_xll.qlCalendarAdvance(Calendar,X2488,NDays&amp;"D")</f>
        <v>56640</v>
      </c>
      <c r="Z2488" s="1403">
        <v>1.9119244429150313E-2</v>
      </c>
      <c r="AA2488" s="1411">
        <v>1.9106807104177781E-2</v>
      </c>
    </row>
    <row r="2489" spans="19:27" x14ac:dyDescent="0.2">
      <c r="S2489" s="399"/>
      <c r="T2489" s="1401"/>
      <c r="W2489" s="864" t="str">
        <f t="shared" si="46"/>
        <v>1w</v>
      </c>
      <c r="X2489" s="1405">
        <f>_xll.qlCalendarAdvance(Calendar,X2488,W2489,"f",FALSE)</f>
        <v>56647</v>
      </c>
      <c r="Y2489" s="1404">
        <f>_xll.qlCalendarAdvance(Calendar,X2489,NDays&amp;"D")</f>
        <v>56647</v>
      </c>
      <c r="Z2489" s="1403">
        <v>1.9116810264694719E-2</v>
      </c>
      <c r="AA2489" s="1411">
        <v>1.9105593897843498E-2</v>
      </c>
    </row>
    <row r="2490" spans="19:27" x14ac:dyDescent="0.2">
      <c r="S2490" s="399"/>
      <c r="T2490" s="1401"/>
      <c r="W2490" s="864" t="str">
        <f t="shared" si="46"/>
        <v>1w</v>
      </c>
      <c r="X2490" s="1405">
        <f>_xll.qlCalendarAdvance(Calendar,X2489,W2490,"f",FALSE)</f>
        <v>56654</v>
      </c>
      <c r="Y2490" s="1404">
        <f>_xll.qlCalendarAdvance(Calendar,X2490,NDays&amp;"D")</f>
        <v>56654</v>
      </c>
      <c r="Z2490" s="1403">
        <v>1.9115639338329483E-2</v>
      </c>
      <c r="AA2490" s="1411">
        <v>1.9104395693256837E-2</v>
      </c>
    </row>
    <row r="2491" spans="19:27" x14ac:dyDescent="0.2">
      <c r="S2491" s="399"/>
      <c r="T2491" s="1401"/>
      <c r="W2491" s="864" t="str">
        <f t="shared" si="46"/>
        <v>1w</v>
      </c>
      <c r="X2491" s="1405">
        <f>_xll.qlCalendarAdvance(Calendar,X2490,W2491,"f",FALSE)</f>
        <v>56661</v>
      </c>
      <c r="Y2491" s="1404">
        <f>_xll.qlCalendarAdvance(Calendar,X2491,NDays&amp;"D")</f>
        <v>56661</v>
      </c>
      <c r="Z2491" s="1403">
        <v>1.911448343488811E-2</v>
      </c>
      <c r="AA2491" s="1411">
        <v>1.9103212490255705E-2</v>
      </c>
    </row>
    <row r="2492" spans="19:27" x14ac:dyDescent="0.2">
      <c r="S2492" s="399"/>
      <c r="T2492" s="1401"/>
      <c r="W2492" s="864" t="str">
        <f t="shared" si="46"/>
        <v>1w</v>
      </c>
      <c r="X2492" s="1405">
        <f>_xll.qlCalendarAdvance(Calendar,X2491,W2492,"f",FALSE)</f>
        <v>56668</v>
      </c>
      <c r="Y2492" s="1404">
        <f>_xll.qlCalendarAdvance(Calendar,X2492,NDays&amp;"D")</f>
        <v>56668</v>
      </c>
      <c r="Z2492" s="1403">
        <v>1.9113342554367696E-2</v>
      </c>
      <c r="AA2492" s="1411">
        <v>1.9102044288759057E-2</v>
      </c>
    </row>
    <row r="2493" spans="19:27" x14ac:dyDescent="0.2">
      <c r="S2493" s="399"/>
      <c r="T2493" s="1401"/>
      <c r="W2493" s="864" t="str">
        <f t="shared" si="46"/>
        <v>1w</v>
      </c>
      <c r="X2493" s="1405">
        <f>_xll.qlCalendarAdvance(Calendar,X2492,W2493,"f",FALSE)</f>
        <v>56675</v>
      </c>
      <c r="Y2493" s="1404">
        <f>_xll.qlCalendarAdvance(Calendar,X2493,NDays&amp;"D")</f>
        <v>56675</v>
      </c>
      <c r="Z2493" s="1403">
        <v>1.9113480103022634E-2</v>
      </c>
      <c r="AA2493" s="1411">
        <v>1.9100891088928984E-2</v>
      </c>
    </row>
    <row r="2494" spans="19:27" x14ac:dyDescent="0.2">
      <c r="S2494" s="399"/>
      <c r="T2494" s="1401"/>
      <c r="W2494" s="864" t="str">
        <f t="shared" si="46"/>
        <v>1w</v>
      </c>
      <c r="X2494" s="1405">
        <f>_xll.qlCalendarAdvance(Calendar,X2493,W2494,"f",FALSE)</f>
        <v>56682</v>
      </c>
      <c r="Y2494" s="1404">
        <f>_xll.qlCalendarAdvance(Calendar,X2494,NDays&amp;"D")</f>
        <v>56682</v>
      </c>
      <c r="Z2494" s="1403">
        <v>1.9112372313656374E-2</v>
      </c>
      <c r="AA2494" s="1411">
        <v>1.9099752890846533E-2</v>
      </c>
    </row>
    <row r="2495" spans="19:27" x14ac:dyDescent="0.2">
      <c r="S2495" s="399"/>
      <c r="T2495" s="1401"/>
      <c r="W2495" s="864" t="str">
        <f t="shared" si="46"/>
        <v>1w</v>
      </c>
      <c r="X2495" s="1405">
        <f>_xll.qlCalendarAdvance(Calendar,X2494,W2495,"f",FALSE)</f>
        <v>56689</v>
      </c>
      <c r="Y2495" s="1404">
        <f>_xll.qlCalendarAdvance(Calendar,X2495,NDays&amp;"D")</f>
        <v>56689</v>
      </c>
      <c r="Z2495" s="1403">
        <v>1.9112973778131925E-2</v>
      </c>
      <c r="AA2495" s="1411">
        <v>1.9098629694268565E-2</v>
      </c>
    </row>
    <row r="2496" spans="19:27" x14ac:dyDescent="0.2">
      <c r="S2496" s="399"/>
      <c r="T2496" s="1401"/>
      <c r="W2496" s="864" t="str">
        <f t="shared" si="46"/>
        <v>1w</v>
      </c>
      <c r="X2496" s="1405">
        <f>_xll.qlCalendarAdvance(Calendar,X2495,W2496,"f",FALSE)</f>
        <v>56696</v>
      </c>
      <c r="Y2496" s="1404">
        <f>_xll.qlCalendarAdvance(Calendar,X2496,NDays&amp;"D")</f>
        <v>56696</v>
      </c>
      <c r="Z2496" s="1403">
        <v>1.9110201810739729E-2</v>
      </c>
      <c r="AA2496" s="1411">
        <v>1.909752149919508E-2</v>
      </c>
    </row>
    <row r="2497" spans="19:27" x14ac:dyDescent="0.2">
      <c r="S2497" s="399"/>
      <c r="T2497" s="1401"/>
      <c r="W2497" s="864" t="str">
        <f t="shared" si="46"/>
        <v>1w</v>
      </c>
      <c r="X2497" s="1405">
        <f>_xll.qlCalendarAdvance(Calendar,X2496,W2497,"f",FALSE)</f>
        <v>56703</v>
      </c>
      <c r="Y2497" s="1404">
        <f>_xll.qlCalendarAdvance(Calendar,X2497,NDays&amp;"D")</f>
        <v>56703</v>
      </c>
      <c r="Z2497" s="1403">
        <v>1.9109139097186728E-2</v>
      </c>
      <c r="AA2497" s="1411">
        <v>1.9096428305869217E-2</v>
      </c>
    </row>
    <row r="2498" spans="19:27" x14ac:dyDescent="0.2">
      <c r="S2498" s="399"/>
      <c r="T2498" s="1401"/>
      <c r="W2498" s="864" t="str">
        <f t="shared" si="46"/>
        <v>1w</v>
      </c>
      <c r="X2498" s="1405">
        <f>_xll.qlCalendarAdvance(Calendar,X2497,W2498,"f",FALSE)</f>
        <v>56710</v>
      </c>
      <c r="Y2498" s="1404">
        <f>_xll.qlCalendarAdvance(Calendar,X2498,NDays&amp;"D")</f>
        <v>56710</v>
      </c>
      <c r="Z2498" s="1403">
        <v>1.9107665078109386E-2</v>
      </c>
      <c r="AA2498" s="1411">
        <v>1.9095350114128884E-2</v>
      </c>
    </row>
    <row r="2499" spans="19:27" x14ac:dyDescent="0.2">
      <c r="S2499" s="399"/>
      <c r="T2499" s="1401"/>
      <c r="W2499" s="864" t="str">
        <f t="shared" si="46"/>
        <v>1w</v>
      </c>
      <c r="X2499" s="1405">
        <f>_xll.qlCalendarAdvance(Calendar,X2498,W2499,"f",FALSE)</f>
        <v>56717</v>
      </c>
      <c r="Y2499" s="1404">
        <f>_xll.qlCalendarAdvance(Calendar,X2499,NDays&amp;"D")</f>
        <v>56717</v>
      </c>
      <c r="Z2499" s="1403">
        <v>1.9106631395913953E-2</v>
      </c>
      <c r="AA2499" s="1411">
        <v>1.909428692397408E-2</v>
      </c>
    </row>
    <row r="2500" spans="19:27" x14ac:dyDescent="0.2">
      <c r="S2500" s="399"/>
      <c r="T2500" s="1401"/>
      <c r="W2500" s="864" t="str">
        <f t="shared" si="46"/>
        <v>1w</v>
      </c>
      <c r="X2500" s="1405">
        <f>_xll.qlCalendarAdvance(Calendar,X2499,W2500,"f",FALSE)</f>
        <v>56724</v>
      </c>
      <c r="Y2500" s="1404">
        <f>_xll.qlCalendarAdvance(Calendar,X2500,NDays&amp;"D")</f>
        <v>56724</v>
      </c>
      <c r="Z2500" s="1403">
        <v>1.9105612738183418E-2</v>
      </c>
      <c r="AA2500" s="1411">
        <v>1.9093238735404805E-2</v>
      </c>
    </row>
    <row r="2501" spans="19:27" x14ac:dyDescent="0.2">
      <c r="S2501" s="399"/>
      <c r="T2501" s="1401"/>
      <c r="W2501" s="864" t="str">
        <f t="shared" si="46"/>
        <v>1w</v>
      </c>
      <c r="X2501" s="1405">
        <f>_xll.qlCalendarAdvance(Calendar,X2500,W2501,"f",FALSE)</f>
        <v>56731</v>
      </c>
      <c r="Y2501" s="1404">
        <f>_xll.qlCalendarAdvance(Calendar,X2501,NDays&amp;"D")</f>
        <v>56731</v>
      </c>
      <c r="Z2501" s="1403">
        <v>1.9104609104917774E-2</v>
      </c>
      <c r="AA2501" s="1411">
        <v>1.9092205548502106E-2</v>
      </c>
    </row>
    <row r="2502" spans="19:27" x14ac:dyDescent="0.2">
      <c r="S2502" s="399"/>
      <c r="T2502" s="1401"/>
      <c r="W2502" s="864" t="str">
        <f t="shared" si="46"/>
        <v>1w</v>
      </c>
      <c r="X2502" s="1405">
        <f>_xll.qlCalendarAdvance(Calendar,X2501,W2502,"f",FALSE)</f>
        <v>56738</v>
      </c>
      <c r="Y2502" s="1404">
        <f>_xll.qlCalendarAdvance(Calendar,X2502,NDays&amp;"D")</f>
        <v>56738</v>
      </c>
      <c r="Z2502" s="1403">
        <v>1.9104050908278887E-2</v>
      </c>
      <c r="AA2502" s="1411">
        <v>1.9091187363265982E-2</v>
      </c>
    </row>
    <row r="2503" spans="19:27" x14ac:dyDescent="0.2">
      <c r="S2503" s="399"/>
      <c r="T2503" s="1401"/>
      <c r="W2503" s="864" t="str">
        <f t="shared" si="46"/>
        <v>1w</v>
      </c>
      <c r="X2503" s="1405">
        <f>_xll.qlCalendarAdvance(Calendar,X2502,W2503,"f",FALSE)</f>
        <v>56745</v>
      </c>
      <c r="Y2503" s="1404">
        <f>_xll.qlCalendarAdvance(Calendar,X2503,NDays&amp;"D")</f>
        <v>56745</v>
      </c>
      <c r="Z2503" s="1403">
        <v>1.9103078346242603E-2</v>
      </c>
      <c r="AA2503" s="1411">
        <v>1.9090184179453296E-2</v>
      </c>
    </row>
    <row r="2504" spans="19:27" x14ac:dyDescent="0.2">
      <c r="S2504" s="399"/>
      <c r="T2504" s="1401"/>
      <c r="W2504" s="864" t="str">
        <f t="shared" si="46"/>
        <v>1w</v>
      </c>
      <c r="X2504" s="1405">
        <f>_xll.qlCalendarAdvance(Calendar,X2503,W2504,"f",FALSE)</f>
        <v>56752</v>
      </c>
      <c r="Y2504" s="1404">
        <f>_xll.qlCalendarAdvance(Calendar,X2504,NDays&amp;"D")</f>
        <v>56752</v>
      </c>
      <c r="Z2504" s="1403">
        <v>1.9102120809446909E-2</v>
      </c>
      <c r="AA2504" s="1411">
        <v>1.9089195997388231E-2</v>
      </c>
    </row>
    <row r="2505" spans="19:27" x14ac:dyDescent="0.2">
      <c r="S2505" s="399"/>
      <c r="T2505" s="1401"/>
      <c r="W2505" s="864" t="str">
        <f t="shared" si="46"/>
        <v>1w</v>
      </c>
      <c r="X2505" s="1405">
        <f>_xll.qlCalendarAdvance(Calendar,X2504,W2505,"f",FALSE)</f>
        <v>56759</v>
      </c>
      <c r="Y2505" s="1404">
        <f>_xll.qlCalendarAdvance(Calendar,X2505,NDays&amp;"D")</f>
        <v>56759</v>
      </c>
      <c r="Z2505" s="1403">
        <v>1.9101178297886569E-2</v>
      </c>
      <c r="AA2505" s="1411">
        <v>1.9088222816908695E-2</v>
      </c>
    </row>
    <row r="2506" spans="19:27" x14ac:dyDescent="0.2">
      <c r="S2506" s="399"/>
      <c r="T2506" s="1401"/>
      <c r="W2506" s="864" t="str">
        <f t="shared" si="46"/>
        <v>1w</v>
      </c>
      <c r="X2506" s="1405">
        <f>_xll.qlCalendarAdvance(Calendar,X2505,W2506,"f",FALSE)</f>
        <v>56766</v>
      </c>
      <c r="Y2506" s="1404">
        <f>_xll.qlCalendarAdvance(Calendar,X2506,NDays&amp;"D")</f>
        <v>56766</v>
      </c>
      <c r="Z2506" s="1403">
        <v>1.9099816361228261E-2</v>
      </c>
      <c r="AA2506" s="1411">
        <v>1.9087264638095736E-2</v>
      </c>
    </row>
    <row r="2507" spans="19:27" x14ac:dyDescent="0.2">
      <c r="S2507" s="399"/>
      <c r="T2507" s="1401"/>
      <c r="W2507" s="864" t="str">
        <f t="shared" si="46"/>
        <v>1w</v>
      </c>
      <c r="X2507" s="1405">
        <f>_xll.qlCalendarAdvance(Calendar,X2506,W2507,"f",FALSE)</f>
        <v>56773</v>
      </c>
      <c r="Y2507" s="1404">
        <f>_xll.qlCalendarAdvance(Calendar,X2507,NDays&amp;"D")</f>
        <v>56773</v>
      </c>
      <c r="Z2507" s="1403">
        <v>1.9098903386621385E-2</v>
      </c>
      <c r="AA2507" s="1411">
        <v>1.9086321460787259E-2</v>
      </c>
    </row>
    <row r="2508" spans="19:27" x14ac:dyDescent="0.2">
      <c r="S2508" s="399"/>
      <c r="T2508" s="1401"/>
      <c r="W2508" s="864" t="str">
        <f t="shared" si="46"/>
        <v>1w</v>
      </c>
      <c r="X2508" s="1405">
        <f>_xll.qlCalendarAdvance(Calendar,X2507,W2508,"f",FALSE)</f>
        <v>56780</v>
      </c>
      <c r="Y2508" s="1404">
        <f>_xll.qlCalendarAdvance(Calendar,X2508,NDays&amp;"D")</f>
        <v>56780</v>
      </c>
      <c r="Z2508" s="1403">
        <v>1.9098006424190427E-2</v>
      </c>
      <c r="AA2508" s="1411">
        <v>1.9085393285226404E-2</v>
      </c>
    </row>
    <row r="2509" spans="19:27" x14ac:dyDescent="0.2">
      <c r="S2509" s="399"/>
      <c r="T2509" s="1401"/>
      <c r="W2509" s="864" t="str">
        <f t="shared" si="46"/>
        <v>1w</v>
      </c>
      <c r="X2509" s="1405">
        <f>_xll.qlCalendarAdvance(Calendar,X2508,W2509,"f",FALSE)</f>
        <v>56787</v>
      </c>
      <c r="Y2509" s="1404">
        <f>_xll.qlCalendarAdvance(Calendar,X2509,NDays&amp;"D")</f>
        <v>56787</v>
      </c>
      <c r="Z2509" s="1403">
        <v>1.9097126005793497E-2</v>
      </c>
      <c r="AA2509" s="1411">
        <v>1.9084480111088986E-2</v>
      </c>
    </row>
    <row r="2510" spans="19:27" x14ac:dyDescent="0.2">
      <c r="S2510" s="399"/>
      <c r="T2510" s="1401"/>
      <c r="W2510" s="864" t="str">
        <f t="shared" si="46"/>
        <v>1w</v>
      </c>
      <c r="X2510" s="1405">
        <f>_xll.qlCalendarAdvance(Calendar,X2509,W2510,"f",FALSE)</f>
        <v>56794</v>
      </c>
      <c r="Y2510" s="1404">
        <f>_xll.qlCalendarAdvance(Calendar,X2510,NDays&amp;"D")</f>
        <v>56794</v>
      </c>
      <c r="Z2510" s="1403">
        <v>1.9096262646733662E-2</v>
      </c>
      <c r="AA2510" s="1411">
        <v>1.9083582410793776E-2</v>
      </c>
    </row>
    <row r="2511" spans="19:27" x14ac:dyDescent="0.2">
      <c r="S2511" s="399"/>
      <c r="T2511" s="1401"/>
      <c r="W2511" s="864" t="str">
        <f t="shared" si="46"/>
        <v>1w</v>
      </c>
      <c r="X2511" s="1405">
        <f>_xll.qlCalendarAdvance(Calendar,X2510,W2511,"f",FALSE)</f>
        <v>56801</v>
      </c>
      <c r="Y2511" s="1404">
        <f>_xll.qlCalendarAdvance(Calendar,X2511,NDays&amp;"D")</f>
        <v>56801</v>
      </c>
      <c r="Z2511" s="1403">
        <v>1.9095856955621136E-2</v>
      </c>
      <c r="AA2511" s="1411">
        <v>1.9082701841169891E-2</v>
      </c>
    </row>
    <row r="2512" spans="19:27" x14ac:dyDescent="0.2">
      <c r="S2512" s="399"/>
      <c r="T2512" s="1401"/>
      <c r="W2512" s="864" t="str">
        <f t="shared" si="46"/>
        <v>1w</v>
      </c>
      <c r="X2512" s="1405">
        <f>_xll.qlCalendarAdvance(Calendar,X2511,W2512,"f",FALSE)</f>
        <v>56808</v>
      </c>
      <c r="Y2512" s="1404">
        <f>_xll.qlCalendarAdvance(Calendar,X2512,NDays&amp;"D")</f>
        <v>56808</v>
      </c>
      <c r="Z2512" s="1403">
        <v>1.9095029389953781E-2</v>
      </c>
      <c r="AA2512" s="1411">
        <v>1.9081838548992147E-2</v>
      </c>
    </row>
    <row r="2513" spans="19:27" x14ac:dyDescent="0.2">
      <c r="S2513" s="399"/>
      <c r="T2513" s="1401"/>
      <c r="W2513" s="864" t="str">
        <f t="shared" si="46"/>
        <v>1w</v>
      </c>
      <c r="X2513" s="1405">
        <f>_xll.qlCalendarAdvance(Calendar,X2512,W2513,"f",FALSE)</f>
        <v>56815</v>
      </c>
      <c r="Y2513" s="1404">
        <f>_xll.qlCalendarAdvance(Calendar,X2513,NDays&amp;"D")</f>
        <v>56815</v>
      </c>
      <c r="Z2513" s="1403">
        <v>1.9094219129003331E-2</v>
      </c>
      <c r="AA2513" s="1411">
        <v>1.908099253434159E-2</v>
      </c>
    </row>
    <row r="2514" spans="19:27" x14ac:dyDescent="0.2">
      <c r="S2514" s="399"/>
      <c r="T2514" s="1401"/>
      <c r="W2514" s="864" t="str">
        <f t="shared" si="46"/>
        <v>1w</v>
      </c>
      <c r="X2514" s="1405">
        <f>_xll.qlCalendarAdvance(Calendar,X2513,W2514,"f",FALSE)</f>
        <v>56822</v>
      </c>
      <c r="Y2514" s="1404">
        <f>_xll.qlCalendarAdvance(Calendar,X2514,NDays&amp;"D")</f>
        <v>56822</v>
      </c>
      <c r="Z2514" s="1403">
        <v>1.9093426172767176E-2</v>
      </c>
      <c r="AA2514" s="1411">
        <v>1.9080163797137173E-2</v>
      </c>
    </row>
    <row r="2515" spans="19:27" x14ac:dyDescent="0.2">
      <c r="S2515" s="399"/>
      <c r="T2515" s="1401"/>
      <c r="W2515" s="864" t="str">
        <f t="shared" si="46"/>
        <v>1w</v>
      </c>
      <c r="X2515" s="1405">
        <f>_xll.qlCalendarAdvance(Calendar,X2514,W2515,"f",FALSE)</f>
        <v>56829</v>
      </c>
      <c r="Y2515" s="1404">
        <f>_xll.qlCalendarAdvance(Calendar,X2515,NDays&amp;"D")</f>
        <v>56829</v>
      </c>
      <c r="Z2515" s="1403">
        <v>1.909265052124531E-2</v>
      </c>
      <c r="AA2515" s="1411">
        <v>1.9079352337622035E-2</v>
      </c>
    </row>
    <row r="2516" spans="19:27" x14ac:dyDescent="0.2">
      <c r="S2516" s="399"/>
      <c r="T2516" s="1401"/>
      <c r="W2516" s="864" t="str">
        <f t="shared" si="46"/>
        <v>1w</v>
      </c>
      <c r="X2516" s="1405">
        <f>_xll.qlCalendarAdvance(Calendar,X2515,W2516,"f",FALSE)</f>
        <v>56836</v>
      </c>
      <c r="Y2516" s="1404">
        <f>_xll.qlCalendarAdvance(Calendar,X2516,NDays&amp;"D")</f>
        <v>56836</v>
      </c>
      <c r="Z2516" s="1403">
        <v>1.9091892174432509E-2</v>
      </c>
      <c r="AA2516" s="1411">
        <v>1.9078558155634084E-2</v>
      </c>
    </row>
    <row r="2517" spans="19:27" x14ac:dyDescent="0.2">
      <c r="S2517" s="399"/>
      <c r="T2517" s="1401"/>
      <c r="W2517" s="864" t="str">
        <f t="shared" si="46"/>
        <v>1w</v>
      </c>
      <c r="X2517" s="1405">
        <f>_xll.qlCalendarAdvance(Calendar,X2516,W2517,"f",FALSE)</f>
        <v>56843</v>
      </c>
      <c r="Y2517" s="1404">
        <f>_xll.qlCalendarAdvance(Calendar,X2517,NDays&amp;"D")</f>
        <v>56843</v>
      </c>
      <c r="Z2517" s="1403">
        <v>1.9091151132323542E-2</v>
      </c>
      <c r="AA2517" s="1411">
        <v>1.907778125117332E-2</v>
      </c>
    </row>
    <row r="2518" spans="19:27" x14ac:dyDescent="0.2">
      <c r="S2518" s="399"/>
      <c r="T2518" s="1401"/>
      <c r="W2518" s="864" t="str">
        <f t="shared" si="46"/>
        <v>1w</v>
      </c>
      <c r="X2518" s="1405">
        <f>_xll.qlCalendarAdvance(Calendar,X2517,W2518,"f",FALSE)</f>
        <v>56850</v>
      </c>
      <c r="Y2518" s="1404">
        <f>_xll.qlCalendarAdvance(Calendar,X2518,NDays&amp;"D")</f>
        <v>56850</v>
      </c>
      <c r="Z2518" s="1403">
        <v>1.9090427394915798E-2</v>
      </c>
      <c r="AA2518" s="1411">
        <v>1.9077021624239743E-2</v>
      </c>
    </row>
    <row r="2519" spans="19:27" x14ac:dyDescent="0.2">
      <c r="S2519" s="399"/>
      <c r="T2519" s="1401"/>
      <c r="W2519" s="864" t="str">
        <f t="shared" si="46"/>
        <v>1w</v>
      </c>
      <c r="X2519" s="1405">
        <f>_xll.qlCalendarAdvance(Calendar,X2518,W2519,"f",FALSE)</f>
        <v>56857</v>
      </c>
      <c r="Y2519" s="1404">
        <f>_xll.qlCalendarAdvance(Calendar,X2519,NDays&amp;"D")</f>
        <v>56857</v>
      </c>
      <c r="Z2519" s="1403">
        <v>1.9089271023921404E-2</v>
      </c>
      <c r="AA2519" s="1411">
        <v>1.9076279274914398E-2</v>
      </c>
    </row>
    <row r="2520" spans="19:27" x14ac:dyDescent="0.2">
      <c r="S2520" s="399"/>
      <c r="T2520" s="1401"/>
      <c r="W2520" s="864" t="str">
        <f t="shared" si="46"/>
        <v>1w</v>
      </c>
      <c r="X2520" s="1405">
        <f>_xll.qlCalendarAdvance(Calendar,X2519,W2520,"f",FALSE)</f>
        <v>56864</v>
      </c>
      <c r="Y2520" s="1404">
        <f>_xll.qlCalendarAdvance(Calendar,X2520,NDays&amp;"D")</f>
        <v>56864</v>
      </c>
      <c r="Z2520" s="1403">
        <v>1.908858069593981E-2</v>
      </c>
      <c r="AA2520" s="1411">
        <v>1.9075554203116241E-2</v>
      </c>
    </row>
    <row r="2521" spans="19:27" x14ac:dyDescent="0.2">
      <c r="S2521" s="399"/>
      <c r="T2521" s="1401"/>
      <c r="W2521" s="864" t="str">
        <f t="shared" si="46"/>
        <v>1w</v>
      </c>
      <c r="X2521" s="1405">
        <f>_xll.qlCalendarAdvance(Calendar,X2520,W2521,"f",FALSE)</f>
        <v>56871</v>
      </c>
      <c r="Y2521" s="1404">
        <f>_xll.qlCalendarAdvance(Calendar,X2521,NDays&amp;"D")</f>
        <v>56871</v>
      </c>
      <c r="Z2521" s="1403">
        <v>1.9087907671738995E-2</v>
      </c>
      <c r="AA2521" s="1411">
        <v>1.9074846408764223E-2</v>
      </c>
    </row>
    <row r="2522" spans="19:27" x14ac:dyDescent="0.2">
      <c r="S2522" s="399"/>
      <c r="T2522" s="1401"/>
      <c r="W2522" s="864" t="str">
        <f t="shared" ref="W2522:W2585" si="47">W2521</f>
        <v>1w</v>
      </c>
      <c r="X2522" s="1405">
        <f>_xll.qlCalendarAdvance(Calendar,X2521,W2522,"f",FALSE)</f>
        <v>56878</v>
      </c>
      <c r="Y2522" s="1404">
        <f>_xll.qlCalendarAdvance(Calendar,X2522,NDays&amp;"D")</f>
        <v>56878</v>
      </c>
      <c r="Z2522" s="1403">
        <v>1.908725195132166E-2</v>
      </c>
      <c r="AA2522" s="1411">
        <v>1.9074155892101485E-2</v>
      </c>
    </row>
    <row r="2523" spans="19:27" x14ac:dyDescent="0.2">
      <c r="S2523" s="399"/>
      <c r="T2523" s="1401"/>
      <c r="W2523" s="864" t="str">
        <f t="shared" si="47"/>
        <v>1w</v>
      </c>
      <c r="X2523" s="1405">
        <f>_xll.qlCalendarAdvance(Calendar,X2522,W2523,"f",FALSE)</f>
        <v>56885</v>
      </c>
      <c r="Y2523" s="1404">
        <f>_xll.qlCalendarAdvance(Calendar,X2523,NDays&amp;"D")</f>
        <v>56885</v>
      </c>
      <c r="Z2523" s="1403">
        <v>1.9086613534690509E-2</v>
      </c>
      <c r="AA2523" s="1411">
        <v>1.9073482652965934E-2</v>
      </c>
    </row>
    <row r="2524" spans="19:27" x14ac:dyDescent="0.2">
      <c r="S2524" s="399"/>
      <c r="T2524" s="1401"/>
      <c r="W2524" s="864" t="str">
        <f t="shared" si="47"/>
        <v>1w</v>
      </c>
      <c r="X2524" s="1405">
        <f>_xll.qlCalendarAdvance(Calendar,X2523,W2524,"f",FALSE)</f>
        <v>56892</v>
      </c>
      <c r="Y2524" s="1404">
        <f>_xll.qlCalendarAdvance(Calendar,X2524,NDays&amp;"D")</f>
        <v>56892</v>
      </c>
      <c r="Z2524" s="1403">
        <v>1.9086448369045928E-2</v>
      </c>
      <c r="AA2524" s="1411">
        <v>1.9072826691276523E-2</v>
      </c>
    </row>
    <row r="2525" spans="19:27" x14ac:dyDescent="0.2">
      <c r="S2525" s="399"/>
      <c r="T2525" s="1401"/>
      <c r="W2525" s="864" t="str">
        <f t="shared" si="47"/>
        <v>1w</v>
      </c>
      <c r="X2525" s="1405">
        <f>_xll.qlCalendarAdvance(Calendar,X2524,W2525,"f",FALSE)</f>
        <v>56899</v>
      </c>
      <c r="Y2525" s="1404">
        <f>_xll.qlCalendarAdvance(Calendar,X2525,NDays&amp;"D")</f>
        <v>56899</v>
      </c>
      <c r="Z2525" s="1403">
        <v>1.9085845764468291E-2</v>
      </c>
      <c r="AA2525" s="1411">
        <v>1.9072188007114299E-2</v>
      </c>
    </row>
    <row r="2526" spans="19:27" x14ac:dyDescent="0.2">
      <c r="S2526" s="399"/>
      <c r="T2526" s="1401"/>
      <c r="W2526" s="864" t="str">
        <f t="shared" si="47"/>
        <v>1w</v>
      </c>
      <c r="X2526" s="1405">
        <f>_xll.qlCalendarAdvance(Calendar,X2525,W2526,"f",FALSE)</f>
        <v>56906</v>
      </c>
      <c r="Y2526" s="1404">
        <f>_xll.qlCalendarAdvance(Calendar,X2526,NDays&amp;"D")</f>
        <v>56906</v>
      </c>
      <c r="Z2526" s="1403">
        <v>1.9085260464570961E-2</v>
      </c>
      <c r="AA2526" s="1411">
        <v>1.9071566600641354E-2</v>
      </c>
    </row>
    <row r="2527" spans="19:27" x14ac:dyDescent="0.2">
      <c r="S2527" s="399"/>
      <c r="T2527" s="1401"/>
      <c r="W2527" s="864" t="str">
        <f t="shared" si="47"/>
        <v>1w</v>
      </c>
      <c r="X2527" s="1405">
        <f>_xll.qlCalendarAdvance(Calendar,X2526,W2527,"f",FALSE)</f>
        <v>56913</v>
      </c>
      <c r="Y2527" s="1404">
        <f>_xll.qlCalendarAdvance(Calendar,X2527,NDays&amp;"D")</f>
        <v>56913</v>
      </c>
      <c r="Z2527" s="1403">
        <v>1.908469246934871E-2</v>
      </c>
      <c r="AA2527" s="1411">
        <v>1.9070962471695596E-2</v>
      </c>
    </row>
    <row r="2528" spans="19:27" x14ac:dyDescent="0.2">
      <c r="S2528" s="399"/>
      <c r="T2528" s="1401"/>
      <c r="W2528" s="864" t="str">
        <f t="shared" si="47"/>
        <v>1w</v>
      </c>
      <c r="X2528" s="1405">
        <f>_xll.qlCalendarAdvance(Calendar,X2527,W2528,"f",FALSE)</f>
        <v>56920</v>
      </c>
      <c r="Y2528" s="1404">
        <f>_xll.qlCalendarAdvance(Calendar,X2528,NDays&amp;"D")</f>
        <v>56920</v>
      </c>
      <c r="Z2528" s="1403">
        <v>1.9083681008165376E-2</v>
      </c>
      <c r="AA2528" s="1411">
        <v>1.9070375620195978E-2</v>
      </c>
    </row>
    <row r="2529" spans="19:27" x14ac:dyDescent="0.2">
      <c r="S2529" s="399"/>
      <c r="T2529" s="1401"/>
      <c r="W2529" s="864" t="str">
        <f t="shared" si="47"/>
        <v>1w</v>
      </c>
      <c r="X2529" s="1405">
        <f>_xll.qlCalendarAdvance(Calendar,X2528,W2529,"f",FALSE)</f>
        <v>56927</v>
      </c>
      <c r="Y2529" s="1404">
        <f>_xll.qlCalendarAdvance(Calendar,X2529,NDays&amp;"D")</f>
        <v>56927</v>
      </c>
      <c r="Z2529" s="1403">
        <v>1.9083146414167567E-2</v>
      </c>
      <c r="AA2529" s="1411">
        <v>1.9069806046304594E-2</v>
      </c>
    </row>
    <row r="2530" spans="19:27" x14ac:dyDescent="0.2">
      <c r="S2530" s="399"/>
      <c r="T2530" s="1401"/>
      <c r="W2530" s="864" t="str">
        <f t="shared" si="47"/>
        <v>1w</v>
      </c>
      <c r="X2530" s="1405">
        <f>_xll.qlCalendarAdvance(Calendar,X2529,W2530,"f",FALSE)</f>
        <v>56934</v>
      </c>
      <c r="Y2530" s="1404">
        <f>_xll.qlCalendarAdvance(Calendar,X2530,NDays&amp;"D")</f>
        <v>56934</v>
      </c>
      <c r="Z2530" s="1403">
        <v>1.9082629123934325E-2</v>
      </c>
      <c r="AA2530" s="1411">
        <v>1.9069253750102488E-2</v>
      </c>
    </row>
    <row r="2531" spans="19:27" x14ac:dyDescent="0.2">
      <c r="S2531" s="399"/>
      <c r="T2531" s="1401"/>
      <c r="W2531" s="864" t="str">
        <f t="shared" si="47"/>
        <v>1w</v>
      </c>
      <c r="X2531" s="1405">
        <f>_xll.qlCalendarAdvance(Calendar,X2530,W2531,"f",FALSE)</f>
        <v>56941</v>
      </c>
      <c r="Y2531" s="1404">
        <f>_xll.qlCalendarAdvance(Calendar,X2531,NDays&amp;"D")</f>
        <v>56941</v>
      </c>
      <c r="Z2531" s="1403">
        <v>1.9082129137468356E-2</v>
      </c>
      <c r="AA2531" s="1411">
        <v>1.9068718731265477E-2</v>
      </c>
    </row>
    <row r="2532" spans="19:27" x14ac:dyDescent="0.2">
      <c r="S2532" s="399"/>
      <c r="T2532" s="1401"/>
      <c r="W2532" s="864" t="str">
        <f t="shared" si="47"/>
        <v>1w</v>
      </c>
      <c r="X2532" s="1405">
        <f>_xll.qlCalendarAdvance(Calendar,X2531,W2532,"f",FALSE)</f>
        <v>56948</v>
      </c>
      <c r="Y2532" s="1404">
        <f>_xll.qlCalendarAdvance(Calendar,X2532,NDays&amp;"D")</f>
        <v>56948</v>
      </c>
      <c r="Z2532" s="1403">
        <v>1.9082112063292998E-2</v>
      </c>
      <c r="AA2532" s="1411">
        <v>1.9068200989955653E-2</v>
      </c>
    </row>
    <row r="2533" spans="19:27" x14ac:dyDescent="0.2">
      <c r="S2533" s="399"/>
      <c r="T2533" s="1401"/>
      <c r="W2533" s="864" t="str">
        <f t="shared" si="47"/>
        <v>1w</v>
      </c>
      <c r="X2533" s="1405">
        <f>_xll.qlCalendarAdvance(Calendar,X2532,W2533,"f",FALSE)</f>
        <v>56955</v>
      </c>
      <c r="Y2533" s="1404">
        <f>_xll.qlCalendarAdvance(Calendar,X2533,NDays&amp;"D")</f>
        <v>56955</v>
      </c>
      <c r="Z2533" s="1403">
        <v>1.9081647896079371E-2</v>
      </c>
      <c r="AA2533" s="1411">
        <v>1.9067700526335107E-2</v>
      </c>
    </row>
    <row r="2534" spans="19:27" x14ac:dyDescent="0.2">
      <c r="S2534" s="399"/>
      <c r="T2534" s="1401"/>
      <c r="W2534" s="864" t="str">
        <f t="shared" si="47"/>
        <v>1w</v>
      </c>
      <c r="X2534" s="1405">
        <f>_xll.qlCalendarAdvance(Calendar,X2533,W2534,"f",FALSE)</f>
        <v>56962</v>
      </c>
      <c r="Y2534" s="1404">
        <f>_xll.qlCalendarAdvance(Calendar,X2534,NDays&amp;"D")</f>
        <v>56962</v>
      </c>
      <c r="Z2534" s="1403">
        <v>1.9081201033522521E-2</v>
      </c>
      <c r="AA2534" s="1411">
        <v>1.9067217340160703E-2</v>
      </c>
    </row>
    <row r="2535" spans="19:27" x14ac:dyDescent="0.2">
      <c r="S2535" s="399"/>
      <c r="T2535" s="1401"/>
      <c r="W2535" s="864" t="str">
        <f t="shared" si="47"/>
        <v>1w</v>
      </c>
      <c r="X2535" s="1405">
        <f>_xll.qlCalendarAdvance(Calendar,X2534,W2535,"f",FALSE)</f>
        <v>56969</v>
      </c>
      <c r="Y2535" s="1404">
        <f>_xll.qlCalendarAdvance(Calendar,X2535,NDays&amp;"D")</f>
        <v>56969</v>
      </c>
      <c r="Z2535" s="1403">
        <v>1.908077147562506E-2</v>
      </c>
      <c r="AA2535" s="1411">
        <v>1.9066751431513485E-2</v>
      </c>
    </row>
    <row r="2536" spans="19:27" x14ac:dyDescent="0.2">
      <c r="S2536" s="399"/>
      <c r="T2536" s="1401"/>
      <c r="W2536" s="864" t="str">
        <f t="shared" si="47"/>
        <v>1w</v>
      </c>
      <c r="X2536" s="1405">
        <f>_xll.qlCalendarAdvance(Calendar,X2535,W2536,"f",FALSE)</f>
        <v>56977</v>
      </c>
      <c r="Y2536" s="1404">
        <f>_xll.qlCalendarAdvance(Calendar,X2536,NDays&amp;"D")</f>
        <v>56977</v>
      </c>
      <c r="Z2536" s="1403">
        <v>1.9081243407197242E-2</v>
      </c>
      <c r="AA2536" s="1411">
        <v>1.9066240120739764E-2</v>
      </c>
    </row>
    <row r="2537" spans="19:27" x14ac:dyDescent="0.2">
      <c r="S2537" s="399"/>
      <c r="T2537" s="1401"/>
      <c r="W2537" s="864" t="str">
        <f t="shared" si="47"/>
        <v>1w</v>
      </c>
      <c r="X2537" s="1405">
        <f>_xll.qlCalendarAdvance(Calendar,X2536,W2537,"f",FALSE)</f>
        <v>56984</v>
      </c>
      <c r="Y2537" s="1404">
        <f>_xll.qlCalendarAdvance(Calendar,X2537,NDays&amp;"D")</f>
        <v>56984</v>
      </c>
      <c r="Z2537" s="1403">
        <v>1.9080853362053788E-2</v>
      </c>
      <c r="AA2537" s="1411">
        <v>1.9065811235330354E-2</v>
      </c>
    </row>
    <row r="2538" spans="19:27" x14ac:dyDescent="0.2">
      <c r="S2538" s="399"/>
      <c r="T2538" s="1401"/>
      <c r="W2538" s="864" t="str">
        <f t="shared" si="47"/>
        <v>1w</v>
      </c>
      <c r="X2538" s="1405">
        <f>_xll.qlCalendarAdvance(Calendar,X2537,W2538,"f",FALSE)</f>
        <v>56991</v>
      </c>
      <c r="Y2538" s="1404">
        <f>_xll.qlCalendarAdvance(Calendar,X2538,NDays&amp;"D")</f>
        <v>56991</v>
      </c>
      <c r="Z2538" s="1403">
        <v>1.9080480623371039E-2</v>
      </c>
      <c r="AA2538" s="1411">
        <v>1.9065399627691271E-2</v>
      </c>
    </row>
    <row r="2539" spans="19:27" x14ac:dyDescent="0.2">
      <c r="S2539" s="399"/>
      <c r="T2539" s="1401"/>
      <c r="W2539" s="864" t="str">
        <f t="shared" si="47"/>
        <v>1w</v>
      </c>
      <c r="X2539" s="1405">
        <f>_xll.qlCalendarAdvance(Calendar,X2538,W2539,"f",FALSE)</f>
        <v>56998</v>
      </c>
      <c r="Y2539" s="1404">
        <f>_xll.qlCalendarAdvance(Calendar,X2539,NDays&amp;"D")</f>
        <v>56998</v>
      </c>
      <c r="Z2539" s="1403">
        <v>1.9080125191146546E-2</v>
      </c>
      <c r="AA2539" s="1411">
        <v>1.9065005297417281E-2</v>
      </c>
    </row>
    <row r="2540" spans="19:27" x14ac:dyDescent="0.2">
      <c r="S2540" s="399"/>
      <c r="T2540" s="1401"/>
      <c r="W2540" s="864" t="str">
        <f t="shared" si="47"/>
        <v>1w</v>
      </c>
      <c r="X2540" s="1405">
        <f>_xll.qlCalendarAdvance(Calendar,X2539,W2540,"f",FALSE)</f>
        <v>57005</v>
      </c>
      <c r="Y2540" s="1404">
        <f>_xll.qlCalendarAdvance(Calendar,X2540,NDays&amp;"D")</f>
        <v>57005</v>
      </c>
      <c r="Z2540" s="1403">
        <v>1.9079787065382759E-2</v>
      </c>
      <c r="AA2540" s="1411">
        <v>1.9064628244832571E-2</v>
      </c>
    </row>
    <row r="2541" spans="19:27" x14ac:dyDescent="0.2">
      <c r="S2541" s="399"/>
      <c r="T2541" s="1401"/>
      <c r="W2541" s="864" t="str">
        <f t="shared" si="47"/>
        <v>1w</v>
      </c>
      <c r="X2541" s="1405">
        <f>_xll.qlCalendarAdvance(Calendar,X2540,W2541,"f",FALSE)</f>
        <v>57012</v>
      </c>
      <c r="Y2541" s="1404">
        <f>_xll.qlCalendarAdvance(Calendar,X2541,NDays&amp;"D")</f>
        <v>57012</v>
      </c>
      <c r="Z2541" s="1403">
        <v>1.9077559096674652E-2</v>
      </c>
      <c r="AA2541" s="1411">
        <v>1.9064268469694001E-2</v>
      </c>
    </row>
    <row r="2542" spans="19:27" x14ac:dyDescent="0.2">
      <c r="S2542" s="399"/>
      <c r="T2542" s="1401"/>
      <c r="W2542" s="864" t="str">
        <f t="shared" si="47"/>
        <v>1w</v>
      </c>
      <c r="X2542" s="1405">
        <f>_xll.qlCalendarAdvance(Calendar,X2541,W2542,"f",FALSE)</f>
        <v>57019</v>
      </c>
      <c r="Y2542" s="1404">
        <f>_xll.qlCalendarAdvance(Calendar,X2542,NDays&amp;"D")</f>
        <v>57019</v>
      </c>
      <c r="Z2542" s="1403">
        <v>1.9077250703553421E-2</v>
      </c>
      <c r="AA2542" s="1411">
        <v>1.9063925972244711E-2</v>
      </c>
    </row>
    <row r="2543" spans="19:27" x14ac:dyDescent="0.2">
      <c r="S2543" s="399"/>
      <c r="T2543" s="1401"/>
      <c r="W2543" s="864" t="str">
        <f t="shared" si="47"/>
        <v>1w</v>
      </c>
      <c r="X2543" s="1405">
        <f>_xll.qlCalendarAdvance(Calendar,X2542,W2543,"f",FALSE)</f>
        <v>57026</v>
      </c>
      <c r="Y2543" s="1404">
        <f>_xll.qlCalendarAdvance(Calendar,X2543,NDays&amp;"D")</f>
        <v>57026</v>
      </c>
      <c r="Z2543" s="1403">
        <v>1.9076959613265377E-2</v>
      </c>
      <c r="AA2543" s="1411">
        <v>1.9063600752160514E-2</v>
      </c>
    </row>
    <row r="2544" spans="19:27" x14ac:dyDescent="0.2">
      <c r="S2544" s="399"/>
      <c r="T2544" s="1401"/>
      <c r="W2544" s="864" t="str">
        <f t="shared" si="47"/>
        <v>1w</v>
      </c>
      <c r="X2544" s="1405">
        <f>_xll.qlCalendarAdvance(Calendar,X2543,W2544,"f",FALSE)</f>
        <v>57033</v>
      </c>
      <c r="Y2544" s="1404">
        <f>_xll.qlCalendarAdvance(Calendar,X2544,NDays&amp;"D")</f>
        <v>57033</v>
      </c>
      <c r="Z2544" s="1403">
        <v>1.9076685825816113E-2</v>
      </c>
      <c r="AA2544" s="1411">
        <v>1.9063292809603505E-2</v>
      </c>
    </row>
    <row r="2545" spans="19:27" x14ac:dyDescent="0.2">
      <c r="S2545" s="399"/>
      <c r="T2545" s="1401"/>
      <c r="W2545" s="864" t="str">
        <f t="shared" si="47"/>
        <v>1w</v>
      </c>
      <c r="X2545" s="1405">
        <f>_xll.qlCalendarAdvance(Calendar,X2544,W2545,"f",FALSE)</f>
        <v>57040</v>
      </c>
      <c r="Y2545" s="1404">
        <f>_xll.qlCalendarAdvance(Calendar,X2545,NDays&amp;"D")</f>
        <v>57040</v>
      </c>
      <c r="Z2545" s="1403">
        <v>1.9078838039787518E-2</v>
      </c>
      <c r="AA2545" s="1411">
        <v>1.9063002144735774E-2</v>
      </c>
    </row>
    <row r="2546" spans="19:27" x14ac:dyDescent="0.2">
      <c r="S2546" s="399"/>
      <c r="T2546" s="1401"/>
      <c r="W2546" s="864" t="str">
        <f t="shared" si="47"/>
        <v>1w</v>
      </c>
      <c r="X2546" s="1405">
        <f>_xll.qlCalendarAdvance(Calendar,X2545,W2546,"f",FALSE)</f>
        <v>57047</v>
      </c>
      <c r="Y2546" s="1404">
        <f>_xll.qlCalendarAdvance(Calendar,X2546,NDays&amp;"D")</f>
        <v>57047</v>
      </c>
      <c r="Z2546" s="1403">
        <v>1.9078121746312845E-2</v>
      </c>
      <c r="AA2546" s="1411">
        <v>1.9062728757395231E-2</v>
      </c>
    </row>
    <row r="2547" spans="19:27" x14ac:dyDescent="0.2">
      <c r="S2547" s="399"/>
      <c r="T2547" s="1401"/>
      <c r="W2547" s="864" t="str">
        <f t="shared" si="47"/>
        <v>1w</v>
      </c>
      <c r="X2547" s="1405">
        <f>_xll.qlCalendarAdvance(Calendar,X2546,W2547,"f",FALSE)</f>
        <v>57054</v>
      </c>
      <c r="Y2547" s="1404">
        <f>_xll.qlCalendarAdvance(Calendar,X2547,NDays&amp;"D")</f>
        <v>57054</v>
      </c>
      <c r="Z2547" s="1403">
        <v>1.9077904765710169E-2</v>
      </c>
      <c r="AA2547" s="1411">
        <v>1.9062472647500828E-2</v>
      </c>
    </row>
    <row r="2548" spans="19:27" x14ac:dyDescent="0.2">
      <c r="S2548" s="399"/>
      <c r="T2548" s="1401"/>
      <c r="W2548" s="864" t="str">
        <f t="shared" si="47"/>
        <v>1w</v>
      </c>
      <c r="X2548" s="1405">
        <f>_xll.qlCalendarAdvance(Calendar,X2547,W2548,"f",FALSE)</f>
        <v>57061</v>
      </c>
      <c r="Y2548" s="1404">
        <f>_xll.qlCalendarAdvance(Calendar,X2548,NDays&amp;"D")</f>
        <v>57061</v>
      </c>
      <c r="Z2548" s="1403">
        <v>1.9077705091553463E-2</v>
      </c>
      <c r="AA2548" s="1411">
        <v>1.9062233815214658E-2</v>
      </c>
    </row>
    <row r="2549" spans="19:27" x14ac:dyDescent="0.2">
      <c r="S2549" s="399"/>
      <c r="T2549" s="1401"/>
      <c r="W2549" s="864" t="str">
        <f t="shared" si="47"/>
        <v>1w</v>
      </c>
      <c r="X2549" s="1405">
        <f>_xll.qlCalendarAdvance(Calendar,X2548,W2549,"f",FALSE)</f>
        <v>57068</v>
      </c>
      <c r="Y2549" s="1404">
        <f>_xll.qlCalendarAdvance(Calendar,X2549,NDays&amp;"D")</f>
        <v>57068</v>
      </c>
      <c r="Z2549" s="1403">
        <v>1.9076062803502419E-2</v>
      </c>
      <c r="AA2549" s="1411">
        <v>1.906201226053672E-2</v>
      </c>
    </row>
    <row r="2550" spans="19:27" x14ac:dyDescent="0.2">
      <c r="S2550" s="399"/>
      <c r="T2550" s="1401"/>
      <c r="W2550" s="864" t="str">
        <f t="shared" si="47"/>
        <v>1w</v>
      </c>
      <c r="X2550" s="1405">
        <f>_xll.qlCalendarAdvance(Calendar,X2549,W2550,"f",FALSE)</f>
        <v>57075</v>
      </c>
      <c r="Y2550" s="1404">
        <f>_xll.qlCalendarAdvance(Calendar,X2550,NDays&amp;"D")</f>
        <v>57075</v>
      </c>
      <c r="Z2550" s="1403">
        <v>1.907589406015605E-2</v>
      </c>
      <c r="AA2550" s="1411">
        <v>1.9061807983304924E-2</v>
      </c>
    </row>
    <row r="2551" spans="19:27" x14ac:dyDescent="0.2">
      <c r="S2551" s="399"/>
      <c r="T2551" s="1401"/>
      <c r="W2551" s="864" t="str">
        <f t="shared" si="47"/>
        <v>1w</v>
      </c>
      <c r="X2551" s="1405">
        <f>_xll.qlCalendarAdvance(Calendar,X2550,W2551,"f",FALSE)</f>
        <v>57082</v>
      </c>
      <c r="Y2551" s="1404">
        <f>_xll.qlCalendarAdvance(Calendar,X2551,NDays&amp;"D")</f>
        <v>57082</v>
      </c>
      <c r="Z2551" s="1403">
        <v>1.9075742620536427E-2</v>
      </c>
      <c r="AA2551" s="1411">
        <v>1.906162098368136E-2</v>
      </c>
    </row>
    <row r="2552" spans="19:27" x14ac:dyDescent="0.2">
      <c r="S2552" s="399"/>
      <c r="T2552" s="1401"/>
      <c r="W2552" s="864" t="str">
        <f t="shared" si="47"/>
        <v>1w</v>
      </c>
      <c r="X2552" s="1405">
        <f>_xll.qlCalendarAdvance(Calendar,X2551,W2552,"f",FALSE)</f>
        <v>57089</v>
      </c>
      <c r="Y2552" s="1404">
        <f>_xll.qlCalendarAdvance(Calendar,X2552,NDays&amp;"D")</f>
        <v>57089</v>
      </c>
      <c r="Z2552" s="1403">
        <v>1.9075608484651656E-2</v>
      </c>
      <c r="AA2552" s="1411">
        <v>1.9061451261503937E-2</v>
      </c>
    </row>
    <row r="2553" spans="19:27" x14ac:dyDescent="0.2">
      <c r="S2553" s="399"/>
      <c r="T2553" s="1401"/>
      <c r="W2553" s="864" t="str">
        <f t="shared" si="47"/>
        <v>1w</v>
      </c>
      <c r="X2553" s="1405">
        <f>_xll.qlCalendarAdvance(Calendar,X2552,W2553,"f",FALSE)</f>
        <v>57096</v>
      </c>
      <c r="Y2553" s="1404">
        <f>_xll.qlCalendarAdvance(Calendar,X2553,NDays&amp;"D")</f>
        <v>57096</v>
      </c>
      <c r="Z2553" s="1403">
        <v>1.9075491652499037E-2</v>
      </c>
      <c r="AA2553" s="1411">
        <v>1.9061298817015793E-2</v>
      </c>
    </row>
    <row r="2554" spans="19:27" x14ac:dyDescent="0.2">
      <c r="S2554" s="399"/>
      <c r="T2554" s="1401"/>
      <c r="W2554" s="864" t="str">
        <f t="shared" si="47"/>
        <v>1w</v>
      </c>
      <c r="X2554" s="1405">
        <f>_xll.qlCalendarAdvance(Calendar,X2553,W2554,"f",FALSE)</f>
        <v>57103</v>
      </c>
      <c r="Y2554" s="1404">
        <f>_xll.qlCalendarAdvance(Calendar,X2554,NDays&amp;"D")</f>
        <v>57103</v>
      </c>
      <c r="Z2554" s="1403">
        <v>1.9076870481961487E-2</v>
      </c>
      <c r="AA2554" s="1411">
        <v>1.9061163649973789E-2</v>
      </c>
    </row>
    <row r="2555" spans="19:27" x14ac:dyDescent="0.2">
      <c r="S2555" s="399"/>
      <c r="T2555" s="1401"/>
      <c r="W2555" s="864" t="str">
        <f t="shared" si="47"/>
        <v>1w</v>
      </c>
      <c r="X2555" s="1405">
        <f>_xll.qlCalendarAdvance(Calendar,X2554,W2555,"f",FALSE)</f>
        <v>57110</v>
      </c>
      <c r="Y2555" s="1404">
        <f>_xll.qlCalendarAdvance(Calendar,X2555,NDays&amp;"D")</f>
        <v>57110</v>
      </c>
      <c r="Z2555" s="1403">
        <v>1.907679195291186E-2</v>
      </c>
      <c r="AA2555" s="1411">
        <v>1.9061045760377926E-2</v>
      </c>
    </row>
    <row r="2556" spans="19:27" x14ac:dyDescent="0.2">
      <c r="S2556" s="399"/>
      <c r="T2556" s="1401"/>
      <c r="W2556" s="864" t="str">
        <f t="shared" si="47"/>
        <v>1w</v>
      </c>
      <c r="X2556" s="1405">
        <f>_xll.qlCalendarAdvance(Calendar,X2555,W2556,"f",FALSE)</f>
        <v>57117</v>
      </c>
      <c r="Y2556" s="1404">
        <f>_xll.qlCalendarAdvance(Calendar,X2556,NDays&amp;"D")</f>
        <v>57117</v>
      </c>
      <c r="Z2556" s="1403">
        <v>1.907673073030575E-2</v>
      </c>
      <c r="AA2556" s="1411">
        <v>1.9060945148552388E-2</v>
      </c>
    </row>
    <row r="2557" spans="19:27" x14ac:dyDescent="0.2">
      <c r="S2557" s="399"/>
      <c r="T2557" s="1401"/>
      <c r="W2557" s="864" t="str">
        <f t="shared" si="47"/>
        <v>1w</v>
      </c>
      <c r="X2557" s="1405">
        <f>_xll.qlCalendarAdvance(Calendar,X2556,W2557,"f",FALSE)</f>
        <v>57124</v>
      </c>
      <c r="Y2557" s="1404">
        <f>_xll.qlCalendarAdvance(Calendar,X2557,NDays&amp;"D")</f>
        <v>57124</v>
      </c>
      <c r="Z2557" s="1403">
        <v>1.9076686814143158E-2</v>
      </c>
      <c r="AA2557" s="1411">
        <v>1.9060861814254038E-2</v>
      </c>
    </row>
    <row r="2558" spans="19:27" x14ac:dyDescent="0.2">
      <c r="S2558" s="399"/>
      <c r="T2558" s="1401"/>
      <c r="W2558" s="864" t="str">
        <f t="shared" si="47"/>
        <v>1w</v>
      </c>
      <c r="X2558" s="1405">
        <f>_xll.qlCalendarAdvance(Calendar,X2557,W2558,"f",FALSE)</f>
        <v>57131</v>
      </c>
      <c r="Y2558" s="1404">
        <f>_xll.qlCalendarAdvance(Calendar,X2558,NDays&amp;"D")</f>
        <v>57131</v>
      </c>
      <c r="Z2558" s="1403">
        <v>1.90751670477101E-2</v>
      </c>
      <c r="AA2558" s="1411">
        <v>1.9060795757401827E-2</v>
      </c>
    </row>
    <row r="2559" spans="19:27" x14ac:dyDescent="0.2">
      <c r="S2559" s="399"/>
      <c r="T2559" s="1401"/>
      <c r="W2559" s="864" t="str">
        <f t="shared" si="47"/>
        <v>1w</v>
      </c>
      <c r="X2559" s="1405">
        <f>_xll.qlCalendarAdvance(Calendar,X2558,W2559,"f",FALSE)</f>
        <v>57138</v>
      </c>
      <c r="Y2559" s="1404">
        <f>_xll.qlCalendarAdvance(Calendar,X2559,NDays&amp;"D")</f>
        <v>57138</v>
      </c>
      <c r="Z2559" s="1403">
        <v>1.9075154037942282E-2</v>
      </c>
      <c r="AA2559" s="1411">
        <v>1.9060746978076804E-2</v>
      </c>
    </row>
    <row r="2560" spans="19:27" x14ac:dyDescent="0.2">
      <c r="S2560" s="399"/>
      <c r="T2560" s="1401"/>
      <c r="W2560" s="864" t="str">
        <f t="shared" si="47"/>
        <v>1w</v>
      </c>
      <c r="X2560" s="1405">
        <f>_xll.qlCalendarAdvance(Calendar,X2559,W2560,"f",FALSE)</f>
        <v>57145</v>
      </c>
      <c r="Y2560" s="1404">
        <f>_xll.qlCalendarAdvance(Calendar,X2560,NDays&amp;"D")</f>
        <v>57145</v>
      </c>
      <c r="Z2560" s="1403">
        <v>1.9075158331903912E-2</v>
      </c>
      <c r="AA2560" s="1411">
        <v>1.9060715476360013E-2</v>
      </c>
    </row>
    <row r="2561" spans="19:27" x14ac:dyDescent="0.2">
      <c r="S2561" s="399"/>
      <c r="T2561" s="1401"/>
      <c r="W2561" s="864" t="str">
        <f t="shared" si="47"/>
        <v>1w</v>
      </c>
      <c r="X2561" s="1405">
        <f>_xll.qlCalendarAdvance(Calendar,X2560,W2561,"f",FALSE)</f>
        <v>57152</v>
      </c>
      <c r="Y2561" s="1404">
        <f>_xll.qlCalendarAdvance(Calendar,X2561,NDays&amp;"D")</f>
        <v>57152</v>
      </c>
      <c r="Z2561" s="1403">
        <v>1.9075179929600394E-2</v>
      </c>
      <c r="AA2561" s="1411">
        <v>1.9060701252251455E-2</v>
      </c>
    </row>
    <row r="2562" spans="19:27" x14ac:dyDescent="0.2">
      <c r="S2562" s="399"/>
      <c r="T2562" s="1401"/>
      <c r="W2562" s="864" t="str">
        <f t="shared" si="47"/>
        <v>1w</v>
      </c>
      <c r="X2562" s="1405">
        <f>_xll.qlCalendarAdvance(Calendar,X2561,W2562,"f",FALSE)</f>
        <v>57159</v>
      </c>
      <c r="Y2562" s="1404">
        <f>_xll.qlCalendarAdvance(Calendar,X2562,NDays&amp;"D")</f>
        <v>57159</v>
      </c>
      <c r="Z2562" s="1403">
        <v>1.9075218831023626E-2</v>
      </c>
      <c r="AA2562" s="1411">
        <v>1.9060704305589038E-2</v>
      </c>
    </row>
    <row r="2563" spans="19:27" x14ac:dyDescent="0.2">
      <c r="S2563" s="399"/>
      <c r="T2563" s="1401"/>
      <c r="W2563" s="864" t="str">
        <f t="shared" si="47"/>
        <v>1w</v>
      </c>
      <c r="X2563" s="1405">
        <f>_xll.qlCalendarAdvance(Calendar,X2562,W2563,"f",FALSE)</f>
        <v>57166</v>
      </c>
      <c r="Y2563" s="1404">
        <f>_xll.qlCalendarAdvance(Calendar,X2563,NDays&amp;"D")</f>
        <v>57166</v>
      </c>
      <c r="Z2563" s="1403">
        <v>1.9076786752422529E-2</v>
      </c>
      <c r="AA2563" s="1411">
        <v>1.9060724636453807E-2</v>
      </c>
    </row>
    <row r="2564" spans="19:27" x14ac:dyDescent="0.2">
      <c r="S2564" s="399"/>
      <c r="T2564" s="1401"/>
      <c r="W2564" s="864" t="str">
        <f t="shared" si="47"/>
        <v>1w</v>
      </c>
      <c r="X2564" s="1405">
        <f>_xll.qlCalendarAdvance(Calendar,X2563,W2564,"f",FALSE)</f>
        <v>57173</v>
      </c>
      <c r="Y2564" s="1404">
        <f>_xll.qlCalendarAdvance(Calendar,X2564,NDays&amp;"D")</f>
        <v>57173</v>
      </c>
      <c r="Z2564" s="1403">
        <v>1.9076863981347367E-2</v>
      </c>
      <c r="AA2564" s="1411">
        <v>1.906076224492681E-2</v>
      </c>
    </row>
    <row r="2565" spans="19:27" x14ac:dyDescent="0.2">
      <c r="S2565" s="399"/>
      <c r="T2565" s="1401"/>
      <c r="W2565" s="864" t="str">
        <f t="shared" si="47"/>
        <v>1w</v>
      </c>
      <c r="X2565" s="1405">
        <f>_xll.qlCalendarAdvance(Calendar,X2564,W2565,"f",FALSE)</f>
        <v>57180</v>
      </c>
      <c r="Y2565" s="1404">
        <f>_xll.qlCalendarAdvance(Calendar,X2565,NDays&amp;"D")</f>
        <v>57180</v>
      </c>
      <c r="Z2565" s="1403">
        <v>1.907695851671572E-2</v>
      </c>
      <c r="AA2565" s="1411">
        <v>1.9060817130926999E-2</v>
      </c>
    </row>
    <row r="2566" spans="19:27" x14ac:dyDescent="0.2">
      <c r="S2566" s="399"/>
      <c r="T2566" s="1401"/>
      <c r="W2566" s="864" t="str">
        <f t="shared" si="47"/>
        <v>1w</v>
      </c>
      <c r="X2566" s="1405">
        <f>_xll.qlCalendarAdvance(Calendar,X2565,W2566,"f",FALSE)</f>
        <v>57187</v>
      </c>
      <c r="Y2566" s="1404">
        <f>_xll.qlCalendarAdvance(Calendar,X2566,NDays&amp;"D")</f>
        <v>57187</v>
      </c>
      <c r="Z2566" s="1403">
        <v>1.9077578258825421E-2</v>
      </c>
      <c r="AA2566" s="1411">
        <v>1.9060889294373329E-2</v>
      </c>
    </row>
    <row r="2567" spans="19:27" x14ac:dyDescent="0.2">
      <c r="S2567" s="399"/>
      <c r="T2567" s="1401"/>
      <c r="W2567" s="864" t="str">
        <f t="shared" si="47"/>
        <v>1w</v>
      </c>
      <c r="X2567" s="1405">
        <f>_xll.qlCalendarAdvance(Calendar,X2566,W2567,"f",FALSE)</f>
        <v>57194</v>
      </c>
      <c r="Y2567" s="1404">
        <f>_xll.qlCalendarAdvance(Calendar,X2567,NDays&amp;"D")</f>
        <v>57194</v>
      </c>
      <c r="Z2567" s="1403">
        <v>1.907719950677807E-2</v>
      </c>
      <c r="AA2567" s="1411">
        <v>1.9060978735589984E-2</v>
      </c>
    </row>
    <row r="2568" spans="19:27" x14ac:dyDescent="0.2">
      <c r="S2568" s="399"/>
      <c r="T2568" s="1401"/>
      <c r="W2568" s="864" t="str">
        <f t="shared" si="47"/>
        <v>1w</v>
      </c>
      <c r="X2568" s="1405">
        <f>_xll.qlCalendarAdvance(Calendar,X2567,W2568,"f",FALSE)</f>
        <v>57201</v>
      </c>
      <c r="Y2568" s="1404">
        <f>_xll.qlCalendarAdvance(Calendar,X2568,NDays&amp;"D")</f>
        <v>57201</v>
      </c>
      <c r="Z2568" s="1403">
        <v>1.9077345961474521E-2</v>
      </c>
      <c r="AA2568" s="1411">
        <v>1.9061085454171733E-2</v>
      </c>
    </row>
    <row r="2569" spans="19:27" x14ac:dyDescent="0.2">
      <c r="S2569" s="399"/>
      <c r="T2569" s="1401"/>
      <c r="W2569" s="864" t="str">
        <f t="shared" si="47"/>
        <v>1w</v>
      </c>
      <c r="X2569" s="1405">
        <f>_xll.qlCalendarAdvance(Calendar,X2568,W2569,"f",FALSE)</f>
        <v>57208</v>
      </c>
      <c r="Y2569" s="1404">
        <f>_xll.qlCalendarAdvance(Calendar,X2569,NDays&amp;"D")</f>
        <v>57208</v>
      </c>
      <c r="Z2569" s="1403">
        <v>1.9077509722616945E-2</v>
      </c>
      <c r="AA2569" s="1411">
        <v>1.9061209450361716E-2</v>
      </c>
    </row>
    <row r="2570" spans="19:27" x14ac:dyDescent="0.2">
      <c r="S2570" s="399"/>
      <c r="T2570" s="1401"/>
      <c r="W2570" s="864" t="str">
        <f t="shared" si="47"/>
        <v>1w</v>
      </c>
      <c r="X2570" s="1405">
        <f>_xll.qlCalendarAdvance(Calendar,X2569,W2570,"f",FALSE)</f>
        <v>57215</v>
      </c>
      <c r="Y2570" s="1404">
        <f>_xll.qlCalendarAdvance(Calendar,X2570,NDays&amp;"D")</f>
        <v>57215</v>
      </c>
      <c r="Z2570" s="1403">
        <v>1.9077690790202887E-2</v>
      </c>
      <c r="AA2570" s="1411">
        <v>1.9061350723997839E-2</v>
      </c>
    </row>
    <row r="2571" spans="19:27" x14ac:dyDescent="0.2">
      <c r="S2571" s="399"/>
      <c r="T2571" s="1401"/>
      <c r="W2571" s="864" t="str">
        <f t="shared" si="47"/>
        <v>1w</v>
      </c>
      <c r="X2571" s="1405">
        <f>_xll.qlCalendarAdvance(Calendar,X2570,W2571,"f",FALSE)</f>
        <v>57222</v>
      </c>
      <c r="Y2571" s="1404">
        <f>_xll.qlCalendarAdvance(Calendar,X2571,NDays&amp;"D")</f>
        <v>57222</v>
      </c>
      <c r="Z2571" s="1403">
        <v>1.9076347611752476E-2</v>
      </c>
      <c r="AA2571" s="1411">
        <v>1.9061509275323241E-2</v>
      </c>
    </row>
    <row r="2572" spans="19:27" x14ac:dyDescent="0.2">
      <c r="S2572" s="399"/>
      <c r="T2572" s="1401"/>
      <c r="W2572" s="864" t="str">
        <f t="shared" si="47"/>
        <v>1w</v>
      </c>
      <c r="X2572" s="1405">
        <f>_xll.qlCalendarAdvance(Calendar,X2571,W2572,"f",FALSE)</f>
        <v>57229</v>
      </c>
      <c r="Y2572" s="1404">
        <f>_xll.qlCalendarAdvance(Calendar,X2572,NDays&amp;"D")</f>
        <v>57229</v>
      </c>
      <c r="Z2572" s="1403">
        <v>1.9076559550502619E-2</v>
      </c>
      <c r="AA2572" s="1411">
        <v>1.9061685104094783E-2</v>
      </c>
    </row>
    <row r="2573" spans="19:27" x14ac:dyDescent="0.2">
      <c r="S2573" s="399"/>
      <c r="T2573" s="1401"/>
      <c r="W2573" s="864" t="str">
        <f t="shared" si="47"/>
        <v>1w</v>
      </c>
      <c r="X2573" s="1405">
        <f>_xll.qlCalendarAdvance(Calendar,X2572,W2573,"f",FALSE)</f>
        <v>57236</v>
      </c>
      <c r="Y2573" s="1404">
        <f>_xll.qlCalendarAdvance(Calendar,X2573,NDays&amp;"D")</f>
        <v>57236</v>
      </c>
      <c r="Z2573" s="1403">
        <v>1.9076788792984911E-2</v>
      </c>
      <c r="AA2573" s="1411">
        <v>1.9061878210474559E-2</v>
      </c>
    </row>
    <row r="2574" spans="19:27" x14ac:dyDescent="0.2">
      <c r="S2574" s="399"/>
      <c r="T2574" s="1401"/>
      <c r="W2574" s="864" t="str">
        <f t="shared" si="47"/>
        <v>1w</v>
      </c>
      <c r="X2574" s="1405">
        <f>_xll.qlCalendarAdvance(Calendar,X2573,W2574,"f",FALSE)</f>
        <v>57243</v>
      </c>
      <c r="Y2574" s="1404">
        <f>_xll.qlCalendarAdvance(Calendar,X2574,NDays&amp;"D")</f>
        <v>57243</v>
      </c>
      <c r="Z2574" s="1403">
        <v>1.907703533920746E-2</v>
      </c>
      <c r="AA2574" s="1411">
        <v>1.9062088594300475E-2</v>
      </c>
    </row>
    <row r="2575" spans="19:27" x14ac:dyDescent="0.2">
      <c r="S2575" s="399"/>
      <c r="T2575" s="1401"/>
      <c r="W2575" s="864" t="str">
        <f t="shared" si="47"/>
        <v>1w</v>
      </c>
      <c r="X2575" s="1405">
        <f>_xll.qlCalendarAdvance(Calendar,X2574,W2575,"f",FALSE)</f>
        <v>57250</v>
      </c>
      <c r="Y2575" s="1404">
        <f>_xll.qlCalendarAdvance(Calendar,X2575,NDays&amp;"D")</f>
        <v>57250</v>
      </c>
      <c r="Z2575" s="1403">
        <v>1.9077299189167563E-2</v>
      </c>
      <c r="AA2575" s="1411">
        <v>1.9062316255896716E-2</v>
      </c>
    </row>
    <row r="2576" spans="19:27" x14ac:dyDescent="0.2">
      <c r="S2576" s="399"/>
      <c r="T2576" s="1401"/>
      <c r="W2576" s="864" t="str">
        <f t="shared" si="47"/>
        <v>1w</v>
      </c>
      <c r="X2576" s="1405">
        <f>_xll.qlCalendarAdvance(Calendar,X2575,W2576,"f",FALSE)</f>
        <v>57257</v>
      </c>
      <c r="Y2576" s="1404">
        <f>_xll.qlCalendarAdvance(Calendar,X2576,NDays&amp;"D")</f>
        <v>57257</v>
      </c>
      <c r="Z2576" s="1403">
        <v>1.9079140631128182E-2</v>
      </c>
      <c r="AA2576" s="1411">
        <v>1.9062561194858052E-2</v>
      </c>
    </row>
    <row r="2577" spans="19:27" x14ac:dyDescent="0.2">
      <c r="S2577" s="399"/>
      <c r="T2577" s="1401"/>
      <c r="W2577" s="864" t="str">
        <f t="shared" si="47"/>
        <v>1w</v>
      </c>
      <c r="X2577" s="1405">
        <f>_xll.qlCalendarAdvance(Calendar,X2576,W2577,"f",FALSE)</f>
        <v>57264</v>
      </c>
      <c r="Y2577" s="1404">
        <f>_xll.qlCalendarAdvance(Calendar,X2577,NDays&amp;"D")</f>
        <v>57264</v>
      </c>
      <c r="Z2577" s="1403">
        <v>1.9079442843858041E-2</v>
      </c>
      <c r="AA2577" s="1411">
        <v>1.9062823411346574E-2</v>
      </c>
    </row>
    <row r="2578" spans="19:27" x14ac:dyDescent="0.2">
      <c r="S2578" s="399"/>
      <c r="T2578" s="1401"/>
      <c r="W2578" s="864" t="str">
        <f t="shared" si="47"/>
        <v>1w</v>
      </c>
      <c r="X2578" s="1405">
        <f>_xll.qlCalendarAdvance(Calendar,X2577,W2578,"f",FALSE)</f>
        <v>57271</v>
      </c>
      <c r="Y2578" s="1404">
        <f>_xll.qlCalendarAdvance(Calendar,X2578,NDays&amp;"D")</f>
        <v>57271</v>
      </c>
      <c r="Z2578" s="1403">
        <v>1.907976236304124E-2</v>
      </c>
      <c r="AA2578" s="1411">
        <v>1.906310290544333E-2</v>
      </c>
    </row>
    <row r="2579" spans="19:27" x14ac:dyDescent="0.2">
      <c r="S2579" s="399"/>
      <c r="T2579" s="1401"/>
      <c r="W2579" s="864" t="str">
        <f t="shared" si="47"/>
        <v>1w</v>
      </c>
      <c r="X2579" s="1405">
        <f>_xll.qlCalendarAdvance(Calendar,X2578,W2579,"f",FALSE)</f>
        <v>57278</v>
      </c>
      <c r="Y2579" s="1404">
        <f>_xll.qlCalendarAdvance(Calendar,X2579,NDays&amp;"D")</f>
        <v>57278</v>
      </c>
      <c r="Z2579" s="1403">
        <v>1.9080099188685151E-2</v>
      </c>
      <c r="AA2579" s="1411">
        <v>1.9063399677067272E-2</v>
      </c>
    </row>
    <row r="2580" spans="19:27" x14ac:dyDescent="0.2">
      <c r="S2580" s="399"/>
      <c r="T2580" s="1401"/>
      <c r="W2580" s="864" t="str">
        <f t="shared" si="47"/>
        <v>1w</v>
      </c>
      <c r="X2580" s="1405">
        <f>_xll.qlCalendarAdvance(Calendar,X2579,W2580,"f",FALSE)</f>
        <v>57285</v>
      </c>
      <c r="Y2580" s="1404">
        <f>_xll.qlCalendarAdvance(Calendar,X2580,NDays&amp;"D")</f>
        <v>57285</v>
      </c>
      <c r="Z2580" s="1403">
        <v>1.9078877995082715E-2</v>
      </c>
      <c r="AA2580" s="1411">
        <v>1.9063713726299447E-2</v>
      </c>
    </row>
    <row r="2581" spans="19:27" x14ac:dyDescent="0.2">
      <c r="S2581" s="399"/>
      <c r="T2581" s="1401"/>
      <c r="W2581" s="864" t="str">
        <f t="shared" si="47"/>
        <v>1w</v>
      </c>
      <c r="X2581" s="1405">
        <f>_xll.qlCalendarAdvance(Calendar,X2580,W2581,"f",FALSE)</f>
        <v>57292</v>
      </c>
      <c r="Y2581" s="1404">
        <f>_xll.qlCalendarAdvance(Calendar,X2581,NDays&amp;"D")</f>
        <v>57292</v>
      </c>
      <c r="Z2581" s="1403">
        <v>1.9079245667495158E-2</v>
      </c>
      <c r="AA2581" s="1411">
        <v>1.9064045052977763E-2</v>
      </c>
    </row>
    <row r="2582" spans="19:27" x14ac:dyDescent="0.2">
      <c r="S2582" s="399"/>
      <c r="T2582" s="1401"/>
      <c r="W2582" s="864" t="str">
        <f t="shared" si="47"/>
        <v>1w</v>
      </c>
      <c r="X2582" s="1405">
        <f>_xll.qlCalendarAdvance(Calendar,X2581,W2582,"f",FALSE)</f>
        <v>57299</v>
      </c>
      <c r="Y2582" s="1404">
        <f>_xll.qlCalendarAdvance(Calendar,X2582,NDays&amp;"D")</f>
        <v>57299</v>
      </c>
      <c r="Z2582" s="1403">
        <v>1.9079630643658661E-2</v>
      </c>
      <c r="AA2582" s="1411">
        <v>1.9064393657345358E-2</v>
      </c>
    </row>
    <row r="2583" spans="19:27" x14ac:dyDescent="0.2">
      <c r="S2583" s="399"/>
      <c r="T2583" s="1401"/>
      <c r="W2583" s="864" t="str">
        <f t="shared" si="47"/>
        <v>1w</v>
      </c>
      <c r="X2583" s="1405">
        <f>_xll.qlCalendarAdvance(Calendar,X2582,W2583,"f",FALSE)</f>
        <v>57306</v>
      </c>
      <c r="Y2583" s="1404">
        <f>_xll.qlCalendarAdvance(Calendar,X2583,NDays&amp;"D")</f>
        <v>57306</v>
      </c>
      <c r="Z2583" s="1403">
        <v>1.9080032923573225E-2</v>
      </c>
      <c r="AA2583" s="1411">
        <v>1.9064759539159093E-2</v>
      </c>
    </row>
    <row r="2584" spans="19:27" x14ac:dyDescent="0.2">
      <c r="S2584" s="399"/>
      <c r="T2584" s="1401"/>
      <c r="W2584" s="864" t="str">
        <f t="shared" si="47"/>
        <v>1w</v>
      </c>
      <c r="X2584" s="1405">
        <f>_xll.qlCalendarAdvance(Calendar,X2583,W2584,"f",FALSE)</f>
        <v>57313</v>
      </c>
      <c r="Y2584" s="1404">
        <f>_xll.qlCalendarAdvance(Calendar,X2584,NDays&amp;"D")</f>
        <v>57313</v>
      </c>
      <c r="Z2584" s="1403">
        <v>1.9080452507233447E-2</v>
      </c>
      <c r="AA2584" s="1411">
        <v>1.9065142698418969E-2</v>
      </c>
    </row>
    <row r="2585" spans="19:27" x14ac:dyDescent="0.2">
      <c r="S2585" s="399"/>
      <c r="T2585" s="1401"/>
      <c r="W2585" s="864" t="str">
        <f t="shared" si="47"/>
        <v>1w</v>
      </c>
      <c r="X2585" s="1405">
        <f>_xll.qlCalendarAdvance(Calendar,X2584,W2585,"f",FALSE)</f>
        <v>57320</v>
      </c>
      <c r="Y2585" s="1404">
        <f>_xll.qlCalendarAdvance(Calendar,X2585,NDays&amp;"D")</f>
        <v>57320</v>
      </c>
      <c r="Z2585" s="1403">
        <v>1.9082483578201383E-2</v>
      </c>
      <c r="AA2585" s="1411">
        <v>1.9065543135368124E-2</v>
      </c>
    </row>
    <row r="2586" spans="19:27" x14ac:dyDescent="0.2">
      <c r="S2586" s="399"/>
      <c r="T2586" s="1401"/>
      <c r="W2586" s="864" t="str">
        <f t="shared" ref="W2586:W2649" si="48">W2585</f>
        <v>1w</v>
      </c>
      <c r="X2586" s="1405">
        <f>_xll.qlCalendarAdvance(Calendar,X2585,W2586,"f",FALSE)</f>
        <v>57327</v>
      </c>
      <c r="Y2586" s="1404">
        <f>_xll.qlCalendarAdvance(Calendar,X2586,NDays&amp;"D")</f>
        <v>57327</v>
      </c>
      <c r="Z2586" s="1403">
        <v>1.9082941549082535E-2</v>
      </c>
      <c r="AA2586" s="1411">
        <v>1.9065960849844465E-2</v>
      </c>
    </row>
    <row r="2587" spans="19:27" x14ac:dyDescent="0.2">
      <c r="S2587" s="399"/>
      <c r="T2587" s="1401"/>
      <c r="W2587" s="864" t="str">
        <f t="shared" si="48"/>
        <v>1w</v>
      </c>
      <c r="X2587" s="1405">
        <f>_xll.qlCalendarAdvance(Calendar,X2586,W2587,"f",FALSE)</f>
        <v>57334</v>
      </c>
      <c r="Y2587" s="1404">
        <f>_xll.qlCalendarAdvance(Calendar,X2587,NDays&amp;"D")</f>
        <v>57334</v>
      </c>
      <c r="Z2587" s="1403">
        <v>1.9083416826434219E-2</v>
      </c>
      <c r="AA2587" s="1411">
        <v>1.9066395841847994E-2</v>
      </c>
    </row>
    <row r="2588" spans="19:27" x14ac:dyDescent="0.2">
      <c r="S2588" s="399"/>
      <c r="T2588" s="1401"/>
      <c r="W2588" s="864" t="str">
        <f t="shared" si="48"/>
        <v>1w</v>
      </c>
      <c r="X2588" s="1405">
        <f>_xll.qlCalendarAdvance(Calendar,X2587,W2588,"f",FALSE)</f>
        <v>57341</v>
      </c>
      <c r="Y2588" s="1404">
        <f>_xll.qlCalendarAdvance(Calendar,X2588,NDays&amp;"D")</f>
        <v>57341</v>
      </c>
      <c r="Z2588" s="1403">
        <v>1.9083909410258889E-2</v>
      </c>
      <c r="AA2588" s="1411">
        <v>1.9066848111378709E-2</v>
      </c>
    </row>
    <row r="2589" spans="19:27" x14ac:dyDescent="0.2">
      <c r="S2589" s="399"/>
      <c r="T2589" s="1401"/>
      <c r="W2589" s="864" t="str">
        <f t="shared" si="48"/>
        <v>1w</v>
      </c>
      <c r="X2589" s="1405">
        <f>_xll.qlCalendarAdvance(Calendar,X2588,W2589,"f",FALSE)</f>
        <v>57348</v>
      </c>
      <c r="Y2589" s="1404">
        <f>_xll.qlCalendarAdvance(Calendar,X2589,NDays&amp;"D")</f>
        <v>57348</v>
      </c>
      <c r="Z2589" s="1403">
        <v>1.9084419300559007E-2</v>
      </c>
      <c r="AA2589" s="1411">
        <v>1.9067317658517657E-2</v>
      </c>
    </row>
    <row r="2590" spans="19:27" x14ac:dyDescent="0.2">
      <c r="S2590" s="399"/>
      <c r="T2590" s="1401"/>
      <c r="W2590" s="864" t="str">
        <f t="shared" si="48"/>
        <v>1w</v>
      </c>
      <c r="X2590" s="1405">
        <f>_xll.qlCalendarAdvance(Calendar,X2589,W2590,"f",FALSE)</f>
        <v>57355</v>
      </c>
      <c r="Y2590" s="1404">
        <f>_xll.qlCalendarAdvance(Calendar,X2590,NDays&amp;"D")</f>
        <v>57355</v>
      </c>
      <c r="Z2590" s="1403">
        <v>1.9084946497334568E-2</v>
      </c>
      <c r="AA2590" s="1411">
        <v>1.9067804483183792E-2</v>
      </c>
    </row>
    <row r="2591" spans="19:27" x14ac:dyDescent="0.2">
      <c r="S2591" s="399"/>
      <c r="T2591" s="1401"/>
      <c r="W2591" s="864" t="str">
        <f t="shared" si="48"/>
        <v>1w</v>
      </c>
      <c r="X2591" s="1405">
        <f>_xll.qlCalendarAdvance(Calendar,X2590,W2591,"f",FALSE)</f>
        <v>57362</v>
      </c>
      <c r="Y2591" s="1404">
        <f>_xll.qlCalendarAdvance(Calendar,X2591,NDays&amp;"D")</f>
        <v>57362</v>
      </c>
      <c r="Z2591" s="1403">
        <v>1.9085491000590486E-2</v>
      </c>
      <c r="AA2591" s="1411">
        <v>1.9068308585215021E-2</v>
      </c>
    </row>
    <row r="2592" spans="19:27" x14ac:dyDescent="0.2">
      <c r="S2592" s="399"/>
      <c r="T2592" s="1401"/>
      <c r="W2592" s="864" t="str">
        <f t="shared" si="48"/>
        <v>1w</v>
      </c>
      <c r="X2592" s="1405">
        <f>_xll.qlCalendarAdvance(Calendar,X2591,W2592,"f",FALSE)</f>
        <v>57369</v>
      </c>
      <c r="Y2592" s="1404">
        <f>_xll.qlCalendarAdvance(Calendar,X2592,NDays&amp;"D")</f>
        <v>57369</v>
      </c>
      <c r="Z2592" s="1403">
        <v>1.9086052810331672E-2</v>
      </c>
      <c r="AA2592" s="1411">
        <v>1.9068829965016576E-2</v>
      </c>
    </row>
    <row r="2593" spans="19:27" x14ac:dyDescent="0.2">
      <c r="S2593" s="399"/>
      <c r="T2593" s="1401"/>
      <c r="W2593" s="864" t="str">
        <f t="shared" si="48"/>
        <v>1w</v>
      </c>
      <c r="X2593" s="1405">
        <f>_xll.qlCalendarAdvance(Calendar,X2592,W2593,"f",FALSE)</f>
        <v>57376</v>
      </c>
      <c r="Y2593" s="1404">
        <f>_xll.qlCalendarAdvance(Calendar,X2593,NDays&amp;"D")</f>
        <v>57376</v>
      </c>
      <c r="Z2593" s="1403">
        <v>1.9083925128868407E-2</v>
      </c>
      <c r="AA2593" s="1411">
        <v>1.9069368622345317E-2</v>
      </c>
    </row>
    <row r="2594" spans="19:27" x14ac:dyDescent="0.2">
      <c r="S2594" s="399"/>
      <c r="T2594" s="1401"/>
      <c r="W2594" s="864" t="str">
        <f t="shared" si="48"/>
        <v>1w</v>
      </c>
      <c r="X2594" s="1405">
        <f>_xll.qlCalendarAdvance(Calendar,X2593,W2594,"f",FALSE)</f>
        <v>57383</v>
      </c>
      <c r="Y2594" s="1404">
        <f>_xll.qlCalendarAdvance(Calendar,X2594,NDays&amp;"D")</f>
        <v>57383</v>
      </c>
      <c r="Z2594" s="1403">
        <v>1.9084515216522862E-2</v>
      </c>
      <c r="AA2594" s="1411">
        <v>1.9069924557201245E-2</v>
      </c>
    </row>
    <row r="2595" spans="19:27" x14ac:dyDescent="0.2">
      <c r="S2595" s="399"/>
      <c r="T2595" s="1401"/>
      <c r="W2595" s="864" t="str">
        <f t="shared" si="48"/>
        <v>1w</v>
      </c>
      <c r="X2595" s="1405">
        <f>_xll.qlCalendarAdvance(Calendar,X2594,W2595,"f",FALSE)</f>
        <v>57390</v>
      </c>
      <c r="Y2595" s="1404">
        <f>_xll.qlCalendarAdvance(Calendar,X2595,NDays&amp;"D")</f>
        <v>57390</v>
      </c>
      <c r="Z2595" s="1403">
        <v>1.9085122606134167E-2</v>
      </c>
      <c r="AA2595" s="1411">
        <v>1.9070497769503314E-2</v>
      </c>
    </row>
    <row r="2596" spans="19:27" x14ac:dyDescent="0.2">
      <c r="S2596" s="399"/>
      <c r="T2596" s="1401"/>
      <c r="W2596" s="864" t="str">
        <f t="shared" si="48"/>
        <v>1w</v>
      </c>
      <c r="X2596" s="1405">
        <f>_xll.qlCalendarAdvance(Calendar,X2595,W2596,"f",FALSE)</f>
        <v>57397</v>
      </c>
      <c r="Y2596" s="1404">
        <f>_xll.qlCalendarAdvance(Calendar,X2596,NDays&amp;"D")</f>
        <v>57397</v>
      </c>
      <c r="Z2596" s="1403">
        <v>1.9085747297719693E-2</v>
      </c>
      <c r="AA2596" s="1411">
        <v>1.9071088259575708E-2</v>
      </c>
    </row>
    <row r="2597" spans="19:27" x14ac:dyDescent="0.2">
      <c r="S2597" s="399"/>
      <c r="T2597" s="1401"/>
      <c r="W2597" s="864" t="str">
        <f t="shared" si="48"/>
        <v>1w</v>
      </c>
      <c r="X2597" s="1405">
        <f>_xll.qlCalendarAdvance(Calendar,X2596,W2597,"f",FALSE)</f>
        <v>57404</v>
      </c>
      <c r="Y2597" s="1404">
        <f>_xll.qlCalendarAdvance(Calendar,X2597,NDays&amp;"D")</f>
        <v>57404</v>
      </c>
      <c r="Z2597" s="1403">
        <v>1.9087481737111205E-2</v>
      </c>
      <c r="AA2597" s="1411">
        <v>1.907169602693215E-2</v>
      </c>
    </row>
    <row r="2598" spans="19:27" x14ac:dyDescent="0.2">
      <c r="S2598" s="399"/>
      <c r="T2598" s="1401"/>
      <c r="W2598" s="864" t="str">
        <f t="shared" si="48"/>
        <v>1w</v>
      </c>
      <c r="X2598" s="1405">
        <f>_xll.qlCalendarAdvance(Calendar,X2597,W2598,"f",FALSE)</f>
        <v>57411</v>
      </c>
      <c r="Y2598" s="1404">
        <f>_xll.qlCalendarAdvance(Calendar,X2598,NDays&amp;"D")</f>
        <v>57411</v>
      </c>
      <c r="Z2598" s="1403">
        <v>1.9089787105060298E-2</v>
      </c>
      <c r="AA2598" s="1411">
        <v>1.9072321071977871E-2</v>
      </c>
    </row>
    <row r="2599" spans="19:27" x14ac:dyDescent="0.2">
      <c r="S2599" s="399"/>
      <c r="T2599" s="1401"/>
      <c r="W2599" s="864" t="str">
        <f t="shared" si="48"/>
        <v>1w</v>
      </c>
      <c r="X2599" s="1405">
        <f>_xll.qlCalendarAdvance(Calendar,X2598,W2599,"f",FALSE)</f>
        <v>57418</v>
      </c>
      <c r="Y2599" s="1404">
        <f>_xll.qlCalendarAdvance(Calendar,X2599,NDays&amp;"D")</f>
        <v>57418</v>
      </c>
      <c r="Z2599" s="1403">
        <v>1.9090470060257308E-2</v>
      </c>
      <c r="AA2599" s="1411">
        <v>1.9072963394550779E-2</v>
      </c>
    </row>
    <row r="2600" spans="19:27" x14ac:dyDescent="0.2">
      <c r="S2600" s="399"/>
      <c r="T2600" s="1401"/>
      <c r="W2600" s="864" t="str">
        <f t="shared" si="48"/>
        <v>1w</v>
      </c>
      <c r="X2600" s="1405">
        <f>_xll.qlCalendarAdvance(Calendar,X2599,W2600,"f",FALSE)</f>
        <v>57425</v>
      </c>
      <c r="Y2600" s="1404">
        <f>_xll.qlCalendarAdvance(Calendar,X2600,NDays&amp;"D")</f>
        <v>57425</v>
      </c>
      <c r="Z2600" s="1403">
        <v>1.9091720991057999E-2</v>
      </c>
      <c r="AA2600" s="1411">
        <v>1.9073622994650874E-2</v>
      </c>
    </row>
    <row r="2601" spans="19:27" x14ac:dyDescent="0.2">
      <c r="S2601" s="399"/>
      <c r="T2601" s="1401"/>
      <c r="W2601" s="864" t="str">
        <f t="shared" si="48"/>
        <v>1w</v>
      </c>
      <c r="X2601" s="1405">
        <f>_xll.qlCalendarAdvance(Calendar,X2600,W2601,"f",FALSE)</f>
        <v>57432</v>
      </c>
      <c r="Y2601" s="1404">
        <f>_xll.qlCalendarAdvance(Calendar,X2601,NDays&amp;"D")</f>
        <v>57432</v>
      </c>
      <c r="Z2601" s="1403">
        <v>1.909188789017344E-2</v>
      </c>
      <c r="AA2601" s="1411">
        <v>1.9074299872278155E-2</v>
      </c>
    </row>
    <row r="2602" spans="19:27" x14ac:dyDescent="0.2">
      <c r="S2602" s="399"/>
      <c r="T2602" s="1401"/>
      <c r="W2602" s="864" t="str">
        <f t="shared" si="48"/>
        <v>1w</v>
      </c>
      <c r="X2602" s="1405">
        <f>_xll.qlCalendarAdvance(Calendar,X2601,W2602,"f",FALSE)</f>
        <v>57439</v>
      </c>
      <c r="Y2602" s="1404">
        <f>_xll.qlCalendarAdvance(Calendar,X2602,NDays&amp;"D")</f>
        <v>57439</v>
      </c>
      <c r="Z2602" s="1403">
        <v>1.9090963956983103E-2</v>
      </c>
      <c r="AA2602" s="1411">
        <v>1.907499402751367E-2</v>
      </c>
    </row>
    <row r="2603" spans="19:27" x14ac:dyDescent="0.2">
      <c r="S2603" s="399"/>
      <c r="T2603" s="1401"/>
      <c r="W2603" s="864" t="str">
        <f t="shared" si="48"/>
        <v>1w</v>
      </c>
      <c r="X2603" s="1405">
        <f>_xll.qlCalendarAdvance(Calendar,X2602,W2603,"f",FALSE)</f>
        <v>57446</v>
      </c>
      <c r="Y2603" s="1404">
        <f>_xll.qlCalendarAdvance(Calendar,X2603,NDays&amp;"D")</f>
        <v>57446</v>
      </c>
      <c r="Z2603" s="1403">
        <v>1.9091712312340341E-2</v>
      </c>
      <c r="AA2603" s="1411">
        <v>1.9075705460357417E-2</v>
      </c>
    </row>
    <row r="2604" spans="19:27" x14ac:dyDescent="0.2">
      <c r="S2604" s="399"/>
      <c r="T2604" s="1401"/>
      <c r="W2604" s="864" t="str">
        <f t="shared" si="48"/>
        <v>1w</v>
      </c>
      <c r="X2604" s="1405">
        <f>_xll.qlCalendarAdvance(Calendar,X2603,W2604,"f",FALSE)</f>
        <v>57453</v>
      </c>
      <c r="Y2604" s="1404">
        <f>_xll.qlCalendarAdvance(Calendar,X2604,NDays&amp;"D")</f>
        <v>57453</v>
      </c>
      <c r="Z2604" s="1403">
        <v>1.9092477971497268E-2</v>
      </c>
      <c r="AA2604" s="1411">
        <v>1.9076434170647305E-2</v>
      </c>
    </row>
    <row r="2605" spans="19:27" x14ac:dyDescent="0.2">
      <c r="S2605" s="399"/>
      <c r="T2605" s="1401"/>
      <c r="W2605" s="864" t="str">
        <f t="shared" si="48"/>
        <v>1w</v>
      </c>
      <c r="X2605" s="1405">
        <f>_xll.qlCalendarAdvance(Calendar,X2604,W2605,"f",FALSE)</f>
        <v>57460</v>
      </c>
      <c r="Y2605" s="1404">
        <f>_xll.qlCalendarAdvance(Calendar,X2605,NDays&amp;"D")</f>
        <v>57460</v>
      </c>
      <c r="Z2605" s="1403">
        <v>1.9093260934456589E-2</v>
      </c>
      <c r="AA2605" s="1411">
        <v>1.907718015846438E-2</v>
      </c>
    </row>
    <row r="2606" spans="19:27" x14ac:dyDescent="0.2">
      <c r="S2606" s="399"/>
      <c r="T2606" s="1401"/>
      <c r="W2606" s="864" t="str">
        <f t="shared" si="48"/>
        <v>1w</v>
      </c>
      <c r="X2606" s="1405">
        <f>_xll.qlCalendarAdvance(Calendar,X2605,W2606,"f",FALSE)</f>
        <v>57467</v>
      </c>
      <c r="Y2606" s="1404">
        <f>_xll.qlCalendarAdvance(Calendar,X2606,NDays&amp;"D")</f>
        <v>57467</v>
      </c>
      <c r="Z2606" s="1403">
        <v>1.909573532899014E-2</v>
      </c>
      <c r="AA2606" s="1411">
        <v>1.9077943423727595E-2</v>
      </c>
    </row>
    <row r="2607" spans="19:27" x14ac:dyDescent="0.2">
      <c r="S2607" s="399"/>
      <c r="T2607" s="1401"/>
      <c r="W2607" s="864" t="str">
        <f t="shared" si="48"/>
        <v>1w</v>
      </c>
      <c r="X2607" s="1405">
        <f>_xll.qlCalendarAdvance(Calendar,X2606,W2607,"f",FALSE)</f>
        <v>57474</v>
      </c>
      <c r="Y2607" s="1404">
        <f>_xll.qlCalendarAdvance(Calendar,X2607,NDays&amp;"D")</f>
        <v>57474</v>
      </c>
      <c r="Z2607" s="1403">
        <v>1.9096556736329626E-2</v>
      </c>
      <c r="AA2607" s="1411">
        <v>1.9078723966761135E-2</v>
      </c>
    </row>
    <row r="2608" spans="19:27" x14ac:dyDescent="0.2">
      <c r="S2608" s="399"/>
      <c r="T2608" s="1401"/>
      <c r="W2608" s="864" t="str">
        <f t="shared" si="48"/>
        <v>1w</v>
      </c>
      <c r="X2608" s="1405">
        <f>_xll.qlCalendarAdvance(Calendar,X2607,W2608,"f",FALSE)</f>
        <v>57481</v>
      </c>
      <c r="Y2608" s="1404">
        <f>_xll.qlCalendarAdvance(Calendar,X2608,NDays&amp;"D")</f>
        <v>57481</v>
      </c>
      <c r="Z2608" s="1403">
        <v>1.9097395450205955E-2</v>
      </c>
      <c r="AA2608" s="1411">
        <v>1.9079521787321863E-2</v>
      </c>
    </row>
    <row r="2609" spans="19:27" x14ac:dyDescent="0.2">
      <c r="S2609" s="399"/>
      <c r="T2609" s="1401"/>
      <c r="W2609" s="864" t="str">
        <f t="shared" si="48"/>
        <v>1w</v>
      </c>
      <c r="X2609" s="1405">
        <f>_xll.qlCalendarAdvance(Calendar,X2608,W2609,"f",FALSE)</f>
        <v>57488</v>
      </c>
      <c r="Y2609" s="1404">
        <f>_xll.qlCalendarAdvance(Calendar,X2609,NDays&amp;"D")</f>
        <v>57488</v>
      </c>
      <c r="Z2609" s="1403">
        <v>1.9098251470619127E-2</v>
      </c>
      <c r="AA2609" s="1411">
        <v>1.908033688532873E-2</v>
      </c>
    </row>
    <row r="2610" spans="19:27" x14ac:dyDescent="0.2">
      <c r="S2610" s="399"/>
      <c r="T2610" s="1401"/>
      <c r="W2610" s="864" t="str">
        <f t="shared" si="48"/>
        <v>1w</v>
      </c>
      <c r="X2610" s="1405">
        <f>_xll.qlCalendarAdvance(Calendar,X2609,W2610,"f",FALSE)</f>
        <v>57495</v>
      </c>
      <c r="Y2610" s="1404">
        <f>_xll.qlCalendarAdvance(Calendar,X2610,NDays&amp;"D")</f>
        <v>57495</v>
      </c>
      <c r="Z2610" s="1403">
        <v>1.9097435306437632E-2</v>
      </c>
      <c r="AA2610" s="1411">
        <v>1.9081169260943831E-2</v>
      </c>
    </row>
    <row r="2611" spans="19:27" x14ac:dyDescent="0.2">
      <c r="S2611" s="399"/>
      <c r="T2611" s="1401"/>
      <c r="W2611" s="864" t="str">
        <f t="shared" si="48"/>
        <v>1w</v>
      </c>
      <c r="X2611" s="1405">
        <f>_xll.qlCalendarAdvance(Calendar,X2610,W2611,"f",FALSE)</f>
        <v>57502</v>
      </c>
      <c r="Y2611" s="1404">
        <f>_xll.qlCalendarAdvance(Calendar,X2611,NDays&amp;"D")</f>
        <v>57502</v>
      </c>
      <c r="Z2611" s="1403">
        <v>1.9098322092289642E-2</v>
      </c>
      <c r="AA2611" s="1411">
        <v>1.9082018914005072E-2</v>
      </c>
    </row>
    <row r="2612" spans="19:27" x14ac:dyDescent="0.2">
      <c r="S2612" s="399"/>
      <c r="T2612" s="1401"/>
      <c r="W2612" s="864" t="str">
        <f t="shared" si="48"/>
        <v>1w</v>
      </c>
      <c r="X2612" s="1405">
        <f>_xll.qlCalendarAdvance(Calendar,X2611,W2612,"f",FALSE)</f>
        <v>57509</v>
      </c>
      <c r="Y2612" s="1404">
        <f>_xll.qlCalendarAdvance(Calendar,X2612,NDays&amp;"D")</f>
        <v>57509</v>
      </c>
      <c r="Z2612" s="1403">
        <v>1.9099226181979161E-2</v>
      </c>
      <c r="AA2612" s="1411">
        <v>1.9082885844755593E-2</v>
      </c>
    </row>
    <row r="2613" spans="19:27" x14ac:dyDescent="0.2">
      <c r="S2613" s="399"/>
      <c r="T2613" s="1401"/>
      <c r="W2613" s="864" t="str">
        <f t="shared" si="48"/>
        <v>1w</v>
      </c>
      <c r="X2613" s="1405">
        <f>_xll.qlCalendarAdvance(Calendar,X2612,W2613,"f",FALSE)</f>
        <v>57516</v>
      </c>
      <c r="Y2613" s="1404">
        <f>_xll.qlCalendarAdvance(Calendar,X2613,NDays&amp;"D")</f>
        <v>57516</v>
      </c>
      <c r="Z2613" s="1403">
        <v>1.9100147575495385E-2</v>
      </c>
      <c r="AA2613" s="1411">
        <v>1.90837700530333E-2</v>
      </c>
    </row>
    <row r="2614" spans="19:27" x14ac:dyDescent="0.2">
      <c r="S2614" s="399"/>
      <c r="T2614" s="1401"/>
      <c r="W2614" s="864" t="str">
        <f t="shared" si="48"/>
        <v>1w</v>
      </c>
      <c r="X2614" s="1405">
        <f>_xll.qlCalendarAdvance(Calendar,X2613,W2614,"f",FALSE)</f>
        <v>57523</v>
      </c>
      <c r="Y2614" s="1404">
        <f>_xll.qlCalendarAdvance(Calendar,X2614,NDays&amp;"D")</f>
        <v>57523</v>
      </c>
      <c r="Z2614" s="1403">
        <v>1.9101086272849122E-2</v>
      </c>
      <c r="AA2614" s="1411">
        <v>1.9084671538838194E-2</v>
      </c>
    </row>
    <row r="2615" spans="19:27" x14ac:dyDescent="0.2">
      <c r="S2615" s="399"/>
      <c r="T2615" s="1401"/>
      <c r="W2615" s="864" t="str">
        <f t="shared" si="48"/>
        <v>1w</v>
      </c>
      <c r="X2615" s="1405">
        <f>_xll.qlCalendarAdvance(Calendar,X2614,W2615,"f",FALSE)</f>
        <v>57530</v>
      </c>
      <c r="Y2615" s="1404">
        <f>_xll.qlCalendarAdvance(Calendar,X2615,NDays&amp;"D")</f>
        <v>57530</v>
      </c>
      <c r="Z2615" s="1403">
        <v>1.910375103063712E-2</v>
      </c>
      <c r="AA2615" s="1411">
        <v>1.9085590302089228E-2</v>
      </c>
    </row>
    <row r="2616" spans="19:27" x14ac:dyDescent="0.2">
      <c r="S2616" s="399"/>
      <c r="T2616" s="1401"/>
      <c r="W2616" s="864" t="str">
        <f t="shared" si="48"/>
        <v>1w</v>
      </c>
      <c r="X2616" s="1405">
        <f>_xll.qlCalendarAdvance(Calendar,X2615,W2616,"f",FALSE)</f>
        <v>57537</v>
      </c>
      <c r="Y2616" s="1404">
        <f>_xll.qlCalendarAdvance(Calendar,X2616,NDays&amp;"D")</f>
        <v>57537</v>
      </c>
      <c r="Z2616" s="1403">
        <v>1.9104728196938359E-2</v>
      </c>
      <c r="AA2616" s="1411">
        <v>1.9086526343029542E-2</v>
      </c>
    </row>
    <row r="2617" spans="19:27" x14ac:dyDescent="0.2">
      <c r="S2617" s="399"/>
      <c r="T2617" s="1401"/>
      <c r="W2617" s="864" t="str">
        <f t="shared" si="48"/>
        <v>1w</v>
      </c>
      <c r="X2617" s="1405">
        <f>_xll.qlCalendarAdvance(Calendar,X2616,W2617,"f",FALSE)</f>
        <v>57544</v>
      </c>
      <c r="Y2617" s="1404">
        <f>_xll.qlCalendarAdvance(Calendar,X2617,NDays&amp;"D")</f>
        <v>57544</v>
      </c>
      <c r="Z2617" s="1403">
        <v>1.910572266981083E-2</v>
      </c>
      <c r="AA2617" s="1411">
        <v>1.9087479661497042E-2</v>
      </c>
    </row>
    <row r="2618" spans="19:27" x14ac:dyDescent="0.2">
      <c r="S2618" s="399"/>
      <c r="T2618" s="1401"/>
      <c r="W2618" s="864" t="str">
        <f t="shared" si="48"/>
        <v>1w</v>
      </c>
      <c r="X2618" s="1405">
        <f>_xll.qlCalendarAdvance(Calendar,X2617,W2618,"f",FALSE)</f>
        <v>57551</v>
      </c>
      <c r="Y2618" s="1404">
        <f>_xll.qlCalendarAdvance(Calendar,X2618,NDays&amp;"D")</f>
        <v>57551</v>
      </c>
      <c r="Z2618" s="1403">
        <v>1.9107308184522383E-2</v>
      </c>
      <c r="AA2618" s="1411">
        <v>1.9088450257491729E-2</v>
      </c>
    </row>
    <row r="2619" spans="19:27" x14ac:dyDescent="0.2">
      <c r="S2619" s="399"/>
      <c r="T2619" s="1401"/>
      <c r="W2619" s="864" t="str">
        <f t="shared" si="48"/>
        <v>1w</v>
      </c>
      <c r="X2619" s="1405">
        <f>_xll.qlCalendarAdvance(Calendar,X2618,W2619,"f",FALSE)</f>
        <v>57558</v>
      </c>
      <c r="Y2619" s="1404">
        <f>_xll.qlCalendarAdvance(Calendar,X2619,NDays&amp;"D")</f>
        <v>57558</v>
      </c>
      <c r="Z2619" s="1403">
        <v>1.9107763535289094E-2</v>
      </c>
      <c r="AA2619" s="1411">
        <v>1.9089438131013603E-2</v>
      </c>
    </row>
    <row r="2620" spans="19:27" x14ac:dyDescent="0.2">
      <c r="S2620" s="399"/>
      <c r="T2620" s="1401"/>
      <c r="W2620" s="864" t="str">
        <f t="shared" si="48"/>
        <v>1w</v>
      </c>
      <c r="X2620" s="1405">
        <f>_xll.qlCalendarAdvance(Calendar,X2619,W2620,"f",FALSE)</f>
        <v>57565</v>
      </c>
      <c r="Y2620" s="1404">
        <f>_xll.qlCalendarAdvance(Calendar,X2620,NDays&amp;"D")</f>
        <v>57565</v>
      </c>
      <c r="Z2620" s="1403">
        <v>1.9108809927909625E-2</v>
      </c>
      <c r="AA2620" s="1411">
        <v>1.909044328214371E-2</v>
      </c>
    </row>
    <row r="2621" spans="19:27" x14ac:dyDescent="0.2">
      <c r="S2621" s="399"/>
      <c r="T2621" s="1401"/>
      <c r="W2621" s="864" t="str">
        <f t="shared" si="48"/>
        <v>1w</v>
      </c>
      <c r="X2621" s="1405">
        <f>_xll.qlCalendarAdvance(Calendar,X2620,W2621,"f",FALSE)</f>
        <v>57572</v>
      </c>
      <c r="Y2621" s="1404">
        <f>_xll.qlCalendarAdvance(Calendar,X2621,NDays&amp;"D")</f>
        <v>57572</v>
      </c>
      <c r="Z2621" s="1403">
        <v>1.9109873627118575E-2</v>
      </c>
      <c r="AA2621" s="1411">
        <v>1.9091465710638911E-2</v>
      </c>
    </row>
    <row r="2622" spans="19:27" x14ac:dyDescent="0.2">
      <c r="S2622" s="399"/>
      <c r="T2622" s="1401"/>
      <c r="W2622" s="864" t="str">
        <f t="shared" si="48"/>
        <v>1w</v>
      </c>
      <c r="X2622" s="1405">
        <f>_xll.qlCalendarAdvance(Calendar,X2621,W2622,"f",FALSE)</f>
        <v>57579</v>
      </c>
      <c r="Y2622" s="1404">
        <f>_xll.qlCalendarAdvance(Calendar,X2622,NDays&amp;"D")</f>
        <v>57579</v>
      </c>
      <c r="Z2622" s="1403">
        <v>1.9110954632928223E-2</v>
      </c>
      <c r="AA2622" s="1411">
        <v>1.9092505416904437E-2</v>
      </c>
    </row>
    <row r="2623" spans="19:27" x14ac:dyDescent="0.2">
      <c r="S2623" s="399"/>
      <c r="T2623" s="1401"/>
      <c r="W2623" s="864" t="str">
        <f t="shared" si="48"/>
        <v>1w</v>
      </c>
      <c r="X2623" s="1405">
        <f>_xll.qlCalendarAdvance(Calendar,X2622,W2623,"f",FALSE)</f>
        <v>57586</v>
      </c>
      <c r="Y2623" s="1404">
        <f>_xll.qlCalendarAdvance(Calendar,X2623,NDays&amp;"D")</f>
        <v>57586</v>
      </c>
      <c r="Z2623" s="1403">
        <v>1.911031322237992E-2</v>
      </c>
      <c r="AA2623" s="1411">
        <v>1.9093562400616104E-2</v>
      </c>
    </row>
    <row r="2624" spans="19:27" x14ac:dyDescent="0.2">
      <c r="S2624" s="399"/>
      <c r="T2624" s="1401"/>
      <c r="W2624" s="864" t="str">
        <f t="shared" si="48"/>
        <v>1w</v>
      </c>
      <c r="X2624" s="1405">
        <f>_xll.qlCalendarAdvance(Calendar,X2623,W2624,"f",FALSE)</f>
        <v>57593</v>
      </c>
      <c r="Y2624" s="1404">
        <f>_xll.qlCalendarAdvance(Calendar,X2624,NDays&amp;"D")</f>
        <v>57593</v>
      </c>
      <c r="Z2624" s="1403">
        <v>1.9111424958335697E-2</v>
      </c>
      <c r="AA2624" s="1411">
        <v>1.9094636661936004E-2</v>
      </c>
    </row>
    <row r="2625" spans="19:27" x14ac:dyDescent="0.2">
      <c r="S2625" s="399"/>
      <c r="T2625" s="1401"/>
      <c r="W2625" s="864" t="str">
        <f t="shared" si="48"/>
        <v>1w</v>
      </c>
      <c r="X2625" s="1405">
        <f>_xll.qlCalendarAdvance(Calendar,X2624,W2625,"f",FALSE)</f>
        <v>57600</v>
      </c>
      <c r="Y2625" s="1404">
        <f>_xll.qlCalendarAdvance(Calendar,X2625,NDays&amp;"D")</f>
        <v>57600</v>
      </c>
      <c r="Z2625" s="1403">
        <v>1.9112553998172209E-2</v>
      </c>
      <c r="AA2625" s="1411">
        <v>1.9095728200783091E-2</v>
      </c>
    </row>
    <row r="2626" spans="19:27" x14ac:dyDescent="0.2">
      <c r="S2626" s="399"/>
      <c r="T2626" s="1401"/>
      <c r="W2626" s="864" t="str">
        <f t="shared" si="48"/>
        <v>1w</v>
      </c>
      <c r="X2626" s="1405">
        <f>_xll.qlCalendarAdvance(Calendar,X2625,W2626,"f",FALSE)</f>
        <v>57607</v>
      </c>
      <c r="Y2626" s="1404">
        <f>_xll.qlCalendarAdvance(Calendar,X2626,NDays&amp;"D")</f>
        <v>57607</v>
      </c>
      <c r="Z2626" s="1403">
        <v>1.9113700341902962E-2</v>
      </c>
      <c r="AA2626" s="1411">
        <v>1.9096837017157364E-2</v>
      </c>
    </row>
    <row r="2627" spans="19:27" x14ac:dyDescent="0.2">
      <c r="S2627" s="399"/>
      <c r="T2627" s="1401"/>
      <c r="W2627" s="864" t="str">
        <f t="shared" si="48"/>
        <v>1w</v>
      </c>
      <c r="X2627" s="1405">
        <f>_xll.qlCalendarAdvance(Calendar,X2626,W2627,"f",FALSE)</f>
        <v>57614</v>
      </c>
      <c r="Y2627" s="1404">
        <f>_xll.qlCalendarAdvance(Calendar,X2627,NDays&amp;"D")</f>
        <v>57614</v>
      </c>
      <c r="Z2627" s="1403">
        <v>1.9114863989522557E-2</v>
      </c>
      <c r="AA2627" s="1411">
        <v>1.9097963111058824E-2</v>
      </c>
    </row>
    <row r="2628" spans="19:27" x14ac:dyDescent="0.2">
      <c r="S2628" s="399"/>
      <c r="T2628" s="1401"/>
      <c r="W2628" s="864" t="str">
        <f t="shared" si="48"/>
        <v>1w</v>
      </c>
      <c r="X2628" s="1405">
        <f>_xll.qlCalendarAdvance(Calendar,X2627,W2628,"f",FALSE)</f>
        <v>57621</v>
      </c>
      <c r="Y2628" s="1404">
        <f>_xll.qlCalendarAdvance(Calendar,X2628,NDays&amp;"D")</f>
        <v>57621</v>
      </c>
      <c r="Z2628" s="1403">
        <v>1.9117804106597244E-2</v>
      </c>
      <c r="AA2628" s="1411">
        <v>1.9099106482568518E-2</v>
      </c>
    </row>
    <row r="2629" spans="19:27" x14ac:dyDescent="0.2">
      <c r="S2629" s="399"/>
      <c r="T2629" s="1401"/>
      <c r="W2629" s="864" t="str">
        <f t="shared" si="48"/>
        <v>1w</v>
      </c>
      <c r="X2629" s="1405">
        <f>_xll.qlCalendarAdvance(Calendar,X2628,W2629,"f",FALSE)</f>
        <v>57628</v>
      </c>
      <c r="Y2629" s="1404">
        <f>_xll.qlCalendarAdvance(Calendar,X2629,NDays&amp;"D")</f>
        <v>57628</v>
      </c>
      <c r="Z2629" s="1403">
        <v>1.9119006258727207E-2</v>
      </c>
      <c r="AA2629" s="1411">
        <v>1.9100267131686444E-2</v>
      </c>
    </row>
    <row r="2630" spans="19:27" x14ac:dyDescent="0.2">
      <c r="S2630" s="399"/>
      <c r="T2630" s="1401"/>
      <c r="W2630" s="864" t="str">
        <f t="shared" si="48"/>
        <v>1w</v>
      </c>
      <c r="X2630" s="1405">
        <f>_xll.qlCalendarAdvance(Calendar,X2629,W2630,"f",FALSE)</f>
        <v>57635</v>
      </c>
      <c r="Y2630" s="1404">
        <f>_xll.qlCalendarAdvance(Calendar,X2630,NDays&amp;"D")</f>
        <v>57635</v>
      </c>
      <c r="Z2630" s="1403">
        <v>1.912022571749962E-2</v>
      </c>
      <c r="AA2630" s="1411">
        <v>1.9101445058169464E-2</v>
      </c>
    </row>
    <row r="2631" spans="19:27" x14ac:dyDescent="0.2">
      <c r="S2631" s="399"/>
      <c r="T2631" s="1401"/>
      <c r="W2631" s="864" t="str">
        <f t="shared" si="48"/>
        <v>1w</v>
      </c>
      <c r="X2631" s="1405">
        <f>_xll.qlCalendarAdvance(Calendar,X2630,W2631,"f",FALSE)</f>
        <v>57642</v>
      </c>
      <c r="Y2631" s="1404">
        <f>_xll.qlCalendarAdvance(Calendar,X2631,NDays&amp;"D")</f>
        <v>57642</v>
      </c>
      <c r="Z2631" s="1403">
        <v>1.9121462482919391E-2</v>
      </c>
      <c r="AA2631" s="1411">
        <v>1.9102640262341763E-2</v>
      </c>
    </row>
    <row r="2632" spans="19:27" x14ac:dyDescent="0.2">
      <c r="S2632" s="399"/>
      <c r="T2632" s="1401"/>
      <c r="W2632" s="864" t="str">
        <f t="shared" si="48"/>
        <v>1w</v>
      </c>
      <c r="X2632" s="1405">
        <f>_xll.qlCalendarAdvance(Calendar,X2631,W2632,"f",FALSE)</f>
        <v>57649</v>
      </c>
      <c r="Y2632" s="1404">
        <f>_xll.qlCalendarAdvance(Calendar,X2632,NDays&amp;"D")</f>
        <v>57649</v>
      </c>
      <c r="Z2632" s="1403">
        <v>1.9120941786228696E-2</v>
      </c>
      <c r="AA2632" s="1411">
        <v>1.910385274404125E-2</v>
      </c>
    </row>
    <row r="2633" spans="19:27" x14ac:dyDescent="0.2">
      <c r="S2633" s="399"/>
      <c r="T2633" s="1401"/>
      <c r="W2633" s="864" t="str">
        <f t="shared" si="48"/>
        <v>1w</v>
      </c>
      <c r="X2633" s="1405">
        <f>_xll.qlCalendarAdvance(Calendar,X2632,W2633,"f",FALSE)</f>
        <v>57656</v>
      </c>
      <c r="Y2633" s="1404">
        <f>_xll.qlCalendarAdvance(Calendar,X2633,NDays&amp;"D")</f>
        <v>57656</v>
      </c>
      <c r="Z2633" s="1403">
        <v>1.9122209257324517E-2</v>
      </c>
      <c r="AA2633" s="1411">
        <v>1.9105082503348969E-2</v>
      </c>
    </row>
    <row r="2634" spans="19:27" x14ac:dyDescent="0.2">
      <c r="S2634" s="399"/>
      <c r="T2634" s="1401"/>
      <c r="W2634" s="864" t="str">
        <f t="shared" si="48"/>
        <v>1w</v>
      </c>
      <c r="X2634" s="1405">
        <f>_xll.qlCalendarAdvance(Calendar,X2633,W2634,"f",FALSE)</f>
        <v>57663</v>
      </c>
      <c r="Y2634" s="1404">
        <f>_xll.qlCalendarAdvance(Calendar,X2634,NDays&amp;"D")</f>
        <v>57663</v>
      </c>
      <c r="Z2634" s="1403">
        <v>1.91234940323524E-2</v>
      </c>
      <c r="AA2634" s="1411">
        <v>1.9106329540183875E-2</v>
      </c>
    </row>
    <row r="2635" spans="19:27" x14ac:dyDescent="0.2">
      <c r="S2635" s="399"/>
      <c r="T2635" s="1401"/>
      <c r="W2635" s="864" t="str">
        <f t="shared" si="48"/>
        <v>1w</v>
      </c>
      <c r="X2635" s="1405">
        <f>_xll.qlCalendarAdvance(Calendar,X2634,W2635,"f",FALSE)</f>
        <v>57670</v>
      </c>
      <c r="Y2635" s="1404">
        <f>_xll.qlCalendarAdvance(Calendar,X2635,NDays&amp;"D")</f>
        <v>57670</v>
      </c>
      <c r="Z2635" s="1403">
        <v>1.9124796111312348E-2</v>
      </c>
      <c r="AA2635" s="1411">
        <v>1.9107593854383875E-2</v>
      </c>
    </row>
    <row r="2636" spans="19:27" x14ac:dyDescent="0.2">
      <c r="S2636" s="399"/>
      <c r="T2636" s="1401"/>
      <c r="W2636" s="864" t="str">
        <f t="shared" si="48"/>
        <v>1w</v>
      </c>
      <c r="X2636" s="1405">
        <f>_xll.qlCalendarAdvance(Calendar,X2635,W2636,"f",FALSE)</f>
        <v>57677</v>
      </c>
      <c r="Y2636" s="1404">
        <f>_xll.qlCalendarAdvance(Calendar,X2636,NDays&amp;"D")</f>
        <v>57677</v>
      </c>
      <c r="Z2636" s="1403">
        <v>1.9126115494215168E-2</v>
      </c>
      <c r="AA2636" s="1411">
        <v>1.9108875446354201E-2</v>
      </c>
    </row>
    <row r="2637" spans="19:27" x14ac:dyDescent="0.2">
      <c r="S2637" s="399"/>
      <c r="T2637" s="1401"/>
      <c r="W2637" s="864" t="str">
        <f t="shared" si="48"/>
        <v>1w</v>
      </c>
      <c r="X2637" s="1405">
        <f>_xll.qlCalendarAdvance(Calendar,X2636,W2637,"f",FALSE)</f>
        <v>57684</v>
      </c>
      <c r="Y2637" s="1404">
        <f>_xll.qlCalendarAdvance(Calendar,X2637,NDays&amp;"D")</f>
        <v>57684</v>
      </c>
      <c r="Z2637" s="1403">
        <v>1.9129246515305225E-2</v>
      </c>
      <c r="AA2637" s="1411">
        <v>1.9110174315851713E-2</v>
      </c>
    </row>
    <row r="2638" spans="19:27" x14ac:dyDescent="0.2">
      <c r="S2638" s="399"/>
      <c r="T2638" s="1401"/>
      <c r="W2638" s="864" t="str">
        <f t="shared" si="48"/>
        <v>1w</v>
      </c>
      <c r="X2638" s="1405">
        <f>_xll.qlCalendarAdvance(Calendar,X2637,W2638,"f",FALSE)</f>
        <v>57691</v>
      </c>
      <c r="Y2638" s="1404">
        <f>_xll.qlCalendarAdvance(Calendar,X2638,NDays&amp;"D")</f>
        <v>57691</v>
      </c>
      <c r="Z2638" s="1403">
        <v>1.9130604427406338E-2</v>
      </c>
      <c r="AA2638" s="1411">
        <v>1.9111490462795366E-2</v>
      </c>
    </row>
    <row r="2639" spans="19:27" x14ac:dyDescent="0.2">
      <c r="S2639" s="399"/>
      <c r="T2639" s="1401"/>
      <c r="W2639" s="864" t="str">
        <f t="shared" si="48"/>
        <v>1w</v>
      </c>
      <c r="X2639" s="1405">
        <f>_xll.qlCalendarAdvance(Calendar,X2638,W2639,"f",FALSE)</f>
        <v>57698</v>
      </c>
      <c r="Y2639" s="1404">
        <f>_xll.qlCalendarAdvance(Calendar,X2639,NDays&amp;"D")</f>
        <v>57698</v>
      </c>
      <c r="Z2639" s="1403">
        <v>1.9131979646201475E-2</v>
      </c>
      <c r="AA2639" s="1411">
        <v>1.9112823887428299E-2</v>
      </c>
    </row>
    <row r="2640" spans="19:27" x14ac:dyDescent="0.2">
      <c r="S2640" s="399"/>
      <c r="T2640" s="1401"/>
      <c r="W2640" s="864" t="str">
        <f t="shared" si="48"/>
        <v>1w</v>
      </c>
      <c r="X2640" s="1405">
        <f>_xll.qlCalendarAdvance(Calendar,X2639,W2640,"f",FALSE)</f>
        <v>57706</v>
      </c>
      <c r="Y2640" s="1404">
        <f>_xll.qlCalendarAdvance(Calendar,X2640,NDays&amp;"D")</f>
        <v>57706</v>
      </c>
      <c r="Z2640" s="1403">
        <v>1.91329701483808E-2</v>
      </c>
      <c r="AA2640" s="1411">
        <v>1.9114368957372507E-2</v>
      </c>
    </row>
    <row r="2641" spans="19:27" x14ac:dyDescent="0.2">
      <c r="S2641" s="399"/>
      <c r="T2641" s="1401"/>
      <c r="W2641" s="864" t="str">
        <f t="shared" si="48"/>
        <v>1w</v>
      </c>
      <c r="X2641" s="1405">
        <f>_xll.qlCalendarAdvance(Calendar,X2640,W2641,"f",FALSE)</f>
        <v>57713</v>
      </c>
      <c r="Y2641" s="1404">
        <f>_xll.qlCalendarAdvance(Calendar,X2641,NDays&amp;"D")</f>
        <v>57713</v>
      </c>
      <c r="Z2641" s="1403">
        <v>1.9134381142872567E-2</v>
      </c>
      <c r="AA2641" s="1411">
        <v>1.9115739405243248E-2</v>
      </c>
    </row>
    <row r="2642" spans="19:27" x14ac:dyDescent="0.2">
      <c r="S2642" s="399"/>
      <c r="T2642" s="1401"/>
      <c r="W2642" s="864" t="str">
        <f t="shared" si="48"/>
        <v>1w</v>
      </c>
      <c r="X2642" s="1405">
        <f>_xll.qlCalendarAdvance(Calendar,X2641,W2642,"f",FALSE)</f>
        <v>57720</v>
      </c>
      <c r="Y2642" s="1404">
        <f>_xll.qlCalendarAdvance(Calendar,X2642,NDays&amp;"D")</f>
        <v>57720</v>
      </c>
      <c r="Z2642" s="1403">
        <v>1.9135809443166542E-2</v>
      </c>
      <c r="AA2642" s="1411">
        <v>1.9117127130722222E-2</v>
      </c>
    </row>
    <row r="2643" spans="19:27" x14ac:dyDescent="0.2">
      <c r="S2643" s="399"/>
      <c r="T2643" s="1401"/>
      <c r="W2643" s="864" t="str">
        <f t="shared" si="48"/>
        <v>1w</v>
      </c>
      <c r="X2643" s="1405">
        <f>_xll.qlCalendarAdvance(Calendar,X2642,W2643,"f",FALSE)</f>
        <v>57727</v>
      </c>
      <c r="Y2643" s="1404">
        <f>_xll.qlCalendarAdvance(Calendar,X2643,NDays&amp;"D")</f>
        <v>57727</v>
      </c>
      <c r="Z2643" s="1403">
        <v>1.913725504926779E-2</v>
      </c>
      <c r="AA2643" s="1411">
        <v>1.9118532133647337E-2</v>
      </c>
    </row>
    <row r="2644" spans="19:27" x14ac:dyDescent="0.2">
      <c r="S2644" s="399"/>
      <c r="T2644" s="1401"/>
      <c r="W2644" s="864" t="str">
        <f t="shared" si="48"/>
        <v>1w</v>
      </c>
      <c r="X2644" s="1405">
        <f>_xll.qlCalendarAdvance(Calendar,X2643,W2644,"f",FALSE)</f>
        <v>57734</v>
      </c>
      <c r="Y2644" s="1404">
        <f>_xll.qlCalendarAdvance(Calendar,X2644,NDays&amp;"D")</f>
        <v>57734</v>
      </c>
      <c r="Z2644" s="1403">
        <v>1.913871796118391E-2</v>
      </c>
      <c r="AA2644" s="1411">
        <v>1.9119954414180684E-2</v>
      </c>
    </row>
    <row r="2645" spans="19:27" x14ac:dyDescent="0.2">
      <c r="S2645" s="399"/>
      <c r="T2645" s="1401"/>
      <c r="W2645" s="864" t="str">
        <f t="shared" si="48"/>
        <v>1w</v>
      </c>
      <c r="X2645" s="1405">
        <f>_xll.qlCalendarAdvance(Calendar,X2644,W2645,"f",FALSE)</f>
        <v>57741</v>
      </c>
      <c r="Y2645" s="1404">
        <f>_xll.qlCalendarAdvance(Calendar,X2645,NDays&amp;"D")</f>
        <v>57741</v>
      </c>
      <c r="Z2645" s="1403">
        <v>1.9137763931852243E-2</v>
      </c>
      <c r="AA2645" s="1411">
        <v>1.9121393972403311E-2</v>
      </c>
    </row>
    <row r="2646" spans="19:27" x14ac:dyDescent="0.2">
      <c r="S2646" s="399"/>
      <c r="T2646" s="1401"/>
      <c r="W2646" s="864" t="str">
        <f t="shared" si="48"/>
        <v>1w</v>
      </c>
      <c r="X2646" s="1405">
        <f>_xll.qlCalendarAdvance(Calendar,X2645,W2646,"f",FALSE)</f>
        <v>57748</v>
      </c>
      <c r="Y2646" s="1404">
        <f>_xll.qlCalendarAdvance(Calendar,X2646,NDays&amp;"D")</f>
        <v>57748</v>
      </c>
      <c r="Z2646" s="1403">
        <v>1.9139256198112565E-2</v>
      </c>
      <c r="AA2646" s="1411">
        <v>1.9122850808153125E-2</v>
      </c>
    </row>
    <row r="2647" spans="19:27" x14ac:dyDescent="0.2">
      <c r="S2647" s="399"/>
      <c r="T2647" s="1401"/>
      <c r="W2647" s="864" t="str">
        <f t="shared" si="48"/>
        <v>1w</v>
      </c>
      <c r="X2647" s="1405">
        <f>_xll.qlCalendarAdvance(Calendar,X2646,W2647,"f",FALSE)</f>
        <v>57755</v>
      </c>
      <c r="Y2647" s="1404">
        <f>_xll.qlCalendarAdvance(Calendar,X2647,NDays&amp;"D")</f>
        <v>57755</v>
      </c>
      <c r="Z2647" s="1403">
        <v>1.9140765766549724E-2</v>
      </c>
      <c r="AA2647" s="1411">
        <v>1.9124324921268032E-2</v>
      </c>
    </row>
    <row r="2648" spans="19:27" x14ac:dyDescent="0.2">
      <c r="S2648" s="399"/>
      <c r="T2648" s="1401"/>
      <c r="W2648" s="864" t="str">
        <f t="shared" si="48"/>
        <v>1w</v>
      </c>
      <c r="X2648" s="1405">
        <f>_xll.qlCalendarAdvance(Calendar,X2647,W2648,"f",FALSE)</f>
        <v>57762</v>
      </c>
      <c r="Y2648" s="1404">
        <f>_xll.qlCalendarAdvance(Calendar,X2648,NDays&amp;"D")</f>
        <v>57762</v>
      </c>
      <c r="Z2648" s="1403">
        <v>1.9142292637175293E-2</v>
      </c>
      <c r="AA2648" s="1411">
        <v>1.9125816312072219E-2</v>
      </c>
    </row>
    <row r="2649" spans="19:27" x14ac:dyDescent="0.2">
      <c r="S2649" s="399"/>
      <c r="T2649" s="1401"/>
      <c r="W2649" s="864" t="str">
        <f t="shared" si="48"/>
        <v>1w</v>
      </c>
      <c r="X2649" s="1405">
        <f>_xll.qlCalendarAdvance(Calendar,X2648,W2649,"f",FALSE)</f>
        <v>57769</v>
      </c>
      <c r="Y2649" s="1404">
        <f>_xll.qlCalendarAdvance(Calendar,X2649,NDays&amp;"D")</f>
        <v>57769</v>
      </c>
      <c r="Z2649" s="1403">
        <v>1.9144450414080073E-2</v>
      </c>
      <c r="AA2649" s="1411">
        <v>1.9127324980322546E-2</v>
      </c>
    </row>
    <row r="2650" spans="19:27" x14ac:dyDescent="0.2">
      <c r="S2650" s="399"/>
      <c r="T2650" s="1401"/>
      <c r="W2650" s="864" t="str">
        <f t="shared" ref="W2650:W2713" si="49">W2649</f>
        <v>1w</v>
      </c>
      <c r="X2650" s="1405">
        <f>_xll.qlCalendarAdvance(Calendar,X2649,W2650,"f",FALSE)</f>
        <v>57776</v>
      </c>
      <c r="Y2650" s="1404">
        <f>_xll.qlCalendarAdvance(Calendar,X2650,NDays&amp;"D")</f>
        <v>57776</v>
      </c>
      <c r="Z2650" s="1403">
        <v>1.914785885518043E-2</v>
      </c>
      <c r="AA2650" s="1411">
        <v>1.9128850926181107E-2</v>
      </c>
    </row>
    <row r="2651" spans="19:27" x14ac:dyDescent="0.2">
      <c r="S2651" s="399"/>
      <c r="T2651" s="1401"/>
      <c r="W2651" s="864" t="str">
        <f t="shared" si="49"/>
        <v>1w</v>
      </c>
      <c r="X2651" s="1405">
        <f>_xll.qlCalendarAdvance(Calendar,X2650,W2651,"f",FALSE)</f>
        <v>57783</v>
      </c>
      <c r="Y2651" s="1404">
        <f>_xll.qlCalendarAdvance(Calendar,X2651,NDays&amp;"D")</f>
        <v>57783</v>
      </c>
      <c r="Z2651" s="1403">
        <v>1.9150059737631946E-2</v>
      </c>
      <c r="AA2651" s="1411">
        <v>1.91303941496479E-2</v>
      </c>
    </row>
    <row r="2652" spans="19:27" x14ac:dyDescent="0.2">
      <c r="S2652" s="399"/>
      <c r="T2652" s="1401"/>
      <c r="W2652" s="864" t="str">
        <f t="shared" si="49"/>
        <v>1w</v>
      </c>
      <c r="X2652" s="1405">
        <f>_xll.qlCalendarAdvance(Calendar,X2651,W2652,"f",FALSE)</f>
        <v>57790</v>
      </c>
      <c r="Y2652" s="1404">
        <f>_xll.qlCalendarAdvance(Calendar,X2652,NDays&amp;"D")</f>
        <v>57790</v>
      </c>
      <c r="Z2652" s="1403">
        <v>1.9151044266678963E-2</v>
      </c>
      <c r="AA2652" s="1411">
        <v>1.9131954650722927E-2</v>
      </c>
    </row>
    <row r="2653" spans="19:27" x14ac:dyDescent="0.2">
      <c r="S2653" s="399"/>
      <c r="T2653" s="1401"/>
      <c r="W2653" s="864" t="str">
        <f t="shared" si="49"/>
        <v>1w</v>
      </c>
      <c r="X2653" s="1405">
        <f>_xll.qlCalendarAdvance(Calendar,X2652,W2653,"f",FALSE)</f>
        <v>57797</v>
      </c>
      <c r="Y2653" s="1404">
        <f>_xll.qlCalendarAdvance(Calendar,X2653,NDays&amp;"D")</f>
        <v>57797</v>
      </c>
      <c r="Z2653" s="1403">
        <v>1.9152662931240447E-2</v>
      </c>
      <c r="AA2653" s="1411">
        <v>1.9133532429244093E-2</v>
      </c>
    </row>
    <row r="2654" spans="19:27" x14ac:dyDescent="0.2">
      <c r="S2654" s="399"/>
      <c r="T2654" s="1401"/>
      <c r="W2654" s="864" t="str">
        <f t="shared" si="49"/>
        <v>1w</v>
      </c>
      <c r="X2654" s="1405">
        <f>_xll.qlCalendarAdvance(Calendar,X2653,W2654,"f",FALSE)</f>
        <v>57804</v>
      </c>
      <c r="Y2654" s="1404">
        <f>_xll.qlCalendarAdvance(Calendar,X2654,NDays&amp;"D")</f>
        <v>57804</v>
      </c>
      <c r="Z2654" s="1403">
        <v>1.9154919694513758E-2</v>
      </c>
      <c r="AA2654" s="1411">
        <v>1.9135127485292447E-2</v>
      </c>
    </row>
    <row r="2655" spans="19:27" x14ac:dyDescent="0.2">
      <c r="S2655" s="399"/>
      <c r="T2655" s="1401"/>
      <c r="W2655" s="864" t="str">
        <f t="shared" si="49"/>
        <v>1w</v>
      </c>
      <c r="X2655" s="1405">
        <f>_xll.qlCalendarAdvance(Calendar,X2654,W2655,"f",FALSE)</f>
        <v>57811</v>
      </c>
      <c r="Y2655" s="1404">
        <f>_xll.qlCalendarAdvance(Calendar,X2655,NDays&amp;"D")</f>
        <v>57811</v>
      </c>
      <c r="Z2655" s="1403">
        <v>1.9155952178023308E-2</v>
      </c>
      <c r="AA2655" s="1411">
        <v>1.9139210870806833E-2</v>
      </c>
    </row>
    <row r="2656" spans="19:27" x14ac:dyDescent="0.2">
      <c r="S2656" s="399"/>
      <c r="T2656" s="1401"/>
      <c r="W2656" s="864" t="str">
        <f t="shared" si="49"/>
        <v>1w</v>
      </c>
      <c r="X2656" s="1405">
        <f>_xll.qlCalendarAdvance(Calendar,X2655,W2656,"f",FALSE)</f>
        <v>57818</v>
      </c>
      <c r="Y2656" s="1404">
        <f>_xll.qlCalendarAdvance(Calendar,X2656,NDays&amp;"D")</f>
        <v>57818</v>
      </c>
      <c r="Z2656" s="1403">
        <v>1.9157622760264947E-2</v>
      </c>
      <c r="AA2656" s="1411">
        <v>1.9138369430132807E-2</v>
      </c>
    </row>
    <row r="2657" spans="19:27" x14ac:dyDescent="0.2">
      <c r="S2657" s="399"/>
      <c r="T2657" s="1401"/>
      <c r="W2657" s="864" t="str">
        <f t="shared" si="49"/>
        <v>1w</v>
      </c>
      <c r="X2657" s="1405">
        <f>_xll.qlCalendarAdvance(Calendar,X2656,W2657,"f",FALSE)</f>
        <v>57825</v>
      </c>
      <c r="Y2657" s="1404">
        <f>_xll.qlCalendarAdvance(Calendar,X2657,NDays&amp;"D")</f>
        <v>57825</v>
      </c>
      <c r="Z2657" s="1403">
        <v>1.9159935412670831E-2</v>
      </c>
      <c r="AA2657" s="1411">
        <v>1.9140016318924813E-2</v>
      </c>
    </row>
    <row r="2658" spans="19:27" x14ac:dyDescent="0.2">
      <c r="S2658" s="399"/>
      <c r="T2658" s="1401"/>
      <c r="W2658" s="864" t="str">
        <f t="shared" si="49"/>
        <v>1w</v>
      </c>
      <c r="X2658" s="1405">
        <f>_xll.qlCalendarAdvance(Calendar,X2657,W2658,"f",FALSE)</f>
        <v>57832</v>
      </c>
      <c r="Y2658" s="1404">
        <f>_xll.qlCalendarAdvance(Calendar,X2658,NDays&amp;"D")</f>
        <v>57832</v>
      </c>
      <c r="Z2658" s="1403">
        <v>1.9161015842473969E-2</v>
      </c>
      <c r="AA2658" s="1411">
        <v>1.9141680485244006E-2</v>
      </c>
    </row>
    <row r="2659" spans="19:27" x14ac:dyDescent="0.2">
      <c r="S2659" s="399"/>
      <c r="T2659" s="1401"/>
      <c r="W2659" s="864" t="str">
        <f t="shared" si="49"/>
        <v>1w</v>
      </c>
      <c r="X2659" s="1405">
        <f>_xll.qlCalendarAdvance(Calendar,X2658,W2659,"f",FALSE)</f>
        <v>57839</v>
      </c>
      <c r="Y2659" s="1404">
        <f>_xll.qlCalendarAdvance(Calendar,X2659,NDays&amp;"D")</f>
        <v>57839</v>
      </c>
      <c r="Z2659" s="1403">
        <v>1.9162738342461613E-2</v>
      </c>
      <c r="AA2659" s="1411">
        <v>1.9143361929171432E-2</v>
      </c>
    </row>
    <row r="2660" spans="19:27" x14ac:dyDescent="0.2">
      <c r="S2660" s="399"/>
      <c r="T2660" s="1401"/>
      <c r="W2660" s="864" t="str">
        <f t="shared" si="49"/>
        <v>1w</v>
      </c>
      <c r="X2660" s="1405">
        <f>_xll.qlCalendarAdvance(Calendar,X2659,W2660,"f",FALSE)</f>
        <v>57846</v>
      </c>
      <c r="Y2660" s="1404">
        <f>_xll.qlCalendarAdvance(Calendar,X2660,NDays&amp;"D")</f>
        <v>57846</v>
      </c>
      <c r="Z2660" s="1403">
        <v>1.9164478148375567E-2</v>
      </c>
      <c r="AA2660" s="1411">
        <v>1.9145060650626045E-2</v>
      </c>
    </row>
    <row r="2661" spans="19:27" x14ac:dyDescent="0.2">
      <c r="S2661" s="399"/>
      <c r="T2661" s="1401"/>
      <c r="W2661" s="864" t="str">
        <f t="shared" si="49"/>
        <v>1w</v>
      </c>
      <c r="X2661" s="1405">
        <f>_xll.qlCalendarAdvance(Calendar,X2660,W2661,"f",FALSE)</f>
        <v>57853</v>
      </c>
      <c r="Y2661" s="1404">
        <f>_xll.qlCalendarAdvance(Calendar,X2661,NDays&amp;"D")</f>
        <v>57853</v>
      </c>
      <c r="Z2661" s="1403">
        <v>1.9166235260231028E-2</v>
      </c>
      <c r="AA2661" s="1411">
        <v>1.9146776649607844E-2</v>
      </c>
    </row>
    <row r="2662" spans="19:27" x14ac:dyDescent="0.2">
      <c r="S2662" s="399"/>
      <c r="T2662" s="1401"/>
      <c r="W2662" s="864" t="str">
        <f t="shared" si="49"/>
        <v>1w</v>
      </c>
      <c r="X2662" s="1405">
        <f>_xll.qlCalendarAdvance(Calendar,X2661,W2662,"f",FALSE)</f>
        <v>57860</v>
      </c>
      <c r="Y2662" s="1404">
        <f>_xll.qlCalendarAdvance(Calendar,X2662,NDays&amp;"D")</f>
        <v>57860</v>
      </c>
      <c r="Z2662" s="1403">
        <v>1.9166116365797611E-2</v>
      </c>
      <c r="AA2662" s="1411">
        <v>1.914850992611683E-2</v>
      </c>
    </row>
    <row r="2663" spans="19:27" x14ac:dyDescent="0.2">
      <c r="S2663" s="399"/>
      <c r="T2663" s="1401"/>
      <c r="W2663" s="864" t="str">
        <f t="shared" si="49"/>
        <v>1w</v>
      </c>
      <c r="X2663" s="1405">
        <f>_xll.qlCalendarAdvance(Calendar,X2662,W2663,"f",FALSE)</f>
        <v>57867</v>
      </c>
      <c r="Y2663" s="1404">
        <f>_xll.qlCalendarAdvance(Calendar,X2663,NDays&amp;"D")</f>
        <v>57867</v>
      </c>
      <c r="Z2663" s="1403">
        <v>1.9169801401791794E-2</v>
      </c>
      <c r="AA2663" s="1411">
        <v>1.9150260480315096E-2</v>
      </c>
    </row>
    <row r="2664" spans="19:27" x14ac:dyDescent="0.2">
      <c r="S2664" s="399"/>
      <c r="T2664" s="1401"/>
      <c r="W2664" s="864" t="str">
        <f t="shared" si="49"/>
        <v>1w</v>
      </c>
      <c r="X2664" s="1405">
        <f>_xll.qlCalendarAdvance(Calendar,X2663,W2664,"f",FALSE)</f>
        <v>57874</v>
      </c>
      <c r="Y2664" s="1404">
        <f>_xll.qlCalendarAdvance(Calendar,X2664,NDays&amp;"D")</f>
        <v>57874</v>
      </c>
      <c r="Z2664" s="1403">
        <v>1.9171610431509764E-2</v>
      </c>
      <c r="AA2664" s="1411">
        <v>1.9152028311959501E-2</v>
      </c>
    </row>
    <row r="2665" spans="19:27" x14ac:dyDescent="0.2">
      <c r="S2665" s="399"/>
      <c r="T2665" s="1401"/>
      <c r="W2665" s="864" t="str">
        <f t="shared" si="49"/>
        <v>1w</v>
      </c>
      <c r="X2665" s="1405">
        <f>_xll.qlCalendarAdvance(Calendar,X2664,W2665,"f",FALSE)</f>
        <v>57881</v>
      </c>
      <c r="Y2665" s="1404">
        <f>_xll.qlCalendarAdvance(Calendar,X2665,NDays&amp;"D")</f>
        <v>57881</v>
      </c>
      <c r="Z2665" s="1403">
        <v>1.9173436767202165E-2</v>
      </c>
      <c r="AA2665" s="1411">
        <v>1.915381342121214E-2</v>
      </c>
    </row>
    <row r="2666" spans="19:27" x14ac:dyDescent="0.2">
      <c r="S2666" s="399"/>
      <c r="T2666" s="1401"/>
      <c r="W2666" s="864" t="str">
        <f t="shared" si="49"/>
        <v>1w</v>
      </c>
      <c r="X2666" s="1405">
        <f>_xll.qlCalendarAdvance(Calendar,X2665,W2666,"f",FALSE)</f>
        <v>57888</v>
      </c>
      <c r="Y2666" s="1404">
        <f>_xll.qlCalendarAdvance(Calendar,X2666,NDays&amp;"D")</f>
        <v>57888</v>
      </c>
      <c r="Z2666" s="1403">
        <v>1.917528040887153E-2</v>
      </c>
      <c r="AA2666" s="1411">
        <v>1.9155615807991966E-2</v>
      </c>
    </row>
    <row r="2667" spans="19:27" x14ac:dyDescent="0.2">
      <c r="S2667" s="399"/>
      <c r="T2667" s="1401"/>
      <c r="W2667" s="864" t="str">
        <f t="shared" si="49"/>
        <v>1w</v>
      </c>
      <c r="X2667" s="1405">
        <f>_xll.qlCalendarAdvance(Calendar,X2666,W2667,"f",FALSE)</f>
        <v>57895</v>
      </c>
      <c r="Y2667" s="1404">
        <f>_xll.qlCalendarAdvance(Calendar,X2667,NDays&amp;"D")</f>
        <v>57895</v>
      </c>
      <c r="Z2667" s="1403">
        <v>1.9177141356530522E-2</v>
      </c>
      <c r="AA2667" s="1411">
        <v>1.9157435472380024E-2</v>
      </c>
    </row>
    <row r="2668" spans="19:27" x14ac:dyDescent="0.2">
      <c r="S2668" s="399"/>
      <c r="T2668" s="1401"/>
      <c r="W2668" s="864" t="str">
        <f t="shared" si="49"/>
        <v>1w</v>
      </c>
      <c r="X2668" s="1405">
        <f>_xll.qlCalendarAdvance(Calendar,X2667,W2668,"f",FALSE)</f>
        <v>57902</v>
      </c>
      <c r="Y2668" s="1404">
        <f>_xll.qlCalendarAdvance(Calendar,X2668,NDays&amp;"D")</f>
        <v>57902</v>
      </c>
      <c r="Z2668" s="1403">
        <v>1.917901961018674E-2</v>
      </c>
      <c r="AA2668" s="1411">
        <v>1.915927241429527E-2</v>
      </c>
    </row>
    <row r="2669" spans="19:27" x14ac:dyDescent="0.2">
      <c r="S2669" s="399"/>
      <c r="T2669" s="1401"/>
      <c r="W2669" s="864" t="str">
        <f t="shared" si="49"/>
        <v>1w</v>
      </c>
      <c r="X2669" s="1405">
        <f>_xll.qlCalendarAdvance(Calendar,X2668,W2669,"f",FALSE)</f>
        <v>57909</v>
      </c>
      <c r="Y2669" s="1404">
        <f>_xll.qlCalendarAdvance(Calendar,X2669,NDays&amp;"D")</f>
        <v>57909</v>
      </c>
      <c r="Z2669" s="1403">
        <v>1.9180915169847781E-2</v>
      </c>
      <c r="AA2669" s="1411">
        <v>1.9161126633737702E-2</v>
      </c>
    </row>
    <row r="2670" spans="19:27" x14ac:dyDescent="0.2">
      <c r="S2670" s="399"/>
      <c r="T2670" s="1401"/>
      <c r="W2670" s="864" t="str">
        <f t="shared" si="49"/>
        <v>1w</v>
      </c>
      <c r="X2670" s="1405">
        <f>_xll.qlCalendarAdvance(Calendar,X2669,W2670,"f",FALSE)</f>
        <v>57916</v>
      </c>
      <c r="Y2670" s="1404">
        <f>_xll.qlCalendarAdvance(Calendar,X2670,NDays&amp;"D")</f>
        <v>57916</v>
      </c>
      <c r="Z2670" s="1403">
        <v>1.9183470104667574E-2</v>
      </c>
      <c r="AA2670" s="1411">
        <v>1.916299813070732E-2</v>
      </c>
    </row>
    <row r="2671" spans="19:27" x14ac:dyDescent="0.2">
      <c r="S2671" s="399"/>
      <c r="T2671" s="1401"/>
      <c r="W2671" s="864" t="str">
        <f t="shared" si="49"/>
        <v>1w</v>
      </c>
      <c r="X2671" s="1405">
        <f>_xll.qlCalendarAdvance(Calendar,X2670,W2671,"f",FALSE)</f>
        <v>57923</v>
      </c>
      <c r="Y2671" s="1404">
        <f>_xll.qlCalendarAdvance(Calendar,X2671,NDays&amp;"D")</f>
        <v>57923</v>
      </c>
      <c r="Z2671" s="1403">
        <v>1.918475820721726E-2</v>
      </c>
      <c r="AA2671" s="1411">
        <v>1.9164886905366219E-2</v>
      </c>
    </row>
    <row r="2672" spans="19:27" x14ac:dyDescent="0.2">
      <c r="S2672" s="399"/>
      <c r="T2672" s="1401"/>
      <c r="W2672" s="864" t="str">
        <f t="shared" si="49"/>
        <v>1w</v>
      </c>
      <c r="X2672" s="1405">
        <f>_xll.qlCalendarAdvance(Calendar,X2671,W2672,"f",FALSE)</f>
        <v>57930</v>
      </c>
      <c r="Y2672" s="1404">
        <f>_xll.qlCalendarAdvance(Calendar,X2672,NDays&amp;"D")</f>
        <v>57930</v>
      </c>
      <c r="Z2672" s="1403">
        <v>1.9186705684940894E-2</v>
      </c>
      <c r="AA2672" s="1411">
        <v>1.9166792957471257E-2</v>
      </c>
    </row>
    <row r="2673" spans="19:27" x14ac:dyDescent="0.2">
      <c r="S2673" s="399"/>
      <c r="T2673" s="1401"/>
      <c r="W2673" s="864" t="str">
        <f t="shared" si="49"/>
        <v>1w</v>
      </c>
      <c r="X2673" s="1405">
        <f>_xll.qlCalendarAdvance(Calendar,X2672,W2673,"f",FALSE)</f>
        <v>57937</v>
      </c>
      <c r="Y2673" s="1404">
        <f>_xll.qlCalendarAdvance(Calendar,X2673,NDays&amp;"D")</f>
        <v>57937</v>
      </c>
      <c r="Z2673" s="1403">
        <v>1.9188670468709874E-2</v>
      </c>
      <c r="AA2673" s="1411">
        <v>1.9168716287184528E-2</v>
      </c>
    </row>
    <row r="2674" spans="19:27" x14ac:dyDescent="0.2">
      <c r="S2674" s="399"/>
      <c r="T2674" s="1401"/>
      <c r="W2674" s="864" t="str">
        <f t="shared" si="49"/>
        <v>1w</v>
      </c>
      <c r="X2674" s="1405">
        <f>_xll.qlCalendarAdvance(Calendar,X2673,W2674,"f",FALSE)</f>
        <v>57944</v>
      </c>
      <c r="Y2674" s="1404">
        <f>_xll.qlCalendarAdvance(Calendar,X2674,NDays&amp;"D")</f>
        <v>57944</v>
      </c>
      <c r="Z2674" s="1403">
        <v>1.9190652558524202E-2</v>
      </c>
      <c r="AA2674" s="1411">
        <v>1.9170656894506033E-2</v>
      </c>
    </row>
    <row r="2675" spans="19:27" x14ac:dyDescent="0.2">
      <c r="S2675" s="399"/>
      <c r="T2675" s="1401"/>
      <c r="W2675" s="864" t="str">
        <f t="shared" si="49"/>
        <v>1w</v>
      </c>
      <c r="X2675" s="1405">
        <f>_xll.qlCalendarAdvance(Calendar,X2674,W2675,"f",FALSE)</f>
        <v>57951</v>
      </c>
      <c r="Y2675" s="1404">
        <f>_xll.qlCalendarAdvance(Calendar,X2675,NDays&amp;"D")</f>
        <v>57951</v>
      </c>
      <c r="Z2675" s="1403">
        <v>1.9192651954399072E-2</v>
      </c>
      <c r="AA2675" s="1411">
        <v>1.917261477943577E-2</v>
      </c>
    </row>
    <row r="2676" spans="19:27" x14ac:dyDescent="0.2">
      <c r="S2676" s="399"/>
      <c r="T2676" s="1401"/>
      <c r="W2676" s="864" t="str">
        <f t="shared" si="49"/>
        <v>1w</v>
      </c>
      <c r="X2676" s="1405">
        <f>_xll.qlCalendarAdvance(Calendar,X2675,W2676,"f",FALSE)</f>
        <v>57958</v>
      </c>
      <c r="Y2676" s="1404">
        <f>_xll.qlCalendarAdvance(Calendar,X2676,NDays&amp;"D")</f>
        <v>57958</v>
      </c>
      <c r="Z2676" s="1403">
        <v>1.9194668656337018E-2</v>
      </c>
      <c r="AA2676" s="1411">
        <v>1.9174589941730602E-2</v>
      </c>
    </row>
    <row r="2677" spans="19:27" x14ac:dyDescent="0.2">
      <c r="S2677" s="399"/>
      <c r="T2677" s="1401"/>
      <c r="W2677" s="864" t="str">
        <f t="shared" si="49"/>
        <v>1w</v>
      </c>
      <c r="X2677" s="1405">
        <f>_xll.qlCalendarAdvance(Calendar,X2676,W2677,"f",FALSE)</f>
        <v>57965</v>
      </c>
      <c r="Y2677" s="1404">
        <f>_xll.qlCalendarAdvance(Calendar,X2677,NDays&amp;"D")</f>
        <v>57965</v>
      </c>
      <c r="Z2677" s="1403">
        <v>1.9196702664355768E-2</v>
      </c>
      <c r="AA2677" s="1411">
        <v>1.9176582381795759E-2</v>
      </c>
    </row>
    <row r="2678" spans="19:27" x14ac:dyDescent="0.2">
      <c r="S2678" s="399"/>
      <c r="T2678" s="1401"/>
      <c r="W2678" s="864" t="str">
        <f t="shared" si="49"/>
        <v>1w</v>
      </c>
      <c r="X2678" s="1405">
        <f>_xll.qlCalendarAdvance(Calendar,X2677,W2678,"f",FALSE)</f>
        <v>57972</v>
      </c>
      <c r="Y2678" s="1404">
        <f>_xll.qlCalendarAdvance(Calendar,X2678,NDays&amp;"D")</f>
        <v>57972</v>
      </c>
      <c r="Z2678" s="1403">
        <v>1.9198753978457855E-2</v>
      </c>
      <c r="AA2678" s="1411">
        <v>1.9178592099226011E-2</v>
      </c>
    </row>
    <row r="2679" spans="19:27" x14ac:dyDescent="0.2">
      <c r="S2679" s="399"/>
      <c r="T2679" s="1401"/>
      <c r="W2679" s="864" t="str">
        <f t="shared" si="49"/>
        <v>1w</v>
      </c>
      <c r="X2679" s="1405">
        <f>_xll.qlCalendarAdvance(Calendar,X2678,W2679,"f",FALSE)</f>
        <v>57979</v>
      </c>
      <c r="Y2679" s="1404">
        <f>_xll.qlCalendarAdvance(Calendar,X2679,NDays&amp;"D")</f>
        <v>57979</v>
      </c>
      <c r="Z2679" s="1403">
        <v>1.9200822598650878E-2</v>
      </c>
      <c r="AA2679" s="1411">
        <v>1.9180619094264495E-2</v>
      </c>
    </row>
    <row r="2680" spans="19:27" x14ac:dyDescent="0.2">
      <c r="S2680" s="399"/>
      <c r="T2680" s="1401"/>
      <c r="W2680" s="864" t="str">
        <f t="shared" si="49"/>
        <v>1w</v>
      </c>
      <c r="X2680" s="1405">
        <f>_xll.qlCalendarAdvance(Calendar,X2679,W2680,"f",FALSE)</f>
        <v>57986</v>
      </c>
      <c r="Y2680" s="1404">
        <f>_xll.qlCalendarAdvance(Calendar,X2680,NDays&amp;"D")</f>
        <v>57986</v>
      </c>
      <c r="Z2680" s="1403">
        <v>1.9202908524952565E-2</v>
      </c>
      <c r="AA2680" s="1411">
        <v>1.9182663366911212E-2</v>
      </c>
    </row>
    <row r="2681" spans="19:27" x14ac:dyDescent="0.2">
      <c r="S2681" s="399"/>
      <c r="T2681" s="1401"/>
      <c r="W2681" s="864" t="str">
        <f t="shared" si="49"/>
        <v>1w</v>
      </c>
      <c r="X2681" s="1405">
        <f>_xll.qlCalendarAdvance(Calendar,X2680,W2681,"f",FALSE)</f>
        <v>57993</v>
      </c>
      <c r="Y2681" s="1404">
        <f>_xll.qlCalendarAdvance(Calendar,X2681,NDays&amp;"D")</f>
        <v>57993</v>
      </c>
      <c r="Z2681" s="1403">
        <v>1.9205011757367982E-2</v>
      </c>
      <c r="AA2681" s="1411">
        <v>1.9184724917247209E-2</v>
      </c>
    </row>
    <row r="2682" spans="19:27" x14ac:dyDescent="0.2">
      <c r="S2682" s="399"/>
      <c r="T2682" s="1401"/>
      <c r="W2682" s="864" t="str">
        <f t="shared" si="49"/>
        <v>1w</v>
      </c>
      <c r="X2682" s="1405">
        <f>_xll.qlCalendarAdvance(Calendar,X2681,W2682,"f",FALSE)</f>
        <v>58000</v>
      </c>
      <c r="Y2682" s="1404">
        <f>_xll.qlCalendarAdvance(Calendar,X2682,NDays&amp;"D")</f>
        <v>58000</v>
      </c>
      <c r="Z2682" s="1403">
        <v>1.9207132295904726E-2</v>
      </c>
      <c r="AA2682" s="1411">
        <v>1.91868037449483E-2</v>
      </c>
    </row>
    <row r="2683" spans="19:27" x14ac:dyDescent="0.2">
      <c r="S2683" s="399"/>
      <c r="T2683" s="1401"/>
      <c r="W2683" s="864" t="str">
        <f t="shared" si="49"/>
        <v>1w</v>
      </c>
      <c r="X2683" s="1405">
        <f>_xll.qlCalendarAdvance(Calendar,X2682,W2683,"f",FALSE)</f>
        <v>58007</v>
      </c>
      <c r="Y2683" s="1404">
        <f>_xll.qlCalendarAdvance(Calendar,X2683,NDays&amp;"D")</f>
        <v>58007</v>
      </c>
      <c r="Z2683" s="1403">
        <v>1.9209270140570396E-2</v>
      </c>
      <c r="AA2683" s="1411">
        <v>1.9188899850257624E-2</v>
      </c>
    </row>
    <row r="2684" spans="19:27" x14ac:dyDescent="0.2">
      <c r="S2684" s="399"/>
      <c r="T2684" s="1401"/>
      <c r="W2684" s="864" t="str">
        <f t="shared" si="49"/>
        <v>1w</v>
      </c>
      <c r="X2684" s="1405">
        <f>_xll.qlCalendarAdvance(Calendar,X2683,W2684,"f",FALSE)</f>
        <v>58014</v>
      </c>
      <c r="Y2684" s="1404">
        <f>_xll.qlCalendarAdvance(Calendar,X2684,NDays&amp;"D")</f>
        <v>58014</v>
      </c>
      <c r="Z2684" s="1403">
        <v>1.9209443565105327E-2</v>
      </c>
      <c r="AA2684" s="1411">
        <v>1.9191013233256227E-2</v>
      </c>
    </row>
    <row r="2685" spans="19:27" x14ac:dyDescent="0.2">
      <c r="S2685" s="399"/>
      <c r="T2685" s="1401"/>
      <c r="W2685" s="864" t="str">
        <f t="shared" si="49"/>
        <v>1w</v>
      </c>
      <c r="X2685" s="1405">
        <f>_xll.qlCalendarAdvance(Calendar,X2684,W2685,"f",FALSE)</f>
        <v>58021</v>
      </c>
      <c r="Y2685" s="1404">
        <f>_xll.qlCalendarAdvance(Calendar,X2685,NDays&amp;"D")</f>
        <v>58021</v>
      </c>
      <c r="Z2685" s="1403">
        <v>1.9213597748346765E-2</v>
      </c>
      <c r="AA2685" s="1411">
        <v>1.919314389370097E-2</v>
      </c>
    </row>
    <row r="2686" spans="19:27" x14ac:dyDescent="0.2">
      <c r="S2686" s="399"/>
      <c r="T2686" s="1401"/>
      <c r="W2686" s="864" t="str">
        <f t="shared" si="49"/>
        <v>1w</v>
      </c>
      <c r="X2686" s="1405">
        <f>_xll.qlCalendarAdvance(Calendar,X2685,W2686,"f",FALSE)</f>
        <v>58028</v>
      </c>
      <c r="Y2686" s="1404">
        <f>_xll.qlCalendarAdvance(Calendar,X2686,NDays&amp;"D")</f>
        <v>58028</v>
      </c>
      <c r="Z2686" s="1403">
        <v>1.9215787511472661E-2</v>
      </c>
      <c r="AA2686" s="1411">
        <v>1.91952918316729E-2</v>
      </c>
    </row>
    <row r="2687" spans="19:27" x14ac:dyDescent="0.2">
      <c r="S2687" s="399"/>
      <c r="T2687" s="1401"/>
      <c r="W2687" s="864" t="str">
        <f t="shared" si="49"/>
        <v>1w</v>
      </c>
      <c r="X2687" s="1405">
        <f>_xll.qlCalendarAdvance(Calendar,X2686,W2687,"f",FALSE)</f>
        <v>58035</v>
      </c>
      <c r="Y2687" s="1404">
        <f>_xll.qlCalendarAdvance(Calendar,X2687,NDays&amp;"D")</f>
        <v>58035</v>
      </c>
      <c r="Z2687" s="1403">
        <v>1.9217994580770538E-2</v>
      </c>
      <c r="AA2687" s="1411">
        <v>1.9197457047253064E-2</v>
      </c>
    </row>
    <row r="2688" spans="19:27" x14ac:dyDescent="0.2">
      <c r="S2688" s="399"/>
      <c r="T2688" s="1401"/>
      <c r="W2688" s="864" t="str">
        <f t="shared" si="49"/>
        <v>1w</v>
      </c>
      <c r="X2688" s="1405">
        <f>_xll.qlCalendarAdvance(Calendar,X2687,W2688,"f",FALSE)</f>
        <v>58042</v>
      </c>
      <c r="Y2688" s="1404">
        <f>_xll.qlCalendarAdvance(Calendar,X2688,NDays&amp;"D")</f>
        <v>58042</v>
      </c>
      <c r="Z2688" s="1403">
        <v>1.922021895625306E-2</v>
      </c>
      <c r="AA2688" s="1411">
        <v>1.9199639540522506E-2</v>
      </c>
    </row>
    <row r="2689" spans="19:27" x14ac:dyDescent="0.2">
      <c r="S2689" s="399"/>
      <c r="T2689" s="1401"/>
      <c r="W2689" s="864" t="str">
        <f t="shared" si="49"/>
        <v>1w</v>
      </c>
      <c r="X2689" s="1405">
        <f>_xll.qlCalendarAdvance(Calendar,X2688,W2689,"f",FALSE)</f>
        <v>58049</v>
      </c>
      <c r="Y2689" s="1404">
        <f>_xll.qlCalendarAdvance(Calendar,X2689,NDays&amp;"D")</f>
        <v>58049</v>
      </c>
      <c r="Z2689" s="1403">
        <v>1.922246063792276E-2</v>
      </c>
      <c r="AA2689" s="1411">
        <v>1.9201839311157043E-2</v>
      </c>
    </row>
    <row r="2690" spans="19:27" x14ac:dyDescent="0.2">
      <c r="S2690" s="399"/>
      <c r="T2690" s="1401"/>
      <c r="W2690" s="864" t="str">
        <f t="shared" si="49"/>
        <v>1w</v>
      </c>
      <c r="X2690" s="1405">
        <f>_xll.qlCalendarAdvance(Calendar,X2689,W2690,"f",FALSE)</f>
        <v>58056</v>
      </c>
      <c r="Y2690" s="1404">
        <f>_xll.qlCalendarAdvance(Calendar,X2690,NDays&amp;"D")</f>
        <v>58056</v>
      </c>
      <c r="Z2690" s="1403">
        <v>1.9224719625797367E-2</v>
      </c>
      <c r="AA2690" s="1411">
        <v>1.9204056359399813E-2</v>
      </c>
    </row>
    <row r="2691" spans="19:27" x14ac:dyDescent="0.2">
      <c r="S2691" s="399"/>
      <c r="T2691" s="1401"/>
      <c r="W2691" s="864" t="str">
        <f t="shared" si="49"/>
        <v>1w</v>
      </c>
      <c r="X2691" s="1405">
        <f>_xll.qlCalendarAdvance(Calendar,X2690,W2691,"f",FALSE)</f>
        <v>58063</v>
      </c>
      <c r="Y2691" s="1404">
        <f>_xll.qlCalendarAdvance(Calendar,X2691,NDays&amp;"D")</f>
        <v>58063</v>
      </c>
      <c r="Z2691" s="1403">
        <v>1.9226995919881945E-2</v>
      </c>
      <c r="AA2691" s="1411">
        <v>1.9206290685250815E-2</v>
      </c>
    </row>
    <row r="2692" spans="19:27" x14ac:dyDescent="0.2">
      <c r="S2692" s="399"/>
      <c r="T2692" s="1401"/>
      <c r="W2692" s="864" t="str">
        <f t="shared" si="49"/>
        <v>1w</v>
      </c>
      <c r="X2692" s="1405">
        <f>_xll.qlCalendarAdvance(Calendar,X2691,W2692,"f",FALSE)</f>
        <v>58071</v>
      </c>
      <c r="Y2692" s="1404">
        <f>_xll.qlCalendarAdvance(Calendar,X2692,NDays&amp;"D")</f>
        <v>58071</v>
      </c>
      <c r="Z2692" s="1403">
        <v>1.9228946840412944E-2</v>
      </c>
      <c r="AA2692" s="1411">
        <v>1.9210199852269797E-2</v>
      </c>
    </row>
    <row r="2693" spans="19:27" x14ac:dyDescent="0.2">
      <c r="S2693" s="399"/>
      <c r="T2693" s="1401"/>
      <c r="W2693" s="864" t="str">
        <f t="shared" si="49"/>
        <v>1w</v>
      </c>
      <c r="X2693" s="1405">
        <f>_xll.qlCalendarAdvance(Calendar,X2692,W2693,"f",FALSE)</f>
        <v>58078</v>
      </c>
      <c r="Y2693" s="1404">
        <f>_xll.qlCalendarAdvance(Calendar,X2693,NDays&amp;"D")</f>
        <v>58078</v>
      </c>
      <c r="Z2693" s="1403">
        <v>1.9231258861401295E-2</v>
      </c>
      <c r="AA2693" s="1411">
        <v>1.9212473909033804E-2</v>
      </c>
    </row>
    <row r="2694" spans="19:27" x14ac:dyDescent="0.2">
      <c r="S2694" s="399"/>
      <c r="T2694" s="1401"/>
      <c r="W2694" s="864" t="str">
        <f t="shared" si="49"/>
        <v>1w</v>
      </c>
      <c r="X2694" s="1405">
        <f>_xll.qlCalendarAdvance(Calendar,X2693,W2694,"f",FALSE)</f>
        <v>58085</v>
      </c>
      <c r="Y2694" s="1404">
        <f>_xll.qlCalendarAdvance(Calendar,X2694,NDays&amp;"D")</f>
        <v>58085</v>
      </c>
      <c r="Z2694" s="1403">
        <v>1.9233588187713094E-2</v>
      </c>
      <c r="AA2694" s="1411">
        <v>1.9214765245243091E-2</v>
      </c>
    </row>
    <row r="2695" spans="19:27" x14ac:dyDescent="0.2">
      <c r="S2695" s="399"/>
      <c r="T2695" s="1401"/>
      <c r="W2695" s="864" t="str">
        <f t="shared" si="49"/>
        <v>1w</v>
      </c>
      <c r="X2695" s="1405">
        <f>_xll.qlCalendarAdvance(Calendar,X2694,W2695,"f",FALSE)</f>
        <v>58092</v>
      </c>
      <c r="Y2695" s="1404">
        <f>_xll.qlCalendarAdvance(Calendar,X2695,NDays&amp;"D")</f>
        <v>58092</v>
      </c>
      <c r="Z2695" s="1403">
        <v>1.9235934819348339E-2</v>
      </c>
      <c r="AA2695" s="1411">
        <v>1.921707386084363E-2</v>
      </c>
    </row>
    <row r="2696" spans="19:27" x14ac:dyDescent="0.2">
      <c r="S2696" s="399"/>
      <c r="T2696" s="1401"/>
      <c r="W2696" s="864" t="str">
        <f t="shared" si="49"/>
        <v>1w</v>
      </c>
      <c r="X2696" s="1405">
        <f>_xll.qlCalendarAdvance(Calendar,X2695,W2696,"f",FALSE)</f>
        <v>58099</v>
      </c>
      <c r="Y2696" s="1404">
        <f>_xll.qlCalendarAdvance(Calendar,X2696,NDays&amp;"D")</f>
        <v>58099</v>
      </c>
      <c r="Z2696" s="1403">
        <v>1.9238298756322717E-2</v>
      </c>
      <c r="AA2696" s="1411">
        <v>1.9219399755889453E-2</v>
      </c>
    </row>
    <row r="2697" spans="19:27" x14ac:dyDescent="0.2">
      <c r="S2697" s="399"/>
      <c r="T2697" s="1401"/>
      <c r="W2697" s="864" t="str">
        <f t="shared" si="49"/>
        <v>1w</v>
      </c>
      <c r="X2697" s="1405">
        <f>_xll.qlCalendarAdvance(Calendar,X2696,W2697,"f",FALSE)</f>
        <v>58106</v>
      </c>
      <c r="Y2697" s="1404">
        <f>_xll.qlCalendarAdvance(Calendar,X2697,NDays&amp;"D")</f>
        <v>58106</v>
      </c>
      <c r="Z2697" s="1403">
        <v>1.923864527510909E-2</v>
      </c>
      <c r="AA2697" s="1411">
        <v>1.9221742930353541E-2</v>
      </c>
    </row>
    <row r="2698" spans="19:27" x14ac:dyDescent="0.2">
      <c r="S2698" s="399"/>
      <c r="T2698" s="1401"/>
      <c r="W2698" s="864" t="str">
        <f t="shared" si="49"/>
        <v>1w</v>
      </c>
      <c r="X2698" s="1405">
        <f>_xll.qlCalendarAdvance(Calendar,X2697,W2698,"f",FALSE)</f>
        <v>58113</v>
      </c>
      <c r="Y2698" s="1404">
        <f>_xll.qlCalendarAdvance(Calendar,X2698,NDays&amp;"D")</f>
        <v>58113</v>
      </c>
      <c r="Z2698" s="1403">
        <v>1.9241039736106389E-2</v>
      </c>
      <c r="AA2698" s="1411">
        <v>1.9224103384235896E-2</v>
      </c>
    </row>
    <row r="2699" spans="19:27" x14ac:dyDescent="0.2">
      <c r="S2699" s="399"/>
      <c r="T2699" s="1401"/>
      <c r="W2699" s="864" t="str">
        <f t="shared" si="49"/>
        <v>1w</v>
      </c>
      <c r="X2699" s="1405">
        <f>_xll.qlCalendarAdvance(Calendar,X2698,W2699,"f",FALSE)</f>
        <v>58120</v>
      </c>
      <c r="Y2699" s="1404">
        <f>_xll.qlCalendarAdvance(Calendar,X2699,NDays&amp;"D")</f>
        <v>58120</v>
      </c>
      <c r="Z2699" s="1403">
        <v>1.9243451499685749E-2</v>
      </c>
      <c r="AA2699" s="1411">
        <v>1.9226481117536519E-2</v>
      </c>
    </row>
    <row r="2700" spans="19:27" x14ac:dyDescent="0.2">
      <c r="S2700" s="399"/>
      <c r="T2700" s="1401"/>
      <c r="W2700" s="864" t="str">
        <f t="shared" si="49"/>
        <v>1w</v>
      </c>
      <c r="X2700" s="1405">
        <f>_xll.qlCalendarAdvance(Calendar,X2699,W2700,"f",FALSE)</f>
        <v>58127</v>
      </c>
      <c r="Y2700" s="1404">
        <f>_xll.qlCalendarAdvance(Calendar,X2700,NDays&amp;"D")</f>
        <v>58127</v>
      </c>
      <c r="Z2700" s="1403">
        <v>1.9245880565858756E-2</v>
      </c>
      <c r="AA2700" s="1411">
        <v>1.9228876130228393E-2</v>
      </c>
    </row>
    <row r="2701" spans="19:27" x14ac:dyDescent="0.2">
      <c r="S2701" s="399"/>
      <c r="T2701" s="1401"/>
      <c r="W2701" s="864" t="str">
        <f t="shared" si="49"/>
        <v>1w</v>
      </c>
      <c r="X2701" s="1405">
        <f>_xll.qlCalendarAdvance(Calendar,X2700,W2701,"f",FALSE)</f>
        <v>58134</v>
      </c>
      <c r="Y2701" s="1404">
        <f>_xll.qlCalendarAdvance(Calendar,X2701,NDays&amp;"D")</f>
        <v>58134</v>
      </c>
      <c r="Z2701" s="1403">
        <v>1.9247643547188147E-2</v>
      </c>
      <c r="AA2701" s="1411">
        <v>1.9231288422365548E-2</v>
      </c>
    </row>
    <row r="2702" spans="19:27" x14ac:dyDescent="0.2">
      <c r="S2702" s="399"/>
      <c r="T2702" s="1401"/>
      <c r="W2702" s="864" t="str">
        <f t="shared" si="49"/>
        <v>1w</v>
      </c>
      <c r="X2702" s="1405">
        <f>_xll.qlCalendarAdvance(Calendar,X2701,W2702,"f",FALSE)</f>
        <v>58141</v>
      </c>
      <c r="Y2702" s="1404">
        <f>_xll.qlCalendarAdvance(Calendar,X2702,NDays&amp;"D")</f>
        <v>58141</v>
      </c>
      <c r="Z2702" s="1403">
        <v>1.925284579089993E-2</v>
      </c>
      <c r="AA2702" s="1411">
        <v>1.9233717993920967E-2</v>
      </c>
    </row>
    <row r="2703" spans="19:27" x14ac:dyDescent="0.2">
      <c r="S2703" s="399"/>
      <c r="T2703" s="1401"/>
      <c r="W2703" s="864" t="str">
        <f t="shared" si="49"/>
        <v>1w</v>
      </c>
      <c r="X2703" s="1405">
        <f>_xll.qlCalendarAdvance(Calendar,X2702,W2703,"f",FALSE)</f>
        <v>58148</v>
      </c>
      <c r="Y2703" s="1404">
        <f>_xll.qlCalendarAdvance(Calendar,X2703,NDays&amp;"D")</f>
        <v>58148</v>
      </c>
      <c r="Z2703" s="1403">
        <v>1.9255330865548894E-2</v>
      </c>
      <c r="AA2703" s="1411">
        <v>1.9236164844894658E-2</v>
      </c>
    </row>
    <row r="2704" spans="19:27" x14ac:dyDescent="0.2">
      <c r="S2704" s="399"/>
      <c r="T2704" s="1401"/>
      <c r="W2704" s="864" t="str">
        <f t="shared" si="49"/>
        <v>1w</v>
      </c>
      <c r="X2704" s="1405">
        <f>_xll.qlCalendarAdvance(Calendar,X2703,W2704,"f",FALSE)</f>
        <v>58155</v>
      </c>
      <c r="Y2704" s="1404">
        <f>_xll.qlCalendarAdvance(Calendar,X2704,NDays&amp;"D")</f>
        <v>58155</v>
      </c>
      <c r="Z2704" s="1403">
        <v>1.9257833245620654E-2</v>
      </c>
      <c r="AA2704" s="1411">
        <v>1.9238628975313626E-2</v>
      </c>
    </row>
    <row r="2705" spans="19:27" x14ac:dyDescent="0.2">
      <c r="S2705" s="399"/>
      <c r="T2705" s="1401"/>
      <c r="W2705" s="864" t="str">
        <f t="shared" si="49"/>
        <v>1w</v>
      </c>
      <c r="X2705" s="1405">
        <f>_xll.qlCalendarAdvance(Calendar,X2704,W2705,"f",FALSE)</f>
        <v>58166</v>
      </c>
      <c r="Y2705" s="1404">
        <f>_xll.qlCalendarAdvance(Calendar,X2705,NDays&amp;"D")</f>
        <v>58166</v>
      </c>
      <c r="Z2705" s="1403">
        <v>1.9261110418856253E-2</v>
      </c>
      <c r="AA2705" s="1411">
        <v>1.9241164692723745E-2</v>
      </c>
    </row>
    <row r="2706" spans="19:27" x14ac:dyDescent="0.2">
      <c r="S2706" s="399"/>
      <c r="T2706" s="1401"/>
      <c r="W2706" s="864" t="str">
        <f t="shared" si="49"/>
        <v>1w</v>
      </c>
      <c r="X2706" s="1405">
        <f>_xll.qlCalendarAdvance(Calendar,X2705,W2706,"f",FALSE)</f>
        <v>58173</v>
      </c>
      <c r="Y2706" s="1404">
        <f>_xll.qlCalendarAdvance(Calendar,X2706,NDays&amp;"D")</f>
        <v>58173</v>
      </c>
      <c r="Z2706" s="1403">
        <v>1.9263655928305035E-2</v>
      </c>
      <c r="AA2706" s="1411">
        <v>1.9243670523210188E-2</v>
      </c>
    </row>
    <row r="2707" spans="19:27" x14ac:dyDescent="0.2">
      <c r="S2707" s="399"/>
      <c r="T2707" s="1401"/>
      <c r="W2707" s="864" t="str">
        <f t="shared" si="49"/>
        <v>1w</v>
      </c>
      <c r="X2707" s="1405">
        <f>_xll.qlCalendarAdvance(Calendar,X2706,W2707,"f",FALSE)</f>
        <v>58180</v>
      </c>
      <c r="Y2707" s="1404">
        <f>_xll.qlCalendarAdvance(Calendar,X2707,NDays&amp;"D")</f>
        <v>58180</v>
      </c>
      <c r="Z2707" s="1403">
        <v>1.9266218742288326E-2</v>
      </c>
      <c r="AA2707" s="1411">
        <v>1.9246193631385911E-2</v>
      </c>
    </row>
    <row r="2708" spans="19:27" x14ac:dyDescent="0.2">
      <c r="S2708" s="399"/>
      <c r="T2708" s="1401"/>
      <c r="W2708" s="864" t="str">
        <f t="shared" si="49"/>
        <v>1w</v>
      </c>
      <c r="X2708" s="1405">
        <f>_xll.qlCalendarAdvance(Calendar,X2707,W2708,"f",FALSE)</f>
        <v>58187</v>
      </c>
      <c r="Y2708" s="1404">
        <f>_xll.qlCalendarAdvance(Calendar,X2708,NDays&amp;"D")</f>
        <v>58187</v>
      </c>
      <c r="Z2708" s="1403">
        <v>1.9268798860816932E-2</v>
      </c>
      <c r="AA2708" s="1411">
        <v>1.9248734016926727E-2</v>
      </c>
    </row>
    <row r="2709" spans="19:27" x14ac:dyDescent="0.2">
      <c r="S2709" s="399"/>
      <c r="T2709" s="1401"/>
      <c r="W2709" s="864" t="str">
        <f t="shared" si="49"/>
        <v>1w</v>
      </c>
      <c r="X2709" s="1405">
        <f>_xll.qlCalendarAdvance(Calendar,X2708,W2709,"f",FALSE)</f>
        <v>58194</v>
      </c>
      <c r="Y2709" s="1404">
        <f>_xll.qlCalendarAdvance(Calendar,X2709,NDays&amp;"D")</f>
        <v>58194</v>
      </c>
      <c r="Z2709" s="1403">
        <v>1.9271396283896257E-2</v>
      </c>
      <c r="AA2709" s="1411">
        <v>1.925129168023787E-2</v>
      </c>
    </row>
    <row r="2710" spans="19:27" x14ac:dyDescent="0.2">
      <c r="S2710" s="399"/>
      <c r="T2710" s="1401"/>
      <c r="W2710" s="864" t="str">
        <f t="shared" si="49"/>
        <v>1w</v>
      </c>
      <c r="X2710" s="1405">
        <f>_xll.qlCalendarAdvance(Calendar,X2709,W2710,"f",FALSE)</f>
        <v>58201</v>
      </c>
      <c r="Y2710" s="1404">
        <f>_xll.qlCalendarAdvance(Calendar,X2710,NDays&amp;"D")</f>
        <v>58201</v>
      </c>
      <c r="Z2710" s="1403">
        <v>1.9274707974909471E-2</v>
      </c>
      <c r="AA2710" s="1411">
        <v>1.9253866621076199E-2</v>
      </c>
    </row>
    <row r="2711" spans="19:27" x14ac:dyDescent="0.2">
      <c r="S2711" s="399"/>
      <c r="T2711" s="1401"/>
      <c r="W2711" s="864" t="str">
        <f t="shared" si="49"/>
        <v>1w</v>
      </c>
      <c r="X2711" s="1405">
        <f>_xll.qlCalendarAdvance(Calendar,X2710,W2711,"f",FALSE)</f>
        <v>58208</v>
      </c>
      <c r="Y2711" s="1404">
        <f>_xll.qlCalendarAdvance(Calendar,X2711,NDays&amp;"D")</f>
        <v>58208</v>
      </c>
      <c r="Z2711" s="1403">
        <v>1.9277341382132152E-2</v>
      </c>
      <c r="AA2711" s="1411">
        <v>1.9256458839441715E-2</v>
      </c>
    </row>
    <row r="2712" spans="19:27" x14ac:dyDescent="0.2">
      <c r="S2712" s="399"/>
      <c r="T2712" s="1401"/>
      <c r="W2712" s="864" t="str">
        <f t="shared" si="49"/>
        <v>1w</v>
      </c>
      <c r="X2712" s="1405">
        <f>_xll.qlCalendarAdvance(Calendar,X2711,W2712,"f",FALSE)</f>
        <v>58215</v>
      </c>
      <c r="Y2712" s="1404">
        <f>_xll.qlCalendarAdvance(Calendar,X2712,NDays&amp;"D")</f>
        <v>58215</v>
      </c>
      <c r="Z2712" s="1403">
        <v>1.927999209487697E-2</v>
      </c>
      <c r="AA2712" s="1411">
        <v>1.9259068335334417E-2</v>
      </c>
    </row>
    <row r="2713" spans="19:27" x14ac:dyDescent="0.2">
      <c r="S2713" s="399"/>
      <c r="T2713" s="1401"/>
      <c r="W2713" s="864" t="str">
        <f t="shared" si="49"/>
        <v>1w</v>
      </c>
      <c r="X2713" s="1405">
        <f>_xll.qlCalendarAdvance(Calendar,X2712,W2713,"f",FALSE)</f>
        <v>58222</v>
      </c>
      <c r="Y2713" s="1404">
        <f>_xll.qlCalendarAdvance(Calendar,X2713,NDays&amp;"D")</f>
        <v>58222</v>
      </c>
      <c r="Z2713" s="1403">
        <v>1.9282660113154389E-2</v>
      </c>
      <c r="AA2713" s="1411">
        <v>1.9261695108916399E-2</v>
      </c>
    </row>
    <row r="2714" spans="19:27" x14ac:dyDescent="0.2">
      <c r="S2714" s="399"/>
      <c r="T2714" s="1401"/>
      <c r="W2714" s="864" t="str">
        <f t="shared" ref="W2714:W2777" si="50">W2713</f>
        <v>1w</v>
      </c>
      <c r="X2714" s="1405">
        <f>_xll.qlCalendarAdvance(Calendar,X2713,W2714,"f",FALSE)</f>
        <v>58229</v>
      </c>
      <c r="Y2714" s="1404">
        <f>_xll.qlCalendarAdvance(Calendar,X2714,NDays&amp;"D")</f>
        <v>58229</v>
      </c>
      <c r="Z2714" s="1403">
        <v>1.928464296802912E-2</v>
      </c>
      <c r="AA2714" s="1411">
        <v>1.9264339159944521E-2</v>
      </c>
    </row>
    <row r="2715" spans="19:27" x14ac:dyDescent="0.2">
      <c r="S2715" s="399"/>
      <c r="T2715" s="1401"/>
      <c r="W2715" s="864" t="str">
        <f t="shared" si="50"/>
        <v>1w</v>
      </c>
      <c r="X2715" s="1405">
        <f>_xll.qlCalendarAdvance(Calendar,X2714,W2715,"f",FALSE)</f>
        <v>58236</v>
      </c>
      <c r="Y2715" s="1404">
        <f>_xll.qlCalendarAdvance(Calendar,X2715,NDays&amp;"D")</f>
        <v>58236</v>
      </c>
      <c r="Z2715" s="1403">
        <v>1.9287344218674805E-2</v>
      </c>
      <c r="AA2715" s="1411">
        <v>1.9267000488580877E-2</v>
      </c>
    </row>
    <row r="2716" spans="19:27" x14ac:dyDescent="0.2">
      <c r="S2716" s="399"/>
      <c r="T2716" s="1401"/>
      <c r="W2716" s="864" t="str">
        <f t="shared" si="50"/>
        <v>1w</v>
      </c>
      <c r="X2716" s="1405">
        <f>_xll.qlCalendarAdvance(Calendar,X2715,W2716,"f",FALSE)</f>
        <v>58243</v>
      </c>
      <c r="Y2716" s="1404">
        <f>_xll.qlCalendarAdvance(Calendar,X2716,NDays&amp;"D")</f>
        <v>58243</v>
      </c>
      <c r="Z2716" s="1403">
        <v>1.9290062773954952E-2</v>
      </c>
      <c r="AA2716" s="1411">
        <v>1.9269679094744419E-2</v>
      </c>
    </row>
    <row r="2717" spans="19:27" x14ac:dyDescent="0.2">
      <c r="S2717" s="399"/>
      <c r="T2717" s="1401"/>
      <c r="W2717" s="864" t="str">
        <f t="shared" si="50"/>
        <v>1w</v>
      </c>
      <c r="X2717" s="1405">
        <f>_xll.qlCalendarAdvance(Calendar,X2716,W2717,"f",FALSE)</f>
        <v>58250</v>
      </c>
      <c r="Y2717" s="1404">
        <f>_xll.qlCalendarAdvance(Calendar,X2717,NDays&amp;"D")</f>
        <v>58250</v>
      </c>
      <c r="Z2717" s="1403">
        <v>1.9292798633883078E-2</v>
      </c>
      <c r="AA2717" s="1411">
        <v>1.9272374978678286E-2</v>
      </c>
    </row>
    <row r="2718" spans="19:27" x14ac:dyDescent="0.2">
      <c r="S2718" s="399"/>
      <c r="T2718" s="1401"/>
      <c r="W2718" s="864" t="str">
        <f t="shared" si="50"/>
        <v>1w</v>
      </c>
      <c r="X2718" s="1405">
        <f>_xll.qlCalendarAdvance(Calendar,X2717,W2718,"f",FALSE)</f>
        <v>58257</v>
      </c>
      <c r="Y2718" s="1404">
        <f>_xll.qlCalendarAdvance(Calendar,X2718,NDays&amp;"D")</f>
        <v>58257</v>
      </c>
      <c r="Z2718" s="1403">
        <v>1.9296259787959218E-2</v>
      </c>
      <c r="AA2718" s="1411">
        <v>1.9275088140058294E-2</v>
      </c>
    </row>
    <row r="2719" spans="19:27" x14ac:dyDescent="0.2">
      <c r="S2719" s="399"/>
      <c r="T2719" s="1401"/>
      <c r="W2719" s="864" t="str">
        <f t="shared" si="50"/>
        <v>1w</v>
      </c>
      <c r="X2719" s="1405">
        <f>_xll.qlCalendarAdvance(Calendar,X2718,W2719,"f",FALSE)</f>
        <v>58264</v>
      </c>
      <c r="Y2719" s="1404">
        <f>_xll.qlCalendarAdvance(Calendar,X2719,NDays&amp;"D")</f>
        <v>58264</v>
      </c>
      <c r="Z2719" s="1403">
        <v>1.9299031639685823E-2</v>
      </c>
      <c r="AA2719" s="1411">
        <v>1.9277818578965489E-2</v>
      </c>
    </row>
    <row r="2720" spans="19:27" x14ac:dyDescent="0.2">
      <c r="S2720" s="399"/>
      <c r="T2720" s="1401"/>
      <c r="W2720" s="864" t="str">
        <f t="shared" si="50"/>
        <v>1w</v>
      </c>
      <c r="X2720" s="1405">
        <f>_xll.qlCalendarAdvance(Calendar,X2719,W2720,"f",FALSE)</f>
        <v>58271</v>
      </c>
      <c r="Y2720" s="1404">
        <f>_xll.qlCalendarAdvance(Calendar,X2720,NDays&amp;"D")</f>
        <v>58271</v>
      </c>
      <c r="Z2720" s="1403">
        <v>1.9301820797031303E-2</v>
      </c>
      <c r="AA2720" s="1411">
        <v>1.9280566295561963E-2</v>
      </c>
    </row>
    <row r="2721" spans="19:27" x14ac:dyDescent="0.2">
      <c r="S2721" s="399"/>
      <c r="T2721" s="1401"/>
      <c r="W2721" s="864" t="str">
        <f t="shared" si="50"/>
        <v>1w</v>
      </c>
      <c r="X2721" s="1405">
        <f>_xll.qlCalendarAdvance(Calendar,X2720,W2721,"f",FALSE)</f>
        <v>58278</v>
      </c>
      <c r="Y2721" s="1404">
        <f>_xll.qlCalendarAdvance(Calendar,X2721,NDays&amp;"D")</f>
        <v>58278</v>
      </c>
      <c r="Z2721" s="1403">
        <v>1.9304627260006112E-2</v>
      </c>
      <c r="AA2721" s="1411">
        <v>1.9283331289685623E-2</v>
      </c>
    </row>
    <row r="2722" spans="19:27" x14ac:dyDescent="0.2">
      <c r="S2722" s="399"/>
      <c r="T2722" s="1401"/>
      <c r="W2722" s="864" t="str">
        <f t="shared" si="50"/>
        <v>1w</v>
      </c>
      <c r="X2722" s="1405">
        <f>_xll.qlCalendarAdvance(Calendar,X2721,W2722,"f",FALSE)</f>
        <v>58285</v>
      </c>
      <c r="Y2722" s="1404">
        <f>_xll.qlCalendarAdvance(Calendar,X2722,NDays&amp;"D")</f>
        <v>58285</v>
      </c>
      <c r="Z2722" s="1403">
        <v>1.9307451028623322E-2</v>
      </c>
      <c r="AA2722" s="1411">
        <v>1.9286113561417517E-2</v>
      </c>
    </row>
    <row r="2723" spans="19:27" x14ac:dyDescent="0.2">
      <c r="S2723" s="399"/>
      <c r="T2723" s="1401"/>
      <c r="W2723" s="864" t="str">
        <f t="shared" si="50"/>
        <v>1w</v>
      </c>
      <c r="X2723" s="1405">
        <f>_xll.qlCalendarAdvance(Calendar,X2722,W2723,"f",FALSE)</f>
        <v>58292</v>
      </c>
      <c r="Y2723" s="1404">
        <f>_xll.qlCalendarAdvance(Calendar,X2723,NDays&amp;"D")</f>
        <v>58292</v>
      </c>
      <c r="Z2723" s="1403">
        <v>1.9310292102890782E-2</v>
      </c>
      <c r="AA2723" s="1411">
        <v>1.9288913110676598E-2</v>
      </c>
    </row>
    <row r="2724" spans="19:27" x14ac:dyDescent="0.2">
      <c r="S2724" s="399"/>
      <c r="T2724" s="1401"/>
      <c r="W2724" s="864" t="str">
        <f t="shared" si="50"/>
        <v>1w</v>
      </c>
      <c r="X2724" s="1405">
        <f>_xll.qlCalendarAdvance(Calendar,X2723,W2724,"f",FALSE)</f>
        <v>58299</v>
      </c>
      <c r="Y2724" s="1404">
        <f>_xll.qlCalendarAdvance(Calendar,X2724,NDays&amp;"D")</f>
        <v>58299</v>
      </c>
      <c r="Z2724" s="1403">
        <v>1.9313150482826787E-2</v>
      </c>
      <c r="AA2724" s="1411">
        <v>1.9291729937543911E-2</v>
      </c>
    </row>
    <row r="2725" spans="19:27" x14ac:dyDescent="0.2">
      <c r="S2725" s="399"/>
      <c r="T2725" s="1401"/>
      <c r="W2725" s="864" t="str">
        <f t="shared" si="50"/>
        <v>1w</v>
      </c>
      <c r="X2725" s="1405">
        <f>_xll.qlCalendarAdvance(Calendar,X2724,W2725,"f",FALSE)</f>
        <v>58306</v>
      </c>
      <c r="Y2725" s="1404">
        <f>_xll.qlCalendarAdvance(Calendar,X2725,NDays&amp;"D")</f>
        <v>58306</v>
      </c>
      <c r="Z2725" s="1403">
        <v>1.9316026168444411E-2</v>
      </c>
      <c r="AA2725" s="1411">
        <v>1.9294564042100504E-2</v>
      </c>
    </row>
    <row r="2726" spans="19:27" x14ac:dyDescent="0.2">
      <c r="S2726" s="399"/>
      <c r="T2726" s="1401"/>
      <c r="W2726" s="864" t="str">
        <f t="shared" si="50"/>
        <v>1w</v>
      </c>
      <c r="X2726" s="1405">
        <f>_xll.qlCalendarAdvance(Calendar,X2725,W2726,"f",FALSE)</f>
        <v>58313</v>
      </c>
      <c r="Y2726" s="1404">
        <f>_xll.qlCalendarAdvance(Calendar,X2726,NDays&amp;"D")</f>
        <v>58313</v>
      </c>
      <c r="Z2726" s="1403">
        <v>1.9318919159751497E-2</v>
      </c>
      <c r="AA2726" s="1411">
        <v>1.9297415423941144E-2</v>
      </c>
    </row>
    <row r="2727" spans="19:27" x14ac:dyDescent="0.2">
      <c r="S2727" s="399"/>
      <c r="T2727" s="1401"/>
      <c r="W2727" s="864" t="str">
        <f t="shared" si="50"/>
        <v>1w</v>
      </c>
      <c r="X2727" s="1405">
        <f>_xll.qlCalendarAdvance(Calendar,X2726,W2727,"f",FALSE)</f>
        <v>58320</v>
      </c>
      <c r="Y2727" s="1404">
        <f>_xll.qlCalendarAdvance(Calendar,X2727,NDays&amp;"D")</f>
        <v>58320</v>
      </c>
      <c r="Z2727" s="1403">
        <v>1.932110899127748E-2</v>
      </c>
      <c r="AA2727" s="1411">
        <v>1.9300284083552111E-2</v>
      </c>
    </row>
    <row r="2728" spans="19:27" x14ac:dyDescent="0.2">
      <c r="S2728" s="399"/>
      <c r="T2728" s="1401"/>
      <c r="W2728" s="864" t="str">
        <f t="shared" si="50"/>
        <v>1w</v>
      </c>
      <c r="X2728" s="1405">
        <f>_xll.qlCalendarAdvance(Calendar,X2727,W2728,"f",FALSE)</f>
        <v>58327</v>
      </c>
      <c r="Y2728" s="1404">
        <f>_xll.qlCalendarAdvance(Calendar,X2728,NDays&amp;"D")</f>
        <v>58327</v>
      </c>
      <c r="Z2728" s="1403">
        <v>1.9324035203095152E-2</v>
      </c>
      <c r="AA2728" s="1411">
        <v>1.9303170020852356E-2</v>
      </c>
    </row>
    <row r="2729" spans="19:27" x14ac:dyDescent="0.2">
      <c r="S2729" s="399"/>
      <c r="T2729" s="1401"/>
      <c r="W2729" s="864" t="str">
        <f t="shared" si="50"/>
        <v>1w</v>
      </c>
      <c r="X2729" s="1405">
        <f>_xll.qlCalendarAdvance(Calendar,X2728,W2729,"f",FALSE)</f>
        <v>58334</v>
      </c>
      <c r="Y2729" s="1404">
        <f>_xll.qlCalendarAdvance(Calendar,X2729,NDays&amp;"D")</f>
        <v>58334</v>
      </c>
      <c r="Z2729" s="1403">
        <v>1.9326978719701276E-2</v>
      </c>
      <c r="AA2729" s="1411">
        <v>1.9306073235517696E-2</v>
      </c>
    </row>
    <row r="2730" spans="19:27" x14ac:dyDescent="0.2">
      <c r="S2730" s="399"/>
      <c r="T2730" s="1401"/>
      <c r="W2730" s="864" t="str">
        <f t="shared" si="50"/>
        <v>1w</v>
      </c>
      <c r="X2730" s="1405">
        <f>_xll.qlCalendarAdvance(Calendar,X2729,W2730,"f",FALSE)</f>
        <v>58341</v>
      </c>
      <c r="Y2730" s="1404">
        <f>_xll.qlCalendarAdvance(Calendar,X2730,NDays&amp;"D")</f>
        <v>58341</v>
      </c>
      <c r="Z2730" s="1403">
        <v>1.9329939541109363E-2</v>
      </c>
      <c r="AA2730" s="1411">
        <v>1.9308993727872314E-2</v>
      </c>
    </row>
    <row r="2731" spans="19:27" x14ac:dyDescent="0.2">
      <c r="S2731" s="399"/>
      <c r="T2731" s="1401"/>
      <c r="W2731" s="864" t="str">
        <f t="shared" si="50"/>
        <v>1w</v>
      </c>
      <c r="X2731" s="1405">
        <f>_xll.qlCalendarAdvance(Calendar,X2730,W2731,"f",FALSE)</f>
        <v>58348</v>
      </c>
      <c r="Y2731" s="1404">
        <f>_xll.qlCalendarAdvance(Calendar,X2731,NDays&amp;"D")</f>
        <v>58348</v>
      </c>
      <c r="Z2731" s="1403">
        <v>1.9333643702117754E-2</v>
      </c>
      <c r="AA2731" s="1411">
        <v>1.931193149775412E-2</v>
      </c>
    </row>
    <row r="2732" spans="19:27" x14ac:dyDescent="0.2">
      <c r="S2732" s="399"/>
      <c r="T2732" s="1401"/>
      <c r="W2732" s="864" t="str">
        <f t="shared" si="50"/>
        <v>1w</v>
      </c>
      <c r="X2732" s="1405">
        <f>_xll.qlCalendarAdvance(Calendar,X2731,W2732,"f",FALSE)</f>
        <v>58355</v>
      </c>
      <c r="Y2732" s="1404">
        <f>_xll.qlCalendarAdvance(Calendar,X2732,NDays&amp;"D")</f>
        <v>58355</v>
      </c>
      <c r="Z2732" s="1403">
        <v>1.9336640527849197E-2</v>
      </c>
      <c r="AA2732" s="1411">
        <v>1.9314886545325205E-2</v>
      </c>
    </row>
    <row r="2733" spans="19:27" x14ac:dyDescent="0.2">
      <c r="S2733" s="399"/>
      <c r="T2733" s="1401"/>
      <c r="W2733" s="864" t="str">
        <f t="shared" si="50"/>
        <v>1w</v>
      </c>
      <c r="X2733" s="1405">
        <f>_xll.qlCalendarAdvance(Calendar,X2732,W2733,"f",FALSE)</f>
        <v>58362</v>
      </c>
      <c r="Y2733" s="1404">
        <f>_xll.qlCalendarAdvance(Calendar,X2733,NDays&amp;"D")</f>
        <v>58362</v>
      </c>
      <c r="Z2733" s="1403">
        <v>1.9339654659358992E-2</v>
      </c>
      <c r="AA2733" s="1411">
        <v>1.931785887034243E-2</v>
      </c>
    </row>
    <row r="2734" spans="19:27" x14ac:dyDescent="0.2">
      <c r="S2734" s="399"/>
      <c r="T2734" s="1401"/>
      <c r="W2734" s="864" t="str">
        <f t="shared" si="50"/>
        <v>1w</v>
      </c>
      <c r="X2734" s="1405">
        <f>_xll.qlCalendarAdvance(Calendar,X2733,W2734,"f",FALSE)</f>
        <v>58369</v>
      </c>
      <c r="Y2734" s="1404">
        <f>_xll.qlCalendarAdvance(Calendar,X2734,NDays&amp;"D")</f>
        <v>58369</v>
      </c>
      <c r="Z2734" s="1403">
        <v>1.9342686096670666E-2</v>
      </c>
      <c r="AA2734" s="1411">
        <v>1.9320848472967889E-2</v>
      </c>
    </row>
    <row r="2735" spans="19:27" x14ac:dyDescent="0.2">
      <c r="S2735" s="399"/>
      <c r="T2735" s="1401"/>
      <c r="W2735" s="864" t="str">
        <f t="shared" si="50"/>
        <v>1w</v>
      </c>
      <c r="X2735" s="1405">
        <f>_xll.qlCalendarAdvance(Calendar,X2734,W2735,"f",FALSE)</f>
        <v>58376</v>
      </c>
      <c r="Y2735" s="1404">
        <f>_xll.qlCalendarAdvance(Calendar,X2735,NDays&amp;"D")</f>
        <v>58376</v>
      </c>
      <c r="Z2735" s="1403">
        <v>1.9345734839786837E-2</v>
      </c>
      <c r="AA2735" s="1411">
        <v>1.9323855353282626E-2</v>
      </c>
    </row>
    <row r="2736" spans="19:27" x14ac:dyDescent="0.2">
      <c r="S2736" s="399"/>
      <c r="T2736" s="1401"/>
      <c r="W2736" s="864" t="str">
        <f t="shared" si="50"/>
        <v>1w</v>
      </c>
      <c r="X2736" s="1405">
        <f>_xll.qlCalendarAdvance(Calendar,X2735,W2736,"f",FALSE)</f>
        <v>58383</v>
      </c>
      <c r="Y2736" s="1404">
        <f>_xll.qlCalendarAdvance(Calendar,X2736,NDays&amp;"D")</f>
        <v>58383</v>
      </c>
      <c r="Z2736" s="1403">
        <v>1.9348067871141999E-2</v>
      </c>
      <c r="AA2736" s="1411">
        <v>1.9326879511043504E-2</v>
      </c>
    </row>
    <row r="2737" spans="19:27" x14ac:dyDescent="0.2">
      <c r="S2737" s="399"/>
      <c r="T2737" s="1401"/>
      <c r="W2737" s="864" t="str">
        <f t="shared" si="50"/>
        <v>1w</v>
      </c>
      <c r="X2737" s="1405">
        <f>_xll.qlCalendarAdvance(Calendar,X2736,W2737,"f",FALSE)</f>
        <v>58390</v>
      </c>
      <c r="Y2737" s="1404">
        <f>_xll.qlCalendarAdvance(Calendar,X2737,NDays&amp;"D")</f>
        <v>58390</v>
      </c>
      <c r="Z2737" s="1403">
        <v>1.9351149826531227E-2</v>
      </c>
      <c r="AA2737" s="1411">
        <v>1.9329920946493662E-2</v>
      </c>
    </row>
    <row r="2738" spans="19:27" x14ac:dyDescent="0.2">
      <c r="S2738" s="399"/>
      <c r="T2738" s="1401"/>
      <c r="W2738" s="864" t="str">
        <f t="shared" si="50"/>
        <v>1w</v>
      </c>
      <c r="X2738" s="1405">
        <f>_xll.qlCalendarAdvance(Calendar,X2737,W2738,"f",FALSE)</f>
        <v>58397</v>
      </c>
      <c r="Y2738" s="1404">
        <f>_xll.qlCalendarAdvance(Calendar,X2738,NDays&amp;"D")</f>
        <v>58397</v>
      </c>
      <c r="Z2738" s="1403">
        <v>1.9354249086822373E-2</v>
      </c>
      <c r="AA2738" s="1411">
        <v>1.9332979659471006E-2</v>
      </c>
    </row>
    <row r="2739" spans="19:27" x14ac:dyDescent="0.2">
      <c r="S2739" s="399"/>
      <c r="T2739" s="1401"/>
      <c r="W2739" s="864" t="str">
        <f t="shared" si="50"/>
        <v>1w</v>
      </c>
      <c r="X2739" s="1405">
        <f>_xll.qlCalendarAdvance(Calendar,X2738,W2739,"f",FALSE)</f>
        <v>58404</v>
      </c>
      <c r="Y2739" s="1404">
        <f>_xll.qlCalendarAdvance(Calendar,X2739,NDays&amp;"D")</f>
        <v>58404</v>
      </c>
      <c r="Z2739" s="1403">
        <v>1.9360315484178419E-2</v>
      </c>
      <c r="AA2739" s="1411">
        <v>1.9336055650056583E-2</v>
      </c>
    </row>
    <row r="2740" spans="19:27" x14ac:dyDescent="0.2">
      <c r="S2740" s="399"/>
      <c r="T2740" s="1401"/>
      <c r="W2740" s="864" t="str">
        <f t="shared" si="50"/>
        <v>1w</v>
      </c>
      <c r="X2740" s="1405">
        <f>_xll.qlCalendarAdvance(Calendar,X2739,W2740,"f",FALSE)</f>
        <v>58411</v>
      </c>
      <c r="Y2740" s="1404">
        <f>_xll.qlCalendarAdvance(Calendar,X2740,NDays&amp;"D")</f>
        <v>58411</v>
      </c>
      <c r="Z2740" s="1403">
        <v>1.9361238142986761E-2</v>
      </c>
      <c r="AA2740" s="1411">
        <v>1.9339148918250393E-2</v>
      </c>
    </row>
    <row r="2741" spans="19:27" x14ac:dyDescent="0.2">
      <c r="S2741" s="399"/>
      <c r="T2741" s="1401"/>
      <c r="W2741" s="864" t="str">
        <f t="shared" si="50"/>
        <v>1w</v>
      </c>
      <c r="X2741" s="1405">
        <f>_xll.qlCalendarAdvance(Calendar,X2740,W2741,"f",FALSE)</f>
        <v>58418</v>
      </c>
      <c r="Y2741" s="1404">
        <f>_xll.qlCalendarAdvance(Calendar,X2741,NDays&amp;"D")</f>
        <v>58418</v>
      </c>
      <c r="Z2741" s="1403">
        <v>1.9364390721246249E-2</v>
      </c>
      <c r="AA2741" s="1411">
        <v>1.934225946397139E-2</v>
      </c>
    </row>
    <row r="2742" spans="19:27" x14ac:dyDescent="0.2">
      <c r="S2742" s="399"/>
      <c r="T2742" s="1401"/>
      <c r="W2742" s="864" t="str">
        <f t="shared" si="50"/>
        <v>1w</v>
      </c>
      <c r="X2742" s="1405">
        <f>_xll.qlCalendarAdvance(Calendar,X2741,W2742,"f",FALSE)</f>
        <v>58425</v>
      </c>
      <c r="Y2742" s="1404">
        <f>_xll.qlCalendarAdvance(Calendar,X2742,NDays&amp;"D")</f>
        <v>58425</v>
      </c>
      <c r="Z2742" s="1403">
        <v>1.9367560605406963E-2</v>
      </c>
      <c r="AA2742" s="1411">
        <v>1.9345387287300619E-2</v>
      </c>
    </row>
    <row r="2743" spans="19:27" x14ac:dyDescent="0.2">
      <c r="S2743" s="399"/>
      <c r="T2743" s="1401"/>
      <c r="W2743" s="864" t="str">
        <f t="shared" si="50"/>
        <v>1w</v>
      </c>
      <c r="X2743" s="1405">
        <f>_xll.qlCalendarAdvance(Calendar,X2742,W2743,"f",FALSE)</f>
        <v>58432</v>
      </c>
      <c r="Y2743" s="1404">
        <f>_xll.qlCalendarAdvance(Calendar,X2743,NDays&amp;"D")</f>
        <v>58432</v>
      </c>
      <c r="Z2743" s="1403">
        <v>1.9370747795489821E-2</v>
      </c>
      <c r="AA2743" s="1411">
        <v>1.9348532388319128E-2</v>
      </c>
    </row>
    <row r="2744" spans="19:27" x14ac:dyDescent="0.2">
      <c r="S2744" s="399"/>
      <c r="T2744" s="1401"/>
      <c r="W2744" s="864" t="str">
        <f t="shared" si="50"/>
        <v>1w</v>
      </c>
      <c r="X2744" s="1405">
        <f>_xll.qlCalendarAdvance(Calendar,X2743,W2744,"f",FALSE)</f>
        <v>58439</v>
      </c>
      <c r="Y2744" s="1404">
        <f>_xll.qlCalendarAdvance(Calendar,X2744,NDays&amp;"D")</f>
        <v>58439</v>
      </c>
      <c r="Z2744" s="1403">
        <v>1.9373952291505278E-2</v>
      </c>
      <c r="AA2744" s="1411">
        <v>1.9351694766702732E-2</v>
      </c>
    </row>
    <row r="2745" spans="19:27" x14ac:dyDescent="0.2">
      <c r="S2745" s="399"/>
      <c r="T2745" s="1401"/>
      <c r="W2745" s="864" t="str">
        <f t="shared" si="50"/>
        <v>1w</v>
      </c>
      <c r="X2745" s="1405">
        <f>_xll.qlCalendarAdvance(Calendar,X2744,W2745,"f",FALSE)</f>
        <v>58446</v>
      </c>
      <c r="Y2745" s="1404">
        <f>_xll.qlCalendarAdvance(Calendar,X2745,NDays&amp;"D")</f>
        <v>58446</v>
      </c>
      <c r="Z2745" s="1403">
        <v>1.9377174093466409E-2</v>
      </c>
      <c r="AA2745" s="1411">
        <v>1.9354874422775614E-2</v>
      </c>
    </row>
    <row r="2746" spans="19:27" x14ac:dyDescent="0.2">
      <c r="S2746" s="399"/>
      <c r="T2746" s="1401"/>
      <c r="W2746" s="864" t="str">
        <f t="shared" si="50"/>
        <v>1w</v>
      </c>
      <c r="X2746" s="1405">
        <f>_xll.qlCalendarAdvance(Calendar,X2745,W2746,"f",FALSE)</f>
        <v>58453</v>
      </c>
      <c r="Y2746" s="1404">
        <f>_xll.qlCalendarAdvance(Calendar,X2746,NDays&amp;"D")</f>
        <v>58453</v>
      </c>
      <c r="Z2746" s="1403">
        <v>1.9380413201388901E-2</v>
      </c>
      <c r="AA2746" s="1411">
        <v>1.9358071356537776E-2</v>
      </c>
    </row>
    <row r="2747" spans="19:27" x14ac:dyDescent="0.2">
      <c r="S2747" s="399"/>
      <c r="T2747" s="1401"/>
      <c r="W2747" s="864" t="str">
        <f t="shared" si="50"/>
        <v>1w</v>
      </c>
      <c r="X2747" s="1405">
        <f>_xll.qlCalendarAdvance(Calendar,X2746,W2747,"f",FALSE)</f>
        <v>58460</v>
      </c>
      <c r="Y2747" s="1404">
        <f>_xll.qlCalendarAdvance(Calendar,X2747,NDays&amp;"D")</f>
        <v>58460</v>
      </c>
      <c r="Z2747" s="1403">
        <v>1.9383669615288437E-2</v>
      </c>
      <c r="AA2747" s="1411">
        <v>1.9361285567827125E-2</v>
      </c>
    </row>
    <row r="2748" spans="19:27" x14ac:dyDescent="0.2">
      <c r="S2748" s="399"/>
      <c r="T2748" s="1401"/>
      <c r="W2748" s="864" t="str">
        <f t="shared" si="50"/>
        <v>1w</v>
      </c>
      <c r="X2748" s="1405">
        <f>_xll.qlCalendarAdvance(Calendar,X2747,W2748,"f",FALSE)</f>
        <v>58467</v>
      </c>
      <c r="Y2748" s="1404">
        <f>_xll.qlCalendarAdvance(Calendar,X2748,NDays&amp;"D")</f>
        <v>58467</v>
      </c>
      <c r="Z2748" s="1403">
        <v>1.9386943335172862E-2</v>
      </c>
      <c r="AA2748" s="1411">
        <v>1.9364517056562613E-2</v>
      </c>
    </row>
    <row r="2749" spans="19:27" x14ac:dyDescent="0.2">
      <c r="S2749" s="399"/>
      <c r="T2749" s="1401"/>
      <c r="W2749" s="864" t="str">
        <f t="shared" si="50"/>
        <v>1w</v>
      </c>
      <c r="X2749" s="1405">
        <f>_xll.qlCalendarAdvance(Calendar,X2748,W2749,"f",FALSE)</f>
        <v>58474</v>
      </c>
      <c r="Y2749" s="1404">
        <f>_xll.qlCalendarAdvance(Calendar,X2749,NDays&amp;"D")</f>
        <v>58474</v>
      </c>
      <c r="Z2749" s="1403">
        <v>1.9388731955326491E-2</v>
      </c>
      <c r="AA2749" s="1411">
        <v>1.9367765823149474E-2</v>
      </c>
    </row>
    <row r="2750" spans="19:27" x14ac:dyDescent="0.2">
      <c r="S2750" s="399"/>
      <c r="T2750" s="1401"/>
      <c r="W2750" s="864" t="str">
        <f t="shared" si="50"/>
        <v>1w</v>
      </c>
      <c r="X2750" s="1405">
        <f>_xll.qlCalendarAdvance(Calendar,X2749,W2750,"f",FALSE)</f>
        <v>58481</v>
      </c>
      <c r="Y2750" s="1404">
        <f>_xll.qlCalendarAdvance(Calendar,X2750,NDays&amp;"D")</f>
        <v>58481</v>
      </c>
      <c r="Z2750" s="1403">
        <v>1.9392037463990749E-2</v>
      </c>
      <c r="AA2750" s="1411">
        <v>1.9371031867182475E-2</v>
      </c>
    </row>
    <row r="2751" spans="19:27" x14ac:dyDescent="0.2">
      <c r="S2751" s="399"/>
      <c r="T2751" s="1401"/>
      <c r="W2751" s="864" t="str">
        <f t="shared" si="50"/>
        <v>1w</v>
      </c>
      <c r="X2751" s="1405">
        <f>_xll.qlCalendarAdvance(Calendar,X2750,W2751,"f",FALSE)</f>
        <v>58488</v>
      </c>
      <c r="Y2751" s="1404">
        <f>_xll.qlCalendarAdvance(Calendar,X2751,NDays&amp;"D")</f>
        <v>58488</v>
      </c>
      <c r="Z2751" s="1403">
        <v>1.9395360276790528E-2</v>
      </c>
      <c r="AA2751" s="1411">
        <v>1.9374315188742663E-2</v>
      </c>
    </row>
    <row r="2752" spans="19:27" x14ac:dyDescent="0.2">
      <c r="S2752" s="399"/>
      <c r="T2752" s="1401"/>
      <c r="W2752" s="864" t="str">
        <f t="shared" si="50"/>
        <v>1w</v>
      </c>
      <c r="X2752" s="1405">
        <f>_xll.qlCalendarAdvance(Calendar,X2751,W2752,"f",FALSE)</f>
        <v>58495</v>
      </c>
      <c r="Y2752" s="1404">
        <f>_xll.qlCalendarAdvance(Calendar,X2752,NDays&amp;"D")</f>
        <v>58495</v>
      </c>
      <c r="Z2752" s="1403">
        <v>1.9398700393737003E-2</v>
      </c>
      <c r="AA2752" s="1411">
        <v>1.9377615787911084E-2</v>
      </c>
    </row>
    <row r="2753" spans="19:27" x14ac:dyDescent="0.2">
      <c r="S2753" s="399"/>
      <c r="T2753" s="1401"/>
      <c r="W2753" s="864" t="str">
        <f t="shared" si="50"/>
        <v>1w</v>
      </c>
      <c r="X2753" s="1405">
        <f>_xll.qlCalendarAdvance(Calendar,X2752,W2753,"f",FALSE)</f>
        <v>58502</v>
      </c>
      <c r="Y2753" s="1404">
        <f>_xll.qlCalendarAdvance(Calendar,X2753,NDays&amp;"D")</f>
        <v>58502</v>
      </c>
      <c r="Z2753" s="1403">
        <v>1.9403571524964403E-2</v>
      </c>
      <c r="AA2753" s="1411">
        <v>1.9380933664768785E-2</v>
      </c>
    </row>
    <row r="2754" spans="19:27" x14ac:dyDescent="0.2">
      <c r="S2754" s="399"/>
      <c r="T2754" s="1401"/>
      <c r="W2754" s="864" t="str">
        <f t="shared" si="50"/>
        <v>1w</v>
      </c>
      <c r="X2754" s="1405">
        <f>_xll.qlCalendarAdvance(Calendar,X2753,W2754,"f",FALSE)</f>
        <v>58509</v>
      </c>
      <c r="Y2754" s="1404">
        <f>_xll.qlCalendarAdvance(Calendar,X2754,NDays&amp;"D")</f>
        <v>58509</v>
      </c>
      <c r="Z2754" s="1403">
        <v>1.9406949081095418E-2</v>
      </c>
      <c r="AA2754" s="1411">
        <v>1.9384268819153672E-2</v>
      </c>
    </row>
    <row r="2755" spans="19:27" x14ac:dyDescent="0.2">
      <c r="S2755" s="399"/>
      <c r="T2755" s="1401"/>
      <c r="W2755" s="864" t="str">
        <f t="shared" si="50"/>
        <v>1w</v>
      </c>
      <c r="X2755" s="1405">
        <f>_xll.qlCalendarAdvance(Calendar,X2754,W2755,"f",FALSE)</f>
        <v>58516</v>
      </c>
      <c r="Y2755" s="1404">
        <f>_xll.qlCalendarAdvance(Calendar,X2755,NDays&amp;"D")</f>
        <v>58516</v>
      </c>
      <c r="Z2755" s="1403">
        <v>1.9413384634143455E-2</v>
      </c>
      <c r="AA2755" s="1411">
        <v>1.9387621251146792E-2</v>
      </c>
    </row>
    <row r="2756" spans="19:27" x14ac:dyDescent="0.2">
      <c r="S2756" s="399"/>
      <c r="T2756" s="1401"/>
      <c r="W2756" s="864" t="str">
        <f t="shared" si="50"/>
        <v>1w</v>
      </c>
      <c r="X2756" s="1405">
        <f>_xll.qlCalendarAdvance(Calendar,X2755,W2756,"f",FALSE)</f>
        <v>58523</v>
      </c>
      <c r="Y2756" s="1404">
        <f>_xll.qlCalendarAdvance(Calendar,X2756,NDays&amp;"D")</f>
        <v>58523</v>
      </c>
      <c r="Z2756" s="1403">
        <v>1.9413756111651987E-2</v>
      </c>
      <c r="AA2756" s="1411">
        <v>1.9390990960748145E-2</v>
      </c>
    </row>
    <row r="2757" spans="19:27" x14ac:dyDescent="0.2">
      <c r="S2757" s="399"/>
      <c r="T2757" s="1401"/>
      <c r="W2757" s="864" t="str">
        <f t="shared" si="50"/>
        <v>1w</v>
      </c>
      <c r="X2757" s="1405">
        <f>_xll.qlCalendarAdvance(Calendar,X2756,W2757,"f",FALSE)</f>
        <v>58530</v>
      </c>
      <c r="Y2757" s="1404">
        <f>_xll.qlCalendarAdvance(Calendar,X2757,NDays&amp;"D")</f>
        <v>58530</v>
      </c>
      <c r="Z2757" s="1403">
        <v>1.941718558610107E-2</v>
      </c>
      <c r="AA2757" s="1411">
        <v>1.9394377947957731E-2</v>
      </c>
    </row>
    <row r="2758" spans="19:27" x14ac:dyDescent="0.2">
      <c r="S2758" s="399"/>
      <c r="T2758" s="1401"/>
      <c r="W2758" s="864" t="str">
        <f t="shared" si="50"/>
        <v>1w</v>
      </c>
      <c r="X2758" s="1405">
        <f>_xll.qlCalendarAdvance(Calendar,X2757,W2758,"f",FALSE)</f>
        <v>58537</v>
      </c>
      <c r="Y2758" s="1404">
        <f>_xll.qlCalendarAdvance(Calendar,X2758,NDays&amp;"D")</f>
        <v>58537</v>
      </c>
      <c r="Z2758" s="1403">
        <v>1.9419868343817297E-2</v>
      </c>
      <c r="AA2758" s="1411">
        <v>1.9397782212694503E-2</v>
      </c>
    </row>
    <row r="2759" spans="19:27" x14ac:dyDescent="0.2">
      <c r="S2759" s="399"/>
      <c r="T2759" s="1401"/>
      <c r="W2759" s="864" t="str">
        <f t="shared" si="50"/>
        <v>1w</v>
      </c>
      <c r="X2759" s="1405">
        <f>_xll.qlCalendarAdvance(Calendar,X2758,W2759,"f",FALSE)</f>
        <v>58544</v>
      </c>
      <c r="Y2759" s="1404">
        <f>_xll.qlCalendarAdvance(Calendar,X2759,NDays&amp;"D")</f>
        <v>58544</v>
      </c>
      <c r="Z2759" s="1403">
        <v>1.9423331010298694E-2</v>
      </c>
      <c r="AA2759" s="1411">
        <v>1.9401203755039509E-2</v>
      </c>
    </row>
    <row r="2760" spans="19:27" x14ac:dyDescent="0.2">
      <c r="S2760" s="399"/>
      <c r="T2760" s="1401"/>
      <c r="W2760" s="864" t="str">
        <f t="shared" si="50"/>
        <v>1w</v>
      </c>
      <c r="X2760" s="1405">
        <f>_xll.qlCalendarAdvance(Calendar,X2759,W2760,"f",FALSE)</f>
        <v>58551</v>
      </c>
      <c r="Y2760" s="1404">
        <f>_xll.qlCalendarAdvance(Calendar,X2760,NDays&amp;"D")</f>
        <v>58551</v>
      </c>
      <c r="Z2760" s="1403">
        <v>1.942681098199539E-2</v>
      </c>
      <c r="AA2760" s="1411">
        <v>1.9404642574992748E-2</v>
      </c>
    </row>
    <row r="2761" spans="19:27" x14ac:dyDescent="0.2">
      <c r="S2761" s="399"/>
      <c r="T2761" s="1401"/>
      <c r="W2761" s="864" t="str">
        <f t="shared" si="50"/>
        <v>1w</v>
      </c>
      <c r="X2761" s="1405">
        <f>_xll.qlCalendarAdvance(Calendar,X2760,W2761,"f",FALSE)</f>
        <v>58558</v>
      </c>
      <c r="Y2761" s="1404">
        <f>_xll.qlCalendarAdvance(Calendar,X2761,NDays&amp;"D")</f>
        <v>58558</v>
      </c>
      <c r="Z2761" s="1403">
        <v>1.9430308258920892E-2</v>
      </c>
      <c r="AA2761" s="1411">
        <v>1.9408098672554219E-2</v>
      </c>
    </row>
    <row r="2762" spans="19:27" x14ac:dyDescent="0.2">
      <c r="S2762" s="399"/>
      <c r="T2762" s="1401"/>
      <c r="W2762" s="864" t="str">
        <f t="shared" si="50"/>
        <v>1w</v>
      </c>
      <c r="X2762" s="1405">
        <f>_xll.qlCalendarAdvance(Calendar,X2761,W2762,"f",FALSE)</f>
        <v>58565</v>
      </c>
      <c r="Y2762" s="1404">
        <f>_xll.qlCalendarAdvance(Calendar,X2762,NDays&amp;"D")</f>
        <v>58565</v>
      </c>
      <c r="Z2762" s="1403">
        <v>1.9434592550728987E-2</v>
      </c>
      <c r="AA2762" s="1411">
        <v>1.9411572047561831E-2</v>
      </c>
    </row>
    <row r="2763" spans="19:27" x14ac:dyDescent="0.2">
      <c r="S2763" s="399"/>
      <c r="T2763" s="1401"/>
      <c r="W2763" s="864" t="str">
        <f t="shared" si="50"/>
        <v>1w</v>
      </c>
      <c r="X2763" s="1405">
        <f>_xll.qlCalendarAdvance(Calendar,X2762,W2763,"f",FALSE)</f>
        <v>58572</v>
      </c>
      <c r="Y2763" s="1404">
        <f>_xll.qlCalendarAdvance(Calendar,X2763,NDays&amp;"D")</f>
        <v>58572</v>
      </c>
      <c r="Z2763" s="1403">
        <v>1.9438125862237737E-2</v>
      </c>
      <c r="AA2763" s="1411">
        <v>1.9415062700420815E-2</v>
      </c>
    </row>
    <row r="2764" spans="19:27" x14ac:dyDescent="0.2">
      <c r="S2764" s="399"/>
      <c r="T2764" s="1401"/>
      <c r="W2764" s="864" t="str">
        <f t="shared" si="50"/>
        <v>1w</v>
      </c>
      <c r="X2764" s="1405">
        <f>_xll.qlCalendarAdvance(Calendar,X2763,W2764,"f",FALSE)</f>
        <v>58579</v>
      </c>
      <c r="Y2764" s="1404">
        <f>_xll.qlCalendarAdvance(Calendar,X2764,NDays&amp;"D")</f>
        <v>58579</v>
      </c>
      <c r="Z2764" s="1403">
        <v>1.9441676479969288E-2</v>
      </c>
      <c r="AA2764" s="1411">
        <v>1.9418570630806986E-2</v>
      </c>
    </row>
    <row r="2765" spans="19:27" x14ac:dyDescent="0.2">
      <c r="S2765" s="399"/>
      <c r="T2765" s="1401"/>
      <c r="W2765" s="864" t="str">
        <f t="shared" si="50"/>
        <v>1w</v>
      </c>
      <c r="X2765" s="1405">
        <f>_xll.qlCalendarAdvance(Calendar,X2764,W2765,"f",FALSE)</f>
        <v>58586</v>
      </c>
      <c r="Y2765" s="1404">
        <f>_xll.qlCalendarAdvance(Calendar,X2765,NDays&amp;"D")</f>
        <v>58586</v>
      </c>
      <c r="Z2765" s="1403">
        <v>1.944524440394978E-2</v>
      </c>
      <c r="AA2765" s="1411">
        <v>1.9422095838720344E-2</v>
      </c>
    </row>
    <row r="2766" spans="19:27" x14ac:dyDescent="0.2">
      <c r="S2766" s="399"/>
      <c r="T2766" s="1401"/>
      <c r="W2766" s="864" t="str">
        <f t="shared" si="50"/>
        <v>1w</v>
      </c>
      <c r="X2766" s="1405">
        <f>_xll.qlCalendarAdvance(Calendar,X2765,W2766,"f",FALSE)</f>
        <v>58593</v>
      </c>
      <c r="Y2766" s="1404">
        <f>_xll.qlCalendarAdvance(Calendar,X2766,NDays&amp;"D")</f>
        <v>58593</v>
      </c>
      <c r="Z2766" s="1403">
        <v>1.9448054222482969E-2</v>
      </c>
      <c r="AA2766" s="1411">
        <v>1.9425638324241934E-2</v>
      </c>
    </row>
    <row r="2767" spans="19:27" x14ac:dyDescent="0.2">
      <c r="S2767" s="399"/>
      <c r="T2767" s="1401"/>
      <c r="W2767" s="864" t="str">
        <f t="shared" si="50"/>
        <v>1w</v>
      </c>
      <c r="X2767" s="1405">
        <f>_xll.qlCalendarAdvance(Calendar,X2766,W2767,"f",FALSE)</f>
        <v>58600</v>
      </c>
      <c r="Y2767" s="1404">
        <f>_xll.qlCalendarAdvance(Calendar,X2767,NDays&amp;"D")</f>
        <v>58600</v>
      </c>
      <c r="Z2767" s="1403">
        <v>1.9451655331094685E-2</v>
      </c>
      <c r="AA2767" s="1411">
        <v>1.9429198087371757E-2</v>
      </c>
    </row>
    <row r="2768" spans="19:27" x14ac:dyDescent="0.2">
      <c r="S2768" s="399"/>
      <c r="T2768" s="1401"/>
      <c r="W2768" s="864" t="str">
        <f t="shared" si="50"/>
        <v>1w</v>
      </c>
      <c r="X2768" s="1405">
        <f>_xll.qlCalendarAdvance(Calendar,X2767,W2768,"f",FALSE)</f>
        <v>58607</v>
      </c>
      <c r="Y2768" s="1404">
        <f>_xll.qlCalendarAdvance(Calendar,X2768,NDays&amp;"D")</f>
        <v>58607</v>
      </c>
      <c r="Z2768" s="1403">
        <v>1.945527374503786E-2</v>
      </c>
      <c r="AA2768" s="1411">
        <v>1.9432775128109814E-2</v>
      </c>
    </row>
    <row r="2769" spans="19:27" x14ac:dyDescent="0.2">
      <c r="S2769" s="399"/>
      <c r="T2769" s="1401"/>
      <c r="W2769" s="864" t="str">
        <f t="shared" si="50"/>
        <v>1w</v>
      </c>
      <c r="X2769" s="1405">
        <f>_xll.qlCalendarAdvance(Calendar,X2768,W2769,"f",FALSE)</f>
        <v>58614</v>
      </c>
      <c r="Y2769" s="1404">
        <f>_xll.qlCalendarAdvance(Calendar,X2769,NDays&amp;"D")</f>
        <v>58614</v>
      </c>
      <c r="Z2769" s="1403">
        <v>1.9458909464328711E-2</v>
      </c>
      <c r="AA2769" s="1411">
        <v>1.9436369446375057E-2</v>
      </c>
    </row>
    <row r="2770" spans="19:27" x14ac:dyDescent="0.2">
      <c r="S2770" s="399"/>
      <c r="T2770" s="1401"/>
      <c r="W2770" s="864" t="str">
        <f t="shared" si="50"/>
        <v>1w</v>
      </c>
      <c r="X2770" s="1405">
        <f>_xll.qlCalendarAdvance(Calendar,X2769,W2770,"f",FALSE)</f>
        <v>58621</v>
      </c>
      <c r="Y2770" s="1404">
        <f>_xll.qlCalendarAdvance(Calendar,X2770,NDays&amp;"D")</f>
        <v>58621</v>
      </c>
      <c r="Z2770" s="1403">
        <v>1.9462562488986146E-2</v>
      </c>
      <c r="AA2770" s="1411">
        <v>1.9439981042329579E-2</v>
      </c>
    </row>
    <row r="2771" spans="19:27" x14ac:dyDescent="0.2">
      <c r="S2771" s="399"/>
      <c r="T2771" s="1401"/>
      <c r="W2771" s="864" t="str">
        <f t="shared" si="50"/>
        <v>1w</v>
      </c>
      <c r="X2771" s="1405">
        <f>_xll.qlCalendarAdvance(Calendar,X2770,W2771,"f",FALSE)</f>
        <v>58628</v>
      </c>
      <c r="Y2771" s="1404">
        <f>_xll.qlCalendarAdvance(Calendar,X2771,NDays&amp;"D")</f>
        <v>58628</v>
      </c>
      <c r="Z2771" s="1403">
        <v>1.9467015379863156E-2</v>
      </c>
      <c r="AA2771" s="1411">
        <v>1.9443609915892335E-2</v>
      </c>
    </row>
    <row r="2772" spans="19:27" x14ac:dyDescent="0.2">
      <c r="S2772" s="399"/>
      <c r="T2772" s="1401"/>
      <c r="W2772" s="864" t="str">
        <f t="shared" si="50"/>
        <v>1w</v>
      </c>
      <c r="X2772" s="1405">
        <f>_xll.qlCalendarAdvance(Calendar,X2771,W2772,"f",FALSE)</f>
        <v>58635</v>
      </c>
      <c r="Y2772" s="1404">
        <f>_xll.qlCalendarAdvance(Calendar,X2772,NDays&amp;"D")</f>
        <v>58635</v>
      </c>
      <c r="Z2772" s="1403">
        <v>1.9470704448001936E-2</v>
      </c>
      <c r="AA2772" s="1411">
        <v>1.9447256066982277E-2</v>
      </c>
    </row>
    <row r="2773" spans="19:27" x14ac:dyDescent="0.2">
      <c r="S2773" s="399"/>
      <c r="T2773" s="1401"/>
      <c r="W2773" s="864" t="str">
        <f t="shared" si="50"/>
        <v>1w</v>
      </c>
      <c r="X2773" s="1405">
        <f>_xll.qlCalendarAdvance(Calendar,X2772,W2773,"f",FALSE)</f>
        <v>58642</v>
      </c>
      <c r="Y2773" s="1404">
        <f>_xll.qlCalendarAdvance(Calendar,X2773,NDays&amp;"D")</f>
        <v>58642</v>
      </c>
      <c r="Z2773" s="1403">
        <v>1.9474410822515154E-2</v>
      </c>
      <c r="AA2773" s="1411">
        <v>1.9450919495680452E-2</v>
      </c>
    </row>
    <row r="2774" spans="19:27" x14ac:dyDescent="0.2">
      <c r="S2774" s="399"/>
      <c r="T2774" s="1401"/>
      <c r="W2774" s="864" t="str">
        <f t="shared" si="50"/>
        <v>1w</v>
      </c>
      <c r="X2774" s="1405">
        <f>_xll.qlCalendarAdvance(Calendar,X2773,W2774,"f",FALSE)</f>
        <v>58649</v>
      </c>
      <c r="Y2774" s="1404">
        <f>_xll.qlCalendarAdvance(Calendar,X2774,NDays&amp;"D")</f>
        <v>58649</v>
      </c>
      <c r="Z2774" s="1403">
        <v>1.9478134503415873E-2</v>
      </c>
      <c r="AA2774" s="1411">
        <v>1.9454600202067907E-2</v>
      </c>
    </row>
    <row r="2775" spans="19:27" x14ac:dyDescent="0.2">
      <c r="S2775" s="399"/>
      <c r="T2775" s="1401"/>
      <c r="W2775" s="864" t="str">
        <f t="shared" si="50"/>
        <v>1w</v>
      </c>
      <c r="X2775" s="1405">
        <f>_xll.qlCalendarAdvance(Calendar,X2774,W2775,"f",FALSE)</f>
        <v>58656</v>
      </c>
      <c r="Y2775" s="1404">
        <f>_xll.qlCalendarAdvance(Calendar,X2775,NDays&amp;"D")</f>
        <v>58656</v>
      </c>
      <c r="Z2775" s="1403">
        <v>1.9481875490719787E-2</v>
      </c>
      <c r="AA2775" s="1411">
        <v>1.9458298185901501E-2</v>
      </c>
    </row>
    <row r="2776" spans="19:27" x14ac:dyDescent="0.2">
      <c r="S2776" s="399"/>
      <c r="T2776" s="1401"/>
      <c r="W2776" s="864" t="str">
        <f t="shared" si="50"/>
        <v>1w</v>
      </c>
      <c r="X2776" s="1405">
        <f>_xll.qlCalendarAdvance(Calendar,X2775,W2776,"f",FALSE)</f>
        <v>58663</v>
      </c>
      <c r="Y2776" s="1404">
        <f>_xll.qlCalendarAdvance(Calendar,X2776,NDays&amp;"D")</f>
        <v>58663</v>
      </c>
      <c r="Z2776" s="1403">
        <v>1.9485633784450423E-2</v>
      </c>
      <c r="AA2776" s="1411">
        <v>1.9462013447424376E-2</v>
      </c>
    </row>
    <row r="2777" spans="19:27" x14ac:dyDescent="0.2">
      <c r="S2777" s="399"/>
      <c r="T2777" s="1401"/>
      <c r="W2777" s="864" t="str">
        <f t="shared" si="50"/>
        <v>1w</v>
      </c>
      <c r="X2777" s="1405">
        <f>_xll.qlCalendarAdvance(Calendar,X2776,W2777,"f",FALSE)</f>
        <v>58670</v>
      </c>
      <c r="Y2777" s="1404">
        <f>_xll.qlCalendarAdvance(Calendar,X2777,NDays&amp;"D")</f>
        <v>58670</v>
      </c>
      <c r="Z2777" s="1403">
        <v>1.9489409384618239E-2</v>
      </c>
      <c r="AA2777" s="1411">
        <v>1.9465745986555483E-2</v>
      </c>
    </row>
    <row r="2778" spans="19:27" x14ac:dyDescent="0.2">
      <c r="S2778" s="399"/>
      <c r="T2778" s="1401"/>
      <c r="W2778" s="864" t="str">
        <f t="shared" ref="W2778:W2841" si="51">W2777</f>
        <v>1w</v>
      </c>
      <c r="X2778" s="1405">
        <f>_xll.qlCalendarAdvance(Calendar,X2777,W2778,"f",FALSE)</f>
        <v>58677</v>
      </c>
      <c r="Y2778" s="1404">
        <f>_xll.qlCalendarAdvance(Calendar,X2778,NDays&amp;"D")</f>
        <v>58677</v>
      </c>
      <c r="Z2778" s="1403">
        <v>1.9493202291241532E-2</v>
      </c>
      <c r="AA2778" s="1411">
        <v>1.9469495803375869E-2</v>
      </c>
    </row>
    <row r="2779" spans="19:27" x14ac:dyDescent="0.2">
      <c r="S2779" s="399"/>
      <c r="T2779" s="1401"/>
      <c r="W2779" s="864" t="str">
        <f t="shared" si="51"/>
        <v>1w</v>
      </c>
      <c r="X2779" s="1405">
        <f>_xll.qlCalendarAdvance(Calendar,X2778,W2779,"f",FALSE)</f>
        <v>58684</v>
      </c>
      <c r="Y2779" s="1404">
        <f>_xll.qlCalendarAdvance(Calendar,X2779,NDays&amp;"D")</f>
        <v>58684</v>
      </c>
      <c r="Z2779" s="1403">
        <v>1.949621845491719E-2</v>
      </c>
      <c r="AA2779" s="1411">
        <v>1.9473262897723442E-2</v>
      </c>
    </row>
    <row r="2780" spans="19:27" x14ac:dyDescent="0.2">
      <c r="S2780" s="399"/>
      <c r="T2780" s="1401"/>
      <c r="W2780" s="864" t="str">
        <f t="shared" si="51"/>
        <v>1w</v>
      </c>
      <c r="X2780" s="1405">
        <f>_xll.qlCalendarAdvance(Calendar,X2779,W2780,"f",FALSE)</f>
        <v>58691</v>
      </c>
      <c r="Y2780" s="1404">
        <f>_xll.qlCalendarAdvance(Calendar,X2780,NDays&amp;"D")</f>
        <v>58691</v>
      </c>
      <c r="Z2780" s="1403">
        <v>1.9500044534094152E-2</v>
      </c>
      <c r="AA2780" s="1411">
        <v>1.9477047269517156E-2</v>
      </c>
    </row>
    <row r="2781" spans="19:27" x14ac:dyDescent="0.2">
      <c r="S2781" s="399"/>
      <c r="T2781" s="1401"/>
      <c r="W2781" s="864" t="str">
        <f t="shared" si="51"/>
        <v>1w</v>
      </c>
      <c r="X2781" s="1405">
        <f>_xll.qlCalendarAdvance(Calendar,X2780,W2781,"f",FALSE)</f>
        <v>58698</v>
      </c>
      <c r="Y2781" s="1404">
        <f>_xll.qlCalendarAdvance(Calendar,X2781,NDays&amp;"D")</f>
        <v>58698</v>
      </c>
      <c r="Z2781" s="1403">
        <v>1.9503887918810602E-2</v>
      </c>
      <c r="AA2781" s="1411">
        <v>1.9480848919081195E-2</v>
      </c>
    </row>
    <row r="2782" spans="19:27" x14ac:dyDescent="0.2">
      <c r="S2782" s="399"/>
      <c r="T2782" s="1401"/>
      <c r="W2782" s="864" t="str">
        <f t="shared" si="51"/>
        <v>1w</v>
      </c>
      <c r="X2782" s="1405">
        <f>_xll.qlCalendarAdvance(Calendar,X2781,W2782,"f",FALSE)</f>
        <v>58705</v>
      </c>
      <c r="Y2782" s="1404">
        <f>_xll.qlCalendarAdvance(Calendar,X2782,NDays&amp;"D")</f>
        <v>58705</v>
      </c>
      <c r="Z2782" s="1403">
        <v>1.9507748609082741E-2</v>
      </c>
      <c r="AA2782" s="1411">
        <v>1.9484667846334514E-2</v>
      </c>
    </row>
    <row r="2783" spans="19:27" x14ac:dyDescent="0.2">
      <c r="S2783" s="399"/>
      <c r="T2783" s="1401"/>
      <c r="W2783" s="864" t="str">
        <f t="shared" si="51"/>
        <v>1w</v>
      </c>
      <c r="X2783" s="1405">
        <f>_xll.qlCalendarAdvance(Calendar,X2782,W2783,"f",FALSE)</f>
        <v>58712</v>
      </c>
      <c r="Y2783" s="1404">
        <f>_xll.qlCalendarAdvance(Calendar,X2783,NDays&amp;"D")</f>
        <v>58712</v>
      </c>
      <c r="Z2783" s="1403">
        <v>1.9511626604929482E-2</v>
      </c>
      <c r="AA2783" s="1411">
        <v>1.9488504051115019E-2</v>
      </c>
    </row>
    <row r="2784" spans="19:27" x14ac:dyDescent="0.2">
      <c r="S2784" s="399"/>
      <c r="T2784" s="1401"/>
      <c r="W2784" s="864" t="str">
        <f t="shared" si="51"/>
        <v>1w</v>
      </c>
      <c r="X2784" s="1405">
        <f>_xll.qlCalendarAdvance(Calendar,X2783,W2784,"f",FALSE)</f>
        <v>58719</v>
      </c>
      <c r="Y2784" s="1404">
        <f>_xll.qlCalendarAdvance(Calendar,X2784,NDays&amp;"D")</f>
        <v>58719</v>
      </c>
      <c r="Z2784" s="1403">
        <v>1.9516323167477111E-2</v>
      </c>
      <c r="AA2784" s="1411">
        <v>1.9492357533341664E-2</v>
      </c>
    </row>
    <row r="2785" spans="19:27" x14ac:dyDescent="0.2">
      <c r="S2785" s="399"/>
      <c r="T2785" s="1401"/>
      <c r="W2785" s="864" t="str">
        <f t="shared" si="51"/>
        <v>1w</v>
      </c>
      <c r="X2785" s="1405">
        <f>_xll.qlCalendarAdvance(Calendar,X2784,W2785,"f",FALSE)</f>
        <v>58726</v>
      </c>
      <c r="Y2785" s="1404">
        <f>_xll.qlCalendarAdvance(Calendar,X2785,NDays&amp;"D")</f>
        <v>58726</v>
      </c>
      <c r="Z2785" s="1403">
        <v>1.9520237219759359E-2</v>
      </c>
      <c r="AA2785" s="1411">
        <v>1.9496228293500728E-2</v>
      </c>
    </row>
    <row r="2786" spans="19:27" x14ac:dyDescent="0.2">
      <c r="S2786" s="399"/>
      <c r="T2786" s="1401"/>
      <c r="W2786" s="864" t="str">
        <f t="shared" si="51"/>
        <v>1w</v>
      </c>
      <c r="X2786" s="1405">
        <f>_xll.qlCalendarAdvance(Calendar,X2785,W2786,"f",FALSE)</f>
        <v>58733</v>
      </c>
      <c r="Y2786" s="1404">
        <f>_xll.qlCalendarAdvance(Calendar,X2786,NDays&amp;"D")</f>
        <v>58733</v>
      </c>
      <c r="Z2786" s="1403">
        <v>1.9524168578630423E-2</v>
      </c>
      <c r="AA2786" s="1411">
        <v>1.9500116331024886E-2</v>
      </c>
    </row>
    <row r="2787" spans="19:27" x14ac:dyDescent="0.2">
      <c r="S2787" s="399"/>
      <c r="T2787" s="1401"/>
      <c r="W2787" s="864" t="str">
        <f t="shared" si="51"/>
        <v>1w</v>
      </c>
      <c r="X2787" s="1405">
        <f>_xll.qlCalendarAdvance(Calendar,X2786,W2787,"f",FALSE)</f>
        <v>58740</v>
      </c>
      <c r="Y2787" s="1404">
        <f>_xll.qlCalendarAdvance(Calendar,X2787,NDays&amp;"D")</f>
        <v>58740</v>
      </c>
      <c r="Z2787" s="1403">
        <v>1.9528117244108599E-2</v>
      </c>
      <c r="AA2787" s="1411">
        <v>1.9504021646157277E-2</v>
      </c>
    </row>
    <row r="2788" spans="19:27" x14ac:dyDescent="0.2">
      <c r="S2788" s="399"/>
      <c r="T2788" s="1401"/>
      <c r="W2788" s="864" t="str">
        <f t="shared" si="51"/>
        <v>1w</v>
      </c>
      <c r="X2788" s="1405">
        <f>_xll.qlCalendarAdvance(Calendar,X2787,W2788,"f",FALSE)</f>
        <v>58747</v>
      </c>
      <c r="Y2788" s="1404">
        <f>_xll.qlCalendarAdvance(Calendar,X2788,NDays&amp;"D")</f>
        <v>58747</v>
      </c>
      <c r="Z2788" s="1403">
        <v>1.9531276168330652E-2</v>
      </c>
      <c r="AA2788" s="1411">
        <v>1.9507944238978947E-2</v>
      </c>
    </row>
    <row r="2789" spans="19:27" x14ac:dyDescent="0.2">
      <c r="S2789" s="399"/>
      <c r="T2789" s="1401"/>
      <c r="W2789" s="864" t="str">
        <f t="shared" si="51"/>
        <v>1w</v>
      </c>
      <c r="X2789" s="1405">
        <f>_xll.qlCalendarAdvance(Calendar,X2788,W2789,"f",FALSE)</f>
        <v>58754</v>
      </c>
      <c r="Y2789" s="1404">
        <f>_xll.qlCalendarAdvance(Calendar,X2789,NDays&amp;"D")</f>
        <v>58754</v>
      </c>
      <c r="Z2789" s="1403">
        <v>1.9535257997962706E-2</v>
      </c>
      <c r="AA2789" s="1411">
        <v>1.951188410940885E-2</v>
      </c>
    </row>
    <row r="2790" spans="19:27" x14ac:dyDescent="0.2">
      <c r="S2790" s="399"/>
      <c r="T2790" s="1401"/>
      <c r="W2790" s="864" t="str">
        <f t="shared" si="51"/>
        <v>1w</v>
      </c>
      <c r="X2790" s="1405">
        <f>_xll.qlCalendarAdvance(Calendar,X2789,W2790,"f",FALSE)</f>
        <v>58761</v>
      </c>
      <c r="Y2790" s="1404">
        <f>_xll.qlCalendarAdvance(Calendar,X2790,NDays&amp;"D")</f>
        <v>58761</v>
      </c>
      <c r="Z2790" s="1403">
        <v>1.9539257133288229E-2</v>
      </c>
      <c r="AA2790" s="1411">
        <v>1.9515841257446986E-2</v>
      </c>
    </row>
    <row r="2791" spans="19:27" x14ac:dyDescent="0.2">
      <c r="S2791" s="399"/>
      <c r="T2791" s="1401"/>
      <c r="W2791" s="864" t="str">
        <f t="shared" si="51"/>
        <v>1w</v>
      </c>
      <c r="X2791" s="1405">
        <f>_xll.qlCalendarAdvance(Calendar,X2790,W2791,"f",FALSE)</f>
        <v>58768</v>
      </c>
      <c r="Y2791" s="1404">
        <f>_xll.qlCalendarAdvance(Calendar,X2791,NDays&amp;"D")</f>
        <v>58768</v>
      </c>
      <c r="Z2791" s="1403">
        <v>1.954327357432073E-2</v>
      </c>
      <c r="AA2791" s="1411">
        <v>1.9519815683012309E-2</v>
      </c>
    </row>
    <row r="2792" spans="19:27" x14ac:dyDescent="0.2">
      <c r="S2792" s="399"/>
      <c r="T2792" s="1401"/>
      <c r="W2792" s="864" t="str">
        <f t="shared" si="51"/>
        <v>1w</v>
      </c>
      <c r="X2792" s="1405">
        <f>_xll.qlCalendarAdvance(Calendar,X2791,W2792,"f",FALSE)</f>
        <v>58775</v>
      </c>
      <c r="Y2792" s="1404">
        <f>_xll.qlCalendarAdvance(Calendar,X2792,NDays&amp;"D")</f>
        <v>58775</v>
      </c>
      <c r="Z2792" s="1403">
        <v>1.9548120171246738E-2</v>
      </c>
      <c r="AA2792" s="1411">
        <v>1.9523807386266911E-2</v>
      </c>
    </row>
    <row r="2793" spans="19:27" x14ac:dyDescent="0.2">
      <c r="S2793" s="399"/>
      <c r="T2793" s="1401"/>
      <c r="W2793" s="864" t="str">
        <f t="shared" si="51"/>
        <v>1w</v>
      </c>
      <c r="X2793" s="1405">
        <f>_xll.qlCalendarAdvance(Calendar,X2792,W2793,"f",FALSE)</f>
        <v>58782</v>
      </c>
      <c r="Y2793" s="1404">
        <f>_xll.qlCalendarAdvance(Calendar,X2793,NDays&amp;"D")</f>
        <v>58782</v>
      </c>
      <c r="Z2793" s="1403">
        <v>1.9552172676738849E-2</v>
      </c>
      <c r="AA2793" s="1411">
        <v>1.9527816367129747E-2</v>
      </c>
    </row>
    <row r="2794" spans="19:27" x14ac:dyDescent="0.2">
      <c r="S2794" s="399"/>
      <c r="T2794" s="1401"/>
      <c r="W2794" s="864" t="str">
        <f t="shared" si="51"/>
        <v>1w</v>
      </c>
      <c r="X2794" s="1405">
        <f>_xll.qlCalendarAdvance(Calendar,X2793,W2794,"f",FALSE)</f>
        <v>58789</v>
      </c>
      <c r="Y2794" s="1404">
        <f>_xll.qlCalendarAdvance(Calendar,X2794,NDays&amp;"D")</f>
        <v>58789</v>
      </c>
      <c r="Z2794" s="1403">
        <v>1.9556242488971413E-2</v>
      </c>
      <c r="AA2794" s="1411">
        <v>1.9531842625600815E-2</v>
      </c>
    </row>
    <row r="2795" spans="19:27" x14ac:dyDescent="0.2">
      <c r="S2795" s="399"/>
      <c r="T2795" s="1401"/>
      <c r="W2795" s="864" t="str">
        <f t="shared" si="51"/>
        <v>1w</v>
      </c>
      <c r="X2795" s="1405">
        <f>_xll.qlCalendarAdvance(Calendar,X2794,W2795,"f",FALSE)</f>
        <v>58796</v>
      </c>
      <c r="Y2795" s="1404">
        <f>_xll.qlCalendarAdvance(Calendar,X2795,NDays&amp;"D")</f>
        <v>58796</v>
      </c>
      <c r="Z2795" s="1403">
        <v>1.9560329607947038E-2</v>
      </c>
      <c r="AA2795" s="1411">
        <v>1.953588616159907E-2</v>
      </c>
    </row>
    <row r="2796" spans="19:27" x14ac:dyDescent="0.2">
      <c r="S2796" s="399"/>
      <c r="T2796" s="1401"/>
      <c r="W2796" s="864" t="str">
        <f t="shared" si="51"/>
        <v>1w</v>
      </c>
      <c r="X2796" s="1405">
        <f>_xll.qlCalendarAdvance(Calendar,X2795,W2796,"f",FALSE)</f>
        <v>58804</v>
      </c>
      <c r="Y2796" s="1404">
        <f>_xll.qlCalendarAdvance(Calendar,X2796,NDays&amp;"D")</f>
        <v>58804</v>
      </c>
      <c r="Z2796" s="1403">
        <v>1.9566660049296417E-2</v>
      </c>
      <c r="AA2796" s="1411">
        <v>1.9540528501964527E-2</v>
      </c>
    </row>
    <row r="2797" spans="19:27" x14ac:dyDescent="0.2">
      <c r="S2797" s="399"/>
      <c r="T2797" s="1401"/>
      <c r="W2797" s="864" t="str">
        <f t="shared" si="51"/>
        <v>1w</v>
      </c>
      <c r="X2797" s="1405">
        <f>_xll.qlCalendarAdvance(Calendar,X2796,W2797,"f",FALSE)</f>
        <v>58811</v>
      </c>
      <c r="Y2797" s="1404">
        <f>_xll.qlCalendarAdvance(Calendar,X2797,NDays&amp;"D")</f>
        <v>58811</v>
      </c>
      <c r="Z2797" s="1403">
        <v>1.9570787168746481E-2</v>
      </c>
      <c r="AA2797" s="1411">
        <v>1.9544609061524776E-2</v>
      </c>
    </row>
    <row r="2798" spans="19:27" x14ac:dyDescent="0.2">
      <c r="S2798" s="399"/>
      <c r="T2798" s="1401"/>
      <c r="W2798" s="864" t="str">
        <f t="shared" si="51"/>
        <v>1w</v>
      </c>
      <c r="X2798" s="1405">
        <f>_xll.qlCalendarAdvance(Calendar,X2797,W2798,"f",FALSE)</f>
        <v>58818</v>
      </c>
      <c r="Y2798" s="1404">
        <f>_xll.qlCalendarAdvance(Calendar,X2798,NDays&amp;"D")</f>
        <v>58818</v>
      </c>
      <c r="Z2798" s="1403">
        <v>1.9574931596953567E-2</v>
      </c>
      <c r="AA2798" s="1411">
        <v>1.9548706898612211E-2</v>
      </c>
    </row>
    <row r="2799" spans="19:27" x14ac:dyDescent="0.2">
      <c r="S2799" s="399"/>
      <c r="T2799" s="1401"/>
      <c r="W2799" s="864" t="str">
        <f t="shared" si="51"/>
        <v>1w</v>
      </c>
      <c r="X2799" s="1405">
        <f>_xll.qlCalendarAdvance(Calendar,X2798,W2799,"f",FALSE)</f>
        <v>58825</v>
      </c>
      <c r="Y2799" s="1404">
        <f>_xll.qlCalendarAdvance(Calendar,X2799,NDays&amp;"D")</f>
        <v>58825</v>
      </c>
      <c r="Z2799" s="1403">
        <v>1.9579093333937318E-2</v>
      </c>
      <c r="AA2799" s="1411">
        <v>1.9552822013388926E-2</v>
      </c>
    </row>
    <row r="2800" spans="19:27" x14ac:dyDescent="0.2">
      <c r="S2800" s="399"/>
      <c r="T2800" s="1401"/>
      <c r="W2800" s="864" t="str">
        <f t="shared" si="51"/>
        <v>1w</v>
      </c>
      <c r="X2800" s="1405">
        <f>_xll.qlCalendarAdvance(Calendar,X2799,W2800,"f",FALSE)</f>
        <v>58832</v>
      </c>
      <c r="Y2800" s="1404">
        <f>_xll.qlCalendarAdvance(Calendar,X2800,NDays&amp;"D")</f>
        <v>58832</v>
      </c>
      <c r="Z2800" s="1403">
        <v>1.9583272379714932E-2</v>
      </c>
      <c r="AA2800" s="1411">
        <v>1.9556954405773874E-2</v>
      </c>
    </row>
    <row r="2801" spans="19:27" x14ac:dyDescent="0.2">
      <c r="S2801" s="399"/>
      <c r="T2801" s="1401"/>
      <c r="W2801" s="864" t="str">
        <f t="shared" si="51"/>
        <v>1w</v>
      </c>
      <c r="X2801" s="1405">
        <f>_xll.qlCalendarAdvance(Calendar,X2800,W2801,"f",FALSE)</f>
        <v>58839</v>
      </c>
      <c r="Y2801" s="1404">
        <f>_xll.qlCalendarAdvance(Calendar,X2801,NDays&amp;"D")</f>
        <v>58839</v>
      </c>
      <c r="Z2801" s="1403">
        <v>1.9583337879202394E-2</v>
      </c>
      <c r="AA2801" s="1411">
        <v>1.9561104075848101E-2</v>
      </c>
    </row>
    <row r="2802" spans="19:27" x14ac:dyDescent="0.2">
      <c r="S2802" s="399"/>
      <c r="T2802" s="1401"/>
      <c r="W2802" s="864" t="str">
        <f t="shared" si="51"/>
        <v>1w</v>
      </c>
      <c r="X2802" s="1405">
        <f>_xll.qlCalendarAdvance(Calendar,X2801,W2802,"f",FALSE)</f>
        <v>58846</v>
      </c>
      <c r="Y2802" s="1404">
        <f>_xll.qlCalendarAdvance(Calendar,X2802,NDays&amp;"D")</f>
        <v>58846</v>
      </c>
      <c r="Z2802" s="1403">
        <v>1.9587544233054095E-2</v>
      </c>
      <c r="AA2802" s="1411">
        <v>1.9565271023449515E-2</v>
      </c>
    </row>
    <row r="2803" spans="19:27" x14ac:dyDescent="0.2">
      <c r="S2803" s="399"/>
      <c r="T2803" s="1401"/>
      <c r="W2803" s="864" t="str">
        <f t="shared" si="51"/>
        <v>1w</v>
      </c>
      <c r="X2803" s="1405">
        <f>_xll.qlCalendarAdvance(Calendar,X2802,W2803,"f",FALSE)</f>
        <v>58853</v>
      </c>
      <c r="Y2803" s="1404">
        <f>_xll.qlCalendarAdvance(Calendar,X2803,NDays&amp;"D")</f>
        <v>58853</v>
      </c>
      <c r="Z2803" s="1403">
        <v>1.9591767890877226E-2</v>
      </c>
      <c r="AA2803" s="1411">
        <v>1.9569455248659162E-2</v>
      </c>
    </row>
    <row r="2804" spans="19:27" x14ac:dyDescent="0.2">
      <c r="S2804" s="399"/>
      <c r="T2804" s="1401"/>
      <c r="W2804" s="864" t="str">
        <f t="shared" si="51"/>
        <v>1w</v>
      </c>
      <c r="X2804" s="1405">
        <f>_xll.qlCalendarAdvance(Calendar,X2803,W2804,"f",FALSE)</f>
        <v>58860</v>
      </c>
      <c r="Y2804" s="1404">
        <f>_xll.qlCalendarAdvance(Calendar,X2804,NDays&amp;"D")</f>
        <v>58860</v>
      </c>
      <c r="Z2804" s="1403">
        <v>1.9596008852677576E-2</v>
      </c>
      <c r="AA2804" s="1411">
        <v>1.9573656751395996E-2</v>
      </c>
    </row>
    <row r="2805" spans="19:27" x14ac:dyDescent="0.2">
      <c r="S2805" s="399"/>
      <c r="T2805" s="1401"/>
      <c r="W2805" s="864" t="str">
        <f t="shared" si="51"/>
        <v>1w</v>
      </c>
      <c r="X2805" s="1405">
        <f>_xll.qlCalendarAdvance(Calendar,X2804,W2805,"f",FALSE)</f>
        <v>58867</v>
      </c>
      <c r="Y2805" s="1404">
        <f>_xll.qlCalendarAdvance(Calendar,X2805,NDays&amp;"D")</f>
        <v>58867</v>
      </c>
      <c r="Z2805" s="1403">
        <v>1.9604427241232934E-2</v>
      </c>
      <c r="AA2805" s="1411">
        <v>1.9577875531903155E-2</v>
      </c>
    </row>
    <row r="2806" spans="19:27" x14ac:dyDescent="0.2">
      <c r="S2806" s="399"/>
      <c r="T2806" s="1401"/>
      <c r="W2806" s="864" t="str">
        <f t="shared" si="51"/>
        <v>1w</v>
      </c>
      <c r="X2806" s="1405">
        <f>_xll.qlCalendarAdvance(Calendar,X2805,W2806,"f",FALSE)</f>
        <v>58874</v>
      </c>
      <c r="Y2806" s="1404">
        <f>_xll.qlCalendarAdvance(Calendar,X2806,NDays&amp;"D")</f>
        <v>58874</v>
      </c>
      <c r="Z2806" s="1403">
        <v>1.9609544139276291E-2</v>
      </c>
      <c r="AA2806" s="1411">
        <v>1.9582111590018547E-2</v>
      </c>
    </row>
    <row r="2807" spans="19:27" x14ac:dyDescent="0.2">
      <c r="S2807" s="399"/>
      <c r="T2807" s="1401"/>
      <c r="W2807" s="864" t="str">
        <f t="shared" si="51"/>
        <v>1w</v>
      </c>
      <c r="X2807" s="1405">
        <f>_xll.qlCalendarAdvance(Calendar,X2806,W2807,"f",FALSE)</f>
        <v>58881</v>
      </c>
      <c r="Y2807" s="1404">
        <f>_xll.qlCalendarAdvance(Calendar,X2807,NDays&amp;"D")</f>
        <v>58881</v>
      </c>
      <c r="Z2807" s="1403">
        <v>1.9613010348098075E-2</v>
      </c>
      <c r="AA2807" s="1411">
        <v>1.9586364925742172E-2</v>
      </c>
    </row>
    <row r="2808" spans="19:27" x14ac:dyDescent="0.2">
      <c r="S2808" s="399"/>
      <c r="T2808" s="1401"/>
      <c r="W2808" s="864" t="str">
        <f t="shared" si="51"/>
        <v>1w</v>
      </c>
      <c r="X2808" s="1405">
        <f>_xll.qlCalendarAdvance(Calendar,X2807,W2808,"f",FALSE)</f>
        <v>58888</v>
      </c>
      <c r="Y2808" s="1404">
        <f>_xll.qlCalendarAdvance(Calendar,X2808,NDays&amp;"D")</f>
        <v>58888</v>
      </c>
      <c r="Z2808" s="1403">
        <v>1.9617327864955982E-2</v>
      </c>
      <c r="AA2808" s="1411">
        <v>1.9590635539074031E-2</v>
      </c>
    </row>
    <row r="2809" spans="19:27" x14ac:dyDescent="0.2">
      <c r="S2809" s="399"/>
      <c r="T2809" s="1401"/>
      <c r="W2809" s="864" t="str">
        <f t="shared" si="51"/>
        <v>1w</v>
      </c>
      <c r="X2809" s="1405">
        <f>_xll.qlCalendarAdvance(Calendar,X2808,W2809,"f",FALSE)</f>
        <v>58895</v>
      </c>
      <c r="Y2809" s="1404">
        <f>_xll.qlCalendarAdvance(Calendar,X2809,NDays&amp;"D")</f>
        <v>58895</v>
      </c>
      <c r="Z2809" s="1403">
        <v>1.9619148499535315E-2</v>
      </c>
      <c r="AA2809" s="1411">
        <v>1.9594923430014122E-2</v>
      </c>
    </row>
    <row r="2810" spans="19:27" x14ac:dyDescent="0.2">
      <c r="S2810" s="399"/>
      <c r="T2810" s="1401"/>
      <c r="W2810" s="864" t="str">
        <f t="shared" si="51"/>
        <v>1w</v>
      </c>
      <c r="X2810" s="1405">
        <f>_xll.qlCalendarAdvance(Calendar,X2809,W2810,"f",FALSE)</f>
        <v>58902</v>
      </c>
      <c r="Y2810" s="1404">
        <f>_xll.qlCalendarAdvance(Calendar,X2810,NDays&amp;"D")</f>
        <v>58902</v>
      </c>
      <c r="Z2810" s="1403">
        <v>1.96234962246347E-2</v>
      </c>
      <c r="AA2810" s="1411">
        <v>1.9599228598562446E-2</v>
      </c>
    </row>
    <row r="2811" spans="19:27" x14ac:dyDescent="0.2">
      <c r="S2811" s="399"/>
      <c r="T2811" s="1401"/>
      <c r="W2811" s="864" t="str">
        <f t="shared" si="51"/>
        <v>1w</v>
      </c>
      <c r="X2811" s="1405">
        <f>_xll.qlCalendarAdvance(Calendar,X2810,W2811,"f",FALSE)</f>
        <v>58909</v>
      </c>
      <c r="Y2811" s="1404">
        <f>_xll.qlCalendarAdvance(Calendar,X2811,NDays&amp;"D")</f>
        <v>58909</v>
      </c>
      <c r="Z2811" s="1403">
        <v>1.9627861255797668E-2</v>
      </c>
      <c r="AA2811" s="1411">
        <v>1.9603551044719003E-2</v>
      </c>
    </row>
    <row r="2812" spans="19:27" x14ac:dyDescent="0.2">
      <c r="S2812" s="399"/>
      <c r="T2812" s="1401"/>
      <c r="W2812" s="864" t="str">
        <f t="shared" si="51"/>
        <v>1w</v>
      </c>
      <c r="X2812" s="1405">
        <f>_xll.qlCalendarAdvance(Calendar,X2811,W2812,"f",FALSE)</f>
        <v>58916</v>
      </c>
      <c r="Y2812" s="1404">
        <f>_xll.qlCalendarAdvance(Calendar,X2812,NDays&amp;"D")</f>
        <v>58916</v>
      </c>
      <c r="Z2812" s="1403">
        <v>1.9632243593045828E-2</v>
      </c>
      <c r="AA2812" s="1411">
        <v>1.960789076856484E-2</v>
      </c>
    </row>
    <row r="2813" spans="19:27" x14ac:dyDescent="0.2">
      <c r="S2813" s="399"/>
      <c r="T2813" s="1401"/>
      <c r="W2813" s="864" t="str">
        <f t="shared" si="51"/>
        <v>1w</v>
      </c>
      <c r="X2813" s="1405">
        <f>_xll.qlCalendarAdvance(Calendar,X2812,W2813,"f",FALSE)</f>
        <v>58923</v>
      </c>
      <c r="Y2813" s="1404">
        <f>_xll.qlCalendarAdvance(Calendar,X2813,NDays&amp;"D")</f>
        <v>58923</v>
      </c>
      <c r="Z2813" s="1403">
        <v>1.9636643236400797E-2</v>
      </c>
      <c r="AA2813" s="1411">
        <v>1.9612247769937863E-2</v>
      </c>
    </row>
    <row r="2814" spans="19:27" x14ac:dyDescent="0.2">
      <c r="S2814" s="399"/>
      <c r="T2814" s="1401"/>
      <c r="W2814" s="864" t="str">
        <f t="shared" si="51"/>
        <v>1w</v>
      </c>
      <c r="X2814" s="1405">
        <f>_xll.qlCalendarAdvance(Calendar,X2813,W2814,"f",FALSE)</f>
        <v>58930</v>
      </c>
      <c r="Y2814" s="1404">
        <f>_xll.qlCalendarAdvance(Calendar,X2814,NDays&amp;"D")</f>
        <v>58930</v>
      </c>
      <c r="Z2814" s="1403">
        <v>1.9643596455276208E-2</v>
      </c>
      <c r="AA2814" s="1411">
        <v>1.9616622049000165E-2</v>
      </c>
    </row>
    <row r="2815" spans="19:27" x14ac:dyDescent="0.2">
      <c r="S2815" s="399"/>
      <c r="T2815" s="1401"/>
      <c r="W2815" s="864" t="str">
        <f t="shared" si="51"/>
        <v>1w</v>
      </c>
      <c r="X2815" s="1405">
        <f>_xll.qlCalendarAdvance(Calendar,X2814,W2815,"f",FALSE)</f>
        <v>58937</v>
      </c>
      <c r="Y2815" s="1404">
        <f>_xll.qlCalendarAdvance(Calendar,X2815,NDays&amp;"D")</f>
        <v>58937</v>
      </c>
      <c r="Z2815" s="1403">
        <v>1.9648035135385735E-2</v>
      </c>
      <c r="AA2815" s="1411">
        <v>1.9621013605670701E-2</v>
      </c>
    </row>
    <row r="2816" spans="19:27" x14ac:dyDescent="0.2">
      <c r="S2816" s="399"/>
      <c r="T2816" s="1401"/>
      <c r="W2816" s="864" t="str">
        <f t="shared" si="51"/>
        <v>1w</v>
      </c>
      <c r="X2816" s="1405">
        <f>_xll.qlCalendarAdvance(Calendar,X2815,W2816,"f",FALSE)</f>
        <v>58944</v>
      </c>
      <c r="Y2816" s="1404">
        <f>_xll.qlCalendarAdvance(Calendar,X2816,NDays&amp;"D")</f>
        <v>58944</v>
      </c>
      <c r="Z2816" s="1403">
        <v>1.965249112461576E-2</v>
      </c>
      <c r="AA2816" s="1411">
        <v>1.9625422440111562E-2</v>
      </c>
    </row>
    <row r="2817" spans="19:27" x14ac:dyDescent="0.2">
      <c r="S2817" s="399"/>
      <c r="T2817" s="1401"/>
      <c r="W2817" s="864" t="str">
        <f t="shared" si="51"/>
        <v>1w</v>
      </c>
      <c r="X2817" s="1405">
        <f>_xll.qlCalendarAdvance(Calendar,X2816,W2817,"f",FALSE)</f>
        <v>58951</v>
      </c>
      <c r="Y2817" s="1404">
        <f>_xll.qlCalendarAdvance(Calendar,X2817,NDays&amp;"D")</f>
        <v>58951</v>
      </c>
      <c r="Z2817" s="1403">
        <v>1.9656964422981021E-2</v>
      </c>
      <c r="AA2817" s="1411">
        <v>1.9629848551998563E-2</v>
      </c>
    </row>
    <row r="2818" spans="19:27" x14ac:dyDescent="0.2">
      <c r="S2818" s="399"/>
      <c r="T2818" s="1401"/>
      <c r="W2818" s="864" t="str">
        <f t="shared" si="51"/>
        <v>1w</v>
      </c>
      <c r="X2818" s="1405">
        <f>_xll.qlCalendarAdvance(Calendar,X2817,W2818,"f",FALSE)</f>
        <v>58958</v>
      </c>
      <c r="Y2818" s="1404">
        <f>_xll.qlCalendarAdvance(Calendar,X2818,NDays&amp;"D")</f>
        <v>58958</v>
      </c>
      <c r="Z2818" s="1403">
        <v>1.9658901045372084E-2</v>
      </c>
      <c r="AA2818" s="1411">
        <v>1.9634291941493798E-2</v>
      </c>
    </row>
    <row r="2819" spans="19:27" x14ac:dyDescent="0.2">
      <c r="S2819" s="399"/>
      <c r="T2819" s="1401"/>
      <c r="W2819" s="864" t="str">
        <f t="shared" si="51"/>
        <v>1w</v>
      </c>
      <c r="X2819" s="1405">
        <f>_xll.qlCalendarAdvance(Calendar,X2818,W2819,"f",FALSE)</f>
        <v>58965</v>
      </c>
      <c r="Y2819" s="1404">
        <f>_xll.qlCalendarAdvance(Calendar,X2819,NDays&amp;"D")</f>
        <v>58965</v>
      </c>
      <c r="Z2819" s="1403">
        <v>1.9663404525740707E-2</v>
      </c>
      <c r="AA2819" s="1411">
        <v>1.9638752608678312E-2</v>
      </c>
    </row>
    <row r="2820" spans="19:27" x14ac:dyDescent="0.2">
      <c r="S2820" s="399"/>
      <c r="T2820" s="1401"/>
      <c r="W2820" s="864" t="str">
        <f t="shared" si="51"/>
        <v>1w</v>
      </c>
      <c r="X2820" s="1405">
        <f>_xll.qlCalendarAdvance(Calendar,X2819,W2820,"f",FALSE)</f>
        <v>58972</v>
      </c>
      <c r="Y2820" s="1404">
        <f>_xll.qlCalendarAdvance(Calendar,X2820,NDays&amp;"D")</f>
        <v>58972</v>
      </c>
      <c r="Z2820" s="1403">
        <v>1.9667925312348511E-2</v>
      </c>
      <c r="AA2820" s="1411">
        <v>1.9643230553471058E-2</v>
      </c>
    </row>
    <row r="2821" spans="19:27" x14ac:dyDescent="0.2">
      <c r="S2821" s="399"/>
      <c r="T2821" s="1401"/>
      <c r="W2821" s="864" t="str">
        <f t="shared" si="51"/>
        <v>1w</v>
      </c>
      <c r="X2821" s="1405">
        <f>_xll.qlCalendarAdvance(Calendar,X2820,W2821,"f",FALSE)</f>
        <v>58979</v>
      </c>
      <c r="Y2821" s="1404">
        <f>_xll.qlCalendarAdvance(Calendar,X2821,NDays&amp;"D")</f>
        <v>58979</v>
      </c>
      <c r="Z2821" s="1403">
        <v>1.9672463405211709E-2</v>
      </c>
      <c r="AA2821" s="1411">
        <v>1.9647725775953084E-2</v>
      </c>
    </row>
    <row r="2822" spans="19:27" x14ac:dyDescent="0.2">
      <c r="S2822" s="399"/>
      <c r="T2822" s="1401"/>
      <c r="W2822" s="864" t="str">
        <f t="shared" si="51"/>
        <v>1w</v>
      </c>
      <c r="X2822" s="1405">
        <f>_xll.qlCalendarAdvance(Calendar,X2821,W2822,"f",FALSE)</f>
        <v>58986</v>
      </c>
      <c r="Y2822" s="1404">
        <f>_xll.qlCalendarAdvance(Calendar,X2822,NDays&amp;"D")</f>
        <v>58986</v>
      </c>
      <c r="Z2822" s="1403">
        <v>1.9677018804343804E-2</v>
      </c>
      <c r="AA2822" s="1411">
        <v>1.9652238276043343E-2</v>
      </c>
    </row>
    <row r="2823" spans="19:27" x14ac:dyDescent="0.2">
      <c r="S2823" s="399"/>
      <c r="T2823" s="1401"/>
      <c r="W2823" s="864" t="str">
        <f t="shared" si="51"/>
        <v>1w</v>
      </c>
      <c r="X2823" s="1405">
        <f>_xll.qlCalendarAdvance(Calendar,X2822,W2823,"f",FALSE)</f>
        <v>58993</v>
      </c>
      <c r="Y2823" s="1404">
        <f>_xll.qlCalendarAdvance(Calendar,X2823,NDays&amp;"D")</f>
        <v>58993</v>
      </c>
      <c r="Z2823" s="1403">
        <v>1.9684167706294557E-2</v>
      </c>
      <c r="AA2823" s="1411">
        <v>1.9656768053741835E-2</v>
      </c>
    </row>
    <row r="2824" spans="19:27" x14ac:dyDescent="0.2">
      <c r="S2824" s="399"/>
      <c r="T2824" s="1401"/>
      <c r="W2824" s="864" t="str">
        <f t="shared" si="51"/>
        <v>1w</v>
      </c>
      <c r="X2824" s="1405">
        <f>_xll.qlCalendarAdvance(Calendar,X2823,W2824,"f",FALSE)</f>
        <v>59000</v>
      </c>
      <c r="Y2824" s="1404">
        <f>_xll.qlCalendarAdvance(Calendar,X2824,NDays&amp;"D")</f>
        <v>59000</v>
      </c>
      <c r="Z2824" s="1403">
        <v>1.9688762169232737E-2</v>
      </c>
      <c r="AA2824" s="1411">
        <v>1.9661315109129607E-2</v>
      </c>
    </row>
    <row r="2825" spans="19:27" x14ac:dyDescent="0.2">
      <c r="S2825" s="399"/>
      <c r="T2825" s="1401"/>
      <c r="W2825" s="864" t="str">
        <f t="shared" si="51"/>
        <v>1w</v>
      </c>
      <c r="X2825" s="1405">
        <f>_xll.qlCalendarAdvance(Calendar,X2824,W2825,"f",FALSE)</f>
        <v>59007</v>
      </c>
      <c r="Y2825" s="1404">
        <f>_xll.qlCalendarAdvance(Calendar,X2825,NDays&amp;"D")</f>
        <v>59007</v>
      </c>
      <c r="Z2825" s="1403">
        <v>1.9693373941480529E-2</v>
      </c>
      <c r="AA2825" s="1411">
        <v>1.9665879441963519E-2</v>
      </c>
    </row>
    <row r="2826" spans="19:27" x14ac:dyDescent="0.2">
      <c r="S2826" s="399"/>
      <c r="T2826" s="1401"/>
      <c r="W2826" s="864" t="str">
        <f t="shared" si="51"/>
        <v>1w</v>
      </c>
      <c r="X2826" s="1405">
        <f>_xll.qlCalendarAdvance(Calendar,X2825,W2826,"f",FALSE)</f>
        <v>59014</v>
      </c>
      <c r="Y2826" s="1404">
        <f>_xll.qlCalendarAdvance(Calendar,X2826,NDays&amp;"D")</f>
        <v>59014</v>
      </c>
      <c r="Z2826" s="1403">
        <v>1.9698866554717542E-2</v>
      </c>
      <c r="AA2826" s="1411">
        <v>1.9670461052648802E-2</v>
      </c>
    </row>
    <row r="2827" spans="19:27" x14ac:dyDescent="0.2">
      <c r="S2827" s="399"/>
      <c r="T2827" s="1401"/>
      <c r="W2827" s="864" t="str">
        <f t="shared" si="51"/>
        <v>1w</v>
      </c>
      <c r="X2827" s="1405">
        <f>_xll.qlCalendarAdvance(Calendar,X2826,W2827,"f",FALSE)</f>
        <v>59021</v>
      </c>
      <c r="Y2827" s="1404">
        <f>_xll.qlCalendarAdvance(Calendar,X2827,NDays&amp;"D")</f>
        <v>59021</v>
      </c>
      <c r="Z2827" s="1403">
        <v>1.970264941398598E-2</v>
      </c>
      <c r="AA2827" s="1411">
        <v>1.9675059940780226E-2</v>
      </c>
    </row>
    <row r="2828" spans="19:27" x14ac:dyDescent="0.2">
      <c r="S2828" s="399"/>
      <c r="T2828" s="1401"/>
      <c r="W2828" s="864" t="str">
        <f t="shared" si="51"/>
        <v>1w</v>
      </c>
      <c r="X2828" s="1405">
        <f>_xll.qlCalendarAdvance(Calendar,X2827,W2828,"f",FALSE)</f>
        <v>59028</v>
      </c>
      <c r="Y2828" s="1404">
        <f>_xll.qlCalendarAdvance(Calendar,X2828,NDays&amp;"D")</f>
        <v>59028</v>
      </c>
      <c r="Z2828" s="1403">
        <v>1.9707313114292763E-2</v>
      </c>
      <c r="AA2828" s="1411">
        <v>1.9679676106763022E-2</v>
      </c>
    </row>
    <row r="2829" spans="19:27" x14ac:dyDescent="0.2">
      <c r="S2829" s="399"/>
      <c r="T2829" s="1401"/>
      <c r="W2829" s="864" t="str">
        <f t="shared" si="51"/>
        <v>1w</v>
      </c>
      <c r="X2829" s="1405">
        <f>_xll.qlCalendarAdvance(Calendar,X2828,W2829,"f",FALSE)</f>
        <v>59035</v>
      </c>
      <c r="Y2829" s="1404">
        <f>_xll.qlCalendarAdvance(Calendar,X2829,NDays&amp;"D")</f>
        <v>59035</v>
      </c>
      <c r="Z2829" s="1403">
        <v>1.9711994123992653E-2</v>
      </c>
      <c r="AA2829" s="1411">
        <v>1.9684309550191958E-2</v>
      </c>
    </row>
    <row r="2830" spans="19:27" x14ac:dyDescent="0.2">
      <c r="S2830" s="399"/>
      <c r="T2830" s="1401"/>
      <c r="W2830" s="864" t="str">
        <f t="shared" si="51"/>
        <v>1w</v>
      </c>
      <c r="X2830" s="1405">
        <f>_xll.qlCalendarAdvance(Calendar,X2829,W2830,"f",FALSE)</f>
        <v>59042</v>
      </c>
      <c r="Y2830" s="1404">
        <f>_xll.qlCalendarAdvance(Calendar,X2830,NDays&amp;"D")</f>
        <v>59042</v>
      </c>
      <c r="Z2830" s="1403">
        <v>1.9716692443115129E-2</v>
      </c>
      <c r="AA2830" s="1411">
        <v>1.9688960271310174E-2</v>
      </c>
    </row>
    <row r="2831" spans="19:27" x14ac:dyDescent="0.2">
      <c r="S2831" s="399"/>
      <c r="T2831" s="1401"/>
      <c r="W2831" s="864" t="str">
        <f t="shared" si="51"/>
        <v>1w</v>
      </c>
      <c r="X2831" s="1405">
        <f>_xll.qlCalendarAdvance(Calendar,X2830,W2831,"f",FALSE)</f>
        <v>59049</v>
      </c>
      <c r="Y2831" s="1404">
        <f>_xll.qlCalendarAdvance(Calendar,X2831,NDays&amp;"D")</f>
        <v>59049</v>
      </c>
      <c r="Z2831" s="1403">
        <v>1.971879618215866E-2</v>
      </c>
      <c r="AA2831" s="1411">
        <v>1.9693628270117669E-2</v>
      </c>
    </row>
    <row r="2832" spans="19:27" x14ac:dyDescent="0.2">
      <c r="S2832" s="399"/>
      <c r="T2832" s="1401"/>
      <c r="W2832" s="864" t="str">
        <f t="shared" si="51"/>
        <v>1w</v>
      </c>
      <c r="X2832" s="1405">
        <f>_xll.qlCalendarAdvance(Calendar,X2831,W2832,"f",FALSE)</f>
        <v>59056</v>
      </c>
      <c r="Y2832" s="1404">
        <f>_xll.qlCalendarAdvance(Calendar,X2832,NDays&amp;"D")</f>
        <v>59056</v>
      </c>
      <c r="Z2832" s="1403">
        <v>1.9723524645119804E-2</v>
      </c>
      <c r="AA2832" s="1411">
        <v>1.9698313546452351E-2</v>
      </c>
    </row>
    <row r="2833" spans="19:27" x14ac:dyDescent="0.2">
      <c r="S2833" s="399"/>
      <c r="T2833" s="1401"/>
      <c r="W2833" s="864" t="str">
        <f t="shared" si="51"/>
        <v>1w</v>
      </c>
      <c r="X2833" s="1405">
        <f>_xll.qlCalendarAdvance(Calendar,X2832,W2833,"f",FALSE)</f>
        <v>59063</v>
      </c>
      <c r="Y2833" s="1404">
        <f>_xll.qlCalendarAdvance(Calendar,X2833,NDays&amp;"D")</f>
        <v>59063</v>
      </c>
      <c r="Z2833" s="1403">
        <v>1.9728270414576775E-2</v>
      </c>
      <c r="AA2833" s="1411">
        <v>1.9703016100476312E-2</v>
      </c>
    </row>
    <row r="2834" spans="19:27" x14ac:dyDescent="0.2">
      <c r="S2834" s="399"/>
      <c r="T2834" s="1401"/>
      <c r="W2834" s="864" t="str">
        <f t="shared" si="51"/>
        <v>1w</v>
      </c>
      <c r="X2834" s="1405">
        <f>_xll.qlCalendarAdvance(Calendar,X2833,W2834,"f",FALSE)</f>
        <v>59070</v>
      </c>
      <c r="Y2834" s="1404">
        <f>_xll.qlCalendarAdvance(Calendar,X2834,NDays&amp;"D")</f>
        <v>59070</v>
      </c>
      <c r="Z2834" s="1403">
        <v>1.9733033490543082E-2</v>
      </c>
      <c r="AA2834" s="1411">
        <v>1.9707735932108505E-2</v>
      </c>
    </row>
    <row r="2835" spans="19:27" x14ac:dyDescent="0.2">
      <c r="S2835" s="399"/>
      <c r="T2835" s="1401"/>
      <c r="W2835" s="864" t="str">
        <f t="shared" si="51"/>
        <v>1w</v>
      </c>
      <c r="X2835" s="1405">
        <f>_xll.qlCalendarAdvance(Calendar,X2834,W2835,"f",FALSE)</f>
        <v>59077</v>
      </c>
      <c r="Y2835" s="1404">
        <f>_xll.qlCalendarAdvance(Calendar,X2835,NDays&amp;"D")</f>
        <v>59077</v>
      </c>
      <c r="Z2835" s="1403">
        <v>1.9737813873048442E-2</v>
      </c>
      <c r="AA2835" s="1411">
        <v>1.9712473041429979E-2</v>
      </c>
    </row>
    <row r="2836" spans="19:27" x14ac:dyDescent="0.2">
      <c r="S2836" s="399"/>
      <c r="T2836" s="1401"/>
      <c r="W2836" s="864" t="str">
        <f t="shared" si="51"/>
        <v>1w</v>
      </c>
      <c r="X2836" s="1405">
        <f>_xll.qlCalendarAdvance(Calendar,X2835,W2836,"f",FALSE)</f>
        <v>59084</v>
      </c>
      <c r="Y2836" s="1404">
        <f>_xll.qlCalendarAdvance(Calendar,X2836,NDays&amp;"D")</f>
        <v>59084</v>
      </c>
      <c r="Z2836" s="1403">
        <v>1.9745245856861302E-2</v>
      </c>
      <c r="AA2836" s="1411">
        <v>1.9717227428521777E-2</v>
      </c>
    </row>
    <row r="2837" spans="19:27" x14ac:dyDescent="0.2">
      <c r="S2837" s="399"/>
      <c r="T2837" s="1401"/>
      <c r="W2837" s="864" t="str">
        <f t="shared" si="51"/>
        <v>1w</v>
      </c>
      <c r="X2837" s="1405">
        <f>_xll.qlCalendarAdvance(Calendar,X2836,W2837,"f",FALSE)</f>
        <v>59091</v>
      </c>
      <c r="Y2837" s="1404">
        <f>_xll.qlCalendarAdvance(Calendar,X2837,NDays&amp;"D")</f>
        <v>59091</v>
      </c>
      <c r="Z2837" s="1403">
        <v>1.9750065342528822E-2</v>
      </c>
      <c r="AA2837" s="1411">
        <v>1.9721999093059717E-2</v>
      </c>
    </row>
    <row r="2838" spans="19:27" x14ac:dyDescent="0.2">
      <c r="S2838" s="399"/>
      <c r="T2838" s="1401"/>
      <c r="W2838" s="864" t="str">
        <f t="shared" si="51"/>
        <v>1w</v>
      </c>
      <c r="X2838" s="1405">
        <f>_xll.qlCalendarAdvance(Calendar,X2837,W2838,"f",FALSE)</f>
        <v>59098</v>
      </c>
      <c r="Y2838" s="1404">
        <f>_xll.qlCalendarAdvance(Calendar,X2838,NDays&amp;"D")</f>
        <v>59098</v>
      </c>
      <c r="Z2838" s="1403">
        <v>1.9754902137795755E-2</v>
      </c>
      <c r="AA2838" s="1411">
        <v>1.9726788035286935E-2</v>
      </c>
    </row>
    <row r="2839" spans="19:27" x14ac:dyDescent="0.2">
      <c r="S2839" s="399"/>
      <c r="T2839" s="1401"/>
      <c r="W2839" s="864" t="str">
        <f t="shared" si="51"/>
        <v>1w</v>
      </c>
      <c r="X2839" s="1405">
        <f>_xll.qlCalendarAdvance(Calendar,X2838,W2839,"f",FALSE)</f>
        <v>59105</v>
      </c>
      <c r="Y2839" s="1404">
        <f>_xll.qlCalendarAdvance(Calendar,X2839,NDays&amp;"D")</f>
        <v>59105</v>
      </c>
      <c r="Z2839" s="1403">
        <v>1.9759756242684199E-2</v>
      </c>
      <c r="AA2839" s="1411">
        <v>1.9731594255122387E-2</v>
      </c>
    </row>
    <row r="2840" spans="19:27" x14ac:dyDescent="0.2">
      <c r="S2840" s="399"/>
      <c r="T2840" s="1401"/>
      <c r="W2840" s="864" t="str">
        <f t="shared" si="51"/>
        <v>1w</v>
      </c>
      <c r="X2840" s="1405">
        <f>_xll.qlCalendarAdvance(Calendar,X2839,W2840,"f",FALSE)</f>
        <v>59112</v>
      </c>
      <c r="Y2840" s="1404">
        <f>_xll.qlCalendarAdvance(Calendar,X2840,NDays&amp;"D")</f>
        <v>59112</v>
      </c>
      <c r="Z2840" s="1403">
        <v>1.9761975384252693E-2</v>
      </c>
      <c r="AA2840" s="1411">
        <v>1.9736417752485025E-2</v>
      </c>
    </row>
    <row r="2841" spans="19:27" x14ac:dyDescent="0.2">
      <c r="S2841" s="399"/>
      <c r="T2841" s="1401"/>
      <c r="W2841" s="864" t="str">
        <f t="shared" si="51"/>
        <v>1w</v>
      </c>
      <c r="X2841" s="1405">
        <f>_xll.qlCalendarAdvance(Calendar,X2840,W2841,"f",FALSE)</f>
        <v>59119</v>
      </c>
      <c r="Y2841" s="1404">
        <f>_xll.qlCalendarAdvance(Calendar,X2841,NDays&amp;"D")</f>
        <v>59119</v>
      </c>
      <c r="Z2841" s="1403">
        <v>1.9766859606381398E-2</v>
      </c>
      <c r="AA2841" s="1411">
        <v>1.9741258527699035E-2</v>
      </c>
    </row>
    <row r="2842" spans="19:27" x14ac:dyDescent="0.2">
      <c r="S2842" s="399"/>
      <c r="T2842" s="1401"/>
      <c r="W2842" s="864" t="str">
        <f t="shared" ref="W2842:W2905" si="52">W2841</f>
        <v>1w</v>
      </c>
      <c r="X2842" s="1405">
        <f>_xll.qlCalendarAdvance(Calendar,X2841,W2842,"f",FALSE)</f>
        <v>59126</v>
      </c>
      <c r="Y2842" s="1404">
        <f>_xll.qlCalendarAdvance(Calendar,X2842,NDays&amp;"D")</f>
        <v>59126</v>
      </c>
      <c r="Z2842" s="1403">
        <v>1.9771761135189636E-2</v>
      </c>
      <c r="AA2842" s="1411">
        <v>1.9746116580602324E-2</v>
      </c>
    </row>
    <row r="2843" spans="19:27" x14ac:dyDescent="0.2">
      <c r="S2843" s="399"/>
      <c r="T2843" s="1401"/>
      <c r="W2843" s="864" t="str">
        <f t="shared" si="52"/>
        <v>1w</v>
      </c>
      <c r="X2843" s="1405">
        <f>_xll.qlCalendarAdvance(Calendar,X2842,W2843,"f",FALSE)</f>
        <v>59133</v>
      </c>
      <c r="Y2843" s="1404">
        <f>_xll.qlCalendarAdvance(Calendar,X2843,NDays&amp;"D")</f>
        <v>59133</v>
      </c>
      <c r="Z2843" s="1403">
        <v>1.9776679970690918E-2</v>
      </c>
      <c r="AA2843" s="1411">
        <v>1.9750991910951754E-2</v>
      </c>
    </row>
    <row r="2844" spans="19:27" x14ac:dyDescent="0.2">
      <c r="S2844" s="399"/>
      <c r="T2844" s="1401"/>
      <c r="W2844" s="864" t="str">
        <f t="shared" si="52"/>
        <v>1w</v>
      </c>
      <c r="X2844" s="1405">
        <f>_xll.qlCalendarAdvance(Calendar,X2843,W2844,"f",FALSE)</f>
        <v>59140</v>
      </c>
      <c r="Y2844" s="1404">
        <f>_xll.qlCalendarAdvance(Calendar,X2844,NDays&amp;"D")</f>
        <v>59140</v>
      </c>
      <c r="Z2844" s="1403">
        <v>1.9781616112909555E-2</v>
      </c>
      <c r="AA2844" s="1411">
        <v>1.9755884518990463E-2</v>
      </c>
    </row>
    <row r="2845" spans="19:27" x14ac:dyDescent="0.2">
      <c r="S2845" s="399"/>
      <c r="T2845" s="1401"/>
      <c r="W2845" s="864" t="str">
        <f t="shared" si="52"/>
        <v>1w</v>
      </c>
      <c r="X2845" s="1405">
        <f>_xll.qlCalendarAdvance(Calendar,X2844,W2845,"f",FALSE)</f>
        <v>59147</v>
      </c>
      <c r="Y2845" s="1404">
        <f>_xll.qlCalendarAdvance(Calendar,X2845,NDays&amp;"D")</f>
        <v>59147</v>
      </c>
      <c r="Z2845" s="1403">
        <v>1.978924437529218E-2</v>
      </c>
      <c r="AA2845" s="1411">
        <v>1.9760794404799498E-2</v>
      </c>
    </row>
    <row r="2846" spans="19:27" x14ac:dyDescent="0.2">
      <c r="S2846" s="399"/>
      <c r="T2846" s="1401"/>
      <c r="W2846" s="864" t="str">
        <f t="shared" si="52"/>
        <v>1w</v>
      </c>
      <c r="X2846" s="1405">
        <f>_xll.qlCalendarAdvance(Calendar,X2845,W2846,"f",FALSE)</f>
        <v>59154</v>
      </c>
      <c r="Y2846" s="1404">
        <f>_xll.qlCalendarAdvance(Calendar,X2846,NDays&amp;"D")</f>
        <v>59154</v>
      </c>
      <c r="Z2846" s="1403">
        <v>1.9794219648159944E-2</v>
      </c>
      <c r="AA2846" s="1411">
        <v>1.9765721568135719E-2</v>
      </c>
    </row>
    <row r="2847" spans="19:27" x14ac:dyDescent="0.2">
      <c r="S2847" s="399"/>
      <c r="T2847" s="1401"/>
      <c r="W2847" s="864" t="str">
        <f t="shared" si="52"/>
        <v>1w</v>
      </c>
      <c r="X2847" s="1405">
        <f>_xll.qlCalendarAdvance(Calendar,X2846,W2847,"f",FALSE)</f>
        <v>59161</v>
      </c>
      <c r="Y2847" s="1404">
        <f>_xll.qlCalendarAdvance(Calendar,X2847,NDays&amp;"D")</f>
        <v>59161</v>
      </c>
      <c r="Z2847" s="1403">
        <v>1.9799212230823596E-2</v>
      </c>
      <c r="AA2847" s="1411">
        <v>1.9770666009080173E-2</v>
      </c>
    </row>
    <row r="2848" spans="19:27" x14ac:dyDescent="0.2">
      <c r="S2848" s="399"/>
      <c r="T2848" s="1401"/>
      <c r="W2848" s="864" t="str">
        <f t="shared" si="52"/>
        <v>1w</v>
      </c>
      <c r="X2848" s="1405">
        <f>_xll.qlCalendarAdvance(Calendar,X2847,W2848,"f",FALSE)</f>
        <v>59168</v>
      </c>
      <c r="Y2848" s="1404">
        <f>_xll.qlCalendarAdvance(Calendar,X2848,NDays&amp;"D")</f>
        <v>59168</v>
      </c>
      <c r="Z2848" s="1403">
        <v>1.9804222123319972E-2</v>
      </c>
      <c r="AA2848" s="1411">
        <v>1.9775627727794953E-2</v>
      </c>
    </row>
    <row r="2849" spans="19:27" x14ac:dyDescent="0.2">
      <c r="S2849" s="399"/>
      <c r="T2849" s="1401"/>
      <c r="W2849" s="864" t="str">
        <f t="shared" si="52"/>
        <v>1w</v>
      </c>
      <c r="X2849" s="1405">
        <f>_xll.qlCalendarAdvance(Calendar,X2848,W2849,"f",FALSE)</f>
        <v>59175</v>
      </c>
      <c r="Y2849" s="1404">
        <f>_xll.qlCalendarAdvance(Calendar,X2849,NDays&amp;"D")</f>
        <v>59175</v>
      </c>
      <c r="Z2849" s="1403">
        <v>1.9809249325668722E-2</v>
      </c>
      <c r="AA2849" s="1411">
        <v>1.9780606724117966E-2</v>
      </c>
    </row>
    <row r="2850" spans="19:27" x14ac:dyDescent="0.2">
      <c r="S2850" s="399"/>
      <c r="T2850" s="1401"/>
      <c r="W2850" s="864" t="str">
        <f t="shared" si="52"/>
        <v>1w</v>
      </c>
      <c r="X2850" s="1405">
        <f>_xll.qlCalendarAdvance(Calendar,X2849,W2850,"f",FALSE)</f>
        <v>59182</v>
      </c>
      <c r="Y2850" s="1404">
        <f>_xll.qlCalendarAdvance(Calendar,X2850,NDays&amp;"D")</f>
        <v>59182</v>
      </c>
      <c r="Z2850" s="1403">
        <v>1.9814293837889494E-2</v>
      </c>
      <c r="AA2850" s="1411">
        <v>1.9785602998049212E-2</v>
      </c>
    </row>
    <row r="2851" spans="19:27" x14ac:dyDescent="0.2">
      <c r="S2851" s="399"/>
      <c r="T2851" s="1401"/>
      <c r="W2851" s="864" t="str">
        <f t="shared" si="52"/>
        <v>1w</v>
      </c>
      <c r="X2851" s="1405">
        <f>_xll.qlCalendarAdvance(Calendar,X2850,W2851,"f",FALSE)</f>
        <v>59189</v>
      </c>
      <c r="Y2851" s="1404">
        <f>_xll.qlCalendarAdvance(Calendar,X2851,NDays&amp;"D")</f>
        <v>59189</v>
      </c>
      <c r="Z2851" s="1403">
        <v>1.9819355660006841E-2</v>
      </c>
      <c r="AA2851" s="1411">
        <v>1.9790616549588691E-2</v>
      </c>
    </row>
    <row r="2852" spans="19:27" x14ac:dyDescent="0.2">
      <c r="S2852" s="399"/>
      <c r="T2852" s="1401"/>
      <c r="W2852" s="864" t="str">
        <f t="shared" si="52"/>
        <v>1w</v>
      </c>
      <c r="X2852" s="1405">
        <f>_xll.qlCalendarAdvance(Calendar,X2851,W2852,"f",FALSE)</f>
        <v>59196</v>
      </c>
      <c r="Y2852" s="1404">
        <f>_xll.qlCalendarAdvance(Calendar,X2852,NDays&amp;"D")</f>
        <v>59196</v>
      </c>
      <c r="Z2852" s="1403">
        <v>1.982443479204779E-2</v>
      </c>
      <c r="AA2852" s="1411">
        <v>1.9795647378898495E-2</v>
      </c>
    </row>
    <row r="2853" spans="19:27" x14ac:dyDescent="0.2">
      <c r="S2853" s="399"/>
      <c r="T2853" s="1401"/>
      <c r="W2853" s="864" t="str">
        <f t="shared" si="52"/>
        <v>1w</v>
      </c>
      <c r="X2853" s="1405">
        <f>_xll.qlCalendarAdvance(Calendar,X2852,W2853,"f",FALSE)</f>
        <v>59203</v>
      </c>
      <c r="Y2853" s="1404">
        <f>_xll.qlCalendarAdvance(Calendar,X2853,NDays&amp;"D")</f>
        <v>59203</v>
      </c>
      <c r="Z2853" s="1403">
        <v>1.9825013726177634E-2</v>
      </c>
      <c r="AA2853" s="1411">
        <v>1.9800695485816533E-2</v>
      </c>
    </row>
    <row r="2854" spans="19:27" x14ac:dyDescent="0.2">
      <c r="S2854" s="399"/>
      <c r="T2854" s="1401"/>
      <c r="W2854" s="864" t="str">
        <f t="shared" si="52"/>
        <v>1w</v>
      </c>
      <c r="X2854" s="1405">
        <f>_xll.qlCalendarAdvance(Calendar,X2853,W2854,"f",FALSE)</f>
        <v>59210</v>
      </c>
      <c r="Y2854" s="1404">
        <f>_xll.qlCalendarAdvance(Calendar,X2854,NDays&amp;"D")</f>
        <v>59210</v>
      </c>
      <c r="Z2854" s="1403">
        <v>1.9830119909971879E-2</v>
      </c>
      <c r="AA2854" s="1411">
        <v>1.9805760870342803E-2</v>
      </c>
    </row>
    <row r="2855" spans="19:27" x14ac:dyDescent="0.2">
      <c r="S2855" s="399"/>
      <c r="T2855" s="1401"/>
      <c r="W2855" s="864" t="str">
        <f t="shared" si="52"/>
        <v>1w</v>
      </c>
      <c r="X2855" s="1405">
        <f>_xll.qlCalendarAdvance(Calendar,X2854,W2855,"f",FALSE)</f>
        <v>59217</v>
      </c>
      <c r="Y2855" s="1404">
        <f>_xll.qlCalendarAdvance(Calendar,X2855,NDays&amp;"D")</f>
        <v>59217</v>
      </c>
      <c r="Z2855" s="1403">
        <v>1.983524339868695E-2</v>
      </c>
      <c r="AA2855" s="1411">
        <v>1.9810843532558353E-2</v>
      </c>
    </row>
    <row r="2856" spans="19:27" x14ac:dyDescent="0.2">
      <c r="S2856" s="399"/>
      <c r="T2856" s="1401"/>
      <c r="W2856" s="864" t="str">
        <f t="shared" si="52"/>
        <v>1w</v>
      </c>
      <c r="X2856" s="1405">
        <f>_xll.qlCalendarAdvance(Calendar,X2855,W2856,"f",FALSE)</f>
        <v>59224</v>
      </c>
      <c r="Y2856" s="1404">
        <f>_xll.qlCalendarAdvance(Calendar,X2856,NDays&amp;"D")</f>
        <v>59224</v>
      </c>
      <c r="Z2856" s="1403">
        <v>1.984038419235469E-2</v>
      </c>
      <c r="AA2856" s="1411">
        <v>1.9815943472463182E-2</v>
      </c>
    </row>
    <row r="2857" spans="19:27" x14ac:dyDescent="0.2">
      <c r="S2857" s="399"/>
      <c r="T2857" s="1401"/>
      <c r="W2857" s="864" t="str">
        <f t="shared" si="52"/>
        <v>1w</v>
      </c>
      <c r="X2857" s="1405">
        <f>_xll.qlCalendarAdvance(Calendar,X2856,W2857,"f",FALSE)</f>
        <v>59231</v>
      </c>
      <c r="Y2857" s="1404">
        <f>_xll.qlCalendarAdvance(Calendar,X2857,NDays&amp;"D")</f>
        <v>59231</v>
      </c>
      <c r="Z2857" s="1403">
        <v>1.9850090101909548E-2</v>
      </c>
      <c r="AA2857" s="1411">
        <v>1.9821060690057291E-2</v>
      </c>
    </row>
    <row r="2858" spans="19:27" x14ac:dyDescent="0.2">
      <c r="S2858" s="399"/>
      <c r="T2858" s="1401"/>
      <c r="W2858" s="864" t="str">
        <f t="shared" si="52"/>
        <v>1w</v>
      </c>
      <c r="X2858" s="1405">
        <f>_xll.qlCalendarAdvance(Calendar,X2857,W2858,"f",FALSE)</f>
        <v>59238</v>
      </c>
      <c r="Y2858" s="1404">
        <f>_xll.qlCalendarAdvance(Calendar,X2858,NDays&amp;"D")</f>
        <v>59238</v>
      </c>
      <c r="Z2858" s="1403">
        <v>1.9855273093980799E-2</v>
      </c>
      <c r="AA2858" s="1411">
        <v>1.9826195185016493E-2</v>
      </c>
    </row>
    <row r="2859" spans="19:27" x14ac:dyDescent="0.2">
      <c r="S2859" s="399"/>
      <c r="T2859" s="1401"/>
      <c r="W2859" s="864" t="str">
        <f t="shared" si="52"/>
        <v>1w</v>
      </c>
      <c r="X2859" s="1405">
        <f>_xll.qlCalendarAdvance(Calendar,X2858,W2859,"f",FALSE)</f>
        <v>59245</v>
      </c>
      <c r="Y2859" s="1404">
        <f>_xll.qlCalendarAdvance(Calendar,X2859,NDays&amp;"D")</f>
        <v>59245</v>
      </c>
      <c r="Z2859" s="1403">
        <v>1.986047339614265E-2</v>
      </c>
      <c r="AA2859" s="1411">
        <v>1.9831346957908114E-2</v>
      </c>
    </row>
    <row r="2860" spans="19:27" x14ac:dyDescent="0.2">
      <c r="S2860" s="399"/>
      <c r="T2860" s="1401"/>
      <c r="W2860" s="864" t="str">
        <f t="shared" si="52"/>
        <v>1w</v>
      </c>
      <c r="X2860" s="1405">
        <f>_xll.qlCalendarAdvance(Calendar,X2859,W2860,"f",FALSE)</f>
        <v>59252</v>
      </c>
      <c r="Y2860" s="1404">
        <f>_xll.qlCalendarAdvance(Calendar,X2860,NDays&amp;"D")</f>
        <v>59252</v>
      </c>
      <c r="Z2860" s="1403">
        <v>1.9865691008424575E-2</v>
      </c>
      <c r="AA2860" s="1411">
        <v>1.9836516008489014E-2</v>
      </c>
    </row>
    <row r="2861" spans="19:27" x14ac:dyDescent="0.2">
      <c r="S2861" s="399"/>
      <c r="T2861" s="1401"/>
      <c r="W2861" s="864" t="str">
        <f t="shared" si="52"/>
        <v>1w</v>
      </c>
      <c r="X2861" s="1405">
        <f>_xll.qlCalendarAdvance(Calendar,X2860,W2861,"f",FALSE)</f>
        <v>59259</v>
      </c>
      <c r="Y2861" s="1404">
        <f>_xll.qlCalendarAdvance(Calendar,X2861,NDays&amp;"D")</f>
        <v>59259</v>
      </c>
      <c r="Z2861" s="1403">
        <v>1.9868178479307923E-2</v>
      </c>
      <c r="AA2861" s="1411">
        <v>1.9841702336516054E-2</v>
      </c>
    </row>
    <row r="2862" spans="19:27" x14ac:dyDescent="0.2">
      <c r="S2862" s="399"/>
      <c r="T2862" s="1401"/>
      <c r="W2862" s="864" t="str">
        <f t="shared" si="52"/>
        <v>1w</v>
      </c>
      <c r="X2862" s="1405">
        <f>_xll.qlCalendarAdvance(Calendar,X2861,W2862,"f",FALSE)</f>
        <v>59266</v>
      </c>
      <c r="Y2862" s="1404">
        <f>_xll.qlCalendarAdvance(Calendar,X2862,NDays&amp;"D")</f>
        <v>59266</v>
      </c>
      <c r="Z2862" s="1403">
        <v>1.9873426146131967E-2</v>
      </c>
      <c r="AA2862" s="1411">
        <v>1.984690594231342E-2</v>
      </c>
    </row>
    <row r="2863" spans="19:27" x14ac:dyDescent="0.2">
      <c r="S2863" s="399"/>
      <c r="T2863" s="1401"/>
      <c r="W2863" s="864" t="str">
        <f t="shared" si="52"/>
        <v>1w</v>
      </c>
      <c r="X2863" s="1405">
        <f>_xll.qlCalendarAdvance(Calendar,X2862,W2863,"f",FALSE)</f>
        <v>59273</v>
      </c>
      <c r="Y2863" s="1404">
        <f>_xll.qlCalendarAdvance(Calendar,X2863,NDays&amp;"D")</f>
        <v>59273</v>
      </c>
      <c r="Z2863" s="1403">
        <v>1.9878691120089408E-2</v>
      </c>
      <c r="AA2863" s="1411">
        <v>1.9852126825800065E-2</v>
      </c>
    </row>
    <row r="2864" spans="19:27" x14ac:dyDescent="0.2">
      <c r="S2864" s="399"/>
      <c r="T2864" s="1401"/>
      <c r="W2864" s="864" t="str">
        <f t="shared" si="52"/>
        <v>1w</v>
      </c>
      <c r="X2864" s="1405">
        <f>_xll.qlCalendarAdvance(Calendar,X2863,W2864,"f",FALSE)</f>
        <v>59280</v>
      </c>
      <c r="Y2864" s="1404">
        <f>_xll.qlCalendarAdvance(Calendar,X2864,NDays&amp;"D")</f>
        <v>59280</v>
      </c>
      <c r="Z2864" s="1403">
        <v>1.9883973401201849E-2</v>
      </c>
      <c r="AA2864" s="1411">
        <v>1.9857364986894943E-2</v>
      </c>
    </row>
    <row r="2865" spans="19:27" x14ac:dyDescent="0.2">
      <c r="S2865" s="399"/>
      <c r="T2865" s="1401"/>
      <c r="W2865" s="864" t="str">
        <f t="shared" si="52"/>
        <v>1w</v>
      </c>
      <c r="X2865" s="1405">
        <f>_xll.qlCalendarAdvance(Calendar,X2864,W2865,"f",FALSE)</f>
        <v>59287</v>
      </c>
      <c r="Y2865" s="1404">
        <f>_xll.qlCalendarAdvance(Calendar,X2865,NDays&amp;"D")</f>
        <v>59287</v>
      </c>
      <c r="Z2865" s="1403">
        <v>1.988927298948821E-2</v>
      </c>
      <c r="AA2865" s="1411">
        <v>1.9862620425598054E-2</v>
      </c>
    </row>
    <row r="2866" spans="19:27" x14ac:dyDescent="0.2">
      <c r="S2866" s="399"/>
      <c r="T2866" s="1401"/>
      <c r="W2866" s="864" t="str">
        <f t="shared" si="52"/>
        <v>1w</v>
      </c>
      <c r="X2866" s="1405">
        <f>_xll.qlCalendarAdvance(Calendar,X2865,W2866,"f",FALSE)</f>
        <v>59294</v>
      </c>
      <c r="Y2866" s="1404">
        <f>_xll.qlCalendarAdvance(Calendar,X2866,NDays&amp;"D")</f>
        <v>59294</v>
      </c>
      <c r="Z2866" s="1403">
        <v>1.9897360195855768E-2</v>
      </c>
      <c r="AA2866" s="1411">
        <v>1.9867893141990445E-2</v>
      </c>
    </row>
    <row r="2867" spans="19:27" x14ac:dyDescent="0.2">
      <c r="S2867" s="399"/>
      <c r="T2867" s="1401"/>
      <c r="W2867" s="864" t="str">
        <f t="shared" si="52"/>
        <v>1w</v>
      </c>
      <c r="X2867" s="1405">
        <f>_xll.qlCalendarAdvance(Calendar,X2866,W2867,"f",FALSE)</f>
        <v>59301</v>
      </c>
      <c r="Y2867" s="1404">
        <f>_xll.qlCalendarAdvance(Calendar,X2867,NDays&amp;"D")</f>
        <v>59301</v>
      </c>
      <c r="Z2867" s="1403">
        <v>1.9902698979621648E-2</v>
      </c>
      <c r="AA2867" s="1411">
        <v>1.9873183136153161E-2</v>
      </c>
    </row>
    <row r="2868" spans="19:27" x14ac:dyDescent="0.2">
      <c r="S2868" s="399"/>
      <c r="T2868" s="1401"/>
      <c r="W2868" s="864" t="str">
        <f t="shared" si="52"/>
        <v>1w</v>
      </c>
      <c r="X2868" s="1405">
        <f>_xll.qlCalendarAdvance(Calendar,X2867,W2868,"f",FALSE)</f>
        <v>59308</v>
      </c>
      <c r="Y2868" s="1404">
        <f>_xll.qlCalendarAdvance(Calendar,X2868,NDays&amp;"D")</f>
        <v>59308</v>
      </c>
      <c r="Z2868" s="1403">
        <v>1.9908055073699166E-2</v>
      </c>
      <c r="AA2868" s="1411">
        <v>1.9878490407843064E-2</v>
      </c>
    </row>
    <row r="2869" spans="19:27" x14ac:dyDescent="0.2">
      <c r="S2869" s="399"/>
      <c r="T2869" s="1401"/>
      <c r="W2869" s="864" t="str">
        <f t="shared" si="52"/>
        <v>1w</v>
      </c>
      <c r="X2869" s="1405">
        <f>_xll.qlCalendarAdvance(Calendar,X2868,W2869,"f",FALSE)</f>
        <v>59315</v>
      </c>
      <c r="Y2869" s="1404">
        <f>_xll.qlCalendarAdvance(Calendar,X2869,NDays&amp;"D")</f>
        <v>59315</v>
      </c>
      <c r="Z2869" s="1403">
        <v>1.9913428478112876E-2</v>
      </c>
      <c r="AA2869" s="1411">
        <v>1.9883814957141199E-2</v>
      </c>
    </row>
    <row r="2870" spans="19:27" x14ac:dyDescent="0.2">
      <c r="S2870" s="399"/>
      <c r="T2870" s="1401"/>
      <c r="W2870" s="864" t="str">
        <f t="shared" si="52"/>
        <v>1w</v>
      </c>
      <c r="X2870" s="1405">
        <f>_xll.qlCalendarAdvance(Calendar,X2869,W2870,"f",FALSE)</f>
        <v>59322</v>
      </c>
      <c r="Y2870" s="1404">
        <f>_xll.qlCalendarAdvance(Calendar,X2870,NDays&amp;"D")</f>
        <v>59322</v>
      </c>
      <c r="Z2870" s="1403">
        <v>1.9916030539347318E-2</v>
      </c>
      <c r="AA2870" s="1411">
        <v>1.9889156784452799E-2</v>
      </c>
    </row>
    <row r="2871" spans="19:27" x14ac:dyDescent="0.2">
      <c r="S2871" s="399"/>
      <c r="T2871" s="1401"/>
      <c r="W2871" s="864" t="str">
        <f t="shared" si="52"/>
        <v>1w</v>
      </c>
      <c r="X2871" s="1405">
        <f>_xll.qlCalendarAdvance(Calendar,X2870,W2871,"f",FALSE)</f>
        <v>59329</v>
      </c>
      <c r="Y2871" s="1404">
        <f>_xll.qlCalendarAdvance(Calendar,X2871,NDays&amp;"D")</f>
        <v>59329</v>
      </c>
      <c r="Z2871" s="1403">
        <v>1.9921433971166157E-2</v>
      </c>
      <c r="AA2871" s="1411">
        <v>1.9894515889129494E-2</v>
      </c>
    </row>
    <row r="2872" spans="19:27" x14ac:dyDescent="0.2">
      <c r="S2872" s="399"/>
      <c r="T2872" s="1401"/>
      <c r="W2872" s="864" t="str">
        <f t="shared" si="52"/>
        <v>1w</v>
      </c>
      <c r="X2872" s="1405">
        <f>_xll.qlCalendarAdvance(Calendar,X2871,W2872,"f",FALSE)</f>
        <v>59336</v>
      </c>
      <c r="Y2872" s="1404">
        <f>_xll.qlCalendarAdvance(Calendar,X2872,NDays&amp;"D")</f>
        <v>59336</v>
      </c>
      <c r="Z2872" s="1403">
        <v>1.9926854710318298E-2</v>
      </c>
      <c r="AA2872" s="1411">
        <v>1.9899892271414421E-2</v>
      </c>
    </row>
    <row r="2873" spans="19:27" x14ac:dyDescent="0.2">
      <c r="S2873" s="399"/>
      <c r="T2873" s="1401"/>
      <c r="W2873" s="864" t="str">
        <f t="shared" si="52"/>
        <v>1w</v>
      </c>
      <c r="X2873" s="1405">
        <f>_xll.qlCalendarAdvance(Calendar,X2872,W2873,"f",FALSE)</f>
        <v>59343</v>
      </c>
      <c r="Y2873" s="1404">
        <f>_xll.qlCalendarAdvance(Calendar,X2873,NDays&amp;"D")</f>
        <v>59343</v>
      </c>
      <c r="Z2873" s="1403">
        <v>1.9932292756828063E-2</v>
      </c>
      <c r="AA2873" s="1411">
        <v>1.9905285931469674E-2</v>
      </c>
    </row>
    <row r="2874" spans="19:27" x14ac:dyDescent="0.2">
      <c r="S2874" s="399"/>
      <c r="T2874" s="1401"/>
      <c r="W2874" s="864" t="str">
        <f t="shared" si="52"/>
        <v>1w</v>
      </c>
      <c r="X2874" s="1405">
        <f>_xll.qlCalendarAdvance(Calendar,X2873,W2874,"f",FALSE)</f>
        <v>59350</v>
      </c>
      <c r="Y2874" s="1404">
        <f>_xll.qlCalendarAdvance(Calendar,X2874,NDays&amp;"D")</f>
        <v>59350</v>
      </c>
      <c r="Z2874" s="1403">
        <v>1.9937748110719765E-2</v>
      </c>
      <c r="AA2874" s="1411">
        <v>1.9910696869214206E-2</v>
      </c>
    </row>
    <row r="2875" spans="19:27" x14ac:dyDescent="0.2">
      <c r="S2875" s="399"/>
      <c r="T2875" s="1401"/>
      <c r="W2875" s="864" t="str">
        <f t="shared" si="52"/>
        <v>1w</v>
      </c>
      <c r="X2875" s="1405">
        <f>_xll.qlCalendarAdvance(Calendar,X2874,W2875,"f",FALSE)</f>
        <v>59357</v>
      </c>
      <c r="Y2875" s="1404">
        <f>_xll.qlCalendarAdvance(Calendar,X2875,NDays&amp;"D")</f>
        <v>59357</v>
      </c>
      <c r="Z2875" s="1403">
        <v>1.9946032423104249E-2</v>
      </c>
      <c r="AA2875" s="1411">
        <v>1.9916125084648018E-2</v>
      </c>
    </row>
    <row r="2876" spans="19:27" x14ac:dyDescent="0.2">
      <c r="S2876" s="399"/>
      <c r="T2876" s="1401"/>
      <c r="W2876" s="864" t="str">
        <f t="shared" si="52"/>
        <v>1w</v>
      </c>
      <c r="X2876" s="1405">
        <f>_xll.qlCalendarAdvance(Calendar,X2875,W2876,"f",FALSE)</f>
        <v>59364</v>
      </c>
      <c r="Y2876" s="1404">
        <f>_xll.qlCalendarAdvance(Calendar,X2876,NDays&amp;"D")</f>
        <v>59364</v>
      </c>
      <c r="Z2876" s="1403">
        <v>1.995152700058846E-2</v>
      </c>
      <c r="AA2876" s="1411">
        <v>1.9921570577609016E-2</v>
      </c>
    </row>
    <row r="2877" spans="19:27" x14ac:dyDescent="0.2">
      <c r="S2877" s="399"/>
      <c r="T2877" s="1401"/>
      <c r="W2877" s="864" t="str">
        <f t="shared" si="52"/>
        <v>1w</v>
      </c>
      <c r="X2877" s="1405">
        <f>_xll.qlCalendarAdvance(Calendar,X2876,W2877,"f",FALSE)</f>
        <v>59371</v>
      </c>
      <c r="Y2877" s="1404">
        <f>_xll.qlCalendarAdvance(Calendar,X2877,NDays&amp;"D")</f>
        <v>59371</v>
      </c>
      <c r="Z2877" s="1403">
        <v>1.9957038888612708E-2</v>
      </c>
      <c r="AA2877" s="1411">
        <v>1.9927033348340339E-2</v>
      </c>
    </row>
    <row r="2878" spans="19:27" x14ac:dyDescent="0.2">
      <c r="S2878" s="399"/>
      <c r="T2878" s="1401"/>
      <c r="W2878" s="864" t="str">
        <f t="shared" si="52"/>
        <v>1w</v>
      </c>
      <c r="X2878" s="1405">
        <f>_xll.qlCalendarAdvance(Calendar,X2877,W2878,"f",FALSE)</f>
        <v>59378</v>
      </c>
      <c r="Y2878" s="1404">
        <f>_xll.qlCalendarAdvance(Calendar,X2878,NDays&amp;"D")</f>
        <v>59378</v>
      </c>
      <c r="Z2878" s="1403">
        <v>1.9963510277987182E-2</v>
      </c>
      <c r="AA2878" s="1411">
        <v>1.9932513396760942E-2</v>
      </c>
    </row>
    <row r="2879" spans="19:27" x14ac:dyDescent="0.2">
      <c r="S2879" s="399"/>
      <c r="T2879" s="1401"/>
      <c r="W2879" s="864" t="str">
        <f t="shared" si="52"/>
        <v>1w</v>
      </c>
      <c r="X2879" s="1405">
        <f>_xll.qlCalendarAdvance(Calendar,X2878,W2879,"f",FALSE)</f>
        <v>59385</v>
      </c>
      <c r="Y2879" s="1404">
        <f>_xll.qlCalendarAdvance(Calendar,X2879,NDays&amp;"D")</f>
        <v>59385</v>
      </c>
      <c r="Z2879" s="1403">
        <v>1.9968114596394297E-2</v>
      </c>
      <c r="AA2879" s="1411">
        <v>1.9938010722789778E-2</v>
      </c>
    </row>
    <row r="2880" spans="19:27" x14ac:dyDescent="0.2">
      <c r="S2880" s="399"/>
      <c r="T2880" s="1401"/>
      <c r="W2880" s="864" t="str">
        <f t="shared" si="52"/>
        <v>1w</v>
      </c>
      <c r="X2880" s="1405">
        <f>_xll.qlCalendarAdvance(Calendar,X2879,W2880,"f",FALSE)</f>
        <v>59392</v>
      </c>
      <c r="Y2880" s="1404">
        <f>_xll.qlCalendarAdvance(Calendar,X2880,NDays&amp;"D")</f>
        <v>59392</v>
      </c>
      <c r="Z2880" s="1403">
        <v>1.99736784161983E-2</v>
      </c>
      <c r="AA2880" s="1411">
        <v>1.9943525326507894E-2</v>
      </c>
    </row>
    <row r="2881" spans="19:27" x14ac:dyDescent="0.2">
      <c r="S2881" s="399"/>
      <c r="T2881" s="1401"/>
      <c r="W2881" s="864" t="str">
        <f t="shared" si="52"/>
        <v>1w</v>
      </c>
      <c r="X2881" s="1405">
        <f>_xll.qlCalendarAdvance(Calendar,X2880,W2881,"f",FALSE)</f>
        <v>59399</v>
      </c>
      <c r="Y2881" s="1404">
        <f>_xll.qlCalendarAdvance(Calendar,X2881,NDays&amp;"D")</f>
        <v>59399</v>
      </c>
      <c r="Z2881" s="1403">
        <v>1.9979259546650401E-2</v>
      </c>
      <c r="AA2881" s="1411">
        <v>1.9949057207996335E-2</v>
      </c>
    </row>
    <row r="2882" spans="19:27" x14ac:dyDescent="0.2">
      <c r="S2882" s="399"/>
      <c r="T2882" s="1401"/>
      <c r="W2882" s="864" t="str">
        <f t="shared" si="52"/>
        <v>1w</v>
      </c>
      <c r="X2882" s="1405">
        <f>_xll.qlCalendarAdvance(Calendar,X2881,W2882,"f",FALSE)</f>
        <v>59406</v>
      </c>
      <c r="Y2882" s="1404">
        <f>_xll.qlCalendarAdvance(Calendar,X2882,NDays&amp;"D")</f>
        <v>59406</v>
      </c>
      <c r="Z2882" s="1403">
        <v>1.9984857987775165E-2</v>
      </c>
      <c r="AA2882" s="1411">
        <v>1.9954606367093009E-2</v>
      </c>
    </row>
    <row r="2883" spans="19:27" x14ac:dyDescent="0.2">
      <c r="S2883" s="399"/>
      <c r="T2883" s="1401"/>
      <c r="W2883" s="864" t="str">
        <f t="shared" si="52"/>
        <v>1w</v>
      </c>
      <c r="X2883" s="1405">
        <f>_xll.qlCalendarAdvance(Calendar,X2882,W2883,"f",FALSE)</f>
        <v>59413</v>
      </c>
      <c r="Y2883" s="1404">
        <f>_xll.qlCalendarAdvance(Calendar,X2883,NDays&amp;"D")</f>
        <v>59413</v>
      </c>
      <c r="Z2883" s="1403">
        <v>1.9987625131798047E-2</v>
      </c>
      <c r="AA2883" s="1411">
        <v>1.9960172803716869E-2</v>
      </c>
    </row>
    <row r="2884" spans="19:27" x14ac:dyDescent="0.2">
      <c r="S2884" s="399"/>
      <c r="T2884" s="1401"/>
      <c r="W2884" s="864" t="str">
        <f t="shared" si="52"/>
        <v>1w</v>
      </c>
      <c r="X2884" s="1405">
        <f>_xll.qlCalendarAdvance(Calendar,X2883,W2884,"f",FALSE)</f>
        <v>59420</v>
      </c>
      <c r="Y2884" s="1404">
        <f>_xll.qlCalendarAdvance(Calendar,X2884,NDays&amp;"D")</f>
        <v>59420</v>
      </c>
      <c r="Z2884" s="1403">
        <v>1.9993253560800433E-2</v>
      </c>
      <c r="AA2884" s="1411">
        <v>1.9965756518192102E-2</v>
      </c>
    </row>
    <row r="2885" spans="19:27" x14ac:dyDescent="0.2">
      <c r="S2885" s="399"/>
      <c r="T2885" s="1401"/>
      <c r="W2885" s="864" t="str">
        <f t="shared" si="52"/>
        <v>1w</v>
      </c>
      <c r="X2885" s="1405">
        <f>_xll.qlCalendarAdvance(Calendar,X2884,W2885,"f",FALSE)</f>
        <v>59427</v>
      </c>
      <c r="Y2885" s="1404">
        <f>_xll.qlCalendarAdvance(Calendar,X2885,NDays&amp;"D")</f>
        <v>59427</v>
      </c>
      <c r="Z2885" s="1403">
        <v>1.9998899297444105E-2</v>
      </c>
      <c r="AA2885" s="1411">
        <v>1.9971357510356613E-2</v>
      </c>
    </row>
    <row r="2886" spans="19:27" x14ac:dyDescent="0.2">
      <c r="S2886" s="399"/>
      <c r="T2886" s="1401"/>
      <c r="W2886" s="864" t="str">
        <f t="shared" si="52"/>
        <v>1w</v>
      </c>
      <c r="X2886" s="1405">
        <f>_xll.qlCalendarAdvance(Calendar,X2885,W2886,"f",FALSE)</f>
        <v>59434</v>
      </c>
      <c r="Y2886" s="1404">
        <f>_xll.qlCalendarAdvance(Calendar,X2886,NDays&amp;"D")</f>
        <v>59434</v>
      </c>
      <c r="Z2886" s="1403">
        <v>2.0004562341750669E-2</v>
      </c>
      <c r="AA2886" s="1411">
        <v>1.9976975780048312E-2</v>
      </c>
    </row>
    <row r="2887" spans="19:27" x14ac:dyDescent="0.2">
      <c r="S2887" s="399"/>
      <c r="T2887" s="1401"/>
      <c r="W2887" s="864" t="str">
        <f t="shared" si="52"/>
        <v>1w</v>
      </c>
      <c r="X2887" s="1405">
        <f>_xll.qlCalendarAdvance(Calendar,X2886,W2887,"f",FALSE)</f>
        <v>59441</v>
      </c>
      <c r="Y2887" s="1404">
        <f>_xll.qlCalendarAdvance(Calendar,X2887,NDays&amp;"D")</f>
        <v>59441</v>
      </c>
      <c r="Z2887" s="1403">
        <v>2.0010242693747148E-2</v>
      </c>
      <c r="AA2887" s="1411">
        <v>1.9982611327510336E-2</v>
      </c>
    </row>
    <row r="2888" spans="19:27" x14ac:dyDescent="0.2">
      <c r="S2888" s="399"/>
      <c r="T2888" s="1401"/>
      <c r="W2888" s="864" t="str">
        <f t="shared" si="52"/>
        <v>1w</v>
      </c>
      <c r="X2888" s="1405">
        <f>_xll.qlCalendarAdvance(Calendar,X2887,W2888,"f",FALSE)</f>
        <v>59448</v>
      </c>
      <c r="Y2888" s="1404">
        <f>_xll.qlCalendarAdvance(Calendar,X2888,NDays&amp;"D")</f>
        <v>59448</v>
      </c>
      <c r="Z2888" s="1403">
        <v>2.001881216005439E-2</v>
      </c>
      <c r="AA2888" s="1411">
        <v>1.9988264152661639E-2</v>
      </c>
    </row>
    <row r="2889" spans="19:27" x14ac:dyDescent="0.2">
      <c r="S2889" s="399"/>
      <c r="T2889" s="1401"/>
      <c r="W2889" s="864" t="str">
        <f t="shared" si="52"/>
        <v>1w</v>
      </c>
      <c r="X2889" s="1405">
        <f>_xll.qlCalendarAdvance(Calendar,X2888,W2889,"f",FALSE)</f>
        <v>59455</v>
      </c>
      <c r="Y2889" s="1404">
        <f>_xll.qlCalendarAdvance(Calendar,X2889,NDays&amp;"D")</f>
        <v>59455</v>
      </c>
      <c r="Z2889" s="1403">
        <v>2.0024531776612273E-2</v>
      </c>
      <c r="AA2889" s="1411">
        <v>1.9993934255502221E-2</v>
      </c>
    </row>
    <row r="2890" spans="19:27" x14ac:dyDescent="0.2">
      <c r="S2890" s="399"/>
      <c r="T2890" s="1401"/>
      <c r="W2890" s="864" t="str">
        <f t="shared" si="52"/>
        <v>1w</v>
      </c>
      <c r="X2890" s="1405">
        <f>_xll.qlCalendarAdvance(Calendar,X2889,W2890,"f",FALSE)</f>
        <v>59462</v>
      </c>
      <c r="Y2890" s="1404">
        <f>_xll.qlCalendarAdvance(Calendar,X2890,NDays&amp;"D")</f>
        <v>59462</v>
      </c>
      <c r="Z2890" s="1403">
        <v>2.0030268704054031E-2</v>
      </c>
      <c r="AA2890" s="1411">
        <v>1.9999621635951037E-2</v>
      </c>
    </row>
    <row r="2891" spans="19:27" x14ac:dyDescent="0.2">
      <c r="S2891" s="399"/>
      <c r="T2891" s="1401"/>
      <c r="W2891" s="864" t="str">
        <f t="shared" si="52"/>
        <v>1w</v>
      </c>
      <c r="X2891" s="1405">
        <f>_xll.qlCalendarAdvance(Calendar,X2890,W2891,"f",FALSE)</f>
        <v>59469</v>
      </c>
      <c r="Y2891" s="1404">
        <f>_xll.qlCalendarAdvance(Calendar,X2891,NDays&amp;"D")</f>
        <v>59469</v>
      </c>
      <c r="Z2891" s="1403">
        <v>2.0036022942401758E-2</v>
      </c>
      <c r="AA2891" s="1411">
        <v>2.0005326294008086E-2</v>
      </c>
    </row>
    <row r="2892" spans="19:27" x14ac:dyDescent="0.2">
      <c r="S2892" s="399"/>
      <c r="T2892" s="1401"/>
      <c r="W2892" s="864" t="str">
        <f t="shared" si="52"/>
        <v>1w</v>
      </c>
      <c r="X2892" s="1405">
        <f>_xll.qlCalendarAdvance(Calendar,X2891,W2892,"f",FALSE)</f>
        <v>59476</v>
      </c>
      <c r="Y2892" s="1404">
        <f>_xll.qlCalendarAdvance(Calendar,X2892,NDays&amp;"D")</f>
        <v>59476</v>
      </c>
      <c r="Z2892" s="1403">
        <v>2.003890406992918E-2</v>
      </c>
      <c r="AA2892" s="1411">
        <v>2.0011048229997552E-2</v>
      </c>
    </row>
    <row r="2893" spans="19:27" x14ac:dyDescent="0.2">
      <c r="S2893" s="399"/>
      <c r="T2893" s="1401"/>
      <c r="W2893" s="864" t="str">
        <f t="shared" si="52"/>
        <v>1w</v>
      </c>
      <c r="X2893" s="1405">
        <f>_xll.qlCalendarAdvance(Calendar,X2892,W2893,"f",FALSE)</f>
        <v>59483</v>
      </c>
      <c r="Y2893" s="1404">
        <f>_xll.qlCalendarAdvance(Calendar,X2893,NDays&amp;"D")</f>
        <v>59483</v>
      </c>
      <c r="Z2893" s="1403">
        <v>2.0044688268575715E-2</v>
      </c>
      <c r="AA2893" s="1411">
        <v>2.0016787443514206E-2</v>
      </c>
    </row>
    <row r="2894" spans="19:27" x14ac:dyDescent="0.2">
      <c r="S2894" s="399"/>
      <c r="T2894" s="1401"/>
      <c r="W2894" s="864" t="str">
        <f t="shared" si="52"/>
        <v>1w</v>
      </c>
      <c r="X2894" s="1405">
        <f>_xll.qlCalendarAdvance(Calendar,X2893,W2894,"f",FALSE)</f>
        <v>59490</v>
      </c>
      <c r="Y2894" s="1404">
        <f>_xll.qlCalendarAdvance(Calendar,X2894,NDays&amp;"D")</f>
        <v>59490</v>
      </c>
      <c r="Z2894" s="1403">
        <v>2.0050489775079654E-2</v>
      </c>
      <c r="AA2894" s="1411">
        <v>2.0022543934639092E-2</v>
      </c>
    </row>
    <row r="2895" spans="19:27" x14ac:dyDescent="0.2">
      <c r="S2895" s="399"/>
      <c r="T2895" s="1401"/>
      <c r="W2895" s="864" t="str">
        <f t="shared" si="52"/>
        <v>1w</v>
      </c>
      <c r="X2895" s="1405">
        <f>_xll.qlCalendarAdvance(Calendar,X2894,W2895,"f",FALSE)</f>
        <v>59497</v>
      </c>
      <c r="Y2895" s="1404">
        <f>_xll.qlCalendarAdvance(Calendar,X2895,NDays&amp;"D")</f>
        <v>59497</v>
      </c>
      <c r="Z2895" s="1403">
        <v>2.0056308589470717E-2</v>
      </c>
      <c r="AA2895" s="1411">
        <v>2.0028317703534304E-2</v>
      </c>
    </row>
    <row r="2896" spans="19:27" x14ac:dyDescent="0.2">
      <c r="S2896" s="399"/>
      <c r="T2896" s="1401"/>
      <c r="W2896" s="864" t="str">
        <f t="shared" si="52"/>
        <v>1w</v>
      </c>
      <c r="X2896" s="1405">
        <f>_xll.qlCalendarAdvance(Calendar,X2895,W2896,"f",FALSE)</f>
        <v>59504</v>
      </c>
      <c r="Y2896" s="1404">
        <f>_xll.qlCalendarAdvance(Calendar,X2896,NDays&amp;"D")</f>
        <v>59504</v>
      </c>
      <c r="Z2896" s="1403">
        <v>2.006214471177592E-2</v>
      </c>
      <c r="AA2896" s="1411">
        <v>2.0034108750199842E-2</v>
      </c>
    </row>
    <row r="2897" spans="19:27" x14ac:dyDescent="0.2">
      <c r="S2897" s="399"/>
      <c r="T2897" s="1401"/>
      <c r="W2897" s="864" t="str">
        <f t="shared" si="52"/>
        <v>1w</v>
      </c>
      <c r="X2897" s="1405">
        <f>_xll.qlCalendarAdvance(Calendar,X2896,W2897,"f",FALSE)</f>
        <v>59511</v>
      </c>
      <c r="Y2897" s="1404">
        <f>_xll.qlCalendarAdvance(Calendar,X2897,NDays&amp;"D")</f>
        <v>59511</v>
      </c>
      <c r="Z2897" s="1403">
        <v>2.0070911903122251E-2</v>
      </c>
      <c r="AA2897" s="1411">
        <v>2.003991707431152E-2</v>
      </c>
    </row>
    <row r="2898" spans="19:27" x14ac:dyDescent="0.2">
      <c r="S2898" s="399"/>
      <c r="T2898" s="1401"/>
      <c r="W2898" s="864" t="str">
        <f t="shared" si="52"/>
        <v>1w</v>
      </c>
      <c r="X2898" s="1405">
        <f>_xll.qlCalendarAdvance(Calendar,X2897,W2898,"f",FALSE)</f>
        <v>59518</v>
      </c>
      <c r="Y2898" s="1404">
        <f>_xll.qlCalendarAdvance(Calendar,X2898,NDays&amp;"D")</f>
        <v>59518</v>
      </c>
      <c r="Z2898" s="1403">
        <v>2.0076787318600162E-2</v>
      </c>
      <c r="AA2898" s="1411">
        <v>2.0045742676274569E-2</v>
      </c>
    </row>
    <row r="2899" spans="19:27" x14ac:dyDescent="0.2">
      <c r="S2899" s="399"/>
      <c r="T2899" s="1401"/>
      <c r="W2899" s="864" t="str">
        <f t="shared" si="52"/>
        <v>1w</v>
      </c>
      <c r="X2899" s="1405">
        <f>_xll.qlCalendarAdvance(Calendar,X2898,W2899,"f",FALSE)</f>
        <v>59525</v>
      </c>
      <c r="Y2899" s="1404">
        <f>_xll.qlCalendarAdvance(Calendar,X2899,NDays&amp;"D")</f>
        <v>59525</v>
      </c>
      <c r="Z2899" s="1403">
        <v>2.0082680045209998E-2</v>
      </c>
      <c r="AA2899" s="1411">
        <v>2.0051585555926899E-2</v>
      </c>
    </row>
    <row r="2900" spans="19:27" x14ac:dyDescent="0.2">
      <c r="S2900" s="399"/>
      <c r="T2900" s="1401"/>
      <c r="W2900" s="864" t="str">
        <f t="shared" si="52"/>
        <v>1w</v>
      </c>
      <c r="X2900" s="1405">
        <f>_xll.qlCalendarAdvance(Calendar,X2899,W2900,"f",FALSE)</f>
        <v>59532</v>
      </c>
      <c r="Y2900" s="1404">
        <f>_xll.qlCalendarAdvance(Calendar,X2900,NDays&amp;"D")</f>
        <v>59532</v>
      </c>
      <c r="Z2900" s="1403">
        <v>2.0088590082968944E-2</v>
      </c>
      <c r="AA2900" s="1411">
        <v>2.0057445713268507E-2</v>
      </c>
    </row>
    <row r="2901" spans="19:27" x14ac:dyDescent="0.2">
      <c r="S2901" s="399"/>
      <c r="T2901" s="1401"/>
      <c r="W2901" s="864" t="str">
        <f t="shared" si="52"/>
        <v>1w</v>
      </c>
      <c r="X2901" s="1405">
        <f>_xll.qlCalendarAdvance(Calendar,X2900,W2901,"f",FALSE)</f>
        <v>59539</v>
      </c>
      <c r="Y2901" s="1404">
        <f>_xll.qlCalendarAdvance(Calendar,X2901,NDays&amp;"D")</f>
        <v>59539</v>
      </c>
      <c r="Z2901" s="1403">
        <v>2.0094517431916297E-2</v>
      </c>
      <c r="AA2901" s="1411">
        <v>2.0063323148218348E-2</v>
      </c>
    </row>
    <row r="2902" spans="19:27" x14ac:dyDescent="0.2">
      <c r="S2902" s="399"/>
      <c r="T2902" s="1401"/>
      <c r="W2902" s="864" t="str">
        <f t="shared" si="52"/>
        <v>1w</v>
      </c>
      <c r="X2902" s="1405">
        <f>_xll.qlCalendarAdvance(Calendar,X2901,W2902,"f",FALSE)</f>
        <v>59546</v>
      </c>
      <c r="Y2902" s="1404">
        <f>_xll.qlCalendarAdvance(Calendar,X2902,NDays&amp;"D")</f>
        <v>59546</v>
      </c>
      <c r="Z2902" s="1403">
        <v>2.0100462092071711E-2</v>
      </c>
      <c r="AA2902" s="1411">
        <v>2.0069217860857469E-2</v>
      </c>
    </row>
    <row r="2903" spans="19:27" x14ac:dyDescent="0.2">
      <c r="S2903" s="399"/>
      <c r="T2903" s="1401"/>
      <c r="W2903" s="864" t="str">
        <f t="shared" si="52"/>
        <v>1w</v>
      </c>
      <c r="X2903" s="1405">
        <f>_xll.qlCalendarAdvance(Calendar,X2902,W2903,"f",FALSE)</f>
        <v>59553</v>
      </c>
      <c r="Y2903" s="1404">
        <f>_xll.qlCalendarAdvance(Calendar,X2903,NDays&amp;"D")</f>
        <v>59553</v>
      </c>
      <c r="Z2903" s="1403">
        <v>2.0106424063467108E-2</v>
      </c>
      <c r="AA2903" s="1411">
        <v>2.0075129851266915E-2</v>
      </c>
    </row>
    <row r="2904" spans="19:27" x14ac:dyDescent="0.2">
      <c r="S2904" s="399"/>
      <c r="T2904" s="1401"/>
      <c r="W2904" s="864" t="str">
        <f t="shared" si="52"/>
        <v>1w</v>
      </c>
      <c r="X2904" s="1405">
        <f>_xll.qlCalendarAdvance(Calendar,X2903,W2904,"f",FALSE)</f>
        <v>59560</v>
      </c>
      <c r="Y2904" s="1404">
        <f>_xll.qlCalendarAdvance(Calendar,X2904,NDays&amp;"D")</f>
        <v>59560</v>
      </c>
      <c r="Z2904" s="1403">
        <v>2.0112403346131957E-2</v>
      </c>
      <c r="AA2904" s="1411">
        <v>2.0081059119365641E-2</v>
      </c>
    </row>
    <row r="2905" spans="19:27" x14ac:dyDescent="0.2">
      <c r="S2905" s="399"/>
      <c r="T2905" s="1401"/>
      <c r="W2905" s="864" t="str">
        <f t="shared" si="52"/>
        <v>1w</v>
      </c>
      <c r="X2905" s="1405">
        <f>_xll.qlCalendarAdvance(Calendar,X2904,W2905,"f",FALSE)</f>
        <v>59567</v>
      </c>
      <c r="Y2905" s="1404">
        <f>_xll.qlCalendarAdvance(Calendar,X2905,NDays&amp;"D")</f>
        <v>59567</v>
      </c>
      <c r="Z2905" s="1403">
        <v>2.0113482087808932E-2</v>
      </c>
      <c r="AA2905" s="1411">
        <v>2.0087005665072599E-2</v>
      </c>
    </row>
    <row r="2906" spans="19:27" x14ac:dyDescent="0.2">
      <c r="S2906" s="399"/>
      <c r="T2906" s="1401"/>
      <c r="W2906" s="864" t="str">
        <f t="shared" ref="W2906:W2969" si="53">W2905</f>
        <v>1w</v>
      </c>
      <c r="X2906" s="1405">
        <f>_xll.qlCalendarAdvance(Calendar,X2905,W2906,"f",FALSE)</f>
        <v>59574</v>
      </c>
      <c r="Y2906" s="1404">
        <f>_xll.qlCalendarAdvance(Calendar,X2906,NDays&amp;"D")</f>
        <v>59574</v>
      </c>
      <c r="Z2906" s="1403">
        <v>2.0119488156434311E-2</v>
      </c>
      <c r="AA2906" s="1411">
        <v>2.0092969488549883E-2</v>
      </c>
    </row>
    <row r="2907" spans="19:27" x14ac:dyDescent="0.2">
      <c r="S2907" s="399"/>
      <c r="T2907" s="1401"/>
      <c r="W2907" s="864" t="str">
        <f t="shared" si="53"/>
        <v>1w</v>
      </c>
      <c r="X2907" s="1405">
        <f>_xll.qlCalendarAdvance(Calendar,X2906,W2907,"f",FALSE)</f>
        <v>59581</v>
      </c>
      <c r="Y2907" s="1404">
        <f>_xll.qlCalendarAdvance(Calendar,X2907,NDays&amp;"D")</f>
        <v>59581</v>
      </c>
      <c r="Z2907" s="1403">
        <v>2.0125511531141217E-2</v>
      </c>
      <c r="AA2907" s="1411">
        <v>2.00989505896354E-2</v>
      </c>
    </row>
    <row r="2908" spans="19:27" x14ac:dyDescent="0.2">
      <c r="S2908" s="399"/>
      <c r="T2908" s="1401"/>
      <c r="W2908" s="864" t="str">
        <f t="shared" si="53"/>
        <v>1w</v>
      </c>
      <c r="X2908" s="1405">
        <f>_xll.qlCalendarAdvance(Calendar,X2907,W2908,"f",FALSE)</f>
        <v>59588</v>
      </c>
      <c r="Y2908" s="1404">
        <f>_xll.qlCalendarAdvance(Calendar,X2908,NDays&amp;"D")</f>
        <v>59588</v>
      </c>
      <c r="Z2908" s="1403">
        <v>2.0131552211947019E-2</v>
      </c>
      <c r="AA2908" s="1411">
        <v>2.0104948968491243E-2</v>
      </c>
    </row>
    <row r="2909" spans="19:27" x14ac:dyDescent="0.2">
      <c r="S2909" s="399"/>
      <c r="T2909" s="1401"/>
      <c r="W2909" s="864" t="str">
        <f t="shared" si="53"/>
        <v>1w</v>
      </c>
      <c r="X2909" s="1405">
        <f>_xll.qlCalendarAdvance(Calendar,X2908,W2909,"f",FALSE)</f>
        <v>59595</v>
      </c>
      <c r="Y2909" s="1404">
        <f>_xll.qlCalendarAdvance(Calendar,X2909,NDays&amp;"D")</f>
        <v>59595</v>
      </c>
      <c r="Z2909" s="1403">
        <v>2.0139589332914674E-2</v>
      </c>
      <c r="AA2909" s="1411">
        <v>2.0110964625036365E-2</v>
      </c>
    </row>
    <row r="2910" spans="19:27" x14ac:dyDescent="0.2">
      <c r="S2910" s="399"/>
      <c r="T2910" s="1401"/>
      <c r="W2910" s="864" t="str">
        <f t="shared" si="53"/>
        <v>1w</v>
      </c>
      <c r="X2910" s="1405">
        <f>_xll.qlCalendarAdvance(Calendar,X2909,W2910,"f",FALSE)</f>
        <v>59602</v>
      </c>
      <c r="Y2910" s="1404">
        <f>_xll.qlCalendarAdvance(Calendar,X2910,NDays&amp;"D")</f>
        <v>59602</v>
      </c>
      <c r="Z2910" s="1403">
        <v>2.0148642580285109E-2</v>
      </c>
      <c r="AA2910" s="1411">
        <v>2.0116997559270766E-2</v>
      </c>
    </row>
    <row r="2911" spans="19:27" x14ac:dyDescent="0.2">
      <c r="S2911" s="399"/>
      <c r="T2911" s="1401"/>
      <c r="W2911" s="864" t="str">
        <f t="shared" si="53"/>
        <v>1w</v>
      </c>
      <c r="X2911" s="1405">
        <f>_xll.qlCalendarAdvance(Calendar,X2910,W2911,"f",FALSE)</f>
        <v>59609</v>
      </c>
      <c r="Y2911" s="1404">
        <f>_xll.qlCalendarAdvance(Calendar,X2911,NDays&amp;"D")</f>
        <v>59609</v>
      </c>
      <c r="Z2911" s="1403">
        <v>2.0155736592184732E-2</v>
      </c>
      <c r="AA2911" s="1411">
        <v>2.01230477711134E-2</v>
      </c>
    </row>
    <row r="2912" spans="19:27" x14ac:dyDescent="0.2">
      <c r="S2912" s="399"/>
      <c r="T2912" s="1401"/>
      <c r="W2912" s="864" t="str">
        <f t="shared" si="53"/>
        <v>1w</v>
      </c>
      <c r="X2912" s="1405">
        <f>_xll.qlCalendarAdvance(Calendar,X2911,W2912,"f",FALSE)</f>
        <v>59616</v>
      </c>
      <c r="Y2912" s="1404">
        <f>_xll.qlCalendarAdvance(Calendar,X2912,NDays&amp;"D")</f>
        <v>59616</v>
      </c>
      <c r="Z2912" s="1403">
        <v>2.0160860816417551E-2</v>
      </c>
      <c r="AA2912" s="1411">
        <v>2.012911526072636E-2</v>
      </c>
    </row>
    <row r="2913" spans="19:27" x14ac:dyDescent="0.2">
      <c r="S2913" s="399"/>
      <c r="T2913" s="1401"/>
      <c r="W2913" s="864" t="str">
        <f t="shared" si="53"/>
        <v>1w</v>
      </c>
      <c r="X2913" s="1405">
        <f>_xll.qlCalendarAdvance(Calendar,X2912,W2913,"f",FALSE)</f>
        <v>59623</v>
      </c>
      <c r="Y2913" s="1404">
        <f>_xll.qlCalendarAdvance(Calendar,X2913,NDays&amp;"D")</f>
        <v>59623</v>
      </c>
      <c r="Z2913" s="1403">
        <v>2.0166995901750206E-2</v>
      </c>
      <c r="AA2913" s="1411">
        <v>2.0135200028109645E-2</v>
      </c>
    </row>
    <row r="2914" spans="19:27" x14ac:dyDescent="0.2">
      <c r="S2914" s="399"/>
      <c r="T2914" s="1401"/>
      <c r="W2914" s="864" t="str">
        <f t="shared" si="53"/>
        <v>1w</v>
      </c>
      <c r="X2914" s="1405">
        <f>_xll.qlCalendarAdvance(Calendar,X2913,W2914,"f",FALSE)</f>
        <v>59630</v>
      </c>
      <c r="Y2914" s="1404">
        <f>_xll.qlCalendarAdvance(Calendar,X2914,NDays&amp;"D")</f>
        <v>59630</v>
      </c>
      <c r="Z2914" s="1403">
        <v>2.0170154594510475E-2</v>
      </c>
      <c r="AA2914" s="1411">
        <v>2.0141302073020118E-2</v>
      </c>
    </row>
    <row r="2915" spans="19:27" x14ac:dyDescent="0.2">
      <c r="S2915" s="399"/>
      <c r="T2915" s="1401"/>
      <c r="W2915" s="864" t="str">
        <f t="shared" si="53"/>
        <v>1w</v>
      </c>
      <c r="X2915" s="1405">
        <f>_xll.qlCalendarAdvance(Calendar,X2914,W2915,"f",FALSE)</f>
        <v>59637</v>
      </c>
      <c r="Y2915" s="1404">
        <f>_xll.qlCalendarAdvance(Calendar,X2915,NDays&amp;"D")</f>
        <v>59637</v>
      </c>
      <c r="Z2915" s="1403">
        <v>2.0176319571909317E-2</v>
      </c>
      <c r="AA2915" s="1411">
        <v>2.0147421395781961E-2</v>
      </c>
    </row>
    <row r="2916" spans="19:27" x14ac:dyDescent="0.2">
      <c r="S2916" s="399"/>
      <c r="T2916" s="1401"/>
      <c r="W2916" s="864" t="str">
        <f t="shared" si="53"/>
        <v>1w</v>
      </c>
      <c r="X2916" s="1405">
        <f>_xll.qlCalendarAdvance(Calendar,X2915,W2916,"f",FALSE)</f>
        <v>59644</v>
      </c>
      <c r="Y2916" s="1404">
        <f>_xll.qlCalendarAdvance(Calendar,X2916,NDays&amp;"D")</f>
        <v>59644</v>
      </c>
      <c r="Z2916" s="1403">
        <v>2.0182501857730184E-2</v>
      </c>
      <c r="AA2916" s="1411">
        <v>2.0153557996152038E-2</v>
      </c>
    </row>
    <row r="2917" spans="19:27" x14ac:dyDescent="0.2">
      <c r="S2917" s="399"/>
      <c r="T2917" s="1401"/>
      <c r="W2917" s="864" t="str">
        <f t="shared" si="53"/>
        <v>1w</v>
      </c>
      <c r="X2917" s="1405">
        <f>_xll.qlCalendarAdvance(Calendar,X2916,W2917,"f",FALSE)</f>
        <v>59651</v>
      </c>
      <c r="Y2917" s="1404">
        <f>_xll.qlCalendarAdvance(Calendar,X2917,NDays&amp;"D")</f>
        <v>59651</v>
      </c>
      <c r="Z2917" s="1403">
        <v>2.01887014520001E-2</v>
      </c>
      <c r="AA2917" s="1411">
        <v>2.0159711874292441E-2</v>
      </c>
    </row>
    <row r="2918" spans="19:27" x14ac:dyDescent="0.2">
      <c r="S2918" s="399"/>
      <c r="T2918" s="1401"/>
      <c r="W2918" s="864" t="str">
        <f t="shared" si="53"/>
        <v>1w</v>
      </c>
      <c r="X2918" s="1405">
        <f>_xll.qlCalendarAdvance(Calendar,X2917,W2918,"f",FALSE)</f>
        <v>59658</v>
      </c>
      <c r="Y2918" s="1404">
        <f>_xll.qlCalendarAdvance(Calendar,X2918,NDays&amp;"D")</f>
        <v>59658</v>
      </c>
      <c r="Z2918" s="1403">
        <v>2.0197931002266505E-2</v>
      </c>
      <c r="AA2918" s="1411">
        <v>2.0165883030122123E-2</v>
      </c>
    </row>
    <row r="2919" spans="19:27" x14ac:dyDescent="0.2">
      <c r="S2919" s="399"/>
      <c r="T2919" s="1401"/>
      <c r="W2919" s="864" t="str">
        <f t="shared" si="53"/>
        <v>1w</v>
      </c>
      <c r="X2919" s="1405">
        <f>_xll.qlCalendarAdvance(Calendar,X2918,W2919,"f",FALSE)</f>
        <v>59665</v>
      </c>
      <c r="Y2919" s="1404">
        <f>_xll.qlCalendarAdvance(Calendar,X2919,NDays&amp;"D")</f>
        <v>59665</v>
      </c>
      <c r="Z2919" s="1403">
        <v>2.0204169957337828E-2</v>
      </c>
      <c r="AA2919" s="1411">
        <v>2.0172071463641084E-2</v>
      </c>
    </row>
    <row r="2920" spans="19:27" x14ac:dyDescent="0.2">
      <c r="S2920" s="399"/>
      <c r="T2920" s="1401"/>
      <c r="W2920" s="864" t="str">
        <f t="shared" si="53"/>
        <v>1w</v>
      </c>
      <c r="X2920" s="1405">
        <f>_xll.qlCalendarAdvance(Calendar,X2919,W2920,"f",FALSE)</f>
        <v>59672</v>
      </c>
      <c r="Y2920" s="1404">
        <f>_xll.qlCalendarAdvance(Calendar,X2920,NDays&amp;"D")</f>
        <v>59672</v>
      </c>
      <c r="Z2920" s="1403">
        <v>2.0210426224135412E-2</v>
      </c>
      <c r="AA2920" s="1411">
        <v>2.0178277174768278E-2</v>
      </c>
    </row>
    <row r="2921" spans="19:27" x14ac:dyDescent="0.2">
      <c r="S2921" s="399"/>
      <c r="T2921" s="1401"/>
      <c r="W2921" s="864" t="str">
        <f t="shared" si="53"/>
        <v>1w</v>
      </c>
      <c r="X2921" s="1405">
        <f>_xll.qlCalendarAdvance(Calendar,X2920,W2921,"f",FALSE)</f>
        <v>59679</v>
      </c>
      <c r="Y2921" s="1404">
        <f>_xll.qlCalendarAdvance(Calendar,X2921,NDays&amp;"D")</f>
        <v>59679</v>
      </c>
      <c r="Z2921" s="1403">
        <v>2.0216699802686276E-2</v>
      </c>
      <c r="AA2921" s="1411">
        <v>2.0184500163665797E-2</v>
      </c>
    </row>
    <row r="2922" spans="19:27" x14ac:dyDescent="0.2">
      <c r="S2922" s="399"/>
      <c r="T2922" s="1401"/>
      <c r="W2922" s="864" t="str">
        <f t="shared" si="53"/>
        <v>1w</v>
      </c>
      <c r="X2922" s="1405">
        <f>_xll.qlCalendarAdvance(Calendar,X2921,W2922,"f",FALSE)</f>
        <v>59686</v>
      </c>
      <c r="Y2922" s="1404">
        <f>_xll.qlCalendarAdvance(Calendar,X2922,NDays&amp;"D")</f>
        <v>59686</v>
      </c>
      <c r="Z2922" s="1403">
        <v>2.0219959050984948E-2</v>
      </c>
      <c r="AA2922" s="1411">
        <v>2.0190740430333642E-2</v>
      </c>
    </row>
    <row r="2923" spans="19:27" x14ac:dyDescent="0.2">
      <c r="S2923" s="399"/>
      <c r="T2923" s="1401"/>
      <c r="W2923" s="864" t="str">
        <f t="shared" si="53"/>
        <v>1w</v>
      </c>
      <c r="X2923" s="1405">
        <f>_xll.qlCalendarAdvance(Calendar,X2922,W2923,"f",FALSE)</f>
        <v>59693</v>
      </c>
      <c r="Y2923" s="1404">
        <f>_xll.qlCalendarAdvance(Calendar,X2923,NDays&amp;"D")</f>
        <v>59693</v>
      </c>
      <c r="Z2923" s="1403">
        <v>2.022626249649484E-2</v>
      </c>
      <c r="AA2923" s="1411">
        <v>2.0196997974609721E-2</v>
      </c>
    </row>
    <row r="2924" spans="19:27" x14ac:dyDescent="0.2">
      <c r="S2924" s="399"/>
      <c r="T2924" s="1401"/>
      <c r="W2924" s="864" t="str">
        <f t="shared" si="53"/>
        <v>1w</v>
      </c>
      <c r="X2924" s="1405">
        <f>_xll.qlCalendarAdvance(Calendar,X2923,W2924,"f",FALSE)</f>
        <v>59700</v>
      </c>
      <c r="Y2924" s="1404">
        <f>_xll.qlCalendarAdvance(Calendar,X2924,NDays&amp;"D")</f>
        <v>59700</v>
      </c>
      <c r="Z2924" s="1403">
        <v>2.0232583250642887E-2</v>
      </c>
      <c r="AA2924" s="1411">
        <v>2.0203272796737171E-2</v>
      </c>
    </row>
    <row r="2925" spans="19:27" x14ac:dyDescent="0.2">
      <c r="S2925" s="399"/>
      <c r="T2925" s="1401"/>
      <c r="W2925" s="864" t="str">
        <f t="shared" si="53"/>
        <v>1w</v>
      </c>
      <c r="X2925" s="1405">
        <f>_xll.qlCalendarAdvance(Calendar,X2924,W2925,"f",FALSE)</f>
        <v>59707</v>
      </c>
      <c r="Y2925" s="1404">
        <f>_xll.qlCalendarAdvance(Calendar,X2925,NDays&amp;"D")</f>
        <v>59707</v>
      </c>
      <c r="Z2925" s="1403">
        <v>2.0238921313447993E-2</v>
      </c>
      <c r="AA2925" s="1411">
        <v>2.0209564896472854E-2</v>
      </c>
    </row>
    <row r="2926" spans="19:27" x14ac:dyDescent="0.2">
      <c r="S2926" s="399"/>
      <c r="T2926" s="1401"/>
      <c r="W2926" s="864" t="str">
        <f t="shared" si="53"/>
        <v>1w</v>
      </c>
      <c r="X2926" s="1405">
        <f>_xll.qlCalendarAdvance(Calendar,X2925,W2926,"f",FALSE)</f>
        <v>59714</v>
      </c>
      <c r="Y2926" s="1404">
        <f>_xll.qlCalendarAdvance(Calendar,X2926,NDays&amp;"D")</f>
        <v>59714</v>
      </c>
      <c r="Z2926" s="1403">
        <v>2.0245276684942581E-2</v>
      </c>
      <c r="AA2926" s="1411">
        <v>2.0215874273897816E-2</v>
      </c>
    </row>
    <row r="2927" spans="19:27" x14ac:dyDescent="0.2">
      <c r="S2927" s="399"/>
      <c r="T2927" s="1401"/>
      <c r="W2927" s="864" t="str">
        <f t="shared" si="53"/>
        <v>1w</v>
      </c>
      <c r="X2927" s="1405">
        <f>_xll.qlCalendarAdvance(Calendar,X2926,W2927,"f",FALSE)</f>
        <v>59721</v>
      </c>
      <c r="Y2927" s="1404">
        <f>_xll.qlCalendarAdvance(Calendar,X2927,NDays&amp;"D")</f>
        <v>59721</v>
      </c>
      <c r="Z2927" s="1403">
        <v>2.0254704822492579E-2</v>
      </c>
      <c r="AA2927" s="1411">
        <v>2.0222200929012057E-2</v>
      </c>
    </row>
    <row r="2928" spans="19:27" x14ac:dyDescent="0.2">
      <c r="S2928" s="399"/>
      <c r="T2928" s="1401"/>
      <c r="W2928" s="864" t="str">
        <f t="shared" si="53"/>
        <v>1w</v>
      </c>
      <c r="X2928" s="1405">
        <f>_xll.qlCalendarAdvance(Calendar,X2927,W2928,"f",FALSE)</f>
        <v>59728</v>
      </c>
      <c r="Y2928" s="1404">
        <f>_xll.qlCalendarAdvance(Calendar,X2928,NDays&amp;"D")</f>
        <v>59728</v>
      </c>
      <c r="Z2928" s="1403">
        <v>2.0261099584153855E-2</v>
      </c>
      <c r="AA2928" s="1411">
        <v>2.0228544861977671E-2</v>
      </c>
    </row>
    <row r="2929" spans="19:27" x14ac:dyDescent="0.2">
      <c r="S2929" s="399"/>
      <c r="T2929" s="1401"/>
      <c r="W2929" s="864" t="str">
        <f t="shared" si="53"/>
        <v>1w</v>
      </c>
      <c r="X2929" s="1405">
        <f>_xll.qlCalendarAdvance(Calendar,X2928,W2929,"f",FALSE)</f>
        <v>59735</v>
      </c>
      <c r="Y2929" s="1404">
        <f>_xll.qlCalendarAdvance(Calendar,X2929,NDays&amp;"D")</f>
        <v>59735</v>
      </c>
      <c r="Z2929" s="1403">
        <v>2.0267511657806634E-2</v>
      </c>
      <c r="AA2929" s="1411">
        <v>2.0234906072551517E-2</v>
      </c>
    </row>
    <row r="2930" spans="19:27" x14ac:dyDescent="0.2">
      <c r="S2930" s="399"/>
      <c r="T2930" s="1401"/>
      <c r="W2930" s="864" t="str">
        <f t="shared" si="53"/>
        <v>1w</v>
      </c>
      <c r="X2930" s="1405">
        <f>_xll.qlCalendarAdvance(Calendar,X2929,W2930,"f",FALSE)</f>
        <v>59742</v>
      </c>
      <c r="Y2930" s="1404">
        <f>_xll.qlCalendarAdvance(Calendar,X2930,NDays&amp;"D")</f>
        <v>59742</v>
      </c>
      <c r="Z2930" s="1403">
        <v>2.0274964684614243E-2</v>
      </c>
      <c r="AA2930" s="1411">
        <v>2.0241284560814643E-2</v>
      </c>
    </row>
    <row r="2931" spans="19:27" x14ac:dyDescent="0.2">
      <c r="S2931" s="399"/>
      <c r="T2931" s="1401"/>
      <c r="W2931" s="864" t="str">
        <f t="shared" si="53"/>
        <v>1w</v>
      </c>
      <c r="X2931" s="1405">
        <f>_xll.qlCalendarAdvance(Calendar,X2930,W2931,"f",FALSE)</f>
        <v>59749</v>
      </c>
      <c r="Y2931" s="1404">
        <f>_xll.qlCalendarAdvance(Calendar,X2931,NDays&amp;"D")</f>
        <v>59749</v>
      </c>
      <c r="Z2931" s="1403">
        <v>2.0280387741202138E-2</v>
      </c>
      <c r="AA2931" s="1411">
        <v>2.0247680326848094E-2</v>
      </c>
    </row>
    <row r="2932" spans="19:27" x14ac:dyDescent="0.2">
      <c r="S2932" s="399"/>
      <c r="T2932" s="1401"/>
      <c r="W2932" s="864" t="str">
        <f t="shared" si="53"/>
        <v>1w</v>
      </c>
      <c r="X2932" s="1405">
        <f>_xll.qlCalendarAdvance(Calendar,X2931,W2932,"f",FALSE)</f>
        <v>59756</v>
      </c>
      <c r="Y2932" s="1404">
        <f>_xll.qlCalendarAdvance(Calendar,X2932,NDays&amp;"D")</f>
        <v>59756</v>
      </c>
      <c r="Z2932" s="1403">
        <v>2.0286851751011168E-2</v>
      </c>
      <c r="AA2932" s="1411">
        <v>2.0254093370570825E-2</v>
      </c>
    </row>
    <row r="2933" spans="19:27" x14ac:dyDescent="0.2">
      <c r="S2933" s="399"/>
      <c r="T2933" s="1401"/>
      <c r="W2933" s="864" t="str">
        <f t="shared" si="53"/>
        <v>1w</v>
      </c>
      <c r="X2933" s="1405">
        <f>_xll.qlCalendarAdvance(Calendar,X2932,W2933,"f",FALSE)</f>
        <v>59763</v>
      </c>
      <c r="Y2933" s="1404">
        <f>_xll.qlCalendarAdvance(Calendar,X2933,NDays&amp;"D")</f>
        <v>59763</v>
      </c>
      <c r="Z2933" s="1403">
        <v>2.0293333072932046E-2</v>
      </c>
      <c r="AA2933" s="1411">
        <v>2.0260523691982835E-2</v>
      </c>
    </row>
    <row r="2934" spans="19:27" x14ac:dyDescent="0.2">
      <c r="S2934" s="399"/>
      <c r="T2934" s="1401"/>
      <c r="W2934" s="864" t="str">
        <f t="shared" si="53"/>
        <v>1w</v>
      </c>
      <c r="X2934" s="1405">
        <f>_xll.qlCalendarAdvance(Calendar,X2933,W2934,"f",FALSE)</f>
        <v>59770</v>
      </c>
      <c r="Y2934" s="1404">
        <f>_xll.qlCalendarAdvance(Calendar,X2934,NDays&amp;"D")</f>
        <v>59770</v>
      </c>
      <c r="Z2934" s="1403">
        <v>2.0299831706991782E-2</v>
      </c>
      <c r="AA2934" s="1411">
        <v>2.0266971291003077E-2</v>
      </c>
    </row>
    <row r="2935" spans="19:27" x14ac:dyDescent="0.2">
      <c r="S2935" s="399"/>
      <c r="T2935" s="1401"/>
      <c r="W2935" s="864" t="str">
        <f t="shared" si="53"/>
        <v>1w</v>
      </c>
      <c r="X2935" s="1405">
        <f>_xll.qlCalendarAdvance(Calendar,X2934,W2935,"f",FALSE)</f>
        <v>59777</v>
      </c>
      <c r="Y2935" s="1404">
        <f>_xll.qlCalendarAdvance(Calendar,X2935,NDays&amp;"D")</f>
        <v>59777</v>
      </c>
      <c r="Z2935" s="1403">
        <v>2.0303253923845688E-2</v>
      </c>
      <c r="AA2935" s="1411">
        <v>2.0273436168036785E-2</v>
      </c>
    </row>
    <row r="2936" spans="19:27" x14ac:dyDescent="0.2">
      <c r="S2936" s="399"/>
      <c r="T2936" s="1401"/>
      <c r="W2936" s="864" t="str">
        <f t="shared" si="53"/>
        <v>1w</v>
      </c>
      <c r="X2936" s="1405">
        <f>_xll.qlCalendarAdvance(Calendar,X2935,W2936,"f",FALSE)</f>
        <v>59784</v>
      </c>
      <c r="Y2936" s="1404">
        <f>_xll.qlCalendarAdvance(Calendar,X2936,NDays&amp;"D")</f>
        <v>59784</v>
      </c>
      <c r="Z2936" s="1403">
        <v>2.0309782383726348E-2</v>
      </c>
      <c r="AA2936" s="1411">
        <v>2.0279918322678725E-2</v>
      </c>
    </row>
    <row r="2937" spans="19:27" x14ac:dyDescent="0.2">
      <c r="S2937" s="399"/>
      <c r="T2937" s="1401"/>
      <c r="W2937" s="864" t="str">
        <f t="shared" si="53"/>
        <v>1w</v>
      </c>
      <c r="X2937" s="1405">
        <f>_xll.qlCalendarAdvance(Calendar,X2936,W2937,"f",FALSE)</f>
        <v>59791</v>
      </c>
      <c r="Y2937" s="1404">
        <f>_xll.qlCalendarAdvance(Calendar,X2937,NDays&amp;"D")</f>
        <v>59791</v>
      </c>
      <c r="Z2937" s="1403">
        <v>2.0316328152590955E-2</v>
      </c>
      <c r="AA2937" s="1411">
        <v>2.0286417754847852E-2</v>
      </c>
    </row>
    <row r="2938" spans="19:27" x14ac:dyDescent="0.2">
      <c r="S2938" s="399"/>
      <c r="T2938" s="1401"/>
      <c r="W2938" s="864" t="str">
        <f t="shared" si="53"/>
        <v>1w</v>
      </c>
      <c r="X2938" s="1405">
        <f>_xll.qlCalendarAdvance(Calendar,X2937,W2938,"f",FALSE)</f>
        <v>59798</v>
      </c>
      <c r="Y2938" s="1404">
        <f>_xll.qlCalendarAdvance(Calendar,X2938,NDays&amp;"D")</f>
        <v>59798</v>
      </c>
      <c r="Z2938" s="1403">
        <v>2.0322891230471929E-2</v>
      </c>
      <c r="AA2938" s="1411">
        <v>2.0292934464949397E-2</v>
      </c>
    </row>
    <row r="2939" spans="19:27" x14ac:dyDescent="0.2">
      <c r="S2939" s="399"/>
      <c r="T2939" s="1401"/>
      <c r="W2939" s="864" t="str">
        <f t="shared" si="53"/>
        <v>1w</v>
      </c>
      <c r="X2939" s="1405">
        <f>_xll.qlCalendarAdvance(Calendar,X2938,W2939,"f",FALSE)</f>
        <v>59805</v>
      </c>
      <c r="Y2939" s="1404">
        <f>_xll.qlCalendarAdvance(Calendar,X2939,NDays&amp;"D")</f>
        <v>59805</v>
      </c>
      <c r="Z2939" s="1403">
        <v>2.0329471617398991E-2</v>
      </c>
      <c r="AA2939" s="1411">
        <v>2.0299468452659175E-2</v>
      </c>
    </row>
    <row r="2940" spans="19:27" x14ac:dyDescent="0.2">
      <c r="S2940" s="399"/>
      <c r="T2940" s="1401"/>
      <c r="W2940" s="864" t="str">
        <f t="shared" si="53"/>
        <v>1w</v>
      </c>
      <c r="X2940" s="1405">
        <f>_xll.qlCalendarAdvance(Calendar,X2939,W2940,"f",FALSE)</f>
        <v>59812</v>
      </c>
      <c r="Y2940" s="1404">
        <f>_xll.qlCalendarAdvance(Calendar,X2940,NDays&amp;"D")</f>
        <v>59812</v>
      </c>
      <c r="Z2940" s="1403">
        <v>2.0339187068078763E-2</v>
      </c>
      <c r="AA2940" s="1411">
        <v>2.0306019718220325E-2</v>
      </c>
    </row>
    <row r="2941" spans="19:27" x14ac:dyDescent="0.2">
      <c r="S2941" s="399"/>
      <c r="T2941" s="1401"/>
      <c r="W2941" s="864" t="str">
        <f t="shared" si="53"/>
        <v>1w</v>
      </c>
      <c r="X2941" s="1405">
        <f>_xll.qlCalendarAdvance(Calendar,X2940,W2941,"f",FALSE)</f>
        <v>59819</v>
      </c>
      <c r="Y2941" s="1404">
        <f>_xll.qlCalendarAdvance(Calendar,X2941,NDays&amp;"D")</f>
        <v>59819</v>
      </c>
      <c r="Z2941" s="1403">
        <v>2.0345806887997121E-2</v>
      </c>
      <c r="AA2941" s="1411">
        <v>2.0312588261308662E-2</v>
      </c>
    </row>
    <row r="2942" spans="19:27" x14ac:dyDescent="0.2">
      <c r="S2942" s="399"/>
      <c r="T2942" s="1401"/>
      <c r="W2942" s="864" t="str">
        <f t="shared" si="53"/>
        <v>1w</v>
      </c>
      <c r="X2942" s="1405">
        <f>_xll.qlCalendarAdvance(Calendar,X2941,W2942,"f",FALSE)</f>
        <v>59826</v>
      </c>
      <c r="Y2942" s="1404">
        <f>_xll.qlCalendarAdvance(Calendar,X2942,NDays&amp;"D")</f>
        <v>59826</v>
      </c>
      <c r="Z2942" s="1403">
        <v>2.0352444020304845E-2</v>
      </c>
      <c r="AA2942" s="1411">
        <v>2.0319174082329416E-2</v>
      </c>
    </row>
    <row r="2943" spans="19:27" x14ac:dyDescent="0.2">
      <c r="S2943" s="399"/>
      <c r="T2943" s="1401"/>
      <c r="W2943" s="864" t="str">
        <f t="shared" si="53"/>
        <v>1w</v>
      </c>
      <c r="X2943" s="1405">
        <f>_xll.qlCalendarAdvance(Calendar,X2942,W2943,"f",FALSE)</f>
        <v>59833</v>
      </c>
      <c r="Y2943" s="1404">
        <f>_xll.qlCalendarAdvance(Calendar,X2943,NDays&amp;"D")</f>
        <v>59833</v>
      </c>
      <c r="Z2943" s="1403">
        <v>2.0359098465031408E-2</v>
      </c>
      <c r="AA2943" s="1411">
        <v>2.0325777180958404E-2</v>
      </c>
    </row>
    <row r="2944" spans="19:27" x14ac:dyDescent="0.2">
      <c r="S2944" s="399"/>
      <c r="T2944" s="1401"/>
      <c r="W2944" s="864" t="str">
        <f t="shared" si="53"/>
        <v>1w</v>
      </c>
      <c r="X2944" s="1405">
        <f>_xll.qlCalendarAdvance(Calendar,X2943,W2944,"f",FALSE)</f>
        <v>59840</v>
      </c>
      <c r="Y2944" s="1404">
        <f>_xll.qlCalendarAdvance(Calendar,X2944,NDays&amp;"D")</f>
        <v>59840</v>
      </c>
      <c r="Z2944" s="1403">
        <v>2.0362633188719746E-2</v>
      </c>
      <c r="AA2944" s="1411">
        <v>2.0332397557276671E-2</v>
      </c>
    </row>
    <row r="2945" spans="19:27" x14ac:dyDescent="0.2">
      <c r="S2945" s="399"/>
      <c r="T2945" s="1401"/>
      <c r="W2945" s="864" t="str">
        <f t="shared" si="53"/>
        <v>1w</v>
      </c>
      <c r="X2945" s="1405">
        <f>_xll.qlCalendarAdvance(Calendar,X2944,W2945,"f",FALSE)</f>
        <v>59847</v>
      </c>
      <c r="Y2945" s="1404">
        <f>_xll.qlCalendarAdvance(Calendar,X2945,NDays&amp;"D")</f>
        <v>59847</v>
      </c>
      <c r="Z2945" s="1403">
        <v>2.0369317430514955E-2</v>
      </c>
      <c r="AA2945" s="1411">
        <v>2.0339035211365264E-2</v>
      </c>
    </row>
    <row r="2946" spans="19:27" x14ac:dyDescent="0.2">
      <c r="S2946" s="399"/>
      <c r="T2946" s="1401"/>
      <c r="W2946" s="864" t="str">
        <f t="shared" si="53"/>
        <v>1w</v>
      </c>
      <c r="X2946" s="1405">
        <f>_xll.qlCalendarAdvance(Calendar,X2945,W2946,"f",FALSE)</f>
        <v>59854</v>
      </c>
      <c r="Y2946" s="1404">
        <f>_xll.qlCalendarAdvance(Calendar,X2946,NDays&amp;"D")</f>
        <v>59854</v>
      </c>
      <c r="Z2946" s="1403">
        <v>2.0376018981553466E-2</v>
      </c>
      <c r="AA2946" s="1411">
        <v>2.0345690143305228E-2</v>
      </c>
    </row>
    <row r="2947" spans="19:27" x14ac:dyDescent="0.2">
      <c r="S2947" s="399"/>
      <c r="T2947" s="1401"/>
      <c r="W2947" s="864" t="str">
        <f t="shared" si="53"/>
        <v>1w</v>
      </c>
      <c r="X2947" s="1405">
        <f>_xll.qlCalendarAdvance(Calendar,X2946,W2947,"f",FALSE)</f>
        <v>59861</v>
      </c>
      <c r="Y2947" s="1404">
        <f>_xll.qlCalendarAdvance(Calendar,X2947,NDays&amp;"D")</f>
        <v>59861</v>
      </c>
      <c r="Z2947" s="1403">
        <v>2.0382737841864989E-2</v>
      </c>
      <c r="AA2947" s="1411">
        <v>2.035236235277238E-2</v>
      </c>
    </row>
    <row r="2948" spans="19:27" x14ac:dyDescent="0.2">
      <c r="S2948" s="399"/>
      <c r="T2948" s="1401"/>
      <c r="W2948" s="864" t="str">
        <f t="shared" si="53"/>
        <v>1w</v>
      </c>
      <c r="X2948" s="1405">
        <f>_xll.qlCalendarAdvance(Calendar,X2947,W2948,"f",FALSE)</f>
        <v>59868</v>
      </c>
      <c r="Y2948" s="1404">
        <f>_xll.qlCalendarAdvance(Calendar,X2948,NDays&amp;"D")</f>
        <v>59868</v>
      </c>
      <c r="Z2948" s="1403">
        <v>2.0389474011476543E-2</v>
      </c>
      <c r="AA2948" s="1411">
        <v>2.0359051840009856E-2</v>
      </c>
    </row>
    <row r="2949" spans="19:27" x14ac:dyDescent="0.2">
      <c r="S2949" s="399"/>
      <c r="T2949" s="1401"/>
      <c r="W2949" s="864" t="str">
        <f t="shared" si="53"/>
        <v>1w</v>
      </c>
      <c r="X2949" s="1405">
        <f>_xll.qlCalendarAdvance(Calendar,X2948,W2949,"f",FALSE)</f>
        <v>59875</v>
      </c>
      <c r="Y2949" s="1404">
        <f>_xll.qlCalendarAdvance(Calendar,X2949,NDays&amp;"D")</f>
        <v>59875</v>
      </c>
      <c r="Z2949" s="1403">
        <v>2.0399388695964506E-2</v>
      </c>
      <c r="AA2949" s="1411">
        <v>2.0365758605098705E-2</v>
      </c>
    </row>
    <row r="2950" spans="19:27" x14ac:dyDescent="0.2">
      <c r="S2950" s="399"/>
      <c r="T2950" s="1401"/>
      <c r="W2950" s="864" t="str">
        <f t="shared" si="53"/>
        <v>1w</v>
      </c>
      <c r="X2950" s="1405">
        <f>_xll.qlCalendarAdvance(Calendar,X2949,W2950,"f",FALSE)</f>
        <v>59882</v>
      </c>
      <c r="Y2950" s="1404">
        <f>_xll.qlCalendarAdvance(Calendar,X2950,NDays&amp;"D")</f>
        <v>59882</v>
      </c>
      <c r="Z2950" s="1403">
        <v>2.0406164328507084E-2</v>
      </c>
      <c r="AA2950" s="1411">
        <v>2.037248264771474E-2</v>
      </c>
    </row>
    <row r="2951" spans="19:27" x14ac:dyDescent="0.2">
      <c r="S2951" s="399"/>
      <c r="T2951" s="1401"/>
      <c r="W2951" s="864" t="str">
        <f t="shared" si="53"/>
        <v>1w</v>
      </c>
      <c r="X2951" s="1405">
        <f>_xll.qlCalendarAdvance(Calendar,X2950,W2951,"f",FALSE)</f>
        <v>59889</v>
      </c>
      <c r="Y2951" s="1404">
        <f>_xll.qlCalendarAdvance(Calendar,X2951,NDays&amp;"D")</f>
        <v>59889</v>
      </c>
      <c r="Z2951" s="1403">
        <v>2.0412957273728827E-2</v>
      </c>
      <c r="AA2951" s="1411">
        <v>2.037922396834424E-2</v>
      </c>
    </row>
    <row r="2952" spans="19:27" x14ac:dyDescent="0.2">
      <c r="S2952" s="399"/>
      <c r="T2952" s="1401"/>
      <c r="W2952" s="864" t="str">
        <f t="shared" si="53"/>
        <v>1w</v>
      </c>
      <c r="X2952" s="1405">
        <f>_xll.qlCalendarAdvance(Calendar,X2951,W2952,"f",FALSE)</f>
        <v>59897</v>
      </c>
      <c r="Y2952" s="1404">
        <f>_xll.qlCalendarAdvance(Calendar,X2952,NDays&amp;"D")</f>
        <v>59897</v>
      </c>
      <c r="Z2952" s="1403">
        <v>2.0419682831538007E-2</v>
      </c>
      <c r="AA2952" s="1411">
        <v>2.0386949490937001E-2</v>
      </c>
    </row>
    <row r="2953" spans="19:27" x14ac:dyDescent="0.2">
      <c r="S2953" s="399"/>
      <c r="T2953" s="1401"/>
      <c r="W2953" s="864" t="str">
        <f t="shared" si="53"/>
        <v>1w</v>
      </c>
      <c r="X2953" s="1405">
        <f>_xll.qlCalendarAdvance(Calendar,X2952,W2953,"f",FALSE)</f>
        <v>59904</v>
      </c>
      <c r="Y2953" s="1404">
        <f>_xll.qlCalendarAdvance(Calendar,X2953,NDays&amp;"D")</f>
        <v>59904</v>
      </c>
      <c r="Z2953" s="1403">
        <v>2.0426511257070623E-2</v>
      </c>
      <c r="AA2953" s="1411">
        <v>2.0393727835128495E-2</v>
      </c>
    </row>
    <row r="2954" spans="19:27" x14ac:dyDescent="0.2">
      <c r="S2954" s="399"/>
      <c r="T2954" s="1401"/>
      <c r="W2954" s="864" t="str">
        <f t="shared" si="53"/>
        <v>1w</v>
      </c>
      <c r="X2954" s="1405">
        <f>_xll.qlCalendarAdvance(Calendar,X2953,W2954,"f",FALSE)</f>
        <v>59911</v>
      </c>
      <c r="Y2954" s="1404">
        <f>_xll.qlCalendarAdvance(Calendar,X2954,NDays&amp;"D")</f>
        <v>59911</v>
      </c>
      <c r="Z2954" s="1403">
        <v>2.043335699427877E-2</v>
      </c>
      <c r="AA2954" s="1411">
        <v>2.0400523457090314E-2</v>
      </c>
    </row>
    <row r="2955" spans="19:27" x14ac:dyDescent="0.2">
      <c r="S2955" s="399"/>
      <c r="T2955" s="1401"/>
      <c r="W2955" s="864" t="str">
        <f t="shared" si="53"/>
        <v>1w</v>
      </c>
      <c r="X2955" s="1405">
        <f>_xll.qlCalendarAdvance(Calendar,X2954,W2955,"f",FALSE)</f>
        <v>59918</v>
      </c>
      <c r="Y2955" s="1404">
        <f>_xll.qlCalendarAdvance(Calendar,X2955,NDays&amp;"D")</f>
        <v>59918</v>
      </c>
      <c r="Z2955" s="1403">
        <v>2.044022004319284E-2</v>
      </c>
      <c r="AA2955" s="1411">
        <v>2.0407336356741412E-2</v>
      </c>
    </row>
    <row r="2956" spans="19:27" x14ac:dyDescent="0.2">
      <c r="S2956" s="399"/>
      <c r="T2956" s="1401"/>
      <c r="W2956" s="864" t="str">
        <f t="shared" si="53"/>
        <v>1w</v>
      </c>
      <c r="X2956" s="1405">
        <f>_xll.qlCalendarAdvance(Calendar,X2955,W2956,"f",FALSE)</f>
        <v>59925</v>
      </c>
      <c r="Y2956" s="1404">
        <f>_xll.qlCalendarAdvance(Calendar,X2956,NDays&amp;"D")</f>
        <v>59925</v>
      </c>
      <c r="Z2956" s="1403">
        <v>2.0447100403843226E-2</v>
      </c>
      <c r="AA2956" s="1411">
        <v>2.0414166534162836E-2</v>
      </c>
    </row>
    <row r="2957" spans="19:27" x14ac:dyDescent="0.2">
      <c r="S2957" s="399"/>
      <c r="T2957" s="1401"/>
      <c r="W2957" s="864" t="str">
        <f t="shared" si="53"/>
        <v>1w</v>
      </c>
      <c r="X2957" s="1405">
        <f>_xll.qlCalendarAdvance(Calendar,X2956,W2957,"f",FALSE)</f>
        <v>59932</v>
      </c>
      <c r="Y2957" s="1404">
        <f>_xll.qlCalendarAdvance(Calendar,X2957,NDays&amp;"D")</f>
        <v>59932</v>
      </c>
      <c r="Z2957" s="1403">
        <v>2.0450797912396363E-2</v>
      </c>
      <c r="AA2957" s="1411">
        <v>2.042101398927354E-2</v>
      </c>
    </row>
    <row r="2958" spans="19:27" x14ac:dyDescent="0.2">
      <c r="S2958" s="399"/>
      <c r="T2958" s="1401"/>
      <c r="W2958" s="864" t="str">
        <f t="shared" si="53"/>
        <v>1w</v>
      </c>
      <c r="X2958" s="1405">
        <f>_xll.qlCalendarAdvance(Calendar,X2957,W2958,"f",FALSE)</f>
        <v>59939</v>
      </c>
      <c r="Y2958" s="1404">
        <f>_xll.qlCalendarAdvance(Calendar,X2958,NDays&amp;"D")</f>
        <v>59939</v>
      </c>
      <c r="Z2958" s="1403">
        <v>2.0457708026071955E-2</v>
      </c>
      <c r="AA2958" s="1411">
        <v>2.0427878722073523E-2</v>
      </c>
    </row>
    <row r="2959" spans="19:27" x14ac:dyDescent="0.2">
      <c r="S2959" s="399"/>
      <c r="T2959" s="1401"/>
      <c r="W2959" s="864" t="str">
        <f t="shared" si="53"/>
        <v>1w</v>
      </c>
      <c r="X2959" s="1405">
        <f>_xll.qlCalendarAdvance(Calendar,X2958,W2959,"f",FALSE)</f>
        <v>59946</v>
      </c>
      <c r="Y2959" s="1404">
        <f>_xll.qlCalendarAdvance(Calendar,X2959,NDays&amp;"D")</f>
        <v>59946</v>
      </c>
      <c r="Z2959" s="1403">
        <v>2.0464635448273538E-2</v>
      </c>
      <c r="AA2959" s="1411">
        <v>2.0434760732724877E-2</v>
      </c>
    </row>
    <row r="2960" spans="19:27" x14ac:dyDescent="0.2">
      <c r="S2960" s="399"/>
      <c r="T2960" s="1401"/>
      <c r="W2960" s="864" t="str">
        <f t="shared" si="53"/>
        <v>1w</v>
      </c>
      <c r="X2960" s="1405">
        <f>_xll.qlCalendarAdvance(Calendar,X2959,W2960,"f",FALSE)</f>
        <v>59953</v>
      </c>
      <c r="Y2960" s="1404">
        <f>_xll.qlCalendarAdvance(Calendar,X2960,NDays&amp;"D")</f>
        <v>59953</v>
      </c>
      <c r="Z2960" s="1403">
        <v>2.0471580179020676E-2</v>
      </c>
      <c r="AA2960" s="1411">
        <v>2.0441660021065511E-2</v>
      </c>
    </row>
    <row r="2961" spans="19:27" x14ac:dyDescent="0.2">
      <c r="S2961" s="399"/>
      <c r="T2961" s="1401"/>
      <c r="W2961" s="864" t="str">
        <f t="shared" si="53"/>
        <v>1w</v>
      </c>
      <c r="X2961" s="1405">
        <f>_xll.qlCalendarAdvance(Calendar,X2960,W2961,"f",FALSE)</f>
        <v>59960</v>
      </c>
      <c r="Y2961" s="1404">
        <f>_xll.qlCalendarAdvance(Calendar,X2961,NDays&amp;"D")</f>
        <v>59960</v>
      </c>
      <c r="Z2961" s="1403">
        <v>2.0478542218346905E-2</v>
      </c>
      <c r="AA2961" s="1411">
        <v>2.0448576587095424E-2</v>
      </c>
    </row>
    <row r="2962" spans="19:27" x14ac:dyDescent="0.2">
      <c r="S2962" s="399"/>
      <c r="T2962" s="1401"/>
      <c r="W2962" s="864" t="str">
        <f t="shared" si="53"/>
        <v>1w</v>
      </c>
      <c r="X2962" s="1405">
        <f>_xll.qlCalendarAdvance(Calendar,X2961,W2962,"f",FALSE)</f>
        <v>59967</v>
      </c>
      <c r="Y2962" s="1404">
        <f>_xll.qlCalendarAdvance(Calendar,X2962,NDays&amp;"D")</f>
        <v>59967</v>
      </c>
      <c r="Z2962" s="1403">
        <v>2.0489821356564276E-2</v>
      </c>
      <c r="AA2962" s="1411">
        <v>2.0455510430976709E-2</v>
      </c>
    </row>
    <row r="2963" spans="19:27" x14ac:dyDescent="0.2">
      <c r="S2963" s="399"/>
      <c r="T2963" s="1401"/>
      <c r="W2963" s="864" t="str">
        <f t="shared" si="53"/>
        <v>1w</v>
      </c>
      <c r="X2963" s="1405">
        <f>_xll.qlCalendarAdvance(Calendar,X2962,W2963,"f",FALSE)</f>
        <v>59974</v>
      </c>
      <c r="Y2963" s="1404">
        <f>_xll.qlCalendarAdvance(Calendar,X2963,NDays&amp;"D")</f>
        <v>59974</v>
      </c>
      <c r="Z2963" s="1403">
        <v>2.0495747659629027E-2</v>
      </c>
      <c r="AA2963" s="1411">
        <v>2.0462461552628319E-2</v>
      </c>
    </row>
    <row r="2964" spans="19:27" x14ac:dyDescent="0.2">
      <c r="S2964" s="399"/>
      <c r="T2964" s="1401"/>
      <c r="W2964" s="864" t="str">
        <f t="shared" si="53"/>
        <v>1w</v>
      </c>
      <c r="X2964" s="1405">
        <f>_xll.qlCalendarAdvance(Calendar,X2963,W2964,"f",FALSE)</f>
        <v>59981</v>
      </c>
      <c r="Y2964" s="1404">
        <f>_xll.qlCalendarAdvance(Calendar,X2964,NDays&amp;"D")</f>
        <v>59981</v>
      </c>
      <c r="Z2964" s="1403">
        <v>2.0502766515296984E-2</v>
      </c>
      <c r="AA2964" s="1411">
        <v>2.0469429951807117E-2</v>
      </c>
    </row>
    <row r="2965" spans="19:27" x14ac:dyDescent="0.2">
      <c r="S2965" s="399"/>
      <c r="T2965" s="1401"/>
      <c r="W2965" s="864" t="str">
        <f t="shared" si="53"/>
        <v>1w</v>
      </c>
      <c r="X2965" s="1405">
        <f>_xll.qlCalendarAdvance(Calendar,X2964,W2965,"f",FALSE)</f>
        <v>59988</v>
      </c>
      <c r="Y2965" s="1404">
        <f>_xll.qlCalendarAdvance(Calendar,X2965,NDays&amp;"D")</f>
        <v>59988</v>
      </c>
      <c r="Z2965" s="1403">
        <v>2.0509802682987452E-2</v>
      </c>
      <c r="AA2965" s="1411">
        <v>2.0476415628918332E-2</v>
      </c>
    </row>
    <row r="2966" spans="19:27" x14ac:dyDescent="0.2">
      <c r="S2966" s="399"/>
      <c r="T2966" s="1401"/>
      <c r="W2966" s="864" t="str">
        <f t="shared" si="53"/>
        <v>1w</v>
      </c>
      <c r="X2966" s="1405">
        <f>_xll.qlCalendarAdvance(Calendar,X2965,W2966,"f",FALSE)</f>
        <v>59995</v>
      </c>
      <c r="Y2966" s="1404">
        <f>_xll.qlCalendarAdvance(Calendar,X2966,NDays&amp;"D")</f>
        <v>59995</v>
      </c>
      <c r="Z2966" s="1403">
        <v>2.0517937927583173E-2</v>
      </c>
      <c r="AA2966" s="1411">
        <v>2.0487722549167531E-2</v>
      </c>
    </row>
    <row r="2967" spans="19:27" x14ac:dyDescent="0.2">
      <c r="S2967" s="399"/>
      <c r="T2967" s="1401"/>
      <c r="W2967" s="864" t="str">
        <f t="shared" si="53"/>
        <v>1w</v>
      </c>
      <c r="X2967" s="1405">
        <f>_xll.qlCalendarAdvance(Calendar,X2966,W2967,"f",FALSE)</f>
        <v>60002</v>
      </c>
      <c r="Y2967" s="1404">
        <f>_xll.qlCalendarAdvance(Calendar,X2967,NDays&amp;"D")</f>
        <v>60002</v>
      </c>
      <c r="Z2967" s="1403">
        <v>2.0523926954554954E-2</v>
      </c>
      <c r="AA2967" s="1411">
        <v>2.0490438816289647E-2</v>
      </c>
    </row>
    <row r="2968" spans="19:27" x14ac:dyDescent="0.2">
      <c r="S2968" s="399"/>
      <c r="T2968" s="1401"/>
      <c r="W2968" s="864" t="str">
        <f t="shared" si="53"/>
        <v>1w</v>
      </c>
      <c r="X2968" s="1405">
        <f>_xll.qlCalendarAdvance(Calendar,X2967,W2968,"f",FALSE)</f>
        <v>60009</v>
      </c>
      <c r="Y2968" s="1404">
        <f>_xll.qlCalendarAdvance(Calendar,X2968,NDays&amp;"D")</f>
        <v>60009</v>
      </c>
      <c r="Z2968" s="1403">
        <v>2.0531015058495306E-2</v>
      </c>
      <c r="AA2968" s="1411">
        <v>2.0497476326549746E-2</v>
      </c>
    </row>
    <row r="2969" spans="19:27" x14ac:dyDescent="0.2">
      <c r="S2969" s="399"/>
      <c r="T2969" s="1401"/>
      <c r="W2969" s="864" t="str">
        <f t="shared" si="53"/>
        <v>1w</v>
      </c>
      <c r="X2969" s="1405">
        <f>_xll.qlCalendarAdvance(Calendar,X2968,W2969,"f",FALSE)</f>
        <v>60016</v>
      </c>
      <c r="Y2969" s="1404">
        <f>_xll.qlCalendarAdvance(Calendar,X2969,NDays&amp;"D")</f>
        <v>60016</v>
      </c>
      <c r="Z2969" s="1403">
        <v>2.0539207144285924E-2</v>
      </c>
      <c r="AA2969" s="1411">
        <v>2.0504531114742264E-2</v>
      </c>
    </row>
    <row r="2970" spans="19:27" x14ac:dyDescent="0.2">
      <c r="S2970" s="399"/>
      <c r="T2970" s="1401"/>
      <c r="W2970" s="864" t="str">
        <f t="shared" ref="W2970:W3033" si="54">W2969</f>
        <v>1w</v>
      </c>
      <c r="X2970" s="1405">
        <f>_xll.qlCalendarAdvance(Calendar,X2969,W2970,"f",FALSE)</f>
        <v>60023</v>
      </c>
      <c r="Y2970" s="1404">
        <f>_xll.qlCalendarAdvance(Calendar,X2970,NDays&amp;"D")</f>
        <v>60023</v>
      </c>
      <c r="Z2970" s="1403">
        <v>2.0545243202863966E-2</v>
      </c>
      <c r="AA2970" s="1411">
        <v>2.0511603180543014E-2</v>
      </c>
    </row>
    <row r="2971" spans="19:27" x14ac:dyDescent="0.2">
      <c r="S2971" s="399"/>
      <c r="T2971" s="1401"/>
      <c r="W2971" s="864" t="str">
        <f t="shared" si="54"/>
        <v>1w</v>
      </c>
      <c r="X2971" s="1405">
        <f>_xll.qlCalendarAdvance(Calendar,X2970,W2971,"f",FALSE)</f>
        <v>60030</v>
      </c>
      <c r="Y2971" s="1404">
        <f>_xll.qlCalendarAdvance(Calendar,X2971,NDays&amp;"D")</f>
        <v>60030</v>
      </c>
      <c r="Z2971" s="1403">
        <v>2.0552383243347995E-2</v>
      </c>
      <c r="AA2971" s="1411">
        <v>2.0518692524114091E-2</v>
      </c>
    </row>
    <row r="2972" spans="19:27" x14ac:dyDescent="0.2">
      <c r="S2972" s="399"/>
      <c r="T2972" s="1401"/>
      <c r="W2972" s="864" t="str">
        <f t="shared" si="54"/>
        <v>1w</v>
      </c>
      <c r="X2972" s="1405">
        <f>_xll.qlCalendarAdvance(Calendar,X2971,W2972,"f",FALSE)</f>
        <v>60037</v>
      </c>
      <c r="Y2972" s="1404">
        <f>_xll.qlCalendarAdvance(Calendar,X2972,NDays&amp;"D")</f>
        <v>60037</v>
      </c>
      <c r="Z2972" s="1403">
        <v>2.0559540596079943E-2</v>
      </c>
      <c r="AA2972" s="1411">
        <v>2.0525799145455492E-2</v>
      </c>
    </row>
    <row r="2973" spans="19:27" x14ac:dyDescent="0.2">
      <c r="S2973" s="399"/>
      <c r="T2973" s="1401"/>
      <c r="W2973" s="864" t="str">
        <f t="shared" si="54"/>
        <v>1w</v>
      </c>
      <c r="X2973" s="1405">
        <f>_xll.qlCalendarAdvance(Calendar,X2972,W2973,"f",FALSE)</f>
        <v>60044</v>
      </c>
      <c r="Y2973" s="1404">
        <f>_xll.qlCalendarAdvance(Calendar,X2973,NDays&amp;"D")</f>
        <v>60044</v>
      </c>
      <c r="Z2973" s="1403">
        <v>2.0566715261092737E-2</v>
      </c>
      <c r="AA2973" s="1411">
        <v>2.053292304456722E-2</v>
      </c>
    </row>
    <row r="2974" spans="19:27" x14ac:dyDescent="0.2">
      <c r="S2974" s="399"/>
      <c r="T2974" s="1401"/>
      <c r="W2974" s="864" t="str">
        <f t="shared" si="54"/>
        <v>1w</v>
      </c>
      <c r="X2974" s="1405">
        <f>_xll.qlCalendarAdvance(Calendar,X2973,W2974,"f",FALSE)</f>
        <v>60051</v>
      </c>
      <c r="Y2974" s="1404">
        <f>_xll.qlCalendarAdvance(Calendar,X2974,NDays&amp;"D")</f>
        <v>60051</v>
      </c>
      <c r="Z2974" s="1403">
        <v>2.0573907238411702E-2</v>
      </c>
      <c r="AA2974" s="1411">
        <v>2.0540064221206134E-2</v>
      </c>
    </row>
    <row r="2975" spans="19:27" x14ac:dyDescent="0.2">
      <c r="S2975" s="399"/>
      <c r="T2975" s="1401"/>
      <c r="W2975" s="864" t="str">
        <f t="shared" si="54"/>
        <v>1w</v>
      </c>
      <c r="X2975" s="1405">
        <f>_xll.qlCalendarAdvance(Calendar,X2974,W2975,"f",FALSE)</f>
        <v>60058</v>
      </c>
      <c r="Y2975" s="1404">
        <f>_xll.qlCalendarAdvance(Calendar,X2975,NDays&amp;"D")</f>
        <v>60058</v>
      </c>
      <c r="Z2975" s="1403">
        <v>2.0581116528077363E-2</v>
      </c>
      <c r="AA2975" s="1411">
        <v>2.0547222675939558E-2</v>
      </c>
    </row>
    <row r="2976" spans="19:27" x14ac:dyDescent="0.2">
      <c r="S2976" s="399"/>
      <c r="T2976" s="1401"/>
      <c r="W2976" s="864" t="str">
        <f t="shared" si="54"/>
        <v>1w</v>
      </c>
      <c r="X2976" s="1405">
        <f>_xll.qlCalendarAdvance(Calendar,X2975,W2976,"f",FALSE)</f>
        <v>60065</v>
      </c>
      <c r="Y2976" s="1404">
        <f>_xll.qlCalendarAdvance(Calendar,X2976,NDays&amp;"D")</f>
        <v>60065</v>
      </c>
      <c r="Z2976" s="1403">
        <v>2.0588343130115046E-2</v>
      </c>
      <c r="AA2976" s="1411">
        <v>2.0554398408281216E-2</v>
      </c>
    </row>
    <row r="2977" spans="19:27" x14ac:dyDescent="0.2">
      <c r="S2977" s="399"/>
      <c r="T2977" s="1401"/>
      <c r="W2977" s="864" t="str">
        <f t="shared" si="54"/>
        <v>1w</v>
      </c>
      <c r="X2977" s="1405">
        <f>_xll.qlCalendarAdvance(Calendar,X2976,W2977,"f",FALSE)</f>
        <v>60072</v>
      </c>
      <c r="Y2977" s="1404">
        <f>_xll.qlCalendarAdvance(Calendar,X2977,NDays&amp;"D")</f>
        <v>60072</v>
      </c>
      <c r="Z2977" s="1403">
        <v>2.0595587044565274E-2</v>
      </c>
      <c r="AA2977" s="1411">
        <v>2.0561591418312153E-2</v>
      </c>
    </row>
    <row r="2978" spans="19:27" x14ac:dyDescent="0.2">
      <c r="S2978" s="399"/>
      <c r="T2978" s="1401"/>
      <c r="W2978" s="864" t="str">
        <f t="shared" si="54"/>
        <v>1w</v>
      </c>
      <c r="X2978" s="1405">
        <f>_xll.qlCalendarAdvance(Calendar,X2977,W2978,"f",FALSE)</f>
        <v>60079</v>
      </c>
      <c r="Y2978" s="1404">
        <f>_xll.qlCalendarAdvance(Calendar,X2978,NDays&amp;"D")</f>
        <v>60079</v>
      </c>
      <c r="Z2978" s="1403">
        <v>2.0602848271453374E-2</v>
      </c>
      <c r="AA2978" s="1411">
        <v>2.0568801706113415E-2</v>
      </c>
    </row>
    <row r="2979" spans="19:27" x14ac:dyDescent="0.2">
      <c r="S2979" s="399"/>
      <c r="T2979" s="1401"/>
      <c r="W2979" s="864" t="str">
        <f t="shared" si="54"/>
        <v>1w</v>
      </c>
      <c r="X2979" s="1405">
        <f>_xll.qlCalendarAdvance(Calendar,X2978,W2979,"f",FALSE)</f>
        <v>60086</v>
      </c>
      <c r="Y2979" s="1404">
        <f>_xll.qlCalendarAdvance(Calendar,X2979,NDays&amp;"D")</f>
        <v>60086</v>
      </c>
      <c r="Z2979" s="1403">
        <v>2.0610126810822402E-2</v>
      </c>
      <c r="AA2979" s="1411">
        <v>2.0576029271847096E-2</v>
      </c>
    </row>
    <row r="2980" spans="19:27" x14ac:dyDescent="0.2">
      <c r="S2980" s="399"/>
      <c r="T2980" s="1401"/>
      <c r="W2980" s="864" t="str">
        <f t="shared" si="54"/>
        <v>1w</v>
      </c>
      <c r="X2980" s="1405">
        <f>_xll.qlCalendarAdvance(Calendar,X2979,W2980,"f",FALSE)</f>
        <v>60093</v>
      </c>
      <c r="Y2980" s="1404">
        <f>_xll.qlCalendarAdvance(Calendar,X2980,NDays&amp;"D")</f>
        <v>60093</v>
      </c>
      <c r="Z2980" s="1403">
        <v>2.0617422662695152E-2</v>
      </c>
      <c r="AA2980" s="1411">
        <v>2.0583274115107963E-2</v>
      </c>
    </row>
    <row r="2981" spans="19:27" x14ac:dyDescent="0.2">
      <c r="S2981" s="399"/>
      <c r="T2981" s="1401"/>
      <c r="W2981" s="864" t="str">
        <f t="shared" si="54"/>
        <v>1w</v>
      </c>
      <c r="X2981" s="1405">
        <f>_xll.qlCalendarAdvance(Calendar,X2980,W2981,"f",FALSE)</f>
        <v>60100</v>
      </c>
      <c r="Y2981" s="1404">
        <f>_xll.qlCalendarAdvance(Calendar,X2981,NDays&amp;"D")</f>
        <v>60100</v>
      </c>
      <c r="Z2981" s="1403">
        <v>2.0624735827114681E-2</v>
      </c>
      <c r="AA2981" s="1411">
        <v>2.0590536236301249E-2</v>
      </c>
    </row>
    <row r="2982" spans="19:27" x14ac:dyDescent="0.2">
      <c r="S2982" s="399"/>
      <c r="T2982" s="1401"/>
      <c r="W2982" s="864" t="str">
        <f t="shared" si="54"/>
        <v>1w</v>
      </c>
      <c r="X2982" s="1405">
        <f>_xll.qlCalendarAdvance(Calendar,X2981,W2982,"f",FALSE)</f>
        <v>60107</v>
      </c>
      <c r="Y2982" s="1404">
        <f>_xll.qlCalendarAdvance(Calendar,X2982,NDays&amp;"D")</f>
        <v>60107</v>
      </c>
      <c r="Z2982" s="1403">
        <v>2.0633174344322918E-2</v>
      </c>
      <c r="AA2982" s="1411">
        <v>2.0597815635102767E-2</v>
      </c>
    </row>
    <row r="2983" spans="19:27" x14ac:dyDescent="0.2">
      <c r="S2983" s="399"/>
      <c r="T2983" s="1401"/>
      <c r="W2983" s="864" t="str">
        <f t="shared" si="54"/>
        <v>1w</v>
      </c>
      <c r="X2983" s="1405">
        <f>_xll.qlCalendarAdvance(Calendar,X2982,W2983,"f",FALSE)</f>
        <v>60114</v>
      </c>
      <c r="Y2983" s="1404">
        <f>_xll.qlCalendarAdvance(Calendar,X2983,NDays&amp;"D")</f>
        <v>60114</v>
      </c>
      <c r="Z2983" s="1403">
        <v>2.0636086212946252E-2</v>
      </c>
      <c r="AA2983" s="1411">
        <v>2.060511231191775E-2</v>
      </c>
    </row>
    <row r="2984" spans="19:27" x14ac:dyDescent="0.2">
      <c r="S2984" s="399"/>
      <c r="T2984" s="1401"/>
      <c r="W2984" s="864" t="str">
        <f t="shared" si="54"/>
        <v>1w</v>
      </c>
      <c r="X2984" s="1405">
        <f>_xll.qlCalendarAdvance(Calendar,X2983,W2984,"f",FALSE)</f>
        <v>60121</v>
      </c>
      <c r="Y2984" s="1404">
        <f>_xll.qlCalendarAdvance(Calendar,X2984,NDays&amp;"D")</f>
        <v>60121</v>
      </c>
      <c r="Z2984" s="1403">
        <v>2.0646779195947727E-2</v>
      </c>
      <c r="AA2984" s="1411">
        <v>2.0612426266340966E-2</v>
      </c>
    </row>
    <row r="2985" spans="19:27" x14ac:dyDescent="0.2">
      <c r="S2985" s="399"/>
      <c r="T2985" s="1401"/>
      <c r="W2985" s="864" t="str">
        <f t="shared" si="54"/>
        <v>1w</v>
      </c>
      <c r="X2985" s="1405">
        <f>_xll.qlCalendarAdvance(Calendar,X2984,W2985,"f",FALSE)</f>
        <v>60128</v>
      </c>
      <c r="Y2985" s="1404">
        <f>_xll.qlCalendarAdvance(Calendar,X2985,NDays&amp;"D")</f>
        <v>60128</v>
      </c>
      <c r="Z2985" s="1403">
        <v>2.0654161610858292E-2</v>
      </c>
      <c r="AA2985" s="1411">
        <v>2.0619757498615554E-2</v>
      </c>
    </row>
    <row r="2986" spans="19:27" x14ac:dyDescent="0.2">
      <c r="S2986" s="399"/>
      <c r="T2986" s="1401"/>
      <c r="W2986" s="864" t="str">
        <f t="shared" si="54"/>
        <v>1w</v>
      </c>
      <c r="X2986" s="1405">
        <f>_xll.qlCalendarAdvance(Calendar,X2985,W2986,"f",FALSE)</f>
        <v>60135</v>
      </c>
      <c r="Y2986" s="1404">
        <f>_xll.qlCalendarAdvance(Calendar,X2986,NDays&amp;"D")</f>
        <v>60135</v>
      </c>
      <c r="Z2986" s="1403">
        <v>2.066156133848026E-2</v>
      </c>
      <c r="AA2986" s="1411">
        <v>2.0627106008417329E-2</v>
      </c>
    </row>
    <row r="2987" spans="19:27" x14ac:dyDescent="0.2">
      <c r="S2987" s="399"/>
      <c r="T2987" s="1401"/>
      <c r="W2987" s="864" t="str">
        <f t="shared" si="54"/>
        <v>1w</v>
      </c>
      <c r="X2987" s="1405">
        <f>_xll.qlCalendarAdvance(Calendar,X2986,W2987,"f",FALSE)</f>
        <v>60142</v>
      </c>
      <c r="Y2987" s="1404">
        <f>_xll.qlCalendarAdvance(Calendar,X2987,NDays&amp;"D")</f>
        <v>60142</v>
      </c>
      <c r="Z2987" s="1403">
        <v>2.0668978378846556E-2</v>
      </c>
      <c r="AA2987" s="1411">
        <v>2.0634471796151521E-2</v>
      </c>
    </row>
    <row r="2988" spans="19:27" x14ac:dyDescent="0.2">
      <c r="S2988" s="399"/>
      <c r="T2988" s="1401"/>
      <c r="W2988" s="864" t="str">
        <f t="shared" si="54"/>
        <v>1w</v>
      </c>
      <c r="X2988" s="1405">
        <f>_xll.qlCalendarAdvance(Calendar,X2987,W2988,"f",FALSE)</f>
        <v>60149</v>
      </c>
      <c r="Y2988" s="1404">
        <f>_xll.qlCalendarAdvance(Calendar,X2988,NDays&amp;"D")</f>
        <v>60149</v>
      </c>
      <c r="Z2988" s="1403">
        <v>2.0676412731987573E-2</v>
      </c>
      <c r="AA2988" s="1411">
        <v>2.0641854861656039E-2</v>
      </c>
    </row>
    <row r="2989" spans="19:27" x14ac:dyDescent="0.2">
      <c r="S2989" s="399"/>
      <c r="T2989" s="1401"/>
      <c r="W2989" s="864" t="str">
        <f t="shared" si="54"/>
        <v>1w</v>
      </c>
      <c r="X2989" s="1405">
        <f>_xll.qlCalendarAdvance(Calendar,X2988,W2989,"f",FALSE)</f>
        <v>60156</v>
      </c>
      <c r="Y2989" s="1404">
        <f>_xll.qlCalendarAdvance(Calendar,X2989,NDays&amp;"D")</f>
        <v>60156</v>
      </c>
      <c r="Z2989" s="1403">
        <v>2.0683864397938768E-2</v>
      </c>
      <c r="AA2989" s="1411">
        <v>2.0649255205011929E-2</v>
      </c>
    </row>
    <row r="2990" spans="19:27" x14ac:dyDescent="0.2">
      <c r="S2990" s="399"/>
      <c r="T2990" s="1401"/>
      <c r="W2990" s="864" t="str">
        <f t="shared" si="54"/>
        <v>1w</v>
      </c>
      <c r="X2990" s="1405">
        <f>_xll.qlCalendarAdvance(Calendar,X2989,W2990,"f",FALSE)</f>
        <v>60163</v>
      </c>
      <c r="Y2990" s="1404">
        <f>_xll.qlCalendarAdvance(Calendar,X2990,NDays&amp;"D")</f>
        <v>60163</v>
      </c>
      <c r="Z2990" s="1403">
        <v>2.0691333376728002E-2</v>
      </c>
      <c r="AA2990" s="1411">
        <v>2.0656672825895006E-2</v>
      </c>
    </row>
    <row r="2991" spans="19:27" x14ac:dyDescent="0.2">
      <c r="S2991" s="399"/>
      <c r="T2991" s="1401"/>
      <c r="W2991" s="864" t="str">
        <f t="shared" si="54"/>
        <v>1w</v>
      </c>
      <c r="X2991" s="1405">
        <f>_xll.qlCalendarAdvance(Calendar,X2990,W2991,"f",FALSE)</f>
        <v>60170</v>
      </c>
      <c r="Y2991" s="1404">
        <f>_xll.qlCalendarAdvance(Calendar,X2991,NDays&amp;"D")</f>
        <v>60170</v>
      </c>
      <c r="Z2991" s="1403">
        <v>2.0698819668400863E-2</v>
      </c>
      <c r="AA2991" s="1411">
        <v>2.0664107724872594E-2</v>
      </c>
    </row>
    <row r="2992" spans="19:27" x14ac:dyDescent="0.2">
      <c r="S2992" s="399"/>
      <c r="T2992" s="1401"/>
      <c r="W2992" s="864" t="str">
        <f t="shared" si="54"/>
        <v>1w</v>
      </c>
      <c r="X2992" s="1405">
        <f>_xll.qlCalendarAdvance(Calendar,X2991,W2992,"f",FALSE)</f>
        <v>60177</v>
      </c>
      <c r="Y2992" s="1404">
        <f>_xll.qlCalendarAdvance(Calendar,X2992,NDays&amp;"D")</f>
        <v>60177</v>
      </c>
      <c r="Z2992" s="1403">
        <v>2.070632327298521E-2</v>
      </c>
      <c r="AA2992" s="1411">
        <v>2.0671559901458414E-2</v>
      </c>
    </row>
    <row r="2993" spans="19:27" x14ac:dyDescent="0.2">
      <c r="S2993" s="399"/>
      <c r="T2993" s="1401"/>
      <c r="W2993" s="864" t="str">
        <f t="shared" si="54"/>
        <v>1w</v>
      </c>
      <c r="X2993" s="1405">
        <f>_xll.qlCalendarAdvance(Calendar,X2992,W2993,"f",FALSE)</f>
        <v>60184</v>
      </c>
      <c r="Y2993" s="1404">
        <f>_xll.qlCalendarAdvance(Calendar,X2993,NDays&amp;"D")</f>
        <v>60184</v>
      </c>
      <c r="Z2993" s="1403">
        <v>2.0713844190508902E-2</v>
      </c>
      <c r="AA2993" s="1411">
        <v>2.067902935581456E-2</v>
      </c>
    </row>
    <row r="2994" spans="19:27" x14ac:dyDescent="0.2">
      <c r="S2994" s="399"/>
      <c r="T2994" s="1401"/>
      <c r="W2994" s="864" t="str">
        <f t="shared" si="54"/>
        <v>1w</v>
      </c>
      <c r="X2994" s="1405">
        <f>_xll.qlCalendarAdvance(Calendar,X2993,W2994,"f",FALSE)</f>
        <v>60191</v>
      </c>
      <c r="Y2994" s="1404">
        <f>_xll.qlCalendarAdvance(Calendar,X2994,NDays&amp;"D")</f>
        <v>60191</v>
      </c>
      <c r="Z2994" s="1403">
        <v>2.072138242101753E-2</v>
      </c>
      <c r="AA2994" s="1411">
        <v>2.0686516087941031E-2</v>
      </c>
    </row>
    <row r="2995" spans="19:27" x14ac:dyDescent="0.2">
      <c r="S2995" s="399"/>
      <c r="T2995" s="1401"/>
      <c r="W2995" s="864" t="str">
        <f t="shared" si="54"/>
        <v>1w</v>
      </c>
      <c r="X2995" s="1405">
        <f>_xll.qlCalendarAdvance(Calendar,X2994,W2995,"f",FALSE)</f>
        <v>60198</v>
      </c>
      <c r="Y2995" s="1404">
        <f>_xll.qlCalendarAdvance(Calendar,X2995,NDays&amp;"D")</f>
        <v>60198</v>
      </c>
      <c r="Z2995" s="1403">
        <v>2.0728937964538952E-2</v>
      </c>
      <c r="AA2995" s="1411">
        <v>2.0694020097918875E-2</v>
      </c>
    </row>
    <row r="2996" spans="19:27" x14ac:dyDescent="0.2">
      <c r="S2996" s="399"/>
      <c r="T2996" s="1401"/>
      <c r="W2996" s="864" t="str">
        <f t="shared" si="54"/>
        <v>1w</v>
      </c>
      <c r="X2996" s="1405">
        <f>_xll.qlCalendarAdvance(Calendar,X2995,W2996,"f",FALSE)</f>
        <v>60205</v>
      </c>
      <c r="Y2996" s="1404">
        <f>_xll.qlCalendarAdvance(Calendar,X2996,NDays&amp;"D")</f>
        <v>60205</v>
      </c>
      <c r="Z2996" s="1403">
        <v>2.0733118227335142E-2</v>
      </c>
      <c r="AA2996" s="1411">
        <v>2.0701541385504951E-2</v>
      </c>
    </row>
    <row r="2997" spans="19:27" x14ac:dyDescent="0.2">
      <c r="S2997" s="399"/>
      <c r="T2997" s="1401"/>
      <c r="W2997" s="864" t="str">
        <f t="shared" si="54"/>
        <v>1w</v>
      </c>
      <c r="X2997" s="1405">
        <f>_xll.qlCalendarAdvance(Calendar,X2996,W2997,"f",FALSE)</f>
        <v>60212</v>
      </c>
      <c r="Y2997" s="1404">
        <f>_xll.qlCalendarAdvance(Calendar,X2997,NDays&amp;"D")</f>
        <v>60212</v>
      </c>
      <c r="Z2997" s="1403">
        <v>2.074410099075441E-2</v>
      </c>
      <c r="AA2997" s="1411">
        <v>2.07090799509424E-2</v>
      </c>
    </row>
    <row r="2998" spans="19:27" x14ac:dyDescent="0.2">
      <c r="S2998" s="399"/>
      <c r="T2998" s="1401"/>
      <c r="W2998" s="864" t="str">
        <f t="shared" si="54"/>
        <v>1w</v>
      </c>
      <c r="X2998" s="1405">
        <f>_xll.qlCalendarAdvance(Calendar,X2997,W2998,"f",FALSE)</f>
        <v>60219</v>
      </c>
      <c r="Y2998" s="1404">
        <f>_xll.qlCalendarAdvance(Calendar,X2998,NDays&amp;"D")</f>
        <v>60219</v>
      </c>
      <c r="Z2998" s="1403">
        <v>2.0751708473524429E-2</v>
      </c>
      <c r="AA2998" s="1411">
        <v>2.071663579423122E-2</v>
      </c>
    </row>
    <row r="2999" spans="19:27" x14ac:dyDescent="0.2">
      <c r="S2999" s="399"/>
      <c r="T2999" s="1401"/>
      <c r="W2999" s="864" t="str">
        <f t="shared" si="54"/>
        <v>1w</v>
      </c>
      <c r="X2999" s="1405">
        <f>_xll.qlCalendarAdvance(Calendar,X2998,W2999,"f",FALSE)</f>
        <v>60226</v>
      </c>
      <c r="Y2999" s="1404">
        <f>_xll.qlCalendarAdvance(Calendar,X2999,NDays&amp;"D")</f>
        <v>60226</v>
      </c>
      <c r="Z2999" s="1403">
        <v>2.0759333269446539E-2</v>
      </c>
      <c r="AA2999" s="1411">
        <v>2.0724208915371412E-2</v>
      </c>
    </row>
    <row r="3000" spans="19:27" x14ac:dyDescent="0.2">
      <c r="S3000" s="399"/>
      <c r="T3000" s="1401"/>
      <c r="W3000" s="864" t="str">
        <f t="shared" si="54"/>
        <v>1w</v>
      </c>
      <c r="X3000" s="1405">
        <f>_xll.qlCalendarAdvance(Calendar,X2999,W3000,"f",FALSE)</f>
        <v>60233</v>
      </c>
      <c r="Y3000" s="1404">
        <f>_xll.qlCalendarAdvance(Calendar,X3000,NDays&amp;"D")</f>
        <v>60233</v>
      </c>
      <c r="Z3000" s="1403">
        <v>2.076697537854607E-2</v>
      </c>
      <c r="AA3000" s="1411">
        <v>2.073179931403879E-2</v>
      </c>
    </row>
    <row r="3001" spans="19:27" x14ac:dyDescent="0.2">
      <c r="S3001" s="399"/>
      <c r="T3001" s="1401"/>
      <c r="W3001" s="864" t="str">
        <f t="shared" si="54"/>
        <v>1w</v>
      </c>
      <c r="X3001" s="1405">
        <f>_xll.qlCalendarAdvance(Calendar,X3000,W3001,"f",FALSE)</f>
        <v>60240</v>
      </c>
      <c r="Y3001" s="1404">
        <f>_xll.qlCalendarAdvance(Calendar,X3001,NDays&amp;"D")</f>
        <v>60240</v>
      </c>
      <c r="Z3001" s="1403">
        <v>2.0774634800873673E-2</v>
      </c>
      <c r="AA3001" s="1411">
        <v>2.0739406990638587E-2</v>
      </c>
    </row>
    <row r="3002" spans="19:27" x14ac:dyDescent="0.2">
      <c r="S3002" s="399"/>
      <c r="T3002" s="1401"/>
      <c r="W3002" s="864" t="str">
        <f t="shared" si="54"/>
        <v>1w</v>
      </c>
      <c r="X3002" s="1405">
        <f>_xll.qlCalendarAdvance(Calendar,X3001,W3002,"f",FALSE)</f>
        <v>60247</v>
      </c>
      <c r="Y3002" s="1404">
        <f>_xll.qlCalendarAdvance(Calendar,X3002,NDays&amp;"D")</f>
        <v>60247</v>
      </c>
      <c r="Z3002" s="1403">
        <v>2.078231153645721E-2</v>
      </c>
      <c r="AA3002" s="1411">
        <v>2.0747031945089756E-2</v>
      </c>
    </row>
    <row r="3003" spans="19:27" x14ac:dyDescent="0.2">
      <c r="S3003" s="399"/>
      <c r="T3003" s="1401"/>
      <c r="W3003" s="864" t="str">
        <f t="shared" si="54"/>
        <v>1w</v>
      </c>
      <c r="X3003" s="1405">
        <f>_xll.qlCalendarAdvance(Calendar,X3002,W3003,"f",FALSE)</f>
        <v>60254</v>
      </c>
      <c r="Y3003" s="1404">
        <f>_xll.qlCalendarAdvance(Calendar,X3003,NDays&amp;"D")</f>
        <v>60254</v>
      </c>
      <c r="Z3003" s="1403">
        <v>2.0790005585329605E-2</v>
      </c>
      <c r="AA3003" s="1411">
        <v>2.0754674177230203E-2</v>
      </c>
    </row>
    <row r="3004" spans="19:27" x14ac:dyDescent="0.2">
      <c r="S3004" s="399"/>
      <c r="T3004" s="1401"/>
      <c r="W3004" s="864" t="str">
        <f t="shared" si="54"/>
        <v>1w</v>
      </c>
      <c r="X3004" s="1405">
        <f>_xll.qlCalendarAdvance(Calendar,X3003,W3004,"f",FALSE)</f>
        <v>60265</v>
      </c>
      <c r="Y3004" s="1404">
        <f>_xll.qlCalendarAdvance(Calendar,X3004,NDays&amp;"D")</f>
        <v>60265</v>
      </c>
      <c r="Z3004" s="1403">
        <v>2.0800985817687082E-2</v>
      </c>
      <c r="AA3004" s="1411">
        <v>2.0766718307384524E-2</v>
      </c>
    </row>
    <row r="3005" spans="19:27" x14ac:dyDescent="0.2">
      <c r="S3005" s="399"/>
      <c r="T3005" s="1401"/>
      <c r="W3005" s="864" t="str">
        <f t="shared" si="54"/>
        <v>1w</v>
      </c>
      <c r="X3005" s="1405">
        <f>_xll.qlCalendarAdvance(Calendar,X3004,W3005,"f",FALSE)</f>
        <v>60272</v>
      </c>
      <c r="Y3005" s="1404">
        <f>_xll.qlCalendarAdvance(Calendar,X3005,NDays&amp;"D")</f>
        <v>60272</v>
      </c>
      <c r="Z3005" s="1403">
        <v>2.0808722709316167E-2</v>
      </c>
      <c r="AA3005" s="1411">
        <v>2.0774404968204596E-2</v>
      </c>
    </row>
    <row r="3006" spans="19:27" x14ac:dyDescent="0.2">
      <c r="S3006" s="399"/>
      <c r="T3006" s="1401"/>
      <c r="W3006" s="864" t="str">
        <f t="shared" si="54"/>
        <v>1w</v>
      </c>
      <c r="X3006" s="1405">
        <f>_xll.qlCalendarAdvance(Calendar,X3005,W3006,"f",FALSE)</f>
        <v>60279</v>
      </c>
      <c r="Y3006" s="1404">
        <f>_xll.qlCalendarAdvance(Calendar,X3006,NDays&amp;"D")</f>
        <v>60279</v>
      </c>
      <c r="Z3006" s="1403">
        <v>2.0816476913209918E-2</v>
      </c>
      <c r="AA3006" s="1411">
        <v>2.0782108906713948E-2</v>
      </c>
    </row>
    <row r="3007" spans="19:27" x14ac:dyDescent="0.2">
      <c r="S3007" s="399"/>
      <c r="T3007" s="1401"/>
      <c r="W3007" s="864" t="str">
        <f t="shared" si="54"/>
        <v>1w</v>
      </c>
      <c r="X3007" s="1405">
        <f>_xll.qlCalendarAdvance(Calendar,X3006,W3007,"f",FALSE)</f>
        <v>60286</v>
      </c>
      <c r="Y3007" s="1404">
        <f>_xll.qlCalendarAdvance(Calendar,X3007,NDays&amp;"D")</f>
        <v>60286</v>
      </c>
      <c r="Z3007" s="1403">
        <v>2.0824248429399707E-2</v>
      </c>
      <c r="AA3007" s="1411">
        <v>2.0789830123074671E-2</v>
      </c>
    </row>
    <row r="3008" spans="19:27" x14ac:dyDescent="0.2">
      <c r="S3008" s="399"/>
      <c r="T3008" s="1401"/>
      <c r="W3008" s="864" t="str">
        <f t="shared" si="54"/>
        <v>1w</v>
      </c>
      <c r="X3008" s="1405">
        <f>_xll.qlCalendarAdvance(Calendar,X3007,W3008,"f",FALSE)</f>
        <v>60293</v>
      </c>
      <c r="Y3008" s="1404">
        <f>_xll.qlCalendarAdvance(Calendar,X3008,NDays&amp;"D")</f>
        <v>60293</v>
      </c>
      <c r="Z3008" s="1403">
        <v>2.0832037257922143E-2</v>
      </c>
      <c r="AA3008" s="1411">
        <v>2.0797568617205719E-2</v>
      </c>
    </row>
    <row r="3009" spans="19:27" x14ac:dyDescent="0.2">
      <c r="S3009" s="399"/>
      <c r="T3009" s="1401"/>
      <c r="W3009" s="864" t="str">
        <f t="shared" si="54"/>
        <v>1w</v>
      </c>
      <c r="X3009" s="1405">
        <f>_xll.qlCalendarAdvance(Calendar,X3008,W3009,"f",FALSE)</f>
        <v>60300</v>
      </c>
      <c r="Y3009" s="1404">
        <f>_xll.qlCalendarAdvance(Calendar,X3009,NDays&amp;"D")</f>
        <v>60300</v>
      </c>
      <c r="Z3009" s="1403">
        <v>2.0836383242042653E-2</v>
      </c>
      <c r="AA3009" s="1411">
        <v>2.0805324389026048E-2</v>
      </c>
    </row>
    <row r="3010" spans="19:27" x14ac:dyDescent="0.2">
      <c r="S3010" s="399"/>
      <c r="T3010" s="1401"/>
      <c r="W3010" s="864" t="str">
        <f t="shared" si="54"/>
        <v>1w</v>
      </c>
      <c r="X3010" s="1405">
        <f>_xll.qlCalendarAdvance(Calendar,X3009,W3010,"f",FALSE)</f>
        <v>60307</v>
      </c>
      <c r="Y3010" s="1404">
        <f>_xll.qlCalendarAdvance(Calendar,X3010,NDays&amp;"D")</f>
        <v>60307</v>
      </c>
      <c r="Z3010" s="1403">
        <v>2.084420164726819E-2</v>
      </c>
      <c r="AA3010" s="1411">
        <v>2.0813097438778794E-2</v>
      </c>
    </row>
    <row r="3011" spans="19:27" x14ac:dyDescent="0.2">
      <c r="S3011" s="399"/>
      <c r="T3011" s="1401"/>
      <c r="W3011" s="864" t="str">
        <f t="shared" si="54"/>
        <v>1w</v>
      </c>
      <c r="X3011" s="1405">
        <f>_xll.qlCalendarAdvance(Calendar,X3010,W3011,"f",FALSE)</f>
        <v>60314</v>
      </c>
      <c r="Y3011" s="1404">
        <f>_xll.qlCalendarAdvance(Calendar,X3011,NDays&amp;"D")</f>
        <v>60314</v>
      </c>
      <c r="Z3011" s="1403">
        <v>2.085203736145529E-2</v>
      </c>
      <c r="AA3011" s="1411">
        <v>2.0820887766463958E-2</v>
      </c>
    </row>
    <row r="3012" spans="19:27" x14ac:dyDescent="0.2">
      <c r="S3012" s="399"/>
      <c r="T3012" s="1401"/>
      <c r="W3012" s="864" t="str">
        <f t="shared" si="54"/>
        <v>1w</v>
      </c>
      <c r="X3012" s="1405">
        <f>_xll.qlCalendarAdvance(Calendar,X3011,W3012,"f",FALSE)</f>
        <v>60321</v>
      </c>
      <c r="Y3012" s="1404">
        <f>_xll.qlCalendarAdvance(Calendar,X3012,NDays&amp;"D")</f>
        <v>60321</v>
      </c>
      <c r="Z3012" s="1403">
        <v>2.0859890384630011E-2</v>
      </c>
      <c r="AA3012" s="1411">
        <v>2.0828695371676309E-2</v>
      </c>
    </row>
    <row r="3013" spans="19:27" x14ac:dyDescent="0.2">
      <c r="S3013" s="399"/>
      <c r="T3013" s="1401"/>
      <c r="W3013" s="864" t="str">
        <f t="shared" si="54"/>
        <v>1w</v>
      </c>
      <c r="X3013" s="1405">
        <f>_xll.qlCalendarAdvance(Calendar,X3012,W3013,"f",FALSE)</f>
        <v>60328</v>
      </c>
      <c r="Y3013" s="1404">
        <f>_xll.qlCalendarAdvance(Calendar,X3013,NDays&amp;"D")</f>
        <v>60328</v>
      </c>
      <c r="Z3013" s="1403">
        <v>2.087124108670305E-2</v>
      </c>
      <c r="AA3013" s="1411">
        <v>2.0836520254821078E-2</v>
      </c>
    </row>
    <row r="3014" spans="19:27" x14ac:dyDescent="0.2">
      <c r="S3014" s="399"/>
      <c r="T3014" s="1401"/>
      <c r="W3014" s="864" t="str">
        <f t="shared" si="54"/>
        <v>1w</v>
      </c>
      <c r="X3014" s="1405">
        <f>_xll.qlCalendarAdvance(Calendar,X3013,W3014,"f",FALSE)</f>
        <v>60335</v>
      </c>
      <c r="Y3014" s="1404">
        <f>_xll.qlCalendarAdvance(Calendar,X3014,NDays&amp;"D")</f>
        <v>60335</v>
      </c>
      <c r="Z3014" s="1403">
        <v>2.0879133789935073E-2</v>
      </c>
      <c r="AA3014" s="1411">
        <v>2.0844362415736173E-2</v>
      </c>
    </row>
    <row r="3015" spans="19:27" x14ac:dyDescent="0.2">
      <c r="S3015" s="399"/>
      <c r="T3015" s="1401"/>
      <c r="W3015" s="864" t="str">
        <f t="shared" si="54"/>
        <v>1w</v>
      </c>
      <c r="X3015" s="1405">
        <f>_xll.qlCalendarAdvance(Calendar,X3014,W3015,"f",FALSE)</f>
        <v>60342</v>
      </c>
      <c r="Y3015" s="1404">
        <f>_xll.qlCalendarAdvance(Calendar,X3015,NDays&amp;"D")</f>
        <v>60342</v>
      </c>
      <c r="Z3015" s="1403">
        <v>2.088704380574026E-2</v>
      </c>
      <c r="AA3015" s="1411">
        <v>2.0852221854340547E-2</v>
      </c>
    </row>
    <row r="3016" spans="19:27" x14ac:dyDescent="0.2">
      <c r="S3016" s="399"/>
      <c r="T3016" s="1401"/>
      <c r="W3016" s="864" t="str">
        <f t="shared" si="54"/>
        <v>1w</v>
      </c>
      <c r="X3016" s="1405">
        <f>_xll.qlCalendarAdvance(Calendar,X3015,W3016,"f",FALSE)</f>
        <v>60349</v>
      </c>
      <c r="Y3016" s="1404">
        <f>_xll.qlCalendarAdvance(Calendar,X3016,NDays&amp;"D")</f>
        <v>60349</v>
      </c>
      <c r="Z3016" s="1403">
        <v>2.089497113415522E-2</v>
      </c>
      <c r="AA3016" s="1411">
        <v>2.0860098570958385E-2</v>
      </c>
    </row>
    <row r="3017" spans="19:27" x14ac:dyDescent="0.2">
      <c r="S3017" s="399"/>
      <c r="T3017" s="1401"/>
      <c r="W3017" s="864" t="str">
        <f t="shared" si="54"/>
        <v>1w</v>
      </c>
      <c r="X3017" s="1405">
        <f>_xll.qlCalendarAdvance(Calendar,X3016,W3017,"f",FALSE)</f>
        <v>60357</v>
      </c>
      <c r="Y3017" s="1404">
        <f>_xll.qlCalendarAdvance(Calendar,X3017,NDays&amp;"D")</f>
        <v>60357</v>
      </c>
      <c r="Z3017" s="1403">
        <v>2.0902884810312848E-2</v>
      </c>
      <c r="AA3017" s="1411">
        <v>2.0869121689163217E-2</v>
      </c>
    </row>
    <row r="3018" spans="19:27" x14ac:dyDescent="0.2">
      <c r="S3018" s="399"/>
      <c r="T3018" s="1401"/>
      <c r="W3018" s="864" t="str">
        <f t="shared" si="54"/>
        <v>1w</v>
      </c>
      <c r="X3018" s="1405">
        <f>_xll.qlCalendarAdvance(Calendar,X3017,W3018,"f",FALSE)</f>
        <v>60364</v>
      </c>
      <c r="Y3018" s="1404">
        <f>_xll.qlCalendarAdvance(Calendar,X3018,NDays&amp;"D")</f>
        <v>60364</v>
      </c>
      <c r="Z3018" s="1403">
        <v>2.0910847544941547E-2</v>
      </c>
      <c r="AA3018" s="1411">
        <v>2.0877035429424096E-2</v>
      </c>
    </row>
    <row r="3019" spans="19:27" x14ac:dyDescent="0.2">
      <c r="S3019" s="399"/>
      <c r="T3019" s="1401"/>
      <c r="W3019" s="864" t="str">
        <f t="shared" si="54"/>
        <v>1w</v>
      </c>
      <c r="X3019" s="1405">
        <f>_xll.qlCalendarAdvance(Calendar,X3018,W3019,"f",FALSE)</f>
        <v>60371</v>
      </c>
      <c r="Y3019" s="1404">
        <f>_xll.qlCalendarAdvance(Calendar,X3019,NDays&amp;"D")</f>
        <v>60371</v>
      </c>
      <c r="Z3019" s="1403">
        <v>2.0918827591128768E-2</v>
      </c>
      <c r="AA3019" s="1411">
        <v>2.0884966447617392E-2</v>
      </c>
    </row>
    <row r="3020" spans="19:27" x14ac:dyDescent="0.2">
      <c r="S3020" s="399"/>
      <c r="T3020" s="1401"/>
      <c r="W3020" s="864" t="str">
        <f t="shared" si="54"/>
        <v>1w</v>
      </c>
      <c r="X3020" s="1405">
        <f>_xll.qlCalendarAdvance(Calendar,X3019,W3020,"f",FALSE)</f>
        <v>60378</v>
      </c>
      <c r="Y3020" s="1404">
        <f>_xll.qlCalendarAdvance(Calendar,X3020,NDays&amp;"D")</f>
        <v>60378</v>
      </c>
      <c r="Z3020" s="1403">
        <v>2.0926824948906929E-2</v>
      </c>
      <c r="AA3020" s="1411">
        <v>2.0892914743581015E-2</v>
      </c>
    </row>
    <row r="3021" spans="19:27" x14ac:dyDescent="0.2">
      <c r="S3021" s="399"/>
      <c r="T3021" s="1401"/>
      <c r="W3021" s="864" t="str">
        <f t="shared" si="54"/>
        <v>1w</v>
      </c>
      <c r="X3021" s="1405">
        <f>_xll.qlCalendarAdvance(Calendar,X3020,W3021,"f",FALSE)</f>
        <v>60385</v>
      </c>
      <c r="Y3021" s="1404">
        <f>_xll.qlCalendarAdvance(Calendar,X3021,NDays&amp;"D")</f>
        <v>60385</v>
      </c>
      <c r="Z3021" s="1403">
        <v>2.0934839618289534E-2</v>
      </c>
      <c r="AA3021" s="1411">
        <v>2.0900880317314963E-2</v>
      </c>
    </row>
    <row r="3022" spans="19:27" x14ac:dyDescent="0.2">
      <c r="S3022" s="399"/>
      <c r="T3022" s="1401"/>
      <c r="W3022" s="864" t="str">
        <f t="shared" si="54"/>
        <v>1w</v>
      </c>
      <c r="X3022" s="1405">
        <f>_xll.qlCalendarAdvance(Calendar,X3021,W3022,"f",FALSE)</f>
        <v>60392</v>
      </c>
      <c r="Y3022" s="1404">
        <f>_xll.qlCalendarAdvance(Calendar,X3022,NDays&amp;"D")</f>
        <v>60392</v>
      </c>
      <c r="Z3022" s="1403">
        <v>2.0944047399632695E-2</v>
      </c>
      <c r="AA3022" s="1411">
        <v>2.0908863168981329E-2</v>
      </c>
    </row>
    <row r="3023" spans="19:27" x14ac:dyDescent="0.2">
      <c r="S3023" s="399"/>
      <c r="T3023" s="1401"/>
      <c r="W3023" s="864" t="str">
        <f t="shared" si="54"/>
        <v>1w</v>
      </c>
      <c r="X3023" s="1405">
        <f>_xll.qlCalendarAdvance(Calendar,X3022,W3023,"f",FALSE)</f>
        <v>60399</v>
      </c>
      <c r="Y3023" s="1404">
        <f>_xll.qlCalendarAdvance(Calendar,X3023,NDays&amp;"D")</f>
        <v>60399</v>
      </c>
      <c r="Z3023" s="1403">
        <v>2.0952098390549182E-2</v>
      </c>
      <c r="AA3023" s="1411">
        <v>2.0916863298336974E-2</v>
      </c>
    </row>
    <row r="3024" spans="19:27" x14ac:dyDescent="0.2">
      <c r="S3024" s="399"/>
      <c r="T3024" s="1401"/>
      <c r="W3024" s="864" t="str">
        <f t="shared" si="54"/>
        <v>1w</v>
      </c>
      <c r="X3024" s="1405">
        <f>_xll.qlCalendarAdvance(Calendar,X3023,W3024,"f",FALSE)</f>
        <v>60406</v>
      </c>
      <c r="Y3024" s="1404">
        <f>_xll.qlCalendarAdvance(Calendar,X3024,NDays&amp;"D")</f>
        <v>60406</v>
      </c>
      <c r="Z3024" s="1403">
        <v>2.0960166694363021E-2</v>
      </c>
      <c r="AA3024" s="1411">
        <v>2.0924880705543991E-2</v>
      </c>
    </row>
    <row r="3025" spans="19:27" x14ac:dyDescent="0.2">
      <c r="S3025" s="399"/>
      <c r="T3025" s="1401"/>
      <c r="W3025" s="864" t="str">
        <f t="shared" si="54"/>
        <v>1w</v>
      </c>
      <c r="X3025" s="1405">
        <f>_xll.qlCalendarAdvance(Calendar,X3024,W3025,"f",FALSE)</f>
        <v>60413</v>
      </c>
      <c r="Y3025" s="1404">
        <f>_xll.qlCalendarAdvance(Calendar,X3025,NDays&amp;"D")</f>
        <v>60413</v>
      </c>
      <c r="Z3025" s="1403">
        <v>2.0968252307497718E-2</v>
      </c>
      <c r="AA3025" s="1411">
        <v>2.093291539060238E-2</v>
      </c>
    </row>
    <row r="3026" spans="19:27" x14ac:dyDescent="0.2">
      <c r="S3026" s="399"/>
      <c r="T3026" s="1401"/>
      <c r="W3026" s="864" t="str">
        <f t="shared" si="54"/>
        <v>1w</v>
      </c>
      <c r="X3026" s="1405">
        <f>_xll.qlCalendarAdvance(Calendar,X3025,W3026,"f",FALSE)</f>
        <v>60420</v>
      </c>
      <c r="Y3026" s="1404">
        <f>_xll.qlCalendarAdvance(Calendar,X3026,NDays&amp;"D")</f>
        <v>60420</v>
      </c>
      <c r="Z3026" s="1403">
        <v>2.097517136170161E-2</v>
      </c>
      <c r="AA3026" s="1411">
        <v>2.0940967353431095E-2</v>
      </c>
    </row>
    <row r="3027" spans="19:27" x14ac:dyDescent="0.2">
      <c r="S3027" s="399"/>
      <c r="T3027" s="1401"/>
      <c r="W3027" s="864" t="str">
        <f t="shared" si="54"/>
        <v>1w</v>
      </c>
      <c r="X3027" s="1405">
        <f>_xll.qlCalendarAdvance(Calendar,X3026,W3027,"f",FALSE)</f>
        <v>60427</v>
      </c>
      <c r="Y3027" s="1404">
        <f>_xll.qlCalendarAdvance(Calendar,X3027,NDays&amp;"D")</f>
        <v>60427</v>
      </c>
      <c r="Z3027" s="1403">
        <v>2.0983280948392746E-2</v>
      </c>
      <c r="AA3027" s="1411">
        <v>2.0949036594111181E-2</v>
      </c>
    </row>
    <row r="3028" spans="19:27" x14ac:dyDescent="0.2">
      <c r="S3028" s="399"/>
      <c r="T3028" s="1401"/>
      <c r="W3028" s="864" t="str">
        <f t="shared" si="54"/>
        <v>1w</v>
      </c>
      <c r="X3028" s="1405">
        <f>_xll.qlCalendarAdvance(Calendar,X3027,W3028,"f",FALSE)</f>
        <v>60434</v>
      </c>
      <c r="Y3028" s="1404">
        <f>_xll.qlCalendarAdvance(Calendar,X3028,NDays&amp;"D")</f>
        <v>60434</v>
      </c>
      <c r="Z3028" s="1403">
        <v>2.099139249870019E-2</v>
      </c>
      <c r="AA3028" s="1411">
        <v>2.0957123112561593E-2</v>
      </c>
    </row>
    <row r="3029" spans="19:27" x14ac:dyDescent="0.2">
      <c r="S3029" s="399"/>
      <c r="T3029" s="1401"/>
      <c r="W3029" s="864" t="str">
        <f t="shared" si="54"/>
        <v>1w</v>
      </c>
      <c r="X3029" s="1405">
        <f>_xll.qlCalendarAdvance(Calendar,X3028,W3029,"f",FALSE)</f>
        <v>60441</v>
      </c>
      <c r="Y3029" s="1404">
        <f>_xll.qlCalendarAdvance(Calendar,X3029,NDays&amp;"D")</f>
        <v>60441</v>
      </c>
      <c r="Z3029" s="1403">
        <v>2.0999498338502898E-2</v>
      </c>
      <c r="AA3029" s="1411">
        <v>2.0965226908701284E-2</v>
      </c>
    </row>
    <row r="3030" spans="19:27" x14ac:dyDescent="0.2">
      <c r="S3030" s="399"/>
      <c r="T3030" s="1401"/>
      <c r="W3030" s="864" t="str">
        <f t="shared" si="54"/>
        <v>1w</v>
      </c>
      <c r="X3030" s="1405">
        <f>_xll.qlCalendarAdvance(Calendar,X3029,W3030,"f",FALSE)</f>
        <v>60448</v>
      </c>
      <c r="Y3030" s="1404">
        <f>_xll.qlCalendarAdvance(Calendar,X3030,NDays&amp;"D")</f>
        <v>60448</v>
      </c>
      <c r="Z3030" s="1403">
        <v>2.1008772166894722E-2</v>
      </c>
      <c r="AA3030" s="1411">
        <v>2.0973337819812921E-2</v>
      </c>
    </row>
    <row r="3031" spans="19:27" x14ac:dyDescent="0.2">
      <c r="S3031" s="399"/>
      <c r="T3031" s="1401"/>
      <c r="W3031" s="864" t="str">
        <f t="shared" si="54"/>
        <v>1w</v>
      </c>
      <c r="X3031" s="1405">
        <f>_xll.qlCalendarAdvance(Calendar,X3030,W3031,"f",FALSE)</f>
        <v>60455</v>
      </c>
      <c r="Y3031" s="1404">
        <f>_xll.qlCalendarAdvance(Calendar,X3031,NDays&amp;"D")</f>
        <v>60455</v>
      </c>
      <c r="Z3031" s="1403">
        <v>2.1016848892614529E-2</v>
      </c>
      <c r="AA3031" s="1411">
        <v>2.0981433956187567E-2</v>
      </c>
    </row>
    <row r="3032" spans="19:27" x14ac:dyDescent="0.2">
      <c r="S3032" s="399"/>
      <c r="T3032" s="1401"/>
      <c r="W3032" s="864" t="str">
        <f t="shared" si="54"/>
        <v>1w</v>
      </c>
      <c r="X3032" s="1405">
        <f>_xll.qlCalendarAdvance(Calendar,X3031,W3032,"f",FALSE)</f>
        <v>60462</v>
      </c>
      <c r="Y3032" s="1404">
        <f>_xll.qlCalendarAdvance(Calendar,X3032,NDays&amp;"D")</f>
        <v>60462</v>
      </c>
      <c r="Z3032" s="1403">
        <v>2.1024910040311054E-2</v>
      </c>
      <c r="AA3032" s="1411">
        <v>2.0989514535971754E-2</v>
      </c>
    </row>
    <row r="3033" spans="19:27" x14ac:dyDescent="0.2">
      <c r="S3033" s="399"/>
      <c r="T3033" s="1401"/>
      <c r="W3033" s="864" t="str">
        <f t="shared" si="54"/>
        <v>1w</v>
      </c>
      <c r="X3033" s="1405">
        <f>_xll.qlCalendarAdvance(Calendar,X3032,W3033,"f",FALSE)</f>
        <v>60469</v>
      </c>
      <c r="Y3033" s="1404">
        <f>_xll.qlCalendarAdvance(Calendar,X3033,NDays&amp;"D")</f>
        <v>60469</v>
      </c>
      <c r="Z3033" s="1403">
        <v>2.1032955609952931E-2</v>
      </c>
      <c r="AA3033" s="1411">
        <v>2.0997579559327573E-2</v>
      </c>
    </row>
    <row r="3034" spans="19:27" x14ac:dyDescent="0.2">
      <c r="S3034" s="399"/>
      <c r="T3034" s="1401"/>
      <c r="W3034" s="864" t="str">
        <f t="shared" ref="W3034:W3097" si="55">W3033</f>
        <v>1w</v>
      </c>
      <c r="X3034" s="1405">
        <f>_xll.qlCalendarAdvance(Calendar,X3033,W3034,"f",FALSE)</f>
        <v>60476</v>
      </c>
      <c r="Y3034" s="1404">
        <f>_xll.qlCalendarAdvance(Calendar,X3034,NDays&amp;"D")</f>
        <v>60476</v>
      </c>
      <c r="Z3034" s="1403">
        <v>2.104098560150355E-2</v>
      </c>
      <c r="AA3034" s="1411">
        <v>2.1005629026255024E-2</v>
      </c>
    </row>
    <row r="3035" spans="19:27" x14ac:dyDescent="0.2">
      <c r="S3035" s="399"/>
      <c r="T3035" s="1401"/>
      <c r="W3035" s="864" t="str">
        <f t="shared" si="55"/>
        <v>1w</v>
      </c>
      <c r="X3035" s="1405">
        <f>_xll.qlCalendarAdvance(Calendar,X3034,W3035,"f",FALSE)</f>
        <v>60483</v>
      </c>
      <c r="Y3035" s="1404">
        <f>_xll.qlCalendarAdvance(Calendar,X3035,NDays&amp;"D")</f>
        <v>60483</v>
      </c>
      <c r="Z3035" s="1403">
        <v>2.1049000014934156E-2</v>
      </c>
      <c r="AA3035" s="1411">
        <v>2.1013662936673061E-2</v>
      </c>
    </row>
    <row r="3036" spans="19:27" x14ac:dyDescent="0.2">
      <c r="S3036" s="399"/>
      <c r="T3036" s="1401"/>
      <c r="W3036" s="864" t="str">
        <f t="shared" si="55"/>
        <v>1w</v>
      </c>
      <c r="X3036" s="1405">
        <f>_xll.qlCalendarAdvance(Calendar,X3035,W3036,"f",FALSE)</f>
        <v>60490</v>
      </c>
      <c r="Y3036" s="1404">
        <f>_xll.qlCalendarAdvance(Calendar,X3036,NDays&amp;"D")</f>
        <v>60490</v>
      </c>
      <c r="Z3036" s="1403">
        <v>2.1056998850213379E-2</v>
      </c>
      <c r="AA3036" s="1411">
        <v>2.1021681290500638E-2</v>
      </c>
    </row>
    <row r="3037" spans="19:27" x14ac:dyDescent="0.2">
      <c r="S3037" s="399"/>
      <c r="T3037" s="1401"/>
      <c r="W3037" s="864" t="str">
        <f t="shared" si="55"/>
        <v>1w</v>
      </c>
      <c r="X3037" s="1405">
        <f>_xll.qlCalendarAdvance(Calendar,X3036,W3037,"f",FALSE)</f>
        <v>60497</v>
      </c>
      <c r="Y3037" s="1404">
        <f>_xll.qlCalendarAdvance(Calendar,X3037,NDays&amp;"D")</f>
        <v>60497</v>
      </c>
      <c r="Z3037" s="1403">
        <v>2.1064982107309844E-2</v>
      </c>
      <c r="AA3037" s="1411">
        <v>2.1029684087980893E-2</v>
      </c>
    </row>
    <row r="3038" spans="19:27" x14ac:dyDescent="0.2">
      <c r="S3038" s="399"/>
      <c r="T3038" s="1401"/>
      <c r="W3038" s="864" t="str">
        <f t="shared" si="55"/>
        <v>1w</v>
      </c>
      <c r="X3038" s="1405">
        <f>_xll.qlCalendarAdvance(Calendar,X3037,W3038,"f",FALSE)</f>
        <v>60504</v>
      </c>
      <c r="Y3038" s="1404">
        <f>_xll.qlCalendarAdvance(Calendar,X3038,NDays&amp;"D")</f>
        <v>60504</v>
      </c>
      <c r="Z3038" s="1403">
        <v>2.1072949786186949E-2</v>
      </c>
      <c r="AA3038" s="1411">
        <v>2.1037671328789642E-2</v>
      </c>
    </row>
    <row r="3039" spans="19:27" x14ac:dyDescent="0.2">
      <c r="S3039" s="399"/>
      <c r="T3039" s="1401"/>
      <c r="W3039" s="864" t="str">
        <f t="shared" si="55"/>
        <v>1w</v>
      </c>
      <c r="X3039" s="1405">
        <f>_xll.qlCalendarAdvance(Calendar,X3038,W3039,"f",FALSE)</f>
        <v>60511</v>
      </c>
      <c r="Y3039" s="1404">
        <f>_xll.qlCalendarAdvance(Calendar,X3039,NDays&amp;"D")</f>
        <v>60511</v>
      </c>
      <c r="Z3039" s="1403">
        <v>2.1079726838813061E-2</v>
      </c>
      <c r="AA3039" s="1411">
        <v>2.104564301325107E-2</v>
      </c>
    </row>
    <row r="3040" spans="19:27" x14ac:dyDescent="0.2">
      <c r="S3040" s="399"/>
      <c r="T3040" s="1401"/>
      <c r="W3040" s="864" t="str">
        <f t="shared" si="55"/>
        <v>1w</v>
      </c>
      <c r="X3040" s="1405">
        <f>_xll.qlCalendarAdvance(Calendar,X3039,W3040,"f",FALSE)</f>
        <v>60518</v>
      </c>
      <c r="Y3040" s="1404">
        <f>_xll.qlCalendarAdvance(Calendar,X3040,NDays&amp;"D")</f>
        <v>60518</v>
      </c>
      <c r="Z3040" s="1403">
        <v>2.1087664015805085E-2</v>
      </c>
      <c r="AA3040" s="1411">
        <v>2.1053599141122037E-2</v>
      </c>
    </row>
    <row r="3041" spans="19:27" x14ac:dyDescent="0.2">
      <c r="S3041" s="399"/>
      <c r="T3041" s="1401"/>
      <c r="W3041" s="864" t="str">
        <f t="shared" si="55"/>
        <v>1w</v>
      </c>
      <c r="X3041" s="1405">
        <f>_xll.qlCalendarAdvance(Calendar,X3040,W3041,"f",FALSE)</f>
        <v>60525</v>
      </c>
      <c r="Y3041" s="1404">
        <f>_xll.qlCalendarAdvance(Calendar,X3041,NDays&amp;"D")</f>
        <v>60525</v>
      </c>
      <c r="Z3041" s="1403">
        <v>2.1095585615218369E-2</v>
      </c>
      <c r="AA3041" s="1411">
        <v>2.1061539712564636E-2</v>
      </c>
    </row>
    <row r="3042" spans="19:27" x14ac:dyDescent="0.2">
      <c r="S3042" s="399"/>
      <c r="T3042" s="1401"/>
      <c r="W3042" s="864" t="str">
        <f t="shared" si="55"/>
        <v>1w</v>
      </c>
      <c r="X3042" s="1405">
        <f>_xll.qlCalendarAdvance(Calendar,X3041,W3042,"f",FALSE)</f>
        <v>60532</v>
      </c>
      <c r="Y3042" s="1404">
        <f>_xll.qlCalendarAdvance(Calendar,X3042,NDays&amp;"D")</f>
        <v>60532</v>
      </c>
      <c r="Z3042" s="1403">
        <v>2.1103491637023186E-2</v>
      </c>
      <c r="AA3042" s="1411">
        <v>2.1069464727416776E-2</v>
      </c>
    </row>
    <row r="3043" spans="19:27" x14ac:dyDescent="0.2">
      <c r="S3043" s="399"/>
      <c r="T3043" s="1401"/>
      <c r="W3043" s="864" t="str">
        <f t="shared" si="55"/>
        <v>1w</v>
      </c>
      <c r="X3043" s="1405">
        <f>_xll.qlCalendarAdvance(Calendar,X3042,W3043,"f",FALSE)</f>
        <v>60539</v>
      </c>
      <c r="Y3043" s="1404">
        <f>_xll.qlCalendarAdvance(Calendar,X3043,NDays&amp;"D")</f>
        <v>60539</v>
      </c>
      <c r="Z3043" s="1403">
        <v>2.1111382081184425E-2</v>
      </c>
      <c r="AA3043" s="1411">
        <v>2.1077374185678455E-2</v>
      </c>
    </row>
    <row r="3044" spans="19:27" x14ac:dyDescent="0.2">
      <c r="S3044" s="399"/>
      <c r="T3044" s="1401"/>
      <c r="W3044" s="864" t="str">
        <f t="shared" si="55"/>
        <v>1w</v>
      </c>
      <c r="X3044" s="1405">
        <f>_xll.qlCalendarAdvance(Calendar,X3043,W3044,"f",FALSE)</f>
        <v>60546</v>
      </c>
      <c r="Y3044" s="1404">
        <f>_xll.qlCalendarAdvance(Calendar,X3044,NDays&amp;"D")</f>
        <v>60546</v>
      </c>
      <c r="Z3044" s="1403">
        <v>2.1120428715182882E-2</v>
      </c>
      <c r="AA3044" s="1411">
        <v>2.1085268087511766E-2</v>
      </c>
    </row>
    <row r="3045" spans="19:27" x14ac:dyDescent="0.2">
      <c r="S3045" s="399"/>
      <c r="T3045" s="1401"/>
      <c r="W3045" s="864" t="str">
        <f t="shared" si="55"/>
        <v>1w</v>
      </c>
      <c r="X3045" s="1405">
        <f>_xll.qlCalendarAdvance(Calendar,X3044,W3045,"f",FALSE)</f>
        <v>60553</v>
      </c>
      <c r="Y3045" s="1404">
        <f>_xll.qlCalendarAdvance(Calendar,X3045,NDays&amp;"D")</f>
        <v>60553</v>
      </c>
      <c r="Z3045" s="1403">
        <v>2.112828734567479E-2</v>
      </c>
      <c r="AA3045" s="1411">
        <v>2.1093146433078802E-2</v>
      </c>
    </row>
    <row r="3046" spans="19:27" x14ac:dyDescent="0.2">
      <c r="S3046" s="399"/>
      <c r="T3046" s="1401"/>
      <c r="W3046" s="864" t="str">
        <f t="shared" si="55"/>
        <v>1w</v>
      </c>
      <c r="X3046" s="1405">
        <f>_xll.qlCalendarAdvance(Calendar,X3045,W3046,"f",FALSE)</f>
        <v>60560</v>
      </c>
      <c r="Y3046" s="1404">
        <f>_xll.qlCalendarAdvance(Calendar,X3046,NDays&amp;"D")</f>
        <v>60560</v>
      </c>
      <c r="Z3046" s="1403">
        <v>2.113613039769897E-2</v>
      </c>
      <c r="AA3046" s="1411">
        <v>2.1101009221893285E-2</v>
      </c>
    </row>
    <row r="3047" spans="19:27" x14ac:dyDescent="0.2">
      <c r="S3047" s="399"/>
      <c r="T3047" s="1401"/>
      <c r="W3047" s="864" t="str">
        <f t="shared" si="55"/>
        <v>1w</v>
      </c>
      <c r="X3047" s="1405">
        <f>_xll.qlCalendarAdvance(Calendar,X3046,W3047,"f",FALSE)</f>
        <v>60567</v>
      </c>
      <c r="Y3047" s="1404">
        <f>_xll.qlCalendarAdvance(Calendar,X3047,NDays&amp;"D")</f>
        <v>60567</v>
      </c>
      <c r="Z3047" s="1403">
        <v>2.1143957871226665E-2</v>
      </c>
      <c r="AA3047" s="1411">
        <v>2.1108856454198355E-2</v>
      </c>
    </row>
    <row r="3048" spans="19:27" x14ac:dyDescent="0.2">
      <c r="S3048" s="399"/>
      <c r="T3048" s="1401"/>
      <c r="W3048" s="864" t="str">
        <f t="shared" si="55"/>
        <v>1w</v>
      </c>
      <c r="X3048" s="1405">
        <f>_xll.qlCalendarAdvance(Calendar,X3047,W3048,"f",FALSE)</f>
        <v>60574</v>
      </c>
      <c r="Y3048" s="1404">
        <f>_xll.qlCalendarAdvance(Calendar,X3048,NDays&amp;"D")</f>
        <v>60574</v>
      </c>
      <c r="Z3048" s="1403">
        <v>2.1150600636321092E-2</v>
      </c>
      <c r="AA3048" s="1411">
        <v>2.1116688130156103E-2</v>
      </c>
    </row>
    <row r="3049" spans="19:27" x14ac:dyDescent="0.2">
      <c r="S3049" s="399"/>
      <c r="T3049" s="1401"/>
      <c r="W3049" s="864" t="str">
        <f t="shared" si="55"/>
        <v>1w</v>
      </c>
      <c r="X3049" s="1405">
        <f>_xll.qlCalendarAdvance(Calendar,X3048,W3049,"f",FALSE)</f>
        <v>60581</v>
      </c>
      <c r="Y3049" s="1404">
        <f>_xll.qlCalendarAdvance(Calendar,X3049,NDays&amp;"D")</f>
        <v>60581</v>
      </c>
      <c r="Z3049" s="1403">
        <v>2.1158397614002178E-2</v>
      </c>
      <c r="AA3049" s="1411">
        <v>2.1124504249442344E-2</v>
      </c>
    </row>
    <row r="3050" spans="19:27" x14ac:dyDescent="0.2">
      <c r="S3050" s="399"/>
      <c r="T3050" s="1401"/>
      <c r="W3050" s="864" t="str">
        <f t="shared" si="55"/>
        <v>1w</v>
      </c>
      <c r="X3050" s="1405">
        <f>_xll.qlCalendarAdvance(Calendar,X3049,W3050,"f",FALSE)</f>
        <v>60588</v>
      </c>
      <c r="Y3050" s="1404">
        <f>_xll.qlCalendarAdvance(Calendar,X3050,NDays&amp;"D")</f>
        <v>60588</v>
      </c>
      <c r="Z3050" s="1403">
        <v>2.1166179013831665E-2</v>
      </c>
      <c r="AA3050" s="1411">
        <v>2.1132304812219171E-2</v>
      </c>
    </row>
    <row r="3051" spans="19:27" x14ac:dyDescent="0.2">
      <c r="S3051" s="399"/>
      <c r="T3051" s="1401"/>
      <c r="W3051" s="864" t="str">
        <f t="shared" si="55"/>
        <v>1w</v>
      </c>
      <c r="X3051" s="1405">
        <f>_xll.qlCalendarAdvance(Calendar,X3050,W3051,"f",FALSE)</f>
        <v>60595</v>
      </c>
      <c r="Y3051" s="1404">
        <f>_xll.qlCalendarAdvance(Calendar,X3051,NDays&amp;"D")</f>
        <v>60595</v>
      </c>
      <c r="Z3051" s="1403">
        <v>2.1173944835779834E-2</v>
      </c>
      <c r="AA3051" s="1411">
        <v>2.1140089818486585E-2</v>
      </c>
    </row>
    <row r="3052" spans="19:27" x14ac:dyDescent="0.2">
      <c r="S3052" s="399"/>
      <c r="T3052" s="1401"/>
      <c r="W3052" s="864" t="str">
        <f t="shared" si="55"/>
        <v>1w</v>
      </c>
      <c r="X3052" s="1405">
        <f>_xll.qlCalendarAdvance(Calendar,X3051,W3052,"f",FALSE)</f>
        <v>60602</v>
      </c>
      <c r="Y3052" s="1404">
        <f>_xll.qlCalendarAdvance(Calendar,X3052,NDays&amp;"D")</f>
        <v>60602</v>
      </c>
      <c r="Z3052" s="1403">
        <v>2.1186360892574255E-2</v>
      </c>
      <c r="AA3052" s="1411">
        <v>2.1147859268406677E-2</v>
      </c>
    </row>
    <row r="3053" spans="19:27" x14ac:dyDescent="0.2">
      <c r="S3053" s="399"/>
      <c r="T3053" s="1401"/>
      <c r="W3053" s="864" t="str">
        <f t="shared" si="55"/>
        <v>1w</v>
      </c>
      <c r="X3053" s="1405">
        <f>_xll.qlCalendarAdvance(Calendar,X3052,W3053,"f",FALSE)</f>
        <v>60609</v>
      </c>
      <c r="Y3053" s="1404">
        <f>_xll.qlCalendarAdvance(Calendar,X3053,NDays&amp;"D")</f>
        <v>60609</v>
      </c>
      <c r="Z3053" s="1403">
        <v>2.1190595562214993E-2</v>
      </c>
      <c r="AA3053" s="1411">
        <v>2.1155613161655262E-2</v>
      </c>
    </row>
    <row r="3054" spans="19:27" x14ac:dyDescent="0.2">
      <c r="S3054" s="399"/>
      <c r="T3054" s="1401"/>
      <c r="W3054" s="864" t="str">
        <f t="shared" si="55"/>
        <v>1w</v>
      </c>
      <c r="X3054" s="1405">
        <f>_xll.qlCalendarAdvance(Calendar,X3053,W3054,"f",FALSE)</f>
        <v>60616</v>
      </c>
      <c r="Y3054" s="1404">
        <f>_xll.qlCalendarAdvance(Calendar,X3054,NDays&amp;"D")</f>
        <v>60616</v>
      </c>
      <c r="Z3054" s="1403">
        <v>2.1198313985396695E-2</v>
      </c>
      <c r="AA3054" s="1411">
        <v>2.1163351498313387E-2</v>
      </c>
    </row>
    <row r="3055" spans="19:27" x14ac:dyDescent="0.2">
      <c r="S3055" s="399"/>
      <c r="T3055" s="1401"/>
      <c r="W3055" s="864" t="str">
        <f t="shared" si="55"/>
        <v>1w</v>
      </c>
      <c r="X3055" s="1405">
        <f>_xll.qlCalendarAdvance(Calendar,X3054,W3055,"f",FALSE)</f>
        <v>60623</v>
      </c>
      <c r="Y3055" s="1404">
        <f>_xll.qlCalendarAdvance(Calendar,X3055,NDays&amp;"D")</f>
        <v>60623</v>
      </c>
      <c r="Z3055" s="1403">
        <v>2.1206016829836156E-2</v>
      </c>
      <c r="AA3055" s="1411">
        <v>2.1171074278786284E-2</v>
      </c>
    </row>
    <row r="3056" spans="19:27" x14ac:dyDescent="0.2">
      <c r="S3056" s="399"/>
      <c r="T3056" s="1401"/>
      <c r="W3056" s="864" t="str">
        <f t="shared" si="55"/>
        <v>1w</v>
      </c>
      <c r="X3056" s="1405">
        <f>_xll.qlCalendarAdvance(Calendar,X3055,W3056,"f",FALSE)</f>
        <v>60630</v>
      </c>
      <c r="Y3056" s="1404">
        <f>_xll.qlCalendarAdvance(Calendar,X3056,NDays&amp;"D")</f>
        <v>60630</v>
      </c>
      <c r="Z3056" s="1403">
        <v>2.1213704095496781E-2</v>
      </c>
      <c r="AA3056" s="1411">
        <v>2.1178781502425581E-2</v>
      </c>
    </row>
    <row r="3057" spans="19:27" x14ac:dyDescent="0.2">
      <c r="S3057" s="399"/>
      <c r="T3057" s="1401"/>
      <c r="W3057" s="864" t="str">
        <f t="shared" si="55"/>
        <v>1w</v>
      </c>
      <c r="X3057" s="1405">
        <f>_xll.qlCalendarAdvance(Calendar,X3056,W3057,"f",FALSE)</f>
        <v>60637</v>
      </c>
      <c r="Y3057" s="1404">
        <f>_xll.qlCalendarAdvance(Calendar,X3057,NDays&amp;"D")</f>
        <v>60637</v>
      </c>
      <c r="Z3057" s="1403">
        <v>2.1221375782355032E-2</v>
      </c>
      <c r="AA3057" s="1411">
        <v>2.1186473169636511E-2</v>
      </c>
    </row>
    <row r="3058" spans="19:27" x14ac:dyDescent="0.2">
      <c r="S3058" s="399"/>
      <c r="T3058" s="1401"/>
      <c r="W3058" s="864" t="str">
        <f t="shared" si="55"/>
        <v>1w</v>
      </c>
      <c r="X3058" s="1405">
        <f>_xll.qlCalendarAdvance(Calendar,X3057,W3058,"f",FALSE)</f>
        <v>60644</v>
      </c>
      <c r="Y3058" s="1404">
        <f>_xll.qlCalendarAdvance(Calendar,X3058,NDays&amp;"D")</f>
        <v>60644</v>
      </c>
      <c r="Z3058" s="1403">
        <v>2.122903189037954E-2</v>
      </c>
      <c r="AA3058" s="1411">
        <v>2.1194149280338026E-2</v>
      </c>
    </row>
    <row r="3059" spans="19:27" x14ac:dyDescent="0.2">
      <c r="S3059" s="399"/>
      <c r="T3059" s="1401"/>
      <c r="W3059" s="864" t="str">
        <f t="shared" si="55"/>
        <v>1w</v>
      </c>
      <c r="X3059" s="1405">
        <f>_xll.qlCalendarAdvance(Calendar,X3058,W3059,"f",FALSE)</f>
        <v>60651</v>
      </c>
      <c r="Y3059" s="1404">
        <f>_xll.qlCalendarAdvance(Calendar,X3059,NDays&amp;"D")</f>
        <v>60651</v>
      </c>
      <c r="Z3059" s="1403">
        <v>2.123667241953632E-2</v>
      </c>
      <c r="AA3059" s="1411">
        <v>2.1201809834530128E-2</v>
      </c>
    </row>
    <row r="3060" spans="19:27" x14ac:dyDescent="0.2">
      <c r="S3060" s="399"/>
      <c r="T3060" s="1401"/>
      <c r="W3060" s="864" t="str">
        <f t="shared" si="55"/>
        <v>1w</v>
      </c>
      <c r="X3060" s="1405">
        <f>_xll.qlCalendarAdvance(Calendar,X3059,W3060,"f",FALSE)</f>
        <v>60658</v>
      </c>
      <c r="Y3060" s="1404">
        <f>_xll.qlCalendarAdvance(Calendar,X3060,NDays&amp;"D")</f>
        <v>60658</v>
      </c>
      <c r="Z3060" s="1403">
        <v>2.1244297369799228E-2</v>
      </c>
      <c r="AA3060" s="1411">
        <v>2.1209454832212815E-2</v>
      </c>
    </row>
    <row r="3061" spans="19:27" x14ac:dyDescent="0.2">
      <c r="S3061" s="399"/>
      <c r="T3061" s="1401"/>
      <c r="W3061" s="864" t="str">
        <f t="shared" si="55"/>
        <v>1w</v>
      </c>
      <c r="X3061" s="1405">
        <f>_xll.qlCalendarAdvance(Calendar,X3060,W3061,"f",FALSE)</f>
        <v>60665</v>
      </c>
      <c r="Y3061" s="1404">
        <f>_xll.qlCalendarAdvance(Calendar,X3061,NDays&amp;"D")</f>
        <v>60665</v>
      </c>
      <c r="Z3061" s="1403">
        <v>2.124842525674682E-2</v>
      </c>
      <c r="AA3061" s="1411">
        <v>2.1217084273223996E-2</v>
      </c>
    </row>
    <row r="3062" spans="19:27" x14ac:dyDescent="0.2">
      <c r="S3062" s="399"/>
      <c r="T3062" s="1401"/>
      <c r="W3062" s="864" t="str">
        <f t="shared" si="55"/>
        <v>1w</v>
      </c>
      <c r="X3062" s="1405">
        <f>_xll.qlCalendarAdvance(Calendar,X3061,W3062,"f",FALSE)</f>
        <v>60672</v>
      </c>
      <c r="Y3062" s="1404">
        <f>_xll.qlCalendarAdvance(Calendar,X3062,NDays&amp;"D")</f>
        <v>60672</v>
      </c>
      <c r="Z3062" s="1403">
        <v>2.1256021061638198E-2</v>
      </c>
      <c r="AA3062" s="1411">
        <v>2.1224698157887856E-2</v>
      </c>
    </row>
    <row r="3063" spans="19:27" x14ac:dyDescent="0.2">
      <c r="S3063" s="399"/>
      <c r="T3063" s="1401"/>
      <c r="W3063" s="864" t="str">
        <f t="shared" si="55"/>
        <v>1w</v>
      </c>
      <c r="X3063" s="1405">
        <f>_xll.qlCalendarAdvance(Calendar,X3062,W3063,"f",FALSE)</f>
        <v>60679</v>
      </c>
      <c r="Y3063" s="1404">
        <f>_xll.qlCalendarAdvance(Calendar,X3063,NDays&amp;"D")</f>
        <v>60679</v>
      </c>
      <c r="Z3063" s="1403">
        <v>2.1263601289799119E-2</v>
      </c>
      <c r="AA3063" s="1411">
        <v>2.1232296486123348E-2</v>
      </c>
    </row>
    <row r="3064" spans="19:27" x14ac:dyDescent="0.2">
      <c r="S3064" s="399"/>
      <c r="T3064" s="1401"/>
      <c r="W3064" s="864" t="str">
        <f t="shared" si="55"/>
        <v>1w</v>
      </c>
      <c r="X3064" s="1405">
        <f>_xll.qlCalendarAdvance(Calendar,X3063,W3064,"f",FALSE)</f>
        <v>60686</v>
      </c>
      <c r="Y3064" s="1404">
        <f>_xll.qlCalendarAdvance(Calendar,X3064,NDays&amp;"D")</f>
        <v>60686</v>
      </c>
      <c r="Z3064" s="1403">
        <v>2.1271165941203523E-2</v>
      </c>
      <c r="AA3064" s="1411">
        <v>2.1239879257687333E-2</v>
      </c>
    </row>
    <row r="3065" spans="19:27" x14ac:dyDescent="0.2">
      <c r="S3065" s="399"/>
      <c r="T3065" s="1401"/>
      <c r="W3065" s="864" t="str">
        <f t="shared" si="55"/>
        <v>1w</v>
      </c>
      <c r="X3065" s="1405">
        <f>_xll.qlCalendarAdvance(Calendar,X3064,W3065,"f",FALSE)</f>
        <v>60693</v>
      </c>
      <c r="Y3065" s="1404">
        <f>_xll.qlCalendarAdvance(Calendar,X3065,NDays&amp;"D")</f>
        <v>60693</v>
      </c>
      <c r="Z3065" s="1403">
        <v>2.1282188436612833E-2</v>
      </c>
      <c r="AA3065" s="1411">
        <v>2.1247446472579812E-2</v>
      </c>
    </row>
    <row r="3066" spans="19:27" x14ac:dyDescent="0.2">
      <c r="S3066" s="399"/>
      <c r="T3066" s="1401"/>
      <c r="W3066" s="864" t="str">
        <f t="shared" si="55"/>
        <v>1w</v>
      </c>
      <c r="X3066" s="1405">
        <f>_xll.qlCalendarAdvance(Calendar,X3065,W3066,"f",FALSE)</f>
        <v>60700</v>
      </c>
      <c r="Y3066" s="1404">
        <f>_xll.qlCalendarAdvance(Calendar,X3066,NDays&amp;"D")</f>
        <v>60700</v>
      </c>
      <c r="Z3066" s="1403">
        <v>2.1294348174431179E-2</v>
      </c>
      <c r="AA3066" s="1411">
        <v>2.1254998131206015E-2</v>
      </c>
    </row>
    <row r="3067" spans="19:27" x14ac:dyDescent="0.2">
      <c r="S3067" s="399"/>
      <c r="T3067" s="1401"/>
      <c r="W3067" s="864" t="str">
        <f t="shared" si="55"/>
        <v>1w</v>
      </c>
      <c r="X3067" s="1405">
        <f>_xll.qlCalendarAdvance(Calendar,X3066,W3067,"f",FALSE)</f>
        <v>60707</v>
      </c>
      <c r="Y3067" s="1404">
        <f>_xll.qlCalendarAdvance(Calendar,X3067,NDays&amp;"D")</f>
        <v>60707</v>
      </c>
      <c r="Z3067" s="1403">
        <v>2.129723581001762E-2</v>
      </c>
      <c r="AA3067" s="1411">
        <v>2.1262534233241759E-2</v>
      </c>
    </row>
    <row r="3068" spans="19:27" x14ac:dyDescent="0.2">
      <c r="S3068" s="399"/>
      <c r="T3068" s="1401"/>
      <c r="W3068" s="864" t="str">
        <f t="shared" si="55"/>
        <v>1w</v>
      </c>
      <c r="X3068" s="1405">
        <f>_xll.qlCalendarAdvance(Calendar,X3067,W3068,"f",FALSE)</f>
        <v>60714</v>
      </c>
      <c r="Y3068" s="1404">
        <f>_xll.qlCalendarAdvance(Calendar,X3068,NDays&amp;"D")</f>
        <v>60714</v>
      </c>
      <c r="Z3068" s="1403">
        <v>2.1304736128026261E-2</v>
      </c>
      <c r="AA3068" s="1411">
        <v>2.1270054778524949E-2</v>
      </c>
    </row>
    <row r="3069" spans="19:27" x14ac:dyDescent="0.2">
      <c r="S3069" s="399"/>
      <c r="T3069" s="1401"/>
      <c r="W3069" s="864" t="str">
        <f t="shared" si="55"/>
        <v>1w</v>
      </c>
      <c r="X3069" s="1405">
        <f>_xll.qlCalendarAdvance(Calendar,X3068,W3069,"f",FALSE)</f>
        <v>60721</v>
      </c>
      <c r="Y3069" s="1404">
        <f>_xll.qlCalendarAdvance(Calendar,X3069,NDays&amp;"D")</f>
        <v>60721</v>
      </c>
      <c r="Z3069" s="1403">
        <v>2.1312220866876973E-2</v>
      </c>
      <c r="AA3069" s="1411">
        <v>2.1277559767541865E-2</v>
      </c>
    </row>
    <row r="3070" spans="19:27" x14ac:dyDescent="0.2">
      <c r="S3070" s="399"/>
      <c r="T3070" s="1401"/>
      <c r="W3070" s="864" t="str">
        <f t="shared" si="55"/>
        <v>1w</v>
      </c>
      <c r="X3070" s="1405">
        <f>_xll.qlCalendarAdvance(Calendar,X3069,W3070,"f",FALSE)</f>
        <v>60728</v>
      </c>
      <c r="Y3070" s="1404">
        <f>_xll.qlCalendarAdvance(Calendar,X3070,NDays&amp;"D")</f>
        <v>60728</v>
      </c>
      <c r="Z3070" s="1403">
        <v>2.1318535616050648E-2</v>
      </c>
      <c r="AA3070" s="1411">
        <v>2.1285049200049366E-2</v>
      </c>
    </row>
    <row r="3071" spans="19:27" x14ac:dyDescent="0.2">
      <c r="S3071" s="399"/>
      <c r="T3071" s="1401"/>
      <c r="W3071" s="864" t="str">
        <f t="shared" si="55"/>
        <v>1w</v>
      </c>
      <c r="X3071" s="1405">
        <f>_xll.qlCalendarAdvance(Calendar,X3070,W3071,"f",FALSE)</f>
        <v>60735</v>
      </c>
      <c r="Y3071" s="1404">
        <f>_xll.qlCalendarAdvance(Calendar,X3071,NDays&amp;"D")</f>
        <v>60735</v>
      </c>
      <c r="Z3071" s="1403">
        <v>2.1325989874194023E-2</v>
      </c>
      <c r="AA3071" s="1411">
        <v>2.1292523075885361E-2</v>
      </c>
    </row>
    <row r="3072" spans="19:27" x14ac:dyDescent="0.2">
      <c r="S3072" s="399"/>
      <c r="T3072" s="1401"/>
      <c r="W3072" s="864" t="str">
        <f t="shared" si="55"/>
        <v>1w</v>
      </c>
      <c r="X3072" s="1405">
        <f>_xll.qlCalendarAdvance(Calendar,X3071,W3072,"f",FALSE)</f>
        <v>60742</v>
      </c>
      <c r="Y3072" s="1404">
        <f>_xll.qlCalendarAdvance(Calendar,X3072,NDays&amp;"D")</f>
        <v>60742</v>
      </c>
      <c r="Z3072" s="1403">
        <v>2.1333428553837429E-2</v>
      </c>
      <c r="AA3072" s="1411">
        <v>2.1299981395130896E-2</v>
      </c>
    </row>
    <row r="3073" spans="19:27" x14ac:dyDescent="0.2">
      <c r="S3073" s="399"/>
      <c r="T3073" s="1401"/>
      <c r="W3073" s="864" t="str">
        <f t="shared" si="55"/>
        <v>1w</v>
      </c>
      <c r="X3073" s="1405">
        <f>_xll.qlCalendarAdvance(Calendar,X3072,W3073,"f",FALSE)</f>
        <v>60749</v>
      </c>
      <c r="Y3073" s="1404">
        <f>_xll.qlCalendarAdvance(Calendar,X3073,NDays&amp;"D")</f>
        <v>60749</v>
      </c>
      <c r="Z3073" s="1403">
        <v>2.134085165496195E-2</v>
      </c>
      <c r="AA3073" s="1411">
        <v>2.1307424158029109E-2</v>
      </c>
    </row>
    <row r="3074" spans="19:27" x14ac:dyDescent="0.2">
      <c r="S3074" s="399"/>
      <c r="T3074" s="1401"/>
      <c r="W3074" s="864" t="str">
        <f t="shared" si="55"/>
        <v>1w</v>
      </c>
      <c r="X3074" s="1405">
        <f>_xll.qlCalendarAdvance(Calendar,X3073,W3074,"f",FALSE)</f>
        <v>60756</v>
      </c>
      <c r="Y3074" s="1404">
        <f>_xll.qlCalendarAdvance(Calendar,X3074,NDays&amp;"D")</f>
        <v>60756</v>
      </c>
      <c r="Z3074" s="1403">
        <v>2.1349410872590364E-2</v>
      </c>
      <c r="AA3074" s="1411">
        <v>2.1314851364336862E-2</v>
      </c>
    </row>
    <row r="3075" spans="19:27" x14ac:dyDescent="0.2">
      <c r="S3075" s="399"/>
      <c r="T3075" s="1401"/>
      <c r="W3075" s="864" t="str">
        <f t="shared" si="55"/>
        <v>1w</v>
      </c>
      <c r="X3075" s="1405">
        <f>_xll.qlCalendarAdvance(Calendar,X3074,W3075,"f",FALSE)</f>
        <v>60763</v>
      </c>
      <c r="Y3075" s="1404">
        <f>_xll.qlCalendarAdvance(Calendar,X3075,NDays&amp;"D")</f>
        <v>60763</v>
      </c>
      <c r="Z3075" s="1403">
        <v>2.1356802135824225E-2</v>
      </c>
      <c r="AA3075" s="1411">
        <v>2.1322263014135201E-2</v>
      </c>
    </row>
    <row r="3076" spans="19:27" x14ac:dyDescent="0.2">
      <c r="S3076" s="399"/>
      <c r="T3076" s="1401"/>
      <c r="W3076" s="864" t="str">
        <f t="shared" si="55"/>
        <v>1w</v>
      </c>
      <c r="X3076" s="1405">
        <f>_xll.qlCalendarAdvance(Calendar,X3075,W3076,"f",FALSE)</f>
        <v>60770</v>
      </c>
      <c r="Y3076" s="1404">
        <f>_xll.qlCalendarAdvance(Calendar,X3076,NDays&amp;"D")</f>
        <v>60770</v>
      </c>
      <c r="Z3076" s="1403">
        <v>2.1364177819688388E-2</v>
      </c>
      <c r="AA3076" s="1411">
        <v>2.1329659107262033E-2</v>
      </c>
    </row>
    <row r="3077" spans="19:27" x14ac:dyDescent="0.2">
      <c r="S3077" s="399"/>
      <c r="T3077" s="1401"/>
      <c r="W3077" s="864" t="str">
        <f t="shared" si="55"/>
        <v>1w</v>
      </c>
      <c r="X3077" s="1405">
        <f>_xll.qlCalendarAdvance(Calendar,X3076,W3077,"f",FALSE)</f>
        <v>60777</v>
      </c>
      <c r="Y3077" s="1404">
        <f>_xll.qlCalendarAdvance(Calendar,X3077,NDays&amp;"D")</f>
        <v>60777</v>
      </c>
      <c r="Z3077" s="1403">
        <v>2.1371537924146259E-2</v>
      </c>
      <c r="AA3077" s="1411">
        <v>2.1337039643960498E-2</v>
      </c>
    </row>
    <row r="3078" spans="19:27" x14ac:dyDescent="0.2">
      <c r="S3078" s="399"/>
      <c r="T3078" s="1401"/>
      <c r="W3078" s="864" t="str">
        <f t="shared" si="55"/>
        <v>1w</v>
      </c>
      <c r="X3078" s="1405">
        <f>_xll.qlCalendarAdvance(Calendar,X3077,W3078,"f",FALSE)</f>
        <v>60784</v>
      </c>
      <c r="Y3078" s="1404">
        <f>_xll.qlCalendarAdvance(Calendar,X3078,NDays&amp;"D")</f>
        <v>60784</v>
      </c>
      <c r="Z3078" s="1403">
        <v>2.1377733481745025E-2</v>
      </c>
      <c r="AA3078" s="1411">
        <v>2.1344404623987456E-2</v>
      </c>
    </row>
    <row r="3079" spans="19:27" x14ac:dyDescent="0.2">
      <c r="S3079" s="399"/>
      <c r="T3079" s="1401"/>
      <c r="W3079" s="864" t="str">
        <f t="shared" si="55"/>
        <v>1w</v>
      </c>
      <c r="X3079" s="1405">
        <f>_xll.qlCalendarAdvance(Calendar,X3078,W3079,"f",FALSE)</f>
        <v>60791</v>
      </c>
      <c r="Y3079" s="1404">
        <f>_xll.qlCalendarAdvance(Calendar,X3079,NDays&amp;"D")</f>
        <v>60791</v>
      </c>
      <c r="Z3079" s="1403">
        <v>2.1385063111134899E-2</v>
      </c>
      <c r="AA3079" s="1411">
        <v>2.1351754047586047E-2</v>
      </c>
    </row>
    <row r="3080" spans="19:27" x14ac:dyDescent="0.2">
      <c r="S3080" s="399"/>
      <c r="T3080" s="1401"/>
      <c r="W3080" s="864" t="str">
        <f t="shared" si="55"/>
        <v>1w</v>
      </c>
      <c r="X3080" s="1405">
        <f>_xll.qlCalendarAdvance(Calendar,X3079,W3080,"f",FALSE)</f>
        <v>60798</v>
      </c>
      <c r="Y3080" s="1404">
        <f>_xll.qlCalendarAdvance(Calendar,X3080,NDays&amp;"D")</f>
        <v>60798</v>
      </c>
      <c r="Z3080" s="1403">
        <v>2.1392377161805975E-2</v>
      </c>
      <c r="AA3080" s="1411">
        <v>2.1359087914675223E-2</v>
      </c>
    </row>
    <row r="3081" spans="19:27" x14ac:dyDescent="0.2">
      <c r="S3081" s="399"/>
      <c r="T3081" s="1401"/>
      <c r="W3081" s="864" t="str">
        <f t="shared" si="55"/>
        <v>1w</v>
      </c>
      <c r="X3081" s="1405">
        <f>_xll.qlCalendarAdvance(Calendar,X3080,W3081,"f",FALSE)</f>
        <v>60805</v>
      </c>
      <c r="Y3081" s="1404">
        <f>_xll.qlCalendarAdvance(Calendar,X3081,NDays&amp;"D")</f>
        <v>60805</v>
      </c>
      <c r="Z3081" s="1403">
        <v>2.1399675633723136E-2</v>
      </c>
      <c r="AA3081" s="1411">
        <v>2.136640622517394E-2</v>
      </c>
    </row>
    <row r="3082" spans="19:27" x14ac:dyDescent="0.2">
      <c r="S3082" s="399"/>
      <c r="T3082" s="1401"/>
      <c r="W3082" s="864" t="str">
        <f t="shared" si="55"/>
        <v>1w</v>
      </c>
      <c r="X3082" s="1405">
        <f>_xll.qlCalendarAdvance(Calendar,X3081,W3082,"f",FALSE)</f>
        <v>60812</v>
      </c>
      <c r="Y3082" s="1404">
        <f>_xll.qlCalendarAdvance(Calendar,X3082,NDays&amp;"D")</f>
        <v>60812</v>
      </c>
      <c r="Z3082" s="1403">
        <v>2.1406958526870173E-2</v>
      </c>
      <c r="AA3082" s="1411">
        <v>2.1373708979163242E-2</v>
      </c>
    </row>
    <row r="3083" spans="19:27" x14ac:dyDescent="0.2">
      <c r="S3083" s="399"/>
      <c r="T3083" s="1401"/>
      <c r="W3083" s="864" t="str">
        <f t="shared" si="55"/>
        <v>1w</v>
      </c>
      <c r="X3083" s="1405">
        <f>_xll.qlCalendarAdvance(Calendar,X3082,W3083,"f",FALSE)</f>
        <v>60819</v>
      </c>
      <c r="Y3083" s="1404">
        <f>_xll.qlCalendarAdvance(Calendar,X3083,NDays&amp;"D")</f>
        <v>60819</v>
      </c>
      <c r="Z3083" s="1403">
        <v>2.1415371381852767E-2</v>
      </c>
      <c r="AA3083" s="1411">
        <v>2.1380996176562084E-2</v>
      </c>
    </row>
    <row r="3084" spans="19:27" x14ac:dyDescent="0.2">
      <c r="S3084" s="399"/>
      <c r="T3084" s="1401"/>
      <c r="W3084" s="864" t="str">
        <f t="shared" si="55"/>
        <v>1w</v>
      </c>
      <c r="X3084" s="1405">
        <f>_xll.qlCalendarAdvance(Calendar,X3083,W3084,"f",FALSE)</f>
        <v>60826</v>
      </c>
      <c r="Y3084" s="1404">
        <f>_xll.qlCalendarAdvance(Calendar,X3084,NDays&amp;"D")</f>
        <v>60826</v>
      </c>
      <c r="Z3084" s="1403">
        <v>2.1422622429690091E-2</v>
      </c>
      <c r="AA3084" s="1411">
        <v>2.1388267817451512E-2</v>
      </c>
    </row>
    <row r="3085" spans="19:27" x14ac:dyDescent="0.2">
      <c r="S3085" s="399"/>
      <c r="T3085" s="1401"/>
      <c r="W3085" s="864" t="str">
        <f t="shared" si="55"/>
        <v>1w</v>
      </c>
      <c r="X3085" s="1405">
        <f>_xll.qlCalendarAdvance(Calendar,X3084,W3085,"f",FALSE)</f>
        <v>60833</v>
      </c>
      <c r="Y3085" s="1404">
        <f>_xll.qlCalendarAdvance(Calendar,X3085,NDays&amp;"D")</f>
        <v>60833</v>
      </c>
      <c r="Z3085" s="1403">
        <v>2.1429857897896285E-2</v>
      </c>
      <c r="AA3085" s="1411">
        <v>2.1395523901831526E-2</v>
      </c>
    </row>
    <row r="3086" spans="19:27" x14ac:dyDescent="0.2">
      <c r="S3086" s="399"/>
      <c r="T3086" s="1401"/>
      <c r="W3086" s="864" t="str">
        <f t="shared" si="55"/>
        <v>1w</v>
      </c>
      <c r="X3086" s="1405">
        <f>_xll.qlCalendarAdvance(Calendar,X3085,W3086,"f",FALSE)</f>
        <v>60840</v>
      </c>
      <c r="Y3086" s="1404">
        <f>_xll.qlCalendarAdvance(Calendar,X3086,NDays&amp;"D")</f>
        <v>60840</v>
      </c>
      <c r="Z3086" s="1403">
        <v>2.1437077786439971E-2</v>
      </c>
      <c r="AA3086" s="1411">
        <v>2.1402764429540033E-2</v>
      </c>
    </row>
    <row r="3087" spans="19:27" x14ac:dyDescent="0.2">
      <c r="S3087" s="399"/>
      <c r="T3087" s="1401"/>
      <c r="W3087" s="864" t="str">
        <f t="shared" si="55"/>
        <v>1w</v>
      </c>
      <c r="X3087" s="1405">
        <f>_xll.qlCalendarAdvance(Calendar,X3086,W3087,"f",FALSE)</f>
        <v>60847</v>
      </c>
      <c r="Y3087" s="1404">
        <f>_xll.qlCalendarAdvance(Calendar,X3087,NDays&amp;"D")</f>
        <v>60847</v>
      </c>
      <c r="Z3087" s="1403">
        <v>2.1444282095292391E-2</v>
      </c>
      <c r="AA3087" s="1411">
        <v>2.1409989400739127E-2</v>
      </c>
    </row>
    <row r="3088" spans="19:27" x14ac:dyDescent="0.2">
      <c r="S3088" s="399"/>
      <c r="T3088" s="1401"/>
      <c r="W3088" s="864" t="str">
        <f t="shared" si="55"/>
        <v>1w</v>
      </c>
      <c r="X3088" s="1405">
        <f>_xll.qlCalendarAdvance(Calendar,X3087,W3088,"f",FALSE)</f>
        <v>60854</v>
      </c>
      <c r="Y3088" s="1404">
        <f>_xll.qlCalendarAdvance(Calendar,X3088,NDays&amp;"D")</f>
        <v>60854</v>
      </c>
      <c r="Z3088" s="1403">
        <v>2.1451470824430018E-2</v>
      </c>
      <c r="AA3088" s="1411">
        <v>2.1417198815509852E-2</v>
      </c>
    </row>
    <row r="3089" spans="19:27" x14ac:dyDescent="0.2">
      <c r="S3089" s="399"/>
      <c r="T3089" s="1401"/>
      <c r="W3089" s="864" t="str">
        <f t="shared" si="55"/>
        <v>1w</v>
      </c>
      <c r="X3089" s="1405">
        <f>_xll.qlCalendarAdvance(Calendar,X3088,W3089,"f",FALSE)</f>
        <v>60861</v>
      </c>
      <c r="Y3089" s="1404">
        <f>_xll.qlCalendarAdvance(Calendar,X3089,NDays&amp;"D")</f>
        <v>60861</v>
      </c>
      <c r="Z3089" s="1403">
        <v>2.1458643973818865E-2</v>
      </c>
      <c r="AA3089" s="1411">
        <v>2.1424392673609072E-2</v>
      </c>
    </row>
    <row r="3090" spans="19:27" x14ac:dyDescent="0.2">
      <c r="S3090" s="399"/>
      <c r="T3090" s="1401"/>
      <c r="W3090" s="864" t="str">
        <f t="shared" si="55"/>
        <v>1w</v>
      </c>
      <c r="X3090" s="1405">
        <f>_xll.qlCalendarAdvance(Calendar,X3089,W3090,"f",FALSE)</f>
        <v>60868</v>
      </c>
      <c r="Y3090" s="1404">
        <f>_xll.qlCalendarAdvance(Calendar,X3090,NDays&amp;"D")</f>
        <v>60868</v>
      </c>
      <c r="Z3090" s="1403">
        <v>2.1465801543430169E-2</v>
      </c>
      <c r="AA3090" s="1411">
        <v>2.1431570975198877E-2</v>
      </c>
    </row>
    <row r="3091" spans="19:27" x14ac:dyDescent="0.2">
      <c r="S3091" s="399"/>
      <c r="T3091" s="1401"/>
      <c r="W3091" s="864" t="str">
        <f t="shared" si="55"/>
        <v>1w</v>
      </c>
      <c r="X3091" s="1405">
        <f>_xll.qlCalendarAdvance(Calendar,X3090,W3091,"f",FALSE)</f>
        <v>60875</v>
      </c>
      <c r="Y3091" s="1404">
        <f>_xll.qlCalendarAdvance(Calendar,X3091,NDays&amp;"D")</f>
        <v>60875</v>
      </c>
      <c r="Z3091" s="1403">
        <v>2.1471803515599408E-2</v>
      </c>
      <c r="AA3091" s="1411">
        <v>2.1438733720279268E-2</v>
      </c>
    </row>
    <row r="3092" spans="19:27" x14ac:dyDescent="0.2">
      <c r="S3092" s="399"/>
      <c r="T3092" s="1401"/>
      <c r="W3092" s="864" t="str">
        <f t="shared" si="55"/>
        <v>1w</v>
      </c>
      <c r="X3092" s="1405">
        <f>_xll.qlCalendarAdvance(Calendar,X3091,W3092,"f",FALSE)</f>
        <v>60882</v>
      </c>
      <c r="Y3092" s="1404">
        <f>_xll.qlCalendarAdvance(Calendar,X3092,NDays&amp;"D")</f>
        <v>60882</v>
      </c>
      <c r="Z3092" s="1403">
        <v>2.1478930619445873E-2</v>
      </c>
      <c r="AA3092" s="1411">
        <v>2.1445880908688153E-2</v>
      </c>
    </row>
    <row r="3093" spans="19:27" x14ac:dyDescent="0.2">
      <c r="S3093" s="399"/>
      <c r="T3093" s="1401"/>
      <c r="W3093" s="864" t="str">
        <f t="shared" si="55"/>
        <v>1w</v>
      </c>
      <c r="X3093" s="1405">
        <f>_xll.qlCalendarAdvance(Calendar,X3092,W3093,"f",FALSE)</f>
        <v>60889</v>
      </c>
      <c r="Y3093" s="1404">
        <f>_xll.qlCalendarAdvance(Calendar,X3093,NDays&amp;"D")</f>
        <v>60889</v>
      </c>
      <c r="Z3093" s="1403">
        <v>2.1486042144214235E-2</v>
      </c>
      <c r="AA3093" s="1411">
        <v>2.1453012540749716E-2</v>
      </c>
    </row>
    <row r="3094" spans="19:27" x14ac:dyDescent="0.2">
      <c r="S3094" s="399"/>
      <c r="T3094" s="1401"/>
      <c r="W3094" s="864" t="str">
        <f t="shared" si="55"/>
        <v>1w</v>
      </c>
      <c r="X3094" s="1405">
        <f>_xll.qlCalendarAdvance(Calendar,X3093,W3094,"f",FALSE)</f>
        <v>60896</v>
      </c>
      <c r="Y3094" s="1404">
        <f>_xll.qlCalendarAdvance(Calendar,X3094,NDays&amp;"D")</f>
        <v>60896</v>
      </c>
      <c r="Z3094" s="1403">
        <v>2.1493138089869378E-2</v>
      </c>
      <c r="AA3094" s="1411">
        <v>2.1460128616139773E-2</v>
      </c>
    </row>
    <row r="3095" spans="19:27" x14ac:dyDescent="0.2">
      <c r="S3095" s="399"/>
      <c r="T3095" s="1401"/>
      <c r="W3095" s="864" t="str">
        <f t="shared" si="55"/>
        <v>1w</v>
      </c>
      <c r="X3095" s="1405">
        <f>_xll.qlCalendarAdvance(Calendar,X3094,W3095,"f",FALSE)</f>
        <v>60903</v>
      </c>
      <c r="Y3095" s="1404">
        <f>_xll.qlCalendarAdvance(Calendar,X3095,NDays&amp;"D")</f>
        <v>60903</v>
      </c>
      <c r="Z3095" s="1403">
        <v>2.1500218456389684E-2</v>
      </c>
      <c r="AA3095" s="1411">
        <v>2.1467229135020416E-2</v>
      </c>
    </row>
    <row r="3096" spans="19:27" x14ac:dyDescent="0.2">
      <c r="S3096" s="399"/>
      <c r="T3096" s="1401"/>
      <c r="W3096" s="864" t="str">
        <f t="shared" si="55"/>
        <v>1w</v>
      </c>
      <c r="X3096" s="1405">
        <f>_xll.qlCalendarAdvance(Calendar,X3095,W3096,"f",FALSE)</f>
        <v>60910</v>
      </c>
      <c r="Y3096" s="1404">
        <f>_xll.qlCalendarAdvance(Calendar,X3096,NDays&amp;"D")</f>
        <v>60910</v>
      </c>
      <c r="Z3096" s="1403">
        <v>2.1508419784240247E-2</v>
      </c>
      <c r="AA3096" s="1411">
        <v>2.1474314097310598E-2</v>
      </c>
    </row>
    <row r="3097" spans="19:27" x14ac:dyDescent="0.2">
      <c r="S3097" s="399"/>
      <c r="T3097" s="1401"/>
      <c r="W3097" s="864" t="str">
        <f t="shared" si="55"/>
        <v>1w</v>
      </c>
      <c r="X3097" s="1405">
        <f>_xll.qlCalendarAdvance(Calendar,X3096,W3097,"f",FALSE)</f>
        <v>60917</v>
      </c>
      <c r="Y3097" s="1404">
        <f>_xll.qlCalendarAdvance(Calendar,X3097,NDays&amp;"D")</f>
        <v>60917</v>
      </c>
      <c r="Z3097" s="1403">
        <v>2.1515468294634913E-2</v>
      </c>
      <c r="AA3097" s="1411">
        <v>2.1481383502929274E-2</v>
      </c>
    </row>
    <row r="3098" spans="19:27" x14ac:dyDescent="0.2">
      <c r="S3098" s="399"/>
      <c r="T3098" s="1401"/>
      <c r="W3098" s="864" t="str">
        <f t="shared" ref="W3098:W3161" si="56">W3097</f>
        <v>1w</v>
      </c>
      <c r="X3098" s="1405">
        <f>_xll.qlCalendarAdvance(Calendar,X3097,W3098,"f",FALSE)</f>
        <v>60924</v>
      </c>
      <c r="Y3098" s="1404">
        <f>_xll.qlCalendarAdvance(Calendar,X3098,NDays&amp;"D")</f>
        <v>60924</v>
      </c>
      <c r="Z3098" s="1403">
        <v>2.1522501225024589E-2</v>
      </c>
      <c r="AA3098" s="1411">
        <v>2.1488437352119583E-2</v>
      </c>
    </row>
    <row r="3099" spans="19:27" x14ac:dyDescent="0.2">
      <c r="S3099" s="399"/>
      <c r="T3099" s="1401"/>
      <c r="W3099" s="864" t="str">
        <f t="shared" si="56"/>
        <v>1w</v>
      </c>
      <c r="X3099" s="1405">
        <f>_xll.qlCalendarAdvance(Calendar,X3098,W3099,"f",FALSE)</f>
        <v>60931</v>
      </c>
      <c r="Y3099" s="1404">
        <f>_xll.qlCalendarAdvance(Calendar,X3099,NDays&amp;"D")</f>
        <v>60931</v>
      </c>
      <c r="Z3099" s="1403">
        <v>2.1529518575388353E-2</v>
      </c>
      <c r="AA3099" s="1411">
        <v>2.1495475644800477E-2</v>
      </c>
    </row>
    <row r="3100" spans="19:27" x14ac:dyDescent="0.2">
      <c r="S3100" s="399"/>
      <c r="T3100" s="1401"/>
      <c r="W3100" s="864" t="str">
        <f t="shared" si="56"/>
        <v>1w</v>
      </c>
      <c r="X3100" s="1405">
        <f>_xll.qlCalendarAdvance(Calendar,X3099,W3100,"f",FALSE)</f>
        <v>60938</v>
      </c>
      <c r="Y3100" s="1404">
        <f>_xll.qlCalendarAdvance(Calendar,X3100,NDays&amp;"D")</f>
        <v>60938</v>
      </c>
      <c r="Z3100" s="1403">
        <v>2.1535386601017763E-2</v>
      </c>
      <c r="AA3100" s="1411">
        <v>2.1502498380809865E-2</v>
      </c>
    </row>
    <row r="3101" spans="19:27" x14ac:dyDescent="0.2">
      <c r="S3101" s="399"/>
      <c r="T3101" s="1401"/>
      <c r="W3101" s="864" t="str">
        <f t="shared" si="56"/>
        <v>1w</v>
      </c>
      <c r="X3101" s="1405">
        <f>_xll.qlCalendarAdvance(Calendar,X3100,W3101,"f",FALSE)</f>
        <v>60945</v>
      </c>
      <c r="Y3101" s="1404">
        <f>_xll.qlCalendarAdvance(Calendar,X3101,NDays&amp;"D")</f>
        <v>60945</v>
      </c>
      <c r="Z3101" s="1403">
        <v>2.154237349215634E-2</v>
      </c>
      <c r="AA3101" s="1411">
        <v>2.1509505560390885E-2</v>
      </c>
    </row>
    <row r="3102" spans="19:27" x14ac:dyDescent="0.2">
      <c r="S3102" s="399"/>
      <c r="T3102" s="1401"/>
      <c r="W3102" s="864" t="str">
        <f t="shared" si="56"/>
        <v>1w</v>
      </c>
      <c r="X3102" s="1405">
        <f>_xll.qlCalendarAdvance(Calendar,X3101,W3102,"f",FALSE)</f>
        <v>60952</v>
      </c>
      <c r="Y3102" s="1404">
        <f>_xll.qlCalendarAdvance(Calendar,X3102,NDays&amp;"D")</f>
        <v>60952</v>
      </c>
      <c r="Z3102" s="1403">
        <v>2.1549344803968272E-2</v>
      </c>
      <c r="AA3102" s="1411">
        <v>2.1516497183219352E-2</v>
      </c>
    </row>
    <row r="3103" spans="19:27" x14ac:dyDescent="0.2">
      <c r="S3103" s="399"/>
      <c r="T3103" s="1401"/>
      <c r="W3103" s="864" t="str">
        <f t="shared" si="56"/>
        <v>1w</v>
      </c>
      <c r="X3103" s="1405">
        <f>_xll.qlCalendarAdvance(Calendar,X3102,W3103,"f",FALSE)</f>
        <v>60959</v>
      </c>
      <c r="Y3103" s="1404">
        <f>_xll.qlCalendarAdvance(Calendar,X3103,NDays&amp;"D")</f>
        <v>60959</v>
      </c>
      <c r="Z3103" s="1403">
        <v>2.155630053643735E-2</v>
      </c>
      <c r="AA3103" s="1411">
        <v>2.1523473249700498E-2</v>
      </c>
    </row>
    <row r="3104" spans="19:27" x14ac:dyDescent="0.2">
      <c r="S3104" s="399"/>
      <c r="T3104" s="1401"/>
      <c r="W3104" s="864" t="str">
        <f t="shared" si="56"/>
        <v>1w</v>
      </c>
      <c r="X3104" s="1405">
        <f>_xll.qlCalendarAdvance(Calendar,X3103,W3104,"f",FALSE)</f>
        <v>60966</v>
      </c>
      <c r="Y3104" s="1404">
        <f>_xll.qlCalendarAdvance(Calendar,X3104,NDays&amp;"D")</f>
        <v>60966</v>
      </c>
      <c r="Z3104" s="1403">
        <v>2.156437162580942E-2</v>
      </c>
      <c r="AA3104" s="1411">
        <v>2.1530433759429091E-2</v>
      </c>
    </row>
    <row r="3105" spans="19:27" x14ac:dyDescent="0.2">
      <c r="S3105" s="399"/>
      <c r="T3105" s="1401"/>
      <c r="W3105" s="864" t="str">
        <f t="shared" si="56"/>
        <v>1w</v>
      </c>
      <c r="X3105" s="1405">
        <f>_xll.qlCalendarAdvance(Calendar,X3104,W3105,"f",FALSE)</f>
        <v>60973</v>
      </c>
      <c r="Y3105" s="1404">
        <f>_xll.qlCalendarAdvance(Calendar,X3105,NDays&amp;"D")</f>
        <v>60973</v>
      </c>
      <c r="Z3105" s="1403">
        <v>2.1571295495424272E-2</v>
      </c>
      <c r="AA3105" s="1411">
        <v>2.153737871264827E-2</v>
      </c>
    </row>
    <row r="3106" spans="19:27" x14ac:dyDescent="0.2">
      <c r="S3106" s="399"/>
      <c r="T3106" s="1401"/>
      <c r="W3106" s="864" t="str">
        <f t="shared" si="56"/>
        <v>1w</v>
      </c>
      <c r="X3106" s="1405">
        <f>_xll.qlCalendarAdvance(Calendar,X3105,W3106,"f",FALSE)</f>
        <v>60980</v>
      </c>
      <c r="Y3106" s="1404">
        <f>_xll.qlCalendarAdvance(Calendar,X3106,NDays&amp;"D")</f>
        <v>60980</v>
      </c>
      <c r="Z3106" s="1403">
        <v>2.1578203784809298E-2</v>
      </c>
      <c r="AA3106" s="1411">
        <v>2.1544308109439081E-2</v>
      </c>
    </row>
    <row r="3107" spans="19:27" x14ac:dyDescent="0.2">
      <c r="S3107" s="399"/>
      <c r="T3107" s="1401"/>
      <c r="W3107" s="864" t="str">
        <f t="shared" si="56"/>
        <v>1w</v>
      </c>
      <c r="X3107" s="1405">
        <f>_xll.qlCalendarAdvance(Calendar,X3106,W3107,"f",FALSE)</f>
        <v>60987</v>
      </c>
      <c r="Y3107" s="1404">
        <f>_xll.qlCalendarAdvance(Calendar,X3107,NDays&amp;"D")</f>
        <v>60987</v>
      </c>
      <c r="Z3107" s="1403">
        <v>2.1585096493951419E-2</v>
      </c>
      <c r="AA3107" s="1411">
        <v>2.1551221949558386E-2</v>
      </c>
    </row>
    <row r="3108" spans="19:27" x14ac:dyDescent="0.2">
      <c r="S3108" s="399"/>
      <c r="T3108" s="1401"/>
      <c r="W3108" s="864" t="str">
        <f t="shared" si="56"/>
        <v>1w</v>
      </c>
      <c r="X3108" s="1405">
        <f>_xll.qlCalendarAdvance(Calendar,X3107,W3108,"f",FALSE)</f>
        <v>60995</v>
      </c>
      <c r="Y3108" s="1404">
        <f>_xll.qlCalendarAdvance(Calendar,X3108,NDays&amp;"D")</f>
        <v>60995</v>
      </c>
      <c r="Z3108" s="1403">
        <v>2.1595210757591219E-2</v>
      </c>
      <c r="AA3108" s="1411">
        <v>2.1559104432213871E-2</v>
      </c>
    </row>
    <row r="3109" spans="19:27" x14ac:dyDescent="0.2">
      <c r="S3109" s="399"/>
      <c r="T3109" s="1401"/>
      <c r="W3109" s="864" t="str">
        <f t="shared" si="56"/>
        <v>1w</v>
      </c>
      <c r="X3109" s="1405">
        <f>_xll.qlCalendarAdvance(Calendar,X3108,W3109,"f",FALSE)</f>
        <v>61002</v>
      </c>
      <c r="Y3109" s="1404">
        <f>_xll.qlCalendarAdvance(Calendar,X3109,NDays&amp;"D")</f>
        <v>61002</v>
      </c>
      <c r="Z3109" s="1403">
        <v>2.1602068665422497E-2</v>
      </c>
      <c r="AA3109" s="1411">
        <v>2.1565984936863236E-2</v>
      </c>
    </row>
    <row r="3110" spans="19:27" x14ac:dyDescent="0.2">
      <c r="S3110" s="399"/>
      <c r="T3110" s="1401"/>
      <c r="W3110" s="864" t="str">
        <f t="shared" si="56"/>
        <v>1w</v>
      </c>
      <c r="X3110" s="1405">
        <f>_xll.qlCalendarAdvance(Calendar,X3109,W3110,"f",FALSE)</f>
        <v>61009</v>
      </c>
      <c r="Y3110" s="1404">
        <f>_xll.qlCalendarAdvance(Calendar,X3110,NDays&amp;"D")</f>
        <v>61009</v>
      </c>
      <c r="Z3110" s="1403">
        <v>2.160891099131548E-2</v>
      </c>
      <c r="AA3110" s="1411">
        <v>2.1572849884841094E-2</v>
      </c>
    </row>
    <row r="3111" spans="19:27" x14ac:dyDescent="0.2">
      <c r="S3111" s="399"/>
      <c r="T3111" s="1401"/>
      <c r="W3111" s="864" t="str">
        <f t="shared" si="56"/>
        <v>1w</v>
      </c>
      <c r="X3111" s="1405">
        <f>_xll.qlCalendarAdvance(Calendar,X3110,W3111,"f",FALSE)</f>
        <v>61016</v>
      </c>
      <c r="Y3111" s="1404">
        <f>_xll.qlCalendarAdvance(Calendar,X3111,NDays&amp;"D")</f>
        <v>61016</v>
      </c>
      <c r="Z3111" s="1403">
        <v>2.1615737735260335E-2</v>
      </c>
      <c r="AA3111" s="1411">
        <v>2.1579699276471631E-2</v>
      </c>
    </row>
    <row r="3112" spans="19:27" x14ac:dyDescent="0.2">
      <c r="S3112" s="399"/>
      <c r="T3112" s="1401"/>
      <c r="W3112" s="864" t="str">
        <f t="shared" si="56"/>
        <v>1w</v>
      </c>
      <c r="X3112" s="1405">
        <f>_xll.qlCalendarAdvance(Calendar,X3111,W3112,"f",FALSE)</f>
        <v>61023</v>
      </c>
      <c r="Y3112" s="1404">
        <f>_xll.qlCalendarAdvance(Calendar,X3112,NDays&amp;"D")</f>
        <v>61023</v>
      </c>
      <c r="Z3112" s="1403">
        <v>2.1622548897222687E-2</v>
      </c>
      <c r="AA3112" s="1411">
        <v>2.1586533111349615E-2</v>
      </c>
    </row>
    <row r="3113" spans="19:27" x14ac:dyDescent="0.2">
      <c r="S3113" s="399"/>
      <c r="T3113" s="1401"/>
      <c r="W3113" s="864" t="str">
        <f t="shared" si="56"/>
        <v>1w</v>
      </c>
      <c r="X3113" s="1405">
        <f>_xll.qlCalendarAdvance(Calendar,X3112,W3113,"f",FALSE)</f>
        <v>61030</v>
      </c>
      <c r="Y3113" s="1404">
        <f>_xll.qlCalendarAdvance(Calendar,X3113,NDays&amp;"D")</f>
        <v>61030</v>
      </c>
      <c r="Z3113" s="1403">
        <v>2.1623722129508194E-2</v>
      </c>
      <c r="AA3113" s="1411">
        <v>2.1593351389556092E-2</v>
      </c>
    </row>
    <row r="3114" spans="19:27" x14ac:dyDescent="0.2">
      <c r="S3114" s="399"/>
      <c r="T3114" s="1401"/>
      <c r="W3114" s="864" t="str">
        <f t="shared" si="56"/>
        <v>1w</v>
      </c>
      <c r="X3114" s="1405">
        <f>_xll.qlCalendarAdvance(Calendar,X3113,W3114,"f",FALSE)</f>
        <v>61037</v>
      </c>
      <c r="Y3114" s="1404">
        <f>_xll.qlCalendarAdvance(Calendar,X3114,NDays&amp;"D")</f>
        <v>61037</v>
      </c>
      <c r="Z3114" s="1403">
        <v>2.1630505684101398E-2</v>
      </c>
      <c r="AA3114" s="1411">
        <v>2.1600154111334202E-2</v>
      </c>
    </row>
    <row r="3115" spans="19:27" x14ac:dyDescent="0.2">
      <c r="S3115" s="399"/>
      <c r="T3115" s="1401"/>
      <c r="W3115" s="864" t="str">
        <f t="shared" si="56"/>
        <v>1w</v>
      </c>
      <c r="X3115" s="1405">
        <f>_xll.qlCalendarAdvance(Calendar,X3114,W3115,"f",FALSE)</f>
        <v>61044</v>
      </c>
      <c r="Y3115" s="1404">
        <f>_xll.qlCalendarAdvance(Calendar,X3115,NDays&amp;"D")</f>
        <v>61044</v>
      </c>
      <c r="Z3115" s="1403">
        <v>2.1637273660621095E-2</v>
      </c>
      <c r="AA3115" s="1411">
        <v>2.1606941276683944E-2</v>
      </c>
    </row>
    <row r="3116" spans="19:27" x14ac:dyDescent="0.2">
      <c r="S3116" s="399"/>
      <c r="T3116" s="1401"/>
      <c r="W3116" s="864" t="str">
        <f t="shared" si="56"/>
        <v>1w</v>
      </c>
      <c r="X3116" s="1405">
        <f>_xll.qlCalendarAdvance(Calendar,X3115,W3116,"f",FALSE)</f>
        <v>61051</v>
      </c>
      <c r="Y3116" s="1404">
        <f>_xll.qlCalendarAdvance(Calendar,X3116,NDays&amp;"D")</f>
        <v>61051</v>
      </c>
      <c r="Z3116" s="1403">
        <v>2.1644026059044117E-2</v>
      </c>
      <c r="AA3116" s="1411">
        <v>2.161371288536218E-2</v>
      </c>
    </row>
    <row r="3117" spans="19:27" x14ac:dyDescent="0.2">
      <c r="S3117" s="399"/>
      <c r="T3117" s="1401"/>
      <c r="W3117" s="864" t="str">
        <f t="shared" si="56"/>
        <v>1w</v>
      </c>
      <c r="X3117" s="1405">
        <f>_xll.qlCalendarAdvance(Calendar,X3116,W3117,"f",FALSE)</f>
        <v>61058</v>
      </c>
      <c r="Y3117" s="1404">
        <f>_xll.qlCalendarAdvance(Calendar,X3117,NDays&amp;"D")</f>
        <v>61058</v>
      </c>
      <c r="Z3117" s="1403">
        <v>2.1657492524365662E-2</v>
      </c>
      <c r="AA3117" s="1411">
        <v>2.1620468937368909E-2</v>
      </c>
    </row>
    <row r="3118" spans="19:27" x14ac:dyDescent="0.2">
      <c r="S3118" s="399"/>
      <c r="T3118" s="1401"/>
      <c r="W3118" s="864" t="str">
        <f t="shared" si="56"/>
        <v>1w</v>
      </c>
      <c r="X3118" s="1405">
        <f>_xll.qlCalendarAdvance(Calendar,X3117,W3118,"f",FALSE)</f>
        <v>61065</v>
      </c>
      <c r="Y3118" s="1404">
        <f>_xll.qlCalendarAdvance(Calendar,X3118,NDays&amp;"D")</f>
        <v>61065</v>
      </c>
      <c r="Z3118" s="1403">
        <v>2.1663088645757986E-2</v>
      </c>
      <c r="AA3118" s="1411">
        <v>2.1627209432866223E-2</v>
      </c>
    </row>
    <row r="3119" spans="19:27" x14ac:dyDescent="0.2">
      <c r="S3119" s="399"/>
      <c r="T3119" s="1401"/>
      <c r="W3119" s="864" t="str">
        <f t="shared" si="56"/>
        <v>1w</v>
      </c>
      <c r="X3119" s="1405">
        <f>_xll.qlCalendarAdvance(Calendar,X3118,W3119,"f",FALSE)</f>
        <v>61072</v>
      </c>
      <c r="Y3119" s="1404">
        <f>_xll.qlCalendarAdvance(Calendar,X3119,NDays&amp;"D")</f>
        <v>61072</v>
      </c>
      <c r="Z3119" s="1403">
        <v>2.1669790733042159E-2</v>
      </c>
      <c r="AA3119" s="1411">
        <v>2.1633934371773078E-2</v>
      </c>
    </row>
    <row r="3120" spans="19:27" x14ac:dyDescent="0.2">
      <c r="S3120" s="399"/>
      <c r="T3120" s="1401"/>
      <c r="W3120" s="864" t="str">
        <f t="shared" si="56"/>
        <v>1w</v>
      </c>
      <c r="X3120" s="1405">
        <f>_xll.qlCalendarAdvance(Calendar,X3119,W3120,"f",FALSE)</f>
        <v>61079</v>
      </c>
      <c r="Y3120" s="1404">
        <f>_xll.qlCalendarAdvance(Calendar,X3120,NDays&amp;"D")</f>
        <v>61079</v>
      </c>
      <c r="Z3120" s="1403">
        <v>2.167647723811297E-2</v>
      </c>
      <c r="AA3120" s="1411">
        <v>2.1640643754008426E-2</v>
      </c>
    </row>
    <row r="3121" spans="19:27" x14ac:dyDescent="0.2">
      <c r="S3121" s="399"/>
      <c r="T3121" s="1401"/>
      <c r="W3121" s="864" t="str">
        <f t="shared" si="56"/>
        <v>1w</v>
      </c>
      <c r="X3121" s="1405">
        <f>_xll.qlCalendarAdvance(Calendar,X3120,W3121,"f",FALSE)</f>
        <v>61086</v>
      </c>
      <c r="Y3121" s="1404">
        <f>_xll.qlCalendarAdvance(Calendar,X3121,NDays&amp;"D")</f>
        <v>61086</v>
      </c>
      <c r="Z3121" s="1403">
        <v>2.1679791964042315E-2</v>
      </c>
      <c r="AA3121" s="1411">
        <v>2.164733757973436E-2</v>
      </c>
    </row>
    <row r="3122" spans="19:27" x14ac:dyDescent="0.2">
      <c r="S3122" s="399"/>
      <c r="T3122" s="1401"/>
      <c r="W3122" s="864" t="str">
        <f t="shared" si="56"/>
        <v>1w</v>
      </c>
      <c r="X3122" s="1405">
        <f>_xll.qlCalendarAdvance(Calendar,X3121,W3122,"f",FALSE)</f>
        <v>61093</v>
      </c>
      <c r="Y3122" s="1404">
        <f>_xll.qlCalendarAdvance(Calendar,X3122,NDays&amp;"D")</f>
        <v>61093</v>
      </c>
      <c r="Z3122" s="1403">
        <v>2.1686449458138878E-2</v>
      </c>
      <c r="AA3122" s="1411">
        <v>2.1654015849031927E-2</v>
      </c>
    </row>
    <row r="3123" spans="19:27" x14ac:dyDescent="0.2">
      <c r="S3123" s="399"/>
      <c r="T3123" s="1401"/>
      <c r="W3123" s="864" t="str">
        <f t="shared" si="56"/>
        <v>1w</v>
      </c>
      <c r="X3123" s="1405">
        <f>_xll.qlCalendarAdvance(Calendar,X3122,W3123,"f",FALSE)</f>
        <v>61100</v>
      </c>
      <c r="Y3123" s="1404">
        <f>_xll.qlCalendarAdvance(Calendar,X3123,NDays&amp;"D")</f>
        <v>61100</v>
      </c>
      <c r="Z3123" s="1403">
        <v>2.1693091372363082E-2</v>
      </c>
      <c r="AA3123" s="1411">
        <v>2.1660678561657987E-2</v>
      </c>
    </row>
    <row r="3124" spans="19:27" x14ac:dyDescent="0.2">
      <c r="S3124" s="399"/>
      <c r="T3124" s="1401"/>
      <c r="W3124" s="864" t="str">
        <f t="shared" si="56"/>
        <v>1w</v>
      </c>
      <c r="X3124" s="1405">
        <f>_xll.qlCalendarAdvance(Calendar,X3123,W3124,"f",FALSE)</f>
        <v>61107</v>
      </c>
      <c r="Y3124" s="1404">
        <f>_xll.qlCalendarAdvance(Calendar,X3124,NDays&amp;"D")</f>
        <v>61107</v>
      </c>
      <c r="Z3124" s="1403">
        <v>2.1699717706679816E-2</v>
      </c>
      <c r="AA3124" s="1411">
        <v>2.1667325717693586E-2</v>
      </c>
    </row>
    <row r="3125" spans="19:27" x14ac:dyDescent="0.2">
      <c r="S3125" s="399"/>
      <c r="T3125" s="1401"/>
      <c r="W3125" s="864" t="str">
        <f t="shared" si="56"/>
        <v>1w</v>
      </c>
      <c r="X3125" s="1405">
        <f>_xll.qlCalendarAdvance(Calendar,X3124,W3125,"f",FALSE)</f>
        <v>61114</v>
      </c>
      <c r="Y3125" s="1404">
        <f>_xll.qlCalendarAdvance(Calendar,X3125,NDays&amp;"D")</f>
        <v>61114</v>
      </c>
      <c r="Z3125" s="1403">
        <v>2.1706328461067459E-2</v>
      </c>
      <c r="AA3125" s="1411">
        <v>2.1673957317138726E-2</v>
      </c>
    </row>
    <row r="3126" spans="19:27" x14ac:dyDescent="0.2">
      <c r="S3126" s="399"/>
      <c r="T3126" s="1401"/>
      <c r="W3126" s="864" t="str">
        <f t="shared" si="56"/>
        <v>1w</v>
      </c>
      <c r="X3126" s="1405">
        <f>_xll.qlCalendarAdvance(Calendar,X3125,W3126,"f",FALSE)</f>
        <v>61121</v>
      </c>
      <c r="Y3126" s="1404">
        <f>_xll.qlCalendarAdvance(Calendar,X3126,NDays&amp;"D")</f>
        <v>61121</v>
      </c>
      <c r="Z3126" s="1403">
        <v>2.1716269040559032E-2</v>
      </c>
      <c r="AA3126" s="1411">
        <v>2.1680573359993405E-2</v>
      </c>
    </row>
    <row r="3127" spans="19:27" x14ac:dyDescent="0.2">
      <c r="S3127" s="399"/>
      <c r="T3127" s="1401"/>
      <c r="W3127" s="864" t="str">
        <f t="shared" si="56"/>
        <v>1w</v>
      </c>
      <c r="X3127" s="1405">
        <f>_xll.qlCalendarAdvance(Calendar,X3126,W3127,"f",FALSE)</f>
        <v>61128</v>
      </c>
      <c r="Y3127" s="1404">
        <f>_xll.qlCalendarAdvance(Calendar,X3127,NDays&amp;"D")</f>
        <v>61128</v>
      </c>
      <c r="Z3127" s="1403">
        <v>2.1722846469372486E-2</v>
      </c>
      <c r="AA3127" s="1411">
        <v>2.1687173846257624E-2</v>
      </c>
    </row>
    <row r="3128" spans="19:27" x14ac:dyDescent="0.2">
      <c r="S3128" s="399"/>
      <c r="T3128" s="1401"/>
      <c r="W3128" s="864" t="str">
        <f t="shared" si="56"/>
        <v>1w</v>
      </c>
      <c r="X3128" s="1405">
        <f>_xll.qlCalendarAdvance(Calendar,X3127,W3128,"f",FALSE)</f>
        <v>61135</v>
      </c>
      <c r="Y3128" s="1404">
        <f>_xll.qlCalendarAdvance(Calendar,X3128,NDays&amp;"D")</f>
        <v>61135</v>
      </c>
      <c r="Z3128" s="1403">
        <v>2.1729408315753998E-2</v>
      </c>
      <c r="AA3128" s="1411">
        <v>2.1693758775931382E-2</v>
      </c>
    </row>
    <row r="3129" spans="19:27" x14ac:dyDescent="0.2">
      <c r="S3129" s="399"/>
      <c r="T3129" s="1401"/>
      <c r="W3129" s="864" t="str">
        <f t="shared" si="56"/>
        <v>1w</v>
      </c>
      <c r="X3129" s="1405">
        <f>_xll.qlCalendarAdvance(Calendar,X3128,W3129,"f",FALSE)</f>
        <v>61142</v>
      </c>
      <c r="Y3129" s="1404">
        <f>_xll.qlCalendarAdvance(Calendar,X3129,NDays&amp;"D")</f>
        <v>61142</v>
      </c>
      <c r="Z3129" s="1403">
        <v>2.1735954579669179E-2</v>
      </c>
      <c r="AA3129" s="1411">
        <v>2.1700328149176773E-2</v>
      </c>
    </row>
    <row r="3130" spans="19:27" x14ac:dyDescent="0.2">
      <c r="S3130" s="399"/>
      <c r="T3130" s="1401"/>
      <c r="W3130" s="864" t="str">
        <f t="shared" si="56"/>
        <v>1w</v>
      </c>
      <c r="X3130" s="1405">
        <f>_xll.qlCalendarAdvance(Calendar,X3129,W3130,"f",FALSE)</f>
        <v>61149</v>
      </c>
      <c r="Y3130" s="1404">
        <f>_xll.qlCalendarAdvance(Calendar,X3130,NDays&amp;"D")</f>
        <v>61149</v>
      </c>
      <c r="Z3130" s="1403">
        <v>2.1739148533218382E-2</v>
      </c>
      <c r="AA3130" s="1411">
        <v>2.1706881965588565E-2</v>
      </c>
    </row>
    <row r="3131" spans="19:27" x14ac:dyDescent="0.2">
      <c r="S3131" s="399"/>
      <c r="T3131" s="1401"/>
      <c r="W3131" s="864" t="str">
        <f t="shared" si="56"/>
        <v>1w</v>
      </c>
      <c r="X3131" s="1405">
        <f>_xll.qlCalendarAdvance(Calendar,X3130,W3131,"f",FALSE)</f>
        <v>61156</v>
      </c>
      <c r="Y3131" s="1404">
        <f>_xll.qlCalendarAdvance(Calendar,X3131,NDays&amp;"D")</f>
        <v>61156</v>
      </c>
      <c r="Z3131" s="1403">
        <v>2.1745665807512804E-2</v>
      </c>
      <c r="AA3131" s="1411">
        <v>2.1713420225490943E-2</v>
      </c>
    </row>
    <row r="3132" spans="19:27" x14ac:dyDescent="0.2">
      <c r="S3132" s="399"/>
      <c r="T3132" s="1401"/>
      <c r="W3132" s="864" t="str">
        <f t="shared" si="56"/>
        <v>1w</v>
      </c>
      <c r="X3132" s="1405">
        <f>_xll.qlCalendarAdvance(Calendar,X3131,W3132,"f",FALSE)</f>
        <v>61163</v>
      </c>
      <c r="Y3132" s="1404">
        <f>_xll.qlCalendarAdvance(Calendar,X3132,NDays&amp;"D")</f>
        <v>61163</v>
      </c>
      <c r="Z3132" s="1403">
        <v>2.1752167501699837E-2</v>
      </c>
      <c r="AA3132" s="1411">
        <v>2.1719942928964953E-2</v>
      </c>
    </row>
    <row r="3133" spans="19:27" x14ac:dyDescent="0.2">
      <c r="S3133" s="399"/>
      <c r="T3133" s="1401"/>
      <c r="W3133" s="864" t="str">
        <f t="shared" si="56"/>
        <v>1w</v>
      </c>
      <c r="X3133" s="1405">
        <f>_xll.qlCalendarAdvance(Calendar,X3132,W3133,"f",FALSE)</f>
        <v>61170</v>
      </c>
      <c r="Y3133" s="1404">
        <f>_xll.qlCalendarAdvance(Calendar,X3133,NDays&amp;"D")</f>
        <v>61170</v>
      </c>
      <c r="Z3133" s="1403">
        <v>2.175865361576057E-2</v>
      </c>
      <c r="AA3133" s="1411">
        <v>2.172645007568641E-2</v>
      </c>
    </row>
    <row r="3134" spans="19:27" x14ac:dyDescent="0.2">
      <c r="S3134" s="399"/>
      <c r="T3134" s="1401"/>
      <c r="W3134" s="864" t="str">
        <f t="shared" si="56"/>
        <v>1w</v>
      </c>
      <c r="X3134" s="1405">
        <f>_xll.qlCalendarAdvance(Calendar,X3133,W3134,"f",FALSE)</f>
        <v>61177</v>
      </c>
      <c r="Y3134" s="1404">
        <f>_xll.qlCalendarAdvance(Calendar,X3134,NDays&amp;"D")</f>
        <v>61177</v>
      </c>
      <c r="Z3134" s="1403">
        <v>2.176512414966799E-2</v>
      </c>
      <c r="AA3134" s="1411">
        <v>2.1732941665898453E-2</v>
      </c>
    </row>
    <row r="3135" spans="19:27" x14ac:dyDescent="0.2">
      <c r="S3135" s="399"/>
      <c r="T3135" s="1401"/>
      <c r="W3135" s="864" t="str">
        <f t="shared" si="56"/>
        <v>1w</v>
      </c>
      <c r="X3135" s="1405">
        <f>_xll.qlCalendarAdvance(Calendar,X3134,W3135,"f",FALSE)</f>
        <v>61184</v>
      </c>
      <c r="Y3135" s="1404">
        <f>_xll.qlCalendarAdvance(Calendar,X3135,NDays&amp;"D")</f>
        <v>61184</v>
      </c>
      <c r="Z3135" s="1403">
        <v>2.1774904929933135E-2</v>
      </c>
      <c r="AA3135" s="1411">
        <v>2.1739417699520036E-2</v>
      </c>
    </row>
    <row r="3136" spans="19:27" x14ac:dyDescent="0.2">
      <c r="S3136" s="399"/>
      <c r="T3136" s="1401"/>
      <c r="W3136" s="864" t="str">
        <f t="shared" si="56"/>
        <v>1w</v>
      </c>
      <c r="X3136" s="1405">
        <f>_xll.qlCalendarAdvance(Calendar,X3135,W3136,"f",FALSE)</f>
        <v>61191</v>
      </c>
      <c r="Y3136" s="1404">
        <f>_xll.qlCalendarAdvance(Calendar,X3136,NDays&amp;"D")</f>
        <v>61191</v>
      </c>
      <c r="Z3136" s="1403">
        <v>2.1781342115847244E-2</v>
      </c>
      <c r="AA3136" s="1411">
        <v>2.1745878176551159E-2</v>
      </c>
    </row>
    <row r="3137" spans="19:27" x14ac:dyDescent="0.2">
      <c r="S3137" s="399"/>
      <c r="T3137" s="1401"/>
      <c r="W3137" s="864" t="str">
        <f t="shared" si="56"/>
        <v>1w</v>
      </c>
      <c r="X3137" s="1405">
        <f>_xll.qlCalendarAdvance(Calendar,X3136,W3137,"f",FALSE)</f>
        <v>61198</v>
      </c>
      <c r="Y3137" s="1404">
        <f>_xll.qlCalendarAdvance(Calendar,X3137,NDays&amp;"D")</f>
        <v>61198</v>
      </c>
      <c r="Z3137" s="1403">
        <v>2.1787763719076446E-2</v>
      </c>
      <c r="AA3137" s="1411">
        <v>2.1752323096910775E-2</v>
      </c>
    </row>
    <row r="3138" spans="19:27" x14ac:dyDescent="0.2">
      <c r="S3138" s="399"/>
      <c r="T3138" s="1401"/>
      <c r="W3138" s="864" t="str">
        <f t="shared" si="56"/>
        <v>1w</v>
      </c>
      <c r="X3138" s="1405">
        <f>_xll.qlCalendarAdvance(Calendar,X3137,W3138,"f",FALSE)</f>
        <v>61205</v>
      </c>
      <c r="Y3138" s="1404">
        <f>_xll.qlCalendarAdvance(Calendar,X3138,NDays&amp;"D")</f>
        <v>61205</v>
      </c>
      <c r="Z3138" s="1403">
        <v>2.1795276106940521E-2</v>
      </c>
      <c r="AA3138" s="1411">
        <v>2.1758752460842024E-2</v>
      </c>
    </row>
    <row r="3139" spans="19:27" x14ac:dyDescent="0.2">
      <c r="S3139" s="399"/>
      <c r="T3139" s="1401"/>
      <c r="W3139" s="864" t="str">
        <f t="shared" si="56"/>
        <v>1w</v>
      </c>
      <c r="X3139" s="1405">
        <f>_xll.qlCalendarAdvance(Calendar,X3138,W3139,"f",FALSE)</f>
        <v>61212</v>
      </c>
      <c r="Y3139" s="1404">
        <f>_xll.qlCalendarAdvance(Calendar,X3139,NDays&amp;"D")</f>
        <v>61212</v>
      </c>
      <c r="Z3139" s="1403">
        <v>2.1800560177389256E-2</v>
      </c>
      <c r="AA3139" s="1411">
        <v>2.1765166267939673E-2</v>
      </c>
    </row>
    <row r="3140" spans="19:27" x14ac:dyDescent="0.2">
      <c r="S3140" s="399"/>
      <c r="T3140" s="1401"/>
      <c r="W3140" s="864" t="str">
        <f t="shared" si="56"/>
        <v>1w</v>
      </c>
      <c r="X3140" s="1405">
        <f>_xll.qlCalendarAdvance(Calendar,X3139,W3140,"f",FALSE)</f>
        <v>61219</v>
      </c>
      <c r="Y3140" s="1404">
        <f>_xll.qlCalendarAdvance(Calendar,X3140,NDays&amp;"D")</f>
        <v>61219</v>
      </c>
      <c r="Z3140" s="1403">
        <v>2.1806935032416382E-2</v>
      </c>
      <c r="AA3140" s="1411">
        <v>2.1771564518527908E-2</v>
      </c>
    </row>
    <row r="3141" spans="19:27" x14ac:dyDescent="0.2">
      <c r="S3141" s="399"/>
      <c r="T3141" s="1401"/>
      <c r="W3141" s="864" t="str">
        <f t="shared" si="56"/>
        <v>1w</v>
      </c>
      <c r="X3141" s="1405">
        <f>_xll.qlCalendarAdvance(Calendar,X3140,W3141,"f",FALSE)</f>
        <v>61226</v>
      </c>
      <c r="Y3141" s="1404">
        <f>_xll.qlCalendarAdvance(Calendar,X3141,NDays&amp;"D")</f>
        <v>61226</v>
      </c>
      <c r="Z3141" s="1403">
        <v>2.1813294304652991E-2</v>
      </c>
      <c r="AA3141" s="1411">
        <v>2.177794721260673E-2</v>
      </c>
    </row>
    <row r="3142" spans="19:27" x14ac:dyDescent="0.2">
      <c r="S3142" s="399"/>
      <c r="T3142" s="1401"/>
      <c r="W3142" s="864" t="str">
        <f t="shared" si="56"/>
        <v>1w</v>
      </c>
      <c r="X3142" s="1405">
        <f>_xll.qlCalendarAdvance(Calendar,X3141,W3142,"f",FALSE)</f>
        <v>61233</v>
      </c>
      <c r="Y3142" s="1404">
        <f>_xll.qlCalendarAdvance(Calendar,X3142,NDays&amp;"D")</f>
        <v>61233</v>
      </c>
      <c r="Z3142" s="1403">
        <v>2.1819637994076987E-2</v>
      </c>
      <c r="AA3142" s="1411">
        <v>2.1784314350095091E-2</v>
      </c>
    </row>
    <row r="3143" spans="19:27" x14ac:dyDescent="0.2">
      <c r="S3143" s="399"/>
      <c r="T3143" s="1401"/>
      <c r="W3143" s="864" t="str">
        <f t="shared" si="56"/>
        <v>1w</v>
      </c>
      <c r="X3143" s="1405">
        <f>_xll.qlCalendarAdvance(Calendar,X3142,W3143,"f",FALSE)</f>
        <v>61240</v>
      </c>
      <c r="Y3143" s="1404">
        <f>_xll.qlCalendarAdvance(Calendar,X3143,NDays&amp;"D")</f>
        <v>61240</v>
      </c>
      <c r="Z3143" s="1403">
        <v>2.1822657843823794E-2</v>
      </c>
      <c r="AA3143" s="1411">
        <v>2.1790665930992992E-2</v>
      </c>
    </row>
    <row r="3144" spans="19:27" x14ac:dyDescent="0.2">
      <c r="S3144" s="399"/>
      <c r="T3144" s="1401"/>
      <c r="W3144" s="864" t="str">
        <f t="shared" si="56"/>
        <v>1w</v>
      </c>
      <c r="X3144" s="1405">
        <f>_xll.qlCalendarAdvance(Calendar,X3143,W3144,"f",FALSE)</f>
        <v>61247</v>
      </c>
      <c r="Y3144" s="1404">
        <f>_xll.qlCalendarAdvance(Calendar,X3144,NDays&amp;"D")</f>
        <v>61247</v>
      </c>
      <c r="Z3144" s="1403">
        <v>2.1828972574833776E-2</v>
      </c>
      <c r="AA3144" s="1411">
        <v>2.179700195513834E-2</v>
      </c>
    </row>
    <row r="3145" spans="19:27" x14ac:dyDescent="0.2">
      <c r="S3145" s="399"/>
      <c r="T3145" s="1401"/>
      <c r="W3145" s="864" t="str">
        <f t="shared" si="56"/>
        <v>1w</v>
      </c>
      <c r="X3145" s="1405">
        <f>_xll.qlCalendarAdvance(Calendar,X3144,W3145,"f",FALSE)</f>
        <v>61254</v>
      </c>
      <c r="Y3145" s="1404">
        <f>_xll.qlCalendarAdvance(Calendar,X3145,NDays&amp;"D")</f>
        <v>61254</v>
      </c>
      <c r="Z3145" s="1403">
        <v>2.1835271725425692E-2</v>
      </c>
      <c r="AA3145" s="1411">
        <v>2.1803322422936366E-2</v>
      </c>
    </row>
    <row r="3146" spans="19:27" x14ac:dyDescent="0.2">
      <c r="S3146" s="399"/>
      <c r="T3146" s="1401"/>
      <c r="W3146" s="864" t="str">
        <f t="shared" si="56"/>
        <v>1w</v>
      </c>
      <c r="X3146" s="1405">
        <f>_xll.qlCalendarAdvance(Calendar,X3145,W3146,"f",FALSE)</f>
        <v>61261</v>
      </c>
      <c r="Y3146" s="1404">
        <f>_xll.qlCalendarAdvance(Calendar,X3146,NDays&amp;"D")</f>
        <v>61261</v>
      </c>
      <c r="Z3146" s="1403">
        <v>2.184155529556172E-2</v>
      </c>
      <c r="AA3146" s="1411">
        <v>2.1809627333819748E-2</v>
      </c>
    </row>
    <row r="3147" spans="19:27" x14ac:dyDescent="0.2">
      <c r="S3147" s="399"/>
      <c r="T3147" s="1401"/>
      <c r="W3147" s="864" t="str">
        <f t="shared" si="56"/>
        <v>1w</v>
      </c>
      <c r="X3147" s="1405">
        <f>_xll.qlCalendarAdvance(Calendar,X3146,W3147,"f",FALSE)</f>
        <v>61268</v>
      </c>
      <c r="Y3147" s="1404">
        <f>_xll.qlCalendarAdvance(Calendar,X3147,NDays&amp;"D")</f>
        <v>61268</v>
      </c>
      <c r="Z3147" s="1403">
        <v>2.1847823285231049E-2</v>
      </c>
      <c r="AA3147" s="1411">
        <v>2.1815916688436854E-2</v>
      </c>
    </row>
    <row r="3148" spans="19:27" x14ac:dyDescent="0.2">
      <c r="S3148" s="399"/>
      <c r="T3148" s="1401"/>
      <c r="W3148" s="864" t="str">
        <f t="shared" si="56"/>
        <v>1w</v>
      </c>
      <c r="X3148" s="1405">
        <f>_xll.qlCalendarAdvance(Calendar,X3147,W3148,"f",FALSE)</f>
        <v>61275</v>
      </c>
      <c r="Y3148" s="1404">
        <f>_xll.qlCalendarAdvance(Calendar,X3148,NDays&amp;"D")</f>
        <v>61275</v>
      </c>
      <c r="Z3148" s="1403">
        <v>2.1857372889981762E-2</v>
      </c>
      <c r="AA3148" s="1411">
        <v>2.1822190486301407E-2</v>
      </c>
    </row>
    <row r="3149" spans="19:27" x14ac:dyDescent="0.2">
      <c r="S3149" s="399"/>
      <c r="T3149" s="1401"/>
      <c r="W3149" s="864" t="str">
        <f t="shared" si="56"/>
        <v>1w</v>
      </c>
      <c r="X3149" s="1405">
        <f>_xll.qlCalendarAdvance(Calendar,X3148,W3149,"f",FALSE)</f>
        <v>61282</v>
      </c>
      <c r="Y3149" s="1404">
        <f>_xll.qlCalendarAdvance(Calendar,X3149,NDays&amp;"D")</f>
        <v>61282</v>
      </c>
      <c r="Z3149" s="1403">
        <v>2.1863607498946277E-2</v>
      </c>
      <c r="AA3149" s="1411">
        <v>2.1828448727413408E-2</v>
      </c>
    </row>
    <row r="3150" spans="19:27" x14ac:dyDescent="0.2">
      <c r="S3150" s="399"/>
      <c r="T3150" s="1401"/>
      <c r="W3150" s="864" t="str">
        <f t="shared" si="56"/>
        <v>1w</v>
      </c>
      <c r="X3150" s="1405">
        <f>_xll.qlCalendarAdvance(Calendar,X3149,W3150,"f",FALSE)</f>
        <v>61289</v>
      </c>
      <c r="Y3150" s="1404">
        <f>_xll.qlCalendarAdvance(Calendar,X3150,NDays&amp;"D")</f>
        <v>61289</v>
      </c>
      <c r="Z3150" s="1403">
        <v>2.1869826524882053E-2</v>
      </c>
      <c r="AA3150" s="1411">
        <v>2.1834691412259133E-2</v>
      </c>
    </row>
    <row r="3151" spans="19:27" x14ac:dyDescent="0.2">
      <c r="S3151" s="399"/>
      <c r="T3151" s="1401"/>
      <c r="W3151" s="864" t="str">
        <f t="shared" si="56"/>
        <v>1w</v>
      </c>
      <c r="X3151" s="1405">
        <f>_xll.qlCalendarAdvance(Calendar,X3150,W3151,"f",FALSE)</f>
        <v>61296</v>
      </c>
      <c r="Y3151" s="1404">
        <f>_xll.qlCalendarAdvance(Calendar,X3151,NDays&amp;"D")</f>
        <v>61296</v>
      </c>
      <c r="Z3151" s="1403">
        <v>2.187602996776453E-2</v>
      </c>
      <c r="AA3151" s="1411">
        <v>2.1840918540352305E-2</v>
      </c>
    </row>
    <row r="3152" spans="19:27" x14ac:dyDescent="0.2">
      <c r="S3152" s="399"/>
      <c r="T3152" s="1401"/>
      <c r="W3152" s="864" t="str">
        <f t="shared" si="56"/>
        <v>1w</v>
      </c>
      <c r="X3152" s="1405">
        <f>_xll.qlCalendarAdvance(Calendar,X3151,W3152,"f",FALSE)</f>
        <v>61303</v>
      </c>
      <c r="Y3152" s="1404">
        <f>_xll.qlCalendarAdvance(Calendar,X3152,NDays&amp;"D")</f>
        <v>61303</v>
      </c>
      <c r="Z3152" s="1403">
        <v>2.1878929525658768E-2</v>
      </c>
      <c r="AA3152" s="1411">
        <v>2.1847130111773971E-2</v>
      </c>
    </row>
    <row r="3153" spans="19:27" x14ac:dyDescent="0.2">
      <c r="S3153" s="399"/>
      <c r="T3153" s="1401"/>
      <c r="W3153" s="864" t="str">
        <f t="shared" si="56"/>
        <v>1w</v>
      </c>
      <c r="X3153" s="1405">
        <f>_xll.qlCalendarAdvance(Calendar,X3152,W3153,"f",FALSE)</f>
        <v>61310</v>
      </c>
      <c r="Y3153" s="1404">
        <f>_xll.qlCalendarAdvance(Calendar,X3153,NDays&amp;"D")</f>
        <v>61310</v>
      </c>
      <c r="Z3153" s="1403">
        <v>2.1885104031993029E-2</v>
      </c>
      <c r="AA3153" s="1411">
        <v>2.1853326126605177E-2</v>
      </c>
    </row>
    <row r="3154" spans="19:27" x14ac:dyDescent="0.2">
      <c r="S3154" s="399"/>
      <c r="T3154" s="1401"/>
      <c r="W3154" s="864" t="str">
        <f t="shared" si="56"/>
        <v>1w</v>
      </c>
      <c r="X3154" s="1405">
        <f>_xll.qlCalendarAdvance(Calendar,X3153,W3154,"f",FALSE)</f>
        <v>61317</v>
      </c>
      <c r="Y3154" s="1404">
        <f>_xll.qlCalendarAdvance(Calendar,X3154,NDays&amp;"D")</f>
        <v>61317</v>
      </c>
      <c r="Z3154" s="1403">
        <v>2.1891262957690394E-2</v>
      </c>
      <c r="AA3154" s="1411">
        <v>2.1859506584926969E-2</v>
      </c>
    </row>
    <row r="3155" spans="19:27" x14ac:dyDescent="0.2">
      <c r="S3155" s="399"/>
      <c r="T3155" s="1401"/>
      <c r="W3155" s="864" t="str">
        <f t="shared" si="56"/>
        <v>1w</v>
      </c>
      <c r="X3155" s="1405">
        <f>_xll.qlCalendarAdvance(Calendar,X3154,W3155,"f",FALSE)</f>
        <v>61324</v>
      </c>
      <c r="Y3155" s="1404">
        <f>_xll.qlCalendarAdvance(Calendar,X3155,NDays&amp;"D")</f>
        <v>61324</v>
      </c>
      <c r="Z3155" s="1403">
        <v>2.1897406302726557E-2</v>
      </c>
      <c r="AA3155" s="1411">
        <v>2.1865671486577254E-2</v>
      </c>
    </row>
    <row r="3156" spans="19:27" x14ac:dyDescent="0.2">
      <c r="S3156" s="399"/>
      <c r="T3156" s="1401"/>
      <c r="W3156" s="864" t="str">
        <f t="shared" si="56"/>
        <v>1w</v>
      </c>
      <c r="X3156" s="1405">
        <f>_xll.qlCalendarAdvance(Calendar,X3155,W3156,"f",FALSE)</f>
        <v>61331</v>
      </c>
      <c r="Y3156" s="1404">
        <f>_xll.qlCalendarAdvance(Calendar,X3156,NDays&amp;"D")</f>
        <v>61331</v>
      </c>
      <c r="Z3156" s="1403">
        <v>2.1903534067074498E-2</v>
      </c>
      <c r="AA3156" s="1411">
        <v>2.1871820831637079E-2</v>
      </c>
    </row>
    <row r="3157" spans="19:27" x14ac:dyDescent="0.2">
      <c r="S3157" s="399"/>
      <c r="T3157" s="1401"/>
      <c r="W3157" s="864" t="str">
        <f t="shared" si="56"/>
        <v>1w</v>
      </c>
      <c r="X3157" s="1405">
        <f>_xll.qlCalendarAdvance(Calendar,X3156,W3157,"f",FALSE)</f>
        <v>61338</v>
      </c>
      <c r="Y3157" s="1404">
        <f>_xll.qlCalendarAdvance(Calendar,X3157,NDays&amp;"D")</f>
        <v>61338</v>
      </c>
      <c r="Z3157" s="1403">
        <v>2.1912923379459184E-2</v>
      </c>
      <c r="AA3157" s="1411">
        <v>2.1877954619944351E-2</v>
      </c>
    </row>
    <row r="3158" spans="19:27" x14ac:dyDescent="0.2">
      <c r="S3158" s="399"/>
      <c r="T3158" s="1401"/>
      <c r="W3158" s="864" t="str">
        <f t="shared" si="56"/>
        <v>1w</v>
      </c>
      <c r="X3158" s="1405">
        <f>_xll.qlCalendarAdvance(Calendar,X3157,W3158,"f",FALSE)</f>
        <v>61345</v>
      </c>
      <c r="Y3158" s="1404">
        <f>_xll.qlCalendarAdvance(Calendar,X3158,NDays&amp;"D")</f>
        <v>61345</v>
      </c>
      <c r="Z3158" s="1403">
        <v>2.1919017740231781E-2</v>
      </c>
      <c r="AA3158" s="1411">
        <v>2.1884072851823255E-2</v>
      </c>
    </row>
    <row r="3159" spans="19:27" x14ac:dyDescent="0.2">
      <c r="S3159" s="399"/>
      <c r="T3159" s="1401"/>
      <c r="W3159" s="864" t="str">
        <f t="shared" si="56"/>
        <v>1w</v>
      </c>
      <c r="X3159" s="1405">
        <f>_xll.qlCalendarAdvance(Calendar,X3158,W3159,"f",FALSE)</f>
        <v>61352</v>
      </c>
      <c r="Y3159" s="1404">
        <f>_xll.qlCalendarAdvance(Calendar,X3159,NDays&amp;"D")</f>
        <v>61352</v>
      </c>
      <c r="Z3159" s="1403">
        <v>2.1925096517737417E-2</v>
      </c>
      <c r="AA3159" s="1411">
        <v>2.1890175527111699E-2</v>
      </c>
    </row>
    <row r="3160" spans="19:27" x14ac:dyDescent="0.2">
      <c r="S3160" s="399"/>
      <c r="T3160" s="1401"/>
      <c r="W3160" s="864" t="str">
        <f t="shared" si="56"/>
        <v>1w</v>
      </c>
      <c r="X3160" s="1405">
        <f>_xll.qlCalendarAdvance(Calendar,X3159,W3160,"f",FALSE)</f>
        <v>61359</v>
      </c>
      <c r="Y3160" s="1404">
        <f>_xll.qlCalendarAdvance(Calendar,X3160,NDays&amp;"D")</f>
        <v>61359</v>
      </c>
      <c r="Z3160" s="1403">
        <v>2.1931159711963806E-2</v>
      </c>
      <c r="AA3160" s="1411">
        <v>2.1896262645728637E-2</v>
      </c>
    </row>
    <row r="3161" spans="19:27" x14ac:dyDescent="0.2">
      <c r="S3161" s="399"/>
      <c r="T3161" s="1401"/>
      <c r="W3161" s="864" t="str">
        <f t="shared" si="56"/>
        <v>1w</v>
      </c>
      <c r="X3161" s="1405">
        <f>_xll.qlCalendarAdvance(Calendar,X3160,W3161,"f",FALSE)</f>
        <v>61366</v>
      </c>
      <c r="Y3161" s="1404">
        <f>_xll.qlCalendarAdvance(Calendar,X3161,NDays&amp;"D")</f>
        <v>61366</v>
      </c>
      <c r="Z3161" s="1403">
        <v>2.1937207322874106E-2</v>
      </c>
      <c r="AA3161" s="1411">
        <v>2.1902334207674068E-2</v>
      </c>
    </row>
    <row r="3162" spans="19:27" x14ac:dyDescent="0.2">
      <c r="S3162" s="399"/>
      <c r="T3162" s="1401"/>
      <c r="W3162" s="864" t="str">
        <f t="shared" ref="W3162:W3225" si="57">W3161</f>
        <v>1w</v>
      </c>
      <c r="X3162" s="1405">
        <f>_xll.qlCalendarAdvance(Calendar,X3161,W3162,"f",FALSE)</f>
        <v>61373</v>
      </c>
      <c r="Y3162" s="1404">
        <f>_xll.qlCalendarAdvance(Calendar,X3162,NDays&amp;"D")</f>
        <v>61373</v>
      </c>
      <c r="Z3162" s="1403">
        <v>2.1943239350441311E-2</v>
      </c>
      <c r="AA3162" s="1411">
        <v>2.1908390213110085E-2</v>
      </c>
    </row>
    <row r="3163" spans="19:27" x14ac:dyDescent="0.2">
      <c r="S3163" s="399"/>
      <c r="T3163" s="1401"/>
      <c r="W3163" s="864" t="str">
        <f t="shared" si="57"/>
        <v>1w</v>
      </c>
      <c r="X3163" s="1405">
        <f>_xll.qlCalendarAdvance(Calendar,X3162,W3163,"f",FALSE)</f>
        <v>61380</v>
      </c>
      <c r="Y3163" s="1404">
        <f>_xll.qlCalendarAdvance(Calendar,X3163,NDays&amp;"D")</f>
        <v>61380</v>
      </c>
      <c r="Z3163" s="1403">
        <v>2.1949255794653132E-2</v>
      </c>
      <c r="AA3163" s="1411">
        <v>2.1914430661874595E-2</v>
      </c>
    </row>
    <row r="3164" spans="19:27" x14ac:dyDescent="0.2">
      <c r="S3164" s="399"/>
      <c r="T3164" s="1401"/>
      <c r="W3164" s="864" t="str">
        <f t="shared" si="57"/>
        <v>1w</v>
      </c>
      <c r="X3164" s="1405">
        <f>_xll.qlCalendarAdvance(Calendar,X3163,W3164,"f",FALSE)</f>
        <v>61387</v>
      </c>
      <c r="Y3164" s="1404">
        <f>_xll.qlCalendarAdvance(Calendar,X3164,NDays&amp;"D")</f>
        <v>61387</v>
      </c>
      <c r="Z3164" s="1403">
        <v>2.1955256655467822E-2</v>
      </c>
      <c r="AA3164" s="1411">
        <v>2.1920455554048646E-2</v>
      </c>
    </row>
    <row r="3165" spans="19:27" x14ac:dyDescent="0.2">
      <c r="S3165" s="399"/>
      <c r="T3165" s="1401"/>
      <c r="W3165" s="864" t="str">
        <f t="shared" si="57"/>
        <v>1w</v>
      </c>
      <c r="X3165" s="1405">
        <f>_xll.qlCalendarAdvance(Calendar,X3164,W3165,"f",FALSE)</f>
        <v>61394</v>
      </c>
      <c r="Y3165" s="1404">
        <f>_xll.qlCalendarAdvance(Calendar,X3165,NDays&amp;"D")</f>
        <v>61394</v>
      </c>
      <c r="Z3165" s="1403">
        <v>2.1956896381065259E-2</v>
      </c>
      <c r="AA3165" s="1411">
        <v>2.1926464889632236E-2</v>
      </c>
    </row>
    <row r="3166" spans="19:27" x14ac:dyDescent="0.2">
      <c r="S3166" s="399"/>
      <c r="T3166" s="1401"/>
      <c r="W3166" s="864" t="str">
        <f t="shared" si="57"/>
        <v>1w</v>
      </c>
      <c r="X3166" s="1405">
        <f>_xll.qlCalendarAdvance(Calendar,X3165,W3166,"f",FALSE)</f>
        <v>61401</v>
      </c>
      <c r="Y3166" s="1404">
        <f>_xll.qlCalendarAdvance(Calendar,X3166,NDays&amp;"D")</f>
        <v>61401</v>
      </c>
      <c r="Z3166" s="1403">
        <v>2.1962869091155444E-2</v>
      </c>
      <c r="AA3166" s="1411">
        <v>2.1932458668544319E-2</v>
      </c>
    </row>
    <row r="3167" spans="19:27" x14ac:dyDescent="0.2">
      <c r="S3167" s="399"/>
      <c r="T3167" s="1401"/>
      <c r="W3167" s="864" t="str">
        <f t="shared" si="57"/>
        <v>1w</v>
      </c>
      <c r="X3167" s="1405">
        <f>_xll.qlCalendarAdvance(Calendar,X3166,W3167,"f",FALSE)</f>
        <v>61408</v>
      </c>
      <c r="Y3167" s="1404">
        <f>_xll.qlCalendarAdvance(Calendar,X3167,NDays&amp;"D")</f>
        <v>61408</v>
      </c>
      <c r="Z3167" s="1403">
        <v>2.1968826221140571E-2</v>
      </c>
      <c r="AA3167" s="1411">
        <v>2.1938436890946988E-2</v>
      </c>
    </row>
    <row r="3168" spans="19:27" x14ac:dyDescent="0.2">
      <c r="S3168" s="399"/>
      <c r="T3168" s="1401"/>
      <c r="W3168" s="864" t="str">
        <f t="shared" si="57"/>
        <v>1w</v>
      </c>
      <c r="X3168" s="1405">
        <f>_xll.qlCalendarAdvance(Calendar,X3167,W3168,"f",FALSE)</f>
        <v>61415</v>
      </c>
      <c r="Y3168" s="1404">
        <f>_xll.qlCalendarAdvance(Calendar,X3168,NDays&amp;"D")</f>
        <v>61415</v>
      </c>
      <c r="Z3168" s="1403">
        <v>2.1974767771006661E-2</v>
      </c>
      <c r="AA3168" s="1411">
        <v>2.1944399556597105E-2</v>
      </c>
    </row>
    <row r="3169" spans="19:27" x14ac:dyDescent="0.2">
      <c r="S3169" s="399"/>
      <c r="T3169" s="1401"/>
      <c r="W3169" s="864" t="str">
        <f t="shared" si="57"/>
        <v>1w</v>
      </c>
      <c r="X3169" s="1405">
        <f>_xll.qlCalendarAdvance(Calendar,X3168,W3169,"f",FALSE)</f>
        <v>61422</v>
      </c>
      <c r="Y3169" s="1404">
        <f>_xll.qlCalendarAdvance(Calendar,X3169,NDays&amp;"D")</f>
        <v>61422</v>
      </c>
      <c r="Z3169" s="1403">
        <v>2.1981777150547055E-2</v>
      </c>
      <c r="AA3169" s="1411">
        <v>2.1950346665818854E-2</v>
      </c>
    </row>
    <row r="3170" spans="19:27" x14ac:dyDescent="0.2">
      <c r="S3170" s="399"/>
      <c r="T3170" s="1401"/>
      <c r="W3170" s="864" t="str">
        <f t="shared" si="57"/>
        <v>1w</v>
      </c>
      <c r="X3170" s="1405">
        <f>_xll.qlCalendarAdvance(Calendar,X3169,W3170,"f",FALSE)</f>
        <v>61429</v>
      </c>
      <c r="Y3170" s="1404">
        <f>_xll.qlCalendarAdvance(Calendar,X3170,NDays&amp;"D")</f>
        <v>61429</v>
      </c>
      <c r="Z3170" s="1403">
        <v>2.1990934567778397E-2</v>
      </c>
      <c r="AA3170" s="1411">
        <v>2.195627821828805E-2</v>
      </c>
    </row>
    <row r="3171" spans="19:27" x14ac:dyDescent="0.2">
      <c r="S3171" s="399"/>
      <c r="T3171" s="1401"/>
      <c r="W3171" s="864" t="str">
        <f t="shared" si="57"/>
        <v>1w</v>
      </c>
      <c r="X3171" s="1405">
        <f>_xll.qlCalendarAdvance(Calendar,X3170,W3171,"f",FALSE)</f>
        <v>61436</v>
      </c>
      <c r="Y3171" s="1404">
        <f>_xll.qlCalendarAdvance(Calendar,X3171,NDays&amp;"D")</f>
        <v>61436</v>
      </c>
      <c r="Z3171" s="1403">
        <v>2.1996826344162342E-2</v>
      </c>
      <c r="AA3171" s="1411">
        <v>2.196219421408574E-2</v>
      </c>
    </row>
    <row r="3172" spans="19:27" x14ac:dyDescent="0.2">
      <c r="S3172" s="399"/>
      <c r="T3172" s="1401"/>
      <c r="W3172" s="864" t="str">
        <f t="shared" si="57"/>
        <v>1w</v>
      </c>
      <c r="X3172" s="1405">
        <f>_xll.qlCalendarAdvance(Calendar,X3171,W3172,"f",FALSE)</f>
        <v>61443</v>
      </c>
      <c r="Y3172" s="1404">
        <f>_xll.qlCalendarAdvance(Calendar,X3172,NDays&amp;"D")</f>
        <v>61443</v>
      </c>
      <c r="Z3172" s="1403">
        <v>2.2003783556466944E-2</v>
      </c>
      <c r="AA3172" s="1411">
        <v>2.1968094653374015E-2</v>
      </c>
    </row>
    <row r="3173" spans="19:27" x14ac:dyDescent="0.2">
      <c r="S3173" s="399"/>
      <c r="T3173" s="1401"/>
      <c r="W3173" s="864" t="str">
        <f t="shared" si="57"/>
        <v>1w</v>
      </c>
      <c r="X3173" s="1405">
        <f>_xll.qlCalendarAdvance(Calendar,X3172,W3173,"f",FALSE)</f>
        <v>61450</v>
      </c>
      <c r="Y3173" s="1404">
        <f>_xll.qlCalendarAdvance(Calendar,X3173,NDays&amp;"D")</f>
        <v>61450</v>
      </c>
      <c r="Z3173" s="1403">
        <v>2.2008563146139578E-2</v>
      </c>
      <c r="AA3173" s="1411">
        <v>2.197397953607183E-2</v>
      </c>
    </row>
    <row r="3174" spans="19:27" x14ac:dyDescent="0.2">
      <c r="S3174" s="399"/>
      <c r="T3174" s="1401"/>
      <c r="W3174" s="864" t="str">
        <f t="shared" si="57"/>
        <v>1w</v>
      </c>
      <c r="X3174" s="1405">
        <f>_xll.qlCalendarAdvance(Calendar,X3173,W3174,"f",FALSE)</f>
        <v>61457</v>
      </c>
      <c r="Y3174" s="1404">
        <f>_xll.qlCalendarAdvance(Calendar,X3174,NDays&amp;"D")</f>
        <v>61457</v>
      </c>
      <c r="Z3174" s="1403">
        <v>2.2011169501514199E-2</v>
      </c>
      <c r="AA3174" s="1411">
        <v>2.1979848862098139E-2</v>
      </c>
    </row>
    <row r="3175" spans="19:27" x14ac:dyDescent="0.2">
      <c r="S3175" s="399"/>
      <c r="T3175" s="1401"/>
      <c r="W3175" s="864" t="str">
        <f t="shared" si="57"/>
        <v>1w</v>
      </c>
      <c r="X3175" s="1405">
        <f>_xll.qlCalendarAdvance(Calendar,X3174,W3175,"f",FALSE)</f>
        <v>61464</v>
      </c>
      <c r="Y3175" s="1404">
        <f>_xll.qlCalendarAdvance(Calendar,X3175,NDays&amp;"D")</f>
        <v>61464</v>
      </c>
      <c r="Z3175" s="1403">
        <v>2.2017001228422949E-2</v>
      </c>
      <c r="AA3175" s="1411">
        <v>2.1985702631452941E-2</v>
      </c>
    </row>
    <row r="3176" spans="19:27" x14ac:dyDescent="0.2">
      <c r="S3176" s="399"/>
      <c r="T3176" s="1401"/>
      <c r="W3176" s="864" t="str">
        <f t="shared" si="57"/>
        <v>1w</v>
      </c>
      <c r="X3176" s="1405">
        <f>_xll.qlCalendarAdvance(Calendar,X3175,W3176,"f",FALSE)</f>
        <v>61471</v>
      </c>
      <c r="Y3176" s="1404">
        <f>_xll.qlCalendarAdvance(Calendar,X3176,NDays&amp;"D")</f>
        <v>61471</v>
      </c>
      <c r="Z3176" s="1403">
        <v>2.2022817374195019E-2</v>
      </c>
      <c r="AA3176" s="1411">
        <v>2.1991540844217283E-2</v>
      </c>
    </row>
    <row r="3177" spans="19:27" x14ac:dyDescent="0.2">
      <c r="S3177" s="399"/>
      <c r="T3177" s="1401"/>
      <c r="W3177" s="864" t="str">
        <f t="shared" si="57"/>
        <v>1w</v>
      </c>
      <c r="X3177" s="1405">
        <f>_xll.qlCalendarAdvance(Calendar,X3176,W3177,"f",FALSE)</f>
        <v>61478</v>
      </c>
      <c r="Y3177" s="1404">
        <f>_xll.qlCalendarAdvance(Calendar,X3177,NDays&amp;"D")</f>
        <v>61478</v>
      </c>
      <c r="Z3177" s="1403">
        <v>2.2028617938803396E-2</v>
      </c>
      <c r="AA3177" s="1411">
        <v>2.1997363500391165E-2</v>
      </c>
    </row>
    <row r="3178" spans="19:27" x14ac:dyDescent="0.2">
      <c r="S3178" s="399"/>
      <c r="T3178" s="1401"/>
      <c r="W3178" s="864" t="str">
        <f t="shared" si="57"/>
        <v>1w</v>
      </c>
      <c r="X3178" s="1405">
        <f>_xll.qlCalendarAdvance(Calendar,X3177,W3178,"f",FALSE)</f>
        <v>61485</v>
      </c>
      <c r="Y3178" s="1404">
        <f>_xll.qlCalendarAdvance(Calendar,X3178,NDays&amp;"D")</f>
        <v>61485</v>
      </c>
      <c r="Z3178" s="1403">
        <v>2.2037632436946925E-2</v>
      </c>
      <c r="AA3178" s="1411">
        <v>2.2003170599812494E-2</v>
      </c>
    </row>
    <row r="3179" spans="19:27" x14ac:dyDescent="0.2">
      <c r="S3179" s="399"/>
      <c r="T3179" s="1401"/>
      <c r="W3179" s="864" t="str">
        <f t="shared" si="57"/>
        <v>1w</v>
      </c>
      <c r="X3179" s="1405">
        <f>_xll.qlCalendarAdvance(Calendar,X3178,W3179,"f",FALSE)</f>
        <v>61492</v>
      </c>
      <c r="Y3179" s="1404">
        <f>_xll.qlCalendarAdvance(Calendar,X3179,NDays&amp;"D")</f>
        <v>61492</v>
      </c>
      <c r="Z3179" s="1403">
        <v>2.204339954392381E-2</v>
      </c>
      <c r="AA3179" s="1411">
        <v>2.2008962142805455E-2</v>
      </c>
    </row>
    <row r="3180" spans="19:27" x14ac:dyDescent="0.2">
      <c r="S3180" s="399"/>
      <c r="T3180" s="1401"/>
      <c r="W3180" s="864" t="str">
        <f t="shared" si="57"/>
        <v>1w</v>
      </c>
      <c r="X3180" s="1405">
        <f>_xll.qlCalendarAdvance(Calendar,X3179,W3180,"f",FALSE)</f>
        <v>61499</v>
      </c>
      <c r="Y3180" s="1404">
        <f>_xll.qlCalendarAdvance(Calendar,X3180,NDays&amp;"D")</f>
        <v>61499</v>
      </c>
      <c r="Z3180" s="1403">
        <v>2.2049151067113072E-2</v>
      </c>
      <c r="AA3180" s="1411">
        <v>2.2014738129207956E-2</v>
      </c>
    </row>
    <row r="3181" spans="19:27" x14ac:dyDescent="0.2">
      <c r="S3181" s="399"/>
      <c r="T3181" s="1401"/>
      <c r="W3181" s="864" t="str">
        <f t="shared" si="57"/>
        <v>1w</v>
      </c>
      <c r="X3181" s="1405">
        <f>_xll.qlCalendarAdvance(Calendar,X3180,W3181,"f",FALSE)</f>
        <v>61506</v>
      </c>
      <c r="Y3181" s="1404">
        <f>_xll.qlCalendarAdvance(Calendar,X3181,NDays&amp;"D")</f>
        <v>61506</v>
      </c>
      <c r="Z3181" s="1403">
        <v>2.2054887006487691E-2</v>
      </c>
      <c r="AA3181" s="1411">
        <v>2.2020498558776858E-2</v>
      </c>
    </row>
    <row r="3182" spans="19:27" x14ac:dyDescent="0.2">
      <c r="S3182" s="399"/>
      <c r="T3182" s="1401"/>
      <c r="W3182" s="864" t="str">
        <f t="shared" si="57"/>
        <v>1w</v>
      </c>
      <c r="X3182" s="1405">
        <f>_xll.qlCalendarAdvance(Calendar,X3181,W3182,"f",FALSE)</f>
        <v>61513</v>
      </c>
      <c r="Y3182" s="1404">
        <f>_xll.qlCalendarAdvance(Calendar,X3182,NDays&amp;"D")</f>
        <v>61513</v>
      </c>
      <c r="Z3182" s="1403">
        <v>2.2057387043530812E-2</v>
      </c>
      <c r="AA3182" s="1411">
        <v>2.2026243431755299E-2</v>
      </c>
    </row>
    <row r="3183" spans="19:27" x14ac:dyDescent="0.2">
      <c r="S3183" s="399"/>
      <c r="T3183" s="1401"/>
      <c r="W3183" s="864" t="str">
        <f t="shared" si="57"/>
        <v>1w</v>
      </c>
      <c r="X3183" s="1405">
        <f>_xll.qlCalendarAdvance(Calendar,X3182,W3183,"f",FALSE)</f>
        <v>61520</v>
      </c>
      <c r="Y3183" s="1404">
        <f>_xll.qlCalendarAdvance(Calendar,X3183,NDays&amp;"D")</f>
        <v>61520</v>
      </c>
      <c r="Z3183" s="1403">
        <v>2.2063094120665355E-2</v>
      </c>
      <c r="AA3183" s="1411">
        <v>2.203197274814328E-2</v>
      </c>
    </row>
    <row r="3184" spans="19:27" x14ac:dyDescent="0.2">
      <c r="S3184" s="399"/>
      <c r="T3184" s="1401"/>
      <c r="W3184" s="864" t="str">
        <f t="shared" si="57"/>
        <v>1w</v>
      </c>
      <c r="X3184" s="1405">
        <f>_xll.qlCalendarAdvance(Calendar,X3183,W3184,"f",FALSE)</f>
        <v>61527</v>
      </c>
      <c r="Y3184" s="1404">
        <f>_xll.qlCalendarAdvance(Calendar,X3184,NDays&amp;"D")</f>
        <v>61527</v>
      </c>
      <c r="Z3184" s="1403">
        <v>2.2068785616482216E-2</v>
      </c>
      <c r="AA3184" s="1411">
        <v>2.2037686507940801E-2</v>
      </c>
    </row>
    <row r="3185" spans="19:27" x14ac:dyDescent="0.2">
      <c r="S3185" s="399"/>
      <c r="T3185" s="1401"/>
      <c r="W3185" s="864" t="str">
        <f t="shared" si="57"/>
        <v>1w</v>
      </c>
      <c r="X3185" s="1405">
        <f>_xll.qlCalendarAdvance(Calendar,X3184,W3185,"f",FALSE)</f>
        <v>61534</v>
      </c>
      <c r="Y3185" s="1404">
        <f>_xll.qlCalendarAdvance(Calendar,X3185,NDays&amp;"D")</f>
        <v>61534</v>
      </c>
      <c r="Z3185" s="1403">
        <v>2.2074461530954381E-2</v>
      </c>
      <c r="AA3185" s="1411">
        <v>2.2043384711147862E-2</v>
      </c>
    </row>
    <row r="3186" spans="19:27" x14ac:dyDescent="0.2">
      <c r="S3186" s="399"/>
      <c r="T3186" s="1401"/>
      <c r="W3186" s="864" t="str">
        <f t="shared" si="57"/>
        <v>1w</v>
      </c>
      <c r="X3186" s="1405">
        <f>_xll.qlCalendarAdvance(Calendar,X3185,W3186,"f",FALSE)</f>
        <v>61541</v>
      </c>
      <c r="Y3186" s="1404">
        <f>_xll.qlCalendarAdvance(Calendar,X3186,NDays&amp;"D")</f>
        <v>61541</v>
      </c>
      <c r="Z3186" s="1403">
        <v>2.2080121864057538E-2</v>
      </c>
      <c r="AA3186" s="1411">
        <v>2.204906735760237E-2</v>
      </c>
    </row>
    <row r="3187" spans="19:27" x14ac:dyDescent="0.2">
      <c r="S3187" s="399"/>
      <c r="T3187" s="1401"/>
      <c r="W3187" s="864" t="str">
        <f t="shared" si="57"/>
        <v>1w</v>
      </c>
      <c r="X3187" s="1405">
        <f>_xll.qlCalendarAdvance(Calendar,X3186,W3187,"f",FALSE)</f>
        <v>61548</v>
      </c>
      <c r="Y3187" s="1404">
        <f>_xll.qlCalendarAdvance(Calendar,X3187,NDays&amp;"D")</f>
        <v>61548</v>
      </c>
      <c r="Z3187" s="1403">
        <v>2.2088975381358178E-2</v>
      </c>
      <c r="AA3187" s="1411">
        <v>2.2054734447547464E-2</v>
      </c>
    </row>
    <row r="3188" spans="19:27" x14ac:dyDescent="0.2">
      <c r="S3188" s="399"/>
      <c r="T3188" s="1401"/>
      <c r="W3188" s="864" t="str">
        <f t="shared" si="57"/>
        <v>1w</v>
      </c>
      <c r="X3188" s="1405">
        <f>_xll.qlCalendarAdvance(Calendar,X3187,W3188,"f",FALSE)</f>
        <v>61555</v>
      </c>
      <c r="Y3188" s="1404">
        <f>_xll.qlCalendarAdvance(Calendar,X3188,NDays&amp;"D")</f>
        <v>61555</v>
      </c>
      <c r="Z3188" s="1403">
        <v>2.2094602233381926E-2</v>
      </c>
      <c r="AA3188" s="1411">
        <v>2.2060385980821051E-2</v>
      </c>
    </row>
    <row r="3189" spans="19:27" x14ac:dyDescent="0.2">
      <c r="S3189" s="399"/>
      <c r="T3189" s="1401"/>
      <c r="W3189" s="864" t="str">
        <f t="shared" si="57"/>
        <v>1w</v>
      </c>
      <c r="X3189" s="1405">
        <f>_xll.qlCalendarAdvance(Calendar,X3188,W3189,"f",FALSE)</f>
        <v>61562</v>
      </c>
      <c r="Y3189" s="1404">
        <f>_xll.qlCalendarAdvance(Calendar,X3189,NDays&amp;"D")</f>
        <v>61562</v>
      </c>
      <c r="Z3189" s="1403">
        <v>2.2100213501401927E-2</v>
      </c>
      <c r="AA3189" s="1411">
        <v>2.2066021957423132E-2</v>
      </c>
    </row>
    <row r="3190" spans="19:27" x14ac:dyDescent="0.2">
      <c r="S3190" s="399"/>
      <c r="T3190" s="1401"/>
      <c r="W3190" s="864" t="str">
        <f t="shared" si="57"/>
        <v>1w</v>
      </c>
      <c r="X3190" s="1405">
        <f>_xll.qlCalendarAdvance(Calendar,X3189,W3190,"f",FALSE)</f>
        <v>61569</v>
      </c>
      <c r="Y3190" s="1404">
        <f>_xll.qlCalendarAdvance(Calendar,X3190,NDays&amp;"D")</f>
        <v>61569</v>
      </c>
      <c r="Z3190" s="1403">
        <v>2.2106876391404778E-2</v>
      </c>
      <c r="AA3190" s="1411">
        <v>2.2071642377353706E-2</v>
      </c>
    </row>
    <row r="3191" spans="19:27" x14ac:dyDescent="0.2">
      <c r="S3191" s="399"/>
      <c r="T3191" s="1401"/>
      <c r="W3191" s="864" t="str">
        <f t="shared" si="57"/>
        <v>1w</v>
      </c>
      <c r="X3191" s="1405">
        <f>_xll.qlCalendarAdvance(Calendar,X3190,W3191,"f",FALSE)</f>
        <v>61576</v>
      </c>
      <c r="Y3191" s="1404">
        <f>_xll.qlCalendarAdvance(Calendar,X3191,NDays&amp;"D")</f>
        <v>61576</v>
      </c>
      <c r="Z3191" s="1403">
        <v>2.2111389285347168E-2</v>
      </c>
      <c r="AA3191" s="1411">
        <v>2.2077247240774867E-2</v>
      </c>
    </row>
    <row r="3192" spans="19:27" x14ac:dyDescent="0.2">
      <c r="S3192" s="399"/>
      <c r="T3192" s="1401"/>
      <c r="W3192" s="864" t="str">
        <f t="shared" si="57"/>
        <v>1w</v>
      </c>
      <c r="X3192" s="1405">
        <f>_xll.qlCalendarAdvance(Calendar,X3191,W3192,"f",FALSE)</f>
        <v>61583</v>
      </c>
      <c r="Y3192" s="1404">
        <f>_xll.qlCalendarAdvance(Calendar,X3192,NDays&amp;"D")</f>
        <v>61583</v>
      </c>
      <c r="Z3192" s="1403">
        <v>2.2116953801218382E-2</v>
      </c>
      <c r="AA3192" s="1411">
        <v>2.208283654752452E-2</v>
      </c>
    </row>
    <row r="3193" spans="19:27" x14ac:dyDescent="0.2">
      <c r="S3193" s="399"/>
      <c r="T3193" s="1401"/>
      <c r="W3193" s="864" t="str">
        <f t="shared" si="57"/>
        <v>1w</v>
      </c>
      <c r="X3193" s="1405">
        <f>_xll.qlCalendarAdvance(Calendar,X3192,W3193,"f",FALSE)</f>
        <v>61590</v>
      </c>
      <c r="Y3193" s="1404">
        <f>_xll.qlCalendarAdvance(Calendar,X3193,NDays&amp;"D")</f>
        <v>61590</v>
      </c>
      <c r="Z3193" s="1403">
        <v>2.2122502732992516E-2</v>
      </c>
      <c r="AA3193" s="1411">
        <v>2.2088410297683714E-2</v>
      </c>
    </row>
    <row r="3194" spans="19:27" x14ac:dyDescent="0.2">
      <c r="S3194" s="399"/>
      <c r="T3194" s="1401"/>
      <c r="W3194" s="864" t="str">
        <f t="shared" si="57"/>
        <v>1w</v>
      </c>
      <c r="X3194" s="1405">
        <f>_xll.qlCalendarAdvance(Calendar,X3193,W3194,"f",FALSE)</f>
        <v>61597</v>
      </c>
      <c r="Y3194" s="1404">
        <f>_xll.qlCalendarAdvance(Calendar,X3194,NDays&amp;"D")</f>
        <v>61597</v>
      </c>
      <c r="Z3194" s="1403">
        <v>2.2128036080645015E-2</v>
      </c>
      <c r="AA3194" s="1411">
        <v>2.2093968491090354E-2</v>
      </c>
    </row>
    <row r="3195" spans="19:27" x14ac:dyDescent="0.2">
      <c r="S3195" s="399"/>
      <c r="T3195" s="1401"/>
      <c r="W3195" s="864" t="str">
        <f t="shared" si="57"/>
        <v>1w</v>
      </c>
      <c r="X3195" s="1405">
        <f>_xll.qlCalendarAdvance(Calendar,X3194,W3195,"f",FALSE)</f>
        <v>61604</v>
      </c>
      <c r="Y3195" s="1404">
        <f>_xll.qlCalendarAdvance(Calendar,X3195,NDays&amp;"D")</f>
        <v>61604</v>
      </c>
      <c r="Z3195" s="1403">
        <v>2.2130363697014377E-2</v>
      </c>
      <c r="AA3195" s="1411">
        <v>2.2099511128068627E-2</v>
      </c>
    </row>
    <row r="3196" spans="19:27" x14ac:dyDescent="0.2">
      <c r="S3196" s="399"/>
      <c r="T3196" s="1401"/>
      <c r="W3196" s="864" t="str">
        <f t="shared" si="57"/>
        <v>1w</v>
      </c>
      <c r="X3196" s="1405">
        <f>_xll.qlCalendarAdvance(Calendar,X3195,W3196,"f",FALSE)</f>
        <v>61611</v>
      </c>
      <c r="Y3196" s="1404">
        <f>_xll.qlCalendarAdvance(Calendar,X3196,NDays&amp;"D")</f>
        <v>61611</v>
      </c>
      <c r="Z3196" s="1403">
        <v>2.2135868215284682E-2</v>
      </c>
      <c r="AA3196" s="1411">
        <v>2.2105038208132255E-2</v>
      </c>
    </row>
    <row r="3197" spans="19:27" x14ac:dyDescent="0.2">
      <c r="S3197" s="399"/>
      <c r="T3197" s="1401"/>
      <c r="W3197" s="864" t="str">
        <f t="shared" si="57"/>
        <v>1w</v>
      </c>
      <c r="X3197" s="1405">
        <f>_xll.qlCalendarAdvance(Calendar,X3196,W3197,"f",FALSE)</f>
        <v>61618</v>
      </c>
      <c r="Y3197" s="1404">
        <f>_xll.qlCalendarAdvance(Calendar,X3197,NDays&amp;"D")</f>
        <v>61618</v>
      </c>
      <c r="Z3197" s="1403">
        <v>2.2141357151953645E-2</v>
      </c>
      <c r="AA3197" s="1411">
        <v>2.2110549731605422E-2</v>
      </c>
    </row>
    <row r="3198" spans="19:27" x14ac:dyDescent="0.2">
      <c r="S3198" s="399"/>
      <c r="T3198" s="1401"/>
      <c r="W3198" s="864" t="str">
        <f t="shared" si="57"/>
        <v>1w</v>
      </c>
      <c r="X3198" s="1405">
        <f>_xll.qlCalendarAdvance(Calendar,X3197,W3198,"f",FALSE)</f>
        <v>61625</v>
      </c>
      <c r="Y3198" s="1404">
        <f>_xll.qlCalendarAdvance(Calendar,X3198,NDays&amp;"D")</f>
        <v>61625</v>
      </c>
      <c r="Z3198" s="1403">
        <v>2.2146830506999653E-2</v>
      </c>
      <c r="AA3198" s="1411">
        <v>2.2116045698650222E-2</v>
      </c>
    </row>
    <row r="3199" spans="19:27" x14ac:dyDescent="0.2">
      <c r="S3199" s="399"/>
      <c r="T3199" s="1401"/>
      <c r="W3199" s="864" t="str">
        <f t="shared" si="57"/>
        <v>1w</v>
      </c>
      <c r="X3199" s="1405">
        <f>_xll.qlCalendarAdvance(Calendar,X3198,W3199,"f",FALSE)</f>
        <v>61632</v>
      </c>
      <c r="Y3199" s="1404">
        <f>_xll.qlCalendarAdvance(Calendar,X3199,NDays&amp;"D")</f>
        <v>61632</v>
      </c>
      <c r="Z3199" s="1403">
        <v>2.2152288280406496E-2</v>
      </c>
      <c r="AA3199" s="1411">
        <v>2.2121526108942469E-2</v>
      </c>
    </row>
    <row r="3200" spans="19:27" x14ac:dyDescent="0.2">
      <c r="S3200" s="399"/>
      <c r="T3200" s="1401"/>
      <c r="W3200" s="864" t="str">
        <f t="shared" si="57"/>
        <v>1w</v>
      </c>
      <c r="X3200" s="1405">
        <f>_xll.qlCalendarAdvance(Calendar,X3199,W3200,"f",FALSE)</f>
        <v>61639</v>
      </c>
      <c r="Y3200" s="1404">
        <f>_xll.qlCalendarAdvance(Calendar,X3200,NDays&amp;"D")</f>
        <v>61639</v>
      </c>
      <c r="Z3200" s="1403">
        <v>2.2160908898740839E-2</v>
      </c>
      <c r="AA3200" s="1411">
        <v>2.2126990962563209E-2</v>
      </c>
    </row>
    <row r="3201" spans="19:27" x14ac:dyDescent="0.2">
      <c r="S3201" s="399"/>
      <c r="T3201" s="1401"/>
      <c r="W3201" s="864" t="str">
        <f t="shared" si="57"/>
        <v>1w</v>
      </c>
      <c r="X3201" s="1405">
        <f>_xll.qlCalendarAdvance(Calendar,X3200,W3201,"f",FALSE)</f>
        <v>61646</v>
      </c>
      <c r="Y3201" s="1404">
        <f>_xll.qlCalendarAdvance(Calendar,X3201,NDays&amp;"D")</f>
        <v>61646</v>
      </c>
      <c r="Z3201" s="1403">
        <v>2.2166333156903337E-2</v>
      </c>
      <c r="AA3201" s="1411">
        <v>2.2132440259674535E-2</v>
      </c>
    </row>
    <row r="3202" spans="19:27" x14ac:dyDescent="0.2">
      <c r="S3202" s="399"/>
      <c r="T3202" s="1401"/>
      <c r="W3202" s="864" t="str">
        <f t="shared" si="57"/>
        <v>1w</v>
      </c>
      <c r="X3202" s="1405">
        <f>_xll.qlCalendarAdvance(Calendar,X3201,W3202,"f",FALSE)</f>
        <v>61653</v>
      </c>
      <c r="Y3202" s="1404">
        <f>_xll.qlCalendarAdvance(Calendar,X3202,NDays&amp;"D")</f>
        <v>61653</v>
      </c>
      <c r="Z3202" s="1403">
        <v>2.2171741830757551E-2</v>
      </c>
      <c r="AA3202" s="1411">
        <v>2.2137873999952262E-2</v>
      </c>
    </row>
    <row r="3203" spans="19:27" x14ac:dyDescent="0.2">
      <c r="S3203" s="399"/>
      <c r="T3203" s="1401"/>
      <c r="W3203" s="864" t="str">
        <f t="shared" si="57"/>
        <v>1w</v>
      </c>
      <c r="X3203" s="1405">
        <f>_xll.qlCalendarAdvance(Calendar,X3202,W3203,"f",FALSE)</f>
        <v>61660</v>
      </c>
      <c r="Y3203" s="1404">
        <f>_xll.qlCalendarAdvance(Calendar,X3203,NDays&amp;"D")</f>
        <v>61660</v>
      </c>
      <c r="Z3203" s="1403">
        <v>2.2177134920286282E-2</v>
      </c>
      <c r="AA3203" s="1411">
        <v>2.2143292183720575E-2</v>
      </c>
    </row>
    <row r="3204" spans="19:27" x14ac:dyDescent="0.2">
      <c r="S3204" s="399"/>
      <c r="T3204" s="1401"/>
      <c r="W3204" s="864" t="str">
        <f t="shared" si="57"/>
        <v>1w</v>
      </c>
      <c r="X3204" s="1405">
        <f>_xll.qlCalendarAdvance(Calendar,X3203,W3204,"f",FALSE)</f>
        <v>61667</v>
      </c>
      <c r="Y3204" s="1404">
        <f>_xll.qlCalendarAdvance(Calendar,X3204,NDays&amp;"D")</f>
        <v>61667</v>
      </c>
      <c r="Z3204" s="1403">
        <v>2.2179343422059E-2</v>
      </c>
      <c r="AA3204" s="1411">
        <v>2.2148694810736336E-2</v>
      </c>
    </row>
    <row r="3205" spans="19:27" x14ac:dyDescent="0.2">
      <c r="S3205" s="399"/>
      <c r="T3205" s="1401"/>
      <c r="W3205" s="864" t="str">
        <f t="shared" si="57"/>
        <v>1w</v>
      </c>
      <c r="X3205" s="1405">
        <f>_xll.qlCalendarAdvance(Calendar,X3204,W3205,"f",FALSE)</f>
        <v>61674</v>
      </c>
      <c r="Y3205" s="1404">
        <f>_xll.qlCalendarAdvance(Calendar,X3205,NDays&amp;"D")</f>
        <v>61674</v>
      </c>
      <c r="Z3205" s="1403">
        <v>2.2184707705168893E-2</v>
      </c>
      <c r="AA3205" s="1411">
        <v>2.2154081881323728E-2</v>
      </c>
    </row>
    <row r="3206" spans="19:27" x14ac:dyDescent="0.2">
      <c r="S3206" s="399"/>
      <c r="T3206" s="1401"/>
      <c r="W3206" s="864" t="str">
        <f t="shared" si="57"/>
        <v>1w</v>
      </c>
      <c r="X3206" s="1405">
        <f>_xll.qlCalendarAdvance(Calendar,X3205,W3206,"f",FALSE)</f>
        <v>61681</v>
      </c>
      <c r="Y3206" s="1404">
        <f>_xll.qlCalendarAdvance(Calendar,X3206,NDays&amp;"D")</f>
        <v>61681</v>
      </c>
      <c r="Z3206" s="1403">
        <v>2.2190056406496444E-2</v>
      </c>
      <c r="AA3206" s="1411">
        <v>2.2159453395077522E-2</v>
      </c>
    </row>
    <row r="3207" spans="19:27" x14ac:dyDescent="0.2">
      <c r="S3207" s="399"/>
      <c r="T3207" s="1401"/>
      <c r="W3207" s="864" t="str">
        <f t="shared" si="57"/>
        <v>1w</v>
      </c>
      <c r="X3207" s="1405">
        <f>_xll.qlCalendarAdvance(Calendar,X3206,W3207,"f",FALSE)</f>
        <v>61688</v>
      </c>
      <c r="Y3207" s="1404">
        <f>_xll.qlCalendarAdvance(Calendar,X3207,NDays&amp;"D")</f>
        <v>61688</v>
      </c>
      <c r="Z3207" s="1403">
        <v>2.2195389526003827E-2</v>
      </c>
      <c r="AA3207" s="1411">
        <v>2.2164809352159809E-2</v>
      </c>
    </row>
    <row r="3208" spans="19:27" x14ac:dyDescent="0.2">
      <c r="S3208" s="399"/>
      <c r="T3208" s="1401"/>
      <c r="W3208" s="864" t="str">
        <f t="shared" si="57"/>
        <v>1w</v>
      </c>
      <c r="X3208" s="1405">
        <f>_xll.qlCalendarAdvance(Calendar,X3207,W3208,"f",FALSE)</f>
        <v>61695</v>
      </c>
      <c r="Y3208" s="1404">
        <f>_xll.qlCalendarAdvance(Calendar,X3208,NDays&amp;"D")</f>
        <v>61695</v>
      </c>
      <c r="Z3208" s="1403">
        <v>2.2200707063691039E-2</v>
      </c>
      <c r="AA3208" s="1411">
        <v>2.2170149752732682E-2</v>
      </c>
    </row>
    <row r="3209" spans="19:27" x14ac:dyDescent="0.2">
      <c r="S3209" s="399"/>
      <c r="T3209" s="1401"/>
      <c r="W3209" s="864" t="str">
        <f t="shared" si="57"/>
        <v>1w</v>
      </c>
      <c r="X3209" s="1405">
        <f>_xll.qlCalendarAdvance(Calendar,X3208,W3209,"f",FALSE)</f>
        <v>61702</v>
      </c>
      <c r="Y3209" s="1404">
        <f>_xll.qlCalendarAdvance(Calendar,X3209,NDays&amp;"D")</f>
        <v>61702</v>
      </c>
      <c r="Z3209" s="1403">
        <v>2.2209166185290011E-2</v>
      </c>
      <c r="AA3209" s="1411">
        <v>2.2175474596634048E-2</v>
      </c>
    </row>
    <row r="3210" spans="19:27" x14ac:dyDescent="0.2">
      <c r="S3210" s="399"/>
      <c r="T3210" s="1401"/>
      <c r="W3210" s="864" t="str">
        <f t="shared" si="57"/>
        <v>1w</v>
      </c>
      <c r="X3210" s="1405">
        <f>_xll.qlCalendarAdvance(Calendar,X3209,W3210,"f",FALSE)</f>
        <v>61709</v>
      </c>
      <c r="Y3210" s="1404">
        <f>_xll.qlCalendarAdvance(Calendar,X3210,NDays&amp;"D")</f>
        <v>61709</v>
      </c>
      <c r="Z3210" s="1403">
        <v>2.2214450183889557E-2</v>
      </c>
      <c r="AA3210" s="1411">
        <v>2.2180783883944954E-2</v>
      </c>
    </row>
    <row r="3211" spans="19:27" x14ac:dyDescent="0.2">
      <c r="S3211" s="399"/>
      <c r="T3211" s="1401"/>
      <c r="W3211" s="864" t="str">
        <f t="shared" si="57"/>
        <v>1w</v>
      </c>
      <c r="X3211" s="1405">
        <f>_xll.qlCalendarAdvance(Calendar,X3210,W3211,"f",FALSE)</f>
        <v>61716</v>
      </c>
      <c r="Y3211" s="1404">
        <f>_xll.qlCalendarAdvance(Calendar,X3211,NDays&amp;"D")</f>
        <v>61716</v>
      </c>
      <c r="Z3211" s="1403">
        <v>2.2219718597979426E-2</v>
      </c>
      <c r="AA3211" s="1411">
        <v>2.2186077614503308E-2</v>
      </c>
    </row>
    <row r="3212" spans="19:27" x14ac:dyDescent="0.2">
      <c r="S3212" s="399"/>
      <c r="T3212" s="1401"/>
      <c r="W3212" s="864" t="str">
        <f t="shared" si="57"/>
        <v>1w</v>
      </c>
      <c r="X3212" s="1405">
        <f>_xll.qlCalendarAdvance(Calendar,X3211,W3212,"f",FALSE)</f>
        <v>61724</v>
      </c>
      <c r="Y3212" s="1404">
        <f>_xll.qlCalendarAdvance(Calendar,X3212,NDays&amp;"D")</f>
        <v>61724</v>
      </c>
      <c r="Z3212" s="1403">
        <v>2.2224670695505863E-2</v>
      </c>
      <c r="AA3212" s="1411">
        <v>2.2192108543328537E-2</v>
      </c>
    </row>
    <row r="3213" spans="19:27" x14ac:dyDescent="0.2">
      <c r="S3213" s="399"/>
      <c r="T3213" s="1401"/>
      <c r="W3213" s="864" t="str">
        <f t="shared" si="57"/>
        <v>1w</v>
      </c>
      <c r="X3213" s="1405">
        <f>_xll.qlCalendarAdvance(Calendar,X3212,W3213,"f",FALSE)</f>
        <v>61731</v>
      </c>
      <c r="Y3213" s="1404">
        <f>_xll.qlCalendarAdvance(Calendar,X3213,NDays&amp;"D")</f>
        <v>61731</v>
      </c>
      <c r="Z3213" s="1403">
        <v>2.2229906508783696E-2</v>
      </c>
      <c r="AA3213" s="1411">
        <v>2.2197368938173812E-2</v>
      </c>
    </row>
    <row r="3214" spans="19:27" x14ac:dyDescent="0.2">
      <c r="S3214" s="399"/>
      <c r="T3214" s="1401"/>
      <c r="W3214" s="864" t="str">
        <f t="shared" si="57"/>
        <v>1w</v>
      </c>
      <c r="X3214" s="1405">
        <f>_xll.qlCalendarAdvance(Calendar,X3213,W3214,"f",FALSE)</f>
        <v>61738</v>
      </c>
      <c r="Y3214" s="1404">
        <f>_xll.qlCalendarAdvance(Calendar,X3214,NDays&amp;"D")</f>
        <v>61738</v>
      </c>
      <c r="Z3214" s="1403">
        <v>2.2235126738361088E-2</v>
      </c>
      <c r="AA3214" s="1411">
        <v>2.2202613776509672E-2</v>
      </c>
    </row>
    <row r="3215" spans="19:27" x14ac:dyDescent="0.2">
      <c r="S3215" s="399"/>
      <c r="T3215" s="1401"/>
      <c r="W3215" s="864" t="str">
        <f t="shared" si="57"/>
        <v>1w</v>
      </c>
      <c r="X3215" s="1405">
        <f>_xll.qlCalendarAdvance(Calendar,X3214,W3215,"f",FALSE)</f>
        <v>61745</v>
      </c>
      <c r="Y3215" s="1404">
        <f>_xll.qlCalendarAdvance(Calendar,X3215,NDays&amp;"D")</f>
        <v>61745</v>
      </c>
      <c r="Z3215" s="1403">
        <v>2.2240331384215245E-2</v>
      </c>
      <c r="AA3215" s="1411">
        <v>2.2207843058011933E-2</v>
      </c>
    </row>
    <row r="3216" spans="19:27" x14ac:dyDescent="0.2">
      <c r="S3216" s="399"/>
      <c r="T3216" s="1401"/>
      <c r="W3216" s="864" t="str">
        <f t="shared" si="57"/>
        <v>1w</v>
      </c>
      <c r="X3216" s="1405">
        <f>_xll.qlCalendarAdvance(Calendar,X3215,W3216,"f",FALSE)</f>
        <v>61752</v>
      </c>
      <c r="Y3216" s="1404">
        <f>_xll.qlCalendarAdvance(Calendar,X3216,NDays&amp;"D")</f>
        <v>61752</v>
      </c>
      <c r="Z3216" s="1403">
        <v>2.2245520446318306E-2</v>
      </c>
      <c r="AA3216" s="1411">
        <v>2.2213056783085827E-2</v>
      </c>
    </row>
    <row r="3217" spans="19:27" x14ac:dyDescent="0.2">
      <c r="S3217" s="399"/>
      <c r="T3217" s="1401"/>
      <c r="W3217" s="864" t="str">
        <f t="shared" si="57"/>
        <v>1w</v>
      </c>
      <c r="X3217" s="1405">
        <f>_xll.qlCalendarAdvance(Calendar,X3216,W3217,"f",FALSE)</f>
        <v>61759</v>
      </c>
      <c r="Y3217" s="1404">
        <f>_xll.qlCalendarAdvance(Calendar,X3217,NDays&amp;"D")</f>
        <v>61759</v>
      </c>
      <c r="Z3217" s="1403">
        <v>2.2246510059908169E-2</v>
      </c>
      <c r="AA3217" s="1411">
        <v>2.2218254951407168E-2</v>
      </c>
    </row>
    <row r="3218" spans="19:27" x14ac:dyDescent="0.2">
      <c r="S3218" s="399"/>
      <c r="T3218" s="1401"/>
      <c r="W3218" s="864" t="str">
        <f t="shared" si="57"/>
        <v>1w</v>
      </c>
      <c r="X3218" s="1405">
        <f>_xll.qlCalendarAdvance(Calendar,X3217,W3218,"f",FALSE)</f>
        <v>61766</v>
      </c>
      <c r="Y3218" s="1404">
        <f>_xll.qlCalendarAdvance(Calendar,X3218,NDays&amp;"D")</f>
        <v>61766</v>
      </c>
      <c r="Z3218" s="1403">
        <v>2.2251671149486577E-2</v>
      </c>
      <c r="AA3218" s="1411">
        <v>2.2223437563057002E-2</v>
      </c>
    </row>
    <row r="3219" spans="19:27" x14ac:dyDescent="0.2">
      <c r="S3219" s="399"/>
      <c r="T3219" s="1401"/>
      <c r="W3219" s="864" t="str">
        <f t="shared" si="57"/>
        <v>1w</v>
      </c>
      <c r="X3219" s="1405">
        <f>_xll.qlCalendarAdvance(Calendar,X3218,W3219,"f",FALSE)</f>
        <v>61773</v>
      </c>
      <c r="Y3219" s="1404">
        <f>_xll.qlCalendarAdvance(Calendar,X3219,NDays&amp;"D")</f>
        <v>61773</v>
      </c>
      <c r="Z3219" s="1403">
        <v>2.2256816658771383E-2</v>
      </c>
      <c r="AA3219" s="1411">
        <v>2.222860461803533E-2</v>
      </c>
    </row>
    <row r="3220" spans="19:27" x14ac:dyDescent="0.2">
      <c r="S3220" s="399"/>
      <c r="T3220" s="1401"/>
      <c r="W3220" s="864" t="str">
        <f t="shared" si="57"/>
        <v>1w</v>
      </c>
      <c r="X3220" s="1405">
        <f>_xll.qlCalendarAdvance(Calendar,X3219,W3220,"f",FALSE)</f>
        <v>61780</v>
      </c>
      <c r="Y3220" s="1404">
        <f>_xll.qlCalendarAdvance(Calendar,X3220,NDays&amp;"D")</f>
        <v>61780</v>
      </c>
      <c r="Z3220" s="1403">
        <v>2.2261946587736534E-2</v>
      </c>
      <c r="AA3220" s="1411">
        <v>2.2233756116342152E-2</v>
      </c>
    </row>
    <row r="3221" spans="19:27" x14ac:dyDescent="0.2">
      <c r="S3221" s="399"/>
      <c r="T3221" s="1401"/>
      <c r="W3221" s="864" t="str">
        <f t="shared" si="57"/>
        <v>1w</v>
      </c>
      <c r="X3221" s="1405">
        <f>_xll.qlCalendarAdvance(Calendar,X3220,W3221,"f",FALSE)</f>
        <v>61787</v>
      </c>
      <c r="Y3221" s="1404">
        <f>_xll.qlCalendarAdvance(Calendar,X3221,NDays&amp;"D")</f>
        <v>61787</v>
      </c>
      <c r="Z3221" s="1403">
        <v>2.2268103753337262E-2</v>
      </c>
      <c r="AA3221" s="1411">
        <v>2.2238892058220605E-2</v>
      </c>
    </row>
    <row r="3222" spans="19:27" x14ac:dyDescent="0.2">
      <c r="S3222" s="399"/>
      <c r="T3222" s="1401"/>
      <c r="W3222" s="864" t="str">
        <f t="shared" si="57"/>
        <v>1w</v>
      </c>
      <c r="X3222" s="1405">
        <f>_xll.qlCalendarAdvance(Calendar,X3221,W3222,"f",FALSE)</f>
        <v>61794</v>
      </c>
      <c r="Y3222" s="1404">
        <f>_xll.qlCalendarAdvance(Calendar,X3222,NDays&amp;"D")</f>
        <v>61794</v>
      </c>
      <c r="Z3222" s="1403">
        <v>2.2276327559120207E-2</v>
      </c>
      <c r="AA3222" s="1411">
        <v>2.224401244326546E-2</v>
      </c>
    </row>
    <row r="3223" spans="19:27" x14ac:dyDescent="0.2">
      <c r="S3223" s="399"/>
      <c r="T3223" s="1401"/>
      <c r="W3223" s="864" t="str">
        <f t="shared" si="57"/>
        <v>1w</v>
      </c>
      <c r="X3223" s="1405">
        <f>_xll.qlCalendarAdvance(Calendar,X3222,W3223,"f",FALSE)</f>
        <v>61801</v>
      </c>
      <c r="Y3223" s="1404">
        <f>_xll.qlCalendarAdvance(Calendar,X3223,NDays&amp;"D")</f>
        <v>61801</v>
      </c>
      <c r="Z3223" s="1403">
        <v>2.2282448609176303E-2</v>
      </c>
      <c r="AA3223" s="1411">
        <v>2.2249117271557761E-2</v>
      </c>
    </row>
    <row r="3224" spans="19:27" x14ac:dyDescent="0.2">
      <c r="S3224" s="399"/>
      <c r="T3224" s="1401"/>
      <c r="W3224" s="864" t="str">
        <f t="shared" si="57"/>
        <v>1w</v>
      </c>
      <c r="X3224" s="1405">
        <f>_xll.qlCalendarAdvance(Calendar,X3223,W3224,"f",FALSE)</f>
        <v>61808</v>
      </c>
      <c r="Y3224" s="1404">
        <f>_xll.qlCalendarAdvance(Calendar,X3224,NDays&amp;"D")</f>
        <v>61808</v>
      </c>
      <c r="Z3224" s="1403">
        <v>2.2286471925793555E-2</v>
      </c>
      <c r="AA3224" s="1411">
        <v>2.2254206543502741E-2</v>
      </c>
    </row>
    <row r="3225" spans="19:27" x14ac:dyDescent="0.2">
      <c r="S3225" s="399"/>
      <c r="T3225" s="1401"/>
      <c r="W3225" s="864" t="str">
        <f t="shared" si="57"/>
        <v>1w</v>
      </c>
      <c r="X3225" s="1405">
        <f>_xll.qlCalendarAdvance(Calendar,X3224,W3225,"f",FALSE)</f>
        <v>61815</v>
      </c>
      <c r="Y3225" s="1404">
        <f>_xll.qlCalendarAdvance(Calendar,X3225,NDays&amp;"D")</f>
        <v>61815</v>
      </c>
      <c r="Z3225" s="1403">
        <v>2.2291520733247784E-2</v>
      </c>
      <c r="AA3225" s="1411">
        <v>2.2259280258614123E-2</v>
      </c>
    </row>
    <row r="3226" spans="19:27" x14ac:dyDescent="0.2">
      <c r="S3226" s="399"/>
      <c r="T3226" s="1401"/>
      <c r="W3226" s="864" t="str">
        <f t="shared" ref="W3226:W3289" si="58">W3225</f>
        <v>1w</v>
      </c>
      <c r="X3226" s="1405">
        <f>_xll.qlCalendarAdvance(Calendar,X3225,W3226,"f",FALSE)</f>
        <v>61822</v>
      </c>
      <c r="Y3226" s="1404">
        <f>_xll.qlCalendarAdvance(Calendar,X3226,NDays&amp;"D")</f>
        <v>61822</v>
      </c>
      <c r="Z3226" s="1403">
        <v>2.2297592615944845E-2</v>
      </c>
      <c r="AA3226" s="1411">
        <v>2.2264338416891905E-2</v>
      </c>
    </row>
    <row r="3227" spans="19:27" x14ac:dyDescent="0.2">
      <c r="S3227" s="399"/>
      <c r="T3227" s="1401"/>
      <c r="W3227" s="864" t="str">
        <f t="shared" si="58"/>
        <v>1w</v>
      </c>
      <c r="X3227" s="1405">
        <f>_xll.qlCalendarAdvance(Calendar,X3226,W3227,"f",FALSE)</f>
        <v>61829</v>
      </c>
      <c r="Y3227" s="1404">
        <f>_xll.qlCalendarAdvance(Calendar,X3227,NDays&amp;"D")</f>
        <v>61829</v>
      </c>
      <c r="Z3227" s="1403">
        <v>2.2301571596254587E-2</v>
      </c>
      <c r="AA3227" s="1411">
        <v>2.2273536502994684E-2</v>
      </c>
    </row>
    <row r="3228" spans="19:27" x14ac:dyDescent="0.2">
      <c r="S3228" s="399"/>
      <c r="T3228" s="1401"/>
      <c r="W3228" s="864" t="str">
        <f t="shared" si="58"/>
        <v>1w</v>
      </c>
      <c r="X3228" s="1405">
        <f>_xll.qlCalendarAdvance(Calendar,X3227,W3228,"f",FALSE)</f>
        <v>61836</v>
      </c>
      <c r="Y3228" s="1404">
        <f>_xll.qlCalendarAdvance(Calendar,X3228,NDays&amp;"D")</f>
        <v>61836</v>
      </c>
      <c r="Z3228" s="1403">
        <v>2.23065736517793E-2</v>
      </c>
      <c r="AA3228" s="1411">
        <v>2.2274408063919227E-2</v>
      </c>
    </row>
    <row r="3229" spans="19:27" x14ac:dyDescent="0.2">
      <c r="S3229" s="399"/>
      <c r="T3229" s="1401"/>
      <c r="W3229" s="864" t="str">
        <f t="shared" si="58"/>
        <v>1w</v>
      </c>
      <c r="X3229" s="1405">
        <f>_xll.qlCalendarAdvance(Calendar,X3228,W3229,"f",FALSE)</f>
        <v>61843</v>
      </c>
      <c r="Y3229" s="1404">
        <f>_xll.qlCalendarAdvance(Calendar,X3229,NDays&amp;"D")</f>
        <v>61843</v>
      </c>
      <c r="Z3229" s="1403">
        <v>2.2312596358982688E-2</v>
      </c>
      <c r="AA3229" s="1411">
        <v>2.2279419552263535E-2</v>
      </c>
    </row>
    <row r="3230" spans="19:27" x14ac:dyDescent="0.2">
      <c r="S3230" s="399"/>
      <c r="T3230" s="1401"/>
      <c r="W3230" s="864" t="str">
        <f t="shared" si="58"/>
        <v>1w</v>
      </c>
      <c r="X3230" s="1405">
        <f>_xll.qlCalendarAdvance(Calendar,X3229,W3230,"f",FALSE)</f>
        <v>61850</v>
      </c>
      <c r="Y3230" s="1404">
        <f>_xll.qlCalendarAdvance(Calendar,X3230,NDays&amp;"D")</f>
        <v>61850</v>
      </c>
      <c r="Z3230" s="1403">
        <v>2.2316531010749784E-2</v>
      </c>
      <c r="AA3230" s="1411">
        <v>2.2284415484017384E-2</v>
      </c>
    </row>
    <row r="3231" spans="19:27" x14ac:dyDescent="0.2">
      <c r="S3231" s="399"/>
      <c r="T3231" s="1401"/>
      <c r="W3231" s="864" t="str">
        <f t="shared" si="58"/>
        <v>1w</v>
      </c>
      <c r="X3231" s="1405">
        <f>_xll.qlCalendarAdvance(Calendar,X3230,W3231,"f",FALSE)</f>
        <v>61857</v>
      </c>
      <c r="Y3231" s="1404">
        <f>_xll.qlCalendarAdvance(Calendar,X3231,NDays&amp;"D")</f>
        <v>61857</v>
      </c>
      <c r="Z3231" s="1403">
        <v>2.2321486314157563E-2</v>
      </c>
      <c r="AA3231" s="1411">
        <v>2.2289395859180772E-2</v>
      </c>
    </row>
    <row r="3232" spans="19:27" x14ac:dyDescent="0.2">
      <c r="S3232" s="399"/>
      <c r="T3232" s="1401"/>
      <c r="W3232" s="864" t="str">
        <f t="shared" si="58"/>
        <v>1w</v>
      </c>
      <c r="X3232" s="1405">
        <f>_xll.qlCalendarAdvance(Calendar,X3231,W3232,"f",FALSE)</f>
        <v>61864</v>
      </c>
      <c r="Y3232" s="1404">
        <f>_xll.qlCalendarAdvance(Calendar,X3232,NDays&amp;"D")</f>
        <v>61864</v>
      </c>
      <c r="Z3232" s="1403">
        <v>2.2326426033495127E-2</v>
      </c>
      <c r="AA3232" s="1411">
        <v>2.22943606777537E-2</v>
      </c>
    </row>
    <row r="3233" spans="19:27" x14ac:dyDescent="0.2">
      <c r="S3233" s="399"/>
      <c r="T3233" s="1401"/>
      <c r="W3233" s="864" t="str">
        <f t="shared" si="58"/>
        <v>1w</v>
      </c>
      <c r="X3233" s="1405">
        <f>_xll.qlCalendarAdvance(Calendar,X3232,W3233,"f",FALSE)</f>
        <v>61871</v>
      </c>
      <c r="Y3233" s="1404">
        <f>_xll.qlCalendarAdvance(Calendar,X3233,NDays&amp;"D")</f>
        <v>61871</v>
      </c>
      <c r="Z3233" s="1403">
        <v>2.2331350168732084E-2</v>
      </c>
      <c r="AA3233" s="1411">
        <v>2.2299309939574075E-2</v>
      </c>
    </row>
    <row r="3234" spans="19:27" x14ac:dyDescent="0.2">
      <c r="S3234" s="399"/>
      <c r="T3234" s="1401"/>
      <c r="W3234" s="864" t="str">
        <f t="shared" si="58"/>
        <v>1w</v>
      </c>
      <c r="X3234" s="1405">
        <f>_xll.qlCalendarAdvance(Calendar,X3233,W3234,"f",FALSE)</f>
        <v>61878</v>
      </c>
      <c r="Y3234" s="1404">
        <f>_xll.qlCalendarAdvance(Calendar,X3234,NDays&amp;"D")</f>
        <v>61878</v>
      </c>
      <c r="Z3234" s="1403">
        <v>2.2333161970602804E-2</v>
      </c>
      <c r="AA3234" s="1411">
        <v>2.2304243644722943E-2</v>
      </c>
    </row>
    <row r="3235" spans="19:27" x14ac:dyDescent="0.2">
      <c r="S3235" s="399"/>
      <c r="T3235" s="1401"/>
      <c r="W3235" s="864" t="str">
        <f t="shared" si="58"/>
        <v>1w</v>
      </c>
      <c r="X3235" s="1405">
        <f>_xll.qlCalendarAdvance(Calendar,X3234,W3235,"f",FALSE)</f>
        <v>61885</v>
      </c>
      <c r="Y3235" s="1404">
        <f>_xll.qlCalendarAdvance(Calendar,X3235,NDays&amp;"D")</f>
        <v>61885</v>
      </c>
      <c r="Z3235" s="1403">
        <v>2.234115168682313E-2</v>
      </c>
      <c r="AA3235" s="1411">
        <v>2.2309161793281351E-2</v>
      </c>
    </row>
    <row r="3236" spans="19:27" x14ac:dyDescent="0.2">
      <c r="S3236" s="399"/>
      <c r="T3236" s="1401"/>
      <c r="W3236" s="864" t="str">
        <f t="shared" si="58"/>
        <v>1w</v>
      </c>
      <c r="X3236" s="1405">
        <f>_xll.qlCalendarAdvance(Calendar,X3235,W3236,"f",FALSE)</f>
        <v>61892</v>
      </c>
      <c r="Y3236" s="1404">
        <f>_xll.qlCalendarAdvance(Calendar,X3236,NDays&amp;"D")</f>
        <v>61892</v>
      </c>
      <c r="Z3236" s="1403">
        <v>2.2346029069646826E-2</v>
      </c>
      <c r="AA3236" s="1411">
        <v>2.2314064385168253E-2</v>
      </c>
    </row>
    <row r="3237" spans="19:27" x14ac:dyDescent="0.2">
      <c r="S3237" s="399"/>
      <c r="T3237" s="1401"/>
      <c r="W3237" s="864" t="str">
        <f t="shared" si="58"/>
        <v>1w</v>
      </c>
      <c r="X3237" s="1405">
        <f>_xll.qlCalendarAdvance(Calendar,X3236,W3237,"f",FALSE)</f>
        <v>61899</v>
      </c>
      <c r="Y3237" s="1404">
        <f>_xll.qlCalendarAdvance(Calendar,X3237,NDays&amp;"D")</f>
        <v>61899</v>
      </c>
      <c r="Z3237" s="1403">
        <v>2.235089086828887E-2</v>
      </c>
      <c r="AA3237" s="1411">
        <v>2.2318951420302602E-2</v>
      </c>
    </row>
    <row r="3238" spans="19:27" x14ac:dyDescent="0.2">
      <c r="S3238" s="399"/>
      <c r="T3238" s="1401"/>
      <c r="W3238" s="864" t="str">
        <f t="shared" si="58"/>
        <v>1w</v>
      </c>
      <c r="X3238" s="1405">
        <f>_xll.qlCalendarAdvance(Calendar,X3237,W3238,"f",FALSE)</f>
        <v>61906</v>
      </c>
      <c r="Y3238" s="1404">
        <f>_xll.qlCalendarAdvance(Calendar,X3238,NDays&amp;"D")</f>
        <v>61906</v>
      </c>
      <c r="Z3238" s="1403">
        <v>2.235573708273153E-2</v>
      </c>
      <c r="AA3238" s="1411">
        <v>2.232382289884649E-2</v>
      </c>
    </row>
    <row r="3239" spans="19:27" x14ac:dyDescent="0.2">
      <c r="S3239" s="399"/>
      <c r="T3239" s="1401"/>
      <c r="W3239" s="864" t="str">
        <f t="shared" si="58"/>
        <v>1w</v>
      </c>
      <c r="X3239" s="1405">
        <f>_xll.qlCalendarAdvance(Calendar,X3238,W3239,"f",FALSE)</f>
        <v>61913</v>
      </c>
      <c r="Y3239" s="1404">
        <f>_xll.qlCalendarAdvance(Calendar,X3239,NDays&amp;"D")</f>
        <v>61913</v>
      </c>
      <c r="Z3239" s="1403">
        <v>2.2360567712962146E-2</v>
      </c>
      <c r="AA3239" s="1411">
        <v>2.2328678820718872E-2</v>
      </c>
    </row>
    <row r="3240" spans="19:27" x14ac:dyDescent="0.2">
      <c r="S3240" s="399"/>
      <c r="T3240" s="1401"/>
      <c r="W3240" s="864" t="str">
        <f t="shared" si="58"/>
        <v>1w</v>
      </c>
      <c r="X3240" s="1405">
        <f>_xll.qlCalendarAdvance(Calendar,X3239,W3240,"f",FALSE)</f>
        <v>61920</v>
      </c>
      <c r="Y3240" s="1404">
        <f>_xll.qlCalendarAdvance(Calendar,X3240,NDays&amp;"D")</f>
        <v>61920</v>
      </c>
      <c r="Z3240" s="1403">
        <v>2.2365382758950322E-2</v>
      </c>
      <c r="AA3240" s="1411">
        <v>2.2333519185838702E-2</v>
      </c>
    </row>
    <row r="3241" spans="19:27" x14ac:dyDescent="0.2">
      <c r="S3241" s="399"/>
      <c r="T3241" s="1401"/>
      <c r="W3241" s="864" t="str">
        <f t="shared" si="58"/>
        <v>1w</v>
      </c>
      <c r="X3241" s="1405">
        <f>_xll.qlCalendarAdvance(Calendar,X3240,W3241,"f",FALSE)</f>
        <v>61927</v>
      </c>
      <c r="Y3241" s="1404">
        <f>_xll.qlCalendarAdvance(Calendar,X3241,NDays&amp;"D")</f>
        <v>61927</v>
      </c>
      <c r="Z3241" s="1403">
        <v>2.2370182220683398E-2</v>
      </c>
      <c r="AA3241" s="1411">
        <v>2.2338343994368071E-2</v>
      </c>
    </row>
    <row r="3242" spans="19:27" x14ac:dyDescent="0.2">
      <c r="S3242" s="399"/>
      <c r="T3242" s="1401"/>
      <c r="W3242" s="864" t="str">
        <f t="shared" si="58"/>
        <v>1w</v>
      </c>
      <c r="X3242" s="1405">
        <f>_xll.qlCalendarAdvance(Calendar,X3241,W3242,"f",FALSE)</f>
        <v>61934</v>
      </c>
      <c r="Y3242" s="1404">
        <f>_xll.qlCalendarAdvance(Calendar,X3242,NDays&amp;"D")</f>
        <v>61934</v>
      </c>
      <c r="Z3242" s="1403">
        <v>2.237599173967459E-2</v>
      </c>
      <c r="AA3242" s="1411">
        <v>2.234315324606384E-2</v>
      </c>
    </row>
    <row r="3243" spans="19:27" x14ac:dyDescent="0.2">
      <c r="S3243" s="399"/>
      <c r="T3243" s="1401"/>
      <c r="W3243" s="864" t="str">
        <f t="shared" si="58"/>
        <v>1w</v>
      </c>
      <c r="X3243" s="1405">
        <f>_xll.qlCalendarAdvance(Calendar,X3242,W3243,"f",FALSE)</f>
        <v>61941</v>
      </c>
      <c r="Y3243" s="1404">
        <f>_xll.qlCalendarAdvance(Calendar,X3243,NDays&amp;"D")</f>
        <v>61941</v>
      </c>
      <c r="Z3243" s="1403">
        <v>2.2379734391300664E-2</v>
      </c>
      <c r="AA3243" s="1411">
        <v>2.2347946941412289E-2</v>
      </c>
    </row>
    <row r="3244" spans="19:27" x14ac:dyDescent="0.2">
      <c r="S3244" s="399"/>
      <c r="T3244" s="1401"/>
      <c r="W3244" s="864" t="str">
        <f t="shared" si="58"/>
        <v>1w</v>
      </c>
      <c r="X3244" s="1405">
        <f>_xll.qlCalendarAdvance(Calendar,X3243,W3244,"f",FALSE)</f>
        <v>61948</v>
      </c>
      <c r="Y3244" s="1404">
        <f>_xll.qlCalendarAdvance(Calendar,X3244,NDays&amp;"D")</f>
        <v>61948</v>
      </c>
      <c r="Z3244" s="1403">
        <v>2.2384487100139266E-2</v>
      </c>
      <c r="AA3244" s="1411">
        <v>2.2352725079927138E-2</v>
      </c>
    </row>
    <row r="3245" spans="19:27" x14ac:dyDescent="0.2">
      <c r="S3245" s="399"/>
      <c r="T3245" s="1401"/>
      <c r="W3245" s="864" t="str">
        <f t="shared" si="58"/>
        <v>1w</v>
      </c>
      <c r="X3245" s="1405">
        <f>_xll.qlCalendarAdvance(Calendar,X3244,W3245,"f",FALSE)</f>
        <v>61955</v>
      </c>
      <c r="Y3245" s="1404">
        <f>_xll.qlCalendarAdvance(Calendar,X3245,NDays&amp;"D")</f>
        <v>61955</v>
      </c>
      <c r="Z3245" s="1403">
        <v>2.2389224224646787E-2</v>
      </c>
      <c r="AA3245" s="1411">
        <v>2.2357487661770481E-2</v>
      </c>
    </row>
    <row r="3246" spans="19:27" x14ac:dyDescent="0.2">
      <c r="S3246" s="399"/>
      <c r="T3246" s="1401"/>
      <c r="W3246" s="864" t="str">
        <f t="shared" si="58"/>
        <v>1w</v>
      </c>
      <c r="X3246" s="1405">
        <f>_xll.qlCalendarAdvance(Calendar,X3245,W3246,"f",FALSE)</f>
        <v>61962</v>
      </c>
      <c r="Y3246" s="1404">
        <f>_xll.qlCalendarAdvance(Calendar,X3246,NDays&amp;"D")</f>
        <v>61962</v>
      </c>
      <c r="Z3246" s="1403">
        <v>2.2393945764802962E-2</v>
      </c>
      <c r="AA3246" s="1411">
        <v>2.2362234687023363E-2</v>
      </c>
    </row>
    <row r="3247" spans="19:27" x14ac:dyDescent="0.2">
      <c r="S3247" s="399"/>
      <c r="T3247" s="1401"/>
      <c r="W3247" s="864" t="str">
        <f t="shared" si="58"/>
        <v>1w</v>
      </c>
      <c r="X3247" s="1405">
        <f>_xll.qlCalendarAdvance(Calendar,X3246,W3247,"f",FALSE)</f>
        <v>61969</v>
      </c>
      <c r="Y3247" s="1404">
        <f>_xll.qlCalendarAdvance(Calendar,X3247,NDays&amp;"D")</f>
        <v>61969</v>
      </c>
      <c r="Z3247" s="1403">
        <v>2.2398651720582467E-2</v>
      </c>
      <c r="AA3247" s="1411">
        <v>2.2366966155523693E-2</v>
      </c>
    </row>
    <row r="3248" spans="19:27" x14ac:dyDescent="0.2">
      <c r="S3248" s="399"/>
      <c r="T3248" s="1401"/>
      <c r="W3248" s="864" t="str">
        <f t="shared" si="58"/>
        <v>1w</v>
      </c>
      <c r="X3248" s="1405">
        <f>_xll.qlCalendarAdvance(Calendar,X3247,W3248,"f",FALSE)</f>
        <v>61976</v>
      </c>
      <c r="Y3248" s="1404">
        <f>_xll.qlCalendarAdvance(Calendar,X3248,NDays&amp;"D")</f>
        <v>61976</v>
      </c>
      <c r="Z3248" s="1403">
        <v>2.2403342091967572E-2</v>
      </c>
      <c r="AA3248" s="1411">
        <v>2.2371682067352516E-2</v>
      </c>
    </row>
    <row r="3249" spans="19:27" x14ac:dyDescent="0.2">
      <c r="S3249" s="399"/>
      <c r="T3249" s="1401"/>
      <c r="W3249" s="864" t="str">
        <f t="shared" si="58"/>
        <v>1w</v>
      </c>
      <c r="X3249" s="1405">
        <f>_xll.qlCalendarAdvance(Calendar,X3248,W3249,"f",FALSE)</f>
        <v>61983</v>
      </c>
      <c r="Y3249" s="1404">
        <f>_xll.qlCalendarAdvance(Calendar,X3249,NDays&amp;"D")</f>
        <v>61983</v>
      </c>
      <c r="Z3249" s="1403">
        <v>2.2408016878938015E-2</v>
      </c>
      <c r="AA3249" s="1411">
        <v>2.2376382422509833E-2</v>
      </c>
    </row>
    <row r="3250" spans="19:27" x14ac:dyDescent="0.2">
      <c r="S3250" s="399"/>
      <c r="T3250" s="1401"/>
      <c r="W3250" s="864" t="str">
        <f t="shared" si="58"/>
        <v>1w</v>
      </c>
      <c r="X3250" s="1405">
        <f>_xll.qlCalendarAdvance(Calendar,X3249,W3250,"f",FALSE)</f>
        <v>61990</v>
      </c>
      <c r="Y3250" s="1404">
        <f>_xll.qlCalendarAdvance(Calendar,X3250,NDays&amp;"D")</f>
        <v>61990</v>
      </c>
      <c r="Z3250" s="1403">
        <v>2.2412676081481134E-2</v>
      </c>
      <c r="AA3250" s="1411">
        <v>2.2381067221076689E-2</v>
      </c>
    </row>
    <row r="3251" spans="19:27" x14ac:dyDescent="0.2">
      <c r="S3251" s="399"/>
      <c r="T3251" s="1401"/>
      <c r="W3251" s="864" t="str">
        <f t="shared" si="58"/>
        <v>1w</v>
      </c>
      <c r="X3251" s="1405">
        <f>_xll.qlCalendarAdvance(Calendar,X3250,W3251,"f",FALSE)</f>
        <v>61997</v>
      </c>
      <c r="Y3251" s="1404">
        <f>_xll.qlCalendarAdvance(Calendar,X3251,NDays&amp;"D")</f>
        <v>61997</v>
      </c>
      <c r="Z3251" s="1403">
        <v>2.24173196995716E-2</v>
      </c>
      <c r="AA3251" s="1411">
        <v>2.2385736462890993E-2</v>
      </c>
    </row>
    <row r="3252" spans="19:27" x14ac:dyDescent="0.2">
      <c r="S3252" s="399"/>
      <c r="T3252" s="1401"/>
      <c r="W3252" s="864" t="str">
        <f t="shared" si="58"/>
        <v>1w</v>
      </c>
      <c r="X3252" s="1405">
        <f>_xll.qlCalendarAdvance(Calendar,X3251,W3252,"f",FALSE)</f>
        <v>62004</v>
      </c>
      <c r="Y3252" s="1404">
        <f>_xll.qlCalendarAdvance(Calendar,X3252,NDays&amp;"D")</f>
        <v>62004</v>
      </c>
      <c r="Z3252" s="1403">
        <v>2.2421947733191686E-2</v>
      </c>
      <c r="AA3252" s="1411">
        <v>2.2390390147952743E-2</v>
      </c>
    </row>
    <row r="3253" spans="19:27" x14ac:dyDescent="0.2">
      <c r="S3253" s="399"/>
      <c r="T3253" s="1401"/>
      <c r="W3253" s="864" t="str">
        <f t="shared" si="58"/>
        <v>1w</v>
      </c>
      <c r="X3253" s="1405">
        <f>_xll.qlCalendarAdvance(Calendar,X3252,W3253,"f",FALSE)</f>
        <v>62011</v>
      </c>
      <c r="Y3253" s="1404">
        <f>_xll.qlCalendarAdvance(Calendar,X3253,NDays&amp;"D")</f>
        <v>62011</v>
      </c>
      <c r="Z3253" s="1403">
        <v>2.2426560182323661E-2</v>
      </c>
      <c r="AA3253" s="1411">
        <v>2.2395028276586126E-2</v>
      </c>
    </row>
    <row r="3254" spans="19:27" x14ac:dyDescent="0.2">
      <c r="S3254" s="399"/>
      <c r="T3254" s="1401"/>
      <c r="W3254" s="864" t="str">
        <f t="shared" si="58"/>
        <v>1w</v>
      </c>
      <c r="X3254" s="1405">
        <f>_xll.qlCalendarAdvance(Calendar,X3253,W3254,"f",FALSE)</f>
        <v>62018</v>
      </c>
      <c r="Y3254" s="1404">
        <f>_xll.qlCalendarAdvance(Calendar,X3254,NDays&amp;"D")</f>
        <v>62018</v>
      </c>
      <c r="Z3254" s="1403">
        <v>2.2431157046949798E-2</v>
      </c>
      <c r="AA3254" s="1411">
        <v>2.239965084838591E-2</v>
      </c>
    </row>
    <row r="3255" spans="19:27" x14ac:dyDescent="0.2">
      <c r="S3255" s="399"/>
      <c r="T3255" s="1401"/>
      <c r="W3255" s="864" t="str">
        <f t="shared" si="58"/>
        <v>1w</v>
      </c>
      <c r="X3255" s="1405">
        <f>_xll.qlCalendarAdvance(Calendar,X3254,W3255,"f",FALSE)</f>
        <v>62025</v>
      </c>
      <c r="Y3255" s="1404">
        <f>_xll.qlCalendarAdvance(Calendar,X3255,NDays&amp;"D")</f>
        <v>62025</v>
      </c>
      <c r="Z3255" s="1403">
        <v>2.2435738327052368E-2</v>
      </c>
      <c r="AA3255" s="1411">
        <v>2.2404257863595234E-2</v>
      </c>
    </row>
    <row r="3256" spans="19:27" x14ac:dyDescent="0.2">
      <c r="S3256" s="399"/>
      <c r="T3256" s="1401"/>
      <c r="W3256" s="864" t="str">
        <f t="shared" si="58"/>
        <v>1w</v>
      </c>
      <c r="X3256" s="1405">
        <f>_xll.qlCalendarAdvance(Calendar,X3255,W3256,"f",FALSE)</f>
        <v>62032</v>
      </c>
      <c r="Y3256" s="1404">
        <f>_xll.qlCalendarAdvance(Calendar,X3256,NDays&amp;"D")</f>
        <v>62032</v>
      </c>
      <c r="Z3256" s="1403">
        <v>2.2437261604629812E-2</v>
      </c>
      <c r="AA3256" s="1411">
        <v>2.2408849321970958E-2</v>
      </c>
    </row>
    <row r="3257" spans="19:27" x14ac:dyDescent="0.2">
      <c r="S3257" s="399"/>
      <c r="T3257" s="1401"/>
      <c r="W3257" s="864" t="str">
        <f t="shared" si="58"/>
        <v>1w</v>
      </c>
      <c r="X3257" s="1405">
        <f>_xll.qlCalendarAdvance(Calendar,X3256,W3257,"f",FALSE)</f>
        <v>62039</v>
      </c>
      <c r="Y3257" s="1404">
        <f>_xll.qlCalendarAdvance(Calendar,X3257,NDays&amp;"D")</f>
        <v>62039</v>
      </c>
      <c r="Z3257" s="1403">
        <v>2.2444854133593095E-2</v>
      </c>
      <c r="AA3257" s="1411">
        <v>2.2413425223756223E-2</v>
      </c>
    </row>
    <row r="3258" spans="19:27" x14ac:dyDescent="0.2">
      <c r="S3258" s="399"/>
      <c r="T3258" s="1401"/>
      <c r="W3258" s="864" t="str">
        <f t="shared" si="58"/>
        <v>1w</v>
      </c>
      <c r="X3258" s="1405">
        <f>_xll.qlCalendarAdvance(Calendar,X3257,W3258,"f",FALSE)</f>
        <v>62046</v>
      </c>
      <c r="Y3258" s="1404">
        <f>_xll.qlCalendarAdvance(Calendar,X3258,NDays&amp;"D")</f>
        <v>62046</v>
      </c>
      <c r="Z3258" s="1403">
        <v>2.2449388659998327E-2</v>
      </c>
      <c r="AA3258" s="1411">
        <v>2.2417985568951027E-2</v>
      </c>
    </row>
    <row r="3259" spans="19:27" x14ac:dyDescent="0.2">
      <c r="S3259" s="399"/>
      <c r="T3259" s="1401"/>
      <c r="W3259" s="864" t="str">
        <f t="shared" si="58"/>
        <v>1w</v>
      </c>
      <c r="X3259" s="1405">
        <f>_xll.qlCalendarAdvance(Calendar,X3258,W3259,"f",FALSE)</f>
        <v>62053</v>
      </c>
      <c r="Y3259" s="1404">
        <f>_xll.qlCalendarAdvance(Calendar,X3259,NDays&amp;"D")</f>
        <v>62053</v>
      </c>
      <c r="Z3259" s="1403">
        <v>2.2453907601804012E-2</v>
      </c>
      <c r="AA3259" s="1411">
        <v>2.2422530357312231E-2</v>
      </c>
    </row>
    <row r="3260" spans="19:27" x14ac:dyDescent="0.2">
      <c r="S3260" s="399"/>
      <c r="T3260" s="1401"/>
      <c r="W3260" s="864" t="str">
        <f t="shared" si="58"/>
        <v>1w</v>
      </c>
      <c r="X3260" s="1405">
        <f>_xll.qlCalendarAdvance(Calendar,X3259,W3260,"f",FALSE)</f>
        <v>62060</v>
      </c>
      <c r="Y3260" s="1404">
        <f>_xll.qlCalendarAdvance(Calendar,X3260,NDays&amp;"D")</f>
        <v>62060</v>
      </c>
      <c r="Z3260" s="1403">
        <v>2.2458410958992418E-2</v>
      </c>
      <c r="AA3260" s="1411">
        <v>2.2427059589082976E-2</v>
      </c>
    </row>
    <row r="3261" spans="19:27" x14ac:dyDescent="0.2">
      <c r="S3261" s="399"/>
      <c r="T3261" s="1401"/>
      <c r="W3261" s="864" t="str">
        <f t="shared" si="58"/>
        <v>1w</v>
      </c>
      <c r="X3261" s="1405">
        <f>_xll.qlCalendarAdvance(Calendar,X3260,W3261,"f",FALSE)</f>
        <v>62067</v>
      </c>
      <c r="Y3261" s="1404">
        <f>_xll.qlCalendarAdvance(Calendar,X3261,NDays&amp;"D")</f>
        <v>62067</v>
      </c>
      <c r="Z3261" s="1403">
        <v>2.2462898731543286E-2</v>
      </c>
      <c r="AA3261" s="1411">
        <v>2.2431573264182214E-2</v>
      </c>
    </row>
    <row r="3262" spans="19:27" x14ac:dyDescent="0.2">
      <c r="S3262" s="399"/>
      <c r="T3262" s="1401"/>
      <c r="W3262" s="864" t="str">
        <f t="shared" si="58"/>
        <v>1w</v>
      </c>
      <c r="X3262" s="1405">
        <f>_xll.qlCalendarAdvance(Calendar,X3261,W3262,"f",FALSE)</f>
        <v>62074</v>
      </c>
      <c r="Y3262" s="1404">
        <f>_xll.qlCalendarAdvance(Calendar,X3262,NDays&amp;"D")</f>
        <v>62074</v>
      </c>
      <c r="Z3262" s="1403">
        <v>2.2467370919433821E-2</v>
      </c>
      <c r="AA3262" s="1411">
        <v>2.2436071382609946E-2</v>
      </c>
    </row>
    <row r="3263" spans="19:27" x14ac:dyDescent="0.2">
      <c r="S3263" s="399"/>
      <c r="T3263" s="1401"/>
      <c r="W3263" s="864" t="str">
        <f t="shared" si="58"/>
        <v>1w</v>
      </c>
      <c r="X3263" s="1405">
        <f>_xll.qlCalendarAdvance(Calendar,X3262,W3263,"f",FALSE)</f>
        <v>62081</v>
      </c>
      <c r="Y3263" s="1404">
        <f>_xll.qlCalendarAdvance(Calendar,X3263,NDays&amp;"D")</f>
        <v>62081</v>
      </c>
      <c r="Z3263" s="1403">
        <v>2.2471827522651359E-2</v>
      </c>
      <c r="AA3263" s="1411">
        <v>2.2440553944285124E-2</v>
      </c>
    </row>
    <row r="3264" spans="19:27" x14ac:dyDescent="0.2">
      <c r="S3264" s="399"/>
      <c r="T3264" s="1401"/>
      <c r="W3264" s="864" t="str">
        <f t="shared" si="58"/>
        <v>1w</v>
      </c>
      <c r="X3264" s="1405">
        <f>_xll.qlCalendarAdvance(Calendar,X3263,W3264,"f",FALSE)</f>
        <v>62089</v>
      </c>
      <c r="Y3264" s="1404">
        <f>_xll.qlCalendarAdvance(Calendar,X3264,NDays&amp;"D")</f>
        <v>62089</v>
      </c>
      <c r="Z3264" s="1403">
        <v>2.2475894413161824E-2</v>
      </c>
      <c r="AA3264" s="1411">
        <v>2.2447674674595335E-2</v>
      </c>
    </row>
    <row r="3265" spans="19:27" x14ac:dyDescent="0.2">
      <c r="S3265" s="399"/>
      <c r="T3265" s="1401"/>
      <c r="W3265" s="864" t="str">
        <f t="shared" si="58"/>
        <v>1w</v>
      </c>
      <c r="X3265" s="1405">
        <f>_xll.qlCalendarAdvance(Calendar,X3264,W3265,"f",FALSE)</f>
        <v>62096</v>
      </c>
      <c r="Y3265" s="1404">
        <f>_xll.qlCalendarAdvance(Calendar,X3265,NDays&amp;"D")</f>
        <v>62096</v>
      </c>
      <c r="Z3265" s="1403">
        <v>2.2480318461581758E-2</v>
      </c>
      <c r="AA3265" s="1411">
        <v>2.2452122225222752E-2</v>
      </c>
    </row>
    <row r="3266" spans="19:27" x14ac:dyDescent="0.2">
      <c r="S3266" s="399"/>
      <c r="T3266" s="1401"/>
      <c r="W3266" s="864" t="str">
        <f t="shared" si="58"/>
        <v>1w</v>
      </c>
      <c r="X3266" s="1405">
        <f>_xll.qlCalendarAdvance(Calendar,X3265,W3266,"f",FALSE)</f>
        <v>62103</v>
      </c>
      <c r="Y3266" s="1404">
        <f>_xll.qlCalendarAdvance(Calendar,X3266,NDays&amp;"D")</f>
        <v>62103</v>
      </c>
      <c r="Z3266" s="1403">
        <v>2.2484726926179678E-2</v>
      </c>
      <c r="AA3266" s="1411">
        <v>2.245655421734161E-2</v>
      </c>
    </row>
    <row r="3267" spans="19:27" x14ac:dyDescent="0.2">
      <c r="S3267" s="399"/>
      <c r="T3267" s="1401"/>
      <c r="W3267" s="864" t="str">
        <f t="shared" si="58"/>
        <v>1w</v>
      </c>
      <c r="X3267" s="1405">
        <f>_xll.qlCalendarAdvance(Calendar,X3266,W3267,"f",FALSE)</f>
        <v>62110</v>
      </c>
      <c r="Y3267" s="1404">
        <f>_xll.qlCalendarAdvance(Calendar,X3267,NDays&amp;"D")</f>
        <v>62110</v>
      </c>
      <c r="Z3267" s="1403">
        <v>2.2489119806937293E-2</v>
      </c>
      <c r="AA3267" s="1411">
        <v>2.2460970651059974E-2</v>
      </c>
    </row>
    <row r="3268" spans="19:27" x14ac:dyDescent="0.2">
      <c r="S3268" s="399"/>
      <c r="T3268" s="1401"/>
      <c r="W3268" s="864" t="str">
        <f t="shared" si="58"/>
        <v>1w</v>
      </c>
      <c r="X3268" s="1405">
        <f>_xll.qlCalendarAdvance(Calendar,X3267,W3268,"f",FALSE)</f>
        <v>62117</v>
      </c>
      <c r="Y3268" s="1404">
        <f>_xll.qlCalendarAdvance(Calendar,X3268,NDays&amp;"D")</f>
        <v>62117</v>
      </c>
      <c r="Z3268" s="1403">
        <v>2.2493497103833679E-2</v>
      </c>
      <c r="AA3268" s="1411">
        <v>2.2465371526215753E-2</v>
      </c>
    </row>
    <row r="3269" spans="19:27" x14ac:dyDescent="0.2">
      <c r="S3269" s="399"/>
      <c r="T3269" s="1401"/>
      <c r="W3269" s="864" t="str">
        <f t="shared" si="58"/>
        <v>1w</v>
      </c>
      <c r="X3269" s="1405">
        <f>_xll.qlCalendarAdvance(Calendar,X3268,W3269,"f",FALSE)</f>
        <v>62124</v>
      </c>
      <c r="Y3269" s="1404">
        <f>_xll.qlCalendarAdvance(Calendar,X3269,NDays&amp;"D")</f>
        <v>62124</v>
      </c>
      <c r="Z3269" s="1403">
        <v>2.2494849361835514E-2</v>
      </c>
      <c r="AA3269" s="1411">
        <v>2.2469756842889991E-2</v>
      </c>
    </row>
    <row r="3270" spans="19:27" x14ac:dyDescent="0.2">
      <c r="S3270" s="399"/>
      <c r="T3270" s="1401"/>
      <c r="W3270" s="864" t="str">
        <f t="shared" si="58"/>
        <v>1w</v>
      </c>
      <c r="X3270" s="1405">
        <f>_xll.qlCalendarAdvance(Calendar,X3269,W3270,"f",FALSE)</f>
        <v>62131</v>
      </c>
      <c r="Y3270" s="1404">
        <f>_xll.qlCalendarAdvance(Calendar,X3270,NDays&amp;"D")</f>
        <v>62131</v>
      </c>
      <c r="Z3270" s="1403">
        <v>2.2499198026886505E-2</v>
      </c>
      <c r="AA3270" s="1411">
        <v>2.2474126601055671E-2</v>
      </c>
    </row>
    <row r="3271" spans="19:27" x14ac:dyDescent="0.2">
      <c r="S3271" s="399"/>
      <c r="T3271" s="1401"/>
      <c r="W3271" s="864" t="str">
        <f t="shared" si="58"/>
        <v>1w</v>
      </c>
      <c r="X3271" s="1405">
        <f>_xll.qlCalendarAdvance(Calendar,X3270,W3271,"f",FALSE)</f>
        <v>62138</v>
      </c>
      <c r="Y3271" s="1404">
        <f>_xll.qlCalendarAdvance(Calendar,X3271,NDays&amp;"D")</f>
        <v>62138</v>
      </c>
      <c r="Z3271" s="1403">
        <v>2.2503531110755284E-2</v>
      </c>
      <c r="AA3271" s="1411">
        <v>2.2478480800739813E-2</v>
      </c>
    </row>
    <row r="3272" spans="19:27" x14ac:dyDescent="0.2">
      <c r="S3272" s="399"/>
      <c r="T3272" s="1401"/>
      <c r="W3272" s="864" t="str">
        <f t="shared" si="58"/>
        <v>1w</v>
      </c>
      <c r="X3272" s="1405">
        <f>_xll.qlCalendarAdvance(Calendar,X3271,W3272,"f",FALSE)</f>
        <v>62145</v>
      </c>
      <c r="Y3272" s="1404">
        <f>_xll.qlCalendarAdvance(Calendar,X3272,NDays&amp;"D")</f>
        <v>62145</v>
      </c>
      <c r="Z3272" s="1403">
        <v>2.2507848613427368E-2</v>
      </c>
      <c r="AA3272" s="1411">
        <v>2.2482819441942418E-2</v>
      </c>
    </row>
    <row r="3273" spans="19:27" x14ac:dyDescent="0.2">
      <c r="S3273" s="399"/>
      <c r="T3273" s="1401"/>
      <c r="W3273" s="864" t="str">
        <f t="shared" si="58"/>
        <v>1w</v>
      </c>
      <c r="X3273" s="1405">
        <f>_xll.qlCalendarAdvance(Calendar,X3272,W3273,"f",FALSE)</f>
        <v>62152</v>
      </c>
      <c r="Y3273" s="1404">
        <f>_xll.qlCalendarAdvance(Calendar,X3273,NDays&amp;"D")</f>
        <v>62152</v>
      </c>
      <c r="Z3273" s="1403">
        <v>2.2511150690339751E-2</v>
      </c>
      <c r="AA3273" s="1411">
        <v>2.2487142524636464E-2</v>
      </c>
    </row>
    <row r="3274" spans="19:27" x14ac:dyDescent="0.2">
      <c r="S3274" s="399"/>
      <c r="T3274" s="1401"/>
      <c r="W3274" s="864" t="str">
        <f t="shared" si="58"/>
        <v>1w</v>
      </c>
      <c r="X3274" s="1405">
        <f>_xll.qlCalendarAdvance(Calendar,X3273,W3274,"f",FALSE)</f>
        <v>62159</v>
      </c>
      <c r="Y3274" s="1404">
        <f>_xll.qlCalendarAdvance(Calendar,X3274,NDays&amp;"D")</f>
        <v>62159</v>
      </c>
      <c r="Z3274" s="1403">
        <v>2.2519433623187663E-2</v>
      </c>
      <c r="AA3274" s="1411">
        <v>2.2491450048821953E-2</v>
      </c>
    </row>
    <row r="3275" spans="19:27" x14ac:dyDescent="0.2">
      <c r="S3275" s="399"/>
      <c r="T3275" s="1401"/>
      <c r="W3275" s="864" t="str">
        <f t="shared" si="58"/>
        <v>1w</v>
      </c>
      <c r="X3275" s="1405">
        <f>_xll.qlCalendarAdvance(Calendar,X3274,W3275,"f",FALSE)</f>
        <v>62166</v>
      </c>
      <c r="Y3275" s="1404">
        <f>_xll.qlCalendarAdvance(Calendar,X3275,NDays&amp;"D")</f>
        <v>62166</v>
      </c>
      <c r="Z3275" s="1403">
        <v>2.2523701832587485E-2</v>
      </c>
      <c r="AA3275" s="1411">
        <v>2.249574201455292E-2</v>
      </c>
    </row>
    <row r="3276" spans="19:27" x14ac:dyDescent="0.2">
      <c r="S3276" s="399"/>
      <c r="T3276" s="1401"/>
      <c r="W3276" s="864" t="str">
        <f t="shared" si="58"/>
        <v>1w</v>
      </c>
      <c r="X3276" s="1405">
        <f>_xll.qlCalendarAdvance(Calendar,X3275,W3276,"f",FALSE)</f>
        <v>62173</v>
      </c>
      <c r="Y3276" s="1404">
        <f>_xll.qlCalendarAdvance(Calendar,X3276,NDays&amp;"D")</f>
        <v>62173</v>
      </c>
      <c r="Z3276" s="1403">
        <v>2.2527954457984906E-2</v>
      </c>
      <c r="AA3276" s="1411">
        <v>2.25000184217213E-2</v>
      </c>
    </row>
    <row r="3277" spans="19:27" x14ac:dyDescent="0.2">
      <c r="S3277" s="399"/>
      <c r="T3277" s="1401"/>
      <c r="W3277" s="864" t="str">
        <f t="shared" si="58"/>
        <v>1w</v>
      </c>
      <c r="X3277" s="1405">
        <f>_xll.qlCalendarAdvance(Calendar,X3276,W3277,"f",FALSE)</f>
        <v>62184</v>
      </c>
      <c r="Y3277" s="1404">
        <f>_xll.qlCalendarAdvance(Calendar,X3277,NDays&amp;"D")</f>
        <v>62184</v>
      </c>
      <c r="Z3277" s="1403">
        <v>2.2533609832674162E-2</v>
      </c>
      <c r="AA3277" s="1411">
        <v>2.25047130954803E-2</v>
      </c>
    </row>
    <row r="3278" spans="19:27" x14ac:dyDescent="0.2">
      <c r="S3278" s="399"/>
      <c r="T3278" s="1401"/>
      <c r="W3278" s="864" t="str">
        <f t="shared" si="58"/>
        <v>1w</v>
      </c>
      <c r="X3278" s="1405">
        <f>_xll.qlCalendarAdvance(Calendar,X3277,W3278,"f",FALSE)</f>
        <v>62191</v>
      </c>
      <c r="Y3278" s="1404">
        <f>_xll.qlCalendarAdvance(Calendar,X3278,NDays&amp;"D")</f>
        <v>62191</v>
      </c>
      <c r="Z3278" s="1403">
        <v>2.2537823238097426E-2</v>
      </c>
      <c r="AA3278" s="1411">
        <v>2.2508951195070459E-2</v>
      </c>
    </row>
    <row r="3279" spans="19:27" x14ac:dyDescent="0.2">
      <c r="S3279" s="399"/>
      <c r="T3279" s="1401"/>
      <c r="W3279" s="864" t="str">
        <f t="shared" si="58"/>
        <v>1w</v>
      </c>
      <c r="X3279" s="1405">
        <f>_xll.qlCalendarAdvance(Calendar,X3278,W3279,"f",FALSE)</f>
        <v>62198</v>
      </c>
      <c r="Y3279" s="1404">
        <f>_xll.qlCalendarAdvance(Calendar,X3279,NDays&amp;"D")</f>
        <v>62198</v>
      </c>
      <c r="Z3279" s="1403">
        <v>2.254202106038487E-2</v>
      </c>
      <c r="AA3279" s="1411">
        <v>2.2513173737908065E-2</v>
      </c>
    </row>
    <row r="3280" spans="19:27" x14ac:dyDescent="0.2">
      <c r="S3280" s="399"/>
      <c r="T3280" s="1401"/>
      <c r="W3280" s="864" t="str">
        <f t="shared" si="58"/>
        <v>1w</v>
      </c>
      <c r="X3280" s="1405">
        <f>_xll.qlCalendarAdvance(Calendar,X3279,W3280,"f",FALSE)</f>
        <v>62205</v>
      </c>
      <c r="Y3280" s="1404">
        <f>_xll.qlCalendarAdvance(Calendar,X3280,NDays&amp;"D")</f>
        <v>62205</v>
      </c>
      <c r="Z3280" s="1403">
        <v>2.2546203299504075E-2</v>
      </c>
      <c r="AA3280" s="1411">
        <v>2.2517380724155212E-2</v>
      </c>
    </row>
    <row r="3281" spans="19:27" x14ac:dyDescent="0.2">
      <c r="S3281" s="399"/>
      <c r="T3281" s="1401"/>
      <c r="W3281" s="864" t="str">
        <f t="shared" si="58"/>
        <v>1w</v>
      </c>
      <c r="X3281" s="1405">
        <f>_xll.qlCalendarAdvance(Calendar,X3280,W3281,"f",FALSE)</f>
        <v>62212</v>
      </c>
      <c r="Y3281" s="1404">
        <f>_xll.qlCalendarAdvance(Calendar,X3281,NDays&amp;"D")</f>
        <v>62212</v>
      </c>
      <c r="Z3281" s="1403">
        <v>2.2550369955452343E-2</v>
      </c>
      <c r="AA3281" s="1411">
        <v>2.2521572153487712E-2</v>
      </c>
    </row>
    <row r="3282" spans="19:27" x14ac:dyDescent="0.2">
      <c r="S3282" s="399"/>
      <c r="T3282" s="1401"/>
      <c r="W3282" s="864" t="str">
        <f t="shared" si="58"/>
        <v>1w</v>
      </c>
      <c r="X3282" s="1405">
        <f>_xll.qlCalendarAdvance(Calendar,X3281,W3282,"f",FALSE)</f>
        <v>62219</v>
      </c>
      <c r="Y3282" s="1404">
        <f>_xll.qlCalendarAdvance(Calendar,X3282,NDays&amp;"D")</f>
        <v>62219</v>
      </c>
      <c r="Z3282" s="1403">
        <v>2.2555512589181547E-2</v>
      </c>
      <c r="AA3282" s="1411">
        <v>2.2525748026553938E-2</v>
      </c>
    </row>
    <row r="3283" spans="19:27" x14ac:dyDescent="0.2">
      <c r="S3283" s="399"/>
      <c r="T3283" s="1401"/>
      <c r="W3283" s="864" t="str">
        <f t="shared" si="58"/>
        <v>1w</v>
      </c>
      <c r="X3283" s="1405">
        <f>_xll.qlCalendarAdvance(Calendar,X3282,W3283,"f",FALSE)</f>
        <v>62226</v>
      </c>
      <c r="Y3283" s="1404">
        <f>_xll.qlCalendarAdvance(Calendar,X3283,NDays&amp;"D")</f>
        <v>62226</v>
      </c>
      <c r="Z3283" s="1403">
        <v>2.255964722091968E-2</v>
      </c>
      <c r="AA3283" s="1411">
        <v>2.2529908342624472E-2</v>
      </c>
    </row>
    <row r="3284" spans="19:27" x14ac:dyDescent="0.2">
      <c r="S3284" s="399"/>
      <c r="T3284" s="1401"/>
      <c r="W3284" s="864" t="str">
        <f t="shared" si="58"/>
        <v>1w</v>
      </c>
      <c r="X3284" s="1405">
        <f>_xll.qlCalendarAdvance(Calendar,X3283,W3284,"f",FALSE)</f>
        <v>62233</v>
      </c>
      <c r="Y3284" s="1404">
        <f>_xll.qlCalendarAdvance(Calendar,X3284,NDays&amp;"D")</f>
        <v>62233</v>
      </c>
      <c r="Z3284" s="1403">
        <v>2.2563766268516843E-2</v>
      </c>
      <c r="AA3284" s="1411">
        <v>2.2534053101942453E-2</v>
      </c>
    </row>
    <row r="3285" spans="19:27" x14ac:dyDescent="0.2">
      <c r="S3285" s="399"/>
      <c r="T3285" s="1401"/>
      <c r="W3285" s="864" t="str">
        <f t="shared" si="58"/>
        <v>1w</v>
      </c>
      <c r="X3285" s="1405">
        <f>_xll.qlCalendarAdvance(Calendar,X3284,W3285,"f",FALSE)</f>
        <v>62240</v>
      </c>
      <c r="Y3285" s="1404">
        <f>_xll.qlCalendarAdvance(Calendar,X3285,NDays&amp;"D")</f>
        <v>62240</v>
      </c>
      <c r="Z3285" s="1403">
        <v>2.2567869731965198E-2</v>
      </c>
      <c r="AA3285" s="1411">
        <v>2.253818230475102E-2</v>
      </c>
    </row>
    <row r="3286" spans="19:27" x14ac:dyDescent="0.2">
      <c r="S3286" s="399"/>
      <c r="T3286" s="1401"/>
      <c r="W3286" s="864" t="str">
        <f t="shared" si="58"/>
        <v>1w</v>
      </c>
      <c r="X3286" s="1405">
        <f>_xll.qlCalendarAdvance(Calendar,X3285,W3286,"f",FALSE)</f>
        <v>62247</v>
      </c>
      <c r="Y3286" s="1404">
        <f>_xll.qlCalendarAdvance(Calendar,X3286,NDays&amp;"D")</f>
        <v>62247</v>
      </c>
      <c r="Z3286" s="1403">
        <v>2.2570969487024455E-2</v>
      </c>
      <c r="AA3286" s="1411">
        <v>2.2542295950807034E-2</v>
      </c>
    </row>
    <row r="3287" spans="19:27" x14ac:dyDescent="0.2">
      <c r="S3287" s="399"/>
      <c r="T3287" s="1401"/>
      <c r="W3287" s="864" t="str">
        <f t="shared" si="58"/>
        <v>1w</v>
      </c>
      <c r="X3287" s="1405">
        <f>_xll.qlCalendarAdvance(Calendar,X3286,W3287,"f",FALSE)</f>
        <v>62254</v>
      </c>
      <c r="Y3287" s="1404">
        <f>_xll.qlCalendarAdvance(Calendar,X3287,NDays&amp;"D")</f>
        <v>62254</v>
      </c>
      <c r="Z3287" s="1403">
        <v>2.2575042643598591E-2</v>
      </c>
      <c r="AA3287" s="1411">
        <v>2.2546394040191542E-2</v>
      </c>
    </row>
    <row r="3288" spans="19:27" x14ac:dyDescent="0.2">
      <c r="S3288" s="399"/>
      <c r="T3288" s="1401"/>
      <c r="W3288" s="864" t="str">
        <f t="shared" si="58"/>
        <v>1w</v>
      </c>
      <c r="X3288" s="1405">
        <f>_xll.qlCalendarAdvance(Calendar,X3287,W3288,"f",FALSE)</f>
        <v>62261</v>
      </c>
      <c r="Y3288" s="1404">
        <f>_xll.qlCalendarAdvance(Calendar,X3288,NDays&amp;"D")</f>
        <v>62261</v>
      </c>
      <c r="Z3288" s="1403">
        <v>2.257910021688022E-2</v>
      </c>
      <c r="AA3288" s="1411">
        <v>2.2550476572823497E-2</v>
      </c>
    </row>
    <row r="3289" spans="19:27" x14ac:dyDescent="0.2">
      <c r="S3289" s="399"/>
      <c r="T3289" s="1401"/>
      <c r="W3289" s="864" t="str">
        <f t="shared" si="58"/>
        <v>1w</v>
      </c>
      <c r="X3289" s="1405">
        <f>_xll.qlCalendarAdvance(Calendar,X3288,W3289,"f",FALSE)</f>
        <v>62268</v>
      </c>
      <c r="Y3289" s="1404">
        <f>_xll.qlCalendarAdvance(Calendar,X3289,NDays&amp;"D")</f>
        <v>62268</v>
      </c>
      <c r="Z3289" s="1403">
        <v>2.2583142206866635E-2</v>
      </c>
      <c r="AA3289" s="1411">
        <v>2.2554543548864991E-2</v>
      </c>
    </row>
    <row r="3290" spans="19:27" x14ac:dyDescent="0.2">
      <c r="S3290" s="399"/>
      <c r="T3290" s="1401"/>
      <c r="W3290" s="864" t="str">
        <f t="shared" ref="W3290:W3353" si="59">W3289</f>
        <v>1w</v>
      </c>
      <c r="X3290" s="1405">
        <f>_xll.qlCalendarAdvance(Calendar,X3289,W3290,"f",FALSE)</f>
        <v>62275</v>
      </c>
      <c r="Y3290" s="1404">
        <f>_xll.qlCalendarAdvance(Calendar,X3290,NDays&amp;"D")</f>
        <v>62275</v>
      </c>
      <c r="Z3290" s="1403">
        <v>2.2588153286295071E-2</v>
      </c>
      <c r="AA3290" s="1411">
        <v>2.2558594968153933E-2</v>
      </c>
    </row>
    <row r="3291" spans="19:27" x14ac:dyDescent="0.2">
      <c r="S3291" s="399"/>
      <c r="T3291" s="1401"/>
      <c r="W3291" s="864" t="str">
        <f t="shared" si="59"/>
        <v>1w</v>
      </c>
      <c r="X3291" s="1405">
        <f>_xll.qlCalendarAdvance(Calendar,X3290,W3291,"f",FALSE)</f>
        <v>62282</v>
      </c>
      <c r="Y3291" s="1404">
        <f>_xll.qlCalendarAdvance(Calendar,X3291,NDays&amp;"D")</f>
        <v>62282</v>
      </c>
      <c r="Z3291" s="1403">
        <v>2.2592163244468864E-2</v>
      </c>
      <c r="AA3291" s="1411">
        <v>2.2562630830690322E-2</v>
      </c>
    </row>
    <row r="3292" spans="19:27" x14ac:dyDescent="0.2">
      <c r="S3292" s="399"/>
      <c r="T3292" s="1401"/>
      <c r="W3292" s="864" t="str">
        <f t="shared" si="59"/>
        <v>1w</v>
      </c>
      <c r="X3292" s="1405">
        <f>_xll.qlCalendarAdvance(Calendar,X3291,W3292,"f",FALSE)</f>
        <v>62289</v>
      </c>
      <c r="Y3292" s="1404">
        <f>_xll.qlCalendarAdvance(Calendar,X3292,NDays&amp;"D")</f>
        <v>62289</v>
      </c>
      <c r="Z3292" s="1403">
        <v>2.2596157618373584E-2</v>
      </c>
      <c r="AA3292" s="1411">
        <v>2.2566651136555205E-2</v>
      </c>
    </row>
    <row r="3293" spans="19:27" x14ac:dyDescent="0.2">
      <c r="S3293" s="399"/>
      <c r="T3293" s="1401"/>
      <c r="W3293" s="864" t="str">
        <f t="shared" si="59"/>
        <v>1w</v>
      </c>
      <c r="X3293" s="1405">
        <f>_xll.qlCalendarAdvance(Calendar,X3292,W3293,"f",FALSE)</f>
        <v>62296</v>
      </c>
      <c r="Y3293" s="1404">
        <f>_xll.qlCalendarAdvance(Calendar,X3293,NDays&amp;"D")</f>
        <v>62296</v>
      </c>
      <c r="Z3293" s="1403">
        <v>2.2600136407996158E-2</v>
      </c>
      <c r="AA3293" s="1411">
        <v>2.2570655885829627E-2</v>
      </c>
    </row>
    <row r="3294" spans="19:27" x14ac:dyDescent="0.2">
      <c r="S3294" s="399"/>
      <c r="T3294" s="1401"/>
      <c r="W3294" s="864" t="str">
        <f t="shared" si="59"/>
        <v>1w</v>
      </c>
      <c r="X3294" s="1405">
        <f>_xll.qlCalendarAdvance(Calendar,X3293,W3294,"f",FALSE)</f>
        <v>62303</v>
      </c>
      <c r="Y3294" s="1404">
        <f>_xll.qlCalendarAdvance(Calendar,X3294,NDays&amp;"D")</f>
        <v>62303</v>
      </c>
      <c r="Z3294" s="1403">
        <v>2.2604099613318288E-2</v>
      </c>
      <c r="AA3294" s="1411">
        <v>2.257464507827045E-2</v>
      </c>
    </row>
    <row r="3295" spans="19:27" x14ac:dyDescent="0.2">
      <c r="S3295" s="399"/>
      <c r="T3295" s="1401"/>
      <c r="W3295" s="864" t="str">
        <f t="shared" si="59"/>
        <v>1w</v>
      </c>
      <c r="X3295" s="1405">
        <f>_xll.qlCalendarAdvance(Calendar,X3294,W3295,"f",FALSE)</f>
        <v>62310</v>
      </c>
      <c r="Y3295" s="1404">
        <f>_xll.qlCalendarAdvance(Calendar,X3295,NDays&amp;"D")</f>
        <v>62310</v>
      </c>
      <c r="Z3295" s="1403">
        <v>2.2608047234324285E-2</v>
      </c>
      <c r="AA3295" s="1411">
        <v>2.2578618714039767E-2</v>
      </c>
    </row>
    <row r="3296" spans="19:27" x14ac:dyDescent="0.2">
      <c r="S3296" s="399"/>
      <c r="T3296" s="1401"/>
      <c r="W3296" s="864" t="str">
        <f t="shared" si="59"/>
        <v>1w</v>
      </c>
      <c r="X3296" s="1405">
        <f>_xll.qlCalendarAdvance(Calendar,X3295,W3296,"f",FALSE)</f>
        <v>62317</v>
      </c>
      <c r="Y3296" s="1404">
        <f>_xll.qlCalendarAdvance(Calendar,X3296,NDays&amp;"D")</f>
        <v>62317</v>
      </c>
      <c r="Z3296" s="1403">
        <v>2.261197927100108E-2</v>
      </c>
      <c r="AA3296" s="1411">
        <v>2.2582576793137576E-2</v>
      </c>
    </row>
    <row r="3297" spans="19:27" x14ac:dyDescent="0.2">
      <c r="S3297" s="399"/>
      <c r="T3297" s="1401"/>
      <c r="W3297" s="864" t="str">
        <f t="shared" si="59"/>
        <v>1w</v>
      </c>
      <c r="X3297" s="1405">
        <f>_xll.qlCalendarAdvance(Calendar,X3296,W3297,"f",FALSE)</f>
        <v>62324</v>
      </c>
      <c r="Y3297" s="1404">
        <f>_xll.qlCalendarAdvance(Calendar,X3297,NDays&amp;"D")</f>
        <v>62324</v>
      </c>
      <c r="Z3297" s="1403">
        <v>2.2615895723330368E-2</v>
      </c>
      <c r="AA3297" s="1411">
        <v>2.2586519315644926E-2</v>
      </c>
    </row>
    <row r="3298" spans="19:27" x14ac:dyDescent="0.2">
      <c r="S3298" s="399"/>
      <c r="T3298" s="1401"/>
      <c r="W3298" s="864" t="str">
        <f t="shared" si="59"/>
        <v>1w</v>
      </c>
      <c r="X3298" s="1405">
        <f>_xll.qlCalendarAdvance(Calendar,X3297,W3298,"f",FALSE)</f>
        <v>62331</v>
      </c>
      <c r="Y3298" s="1404">
        <f>_xll.qlCalendarAdvance(Calendar,X3298,NDays&amp;"D")</f>
        <v>62331</v>
      </c>
      <c r="Z3298" s="1403">
        <v>2.2619796591296471E-2</v>
      </c>
      <c r="AA3298" s="1411">
        <v>2.2590446281318677E-2</v>
      </c>
    </row>
    <row r="3299" spans="19:27" x14ac:dyDescent="0.2">
      <c r="S3299" s="399"/>
      <c r="T3299" s="1401"/>
      <c r="W3299" s="864" t="str">
        <f t="shared" si="59"/>
        <v>1w</v>
      </c>
      <c r="X3299" s="1405">
        <f>_xll.qlCalendarAdvance(Calendar,X3298,W3299,"f",FALSE)</f>
        <v>62338</v>
      </c>
      <c r="Y3299" s="1404">
        <f>_xll.qlCalendarAdvance(Calendar,X3299,NDays&amp;"D")</f>
        <v>62338</v>
      </c>
      <c r="Z3299" s="1403">
        <v>2.2622705021774252E-2</v>
      </c>
      <c r="AA3299" s="1411">
        <v>2.2594357690158828E-2</v>
      </c>
    </row>
    <row r="3300" spans="19:27" x14ac:dyDescent="0.2">
      <c r="S3300" s="399"/>
      <c r="T3300" s="1401"/>
      <c r="W3300" s="864" t="str">
        <f t="shared" si="59"/>
        <v>1w</v>
      </c>
      <c r="X3300" s="1405">
        <f>_xll.qlCalendarAdvance(Calendar,X3299,W3300,"f",FALSE)</f>
        <v>62345</v>
      </c>
      <c r="Y3300" s="1404">
        <f>_xll.qlCalendarAdvance(Calendar,X3300,NDays&amp;"D")</f>
        <v>62345</v>
      </c>
      <c r="Z3300" s="1403">
        <v>2.262657559444085E-2</v>
      </c>
      <c r="AA3300" s="1411">
        <v>2.2598253542570612E-2</v>
      </c>
    </row>
    <row r="3301" spans="19:27" x14ac:dyDescent="0.2">
      <c r="S3301" s="399"/>
      <c r="T3301" s="1401"/>
      <c r="W3301" s="864" t="str">
        <f t="shared" si="59"/>
        <v>1w</v>
      </c>
      <c r="X3301" s="1405">
        <f>_xll.qlCalendarAdvance(Calendar,X3300,W3301,"f",FALSE)</f>
        <v>62352</v>
      </c>
      <c r="Y3301" s="1404">
        <f>_xll.qlCalendarAdvance(Calendar,X3301,NDays&amp;"D")</f>
        <v>62352</v>
      </c>
      <c r="Z3301" s="1403">
        <v>2.2630430583625832E-2</v>
      </c>
      <c r="AA3301" s="1411">
        <v>2.2602133838310889E-2</v>
      </c>
    </row>
    <row r="3302" spans="19:27" x14ac:dyDescent="0.2">
      <c r="S3302" s="399"/>
      <c r="T3302" s="1401"/>
      <c r="W3302" s="864" t="str">
        <f t="shared" si="59"/>
        <v>1w</v>
      </c>
      <c r="X3302" s="1405">
        <f>_xll.qlCalendarAdvance(Calendar,X3301,W3302,"f",FALSE)</f>
        <v>62359</v>
      </c>
      <c r="Y3302" s="1404">
        <f>_xll.qlCalendarAdvance(Calendar,X3302,NDays&amp;"D")</f>
        <v>62359</v>
      </c>
      <c r="Z3302" s="1403">
        <v>2.2634269989310285E-2</v>
      </c>
      <c r="AA3302" s="1411">
        <v>2.2605998577055475E-2</v>
      </c>
    </row>
    <row r="3303" spans="19:27" x14ac:dyDescent="0.2">
      <c r="S3303" s="399"/>
      <c r="T3303" s="1401"/>
      <c r="W3303" s="864" t="str">
        <f t="shared" si="59"/>
        <v>1w</v>
      </c>
      <c r="X3303" s="1405">
        <f>_xll.qlCalendarAdvance(Calendar,X3302,W3303,"f",FALSE)</f>
        <v>62366</v>
      </c>
      <c r="Y3303" s="1404">
        <f>_xll.qlCalendarAdvance(Calendar,X3303,NDays&amp;"D")</f>
        <v>62366</v>
      </c>
      <c r="Z3303" s="1403">
        <v>2.2639067165164072E-2</v>
      </c>
      <c r="AA3303" s="1411">
        <v>2.2609847759371693E-2</v>
      </c>
    </row>
    <row r="3304" spans="19:27" x14ac:dyDescent="0.2">
      <c r="S3304" s="399"/>
      <c r="T3304" s="1401"/>
      <c r="W3304" s="864" t="str">
        <f t="shared" si="59"/>
        <v>1w</v>
      </c>
      <c r="X3304" s="1405">
        <f>_xll.qlCalendarAdvance(Calendar,X3303,W3304,"f",FALSE)</f>
        <v>62373</v>
      </c>
      <c r="Y3304" s="1404">
        <f>_xll.qlCalendarAdvance(Calendar,X3304,NDays&amp;"D")</f>
        <v>62373</v>
      </c>
      <c r="Z3304" s="1403">
        <v>2.26428745266373E-2</v>
      </c>
      <c r="AA3304" s="1411">
        <v>2.2613681384854312E-2</v>
      </c>
    </row>
    <row r="3305" spans="19:27" x14ac:dyDescent="0.2">
      <c r="S3305" s="399"/>
      <c r="T3305" s="1401"/>
      <c r="W3305" s="864" t="str">
        <f t="shared" si="59"/>
        <v>1w</v>
      </c>
      <c r="X3305" s="1405">
        <f>_xll.qlCalendarAdvance(Calendar,X3304,W3305,"f",FALSE)</f>
        <v>62380</v>
      </c>
      <c r="Y3305" s="1404">
        <f>_xll.qlCalendarAdvance(Calendar,X3305,NDays&amp;"D")</f>
        <v>62380</v>
      </c>
      <c r="Z3305" s="1403">
        <v>2.2646666303640151E-2</v>
      </c>
      <c r="AA3305" s="1411">
        <v>2.2617499453665424E-2</v>
      </c>
    </row>
    <row r="3306" spans="19:27" x14ac:dyDescent="0.2">
      <c r="S3306" s="399"/>
      <c r="T3306" s="1401"/>
      <c r="W3306" s="864" t="str">
        <f t="shared" si="59"/>
        <v>1w</v>
      </c>
      <c r="X3306" s="1405">
        <f>_xll.qlCalendarAdvance(Calendar,X3305,W3306,"f",FALSE)</f>
        <v>62387</v>
      </c>
      <c r="Y3306" s="1404">
        <f>_xll.qlCalendarAdvance(Calendar,X3306,NDays&amp;"D")</f>
        <v>62387</v>
      </c>
      <c r="Z3306" s="1403">
        <v>2.2650442496159544E-2</v>
      </c>
      <c r="AA3306" s="1411">
        <v>2.262130196580503E-2</v>
      </c>
    </row>
    <row r="3307" spans="19:27" x14ac:dyDescent="0.2">
      <c r="S3307" s="399"/>
      <c r="T3307" s="1401"/>
      <c r="W3307" s="864" t="str">
        <f t="shared" si="59"/>
        <v>1w</v>
      </c>
      <c r="X3307" s="1405">
        <f>_xll.qlCalendarAdvance(Calendar,X3306,W3307,"f",FALSE)</f>
        <v>62394</v>
      </c>
      <c r="Y3307" s="1404">
        <f>_xll.qlCalendarAdvance(Calendar,X3307,NDays&amp;"D")</f>
        <v>62394</v>
      </c>
      <c r="Z3307" s="1403">
        <v>2.2654203104182414E-2</v>
      </c>
      <c r="AA3307" s="1411">
        <v>2.2625088921192082E-2</v>
      </c>
    </row>
    <row r="3308" spans="19:27" x14ac:dyDescent="0.2">
      <c r="S3308" s="399"/>
      <c r="T3308" s="1401"/>
      <c r="W3308" s="864" t="str">
        <f t="shared" si="59"/>
        <v>1w</v>
      </c>
      <c r="X3308" s="1405">
        <f>_xll.qlCalendarAdvance(Calendar,X3307,W3308,"f",FALSE)</f>
        <v>62401</v>
      </c>
      <c r="Y3308" s="1404">
        <f>_xll.qlCalendarAdvance(Calendar,X3308,NDays&amp;"D")</f>
        <v>62401</v>
      </c>
      <c r="Z3308" s="1403">
        <v>2.2656979169149515E-2</v>
      </c>
      <c r="AA3308" s="1411">
        <v>2.2628860319907629E-2</v>
      </c>
    </row>
    <row r="3309" spans="19:27" x14ac:dyDescent="0.2">
      <c r="S3309" s="399"/>
      <c r="T3309" s="1401"/>
      <c r="W3309" s="864" t="str">
        <f t="shared" si="59"/>
        <v>1w</v>
      </c>
      <c r="X3309" s="1405">
        <f>_xll.qlCalendarAdvance(Calendar,X3308,W3309,"f",FALSE)</f>
        <v>62408</v>
      </c>
      <c r="Y3309" s="1404">
        <f>_xll.qlCalendarAdvance(Calendar,X3309,NDays&amp;"D")</f>
        <v>62408</v>
      </c>
      <c r="Z3309" s="1403">
        <v>2.2660709489943958E-2</v>
      </c>
      <c r="AA3309" s="1411">
        <v>2.2632616161951669E-2</v>
      </c>
    </row>
    <row r="3310" spans="19:27" x14ac:dyDescent="0.2">
      <c r="S3310" s="399"/>
      <c r="T3310" s="1401"/>
      <c r="W3310" s="864" t="str">
        <f t="shared" si="59"/>
        <v>1w</v>
      </c>
      <c r="X3310" s="1405">
        <f>_xll.qlCalendarAdvance(Calendar,X3309,W3310,"f",FALSE)</f>
        <v>62415</v>
      </c>
      <c r="Y3310" s="1404">
        <f>_xll.qlCalendarAdvance(Calendar,X3310,NDays&amp;"D")</f>
        <v>62415</v>
      </c>
      <c r="Z3310" s="1403">
        <v>2.2664424227121709E-2</v>
      </c>
      <c r="AA3310" s="1411">
        <v>2.2636356447162109E-2</v>
      </c>
    </row>
    <row r="3311" spans="19:27" x14ac:dyDescent="0.2">
      <c r="S3311" s="399"/>
      <c r="T3311" s="1401"/>
      <c r="W3311" s="864" t="str">
        <f t="shared" si="59"/>
        <v>1w</v>
      </c>
      <c r="X3311" s="1405">
        <f>_xll.qlCalendarAdvance(Calendar,X3310,W3311,"f",FALSE)</f>
        <v>62422</v>
      </c>
      <c r="Y3311" s="1404">
        <f>_xll.qlCalendarAdvance(Calendar,X3311,NDays&amp;"D")</f>
        <v>62422</v>
      </c>
      <c r="Z3311" s="1403">
        <v>2.2671988356002714E-2</v>
      </c>
      <c r="AA3311" s="1411">
        <v>2.2640081175863136E-2</v>
      </c>
    </row>
    <row r="3312" spans="19:27" x14ac:dyDescent="0.2">
      <c r="S3312" s="399"/>
      <c r="T3312" s="1401"/>
      <c r="W3312" s="864" t="str">
        <f t="shared" si="59"/>
        <v>1w</v>
      </c>
      <c r="X3312" s="1405">
        <f>_xll.qlCalendarAdvance(Calendar,X3311,W3312,"f",FALSE)</f>
        <v>62429</v>
      </c>
      <c r="Y3312" s="1404">
        <f>_xll.qlCalendarAdvance(Calendar,X3312,NDays&amp;"D")</f>
        <v>62429</v>
      </c>
      <c r="Z3312" s="1403">
        <v>2.2672772376281569E-2</v>
      </c>
      <c r="AA3312" s="1411">
        <v>2.264379034781161E-2</v>
      </c>
    </row>
    <row r="3313" spans="19:27" x14ac:dyDescent="0.2">
      <c r="S3313" s="399"/>
      <c r="T3313" s="1401"/>
      <c r="W3313" s="864" t="str">
        <f t="shared" si="59"/>
        <v>1w</v>
      </c>
      <c r="X3313" s="1405">
        <f>_xll.qlCalendarAdvance(Calendar,X3312,W3313,"f",FALSE)</f>
        <v>62436</v>
      </c>
      <c r="Y3313" s="1404">
        <f>_xll.qlCalendarAdvance(Calendar,X3313,NDays&amp;"D")</f>
        <v>62436</v>
      </c>
      <c r="Z3313" s="1403">
        <v>2.2676439476995876E-2</v>
      </c>
      <c r="AA3313" s="1411">
        <v>2.2647483962845438E-2</v>
      </c>
    </row>
    <row r="3314" spans="19:27" x14ac:dyDescent="0.2">
      <c r="S3314" s="399"/>
      <c r="T3314" s="1401"/>
      <c r="W3314" s="864" t="str">
        <f t="shared" si="59"/>
        <v>1w</v>
      </c>
      <c r="X3314" s="1405">
        <f>_xll.qlCalendarAdvance(Calendar,X3313,W3314,"f",FALSE)</f>
        <v>62443</v>
      </c>
      <c r="Y3314" s="1404">
        <f>_xll.qlCalendarAdvance(Calendar,X3314,NDays&amp;"D")</f>
        <v>62443</v>
      </c>
      <c r="Z3314" s="1403">
        <v>2.2680090993111697E-2</v>
      </c>
      <c r="AA3314" s="1411">
        <v>2.2651162021450899E-2</v>
      </c>
    </row>
    <row r="3315" spans="19:27" x14ac:dyDescent="0.2">
      <c r="S3315" s="399"/>
      <c r="T3315" s="1401"/>
      <c r="W3315" s="864" t="str">
        <f t="shared" si="59"/>
        <v>1w</v>
      </c>
      <c r="X3315" s="1405">
        <f>_xll.qlCalendarAdvance(Calendar,X3314,W3315,"f",FALSE)</f>
        <v>62450</v>
      </c>
      <c r="Y3315" s="1404">
        <f>_xll.qlCalendarAdvance(Calendar,X3315,NDays&amp;"D")</f>
        <v>62450</v>
      </c>
      <c r="Z3315" s="1403">
        <v>2.2683726924608117E-2</v>
      </c>
      <c r="AA3315" s="1411">
        <v>2.2654824523222761E-2</v>
      </c>
    </row>
    <row r="3316" spans="19:27" x14ac:dyDescent="0.2">
      <c r="S3316" s="399"/>
      <c r="T3316" s="1401"/>
      <c r="W3316" s="864" t="str">
        <f t="shared" si="59"/>
        <v>1w</v>
      </c>
      <c r="X3316" s="1405">
        <f>_xll.qlCalendarAdvance(Calendar,X3315,W3316,"f",FALSE)</f>
        <v>62457</v>
      </c>
      <c r="Y3316" s="1404">
        <f>_xll.qlCalendarAdvance(Calendar,X3316,NDays&amp;"D")</f>
        <v>62457</v>
      </c>
      <c r="Z3316" s="1403">
        <v>2.2687347271474676E-2</v>
      </c>
      <c r="AA3316" s="1411">
        <v>2.265847146824207E-2</v>
      </c>
    </row>
    <row r="3317" spans="19:27" x14ac:dyDescent="0.2">
      <c r="S3317" s="399"/>
      <c r="T3317" s="1401"/>
      <c r="W3317" s="864" t="str">
        <f t="shared" si="59"/>
        <v>1w</v>
      </c>
      <c r="X3317" s="1405">
        <f>_xll.qlCalendarAdvance(Calendar,X3316,W3317,"f",FALSE)</f>
        <v>62464</v>
      </c>
      <c r="Y3317" s="1404">
        <f>_xll.qlCalendarAdvance(Calendar,X3317,NDays&amp;"D")</f>
        <v>62464</v>
      </c>
      <c r="Z3317" s="1403">
        <v>2.2690952033698305E-2</v>
      </c>
      <c r="AA3317" s="1411">
        <v>2.2662102856508826E-2</v>
      </c>
    </row>
    <row r="3318" spans="19:27" x14ac:dyDescent="0.2">
      <c r="S3318" s="399"/>
      <c r="T3318" s="1401"/>
      <c r="W3318" s="864" t="str">
        <f t="shared" si="59"/>
        <v>1w</v>
      </c>
      <c r="X3318" s="1405">
        <f>_xll.qlCalendarAdvance(Calendar,X3317,W3318,"f",FALSE)</f>
        <v>62471</v>
      </c>
      <c r="Y3318" s="1404">
        <f>_xll.qlCalendarAdvance(Calendar,X3318,NDays&amp;"D")</f>
        <v>62471</v>
      </c>
      <c r="Z3318" s="1403">
        <v>2.2694541211260702E-2</v>
      </c>
      <c r="AA3318" s="1411">
        <v>2.2665718688266168E-2</v>
      </c>
    </row>
    <row r="3319" spans="19:27" x14ac:dyDescent="0.2">
      <c r="S3319" s="399"/>
      <c r="T3319" s="1401"/>
      <c r="W3319" s="864" t="str">
        <f t="shared" si="59"/>
        <v>1w</v>
      </c>
      <c r="X3319" s="1405">
        <f>_xll.qlCalendarAdvance(Calendar,X3318,W3319,"f",FALSE)</f>
        <v>62478</v>
      </c>
      <c r="Y3319" s="1404">
        <f>_xll.qlCalendarAdvance(Calendar,X3319,NDays&amp;"D")</f>
        <v>62478</v>
      </c>
      <c r="Z3319" s="1403">
        <v>2.269811480414357E-2</v>
      </c>
      <c r="AA3319" s="1411">
        <v>2.2669318963189911E-2</v>
      </c>
    </row>
    <row r="3320" spans="19:27" x14ac:dyDescent="0.2">
      <c r="S3320" s="399"/>
      <c r="T3320" s="1401"/>
      <c r="W3320" s="864" t="str">
        <f t="shared" si="59"/>
        <v>1w</v>
      </c>
      <c r="X3320" s="1405">
        <f>_xll.qlCalendarAdvance(Calendar,X3319,W3320,"f",FALSE)</f>
        <v>62485</v>
      </c>
      <c r="Y3320" s="1404">
        <f>_xll.qlCalendarAdvance(Calendar,X3320,NDays&amp;"D")</f>
        <v>62485</v>
      </c>
      <c r="Z3320" s="1403">
        <v>2.2701672812344285E-2</v>
      </c>
      <c r="AA3320" s="1411">
        <v>2.2672903681361101E-2</v>
      </c>
    </row>
    <row r="3321" spans="19:27" x14ac:dyDescent="0.2">
      <c r="S3321" s="399"/>
      <c r="T3321" s="1401"/>
      <c r="W3321" s="864" t="str">
        <f t="shared" si="59"/>
        <v>1w</v>
      </c>
      <c r="X3321" s="1405">
        <f>_xll.qlCalendarAdvance(Calendar,X3320,W3321,"f",FALSE)</f>
        <v>62492</v>
      </c>
      <c r="Y3321" s="1404">
        <f>_xll.qlCalendarAdvance(Calendar,X3321,NDays&amp;"D")</f>
        <v>62492</v>
      </c>
      <c r="Z3321" s="1403">
        <v>2.2702342832546119E-2</v>
      </c>
      <c r="AA3321" s="1411">
        <v>2.2676472842860784E-2</v>
      </c>
    </row>
    <row r="3322" spans="19:27" x14ac:dyDescent="0.2">
      <c r="S3322" s="399"/>
      <c r="T3322" s="1401"/>
      <c r="W3322" s="864" t="str">
        <f t="shared" si="59"/>
        <v>1w</v>
      </c>
      <c r="X3322" s="1405">
        <f>_xll.qlCalendarAdvance(Calendar,X3321,W3322,"f",FALSE)</f>
        <v>62499</v>
      </c>
      <c r="Y3322" s="1404">
        <f>_xll.qlCalendarAdvance(Calendar,X3322,NDays&amp;"D")</f>
        <v>62499</v>
      </c>
      <c r="Z3322" s="1403">
        <v>2.270587235278446E-2</v>
      </c>
      <c r="AA3322" s="1411">
        <v>2.2680026447770008E-2</v>
      </c>
    </row>
    <row r="3323" spans="19:27" x14ac:dyDescent="0.2">
      <c r="S3323" s="399"/>
      <c r="T3323" s="1401"/>
      <c r="W3323" s="864" t="str">
        <f t="shared" si="59"/>
        <v>1w</v>
      </c>
      <c r="X3323" s="1405">
        <f>_xll.qlCalendarAdvance(Calendar,X3322,W3323,"f",FALSE)</f>
        <v>62506</v>
      </c>
      <c r="Y3323" s="1404">
        <f>_xll.qlCalendarAdvance(Calendar,X3323,NDays&amp;"D")</f>
        <v>62506</v>
      </c>
      <c r="Z3323" s="1403">
        <v>2.2709386291099587E-2</v>
      </c>
      <c r="AA3323" s="1411">
        <v>2.2683564495926678E-2</v>
      </c>
    </row>
    <row r="3324" spans="19:27" x14ac:dyDescent="0.2">
      <c r="S3324" s="399"/>
      <c r="T3324" s="1401"/>
      <c r="W3324" s="864" t="str">
        <f t="shared" si="59"/>
        <v>1w</v>
      </c>
      <c r="X3324" s="1405">
        <f>_xll.qlCalendarAdvance(Calendar,X3323,W3324,"f",FALSE)</f>
        <v>62513</v>
      </c>
      <c r="Y3324" s="1404">
        <f>_xll.qlCalendarAdvance(Calendar,X3324,NDays&amp;"D")</f>
        <v>62513</v>
      </c>
      <c r="Z3324" s="1403">
        <v>2.2712884647474132E-2</v>
      </c>
      <c r="AA3324" s="1411">
        <v>2.2687086987249749E-2</v>
      </c>
    </row>
    <row r="3325" spans="19:27" x14ac:dyDescent="0.2">
      <c r="S3325" s="399"/>
      <c r="T3325" s="1401"/>
      <c r="W3325" s="864" t="str">
        <f t="shared" si="59"/>
        <v>1w</v>
      </c>
      <c r="X3325" s="1405">
        <f>_xll.qlCalendarAdvance(Calendar,X3324,W3325,"f",FALSE)</f>
        <v>62520</v>
      </c>
      <c r="Y3325" s="1404">
        <f>_xll.qlCalendarAdvance(Calendar,X3325,NDays&amp;"D")</f>
        <v>62520</v>
      </c>
      <c r="Z3325" s="1403">
        <v>2.271922908253789E-2</v>
      </c>
      <c r="AA3325" s="1411">
        <v>2.269059392198236E-2</v>
      </c>
    </row>
    <row r="3326" spans="19:27" x14ac:dyDescent="0.2">
      <c r="S3326" s="399"/>
      <c r="T3326" s="1401"/>
      <c r="W3326" s="864" t="str">
        <f t="shared" si="59"/>
        <v>1w</v>
      </c>
      <c r="X3326" s="1405">
        <f>_xll.qlCalendarAdvance(Calendar,X3325,W3326,"f",FALSE)</f>
        <v>62527</v>
      </c>
      <c r="Y3326" s="1404">
        <f>_xll.qlCalendarAdvance(Calendar,X3326,NDays&amp;"D")</f>
        <v>62527</v>
      </c>
      <c r="Z3326" s="1403">
        <v>2.2722693582318928E-2</v>
      </c>
      <c r="AA3326" s="1411">
        <v>2.2694085299962419E-2</v>
      </c>
    </row>
    <row r="3327" spans="19:27" x14ac:dyDescent="0.2">
      <c r="S3327" s="399"/>
      <c r="T3327" s="1401"/>
      <c r="W3327" s="864" t="str">
        <f t="shared" si="59"/>
        <v>1w</v>
      </c>
      <c r="X3327" s="1405">
        <f>_xll.qlCalendarAdvance(Calendar,X3326,W3327,"f",FALSE)</f>
        <v>62534</v>
      </c>
      <c r="Y3327" s="1404">
        <f>_xll.qlCalendarAdvance(Calendar,X3327,NDays&amp;"D")</f>
        <v>62534</v>
      </c>
      <c r="Z3327" s="1403">
        <v>2.2729950213421914E-2</v>
      </c>
      <c r="AA3327" s="1411">
        <v>2.269756112127097E-2</v>
      </c>
    </row>
    <row r="3328" spans="19:27" x14ac:dyDescent="0.2">
      <c r="S3328" s="399"/>
      <c r="T3328" s="1401"/>
      <c r="W3328" s="864" t="str">
        <f t="shared" si="59"/>
        <v>1w</v>
      </c>
      <c r="X3328" s="1405">
        <f>_xll.qlCalendarAdvance(Calendar,X3327,W3328,"f",FALSE)</f>
        <v>62541</v>
      </c>
      <c r="Y3328" s="1404">
        <f>_xll.qlCalendarAdvance(Calendar,X3328,NDays&amp;"D")</f>
        <v>62541</v>
      </c>
      <c r="Z3328" s="1403">
        <v>2.2729575827507762E-2</v>
      </c>
      <c r="AA3328" s="1411">
        <v>2.2701021385826969E-2</v>
      </c>
    </row>
    <row r="3329" spans="19:27" x14ac:dyDescent="0.2">
      <c r="S3329" s="399"/>
      <c r="T3329" s="1401"/>
      <c r="W3329" s="864" t="str">
        <f t="shared" si="59"/>
        <v>1w</v>
      </c>
      <c r="X3329" s="1405">
        <f>_xll.qlCalendarAdvance(Calendar,X3328,W3329,"f",FALSE)</f>
        <v>62548</v>
      </c>
      <c r="Y3329" s="1404">
        <f>_xll.qlCalendarAdvance(Calendar,X3329,NDays&amp;"D")</f>
        <v>62548</v>
      </c>
      <c r="Z3329" s="1403">
        <v>2.2732043328329565E-2</v>
      </c>
      <c r="AA3329" s="1411">
        <v>2.2704466093549369E-2</v>
      </c>
    </row>
    <row r="3330" spans="19:27" x14ac:dyDescent="0.2">
      <c r="S3330" s="399"/>
      <c r="T3330" s="1401"/>
      <c r="W3330" s="864" t="str">
        <f t="shared" si="59"/>
        <v>1w</v>
      </c>
      <c r="X3330" s="1405">
        <f>_xll.qlCalendarAdvance(Calendar,X3329,W3330,"f",FALSE)</f>
        <v>62555</v>
      </c>
      <c r="Y3330" s="1404">
        <f>_xll.qlCalendarAdvance(Calendar,X3330,NDays&amp;"D")</f>
        <v>62555</v>
      </c>
      <c r="Z3330" s="1403">
        <v>2.2735446390323322E-2</v>
      </c>
      <c r="AA3330" s="1411">
        <v>2.2707895244762355E-2</v>
      </c>
    </row>
    <row r="3331" spans="19:27" x14ac:dyDescent="0.2">
      <c r="S3331" s="399"/>
      <c r="T3331" s="1401"/>
      <c r="W3331" s="864" t="str">
        <f t="shared" si="59"/>
        <v>1w</v>
      </c>
      <c r="X3331" s="1405">
        <f>_xll.qlCalendarAdvance(Calendar,X3330,W3331,"f",FALSE)</f>
        <v>62562</v>
      </c>
      <c r="Y3331" s="1404">
        <f>_xll.qlCalendarAdvance(Calendar,X3331,NDays&amp;"D")</f>
        <v>62562</v>
      </c>
      <c r="Z3331" s="1403">
        <v>2.2738833868416724E-2</v>
      </c>
      <c r="AA3331" s="1411">
        <v>2.2711308839222788E-2</v>
      </c>
    </row>
    <row r="3332" spans="19:27" x14ac:dyDescent="0.2">
      <c r="S3332" s="399"/>
      <c r="T3332" s="1401"/>
      <c r="W3332" s="864" t="str">
        <f t="shared" si="59"/>
        <v>1w</v>
      </c>
      <c r="X3332" s="1405">
        <f>_xll.qlCalendarAdvance(Calendar,X3331,W3332,"f",FALSE)</f>
        <v>62569</v>
      </c>
      <c r="Y3332" s="1404">
        <f>_xll.qlCalendarAdvance(Calendar,X3332,NDays&amp;"D")</f>
        <v>62569</v>
      </c>
      <c r="Z3332" s="1403">
        <v>2.2742205762596262E-2</v>
      </c>
      <c r="AA3332" s="1411">
        <v>2.2714706876930668E-2</v>
      </c>
    </row>
    <row r="3333" spans="19:27" x14ac:dyDescent="0.2">
      <c r="S3333" s="399"/>
      <c r="T3333" s="1401"/>
      <c r="W3333" s="864" t="str">
        <f t="shared" si="59"/>
        <v>1w</v>
      </c>
      <c r="X3333" s="1405">
        <f>_xll.qlCalendarAdvance(Calendar,X3332,W3333,"f",FALSE)</f>
        <v>62576</v>
      </c>
      <c r="Y3333" s="1404">
        <f>_xll.qlCalendarAdvance(Calendar,X3333,NDays&amp;"D")</f>
        <v>62576</v>
      </c>
      <c r="Z3333" s="1403">
        <v>2.2745562072851132E-2</v>
      </c>
      <c r="AA3333" s="1411">
        <v>2.2718089357967042E-2</v>
      </c>
    </row>
    <row r="3334" spans="19:27" x14ac:dyDescent="0.2">
      <c r="S3334" s="399"/>
      <c r="T3334" s="1401"/>
      <c r="W3334" s="864" t="str">
        <f t="shared" si="59"/>
        <v>1w</v>
      </c>
      <c r="X3334" s="1405">
        <f>_xll.qlCalendarAdvance(Calendar,X3333,W3334,"f",FALSE)</f>
        <v>62583</v>
      </c>
      <c r="Y3334" s="1404">
        <f>_xll.qlCalendarAdvance(Calendar,X3334,NDays&amp;"D")</f>
        <v>62583</v>
      </c>
      <c r="Z3334" s="1403">
        <v>2.2749848527136698E-2</v>
      </c>
      <c r="AA3334" s="1411">
        <v>2.2721456282169816E-2</v>
      </c>
    </row>
    <row r="3335" spans="19:27" x14ac:dyDescent="0.2">
      <c r="S3335" s="399"/>
      <c r="T3335" s="1401"/>
      <c r="W3335" s="864" t="str">
        <f t="shared" si="59"/>
        <v>1w</v>
      </c>
      <c r="X3335" s="1405">
        <f>_xll.qlCalendarAdvance(Calendar,X3334,W3335,"f",FALSE)</f>
        <v>62590</v>
      </c>
      <c r="Y3335" s="1404">
        <f>_xll.qlCalendarAdvance(Calendar,X3335,NDays&amp;"D")</f>
        <v>62590</v>
      </c>
      <c r="Z3335" s="1403">
        <v>2.2753172763361411E-2</v>
      </c>
      <c r="AA3335" s="1411">
        <v>2.2724807649701084E-2</v>
      </c>
    </row>
    <row r="3336" spans="19:27" x14ac:dyDescent="0.2">
      <c r="S3336" s="399"/>
      <c r="T3336" s="1401"/>
      <c r="W3336" s="864" t="str">
        <f t="shared" si="59"/>
        <v>1w</v>
      </c>
      <c r="X3336" s="1405">
        <f>_xll.qlCalendarAdvance(Calendar,X3335,W3336,"f",FALSE)</f>
        <v>62597</v>
      </c>
      <c r="Y3336" s="1404">
        <f>_xll.qlCalendarAdvance(Calendar,X3336,NDays&amp;"D")</f>
        <v>62597</v>
      </c>
      <c r="Z3336" s="1403">
        <v>2.2756481414679137E-2</v>
      </c>
      <c r="AA3336" s="1411">
        <v>2.2728143460560846E-2</v>
      </c>
    </row>
    <row r="3337" spans="19:27" x14ac:dyDescent="0.2">
      <c r="S3337" s="399"/>
      <c r="T3337" s="1401"/>
      <c r="W3337" s="864" t="str">
        <f t="shared" si="59"/>
        <v>1w</v>
      </c>
      <c r="X3337" s="1405">
        <f>_xll.qlCalendarAdvance(Calendar,X3336,W3337,"f",FALSE)</f>
        <v>62604</v>
      </c>
      <c r="Y3337" s="1404">
        <f>_xll.qlCalendarAdvance(Calendar,X3337,NDays&amp;"D")</f>
        <v>62604</v>
      </c>
      <c r="Z3337" s="1403">
        <v>2.2759774481076807E-2</v>
      </c>
      <c r="AA3337" s="1411">
        <v>2.2731463714668054E-2</v>
      </c>
    </row>
    <row r="3338" spans="19:27" x14ac:dyDescent="0.2">
      <c r="S3338" s="399"/>
      <c r="T3338" s="1401"/>
      <c r="W3338" s="864" t="str">
        <f t="shared" si="59"/>
        <v>1w</v>
      </c>
      <c r="X3338" s="1405">
        <f>_xll.qlCalendarAdvance(Calendar,X3337,W3338,"f",FALSE)</f>
        <v>62611</v>
      </c>
      <c r="Y3338" s="1404">
        <f>_xll.qlCalendarAdvance(Calendar,X3338,NDays&amp;"D")</f>
        <v>62611</v>
      </c>
      <c r="Z3338" s="1403">
        <v>2.2762109864766455E-2</v>
      </c>
      <c r="AA3338" s="1411">
        <v>2.2734768412103756E-2</v>
      </c>
    </row>
    <row r="3339" spans="19:27" x14ac:dyDescent="0.2">
      <c r="S3339" s="399"/>
      <c r="T3339" s="1401"/>
      <c r="W3339" s="864" t="str">
        <f t="shared" si="59"/>
        <v>1w</v>
      </c>
      <c r="X3339" s="1405">
        <f>_xll.qlCalendarAdvance(Calendar,X3338,W3339,"f",FALSE)</f>
        <v>62618</v>
      </c>
      <c r="Y3339" s="1404">
        <f>_xll.qlCalendarAdvance(Calendar,X3339,NDays&amp;"D")</f>
        <v>62618</v>
      </c>
      <c r="Z3339" s="1403">
        <v>2.2765372671189648E-2</v>
      </c>
      <c r="AA3339" s="1411">
        <v>2.2738057552705859E-2</v>
      </c>
    </row>
    <row r="3340" spans="19:27" x14ac:dyDescent="0.2">
      <c r="S3340" s="399"/>
      <c r="T3340" s="1401"/>
      <c r="W3340" s="864" t="str">
        <f t="shared" si="59"/>
        <v>1w</v>
      </c>
      <c r="X3340" s="1405">
        <f>_xll.qlCalendarAdvance(Calendar,X3339,W3340,"f",FALSE)</f>
        <v>62625</v>
      </c>
      <c r="Y3340" s="1404">
        <f>_xll.qlCalendarAdvance(Calendar,X3340,NDays&amp;"D")</f>
        <v>62625</v>
      </c>
      <c r="Z3340" s="1403">
        <v>2.2768619893601721E-2</v>
      </c>
      <c r="AA3340" s="1411">
        <v>2.2741331136798548E-2</v>
      </c>
    </row>
    <row r="3341" spans="19:27" x14ac:dyDescent="0.2">
      <c r="S3341" s="399"/>
      <c r="T3341" s="1401"/>
      <c r="W3341" s="864" t="str">
        <f t="shared" si="59"/>
        <v>1w</v>
      </c>
      <c r="X3341" s="1405">
        <f>_xll.qlCalendarAdvance(Calendar,X3340,W3341,"f",FALSE)</f>
        <v>62632</v>
      </c>
      <c r="Y3341" s="1404">
        <f>_xll.qlCalendarAdvance(Calendar,X3341,NDays&amp;"D")</f>
        <v>62632</v>
      </c>
      <c r="Z3341" s="1403">
        <v>2.2771851531989167E-2</v>
      </c>
      <c r="AA3341" s="1411">
        <v>2.2744589164057638E-2</v>
      </c>
    </row>
    <row r="3342" spans="19:27" x14ac:dyDescent="0.2">
      <c r="S3342" s="399"/>
      <c r="T3342" s="1401"/>
      <c r="W3342" s="864" t="str">
        <f t="shared" si="59"/>
        <v>1w</v>
      </c>
      <c r="X3342" s="1405">
        <f>_xll.qlCalendarAdvance(Calendar,X3341,W3342,"f",FALSE)</f>
        <v>62639</v>
      </c>
      <c r="Y3342" s="1404">
        <f>_xll.qlCalendarAdvance(Calendar,X3342,NDays&amp;"D")</f>
        <v>62639</v>
      </c>
      <c r="Z3342" s="1403">
        <v>2.2776006038825083E-2</v>
      </c>
      <c r="AA3342" s="1411">
        <v>2.2747831634483129E-2</v>
      </c>
    </row>
    <row r="3343" spans="19:27" x14ac:dyDescent="0.2">
      <c r="S3343" s="399"/>
      <c r="T3343" s="1401"/>
      <c r="W3343" s="864" t="str">
        <f t="shared" si="59"/>
        <v>1w</v>
      </c>
      <c r="X3343" s="1405">
        <f>_xll.qlCalendarAdvance(Calendar,X3342,W3343,"f",FALSE)</f>
        <v>62646</v>
      </c>
      <c r="Y3343" s="1404">
        <f>_xll.qlCalendarAdvance(Calendar,X3343,NDays&amp;"D")</f>
        <v>62646</v>
      </c>
      <c r="Z3343" s="1403">
        <v>2.2779205595440971E-2</v>
      </c>
      <c r="AA3343" s="1411">
        <v>2.2751058548399206E-2</v>
      </c>
    </row>
    <row r="3344" spans="19:27" x14ac:dyDescent="0.2">
      <c r="S3344" s="399"/>
      <c r="T3344" s="1401"/>
      <c r="W3344" s="864" t="str">
        <f t="shared" si="59"/>
        <v>1w</v>
      </c>
      <c r="X3344" s="1405">
        <f>_xll.qlCalendarAdvance(Calendar,X3343,W3344,"f",FALSE)</f>
        <v>62653</v>
      </c>
      <c r="Y3344" s="1404">
        <f>_xll.qlCalendarAdvance(Calendar,X3344,NDays&amp;"D")</f>
        <v>62653</v>
      </c>
      <c r="Z3344" s="1403">
        <v>2.2782389567040068E-2</v>
      </c>
      <c r="AA3344" s="1411">
        <v>2.275426990556273E-2</v>
      </c>
    </row>
    <row r="3345" spans="19:27" x14ac:dyDescent="0.2">
      <c r="S3345" s="399"/>
      <c r="T3345" s="1401"/>
      <c r="W3345" s="864" t="str">
        <f t="shared" si="59"/>
        <v>1w</v>
      </c>
      <c r="X3345" s="1405">
        <f>_xll.qlCalendarAdvance(Calendar,X3344,W3345,"f",FALSE)</f>
        <v>62660</v>
      </c>
      <c r="Y3345" s="1404">
        <f>_xll.qlCalendarAdvance(Calendar,X3345,NDays&amp;"D")</f>
        <v>62660</v>
      </c>
      <c r="Z3345" s="1403">
        <v>2.2785557953622377E-2</v>
      </c>
      <c r="AA3345" s="1411">
        <v>2.2757465706054747E-2</v>
      </c>
    </row>
    <row r="3346" spans="19:27" x14ac:dyDescent="0.2">
      <c r="S3346" s="399"/>
      <c r="T3346" s="1401"/>
      <c r="W3346" s="864" t="str">
        <f t="shared" si="59"/>
        <v>1w</v>
      </c>
      <c r="X3346" s="1405">
        <f>_xll.qlCalendarAdvance(Calendar,X3345,W3346,"f",FALSE)</f>
        <v>62667</v>
      </c>
      <c r="Y3346" s="1404">
        <f>_xll.qlCalendarAdvance(Calendar,X3346,NDays&amp;"D")</f>
        <v>62667</v>
      </c>
      <c r="Z3346" s="1403">
        <v>2.2788710755164369E-2</v>
      </c>
      <c r="AA3346" s="1411">
        <v>2.2760645949470026E-2</v>
      </c>
    </row>
    <row r="3347" spans="19:27" x14ac:dyDescent="0.2">
      <c r="S3347" s="399"/>
      <c r="T3347" s="1401"/>
      <c r="W3347" s="864" t="str">
        <f t="shared" si="59"/>
        <v>1w</v>
      </c>
      <c r="X3347" s="1405">
        <f>_xll.qlCalendarAdvance(Calendar,X3346,W3347,"f",FALSE)</f>
        <v>62674</v>
      </c>
      <c r="Y3347" s="1404">
        <f>_xll.qlCalendarAdvance(Calendar,X3347,NDays&amp;"D")</f>
        <v>62674</v>
      </c>
      <c r="Z3347" s="1403">
        <v>2.2791847971666036E-2</v>
      </c>
      <c r="AA3347" s="1411">
        <v>2.2763810636537984E-2</v>
      </c>
    </row>
    <row r="3348" spans="19:27" x14ac:dyDescent="0.2">
      <c r="S3348" s="399"/>
      <c r="T3348" s="1401"/>
      <c r="W3348" s="864" t="str">
        <f t="shared" si="59"/>
        <v>1w</v>
      </c>
      <c r="X3348" s="1405">
        <f>_xll.qlCalendarAdvance(Calendar,X3347,W3348,"f",FALSE)</f>
        <v>62681</v>
      </c>
      <c r="Y3348" s="1404">
        <f>_xll.qlCalendarAdvance(Calendar,X3348,NDays&amp;"D")</f>
        <v>62681</v>
      </c>
      <c r="Z3348" s="1403">
        <v>2.279496960310386E-2</v>
      </c>
      <c r="AA3348" s="1411">
        <v>2.2766959766772343E-2</v>
      </c>
    </row>
    <row r="3349" spans="19:27" x14ac:dyDescent="0.2">
      <c r="S3349" s="399"/>
      <c r="T3349" s="1401"/>
      <c r="W3349" s="864" t="str">
        <f t="shared" si="59"/>
        <v>1w</v>
      </c>
      <c r="X3349" s="1405">
        <f>_xll.qlCalendarAdvance(Calendar,X3348,W3349,"f",FALSE)</f>
        <v>62688</v>
      </c>
      <c r="Y3349" s="1404">
        <f>_xll.qlCalendarAdvance(Calendar,X3349,NDays&amp;"D")</f>
        <v>62688</v>
      </c>
      <c r="Z3349" s="1403">
        <v>2.2798075649472605E-2</v>
      </c>
      <c r="AA3349" s="1411">
        <v>2.2770093340173103E-2</v>
      </c>
    </row>
    <row r="3350" spans="19:27" x14ac:dyDescent="0.2">
      <c r="S3350" s="399"/>
      <c r="T3350" s="1401"/>
      <c r="W3350" s="864" t="str">
        <f t="shared" si="59"/>
        <v>1w</v>
      </c>
      <c r="X3350" s="1405">
        <f>_xll.qlCalendarAdvance(Calendar,X3349,W3350,"f",FALSE)</f>
        <v>62695</v>
      </c>
      <c r="Y3350" s="1404">
        <f>_xll.qlCalendarAdvance(Calendar,X3350,NDays&amp;"D")</f>
        <v>62695</v>
      </c>
      <c r="Z3350" s="1403">
        <v>2.280116611075397E-2</v>
      </c>
      <c r="AA3350" s="1411">
        <v>2.2773211356983403E-2</v>
      </c>
    </row>
    <row r="3351" spans="19:27" x14ac:dyDescent="0.2">
      <c r="S3351" s="399"/>
      <c r="T3351" s="1401"/>
      <c r="W3351" s="864" t="str">
        <f t="shared" si="59"/>
        <v>1w</v>
      </c>
      <c r="X3351" s="1405">
        <f>_xll.qlCalendarAdvance(Calendar,X3350,W3351,"f",FALSE)</f>
        <v>62702</v>
      </c>
      <c r="Y3351" s="1404">
        <f>_xll.qlCalendarAdvance(Calendar,X3351,NDays&amp;"D")</f>
        <v>62702</v>
      </c>
      <c r="Z3351" s="1403">
        <v>2.280331079161043E-2</v>
      </c>
      <c r="AA3351" s="1411">
        <v>2.2776313817122196E-2</v>
      </c>
    </row>
    <row r="3352" spans="19:27" x14ac:dyDescent="0.2">
      <c r="S3352" s="399"/>
      <c r="T3352" s="1401"/>
      <c r="W3352" s="864" t="str">
        <f t="shared" si="59"/>
        <v>1w</v>
      </c>
      <c r="X3352" s="1405">
        <f>_xll.qlCalendarAdvance(Calendar,X3351,W3352,"f",FALSE)</f>
        <v>62709</v>
      </c>
      <c r="Y3352" s="1404">
        <f>_xll.qlCalendarAdvance(Calendar,X3352,NDays&amp;"D")</f>
        <v>62709</v>
      </c>
      <c r="Z3352" s="1403">
        <v>2.2806371004884106E-2</v>
      </c>
      <c r="AA3352" s="1411">
        <v>2.2779400720508436E-2</v>
      </c>
    </row>
    <row r="3353" spans="19:27" x14ac:dyDescent="0.2">
      <c r="S3353" s="399"/>
      <c r="T3353" s="1401"/>
      <c r="W3353" s="864" t="str">
        <f t="shared" si="59"/>
        <v>1w</v>
      </c>
      <c r="X3353" s="1405">
        <f>_xll.qlCalendarAdvance(Calendar,X3352,W3353,"f",FALSE)</f>
        <v>62716</v>
      </c>
      <c r="Y3353" s="1404">
        <f>_xll.qlCalendarAdvance(Calendar,X3353,NDays&amp;"D")</f>
        <v>62716</v>
      </c>
      <c r="Z3353" s="1403">
        <v>2.2809415633984569E-2</v>
      </c>
      <c r="AA3353" s="1411">
        <v>2.2782472067061077E-2</v>
      </c>
    </row>
    <row r="3354" spans="19:27" x14ac:dyDescent="0.2">
      <c r="S3354" s="399"/>
      <c r="T3354" s="1401"/>
      <c r="W3354" s="864" t="str">
        <f t="shared" ref="W3354:W3417" si="60">W3353</f>
        <v>1w</v>
      </c>
      <c r="X3354" s="1405">
        <f>_xll.qlCalendarAdvance(Calendar,X3353,W3354,"f",FALSE)</f>
        <v>62723</v>
      </c>
      <c r="Y3354" s="1404">
        <f>_xll.qlCalendarAdvance(Calendar,X3354,NDays&amp;"D")</f>
        <v>62723</v>
      </c>
      <c r="Z3354" s="1403">
        <v>2.2812444678903719E-2</v>
      </c>
      <c r="AA3354" s="1411">
        <v>2.2785527857104304E-2</v>
      </c>
    </row>
    <row r="3355" spans="19:27" x14ac:dyDescent="0.2">
      <c r="S3355" s="399"/>
      <c r="T3355" s="1401"/>
      <c r="W3355" s="864" t="str">
        <f t="shared" si="60"/>
        <v>1w</v>
      </c>
      <c r="X3355" s="1405">
        <f>_xll.qlCalendarAdvance(Calendar,X3354,W3355,"f",FALSE)</f>
        <v>62730</v>
      </c>
      <c r="Y3355" s="1404">
        <f>_xll.qlCalendarAdvance(Calendar,X3355,NDays&amp;"D")</f>
        <v>62730</v>
      </c>
      <c r="Z3355" s="1403">
        <v>2.2815458139625343E-2</v>
      </c>
      <c r="AA3355" s="1411">
        <v>2.2788568090151839E-2</v>
      </c>
    </row>
    <row r="3356" spans="19:27" x14ac:dyDescent="0.2">
      <c r="S3356" s="399"/>
      <c r="T3356" s="1401"/>
      <c r="W3356" s="864" t="str">
        <f t="shared" si="60"/>
        <v>1w</v>
      </c>
      <c r="X3356" s="1405">
        <f>_xll.qlCalendarAdvance(Calendar,X3355,W3356,"f",FALSE)</f>
        <v>62737</v>
      </c>
      <c r="Y3356" s="1404">
        <f>_xll.qlCalendarAdvance(Calendar,X3356,NDays&amp;"D")</f>
        <v>62737</v>
      </c>
      <c r="Z3356" s="1403">
        <v>2.2819381591005907E-2</v>
      </c>
      <c r="AA3356" s="1411">
        <v>2.2791592766608915E-2</v>
      </c>
    </row>
    <row r="3357" spans="19:27" x14ac:dyDescent="0.2">
      <c r="S3357" s="399"/>
      <c r="T3357" s="1401"/>
      <c r="W3357" s="864" t="str">
        <f t="shared" si="60"/>
        <v>1w</v>
      </c>
      <c r="X3357" s="1405">
        <f>_xll.qlCalendarAdvance(Calendar,X3356,W3357,"f",FALSE)</f>
        <v>62744</v>
      </c>
      <c r="Y3357" s="1404">
        <f>_xll.qlCalendarAdvance(Calendar,X3357,NDays&amp;"D")</f>
        <v>62744</v>
      </c>
      <c r="Z3357" s="1403">
        <v>2.2822362956359282E-2</v>
      </c>
      <c r="AA3357" s="1411">
        <v>2.2794601886313437E-2</v>
      </c>
    </row>
    <row r="3358" spans="19:27" x14ac:dyDescent="0.2">
      <c r="S3358" s="399"/>
      <c r="T3358" s="1401"/>
      <c r="W3358" s="864" t="str">
        <f t="shared" si="60"/>
        <v>1w</v>
      </c>
      <c r="X3358" s="1405">
        <f>_xll.qlCalendarAdvance(Calendar,X3357,W3358,"f",FALSE)</f>
        <v>62751</v>
      </c>
      <c r="Y3358" s="1404">
        <f>_xll.qlCalendarAdvance(Calendar,X3358,NDays&amp;"D")</f>
        <v>62751</v>
      </c>
      <c r="Z3358" s="1403">
        <v>2.282532873653639E-2</v>
      </c>
      <c r="AA3358" s="1411">
        <v>2.2797595449265406E-2</v>
      </c>
    </row>
    <row r="3359" spans="19:27" x14ac:dyDescent="0.2">
      <c r="S3359" s="399"/>
      <c r="T3359" s="1401"/>
      <c r="W3359" s="864" t="str">
        <f t="shared" si="60"/>
        <v>1w</v>
      </c>
      <c r="X3359" s="1405">
        <f>_xll.qlCalendarAdvance(Calendar,X3358,W3359,"f",FALSE)</f>
        <v>62758</v>
      </c>
      <c r="Y3359" s="1404">
        <f>_xll.qlCalendarAdvance(Calendar,X3359,NDays&amp;"D")</f>
        <v>62758</v>
      </c>
      <c r="Z3359" s="1403">
        <v>2.2828278931518928E-2</v>
      </c>
      <c r="AA3359" s="1411">
        <v>2.2800573455626916E-2</v>
      </c>
    </row>
    <row r="3360" spans="19:27" x14ac:dyDescent="0.2">
      <c r="S3360" s="399"/>
      <c r="T3360" s="1401"/>
      <c r="W3360" s="864" t="str">
        <f t="shared" si="60"/>
        <v>1w</v>
      </c>
      <c r="X3360" s="1405">
        <f>_xll.qlCalendarAdvance(Calendar,X3359,W3360,"f",FALSE)</f>
        <v>62765</v>
      </c>
      <c r="Y3360" s="1404">
        <f>_xll.qlCalendarAdvance(Calendar,X3360,NDays&amp;"D")</f>
        <v>62765</v>
      </c>
      <c r="Z3360" s="1403">
        <v>2.2830291679897773E-2</v>
      </c>
      <c r="AA3360" s="1411">
        <v>2.2803535904992733E-2</v>
      </c>
    </row>
    <row r="3361" spans="19:27" x14ac:dyDescent="0.2">
      <c r="S3361" s="399"/>
      <c r="T3361" s="1401"/>
      <c r="W3361" s="864" t="str">
        <f t="shared" si="60"/>
        <v>1w</v>
      </c>
      <c r="X3361" s="1405">
        <f>_xll.qlCalendarAdvance(Calendar,X3360,W3361,"f",FALSE)</f>
        <v>62772</v>
      </c>
      <c r="Y3361" s="1404">
        <f>_xll.qlCalendarAdvance(Calendar,X3361,NDays&amp;"D")</f>
        <v>62772</v>
      </c>
      <c r="Z3361" s="1403">
        <v>2.2833211635207316E-2</v>
      </c>
      <c r="AA3361" s="1411">
        <v>2.2806482797930183E-2</v>
      </c>
    </row>
    <row r="3362" spans="19:27" x14ac:dyDescent="0.2">
      <c r="S3362" s="399"/>
      <c r="T3362" s="1401"/>
      <c r="W3362" s="864" t="str">
        <f t="shared" si="60"/>
        <v>1w</v>
      </c>
      <c r="X3362" s="1405">
        <f>_xll.qlCalendarAdvance(Calendar,X3361,W3362,"f",FALSE)</f>
        <v>62779</v>
      </c>
      <c r="Y3362" s="1404">
        <f>_xll.qlCalendarAdvance(Calendar,X3362,NDays&amp;"D")</f>
        <v>62779</v>
      </c>
      <c r="Z3362" s="1403">
        <v>2.283611600624099E-2</v>
      </c>
      <c r="AA3362" s="1411">
        <v>2.2809414134196127E-2</v>
      </c>
    </row>
    <row r="3363" spans="19:27" x14ac:dyDescent="0.2">
      <c r="S3363" s="399"/>
      <c r="T3363" s="1401"/>
      <c r="W3363" s="864" t="str">
        <f t="shared" si="60"/>
        <v>1w</v>
      </c>
      <c r="X3363" s="1405">
        <f>_xll.qlCalendarAdvance(Calendar,X3362,W3363,"f",FALSE)</f>
        <v>62786</v>
      </c>
      <c r="Y3363" s="1404">
        <f>_xll.qlCalendarAdvance(Calendar,X3363,NDays&amp;"D")</f>
        <v>62786</v>
      </c>
      <c r="Z3363" s="1403">
        <v>2.2839004792987987E-2</v>
      </c>
      <c r="AA3363" s="1411">
        <v>2.2812329913466378E-2</v>
      </c>
    </row>
    <row r="3364" spans="19:27" x14ac:dyDescent="0.2">
      <c r="S3364" s="399"/>
      <c r="T3364" s="1401"/>
      <c r="W3364" s="864" t="str">
        <f t="shared" si="60"/>
        <v>1w</v>
      </c>
      <c r="X3364" s="1405">
        <f>_xll.qlCalendarAdvance(Calendar,X3363,W3364,"f",FALSE)</f>
        <v>62793</v>
      </c>
      <c r="Y3364" s="1404">
        <f>_xll.qlCalendarAdvance(Calendar,X3364,NDays&amp;"D")</f>
        <v>62793</v>
      </c>
      <c r="Z3364" s="1403">
        <v>2.2845550221623327E-2</v>
      </c>
      <c r="AA3364" s="1411">
        <v>2.2815230136065123E-2</v>
      </c>
    </row>
    <row r="3365" spans="19:27" x14ac:dyDescent="0.2">
      <c r="S3365" s="399"/>
      <c r="T3365" s="1401"/>
      <c r="W3365" s="864" t="str">
        <f t="shared" si="60"/>
        <v>1w</v>
      </c>
      <c r="X3365" s="1405">
        <f>_xll.qlCalendarAdvance(Calendar,X3364,W3365,"f",FALSE)</f>
        <v>62800</v>
      </c>
      <c r="Y3365" s="1404">
        <f>_xll.qlCalendarAdvance(Calendar,X3365,NDays&amp;"D")</f>
        <v>62800</v>
      </c>
      <c r="Z3365" s="1403">
        <v>2.2845652811729525E-2</v>
      </c>
      <c r="AA3365" s="1411">
        <v>2.2818114802073408E-2</v>
      </c>
    </row>
    <row r="3366" spans="19:27" x14ac:dyDescent="0.2">
      <c r="S3366" s="399"/>
      <c r="T3366" s="1401"/>
      <c r="W3366" s="864" t="str">
        <f t="shared" si="60"/>
        <v>1w</v>
      </c>
      <c r="X3366" s="1405">
        <f>_xll.qlCalendarAdvance(Calendar,X3365,W3366,"f",FALSE)</f>
        <v>62807</v>
      </c>
      <c r="Y3366" s="1404">
        <f>_xll.qlCalendarAdvance(Calendar,X3366,NDays&amp;"D")</f>
        <v>62807</v>
      </c>
      <c r="Z3366" s="1403">
        <v>2.2848493910041585E-2</v>
      </c>
      <c r="AA3366" s="1411">
        <v>2.2820983911248094E-2</v>
      </c>
    </row>
    <row r="3367" spans="19:27" x14ac:dyDescent="0.2">
      <c r="S3367" s="399"/>
      <c r="T3367" s="1401"/>
      <c r="W3367" s="864" t="str">
        <f t="shared" si="60"/>
        <v>1w</v>
      </c>
      <c r="X3367" s="1405">
        <f>_xll.qlCalendarAdvance(Calendar,X3366,W3367,"f",FALSE)</f>
        <v>62814</v>
      </c>
      <c r="Y3367" s="1404">
        <f>_xll.qlCalendarAdvance(Calendar,X3367,NDays&amp;"D")</f>
        <v>62814</v>
      </c>
      <c r="Z3367" s="1403">
        <v>2.2851319423070185E-2</v>
      </c>
      <c r="AA3367" s="1411">
        <v>2.2823837463589181E-2</v>
      </c>
    </row>
    <row r="3368" spans="19:27" x14ac:dyDescent="0.2">
      <c r="S3368" s="399"/>
      <c r="T3368" s="1401"/>
      <c r="W3368" s="864" t="str">
        <f t="shared" si="60"/>
        <v>1w</v>
      </c>
      <c r="X3368" s="1405">
        <f>_xll.qlCalendarAdvance(Calendar,X3367,W3368,"f",FALSE)</f>
        <v>62821</v>
      </c>
      <c r="Y3368" s="1404">
        <f>_xll.qlCalendarAdvance(Calendar,X3368,NDays&amp;"D")</f>
        <v>62821</v>
      </c>
      <c r="Z3368" s="1403">
        <v>2.2854129350810101E-2</v>
      </c>
      <c r="AA3368" s="1411">
        <v>2.2826675459339807E-2</v>
      </c>
    </row>
    <row r="3369" spans="19:27" x14ac:dyDescent="0.2">
      <c r="S3369" s="399"/>
      <c r="T3369" s="1401"/>
      <c r="W3369" s="864" t="str">
        <f t="shared" si="60"/>
        <v>1w</v>
      </c>
      <c r="X3369" s="1405">
        <f>_xll.qlCalendarAdvance(Calendar,X3368,W3369,"f",FALSE)</f>
        <v>62828</v>
      </c>
      <c r="Y3369" s="1404">
        <f>_xll.qlCalendarAdvance(Calendar,X3369,NDays&amp;"D")</f>
        <v>62828</v>
      </c>
      <c r="Z3369" s="1403">
        <v>2.2856923693235186E-2</v>
      </c>
      <c r="AA3369" s="1411">
        <v>2.282949789833788E-2</v>
      </c>
    </row>
    <row r="3370" spans="19:27" x14ac:dyDescent="0.2">
      <c r="S3370" s="399"/>
      <c r="T3370" s="1401"/>
      <c r="W3370" s="864" t="str">
        <f t="shared" si="60"/>
        <v>1w</v>
      </c>
      <c r="X3370" s="1405">
        <f>_xll.qlCalendarAdvance(Calendar,X3369,W3370,"f",FALSE)</f>
        <v>62835</v>
      </c>
      <c r="Y3370" s="1404">
        <f>_xll.qlCalendarAdvance(Calendar,X3370,NDays&amp;"D")</f>
        <v>62835</v>
      </c>
      <c r="Z3370" s="1403">
        <v>2.2859702450345437E-2</v>
      </c>
      <c r="AA3370" s="1411">
        <v>2.2832304780583401E-2</v>
      </c>
    </row>
    <row r="3371" spans="19:27" x14ac:dyDescent="0.2">
      <c r="S3371" s="399"/>
      <c r="T3371" s="1401"/>
      <c r="W3371" s="864" t="str">
        <f t="shared" si="60"/>
        <v>1w</v>
      </c>
      <c r="X3371" s="1405">
        <f>_xll.qlCalendarAdvance(Calendar,X3370,W3371,"f",FALSE)</f>
        <v>62842</v>
      </c>
      <c r="Y3371" s="1404">
        <f>_xll.qlCalendarAdvance(Calendar,X3371,NDays&amp;"D")</f>
        <v>62842</v>
      </c>
      <c r="Z3371" s="1403">
        <v>2.2862465622127789E-2</v>
      </c>
      <c r="AA3371" s="1411">
        <v>2.2835096106238462E-2</v>
      </c>
    </row>
    <row r="3372" spans="19:27" x14ac:dyDescent="0.2">
      <c r="S3372" s="399"/>
      <c r="T3372" s="1401"/>
      <c r="W3372" s="864" t="str">
        <f t="shared" si="60"/>
        <v>1w</v>
      </c>
      <c r="X3372" s="1405">
        <f>_xll.qlCalendarAdvance(Calendar,X3371,W3372,"f",FALSE)</f>
        <v>62849</v>
      </c>
      <c r="Y3372" s="1404">
        <f>_xll.qlCalendarAdvance(Calendar,X3372,NDays&amp;"D")</f>
        <v>62849</v>
      </c>
      <c r="Z3372" s="1403">
        <v>2.2865213208574393E-2</v>
      </c>
      <c r="AA3372" s="1411">
        <v>2.2837871875059923E-2</v>
      </c>
    </row>
    <row r="3373" spans="19:27" x14ac:dyDescent="0.2">
      <c r="S3373" s="399"/>
      <c r="T3373" s="1401"/>
      <c r="W3373" s="864" t="str">
        <f t="shared" si="60"/>
        <v>1w</v>
      </c>
      <c r="X3373" s="1405">
        <f>_xll.qlCalendarAdvance(Calendar,X3372,W3373,"f",FALSE)</f>
        <v>62856</v>
      </c>
      <c r="Y3373" s="1404">
        <f>_xll.qlCalendarAdvance(Calendar,X3373,NDays&amp;"D")</f>
        <v>62856</v>
      </c>
      <c r="Z3373" s="1403">
        <v>2.286612578302117E-2</v>
      </c>
      <c r="AA3373" s="1411">
        <v>2.2840632087209878E-2</v>
      </c>
    </row>
    <row r="3374" spans="19:27" x14ac:dyDescent="0.2">
      <c r="S3374" s="399"/>
      <c r="T3374" s="1401"/>
      <c r="W3374" s="864" t="str">
        <f t="shared" si="60"/>
        <v>1w</v>
      </c>
      <c r="X3374" s="1405">
        <f>_xll.qlCalendarAdvance(Calendar,X3373,W3374,"f",FALSE)</f>
        <v>62863</v>
      </c>
      <c r="Y3374" s="1404">
        <f>_xll.qlCalendarAdvance(Calendar,X3374,NDays&amp;"D")</f>
        <v>62863</v>
      </c>
      <c r="Z3374" s="1403">
        <v>2.2868844084912451E-2</v>
      </c>
      <c r="AA3374" s="1411">
        <v>2.2843376742445187E-2</v>
      </c>
    </row>
    <row r="3375" spans="19:27" x14ac:dyDescent="0.2">
      <c r="S3375" s="399"/>
      <c r="T3375" s="1401"/>
      <c r="W3375" s="864" t="str">
        <f t="shared" si="60"/>
        <v>1w</v>
      </c>
      <c r="X3375" s="1405">
        <f>_xll.qlCalendarAdvance(Calendar,X3374,W3375,"f",FALSE)</f>
        <v>62870</v>
      </c>
      <c r="Y3375" s="1404">
        <f>_xll.qlCalendarAdvance(Calendar,X3375,NDays&amp;"D")</f>
        <v>62870</v>
      </c>
      <c r="Z3375" s="1403">
        <v>2.2871546803350622E-2</v>
      </c>
      <c r="AA3375" s="1411">
        <v>2.2846105841090036E-2</v>
      </c>
    </row>
    <row r="3376" spans="19:27" x14ac:dyDescent="0.2">
      <c r="S3376" s="399"/>
      <c r="T3376" s="1401"/>
      <c r="W3376" s="864" t="str">
        <f t="shared" si="60"/>
        <v>1w</v>
      </c>
      <c r="X3376" s="1405">
        <f>_xll.qlCalendarAdvance(Calendar,X3375,W3376,"f",FALSE)</f>
        <v>62877</v>
      </c>
      <c r="Y3376" s="1404">
        <f>_xll.qlCalendarAdvance(Calendar,X3376,NDays&amp;"D")</f>
        <v>62877</v>
      </c>
      <c r="Z3376" s="1403">
        <v>2.2874233938313324E-2</v>
      </c>
      <c r="AA3376" s="1411">
        <v>2.2848819383063379E-2</v>
      </c>
    </row>
    <row r="3377" spans="19:27" x14ac:dyDescent="0.2">
      <c r="S3377" s="399"/>
      <c r="T3377" s="1401"/>
      <c r="W3377" s="864" t="str">
        <f t="shared" si="60"/>
        <v>1w</v>
      </c>
      <c r="X3377" s="1405">
        <f>_xll.qlCalendarAdvance(Calendar,X3376,W3377,"f",FALSE)</f>
        <v>62884</v>
      </c>
      <c r="Y3377" s="1404">
        <f>_xll.qlCalendarAdvance(Calendar,X3377,NDays&amp;"D")</f>
        <v>62884</v>
      </c>
      <c r="Z3377" s="1403">
        <v>2.287871736032155E-2</v>
      </c>
      <c r="AA3377" s="1411">
        <v>2.2851517368122076E-2</v>
      </c>
    </row>
    <row r="3378" spans="19:27" x14ac:dyDescent="0.2">
      <c r="S3378" s="399"/>
      <c r="T3378" s="1401"/>
      <c r="W3378" s="864" t="str">
        <f t="shared" si="60"/>
        <v>1w</v>
      </c>
      <c r="X3378" s="1405">
        <f>_xll.qlCalendarAdvance(Calendar,X3377,W3378,"f",FALSE)</f>
        <v>62891</v>
      </c>
      <c r="Y3378" s="1404">
        <f>_xll.qlCalendarAdvance(Calendar,X3378,NDays&amp;"D")</f>
        <v>62891</v>
      </c>
      <c r="Z3378" s="1403">
        <v>2.288499075752377E-2</v>
      </c>
      <c r="AA3378" s="1411">
        <v>2.2854199796509267E-2</v>
      </c>
    </row>
    <row r="3379" spans="19:27" x14ac:dyDescent="0.2">
      <c r="S3379" s="399"/>
      <c r="T3379" s="1401"/>
      <c r="W3379" s="864" t="str">
        <f t="shared" si="60"/>
        <v>1w</v>
      </c>
      <c r="X3379" s="1405">
        <f>_xll.qlCalendarAdvance(Calendar,X3378,W3379,"f",FALSE)</f>
        <v>62898</v>
      </c>
      <c r="Y3379" s="1404">
        <f>_xll.qlCalendarAdvance(Calendar,X3379,NDays&amp;"D")</f>
        <v>62898</v>
      </c>
      <c r="Z3379" s="1403">
        <v>2.2884009923269666E-2</v>
      </c>
      <c r="AA3379" s="1411">
        <v>2.2856866668305997E-2</v>
      </c>
    </row>
    <row r="3380" spans="19:27" x14ac:dyDescent="0.2">
      <c r="S3380" s="399"/>
      <c r="T3380" s="1401"/>
      <c r="W3380" s="864" t="str">
        <f t="shared" si="60"/>
        <v>1w</v>
      </c>
      <c r="X3380" s="1405">
        <f>_xll.qlCalendarAdvance(Calendar,X3379,W3380,"f",FALSE)</f>
        <v>62905</v>
      </c>
      <c r="Y3380" s="1404">
        <f>_xll.qlCalendarAdvance(Calendar,X3380,NDays&amp;"D")</f>
        <v>62905</v>
      </c>
      <c r="Z3380" s="1403">
        <v>2.2886632826609386E-2</v>
      </c>
      <c r="AA3380" s="1411">
        <v>2.2859517983269129E-2</v>
      </c>
    </row>
    <row r="3381" spans="19:27" x14ac:dyDescent="0.2">
      <c r="S3381" s="399"/>
      <c r="T3381" s="1401"/>
      <c r="W3381" s="864" t="str">
        <f t="shared" si="60"/>
        <v>1w</v>
      </c>
      <c r="X3381" s="1405">
        <f>_xll.qlCalendarAdvance(Calendar,X3380,W3381,"f",FALSE)</f>
        <v>62912</v>
      </c>
      <c r="Y3381" s="1404">
        <f>_xll.qlCalendarAdvance(Calendar,X3381,NDays&amp;"D")</f>
        <v>62912</v>
      </c>
      <c r="Z3381" s="1403">
        <v>2.2889240144519239E-2</v>
      </c>
      <c r="AA3381" s="1411">
        <v>2.2862153741560753E-2</v>
      </c>
    </row>
    <row r="3382" spans="19:27" x14ac:dyDescent="0.2">
      <c r="S3382" s="399"/>
      <c r="T3382" s="1401"/>
      <c r="W3382" s="864" t="str">
        <f t="shared" si="60"/>
        <v>1w</v>
      </c>
      <c r="X3382" s="1405">
        <f>_xll.qlCalendarAdvance(Calendar,X3381,W3382,"f",FALSE)</f>
        <v>62919</v>
      </c>
      <c r="Y3382" s="1404">
        <f>_xll.qlCalendarAdvance(Calendar,X3382,NDays&amp;"D")</f>
        <v>62919</v>
      </c>
      <c r="Z3382" s="1403">
        <v>2.2890930712343015E-2</v>
      </c>
      <c r="AA3382" s="1411">
        <v>2.2864773943018779E-2</v>
      </c>
    </row>
    <row r="3383" spans="19:27" x14ac:dyDescent="0.2">
      <c r="S3383" s="399"/>
      <c r="T3383" s="1401"/>
      <c r="W3383" s="864" t="str">
        <f t="shared" si="60"/>
        <v>1w</v>
      </c>
      <c r="X3383" s="1405">
        <f>_xll.qlCalendarAdvance(Calendar,X3382,W3383,"f",FALSE)</f>
        <v>62926</v>
      </c>
      <c r="Y3383" s="1404">
        <f>_xll.qlCalendarAdvance(Calendar,X3383,NDays&amp;"D")</f>
        <v>62926</v>
      </c>
      <c r="Z3383" s="1403">
        <v>2.2893507811114211E-2</v>
      </c>
      <c r="AA3383" s="1411">
        <v>2.2867378587805298E-2</v>
      </c>
    </row>
    <row r="3384" spans="19:27" x14ac:dyDescent="0.2">
      <c r="S3384" s="399"/>
      <c r="T3384" s="1401"/>
      <c r="W3384" s="864" t="str">
        <f t="shared" si="60"/>
        <v>1w</v>
      </c>
      <c r="X3384" s="1405">
        <f>_xll.qlCalendarAdvance(Calendar,X3383,W3384,"f",FALSE)</f>
        <v>62933</v>
      </c>
      <c r="Y3384" s="1404">
        <f>_xll.qlCalendarAdvance(Calendar,X3384,NDays&amp;"D")</f>
        <v>62933</v>
      </c>
      <c r="Z3384" s="1403">
        <v>2.2896069325377209E-2</v>
      </c>
      <c r="AA3384" s="1411">
        <v>2.2869967675839264E-2</v>
      </c>
    </row>
    <row r="3385" spans="19:27" x14ac:dyDescent="0.2">
      <c r="S3385" s="399"/>
      <c r="T3385" s="1401"/>
      <c r="W3385" s="864" t="str">
        <f t="shared" si="60"/>
        <v>1w</v>
      </c>
      <c r="X3385" s="1405">
        <f>_xll.qlCalendarAdvance(Calendar,X3384,W3385,"f",FALSE)</f>
        <v>62940</v>
      </c>
      <c r="Y3385" s="1404">
        <f>_xll.qlCalendarAdvance(Calendar,X3385,NDays&amp;"D")</f>
        <v>62940</v>
      </c>
      <c r="Z3385" s="1403">
        <v>2.2898615255123898E-2</v>
      </c>
      <c r="AA3385" s="1411">
        <v>2.2872541207120678E-2</v>
      </c>
    </row>
    <row r="3386" spans="19:27" x14ac:dyDescent="0.2">
      <c r="S3386" s="399"/>
      <c r="T3386" s="1401"/>
      <c r="W3386" s="864" t="str">
        <f t="shared" si="60"/>
        <v>1w</v>
      </c>
      <c r="X3386" s="1405">
        <f>_xll.qlCalendarAdvance(Calendar,X3385,W3386,"f",FALSE)</f>
        <v>62947</v>
      </c>
      <c r="Y3386" s="1404">
        <f>_xll.qlCalendarAdvance(Calendar,X3386,NDays&amp;"D")</f>
        <v>62947</v>
      </c>
      <c r="Z3386" s="1403">
        <v>2.2902042952168258E-2</v>
      </c>
      <c r="AA3386" s="1411">
        <v>2.2875099181730585E-2</v>
      </c>
    </row>
    <row r="3387" spans="19:27" x14ac:dyDescent="0.2">
      <c r="S3387" s="399"/>
      <c r="T3387" s="1401"/>
      <c r="W3387" s="864" t="str">
        <f t="shared" si="60"/>
        <v>1w</v>
      </c>
      <c r="X3387" s="1405">
        <f>_xll.qlCalendarAdvance(Calendar,X3386,W3387,"f",FALSE)</f>
        <v>62954</v>
      </c>
      <c r="Y3387" s="1404">
        <f>_xll.qlCalendarAdvance(Calendar,X3387,NDays&amp;"D")</f>
        <v>62954</v>
      </c>
      <c r="Z3387" s="1403">
        <v>2.2904556757247948E-2</v>
      </c>
      <c r="AA3387" s="1411">
        <v>2.2877641599587939E-2</v>
      </c>
    </row>
    <row r="3388" spans="19:27" x14ac:dyDescent="0.2">
      <c r="S3388" s="399"/>
      <c r="T3388" s="1401"/>
      <c r="W3388" s="864" t="str">
        <f t="shared" si="60"/>
        <v>1w</v>
      </c>
      <c r="X3388" s="1405">
        <f>_xll.qlCalendarAdvance(Calendar,X3387,W3388,"f",FALSE)</f>
        <v>62961</v>
      </c>
      <c r="Y3388" s="1404">
        <f>_xll.qlCalendarAdvance(Calendar,X3388,NDays&amp;"D")</f>
        <v>62961</v>
      </c>
      <c r="Z3388" s="1403">
        <v>2.2907054976827181E-2</v>
      </c>
      <c r="AA3388" s="1411">
        <v>2.288016846069274E-2</v>
      </c>
    </row>
    <row r="3389" spans="19:27" x14ac:dyDescent="0.2">
      <c r="S3389" s="399"/>
      <c r="T3389" s="1401"/>
      <c r="W3389" s="864" t="str">
        <f t="shared" si="60"/>
        <v>1w</v>
      </c>
      <c r="X3389" s="1405">
        <f>_xll.qlCalendarAdvance(Calendar,X3388,W3389,"f",FALSE)</f>
        <v>62968</v>
      </c>
      <c r="Y3389" s="1404">
        <f>_xll.qlCalendarAdvance(Calendar,X3389,NDays&amp;"D")</f>
        <v>62968</v>
      </c>
      <c r="Z3389" s="1403">
        <v>2.2909537610882432E-2</v>
      </c>
      <c r="AA3389" s="1411">
        <v>2.2882679764963942E-2</v>
      </c>
    </row>
    <row r="3390" spans="19:27" x14ac:dyDescent="0.2">
      <c r="S3390" s="399"/>
      <c r="T3390" s="1401"/>
      <c r="W3390" s="864" t="str">
        <f t="shared" si="60"/>
        <v>1w</v>
      </c>
      <c r="X3390" s="1405">
        <f>_xll.qlCalendarAdvance(Calendar,X3389,W3390,"f",FALSE)</f>
        <v>62975</v>
      </c>
      <c r="Y3390" s="1404">
        <f>_xll.qlCalendarAdvance(Calendar,X3390,NDays&amp;"D")</f>
        <v>62975</v>
      </c>
      <c r="Z3390" s="1403">
        <v>2.2911111135761535E-2</v>
      </c>
      <c r="AA3390" s="1411">
        <v>2.2885175512725731E-2</v>
      </c>
    </row>
    <row r="3391" spans="19:27" x14ac:dyDescent="0.2">
      <c r="S3391" s="399"/>
      <c r="T3391" s="1401"/>
      <c r="W3391" s="864" t="str">
        <f t="shared" si="60"/>
        <v>1w</v>
      </c>
      <c r="X3391" s="1405">
        <f>_xll.qlCalendarAdvance(Calendar,X3390,W3391,"f",FALSE)</f>
        <v>62982</v>
      </c>
      <c r="Y3391" s="1404">
        <f>_xll.qlCalendarAdvance(Calendar,X3391,NDays&amp;"D")</f>
        <v>62982</v>
      </c>
      <c r="Z3391" s="1403">
        <v>2.2913563558207766E-2</v>
      </c>
      <c r="AA3391" s="1411">
        <v>2.288765570365392E-2</v>
      </c>
    </row>
    <row r="3392" spans="19:27" x14ac:dyDescent="0.2">
      <c r="S3392" s="399"/>
      <c r="T3392" s="1401"/>
      <c r="W3392" s="864" t="str">
        <f t="shared" si="60"/>
        <v>1w</v>
      </c>
      <c r="X3392" s="1405">
        <f>_xll.qlCalendarAdvance(Calendar,X3391,W3392,"f",FALSE)</f>
        <v>62989</v>
      </c>
      <c r="Y3392" s="1404">
        <f>_xll.qlCalendarAdvance(Calendar,X3392,NDays&amp;"D")</f>
        <v>62989</v>
      </c>
      <c r="Z3392" s="1403">
        <v>2.2916000396067449E-2</v>
      </c>
      <c r="AA3392" s="1411">
        <v>2.2890120337667463E-2</v>
      </c>
    </row>
    <row r="3393" spans="19:27" x14ac:dyDescent="0.2">
      <c r="S3393" s="399"/>
      <c r="T3393" s="1401"/>
      <c r="W3393" s="864" t="str">
        <f t="shared" si="60"/>
        <v>1w</v>
      </c>
      <c r="X3393" s="1405">
        <f>_xll.qlCalendarAdvance(Calendar,X3392,W3393,"f",FALSE)</f>
        <v>62996</v>
      </c>
      <c r="Y3393" s="1404">
        <f>_xll.qlCalendarAdvance(Calendar,X3393,NDays&amp;"D")</f>
        <v>62996</v>
      </c>
      <c r="Z3393" s="1403">
        <v>2.2918421649335184E-2</v>
      </c>
      <c r="AA3393" s="1411">
        <v>2.2892569415171593E-2</v>
      </c>
    </row>
    <row r="3394" spans="19:27" x14ac:dyDescent="0.2">
      <c r="S3394" s="399"/>
      <c r="T3394" s="1401"/>
      <c r="W3394" s="864" t="str">
        <f t="shared" si="60"/>
        <v>1w</v>
      </c>
      <c r="X3394" s="1405">
        <f>_xll.qlCalendarAdvance(Calendar,X3393,W3394,"f",FALSE)</f>
        <v>63003</v>
      </c>
      <c r="Y3394" s="1404">
        <f>_xll.qlCalendarAdvance(Calendar,X3394,NDays&amp;"D")</f>
        <v>63003</v>
      </c>
      <c r="Z3394" s="1403">
        <v>2.2920827318000159E-2</v>
      </c>
      <c r="AA3394" s="1411">
        <v>2.289500293592317E-2</v>
      </c>
    </row>
    <row r="3395" spans="19:27" x14ac:dyDescent="0.2">
      <c r="S3395" s="399"/>
      <c r="T3395" s="1401"/>
      <c r="W3395" s="864" t="str">
        <f t="shared" si="60"/>
        <v>1w</v>
      </c>
      <c r="X3395" s="1405">
        <f>_xll.qlCalendarAdvance(Calendar,X3394,W3395,"f",FALSE)</f>
        <v>63010</v>
      </c>
      <c r="Y3395" s="1404">
        <f>_xll.qlCalendarAdvance(Calendar,X3395,NDays&amp;"D")</f>
        <v>63010</v>
      </c>
      <c r="Z3395" s="1403">
        <v>2.2924106118857368E-2</v>
      </c>
      <c r="AA3395" s="1411">
        <v>2.2897420899760101E-2</v>
      </c>
    </row>
    <row r="3396" spans="19:27" x14ac:dyDescent="0.2">
      <c r="S3396" s="399"/>
      <c r="T3396" s="1401"/>
      <c r="W3396" s="864" t="str">
        <f t="shared" si="60"/>
        <v>1w</v>
      </c>
      <c r="X3396" s="1405">
        <f>_xll.qlCalendarAdvance(Calendar,X3395,W3396,"f",FALSE)</f>
        <v>63017</v>
      </c>
      <c r="Y3396" s="1404">
        <f>_xll.qlCalendarAdvance(Calendar,X3396,NDays&amp;"D")</f>
        <v>63017</v>
      </c>
      <c r="Z3396" s="1403">
        <v>2.2926479654032973E-2</v>
      </c>
      <c r="AA3396" s="1411">
        <v>2.2899823307006573E-2</v>
      </c>
    </row>
    <row r="3397" spans="19:27" x14ac:dyDescent="0.2">
      <c r="S3397" s="399"/>
      <c r="T3397" s="1401"/>
      <c r="W3397" s="864" t="str">
        <f t="shared" si="60"/>
        <v>1w</v>
      </c>
      <c r="X3397" s="1405">
        <f>_xll.qlCalendarAdvance(Calendar,X3396,W3397,"f",FALSE)</f>
        <v>63024</v>
      </c>
      <c r="Y3397" s="1404">
        <f>_xll.qlCalendarAdvance(Calendar,X3397,NDays&amp;"D")</f>
        <v>63024</v>
      </c>
      <c r="Z3397" s="1403">
        <v>2.2928837603616626E-2</v>
      </c>
      <c r="AA3397" s="1411">
        <v>2.2902210157419445E-2</v>
      </c>
    </row>
    <row r="3398" spans="19:27" x14ac:dyDescent="0.2">
      <c r="S3398" s="399"/>
      <c r="T3398" s="1401"/>
      <c r="W3398" s="864" t="str">
        <f t="shared" si="60"/>
        <v>1w</v>
      </c>
      <c r="X3398" s="1405">
        <f>_xll.qlCalendarAdvance(Calendar,X3397,W3398,"f",FALSE)</f>
        <v>63031</v>
      </c>
      <c r="Y3398" s="1404">
        <f>_xll.qlCalendarAdvance(Calendar,X3398,NDays&amp;"D")</f>
        <v>63031</v>
      </c>
      <c r="Z3398" s="1403">
        <v>2.2931179967592634E-2</v>
      </c>
      <c r="AA3398" s="1411">
        <v>2.290458145116081E-2</v>
      </c>
    </row>
    <row r="3399" spans="19:27" x14ac:dyDescent="0.2">
      <c r="S3399" s="399"/>
      <c r="T3399" s="1401"/>
      <c r="W3399" s="864" t="str">
        <f t="shared" si="60"/>
        <v>1w</v>
      </c>
      <c r="X3399" s="1405">
        <f>_xll.qlCalendarAdvance(Calendar,X3398,W3399,"f",FALSE)</f>
        <v>63038</v>
      </c>
      <c r="Y3399" s="1404">
        <f>_xll.qlCalendarAdvance(Calendar,X3399,NDays&amp;"D")</f>
        <v>63038</v>
      </c>
      <c r="Z3399" s="1403">
        <v>2.2933506745961001E-2</v>
      </c>
      <c r="AA3399" s="1411">
        <v>2.2906937188230669E-2</v>
      </c>
    </row>
    <row r="3400" spans="19:27" x14ac:dyDescent="0.2">
      <c r="S3400" s="399"/>
      <c r="T3400" s="1401"/>
      <c r="W3400" s="864" t="str">
        <f t="shared" si="60"/>
        <v>1w</v>
      </c>
      <c r="X3400" s="1405">
        <f>_xll.qlCalendarAdvance(Calendar,X3399,W3400,"f",FALSE)</f>
        <v>63045</v>
      </c>
      <c r="Y3400" s="1404">
        <f>_xll.qlCalendarAdvance(Calendar,X3400,NDays&amp;"D")</f>
        <v>63045</v>
      </c>
      <c r="Z3400" s="1403">
        <v>2.2935817938711262E-2</v>
      </c>
      <c r="AA3400" s="1411">
        <v>2.2909277368466929E-2</v>
      </c>
    </row>
    <row r="3401" spans="19:27" x14ac:dyDescent="0.2">
      <c r="S3401" s="399"/>
      <c r="T3401" s="1401"/>
      <c r="W3401" s="864" t="str">
        <f t="shared" si="60"/>
        <v>1w</v>
      </c>
      <c r="X3401" s="1405">
        <f>_xll.qlCalendarAdvance(Calendar,X3400,W3401,"f",FALSE)</f>
        <v>63052</v>
      </c>
      <c r="Y3401" s="1404">
        <f>_xll.qlCalendarAdvance(Calendar,X3401,NDays&amp;"D")</f>
        <v>63052</v>
      </c>
      <c r="Z3401" s="1403">
        <v>2.293811354582774E-2</v>
      </c>
      <c r="AA3401" s="1411">
        <v>2.2911601992031683E-2</v>
      </c>
    </row>
    <row r="3402" spans="19:27" x14ac:dyDescent="0.2">
      <c r="S3402" s="399"/>
      <c r="T3402" s="1401"/>
      <c r="W3402" s="864" t="str">
        <f t="shared" si="60"/>
        <v>1w</v>
      </c>
      <c r="X3402" s="1405">
        <f>_xll.qlCalendarAdvance(Calendar,X3401,W3402,"f",FALSE)</f>
        <v>63059</v>
      </c>
      <c r="Y3402" s="1404">
        <f>_xll.qlCalendarAdvance(Calendar,X3402,NDays&amp;"D")</f>
        <v>63059</v>
      </c>
      <c r="Z3402" s="1403">
        <v>2.2940393567307815E-2</v>
      </c>
      <c r="AA3402" s="1411">
        <v>2.2913911058762837E-2</v>
      </c>
    </row>
    <row r="3403" spans="19:27" x14ac:dyDescent="0.2">
      <c r="S3403" s="399"/>
      <c r="T3403" s="1401"/>
      <c r="W3403" s="864" t="str">
        <f t="shared" si="60"/>
        <v>1w</v>
      </c>
      <c r="X3403" s="1405">
        <f>_xll.qlCalendarAdvance(Calendar,X3402,W3403,"f",FALSE)</f>
        <v>63066</v>
      </c>
      <c r="Y3403" s="1404">
        <f>_xll.qlCalendarAdvance(Calendar,X3403,NDays&amp;"D")</f>
        <v>63066</v>
      </c>
      <c r="Z3403" s="1403">
        <v>2.2942658003135802E-2</v>
      </c>
      <c r="AA3403" s="1411">
        <v>2.2916204568822485E-2</v>
      </c>
    </row>
    <row r="3404" spans="19:27" x14ac:dyDescent="0.2">
      <c r="S3404" s="399"/>
      <c r="T3404" s="1401"/>
      <c r="W3404" s="864" t="str">
        <f t="shared" si="60"/>
        <v>1w</v>
      </c>
      <c r="X3404" s="1405">
        <f>_xll.qlCalendarAdvance(Calendar,X3403,W3404,"f",FALSE)</f>
        <v>63073</v>
      </c>
      <c r="Y3404" s="1404">
        <f>_xll.qlCalendarAdvance(Calendar,X3404,NDays&amp;"D")</f>
        <v>63073</v>
      </c>
      <c r="Z3404" s="1403">
        <v>2.2944026849528898E-2</v>
      </c>
      <c r="AA3404" s="1411">
        <v>2.2918482522048533E-2</v>
      </c>
    </row>
    <row r="3405" spans="19:27" x14ac:dyDescent="0.2">
      <c r="S3405" s="399"/>
      <c r="T3405" s="1401"/>
      <c r="W3405" s="864" t="str">
        <f t="shared" si="60"/>
        <v>1w</v>
      </c>
      <c r="X3405" s="1405">
        <f>_xll.qlCalendarAdvance(Calendar,X3404,W3405,"f",FALSE)</f>
        <v>63080</v>
      </c>
      <c r="Y3405" s="1404">
        <f>_xll.qlCalendarAdvance(Calendar,X3405,NDays&amp;"D")</f>
        <v>63080</v>
      </c>
      <c r="Z3405" s="1403">
        <v>2.2946261086974618E-2</v>
      </c>
      <c r="AA3405" s="1411">
        <v>2.2920744918684122E-2</v>
      </c>
    </row>
    <row r="3406" spans="19:27" x14ac:dyDescent="0.2">
      <c r="S3406" s="399"/>
      <c r="T3406" s="1401"/>
      <c r="W3406" s="864" t="str">
        <f t="shared" si="60"/>
        <v>1w</v>
      </c>
      <c r="X3406" s="1405">
        <f>_xll.qlCalendarAdvance(Calendar,X3405,W3406,"f",FALSE)</f>
        <v>63087</v>
      </c>
      <c r="Y3406" s="1404">
        <f>_xll.qlCalendarAdvance(Calendar,X3406,NDays&amp;"D")</f>
        <v>63087</v>
      </c>
      <c r="Z3406" s="1403">
        <v>2.294847973970952E-2</v>
      </c>
      <c r="AA3406" s="1411">
        <v>2.2922991758486111E-2</v>
      </c>
    </row>
    <row r="3407" spans="19:27" x14ac:dyDescent="0.2">
      <c r="S3407" s="399"/>
      <c r="T3407" s="1401"/>
      <c r="W3407" s="864" t="str">
        <f t="shared" si="60"/>
        <v>1w</v>
      </c>
      <c r="X3407" s="1405">
        <f>_xll.qlCalendarAdvance(Calendar,X3406,W3407,"f",FALSE)</f>
        <v>63094</v>
      </c>
      <c r="Y3407" s="1404">
        <f>_xll.qlCalendarAdvance(Calendar,X3407,NDays&amp;"D")</f>
        <v>63094</v>
      </c>
      <c r="Z3407" s="1403">
        <v>2.29506828077282E-2</v>
      </c>
      <c r="AA3407" s="1411">
        <v>2.2925223041535547E-2</v>
      </c>
    </row>
    <row r="3408" spans="19:27" x14ac:dyDescent="0.2">
      <c r="S3408" s="399"/>
      <c r="T3408" s="1401"/>
      <c r="W3408" s="864" t="str">
        <f t="shared" si="60"/>
        <v>1w</v>
      </c>
      <c r="X3408" s="1405">
        <f>_xll.qlCalendarAdvance(Calendar,X3407,W3408,"f",FALSE)</f>
        <v>63101</v>
      </c>
      <c r="Y3408" s="1404">
        <f>_xll.qlCalendarAdvance(Calendar,X3408,NDays&amp;"D")</f>
        <v>63101</v>
      </c>
      <c r="Z3408" s="1403">
        <v>2.2953746397248669E-2</v>
      </c>
      <c r="AA3408" s="1411">
        <v>2.2927438767832431E-2</v>
      </c>
    </row>
    <row r="3409" spans="19:27" x14ac:dyDescent="0.2">
      <c r="S3409" s="399"/>
      <c r="T3409" s="1401"/>
      <c r="W3409" s="864" t="str">
        <f t="shared" si="60"/>
        <v>1w</v>
      </c>
      <c r="X3409" s="1405">
        <f>_xll.qlCalendarAdvance(Calendar,X3408,W3409,"f",FALSE)</f>
        <v>63108</v>
      </c>
      <c r="Y3409" s="1404">
        <f>_xll.qlCalendarAdvance(Calendar,X3409,NDays&amp;"D")</f>
        <v>63108</v>
      </c>
      <c r="Z3409" s="1403">
        <v>2.2955917319002036E-2</v>
      </c>
      <c r="AA3409" s="1411">
        <v>2.2929638937538854E-2</v>
      </c>
    </row>
    <row r="3410" spans="19:27" x14ac:dyDescent="0.2">
      <c r="S3410" s="399"/>
      <c r="T3410" s="1401"/>
      <c r="W3410" s="864" t="str">
        <f t="shared" si="60"/>
        <v>1w</v>
      </c>
      <c r="X3410" s="1405">
        <f>_xll.qlCalendarAdvance(Calendar,X3409,W3410,"f",FALSE)</f>
        <v>63115</v>
      </c>
      <c r="Y3410" s="1404">
        <f>_xll.qlCalendarAdvance(Calendar,X3410,NDays&amp;"D")</f>
        <v>63115</v>
      </c>
      <c r="Z3410" s="1403">
        <v>2.2958072655048414E-2</v>
      </c>
      <c r="AA3410" s="1411">
        <v>2.2931823550330632E-2</v>
      </c>
    </row>
    <row r="3411" spans="19:27" x14ac:dyDescent="0.2">
      <c r="S3411" s="399"/>
      <c r="T3411" s="1401"/>
      <c r="W3411" s="864" t="str">
        <f t="shared" si="60"/>
        <v>1w</v>
      </c>
      <c r="X3411" s="1405">
        <f>_xll.qlCalendarAdvance(Calendar,X3410,W3411,"f",FALSE)</f>
        <v>63122</v>
      </c>
      <c r="Y3411" s="1404">
        <f>_xll.qlCalendarAdvance(Calendar,X3411,NDays&amp;"D")</f>
        <v>63122</v>
      </c>
      <c r="Z3411" s="1403">
        <v>2.2960212405374728E-2</v>
      </c>
      <c r="AA3411" s="1411">
        <v>2.2933992606369857E-2</v>
      </c>
    </row>
    <row r="3412" spans="19:27" x14ac:dyDescent="0.2">
      <c r="S3412" s="399"/>
      <c r="T3412" s="1401"/>
      <c r="W3412" s="864" t="str">
        <f t="shared" si="60"/>
        <v>1w</v>
      </c>
      <c r="X3412" s="1405">
        <f>_xll.qlCalendarAdvance(Calendar,X3411,W3412,"f",FALSE)</f>
        <v>63129</v>
      </c>
      <c r="Y3412" s="1404">
        <f>_xll.qlCalendarAdvance(Calendar,X3412,NDays&amp;"D")</f>
        <v>63129</v>
      </c>
      <c r="Z3412" s="1403">
        <v>2.2961464376764905E-2</v>
      </c>
      <c r="AA3412" s="1411">
        <v>2.2936146105818622E-2</v>
      </c>
    </row>
    <row r="3413" spans="19:27" x14ac:dyDescent="0.2">
      <c r="S3413" s="399"/>
      <c r="T3413" s="1401"/>
      <c r="W3413" s="864" t="str">
        <f t="shared" si="60"/>
        <v>1w</v>
      </c>
      <c r="X3413" s="1405">
        <f>_xll.qlCalendarAdvance(Calendar,X3412,W3413,"f",FALSE)</f>
        <v>63136</v>
      </c>
      <c r="Y3413" s="1404">
        <f>_xll.qlCalendarAdvance(Calendar,X3413,NDays&amp;"D")</f>
        <v>63136</v>
      </c>
      <c r="Z3413" s="1403">
        <v>2.296357393630255E-2</v>
      </c>
      <c r="AA3413" s="1411">
        <v>2.2938284048433788E-2</v>
      </c>
    </row>
    <row r="3414" spans="19:27" x14ac:dyDescent="0.2">
      <c r="S3414" s="399"/>
      <c r="T3414" s="1401"/>
      <c r="W3414" s="864" t="str">
        <f t="shared" si="60"/>
        <v>1w</v>
      </c>
      <c r="X3414" s="1405">
        <f>_xll.qlCalendarAdvance(Calendar,X3413,W3414,"f",FALSE)</f>
        <v>63143</v>
      </c>
      <c r="Y3414" s="1404">
        <f>_xll.qlCalendarAdvance(Calendar,X3414,NDays&amp;"D")</f>
        <v>63143</v>
      </c>
      <c r="Z3414" s="1403">
        <v>2.2965667911067245E-2</v>
      </c>
      <c r="AA3414" s="1411">
        <v>2.2940406434377447E-2</v>
      </c>
    </row>
    <row r="3415" spans="19:27" x14ac:dyDescent="0.2">
      <c r="S3415" s="399"/>
      <c r="T3415" s="1401"/>
      <c r="W3415" s="864" t="str">
        <f t="shared" si="60"/>
        <v>1w</v>
      </c>
      <c r="X3415" s="1405">
        <f>_xll.qlCalendarAdvance(Calendar,X3414,W3415,"f",FALSE)</f>
        <v>63150</v>
      </c>
      <c r="Y3415" s="1404">
        <f>_xll.qlCalendarAdvance(Calendar,X3415,NDays&amp;"D")</f>
        <v>63150</v>
      </c>
      <c r="Z3415" s="1403">
        <v>2.2967746301045477E-2</v>
      </c>
      <c r="AA3415" s="1411">
        <v>2.2942513263406461E-2</v>
      </c>
    </row>
    <row r="3416" spans="19:27" x14ac:dyDescent="0.2">
      <c r="S3416" s="399"/>
      <c r="T3416" s="1401"/>
      <c r="W3416" s="864" t="str">
        <f t="shared" si="60"/>
        <v>1w</v>
      </c>
      <c r="X3416" s="1405">
        <f>_xll.qlCalendarAdvance(Calendar,X3415,W3416,"f",FALSE)</f>
        <v>63157</v>
      </c>
      <c r="Y3416" s="1404">
        <f>_xll.qlCalendarAdvance(Calendar,X3416,NDays&amp;"D")</f>
        <v>63157</v>
      </c>
      <c r="Z3416" s="1403">
        <v>2.296980910623455E-2</v>
      </c>
      <c r="AA3416" s="1411">
        <v>2.2944604536007107E-2</v>
      </c>
    </row>
    <row r="3417" spans="19:27" x14ac:dyDescent="0.2">
      <c r="S3417" s="399"/>
      <c r="T3417" s="1401"/>
      <c r="W3417" s="864" t="str">
        <f t="shared" si="60"/>
        <v>1w</v>
      </c>
      <c r="X3417" s="1405">
        <f>_xll.qlCalendarAdvance(Calendar,X3416,W3417,"f",FALSE)</f>
        <v>63164</v>
      </c>
      <c r="Y3417" s="1404">
        <f>_xll.qlCalendarAdvance(Calendar,X3417,NDays&amp;"D")</f>
        <v>63164</v>
      </c>
      <c r="Z3417" s="1403">
        <v>2.2972723606782552E-2</v>
      </c>
      <c r="AA3417" s="1411">
        <v>2.2946680251531015E-2</v>
      </c>
    </row>
    <row r="3418" spans="19:27" x14ac:dyDescent="0.2">
      <c r="S3418" s="399"/>
      <c r="T3418" s="1401"/>
      <c r="W3418" s="864" t="str">
        <f t="shared" ref="W3418:W3481" si="61">W3417</f>
        <v>1w</v>
      </c>
      <c r="X3418" s="1405">
        <f>_xll.qlCalendarAdvance(Calendar,X3417,W3418,"f",FALSE)</f>
        <v>63171</v>
      </c>
      <c r="Y3418" s="1404">
        <f>_xll.qlCalendarAdvance(Calendar,X3418,NDays&amp;"D")</f>
        <v>63171</v>
      </c>
      <c r="Z3418" s="1403">
        <v>2.2974754256846208E-2</v>
      </c>
      <c r="AA3418" s="1411">
        <v>2.2948740410383417E-2</v>
      </c>
    </row>
    <row r="3419" spans="19:27" x14ac:dyDescent="0.2">
      <c r="S3419" s="399"/>
      <c r="T3419" s="1401"/>
      <c r="W3419" s="864" t="str">
        <f t="shared" si="61"/>
        <v>1w</v>
      </c>
      <c r="X3419" s="1405">
        <f>_xll.qlCalendarAdvance(Calendar,X3418,W3419,"f",FALSE)</f>
        <v>63178</v>
      </c>
      <c r="Y3419" s="1404">
        <f>_xll.qlCalendarAdvance(Calendar,X3419,NDays&amp;"D")</f>
        <v>63178</v>
      </c>
      <c r="Z3419" s="1403">
        <v>2.2976769321129669E-2</v>
      </c>
      <c r="AA3419" s="1411">
        <v>2.2950785012726405E-2</v>
      </c>
    </row>
    <row r="3420" spans="19:27" x14ac:dyDescent="0.2">
      <c r="S3420" s="399"/>
      <c r="T3420" s="1401"/>
      <c r="W3420" s="864" t="str">
        <f t="shared" si="61"/>
        <v>1w</v>
      </c>
      <c r="X3420" s="1405">
        <f>_xll.qlCalendarAdvance(Calendar,X3419,W3420,"f",FALSE)</f>
        <v>63186</v>
      </c>
      <c r="Y3420" s="1404">
        <f>_xll.qlCalendarAdvance(Calendar,X3420,NDays&amp;"D")</f>
        <v>63186</v>
      </c>
      <c r="Z3420" s="1403">
        <v>2.2980781352367103E-2</v>
      </c>
      <c r="AA3420" s="1411">
        <v>2.2953102651722679E-2</v>
      </c>
    </row>
    <row r="3421" spans="19:27" x14ac:dyDescent="0.2">
      <c r="S3421" s="399"/>
      <c r="T3421" s="1401"/>
      <c r="W3421" s="864" t="str">
        <f t="shared" si="61"/>
        <v>1w</v>
      </c>
      <c r="X3421" s="1405">
        <f>_xll.qlCalendarAdvance(Calendar,X3420,W3421,"f",FALSE)</f>
        <v>63193</v>
      </c>
      <c r="Y3421" s="1404">
        <f>_xll.qlCalendarAdvance(Calendar,X3421,NDays&amp;"D")</f>
        <v>63193</v>
      </c>
      <c r="Z3421" s="1403">
        <v>2.2982761040991111E-2</v>
      </c>
      <c r="AA3421" s="1411">
        <v>2.2955113918109449E-2</v>
      </c>
    </row>
    <row r="3422" spans="19:27" x14ac:dyDescent="0.2">
      <c r="S3422" s="399"/>
      <c r="T3422" s="1401"/>
      <c r="W3422" s="864" t="str">
        <f t="shared" si="61"/>
        <v>1w</v>
      </c>
      <c r="X3422" s="1405">
        <f>_xll.qlCalendarAdvance(Calendar,X3421,W3422,"f",FALSE)</f>
        <v>63200</v>
      </c>
      <c r="Y3422" s="1404">
        <f>_xll.qlCalendarAdvance(Calendar,X3422,NDays&amp;"D")</f>
        <v>63200</v>
      </c>
      <c r="Z3422" s="1403">
        <v>2.2984725141863591E-2</v>
      </c>
      <c r="AA3422" s="1411">
        <v>2.2957109627500527E-2</v>
      </c>
    </row>
    <row r="3423" spans="19:27" x14ac:dyDescent="0.2">
      <c r="S3423" s="399"/>
      <c r="T3423" s="1401"/>
      <c r="W3423" s="864" t="str">
        <f t="shared" si="61"/>
        <v>1w</v>
      </c>
      <c r="X3423" s="1405">
        <f>_xll.qlCalendarAdvance(Calendar,X3422,W3423,"f",FALSE)</f>
        <v>63207</v>
      </c>
      <c r="Y3423" s="1404">
        <f>_xll.qlCalendarAdvance(Calendar,X3423,NDays&amp;"D")</f>
        <v>63207</v>
      </c>
      <c r="Z3423" s="1403">
        <v>2.2986673654979636E-2</v>
      </c>
      <c r="AA3423" s="1411">
        <v>2.2959089780382191E-2</v>
      </c>
    </row>
    <row r="3424" spans="19:27" x14ac:dyDescent="0.2">
      <c r="S3424" s="399"/>
      <c r="T3424" s="1401"/>
      <c r="W3424" s="864" t="str">
        <f t="shared" si="61"/>
        <v>1w</v>
      </c>
      <c r="X3424" s="1405">
        <f>_xll.qlCalendarAdvance(Calendar,X3423,W3424,"f",FALSE)</f>
        <v>63214</v>
      </c>
      <c r="Y3424" s="1404">
        <f>_xll.qlCalendarAdvance(Calendar,X3424,NDays&amp;"D")</f>
        <v>63214</v>
      </c>
      <c r="Z3424" s="1403">
        <v>2.2988606580324502E-2</v>
      </c>
      <c r="AA3424" s="1411">
        <v>2.2961054376511303E-2</v>
      </c>
    </row>
    <row r="3425" spans="19:27" x14ac:dyDescent="0.2">
      <c r="S3425" s="399"/>
      <c r="T3425" s="1401"/>
      <c r="W3425" s="864" t="str">
        <f t="shared" si="61"/>
        <v>1w</v>
      </c>
      <c r="X3425" s="1405">
        <f>_xll.qlCalendarAdvance(Calendar,X3424,W3425,"f",FALSE)</f>
        <v>63221</v>
      </c>
      <c r="Y3425" s="1404">
        <f>_xll.qlCalendarAdvance(Calendar,X3425,NDays&amp;"D")</f>
        <v>63221</v>
      </c>
      <c r="Z3425" s="1403">
        <v>2.2986227782834812E-2</v>
      </c>
      <c r="AA3425" s="1411">
        <v>2.2963003415644723E-2</v>
      </c>
    </row>
    <row r="3426" spans="19:27" x14ac:dyDescent="0.2">
      <c r="S3426" s="399"/>
      <c r="T3426" s="1401"/>
      <c r="W3426" s="864" t="str">
        <f t="shared" si="61"/>
        <v>1w</v>
      </c>
      <c r="X3426" s="1405">
        <f>_xll.qlCalendarAdvance(Calendar,X3425,W3426,"f",FALSE)</f>
        <v>63228</v>
      </c>
      <c r="Y3426" s="1404">
        <f>_xll.qlCalendarAdvance(Calendar,X3426,NDays&amp;"D")</f>
        <v>63228</v>
      </c>
      <c r="Z3426" s="1403">
        <v>2.2988134499716182E-2</v>
      </c>
      <c r="AA3426" s="1411">
        <v>2.2964936898349775E-2</v>
      </c>
    </row>
    <row r="3427" spans="19:27" x14ac:dyDescent="0.2">
      <c r="S3427" s="399"/>
      <c r="T3427" s="1401"/>
      <c r="W3427" s="864" t="str">
        <f t="shared" si="61"/>
        <v>1w</v>
      </c>
      <c r="X3427" s="1405">
        <f>_xll.qlCalendarAdvance(Calendar,X3426,W3427,"f",FALSE)</f>
        <v>63235</v>
      </c>
      <c r="Y3427" s="1404">
        <f>_xll.qlCalendarAdvance(Calendar,X3427,NDays&amp;"D")</f>
        <v>63235</v>
      </c>
      <c r="Z3427" s="1403">
        <v>2.299002563366126E-2</v>
      </c>
      <c r="AA3427" s="1411">
        <v>2.2966854823978089E-2</v>
      </c>
    </row>
    <row r="3428" spans="19:27" x14ac:dyDescent="0.2">
      <c r="S3428" s="399"/>
      <c r="T3428" s="1401"/>
      <c r="W3428" s="864" t="str">
        <f t="shared" si="61"/>
        <v>1w</v>
      </c>
      <c r="X3428" s="1405">
        <f>_xll.qlCalendarAdvance(Calendar,X3427,W3428,"f",FALSE)</f>
        <v>63242</v>
      </c>
      <c r="Y3428" s="1404">
        <f>_xll.qlCalendarAdvance(Calendar,X3428,NDays&amp;"D")</f>
        <v>63242</v>
      </c>
      <c r="Z3428" s="1403">
        <v>2.2991901184670045E-2</v>
      </c>
      <c r="AA3428" s="1411">
        <v>2.2968757193178035E-2</v>
      </c>
    </row>
    <row r="3429" spans="19:27" x14ac:dyDescent="0.2">
      <c r="S3429" s="399"/>
      <c r="T3429" s="1401"/>
      <c r="W3429" s="864" t="str">
        <f t="shared" si="61"/>
        <v>1w</v>
      </c>
      <c r="X3429" s="1405">
        <f>_xll.qlCalendarAdvance(Calendar,X3428,W3429,"f",FALSE)</f>
        <v>63249</v>
      </c>
      <c r="Y3429" s="1404">
        <f>_xll.qlCalendarAdvance(Calendar,X3429,NDays&amp;"D")</f>
        <v>63249</v>
      </c>
      <c r="Z3429" s="1403">
        <v>2.299803739028965E-2</v>
      </c>
      <c r="AA3429" s="1411">
        <v>2.2970644005463337E-2</v>
      </c>
    </row>
    <row r="3430" spans="19:27" x14ac:dyDescent="0.2">
      <c r="S3430" s="399"/>
      <c r="T3430" s="1401"/>
      <c r="W3430" s="864" t="str">
        <f t="shared" si="61"/>
        <v>1w</v>
      </c>
      <c r="X3430" s="1405">
        <f>_xll.qlCalendarAdvance(Calendar,X3429,W3430,"f",FALSE)</f>
        <v>63256</v>
      </c>
      <c r="Y3430" s="1404">
        <f>_xll.qlCalendarAdvance(Calendar,X3430,NDays&amp;"D")</f>
        <v>63256</v>
      </c>
      <c r="Z3430" s="1403">
        <v>2.2999876788872393E-2</v>
      </c>
      <c r="AA3430" s="1411">
        <v>2.2972515261077131E-2</v>
      </c>
    </row>
    <row r="3431" spans="19:27" x14ac:dyDescent="0.2">
      <c r="S3431" s="399"/>
      <c r="T3431" s="1401"/>
      <c r="W3431" s="864" t="str">
        <f t="shared" si="61"/>
        <v>1w</v>
      </c>
      <c r="X3431" s="1405">
        <f>_xll.qlCalendarAdvance(Calendar,X3430,W3431,"f",FALSE)</f>
        <v>63263</v>
      </c>
      <c r="Y3431" s="1404">
        <f>_xll.qlCalendarAdvance(Calendar,X3431,NDays&amp;"D")</f>
        <v>63263</v>
      </c>
      <c r="Z3431" s="1403">
        <v>2.3001700599629929E-2</v>
      </c>
      <c r="AA3431" s="1411">
        <v>2.2974370959938373E-2</v>
      </c>
    </row>
    <row r="3432" spans="19:27" x14ac:dyDescent="0.2">
      <c r="S3432" s="399"/>
      <c r="T3432" s="1401"/>
      <c r="W3432" s="864" t="str">
        <f t="shared" si="61"/>
        <v>1w</v>
      </c>
      <c r="X3432" s="1405">
        <f>_xll.qlCalendarAdvance(Calendar,X3431,W3432,"f",FALSE)</f>
        <v>63270</v>
      </c>
      <c r="Y3432" s="1404">
        <f>_xll.qlCalendarAdvance(Calendar,X3432,NDays&amp;"D")</f>
        <v>63270</v>
      </c>
      <c r="Z3432" s="1403">
        <v>2.30035088225598E-2</v>
      </c>
      <c r="AA3432" s="1411">
        <v>2.2976211102047062E-2</v>
      </c>
    </row>
    <row r="3433" spans="19:27" x14ac:dyDescent="0.2">
      <c r="S3433" s="399"/>
      <c r="T3433" s="1401"/>
      <c r="W3433" s="864" t="str">
        <f t="shared" si="61"/>
        <v>1w</v>
      </c>
      <c r="X3433" s="1405">
        <f>_xll.qlCalendarAdvance(Calendar,X3432,W3433,"f",FALSE)</f>
        <v>63277</v>
      </c>
      <c r="Y3433" s="1404">
        <f>_xll.qlCalendarAdvance(Calendar,X3433,NDays&amp;"D")</f>
        <v>63277</v>
      </c>
      <c r="Z3433" s="1403">
        <v>2.3002747879184365E-2</v>
      </c>
      <c r="AA3433" s="1411">
        <v>2.2978035687322151E-2</v>
      </c>
    </row>
    <row r="3434" spans="19:27" x14ac:dyDescent="0.2">
      <c r="S3434" s="399"/>
      <c r="T3434" s="1401"/>
      <c r="W3434" s="864" t="str">
        <f t="shared" si="61"/>
        <v>1w</v>
      </c>
      <c r="X3434" s="1405">
        <f>_xll.qlCalendarAdvance(Calendar,X3433,W3434,"f",FALSE)</f>
        <v>63284</v>
      </c>
      <c r="Y3434" s="1404">
        <f>_xll.qlCalendarAdvance(Calendar,X3434,NDays&amp;"D")</f>
        <v>63284</v>
      </c>
      <c r="Z3434" s="1403">
        <v>2.3004527930416963E-2</v>
      </c>
      <c r="AA3434" s="1411">
        <v>2.2979844715844688E-2</v>
      </c>
    </row>
    <row r="3435" spans="19:27" x14ac:dyDescent="0.2">
      <c r="S3435" s="399"/>
      <c r="T3435" s="1401"/>
      <c r="W3435" s="864" t="str">
        <f t="shared" si="61"/>
        <v>1w</v>
      </c>
      <c r="X3435" s="1405">
        <f>_xll.qlCalendarAdvance(Calendar,X3434,W3435,"f",FALSE)</f>
        <v>63291</v>
      </c>
      <c r="Y3435" s="1404">
        <f>_xll.qlCalendarAdvance(Calendar,X3435,NDays&amp;"D")</f>
        <v>63291</v>
      </c>
      <c r="Z3435" s="1403">
        <v>2.3006292396711814E-2</v>
      </c>
      <c r="AA3435" s="1411">
        <v>2.2981638187776765E-2</v>
      </c>
    </row>
    <row r="3436" spans="19:27" x14ac:dyDescent="0.2">
      <c r="S3436" s="399"/>
      <c r="T3436" s="1401"/>
      <c r="W3436" s="864" t="str">
        <f t="shared" si="61"/>
        <v>1w</v>
      </c>
      <c r="X3436" s="1405">
        <f>_xll.qlCalendarAdvance(Calendar,X3435,W3436,"f",FALSE)</f>
        <v>63298</v>
      </c>
      <c r="Y3436" s="1404">
        <f>_xll.qlCalendarAdvance(Calendar,X3436,NDays&amp;"D")</f>
        <v>63298</v>
      </c>
      <c r="Z3436" s="1403">
        <v>2.3008041278071621E-2</v>
      </c>
      <c r="AA3436" s="1411">
        <v>2.2983416102794196E-2</v>
      </c>
    </row>
    <row r="3437" spans="19:27" x14ac:dyDescent="0.2">
      <c r="S3437" s="399"/>
      <c r="T3437" s="1401"/>
      <c r="W3437" s="864" t="str">
        <f t="shared" si="61"/>
        <v>1w</v>
      </c>
      <c r="X3437" s="1405">
        <f>_xll.qlCalendarAdvance(Calendar,X3436,W3437,"f",FALSE)</f>
        <v>63305</v>
      </c>
      <c r="Y3437" s="1404">
        <f>_xll.qlCalendarAdvance(Calendar,X3437,NDays&amp;"D")</f>
        <v>63305</v>
      </c>
      <c r="Z3437" s="1403">
        <v>2.3009774574482871E-2</v>
      </c>
      <c r="AA3437" s="1411">
        <v>2.2985178461059075E-2</v>
      </c>
    </row>
    <row r="3438" spans="19:27" x14ac:dyDescent="0.2">
      <c r="S3438" s="399"/>
      <c r="T3438" s="1401"/>
      <c r="W3438" s="864" t="str">
        <f t="shared" si="61"/>
        <v>1w</v>
      </c>
      <c r="X3438" s="1405">
        <f>_xll.qlCalendarAdvance(Calendar,X3437,W3438,"f",FALSE)</f>
        <v>63312</v>
      </c>
      <c r="Y3438" s="1404">
        <f>_xll.qlCalendarAdvance(Calendar,X3438,NDays&amp;"D")</f>
        <v>63312</v>
      </c>
      <c r="Z3438" s="1403">
        <v>2.3014030815284151E-2</v>
      </c>
      <c r="AA3438" s="1411">
        <v>2.2986925262733493E-2</v>
      </c>
    </row>
    <row r="3439" spans="19:27" x14ac:dyDescent="0.2">
      <c r="S3439" s="399"/>
      <c r="T3439" s="1401"/>
      <c r="W3439" s="864" t="str">
        <f t="shared" si="61"/>
        <v>1w</v>
      </c>
      <c r="X3439" s="1405">
        <f>_xll.qlCalendarAdvance(Calendar,X3438,W3439,"f",FALSE)</f>
        <v>63319</v>
      </c>
      <c r="Y3439" s="1404">
        <f>_xll.qlCalendarAdvance(Calendar,X3439,NDays&amp;"D")</f>
        <v>63319</v>
      </c>
      <c r="Z3439" s="1403">
        <v>2.301572992319199E-2</v>
      </c>
      <c r="AA3439" s="1411">
        <v>2.2988656507736405E-2</v>
      </c>
    </row>
    <row r="3440" spans="19:27" x14ac:dyDescent="0.2">
      <c r="S3440" s="399"/>
      <c r="T3440" s="1401"/>
      <c r="W3440" s="864" t="str">
        <f t="shared" si="61"/>
        <v>1w</v>
      </c>
      <c r="X3440" s="1405">
        <f>_xll.qlCalendarAdvance(Calendar,X3439,W3440,"f",FALSE)</f>
        <v>63326</v>
      </c>
      <c r="Y3440" s="1404">
        <f>_xll.qlCalendarAdvance(Calendar,X3440,NDays&amp;"D")</f>
        <v>63326</v>
      </c>
      <c r="Z3440" s="1403">
        <v>2.3017413443213224E-2</v>
      </c>
      <c r="AA3440" s="1411">
        <v>2.2990372195662578E-2</v>
      </c>
    </row>
    <row r="3441" spans="19:27" x14ac:dyDescent="0.2">
      <c r="S3441" s="399"/>
      <c r="T3441" s="1401"/>
      <c r="W3441" s="864" t="str">
        <f t="shared" si="61"/>
        <v>1w</v>
      </c>
      <c r="X3441" s="1405">
        <f>_xll.qlCalendarAdvance(Calendar,X3440,W3441,"f",FALSE)</f>
        <v>63333</v>
      </c>
      <c r="Y3441" s="1404">
        <f>_xll.qlCalendarAdvance(Calendar,X3441,NDays&amp;"D")</f>
        <v>63333</v>
      </c>
      <c r="Z3441" s="1403">
        <v>2.3019081375338032E-2</v>
      </c>
      <c r="AA3441" s="1411">
        <v>2.2992072326998292E-2</v>
      </c>
    </row>
    <row r="3442" spans="19:27" x14ac:dyDescent="0.2">
      <c r="S3442" s="399"/>
      <c r="T3442" s="1401"/>
      <c r="W3442" s="864" t="str">
        <f t="shared" si="61"/>
        <v>1w</v>
      </c>
      <c r="X3442" s="1405">
        <f>_xll.qlCalendarAdvance(Calendar,X3441,W3442,"f",FALSE)</f>
        <v>63340</v>
      </c>
      <c r="Y3442" s="1404">
        <f>_xll.qlCalendarAdvance(Calendar,X3442,NDays&amp;"D")</f>
        <v>63340</v>
      </c>
      <c r="Z3442" s="1403">
        <v>2.3018207282124413E-2</v>
      </c>
      <c r="AA3442" s="1411">
        <v>2.2993756901662499E-2</v>
      </c>
    </row>
    <row r="3443" spans="19:27" x14ac:dyDescent="0.2">
      <c r="S3443" s="399"/>
      <c r="T3443" s="1401"/>
      <c r="W3443" s="864" t="str">
        <f t="shared" si="61"/>
        <v>1w</v>
      </c>
      <c r="X3443" s="1405">
        <f>_xll.qlCalendarAdvance(Calendar,X3442,W3443,"f",FALSE)</f>
        <v>63347</v>
      </c>
      <c r="Y3443" s="1404">
        <f>_xll.qlCalendarAdvance(Calendar,X3443,NDays&amp;"D")</f>
        <v>63347</v>
      </c>
      <c r="Z3443" s="1403">
        <v>2.301984706872277E-2</v>
      </c>
      <c r="AA3443" s="1411">
        <v>2.2995425919493107E-2</v>
      </c>
    </row>
    <row r="3444" spans="19:27" x14ac:dyDescent="0.2">
      <c r="S3444" s="399"/>
      <c r="T3444" s="1401"/>
      <c r="W3444" s="864" t="str">
        <f t="shared" si="61"/>
        <v>1w</v>
      </c>
      <c r="X3444" s="1405">
        <f>_xll.qlCalendarAdvance(Calendar,X3443,W3444,"f",FALSE)</f>
        <v>63354</v>
      </c>
      <c r="Y3444" s="1404">
        <f>_xll.qlCalendarAdvance(Calendar,X3444,NDays&amp;"D")</f>
        <v>63354</v>
      </c>
      <c r="Z3444" s="1403">
        <v>2.302147127033205E-2</v>
      </c>
      <c r="AA3444" s="1411">
        <v>2.2997079380571162E-2</v>
      </c>
    </row>
    <row r="3445" spans="19:27" x14ac:dyDescent="0.2">
      <c r="S3445" s="399"/>
      <c r="T3445" s="1401"/>
      <c r="W3445" s="864" t="str">
        <f t="shared" si="61"/>
        <v>1w</v>
      </c>
      <c r="X3445" s="1405">
        <f>_xll.qlCalendarAdvance(Calendar,X3444,W3445,"f",FALSE)</f>
        <v>63361</v>
      </c>
      <c r="Y3445" s="1404">
        <f>_xll.qlCalendarAdvance(Calendar,X3445,NDays&amp;"D")</f>
        <v>63361</v>
      </c>
      <c r="Z3445" s="1403">
        <v>2.3023079886941449E-2</v>
      </c>
      <c r="AA3445" s="1411">
        <v>2.2998717284815617E-2</v>
      </c>
    </row>
    <row r="3446" spans="19:27" x14ac:dyDescent="0.2">
      <c r="S3446" s="399"/>
      <c r="T3446" s="1401"/>
      <c r="W3446" s="864" t="str">
        <f t="shared" si="61"/>
        <v>1w</v>
      </c>
      <c r="X3446" s="1405">
        <f>_xll.qlCalendarAdvance(Calendar,X3445,W3446,"f",FALSE)</f>
        <v>63368</v>
      </c>
      <c r="Y3446" s="1404">
        <f>_xll.qlCalendarAdvance(Calendar,X3446,NDays&amp;"D")</f>
        <v>63368</v>
      </c>
      <c r="Z3446" s="1403">
        <v>2.3024672918548261E-2</v>
      </c>
      <c r="AA3446" s="1411">
        <v>2.3000339632469613E-2</v>
      </c>
    </row>
    <row r="3447" spans="19:27" x14ac:dyDescent="0.2">
      <c r="S3447" s="399"/>
      <c r="T3447" s="1401"/>
      <c r="W3447" s="864" t="str">
        <f t="shared" si="61"/>
        <v>1w</v>
      </c>
      <c r="X3447" s="1405">
        <f>_xll.qlCalendarAdvance(Calendar,X3446,W3447,"f",FALSE)</f>
        <v>63375</v>
      </c>
      <c r="Y3447" s="1404">
        <f>_xll.qlCalendarAdvance(Calendar,X3447,NDays&amp;"D")</f>
        <v>63375</v>
      </c>
      <c r="Z3447" s="1403">
        <v>2.3028761621876295E-2</v>
      </c>
      <c r="AA3447" s="1411">
        <v>2.3001946423371056E-2</v>
      </c>
    </row>
    <row r="3448" spans="19:27" x14ac:dyDescent="0.2">
      <c r="S3448" s="399"/>
      <c r="T3448" s="1401"/>
      <c r="W3448" s="864" t="str">
        <f t="shared" si="61"/>
        <v>1w</v>
      </c>
      <c r="X3448" s="1405">
        <f>_xll.qlCalendarAdvance(Calendar,X3447,W3448,"f",FALSE)</f>
        <v>63382</v>
      </c>
      <c r="Y3448" s="1404">
        <f>_xll.qlCalendarAdvance(Calendar,X3448,NDays&amp;"D")</f>
        <v>63382</v>
      </c>
      <c r="Z3448" s="1403">
        <v>2.3030320438532082E-2</v>
      </c>
      <c r="AA3448" s="1411">
        <v>2.3003537657357853E-2</v>
      </c>
    </row>
    <row r="3449" spans="19:27" x14ac:dyDescent="0.2">
      <c r="S3449" s="399"/>
      <c r="T3449" s="1401"/>
      <c r="W3449" s="864" t="str">
        <f t="shared" si="61"/>
        <v>1w</v>
      </c>
      <c r="X3449" s="1405">
        <f>_xll.qlCalendarAdvance(Calendar,X3448,W3449,"f",FALSE)</f>
        <v>63389</v>
      </c>
      <c r="Y3449" s="1404">
        <f>_xll.qlCalendarAdvance(Calendar,X3449,NDays&amp;"D")</f>
        <v>63389</v>
      </c>
      <c r="Z3449" s="1403">
        <v>2.3031863667239871E-2</v>
      </c>
      <c r="AA3449" s="1411">
        <v>2.3005113334673144E-2</v>
      </c>
    </row>
    <row r="3450" spans="19:27" x14ac:dyDescent="0.2">
      <c r="S3450" s="399"/>
      <c r="T3450" s="1401"/>
      <c r="W3450" s="864" t="str">
        <f t="shared" si="61"/>
        <v>1w</v>
      </c>
      <c r="X3450" s="1405">
        <f>_xll.qlCalendarAdvance(Calendar,X3449,W3450,"f",FALSE)</f>
        <v>63396</v>
      </c>
      <c r="Y3450" s="1404">
        <f>_xll.qlCalendarAdvance(Calendar,X3450,NDays&amp;"D")</f>
        <v>63396</v>
      </c>
      <c r="Z3450" s="1403">
        <v>2.3034225221865937E-2</v>
      </c>
      <c r="AA3450" s="1411">
        <v>2.3006673455397975E-2</v>
      </c>
    </row>
    <row r="3451" spans="19:27" x14ac:dyDescent="0.2">
      <c r="S3451" s="399"/>
      <c r="T3451" s="1401"/>
      <c r="W3451" s="864" t="str">
        <f t="shared" si="61"/>
        <v>1w</v>
      </c>
      <c r="X3451" s="1405">
        <f>_xll.qlCalendarAdvance(Calendar,X3450,W3451,"f",FALSE)</f>
        <v>63403</v>
      </c>
      <c r="Y3451" s="1404">
        <f>_xll.qlCalendarAdvance(Calendar,X3451,NDays&amp;"D")</f>
        <v>63403</v>
      </c>
      <c r="Z3451" s="1403">
        <v>2.3034903360779506E-2</v>
      </c>
      <c r="AA3451" s="1411">
        <v>2.3008218019289206E-2</v>
      </c>
    </row>
    <row r="3452" spans="19:27" x14ac:dyDescent="0.2">
      <c r="S3452" s="399"/>
      <c r="T3452" s="1401"/>
      <c r="W3452" s="864" t="str">
        <f t="shared" si="61"/>
        <v>1w</v>
      </c>
      <c r="X3452" s="1405">
        <f>_xll.qlCalendarAdvance(Calendar,X3451,W3452,"f",FALSE)</f>
        <v>63410</v>
      </c>
      <c r="Y3452" s="1404">
        <f>_xll.qlCalendarAdvance(Calendar,X3452,NDays&amp;"D")</f>
        <v>63410</v>
      </c>
      <c r="Z3452" s="1403">
        <v>2.3036399825591709E-2</v>
      </c>
      <c r="AA3452" s="1411">
        <v>2.3009747026184746E-2</v>
      </c>
    </row>
    <row r="3453" spans="19:27" x14ac:dyDescent="0.2">
      <c r="S3453" s="399"/>
      <c r="T3453" s="1401"/>
      <c r="W3453" s="864" t="str">
        <f t="shared" si="61"/>
        <v>1w</v>
      </c>
      <c r="X3453" s="1405">
        <f>_xll.qlCalendarAdvance(Calendar,X3452,W3453,"f",FALSE)</f>
        <v>63417</v>
      </c>
      <c r="Y3453" s="1404">
        <f>_xll.qlCalendarAdvance(Calendar,X3453,NDays&amp;"D")</f>
        <v>63417</v>
      </c>
      <c r="Z3453" s="1403">
        <v>2.3037880702433802E-2</v>
      </c>
      <c r="AA3453" s="1411">
        <v>2.3011260476651918E-2</v>
      </c>
    </row>
    <row r="3454" spans="19:27" x14ac:dyDescent="0.2">
      <c r="S3454" s="399"/>
      <c r="T3454" s="1401"/>
      <c r="W3454" s="864" t="str">
        <f t="shared" si="61"/>
        <v>1w</v>
      </c>
      <c r="X3454" s="1405">
        <f>_xll.qlCalendarAdvance(Calendar,X3453,W3454,"f",FALSE)</f>
        <v>63424</v>
      </c>
      <c r="Y3454" s="1404">
        <f>_xll.qlCalendarAdvance(Calendar,X3454,NDays&amp;"D")</f>
        <v>63424</v>
      </c>
      <c r="Z3454" s="1403">
        <v>2.3039345991293512E-2</v>
      </c>
      <c r="AA3454" s="1411">
        <v>2.3012758370285491E-2</v>
      </c>
    </row>
    <row r="3455" spans="19:27" x14ac:dyDescent="0.2">
      <c r="S3455" s="399"/>
      <c r="T3455" s="1401"/>
      <c r="W3455" s="864" t="str">
        <f t="shared" si="61"/>
        <v>1w</v>
      </c>
      <c r="X3455" s="1405">
        <f>_xll.qlCalendarAdvance(Calendar,X3454,W3455,"f",FALSE)</f>
        <v>63431</v>
      </c>
      <c r="Y3455" s="1404">
        <f>_xll.qlCalendarAdvance(Calendar,X3455,NDays&amp;"D")</f>
        <v>63431</v>
      </c>
      <c r="Z3455" s="1403">
        <v>2.3038308876858576E-2</v>
      </c>
      <c r="AA3455" s="1411">
        <v>2.3014240707085465E-2</v>
      </c>
    </row>
    <row r="3456" spans="19:27" x14ac:dyDescent="0.2">
      <c r="S3456" s="399"/>
      <c r="T3456" s="1401"/>
      <c r="W3456" s="864" t="str">
        <f t="shared" si="61"/>
        <v>1w</v>
      </c>
      <c r="X3456" s="1405">
        <f>_xll.qlCalendarAdvance(Calendar,X3455,W3456,"f",FALSE)</f>
        <v>63438</v>
      </c>
      <c r="Y3456" s="1404">
        <f>_xll.qlCalendarAdvance(Calendar,X3456,NDays&amp;"D")</f>
        <v>63438</v>
      </c>
      <c r="Z3456" s="1403">
        <v>2.303974605810185E-2</v>
      </c>
      <c r="AA3456" s="1411">
        <v>2.301570748705184E-2</v>
      </c>
    </row>
    <row r="3457" spans="19:27" x14ac:dyDescent="0.2">
      <c r="S3457" s="399"/>
      <c r="T3457" s="1401"/>
      <c r="W3457" s="864" t="str">
        <f t="shared" si="61"/>
        <v>1w</v>
      </c>
      <c r="X3457" s="1405">
        <f>_xll.qlCalendarAdvance(Calendar,X3456,W3457,"f",FALSE)</f>
        <v>63445</v>
      </c>
      <c r="Y3457" s="1404">
        <f>_xll.qlCalendarAdvance(Calendar,X3457,NDays&amp;"D")</f>
        <v>63445</v>
      </c>
      <c r="Z3457" s="1403">
        <v>2.3041167654277699E-2</v>
      </c>
      <c r="AA3457" s="1411">
        <v>2.3017158710427754E-2</v>
      </c>
    </row>
    <row r="3458" spans="19:27" x14ac:dyDescent="0.2">
      <c r="S3458" s="399"/>
      <c r="T3458" s="1401"/>
      <c r="W3458" s="864" t="str">
        <f t="shared" si="61"/>
        <v>1w</v>
      </c>
      <c r="X3458" s="1405">
        <f>_xll.qlCalendarAdvance(Calendar,X3457,W3458,"f",FALSE)</f>
        <v>63452</v>
      </c>
      <c r="Y3458" s="1404">
        <f>_xll.qlCalendarAdvance(Calendar,X3458,NDays&amp;"D")</f>
        <v>63452</v>
      </c>
      <c r="Z3458" s="1403">
        <v>2.3042573665380726E-2</v>
      </c>
      <c r="AA3458" s="1411">
        <v>2.301859437697007E-2</v>
      </c>
    </row>
    <row r="3459" spans="19:27" x14ac:dyDescent="0.2">
      <c r="S3459" s="399"/>
      <c r="T3459" s="1401"/>
      <c r="W3459" s="864" t="str">
        <f t="shared" si="61"/>
        <v>1w</v>
      </c>
      <c r="X3459" s="1405">
        <f>_xll.qlCalendarAdvance(Calendar,X3458,W3459,"f",FALSE)</f>
        <v>63459</v>
      </c>
      <c r="Y3459" s="1404">
        <f>_xll.qlCalendarAdvance(Calendar,X3459,NDays&amp;"D")</f>
        <v>63459</v>
      </c>
      <c r="Z3459" s="1403">
        <v>2.3043964091405522E-2</v>
      </c>
      <c r="AA3459" s="1411">
        <v>2.3020014486759832E-2</v>
      </c>
    </row>
    <row r="3460" spans="19:27" x14ac:dyDescent="0.2">
      <c r="S3460" s="399"/>
      <c r="T3460" s="1401"/>
      <c r="W3460" s="864" t="str">
        <f t="shared" si="61"/>
        <v>1w</v>
      </c>
      <c r="X3460" s="1405">
        <f>_xll.qlCalendarAdvance(Calendar,X3459,W3460,"f",FALSE)</f>
        <v>63466</v>
      </c>
      <c r="Y3460" s="1404">
        <f>_xll.qlCalendarAdvance(Calendar,X3460,NDays&amp;"D")</f>
        <v>63466</v>
      </c>
      <c r="Z3460" s="1403">
        <v>2.3047810376465541E-2</v>
      </c>
      <c r="AA3460" s="1411">
        <v>2.3021419039797042E-2</v>
      </c>
    </row>
    <row r="3461" spans="19:27" x14ac:dyDescent="0.2">
      <c r="S3461" s="399"/>
      <c r="T3461" s="1401"/>
      <c r="W3461" s="864" t="str">
        <f t="shared" si="61"/>
        <v>1w</v>
      </c>
      <c r="X3461" s="1405">
        <f>_xll.qlCalendarAdvance(Calendar,X3460,W3461,"f",FALSE)</f>
        <v>63473</v>
      </c>
      <c r="Y3461" s="1404">
        <f>_xll.qlCalendarAdvance(Calendar,X3461,NDays&amp;"D")</f>
        <v>63473</v>
      </c>
      <c r="Z3461" s="1403">
        <v>2.3049166549279083E-2</v>
      </c>
      <c r="AA3461" s="1411">
        <v>2.3022808036243791E-2</v>
      </c>
    </row>
    <row r="3462" spans="19:27" x14ac:dyDescent="0.2">
      <c r="S3462" s="399"/>
      <c r="T3462" s="1401"/>
      <c r="W3462" s="864" t="str">
        <f t="shared" si="61"/>
        <v>1w</v>
      </c>
      <c r="X3462" s="1405">
        <f>_xll.qlCalendarAdvance(Calendar,X3461,W3462,"f",FALSE)</f>
        <v>63480</v>
      </c>
      <c r="Y3462" s="1404">
        <f>_xll.qlCalendarAdvance(Calendar,X3462,NDays&amp;"D")</f>
        <v>63480</v>
      </c>
      <c r="Z3462" s="1403">
        <v>2.3050507134061121E-2</v>
      </c>
      <c r="AA3462" s="1411">
        <v>2.3024181475856942E-2</v>
      </c>
    </row>
    <row r="3463" spans="19:27" x14ac:dyDescent="0.2">
      <c r="W3463" s="864" t="str">
        <f t="shared" si="61"/>
        <v>1w</v>
      </c>
      <c r="X3463" s="1405">
        <f>_xll.qlCalendarAdvance(Calendar,X3462,W3463,"f",FALSE)</f>
        <v>63487</v>
      </c>
      <c r="Y3463" s="1404">
        <f>_xll.qlCalendarAdvance(Calendar,X3463,NDays&amp;"D")</f>
        <v>63487</v>
      </c>
      <c r="Z3463" s="1403">
        <v>2.3051832130804289E-2</v>
      </c>
      <c r="AA3463" s="1411">
        <v>2.3025539358555447E-2</v>
      </c>
    </row>
    <row r="3464" spans="19:27" x14ac:dyDescent="0.2">
      <c r="W3464" s="864" t="str">
        <f t="shared" si="61"/>
        <v>1w</v>
      </c>
      <c r="X3464" s="1405">
        <f>_xll.qlCalendarAdvance(Calendar,X3463,W3464,"f",FALSE)</f>
        <v>63494</v>
      </c>
      <c r="Y3464" s="1404">
        <f>_xll.qlCalendarAdvance(Calendar,X3464,NDays&amp;"D")</f>
        <v>63494</v>
      </c>
      <c r="Z3464" s="1403">
        <v>2.3050682445172388E-2</v>
      </c>
      <c r="AA3464" s="1411">
        <v>2.3026881684663492E-2</v>
      </c>
    </row>
    <row r="3465" spans="19:27" x14ac:dyDescent="0.2">
      <c r="W3465" s="864" t="str">
        <f t="shared" si="61"/>
        <v>1w</v>
      </c>
      <c r="X3465" s="1405">
        <f>_xll.qlCalendarAdvance(Calendar,X3464,W3465,"f",FALSE)</f>
        <v>63501</v>
      </c>
      <c r="Y3465" s="1404">
        <f>_xll.qlCalendarAdvance(Calendar,X3465,NDays&amp;"D")</f>
        <v>63501</v>
      </c>
      <c r="Z3465" s="1403">
        <v>2.3051979360617057E-2</v>
      </c>
      <c r="AA3465" s="1411">
        <v>2.3028208453937937E-2</v>
      </c>
    </row>
    <row r="3466" spans="19:27" x14ac:dyDescent="0.2">
      <c r="W3466" s="864" t="str">
        <f t="shared" si="61"/>
        <v>1w</v>
      </c>
      <c r="X3466" s="1405">
        <f>_xll.qlCalendarAdvance(Calendar,X3465,W3466,"f",FALSE)</f>
        <v>63508</v>
      </c>
      <c r="Y3466" s="1404">
        <f>_xll.qlCalendarAdvance(Calendar,X3466,NDays&amp;"D")</f>
        <v>63508</v>
      </c>
      <c r="Z3466" s="1403">
        <v>2.3053260690945675E-2</v>
      </c>
      <c r="AA3466" s="1411">
        <v>2.302951966645983E-2</v>
      </c>
    </row>
    <row r="3467" spans="19:27" x14ac:dyDescent="0.2">
      <c r="W3467" s="864" t="str">
        <f t="shared" si="61"/>
        <v>1w</v>
      </c>
      <c r="X3467" s="1405">
        <f>_xll.qlCalendarAdvance(Calendar,X3466,W3467,"f",FALSE)</f>
        <v>63515</v>
      </c>
      <c r="Y3467" s="1404">
        <f>_xll.qlCalendarAdvance(Calendar,X3467,NDays&amp;"D")</f>
        <v>63515</v>
      </c>
      <c r="Z3467" s="1403">
        <v>2.3054526436160943E-2</v>
      </c>
      <c r="AA3467" s="1411">
        <v>2.3030815322310216E-2</v>
      </c>
    </row>
    <row r="3468" spans="19:27" x14ac:dyDescent="0.2">
      <c r="W3468" s="864" t="str">
        <f t="shared" si="61"/>
        <v>1w</v>
      </c>
      <c r="X3468" s="1405">
        <f>_xll.qlCalendarAdvance(Calendar,X3467,W3468,"f",FALSE)</f>
        <v>63522</v>
      </c>
      <c r="Y3468" s="1404">
        <f>_xll.qlCalendarAdvance(Calendar,X3468,NDays&amp;"D")</f>
        <v>63522</v>
      </c>
      <c r="Z3468" s="1403">
        <v>2.3055776596246656E-2</v>
      </c>
      <c r="AA3468" s="1411">
        <v>2.3032095421327003E-2</v>
      </c>
    </row>
    <row r="3469" spans="19:27" x14ac:dyDescent="0.2">
      <c r="W3469" s="864" t="str">
        <f t="shared" si="61"/>
        <v>1w</v>
      </c>
      <c r="X3469" s="1405">
        <f>_xll.qlCalendarAdvance(Calendar,X3468,W3469,"f",FALSE)</f>
        <v>63529</v>
      </c>
      <c r="Y3469" s="1404">
        <f>_xll.qlCalendarAdvance(Calendar,X3469,NDays&amp;"D")</f>
        <v>63529</v>
      </c>
      <c r="Z3469" s="1403">
        <v>2.3059454762213633E-2</v>
      </c>
      <c r="AA3469" s="1411">
        <v>2.3033359963591238E-2</v>
      </c>
    </row>
    <row r="3470" spans="19:27" x14ac:dyDescent="0.2">
      <c r="W3470" s="864" t="str">
        <f t="shared" si="61"/>
        <v>1w</v>
      </c>
      <c r="X3470" s="1405">
        <f>_xll.qlCalendarAdvance(Calendar,X3469,W3470,"f",FALSE)</f>
        <v>63536</v>
      </c>
      <c r="Y3470" s="1404">
        <f>_xll.qlCalendarAdvance(Calendar,X3470,NDays&amp;"D")</f>
        <v>63536</v>
      </c>
      <c r="Z3470" s="1403">
        <v>2.3060670642554518E-2</v>
      </c>
      <c r="AA3470" s="1411">
        <v>2.3034608949102919E-2</v>
      </c>
    </row>
    <row r="3471" spans="19:27" x14ac:dyDescent="0.2">
      <c r="W3471" s="864" t="str">
        <f t="shared" si="61"/>
        <v>1w</v>
      </c>
      <c r="X3471" s="1405">
        <f>_xll.qlCalendarAdvance(Calendar,X3470,W3471,"f",FALSE)</f>
        <v>63543</v>
      </c>
      <c r="Y3471" s="1404">
        <f>_xll.qlCalendarAdvance(Calendar,X3471,NDays&amp;"D")</f>
        <v>63543</v>
      </c>
      <c r="Z3471" s="1403">
        <v>2.3061870934814783E-2</v>
      </c>
      <c r="AA3471" s="1411">
        <v>2.3035842377862048E-2</v>
      </c>
    </row>
    <row r="3472" spans="19:27" x14ac:dyDescent="0.2">
      <c r="W3472" s="864" t="str">
        <f t="shared" si="61"/>
        <v>1w</v>
      </c>
      <c r="X3472" s="1405">
        <f>_xll.qlCalendarAdvance(Calendar,X3471,W3472,"f",FALSE)</f>
        <v>63550</v>
      </c>
      <c r="Y3472" s="1404">
        <f>_xll.qlCalendarAdvance(Calendar,X3472,NDays&amp;"D")</f>
        <v>63550</v>
      </c>
      <c r="Z3472" s="1403">
        <v>2.3063055638996879E-2</v>
      </c>
      <c r="AA3472" s="1411">
        <v>2.303706024994967E-2</v>
      </c>
    </row>
    <row r="3473" spans="23:27" x14ac:dyDescent="0.2">
      <c r="W3473" s="864" t="str">
        <f t="shared" si="61"/>
        <v>1w</v>
      </c>
      <c r="X3473" s="1405">
        <f>_xll.qlCalendarAdvance(Calendar,X3472,W3473,"f",FALSE)</f>
        <v>63557</v>
      </c>
      <c r="Y3473" s="1404">
        <f>_xll.qlCalendarAdvance(Calendar,X3473,NDays&amp;"D")</f>
        <v>63557</v>
      </c>
      <c r="Z3473" s="1403">
        <v>2.3064224755086071E-2</v>
      </c>
      <c r="AA3473" s="1411">
        <v>2.3038262565041601E-2</v>
      </c>
    </row>
    <row r="3474" spans="23:27" x14ac:dyDescent="0.2">
      <c r="W3474" s="864" t="str">
        <f t="shared" si="61"/>
        <v>1w</v>
      </c>
      <c r="X3474" s="1405">
        <f>_xll.qlCalendarAdvance(Calendar,X3473,W3474,"f",FALSE)</f>
        <v>63564</v>
      </c>
      <c r="Y3474" s="1404">
        <f>_xll.qlCalendarAdvance(Calendar,X3474,NDays&amp;"D")</f>
        <v>63564</v>
      </c>
      <c r="Z3474" s="1403">
        <v>2.3065378283082357E-2</v>
      </c>
      <c r="AA3474" s="1411">
        <v>2.3039449323705163E-2</v>
      </c>
    </row>
    <row r="3475" spans="23:27" x14ac:dyDescent="0.2">
      <c r="W3475" s="864" t="str">
        <f t="shared" si="61"/>
        <v>1w</v>
      </c>
      <c r="X3475" s="1405">
        <f>_xll.qlCalendarAdvance(Calendar,X3474,W3475,"f",FALSE)</f>
        <v>63571</v>
      </c>
      <c r="Y3475" s="1404">
        <f>_xll.qlCalendarAdvance(Calendar,X3475,NDays&amp;"D")</f>
        <v>63571</v>
      </c>
      <c r="Z3475" s="1403">
        <v>2.306651622298083E-2</v>
      </c>
      <c r="AA3475" s="1411">
        <v>2.3040620525373035E-2</v>
      </c>
    </row>
    <row r="3476" spans="23:27" x14ac:dyDescent="0.2">
      <c r="W3476" s="864" t="str">
        <f t="shared" si="61"/>
        <v>1w</v>
      </c>
      <c r="X3476" s="1405">
        <f>_xll.qlCalendarAdvance(Calendar,X3475,W3476,"f",FALSE)</f>
        <v>63578</v>
      </c>
      <c r="Y3476" s="1404">
        <f>_xll.qlCalendarAdvance(Calendar,X3476,NDays&amp;"D")</f>
        <v>63578</v>
      </c>
      <c r="Z3476" s="1403">
        <v>2.3067638574776575E-2</v>
      </c>
      <c r="AA3476" s="1411">
        <v>2.3041776170369399E-2</v>
      </c>
    </row>
    <row r="3477" spans="23:27" x14ac:dyDescent="0.2">
      <c r="W3477" s="864" t="str">
        <f t="shared" si="61"/>
        <v>1w</v>
      </c>
      <c r="X3477" s="1405">
        <f>_xll.qlCalendarAdvance(Calendar,X3476,W3477,"f",FALSE)</f>
        <v>63585</v>
      </c>
      <c r="Y3477" s="1404">
        <f>_xll.qlCalendarAdvance(Calendar,X3477,NDays&amp;"D")</f>
        <v>63585</v>
      </c>
      <c r="Z3477" s="1403">
        <v>2.306471395617099E-2</v>
      </c>
      <c r="AA3477" s="1411">
        <v>2.3042916258532165E-2</v>
      </c>
    </row>
    <row r="3478" spans="23:27" x14ac:dyDescent="0.2">
      <c r="W3478" s="864" t="str">
        <f t="shared" si="61"/>
        <v>1w</v>
      </c>
      <c r="X3478" s="1405">
        <f>_xll.qlCalendarAdvance(Calendar,X3477,W3478,"f",FALSE)</f>
        <v>63592</v>
      </c>
      <c r="Y3478" s="1404">
        <f>_xll.qlCalendarAdvance(Calendar,X3478,NDays&amp;"D")</f>
        <v>63592</v>
      </c>
      <c r="Z3478" s="1403">
        <v>2.3065810352761371E-2</v>
      </c>
      <c r="AA3478" s="1411">
        <v>2.304404079010447E-2</v>
      </c>
    </row>
    <row r="3479" spans="23:27" x14ac:dyDescent="0.2">
      <c r="W3479" s="864" t="str">
        <f t="shared" si="61"/>
        <v>1w</v>
      </c>
      <c r="X3479" s="1405">
        <f>_xll.qlCalendarAdvance(Calendar,X3478,W3479,"f",FALSE)</f>
        <v>63599</v>
      </c>
      <c r="Y3479" s="1404">
        <f>_xll.qlCalendarAdvance(Calendar,X3479,NDays&amp;"D")</f>
        <v>63599</v>
      </c>
      <c r="Z3479" s="1403">
        <v>2.3066891166140482E-2</v>
      </c>
      <c r="AA3479" s="1411">
        <v>2.3045149764843176E-2</v>
      </c>
    </row>
    <row r="3480" spans="23:27" x14ac:dyDescent="0.2">
      <c r="W3480" s="864" t="str">
        <f t="shared" si="61"/>
        <v>1w</v>
      </c>
      <c r="X3480" s="1405">
        <f>_xll.qlCalendarAdvance(Calendar,X3479,W3480,"f",FALSE)</f>
        <v>63606</v>
      </c>
      <c r="Y3480" s="1404">
        <f>_xll.qlCalendarAdvance(Calendar,X3480,NDays&amp;"D")</f>
        <v>63606</v>
      </c>
      <c r="Z3480" s="1403">
        <v>2.3067956396302536E-2</v>
      </c>
      <c r="AA3480" s="1411">
        <v>2.3046243182910375E-2</v>
      </c>
    </row>
    <row r="3481" spans="23:27" x14ac:dyDescent="0.2">
      <c r="W3481" s="864" t="str">
        <f t="shared" si="61"/>
        <v>1w</v>
      </c>
      <c r="X3481" s="1405">
        <f>_xll.qlCalendarAdvance(Calendar,X3480,W3481,"f",FALSE)</f>
        <v>63613</v>
      </c>
      <c r="Y3481" s="1404">
        <f>_xll.qlCalendarAdvance(Calendar,X3481,NDays&amp;"D")</f>
        <v>63613</v>
      </c>
      <c r="Z3481" s="1403">
        <v>2.3070610428966486E-2</v>
      </c>
      <c r="AA3481" s="1411">
        <v>2.3047321044062929E-2</v>
      </c>
    </row>
    <row r="3482" spans="23:27" x14ac:dyDescent="0.2">
      <c r="W3482" s="864" t="str">
        <f t="shared" ref="W3482:W3545" si="62">W3481</f>
        <v>1w</v>
      </c>
      <c r="X3482" s="1405">
        <f>_xll.qlCalendarAdvance(Calendar,X3481,W3482,"f",FALSE)</f>
        <v>63620</v>
      </c>
      <c r="Y3482" s="1404">
        <f>_xll.qlCalendarAdvance(Calendar,X3482,NDays&amp;"D")</f>
        <v>63620</v>
      </c>
      <c r="Z3482" s="1403">
        <v>2.3074045335113775E-2</v>
      </c>
      <c r="AA3482" s="1411">
        <v>2.3048383348543977E-2</v>
      </c>
    </row>
    <row r="3483" spans="23:27" x14ac:dyDescent="0.2">
      <c r="W3483" s="864" t="str">
        <f t="shared" si="62"/>
        <v>1w</v>
      </c>
      <c r="X3483" s="1405">
        <f>_xll.qlCalendarAdvance(Calendar,X3482,W3483,"f",FALSE)</f>
        <v>63627</v>
      </c>
      <c r="Y3483" s="1404">
        <f>_xll.qlCalendarAdvance(Calendar,X3483,NDays&amp;"D")</f>
        <v>63627</v>
      </c>
      <c r="Z3483" s="1403">
        <v>2.3075858367483087E-2</v>
      </c>
      <c r="AA3483" s="1411">
        <v>2.3049430096191426E-2</v>
      </c>
    </row>
    <row r="3484" spans="23:27" x14ac:dyDescent="0.2">
      <c r="W3484" s="864" t="str">
        <f t="shared" si="62"/>
        <v>1w</v>
      </c>
      <c r="X3484" s="1405">
        <f>_xll.qlCalendarAdvance(Calendar,X3483,W3484,"f",FALSE)</f>
        <v>63634</v>
      </c>
      <c r="Y3484" s="1404">
        <f>_xll.qlCalendarAdvance(Calendar,X3484,NDays&amp;"D")</f>
        <v>63634</v>
      </c>
      <c r="Z3484" s="1403">
        <v>2.3076056216857353E-2</v>
      </c>
      <c r="AA3484" s="1411">
        <v>2.3050461287167368E-2</v>
      </c>
    </row>
    <row r="3485" spans="23:27" x14ac:dyDescent="0.2">
      <c r="W3485" s="864" t="str">
        <f t="shared" si="62"/>
        <v>1w</v>
      </c>
      <c r="X3485" s="1405">
        <f>_xll.qlCalendarAdvance(Calendar,X3484,W3485,"f",FALSE)</f>
        <v>63641</v>
      </c>
      <c r="Y3485" s="1404">
        <f>_xll.qlCalendarAdvance(Calendar,X3485,NDays&amp;"D")</f>
        <v>63641</v>
      </c>
      <c r="Z3485" s="1403">
        <v>2.3077038275517336E-2</v>
      </c>
      <c r="AA3485" s="1411">
        <v>2.3051476921228664E-2</v>
      </c>
    </row>
    <row r="3486" spans="23:27" x14ac:dyDescent="0.2">
      <c r="W3486" s="864" t="str">
        <f t="shared" si="62"/>
        <v>1w</v>
      </c>
      <c r="X3486" s="1405">
        <f>_xll.qlCalendarAdvance(Calendar,X3485,W3486,"f",FALSE)</f>
        <v>63648</v>
      </c>
      <c r="Y3486" s="1404">
        <f>_xll.qlCalendarAdvance(Calendar,X3486,NDays&amp;"D")</f>
        <v>63648</v>
      </c>
      <c r="Z3486" s="1403">
        <v>2.307561441638295E-2</v>
      </c>
      <c r="AA3486" s="1411">
        <v>2.3052476998780547E-2</v>
      </c>
    </row>
    <row r="3487" spans="23:27" x14ac:dyDescent="0.2">
      <c r="W3487" s="864" t="str">
        <f t="shared" si="62"/>
        <v>1w</v>
      </c>
      <c r="X3487" s="1405">
        <f>_xll.qlCalendarAdvance(Calendar,X3486,W3487,"f",FALSE)</f>
        <v>63655</v>
      </c>
      <c r="Y3487" s="1404">
        <f>_xll.qlCalendarAdvance(Calendar,X3487,NDays&amp;"D")</f>
        <v>63655</v>
      </c>
      <c r="Z3487" s="1403">
        <v>2.3076568458266854E-2</v>
      </c>
      <c r="AA3487" s="1411">
        <v>2.3053461519336738E-2</v>
      </c>
    </row>
    <row r="3488" spans="23:27" x14ac:dyDescent="0.2">
      <c r="W3488" s="864" t="str">
        <f t="shared" si="62"/>
        <v>1w</v>
      </c>
      <c r="X3488" s="1405">
        <f>_xll.qlCalendarAdvance(Calendar,X3487,W3488,"f",FALSE)</f>
        <v>63662</v>
      </c>
      <c r="Y3488" s="1404">
        <f>_xll.qlCalendarAdvance(Calendar,X3488,NDays&amp;"D")</f>
        <v>63662</v>
      </c>
      <c r="Z3488" s="1403">
        <v>2.3077506914942852E-2</v>
      </c>
      <c r="AA3488" s="1411">
        <v>2.3054430483302468E-2</v>
      </c>
    </row>
    <row r="3489" spans="23:27" x14ac:dyDescent="0.2">
      <c r="W3489" s="864" t="str">
        <f t="shared" si="62"/>
        <v>1w</v>
      </c>
      <c r="X3489" s="1405">
        <f>_xll.qlCalendarAdvance(Calendar,X3488,W3489,"f",FALSE)</f>
        <v>63669</v>
      </c>
      <c r="Y3489" s="1404">
        <f>_xll.qlCalendarAdvance(Calendar,X3489,NDays&amp;"D")</f>
        <v>63669</v>
      </c>
      <c r="Z3489" s="1403">
        <v>2.3078429786402843E-2</v>
      </c>
      <c r="AA3489" s="1411">
        <v>2.30553838904346E-2</v>
      </c>
    </row>
    <row r="3490" spans="23:27" x14ac:dyDescent="0.2">
      <c r="W3490" s="864" t="str">
        <f t="shared" si="62"/>
        <v>1w</v>
      </c>
      <c r="X3490" s="1405">
        <f>_xll.qlCalendarAdvance(Calendar,X3489,W3490,"f",FALSE)</f>
        <v>63676</v>
      </c>
      <c r="Y3490" s="1404">
        <f>_xll.qlCalendarAdvance(Calendar,X3490,NDays&amp;"D")</f>
        <v>63676</v>
      </c>
      <c r="Z3490" s="1403">
        <v>2.3081714746519898E-2</v>
      </c>
      <c r="AA3490" s="1411">
        <v>2.3056321740895225E-2</v>
      </c>
    </row>
    <row r="3491" spans="23:27" x14ac:dyDescent="0.2">
      <c r="W3491" s="864" t="str">
        <f t="shared" si="62"/>
        <v>1w</v>
      </c>
      <c r="X3491" s="1405">
        <f>_xll.qlCalendarAdvance(Calendar,X3490,W3491,"f",FALSE)</f>
        <v>63683</v>
      </c>
      <c r="Y3491" s="1404">
        <f>_xll.qlCalendarAdvance(Calendar,X3491,NDays&amp;"D")</f>
        <v>63683</v>
      </c>
      <c r="Z3491" s="1403">
        <v>2.3082603276231958E-2</v>
      </c>
      <c r="AA3491" s="1411">
        <v>2.3057244034522251E-2</v>
      </c>
    </row>
    <row r="3492" spans="23:27" x14ac:dyDescent="0.2">
      <c r="W3492" s="864" t="str">
        <f t="shared" si="62"/>
        <v>1w</v>
      </c>
      <c r="X3492" s="1405">
        <f>_xll.qlCalendarAdvance(Calendar,X3491,W3492,"f",FALSE)</f>
        <v>63690</v>
      </c>
      <c r="Y3492" s="1404">
        <f>_xll.qlCalendarAdvance(Calendar,X3492,NDays&amp;"D")</f>
        <v>63690</v>
      </c>
      <c r="Z3492" s="1403">
        <v>2.3083476217774984E-2</v>
      </c>
      <c r="AA3492" s="1411">
        <v>2.3058150771315677E-2</v>
      </c>
    </row>
    <row r="3493" spans="23:27" x14ac:dyDescent="0.2">
      <c r="W3493" s="864" t="str">
        <f t="shared" si="62"/>
        <v>1w</v>
      </c>
      <c r="X3493" s="1405">
        <f>_xll.qlCalendarAdvance(Calendar,X3492,W3493,"f",FALSE)</f>
        <v>63697</v>
      </c>
      <c r="Y3493" s="1404">
        <f>_xll.qlCalendarAdvance(Calendar,X3493,NDays&amp;"D")</f>
        <v>63697</v>
      </c>
      <c r="Z3493" s="1403">
        <v>2.3084333571141601E-2</v>
      </c>
      <c r="AA3493" s="1411">
        <v>2.3059041951518644E-2</v>
      </c>
    </row>
    <row r="3494" spans="23:27" x14ac:dyDescent="0.2">
      <c r="W3494" s="864" t="str">
        <f t="shared" si="62"/>
        <v>1w</v>
      </c>
      <c r="X3494" s="1405">
        <f>_xll.qlCalendarAdvance(Calendar,X3493,W3494,"f",FALSE)</f>
        <v>63704</v>
      </c>
      <c r="Y3494" s="1404">
        <f>_xll.qlCalendarAdvance(Calendar,X3494,NDays&amp;"D")</f>
        <v>63704</v>
      </c>
      <c r="Z3494" s="1403">
        <v>2.3082810365405975E-2</v>
      </c>
      <c r="AA3494" s="1411">
        <v>2.3059917574888011E-2</v>
      </c>
    </row>
    <row r="3495" spans="23:27" x14ac:dyDescent="0.2">
      <c r="W3495" s="864" t="str">
        <f t="shared" si="62"/>
        <v>1w</v>
      </c>
      <c r="X3495" s="1405">
        <f>_xll.qlCalendarAdvance(Calendar,X3494,W3495,"f",FALSE)</f>
        <v>63711</v>
      </c>
      <c r="Y3495" s="1404">
        <f>_xll.qlCalendarAdvance(Calendar,X3495,NDays&amp;"D")</f>
        <v>63711</v>
      </c>
      <c r="Z3495" s="1403">
        <v>2.3083639725524002E-2</v>
      </c>
      <c r="AA3495" s="1411">
        <v>2.3060777641504826E-2</v>
      </c>
    </row>
    <row r="3496" spans="23:27" x14ac:dyDescent="0.2">
      <c r="W3496" s="864" t="str">
        <f t="shared" si="62"/>
        <v>1w</v>
      </c>
      <c r="X3496" s="1405">
        <f>_xll.qlCalendarAdvance(Calendar,X3495,W3496,"f",FALSE)</f>
        <v>63718</v>
      </c>
      <c r="Y3496" s="1404">
        <f>_xll.qlCalendarAdvance(Calendar,X3496,NDays&amp;"D")</f>
        <v>63718</v>
      </c>
      <c r="Z3496" s="1403">
        <v>2.3084453500399005E-2</v>
      </c>
      <c r="AA3496" s="1411">
        <v>2.3061622151288041E-2</v>
      </c>
    </row>
    <row r="3497" spans="23:27" x14ac:dyDescent="0.2">
      <c r="W3497" s="864" t="str">
        <f t="shared" si="62"/>
        <v>1w</v>
      </c>
      <c r="X3497" s="1405">
        <f>_xll.qlCalendarAdvance(Calendar,X3496,W3497,"f",FALSE)</f>
        <v>63725</v>
      </c>
      <c r="Y3497" s="1404">
        <f>_xll.qlCalendarAdvance(Calendar,X3497,NDays&amp;"D")</f>
        <v>63725</v>
      </c>
      <c r="Z3497" s="1403">
        <v>2.3085251690041796E-2</v>
      </c>
      <c r="AA3497" s="1411">
        <v>2.306245110439975E-2</v>
      </c>
    </row>
    <row r="3498" spans="23:27" x14ac:dyDescent="0.2">
      <c r="W3498" s="864" t="str">
        <f t="shared" si="62"/>
        <v>1w</v>
      </c>
      <c r="X3498" s="1405">
        <f>_xll.qlCalendarAdvance(Calendar,X3497,W3498,"f",FALSE)</f>
        <v>63732</v>
      </c>
      <c r="Y3498" s="1404">
        <f>_xll.qlCalendarAdvance(Calendar,X3498,NDays&amp;"D")</f>
        <v>63732</v>
      </c>
      <c r="Z3498" s="1403">
        <v>2.308603429444156E-2</v>
      </c>
      <c r="AA3498" s="1411">
        <v>2.3063264500758907E-2</v>
      </c>
    </row>
    <row r="3499" spans="23:27" x14ac:dyDescent="0.2">
      <c r="W3499" s="864" t="str">
        <f t="shared" si="62"/>
        <v>1w</v>
      </c>
      <c r="X3499" s="1405">
        <f>_xll.qlCalendarAdvance(Calendar,X3498,W3499,"f",FALSE)</f>
        <v>63739</v>
      </c>
      <c r="Y3499" s="1404">
        <f>_xll.qlCalendarAdvance(Calendar,X3499,NDays&amp;"D")</f>
        <v>63739</v>
      </c>
      <c r="Z3499" s="1403">
        <v>2.3089150339469771E-2</v>
      </c>
      <c r="AA3499" s="1411">
        <v>2.3064062340203417E-2</v>
      </c>
    </row>
    <row r="3500" spans="23:27" x14ac:dyDescent="0.2">
      <c r="W3500" s="864" t="str">
        <f t="shared" si="62"/>
        <v>1w</v>
      </c>
      <c r="X3500" s="1405">
        <f>_xll.qlCalendarAdvance(Calendar,X3499,W3500,"f",FALSE)</f>
        <v>63746</v>
      </c>
      <c r="Y3500" s="1404">
        <f>_xll.qlCalendarAdvance(Calendar,X3500,NDays&amp;"D")</f>
        <v>63746</v>
      </c>
      <c r="Z3500" s="1403">
        <v>2.3089898575518044E-2</v>
      </c>
      <c r="AA3500" s="1411">
        <v>2.3064844623138514E-2</v>
      </c>
    </row>
    <row r="3501" spans="23:27" x14ac:dyDescent="0.2">
      <c r="W3501" s="864" t="str">
        <f t="shared" si="62"/>
        <v>1w</v>
      </c>
      <c r="X3501" s="1405">
        <f>_xll.qlCalendarAdvance(Calendar,X3500,W3501,"f",FALSE)</f>
        <v>63753</v>
      </c>
      <c r="Y3501" s="1404">
        <f>_xll.qlCalendarAdvance(Calendar,X3501,NDays&amp;"D")</f>
        <v>63753</v>
      </c>
      <c r="Z3501" s="1403">
        <v>2.3090631223360438E-2</v>
      </c>
      <c r="AA3501" s="1411">
        <v>2.3065611349240012E-2</v>
      </c>
    </row>
    <row r="3502" spans="23:27" x14ac:dyDescent="0.2">
      <c r="W3502" s="864" t="str">
        <f t="shared" si="62"/>
        <v>1w</v>
      </c>
      <c r="X3502" s="1405">
        <f>_xll.qlCalendarAdvance(Calendar,X3501,W3502,"f",FALSE)</f>
        <v>63760</v>
      </c>
      <c r="Y3502" s="1404">
        <f>_xll.qlCalendarAdvance(Calendar,X3502,NDays&amp;"D")</f>
        <v>63760</v>
      </c>
      <c r="Z3502" s="1403">
        <v>2.3092127952856426E-2</v>
      </c>
      <c r="AA3502" s="1411">
        <v>2.3066362518588956E-2</v>
      </c>
    </row>
    <row r="3503" spans="23:27" x14ac:dyDescent="0.2">
      <c r="W3503" s="864" t="str">
        <f t="shared" si="62"/>
        <v>1w</v>
      </c>
      <c r="X3503" s="1405">
        <f>_xll.qlCalendarAdvance(Calendar,X3502,W3503,"f",FALSE)</f>
        <v>63767</v>
      </c>
      <c r="Y3503" s="1404">
        <f>_xll.qlCalendarAdvance(Calendar,X3503,NDays&amp;"D")</f>
        <v>63767</v>
      </c>
      <c r="Z3503" s="1403">
        <v>2.309204975443005E-2</v>
      </c>
      <c r="AA3503" s="1411">
        <v>2.3067098131023256E-2</v>
      </c>
    </row>
    <row r="3504" spans="23:27" x14ac:dyDescent="0.2">
      <c r="W3504" s="864" t="str">
        <f t="shared" si="62"/>
        <v>1w</v>
      </c>
      <c r="X3504" s="1405">
        <f>_xll.qlCalendarAdvance(Calendar,X3503,W3504,"f",FALSE)</f>
        <v>63774</v>
      </c>
      <c r="Y3504" s="1404">
        <f>_xll.qlCalendarAdvance(Calendar,X3504,NDays&amp;"D")</f>
        <v>63774</v>
      </c>
      <c r="Z3504" s="1403">
        <v>2.3092735637652354E-2</v>
      </c>
      <c r="AA3504" s="1411">
        <v>2.3067818186786049E-2</v>
      </c>
    </row>
    <row r="3505" spans="23:27" x14ac:dyDescent="0.2">
      <c r="W3505" s="864" t="str">
        <f t="shared" si="62"/>
        <v>1w</v>
      </c>
      <c r="X3505" s="1405">
        <f>_xll.qlCalendarAdvance(Calendar,X3504,W3505,"f",FALSE)</f>
        <v>63781</v>
      </c>
      <c r="Y3505" s="1404">
        <f>_xll.qlCalendarAdvance(Calendar,X3505,NDays&amp;"D")</f>
        <v>63781</v>
      </c>
      <c r="Z3505" s="1403">
        <v>2.3093405932654045E-2</v>
      </c>
      <c r="AA3505" s="1411">
        <v>2.3068522685796289E-2</v>
      </c>
    </row>
    <row r="3506" spans="23:27" x14ac:dyDescent="0.2">
      <c r="W3506" s="864" t="str">
        <f t="shared" si="62"/>
        <v>1w</v>
      </c>
      <c r="X3506" s="1405">
        <f>_xll.qlCalendarAdvance(Calendar,X3505,W3506,"f",FALSE)</f>
        <v>63788</v>
      </c>
      <c r="Y3506" s="1404">
        <f>_xll.qlCalendarAdvance(Calendar,X3506,NDays&amp;"D")</f>
        <v>63788</v>
      </c>
      <c r="Z3506" s="1403">
        <v>2.3094060639442492E-2</v>
      </c>
      <c r="AA3506" s="1411">
        <v>2.306921162797293E-2</v>
      </c>
    </row>
    <row r="3507" spans="23:27" x14ac:dyDescent="0.2">
      <c r="W3507" s="864" t="str">
        <f t="shared" si="62"/>
        <v>1w</v>
      </c>
      <c r="X3507" s="1405">
        <f>_xll.qlCalendarAdvance(Calendar,X3506,W3507,"f",FALSE)</f>
        <v>63795</v>
      </c>
      <c r="Y3507" s="1404">
        <f>_xll.qlCalendarAdvance(Calendar,X3507,NDays&amp;"D")</f>
        <v>63795</v>
      </c>
      <c r="Z3507" s="1403">
        <v>2.3092376397655011E-2</v>
      </c>
      <c r="AA3507" s="1411">
        <v>2.3069885013478064E-2</v>
      </c>
    </row>
    <row r="3508" spans="23:27" x14ac:dyDescent="0.2">
      <c r="W3508" s="864" t="str">
        <f t="shared" si="62"/>
        <v>1w</v>
      </c>
      <c r="X3508" s="1405">
        <f>_xll.qlCalendarAdvance(Calendar,X3507,W3508,"f",FALSE)</f>
        <v>63802</v>
      </c>
      <c r="Y3508" s="1404">
        <f>_xll.qlCalendarAdvance(Calendar,X3508,NDays&amp;"D")</f>
        <v>63802</v>
      </c>
      <c r="Z3508" s="1403">
        <v>2.3093003149478673E-2</v>
      </c>
      <c r="AA3508" s="1411">
        <v>2.3070542842392738E-2</v>
      </c>
    </row>
    <row r="3509" spans="23:27" x14ac:dyDescent="0.2">
      <c r="W3509" s="864" t="str">
        <f t="shared" si="62"/>
        <v>1w</v>
      </c>
      <c r="X3509" s="1405">
        <f>_xll.qlCalendarAdvance(Calendar,X3508,W3509,"f",FALSE)</f>
        <v>63809</v>
      </c>
      <c r="Y3509" s="1404">
        <f>_xll.qlCalendarAdvance(Calendar,X3509,NDays&amp;"D")</f>
        <v>63809</v>
      </c>
      <c r="Z3509" s="1403">
        <v>2.3093614316029597E-2</v>
      </c>
      <c r="AA3509" s="1411">
        <v>2.3071185114392767E-2</v>
      </c>
    </row>
    <row r="3510" spans="23:27" x14ac:dyDescent="0.2">
      <c r="W3510" s="864" t="str">
        <f t="shared" si="62"/>
        <v>1w</v>
      </c>
      <c r="X3510" s="1405">
        <f>_xll.qlCalendarAdvance(Calendar,X3509,W3510,"f",FALSE)</f>
        <v>63816</v>
      </c>
      <c r="Y3510" s="1404">
        <f>_xll.qlCalendarAdvance(Calendar,X3510,NDays&amp;"D")</f>
        <v>63816</v>
      </c>
      <c r="Z3510" s="1403">
        <v>2.3094209897307781E-2</v>
      </c>
      <c r="AA3510" s="1411">
        <v>2.307181182947815E-2</v>
      </c>
    </row>
    <row r="3511" spans="23:27" x14ac:dyDescent="0.2">
      <c r="W3511" s="864" t="str">
        <f t="shared" si="62"/>
        <v>1w</v>
      </c>
      <c r="X3511" s="1405">
        <f>_xll.qlCalendarAdvance(Calendar,X3510,W3511,"f",FALSE)</f>
        <v>63823</v>
      </c>
      <c r="Y3511" s="1404">
        <f>_xll.qlCalendarAdvance(Calendar,X3511,NDays&amp;"D")</f>
        <v>63823</v>
      </c>
      <c r="Z3511" s="1403">
        <v>2.3094789893305122E-2</v>
      </c>
      <c r="AA3511" s="1411">
        <v>2.307242298805412E-2</v>
      </c>
    </row>
    <row r="3512" spans="23:27" x14ac:dyDescent="0.2">
      <c r="W3512" s="864" t="str">
        <f t="shared" si="62"/>
        <v>1w</v>
      </c>
      <c r="X3512" s="1405">
        <f>_xll.qlCalendarAdvance(Calendar,X3511,W3512,"f",FALSE)</f>
        <v>63830</v>
      </c>
      <c r="Y3512" s="1404">
        <f>_xll.qlCalendarAdvance(Calendar,X3512,NDays&amp;"D")</f>
        <v>63830</v>
      </c>
      <c r="Z3512" s="1403">
        <v>2.3097661527466614E-2</v>
      </c>
      <c r="AA3512" s="1411">
        <v>2.3073018589634398E-2</v>
      </c>
    </row>
    <row r="3513" spans="23:27" x14ac:dyDescent="0.2">
      <c r="W3513" s="864" t="str">
        <f t="shared" si="62"/>
        <v>1w</v>
      </c>
      <c r="X3513" s="1405">
        <f>_xll.qlCalendarAdvance(Calendar,X3512,W3513,"f",FALSE)</f>
        <v>63837</v>
      </c>
      <c r="Y3513" s="1404">
        <f>_xll.qlCalendarAdvance(Calendar,X3513,NDays&amp;"D")</f>
        <v>63837</v>
      </c>
      <c r="Z3513" s="1403">
        <v>2.3098207116664105E-2</v>
      </c>
      <c r="AA3513" s="1411">
        <v>2.3073598634543169E-2</v>
      </c>
    </row>
    <row r="3514" spans="23:27" x14ac:dyDescent="0.2">
      <c r="W3514" s="864" t="str">
        <f t="shared" si="62"/>
        <v>1w</v>
      </c>
      <c r="X3514" s="1405">
        <f>_xll.qlCalendarAdvance(Calendar,X3513,W3514,"f",FALSE)</f>
        <v>63844</v>
      </c>
      <c r="Y3514" s="1404">
        <f>_xll.qlCalendarAdvance(Calendar,X3514,NDays&amp;"D")</f>
        <v>63844</v>
      </c>
      <c r="Z3514" s="1403">
        <v>2.309873711762379E-2</v>
      </c>
      <c r="AA3514" s="1411">
        <v>2.3074163122780433E-2</v>
      </c>
    </row>
    <row r="3515" spans="23:27" x14ac:dyDescent="0.2">
      <c r="W3515" s="864" t="str">
        <f t="shared" si="62"/>
        <v>1w</v>
      </c>
      <c r="X3515" s="1405">
        <f>_xll.qlCalendarAdvance(Calendar,X3514,W3515,"f",FALSE)</f>
        <v>63851</v>
      </c>
      <c r="Y3515" s="1404">
        <f>_xll.qlCalendarAdvance(Calendar,X3515,NDays&amp;"D")</f>
        <v>63851</v>
      </c>
      <c r="Z3515" s="1403">
        <v>2.3099251530345671E-2</v>
      </c>
      <c r="AA3515" s="1411">
        <v>2.3074712054184099E-2</v>
      </c>
    </row>
    <row r="3516" spans="23:27" x14ac:dyDescent="0.2">
      <c r="W3516" s="864" t="str">
        <f t="shared" si="62"/>
        <v>1w</v>
      </c>
      <c r="X3516" s="1405">
        <f>_xll.qlCalendarAdvance(Calendar,X3515,W3516,"f",FALSE)</f>
        <v>63858</v>
      </c>
      <c r="Y3516" s="1404">
        <f>_xll.qlCalendarAdvance(Calendar,X3516,NDays&amp;"D")</f>
        <v>63858</v>
      </c>
      <c r="Z3516" s="1403">
        <v>2.3097456094087275E-2</v>
      </c>
      <c r="AA3516" s="1411">
        <v>2.3075245428997304E-2</v>
      </c>
    </row>
    <row r="3517" spans="23:27" x14ac:dyDescent="0.2">
      <c r="W3517" s="864" t="str">
        <f t="shared" si="62"/>
        <v>1w</v>
      </c>
      <c r="X3517" s="1405">
        <f>_xll.qlCalendarAdvance(Calendar,X3516,W3517,"f",FALSE)</f>
        <v>63865</v>
      </c>
      <c r="Y3517" s="1404">
        <f>_xll.qlCalendarAdvance(Calendar,X3517,NDays&amp;"D")</f>
        <v>63865</v>
      </c>
      <c r="Z3517" s="1403">
        <v>2.3097942578377939E-2</v>
      </c>
      <c r="AA3517" s="1411">
        <v>2.3075763246814818E-2</v>
      </c>
    </row>
    <row r="3518" spans="23:27" x14ac:dyDescent="0.2">
      <c r="W3518" s="864" t="str">
        <f t="shared" si="62"/>
        <v>1w</v>
      </c>
      <c r="X3518" s="1405">
        <f>_xll.qlCalendarAdvance(Calendar,X3517,W3518,"f",FALSE)</f>
        <v>63872</v>
      </c>
      <c r="Y3518" s="1404">
        <f>_xll.qlCalendarAdvance(Calendar,X3518,NDays&amp;"D")</f>
        <v>63872</v>
      </c>
      <c r="Z3518" s="1403">
        <v>2.3098413477379658E-2</v>
      </c>
      <c r="AA3518" s="1411">
        <v>2.3076265507879778E-2</v>
      </c>
    </row>
    <row r="3519" spans="23:27" x14ac:dyDescent="0.2">
      <c r="W3519" s="864" t="str">
        <f t="shared" si="62"/>
        <v>1w</v>
      </c>
      <c r="X3519" s="1405">
        <f>_xll.qlCalendarAdvance(Calendar,X3518,W3519,"f",FALSE)</f>
        <v>63879</v>
      </c>
      <c r="Y3519" s="1404">
        <f>_xll.qlCalendarAdvance(Calendar,X3519,NDays&amp;"D")</f>
        <v>63879</v>
      </c>
      <c r="Z3519" s="1403">
        <v>2.3098868791097831E-2</v>
      </c>
      <c r="AA3519" s="1411">
        <v>2.3076752212354279E-2</v>
      </c>
    </row>
    <row r="3520" spans="23:27" x14ac:dyDescent="0.2">
      <c r="W3520" s="864" t="str">
        <f t="shared" si="62"/>
        <v>1w</v>
      </c>
      <c r="X3520" s="1405">
        <f>_xll.qlCalendarAdvance(Calendar,X3519,W3520,"f",FALSE)</f>
        <v>63886</v>
      </c>
      <c r="Y3520" s="1404">
        <f>_xll.qlCalendarAdvance(Calendar,X3520,NDays&amp;"D")</f>
        <v>63886</v>
      </c>
      <c r="Z3520" s="1403">
        <v>2.3099308519516248E-2</v>
      </c>
      <c r="AA3520" s="1411">
        <v>2.3077223359914134E-2</v>
      </c>
    </row>
    <row r="3521" spans="23:27" x14ac:dyDescent="0.2">
      <c r="W3521" s="864" t="str">
        <f t="shared" si="62"/>
        <v>1w</v>
      </c>
      <c r="X3521" s="1405">
        <f>_xll.qlCalendarAdvance(Calendar,X3520,W3521,"f",FALSE)</f>
        <v>63893</v>
      </c>
      <c r="Y3521" s="1404">
        <f>_xll.qlCalendarAdvance(Calendar,X3521,NDays&amp;"D")</f>
        <v>63893</v>
      </c>
      <c r="Z3521" s="1403">
        <v>2.3102010653525868E-2</v>
      </c>
      <c r="AA3521" s="1411">
        <v>2.3077678950721436E-2</v>
      </c>
    </row>
    <row r="3522" spans="23:27" x14ac:dyDescent="0.2">
      <c r="W3522" s="864" t="str">
        <f t="shared" si="62"/>
        <v>1w</v>
      </c>
      <c r="X3522" s="1405">
        <f>_xll.qlCalendarAdvance(Calendar,X3521,W3522,"f",FALSE)</f>
        <v>63900</v>
      </c>
      <c r="Y3522" s="1404">
        <f>_xll.qlCalendarAdvance(Calendar,X3522,NDays&amp;"D")</f>
        <v>63900</v>
      </c>
      <c r="Z3522" s="1403">
        <v>2.3102415948516804E-2</v>
      </c>
      <c r="AA3522" s="1411">
        <v>2.3078118984938278E-2</v>
      </c>
    </row>
    <row r="3523" spans="23:27" x14ac:dyDescent="0.2">
      <c r="W3523" s="864" t="str">
        <f t="shared" si="62"/>
        <v>1w</v>
      </c>
      <c r="X3523" s="1405">
        <f>_xll.qlCalendarAdvance(Calendar,X3522,W3523,"f",FALSE)</f>
        <v>63907</v>
      </c>
      <c r="Y3523" s="1404">
        <f>_xll.qlCalendarAdvance(Calendar,X3523,NDays&amp;"D")</f>
        <v>63907</v>
      </c>
      <c r="Z3523" s="1403">
        <v>2.3102805655247832E-2</v>
      </c>
      <c r="AA3523" s="1411">
        <v>2.3078543462240475E-2</v>
      </c>
    </row>
    <row r="3524" spans="23:27" x14ac:dyDescent="0.2">
      <c r="W3524" s="864" t="str">
        <f t="shared" si="62"/>
        <v>1w</v>
      </c>
      <c r="X3524" s="1405">
        <f>_xll.qlCalendarAdvance(Calendar,X3523,W3524,"f",FALSE)</f>
        <v>63915</v>
      </c>
      <c r="Y3524" s="1404">
        <f>_xll.qlCalendarAdvance(Calendar,X3524,NDays&amp;"D")</f>
        <v>63915</v>
      </c>
      <c r="Z3524" s="1403">
        <v>2.3102476109977052E-2</v>
      </c>
      <c r="AA3524" s="1411">
        <v>2.3079009530143635E-2</v>
      </c>
    </row>
    <row r="3525" spans="23:27" x14ac:dyDescent="0.2">
      <c r="W3525" s="864" t="str">
        <f t="shared" si="62"/>
        <v>1w</v>
      </c>
      <c r="X3525" s="1405">
        <f>_xll.qlCalendarAdvance(Calendar,X3524,W3525,"f",FALSE)</f>
        <v>63922</v>
      </c>
      <c r="Y3525" s="1404">
        <f>_xll.qlCalendarAdvance(Calendar,X3525,NDays&amp;"D")</f>
        <v>63922</v>
      </c>
      <c r="Z3525" s="1403">
        <v>2.3102833504150648E-2</v>
      </c>
      <c r="AA3525" s="1411">
        <v>2.307940067157066E-2</v>
      </c>
    </row>
    <row r="3526" spans="23:27" x14ac:dyDescent="0.2">
      <c r="W3526" s="864" t="str">
        <f t="shared" si="62"/>
        <v>1w</v>
      </c>
      <c r="X3526" s="1405">
        <f>_xll.qlCalendarAdvance(Calendar,X3525,W3526,"f",FALSE)</f>
        <v>63929</v>
      </c>
      <c r="Y3526" s="1404">
        <f>_xll.qlCalendarAdvance(Calendar,X3526,NDays&amp;"D")</f>
        <v>63929</v>
      </c>
      <c r="Z3526" s="1403">
        <v>2.3103175311047636E-2</v>
      </c>
      <c r="AA3526" s="1411">
        <v>2.307977625608304E-2</v>
      </c>
    </row>
    <row r="3527" spans="23:27" x14ac:dyDescent="0.2">
      <c r="W3527" s="864" t="str">
        <f t="shared" si="62"/>
        <v>1w</v>
      </c>
      <c r="X3527" s="1405">
        <f>_xll.qlCalendarAdvance(Calendar,X3526,W3527,"f",FALSE)</f>
        <v>63936</v>
      </c>
      <c r="Y3527" s="1404">
        <f>_xll.qlCalendarAdvance(Calendar,X3527,NDays&amp;"D")</f>
        <v>63936</v>
      </c>
      <c r="Z3527" s="1403">
        <v>2.310350153067308E-2</v>
      </c>
      <c r="AA3527" s="1411">
        <v>2.3080136284086006E-2</v>
      </c>
    </row>
    <row r="3528" spans="23:27" x14ac:dyDescent="0.2">
      <c r="W3528" s="864" t="str">
        <f t="shared" si="62"/>
        <v>1w</v>
      </c>
      <c r="X3528" s="1405">
        <f>_xll.qlCalendarAdvance(Calendar,X3527,W3528,"f",FALSE)</f>
        <v>63943</v>
      </c>
      <c r="Y3528" s="1404">
        <f>_xll.qlCalendarAdvance(Calendar,X3528,NDays&amp;"D")</f>
        <v>63943</v>
      </c>
      <c r="Z3528" s="1403">
        <v>2.3103812163019384E-2</v>
      </c>
      <c r="AA3528" s="1411">
        <v>2.3080480755255373E-2</v>
      </c>
    </row>
    <row r="3529" spans="23:27" x14ac:dyDescent="0.2">
      <c r="W3529" s="864" t="str">
        <f t="shared" si="62"/>
        <v>1w</v>
      </c>
      <c r="X3529" s="1405">
        <f>_xll.qlCalendarAdvance(Calendar,X3528,W3529,"f",FALSE)</f>
        <v>63950</v>
      </c>
      <c r="Y3529" s="1404">
        <f>_xll.qlCalendarAdvance(Calendar,X3529,NDays&amp;"D")</f>
        <v>63950</v>
      </c>
      <c r="Z3529" s="1403">
        <v>2.3101104990330332E-2</v>
      </c>
      <c r="AA3529" s="1411">
        <v>2.3080809669510094E-2</v>
      </c>
    </row>
    <row r="3530" spans="23:27" x14ac:dyDescent="0.2">
      <c r="W3530" s="864" t="str">
        <f t="shared" si="62"/>
        <v>1w</v>
      </c>
      <c r="X3530" s="1405">
        <f>_xll.qlCalendarAdvance(Calendar,X3529,W3530,"f",FALSE)</f>
        <v>63957</v>
      </c>
      <c r="Y3530" s="1404">
        <f>_xll.qlCalendarAdvance(Calendar,X3530,NDays&amp;"D")</f>
        <v>63957</v>
      </c>
      <c r="Z3530" s="1403">
        <v>2.3101388829821847E-2</v>
      </c>
      <c r="AA3530" s="1411">
        <v>2.3081123027174355E-2</v>
      </c>
    </row>
    <row r="3531" spans="23:27" x14ac:dyDescent="0.2">
      <c r="W3531" s="864" t="str">
        <f t="shared" si="62"/>
        <v>1w</v>
      </c>
      <c r="X3531" s="1405">
        <f>_xll.qlCalendarAdvance(Calendar,X3530,W3531,"f",FALSE)</f>
        <v>63964</v>
      </c>
      <c r="Y3531" s="1404">
        <f>_xll.qlCalendarAdvance(Calendar,X3531,NDays&amp;"D")</f>
        <v>63964</v>
      </c>
      <c r="Z3531" s="1403">
        <v>2.3101657085977625E-2</v>
      </c>
      <c r="AA3531" s="1411">
        <v>2.3081420828005017E-2</v>
      </c>
    </row>
    <row r="3532" spans="23:27" x14ac:dyDescent="0.2">
      <c r="W3532" s="864" t="str">
        <f t="shared" si="62"/>
        <v>1w</v>
      </c>
      <c r="X3532" s="1405">
        <f>_xll.qlCalendarAdvance(Calendar,X3531,W3532,"f",FALSE)</f>
        <v>63971</v>
      </c>
      <c r="Y3532" s="1404">
        <f>_xll.qlCalendarAdvance(Calendar,X3532,NDays&amp;"D")</f>
        <v>63971</v>
      </c>
      <c r="Z3532" s="1403">
        <v>2.3101909758794781E-2</v>
      </c>
      <c r="AA3532" s="1411">
        <v>2.3081703072164172E-2</v>
      </c>
    </row>
    <row r="3533" spans="23:27" x14ac:dyDescent="0.2">
      <c r="W3533" s="864" t="str">
        <f t="shared" si="62"/>
        <v>1w</v>
      </c>
      <c r="X3533" s="1405">
        <f>_xll.qlCalendarAdvance(Calendar,X3532,W3533,"f",FALSE)</f>
        <v>63978</v>
      </c>
      <c r="Y3533" s="1404">
        <f>_xll.qlCalendarAdvance(Calendar,X3533,NDays&amp;"D")</f>
        <v>63978</v>
      </c>
      <c r="Z3533" s="1403">
        <v>2.3102893124966873E-2</v>
      </c>
      <c r="AA3533" s="1411">
        <v>2.3081969759489729E-2</v>
      </c>
    </row>
    <row r="3534" spans="23:27" x14ac:dyDescent="0.2">
      <c r="W3534" s="864" t="str">
        <f t="shared" si="62"/>
        <v>1w</v>
      </c>
      <c r="X3534" s="1405">
        <f>_xll.qlCalendarAdvance(Calendar,X3533,W3534,"f",FALSE)</f>
        <v>63985</v>
      </c>
      <c r="Y3534" s="1404">
        <f>_xll.qlCalendarAdvance(Calendar,X3534,NDays&amp;"D")</f>
        <v>63985</v>
      </c>
      <c r="Z3534" s="1403">
        <v>2.3106093508117858E-2</v>
      </c>
      <c r="AA3534" s="1411">
        <v>2.3082220890143779E-2</v>
      </c>
    </row>
    <row r="3535" spans="23:27" x14ac:dyDescent="0.2">
      <c r="W3535" s="864" t="str">
        <f t="shared" si="62"/>
        <v>1w</v>
      </c>
      <c r="X3535" s="1405">
        <f>_xll.qlCalendarAdvance(Calendar,X3534,W3535,"f",FALSE)</f>
        <v>63992</v>
      </c>
      <c r="Y3535" s="1404">
        <f>_xll.qlCalendarAdvance(Calendar,X3535,NDays&amp;"D")</f>
        <v>63992</v>
      </c>
      <c r="Z3535" s="1403">
        <v>2.3105550145584505E-2</v>
      </c>
      <c r="AA3535" s="1411">
        <v>2.3082456463964229E-2</v>
      </c>
    </row>
    <row r="3536" spans="23:27" x14ac:dyDescent="0.2">
      <c r="W3536" s="864" t="str">
        <f t="shared" si="62"/>
        <v>1w</v>
      </c>
      <c r="X3536" s="1405">
        <f>_xll.qlCalendarAdvance(Calendar,X3535,W3536,"f",FALSE)</f>
        <v>63999</v>
      </c>
      <c r="Y3536" s="1404">
        <f>_xll.qlCalendarAdvance(Calendar,X3536,NDays&amp;"D")</f>
        <v>63999</v>
      </c>
      <c r="Z3536" s="1403">
        <v>2.3105736079667288E-2</v>
      </c>
      <c r="AA3536" s="1411">
        <v>2.3082676480870035E-2</v>
      </c>
    </row>
    <row r="3537" spans="2:27" x14ac:dyDescent="0.2">
      <c r="W3537" s="864" t="str">
        <f t="shared" si="62"/>
        <v>1w</v>
      </c>
      <c r="X3537" s="1405">
        <f>_xll.qlCalendarAdvance(Calendar,X3536,W3537,"f",FALSE)</f>
        <v>64006</v>
      </c>
      <c r="Y3537" s="1404">
        <f>_xll.qlCalendarAdvance(Calendar,X3537,NDays&amp;"D")</f>
        <v>64006</v>
      </c>
      <c r="Z3537" s="1403">
        <v>2.310590642647093E-2</v>
      </c>
      <c r="AA3537" s="1411">
        <v>2.3082880941266426E-2</v>
      </c>
    </row>
    <row r="3538" spans="2:27" x14ac:dyDescent="0.2">
      <c r="W3538" s="864" t="str">
        <f t="shared" si="62"/>
        <v>1w</v>
      </c>
      <c r="X3538" s="1405">
        <f>_xll.qlCalendarAdvance(Calendar,X3537,W3538,"f",FALSE)</f>
        <v>64013</v>
      </c>
      <c r="Y3538" s="1404">
        <f>_xll.qlCalendarAdvance(Calendar,X3538,NDays&amp;"D")</f>
        <v>64013</v>
      </c>
      <c r="Z3538" s="1403">
        <v>2.3106801661168436E-2</v>
      </c>
      <c r="AA3538" s="1411">
        <v>2.3086040445959632E-2</v>
      </c>
    </row>
    <row r="3539" spans="2:27" x14ac:dyDescent="0.2">
      <c r="W3539" s="864" t="str">
        <f t="shared" si="62"/>
        <v>1w</v>
      </c>
      <c r="X3539" s="1405">
        <f>_xll.qlCalendarAdvance(Calendar,X3538,W3539,"f",FALSE)</f>
        <v>64020</v>
      </c>
      <c r="Y3539" s="1404">
        <f>_xll.qlCalendarAdvance(Calendar,X3539,NDays&amp;"D")</f>
        <v>64020</v>
      </c>
      <c r="Z3539" s="1403">
        <v>2.3106200358217997E-2</v>
      </c>
      <c r="AA3539" s="1411">
        <v>2.3083243191639458E-2</v>
      </c>
    </row>
    <row r="3540" spans="2:27" x14ac:dyDescent="0.2">
      <c r="W3540" s="864" t="str">
        <f t="shared" si="62"/>
        <v>1w</v>
      </c>
      <c r="X3540" s="1405">
        <f>_xll.qlCalendarAdvance(Calendar,X3539,W3540,"f",FALSE)</f>
        <v>64027</v>
      </c>
      <c r="Y3540" s="1404">
        <f>_xll.qlCalendarAdvance(Calendar,X3540,NDays&amp;"D")</f>
        <v>64027</v>
      </c>
      <c r="Z3540" s="1403">
        <v>2.3106323943158889E-2</v>
      </c>
      <c r="AA3540" s="1411">
        <v>2.3083400981535052E-2</v>
      </c>
    </row>
    <row r="3541" spans="2:27" x14ac:dyDescent="0.2">
      <c r="W3541" s="864" t="str">
        <f t="shared" si="62"/>
        <v>1w</v>
      </c>
      <c r="X3541" s="1405">
        <f>_xll.qlCalendarAdvance(Calendar,X3540,W3541,"f",FALSE)</f>
        <v>64034</v>
      </c>
      <c r="Y3541" s="1404">
        <f>_xll.qlCalendarAdvance(Calendar,X3541,NDays&amp;"D")</f>
        <v>64034</v>
      </c>
      <c r="Z3541" s="1403">
        <v>2.310716909909041E-2</v>
      </c>
      <c r="AA3541" s="1411">
        <v>2.3083543214921232E-2</v>
      </c>
    </row>
    <row r="3542" spans="2:27" x14ac:dyDescent="0.2">
      <c r="W3542" s="864" t="str">
        <f t="shared" si="62"/>
        <v>1w</v>
      </c>
      <c r="X3542" s="1405">
        <f>_xll.qlCalendarAdvance(Calendar,X3541,W3542,"f",FALSE)</f>
        <v>64041</v>
      </c>
      <c r="Y3542" s="1404">
        <f>_xll.qlCalendarAdvance(Calendar,X3542,NDays&amp;"D")</f>
        <v>64041</v>
      </c>
      <c r="Z3542" s="1403">
        <v>2.3106524351172858E-2</v>
      </c>
      <c r="AA3542" s="1411">
        <v>2.3083669891230674E-2</v>
      </c>
    </row>
    <row r="3543" spans="2:27" x14ac:dyDescent="0.2">
      <c r="B3543" s="1405"/>
      <c r="C3543" s="1404"/>
      <c r="D3543" s="1403"/>
      <c r="E3543" s="1403"/>
      <c r="W3543" s="864" t="str">
        <f t="shared" si="62"/>
        <v>1w</v>
      </c>
      <c r="X3543" s="1405">
        <f>_xll.qlCalendarAdvance(Calendar,X3542,W3543,"f",FALSE)</f>
        <v>64048</v>
      </c>
      <c r="Y3543" s="1404">
        <f>_xll.qlCalendarAdvance(Calendar,X3543,NDays&amp;"D")</f>
        <v>64048</v>
      </c>
      <c r="Z3543" s="1403">
        <v>2.3106601174245935E-2</v>
      </c>
      <c r="AA3543" s="1411">
        <v>2.3083781011111748E-2</v>
      </c>
    </row>
    <row r="3544" spans="2:27" x14ac:dyDescent="0.2">
      <c r="B3544" s="1405"/>
      <c r="C3544" s="1404"/>
      <c r="D3544" s="1403"/>
      <c r="E3544" s="1403"/>
      <c r="W3544" s="864" t="str">
        <f t="shared" si="62"/>
        <v>1w</v>
      </c>
      <c r="X3544" s="1405">
        <f>_xll.qlCalendarAdvance(Calendar,X3543,W3544,"f",FALSE)</f>
        <v>64055</v>
      </c>
      <c r="Y3544" s="1404">
        <f>_xll.qlCalendarAdvance(Calendar,X3544,NDays&amp;"D")</f>
        <v>64055</v>
      </c>
      <c r="Z3544" s="1403">
        <v>2.3106662410024674E-2</v>
      </c>
      <c r="AA3544" s="1411">
        <v>2.3083876573997131E-2</v>
      </c>
    </row>
    <row r="3545" spans="2:27" x14ac:dyDescent="0.2">
      <c r="B3545" s="1405"/>
      <c r="C3545" s="1404"/>
      <c r="D3545" s="1403"/>
      <c r="E3545" s="1403"/>
      <c r="W3545" s="864" t="str">
        <f t="shared" si="62"/>
        <v>1w</v>
      </c>
      <c r="X3545" s="1405">
        <f>_xll.qlCalendarAdvance(Calendar,X3544,W3545,"f",FALSE)</f>
        <v>64062</v>
      </c>
      <c r="Y3545" s="1404">
        <f>_xll.qlCalendarAdvance(Calendar,X3545,NDays&amp;"D")</f>
        <v>64062</v>
      </c>
      <c r="Z3545" s="1403">
        <v>2.310670805852174E-2</v>
      </c>
      <c r="AA3545" s="1411">
        <v>2.3083956580211007E-2</v>
      </c>
    </row>
    <row r="3546" spans="2:27" x14ac:dyDescent="0.2">
      <c r="B3546" s="1405"/>
      <c r="C3546" s="1404"/>
      <c r="D3546" s="1403"/>
      <c r="E3546" s="1403"/>
      <c r="W3546" s="864" t="str">
        <f t="shared" ref="W3546:W3552" si="63">W3545</f>
        <v>1w</v>
      </c>
      <c r="X3546" s="1405">
        <f>_xll.qlCalendarAdvance(Calendar,X3545,W3546,"f",FALSE)</f>
        <v>64069</v>
      </c>
      <c r="Y3546" s="1404">
        <f>_xll.qlCalendarAdvance(Calendar,X3546,NDays&amp;"D")</f>
        <v>64069</v>
      </c>
      <c r="Z3546" s="1403" t="e">
        <v>#N/A</v>
      </c>
      <c r="AA3546" s="1411">
        <v>2.3084021029591284E-2</v>
      </c>
    </row>
    <row r="3547" spans="2:27" x14ac:dyDescent="0.2">
      <c r="B3547" s="1405"/>
      <c r="C3547" s="1404"/>
      <c r="D3547" s="1403"/>
      <c r="E3547" s="1403"/>
      <c r="W3547" s="864" t="str">
        <f t="shared" si="63"/>
        <v>1w</v>
      </c>
      <c r="X3547" s="1405">
        <f>_xll.qlCalendarAdvance(Calendar,X3546,W3547,"f",FALSE)</f>
        <v>64076</v>
      </c>
      <c r="Y3547" s="1404">
        <f>_xll.qlCalendarAdvance(Calendar,X3547,NDays&amp;"D")</f>
        <v>64076</v>
      </c>
      <c r="Z3547" s="1403" t="e">
        <v>#N/A</v>
      </c>
      <c r="AA3547" s="1411">
        <v>2.3084069922219008E-2</v>
      </c>
    </row>
    <row r="3548" spans="2:27" x14ac:dyDescent="0.2">
      <c r="B3548" s="1405"/>
      <c r="C3548" s="1404"/>
      <c r="D3548" s="1403"/>
      <c r="E3548" s="1403"/>
      <c r="W3548" s="864" t="str">
        <f t="shared" si="63"/>
        <v>1w</v>
      </c>
      <c r="X3548" s="1405">
        <f>_xll.qlCalendarAdvance(Calendar,X3547,W3548,"f",FALSE)</f>
        <v>64083</v>
      </c>
      <c r="Y3548" s="1404">
        <f>_xll.qlCalendarAdvance(Calendar,X3548,NDays&amp;"D")</f>
        <v>64083</v>
      </c>
      <c r="Z3548" s="1403" t="e">
        <v>#N/A</v>
      </c>
      <c r="AA3548" s="1411">
        <v>2.3084103258175226E-2</v>
      </c>
    </row>
    <row r="3549" spans="2:27" x14ac:dyDescent="0.2">
      <c r="B3549" s="1405"/>
      <c r="C3549" s="1404"/>
      <c r="D3549" s="1403"/>
      <c r="E3549" s="1403"/>
      <c r="W3549" s="864" t="str">
        <f t="shared" si="63"/>
        <v>1w</v>
      </c>
      <c r="X3549" s="1405">
        <f>_xll.qlCalendarAdvance(Calendar,X3548,W3549,"f",FALSE)</f>
        <v>64090</v>
      </c>
      <c r="Y3549" s="1404">
        <f>_xll.qlCalendarAdvance(Calendar,X3549,NDays&amp;"D")</f>
        <v>64090</v>
      </c>
      <c r="Z3549" s="1403" t="e">
        <v>#N/A</v>
      </c>
      <c r="AA3549" s="1411">
        <v>2.3084121037459937E-2</v>
      </c>
    </row>
    <row r="3550" spans="2:27" x14ac:dyDescent="0.2">
      <c r="B3550" s="1405"/>
      <c r="C3550" s="1404"/>
      <c r="D3550" s="1403"/>
      <c r="E3550" s="1403"/>
      <c r="W3550" s="864" t="str">
        <f t="shared" si="63"/>
        <v>1w</v>
      </c>
      <c r="X3550" s="1405">
        <f>_xll.qlCalendarAdvance(Calendar,X3549,W3550,"f",FALSE)</f>
        <v>64097</v>
      </c>
      <c r="Y3550" s="1404">
        <f>_xll.qlCalendarAdvance(Calendar,X3550,NDays&amp;"D")</f>
        <v>64097</v>
      </c>
      <c r="Z3550" s="1403" t="e">
        <v>#N/A</v>
      </c>
      <c r="AA3550" s="1411" t="e">
        <v>#N/A</v>
      </c>
    </row>
    <row r="3551" spans="2:27" x14ac:dyDescent="0.2">
      <c r="B3551" s="1405"/>
      <c r="C3551" s="1404"/>
      <c r="D3551" s="1403"/>
      <c r="E3551" s="1403"/>
      <c r="W3551" s="864" t="str">
        <f t="shared" si="63"/>
        <v>1w</v>
      </c>
      <c r="X3551" s="1405">
        <f>_xll.qlCalendarAdvance(Calendar,X3550,W3551,"f",FALSE)</f>
        <v>64104</v>
      </c>
      <c r="Y3551" s="1404">
        <f>_xll.qlCalendarAdvance(Calendar,X3551,NDays&amp;"D")</f>
        <v>64104</v>
      </c>
      <c r="Z3551" s="1403" t="e">
        <v>#N/A</v>
      </c>
      <c r="AA3551" s="1411" t="e">
        <v>#N/A</v>
      </c>
    </row>
    <row r="3552" spans="2:27" ht="12" thickBot="1" x14ac:dyDescent="0.25">
      <c r="B3552" s="1405"/>
      <c r="C3552" s="1404"/>
      <c r="D3552" s="1403"/>
      <c r="E3552" s="1403"/>
      <c r="W3552" s="861" t="str">
        <f t="shared" si="63"/>
        <v>1w</v>
      </c>
      <c r="X3552" s="1410">
        <f>_xll.qlCalendarAdvance(Calendar,X3551,W3552,"f",FALSE)</f>
        <v>64111</v>
      </c>
      <c r="Y3552" s="1409">
        <f>_xll.qlCalendarAdvance(Calendar,X3552,NDays&amp;"D")</f>
        <v>64111</v>
      </c>
      <c r="Z3552" s="1408" t="e">
        <v>#N/A</v>
      </c>
      <c r="AA3552" s="1407" t="e">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3" r:id="rId4" name="Length2">
              <controlPr defaultSize="0" print="0" autoFill="0" autoPict="0">
                <anchor moveWithCells="1">
                  <from>
                    <xdr:col>8</xdr:col>
                    <xdr:colOff>495300</xdr:colOff>
                    <xdr:row>29</xdr:row>
                    <xdr:rowOff>114300</xdr:rowOff>
                  </from>
                  <to>
                    <xdr:col>10</xdr:col>
                    <xdr:colOff>219075</xdr:colOff>
                    <xdr:row>31</xdr:row>
                    <xdr:rowOff>104775</xdr:rowOff>
                  </to>
                </anchor>
              </controlPr>
            </control>
          </mc:Choice>
        </mc:AlternateContent>
        <mc:AlternateContent xmlns:mc="http://schemas.openxmlformats.org/markup-compatibility/2006">
          <mc:Choice Requires="x14">
            <control shapeId="23554" r:id="rId5" name="Length1">
              <controlPr defaultSize="0" print="0" autoFill="0" autoPict="0" altText="3">
                <anchor moveWithCells="1">
                  <from>
                    <xdr:col>8</xdr:col>
                    <xdr:colOff>504825</xdr:colOff>
                    <xdr:row>27</xdr:row>
                    <xdr:rowOff>38100</xdr:rowOff>
                  </from>
                  <to>
                    <xdr:col>10</xdr:col>
                    <xdr:colOff>228600</xdr:colOff>
                    <xdr:row>29</xdr:row>
                    <xdr:rowOff>19050</xdr:rowOff>
                  </to>
                </anchor>
              </controlPr>
            </control>
          </mc:Choice>
        </mc:AlternateContent>
        <mc:AlternateContent xmlns:mc="http://schemas.openxmlformats.org/markup-compatibility/2006">
          <mc:Choice Requires="x14">
            <control shapeId="23555" r:id="rId6" name="Length3">
              <controlPr defaultSize="0" print="0" autoFill="0" autoPict="0">
                <anchor moveWithCells="1">
                  <from>
                    <xdr:col>8</xdr:col>
                    <xdr:colOff>495300</xdr:colOff>
                    <xdr:row>32</xdr:row>
                    <xdr:rowOff>47625</xdr:rowOff>
                  </from>
                  <to>
                    <xdr:col>10</xdr:col>
                    <xdr:colOff>219075</xdr:colOff>
                    <xdr:row>34</xdr:row>
                    <xdr:rowOff>38100</xdr:rowOff>
                  </to>
                </anchor>
              </controlPr>
            </control>
          </mc:Choice>
        </mc:AlternateContent>
        <mc:AlternateContent xmlns:mc="http://schemas.openxmlformats.org/markup-compatibility/2006">
          <mc:Choice Requires="x14">
            <control shapeId="23556" r:id="rId7" name="Length0">
              <controlPr defaultSize="0" print="0" autoFill="0" autoPict="0">
                <anchor moveWithCells="1">
                  <from>
                    <xdr:col>8</xdr:col>
                    <xdr:colOff>495300</xdr:colOff>
                    <xdr:row>24</xdr:row>
                    <xdr:rowOff>95250</xdr:rowOff>
                  </from>
                  <to>
                    <xdr:col>10</xdr:col>
                    <xdr:colOff>219075</xdr:colOff>
                    <xdr:row>26</xdr:row>
                    <xdr:rowOff>85725</xdr:rowOff>
                  </to>
                </anchor>
              </controlPr>
            </control>
          </mc:Choice>
        </mc:AlternateContent>
        <mc:AlternateContent xmlns:mc="http://schemas.openxmlformats.org/markup-compatibility/2006">
          <mc:Choice Requires="x14">
            <control shapeId="23557" r:id="rId8" name="Length4">
              <controlPr defaultSize="0" print="0" autoFill="0" autoPict="0">
                <anchor moveWithCells="1">
                  <from>
                    <xdr:col>8</xdr:col>
                    <xdr:colOff>495300</xdr:colOff>
                    <xdr:row>35</xdr:row>
                    <xdr:rowOff>19050</xdr:rowOff>
                  </from>
                  <to>
                    <xdr:col>10</xdr:col>
                    <xdr:colOff>219075</xdr:colOff>
                    <xdr:row>37</xdr:row>
                    <xdr:rowOff>9525</xdr:rowOff>
                  </to>
                </anchor>
              </controlPr>
            </control>
          </mc:Choice>
        </mc:AlternateContent>
        <mc:AlternateContent xmlns:mc="http://schemas.openxmlformats.org/markup-compatibility/2006">
          <mc:Choice Requires="x14">
            <control shapeId="23558" r:id="rId9" name="Length5">
              <controlPr defaultSize="0" print="0" autoFill="0" autoPict="0">
                <anchor moveWithCells="1">
                  <from>
                    <xdr:col>8</xdr:col>
                    <xdr:colOff>495300</xdr:colOff>
                    <xdr:row>37</xdr:row>
                    <xdr:rowOff>123825</xdr:rowOff>
                  </from>
                  <to>
                    <xdr:col>10</xdr:col>
                    <xdr:colOff>219075</xdr:colOff>
                    <xdr:row>39</xdr:row>
                    <xdr:rowOff>114300</xdr:rowOff>
                  </to>
                </anchor>
              </controlPr>
            </control>
          </mc:Choice>
        </mc:AlternateContent>
        <mc:AlternateContent xmlns:mc="http://schemas.openxmlformats.org/markup-compatibility/2006">
          <mc:Choice Requires="x14">
            <control shapeId="23559" r:id="rId10" name="Length6">
              <controlPr defaultSize="0" print="0" autoFill="0" autoPict="0">
                <anchor moveWithCells="1">
                  <from>
                    <xdr:col>8</xdr:col>
                    <xdr:colOff>495300</xdr:colOff>
                    <xdr:row>40</xdr:row>
                    <xdr:rowOff>85725</xdr:rowOff>
                  </from>
                  <to>
                    <xdr:col>10</xdr:col>
                    <xdr:colOff>219075</xdr:colOff>
                    <xdr:row>42</xdr:row>
                    <xdr:rowOff>76200</xdr:rowOff>
                  </to>
                </anchor>
              </controlPr>
            </control>
          </mc:Choice>
        </mc:AlternateContent>
        <mc:AlternateContent xmlns:mc="http://schemas.openxmlformats.org/markup-compatibility/2006">
          <mc:Choice Requires="x14">
            <control shapeId="23560" r:id="rId11" name="Length7">
              <controlPr defaultSize="0" print="0" autoFill="0" autoPict="0">
                <anchor moveWithCells="1">
                  <from>
                    <xdr:col>8</xdr:col>
                    <xdr:colOff>495300</xdr:colOff>
                    <xdr:row>43</xdr:row>
                    <xdr:rowOff>66675</xdr:rowOff>
                  </from>
                  <to>
                    <xdr:col>10</xdr:col>
                    <xdr:colOff>219075</xdr:colOff>
                    <xdr:row>45</xdr:row>
                    <xdr:rowOff>57150</xdr:rowOff>
                  </to>
                </anchor>
              </controlPr>
            </control>
          </mc:Choice>
        </mc:AlternateContent>
      </controls>
    </mc:Choice>
  </mc:AlternateConten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R40"/>
  <sheetViews>
    <sheetView workbookViewId="0">
      <selection activeCell="L3" sqref="L3"/>
    </sheetView>
  </sheetViews>
  <sheetFormatPr defaultRowHeight="11.25" x14ac:dyDescent="0.2"/>
  <cols>
    <col min="1" max="1" width="2.7109375" style="399" customWidth="1"/>
    <col min="2" max="2" width="6" style="399" customWidth="1"/>
    <col min="3" max="3" width="5.7109375"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18.4257812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259"/>
      <c r="B1" s="300"/>
      <c r="C1" s="91"/>
      <c r="D1" s="91"/>
      <c r="E1" s="91"/>
      <c r="F1" s="91"/>
      <c r="G1" s="91"/>
      <c r="H1" s="91"/>
      <c r="I1" s="91"/>
      <c r="J1" s="91"/>
      <c r="K1" s="91"/>
      <c r="L1" s="91"/>
      <c r="M1" s="91"/>
      <c r="N1" s="764"/>
    </row>
    <row r="2" spans="1:18" ht="11.25" customHeight="1" x14ac:dyDescent="0.2">
      <c r="A2" s="66"/>
      <c r="B2" s="59"/>
      <c r="C2" s="85"/>
      <c r="D2" s="85"/>
      <c r="E2" s="85"/>
      <c r="F2" s="85"/>
      <c r="G2" s="85"/>
      <c r="H2" s="85"/>
      <c r="I2" s="59" t="s">
        <v>121</v>
      </c>
      <c r="J2" s="59" t="s">
        <v>92</v>
      </c>
      <c r="K2" s="59" t="str">
        <f>Currency&amp;"_YC"&amp;$J$2&amp;"RH"</f>
        <v>GBP_YC1MRH</v>
      </c>
      <c r="L2" s="763" t="str">
        <f>K2&amp;"_SwapsFromBasis.xml"</f>
        <v>GBP_YC1MRH_SwapsFromBasis.xml</v>
      </c>
      <c r="M2" s="85"/>
      <c r="N2" s="746"/>
    </row>
    <row r="3" spans="1:18" ht="22.5" customHeight="1" x14ac:dyDescent="0.2">
      <c r="A3" s="66"/>
      <c r="B3" s="297" t="s">
        <v>348</v>
      </c>
      <c r="C3" s="297" t="s">
        <v>130</v>
      </c>
      <c r="D3" s="297"/>
      <c r="E3" s="297"/>
      <c r="F3" s="297"/>
      <c r="G3" s="297" t="s">
        <v>392</v>
      </c>
      <c r="H3" s="297" t="s">
        <v>391</v>
      </c>
      <c r="I3" s="297" t="s">
        <v>390</v>
      </c>
      <c r="J3" s="297" t="s">
        <v>129</v>
      </c>
      <c r="K3" s="297" t="s">
        <v>347</v>
      </c>
      <c r="L3" s="762" t="str">
        <f>IF(Serialize,_xll.ohObjectSave(L4:L39,SerializationPath&amp;L2,FileOverwrite,Serialize),"---")</f>
        <v>---</v>
      </c>
      <c r="M3" s="871" t="str">
        <f>_xll.ohRangeRetrieveError(L3)</f>
        <v/>
      </c>
      <c r="N3" s="746"/>
    </row>
    <row r="4" spans="1:18" ht="11.25" customHeight="1" x14ac:dyDescent="0.2">
      <c r="A4" s="89"/>
      <c r="B4" s="85"/>
      <c r="C4" s="85"/>
      <c r="D4" s="85"/>
      <c r="E4" s="85"/>
      <c r="F4" s="85"/>
      <c r="G4" s="85"/>
      <c r="H4" s="85"/>
      <c r="I4" s="85"/>
      <c r="J4" s="85"/>
      <c r="K4" s="85"/>
      <c r="L4" s="760" t="str">
        <f>IF(UPPER(FamilyName)="IBOR",_xll.qlEuribor(,$J$2,,Permanent,Trigger,ObjectOverwrite),IF(UPPER(FamilyName)="LIBOR",_xll.qlLibor(,Currency,$J$2,,Permanent,Trigger,ObjectOverwrite),"--"))</f>
        <v>obj_004b0#0025</v>
      </c>
      <c r="M4" s="759" t="str">
        <f>_xll.ohRangeRetrieveError(L4)</f>
        <v/>
      </c>
      <c r="N4" s="746"/>
    </row>
    <row r="5" spans="1:18" ht="11.25" customHeight="1" x14ac:dyDescent="0.2">
      <c r="A5" s="89"/>
      <c r="B5" s="85"/>
      <c r="C5" s="85"/>
      <c r="D5" s="85"/>
      <c r="E5" s="85"/>
      <c r="F5" s="85"/>
      <c r="G5" s="85"/>
      <c r="H5" s="85"/>
      <c r="I5" s="85"/>
      <c r="J5" s="85"/>
      <c r="K5" s="85"/>
      <c r="L5" s="85"/>
      <c r="M5" s="85"/>
      <c r="N5" s="746"/>
    </row>
    <row r="6" spans="1:18" ht="11.25" customHeight="1" thickBot="1" x14ac:dyDescent="0.25">
      <c r="A6" s="66"/>
      <c r="B6" s="1481">
        <v>0</v>
      </c>
      <c r="C6" s="1481" t="s">
        <v>485</v>
      </c>
      <c r="D6" s="1481" t="s">
        <v>64</v>
      </c>
      <c r="E6" s="1481" t="str">
        <f>VLOOKUP(Currency,Swap1MConventions,2)</f>
        <v>SB</v>
      </c>
      <c r="F6" s="1481" t="str">
        <f>VLOOKUP(Currency,Swap1MConventions,3)</f>
        <v>1L</v>
      </c>
      <c r="G6" s="870" t="str">
        <f t="shared" ref="G6:G39" si="0">IF(UPPER(LEFT($E6))="A","Annual",IF(UPPER(LEFT($E6))="S","Semiannual","--"))</f>
        <v>Semiannual</v>
      </c>
      <c r="H6" s="870" t="s">
        <v>388</v>
      </c>
      <c r="I6" s="870" t="str">
        <f t="shared" ref="I6:I39" si="1">IF(UPPER(RIGHT($E6))="B",BondBasisDayCounter,IF(UPPER(RIGHT($E6))="M",MoneyMarketDayCounter,"--"))</f>
        <v>Actual/365 (Fixed)</v>
      </c>
      <c r="J6" s="869" t="str">
        <f t="shared" ref="J6:J39" si="2">Currency&amp;$F6&amp;$I$2&amp;$D6&amp;QuoteSuffix</f>
        <v>GBP1L6L1Y_Quote</v>
      </c>
      <c r="K6" s="756" t="str">
        <f t="shared" ref="K6:K39" si="3">Currency&amp;$E6&amp;$I$2&amp;$D6&amp;"_Quote"</f>
        <v>GBPSB6L1Y_Quote</v>
      </c>
      <c r="L6" s="435" t="str">
        <f>_xll.qlSwapRateHelper2(,$K6,$B6,$D6,Calendar,$G6,$H6,$I6,$L$4,$J6,C6,Discounting,Permanent,,ObjectOverwrite)</f>
        <v>obj_004c6#0025</v>
      </c>
      <c r="M6" s="868" t="str">
        <f>_xll.ohRangeRetrieveError(L6)</f>
        <v/>
      </c>
      <c r="N6" s="746"/>
    </row>
    <row r="7" spans="1:18" ht="11.25" customHeight="1" x14ac:dyDescent="0.2">
      <c r="A7" s="66"/>
      <c r="B7" s="754">
        <v>0</v>
      </c>
      <c r="C7" s="754" t="str">
        <f t="shared" ref="C7:C39" si="4">C6</f>
        <v>0d</v>
      </c>
      <c r="D7" s="754" t="s">
        <v>63</v>
      </c>
      <c r="E7" s="754" t="str">
        <f t="shared" ref="E7:E39" si="5">E6</f>
        <v>SB</v>
      </c>
      <c r="F7" s="754" t="str">
        <f t="shared" ref="F7:F39" si="6">F6</f>
        <v>1L</v>
      </c>
      <c r="G7" s="858" t="str">
        <f t="shared" si="0"/>
        <v>Semiannual</v>
      </c>
      <c r="H7" s="858" t="s">
        <v>388</v>
      </c>
      <c r="I7" s="858" t="str">
        <f t="shared" si="1"/>
        <v>Actual/365 (Fixed)</v>
      </c>
      <c r="J7" s="857" t="str">
        <f t="shared" si="2"/>
        <v>GBP1L6L2Y_Quote</v>
      </c>
      <c r="K7" s="752" t="str">
        <f t="shared" si="3"/>
        <v>GBPSB6L2Y_Quote</v>
      </c>
      <c r="L7" s="426" t="str">
        <f>_xll.qlSwapRateHelper2(,$K7,$B7,$D7,Calendar,$G7,$H7,$I7,$L$4,$J7,C7,Discounting,Permanent,,ObjectOverwrite)</f>
        <v>obj_004bb#0025</v>
      </c>
      <c r="M7" s="856" t="str">
        <f>_xll.ohRangeRetrieveError(L7)</f>
        <v/>
      </c>
      <c r="N7" s="746"/>
      <c r="P7" s="867" t="s">
        <v>49</v>
      </c>
      <c r="Q7" s="744" t="s">
        <v>127</v>
      </c>
      <c r="R7" s="1480" t="s">
        <v>239</v>
      </c>
    </row>
    <row r="8" spans="1:18" ht="11.25" customHeight="1" x14ac:dyDescent="0.2">
      <c r="A8" s="66"/>
      <c r="B8" s="754">
        <v>0</v>
      </c>
      <c r="C8" s="754" t="str">
        <f t="shared" si="4"/>
        <v>0d</v>
      </c>
      <c r="D8" s="754" t="s">
        <v>62</v>
      </c>
      <c r="E8" s="754" t="str">
        <f t="shared" si="5"/>
        <v>SB</v>
      </c>
      <c r="F8" s="754" t="str">
        <f t="shared" si="6"/>
        <v>1L</v>
      </c>
      <c r="G8" s="858" t="str">
        <f t="shared" si="0"/>
        <v>Semiannual</v>
      </c>
      <c r="H8" s="858" t="s">
        <v>388</v>
      </c>
      <c r="I8" s="858" t="str">
        <f t="shared" si="1"/>
        <v>Actual/365 (Fixed)</v>
      </c>
      <c r="J8" s="857" t="str">
        <f t="shared" si="2"/>
        <v>GBP1L6L3Y_Quote</v>
      </c>
      <c r="K8" s="752" t="str">
        <f t="shared" si="3"/>
        <v>GBPSB6L3Y_Quote</v>
      </c>
      <c r="L8" s="426" t="str">
        <f>_xll.qlSwapRateHelper2(,$K8,$B8,$D8,Calendar,$G8,$H8,$I8,$L$4,$J8,C8,Discounting,Permanent,,ObjectOverwrite)</f>
        <v>obj_004c2#0025</v>
      </c>
      <c r="M8" s="856" t="str">
        <f>_xll.ohRangeRetrieveError(L8)</f>
        <v/>
      </c>
      <c r="N8" s="746"/>
      <c r="P8" s="864" t="s">
        <v>48</v>
      </c>
      <c r="Q8" s="1415" t="s">
        <v>127</v>
      </c>
      <c r="R8" s="1479" t="s">
        <v>240</v>
      </c>
    </row>
    <row r="9" spans="1:18" ht="11.25" customHeight="1" x14ac:dyDescent="0.2">
      <c r="A9" s="66"/>
      <c r="B9" s="754">
        <v>0</v>
      </c>
      <c r="C9" s="754" t="str">
        <f t="shared" si="4"/>
        <v>0d</v>
      </c>
      <c r="D9" s="754" t="s">
        <v>61</v>
      </c>
      <c r="E9" s="754" t="str">
        <f t="shared" si="5"/>
        <v>SB</v>
      </c>
      <c r="F9" s="754" t="str">
        <f t="shared" si="6"/>
        <v>1L</v>
      </c>
      <c r="G9" s="858" t="str">
        <f t="shared" si="0"/>
        <v>Semiannual</v>
      </c>
      <c r="H9" s="858" t="s">
        <v>388</v>
      </c>
      <c r="I9" s="858" t="str">
        <f t="shared" si="1"/>
        <v>Actual/365 (Fixed)</v>
      </c>
      <c r="J9" s="857" t="str">
        <f t="shared" si="2"/>
        <v>GBP1L6L4Y_Quote</v>
      </c>
      <c r="K9" s="752" t="str">
        <f t="shared" si="3"/>
        <v>GBPSB6L4Y_Quote</v>
      </c>
      <c r="L9" s="426" t="str">
        <f>_xll.qlSwapRateHelper2(,$K9,$B9,$D9,Calendar,$G9,$H9,$I9,$L$4,$J9,C9,Discounting,Permanent,,ObjectOverwrite)</f>
        <v>obj_004d5#0025</v>
      </c>
      <c r="M9" s="856" t="str">
        <f>_xll.ohRangeRetrieveError(L9)</f>
        <v/>
      </c>
      <c r="N9" s="746"/>
      <c r="P9" s="864" t="s">
        <v>43</v>
      </c>
      <c r="Q9" s="1415" t="s">
        <v>124</v>
      </c>
      <c r="R9" s="1479" t="s">
        <v>239</v>
      </c>
    </row>
    <row r="10" spans="1:18" ht="11.25" customHeight="1" x14ac:dyDescent="0.2">
      <c r="A10" s="66"/>
      <c r="B10" s="754">
        <v>0</v>
      </c>
      <c r="C10" s="754" t="str">
        <f t="shared" si="4"/>
        <v>0d</v>
      </c>
      <c r="D10" s="754" t="s">
        <v>60</v>
      </c>
      <c r="E10" s="754" t="str">
        <f t="shared" si="5"/>
        <v>SB</v>
      </c>
      <c r="F10" s="754" t="str">
        <f t="shared" si="6"/>
        <v>1L</v>
      </c>
      <c r="G10" s="858" t="str">
        <f t="shared" si="0"/>
        <v>Semiannual</v>
      </c>
      <c r="H10" s="858" t="s">
        <v>388</v>
      </c>
      <c r="I10" s="858" t="str">
        <f t="shared" si="1"/>
        <v>Actual/365 (Fixed)</v>
      </c>
      <c r="J10" s="857" t="str">
        <f t="shared" si="2"/>
        <v>GBP1L6L5Y_Quote</v>
      </c>
      <c r="K10" s="752" t="str">
        <f t="shared" si="3"/>
        <v>GBPSB6L5Y_Quote</v>
      </c>
      <c r="L10" s="426" t="str">
        <f>_xll.qlSwapRateHelper2(,$K10,$B10,$D10,Calendar,$G10,$H10,$I10,$L$4,$J10,C10,Discounting,Permanent,,ObjectOverwrite)</f>
        <v>obj_004d8#0025</v>
      </c>
      <c r="M10" s="856" t="str">
        <f>_xll.ohRangeRetrieveError(L10)</f>
        <v/>
      </c>
      <c r="N10" s="746"/>
      <c r="P10" s="864" t="s">
        <v>42</v>
      </c>
      <c r="Q10" s="1415" t="s">
        <v>124</v>
      </c>
      <c r="R10" s="1479" t="s">
        <v>239</v>
      </c>
    </row>
    <row r="11" spans="1:18" ht="11.25" customHeight="1" thickBot="1" x14ac:dyDescent="0.25">
      <c r="A11" s="66"/>
      <c r="B11" s="754">
        <v>0</v>
      </c>
      <c r="C11" s="754" t="str">
        <f t="shared" si="4"/>
        <v>0d</v>
      </c>
      <c r="D11" s="754" t="s">
        <v>59</v>
      </c>
      <c r="E11" s="754" t="str">
        <f t="shared" si="5"/>
        <v>SB</v>
      </c>
      <c r="F11" s="754" t="str">
        <f t="shared" si="6"/>
        <v>1L</v>
      </c>
      <c r="G11" s="858" t="str">
        <f t="shared" si="0"/>
        <v>Semiannual</v>
      </c>
      <c r="H11" s="858" t="s">
        <v>388</v>
      </c>
      <c r="I11" s="858" t="str">
        <f t="shared" si="1"/>
        <v>Actual/365 (Fixed)</v>
      </c>
      <c r="J11" s="857" t="str">
        <f t="shared" si="2"/>
        <v>GBP1L6L6Y_Quote</v>
      </c>
      <c r="K11" s="752" t="str">
        <f t="shared" si="3"/>
        <v>GBPSB6L6Y_Quote</v>
      </c>
      <c r="L11" s="426" t="str">
        <f>_xll.qlSwapRateHelper2(,$K11,$B11,$D11,Calendar,$G11,$H11,$I11,$L$4,$J11,C11,Discounting,Permanent,,ObjectOverwrite)</f>
        <v>obj_004c1#0025</v>
      </c>
      <c r="M11" s="856" t="str">
        <f>_xll.ohRangeRetrieveError(L11)</f>
        <v/>
      </c>
      <c r="N11" s="746"/>
      <c r="P11" s="861" t="s">
        <v>41</v>
      </c>
      <c r="Q11" s="916" t="s">
        <v>123</v>
      </c>
      <c r="R11" s="1478" t="s">
        <v>239</v>
      </c>
    </row>
    <row r="12" spans="1:18" ht="11.25" customHeight="1" x14ac:dyDescent="0.2">
      <c r="A12" s="66"/>
      <c r="B12" s="754">
        <v>0</v>
      </c>
      <c r="C12" s="754" t="str">
        <f t="shared" si="4"/>
        <v>0d</v>
      </c>
      <c r="D12" s="754" t="s">
        <v>58</v>
      </c>
      <c r="E12" s="754" t="str">
        <f t="shared" si="5"/>
        <v>SB</v>
      </c>
      <c r="F12" s="754" t="str">
        <f t="shared" si="6"/>
        <v>1L</v>
      </c>
      <c r="G12" s="858" t="str">
        <f t="shared" si="0"/>
        <v>Semiannual</v>
      </c>
      <c r="H12" s="858" t="s">
        <v>388</v>
      </c>
      <c r="I12" s="858" t="str">
        <f t="shared" si="1"/>
        <v>Actual/365 (Fixed)</v>
      </c>
      <c r="J12" s="857" t="str">
        <f t="shared" si="2"/>
        <v>GBP1L6L7Y_Quote</v>
      </c>
      <c r="K12" s="752" t="str">
        <f t="shared" si="3"/>
        <v>GBPSB6L7Y_Quote</v>
      </c>
      <c r="L12" s="426" t="str">
        <f>_xll.qlSwapRateHelper2(,$K12,$B12,$D12,Calendar,$G12,$H12,$I12,$L$4,$J12,C12,Discounting,Permanent,,ObjectOverwrite)</f>
        <v>obj_004d7#0025</v>
      </c>
      <c r="M12" s="856" t="str">
        <f>_xll.ohRangeRetrieveError(L12)</f>
        <v/>
      </c>
      <c r="N12" s="746"/>
      <c r="P12" s="1415"/>
      <c r="Q12" s="1415"/>
      <c r="R12" s="1415"/>
    </row>
    <row r="13" spans="1:18" ht="11.25" customHeight="1" x14ac:dyDescent="0.2">
      <c r="A13" s="66"/>
      <c r="B13" s="754">
        <v>0</v>
      </c>
      <c r="C13" s="754" t="str">
        <f t="shared" si="4"/>
        <v>0d</v>
      </c>
      <c r="D13" s="754" t="s">
        <v>57</v>
      </c>
      <c r="E13" s="754" t="str">
        <f t="shared" si="5"/>
        <v>SB</v>
      </c>
      <c r="F13" s="754" t="str">
        <f t="shared" si="6"/>
        <v>1L</v>
      </c>
      <c r="G13" s="858" t="str">
        <f t="shared" si="0"/>
        <v>Semiannual</v>
      </c>
      <c r="H13" s="858" t="s">
        <v>388</v>
      </c>
      <c r="I13" s="858" t="str">
        <f t="shared" si="1"/>
        <v>Actual/365 (Fixed)</v>
      </c>
      <c r="J13" s="857" t="str">
        <f t="shared" si="2"/>
        <v>GBP1L6L8Y_Quote</v>
      </c>
      <c r="K13" s="752" t="str">
        <f t="shared" si="3"/>
        <v>GBPSB6L8Y_Quote</v>
      </c>
      <c r="L13" s="426" t="str">
        <f>_xll.qlSwapRateHelper2(,$K13,$B13,$D13,Calendar,$G13,$H13,$I13,$L$4,$J13,C13,Discounting,Permanent,,ObjectOverwrite)</f>
        <v>obj_004ce#0025</v>
      </c>
      <c r="M13" s="856" t="str">
        <f>_xll.ohRangeRetrieveError(L13)</f>
        <v/>
      </c>
      <c r="N13" s="746"/>
    </row>
    <row r="14" spans="1:18" ht="11.25" customHeight="1" x14ac:dyDescent="0.2">
      <c r="A14" s="66"/>
      <c r="B14" s="754">
        <v>0</v>
      </c>
      <c r="C14" s="754" t="str">
        <f t="shared" si="4"/>
        <v>0d</v>
      </c>
      <c r="D14" s="754" t="s">
        <v>56</v>
      </c>
      <c r="E14" s="754" t="str">
        <f t="shared" si="5"/>
        <v>SB</v>
      </c>
      <c r="F14" s="754" t="str">
        <f t="shared" si="6"/>
        <v>1L</v>
      </c>
      <c r="G14" s="858" t="str">
        <f t="shared" si="0"/>
        <v>Semiannual</v>
      </c>
      <c r="H14" s="858" t="s">
        <v>388</v>
      </c>
      <c r="I14" s="858" t="str">
        <f t="shared" si="1"/>
        <v>Actual/365 (Fixed)</v>
      </c>
      <c r="J14" s="857" t="str">
        <f t="shared" si="2"/>
        <v>GBP1L6L9Y_Quote</v>
      </c>
      <c r="K14" s="752" t="str">
        <f t="shared" si="3"/>
        <v>GBPSB6L9Y_Quote</v>
      </c>
      <c r="L14" s="426" t="str">
        <f>_xll.qlSwapRateHelper2(,$K14,$B14,$D14,Calendar,$G14,$H14,$I14,$L$4,$J14,C14,Discounting,Permanent,,ObjectOverwrite)</f>
        <v>obj_004c3#0025</v>
      </c>
      <c r="M14" s="856" t="str">
        <f>_xll.ohRangeRetrieveError(L14)</f>
        <v/>
      </c>
      <c r="N14" s="746"/>
    </row>
    <row r="15" spans="1:18" ht="11.25" customHeight="1" x14ac:dyDescent="0.2">
      <c r="A15" s="66"/>
      <c r="B15" s="754">
        <v>0</v>
      </c>
      <c r="C15" s="754" t="str">
        <f t="shared" si="4"/>
        <v>0d</v>
      </c>
      <c r="D15" s="754" t="s">
        <v>55</v>
      </c>
      <c r="E15" s="754" t="str">
        <f t="shared" si="5"/>
        <v>SB</v>
      </c>
      <c r="F15" s="754" t="str">
        <f t="shared" si="6"/>
        <v>1L</v>
      </c>
      <c r="G15" s="858" t="str">
        <f t="shared" si="0"/>
        <v>Semiannual</v>
      </c>
      <c r="H15" s="858" t="s">
        <v>388</v>
      </c>
      <c r="I15" s="858" t="str">
        <f t="shared" si="1"/>
        <v>Actual/365 (Fixed)</v>
      </c>
      <c r="J15" s="857" t="str">
        <f t="shared" si="2"/>
        <v>GBP1L6L10Y_Quote</v>
      </c>
      <c r="K15" s="752" t="str">
        <f t="shared" si="3"/>
        <v>GBPSB6L10Y_Quote</v>
      </c>
      <c r="L15" s="426" t="str">
        <f>_xll.qlSwapRateHelper2(,$K15,$B15,$D15,Calendar,$G15,$H15,$I15,$L$4,$J15,C15,Discounting,Permanent,,ObjectOverwrite)</f>
        <v>obj_004d9#0025</v>
      </c>
      <c r="M15" s="856" t="str">
        <f>_xll.ohRangeRetrieveError(L15)</f>
        <v/>
      </c>
      <c r="N15" s="746"/>
    </row>
    <row r="16" spans="1:18" ht="11.25" customHeight="1" x14ac:dyDescent="0.2">
      <c r="A16" s="66"/>
      <c r="B16" s="754">
        <v>0</v>
      </c>
      <c r="C16" s="754" t="str">
        <f t="shared" si="4"/>
        <v>0d</v>
      </c>
      <c r="D16" s="754" t="s">
        <v>119</v>
      </c>
      <c r="E16" s="754" t="str">
        <f t="shared" si="5"/>
        <v>SB</v>
      </c>
      <c r="F16" s="754" t="str">
        <f t="shared" si="6"/>
        <v>1L</v>
      </c>
      <c r="G16" s="858" t="str">
        <f t="shared" si="0"/>
        <v>Semiannual</v>
      </c>
      <c r="H16" s="858" t="s">
        <v>388</v>
      </c>
      <c r="I16" s="858" t="str">
        <f t="shared" si="1"/>
        <v>Actual/365 (Fixed)</v>
      </c>
      <c r="J16" s="857" t="str">
        <f t="shared" si="2"/>
        <v>GBP1L6L11Y_Quote</v>
      </c>
      <c r="K16" s="752" t="str">
        <f t="shared" si="3"/>
        <v>GBPSB6L11Y_Quote</v>
      </c>
      <c r="L16" s="426" t="str">
        <f>_xll.qlSwapRateHelper2(,$K16,$B16,$D16,Calendar,$G16,$H16,$I16,$L$4,$J16,C16,Discounting,Permanent,,ObjectOverwrite)</f>
        <v>obj_004ba#0025</v>
      </c>
      <c r="M16" s="856" t="str">
        <f>_xll.ohRangeRetrieveError(L16)</f>
        <v/>
      </c>
      <c r="N16" s="746"/>
    </row>
    <row r="17" spans="1:14" ht="11.25" customHeight="1" x14ac:dyDescent="0.2">
      <c r="A17" s="66"/>
      <c r="B17" s="754">
        <v>0</v>
      </c>
      <c r="C17" s="754" t="str">
        <f t="shared" si="4"/>
        <v>0d</v>
      </c>
      <c r="D17" s="754" t="s">
        <v>54</v>
      </c>
      <c r="E17" s="754" t="str">
        <f t="shared" si="5"/>
        <v>SB</v>
      </c>
      <c r="F17" s="754" t="str">
        <f t="shared" si="6"/>
        <v>1L</v>
      </c>
      <c r="G17" s="858" t="str">
        <f t="shared" si="0"/>
        <v>Semiannual</v>
      </c>
      <c r="H17" s="858" t="s">
        <v>388</v>
      </c>
      <c r="I17" s="858" t="str">
        <f t="shared" si="1"/>
        <v>Actual/365 (Fixed)</v>
      </c>
      <c r="J17" s="857" t="str">
        <f t="shared" si="2"/>
        <v>GBP1L6L12Y_Quote</v>
      </c>
      <c r="K17" s="752" t="str">
        <f t="shared" si="3"/>
        <v>GBPSB6L12Y_Quote</v>
      </c>
      <c r="L17" s="426" t="str">
        <f>_xll.qlSwapRateHelper2(,$K17,$B17,$D17,Calendar,$G17,$H17,$I17,$L$4,$J17,C17,Discounting,Permanent,,ObjectOverwrite)</f>
        <v>obj_004b5#0025</v>
      </c>
      <c r="M17" s="856" t="str">
        <f>_xll.ohRangeRetrieveError(L17)</f>
        <v/>
      </c>
      <c r="N17" s="746"/>
    </row>
    <row r="18" spans="1:14" ht="11.25" customHeight="1" x14ac:dyDescent="0.2">
      <c r="A18" s="66"/>
      <c r="B18" s="754">
        <v>0</v>
      </c>
      <c r="C18" s="754" t="str">
        <f t="shared" si="4"/>
        <v>0d</v>
      </c>
      <c r="D18" s="754" t="s">
        <v>118</v>
      </c>
      <c r="E18" s="754" t="str">
        <f t="shared" si="5"/>
        <v>SB</v>
      </c>
      <c r="F18" s="754" t="str">
        <f t="shared" si="6"/>
        <v>1L</v>
      </c>
      <c r="G18" s="858" t="str">
        <f t="shared" si="0"/>
        <v>Semiannual</v>
      </c>
      <c r="H18" s="858" t="s">
        <v>388</v>
      </c>
      <c r="I18" s="858" t="str">
        <f t="shared" si="1"/>
        <v>Actual/365 (Fixed)</v>
      </c>
      <c r="J18" s="857" t="str">
        <f t="shared" si="2"/>
        <v>GBP1L6L13Y_Quote</v>
      </c>
      <c r="K18" s="752" t="str">
        <f t="shared" si="3"/>
        <v>GBPSB6L13Y_Quote</v>
      </c>
      <c r="L18" s="426" t="str">
        <f>_xll.qlSwapRateHelper2(,$K18,$B18,$D18,Calendar,$G18,$H18,$I18,$L$4,$J18,C18,Discounting,Permanent,,ObjectOverwrite)</f>
        <v>obj_004b2#0025</v>
      </c>
      <c r="M18" s="856" t="str">
        <f>_xll.ohRangeRetrieveError(L18)</f>
        <v/>
      </c>
      <c r="N18" s="746"/>
    </row>
    <row r="19" spans="1:14" ht="11.25" customHeight="1" x14ac:dyDescent="0.2">
      <c r="A19" s="66"/>
      <c r="B19" s="754">
        <v>0</v>
      </c>
      <c r="C19" s="754" t="str">
        <f t="shared" si="4"/>
        <v>0d</v>
      </c>
      <c r="D19" s="754" t="s">
        <v>117</v>
      </c>
      <c r="E19" s="754" t="str">
        <f t="shared" si="5"/>
        <v>SB</v>
      </c>
      <c r="F19" s="754" t="str">
        <f t="shared" si="6"/>
        <v>1L</v>
      </c>
      <c r="G19" s="858" t="str">
        <f t="shared" si="0"/>
        <v>Semiannual</v>
      </c>
      <c r="H19" s="858" t="s">
        <v>388</v>
      </c>
      <c r="I19" s="858" t="str">
        <f t="shared" si="1"/>
        <v>Actual/365 (Fixed)</v>
      </c>
      <c r="J19" s="857" t="str">
        <f t="shared" si="2"/>
        <v>GBP1L6L14Y_Quote</v>
      </c>
      <c r="K19" s="752" t="str">
        <f t="shared" si="3"/>
        <v>GBPSB6L14Y_Quote</v>
      </c>
      <c r="L19" s="426" t="str">
        <f>_xll.qlSwapRateHelper2(,$K19,$B19,$D19,Calendar,$G19,$H19,$I19,$L$4,$J19,C19,Discounting,Permanent,,ObjectOverwrite)</f>
        <v>obj_004c7#0025</v>
      </c>
      <c r="M19" s="856" t="str">
        <f>_xll.ohRangeRetrieveError(L19)</f>
        <v/>
      </c>
      <c r="N19" s="746"/>
    </row>
    <row r="20" spans="1:14" ht="11.25" customHeight="1" x14ac:dyDescent="0.2">
      <c r="A20" s="66"/>
      <c r="B20" s="754">
        <v>0</v>
      </c>
      <c r="C20" s="754" t="str">
        <f t="shared" si="4"/>
        <v>0d</v>
      </c>
      <c r="D20" s="754" t="s">
        <v>53</v>
      </c>
      <c r="E20" s="754" t="str">
        <f t="shared" si="5"/>
        <v>SB</v>
      </c>
      <c r="F20" s="754" t="str">
        <f t="shared" si="6"/>
        <v>1L</v>
      </c>
      <c r="G20" s="858" t="str">
        <f t="shared" si="0"/>
        <v>Semiannual</v>
      </c>
      <c r="H20" s="858" t="s">
        <v>388</v>
      </c>
      <c r="I20" s="858" t="str">
        <f t="shared" si="1"/>
        <v>Actual/365 (Fixed)</v>
      </c>
      <c r="J20" s="857" t="str">
        <f t="shared" si="2"/>
        <v>GBP1L6L15Y_Quote</v>
      </c>
      <c r="K20" s="752" t="str">
        <f t="shared" si="3"/>
        <v>GBPSB6L15Y_Quote</v>
      </c>
      <c r="L20" s="426" t="str">
        <f>_xll.qlSwapRateHelper2(,$K20,$B20,$D20,Calendar,$G20,$H20,$I20,$L$4,$J20,C20,Discounting,Permanent,,ObjectOverwrite)</f>
        <v>obj_004b3#0025</v>
      </c>
      <c r="M20" s="856" t="str">
        <f>_xll.ohRangeRetrieveError(L20)</f>
        <v/>
      </c>
      <c r="N20" s="746"/>
    </row>
    <row r="21" spans="1:14" ht="11.25" customHeight="1" x14ac:dyDescent="0.2">
      <c r="A21" s="66"/>
      <c r="B21" s="754">
        <v>0</v>
      </c>
      <c r="C21" s="754" t="str">
        <f t="shared" si="4"/>
        <v>0d</v>
      </c>
      <c r="D21" s="754" t="s">
        <v>116</v>
      </c>
      <c r="E21" s="754" t="str">
        <f t="shared" si="5"/>
        <v>SB</v>
      </c>
      <c r="F21" s="754" t="str">
        <f t="shared" si="6"/>
        <v>1L</v>
      </c>
      <c r="G21" s="858" t="str">
        <f t="shared" si="0"/>
        <v>Semiannual</v>
      </c>
      <c r="H21" s="858" t="s">
        <v>388</v>
      </c>
      <c r="I21" s="858" t="str">
        <f t="shared" si="1"/>
        <v>Actual/365 (Fixed)</v>
      </c>
      <c r="J21" s="857" t="str">
        <f t="shared" si="2"/>
        <v>GBP1L6L16Y_Quote</v>
      </c>
      <c r="K21" s="752" t="str">
        <f t="shared" si="3"/>
        <v>GBPSB6L16Y_Quote</v>
      </c>
      <c r="L21" s="426" t="str">
        <f>_xll.qlSwapRateHelper2(,$K21,$B21,$D21,Calendar,$G21,$H21,$I21,$L$4,$J21,C21,Discounting,Permanent,,ObjectOverwrite)</f>
        <v>obj_004d2#0025</v>
      </c>
      <c r="M21" s="856" t="str">
        <f>_xll.ohRangeRetrieveError(L21)</f>
        <v/>
      </c>
      <c r="N21" s="746"/>
    </row>
    <row r="22" spans="1:14" ht="11.25" customHeight="1" x14ac:dyDescent="0.2">
      <c r="A22" s="66"/>
      <c r="B22" s="754">
        <v>0</v>
      </c>
      <c r="C22" s="754" t="str">
        <f t="shared" si="4"/>
        <v>0d</v>
      </c>
      <c r="D22" s="754" t="s">
        <v>115</v>
      </c>
      <c r="E22" s="754" t="str">
        <f t="shared" si="5"/>
        <v>SB</v>
      </c>
      <c r="F22" s="754" t="str">
        <f t="shared" si="6"/>
        <v>1L</v>
      </c>
      <c r="G22" s="858" t="str">
        <f t="shared" si="0"/>
        <v>Semiannual</v>
      </c>
      <c r="H22" s="858" t="s">
        <v>388</v>
      </c>
      <c r="I22" s="858" t="str">
        <f t="shared" si="1"/>
        <v>Actual/365 (Fixed)</v>
      </c>
      <c r="J22" s="857" t="str">
        <f t="shared" si="2"/>
        <v>GBP1L6L17Y_Quote</v>
      </c>
      <c r="K22" s="752" t="str">
        <f t="shared" si="3"/>
        <v>GBPSB6L17Y_Quote</v>
      </c>
      <c r="L22" s="426" t="str">
        <f>_xll.qlSwapRateHelper2(,$K22,$B22,$D22,Calendar,$G22,$H22,$I22,$L$4,$J22,C22,Discounting,Permanent,,ObjectOverwrite)</f>
        <v>obj_004c9#0025</v>
      </c>
      <c r="M22" s="856" t="str">
        <f>_xll.ohRangeRetrieveError(L22)</f>
        <v/>
      </c>
      <c r="N22" s="746"/>
    </row>
    <row r="23" spans="1:14" ht="11.25" customHeight="1" x14ac:dyDescent="0.2">
      <c r="A23" s="66"/>
      <c r="B23" s="754">
        <v>0</v>
      </c>
      <c r="C23" s="754" t="str">
        <f t="shared" si="4"/>
        <v>0d</v>
      </c>
      <c r="D23" s="754" t="s">
        <v>114</v>
      </c>
      <c r="E23" s="754" t="str">
        <f t="shared" si="5"/>
        <v>SB</v>
      </c>
      <c r="F23" s="754" t="str">
        <f t="shared" si="6"/>
        <v>1L</v>
      </c>
      <c r="G23" s="858" t="str">
        <f t="shared" si="0"/>
        <v>Semiannual</v>
      </c>
      <c r="H23" s="858" t="s">
        <v>388</v>
      </c>
      <c r="I23" s="858" t="str">
        <f t="shared" si="1"/>
        <v>Actual/365 (Fixed)</v>
      </c>
      <c r="J23" s="857" t="str">
        <f t="shared" si="2"/>
        <v>GBP1L6L18Y_Quote</v>
      </c>
      <c r="K23" s="752" t="str">
        <f t="shared" si="3"/>
        <v>GBPSB6L18Y_Quote</v>
      </c>
      <c r="L23" s="426" t="str">
        <f>_xll.qlSwapRateHelper2(,$K23,$B23,$D23,Calendar,$G23,$H23,$I23,$L$4,$J23,C23,Discounting,Permanent,,ObjectOverwrite)</f>
        <v>obj_004c4#0025</v>
      </c>
      <c r="M23" s="856" t="str">
        <f>_xll.ohRangeRetrieveError(L23)</f>
        <v/>
      </c>
      <c r="N23" s="746"/>
    </row>
    <row r="24" spans="1:14" ht="11.25" customHeight="1" x14ac:dyDescent="0.2">
      <c r="A24" s="66"/>
      <c r="B24" s="754">
        <v>0</v>
      </c>
      <c r="C24" s="754" t="str">
        <f t="shared" si="4"/>
        <v>0d</v>
      </c>
      <c r="D24" s="754" t="s">
        <v>113</v>
      </c>
      <c r="E24" s="754" t="str">
        <f t="shared" si="5"/>
        <v>SB</v>
      </c>
      <c r="F24" s="754" t="str">
        <f t="shared" si="6"/>
        <v>1L</v>
      </c>
      <c r="G24" s="858" t="str">
        <f t="shared" si="0"/>
        <v>Semiannual</v>
      </c>
      <c r="H24" s="858" t="s">
        <v>388</v>
      </c>
      <c r="I24" s="858" t="str">
        <f t="shared" si="1"/>
        <v>Actual/365 (Fixed)</v>
      </c>
      <c r="J24" s="857" t="str">
        <f t="shared" si="2"/>
        <v>GBP1L6L19Y_Quote</v>
      </c>
      <c r="K24" s="752" t="str">
        <f t="shared" si="3"/>
        <v>GBPSB6L19Y_Quote</v>
      </c>
      <c r="L24" s="426" t="str">
        <f>_xll.qlSwapRateHelper2(,$K24,$B24,$D24,Calendar,$G24,$H24,$I24,$L$4,$J24,C24,Discounting,Permanent,,ObjectOverwrite)</f>
        <v>obj_004d0#0025</v>
      </c>
      <c r="M24" s="856" t="str">
        <f>_xll.ohRangeRetrieveError(L24)</f>
        <v/>
      </c>
      <c r="N24" s="746"/>
    </row>
    <row r="25" spans="1:14" ht="11.25" customHeight="1" x14ac:dyDescent="0.2">
      <c r="A25" s="66"/>
      <c r="B25" s="754">
        <v>0</v>
      </c>
      <c r="C25" s="754" t="str">
        <f t="shared" si="4"/>
        <v>0d</v>
      </c>
      <c r="D25" s="754" t="s">
        <v>52</v>
      </c>
      <c r="E25" s="754" t="str">
        <f t="shared" si="5"/>
        <v>SB</v>
      </c>
      <c r="F25" s="754" t="str">
        <f t="shared" si="6"/>
        <v>1L</v>
      </c>
      <c r="G25" s="858" t="str">
        <f t="shared" si="0"/>
        <v>Semiannual</v>
      </c>
      <c r="H25" s="858" t="s">
        <v>388</v>
      </c>
      <c r="I25" s="858" t="str">
        <f t="shared" si="1"/>
        <v>Actual/365 (Fixed)</v>
      </c>
      <c r="J25" s="857" t="str">
        <f t="shared" si="2"/>
        <v>GBP1L6L20Y_Quote</v>
      </c>
      <c r="K25" s="752" t="str">
        <f t="shared" si="3"/>
        <v>GBPSB6L20Y_Quote</v>
      </c>
      <c r="L25" s="426" t="str">
        <f>_xll.qlSwapRateHelper2(,$K25,$B25,$D25,Calendar,$G25,$H25,$I25,$L$4,$J25,C25,Discounting,Permanent,,ObjectOverwrite)</f>
        <v>obj_004c8#0025</v>
      </c>
      <c r="M25" s="856" t="str">
        <f>_xll.ohRangeRetrieveError(L25)</f>
        <v/>
      </c>
      <c r="N25" s="746"/>
    </row>
    <row r="26" spans="1:14" ht="11.25" customHeight="1" x14ac:dyDescent="0.2">
      <c r="A26" s="66"/>
      <c r="B26" s="754">
        <v>0</v>
      </c>
      <c r="C26" s="754" t="str">
        <f t="shared" si="4"/>
        <v>0d</v>
      </c>
      <c r="D26" s="754" t="s">
        <v>112</v>
      </c>
      <c r="E26" s="754" t="str">
        <f t="shared" si="5"/>
        <v>SB</v>
      </c>
      <c r="F26" s="754" t="str">
        <f t="shared" si="6"/>
        <v>1L</v>
      </c>
      <c r="G26" s="858" t="str">
        <f t="shared" si="0"/>
        <v>Semiannual</v>
      </c>
      <c r="H26" s="858" t="s">
        <v>388</v>
      </c>
      <c r="I26" s="858" t="str">
        <f t="shared" si="1"/>
        <v>Actual/365 (Fixed)</v>
      </c>
      <c r="J26" s="857" t="str">
        <f t="shared" si="2"/>
        <v>GBP1L6L21Y_Quote</v>
      </c>
      <c r="K26" s="752" t="str">
        <f t="shared" si="3"/>
        <v>GBPSB6L21Y_Quote</v>
      </c>
      <c r="L26" s="426" t="str">
        <f>_xll.qlSwapRateHelper2(,$K26,$B26,$D26,Calendar,$G26,$H26,$I26,$L$4,$J26,C26,Discounting,Permanent,,ObjectOverwrite)</f>
        <v>obj_004b8#0025</v>
      </c>
      <c r="M26" s="856" t="str">
        <f>_xll.ohRangeRetrieveError(L26)</f>
        <v/>
      </c>
      <c r="N26" s="746"/>
    </row>
    <row r="27" spans="1:14" ht="11.25" customHeight="1" x14ac:dyDescent="0.2">
      <c r="A27" s="66"/>
      <c r="B27" s="754">
        <v>0</v>
      </c>
      <c r="C27" s="754" t="str">
        <f t="shared" si="4"/>
        <v>0d</v>
      </c>
      <c r="D27" s="754" t="s">
        <v>111</v>
      </c>
      <c r="E27" s="754" t="str">
        <f t="shared" si="5"/>
        <v>SB</v>
      </c>
      <c r="F27" s="754" t="str">
        <f t="shared" si="6"/>
        <v>1L</v>
      </c>
      <c r="G27" s="858" t="str">
        <f t="shared" si="0"/>
        <v>Semiannual</v>
      </c>
      <c r="H27" s="858" t="s">
        <v>388</v>
      </c>
      <c r="I27" s="858" t="str">
        <f t="shared" si="1"/>
        <v>Actual/365 (Fixed)</v>
      </c>
      <c r="J27" s="857" t="str">
        <f t="shared" si="2"/>
        <v>GBP1L6L22Y_Quote</v>
      </c>
      <c r="K27" s="752" t="str">
        <f t="shared" si="3"/>
        <v>GBPSB6L22Y_Quote</v>
      </c>
      <c r="L27" s="426" t="str">
        <f>_xll.qlSwapRateHelper2(,$K27,$B27,$D27,Calendar,$G27,$H27,$I27,$L$4,$J27,C27,Discounting,Permanent,,ObjectOverwrite)</f>
        <v>obj_004cd#0025</v>
      </c>
      <c r="M27" s="856" t="str">
        <f>_xll.ohRangeRetrieveError(L27)</f>
        <v/>
      </c>
      <c r="N27" s="746"/>
    </row>
    <row r="28" spans="1:14" ht="11.25" customHeight="1" x14ac:dyDescent="0.2">
      <c r="A28" s="66"/>
      <c r="B28" s="754">
        <v>0</v>
      </c>
      <c r="C28" s="754" t="str">
        <f t="shared" si="4"/>
        <v>0d</v>
      </c>
      <c r="D28" s="754" t="s">
        <v>110</v>
      </c>
      <c r="E28" s="754" t="str">
        <f t="shared" si="5"/>
        <v>SB</v>
      </c>
      <c r="F28" s="754" t="str">
        <f t="shared" si="6"/>
        <v>1L</v>
      </c>
      <c r="G28" s="858" t="str">
        <f t="shared" si="0"/>
        <v>Semiannual</v>
      </c>
      <c r="H28" s="858" t="s">
        <v>388</v>
      </c>
      <c r="I28" s="858" t="str">
        <f t="shared" si="1"/>
        <v>Actual/365 (Fixed)</v>
      </c>
      <c r="J28" s="857" t="str">
        <f t="shared" si="2"/>
        <v>GBP1L6L23Y_Quote</v>
      </c>
      <c r="K28" s="752" t="str">
        <f t="shared" si="3"/>
        <v>GBPSB6L23Y_Quote</v>
      </c>
      <c r="L28" s="426" t="str">
        <f>_xll.qlSwapRateHelper2(,$K28,$B28,$D28,Calendar,$G28,$H28,$I28,$L$4,$J28,C28,Discounting,Permanent,,ObjectOverwrite)</f>
        <v>obj_004b9#0025</v>
      </c>
      <c r="M28" s="856" t="str">
        <f>_xll.ohRangeRetrieveError(L28)</f>
        <v/>
      </c>
      <c r="N28" s="746"/>
    </row>
    <row r="29" spans="1:14" ht="11.25" customHeight="1" x14ac:dyDescent="0.2">
      <c r="A29" s="66"/>
      <c r="B29" s="754">
        <v>0</v>
      </c>
      <c r="C29" s="754" t="str">
        <f t="shared" si="4"/>
        <v>0d</v>
      </c>
      <c r="D29" s="754" t="s">
        <v>109</v>
      </c>
      <c r="E29" s="754" t="str">
        <f t="shared" si="5"/>
        <v>SB</v>
      </c>
      <c r="F29" s="754" t="str">
        <f t="shared" si="6"/>
        <v>1L</v>
      </c>
      <c r="G29" s="858" t="str">
        <f t="shared" si="0"/>
        <v>Semiannual</v>
      </c>
      <c r="H29" s="858" t="s">
        <v>388</v>
      </c>
      <c r="I29" s="858" t="str">
        <f t="shared" si="1"/>
        <v>Actual/365 (Fixed)</v>
      </c>
      <c r="J29" s="857" t="str">
        <f t="shared" si="2"/>
        <v>GBP1L6L24Y_Quote</v>
      </c>
      <c r="K29" s="752" t="str">
        <f t="shared" si="3"/>
        <v>GBPSB6L24Y_Quote</v>
      </c>
      <c r="L29" s="426" t="str">
        <f>_xll.qlSwapRateHelper2(,$K29,$B29,$D29,Calendar,$G29,$H29,$I29,$L$4,$J29,C29,Discounting,Permanent,,ObjectOverwrite)</f>
        <v>obj_004d6#0025</v>
      </c>
      <c r="M29" s="856" t="str">
        <f>_xll.ohRangeRetrieveError(L29)</f>
        <v/>
      </c>
      <c r="N29" s="746"/>
    </row>
    <row r="30" spans="1:14" ht="11.25" customHeight="1" x14ac:dyDescent="0.2">
      <c r="A30" s="66"/>
      <c r="B30" s="754">
        <v>0</v>
      </c>
      <c r="C30" s="754" t="str">
        <f t="shared" si="4"/>
        <v>0d</v>
      </c>
      <c r="D30" s="754" t="s">
        <v>51</v>
      </c>
      <c r="E30" s="754" t="str">
        <f t="shared" si="5"/>
        <v>SB</v>
      </c>
      <c r="F30" s="754" t="str">
        <f t="shared" si="6"/>
        <v>1L</v>
      </c>
      <c r="G30" s="858" t="str">
        <f t="shared" si="0"/>
        <v>Semiannual</v>
      </c>
      <c r="H30" s="858" t="s">
        <v>388</v>
      </c>
      <c r="I30" s="858" t="str">
        <f t="shared" si="1"/>
        <v>Actual/365 (Fixed)</v>
      </c>
      <c r="J30" s="857" t="str">
        <f t="shared" si="2"/>
        <v>GBP1L6L25Y_Quote</v>
      </c>
      <c r="K30" s="752" t="str">
        <f t="shared" si="3"/>
        <v>GBPSB6L25Y_Quote</v>
      </c>
      <c r="L30" s="426" t="str">
        <f>_xll.qlSwapRateHelper2(,$K30,$B30,$D30,Calendar,$G30,$H30,$I30,$L$4,$J30,C30,Discounting,Permanent,,ObjectOverwrite)</f>
        <v>obj_004db#0025</v>
      </c>
      <c r="M30" s="856" t="str">
        <f>_xll.ohRangeRetrieveError(L30)</f>
        <v/>
      </c>
      <c r="N30" s="746"/>
    </row>
    <row r="31" spans="1:14" ht="11.25" customHeight="1" x14ac:dyDescent="0.2">
      <c r="A31" s="66"/>
      <c r="B31" s="754">
        <v>0</v>
      </c>
      <c r="C31" s="754" t="str">
        <f t="shared" si="4"/>
        <v>0d</v>
      </c>
      <c r="D31" s="754" t="s">
        <v>108</v>
      </c>
      <c r="E31" s="754" t="str">
        <f t="shared" si="5"/>
        <v>SB</v>
      </c>
      <c r="F31" s="754" t="str">
        <f t="shared" si="6"/>
        <v>1L</v>
      </c>
      <c r="G31" s="858" t="str">
        <f t="shared" si="0"/>
        <v>Semiannual</v>
      </c>
      <c r="H31" s="858" t="s">
        <v>388</v>
      </c>
      <c r="I31" s="858" t="str">
        <f t="shared" si="1"/>
        <v>Actual/365 (Fixed)</v>
      </c>
      <c r="J31" s="857" t="str">
        <f t="shared" si="2"/>
        <v>GBP1L6L26Y_Quote</v>
      </c>
      <c r="K31" s="752" t="str">
        <f t="shared" si="3"/>
        <v>GBPSB6L26Y_Quote</v>
      </c>
      <c r="L31" s="426" t="str">
        <f>_xll.qlSwapRateHelper2(,$K31,$B31,$D31,Calendar,$G31,$H31,$I31,$L$4,$J31,C31,Discounting,Permanent,,ObjectOverwrite)</f>
        <v>obj_004ca#0025</v>
      </c>
      <c r="M31" s="856" t="str">
        <f>_xll.ohRangeRetrieveError(L31)</f>
        <v/>
      </c>
      <c r="N31" s="746"/>
    </row>
    <row r="32" spans="1:14" ht="11.25" customHeight="1" x14ac:dyDescent="0.2">
      <c r="A32" s="66"/>
      <c r="B32" s="754">
        <v>0</v>
      </c>
      <c r="C32" s="754" t="str">
        <f t="shared" si="4"/>
        <v>0d</v>
      </c>
      <c r="D32" s="754" t="s">
        <v>107</v>
      </c>
      <c r="E32" s="754" t="str">
        <f t="shared" si="5"/>
        <v>SB</v>
      </c>
      <c r="F32" s="754" t="str">
        <f t="shared" si="6"/>
        <v>1L</v>
      </c>
      <c r="G32" s="858" t="str">
        <f t="shared" si="0"/>
        <v>Semiannual</v>
      </c>
      <c r="H32" s="858" t="s">
        <v>388</v>
      </c>
      <c r="I32" s="858" t="str">
        <f t="shared" si="1"/>
        <v>Actual/365 (Fixed)</v>
      </c>
      <c r="J32" s="857" t="str">
        <f t="shared" si="2"/>
        <v>GBP1L6L27Y_Quote</v>
      </c>
      <c r="K32" s="752" t="str">
        <f t="shared" si="3"/>
        <v>GBPSB6L27Y_Quote</v>
      </c>
      <c r="L32" s="426" t="str">
        <f>_xll.qlSwapRateHelper2(,$K32,$B32,$D32,Calendar,$G32,$H32,$I32,$L$4,$J32,C32,Discounting,Permanent,,ObjectOverwrite)</f>
        <v>obj_004cc#0025</v>
      </c>
      <c r="M32" s="856" t="str">
        <f>_xll.ohRangeRetrieveError(L32)</f>
        <v/>
      </c>
      <c r="N32" s="746"/>
    </row>
    <row r="33" spans="1:14" ht="11.25" customHeight="1" x14ac:dyDescent="0.2">
      <c r="A33" s="66"/>
      <c r="B33" s="754">
        <v>0</v>
      </c>
      <c r="C33" s="754" t="str">
        <f t="shared" si="4"/>
        <v>0d</v>
      </c>
      <c r="D33" s="754" t="s">
        <v>106</v>
      </c>
      <c r="E33" s="754" t="str">
        <f t="shared" si="5"/>
        <v>SB</v>
      </c>
      <c r="F33" s="754" t="str">
        <f t="shared" si="6"/>
        <v>1L</v>
      </c>
      <c r="G33" s="858" t="str">
        <f t="shared" si="0"/>
        <v>Semiannual</v>
      </c>
      <c r="H33" s="858" t="s">
        <v>388</v>
      </c>
      <c r="I33" s="858" t="str">
        <f t="shared" si="1"/>
        <v>Actual/365 (Fixed)</v>
      </c>
      <c r="J33" s="857" t="str">
        <f t="shared" si="2"/>
        <v>GBP1L6L28Y_Quote</v>
      </c>
      <c r="K33" s="752" t="str">
        <f t="shared" si="3"/>
        <v>GBPSB6L28Y_Quote</v>
      </c>
      <c r="L33" s="426" t="str">
        <f>_xll.qlSwapRateHelper2(,$K33,$B33,$D33,Calendar,$G33,$H33,$I33,$L$4,$J33,C33,Discounting,Permanent,,ObjectOverwrite)</f>
        <v>obj_004be#0025</v>
      </c>
      <c r="M33" s="856" t="str">
        <f>_xll.ohRangeRetrieveError(L33)</f>
        <v/>
      </c>
      <c r="N33" s="746"/>
    </row>
    <row r="34" spans="1:14" ht="11.25" customHeight="1" x14ac:dyDescent="0.2">
      <c r="A34" s="66"/>
      <c r="B34" s="754">
        <v>0</v>
      </c>
      <c r="C34" s="754" t="str">
        <f t="shared" si="4"/>
        <v>0d</v>
      </c>
      <c r="D34" s="754" t="s">
        <v>105</v>
      </c>
      <c r="E34" s="754" t="str">
        <f t="shared" si="5"/>
        <v>SB</v>
      </c>
      <c r="F34" s="754" t="str">
        <f t="shared" si="6"/>
        <v>1L</v>
      </c>
      <c r="G34" s="858" t="str">
        <f t="shared" si="0"/>
        <v>Semiannual</v>
      </c>
      <c r="H34" s="858" t="s">
        <v>388</v>
      </c>
      <c r="I34" s="858" t="str">
        <f t="shared" si="1"/>
        <v>Actual/365 (Fixed)</v>
      </c>
      <c r="J34" s="857" t="str">
        <f t="shared" si="2"/>
        <v>GBP1L6L29Y_Quote</v>
      </c>
      <c r="K34" s="752" t="str">
        <f t="shared" si="3"/>
        <v>GBPSB6L29Y_Quote</v>
      </c>
      <c r="L34" s="426" t="str">
        <f>_xll.qlSwapRateHelper2(,$K34,$B34,$D34,Calendar,$G34,$H34,$I34,$L$4,$J34,C34,Discounting,Permanent,,ObjectOverwrite)</f>
        <v>obj_004da#0025</v>
      </c>
      <c r="M34" s="856" t="str">
        <f>_xll.ohRangeRetrieveError(L34)</f>
        <v/>
      </c>
      <c r="N34" s="746"/>
    </row>
    <row r="35" spans="1:14" ht="11.25" customHeight="1" x14ac:dyDescent="0.2">
      <c r="A35" s="66"/>
      <c r="B35" s="754">
        <v>0</v>
      </c>
      <c r="C35" s="754" t="str">
        <f t="shared" si="4"/>
        <v>0d</v>
      </c>
      <c r="D35" s="754" t="s">
        <v>50</v>
      </c>
      <c r="E35" s="754" t="str">
        <f t="shared" si="5"/>
        <v>SB</v>
      </c>
      <c r="F35" s="754" t="str">
        <f t="shared" si="6"/>
        <v>1L</v>
      </c>
      <c r="G35" s="858" t="str">
        <f t="shared" si="0"/>
        <v>Semiannual</v>
      </c>
      <c r="H35" s="858" t="s">
        <v>388</v>
      </c>
      <c r="I35" s="858" t="str">
        <f t="shared" si="1"/>
        <v>Actual/365 (Fixed)</v>
      </c>
      <c r="J35" s="857" t="str">
        <f t="shared" si="2"/>
        <v>GBP1L6L30Y_Quote</v>
      </c>
      <c r="K35" s="752" t="str">
        <f t="shared" si="3"/>
        <v>GBPSB6L30Y_Quote</v>
      </c>
      <c r="L35" s="426" t="str">
        <f>_xll.qlSwapRateHelper2(,$K35,$B35,$D35,Calendar,$G35,$H35,$I35,$L$4,$J35,C35,Discounting,Permanent,,ObjectOverwrite)</f>
        <v>obj_004d1#0025</v>
      </c>
      <c r="M35" s="856" t="str">
        <f>_xll.ohRangeRetrieveError(L35)</f>
        <v/>
      </c>
      <c r="N35" s="746"/>
    </row>
    <row r="36" spans="1:14" ht="11.25" customHeight="1" x14ac:dyDescent="0.2">
      <c r="A36" s="66"/>
      <c r="B36" s="754">
        <v>0</v>
      </c>
      <c r="C36" s="754" t="str">
        <f t="shared" si="4"/>
        <v>0d</v>
      </c>
      <c r="D36" s="754" t="s">
        <v>104</v>
      </c>
      <c r="E36" s="754" t="str">
        <f t="shared" si="5"/>
        <v>SB</v>
      </c>
      <c r="F36" s="754" t="str">
        <f t="shared" si="6"/>
        <v>1L</v>
      </c>
      <c r="G36" s="858" t="str">
        <f t="shared" si="0"/>
        <v>Semiannual</v>
      </c>
      <c r="H36" s="858" t="s">
        <v>388</v>
      </c>
      <c r="I36" s="858" t="str">
        <f t="shared" si="1"/>
        <v>Actual/365 (Fixed)</v>
      </c>
      <c r="J36" s="857" t="str">
        <f t="shared" si="2"/>
        <v>GBP1L6L35Y_Quote</v>
      </c>
      <c r="K36" s="752" t="str">
        <f t="shared" si="3"/>
        <v>GBPSB6L35Y_Quote</v>
      </c>
      <c r="L36" s="426" t="str">
        <f>_xll.qlSwapRateHelper2(,$K36,$B36,$D36,Calendar,$G36,$H36,$I36,$L$4,$J36,C36,Discounting,Permanent,,ObjectOverwrite)</f>
        <v>obj_004d4#0025</v>
      </c>
      <c r="M36" s="856" t="str">
        <f>_xll.ohRangeRetrieveError(L36)</f>
        <v/>
      </c>
      <c r="N36" s="746"/>
    </row>
    <row r="37" spans="1:14" ht="11.25" customHeight="1" x14ac:dyDescent="0.2">
      <c r="A37" s="66"/>
      <c r="B37" s="754">
        <v>0</v>
      </c>
      <c r="C37" s="754" t="str">
        <f t="shared" si="4"/>
        <v>0d</v>
      </c>
      <c r="D37" s="754" t="s">
        <v>103</v>
      </c>
      <c r="E37" s="754" t="str">
        <f t="shared" si="5"/>
        <v>SB</v>
      </c>
      <c r="F37" s="754" t="str">
        <f t="shared" si="6"/>
        <v>1L</v>
      </c>
      <c r="G37" s="858" t="str">
        <f t="shared" si="0"/>
        <v>Semiannual</v>
      </c>
      <c r="H37" s="858" t="s">
        <v>388</v>
      </c>
      <c r="I37" s="858" t="str">
        <f t="shared" si="1"/>
        <v>Actual/365 (Fixed)</v>
      </c>
      <c r="J37" s="857" t="str">
        <f t="shared" si="2"/>
        <v>GBP1L6L40Y_Quote</v>
      </c>
      <c r="K37" s="752" t="str">
        <f t="shared" si="3"/>
        <v>GBPSB6L40Y_Quote</v>
      </c>
      <c r="L37" s="426" t="str">
        <f>_xll.qlSwapRateHelper2(,$K37,$B37,$D37,Calendar,$G37,$H37,$I37,$L$4,$J37,C37,Discounting,Permanent,,ObjectOverwrite)</f>
        <v>obj_004b4#0025</v>
      </c>
      <c r="M37" s="856" t="str">
        <f>_xll.ohRangeRetrieveError(L37)</f>
        <v/>
      </c>
      <c r="N37" s="746"/>
    </row>
    <row r="38" spans="1:14" ht="11.25" customHeight="1" x14ac:dyDescent="0.2">
      <c r="A38" s="66"/>
      <c r="B38" s="754">
        <v>0</v>
      </c>
      <c r="C38" s="754" t="str">
        <f t="shared" si="4"/>
        <v>0d</v>
      </c>
      <c r="D38" s="754" t="s">
        <v>102</v>
      </c>
      <c r="E38" s="754" t="str">
        <f t="shared" si="5"/>
        <v>SB</v>
      </c>
      <c r="F38" s="754" t="str">
        <f t="shared" si="6"/>
        <v>1L</v>
      </c>
      <c r="G38" s="858" t="str">
        <f t="shared" si="0"/>
        <v>Semiannual</v>
      </c>
      <c r="H38" s="858" t="s">
        <v>388</v>
      </c>
      <c r="I38" s="858" t="str">
        <f t="shared" si="1"/>
        <v>Actual/365 (Fixed)</v>
      </c>
      <c r="J38" s="857" t="str">
        <f t="shared" si="2"/>
        <v>GBP1L6L50Y_Quote</v>
      </c>
      <c r="K38" s="752" t="str">
        <f t="shared" si="3"/>
        <v>GBPSB6L50Y_Quote</v>
      </c>
      <c r="L38" s="426" t="str">
        <f>_xll.qlSwapRateHelper2(,$K38,$B38,$D38,Calendar,$G38,$H38,$I38,$L$4,$J38,C38,Discounting,Permanent,,ObjectOverwrite)</f>
        <v>obj_004d3#0025</v>
      </c>
      <c r="M38" s="856" t="str">
        <f>_xll.ohRangeRetrieveError(L38)</f>
        <v/>
      </c>
      <c r="N38" s="746"/>
    </row>
    <row r="39" spans="1:14" ht="11.25" customHeight="1" x14ac:dyDescent="0.2">
      <c r="A39" s="66"/>
      <c r="B39" s="286">
        <v>0</v>
      </c>
      <c r="C39" s="286" t="str">
        <f t="shared" si="4"/>
        <v>0d</v>
      </c>
      <c r="D39" s="286" t="s">
        <v>101</v>
      </c>
      <c r="E39" s="286" t="str">
        <f t="shared" si="5"/>
        <v>SB</v>
      </c>
      <c r="F39" s="286" t="str">
        <f t="shared" si="6"/>
        <v>1L</v>
      </c>
      <c r="G39" s="855" t="str">
        <f t="shared" si="0"/>
        <v>Semiannual</v>
      </c>
      <c r="H39" s="855" t="s">
        <v>388</v>
      </c>
      <c r="I39" s="855" t="str">
        <f t="shared" si="1"/>
        <v>Actual/365 (Fixed)</v>
      </c>
      <c r="J39" s="854" t="str">
        <f t="shared" si="2"/>
        <v>GBP1L6L60Y_Quote</v>
      </c>
      <c r="K39" s="749" t="str">
        <f t="shared" si="3"/>
        <v>GBPSB6L60Y_Quote</v>
      </c>
      <c r="L39" s="416" t="str">
        <f>_xll.qlSwapRateHelper2(,$K39,$B39,$D39,Calendar,$G39,$H39,$I39,$L$4,$J39,C39,Discounting,Permanent,,ObjectOverwrite)</f>
        <v>obj_004cf#0025</v>
      </c>
      <c r="M39" s="853" t="str">
        <f>_xll.ohRangeRetrieveError(L39)</f>
        <v/>
      </c>
      <c r="N39" s="746"/>
    </row>
    <row r="40" spans="1:14" ht="11.25" customHeight="1" thickBot="1" x14ac:dyDescent="0.25">
      <c r="A40" s="54"/>
      <c r="B40" s="53"/>
      <c r="C40" s="53"/>
      <c r="D40" s="53"/>
      <c r="E40" s="53"/>
      <c r="F40" s="53"/>
      <c r="G40" s="53"/>
      <c r="H40" s="53"/>
      <c r="I40" s="53"/>
      <c r="J40" s="53"/>
      <c r="K40" s="53"/>
      <c r="L40" s="270"/>
      <c r="M40" s="270"/>
      <c r="N40" s="852"/>
    </row>
  </sheetData>
  <dataValidations count="1">
    <dataValidation type="list" allowBlank="1" showInputMessage="1" showErrorMessage="1" sqref="H6:H39">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18"/>
  <sheetViews>
    <sheetView workbookViewId="0">
      <selection activeCell="L3" sqref="L3"/>
    </sheetView>
  </sheetViews>
  <sheetFormatPr defaultRowHeight="11.25" x14ac:dyDescent="0.2"/>
  <cols>
    <col min="1" max="1" width="2.7109375" style="399" customWidth="1"/>
    <col min="2" max="2" width="6" style="399" bestFit="1" customWidth="1"/>
    <col min="3" max="3" width="6.7109375" style="399" customWidth="1"/>
    <col min="4" max="4" width="7" style="399" bestFit="1" customWidth="1"/>
    <col min="5" max="5" width="3" style="399" bestFit="1" customWidth="1"/>
    <col min="6" max="6" width="4" style="399" bestFit="1" customWidth="1"/>
    <col min="7" max="7" width="7" style="399" bestFit="1" customWidth="1"/>
    <col min="8" max="9" width="19.28515625" style="399" bestFit="1" customWidth="1"/>
    <col min="10" max="10" width="8" style="399" bestFit="1" customWidth="1"/>
    <col min="11" max="11" width="15.140625" style="399" bestFit="1" customWidth="1"/>
    <col min="12" max="12" width="22" style="400" bestFit="1" customWidth="1"/>
    <col min="13" max="13" width="20.7109375" style="399" customWidth="1"/>
    <col min="14" max="14" width="2.7109375" style="399" customWidth="1"/>
    <col min="15" max="16384" width="9.140625" style="399"/>
  </cols>
  <sheetData>
    <row r="1" spans="1:14" ht="11.25" customHeight="1" x14ac:dyDescent="0.2">
      <c r="A1" s="259"/>
      <c r="B1" s="300"/>
      <c r="C1" s="91"/>
      <c r="D1" s="91"/>
      <c r="E1" s="91"/>
      <c r="F1" s="91"/>
      <c r="G1" s="91"/>
      <c r="H1" s="91"/>
      <c r="I1" s="91"/>
      <c r="J1" s="91"/>
      <c r="K1" s="91"/>
      <c r="L1" s="91"/>
      <c r="M1" s="91"/>
      <c r="N1" s="764"/>
    </row>
    <row r="2" spans="1:14" ht="11.25" customHeight="1" x14ac:dyDescent="0.2">
      <c r="A2" s="66"/>
      <c r="B2" s="59"/>
      <c r="C2" s="85"/>
      <c r="D2" s="85"/>
      <c r="E2" s="85"/>
      <c r="F2" s="85"/>
      <c r="G2" s="85"/>
      <c r="H2" s="85"/>
      <c r="I2" s="85"/>
      <c r="J2" s="59" t="s">
        <v>92</v>
      </c>
      <c r="K2" s="59" t="str">
        <f>Currency&amp;"_YC"&amp;$J$2&amp;"RH"</f>
        <v>GBP_YC1MRH</v>
      </c>
      <c r="L2" s="763" t="str">
        <f>K2&amp;"_Swaps.xml"</f>
        <v>GBP_YC1MRH_Swaps.xml</v>
      </c>
      <c r="M2" s="85"/>
      <c r="N2" s="746"/>
    </row>
    <row r="3" spans="1:14" ht="22.5" x14ac:dyDescent="0.2">
      <c r="A3" s="66"/>
      <c r="B3" s="297" t="s">
        <v>348</v>
      </c>
      <c r="C3" s="297" t="s">
        <v>130</v>
      </c>
      <c r="D3" s="297" t="s">
        <v>140</v>
      </c>
      <c r="E3" s="297"/>
      <c r="F3" s="297"/>
      <c r="G3" s="297" t="s">
        <v>392</v>
      </c>
      <c r="H3" s="297" t="s">
        <v>391</v>
      </c>
      <c r="I3" s="297" t="s">
        <v>390</v>
      </c>
      <c r="J3" s="297" t="s">
        <v>129</v>
      </c>
      <c r="K3" s="297" t="s">
        <v>347</v>
      </c>
      <c r="L3" s="762" t="str">
        <f>IF(Serialize,_xll.ohObjectSave(L4:L16,SerializationPath&amp;L2,FileOverwrite,Serialize),"---")</f>
        <v>---</v>
      </c>
      <c r="M3" s="761" t="str">
        <f>_xll.ohRangeRetrieveError(L3)</f>
        <v/>
      </c>
      <c r="N3" s="746"/>
    </row>
    <row r="4" spans="1:14" ht="11.25" customHeight="1" x14ac:dyDescent="0.2">
      <c r="A4" s="89"/>
      <c r="B4" s="85"/>
      <c r="C4" s="85"/>
      <c r="D4" s="85"/>
      <c r="E4" s="85"/>
      <c r="F4" s="85"/>
      <c r="G4" s="85"/>
      <c r="H4" s="85"/>
      <c r="I4" s="85"/>
      <c r="J4" s="85"/>
      <c r="K4" s="85"/>
      <c r="L4" s="760" t="str">
        <f>IF(UPPER(FamilyName)="IBOR",_xll.qlEuribor(,$J$2,,Permanent,Trigger,ObjectOverwrite),IF(UPPER(FamilyName)="LIBOR",_xll.qlLibor(,Currency,$J$2,,Permanent,Trigger,ObjectOverwrite),"--"))</f>
        <v>obj_004ad#0024</v>
      </c>
      <c r="M4" s="759" t="str">
        <f>_xll.ohRangeRetrieveError(L4)</f>
        <v/>
      </c>
      <c r="N4" s="746"/>
    </row>
    <row r="5" spans="1:14" ht="11.25" customHeight="1" x14ac:dyDescent="0.2">
      <c r="A5" s="89"/>
      <c r="B5" s="85"/>
      <c r="C5" s="85"/>
      <c r="D5" s="85"/>
      <c r="E5" s="85"/>
      <c r="F5" s="85"/>
      <c r="G5" s="85"/>
      <c r="H5" s="85"/>
      <c r="I5" s="85"/>
      <c r="J5" s="85"/>
      <c r="K5" s="85"/>
      <c r="L5" s="85"/>
      <c r="M5" s="85"/>
      <c r="N5" s="746"/>
    </row>
    <row r="6" spans="1:14" ht="11.25" customHeight="1" x14ac:dyDescent="0.2">
      <c r="A6" s="66"/>
      <c r="B6" s="758">
        <v>0</v>
      </c>
      <c r="C6" s="758" t="s">
        <v>389</v>
      </c>
      <c r="D6" s="758" t="s">
        <v>91</v>
      </c>
      <c r="E6" s="758">
        <v>2</v>
      </c>
      <c r="F6" s="758" t="s">
        <v>145</v>
      </c>
      <c r="G6" s="870" t="s">
        <v>434</v>
      </c>
      <c r="H6" s="870" t="s">
        <v>388</v>
      </c>
      <c r="I6" s="870" t="str">
        <f t="shared" ref="I6:I16" si="0">MoneyMarketDayCounter</f>
        <v>Actual/365 (Fixed)</v>
      </c>
      <c r="J6" s="869">
        <v>0</v>
      </c>
      <c r="K6" s="756" t="str">
        <f t="shared" ref="K6:K16" si="1">Currency&amp;$E6&amp;$F6&amp;QuoteSuffix</f>
        <v>GBP2X1S_Quote</v>
      </c>
      <c r="L6" s="435" t="str">
        <f>_xll.qlSwapRateHelper2(,$K6,$B6,$D6,Calendar,$G6,$H6,$I6,$L$4,$J6,C6,Discounting,Permanent,,ObjectOverwrite)</f>
        <v>obj_004b6#0024</v>
      </c>
      <c r="M6" s="755" t="str">
        <f>_xll.ohRangeRetrieveError(L6)</f>
        <v/>
      </c>
      <c r="N6" s="746"/>
    </row>
    <row r="7" spans="1:14" ht="11.25" customHeight="1" x14ac:dyDescent="0.2">
      <c r="A7" s="66"/>
      <c r="B7" s="754">
        <v>0</v>
      </c>
      <c r="C7" s="754" t="s">
        <v>389</v>
      </c>
      <c r="D7" s="754" t="s">
        <v>90</v>
      </c>
      <c r="E7" s="754">
        <v>3</v>
      </c>
      <c r="F7" s="754" t="s">
        <v>145</v>
      </c>
      <c r="G7" s="858" t="s">
        <v>434</v>
      </c>
      <c r="H7" s="858" t="s">
        <v>388</v>
      </c>
      <c r="I7" s="858" t="str">
        <f t="shared" si="0"/>
        <v>Actual/365 (Fixed)</v>
      </c>
      <c r="J7" s="857">
        <v>0</v>
      </c>
      <c r="K7" s="752" t="str">
        <f t="shared" si="1"/>
        <v>GBP3X1S_Quote</v>
      </c>
      <c r="L7" s="426" t="str">
        <f>_xll.qlSwapRateHelper2(,$K7,$B7,$D7,Calendar,$G7,$H7,$I7,$L$4,$J7,C7,Discounting,Permanent,,ObjectOverwrite)</f>
        <v>obj_004b1#0024</v>
      </c>
      <c r="M7" s="751" t="str">
        <f>_xll.ohRangeRetrieveError(L7)</f>
        <v/>
      </c>
      <c r="N7" s="746"/>
    </row>
    <row r="8" spans="1:14" ht="11.25" customHeight="1" x14ac:dyDescent="0.2">
      <c r="A8" s="66"/>
      <c r="B8" s="754">
        <v>0</v>
      </c>
      <c r="C8" s="754" t="s">
        <v>389</v>
      </c>
      <c r="D8" s="754" t="s">
        <v>89</v>
      </c>
      <c r="E8" s="754">
        <v>4</v>
      </c>
      <c r="F8" s="754" t="s">
        <v>145</v>
      </c>
      <c r="G8" s="858" t="s">
        <v>434</v>
      </c>
      <c r="H8" s="858" t="s">
        <v>388</v>
      </c>
      <c r="I8" s="858" t="str">
        <f t="shared" si="0"/>
        <v>Actual/365 (Fixed)</v>
      </c>
      <c r="J8" s="857">
        <v>0</v>
      </c>
      <c r="K8" s="752" t="str">
        <f t="shared" si="1"/>
        <v>GBP4X1S_Quote</v>
      </c>
      <c r="L8" s="426" t="str">
        <f>_xll.qlSwapRateHelper2(,$K8,$B8,$D8,Calendar,$G8,$H8,$I8,$L$4,$J8,C8,Discounting,Permanent,,ObjectOverwrite)</f>
        <v>obj_004bd#0024</v>
      </c>
      <c r="M8" s="751" t="str">
        <f>_xll.ohRangeRetrieveError(L8)</f>
        <v/>
      </c>
      <c r="N8" s="746"/>
    </row>
    <row r="9" spans="1:14" ht="11.25" customHeight="1" x14ac:dyDescent="0.2">
      <c r="A9" s="66"/>
      <c r="B9" s="754">
        <v>0</v>
      </c>
      <c r="C9" s="754" t="s">
        <v>389</v>
      </c>
      <c r="D9" s="754" t="s">
        <v>88</v>
      </c>
      <c r="E9" s="754">
        <v>5</v>
      </c>
      <c r="F9" s="754" t="s">
        <v>145</v>
      </c>
      <c r="G9" s="858" t="s">
        <v>434</v>
      </c>
      <c r="H9" s="858" t="s">
        <v>388</v>
      </c>
      <c r="I9" s="858" t="str">
        <f t="shared" si="0"/>
        <v>Actual/365 (Fixed)</v>
      </c>
      <c r="J9" s="857">
        <v>0</v>
      </c>
      <c r="K9" s="752" t="str">
        <f t="shared" si="1"/>
        <v>GBP5X1S_Quote</v>
      </c>
      <c r="L9" s="426" t="str">
        <f>_xll.qlSwapRateHelper2(,$K9,$B9,$D9,Calendar,$G9,$H9,$I9,$L$4,$J9,C9,Discounting,Permanent,,ObjectOverwrite)</f>
        <v>obj_004bc#0024</v>
      </c>
      <c r="M9" s="751" t="str">
        <f>_xll.ohRangeRetrieveError(L9)</f>
        <v/>
      </c>
      <c r="N9" s="746"/>
    </row>
    <row r="10" spans="1:14" ht="11.25" customHeight="1" x14ac:dyDescent="0.2">
      <c r="A10" s="66"/>
      <c r="B10" s="754">
        <v>0</v>
      </c>
      <c r="C10" s="754" t="s">
        <v>389</v>
      </c>
      <c r="D10" s="754" t="s">
        <v>87</v>
      </c>
      <c r="E10" s="754">
        <v>6</v>
      </c>
      <c r="F10" s="754" t="s">
        <v>145</v>
      </c>
      <c r="G10" s="858" t="s">
        <v>434</v>
      </c>
      <c r="H10" s="858" t="s">
        <v>388</v>
      </c>
      <c r="I10" s="858" t="str">
        <f t="shared" si="0"/>
        <v>Actual/365 (Fixed)</v>
      </c>
      <c r="J10" s="857">
        <v>0</v>
      </c>
      <c r="K10" s="752" t="str">
        <f t="shared" si="1"/>
        <v>GBP6X1S_Quote</v>
      </c>
      <c r="L10" s="426" t="str">
        <f>_xll.qlSwapRateHelper2(,$K10,$B10,$D10,Calendar,$G10,$H10,$I10,$L$4,$J10,C10,Discounting,Permanent,,ObjectOverwrite)</f>
        <v>obj_004bf#0024</v>
      </c>
      <c r="M10" s="751" t="str">
        <f>_xll.ohRangeRetrieveError(L10)</f>
        <v/>
      </c>
      <c r="N10" s="746"/>
    </row>
    <row r="11" spans="1:14" ht="11.25" customHeight="1" x14ac:dyDescent="0.2">
      <c r="A11" s="66"/>
      <c r="B11" s="754">
        <v>0</v>
      </c>
      <c r="C11" s="754" t="s">
        <v>389</v>
      </c>
      <c r="D11" s="754" t="s">
        <v>86</v>
      </c>
      <c r="E11" s="754">
        <v>7</v>
      </c>
      <c r="F11" s="754" t="s">
        <v>145</v>
      </c>
      <c r="G11" s="858" t="s">
        <v>434</v>
      </c>
      <c r="H11" s="858" t="s">
        <v>388</v>
      </c>
      <c r="I11" s="858" t="str">
        <f t="shared" si="0"/>
        <v>Actual/365 (Fixed)</v>
      </c>
      <c r="J11" s="857">
        <v>0</v>
      </c>
      <c r="K11" s="752" t="str">
        <f t="shared" si="1"/>
        <v>GBP7X1S_Quote</v>
      </c>
      <c r="L11" s="426" t="str">
        <f>_xll.qlSwapRateHelper2(,$K11,$B11,$D11,Calendar,$G11,$H11,$I11,$L$4,$J11,C11,Discounting,Permanent,,ObjectOverwrite)</f>
        <v>obj_004c5#0024</v>
      </c>
      <c r="M11" s="751" t="str">
        <f>_xll.ohRangeRetrieveError(L11)</f>
        <v/>
      </c>
      <c r="N11" s="746"/>
    </row>
    <row r="12" spans="1:14" ht="11.25" customHeight="1" x14ac:dyDescent="0.2">
      <c r="A12" s="66"/>
      <c r="B12" s="754">
        <v>0</v>
      </c>
      <c r="C12" s="754" t="s">
        <v>389</v>
      </c>
      <c r="D12" s="754" t="s">
        <v>85</v>
      </c>
      <c r="E12" s="754">
        <v>8</v>
      </c>
      <c r="F12" s="754" t="s">
        <v>145</v>
      </c>
      <c r="G12" s="858" t="s">
        <v>434</v>
      </c>
      <c r="H12" s="858" t="s">
        <v>388</v>
      </c>
      <c r="I12" s="858" t="str">
        <f t="shared" si="0"/>
        <v>Actual/365 (Fixed)</v>
      </c>
      <c r="J12" s="857">
        <v>0</v>
      </c>
      <c r="K12" s="752" t="str">
        <f t="shared" si="1"/>
        <v>GBP8X1S_Quote</v>
      </c>
      <c r="L12" s="426" t="str">
        <f>_xll.qlSwapRateHelper2(,$K12,$B12,$D12,Calendar,$G12,$H12,$I12,$L$4,$J12,C12,Discounting,Permanent,,ObjectOverwrite)</f>
        <v>obj_004cb#0024</v>
      </c>
      <c r="M12" s="751" t="str">
        <f>_xll.ohRangeRetrieveError(L12)</f>
        <v/>
      </c>
      <c r="N12" s="746"/>
    </row>
    <row r="13" spans="1:14" ht="11.25" customHeight="1" x14ac:dyDescent="0.2">
      <c r="A13" s="66"/>
      <c r="B13" s="754">
        <v>0</v>
      </c>
      <c r="C13" s="754" t="s">
        <v>389</v>
      </c>
      <c r="D13" s="754" t="s">
        <v>84</v>
      </c>
      <c r="E13" s="754">
        <v>9</v>
      </c>
      <c r="F13" s="754" t="s">
        <v>145</v>
      </c>
      <c r="G13" s="858" t="s">
        <v>434</v>
      </c>
      <c r="H13" s="858" t="s">
        <v>388</v>
      </c>
      <c r="I13" s="858" t="str">
        <f t="shared" si="0"/>
        <v>Actual/365 (Fixed)</v>
      </c>
      <c r="J13" s="857">
        <v>0</v>
      </c>
      <c r="K13" s="752" t="str">
        <f t="shared" si="1"/>
        <v>GBP9X1S_Quote</v>
      </c>
      <c r="L13" s="426" t="str">
        <f>_xll.qlSwapRateHelper2(,$K13,$B13,$D13,Calendar,$G13,$H13,$I13,$L$4,$J13,C13,Discounting,Permanent,,ObjectOverwrite)</f>
        <v>obj_004ae#0024</v>
      </c>
      <c r="M13" s="751" t="str">
        <f>_xll.ohRangeRetrieveError(L13)</f>
        <v/>
      </c>
      <c r="N13" s="746"/>
    </row>
    <row r="14" spans="1:14" ht="11.25" customHeight="1" x14ac:dyDescent="0.2">
      <c r="A14" s="66"/>
      <c r="B14" s="754">
        <v>0</v>
      </c>
      <c r="C14" s="754" t="s">
        <v>389</v>
      </c>
      <c r="D14" s="754" t="s">
        <v>83</v>
      </c>
      <c r="E14" s="754">
        <v>10</v>
      </c>
      <c r="F14" s="754" t="s">
        <v>145</v>
      </c>
      <c r="G14" s="858" t="s">
        <v>434</v>
      </c>
      <c r="H14" s="858" t="s">
        <v>388</v>
      </c>
      <c r="I14" s="858" t="str">
        <f t="shared" si="0"/>
        <v>Actual/365 (Fixed)</v>
      </c>
      <c r="J14" s="857">
        <v>0</v>
      </c>
      <c r="K14" s="752" t="str">
        <f t="shared" si="1"/>
        <v>GBP10X1S_Quote</v>
      </c>
      <c r="L14" s="426" t="str">
        <f>_xll.qlSwapRateHelper2(,$K14,$B14,$D14,Calendar,$G14,$H14,$I14,$L$4,$J14,C14,Discounting,Permanent,,ObjectOverwrite)</f>
        <v>obj_004af#0024</v>
      </c>
      <c r="M14" s="751" t="str">
        <f>_xll.ohRangeRetrieveError(L14)</f>
        <v/>
      </c>
      <c r="N14" s="746"/>
    </row>
    <row r="15" spans="1:14" ht="11.25" customHeight="1" x14ac:dyDescent="0.2">
      <c r="A15" s="66"/>
      <c r="B15" s="754">
        <v>0</v>
      </c>
      <c r="C15" s="754" t="s">
        <v>389</v>
      </c>
      <c r="D15" s="754" t="s">
        <v>82</v>
      </c>
      <c r="E15" s="754">
        <v>11</v>
      </c>
      <c r="F15" s="754" t="s">
        <v>145</v>
      </c>
      <c r="G15" s="858" t="s">
        <v>434</v>
      </c>
      <c r="H15" s="858" t="s">
        <v>388</v>
      </c>
      <c r="I15" s="858" t="str">
        <f t="shared" si="0"/>
        <v>Actual/365 (Fixed)</v>
      </c>
      <c r="J15" s="857">
        <v>0</v>
      </c>
      <c r="K15" s="752" t="str">
        <f t="shared" si="1"/>
        <v>GBP11X1S_Quote</v>
      </c>
      <c r="L15" s="426" t="str">
        <f>_xll.qlSwapRateHelper2(,$K15,$B15,$D15,Calendar,$G15,$H15,$I15,$L$4,$J15,C15,Discounting,Permanent,,ObjectOverwrite)</f>
        <v>obj_004b7#0024</v>
      </c>
      <c r="M15" s="751" t="str">
        <f>_xll.ohRangeRetrieveError(L15)</f>
        <v/>
      </c>
      <c r="N15" s="746"/>
    </row>
    <row r="16" spans="1:14" ht="11.25" customHeight="1" x14ac:dyDescent="0.2">
      <c r="A16" s="66"/>
      <c r="B16" s="286">
        <v>0</v>
      </c>
      <c r="C16" s="286" t="s">
        <v>389</v>
      </c>
      <c r="D16" s="286" t="s">
        <v>429</v>
      </c>
      <c r="E16" s="286">
        <v>12</v>
      </c>
      <c r="F16" s="286" t="s">
        <v>145</v>
      </c>
      <c r="G16" s="855" t="s">
        <v>434</v>
      </c>
      <c r="H16" s="855" t="s">
        <v>388</v>
      </c>
      <c r="I16" s="855" t="str">
        <f t="shared" si="0"/>
        <v>Actual/365 (Fixed)</v>
      </c>
      <c r="J16" s="854">
        <v>0</v>
      </c>
      <c r="K16" s="749" t="str">
        <f t="shared" si="1"/>
        <v>GBP12X1S_Quote</v>
      </c>
      <c r="L16" s="416" t="str">
        <f>_xll.qlSwapRateHelper2(,$K16,$B16,$D16,Calendar,$G16,$H16,$I16,$L$4,$J16,C16,Discounting,Permanent,,ObjectOverwrite)</f>
        <v>obj_004c0#0024</v>
      </c>
      <c r="M16" s="748" t="str">
        <f>_xll.ohRangeRetrieveError(L16)</f>
        <v/>
      </c>
      <c r="N16" s="746"/>
    </row>
    <row r="17" spans="1:14" ht="11.25" customHeight="1" thickBot="1" x14ac:dyDescent="0.25">
      <c r="A17" s="66"/>
      <c r="B17" s="59"/>
      <c r="C17" s="280"/>
      <c r="D17" s="280"/>
      <c r="E17" s="280"/>
      <c r="F17" s="280"/>
      <c r="G17" s="59"/>
      <c r="H17" s="59"/>
      <c r="I17" s="59"/>
      <c r="J17" s="775"/>
      <c r="K17" s="747"/>
      <c r="L17" s="747"/>
      <c r="M17" s="747"/>
      <c r="N17" s="746"/>
    </row>
    <row r="18" spans="1:14" x14ac:dyDescent="0.2">
      <c r="A18" s="744"/>
      <c r="B18" s="744"/>
      <c r="C18" s="744"/>
      <c r="D18" s="744"/>
      <c r="E18" s="744"/>
      <c r="F18" s="744"/>
      <c r="G18" s="744"/>
      <c r="H18" s="744"/>
      <c r="I18" s="744"/>
      <c r="J18" s="744"/>
      <c r="K18" s="744"/>
      <c r="L18" s="745"/>
      <c r="M18" s="744"/>
      <c r="N18" s="744"/>
    </row>
  </sheetData>
  <dataValidations count="2">
    <dataValidation type="list" allowBlank="1" showInputMessage="1" showErrorMessage="1" sqref="G6:G17">
      <formula1>"Once,Annual,Semiannual,EveryFourthMonth,Quarterly,Bimonthly,Monthly"</formula1>
    </dataValidation>
    <dataValidation type="list" allowBlank="1" showInputMessage="1" showErrorMessage="1" sqref="H6:H17">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G8"/>
  <sheetViews>
    <sheetView workbookViewId="0">
      <selection activeCell="E2" sqref="E2"/>
    </sheetView>
  </sheetViews>
  <sheetFormatPr defaultRowHeight="11.25" x14ac:dyDescent="0.2"/>
  <cols>
    <col min="1" max="1" width="2.7109375" style="399" customWidth="1"/>
    <col min="2" max="2" width="3.7109375" style="399" customWidth="1"/>
    <col min="3" max="3" width="15.140625" style="399" bestFit="1" customWidth="1"/>
    <col min="4" max="4" width="21.42578125" style="399" bestFit="1" customWidth="1"/>
    <col min="5" max="5" width="17.85546875" style="399" customWidth="1"/>
    <col min="6" max="6" width="20.7109375" style="399" customWidth="1"/>
    <col min="7" max="7" width="2.7109375" style="399" customWidth="1"/>
    <col min="8" max="16384" width="9.140625" style="399"/>
  </cols>
  <sheetData>
    <row r="1" spans="1:7" ht="11.25" customHeight="1" x14ac:dyDescent="0.2">
      <c r="A1" s="89"/>
      <c r="B1" s="85"/>
      <c r="C1" s="59" t="s">
        <v>92</v>
      </c>
      <c r="D1" s="771" t="str">
        <f>Currency&amp;"_YC"&amp;$C$1&amp;"RH"</f>
        <v>GBP_YC1MRH</v>
      </c>
      <c r="E1" s="620" t="str">
        <f>$D$1&amp;"_Deposits.xml"</f>
        <v>GBP_YC1MRH_Deposits.xml</v>
      </c>
      <c r="G1" s="86"/>
    </row>
    <row r="2" spans="1:7" ht="22.5" customHeight="1" x14ac:dyDescent="0.2">
      <c r="A2" s="66"/>
      <c r="B2" s="297"/>
      <c r="C2" s="297" t="s">
        <v>294</v>
      </c>
      <c r="D2" s="297" t="s">
        <v>347</v>
      </c>
      <c r="E2" s="295" t="str">
        <f>IF(Serialize,_xll.ohObjectSave(E4:E7,SerializationPath&amp;E1,FileOverwrite,Serialize),"---")</f>
        <v>---</v>
      </c>
      <c r="F2" s="761" t="str">
        <f>_xll.ohRangeRetrieveError(E2)</f>
        <v/>
      </c>
      <c r="G2" s="86"/>
    </row>
    <row r="3" spans="1:7" ht="11.25" customHeight="1" x14ac:dyDescent="0.2">
      <c r="A3" s="66"/>
      <c r="B3" s="451" t="s">
        <v>96</v>
      </c>
      <c r="C3" s="1485" t="str">
        <f>_xll.qlLibor(,Currency,B3,,,Trigger,ObjectOverwrite)</f>
        <v>obj_004e0#0023</v>
      </c>
      <c r="D3" s="1472" t="str">
        <f>Currency&amp;B3&amp;"D_SYNTH"&amp;$C$1&amp;QuoteSuffix</f>
        <v>GBPSND_SYNTH1M_Quote</v>
      </c>
      <c r="E3" s="877" t="str">
        <f>_xll.qlDepositRateHelper(,D3,C3,Permanent,Trigger,ObjectOverwrite)</f>
        <v>obj_004e1#0023</v>
      </c>
      <c r="F3" s="1484"/>
      <c r="G3" s="86"/>
    </row>
    <row r="4" spans="1:7" ht="11.25" customHeight="1" x14ac:dyDescent="0.2">
      <c r="A4" s="66"/>
      <c r="B4" s="901" t="s">
        <v>95</v>
      </c>
      <c r="C4" s="1483" t="str">
        <f>_xll.qlLibor(,Currency,B4,,,Trigger,ObjectOverwrite)</f>
        <v>obj_004dc#0023</v>
      </c>
      <c r="D4" s="1470" t="str">
        <f>Currency&amp;B4&amp;"D_SYNTH"&amp;$C$1&amp;QuoteSuffix</f>
        <v>GBPSWD_SYNTH1M_Quote</v>
      </c>
      <c r="E4" s="874" t="str">
        <f>_xll.qlDepositRateHelper(,D4,C4,Permanent,Trigger,ObjectOverwrite)</f>
        <v>obj_004e5#0023</v>
      </c>
      <c r="F4" s="895" t="str">
        <f>_xll.ohRangeRetrieveError(E4)</f>
        <v/>
      </c>
      <c r="G4" s="86"/>
    </row>
    <row r="5" spans="1:7" ht="11.25" customHeight="1" x14ac:dyDescent="0.2">
      <c r="A5" s="66"/>
      <c r="B5" s="901" t="s">
        <v>94</v>
      </c>
      <c r="C5" s="1483" t="str">
        <f>_xll.qlLibor(,Currency,B5,,,Trigger,ObjectOverwrite)</f>
        <v>obj_004df#0023</v>
      </c>
      <c r="D5" s="1470" t="str">
        <f>Currency&amp;B5&amp;"D_SYNTH"&amp;$C$1&amp;QuoteSuffix</f>
        <v>GBP2WD_SYNTH1M_Quote</v>
      </c>
      <c r="E5" s="874" t="str">
        <f>_xll.qlDepositRateHelper(,D5,C5,Permanent,Trigger,ObjectOverwrite)</f>
        <v>obj_004e2#0023</v>
      </c>
      <c r="F5" s="895"/>
      <c r="G5" s="86"/>
    </row>
    <row r="6" spans="1:7" ht="11.25" customHeight="1" x14ac:dyDescent="0.2">
      <c r="A6" s="66"/>
      <c r="B6" s="901" t="s">
        <v>93</v>
      </c>
      <c r="C6" s="1483" t="str">
        <f>_xll.qlLibor(,Currency,B6,,,Trigger,ObjectOverwrite)</f>
        <v>obj_004dd#0023</v>
      </c>
      <c r="D6" s="1470" t="str">
        <f>Currency&amp;B6&amp;"D_SYNTH"&amp;$C$1&amp;QuoteSuffix</f>
        <v>GBP3WD_SYNTH1M_Quote</v>
      </c>
      <c r="E6" s="874" t="str">
        <f>_xll.qlDepositRateHelper(,D6,C6,Permanent,Trigger,ObjectOverwrite)</f>
        <v>obj_004de#0023</v>
      </c>
      <c r="F6" s="895"/>
      <c r="G6" s="86"/>
    </row>
    <row r="7" spans="1:7" ht="11.25" customHeight="1" x14ac:dyDescent="0.2">
      <c r="A7" s="66"/>
      <c r="B7" s="893" t="s">
        <v>92</v>
      </c>
      <c r="C7" s="1482" t="str">
        <f>_xll.qlLibor(,Currency,B7,,,Trigger,ObjectOverwrite)</f>
        <v>obj_004e3#0023</v>
      </c>
      <c r="D7" s="1468" t="str">
        <f>Currency&amp;B7&amp;"D_SYNTH"&amp;$C$1&amp;QuoteSuffix</f>
        <v>GBP1MD_SYNTH1M_Quote</v>
      </c>
      <c r="E7" s="767" t="str">
        <f>_xll.qlDepositRateHelper(,D7,C7,Permanent,Trigger,ObjectOverwrite)</f>
        <v>obj_004e4#0023</v>
      </c>
      <c r="F7" s="887" t="str">
        <f>_xll.ohRangeRetrieveError(E7)</f>
        <v/>
      </c>
      <c r="G7" s="86"/>
    </row>
    <row r="8" spans="1:7" ht="11.25" customHeight="1" thickBot="1" x14ac:dyDescent="0.25">
      <c r="A8" s="54"/>
      <c r="B8" s="53"/>
      <c r="C8" s="53"/>
      <c r="D8" s="53"/>
      <c r="E8" s="53"/>
      <c r="F8" s="53"/>
      <c r="G8" s="404"/>
    </row>
  </sheetData>
  <pageMargins left="0.75" right="0.75" top="1" bottom="1" header="0.5" footer="0.5"/>
  <pageSetup orientation="portrait" r:id="rId1"/>
  <headerFooter alignWithMargins="0"/>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M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4.42578125" style="400" hidden="1" customWidth="1"/>
    <col min="5" max="5" width="24.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24.42578125" style="399" bestFit="1" customWidth="1"/>
    <col min="13" max="16384" width="9.140625" style="399"/>
  </cols>
  <sheetData>
    <row r="1" spans="1:13" ht="12" thickBot="1" x14ac:dyDescent="0.25">
      <c r="A1" s="1664" t="s">
        <v>360</v>
      </c>
      <c r="B1" s="1665"/>
      <c r="D1" s="787" t="s">
        <v>359</v>
      </c>
      <c r="E1" s="786" t="s">
        <v>405</v>
      </c>
      <c r="F1" s="785" t="s">
        <v>357</v>
      </c>
      <c r="G1" s="785"/>
      <c r="H1" s="785" t="s">
        <v>356</v>
      </c>
      <c r="I1" s="784" t="s">
        <v>355</v>
      </c>
      <c r="J1" s="772">
        <f t="array" ref="J1:J126">_xll.qlPiecewiseYieldCurveData(YieldCurve)</f>
        <v>1</v>
      </c>
    </row>
    <row r="2" spans="1:13" x14ac:dyDescent="0.2">
      <c r="A2" s="783" t="s">
        <v>354</v>
      </c>
      <c r="B2" s="782">
        <v>8</v>
      </c>
      <c r="D2" s="776" t="str">
        <f t="array" ref="D2:D126">_xll.qlRateHelperSelection(_xll.ohFilter(RateHelpers,RateHelpersIncluded),_xll.ohFilter(RateHelpersPriority,RateHelpersIncluded),nIMMFutures,nSerialFutures,FrontFuturesRollingDays,DepoInclusionCriteria,_xll.ohFilter(MinDistance,RateHelpersIncluded),Trigger)</f>
        <v>obj_004e4</v>
      </c>
      <c r="E2" s="776" t="str">
        <f>SUBSTITUTE(_xll.qlRateHelperQuoteName(D2),"SB6L","SB6LBASIS")</f>
        <v>GBP1MD_SYNTH1M_Quote</v>
      </c>
      <c r="F2" s="775">
        <f>_xll.qlRateHelperRate($D2)</f>
        <v>5.097E-3</v>
      </c>
      <c r="G2" s="775" t="str">
        <f>IF(ISERROR(_xll.qlSwapRateHelperSpread($D2)),IF(ISERROR(_xll.qlFuturesRateHelperConvexityAdjustment($D2)),"--",_xll.qlFuturesRateHelperConvexityAdjustment($D2)),_xll.qlSwapRateHelperSpread($D2))</f>
        <v>--</v>
      </c>
      <c r="H2" s="1477">
        <f>_xll.qlRateHelperEarliestDate($D2)</f>
        <v>42180</v>
      </c>
      <c r="I2" s="1476">
        <f>_xll.qlRateHelperLatestDate($D2)</f>
        <v>42212</v>
      </c>
      <c r="J2" s="772">
        <v>0.99955333932094081</v>
      </c>
      <c r="M2" s="1454"/>
    </row>
    <row r="3" spans="1:13" x14ac:dyDescent="0.2">
      <c r="A3" s="780" t="s">
        <v>353</v>
      </c>
      <c r="B3" s="781">
        <v>0</v>
      </c>
      <c r="D3" s="776" t="str">
        <v>obj_004b6</v>
      </c>
      <c r="E3" s="776" t="str">
        <f>SUBSTITUTE(_xll.qlRateHelperQuoteName(D3),"SB6L","SB6LBASIS")</f>
        <v>GBP2X1S_Quote</v>
      </c>
      <c r="F3" s="775">
        <f>_xll.qlRateHelperRate($D3)</f>
        <v>5.1124999999999999E-3</v>
      </c>
      <c r="G3" s="775">
        <f>IF(ISERROR(_xll.qlSwapRateHelperSpread($D3)),IF(ISERROR(_xll.qlFuturesRateHelperConvexityAdjustment($D3)),"--",_xll.qlFuturesRateHelperConvexityAdjustment($D3)),_xll.qlSwapRateHelperSpread($D3))</f>
        <v>0</v>
      </c>
      <c r="H3" s="1477">
        <f>_xll.qlRateHelperEarliestDate($D3)</f>
        <v>42180</v>
      </c>
      <c r="I3" s="1476">
        <f>_xll.qlRateHelperLatestDate($D3)</f>
        <v>42241</v>
      </c>
      <c r="J3" s="772">
        <v>0.9991463398699113</v>
      </c>
      <c r="M3" s="1454"/>
    </row>
    <row r="4" spans="1:13" x14ac:dyDescent="0.2">
      <c r="A4" s="780" t="s">
        <v>352</v>
      </c>
      <c r="B4" s="781">
        <v>1</v>
      </c>
      <c r="D4" s="776" t="str">
        <v>obj_004b1</v>
      </c>
      <c r="E4" s="776" t="str">
        <f>SUBSTITUTE(_xll.qlRateHelperQuoteName(D4),"SB6L","SB6LBASIS")</f>
        <v>GBP3X1S_Quote</v>
      </c>
      <c r="F4" s="775">
        <f>_xll.qlRateHelperRate($D4)</f>
        <v>5.1749999999999999E-3</v>
      </c>
      <c r="G4" s="775">
        <f>IF(ISERROR(_xll.qlSwapRateHelperSpread($D4)),IF(ISERROR(_xll.qlFuturesRateHelperConvexityAdjustment($D4)),"--",_xll.qlFuturesRateHelperConvexityAdjustment($D4)),_xll.qlSwapRateHelperSpread($D4))</f>
        <v>0</v>
      </c>
      <c r="H4" s="1477">
        <f>_xll.qlRateHelperEarliestDate($D4)</f>
        <v>42180</v>
      </c>
      <c r="I4" s="1476">
        <f>_xll.qlRateHelperLatestDate($D4)</f>
        <v>42272</v>
      </c>
      <c r="J4" s="772">
        <v>0.99869730507909216</v>
      </c>
      <c r="M4" s="1454"/>
    </row>
    <row r="5" spans="1:13" x14ac:dyDescent="0.2">
      <c r="A5" s="780" t="s">
        <v>351</v>
      </c>
      <c r="B5" s="779" t="s">
        <v>350</v>
      </c>
      <c r="D5" s="776" t="str">
        <v>obj_004bd</v>
      </c>
      <c r="E5" s="776" t="str">
        <f>SUBSTITUTE(_xll.qlRateHelperQuoteName(D5),"SB6L","SB6LBASIS")</f>
        <v>GBP4X1S_Quote</v>
      </c>
      <c r="F5" s="775">
        <f>_xll.qlRateHelperRate($D5)</f>
        <v>5.275000000000001E-3</v>
      </c>
      <c r="G5" s="775">
        <f>IF(ISERROR(_xll.qlSwapRateHelperSpread($D5)),IF(ISERROR(_xll.qlFuturesRateHelperConvexityAdjustment($D5)),"--",_xll.qlFuturesRateHelperConvexityAdjustment($D5)),_xll.qlSwapRateHelperSpread($D5))</f>
        <v>0</v>
      </c>
      <c r="H5" s="1477">
        <f>_xll.qlRateHelperEarliestDate($D5)</f>
        <v>42180</v>
      </c>
      <c r="I5" s="1476">
        <f>_xll.qlRateHelperLatestDate($D5)</f>
        <v>42303</v>
      </c>
      <c r="J5" s="772">
        <v>0.99822546532121814</v>
      </c>
      <c r="M5" s="1454"/>
    </row>
    <row r="6" spans="1:13" x14ac:dyDescent="0.2">
      <c r="D6" s="776" t="str">
        <v>obj_004bc</v>
      </c>
      <c r="E6" s="776" t="str">
        <f>SUBSTITUTE(_xll.qlRateHelperQuoteName(D6),"SB6L","SB6LBASIS")</f>
        <v>GBP5X1S_Quote</v>
      </c>
      <c r="F6" s="775">
        <f>_xll.qlRateHelperRate($D6)</f>
        <v>5.3749999999999996E-3</v>
      </c>
      <c r="G6" s="775">
        <f>IF(ISERROR(_xll.qlSwapRateHelperSpread($D6)),IF(ISERROR(_xll.qlFuturesRateHelperConvexityAdjustment($D6)),"--",_xll.qlFuturesRateHelperConvexityAdjustment($D6)),_xll.qlSwapRateHelperSpread($D6))</f>
        <v>0</v>
      </c>
      <c r="H6" s="1477">
        <f>_xll.qlRateHelperEarliestDate($D6)</f>
        <v>42180</v>
      </c>
      <c r="I6" s="1476">
        <f>_xll.qlRateHelperLatestDate($D6)</f>
        <v>42333</v>
      </c>
      <c r="J6" s="772">
        <v>0.99775182784679872</v>
      </c>
      <c r="M6" s="1454"/>
    </row>
    <row r="7" spans="1:13" x14ac:dyDescent="0.2">
      <c r="D7" s="776" t="str">
        <v>obj_004bf</v>
      </c>
      <c r="E7" s="776" t="str">
        <f>SUBSTITUTE(_xll.qlRateHelperQuoteName(D7),"SB6L","SB6LBASIS")</f>
        <v>GBP6X1S_Quote</v>
      </c>
      <c r="F7" s="775">
        <f>_xll.qlRateHelperRate($D7)</f>
        <v>5.5000000000000005E-3</v>
      </c>
      <c r="G7" s="775">
        <f>IF(ISERROR(_xll.qlSwapRateHelperSpread($D7)),IF(ISERROR(_xll.qlFuturesRateHelperConvexityAdjustment($D7)),"--",_xll.qlFuturesRateHelperConvexityAdjustment($D7)),_xll.qlSwapRateHelperSpread($D7))</f>
        <v>0</v>
      </c>
      <c r="H7" s="1477">
        <f>_xll.qlRateHelperEarliestDate($D7)</f>
        <v>42180</v>
      </c>
      <c r="I7" s="1476">
        <f>_xll.qlRateHelperLatestDate($D7)</f>
        <v>42367</v>
      </c>
      <c r="J7" s="772">
        <v>0.99718985970994534</v>
      </c>
      <c r="M7" s="1454"/>
    </row>
    <row r="8" spans="1:13" x14ac:dyDescent="0.2">
      <c r="D8" s="776" t="str">
        <v>obj_004c5</v>
      </c>
      <c r="E8" s="776" t="str">
        <f>SUBSTITUTE(_xll.qlRateHelperQuoteName(D8),"SB6L","SB6LBASIS")</f>
        <v>GBP7X1S_Quote</v>
      </c>
      <c r="F8" s="775">
        <f>_xll.qlRateHelperRate($D8)</f>
        <v>5.6375000000000001E-3</v>
      </c>
      <c r="G8" s="775">
        <f>IF(ISERROR(_xll.qlSwapRateHelperSpread($D8)),IF(ISERROR(_xll.qlFuturesRateHelperConvexityAdjustment($D8)),"--",_xll.qlFuturesRateHelperConvexityAdjustment($D8)),_xll.qlSwapRateHelperSpread($D8))</f>
        <v>0</v>
      </c>
      <c r="H8" s="1477">
        <f>_xll.qlRateHelperEarliestDate($D8)</f>
        <v>42180</v>
      </c>
      <c r="I8" s="1476">
        <f>_xll.qlRateHelperLatestDate($D8)</f>
        <v>42394</v>
      </c>
      <c r="J8" s="772">
        <v>0.99670519783555256</v>
      </c>
      <c r="M8" s="1454"/>
    </row>
    <row r="9" spans="1:13" x14ac:dyDescent="0.2">
      <c r="D9" s="776" t="str">
        <v>obj_004cb</v>
      </c>
      <c r="E9" s="776" t="str">
        <f>SUBSTITUTE(_xll.qlRateHelperQuoteName(D9),"SB6L","SB6LBASIS")</f>
        <v>GBP8X1S_Quote</v>
      </c>
      <c r="F9" s="775">
        <f>_xll.qlRateHelperRate($D9)</f>
        <v>5.8125000000000008E-3</v>
      </c>
      <c r="G9" s="775">
        <f>IF(ISERROR(_xll.qlSwapRateHelperSpread($D9)),IF(ISERROR(_xll.qlFuturesRateHelperConvexityAdjustment($D9)),"--",_xll.qlFuturesRateHelperConvexityAdjustment($D9)),_xll.qlSwapRateHelperSpread($D9))</f>
        <v>0</v>
      </c>
      <c r="H9" s="1477">
        <f>_xll.qlRateHelperEarliestDate($D9)</f>
        <v>42180</v>
      </c>
      <c r="I9" s="1476">
        <f>_xll.qlRateHelperLatestDate($D9)</f>
        <v>42425</v>
      </c>
      <c r="J9" s="772">
        <v>0.99611307988549269</v>
      </c>
      <c r="M9" s="1454"/>
    </row>
    <row r="10" spans="1:13" x14ac:dyDescent="0.2">
      <c r="D10" s="776" t="str">
        <v>obj_004ae</v>
      </c>
      <c r="E10" s="776" t="str">
        <f>SUBSTITUTE(_xll.qlRateHelperQuoteName(D10),"SB6L","SB6LBASIS")</f>
        <v>GBP9X1S_Quote</v>
      </c>
      <c r="F10" s="775">
        <f>_xll.qlRateHelperRate($D10)</f>
        <v>6.0125000000000005E-3</v>
      </c>
      <c r="G10" s="775">
        <f>IF(ISERROR(_xll.qlSwapRateHelperSpread($D10)),IF(ISERROR(_xll.qlFuturesRateHelperConvexityAdjustment($D10)),"--",_xll.qlFuturesRateHelperConvexityAdjustment($D10)),_xll.qlSwapRateHelperSpread($D10))</f>
        <v>0</v>
      </c>
      <c r="H10" s="1477">
        <f>_xll.qlRateHelperEarliestDate($D10)</f>
        <v>42180</v>
      </c>
      <c r="I10" s="1476">
        <f>_xll.qlRateHelperLatestDate($D10)</f>
        <v>42458</v>
      </c>
      <c r="J10" s="772">
        <v>0.99544076307994112</v>
      </c>
      <c r="M10" s="1454"/>
    </row>
    <row r="11" spans="1:13" x14ac:dyDescent="0.2">
      <c r="D11" s="776" t="str">
        <v>obj_004af</v>
      </c>
      <c r="E11" s="776" t="str">
        <f>SUBSTITUTE(_xll.qlRateHelperQuoteName(D11),"SB6L","SB6LBASIS")</f>
        <v>GBP10X1S_Quote</v>
      </c>
      <c r="F11" s="775">
        <f>_xll.qlRateHelperRate($D11)</f>
        <v>6.1874999999999994E-3</v>
      </c>
      <c r="G11" s="775">
        <f>IF(ISERROR(_xll.qlSwapRateHelperSpread($D11)),IF(ISERROR(_xll.qlFuturesRateHelperConvexityAdjustment($D11)),"--",_xll.qlFuturesRateHelperConvexityAdjustment($D11)),_xll.qlSwapRateHelperSpread($D11))</f>
        <v>0</v>
      </c>
      <c r="H11" s="1477">
        <f>_xll.qlRateHelperEarliestDate($D11)</f>
        <v>42180</v>
      </c>
      <c r="I11" s="1476">
        <f>_xll.qlRateHelperLatestDate($D11)</f>
        <v>42485</v>
      </c>
      <c r="J11" s="772">
        <v>0.99485526393529289</v>
      </c>
      <c r="M11" s="1454"/>
    </row>
    <row r="12" spans="1:13" x14ac:dyDescent="0.2">
      <c r="D12" s="776" t="str">
        <v>obj_004b7</v>
      </c>
      <c r="E12" s="776" t="str">
        <f>SUBSTITUTE(_xll.qlRateHelperQuoteName(D12),"SB6L","SB6LBASIS")</f>
        <v>GBP11X1S_Quote</v>
      </c>
      <c r="F12" s="775">
        <f>_xll.qlRateHelperRate($D12)</f>
        <v>6.3874999999999991E-3</v>
      </c>
      <c r="G12" s="775">
        <f>IF(ISERROR(_xll.qlSwapRateHelperSpread($D12)),IF(ISERROR(_xll.qlFuturesRateHelperConvexityAdjustment($D12)),"--",_xll.qlFuturesRateHelperConvexityAdjustment($D12)),_xll.qlSwapRateHelperSpread($D12))</f>
        <v>0</v>
      </c>
      <c r="H12" s="1477">
        <f>_xll.qlRateHelperEarliestDate($D12)</f>
        <v>42180</v>
      </c>
      <c r="I12" s="1476">
        <f>_xll.qlRateHelperLatestDate($D12)</f>
        <v>42515</v>
      </c>
      <c r="J12" s="772">
        <v>0.99417042645443199</v>
      </c>
      <c r="M12" s="1454"/>
    </row>
    <row r="13" spans="1:13" x14ac:dyDescent="0.2">
      <c r="D13" s="776" t="str">
        <v>obj_004c0</v>
      </c>
      <c r="E13" s="776" t="str">
        <f>SUBSTITUTE(_xll.qlRateHelperQuoteName(D13),"SB6L","SB6LBASIS")</f>
        <v>GBP12X1S_Quote</v>
      </c>
      <c r="F13" s="775">
        <f>_xll.qlRateHelperRate($D13)</f>
        <v>6.6250000000000007E-3</v>
      </c>
      <c r="G13" s="775">
        <f>IF(ISERROR(_xll.qlSwapRateHelperSpread($D13)),IF(ISERROR(_xll.qlFuturesRateHelperConvexityAdjustment($D13)),"--",_xll.qlFuturesRateHelperConvexityAdjustment($D13)),_xll.qlSwapRateHelperSpread($D13))</f>
        <v>0</v>
      </c>
      <c r="H13" s="1477">
        <f>_xll.qlRateHelperEarliestDate($D13)</f>
        <v>42180</v>
      </c>
      <c r="I13" s="1476">
        <f>_xll.qlRateHelperLatestDate($D13)</f>
        <v>42548</v>
      </c>
      <c r="J13" s="772">
        <v>0.99336340688659563</v>
      </c>
      <c r="M13" s="1454"/>
    </row>
    <row r="14" spans="1:13" x14ac:dyDescent="0.2">
      <c r="D14" s="776" t="str">
        <v>obj_004bb</v>
      </c>
      <c r="E14" s="776" t="str">
        <f>SUBSTITUTE(_xll.qlRateHelperQuoteName(D14),"SB6L","SB6LBASIS")</f>
        <v>GBPSB6LBASIS2Y_Quote</v>
      </c>
      <c r="F14" s="775">
        <f>_xll.qlRateHelperRate($D14)</f>
        <v>1.163E-2</v>
      </c>
      <c r="G14" s="775">
        <f>IF(ISERROR(_xll.qlSwapRateHelperSpread($D14)),IF(ISERROR(_xll.qlFuturesRateHelperConvexityAdjustment($D14)),"--",_xll.qlFuturesRateHelperConvexityAdjustment($D14)),_xll.qlSwapRateHelperSpread($D14))</f>
        <v>2.0374999999999998E-3</v>
      </c>
      <c r="H14" s="1477">
        <f>_xll.qlRateHelperEarliestDate($D14)</f>
        <v>42180</v>
      </c>
      <c r="I14" s="1476">
        <f>_xll.qlRateHelperLatestDate($D14)</f>
        <v>42912</v>
      </c>
      <c r="J14" s="772">
        <v>0.98096460184400891</v>
      </c>
      <c r="M14" s="1454"/>
    </row>
    <row r="15" spans="1:13" x14ac:dyDescent="0.2">
      <c r="D15" s="776" t="str">
        <v>obj_004c2</v>
      </c>
      <c r="E15" s="776" t="str">
        <f>SUBSTITUTE(_xll.qlRateHelperQuoteName(D15),"SB6L","SB6LBASIS")</f>
        <v>GBPSB6LBASIS3Y_Quote</v>
      </c>
      <c r="F15" s="775">
        <f>_xll.qlRateHelperRate($D15)</f>
        <v>1.4250000000000001E-2</v>
      </c>
      <c r="G15" s="775">
        <f>IF(ISERROR(_xll.qlSwapRateHelperSpread($D15)),IF(ISERROR(_xll.qlFuturesRateHelperConvexityAdjustment($D15)),"--",_xll.qlFuturesRateHelperConvexityAdjustment($D15)),_xll.qlSwapRateHelperSpread($D15))</f>
        <v>2.0625000000000001E-3</v>
      </c>
      <c r="H15" s="1477">
        <f>_xll.qlRateHelperEarliestDate($D15)</f>
        <v>42180</v>
      </c>
      <c r="I15" s="1476">
        <f>_xll.qlRateHelperLatestDate($D15)</f>
        <v>43276</v>
      </c>
      <c r="J15" s="772">
        <v>0.96405265516451155</v>
      </c>
      <c r="M15" s="1454"/>
    </row>
    <row r="16" spans="1:13" x14ac:dyDescent="0.2">
      <c r="D16" s="776" t="str">
        <v>obj_004d5</v>
      </c>
      <c r="E16" s="776" t="str">
        <f>SUBSTITUTE(_xll.qlRateHelperQuoteName(D16),"SB6L","SB6LBASIS")</f>
        <v>GBPSB6LBASIS4Y_Quote</v>
      </c>
      <c r="F16" s="775">
        <f>_xll.qlRateHelperRate($D16)</f>
        <v>1.626E-2</v>
      </c>
      <c r="G16" s="775">
        <f>IF(ISERROR(_xll.qlSwapRateHelperSpread($D16)),IF(ISERROR(_xll.qlFuturesRateHelperConvexityAdjustment($D16)),"--",_xll.qlFuturesRateHelperConvexityAdjustment($D16)),_xll.qlSwapRateHelperSpread($D16))</f>
        <v>2.0999999999999999E-3</v>
      </c>
      <c r="H16" s="1477">
        <f>_xll.qlRateHelperEarliestDate($D16)</f>
        <v>42180</v>
      </c>
      <c r="I16" s="1476">
        <f>_xll.qlRateHelperLatestDate($D16)</f>
        <v>43641</v>
      </c>
      <c r="J16" s="772">
        <v>0.94480078158483172</v>
      </c>
      <c r="M16" s="1454"/>
    </row>
    <row r="17" spans="4:13" x14ac:dyDescent="0.2">
      <c r="D17" s="776" t="str">
        <v>obj_004d8</v>
      </c>
      <c r="E17" s="776" t="str">
        <f>SUBSTITUTE(_xll.qlRateHelperQuoteName(D17),"SB6L","SB6LBASIS")</f>
        <v>GBPSB6LBASIS5Y_Quote</v>
      </c>
      <c r="F17" s="775">
        <f>_xll.qlRateHelperRate($D17)</f>
        <v>1.7839999999999998E-2</v>
      </c>
      <c r="G17" s="775">
        <f>IF(ISERROR(_xll.qlSwapRateHelperSpread($D17)),IF(ISERROR(_xll.qlFuturesRateHelperConvexityAdjustment($D17)),"--",_xll.qlFuturesRateHelperConvexityAdjustment($D17)),_xll.qlSwapRateHelperSpread($D17))</f>
        <v>2.1250000000000002E-3</v>
      </c>
      <c r="H17" s="1477">
        <f>_xll.qlRateHelperEarliestDate($D17)</f>
        <v>42180</v>
      </c>
      <c r="I17" s="1476">
        <f>_xll.qlRateHelperLatestDate($D17)</f>
        <v>44007</v>
      </c>
      <c r="J17" s="772">
        <v>0.92411364702520093</v>
      </c>
      <c r="M17" s="1454"/>
    </row>
    <row r="18" spans="4:13" x14ac:dyDescent="0.2">
      <c r="D18" s="776" t="str">
        <v>obj_004c1</v>
      </c>
      <c r="E18" s="776" t="str">
        <f>SUBSTITUTE(_xll.qlRateHelperQuoteName(D18),"SB6L","SB6LBASIS")</f>
        <v>GBPSB6LBASIS6Y_Quote</v>
      </c>
      <c r="F18" s="775">
        <f>_xll.qlRateHelperRate($D18)</f>
        <v>1.9089999999999999E-2</v>
      </c>
      <c r="G18" s="775">
        <f>IF(ISERROR(_xll.qlSwapRateHelperSpread($D18)),IF(ISERROR(_xll.qlFuturesRateHelperConvexityAdjustment($D18)),"--",_xll.qlFuturesRateHelperConvexityAdjustment($D18)),_xll.qlSwapRateHelperSpread($D18))</f>
        <v>2.1124999999999998E-3</v>
      </c>
      <c r="H18" s="1477">
        <f>_xll.qlRateHelperEarliestDate($D18)</f>
        <v>42180</v>
      </c>
      <c r="I18" s="1476">
        <f>_xll.qlRateHelperLatestDate($D18)</f>
        <v>44372</v>
      </c>
      <c r="J18" s="772">
        <v>0.90262386561202101</v>
      </c>
      <c r="M18" s="1454"/>
    </row>
    <row r="19" spans="4:13" x14ac:dyDescent="0.2">
      <c r="D19" s="776" t="str">
        <v>obj_004d7</v>
      </c>
      <c r="E19" s="776" t="str">
        <f>SUBSTITUTE(_xll.qlRateHelperQuoteName(D19),"SB6L","SB6LBASIS")</f>
        <v>GBPSB6LBASIS7Y_Quote</v>
      </c>
      <c r="F19" s="775">
        <f>_xll.qlRateHelperRate($D19)</f>
        <v>2.0140000000000002E-2</v>
      </c>
      <c r="G19" s="775">
        <f>IF(ISERROR(_xll.qlSwapRateHelperSpread($D19)),IF(ISERROR(_xll.qlFuturesRateHelperConvexityAdjustment($D19)),"--",_xll.qlFuturesRateHelperConvexityAdjustment($D19)),_xll.qlSwapRateHelperSpread($D19))</f>
        <v>2.075E-3</v>
      </c>
      <c r="H19" s="1477">
        <f>_xll.qlRateHelperEarliestDate($D19)</f>
        <v>42180</v>
      </c>
      <c r="I19" s="1476">
        <f>_xll.qlRateHelperLatestDate($D19)</f>
        <v>44739</v>
      </c>
      <c r="J19" s="772">
        <v>0.88032204490140087</v>
      </c>
      <c r="M19" s="1454"/>
    </row>
    <row r="20" spans="4:13" x14ac:dyDescent="0.2">
      <c r="D20" s="776" t="str">
        <v>obj_004ce</v>
      </c>
      <c r="E20" s="776" t="str">
        <f>SUBSTITUTE(_xll.qlRateHelperQuoteName(D20),"SB6L","SB6LBASIS")</f>
        <v>GBPSB6LBASIS8Y_Quote</v>
      </c>
      <c r="F20" s="775">
        <f>_xll.qlRateHelperRate($D20)</f>
        <v>2.1010000000000001E-2</v>
      </c>
      <c r="G20" s="775">
        <f>IF(ISERROR(_xll.qlSwapRateHelperSpread($D20)),IF(ISERROR(_xll.qlFuturesRateHelperConvexityAdjustment($D20)),"--",_xll.qlFuturesRateHelperConvexityAdjustment($D20)),_xll.qlSwapRateHelperSpread($D20))</f>
        <v>2.0500000000000002E-3</v>
      </c>
      <c r="H20" s="1477">
        <f>_xll.qlRateHelperEarliestDate($D20)</f>
        <v>42180</v>
      </c>
      <c r="I20" s="1476">
        <f>_xll.qlRateHelperLatestDate($D20)</f>
        <v>45103</v>
      </c>
      <c r="J20" s="772">
        <v>0.85809327132464097</v>
      </c>
      <c r="M20" s="1454"/>
    </row>
    <row r="21" spans="4:13" x14ac:dyDescent="0.2">
      <c r="D21" s="776" t="str">
        <v>obj_004c3</v>
      </c>
      <c r="E21" s="776" t="str">
        <f>SUBSTITUTE(_xll.qlRateHelperQuoteName(D21),"SB6L","SB6LBASIS")</f>
        <v>GBPSB6LBASIS9Y_Quote</v>
      </c>
      <c r="F21" s="775">
        <f>_xll.qlRateHelperRate($D21)</f>
        <v>2.1719999999999996E-2</v>
      </c>
      <c r="G21" s="775">
        <f>IF(ISERROR(_xll.qlSwapRateHelperSpread($D21)),IF(ISERROR(_xll.qlFuturesRateHelperConvexityAdjustment($D21)),"--",_xll.qlFuturesRateHelperConvexityAdjustment($D21)),_xll.qlSwapRateHelperSpread($D21))</f>
        <v>2.0249999999999999E-3</v>
      </c>
      <c r="H21" s="1477">
        <f>_xll.qlRateHelperEarliestDate($D21)</f>
        <v>42180</v>
      </c>
      <c r="I21" s="1476">
        <f>_xll.qlRateHelperLatestDate($D21)</f>
        <v>45468</v>
      </c>
      <c r="J21" s="772">
        <v>0.83605001789776989</v>
      </c>
      <c r="M21" s="1454"/>
    </row>
    <row r="22" spans="4:13" x14ac:dyDescent="0.2">
      <c r="D22" s="776" t="str">
        <v>obj_004d9</v>
      </c>
      <c r="E22" s="776" t="str">
        <f>SUBSTITUTE(_xll.qlRateHelperQuoteName(D22),"SB6L","SB6LBASIS")</f>
        <v>GBPSB6LBASIS10Y_Quote</v>
      </c>
      <c r="F22" s="775">
        <f>_xll.qlRateHelperRate($D22)</f>
        <v>2.231E-2</v>
      </c>
      <c r="G22" s="775">
        <f>IF(ISERROR(_xll.qlSwapRateHelperSpread($D22)),IF(ISERROR(_xll.qlFuturesRateHelperConvexityAdjustment($D22)),"--",_xll.qlFuturesRateHelperConvexityAdjustment($D22)),_xll.qlSwapRateHelperSpread($D22))</f>
        <v>2.0249999999999999E-3</v>
      </c>
      <c r="H22" s="1477">
        <f>_xll.qlRateHelperEarliestDate($D22)</f>
        <v>42180</v>
      </c>
      <c r="I22" s="1476">
        <f>_xll.qlRateHelperLatestDate($D22)</f>
        <v>45833</v>
      </c>
      <c r="J22" s="772">
        <v>0.81454099615109055</v>
      </c>
      <c r="M22" s="1454"/>
    </row>
    <row r="23" spans="4:13" x14ac:dyDescent="0.2">
      <c r="D23" s="776" t="str">
        <v>obj_004b5</v>
      </c>
      <c r="E23" s="776" t="str">
        <f>SUBSTITUTE(_xll.qlRateHelperQuoteName(D23),"SB6L","SB6LBASIS")</f>
        <v>GBPSB6LBASIS12Y_Quote</v>
      </c>
      <c r="F23" s="775">
        <f>_xll.qlRateHelperRate($D23)</f>
        <v>2.3200000000000002E-2</v>
      </c>
      <c r="G23" s="775">
        <f>IF(ISERROR(_xll.qlSwapRateHelperSpread($D23)),IF(ISERROR(_xll.qlFuturesRateHelperConvexityAdjustment($D23)),"--",_xll.qlFuturesRateHelperConvexityAdjustment($D23)),_xll.qlSwapRateHelperSpread($D23))</f>
        <v>1.8875000000000001E-3</v>
      </c>
      <c r="H23" s="1477">
        <f>_xll.qlRateHelperEarliestDate($D23)</f>
        <v>42180</v>
      </c>
      <c r="I23" s="1476">
        <f>_xll.qlRateHelperLatestDate($D23)</f>
        <v>46563</v>
      </c>
      <c r="J23" s="772">
        <v>0.77164175092628651</v>
      </c>
      <c r="M23" s="1454"/>
    </row>
    <row r="24" spans="4:13" x14ac:dyDescent="0.2">
      <c r="D24" s="776" t="str">
        <v>obj_004b3</v>
      </c>
      <c r="E24" s="776" t="str">
        <f>SUBSTITUTE(_xll.qlRateHelperQuoteName(D24),"SB6L","SB6LBASIS")</f>
        <v>GBPSB6LBASIS15Y_Quote</v>
      </c>
      <c r="F24" s="775">
        <f>_xll.qlRateHelperRate($D24)</f>
        <v>2.4059999999999998E-2</v>
      </c>
      <c r="G24" s="775">
        <f>IF(ISERROR(_xll.qlSwapRateHelperSpread($D24)),IF(ISERROR(_xll.qlFuturesRateHelperConvexityAdjustment($D24)),"--",_xll.qlFuturesRateHelperConvexityAdjustment($D24)),_xll.qlSwapRateHelperSpread($D24))</f>
        <v>1.6875E-3</v>
      </c>
      <c r="H24" s="1477">
        <f>_xll.qlRateHelperEarliestDate($D24)</f>
        <v>42180</v>
      </c>
      <c r="I24" s="1476">
        <f>_xll.qlRateHelperLatestDate($D24)</f>
        <v>47659</v>
      </c>
      <c r="J24" s="772">
        <v>0.71095590765617844</v>
      </c>
      <c r="M24" s="1454"/>
    </row>
    <row r="25" spans="4:13" x14ac:dyDescent="0.2">
      <c r="D25" s="776" t="str">
        <v>obj_004c8</v>
      </c>
      <c r="E25" s="776" t="str">
        <f>SUBSTITUTE(_xll.qlRateHelperQuoteName(D25),"SB6L","SB6LBASIS")</f>
        <v>GBPSB6LBASIS20Y_Quote</v>
      </c>
      <c r="F25" s="775">
        <f>_xll.qlRateHelperRate($D25)</f>
        <v>2.452E-2</v>
      </c>
      <c r="G25" s="775">
        <f>IF(ISERROR(_xll.qlSwapRateHelperSpread($D25)),IF(ISERROR(_xll.qlFuturesRateHelperConvexityAdjustment($D25)),"--",_xll.qlFuturesRateHelperConvexityAdjustment($D25)),_xll.qlSwapRateHelperSpread($D25))</f>
        <v>1.475E-3</v>
      </c>
      <c r="H25" s="1477">
        <f>_xll.qlRateHelperEarliestDate($D25)</f>
        <v>42180</v>
      </c>
      <c r="I25" s="1476">
        <f>_xll.qlRateHelperLatestDate($D25)</f>
        <v>49485</v>
      </c>
      <c r="J25" s="772">
        <v>0.62595012918318871</v>
      </c>
      <c r="M25" s="1454"/>
    </row>
    <row r="26" spans="4:13" x14ac:dyDescent="0.2">
      <c r="D26" s="776" t="str">
        <v>obj_004db</v>
      </c>
      <c r="E26" s="776" t="str">
        <f>SUBSTITUTE(_xll.qlRateHelperQuoteName(D26),"SB6L","SB6LBASIS")</f>
        <v>GBPSB6LBASIS25Y_Quote</v>
      </c>
      <c r="F26" s="775">
        <f>_xll.qlRateHelperRate($D26)</f>
        <v>2.4479999999999998E-2</v>
      </c>
      <c r="G26" s="775">
        <f>IF(ISERROR(_xll.qlSwapRateHelperSpread($D26)),IF(ISERROR(_xll.qlFuturesRateHelperConvexityAdjustment($D26)),"--",_xll.qlFuturesRateHelperConvexityAdjustment($D26)),_xll.qlSwapRateHelperSpread($D26))</f>
        <v>1.3374999999999999E-3</v>
      </c>
      <c r="H26" s="1477">
        <f>_xll.qlRateHelperEarliestDate($D26)</f>
        <v>42180</v>
      </c>
      <c r="I26" s="1476">
        <f>_xll.qlRateHelperLatestDate($D26)</f>
        <v>51312</v>
      </c>
      <c r="J26" s="772">
        <v>0.55642140562806375</v>
      </c>
      <c r="M26" s="1454"/>
    </row>
    <row r="27" spans="4:13" x14ac:dyDescent="0.2">
      <c r="D27" s="776" t="str">
        <v>obj_004d1</v>
      </c>
      <c r="E27" s="776" t="str">
        <f>SUBSTITUTE(_xll.qlRateHelperQuoteName(D27),"SB6L","SB6LBASIS")</f>
        <v>GBPSB6LBASIS30Y_Quote</v>
      </c>
      <c r="F27" s="775">
        <f>_xll.qlRateHelperRate($D27)</f>
        <v>2.4300000000000002E-2</v>
      </c>
      <c r="G27" s="775">
        <f>IF(ISERROR(_xll.qlSwapRateHelperSpread($D27)),IF(ISERROR(_xll.qlFuturesRateHelperConvexityAdjustment($D27)),"--",_xll.qlFuturesRateHelperConvexityAdjustment($D27)),_xll.qlSwapRateHelperSpread($D27))</f>
        <v>1.225E-3</v>
      </c>
      <c r="H27" s="1477">
        <f>_xll.qlRateHelperEarliestDate($D27)</f>
        <v>42180</v>
      </c>
      <c r="I27" s="1476">
        <f>_xll.qlRateHelperLatestDate($D27)</f>
        <v>53139</v>
      </c>
      <c r="J27" s="772">
        <v>0.49729773462624288</v>
      </c>
      <c r="M27" s="1454"/>
    </row>
    <row r="28" spans="4:13" x14ac:dyDescent="0.2">
      <c r="D28" s="776" t="str">
        <v>obj_004b4</v>
      </c>
      <c r="E28" s="776" t="str">
        <f>SUBSTITUTE(_xll.qlRateHelperQuoteName(D28),"SB6L","SB6LBASIS")</f>
        <v>GBPSB6LBASIS40Y_Quote</v>
      </c>
      <c r="F28" s="775">
        <f>_xll.qlRateHelperRate($D28)</f>
        <v>2.366E-2</v>
      </c>
      <c r="G28" s="775">
        <f>IF(ISERROR(_xll.qlSwapRateHelperSpread($D28)),IF(ISERROR(_xll.qlFuturesRateHelperConvexityAdjustment($D28)),"--",_xll.qlFuturesRateHelperConvexityAdjustment($D28)),_xll.qlSwapRateHelperSpread($D28))</f>
        <v>1.0874999999999999E-3</v>
      </c>
      <c r="H28" s="1477">
        <f>_xll.qlRateHelperEarliestDate($D28)</f>
        <v>42180</v>
      </c>
      <c r="I28" s="1476">
        <f>_xll.qlRateHelperLatestDate($D28)</f>
        <v>56790</v>
      </c>
      <c r="J28" s="772">
        <v>0.4071364833961657</v>
      </c>
      <c r="M28" s="1454"/>
    </row>
    <row r="29" spans="4:13" x14ac:dyDescent="0.2">
      <c r="D29" s="776" t="str">
        <v>obj_004d3</v>
      </c>
      <c r="E29" s="776" t="str">
        <f>SUBSTITUTE(_xll.qlRateHelperQuoteName(D29),"SB6L","SB6LBASIS")</f>
        <v>GBPSB6LBASIS50Y_Quote</v>
      </c>
      <c r="F29" s="775">
        <f>_xll.qlRateHelperRate($D29)</f>
        <v>2.3230000000000001E-2</v>
      </c>
      <c r="G29" s="775">
        <f>IF(ISERROR(_xll.qlSwapRateHelperSpread($D29)),IF(ISERROR(_xll.qlFuturesRateHelperConvexityAdjustment($D29)),"--",_xll.qlFuturesRateHelperConvexityAdjustment($D29)),_xll.qlSwapRateHelperSpread($D29))</f>
        <v>1.0124999999999999E-3</v>
      </c>
      <c r="H29" s="1477">
        <f>_xll.qlRateHelperEarliestDate($D29)</f>
        <v>42180</v>
      </c>
      <c r="I29" s="1476">
        <f>_xll.qlRateHelperLatestDate($D29)</f>
        <v>60443</v>
      </c>
      <c r="J29" s="772">
        <v>0.33450701545609463</v>
      </c>
      <c r="M29" s="1454"/>
    </row>
    <row r="30" spans="4:13" x14ac:dyDescent="0.2">
      <c r="D30" s="776" t="str">
        <v>obj_004cf</v>
      </c>
      <c r="E30" s="776" t="str">
        <f>SUBSTITUTE(_xll.qlRateHelperQuoteName(D30),"SB6L","SB6LBASIS")</f>
        <v>GBPSB6LBASIS60Y_Quote</v>
      </c>
      <c r="F30" s="775">
        <f>_xll.qlRateHelperRate($D30)</f>
        <v>2.3189999999999999E-2</v>
      </c>
      <c r="G30" s="775">
        <f>IF(ISERROR(_xll.qlSwapRateHelperSpread($D30)),IF(ISERROR(_xll.qlFuturesRateHelperConvexityAdjustment($D30)),"--",_xll.qlFuturesRateHelperConvexityAdjustment($D30)),_xll.qlSwapRateHelperSpread($D30))</f>
        <v>9.5E-4</v>
      </c>
      <c r="H30" s="1477">
        <f>_xll.qlRateHelperEarliestDate($D30)</f>
        <v>42180</v>
      </c>
      <c r="I30" s="1476">
        <f>_xll.qlRateHelperLatestDate($D30)</f>
        <v>64095</v>
      </c>
      <c r="J30" s="772">
        <v>0.26740331477024509</v>
      </c>
      <c r="M30" s="1454"/>
    </row>
    <row r="31" spans="4:13" x14ac:dyDescent="0.2">
      <c r="D31" s="776" t="e">
        <v>#N/A</v>
      </c>
      <c r="E31" s="776" t="e">
        <f>SUBSTITUTE(_xll.qlRateHelperQuoteName(D31),"SB6L","SB6LBASIS")</f>
        <v>#VALUE!</v>
      </c>
      <c r="F31" s="775" t="e">
        <f>_xll.qlRateHelperRate($D31)</f>
        <v>#VALUE!</v>
      </c>
      <c r="G31" s="775" t="str">
        <f>IF(ISERROR(_xll.qlSwapRateHelperSpread($D31)),IF(ISERROR(_xll.qlFuturesRateHelperConvexityAdjustment($D31)),"--",_xll.qlFuturesRateHelperConvexityAdjustment($D31)),_xll.qlSwapRateHelperSpread($D31))</f>
        <v>--</v>
      </c>
      <c r="H31" s="1477" t="e">
        <f>_xll.qlRateHelperEarliestDate($D31)</f>
        <v>#VALUE!</v>
      </c>
      <c r="I31" s="1476" t="e">
        <f>_xll.qlRateHelperLatestDate($D31)</f>
        <v>#VALUE!</v>
      </c>
      <c r="J31" s="772" t="e">
        <v>#N/A</v>
      </c>
    </row>
    <row r="32" spans="4:13" x14ac:dyDescent="0.2">
      <c r="D32" s="776" t="e">
        <v>#N/A</v>
      </c>
      <c r="E32" s="776" t="e">
        <f>SUBSTITUTE(_xll.qlRateHelperQuoteName(D32),"SB6L","SB6LBASIS")</f>
        <v>#VALUE!</v>
      </c>
      <c r="F32" s="775" t="e">
        <f>_xll.qlRateHelperRate($D32)</f>
        <v>#VALUE!</v>
      </c>
      <c r="G32" s="775" t="str">
        <f>IF(ISERROR(_xll.qlSwapRateHelperSpread($D32)),IF(ISERROR(_xll.qlFuturesRateHelperConvexityAdjustment($D32)),"--",_xll.qlFuturesRateHelperConvexityAdjustment($D32)),_xll.qlSwapRateHelperSpread($D32))</f>
        <v>--</v>
      </c>
      <c r="H32" s="1477" t="e">
        <f>_xll.qlRateHelperEarliestDate($D32)</f>
        <v>#VALUE!</v>
      </c>
      <c r="I32" s="1476" t="e">
        <f>_xll.qlRateHelperLatestDate($D32)</f>
        <v>#VALUE!</v>
      </c>
      <c r="J32" s="772" t="e">
        <v>#N/A</v>
      </c>
    </row>
    <row r="33" spans="4:10" x14ac:dyDescent="0.2">
      <c r="D33" s="776" t="e">
        <v>#N/A</v>
      </c>
      <c r="E33" s="776" t="e">
        <f>SUBSTITUTE(_xll.qlRateHelperQuoteName(D33),"SB6L","SB6LBASIS")</f>
        <v>#VALUE!</v>
      </c>
      <c r="F33" s="775" t="e">
        <f>_xll.qlRateHelperRate($D33)</f>
        <v>#VALUE!</v>
      </c>
      <c r="G33" s="775" t="str">
        <f>IF(ISERROR(_xll.qlSwapRateHelperSpread($D33)),IF(ISERROR(_xll.qlFuturesRateHelperConvexityAdjustment($D33)),"--",_xll.qlFuturesRateHelperConvexityAdjustment($D33)),_xll.qlSwapRateHelperSpread($D33))</f>
        <v>--</v>
      </c>
      <c r="H33" s="1477" t="e">
        <f>_xll.qlRateHelperEarliestDate($D33)</f>
        <v>#VALUE!</v>
      </c>
      <c r="I33" s="1476" t="e">
        <f>_xll.qlRateHelperLatestDate($D33)</f>
        <v>#VALUE!</v>
      </c>
      <c r="J33" s="772" t="e">
        <v>#N/A</v>
      </c>
    </row>
    <row r="34" spans="4:10" x14ac:dyDescent="0.2">
      <c r="D34" s="776" t="e">
        <v>#N/A</v>
      </c>
      <c r="E34" s="776" t="e">
        <f>SUBSTITUTE(_xll.qlRateHelperQuoteName(D34),"SB6L","SB6LBASIS")</f>
        <v>#VALUE!</v>
      </c>
      <c r="F34" s="775" t="e">
        <f>_xll.qlRateHelperRate($D34)</f>
        <v>#VALUE!</v>
      </c>
      <c r="G34" s="775" t="str">
        <f>IF(ISERROR(_xll.qlSwapRateHelperSpread($D34)),IF(ISERROR(_xll.qlFuturesRateHelperConvexityAdjustment($D34)),"--",_xll.qlFuturesRateHelperConvexityAdjustment($D34)),_xll.qlSwapRateHelperSpread($D34))</f>
        <v>--</v>
      </c>
      <c r="H34" s="1477" t="e">
        <f>_xll.qlRateHelperEarliestDate($D34)</f>
        <v>#VALUE!</v>
      </c>
      <c r="I34" s="1476" t="e">
        <f>_xll.qlRateHelperLatestDate($D34)</f>
        <v>#VALUE!</v>
      </c>
      <c r="J34" s="772" t="e">
        <v>#N/A</v>
      </c>
    </row>
    <row r="35" spans="4:10" x14ac:dyDescent="0.2">
      <c r="D35" s="776" t="e">
        <v>#N/A</v>
      </c>
      <c r="E35" s="776" t="e">
        <f>SUBSTITUTE(_xll.qlRateHelperQuoteName(D35),"SB6L","SB6LBASIS")</f>
        <v>#VALUE!</v>
      </c>
      <c r="F35" s="775" t="e">
        <f>_xll.qlRateHelperRate($D35)</f>
        <v>#VALUE!</v>
      </c>
      <c r="G35" s="775" t="str">
        <f>IF(ISERROR(_xll.qlSwapRateHelperSpread($D35)),IF(ISERROR(_xll.qlFuturesRateHelperConvexityAdjustment($D35)),"--",_xll.qlFuturesRateHelperConvexityAdjustment($D35)),_xll.qlSwapRateHelperSpread($D35))</f>
        <v>--</v>
      </c>
      <c r="H35" s="1477" t="e">
        <f>_xll.qlRateHelperEarliestDate($D35)</f>
        <v>#VALUE!</v>
      </c>
      <c r="I35" s="1476" t="e">
        <f>_xll.qlRateHelperLatestDate($D35)</f>
        <v>#VALUE!</v>
      </c>
      <c r="J35" s="772" t="e">
        <v>#N/A</v>
      </c>
    </row>
    <row r="36" spans="4:10" x14ac:dyDescent="0.2">
      <c r="D36" s="776" t="e">
        <v>#N/A</v>
      </c>
      <c r="E36" s="776" t="e">
        <f>SUBSTITUTE(_xll.qlRateHelperQuoteName(D36),"SB6L","SB6LBASIS")</f>
        <v>#VALUE!</v>
      </c>
      <c r="F36" s="775" t="e">
        <f>_xll.qlRateHelperRate($D36)</f>
        <v>#VALUE!</v>
      </c>
      <c r="G36" s="775" t="str">
        <f>IF(ISERROR(_xll.qlSwapRateHelperSpread($D36)),IF(ISERROR(_xll.qlFuturesRateHelperConvexityAdjustment($D36)),"--",_xll.qlFuturesRateHelperConvexityAdjustment($D36)),_xll.qlSwapRateHelperSpread($D36))</f>
        <v>--</v>
      </c>
      <c r="H36" s="1477" t="e">
        <f>_xll.qlRateHelperEarliestDate($D36)</f>
        <v>#VALUE!</v>
      </c>
      <c r="I36" s="1476" t="e">
        <f>_xll.qlRateHelperLatestDate($D36)</f>
        <v>#VALUE!</v>
      </c>
      <c r="J36" s="772" t="e">
        <v>#N/A</v>
      </c>
    </row>
    <row r="37" spans="4:10" x14ac:dyDescent="0.2">
      <c r="D37" s="776" t="e">
        <v>#N/A</v>
      </c>
      <c r="E37" s="776" t="e">
        <f>SUBSTITUTE(_xll.qlRateHelperQuoteName(D37),"SB6L","SB6LBASIS")</f>
        <v>#VALUE!</v>
      </c>
      <c r="F37" s="775" t="e">
        <f>_xll.qlRateHelperRate($D37)</f>
        <v>#VALUE!</v>
      </c>
      <c r="G37" s="775" t="str">
        <f>IF(ISERROR(_xll.qlSwapRateHelperSpread($D37)),IF(ISERROR(_xll.qlFuturesRateHelperConvexityAdjustment($D37)),"--",_xll.qlFuturesRateHelperConvexityAdjustment($D37)),_xll.qlSwapRateHelperSpread($D37))</f>
        <v>--</v>
      </c>
      <c r="H37" s="1477" t="e">
        <f>_xll.qlRateHelperEarliestDate($D37)</f>
        <v>#VALUE!</v>
      </c>
      <c r="I37" s="1476" t="e">
        <f>_xll.qlRateHelperLatestDate($D37)</f>
        <v>#VALUE!</v>
      </c>
      <c r="J37" s="772" t="e">
        <v>#N/A</v>
      </c>
    </row>
    <row r="38" spans="4:10" x14ac:dyDescent="0.2">
      <c r="D38" s="776" t="e">
        <v>#N/A</v>
      </c>
      <c r="E38" s="776" t="e">
        <f>SUBSTITUTE(_xll.qlRateHelperQuoteName(D38),"SB6L","SB6LBASIS")</f>
        <v>#VALUE!</v>
      </c>
      <c r="F38" s="775" t="e">
        <f>_xll.qlRateHelperRate($D38)</f>
        <v>#VALUE!</v>
      </c>
      <c r="G38" s="775" t="str">
        <f>IF(ISERROR(_xll.qlSwapRateHelperSpread($D38)),IF(ISERROR(_xll.qlFuturesRateHelperConvexityAdjustment($D38)),"--",_xll.qlFuturesRateHelperConvexityAdjustment($D38)),_xll.qlSwapRateHelperSpread($D38))</f>
        <v>--</v>
      </c>
      <c r="H38" s="1477" t="e">
        <f>_xll.qlRateHelperEarliestDate($D38)</f>
        <v>#VALUE!</v>
      </c>
      <c r="I38" s="1476" t="e">
        <f>_xll.qlRateHelperLatestDate($D38)</f>
        <v>#VALUE!</v>
      </c>
      <c r="J38" s="772" t="e">
        <v>#N/A</v>
      </c>
    </row>
    <row r="39" spans="4:10" x14ac:dyDescent="0.2">
      <c r="D39" s="776" t="e">
        <v>#N/A</v>
      </c>
      <c r="E39" s="776" t="e">
        <f>SUBSTITUTE(_xll.qlRateHelperQuoteName(D39),"SB6L","SB6LBASIS")</f>
        <v>#VALUE!</v>
      </c>
      <c r="F39" s="775" t="e">
        <f>_xll.qlRateHelperRate($D39)</f>
        <v>#VALUE!</v>
      </c>
      <c r="G39" s="775" t="str">
        <f>IF(ISERROR(_xll.qlSwapRateHelperSpread($D39)),IF(ISERROR(_xll.qlFuturesRateHelperConvexityAdjustment($D39)),"--",_xll.qlFuturesRateHelperConvexityAdjustment($D39)),_xll.qlSwapRateHelperSpread($D39))</f>
        <v>--</v>
      </c>
      <c r="H39" s="1477" t="e">
        <f>_xll.qlRateHelperEarliestDate($D39)</f>
        <v>#VALUE!</v>
      </c>
      <c r="I39" s="1476" t="e">
        <f>_xll.qlRateHelperLatestDate($D39)</f>
        <v>#VALUE!</v>
      </c>
      <c r="J39" s="772" t="e">
        <v>#N/A</v>
      </c>
    </row>
    <row r="40" spans="4:10" x14ac:dyDescent="0.2">
      <c r="D40" s="776" t="e">
        <v>#N/A</v>
      </c>
      <c r="E40" s="776" t="e">
        <f>SUBSTITUTE(_xll.qlRateHelperQuoteName(D40),"SB6L","SB6LBASIS")</f>
        <v>#VALUE!</v>
      </c>
      <c r="F40" s="775" t="e">
        <f>_xll.qlRateHelperRate($D40)</f>
        <v>#VALUE!</v>
      </c>
      <c r="G40" s="775" t="str">
        <f>IF(ISERROR(_xll.qlSwapRateHelperSpread($D40)),IF(ISERROR(_xll.qlFuturesRateHelperConvexityAdjustment($D40)),"--",_xll.qlFuturesRateHelperConvexityAdjustment($D40)),_xll.qlSwapRateHelperSpread($D40))</f>
        <v>--</v>
      </c>
      <c r="H40" s="1477" t="e">
        <f>_xll.qlRateHelperEarliestDate($D40)</f>
        <v>#VALUE!</v>
      </c>
      <c r="I40" s="1476" t="e">
        <f>_xll.qlRateHelperLatestDate($D40)</f>
        <v>#VALUE!</v>
      </c>
      <c r="J40" s="772" t="e">
        <v>#N/A</v>
      </c>
    </row>
    <row r="41" spans="4:10" x14ac:dyDescent="0.2">
      <c r="D41" s="776" t="e">
        <v>#N/A</v>
      </c>
      <c r="E41" s="776" t="e">
        <f>SUBSTITUTE(_xll.qlRateHelperQuoteName(D41),"SB6L","SB6LBASIS")</f>
        <v>#VALUE!</v>
      </c>
      <c r="F41" s="775" t="e">
        <f>_xll.qlRateHelperRate($D41)</f>
        <v>#VALUE!</v>
      </c>
      <c r="G41" s="775" t="str">
        <f>IF(ISERROR(_xll.qlSwapRateHelperSpread($D41)),IF(ISERROR(_xll.qlFuturesRateHelperConvexityAdjustment($D41)),"--",_xll.qlFuturesRateHelperConvexityAdjustment($D41)),_xll.qlSwapRateHelperSpread($D41))</f>
        <v>--</v>
      </c>
      <c r="H41" s="1477" t="e">
        <f>_xll.qlRateHelperEarliestDate($D41)</f>
        <v>#VALUE!</v>
      </c>
      <c r="I41" s="1476" t="e">
        <f>_xll.qlRateHelperLatestDate($D41)</f>
        <v>#VALUE!</v>
      </c>
      <c r="J41" s="772" t="e">
        <v>#N/A</v>
      </c>
    </row>
    <row r="42" spans="4:10" x14ac:dyDescent="0.2">
      <c r="D42" s="776" t="e">
        <v>#N/A</v>
      </c>
      <c r="E42" s="776" t="e">
        <f>SUBSTITUTE(_xll.qlRateHelperQuoteName(D42),"SB6L","SB6LBASIS")</f>
        <v>#VALUE!</v>
      </c>
      <c r="F42" s="775" t="e">
        <f>_xll.qlRateHelperRate($D42)</f>
        <v>#VALUE!</v>
      </c>
      <c r="G42" s="775" t="str">
        <f>IF(ISERROR(_xll.qlSwapRateHelperSpread($D42)),IF(ISERROR(_xll.qlFuturesRateHelperConvexityAdjustment($D42)),"--",_xll.qlFuturesRateHelperConvexityAdjustment($D42)),_xll.qlSwapRateHelperSpread($D42))</f>
        <v>--</v>
      </c>
      <c r="H42" s="1477" t="e">
        <f>_xll.qlRateHelperEarliestDate($D42)</f>
        <v>#VALUE!</v>
      </c>
      <c r="I42" s="1476" t="e">
        <f>_xll.qlRateHelperLatestDate($D42)</f>
        <v>#VALUE!</v>
      </c>
      <c r="J42" s="772" t="e">
        <v>#N/A</v>
      </c>
    </row>
    <row r="43" spans="4:10" x14ac:dyDescent="0.2">
      <c r="D43" s="776" t="e">
        <v>#N/A</v>
      </c>
      <c r="E43" s="776" t="e">
        <f>SUBSTITUTE(_xll.qlRateHelperQuoteName(D43),"SB6L","SB6LBASIS")</f>
        <v>#VALUE!</v>
      </c>
      <c r="F43" s="775" t="e">
        <f>_xll.qlRateHelperRate($D43)</f>
        <v>#VALUE!</v>
      </c>
      <c r="G43" s="775" t="str">
        <f>IF(ISERROR(_xll.qlSwapRateHelperSpread($D43)),IF(ISERROR(_xll.qlFuturesRateHelperConvexityAdjustment($D43)),"--",_xll.qlFuturesRateHelperConvexityAdjustment($D43)),_xll.qlSwapRateHelperSpread($D43))</f>
        <v>--</v>
      </c>
      <c r="H43" s="1477" t="e">
        <f>_xll.qlRateHelperEarliestDate($D43)</f>
        <v>#VALUE!</v>
      </c>
      <c r="I43" s="1476" t="e">
        <f>_xll.qlRateHelperLatestDate($D43)</f>
        <v>#VALUE!</v>
      </c>
      <c r="J43" s="772" t="e">
        <v>#N/A</v>
      </c>
    </row>
    <row r="44" spans="4:10" x14ac:dyDescent="0.2">
      <c r="D44" s="776" t="e">
        <v>#N/A</v>
      </c>
      <c r="E44" s="776" t="e">
        <f>SUBSTITUTE(_xll.qlRateHelperQuoteName(D44),"SB6L","SB6LBASIS")</f>
        <v>#VALUE!</v>
      </c>
      <c r="F44" s="775" t="e">
        <f>_xll.qlRateHelperRate($D44)</f>
        <v>#VALUE!</v>
      </c>
      <c r="G44" s="775" t="str">
        <f>IF(ISERROR(_xll.qlSwapRateHelperSpread($D44)),IF(ISERROR(_xll.qlFuturesRateHelperConvexityAdjustment($D44)),"--",_xll.qlFuturesRateHelperConvexityAdjustment($D44)),_xll.qlSwapRateHelperSpread($D44))</f>
        <v>--</v>
      </c>
      <c r="H44" s="1477" t="e">
        <f>_xll.qlRateHelperEarliestDate($D44)</f>
        <v>#VALUE!</v>
      </c>
      <c r="I44" s="1476" t="e">
        <f>_xll.qlRateHelperLatestDate($D44)</f>
        <v>#VALUE!</v>
      </c>
      <c r="J44" s="772" t="e">
        <v>#N/A</v>
      </c>
    </row>
    <row r="45" spans="4:10" x14ac:dyDescent="0.2">
      <c r="D45" s="776" t="e">
        <v>#N/A</v>
      </c>
      <c r="E45" s="776" t="e">
        <f>SUBSTITUTE(_xll.qlRateHelperQuoteName(D45),"SB6L","SB6LBASIS")</f>
        <v>#VALUE!</v>
      </c>
      <c r="F45" s="775" t="e">
        <f>_xll.qlRateHelperRate($D45)</f>
        <v>#VALUE!</v>
      </c>
      <c r="G45" s="775" t="str">
        <f>IF(ISERROR(_xll.qlSwapRateHelperSpread($D45)),IF(ISERROR(_xll.qlFuturesRateHelperConvexityAdjustment($D45)),"--",_xll.qlFuturesRateHelperConvexityAdjustment($D45)),_xll.qlSwapRateHelperSpread($D45))</f>
        <v>--</v>
      </c>
      <c r="H45" s="1477" t="e">
        <f>_xll.qlRateHelperEarliestDate($D45)</f>
        <v>#VALUE!</v>
      </c>
      <c r="I45" s="1476" t="e">
        <f>_xll.qlRateHelperLatestDate($D45)</f>
        <v>#VALUE!</v>
      </c>
      <c r="J45" s="772" t="e">
        <v>#N/A</v>
      </c>
    </row>
    <row r="46" spans="4:10" x14ac:dyDescent="0.2">
      <c r="D46" s="776" t="e">
        <v>#N/A</v>
      </c>
      <c r="E46" s="776" t="e">
        <f>SUBSTITUTE(_xll.qlRateHelperQuoteName(D46),"SB6L","SB6LBASIS")</f>
        <v>#VALUE!</v>
      </c>
      <c r="F46" s="775" t="e">
        <f>_xll.qlRateHelperRate($D46)</f>
        <v>#VALUE!</v>
      </c>
      <c r="G46" s="775" t="str">
        <f>IF(ISERROR(_xll.qlSwapRateHelperSpread($D46)),IF(ISERROR(_xll.qlFuturesRateHelperConvexityAdjustment($D46)),"--",_xll.qlFuturesRateHelperConvexityAdjustment($D46)),_xll.qlSwapRateHelperSpread($D46))</f>
        <v>--</v>
      </c>
      <c r="H46" s="1477" t="e">
        <f>_xll.qlRateHelperEarliestDate($D46)</f>
        <v>#VALUE!</v>
      </c>
      <c r="I46" s="1476" t="e">
        <f>_xll.qlRateHelperLatestDate($D46)</f>
        <v>#VALUE!</v>
      </c>
      <c r="J46" s="772" t="e">
        <v>#N/A</v>
      </c>
    </row>
    <row r="47" spans="4:10" x14ac:dyDescent="0.2">
      <c r="D47" s="776" t="e">
        <v>#N/A</v>
      </c>
      <c r="E47" s="776" t="e">
        <f>SUBSTITUTE(_xll.qlRateHelperQuoteName(D47),"SB6L","SB6LBASIS")</f>
        <v>#VALUE!</v>
      </c>
      <c r="F47" s="775" t="e">
        <f>_xll.qlRateHelperRate($D47)</f>
        <v>#VALUE!</v>
      </c>
      <c r="G47" s="775" t="str">
        <f>IF(ISERROR(_xll.qlSwapRateHelperSpread($D47)),IF(ISERROR(_xll.qlFuturesRateHelperConvexityAdjustment($D47)),"--",_xll.qlFuturesRateHelperConvexityAdjustment($D47)),_xll.qlSwapRateHelperSpread($D47))</f>
        <v>--</v>
      </c>
      <c r="H47" s="1477" t="e">
        <f>_xll.qlRateHelperEarliestDate($D47)</f>
        <v>#VALUE!</v>
      </c>
      <c r="I47" s="1476" t="e">
        <f>_xll.qlRateHelperLatestDate($D47)</f>
        <v>#VALUE!</v>
      </c>
      <c r="J47" s="772" t="e">
        <v>#N/A</v>
      </c>
    </row>
    <row r="48" spans="4:10" x14ac:dyDescent="0.2">
      <c r="D48" s="776" t="e">
        <v>#N/A</v>
      </c>
      <c r="E48" s="776" t="e">
        <f>SUBSTITUTE(_xll.qlRateHelperQuoteName(D48),"SB6L","SB6LBASIS")</f>
        <v>#VALUE!</v>
      </c>
      <c r="F48" s="775" t="e">
        <f>_xll.qlRateHelperRate($D48)</f>
        <v>#VALUE!</v>
      </c>
      <c r="G48" s="775" t="str">
        <f>IF(ISERROR(_xll.qlSwapRateHelperSpread($D48)),IF(ISERROR(_xll.qlFuturesRateHelperConvexityAdjustment($D48)),"--",_xll.qlFuturesRateHelperConvexityAdjustment($D48)),_xll.qlSwapRateHelperSpread($D48))</f>
        <v>--</v>
      </c>
      <c r="H48" s="1477" t="e">
        <f>_xll.qlRateHelperEarliestDate($D48)</f>
        <v>#VALUE!</v>
      </c>
      <c r="I48" s="1476" t="e">
        <f>_xll.qlRateHelperLatestDate($D48)</f>
        <v>#VALUE!</v>
      </c>
      <c r="J48" s="772" t="e">
        <v>#N/A</v>
      </c>
    </row>
    <row r="49" spans="4:10" x14ac:dyDescent="0.2">
      <c r="D49" s="776" t="e">
        <v>#N/A</v>
      </c>
      <c r="E49" s="776" t="e">
        <f>SUBSTITUTE(_xll.qlRateHelperQuoteName(D49),"SB6L","SB6LBASIS")</f>
        <v>#VALUE!</v>
      </c>
      <c r="F49" s="775" t="e">
        <f>_xll.qlRateHelperRate($D49)</f>
        <v>#VALUE!</v>
      </c>
      <c r="G49" s="775" t="str">
        <f>IF(ISERROR(_xll.qlSwapRateHelperSpread($D49)),IF(ISERROR(_xll.qlFuturesRateHelperConvexityAdjustment($D49)),"--",_xll.qlFuturesRateHelperConvexityAdjustment($D49)),_xll.qlSwapRateHelperSpread($D49))</f>
        <v>--</v>
      </c>
      <c r="H49" s="1477" t="e">
        <f>_xll.qlRateHelperEarliestDate($D49)</f>
        <v>#VALUE!</v>
      </c>
      <c r="I49" s="1476" t="e">
        <f>_xll.qlRateHelperLatestDate($D49)</f>
        <v>#VALUE!</v>
      </c>
      <c r="J49" s="772" t="e">
        <v>#N/A</v>
      </c>
    </row>
    <row r="50" spans="4:10" x14ac:dyDescent="0.2">
      <c r="D50" s="776" t="e">
        <v>#N/A</v>
      </c>
      <c r="E50" s="776" t="e">
        <f>SUBSTITUTE(_xll.qlRateHelperQuoteName(D50),"SB6L","SB6LBASIS")</f>
        <v>#VALUE!</v>
      </c>
      <c r="F50" s="775" t="e">
        <f>_xll.qlRateHelperRate($D50)</f>
        <v>#VALUE!</v>
      </c>
      <c r="G50" s="775" t="str">
        <f>IF(ISERROR(_xll.qlSwapRateHelperSpread($D50)),IF(ISERROR(_xll.qlFuturesRateHelperConvexityAdjustment($D50)),"--",_xll.qlFuturesRateHelperConvexityAdjustment($D50)),_xll.qlSwapRateHelperSpread($D50))</f>
        <v>--</v>
      </c>
      <c r="H50" s="1477" t="e">
        <f>_xll.qlRateHelperEarliestDate($D50)</f>
        <v>#VALUE!</v>
      </c>
      <c r="I50" s="1476" t="e">
        <f>_xll.qlRateHelperLatestDate($D50)</f>
        <v>#VALUE!</v>
      </c>
      <c r="J50" s="772" t="e">
        <v>#N/A</v>
      </c>
    </row>
    <row r="51" spans="4:10" x14ac:dyDescent="0.2">
      <c r="D51" s="776" t="e">
        <v>#N/A</v>
      </c>
      <c r="E51" s="776" t="e">
        <f>SUBSTITUTE(_xll.qlRateHelperQuoteName(D51),"SB6L","SB6LBASIS")</f>
        <v>#VALUE!</v>
      </c>
      <c r="F51" s="775" t="e">
        <f>_xll.qlRateHelperRate($D51)</f>
        <v>#VALUE!</v>
      </c>
      <c r="G51" s="775" t="str">
        <f>IF(ISERROR(_xll.qlSwapRateHelperSpread($D51)),IF(ISERROR(_xll.qlFuturesRateHelperConvexityAdjustment($D51)),"--",_xll.qlFuturesRateHelperConvexityAdjustment($D51)),_xll.qlSwapRateHelperSpread($D51))</f>
        <v>--</v>
      </c>
      <c r="H51" s="1477" t="e">
        <f>_xll.qlRateHelperEarliestDate($D51)</f>
        <v>#VALUE!</v>
      </c>
      <c r="I51" s="1476" t="e">
        <f>_xll.qlRateHelperLatestDate($D51)</f>
        <v>#VALUE!</v>
      </c>
      <c r="J51" s="772" t="e">
        <v>#N/A</v>
      </c>
    </row>
    <row r="52" spans="4:10" x14ac:dyDescent="0.2">
      <c r="D52" s="776" t="e">
        <v>#N/A</v>
      </c>
      <c r="E52" s="776" t="e">
        <f>SUBSTITUTE(_xll.qlRateHelperQuoteName(D52),"SB6L","SB6LBASIS")</f>
        <v>#VALUE!</v>
      </c>
      <c r="F52" s="775" t="e">
        <f>_xll.qlRateHelperRate($D52)</f>
        <v>#VALUE!</v>
      </c>
      <c r="G52" s="775" t="str">
        <f>IF(ISERROR(_xll.qlSwapRateHelperSpread($D52)),IF(ISERROR(_xll.qlFuturesRateHelperConvexityAdjustment($D52)),"--",_xll.qlFuturesRateHelperConvexityAdjustment($D52)),_xll.qlSwapRateHelperSpread($D52))</f>
        <v>--</v>
      </c>
      <c r="H52" s="1477" t="e">
        <f>_xll.qlRateHelperEarliestDate($D52)</f>
        <v>#VALUE!</v>
      </c>
      <c r="I52" s="1476" t="e">
        <f>_xll.qlRateHelperLatestDate($D52)</f>
        <v>#VALUE!</v>
      </c>
      <c r="J52" s="772" t="e">
        <v>#N/A</v>
      </c>
    </row>
    <row r="53" spans="4:10" x14ac:dyDescent="0.2">
      <c r="D53" s="776" t="e">
        <v>#N/A</v>
      </c>
      <c r="E53" s="776" t="e">
        <f>SUBSTITUTE(_xll.qlRateHelperQuoteName(D53),"SB6L","SB6LBASIS")</f>
        <v>#VALUE!</v>
      </c>
      <c r="F53" s="775" t="e">
        <f>_xll.qlRateHelperRate($D53)</f>
        <v>#VALUE!</v>
      </c>
      <c r="G53" s="775" t="str">
        <f>IF(ISERROR(_xll.qlSwapRateHelperSpread($D53)),IF(ISERROR(_xll.qlFuturesRateHelperConvexityAdjustment($D53)),"--",_xll.qlFuturesRateHelperConvexityAdjustment($D53)),_xll.qlSwapRateHelperSpread($D53))</f>
        <v>--</v>
      </c>
      <c r="H53" s="1477" t="e">
        <f>_xll.qlRateHelperEarliestDate($D53)</f>
        <v>#VALUE!</v>
      </c>
      <c r="I53" s="1476" t="e">
        <f>_xll.qlRateHelperLatestDate($D53)</f>
        <v>#VALUE!</v>
      </c>
      <c r="J53" s="772" t="e">
        <v>#N/A</v>
      </c>
    </row>
    <row r="54" spans="4:10" x14ac:dyDescent="0.2">
      <c r="D54" s="776" t="e">
        <v>#N/A</v>
      </c>
      <c r="E54" s="776" t="e">
        <f>SUBSTITUTE(_xll.qlRateHelperQuoteName(D54),"SB6L","SB6LBASIS")</f>
        <v>#VALUE!</v>
      </c>
      <c r="F54" s="775" t="e">
        <f>_xll.qlRateHelperRate($D54)</f>
        <v>#VALUE!</v>
      </c>
      <c r="G54" s="775" t="str">
        <f>IF(ISERROR(_xll.qlSwapRateHelperSpread($D54)),IF(ISERROR(_xll.qlFuturesRateHelperConvexityAdjustment($D54)),"--",_xll.qlFuturesRateHelperConvexityAdjustment($D54)),_xll.qlSwapRateHelperSpread($D54))</f>
        <v>--</v>
      </c>
      <c r="H54" s="1477" t="e">
        <f>_xll.qlRateHelperEarliestDate($D54)</f>
        <v>#VALUE!</v>
      </c>
      <c r="I54" s="1476" t="e">
        <f>_xll.qlRateHelperLatestDate($D54)</f>
        <v>#VALUE!</v>
      </c>
      <c r="J54" s="772" t="e">
        <v>#N/A</v>
      </c>
    </row>
    <row r="55" spans="4:10" x14ac:dyDescent="0.2">
      <c r="D55" s="776" t="e">
        <v>#N/A</v>
      </c>
      <c r="E55" s="776" t="e">
        <f>SUBSTITUTE(_xll.qlRateHelperQuoteName(D55),"SB6L","SB6LBASIS")</f>
        <v>#VALUE!</v>
      </c>
      <c r="F55" s="775" t="e">
        <f>_xll.qlRateHelperRate($D55)</f>
        <v>#VALUE!</v>
      </c>
      <c r="G55" s="775" t="str">
        <f>IF(ISERROR(_xll.qlSwapRateHelperSpread($D55)),IF(ISERROR(_xll.qlFuturesRateHelperConvexityAdjustment($D55)),"--",_xll.qlFuturesRateHelperConvexityAdjustment($D55)),_xll.qlSwapRateHelperSpread($D55))</f>
        <v>--</v>
      </c>
      <c r="H55" s="1477" t="e">
        <f>_xll.qlRateHelperEarliestDate($D55)</f>
        <v>#VALUE!</v>
      </c>
      <c r="I55" s="1476" t="e">
        <f>_xll.qlRateHelperLatestDate($D55)</f>
        <v>#VALUE!</v>
      </c>
      <c r="J55" s="772" t="e">
        <v>#N/A</v>
      </c>
    </row>
    <row r="56" spans="4:10" x14ac:dyDescent="0.2">
      <c r="D56" s="776" t="e">
        <v>#N/A</v>
      </c>
      <c r="E56" s="776" t="e">
        <f>SUBSTITUTE(_xll.qlRateHelperQuoteName(D56),"SB6L","SB6LBASIS")</f>
        <v>#VALUE!</v>
      </c>
      <c r="F56" s="775" t="e">
        <f>_xll.qlRateHelperRate($D56)</f>
        <v>#VALUE!</v>
      </c>
      <c r="G56" s="775" t="str">
        <f>IF(ISERROR(_xll.qlSwapRateHelperSpread($D56)),IF(ISERROR(_xll.qlFuturesRateHelperConvexityAdjustment($D56)),"--",_xll.qlFuturesRateHelperConvexityAdjustment($D56)),_xll.qlSwapRateHelperSpread($D56))</f>
        <v>--</v>
      </c>
      <c r="H56" s="1477" t="e">
        <f>_xll.qlRateHelperEarliestDate($D56)</f>
        <v>#VALUE!</v>
      </c>
      <c r="I56" s="1476" t="e">
        <f>_xll.qlRateHelperLatestDate($D56)</f>
        <v>#VALUE!</v>
      </c>
      <c r="J56" s="772" t="e">
        <v>#N/A</v>
      </c>
    </row>
    <row r="57" spans="4:10" x14ac:dyDescent="0.2">
      <c r="D57" s="776" t="e">
        <v>#N/A</v>
      </c>
      <c r="E57" s="776" t="e">
        <f>SUBSTITUTE(_xll.qlRateHelperQuoteName(D57),"SB6L","SB6LBASIS")</f>
        <v>#VALUE!</v>
      </c>
      <c r="F57" s="775" t="e">
        <f>_xll.qlRateHelperRate($D57)</f>
        <v>#VALUE!</v>
      </c>
      <c r="G57" s="775" t="str">
        <f>IF(ISERROR(_xll.qlSwapRateHelperSpread($D57)),IF(ISERROR(_xll.qlFuturesRateHelperConvexityAdjustment($D57)),"--",_xll.qlFuturesRateHelperConvexityAdjustment($D57)),_xll.qlSwapRateHelperSpread($D57))</f>
        <v>--</v>
      </c>
      <c r="H57" s="1477" t="e">
        <f>_xll.qlRateHelperEarliestDate($D57)</f>
        <v>#VALUE!</v>
      </c>
      <c r="I57" s="1476" t="e">
        <f>_xll.qlRateHelperLatestDate($D57)</f>
        <v>#VALUE!</v>
      </c>
      <c r="J57" s="772" t="e">
        <v>#N/A</v>
      </c>
    </row>
    <row r="58" spans="4:10" x14ac:dyDescent="0.2">
      <c r="D58" s="776" t="e">
        <v>#N/A</v>
      </c>
      <c r="E58" s="776" t="e">
        <f>SUBSTITUTE(_xll.qlRateHelperQuoteName(D58),"SB6L","SB6LBASIS")</f>
        <v>#VALUE!</v>
      </c>
      <c r="F58" s="775" t="e">
        <f>_xll.qlRateHelperRate($D58)</f>
        <v>#VALUE!</v>
      </c>
      <c r="G58" s="775" t="str">
        <f>IF(ISERROR(_xll.qlSwapRateHelperSpread($D58)),IF(ISERROR(_xll.qlFuturesRateHelperConvexityAdjustment($D58)),"--",_xll.qlFuturesRateHelperConvexityAdjustment($D58)),_xll.qlSwapRateHelperSpread($D58))</f>
        <v>--</v>
      </c>
      <c r="H58" s="1477" t="e">
        <f>_xll.qlRateHelperEarliestDate($D58)</f>
        <v>#VALUE!</v>
      </c>
      <c r="I58" s="1476" t="e">
        <f>_xll.qlRateHelperLatestDate($D58)</f>
        <v>#VALUE!</v>
      </c>
      <c r="J58" s="772" t="e">
        <v>#N/A</v>
      </c>
    </row>
    <row r="59" spans="4:10" x14ac:dyDescent="0.2">
      <c r="D59" s="776" t="e">
        <v>#N/A</v>
      </c>
      <c r="E59" s="776" t="e">
        <f>SUBSTITUTE(_xll.qlRateHelperQuoteName(D59),"SB6L","SB6LBASIS")</f>
        <v>#VALUE!</v>
      </c>
      <c r="F59" s="775" t="e">
        <f>_xll.qlRateHelperRate($D59)</f>
        <v>#VALUE!</v>
      </c>
      <c r="G59" s="775" t="str">
        <f>IF(ISERROR(_xll.qlSwapRateHelperSpread($D59)),IF(ISERROR(_xll.qlFuturesRateHelperConvexityAdjustment($D59)),"--",_xll.qlFuturesRateHelperConvexityAdjustment($D59)),_xll.qlSwapRateHelperSpread($D59))</f>
        <v>--</v>
      </c>
      <c r="H59" s="1477" t="e">
        <f>_xll.qlRateHelperEarliestDate($D59)</f>
        <v>#VALUE!</v>
      </c>
      <c r="I59" s="1476" t="e">
        <f>_xll.qlRateHelperLatestDate($D59)</f>
        <v>#VALUE!</v>
      </c>
      <c r="J59" s="772" t="e">
        <v>#N/A</v>
      </c>
    </row>
    <row r="60" spans="4:10" x14ac:dyDescent="0.2">
      <c r="D60" s="776" t="e">
        <v>#N/A</v>
      </c>
      <c r="E60" s="776" t="e">
        <f>SUBSTITUTE(_xll.qlRateHelperQuoteName(D60),"SB6L","SB6LBASIS")</f>
        <v>#VALUE!</v>
      </c>
      <c r="F60" s="775" t="e">
        <f>_xll.qlRateHelperRate($D60)</f>
        <v>#VALUE!</v>
      </c>
      <c r="G60" s="775" t="str">
        <f>IF(ISERROR(_xll.qlSwapRateHelperSpread($D60)),IF(ISERROR(_xll.qlFuturesRateHelperConvexityAdjustment($D60)),"--",_xll.qlFuturesRateHelperConvexityAdjustment($D60)),_xll.qlSwapRateHelperSpread($D60))</f>
        <v>--</v>
      </c>
      <c r="H60" s="1477" t="e">
        <f>_xll.qlRateHelperEarliestDate($D60)</f>
        <v>#VALUE!</v>
      </c>
      <c r="I60" s="1476" t="e">
        <f>_xll.qlRateHelperLatestDate($D60)</f>
        <v>#VALUE!</v>
      </c>
      <c r="J60" s="772" t="e">
        <v>#N/A</v>
      </c>
    </row>
    <row r="61" spans="4:10" x14ac:dyDescent="0.2">
      <c r="D61" s="776" t="e">
        <v>#N/A</v>
      </c>
      <c r="E61" s="776" t="e">
        <f>SUBSTITUTE(_xll.qlRateHelperQuoteName(D61),"SB6L","SB6LBASIS")</f>
        <v>#VALUE!</v>
      </c>
      <c r="F61" s="775" t="e">
        <f>_xll.qlRateHelperRate($D61)</f>
        <v>#VALUE!</v>
      </c>
      <c r="G61" s="775" t="str">
        <f>IF(ISERROR(_xll.qlSwapRateHelperSpread($D61)),IF(ISERROR(_xll.qlFuturesRateHelperConvexityAdjustment($D61)),"--",_xll.qlFuturesRateHelperConvexityAdjustment($D61)),_xll.qlSwapRateHelperSpread($D61))</f>
        <v>--</v>
      </c>
      <c r="H61" s="1477" t="e">
        <f>_xll.qlRateHelperEarliestDate($D61)</f>
        <v>#VALUE!</v>
      </c>
      <c r="I61" s="1476" t="e">
        <f>_xll.qlRateHelperLatestDate($D61)</f>
        <v>#VALUE!</v>
      </c>
      <c r="J61" s="772" t="e">
        <v>#N/A</v>
      </c>
    </row>
    <row r="62" spans="4:10" x14ac:dyDescent="0.2">
      <c r="D62" s="776" t="e">
        <v>#N/A</v>
      </c>
      <c r="E62" s="776" t="e">
        <f>SUBSTITUTE(_xll.qlRateHelperQuoteName(D62),"SB6L","SB6LBASIS")</f>
        <v>#VALUE!</v>
      </c>
      <c r="F62" s="775" t="e">
        <f>_xll.qlRateHelperRate($D62)</f>
        <v>#VALUE!</v>
      </c>
      <c r="G62" s="775" t="str">
        <f>IF(ISERROR(_xll.qlSwapRateHelperSpread($D62)),IF(ISERROR(_xll.qlFuturesRateHelperConvexityAdjustment($D62)),"--",_xll.qlFuturesRateHelperConvexityAdjustment($D62)),_xll.qlSwapRateHelperSpread($D62))</f>
        <v>--</v>
      </c>
      <c r="H62" s="1477" t="e">
        <f>_xll.qlRateHelperEarliestDate($D62)</f>
        <v>#VALUE!</v>
      </c>
      <c r="I62" s="1476" t="e">
        <f>_xll.qlRateHelperLatestDate($D62)</f>
        <v>#VALUE!</v>
      </c>
      <c r="J62" s="772" t="e">
        <v>#N/A</v>
      </c>
    </row>
    <row r="63" spans="4:10" x14ac:dyDescent="0.2">
      <c r="D63" s="776" t="e">
        <v>#N/A</v>
      </c>
      <c r="E63" s="776" t="e">
        <f>SUBSTITUTE(_xll.qlRateHelperQuoteName(D63),"SB6L","SB6LBASIS")</f>
        <v>#VALUE!</v>
      </c>
      <c r="F63" s="775" t="e">
        <f>_xll.qlRateHelperRate($D63)</f>
        <v>#VALUE!</v>
      </c>
      <c r="G63" s="775" t="str">
        <f>IF(ISERROR(_xll.qlSwapRateHelperSpread($D63)),IF(ISERROR(_xll.qlFuturesRateHelperConvexityAdjustment($D63)),"--",_xll.qlFuturesRateHelperConvexityAdjustment($D63)),_xll.qlSwapRateHelperSpread($D63))</f>
        <v>--</v>
      </c>
      <c r="H63" s="1477" t="e">
        <f>_xll.qlRateHelperEarliestDate($D63)</f>
        <v>#VALUE!</v>
      </c>
      <c r="I63" s="1476" t="e">
        <f>_xll.qlRateHelperLatestDate($D63)</f>
        <v>#VALUE!</v>
      </c>
      <c r="J63" s="772" t="e">
        <v>#N/A</v>
      </c>
    </row>
    <row r="64" spans="4:10" x14ac:dyDescent="0.2">
      <c r="D64" s="776" t="e">
        <v>#N/A</v>
      </c>
      <c r="E64" s="776" t="e">
        <f>SUBSTITUTE(_xll.qlRateHelperQuoteName(D64),"SB6L","SB6LBASIS")</f>
        <v>#VALUE!</v>
      </c>
      <c r="F64" s="775" t="e">
        <f>_xll.qlRateHelperRate($D64)</f>
        <v>#VALUE!</v>
      </c>
      <c r="G64" s="775" t="str">
        <f>IF(ISERROR(_xll.qlSwapRateHelperSpread($D64)),IF(ISERROR(_xll.qlFuturesRateHelperConvexityAdjustment($D64)),"--",_xll.qlFuturesRateHelperConvexityAdjustment($D64)),_xll.qlSwapRateHelperSpread($D64))</f>
        <v>--</v>
      </c>
      <c r="H64" s="1477" t="e">
        <f>_xll.qlRateHelperEarliestDate($D64)</f>
        <v>#VALUE!</v>
      </c>
      <c r="I64" s="1476" t="e">
        <f>_xll.qlRateHelperLatestDate($D64)</f>
        <v>#VALUE!</v>
      </c>
      <c r="J64" s="772" t="e">
        <v>#N/A</v>
      </c>
    </row>
    <row r="65" spans="4:10" x14ac:dyDescent="0.2">
      <c r="D65" s="776" t="e">
        <v>#N/A</v>
      </c>
      <c r="E65" s="776" t="e">
        <f>SUBSTITUTE(_xll.qlRateHelperQuoteName(D65),"SB6L","SB6LBASIS")</f>
        <v>#VALUE!</v>
      </c>
      <c r="F65" s="775" t="e">
        <f>_xll.qlRateHelperRate($D65)</f>
        <v>#VALUE!</v>
      </c>
      <c r="G65" s="775" t="str">
        <f>IF(ISERROR(_xll.qlSwapRateHelperSpread($D65)),IF(ISERROR(_xll.qlFuturesRateHelperConvexityAdjustment($D65)),"--",_xll.qlFuturesRateHelperConvexityAdjustment($D65)),_xll.qlSwapRateHelperSpread($D65))</f>
        <v>--</v>
      </c>
      <c r="H65" s="1477" t="e">
        <f>_xll.qlRateHelperEarliestDate($D65)</f>
        <v>#VALUE!</v>
      </c>
      <c r="I65" s="1476" t="e">
        <f>_xll.qlRateHelperLatestDate($D65)</f>
        <v>#VALUE!</v>
      </c>
      <c r="J65" s="772" t="e">
        <v>#N/A</v>
      </c>
    </row>
    <row r="66" spans="4:10" x14ac:dyDescent="0.2">
      <c r="D66" s="776" t="e">
        <v>#N/A</v>
      </c>
      <c r="E66" s="776" t="e">
        <f>SUBSTITUTE(_xll.qlRateHelperQuoteName(D66),"SB6L","SB6LBASIS")</f>
        <v>#VALUE!</v>
      </c>
      <c r="F66" s="775" t="e">
        <f>_xll.qlRateHelperRate($D66)</f>
        <v>#VALUE!</v>
      </c>
      <c r="G66" s="775" t="str">
        <f>IF(ISERROR(_xll.qlSwapRateHelperSpread($D66)),IF(ISERROR(_xll.qlFuturesRateHelperConvexityAdjustment($D66)),"--",_xll.qlFuturesRateHelperConvexityAdjustment($D66)),_xll.qlSwapRateHelperSpread($D66))</f>
        <v>--</v>
      </c>
      <c r="H66" s="1477" t="e">
        <f>_xll.qlRateHelperEarliestDate($D66)</f>
        <v>#VALUE!</v>
      </c>
      <c r="I66" s="1476" t="e">
        <f>_xll.qlRateHelperLatestDate($D66)</f>
        <v>#VALUE!</v>
      </c>
      <c r="J66" s="772" t="e">
        <v>#N/A</v>
      </c>
    </row>
    <row r="67" spans="4:10" x14ac:dyDescent="0.2">
      <c r="D67" s="776" t="e">
        <v>#N/A</v>
      </c>
      <c r="E67" s="776" t="e">
        <f>SUBSTITUTE(_xll.qlRateHelperQuoteName(D67),"SB6L","SB6LBASIS")</f>
        <v>#VALUE!</v>
      </c>
      <c r="F67" s="775" t="e">
        <f>_xll.qlRateHelperRate($D67)</f>
        <v>#VALUE!</v>
      </c>
      <c r="G67" s="775" t="str">
        <f>IF(ISERROR(_xll.qlSwapRateHelperSpread($D67)),IF(ISERROR(_xll.qlFuturesRateHelperConvexityAdjustment($D67)),"--",_xll.qlFuturesRateHelperConvexityAdjustment($D67)),_xll.qlSwapRateHelperSpread($D67))</f>
        <v>--</v>
      </c>
      <c r="H67" s="1477" t="e">
        <f>_xll.qlRateHelperEarliestDate($D67)</f>
        <v>#VALUE!</v>
      </c>
      <c r="I67" s="1476" t="e">
        <f>_xll.qlRateHelperLatestDate($D67)</f>
        <v>#VALUE!</v>
      </c>
      <c r="J67" s="772" t="e">
        <v>#N/A</v>
      </c>
    </row>
    <row r="68" spans="4:10" x14ac:dyDescent="0.2">
      <c r="D68" s="776" t="e">
        <v>#N/A</v>
      </c>
      <c r="E68" s="776" t="e">
        <f>SUBSTITUTE(_xll.qlRateHelperQuoteName(D68),"SB6L","SB6LBASIS")</f>
        <v>#VALUE!</v>
      </c>
      <c r="F68" s="775" t="e">
        <f>_xll.qlRateHelperRate($D68)</f>
        <v>#VALUE!</v>
      </c>
      <c r="G68" s="775" t="str">
        <f>IF(ISERROR(_xll.qlSwapRateHelperSpread($D68)),IF(ISERROR(_xll.qlFuturesRateHelperConvexityAdjustment($D68)),"--",_xll.qlFuturesRateHelperConvexityAdjustment($D68)),_xll.qlSwapRateHelperSpread($D68))</f>
        <v>--</v>
      </c>
      <c r="H68" s="1477" t="e">
        <f>_xll.qlRateHelperEarliestDate($D68)</f>
        <v>#VALUE!</v>
      </c>
      <c r="I68" s="1476" t="e">
        <f>_xll.qlRateHelperLatestDate($D68)</f>
        <v>#VALUE!</v>
      </c>
      <c r="J68" s="772" t="e">
        <v>#N/A</v>
      </c>
    </row>
    <row r="69" spans="4:10" x14ac:dyDescent="0.2">
      <c r="D69" s="776" t="e">
        <v>#N/A</v>
      </c>
      <c r="E69" s="776" t="e">
        <f>SUBSTITUTE(_xll.qlRateHelperQuoteName(D69),"SB6L","SB6LBASIS")</f>
        <v>#VALUE!</v>
      </c>
      <c r="F69" s="775" t="e">
        <f>_xll.qlRateHelperRate($D69)</f>
        <v>#VALUE!</v>
      </c>
      <c r="G69" s="775" t="str">
        <f>IF(ISERROR(_xll.qlSwapRateHelperSpread($D69)),IF(ISERROR(_xll.qlFuturesRateHelperConvexityAdjustment($D69)),"--",_xll.qlFuturesRateHelperConvexityAdjustment($D69)),_xll.qlSwapRateHelperSpread($D69))</f>
        <v>--</v>
      </c>
      <c r="H69" s="1477" t="e">
        <f>_xll.qlRateHelperEarliestDate($D69)</f>
        <v>#VALUE!</v>
      </c>
      <c r="I69" s="1476" t="e">
        <f>_xll.qlRateHelperLatestDate($D69)</f>
        <v>#VALUE!</v>
      </c>
      <c r="J69" s="772" t="e">
        <v>#N/A</v>
      </c>
    </row>
    <row r="70" spans="4:10" x14ac:dyDescent="0.2">
      <c r="D70" s="776" t="e">
        <v>#N/A</v>
      </c>
      <c r="E70" s="776" t="e">
        <f>SUBSTITUTE(_xll.qlRateHelperQuoteName(D70),"SB6L","SB6LBASIS")</f>
        <v>#VALUE!</v>
      </c>
      <c r="F70" s="775" t="e">
        <f>_xll.qlRateHelperRate($D70)</f>
        <v>#VALUE!</v>
      </c>
      <c r="G70" s="775" t="str">
        <f>IF(ISERROR(_xll.qlSwapRateHelperSpread($D70)),IF(ISERROR(_xll.qlFuturesRateHelperConvexityAdjustment($D70)),"--",_xll.qlFuturesRateHelperConvexityAdjustment($D70)),_xll.qlSwapRateHelperSpread($D70))</f>
        <v>--</v>
      </c>
      <c r="H70" s="1477" t="e">
        <f>_xll.qlRateHelperEarliestDate($D70)</f>
        <v>#VALUE!</v>
      </c>
      <c r="I70" s="1476" t="e">
        <f>_xll.qlRateHelperLatestDate($D70)</f>
        <v>#VALUE!</v>
      </c>
      <c r="J70" s="772" t="e">
        <v>#N/A</v>
      </c>
    </row>
    <row r="71" spans="4:10" x14ac:dyDescent="0.2">
      <c r="D71" s="776" t="e">
        <v>#N/A</v>
      </c>
      <c r="E71" s="776" t="e">
        <f>SUBSTITUTE(_xll.qlRateHelperQuoteName(D71),"SB6L","SB6LBASIS")</f>
        <v>#VALUE!</v>
      </c>
      <c r="F71" s="775" t="e">
        <f>_xll.qlRateHelperRate($D71)</f>
        <v>#VALUE!</v>
      </c>
      <c r="G71" s="775" t="str">
        <f>IF(ISERROR(_xll.qlSwapRateHelperSpread($D71)),IF(ISERROR(_xll.qlFuturesRateHelperConvexityAdjustment($D71)),"--",_xll.qlFuturesRateHelperConvexityAdjustment($D71)),_xll.qlSwapRateHelperSpread($D71))</f>
        <v>--</v>
      </c>
      <c r="H71" s="1477" t="e">
        <f>_xll.qlRateHelperEarliestDate($D71)</f>
        <v>#VALUE!</v>
      </c>
      <c r="I71" s="1476" t="e">
        <f>_xll.qlRateHelperLatestDate($D71)</f>
        <v>#VALUE!</v>
      </c>
      <c r="J71" s="772" t="e">
        <v>#N/A</v>
      </c>
    </row>
    <row r="72" spans="4:10" x14ac:dyDescent="0.2">
      <c r="D72" s="776" t="e">
        <v>#N/A</v>
      </c>
      <c r="E72" s="776" t="e">
        <f>SUBSTITUTE(_xll.qlRateHelperQuoteName(D72),"SB6L","SB6LBASIS")</f>
        <v>#VALUE!</v>
      </c>
      <c r="F72" s="775" t="e">
        <f>_xll.qlRateHelperRate($D72)</f>
        <v>#VALUE!</v>
      </c>
      <c r="G72" s="775" t="str">
        <f>IF(ISERROR(_xll.qlSwapRateHelperSpread($D72)),IF(ISERROR(_xll.qlFuturesRateHelperConvexityAdjustment($D72)),"--",_xll.qlFuturesRateHelperConvexityAdjustment($D72)),_xll.qlSwapRateHelperSpread($D72))</f>
        <v>--</v>
      </c>
      <c r="H72" s="1477" t="e">
        <f>_xll.qlRateHelperEarliestDate($D72)</f>
        <v>#VALUE!</v>
      </c>
      <c r="I72" s="1476" t="e">
        <f>_xll.qlRateHelperLatestDate($D72)</f>
        <v>#VALUE!</v>
      </c>
      <c r="J72" s="772" t="e">
        <v>#N/A</v>
      </c>
    </row>
    <row r="73" spans="4:10" x14ac:dyDescent="0.2">
      <c r="D73" s="776" t="e">
        <v>#N/A</v>
      </c>
      <c r="E73" s="776" t="e">
        <f>SUBSTITUTE(_xll.qlRateHelperQuoteName(D73),"SB6L","SB6LBASIS")</f>
        <v>#VALUE!</v>
      </c>
      <c r="F73" s="775" t="e">
        <f>_xll.qlRateHelperRate($D73)</f>
        <v>#VALUE!</v>
      </c>
      <c r="G73" s="775" t="str">
        <f>IF(ISERROR(_xll.qlSwapRateHelperSpread($D73)),IF(ISERROR(_xll.qlFuturesRateHelperConvexityAdjustment($D73)),"--",_xll.qlFuturesRateHelperConvexityAdjustment($D73)),_xll.qlSwapRateHelperSpread($D73))</f>
        <v>--</v>
      </c>
      <c r="H73" s="1477" t="e">
        <f>_xll.qlRateHelperEarliestDate($D73)</f>
        <v>#VALUE!</v>
      </c>
      <c r="I73" s="1476" t="e">
        <f>_xll.qlRateHelperLatestDate($D73)</f>
        <v>#VALUE!</v>
      </c>
      <c r="J73" s="772" t="e">
        <v>#N/A</v>
      </c>
    </row>
    <row r="74" spans="4:10" x14ac:dyDescent="0.2">
      <c r="D74" s="776" t="e">
        <v>#N/A</v>
      </c>
      <c r="E74" s="776" t="e">
        <f>SUBSTITUTE(_xll.qlRateHelperQuoteName(D74),"SB6L","SB6LBASIS")</f>
        <v>#VALUE!</v>
      </c>
      <c r="F74" s="775" t="e">
        <f>_xll.qlRateHelperRate($D74)</f>
        <v>#VALUE!</v>
      </c>
      <c r="G74" s="775" t="str">
        <f>IF(ISERROR(_xll.qlSwapRateHelperSpread($D74)),IF(ISERROR(_xll.qlFuturesRateHelperConvexityAdjustment($D74)),"--",_xll.qlFuturesRateHelperConvexityAdjustment($D74)),_xll.qlSwapRateHelperSpread($D74))</f>
        <v>--</v>
      </c>
      <c r="H74" s="1477" t="e">
        <f>_xll.qlRateHelperEarliestDate($D74)</f>
        <v>#VALUE!</v>
      </c>
      <c r="I74" s="1476" t="e">
        <f>_xll.qlRateHelperLatestDate($D74)</f>
        <v>#VALUE!</v>
      </c>
      <c r="J74" s="772" t="e">
        <v>#N/A</v>
      </c>
    </row>
    <row r="75" spans="4:10" x14ac:dyDescent="0.2">
      <c r="D75" s="776" t="e">
        <v>#N/A</v>
      </c>
      <c r="E75" s="776" t="e">
        <f>SUBSTITUTE(_xll.qlRateHelperQuoteName(D75),"SB6L","SB6LBASIS")</f>
        <v>#VALUE!</v>
      </c>
      <c r="F75" s="775" t="e">
        <f>_xll.qlRateHelperRate($D75)</f>
        <v>#VALUE!</v>
      </c>
      <c r="G75" s="775" t="str">
        <f>IF(ISERROR(_xll.qlSwapRateHelperSpread($D75)),IF(ISERROR(_xll.qlFuturesRateHelperConvexityAdjustment($D75)),"--",_xll.qlFuturesRateHelperConvexityAdjustment($D75)),_xll.qlSwapRateHelperSpread($D75))</f>
        <v>--</v>
      </c>
      <c r="H75" s="1477" t="e">
        <f>_xll.qlRateHelperEarliestDate($D75)</f>
        <v>#VALUE!</v>
      </c>
      <c r="I75" s="1476" t="e">
        <f>_xll.qlRateHelperLatestDate($D75)</f>
        <v>#VALUE!</v>
      </c>
      <c r="J75" s="772" t="e">
        <v>#N/A</v>
      </c>
    </row>
    <row r="76" spans="4:10" x14ac:dyDescent="0.2">
      <c r="D76" s="776" t="e">
        <v>#N/A</v>
      </c>
      <c r="E76" s="776" t="e">
        <f>SUBSTITUTE(_xll.qlRateHelperQuoteName(D76),"SB6L","SB6LBASIS")</f>
        <v>#VALUE!</v>
      </c>
      <c r="F76" s="775" t="e">
        <f>_xll.qlRateHelperRate($D76)</f>
        <v>#VALUE!</v>
      </c>
      <c r="G76" s="775" t="str">
        <f>IF(ISERROR(_xll.qlSwapRateHelperSpread($D76)),IF(ISERROR(_xll.qlFuturesRateHelperConvexityAdjustment($D76)),"--",_xll.qlFuturesRateHelperConvexityAdjustment($D76)),_xll.qlSwapRateHelperSpread($D76))</f>
        <v>--</v>
      </c>
      <c r="H76" s="1477" t="e">
        <f>_xll.qlRateHelperEarliestDate($D76)</f>
        <v>#VALUE!</v>
      </c>
      <c r="I76" s="1476" t="e">
        <f>_xll.qlRateHelperLatestDate($D76)</f>
        <v>#VALUE!</v>
      </c>
      <c r="J76" s="772" t="e">
        <v>#N/A</v>
      </c>
    </row>
    <row r="77" spans="4:10" x14ac:dyDescent="0.2">
      <c r="D77" s="776" t="e">
        <v>#N/A</v>
      </c>
      <c r="E77" s="776" t="e">
        <f>SUBSTITUTE(_xll.qlRateHelperQuoteName(D77),"SB6L","SB6LBASIS")</f>
        <v>#VALUE!</v>
      </c>
      <c r="F77" s="775" t="e">
        <f>_xll.qlRateHelperRate($D77)</f>
        <v>#VALUE!</v>
      </c>
      <c r="G77" s="775" t="str">
        <f>IF(ISERROR(_xll.qlSwapRateHelperSpread($D77)),IF(ISERROR(_xll.qlFuturesRateHelperConvexityAdjustment($D77)),"--",_xll.qlFuturesRateHelperConvexityAdjustment($D77)),_xll.qlSwapRateHelperSpread($D77))</f>
        <v>--</v>
      </c>
      <c r="H77" s="1477" t="e">
        <f>_xll.qlRateHelperEarliestDate($D77)</f>
        <v>#VALUE!</v>
      </c>
      <c r="I77" s="1476" t="e">
        <f>_xll.qlRateHelperLatestDate($D77)</f>
        <v>#VALUE!</v>
      </c>
      <c r="J77" s="772" t="e">
        <v>#N/A</v>
      </c>
    </row>
    <row r="78" spans="4:10" x14ac:dyDescent="0.2">
      <c r="D78" s="776" t="e">
        <v>#N/A</v>
      </c>
      <c r="E78" s="776" t="e">
        <f>SUBSTITUTE(_xll.qlRateHelperQuoteName(D78),"SB6L","SB6LBASIS")</f>
        <v>#VALUE!</v>
      </c>
      <c r="F78" s="775" t="e">
        <f>_xll.qlRateHelperRate($D78)</f>
        <v>#VALUE!</v>
      </c>
      <c r="G78" s="775" t="str">
        <f>IF(ISERROR(_xll.qlSwapRateHelperSpread($D78)),IF(ISERROR(_xll.qlFuturesRateHelperConvexityAdjustment($D78)),"--",_xll.qlFuturesRateHelperConvexityAdjustment($D78)),_xll.qlSwapRateHelperSpread($D78))</f>
        <v>--</v>
      </c>
      <c r="H78" s="1477" t="e">
        <f>_xll.qlRateHelperEarliestDate($D78)</f>
        <v>#VALUE!</v>
      </c>
      <c r="I78" s="1476" t="e">
        <f>_xll.qlRateHelperLatestDate($D78)</f>
        <v>#VALUE!</v>
      </c>
      <c r="J78" s="772" t="e">
        <v>#N/A</v>
      </c>
    </row>
    <row r="79" spans="4:10" x14ac:dyDescent="0.2">
      <c r="D79" s="776" t="e">
        <v>#N/A</v>
      </c>
      <c r="E79" s="776" t="e">
        <f>SUBSTITUTE(_xll.qlRateHelperQuoteName(D79),"SB6L","SB6LBASIS")</f>
        <v>#VALUE!</v>
      </c>
      <c r="F79" s="775" t="e">
        <f>_xll.qlRateHelperRate($D79)</f>
        <v>#VALUE!</v>
      </c>
      <c r="G79" s="775" t="str">
        <f>IF(ISERROR(_xll.qlSwapRateHelperSpread($D79)),IF(ISERROR(_xll.qlFuturesRateHelperConvexityAdjustment($D79)),"--",_xll.qlFuturesRateHelperConvexityAdjustment($D79)),_xll.qlSwapRateHelperSpread($D79))</f>
        <v>--</v>
      </c>
      <c r="H79" s="1477" t="e">
        <f>_xll.qlRateHelperEarliestDate($D79)</f>
        <v>#VALUE!</v>
      </c>
      <c r="I79" s="1476" t="e">
        <f>_xll.qlRateHelperLatestDate($D79)</f>
        <v>#VALUE!</v>
      </c>
      <c r="J79" s="772" t="e">
        <v>#N/A</v>
      </c>
    </row>
    <row r="80" spans="4:10" x14ac:dyDescent="0.2">
      <c r="D80" s="776" t="e">
        <v>#N/A</v>
      </c>
      <c r="E80" s="776" t="e">
        <f>SUBSTITUTE(_xll.qlRateHelperQuoteName(D80),"SB6L","SB6LBASIS")</f>
        <v>#VALUE!</v>
      </c>
      <c r="F80" s="775" t="e">
        <f>_xll.qlRateHelperRate($D80)</f>
        <v>#VALUE!</v>
      </c>
      <c r="G80" s="775" t="str">
        <f>IF(ISERROR(_xll.qlSwapRateHelperSpread($D80)),IF(ISERROR(_xll.qlFuturesRateHelperConvexityAdjustment($D80)),"--",_xll.qlFuturesRateHelperConvexityAdjustment($D80)),_xll.qlSwapRateHelperSpread($D80))</f>
        <v>--</v>
      </c>
      <c r="H80" s="1477" t="e">
        <f>_xll.qlRateHelperEarliestDate($D80)</f>
        <v>#VALUE!</v>
      </c>
      <c r="I80" s="1476" t="e">
        <f>_xll.qlRateHelperLatestDate($D80)</f>
        <v>#VALUE!</v>
      </c>
      <c r="J80" s="772" t="e">
        <v>#N/A</v>
      </c>
    </row>
    <row r="81" spans="4:10" x14ac:dyDescent="0.2">
      <c r="D81" s="776" t="e">
        <v>#N/A</v>
      </c>
      <c r="E81" s="776" t="e">
        <f>SUBSTITUTE(_xll.qlRateHelperQuoteName(D81),"SB6L","SB6LBASIS")</f>
        <v>#VALUE!</v>
      </c>
      <c r="F81" s="775" t="e">
        <f>_xll.qlRateHelperRate($D81)</f>
        <v>#VALUE!</v>
      </c>
      <c r="G81" s="775" t="str">
        <f>IF(ISERROR(_xll.qlSwapRateHelperSpread($D81)),IF(ISERROR(_xll.qlFuturesRateHelperConvexityAdjustment($D81)),"--",_xll.qlFuturesRateHelperConvexityAdjustment($D81)),_xll.qlSwapRateHelperSpread($D81))</f>
        <v>--</v>
      </c>
      <c r="H81" s="1477" t="e">
        <f>_xll.qlRateHelperEarliestDate($D81)</f>
        <v>#VALUE!</v>
      </c>
      <c r="I81" s="1476" t="e">
        <f>_xll.qlRateHelperLatestDate($D81)</f>
        <v>#VALUE!</v>
      </c>
      <c r="J81" s="772" t="e">
        <v>#N/A</v>
      </c>
    </row>
    <row r="82" spans="4:10" x14ac:dyDescent="0.2">
      <c r="D82" s="776" t="e">
        <v>#N/A</v>
      </c>
      <c r="E82" s="776" t="e">
        <f>SUBSTITUTE(_xll.qlRateHelperQuoteName(D82),"SB6L","SB6LBASIS")</f>
        <v>#VALUE!</v>
      </c>
      <c r="F82" s="775" t="e">
        <f>_xll.qlRateHelperRate($D82)</f>
        <v>#VALUE!</v>
      </c>
      <c r="G82" s="775" t="str">
        <f>IF(ISERROR(_xll.qlSwapRateHelperSpread($D82)),IF(ISERROR(_xll.qlFuturesRateHelperConvexityAdjustment($D82)),"--",_xll.qlFuturesRateHelperConvexityAdjustment($D82)),_xll.qlSwapRateHelperSpread($D82))</f>
        <v>--</v>
      </c>
      <c r="H82" s="1477" t="e">
        <f>_xll.qlRateHelperEarliestDate($D82)</f>
        <v>#VALUE!</v>
      </c>
      <c r="I82" s="1476" t="e">
        <f>_xll.qlRateHelperLatestDate($D82)</f>
        <v>#VALUE!</v>
      </c>
      <c r="J82" s="772" t="e">
        <v>#N/A</v>
      </c>
    </row>
    <row r="83" spans="4:10" x14ac:dyDescent="0.2">
      <c r="D83" s="776" t="e">
        <v>#N/A</v>
      </c>
      <c r="E83" s="776" t="e">
        <f>SUBSTITUTE(_xll.qlRateHelperQuoteName(D83),"SB6L","SB6LBASIS")</f>
        <v>#VALUE!</v>
      </c>
      <c r="F83" s="775" t="e">
        <f>_xll.qlRateHelperRate($D83)</f>
        <v>#VALUE!</v>
      </c>
      <c r="G83" s="775" t="str">
        <f>IF(ISERROR(_xll.qlSwapRateHelperSpread($D83)),IF(ISERROR(_xll.qlFuturesRateHelperConvexityAdjustment($D83)),"--",_xll.qlFuturesRateHelperConvexityAdjustment($D83)),_xll.qlSwapRateHelperSpread($D83))</f>
        <v>--</v>
      </c>
      <c r="H83" s="1477" t="e">
        <f>_xll.qlRateHelperEarliestDate($D83)</f>
        <v>#VALUE!</v>
      </c>
      <c r="I83" s="1476" t="e">
        <f>_xll.qlRateHelperLatestDate($D83)</f>
        <v>#VALUE!</v>
      </c>
      <c r="J83" s="772" t="e">
        <v>#N/A</v>
      </c>
    </row>
    <row r="84" spans="4:10" x14ac:dyDescent="0.2">
      <c r="D84" s="776" t="e">
        <v>#N/A</v>
      </c>
      <c r="E84" s="776" t="e">
        <f>SUBSTITUTE(_xll.qlRateHelperQuoteName(D84),"SB6L","SB6LBASIS")</f>
        <v>#VALUE!</v>
      </c>
      <c r="F84" s="775" t="e">
        <f>_xll.qlRateHelperRate($D84)</f>
        <v>#VALUE!</v>
      </c>
      <c r="G84" s="775" t="str">
        <f>IF(ISERROR(_xll.qlSwapRateHelperSpread($D84)),IF(ISERROR(_xll.qlFuturesRateHelperConvexityAdjustment($D84)),"--",_xll.qlFuturesRateHelperConvexityAdjustment($D84)),_xll.qlSwapRateHelperSpread($D84))</f>
        <v>--</v>
      </c>
      <c r="H84" s="1477" t="e">
        <f>_xll.qlRateHelperEarliestDate($D84)</f>
        <v>#VALUE!</v>
      </c>
      <c r="I84" s="1476" t="e">
        <f>_xll.qlRateHelperLatestDate($D84)</f>
        <v>#VALUE!</v>
      </c>
      <c r="J84" s="772" t="e">
        <v>#N/A</v>
      </c>
    </row>
    <row r="85" spans="4:10" x14ac:dyDescent="0.2">
      <c r="D85" s="776" t="e">
        <v>#N/A</v>
      </c>
      <c r="E85" s="776" t="e">
        <f>SUBSTITUTE(_xll.qlRateHelperQuoteName(D85),"SB6L","SB6LBASIS")</f>
        <v>#VALUE!</v>
      </c>
      <c r="F85" s="775" t="e">
        <f>_xll.qlRateHelperRate($D85)</f>
        <v>#VALUE!</v>
      </c>
      <c r="G85" s="775" t="str">
        <f>IF(ISERROR(_xll.qlSwapRateHelperSpread($D85)),IF(ISERROR(_xll.qlFuturesRateHelperConvexityAdjustment($D85)),"--",_xll.qlFuturesRateHelperConvexityAdjustment($D85)),_xll.qlSwapRateHelperSpread($D85))</f>
        <v>--</v>
      </c>
      <c r="H85" s="1477" t="e">
        <f>_xll.qlRateHelperEarliestDate($D85)</f>
        <v>#VALUE!</v>
      </c>
      <c r="I85" s="1476" t="e">
        <f>_xll.qlRateHelperLatestDate($D85)</f>
        <v>#VALUE!</v>
      </c>
      <c r="J85" s="772" t="e">
        <v>#N/A</v>
      </c>
    </row>
    <row r="86" spans="4:10" x14ac:dyDescent="0.2">
      <c r="D86" s="776" t="e">
        <v>#N/A</v>
      </c>
      <c r="E86" s="776" t="e">
        <f>SUBSTITUTE(_xll.qlRateHelperQuoteName(D86),"SB6L","SB6LBASIS")</f>
        <v>#VALUE!</v>
      </c>
      <c r="F86" s="775" t="e">
        <f>_xll.qlRateHelperRate($D86)</f>
        <v>#VALUE!</v>
      </c>
      <c r="G86" s="775" t="str">
        <f>IF(ISERROR(_xll.qlSwapRateHelperSpread($D86)),IF(ISERROR(_xll.qlFuturesRateHelperConvexityAdjustment($D86)),"--",_xll.qlFuturesRateHelperConvexityAdjustment($D86)),_xll.qlSwapRateHelperSpread($D86))</f>
        <v>--</v>
      </c>
      <c r="H86" s="1477" t="e">
        <f>_xll.qlRateHelperEarliestDate($D86)</f>
        <v>#VALUE!</v>
      </c>
      <c r="I86" s="1476" t="e">
        <f>_xll.qlRateHelperLatestDate($D86)</f>
        <v>#VALUE!</v>
      </c>
      <c r="J86" s="772" t="e">
        <v>#N/A</v>
      </c>
    </row>
    <row r="87" spans="4:10" x14ac:dyDescent="0.2">
      <c r="D87" s="776" t="e">
        <v>#N/A</v>
      </c>
      <c r="E87" s="776" t="e">
        <f>SUBSTITUTE(_xll.qlRateHelperQuoteName(D87),"SB6L","SB6LBASIS")</f>
        <v>#VALUE!</v>
      </c>
      <c r="F87" s="775" t="e">
        <f>_xll.qlRateHelperRate($D87)</f>
        <v>#VALUE!</v>
      </c>
      <c r="G87" s="775" t="str">
        <f>IF(ISERROR(_xll.qlSwapRateHelperSpread($D87)),IF(ISERROR(_xll.qlFuturesRateHelperConvexityAdjustment($D87)),"--",_xll.qlFuturesRateHelperConvexityAdjustment($D87)),_xll.qlSwapRateHelperSpread($D87))</f>
        <v>--</v>
      </c>
      <c r="H87" s="1477" t="e">
        <f>_xll.qlRateHelperEarliestDate($D87)</f>
        <v>#VALUE!</v>
      </c>
      <c r="I87" s="1476" t="e">
        <f>_xll.qlRateHelperLatestDate($D87)</f>
        <v>#VALUE!</v>
      </c>
      <c r="J87" s="772" t="e">
        <v>#N/A</v>
      </c>
    </row>
    <row r="88" spans="4:10" x14ac:dyDescent="0.2">
      <c r="D88" s="776" t="e">
        <v>#N/A</v>
      </c>
      <c r="E88" s="776" t="e">
        <f>SUBSTITUTE(_xll.qlRateHelperQuoteName(D88),"SB6L","SB6LBASIS")</f>
        <v>#VALUE!</v>
      </c>
      <c r="F88" s="775" t="e">
        <f>_xll.qlRateHelperRate($D88)</f>
        <v>#VALUE!</v>
      </c>
      <c r="G88" s="775" t="str">
        <f>IF(ISERROR(_xll.qlSwapRateHelperSpread($D88)),IF(ISERROR(_xll.qlFuturesRateHelperConvexityAdjustment($D88)),"--",_xll.qlFuturesRateHelperConvexityAdjustment($D88)),_xll.qlSwapRateHelperSpread($D88))</f>
        <v>--</v>
      </c>
      <c r="H88" s="1477" t="e">
        <f>_xll.qlRateHelperEarliestDate($D88)</f>
        <v>#VALUE!</v>
      </c>
      <c r="I88" s="1476" t="e">
        <f>_xll.qlRateHelperLatestDate($D88)</f>
        <v>#VALUE!</v>
      </c>
      <c r="J88" s="772" t="e">
        <v>#N/A</v>
      </c>
    </row>
    <row r="89" spans="4:10" x14ac:dyDescent="0.2">
      <c r="D89" s="776" t="e">
        <v>#N/A</v>
      </c>
      <c r="E89" s="776" t="e">
        <f>SUBSTITUTE(_xll.qlRateHelperQuoteName(D89),"SB6L","SB6LBASIS")</f>
        <v>#VALUE!</v>
      </c>
      <c r="F89" s="775" t="e">
        <f>_xll.qlRateHelperRate($D89)</f>
        <v>#VALUE!</v>
      </c>
      <c r="G89" s="775" t="str">
        <f>IF(ISERROR(_xll.qlSwapRateHelperSpread($D89)),IF(ISERROR(_xll.qlFuturesRateHelperConvexityAdjustment($D89)),"--",_xll.qlFuturesRateHelperConvexityAdjustment($D89)),_xll.qlSwapRateHelperSpread($D89))</f>
        <v>--</v>
      </c>
      <c r="H89" s="1477" t="e">
        <f>_xll.qlRateHelperEarliestDate($D89)</f>
        <v>#VALUE!</v>
      </c>
      <c r="I89" s="1476" t="e">
        <f>_xll.qlRateHelperLatestDate($D89)</f>
        <v>#VALUE!</v>
      </c>
      <c r="J89" s="772" t="e">
        <v>#N/A</v>
      </c>
    </row>
    <row r="90" spans="4:10" x14ac:dyDescent="0.2">
      <c r="D90" s="776" t="e">
        <v>#N/A</v>
      </c>
      <c r="E90" s="776" t="e">
        <f>SUBSTITUTE(_xll.qlRateHelperQuoteName(D90),"SB6L","SB6LBASIS")</f>
        <v>#VALUE!</v>
      </c>
      <c r="F90" s="775" t="e">
        <f>_xll.qlRateHelperRate($D90)</f>
        <v>#VALUE!</v>
      </c>
      <c r="G90" s="775" t="str">
        <f>IF(ISERROR(_xll.qlSwapRateHelperSpread($D90)),IF(ISERROR(_xll.qlFuturesRateHelperConvexityAdjustment($D90)),"--",_xll.qlFuturesRateHelperConvexityAdjustment($D90)),_xll.qlSwapRateHelperSpread($D90))</f>
        <v>--</v>
      </c>
      <c r="H90" s="1477" t="e">
        <f>_xll.qlRateHelperEarliestDate($D90)</f>
        <v>#VALUE!</v>
      </c>
      <c r="I90" s="1476" t="e">
        <f>_xll.qlRateHelperLatestDate($D90)</f>
        <v>#VALUE!</v>
      </c>
      <c r="J90" s="772" t="e">
        <v>#N/A</v>
      </c>
    </row>
    <row r="91" spans="4:10" x14ac:dyDescent="0.2">
      <c r="D91" s="776" t="e">
        <v>#N/A</v>
      </c>
      <c r="E91" s="776" t="e">
        <f>SUBSTITUTE(_xll.qlRateHelperQuoteName(D91),"SB6L","SB6LBASIS")</f>
        <v>#VALUE!</v>
      </c>
      <c r="F91" s="775" t="e">
        <f>_xll.qlRateHelperRate($D91)</f>
        <v>#VALUE!</v>
      </c>
      <c r="G91" s="775" t="str">
        <f>IF(ISERROR(_xll.qlSwapRateHelperSpread($D91)),IF(ISERROR(_xll.qlFuturesRateHelperConvexityAdjustment($D91)),"--",_xll.qlFuturesRateHelperConvexityAdjustment($D91)),_xll.qlSwapRateHelperSpread($D91))</f>
        <v>--</v>
      </c>
      <c r="H91" s="1477" t="e">
        <f>_xll.qlRateHelperEarliestDate($D91)</f>
        <v>#VALUE!</v>
      </c>
      <c r="I91" s="1476" t="e">
        <f>_xll.qlRateHelperLatestDate($D91)</f>
        <v>#VALUE!</v>
      </c>
      <c r="J91" s="772" t="e">
        <v>#N/A</v>
      </c>
    </row>
    <row r="92" spans="4:10" x14ac:dyDescent="0.2">
      <c r="D92" s="776" t="e">
        <v>#N/A</v>
      </c>
      <c r="E92" s="776" t="e">
        <f>SUBSTITUTE(_xll.qlRateHelperQuoteName(D92),"SB6L","SB6LBASIS")</f>
        <v>#VALUE!</v>
      </c>
      <c r="F92" s="775" t="e">
        <f>_xll.qlRateHelperRate($D92)</f>
        <v>#VALUE!</v>
      </c>
      <c r="G92" s="775" t="str">
        <f>IF(ISERROR(_xll.qlSwapRateHelperSpread($D92)),IF(ISERROR(_xll.qlFuturesRateHelperConvexityAdjustment($D92)),"--",_xll.qlFuturesRateHelperConvexityAdjustment($D92)),_xll.qlSwapRateHelperSpread($D92))</f>
        <v>--</v>
      </c>
      <c r="H92" s="1477" t="e">
        <f>_xll.qlRateHelperEarliestDate($D92)</f>
        <v>#VALUE!</v>
      </c>
      <c r="I92" s="1476" t="e">
        <f>_xll.qlRateHelperLatestDate($D92)</f>
        <v>#VALUE!</v>
      </c>
      <c r="J92" s="772" t="e">
        <v>#N/A</v>
      </c>
    </row>
    <row r="93" spans="4:10" x14ac:dyDescent="0.2">
      <c r="D93" s="776" t="e">
        <v>#N/A</v>
      </c>
      <c r="E93" s="776" t="e">
        <f>SUBSTITUTE(_xll.qlRateHelperQuoteName(D93),"SB6L","SB6LBASIS")</f>
        <v>#VALUE!</v>
      </c>
      <c r="F93" s="775" t="e">
        <f>_xll.qlRateHelperRate($D93)</f>
        <v>#VALUE!</v>
      </c>
      <c r="G93" s="775" t="str">
        <f>IF(ISERROR(_xll.qlSwapRateHelperSpread($D93)),IF(ISERROR(_xll.qlFuturesRateHelperConvexityAdjustment($D93)),"--",_xll.qlFuturesRateHelperConvexityAdjustment($D93)),_xll.qlSwapRateHelperSpread($D93))</f>
        <v>--</v>
      </c>
      <c r="H93" s="1477" t="e">
        <f>_xll.qlRateHelperEarliestDate($D93)</f>
        <v>#VALUE!</v>
      </c>
      <c r="I93" s="1476" t="e">
        <f>_xll.qlRateHelperLatestDate($D93)</f>
        <v>#VALUE!</v>
      </c>
      <c r="J93" s="772" t="e">
        <v>#N/A</v>
      </c>
    </row>
    <row r="94" spans="4:10" x14ac:dyDescent="0.2">
      <c r="D94" s="776" t="e">
        <v>#N/A</v>
      </c>
      <c r="E94" s="776" t="e">
        <f>SUBSTITUTE(_xll.qlRateHelperQuoteName(D94),"SB6L","SB6LBASIS")</f>
        <v>#VALUE!</v>
      </c>
      <c r="F94" s="775" t="e">
        <f>_xll.qlRateHelperRate($D94)</f>
        <v>#VALUE!</v>
      </c>
      <c r="G94" s="775" t="str">
        <f>IF(ISERROR(_xll.qlSwapRateHelperSpread($D94)),IF(ISERROR(_xll.qlFuturesRateHelperConvexityAdjustment($D94)),"--",_xll.qlFuturesRateHelperConvexityAdjustment($D94)),_xll.qlSwapRateHelperSpread($D94))</f>
        <v>--</v>
      </c>
      <c r="H94" s="1477" t="e">
        <f>_xll.qlRateHelperEarliestDate($D94)</f>
        <v>#VALUE!</v>
      </c>
      <c r="I94" s="1476" t="e">
        <f>_xll.qlRateHelperLatestDate($D94)</f>
        <v>#VALUE!</v>
      </c>
      <c r="J94" s="772" t="e">
        <v>#N/A</v>
      </c>
    </row>
    <row r="95" spans="4:10" x14ac:dyDescent="0.2">
      <c r="D95" s="776" t="e">
        <v>#N/A</v>
      </c>
      <c r="E95" s="776" t="e">
        <f>SUBSTITUTE(_xll.qlRateHelperQuoteName(D95),"SB6L","SB6LBASIS")</f>
        <v>#VALUE!</v>
      </c>
      <c r="F95" s="775" t="e">
        <f>_xll.qlRateHelperRate($D95)</f>
        <v>#VALUE!</v>
      </c>
      <c r="G95" s="775" t="str">
        <f>IF(ISERROR(_xll.qlSwapRateHelperSpread($D95)),IF(ISERROR(_xll.qlFuturesRateHelperConvexityAdjustment($D95)),"--",_xll.qlFuturesRateHelperConvexityAdjustment($D95)),_xll.qlSwapRateHelperSpread($D95))</f>
        <v>--</v>
      </c>
      <c r="H95" s="1477" t="e">
        <f>_xll.qlRateHelperEarliestDate($D95)</f>
        <v>#VALUE!</v>
      </c>
      <c r="I95" s="1476" t="e">
        <f>_xll.qlRateHelperLatestDate($D95)</f>
        <v>#VALUE!</v>
      </c>
      <c r="J95" s="772" t="e">
        <v>#N/A</v>
      </c>
    </row>
    <row r="96" spans="4:10" x14ac:dyDescent="0.2">
      <c r="D96" s="776" t="e">
        <v>#N/A</v>
      </c>
      <c r="E96" s="776" t="e">
        <f>SUBSTITUTE(_xll.qlRateHelperQuoteName(D96),"SB6L","SB6LBASIS")</f>
        <v>#VALUE!</v>
      </c>
      <c r="F96" s="775" t="e">
        <f>_xll.qlRateHelperRate($D96)</f>
        <v>#VALUE!</v>
      </c>
      <c r="G96" s="775" t="str">
        <f>IF(ISERROR(_xll.qlSwapRateHelperSpread($D96)),IF(ISERROR(_xll.qlFuturesRateHelperConvexityAdjustment($D96)),"--",_xll.qlFuturesRateHelperConvexityAdjustment($D96)),_xll.qlSwapRateHelperSpread($D96))</f>
        <v>--</v>
      </c>
      <c r="H96" s="1477" t="e">
        <f>_xll.qlRateHelperEarliestDate($D96)</f>
        <v>#VALUE!</v>
      </c>
      <c r="I96" s="1476" t="e">
        <f>_xll.qlRateHelperLatestDate($D96)</f>
        <v>#VALUE!</v>
      </c>
      <c r="J96" s="772" t="e">
        <v>#N/A</v>
      </c>
    </row>
    <row r="97" spans="4:10" x14ac:dyDescent="0.2">
      <c r="D97" s="776" t="e">
        <v>#N/A</v>
      </c>
      <c r="E97" s="776" t="e">
        <f>SUBSTITUTE(_xll.qlRateHelperQuoteName(D97),"SB6L","SB6LBASIS")</f>
        <v>#VALUE!</v>
      </c>
      <c r="F97" s="775" t="e">
        <f>_xll.qlRateHelperRate($D97)</f>
        <v>#VALUE!</v>
      </c>
      <c r="G97" s="775" t="str">
        <f>IF(ISERROR(_xll.qlSwapRateHelperSpread($D97)),IF(ISERROR(_xll.qlFuturesRateHelperConvexityAdjustment($D97)),"--",_xll.qlFuturesRateHelperConvexityAdjustment($D97)),_xll.qlSwapRateHelperSpread($D97))</f>
        <v>--</v>
      </c>
      <c r="H97" s="1477" t="e">
        <f>_xll.qlRateHelperEarliestDate($D97)</f>
        <v>#VALUE!</v>
      </c>
      <c r="I97" s="1476" t="e">
        <f>_xll.qlRateHelperLatestDate($D97)</f>
        <v>#VALUE!</v>
      </c>
      <c r="J97" s="772" t="e">
        <v>#N/A</v>
      </c>
    </row>
    <row r="98" spans="4:10" x14ac:dyDescent="0.2">
      <c r="D98" s="776" t="e">
        <v>#N/A</v>
      </c>
      <c r="E98" s="776" t="e">
        <f>SUBSTITUTE(_xll.qlRateHelperQuoteName(D98),"SB6L","SB6LBASIS")</f>
        <v>#VALUE!</v>
      </c>
      <c r="F98" s="775" t="e">
        <f>_xll.qlRateHelperRate($D98)</f>
        <v>#VALUE!</v>
      </c>
      <c r="G98" s="775" t="str">
        <f>IF(ISERROR(_xll.qlSwapRateHelperSpread($D98)),IF(ISERROR(_xll.qlFuturesRateHelperConvexityAdjustment($D98)),"--",_xll.qlFuturesRateHelperConvexityAdjustment($D98)),_xll.qlSwapRateHelperSpread($D98))</f>
        <v>--</v>
      </c>
      <c r="H98" s="1477" t="e">
        <f>_xll.qlRateHelperEarliestDate($D98)</f>
        <v>#VALUE!</v>
      </c>
      <c r="I98" s="1476" t="e">
        <f>_xll.qlRateHelperLatestDate($D98)</f>
        <v>#VALUE!</v>
      </c>
      <c r="J98" s="772" t="e">
        <v>#N/A</v>
      </c>
    </row>
    <row r="99" spans="4:10" x14ac:dyDescent="0.2">
      <c r="D99" s="776" t="e">
        <v>#N/A</v>
      </c>
      <c r="E99" s="776" t="e">
        <f>SUBSTITUTE(_xll.qlRateHelperQuoteName(D99),"SB6L","SB6LBASIS")</f>
        <v>#VALUE!</v>
      </c>
      <c r="F99" s="775" t="e">
        <f>_xll.qlRateHelperRate($D99)</f>
        <v>#VALUE!</v>
      </c>
      <c r="G99" s="775" t="str">
        <f>IF(ISERROR(_xll.qlSwapRateHelperSpread($D99)),IF(ISERROR(_xll.qlFuturesRateHelperConvexityAdjustment($D99)),"--",_xll.qlFuturesRateHelperConvexityAdjustment($D99)),_xll.qlSwapRateHelperSpread($D99))</f>
        <v>--</v>
      </c>
      <c r="H99" s="1477" t="e">
        <f>_xll.qlRateHelperEarliestDate($D99)</f>
        <v>#VALUE!</v>
      </c>
      <c r="I99" s="1476" t="e">
        <f>_xll.qlRateHelperLatestDate($D99)</f>
        <v>#VALUE!</v>
      </c>
      <c r="J99" s="772" t="e">
        <v>#N/A</v>
      </c>
    </row>
    <row r="100" spans="4:10" x14ac:dyDescent="0.2">
      <c r="D100" s="776" t="e">
        <v>#N/A</v>
      </c>
      <c r="E100" s="776" t="e">
        <f>SUBSTITUTE(_xll.qlRateHelperQuoteName(D100),"SB6L","SB6LBASIS")</f>
        <v>#VALUE!</v>
      </c>
      <c r="F100" s="775" t="e">
        <f>_xll.qlRateHelperRate($D100)</f>
        <v>#VALUE!</v>
      </c>
      <c r="G100" s="775" t="str">
        <f>IF(ISERROR(_xll.qlSwapRateHelperSpread($D100)),IF(ISERROR(_xll.qlFuturesRateHelperConvexityAdjustment($D100)),"--",_xll.qlFuturesRateHelperConvexityAdjustment($D100)),_xll.qlSwapRateHelperSpread($D100))</f>
        <v>--</v>
      </c>
      <c r="H100" s="1477" t="e">
        <f>_xll.qlRateHelperEarliestDate($D100)</f>
        <v>#VALUE!</v>
      </c>
      <c r="I100" s="1476" t="e">
        <f>_xll.qlRateHelperLatestDate($D100)</f>
        <v>#VALUE!</v>
      </c>
      <c r="J100" s="772" t="e">
        <v>#N/A</v>
      </c>
    </row>
    <row r="101" spans="4:10" x14ac:dyDescent="0.2">
      <c r="D101" s="776" t="e">
        <v>#N/A</v>
      </c>
      <c r="E101" s="776" t="e">
        <f>SUBSTITUTE(_xll.qlRateHelperQuoteName(D101),"SB6L","SB6LBASIS")</f>
        <v>#VALUE!</v>
      </c>
      <c r="F101" s="775" t="e">
        <f>_xll.qlRateHelperRate($D101)</f>
        <v>#VALUE!</v>
      </c>
      <c r="G101" s="775" t="str">
        <f>IF(ISERROR(_xll.qlSwapRateHelperSpread($D101)),IF(ISERROR(_xll.qlFuturesRateHelperConvexityAdjustment($D101)),"--",_xll.qlFuturesRateHelperConvexityAdjustment($D101)),_xll.qlSwapRateHelperSpread($D101))</f>
        <v>--</v>
      </c>
      <c r="H101" s="1477" t="e">
        <f>_xll.qlRateHelperEarliestDate($D101)</f>
        <v>#VALUE!</v>
      </c>
      <c r="I101" s="1476" t="e">
        <f>_xll.qlRateHelperLatestDate($D101)</f>
        <v>#VALUE!</v>
      </c>
      <c r="J101" s="772" t="e">
        <v>#N/A</v>
      </c>
    </row>
    <row r="102" spans="4:10" x14ac:dyDescent="0.2">
      <c r="D102" s="776" t="e">
        <v>#N/A</v>
      </c>
      <c r="E102" s="776" t="e">
        <f>SUBSTITUTE(_xll.qlRateHelperQuoteName(D102),"SB6L","SB6LBASIS")</f>
        <v>#VALUE!</v>
      </c>
      <c r="F102" s="775" t="e">
        <f>_xll.qlRateHelperRate($D102)</f>
        <v>#VALUE!</v>
      </c>
      <c r="G102" s="775" t="str">
        <f>IF(ISERROR(_xll.qlSwapRateHelperSpread($D102)),IF(ISERROR(_xll.qlFuturesRateHelperConvexityAdjustment($D102)),"--",_xll.qlFuturesRateHelperConvexityAdjustment($D102)),_xll.qlSwapRateHelperSpread($D102))</f>
        <v>--</v>
      </c>
      <c r="H102" s="1477" t="e">
        <f>_xll.qlRateHelperEarliestDate($D102)</f>
        <v>#VALUE!</v>
      </c>
      <c r="I102" s="1476" t="e">
        <f>_xll.qlRateHelperLatestDate($D102)</f>
        <v>#VALUE!</v>
      </c>
      <c r="J102" s="772" t="e">
        <v>#N/A</v>
      </c>
    </row>
    <row r="103" spans="4:10" x14ac:dyDescent="0.2">
      <c r="D103" s="776" t="e">
        <v>#N/A</v>
      </c>
      <c r="E103" s="776" t="e">
        <f>SUBSTITUTE(_xll.qlRateHelperQuoteName(D103),"SB6L","SB6LBASIS")</f>
        <v>#VALUE!</v>
      </c>
      <c r="F103" s="775" t="e">
        <f>_xll.qlRateHelperRate($D103)</f>
        <v>#VALUE!</v>
      </c>
      <c r="G103" s="775" t="str">
        <f>IF(ISERROR(_xll.qlSwapRateHelperSpread($D103)),IF(ISERROR(_xll.qlFuturesRateHelperConvexityAdjustment($D103)),"--",_xll.qlFuturesRateHelperConvexityAdjustment($D103)),_xll.qlSwapRateHelperSpread($D103))</f>
        <v>--</v>
      </c>
      <c r="H103" s="1477" t="e">
        <f>_xll.qlRateHelperEarliestDate($D103)</f>
        <v>#VALUE!</v>
      </c>
      <c r="I103" s="1476" t="e">
        <f>_xll.qlRateHelperLatestDate($D103)</f>
        <v>#VALUE!</v>
      </c>
      <c r="J103" s="772" t="e">
        <v>#N/A</v>
      </c>
    </row>
    <row r="104" spans="4:10" x14ac:dyDescent="0.2">
      <c r="D104" s="776" t="e">
        <v>#N/A</v>
      </c>
      <c r="E104" s="776" t="e">
        <f>SUBSTITUTE(_xll.qlRateHelperQuoteName(D104),"SB6L","SB6LBASIS")</f>
        <v>#VALUE!</v>
      </c>
      <c r="F104" s="775" t="e">
        <f>_xll.qlRateHelperRate($D104)</f>
        <v>#VALUE!</v>
      </c>
      <c r="G104" s="775" t="str">
        <f>IF(ISERROR(_xll.qlSwapRateHelperSpread($D104)),IF(ISERROR(_xll.qlFuturesRateHelperConvexityAdjustment($D104)),"--",_xll.qlFuturesRateHelperConvexityAdjustment($D104)),_xll.qlSwapRateHelperSpread($D104))</f>
        <v>--</v>
      </c>
      <c r="H104" s="1477" t="e">
        <f>_xll.qlRateHelperEarliestDate($D104)</f>
        <v>#VALUE!</v>
      </c>
      <c r="I104" s="1476" t="e">
        <f>_xll.qlRateHelperLatestDate($D104)</f>
        <v>#VALUE!</v>
      </c>
      <c r="J104" s="772" t="e">
        <v>#N/A</v>
      </c>
    </row>
    <row r="105" spans="4:10" x14ac:dyDescent="0.2">
      <c r="D105" s="776" t="e">
        <v>#N/A</v>
      </c>
      <c r="E105" s="776" t="e">
        <f>SUBSTITUTE(_xll.qlRateHelperQuoteName(D105),"SB6L","SB6LBASIS")</f>
        <v>#VALUE!</v>
      </c>
      <c r="F105" s="775" t="e">
        <f>_xll.qlRateHelperRate($D105)</f>
        <v>#VALUE!</v>
      </c>
      <c r="G105" s="775" t="str">
        <f>IF(ISERROR(_xll.qlSwapRateHelperSpread($D105)),IF(ISERROR(_xll.qlFuturesRateHelperConvexityAdjustment($D105)),"--",_xll.qlFuturesRateHelperConvexityAdjustment($D105)),_xll.qlSwapRateHelperSpread($D105))</f>
        <v>--</v>
      </c>
      <c r="H105" s="1477" t="e">
        <f>_xll.qlRateHelperEarliestDate($D105)</f>
        <v>#VALUE!</v>
      </c>
      <c r="I105" s="1476" t="e">
        <f>_xll.qlRateHelperLatestDate($D105)</f>
        <v>#VALUE!</v>
      </c>
      <c r="J105" s="772" t="e">
        <v>#N/A</v>
      </c>
    </row>
    <row r="106" spans="4:10" x14ac:dyDescent="0.2">
      <c r="D106" s="776" t="e">
        <v>#N/A</v>
      </c>
      <c r="E106" s="776" t="e">
        <f>SUBSTITUTE(_xll.qlRateHelperQuoteName(D106),"SB6L","SB6LBASIS")</f>
        <v>#VALUE!</v>
      </c>
      <c r="F106" s="775" t="e">
        <f>_xll.qlRateHelperRate($D106)</f>
        <v>#VALUE!</v>
      </c>
      <c r="G106" s="775" t="str">
        <f>IF(ISERROR(_xll.qlSwapRateHelperSpread($D106)),IF(ISERROR(_xll.qlFuturesRateHelperConvexityAdjustment($D106)),"--",_xll.qlFuturesRateHelperConvexityAdjustment($D106)),_xll.qlSwapRateHelperSpread($D106))</f>
        <v>--</v>
      </c>
      <c r="H106" s="1477" t="e">
        <f>_xll.qlRateHelperEarliestDate($D106)</f>
        <v>#VALUE!</v>
      </c>
      <c r="I106" s="1476" t="e">
        <f>_xll.qlRateHelperLatestDate($D106)</f>
        <v>#VALUE!</v>
      </c>
      <c r="J106" s="772" t="e">
        <v>#N/A</v>
      </c>
    </row>
    <row r="107" spans="4:10" x14ac:dyDescent="0.2">
      <c r="D107" s="776" t="e">
        <v>#N/A</v>
      </c>
      <c r="E107" s="776" t="e">
        <f>SUBSTITUTE(_xll.qlRateHelperQuoteName(D107),"SB6L","SB6LBASIS")</f>
        <v>#VALUE!</v>
      </c>
      <c r="F107" s="775" t="e">
        <f>_xll.qlRateHelperRate($D107)</f>
        <v>#VALUE!</v>
      </c>
      <c r="G107" s="775" t="str">
        <f>IF(ISERROR(_xll.qlSwapRateHelperSpread($D107)),IF(ISERROR(_xll.qlFuturesRateHelperConvexityAdjustment($D107)),"--",_xll.qlFuturesRateHelperConvexityAdjustment($D107)),_xll.qlSwapRateHelperSpread($D107))</f>
        <v>--</v>
      </c>
      <c r="H107" s="1477" t="e">
        <f>_xll.qlRateHelperEarliestDate($D107)</f>
        <v>#VALUE!</v>
      </c>
      <c r="I107" s="1476" t="e">
        <f>_xll.qlRateHelperLatestDate($D107)</f>
        <v>#VALUE!</v>
      </c>
      <c r="J107" s="772" t="e">
        <v>#N/A</v>
      </c>
    </row>
    <row r="108" spans="4:10" x14ac:dyDescent="0.2">
      <c r="D108" s="776" t="e">
        <v>#N/A</v>
      </c>
      <c r="E108" s="776" t="e">
        <f>SUBSTITUTE(_xll.qlRateHelperQuoteName(D108),"SB6L","SB6LBASIS")</f>
        <v>#VALUE!</v>
      </c>
      <c r="F108" s="775" t="e">
        <f>_xll.qlRateHelperRate($D108)</f>
        <v>#VALUE!</v>
      </c>
      <c r="G108" s="775" t="str">
        <f>IF(ISERROR(_xll.qlSwapRateHelperSpread($D108)),IF(ISERROR(_xll.qlFuturesRateHelperConvexityAdjustment($D108)),"--",_xll.qlFuturesRateHelperConvexityAdjustment($D108)),_xll.qlSwapRateHelperSpread($D108))</f>
        <v>--</v>
      </c>
      <c r="H108" s="1477" t="e">
        <f>_xll.qlRateHelperEarliestDate($D108)</f>
        <v>#VALUE!</v>
      </c>
      <c r="I108" s="1476" t="e">
        <f>_xll.qlRateHelperLatestDate($D108)</f>
        <v>#VALUE!</v>
      </c>
      <c r="J108" s="772" t="e">
        <v>#N/A</v>
      </c>
    </row>
    <row r="109" spans="4:10" x14ac:dyDescent="0.2">
      <c r="D109" s="776" t="e">
        <v>#N/A</v>
      </c>
      <c r="E109" s="776" t="e">
        <f>SUBSTITUTE(_xll.qlRateHelperQuoteName(D109),"SB6L","SB6LBASIS")</f>
        <v>#VALUE!</v>
      </c>
      <c r="F109" s="775" t="e">
        <f>_xll.qlRateHelperRate($D109)</f>
        <v>#VALUE!</v>
      </c>
      <c r="G109" s="775" t="str">
        <f>IF(ISERROR(_xll.qlSwapRateHelperSpread($D109)),IF(ISERROR(_xll.qlFuturesRateHelperConvexityAdjustment($D109)),"--",_xll.qlFuturesRateHelperConvexityAdjustment($D109)),_xll.qlSwapRateHelperSpread($D109))</f>
        <v>--</v>
      </c>
      <c r="H109" s="1477" t="e">
        <f>_xll.qlRateHelperEarliestDate($D109)</f>
        <v>#VALUE!</v>
      </c>
      <c r="I109" s="1476" t="e">
        <f>_xll.qlRateHelperLatestDate($D109)</f>
        <v>#VALUE!</v>
      </c>
      <c r="J109" s="772" t="e">
        <v>#N/A</v>
      </c>
    </row>
    <row r="110" spans="4:10" x14ac:dyDescent="0.2">
      <c r="D110" s="776" t="e">
        <v>#N/A</v>
      </c>
      <c r="E110" s="776" t="e">
        <f>SUBSTITUTE(_xll.qlRateHelperQuoteName(D110),"SB6L","SB6LBASIS")</f>
        <v>#VALUE!</v>
      </c>
      <c r="F110" s="775" t="e">
        <f>_xll.qlRateHelperRate($D110)</f>
        <v>#VALUE!</v>
      </c>
      <c r="G110" s="775" t="str">
        <f>IF(ISERROR(_xll.qlSwapRateHelperSpread($D110)),IF(ISERROR(_xll.qlFuturesRateHelperConvexityAdjustment($D110)),"--",_xll.qlFuturesRateHelperConvexityAdjustment($D110)),_xll.qlSwapRateHelperSpread($D110))</f>
        <v>--</v>
      </c>
      <c r="H110" s="1477" t="e">
        <f>_xll.qlRateHelperEarliestDate($D110)</f>
        <v>#VALUE!</v>
      </c>
      <c r="I110" s="1476" t="e">
        <f>_xll.qlRateHelperLatestDate($D110)</f>
        <v>#VALUE!</v>
      </c>
      <c r="J110" s="772" t="e">
        <v>#N/A</v>
      </c>
    </row>
    <row r="111" spans="4:10" x14ac:dyDescent="0.2">
      <c r="D111" s="776" t="e">
        <v>#N/A</v>
      </c>
      <c r="E111" s="776" t="e">
        <f>SUBSTITUTE(_xll.qlRateHelperQuoteName(D111),"SB6L","SB6LBASIS")</f>
        <v>#VALUE!</v>
      </c>
      <c r="F111" s="775" t="e">
        <f>_xll.qlRateHelperRate($D111)</f>
        <v>#VALUE!</v>
      </c>
      <c r="G111" s="775" t="str">
        <f>IF(ISERROR(_xll.qlSwapRateHelperSpread($D111)),IF(ISERROR(_xll.qlFuturesRateHelperConvexityAdjustment($D111)),"--",_xll.qlFuturesRateHelperConvexityAdjustment($D111)),_xll.qlSwapRateHelperSpread($D111))</f>
        <v>--</v>
      </c>
      <c r="H111" s="1477" t="e">
        <f>_xll.qlRateHelperEarliestDate($D111)</f>
        <v>#VALUE!</v>
      </c>
      <c r="I111" s="1476" t="e">
        <f>_xll.qlRateHelperLatestDate($D111)</f>
        <v>#VALUE!</v>
      </c>
      <c r="J111" s="772" t="e">
        <v>#N/A</v>
      </c>
    </row>
    <row r="112" spans="4:10" x14ac:dyDescent="0.2">
      <c r="D112" s="776" t="e">
        <v>#N/A</v>
      </c>
      <c r="E112" s="776" t="e">
        <f>SUBSTITUTE(_xll.qlRateHelperQuoteName(D112),"SB6L","SB6LBASIS")</f>
        <v>#VALUE!</v>
      </c>
      <c r="F112" s="775" t="e">
        <f>_xll.qlRateHelperRate($D112)</f>
        <v>#VALUE!</v>
      </c>
      <c r="G112" s="775" t="str">
        <f>IF(ISERROR(_xll.qlSwapRateHelperSpread($D112)),IF(ISERROR(_xll.qlFuturesRateHelperConvexityAdjustment($D112)),"--",_xll.qlFuturesRateHelperConvexityAdjustment($D112)),_xll.qlSwapRateHelperSpread($D112))</f>
        <v>--</v>
      </c>
      <c r="H112" s="1477" t="e">
        <f>_xll.qlRateHelperEarliestDate($D112)</f>
        <v>#VALUE!</v>
      </c>
      <c r="I112" s="1476" t="e">
        <f>_xll.qlRateHelperLatestDate($D112)</f>
        <v>#VALUE!</v>
      </c>
      <c r="J112" s="772" t="e">
        <v>#N/A</v>
      </c>
    </row>
    <row r="113" spans="4:10" x14ac:dyDescent="0.2">
      <c r="D113" s="776" t="e">
        <v>#N/A</v>
      </c>
      <c r="E113" s="776" t="e">
        <f>SUBSTITUTE(_xll.qlRateHelperQuoteName(D113),"SB6L","SB6LBASIS")</f>
        <v>#VALUE!</v>
      </c>
      <c r="F113" s="775" t="e">
        <f>_xll.qlRateHelperRate($D113)</f>
        <v>#VALUE!</v>
      </c>
      <c r="G113" s="775" t="str">
        <f>IF(ISERROR(_xll.qlSwapRateHelperSpread($D113)),IF(ISERROR(_xll.qlFuturesRateHelperConvexityAdjustment($D113)),"--",_xll.qlFuturesRateHelperConvexityAdjustment($D113)),_xll.qlSwapRateHelperSpread($D113))</f>
        <v>--</v>
      </c>
      <c r="H113" s="1477" t="e">
        <f>_xll.qlRateHelperEarliestDate($D113)</f>
        <v>#VALUE!</v>
      </c>
      <c r="I113" s="1476" t="e">
        <f>_xll.qlRateHelperLatestDate($D113)</f>
        <v>#VALUE!</v>
      </c>
      <c r="J113" s="772" t="e">
        <v>#N/A</v>
      </c>
    </row>
    <row r="114" spans="4:10" x14ac:dyDescent="0.2">
      <c r="D114" s="776" t="e">
        <v>#N/A</v>
      </c>
      <c r="E114" s="776" t="e">
        <f>SUBSTITUTE(_xll.qlRateHelperQuoteName(D114),"SB6L","SB6LBASIS")</f>
        <v>#VALUE!</v>
      </c>
      <c r="F114" s="775" t="e">
        <f>_xll.qlRateHelperRate($D114)</f>
        <v>#VALUE!</v>
      </c>
      <c r="G114" s="775" t="str">
        <f>IF(ISERROR(_xll.qlSwapRateHelperSpread($D114)),IF(ISERROR(_xll.qlFuturesRateHelperConvexityAdjustment($D114)),"--",_xll.qlFuturesRateHelperConvexityAdjustment($D114)),_xll.qlSwapRateHelperSpread($D114))</f>
        <v>--</v>
      </c>
      <c r="H114" s="1477" t="e">
        <f>_xll.qlRateHelperEarliestDate($D114)</f>
        <v>#VALUE!</v>
      </c>
      <c r="I114" s="1476" t="e">
        <f>_xll.qlRateHelperLatestDate($D114)</f>
        <v>#VALUE!</v>
      </c>
      <c r="J114" s="772" t="e">
        <v>#N/A</v>
      </c>
    </row>
    <row r="115" spans="4:10" x14ac:dyDescent="0.2">
      <c r="D115" s="776" t="e">
        <v>#N/A</v>
      </c>
      <c r="E115" s="776" t="e">
        <f>SUBSTITUTE(_xll.qlRateHelperQuoteName(D115),"SB6L","SB6LBASIS")</f>
        <v>#VALUE!</v>
      </c>
      <c r="F115" s="775" t="e">
        <f>_xll.qlRateHelperRate($D115)</f>
        <v>#VALUE!</v>
      </c>
      <c r="G115" s="775" t="str">
        <f>IF(ISERROR(_xll.qlSwapRateHelperSpread($D115)),IF(ISERROR(_xll.qlFuturesRateHelperConvexityAdjustment($D115)),"--",_xll.qlFuturesRateHelperConvexityAdjustment($D115)),_xll.qlSwapRateHelperSpread($D115))</f>
        <v>--</v>
      </c>
      <c r="H115" s="1477" t="e">
        <f>_xll.qlRateHelperEarliestDate($D115)</f>
        <v>#VALUE!</v>
      </c>
      <c r="I115" s="1476" t="e">
        <f>_xll.qlRateHelperLatestDate($D115)</f>
        <v>#VALUE!</v>
      </c>
      <c r="J115" s="772" t="e">
        <v>#N/A</v>
      </c>
    </row>
    <row r="116" spans="4:10" x14ac:dyDescent="0.2">
      <c r="D116" s="776" t="e">
        <v>#N/A</v>
      </c>
      <c r="E116" s="776" t="e">
        <f>SUBSTITUTE(_xll.qlRateHelperQuoteName(D116),"SB6L","SB6LBASIS")</f>
        <v>#VALUE!</v>
      </c>
      <c r="F116" s="775" t="e">
        <f>_xll.qlRateHelperRate($D116)</f>
        <v>#VALUE!</v>
      </c>
      <c r="G116" s="775" t="str">
        <f>IF(ISERROR(_xll.qlSwapRateHelperSpread($D116)),IF(ISERROR(_xll.qlFuturesRateHelperConvexityAdjustment($D116)),"--",_xll.qlFuturesRateHelperConvexityAdjustment($D116)),_xll.qlSwapRateHelperSpread($D116))</f>
        <v>--</v>
      </c>
      <c r="H116" s="1477" t="e">
        <f>_xll.qlRateHelperEarliestDate($D116)</f>
        <v>#VALUE!</v>
      </c>
      <c r="I116" s="1476" t="e">
        <f>_xll.qlRateHelperLatestDate($D116)</f>
        <v>#VALUE!</v>
      </c>
      <c r="J116" s="772" t="e">
        <v>#N/A</v>
      </c>
    </row>
    <row r="117" spans="4:10" x14ac:dyDescent="0.2">
      <c r="D117" s="776" t="e">
        <v>#N/A</v>
      </c>
      <c r="E117" s="776" t="e">
        <f>SUBSTITUTE(_xll.qlRateHelperQuoteName(D117),"SB6L","SB6LBASIS")</f>
        <v>#VALUE!</v>
      </c>
      <c r="F117" s="775" t="e">
        <f>_xll.qlRateHelperRate($D117)</f>
        <v>#VALUE!</v>
      </c>
      <c r="G117" s="775" t="str">
        <f>IF(ISERROR(_xll.qlSwapRateHelperSpread($D117)),IF(ISERROR(_xll.qlFuturesRateHelperConvexityAdjustment($D117)),"--",_xll.qlFuturesRateHelperConvexityAdjustment($D117)),_xll.qlSwapRateHelperSpread($D117))</f>
        <v>--</v>
      </c>
      <c r="H117" s="1477" t="e">
        <f>_xll.qlRateHelperEarliestDate($D117)</f>
        <v>#VALUE!</v>
      </c>
      <c r="I117" s="1476" t="e">
        <f>_xll.qlRateHelperLatestDate($D117)</f>
        <v>#VALUE!</v>
      </c>
      <c r="J117" s="772" t="e">
        <v>#N/A</v>
      </c>
    </row>
    <row r="118" spans="4:10" x14ac:dyDescent="0.2">
      <c r="D118" s="776" t="e">
        <v>#N/A</v>
      </c>
      <c r="E118" s="776" t="e">
        <f>SUBSTITUTE(_xll.qlRateHelperQuoteName(D118),"SB6L","SB6LBASIS")</f>
        <v>#VALUE!</v>
      </c>
      <c r="F118" s="775" t="e">
        <f>_xll.qlRateHelperRate($D118)</f>
        <v>#VALUE!</v>
      </c>
      <c r="G118" s="775" t="str">
        <f>IF(ISERROR(_xll.qlSwapRateHelperSpread($D118)),IF(ISERROR(_xll.qlFuturesRateHelperConvexityAdjustment($D118)),"--",_xll.qlFuturesRateHelperConvexityAdjustment($D118)),_xll.qlSwapRateHelperSpread($D118))</f>
        <v>--</v>
      </c>
      <c r="H118" s="1477" t="e">
        <f>_xll.qlRateHelperEarliestDate($D118)</f>
        <v>#VALUE!</v>
      </c>
      <c r="I118" s="1476" t="e">
        <f>_xll.qlRateHelperLatestDate($D118)</f>
        <v>#VALUE!</v>
      </c>
      <c r="J118" s="772" t="e">
        <v>#N/A</v>
      </c>
    </row>
    <row r="119" spans="4:10" x14ac:dyDescent="0.2">
      <c r="D119" s="776" t="e">
        <v>#N/A</v>
      </c>
      <c r="E119" s="776" t="e">
        <f>SUBSTITUTE(_xll.qlRateHelperQuoteName(D119),"SB6L","SB6LBASIS")</f>
        <v>#VALUE!</v>
      </c>
      <c r="F119" s="775" t="e">
        <f>_xll.qlRateHelperRate($D119)</f>
        <v>#VALUE!</v>
      </c>
      <c r="G119" s="775" t="str">
        <f>IF(ISERROR(_xll.qlSwapRateHelperSpread($D119)),IF(ISERROR(_xll.qlFuturesRateHelperConvexityAdjustment($D119)),"--",_xll.qlFuturesRateHelperConvexityAdjustment($D119)),_xll.qlSwapRateHelperSpread($D119))</f>
        <v>--</v>
      </c>
      <c r="H119" s="1477" t="e">
        <f>_xll.qlRateHelperEarliestDate($D119)</f>
        <v>#VALUE!</v>
      </c>
      <c r="I119" s="1476" t="e">
        <f>_xll.qlRateHelperLatestDate($D119)</f>
        <v>#VALUE!</v>
      </c>
      <c r="J119" s="772" t="e">
        <v>#N/A</v>
      </c>
    </row>
    <row r="120" spans="4:10" x14ac:dyDescent="0.2">
      <c r="D120" s="776" t="e">
        <v>#N/A</v>
      </c>
      <c r="E120" s="776" t="e">
        <f>SUBSTITUTE(_xll.qlRateHelperQuoteName(D120),"SB6L","SB6LBASIS")</f>
        <v>#VALUE!</v>
      </c>
      <c r="F120" s="775" t="e">
        <f>_xll.qlRateHelperRate($D120)</f>
        <v>#VALUE!</v>
      </c>
      <c r="G120" s="775" t="str">
        <f>IF(ISERROR(_xll.qlSwapRateHelperSpread($D120)),IF(ISERROR(_xll.qlFuturesRateHelperConvexityAdjustment($D120)),"--",_xll.qlFuturesRateHelperConvexityAdjustment($D120)),_xll.qlSwapRateHelperSpread($D120))</f>
        <v>--</v>
      </c>
      <c r="H120" s="1477" t="e">
        <f>_xll.qlRateHelperEarliestDate($D120)</f>
        <v>#VALUE!</v>
      </c>
      <c r="I120" s="1476" t="e">
        <f>_xll.qlRateHelperLatestDate($D120)</f>
        <v>#VALUE!</v>
      </c>
      <c r="J120" s="772" t="e">
        <v>#N/A</v>
      </c>
    </row>
    <row r="121" spans="4:10" x14ac:dyDescent="0.2">
      <c r="D121" s="776" t="e">
        <v>#N/A</v>
      </c>
      <c r="E121" s="776" t="e">
        <f>SUBSTITUTE(_xll.qlRateHelperQuoteName(D121),"SB6L","SB6LBASIS")</f>
        <v>#VALUE!</v>
      </c>
      <c r="F121" s="775" t="e">
        <f>_xll.qlRateHelperRate($D121)</f>
        <v>#VALUE!</v>
      </c>
      <c r="G121" s="775" t="str">
        <f>IF(ISERROR(_xll.qlSwapRateHelperSpread($D121)),IF(ISERROR(_xll.qlFuturesRateHelperConvexityAdjustment($D121)),"--",_xll.qlFuturesRateHelperConvexityAdjustment($D121)),_xll.qlSwapRateHelperSpread($D121))</f>
        <v>--</v>
      </c>
      <c r="H121" s="1477" t="e">
        <f>_xll.qlRateHelperEarliestDate($D121)</f>
        <v>#VALUE!</v>
      </c>
      <c r="I121" s="1476" t="e">
        <f>_xll.qlRateHelperLatestDate($D121)</f>
        <v>#VALUE!</v>
      </c>
      <c r="J121" s="772" t="e">
        <v>#N/A</v>
      </c>
    </row>
    <row r="122" spans="4:10" x14ac:dyDescent="0.2">
      <c r="D122" s="776" t="e">
        <v>#N/A</v>
      </c>
      <c r="E122" s="776" t="e">
        <f>SUBSTITUTE(_xll.qlRateHelperQuoteName(D122),"SB6L","SB6LBASIS")</f>
        <v>#VALUE!</v>
      </c>
      <c r="F122" s="775" t="e">
        <f>_xll.qlRateHelperRate($D122)</f>
        <v>#VALUE!</v>
      </c>
      <c r="G122" s="775" t="str">
        <f>IF(ISERROR(_xll.qlSwapRateHelperSpread($D122)),IF(ISERROR(_xll.qlFuturesRateHelperConvexityAdjustment($D122)),"--",_xll.qlFuturesRateHelperConvexityAdjustment($D122)),_xll.qlSwapRateHelperSpread($D122))</f>
        <v>--</v>
      </c>
      <c r="H122" s="1477" t="e">
        <f>_xll.qlRateHelperEarliestDate($D122)</f>
        <v>#VALUE!</v>
      </c>
      <c r="I122" s="1476" t="e">
        <f>_xll.qlRateHelperLatestDate($D122)</f>
        <v>#VALUE!</v>
      </c>
      <c r="J122" s="772" t="e">
        <v>#N/A</v>
      </c>
    </row>
    <row r="123" spans="4:10" x14ac:dyDescent="0.2">
      <c r="D123" s="776" t="e">
        <v>#N/A</v>
      </c>
      <c r="E123" s="776" t="e">
        <f>SUBSTITUTE(_xll.qlRateHelperQuoteName(D123),"SB6L","SB6LBASIS")</f>
        <v>#VALUE!</v>
      </c>
      <c r="F123" s="775" t="e">
        <f>_xll.qlRateHelperRate($D123)</f>
        <v>#VALUE!</v>
      </c>
      <c r="G123" s="775" t="str">
        <f>IF(ISERROR(_xll.qlSwapRateHelperSpread($D123)),IF(ISERROR(_xll.qlFuturesRateHelperConvexityAdjustment($D123)),"--",_xll.qlFuturesRateHelperConvexityAdjustment($D123)),_xll.qlSwapRateHelperSpread($D123))</f>
        <v>--</v>
      </c>
      <c r="H123" s="1477" t="e">
        <f>_xll.qlRateHelperEarliestDate($D123)</f>
        <v>#VALUE!</v>
      </c>
      <c r="I123" s="1476" t="e">
        <f>_xll.qlRateHelperLatestDate($D123)</f>
        <v>#VALUE!</v>
      </c>
      <c r="J123" s="772" t="e">
        <v>#N/A</v>
      </c>
    </row>
    <row r="124" spans="4:10" x14ac:dyDescent="0.2">
      <c r="D124" s="776" t="e">
        <v>#N/A</v>
      </c>
      <c r="E124" s="776" t="e">
        <f>SUBSTITUTE(_xll.qlRateHelperQuoteName(D124),"SB6L","SB6LBASIS")</f>
        <v>#VALUE!</v>
      </c>
      <c r="F124" s="775" t="e">
        <f>_xll.qlRateHelperRate($D124)</f>
        <v>#VALUE!</v>
      </c>
      <c r="G124" s="775" t="str">
        <f>IF(ISERROR(_xll.qlSwapRateHelperSpread($D124)),IF(ISERROR(_xll.qlFuturesRateHelperConvexityAdjustment($D124)),"--",_xll.qlFuturesRateHelperConvexityAdjustment($D124)),_xll.qlSwapRateHelperSpread($D124))</f>
        <v>--</v>
      </c>
      <c r="H124" s="1477" t="e">
        <f>_xll.qlRateHelperEarliestDate($D124)</f>
        <v>#VALUE!</v>
      </c>
      <c r="I124" s="1476" t="e">
        <f>_xll.qlRateHelperLatestDate($D124)</f>
        <v>#VALUE!</v>
      </c>
      <c r="J124" s="772" t="e">
        <v>#N/A</v>
      </c>
    </row>
    <row r="125" spans="4:10" x14ac:dyDescent="0.2">
      <c r="D125" s="776" t="e">
        <v>#N/A</v>
      </c>
      <c r="E125" s="776" t="e">
        <f>SUBSTITUTE(_xll.qlRateHelperQuoteName(D125),"SB6L","SB6LBASIS")</f>
        <v>#VALUE!</v>
      </c>
      <c r="F125" s="775" t="e">
        <f>_xll.qlRateHelperRate($D125)</f>
        <v>#VALUE!</v>
      </c>
      <c r="G125" s="775" t="str">
        <f>IF(ISERROR(_xll.qlSwapRateHelperSpread($D125)),IF(ISERROR(_xll.qlFuturesRateHelperConvexityAdjustment($D125)),"--",_xll.qlFuturesRateHelperConvexityAdjustment($D125)),_xll.qlSwapRateHelperSpread($D125))</f>
        <v>--</v>
      </c>
      <c r="H125" s="1477" t="e">
        <f>_xll.qlRateHelperEarliestDate($D125)</f>
        <v>#VALUE!</v>
      </c>
      <c r="I125" s="1476" t="e">
        <f>_xll.qlRateHelperLatestDate($D125)</f>
        <v>#VALUE!</v>
      </c>
      <c r="J125" s="772" t="e">
        <v>#N/A</v>
      </c>
    </row>
    <row r="126" spans="4:10" ht="12" thickBot="1" x14ac:dyDescent="0.25">
      <c r="D126" s="939" t="e">
        <v>#N/A</v>
      </c>
      <c r="E126" s="776" t="e">
        <f>SUBSTITUTE(_xll.qlRateHelperQuoteName(D126),"SB6L","SB6LBASIS")</f>
        <v>#VALUE!</v>
      </c>
      <c r="F126" s="938" t="e">
        <f>_xll.qlRateHelperRate($D126)</f>
        <v>#VALUE!</v>
      </c>
      <c r="G126" s="938" t="str">
        <f>IF(ISERROR(_xll.qlSwapRateHelperSpread($D126)),IF(ISERROR(_xll.qlFuturesRateHelperConvexityAdjustment($D126)),"--",_xll.qlFuturesRateHelperConvexityAdjustment($D126)),_xll.qlSwapRateHelperSpread($D126))</f>
        <v>--</v>
      </c>
      <c r="H126" s="1475" t="e">
        <f>_xll.qlRateHelperEarliestDate($D126)</f>
        <v>#VALUE!</v>
      </c>
      <c r="I126" s="1474" t="e">
        <f>_xll.qlRateHelperLatestDate($D126)</f>
        <v>#VALUE!</v>
      </c>
      <c r="J126" s="772" t="e">
        <v>#N/A</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K129"/>
  <sheetViews>
    <sheetView topLeftCell="B1" workbookViewId="0">
      <selection activeCell="B1" sqref="B1"/>
    </sheetView>
  </sheetViews>
  <sheetFormatPr defaultRowHeight="11.25" x14ac:dyDescent="0.2"/>
  <cols>
    <col min="1" max="1" width="15.140625" style="400" hidden="1" customWidth="1"/>
    <col min="2" max="2" width="22.42578125" style="400" bestFit="1" customWidth="1"/>
    <col min="3" max="4" width="8" style="400" bestFit="1" customWidth="1"/>
    <col min="5" max="5" width="8.5703125" style="400" customWidth="1"/>
    <col min="6" max="7" width="10" style="400" customWidth="1"/>
    <col min="8" max="9" width="17.28515625" style="400" bestFit="1" customWidth="1"/>
    <col min="10" max="10" width="3" style="399" bestFit="1" customWidth="1"/>
    <col min="11" max="11" width="19.28515625" style="399" bestFit="1" customWidth="1"/>
    <col min="12" max="12" width="28.140625" style="399" bestFit="1" customWidth="1"/>
    <col min="13" max="13" width="3.5703125" style="399" customWidth="1"/>
    <col min="14" max="16384" width="9.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ht="11.25" customHeight="1" x14ac:dyDescent="0.2">
      <c r="A2" s="299" t="str">
        <f>'Deposits (5)'!E3</f>
        <v>obj_004e1#0023</v>
      </c>
      <c r="B2" s="299" t="str">
        <f>SUBSTITUTE(_xll.qlRateHelperQuoteName(A2),"SB6L","SB6LBASIS")</f>
        <v>GBPSND_SYNTH1M_Quote</v>
      </c>
      <c r="C2" s="791">
        <f>_xll.qlRateHelperQuoteValue($A2,Trigger)</f>
        <v>5.3839999999999999E-3</v>
      </c>
      <c r="D2" s="791"/>
      <c r="E2" s="59" t="b">
        <v>0</v>
      </c>
      <c r="F2" s="59">
        <v>10</v>
      </c>
      <c r="G2" s="59">
        <v>1</v>
      </c>
      <c r="H2" s="947">
        <f>_xll.qlRateHelperEarliestDate($A2,Trigger)</f>
        <v>42184</v>
      </c>
      <c r="I2" s="946">
        <f>_xll.qlRateHelperLatestDate($A2,Trigger)</f>
        <v>42185</v>
      </c>
      <c r="J2" s="399">
        <v>10</v>
      </c>
      <c r="K2" s="399" t="s">
        <v>412</v>
      </c>
    </row>
    <row r="3" spans="1:11" x14ac:dyDescent="0.2">
      <c r="A3" s="299" t="str">
        <f>'Deposits (5)'!E4</f>
        <v>obj_004e5#0023</v>
      </c>
      <c r="B3" s="299" t="str">
        <f>SUBSTITUTE(_xll.qlRateHelperQuoteName(A3),"SB6L","SB6LBASIS")</f>
        <v>GBPSWD_SYNTH1M_Quote</v>
      </c>
      <c r="C3" s="791">
        <f>_xll.qlRateHelperQuoteValue($A3,Trigger)</f>
        <v>5.1450000000000003E-3</v>
      </c>
      <c r="D3" s="791"/>
      <c r="E3" s="59" t="b">
        <v>0</v>
      </c>
      <c r="F3" s="59">
        <v>10</v>
      </c>
      <c r="G3" s="59">
        <v>1</v>
      </c>
      <c r="H3" s="947">
        <f>_xll.qlRateHelperEarliestDate($A3,Trigger)</f>
        <v>42180</v>
      </c>
      <c r="I3" s="946">
        <f>_xll.qlRateHelperLatestDate($A3,Trigger)</f>
        <v>42187</v>
      </c>
      <c r="J3" s="399">
        <v>20</v>
      </c>
      <c r="K3" s="399" t="s">
        <v>411</v>
      </c>
    </row>
    <row r="4" spans="1:11" x14ac:dyDescent="0.2">
      <c r="A4" s="299" t="str">
        <f>'Deposits (5)'!E5</f>
        <v>obj_004e2#0023</v>
      </c>
      <c r="B4" s="299" t="str">
        <f>SUBSTITUTE(_xll.qlRateHelperQuoteName(A4),"SB6L","SB6LBASIS")</f>
        <v>GBP2WD_SYNTH1M_Quote</v>
      </c>
      <c r="C4" s="791">
        <f>_xll.qlRateHelperQuoteValue($A4,Trigger)</f>
        <v>5.1240000000000001E-3</v>
      </c>
      <c r="D4" s="791"/>
      <c r="E4" s="59" t="b">
        <v>0</v>
      </c>
      <c r="F4" s="59">
        <v>10</v>
      </c>
      <c r="G4" s="59">
        <v>1</v>
      </c>
      <c r="H4" s="947">
        <f>_xll.qlRateHelperEarliestDate($A4,Trigger)</f>
        <v>42180</v>
      </c>
      <c r="I4" s="946">
        <f>_xll.qlRateHelperLatestDate($A4,Trigger)</f>
        <v>42194</v>
      </c>
      <c r="J4" s="399">
        <v>30</v>
      </c>
      <c r="K4" s="399" t="s">
        <v>410</v>
      </c>
    </row>
    <row r="5" spans="1:11" x14ac:dyDescent="0.2">
      <c r="A5" s="299" t="str">
        <f>'Deposits (5)'!E6</f>
        <v>obj_004de#0023</v>
      </c>
      <c r="B5" s="299" t="str">
        <f>SUBSTITUTE(_xll.qlRateHelperQuoteName(A5),"SB6L","SB6LBASIS")</f>
        <v>GBP3WD_SYNTH1M_Quote</v>
      </c>
      <c r="C5" s="791">
        <f>_xll.qlRateHelperQuoteValue($A5,Trigger)</f>
        <v>5.1139999999999996E-3</v>
      </c>
      <c r="D5" s="791"/>
      <c r="E5" s="59" t="b">
        <v>0</v>
      </c>
      <c r="F5" s="59">
        <v>10</v>
      </c>
      <c r="G5" s="59">
        <v>1</v>
      </c>
      <c r="H5" s="947">
        <f>_xll.qlRateHelperEarliestDate($A5,Trigger)</f>
        <v>42180</v>
      </c>
      <c r="I5" s="946">
        <f>_xll.qlRateHelperLatestDate($A5,Trigger)</f>
        <v>42201</v>
      </c>
      <c r="J5" s="399">
        <v>40</v>
      </c>
      <c r="K5" s="399" t="s">
        <v>409</v>
      </c>
    </row>
    <row r="6" spans="1:11" x14ac:dyDescent="0.2">
      <c r="A6" s="299" t="str">
        <f>'Deposits (5)'!E7</f>
        <v>obj_004e4#0023</v>
      </c>
      <c r="B6" s="299" t="str">
        <f>SUBSTITUTE(_xll.qlRateHelperQuoteName(A6),"SB6L","SB6LBASIS")</f>
        <v>GBP1MD_SYNTH1M_Quote</v>
      </c>
      <c r="C6" s="791">
        <f>_xll.qlRateHelperQuoteValue($A6,Trigger)</f>
        <v>5.097E-3</v>
      </c>
      <c r="D6" s="791"/>
      <c r="E6" s="59" t="b">
        <v>1</v>
      </c>
      <c r="F6" s="59">
        <v>10</v>
      </c>
      <c r="G6" s="59">
        <v>1</v>
      </c>
      <c r="H6" s="947">
        <f>_xll.qlRateHelperEarliestDate($A6,Trigger)</f>
        <v>42180</v>
      </c>
      <c r="I6" s="946">
        <f>_xll.qlRateHelperLatestDate($A6,Trigger)</f>
        <v>42212</v>
      </c>
      <c r="J6" s="399">
        <v>50</v>
      </c>
      <c r="K6" s="399" t="s">
        <v>408</v>
      </c>
    </row>
    <row r="7" spans="1:11" x14ac:dyDescent="0.2">
      <c r="A7" s="796" t="str">
        <f>'Swaps (4)'!L6</f>
        <v>obj_004b6#0024</v>
      </c>
      <c r="B7" s="796" t="str">
        <f>SUBSTITUTE(_xll.qlRateHelperQuoteName(A7),"SB6L","SB6LBASIS")</f>
        <v>GBP2X1S_Quote</v>
      </c>
      <c r="C7" s="795">
        <f>_xll.qlRateHelperQuoteValue($A7,Trigger)</f>
        <v>5.1124999999999999E-3</v>
      </c>
      <c r="D7" s="795">
        <f>_xll.qlSwapRateHelperSpread($A7,Trigger)</f>
        <v>0</v>
      </c>
      <c r="E7" s="794" t="b">
        <v>1</v>
      </c>
      <c r="F7" s="794">
        <v>50</v>
      </c>
      <c r="G7" s="794">
        <v>1</v>
      </c>
      <c r="H7" s="961">
        <f>_xll.qlRateHelperEarliestDate($A7,Trigger)</f>
        <v>42180</v>
      </c>
      <c r="I7" s="960">
        <f>_xll.qlRateHelperLatestDate($A7,Trigger)</f>
        <v>42241</v>
      </c>
      <c r="J7" s="399">
        <v>60</v>
      </c>
      <c r="K7" s="399" t="s">
        <v>407</v>
      </c>
    </row>
    <row r="8" spans="1:11" x14ac:dyDescent="0.2">
      <c r="A8" s="299" t="str">
        <f>'Swaps (4)'!L7</f>
        <v>obj_004b1#0024</v>
      </c>
      <c r="B8" s="299" t="str">
        <f>SUBSTITUTE(_xll.qlRateHelperQuoteName(A8),"SB6L","SB6LBASIS")</f>
        <v>GBP3X1S_Quote</v>
      </c>
      <c r="C8" s="791">
        <f>_xll.qlRateHelperQuoteValue($A8,Trigger)</f>
        <v>5.1749999999999999E-3</v>
      </c>
      <c r="D8" s="791">
        <f>_xll.qlSwapRateHelperSpread($A8,Trigger)</f>
        <v>0</v>
      </c>
      <c r="E8" s="59" t="b">
        <v>1</v>
      </c>
      <c r="F8" s="59">
        <v>50</v>
      </c>
      <c r="G8" s="59">
        <v>1</v>
      </c>
      <c r="H8" s="947">
        <f>_xll.qlRateHelperEarliestDate($A8,Trigger)</f>
        <v>42180</v>
      </c>
      <c r="I8" s="946">
        <f>_xll.qlRateHelperLatestDate($A8,Trigger)</f>
        <v>42272</v>
      </c>
      <c r="J8" s="399">
        <v>70</v>
      </c>
      <c r="K8" s="399" t="s">
        <v>406</v>
      </c>
    </row>
    <row r="9" spans="1:11" x14ac:dyDescent="0.2">
      <c r="A9" s="299" t="str">
        <f>'Swaps (4)'!L8</f>
        <v>obj_004bd#0024</v>
      </c>
      <c r="B9" s="299" t="str">
        <f>SUBSTITUTE(_xll.qlRateHelperQuoteName(A9),"SB6L","SB6LBASIS")</f>
        <v>GBP4X1S_Quote</v>
      </c>
      <c r="C9" s="791">
        <f>_xll.qlRateHelperQuoteValue($A9,Trigger)</f>
        <v>5.275000000000001E-3</v>
      </c>
      <c r="D9" s="791">
        <f>_xll.qlSwapRateHelperSpread($A9,Trigger)</f>
        <v>0</v>
      </c>
      <c r="E9" s="59" t="b">
        <v>1</v>
      </c>
      <c r="F9" s="59">
        <v>50</v>
      </c>
      <c r="G9" s="59">
        <v>1</v>
      </c>
      <c r="H9" s="947">
        <f>_xll.qlRateHelperEarliestDate($A9,Trigger)</f>
        <v>42180</v>
      </c>
      <c r="I9" s="946">
        <f>_xll.qlRateHelperLatestDate($A9,Trigger)</f>
        <v>42303</v>
      </c>
    </row>
    <row r="10" spans="1:11" x14ac:dyDescent="0.2">
      <c r="A10" s="299" t="str">
        <f>'Swaps (4)'!L9</f>
        <v>obj_004bc#0024</v>
      </c>
      <c r="B10" s="299" t="str">
        <f>SUBSTITUTE(_xll.qlRateHelperQuoteName(A10),"SB6L","SB6LBASIS")</f>
        <v>GBP5X1S_Quote</v>
      </c>
      <c r="C10" s="791">
        <f>_xll.qlRateHelperQuoteValue($A10,Trigger)</f>
        <v>5.3749999999999996E-3</v>
      </c>
      <c r="D10" s="791">
        <f>_xll.qlSwapRateHelperSpread($A10,Trigger)</f>
        <v>0</v>
      </c>
      <c r="E10" s="59" t="b">
        <v>1</v>
      </c>
      <c r="F10" s="59">
        <v>50</v>
      </c>
      <c r="G10" s="59">
        <v>1</v>
      </c>
      <c r="H10" s="947">
        <f>_xll.qlRateHelperEarliestDate($A10,Trigger)</f>
        <v>42180</v>
      </c>
      <c r="I10" s="946">
        <f>_xll.qlRateHelperLatestDate($A10,Trigger)</f>
        <v>42333</v>
      </c>
    </row>
    <row r="11" spans="1:11" x14ac:dyDescent="0.2">
      <c r="A11" s="299" t="str">
        <f>'Swaps (4)'!L10</f>
        <v>obj_004bf#0024</v>
      </c>
      <c r="B11" s="299" t="str">
        <f>SUBSTITUTE(_xll.qlRateHelperQuoteName(A11),"SB6L","SB6LBASIS")</f>
        <v>GBP6X1S_Quote</v>
      </c>
      <c r="C11" s="791">
        <f>_xll.qlRateHelperQuoteValue($A11,Trigger)</f>
        <v>5.5000000000000005E-3</v>
      </c>
      <c r="D11" s="791">
        <f>_xll.qlSwapRateHelperSpread($A11,Trigger)</f>
        <v>0</v>
      </c>
      <c r="E11" s="59" t="b">
        <v>1</v>
      </c>
      <c r="F11" s="59">
        <v>50</v>
      </c>
      <c r="G11" s="59">
        <v>1</v>
      </c>
      <c r="H11" s="947">
        <f>_xll.qlRateHelperEarliestDate($A11,Trigger)</f>
        <v>42180</v>
      </c>
      <c r="I11" s="946">
        <f>_xll.qlRateHelperLatestDate($A11,Trigger)</f>
        <v>42367</v>
      </c>
    </row>
    <row r="12" spans="1:11" x14ac:dyDescent="0.2">
      <c r="A12" s="299" t="str">
        <f>'Swaps (4)'!L11</f>
        <v>obj_004c5#0024</v>
      </c>
      <c r="B12" s="299" t="str">
        <f>SUBSTITUTE(_xll.qlRateHelperQuoteName(A12),"SB6L","SB6LBASIS")</f>
        <v>GBP7X1S_Quote</v>
      </c>
      <c r="C12" s="791">
        <f>_xll.qlRateHelperQuoteValue($A12,Trigger)</f>
        <v>5.6375000000000001E-3</v>
      </c>
      <c r="D12" s="791">
        <f>_xll.qlSwapRateHelperSpread($A12,Trigger)</f>
        <v>0</v>
      </c>
      <c r="E12" s="59" t="b">
        <v>1</v>
      </c>
      <c r="F12" s="59">
        <v>50</v>
      </c>
      <c r="G12" s="59">
        <v>1</v>
      </c>
      <c r="H12" s="947">
        <f>_xll.qlRateHelperEarliestDate($A12,Trigger)</f>
        <v>42180</v>
      </c>
      <c r="I12" s="946">
        <f>_xll.qlRateHelperLatestDate($A12,Trigger)</f>
        <v>42394</v>
      </c>
    </row>
    <row r="13" spans="1:11" x14ac:dyDescent="0.2">
      <c r="A13" s="299" t="str">
        <f>'Swaps (4)'!L12</f>
        <v>obj_004cb#0024</v>
      </c>
      <c r="B13" s="299" t="str">
        <f>SUBSTITUTE(_xll.qlRateHelperQuoteName(A13),"SB6L","SB6LBASIS")</f>
        <v>GBP8X1S_Quote</v>
      </c>
      <c r="C13" s="791">
        <f>_xll.qlRateHelperQuoteValue($A13,Trigger)</f>
        <v>5.8125000000000008E-3</v>
      </c>
      <c r="D13" s="791">
        <f>_xll.qlSwapRateHelperSpread($A13,Trigger)</f>
        <v>0</v>
      </c>
      <c r="E13" s="59" t="b">
        <v>1</v>
      </c>
      <c r="F13" s="59">
        <v>50</v>
      </c>
      <c r="G13" s="59">
        <v>1</v>
      </c>
      <c r="H13" s="947">
        <f>_xll.qlRateHelperEarliestDate($A13,Trigger)</f>
        <v>42180</v>
      </c>
      <c r="I13" s="946">
        <f>_xll.qlRateHelperLatestDate($A13,Trigger)</f>
        <v>42425</v>
      </c>
    </row>
    <row r="14" spans="1:11" x14ac:dyDescent="0.2">
      <c r="A14" s="299" t="str">
        <f>'Swaps (4)'!L13</f>
        <v>obj_004ae#0024</v>
      </c>
      <c r="B14" s="299" t="str">
        <f>SUBSTITUTE(_xll.qlRateHelperQuoteName(A14),"SB6L","SB6LBASIS")</f>
        <v>GBP9X1S_Quote</v>
      </c>
      <c r="C14" s="791">
        <f>_xll.qlRateHelperQuoteValue($A14,Trigger)</f>
        <v>6.0125000000000005E-3</v>
      </c>
      <c r="D14" s="791">
        <f>_xll.qlSwapRateHelperSpread($A14,Trigger)</f>
        <v>0</v>
      </c>
      <c r="E14" s="59" t="b">
        <v>1</v>
      </c>
      <c r="F14" s="59">
        <v>50</v>
      </c>
      <c r="G14" s="59">
        <v>1</v>
      </c>
      <c r="H14" s="947">
        <f>_xll.qlRateHelperEarliestDate($A14,Trigger)</f>
        <v>42180</v>
      </c>
      <c r="I14" s="946">
        <f>_xll.qlRateHelperLatestDate($A14,Trigger)</f>
        <v>42458</v>
      </c>
    </row>
    <row r="15" spans="1:11" x14ac:dyDescent="0.2">
      <c r="A15" s="299" t="str">
        <f>'Swaps (4)'!L14</f>
        <v>obj_004af#0024</v>
      </c>
      <c r="B15" s="299" t="str">
        <f>SUBSTITUTE(_xll.qlRateHelperQuoteName(A15),"SB6L","SB6LBASIS")</f>
        <v>GBP10X1S_Quote</v>
      </c>
      <c r="C15" s="791">
        <f>_xll.qlRateHelperQuoteValue($A15,Trigger)</f>
        <v>6.1874999999999994E-3</v>
      </c>
      <c r="D15" s="791">
        <f>_xll.qlSwapRateHelperSpread($A15,Trigger)</f>
        <v>0</v>
      </c>
      <c r="E15" s="59" t="b">
        <v>1</v>
      </c>
      <c r="F15" s="59">
        <v>50</v>
      </c>
      <c r="G15" s="59">
        <v>1</v>
      </c>
      <c r="H15" s="947">
        <f>_xll.qlRateHelperEarliestDate($A15,Trigger)</f>
        <v>42180</v>
      </c>
      <c r="I15" s="946">
        <f>_xll.qlRateHelperLatestDate($A15,Trigger)</f>
        <v>42485</v>
      </c>
    </row>
    <row r="16" spans="1:11" x14ac:dyDescent="0.2">
      <c r="A16" s="299" t="str">
        <f>'Swaps (4)'!L15</f>
        <v>obj_004b7#0024</v>
      </c>
      <c r="B16" s="299" t="str">
        <f>SUBSTITUTE(_xll.qlRateHelperQuoteName(A16),"SB6L","SB6LBASIS")</f>
        <v>GBP11X1S_Quote</v>
      </c>
      <c r="C16" s="791">
        <f>_xll.qlRateHelperQuoteValue($A16,Trigger)</f>
        <v>6.3874999999999991E-3</v>
      </c>
      <c r="D16" s="791">
        <f>_xll.qlSwapRateHelperSpread($A16,Trigger)</f>
        <v>0</v>
      </c>
      <c r="E16" s="59" t="b">
        <v>1</v>
      </c>
      <c r="F16" s="59">
        <v>50</v>
      </c>
      <c r="G16" s="59">
        <v>1</v>
      </c>
      <c r="H16" s="947">
        <f>_xll.qlRateHelperEarliestDate($A16,Trigger)</f>
        <v>42180</v>
      </c>
      <c r="I16" s="946">
        <f>_xll.qlRateHelperLatestDate($A16,Trigger)</f>
        <v>42515</v>
      </c>
    </row>
    <row r="17" spans="1:9" x14ac:dyDescent="0.2">
      <c r="A17" s="956" t="str">
        <f>'Swaps (4)'!L16</f>
        <v>obj_004c0#0024</v>
      </c>
      <c r="B17" s="299" t="str">
        <f>SUBSTITUTE(_xll.qlRateHelperQuoteName(A17),"SB6L","SB6LBASIS")</f>
        <v>GBP12X1S_Quote</v>
      </c>
      <c r="C17" s="791">
        <f>_xll.qlRateHelperQuoteValue($A17,Trigger)</f>
        <v>6.6250000000000007E-3</v>
      </c>
      <c r="D17" s="791">
        <f>_xll.qlSwapRateHelperSpread($A17,Trigger)</f>
        <v>0</v>
      </c>
      <c r="E17" s="59" t="b">
        <v>1</v>
      </c>
      <c r="F17" s="59">
        <v>50</v>
      </c>
      <c r="G17" s="59">
        <v>1</v>
      </c>
      <c r="H17" s="947">
        <f>_xll.qlRateHelperEarliestDate($A17,Trigger)</f>
        <v>42180</v>
      </c>
      <c r="I17" s="946">
        <f>_xll.qlRateHelperLatestDate($A17,Trigger)</f>
        <v>42548</v>
      </c>
    </row>
    <row r="18" spans="1:9" x14ac:dyDescent="0.2">
      <c r="A18" s="796" t="str">
        <f>SwapsFromBasis!L6</f>
        <v>obj_004c6#0025</v>
      </c>
      <c r="B18" s="796" t="str">
        <f>SUBSTITUTE(_xll.qlRateHelperQuoteName(A18),"SB6L","SB6LBASIS")</f>
        <v>GBPSB6LBASIS1Y_Quote</v>
      </c>
      <c r="C18" s="795">
        <f>_xll.qlRateHelperQuoteValue($A18,Trigger)</f>
        <v>8.5699999999999995E-3</v>
      </c>
      <c r="D18" s="795">
        <f>_xll.qlSwapRateHelperSpread($A18,Trigger)</f>
        <v>1.9875000000000001E-3</v>
      </c>
      <c r="E18" s="794" t="b">
        <v>0</v>
      </c>
      <c r="F18" s="794">
        <v>40</v>
      </c>
      <c r="G18" s="794">
        <v>1</v>
      </c>
      <c r="H18" s="961">
        <f>_xll.qlRateHelperEarliestDate($A18,Trigger)</f>
        <v>42180</v>
      </c>
      <c r="I18" s="960">
        <f>_xll.qlRateHelperLatestDate($A18,Trigger)</f>
        <v>42548</v>
      </c>
    </row>
    <row r="19" spans="1:9" x14ac:dyDescent="0.2">
      <c r="A19" s="299" t="str">
        <f>SwapsFromBasis!L7</f>
        <v>obj_004bb#0025</v>
      </c>
      <c r="B19" s="299" t="str">
        <f>SUBSTITUTE(_xll.qlRateHelperQuoteName(A19),"SB6L","SB6LBASIS")</f>
        <v>GBPSB6LBASIS2Y_Quote</v>
      </c>
      <c r="C19" s="791">
        <f>_xll.qlRateHelperQuoteValue($A19,Trigger)</f>
        <v>1.163E-2</v>
      </c>
      <c r="D19" s="791">
        <f>_xll.qlSwapRateHelperSpread($A19,Trigger)</f>
        <v>2.0374999999999998E-3</v>
      </c>
      <c r="E19" s="59" t="b">
        <v>1</v>
      </c>
      <c r="F19" s="59">
        <v>40</v>
      </c>
      <c r="G19" s="59">
        <v>1</v>
      </c>
      <c r="H19" s="947">
        <f>_xll.qlRateHelperEarliestDate($A19,Trigger)</f>
        <v>42180</v>
      </c>
      <c r="I19" s="946">
        <f>_xll.qlRateHelperLatestDate($A19,Trigger)</f>
        <v>42912</v>
      </c>
    </row>
    <row r="20" spans="1:9" x14ac:dyDescent="0.2">
      <c r="A20" s="299" t="str">
        <f>SwapsFromBasis!L8</f>
        <v>obj_004c2#0025</v>
      </c>
      <c r="B20" s="299" t="str">
        <f>SUBSTITUTE(_xll.qlRateHelperQuoteName(A20),"SB6L","SB6LBASIS")</f>
        <v>GBPSB6LBASIS3Y_Quote</v>
      </c>
      <c r="C20" s="791">
        <f>_xll.qlRateHelperQuoteValue($A20,Trigger)</f>
        <v>1.4250000000000001E-2</v>
      </c>
      <c r="D20" s="791">
        <f>_xll.qlSwapRateHelperSpread($A20,Trigger)</f>
        <v>2.0625000000000001E-3</v>
      </c>
      <c r="E20" s="59" t="b">
        <v>1</v>
      </c>
      <c r="F20" s="59">
        <v>40</v>
      </c>
      <c r="G20" s="59">
        <v>1</v>
      </c>
      <c r="H20" s="947">
        <f>_xll.qlRateHelperEarliestDate($A20,Trigger)</f>
        <v>42180</v>
      </c>
      <c r="I20" s="946">
        <f>_xll.qlRateHelperLatestDate($A20,Trigger)</f>
        <v>43276</v>
      </c>
    </row>
    <row r="21" spans="1:9" x14ac:dyDescent="0.2">
      <c r="A21" s="299" t="str">
        <f>SwapsFromBasis!L9</f>
        <v>obj_004d5#0025</v>
      </c>
      <c r="B21" s="299" t="str">
        <f>SUBSTITUTE(_xll.qlRateHelperQuoteName(A21),"SB6L","SB6LBASIS")</f>
        <v>GBPSB6LBASIS4Y_Quote</v>
      </c>
      <c r="C21" s="791">
        <f>_xll.qlRateHelperQuoteValue($A21,Trigger)</f>
        <v>1.626E-2</v>
      </c>
      <c r="D21" s="791">
        <f>_xll.qlSwapRateHelperSpread($A21,Trigger)</f>
        <v>2.0999999999999999E-3</v>
      </c>
      <c r="E21" s="59" t="b">
        <v>1</v>
      </c>
      <c r="F21" s="59">
        <v>40</v>
      </c>
      <c r="G21" s="59">
        <v>1</v>
      </c>
      <c r="H21" s="947">
        <f>_xll.qlRateHelperEarliestDate($A21,Trigger)</f>
        <v>42180</v>
      </c>
      <c r="I21" s="946">
        <f>_xll.qlRateHelperLatestDate($A21,Trigger)</f>
        <v>43641</v>
      </c>
    </row>
    <row r="22" spans="1:9" x14ac:dyDescent="0.2">
      <c r="A22" s="299" t="str">
        <f>SwapsFromBasis!L10</f>
        <v>obj_004d8#0025</v>
      </c>
      <c r="B22" s="299" t="str">
        <f>SUBSTITUTE(_xll.qlRateHelperQuoteName(A22),"SB6L","SB6LBASIS")</f>
        <v>GBPSB6LBASIS5Y_Quote</v>
      </c>
      <c r="C22" s="791">
        <f>_xll.qlRateHelperQuoteValue($A22,Trigger)</f>
        <v>1.7839999999999998E-2</v>
      </c>
      <c r="D22" s="791">
        <f>_xll.qlSwapRateHelperSpread($A22,Trigger)</f>
        <v>2.1250000000000002E-3</v>
      </c>
      <c r="E22" s="59" t="b">
        <v>1</v>
      </c>
      <c r="F22" s="59">
        <v>40</v>
      </c>
      <c r="G22" s="59">
        <v>1</v>
      </c>
      <c r="H22" s="947">
        <f>_xll.qlRateHelperEarliestDate($A22,Trigger)</f>
        <v>42180</v>
      </c>
      <c r="I22" s="946">
        <f>_xll.qlRateHelperLatestDate($A22,Trigger)</f>
        <v>44007</v>
      </c>
    </row>
    <row r="23" spans="1:9" x14ac:dyDescent="0.2">
      <c r="A23" s="299" t="str">
        <f>SwapsFromBasis!L11</f>
        <v>obj_004c1#0025</v>
      </c>
      <c r="B23" s="299" t="str">
        <f>SUBSTITUTE(_xll.qlRateHelperQuoteName(A23),"SB6L","SB6LBASIS")</f>
        <v>GBPSB6LBASIS6Y_Quote</v>
      </c>
      <c r="C23" s="791">
        <f>_xll.qlRateHelperQuoteValue($A23,Trigger)</f>
        <v>1.9089999999999999E-2</v>
      </c>
      <c r="D23" s="791">
        <f>_xll.qlSwapRateHelperSpread($A23,Trigger)</f>
        <v>2.1124999999999998E-3</v>
      </c>
      <c r="E23" s="59" t="b">
        <v>1</v>
      </c>
      <c r="F23" s="59">
        <v>40</v>
      </c>
      <c r="G23" s="59">
        <v>1</v>
      </c>
      <c r="H23" s="947">
        <f>_xll.qlRateHelperEarliestDate($A23,Trigger)</f>
        <v>42180</v>
      </c>
      <c r="I23" s="946">
        <f>_xll.qlRateHelperLatestDate($A23,Trigger)</f>
        <v>44372</v>
      </c>
    </row>
    <row r="24" spans="1:9" x14ac:dyDescent="0.2">
      <c r="A24" s="299" t="str">
        <f>SwapsFromBasis!L12</f>
        <v>obj_004d7#0025</v>
      </c>
      <c r="B24" s="299" t="str">
        <f>SUBSTITUTE(_xll.qlRateHelperQuoteName(A24),"SB6L","SB6LBASIS")</f>
        <v>GBPSB6LBASIS7Y_Quote</v>
      </c>
      <c r="C24" s="791">
        <f>_xll.qlRateHelperQuoteValue($A24,Trigger)</f>
        <v>2.0140000000000002E-2</v>
      </c>
      <c r="D24" s="791">
        <f>_xll.qlSwapRateHelperSpread($A24,Trigger)</f>
        <v>2.075E-3</v>
      </c>
      <c r="E24" s="59" t="b">
        <v>1</v>
      </c>
      <c r="F24" s="59">
        <v>40</v>
      </c>
      <c r="G24" s="59">
        <v>1</v>
      </c>
      <c r="H24" s="947">
        <f>_xll.qlRateHelperEarliestDate($A24,Trigger)</f>
        <v>42180</v>
      </c>
      <c r="I24" s="946">
        <f>_xll.qlRateHelperLatestDate($A24,Trigger)</f>
        <v>44739</v>
      </c>
    </row>
    <row r="25" spans="1:9" x14ac:dyDescent="0.2">
      <c r="A25" s="299" t="str">
        <f>SwapsFromBasis!L13</f>
        <v>obj_004ce#0025</v>
      </c>
      <c r="B25" s="299" t="str">
        <f>SUBSTITUTE(_xll.qlRateHelperQuoteName(A25),"SB6L","SB6LBASIS")</f>
        <v>GBPSB6LBASIS8Y_Quote</v>
      </c>
      <c r="C25" s="791">
        <f>_xll.qlRateHelperQuoteValue($A25,Trigger)</f>
        <v>2.1010000000000001E-2</v>
      </c>
      <c r="D25" s="791">
        <f>_xll.qlSwapRateHelperSpread($A25,Trigger)</f>
        <v>2.0500000000000002E-3</v>
      </c>
      <c r="E25" s="59" t="b">
        <v>1</v>
      </c>
      <c r="F25" s="59">
        <v>40</v>
      </c>
      <c r="G25" s="59">
        <v>1</v>
      </c>
      <c r="H25" s="947">
        <f>_xll.qlRateHelperEarliestDate($A25,Trigger)</f>
        <v>42180</v>
      </c>
      <c r="I25" s="946">
        <f>_xll.qlRateHelperLatestDate($A25,Trigger)</f>
        <v>45103</v>
      </c>
    </row>
    <row r="26" spans="1:9" x14ac:dyDescent="0.2">
      <c r="A26" s="299" t="str">
        <f>SwapsFromBasis!L14</f>
        <v>obj_004c3#0025</v>
      </c>
      <c r="B26" s="299" t="str">
        <f>SUBSTITUTE(_xll.qlRateHelperQuoteName(A26),"SB6L","SB6LBASIS")</f>
        <v>GBPSB6LBASIS9Y_Quote</v>
      </c>
      <c r="C26" s="791">
        <f>_xll.qlRateHelperQuoteValue($A26,Trigger)</f>
        <v>2.1719999999999996E-2</v>
      </c>
      <c r="D26" s="791">
        <f>_xll.qlSwapRateHelperSpread($A26,Trigger)</f>
        <v>2.0249999999999999E-3</v>
      </c>
      <c r="E26" s="59" t="b">
        <v>1</v>
      </c>
      <c r="F26" s="59">
        <v>40</v>
      </c>
      <c r="G26" s="59">
        <v>1</v>
      </c>
      <c r="H26" s="947">
        <f>_xll.qlRateHelperEarliestDate($A26,Trigger)</f>
        <v>42180</v>
      </c>
      <c r="I26" s="946">
        <f>_xll.qlRateHelperLatestDate($A26,Trigger)</f>
        <v>45468</v>
      </c>
    </row>
    <row r="27" spans="1:9" x14ac:dyDescent="0.2">
      <c r="A27" s="299" t="str">
        <f>SwapsFromBasis!L15</f>
        <v>obj_004d9#0025</v>
      </c>
      <c r="B27" s="299" t="str">
        <f>SUBSTITUTE(_xll.qlRateHelperQuoteName(A27),"SB6L","SB6LBASIS")</f>
        <v>GBPSB6LBASIS10Y_Quote</v>
      </c>
      <c r="C27" s="791">
        <f>_xll.qlRateHelperQuoteValue($A27,Trigger)</f>
        <v>2.231E-2</v>
      </c>
      <c r="D27" s="791">
        <f>_xll.qlSwapRateHelperSpread($A27,Trigger)</f>
        <v>2.0249999999999999E-3</v>
      </c>
      <c r="E27" s="59" t="b">
        <v>1</v>
      </c>
      <c r="F27" s="59">
        <v>40</v>
      </c>
      <c r="G27" s="59">
        <v>1</v>
      </c>
      <c r="H27" s="947">
        <f>_xll.qlRateHelperEarliestDate($A27,Trigger)</f>
        <v>42180</v>
      </c>
      <c r="I27" s="946">
        <f>_xll.qlRateHelperLatestDate($A27,Trigger)</f>
        <v>45833</v>
      </c>
    </row>
    <row r="28" spans="1:9" x14ac:dyDescent="0.2">
      <c r="A28" s="299" t="str">
        <f>SwapsFromBasis!L16</f>
        <v>obj_004ba#0025</v>
      </c>
      <c r="B28" s="299" t="str">
        <f>SUBSTITUTE(_xll.qlRateHelperQuoteName(A28),"SB6L","SB6LBASIS")</f>
        <v>GBPSB6LBASIS11Y_Quote</v>
      </c>
      <c r="C28" s="791">
        <f>_xll.qlRateHelperQuoteValue($A28,Trigger)</f>
        <v>2.2789999999999998E-2</v>
      </c>
      <c r="D28" s="791">
        <f>_xll.qlSwapRateHelperSpread($A28,Trigger)</f>
        <v>1.9777338639473253E-3</v>
      </c>
      <c r="E28" s="59" t="b">
        <v>0</v>
      </c>
      <c r="F28" s="59">
        <v>40</v>
      </c>
      <c r="G28" s="59">
        <v>1</v>
      </c>
      <c r="H28" s="947">
        <f>_xll.qlRateHelperEarliestDate($A28,Trigger)</f>
        <v>42180</v>
      </c>
      <c r="I28" s="946">
        <f>_xll.qlRateHelperLatestDate($A28,Trigger)</f>
        <v>46198</v>
      </c>
    </row>
    <row r="29" spans="1:9" x14ac:dyDescent="0.2">
      <c r="A29" s="299" t="str">
        <f>SwapsFromBasis!L17</f>
        <v>obj_004b5#0025</v>
      </c>
      <c r="B29" s="299" t="str">
        <f>SUBSTITUTE(_xll.qlRateHelperQuoteName(A29),"SB6L","SB6LBASIS")</f>
        <v>GBPSB6LBASIS12Y_Quote</v>
      </c>
      <c r="C29" s="791">
        <f>_xll.qlRateHelperQuoteValue($A29,Trigger)</f>
        <v>2.3200000000000002E-2</v>
      </c>
      <c r="D29" s="791">
        <f>_xll.qlSwapRateHelperSpread($A29,Trigger)</f>
        <v>1.8875000000000001E-3</v>
      </c>
      <c r="E29" s="59" t="b">
        <v>1</v>
      </c>
      <c r="F29" s="59">
        <v>40</v>
      </c>
      <c r="G29" s="59">
        <v>1</v>
      </c>
      <c r="H29" s="947">
        <f>_xll.qlRateHelperEarliestDate($A29,Trigger)</f>
        <v>42180</v>
      </c>
      <c r="I29" s="946">
        <f>_xll.qlRateHelperLatestDate($A29,Trigger)</f>
        <v>46563</v>
      </c>
    </row>
    <row r="30" spans="1:9" x14ac:dyDescent="0.2">
      <c r="A30" s="299" t="str">
        <f>SwapsFromBasis!L18</f>
        <v>obj_004b2#0025</v>
      </c>
      <c r="B30" s="299" t="str">
        <f>SUBSTITUTE(_xll.qlRateHelperQuoteName(A30),"SB6L","SB6LBASIS")</f>
        <v>GBPSB6LBASIS13Y_Quote</v>
      </c>
      <c r="C30" s="791" t="e">
        <f>_xll.qlRateHelperQuoteValue($A30,Trigger)</f>
        <v>#NUM!</v>
      </c>
      <c r="D30" s="791">
        <f>_xll.qlSwapRateHelperSpread($A30,Trigger)</f>
        <v>1.8093096025417592E-3</v>
      </c>
      <c r="E30" s="59" t="b">
        <v>0</v>
      </c>
      <c r="F30" s="59">
        <v>40</v>
      </c>
      <c r="G30" s="59">
        <v>1</v>
      </c>
      <c r="H30" s="947">
        <f>_xll.qlRateHelperEarliestDate($A30,Trigger)</f>
        <v>42180</v>
      </c>
      <c r="I30" s="946">
        <f>_xll.qlRateHelperLatestDate($A30,Trigger)</f>
        <v>46930</v>
      </c>
    </row>
    <row r="31" spans="1:9" x14ac:dyDescent="0.2">
      <c r="A31" s="299" t="str">
        <f>SwapsFromBasis!L19</f>
        <v>obj_004c7#0025</v>
      </c>
      <c r="B31" s="299" t="str">
        <f>SUBSTITUTE(_xll.qlRateHelperQuoteName(A31),"SB6L","SB6LBASIS")</f>
        <v>GBPSB6LBASIS14Y_Quote</v>
      </c>
      <c r="C31" s="791" t="e">
        <f>_xll.qlRateHelperQuoteValue($A31,Trigger)</f>
        <v>#NUM!</v>
      </c>
      <c r="D31" s="791">
        <f>_xll.qlSwapRateHelperSpread($A31,Trigger)</f>
        <v>1.7439650644986077E-3</v>
      </c>
      <c r="E31" s="59" t="b">
        <v>0</v>
      </c>
      <c r="F31" s="59">
        <v>40</v>
      </c>
      <c r="G31" s="59">
        <v>1</v>
      </c>
      <c r="H31" s="947">
        <f>_xll.qlRateHelperEarliestDate($A31,Trigger)</f>
        <v>42180</v>
      </c>
      <c r="I31" s="946">
        <f>_xll.qlRateHelperLatestDate($A31,Trigger)</f>
        <v>47294</v>
      </c>
    </row>
    <row r="32" spans="1:9" x14ac:dyDescent="0.2">
      <c r="A32" s="299" t="str">
        <f>SwapsFromBasis!L20</f>
        <v>obj_004b3#0025</v>
      </c>
      <c r="B32" s="299" t="str">
        <f>SUBSTITUTE(_xll.qlRateHelperQuoteName(A32),"SB6L","SB6LBASIS")</f>
        <v>GBPSB6LBASIS15Y_Quote</v>
      </c>
      <c r="C32" s="791">
        <f>_xll.qlRateHelperQuoteValue($A32,Trigger)</f>
        <v>2.4059999999999998E-2</v>
      </c>
      <c r="D32" s="791">
        <f>_xll.qlSwapRateHelperSpread($A32,Trigger)</f>
        <v>1.6875E-3</v>
      </c>
      <c r="E32" s="59" t="b">
        <v>1</v>
      </c>
      <c r="F32" s="59">
        <v>40</v>
      </c>
      <c r="G32" s="59">
        <v>1</v>
      </c>
      <c r="H32" s="947">
        <f>_xll.qlRateHelperEarliestDate($A32,Trigger)</f>
        <v>42180</v>
      </c>
      <c r="I32" s="946">
        <f>_xll.qlRateHelperLatestDate($A32,Trigger)</f>
        <v>47659</v>
      </c>
    </row>
    <row r="33" spans="1:9" x14ac:dyDescent="0.2">
      <c r="A33" s="299" t="str">
        <f>SwapsFromBasis!L21</f>
        <v>obj_004d2#0025</v>
      </c>
      <c r="B33" s="299" t="str">
        <f>SUBSTITUTE(_xll.qlRateHelperQuoteName(A33),"SB6L","SB6LBASIS")</f>
        <v>GBPSB6LBASIS16Y_Quote</v>
      </c>
      <c r="C33" s="791" t="e">
        <f>_xll.qlRateHelperQuoteValue($A33,Trigger)</f>
        <v>#NUM!</v>
      </c>
      <c r="D33" s="791">
        <f>_xll.qlSwapRateHelperSpread($A33,Trigger)</f>
        <v>1.6365516769737411E-3</v>
      </c>
      <c r="E33" s="59" t="b">
        <v>0</v>
      </c>
      <c r="F33" s="59">
        <v>40</v>
      </c>
      <c r="G33" s="59">
        <v>1</v>
      </c>
      <c r="H33" s="947">
        <f>_xll.qlRateHelperEarliestDate($A33,Trigger)</f>
        <v>42180</v>
      </c>
      <c r="I33" s="946">
        <f>_xll.qlRateHelperLatestDate($A33,Trigger)</f>
        <v>48024</v>
      </c>
    </row>
    <row r="34" spans="1:9" x14ac:dyDescent="0.2">
      <c r="A34" s="299" t="str">
        <f>SwapsFromBasis!L22</f>
        <v>obj_004c9#0025</v>
      </c>
      <c r="B34" s="299" t="str">
        <f>SUBSTITUTE(_xll.qlRateHelperQuoteName(A34),"SB6L","SB6LBASIS")</f>
        <v>GBPSB6LBASIS17Y_Quote</v>
      </c>
      <c r="C34" s="791" t="e">
        <f>_xll.qlRateHelperQuoteValue($A34,Trigger)</f>
        <v>#NUM!</v>
      </c>
      <c r="D34" s="791">
        <f>_xll.qlSwapRateHelperSpread($A34,Trigger)</f>
        <v>1.5901719785410455E-3</v>
      </c>
      <c r="E34" s="59" t="b">
        <v>0</v>
      </c>
      <c r="F34" s="59">
        <v>40</v>
      </c>
      <c r="G34" s="59">
        <v>1</v>
      </c>
      <c r="H34" s="947">
        <f>_xll.qlRateHelperEarliestDate($A34,Trigger)</f>
        <v>42180</v>
      </c>
      <c r="I34" s="946">
        <f>_xll.qlRateHelperLatestDate($A34,Trigger)</f>
        <v>48390</v>
      </c>
    </row>
    <row r="35" spans="1:9" x14ac:dyDescent="0.2">
      <c r="A35" s="299" t="str">
        <f>SwapsFromBasis!L23</f>
        <v>obj_004c4#0025</v>
      </c>
      <c r="B35" s="299" t="str">
        <f>SUBSTITUTE(_xll.qlRateHelperQuoteName(A35),"SB6L","SB6LBASIS")</f>
        <v>GBPSB6LBASIS18Y_Quote</v>
      </c>
      <c r="C35" s="791" t="e">
        <f>_xll.qlRateHelperQuoteValue($A35,Trigger)</f>
        <v>#NUM!</v>
      </c>
      <c r="D35" s="791">
        <f>_xll.qlSwapRateHelperSpread($A35,Trigger)</f>
        <v>1.5480164416214793E-3</v>
      </c>
      <c r="E35" s="59" t="b">
        <v>0</v>
      </c>
      <c r="F35" s="59">
        <v>40</v>
      </c>
      <c r="G35" s="59">
        <v>1</v>
      </c>
      <c r="H35" s="947">
        <f>_xll.qlRateHelperEarliestDate($A35,Trigger)</f>
        <v>42180</v>
      </c>
      <c r="I35" s="946">
        <f>_xll.qlRateHelperLatestDate($A35,Trigger)</f>
        <v>48757</v>
      </c>
    </row>
    <row r="36" spans="1:9" ht="11.25" customHeight="1" x14ac:dyDescent="0.2">
      <c r="A36" s="299" t="str">
        <f>SwapsFromBasis!L24</f>
        <v>obj_004d0#0025</v>
      </c>
      <c r="B36" s="299" t="str">
        <f>SUBSTITUTE(_xll.qlRateHelperQuoteName(A36),"SB6L","SB6LBASIS")</f>
        <v>GBPSB6LBASIS19Y_Quote</v>
      </c>
      <c r="C36" s="791" t="e">
        <f>_xll.qlRateHelperQuoteValue($A36,Trigger)</f>
        <v>#NUM!</v>
      </c>
      <c r="D36" s="791">
        <f>_xll.qlSwapRateHelperSpread($A36,Trigger)</f>
        <v>1.5097406031346085E-3</v>
      </c>
      <c r="E36" s="59" t="b">
        <v>0</v>
      </c>
      <c r="F36" s="59">
        <v>40</v>
      </c>
      <c r="G36" s="59">
        <v>1</v>
      </c>
      <c r="H36" s="947">
        <f>_xll.qlRateHelperEarliestDate($A36,Trigger)</f>
        <v>42180</v>
      </c>
      <c r="I36" s="946">
        <f>_xll.qlRateHelperLatestDate($A36,Trigger)</f>
        <v>49121</v>
      </c>
    </row>
    <row r="37" spans="1:9" x14ac:dyDescent="0.2">
      <c r="A37" s="299" t="str">
        <f>SwapsFromBasis!L25</f>
        <v>obj_004c8#0025</v>
      </c>
      <c r="B37" s="299" t="str">
        <f>SUBSTITUTE(_xll.qlRateHelperQuoteName(A37),"SB6L","SB6LBASIS")</f>
        <v>GBPSB6LBASIS20Y_Quote</v>
      </c>
      <c r="C37" s="791">
        <f>_xll.qlRateHelperQuoteValue($A37,Trigger)</f>
        <v>2.452E-2</v>
      </c>
      <c r="D37" s="791">
        <f>_xll.qlSwapRateHelperSpread($A37,Trigger)</f>
        <v>1.475E-3</v>
      </c>
      <c r="E37" s="59" t="b">
        <v>1</v>
      </c>
      <c r="F37" s="59">
        <v>40</v>
      </c>
      <c r="G37" s="59">
        <v>1</v>
      </c>
      <c r="H37" s="947">
        <f>_xll.qlRateHelperEarliestDate($A37,Trigger)</f>
        <v>42180</v>
      </c>
      <c r="I37" s="946">
        <f>_xll.qlRateHelperLatestDate($A37,Trigger)</f>
        <v>49485</v>
      </c>
    </row>
    <row r="38" spans="1:9" x14ac:dyDescent="0.2">
      <c r="A38" s="299" t="str">
        <f>SwapsFromBasis!L26</f>
        <v>obj_004b8#0025</v>
      </c>
      <c r="B38" s="299" t="str">
        <f>SUBSTITUTE(_xll.qlRateHelperQuoteName(A38),"SB6L","SB6LBASIS")</f>
        <v>GBPSB6LBASIS21Y_Quote</v>
      </c>
      <c r="C38" s="791" t="e">
        <f>_xll.qlRateHelperQuoteValue($A38,Trigger)</f>
        <v>#NUM!</v>
      </c>
      <c r="D38" s="791">
        <f>_xll.qlSwapRateHelperSpread($A38,Trigger)</f>
        <v>1.4434120146828539E-3</v>
      </c>
      <c r="E38" s="59" t="b">
        <v>0</v>
      </c>
      <c r="F38" s="59">
        <v>40</v>
      </c>
      <c r="G38" s="59">
        <v>1</v>
      </c>
      <c r="H38" s="947">
        <f>_xll.qlRateHelperEarliestDate($A38,Trigger)</f>
        <v>42180</v>
      </c>
      <c r="I38" s="946">
        <f>_xll.qlRateHelperLatestDate($A38,Trigger)</f>
        <v>49851</v>
      </c>
    </row>
    <row r="39" spans="1:9" x14ac:dyDescent="0.2">
      <c r="A39" s="299" t="str">
        <f>SwapsFromBasis!L27</f>
        <v>obj_004cd#0025</v>
      </c>
      <c r="B39" s="299" t="str">
        <f>SUBSTITUTE(_xll.qlRateHelperQuoteName(A39),"SB6L","SB6LBASIS")</f>
        <v>GBPSB6LBASIS22Y_Quote</v>
      </c>
      <c r="C39" s="791" t="e">
        <f>_xll.qlRateHelperQuoteValue($A39,Trigger)</f>
        <v>#NUM!</v>
      </c>
      <c r="D39" s="791">
        <f>_xll.qlSwapRateHelperSpread($A39,Trigger)</f>
        <v>1.4144414118309084E-3</v>
      </c>
      <c r="E39" s="59" t="b">
        <v>0</v>
      </c>
      <c r="F39" s="59">
        <v>40</v>
      </c>
      <c r="G39" s="59">
        <v>1</v>
      </c>
      <c r="H39" s="947">
        <f>_xll.qlRateHelperEarliestDate($A39,Trigger)</f>
        <v>42180</v>
      </c>
      <c r="I39" s="946">
        <f>_xll.qlRateHelperLatestDate($A39,Trigger)</f>
        <v>50216</v>
      </c>
    </row>
    <row r="40" spans="1:9" x14ac:dyDescent="0.2">
      <c r="A40" s="299" t="str">
        <f>SwapsFromBasis!L28</f>
        <v>obj_004b9#0025</v>
      </c>
      <c r="B40" s="299" t="str">
        <f>SUBSTITUTE(_xll.qlRateHelperQuoteName(A40),"SB6L","SB6LBASIS")</f>
        <v>GBPSB6LBASIS23Y_Quote</v>
      </c>
      <c r="C40" s="791" t="e">
        <f>_xll.qlRateHelperQuoteValue($A40,Trigger)</f>
        <v>#NUM!</v>
      </c>
      <c r="D40" s="791">
        <f>_xll.qlSwapRateHelperSpread($A40,Trigger)</f>
        <v>1.3875148016375359E-3</v>
      </c>
      <c r="E40" s="59" t="b">
        <v>0</v>
      </c>
      <c r="F40" s="59">
        <v>40</v>
      </c>
      <c r="G40" s="59">
        <v>1</v>
      </c>
      <c r="H40" s="947">
        <f>_xll.qlRateHelperEarliestDate($A40,Trigger)</f>
        <v>42180</v>
      </c>
      <c r="I40" s="946">
        <f>_xll.qlRateHelperLatestDate($A40,Trigger)</f>
        <v>50581</v>
      </c>
    </row>
    <row r="41" spans="1:9" x14ac:dyDescent="0.2">
      <c r="A41" s="299" t="str">
        <f>SwapsFromBasis!L29</f>
        <v>obj_004d6#0025</v>
      </c>
      <c r="B41" s="299" t="str">
        <f>SUBSTITUTE(_xll.qlRateHelperQuoteName(A41),"SB6L","SB6LBASIS")</f>
        <v>GBPSB6LBASIS24Y_Quote</v>
      </c>
      <c r="C41" s="791" t="e">
        <f>_xll.qlRateHelperQuoteValue($A41,Trigger)</f>
        <v>#NUM!</v>
      </c>
      <c r="D41" s="791">
        <f>_xll.qlSwapRateHelperSpread($A41,Trigger)</f>
        <v>1.3620587942961089E-3</v>
      </c>
      <c r="E41" s="59" t="b">
        <v>0</v>
      </c>
      <c r="F41" s="59">
        <v>40</v>
      </c>
      <c r="G41" s="59">
        <v>1</v>
      </c>
      <c r="H41" s="947">
        <f>_xll.qlRateHelperEarliestDate($A41,Trigger)</f>
        <v>42180</v>
      </c>
      <c r="I41" s="946">
        <f>_xll.qlRateHelperLatestDate($A41,Trigger)</f>
        <v>50948</v>
      </c>
    </row>
    <row r="42" spans="1:9" x14ac:dyDescent="0.2">
      <c r="A42" s="299" t="str">
        <f>SwapsFromBasis!L30</f>
        <v>obj_004db#0025</v>
      </c>
      <c r="B42" s="299" t="str">
        <f>SUBSTITUTE(_xll.qlRateHelperQuoteName(A42),"SB6L","SB6LBASIS")</f>
        <v>GBPSB6LBASIS25Y_Quote</v>
      </c>
      <c r="C42" s="791">
        <f>_xll.qlRateHelperQuoteValue($A42,Trigger)</f>
        <v>2.4479999999999998E-2</v>
      </c>
      <c r="D42" s="791">
        <f>_xll.qlSwapRateHelperSpread($A42,Trigger)</f>
        <v>1.3374999999999999E-3</v>
      </c>
      <c r="E42" s="59" t="b">
        <v>1</v>
      </c>
      <c r="F42" s="59">
        <v>40</v>
      </c>
      <c r="G42" s="59">
        <v>1</v>
      </c>
      <c r="H42" s="947">
        <f>_xll.qlRateHelperEarliestDate($A42,Trigger)</f>
        <v>42180</v>
      </c>
      <c r="I42" s="946">
        <f>_xll.qlRateHelperLatestDate($A42,Trigger)</f>
        <v>51312</v>
      </c>
    </row>
    <row r="43" spans="1:9" x14ac:dyDescent="0.2">
      <c r="A43" s="299" t="str">
        <f>SwapsFromBasis!L31</f>
        <v>obj_004ca#0025</v>
      </c>
      <c r="B43" s="299" t="str">
        <f>SUBSTITUTE(_xll.qlRateHelperQuoteName(A43),"SB6L","SB6LBASIS")</f>
        <v>GBPSB6LBASIS26Y_Quote</v>
      </c>
      <c r="C43" s="791" t="e">
        <f>_xll.qlRateHelperQuoteValue($A43,Trigger)</f>
        <v>#NUM!</v>
      </c>
      <c r="D43" s="791">
        <f>_xll.qlSwapRateHelperSpread($A43,Trigger)</f>
        <v>1.3134002642948433E-3</v>
      </c>
      <c r="E43" s="59" t="b">
        <v>0</v>
      </c>
      <c r="F43" s="59">
        <v>40</v>
      </c>
      <c r="G43" s="59">
        <v>1</v>
      </c>
      <c r="H43" s="947">
        <f>_xll.qlRateHelperEarliestDate($A43,Trigger)</f>
        <v>42180</v>
      </c>
      <c r="I43" s="946">
        <f>_xll.qlRateHelperLatestDate($A43,Trigger)</f>
        <v>51677</v>
      </c>
    </row>
    <row r="44" spans="1:9" x14ac:dyDescent="0.2">
      <c r="A44" s="299" t="str">
        <f>SwapsFromBasis!L32</f>
        <v>obj_004cc#0025</v>
      </c>
      <c r="B44" s="299" t="str">
        <f>SUBSTITUTE(_xll.qlRateHelperQuoteName(A44),"SB6L","SB6LBASIS")</f>
        <v>GBPSB6LBASIS27Y_Quote</v>
      </c>
      <c r="C44" s="791" t="e">
        <f>_xll.qlRateHelperQuoteValue($A44,Trigger)</f>
        <v>#NUM!</v>
      </c>
      <c r="D44" s="791">
        <f>_xll.qlSwapRateHelperSpread($A44,Trigger)</f>
        <v>1.2898623741353212E-3</v>
      </c>
      <c r="E44" s="59" t="b">
        <v>0</v>
      </c>
      <c r="F44" s="59">
        <v>40</v>
      </c>
      <c r="G44" s="59">
        <v>1</v>
      </c>
      <c r="H44" s="947">
        <f>_xll.qlRateHelperEarliestDate($A44,Trigger)</f>
        <v>42180</v>
      </c>
      <c r="I44" s="946">
        <f>_xll.qlRateHelperLatestDate($A44,Trigger)</f>
        <v>52042</v>
      </c>
    </row>
    <row r="45" spans="1:9" x14ac:dyDescent="0.2">
      <c r="A45" s="299" t="str">
        <f>SwapsFromBasis!L33</f>
        <v>obj_004be#0025</v>
      </c>
      <c r="B45" s="299" t="str">
        <f>SUBSTITUTE(_xll.qlRateHelperQuoteName(A45),"SB6L","SB6LBASIS")</f>
        <v>GBPSB6LBASIS28Y_Quote</v>
      </c>
      <c r="C45" s="791" t="e">
        <f>_xll.qlRateHelperQuoteValue($A45,Trigger)</f>
        <v>#NUM!</v>
      </c>
      <c r="D45" s="791">
        <f>_xll.qlSwapRateHelperSpread($A45,Trigger)</f>
        <v>1.2671243518283771E-3</v>
      </c>
      <c r="E45" s="59" t="b">
        <v>0</v>
      </c>
      <c r="F45" s="59">
        <v>40</v>
      </c>
      <c r="G45" s="59">
        <v>1</v>
      </c>
      <c r="H45" s="947">
        <f>_xll.qlRateHelperEarliestDate($A45,Trigger)</f>
        <v>42180</v>
      </c>
      <c r="I45" s="946">
        <f>_xll.qlRateHelperLatestDate($A45,Trigger)</f>
        <v>52407</v>
      </c>
    </row>
    <row r="46" spans="1:9" x14ac:dyDescent="0.2">
      <c r="A46" s="299" t="str">
        <f>SwapsFromBasis!L34</f>
        <v>obj_004da#0025</v>
      </c>
      <c r="B46" s="299" t="str">
        <f>SUBSTITUTE(_xll.qlRateHelperQuoteName(A46),"SB6L","SB6LBASIS")</f>
        <v>GBPSB6LBASIS29Y_Quote</v>
      </c>
      <c r="C46" s="791" t="e">
        <f>_xll.qlRateHelperQuoteValue($A46,Trigger)</f>
        <v>#NUM!</v>
      </c>
      <c r="D46" s="791">
        <f>_xll.qlSwapRateHelperSpread($A46,Trigger)</f>
        <v>1.2454242196809553E-3</v>
      </c>
      <c r="E46" s="59" t="b">
        <v>0</v>
      </c>
      <c r="F46" s="59">
        <v>40</v>
      </c>
      <c r="G46" s="59">
        <v>1</v>
      </c>
      <c r="H46" s="947">
        <f>_xll.qlRateHelperEarliestDate($A46,Trigger)</f>
        <v>42180</v>
      </c>
      <c r="I46" s="946">
        <f>_xll.qlRateHelperLatestDate($A46,Trigger)</f>
        <v>52775</v>
      </c>
    </row>
    <row r="47" spans="1:9" x14ac:dyDescent="0.2">
      <c r="A47" s="299" t="str">
        <f>SwapsFromBasis!L35</f>
        <v>obj_004d1#0025</v>
      </c>
      <c r="B47" s="299" t="str">
        <f>SUBSTITUTE(_xll.qlRateHelperQuoteName(A47),"SB6L","SB6LBASIS")</f>
        <v>GBPSB6LBASIS30Y_Quote</v>
      </c>
      <c r="C47" s="791">
        <f>_xll.qlRateHelperQuoteValue($A47,Trigger)</f>
        <v>2.4300000000000002E-2</v>
      </c>
      <c r="D47" s="791">
        <f>_xll.qlSwapRateHelperSpread($A47,Trigger)</f>
        <v>1.225E-3</v>
      </c>
      <c r="E47" s="59" t="b">
        <v>1</v>
      </c>
      <c r="F47" s="59">
        <v>40</v>
      </c>
      <c r="G47" s="59">
        <v>1</v>
      </c>
      <c r="H47" s="947">
        <f>_xll.qlRateHelperEarliestDate($A47,Trigger)</f>
        <v>42180</v>
      </c>
      <c r="I47" s="946">
        <f>_xll.qlRateHelperLatestDate($A47,Trigger)</f>
        <v>53139</v>
      </c>
    </row>
    <row r="48" spans="1:9" x14ac:dyDescent="0.2">
      <c r="A48" s="299" t="str">
        <f>SwapsFromBasis!L36</f>
        <v>obj_004d4#0025</v>
      </c>
      <c r="B48" s="299" t="str">
        <f>SUBSTITUTE(_xll.qlRateHelperQuoteName(A48),"SB6L","SB6LBASIS")</f>
        <v>GBPSB6LBASIS35Y_Quote</v>
      </c>
      <c r="C48" s="791" t="e">
        <f>_xll.qlRateHelperQuoteValue($A48,Trigger)</f>
        <v>#NUM!</v>
      </c>
      <c r="D48" s="791">
        <f>_xll.qlSwapRateHelperSpread($A48,Trigger)</f>
        <v>1.143373632288536E-3</v>
      </c>
      <c r="E48" s="59" t="b">
        <v>0</v>
      </c>
      <c r="F48" s="59">
        <v>40</v>
      </c>
      <c r="G48" s="59">
        <v>1</v>
      </c>
      <c r="H48" s="947">
        <f>_xll.qlRateHelperEarliestDate($A48,Trigger)</f>
        <v>42180</v>
      </c>
      <c r="I48" s="946">
        <f>_xll.qlRateHelperLatestDate($A48,Trigger)</f>
        <v>54966</v>
      </c>
    </row>
    <row r="49" spans="1:9" x14ac:dyDescent="0.2">
      <c r="A49" s="299" t="str">
        <f>SwapsFromBasis!L37</f>
        <v>obj_004b4#0025</v>
      </c>
      <c r="B49" s="299" t="str">
        <f>SUBSTITUTE(_xll.qlRateHelperQuoteName(A49),"SB6L","SB6LBASIS")</f>
        <v>GBPSB6LBASIS40Y_Quote</v>
      </c>
      <c r="C49" s="791">
        <f>_xll.qlRateHelperQuoteValue($A49,Trigger)</f>
        <v>2.366E-2</v>
      </c>
      <c r="D49" s="791">
        <f>_xll.qlSwapRateHelperSpread($A49,Trigger)</f>
        <v>1.0874999999999999E-3</v>
      </c>
      <c r="E49" s="59" t="b">
        <v>1</v>
      </c>
      <c r="F49" s="59">
        <v>40</v>
      </c>
      <c r="G49" s="59">
        <v>1</v>
      </c>
      <c r="H49" s="947">
        <f>_xll.qlRateHelperEarliestDate($A49,Trigger)</f>
        <v>42180</v>
      </c>
      <c r="I49" s="946">
        <f>_xll.qlRateHelperLatestDate($A49,Trigger)</f>
        <v>56790</v>
      </c>
    </row>
    <row r="50" spans="1:9" x14ac:dyDescent="0.2">
      <c r="A50" s="299" t="str">
        <f>SwapsFromBasis!L38</f>
        <v>obj_004d3#0025</v>
      </c>
      <c r="B50" s="299" t="str">
        <f>SUBSTITUTE(_xll.qlRateHelperQuoteName(A50),"SB6L","SB6LBASIS")</f>
        <v>GBPSB6LBASIS50Y_Quote</v>
      </c>
      <c r="C50" s="791">
        <f>_xll.qlRateHelperQuoteValue($A50,Trigger)</f>
        <v>2.3230000000000001E-2</v>
      </c>
      <c r="D50" s="791">
        <f>_xll.qlSwapRateHelperSpread($A50,Trigger)</f>
        <v>1.0124999999999999E-3</v>
      </c>
      <c r="E50" s="59" t="b">
        <v>1</v>
      </c>
      <c r="F50" s="59">
        <v>40</v>
      </c>
      <c r="G50" s="59">
        <v>1</v>
      </c>
      <c r="H50" s="947">
        <f>_xll.qlRateHelperEarliestDate($A50,Trigger)</f>
        <v>42180</v>
      </c>
      <c r="I50" s="946">
        <f>_xll.qlRateHelperLatestDate($A50,Trigger)</f>
        <v>60443</v>
      </c>
    </row>
    <row r="51" spans="1:9" x14ac:dyDescent="0.2">
      <c r="A51" s="299" t="str">
        <f>SwapsFromBasis!L39</f>
        <v>obj_004cf#0025</v>
      </c>
      <c r="B51" s="299" t="str">
        <f>SUBSTITUTE(_xll.qlRateHelperQuoteName(A51),"SB6L","SB6LBASIS")</f>
        <v>GBPSB6LBASIS60Y_Quote</v>
      </c>
      <c r="C51" s="791">
        <f>_xll.qlRateHelperQuoteValue($A51,Trigger)</f>
        <v>2.3189999999999999E-2</v>
      </c>
      <c r="D51" s="791">
        <f>_xll.qlSwapRateHelperSpread($A51,Trigger)</f>
        <v>9.5E-4</v>
      </c>
      <c r="E51" s="59" t="b">
        <v>1</v>
      </c>
      <c r="F51" s="59">
        <v>40</v>
      </c>
      <c r="G51" s="59">
        <v>1</v>
      </c>
      <c r="H51" s="947">
        <f>_xll.qlRateHelperEarliestDate($A51,Trigger)</f>
        <v>42180</v>
      </c>
      <c r="I51" s="946">
        <f>_xll.qlRateHelperLatestDate($A51,Trigger)</f>
        <v>64095</v>
      </c>
    </row>
    <row r="52" spans="1:9" x14ac:dyDescent="0.2">
      <c r="A52" s="788"/>
      <c r="B52" s="788"/>
      <c r="C52" s="788"/>
      <c r="D52" s="788"/>
      <c r="E52" s="788"/>
      <c r="F52" s="788"/>
      <c r="G52" s="788"/>
      <c r="H52" s="788"/>
      <c r="I52" s="788"/>
    </row>
    <row r="74" spans="10:10" x14ac:dyDescent="0.2">
      <c r="J74" s="1454"/>
    </row>
    <row r="75" spans="10:10" ht="11.25" customHeight="1" x14ac:dyDescent="0.2">
      <c r="J75" s="935"/>
    </row>
    <row r="76" spans="10:10" x14ac:dyDescent="0.2">
      <c r="J76" s="940"/>
    </row>
    <row r="79" spans="10:10" ht="11.25" customHeight="1" x14ac:dyDescent="0.2"/>
    <row r="82" spans="11:11" ht="11.25" customHeight="1" x14ac:dyDescent="0.2"/>
    <row r="93" spans="11:11" x14ac:dyDescent="0.2">
      <c r="K93" s="935"/>
    </row>
    <row r="94" spans="11:11" x14ac:dyDescent="0.2">
      <c r="K94" s="935"/>
    </row>
    <row r="95" spans="11:11" x14ac:dyDescent="0.2">
      <c r="K95" s="935"/>
    </row>
    <row r="96" spans="11:11" x14ac:dyDescent="0.2">
      <c r="K96" s="935"/>
    </row>
    <row r="97" spans="11:11" x14ac:dyDescent="0.2">
      <c r="K97" s="935"/>
    </row>
    <row r="98" spans="11:11" x14ac:dyDescent="0.2">
      <c r="K98" s="935"/>
    </row>
    <row r="99" spans="11:11" x14ac:dyDescent="0.2">
      <c r="K99" s="935"/>
    </row>
    <row r="100" spans="11:11" x14ac:dyDescent="0.2">
      <c r="K100" s="935"/>
    </row>
    <row r="101" spans="11:11" x14ac:dyDescent="0.2">
      <c r="K101" s="935"/>
    </row>
    <row r="102" spans="11:11" x14ac:dyDescent="0.2">
      <c r="K102" s="935"/>
    </row>
    <row r="103" spans="11:11" x14ac:dyDescent="0.2">
      <c r="K103" s="935"/>
    </row>
    <row r="104" spans="11:11" x14ac:dyDescent="0.2">
      <c r="K104" s="935"/>
    </row>
    <row r="105" spans="11:11" x14ac:dyDescent="0.2">
      <c r="K105" s="935"/>
    </row>
    <row r="106" spans="11:11" x14ac:dyDescent="0.2">
      <c r="K106" s="935"/>
    </row>
    <row r="107" spans="11:11" x14ac:dyDescent="0.2">
      <c r="K107" s="935"/>
    </row>
    <row r="108" spans="11:11" x14ac:dyDescent="0.2">
      <c r="K108" s="935"/>
    </row>
    <row r="109" spans="11:11" x14ac:dyDescent="0.2">
      <c r="K109" s="935"/>
    </row>
    <row r="110" spans="11:11" x14ac:dyDescent="0.2">
      <c r="K110" s="935"/>
    </row>
    <row r="111" spans="11:11" x14ac:dyDescent="0.2">
      <c r="K111" s="935"/>
    </row>
    <row r="112" spans="11:11" x14ac:dyDescent="0.2">
      <c r="K112" s="935"/>
    </row>
    <row r="113" spans="11:11" x14ac:dyDescent="0.2">
      <c r="K113" s="935"/>
    </row>
    <row r="114" spans="11:11" x14ac:dyDescent="0.2">
      <c r="K114" s="935"/>
    </row>
    <row r="115" spans="11:11" x14ac:dyDescent="0.2">
      <c r="K115" s="935"/>
    </row>
    <row r="116" spans="11:11" x14ac:dyDescent="0.2">
      <c r="K116" s="935"/>
    </row>
    <row r="117" spans="11:11" x14ac:dyDescent="0.2">
      <c r="K117" s="935"/>
    </row>
    <row r="118" spans="11:11" x14ac:dyDescent="0.2">
      <c r="K118" s="935"/>
    </row>
    <row r="119" spans="11:11" x14ac:dyDescent="0.2">
      <c r="K119" s="935"/>
    </row>
    <row r="120" spans="11:11" x14ac:dyDescent="0.2">
      <c r="K120" s="935"/>
    </row>
    <row r="121" spans="11:11" x14ac:dyDescent="0.2">
      <c r="K121" s="935"/>
    </row>
    <row r="122" spans="11:11" x14ac:dyDescent="0.2">
      <c r="K122" s="935"/>
    </row>
    <row r="123" spans="11:11" x14ac:dyDescent="0.2">
      <c r="K123" s="935"/>
    </row>
    <row r="124" spans="11:11" x14ac:dyDescent="0.2">
      <c r="K124" s="935"/>
    </row>
    <row r="125" spans="11:11" x14ac:dyDescent="0.2">
      <c r="K125" s="935"/>
    </row>
    <row r="126" spans="11:11" x14ac:dyDescent="0.2">
      <c r="K126" s="935"/>
    </row>
    <row r="127" spans="11:11" x14ac:dyDescent="0.2">
      <c r="K127" s="935"/>
    </row>
    <row r="128" spans="11:11" x14ac:dyDescent="0.2">
      <c r="K128" s="935"/>
    </row>
    <row r="129" spans="11:11" x14ac:dyDescent="0.2">
      <c r="K129" s="935"/>
    </row>
  </sheetData>
  <pageMargins left="0.75" right="0.75" top="1" bottom="1" header="0.5" footer="0.5"/>
  <pageSetup orientation="portrait" horizontalDpi="300" verticalDpi="300" r:id="rId1"/>
  <headerFooter alignWithMargins="0"/>
  <legacyDrawing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B1:N32"/>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str">
        <f>_xll.qlxlVersion(TRUE,Trigger)</f>
        <v>QuantLibXL 1.7.0 - MS VC++ 9.0 - Multithreaded Static Runtime library - Release Configuration - Sep  8 2015 06:56:01</v>
      </c>
    </row>
    <row r="2" spans="2:14" ht="18.75" thickBot="1" x14ac:dyDescent="0.3">
      <c r="B2" s="1666" t="s">
        <v>319</v>
      </c>
      <c r="C2" s="1667"/>
      <c r="D2" s="1667"/>
      <c r="E2" s="1667"/>
      <c r="F2" s="1668"/>
      <c r="K2" s="1666" t="s">
        <v>320</v>
      </c>
      <c r="L2" s="1667"/>
      <c r="M2" s="1667"/>
      <c r="N2" s="1672"/>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1</v>
      </c>
      <c r="E5" s="805"/>
      <c r="F5" s="804"/>
      <c r="H5" s="844" t="s">
        <v>48</v>
      </c>
      <c r="I5" s="843" t="s">
        <v>127</v>
      </c>
      <c r="K5" s="46"/>
      <c r="L5" s="846" t="s">
        <v>308</v>
      </c>
      <c r="M5" s="847"/>
      <c r="N5" s="845"/>
    </row>
    <row r="6" spans="2:14" x14ac:dyDescent="0.2">
      <c r="B6" s="807"/>
      <c r="C6" s="839" t="s">
        <v>387</v>
      </c>
      <c r="D6" s="458" t="str">
        <f>_xll.qlPeriodEquivalent(D5&amp;"M")</f>
        <v>1M</v>
      </c>
      <c r="E6" s="805"/>
      <c r="F6" s="804"/>
      <c r="H6" s="844" t="s">
        <v>43</v>
      </c>
      <c r="I6" s="843" t="s">
        <v>124</v>
      </c>
      <c r="K6" s="46"/>
      <c r="L6" s="846" t="s">
        <v>307</v>
      </c>
      <c r="M6" s="834" t="b">
        <v>1</v>
      </c>
      <c r="N6" s="845"/>
    </row>
    <row r="7" spans="2:14" ht="12" thickBot="1" x14ac:dyDescent="0.25">
      <c r="B7" s="807"/>
      <c r="C7" s="839" t="s">
        <v>386</v>
      </c>
      <c r="D7" s="458" t="str">
        <f>Months&amp;IF(UPPER(Currency)="EUR","E","L")</f>
        <v>1L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c r="K8" s="1488"/>
      <c r="L8" s="1488"/>
      <c r="M8" s="1488"/>
      <c r="N8" s="1488"/>
    </row>
    <row r="9" spans="2:14" ht="18.75" thickBot="1" x14ac:dyDescent="0.3">
      <c r="B9" s="807"/>
      <c r="C9" s="839" t="s">
        <v>384</v>
      </c>
      <c r="D9" s="458" t="str">
        <f>Currency&amp;"_YC"&amp;IndexTenor&amp;"RH"</f>
        <v>GBP_YC1MRH</v>
      </c>
      <c r="E9" s="805"/>
      <c r="F9" s="804"/>
      <c r="K9" s="1666" t="s">
        <v>383</v>
      </c>
      <c r="L9" s="1667"/>
      <c r="M9" s="1667"/>
      <c r="N9" s="1672"/>
    </row>
    <row r="10" spans="2:14" x14ac:dyDescent="0.2">
      <c r="B10" s="807"/>
      <c r="C10" s="838" t="s">
        <v>315</v>
      </c>
      <c r="D10" s="458" t="b">
        <v>1</v>
      </c>
      <c r="E10" s="805"/>
      <c r="F10" s="804"/>
      <c r="K10" s="1487"/>
      <c r="L10" s="667"/>
      <c r="M10" s="667"/>
      <c r="N10" s="649"/>
    </row>
    <row r="11" spans="2:14" x14ac:dyDescent="0.2">
      <c r="B11" s="807"/>
      <c r="C11" s="838" t="s">
        <v>318</v>
      </c>
      <c r="D11" s="837">
        <v>42255.34479166667</v>
      </c>
      <c r="E11" s="805"/>
      <c r="F11" s="804"/>
      <c r="K11" s="1487"/>
      <c r="L11" s="971" t="s">
        <v>275</v>
      </c>
      <c r="M11" s="642" t="s">
        <v>227</v>
      </c>
      <c r="N11" s="649"/>
    </row>
    <row r="12" spans="2:14" x14ac:dyDescent="0.2">
      <c r="B12" s="807"/>
      <c r="C12" s="836" t="s">
        <v>313</v>
      </c>
      <c r="D12" s="835" t="b">
        <v>1</v>
      </c>
      <c r="E12" s="805"/>
      <c r="F12" s="804"/>
      <c r="K12" s="1487"/>
      <c r="L12" s="971" t="s">
        <v>298</v>
      </c>
      <c r="M12" s="640" t="s">
        <v>21</v>
      </c>
      <c r="N12" s="649"/>
    </row>
    <row r="13" spans="2:14" x14ac:dyDescent="0.2">
      <c r="B13" s="807"/>
      <c r="C13" s="814"/>
      <c r="D13" s="814"/>
      <c r="E13" s="805"/>
      <c r="F13" s="804"/>
      <c r="K13" s="1487"/>
      <c r="L13" s="971" t="s">
        <v>416</v>
      </c>
      <c r="M13" s="642" t="s">
        <v>381</v>
      </c>
      <c r="N13" s="649"/>
    </row>
    <row r="14" spans="2:14" x14ac:dyDescent="0.2">
      <c r="B14" s="807"/>
      <c r="C14" s="829" t="s">
        <v>380</v>
      </c>
      <c r="D14" s="833" t="str">
        <f>_xll.qlPiecewiseYieldCurve(D16,NDays,Calendar,_xll.ohPack('Selected (4)'!D2:D126),DayCounter,IF(ISERROR(D22),NA(),D20:E20),IF(ISERROR(D22),NA(),D21:E21),Accuracy,TraitsID,InterpolatorID,Permanent,,ObjectOverwrite)</f>
        <v>_GBPYC1M#0029</v>
      </c>
      <c r="E14" s="805"/>
      <c r="F14" s="804"/>
      <c r="K14" s="1487"/>
      <c r="L14" s="971" t="s">
        <v>382</v>
      </c>
      <c r="M14" s="642" t="s">
        <v>381</v>
      </c>
      <c r="N14" s="649"/>
    </row>
    <row r="15" spans="2:14" x14ac:dyDescent="0.2">
      <c r="B15" s="807"/>
      <c r="C15" s="816" t="s">
        <v>238</v>
      </c>
      <c r="D15" s="832" t="str">
        <f>_xll.ohRangeRetrieveError(YieldCurve)</f>
        <v/>
      </c>
      <c r="E15" s="805"/>
      <c r="F15" s="804"/>
      <c r="K15" s="1487"/>
      <c r="L15" s="971" t="s">
        <v>305</v>
      </c>
      <c r="M15" s="642" t="str">
        <f>PROPER(Currency)&amp;"ON"</f>
        <v>GbpON</v>
      </c>
      <c r="N15" s="649"/>
    </row>
    <row r="16" spans="2:14" x14ac:dyDescent="0.2">
      <c r="B16" s="807"/>
      <c r="C16" s="829" t="s">
        <v>379</v>
      </c>
      <c r="D16" s="828" t="str">
        <f>"_"&amp;Currency&amp;"YC"&amp;IndexTenor</f>
        <v>_GBPYC1M</v>
      </c>
      <c r="E16" s="805"/>
      <c r="F16" s="804"/>
      <c r="K16" s="1487"/>
      <c r="L16" s="971" t="s">
        <v>304</v>
      </c>
      <c r="M16" s="642" t="str">
        <f>PROPER(Currency)&amp;"STD"</f>
        <v>GbpSTD</v>
      </c>
      <c r="N16" s="649"/>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str">
        <f>Currency&amp;"TOY_SYNTH"&amp;IndexTenor&amp;"_Quote"</f>
        <v>GBPTOY_SYNTH1M_Quote</v>
      </c>
      <c r="E20" s="824" t="str">
        <f>Currency&amp;"TOY2_SYNTH"&amp;IndexTenor&amp;"_Quote"</f>
        <v>GBPTOY2_SYNTH1M_Quote</v>
      </c>
      <c r="F20" s="804"/>
    </row>
    <row r="21" spans="2:14" x14ac:dyDescent="0.2">
      <c r="B21" s="807"/>
      <c r="C21" s="818" t="s">
        <v>373</v>
      </c>
      <c r="D21" s="823">
        <f>DATE(YEAR(_xll.qlCalendarAdvance(Calendar,_xll.qlSettingsEvaluationDate(Trigger),NDays&amp;"D")),12,31)</f>
        <v>42369</v>
      </c>
      <c r="E21" s="822">
        <f>DATE(YEAR(D21+1),12,31)</f>
        <v>42735</v>
      </c>
      <c r="F21" s="804"/>
    </row>
    <row r="22" spans="2:14" x14ac:dyDescent="0.2">
      <c r="B22" s="807"/>
      <c r="C22" s="818" t="s">
        <v>372</v>
      </c>
      <c r="D22" s="825" t="e">
        <f>NA()</f>
        <v>#N/A</v>
      </c>
      <c r="E22" s="819" t="e">
        <f>NA()</f>
        <v>#N/A</v>
      </c>
      <c r="F22" s="804"/>
    </row>
    <row r="23" spans="2:14" x14ac:dyDescent="0.2">
      <c r="B23" s="807"/>
      <c r="C23" s="818" t="s">
        <v>371</v>
      </c>
      <c r="D23" s="819" t="e">
        <f>NA()</f>
        <v>#N/A</v>
      </c>
      <c r="E23" s="1486"/>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f>_xll.qlTermStructureReferenceDate(YieldCurve)</f>
        <v>42180</v>
      </c>
      <c r="D27" s="967">
        <f>MAX(_xll.ohPack('Selected (4)'!J1:J126))</f>
        <v>1</v>
      </c>
      <c r="E27" s="805"/>
      <c r="F27" s="804"/>
    </row>
    <row r="28" spans="2:14" x14ac:dyDescent="0.2">
      <c r="B28" s="807"/>
      <c r="C28" s="811">
        <f>MAX(_xll.ohPack('Selected (4)'!I2:I126))</f>
        <v>64095</v>
      </c>
      <c r="D28" s="808">
        <f>MIN(_xll.ohPack('Selected (4)'!J1:J126))</f>
        <v>0.26740331477024509</v>
      </c>
      <c r="E28" s="805"/>
      <c r="F28" s="804"/>
    </row>
    <row r="29" spans="2:14" x14ac:dyDescent="0.2">
      <c r="B29" s="807"/>
      <c r="C29" s="809" t="s">
        <v>238</v>
      </c>
      <c r="D29" s="810" t="str">
        <f>_xll.ohRangeRetrieveError('Selected (4)'!J1)</f>
        <v/>
      </c>
      <c r="E29" s="805"/>
      <c r="F29" s="804"/>
    </row>
    <row r="30" spans="2:14" x14ac:dyDescent="0.2">
      <c r="B30" s="807"/>
      <c r="C30" s="809" t="str">
        <f>Libor!$D$9</f>
        <v>GBP1M#0060</v>
      </c>
      <c r="D30" s="808" t="b">
        <f>_xll.qlRelinkableHandleLinkTo(C30,YieldCurve)</f>
        <v>1</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outlineLevel="1"/>
    <col min="14" max="14" width="22.42578125" style="399" bestFit="1" customWidth="1" collapsed="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5.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str">
        <f>_xll.qlPeriodEquivalent(D3&amp;"M")</f>
        <v>1Y</v>
      </c>
      <c r="C3" s="1441">
        <f>_xll.qlDateEndOfMonth(EDATE(_xll.qlSettingsEvaluationDate(Trigger),-1))</f>
        <v>42155</v>
      </c>
      <c r="D3" s="1237">
        <v>12</v>
      </c>
      <c r="E3" s="1441">
        <f t="shared" ref="E3:E16" si="0">EDATE($Y$19,$D3)</f>
        <v>42546</v>
      </c>
      <c r="F3" s="1440">
        <f t="shared" ref="F3:F16" si="1">IF(D3&lt;=12,1,IF(D3&lt;=24,3,IF(D3&lt;=120,6,IF(D3&lt;=240,12,IF(D3&lt;=360,36,60)))))</f>
        <v>1</v>
      </c>
      <c r="G3" s="1439" t="e">
        <f t="shared" ref="G3:G16" ca="1" si="2">ROUNDDOWN(J3*10,2)/10</f>
        <v>#NAME?</v>
      </c>
      <c r="H3" s="1438" t="e">
        <f t="shared" ref="H3:H16" ca="1" si="3">IF(K3-J3&gt;1%,(QUOTIENT(K3*10000,50)+1)*0.5%,(QUOTIENT(K3*10000,10)+1)*0.1%)</f>
        <v>#NAME?</v>
      </c>
      <c r="I3" s="1437" t="e">
        <f t="shared" ref="I3:I16" ca="1" si="4">IF(H3-G3&lt;0.5%,0.05%,IF(H3-G3&lt;1%,0.1%,IF(H3-G3&lt;2%,0.25%,0.5%)))</f>
        <v>#NAME?</v>
      </c>
      <c r="J3" s="1438" t="e">
        <f ca="1">MIN(_xll.ohPack($Z$19:INDEX($Z$19:$Z$3552,MATCH(E3+1,$Y$19:$Y$3552,1),1)))</f>
        <v>#NAME?</v>
      </c>
      <c r="K3" s="1437" t="e">
        <f ca="1">MAX(_xll.ohPack($Z$19:INDEX($Z$19:$Z$3552,MATCH(E3+1,$Y$19:$Y$3552,1),1)))</f>
        <v>#NAME?</v>
      </c>
      <c r="L3" s="1402"/>
      <c r="M3" s="1402"/>
      <c r="N3" s="1454"/>
    </row>
    <row r="4" spans="1:28" ht="12" hidden="1" customHeight="1" outlineLevel="1" x14ac:dyDescent="0.25">
      <c r="A4" s="1444"/>
      <c r="B4" s="1442" t="str">
        <f>_xll.qlPeriodEquivalent(D4&amp;"M")</f>
        <v>2Y</v>
      </c>
      <c r="C4" s="1441">
        <f>_xll.qlDateEndOfMonth(EDATE(_xll.qlIMMNextDate(_xll.qlSettingsEvaluationDate(Trigger)-1,TRUE),-3))</f>
        <v>42185</v>
      </c>
      <c r="D4" s="1237">
        <v>24</v>
      </c>
      <c r="E4" s="1441">
        <f t="shared" si="0"/>
        <v>42911</v>
      </c>
      <c r="F4" s="1440">
        <f t="shared" si="1"/>
        <v>3</v>
      </c>
      <c r="G4" s="1439" t="e">
        <f t="shared" ca="1" si="2"/>
        <v>#NAME?</v>
      </c>
      <c r="H4" s="1438" t="e">
        <f t="shared" ca="1" si="3"/>
        <v>#NAME?</v>
      </c>
      <c r="I4" s="1437" t="e">
        <f t="shared" ca="1" si="4"/>
        <v>#NAME?</v>
      </c>
      <c r="J4" s="1438" t="e">
        <f ca="1">MIN(_xll.ohPack($Z$19:INDEX($Z$19:$Z$3552,MATCH(E4+1,$Y$19:$Y$3552,1),1)))</f>
        <v>#NAME?</v>
      </c>
      <c r="K4" s="1437" t="e">
        <f ca="1">MAX(_xll.ohPack($Z$19:INDEX($Z$19:$Z$3552,MATCH(E4+1,$Y$19:$Y$3552,1),1)))</f>
        <v>#NAME?</v>
      </c>
      <c r="L4" s="1402"/>
      <c r="M4" s="1402"/>
      <c r="X4"/>
      <c r="Y4"/>
      <c r="Z4"/>
      <c r="AA4"/>
      <c r="AB4"/>
    </row>
    <row r="5" spans="1:28" ht="12" hidden="1" outlineLevel="1" thickBot="1" x14ac:dyDescent="0.25">
      <c r="A5" s="1444"/>
      <c r="B5" s="1442" t="str">
        <f>_xll.qlPeriodEquivalent(D5&amp;"M")</f>
        <v>5Y</v>
      </c>
      <c r="C5" s="1441">
        <f>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42185</v>
      </c>
      <c r="D5" s="1237">
        <v>60</v>
      </c>
      <c r="E5" s="1441">
        <f t="shared" si="0"/>
        <v>44007</v>
      </c>
      <c r="F5" s="1440">
        <f t="shared" si="1"/>
        <v>6</v>
      </c>
      <c r="G5" s="1439" t="e">
        <f t="shared" ca="1" si="2"/>
        <v>#NAME?</v>
      </c>
      <c r="H5" s="1438" t="e">
        <f t="shared" ca="1" si="3"/>
        <v>#NAME?</v>
      </c>
      <c r="I5" s="1437" t="e">
        <f t="shared" ca="1" si="4"/>
        <v>#NAME?</v>
      </c>
      <c r="J5" s="1438" t="e">
        <f ca="1">MIN(_xll.ohPack($Z$19:INDEX($Z$19:$Z$3552,MATCH(E5+1,$Y$19:$Y$3552,1),1)))</f>
        <v>#NAME?</v>
      </c>
      <c r="K5" s="1437" t="e">
        <f ca="1">MAX(_xll.ohPack($Z$19:INDEX($Z$19:$Z$3552,MATCH(E5+1,$Y$19:$Y$3552,1),1)))</f>
        <v>#NAME?</v>
      </c>
      <c r="L5" s="1402"/>
      <c r="M5" s="1402"/>
    </row>
    <row r="6" spans="1:28" ht="12" hidden="1" outlineLevel="1" thickBot="1" x14ac:dyDescent="0.25">
      <c r="A6" s="1444" t="s">
        <v>482</v>
      </c>
      <c r="B6" s="1442" t="str">
        <f>_xll.qlPeriodEquivalent(D6&amp;"M")</f>
        <v>10Y</v>
      </c>
      <c r="C6" s="1441">
        <f>C5</f>
        <v>42185</v>
      </c>
      <c r="D6" s="1237">
        <v>120</v>
      </c>
      <c r="E6" s="1441">
        <f t="shared" si="0"/>
        <v>45833</v>
      </c>
      <c r="F6" s="1440">
        <f t="shared" si="1"/>
        <v>6</v>
      </c>
      <c r="G6" s="1439" t="e">
        <f t="shared" ca="1" si="2"/>
        <v>#NAME?</v>
      </c>
      <c r="H6" s="1438" t="e">
        <f t="shared" ca="1" si="3"/>
        <v>#NAME?</v>
      </c>
      <c r="I6" s="1437" t="e">
        <f t="shared" ca="1" si="4"/>
        <v>#NAME?</v>
      </c>
      <c r="J6" s="1438" t="e">
        <f ca="1">MIN(_xll.ohPack($Z$19:INDEX($Z$19:$Z$3552,MATCH(E6+1,$Y$19:$Y$3552,1),1)))</f>
        <v>#NAME?</v>
      </c>
      <c r="K6" s="1437" t="e">
        <f ca="1">MAX(_xll.ohPack($Z$19:INDEX($Z$19:$Z$3552,MATCH(E6+1,$Y$19:$Y$3552,1),1)))</f>
        <v>#NAME?</v>
      </c>
      <c r="L6" s="1402"/>
      <c r="M6" s="1402"/>
    </row>
    <row r="7" spans="1:28" ht="12" hidden="1" outlineLevel="1" thickBot="1" x14ac:dyDescent="0.25">
      <c r="A7" s="1444"/>
      <c r="B7" s="1442" t="str">
        <f>_xll.qlPeriodEquivalent(D7&amp;"M")</f>
        <v>20Y</v>
      </c>
      <c r="C7" s="1441">
        <f>IF(AND(MONTH(C6)=12),C6,_xll.qlDateEndOfMonth(EDATE(C6,-6)))</f>
        <v>42004</v>
      </c>
      <c r="D7" s="1237">
        <v>240</v>
      </c>
      <c r="E7" s="1441">
        <f t="shared" si="0"/>
        <v>49485</v>
      </c>
      <c r="F7" s="1440">
        <f t="shared" si="1"/>
        <v>12</v>
      </c>
      <c r="G7" s="1439" t="e">
        <f t="shared" ca="1" si="2"/>
        <v>#NAME?</v>
      </c>
      <c r="H7" s="1438" t="e">
        <f t="shared" ca="1" si="3"/>
        <v>#NAME?</v>
      </c>
      <c r="I7" s="1437" t="e">
        <f t="shared" ca="1" si="4"/>
        <v>#NAME?</v>
      </c>
      <c r="J7" s="1438" t="e">
        <f ca="1">MIN(_xll.ohPack($Z$19:INDEX($Z$19:$Z$3552,MATCH(E7+1,$Y$19:$Y$3552,1),1)))</f>
        <v>#NAME?</v>
      </c>
      <c r="K7" s="1437" t="e">
        <f ca="1">MAX(_xll.ohPack($Z$19:INDEX($Z$19:$Z$3552,MATCH(E7+1,$Y$19:$Y$3552,1),1)))</f>
        <v>#NAME?</v>
      </c>
      <c r="L7" s="1402"/>
      <c r="M7" s="1402"/>
    </row>
    <row r="8" spans="1:28" ht="12" hidden="1" outlineLevel="1" thickBot="1" x14ac:dyDescent="0.25">
      <c r="A8" s="1444"/>
      <c r="B8" s="1442" t="str">
        <f>_xll.qlPeriodEquivalent(D8&amp;"M")</f>
        <v>30Y</v>
      </c>
      <c r="C8" s="1441">
        <f>C7</f>
        <v>42004</v>
      </c>
      <c r="D8" s="1237">
        <v>360</v>
      </c>
      <c r="E8" s="1441">
        <f t="shared" si="0"/>
        <v>53138</v>
      </c>
      <c r="F8" s="1440">
        <f t="shared" si="1"/>
        <v>36</v>
      </c>
      <c r="G8" s="1439" t="e">
        <f t="shared" ca="1" si="2"/>
        <v>#NAME?</v>
      </c>
      <c r="H8" s="1438" t="e">
        <f t="shared" ca="1" si="3"/>
        <v>#NAME?</v>
      </c>
      <c r="I8" s="1437" t="e">
        <f t="shared" ca="1" si="4"/>
        <v>#NAME?</v>
      </c>
      <c r="J8" s="1438" t="e">
        <f ca="1">MIN(_xll.ohPack($Z$19:INDEX($Z$19:$Z$3552,MATCH(E8+1,$Y$19:$Y$3552,1),1)))</f>
        <v>#NAME?</v>
      </c>
      <c r="K8" s="1437" t="e">
        <f ca="1">MAX(_xll.ohPack($Z$19:INDEX($Z$19:$Z$3552,MATCH(E8+1,$Y$19:$Y$3552,1),1)))</f>
        <v>#NAME?</v>
      </c>
      <c r="L8" s="1402"/>
      <c r="M8" s="1402"/>
      <c r="AA8" s="1453"/>
    </row>
    <row r="9" spans="1:28" ht="12" hidden="1" outlineLevel="1" thickBot="1" x14ac:dyDescent="0.25">
      <c r="A9" s="1444"/>
      <c r="B9" s="1442" t="str">
        <f>_xll.qlPeriodEquivalent(D9&amp;"M")</f>
        <v>60Y</v>
      </c>
      <c r="C9" s="1441">
        <f>C8</f>
        <v>42004</v>
      </c>
      <c r="D9" s="1237">
        <f>60*12</f>
        <v>720</v>
      </c>
      <c r="E9" s="1441">
        <f t="shared" si="0"/>
        <v>64095</v>
      </c>
      <c r="F9" s="1440">
        <f t="shared" si="1"/>
        <v>60</v>
      </c>
      <c r="G9" s="1439" t="e">
        <f t="shared" ca="1" si="2"/>
        <v>#NAME?</v>
      </c>
      <c r="H9" s="1438" t="e">
        <f t="shared" ca="1" si="3"/>
        <v>#NAME?</v>
      </c>
      <c r="I9" s="1437" t="e">
        <f t="shared" ca="1" si="4"/>
        <v>#NAME?</v>
      </c>
      <c r="J9" s="1438" t="e">
        <f ca="1">MIN(_xll.ohPack($Z$19:INDEX($Z$19:$Z$3552,MATCH(E9+1,$Y$19:$Y$3552,1),1)))</f>
        <v>#NAME?</v>
      </c>
      <c r="K9" s="1437" t="e">
        <f ca="1">MAX(_xll.ohPack($Z$19:INDEX($Z$19:$Z$3552,MATCH(E9+1,$Y$19:$Y$3552,1),1)))</f>
        <v>#NAME?</v>
      </c>
      <c r="L9" s="1402"/>
      <c r="M9" s="1402"/>
      <c r="AA9" s="1453"/>
    </row>
    <row r="10" spans="1:28" ht="12" hidden="1" outlineLevel="1" thickBot="1" x14ac:dyDescent="0.25">
      <c r="A10" s="1452"/>
      <c r="B10" s="1451" t="str">
        <f>_xll.qlPeriodEquivalent(D10&amp;"M")</f>
        <v>1Y</v>
      </c>
      <c r="C10" s="1449">
        <f t="shared" ref="C10:C16" si="5">C3</f>
        <v>42155</v>
      </c>
      <c r="D10" s="1450">
        <v>12</v>
      </c>
      <c r="E10" s="1449">
        <f t="shared" si="0"/>
        <v>42546</v>
      </c>
      <c r="F10" s="1448">
        <f t="shared" si="1"/>
        <v>1</v>
      </c>
      <c r="G10" s="1447" t="e">
        <f t="shared" ca="1" si="2"/>
        <v>#NAME?</v>
      </c>
      <c r="H10" s="1446" t="e">
        <f t="shared" ca="1" si="3"/>
        <v>#NAME?</v>
      </c>
      <c r="I10" s="1445" t="e">
        <f t="shared" ca="1" si="4"/>
        <v>#NAME?</v>
      </c>
      <c r="J10" s="1446" t="e">
        <f ca="1">MIN(_xll.ohPack($AA$19:INDEX($AA$19:$AA$3552,MATCH(E10+1,$Y$19:$Y$3552,1),1)))</f>
        <v>#NAME?</v>
      </c>
      <c r="K10" s="1445" t="e">
        <f ca="1">MAX(_xll.ohPack($AA$19:INDEX($AA$19:$AA$3552,MATCH(E10+1,$Y$19:$Y$3552,1),1)))</f>
        <v>#NAME?</v>
      </c>
      <c r="L10" s="1402"/>
      <c r="M10" s="1402"/>
    </row>
    <row r="11" spans="1:28" ht="12" hidden="1" outlineLevel="1" thickBot="1" x14ac:dyDescent="0.25">
      <c r="A11" s="1444"/>
      <c r="B11" s="1442" t="str">
        <f>_xll.qlPeriodEquivalent(D11&amp;"M")</f>
        <v>2Y</v>
      </c>
      <c r="C11" s="1441">
        <f t="shared" si="5"/>
        <v>42185</v>
      </c>
      <c r="D11" s="1237">
        <v>24</v>
      </c>
      <c r="E11" s="1441">
        <f t="shared" si="0"/>
        <v>42911</v>
      </c>
      <c r="F11" s="1440">
        <f t="shared" si="1"/>
        <v>3</v>
      </c>
      <c r="G11" s="1439" t="e">
        <f t="shared" ca="1" si="2"/>
        <v>#NAME?</v>
      </c>
      <c r="H11" s="1438" t="e">
        <f t="shared" ca="1" si="3"/>
        <v>#NAME?</v>
      </c>
      <c r="I11" s="1437" t="e">
        <f t="shared" ca="1" si="4"/>
        <v>#NAME?</v>
      </c>
      <c r="J11" s="1438" t="e">
        <f ca="1">MIN(_xll.ohPack($AA$19:INDEX($AA$19:$AA$3552,MATCH(E11+1,$Y$19:$Y$3552,1),1)))</f>
        <v>#NAME?</v>
      </c>
      <c r="K11" s="1437" t="e">
        <f ca="1">MAX(_xll.ohPack($AA$19:INDEX($AA$19:$AA$3552,MATCH(E11+1,$Y$19:$Y$3552,1),1)))</f>
        <v>#NAME?</v>
      </c>
      <c r="L11" s="1402"/>
      <c r="M11" s="1402"/>
    </row>
    <row r="12" spans="1:28" ht="12" hidden="1" outlineLevel="1" thickBot="1" x14ac:dyDescent="0.25">
      <c r="A12" s="1444"/>
      <c r="B12" s="1442" t="str">
        <f>_xll.qlPeriodEquivalent(D12&amp;"M")</f>
        <v>5Y</v>
      </c>
      <c r="C12" s="1441">
        <f t="shared" si="5"/>
        <v>42185</v>
      </c>
      <c r="D12" s="1237">
        <v>60</v>
      </c>
      <c r="E12" s="1441">
        <f t="shared" si="0"/>
        <v>44007</v>
      </c>
      <c r="F12" s="1440">
        <f t="shared" si="1"/>
        <v>6</v>
      </c>
      <c r="G12" s="1439" t="e">
        <f t="shared" ca="1" si="2"/>
        <v>#NAME?</v>
      </c>
      <c r="H12" s="1438" t="e">
        <f t="shared" ca="1" si="3"/>
        <v>#NAME?</v>
      </c>
      <c r="I12" s="1437" t="e">
        <f t="shared" ca="1" si="4"/>
        <v>#NAME?</v>
      </c>
      <c r="J12" s="1438" t="e">
        <f ca="1">MIN(_xll.ohPack($AA$19:INDEX($AA$19:$AA$3552,MATCH(E12+1,$Y$19:$Y$3552,1),1)))</f>
        <v>#NAME?</v>
      </c>
      <c r="K12" s="1437" t="e">
        <f ca="1">MAX(_xll.ohPack($AA$19:INDEX($AA$19:$AA$3552,MATCH(E12+1,$Y$19:$Y$3552,1),1)))</f>
        <v>#NAME?</v>
      </c>
      <c r="L12" s="1402"/>
      <c r="M12" s="1402"/>
    </row>
    <row r="13" spans="1:28" ht="12" hidden="1" outlineLevel="1" thickBot="1" x14ac:dyDescent="0.25">
      <c r="A13" s="1444" t="s">
        <v>324</v>
      </c>
      <c r="B13" s="1442" t="str">
        <f>_xll.qlPeriodEquivalent(D13&amp;"M")</f>
        <v>10Y</v>
      </c>
      <c r="C13" s="1441">
        <f t="shared" si="5"/>
        <v>42185</v>
      </c>
      <c r="D13" s="1237">
        <v>120</v>
      </c>
      <c r="E13" s="1441">
        <f t="shared" si="0"/>
        <v>45833</v>
      </c>
      <c r="F13" s="1440">
        <f t="shared" si="1"/>
        <v>6</v>
      </c>
      <c r="G13" s="1439" t="e">
        <f t="shared" ca="1" si="2"/>
        <v>#NAME?</v>
      </c>
      <c r="H13" s="1438" t="e">
        <f t="shared" ca="1" si="3"/>
        <v>#NAME?</v>
      </c>
      <c r="I13" s="1437" t="e">
        <f t="shared" ca="1" si="4"/>
        <v>#NAME?</v>
      </c>
      <c r="J13" s="1438" t="e">
        <f ca="1">MIN(_xll.ohPack($AA$19:INDEX($AA$19:$AA$3552,MATCH(E13+1,$Y$19:$Y$3552,1),1)))</f>
        <v>#NAME?</v>
      </c>
      <c r="K13" s="1437" t="e">
        <f ca="1">MAX(_xll.ohPack($AA$19:INDEX($AA$19:$AA$3552,MATCH(E13+1,$Y$19:$Y$3552,1),1)))</f>
        <v>#NAME?</v>
      </c>
      <c r="L13" s="1402"/>
      <c r="M13" s="1402"/>
    </row>
    <row r="14" spans="1:28" ht="12" hidden="1" outlineLevel="1" thickBot="1" x14ac:dyDescent="0.25">
      <c r="A14" s="1444"/>
      <c r="B14" s="1442" t="str">
        <f>_xll.qlPeriodEquivalent(D14&amp;"M")</f>
        <v>20Y</v>
      </c>
      <c r="C14" s="1441">
        <f t="shared" si="5"/>
        <v>42004</v>
      </c>
      <c r="D14" s="1237">
        <v>240</v>
      </c>
      <c r="E14" s="1441">
        <f t="shared" si="0"/>
        <v>49485</v>
      </c>
      <c r="F14" s="1440">
        <f t="shared" si="1"/>
        <v>12</v>
      </c>
      <c r="G14" s="1439" t="e">
        <f t="shared" ca="1" si="2"/>
        <v>#NAME?</v>
      </c>
      <c r="H14" s="1438" t="e">
        <f t="shared" ca="1" si="3"/>
        <v>#NAME?</v>
      </c>
      <c r="I14" s="1437" t="e">
        <f t="shared" ca="1" si="4"/>
        <v>#NAME?</v>
      </c>
      <c r="J14" s="1438" t="e">
        <f ca="1">MIN(_xll.ohPack($AA$19:INDEX($AA$19:$AA$3552,MATCH(E14+1,$Y$19:$Y$3552,1),1)))</f>
        <v>#NAME?</v>
      </c>
      <c r="K14" s="1437" t="e">
        <f ca="1">MAX(_xll.ohPack($AA$19:INDEX($AA$19:$AA$3552,MATCH(E14+1,$Y$19:$Y$3552,1),1)))</f>
        <v>#NAME?</v>
      </c>
      <c r="L14" s="1402"/>
      <c r="M14" s="1402"/>
    </row>
    <row r="15" spans="1:28" ht="12" hidden="1" outlineLevel="1" thickBot="1" x14ac:dyDescent="0.25">
      <c r="A15" s="1444"/>
      <c r="B15" s="1442" t="str">
        <f>_xll.qlPeriodEquivalent(D15&amp;"M")</f>
        <v>30Y</v>
      </c>
      <c r="C15" s="1441">
        <f t="shared" si="5"/>
        <v>42004</v>
      </c>
      <c r="D15" s="1237">
        <v>360</v>
      </c>
      <c r="E15" s="1441">
        <f t="shared" si="0"/>
        <v>53138</v>
      </c>
      <c r="F15" s="1440">
        <f t="shared" si="1"/>
        <v>36</v>
      </c>
      <c r="G15" s="1439" t="e">
        <f t="shared" ca="1" si="2"/>
        <v>#NAME?</v>
      </c>
      <c r="H15" s="1438" t="e">
        <f t="shared" ca="1" si="3"/>
        <v>#NAME?</v>
      </c>
      <c r="I15" s="1437" t="e">
        <f t="shared" ca="1" si="4"/>
        <v>#NAME?</v>
      </c>
      <c r="J15" s="1438" t="e">
        <f ca="1">MIN(_xll.ohPack($AA$19:INDEX($AA$19:$AA$3552,MATCH(E15+1,$Y$19:$Y$3552,1),1)))</f>
        <v>#NAME?</v>
      </c>
      <c r="K15" s="1437" t="e">
        <f ca="1">MAX(_xll.ohPack($AA$19:INDEX($AA$19:$AA$3552,MATCH(E15+1,$Y$19:$Y$3552,1),1)))</f>
        <v>#NAME?</v>
      </c>
      <c r="L15" s="1402"/>
      <c r="M15" s="1402"/>
    </row>
    <row r="16" spans="1:28" ht="12" hidden="1" outlineLevel="1" thickBot="1" x14ac:dyDescent="0.25">
      <c r="A16" s="1443"/>
      <c r="B16" s="1442" t="str">
        <f>_xll.qlPeriodEquivalent(D16&amp;"M")</f>
        <v>60Y</v>
      </c>
      <c r="C16" s="1441">
        <f t="shared" si="5"/>
        <v>42004</v>
      </c>
      <c r="D16" s="1237">
        <v>720</v>
      </c>
      <c r="E16" s="1441">
        <f t="shared" si="0"/>
        <v>64095</v>
      </c>
      <c r="F16" s="1440">
        <f t="shared" si="1"/>
        <v>60</v>
      </c>
      <c r="G16" s="1439" t="e">
        <f t="shared" ca="1" si="2"/>
        <v>#NAME?</v>
      </c>
      <c r="H16" s="1438" t="e">
        <f t="shared" ca="1" si="3"/>
        <v>#NAME?</v>
      </c>
      <c r="I16" s="1437" t="e">
        <f t="shared" ca="1" si="4"/>
        <v>#NAME?</v>
      </c>
      <c r="J16" s="1438" t="e">
        <f ca="1">MIN(_xll.ohPack($AA$19:INDEX($AA$19:$AA$3552,MATCH(E16+1,$Y$19:$Y$3552,1),1)))</f>
        <v>#NAME?</v>
      </c>
      <c r="K16" s="1437" t="e">
        <f ca="1">MAX(_xll.ohPack($AA$19:INDEX($AA$19:$AA$3552,MATCH(E16+1,$Y$19:$Y$3552,1),1)))</f>
        <v>#NAME?</v>
      </c>
      <c r="L16" s="1402"/>
      <c r="M16" s="1402"/>
      <c r="Z16" s="1420" t="s">
        <v>193</v>
      </c>
      <c r="AA16" s="1420" t="s">
        <v>481</v>
      </c>
    </row>
    <row r="17" spans="1:27" ht="12" collapsed="1" thickBot="1" x14ac:dyDescent="0.25">
      <c r="A17" s="744"/>
      <c r="B17" s="1435"/>
      <c r="C17" s="1435"/>
      <c r="D17" s="744"/>
      <c r="E17" s="744"/>
      <c r="F17" s="1435"/>
      <c r="G17" s="1435"/>
      <c r="H17" s="1435"/>
      <c r="I17" s="1435"/>
      <c r="J17" s="1435"/>
      <c r="K17" s="744"/>
      <c r="L17" s="1415"/>
      <c r="M17" s="1415"/>
      <c r="Z17" s="1511" t="str">
        <f>_xll.qlLibor(,Currency,IndexTenor,YieldCurve,,YieldCurve)</f>
        <v>obj_00585#0026</v>
      </c>
      <c r="AA17" s="1511" t="str">
        <f>_xll.qlSonia(,YieldCurve,,YieldCurve)</f>
        <v>obj_00584#0026</v>
      </c>
    </row>
    <row r="18" spans="1:27" ht="12" thickBot="1" x14ac:dyDescent="0.25">
      <c r="M18" s="1424" t="s">
        <v>365</v>
      </c>
      <c r="N18" s="1424" t="s">
        <v>480</v>
      </c>
      <c r="O18" s="1422" t="s">
        <v>325</v>
      </c>
      <c r="P18" s="1433" t="s">
        <v>332</v>
      </c>
      <c r="Q18" s="1422" t="s">
        <v>479</v>
      </c>
      <c r="R18" s="1422" t="s">
        <v>326</v>
      </c>
      <c r="S18" s="1422" t="s">
        <v>477</v>
      </c>
      <c r="T18" s="1421" t="s">
        <v>329</v>
      </c>
      <c r="U18" s="1420" t="s">
        <v>328</v>
      </c>
      <c r="V18" s="1402"/>
      <c r="W18" s="1432" t="s">
        <v>327</v>
      </c>
      <c r="X18" s="1431" t="s">
        <v>326</v>
      </c>
      <c r="Y18" s="1431" t="s">
        <v>325</v>
      </c>
      <c r="Z18" s="1510" t="s">
        <v>478</v>
      </c>
      <c r="AA18" s="1509" t="s">
        <v>324</v>
      </c>
    </row>
    <row r="19" spans="1:27" ht="12" thickBot="1" x14ac:dyDescent="0.25">
      <c r="J19" s="1428" t="s">
        <v>323</v>
      </c>
      <c r="M19" s="864" t="str">
        <f t="array" ref="M19:M24">_xll.ohFilter('RateHelpers (5)'!B9:B20,IF(ISERROR('RateHelpers (5)'!D9:D20),FALSE,TRUE))</f>
        <v>obj_0054b#0015</v>
      </c>
      <c r="N19" s="864" t="str">
        <f>_xll.qlRateHelperQuoteName(M19)</f>
        <v>GBP1x4F_Quote</v>
      </c>
      <c r="O19" s="1405">
        <f>_xll.qlRateHelperEarliestDate(M19)</f>
        <v>42212</v>
      </c>
      <c r="P19" s="1426">
        <f>_xll.qlRateHelperQuoteValue(M19,"ohTrigger(Trigger,RecalcTrigger))")</f>
        <v>6.0000000000000001E-3</v>
      </c>
      <c r="Q19" s="1415" t="e">
        <f>NA()</f>
        <v>#N/A</v>
      </c>
      <c r="R19" s="1405">
        <f>_xll.qlInterestRateIndexFixingDate(IborIndex,O19)</f>
        <v>42212</v>
      </c>
      <c r="S19" s="1426">
        <f>_xll.qlIndexFixing(IborIndex,R19,TRUE,RecalcTrigger)</f>
        <v>6.0116437444967842E-3</v>
      </c>
      <c r="T19" s="1413">
        <f t="shared" ref="T19:T24" si="6">S19-P19</f>
        <v>1.1643744496784084E-5</v>
      </c>
      <c r="U19" s="1419">
        <f t="array" ref="U19">MAX(ABS(T19:T24))</f>
        <v>5.1487929155285064E-5</v>
      </c>
      <c r="V19" s="1427"/>
      <c r="W19" s="864" t="s">
        <v>322</v>
      </c>
      <c r="X19" s="1404">
        <f>_xll.qlSettingsEvaluationDate(Trigger)</f>
        <v>42180</v>
      </c>
      <c r="Y19" s="1404">
        <f>_xll.qlCalendarAdvance(Calendar,X19,NDays&amp;"D")</f>
        <v>42180</v>
      </c>
      <c r="Z19" s="1403">
        <f t="array" ref="Z19:Z3552">IFERROR(_xll.qlIndexFixing(IborIndex,X19:X3552,TRUE,RecalcTrigger),NA())</f>
        <v>5.7499999999998247E-3</v>
      </c>
      <c r="AA19" s="1411">
        <f t="array" ref="AA19:AA3552">IFERROR(_xll.qlIndexFixing(OverNightIndex,Y19:Y3552,TRUE,RecalcTrigger),NA())</f>
        <v>5.3867661774809061E-3</v>
      </c>
    </row>
    <row r="20" spans="1:27" ht="12" thickBot="1" x14ac:dyDescent="0.25">
      <c r="J20" s="698"/>
      <c r="M20" s="864" t="str">
        <v>obj_00547#0015</v>
      </c>
      <c r="N20" s="864" t="str">
        <f>_xll.qlRateHelperQuoteName(M20)</f>
        <v>GBP2x5F_Quote</v>
      </c>
      <c r="O20" s="1405">
        <f>_xll.qlRateHelperEarliestDate(M20)</f>
        <v>42241</v>
      </c>
      <c r="P20" s="1426">
        <f>_xll.qlRateHelperQuoteValue(M20,"ohTrigger(Trigger,RecalcTrigger))")</f>
        <v>6.2500000000000003E-3</v>
      </c>
      <c r="Q20" s="1415" t="e">
        <f>NA()</f>
        <v>#N/A</v>
      </c>
      <c r="R20" s="1405">
        <f>_xll.qlInterestRateIndexFixingDate(IborIndex,O20)</f>
        <v>42241</v>
      </c>
      <c r="S20" s="1426">
        <f>_xll.qlIndexFixing(IborIndex,R20,TRUE,RecalcTrigger)</f>
        <v>6.2416870142195892E-3</v>
      </c>
      <c r="T20" s="1413">
        <f t="shared" si="6"/>
        <v>-8.3129857804111959E-6</v>
      </c>
      <c r="W20" s="864" t="str">
        <f t="shared" ref="W20:W83" si="7">W19</f>
        <v>1D</v>
      </c>
      <c r="X20" s="1405">
        <f>_xll.qlCalendarAdvance(Calendar,X19,W20,"f",FALSE)</f>
        <v>42181</v>
      </c>
      <c r="Y20" s="1404">
        <f>_xll.qlCalendarAdvance(Calendar,X20,NDays&amp;"D")</f>
        <v>42181</v>
      </c>
      <c r="Z20" s="1403">
        <v>5.7653801867385088E-3</v>
      </c>
      <c r="AA20" s="1411">
        <v>5.3883504317349864E-3</v>
      </c>
    </row>
    <row r="21" spans="1:27" ht="12" thickBot="1" x14ac:dyDescent="0.25">
      <c r="M21" s="864" t="str">
        <v>obj_00548#0015</v>
      </c>
      <c r="N21" s="864" t="str">
        <f>_xll.qlRateHelperQuoteName(M21)</f>
        <v>GBP3x6F_Quote</v>
      </c>
      <c r="O21" s="1405">
        <f>_xll.qlRateHelperEarliestDate(M21)</f>
        <v>42272</v>
      </c>
      <c r="P21" s="1426">
        <f>_xll.qlRateHelperQuoteValue(M21,"ohTrigger(Trigger,RecalcTrigger))")</f>
        <v>6.5999999999999991E-3</v>
      </c>
      <c r="Q21" s="1415" t="e">
        <f>NA()</f>
        <v>#N/A</v>
      </c>
      <c r="R21" s="1405">
        <f>_xll.qlInterestRateIndexFixingDate(IborIndex,O21)</f>
        <v>42272</v>
      </c>
      <c r="S21" s="1426">
        <f>_xll.qlIndexFixing(IborIndex,R21,TRUE,RecalcTrigger)</f>
        <v>6.5689035428631616E-3</v>
      </c>
      <c r="T21" s="1413">
        <f t="shared" si="6"/>
        <v>-3.1096457136837487E-5</v>
      </c>
      <c r="W21" s="864" t="str">
        <f t="shared" si="7"/>
        <v>1D</v>
      </c>
      <c r="X21" s="1405">
        <f>_xll.qlCalendarAdvance(Calendar,X20,W21,"f",FALSE)</f>
        <v>42184</v>
      </c>
      <c r="Y21" s="1404">
        <f>_xll.qlCalendarAdvance(Calendar,X21,NDays&amp;"D")</f>
        <v>42184</v>
      </c>
      <c r="Z21" s="1403">
        <v>5.781346396701025E-3</v>
      </c>
      <c r="AA21" s="1411">
        <v>5.3912803078171034E-3</v>
      </c>
    </row>
    <row r="22" spans="1:27" ht="23.25" thickBot="1" x14ac:dyDescent="0.25">
      <c r="J22" s="699" t="s">
        <v>321</v>
      </c>
      <c r="M22" s="864" t="str">
        <v>obj_00546#0015</v>
      </c>
      <c r="N22" s="864" t="str">
        <f>_xll.qlRateHelperQuoteName(M22)</f>
        <v>GBP4x7F_Quote</v>
      </c>
      <c r="O22" s="1405">
        <f>_xll.qlRateHelperEarliestDate(M22)</f>
        <v>42303</v>
      </c>
      <c r="P22" s="1426">
        <f>_xll.qlRateHelperQuoteValue(M22,"ohTrigger(Trigger,RecalcTrigger))")</f>
        <v>6.9999999999999993E-3</v>
      </c>
      <c r="Q22" s="1415" t="e">
        <f>NA()</f>
        <v>#N/A</v>
      </c>
      <c r="R22" s="1405">
        <f>_xll.qlInterestRateIndexFixingDate(IborIndex,O22)</f>
        <v>42303</v>
      </c>
      <c r="S22" s="1426">
        <f>_xll.qlIndexFixing(IborIndex,R22,TRUE,RecalcTrigger)</f>
        <v>6.9485120708447142E-3</v>
      </c>
      <c r="T22" s="1413">
        <f t="shared" si="6"/>
        <v>-5.1487929155285064E-5</v>
      </c>
      <c r="W22" s="864" t="str">
        <f t="shared" si="7"/>
        <v>1D</v>
      </c>
      <c r="X22" s="1405">
        <f>_xll.qlCalendarAdvance(Calendar,X21,W22,"f",FALSE)</f>
        <v>42185</v>
      </c>
      <c r="Y22" s="1404">
        <f>_xll.qlCalendarAdvance(Calendar,X22,NDays&amp;"D")</f>
        <v>42185</v>
      </c>
      <c r="Z22" s="1403">
        <v>5.7893265310221421E-3</v>
      </c>
      <c r="AA22" s="1411">
        <v>5.3935373729852021E-3</v>
      </c>
    </row>
    <row r="23" spans="1:27" ht="12" thickBot="1" x14ac:dyDescent="0.25">
      <c r="J23" s="698" t="str">
        <f>ROUNDDOWN((_xll.qlTermStructureMaxDate(YieldCurve,Trigger)-_xll.qlTermStructureReferenceDate(YieldCurve,Trigger))/365,)&amp;"Y"</f>
        <v>60Y</v>
      </c>
      <c r="M23" s="864" t="str">
        <v>obj_0054a#0015</v>
      </c>
      <c r="N23" s="864" t="str">
        <f>_xll.qlRateHelperQuoteName(M23)</f>
        <v>GBP5x8F_Quote</v>
      </c>
      <c r="O23" s="1405">
        <f>_xll.qlRateHelperEarliestDate(M23)</f>
        <v>42333</v>
      </c>
      <c r="P23" s="1426">
        <f>_xll.qlRateHelperQuoteValue(M23,"ohTrigger(Trigger,RecalcTrigger))")</f>
        <v>7.4000000000000003E-3</v>
      </c>
      <c r="Q23" s="1415" t="e">
        <f>NA()</f>
        <v>#N/A</v>
      </c>
      <c r="R23" s="1405">
        <f>_xll.qlInterestRateIndexFixingDate(IborIndex,O23)</f>
        <v>42333</v>
      </c>
      <c r="S23" s="1426">
        <f>_xll.qlIndexFixing(IborIndex,R23,TRUE,RecalcTrigger)</f>
        <v>7.400919053251645E-3</v>
      </c>
      <c r="T23" s="1413">
        <f t="shared" si="6"/>
        <v>9.1905325164468032E-7</v>
      </c>
      <c r="W23" s="864" t="str">
        <f t="shared" si="7"/>
        <v>1D</v>
      </c>
      <c r="X23" s="1405">
        <f>_xll.qlCalendarAdvance(Calendar,X22,W23,"f",FALSE)</f>
        <v>42186</v>
      </c>
      <c r="Y23" s="1404">
        <f>_xll.qlCalendarAdvance(Calendar,X23,NDays&amp;"D")</f>
        <v>42186</v>
      </c>
      <c r="Z23" s="1403">
        <v>5.7973567142424135E-3</v>
      </c>
      <c r="AA23" s="1411">
        <v>5.3962458511869205E-3</v>
      </c>
    </row>
    <row r="24" spans="1:27" ht="12" thickBot="1" x14ac:dyDescent="0.25">
      <c r="M24" s="864" t="str">
        <v>obj_004f4#0015</v>
      </c>
      <c r="N24" s="864" t="str">
        <f>_xll.qlRateHelperQuoteName(M24)</f>
        <v>GBP6x9F_Quote</v>
      </c>
      <c r="O24" s="1405">
        <f>_xll.qlRateHelperEarliestDate(M24)</f>
        <v>42367</v>
      </c>
      <c r="P24" s="1426">
        <f>_xll.qlRateHelperQuoteValue(M24,"ohTrigger(Trigger,RecalcTrigger))")</f>
        <v>7.9000000000000008E-3</v>
      </c>
      <c r="Q24" s="1415" t="e">
        <f>NA()</f>
        <v>#N/A</v>
      </c>
      <c r="R24" s="1405">
        <f>_xll.qlInterestRateIndexFixingDate(IborIndex,O24)</f>
        <v>42367</v>
      </c>
      <c r="S24" s="1426">
        <f>_xll.qlIndexFixing(IborIndex,R24,TRUE,RecalcTrigger)</f>
        <v>7.9483146528546173E-3</v>
      </c>
      <c r="T24" s="1413">
        <f t="shared" si="6"/>
        <v>4.8314652854616544E-5</v>
      </c>
      <c r="W24" s="864" t="str">
        <f t="shared" si="7"/>
        <v>1D</v>
      </c>
      <c r="X24" s="1405">
        <f>_xll.qlCalendarAdvance(Calendar,X23,W24,"f",FALSE)</f>
        <v>42187</v>
      </c>
      <c r="Y24" s="1404">
        <f>_xll.qlCalendarAdvance(Calendar,X24,NDays&amp;"D")</f>
        <v>42187</v>
      </c>
      <c r="Z24" s="1403">
        <v>5.8054332637316013E-3</v>
      </c>
      <c r="AA24" s="1411">
        <v>5.3994057425033049E-3</v>
      </c>
    </row>
    <row r="25" spans="1:27" ht="12" thickBot="1" x14ac:dyDescent="0.25">
      <c r="M25" s="744"/>
      <c r="N25" s="1425"/>
      <c r="O25" s="744"/>
      <c r="P25" s="744"/>
      <c r="Q25" s="744"/>
      <c r="R25" s="744"/>
      <c r="S25" s="744"/>
      <c r="T25" s="1412"/>
      <c r="W25" s="864" t="str">
        <f t="shared" si="7"/>
        <v>1D</v>
      </c>
      <c r="X25" s="1405">
        <f>_xll.qlCalendarAdvance(Calendar,X24,W25,"f",FALSE)</f>
        <v>42188</v>
      </c>
      <c r="Y25" s="1404">
        <f>_xll.qlCalendarAdvance(Calendar,X25,NDays&amp;"D")</f>
        <v>42188</v>
      </c>
      <c r="Z25" s="1403">
        <v>5.8210346379639422E-3</v>
      </c>
      <c r="AA25" s="1411">
        <v>5.407310340230417E-3</v>
      </c>
    </row>
    <row r="26" spans="1:27" x14ac:dyDescent="0.2">
      <c r="M26" s="1500" t="s">
        <v>365</v>
      </c>
      <c r="N26" s="1424" t="s">
        <v>487</v>
      </c>
      <c r="O26" s="1422" t="s">
        <v>325</v>
      </c>
      <c r="P26" s="1433" t="s">
        <v>332</v>
      </c>
      <c r="Q26" s="1422" t="s">
        <v>479</v>
      </c>
      <c r="R26" s="1422" t="s">
        <v>326</v>
      </c>
      <c r="S26" s="1422" t="s">
        <v>477</v>
      </c>
      <c r="T26" s="1421" t="s">
        <v>329</v>
      </c>
      <c r="U26" s="1420" t="s">
        <v>328</v>
      </c>
      <c r="W26" s="864" t="str">
        <f t="shared" si="7"/>
        <v>1D</v>
      </c>
      <c r="X26" s="1405">
        <f>_xll.qlCalendarAdvance(Calendar,X25,W26,"f",FALSE)</f>
        <v>42191</v>
      </c>
      <c r="Y26" s="1404">
        <f>_xll.qlCalendarAdvance(Calendar,X26,NDays&amp;"D")</f>
        <v>42191</v>
      </c>
      <c r="Z26" s="1403">
        <v>5.8381294708160269E-3</v>
      </c>
      <c r="AA26" s="1411">
        <v>5.4165594385913174E-3</v>
      </c>
    </row>
    <row r="27" spans="1:27" x14ac:dyDescent="0.2">
      <c r="M27" s="1508" t="str">
        <f t="array" ref="M27:M60">_xll.ohFilter('RateHelpers (5)'!B21:B62,'RateHelpers (5)'!M21:M62)</f>
        <v>obj_00562#0016</v>
      </c>
      <c r="N27" s="864" t="str">
        <f>_xll.qlRateHelperQuoteName(M27)</f>
        <v>GBPFUT3MU5_Quote</v>
      </c>
      <c r="O27" s="1405">
        <f>_xll.qlRateHelperEarliestDate(M27)</f>
        <v>42263</v>
      </c>
      <c r="P27" s="1426">
        <f>1-_xll.qlRateHelperQuoteValue(M27,_xll.ohTrigger(RecalcTrigger,Trigger))/100</f>
        <v>6.4500000000000668E-3</v>
      </c>
      <c r="Q27" s="1403" t="e">
        <f>NA()</f>
        <v>#N/A</v>
      </c>
      <c r="R27" s="1405">
        <f>_xll.qlInterestRateIndexFixingDate(IborIndex,O27)</f>
        <v>42263</v>
      </c>
      <c r="S27" s="1426">
        <f>_xll.qlIndexFixing(IborIndex,R27,TRUE,RecalcTrigger)</f>
        <v>6.4437900345787518E-3</v>
      </c>
      <c r="T27" s="1413">
        <f>S27+_xll.qlFuturesRateHelperConvexityAdjustment(M27)-P27</f>
        <v>-4.6893305211126446E-13</v>
      </c>
      <c r="U27" s="1419">
        <f t="array" ref="U27">MAX(ABS(T27:T34))</f>
        <v>2.126136072755358E-12</v>
      </c>
      <c r="W27" s="864" t="str">
        <f t="shared" si="7"/>
        <v>1D</v>
      </c>
      <c r="X27" s="1405">
        <f>_xll.qlCalendarAdvance(Calendar,X26,W27,"f",FALSE)</f>
        <v>42192</v>
      </c>
      <c r="Y27" s="1404">
        <f>_xll.qlCalendarAdvance(Calendar,X27,NDays&amp;"D")</f>
        <v>42192</v>
      </c>
      <c r="Z27" s="1403">
        <v>5.8463826112227675E-3</v>
      </c>
      <c r="AA27" s="1411">
        <v>5.4219763953189393E-3</v>
      </c>
    </row>
    <row r="28" spans="1:27" x14ac:dyDescent="0.2">
      <c r="M28" s="1508" t="str">
        <v>obj_00579#0016</v>
      </c>
      <c r="N28" s="864" t="str">
        <f>_xll.qlRateHelperQuoteName(M28)</f>
        <v>GBPFUT3MZ5_Quote</v>
      </c>
      <c r="O28" s="1405">
        <f>_xll.qlRateHelperEarliestDate(M28)</f>
        <v>42354</v>
      </c>
      <c r="P28" s="1426">
        <f>1-_xll.qlRateHelperQuoteValue(M28,_xll.ohTrigger(RecalcTrigger,Trigger))/100</f>
        <v>7.7500000000000346E-3</v>
      </c>
      <c r="Q28" s="1403" t="e">
        <f>NA()</f>
        <v>#N/A</v>
      </c>
      <c r="R28" s="1405">
        <f>_xll.qlInterestRateIndexFixingDate(IborIndex,O28)</f>
        <v>42354</v>
      </c>
      <c r="S28" s="1426">
        <f>_xll.qlIndexFixing(IborIndex,R28,TRUE,RecalcTrigger)</f>
        <v>7.7326240144266773E-3</v>
      </c>
      <c r="T28" s="1413">
        <f>S28+_xll.qlFuturesRateHelperConvexityAdjustment(M28)-P28</f>
        <v>-1.7260498585969231E-16</v>
      </c>
      <c r="W28" s="864" t="str">
        <f t="shared" si="7"/>
        <v>1D</v>
      </c>
      <c r="X28" s="1405">
        <f>_xll.qlCalendarAdvance(Calendar,X27,W28,"f",FALSE)</f>
        <v>42193</v>
      </c>
      <c r="Y28" s="1404">
        <f>_xll.qlCalendarAdvance(Calendar,X28,NDays&amp;"D")</f>
        <v>42193</v>
      </c>
      <c r="Z28" s="1403">
        <v>5.8546600215232366E-3</v>
      </c>
      <c r="AA28" s="1411">
        <v>5.4278447653233197E-3</v>
      </c>
    </row>
    <row r="29" spans="1:27" x14ac:dyDescent="0.2">
      <c r="M29" s="1508" t="str">
        <v>obj_00577#0016</v>
      </c>
      <c r="N29" s="864" t="str">
        <f>_xll.qlRateHelperQuoteName(M29)</f>
        <v>GBPFUT3MH6_Quote</v>
      </c>
      <c r="O29" s="1405">
        <f>_xll.qlRateHelperEarliestDate(M29)</f>
        <v>42445</v>
      </c>
      <c r="P29" s="1426">
        <f>1-_xll.qlRateHelperQuoteValue(M29,_xll.ohTrigger(RecalcTrigger,Trigger))/100</f>
        <v>9.3499999999999694E-3</v>
      </c>
      <c r="Q29" s="1403" t="e">
        <f>NA()</f>
        <v>#N/A</v>
      </c>
      <c r="R29" s="1405">
        <f>_xll.qlInterestRateIndexFixingDate(IborIndex,O29)</f>
        <v>42445</v>
      </c>
      <c r="S29" s="1426">
        <f>_xll.qlIndexFixing(IborIndex,R29,TRUE,RecalcTrigger)</f>
        <v>9.3168464721577263E-3</v>
      </c>
      <c r="T29" s="1413">
        <f>S29+_xll.qlFuturesRateHelperConvexityAdjustment(M29)-P29</f>
        <v>-1.5959455978986625E-16</v>
      </c>
      <c r="W29" s="864" t="str">
        <f t="shared" si="7"/>
        <v>1D</v>
      </c>
      <c r="X29" s="1405">
        <f>_xll.qlCalendarAdvance(Calendar,X28,W29,"f",FALSE)</f>
        <v>42194</v>
      </c>
      <c r="Y29" s="1404">
        <f>_xll.qlCalendarAdvance(Calendar,X29,NDays&amp;"D")</f>
        <v>42194</v>
      </c>
      <c r="Z29" s="1403">
        <v>5.8629580188819348E-3</v>
      </c>
      <c r="AA29" s="1411">
        <v>5.4341645485234125E-3</v>
      </c>
    </row>
    <row r="30" spans="1:27" x14ac:dyDescent="0.2">
      <c r="M30" s="1508" t="str">
        <v>obj_00572#0016</v>
      </c>
      <c r="N30" s="864" t="str">
        <f>_xll.qlRateHelperQuoteName(M30)</f>
        <v>GBPFUT3MM6_Quote</v>
      </c>
      <c r="O30" s="1405">
        <f>_xll.qlRateHelperEarliestDate(M30)</f>
        <v>42536</v>
      </c>
      <c r="P30" s="1426">
        <f>1-_xll.qlRateHelperQuoteValue(M30,_xll.ohTrigger(RecalcTrigger,Trigger))/100</f>
        <v>1.1049999999999893E-2</v>
      </c>
      <c r="Q30" s="1403" t="e">
        <f>NA()</f>
        <v>#N/A</v>
      </c>
      <c r="R30" s="1405">
        <f>_xll.qlInterestRateIndexFixingDate(IborIndex,O30)</f>
        <v>42536</v>
      </c>
      <c r="S30" s="1426">
        <f>_xll.qlIndexFixing(IborIndex,R30,TRUE,RecalcTrigger)</f>
        <v>1.0996795531788355E-2</v>
      </c>
      <c r="T30" s="1413">
        <f>S30+_xll.qlFuturesRateHelperConvexityAdjustment(M30)-P30</f>
        <v>2.126136072755358E-12</v>
      </c>
      <c r="W30" s="864" t="str">
        <f t="shared" si="7"/>
        <v>1D</v>
      </c>
      <c r="X30" s="1405">
        <f>_xll.qlCalendarAdvance(Calendar,X29,W30,"f",FALSE)</f>
        <v>42195</v>
      </c>
      <c r="Y30" s="1404">
        <f>_xll.qlCalendarAdvance(Calendar,X30,NDays&amp;"D")</f>
        <v>42195</v>
      </c>
      <c r="Z30" s="1403">
        <v>5.8786776230962522E-3</v>
      </c>
      <c r="AA30" s="1411">
        <v>5.4483901521148095E-3</v>
      </c>
    </row>
    <row r="31" spans="1:27" x14ac:dyDescent="0.2">
      <c r="M31" s="1508" t="str">
        <v>obj_00563#0016</v>
      </c>
      <c r="N31" s="864" t="str">
        <f>_xll.qlRateHelperQuoteName(M31)</f>
        <v>GBPFUT3MU6_Quote</v>
      </c>
      <c r="O31" s="1405">
        <f>_xll.qlRateHelperEarliestDate(M31)</f>
        <v>42634</v>
      </c>
      <c r="P31" s="1426">
        <f>1-_xll.qlRateHelperQuoteValue(M31,_xll.ohTrigger(RecalcTrigger,Trigger))/100</f>
        <v>1.2849999999999917E-2</v>
      </c>
      <c r="Q31" s="1403" t="e">
        <f>NA()</f>
        <v>#N/A</v>
      </c>
      <c r="R31" s="1405">
        <f>_xll.qlInterestRateIndexFixingDate(IborIndex,O31)</f>
        <v>42634</v>
      </c>
      <c r="S31" s="1426">
        <f>_xll.qlIndexFixing(IborIndex,R31,TRUE,RecalcTrigger)</f>
        <v>1.2770670507556859E-2</v>
      </c>
      <c r="T31" s="1413">
        <f>S31+_xll.qlFuturesRateHelperConvexityAdjustment(M31)-P31</f>
        <v>2.6865315527757616E-13</v>
      </c>
      <c r="W31" s="864" t="str">
        <f t="shared" si="7"/>
        <v>1D</v>
      </c>
      <c r="X31" s="1405">
        <f>_xll.qlCalendarAdvance(Calendar,X30,W31,"f",FALSE)</f>
        <v>42198</v>
      </c>
      <c r="Y31" s="1404">
        <f>_xll.qlCalendarAdvance(Calendar,X31,NDays&amp;"D")</f>
        <v>42198</v>
      </c>
      <c r="Z31" s="1403">
        <v>5.8962822211689392E-3</v>
      </c>
      <c r="AA31" s="1411">
        <v>5.4639578134429989E-3</v>
      </c>
    </row>
    <row r="32" spans="1:27" x14ac:dyDescent="0.2">
      <c r="M32" s="1508" t="str">
        <v>obj_00575#0016</v>
      </c>
      <c r="N32" s="864" t="str">
        <f>_xll.qlRateHelperQuoteName(M32)</f>
        <v>GBPFUT3MZ6_Quote</v>
      </c>
      <c r="O32" s="1405">
        <f>_xll.qlRateHelperEarliestDate(M32)</f>
        <v>42725</v>
      </c>
      <c r="P32" s="1426">
        <f>1-_xll.qlRateHelperQuoteValue(M32,_xll.ohTrigger(RecalcTrigger,Trigger))/100</f>
        <v>1.4549999999999952E-2</v>
      </c>
      <c r="Q32" s="1403" t="e">
        <f>NA()</f>
        <v>#N/A</v>
      </c>
      <c r="R32" s="1405">
        <f>_xll.qlInterestRateIndexFixingDate(IborIndex,O32)</f>
        <v>42725</v>
      </c>
      <c r="S32" s="1426">
        <f>_xll.qlIndexFixing(IborIndex,R32,TRUE,RecalcTrigger)</f>
        <v>1.4442184262253842E-2</v>
      </c>
      <c r="T32" s="1413">
        <f>S32+_xll.qlFuturesRateHelperConvexityAdjustment(M32)-P32</f>
        <v>8.1532003370909933E-17</v>
      </c>
      <c r="W32" s="864" t="str">
        <f t="shared" si="7"/>
        <v>1D</v>
      </c>
      <c r="X32" s="1405">
        <f>_xll.qlCalendarAdvance(Calendar,X31,W32,"f",FALSE)</f>
        <v>42199</v>
      </c>
      <c r="Y32" s="1404">
        <f>_xll.qlCalendarAdvance(Calendar,X32,NDays&amp;"D")</f>
        <v>42199</v>
      </c>
      <c r="Z32" s="1403">
        <v>5.904627910249453E-3</v>
      </c>
      <c r="AA32" s="1411">
        <v>5.4725346629458382E-3</v>
      </c>
    </row>
    <row r="33" spans="10:27" x14ac:dyDescent="0.2">
      <c r="M33" s="1508" t="str">
        <v>obj_0055f#0016</v>
      </c>
      <c r="N33" s="864" t="str">
        <f>_xll.qlRateHelperQuoteName(M33)</f>
        <v>GBPFUT3MH7_Quote</v>
      </c>
      <c r="O33" s="1405">
        <f>_xll.qlRateHelperEarliestDate(M33)</f>
        <v>42809</v>
      </c>
      <c r="P33" s="1426">
        <f>1-_xll.qlRateHelperQuoteValue(M33,_xll.ohTrigger(RecalcTrigger,Trigger))/100</f>
        <v>1.6049999999999898E-2</v>
      </c>
      <c r="Q33" s="1403" t="e">
        <f>NA()</f>
        <v>#N/A</v>
      </c>
      <c r="R33" s="1405">
        <f>_xll.qlInterestRateIndexFixingDate(IborIndex,O33)</f>
        <v>42809</v>
      </c>
      <c r="S33" s="1426">
        <f>_xll.qlIndexFixing(IborIndex,R33,TRUE,RecalcTrigger)</f>
        <v>1.591135437940799E-2</v>
      </c>
      <c r="T33" s="1413">
        <f>S33+_xll.qlFuturesRateHelperConvexityAdjustment(M33)-P33</f>
        <v>-9.5430607860436112E-14</v>
      </c>
      <c r="W33" s="864" t="str">
        <f t="shared" si="7"/>
        <v>1D</v>
      </c>
      <c r="X33" s="1405">
        <f>_xll.qlCalendarAdvance(Calendar,X32,W33,"f",FALSE)</f>
        <v>42200</v>
      </c>
      <c r="Y33" s="1404">
        <f>_xll.qlCalendarAdvance(Calendar,X33,NDays&amp;"D")</f>
        <v>42200</v>
      </c>
      <c r="Z33" s="1403">
        <v>5.9129720887435766E-3</v>
      </c>
      <c r="AA33" s="1411">
        <v>5.4815629257254361E-3</v>
      </c>
    </row>
    <row r="34" spans="10:27" x14ac:dyDescent="0.2">
      <c r="M34" s="1508" t="str">
        <v>obj_0055d#0016</v>
      </c>
      <c r="N34" s="864" t="str">
        <f>_xll.qlRateHelperQuoteName(M34)</f>
        <v>GBPFUT3MM7_Quote</v>
      </c>
      <c r="O34" s="1405">
        <f>_xll.qlRateHelperEarliestDate(M34)</f>
        <v>42907</v>
      </c>
      <c r="P34" s="1426">
        <f>1-_xll.qlRateHelperQuoteValue(M34,_xll.ohTrigger(RecalcTrigger,Trigger))/100</f>
        <v>1.7349999999999977E-2</v>
      </c>
      <c r="Q34" s="1403" t="e">
        <f>NA()</f>
        <v>#N/A</v>
      </c>
      <c r="R34" s="1405">
        <f>_xll.qlInterestRateIndexFixingDate(IborIndex,O34)</f>
        <v>42907</v>
      </c>
      <c r="S34" s="1426">
        <f>_xll.qlIndexFixing(IborIndex,R34,TRUE,RecalcTrigger)</f>
        <v>1.7171788491874899E-2</v>
      </c>
      <c r="T34" s="1413">
        <f>S34+_xll.qlFuturesRateHelperConvexityAdjustment(M34)-P34</f>
        <v>-9.4768637382003362E-13</v>
      </c>
      <c r="W34" s="864" t="str">
        <f t="shared" si="7"/>
        <v>1D</v>
      </c>
      <c r="X34" s="1405">
        <f>_xll.qlCalendarAdvance(Calendar,X33,W34,"f",FALSE)</f>
        <v>42201</v>
      </c>
      <c r="Y34" s="1404">
        <f>_xll.qlCalendarAdvance(Calendar,X34,NDays&amp;"D")</f>
        <v>42201</v>
      </c>
      <c r="Z34" s="1403">
        <v>5.9213110736043868E-3</v>
      </c>
      <c r="AA34" s="1411">
        <v>5.4910426018628389E-3</v>
      </c>
    </row>
    <row r="35" spans="10:27" x14ac:dyDescent="0.2">
      <c r="M35" s="1508" t="str">
        <v>obj_00555#0016</v>
      </c>
      <c r="N35" s="864" t="str">
        <f>_xll.qlRateHelperQuoteName(M35)</f>
        <v>GBPFUT3MU7_Quote</v>
      </c>
      <c r="O35" s="1405">
        <f>_xll.qlRateHelperEarliestDate(M35)</f>
        <v>42998</v>
      </c>
      <c r="P35" s="1426">
        <f>1-_xll.qlRateHelperQuoteValue(M35,_xll.ohTrigger(RecalcTrigger,Trigger))/100</f>
        <v>1.8449999999999966E-2</v>
      </c>
      <c r="Q35" s="1403" t="e">
        <f>NA()</f>
        <v>#N/A</v>
      </c>
      <c r="R35" s="1405">
        <f>_xll.qlInterestRateIndexFixingDate(IborIndex,O35)</f>
        <v>42998</v>
      </c>
      <c r="S35" s="1426">
        <f>_xll.qlIndexFixing(IborIndex,R35,TRUE,RecalcTrigger)</f>
        <v>1.7953562158667578E-2</v>
      </c>
      <c r="T35" s="1413">
        <f>S35+_xll.qlFuturesRateHelperConvexityAdjustment(M35)-P35</f>
        <v>-2.7787528497110955E-4</v>
      </c>
      <c r="W35" s="864" t="str">
        <f t="shared" si="7"/>
        <v>1D</v>
      </c>
      <c r="X35" s="1405">
        <f>_xll.qlCalendarAdvance(Calendar,X34,W35,"f",FALSE)</f>
        <v>42202</v>
      </c>
      <c r="Y35" s="1404">
        <f>_xll.qlCalendarAdvance(Calendar,X35,NDays&amp;"D")</f>
        <v>42202</v>
      </c>
      <c r="Z35" s="1403">
        <v>5.9370727811563582E-3</v>
      </c>
      <c r="AA35" s="1411">
        <v>5.5115898898379836E-3</v>
      </c>
    </row>
    <row r="36" spans="10:27" x14ac:dyDescent="0.2">
      <c r="M36" s="1508" t="str">
        <v>obj_00565#0016</v>
      </c>
      <c r="N36" s="864" t="str">
        <f>_xll.qlRateHelperQuoteName(M36)</f>
        <v>GBPFUT3MZ7_Quote</v>
      </c>
      <c r="O36" s="1405">
        <f>_xll.qlRateHelperEarliestDate(M36)</f>
        <v>43089</v>
      </c>
      <c r="P36" s="1426">
        <f>1-_xll.qlRateHelperQuoteValue(M36,_xll.ohTrigger(RecalcTrigger,Trigger))/100</f>
        <v>1.9349999999999978E-2</v>
      </c>
      <c r="Q36" s="1403" t="e">
        <f>NA()</f>
        <v>#N/A</v>
      </c>
      <c r="R36" s="1405">
        <f>_xll.qlInterestRateIndexFixingDate(IborIndex,O36)</f>
        <v>43089</v>
      </c>
      <c r="S36" s="1426">
        <f>_xll.qlIndexFixing(IborIndex,R36,TRUE,RecalcTrigger)</f>
        <v>1.8669484706976578E-2</v>
      </c>
      <c r="T36" s="1413">
        <f>S36+_xll.qlFuturesRateHelperConvexityAdjustment(M36)-P36</f>
        <v>-4.1789536670728752E-4</v>
      </c>
      <c r="W36" s="864" t="str">
        <f t="shared" si="7"/>
        <v>1D</v>
      </c>
      <c r="X36" s="1405">
        <f>_xll.qlCalendarAdvance(Calendar,X35,W36,"f",FALSE)</f>
        <v>42205</v>
      </c>
      <c r="Y36" s="1404">
        <f>_xll.qlCalendarAdvance(Calendar,X36,NDays&amp;"D")</f>
        <v>42205</v>
      </c>
      <c r="Z36" s="1403">
        <v>5.9545414146396254E-3</v>
      </c>
      <c r="AA36" s="1411">
        <v>5.5334754411251463E-3</v>
      </c>
    </row>
    <row r="37" spans="10:27" x14ac:dyDescent="0.2">
      <c r="M37" s="1508" t="str">
        <v>obj_00576#0016</v>
      </c>
      <c r="N37" s="864" t="str">
        <f>_xll.qlRateHelperQuoteName(M37)</f>
        <v>GBPFUT3MH8_Quote</v>
      </c>
      <c r="O37" s="1405">
        <f>_xll.qlRateHelperEarliestDate(M37)</f>
        <v>43180</v>
      </c>
      <c r="P37" s="1426">
        <f>1-_xll.qlRateHelperQuoteValue(M37,_xll.ohTrigger(RecalcTrigger,Trigger))/100</f>
        <v>2.0150000000000001E-2</v>
      </c>
      <c r="Q37" s="1403" t="e">
        <f>NA()</f>
        <v>#N/A</v>
      </c>
      <c r="R37" s="1405">
        <f>_xll.qlInterestRateIndexFixingDate(IborIndex,O37)</f>
        <v>43180</v>
      </c>
      <c r="S37" s="1426">
        <f>_xll.qlIndexFixing(IborIndex,R37,TRUE,RecalcTrigger)</f>
        <v>1.9408772284965153E-2</v>
      </c>
      <c r="T37" s="1413">
        <f>S37+_xll.qlFuturesRateHelperConvexityAdjustment(M37)-P37</f>
        <v>-4.2934519813743119E-4</v>
      </c>
      <c r="W37" s="864" t="str">
        <f t="shared" si="7"/>
        <v>1D</v>
      </c>
      <c r="X37" s="1405">
        <f>_xll.qlCalendarAdvance(Calendar,X36,W37,"f",FALSE)</f>
        <v>42206</v>
      </c>
      <c r="Y37" s="1404">
        <f>_xll.qlCalendarAdvance(Calendar,X37,NDays&amp;"D")</f>
        <v>42206</v>
      </c>
      <c r="Z37" s="1403">
        <v>5.9627991845147572E-3</v>
      </c>
      <c r="AA37" s="1411">
        <v>5.5452121847809899E-3</v>
      </c>
    </row>
    <row r="38" spans="10:27" x14ac:dyDescent="0.2">
      <c r="M38" s="1508" t="str">
        <v>obj_0057d#0016</v>
      </c>
      <c r="N38" s="864" t="str">
        <f>_xll.qlRateHelperQuoteName(M38)</f>
        <v>GBPFUT3MM8_Quote</v>
      </c>
      <c r="O38" s="1405">
        <f>_xll.qlRateHelperEarliestDate(M38)</f>
        <v>43271</v>
      </c>
      <c r="P38" s="1426">
        <f>1-_xll.qlRateHelperQuoteValue(M38,_xll.ohTrigger(RecalcTrigger,Trigger))/100</f>
        <v>2.0950000000000024E-2</v>
      </c>
      <c r="Q38" s="1403" t="e">
        <f>NA()</f>
        <v>#N/A</v>
      </c>
      <c r="R38" s="1405">
        <f>_xll.qlInterestRateIndexFixingDate(IborIndex,O38)</f>
        <v>43271</v>
      </c>
      <c r="S38" s="1426">
        <f>_xll.qlIndexFixing(IborIndex,R38,TRUE,RecalcTrigger)</f>
        <v>2.0136254290071372E-2</v>
      </c>
      <c r="T38" s="1413">
        <f>S38+_xll.qlFuturesRateHelperConvexityAdjustment(M38)-P38</f>
        <v>-4.4993208927190248E-4</v>
      </c>
      <c r="W38" s="864" t="str">
        <f t="shared" si="7"/>
        <v>1D</v>
      </c>
      <c r="X38" s="1405">
        <f>_xll.qlCalendarAdvance(Calendar,X37,W38,"f",FALSE)</f>
        <v>42207</v>
      </c>
      <c r="Y38" s="1404">
        <f>_xll.qlCalendarAdvance(Calendar,X38,NDays&amp;"D")</f>
        <v>42207</v>
      </c>
      <c r="Z38" s="1403">
        <v>5.9710296618160959E-3</v>
      </c>
      <c r="AA38" s="1411">
        <v>5.5574003419567308E-3</v>
      </c>
    </row>
    <row r="39" spans="10:27" x14ac:dyDescent="0.2">
      <c r="M39" s="1508" t="str">
        <v>obj_00568#0016</v>
      </c>
      <c r="N39" s="864" t="str">
        <f>_xll.qlRateHelperQuoteName(M39)</f>
        <v>GBPFUT3MU8_Quote</v>
      </c>
      <c r="O39" s="1405">
        <f>_xll.qlRateHelperEarliestDate(M39)</f>
        <v>43362</v>
      </c>
      <c r="P39" s="1426">
        <f>1-_xll.qlRateHelperQuoteValue(M39,_xll.ohTrigger(RecalcTrigger,Trigger))/100</f>
        <v>2.1649999999999947E-2</v>
      </c>
      <c r="Q39" s="1403" t="e">
        <f>NA()</f>
        <v>#N/A</v>
      </c>
      <c r="R39" s="1405">
        <f>_xll.qlInterestRateIndexFixingDate(IborIndex,O39)</f>
        <v>43362</v>
      </c>
      <c r="S39" s="1426">
        <f>_xll.qlIndexFixing(IborIndex,R39,TRUE,RecalcTrigger)</f>
        <v>2.0798354693429163E-2</v>
      </c>
      <c r="T39" s="1413">
        <f>S39+_xll.qlFuturesRateHelperConvexityAdjustment(M39)-P39</f>
        <v>-4.329793954364683E-4</v>
      </c>
      <c r="W39" s="864" t="str">
        <f t="shared" si="7"/>
        <v>1D</v>
      </c>
      <c r="X39" s="1405">
        <f>_xll.qlCalendarAdvance(Calendar,X38,W39,"f",FALSE)</f>
        <v>42208</v>
      </c>
      <c r="Y39" s="1404">
        <f>_xll.qlCalendarAdvance(Calendar,X39,NDays&amp;"D")</f>
        <v>42208</v>
      </c>
      <c r="Z39" s="1403">
        <v>5.9792291632826513E-3</v>
      </c>
      <c r="AA39" s="1411">
        <v>5.570039912895508E-3</v>
      </c>
    </row>
    <row r="40" spans="10:27" x14ac:dyDescent="0.2">
      <c r="M40" s="1508" t="str">
        <v>obj_00557#0016</v>
      </c>
      <c r="N40" s="864" t="str">
        <f>_xll.qlRateHelperQuoteName(M40)</f>
        <v>GBPFUT3MZ8_Quote</v>
      </c>
      <c r="O40" s="1405">
        <f>_xll.qlRateHelperEarliestDate(M40)</f>
        <v>43453</v>
      </c>
      <c r="P40" s="1426">
        <f>1-_xll.qlRateHelperQuoteValue(M40,_xll.ohTrigger(RecalcTrigger,Trigger))/100</f>
        <v>2.2349999999999981E-2</v>
      </c>
      <c r="Q40" s="1403" t="e">
        <f>NA()</f>
        <v>#N/A</v>
      </c>
      <c r="R40" s="1405">
        <f>_xll.qlInterestRateIndexFixingDate(IborIndex,O40)</f>
        <v>43453</v>
      </c>
      <c r="S40" s="1426">
        <f>_xll.qlIndexFixing(IborIndex,R40,TRUE,RecalcTrigger)</f>
        <v>2.1382698763620818E-2</v>
      </c>
      <c r="T40" s="1413">
        <f>S40+_xll.qlFuturesRateHelperConvexityAdjustment(M40)-P40</f>
        <v>-4.9040798457790358E-4</v>
      </c>
      <c r="W40" s="864" t="str">
        <f t="shared" si="7"/>
        <v>1D</v>
      </c>
      <c r="X40" s="1405">
        <f>_xll.qlCalendarAdvance(Calendar,X39,W40,"f",FALSE)</f>
        <v>42209</v>
      </c>
      <c r="Y40" s="1404">
        <f>_xll.qlCalendarAdvance(Calendar,X40,NDays&amp;"D")</f>
        <v>42209</v>
      </c>
      <c r="Z40" s="1403">
        <v>5.9949836782080077E-3</v>
      </c>
      <c r="AA40" s="1411">
        <v>5.5969095877905781E-3</v>
      </c>
    </row>
    <row r="41" spans="10:27" x14ac:dyDescent="0.2">
      <c r="M41" s="1508" t="str">
        <v>obj_0057e#0016</v>
      </c>
      <c r="N41" s="864" t="str">
        <f>_xll.qlRateHelperQuoteName(M41)</f>
        <v>GBPFUT3MH9_Quote</v>
      </c>
      <c r="O41" s="1405">
        <f>_xll.qlRateHelperEarliestDate(M41)</f>
        <v>43544</v>
      </c>
      <c r="P41" s="1426">
        <f>1-_xll.qlRateHelperQuoteValue(M41,_xll.ohTrigger(RecalcTrigger,Trigger))/100</f>
        <v>2.3050000000000015E-2</v>
      </c>
      <c r="Q41" s="1403" t="e">
        <f>NA()</f>
        <v>#N/A</v>
      </c>
      <c r="R41" s="1405">
        <f>_xll.qlInterestRateIndexFixingDate(IborIndex,O41)</f>
        <v>43544</v>
      </c>
      <c r="S41" s="1426">
        <f>_xll.qlIndexFixing(IborIndex,R41,TRUE,RecalcTrigger)</f>
        <v>2.1898763551590227E-2</v>
      </c>
      <c r="T41" s="1413">
        <f>S41+_xll.qlFuturesRateHelperConvexityAdjustment(M41)-P41</f>
        <v>-6.1070489311207399E-4</v>
      </c>
      <c r="U41" s="1406"/>
      <c r="W41" s="864" t="str">
        <f t="shared" si="7"/>
        <v>1D</v>
      </c>
      <c r="X41" s="1405">
        <f>_xll.qlCalendarAdvance(Calendar,X40,W41,"f",FALSE)</f>
        <v>42212</v>
      </c>
      <c r="Y41" s="1404">
        <f>_xll.qlCalendarAdvance(Calendar,X41,NDays&amp;"D")</f>
        <v>42212</v>
      </c>
      <c r="Z41" s="1403">
        <v>6.0116437444967842E-3</v>
      </c>
      <c r="AA41" s="1411">
        <v>5.62498668798872E-3</v>
      </c>
    </row>
    <row r="42" spans="10:27" x14ac:dyDescent="0.2">
      <c r="M42" s="1508" t="str">
        <v>obj_0056b#0016</v>
      </c>
      <c r="N42" s="864" t="str">
        <f>_xll.qlRateHelperQuoteName(M42)</f>
        <v>GBPFUT3MM9_Quote</v>
      </c>
      <c r="O42" s="1405">
        <f>_xll.qlRateHelperEarliestDate(M42)</f>
        <v>43635</v>
      </c>
      <c r="P42" s="1426">
        <f>1-_xll.qlRateHelperQuoteValue(M42,_xll.ohTrigger(RecalcTrigger,Trigger))/100</f>
        <v>2.3700000000000054E-2</v>
      </c>
      <c r="Q42" s="1403" t="e">
        <f>NA()</f>
        <v>#N/A</v>
      </c>
      <c r="R42" s="1405">
        <f>_xll.qlInterestRateIndexFixingDate(IborIndex,O42)</f>
        <v>43635</v>
      </c>
      <c r="S42" s="1426">
        <f>_xll.qlIndexFixing(IborIndex,R42,TRUE,RecalcTrigger)</f>
        <v>2.2335198669146475E-2</v>
      </c>
      <c r="T42" s="1413">
        <f>S42+_xll.qlFuturesRateHelperConvexityAdjustment(M42)-P42</f>
        <v>-7.586597209310493E-4</v>
      </c>
      <c r="U42" s="1406"/>
      <c r="W42" s="864" t="str">
        <f t="shared" si="7"/>
        <v>1D</v>
      </c>
      <c r="X42" s="1405">
        <f>_xll.qlCalendarAdvance(Calendar,X41,W42,"f",FALSE)</f>
        <v>42213</v>
      </c>
      <c r="Y42" s="1404">
        <f>_xll.qlCalendarAdvance(Calendar,X42,NDays&amp;"D")</f>
        <v>42213</v>
      </c>
      <c r="Z42" s="1403">
        <v>6.0196344845844189E-3</v>
      </c>
      <c r="AA42" s="1411">
        <v>5.6391294509616774E-3</v>
      </c>
    </row>
    <row r="43" spans="10:27" x14ac:dyDescent="0.2">
      <c r="M43" s="1508" t="str">
        <v>obj_00567#0016</v>
      </c>
      <c r="N43" s="864" t="str">
        <f>_xll.qlRateHelperQuoteName(M43)</f>
        <v>GBPFUT3MU9_Quote</v>
      </c>
      <c r="O43" s="1405">
        <f>_xll.qlRateHelperEarliestDate(M43)</f>
        <v>43726</v>
      </c>
      <c r="P43" s="1426">
        <f>1-_xll.qlRateHelperQuoteValue(M43,_xll.ohTrigger(RecalcTrigger,Trigger))/100</f>
        <v>2.4349999999999983E-2</v>
      </c>
      <c r="Q43" s="1403" t="e">
        <f>NA()</f>
        <v>#N/A</v>
      </c>
      <c r="R43" s="1405">
        <f>_xll.qlInterestRateIndexFixingDate(IborIndex,O43)</f>
        <v>43726</v>
      </c>
      <c r="S43" s="1426">
        <f>_xll.qlIndexFixing(IborIndex,R43,TRUE,RecalcTrigger)</f>
        <v>2.2725477524580581E-2</v>
      </c>
      <c r="T43" s="1413">
        <f>S43+_xll.qlFuturesRateHelperConvexityAdjustment(M43)-P43</f>
        <v>-9.5034076583259269E-4</v>
      </c>
      <c r="U43" s="1406"/>
      <c r="W43" s="864" t="str">
        <f t="shared" si="7"/>
        <v>1D</v>
      </c>
      <c r="X43" s="1405">
        <f>_xll.qlCalendarAdvance(Calendar,X42,W43,"f",FALSE)</f>
        <v>42214</v>
      </c>
      <c r="Y43" s="1404">
        <f>_xll.qlCalendarAdvance(Calendar,X43,NDays&amp;"D")</f>
        <v>42214</v>
      </c>
      <c r="Z43" s="1403">
        <v>6.0275803552891829E-3</v>
      </c>
      <c r="AA43" s="1411">
        <v>5.6529697508356236E-3</v>
      </c>
    </row>
    <row r="44" spans="10:27" x14ac:dyDescent="0.2">
      <c r="M44" s="1508" t="str">
        <v>obj_0055c#0016</v>
      </c>
      <c r="N44" s="864" t="str">
        <f>_xll.qlRateHelperQuoteName(M44)</f>
        <v>GBPFUT3MZ9_Quote</v>
      </c>
      <c r="O44" s="1405">
        <f>_xll.qlRateHelperEarliestDate(M44)</f>
        <v>43817</v>
      </c>
      <c r="P44" s="1426">
        <f>1-_xll.qlRateHelperQuoteValue(M44,_xll.ohTrigger(RecalcTrigger,Trigger))/100</f>
        <v>2.50999999999999E-2</v>
      </c>
      <c r="Q44" s="1403" t="e">
        <f>NA()</f>
        <v>#N/A</v>
      </c>
      <c r="R44" s="1405">
        <f>_xll.qlInterestRateIndexFixingDate(IborIndex,O44)</f>
        <v>43817</v>
      </c>
      <c r="S44" s="1426">
        <f>_xll.qlIndexFixing(IborIndex,R44,TRUE,RecalcTrigger)</f>
        <v>2.30840124805054E-2</v>
      </c>
      <c r="T44" s="1413">
        <f>S44+_xll.qlFuturesRateHelperConvexityAdjustment(M44)-P44</f>
        <v>-1.2698532259081789E-3</v>
      </c>
      <c r="W44" s="864" t="str">
        <f t="shared" si="7"/>
        <v>1D</v>
      </c>
      <c r="X44" s="1405">
        <f>_xll.qlCalendarAdvance(Calendar,X43,W44,"f",FALSE)</f>
        <v>42215</v>
      </c>
      <c r="Y44" s="1404">
        <f>_xll.qlCalendarAdvance(Calendar,X44,NDays&amp;"D")</f>
        <v>42215</v>
      </c>
      <c r="Z44" s="1403">
        <v>6.0354858798533396E-3</v>
      </c>
      <c r="AA44" s="1411">
        <v>5.6665075876916049E-3</v>
      </c>
    </row>
    <row r="45" spans="10:27" x14ac:dyDescent="0.2">
      <c r="M45" s="1508" t="str">
        <v>obj_00559#0016</v>
      </c>
      <c r="N45" s="864" t="str">
        <f>_xll.qlRateHelperQuoteName(M45)</f>
        <v>GBPFUT3MH0_Quote</v>
      </c>
      <c r="O45" s="1405">
        <f>_xll.qlRateHelperEarliestDate(M45)</f>
        <v>43908</v>
      </c>
      <c r="P45" s="1426">
        <f>1-_xll.qlRateHelperQuoteValue(M45,_xll.ohTrigger(RecalcTrigger,Trigger))/100</f>
        <v>2.5600000000000067E-2</v>
      </c>
      <c r="Q45" s="1403" t="e">
        <f>NA()</f>
        <v>#N/A</v>
      </c>
      <c r="R45" s="1405">
        <f>_xll.qlInterestRateIndexFixingDate(IborIndex,O45)</f>
        <v>43908</v>
      </c>
      <c r="S45" s="1426">
        <f>_xll.qlIndexFixing(IborIndex,R45,TRUE,RecalcTrigger)</f>
        <v>2.3410292359666619E-2</v>
      </c>
      <c r="T45" s="1413">
        <f>S45+_xll.qlFuturesRateHelperConvexityAdjustment(M45)-P45</f>
        <v>-1.36772121340141E-3</v>
      </c>
      <c r="W45" s="864" t="str">
        <f t="shared" si="7"/>
        <v>1D</v>
      </c>
      <c r="X45" s="1405">
        <f>_xll.qlCalendarAdvance(Calendar,X44,W45,"f",FALSE)</f>
        <v>42216</v>
      </c>
      <c r="Y45" s="1404">
        <f>_xll.qlCalendarAdvance(Calendar,X45,NDays&amp;"D")</f>
        <v>42216</v>
      </c>
      <c r="Z45" s="1403">
        <v>6.0394468258910764E-3</v>
      </c>
      <c r="AA45" s="1411">
        <v>5.6926638330327224E-3</v>
      </c>
    </row>
    <row r="46" spans="10:27" x14ac:dyDescent="0.2">
      <c r="M46" s="1508" t="str">
        <v>obj_00564#0016</v>
      </c>
      <c r="N46" s="864" t="str">
        <f>_xll.qlRateHelperQuoteName(M46)</f>
        <v>GBPFUT3MM0_Quote</v>
      </c>
      <c r="O46" s="1405">
        <f>_xll.qlRateHelperEarliestDate(M46)</f>
        <v>43999</v>
      </c>
      <c r="P46" s="1426">
        <f>1-_xll.qlRateHelperQuoteValue(M46,_xll.ohTrigger(RecalcTrigger,Trigger))/100</f>
        <v>2.6150000000000118E-2</v>
      </c>
      <c r="Q46" s="1403" t="e">
        <f>NA()</f>
        <v>#N/A</v>
      </c>
      <c r="R46" s="1405">
        <f>_xll.qlInterestRateIndexFixingDate(IborIndex,O46)</f>
        <v>43999</v>
      </c>
      <c r="S46" s="1426">
        <f>_xll.qlIndexFixing(IborIndex,R46,TRUE,RecalcTrigger)</f>
        <v>2.3706382076497726E-2</v>
      </c>
      <c r="T46" s="1413">
        <f>S46+_xll.qlFuturesRateHelperConvexityAdjustment(M46)-P46</f>
        <v>-1.5436147267271633E-3</v>
      </c>
      <c r="U46" s="1406"/>
      <c r="W46" s="864" t="str">
        <f t="shared" si="7"/>
        <v>1D</v>
      </c>
      <c r="X46" s="1405">
        <f>_xll.qlCalendarAdvance(Calendar,X45,W46,"f",FALSE)</f>
        <v>42219</v>
      </c>
      <c r="Y46" s="1404">
        <f>_xll.qlCalendarAdvance(Calendar,X46,NDays&amp;"D")</f>
        <v>42219</v>
      </c>
      <c r="Z46" s="1403">
        <v>6.06679498276927E-3</v>
      </c>
      <c r="AA46" s="1411">
        <v>5.7176343031528631E-3</v>
      </c>
    </row>
    <row r="47" spans="10:27" x14ac:dyDescent="0.2">
      <c r="M47" s="1508" t="str">
        <v>obj_0055a#0016</v>
      </c>
      <c r="N47" s="864" t="str">
        <f>_xll.qlRateHelperQuoteName(M47)</f>
        <v>GBPFUT3MU0_Quote</v>
      </c>
      <c r="O47" s="1405">
        <f>_xll.qlRateHelperEarliestDate(M47)</f>
        <v>44090</v>
      </c>
      <c r="P47" s="1426">
        <f>1-_xll.qlRateHelperQuoteValue(M47,_xll.ohTrigger(RecalcTrigger,Trigger))/100</f>
        <v>2.6500000000000079E-2</v>
      </c>
      <c r="Q47" s="1403" t="e">
        <f>NA()</f>
        <v>#N/A</v>
      </c>
      <c r="R47" s="1405">
        <f>_xll.qlInterestRateIndexFixingDate(IborIndex,O47)</f>
        <v>44090</v>
      </c>
      <c r="S47" s="1426">
        <f>_xll.qlIndexFixing(IborIndex,R47,TRUE,RecalcTrigger)</f>
        <v>2.4008100918871612E-2</v>
      </c>
      <c r="T47" s="1413">
        <f>S47+_xll.qlFuturesRateHelperConvexityAdjustment(M47)-P47</f>
        <v>-1.5119721839995867E-3</v>
      </c>
      <c r="U47" s="1406"/>
      <c r="W47" s="864" t="str">
        <f t="shared" si="7"/>
        <v>1D</v>
      </c>
      <c r="X47" s="1405">
        <f>_xll.qlCalendarAdvance(Calendar,X46,W47,"f",FALSE)</f>
        <v>42220</v>
      </c>
      <c r="Y47" s="1404">
        <f>_xll.qlCalendarAdvance(Calendar,X47,NDays&amp;"D")</f>
        <v>42220</v>
      </c>
      <c r="Z47" s="1403">
        <v>6.074566626503828E-3</v>
      </c>
      <c r="AA47" s="1411">
        <v>5.7296598239464647E-3</v>
      </c>
    </row>
    <row r="48" spans="10:27" x14ac:dyDescent="0.2">
      <c r="J48" s="1418" t="b">
        <v>1</v>
      </c>
      <c r="M48" s="1508" t="str">
        <v>obj_00558#0016</v>
      </c>
      <c r="N48" s="864" t="str">
        <f>_xll.qlRateHelperQuoteName(M48)</f>
        <v>GBPFUT3MZ0_Quote</v>
      </c>
      <c r="O48" s="1405">
        <f>_xll.qlRateHelperEarliestDate(M48)</f>
        <v>44181</v>
      </c>
      <c r="P48" s="1426">
        <f>1-_xll.qlRateHelperQuoteValue(M48,_xll.ohTrigger(RecalcTrigger,Trigger))/100</f>
        <v>2.6949999999999918E-2</v>
      </c>
      <c r="Q48" s="1403" t="e">
        <f>NA()</f>
        <v>#N/A</v>
      </c>
      <c r="R48" s="1405">
        <f>_xll.qlInterestRateIndexFixingDate(IborIndex,O48)</f>
        <v>44181</v>
      </c>
      <c r="S48" s="1426">
        <f>_xll.qlIndexFixing(IborIndex,R48,TRUE,RecalcTrigger)</f>
        <v>2.4329240849768806E-2</v>
      </c>
      <c r="T48" s="1413">
        <f>S48+_xll.qlFuturesRateHelperConvexityAdjustment(M48)-P48</f>
        <v>-1.5581280546760924E-3</v>
      </c>
      <c r="U48" s="1406"/>
      <c r="W48" s="864" t="str">
        <f t="shared" si="7"/>
        <v>1D</v>
      </c>
      <c r="X48" s="1405">
        <f>_xll.qlCalendarAdvance(Calendar,X47,W48,"f",FALSE)</f>
        <v>42221</v>
      </c>
      <c r="Y48" s="1404">
        <f>_xll.qlCalendarAdvance(Calendar,X48,NDays&amp;"D")</f>
        <v>42221</v>
      </c>
      <c r="Z48" s="1403">
        <v>6.0823250643036826E-3</v>
      </c>
      <c r="AA48" s="1411">
        <v>5.7413828813979162E-3</v>
      </c>
    </row>
    <row r="49" spans="10:27" x14ac:dyDescent="0.2">
      <c r="M49" s="1508" t="e">
        <v>#N/A</v>
      </c>
      <c r="N49" s="864" t="e">
        <f>_xll.qlRateHelperQuoteName(M49)</f>
        <v>#VALUE!</v>
      </c>
      <c r="O49" s="1405" t="e">
        <f>_xll.qlRateHelperEarliestDate(M49)</f>
        <v>#VALUE!</v>
      </c>
      <c r="P49" s="1426" t="e">
        <f>1-_xll.qlRateHelperQuoteValue(M49,_xll.ohTrigger(RecalcTrigger,Trigger))/100</f>
        <v>#VALUE!</v>
      </c>
      <c r="Q49" s="1403" t="e">
        <f>NA()</f>
        <v>#N/A</v>
      </c>
      <c r="R49" s="1405" t="e">
        <f>_xll.qlInterestRateIndexFixingDate(IborIndex,O49)</f>
        <v>#NUM!</v>
      </c>
      <c r="S49" s="1426" t="e">
        <f>_xll.qlIndexFixing(IborIndex,R49,TRUE,RecalcTrigger)</f>
        <v>#NUM!</v>
      </c>
      <c r="T49" s="1413" t="e">
        <f>S49+_xll.qlFuturesRateHelperConvexityAdjustment(M49)-P49</f>
        <v>#NUM!</v>
      </c>
      <c r="U49" s="1406"/>
      <c r="W49" s="864" t="str">
        <f t="shared" si="7"/>
        <v>1D</v>
      </c>
      <c r="X49" s="1405">
        <f>_xll.qlCalendarAdvance(Calendar,X48,W49,"f",FALSE)</f>
        <v>42222</v>
      </c>
      <c r="Y49" s="1404">
        <f>_xll.qlCalendarAdvance(Calendar,X49,NDays&amp;"D")</f>
        <v>42222</v>
      </c>
      <c r="Z49" s="1403">
        <v>6.0900748196612833E-3</v>
      </c>
      <c r="AA49" s="1411">
        <v>5.7528034755072177E-3</v>
      </c>
    </row>
    <row r="50" spans="10:27" x14ac:dyDescent="0.2">
      <c r="M50" s="1508" t="e">
        <v>#N/A</v>
      </c>
      <c r="N50" s="864" t="e">
        <f>_xll.qlRateHelperQuoteName(M50)</f>
        <v>#VALUE!</v>
      </c>
      <c r="O50" s="1405" t="e">
        <f>_xll.qlRateHelperEarliestDate(M50)</f>
        <v>#VALUE!</v>
      </c>
      <c r="P50" s="1426" t="e">
        <f>1-_xll.qlRateHelperQuoteValue(M50,_xll.ohTrigger(RecalcTrigger,Trigger))/100</f>
        <v>#VALUE!</v>
      </c>
      <c r="Q50" s="1403" t="e">
        <f>NA()</f>
        <v>#N/A</v>
      </c>
      <c r="R50" s="1405" t="e">
        <f>_xll.qlInterestRateIndexFixingDate(IborIndex,O50)</f>
        <v>#NUM!</v>
      </c>
      <c r="S50" s="1426" t="e">
        <f>_xll.qlIndexFixing(IborIndex,R50,TRUE,RecalcTrigger)</f>
        <v>#NUM!</v>
      </c>
      <c r="T50" s="1413" t="e">
        <f>S50+_xll.qlFuturesRateHelperConvexityAdjustment(M50)-P50</f>
        <v>#NUM!</v>
      </c>
      <c r="U50" s="1406"/>
      <c r="W50" s="864" t="str">
        <f t="shared" si="7"/>
        <v>1D</v>
      </c>
      <c r="X50" s="1405">
        <f>_xll.qlCalendarAdvance(Calendar,X49,W50,"f",FALSE)</f>
        <v>42223</v>
      </c>
      <c r="Y50" s="1404">
        <f>_xll.qlCalendarAdvance(Calendar,X50,NDays&amp;"D")</f>
        <v>42223</v>
      </c>
      <c r="Z50" s="1403">
        <v>6.1061884560564593E-3</v>
      </c>
      <c r="AA50" s="1411">
        <v>5.7747278130319364E-3</v>
      </c>
    </row>
    <row r="51" spans="10:27" x14ac:dyDescent="0.2">
      <c r="M51" s="1508" t="e">
        <v>#N/A</v>
      </c>
      <c r="N51" s="864" t="e">
        <f>_xll.qlRateHelperQuoteName(M51)</f>
        <v>#VALUE!</v>
      </c>
      <c r="O51" s="1405" t="e">
        <f>_xll.qlRateHelperEarliestDate(M51)</f>
        <v>#VALUE!</v>
      </c>
      <c r="P51" s="1426" t="e">
        <f>1-_xll.qlRateHelperQuoteValue(M51,_xll.ohTrigger(RecalcTrigger,Trigger))/100</f>
        <v>#VALUE!</v>
      </c>
      <c r="Q51" s="1403" t="e">
        <f>NA()</f>
        <v>#N/A</v>
      </c>
      <c r="R51" s="1405" t="e">
        <f>_xll.qlInterestRateIndexFixingDate(IborIndex,O51)</f>
        <v>#NUM!</v>
      </c>
      <c r="S51" s="1426" t="e">
        <f>_xll.qlIndexFixing(IborIndex,R51,TRUE,RecalcTrigger)</f>
        <v>#NUM!</v>
      </c>
      <c r="T51" s="1413" t="e">
        <f>S51+_xll.qlFuturesRateHelperConvexityAdjustment(M51)-P51</f>
        <v>#NUM!</v>
      </c>
      <c r="U51" s="1406"/>
      <c r="W51" s="864" t="str">
        <f t="shared" si="7"/>
        <v>1D</v>
      </c>
      <c r="X51" s="1405">
        <f>_xll.qlCalendarAdvance(Calendar,X50,W51,"f",FALSE)</f>
        <v>42226</v>
      </c>
      <c r="Y51" s="1404">
        <f>_xll.qlCalendarAdvance(Calendar,X51,NDays&amp;"D")</f>
        <v>42226</v>
      </c>
      <c r="Z51" s="1403">
        <v>6.1210774877708558E-3</v>
      </c>
      <c r="AA51" s="1411">
        <v>5.7954612181987386E-3</v>
      </c>
    </row>
    <row r="52" spans="10:27" x14ac:dyDescent="0.2">
      <c r="J52" s="1418" t="b">
        <v>1</v>
      </c>
      <c r="M52" s="1508" t="e">
        <v>#N/A</v>
      </c>
      <c r="N52" s="864" t="e">
        <f>_xll.qlRateHelperQuoteName(M52)</f>
        <v>#VALUE!</v>
      </c>
      <c r="O52" s="1405" t="e">
        <f>_xll.qlRateHelperEarliestDate(M52)</f>
        <v>#VALUE!</v>
      </c>
      <c r="P52" s="1426" t="e">
        <f>1-_xll.qlRateHelperQuoteValue(M52,_xll.ohTrigger(RecalcTrigger,Trigger))/100</f>
        <v>#VALUE!</v>
      </c>
      <c r="Q52" s="1403" t="e">
        <f>NA()</f>
        <v>#N/A</v>
      </c>
      <c r="R52" s="1405" t="e">
        <f>_xll.qlInterestRateIndexFixingDate(IborIndex,O52)</f>
        <v>#NUM!</v>
      </c>
      <c r="S52" s="1426" t="e">
        <f>_xll.qlIndexFixing(IborIndex,R52,TRUE,RecalcTrigger)</f>
        <v>#NUM!</v>
      </c>
      <c r="T52" s="1413" t="e">
        <f>S52+_xll.qlFuturesRateHelperConvexityAdjustment(M52)-P52</f>
        <v>#NUM!</v>
      </c>
      <c r="U52" s="1406"/>
      <c r="W52" s="864" t="str">
        <f t="shared" si="7"/>
        <v>1D</v>
      </c>
      <c r="X52" s="1405">
        <f>_xll.qlCalendarAdvance(Calendar,X51,W52,"f",FALSE)</f>
        <v>42227</v>
      </c>
      <c r="Y52" s="1404">
        <f>_xll.qlCalendarAdvance(Calendar,X52,NDays&amp;"D")</f>
        <v>42227</v>
      </c>
      <c r="Z52" s="1403">
        <v>6.1288516845539954E-3</v>
      </c>
      <c r="AA52" s="1411">
        <v>5.8053694953541513E-3</v>
      </c>
    </row>
    <row r="53" spans="10:27" x14ac:dyDescent="0.2">
      <c r="M53" s="864" t="e">
        <v>#N/A</v>
      </c>
      <c r="N53" s="864" t="e">
        <f>_xll.qlRateHelperQuoteName(M53)</f>
        <v>#VALUE!</v>
      </c>
      <c r="O53" s="1405" t="e">
        <f>_xll.qlRateHelperEarliestDate(M53)</f>
        <v>#VALUE!</v>
      </c>
      <c r="P53" s="1426" t="e">
        <f>1-_xll.qlRateHelperQuoteValue(M53,_xll.ohTrigger(RecalcTrigger,Trigger))/100</f>
        <v>#VALUE!</v>
      </c>
      <c r="Q53" s="1403" t="e">
        <f>NA()</f>
        <v>#N/A</v>
      </c>
      <c r="R53" s="1405" t="e">
        <f>_xll.qlInterestRateIndexFixingDate(IborIndex,O53)</f>
        <v>#NUM!</v>
      </c>
      <c r="S53" s="1426" t="e">
        <f>_xll.qlIndexFixing(IborIndex,R53,TRUE,RecalcTrigger)</f>
        <v>#NUM!</v>
      </c>
      <c r="T53" s="1413" t="e">
        <f>S53+_xll.qlFuturesRateHelperConvexityAdjustment(M53)-P53</f>
        <v>#NUM!</v>
      </c>
      <c r="U53" s="1406"/>
      <c r="W53" s="864" t="str">
        <f t="shared" si="7"/>
        <v>1D</v>
      </c>
      <c r="X53" s="1405">
        <f>_xll.qlCalendarAdvance(Calendar,X52,W53,"f",FALSE)</f>
        <v>42228</v>
      </c>
      <c r="Y53" s="1404">
        <f>_xll.qlCalendarAdvance(Calendar,X53,NDays&amp;"D")</f>
        <v>42228</v>
      </c>
      <c r="Z53" s="1403">
        <v>6.1366443405966187E-3</v>
      </c>
      <c r="AA53" s="1411">
        <v>5.8149753089242751E-3</v>
      </c>
    </row>
    <row r="54" spans="10:27" x14ac:dyDescent="0.2">
      <c r="M54" s="864" t="e">
        <v>#N/A</v>
      </c>
      <c r="N54" s="864" t="e">
        <f>_xll.qlRateHelperQuoteName(M54)</f>
        <v>#VALUE!</v>
      </c>
      <c r="O54" s="1405" t="e">
        <f>_xll.qlRateHelperEarliestDate(M54)</f>
        <v>#VALUE!</v>
      </c>
      <c r="P54" s="1426" t="e">
        <f>1-_xll.qlRateHelperQuoteValue(M54,_xll.ohTrigger(RecalcTrigger,Trigger))/100</f>
        <v>#VALUE!</v>
      </c>
      <c r="Q54" s="1403" t="e">
        <f>NA()</f>
        <v>#N/A</v>
      </c>
      <c r="R54" s="1405" t="e">
        <f>_xll.qlInterestRateIndexFixingDate(IborIndex,O54)</f>
        <v>#NUM!</v>
      </c>
      <c r="S54" s="1426" t="e">
        <f>_xll.qlIndexFixing(IborIndex,R54,TRUE,RecalcTrigger)</f>
        <v>#NUM!</v>
      </c>
      <c r="T54" s="1413" t="e">
        <f>S54+_xll.qlFuturesRateHelperConvexityAdjustment(M54)-P54</f>
        <v>#NUM!</v>
      </c>
      <c r="U54" s="1406"/>
      <c r="W54" s="864" t="str">
        <f t="shared" si="7"/>
        <v>1D</v>
      </c>
      <c r="X54" s="1405">
        <f>_xll.qlCalendarAdvance(Calendar,X53,W54,"f",FALSE)</f>
        <v>42229</v>
      </c>
      <c r="Y54" s="1404">
        <f>_xll.qlCalendarAdvance(Calendar,X54,NDays&amp;"D")</f>
        <v>42229</v>
      </c>
      <c r="Z54" s="1403">
        <v>6.1444599796395992E-3</v>
      </c>
      <c r="AA54" s="1411">
        <v>5.82427865890911E-3</v>
      </c>
    </row>
    <row r="55" spans="10:27" x14ac:dyDescent="0.2">
      <c r="J55" s="1418" t="b">
        <v>0</v>
      </c>
      <c r="M55" s="864" t="e">
        <v>#N/A</v>
      </c>
      <c r="N55" s="864" t="e">
        <f>_xll.qlRateHelperQuoteName(M55)</f>
        <v>#VALUE!</v>
      </c>
      <c r="O55" s="1405" t="e">
        <f>_xll.qlRateHelperEarliestDate(M55)</f>
        <v>#VALUE!</v>
      </c>
      <c r="P55" s="1426" t="e">
        <f>1-_xll.qlRateHelperQuoteValue(M55,_xll.ohTrigger(RecalcTrigger,Trigger))/100</f>
        <v>#VALUE!</v>
      </c>
      <c r="Q55" s="1403" t="e">
        <f>NA()</f>
        <v>#N/A</v>
      </c>
      <c r="R55" s="1405" t="e">
        <f>_xll.qlInterestRateIndexFixingDate(IborIndex,O55)</f>
        <v>#NUM!</v>
      </c>
      <c r="S55" s="1426" t="e">
        <f>_xll.qlIndexFixing(IborIndex,R55,TRUE,RecalcTrigger)</f>
        <v>#NUM!</v>
      </c>
      <c r="T55" s="1413" t="e">
        <f>S55+_xll.qlFuturesRateHelperConvexityAdjustment(M55)-P55</f>
        <v>#NUM!</v>
      </c>
      <c r="U55" s="1406"/>
      <c r="W55" s="864" t="str">
        <f t="shared" si="7"/>
        <v>1D</v>
      </c>
      <c r="X55" s="1405">
        <f>_xll.qlCalendarAdvance(Calendar,X54,W55,"f",FALSE)</f>
        <v>42230</v>
      </c>
      <c r="Y55" s="1404">
        <f>_xll.qlCalendarAdvance(Calendar,X55,NDays&amp;"D")</f>
        <v>42230</v>
      </c>
      <c r="Z55" s="1403">
        <v>6.1612530374273713E-3</v>
      </c>
      <c r="AA55" s="1411">
        <v>5.8419706478067086E-3</v>
      </c>
    </row>
    <row r="56" spans="10:27" x14ac:dyDescent="0.2">
      <c r="M56" s="864" t="e">
        <v>#N/A</v>
      </c>
      <c r="N56" s="864" t="e">
        <f>_xll.qlRateHelperQuoteName(M56)</f>
        <v>#VALUE!</v>
      </c>
      <c r="O56" s="1405" t="e">
        <f>_xll.qlRateHelperEarliestDate(M56)</f>
        <v>#VALUE!</v>
      </c>
      <c r="P56" s="1426" t="e">
        <f>1-_xll.qlRateHelperQuoteValue(M56,_xll.ohTrigger(RecalcTrigger,Trigger))/100</f>
        <v>#VALUE!</v>
      </c>
      <c r="Q56" s="1403" t="e">
        <f>NA()</f>
        <v>#N/A</v>
      </c>
      <c r="R56" s="1405" t="e">
        <f>_xll.qlInterestRateIndexFixingDate(IborIndex,O56)</f>
        <v>#NUM!</v>
      </c>
      <c r="S56" s="1426" t="e">
        <f>_xll.qlIndexFixing(IborIndex,R56,TRUE,RecalcTrigger)</f>
        <v>#NUM!</v>
      </c>
      <c r="T56" s="1413" t="e">
        <f>S56+_xll.qlFuturesRateHelperConvexityAdjustment(M56)-P56</f>
        <v>#NUM!</v>
      </c>
      <c r="U56" s="1406"/>
      <c r="W56" s="864" t="str">
        <f t="shared" si="7"/>
        <v>1D</v>
      </c>
      <c r="X56" s="1405">
        <f>_xll.qlCalendarAdvance(Calendar,X55,W56,"f",FALSE)</f>
        <v>42233</v>
      </c>
      <c r="Y56" s="1404">
        <f>_xll.qlCalendarAdvance(Calendar,X56,NDays&amp;"D")</f>
        <v>42233</v>
      </c>
      <c r="Z56" s="1403">
        <v>6.1760428419117162E-3</v>
      </c>
      <c r="AA56" s="1411">
        <v>5.8584674237249779E-3</v>
      </c>
    </row>
    <row r="57" spans="10:27" x14ac:dyDescent="0.2">
      <c r="M57" s="864" t="e">
        <v>#N/A</v>
      </c>
      <c r="N57" s="864" t="e">
        <f>_xll.qlRateHelperQuoteName(M57)</f>
        <v>#VALUE!</v>
      </c>
      <c r="O57" s="1405" t="e">
        <f>_xll.qlRateHelperEarliestDate(M57)</f>
        <v>#VALUE!</v>
      </c>
      <c r="P57" s="1426" t="e">
        <f>1-_xll.qlRateHelperQuoteValue(M57,_xll.ohTrigger(RecalcTrigger,Trigger))/100</f>
        <v>#VALUE!</v>
      </c>
      <c r="Q57" s="1403" t="e">
        <f>NA()</f>
        <v>#N/A</v>
      </c>
      <c r="R57" s="1405" t="e">
        <f>_xll.qlInterestRateIndexFixingDate(IborIndex,O57)</f>
        <v>#NUM!</v>
      </c>
      <c r="S57" s="1426" t="e">
        <f>_xll.qlIndexFixing(IborIndex,R57,TRUE,RecalcTrigger)</f>
        <v>#NUM!</v>
      </c>
      <c r="T57" s="1413" t="e">
        <f>S57+_xll.qlFuturesRateHelperConvexityAdjustment(M57)-P57</f>
        <v>#NUM!</v>
      </c>
      <c r="U57" s="1406"/>
      <c r="W57" s="864" t="str">
        <f t="shared" si="7"/>
        <v>1D</v>
      </c>
      <c r="X57" s="1405">
        <f>_xll.qlCalendarAdvance(Calendar,X56,W57,"f",FALSE)</f>
        <v>42234</v>
      </c>
      <c r="Y57" s="1404">
        <f>_xll.qlCalendarAdvance(Calendar,X57,NDays&amp;"D")</f>
        <v>42234</v>
      </c>
      <c r="Z57" s="1403">
        <v>6.1840412533469662E-3</v>
      </c>
      <c r="AA57" s="1411">
        <v>5.8662584558644149E-3</v>
      </c>
    </row>
    <row r="58" spans="10:27" x14ac:dyDescent="0.2">
      <c r="M58" s="864" t="e">
        <v>#N/A</v>
      </c>
      <c r="N58" s="864" t="e">
        <f>_xll.qlRateHelperQuoteName(M58)</f>
        <v>#VALUE!</v>
      </c>
      <c r="O58" s="1405" t="e">
        <f>_xll.qlRateHelperEarliestDate(M58)</f>
        <v>#VALUE!</v>
      </c>
      <c r="P58" s="1426" t="e">
        <f>1-_xll.qlRateHelperQuoteValue(M58,_xll.ohTrigger(RecalcTrigger,Trigger))/100</f>
        <v>#VALUE!</v>
      </c>
      <c r="Q58" s="1403" t="e">
        <f>NA()</f>
        <v>#N/A</v>
      </c>
      <c r="R58" s="1405" t="e">
        <f>_xll.qlInterestRateIndexFixingDate(IborIndex,O58)</f>
        <v>#NUM!</v>
      </c>
      <c r="S58" s="1426" t="e">
        <f>_xll.qlIndexFixing(IborIndex,R58,TRUE,RecalcTrigger)</f>
        <v>#NUM!</v>
      </c>
      <c r="T58" s="1413" t="e">
        <f>S58+_xll.qlFuturesRateHelperConvexityAdjustment(M58)-P58</f>
        <v>#NUM!</v>
      </c>
      <c r="U58" s="1406"/>
      <c r="W58" s="864" t="str">
        <f t="shared" si="7"/>
        <v>1D</v>
      </c>
      <c r="X58" s="1405">
        <f>_xll.qlCalendarAdvance(Calendar,X57,W58,"f",FALSE)</f>
        <v>42235</v>
      </c>
      <c r="Y58" s="1404">
        <f>_xll.qlCalendarAdvance(Calendar,X58,NDays&amp;"D")</f>
        <v>42235</v>
      </c>
      <c r="Z58" s="1403">
        <v>6.1920897909977617E-3</v>
      </c>
      <c r="AA58" s="1411">
        <v>5.873747024418563E-3</v>
      </c>
    </row>
    <row r="59" spans="10:27" x14ac:dyDescent="0.2">
      <c r="M59" s="864" t="e">
        <v>#N/A</v>
      </c>
      <c r="N59" s="864" t="e">
        <f>_xll.qlRateHelperQuoteName(M59)</f>
        <v>#VALUE!</v>
      </c>
      <c r="O59" s="1405" t="e">
        <f>_xll.qlRateHelperEarliestDate(M59)</f>
        <v>#VALUE!</v>
      </c>
      <c r="P59" s="1426" t="e">
        <f>1-_xll.qlRateHelperQuoteValue(M59,_xll.ohTrigger(RecalcTrigger,Trigger))/100</f>
        <v>#VALUE!</v>
      </c>
      <c r="Q59" s="1403" t="e">
        <f>NA()</f>
        <v>#N/A</v>
      </c>
      <c r="R59" s="1405" t="e">
        <f>_xll.qlInterestRateIndexFixingDate(IborIndex,O59)</f>
        <v>#NUM!</v>
      </c>
      <c r="S59" s="1426" t="e">
        <f>_xll.qlIndexFixing(IborIndex,R59,TRUE,RecalcTrigger)</f>
        <v>#NUM!</v>
      </c>
      <c r="T59" s="1413" t="e">
        <f>S59+_xll.qlFuturesRateHelperConvexityAdjustment(M59)-P59</f>
        <v>#NUM!</v>
      </c>
      <c r="U59" s="1406"/>
      <c r="W59" s="864" t="str">
        <f t="shared" si="7"/>
        <v>1D</v>
      </c>
      <c r="X59" s="1405">
        <f>_xll.qlCalendarAdvance(Calendar,X58,W59,"f",FALSE)</f>
        <v>42236</v>
      </c>
      <c r="Y59" s="1404">
        <f>_xll.qlCalendarAdvance(Calendar,X59,NDays&amp;"D")</f>
        <v>42236</v>
      </c>
      <c r="Z59" s="1403">
        <v>6.2001929788639727E-3</v>
      </c>
      <c r="AA59" s="1411">
        <v>5.8809331292253297E-3</v>
      </c>
    </row>
    <row r="60" spans="10:27" ht="12" thickBot="1" x14ac:dyDescent="0.25">
      <c r="M60" s="861" t="e">
        <v>#N/A</v>
      </c>
      <c r="N60" s="864" t="e">
        <f>_xll.qlRateHelperQuoteName(M60)</f>
        <v>#VALUE!</v>
      </c>
      <c r="O60" s="1405" t="e">
        <f>_xll.qlRateHelperEarliestDate(M60)</f>
        <v>#VALUE!</v>
      </c>
      <c r="P60" s="1426" t="e">
        <f>1-_xll.qlRateHelperQuoteValue(M60,_xll.ohTrigger(RecalcTrigger,Trigger))/100</f>
        <v>#VALUE!</v>
      </c>
      <c r="Q60" s="1403" t="e">
        <f>NA()</f>
        <v>#N/A</v>
      </c>
      <c r="R60" s="1405" t="e">
        <f>_xll.qlInterestRateIndexFixingDate(IborIndex,O60)</f>
        <v>#NUM!</v>
      </c>
      <c r="S60" s="1426" t="e">
        <f>_xll.qlIndexFixing(IborIndex,R60,TRUE,RecalcTrigger)</f>
        <v>#NUM!</v>
      </c>
      <c r="T60" s="1413" t="e">
        <f>S60+_xll.qlFuturesRateHelperConvexityAdjustment(M60)-P60</f>
        <v>#NUM!</v>
      </c>
      <c r="U60" s="1406"/>
      <c r="W60" s="864" t="str">
        <f t="shared" si="7"/>
        <v>1D</v>
      </c>
      <c r="X60" s="1405">
        <f>_xll.qlCalendarAdvance(Calendar,X59,W60,"f",FALSE)</f>
        <v>42237</v>
      </c>
      <c r="Y60" s="1404">
        <f>_xll.qlCalendarAdvance(Calendar,X60,NDays&amp;"D")</f>
        <v>42237</v>
      </c>
      <c r="Z60" s="1403">
        <v>6.2179719076632198E-3</v>
      </c>
      <c r="AA60" s="1411">
        <v>5.894392312800016E-3</v>
      </c>
    </row>
    <row r="61" spans="10:27" ht="12" thickBot="1" x14ac:dyDescent="0.25">
      <c r="N61" s="1425"/>
      <c r="O61" s="1507"/>
      <c r="P61" s="1506"/>
      <c r="Q61" s="1505"/>
      <c r="R61" s="1425"/>
      <c r="S61" s="1504"/>
      <c r="T61" s="1503"/>
      <c r="U61" s="1406"/>
      <c r="W61" s="864" t="str">
        <f t="shared" si="7"/>
        <v>1D</v>
      </c>
      <c r="X61" s="1405">
        <f>_xll.qlCalendarAdvance(Calendar,X60,W61,"f",FALSE)</f>
        <v>42240</v>
      </c>
      <c r="Y61" s="1404">
        <f>_xll.qlCalendarAdvance(Calendar,X61,NDays&amp;"D")</f>
        <v>42240</v>
      </c>
      <c r="Z61" s="1403">
        <v>6.23324271387579E-3</v>
      </c>
      <c r="AA61" s="1411">
        <v>5.9066529117890454E-3</v>
      </c>
    </row>
    <row r="62" spans="10:27" x14ac:dyDescent="0.2">
      <c r="M62" s="1424"/>
      <c r="N62" s="1424" t="s">
        <v>486</v>
      </c>
      <c r="O62" s="1422" t="s">
        <v>325</v>
      </c>
      <c r="P62" s="1422" t="s">
        <v>332</v>
      </c>
      <c r="Q62" s="1423"/>
      <c r="R62" s="1422" t="s">
        <v>326</v>
      </c>
      <c r="S62" s="1422" t="s">
        <v>477</v>
      </c>
      <c r="T62" s="1421" t="s">
        <v>329</v>
      </c>
      <c r="U62" s="1420" t="s">
        <v>328</v>
      </c>
      <c r="W62" s="864" t="str">
        <f t="shared" si="7"/>
        <v>1D</v>
      </c>
      <c r="X62" s="1405">
        <f>_xll.qlCalendarAdvance(Calendar,X61,W62,"f",FALSE)</f>
        <v>42241</v>
      </c>
      <c r="Y62" s="1404">
        <f>_xll.qlCalendarAdvance(Calendar,X62,NDays&amp;"D")</f>
        <v>42241</v>
      </c>
      <c r="Z62" s="1403">
        <v>6.2416870142195892E-3</v>
      </c>
      <c r="AA62" s="1411">
        <v>5.9123804114435963E-3</v>
      </c>
    </row>
    <row r="63" spans="10:27" x14ac:dyDescent="0.2">
      <c r="M63" s="864">
        <f t="array" ref="M63:M70">_xll.ohFilter('RateHelpers (5)'!C21:C62,'RateHelpers (5)'!N21:N62)</f>
        <v>0</v>
      </c>
      <c r="N63" s="864" t="e">
        <f>_xll.qlRateHelperQuoteName(M63)</f>
        <v>#NUM!</v>
      </c>
      <c r="O63" s="1405" t="e">
        <f>_xll.qlRateHelperEarliestDate(M63)</f>
        <v>#NUM!</v>
      </c>
      <c r="P63" s="1502" t="e">
        <f>1-_xll.qlRateHelperQuoteValue(M63,_xll.ohTrigger(RecalcTrigger,Trigger))/100</f>
        <v>#NUM!</v>
      </c>
      <c r="Q63" s="1403" t="e">
        <f>NA()</f>
        <v>#N/A</v>
      </c>
      <c r="R63" s="1405" t="e">
        <f>_xll.qlInterestRateIndexFixingDate(IborIndex,O63)</f>
        <v>#NUM!</v>
      </c>
      <c r="S63" s="1426" t="e">
        <f>_xll.qlIndexFixing(IborIndex,R63,TRUE,RecalcTrigger)</f>
        <v>#NUM!</v>
      </c>
      <c r="T63" s="1413" t="e">
        <f t="shared" ref="T63:T70" si="8">S63-P63</f>
        <v>#NUM!</v>
      </c>
      <c r="U63" s="1419">
        <f t="array" ref="U63">MAX(ABS(_xll.ohFilter(T63:T70,IF(ISERROR(T63:T70),FALSE,TRUE))))</f>
        <v>0</v>
      </c>
      <c r="W63" s="864" t="str">
        <f t="shared" si="7"/>
        <v>1D</v>
      </c>
      <c r="X63" s="1405">
        <f>_xll.qlCalendarAdvance(Calendar,X62,W63,"f",FALSE)</f>
        <v>42242</v>
      </c>
      <c r="Y63" s="1404">
        <f>_xll.qlCalendarAdvance(Calendar,X63,NDays&amp;"D")</f>
        <v>42242</v>
      </c>
      <c r="Z63" s="1403">
        <v>6.2502125248756922E-3</v>
      </c>
      <c r="AA63" s="1411">
        <v>5.9180740138964349E-3</v>
      </c>
    </row>
    <row r="64" spans="10:27" x14ac:dyDescent="0.2">
      <c r="M64" s="864">
        <v>0</v>
      </c>
      <c r="N64" s="864" t="e">
        <f>_xll.qlRateHelperQuoteName(M64)</f>
        <v>#NUM!</v>
      </c>
      <c r="O64" s="1405" t="e">
        <f>_xll.qlRateHelperEarliestDate(M64)</f>
        <v>#NUM!</v>
      </c>
      <c r="P64" s="1502" t="e">
        <f>1-_xll.qlRateHelperQuoteValue(M64,_xll.ohTrigger(RecalcTrigger,Trigger))/100</f>
        <v>#NUM!</v>
      </c>
      <c r="Q64" s="1403" t="e">
        <f>NA()</f>
        <v>#N/A</v>
      </c>
      <c r="R64" s="1405" t="e">
        <f>_xll.qlInterestRateIndexFixingDate(IborIndex,O64)</f>
        <v>#NUM!</v>
      </c>
      <c r="S64" s="1426" t="e">
        <f>_xll.qlIndexFixing(IborIndex,R64,TRUE,RecalcTrigger)</f>
        <v>#NUM!</v>
      </c>
      <c r="T64" s="1413" t="e">
        <f t="shared" si="8"/>
        <v>#NUM!</v>
      </c>
      <c r="W64" s="864" t="str">
        <f t="shared" si="7"/>
        <v>1D</v>
      </c>
      <c r="X64" s="1405">
        <f>_xll.qlCalendarAdvance(Calendar,X63,W64,"f",FALSE)</f>
        <v>42243</v>
      </c>
      <c r="Y64" s="1404">
        <f>_xll.qlCalendarAdvance(Calendar,X64,NDays&amp;"D")</f>
        <v>42243</v>
      </c>
      <c r="Z64" s="1403">
        <v>6.2588208463707174E-3</v>
      </c>
      <c r="AA64" s="1411">
        <v>5.9237874324080675E-3</v>
      </c>
    </row>
    <row r="65" spans="10:27" x14ac:dyDescent="0.2">
      <c r="M65" s="864">
        <v>0</v>
      </c>
      <c r="N65" s="864" t="e">
        <f>_xll.qlRateHelperQuoteName(M65)</f>
        <v>#NUM!</v>
      </c>
      <c r="O65" s="1405" t="e">
        <f>_xll.qlRateHelperEarliestDate(M65)</f>
        <v>#NUM!</v>
      </c>
      <c r="P65" s="1502" t="e">
        <f>1-_xll.qlRateHelperQuoteValue(M65,_xll.ohTrigger(RecalcTrigger,Trigger))/100</f>
        <v>#NUM!</v>
      </c>
      <c r="Q65" s="1403" t="e">
        <f>NA()</f>
        <v>#N/A</v>
      </c>
      <c r="R65" s="1405" t="e">
        <f>_xll.qlInterestRateIndexFixingDate(IborIndex,O65)</f>
        <v>#NUM!</v>
      </c>
      <c r="S65" s="1426" t="e">
        <f>_xll.qlIndexFixing(IborIndex,R65,TRUE,RecalcTrigger)</f>
        <v>#NUM!</v>
      </c>
      <c r="T65" s="1413" t="e">
        <f t="shared" si="8"/>
        <v>#NUM!</v>
      </c>
      <c r="W65" s="864" t="str">
        <f t="shared" si="7"/>
        <v>1D</v>
      </c>
      <c r="X65" s="1405">
        <f>_xll.qlCalendarAdvance(Calendar,X64,W65,"f",FALSE)</f>
        <v>42244</v>
      </c>
      <c r="Y65" s="1404">
        <f>_xll.qlCalendarAdvance(Calendar,X65,NDays&amp;"D")</f>
        <v>42244</v>
      </c>
      <c r="Z65" s="1403">
        <v>6.2778483820885456E-3</v>
      </c>
      <c r="AA65" s="1411">
        <v>5.9383149725475426E-3</v>
      </c>
    </row>
    <row r="66" spans="10:27" x14ac:dyDescent="0.2">
      <c r="M66" s="864">
        <v>0</v>
      </c>
      <c r="N66" s="864" t="e">
        <f>_xll.qlRateHelperQuoteName(M66)</f>
        <v>#NUM!</v>
      </c>
      <c r="O66" s="1405" t="e">
        <f>_xll.qlRateHelperEarliestDate(M66)</f>
        <v>#NUM!</v>
      </c>
      <c r="P66" s="1502" t="e">
        <f>1-_xll.qlRateHelperQuoteValue(M66,_xll.ohTrigger(RecalcTrigger,Trigger))/100</f>
        <v>#NUM!</v>
      </c>
      <c r="Q66" s="1403" t="e">
        <f>NA()</f>
        <v>#N/A</v>
      </c>
      <c r="R66" s="1405" t="e">
        <f>_xll.qlInterestRateIndexFixingDate(IborIndex,O66)</f>
        <v>#NUM!</v>
      </c>
      <c r="S66" s="1426" t="e">
        <f>_xll.qlIndexFixing(IborIndex,R66,TRUE,RecalcTrigger)</f>
        <v>#NUM!</v>
      </c>
      <c r="T66" s="1413" t="e">
        <f t="shared" si="8"/>
        <v>#NUM!</v>
      </c>
      <c r="W66" s="864" t="str">
        <f t="shared" si="7"/>
        <v>1D</v>
      </c>
      <c r="X66" s="1405">
        <f>_xll.qlCalendarAdvance(Calendar,X65,W66,"f",FALSE)</f>
        <v>42248</v>
      </c>
      <c r="Y66" s="1404">
        <f>_xll.qlCalendarAdvance(Calendar,X66,NDays&amp;"D")</f>
        <v>42248</v>
      </c>
      <c r="Z66" s="1403">
        <v>6.297816028400351E-3</v>
      </c>
      <c r="AA66" s="1411">
        <v>5.952651766658601E-3</v>
      </c>
    </row>
    <row r="67" spans="10:27" x14ac:dyDescent="0.2">
      <c r="M67" s="864">
        <v>0</v>
      </c>
      <c r="N67" s="864" t="e">
        <f>_xll.qlRateHelperQuoteName(M67)</f>
        <v>#NUM!</v>
      </c>
      <c r="O67" s="1405" t="e">
        <f>_xll.qlRateHelperEarliestDate(M67)</f>
        <v>#NUM!</v>
      </c>
      <c r="P67" s="1502" t="e">
        <f>1-_xll.qlRateHelperQuoteValue(M67,_xll.ohTrigger(RecalcTrigger,Trigger))/100</f>
        <v>#NUM!</v>
      </c>
      <c r="Q67" s="1403" t="e">
        <f>NA()</f>
        <v>#N/A</v>
      </c>
      <c r="R67" s="1405" t="e">
        <f>_xll.qlInterestRateIndexFixingDate(IborIndex,O67)</f>
        <v>#NUM!</v>
      </c>
      <c r="S67" s="1426" t="e">
        <f>_xll.qlIndexFixing(IborIndex,R67,TRUE,RecalcTrigger)</f>
        <v>#NUM!</v>
      </c>
      <c r="T67" s="1413" t="e">
        <f t="shared" si="8"/>
        <v>#NUM!</v>
      </c>
      <c r="U67" s="1406"/>
      <c r="W67" s="864" t="str">
        <f t="shared" si="7"/>
        <v>1D</v>
      </c>
      <c r="X67" s="1405">
        <f>_xll.qlCalendarAdvance(Calendar,X66,W67,"f",FALSE)</f>
        <v>42249</v>
      </c>
      <c r="Y67" s="1404">
        <f>_xll.qlCalendarAdvance(Calendar,X67,NDays&amp;"D")</f>
        <v>42249</v>
      </c>
      <c r="Z67" s="1403">
        <v>6.3068888338097531E-3</v>
      </c>
      <c r="AA67" s="1411">
        <v>5.9584840818471818E-3</v>
      </c>
    </row>
    <row r="68" spans="10:27" x14ac:dyDescent="0.2">
      <c r="M68" s="864">
        <v>0</v>
      </c>
      <c r="N68" s="864" t="e">
        <f>_xll.qlRateHelperQuoteName(M68)</f>
        <v>#NUM!</v>
      </c>
      <c r="O68" s="1405" t="e">
        <f>_xll.qlRateHelperEarliestDate(M68)</f>
        <v>#NUM!</v>
      </c>
      <c r="P68" s="1502" t="e">
        <f>1-_xll.qlRateHelperQuoteValue(M68,_xll.ohTrigger(RecalcTrigger,Trigger))/100</f>
        <v>#NUM!</v>
      </c>
      <c r="Q68" s="1403" t="e">
        <f>NA()</f>
        <v>#N/A</v>
      </c>
      <c r="R68" s="1405" t="e">
        <f>_xll.qlInterestRateIndexFixingDate(IborIndex,O68)</f>
        <v>#NUM!</v>
      </c>
      <c r="S68" s="1426" t="e">
        <f>_xll.qlIndexFixing(IborIndex,R68,TRUE,RecalcTrigger)</f>
        <v>#NUM!</v>
      </c>
      <c r="T68" s="1413" t="e">
        <f t="shared" si="8"/>
        <v>#NUM!</v>
      </c>
      <c r="W68" s="864" t="str">
        <f t="shared" si="7"/>
        <v>1D</v>
      </c>
      <c r="X68" s="1405">
        <f>_xll.qlCalendarAdvance(Calendar,X67,W68,"f",FALSE)</f>
        <v>42250</v>
      </c>
      <c r="Y68" s="1404">
        <f>_xll.qlCalendarAdvance(Calendar,X68,NDays&amp;"D")</f>
        <v>42250</v>
      </c>
      <c r="Z68" s="1403">
        <v>6.316051302157951E-3</v>
      </c>
      <c r="AA68" s="1411">
        <v>5.9643362130945565E-3</v>
      </c>
    </row>
    <row r="69" spans="10:27" x14ac:dyDescent="0.2">
      <c r="M69" s="864">
        <v>0</v>
      </c>
      <c r="N69" s="864" t="e">
        <f>_xll.qlRateHelperQuoteName(M69)</f>
        <v>#NUM!</v>
      </c>
      <c r="O69" s="1405" t="e">
        <f>_xll.qlRateHelperEarliestDate(M69)</f>
        <v>#NUM!</v>
      </c>
      <c r="P69" s="1502" t="e">
        <f>1-_xll.qlRateHelperQuoteValue(M69,_xll.ohTrigger(RecalcTrigger,Trigger))/100</f>
        <v>#NUM!</v>
      </c>
      <c r="Q69" s="1403" t="e">
        <f>NA()</f>
        <v>#N/A</v>
      </c>
      <c r="R69" s="1405" t="e">
        <f>_xll.qlInterestRateIndexFixingDate(IborIndex,O69)</f>
        <v>#NUM!</v>
      </c>
      <c r="S69" s="1426" t="e">
        <f>_xll.qlIndexFixing(IborIndex,R69,TRUE,RecalcTrigger)</f>
        <v>#NUM!</v>
      </c>
      <c r="T69" s="1413" t="e">
        <f t="shared" si="8"/>
        <v>#NUM!</v>
      </c>
      <c r="W69" s="864" t="str">
        <f t="shared" si="7"/>
        <v>1D</v>
      </c>
      <c r="X69" s="1405">
        <f>_xll.qlCalendarAdvance(Calendar,X68,W69,"f",FALSE)</f>
        <v>42251</v>
      </c>
      <c r="Y69" s="1404">
        <f>_xll.qlCalendarAdvance(Calendar,X69,NDays&amp;"D")</f>
        <v>42251</v>
      </c>
      <c r="Z69" s="1403">
        <v>6.3253044604660857E-3</v>
      </c>
      <c r="AA69" s="1411">
        <v>5.9762043760232721E-3</v>
      </c>
    </row>
    <row r="70" spans="10:27" ht="12" thickBot="1" x14ac:dyDescent="0.25">
      <c r="M70" s="861">
        <v>0</v>
      </c>
      <c r="N70" s="861" t="e">
        <f>_xll.qlRateHelperQuoteName(M70)</f>
        <v>#NUM!</v>
      </c>
      <c r="O70" s="1410" t="e">
        <f>_xll.qlRateHelperEarliestDate(M70)</f>
        <v>#NUM!</v>
      </c>
      <c r="P70" s="1501" t="e">
        <f>1-_xll.qlRateHelperQuoteValue(M70,_xll.ohTrigger(RecalcTrigger,Trigger))/100</f>
        <v>#NUM!</v>
      </c>
      <c r="Q70" s="1408" t="e">
        <f>NA()</f>
        <v>#N/A</v>
      </c>
      <c r="R70" s="916" t="e">
        <f>_xll.qlInterestRateIndexFixingDate(IborIndex,O70)</f>
        <v>#NUM!</v>
      </c>
      <c r="S70" s="1490" t="e">
        <f>_xll.qlIndexFixing(IborIndex,R70,TRUE,RecalcTrigger)</f>
        <v>#NUM!</v>
      </c>
      <c r="T70" s="1413" t="e">
        <f t="shared" si="8"/>
        <v>#NUM!</v>
      </c>
      <c r="U70" s="1406"/>
      <c r="W70" s="864" t="str">
        <f t="shared" si="7"/>
        <v>1D</v>
      </c>
      <c r="X70" s="1405">
        <f>_xll.qlCalendarAdvance(Calendar,X69,W70,"f",FALSE)</f>
        <v>42254</v>
      </c>
      <c r="Y70" s="1404">
        <f>_xll.qlCalendarAdvance(Calendar,X70,NDays&amp;"D")</f>
        <v>42254</v>
      </c>
      <c r="Z70" s="1403">
        <v>6.3536183455913152E-3</v>
      </c>
      <c r="AA70" s="1411">
        <v>5.9879428993203643E-3</v>
      </c>
    </row>
    <row r="71" spans="10:27" ht="12" thickBot="1" x14ac:dyDescent="0.25">
      <c r="J71" s="399"/>
      <c r="S71" s="399"/>
      <c r="T71" s="1412"/>
      <c r="U71" s="1406"/>
      <c r="W71" s="864" t="str">
        <f t="shared" si="7"/>
        <v>1D</v>
      </c>
      <c r="X71" s="1405">
        <f>_xll.qlCalendarAdvance(Calendar,X70,W71,"f",FALSE)</f>
        <v>42255</v>
      </c>
      <c r="Y71" s="1404">
        <f>_xll.qlCalendarAdvance(Calendar,X71,NDays&amp;"D")</f>
        <v>42255</v>
      </c>
      <c r="Z71" s="1403">
        <v>6.3632445342614473E-3</v>
      </c>
      <c r="AA71" s="1411">
        <v>5.9938941111858934E-3</v>
      </c>
    </row>
    <row r="72" spans="10:27" x14ac:dyDescent="0.2">
      <c r="M72" s="1500" t="s">
        <v>365</v>
      </c>
      <c r="N72" s="1424" t="s">
        <v>333</v>
      </c>
      <c r="O72" s="1422" t="s">
        <v>355</v>
      </c>
      <c r="P72" s="1422" t="s">
        <v>332</v>
      </c>
      <c r="Q72" s="1423" t="s">
        <v>74</v>
      </c>
      <c r="R72" s="1422" t="s">
        <v>331</v>
      </c>
      <c r="S72" s="1422" t="s">
        <v>477</v>
      </c>
      <c r="T72" s="1421" t="s">
        <v>329</v>
      </c>
      <c r="U72" s="1420" t="s">
        <v>328</v>
      </c>
      <c r="W72" s="864" t="str">
        <f t="shared" si="7"/>
        <v>1D</v>
      </c>
      <c r="X72" s="1405">
        <f>_xll.qlCalendarAdvance(Calendar,X71,W72,"f",FALSE)</f>
        <v>42256</v>
      </c>
      <c r="Y72" s="1404">
        <f>_xll.qlCalendarAdvance(Calendar,X72,NDays&amp;"D")</f>
        <v>42256</v>
      </c>
      <c r="Z72" s="1403">
        <v>6.3729665482341307E-3</v>
      </c>
      <c r="AA72" s="1411">
        <v>5.9998651391102165E-3</v>
      </c>
    </row>
    <row r="73" spans="10:27" x14ac:dyDescent="0.2">
      <c r="M73" s="1493" t="str">
        <f t="array" ref="M73:M111">_xll.ohFilter('RateHelpers (5)'!B97:B135,IF(ISERROR('RateHelpers (5)'!D97:D135),FALSE,TRUE))</f>
        <v>obj_00522#0017</v>
      </c>
      <c r="N73" s="864" t="str">
        <f>_xll.qlRateHelperQuoteName(M73)</f>
        <v>GBPAM3L6M_Quote</v>
      </c>
      <c r="O73" s="1405">
        <f>_xll.qlRateHelperLatestDate(M73)</f>
        <v>42367</v>
      </c>
      <c r="P73" s="1426">
        <f>_xll.qlRateHelperQuoteValue(M73)</f>
        <v>6.1700000000000001E-3</v>
      </c>
      <c r="Q73" s="1416" t="str">
        <f>SUBSTITUTE(SUBSTITUTE(N73,"_Quote",""),"GBPAM3L","")</f>
        <v>6M</v>
      </c>
      <c r="R73" s="1415" t="str">
        <f>_xll.qlSwapIndex(,FamilyName,Q73,NDays,Currency,Calendar,"1Y","mf","actual/360",IborIndex,Discounting,,_xll.ohTrigger(Trigger,RecalcTrigger))</f>
        <v>obj_00590#0026</v>
      </c>
      <c r="S73" s="1426">
        <f>_xll.qlIndexFixing(R73,$X$19,TRUE,Trigger)</f>
        <v>6.0853828455258441E-3</v>
      </c>
      <c r="T73" s="1494">
        <f t="shared" ref="T73:T111" si="9">S73-P73</f>
        <v>-8.4617154474156062E-5</v>
      </c>
      <c r="U73" s="1419">
        <f t="array" ref="U73">MAX(ABS(_xll.ohFilter(T73:T111,IF(ISERROR(T73:T111),FALSE,TRUE))))</f>
        <v>1.0607192501284682E-4</v>
      </c>
      <c r="W73" s="864" t="str">
        <f t="shared" si="7"/>
        <v>1D</v>
      </c>
      <c r="X73" s="1405">
        <f>_xll.qlCalendarAdvance(Calendar,X72,W73,"f",FALSE)</f>
        <v>42257</v>
      </c>
      <c r="Y73" s="1404">
        <f>_xll.qlCalendarAdvance(Calendar,X73,NDays&amp;"D")</f>
        <v>42257</v>
      </c>
      <c r="Z73" s="1403">
        <v>6.3827854146275868E-3</v>
      </c>
      <c r="AA73" s="1411">
        <v>6.0058559831743796E-3</v>
      </c>
    </row>
    <row r="74" spans="10:27" x14ac:dyDescent="0.2">
      <c r="M74" s="1493" t="str">
        <v>obj_00527#0017</v>
      </c>
      <c r="N74" s="864" t="str">
        <f>_xll.qlRateHelperQuoteName(M74)</f>
        <v>GBPAM3L9M_Quote</v>
      </c>
      <c r="O74" s="1405">
        <f>_xll.qlRateHelperLatestDate(M74)</f>
        <v>42458</v>
      </c>
      <c r="P74" s="1426">
        <f>_xll.qlRateHelperQuoteValue(M74)</f>
        <v>6.7500000000000008E-3</v>
      </c>
      <c r="Q74" s="1416" t="str">
        <f>SUBSTITUTE(SUBSTITUTE(N74,"_Quote",""),"GBPAM3L","")</f>
        <v>9M</v>
      </c>
      <c r="R74" s="1415" t="str">
        <f>_xll.qlSwapIndex(,FamilyName,Q74,NDays,Currency,Calendar,"1Y","mf","actual/360",IborIndex,Discounting,,_xll.ohTrigger(Trigger,RecalcTrigger))</f>
        <v>obj_00587#0026</v>
      </c>
      <c r="S74" s="1426">
        <f>_xll.qlIndexFixing(R74,$X$19,TRUE,Trigger)</f>
        <v>6.6661435694692272E-3</v>
      </c>
      <c r="T74" s="1494">
        <f t="shared" si="9"/>
        <v>-8.3856430530773567E-5</v>
      </c>
      <c r="W74" s="864" t="str">
        <f t="shared" si="7"/>
        <v>1D</v>
      </c>
      <c r="X74" s="1405">
        <f>_xll.qlCalendarAdvance(Calendar,X73,W74,"f",FALSE)</f>
        <v>42258</v>
      </c>
      <c r="Y74" s="1404">
        <f>_xll.qlCalendarAdvance(Calendar,X74,NDays&amp;"D")</f>
        <v>42258</v>
      </c>
      <c r="Z74" s="1403">
        <v>6.3927021605751748E-3</v>
      </c>
      <c r="AA74" s="1411">
        <v>6.0180029452009771E-3</v>
      </c>
    </row>
    <row r="75" spans="10:27" x14ac:dyDescent="0.2">
      <c r="M75" s="1493" t="str">
        <v>obj_0052c#0017</v>
      </c>
      <c r="N75" s="864" t="str">
        <f>_xll.qlRateHelperQuoteName(M75)</f>
        <v>GBPAM3L1Y_Quote</v>
      </c>
      <c r="O75" s="1405">
        <f>_xll.qlRateHelperLatestDate(M75)</f>
        <v>42548</v>
      </c>
      <c r="P75" s="1426">
        <f>_xll.qlRateHelperQuoteValue(M75)</f>
        <v>7.4399999999999996E-3</v>
      </c>
      <c r="Q75" s="1416" t="str">
        <f>SUBSTITUTE(SUBSTITUTE(N75,"_Quote",""),"GBPAM3L","")</f>
        <v>1Y</v>
      </c>
      <c r="R75" s="1415" t="str">
        <f>_xll.qlSwapIndex(,FamilyName,Q75,NDays,Currency,Calendar,"1Y","mf","actual/360",IborIndex,Discounting,,_xll.ohTrigger(Trigger,RecalcTrigger))</f>
        <v>obj_0059d#0026</v>
      </c>
      <c r="S75" s="1426">
        <f>_xll.qlIndexFixing(R75,$X$19,TRUE,Trigger)</f>
        <v>7.3455948948426891E-3</v>
      </c>
      <c r="T75" s="1494">
        <f t="shared" si="9"/>
        <v>-9.4405105157310473E-5</v>
      </c>
      <c r="W75" s="864" t="str">
        <f t="shared" si="7"/>
        <v>1D</v>
      </c>
      <c r="X75" s="1405">
        <f>_xll.qlCalendarAdvance(Calendar,X74,W75,"f",FALSE)</f>
        <v>42261</v>
      </c>
      <c r="Y75" s="1404">
        <f>_xll.qlCalendarAdvance(Calendar,X75,NDays&amp;"D")</f>
        <v>42261</v>
      </c>
      <c r="Z75" s="1403">
        <v>6.4230499473568771E-3</v>
      </c>
      <c r="AA75" s="1411">
        <v>6.0300175206673412E-3</v>
      </c>
    </row>
    <row r="76" spans="10:27" x14ac:dyDescent="0.2">
      <c r="M76" s="1493" t="str">
        <v>obj_00531#0017</v>
      </c>
      <c r="N76" s="864" t="str">
        <f>_xll.qlRateHelperQuoteName(M76)</f>
        <v>GBPAM3L15M_Quote</v>
      </c>
      <c r="O76" s="1405">
        <f>_xll.qlRateHelperLatestDate(M76)</f>
        <v>42639</v>
      </c>
      <c r="P76" s="1426">
        <f>_xll.qlRateHelperQuoteValue(M76)</f>
        <v>8.1799999999999998E-3</v>
      </c>
      <c r="Q76" s="1416" t="str">
        <f>SUBSTITUTE(SUBSTITUTE(N76,"_Quote",""),"GBPAM3L","")</f>
        <v>15M</v>
      </c>
      <c r="R76" s="1415" t="str">
        <f>_xll.qlSwapIndex(,FamilyName,Q76,NDays,Currency,Calendar,"1Y","mf","actual/360",IborIndex,Discounting,,_xll.ohTrigger(Trigger,RecalcTrigger))</f>
        <v>obj_0058f#0026</v>
      </c>
      <c r="S76" s="1426">
        <f>_xll.qlIndexFixing(R76,$X$19,TRUE,Trigger)</f>
        <v>8.0827401780942561E-3</v>
      </c>
      <c r="T76" s="1494">
        <f t="shared" si="9"/>
        <v>-9.7259821905743699E-5</v>
      </c>
      <c r="W76" s="864" t="str">
        <f t="shared" si="7"/>
        <v>1D</v>
      </c>
      <c r="X76" s="1405">
        <f>_xll.qlCalendarAdvance(Calendar,X75,W76,"f",FALSE)</f>
        <v>42262</v>
      </c>
      <c r="Y76" s="1404">
        <f>_xll.qlCalendarAdvance(Calendar,X76,NDays&amp;"D")</f>
        <v>42262</v>
      </c>
      <c r="Z76" s="1403">
        <v>6.4333684832215288E-3</v>
      </c>
      <c r="AA76" s="1411">
        <v>6.0361074453496588E-3</v>
      </c>
    </row>
    <row r="77" spans="10:27" ht="12" thickBot="1" x14ac:dyDescent="0.25">
      <c r="M77" s="1493" t="str">
        <v>obj_00545#0017</v>
      </c>
      <c r="N77" s="864" t="str">
        <f>_xll.qlRateHelperQuoteName(M77)</f>
        <v>GBPAM3L18M_Quote</v>
      </c>
      <c r="O77" s="1405">
        <f>_xll.qlRateHelperLatestDate(M77)</f>
        <v>42732</v>
      </c>
      <c r="P77" s="1426">
        <f>_xll.qlRateHelperQuoteValue(M77)</f>
        <v>8.9700000000000005E-3</v>
      </c>
      <c r="Q77" s="1416" t="str">
        <f>SUBSTITUTE(SUBSTITUTE(N77,"_Quote",""),"GBPAM3L","")</f>
        <v>18M</v>
      </c>
      <c r="R77" s="1415" t="str">
        <f>_xll.qlSwapIndex(,FamilyName,Q77,NDays,Currency,Calendar,"1Y","mf","actual/360",IborIndex,Discounting,,_xll.ohTrigger(Trigger,RecalcTrigger))</f>
        <v>obj_00591#0026</v>
      </c>
      <c r="S77" s="1426">
        <f>_xll.qlIndexFixing(R77,$X$19,TRUE,Trigger)</f>
        <v>8.8639280749871537E-3</v>
      </c>
      <c r="T77" s="1494">
        <f t="shared" si="9"/>
        <v>-1.0607192501284682E-4</v>
      </c>
      <c r="W77" s="864" t="str">
        <f t="shared" si="7"/>
        <v>1D</v>
      </c>
      <c r="X77" s="1405">
        <f>_xll.qlCalendarAdvance(Calendar,X76,W77,"f",FALSE)</f>
        <v>42263</v>
      </c>
      <c r="Y77" s="1404">
        <f>_xll.qlCalendarAdvance(Calendar,X77,NDays&amp;"D")</f>
        <v>42263</v>
      </c>
      <c r="Z77" s="1403">
        <v>6.4437900345787518E-3</v>
      </c>
      <c r="AA77" s="1411">
        <v>6.0422171860907703E-3</v>
      </c>
    </row>
    <row r="78" spans="10:27" x14ac:dyDescent="0.2">
      <c r="M78" s="1499" t="str">
        <v>obj_0052a#0017</v>
      </c>
      <c r="N78" s="867" t="str">
        <f>_xll.qlRateHelperQuoteName(M78)</f>
        <v>GBPSM3L1Y_Quote</v>
      </c>
      <c r="O78" s="1498">
        <f>_xll.qlRateHelperLatestDate(M78)</f>
        <v>42548</v>
      </c>
      <c r="P78" s="1496">
        <f>_xll.qlRateHelperQuoteValue(M78)</f>
        <v>7.4300000000000008E-3</v>
      </c>
      <c r="Q78" s="1497" t="str">
        <f t="shared" ref="Q78:Q111" si="10">SUBSTITUTE(SUBSTITUTE(N78,"_Quote",""),"GBPSM3L","")</f>
        <v>1Y</v>
      </c>
      <c r="R78" s="744" t="str">
        <f>_xll.qlSwapIndex(,FamilyName,Q78,NDays,Currency,Calendar,"6M","mf","actual/365 (fixed)",IborIndex,Discounting,,_xll.ohTrigger(Trigger,RecalcTrigger))</f>
        <v>obj_00596#0026</v>
      </c>
      <c r="S78" s="1496">
        <f>_xll.qlIndexFixing(R78,$X$19,TRUE,Trigger)</f>
        <v>7.4341662353525151E-3</v>
      </c>
      <c r="T78" s="1495">
        <f t="shared" si="9"/>
        <v>4.166235352514279E-6</v>
      </c>
      <c r="W78" s="864" t="str">
        <f t="shared" si="7"/>
        <v>1D</v>
      </c>
      <c r="X78" s="1405">
        <f>_xll.qlCalendarAdvance(Calendar,X77,W78,"f",FALSE)</f>
        <v>42264</v>
      </c>
      <c r="Y78" s="1404">
        <f>_xll.qlCalendarAdvance(Calendar,X78,NDays&amp;"D")</f>
        <v>42264</v>
      </c>
      <c r="Z78" s="1403">
        <v>6.4543154565309324E-3</v>
      </c>
      <c r="AA78" s="1411">
        <v>6.0483467430527682E-3</v>
      </c>
    </row>
    <row r="79" spans="10:27" x14ac:dyDescent="0.2">
      <c r="M79" s="1493" t="str">
        <v>obj_00530#0017</v>
      </c>
      <c r="N79" s="864" t="str">
        <f>_xll.qlRateHelperQuoteName(M79)</f>
        <v>GBPSM3L2Y_Quote</v>
      </c>
      <c r="O79" s="1405">
        <f>_xll.qlRateHelperLatestDate(M79)</f>
        <v>42912</v>
      </c>
      <c r="P79" s="1426">
        <f>_xll.qlRateHelperQuoteValue(M79)</f>
        <v>1.0500000000000001E-2</v>
      </c>
      <c r="Q79" s="1416" t="str">
        <f t="shared" si="10"/>
        <v>2Y</v>
      </c>
      <c r="R79" s="1415" t="str">
        <f>_xll.qlSwapIndex(,FamilyName,Q79,NDays,Currency,Calendar,"6M","mf","actual/365 (fixed)",IborIndex,Discounting,,_xll.ohTrigger(Trigger,RecalcTrigger))</f>
        <v>obj_0058c#0026</v>
      </c>
      <c r="S79" s="1426">
        <f>_xll.qlIndexFixing(R79,$X$19,TRUE,Trigger)</f>
        <v>1.0529027505615818E-2</v>
      </c>
      <c r="T79" s="1494">
        <f t="shared" si="9"/>
        <v>2.9027505615817489E-5</v>
      </c>
      <c r="W79" s="864" t="str">
        <f t="shared" si="7"/>
        <v>1D</v>
      </c>
      <c r="X79" s="1405">
        <f>_xll.qlCalendarAdvance(Calendar,X78,W79,"f",FALSE)</f>
        <v>42265</v>
      </c>
      <c r="Y79" s="1404">
        <f>_xll.qlCalendarAdvance(Calendar,X79,NDays&amp;"D")</f>
        <v>42265</v>
      </c>
      <c r="Z79" s="1403">
        <v>6.4649449156335215E-3</v>
      </c>
      <c r="AA79" s="1411">
        <v>6.0607725460511599E-3</v>
      </c>
    </row>
    <row r="80" spans="10:27" x14ac:dyDescent="0.2">
      <c r="M80" s="1493" t="str">
        <v>obj_00538#0017</v>
      </c>
      <c r="N80" s="864" t="str">
        <f>_xll.qlRateHelperQuoteName(M80)</f>
        <v>GBPSM3L3Y_Quote</v>
      </c>
      <c r="O80" s="1405">
        <f>_xll.qlRateHelperLatestDate(M80)</f>
        <v>43276</v>
      </c>
      <c r="P80" s="1426">
        <f>_xll.qlRateHelperQuoteValue(M80)</f>
        <v>1.3100000000000001E-2</v>
      </c>
      <c r="Q80" s="1416" t="str">
        <f t="shared" si="10"/>
        <v>3Y</v>
      </c>
      <c r="R80" s="1415" t="str">
        <f>_xll.qlSwapIndex(,FamilyName,Q80,NDays,Currency,Calendar,"6M","mf","actual/365 (fixed)",IborIndex,Discounting,,_xll.ohTrigger(Trigger,RecalcTrigger))</f>
        <v>obj_00588#0026</v>
      </c>
      <c r="S80" s="1426">
        <f>_xll.qlIndexFixing(R80,$X$19,TRUE,Trigger)</f>
        <v>1.3100000000054297E-2</v>
      </c>
      <c r="T80" s="1494">
        <f t="shared" si="9"/>
        <v>5.4296844798074062E-14</v>
      </c>
      <c r="W80" s="864" t="str">
        <f t="shared" si="7"/>
        <v>1D</v>
      </c>
      <c r="X80" s="1405">
        <f>_xll.qlCalendarAdvance(Calendar,X79,W80,"f",FALSE)</f>
        <v>42268</v>
      </c>
      <c r="Y80" s="1404">
        <f>_xll.qlCalendarAdvance(Calendar,X80,NDays&amp;"D")</f>
        <v>42268</v>
      </c>
      <c r="Z80" s="1403">
        <v>6.4974574601239787E-3</v>
      </c>
      <c r="AA80" s="1411">
        <v>6.0730631319749762E-3</v>
      </c>
    </row>
    <row r="81" spans="13:27" x14ac:dyDescent="0.2">
      <c r="M81" s="1493" t="str">
        <v>obj_00532#0017</v>
      </c>
      <c r="N81" s="864" t="str">
        <f>_xll.qlRateHelperQuoteName(M81)</f>
        <v>GBPSM3L4Y_Quote</v>
      </c>
      <c r="O81" s="1405">
        <f>_xll.qlRateHelperLatestDate(M81)</f>
        <v>43641</v>
      </c>
      <c r="P81" s="1426">
        <f>_xll.qlRateHelperQuoteValue(M81)</f>
        <v>1.5059999999999997E-2</v>
      </c>
      <c r="Q81" s="1416" t="str">
        <f t="shared" si="10"/>
        <v>4Y</v>
      </c>
      <c r="R81" s="1415" t="str">
        <f>_xll.qlSwapIndex(,FamilyName,Q81,NDays,Currency,Calendar,"6M","mf","actual/365 (fixed)",IborIndex,Discounting,,_xll.ohTrigger(Trigger,RecalcTrigger))</f>
        <v>obj_00599#0026</v>
      </c>
      <c r="S81" s="1426">
        <f>_xll.qlIndexFixing(R81,$X$19,TRUE,Trigger)</f>
        <v>1.5060000000081869E-2</v>
      </c>
      <c r="T81" s="1494">
        <f t="shared" si="9"/>
        <v>8.1872009172201388E-14</v>
      </c>
      <c r="W81" s="864" t="str">
        <f t="shared" si="7"/>
        <v>1D</v>
      </c>
      <c r="X81" s="1405">
        <f>_xll.qlCalendarAdvance(Calendar,X80,W81,"f",FALSE)</f>
        <v>42269</v>
      </c>
      <c r="Y81" s="1404">
        <f>_xll.qlCalendarAdvance(Calendar,X81,NDays&amp;"D")</f>
        <v>42269</v>
      </c>
      <c r="Z81" s="1403">
        <v>6.5085030121502987E-3</v>
      </c>
      <c r="AA81" s="1411">
        <v>6.0792917694740822E-3</v>
      </c>
    </row>
    <row r="82" spans="13:27" x14ac:dyDescent="0.2">
      <c r="M82" s="1493" t="str">
        <v>obj_00544#0017</v>
      </c>
      <c r="N82" s="864" t="str">
        <f>_xll.qlRateHelperQuoteName(M82)</f>
        <v>GBPSM3L5Y_Quote</v>
      </c>
      <c r="O82" s="1405">
        <f>_xll.qlRateHelperLatestDate(M82)</f>
        <v>44007</v>
      </c>
      <c r="P82" s="1426">
        <f>_xll.qlRateHelperQuoteValue(M82)</f>
        <v>1.6589999999999997E-2</v>
      </c>
      <c r="Q82" s="1416" t="str">
        <f t="shared" si="10"/>
        <v>5Y</v>
      </c>
      <c r="R82" s="1415" t="str">
        <f>_xll.qlSwapIndex(,FamilyName,Q82,NDays,Currency,Calendar,"6M","mf","actual/365 (fixed)",IborIndex,Discounting,,_xll.ohTrigger(Trigger,RecalcTrigger))</f>
        <v>obj_00594#0026</v>
      </c>
      <c r="S82" s="1426">
        <f>_xll.qlIndexFixing(R82,$X$19,TRUE,Trigger)</f>
        <v>1.6590000000030695E-2</v>
      </c>
      <c r="T82" s="1494">
        <f t="shared" si="9"/>
        <v>3.0697666630885578E-14</v>
      </c>
      <c r="W82" s="864" t="str">
        <f t="shared" si="7"/>
        <v>1D</v>
      </c>
      <c r="X82" s="1405">
        <f>_xll.qlCalendarAdvance(Calendar,X81,W82,"f",FALSE)</f>
        <v>42270</v>
      </c>
      <c r="Y82" s="1404">
        <f>_xll.qlCalendarAdvance(Calendar,X82,NDays&amp;"D")</f>
        <v>42270</v>
      </c>
      <c r="Z82" s="1403">
        <v>6.5196525735281528E-3</v>
      </c>
      <c r="AA82" s="1411">
        <v>6.0855402231130284E-3</v>
      </c>
    </row>
    <row r="83" spans="13:27" x14ac:dyDescent="0.2">
      <c r="M83" s="1493" t="str">
        <v>obj_00542#0017</v>
      </c>
      <c r="N83" s="864" t="str">
        <f>_xll.qlRateHelperQuoteName(M83)</f>
        <v>GBPSM3L6Y_Quote</v>
      </c>
      <c r="O83" s="1405">
        <f>_xll.qlRateHelperLatestDate(M83)</f>
        <v>44372</v>
      </c>
      <c r="P83" s="1426">
        <f>_xll.qlRateHelperQuoteValue(M83)</f>
        <v>1.7810000000000003E-2</v>
      </c>
      <c r="Q83" s="1416" t="str">
        <f t="shared" si="10"/>
        <v>6Y</v>
      </c>
      <c r="R83" s="1415" t="str">
        <f>_xll.qlSwapIndex(,FamilyName,Q83,NDays,Currency,Calendar,"6M","mf","actual/365 (fixed)",IborIndex,Discounting,,_xll.ohTrigger(Trigger,RecalcTrigger))</f>
        <v>obj_00598#0026</v>
      </c>
      <c r="S83" s="1426">
        <f>_xll.qlIndexFixing(R83,$X$19,TRUE,Trigger)</f>
        <v>1.7809999999528387E-2</v>
      </c>
      <c r="T83" s="1494">
        <f t="shared" si="9"/>
        <v>-4.7161580196686259E-13</v>
      </c>
      <c r="W83" s="864" t="str">
        <f t="shared" si="7"/>
        <v>1D</v>
      </c>
      <c r="X83" s="1405">
        <f>_xll.qlCalendarAdvance(Calendar,X82,W83,"f",FALSE)</f>
        <v>42271</v>
      </c>
      <c r="Y83" s="1404">
        <f>_xll.qlCalendarAdvance(Calendar,X83,NDays&amp;"D")</f>
        <v>42271</v>
      </c>
      <c r="Z83" s="1403">
        <v>6.5309061387223474E-3</v>
      </c>
      <c r="AA83" s="1411">
        <v>6.0918084929728611E-3</v>
      </c>
    </row>
    <row r="84" spans="13:27" x14ac:dyDescent="0.2">
      <c r="M84" s="1493" t="str">
        <v>obj_0053c#0017</v>
      </c>
      <c r="N84" s="864" t="str">
        <f>_xll.qlRateHelperQuoteName(M84)</f>
        <v>GBPSM3L7Y_Quote</v>
      </c>
      <c r="O84" s="1405">
        <f>_xll.qlRateHelperLatestDate(M84)</f>
        <v>44739</v>
      </c>
      <c r="P84" s="1426">
        <f>_xll.qlRateHelperQuoteValue(M84)</f>
        <v>1.8860000000000002E-2</v>
      </c>
      <c r="Q84" s="1416" t="str">
        <f t="shared" si="10"/>
        <v>7Y</v>
      </c>
      <c r="R84" s="1415" t="str">
        <f>_xll.qlSwapIndex(,FamilyName,Q84,NDays,Currency,Calendar,"6M","mf","actual/365 (fixed)",IborIndex,Discounting,,_xll.ohTrigger(Trigger,RecalcTrigger))</f>
        <v>obj_00597#0026</v>
      </c>
      <c r="S84" s="1426">
        <f>_xll.qlIndexFixing(R84,$X$19,TRUE,Trigger)</f>
        <v>1.8860000000034047E-2</v>
      </c>
      <c r="T84" s="1494">
        <f t="shared" si="9"/>
        <v>3.4045682939520816E-14</v>
      </c>
      <c r="W84" s="864" t="str">
        <f t="shared" ref="W84:W147" si="11">W83</f>
        <v>1D</v>
      </c>
      <c r="X84" s="1405">
        <f>_xll.qlCalendarAdvance(Calendar,X83,W84,"f",FALSE)</f>
        <v>42272</v>
      </c>
      <c r="Y84" s="1404">
        <f>_xll.qlCalendarAdvance(Calendar,X84,NDays&amp;"D")</f>
        <v>42272</v>
      </c>
      <c r="Z84" s="1403">
        <v>6.5689035428631616E-3</v>
      </c>
      <c r="AA84" s="1411">
        <v>6.1046530706139936E-3</v>
      </c>
    </row>
    <row r="85" spans="13:27" x14ac:dyDescent="0.2">
      <c r="M85" s="1493" t="str">
        <v>obj_00524#0017</v>
      </c>
      <c r="N85" s="864" t="str">
        <f>_xll.qlRateHelperQuoteName(M85)</f>
        <v>GBPSM3L8Y_Quote</v>
      </c>
      <c r="O85" s="1405">
        <f>_xll.qlRateHelperLatestDate(M85)</f>
        <v>45103</v>
      </c>
      <c r="P85" s="1426">
        <f>_xll.qlRateHelperQuoteValue(M85)</f>
        <v>1.9729999999999998E-2</v>
      </c>
      <c r="Q85" s="1416" t="str">
        <f t="shared" si="10"/>
        <v>8Y</v>
      </c>
      <c r="R85" s="1415" t="str">
        <f>_xll.qlSwapIndex(,FamilyName,Q85,NDays,Currency,Calendar,"6M","mf","actual/365 (fixed)",IborIndex,Discounting,,_xll.ohTrigger(Trigger,RecalcTrigger))</f>
        <v>obj_0058a#0026</v>
      </c>
      <c r="S85" s="1426">
        <f>_xll.qlIndexFixing(R85,$X$19,TRUE,Trigger)</f>
        <v>1.9729999999658913E-2</v>
      </c>
      <c r="T85" s="1494">
        <f t="shared" si="9"/>
        <v>-3.4108479929351176E-13</v>
      </c>
      <c r="W85" s="864" t="str">
        <f t="shared" si="11"/>
        <v>1D</v>
      </c>
      <c r="X85" s="1405">
        <f>_xll.qlCalendarAdvance(Calendar,X84,W85,"f",FALSE)</f>
        <v>42275</v>
      </c>
      <c r="Y85" s="1404">
        <f>_xll.qlCalendarAdvance(Calendar,X85,NDays&amp;"D")</f>
        <v>42275</v>
      </c>
      <c r="Z85" s="1403">
        <v>6.5837118059593486E-3</v>
      </c>
      <c r="AA85" s="1411">
        <v>6.1176548219288307E-3</v>
      </c>
    </row>
    <row r="86" spans="13:27" x14ac:dyDescent="0.2">
      <c r="M86" s="1493" t="str">
        <v>obj_0052f#0017</v>
      </c>
      <c r="N86" s="864" t="str">
        <f>_xll.qlRateHelperQuoteName(M86)</f>
        <v>GBPSM3L9Y_Quote</v>
      </c>
      <c r="O86" s="1405">
        <f>_xll.qlRateHelperLatestDate(M86)</f>
        <v>45468</v>
      </c>
      <c r="P86" s="1426">
        <f>_xll.qlRateHelperQuoteValue(M86)</f>
        <v>2.043E-2</v>
      </c>
      <c r="Q86" s="1416" t="str">
        <f t="shared" si="10"/>
        <v>9Y</v>
      </c>
      <c r="R86" s="1415" t="str">
        <f>_xll.qlSwapIndex(,FamilyName,Q86,NDays,Currency,Calendar,"6M","mf","actual/365 (fixed)",IborIndex,Discounting,,_xll.ohTrigger(Trigger,RecalcTrigger))</f>
        <v>obj_0058d#0026</v>
      </c>
      <c r="S86" s="1426">
        <f>_xll.qlIndexFixing(R86,$X$19,TRUE,Trigger)</f>
        <v>2.0430000000004979E-2</v>
      </c>
      <c r="T86" s="1494">
        <f t="shared" si="9"/>
        <v>4.9786563760534364E-15</v>
      </c>
      <c r="W86" s="864" t="str">
        <f t="shared" si="11"/>
        <v>1D</v>
      </c>
      <c r="X86" s="1405">
        <f>_xll.qlCalendarAdvance(Calendar,X85,W86,"f",FALSE)</f>
        <v>42276</v>
      </c>
      <c r="Y86" s="1404">
        <f>_xll.qlCalendarAdvance(Calendar,X86,NDays&amp;"D")</f>
        <v>42276</v>
      </c>
      <c r="Z86" s="1403">
        <v>6.5887228796832767E-3</v>
      </c>
      <c r="AA86" s="1411">
        <v>6.1243952027456583E-3</v>
      </c>
    </row>
    <row r="87" spans="13:27" x14ac:dyDescent="0.2">
      <c r="M87" s="1493" t="str">
        <v>obj_00535#0017</v>
      </c>
      <c r="N87" s="864" t="str">
        <f>_xll.qlRateHelperQuoteName(M87)</f>
        <v>GBPSM3L10Y_Quote</v>
      </c>
      <c r="O87" s="1405">
        <f>_xll.qlRateHelperLatestDate(M87)</f>
        <v>45833</v>
      </c>
      <c r="P87" s="1426">
        <f>_xll.qlRateHelperQuoteValue(M87)</f>
        <v>2.1029999999999997E-2</v>
      </c>
      <c r="Q87" s="1416" t="str">
        <f t="shared" si="10"/>
        <v>10Y</v>
      </c>
      <c r="R87" s="1415" t="str">
        <f>_xll.qlSwapIndex(,FamilyName,Q87,NDays,Currency,Calendar,"6M","mf","actual/365 (fixed)",IborIndex,Discounting,,_xll.ohTrigger(Trigger,RecalcTrigger))</f>
        <v>obj_0059a#0026</v>
      </c>
      <c r="S87" s="1426">
        <f>_xll.qlIndexFixing(R87,$X$19,TRUE,Trigger)</f>
        <v>2.1030000000063716E-2</v>
      </c>
      <c r="T87" s="1494">
        <f t="shared" si="9"/>
        <v>6.3719862719580078E-14</v>
      </c>
      <c r="W87" s="864" t="str">
        <f t="shared" si="11"/>
        <v>1D</v>
      </c>
      <c r="X87" s="1405">
        <f>_xll.qlCalendarAdvance(Calendar,X86,W87,"f",FALSE)</f>
        <v>42277</v>
      </c>
      <c r="Y87" s="1404">
        <f>_xll.qlCalendarAdvance(Calendar,X87,NDays&amp;"D")</f>
        <v>42277</v>
      </c>
      <c r="Z87" s="1403">
        <v>6.6074340560522797E-3</v>
      </c>
      <c r="AA87" s="1411">
        <v>6.131248657388344E-3</v>
      </c>
    </row>
    <row r="88" spans="13:27" x14ac:dyDescent="0.2">
      <c r="M88" s="1493" t="str">
        <v>obj_0051f#0017</v>
      </c>
      <c r="N88" s="864" t="str">
        <f>_xll.qlRateHelperQuoteName(M88)</f>
        <v>GBPSM3L11Y_Quote</v>
      </c>
      <c r="O88" s="1405">
        <f>_xll.qlRateHelperLatestDate(M88)</f>
        <v>46198</v>
      </c>
      <c r="P88" s="1426">
        <f>_xll.qlRateHelperQuoteValue(M88)</f>
        <v>2.1550000000000003E-2</v>
      </c>
      <c r="Q88" s="1416" t="str">
        <f t="shared" si="10"/>
        <v>11Y</v>
      </c>
      <c r="R88" s="1415" t="str">
        <f>_xll.qlSwapIndex(,FamilyName,Q88,NDays,Currency,Calendar,"6M","mf","actual/365 (fixed)",IborIndex,Discounting,,_xll.ohTrigger(Trigger,RecalcTrigger))</f>
        <v>obj_00595#0026</v>
      </c>
      <c r="S88" s="1426">
        <f>_xll.qlIndexFixing(R88,$X$19,TRUE,Trigger)</f>
        <v>2.1551827077608988E-2</v>
      </c>
      <c r="T88" s="1494">
        <f t="shared" si="9"/>
        <v>1.8270776089845953E-6</v>
      </c>
      <c r="W88" s="864" t="str">
        <f t="shared" si="11"/>
        <v>1D</v>
      </c>
      <c r="X88" s="1405">
        <f>_xll.qlCalendarAdvance(Calendar,X87,W88,"f",FALSE)</f>
        <v>42278</v>
      </c>
      <c r="Y88" s="1404">
        <f>_xll.qlCalendarAdvance(Calendar,X88,NDays&amp;"D")</f>
        <v>42278</v>
      </c>
      <c r="Z88" s="1403">
        <v>6.6402470946554763E-3</v>
      </c>
      <c r="AA88" s="1411">
        <v>6.1382151856947953E-3</v>
      </c>
    </row>
    <row r="89" spans="13:27" x14ac:dyDescent="0.2">
      <c r="M89" s="1493" t="str">
        <v>obj_00540#0017</v>
      </c>
      <c r="N89" s="864" t="str">
        <f>_xll.qlRateHelperQuoteName(M89)</f>
        <v>GBPSM3L12Y_Quote</v>
      </c>
      <c r="O89" s="1405">
        <f>_xll.qlRateHelperLatestDate(M89)</f>
        <v>46563</v>
      </c>
      <c r="P89" s="1426">
        <f>_xll.qlRateHelperQuoteValue(M89)</f>
        <v>2.2009999999999995E-2</v>
      </c>
      <c r="Q89" s="1416" t="str">
        <f t="shared" si="10"/>
        <v>12Y</v>
      </c>
      <c r="R89" s="1415" t="str">
        <f>_xll.qlSwapIndex(,FamilyName,Q89,NDays,Currency,Calendar,"6M","mf","actual/365 (fixed)",IborIndex,Discounting,,_xll.ohTrigger(Trigger,RecalcTrigger))</f>
        <v>obj_00589#0026</v>
      </c>
      <c r="S89" s="1426">
        <f>_xll.qlIndexFixing(R89,$X$19,TRUE,Trigger)</f>
        <v>2.201000000001363E-2</v>
      </c>
      <c r="T89" s="1494">
        <f t="shared" si="9"/>
        <v>1.3634926521177704E-14</v>
      </c>
      <c r="W89" s="864" t="str">
        <f t="shared" si="11"/>
        <v>1D</v>
      </c>
      <c r="X89" s="1405">
        <f>_xll.qlCalendarAdvance(Calendar,X88,W89,"f",FALSE)</f>
        <v>42279</v>
      </c>
      <c r="Y89" s="1404">
        <f>_xll.qlCalendarAdvance(Calendar,X89,NDays&amp;"D")</f>
        <v>42279</v>
      </c>
      <c r="Z89" s="1403">
        <v>6.6454761024878177E-3</v>
      </c>
      <c r="AA89" s="1411">
        <v>6.1526288637725477E-3</v>
      </c>
    </row>
    <row r="90" spans="13:27" x14ac:dyDescent="0.2">
      <c r="M90" s="1493" t="str">
        <v>obj_0052b#0017</v>
      </c>
      <c r="N90" s="864" t="str">
        <f>_xll.qlRateHelperQuoteName(M90)</f>
        <v>GBPSM3L15Y_Quote</v>
      </c>
      <c r="O90" s="1405">
        <f>_xll.qlRateHelperLatestDate(M90)</f>
        <v>47659</v>
      </c>
      <c r="P90" s="1426">
        <f>_xll.qlRateHelperQuoteValue(M90)</f>
        <v>2.3040000000000001E-2</v>
      </c>
      <c r="Q90" s="1416" t="str">
        <f t="shared" si="10"/>
        <v>15Y</v>
      </c>
      <c r="R90" s="1415" t="str">
        <f>_xll.qlSwapIndex(,FamilyName,Q90,NDays,Currency,Calendar,"6M","mf","actual/365 (fixed)",IborIndex,Discounting,,_xll.ohTrigger(Trigger,RecalcTrigger))</f>
        <v>obj_0059b#0026</v>
      </c>
      <c r="S90" s="1426">
        <f>_xll.qlIndexFixing(R90,$X$19,TRUE,Trigger)</f>
        <v>2.3039999999865109E-2</v>
      </c>
      <c r="T90" s="1494">
        <f t="shared" si="9"/>
        <v>-1.3489209749195652E-13</v>
      </c>
      <c r="W90" s="864" t="str">
        <f t="shared" si="11"/>
        <v>1D</v>
      </c>
      <c r="X90" s="1405">
        <f>_xll.qlCalendarAdvance(Calendar,X89,W90,"f",FALSE)</f>
        <v>42282</v>
      </c>
      <c r="Y90" s="1404">
        <f>_xll.qlCalendarAdvance(Calendar,X90,NDays&amp;"D")</f>
        <v>42282</v>
      </c>
      <c r="Z90" s="1403">
        <v>6.6684363086583686E-3</v>
      </c>
      <c r="AA90" s="1411">
        <v>6.1672120365308114E-3</v>
      </c>
    </row>
    <row r="91" spans="13:27" x14ac:dyDescent="0.2">
      <c r="M91" s="1493" t="str">
        <v>obj_00536#0017</v>
      </c>
      <c r="N91" s="864" t="str">
        <f>_xll.qlRateHelperQuoteName(M91)</f>
        <v>GBPSM3L20Y_Quote</v>
      </c>
      <c r="O91" s="1405">
        <f>_xll.qlRateHelperLatestDate(M91)</f>
        <v>49485</v>
      </c>
      <c r="P91" s="1426">
        <f>_xll.qlRateHelperQuoteValue(M91)</f>
        <v>2.368E-2</v>
      </c>
      <c r="Q91" s="1416" t="str">
        <f t="shared" si="10"/>
        <v>20Y</v>
      </c>
      <c r="R91" s="1415" t="str">
        <f>_xll.qlSwapIndex(,FamilyName,Q91,NDays,Currency,Calendar,"6M","mf","actual/365 (fixed)",IborIndex,Discounting,,_xll.ohTrigger(Trigger,RecalcTrigger))</f>
        <v>obj_00592#0026</v>
      </c>
      <c r="S91" s="1426">
        <f>_xll.qlIndexFixing(R91,$X$19,TRUE,Trigger)</f>
        <v>2.3679999999941758E-2</v>
      </c>
      <c r="T91" s="1494">
        <f t="shared" si="9"/>
        <v>-5.8241605982445321E-14</v>
      </c>
      <c r="W91" s="864" t="str">
        <f t="shared" si="11"/>
        <v>1D</v>
      </c>
      <c r="X91" s="1405">
        <f>_xll.qlCalendarAdvance(Calendar,X90,W91,"f",FALSE)</f>
        <v>42283</v>
      </c>
      <c r="Y91" s="1404">
        <f>_xll.qlCalendarAdvance(Calendar,X91,NDays&amp;"D")</f>
        <v>42283</v>
      </c>
      <c r="Z91" s="1403">
        <v>6.6809194431814885E-3</v>
      </c>
      <c r="AA91" s="1411">
        <v>6.1747439336423682E-3</v>
      </c>
    </row>
    <row r="92" spans="13:27" x14ac:dyDescent="0.2">
      <c r="M92" s="1493" t="str">
        <v>obj_00543#0017</v>
      </c>
      <c r="N92" s="864" t="str">
        <f>_xll.qlRateHelperQuoteName(M92)</f>
        <v>GBPSM3L25Y_Quote</v>
      </c>
      <c r="O92" s="1405">
        <f>_xll.qlRateHelperLatestDate(M92)</f>
        <v>51312</v>
      </c>
      <c r="P92" s="1426">
        <f>_xll.qlRateHelperQuoteValue(M92)</f>
        <v>2.375E-2</v>
      </c>
      <c r="Q92" s="1416" t="str">
        <f t="shared" si="10"/>
        <v>25Y</v>
      </c>
      <c r="R92" s="1415" t="str">
        <f>_xll.qlSwapIndex(,FamilyName,Q92,NDays,Currency,Calendar,"6M","mf","actual/365 (fixed)",IborIndex,Discounting,,_xll.ohTrigger(Trigger,RecalcTrigger))</f>
        <v>obj_0058b#0026</v>
      </c>
      <c r="S92" s="1426">
        <f>_xll.qlIndexFixing(R92,$X$19,TRUE,Trigger)</f>
        <v>2.3750000000003428E-2</v>
      </c>
      <c r="T92" s="1494">
        <f t="shared" si="9"/>
        <v>3.4278135885301708E-15</v>
      </c>
      <c r="W92" s="864" t="str">
        <f t="shared" si="11"/>
        <v>1D</v>
      </c>
      <c r="X92" s="1405">
        <f>_xll.qlCalendarAdvance(Calendar,X91,W92,"f",FALSE)</f>
        <v>42284</v>
      </c>
      <c r="Y92" s="1404">
        <f>_xll.qlCalendarAdvance(Calendar,X92,NDays&amp;"D")</f>
        <v>42284</v>
      </c>
      <c r="Z92" s="1403">
        <v>6.6934944238066733E-3</v>
      </c>
      <c r="AA92" s="1411">
        <v>6.1823889046608294E-3</v>
      </c>
    </row>
    <row r="93" spans="13:27" x14ac:dyDescent="0.2">
      <c r="M93" s="1493" t="str">
        <v>obj_0053a#0017</v>
      </c>
      <c r="N93" s="864" t="str">
        <f>_xll.qlRateHelperQuoteName(M93)</f>
        <v>GBPSM3L30Y_Quote</v>
      </c>
      <c r="O93" s="1405">
        <f>_xll.qlRateHelperLatestDate(M93)</f>
        <v>53139</v>
      </c>
      <c r="P93" s="1426">
        <f>_xll.qlRateHelperQuoteValue(M93)</f>
        <v>2.3650000000000001E-2</v>
      </c>
      <c r="Q93" s="1416" t="str">
        <f t="shared" si="10"/>
        <v>30Y</v>
      </c>
      <c r="R93" s="1415" t="str">
        <f>_xll.qlSwapIndex(,FamilyName,Q93,NDays,Currency,Calendar,"6M","mf","actual/365 (fixed)",IborIndex,Discounting,,_xll.ohTrigger(Trigger,RecalcTrigger))</f>
        <v>obj_00593#0026</v>
      </c>
      <c r="S93" s="1426">
        <f>_xll.qlIndexFixing(R93,$X$19,TRUE,Trigger)</f>
        <v>2.3650000000001122E-2</v>
      </c>
      <c r="T93" s="1494">
        <f t="shared" si="9"/>
        <v>1.1206313654810174E-15</v>
      </c>
      <c r="W93" s="864" t="str">
        <f t="shared" si="11"/>
        <v>1D</v>
      </c>
      <c r="X93" s="1405">
        <f>_xll.qlCalendarAdvance(Calendar,X92,W93,"f",FALSE)</f>
        <v>42285</v>
      </c>
      <c r="Y93" s="1404">
        <f>_xll.qlCalendarAdvance(Calendar,X93,NDays&amp;"D")</f>
        <v>42285</v>
      </c>
      <c r="Z93" s="1403">
        <v>6.7061602297066826E-3</v>
      </c>
      <c r="AA93" s="1411">
        <v>6.1901469493430561E-3</v>
      </c>
    </row>
    <row r="94" spans="13:27" x14ac:dyDescent="0.2">
      <c r="M94" s="1493" t="str">
        <v>obj_00533#0017</v>
      </c>
      <c r="N94" s="864" t="str">
        <f>_xll.qlRateHelperQuoteName(M94)</f>
        <v>GBPSM3L40Y_Quote</v>
      </c>
      <c r="O94" s="1405">
        <f>_xll.qlRateHelperLatestDate(M94)</f>
        <v>56790</v>
      </c>
      <c r="P94" s="1426">
        <f>_xll.qlRateHelperQuoteValue(M94)</f>
        <v>2.3099999999999999E-2</v>
      </c>
      <c r="Q94" s="1416" t="str">
        <f t="shared" si="10"/>
        <v>40Y</v>
      </c>
      <c r="R94" s="1415" t="str">
        <f>_xll.qlSwapIndex(,FamilyName,Q94,NDays,Currency,Calendar,"6M","mf","actual/365 (fixed)",IborIndex,Discounting,,_xll.ohTrigger(Trigger,RecalcTrigger))</f>
        <v>obj_0058e#0026</v>
      </c>
      <c r="S94" s="1426">
        <f>_xll.qlIndexFixing(R94,$X$19,TRUE,Trigger)</f>
        <v>2.3099999999994531E-2</v>
      </c>
      <c r="T94" s="1494">
        <f t="shared" si="9"/>
        <v>-5.467848396278896E-15</v>
      </c>
      <c r="W94" s="864" t="str">
        <f t="shared" si="11"/>
        <v>1D</v>
      </c>
      <c r="X94" s="1405">
        <f>_xll.qlCalendarAdvance(Calendar,X93,W94,"f",FALSE)</f>
        <v>42286</v>
      </c>
      <c r="Y94" s="1404">
        <f>_xll.qlCalendarAdvance(Calendar,X94,NDays&amp;"D")</f>
        <v>42286</v>
      </c>
      <c r="Z94" s="1403">
        <v>6.7333714156007536E-3</v>
      </c>
      <c r="AA94" s="1411">
        <v>6.2061454724212286E-3</v>
      </c>
    </row>
    <row r="95" spans="13:27" x14ac:dyDescent="0.2">
      <c r="M95" s="1493" t="str">
        <v>obj_00539#0017</v>
      </c>
      <c r="N95" s="864" t="str">
        <f>_xll.qlRateHelperQuoteName(M95)</f>
        <v>GBPSM3L50Y_Quote</v>
      </c>
      <c r="O95" s="1405">
        <f>_xll.qlRateHelperLatestDate(M95)</f>
        <v>60443</v>
      </c>
      <c r="P95" s="1426">
        <f>_xll.qlRateHelperQuoteValue(M95)</f>
        <v>2.273E-2</v>
      </c>
      <c r="Q95" s="1416" t="str">
        <f t="shared" si="10"/>
        <v>50Y</v>
      </c>
      <c r="R95" s="1415" t="str">
        <f>_xll.qlSwapIndex(,FamilyName,Q95,NDays,Currency,Calendar,"6M","mf","actual/365 (fixed)",IborIndex,Discounting,,_xll.ohTrigger(Trigger,RecalcTrigger))</f>
        <v>obj_0059c#0026</v>
      </c>
      <c r="S95" s="1426">
        <f>_xll.qlIndexFixing(R95,$X$19,TRUE,Trigger)</f>
        <v>2.2730000000005718E-2</v>
      </c>
      <c r="T95" s="1494">
        <f t="shared" si="9"/>
        <v>5.7176485768195562E-15</v>
      </c>
      <c r="W95" s="864" t="str">
        <f t="shared" si="11"/>
        <v>1D</v>
      </c>
      <c r="X95" s="1405">
        <f>_xll.qlCalendarAdvance(Calendar,X94,W95,"f",FALSE)</f>
        <v>42289</v>
      </c>
      <c r="Y95" s="1404">
        <f>_xll.qlCalendarAdvance(Calendar,X95,NDays&amp;"D")</f>
        <v>42289</v>
      </c>
      <c r="Z95" s="1403">
        <v>6.7577112892899562E-3</v>
      </c>
      <c r="AA95" s="1411">
        <v>6.2223098664115906E-3</v>
      </c>
    </row>
    <row r="96" spans="13:27" x14ac:dyDescent="0.2">
      <c r="M96" s="1493" t="str">
        <v>obj_0053b#0017</v>
      </c>
      <c r="N96" s="864" t="str">
        <f>_xll.qlRateHelperQuoteName(M96)</f>
        <v>GBPSM3L60Y_Quote</v>
      </c>
      <c r="O96" s="1405">
        <f>_xll.qlRateHelperLatestDate(M96)</f>
        <v>64095</v>
      </c>
      <c r="P96" s="1426">
        <f>_xll.qlRateHelperQuoteValue(M96)</f>
        <v>2.273E-2</v>
      </c>
      <c r="Q96" s="1416" t="str">
        <f t="shared" si="10"/>
        <v>60Y</v>
      </c>
      <c r="R96" s="1415" t="str">
        <f>_xll.qlSwapIndex(,FamilyName,Q96,NDays,Currency,Calendar,"6M","mf","actual/365 (fixed)",IborIndex,Discounting,,_xll.ohTrigger(Trigger,RecalcTrigger))</f>
        <v>obj_00586#0026</v>
      </c>
      <c r="S96" s="1426">
        <f>_xll.qlIndexFixing(R96,$X$19,TRUE,Trigger)</f>
        <v>2.2729999999979236E-2</v>
      </c>
      <c r="T96" s="1494">
        <f t="shared" si="9"/>
        <v>-2.0764640007442381E-14</v>
      </c>
      <c r="W96" s="864" t="str">
        <f t="shared" si="11"/>
        <v>1D</v>
      </c>
      <c r="X96" s="1405">
        <f>_xll.qlCalendarAdvance(Calendar,X95,W96,"f",FALSE)</f>
        <v>42290</v>
      </c>
      <c r="Y96" s="1404">
        <f>_xll.qlCalendarAdvance(Calendar,X96,NDays&amp;"D")</f>
        <v>42290</v>
      </c>
      <c r="Z96" s="1403">
        <v>6.7708159089255792E-3</v>
      </c>
      <c r="AA96" s="1411">
        <v>6.2306332802231079E-3</v>
      </c>
    </row>
    <row r="97" spans="13:27" x14ac:dyDescent="0.2">
      <c r="M97" s="1493" t="e">
        <v>#N/A</v>
      </c>
      <c r="N97" s="864" t="e">
        <f>_xll.qlRateHelperQuoteName(M97)</f>
        <v>#VALUE!</v>
      </c>
      <c r="O97" s="1405" t="e">
        <f>_xll.qlRateHelperLatestDate(M97)</f>
        <v>#VALUE!</v>
      </c>
      <c r="P97" s="1426" t="e">
        <f>_xll.qlRateHelperQuoteValue(M97)</f>
        <v>#VALUE!</v>
      </c>
      <c r="Q97" s="1416" t="e">
        <f t="shared" si="10"/>
        <v>#VALUE!</v>
      </c>
      <c r="R97" s="1415" t="e">
        <f>_xll.qlSwapIndex(,FamilyName,Q97,NDays,Currency,Calendar,"6M","mf","actual/365 (fixed)",IborIndex,Discounting,,_xll.ohTrigger(Trigger,RecalcTrigger))</f>
        <v>#VALUE!</v>
      </c>
      <c r="S97" s="1426" t="e">
        <f>_xll.qlIndexFixing(R97,$X$19,TRUE,Trigger)</f>
        <v>#VALUE!</v>
      </c>
      <c r="T97" s="1494" t="e">
        <f t="shared" si="9"/>
        <v>#VALUE!</v>
      </c>
      <c r="W97" s="864" t="str">
        <f t="shared" si="11"/>
        <v>1D</v>
      </c>
      <c r="X97" s="1405">
        <f>_xll.qlCalendarAdvance(Calendar,X96,W97,"f",FALSE)</f>
        <v>42291</v>
      </c>
      <c r="Y97" s="1404">
        <f>_xll.qlCalendarAdvance(Calendar,X97,NDays&amp;"D")</f>
        <v>42291</v>
      </c>
      <c r="Z97" s="1403">
        <v>6.7840052287272386E-3</v>
      </c>
      <c r="AA97" s="1411">
        <v>6.2390697678604834E-3</v>
      </c>
    </row>
    <row r="98" spans="13:27" x14ac:dyDescent="0.2">
      <c r="M98" s="1493" t="e">
        <v>#N/A</v>
      </c>
      <c r="N98" s="864" t="e">
        <f>_xll.qlRateHelperQuoteName(M98)</f>
        <v>#VALUE!</v>
      </c>
      <c r="O98" s="1405" t="e">
        <f>_xll.qlRateHelperLatestDate(M98)</f>
        <v>#VALUE!</v>
      </c>
      <c r="P98" s="1426" t="e">
        <f>_xll.qlRateHelperQuoteValue(M98)</f>
        <v>#VALUE!</v>
      </c>
      <c r="Q98" s="1416" t="e">
        <f t="shared" si="10"/>
        <v>#VALUE!</v>
      </c>
      <c r="R98" s="1415" t="e">
        <f>_xll.qlSwapIndex(,FamilyName,Q98,NDays,Currency,Calendar,"6M","mf","actual/365 (fixed)",IborIndex,Discounting,,_xll.ohTrigger(Trigger,RecalcTrigger))</f>
        <v>#VALUE!</v>
      </c>
      <c r="S98" s="1426" t="e">
        <f>_xll.qlIndexFixing(R98,$X$19,TRUE,Trigger)</f>
        <v>#VALUE!</v>
      </c>
      <c r="T98" s="1413" t="e">
        <f t="shared" si="9"/>
        <v>#VALUE!</v>
      </c>
      <c r="W98" s="864" t="str">
        <f t="shared" si="11"/>
        <v>1D</v>
      </c>
      <c r="X98" s="1405">
        <f>_xll.qlCalendarAdvance(Calendar,X97,W98,"f",FALSE)</f>
        <v>42292</v>
      </c>
      <c r="Y98" s="1404">
        <f>_xll.qlCalendarAdvance(Calendar,X98,NDays&amp;"D")</f>
        <v>42292</v>
      </c>
      <c r="Z98" s="1403">
        <v>6.7972782278183609E-3</v>
      </c>
      <c r="AA98" s="1411">
        <v>6.247619329323717E-3</v>
      </c>
    </row>
    <row r="99" spans="13:27" x14ac:dyDescent="0.2">
      <c r="M99" s="1493" t="e">
        <v>#N/A</v>
      </c>
      <c r="N99" s="864" t="e">
        <f>_xll.qlRateHelperQuoteName(M99)</f>
        <v>#VALUE!</v>
      </c>
      <c r="O99" s="1405" t="e">
        <f>_xll.qlRateHelperLatestDate(M99)</f>
        <v>#VALUE!</v>
      </c>
      <c r="P99" s="1426" t="e">
        <f>_xll.qlRateHelperQuoteValue(M99)</f>
        <v>#VALUE!</v>
      </c>
      <c r="Q99" s="1416" t="e">
        <f t="shared" si="10"/>
        <v>#VALUE!</v>
      </c>
      <c r="R99" s="1415" t="e">
        <f>_xll.qlSwapIndex(,FamilyName,Q99,NDays,Currency,Calendar,"6M","mf","actual/365 (fixed)",IborIndex,Discounting,,_xll.ohTrigger(Trigger,RecalcTrigger))</f>
        <v>#VALUE!</v>
      </c>
      <c r="S99" s="1426" t="e">
        <f>_xll.qlIndexFixing(R99,$X$19,TRUE,Trigger)</f>
        <v>#VALUE!</v>
      </c>
      <c r="T99" s="1413" t="e">
        <f t="shared" si="9"/>
        <v>#VALUE!</v>
      </c>
      <c r="W99" s="864" t="str">
        <f t="shared" si="11"/>
        <v>1D</v>
      </c>
      <c r="X99" s="1405">
        <f>_xll.qlCalendarAdvance(Calendar,X98,W99,"f",FALSE)</f>
        <v>42293</v>
      </c>
      <c r="Y99" s="1404">
        <f>_xll.qlCalendarAdvance(Calendar,X99,NDays&amp;"D")</f>
        <v>42293</v>
      </c>
      <c r="Z99" s="1403">
        <v>6.8255449311925539E-3</v>
      </c>
      <c r="AA99" s="1411">
        <v>6.2652029038812182E-3</v>
      </c>
    </row>
    <row r="100" spans="13:27" x14ac:dyDescent="0.2">
      <c r="M100" s="1493" t="e">
        <v>#N/A</v>
      </c>
      <c r="N100" s="864" t="e">
        <f>_xll.qlRateHelperQuoteName(M100)</f>
        <v>#VALUE!</v>
      </c>
      <c r="O100" s="1405" t="e">
        <f>_xll.qlRateHelperLatestDate(M100)</f>
        <v>#VALUE!</v>
      </c>
      <c r="P100" s="1426" t="e">
        <f>_xll.qlRateHelperQuoteValue(M100)</f>
        <v>#VALUE!</v>
      </c>
      <c r="Q100" s="1416" t="e">
        <f t="shared" si="10"/>
        <v>#VALUE!</v>
      </c>
      <c r="R100" s="1415" t="e">
        <f>_xll.qlSwapIndex(,FamilyName,Q100,NDays,Currency,Calendar,"6M","mf","actual/365 (fixed)",IborIndex,Discounting,,_xll.ohTrigger(Trigger,RecalcTrigger))</f>
        <v>#VALUE!</v>
      </c>
      <c r="S100" s="1426" t="e">
        <f>_xll.qlIndexFixing(R100,$X$19,TRUE,Trigger)</f>
        <v>#VALUE!</v>
      </c>
      <c r="T100" s="1413" t="e">
        <f t="shared" si="9"/>
        <v>#VALUE!</v>
      </c>
      <c r="W100" s="864" t="str">
        <f t="shared" si="11"/>
        <v>1D</v>
      </c>
      <c r="X100" s="1405">
        <f>_xll.qlCalendarAdvance(Calendar,X99,W100,"f",FALSE)</f>
        <v>42296</v>
      </c>
      <c r="Y100" s="1404">
        <f>_xll.qlCalendarAdvance(Calendar,X100,NDays&amp;"D")</f>
        <v>42296</v>
      </c>
      <c r="Z100" s="1403">
        <v>6.8511865991972053E-3</v>
      </c>
      <c r="AA100" s="1411">
        <v>6.2829483139215103E-3</v>
      </c>
    </row>
    <row r="101" spans="13:27" x14ac:dyDescent="0.2">
      <c r="M101" s="1493" t="e">
        <v>#N/A</v>
      </c>
      <c r="N101" s="864" t="e">
        <f>_xll.qlRateHelperQuoteName(M101)</f>
        <v>#VALUE!</v>
      </c>
      <c r="O101" s="1405" t="e">
        <f>_xll.qlRateHelperLatestDate(M101)</f>
        <v>#VALUE!</v>
      </c>
      <c r="P101" s="1426" t="e">
        <f>_xll.qlRateHelperQuoteValue(M101)</f>
        <v>#VALUE!</v>
      </c>
      <c r="Q101" s="1416" t="e">
        <f t="shared" si="10"/>
        <v>#VALUE!</v>
      </c>
      <c r="R101" s="1415" t="e">
        <f>_xll.qlSwapIndex(,FamilyName,Q101,NDays,Currency,Calendar,"6M","mf","actual/365 (fixed)",IborIndex,Discounting,,_xll.ohTrigger(Trigger,RecalcTrigger))</f>
        <v>#VALUE!</v>
      </c>
      <c r="S101" s="1426" t="e">
        <f>_xll.qlIndexFixing(R101,$X$19,TRUE,Trigger)</f>
        <v>#VALUE!</v>
      </c>
      <c r="T101" s="1413" t="e">
        <f t="shared" si="9"/>
        <v>#VALUE!</v>
      </c>
      <c r="W101" s="864" t="str">
        <f t="shared" si="11"/>
        <v>1D</v>
      </c>
      <c r="X101" s="1405">
        <f>_xll.qlCalendarAdvance(Calendar,X100,W101,"f",FALSE)</f>
        <v>42297</v>
      </c>
      <c r="Y101" s="1404">
        <f>_xll.qlCalendarAdvance(Calendar,X101,NDays&amp;"D")</f>
        <v>42297</v>
      </c>
      <c r="Z101" s="1403">
        <v>6.8648626812540777E-3</v>
      </c>
      <c r="AA101" s="1411">
        <v>6.2920632447571734E-3</v>
      </c>
    </row>
    <row r="102" spans="13:27" x14ac:dyDescent="0.2">
      <c r="M102" s="1493" t="e">
        <v>#N/A</v>
      </c>
      <c r="N102" s="864" t="e">
        <f>_xll.qlRateHelperQuoteName(M102)</f>
        <v>#VALUE!</v>
      </c>
      <c r="O102" s="1405" t="e">
        <f>_xll.qlRateHelperLatestDate(M102)</f>
        <v>#VALUE!</v>
      </c>
      <c r="P102" s="1426" t="e">
        <f>_xll.qlRateHelperQuoteValue(M102)</f>
        <v>#VALUE!</v>
      </c>
      <c r="Q102" s="1416" t="e">
        <f t="shared" si="10"/>
        <v>#VALUE!</v>
      </c>
      <c r="R102" s="1415" t="e">
        <f>_xll.qlSwapIndex(,FamilyName,Q102,NDays,Currency,Calendar,"6M","mf","actual/365 (fixed)",IborIndex,Discounting,,_xll.ohTrigger(Trigger,RecalcTrigger))</f>
        <v>#VALUE!</v>
      </c>
      <c r="S102" s="1426" t="e">
        <f>_xll.qlIndexFixing(R102,$X$19,TRUE,Trigger)</f>
        <v>#VALUE!</v>
      </c>
      <c r="T102" s="1413" t="e">
        <f t="shared" si="9"/>
        <v>#VALUE!</v>
      </c>
      <c r="W102" s="864" t="str">
        <f t="shared" si="11"/>
        <v>1D</v>
      </c>
      <c r="X102" s="1405">
        <f>_xll.qlCalendarAdvance(Calendar,X101,W102,"f",FALSE)</f>
        <v>42298</v>
      </c>
      <c r="Y102" s="1404">
        <f>_xll.qlCalendarAdvance(Calendar,X102,NDays&amp;"D")</f>
        <v>42298</v>
      </c>
      <c r="Z102" s="1403">
        <v>6.8786163171454147E-3</v>
      </c>
      <c r="AA102" s="1411">
        <v>6.3012912495807871E-3</v>
      </c>
    </row>
    <row r="103" spans="13:27" x14ac:dyDescent="0.2">
      <c r="M103" s="1493" t="e">
        <v>#N/A</v>
      </c>
      <c r="N103" s="864" t="e">
        <f>_xll.qlRateHelperQuoteName(M103)</f>
        <v>#VALUE!</v>
      </c>
      <c r="O103" s="1405" t="e">
        <f>_xll.qlRateHelperLatestDate(M103)</f>
        <v>#VALUE!</v>
      </c>
      <c r="P103" s="1426" t="e">
        <f>_xll.qlRateHelperQuoteValue(M103)</f>
        <v>#VALUE!</v>
      </c>
      <c r="Q103" s="1416" t="e">
        <f t="shared" si="10"/>
        <v>#VALUE!</v>
      </c>
      <c r="R103" s="1415" t="e">
        <f>_xll.qlSwapIndex(,FamilyName,Q103,NDays,Currency,Calendar,"6M","mf","actual/365 (fixed)",IborIndex,Discounting,,_xll.ohTrigger(Trigger,RecalcTrigger))</f>
        <v>#VALUE!</v>
      </c>
      <c r="S103" s="1426" t="e">
        <f>_xll.qlIndexFixing(R103,$X$19,TRUE,Trigger)</f>
        <v>#VALUE!</v>
      </c>
      <c r="T103" s="1413" t="e">
        <f t="shared" si="9"/>
        <v>#VALUE!</v>
      </c>
      <c r="W103" s="864" t="str">
        <f t="shared" si="11"/>
        <v>1D</v>
      </c>
      <c r="X103" s="1405">
        <f>_xll.qlCalendarAdvance(Calendar,X102,W103,"f",FALSE)</f>
        <v>42299</v>
      </c>
      <c r="Y103" s="1404">
        <f>_xll.qlCalendarAdvance(Calendar,X103,NDays&amp;"D")</f>
        <v>42299</v>
      </c>
      <c r="Z103" s="1403">
        <v>6.8924464859303376E-3</v>
      </c>
      <c r="AA103" s="1411">
        <v>6.310632328230259E-3</v>
      </c>
    </row>
    <row r="104" spans="13:27" x14ac:dyDescent="0.2">
      <c r="M104" s="1493" t="e">
        <v>#N/A</v>
      </c>
      <c r="N104" s="864" t="e">
        <f>_xll.qlRateHelperQuoteName(M104)</f>
        <v>#VALUE!</v>
      </c>
      <c r="O104" s="1405" t="e">
        <f>_xll.qlRateHelperLatestDate(M104)</f>
        <v>#VALUE!</v>
      </c>
      <c r="P104" s="1426" t="e">
        <f>_xll.qlRateHelperQuoteValue(M104)</f>
        <v>#VALUE!</v>
      </c>
      <c r="Q104" s="1416" t="e">
        <f t="shared" si="10"/>
        <v>#VALUE!</v>
      </c>
      <c r="R104" s="1415" t="e">
        <f>_xll.qlSwapIndex(,FamilyName,Q104,NDays,Currency,Calendar,"6M","mf","actual/365 (fixed)",IborIndex,Discounting,,_xll.ohTrigger(Trigger,RecalcTrigger))</f>
        <v>#VALUE!</v>
      </c>
      <c r="S104" s="1426" t="e">
        <f>_xll.qlIndexFixing(R104,$X$19,TRUE,Trigger)</f>
        <v>#VALUE!</v>
      </c>
      <c r="T104" s="1413" t="e">
        <f t="shared" si="9"/>
        <v>#VALUE!</v>
      </c>
      <c r="W104" s="864" t="str">
        <f t="shared" si="11"/>
        <v>1D</v>
      </c>
      <c r="X104" s="1405">
        <f>_xll.qlCalendarAdvance(Calendar,X103,W104,"f",FALSE)</f>
        <v>42300</v>
      </c>
      <c r="Y104" s="1404">
        <f>_xll.qlCalendarAdvance(Calendar,X104,NDays&amp;"D")</f>
        <v>42300</v>
      </c>
      <c r="Z104" s="1403">
        <v>6.9216539354901956E-3</v>
      </c>
      <c r="AA104" s="1411">
        <v>6.3298011662031124E-3</v>
      </c>
    </row>
    <row r="105" spans="13:27" x14ac:dyDescent="0.2">
      <c r="M105" s="1493" t="e">
        <v>#N/A</v>
      </c>
      <c r="N105" s="864" t="e">
        <f>_xll.qlRateHelperQuoteName(M105)</f>
        <v>#VALUE!</v>
      </c>
      <c r="O105" s="1405" t="e">
        <f>_xll.qlRateHelperLatestDate(M105)</f>
        <v>#VALUE!</v>
      </c>
      <c r="P105" s="1426" t="e">
        <f>_xll.qlRateHelperQuoteValue(M105)</f>
        <v>#VALUE!</v>
      </c>
      <c r="Q105" s="1416" t="e">
        <f t="shared" si="10"/>
        <v>#VALUE!</v>
      </c>
      <c r="R105" s="1415" t="e">
        <f>_xll.qlSwapIndex(,FamilyName,Q105,NDays,Currency,Calendar,"6M","mf","actual/365 (fixed)",IborIndex,Discounting,,_xll.ohTrigger(Trigger,RecalcTrigger))</f>
        <v>#VALUE!</v>
      </c>
      <c r="S105" s="1426" t="e">
        <f>_xll.qlIndexFixing(R105,$X$19,TRUE,Trigger)</f>
        <v>#VALUE!</v>
      </c>
      <c r="T105" s="1413" t="e">
        <f t="shared" si="9"/>
        <v>#VALUE!</v>
      </c>
      <c r="W105" s="864" t="str">
        <f t="shared" si="11"/>
        <v>1D</v>
      </c>
      <c r="X105" s="1405">
        <f>_xll.qlCalendarAdvance(Calendar,X104,W105,"f",FALSE)</f>
        <v>42303</v>
      </c>
      <c r="Y105" s="1404">
        <f>_xll.qlCalendarAdvance(Calendar,X105,NDays&amp;"D")</f>
        <v>42303</v>
      </c>
      <c r="Z105" s="1403">
        <v>6.9485120708447142E-3</v>
      </c>
      <c r="AA105" s="1411">
        <v>6.3491273819782368E-3</v>
      </c>
    </row>
    <row r="106" spans="13:27" x14ac:dyDescent="0.2">
      <c r="M106" s="1493" t="e">
        <v>#N/A</v>
      </c>
      <c r="N106" s="864" t="e">
        <f>_xll.qlRateHelperQuoteName(M106)</f>
        <v>#VALUE!</v>
      </c>
      <c r="O106" s="1405" t="e">
        <f>_xll.qlRateHelperLatestDate(M106)</f>
        <v>#VALUE!</v>
      </c>
      <c r="P106" s="1426" t="e">
        <f>_xll.qlRateHelperQuoteValue(M106)</f>
        <v>#VALUE!</v>
      </c>
      <c r="Q106" s="1416" t="e">
        <f t="shared" si="10"/>
        <v>#VALUE!</v>
      </c>
      <c r="R106" s="1415" t="e">
        <f>_xll.qlSwapIndex(,FamilyName,Q106,NDays,Currency,Calendar,"6M","mf","actual/365 (fixed)",IborIndex,Discounting,,_xll.ohTrigger(Trigger,RecalcTrigger))</f>
        <v>#VALUE!</v>
      </c>
      <c r="S106" s="1426" t="e">
        <f>_xll.qlIndexFixing(R106,$X$19,TRUE,Trigger)</f>
        <v>#VALUE!</v>
      </c>
      <c r="T106" s="1413" t="e">
        <f t="shared" si="9"/>
        <v>#VALUE!</v>
      </c>
      <c r="W106" s="864" t="str">
        <f t="shared" si="11"/>
        <v>1D</v>
      </c>
      <c r="X106" s="1405">
        <f>_xll.qlCalendarAdvance(Calendar,X105,W106,"f",FALSE)</f>
        <v>42304</v>
      </c>
      <c r="Y106" s="1404">
        <f>_xll.qlCalendarAdvance(Calendar,X106,NDays&amp;"D")</f>
        <v>42304</v>
      </c>
      <c r="Z106" s="1403">
        <v>6.9627095896363919E-3</v>
      </c>
      <c r="AA106" s="1411">
        <v>6.3590338303243232E-3</v>
      </c>
    </row>
    <row r="107" spans="13:27" x14ac:dyDescent="0.2">
      <c r="M107" s="1493" t="e">
        <v>#N/A</v>
      </c>
      <c r="N107" s="864" t="e">
        <f>_xll.qlRateHelperQuoteName(M107)</f>
        <v>#VALUE!</v>
      </c>
      <c r="O107" s="1405" t="e">
        <f>_xll.qlRateHelperLatestDate(M107)</f>
        <v>#VALUE!</v>
      </c>
      <c r="P107" s="1426" t="e">
        <f>_xll.qlRateHelperQuoteValue(M107)</f>
        <v>#VALUE!</v>
      </c>
      <c r="Q107" s="1416" t="e">
        <f t="shared" si="10"/>
        <v>#VALUE!</v>
      </c>
      <c r="R107" s="1415" t="e">
        <f>_xll.qlSwapIndex(,FamilyName,Q107,NDays,Currency,Calendar,"6M","mf","actual/365 (fixed)",IborIndex,Discounting,,_xll.ohTrigger(Trigger,RecalcTrigger))</f>
        <v>#VALUE!</v>
      </c>
      <c r="S107" s="1426" t="e">
        <f>_xll.qlIndexFixing(R107,$X$19,TRUE,Trigger)</f>
        <v>#VALUE!</v>
      </c>
      <c r="T107" s="1413" t="e">
        <f t="shared" si="9"/>
        <v>#VALUE!</v>
      </c>
      <c r="W107" s="864" t="str">
        <f t="shared" si="11"/>
        <v>1D</v>
      </c>
      <c r="X107" s="1405">
        <f>_xll.qlCalendarAdvance(Calendar,X106,W107,"f",FALSE)</f>
        <v>42305</v>
      </c>
      <c r="Y107" s="1404">
        <f>_xll.qlCalendarAdvance(Calendar,X107,NDays&amp;"D")</f>
        <v>42305</v>
      </c>
      <c r="Z107" s="1403">
        <v>6.9769775154623053E-3</v>
      </c>
      <c r="AA107" s="1411">
        <v>6.3690533525773141E-3</v>
      </c>
    </row>
    <row r="108" spans="13:27" x14ac:dyDescent="0.2">
      <c r="M108" s="1493" t="e">
        <v>#N/A</v>
      </c>
      <c r="N108" s="864" t="e">
        <f>_xll.qlRateHelperQuoteName(M108)</f>
        <v>#VALUE!</v>
      </c>
      <c r="O108" s="1405" t="e">
        <f>_xll.qlRateHelperLatestDate(M108)</f>
        <v>#VALUE!</v>
      </c>
      <c r="P108" s="1426" t="e">
        <f>_xll.qlRateHelperQuoteValue(M108)</f>
        <v>#VALUE!</v>
      </c>
      <c r="Q108" s="1416" t="e">
        <f t="shared" si="10"/>
        <v>#VALUE!</v>
      </c>
      <c r="R108" s="1415" t="e">
        <f>_xll.qlSwapIndex(,FamilyName,Q108,NDays,Currency,Calendar,"6M","mf","actual/365 (fixed)",IborIndex,Discounting,,_xll.ohTrigger(Trigger,RecalcTrigger))</f>
        <v>#VALUE!</v>
      </c>
      <c r="S108" s="1426" t="e">
        <f>_xll.qlIndexFixing(R108,$X$19,TRUE,Trigger)</f>
        <v>#VALUE!</v>
      </c>
      <c r="T108" s="1413" t="e">
        <f t="shared" si="9"/>
        <v>#VALUE!</v>
      </c>
      <c r="W108" s="864" t="str">
        <f t="shared" si="11"/>
        <v>1D</v>
      </c>
      <c r="X108" s="1405">
        <f>_xll.qlCalendarAdvance(Calendar,X107,W108,"f",FALSE)</f>
        <v>42306</v>
      </c>
      <c r="Y108" s="1404">
        <f>_xll.qlCalendarAdvance(Calendar,X108,NDays&amp;"D")</f>
        <v>42306</v>
      </c>
      <c r="Z108" s="1403">
        <v>6.9913148273111E-3</v>
      </c>
      <c r="AA108" s="1411">
        <v>6.3791859488182556E-3</v>
      </c>
    </row>
    <row r="109" spans="13:27" x14ac:dyDescent="0.2">
      <c r="M109" s="1493" t="e">
        <v>#N/A</v>
      </c>
      <c r="N109" s="864" t="e">
        <f>_xll.qlRateHelperQuoteName(M109)</f>
        <v>#VALUE!</v>
      </c>
      <c r="O109" s="1405" t="e">
        <f>_xll.qlRateHelperLatestDate(M109)</f>
        <v>#VALUE!</v>
      </c>
      <c r="P109" s="1426" t="e">
        <f>_xll.qlRateHelperQuoteValue(M109)</f>
        <v>#VALUE!</v>
      </c>
      <c r="Q109" s="1416" t="e">
        <f t="shared" si="10"/>
        <v>#VALUE!</v>
      </c>
      <c r="R109" s="1415" t="e">
        <f>_xll.qlSwapIndex(,FamilyName,Q109,NDays,Currency,Calendar,"6M","mf","actual/365 (fixed)",IborIndex,Discounting,,_xll.ohTrigger(Trigger,RecalcTrigger))</f>
        <v>#VALUE!</v>
      </c>
      <c r="S109" s="1426" t="e">
        <f>_xll.qlIndexFixing(R109,$X$19,TRUE,Trigger)</f>
        <v>#VALUE!</v>
      </c>
      <c r="T109" s="1413" t="e">
        <f t="shared" si="9"/>
        <v>#VALUE!</v>
      </c>
      <c r="W109" s="864" t="str">
        <f t="shared" si="11"/>
        <v>1D</v>
      </c>
      <c r="X109" s="1405">
        <f>_xll.qlCalendarAdvance(Calendar,X108,W109,"f",FALSE)</f>
        <v>42307</v>
      </c>
      <c r="Y109" s="1404">
        <f>_xll.qlCalendarAdvance(Calendar,X109,NDays&amp;"D")</f>
        <v>42307</v>
      </c>
      <c r="Z109" s="1403">
        <v>6.9979192140967716E-3</v>
      </c>
      <c r="AA109" s="1411">
        <v>6.3999402682479731E-3</v>
      </c>
    </row>
    <row r="110" spans="13:27" x14ac:dyDescent="0.2">
      <c r="M110" s="1493" t="e">
        <v>#N/A</v>
      </c>
      <c r="N110" s="864" t="e">
        <f>_xll.qlRateHelperQuoteName(M110)</f>
        <v>#VALUE!</v>
      </c>
      <c r="O110" s="1405" t="e">
        <f>_xll.qlRateHelperLatestDate(M110)</f>
        <v>#VALUE!</v>
      </c>
      <c r="P110" s="1426" t="e">
        <f>_xll.qlRateHelperQuoteValue(M110)</f>
        <v>#VALUE!</v>
      </c>
      <c r="Q110" s="1416" t="e">
        <f t="shared" si="10"/>
        <v>#VALUE!</v>
      </c>
      <c r="R110" s="1415" t="e">
        <f>_xll.qlSwapIndex(,FamilyName,Q110,NDays,Currency,Calendar,"6M","mf","actual/365 (fixed)",IborIndex,Discounting,,_xll.ohTrigger(Trigger,RecalcTrigger))</f>
        <v>#VALUE!</v>
      </c>
      <c r="S110" s="1426" t="e">
        <f>_xll.qlIndexFixing(R110,$X$19,TRUE,Trigger)</f>
        <v>#VALUE!</v>
      </c>
      <c r="T110" s="1413" t="e">
        <f t="shared" si="9"/>
        <v>#VALUE!</v>
      </c>
      <c r="W110" s="864" t="str">
        <f t="shared" si="11"/>
        <v>1D</v>
      </c>
      <c r="X110" s="1405">
        <f>_xll.qlCalendarAdvance(Calendar,X109,W110,"f",FALSE)</f>
        <v>42310</v>
      </c>
      <c r="Y110" s="1404">
        <f>_xll.qlCalendarAdvance(Calendar,X110,NDays&amp;"D")</f>
        <v>42310</v>
      </c>
      <c r="Z110" s="1403">
        <v>7.0493375142666416E-3</v>
      </c>
      <c r="AA110" s="1411">
        <v>6.4208470735804823E-3</v>
      </c>
    </row>
    <row r="111" spans="13:27" ht="12" thickBot="1" x14ac:dyDescent="0.25">
      <c r="M111" s="1492" t="e">
        <v>#N/A</v>
      </c>
      <c r="N111" s="861" t="e">
        <f>_xll.qlRateHelperQuoteName(M111)</f>
        <v>#VALUE!</v>
      </c>
      <c r="O111" s="1410" t="e">
        <f>_xll.qlRateHelperLatestDate(M111)</f>
        <v>#VALUE!</v>
      </c>
      <c r="P111" s="1490" t="e">
        <f>_xll.qlRateHelperQuoteValue(M111)</f>
        <v>#VALUE!</v>
      </c>
      <c r="Q111" s="1491" t="e">
        <f t="shared" si="10"/>
        <v>#VALUE!</v>
      </c>
      <c r="R111" s="916" t="e">
        <f>_xll.qlSwapIndex(,FamilyName,Q111,NDays,Currency,Calendar,"6M","mf","actual/365 (fixed)",IborIndex,Discounting,,_xll.ohTrigger(Trigger,RecalcTrigger))</f>
        <v>#VALUE!</v>
      </c>
      <c r="S111" s="1490" t="e">
        <f>_xll.qlIndexFixing(R111,$X$19,TRUE,Trigger)</f>
        <v>#VALUE!</v>
      </c>
      <c r="T111" s="1489" t="e">
        <f t="shared" si="9"/>
        <v>#VALUE!</v>
      </c>
      <c r="W111" s="864" t="str">
        <f t="shared" si="11"/>
        <v>1D</v>
      </c>
      <c r="X111" s="1405">
        <f>_xll.qlCalendarAdvance(Calendar,X110,W111,"f",FALSE)</f>
        <v>42311</v>
      </c>
      <c r="Y111" s="1404">
        <f>_xll.qlCalendarAdvance(Calendar,X111,NDays&amp;"D")</f>
        <v>42311</v>
      </c>
      <c r="Z111" s="1403">
        <v>7.0640064406304994E-3</v>
      </c>
      <c r="AA111" s="1411">
        <v>6.4315450398422236E-3</v>
      </c>
    </row>
    <row r="112" spans="13:27" x14ac:dyDescent="0.2">
      <c r="S112" s="399"/>
      <c r="T112" s="1401"/>
      <c r="W112" s="864" t="str">
        <f t="shared" si="11"/>
        <v>1D</v>
      </c>
      <c r="X112" s="1405">
        <f>_xll.qlCalendarAdvance(Calendar,X111,W112,"f",FALSE)</f>
        <v>42312</v>
      </c>
      <c r="Y112" s="1404">
        <f>_xll.qlCalendarAdvance(Calendar,X112,NDays&amp;"D")</f>
        <v>42312</v>
      </c>
      <c r="Z112" s="1403">
        <v>7.0787386266962784E-3</v>
      </c>
      <c r="AA112" s="1411">
        <v>6.4423560800919155E-3</v>
      </c>
    </row>
    <row r="113" spans="19:27" x14ac:dyDescent="0.2">
      <c r="S113" s="399"/>
      <c r="T113" s="1401"/>
      <c r="W113" s="864" t="str">
        <f t="shared" si="11"/>
        <v>1D</v>
      </c>
      <c r="X113" s="1405">
        <f>_xll.qlCalendarAdvance(Calendar,X112,W113,"f",FALSE)</f>
        <v>42313</v>
      </c>
      <c r="Y113" s="1404">
        <f>_xll.qlCalendarAdvance(Calendar,X113,NDays&amp;"D")</f>
        <v>42313</v>
      </c>
      <c r="Z113" s="1403">
        <v>7.0935330513706967E-3</v>
      </c>
      <c r="AA113" s="1411">
        <v>6.4532801943295581E-3</v>
      </c>
    </row>
    <row r="114" spans="19:27" x14ac:dyDescent="0.2">
      <c r="S114" s="399"/>
      <c r="T114" s="1401"/>
      <c r="W114" s="864" t="str">
        <f t="shared" si="11"/>
        <v>1D</v>
      </c>
      <c r="X114" s="1405">
        <f>_xll.qlCalendarAdvance(Calendar,X113,W114,"f",FALSE)</f>
        <v>42314</v>
      </c>
      <c r="Y114" s="1404">
        <f>_xll.qlCalendarAdvance(Calendar,X114,NDays&amp;"D")</f>
        <v>42314</v>
      </c>
      <c r="Z114" s="1403">
        <v>7.1243074456277342E-3</v>
      </c>
      <c r="AA114" s="1411">
        <v>6.4756202195792598E-3</v>
      </c>
    </row>
    <row r="115" spans="19:27" x14ac:dyDescent="0.2">
      <c r="S115" s="399"/>
      <c r="T115" s="1401"/>
      <c r="W115" s="864" t="str">
        <f t="shared" si="11"/>
        <v>1D</v>
      </c>
      <c r="X115" s="1405">
        <f>_xll.qlCalendarAdvance(Calendar,X114,W115,"f",FALSE)</f>
        <v>42317</v>
      </c>
      <c r="Y115" s="1404">
        <f>_xll.qlCalendarAdvance(Calendar,X115,NDays&amp;"D")</f>
        <v>42317</v>
      </c>
      <c r="Z115" s="1403">
        <v>7.1533127138257357E-3</v>
      </c>
      <c r="AA115" s="1411">
        <v>6.4981073919700982E-3</v>
      </c>
    </row>
    <row r="116" spans="19:27" x14ac:dyDescent="0.2">
      <c r="S116" s="399"/>
      <c r="T116" s="1401"/>
      <c r="W116" s="864" t="str">
        <f t="shared" si="11"/>
        <v>1D</v>
      </c>
      <c r="X116" s="1405">
        <f>_xll.qlCalendarAdvance(Calendar,X115,W116,"f",FALSE)</f>
        <v>42318</v>
      </c>
      <c r="Y116" s="1404">
        <f>_xll.qlCalendarAdvance(Calendar,X116,NDays&amp;"D")</f>
        <v>42318</v>
      </c>
      <c r="Z116" s="1403">
        <v>7.1684030146869056E-3</v>
      </c>
      <c r="AA116" s="1411">
        <v>6.5095968765527257E-3</v>
      </c>
    </row>
    <row r="117" spans="19:27" x14ac:dyDescent="0.2">
      <c r="S117" s="399"/>
      <c r="T117" s="1401"/>
      <c r="W117" s="864" t="str">
        <f t="shared" si="11"/>
        <v>1D</v>
      </c>
      <c r="X117" s="1405">
        <f>_xll.qlCalendarAdvance(Calendar,X116,W117,"f",FALSE)</f>
        <v>42319</v>
      </c>
      <c r="Y117" s="1404">
        <f>_xll.qlCalendarAdvance(Calendar,X117,NDays&amp;"D")</f>
        <v>42319</v>
      </c>
      <c r="Z117" s="1403">
        <v>7.1835494273265717E-3</v>
      </c>
      <c r="AA117" s="1411">
        <v>6.5211994352853964E-3</v>
      </c>
    </row>
    <row r="118" spans="19:27" x14ac:dyDescent="0.2">
      <c r="S118" s="399"/>
      <c r="T118" s="1401"/>
      <c r="W118" s="864" t="str">
        <f t="shared" si="11"/>
        <v>1D</v>
      </c>
      <c r="X118" s="1405">
        <f>_xll.qlCalendarAdvance(Calendar,X117,W118,"f",FALSE)</f>
        <v>42320</v>
      </c>
      <c r="Y118" s="1404">
        <f>_xll.qlCalendarAdvance(Calendar,X118,NDays&amp;"D")</f>
        <v>42320</v>
      </c>
      <c r="Z118" s="1403">
        <v>7.1987509305589531E-3</v>
      </c>
      <c r="AA118" s="1411">
        <v>6.532915068087064E-3</v>
      </c>
    </row>
    <row r="119" spans="19:27" x14ac:dyDescent="0.2">
      <c r="S119" s="399"/>
      <c r="T119" s="1401"/>
      <c r="W119" s="864" t="str">
        <f t="shared" si="11"/>
        <v>1D</v>
      </c>
      <c r="X119" s="1405">
        <f>_xll.qlCalendarAdvance(Calendar,X118,W119,"f",FALSE)</f>
        <v>42321</v>
      </c>
      <c r="Y119" s="1404">
        <f>_xll.qlCalendarAdvance(Calendar,X119,NDays&amp;"D")</f>
        <v>42321</v>
      </c>
      <c r="Z119" s="1403">
        <v>7.2301664047930382E-3</v>
      </c>
      <c r="AA119" s="1411">
        <v>6.5568410305438815E-3</v>
      </c>
    </row>
    <row r="120" spans="19:27" x14ac:dyDescent="0.2">
      <c r="S120" s="399"/>
      <c r="T120" s="1401"/>
      <c r="W120" s="864" t="str">
        <f t="shared" si="11"/>
        <v>1D</v>
      </c>
      <c r="X120" s="1405">
        <f>_xll.qlCalendarAdvance(Calendar,X119,W120,"f",FALSE)</f>
        <v>42324</v>
      </c>
      <c r="Y120" s="1404">
        <f>_xll.qlCalendarAdvance(Calendar,X120,NDays&amp;"D")</f>
        <v>42324</v>
      </c>
      <c r="Z120" s="1403">
        <v>7.2600874252886222E-3</v>
      </c>
      <c r="AA120" s="1411">
        <v>6.5809083406320745E-3</v>
      </c>
    </row>
    <row r="121" spans="19:27" x14ac:dyDescent="0.2">
      <c r="S121" s="399"/>
      <c r="T121" s="1401"/>
      <c r="W121" s="864" t="str">
        <f t="shared" si="11"/>
        <v>1D</v>
      </c>
      <c r="X121" s="1405">
        <f>_xll.qlCalendarAdvance(Calendar,X120,W121,"f",FALSE)</f>
        <v>42325</v>
      </c>
      <c r="Y121" s="1404">
        <f>_xll.qlCalendarAdvance(Calendar,X121,NDays&amp;"D")</f>
        <v>42325</v>
      </c>
      <c r="Z121" s="1403">
        <v>7.2755490632653288E-3</v>
      </c>
      <c r="AA121" s="1411">
        <v>6.5931893441029121E-3</v>
      </c>
    </row>
    <row r="122" spans="19:27" x14ac:dyDescent="0.2">
      <c r="S122" s="399"/>
      <c r="T122" s="1401"/>
      <c r="W122" s="864" t="str">
        <f t="shared" si="11"/>
        <v>1D</v>
      </c>
      <c r="X122" s="1405">
        <f>_xll.qlCalendarAdvance(Calendar,X121,W122,"f",FALSE)</f>
        <v>42326</v>
      </c>
      <c r="Y122" s="1404">
        <f>_xll.qlCalendarAdvance(Calendar,X122,NDays&amp;"D")</f>
        <v>42326</v>
      </c>
      <c r="Z122" s="1403">
        <v>7.2910596644504997E-3</v>
      </c>
      <c r="AA122" s="1411">
        <v>6.6055834218858855E-3</v>
      </c>
    </row>
    <row r="123" spans="19:27" x14ac:dyDescent="0.2">
      <c r="S123" s="399"/>
      <c r="T123" s="1401"/>
      <c r="W123" s="864" t="str">
        <f t="shared" si="11"/>
        <v>1D</v>
      </c>
      <c r="X123" s="1405">
        <f>_xll.qlCalendarAdvance(Calendar,X122,W123,"f",FALSE)</f>
        <v>42327</v>
      </c>
      <c r="Y123" s="1404">
        <f>_xll.qlCalendarAdvance(Calendar,X123,NDays&amp;"D")</f>
        <v>42327</v>
      </c>
      <c r="Z123" s="1403">
        <v>7.3066182075623301E-3</v>
      </c>
      <c r="AA123" s="1411">
        <v>6.6180905737378559E-3</v>
      </c>
    </row>
    <row r="124" spans="19:27" x14ac:dyDescent="0.2">
      <c r="S124" s="399"/>
      <c r="T124" s="1401"/>
      <c r="W124" s="864" t="str">
        <f t="shared" si="11"/>
        <v>1D</v>
      </c>
      <c r="X124" s="1405">
        <f>_xll.qlCalendarAdvance(Calendar,X123,W124,"f",FALSE)</f>
        <v>42328</v>
      </c>
      <c r="Y124" s="1404">
        <f>_xll.qlCalendarAdvance(Calendar,X124,NDays&amp;"D")</f>
        <v>42328</v>
      </c>
      <c r="Z124" s="1403">
        <v>7.3385897535865764E-3</v>
      </c>
      <c r="AA124" s="1411">
        <v>6.6436027122181631E-3</v>
      </c>
    </row>
    <row r="125" spans="19:27" x14ac:dyDescent="0.2">
      <c r="S125" s="399"/>
      <c r="T125" s="1401"/>
      <c r="W125" s="864" t="str">
        <f t="shared" si="11"/>
        <v>1D</v>
      </c>
      <c r="X125" s="1405">
        <f>_xll.qlCalendarAdvance(Calendar,X124,W125,"f",FALSE)</f>
        <v>42331</v>
      </c>
      <c r="Y125" s="1404">
        <f>_xll.qlCalendarAdvance(Calendar,X125,NDays&amp;"D")</f>
        <v>42331</v>
      </c>
      <c r="Z125" s="1403">
        <v>7.3693113731970851E-3</v>
      </c>
      <c r="AA125" s="1411">
        <v>6.6692499232945401E-3</v>
      </c>
    </row>
    <row r="126" spans="19:27" x14ac:dyDescent="0.2">
      <c r="S126" s="399"/>
      <c r="T126" s="1401"/>
      <c r="W126" s="864" t="str">
        <f t="shared" si="11"/>
        <v>1D</v>
      </c>
      <c r="X126" s="1405">
        <f>_xll.qlCalendarAdvance(Calendar,X125,W126,"f",FALSE)</f>
        <v>42332</v>
      </c>
      <c r="Y126" s="1404">
        <f>_xll.qlCalendarAdvance(Calendar,X126,NDays&amp;"D")</f>
        <v>42332</v>
      </c>
      <c r="Z126" s="1403">
        <v>7.3850943062517991E-3</v>
      </c>
      <c r="AA126" s="1411">
        <v>6.6823224463830044E-3</v>
      </c>
    </row>
    <row r="127" spans="19:27" x14ac:dyDescent="0.2">
      <c r="S127" s="399"/>
      <c r="T127" s="1401"/>
      <c r="W127" s="864" t="str">
        <f t="shared" si="11"/>
        <v>1D</v>
      </c>
      <c r="X127" s="1405">
        <f>_xll.qlCalendarAdvance(Calendar,X126,W127,"f",FALSE)</f>
        <v>42333</v>
      </c>
      <c r="Y127" s="1404">
        <f>_xll.qlCalendarAdvance(Calendar,X127,NDays&amp;"D")</f>
        <v>42333</v>
      </c>
      <c r="Z127" s="1403">
        <v>7.400919053251645E-3</v>
      </c>
      <c r="AA127" s="1411">
        <v>6.695508043621512E-3</v>
      </c>
    </row>
    <row r="128" spans="19:27" x14ac:dyDescent="0.2">
      <c r="S128" s="399"/>
      <c r="T128" s="1401"/>
      <c r="W128" s="864" t="str">
        <f t="shared" si="11"/>
        <v>1D</v>
      </c>
      <c r="X128" s="1405">
        <f>_xll.qlCalendarAdvance(Calendar,X127,W128,"f",FALSE)</f>
        <v>42334</v>
      </c>
      <c r="Y128" s="1404">
        <f>_xll.qlCalendarAdvance(Calendar,X128,NDays&amp;"D")</f>
        <v>42334</v>
      </c>
      <c r="Z128" s="1403">
        <v>7.416784592817036E-3</v>
      </c>
      <c r="AA128" s="1411">
        <v>6.708806715091109E-3</v>
      </c>
    </row>
    <row r="129" spans="19:27" x14ac:dyDescent="0.2">
      <c r="S129" s="399"/>
      <c r="T129" s="1401"/>
      <c r="W129" s="864" t="str">
        <f t="shared" si="11"/>
        <v>1D</v>
      </c>
      <c r="X129" s="1405">
        <f>_xll.qlCalendarAdvance(Calendar,X128,W129,"f",FALSE)</f>
        <v>42335</v>
      </c>
      <c r="Y129" s="1404">
        <f>_xll.qlCalendarAdvance(Calendar,X129,NDays&amp;"D")</f>
        <v>42335</v>
      </c>
      <c r="Z129" s="1403">
        <v>7.4492346419197933E-3</v>
      </c>
      <c r="AA129" s="1411">
        <v>6.7359052764618772E-3</v>
      </c>
    </row>
    <row r="130" spans="19:27" x14ac:dyDescent="0.2">
      <c r="S130" s="399"/>
      <c r="T130" s="1401"/>
      <c r="W130" s="864" t="str">
        <f t="shared" si="11"/>
        <v>1D</v>
      </c>
      <c r="X130" s="1405">
        <f>_xll.qlCalendarAdvance(Calendar,X129,W130,"f",FALSE)</f>
        <v>42338</v>
      </c>
      <c r="Y130" s="1404">
        <f>_xll.qlCalendarAdvance(Calendar,X130,NDays&amp;"D")</f>
        <v>42338</v>
      </c>
      <c r="Z130" s="1403">
        <v>7.4723372990960933E-3</v>
      </c>
      <c r="AA130" s="1411">
        <v>6.7631321441719017E-3</v>
      </c>
    </row>
    <row r="131" spans="19:27" x14ac:dyDescent="0.2">
      <c r="S131" s="399"/>
      <c r="T131" s="1401"/>
      <c r="W131" s="864" t="str">
        <f t="shared" si="11"/>
        <v>1D</v>
      </c>
      <c r="X131" s="1405">
        <f>_xll.qlCalendarAdvance(Calendar,X130,W131,"f",FALSE)</f>
        <v>42339</v>
      </c>
      <c r="Y131" s="1404">
        <f>_xll.qlCalendarAdvance(Calendar,X131,NDays&amp;"D")</f>
        <v>42339</v>
      </c>
      <c r="Z131" s="1403">
        <v>7.4883801339061841E-3</v>
      </c>
      <c r="AA131" s="1411">
        <v>6.7769961872021778E-3</v>
      </c>
    </row>
    <row r="132" spans="19:27" x14ac:dyDescent="0.2">
      <c r="S132" s="399"/>
      <c r="T132" s="1401"/>
      <c r="W132" s="864" t="str">
        <f t="shared" si="11"/>
        <v>1D</v>
      </c>
      <c r="X132" s="1405">
        <f>_xll.qlCalendarAdvance(Calendar,X131,W132,"f",FALSE)</f>
        <v>42340</v>
      </c>
      <c r="Y132" s="1404">
        <f>_xll.qlCalendarAdvance(Calendar,X132,NDays&amp;"D")</f>
        <v>42340</v>
      </c>
      <c r="Z132" s="1403">
        <v>7.5044577995364084E-3</v>
      </c>
      <c r="AA132" s="1411">
        <v>6.790973304625636E-3</v>
      </c>
    </row>
    <row r="133" spans="19:27" x14ac:dyDescent="0.2">
      <c r="S133" s="399"/>
      <c r="T133" s="1401"/>
      <c r="W133" s="864" t="str">
        <f t="shared" si="11"/>
        <v>1D</v>
      </c>
      <c r="X133" s="1405">
        <f>_xll.qlCalendarAdvance(Calendar,X132,W133,"f",FALSE)</f>
        <v>42341</v>
      </c>
      <c r="Y133" s="1404">
        <f>_xll.qlCalendarAdvance(Calendar,X133,NDays&amp;"D")</f>
        <v>42341</v>
      </c>
      <c r="Z133" s="1403">
        <v>7.52056926328793E-3</v>
      </c>
      <c r="AA133" s="1411">
        <v>6.8050634964422763E-3</v>
      </c>
    </row>
    <row r="134" spans="19:27" x14ac:dyDescent="0.2">
      <c r="S134" s="399"/>
      <c r="T134" s="1401"/>
      <c r="W134" s="864" t="str">
        <f t="shared" si="11"/>
        <v>1D</v>
      </c>
      <c r="X134" s="1405">
        <f>_xll.qlCalendarAdvance(Calendar,X133,W134,"f",FALSE)</f>
        <v>42342</v>
      </c>
      <c r="Y134" s="1404">
        <f>_xll.qlCalendarAdvance(Calendar,X134,NDays&amp;"D")</f>
        <v>42342</v>
      </c>
      <c r="Z134" s="1403">
        <v>7.5367134924467748E-3</v>
      </c>
      <c r="AA134" s="1411">
        <v>6.8337487359182445E-3</v>
      </c>
    </row>
    <row r="135" spans="19:27" x14ac:dyDescent="0.2">
      <c r="S135" s="399"/>
      <c r="T135" s="1401"/>
      <c r="W135" s="864" t="str">
        <f t="shared" si="11"/>
        <v>1D</v>
      </c>
      <c r="X135" s="1405">
        <f>_xll.qlCalendarAdvance(Calendar,X134,W135,"f",FALSE)</f>
        <v>42345</v>
      </c>
      <c r="Y135" s="1404">
        <f>_xll.qlCalendarAdvance(Calendar,X135,NDays&amp;"D")</f>
        <v>42345</v>
      </c>
      <c r="Z135" s="1403">
        <v>7.5853324449905854E-3</v>
      </c>
      <c r="AA135" s="1411">
        <v>6.8625550073164732E-3</v>
      </c>
    </row>
    <row r="136" spans="19:27" x14ac:dyDescent="0.2">
      <c r="S136" s="399"/>
      <c r="T136" s="1401"/>
      <c r="W136" s="864" t="str">
        <f t="shared" si="11"/>
        <v>1D</v>
      </c>
      <c r="X136" s="1405">
        <f>_xll.qlCalendarAdvance(Calendar,X135,W136,"f",FALSE)</f>
        <v>42346</v>
      </c>
      <c r="Y136" s="1404">
        <f>_xll.qlCalendarAdvance(Calendar,X136,NDays&amp;"D")</f>
        <v>42346</v>
      </c>
      <c r="Z136" s="1403">
        <v>7.6015974083227973E-3</v>
      </c>
      <c r="AA136" s="1411">
        <v>6.8772105710990239E-3</v>
      </c>
    </row>
    <row r="137" spans="19:27" x14ac:dyDescent="0.2">
      <c r="S137" s="399"/>
      <c r="T137" s="1401"/>
      <c r="W137" s="864" t="str">
        <f t="shared" si="11"/>
        <v>1D</v>
      </c>
      <c r="X137" s="1405">
        <f>_xll.qlCalendarAdvance(Calendar,X136,W137,"f",FALSE)</f>
        <v>42347</v>
      </c>
      <c r="Y137" s="1404">
        <f>_xll.qlCalendarAdvance(Calendar,X137,NDays&amp;"D")</f>
        <v>42347</v>
      </c>
      <c r="Z137" s="1403">
        <v>7.6178899732519869E-3</v>
      </c>
      <c r="AA137" s="1411">
        <v>6.891979209355803E-3</v>
      </c>
    </row>
    <row r="138" spans="19:27" x14ac:dyDescent="0.2">
      <c r="S138" s="399"/>
      <c r="T138" s="1401"/>
      <c r="W138" s="864" t="str">
        <f t="shared" si="11"/>
        <v>1D</v>
      </c>
      <c r="X138" s="1405">
        <f>_xll.qlCalendarAdvance(Calendar,X137,W138,"f",FALSE)</f>
        <v>42348</v>
      </c>
      <c r="Y138" s="1404">
        <f>_xll.qlCalendarAdvance(Calendar,X138,NDays&amp;"D")</f>
        <v>42348</v>
      </c>
      <c r="Z138" s="1403">
        <v>7.6342091069697754E-3</v>
      </c>
      <c r="AA138" s="1411">
        <v>6.9068609219247179E-3</v>
      </c>
    </row>
    <row r="139" spans="19:27" x14ac:dyDescent="0.2">
      <c r="S139" s="399"/>
      <c r="T139" s="1401"/>
      <c r="W139" s="864" t="str">
        <f t="shared" si="11"/>
        <v>1D</v>
      </c>
      <c r="X139" s="1405">
        <f>_xll.qlCalendarAdvance(Calendar,X138,W139,"f",FALSE)</f>
        <v>42349</v>
      </c>
      <c r="Y139" s="1404">
        <f>_xll.qlCalendarAdvance(Calendar,X139,NDays&amp;"D")</f>
        <v>42349</v>
      </c>
      <c r="Z139" s="1403">
        <v>7.6505537766508582E-3</v>
      </c>
      <c r="AA139" s="1411">
        <v>6.937133103905869E-3</v>
      </c>
    </row>
    <row r="140" spans="19:27" x14ac:dyDescent="0.2">
      <c r="S140" s="399"/>
      <c r="T140" s="1401"/>
      <c r="W140" s="864" t="str">
        <f t="shared" si="11"/>
        <v>1D</v>
      </c>
      <c r="X140" s="1405">
        <f>_xll.qlCalendarAdvance(Calendar,X139,W140,"f",FALSE)</f>
        <v>42352</v>
      </c>
      <c r="Y140" s="1404">
        <f>_xll.qlCalendarAdvance(Calendar,X140,NDays&amp;"D")</f>
        <v>42352</v>
      </c>
      <c r="Z140" s="1403">
        <v>7.6997306729598997E-3</v>
      </c>
      <c r="AA140" s="1411">
        <v>6.9675185174289389E-3</v>
      </c>
    </row>
    <row r="141" spans="19:27" x14ac:dyDescent="0.2">
      <c r="S141" s="399"/>
      <c r="T141" s="1401"/>
      <c r="W141" s="864" t="str">
        <f t="shared" si="11"/>
        <v>1D</v>
      </c>
      <c r="X141" s="1405">
        <f>_xll.qlCalendarAdvance(Calendar,X140,W141,"f",FALSE)</f>
        <v>42353</v>
      </c>
      <c r="Y141" s="1404">
        <f>_xll.qlCalendarAdvance(Calendar,X141,NDays&amp;"D")</f>
        <v>42353</v>
      </c>
      <c r="Z141" s="1403">
        <v>7.7161671579009201E-3</v>
      </c>
      <c r="AA141" s="1411">
        <v>6.9829656025310882E-3</v>
      </c>
    </row>
    <row r="142" spans="19:27" x14ac:dyDescent="0.2">
      <c r="S142" s="399"/>
      <c r="T142" s="1401"/>
      <c r="W142" s="864" t="str">
        <f t="shared" si="11"/>
        <v>1D</v>
      </c>
      <c r="X142" s="1405">
        <f>_xll.qlCalendarAdvance(Calendar,X141,W142,"f",FALSE)</f>
        <v>42354</v>
      </c>
      <c r="Y142" s="1404">
        <f>_xll.qlCalendarAdvance(Calendar,X142,NDays&amp;"D")</f>
        <v>42354</v>
      </c>
      <c r="Z142" s="1403">
        <v>7.7326240144266773E-3</v>
      </c>
      <c r="AA142" s="1411">
        <v>6.9985101223635215E-3</v>
      </c>
    </row>
    <row r="143" spans="19:27" x14ac:dyDescent="0.2">
      <c r="S143" s="399"/>
      <c r="T143" s="1401"/>
      <c r="W143" s="864" t="str">
        <f t="shared" si="11"/>
        <v>1D</v>
      </c>
      <c r="X143" s="1405">
        <f>_xll.qlCalendarAdvance(Calendar,X142,W143,"f",FALSE)</f>
        <v>42355</v>
      </c>
      <c r="Y143" s="1404">
        <f>_xll.qlCalendarAdvance(Calendar,X143,NDays&amp;"D")</f>
        <v>42355</v>
      </c>
      <c r="Z143" s="1403">
        <v>7.7491003769664538E-3</v>
      </c>
      <c r="AA143" s="1411">
        <v>7.0140895171399986E-3</v>
      </c>
    </row>
    <row r="144" spans="19:27" x14ac:dyDescent="0.2">
      <c r="S144" s="399"/>
      <c r="T144" s="1401"/>
      <c r="W144" s="864" t="str">
        <f t="shared" si="11"/>
        <v>1D</v>
      </c>
      <c r="X144" s="1405">
        <f>_xll.qlCalendarAdvance(Calendar,X143,W144,"f",FALSE)</f>
        <v>42356</v>
      </c>
      <c r="Y144" s="1404">
        <f>_xll.qlCalendarAdvance(Calendar,X144,NDays&amp;"D")</f>
        <v>42356</v>
      </c>
      <c r="Z144" s="1403">
        <v>7.7655960493490644E-3</v>
      </c>
      <c r="AA144" s="1411">
        <v>7.0454484147960041E-3</v>
      </c>
    </row>
    <row r="145" spans="19:27" x14ac:dyDescent="0.2">
      <c r="S145" s="399"/>
      <c r="T145" s="1401"/>
      <c r="W145" s="864" t="str">
        <f t="shared" si="11"/>
        <v>1D</v>
      </c>
      <c r="X145" s="1405">
        <f>_xll.qlCalendarAdvance(Calendar,X144,W145,"f",FALSE)</f>
        <v>42359</v>
      </c>
      <c r="Y145" s="1404">
        <f>_xll.qlCalendarAdvance(Calendar,X145,NDays&amp;"D")</f>
        <v>42359</v>
      </c>
      <c r="Z145" s="1403">
        <v>7.8151986373657892E-3</v>
      </c>
      <c r="AA145" s="1411">
        <v>7.0765994478416694E-3</v>
      </c>
    </row>
    <row r="146" spans="19:27" x14ac:dyDescent="0.2">
      <c r="S146" s="399"/>
      <c r="T146" s="1401"/>
      <c r="W146" s="864" t="str">
        <f t="shared" si="11"/>
        <v>1D</v>
      </c>
      <c r="X146" s="1405">
        <f>_xll.qlCalendarAdvance(Calendar,X145,W146,"f",FALSE)</f>
        <v>42360</v>
      </c>
      <c r="Y146" s="1404">
        <f>_xll.qlCalendarAdvance(Calendar,X146,NDays&amp;"D")</f>
        <v>42360</v>
      </c>
      <c r="Z146" s="1403">
        <v>7.8317712609298467E-3</v>
      </c>
      <c r="AA146" s="1411">
        <v>7.0922750184565508E-3</v>
      </c>
    </row>
    <row r="147" spans="19:27" x14ac:dyDescent="0.2">
      <c r="S147" s="399"/>
      <c r="T147" s="1401"/>
      <c r="W147" s="864" t="str">
        <f t="shared" si="11"/>
        <v>1D</v>
      </c>
      <c r="X147" s="1405">
        <f>_xll.qlCalendarAdvance(Calendar,X146,W147,"f",FALSE)</f>
        <v>42361</v>
      </c>
      <c r="Y147" s="1404">
        <f>_xll.qlCalendarAdvance(Calendar,X147,NDays&amp;"D")</f>
        <v>42361</v>
      </c>
      <c r="Z147" s="1403">
        <v>7.8483630502400124E-3</v>
      </c>
      <c r="AA147" s="1411">
        <v>7.1079698241094391E-3</v>
      </c>
    </row>
    <row r="148" spans="19:27" x14ac:dyDescent="0.2">
      <c r="S148" s="399"/>
      <c r="T148" s="1401"/>
      <c r="W148" s="864" t="str">
        <f t="shared" ref="W148:W211" si="12">W147</f>
        <v>1D</v>
      </c>
      <c r="X148" s="1405">
        <f>_xll.qlCalendarAdvance(Calendar,X147,W148,"f",FALSE)</f>
        <v>42362</v>
      </c>
      <c r="Y148" s="1404">
        <f>_xll.qlCalendarAdvance(Calendar,X148,NDays&amp;"D")</f>
        <v>42362</v>
      </c>
      <c r="Z148" s="1403">
        <v>7.864973976477653E-3</v>
      </c>
      <c r="AA148" s="1411">
        <v>7.1554694222646376E-3</v>
      </c>
    </row>
    <row r="149" spans="19:27" x14ac:dyDescent="0.2">
      <c r="S149" s="399"/>
      <c r="T149" s="1401"/>
      <c r="W149" s="864" t="str">
        <f t="shared" si="12"/>
        <v>1D</v>
      </c>
      <c r="X149" s="1405">
        <f>_xll.qlCalendarAdvance(Calendar,X148,W149,"f",FALSE)</f>
        <v>42367</v>
      </c>
      <c r="Y149" s="1404">
        <f>_xll.qlCalendarAdvance(Calendar,X149,NDays&amp;"D")</f>
        <v>42367</v>
      </c>
      <c r="Z149" s="1403">
        <v>7.9483146528546173E-3</v>
      </c>
      <c r="AA149" s="1411">
        <v>7.2025425968236245E-3</v>
      </c>
    </row>
    <row r="150" spans="19:27" x14ac:dyDescent="0.2">
      <c r="S150" s="399"/>
      <c r="T150" s="1401"/>
      <c r="W150" s="864" t="str">
        <f t="shared" si="12"/>
        <v>1D</v>
      </c>
      <c r="X150" s="1405">
        <f>_xll.qlCalendarAdvance(Calendar,X149,W150,"f",FALSE)</f>
        <v>42368</v>
      </c>
      <c r="Y150" s="1404">
        <f>_xll.qlCalendarAdvance(Calendar,X150,NDays&amp;"D")</f>
        <v>42368</v>
      </c>
      <c r="Z150" s="1403">
        <v>7.9650397954239734E-3</v>
      </c>
      <c r="AA150" s="1411">
        <v>7.2183720487961622E-3</v>
      </c>
    </row>
    <row r="151" spans="19:27" x14ac:dyDescent="0.2">
      <c r="S151" s="399"/>
      <c r="T151" s="1401"/>
      <c r="W151" s="864" t="str">
        <f t="shared" si="12"/>
        <v>1D</v>
      </c>
      <c r="X151" s="1405">
        <f>_xll.qlCalendarAdvance(Calendar,X150,W151,"f",FALSE)</f>
        <v>42369</v>
      </c>
      <c r="Y151" s="1404">
        <f>_xll.qlCalendarAdvance(Calendar,X151,NDays&amp;"D")</f>
        <v>42369</v>
      </c>
      <c r="Z151" s="1403">
        <v>7.9817838731734581E-3</v>
      </c>
      <c r="AA151" s="1411">
        <v>7.258258346546087E-3</v>
      </c>
    </row>
    <row r="152" spans="19:27" x14ac:dyDescent="0.2">
      <c r="S152" s="399"/>
      <c r="T152" s="1401"/>
      <c r="W152" s="864" t="str">
        <f t="shared" si="12"/>
        <v>1D</v>
      </c>
      <c r="X152" s="1405">
        <f>_xll.qlCalendarAdvance(Calendar,X151,W152,"f",FALSE)</f>
        <v>42373</v>
      </c>
      <c r="Y152" s="1404">
        <f>_xll.qlCalendarAdvance(Calendar,X152,NDays&amp;"D")</f>
        <v>42373</v>
      </c>
      <c r="Z152" s="1403">
        <v>8.0489489595545975E-3</v>
      </c>
      <c r="AA152" s="1411">
        <v>7.2978078358498788E-3</v>
      </c>
    </row>
    <row r="153" spans="19:27" x14ac:dyDescent="0.2">
      <c r="S153" s="399"/>
      <c r="T153" s="1401"/>
      <c r="W153" s="864" t="str">
        <f t="shared" si="12"/>
        <v>1D</v>
      </c>
      <c r="X153" s="1405">
        <f>_xll.qlCalendarAdvance(Calendar,X152,W153,"f",FALSE)</f>
        <v>42374</v>
      </c>
      <c r="Y153" s="1404">
        <f>_xll.qlCalendarAdvance(Calendar,X153,NDays&amp;"D")</f>
        <v>42374</v>
      </c>
      <c r="Z153" s="1403">
        <v>8.0657872808842634E-3</v>
      </c>
      <c r="AA153" s="1411">
        <v>7.3137526988609203E-3</v>
      </c>
    </row>
    <row r="154" spans="19:27" x14ac:dyDescent="0.2">
      <c r="S154" s="399"/>
      <c r="T154" s="1401"/>
      <c r="W154" s="864" t="str">
        <f t="shared" si="12"/>
        <v>1D</v>
      </c>
      <c r="X154" s="1405">
        <f>_xll.qlCalendarAdvance(Calendar,X153,W154,"f",FALSE)</f>
        <v>42375</v>
      </c>
      <c r="Y154" s="1404">
        <f>_xll.qlCalendarAdvance(Calendar,X154,NDays&amp;"D")</f>
        <v>42375</v>
      </c>
      <c r="Z154" s="1403">
        <v>8.0826443644626666E-3</v>
      </c>
      <c r="AA154" s="1411">
        <v>7.3297167970720611E-3</v>
      </c>
    </row>
    <row r="155" spans="19:27" x14ac:dyDescent="0.2">
      <c r="S155" s="399"/>
      <c r="T155" s="1401"/>
      <c r="W155" s="864" t="str">
        <f t="shared" si="12"/>
        <v>1D</v>
      </c>
      <c r="X155" s="1405">
        <f>_xll.qlCalendarAdvance(Calendar,X154,W155,"f",FALSE)</f>
        <v>42376</v>
      </c>
      <c r="Y155" s="1404">
        <f>_xll.qlCalendarAdvance(Calendar,X155,NDays&amp;"D")</f>
        <v>42376</v>
      </c>
      <c r="Z155" s="1403">
        <v>8.0995201814667243E-3</v>
      </c>
      <c r="AA155" s="1411">
        <v>7.3457001303212088E-3</v>
      </c>
    </row>
    <row r="156" spans="19:27" x14ac:dyDescent="0.2">
      <c r="S156" s="399"/>
      <c r="T156" s="1401"/>
      <c r="W156" s="864" t="str">
        <f t="shared" si="12"/>
        <v>1D</v>
      </c>
      <c r="X156" s="1405">
        <f>_xll.qlCalendarAdvance(Calendar,X155,W156,"f",FALSE)</f>
        <v>42377</v>
      </c>
      <c r="Y156" s="1404">
        <f>_xll.qlCalendarAdvance(Calendar,X156,NDays&amp;"D")</f>
        <v>42377</v>
      </c>
      <c r="Z156" s="1403">
        <v>8.1164147030742401E-3</v>
      </c>
      <c r="AA156" s="1411">
        <v>7.3778800410118093E-3</v>
      </c>
    </row>
    <row r="157" spans="19:27" x14ac:dyDescent="0.2">
      <c r="S157" s="399"/>
      <c r="T157" s="1401"/>
      <c r="W157" s="864" t="str">
        <f t="shared" si="12"/>
        <v>1D</v>
      </c>
      <c r="X157" s="1405">
        <f>_xll.qlCalendarAdvance(Calendar,X156,W157,"f",FALSE)</f>
        <v>42380</v>
      </c>
      <c r="Y157" s="1404">
        <f>_xll.qlCalendarAdvance(Calendar,X157,NDays&amp;"D")</f>
        <v>42380</v>
      </c>
      <c r="Z157" s="1403">
        <v>8.1672102072777742E-3</v>
      </c>
      <c r="AA157" s="1411">
        <v>7.4098258158861174E-3</v>
      </c>
    </row>
    <row r="158" spans="19:27" x14ac:dyDescent="0.2">
      <c r="S158" s="399"/>
      <c r="T158" s="1401"/>
      <c r="W158" s="864" t="str">
        <f t="shared" si="12"/>
        <v>1D</v>
      </c>
      <c r="X158" s="1405">
        <f>_xll.qlCalendarAdvance(Calendar,X157,W158,"f",FALSE)</f>
        <v>42381</v>
      </c>
      <c r="Y158" s="1404">
        <f>_xll.qlCalendarAdvance(Calendar,X158,NDays&amp;"D")</f>
        <v>42381</v>
      </c>
      <c r="Z158" s="1403">
        <v>8.1841792590593605E-3</v>
      </c>
      <c r="AA158" s="1411">
        <v>7.4259053252168084E-3</v>
      </c>
    </row>
    <row r="159" spans="19:27" x14ac:dyDescent="0.2">
      <c r="S159" s="399"/>
      <c r="T159" s="1401"/>
      <c r="W159" s="864" t="str">
        <f t="shared" si="12"/>
        <v>1D</v>
      </c>
      <c r="X159" s="1405">
        <f>_xll.qlCalendarAdvance(Calendar,X158,W159,"f",FALSE)</f>
        <v>42382</v>
      </c>
      <c r="Y159" s="1404">
        <f>_xll.qlCalendarAdvance(Calendar,X159,NDays&amp;"D")</f>
        <v>42382</v>
      </c>
      <c r="Z159" s="1403">
        <v>8.2011668713254156E-3</v>
      </c>
      <c r="AA159" s="1411">
        <v>7.4420040698286449E-3</v>
      </c>
    </row>
    <row r="160" spans="19:27" x14ac:dyDescent="0.2">
      <c r="S160" s="399"/>
      <c r="T160" s="1401"/>
      <c r="W160" s="864" t="str">
        <f t="shared" si="12"/>
        <v>1D</v>
      </c>
      <c r="X160" s="1405">
        <f>_xll.qlCalendarAdvance(Calendar,X159,W160,"f",FALSE)</f>
        <v>42383</v>
      </c>
      <c r="Y160" s="1404">
        <f>_xll.qlCalendarAdvance(Calendar,X160,NDays&amp;"D")</f>
        <v>42383</v>
      </c>
      <c r="Z160" s="1403">
        <v>8.2181730152501801E-3</v>
      </c>
      <c r="AA160" s="1411">
        <v>7.4581220495595346E-3</v>
      </c>
    </row>
    <row r="161" spans="19:27" x14ac:dyDescent="0.2">
      <c r="S161" s="399"/>
      <c r="T161" s="1401"/>
      <c r="W161" s="864" t="str">
        <f t="shared" si="12"/>
        <v>1D</v>
      </c>
      <c r="X161" s="1405">
        <f>_xll.qlCalendarAdvance(Calendar,X160,W161,"f",FALSE)</f>
        <v>42384</v>
      </c>
      <c r="Y161" s="1404">
        <f>_xll.qlCalendarAdvance(Calendar,X161,NDays&amp;"D")</f>
        <v>42384</v>
      </c>
      <c r="Z161" s="1403">
        <v>8.2351976620096794E-3</v>
      </c>
      <c r="AA161" s="1411">
        <v>7.4905758436209328E-3</v>
      </c>
    </row>
    <row r="162" spans="19:27" x14ac:dyDescent="0.2">
      <c r="S162" s="399"/>
      <c r="T162" s="1401"/>
      <c r="W162" s="864" t="str">
        <f t="shared" si="12"/>
        <v>1D</v>
      </c>
      <c r="X162" s="1405">
        <f>_xll.qlCalendarAdvance(Calendar,X161,W162,"f",FALSE)</f>
        <v>42387</v>
      </c>
      <c r="Y162" s="1404">
        <f>_xll.qlCalendarAdvance(Calendar,X162,NDays&amp;"D")</f>
        <v>42387</v>
      </c>
      <c r="Z162" s="1403">
        <v>8.2863823310425754E-3</v>
      </c>
      <c r="AA162" s="1411">
        <v>7.5227863209703649E-3</v>
      </c>
    </row>
    <row r="163" spans="19:27" x14ac:dyDescent="0.2">
      <c r="S163" s="399"/>
      <c r="T163" s="1401"/>
      <c r="W163" s="864" t="str">
        <f t="shared" si="12"/>
        <v>1D</v>
      </c>
      <c r="X163" s="1405">
        <f>_xll.qlCalendarAdvance(Calendar,X162,W163,"f",FALSE)</f>
        <v>42388</v>
      </c>
      <c r="Y163" s="1404">
        <f>_xll.qlCalendarAdvance(Calendar,X163,NDays&amp;"D")</f>
        <v>42388</v>
      </c>
      <c r="Z163" s="1403">
        <v>8.3034807008870015E-3</v>
      </c>
      <c r="AA163" s="1411">
        <v>7.5390004768638441E-3</v>
      </c>
    </row>
    <row r="164" spans="19:27" x14ac:dyDescent="0.2">
      <c r="S164" s="399"/>
      <c r="T164" s="1401"/>
      <c r="W164" s="864" t="str">
        <f t="shared" si="12"/>
        <v>1D</v>
      </c>
      <c r="X164" s="1405">
        <f>_xll.qlCalendarAdvance(Calendar,X163,W164,"f",FALSE)</f>
        <v>42389</v>
      </c>
      <c r="Y164" s="1404">
        <f>_xll.qlCalendarAdvance(Calendar,X164,NDays&amp;"D")</f>
        <v>42389</v>
      </c>
      <c r="Z164" s="1403">
        <v>8.3205974294373736E-3</v>
      </c>
      <c r="AA164" s="1411">
        <v>7.5552338679574227E-3</v>
      </c>
    </row>
    <row r="165" spans="19:27" x14ac:dyDescent="0.2">
      <c r="S165" s="399"/>
      <c r="T165" s="1401"/>
      <c r="W165" s="864" t="str">
        <f t="shared" si="12"/>
        <v>1D</v>
      </c>
      <c r="X165" s="1405">
        <f>_xll.qlCalendarAdvance(Calendar,X164,W165,"f",FALSE)</f>
        <v>42390</v>
      </c>
      <c r="Y165" s="1404">
        <f>_xll.qlCalendarAdvance(Calendar,X165,NDays&amp;"D")</f>
        <v>42390</v>
      </c>
      <c r="Z165" s="1403">
        <v>8.3377324878697191E-3</v>
      </c>
      <c r="AA165" s="1411">
        <v>7.5714864943321469E-3</v>
      </c>
    </row>
    <row r="166" spans="19:27" x14ac:dyDescent="0.2">
      <c r="S166" s="399"/>
      <c r="T166" s="1401"/>
      <c r="W166" s="864" t="str">
        <f t="shared" si="12"/>
        <v>1D</v>
      </c>
      <c r="X166" s="1405">
        <f>_xll.qlCalendarAdvance(Calendar,X165,W166,"f",FALSE)</f>
        <v>42391</v>
      </c>
      <c r="Y166" s="1404">
        <f>_xll.qlCalendarAdvance(Calendar,X166,NDays&amp;"D")</f>
        <v>42391</v>
      </c>
      <c r="Z166" s="1403">
        <v>8.3548858473564969E-3</v>
      </c>
      <c r="AA166" s="1411">
        <v>7.6042142808256212E-3</v>
      </c>
    </row>
    <row r="167" spans="19:27" x14ac:dyDescent="0.2">
      <c r="S167" s="399"/>
      <c r="T167" s="1401"/>
      <c r="W167" s="864" t="str">
        <f t="shared" si="12"/>
        <v>1D</v>
      </c>
      <c r="X167" s="1405">
        <f>_xll.qlCalendarAdvance(Calendar,X166,W167,"f",FALSE)</f>
        <v>42394</v>
      </c>
      <c r="Y167" s="1404">
        <f>_xll.qlCalendarAdvance(Calendar,X167,NDays&amp;"D")</f>
        <v>42394</v>
      </c>
      <c r="Z167" s="1403">
        <v>8.4064554438724893E-3</v>
      </c>
      <c r="AA167" s="1411">
        <v>7.6366893520751766E-3</v>
      </c>
    </row>
    <row r="168" spans="19:27" x14ac:dyDescent="0.2">
      <c r="S168" s="399"/>
      <c r="T168" s="1401"/>
      <c r="W168" s="864" t="str">
        <f t="shared" si="12"/>
        <v>1D</v>
      </c>
      <c r="X168" s="1405">
        <f>_xll.qlCalendarAdvance(Calendar,X167,W168,"f",FALSE)</f>
        <v>42395</v>
      </c>
      <c r="Y168" s="1404">
        <f>_xll.qlCalendarAdvance(Calendar,X168,NDays&amp;"D")</f>
        <v>42395</v>
      </c>
      <c r="Z168" s="1403">
        <v>8.4236817193069548E-3</v>
      </c>
      <c r="AA168" s="1411">
        <v>7.6530381546124904E-3</v>
      </c>
    </row>
    <row r="169" spans="19:27" x14ac:dyDescent="0.2">
      <c r="S169" s="399"/>
      <c r="T169" s="1401"/>
      <c r="W169" s="864" t="str">
        <f t="shared" si="12"/>
        <v>1D</v>
      </c>
      <c r="X169" s="1405">
        <f>_xll.qlCalendarAdvance(Calendar,X168,W169,"f",FALSE)</f>
        <v>42396</v>
      </c>
      <c r="Y169" s="1404">
        <f>_xll.qlCalendarAdvance(Calendar,X169,NDays&amp;"D")</f>
        <v>42396</v>
      </c>
      <c r="Z169" s="1403">
        <v>8.4409261516599395E-3</v>
      </c>
      <c r="AA169" s="1411">
        <v>7.6694061923499035E-3</v>
      </c>
    </row>
    <row r="170" spans="19:27" x14ac:dyDescent="0.2">
      <c r="S170" s="399"/>
      <c r="T170" s="1401"/>
      <c r="W170" s="864" t="str">
        <f t="shared" si="12"/>
        <v>1D</v>
      </c>
      <c r="X170" s="1405">
        <f>_xll.qlCalendarAdvance(Calendar,X169,W170,"f",FALSE)</f>
        <v>42397</v>
      </c>
      <c r="Y170" s="1404">
        <f>_xll.qlCalendarAdvance(Calendar,X170,NDays&amp;"D")</f>
        <v>42397</v>
      </c>
      <c r="Z170" s="1403">
        <v>8.4581887121030173E-3</v>
      </c>
      <c r="AA170" s="1411">
        <v>7.6857934653684623E-3</v>
      </c>
    </row>
    <row r="171" spans="19:27" x14ac:dyDescent="0.2">
      <c r="S171" s="399"/>
      <c r="T171" s="1401"/>
      <c r="W171" s="864" t="str">
        <f t="shared" si="12"/>
        <v>1D</v>
      </c>
      <c r="X171" s="1405">
        <f>_xll.qlCalendarAdvance(Calendar,X170,W171,"f",FALSE)</f>
        <v>42398</v>
      </c>
      <c r="Y171" s="1404">
        <f>_xll.qlCalendarAdvance(Calendar,X171,NDays&amp;"D")</f>
        <v>42398</v>
      </c>
      <c r="Z171" s="1403">
        <v>8.4754693718077558E-3</v>
      </c>
      <c r="AA171" s="1411">
        <v>7.7187953553004016E-3</v>
      </c>
    </row>
    <row r="172" spans="19:27" x14ac:dyDescent="0.2">
      <c r="S172" s="399"/>
      <c r="T172" s="1401"/>
      <c r="W172" s="864" t="str">
        <f t="shared" si="12"/>
        <v>1D</v>
      </c>
      <c r="X172" s="1405">
        <f>_xll.qlCalendarAdvance(Calendar,X171,W172,"f",FALSE)</f>
        <v>42401</v>
      </c>
      <c r="Y172" s="1404">
        <f>_xll.qlCalendarAdvance(Calendar,X172,NDays&amp;"D")</f>
        <v>42401</v>
      </c>
      <c r="Z172" s="1403">
        <v>8.5363297733357778E-3</v>
      </c>
      <c r="AA172" s="1411">
        <v>7.7515349100110154E-3</v>
      </c>
    </row>
    <row r="173" spans="19:27" x14ac:dyDescent="0.2">
      <c r="S173" s="399"/>
      <c r="T173" s="1401"/>
      <c r="W173" s="864" t="str">
        <f t="shared" si="12"/>
        <v>1D</v>
      </c>
      <c r="X173" s="1405">
        <f>_xll.qlCalendarAdvance(Calendar,X172,W173,"f",FALSE)</f>
        <v>42402</v>
      </c>
      <c r="Y173" s="1404">
        <f>_xll.qlCalendarAdvance(Calendar,X173,NDays&amp;"D")</f>
        <v>42402</v>
      </c>
      <c r="Z173" s="1403">
        <v>8.5447724266800897E-3</v>
      </c>
      <c r="AA173" s="1411">
        <v>7.7680183593542562E-3</v>
      </c>
    </row>
    <row r="174" spans="19:27" x14ac:dyDescent="0.2">
      <c r="S174" s="399"/>
      <c r="T174" s="1401"/>
      <c r="W174" s="864" t="str">
        <f t="shared" si="12"/>
        <v>1D</v>
      </c>
      <c r="X174" s="1405">
        <f>_xll.qlCalendarAdvance(Calendar,X173,W174,"f",FALSE)</f>
        <v>42403</v>
      </c>
      <c r="Y174" s="1404">
        <f>_xll.qlCalendarAdvance(Calendar,X174,NDays&amp;"D")</f>
        <v>42403</v>
      </c>
      <c r="Z174" s="1403">
        <v>8.5532209957083719E-3</v>
      </c>
      <c r="AA174" s="1411">
        <v>7.7845210439786428E-3</v>
      </c>
    </row>
    <row r="175" spans="19:27" x14ac:dyDescent="0.2">
      <c r="S175" s="399"/>
      <c r="T175" s="1401"/>
      <c r="W175" s="864" t="str">
        <f t="shared" si="12"/>
        <v>1D</v>
      </c>
      <c r="X175" s="1405">
        <f>_xll.qlCalendarAdvance(Calendar,X174,W175,"f",FALSE)</f>
        <v>42404</v>
      </c>
      <c r="Y175" s="1404">
        <f>_xll.qlCalendarAdvance(Calendar,X175,NDays&amp;"D")</f>
        <v>42404</v>
      </c>
      <c r="Z175" s="1403">
        <v>8.570600606793044E-3</v>
      </c>
      <c r="AA175" s="1411">
        <v>7.8010429638031287E-3</v>
      </c>
    </row>
    <row r="176" spans="19:27" x14ac:dyDescent="0.2">
      <c r="S176" s="399"/>
      <c r="T176" s="1401"/>
      <c r="W176" s="864" t="str">
        <f t="shared" si="12"/>
        <v>1D</v>
      </c>
      <c r="X176" s="1405">
        <f>_xll.qlCalendarAdvance(Calendar,X175,W176,"f",FALSE)</f>
        <v>42405</v>
      </c>
      <c r="Y176" s="1404">
        <f>_xll.qlCalendarAdvance(Calendar,X176,NDays&amp;"D")</f>
        <v>42405</v>
      </c>
      <c r="Z176" s="1403">
        <v>8.5879981272146931E-3</v>
      </c>
      <c r="AA176" s="1411">
        <v>7.8343190697198022E-3</v>
      </c>
    </row>
    <row r="177" spans="19:27" x14ac:dyDescent="0.2">
      <c r="S177" s="399"/>
      <c r="T177" s="1401"/>
      <c r="W177" s="864" t="str">
        <f t="shared" si="12"/>
        <v>1D</v>
      </c>
      <c r="X177" s="1405">
        <f>_xll.qlCalendarAdvance(Calendar,X176,W177,"f",FALSE)</f>
        <v>42408</v>
      </c>
      <c r="Y177" s="1404">
        <f>_xll.qlCalendarAdvance(Calendar,X177,NDays&amp;"D")</f>
        <v>42408</v>
      </c>
      <c r="Z177" s="1403">
        <v>8.6492650859021671E-3</v>
      </c>
      <c r="AA177" s="1411">
        <v>7.8673229958314828E-3</v>
      </c>
    </row>
    <row r="178" spans="19:27" x14ac:dyDescent="0.2">
      <c r="S178" s="399"/>
      <c r="T178" s="1401"/>
      <c r="W178" s="864" t="str">
        <f t="shared" si="12"/>
        <v>1D</v>
      </c>
      <c r="X178" s="1405">
        <f>_xll.qlCalendarAdvance(Calendar,X177,W178,"f",FALSE)</f>
        <v>42409</v>
      </c>
      <c r="Y178" s="1404">
        <f>_xll.qlCalendarAdvance(Calendar,X178,NDays&amp;"D")</f>
        <v>42409</v>
      </c>
      <c r="Z178" s="1403">
        <v>8.6577667191637779E-3</v>
      </c>
      <c r="AA178" s="1411">
        <v>7.883941092061697E-3</v>
      </c>
    </row>
    <row r="179" spans="19:27" x14ac:dyDescent="0.2">
      <c r="S179" s="399"/>
      <c r="T179" s="1401"/>
      <c r="W179" s="864" t="str">
        <f t="shared" si="12"/>
        <v>1D</v>
      </c>
      <c r="X179" s="1405">
        <f>_xll.qlCalendarAdvance(Calendar,X178,W179,"f",FALSE)</f>
        <v>42410</v>
      </c>
      <c r="Y179" s="1404">
        <f>_xll.qlCalendarAdvance(Calendar,X179,NDays&amp;"D")</f>
        <v>42410</v>
      </c>
      <c r="Z179" s="1403">
        <v>8.6752533489382732E-3</v>
      </c>
      <c r="AA179" s="1411">
        <v>7.9005784234920107E-3</v>
      </c>
    </row>
    <row r="180" spans="19:27" x14ac:dyDescent="0.2">
      <c r="S180" s="399"/>
      <c r="T180" s="1401"/>
      <c r="W180" s="864" t="str">
        <f t="shared" si="12"/>
        <v>1D</v>
      </c>
      <c r="X180" s="1405">
        <f>_xll.qlCalendarAdvance(Calendar,X179,W180,"f",FALSE)</f>
        <v>42411</v>
      </c>
      <c r="Y180" s="1404">
        <f>_xll.qlCalendarAdvance(Calendar,X180,NDays&amp;"D")</f>
        <v>42411</v>
      </c>
      <c r="Z180" s="1403">
        <v>8.6927577131167538E-3</v>
      </c>
      <c r="AA180" s="1411">
        <v>7.9172349902845163E-3</v>
      </c>
    </row>
    <row r="181" spans="19:27" x14ac:dyDescent="0.2">
      <c r="S181" s="399"/>
      <c r="T181" s="1401"/>
      <c r="W181" s="864" t="str">
        <f t="shared" si="12"/>
        <v>1D</v>
      </c>
      <c r="X181" s="1405">
        <f>_xll.qlCalendarAdvance(Calendar,X180,W181,"f",FALSE)</f>
        <v>42412</v>
      </c>
      <c r="Y181" s="1404">
        <f>_xll.qlCalendarAdvance(Calendar,X181,NDays&amp;"D")</f>
        <v>42412</v>
      </c>
      <c r="Z181" s="1403">
        <v>8.7102797825414635E-3</v>
      </c>
      <c r="AA181" s="1411">
        <v>7.9507854267043179E-3</v>
      </c>
    </row>
    <row r="182" spans="19:27" x14ac:dyDescent="0.2">
      <c r="S182" s="399"/>
      <c r="T182" s="1401"/>
      <c r="W182" s="864" t="str">
        <f t="shared" si="12"/>
        <v>1D</v>
      </c>
      <c r="X182" s="1405">
        <f>_xll.qlCalendarAdvance(Calendar,X181,W182,"f",FALSE)</f>
        <v>42415</v>
      </c>
      <c r="Y182" s="1404">
        <f>_xll.qlCalendarAdvance(Calendar,X182,NDays&amp;"D")</f>
        <v>42415</v>
      </c>
      <c r="Z182" s="1403">
        <v>8.7719818381582059E-3</v>
      </c>
      <c r="AA182" s="1411">
        <v>7.9840536103470416E-3</v>
      </c>
    </row>
    <row r="183" spans="19:27" x14ac:dyDescent="0.2">
      <c r="S183" s="399"/>
      <c r="T183" s="1401"/>
      <c r="W183" s="864" t="str">
        <f t="shared" si="12"/>
        <v>1D</v>
      </c>
      <c r="X183" s="1405">
        <f>_xll.qlCalendarAdvance(Calendar,X182,W183,"f",FALSE)</f>
        <v>42416</v>
      </c>
      <c r="Y183" s="1404">
        <f>_xll.qlCalendarAdvance(Calendar,X183,NDays&amp;"D")</f>
        <v>42416</v>
      </c>
      <c r="Z183" s="1403">
        <v>8.7805445295647336E-3</v>
      </c>
      <c r="AA183" s="1411">
        <v>8.0008063535452756E-3</v>
      </c>
    </row>
    <row r="184" spans="19:27" x14ac:dyDescent="0.2">
      <c r="S184" s="399"/>
      <c r="T184" s="1401"/>
      <c r="W184" s="864" t="str">
        <f t="shared" si="12"/>
        <v>1D</v>
      </c>
      <c r="X184" s="1405">
        <f>_xll.qlCalendarAdvance(Calendar,X183,W184,"f",FALSE)</f>
        <v>42417</v>
      </c>
      <c r="Y184" s="1404">
        <f>_xll.qlCalendarAdvance(Calendar,X184,NDays&amp;"D")</f>
        <v>42417</v>
      </c>
      <c r="Z184" s="1403">
        <v>8.7981546878642559E-3</v>
      </c>
      <c r="AA184" s="1411">
        <v>8.0175783321057015E-3</v>
      </c>
    </row>
    <row r="185" spans="19:27" x14ac:dyDescent="0.2">
      <c r="S185" s="399"/>
      <c r="T185" s="1401"/>
      <c r="W185" s="864" t="str">
        <f t="shared" si="12"/>
        <v>1D</v>
      </c>
      <c r="X185" s="1405">
        <f>_xll.qlCalendarAdvance(Calendar,X184,W185,"f",FALSE)</f>
        <v>42418</v>
      </c>
      <c r="Y185" s="1404">
        <f>_xll.qlCalendarAdvance(Calendar,X185,NDays&amp;"D")</f>
        <v>42418</v>
      </c>
      <c r="Z185" s="1403">
        <v>8.8157823764653098E-3</v>
      </c>
      <c r="AA185" s="1411">
        <v>8.034369545947273E-3</v>
      </c>
    </row>
    <row r="186" spans="19:27" x14ac:dyDescent="0.2">
      <c r="S186" s="399"/>
      <c r="T186" s="1401"/>
      <c r="W186" s="864" t="str">
        <f t="shared" si="12"/>
        <v>1D</v>
      </c>
      <c r="X186" s="1405">
        <f>_xll.qlCalendarAdvance(Calendar,X185,W186,"f",FALSE)</f>
        <v>42419</v>
      </c>
      <c r="Y186" s="1404">
        <f>_xll.qlCalendarAdvance(Calendar,X186,NDays&amp;"D")</f>
        <v>42419</v>
      </c>
      <c r="Z186" s="1403">
        <v>8.8334275662092458E-3</v>
      </c>
      <c r="AA186" s="1411">
        <v>8.0681944290095231E-3</v>
      </c>
    </row>
    <row r="187" spans="19:27" x14ac:dyDescent="0.2">
      <c r="S187" s="399"/>
      <c r="T187" s="1401"/>
      <c r="W187" s="864" t="str">
        <f t="shared" si="12"/>
        <v>1D</v>
      </c>
      <c r="X187" s="1405">
        <f>_xll.qlCalendarAdvance(Calendar,X186,W187,"f",FALSE)</f>
        <v>42422</v>
      </c>
      <c r="Y187" s="1404">
        <f>_xll.qlCalendarAdvance(Calendar,X187,NDays&amp;"D")</f>
        <v>42422</v>
      </c>
      <c r="Z187" s="1403">
        <v>8.8955600255482773E-3</v>
      </c>
      <c r="AA187" s="1411">
        <v>8.1017267543681548E-3</v>
      </c>
    </row>
    <row r="188" spans="19:27" x14ac:dyDescent="0.2">
      <c r="S188" s="399"/>
      <c r="T188" s="1401"/>
      <c r="W188" s="864" t="str">
        <f t="shared" si="12"/>
        <v>1D</v>
      </c>
      <c r="X188" s="1405">
        <f>_xll.qlCalendarAdvance(Calendar,X187,W188,"f",FALSE)</f>
        <v>42423</v>
      </c>
      <c r="Y188" s="1404">
        <f>_xll.qlCalendarAdvance(Calendar,X188,NDays&amp;"D")</f>
        <v>42423</v>
      </c>
      <c r="Z188" s="1403">
        <v>8.9041827534326705E-3</v>
      </c>
      <c r="AA188" s="1411">
        <v>8.1186141447775473E-3</v>
      </c>
    </row>
    <row r="189" spans="19:27" x14ac:dyDescent="0.2">
      <c r="S189" s="399"/>
      <c r="T189" s="1401"/>
      <c r="W189" s="864" t="str">
        <f t="shared" si="12"/>
        <v>1D</v>
      </c>
      <c r="X189" s="1405">
        <f>_xll.qlCalendarAdvance(Calendar,X188,W189,"f",FALSE)</f>
        <v>42424</v>
      </c>
      <c r="Y189" s="1404">
        <f>_xll.qlCalendarAdvance(Calendar,X189,NDays&amp;"D")</f>
        <v>42424</v>
      </c>
      <c r="Z189" s="1403">
        <v>8.9219150115031412E-3</v>
      </c>
      <c r="AA189" s="1411">
        <v>8.1355207704680854E-3</v>
      </c>
    </row>
    <row r="190" spans="19:27" x14ac:dyDescent="0.2">
      <c r="S190" s="399"/>
      <c r="T190" s="1401"/>
      <c r="W190" s="864" t="str">
        <f t="shared" si="12"/>
        <v>1D</v>
      </c>
      <c r="X190" s="1405">
        <f>_xll.qlCalendarAdvance(Calendar,X189,W190,"f",FALSE)</f>
        <v>42425</v>
      </c>
      <c r="Y190" s="1404">
        <f>_xll.qlCalendarAdvance(Calendar,X190,NDays&amp;"D")</f>
        <v>42425</v>
      </c>
      <c r="Z190" s="1403">
        <v>8.9396645957600853E-3</v>
      </c>
      <c r="AA190" s="1411">
        <v>8.1524466315208155E-3</v>
      </c>
    </row>
    <row r="191" spans="19:27" x14ac:dyDescent="0.2">
      <c r="S191" s="399"/>
      <c r="T191" s="1401"/>
      <c r="W191" s="864" t="str">
        <f t="shared" si="12"/>
        <v>1D</v>
      </c>
      <c r="X191" s="1405">
        <f>_xll.qlCalendarAdvance(Calendar,X190,W191,"f",FALSE)</f>
        <v>42426</v>
      </c>
      <c r="Y191" s="1404">
        <f>_xll.qlCalendarAdvance(Calendar,X191,NDays&amp;"D")</f>
        <v>42426</v>
      </c>
      <c r="Z191" s="1403">
        <v>8.9574314770412503E-3</v>
      </c>
      <c r="AA191" s="1411">
        <v>8.1865460793369618E-3</v>
      </c>
    </row>
    <row r="192" spans="19:27" x14ac:dyDescent="0.2">
      <c r="S192" s="399"/>
      <c r="T192" s="1401"/>
      <c r="W192" s="864" t="str">
        <f t="shared" si="12"/>
        <v>1D</v>
      </c>
      <c r="X192" s="1405">
        <f>_xll.qlCalendarAdvance(Calendar,X191,W192,"f",FALSE)</f>
        <v>42429</v>
      </c>
      <c r="Y192" s="1404">
        <f>_xll.qlCalendarAdvance(Calendar,X192,NDays&amp;"D")</f>
        <v>42429</v>
      </c>
      <c r="Z192" s="1403">
        <v>9.0291499222346014E-3</v>
      </c>
      <c r="AA192" s="1411">
        <v>8.2203424289484239E-3</v>
      </c>
    </row>
    <row r="193" spans="19:27" x14ac:dyDescent="0.2">
      <c r="S193" s="399"/>
      <c r="T193" s="1401"/>
      <c r="W193" s="864" t="str">
        <f t="shared" si="12"/>
        <v>1D</v>
      </c>
      <c r="X193" s="1405">
        <f>_xll.qlCalendarAdvance(Calendar,X192,W193,"f",FALSE)</f>
        <v>42430</v>
      </c>
      <c r="Y193" s="1404">
        <f>_xll.qlCalendarAdvance(Calendar,X193,NDays&amp;"D")</f>
        <v>42430</v>
      </c>
      <c r="Z193" s="1403">
        <v>9.0470033714467671E-3</v>
      </c>
      <c r="AA193" s="1411">
        <v>8.2373644665689749E-3</v>
      </c>
    </row>
    <row r="194" spans="19:27" x14ac:dyDescent="0.2">
      <c r="S194" s="399"/>
      <c r="T194" s="1401"/>
      <c r="W194" s="864" t="str">
        <f t="shared" si="12"/>
        <v>1D</v>
      </c>
      <c r="X194" s="1405">
        <f>_xll.qlCalendarAdvance(Calendar,X193,W194,"f",FALSE)</f>
        <v>42431</v>
      </c>
      <c r="Y194" s="1404">
        <f>_xll.qlCalendarAdvance(Calendar,X194,NDays&amp;"D")</f>
        <v>42431</v>
      </c>
      <c r="Z194" s="1403">
        <v>9.0648739651098872E-3</v>
      </c>
      <c r="AA194" s="1411">
        <v>8.2544057396327641E-3</v>
      </c>
    </row>
    <row r="195" spans="19:27" x14ac:dyDescent="0.2">
      <c r="S195" s="399"/>
      <c r="T195" s="1401"/>
      <c r="W195" s="864" t="str">
        <f t="shared" si="12"/>
        <v>1D</v>
      </c>
      <c r="X195" s="1405">
        <f>_xll.qlCalendarAdvance(Calendar,X194,W195,"f",FALSE)</f>
        <v>42432</v>
      </c>
      <c r="Y195" s="1404">
        <f>_xll.qlCalendarAdvance(Calendar,X195,NDays&amp;"D")</f>
        <v>42432</v>
      </c>
      <c r="Z195" s="1403">
        <v>9.0827616747044815E-3</v>
      </c>
      <c r="AA195" s="1411">
        <v>8.271466247977699E-3</v>
      </c>
    </row>
    <row r="196" spans="19:27" x14ac:dyDescent="0.2">
      <c r="S196" s="399"/>
      <c r="T196" s="1401"/>
      <c r="W196" s="864" t="str">
        <f t="shared" si="12"/>
        <v>1D</v>
      </c>
      <c r="X196" s="1405">
        <f>_xll.qlCalendarAdvance(Calendar,X195,W196,"f",FALSE)</f>
        <v>42433</v>
      </c>
      <c r="Y196" s="1404">
        <f>_xll.qlCalendarAdvance(Calendar,X196,NDays&amp;"D")</f>
        <v>42433</v>
      </c>
      <c r="Z196" s="1403">
        <v>9.1190755163239011E-3</v>
      </c>
      <c r="AA196" s="1411">
        <v>8.305840380496237E-3</v>
      </c>
    </row>
    <row r="197" spans="19:27" x14ac:dyDescent="0.2">
      <c r="S197" s="399"/>
      <c r="T197" s="1401"/>
      <c r="W197" s="864" t="str">
        <f t="shared" si="12"/>
        <v>1D</v>
      </c>
      <c r="X197" s="1405">
        <f>_xll.qlCalendarAdvance(Calendar,X196,W197,"f",FALSE)</f>
        <v>42436</v>
      </c>
      <c r="Y197" s="1404">
        <f>_xll.qlCalendarAdvance(Calendar,X197,NDays&amp;"D")</f>
        <v>42436</v>
      </c>
      <c r="Z197" s="1403">
        <v>9.1544831019965203E-3</v>
      </c>
      <c r="AA197" s="1411">
        <v>8.3399006348983118E-3</v>
      </c>
    </row>
    <row r="198" spans="19:27" x14ac:dyDescent="0.2">
      <c r="S198" s="399"/>
      <c r="T198" s="1401"/>
      <c r="W198" s="864" t="str">
        <f t="shared" si="12"/>
        <v>1D</v>
      </c>
      <c r="X198" s="1405">
        <f>_xll.qlCalendarAdvance(Calendar,X197,W198,"f",FALSE)</f>
        <v>42437</v>
      </c>
      <c r="Y198" s="1404">
        <f>_xll.qlCalendarAdvance(Calendar,X198,NDays&amp;"D")</f>
        <v>42437</v>
      </c>
      <c r="Z198" s="1403">
        <v>9.1724559634421676E-3</v>
      </c>
      <c r="AA198" s="1411">
        <v>8.3570573199731601E-3</v>
      </c>
    </row>
    <row r="199" spans="19:27" x14ac:dyDescent="0.2">
      <c r="S199" s="399"/>
      <c r="T199" s="1401"/>
      <c r="W199" s="864" t="str">
        <f t="shared" si="12"/>
        <v>1D</v>
      </c>
      <c r="X199" s="1405">
        <f>_xll.qlCalendarAdvance(Calendar,X198,W199,"f",FALSE)</f>
        <v>42438</v>
      </c>
      <c r="Y199" s="1404">
        <f>_xll.qlCalendarAdvance(Calendar,X199,NDays&amp;"D")</f>
        <v>42438</v>
      </c>
      <c r="Z199" s="1403">
        <v>9.1904457696944733E-3</v>
      </c>
      <c r="AA199" s="1411">
        <v>8.3742332404102005E-3</v>
      </c>
    </row>
    <row r="200" spans="19:27" x14ac:dyDescent="0.2">
      <c r="S200" s="399"/>
      <c r="T200" s="1401"/>
      <c r="W200" s="864" t="str">
        <f t="shared" si="12"/>
        <v>1D</v>
      </c>
      <c r="X200" s="1405">
        <f>_xll.qlCalendarAdvance(Calendar,X199,W200,"f",FALSE)</f>
        <v>42439</v>
      </c>
      <c r="Y200" s="1404">
        <f>_xll.qlCalendarAdvance(Calendar,X200,NDays&amp;"D")</f>
        <v>42439</v>
      </c>
      <c r="Z200" s="1403">
        <v>9.2084524922321914E-3</v>
      </c>
      <c r="AA200" s="1411">
        <v>8.3914283962094327E-3</v>
      </c>
    </row>
    <row r="201" spans="19:27" x14ac:dyDescent="0.2">
      <c r="S201" s="399"/>
      <c r="T201" s="1401"/>
      <c r="W201" s="864" t="str">
        <f t="shared" si="12"/>
        <v>1D</v>
      </c>
      <c r="X201" s="1405">
        <f>_xll.qlCalendarAdvance(Calendar,X200,W201,"f",FALSE)</f>
        <v>42440</v>
      </c>
      <c r="Y201" s="1404">
        <f>_xll.qlCalendarAdvance(Calendar,X201,NDays&amp;"D")</f>
        <v>42440</v>
      </c>
      <c r="Z201" s="1403">
        <v>9.2450086507350881E-3</v>
      </c>
      <c r="AA201" s="1411">
        <v>8.4260773351888911E-3</v>
      </c>
    </row>
    <row r="202" spans="19:27" x14ac:dyDescent="0.2">
      <c r="S202" s="399"/>
      <c r="T202" s="1401"/>
      <c r="W202" s="864" t="str">
        <f t="shared" si="12"/>
        <v>1D</v>
      </c>
      <c r="X202" s="1405">
        <f>_xll.qlCalendarAdvance(Calendar,X201,W202,"f",FALSE)</f>
        <v>42443</v>
      </c>
      <c r="Y202" s="1404">
        <f>_xll.qlCalendarAdvance(Calendar,X202,NDays&amp;"D")</f>
        <v>42443</v>
      </c>
      <c r="Z202" s="1403">
        <v>9.2806479747735721E-3</v>
      </c>
      <c r="AA202" s="1411">
        <v>8.4604013731093275E-3</v>
      </c>
    </row>
    <row r="203" spans="19:27" x14ac:dyDescent="0.2">
      <c r="S203" s="399"/>
      <c r="T203" s="1401"/>
      <c r="W203" s="864" t="str">
        <f t="shared" si="12"/>
        <v>1D</v>
      </c>
      <c r="X203" s="1405">
        <f>_xll.qlCalendarAdvance(Calendar,X202,W203,"f",FALSE)</f>
        <v>42444</v>
      </c>
      <c r="Y203" s="1404">
        <f>_xll.qlCalendarAdvance(Calendar,X203,NDays&amp;"D")</f>
        <v>42444</v>
      </c>
      <c r="Z203" s="1403">
        <v>9.2987388508932803E-3</v>
      </c>
      <c r="AA203" s="1411">
        <v>8.4776927058005658E-3</v>
      </c>
    </row>
    <row r="204" spans="19:27" x14ac:dyDescent="0.2">
      <c r="S204" s="399"/>
      <c r="T204" s="1401"/>
      <c r="W204" s="864" t="str">
        <f t="shared" si="12"/>
        <v>1D</v>
      </c>
      <c r="X204" s="1405">
        <f>_xll.qlCalendarAdvance(Calendar,X203,W204,"f",FALSE)</f>
        <v>42445</v>
      </c>
      <c r="Y204" s="1404">
        <f>_xll.qlCalendarAdvance(Calendar,X204,NDays&amp;"D")</f>
        <v>42445</v>
      </c>
      <c r="Z204" s="1403">
        <v>9.3168464721577263E-3</v>
      </c>
      <c r="AA204" s="1411">
        <v>8.4950028340158301E-3</v>
      </c>
    </row>
    <row r="205" spans="19:27" x14ac:dyDescent="0.2">
      <c r="S205" s="399"/>
      <c r="T205" s="1401"/>
      <c r="W205" s="864" t="str">
        <f t="shared" si="12"/>
        <v>1D</v>
      </c>
      <c r="X205" s="1405">
        <f>_xll.qlCalendarAdvance(Calendar,X204,W205,"f",FALSE)</f>
        <v>42446</v>
      </c>
      <c r="Y205" s="1404">
        <f>_xll.qlCalendarAdvance(Calendar,X205,NDays&amp;"D")</f>
        <v>42446</v>
      </c>
      <c r="Z205" s="1403">
        <v>9.3349707646306814E-3</v>
      </c>
      <c r="AA205" s="1411">
        <v>8.5123299983214107E-3</v>
      </c>
    </row>
    <row r="206" spans="19:27" x14ac:dyDescent="0.2">
      <c r="S206" s="399"/>
      <c r="T206" s="1401"/>
      <c r="W206" s="864" t="str">
        <f t="shared" si="12"/>
        <v>1D</v>
      </c>
      <c r="X206" s="1405">
        <f>_xll.qlCalendarAdvance(Calendar,X205,W206,"f",FALSE)</f>
        <v>42447</v>
      </c>
      <c r="Y206" s="1404">
        <f>_xll.qlCalendarAdvance(Calendar,X206,NDays&amp;"D")</f>
        <v>42447</v>
      </c>
      <c r="Z206" s="1403">
        <v>9.3717647707142783E-3</v>
      </c>
      <c r="AA206" s="1411">
        <v>8.5472397916445501E-3</v>
      </c>
    </row>
    <row r="207" spans="19:27" x14ac:dyDescent="0.2">
      <c r="S207" s="399"/>
      <c r="T207" s="1401"/>
      <c r="W207" s="864" t="str">
        <f t="shared" si="12"/>
        <v>1D</v>
      </c>
      <c r="X207" s="1405">
        <f>_xll.qlCalendarAdvance(Calendar,X206,W207,"f",FALSE)</f>
        <v>42450</v>
      </c>
      <c r="Y207" s="1404">
        <f>_xll.qlCalendarAdvance(Calendar,X207,NDays&amp;"D")</f>
        <v>42450</v>
      </c>
      <c r="Z207" s="1403">
        <v>9.4076290804494429E-3</v>
      </c>
      <c r="AA207" s="1411">
        <v>8.5818046191998842E-3</v>
      </c>
    </row>
    <row r="208" spans="19:27" x14ac:dyDescent="0.2">
      <c r="S208" s="399"/>
      <c r="T208" s="1401"/>
      <c r="W208" s="864" t="str">
        <f t="shared" si="12"/>
        <v>1D</v>
      </c>
      <c r="X208" s="1405">
        <f>_xll.qlCalendarAdvance(Calendar,X207,W208,"f",FALSE)</f>
        <v>42451</v>
      </c>
      <c r="Y208" s="1404">
        <f>_xll.qlCalendarAdvance(Calendar,X208,NDays&amp;"D")</f>
        <v>42451</v>
      </c>
      <c r="Z208" s="1403">
        <v>9.4258324407683405E-3</v>
      </c>
      <c r="AA208" s="1411">
        <v>8.5992147651714479E-3</v>
      </c>
    </row>
    <row r="209" spans="19:27" x14ac:dyDescent="0.2">
      <c r="S209" s="399"/>
      <c r="T209" s="1401"/>
      <c r="W209" s="864" t="str">
        <f t="shared" si="12"/>
        <v>1D</v>
      </c>
      <c r="X209" s="1405">
        <f>_xll.qlCalendarAdvance(Calendar,X208,W209,"f",FALSE)</f>
        <v>42452</v>
      </c>
      <c r="Y209" s="1404">
        <f>_xll.qlCalendarAdvance(Calendar,X209,NDays&amp;"D")</f>
        <v>42452</v>
      </c>
      <c r="Z209" s="1403">
        <v>9.4440507115652952E-3</v>
      </c>
      <c r="AA209" s="1411">
        <v>8.6166415076383007E-3</v>
      </c>
    </row>
    <row r="210" spans="19:27" x14ac:dyDescent="0.2">
      <c r="S210" s="399"/>
      <c r="T210" s="1401"/>
      <c r="W210" s="864" t="str">
        <f t="shared" si="12"/>
        <v>1D</v>
      </c>
      <c r="X210" s="1405">
        <f>_xll.qlCalendarAdvance(Calendar,X209,W210,"f",FALSE)</f>
        <v>42453</v>
      </c>
      <c r="Y210" s="1404">
        <f>_xll.qlCalendarAdvance(Calendar,X210,NDays&amp;"D")</f>
        <v>42453</v>
      </c>
      <c r="Z210" s="1403">
        <v>9.4622835917991827E-3</v>
      </c>
      <c r="AA210" s="1411">
        <v>8.6694497111647895E-3</v>
      </c>
    </row>
    <row r="211" spans="19:27" x14ac:dyDescent="0.2">
      <c r="S211" s="399"/>
      <c r="T211" s="1401"/>
      <c r="W211" s="864" t="str">
        <f t="shared" si="12"/>
        <v>1D</v>
      </c>
      <c r="X211" s="1405">
        <f>_xll.qlCalendarAdvance(Calendar,X210,W211,"f",FALSE)</f>
        <v>42458</v>
      </c>
      <c r="Y211" s="1404">
        <f>_xll.qlCalendarAdvance(Calendar,X211,NDays&amp;"D")</f>
        <v>42458</v>
      </c>
      <c r="Z211" s="1403">
        <v>9.5536565976639398E-3</v>
      </c>
      <c r="AA211" s="1411">
        <v>8.7215504853555004E-3</v>
      </c>
    </row>
    <row r="212" spans="19:27" x14ac:dyDescent="0.2">
      <c r="S212" s="399"/>
      <c r="T212" s="1401"/>
      <c r="W212" s="864" t="str">
        <f t="shared" ref="W212:W275" si="13">W211</f>
        <v>1D</v>
      </c>
      <c r="X212" s="1405">
        <f>_xll.qlCalendarAdvance(Calendar,X211,W212,"f",FALSE)</f>
        <v>42459</v>
      </c>
      <c r="Y212" s="1404">
        <f>_xll.qlCalendarAdvance(Calendar,X212,NDays&amp;"D")</f>
        <v>42459</v>
      </c>
      <c r="Z212" s="1403">
        <v>9.5719708123272237E-3</v>
      </c>
      <c r="AA212" s="1411">
        <v>8.7390934022357758E-3</v>
      </c>
    </row>
    <row r="213" spans="19:27" x14ac:dyDescent="0.2">
      <c r="S213" s="399"/>
      <c r="T213" s="1401"/>
      <c r="W213" s="864" t="str">
        <f t="shared" si="13"/>
        <v>1D</v>
      </c>
      <c r="X213" s="1405">
        <f>_xll.qlCalendarAdvance(Calendar,X212,W213,"f",FALSE)</f>
        <v>42460</v>
      </c>
      <c r="Y213" s="1404">
        <f>_xll.qlCalendarAdvance(Calendar,X213,NDays&amp;"D")</f>
        <v>42460</v>
      </c>
      <c r="Z213" s="1403">
        <v>9.5808939186629964E-3</v>
      </c>
      <c r="AA213" s="1411">
        <v>8.7566529154492478E-3</v>
      </c>
    </row>
    <row r="214" spans="19:27" x14ac:dyDescent="0.2">
      <c r="S214" s="399"/>
      <c r="T214" s="1401"/>
      <c r="W214" s="864" t="str">
        <f t="shared" si="13"/>
        <v>1D</v>
      </c>
      <c r="X214" s="1405">
        <f>_xll.qlCalendarAdvance(Calendar,X213,W214,"f",FALSE)</f>
        <v>42461</v>
      </c>
      <c r="Y214" s="1404">
        <f>_xll.qlCalendarAdvance(Calendar,X214,NDays&amp;"D")</f>
        <v>42461</v>
      </c>
      <c r="Z214" s="1403">
        <v>9.599228165349619E-3</v>
      </c>
      <c r="AA214" s="1411">
        <v>8.7920390351085391E-3</v>
      </c>
    </row>
    <row r="215" spans="19:27" x14ac:dyDescent="0.2">
      <c r="S215" s="399"/>
      <c r="T215" s="1401"/>
      <c r="W215" s="864" t="str">
        <f t="shared" si="13"/>
        <v>1D</v>
      </c>
      <c r="X215" s="1405">
        <f>_xll.qlCalendarAdvance(Calendar,X214,W215,"f",FALSE)</f>
        <v>42464</v>
      </c>
      <c r="Y215" s="1404">
        <f>_xll.qlCalendarAdvance(Calendar,X215,NDays&amp;"D")</f>
        <v>42464</v>
      </c>
      <c r="Z215" s="1403">
        <v>9.6543025884668985E-3</v>
      </c>
      <c r="AA215" s="1411">
        <v>8.8270569321213799E-3</v>
      </c>
    </row>
    <row r="216" spans="19:27" x14ac:dyDescent="0.2">
      <c r="S216" s="399"/>
      <c r="T216" s="1401"/>
      <c r="W216" s="864" t="str">
        <f t="shared" si="13"/>
        <v>1D</v>
      </c>
      <c r="X216" s="1405">
        <f>_xll.qlCalendarAdvance(Calendar,X215,W216,"f",FALSE)</f>
        <v>42465</v>
      </c>
      <c r="Y216" s="1404">
        <f>_xll.qlCalendarAdvance(Calendar,X216,NDays&amp;"D")</f>
        <v>42465</v>
      </c>
      <c r="Z216" s="1403">
        <v>9.6726836091860433E-3</v>
      </c>
      <c r="AA216" s="1411">
        <v>8.8446994272439738E-3</v>
      </c>
    </row>
    <row r="217" spans="19:27" x14ac:dyDescent="0.2">
      <c r="S217" s="399"/>
      <c r="T217" s="1401"/>
      <c r="W217" s="864" t="str">
        <f t="shared" si="13"/>
        <v>1D</v>
      </c>
      <c r="X217" s="1405">
        <f>_xll.qlCalendarAdvance(Calendar,X216,W217,"f",FALSE)</f>
        <v>42466</v>
      </c>
      <c r="Y217" s="1404">
        <f>_xll.qlCalendarAdvance(Calendar,X217,NDays&amp;"D")</f>
        <v>42466</v>
      </c>
      <c r="Z217" s="1403">
        <v>9.6910755623938628E-3</v>
      </c>
      <c r="AA217" s="1411">
        <v>8.8623585187808107E-3</v>
      </c>
    </row>
    <row r="218" spans="19:27" x14ac:dyDescent="0.2">
      <c r="S218" s="399"/>
      <c r="T218" s="1401"/>
      <c r="W218" s="864" t="str">
        <f t="shared" si="13"/>
        <v>1D</v>
      </c>
      <c r="X218" s="1405">
        <f>_xll.qlCalendarAdvance(Calendar,X217,W218,"f",FALSE)</f>
        <v>42467</v>
      </c>
      <c r="Y218" s="1404">
        <f>_xll.qlCalendarAdvance(Calendar,X218,NDays&amp;"D")</f>
        <v>42467</v>
      </c>
      <c r="Z218" s="1403">
        <v>9.7094781436716203E-3</v>
      </c>
      <c r="AA218" s="1411">
        <v>8.8800342066508442E-3</v>
      </c>
    </row>
    <row r="219" spans="19:27" x14ac:dyDescent="0.2">
      <c r="S219" s="399"/>
      <c r="T219" s="1401"/>
      <c r="W219" s="864" t="str">
        <f t="shared" si="13"/>
        <v>1D</v>
      </c>
      <c r="X219" s="1405">
        <f>_xll.qlCalendarAdvance(Calendar,X218,W219,"f",FALSE)</f>
        <v>42468</v>
      </c>
      <c r="Y219" s="1404">
        <f>_xll.qlCalendarAdvance(Calendar,X219,NDays&amp;"D")</f>
        <v>42468</v>
      </c>
      <c r="Z219" s="1403">
        <v>9.727891048597016E-3</v>
      </c>
      <c r="AA219" s="1411">
        <v>8.9156586724536985E-3</v>
      </c>
    </row>
    <row r="220" spans="19:27" x14ac:dyDescent="0.2">
      <c r="S220" s="399"/>
      <c r="T220" s="1401"/>
      <c r="W220" s="864" t="str">
        <f t="shared" si="13"/>
        <v>1D</v>
      </c>
      <c r="X220" s="1405">
        <f>_xll.qlCalendarAdvance(Calendar,X219,W220,"f",FALSE)</f>
        <v>42471</v>
      </c>
      <c r="Y220" s="1404">
        <f>_xll.qlCalendarAdvance(Calendar,X220,NDays&amp;"D")</f>
        <v>42471</v>
      </c>
      <c r="Z220" s="1403">
        <v>9.7831886609282808E-3</v>
      </c>
      <c r="AA220" s="1411">
        <v>8.950902921949222E-3</v>
      </c>
    </row>
    <row r="221" spans="19:27" x14ac:dyDescent="0.2">
      <c r="S221" s="399"/>
      <c r="T221" s="1401"/>
      <c r="W221" s="864" t="str">
        <f t="shared" si="13"/>
        <v>1D</v>
      </c>
      <c r="X221" s="1405">
        <f>_xll.qlCalendarAdvance(Calendar,X220,W221,"f",FALSE)</f>
        <v>42472</v>
      </c>
      <c r="Y221" s="1404">
        <f>_xll.qlCalendarAdvance(Calendar,X221,NDays&amp;"D")</f>
        <v>42472</v>
      </c>
      <c r="Z221" s="1403">
        <v>9.8016398160894278E-3</v>
      </c>
      <c r="AA221" s="1411">
        <v>8.9686615917283774E-3</v>
      </c>
    </row>
    <row r="222" spans="19:27" x14ac:dyDescent="0.2">
      <c r="S222" s="399"/>
      <c r="T222" s="1401"/>
      <c r="W222" s="864" t="str">
        <f t="shared" si="13"/>
        <v>1D</v>
      </c>
      <c r="X222" s="1405">
        <f>_xll.qlCalendarAdvance(Calendar,X221,W222,"f",FALSE)</f>
        <v>42473</v>
      </c>
      <c r="Y222" s="1404">
        <f>_xll.qlCalendarAdvance(Calendar,X222,NDays&amp;"D")</f>
        <v>42473</v>
      </c>
      <c r="Z222" s="1403">
        <v>9.8200997726949832E-3</v>
      </c>
      <c r="AA222" s="1411">
        <v>8.9864368579217757E-3</v>
      </c>
    </row>
    <row r="223" spans="19:27" x14ac:dyDescent="0.2">
      <c r="S223" s="399"/>
      <c r="T223" s="1401"/>
      <c r="W223" s="864" t="str">
        <f t="shared" si="13"/>
        <v>1D</v>
      </c>
      <c r="X223" s="1405">
        <f>_xll.qlCalendarAdvance(Calendar,X222,W223,"f",FALSE)</f>
        <v>42474</v>
      </c>
      <c r="Y223" s="1404">
        <f>_xll.qlCalendarAdvance(Calendar,X223,NDays&amp;"D")</f>
        <v>42474</v>
      </c>
      <c r="Z223" s="1403">
        <v>9.8385682262852412E-3</v>
      </c>
      <c r="AA223" s="1411">
        <v>9.0042287205294169E-3</v>
      </c>
    </row>
    <row r="224" spans="19:27" x14ac:dyDescent="0.2">
      <c r="S224" s="399"/>
      <c r="T224" s="1401"/>
      <c r="W224" s="864" t="str">
        <f t="shared" si="13"/>
        <v>1D</v>
      </c>
      <c r="X224" s="1405">
        <f>_xll.qlCalendarAdvance(Calendar,X223,W224,"f",FALSE)</f>
        <v>42475</v>
      </c>
      <c r="Y224" s="1404">
        <f>_xll.qlCalendarAdvance(Calendar,X224,NDays&amp;"D")</f>
        <v>42475</v>
      </c>
      <c r="Z224" s="1403">
        <v>9.8570448724013895E-3</v>
      </c>
      <c r="AA224" s="1411">
        <v>9.0400916568548588E-3</v>
      </c>
    </row>
    <row r="225" spans="19:27" x14ac:dyDescent="0.2">
      <c r="S225" s="399"/>
      <c r="T225" s="1401"/>
      <c r="W225" s="864" t="str">
        <f t="shared" si="13"/>
        <v>1D</v>
      </c>
      <c r="X225" s="1405">
        <f>_xll.qlCalendarAdvance(Calendar,X224,W225,"f",FALSE)</f>
        <v>42478</v>
      </c>
      <c r="Y225" s="1404">
        <f>_xll.qlCalendarAdvance(Calendar,X225,NDays&amp;"D")</f>
        <v>42478</v>
      </c>
      <c r="Z225" s="1403">
        <v>9.912520921181639E-3</v>
      </c>
      <c r="AA225" s="1411">
        <v>9.0755621349403182E-3</v>
      </c>
    </row>
    <row r="226" spans="19:27" x14ac:dyDescent="0.2">
      <c r="S226" s="399"/>
      <c r="T226" s="1401"/>
      <c r="W226" s="864" t="str">
        <f t="shared" si="13"/>
        <v>1D</v>
      </c>
      <c r="X226" s="1405">
        <f>_xll.qlCalendarAdvance(Calendar,X225,W226,"f",FALSE)</f>
        <v>42479</v>
      </c>
      <c r="Y226" s="1404">
        <f>_xll.qlCalendarAdvance(Calendar,X226,NDays&amp;"D")</f>
        <v>42479</v>
      </c>
      <c r="Z226" s="1403">
        <v>9.9310272926546629E-3</v>
      </c>
      <c r="AA226" s="1411">
        <v>9.0934369795381276E-3</v>
      </c>
    </row>
    <row r="227" spans="19:27" x14ac:dyDescent="0.2">
      <c r="S227" s="399"/>
      <c r="T227" s="1401"/>
      <c r="W227" s="864" t="str">
        <f t="shared" si="13"/>
        <v>1D</v>
      </c>
      <c r="X227" s="1405">
        <f>_xll.qlCalendarAdvance(Calendar,X226,W227,"f",FALSE)</f>
        <v>42480</v>
      </c>
      <c r="Y227" s="1404">
        <f>_xll.qlCalendarAdvance(Calendar,X227,NDays&amp;"D")</f>
        <v>42480</v>
      </c>
      <c r="Z227" s="1403">
        <v>9.9495403342553003E-3</v>
      </c>
      <c r="AA227" s="1411">
        <v>9.1113284205501799E-3</v>
      </c>
    </row>
    <row r="228" spans="19:27" x14ac:dyDescent="0.2">
      <c r="S228" s="399"/>
      <c r="T228" s="1401"/>
      <c r="W228" s="864" t="str">
        <f t="shared" si="13"/>
        <v>1D</v>
      </c>
      <c r="X228" s="1405">
        <f>_xll.qlCalendarAdvance(Calendar,X227,W228,"f",FALSE)</f>
        <v>42481</v>
      </c>
      <c r="Y228" s="1404">
        <f>_xll.qlCalendarAdvance(Calendar,X228,NDays&amp;"D")</f>
        <v>42481</v>
      </c>
      <c r="Z228" s="1403">
        <v>9.9680597414882194E-3</v>
      </c>
      <c r="AA228" s="1411">
        <v>9.1292364580575214E-3</v>
      </c>
    </row>
    <row r="229" spans="19:27" x14ac:dyDescent="0.2">
      <c r="S229" s="399"/>
      <c r="T229" s="1401"/>
      <c r="W229" s="864" t="str">
        <f t="shared" si="13"/>
        <v>1D</v>
      </c>
      <c r="X229" s="1405">
        <f>_xll.qlCalendarAdvance(Calendar,X228,W229,"f",FALSE)</f>
        <v>42482</v>
      </c>
      <c r="Y229" s="1404">
        <f>_xll.qlCalendarAdvance(Calendar,X229,NDays&amp;"D")</f>
        <v>42482</v>
      </c>
      <c r="Z229" s="1403">
        <v>9.9865852098500758E-3</v>
      </c>
      <c r="AA229" s="1411">
        <v>9.1653379907974415E-3</v>
      </c>
    </row>
    <row r="230" spans="19:27" x14ac:dyDescent="0.2">
      <c r="S230" s="399"/>
      <c r="T230" s="1401"/>
      <c r="W230" s="864" t="str">
        <f t="shared" si="13"/>
        <v>1D</v>
      </c>
      <c r="X230" s="1405">
        <f>_xll.qlCalendarAdvance(Calendar,X229,W230,"f",FALSE)</f>
        <v>42485</v>
      </c>
      <c r="Y230" s="1404">
        <f>_xll.qlCalendarAdvance(Calendar,X230,NDays&amp;"D")</f>
        <v>42485</v>
      </c>
      <c r="Z230" s="1403">
        <v>1.0042194936614356E-2</v>
      </c>
      <c r="AA230" s="1411">
        <v>9.2010345720672237E-3</v>
      </c>
    </row>
    <row r="231" spans="19:27" x14ac:dyDescent="0.2">
      <c r="S231" s="399"/>
      <c r="T231" s="1401"/>
      <c r="W231" s="864" t="str">
        <f t="shared" si="13"/>
        <v>1D</v>
      </c>
      <c r="X231" s="1405">
        <f>_xll.qlCalendarAdvance(Calendar,X230,W231,"f",FALSE)</f>
        <v>42486</v>
      </c>
      <c r="Y231" s="1404">
        <f>_xll.qlCalendarAdvance(Calendar,X231,NDays&amp;"D")</f>
        <v>42486</v>
      </c>
      <c r="Z231" s="1403">
        <v>1.006074160436677E-2</v>
      </c>
      <c r="AA231" s="1411">
        <v>9.2190255916457797E-3</v>
      </c>
    </row>
    <row r="232" spans="19:27" x14ac:dyDescent="0.2">
      <c r="S232" s="399"/>
      <c r="T232" s="1401"/>
      <c r="W232" s="864" t="str">
        <f t="shared" si="13"/>
        <v>1D</v>
      </c>
      <c r="X232" s="1405">
        <f>_xll.qlCalendarAdvance(Calendar,X231,W232,"f",FALSE)</f>
        <v>42487</v>
      </c>
      <c r="Y232" s="1404">
        <f>_xll.qlCalendarAdvance(Calendar,X232,NDays&amp;"D")</f>
        <v>42487</v>
      </c>
      <c r="Z232" s="1403">
        <v>1.0079292810656582E-2</v>
      </c>
      <c r="AA232" s="1411">
        <v>9.2370332076385786E-3</v>
      </c>
    </row>
    <row r="233" spans="19:27" x14ac:dyDescent="0.2">
      <c r="S233" s="399"/>
      <c r="T233" s="1401"/>
      <c r="W233" s="864" t="str">
        <f t="shared" si="13"/>
        <v>1D</v>
      </c>
      <c r="X233" s="1405">
        <f>_xll.qlCalendarAdvance(Calendar,X232,W233,"f",FALSE)</f>
        <v>42488</v>
      </c>
      <c r="Y233" s="1404">
        <f>_xll.qlCalendarAdvance(Calendar,X233,NDays&amp;"D")</f>
        <v>42488</v>
      </c>
      <c r="Z233" s="1403">
        <v>1.0097848250950163E-2</v>
      </c>
      <c r="AA233" s="1411">
        <v>9.2550574200456204E-3</v>
      </c>
    </row>
    <row r="234" spans="19:27" x14ac:dyDescent="0.2">
      <c r="S234" s="399"/>
      <c r="T234" s="1401"/>
      <c r="W234" s="864" t="str">
        <f t="shared" si="13"/>
        <v>1D</v>
      </c>
      <c r="X234" s="1405">
        <f>_xll.qlCalendarAdvance(Calendar,X233,W234,"f",FALSE)</f>
        <v>42489</v>
      </c>
      <c r="Y234" s="1404">
        <f>_xll.qlCalendarAdvance(Calendar,X234,NDays&amp;"D")</f>
        <v>42489</v>
      </c>
      <c r="Z234" s="1403">
        <v>1.0116407620704981E-2</v>
      </c>
      <c r="AA234" s="1411">
        <v>9.3005563924977719E-3</v>
      </c>
    </row>
    <row r="235" spans="19:27" x14ac:dyDescent="0.2">
      <c r="S235" s="399"/>
      <c r="T235" s="1401"/>
      <c r="W235" s="864" t="str">
        <f t="shared" si="13"/>
        <v>1D</v>
      </c>
      <c r="X235" s="1405">
        <f>_xll.qlCalendarAdvance(Calendar,X234,W235,"f",FALSE)</f>
        <v>42493</v>
      </c>
      <c r="Y235" s="1404">
        <f>_xll.qlCalendarAdvance(Calendar,X235,NDays&amp;"D")</f>
        <v>42493</v>
      </c>
      <c r="Z235" s="1403">
        <v>1.0200121901920782E-2</v>
      </c>
      <c r="AA235" s="1411">
        <v>9.3454274286997041E-3</v>
      </c>
    </row>
    <row r="236" spans="19:27" x14ac:dyDescent="0.2">
      <c r="S236" s="399"/>
      <c r="T236" s="1401"/>
      <c r="W236" s="864" t="str">
        <f t="shared" si="13"/>
        <v>1D</v>
      </c>
      <c r="X236" s="1405">
        <f>_xll.qlCalendarAdvance(Calendar,X235,W236,"f",FALSE)</f>
        <v>42494</v>
      </c>
      <c r="Y236" s="1404">
        <f>_xll.qlCalendarAdvance(Calendar,X236,NDays&amp;"D")</f>
        <v>42494</v>
      </c>
      <c r="Z236" s="1403">
        <v>1.0218694504270978E-2</v>
      </c>
      <c r="AA236" s="1411">
        <v>9.3635512198353421E-3</v>
      </c>
    </row>
    <row r="237" spans="19:27" x14ac:dyDescent="0.2">
      <c r="S237" s="399"/>
      <c r="T237" s="1401"/>
      <c r="W237" s="864" t="str">
        <f t="shared" si="13"/>
        <v>1D</v>
      </c>
      <c r="X237" s="1405">
        <f>_xll.qlCalendarAdvance(Calendar,X236,W237,"f",FALSE)</f>
        <v>42495</v>
      </c>
      <c r="Y237" s="1404">
        <f>_xll.qlCalendarAdvance(Calendar,X237,NDays&amp;"D")</f>
        <v>42495</v>
      </c>
      <c r="Z237" s="1403">
        <v>1.0237269067327156E-2</v>
      </c>
      <c r="AA237" s="1411">
        <v>9.3816916073041767E-3</v>
      </c>
    </row>
    <row r="238" spans="19:27" x14ac:dyDescent="0.2">
      <c r="S238" s="399"/>
      <c r="T238" s="1401"/>
      <c r="W238" s="864" t="str">
        <f t="shared" si="13"/>
        <v>1D</v>
      </c>
      <c r="X238" s="1405">
        <f>_xll.qlCalendarAdvance(Calendar,X237,W238,"f",FALSE)</f>
        <v>42496</v>
      </c>
      <c r="Y238" s="1404">
        <f>_xll.qlCalendarAdvance(Calendar,X238,NDays&amp;"D")</f>
        <v>42496</v>
      </c>
      <c r="Z238" s="1403">
        <v>1.0274713550578421E-2</v>
      </c>
      <c r="AA238" s="1411">
        <v>9.4182707173295927E-3</v>
      </c>
    </row>
    <row r="239" spans="19:27" x14ac:dyDescent="0.2">
      <c r="S239" s="399"/>
      <c r="T239" s="1401"/>
      <c r="W239" s="864" t="str">
        <f t="shared" si="13"/>
        <v>1D</v>
      </c>
      <c r="X239" s="1405">
        <f>_xll.qlCalendarAdvance(Calendar,X238,W239,"f",FALSE)</f>
        <v>42499</v>
      </c>
      <c r="Y239" s="1404">
        <f>_xll.qlCalendarAdvance(Calendar,X239,NDays&amp;"D")</f>
        <v>42499</v>
      </c>
      <c r="Z239" s="1403">
        <v>1.0311580900951963E-2</v>
      </c>
      <c r="AA239" s="1411">
        <v>9.4544191219703144E-3</v>
      </c>
    </row>
    <row r="240" spans="19:27" x14ac:dyDescent="0.2">
      <c r="S240" s="399"/>
      <c r="T240" s="1401"/>
      <c r="W240" s="864" t="str">
        <f t="shared" si="13"/>
        <v>1D</v>
      </c>
      <c r="X240" s="1405">
        <f>_xll.qlCalendarAdvance(Calendar,X239,W240,"f",FALSE)</f>
        <v>42500</v>
      </c>
      <c r="Y240" s="1404">
        <f>_xll.qlCalendarAdvance(Calendar,X240,NDays&amp;"D")</f>
        <v>42500</v>
      </c>
      <c r="Z240" s="1403">
        <v>1.03301607482371E-2</v>
      </c>
      <c r="AA240" s="1411">
        <v>9.4726424917535024E-3</v>
      </c>
    </row>
    <row r="241" spans="19:27" x14ac:dyDescent="0.2">
      <c r="S241" s="399"/>
      <c r="T241" s="1401"/>
      <c r="W241" s="864" t="str">
        <f t="shared" si="13"/>
        <v>1D</v>
      </c>
      <c r="X241" s="1405">
        <f>_xll.qlCalendarAdvance(Calendar,X240,W241,"f",FALSE)</f>
        <v>42501</v>
      </c>
      <c r="Y241" s="1404">
        <f>_xll.qlCalendarAdvance(Calendar,X241,NDays&amp;"D")</f>
        <v>42501</v>
      </c>
      <c r="Z241" s="1403">
        <v>1.034874074846626E-2</v>
      </c>
      <c r="AA241" s="1411">
        <v>9.4908824580319795E-3</v>
      </c>
    </row>
    <row r="242" spans="19:27" x14ac:dyDescent="0.2">
      <c r="S242" s="399"/>
      <c r="T242" s="1401"/>
      <c r="W242" s="864" t="str">
        <f t="shared" si="13"/>
        <v>1D</v>
      </c>
      <c r="X242" s="1405">
        <f>_xll.qlCalendarAdvance(Calendar,X241,W242,"f",FALSE)</f>
        <v>42502</v>
      </c>
      <c r="Y242" s="1404">
        <f>_xll.qlCalendarAdvance(Calendar,X242,NDays&amp;"D")</f>
        <v>42502</v>
      </c>
      <c r="Z242" s="1403">
        <v>1.0367320600324347E-2</v>
      </c>
      <c r="AA242" s="1411">
        <v>9.5091390208057458E-3</v>
      </c>
    </row>
    <row r="243" spans="19:27" x14ac:dyDescent="0.2">
      <c r="S243" s="399"/>
      <c r="T243" s="1401"/>
      <c r="W243" s="864" t="str">
        <f t="shared" si="13"/>
        <v>1D</v>
      </c>
      <c r="X243" s="1405">
        <f>_xll.qlCalendarAdvance(Calendar,X242,W243,"f",FALSE)</f>
        <v>42503</v>
      </c>
      <c r="Y243" s="1404">
        <f>_xll.qlCalendarAdvance(Calendar,X243,NDays&amp;"D")</f>
        <v>42503</v>
      </c>
      <c r="Z243" s="1403">
        <v>1.0404730294593857E-2</v>
      </c>
      <c r="AA243" s="1411">
        <v>9.5459571149710456E-3</v>
      </c>
    </row>
    <row r="244" spans="19:27" x14ac:dyDescent="0.2">
      <c r="S244" s="399"/>
      <c r="T244" s="1401"/>
      <c r="W244" s="864" t="str">
        <f t="shared" si="13"/>
        <v>1D</v>
      </c>
      <c r="X244" s="1405">
        <f>_xll.qlCalendarAdvance(Calendar,X243,W244,"f",FALSE)</f>
        <v>42506</v>
      </c>
      <c r="Y244" s="1404">
        <f>_xll.qlCalendarAdvance(Calendar,X244,NDays&amp;"D")</f>
        <v>42506</v>
      </c>
      <c r="Z244" s="1403">
        <v>1.044163249758546E-2</v>
      </c>
      <c r="AA244" s="1411">
        <v>9.5823312364484714E-3</v>
      </c>
    </row>
    <row r="245" spans="19:27" x14ac:dyDescent="0.2">
      <c r="S245" s="399"/>
      <c r="T245" s="1401"/>
      <c r="W245" s="864" t="str">
        <f t="shared" si="13"/>
        <v>1D</v>
      </c>
      <c r="X245" s="1405">
        <f>_xll.qlCalendarAdvance(Calendar,X244,W245,"f",FALSE)</f>
        <v>42507</v>
      </c>
      <c r="Y245" s="1404">
        <f>_xll.qlCalendarAdvance(Calendar,X245,NDays&amp;"D")</f>
        <v>42507</v>
      </c>
      <c r="Z245" s="1403">
        <v>1.0460207087689953E-2</v>
      </c>
      <c r="AA245" s="1411">
        <v>9.600670781536591E-3</v>
      </c>
    </row>
    <row r="246" spans="19:27" x14ac:dyDescent="0.2">
      <c r="S246" s="399"/>
      <c r="T246" s="1401"/>
      <c r="W246" s="864" t="str">
        <f t="shared" si="13"/>
        <v>1D</v>
      </c>
      <c r="X246" s="1405">
        <f>_xll.qlCalendarAdvance(Calendar,X245,W246,"f",FALSE)</f>
        <v>42508</v>
      </c>
      <c r="Y246" s="1404">
        <f>_xll.qlCalendarAdvance(Calendar,X246,NDays&amp;"D")</f>
        <v>42508</v>
      </c>
      <c r="Z246" s="1403">
        <v>1.0478779721423559E-2</v>
      </c>
      <c r="AA246" s="1411">
        <v>9.6190269231199999E-3</v>
      </c>
    </row>
    <row r="247" spans="19:27" x14ac:dyDescent="0.2">
      <c r="S247" s="399"/>
      <c r="T247" s="1401"/>
      <c r="W247" s="864" t="str">
        <f t="shared" si="13"/>
        <v>1D</v>
      </c>
      <c r="X247" s="1405">
        <f>_xll.qlCalendarAdvance(Calendar,X246,W247,"f",FALSE)</f>
        <v>42509</v>
      </c>
      <c r="Y247" s="1404">
        <f>_xll.qlCalendarAdvance(Calendar,X247,NDays&amp;"D")</f>
        <v>42509</v>
      </c>
      <c r="Z247" s="1403">
        <v>1.0497350097433302E-2</v>
      </c>
      <c r="AA247" s="1411">
        <v>9.6373996611986978E-3</v>
      </c>
    </row>
    <row r="248" spans="19:27" x14ac:dyDescent="0.2">
      <c r="S248" s="399"/>
      <c r="T248" s="1401"/>
      <c r="W248" s="864" t="str">
        <f t="shared" si="13"/>
        <v>1D</v>
      </c>
      <c r="X248" s="1405">
        <f>_xll.qlCalendarAdvance(Calendar,X247,W248,"f",FALSE)</f>
        <v>42510</v>
      </c>
      <c r="Y248" s="1404">
        <f>_xll.qlCalendarAdvance(Calendar,X248,NDays&amp;"D")</f>
        <v>42510</v>
      </c>
      <c r="Z248" s="1403">
        <v>1.0534699643154687E-2</v>
      </c>
      <c r="AA248" s="1411">
        <v>9.6744568723387374E-3</v>
      </c>
    </row>
    <row r="249" spans="19:27" x14ac:dyDescent="0.2">
      <c r="S249" s="399"/>
      <c r="T249" s="1401"/>
      <c r="W249" s="864" t="str">
        <f t="shared" si="13"/>
        <v>1D</v>
      </c>
      <c r="X249" s="1405">
        <f>_xll.qlCalendarAdvance(Calendar,X248,W249,"f",FALSE)</f>
        <v>42513</v>
      </c>
      <c r="Y249" s="1404">
        <f>_xll.qlCalendarAdvance(Calendar,X249,NDays&amp;"D")</f>
        <v>42513</v>
      </c>
      <c r="Z249" s="1403">
        <v>1.0571602996969739E-2</v>
      </c>
      <c r="AA249" s="1411">
        <v>9.7110565784663816E-3</v>
      </c>
    </row>
    <row r="250" spans="19:27" x14ac:dyDescent="0.2">
      <c r="S250" s="399"/>
      <c r="T250" s="1401"/>
      <c r="W250" s="864" t="str">
        <f t="shared" si="13"/>
        <v>1D</v>
      </c>
      <c r="X250" s="1405">
        <f>_xll.qlCalendarAdvance(Calendar,X249,W250,"f",FALSE)</f>
        <v>42514</v>
      </c>
      <c r="Y250" s="1404">
        <f>_xll.qlCalendarAdvance(Calendar,X250,NDays&amp;"D")</f>
        <v>42514</v>
      </c>
      <c r="Z250" s="1403">
        <v>1.0590157563863787E-2</v>
      </c>
      <c r="AA250" s="1411">
        <v>9.7295122989404792E-3</v>
      </c>
    </row>
    <row r="251" spans="19:27" x14ac:dyDescent="0.2">
      <c r="S251" s="399"/>
      <c r="T251" s="1401"/>
      <c r="W251" s="864" t="str">
        <f t="shared" si="13"/>
        <v>1D</v>
      </c>
      <c r="X251" s="1405">
        <f>_xll.qlCalendarAdvance(Calendar,X250,W251,"f",FALSE)</f>
        <v>42515</v>
      </c>
      <c r="Y251" s="1404">
        <f>_xll.qlCalendarAdvance(Calendar,X251,NDays&amp;"D")</f>
        <v>42515</v>
      </c>
      <c r="Z251" s="1403">
        <v>1.0608708064797186E-2</v>
      </c>
      <c r="AA251" s="1411">
        <v>9.7479846159909123E-3</v>
      </c>
    </row>
    <row r="252" spans="19:27" x14ac:dyDescent="0.2">
      <c r="S252" s="399"/>
      <c r="T252" s="1401"/>
      <c r="W252" s="864" t="str">
        <f t="shared" si="13"/>
        <v>1D</v>
      </c>
      <c r="X252" s="1405">
        <f>_xll.qlCalendarAdvance(Calendar,X251,W252,"f",FALSE)</f>
        <v>42516</v>
      </c>
      <c r="Y252" s="1404">
        <f>_xll.qlCalendarAdvance(Calendar,X252,NDays&amp;"D")</f>
        <v>42516</v>
      </c>
      <c r="Z252" s="1403">
        <v>1.06272541983782E-2</v>
      </c>
      <c r="AA252" s="1411">
        <v>9.7664735295366345E-3</v>
      </c>
    </row>
    <row r="253" spans="19:27" x14ac:dyDescent="0.2">
      <c r="S253" s="399"/>
      <c r="T253" s="1401"/>
      <c r="W253" s="864" t="str">
        <f t="shared" si="13"/>
        <v>1D</v>
      </c>
      <c r="X253" s="1405">
        <f>_xll.qlCalendarAdvance(Calendar,X252,W253,"f",FALSE)</f>
        <v>42517</v>
      </c>
      <c r="Y253" s="1404">
        <f>_xll.qlCalendarAdvance(Calendar,X253,NDays&amp;"D")</f>
        <v>42517</v>
      </c>
      <c r="Z253" s="1403">
        <v>1.0673878242481304E-2</v>
      </c>
      <c r="AA253" s="1411">
        <v>9.8131745172905238E-3</v>
      </c>
    </row>
    <row r="254" spans="19:27" x14ac:dyDescent="0.2">
      <c r="S254" s="399"/>
      <c r="T254" s="1401"/>
      <c r="W254" s="864" t="str">
        <f t="shared" si="13"/>
        <v>1D</v>
      </c>
      <c r="X254" s="1405">
        <f>_xll.qlCalendarAdvance(Calendar,X253,W254,"f",FALSE)</f>
        <v>42521</v>
      </c>
      <c r="Y254" s="1404">
        <f>_xll.qlCalendarAdvance(Calendar,X254,NDays&amp;"D")</f>
        <v>42521</v>
      </c>
      <c r="Z254" s="1403">
        <v>1.0719908806843559E-2</v>
      </c>
      <c r="AA254" s="1411">
        <v>9.8591670448566759E-3</v>
      </c>
    </row>
    <row r="255" spans="19:27" x14ac:dyDescent="0.2">
      <c r="S255" s="399"/>
      <c r="T255" s="1401"/>
      <c r="W255" s="864" t="str">
        <f t="shared" si="13"/>
        <v>1D</v>
      </c>
      <c r="X255" s="1405">
        <f>_xll.qlCalendarAdvance(Calendar,X254,W255,"f",FALSE)</f>
        <v>42522</v>
      </c>
      <c r="Y255" s="1404">
        <f>_xll.qlCalendarAdvance(Calendar,X255,NDays&amp;"D")</f>
        <v>42522</v>
      </c>
      <c r="Z255" s="1403">
        <v>1.0738422406745491E-2</v>
      </c>
      <c r="AA255" s="1411">
        <v>9.8777555373741333E-3</v>
      </c>
    </row>
    <row r="256" spans="19:27" x14ac:dyDescent="0.2">
      <c r="S256" s="399"/>
      <c r="T256" s="1401"/>
      <c r="W256" s="864" t="str">
        <f t="shared" si="13"/>
        <v>1D</v>
      </c>
      <c r="X256" s="1405">
        <f>_xll.qlCalendarAdvance(Calendar,X255,W256,"f",FALSE)</f>
        <v>42523</v>
      </c>
      <c r="Y256" s="1404">
        <f>_xll.qlCalendarAdvance(Calendar,X256,NDays&amp;"D")</f>
        <v>42523</v>
      </c>
      <c r="Z256" s="1403">
        <v>1.075692952939078E-2</v>
      </c>
      <c r="AA256" s="1411">
        <v>9.8963606265489723E-3</v>
      </c>
    </row>
    <row r="257" spans="19:27" x14ac:dyDescent="0.2">
      <c r="S257" s="399"/>
      <c r="T257" s="1401"/>
      <c r="W257" s="864" t="str">
        <f t="shared" si="13"/>
        <v>1D</v>
      </c>
      <c r="X257" s="1405">
        <f>_xll.qlCalendarAdvance(Calendar,X256,W257,"f",FALSE)</f>
        <v>42524</v>
      </c>
      <c r="Y257" s="1404">
        <f>_xll.qlCalendarAdvance(Calendar,X257,NDays&amp;"D")</f>
        <v>42524</v>
      </c>
      <c r="Z257" s="1403">
        <v>1.079409145797873E-2</v>
      </c>
      <c r="AA257" s="1411">
        <v>9.9338964763836159E-3</v>
      </c>
    </row>
    <row r="258" spans="19:27" x14ac:dyDescent="0.2">
      <c r="S258" s="399"/>
      <c r="T258" s="1401"/>
      <c r="W258" s="864" t="str">
        <f t="shared" si="13"/>
        <v>1D</v>
      </c>
      <c r="X258" s="1405">
        <f>_xll.qlCalendarAdvance(Calendar,X257,W258,"f",FALSE)</f>
        <v>42527</v>
      </c>
      <c r="Y258" s="1404">
        <f>_xll.qlCalendarAdvance(Calendar,X258,NDays&amp;"D")</f>
        <v>42527</v>
      </c>
      <c r="Z258" s="1403">
        <v>1.0830887218562971E-2</v>
      </c>
      <c r="AA258" s="1411">
        <v>9.9709469482822666E-3</v>
      </c>
    </row>
    <row r="259" spans="19:27" x14ac:dyDescent="0.2">
      <c r="S259" s="399"/>
      <c r="T259" s="1401"/>
      <c r="W259" s="864" t="str">
        <f t="shared" si="13"/>
        <v>1D</v>
      </c>
      <c r="X259" s="1405">
        <f>_xll.qlCalendarAdvance(Calendar,X258,W259,"f",FALSE)</f>
        <v>42528</v>
      </c>
      <c r="Y259" s="1404">
        <f>_xll.qlCalendarAdvance(Calendar,X259,NDays&amp;"D")</f>
        <v>42528</v>
      </c>
      <c r="Z259" s="1403">
        <v>1.0849357433249095E-2</v>
      </c>
      <c r="AA259" s="1411">
        <v>9.9896350200145978E-3</v>
      </c>
    </row>
    <row r="260" spans="19:27" x14ac:dyDescent="0.2">
      <c r="S260" s="399"/>
      <c r="T260" s="1401"/>
      <c r="W260" s="864" t="str">
        <f t="shared" si="13"/>
        <v>1D</v>
      </c>
      <c r="X260" s="1405">
        <f>_xll.qlCalendarAdvance(Calendar,X259,W260,"f",FALSE)</f>
        <v>42529</v>
      </c>
      <c r="Y260" s="1404">
        <f>_xll.qlCalendarAdvance(Calendar,X260,NDays&amp;"D")</f>
        <v>42529</v>
      </c>
      <c r="Z260" s="1403">
        <v>1.0867819361970489E-2</v>
      </c>
      <c r="AA260" s="1411">
        <v>1.0008339688323264E-2</v>
      </c>
    </row>
    <row r="261" spans="19:27" x14ac:dyDescent="0.2">
      <c r="S261" s="399"/>
      <c r="T261" s="1401"/>
      <c r="W261" s="864" t="str">
        <f t="shared" si="13"/>
        <v>1D</v>
      </c>
      <c r="X261" s="1405">
        <f>_xll.qlCalendarAdvance(Calendar,X260,W261,"f",FALSE)</f>
        <v>42530</v>
      </c>
      <c r="Y261" s="1404">
        <f>_xll.qlCalendarAdvance(Calendar,X261,NDays&amp;"D")</f>
        <v>42530</v>
      </c>
      <c r="Z261" s="1403">
        <v>1.0886272703257016E-2</v>
      </c>
      <c r="AA261" s="1411">
        <v>1.002706095312722E-2</v>
      </c>
    </row>
    <row r="262" spans="19:27" x14ac:dyDescent="0.2">
      <c r="S262" s="399"/>
      <c r="T262" s="1401"/>
      <c r="W262" s="864" t="str">
        <f t="shared" si="13"/>
        <v>1D</v>
      </c>
      <c r="X262" s="1405">
        <f>_xll.qlCalendarAdvance(Calendar,X261,W262,"f",FALSE)</f>
        <v>42531</v>
      </c>
      <c r="Y262" s="1404">
        <f>_xll.qlCalendarAdvance(Calendar,X262,NDays&amp;"D")</f>
        <v>42531</v>
      </c>
      <c r="Z262" s="1403">
        <v>1.09233115426292E-2</v>
      </c>
      <c r="AA262" s="1411">
        <v>1.0064836328301798E-2</v>
      </c>
    </row>
    <row r="263" spans="19:27" x14ac:dyDescent="0.2">
      <c r="S263" s="399"/>
      <c r="T263" s="1401"/>
      <c r="W263" s="864" t="str">
        <f t="shared" si="13"/>
        <v>1D</v>
      </c>
      <c r="X263" s="1405">
        <f>_xll.qlCalendarAdvance(Calendar,X262,W263,"f",FALSE)</f>
        <v>42534</v>
      </c>
      <c r="Y263" s="1404">
        <f>_xll.qlCalendarAdvance(Calendar,X263,NDays&amp;"D")</f>
        <v>42534</v>
      </c>
      <c r="Z263" s="1403">
        <v>1.0959994164446344E-2</v>
      </c>
      <c r="AA263" s="1411">
        <v>1.010211197786326E-2</v>
      </c>
    </row>
    <row r="264" spans="19:27" x14ac:dyDescent="0.2">
      <c r="S264" s="399"/>
      <c r="T264" s="1401"/>
      <c r="W264" s="864" t="str">
        <f t="shared" si="13"/>
        <v>1D</v>
      </c>
      <c r="X264" s="1405">
        <f>_xll.qlCalendarAdvance(Calendar,X263,W264,"f",FALSE)</f>
        <v>42535</v>
      </c>
      <c r="Y264" s="1404">
        <f>_xll.qlCalendarAdvance(Calendar,X264,NDays&amp;"D")</f>
        <v>42535</v>
      </c>
      <c r="Z264" s="1403">
        <v>1.0978400046304671E-2</v>
      </c>
      <c r="AA264" s="1411">
        <v>1.0120916225467846E-2</v>
      </c>
    </row>
    <row r="265" spans="19:27" x14ac:dyDescent="0.2">
      <c r="S265" s="399"/>
      <c r="T265" s="1401"/>
      <c r="W265" s="864" t="str">
        <f t="shared" si="13"/>
        <v>1D</v>
      </c>
      <c r="X265" s="1405">
        <f>_xll.qlCalendarAdvance(Calendar,X264,W265,"f",FALSE)</f>
        <v>42536</v>
      </c>
      <c r="Y265" s="1404">
        <f>_xll.qlCalendarAdvance(Calendar,X265,NDays&amp;"D")</f>
        <v>42536</v>
      </c>
      <c r="Z265" s="1403">
        <v>1.0996795531788355E-2</v>
      </c>
      <c r="AA265" s="1411">
        <v>1.0139737069486676E-2</v>
      </c>
    </row>
    <row r="266" spans="19:27" x14ac:dyDescent="0.2">
      <c r="S266" s="399"/>
      <c r="T266" s="1401"/>
      <c r="W266" s="864" t="str">
        <f t="shared" si="13"/>
        <v>1D</v>
      </c>
      <c r="X266" s="1405">
        <f>_xll.qlCalendarAdvance(Calendar,X265,W266,"f",FALSE)</f>
        <v>42537</v>
      </c>
      <c r="Y266" s="1404">
        <f>_xll.qlCalendarAdvance(Calendar,X266,NDays&amp;"D")</f>
        <v>42537</v>
      </c>
      <c r="Z266" s="1403">
        <v>1.1015180355427661E-2</v>
      </c>
      <c r="AA266" s="1411">
        <v>1.0158569901952408E-2</v>
      </c>
    </row>
    <row r="267" spans="19:27" x14ac:dyDescent="0.2">
      <c r="S267" s="399"/>
      <c r="T267" s="1401"/>
      <c r="W267" s="864" t="str">
        <f t="shared" si="13"/>
        <v>1D</v>
      </c>
      <c r="X267" s="1405">
        <f>_xll.qlCalendarAdvance(Calendar,X266,W267,"f",FALSE)</f>
        <v>42538</v>
      </c>
      <c r="Y267" s="1404">
        <f>_xll.qlCalendarAdvance(Calendar,X267,NDays&amp;"D")</f>
        <v>42538</v>
      </c>
      <c r="Z267" s="1403">
        <v>1.1052081775462111E-2</v>
      </c>
      <c r="AA267" s="1411">
        <v>1.0196492771605467E-2</v>
      </c>
    </row>
    <row r="268" spans="19:27" x14ac:dyDescent="0.2">
      <c r="S268" s="399"/>
      <c r="T268" s="1401"/>
      <c r="W268" s="864" t="str">
        <f t="shared" si="13"/>
        <v>1D</v>
      </c>
      <c r="X268" s="1405">
        <f>_xll.qlCalendarAdvance(Calendar,X267,W268,"f",FALSE)</f>
        <v>42541</v>
      </c>
      <c r="Y268" s="1404">
        <f>_xll.qlCalendarAdvance(Calendar,X268,NDays&amp;"D")</f>
        <v>42541</v>
      </c>
      <c r="Z268" s="1403">
        <v>1.108861418013604E-2</v>
      </c>
      <c r="AA268" s="1411">
        <v>1.0233809135036243E-2</v>
      </c>
    </row>
    <row r="269" spans="19:27" x14ac:dyDescent="0.2">
      <c r="S269" s="399"/>
      <c r="T269" s="1401"/>
      <c r="W269" s="864" t="str">
        <f t="shared" si="13"/>
        <v>1D</v>
      </c>
      <c r="X269" s="1405">
        <f>_xll.qlCalendarAdvance(Calendar,X268,W269,"f",FALSE)</f>
        <v>42542</v>
      </c>
      <c r="Y269" s="1404">
        <f>_xll.qlCalendarAdvance(Calendar,X269,NDays&amp;"D")</f>
        <v>42542</v>
      </c>
      <c r="Z269" s="1403">
        <v>1.1106947299082173E-2</v>
      </c>
      <c r="AA269" s="1411">
        <v>1.0252591310982995E-2</v>
      </c>
    </row>
    <row r="270" spans="19:27" x14ac:dyDescent="0.2">
      <c r="S270" s="399"/>
      <c r="T270" s="1401"/>
      <c r="W270" s="864" t="str">
        <f t="shared" si="13"/>
        <v>1D</v>
      </c>
      <c r="X270" s="1405">
        <f>_xll.qlCalendarAdvance(Calendar,X269,W270,"f",FALSE)</f>
        <v>42543</v>
      </c>
      <c r="Y270" s="1404">
        <f>_xll.qlCalendarAdvance(Calendar,X270,NDays&amp;"D")</f>
        <v>42543</v>
      </c>
      <c r="Z270" s="1403">
        <v>1.1125270715332305E-2</v>
      </c>
      <c r="AA270" s="1411">
        <v>1.0271362433837972E-2</v>
      </c>
    </row>
    <row r="271" spans="19:27" x14ac:dyDescent="0.2">
      <c r="S271" s="399"/>
      <c r="T271" s="1401"/>
      <c r="W271" s="864" t="str">
        <f t="shared" si="13"/>
        <v>1D</v>
      </c>
      <c r="X271" s="1405">
        <f>_xll.qlCalendarAdvance(Calendar,X270,W271,"f",FALSE)</f>
        <v>42544</v>
      </c>
      <c r="Y271" s="1404">
        <f>_xll.qlCalendarAdvance(Calendar,X271,NDays&amp;"D")</f>
        <v>42544</v>
      </c>
      <c r="Z271" s="1403">
        <v>1.1143584644992821E-2</v>
      </c>
      <c r="AA271" s="1411">
        <v>1.0290122503763266E-2</v>
      </c>
    </row>
    <row r="272" spans="19:27" x14ac:dyDescent="0.2">
      <c r="S272" s="399"/>
      <c r="T272" s="1401"/>
      <c r="W272" s="864" t="str">
        <f t="shared" si="13"/>
        <v>1D</v>
      </c>
      <c r="X272" s="1405">
        <f>_xll.qlCalendarAdvance(Calendar,X271,W272,"f",FALSE)</f>
        <v>42545</v>
      </c>
      <c r="Y272" s="1404">
        <f>_xll.qlCalendarAdvance(Calendar,X272,NDays&amp;"D")</f>
        <v>42545</v>
      </c>
      <c r="Z272" s="1403">
        <v>1.1180366136028737E-2</v>
      </c>
      <c r="AA272" s="1411">
        <v>1.0327898020579726E-2</v>
      </c>
    </row>
    <row r="273" spans="19:27" x14ac:dyDescent="0.2">
      <c r="S273" s="399"/>
      <c r="T273" s="1401"/>
      <c r="W273" s="864" t="str">
        <f t="shared" si="13"/>
        <v>1D</v>
      </c>
      <c r="X273" s="1405">
        <f>_xll.qlCalendarAdvance(Calendar,X272,W273,"f",FALSE)</f>
        <v>42548</v>
      </c>
      <c r="Y273" s="1404">
        <f>_xll.qlCalendarAdvance(Calendar,X273,NDays&amp;"D")</f>
        <v>42548</v>
      </c>
      <c r="Z273" s="1403">
        <v>1.121674981999676E-2</v>
      </c>
      <c r="AA273" s="1411">
        <v>1.0365052253924478E-2</v>
      </c>
    </row>
    <row r="274" spans="19:27" x14ac:dyDescent="0.2">
      <c r="S274" s="399"/>
      <c r="T274" s="1401"/>
      <c r="W274" s="864" t="str">
        <f t="shared" si="13"/>
        <v>1D</v>
      </c>
      <c r="X274" s="1405">
        <f>_xll.qlCalendarAdvance(Calendar,X273,W274,"f",FALSE)</f>
        <v>42549</v>
      </c>
      <c r="Y274" s="1404">
        <f>_xll.qlCalendarAdvance(Calendar,X274,NDays&amp;"D")</f>
        <v>42549</v>
      </c>
      <c r="Z274" s="1403">
        <v>1.1235019558436206E-2</v>
      </c>
      <c r="AA274" s="1411">
        <v>1.0383757059120313E-2</v>
      </c>
    </row>
    <row r="275" spans="19:27" x14ac:dyDescent="0.2">
      <c r="S275" s="399"/>
      <c r="T275" s="1401"/>
      <c r="W275" s="864" t="str">
        <f t="shared" si="13"/>
        <v>1D</v>
      </c>
      <c r="X275" s="1405">
        <f>_xll.qlCalendarAdvance(Calendar,X274,W275,"f",FALSE)</f>
        <v>42550</v>
      </c>
      <c r="Y275" s="1404">
        <f>_xll.qlCalendarAdvance(Calendar,X275,NDays&amp;"D")</f>
        <v>42550</v>
      </c>
      <c r="Z275" s="1403">
        <v>1.1253281107006264E-2</v>
      </c>
      <c r="AA275" s="1411">
        <v>1.0402450811224373E-2</v>
      </c>
    </row>
    <row r="276" spans="19:27" x14ac:dyDescent="0.2">
      <c r="S276" s="399"/>
      <c r="T276" s="1401"/>
      <c r="W276" s="864" t="str">
        <f t="shared" ref="W276:W339" si="14">W275</f>
        <v>1D</v>
      </c>
      <c r="X276" s="1405">
        <f>_xll.qlCalendarAdvance(Calendar,X275,W276,"f",FALSE)</f>
        <v>42551</v>
      </c>
      <c r="Y276" s="1404">
        <f>_xll.qlCalendarAdvance(Calendar,X276,NDays&amp;"D")</f>
        <v>42551</v>
      </c>
      <c r="Z276" s="1403">
        <v>1.1271534681839749E-2</v>
      </c>
      <c r="AA276" s="1411">
        <v>1.042113351039875E-2</v>
      </c>
    </row>
    <row r="277" spans="19:27" x14ac:dyDescent="0.2">
      <c r="S277" s="399"/>
      <c r="T277" s="1401"/>
      <c r="W277" s="864" t="str">
        <f t="shared" si="14"/>
        <v>1D</v>
      </c>
      <c r="X277" s="1405">
        <f>_xll.qlCalendarAdvance(Calendar,X276,W277,"f",FALSE)</f>
        <v>42552</v>
      </c>
      <c r="Y277" s="1404">
        <f>_xll.qlCalendarAdvance(Calendar,X277,NDays&amp;"D")</f>
        <v>42552</v>
      </c>
      <c r="Z277" s="1403">
        <v>1.1308225603742157E-2</v>
      </c>
      <c r="AA277" s="1411">
        <v>1.0458761737675756E-2</v>
      </c>
    </row>
    <row r="278" spans="19:27" x14ac:dyDescent="0.2">
      <c r="S278" s="399"/>
      <c r="T278" s="1401"/>
      <c r="W278" s="864" t="str">
        <f t="shared" si="14"/>
        <v>1D</v>
      </c>
      <c r="X278" s="1405">
        <f>_xll.qlCalendarAdvance(Calendar,X277,W278,"f",FALSE)</f>
        <v>42555</v>
      </c>
      <c r="Y278" s="1404">
        <f>_xll.qlCalendarAdvance(Calendar,X278,NDays&amp;"D")</f>
        <v>42555</v>
      </c>
      <c r="Z278" s="1403">
        <v>1.1344473566629803E-2</v>
      </c>
      <c r="AA278" s="1411">
        <v>1.0495753777313155E-2</v>
      </c>
    </row>
    <row r="279" spans="19:27" x14ac:dyDescent="0.2">
      <c r="S279" s="399"/>
      <c r="T279" s="1401"/>
      <c r="W279" s="864" t="str">
        <f t="shared" si="14"/>
        <v>1D</v>
      </c>
      <c r="X279" s="1405">
        <f>_xll.qlCalendarAdvance(Calendar,X278,W279,"f",FALSE)</f>
        <v>42556</v>
      </c>
      <c r="Y279" s="1404">
        <f>_xll.qlCalendarAdvance(Calendar,X279,NDays&amp;"D")</f>
        <v>42556</v>
      </c>
      <c r="Z279" s="1403">
        <v>1.1362690514931165E-2</v>
      </c>
      <c r="AA279" s="1411">
        <v>1.0514381211514934E-2</v>
      </c>
    </row>
    <row r="280" spans="19:27" x14ac:dyDescent="0.2">
      <c r="S280" s="399"/>
      <c r="T280" s="1401"/>
      <c r="W280" s="864" t="str">
        <f t="shared" si="14"/>
        <v>1D</v>
      </c>
      <c r="X280" s="1405">
        <f>_xll.qlCalendarAdvance(Calendar,X279,W280,"f",FALSE)</f>
        <v>42557</v>
      </c>
      <c r="Y280" s="1404">
        <f>_xll.qlCalendarAdvance(Calendar,X280,NDays&amp;"D")</f>
        <v>42557</v>
      </c>
      <c r="Z280" s="1403">
        <v>1.1380900786384445E-2</v>
      </c>
      <c r="AA280" s="1411">
        <v>1.053299759278703E-2</v>
      </c>
    </row>
    <row r="281" spans="19:27" x14ac:dyDescent="0.2">
      <c r="S281" s="399"/>
      <c r="T281" s="1401"/>
      <c r="W281" s="864" t="str">
        <f t="shared" si="14"/>
        <v>1D</v>
      </c>
      <c r="X281" s="1405">
        <f>_xll.qlCalendarAdvance(Calendar,X280,W281,"f",FALSE)</f>
        <v>42558</v>
      </c>
      <c r="Y281" s="1404">
        <f>_xll.qlCalendarAdvance(Calendar,X281,NDays&amp;"D")</f>
        <v>42558</v>
      </c>
      <c r="Z281" s="1403">
        <v>1.1399104597152404E-2</v>
      </c>
      <c r="AA281" s="1411">
        <v>1.0551602921129444E-2</v>
      </c>
    </row>
    <row r="282" spans="19:27" x14ac:dyDescent="0.2">
      <c r="S282" s="399"/>
      <c r="T282" s="1401"/>
      <c r="W282" s="864" t="str">
        <f t="shared" si="14"/>
        <v>1D</v>
      </c>
      <c r="X282" s="1405">
        <f>_xll.qlCalendarAdvance(Calendar,X281,W282,"f",FALSE)</f>
        <v>42559</v>
      </c>
      <c r="Y282" s="1404">
        <f>_xll.qlCalendarAdvance(Calendar,X282,NDays&amp;"D")</f>
        <v>42559</v>
      </c>
      <c r="Z282" s="1403">
        <v>1.1435732738759035E-2</v>
      </c>
      <c r="AA282" s="1411">
        <v>1.0589083921137556E-2</v>
      </c>
    </row>
    <row r="283" spans="19:27" x14ac:dyDescent="0.2">
      <c r="S283" s="399"/>
      <c r="T283" s="1401"/>
      <c r="W283" s="864" t="str">
        <f t="shared" si="14"/>
        <v>1D</v>
      </c>
      <c r="X283" s="1405">
        <f>_xll.qlCalendarAdvance(Calendar,X282,W283,"f",FALSE)</f>
        <v>42562</v>
      </c>
      <c r="Y283" s="1404">
        <f>_xll.qlCalendarAdvance(Calendar,X283,NDays&amp;"D")</f>
        <v>42562</v>
      </c>
      <c r="Z283" s="1403">
        <v>1.14718595567382E-2</v>
      </c>
      <c r="AA283" s="1411">
        <v>1.0625913704391809E-2</v>
      </c>
    </row>
    <row r="284" spans="19:27" x14ac:dyDescent="0.2">
      <c r="S284" s="399"/>
      <c r="T284" s="1401"/>
      <c r="W284" s="864" t="str">
        <f t="shared" si="14"/>
        <v>1D</v>
      </c>
      <c r="X284" s="1405">
        <f>_xll.qlCalendarAdvance(Calendar,X283,W284,"f",FALSE)</f>
        <v>42563</v>
      </c>
      <c r="Y284" s="1404">
        <f>_xll.qlCalendarAdvance(Calendar,X284,NDays&amp;"D")</f>
        <v>42563</v>
      </c>
      <c r="Z284" s="1403">
        <v>1.1490034306643469E-2</v>
      </c>
      <c r="AA284" s="1411">
        <v>1.0644463767680579E-2</v>
      </c>
    </row>
    <row r="285" spans="19:27" x14ac:dyDescent="0.2">
      <c r="S285" s="399"/>
      <c r="T285" s="1401"/>
      <c r="W285" s="864" t="str">
        <f t="shared" si="14"/>
        <v>1D</v>
      </c>
      <c r="X285" s="1405">
        <f>_xll.qlCalendarAdvance(Calendar,X284,W285,"f",FALSE)</f>
        <v>42564</v>
      </c>
      <c r="Y285" s="1404">
        <f>_xll.qlCalendarAdvance(Calendar,X285,NDays&amp;"D")</f>
        <v>42564</v>
      </c>
      <c r="Z285" s="1403">
        <v>1.1508203892918407E-2</v>
      </c>
      <c r="AA285" s="1411">
        <v>1.0663002778039665E-2</v>
      </c>
    </row>
    <row r="286" spans="19:27" x14ac:dyDescent="0.2">
      <c r="S286" s="399"/>
      <c r="T286" s="1401"/>
      <c r="W286" s="864" t="str">
        <f t="shared" si="14"/>
        <v>1D</v>
      </c>
      <c r="X286" s="1405">
        <f>_xll.qlCalendarAdvance(Calendar,X285,W286,"f",FALSE)</f>
        <v>42565</v>
      </c>
      <c r="Y286" s="1404">
        <f>_xll.qlCalendarAdvance(Calendar,X286,NDays&amp;"D")</f>
        <v>42565</v>
      </c>
      <c r="Z286" s="1403">
        <v>1.1526368531753085E-2</v>
      </c>
      <c r="AA286" s="1411">
        <v>1.0681530735388023E-2</v>
      </c>
    </row>
    <row r="287" spans="19:27" x14ac:dyDescent="0.2">
      <c r="S287" s="399"/>
      <c r="T287" s="1401"/>
      <c r="W287" s="864" t="str">
        <f t="shared" si="14"/>
        <v>1D</v>
      </c>
      <c r="X287" s="1405">
        <f>_xll.qlCalendarAdvance(Calendar,X286,W287,"f",FALSE)</f>
        <v>42566</v>
      </c>
      <c r="Y287" s="1404">
        <f>_xll.qlCalendarAdvance(Calendar,X287,NDays&amp;"D")</f>
        <v>42566</v>
      </c>
      <c r="Z287" s="1403">
        <v>1.1562960110852958E-2</v>
      </c>
      <c r="AA287" s="1411">
        <v>1.0718864569236135E-2</v>
      </c>
    </row>
    <row r="288" spans="19:27" x14ac:dyDescent="0.2">
      <c r="S288" s="399"/>
      <c r="T288" s="1401"/>
      <c r="W288" s="864" t="str">
        <f t="shared" si="14"/>
        <v>1D</v>
      </c>
      <c r="X288" s="1405">
        <f>_xll.qlCalendarAdvance(Calendar,X287,W288,"f",FALSE)</f>
        <v>42569</v>
      </c>
      <c r="Y288" s="1404">
        <f>_xll.qlCalendarAdvance(Calendar,X288,NDays&amp;"D")</f>
        <v>42569</v>
      </c>
      <c r="Z288" s="1403">
        <v>1.1598981936621042E-2</v>
      </c>
      <c r="AA288" s="1411">
        <v>1.0755532034755211E-2</v>
      </c>
    </row>
    <row r="289" spans="19:27" x14ac:dyDescent="0.2">
      <c r="S289" s="399"/>
      <c r="T289" s="1401"/>
      <c r="W289" s="864" t="str">
        <f t="shared" si="14"/>
        <v>1D</v>
      </c>
      <c r="X289" s="1405">
        <f>_xll.qlCalendarAdvance(Calendar,X288,W289,"f",FALSE)</f>
        <v>42570</v>
      </c>
      <c r="Y289" s="1404">
        <f>_xll.qlCalendarAdvance(Calendar,X289,NDays&amp;"D")</f>
        <v>42570</v>
      </c>
      <c r="Z289" s="1403">
        <v>1.161712508123942E-2</v>
      </c>
      <c r="AA289" s="1411">
        <v>1.0774004727049924E-2</v>
      </c>
    </row>
    <row r="290" spans="19:27" x14ac:dyDescent="0.2">
      <c r="S290" s="399"/>
      <c r="T290" s="1401"/>
      <c r="W290" s="864" t="str">
        <f t="shared" si="14"/>
        <v>1D</v>
      </c>
      <c r="X290" s="1405">
        <f>_xll.qlCalendarAdvance(Calendar,X289,W290,"f",FALSE)</f>
        <v>42571</v>
      </c>
      <c r="Y290" s="1404">
        <f>_xll.qlCalendarAdvance(Calendar,X290,NDays&amp;"D")</f>
        <v>42571</v>
      </c>
      <c r="Z290" s="1403">
        <v>1.1635264575639907E-2</v>
      </c>
      <c r="AA290" s="1411">
        <v>1.0792466366414954E-2</v>
      </c>
    </row>
    <row r="291" spans="19:27" x14ac:dyDescent="0.2">
      <c r="S291" s="399"/>
      <c r="T291" s="1401"/>
      <c r="W291" s="864" t="str">
        <f t="shared" si="14"/>
        <v>1D</v>
      </c>
      <c r="X291" s="1405">
        <f>_xll.qlCalendarAdvance(Calendar,X290,W291,"f",FALSE)</f>
        <v>42572</v>
      </c>
      <c r="Y291" s="1404">
        <f>_xll.qlCalendarAdvance(Calendar,X291,NDays&amp;"D")</f>
        <v>42572</v>
      </c>
      <c r="Z291" s="1403">
        <v>1.1653400636039001E-2</v>
      </c>
      <c r="AA291" s="1411">
        <v>1.081091695268821E-2</v>
      </c>
    </row>
    <row r="292" spans="19:27" x14ac:dyDescent="0.2">
      <c r="S292" s="399"/>
      <c r="T292" s="1401"/>
      <c r="W292" s="864" t="str">
        <f t="shared" si="14"/>
        <v>1D</v>
      </c>
      <c r="X292" s="1405">
        <f>_xll.qlCalendarAdvance(Calendar,X291,W292,"f",FALSE)</f>
        <v>42573</v>
      </c>
      <c r="Y292" s="1404">
        <f>_xll.qlCalendarAdvance(Calendar,X292,NDays&amp;"D")</f>
        <v>42573</v>
      </c>
      <c r="Z292" s="1403">
        <v>1.1689980299356653E-2</v>
      </c>
      <c r="AA292" s="1411">
        <v>1.0848103680269524E-2</v>
      </c>
    </row>
    <row r="293" spans="19:27" x14ac:dyDescent="0.2">
      <c r="S293" s="399"/>
      <c r="T293" s="1401"/>
      <c r="W293" s="864" t="str">
        <f t="shared" si="14"/>
        <v>1D</v>
      </c>
      <c r="X293" s="1405">
        <f>_xll.qlCalendarAdvance(Calendar,X292,W293,"f",FALSE)</f>
        <v>42576</v>
      </c>
      <c r="Y293" s="1404">
        <f>_xll.qlCalendarAdvance(Calendar,X293,NDays&amp;"D")</f>
        <v>42576</v>
      </c>
      <c r="Z293" s="1403">
        <v>1.1725914862123257E-2</v>
      </c>
      <c r="AA293" s="1411">
        <v>1.0884608767754989E-2</v>
      </c>
    </row>
    <row r="294" spans="19:27" x14ac:dyDescent="0.2">
      <c r="S294" s="399"/>
      <c r="T294" s="1401"/>
      <c r="W294" s="864" t="str">
        <f t="shared" si="14"/>
        <v>1D</v>
      </c>
      <c r="X294" s="1405">
        <f>_xll.qlCalendarAdvance(Calendar,X293,W294,"f",FALSE)</f>
        <v>42577</v>
      </c>
      <c r="Y294" s="1404">
        <f>_xll.qlCalendarAdvance(Calendar,X294,NDays&amp;"D")</f>
        <v>42577</v>
      </c>
      <c r="Z294" s="1403">
        <v>1.1744036995922356E-2</v>
      </c>
      <c r="AA294" s="1411">
        <v>1.0903004088974599E-2</v>
      </c>
    </row>
    <row r="295" spans="19:27" x14ac:dyDescent="0.2">
      <c r="S295" s="399"/>
      <c r="T295" s="1401"/>
      <c r="W295" s="864" t="str">
        <f t="shared" si="14"/>
        <v>1D</v>
      </c>
      <c r="X295" s="1405">
        <f>_xll.qlCalendarAdvance(Calendar,X294,W295,"f",FALSE)</f>
        <v>42578</v>
      </c>
      <c r="Y295" s="1404">
        <f>_xll.qlCalendarAdvance(Calendar,X295,NDays&amp;"D")</f>
        <v>42578</v>
      </c>
      <c r="Z295" s="1403">
        <v>1.1762156993109807E-2</v>
      </c>
      <c r="AA295" s="1411">
        <v>1.0921388357183481E-2</v>
      </c>
    </row>
    <row r="296" spans="19:27" x14ac:dyDescent="0.2">
      <c r="S296" s="399"/>
      <c r="T296" s="1401"/>
      <c r="W296" s="864" t="str">
        <f t="shared" si="14"/>
        <v>1D</v>
      </c>
      <c r="X296" s="1405">
        <f>_xll.qlCalendarAdvance(Calendar,X295,W296,"f",FALSE)</f>
        <v>42579</v>
      </c>
      <c r="Y296" s="1404">
        <f>_xll.qlCalendarAdvance(Calendar,X296,NDays&amp;"D")</f>
        <v>42579</v>
      </c>
      <c r="Z296" s="1403">
        <v>1.1780275069930301E-2</v>
      </c>
      <c r="AA296" s="1411">
        <v>1.0939761572381634E-2</v>
      </c>
    </row>
    <row r="297" spans="19:27" x14ac:dyDescent="0.2">
      <c r="S297" s="399"/>
      <c r="T297" s="1401"/>
      <c r="W297" s="864" t="str">
        <f t="shared" si="14"/>
        <v>1D</v>
      </c>
      <c r="X297" s="1405">
        <f>_xll.qlCalendarAdvance(Calendar,X296,W297,"f",FALSE)</f>
        <v>42580</v>
      </c>
      <c r="Y297" s="1404">
        <f>_xll.qlCalendarAdvance(Calendar,X297,NDays&amp;"D")</f>
        <v>42580</v>
      </c>
      <c r="Z297" s="1403">
        <v>1.1816865893117173E-2</v>
      </c>
      <c r="AA297" s="1411">
        <v>1.0976801252454706E-2</v>
      </c>
    </row>
    <row r="298" spans="19:27" x14ac:dyDescent="0.2">
      <c r="S298" s="399"/>
      <c r="T298" s="1401"/>
      <c r="W298" s="864" t="str">
        <f t="shared" si="14"/>
        <v>1D</v>
      </c>
      <c r="X298" s="1405">
        <f>_xll.qlCalendarAdvance(Calendar,X297,W298,"f",FALSE)</f>
        <v>42583</v>
      </c>
      <c r="Y298" s="1404">
        <f>_xll.qlCalendarAdvance(Calendar,X298,NDays&amp;"D")</f>
        <v>42583</v>
      </c>
      <c r="Z298" s="1403">
        <v>1.1852732498588051E-2</v>
      </c>
      <c r="AA298" s="1411">
        <v>1.1013143902823819E-2</v>
      </c>
    </row>
    <row r="299" spans="19:27" x14ac:dyDescent="0.2">
      <c r="S299" s="399"/>
      <c r="T299" s="1401"/>
      <c r="W299" s="864" t="str">
        <f t="shared" si="14"/>
        <v>1D</v>
      </c>
      <c r="X299" s="1405">
        <f>_xll.qlCalendarAdvance(Calendar,X298,W299,"f",FALSE)</f>
        <v>42584</v>
      </c>
      <c r="Y299" s="1404">
        <f>_xll.qlCalendarAdvance(Calendar,X299,NDays&amp;"D")</f>
        <v>42584</v>
      </c>
      <c r="Z299" s="1403">
        <v>1.1870844217391242E-2</v>
      </c>
      <c r="AA299" s="1411">
        <v>1.1031461852806235E-2</v>
      </c>
    </row>
    <row r="300" spans="19:27" x14ac:dyDescent="0.2">
      <c r="S300" s="399"/>
      <c r="T300" s="1401"/>
      <c r="W300" s="864" t="str">
        <f t="shared" si="14"/>
        <v>1D</v>
      </c>
      <c r="X300" s="1405">
        <f>_xll.qlCalendarAdvance(Calendar,X299,W300,"f",FALSE)</f>
        <v>42585</v>
      </c>
      <c r="Y300" s="1404">
        <f>_xll.qlCalendarAdvance(Calendar,X300,NDays&amp;"D")</f>
        <v>42585</v>
      </c>
      <c r="Z300" s="1403">
        <v>1.1888955313382838E-2</v>
      </c>
      <c r="AA300" s="1411">
        <v>1.1049768749858968E-2</v>
      </c>
    </row>
    <row r="301" spans="19:27" x14ac:dyDescent="0.2">
      <c r="S301" s="399"/>
      <c r="T301" s="1401"/>
      <c r="W301" s="864" t="str">
        <f t="shared" si="14"/>
        <v>1D</v>
      </c>
      <c r="X301" s="1405">
        <f>_xll.qlCalendarAdvance(Calendar,X300,W301,"f",FALSE)</f>
        <v>42586</v>
      </c>
      <c r="Y301" s="1404">
        <f>_xll.qlCalendarAdvance(Calendar,X301,NDays&amp;"D")</f>
        <v>42586</v>
      </c>
      <c r="Z301" s="1403">
        <v>1.1907066002833077E-2</v>
      </c>
      <c r="AA301" s="1411">
        <v>1.1068064593819926E-2</v>
      </c>
    </row>
    <row r="302" spans="19:27" x14ac:dyDescent="0.2">
      <c r="S302" s="399"/>
      <c r="T302" s="1401"/>
      <c r="W302" s="864" t="str">
        <f t="shared" si="14"/>
        <v>1D</v>
      </c>
      <c r="X302" s="1405">
        <f>_xll.qlCalendarAdvance(Calendar,X301,W302,"f",FALSE)</f>
        <v>42587</v>
      </c>
      <c r="Y302" s="1404">
        <f>_xll.qlCalendarAdvance(Calendar,X302,NDays&amp;"D")</f>
        <v>42587</v>
      </c>
      <c r="Z302" s="1403">
        <v>1.1943689490465707E-2</v>
      </c>
      <c r="AA302" s="1411">
        <v>1.1104957284143737E-2</v>
      </c>
    </row>
    <row r="303" spans="19:27" x14ac:dyDescent="0.2">
      <c r="S303" s="399"/>
      <c r="T303" s="1401"/>
      <c r="W303" s="864" t="str">
        <f t="shared" si="14"/>
        <v>1D</v>
      </c>
      <c r="X303" s="1405">
        <f>_xll.qlCalendarAdvance(Calendar,X302,W303,"f",FALSE)</f>
        <v>42590</v>
      </c>
      <c r="Y303" s="1404">
        <f>_xll.qlCalendarAdvance(Calendar,X303,NDays&amp;"D")</f>
        <v>42590</v>
      </c>
      <c r="Z303" s="1403">
        <v>1.1979509020833109E-2</v>
      </c>
      <c r="AA303" s="1411">
        <v>1.1141137439394377E-2</v>
      </c>
    </row>
    <row r="304" spans="19:27" x14ac:dyDescent="0.2">
      <c r="S304" s="399"/>
      <c r="T304" s="1401"/>
      <c r="W304" s="864" t="str">
        <f t="shared" si="14"/>
        <v>1D</v>
      </c>
      <c r="X304" s="1405">
        <f>_xll.qlCalendarAdvance(Calendar,X303,W304,"f",FALSE)</f>
        <v>42591</v>
      </c>
      <c r="Y304" s="1404">
        <f>_xll.qlCalendarAdvance(Calendar,X304,NDays&amp;"D")</f>
        <v>42591</v>
      </c>
      <c r="Z304" s="1403">
        <v>1.1997620921816008E-2</v>
      </c>
      <c r="AA304" s="1411">
        <v>1.1159378018220645E-2</v>
      </c>
    </row>
    <row r="305" spans="19:27" x14ac:dyDescent="0.2">
      <c r="S305" s="399"/>
      <c r="T305" s="1401"/>
      <c r="W305" s="864" t="str">
        <f t="shared" si="14"/>
        <v>1D</v>
      </c>
      <c r="X305" s="1405">
        <f>_xll.qlCalendarAdvance(Calendar,X304,W305,"f",FALSE)</f>
        <v>42592</v>
      </c>
      <c r="Y305" s="1404">
        <f>_xll.qlCalendarAdvance(Calendar,X305,NDays&amp;"D")</f>
        <v>42592</v>
      </c>
      <c r="Z305" s="1403">
        <v>1.2015733713977643E-2</v>
      </c>
      <c r="AA305" s="1411">
        <v>1.1177607543955137E-2</v>
      </c>
    </row>
    <row r="306" spans="19:27" x14ac:dyDescent="0.2">
      <c r="S306" s="399"/>
      <c r="T306" s="1401"/>
      <c r="W306" s="864" t="str">
        <f t="shared" si="14"/>
        <v>1D</v>
      </c>
      <c r="X306" s="1405">
        <f>_xll.qlCalendarAdvance(Calendar,X305,W306,"f",FALSE)</f>
        <v>42593</v>
      </c>
      <c r="Y306" s="1404">
        <f>_xll.qlCalendarAdvance(Calendar,X306,NDays&amp;"D")</f>
        <v>42593</v>
      </c>
      <c r="Z306" s="1403">
        <v>1.2033847613619088E-2</v>
      </c>
      <c r="AA306" s="1411">
        <v>1.1195826016597854E-2</v>
      </c>
    </row>
    <row r="307" spans="19:27" x14ac:dyDescent="0.2">
      <c r="S307" s="399"/>
      <c r="T307" s="1401"/>
      <c r="W307" s="864" t="str">
        <f t="shared" si="14"/>
        <v>1D</v>
      </c>
      <c r="X307" s="1405">
        <f>_xll.qlCalendarAdvance(Calendar,X306,W307,"f",FALSE)</f>
        <v>42594</v>
      </c>
      <c r="Y307" s="1404">
        <f>_xll.qlCalendarAdvance(Calendar,X307,NDays&amp;"D")</f>
        <v>42594</v>
      </c>
      <c r="Z307" s="1403">
        <v>1.2070523699194301E-2</v>
      </c>
      <c r="AA307" s="1411">
        <v>1.1232571773553598E-2</v>
      </c>
    </row>
    <row r="308" spans="19:27" x14ac:dyDescent="0.2">
      <c r="S308" s="399"/>
      <c r="T308" s="1401"/>
      <c r="W308" s="864" t="str">
        <f t="shared" si="14"/>
        <v>1D</v>
      </c>
      <c r="X308" s="1405">
        <f>_xll.qlCalendarAdvance(Calendar,X307,W308,"f",FALSE)</f>
        <v>42597</v>
      </c>
      <c r="Y308" s="1404">
        <f>_xll.qlCalendarAdvance(Calendar,X308,NDays&amp;"D")</f>
        <v>42597</v>
      </c>
      <c r="Z308" s="1403">
        <v>1.2106318613133871E-2</v>
      </c>
      <c r="AA308" s="1411">
        <v>1.1268589376899341E-2</v>
      </c>
    </row>
    <row r="309" spans="19:27" x14ac:dyDescent="0.2">
      <c r="S309" s="399"/>
      <c r="T309" s="1401"/>
      <c r="W309" s="864" t="str">
        <f t="shared" si="14"/>
        <v>1D</v>
      </c>
      <c r="X309" s="1405">
        <f>_xll.qlCalendarAdvance(Calendar,X308,W309,"f",FALSE)</f>
        <v>42598</v>
      </c>
      <c r="Y309" s="1404">
        <f>_xll.qlCalendarAdvance(Calendar,X309,NDays&amp;"D")</f>
        <v>42598</v>
      </c>
      <c r="Z309" s="1403">
        <v>1.2124441294819923E-2</v>
      </c>
      <c r="AA309" s="1411">
        <v>1.1286752584326321E-2</v>
      </c>
    </row>
    <row r="310" spans="19:27" x14ac:dyDescent="0.2">
      <c r="S310" s="399"/>
      <c r="T310" s="1401"/>
      <c r="W310" s="864" t="str">
        <f t="shared" si="14"/>
        <v>1D</v>
      </c>
      <c r="X310" s="1405">
        <f>_xll.qlCalendarAdvance(Calendar,X309,W310,"f",FALSE)</f>
        <v>42599</v>
      </c>
      <c r="Y310" s="1404">
        <f>_xll.qlCalendarAdvance(Calendar,X310,NDays&amp;"D")</f>
        <v>42599</v>
      </c>
      <c r="Z310" s="1403">
        <v>1.2142566381871497E-2</v>
      </c>
      <c r="AA310" s="1411">
        <v>1.1304904738742572E-2</v>
      </c>
    </row>
    <row r="311" spans="19:27" x14ac:dyDescent="0.2">
      <c r="S311" s="399"/>
      <c r="T311" s="1401"/>
      <c r="W311" s="864" t="str">
        <f t="shared" si="14"/>
        <v>1D</v>
      </c>
      <c r="X311" s="1405">
        <f>_xll.qlCalendarAdvance(Calendar,X310,W311,"f",FALSE)</f>
        <v>42600</v>
      </c>
      <c r="Y311" s="1404">
        <f>_xll.qlCalendarAdvance(Calendar,X311,NDays&amp;"D")</f>
        <v>42600</v>
      </c>
      <c r="Z311" s="1403">
        <v>1.2160694090616089E-2</v>
      </c>
      <c r="AA311" s="1411">
        <v>1.1323045840148094E-2</v>
      </c>
    </row>
    <row r="312" spans="19:27" x14ac:dyDescent="0.2">
      <c r="S312" s="399"/>
      <c r="T312" s="1401"/>
      <c r="W312" s="864" t="str">
        <f t="shared" si="14"/>
        <v>1D</v>
      </c>
      <c r="X312" s="1405">
        <f>_xll.qlCalendarAdvance(Calendar,X311,W312,"f",FALSE)</f>
        <v>42601</v>
      </c>
      <c r="Y312" s="1404">
        <f>_xll.qlCalendarAdvance(Calendar,X312,NDays&amp;"D")</f>
        <v>42601</v>
      </c>
      <c r="Z312" s="1403">
        <v>1.2197441136556726E-2</v>
      </c>
      <c r="AA312" s="1411">
        <v>1.1359644719009337E-2</v>
      </c>
    </row>
    <row r="313" spans="19:27" x14ac:dyDescent="0.2">
      <c r="S313" s="399"/>
      <c r="T313" s="1401"/>
      <c r="W313" s="864" t="str">
        <f t="shared" si="14"/>
        <v>1D</v>
      </c>
      <c r="X313" s="1405">
        <f>_xll.qlCalendarAdvance(Calendar,X312,W313,"f",FALSE)</f>
        <v>42604</v>
      </c>
      <c r="Y313" s="1404">
        <f>_xll.qlCalendarAdvance(Calendar,X313,NDays&amp;"D")</f>
        <v>42604</v>
      </c>
      <c r="Z313" s="1403">
        <v>1.2233235469221761E-2</v>
      </c>
      <c r="AA313" s="1411">
        <v>1.1395499714771384E-2</v>
      </c>
    </row>
    <row r="314" spans="19:27" x14ac:dyDescent="0.2">
      <c r="S314" s="399"/>
      <c r="T314" s="1401"/>
      <c r="W314" s="864" t="str">
        <f t="shared" si="14"/>
        <v>1D</v>
      </c>
      <c r="X314" s="1405">
        <f>_xll.qlCalendarAdvance(Calendar,X313,W314,"f",FALSE)</f>
        <v>42605</v>
      </c>
      <c r="Y314" s="1404">
        <f>_xll.qlCalendarAdvance(Calendar,X314,NDays&amp;"D")</f>
        <v>42605</v>
      </c>
      <c r="Z314" s="1403">
        <v>1.2251379531489298E-2</v>
      </c>
      <c r="AA314" s="1411">
        <v>1.1413585550880123E-2</v>
      </c>
    </row>
    <row r="315" spans="19:27" x14ac:dyDescent="0.2">
      <c r="S315" s="399"/>
      <c r="T315" s="1401"/>
      <c r="W315" s="864" t="str">
        <f t="shared" si="14"/>
        <v>1D</v>
      </c>
      <c r="X315" s="1405">
        <f>_xll.qlCalendarAdvance(Calendar,X314,W315,"f",FALSE)</f>
        <v>42606</v>
      </c>
      <c r="Y315" s="1404">
        <f>_xll.qlCalendarAdvance(Calendar,X315,NDays&amp;"D")</f>
        <v>42606</v>
      </c>
      <c r="Z315" s="1403">
        <v>1.2269527513501183E-2</v>
      </c>
      <c r="AA315" s="1411">
        <v>1.1431660333816041E-2</v>
      </c>
    </row>
    <row r="316" spans="19:27" x14ac:dyDescent="0.2">
      <c r="S316" s="399"/>
      <c r="T316" s="1401"/>
      <c r="W316" s="864" t="str">
        <f t="shared" si="14"/>
        <v>1D</v>
      </c>
      <c r="X316" s="1405">
        <f>_xll.qlCalendarAdvance(Calendar,X315,W316,"f",FALSE)</f>
        <v>42607</v>
      </c>
      <c r="Y316" s="1404">
        <f>_xll.qlCalendarAdvance(Calendar,X316,NDays&amp;"D")</f>
        <v>42607</v>
      </c>
      <c r="Z316" s="1403">
        <v>1.2287679631611342E-2</v>
      </c>
      <c r="AA316" s="1411">
        <v>1.1449724063741229E-2</v>
      </c>
    </row>
    <row r="317" spans="19:27" x14ac:dyDescent="0.2">
      <c r="S317" s="399"/>
      <c r="T317" s="1401"/>
      <c r="W317" s="864" t="str">
        <f t="shared" si="14"/>
        <v>1D</v>
      </c>
      <c r="X317" s="1405">
        <f>_xll.qlCalendarAdvance(Calendar,X316,W317,"f",FALSE)</f>
        <v>42608</v>
      </c>
      <c r="Y317" s="1404">
        <f>_xll.qlCalendarAdvance(Calendar,X317,NDays&amp;"D")</f>
        <v>42608</v>
      </c>
      <c r="Z317" s="1403">
        <v>1.2324514429272784E-2</v>
      </c>
      <c r="AA317" s="1411">
        <v>1.1495371138282584E-2</v>
      </c>
    </row>
    <row r="318" spans="19:27" x14ac:dyDescent="0.2">
      <c r="S318" s="399"/>
      <c r="T318" s="1401"/>
      <c r="W318" s="864" t="str">
        <f t="shared" si="14"/>
        <v>1D</v>
      </c>
      <c r="X318" s="1405">
        <f>_xll.qlCalendarAdvance(Calendar,X317,W318,"f",FALSE)</f>
        <v>42612</v>
      </c>
      <c r="Y318" s="1404">
        <f>_xll.qlCalendarAdvance(Calendar,X318,NDays&amp;"D")</f>
        <v>42612</v>
      </c>
      <c r="Z318" s="1403">
        <v>1.2378509836380518E-2</v>
      </c>
      <c r="AA318" s="1411">
        <v>1.153987691707159E-2</v>
      </c>
    </row>
    <row r="319" spans="19:27" x14ac:dyDescent="0.2">
      <c r="S319" s="399"/>
      <c r="T319" s="1401"/>
      <c r="W319" s="864" t="str">
        <f t="shared" si="14"/>
        <v>1D</v>
      </c>
      <c r="X319" s="1405">
        <f>_xll.qlCalendarAdvance(Calendar,X318,W319,"f",FALSE)</f>
        <v>42613</v>
      </c>
      <c r="Y319" s="1404">
        <f>_xll.qlCalendarAdvance(Calendar,X319,NDays&amp;"D")</f>
        <v>42613</v>
      </c>
      <c r="Z319" s="1403">
        <v>1.2387333943543957E-2</v>
      </c>
      <c r="AA319" s="1411">
        <v>1.1557874328446127E-2</v>
      </c>
    </row>
    <row r="320" spans="19:27" x14ac:dyDescent="0.2">
      <c r="S320" s="399"/>
      <c r="T320" s="1401"/>
      <c r="W320" s="864" t="str">
        <f t="shared" si="14"/>
        <v>1D</v>
      </c>
      <c r="X320" s="1405">
        <f>_xll.qlCalendarAdvance(Calendar,X319,W320,"f",FALSE)</f>
        <v>42614</v>
      </c>
      <c r="Y320" s="1404">
        <f>_xll.qlCalendarAdvance(Calendar,X320,NDays&amp;"D")</f>
        <v>42614</v>
      </c>
      <c r="Z320" s="1403">
        <v>1.2405516258110788E-2</v>
      </c>
      <c r="AA320" s="1411">
        <v>1.1575860686809936E-2</v>
      </c>
    </row>
    <row r="321" spans="19:27" x14ac:dyDescent="0.2">
      <c r="S321" s="399"/>
      <c r="T321" s="1401"/>
      <c r="W321" s="864" t="str">
        <f t="shared" si="14"/>
        <v>1D</v>
      </c>
      <c r="X321" s="1405">
        <f>_xll.qlCalendarAdvance(Calendar,X320,W321,"f",FALSE)</f>
        <v>42615</v>
      </c>
      <c r="Y321" s="1404">
        <f>_xll.qlCalendarAdvance(Calendar,X321,NDays&amp;"D")</f>
        <v>42615</v>
      </c>
      <c r="Z321" s="1403">
        <v>1.2423704405332636E-2</v>
      </c>
      <c r="AA321" s="1411">
        <v>1.1612165971304583E-2</v>
      </c>
    </row>
    <row r="322" spans="19:27" x14ac:dyDescent="0.2">
      <c r="S322" s="399"/>
      <c r="T322" s="1401"/>
      <c r="W322" s="864" t="str">
        <f t="shared" si="14"/>
        <v>1D</v>
      </c>
      <c r="X322" s="1405">
        <f>_xll.qlCalendarAdvance(Calendar,X321,W322,"f",FALSE)</f>
        <v>42618</v>
      </c>
      <c r="Y322" s="1404">
        <f>_xll.qlCalendarAdvance(Calendar,X322,NDays&amp;"D")</f>
        <v>42618</v>
      </c>
      <c r="Z322" s="1403">
        <v>1.2478306030546426E-2</v>
      </c>
      <c r="AA322" s="1411">
        <v>1.1647695589428464E-2</v>
      </c>
    </row>
    <row r="323" spans="19:27" x14ac:dyDescent="0.2">
      <c r="S323" s="399"/>
      <c r="T323" s="1401"/>
      <c r="W323" s="864" t="str">
        <f t="shared" si="14"/>
        <v>1D</v>
      </c>
      <c r="X323" s="1405">
        <f>_xll.qlCalendarAdvance(Calendar,X322,W323,"f",FALSE)</f>
        <v>42619</v>
      </c>
      <c r="Y323" s="1404">
        <f>_xll.qlCalendarAdvance(Calendar,X323,NDays&amp;"D")</f>
        <v>42619</v>
      </c>
      <c r="Z323" s="1403">
        <v>1.2496519696023403E-2</v>
      </c>
      <c r="AA323" s="1411">
        <v>1.1665626682414443E-2</v>
      </c>
    </row>
    <row r="324" spans="19:27" x14ac:dyDescent="0.2">
      <c r="S324" s="399"/>
      <c r="T324" s="1401"/>
      <c r="W324" s="864" t="str">
        <f t="shared" si="14"/>
        <v>1D</v>
      </c>
      <c r="X324" s="1405">
        <f>_xll.qlCalendarAdvance(Calendar,X323,W324,"f",FALSE)</f>
        <v>42620</v>
      </c>
      <c r="Y324" s="1404">
        <f>_xll.qlCalendarAdvance(Calendar,X324,NDays&amp;"D")</f>
        <v>42620</v>
      </c>
      <c r="Z324" s="1403">
        <v>1.251474028799163E-2</v>
      </c>
      <c r="AA324" s="1411">
        <v>1.16835467222276E-2</v>
      </c>
    </row>
    <row r="325" spans="19:27" x14ac:dyDescent="0.2">
      <c r="S325" s="399"/>
      <c r="T325" s="1401"/>
      <c r="W325" s="864" t="str">
        <f t="shared" si="14"/>
        <v>1D</v>
      </c>
      <c r="X325" s="1405">
        <f>_xll.qlCalendarAdvance(Calendar,X324,W325,"f",FALSE)</f>
        <v>42621</v>
      </c>
      <c r="Y325" s="1404">
        <f>_xll.qlCalendarAdvance(Calendar,X325,NDays&amp;"D")</f>
        <v>42621</v>
      </c>
      <c r="Z325" s="1403">
        <v>1.2532968025230641E-2</v>
      </c>
      <c r="AA325" s="1411">
        <v>1.1701455709030029E-2</v>
      </c>
    </row>
    <row r="326" spans="19:27" x14ac:dyDescent="0.2">
      <c r="S326" s="399"/>
      <c r="T326" s="1401"/>
      <c r="W326" s="864" t="str">
        <f t="shared" si="14"/>
        <v>1D</v>
      </c>
      <c r="X326" s="1405">
        <f>_xll.qlCalendarAdvance(Calendar,X325,W326,"f",FALSE)</f>
        <v>42622</v>
      </c>
      <c r="Y326" s="1404">
        <f>_xll.qlCalendarAdvance(Calendar,X326,NDays&amp;"D")</f>
        <v>42622</v>
      </c>
      <c r="Z326" s="1403">
        <v>1.2551203126522645E-2</v>
      </c>
      <c r="AA326" s="1411">
        <v>1.1737614274740146E-2</v>
      </c>
    </row>
    <row r="327" spans="19:27" x14ac:dyDescent="0.2">
      <c r="S327" s="399"/>
      <c r="T327" s="1401"/>
      <c r="W327" s="864" t="str">
        <f t="shared" si="14"/>
        <v>1D</v>
      </c>
      <c r="X327" s="1405">
        <f>_xll.qlCalendarAdvance(Calendar,X326,W327,"f",FALSE)</f>
        <v>42625</v>
      </c>
      <c r="Y327" s="1404">
        <f>_xll.qlCalendarAdvance(Calendar,X327,NDays&amp;"D")</f>
        <v>42625</v>
      </c>
      <c r="Z327" s="1403">
        <v>1.2605954802610847E-2</v>
      </c>
      <c r="AA327" s="1411">
        <v>1.1772981125078852E-2</v>
      </c>
    </row>
    <row r="328" spans="19:27" x14ac:dyDescent="0.2">
      <c r="S328" s="399"/>
      <c r="T328" s="1401"/>
      <c r="W328" s="864" t="str">
        <f t="shared" si="14"/>
        <v>1D</v>
      </c>
      <c r="X328" s="1405">
        <f>_xll.qlCalendarAdvance(Calendar,X327,W328,"f",FALSE)</f>
        <v>42626</v>
      </c>
      <c r="Y328" s="1404">
        <f>_xll.qlCalendarAdvance(Calendar,X328,NDays&amp;"D")</f>
        <v>42626</v>
      </c>
      <c r="Z328" s="1403">
        <v>1.2624221548026865E-2</v>
      </c>
      <c r="AA328" s="1411">
        <v>1.1790834846341358E-2</v>
      </c>
    </row>
    <row r="329" spans="19:27" x14ac:dyDescent="0.2">
      <c r="S329" s="399"/>
      <c r="T329" s="1401"/>
      <c r="W329" s="864" t="str">
        <f t="shared" si="14"/>
        <v>1D</v>
      </c>
      <c r="X329" s="1405">
        <f>_xll.qlCalendarAdvance(Calendar,X328,W329,"f",FALSE)</f>
        <v>42627</v>
      </c>
      <c r="Y329" s="1404">
        <f>_xll.qlCalendarAdvance(Calendar,X329,NDays&amp;"D")</f>
        <v>42627</v>
      </c>
      <c r="Z329" s="1403">
        <v>1.2642496751472823E-2</v>
      </c>
      <c r="AA329" s="1411">
        <v>1.1808677514512089E-2</v>
      </c>
    </row>
    <row r="330" spans="19:27" x14ac:dyDescent="0.2">
      <c r="S330" s="399"/>
      <c r="T330" s="1401"/>
      <c r="W330" s="864" t="str">
        <f t="shared" si="14"/>
        <v>1D</v>
      </c>
      <c r="X330" s="1405">
        <f>_xll.qlCalendarAdvance(Calendar,X329,W330,"f",FALSE)</f>
        <v>42628</v>
      </c>
      <c r="Y330" s="1404">
        <f>_xll.qlCalendarAdvance(Calendar,X330,NDays&amp;"D")</f>
        <v>42628</v>
      </c>
      <c r="Z330" s="1403">
        <v>1.2660780631754088E-2</v>
      </c>
      <c r="AA330" s="1411">
        <v>1.1826512436117209E-2</v>
      </c>
    </row>
    <row r="331" spans="19:27" x14ac:dyDescent="0.2">
      <c r="S331" s="399"/>
      <c r="T331" s="1401"/>
      <c r="W331" s="864" t="str">
        <f t="shared" si="14"/>
        <v>1D</v>
      </c>
      <c r="X331" s="1405">
        <f>_xll.qlCalendarAdvance(Calendar,X330,W331,"f",FALSE)</f>
        <v>42629</v>
      </c>
      <c r="Y331" s="1404">
        <f>_xll.qlCalendarAdvance(Calendar,X331,NDays&amp;"D")</f>
        <v>42629</v>
      </c>
      <c r="Z331" s="1403">
        <v>1.2679073371233699E-2</v>
      </c>
      <c r="AA331" s="1411">
        <v>1.1862590468704564E-2</v>
      </c>
    </row>
    <row r="332" spans="19:27" x14ac:dyDescent="0.2">
      <c r="S332" s="399"/>
      <c r="T332" s="1401"/>
      <c r="W332" s="864" t="str">
        <f t="shared" si="14"/>
        <v>1D</v>
      </c>
      <c r="X332" s="1405">
        <f>_xll.qlCalendarAdvance(Calendar,X331,W332,"f",FALSE)</f>
        <v>42632</v>
      </c>
      <c r="Y332" s="1404">
        <f>_xll.qlCalendarAdvance(Calendar,X332,NDays&amp;"D")</f>
        <v>42632</v>
      </c>
      <c r="Z332" s="1403">
        <v>1.2734004964759857E-2</v>
      </c>
      <c r="AA332" s="1411">
        <v>1.1897926755869426E-2</v>
      </c>
    </row>
    <row r="333" spans="19:27" x14ac:dyDescent="0.2">
      <c r="S333" s="399"/>
      <c r="T333" s="1401"/>
      <c r="W333" s="864" t="str">
        <f t="shared" si="14"/>
        <v>1D</v>
      </c>
      <c r="X333" s="1405">
        <f>_xll.qlCalendarAdvance(Calendar,X332,W333,"f",FALSE)</f>
        <v>42633</v>
      </c>
      <c r="Y333" s="1404">
        <f>_xll.qlCalendarAdvance(Calendar,X333,NDays&amp;"D")</f>
        <v>42633</v>
      </c>
      <c r="Z333" s="1403">
        <v>1.2752333288033876E-2</v>
      </c>
      <c r="AA333" s="1411">
        <v>1.1915802300707101E-2</v>
      </c>
    </row>
    <row r="334" spans="19:27" x14ac:dyDescent="0.2">
      <c r="S334" s="399"/>
      <c r="T334" s="1401"/>
      <c r="W334" s="864" t="str">
        <f t="shared" si="14"/>
        <v>1D</v>
      </c>
      <c r="X334" s="1405">
        <f>_xll.qlCalendarAdvance(Calendar,X333,W334,"f",FALSE)</f>
        <v>42634</v>
      </c>
      <c r="Y334" s="1404">
        <f>_xll.qlCalendarAdvance(Calendar,X334,NDays&amp;"D")</f>
        <v>42634</v>
      </c>
      <c r="Z334" s="1403">
        <v>1.2770670507556859E-2</v>
      </c>
      <c r="AA334" s="1411">
        <v>1.1933686631528939E-2</v>
      </c>
    </row>
    <row r="335" spans="19:27" x14ac:dyDescent="0.2">
      <c r="S335" s="399"/>
      <c r="T335" s="1401"/>
      <c r="W335" s="864" t="str">
        <f t="shared" si="14"/>
        <v>1D</v>
      </c>
      <c r="X335" s="1405">
        <f>_xll.qlCalendarAdvance(Calendar,X334,W335,"f",FALSE)</f>
        <v>42635</v>
      </c>
      <c r="Y335" s="1404">
        <f>_xll.qlCalendarAdvance(Calendar,X335,NDays&amp;"D")</f>
        <v>42635</v>
      </c>
      <c r="Z335" s="1403">
        <v>1.2789016590224515E-2</v>
      </c>
      <c r="AA335" s="1411">
        <v>1.1951579748253893E-2</v>
      </c>
    </row>
    <row r="336" spans="19:27" x14ac:dyDescent="0.2">
      <c r="S336" s="399"/>
      <c r="T336" s="1401"/>
      <c r="W336" s="864" t="str">
        <f t="shared" si="14"/>
        <v>1D</v>
      </c>
      <c r="X336" s="1405">
        <f>_xll.qlCalendarAdvance(Calendar,X335,W336,"f",FALSE)</f>
        <v>42636</v>
      </c>
      <c r="Y336" s="1404">
        <f>_xll.qlCalendarAdvance(Calendar,X336,NDays&amp;"D")</f>
        <v>42636</v>
      </c>
      <c r="Z336" s="1403">
        <v>1.2807371370017549E-2</v>
      </c>
      <c r="AA336" s="1411">
        <v>1.1987788964485565E-2</v>
      </c>
    </row>
    <row r="337" spans="19:27" x14ac:dyDescent="0.2">
      <c r="S337" s="399"/>
      <c r="T337" s="1401"/>
      <c r="W337" s="864" t="str">
        <f t="shared" si="14"/>
        <v>1D</v>
      </c>
      <c r="X337" s="1405">
        <f>_xll.qlCalendarAdvance(Calendar,X336,W337,"f",FALSE)</f>
        <v>42639</v>
      </c>
      <c r="Y337" s="1404">
        <f>_xll.qlCalendarAdvance(Calendar,X337,NDays&amp;"D")</f>
        <v>42639</v>
      </c>
      <c r="Z337" s="1403">
        <v>1.2881458734222757E-2</v>
      </c>
      <c r="AA337" s="1411">
        <v>1.2023240074833241E-2</v>
      </c>
    </row>
    <row r="338" spans="19:27" x14ac:dyDescent="0.2">
      <c r="S338" s="399"/>
      <c r="T338" s="1401"/>
      <c r="W338" s="864" t="str">
        <f t="shared" si="14"/>
        <v>1D</v>
      </c>
      <c r="X338" s="1405">
        <f>_xll.qlCalendarAdvance(Calendar,X337,W338,"f",FALSE)</f>
        <v>42640</v>
      </c>
      <c r="Y338" s="1404">
        <f>_xll.qlCalendarAdvance(Calendar,X338,NDays&amp;"D")</f>
        <v>42640</v>
      </c>
      <c r="Z338" s="1403">
        <v>1.2890362584420991E-2</v>
      </c>
      <c r="AA338" s="1411">
        <v>1.2041177121397961E-2</v>
      </c>
    </row>
    <row r="339" spans="19:27" x14ac:dyDescent="0.2">
      <c r="S339" s="399"/>
      <c r="T339" s="1401"/>
      <c r="W339" s="864" t="str">
        <f t="shared" si="14"/>
        <v>1D</v>
      </c>
      <c r="X339" s="1405">
        <f>_xll.qlCalendarAdvance(Calendar,X338,W339,"f",FALSE)</f>
        <v>42641</v>
      </c>
      <c r="Y339" s="1404">
        <f>_xll.qlCalendarAdvance(Calendar,X339,NDays&amp;"D")</f>
        <v>42641</v>
      </c>
      <c r="Z339" s="1403">
        <v>1.2899268752039306E-2</v>
      </c>
      <c r="AA339" s="1411">
        <v>1.2059122953946844E-2</v>
      </c>
    </row>
    <row r="340" spans="19:27" x14ac:dyDescent="0.2">
      <c r="S340" s="399"/>
      <c r="T340" s="1401"/>
      <c r="W340" s="864" t="str">
        <f t="shared" ref="W340:W403" si="15">W339</f>
        <v>1D</v>
      </c>
      <c r="X340" s="1405">
        <f>_xll.qlCalendarAdvance(Calendar,X339,W340,"f",FALSE)</f>
        <v>42642</v>
      </c>
      <c r="Y340" s="1404">
        <f>_xll.qlCalendarAdvance(Calendar,X340,NDays&amp;"D")</f>
        <v>42642</v>
      </c>
      <c r="Z340" s="1403">
        <v>1.2917671530238151E-2</v>
      </c>
      <c r="AA340" s="1411">
        <v>1.2077077572398842E-2</v>
      </c>
    </row>
    <row r="341" spans="19:27" x14ac:dyDescent="0.2">
      <c r="S341" s="399"/>
      <c r="T341" s="1401"/>
      <c r="W341" s="864" t="str">
        <f t="shared" si="15"/>
        <v>1D</v>
      </c>
      <c r="X341" s="1405">
        <f>_xll.qlCalendarAdvance(Calendar,X340,W341,"f",FALSE)</f>
        <v>42643</v>
      </c>
      <c r="Y341" s="1404">
        <f>_xll.qlCalendarAdvance(Calendar,X341,NDays&amp;"D")</f>
        <v>42643</v>
      </c>
      <c r="Z341" s="1403">
        <v>1.2936081610746974E-2</v>
      </c>
      <c r="AA341" s="1411">
        <v>1.2113418086820243E-2</v>
      </c>
    </row>
    <row r="342" spans="19:27" x14ac:dyDescent="0.2">
      <c r="S342" s="399"/>
      <c r="T342" s="1401"/>
      <c r="W342" s="864" t="str">
        <f t="shared" si="15"/>
        <v>1D</v>
      </c>
      <c r="X342" s="1405">
        <f>_xll.qlCalendarAdvance(Calendar,X341,W342,"f",FALSE)</f>
        <v>42646</v>
      </c>
      <c r="Y342" s="1404">
        <f>_xll.qlCalendarAdvance(Calendar,X342,NDays&amp;"D")</f>
        <v>42646</v>
      </c>
      <c r="Z342" s="1403">
        <v>1.3000862694405107E-2</v>
      </c>
      <c r="AA342" s="1411">
        <v>1.2148983906048461E-2</v>
      </c>
    </row>
    <row r="343" spans="19:27" x14ac:dyDescent="0.2">
      <c r="S343" s="399"/>
      <c r="T343" s="1401"/>
      <c r="W343" s="864" t="str">
        <f t="shared" si="15"/>
        <v>1D</v>
      </c>
      <c r="X343" s="1405">
        <f>_xll.qlCalendarAdvance(Calendar,X342,W343,"f",FALSE)</f>
        <v>42647</v>
      </c>
      <c r="Y343" s="1404">
        <f>_xll.qlCalendarAdvance(Calendar,X343,NDays&amp;"D")</f>
        <v>42647</v>
      </c>
      <c r="Z343" s="1403">
        <v>1.3019302702405032E-2</v>
      </c>
      <c r="AA343" s="1411">
        <v>1.2166982454340225E-2</v>
      </c>
    </row>
    <row r="344" spans="19:27" x14ac:dyDescent="0.2">
      <c r="S344" s="399"/>
      <c r="T344" s="1401"/>
      <c r="W344" s="864" t="str">
        <f t="shared" si="15"/>
        <v>1D</v>
      </c>
      <c r="X344" s="1405">
        <f>_xll.qlCalendarAdvance(Calendar,X343,W344,"f",FALSE)</f>
        <v>42648</v>
      </c>
      <c r="Y344" s="1404">
        <f>_xll.qlCalendarAdvance(Calendar,X344,NDays&amp;"D")</f>
        <v>42648</v>
      </c>
      <c r="Z344" s="1403">
        <v>1.3037748848452081E-2</v>
      </c>
      <c r="AA344" s="1411">
        <v>1.2184989788697198E-2</v>
      </c>
    </row>
    <row r="345" spans="19:27" x14ac:dyDescent="0.2">
      <c r="S345" s="399"/>
      <c r="T345" s="1401"/>
      <c r="W345" s="864" t="str">
        <f t="shared" si="15"/>
        <v>1D</v>
      </c>
      <c r="X345" s="1405">
        <f>_xll.qlCalendarAdvance(Calendar,X344,W345,"f",FALSE)</f>
        <v>42649</v>
      </c>
      <c r="Y345" s="1404">
        <f>_xll.qlCalendarAdvance(Calendar,X345,NDays&amp;"D")</f>
        <v>42649</v>
      </c>
      <c r="Z345" s="1403">
        <v>1.3056200935411749E-2</v>
      </c>
      <c r="AA345" s="1411">
        <v>1.2203005908957287E-2</v>
      </c>
    </row>
    <row r="346" spans="19:27" x14ac:dyDescent="0.2">
      <c r="S346" s="399"/>
      <c r="T346" s="1401"/>
      <c r="W346" s="864" t="str">
        <f t="shared" si="15"/>
        <v>1D</v>
      </c>
      <c r="X346" s="1405">
        <f>_xll.qlCalendarAdvance(Calendar,X345,W346,"f",FALSE)</f>
        <v>42650</v>
      </c>
      <c r="Y346" s="1404">
        <f>_xll.qlCalendarAdvance(Calendar,X346,NDays&amp;"D")</f>
        <v>42650</v>
      </c>
      <c r="Z346" s="1403">
        <v>1.3093698970521914E-2</v>
      </c>
      <c r="AA346" s="1411">
        <v>1.2239477837059367E-2</v>
      </c>
    </row>
    <row r="347" spans="19:27" x14ac:dyDescent="0.2">
      <c r="S347" s="399"/>
      <c r="T347" s="1401"/>
      <c r="W347" s="864" t="str">
        <f t="shared" si="15"/>
        <v>1D</v>
      </c>
      <c r="X347" s="1405">
        <f>_xll.qlCalendarAdvance(Calendar,X346,W347,"f",FALSE)</f>
        <v>42653</v>
      </c>
      <c r="Y347" s="1404">
        <f>_xll.qlCalendarAdvance(Calendar,X347,NDays&amp;"D")</f>
        <v>42653</v>
      </c>
      <c r="Z347" s="1403">
        <v>1.3130064749582495E-2</v>
      </c>
      <c r="AA347" s="1411">
        <v>1.2275158249920315E-2</v>
      </c>
    </row>
    <row r="348" spans="19:27" x14ac:dyDescent="0.2">
      <c r="S348" s="399"/>
      <c r="T348" s="1401"/>
      <c r="W348" s="864" t="str">
        <f t="shared" si="15"/>
        <v>1D</v>
      </c>
      <c r="X348" s="1405">
        <f>_xll.qlCalendarAdvance(Calendar,X347,W348,"f",FALSE)</f>
        <v>42654</v>
      </c>
      <c r="Y348" s="1404">
        <f>_xll.qlCalendarAdvance(Calendar,X348,NDays&amp;"D")</f>
        <v>42654</v>
      </c>
      <c r="Z348" s="1403">
        <v>1.3148543583976647E-2</v>
      </c>
      <c r="AA348" s="1411">
        <v>1.2293218300101216E-2</v>
      </c>
    </row>
    <row r="349" spans="19:27" x14ac:dyDescent="0.2">
      <c r="S349" s="399"/>
      <c r="T349" s="1401"/>
      <c r="W349" s="864" t="str">
        <f t="shared" si="15"/>
        <v>1D</v>
      </c>
      <c r="X349" s="1405">
        <f>_xll.qlCalendarAdvance(Calendar,X348,W349,"f",FALSE)</f>
        <v>42655</v>
      </c>
      <c r="Y349" s="1404">
        <f>_xll.qlCalendarAdvance(Calendar,X349,NDays&amp;"D")</f>
        <v>42655</v>
      </c>
      <c r="Z349" s="1403">
        <v>1.3167027176404137E-2</v>
      </c>
      <c r="AA349" s="1411">
        <v>1.231128713626628E-2</v>
      </c>
    </row>
    <row r="350" spans="19:27" x14ac:dyDescent="0.2">
      <c r="S350" s="399"/>
      <c r="T350" s="1401"/>
      <c r="W350" s="864" t="str">
        <f t="shared" si="15"/>
        <v>1D</v>
      </c>
      <c r="X350" s="1405">
        <f>_xll.qlCalendarAdvance(Calendar,X349,W350,"f",FALSE)</f>
        <v>42656</v>
      </c>
      <c r="Y350" s="1404">
        <f>_xll.qlCalendarAdvance(Calendar,X350,NDays&amp;"D")</f>
        <v>42656</v>
      </c>
      <c r="Z350" s="1403">
        <v>1.3185515329708436E-2</v>
      </c>
      <c r="AA350" s="1411">
        <v>1.2329364758415506E-2</v>
      </c>
    </row>
    <row r="351" spans="19:27" x14ac:dyDescent="0.2">
      <c r="S351" s="399"/>
      <c r="T351" s="1401"/>
      <c r="W351" s="864" t="str">
        <f t="shared" si="15"/>
        <v>1D</v>
      </c>
      <c r="X351" s="1405">
        <f>_xll.qlCalendarAdvance(Calendar,X350,W351,"f",FALSE)</f>
        <v>42657</v>
      </c>
      <c r="Y351" s="1404">
        <f>_xll.qlCalendarAdvance(Calendar,X351,NDays&amp;"D")</f>
        <v>42657</v>
      </c>
      <c r="Z351" s="1403">
        <v>1.3223067794697913E-2</v>
      </c>
      <c r="AA351" s="1411">
        <v>1.2365968216526692E-2</v>
      </c>
    </row>
    <row r="352" spans="19:27" x14ac:dyDescent="0.2">
      <c r="S352" s="399"/>
      <c r="T352" s="1401"/>
      <c r="W352" s="864" t="str">
        <f t="shared" si="15"/>
        <v>1D</v>
      </c>
      <c r="X352" s="1405">
        <f>_xll.qlCalendarAdvance(Calendar,X351,W352,"f",FALSE)</f>
        <v>42660</v>
      </c>
      <c r="Y352" s="1404">
        <f>_xll.qlCalendarAdvance(Calendar,X352,NDays&amp;"D")</f>
        <v>42660</v>
      </c>
      <c r="Z352" s="1403">
        <v>1.3259509608365789E-2</v>
      </c>
      <c r="AA352" s="1411">
        <v>1.2401763106854036E-2</v>
      </c>
    </row>
    <row r="353" spans="19:27" x14ac:dyDescent="0.2">
      <c r="S353" s="399"/>
      <c r="T353" s="1401"/>
      <c r="W353" s="864" t="str">
        <f t="shared" si="15"/>
        <v>1D</v>
      </c>
      <c r="X353" s="1405">
        <f>_xll.qlCalendarAdvance(Calendar,X352,W353,"f",FALSE)</f>
        <v>42661</v>
      </c>
      <c r="Y353" s="1404">
        <f>_xll.qlCalendarAdvance(Calendar,X353,NDays&amp;"D")</f>
        <v>42661</v>
      </c>
      <c r="Z353" s="1403">
        <v>1.3278017608531754E-2</v>
      </c>
      <c r="AA353" s="1411">
        <v>1.241988465900512E-2</v>
      </c>
    </row>
    <row r="354" spans="19:27" x14ac:dyDescent="0.2">
      <c r="S354" s="399"/>
      <c r="T354" s="1401"/>
      <c r="W354" s="864" t="str">
        <f t="shared" si="15"/>
        <v>1D</v>
      </c>
      <c r="X354" s="1405">
        <f>_xll.qlCalendarAdvance(Calendar,X353,W354,"f",FALSE)</f>
        <v>42662</v>
      </c>
      <c r="Y354" s="1404">
        <f>_xll.qlCalendarAdvance(Calendar,X354,NDays&amp;"D")</f>
        <v>42662</v>
      </c>
      <c r="Z354" s="1403">
        <v>1.3296528986541087E-2</v>
      </c>
      <c r="AA354" s="1411">
        <v>1.2438014997059321E-2</v>
      </c>
    </row>
    <row r="355" spans="19:27" x14ac:dyDescent="0.2">
      <c r="S355" s="399"/>
      <c r="T355" s="1401"/>
      <c r="W355" s="864" t="str">
        <f t="shared" si="15"/>
        <v>1D</v>
      </c>
      <c r="X355" s="1405">
        <f>_xll.qlCalendarAdvance(Calendar,X354,W355,"f",FALSE)</f>
        <v>42663</v>
      </c>
      <c r="Y355" s="1404">
        <f>_xll.qlCalendarAdvance(Calendar,X355,NDays&amp;"D")</f>
        <v>42663</v>
      </c>
      <c r="Z355" s="1403">
        <v>1.3315043545209067E-2</v>
      </c>
      <c r="AA355" s="1411">
        <v>1.2456154121178731E-2</v>
      </c>
    </row>
    <row r="356" spans="19:27" x14ac:dyDescent="0.2">
      <c r="S356" s="399"/>
      <c r="T356" s="1401"/>
      <c r="W356" s="864" t="str">
        <f t="shared" si="15"/>
        <v>1D</v>
      </c>
      <c r="X356" s="1405">
        <f>_xll.qlCalendarAdvance(Calendar,X355,W356,"f",FALSE)</f>
        <v>42664</v>
      </c>
      <c r="Y356" s="1404">
        <f>_xll.qlCalendarAdvance(Calendar,X356,NDays&amp;"D")</f>
        <v>42664</v>
      </c>
      <c r="Z356" s="1403">
        <v>1.3352626903245471E-2</v>
      </c>
      <c r="AA356" s="1411">
        <v>1.2492889226545975E-2</v>
      </c>
    </row>
    <row r="357" spans="19:27" x14ac:dyDescent="0.2">
      <c r="S357" s="399"/>
      <c r="T357" s="1401"/>
      <c r="W357" s="864" t="str">
        <f t="shared" si="15"/>
        <v>1D</v>
      </c>
      <c r="X357" s="1405">
        <f>_xll.qlCalendarAdvance(Calendar,X356,W357,"f",FALSE)</f>
        <v>42667</v>
      </c>
      <c r="Y357" s="1404">
        <f>_xll.qlCalendarAdvance(Calendar,X357,NDays&amp;"D")</f>
        <v>42667</v>
      </c>
      <c r="Z357" s="1403">
        <v>1.3389129642650602E-2</v>
      </c>
      <c r="AA357" s="1411">
        <v>1.2528798477416947E-2</v>
      </c>
    </row>
    <row r="358" spans="19:27" x14ac:dyDescent="0.2">
      <c r="S358" s="399"/>
      <c r="T358" s="1401"/>
      <c r="W358" s="864" t="str">
        <f t="shared" si="15"/>
        <v>1D</v>
      </c>
      <c r="X358" s="1405">
        <f>_xll.qlCalendarAdvance(Calendar,X357,W358,"f",FALSE)</f>
        <v>42668</v>
      </c>
      <c r="Y358" s="1404">
        <f>_xll.qlCalendarAdvance(Calendar,X358,NDays&amp;"D")</f>
        <v>42668</v>
      </c>
      <c r="Z358" s="1403">
        <v>1.3407657146715041E-2</v>
      </c>
      <c r="AA358" s="1411">
        <v>1.2546981531538215E-2</v>
      </c>
    </row>
    <row r="359" spans="19:27" x14ac:dyDescent="0.2">
      <c r="S359" s="399"/>
      <c r="T359" s="1401"/>
      <c r="W359" s="864" t="str">
        <f t="shared" si="15"/>
        <v>1D</v>
      </c>
      <c r="X359" s="1405">
        <f>_xll.qlCalendarAdvance(Calendar,X358,W359,"f",FALSE)</f>
        <v>42669</v>
      </c>
      <c r="Y359" s="1404">
        <f>_xll.qlCalendarAdvance(Calendar,X359,NDays&amp;"D")</f>
        <v>42669</v>
      </c>
      <c r="Z359" s="1403">
        <v>1.3426186648252281E-2</v>
      </c>
      <c r="AA359" s="1411">
        <v>1.2565173371562599E-2</v>
      </c>
    </row>
    <row r="360" spans="19:27" x14ac:dyDescent="0.2">
      <c r="S360" s="399"/>
      <c r="T360" s="1401"/>
      <c r="W360" s="864" t="str">
        <f t="shared" si="15"/>
        <v>1D</v>
      </c>
      <c r="X360" s="1405">
        <f>_xll.qlCalendarAdvance(Calendar,X359,W360,"f",FALSE)</f>
        <v>42670</v>
      </c>
      <c r="Y360" s="1404">
        <f>_xll.qlCalendarAdvance(Calendar,X360,NDays&amp;"D")</f>
        <v>42670</v>
      </c>
      <c r="Z360" s="1403">
        <v>1.3444717950053819E-2</v>
      </c>
      <c r="AA360" s="1411">
        <v>1.2583373997652192E-2</v>
      </c>
    </row>
    <row r="361" spans="19:27" x14ac:dyDescent="0.2">
      <c r="S361" s="399"/>
      <c r="T361" s="1401"/>
      <c r="W361" s="864" t="str">
        <f t="shared" si="15"/>
        <v>1D</v>
      </c>
      <c r="X361" s="1405">
        <f>_xll.qlCalendarAdvance(Calendar,X360,W361,"f",FALSE)</f>
        <v>42671</v>
      </c>
      <c r="Y361" s="1404">
        <f>_xll.qlCalendarAdvance(Calendar,X361,NDays&amp;"D")</f>
        <v>42671</v>
      </c>
      <c r="Z361" s="1403">
        <v>1.3482310096313111E-2</v>
      </c>
      <c r="AA361" s="1411">
        <v>1.262024086852202E-2</v>
      </c>
    </row>
    <row r="362" spans="19:27" x14ac:dyDescent="0.2">
      <c r="S362" s="399"/>
      <c r="T362" s="1401"/>
      <c r="W362" s="864" t="str">
        <f t="shared" si="15"/>
        <v>1D</v>
      </c>
      <c r="X362" s="1405">
        <f>_xll.qlCalendarAdvance(Calendar,X361,W362,"f",FALSE)</f>
        <v>42674</v>
      </c>
      <c r="Y362" s="1404">
        <f>_xll.qlCalendarAdvance(Calendar,X362,NDays&amp;"D")</f>
        <v>42674</v>
      </c>
      <c r="Z362" s="1403">
        <v>1.3518857215553124E-2</v>
      </c>
      <c r="AA362" s="1411">
        <v>1.265626436201428E-2</v>
      </c>
    </row>
    <row r="363" spans="19:27" x14ac:dyDescent="0.2">
      <c r="S363" s="399"/>
      <c r="T363" s="1401"/>
      <c r="W363" s="864" t="str">
        <f t="shared" si="15"/>
        <v>1D</v>
      </c>
      <c r="X363" s="1405">
        <f>_xll.qlCalendarAdvance(Calendar,X362,W363,"f",FALSE)</f>
        <v>42675</v>
      </c>
      <c r="Y363" s="1404">
        <f>_xll.qlCalendarAdvance(Calendar,X363,NDays&amp;"D")</f>
        <v>42675</v>
      </c>
      <c r="Z363" s="1403">
        <v>1.3537394560386475E-2</v>
      </c>
      <c r="AA363" s="1411">
        <v>1.2674508918105731E-2</v>
      </c>
    </row>
    <row r="364" spans="19:27" x14ac:dyDescent="0.2">
      <c r="S364" s="399"/>
      <c r="T364" s="1401"/>
      <c r="W364" s="864" t="str">
        <f t="shared" si="15"/>
        <v>1D</v>
      </c>
      <c r="X364" s="1405">
        <f>_xll.qlCalendarAdvance(Calendar,X363,W364,"f",FALSE)</f>
        <v>42676</v>
      </c>
      <c r="Y364" s="1404">
        <f>_xll.qlCalendarAdvance(Calendar,X364,NDays&amp;"D")</f>
        <v>42676</v>
      </c>
      <c r="Z364" s="1403">
        <v>1.3555932522142352E-2</v>
      </c>
      <c r="AA364" s="1411">
        <v>1.2692762260262391E-2</v>
      </c>
    </row>
    <row r="365" spans="19:27" x14ac:dyDescent="0.2">
      <c r="S365" s="399"/>
      <c r="T365" s="1401"/>
      <c r="W365" s="864" t="str">
        <f t="shared" si="15"/>
        <v>1D</v>
      </c>
      <c r="X365" s="1405">
        <f>_xll.qlCalendarAdvance(Calendar,X364,W365,"f",FALSE)</f>
        <v>42677</v>
      </c>
      <c r="Y365" s="1404">
        <f>_xll.qlCalendarAdvance(Calendar,X365,NDays&amp;"D")</f>
        <v>42677</v>
      </c>
      <c r="Z365" s="1403">
        <v>1.3574470903585824E-2</v>
      </c>
      <c r="AA365" s="1411">
        <v>1.2711024388322167E-2</v>
      </c>
    </row>
    <row r="366" spans="19:27" x14ac:dyDescent="0.2">
      <c r="S366" s="399"/>
      <c r="T366" s="1401"/>
      <c r="W366" s="864" t="str">
        <f t="shared" si="15"/>
        <v>1D</v>
      </c>
      <c r="X366" s="1405">
        <f>_xll.qlCalendarAdvance(Calendar,X365,W366,"f",FALSE)</f>
        <v>42678</v>
      </c>
      <c r="Y366" s="1404">
        <f>_xll.qlCalendarAdvance(Calendar,X366,NDays&amp;"D")</f>
        <v>42678</v>
      </c>
      <c r="Z366" s="1403">
        <v>1.3612051165251524E-2</v>
      </c>
      <c r="AA366" s="1411">
        <v>1.2748023143751565E-2</v>
      </c>
    </row>
    <row r="367" spans="19:27" x14ac:dyDescent="0.2">
      <c r="S367" s="399"/>
      <c r="T367" s="1401"/>
      <c r="W367" s="864" t="str">
        <f t="shared" si="15"/>
        <v>1D</v>
      </c>
      <c r="X367" s="1405">
        <f>_xll.qlCalendarAdvance(Calendar,X366,W367,"f",FALSE)</f>
        <v>42681</v>
      </c>
      <c r="Y367" s="1404">
        <f>_xll.qlCalendarAdvance(Calendar,X367,NDays&amp;"D")</f>
        <v>42681</v>
      </c>
      <c r="Z367" s="1403">
        <v>1.3648624681386333E-2</v>
      </c>
      <c r="AA367" s="1411">
        <v>1.2784160761051266E-2</v>
      </c>
    </row>
    <row r="368" spans="19:27" x14ac:dyDescent="0.2">
      <c r="S368" s="399"/>
      <c r="T368" s="1401"/>
      <c r="W368" s="864" t="str">
        <f t="shared" si="15"/>
        <v>1D</v>
      </c>
      <c r="X368" s="1405">
        <f>_xll.qlCalendarAdvance(Calendar,X367,W368,"f",FALSE)</f>
        <v>42682</v>
      </c>
      <c r="Y368" s="1404">
        <f>_xll.qlCalendarAdvance(Calendar,X368,NDays&amp;"D")</f>
        <v>42682</v>
      </c>
      <c r="Z368" s="1403">
        <v>1.3667162202597533E-2</v>
      </c>
      <c r="AA368" s="1411">
        <v>1.2802466819274994E-2</v>
      </c>
    </row>
    <row r="369" spans="19:27" x14ac:dyDescent="0.2">
      <c r="S369" s="399"/>
      <c r="T369" s="1401"/>
      <c r="W369" s="864" t="str">
        <f t="shared" si="15"/>
        <v>1D</v>
      </c>
      <c r="X369" s="1405">
        <f>_xll.qlCalendarAdvance(Calendar,X368,W369,"f",FALSE)</f>
        <v>42683</v>
      </c>
      <c r="Y369" s="1404">
        <f>_xll.qlCalendarAdvance(Calendar,X369,NDays&amp;"D")</f>
        <v>42683</v>
      </c>
      <c r="Z369" s="1403">
        <v>1.3685698960003035E-2</v>
      </c>
      <c r="AA369" s="1411">
        <v>1.2820781663482883E-2</v>
      </c>
    </row>
    <row r="370" spans="19:27" x14ac:dyDescent="0.2">
      <c r="S370" s="399"/>
      <c r="T370" s="1401"/>
      <c r="W370" s="864" t="str">
        <f t="shared" si="15"/>
        <v>1D</v>
      </c>
      <c r="X370" s="1405">
        <f>_xll.qlCalendarAdvance(Calendar,X369,W370,"f",FALSE)</f>
        <v>42684</v>
      </c>
      <c r="Y370" s="1404">
        <f>_xll.qlCalendarAdvance(Calendar,X370,NDays&amp;"D")</f>
        <v>42684</v>
      </c>
      <c r="Z370" s="1403">
        <v>1.3704234756339716E-2</v>
      </c>
      <c r="AA370" s="1411">
        <v>1.2839105293674935E-2</v>
      </c>
    </row>
    <row r="371" spans="19:27" x14ac:dyDescent="0.2">
      <c r="S371" s="399"/>
      <c r="T371" s="1401"/>
      <c r="W371" s="864" t="str">
        <f t="shared" si="15"/>
        <v>1D</v>
      </c>
      <c r="X371" s="1405">
        <f>_xll.qlCalendarAdvance(Calendar,X370,W371,"f",FALSE)</f>
        <v>42685</v>
      </c>
      <c r="Y371" s="1404">
        <f>_xll.qlCalendarAdvance(Calendar,X371,NDays&amp;"D")</f>
        <v>42685</v>
      </c>
      <c r="Z371" s="1403">
        <v>1.3741783892595467E-2</v>
      </c>
      <c r="AA371" s="1411">
        <v>1.2876236053585382E-2</v>
      </c>
    </row>
    <row r="372" spans="19:27" x14ac:dyDescent="0.2">
      <c r="S372" s="399"/>
      <c r="T372" s="1401"/>
      <c r="W372" s="864" t="str">
        <f t="shared" si="15"/>
        <v>1D</v>
      </c>
      <c r="X372" s="1405">
        <f>_xll.qlCalendarAdvance(Calendar,X371,W372,"f",FALSE)</f>
        <v>42688</v>
      </c>
      <c r="Y372" s="1404">
        <f>_xll.qlCalendarAdvance(Calendar,X372,NDays&amp;"D")</f>
        <v>42688</v>
      </c>
      <c r="Z372" s="1403">
        <v>1.3778364385643255E-2</v>
      </c>
      <c r="AA372" s="1411">
        <v>1.2912487675014184E-2</v>
      </c>
    </row>
    <row r="373" spans="19:27" x14ac:dyDescent="0.2">
      <c r="S373" s="399"/>
      <c r="T373" s="1401"/>
      <c r="W373" s="864" t="str">
        <f t="shared" si="15"/>
        <v>1D</v>
      </c>
      <c r="X373" s="1405">
        <f>_xll.qlCalendarAdvance(Calendar,X372,W373,"f",FALSE)</f>
        <v>42689</v>
      </c>
      <c r="Y373" s="1404">
        <f>_xll.qlCalendarAdvance(Calendar,X373,NDays&amp;"D")</f>
        <v>42689</v>
      </c>
      <c r="Z373" s="1403">
        <v>1.3796892417583261E-2</v>
      </c>
      <c r="AA373" s="1411">
        <v>1.2930855235370187E-2</v>
      </c>
    </row>
    <row r="374" spans="19:27" x14ac:dyDescent="0.2">
      <c r="S374" s="399"/>
      <c r="T374" s="1401"/>
      <c r="W374" s="864" t="str">
        <f t="shared" si="15"/>
        <v>1D</v>
      </c>
      <c r="X374" s="1405">
        <f>_xll.qlCalendarAdvance(Calendar,X373,W374,"f",FALSE)</f>
        <v>42690</v>
      </c>
      <c r="Y374" s="1404">
        <f>_xll.qlCalendarAdvance(Calendar,X374,NDays&amp;"D")</f>
        <v>42690</v>
      </c>
      <c r="Z374" s="1403">
        <v>1.3815418304807873E-2</v>
      </c>
      <c r="AA374" s="1411">
        <v>1.2949231581791398E-2</v>
      </c>
    </row>
    <row r="375" spans="19:27" x14ac:dyDescent="0.2">
      <c r="S375" s="399"/>
      <c r="T375" s="1401"/>
      <c r="W375" s="864" t="str">
        <f t="shared" si="15"/>
        <v>1D</v>
      </c>
      <c r="X375" s="1405">
        <f>_xll.qlCalendarAdvance(Calendar,X374,W375,"f",FALSE)</f>
        <v>42691</v>
      </c>
      <c r="Y375" s="1404">
        <f>_xll.qlCalendarAdvance(Calendar,X375,NDays&amp;"D")</f>
        <v>42691</v>
      </c>
      <c r="Z375" s="1403">
        <v>1.3833941850028418E-2</v>
      </c>
      <c r="AA375" s="1411">
        <v>1.2967616714196772E-2</v>
      </c>
    </row>
    <row r="376" spans="19:27" x14ac:dyDescent="0.2">
      <c r="S376" s="399"/>
      <c r="T376" s="1401"/>
      <c r="W376" s="864" t="str">
        <f t="shared" si="15"/>
        <v>1D</v>
      </c>
      <c r="X376" s="1405">
        <f>_xll.qlCalendarAdvance(Calendar,X375,W376,"f",FALSE)</f>
        <v>42692</v>
      </c>
      <c r="Y376" s="1404">
        <f>_xll.qlCalendarAdvance(Calendar,X376,NDays&amp;"D")</f>
        <v>42692</v>
      </c>
      <c r="Z376" s="1403">
        <v>1.3871442052063752E-2</v>
      </c>
      <c r="AA376" s="1411">
        <v>1.3004879599428273E-2</v>
      </c>
    </row>
    <row r="377" spans="19:27" x14ac:dyDescent="0.2">
      <c r="S377" s="399"/>
      <c r="T377" s="1401"/>
      <c r="W377" s="864" t="str">
        <f t="shared" si="15"/>
        <v>1D</v>
      </c>
      <c r="X377" s="1405">
        <f>_xll.qlCalendarAdvance(Calendar,X376,W377,"f",FALSE)</f>
        <v>42695</v>
      </c>
      <c r="Y377" s="1404">
        <f>_xll.qlCalendarAdvance(Calendar,X377,NDays&amp;"D")</f>
        <v>42695</v>
      </c>
      <c r="Z377" s="1403">
        <v>1.3908008664996968E-2</v>
      </c>
      <c r="AA377" s="1411">
        <v>1.3041245104308263E-2</v>
      </c>
    </row>
    <row r="378" spans="19:27" x14ac:dyDescent="0.2">
      <c r="S378" s="399"/>
      <c r="T378" s="1401"/>
      <c r="W378" s="864" t="str">
        <f t="shared" si="15"/>
        <v>1D</v>
      </c>
      <c r="X378" s="1405">
        <f>_xll.qlCalendarAdvance(Calendar,X377,W378,"f",FALSE)</f>
        <v>42696</v>
      </c>
      <c r="Y378" s="1404">
        <f>_xll.qlCalendarAdvance(Calendar,X378,NDays&amp;"D")</f>
        <v>42696</v>
      </c>
      <c r="Z378" s="1403">
        <v>1.3926517540758762E-2</v>
      </c>
      <c r="AA378" s="1411">
        <v>1.3059674166958635E-2</v>
      </c>
    </row>
    <row r="379" spans="19:27" x14ac:dyDescent="0.2">
      <c r="S379" s="399"/>
      <c r="T379" s="1401"/>
      <c r="W379" s="864" t="str">
        <f t="shared" si="15"/>
        <v>1D</v>
      </c>
      <c r="X379" s="1405">
        <f>_xll.qlCalendarAdvance(Calendar,X378,W379,"f",FALSE)</f>
        <v>42697</v>
      </c>
      <c r="Y379" s="1404">
        <f>_xll.qlCalendarAdvance(Calendar,X379,NDays&amp;"D")</f>
        <v>42697</v>
      </c>
      <c r="Z379" s="1403">
        <v>1.3945022890714868E-2</v>
      </c>
      <c r="AA379" s="1411">
        <v>1.3078112015593168E-2</v>
      </c>
    </row>
    <row r="380" spans="19:27" x14ac:dyDescent="0.2">
      <c r="S380" s="399"/>
      <c r="T380" s="1401"/>
      <c r="W380" s="864" t="str">
        <f t="shared" si="15"/>
        <v>1D</v>
      </c>
      <c r="X380" s="1405">
        <f>_xll.qlCalendarAdvance(Calendar,X379,W380,"f",FALSE)</f>
        <v>42698</v>
      </c>
      <c r="Y380" s="1404">
        <f>_xll.qlCalendarAdvance(Calendar,X380,NDays&amp;"D")</f>
        <v>42698</v>
      </c>
      <c r="Z380" s="1403">
        <v>1.3963524517551071E-2</v>
      </c>
      <c r="AA380" s="1411">
        <v>1.3096558650292911E-2</v>
      </c>
    </row>
    <row r="381" spans="19:27" x14ac:dyDescent="0.2">
      <c r="S381" s="399"/>
      <c r="T381" s="1401"/>
      <c r="W381" s="864" t="str">
        <f t="shared" si="15"/>
        <v>1D</v>
      </c>
      <c r="X381" s="1405">
        <f>_xll.qlCalendarAdvance(Calendar,X380,W381,"f",FALSE)</f>
        <v>42699</v>
      </c>
      <c r="Y381" s="1404">
        <f>_xll.qlCalendarAdvance(Calendar,X381,NDays&amp;"D")</f>
        <v>42699</v>
      </c>
      <c r="Z381" s="1403">
        <v>1.4000959408563569E-2</v>
      </c>
      <c r="AA381" s="1411">
        <v>1.3133953782631011E-2</v>
      </c>
    </row>
    <row r="382" spans="19:27" x14ac:dyDescent="0.2">
      <c r="S382" s="399"/>
      <c r="T382" s="1401"/>
      <c r="W382" s="864" t="str">
        <f t="shared" si="15"/>
        <v>1D</v>
      </c>
      <c r="X382" s="1405">
        <f>_xll.qlCalendarAdvance(Calendar,X381,W382,"f",FALSE)</f>
        <v>42702</v>
      </c>
      <c r="Y382" s="1404">
        <f>_xll.qlCalendarAdvance(Calendar,X382,NDays&amp;"D")</f>
        <v>42702</v>
      </c>
      <c r="Z382" s="1403">
        <v>1.4037489847317338E-2</v>
      </c>
      <c r="AA382" s="1411">
        <v>1.3170433049500829E-2</v>
      </c>
    </row>
    <row r="383" spans="19:27" x14ac:dyDescent="0.2">
      <c r="S383" s="399"/>
      <c r="T383" s="1401"/>
      <c r="W383" s="864" t="str">
        <f t="shared" si="15"/>
        <v>1D</v>
      </c>
      <c r="X383" s="1405">
        <f>_xll.qlCalendarAdvance(Calendar,X382,W383,"f",FALSE)</f>
        <v>42703</v>
      </c>
      <c r="Y383" s="1404">
        <f>_xll.qlCalendarAdvance(Calendar,X383,NDays&amp;"D")</f>
        <v>42703</v>
      </c>
      <c r="Z383" s="1403">
        <v>1.4046511098424121E-2</v>
      </c>
      <c r="AA383" s="1411">
        <v>1.3188923614445569E-2</v>
      </c>
    </row>
    <row r="384" spans="19:27" x14ac:dyDescent="0.2">
      <c r="S384" s="399"/>
      <c r="T384" s="1401"/>
      <c r="W384" s="864" t="str">
        <f t="shared" si="15"/>
        <v>1D</v>
      </c>
      <c r="X384" s="1405">
        <f>_xll.qlCalendarAdvance(Calendar,X383,W384,"f",FALSE)</f>
        <v>42704</v>
      </c>
      <c r="Y384" s="1404">
        <f>_xll.qlCalendarAdvance(Calendar,X384,NDays&amp;"D")</f>
        <v>42704</v>
      </c>
      <c r="Z384" s="1403">
        <v>1.4055531965129419E-2</v>
      </c>
      <c r="AA384" s="1411">
        <v>1.3207422965374471E-2</v>
      </c>
    </row>
    <row r="385" spans="19:27" x14ac:dyDescent="0.2">
      <c r="S385" s="399"/>
      <c r="T385" s="1401"/>
      <c r="W385" s="864" t="str">
        <f t="shared" si="15"/>
        <v>1D</v>
      </c>
      <c r="X385" s="1405">
        <f>_xll.qlCalendarAdvance(Calendar,X384,W385,"f",FALSE)</f>
        <v>42705</v>
      </c>
      <c r="Y385" s="1404">
        <f>_xll.qlCalendarAdvance(Calendar,X385,NDays&amp;"D")</f>
        <v>42705</v>
      </c>
      <c r="Z385" s="1403">
        <v>1.4074008909714468E-2</v>
      </c>
      <c r="AA385" s="1411">
        <v>1.3225931102449628E-2</v>
      </c>
    </row>
    <row r="386" spans="19:27" x14ac:dyDescent="0.2">
      <c r="S386" s="399"/>
      <c r="T386" s="1401"/>
      <c r="W386" s="864" t="str">
        <f t="shared" si="15"/>
        <v>1D</v>
      </c>
      <c r="X386" s="1405">
        <f>_xll.qlCalendarAdvance(Calendar,X385,W386,"f",FALSE)</f>
        <v>42706</v>
      </c>
      <c r="Y386" s="1404">
        <f>_xll.qlCalendarAdvance(Calendar,X386,NDays&amp;"D")</f>
        <v>42706</v>
      </c>
      <c r="Z386" s="1403">
        <v>1.4092480638859681E-2</v>
      </c>
      <c r="AA386" s="1411">
        <v>1.3263458604544366E-2</v>
      </c>
    </row>
    <row r="387" spans="19:27" x14ac:dyDescent="0.2">
      <c r="S387" s="399"/>
      <c r="T387" s="1401"/>
      <c r="W387" s="864" t="str">
        <f t="shared" si="15"/>
        <v>1D</v>
      </c>
      <c r="X387" s="1405">
        <f>_xll.qlCalendarAdvance(Calendar,X386,W387,"f",FALSE)</f>
        <v>42709</v>
      </c>
      <c r="Y387" s="1404">
        <f>_xll.qlCalendarAdvance(Calendar,X387,NDays&amp;"D")</f>
        <v>42709</v>
      </c>
      <c r="Z387" s="1403">
        <v>1.4157302554278812E-2</v>
      </c>
      <c r="AA387" s="1411">
        <v>1.3300051510997113E-2</v>
      </c>
    </row>
    <row r="388" spans="19:27" x14ac:dyDescent="0.2">
      <c r="S388" s="399"/>
      <c r="T388" s="1401"/>
      <c r="W388" s="864" t="str">
        <f t="shared" si="15"/>
        <v>1D</v>
      </c>
      <c r="X388" s="1405">
        <f>_xll.qlCalendarAdvance(Calendar,X387,W388,"f",FALSE)</f>
        <v>42710</v>
      </c>
      <c r="Y388" s="1404">
        <f>_xll.qlCalendarAdvance(Calendar,X388,NDays&amp;"D")</f>
        <v>42710</v>
      </c>
      <c r="Z388" s="1403">
        <v>1.4166311366772674E-2</v>
      </c>
      <c r="AA388" s="1411">
        <v>1.3318603578236221E-2</v>
      </c>
    </row>
    <row r="389" spans="19:27" x14ac:dyDescent="0.2">
      <c r="S389" s="399"/>
      <c r="T389" s="1401"/>
      <c r="W389" s="864" t="str">
        <f t="shared" si="15"/>
        <v>1D</v>
      </c>
      <c r="X389" s="1405">
        <f>_xll.qlCalendarAdvance(Calendar,X388,W389,"f",FALSE)</f>
        <v>42711</v>
      </c>
      <c r="Y389" s="1404">
        <f>_xll.qlCalendarAdvance(Calendar,X389,NDays&amp;"D")</f>
        <v>42711</v>
      </c>
      <c r="Z389" s="1403">
        <v>1.4184753992986405E-2</v>
      </c>
      <c r="AA389" s="1411">
        <v>1.3337164431621584E-2</v>
      </c>
    </row>
    <row r="390" spans="19:27" x14ac:dyDescent="0.2">
      <c r="S390" s="399"/>
      <c r="T390" s="1401"/>
      <c r="W390" s="864" t="str">
        <f t="shared" si="15"/>
        <v>1D</v>
      </c>
      <c r="X390" s="1405">
        <f>_xll.qlCalendarAdvance(Calendar,X389,W390,"f",FALSE)</f>
        <v>42712</v>
      </c>
      <c r="Y390" s="1404">
        <f>_xll.qlCalendarAdvance(Calendar,X390,NDays&amp;"D")</f>
        <v>42712</v>
      </c>
      <c r="Z390" s="1403">
        <v>1.4203190193442159E-2</v>
      </c>
      <c r="AA390" s="1411">
        <v>1.335573407099111E-2</v>
      </c>
    </row>
    <row r="391" spans="19:27" x14ac:dyDescent="0.2">
      <c r="S391" s="399"/>
      <c r="T391" s="1401"/>
      <c r="W391" s="864" t="str">
        <f t="shared" si="15"/>
        <v>1D</v>
      </c>
      <c r="X391" s="1405">
        <f>_xll.qlCalendarAdvance(Calendar,X390,W391,"f",FALSE)</f>
        <v>42713</v>
      </c>
      <c r="Y391" s="1404">
        <f>_xll.qlCalendarAdvance(Calendar,X391,NDays&amp;"D")</f>
        <v>42713</v>
      </c>
      <c r="Z391" s="1403">
        <v>1.4221619766406741E-2</v>
      </c>
      <c r="AA391" s="1411">
        <v>1.3393394066573141E-2</v>
      </c>
    </row>
    <row r="392" spans="19:27" x14ac:dyDescent="0.2">
      <c r="S392" s="399"/>
      <c r="T392" s="1401"/>
      <c r="W392" s="864" t="str">
        <f t="shared" si="15"/>
        <v>1D</v>
      </c>
      <c r="X392" s="1405">
        <f>_xll.qlCalendarAdvance(Calendar,X391,W392,"f",FALSE)</f>
        <v>42716</v>
      </c>
      <c r="Y392" s="1404">
        <f>_xll.qlCalendarAdvance(Calendar,X392,NDays&amp;"D")</f>
        <v>42716</v>
      </c>
      <c r="Z392" s="1403">
        <v>1.428628062740374E-2</v>
      </c>
      <c r="AA392" s="1411">
        <v>1.3430100489121299E-2</v>
      </c>
    </row>
    <row r="393" spans="19:27" x14ac:dyDescent="0.2">
      <c r="S393" s="399"/>
      <c r="T393" s="1401"/>
      <c r="W393" s="864" t="str">
        <f t="shared" si="15"/>
        <v>1D</v>
      </c>
      <c r="X393" s="1405">
        <f>_xll.qlCalendarAdvance(Calendar,X392,W393,"f",FALSE)</f>
        <v>42717</v>
      </c>
      <c r="Y393" s="1404">
        <f>_xll.qlCalendarAdvance(Calendar,X393,NDays&amp;"D")</f>
        <v>42717</v>
      </c>
      <c r="Z393" s="1403">
        <v>1.4295267748592121E-2</v>
      </c>
      <c r="AA393" s="1411">
        <v>1.3448714058897915E-2</v>
      </c>
    </row>
    <row r="394" spans="19:27" x14ac:dyDescent="0.2">
      <c r="S394" s="399"/>
      <c r="T394" s="1401"/>
      <c r="W394" s="864" t="str">
        <f t="shared" si="15"/>
        <v>1D</v>
      </c>
      <c r="X394" s="1405">
        <f>_xll.qlCalendarAdvance(Calendar,X393,W394,"f",FALSE)</f>
        <v>42718</v>
      </c>
      <c r="Y394" s="1404">
        <f>_xll.qlCalendarAdvance(Calendar,X394,NDays&amp;"D")</f>
        <v>42718</v>
      </c>
      <c r="Z394" s="1403">
        <v>1.4313661157994805E-2</v>
      </c>
      <c r="AA394" s="1411">
        <v>1.3467336414658693E-2</v>
      </c>
    </row>
    <row r="395" spans="19:27" x14ac:dyDescent="0.2">
      <c r="S395" s="399"/>
      <c r="T395" s="1401"/>
      <c r="W395" s="864" t="str">
        <f t="shared" si="15"/>
        <v>1D</v>
      </c>
      <c r="X395" s="1405">
        <f>_xll.qlCalendarAdvance(Calendar,X394,W395,"f",FALSE)</f>
        <v>42719</v>
      </c>
      <c r="Y395" s="1404">
        <f>_xll.qlCalendarAdvance(Calendar,X395,NDays&amp;"D")</f>
        <v>42719</v>
      </c>
      <c r="Z395" s="1403">
        <v>1.4332046729437789E-2</v>
      </c>
      <c r="AA395" s="1411">
        <v>1.3485967556484679E-2</v>
      </c>
    </row>
    <row r="396" spans="19:27" x14ac:dyDescent="0.2">
      <c r="S396" s="399"/>
      <c r="T396" s="1401"/>
      <c r="W396" s="864" t="str">
        <f t="shared" si="15"/>
        <v>1D</v>
      </c>
      <c r="X396" s="1405">
        <f>_xll.qlCalendarAdvance(Calendar,X395,W396,"f",FALSE)</f>
        <v>42720</v>
      </c>
      <c r="Y396" s="1404">
        <f>_xll.qlCalendarAdvance(Calendar,X396,NDays&amp;"D")</f>
        <v>42720</v>
      </c>
      <c r="Z396" s="1403">
        <v>1.4350424261162658E-2</v>
      </c>
      <c r="AA396" s="1411">
        <v>1.3523760170068105E-2</v>
      </c>
    </row>
    <row r="397" spans="19:27" x14ac:dyDescent="0.2">
      <c r="S397" s="399"/>
      <c r="T397" s="1401"/>
      <c r="W397" s="864" t="str">
        <f t="shared" si="15"/>
        <v>1D</v>
      </c>
      <c r="X397" s="1405">
        <f>_xll.qlCalendarAdvance(Calendar,X396,W397,"f",FALSE)</f>
        <v>42723</v>
      </c>
      <c r="Y397" s="1404">
        <f>_xll.qlCalendarAdvance(Calendar,X397,NDays&amp;"D")</f>
        <v>42723</v>
      </c>
      <c r="Z397" s="1403">
        <v>1.4414893462455747E-2</v>
      </c>
      <c r="AA397" s="1411">
        <v>1.3560579984602805E-2</v>
      </c>
    </row>
    <row r="398" spans="19:27" x14ac:dyDescent="0.2">
      <c r="S398" s="399"/>
      <c r="T398" s="1401"/>
      <c r="W398" s="864" t="str">
        <f t="shared" si="15"/>
        <v>1D</v>
      </c>
      <c r="X398" s="1405">
        <f>_xll.qlCalendarAdvance(Calendar,X397,W398,"f",FALSE)</f>
        <v>42724</v>
      </c>
      <c r="Y398" s="1404">
        <f>_xll.qlCalendarAdvance(Calendar,X398,NDays&amp;"D")</f>
        <v>42724</v>
      </c>
      <c r="Z398" s="1403">
        <v>1.4423849955607391E-2</v>
      </c>
      <c r="AA398" s="1411">
        <v>1.3579255056835882E-2</v>
      </c>
    </row>
    <row r="399" spans="19:27" x14ac:dyDescent="0.2">
      <c r="S399" s="399"/>
      <c r="T399" s="1401"/>
      <c r="W399" s="864" t="str">
        <f t="shared" si="15"/>
        <v>1D</v>
      </c>
      <c r="X399" s="1405">
        <f>_xll.qlCalendarAdvance(Calendar,X398,W399,"f",FALSE)</f>
        <v>42725</v>
      </c>
      <c r="Y399" s="1404">
        <f>_xll.qlCalendarAdvance(Calendar,X399,NDays&amp;"D")</f>
        <v>42725</v>
      </c>
      <c r="Z399" s="1403">
        <v>1.4442184262253842E-2</v>
      </c>
      <c r="AA399" s="1411">
        <v>1.3597935900860891E-2</v>
      </c>
    </row>
    <row r="400" spans="19:27" x14ac:dyDescent="0.2">
      <c r="S400" s="399"/>
      <c r="T400" s="1401"/>
      <c r="W400" s="864" t="str">
        <f t="shared" si="15"/>
        <v>1D</v>
      </c>
      <c r="X400" s="1405">
        <f>_xll.qlCalendarAdvance(Calendar,X399,W400,"f",FALSE)</f>
        <v>42726</v>
      </c>
      <c r="Y400" s="1404">
        <f>_xll.qlCalendarAdvance(Calendar,X400,NDays&amp;"D")</f>
        <v>42726</v>
      </c>
      <c r="Z400" s="1403">
        <v>1.4460509262241504E-2</v>
      </c>
      <c r="AA400" s="1411">
        <v>1.3616610459989964E-2</v>
      </c>
    </row>
    <row r="401" spans="19:27" x14ac:dyDescent="0.2">
      <c r="S401" s="399"/>
      <c r="T401" s="1401"/>
      <c r="W401" s="864" t="str">
        <f t="shared" si="15"/>
        <v>1D</v>
      </c>
      <c r="X401" s="1405">
        <f>_xll.qlCalendarAdvance(Calendar,X400,W401,"f",FALSE)</f>
        <v>42727</v>
      </c>
      <c r="Y401" s="1404">
        <f>_xll.qlCalendarAdvance(Calendar,X401,NDays&amp;"D")</f>
        <v>42727</v>
      </c>
      <c r="Z401" s="1403">
        <v>1.4478824472184244E-2</v>
      </c>
      <c r="AA401" s="1411">
        <v>1.3673593404690321E-2</v>
      </c>
    </row>
    <row r="402" spans="19:27" x14ac:dyDescent="0.2">
      <c r="S402" s="399"/>
      <c r="T402" s="1401"/>
      <c r="W402" s="864" t="str">
        <f t="shared" si="15"/>
        <v>1D</v>
      </c>
      <c r="X402" s="1405">
        <f>_xll.qlCalendarAdvance(Calendar,X401,W402,"f",FALSE)</f>
        <v>42732</v>
      </c>
      <c r="Y402" s="1404">
        <f>_xll.qlCalendarAdvance(Calendar,X402,NDays&amp;"D")</f>
        <v>42732</v>
      </c>
      <c r="Z402" s="1403">
        <v>1.457023478081829E-2</v>
      </c>
      <c r="AA402" s="1411">
        <v>1.3728462532291985E-2</v>
      </c>
    </row>
    <row r="403" spans="19:27" x14ac:dyDescent="0.2">
      <c r="S403" s="399"/>
      <c r="T403" s="1401"/>
      <c r="W403" s="864" t="str">
        <f t="shared" si="15"/>
        <v>1D</v>
      </c>
      <c r="X403" s="1405">
        <f>_xll.qlCalendarAdvance(Calendar,X402,W403,"f",FALSE)</f>
        <v>42733</v>
      </c>
      <c r="Y403" s="1404">
        <f>_xll.qlCalendarAdvance(Calendar,X403,NDays&amp;"D")</f>
        <v>42733</v>
      </c>
      <c r="Z403" s="1403">
        <v>1.4588479916115992E-2</v>
      </c>
      <c r="AA403" s="1411">
        <v>1.3747071997236571E-2</v>
      </c>
    </row>
    <row r="404" spans="19:27" x14ac:dyDescent="0.2">
      <c r="S404" s="399"/>
      <c r="T404" s="1401"/>
      <c r="W404" s="864" t="str">
        <f t="shared" ref="W404:W467" si="16">W403</f>
        <v>1D</v>
      </c>
      <c r="X404" s="1405">
        <f>_xll.qlCalendarAdvance(Calendar,X403,W404,"f",FALSE)</f>
        <v>42734</v>
      </c>
      <c r="Y404" s="1404">
        <f>_xll.qlCalendarAdvance(Calendar,X404,NDays&amp;"D")</f>
        <v>42734</v>
      </c>
      <c r="Z404" s="1403">
        <v>1.4616032065848224E-2</v>
      </c>
      <c r="AA404" s="1411">
        <v>1.3794331081411482E-2</v>
      </c>
    </row>
    <row r="405" spans="19:27" x14ac:dyDescent="0.2">
      <c r="S405" s="399"/>
      <c r="T405" s="1401"/>
      <c r="W405" s="864" t="str">
        <f t="shared" si="16"/>
        <v>1D</v>
      </c>
      <c r="X405" s="1405">
        <f>_xll.qlCalendarAdvance(Calendar,X404,W405,"f",FALSE)</f>
        <v>42738</v>
      </c>
      <c r="Y405" s="1404">
        <f>_xll.qlCalendarAdvance(Calendar,X405,NDays&amp;"D")</f>
        <v>42738</v>
      </c>
      <c r="Z405" s="1403">
        <v>1.4679491272919948E-2</v>
      </c>
      <c r="AA405" s="1411">
        <v>1.383997983425922E-2</v>
      </c>
    </row>
    <row r="406" spans="19:27" x14ac:dyDescent="0.2">
      <c r="S406" s="399"/>
      <c r="T406" s="1401"/>
      <c r="W406" s="864" t="str">
        <f t="shared" si="16"/>
        <v>1D</v>
      </c>
      <c r="X406" s="1405">
        <f>_xll.qlCalendarAdvance(Calendar,X405,W406,"f",FALSE)</f>
        <v>42739</v>
      </c>
      <c r="Y406" s="1404">
        <f>_xll.qlCalendarAdvance(Calendar,X406,NDays&amp;"D")</f>
        <v>42739</v>
      </c>
      <c r="Z406" s="1403">
        <v>1.4697646901729922E-2</v>
      </c>
      <c r="AA406" s="1411">
        <v>1.385853350418853E-2</v>
      </c>
    </row>
    <row r="407" spans="19:27" x14ac:dyDescent="0.2">
      <c r="S407" s="399"/>
      <c r="T407" s="1401"/>
      <c r="W407" s="864" t="str">
        <f t="shared" si="16"/>
        <v>1D</v>
      </c>
      <c r="X407" s="1405">
        <f>_xll.qlCalendarAdvance(Calendar,X406,W407,"f",FALSE)</f>
        <v>42740</v>
      </c>
      <c r="Y407" s="1404">
        <f>_xll.qlCalendarAdvance(Calendar,X407,NDays&amp;"D")</f>
        <v>42740</v>
      </c>
      <c r="Z407" s="1403">
        <v>1.4715785723438643E-2</v>
      </c>
      <c r="AA407" s="1411">
        <v>1.3877077874867583E-2</v>
      </c>
    </row>
    <row r="408" spans="19:27" x14ac:dyDescent="0.2">
      <c r="S408" s="399"/>
      <c r="T408" s="1401"/>
      <c r="W408" s="864" t="str">
        <f t="shared" si="16"/>
        <v>1D</v>
      </c>
      <c r="X408" s="1405">
        <f>_xll.qlCalendarAdvance(Calendar,X407,W408,"f",FALSE)</f>
        <v>42741</v>
      </c>
      <c r="Y408" s="1404">
        <f>_xll.qlCalendarAdvance(Calendar,X408,NDays&amp;"D")</f>
        <v>42741</v>
      </c>
      <c r="Z408" s="1403">
        <v>1.4733907198209439E-2</v>
      </c>
      <c r="AA408" s="1411">
        <v>1.3914666045101351E-2</v>
      </c>
    </row>
    <row r="409" spans="19:27" x14ac:dyDescent="0.2">
      <c r="S409" s="399"/>
      <c r="T409" s="1401"/>
      <c r="W409" s="864" t="str">
        <f t="shared" si="16"/>
        <v>1D</v>
      </c>
      <c r="X409" s="1405">
        <f>_xll.qlCalendarAdvance(Calendar,X408,W409,"f",FALSE)</f>
        <v>42744</v>
      </c>
      <c r="Y409" s="1404">
        <f>_xll.qlCalendarAdvance(Calendar,X409,NDays&amp;"D")</f>
        <v>42744</v>
      </c>
      <c r="Z409" s="1403">
        <v>1.4797372425063274E-2</v>
      </c>
      <c r="AA409" s="1411">
        <v>1.3951162365810621E-2</v>
      </c>
    </row>
    <row r="410" spans="19:27" x14ac:dyDescent="0.2">
      <c r="S410" s="399"/>
      <c r="T410" s="1401"/>
      <c r="W410" s="864" t="str">
        <f t="shared" si="16"/>
        <v>1D</v>
      </c>
      <c r="X410" s="1405">
        <f>_xll.qlCalendarAdvance(Calendar,X409,W410,"f",FALSE)</f>
        <v>42745</v>
      </c>
      <c r="Y410" s="1404">
        <f>_xll.qlCalendarAdvance(Calendar,X410,NDays&amp;"D")</f>
        <v>42745</v>
      </c>
      <c r="Z410" s="1403">
        <v>1.4806208830771181E-2</v>
      </c>
      <c r="AA410" s="1411">
        <v>1.3969660240643611E-2</v>
      </c>
    </row>
    <row r="411" spans="19:27" x14ac:dyDescent="0.2">
      <c r="S411" s="399"/>
      <c r="T411" s="1401"/>
      <c r="W411" s="864" t="str">
        <f t="shared" si="16"/>
        <v>1D</v>
      </c>
      <c r="X411" s="1405">
        <f>_xll.qlCalendarAdvance(Calendar,X410,W411,"f",FALSE)</f>
        <v>42746</v>
      </c>
      <c r="Y411" s="1404">
        <f>_xll.qlCalendarAdvance(Calendar,X411,NDays&amp;"D")</f>
        <v>42746</v>
      </c>
      <c r="Z411" s="1403">
        <v>1.4824235472918706E-2</v>
      </c>
      <c r="AA411" s="1411">
        <v>1.3988148816226342E-2</v>
      </c>
    </row>
    <row r="412" spans="19:27" x14ac:dyDescent="0.2">
      <c r="S412" s="399"/>
      <c r="T412" s="1401"/>
      <c r="W412" s="864" t="str">
        <f t="shared" si="16"/>
        <v>1D</v>
      </c>
      <c r="X412" s="1405">
        <f>_xll.qlCalendarAdvance(Calendar,X411,W412,"f",FALSE)</f>
        <v>42747</v>
      </c>
      <c r="Y412" s="1404">
        <f>_xll.qlCalendarAdvance(Calendar,X412,NDays&amp;"D")</f>
        <v>42747</v>
      </c>
      <c r="Z412" s="1403">
        <v>1.4842241528891268E-2</v>
      </c>
      <c r="AA412" s="1411">
        <v>1.4006628092639861E-2</v>
      </c>
    </row>
    <row r="413" spans="19:27" x14ac:dyDescent="0.2">
      <c r="S413" s="399"/>
      <c r="T413" s="1401"/>
      <c r="W413" s="864" t="str">
        <f t="shared" si="16"/>
        <v>1D</v>
      </c>
      <c r="X413" s="1405">
        <f>_xll.qlCalendarAdvance(Calendar,X412,W413,"f",FALSE)</f>
        <v>42748</v>
      </c>
      <c r="Y413" s="1404">
        <f>_xll.qlCalendarAdvance(Calendar,X413,NDays&amp;"D")</f>
        <v>42748</v>
      </c>
      <c r="Z413" s="1403">
        <v>1.486022645878376E-2</v>
      </c>
      <c r="AA413" s="1411">
        <v>1.4044095987491383E-2</v>
      </c>
    </row>
    <row r="414" spans="19:27" x14ac:dyDescent="0.2">
      <c r="S414" s="399"/>
      <c r="T414" s="1401"/>
      <c r="W414" s="864" t="str">
        <f t="shared" si="16"/>
        <v>1D</v>
      </c>
      <c r="X414" s="1405">
        <f>_xll.qlCalendarAdvance(Calendar,X413,W414,"f",FALSE)</f>
        <v>42751</v>
      </c>
      <c r="Y414" s="1404">
        <f>_xll.qlCalendarAdvance(Calendar,X414,NDays&amp;"D")</f>
        <v>42751</v>
      </c>
      <c r="Z414" s="1403">
        <v>1.4932251501152644E-2</v>
      </c>
      <c r="AA414" s="1411">
        <v>1.4080452206277627E-2</v>
      </c>
    </row>
    <row r="415" spans="19:27" x14ac:dyDescent="0.2">
      <c r="S415" s="399"/>
      <c r="T415" s="1401"/>
      <c r="W415" s="864" t="str">
        <f t="shared" si="16"/>
        <v>1D</v>
      </c>
      <c r="X415" s="1405">
        <f>_xll.qlCalendarAdvance(Calendar,X414,W415,"f",FALSE)</f>
        <v>42752</v>
      </c>
      <c r="Y415" s="1404">
        <f>_xll.qlCalendarAdvance(Calendar,X415,NDays&amp;"D")</f>
        <v>42752</v>
      </c>
      <c r="Z415" s="1403">
        <v>1.4941035558890228E-2</v>
      </c>
      <c r="AA415" s="1411">
        <v>1.4098884986682991E-2</v>
      </c>
    </row>
    <row r="416" spans="19:27" x14ac:dyDescent="0.2">
      <c r="S416" s="399"/>
      <c r="T416" s="1401"/>
      <c r="W416" s="864" t="str">
        <f t="shared" si="16"/>
        <v>1D</v>
      </c>
      <c r="X416" s="1405">
        <f>_xll.qlCalendarAdvance(Calendar,X415,W416,"f",FALSE)</f>
        <v>42753</v>
      </c>
      <c r="Y416" s="1404">
        <f>_xll.qlCalendarAdvance(Calendar,X416,NDays&amp;"D")</f>
        <v>42753</v>
      </c>
      <c r="Z416" s="1403">
        <v>1.4949815319725206E-2</v>
      </c>
      <c r="AA416" s="1411">
        <v>1.4117308467919143E-2</v>
      </c>
    </row>
    <row r="417" spans="19:27" x14ac:dyDescent="0.2">
      <c r="S417" s="399"/>
      <c r="T417" s="1401"/>
      <c r="W417" s="864" t="str">
        <f t="shared" si="16"/>
        <v>1D</v>
      </c>
      <c r="X417" s="1405">
        <f>_xll.qlCalendarAdvance(Calendar,X416,W417,"f",FALSE)</f>
        <v>42754</v>
      </c>
      <c r="Y417" s="1404">
        <f>_xll.qlCalendarAdvance(Calendar,X417,NDays&amp;"D")</f>
        <v>42754</v>
      </c>
      <c r="Z417" s="1403">
        <v>1.4967662154617608E-2</v>
      </c>
      <c r="AA417" s="1411">
        <v>1.4135722649905036E-2</v>
      </c>
    </row>
    <row r="418" spans="19:27" x14ac:dyDescent="0.2">
      <c r="S418" s="399"/>
      <c r="T418" s="1401"/>
      <c r="W418" s="864" t="str">
        <f t="shared" si="16"/>
        <v>1D</v>
      </c>
      <c r="X418" s="1405">
        <f>_xll.qlCalendarAdvance(Calendar,X417,W418,"f",FALSE)</f>
        <v>42755</v>
      </c>
      <c r="Y418" s="1404">
        <f>_xll.qlCalendarAdvance(Calendar,X418,NDays&amp;"D")</f>
        <v>42755</v>
      </c>
      <c r="Z418" s="1403">
        <v>1.4985484083838436E-2</v>
      </c>
      <c r="AA418" s="1411">
        <v>1.4173070325701477E-2</v>
      </c>
    </row>
    <row r="419" spans="19:27" x14ac:dyDescent="0.2">
      <c r="S419" s="399"/>
      <c r="T419" s="1401"/>
      <c r="W419" s="864" t="str">
        <f t="shared" si="16"/>
        <v>1D</v>
      </c>
      <c r="X419" s="1405">
        <f>_xll.qlCalendarAdvance(Calendar,X418,W419,"f",FALSE)</f>
        <v>42758</v>
      </c>
      <c r="Y419" s="1404">
        <f>_xll.qlCalendarAdvance(Calendar,X419,NDays&amp;"D")</f>
        <v>42758</v>
      </c>
      <c r="Z419" s="1403">
        <v>1.5047781475459836E-2</v>
      </c>
      <c r="AA419" s="1411">
        <v>1.4209286385994391E-2</v>
      </c>
    </row>
    <row r="420" spans="19:27" x14ac:dyDescent="0.2">
      <c r="S420" s="399"/>
      <c r="T420" s="1401"/>
      <c r="W420" s="864" t="str">
        <f t="shared" si="16"/>
        <v>1D</v>
      </c>
      <c r="X420" s="1405">
        <f>_xll.qlCalendarAdvance(Calendar,X419,W420,"f",FALSE)</f>
        <v>42759</v>
      </c>
      <c r="Y420" s="1404">
        <f>_xll.qlCalendarAdvance(Calendar,X420,NDays&amp;"D")</f>
        <v>42759</v>
      </c>
      <c r="Z420" s="1403">
        <v>1.5056511944304525E-2</v>
      </c>
      <c r="AA420" s="1411">
        <v>1.4227654071972129E-2</v>
      </c>
    </row>
    <row r="421" spans="19:27" x14ac:dyDescent="0.2">
      <c r="S421" s="399"/>
      <c r="T421" s="1401"/>
      <c r="W421" s="864" t="str">
        <f t="shared" si="16"/>
        <v>1D</v>
      </c>
      <c r="X421" s="1405">
        <f>_xll.qlCalendarAdvance(Calendar,X420,W421,"f",FALSE)</f>
        <v>42760</v>
      </c>
      <c r="Y421" s="1404">
        <f>_xll.qlCalendarAdvance(Calendar,X421,NDays&amp;"D")</f>
        <v>42760</v>
      </c>
      <c r="Z421" s="1403">
        <v>1.5074201245316629E-2</v>
      </c>
      <c r="AA421" s="1411">
        <v>1.4246012458699608E-2</v>
      </c>
    </row>
    <row r="422" spans="19:27" x14ac:dyDescent="0.2">
      <c r="S422" s="399"/>
      <c r="T422" s="1401"/>
      <c r="W422" s="864" t="str">
        <f t="shared" si="16"/>
        <v>1D</v>
      </c>
      <c r="X422" s="1405">
        <f>_xll.qlCalendarAdvance(Calendar,X421,W422,"f",FALSE)</f>
        <v>42761</v>
      </c>
      <c r="Y422" s="1404">
        <f>_xll.qlCalendarAdvance(Calendar,X422,NDays&amp;"D")</f>
        <v>42761</v>
      </c>
      <c r="Z422" s="1403">
        <v>1.5091862400655583E-2</v>
      </c>
      <c r="AA422" s="1411">
        <v>1.4264361546338922E-2</v>
      </c>
    </row>
    <row r="423" spans="19:27" x14ac:dyDescent="0.2">
      <c r="S423" s="399"/>
      <c r="T423" s="1401"/>
      <c r="W423" s="864" t="str">
        <f t="shared" si="16"/>
        <v>1D</v>
      </c>
      <c r="X423" s="1405">
        <f>_xll.qlCalendarAdvance(Calendar,X422,W423,"f",FALSE)</f>
        <v>42762</v>
      </c>
      <c r="Y423" s="1404">
        <f>_xll.qlCalendarAdvance(Calendar,X423,NDays&amp;"D")</f>
        <v>42762</v>
      </c>
      <c r="Z423" s="1403">
        <v>1.5109494870289305E-2</v>
      </c>
      <c r="AA423" s="1411">
        <v>1.4301589058245783E-2</v>
      </c>
    </row>
    <row r="424" spans="19:27" x14ac:dyDescent="0.2">
      <c r="S424" s="399"/>
      <c r="T424" s="1401"/>
      <c r="W424" s="864" t="str">
        <f t="shared" si="16"/>
        <v>1D</v>
      </c>
      <c r="X424" s="1405">
        <f>_xll.qlCalendarAdvance(Calendar,X423,W424,"f",FALSE)</f>
        <v>42765</v>
      </c>
      <c r="Y424" s="1404">
        <f>_xll.qlCalendarAdvance(Calendar,X424,NDays&amp;"D")</f>
        <v>42765</v>
      </c>
      <c r="Z424" s="1403">
        <v>1.5144470245516317E-2</v>
      </c>
      <c r="AA424" s="1411">
        <v>1.4337664904474634E-2</v>
      </c>
    </row>
    <row r="425" spans="19:27" x14ac:dyDescent="0.2">
      <c r="S425" s="399"/>
      <c r="T425" s="1401"/>
      <c r="W425" s="864" t="str">
        <f t="shared" si="16"/>
        <v>1D</v>
      </c>
      <c r="X425" s="1405">
        <f>_xll.qlCalendarAdvance(Calendar,X424,W425,"f",FALSE)</f>
        <v>42766</v>
      </c>
      <c r="Y425" s="1404">
        <f>_xll.qlCalendarAdvance(Calendar,X425,NDays&amp;"D")</f>
        <v>42766</v>
      </c>
      <c r="Z425" s="1403">
        <v>1.5153148635146921E-2</v>
      </c>
      <c r="AA425" s="1411">
        <v>1.43559674959437E-2</v>
      </c>
    </row>
    <row r="426" spans="19:27" x14ac:dyDescent="0.2">
      <c r="S426" s="399"/>
      <c r="T426" s="1401"/>
      <c r="W426" s="864" t="str">
        <f t="shared" si="16"/>
        <v>1D</v>
      </c>
      <c r="X426" s="1405">
        <f>_xll.qlCalendarAdvance(Calendar,X425,W426,"f",FALSE)</f>
        <v>42767</v>
      </c>
      <c r="Y426" s="1404">
        <f>_xll.qlCalendarAdvance(Calendar,X426,NDays&amp;"D")</f>
        <v>42767</v>
      </c>
      <c r="Z426" s="1403">
        <v>1.5197208031183001E-2</v>
      </c>
      <c r="AA426" s="1411">
        <v>1.4374260788162507E-2</v>
      </c>
    </row>
    <row r="427" spans="19:27" x14ac:dyDescent="0.2">
      <c r="S427" s="399"/>
      <c r="T427" s="1401"/>
      <c r="W427" s="864" t="str">
        <f t="shared" si="16"/>
        <v>1D</v>
      </c>
      <c r="X427" s="1405">
        <f>_xll.qlCalendarAdvance(Calendar,X426,W427,"f",FALSE)</f>
        <v>42768</v>
      </c>
      <c r="Y427" s="1404">
        <f>_xll.qlCalendarAdvance(Calendar,X427,NDays&amp;"D")</f>
        <v>42768</v>
      </c>
      <c r="Z427" s="1403">
        <v>1.5205855799455017E-2</v>
      </c>
      <c r="AA427" s="1411">
        <v>1.4392544781212102E-2</v>
      </c>
    </row>
    <row r="428" spans="19:27" x14ac:dyDescent="0.2">
      <c r="S428" s="399"/>
      <c r="T428" s="1401"/>
      <c r="W428" s="864" t="str">
        <f t="shared" si="16"/>
        <v>1D</v>
      </c>
      <c r="X428" s="1405">
        <f>_xll.qlCalendarAdvance(Calendar,X427,W428,"f",FALSE)</f>
        <v>42769</v>
      </c>
      <c r="Y428" s="1404">
        <f>_xll.qlCalendarAdvance(Calendar,X428,NDays&amp;"D")</f>
        <v>42769</v>
      </c>
      <c r="Z428" s="1403">
        <v>1.5223293982607923E-2</v>
      </c>
      <c r="AA428" s="1411">
        <v>1.4429652183719501E-2</v>
      </c>
    </row>
    <row r="429" spans="19:27" x14ac:dyDescent="0.2">
      <c r="S429" s="399"/>
      <c r="T429" s="1401"/>
      <c r="W429" s="864" t="str">
        <f t="shared" si="16"/>
        <v>1D</v>
      </c>
      <c r="X429" s="1405">
        <f>_xll.qlCalendarAdvance(Calendar,X428,W429,"f",FALSE)</f>
        <v>42772</v>
      </c>
      <c r="Y429" s="1404">
        <f>_xll.qlCalendarAdvance(Calendar,X429,NDays&amp;"D")</f>
        <v>42772</v>
      </c>
      <c r="Z429" s="1403">
        <v>1.529281928217464E-2</v>
      </c>
      <c r="AA429" s="1411">
        <v>1.4465587761151033E-2</v>
      </c>
    </row>
    <row r="430" spans="19:27" x14ac:dyDescent="0.2">
      <c r="S430" s="399"/>
      <c r="T430" s="1401"/>
      <c r="W430" s="864" t="str">
        <f t="shared" si="16"/>
        <v>1D</v>
      </c>
      <c r="X430" s="1405">
        <f>_xll.qlCalendarAdvance(Calendar,X429,W430,"f",FALSE)</f>
        <v>42773</v>
      </c>
      <c r="Y430" s="1404">
        <f>_xll.qlCalendarAdvance(Calendar,X430,NDays&amp;"D")</f>
        <v>42773</v>
      </c>
      <c r="Z430" s="1403">
        <v>1.5301404322130008E-2</v>
      </c>
      <c r="AA430" s="1411">
        <v>1.4483825258111427E-2</v>
      </c>
    </row>
    <row r="431" spans="19:27" x14ac:dyDescent="0.2">
      <c r="S431" s="399"/>
      <c r="T431" s="1401"/>
      <c r="W431" s="864" t="str">
        <f t="shared" si="16"/>
        <v>1D</v>
      </c>
      <c r="X431" s="1405">
        <f>_xll.qlCalendarAdvance(Calendar,X430,W431,"f",FALSE)</f>
        <v>42774</v>
      </c>
      <c r="Y431" s="1404">
        <f>_xll.qlCalendarAdvance(Calendar,X431,NDays&amp;"D")</f>
        <v>42774</v>
      </c>
      <c r="Z431" s="1403">
        <v>1.5309983077393341E-2</v>
      </c>
      <c r="AA431" s="1411">
        <v>1.4502053455821562E-2</v>
      </c>
    </row>
    <row r="432" spans="19:27" x14ac:dyDescent="0.2">
      <c r="S432" s="399"/>
      <c r="T432" s="1401"/>
      <c r="W432" s="864" t="str">
        <f t="shared" si="16"/>
        <v>1D</v>
      </c>
      <c r="X432" s="1405">
        <f>_xll.qlCalendarAdvance(Calendar,X431,W432,"f",FALSE)</f>
        <v>42775</v>
      </c>
      <c r="Y432" s="1404">
        <f>_xll.qlCalendarAdvance(Calendar,X432,NDays&amp;"D")</f>
        <v>42775</v>
      </c>
      <c r="Z432" s="1403">
        <v>1.5327216709051102E-2</v>
      </c>
      <c r="AA432" s="1411">
        <v>1.4520272354281438E-2</v>
      </c>
    </row>
    <row r="433" spans="19:27" x14ac:dyDescent="0.2">
      <c r="S433" s="399"/>
      <c r="T433" s="1401"/>
      <c r="W433" s="864" t="str">
        <f t="shared" si="16"/>
        <v>1D</v>
      </c>
      <c r="X433" s="1405">
        <f>_xll.qlCalendarAdvance(Calendar,X432,W433,"f",FALSE)</f>
        <v>42776</v>
      </c>
      <c r="Y433" s="1404">
        <f>_xll.qlCalendarAdvance(Calendar,X433,NDays&amp;"D")</f>
        <v>42776</v>
      </c>
      <c r="Z433" s="1403">
        <v>1.5344414337204466E-2</v>
      </c>
      <c r="AA433" s="1411">
        <v>1.4557259700663796E-2</v>
      </c>
    </row>
    <row r="434" spans="19:27" x14ac:dyDescent="0.2">
      <c r="S434" s="399"/>
      <c r="T434" s="1401"/>
      <c r="W434" s="864" t="str">
        <f t="shared" si="16"/>
        <v>1D</v>
      </c>
      <c r="X434" s="1405">
        <f>_xll.qlCalendarAdvance(Calendar,X433,W434,"f",FALSE)</f>
        <v>42779</v>
      </c>
      <c r="Y434" s="1404">
        <f>_xll.qlCalendarAdvance(Calendar,X434,NDays&amp;"D")</f>
        <v>42779</v>
      </c>
      <c r="Z434" s="1403">
        <v>1.5412865931079158E-2</v>
      </c>
      <c r="AA434" s="1411">
        <v>1.4593054955780449E-2</v>
      </c>
    </row>
    <row r="435" spans="19:27" x14ac:dyDescent="0.2">
      <c r="S435" s="399"/>
      <c r="T435" s="1401"/>
      <c r="W435" s="864" t="str">
        <f t="shared" si="16"/>
        <v>1D</v>
      </c>
      <c r="X435" s="1405">
        <f>_xll.qlCalendarAdvance(Calendar,X434,W435,"f",FALSE)</f>
        <v>42780</v>
      </c>
      <c r="Y435" s="1404">
        <f>_xll.qlCalendarAdvance(Calendar,X435,NDays&amp;"D")</f>
        <v>42780</v>
      </c>
      <c r="Z435" s="1403">
        <v>1.5421358381010886E-2</v>
      </c>
      <c r="AA435" s="1411">
        <v>1.4611227358070078E-2</v>
      </c>
    </row>
    <row r="436" spans="19:27" x14ac:dyDescent="0.2">
      <c r="S436" s="399"/>
      <c r="T436" s="1401"/>
      <c r="W436" s="864" t="str">
        <f t="shared" si="16"/>
        <v>1D</v>
      </c>
      <c r="X436" s="1405">
        <f>_xll.qlCalendarAdvance(Calendar,X435,W436,"f",FALSE)</f>
        <v>42781</v>
      </c>
      <c r="Y436" s="1404">
        <f>_xll.qlCalendarAdvance(Calendar,X436,NDays&amp;"D")</f>
        <v>42781</v>
      </c>
      <c r="Z436" s="1403">
        <v>1.5429843308420786E-2</v>
      </c>
      <c r="AA436" s="1411">
        <v>1.4629390461109448E-2</v>
      </c>
    </row>
    <row r="437" spans="19:27" x14ac:dyDescent="0.2">
      <c r="S437" s="399"/>
      <c r="T437" s="1401"/>
      <c r="W437" s="864" t="str">
        <f t="shared" si="16"/>
        <v>1D</v>
      </c>
      <c r="X437" s="1405">
        <f>_xll.qlCalendarAdvance(Calendar,X436,W437,"f",FALSE)</f>
        <v>42782</v>
      </c>
      <c r="Y437" s="1404">
        <f>_xll.qlCalendarAdvance(Calendar,X437,NDays&amp;"D")</f>
        <v>42782</v>
      </c>
      <c r="Z437" s="1403">
        <v>1.5446813445252502E-2</v>
      </c>
      <c r="AA437" s="1411">
        <v>1.4647544264979606E-2</v>
      </c>
    </row>
    <row r="438" spans="19:27" x14ac:dyDescent="0.2">
      <c r="S438" s="399"/>
      <c r="T438" s="1401"/>
      <c r="W438" s="864" t="str">
        <f t="shared" si="16"/>
        <v>1D</v>
      </c>
      <c r="X438" s="1405">
        <f>_xll.qlCalendarAdvance(Calendar,X437,W438,"f",FALSE)</f>
        <v>42783</v>
      </c>
      <c r="Y438" s="1404">
        <f>_xll.qlCalendarAdvance(Calendar,X438,NDays&amp;"D")</f>
        <v>42783</v>
      </c>
      <c r="Z438" s="1403">
        <v>1.5463743755073089E-2</v>
      </c>
      <c r="AA438" s="1411">
        <v>1.4684411607646849E-2</v>
      </c>
    </row>
    <row r="439" spans="19:27" x14ac:dyDescent="0.2">
      <c r="S439" s="399"/>
      <c r="T439" s="1401"/>
      <c r="W439" s="864" t="str">
        <f t="shared" si="16"/>
        <v>1D</v>
      </c>
      <c r="X439" s="1405">
        <f>_xll.qlCalendarAdvance(Calendar,X438,W439,"f",FALSE)</f>
        <v>42786</v>
      </c>
      <c r="Y439" s="1404">
        <f>_xll.qlCalendarAdvance(Calendar,X439,NDays&amp;"D")</f>
        <v>42786</v>
      </c>
      <c r="Z439" s="1403">
        <v>1.553102008289849E-2</v>
      </c>
      <c r="AA439" s="1411">
        <v>1.4720066487714512E-2</v>
      </c>
    </row>
    <row r="440" spans="19:27" x14ac:dyDescent="0.2">
      <c r="S440" s="399"/>
      <c r="T440" s="1401"/>
      <c r="W440" s="864" t="str">
        <f t="shared" si="16"/>
        <v>1D</v>
      </c>
      <c r="X440" s="1405">
        <f>_xll.qlCalendarAdvance(Calendar,X439,W440,"f",FALSE)</f>
        <v>42787</v>
      </c>
      <c r="Y440" s="1404">
        <f>_xll.qlCalendarAdvance(Calendar,X440,NDays&amp;"D")</f>
        <v>42787</v>
      </c>
      <c r="Z440" s="1403">
        <v>1.5539403990564712E-2</v>
      </c>
      <c r="AA440" s="1411">
        <v>1.4738173795333376E-2</v>
      </c>
    </row>
    <row r="441" spans="19:27" x14ac:dyDescent="0.2">
      <c r="S441" s="399"/>
      <c r="T441" s="1401"/>
      <c r="W441" s="864" t="str">
        <f t="shared" si="16"/>
        <v>1D</v>
      </c>
      <c r="X441" s="1405">
        <f>_xll.qlCalendarAdvance(Calendar,X440,W441,"f",FALSE)</f>
        <v>42788</v>
      </c>
      <c r="Y441" s="1404">
        <f>_xll.qlCalendarAdvance(Calendar,X441,NDays&amp;"D")</f>
        <v>42788</v>
      </c>
      <c r="Z441" s="1403">
        <v>1.5547778780135935E-2</v>
      </c>
      <c r="AA441" s="1411">
        <v>1.4756271803701981E-2</v>
      </c>
    </row>
    <row r="442" spans="19:27" x14ac:dyDescent="0.2">
      <c r="S442" s="399"/>
      <c r="T442" s="1401"/>
      <c r="W442" s="864" t="str">
        <f t="shared" si="16"/>
        <v>1D</v>
      </c>
      <c r="X442" s="1405">
        <f>_xll.qlCalendarAdvance(Calendar,X441,W442,"f",FALSE)</f>
        <v>42789</v>
      </c>
      <c r="Y442" s="1404">
        <f>_xll.qlCalendarAdvance(Calendar,X442,NDays&amp;"D")</f>
        <v>42789</v>
      </c>
      <c r="Z442" s="1403">
        <v>1.5564458656452564E-2</v>
      </c>
      <c r="AA442" s="1411">
        <v>1.4774360512739282E-2</v>
      </c>
    </row>
    <row r="443" spans="19:27" x14ac:dyDescent="0.2">
      <c r="S443" s="399"/>
      <c r="T443" s="1401"/>
      <c r="W443" s="864" t="str">
        <f t="shared" si="16"/>
        <v>1D</v>
      </c>
      <c r="X443" s="1405">
        <f>_xll.qlCalendarAdvance(Calendar,X442,W443,"f",FALSE)</f>
        <v>42790</v>
      </c>
      <c r="Y443" s="1404">
        <f>_xll.qlCalendarAdvance(Calendar,X443,NDays&amp;"D")</f>
        <v>42790</v>
      </c>
      <c r="Z443" s="1403">
        <v>1.5581094881872513E-2</v>
      </c>
      <c r="AA443" s="1411">
        <v>1.4811107903236847E-2</v>
      </c>
    </row>
    <row r="444" spans="19:27" x14ac:dyDescent="0.2">
      <c r="S444" s="399"/>
      <c r="T444" s="1401"/>
      <c r="W444" s="864" t="str">
        <f t="shared" si="16"/>
        <v>1D</v>
      </c>
      <c r="X444" s="1405">
        <f>_xll.qlCalendarAdvance(Calendar,X443,W444,"f",FALSE)</f>
        <v>42793</v>
      </c>
      <c r="Y444" s="1404">
        <f>_xll.qlCalendarAdvance(Calendar,X444,NDays&amp;"D")</f>
        <v>42793</v>
      </c>
      <c r="Z444" s="1403">
        <v>1.5655252040163787E-2</v>
      </c>
      <c r="AA444" s="1411">
        <v>1.4846622356547989E-2</v>
      </c>
    </row>
    <row r="445" spans="19:27" x14ac:dyDescent="0.2">
      <c r="S445" s="399"/>
      <c r="T445" s="1401"/>
      <c r="W445" s="864" t="str">
        <f t="shared" si="16"/>
        <v>1D</v>
      </c>
      <c r="X445" s="1405">
        <f>_xll.qlCalendarAdvance(Calendar,X444,W445,"f",FALSE)</f>
        <v>42794</v>
      </c>
      <c r="Y445" s="1404">
        <f>_xll.qlCalendarAdvance(Calendar,X445,NDays&amp;"D")</f>
        <v>42794</v>
      </c>
      <c r="Z445" s="1403">
        <v>1.5671627646376418E-2</v>
      </c>
      <c r="AA445" s="1411">
        <v>1.4864664569415043E-2</v>
      </c>
    </row>
    <row r="446" spans="19:27" x14ac:dyDescent="0.2">
      <c r="S446" s="399"/>
      <c r="T446" s="1401"/>
      <c r="W446" s="864" t="str">
        <f t="shared" si="16"/>
        <v>1D</v>
      </c>
      <c r="X446" s="1405">
        <f>_xll.qlCalendarAdvance(Calendar,X445,W446,"f",FALSE)</f>
        <v>42795</v>
      </c>
      <c r="Y446" s="1404">
        <f>_xll.qlCalendarAdvance(Calendar,X446,NDays&amp;"D")</f>
        <v>42795</v>
      </c>
      <c r="Z446" s="1403">
        <v>1.5687956491633553E-2</v>
      </c>
      <c r="AA446" s="1411">
        <v>1.4882697482950791E-2</v>
      </c>
    </row>
    <row r="447" spans="19:27" x14ac:dyDescent="0.2">
      <c r="S447" s="399"/>
      <c r="T447" s="1401"/>
      <c r="W447" s="864" t="str">
        <f t="shared" si="16"/>
        <v>1D</v>
      </c>
      <c r="X447" s="1405">
        <f>_xll.qlCalendarAdvance(Calendar,X446,W447,"f",FALSE)</f>
        <v>42796</v>
      </c>
      <c r="Y447" s="1404">
        <f>_xll.qlCalendarAdvance(Calendar,X447,NDays&amp;"D")</f>
        <v>42796</v>
      </c>
      <c r="Z447" s="1403">
        <v>1.5704238047303785E-2</v>
      </c>
      <c r="AA447" s="1411">
        <v>1.490072109723628E-2</v>
      </c>
    </row>
    <row r="448" spans="19:27" x14ac:dyDescent="0.2">
      <c r="S448" s="399"/>
      <c r="T448" s="1401"/>
      <c r="W448" s="864" t="str">
        <f t="shared" si="16"/>
        <v>1D</v>
      </c>
      <c r="X448" s="1405">
        <f>_xll.qlCalendarAdvance(Calendar,X447,W448,"f",FALSE)</f>
        <v>42797</v>
      </c>
      <c r="Y448" s="1404">
        <f>_xll.qlCalendarAdvance(Calendar,X448,NDays&amp;"D")</f>
        <v>42797</v>
      </c>
      <c r="Z448" s="1403">
        <v>1.5736506930486137E-2</v>
      </c>
      <c r="AA448" s="1411">
        <v>1.4937348586001969E-2</v>
      </c>
    </row>
    <row r="449" spans="19:27" x14ac:dyDescent="0.2">
      <c r="S449" s="399"/>
      <c r="T449" s="1401"/>
      <c r="W449" s="864" t="str">
        <f t="shared" si="16"/>
        <v>1D</v>
      </c>
      <c r="X449" s="1405">
        <f>_xll.qlCalendarAdvance(Calendar,X448,W449,"f",FALSE)</f>
        <v>42800</v>
      </c>
      <c r="Y449" s="1404">
        <f>_xll.qlCalendarAdvance(Calendar,X449,NDays&amp;"D")</f>
        <v>42800</v>
      </c>
      <c r="Z449" s="1403">
        <v>1.5768880801270629E-2</v>
      </c>
      <c r="AA449" s="1411">
        <v>1.4972722561794605E-2</v>
      </c>
    </row>
    <row r="450" spans="19:27" x14ac:dyDescent="0.2">
      <c r="S450" s="399"/>
      <c r="T450" s="1401"/>
      <c r="W450" s="864" t="str">
        <f t="shared" si="16"/>
        <v>1D</v>
      </c>
      <c r="X450" s="1405">
        <f>_xll.qlCalendarAdvance(Calendar,X449,W450,"f",FALSE)</f>
        <v>42801</v>
      </c>
      <c r="Y450" s="1404">
        <f>_xll.qlCalendarAdvance(Calendar,X450,NDays&amp;"D")</f>
        <v>42801</v>
      </c>
      <c r="Z450" s="1403">
        <v>1.5784917979310469E-2</v>
      </c>
      <c r="AA450" s="1411">
        <v>1.4990699679828801E-2</v>
      </c>
    </row>
    <row r="451" spans="19:27" x14ac:dyDescent="0.2">
      <c r="S451" s="399"/>
      <c r="T451" s="1401"/>
      <c r="W451" s="864" t="str">
        <f t="shared" si="16"/>
        <v>1D</v>
      </c>
      <c r="X451" s="1405">
        <f>_xll.qlCalendarAdvance(Calendar,X450,W451,"f",FALSE)</f>
        <v>42802</v>
      </c>
      <c r="Y451" s="1404">
        <f>_xll.qlCalendarAdvance(Calendar,X451,NDays&amp;"D")</f>
        <v>42802</v>
      </c>
      <c r="Z451" s="1403">
        <v>1.5800904695836608E-2</v>
      </c>
      <c r="AA451" s="1411">
        <v>1.5008667498531691E-2</v>
      </c>
    </row>
    <row r="452" spans="19:27" x14ac:dyDescent="0.2">
      <c r="S452" s="399"/>
      <c r="T452" s="1401"/>
      <c r="W452" s="864" t="str">
        <f t="shared" si="16"/>
        <v>1D</v>
      </c>
      <c r="X452" s="1405">
        <f>_xll.qlCalendarAdvance(Calendar,X451,W452,"f",FALSE)</f>
        <v>42803</v>
      </c>
      <c r="Y452" s="1404">
        <f>_xll.qlCalendarAdvance(Calendar,X452,NDays&amp;"D")</f>
        <v>42803</v>
      </c>
      <c r="Z452" s="1403">
        <v>1.5816840422172705E-2</v>
      </c>
      <c r="AA452" s="1411">
        <v>1.5026626017984324E-2</v>
      </c>
    </row>
    <row r="453" spans="19:27" x14ac:dyDescent="0.2">
      <c r="S453" s="399"/>
      <c r="T453" s="1401"/>
      <c r="W453" s="864" t="str">
        <f t="shared" si="16"/>
        <v>1D</v>
      </c>
      <c r="X453" s="1405">
        <f>_xll.qlCalendarAdvance(Calendar,X452,W453,"f",FALSE)</f>
        <v>42804</v>
      </c>
      <c r="Y453" s="1404">
        <f>_xll.qlCalendarAdvance(Calendar,X453,NDays&amp;"D")</f>
        <v>42804</v>
      </c>
      <c r="Z453" s="1403">
        <v>1.5848372858925906E-2</v>
      </c>
      <c r="AA453" s="1411">
        <v>1.5063133654537413E-2</v>
      </c>
    </row>
    <row r="454" spans="19:27" x14ac:dyDescent="0.2">
      <c r="S454" s="399"/>
      <c r="T454" s="1401"/>
      <c r="W454" s="864" t="str">
        <f t="shared" si="16"/>
        <v>1D</v>
      </c>
      <c r="X454" s="1405">
        <f>_xll.qlCalendarAdvance(Calendar,X453,W454,"f",FALSE)</f>
        <v>42807</v>
      </c>
      <c r="Y454" s="1404">
        <f>_xll.qlCalendarAdvance(Calendar,X454,NDays&amp;"D")</f>
        <v>42807</v>
      </c>
      <c r="Z454" s="1403">
        <v>1.5880062851823806E-2</v>
      </c>
      <c r="AA454" s="1411">
        <v>1.509836710296808E-2</v>
      </c>
    </row>
    <row r="455" spans="19:27" x14ac:dyDescent="0.2">
      <c r="S455" s="399"/>
      <c r="T455" s="1401"/>
      <c r="W455" s="864" t="str">
        <f t="shared" si="16"/>
        <v>1D</v>
      </c>
      <c r="X455" s="1405">
        <f>_xll.qlCalendarAdvance(Calendar,X454,W455,"f",FALSE)</f>
        <v>42808</v>
      </c>
      <c r="Y455" s="1404">
        <f>_xll.qlCalendarAdvance(Calendar,X455,NDays&amp;"D")</f>
        <v>42808</v>
      </c>
      <c r="Z455" s="1403">
        <v>1.5895735696811741E-2</v>
      </c>
      <c r="AA455" s="1411">
        <v>1.5116279126007326E-2</v>
      </c>
    </row>
    <row r="456" spans="19:27" x14ac:dyDescent="0.2">
      <c r="S456" s="399"/>
      <c r="T456" s="1401"/>
      <c r="W456" s="864" t="str">
        <f t="shared" si="16"/>
        <v>1D</v>
      </c>
      <c r="X456" s="1405">
        <f>_xll.qlCalendarAdvance(Calendar,X455,W456,"f",FALSE)</f>
        <v>42809</v>
      </c>
      <c r="Y456" s="1404">
        <f>_xll.qlCalendarAdvance(Calendar,X456,NDays&amp;"D")</f>
        <v>42809</v>
      </c>
      <c r="Z456" s="1403">
        <v>1.591135437940799E-2</v>
      </c>
      <c r="AA456" s="1411">
        <v>1.5134181849877359E-2</v>
      </c>
    </row>
    <row r="457" spans="19:27" x14ac:dyDescent="0.2">
      <c r="S457" s="399"/>
      <c r="T457" s="1401"/>
      <c r="W457" s="864" t="str">
        <f t="shared" si="16"/>
        <v>1D</v>
      </c>
      <c r="X457" s="1405">
        <f>_xll.qlCalendarAdvance(Calendar,X456,W457,"f",FALSE)</f>
        <v>42810</v>
      </c>
      <c r="Y457" s="1404">
        <f>_xll.qlCalendarAdvance(Calendar,X457,NDays&amp;"D")</f>
        <v>42810</v>
      </c>
      <c r="Z457" s="1403">
        <v>1.5926918380983309E-2</v>
      </c>
      <c r="AA457" s="1411">
        <v>1.5152075274335042E-2</v>
      </c>
    </row>
    <row r="458" spans="19:27" x14ac:dyDescent="0.2">
      <c r="S458" s="399"/>
      <c r="T458" s="1401"/>
      <c r="W458" s="864" t="str">
        <f t="shared" si="16"/>
        <v>1D</v>
      </c>
      <c r="X458" s="1405">
        <f>_xll.qlCalendarAdvance(Calendar,X457,W458,"f",FALSE)</f>
        <v>42811</v>
      </c>
      <c r="Y458" s="1404">
        <f>_xll.qlCalendarAdvance(Calendar,X458,NDays&amp;"D")</f>
        <v>42811</v>
      </c>
      <c r="Z458" s="1403">
        <v>1.5957682845029197E-2</v>
      </c>
      <c r="AA458" s="1411">
        <v>1.5188463107465393E-2</v>
      </c>
    </row>
    <row r="459" spans="19:27" x14ac:dyDescent="0.2">
      <c r="S459" s="399"/>
      <c r="T459" s="1401"/>
      <c r="W459" s="864" t="str">
        <f t="shared" si="16"/>
        <v>1D</v>
      </c>
      <c r="X459" s="1405">
        <f>_xll.qlCalendarAdvance(Calendar,X458,W459,"f",FALSE)</f>
        <v>42814</v>
      </c>
      <c r="Y459" s="1404">
        <f>_xll.qlCalendarAdvance(Calendar,X459,NDays&amp;"D")</f>
        <v>42814</v>
      </c>
      <c r="Z459" s="1403">
        <v>1.5988618112701147E-2</v>
      </c>
      <c r="AA459" s="1411">
        <v>1.5223555979582137E-2</v>
      </c>
    </row>
    <row r="460" spans="19:27" x14ac:dyDescent="0.2">
      <c r="S460" s="399"/>
      <c r="T460" s="1401"/>
      <c r="W460" s="864" t="str">
        <f t="shared" si="16"/>
        <v>1D</v>
      </c>
      <c r="X460" s="1405">
        <f>_xll.qlCalendarAdvance(Calendar,X459,W460,"f",FALSE)</f>
        <v>42815</v>
      </c>
      <c r="Y460" s="1404">
        <f>_xll.qlCalendarAdvance(Calendar,X460,NDays&amp;"D")</f>
        <v>42815</v>
      </c>
      <c r="Z460" s="1403">
        <v>1.6003901636081414E-2</v>
      </c>
      <c r="AA460" s="1411">
        <v>1.5241394842467892E-2</v>
      </c>
    </row>
    <row r="461" spans="19:27" x14ac:dyDescent="0.2">
      <c r="S461" s="399"/>
      <c r="T461" s="1401"/>
      <c r="W461" s="864" t="str">
        <f t="shared" si="16"/>
        <v>1D</v>
      </c>
      <c r="X461" s="1405">
        <f>_xll.qlCalendarAdvance(Calendar,X460,W461,"f",FALSE)</f>
        <v>42816</v>
      </c>
      <c r="Y461" s="1404">
        <f>_xll.qlCalendarAdvance(Calendar,X461,NDays&amp;"D")</f>
        <v>42816</v>
      </c>
      <c r="Z461" s="1403">
        <v>1.6019127747278868E-2</v>
      </c>
      <c r="AA461" s="1411">
        <v>1.525918407974336E-2</v>
      </c>
    </row>
    <row r="462" spans="19:27" x14ac:dyDescent="0.2">
      <c r="S462" s="399"/>
      <c r="T462" s="1401"/>
      <c r="W462" s="864" t="str">
        <f t="shared" si="16"/>
        <v>1D</v>
      </c>
      <c r="X462" s="1405">
        <f>_xll.qlCalendarAdvance(Calendar,X461,W462,"f",FALSE)</f>
        <v>42817</v>
      </c>
      <c r="Y462" s="1404">
        <f>_xll.qlCalendarAdvance(Calendar,X462,NDays&amp;"D")</f>
        <v>42817</v>
      </c>
      <c r="Z462" s="1403">
        <v>1.6034296418180143E-2</v>
      </c>
      <c r="AA462" s="1411">
        <v>1.5276915626168952E-2</v>
      </c>
    </row>
    <row r="463" spans="19:27" x14ac:dyDescent="0.2">
      <c r="S463" s="399"/>
      <c r="T463" s="1401"/>
      <c r="W463" s="864" t="str">
        <f t="shared" si="16"/>
        <v>1D</v>
      </c>
      <c r="X463" s="1405">
        <f>_xll.qlCalendarAdvance(Calendar,X462,W463,"f",FALSE)</f>
        <v>42818</v>
      </c>
      <c r="Y463" s="1404">
        <f>_xll.qlCalendarAdvance(Calendar,X463,NDays&amp;"D")</f>
        <v>42818</v>
      </c>
      <c r="Z463" s="1403">
        <v>1.6064272951995258E-2</v>
      </c>
      <c r="AA463" s="1411">
        <v>1.5312828789630178E-2</v>
      </c>
    </row>
    <row r="464" spans="19:27" x14ac:dyDescent="0.2">
      <c r="S464" s="399"/>
      <c r="T464" s="1401"/>
      <c r="W464" s="864" t="str">
        <f t="shared" si="16"/>
        <v>1D</v>
      </c>
      <c r="X464" s="1405">
        <f>_xll.qlCalendarAdvance(Calendar,X463,W464,"f",FALSE)</f>
        <v>42821</v>
      </c>
      <c r="Y464" s="1404">
        <f>_xll.qlCalendarAdvance(Calendar,X464,NDays&amp;"D")</f>
        <v>42821</v>
      </c>
      <c r="Z464" s="1403">
        <v>1.6094397896960582E-2</v>
      </c>
      <c r="AA464" s="1411">
        <v>1.5347264903696756E-2</v>
      </c>
    </row>
    <row r="465" spans="19:27" x14ac:dyDescent="0.2">
      <c r="S465" s="399"/>
      <c r="T465" s="1401"/>
      <c r="W465" s="864" t="str">
        <f t="shared" si="16"/>
        <v>1D</v>
      </c>
      <c r="X465" s="1405">
        <f>_xll.qlCalendarAdvance(Calendar,X464,W465,"f",FALSE)</f>
        <v>42822</v>
      </c>
      <c r="Y465" s="1404">
        <f>_xll.qlCalendarAdvance(Calendar,X465,NDays&amp;"D")</f>
        <v>42822</v>
      </c>
      <c r="Z465" s="1403">
        <v>1.6109280265015079E-2</v>
      </c>
      <c r="AA465" s="1411">
        <v>1.5364707996035065E-2</v>
      </c>
    </row>
    <row r="466" spans="19:27" x14ac:dyDescent="0.2">
      <c r="S466" s="399"/>
      <c r="T466" s="1401"/>
      <c r="W466" s="864" t="str">
        <f t="shared" si="16"/>
        <v>1D</v>
      </c>
      <c r="X466" s="1405">
        <f>_xll.qlCalendarAdvance(Calendar,X465,W466,"f",FALSE)</f>
        <v>42823</v>
      </c>
      <c r="Y466" s="1404">
        <f>_xll.qlCalendarAdvance(Calendar,X466,NDays&amp;"D")</f>
        <v>42823</v>
      </c>
      <c r="Z466" s="1403">
        <v>1.612410555224977E-2</v>
      </c>
      <c r="AA466" s="1411">
        <v>1.5382093397442453E-2</v>
      </c>
    </row>
    <row r="467" spans="19:27" x14ac:dyDescent="0.2">
      <c r="S467" s="399"/>
      <c r="T467" s="1401"/>
      <c r="W467" s="864" t="str">
        <f t="shared" si="16"/>
        <v>1D</v>
      </c>
      <c r="X467" s="1405">
        <f>_xll.qlCalendarAdvance(Calendar,X466,W467,"f",FALSE)</f>
        <v>42824</v>
      </c>
      <c r="Y467" s="1404">
        <f>_xll.qlCalendarAdvance(Calendar,X467,NDays&amp;"D")</f>
        <v>42824</v>
      </c>
      <c r="Z467" s="1403">
        <v>1.6138873818591335E-2</v>
      </c>
      <c r="AA467" s="1411">
        <v>1.539942110791892E-2</v>
      </c>
    </row>
    <row r="468" spans="19:27" x14ac:dyDescent="0.2">
      <c r="S468" s="399"/>
      <c r="T468" s="1401"/>
      <c r="W468" s="864" t="str">
        <f t="shared" ref="W468:W536" si="17">W467</f>
        <v>1D</v>
      </c>
      <c r="X468" s="1405">
        <f>_xll.qlCalendarAdvance(Calendar,X467,W468,"f",FALSE)</f>
        <v>42825</v>
      </c>
      <c r="Y468" s="1404">
        <f>_xll.qlCalendarAdvance(Calendar,X468,NDays&amp;"D")</f>
        <v>42825</v>
      </c>
      <c r="Z468" s="1403">
        <v>1.6146318456233297E-2</v>
      </c>
      <c r="AA468" s="1411">
        <v>1.54345368507558E-2</v>
      </c>
    </row>
    <row r="469" spans="19:27" x14ac:dyDescent="0.2">
      <c r="S469" s="399"/>
      <c r="T469" s="1401"/>
      <c r="W469" s="864" t="str">
        <f t="shared" si="17"/>
        <v>1D</v>
      </c>
      <c r="X469" s="1405">
        <f>_xll.qlCalendarAdvance(Calendar,X468,W469,"f",FALSE)</f>
        <v>42828</v>
      </c>
      <c r="Y469" s="1404">
        <f>_xll.qlCalendarAdvance(Calendar,X469,NDays&amp;"D")</f>
        <v>42828</v>
      </c>
      <c r="Z469" s="1403">
        <v>1.6190193261140112E-2</v>
      </c>
      <c r="AA469" s="1411">
        <v>1.5468155041082898E-2</v>
      </c>
    </row>
    <row r="470" spans="19:27" x14ac:dyDescent="0.2">
      <c r="S470" s="399"/>
      <c r="T470" s="1401"/>
      <c r="W470" s="864" t="str">
        <f t="shared" si="17"/>
        <v>1D</v>
      </c>
      <c r="X470" s="1405">
        <f>_xll.qlCalendarAdvance(Calendar,X469,W470,"f",FALSE)</f>
        <v>42829</v>
      </c>
      <c r="Y470" s="1404">
        <f>_xll.qlCalendarAdvance(Calendar,X470,NDays&amp;"D")</f>
        <v>42829</v>
      </c>
      <c r="Z470" s="1403">
        <v>1.6204704580164618E-2</v>
      </c>
      <c r="AA470" s="1411">
        <v>1.5485194297066851E-2</v>
      </c>
    </row>
    <row r="471" spans="19:27" x14ac:dyDescent="0.2">
      <c r="S471" s="399"/>
      <c r="T471" s="1401"/>
      <c r="W471" s="864" t="str">
        <f t="shared" si="17"/>
        <v>1D</v>
      </c>
      <c r="X471" s="1405">
        <f>_xll.qlCalendarAdvance(Calendar,X470,W471,"f",FALSE)</f>
        <v>42830</v>
      </c>
      <c r="Y471" s="1404">
        <f>_xll.qlCalendarAdvance(Calendar,X471,NDays&amp;"D")</f>
        <v>42830</v>
      </c>
      <c r="Z471" s="1403">
        <v>1.6219159192234867E-2</v>
      </c>
      <c r="AA471" s="1411">
        <v>1.5502175862119882E-2</v>
      </c>
    </row>
    <row r="472" spans="19:27" x14ac:dyDescent="0.2">
      <c r="S472" s="399"/>
      <c r="T472" s="1401"/>
      <c r="W472" s="864" t="str">
        <f t="shared" si="17"/>
        <v>1D</v>
      </c>
      <c r="X472" s="1405">
        <f>_xll.qlCalendarAdvance(Calendar,X471,W472,"f",FALSE)</f>
        <v>42831</v>
      </c>
      <c r="Y472" s="1404">
        <f>_xll.qlCalendarAdvance(Calendar,X472,NDays&amp;"D")</f>
        <v>42831</v>
      </c>
      <c r="Z472" s="1403">
        <v>1.6233557157966347E-2</v>
      </c>
      <c r="AA472" s="1411">
        <v>1.5519099736323039E-2</v>
      </c>
    </row>
    <row r="473" spans="19:27" x14ac:dyDescent="0.2">
      <c r="S473" s="399"/>
      <c r="T473" s="1401"/>
      <c r="W473" s="864" t="str">
        <f t="shared" si="17"/>
        <v>1D</v>
      </c>
      <c r="X473" s="1405">
        <f>_xll.qlCalendarAdvance(Calendar,X472,W473,"f",FALSE)</f>
        <v>42832</v>
      </c>
      <c r="Y473" s="1404">
        <f>_xll.qlCalendarAdvance(Calendar,X473,NDays&amp;"D")</f>
        <v>42832</v>
      </c>
      <c r="Z473" s="1403">
        <v>1.6247898537979005E-2</v>
      </c>
      <c r="AA473" s="1411">
        <v>1.5553417897982889E-2</v>
      </c>
    </row>
    <row r="474" spans="19:27" x14ac:dyDescent="0.2">
      <c r="S474" s="399"/>
      <c r="T474" s="1401"/>
      <c r="W474" s="864" t="str">
        <f t="shared" si="17"/>
        <v>1D</v>
      </c>
      <c r="X474" s="1405">
        <f>_xll.qlCalendarAdvance(Calendar,X473,W474,"f",FALSE)</f>
        <v>42835</v>
      </c>
      <c r="Y474" s="1404">
        <f>_xll.qlCalendarAdvance(Calendar,X474,NDays&amp;"D")</f>
        <v>42835</v>
      </c>
      <c r="Z474" s="1403">
        <v>1.6290583769940924E-2</v>
      </c>
      <c r="AA474" s="1411">
        <v>1.5586218323421219E-2</v>
      </c>
    </row>
    <row r="475" spans="19:27" x14ac:dyDescent="0.2">
      <c r="S475" s="399"/>
      <c r="T475" s="1401"/>
      <c r="W475" s="864" t="str">
        <f t="shared" si="17"/>
        <v>1D</v>
      </c>
      <c r="X475" s="1405">
        <f>_xll.qlCalendarAdvance(Calendar,X474,W475,"f",FALSE)</f>
        <v>42836</v>
      </c>
      <c r="Y475" s="1404">
        <f>_xll.qlCalendarAdvance(Calendar,X475,NDays&amp;"D")</f>
        <v>42836</v>
      </c>
      <c r="Z475" s="1403">
        <v>1.6304699413332978E-2</v>
      </c>
      <c r="AA475" s="1411">
        <v>1.5602853742807676E-2</v>
      </c>
    </row>
    <row r="476" spans="19:27" x14ac:dyDescent="0.2">
      <c r="S476" s="399"/>
      <c r="T476" s="1401"/>
      <c r="W476" s="864" t="str">
        <f t="shared" si="17"/>
        <v>1D</v>
      </c>
      <c r="X476" s="1405">
        <f>_xll.qlCalendarAdvance(Calendar,X475,W476,"f",FALSE)</f>
        <v>42837</v>
      </c>
      <c r="Y476" s="1404">
        <f>_xll.qlCalendarAdvance(Calendar,X476,NDays&amp;"D")</f>
        <v>42837</v>
      </c>
      <c r="Z476" s="1403">
        <v>1.6318758774147801E-2</v>
      </c>
      <c r="AA476" s="1411">
        <v>1.561943147110112E-2</v>
      </c>
    </row>
    <row r="477" spans="19:27" x14ac:dyDescent="0.2">
      <c r="S477" s="399"/>
      <c r="T477" s="1401"/>
      <c r="W477" s="864" t="str">
        <f t="shared" si="17"/>
        <v>1D</v>
      </c>
      <c r="X477" s="1405">
        <f>_xll.qlCalendarAdvance(Calendar,X476,W477,"f",FALSE)</f>
        <v>42838</v>
      </c>
      <c r="Y477" s="1404">
        <f>_xll.qlCalendarAdvance(Calendar,X477,NDays&amp;"D")</f>
        <v>42838</v>
      </c>
      <c r="Z477" s="1403">
        <v>1.6332761913026711E-2</v>
      </c>
      <c r="AA477" s="1411">
        <v>1.5670106136991269E-2</v>
      </c>
    </row>
    <row r="478" spans="19:27" x14ac:dyDescent="0.2">
      <c r="S478" s="399"/>
      <c r="T478" s="1401"/>
      <c r="W478" s="864" t="str">
        <f t="shared" si="17"/>
        <v>1D</v>
      </c>
      <c r="X478" s="1405">
        <f>_xll.qlCalendarAdvance(Calendar,X477,W478,"f",FALSE)</f>
        <v>42843</v>
      </c>
      <c r="Y478" s="1404">
        <f>_xll.qlCalendarAdvance(Calendar,X478,NDays&amp;"D")</f>
        <v>42843</v>
      </c>
      <c r="Z478" s="1403">
        <v>1.6401936400937511E-2</v>
      </c>
      <c r="AA478" s="1411">
        <v>1.5717686330501968E-2</v>
      </c>
    </row>
    <row r="479" spans="19:27" x14ac:dyDescent="0.2">
      <c r="S479" s="399"/>
      <c r="T479" s="1401"/>
      <c r="W479" s="864" t="str">
        <f t="shared" si="17"/>
        <v>1D</v>
      </c>
      <c r="X479" s="1405">
        <f>_xll.qlCalendarAdvance(Calendar,X478,W479,"f",FALSE)</f>
        <v>42844</v>
      </c>
      <c r="Y479" s="1404">
        <f>_xll.qlCalendarAdvance(Calendar,X479,NDays&amp;"D")</f>
        <v>42844</v>
      </c>
      <c r="Z479" s="1403">
        <v>1.6415603481780925E-2</v>
      </c>
      <c r="AA479" s="1411">
        <v>1.5733860221711637E-2</v>
      </c>
    </row>
    <row r="480" spans="19:27" x14ac:dyDescent="0.2">
      <c r="S480" s="399"/>
      <c r="T480" s="1401"/>
      <c r="W480" s="864" t="str">
        <f t="shared" si="17"/>
        <v>1D</v>
      </c>
      <c r="X480" s="1405">
        <f>_xll.qlCalendarAdvance(Calendar,X479,W480,"f",FALSE)</f>
        <v>42845</v>
      </c>
      <c r="Y480" s="1404">
        <f>_xll.qlCalendarAdvance(Calendar,X480,NDays&amp;"D")</f>
        <v>42845</v>
      </c>
      <c r="Z480" s="1403">
        <v>1.6429214765248029E-2</v>
      </c>
      <c r="AA480" s="1411">
        <v>1.5749976421990386E-2</v>
      </c>
    </row>
    <row r="481" spans="19:27" x14ac:dyDescent="0.2">
      <c r="S481" s="399"/>
      <c r="T481" s="1401"/>
      <c r="W481" s="864" t="str">
        <f t="shared" si="17"/>
        <v>1D</v>
      </c>
      <c r="X481" s="1405">
        <f>_xll.qlCalendarAdvance(Calendar,X480,W481,"f",FALSE)</f>
        <v>42846</v>
      </c>
      <c r="Y481" s="1404">
        <f>_xll.qlCalendarAdvance(Calendar,X481,NDays&amp;"D")</f>
        <v>42846</v>
      </c>
      <c r="Z481" s="1403">
        <v>1.6442770311998856E-2</v>
      </c>
      <c r="AA481" s="1411">
        <v>1.578269891778265E-2</v>
      </c>
    </row>
    <row r="482" spans="19:27" x14ac:dyDescent="0.2">
      <c r="S482" s="399"/>
      <c r="T482" s="1401"/>
      <c r="W482" s="864" t="str">
        <f t="shared" si="17"/>
        <v>1D</v>
      </c>
      <c r="X482" s="1405">
        <f>_xll.qlCalendarAdvance(Calendar,X481,W482,"f",FALSE)</f>
        <v>42849</v>
      </c>
      <c r="Y482" s="1404">
        <f>_xll.qlCalendarAdvance(Calendar,X482,NDays&amp;"D")</f>
        <v>42849</v>
      </c>
      <c r="Z482" s="1403">
        <v>1.6483103138653643E-2</v>
      </c>
      <c r="AA482" s="1411">
        <v>1.5813864312499426E-2</v>
      </c>
    </row>
    <row r="483" spans="19:27" x14ac:dyDescent="0.2">
      <c r="S483" s="399"/>
      <c r="T483" s="1401"/>
      <c r="W483" s="864" t="str">
        <f t="shared" si="17"/>
        <v>1D</v>
      </c>
      <c r="X483" s="1405">
        <f>_xll.qlCalendarAdvance(Calendar,X482,W483,"f",FALSE)</f>
        <v>42850</v>
      </c>
      <c r="Y483" s="1404">
        <f>_xll.qlCalendarAdvance(Calendar,X483,NDays&amp;"D")</f>
        <v>42850</v>
      </c>
      <c r="Z483" s="1403">
        <v>1.6496436345249135E-2</v>
      </c>
      <c r="AA483" s="1411">
        <v>1.5829692057394151E-2</v>
      </c>
    </row>
    <row r="484" spans="19:27" x14ac:dyDescent="0.2">
      <c r="S484" s="399"/>
      <c r="T484" s="1401"/>
      <c r="W484" s="864" t="str">
        <f t="shared" si="17"/>
        <v>1D</v>
      </c>
      <c r="X484" s="1405">
        <f>_xll.qlCalendarAdvance(Calendar,X483,W484,"f",FALSE)</f>
        <v>42851</v>
      </c>
      <c r="Y484" s="1404">
        <f>_xll.qlCalendarAdvance(Calendar,X484,NDays&amp;"D")</f>
        <v>42851</v>
      </c>
      <c r="Z484" s="1403">
        <v>1.6509714118497044E-2</v>
      </c>
      <c r="AA484" s="1411">
        <v>1.5845462111276909E-2</v>
      </c>
    </row>
    <row r="485" spans="19:27" x14ac:dyDescent="0.2">
      <c r="S485" s="399"/>
      <c r="T485" s="1401"/>
      <c r="W485" s="864" t="str">
        <f t="shared" si="17"/>
        <v>1D</v>
      </c>
      <c r="X485" s="1405">
        <f>_xll.qlCalendarAdvance(Calendar,X484,W485,"f",FALSE)</f>
        <v>42852</v>
      </c>
      <c r="Y485" s="1404">
        <f>_xll.qlCalendarAdvance(Calendar,X485,NDays&amp;"D")</f>
        <v>42852</v>
      </c>
      <c r="Z485" s="1403">
        <v>1.6522936519078768E-2</v>
      </c>
      <c r="AA485" s="1411">
        <v>1.5861174473985606E-2</v>
      </c>
    </row>
    <row r="486" spans="19:27" x14ac:dyDescent="0.2">
      <c r="S486" s="399"/>
      <c r="T486" s="1401"/>
      <c r="W486" s="864" t="str">
        <f t="shared" si="17"/>
        <v>1D</v>
      </c>
      <c r="X486" s="1405">
        <f>_xll.qlCalendarAdvance(Calendar,X485,W486,"f",FALSE)</f>
        <v>42853</v>
      </c>
      <c r="Y486" s="1404">
        <f>_xll.qlCalendarAdvance(Calendar,X486,NDays&amp;"D")</f>
        <v>42853</v>
      </c>
      <c r="Z486" s="1403">
        <v>1.6555598170693287E-2</v>
      </c>
      <c r="AA486" s="1411">
        <v>1.5901205922098927E-2</v>
      </c>
    </row>
    <row r="487" spans="19:27" x14ac:dyDescent="0.2">
      <c r="S487" s="399"/>
      <c r="T487" s="1401"/>
      <c r="W487" s="864" t="str">
        <f t="shared" si="17"/>
        <v>1D</v>
      </c>
      <c r="X487" s="1405">
        <f>_xll.qlCalendarAdvance(Calendar,X486,W487,"f",FALSE)</f>
        <v>42857</v>
      </c>
      <c r="Y487" s="1404">
        <f>_xll.qlCalendarAdvance(Calendar,X487,NDays&amp;"D")</f>
        <v>42857</v>
      </c>
      <c r="Z487" s="1403">
        <v>1.6594630287977443E-2</v>
      </c>
      <c r="AA487" s="1411">
        <v>1.5938870921052839E-2</v>
      </c>
    </row>
    <row r="488" spans="19:27" x14ac:dyDescent="0.2">
      <c r="S488" s="399"/>
      <c r="T488" s="1401"/>
      <c r="W488" s="864" t="str">
        <f t="shared" si="17"/>
        <v>1D</v>
      </c>
      <c r="X488" s="1405">
        <f>_xll.qlCalendarAdvance(Calendar,X487,W488,"f",FALSE)</f>
        <v>42858</v>
      </c>
      <c r="Y488" s="1404">
        <f>_xll.qlCalendarAdvance(Calendar,X488,NDays&amp;"D")</f>
        <v>42858</v>
      </c>
      <c r="Z488" s="1403">
        <v>1.6607495522565713E-2</v>
      </c>
      <c r="AA488" s="1411">
        <v>1.595423713704136E-2</v>
      </c>
    </row>
    <row r="489" spans="19:27" x14ac:dyDescent="0.2">
      <c r="S489" s="399"/>
      <c r="T489" s="1401"/>
      <c r="W489" s="864" t="str">
        <f t="shared" si="17"/>
        <v>1D</v>
      </c>
      <c r="X489" s="1405">
        <f>_xll.qlCalendarAdvance(Calendar,X488,W489,"f",FALSE)</f>
        <v>42859</v>
      </c>
      <c r="Y489" s="1404">
        <f>_xll.qlCalendarAdvance(Calendar,X489,NDays&amp;"D")</f>
        <v>42859</v>
      </c>
      <c r="Z489" s="1403">
        <v>1.6620305835675784E-2</v>
      </c>
      <c r="AA489" s="1411">
        <v>1.5969545661936868E-2</v>
      </c>
    </row>
    <row r="490" spans="19:27" x14ac:dyDescent="0.2">
      <c r="S490" s="399"/>
      <c r="T490" s="1401"/>
      <c r="W490" s="864" t="str">
        <f t="shared" si="17"/>
        <v>1D</v>
      </c>
      <c r="X490" s="1405">
        <f>_xll.qlCalendarAdvance(Calendar,X489,W490,"f",FALSE)</f>
        <v>42860</v>
      </c>
      <c r="Y490" s="1404">
        <f>_xll.qlCalendarAdvance(Calendar,X490,NDays&amp;"D")</f>
        <v>42860</v>
      </c>
      <c r="Z490" s="1403">
        <v>1.6645673514799123E-2</v>
      </c>
      <c r="AA490" s="1411">
        <v>1.6000671785110963E-2</v>
      </c>
    </row>
    <row r="491" spans="19:27" x14ac:dyDescent="0.2">
      <c r="S491" s="399"/>
      <c r="T491" s="1401"/>
      <c r="W491" s="864" t="str">
        <f t="shared" si="17"/>
        <v>1D</v>
      </c>
      <c r="X491" s="1405">
        <f>_xll.qlCalendarAdvance(Calendar,X490,W491,"f",FALSE)</f>
        <v>42863</v>
      </c>
      <c r="Y491" s="1404">
        <f>_xll.qlCalendarAdvance(Calendar,X491,NDays&amp;"D")</f>
        <v>42863</v>
      </c>
      <c r="Z491" s="1403">
        <v>1.6670999074174808E-2</v>
      </c>
      <c r="AA491" s="1411">
        <v>1.6030202849778297E-2</v>
      </c>
    </row>
    <row r="492" spans="19:27" x14ac:dyDescent="0.2">
      <c r="S492" s="399"/>
      <c r="T492" s="1401"/>
      <c r="W492" s="864" t="str">
        <f t="shared" si="17"/>
        <v>1D</v>
      </c>
      <c r="X492" s="1405">
        <f>_xll.qlCalendarAdvance(Calendar,X491,W492,"f",FALSE)</f>
        <v>42864</v>
      </c>
      <c r="Y492" s="1404">
        <f>_xll.qlCalendarAdvance(Calendar,X492,NDays&amp;"D")</f>
        <v>42864</v>
      </c>
      <c r="Z492" s="1403">
        <v>1.6683535680552395E-2</v>
      </c>
      <c r="AA492" s="1411">
        <v>1.6045222918803503E-2</v>
      </c>
    </row>
    <row r="493" spans="19:27" x14ac:dyDescent="0.2">
      <c r="S493" s="399"/>
      <c r="T493" s="1401"/>
      <c r="W493" s="864" t="str">
        <f t="shared" si="17"/>
        <v>1D</v>
      </c>
      <c r="X493" s="1405">
        <f>_xll.qlCalendarAdvance(Calendar,X492,W493,"f",FALSE)</f>
        <v>42865</v>
      </c>
      <c r="Y493" s="1404">
        <f>_xll.qlCalendarAdvance(Calendar,X493,NDays&amp;"D")</f>
        <v>42865</v>
      </c>
      <c r="Z493" s="1403">
        <v>1.6696017725735979E-2</v>
      </c>
      <c r="AA493" s="1411">
        <v>1.606018529665465E-2</v>
      </c>
    </row>
    <row r="494" spans="19:27" x14ac:dyDescent="0.2">
      <c r="S494" s="399"/>
      <c r="T494" s="1401"/>
      <c r="W494" s="864" t="str">
        <f t="shared" si="17"/>
        <v>1D</v>
      </c>
      <c r="X494" s="1405">
        <f>_xll.qlCalendarAdvance(Calendar,X493,W494,"f",FALSE)</f>
        <v>42866</v>
      </c>
      <c r="Y494" s="1404">
        <f>_xll.qlCalendarAdvance(Calendar,X494,NDays&amp;"D")</f>
        <v>42866</v>
      </c>
      <c r="Z494" s="1403">
        <v>1.6708445269784378E-2</v>
      </c>
      <c r="AA494" s="1411">
        <v>1.607508998325069E-2</v>
      </c>
    </row>
    <row r="495" spans="19:27" x14ac:dyDescent="0.2">
      <c r="S495" s="399"/>
      <c r="T495" s="1401"/>
      <c r="W495" s="864" t="str">
        <f t="shared" si="17"/>
        <v>1D</v>
      </c>
      <c r="X495" s="1405">
        <f>_xll.qlCalendarAdvance(Calendar,X494,W495,"f",FALSE)</f>
        <v>42867</v>
      </c>
      <c r="Y495" s="1404">
        <f>_xll.qlCalendarAdvance(Calendar,X495,NDays&amp;"D")</f>
        <v>42867</v>
      </c>
      <c r="Z495" s="1403">
        <v>1.6733065954271719E-2</v>
      </c>
      <c r="AA495" s="1411">
        <v>1.6105417642464648E-2</v>
      </c>
    </row>
    <row r="496" spans="19:27" x14ac:dyDescent="0.2">
      <c r="S496" s="399"/>
      <c r="T496" s="1401"/>
      <c r="W496" s="864" t="str">
        <f t="shared" si="17"/>
        <v>1D</v>
      </c>
      <c r="X496" s="1405">
        <f>_xll.qlCalendarAdvance(Calendar,X495,W496,"f",FALSE)</f>
        <v>42870</v>
      </c>
      <c r="Y496" s="1404">
        <f>_xll.qlCalendarAdvance(Calendar,X496,NDays&amp;"D")</f>
        <v>42870</v>
      </c>
      <c r="Z496" s="1403">
        <v>1.6757611635893184E-2</v>
      </c>
      <c r="AA496" s="1411">
        <v>1.6134131817732156E-2</v>
      </c>
    </row>
    <row r="497" spans="19:27" x14ac:dyDescent="0.2">
      <c r="S497" s="399"/>
      <c r="T497" s="1401"/>
      <c r="W497" s="864" t="str">
        <f t="shared" si="17"/>
        <v>1D</v>
      </c>
      <c r="X497" s="1405">
        <f>_xll.qlCalendarAdvance(Calendar,X496,W497,"f",FALSE)</f>
        <v>42871</v>
      </c>
      <c r="Y497" s="1404">
        <f>_xll.qlCalendarAdvance(Calendar,X497,NDays&amp;"D")</f>
        <v>42871</v>
      </c>
      <c r="Z497" s="1403">
        <v>1.6769767575241293E-2</v>
      </c>
      <c r="AA497" s="1411">
        <v>1.6148748048214756E-2</v>
      </c>
    </row>
    <row r="498" spans="19:27" x14ac:dyDescent="0.2">
      <c r="S498" s="399"/>
      <c r="T498" s="1401"/>
      <c r="W498" s="864" t="str">
        <f t="shared" si="17"/>
        <v>1D</v>
      </c>
      <c r="X498" s="1405">
        <f>_xll.qlCalendarAdvance(Calendar,X497,W498,"f",FALSE)</f>
        <v>42872</v>
      </c>
      <c r="Y498" s="1404">
        <f>_xll.qlCalendarAdvance(Calendar,X498,NDays&amp;"D")</f>
        <v>42872</v>
      </c>
      <c r="Z498" s="1403">
        <v>1.6781869373865263E-2</v>
      </c>
      <c r="AA498" s="1411">
        <v>1.6163306587604342E-2</v>
      </c>
    </row>
    <row r="499" spans="19:27" x14ac:dyDescent="0.2">
      <c r="S499" s="399"/>
      <c r="T499" s="1401"/>
      <c r="W499" s="864" t="str">
        <f t="shared" si="17"/>
        <v>1D</v>
      </c>
      <c r="X499" s="1405">
        <f>_xll.qlCalendarAdvance(Calendar,X498,W499,"f",FALSE)</f>
        <v>42873</v>
      </c>
      <c r="Y499" s="1404">
        <f>_xll.qlCalendarAdvance(Calendar,X499,NDays&amp;"D")</f>
        <v>42873</v>
      </c>
      <c r="Z499" s="1403">
        <v>1.6793917091843295E-2</v>
      </c>
      <c r="AA499" s="1411">
        <v>1.617780743557673E-2</v>
      </c>
    </row>
    <row r="500" spans="19:27" x14ac:dyDescent="0.2">
      <c r="S500" s="399"/>
      <c r="T500" s="1401"/>
      <c r="W500" s="864" t="str">
        <f t="shared" si="17"/>
        <v>1D</v>
      </c>
      <c r="X500" s="1405">
        <f>_xll.qlCalendarAdvance(Calendar,X499,W500,"f",FALSE)</f>
        <v>42874</v>
      </c>
      <c r="Y500" s="1404">
        <f>_xll.qlCalendarAdvance(Calendar,X500,NDays&amp;"D")</f>
        <v>42874</v>
      </c>
      <c r="Z500" s="1403">
        <v>1.6817795644932253E-2</v>
      </c>
      <c r="AA500" s="1411">
        <v>1.6207336439183116E-2</v>
      </c>
    </row>
    <row r="501" spans="19:27" x14ac:dyDescent="0.2">
      <c r="S501" s="399"/>
      <c r="T501" s="1401"/>
      <c r="W501" s="864" t="str">
        <f t="shared" si="17"/>
        <v>1D</v>
      </c>
      <c r="X501" s="1405">
        <f>_xll.qlCalendarAdvance(Calendar,X500,W501,"f",FALSE)</f>
        <v>42877</v>
      </c>
      <c r="Y501" s="1404">
        <f>_xll.qlCalendarAdvance(Calendar,X501,NDays&amp;"D")</f>
        <v>42877</v>
      </c>
      <c r="Z501" s="1403">
        <v>1.6841568358985079E-2</v>
      </c>
      <c r="AA501" s="1411">
        <v>1.62352339152394E-2</v>
      </c>
    </row>
    <row r="502" spans="19:27" x14ac:dyDescent="0.2">
      <c r="S502" s="399"/>
      <c r="T502" s="1401"/>
      <c r="W502" s="864" t="str">
        <f t="shared" si="17"/>
        <v>1D</v>
      </c>
      <c r="X502" s="1405">
        <f>_xll.qlCalendarAdvance(Calendar,X501,W502,"f",FALSE)</f>
        <v>42878</v>
      </c>
      <c r="Y502" s="1404">
        <f>_xll.qlCalendarAdvance(Calendar,X502,NDays&amp;"D")</f>
        <v>42878</v>
      </c>
      <c r="Z502" s="1403">
        <v>1.6853346575021792E-2</v>
      </c>
      <c r="AA502" s="1411">
        <v>1.6249446306936255E-2</v>
      </c>
    </row>
    <row r="503" spans="19:27" x14ac:dyDescent="0.2">
      <c r="S503" s="399"/>
      <c r="T503" s="1401"/>
      <c r="W503" s="864" t="str">
        <f t="shared" si="17"/>
        <v>1D</v>
      </c>
      <c r="X503" s="1405">
        <f>_xll.qlCalendarAdvance(Calendar,X502,W503,"f",FALSE)</f>
        <v>42879</v>
      </c>
      <c r="Y503" s="1404">
        <f>_xll.qlCalendarAdvance(Calendar,X503,NDays&amp;"D")</f>
        <v>42879</v>
      </c>
      <c r="Z503" s="1403">
        <v>1.6865071070949585E-2</v>
      </c>
      <c r="AA503" s="1411">
        <v>1.6263601007378004E-2</v>
      </c>
    </row>
    <row r="504" spans="19:27" x14ac:dyDescent="0.2">
      <c r="S504" s="399"/>
      <c r="T504" s="1401"/>
      <c r="W504" s="864" t="str">
        <f t="shared" si="17"/>
        <v>1D</v>
      </c>
      <c r="X504" s="1405">
        <f>_xll.qlCalendarAdvance(Calendar,X503,W504,"f",FALSE)</f>
        <v>42880</v>
      </c>
      <c r="Y504" s="1404">
        <f>_xll.qlCalendarAdvance(Calendar,X504,NDays&amp;"D")</f>
        <v>42880</v>
      </c>
      <c r="Z504" s="1403">
        <v>1.6876741906864279E-2</v>
      </c>
      <c r="AA504" s="1411">
        <v>1.6277698016483599E-2</v>
      </c>
    </row>
    <row r="505" spans="19:27" x14ac:dyDescent="0.2">
      <c r="S505" s="399"/>
      <c r="T505" s="1401"/>
      <c r="W505" s="864" t="str">
        <f t="shared" si="17"/>
        <v>1D</v>
      </c>
      <c r="X505" s="1405">
        <f>_xll.qlCalendarAdvance(Calendar,X504,W505,"f",FALSE)</f>
        <v>42881</v>
      </c>
      <c r="Y505" s="1404">
        <f>_xll.qlCalendarAdvance(Calendar,X505,NDays&amp;"D")</f>
        <v>42881</v>
      </c>
      <c r="Z505" s="1403">
        <v>1.6905619114981254E-2</v>
      </c>
      <c r="AA505" s="1411">
        <v>1.6313745687506487E-2</v>
      </c>
    </row>
    <row r="506" spans="19:27" x14ac:dyDescent="0.2">
      <c r="S506" s="399"/>
      <c r="T506" s="1401"/>
      <c r="W506" s="864" t="str">
        <f t="shared" si="17"/>
        <v>1D</v>
      </c>
      <c r="X506" s="1405">
        <f>_xll.qlCalendarAdvance(Calendar,X505,W506,"f",FALSE)</f>
        <v>42885</v>
      </c>
      <c r="Y506" s="1404">
        <f>_xll.qlCalendarAdvance(Calendar,X506,NDays&amp;"D")</f>
        <v>42885</v>
      </c>
      <c r="Z506" s="1403">
        <v>1.6934293289945477E-2</v>
      </c>
      <c r="AA506" s="1411">
        <v>1.6347317692617658E-2</v>
      </c>
    </row>
    <row r="507" spans="19:27" x14ac:dyDescent="0.2">
      <c r="S507" s="399"/>
      <c r="T507" s="1401"/>
      <c r="W507" s="864" t="str">
        <f t="shared" si="17"/>
        <v>1D</v>
      </c>
      <c r="X507" s="1405">
        <f>_xll.qlCalendarAdvance(Calendar,X506,W507,"f",FALSE)</f>
        <v>42886</v>
      </c>
      <c r="Y507" s="1404">
        <f>_xll.qlCalendarAdvance(Calendar,X507,NDays&amp;"D")</f>
        <v>42886</v>
      </c>
      <c r="Z507" s="1403">
        <v>1.6945643428036873E-2</v>
      </c>
      <c r="AA507" s="1411">
        <v>1.6361068553787383E-2</v>
      </c>
    </row>
    <row r="508" spans="19:27" x14ac:dyDescent="0.2">
      <c r="S508" s="399"/>
      <c r="T508" s="1401"/>
      <c r="W508" s="864" t="str">
        <f t="shared" si="17"/>
        <v>1D</v>
      </c>
      <c r="X508" s="1405">
        <f>_xll.qlCalendarAdvance(Calendar,X507,W508,"f",FALSE)</f>
        <v>42887</v>
      </c>
      <c r="Y508" s="1404">
        <f>_xll.qlCalendarAdvance(Calendar,X508,NDays&amp;"D")</f>
        <v>42887</v>
      </c>
      <c r="Z508" s="1403">
        <v>1.6956940326892486E-2</v>
      </c>
      <c r="AA508" s="1411">
        <v>1.6374761723702003E-2</v>
      </c>
    </row>
    <row r="509" spans="19:27" x14ac:dyDescent="0.2">
      <c r="S509" s="399"/>
      <c r="T509" s="1401"/>
      <c r="W509" s="864" t="str">
        <f t="shared" si="17"/>
        <v>1D</v>
      </c>
      <c r="X509" s="1405">
        <f>_xll.qlCalendarAdvance(Calendar,X508,W509,"f",FALSE)</f>
        <v>42888</v>
      </c>
      <c r="Y509" s="1404">
        <f>_xll.qlCalendarAdvance(Calendar,X509,NDays&amp;"D")</f>
        <v>42888</v>
      </c>
      <c r="Z509" s="1403">
        <v>1.6979347439205424E-2</v>
      </c>
      <c r="AA509" s="1411">
        <v>1.6402692822375203E-2</v>
      </c>
    </row>
    <row r="510" spans="19:27" x14ac:dyDescent="0.2">
      <c r="S510" s="399"/>
      <c r="T510" s="1401"/>
      <c r="W510" s="864" t="str">
        <f t="shared" si="17"/>
        <v>1D</v>
      </c>
      <c r="X510" s="1405">
        <f>_xll.qlCalendarAdvance(Calendar,X509,W510,"f",FALSE)</f>
        <v>42891</v>
      </c>
      <c r="Y510" s="1404">
        <f>_xll.qlCalendarAdvance(Calendar,X510,NDays&amp;"D")</f>
        <v>42891</v>
      </c>
      <c r="Z510" s="1403">
        <v>1.7001596732431935E-2</v>
      </c>
      <c r="AA510" s="1411">
        <v>1.642895748983686E-2</v>
      </c>
    </row>
    <row r="511" spans="19:27" x14ac:dyDescent="0.2">
      <c r="S511" s="399"/>
      <c r="T511" s="1401"/>
      <c r="W511" s="864" t="str">
        <f t="shared" si="17"/>
        <v>1D</v>
      </c>
      <c r="X511" s="1405">
        <f>_xll.qlCalendarAdvance(Calendar,X510,W511,"f",FALSE)</f>
        <v>42892</v>
      </c>
      <c r="Y511" s="1404">
        <f>_xll.qlCalendarAdvance(Calendar,X511,NDays&amp;"D")</f>
        <v>42892</v>
      </c>
      <c r="Z511" s="1403">
        <v>1.7012628336991631E-2</v>
      </c>
      <c r="AA511" s="1411">
        <v>1.6442362202827576E-2</v>
      </c>
    </row>
    <row r="512" spans="19:27" x14ac:dyDescent="0.2">
      <c r="S512" s="399"/>
      <c r="T512" s="1401"/>
      <c r="W512" s="864" t="str">
        <f t="shared" si="17"/>
        <v>1D</v>
      </c>
      <c r="X512" s="1405">
        <f>_xll.qlCalendarAdvance(Calendar,X511,W512,"f",FALSE)</f>
        <v>42893</v>
      </c>
      <c r="Y512" s="1404">
        <f>_xll.qlCalendarAdvance(Calendar,X512,NDays&amp;"D")</f>
        <v>42893</v>
      </c>
      <c r="Z512" s="1403">
        <v>1.7023607063089537E-2</v>
      </c>
      <c r="AA512" s="1411">
        <v>1.6455709224563186E-2</v>
      </c>
    </row>
    <row r="513" spans="19:27" x14ac:dyDescent="0.2">
      <c r="S513" s="399"/>
      <c r="T513" s="1401"/>
      <c r="W513" s="864" t="str">
        <f t="shared" si="17"/>
        <v>1D</v>
      </c>
      <c r="X513" s="1405">
        <f>_xll.qlCalendarAdvance(Calendar,X512,W513,"f",FALSE)</f>
        <v>42894</v>
      </c>
      <c r="Y513" s="1404">
        <f>_xll.qlCalendarAdvance(Calendar,X513,NDays&amp;"D")</f>
        <v>42894</v>
      </c>
      <c r="Z513" s="1403">
        <v>1.7034532970864637E-2</v>
      </c>
      <c r="AA513" s="1411">
        <v>1.6468998554881598E-2</v>
      </c>
    </row>
    <row r="514" spans="19:27" x14ac:dyDescent="0.2">
      <c r="S514" s="399"/>
      <c r="T514" s="1401"/>
      <c r="W514" s="864" t="str">
        <f t="shared" si="17"/>
        <v>1D</v>
      </c>
      <c r="X514" s="1405">
        <f>_xll.qlCalendarAdvance(Calendar,X513,W514,"f",FALSE)</f>
        <v>42895</v>
      </c>
      <c r="Y514" s="1404">
        <f>_xll.qlCalendarAdvance(Calendar,X514,NDays&amp;"D")</f>
        <v>42895</v>
      </c>
      <c r="Z514" s="1403">
        <v>1.7056209890157863E-2</v>
      </c>
      <c r="AA514" s="1411">
        <v>1.6496130395260065E-2</v>
      </c>
    </row>
    <row r="515" spans="19:27" x14ac:dyDescent="0.2">
      <c r="S515" s="399"/>
      <c r="T515" s="1401"/>
      <c r="W515" s="864" t="str">
        <f t="shared" si="17"/>
        <v>1D</v>
      </c>
      <c r="X515" s="1405">
        <f>_xll.qlCalendarAdvance(Calendar,X514,W515,"f",FALSE)</f>
        <v>42898</v>
      </c>
      <c r="Y515" s="1404">
        <f>_xll.qlCalendarAdvance(Calendar,X515,NDays&amp;"D")</f>
        <v>42898</v>
      </c>
      <c r="Z515" s="1403">
        <v>1.7077709621604716E-2</v>
      </c>
      <c r="AA515" s="1411">
        <v>1.6521578962307437E-2</v>
      </c>
    </row>
    <row r="516" spans="19:27" x14ac:dyDescent="0.2">
      <c r="S516" s="399"/>
      <c r="T516" s="1401"/>
      <c r="W516" s="864" t="str">
        <f t="shared" si="17"/>
        <v>1D</v>
      </c>
      <c r="X516" s="1405">
        <f>_xll.qlCalendarAdvance(Calendar,X515,W516,"f",FALSE)</f>
        <v>42899</v>
      </c>
      <c r="Y516" s="1404">
        <f>_xll.qlCalendarAdvance(Calendar,X516,NDays&amp;"D")</f>
        <v>42899</v>
      </c>
      <c r="Z516" s="1403">
        <v>1.7088372339942145E-2</v>
      </c>
      <c r="AA516" s="1411">
        <v>1.65345798356209E-2</v>
      </c>
    </row>
    <row r="517" spans="19:27" x14ac:dyDescent="0.2">
      <c r="S517" s="399"/>
      <c r="T517" s="1401"/>
      <c r="W517" s="864" t="str">
        <f t="shared" si="17"/>
        <v>1D</v>
      </c>
      <c r="X517" s="1405">
        <f>_xll.qlCalendarAdvance(Calendar,X516,W517,"f",FALSE)</f>
        <v>42900</v>
      </c>
      <c r="Y517" s="1404">
        <f>_xll.qlCalendarAdvance(Calendar,X517,NDays&amp;"D")</f>
        <v>42900</v>
      </c>
      <c r="Z517" s="1403">
        <v>1.7098982600847044E-2</v>
      </c>
      <c r="AA517" s="1411">
        <v>1.6547523017517163E-2</v>
      </c>
    </row>
    <row r="518" spans="19:27" x14ac:dyDescent="0.2">
      <c r="S518" s="399"/>
      <c r="T518" s="1401"/>
      <c r="W518" s="864" t="str">
        <f t="shared" si="17"/>
        <v>1D</v>
      </c>
      <c r="X518" s="1405">
        <f>_xll.qlCalendarAdvance(Calendar,X517,W518,"f",FALSE)</f>
        <v>42901</v>
      </c>
      <c r="Y518" s="1404">
        <f>_xll.qlCalendarAdvance(Calendar,X518,NDays&amp;"D")</f>
        <v>42901</v>
      </c>
      <c r="Z518" s="1403">
        <v>1.7109540464477779E-2</v>
      </c>
      <c r="AA518" s="1411">
        <v>1.6560409432896384E-2</v>
      </c>
    </row>
    <row r="519" spans="19:27" x14ac:dyDescent="0.2">
      <c r="S519" s="399"/>
      <c r="T519" s="1401"/>
      <c r="W519" s="864" t="str">
        <f t="shared" si="17"/>
        <v>1D</v>
      </c>
      <c r="X519" s="1405">
        <f>_xll.qlCalendarAdvance(Calendar,X518,W519,"f",FALSE)</f>
        <v>42902</v>
      </c>
      <c r="Y519" s="1404">
        <f>_xll.qlCalendarAdvance(Calendar,X519,NDays&amp;"D")</f>
        <v>42902</v>
      </c>
      <c r="Z519" s="1403">
        <v>1.7130490276820346E-2</v>
      </c>
      <c r="AA519" s="1411">
        <v>1.6586760304991476E-2</v>
      </c>
    </row>
    <row r="520" spans="19:27" x14ac:dyDescent="0.2">
      <c r="S520" s="399"/>
      <c r="T520" s="1401"/>
      <c r="W520" s="864" t="str">
        <f t="shared" si="17"/>
        <v>1D</v>
      </c>
      <c r="X520" s="1405">
        <f>_xll.qlCalendarAdvance(Calendar,X519,W520,"f",FALSE)</f>
        <v>42905</v>
      </c>
      <c r="Y520" s="1404">
        <f>_xll.qlCalendarAdvance(Calendar,X520,NDays&amp;"D")</f>
        <v>42905</v>
      </c>
      <c r="Z520" s="1403">
        <v>1.7151248503347424E-2</v>
      </c>
      <c r="AA520" s="1411">
        <v>1.6611429974568992E-2</v>
      </c>
    </row>
    <row r="521" spans="19:27" x14ac:dyDescent="0.2">
      <c r="S521" s="399"/>
      <c r="T521" s="1401"/>
      <c r="W521" s="864" t="str">
        <f t="shared" si="17"/>
        <v>1D</v>
      </c>
      <c r="X521" s="1405">
        <f>_xll.qlCalendarAdvance(Calendar,X520,W521,"f",FALSE)</f>
        <v>42906</v>
      </c>
      <c r="Y521" s="1404">
        <f>_xll.qlCalendarAdvance(Calendar,X521,NDays&amp;"D")</f>
        <v>42906</v>
      </c>
      <c r="Z521" s="1403">
        <v>1.7161544667193152E-2</v>
      </c>
      <c r="AA521" s="1411">
        <v>1.6624054754966755E-2</v>
      </c>
    </row>
    <row r="522" spans="19:27" x14ac:dyDescent="0.2">
      <c r="S522" s="399"/>
      <c r="T522" s="1401"/>
      <c r="W522" s="864" t="str">
        <f t="shared" si="17"/>
        <v>1D</v>
      </c>
      <c r="X522" s="1405">
        <f>_xll.qlCalendarAdvance(Calendar,X521,W522,"f",FALSE)</f>
        <v>42907</v>
      </c>
      <c r="Y522" s="1404">
        <f>_xll.qlCalendarAdvance(Calendar,X522,NDays&amp;"D")</f>
        <v>42907</v>
      </c>
      <c r="Z522" s="1403">
        <v>1.7171788491874899E-2</v>
      </c>
      <c r="AA522" s="1411">
        <v>1.6636627393348258E-2</v>
      </c>
    </row>
    <row r="523" spans="19:27" x14ac:dyDescent="0.2">
      <c r="S523" s="399"/>
      <c r="T523" s="1401"/>
      <c r="W523" s="864" t="str">
        <f t="shared" si="17"/>
        <v>1D</v>
      </c>
      <c r="X523" s="1405">
        <f>_xll.qlCalendarAdvance(Calendar,X522,W523,"f",FALSE)</f>
        <v>42908</v>
      </c>
      <c r="Y523" s="1404">
        <f>_xll.qlCalendarAdvance(Calendar,X523,NDays&amp;"D")</f>
        <v>42908</v>
      </c>
      <c r="Z523" s="1403">
        <v>1.7181980073983093E-2</v>
      </c>
      <c r="AA523" s="1411">
        <v>1.6649147889632454E-2</v>
      </c>
    </row>
    <row r="524" spans="19:27" x14ac:dyDescent="0.2">
      <c r="S524" s="399"/>
      <c r="T524" s="1401"/>
      <c r="W524" s="864" t="str">
        <f t="shared" si="17"/>
        <v>1D</v>
      </c>
      <c r="X524" s="1405">
        <f>_xll.qlCalendarAdvance(Calendar,X523,W524,"f",FALSE)</f>
        <v>42909</v>
      </c>
      <c r="Y524" s="1404">
        <f>_xll.qlCalendarAdvance(Calendar,X524,NDays&amp;"D")</f>
        <v>42909</v>
      </c>
      <c r="Z524" s="1403">
        <v>1.7202209835786044E-2</v>
      </c>
      <c r="AA524" s="1411">
        <v>1.6674776793083417E-2</v>
      </c>
    </row>
    <row r="525" spans="19:27" x14ac:dyDescent="0.2">
      <c r="S525" s="399"/>
      <c r="T525" s="1401"/>
      <c r="W525" s="864" t="str">
        <f t="shared" si="17"/>
        <v>1D</v>
      </c>
      <c r="X525" s="1405">
        <f>_xll.qlCalendarAdvance(Calendar,X524,W525,"f",FALSE)</f>
        <v>42912</v>
      </c>
      <c r="Y525" s="1404">
        <f>_xll.qlCalendarAdvance(Calendar,X525,NDays&amp;"D")</f>
        <v>42912</v>
      </c>
      <c r="Z525" s="1403">
        <v>1.7222234638078975E-2</v>
      </c>
      <c r="AA525" s="1411">
        <v>1.6698708454282452E-2</v>
      </c>
    </row>
    <row r="526" spans="19:27" x14ac:dyDescent="0.2">
      <c r="S526" s="399"/>
      <c r="T526" s="1401"/>
      <c r="W526" s="864" t="str">
        <f t="shared" si="17"/>
        <v>1D</v>
      </c>
      <c r="X526" s="1405">
        <f>_xll.qlCalendarAdvance(Calendar,X525,W526,"f",FALSE)</f>
        <v>42913</v>
      </c>
      <c r="Y526" s="1404">
        <f>_xll.qlCalendarAdvance(Calendar,X526,NDays&amp;"D")</f>
        <v>42913</v>
      </c>
      <c r="Z526" s="1403">
        <v>1.7232173245921394E-2</v>
      </c>
      <c r="AA526" s="1411">
        <v>1.6710968240323254E-2</v>
      </c>
    </row>
    <row r="527" spans="19:27" x14ac:dyDescent="0.2">
      <c r="S527" s="399"/>
      <c r="T527" s="1401"/>
      <c r="W527" s="864" t="str">
        <f t="shared" si="17"/>
        <v>1D</v>
      </c>
      <c r="X527" s="1405">
        <f>_xll.qlCalendarAdvance(Calendar,X526,W527,"f",FALSE)</f>
        <v>42914</v>
      </c>
      <c r="Y527" s="1404">
        <f>_xll.qlCalendarAdvance(Calendar,X527,NDays&amp;"D")</f>
        <v>42914</v>
      </c>
      <c r="Z527" s="1403">
        <v>1.7242063003680103E-2</v>
      </c>
      <c r="AA527" s="1411">
        <v>1.672317588426675E-2</v>
      </c>
    </row>
    <row r="528" spans="19:27" x14ac:dyDescent="0.2">
      <c r="S528" s="399"/>
      <c r="T528" s="1401"/>
      <c r="W528" s="864" t="str">
        <f t="shared" si="17"/>
        <v>1D</v>
      </c>
      <c r="X528" s="1405">
        <f>_xll.qlCalendarAdvance(Calendar,X527,W528,"f",FALSE)</f>
        <v>42915</v>
      </c>
      <c r="Y528" s="1404">
        <f>_xll.qlCalendarAdvance(Calendar,X528,NDays&amp;"D")</f>
        <v>42915</v>
      </c>
      <c r="Z528" s="1403">
        <v>1.7251904492962593E-2</v>
      </c>
      <c r="AA528" s="1411">
        <v>1.6735331386193986E-2</v>
      </c>
    </row>
    <row r="529" spans="19:27" x14ac:dyDescent="0.2">
      <c r="S529" s="399"/>
      <c r="T529" s="1401"/>
      <c r="W529" s="864" t="str">
        <f t="shared" si="17"/>
        <v>1D</v>
      </c>
      <c r="X529" s="1405">
        <f>_xll.qlCalendarAdvance(Calendar,X528,W529,"f",FALSE)</f>
        <v>42916</v>
      </c>
      <c r="Y529" s="1404">
        <f>_xll.qlCalendarAdvance(Calendar,X529,NDays&amp;"D")</f>
        <v>42916</v>
      </c>
      <c r="Z529" s="1403">
        <v>1.7256789892844623E-2</v>
      </c>
      <c r="AA529" s="1411">
        <v>1.6760238128245751E-2</v>
      </c>
    </row>
    <row r="530" spans="19:27" x14ac:dyDescent="0.2">
      <c r="S530" s="399"/>
      <c r="T530" s="1401"/>
      <c r="W530" s="864" t="str">
        <f t="shared" si="17"/>
        <v>1D</v>
      </c>
      <c r="X530" s="1405">
        <f>_xll.qlCalendarAdvance(Calendar,X529,W530,"f",FALSE)</f>
        <v>42919</v>
      </c>
      <c r="Y530" s="1404">
        <f>_xll.qlCalendarAdvance(Calendar,X530,NDays&amp;"D")</f>
        <v>42919</v>
      </c>
      <c r="Z530" s="1403">
        <v>1.7290799397730351E-2</v>
      </c>
      <c r="AA530" s="1411">
        <v>1.6783431972767771E-2</v>
      </c>
    </row>
    <row r="531" spans="19:27" x14ac:dyDescent="0.2">
      <c r="S531" s="399"/>
      <c r="T531" s="1401"/>
      <c r="W531" s="864" t="str">
        <f t="shared" si="17"/>
        <v>1D</v>
      </c>
      <c r="X531" s="1405">
        <f>_xll.qlCalendarAdvance(Calendar,X530,W531,"f",FALSE)</f>
        <v>42920</v>
      </c>
      <c r="Y531" s="1404">
        <f>_xll.qlCalendarAdvance(Calendar,X531,NDays&amp;"D")</f>
        <v>42920</v>
      </c>
      <c r="Z531" s="1403">
        <v>1.7300408269000461E-2</v>
      </c>
      <c r="AA531" s="1411">
        <v>1.6795326764127427E-2</v>
      </c>
    </row>
    <row r="532" spans="19:27" x14ac:dyDescent="0.2">
      <c r="S532" s="399"/>
      <c r="T532" s="1401"/>
      <c r="W532" s="864" t="str">
        <f t="shared" si="17"/>
        <v>1D</v>
      </c>
      <c r="X532" s="1405">
        <f>_xll.qlCalendarAdvance(Calendar,X531,W532,"f",FALSE)</f>
        <v>42921</v>
      </c>
      <c r="Y532" s="1404">
        <f>_xll.qlCalendarAdvance(Calendar,X532,NDays&amp;"D")</f>
        <v>42921</v>
      </c>
      <c r="Z532" s="1403">
        <v>1.7309972361593467E-2</v>
      </c>
      <c r="AA532" s="1411">
        <v>1.6807169413470824E-2</v>
      </c>
    </row>
    <row r="533" spans="19:27" x14ac:dyDescent="0.2">
      <c r="S533" s="399"/>
      <c r="T533" s="1401"/>
      <c r="W533" s="864" t="str">
        <f t="shared" si="17"/>
        <v>1D</v>
      </c>
      <c r="X533" s="1405">
        <f>_xll.qlCalendarAdvance(Calendar,X532,W533,"f",FALSE)</f>
        <v>42922</v>
      </c>
      <c r="Y533" s="1404">
        <f>_xll.qlCalendarAdvance(Calendar,X533,NDays&amp;"D")</f>
        <v>42922</v>
      </c>
      <c r="Z533" s="1403">
        <v>1.731949225716883E-2</v>
      </c>
      <c r="AA533" s="1411">
        <v>1.6818959920635868E-2</v>
      </c>
    </row>
    <row r="534" spans="19:27" x14ac:dyDescent="0.2">
      <c r="S534" s="399"/>
      <c r="T534" s="1401"/>
      <c r="W534" s="864" t="str">
        <f t="shared" si="17"/>
        <v>1D</v>
      </c>
      <c r="X534" s="1405">
        <f>_xll.qlCalendarAdvance(Calendar,X533,W534,"f",FALSE)</f>
        <v>42923</v>
      </c>
      <c r="Y534" s="1404">
        <f>_xll.qlCalendarAdvance(Calendar,X534,NDays&amp;"D")</f>
        <v>42923</v>
      </c>
      <c r="Z534" s="1403">
        <v>1.7338489561354416E-2</v>
      </c>
      <c r="AA534" s="1411">
        <v>1.6843144305102403E-2</v>
      </c>
    </row>
    <row r="535" spans="19:27" x14ac:dyDescent="0.2">
      <c r="S535" s="399"/>
      <c r="T535" s="1401"/>
      <c r="W535" s="864" t="str">
        <f t="shared" si="17"/>
        <v>1D</v>
      </c>
      <c r="X535" s="1405">
        <f>_xll.qlCalendarAdvance(Calendar,X534,W535,"f",FALSE)</f>
        <v>42926</v>
      </c>
      <c r="Y535" s="1404">
        <f>_xll.qlCalendarAdvance(Calendar,X535,NDays&amp;"D")</f>
        <v>42926</v>
      </c>
      <c r="Z535" s="1403">
        <v>1.7357141502703462E-2</v>
      </c>
      <c r="AA535" s="1411">
        <v>1.6865600528241931E-2</v>
      </c>
    </row>
    <row r="536" spans="19:27" x14ac:dyDescent="0.2">
      <c r="S536" s="399"/>
      <c r="T536" s="1401"/>
      <c r="W536" s="864" t="str">
        <f t="shared" si="17"/>
        <v>1D</v>
      </c>
      <c r="X536" s="1405">
        <f>_xll.qlCalendarAdvance(Calendar,X535,W536,"f",FALSE)</f>
        <v>42927</v>
      </c>
      <c r="Y536" s="1404">
        <f>_xll.qlCalendarAdvance(Calendar,X536,NDays&amp;"D")</f>
        <v>42927</v>
      </c>
      <c r="Z536" s="1403">
        <v>1.7366449138310792E-2</v>
      </c>
      <c r="AA536" s="1411">
        <v>1.6877130324677303E-2</v>
      </c>
    </row>
    <row r="537" spans="19:27" x14ac:dyDescent="0.2">
      <c r="S537" s="399"/>
      <c r="T537" s="1401"/>
      <c r="W537" s="864" t="s">
        <v>122</v>
      </c>
      <c r="X537" s="1405">
        <f>_xll.qlCalendarAdvance(Calendar,X536,W537,"f",FALSE)</f>
        <v>42934</v>
      </c>
      <c r="Y537" s="1404">
        <f>_xll.qlCalendarAdvance(Calendar,X537,NDays&amp;"D")</f>
        <v>42934</v>
      </c>
      <c r="Z537" s="1403">
        <v>1.7430495369815162E-2</v>
      </c>
      <c r="AA537" s="1411">
        <v>1.6956378920270909E-2</v>
      </c>
    </row>
    <row r="538" spans="19:27" x14ac:dyDescent="0.2">
      <c r="S538" s="399"/>
      <c r="T538" s="1401"/>
      <c r="W538" s="864" t="str">
        <f t="shared" ref="W538:W601" si="18">W537</f>
        <v>1w</v>
      </c>
      <c r="X538" s="1405">
        <f>_xll.qlCalendarAdvance(Calendar,X537,W538,"f",FALSE)</f>
        <v>42941</v>
      </c>
      <c r="Y538" s="1404">
        <f>_xll.qlCalendarAdvance(Calendar,X538,NDays&amp;"D")</f>
        <v>42941</v>
      </c>
      <c r="Z538" s="1403">
        <v>1.7492746495513811E-2</v>
      </c>
      <c r="AA538" s="1411">
        <v>1.7033072549206274E-2</v>
      </c>
    </row>
    <row r="539" spans="19:27" x14ac:dyDescent="0.2">
      <c r="S539" s="399"/>
      <c r="T539" s="1401"/>
      <c r="W539" s="864" t="str">
        <f t="shared" si="18"/>
        <v>1w</v>
      </c>
      <c r="X539" s="1405">
        <f>_xll.qlCalendarAdvance(Calendar,X538,W539,"f",FALSE)</f>
        <v>42948</v>
      </c>
      <c r="Y539" s="1404">
        <f>_xll.qlCalendarAdvance(Calendar,X539,NDays&amp;"D")</f>
        <v>42948</v>
      </c>
      <c r="Z539" s="1403">
        <v>1.7553402062499217E-2</v>
      </c>
      <c r="AA539" s="1411">
        <v>1.7107211209943518E-2</v>
      </c>
    </row>
    <row r="540" spans="19:27" x14ac:dyDescent="0.2">
      <c r="S540" s="399"/>
      <c r="T540" s="1401"/>
      <c r="W540" s="864" t="str">
        <f t="shared" si="18"/>
        <v>1w</v>
      </c>
      <c r="X540" s="1405">
        <f>_xll.qlCalendarAdvance(Calendar,X539,W540,"f",FALSE)</f>
        <v>42955</v>
      </c>
      <c r="Y540" s="1404">
        <f>_xll.qlCalendarAdvance(Calendar,X540,NDays&amp;"D")</f>
        <v>42955</v>
      </c>
      <c r="Z540" s="1403">
        <v>1.7612661632102452E-2</v>
      </c>
      <c r="AA540" s="1411">
        <v>1.7178794900699623E-2</v>
      </c>
    </row>
    <row r="541" spans="19:27" x14ac:dyDescent="0.2">
      <c r="S541" s="399"/>
      <c r="T541" s="1401"/>
      <c r="W541" s="864" t="str">
        <f t="shared" si="18"/>
        <v>1w</v>
      </c>
      <c r="X541" s="1405">
        <f>_xll.qlCalendarAdvance(Calendar,X540,W541,"f",FALSE)</f>
        <v>42962</v>
      </c>
      <c r="Y541" s="1404">
        <f>_xll.qlCalendarAdvance(Calendar,X541,NDays&amp;"D")</f>
        <v>42962</v>
      </c>
      <c r="Z541" s="1403">
        <v>1.7670724779148789E-2</v>
      </c>
      <c r="AA541" s="1411">
        <v>1.7247823620177849E-2</v>
      </c>
    </row>
    <row r="542" spans="19:27" x14ac:dyDescent="0.2">
      <c r="S542" s="399"/>
      <c r="T542" s="1401"/>
      <c r="W542" s="864" t="str">
        <f t="shared" si="18"/>
        <v>1w</v>
      </c>
      <c r="X542" s="1405">
        <f>_xll.qlCalendarAdvance(Calendar,X541,W542,"f",FALSE)</f>
        <v>42969</v>
      </c>
      <c r="Y542" s="1404">
        <f>_xll.qlCalendarAdvance(Calendar,X542,NDays&amp;"D")</f>
        <v>42969</v>
      </c>
      <c r="Z542" s="1403">
        <v>1.7727791091304939E-2</v>
      </c>
      <c r="AA542" s="1411">
        <v>1.7314297366838316E-2</v>
      </c>
    </row>
    <row r="543" spans="19:27" x14ac:dyDescent="0.2">
      <c r="S543" s="399"/>
      <c r="T543" s="1401"/>
      <c r="W543" s="864" t="str">
        <f t="shared" si="18"/>
        <v>1w</v>
      </c>
      <c r="X543" s="1405">
        <f>_xll.qlCalendarAdvance(Calendar,X542,W543,"f",FALSE)</f>
        <v>42976</v>
      </c>
      <c r="Y543" s="1404">
        <f>_xll.qlCalendarAdvance(Calendar,X543,NDays&amp;"D")</f>
        <v>42976</v>
      </c>
      <c r="Z543" s="1403">
        <v>1.7784060168529337E-2</v>
      </c>
      <c r="AA543" s="1411">
        <v>1.737821613946533E-2</v>
      </c>
    </row>
    <row r="544" spans="19:27" x14ac:dyDescent="0.2">
      <c r="S544" s="399"/>
      <c r="T544" s="1401"/>
      <c r="W544" s="864" t="str">
        <f t="shared" si="18"/>
        <v>1w</v>
      </c>
      <c r="X544" s="1405">
        <f>_xll.qlCalendarAdvance(Calendar,X543,W544,"f",FALSE)</f>
        <v>42983</v>
      </c>
      <c r="Y544" s="1404">
        <f>_xll.qlCalendarAdvance(Calendar,X544,NDays&amp;"D")</f>
        <v>42983</v>
      </c>
      <c r="Z544" s="1403">
        <v>1.7835360641608042E-2</v>
      </c>
      <c r="AA544" s="1411">
        <v>1.7439579936437966E-2</v>
      </c>
    </row>
    <row r="545" spans="19:27" x14ac:dyDescent="0.2">
      <c r="S545" s="399"/>
      <c r="T545" s="1401"/>
      <c r="W545" s="864" t="str">
        <f t="shared" si="18"/>
        <v>1w</v>
      </c>
      <c r="X545" s="1405">
        <f>_xll.qlCalendarAdvance(Calendar,X544,W545,"f",FALSE)</f>
        <v>42990</v>
      </c>
      <c r="Y545" s="1404">
        <f>_xll.qlCalendarAdvance(Calendar,X545,NDays&amp;"D")</f>
        <v>42990</v>
      </c>
      <c r="Z545" s="1403">
        <v>1.7890630820178489E-2</v>
      </c>
      <c r="AA545" s="1411">
        <v>1.7498388756621575E-2</v>
      </c>
    </row>
    <row r="546" spans="19:27" x14ac:dyDescent="0.2">
      <c r="S546" s="399"/>
      <c r="T546" s="1401"/>
      <c r="W546" s="864" t="str">
        <f t="shared" si="18"/>
        <v>1w</v>
      </c>
      <c r="X546" s="1405">
        <f>_xll.qlCalendarAdvance(Calendar,X545,W546,"f",FALSE)</f>
        <v>42997</v>
      </c>
      <c r="Y546" s="1404">
        <f>_xll.qlCalendarAdvance(Calendar,X546,NDays&amp;"D")</f>
        <v>42997</v>
      </c>
      <c r="Z546" s="1403">
        <v>1.7945699814367898E-2</v>
      </c>
      <c r="AA546" s="1411">
        <v>1.7554642598800463E-2</v>
      </c>
    </row>
    <row r="547" spans="19:27" x14ac:dyDescent="0.2">
      <c r="S547" s="399"/>
      <c r="T547" s="1401"/>
      <c r="W547" s="864" t="str">
        <f t="shared" si="18"/>
        <v>1w</v>
      </c>
      <c r="X547" s="1405">
        <f>_xll.qlCalendarAdvance(Calendar,X546,W547,"f",FALSE)</f>
        <v>43004</v>
      </c>
      <c r="Y547" s="1404">
        <f>_xll.qlCalendarAdvance(Calendar,X547,NDays&amp;"D")</f>
        <v>43004</v>
      </c>
      <c r="Z547" s="1403">
        <v>1.8005144408517047E-2</v>
      </c>
      <c r="AA547" s="1411">
        <v>1.7609150028894405E-2</v>
      </c>
    </row>
    <row r="548" spans="19:27" x14ac:dyDescent="0.2">
      <c r="S548" s="399"/>
      <c r="T548" s="1401"/>
      <c r="W548" s="864" t="str">
        <f t="shared" si="18"/>
        <v>1w</v>
      </c>
      <c r="X548" s="1405">
        <f>_xll.qlCalendarAdvance(Calendar,X547,W548,"f",FALSE)</f>
        <v>43011</v>
      </c>
      <c r="Y548" s="1404">
        <f>_xll.qlCalendarAdvance(Calendar,X548,NDays&amp;"D")</f>
        <v>43011</v>
      </c>
      <c r="Z548" s="1403">
        <v>1.8060266199845267E-2</v>
      </c>
      <c r="AA548" s="1411">
        <v>1.7663652575544697E-2</v>
      </c>
    </row>
    <row r="549" spans="19:27" x14ac:dyDescent="0.2">
      <c r="S549" s="399"/>
      <c r="T549" s="1401"/>
      <c r="W549" s="864" t="str">
        <f t="shared" si="18"/>
        <v>1w</v>
      </c>
      <c r="X549" s="1405">
        <f>_xll.qlCalendarAdvance(Calendar,X548,W549,"f",FALSE)</f>
        <v>43018</v>
      </c>
      <c r="Y549" s="1404">
        <f>_xll.qlCalendarAdvance(Calendar,X549,NDays&amp;"D")</f>
        <v>43018</v>
      </c>
      <c r="Z549" s="1403">
        <v>1.811544631835647E-2</v>
      </c>
      <c r="AA549" s="1411">
        <v>1.7718212436260705E-2</v>
      </c>
    </row>
    <row r="550" spans="19:27" x14ac:dyDescent="0.2">
      <c r="S550" s="399"/>
      <c r="T550" s="1401"/>
      <c r="W550" s="864" t="str">
        <f t="shared" si="18"/>
        <v>1w</v>
      </c>
      <c r="X550" s="1405">
        <f>_xll.qlCalendarAdvance(Calendar,X549,W550,"f",FALSE)</f>
        <v>43025</v>
      </c>
      <c r="Y550" s="1404">
        <f>_xll.qlCalendarAdvance(Calendar,X550,NDays&amp;"D")</f>
        <v>43025</v>
      </c>
      <c r="Z550" s="1403">
        <v>1.8170684766453862E-2</v>
      </c>
      <c r="AA550" s="1411">
        <v>1.7772829611123475E-2</v>
      </c>
    </row>
    <row r="551" spans="19:27" x14ac:dyDescent="0.2">
      <c r="S551" s="399"/>
      <c r="T551" s="1401"/>
      <c r="W551" s="864" t="str">
        <f t="shared" si="18"/>
        <v>1w</v>
      </c>
      <c r="X551" s="1405">
        <f>_xll.qlCalendarAdvance(Calendar,X550,W551,"f",FALSE)</f>
        <v>43032</v>
      </c>
      <c r="Y551" s="1404">
        <f>_xll.qlCalendarAdvance(Calendar,X551,NDays&amp;"D")</f>
        <v>43032</v>
      </c>
      <c r="Z551" s="1403">
        <v>1.8225981546539757E-2</v>
      </c>
      <c r="AA551" s="1411">
        <v>1.7827504100051961E-2</v>
      </c>
    </row>
    <row r="552" spans="19:27" x14ac:dyDescent="0.2">
      <c r="S552" s="399"/>
      <c r="T552" s="1401"/>
      <c r="W552" s="864" t="str">
        <f t="shared" si="18"/>
        <v>1w</v>
      </c>
      <c r="X552" s="1405">
        <f>_xll.qlCalendarAdvance(Calendar,X551,W552,"f",FALSE)</f>
        <v>43039</v>
      </c>
      <c r="Y552" s="1404">
        <f>_xll.qlCalendarAdvance(Calendar,X552,NDays&amp;"D")</f>
        <v>43039</v>
      </c>
      <c r="Z552" s="1403">
        <v>1.8281336661023519E-2</v>
      </c>
      <c r="AA552" s="1411">
        <v>1.7882235903127208E-2</v>
      </c>
    </row>
    <row r="553" spans="19:27" x14ac:dyDescent="0.2">
      <c r="S553" s="399"/>
      <c r="T553" s="1401"/>
      <c r="W553" s="864" t="str">
        <f t="shared" si="18"/>
        <v>1w</v>
      </c>
      <c r="X553" s="1405">
        <f>_xll.qlCalendarAdvance(Calendar,X552,W553,"f",FALSE)</f>
        <v>43046</v>
      </c>
      <c r="Y553" s="1404">
        <f>_xll.qlCalendarAdvance(Calendar,X553,NDays&amp;"D")</f>
        <v>43046</v>
      </c>
      <c r="Z553" s="1403">
        <v>1.833675011231187E-2</v>
      </c>
      <c r="AA553" s="1411">
        <v>1.7937025020349218E-2</v>
      </c>
    </row>
    <row r="554" spans="19:27" x14ac:dyDescent="0.2">
      <c r="S554" s="399"/>
      <c r="T554" s="1401"/>
      <c r="W554" s="864" t="str">
        <f t="shared" si="18"/>
        <v>1w</v>
      </c>
      <c r="X554" s="1405">
        <f>_xll.qlCalendarAdvance(Calendar,X553,W554,"f",FALSE)</f>
        <v>43053</v>
      </c>
      <c r="Y554" s="1404">
        <f>_xll.qlCalendarAdvance(Calendar,X554,NDays&amp;"D")</f>
        <v>43053</v>
      </c>
      <c r="Z554" s="1403">
        <v>1.8392221902817699E-2</v>
      </c>
      <c r="AA554" s="1411">
        <v>1.7991871451717989E-2</v>
      </c>
    </row>
    <row r="555" spans="19:27" x14ac:dyDescent="0.2">
      <c r="S555" s="399"/>
      <c r="T555" s="1401"/>
      <c r="W555" s="864" t="str">
        <f t="shared" si="18"/>
        <v>1w</v>
      </c>
      <c r="X555" s="1405">
        <f>_xll.qlCalendarAdvance(Calendar,X554,W555,"f",FALSE)</f>
        <v>43060</v>
      </c>
      <c r="Y555" s="1404">
        <f>_xll.qlCalendarAdvance(Calendar,X555,NDays&amp;"D")</f>
        <v>43060</v>
      </c>
      <c r="Z555" s="1403">
        <v>1.8447752034956539E-2</v>
      </c>
      <c r="AA555" s="1411">
        <v>1.8046775197476661E-2</v>
      </c>
    </row>
    <row r="556" spans="19:27" x14ac:dyDescent="0.2">
      <c r="S556" s="399"/>
      <c r="T556" s="1401"/>
      <c r="W556" s="864" t="str">
        <f t="shared" si="18"/>
        <v>1w</v>
      </c>
      <c r="X556" s="1405">
        <f>_xll.qlCalendarAdvance(Calendar,X555,W556,"f",FALSE)</f>
        <v>43067</v>
      </c>
      <c r="Y556" s="1404">
        <f>_xll.qlCalendarAdvance(Calendar,X556,NDays&amp;"D")</f>
        <v>43067</v>
      </c>
      <c r="Z556" s="1403">
        <v>1.8503340511143041E-2</v>
      </c>
      <c r="AA556" s="1411">
        <v>1.8101736257382095E-2</v>
      </c>
    </row>
    <row r="557" spans="19:27" x14ac:dyDescent="0.2">
      <c r="S557" s="399"/>
      <c r="T557" s="1401"/>
      <c r="W557" s="864" t="str">
        <f t="shared" si="18"/>
        <v>1w</v>
      </c>
      <c r="X557" s="1405">
        <f>_xll.qlCalendarAdvance(Calendar,X556,W557,"f",FALSE)</f>
        <v>43074</v>
      </c>
      <c r="Y557" s="1404">
        <f>_xll.qlCalendarAdvance(Calendar,X557,NDays&amp;"D")</f>
        <v>43074</v>
      </c>
      <c r="Z557" s="1403">
        <v>1.8550075043824409E-2</v>
      </c>
      <c r="AA557" s="1411">
        <v>1.8156754631515337E-2</v>
      </c>
    </row>
    <row r="558" spans="19:27" x14ac:dyDescent="0.2">
      <c r="S558" s="399"/>
      <c r="T558" s="1401"/>
      <c r="W558" s="864" t="str">
        <f t="shared" si="18"/>
        <v>1w</v>
      </c>
      <c r="X558" s="1405">
        <f>_xll.qlCalendarAdvance(Calendar,X557,W558,"f",FALSE)</f>
        <v>43081</v>
      </c>
      <c r="Y558" s="1404">
        <f>_xll.qlCalendarAdvance(Calendar,X558,NDays&amp;"D")</f>
        <v>43081</v>
      </c>
      <c r="Z558" s="1403">
        <v>1.8605766222888651E-2</v>
      </c>
      <c r="AA558" s="1411">
        <v>1.821183032003848E-2</v>
      </c>
    </row>
    <row r="559" spans="19:27" x14ac:dyDescent="0.2">
      <c r="S559" s="399"/>
      <c r="T559" s="1401"/>
      <c r="W559" s="864" t="str">
        <f t="shared" si="18"/>
        <v>1w</v>
      </c>
      <c r="X559" s="1405">
        <f>_xll.qlCalendarAdvance(Calendar,X558,W559,"f",FALSE)</f>
        <v>43088</v>
      </c>
      <c r="Y559" s="1404">
        <f>_xll.qlCalendarAdvance(Calendar,X559,NDays&amp;"D")</f>
        <v>43088</v>
      </c>
      <c r="Z559" s="1403">
        <v>1.8661515730051668E-2</v>
      </c>
      <c r="AA559" s="1411">
        <v>1.8266963322789431E-2</v>
      </c>
    </row>
    <row r="560" spans="19:27" x14ac:dyDescent="0.2">
      <c r="S560" s="399"/>
      <c r="T560" s="1401"/>
      <c r="W560" s="864" t="str">
        <f t="shared" si="18"/>
        <v>1w</v>
      </c>
      <c r="X560" s="1405">
        <f>_xll.qlCalendarAdvance(Calendar,X559,W560,"f",FALSE)</f>
        <v>43096</v>
      </c>
      <c r="Y560" s="1404">
        <f>_xll.qlCalendarAdvance(Calendar,X560,NDays&amp;"D")</f>
        <v>43096</v>
      </c>
      <c r="Z560" s="1403">
        <v>1.8725300877730378E-2</v>
      </c>
      <c r="AA560" s="1411">
        <v>1.8330042649729039E-2</v>
      </c>
    </row>
    <row r="561" spans="19:27" x14ac:dyDescent="0.2">
      <c r="S561" s="399"/>
      <c r="T561" s="1401"/>
      <c r="W561" s="864" t="str">
        <f t="shared" si="18"/>
        <v>1w</v>
      </c>
      <c r="X561" s="1405">
        <f>_xll.qlCalendarAdvance(Calendar,X560,W561,"f",FALSE)</f>
        <v>43103</v>
      </c>
      <c r="Y561" s="1404">
        <f>_xll.qlCalendarAdvance(Calendar,X561,NDays&amp;"D")</f>
        <v>43103</v>
      </c>
      <c r="Z561" s="1403">
        <v>1.8781175381670852E-2</v>
      </c>
      <c r="AA561" s="1411">
        <v>1.8385298469041356E-2</v>
      </c>
    </row>
    <row r="562" spans="19:27" x14ac:dyDescent="0.2">
      <c r="S562" s="399"/>
      <c r="T562" s="1401"/>
      <c r="W562" s="864" t="str">
        <f t="shared" si="18"/>
        <v>1w</v>
      </c>
      <c r="X562" s="1405">
        <f>_xll.qlCalendarAdvance(Calendar,X561,W562,"f",FALSE)</f>
        <v>43110</v>
      </c>
      <c r="Y562" s="1404">
        <f>_xll.qlCalendarAdvance(Calendar,X562,NDays&amp;"D")</f>
        <v>43110</v>
      </c>
      <c r="Z562" s="1403">
        <v>1.8837108221178962E-2</v>
      </c>
      <c r="AA562" s="1411">
        <v>1.8440611602743573E-2</v>
      </c>
    </row>
    <row r="563" spans="19:27" x14ac:dyDescent="0.2">
      <c r="S563" s="399"/>
      <c r="T563" s="1401"/>
      <c r="W563" s="864" t="str">
        <f t="shared" si="18"/>
        <v>1w</v>
      </c>
      <c r="X563" s="1405">
        <f>_xll.qlCalendarAdvance(Calendar,X562,W563,"f",FALSE)</f>
        <v>43117</v>
      </c>
      <c r="Y563" s="1404">
        <f>_xll.qlCalendarAdvance(Calendar,X563,NDays&amp;"D")</f>
        <v>43117</v>
      </c>
      <c r="Z563" s="1403">
        <v>1.8893099398634768E-2</v>
      </c>
      <c r="AA563" s="1411">
        <v>1.8495982050835691E-2</v>
      </c>
    </row>
    <row r="564" spans="19:27" x14ac:dyDescent="0.2">
      <c r="S564" s="399"/>
      <c r="T564" s="1401"/>
      <c r="W564" s="864" t="str">
        <f t="shared" si="18"/>
        <v>1w</v>
      </c>
      <c r="X564" s="1405">
        <f>_xll.qlCalendarAdvance(Calendar,X563,W564,"f",FALSE)</f>
        <v>43124</v>
      </c>
      <c r="Y564" s="1404">
        <f>_xll.qlCalendarAdvance(Calendar,X564,NDays&amp;"D")</f>
        <v>43124</v>
      </c>
      <c r="Z564" s="1403">
        <v>1.8949148916423731E-2</v>
      </c>
      <c r="AA564" s="1411">
        <v>1.8551409813479802E-2</v>
      </c>
    </row>
    <row r="565" spans="19:27" x14ac:dyDescent="0.2">
      <c r="S565" s="399"/>
      <c r="T565" s="1401"/>
      <c r="W565" s="864" t="str">
        <f t="shared" si="18"/>
        <v>1w</v>
      </c>
      <c r="X565" s="1405">
        <f>_xll.qlCalendarAdvance(Calendar,X564,W565,"f",FALSE)</f>
        <v>43131</v>
      </c>
      <c r="Y565" s="1404">
        <f>_xll.qlCalendarAdvance(Calendar,X565,NDays&amp;"D")</f>
        <v>43131</v>
      </c>
      <c r="Z565" s="1403">
        <v>1.9000744568844874E-2</v>
      </c>
      <c r="AA565" s="1411">
        <v>1.8606894890513814E-2</v>
      </c>
    </row>
    <row r="566" spans="19:27" x14ac:dyDescent="0.2">
      <c r="S566" s="399"/>
      <c r="T566" s="1401"/>
      <c r="W566" s="864" t="str">
        <f t="shared" si="18"/>
        <v>1w</v>
      </c>
      <c r="X566" s="1405">
        <f>_xll.qlCalendarAdvance(Calendar,X565,W566,"f",FALSE)</f>
        <v>43138</v>
      </c>
      <c r="Y566" s="1404">
        <f>_xll.qlCalendarAdvance(Calendar,X566,NDays&amp;"D")</f>
        <v>43138</v>
      </c>
      <c r="Z566" s="1403">
        <v>1.9061422982544776E-2</v>
      </c>
      <c r="AA566" s="1411">
        <v>1.8662437282180866E-2</v>
      </c>
    </row>
    <row r="567" spans="19:27" x14ac:dyDescent="0.2">
      <c r="S567" s="399"/>
      <c r="T567" s="1401"/>
      <c r="W567" s="864" t="str">
        <f t="shared" si="18"/>
        <v>1w</v>
      </c>
      <c r="X567" s="1405">
        <f>_xll.qlCalendarAdvance(Calendar,X566,W567,"f",FALSE)</f>
        <v>43145</v>
      </c>
      <c r="Y567" s="1404">
        <f>_xll.qlCalendarAdvance(Calendar,X567,NDays&amp;"D")</f>
        <v>43145</v>
      </c>
      <c r="Z567" s="1403">
        <v>1.9113121138155054E-2</v>
      </c>
      <c r="AA567" s="1411">
        <v>1.8718036988237818E-2</v>
      </c>
    </row>
    <row r="568" spans="19:27" x14ac:dyDescent="0.2">
      <c r="S568" s="399"/>
      <c r="T568" s="1401"/>
      <c r="W568" s="864" t="str">
        <f t="shared" si="18"/>
        <v>1w</v>
      </c>
      <c r="X568" s="1405">
        <f>_xll.qlCalendarAdvance(Calendar,X567,W568,"f",FALSE)</f>
        <v>43152</v>
      </c>
      <c r="Y568" s="1404">
        <f>_xll.qlCalendarAdvance(Calendar,X568,NDays&amp;"D")</f>
        <v>43152</v>
      </c>
      <c r="Z568" s="1403">
        <v>1.9169396928696708E-2</v>
      </c>
      <c r="AA568" s="1411">
        <v>1.8773694009008857E-2</v>
      </c>
    </row>
    <row r="569" spans="19:27" x14ac:dyDescent="0.2">
      <c r="S569" s="399"/>
      <c r="T569" s="1401"/>
      <c r="W569" s="864" t="str">
        <f t="shared" si="18"/>
        <v>1w</v>
      </c>
      <c r="X569" s="1405">
        <f>_xll.qlCalendarAdvance(Calendar,X568,W569,"f",FALSE)</f>
        <v>43159</v>
      </c>
      <c r="Y569" s="1404">
        <f>_xll.qlCalendarAdvance(Calendar,X569,NDays&amp;"D")</f>
        <v>43159</v>
      </c>
      <c r="Z569" s="1403">
        <v>1.9239355475571273E-2</v>
      </c>
      <c r="AA569" s="1411">
        <v>1.8829408344250842E-2</v>
      </c>
    </row>
    <row r="570" spans="19:27" x14ac:dyDescent="0.2">
      <c r="S570" s="399"/>
      <c r="T570" s="1401"/>
      <c r="W570" s="864" t="str">
        <f t="shared" si="18"/>
        <v>1w</v>
      </c>
      <c r="X570" s="1405">
        <f>_xll.qlCalendarAdvance(Calendar,X569,W570,"f",FALSE)</f>
        <v>43166</v>
      </c>
      <c r="Y570" s="1404">
        <f>_xll.qlCalendarAdvance(Calendar,X570,NDays&amp;"D")</f>
        <v>43166</v>
      </c>
      <c r="Z570" s="1403">
        <v>1.9295769363589243E-2</v>
      </c>
      <c r="AA570" s="1411">
        <v>1.8885179994206913E-2</v>
      </c>
    </row>
    <row r="571" spans="19:27" x14ac:dyDescent="0.2">
      <c r="S571" s="399"/>
      <c r="T571" s="1401"/>
      <c r="W571" s="864" t="str">
        <f t="shared" si="18"/>
        <v>1w</v>
      </c>
      <c r="X571" s="1405">
        <f>_xll.qlCalendarAdvance(Calendar,X570,W571,"f",FALSE)</f>
        <v>43173</v>
      </c>
      <c r="Y571" s="1404">
        <f>_xll.qlCalendarAdvance(Calendar,X571,NDays&amp;"D")</f>
        <v>43173</v>
      </c>
      <c r="Z571" s="1403">
        <v>1.9352241632567931E-2</v>
      </c>
      <c r="AA571" s="1411">
        <v>1.8941008958714978E-2</v>
      </c>
    </row>
    <row r="572" spans="19:27" x14ac:dyDescent="0.2">
      <c r="S572" s="399"/>
      <c r="T572" s="1401"/>
      <c r="W572" s="864" t="str">
        <f t="shared" si="18"/>
        <v>1w</v>
      </c>
      <c r="X572" s="1405">
        <f>_xll.qlCalendarAdvance(Calendar,X571,W572,"f",FALSE)</f>
        <v>43180</v>
      </c>
      <c r="Y572" s="1404">
        <f>_xll.qlCalendarAdvance(Calendar,X572,NDays&amp;"D")</f>
        <v>43180</v>
      </c>
      <c r="Z572" s="1403">
        <v>1.9408772284965153E-2</v>
      </c>
      <c r="AA572" s="1411">
        <v>1.8996895237937128E-2</v>
      </c>
    </row>
    <row r="573" spans="19:27" x14ac:dyDescent="0.2">
      <c r="S573" s="399"/>
      <c r="T573" s="1401"/>
      <c r="W573" s="864" t="str">
        <f t="shared" si="18"/>
        <v>1w</v>
      </c>
      <c r="X573" s="1405">
        <f>_xll.qlCalendarAdvance(Calendar,X572,W573,"f",FALSE)</f>
        <v>43187</v>
      </c>
      <c r="Y573" s="1404">
        <f>_xll.qlCalendarAdvance(Calendar,X573,NDays&amp;"D")</f>
        <v>43187</v>
      </c>
      <c r="Z573" s="1403">
        <v>1.9465360801355296E-2</v>
      </c>
      <c r="AA573" s="1411">
        <v>1.9052838831792318E-2</v>
      </c>
    </row>
    <row r="574" spans="19:27" x14ac:dyDescent="0.2">
      <c r="S574" s="399"/>
      <c r="T574" s="1401"/>
      <c r="W574" s="864" t="str">
        <f t="shared" si="18"/>
        <v>1w</v>
      </c>
      <c r="X574" s="1405">
        <f>_xll.qlCalendarAdvance(Calendar,X573,W574,"f",FALSE)</f>
        <v>43194</v>
      </c>
      <c r="Y574" s="1404">
        <f>_xll.qlCalendarAdvance(Calendar,X574,NDays&amp;"D")</f>
        <v>43194</v>
      </c>
      <c r="Z574" s="1403">
        <v>1.9517416375535813E-2</v>
      </c>
      <c r="AA574" s="1411">
        <v>1.9108839740523687E-2</v>
      </c>
    </row>
    <row r="575" spans="19:27" x14ac:dyDescent="0.2">
      <c r="S575" s="399"/>
      <c r="T575" s="1401"/>
      <c r="W575" s="864" t="str">
        <f t="shared" si="18"/>
        <v>1w</v>
      </c>
      <c r="X575" s="1405">
        <f>_xll.qlCalendarAdvance(Calendar,X574,W575,"f",FALSE)</f>
        <v>43201</v>
      </c>
      <c r="Y575" s="1404">
        <f>_xll.qlCalendarAdvance(Calendar,X575,NDays&amp;"D")</f>
        <v>43201</v>
      </c>
      <c r="Z575" s="1403">
        <v>1.9574049198024388E-2</v>
      </c>
      <c r="AA575" s="1411">
        <v>1.9164897963807048E-2</v>
      </c>
    </row>
    <row r="576" spans="19:27" x14ac:dyDescent="0.2">
      <c r="S576" s="399"/>
      <c r="T576" s="1401"/>
      <c r="W576" s="864" t="str">
        <f t="shared" si="18"/>
        <v>1w</v>
      </c>
      <c r="X576" s="1405">
        <f>_xll.qlCalendarAdvance(Calendar,X575,W576,"f",FALSE)</f>
        <v>43208</v>
      </c>
      <c r="Y576" s="1404">
        <f>_xll.qlCalendarAdvance(Calendar,X576,NDays&amp;"D")</f>
        <v>43208</v>
      </c>
      <c r="Z576" s="1403">
        <v>1.9630648477302701E-2</v>
      </c>
      <c r="AA576" s="1411">
        <v>1.9221013502047635E-2</v>
      </c>
    </row>
    <row r="577" spans="19:27" x14ac:dyDescent="0.2">
      <c r="S577" s="399"/>
      <c r="T577" s="1401"/>
      <c r="W577" s="864" t="str">
        <f t="shared" si="18"/>
        <v>1w</v>
      </c>
      <c r="X577" s="1405">
        <f>_xll.qlCalendarAdvance(Calendar,X576,W577,"f",FALSE)</f>
        <v>43215</v>
      </c>
      <c r="Y577" s="1404">
        <f>_xll.qlCalendarAdvance(Calendar,X577,NDays&amp;"D")</f>
        <v>43215</v>
      </c>
      <c r="Z577" s="1403">
        <v>1.9687173995249371E-2</v>
      </c>
      <c r="AA577" s="1411">
        <v>1.9277186355002307E-2</v>
      </c>
    </row>
    <row r="578" spans="19:27" x14ac:dyDescent="0.2">
      <c r="S578" s="399"/>
      <c r="T578" s="1401"/>
      <c r="W578" s="864" t="str">
        <f t="shared" si="18"/>
        <v>1w</v>
      </c>
      <c r="X578" s="1405">
        <f>_xll.qlCalendarAdvance(Calendar,X577,W578,"f",FALSE)</f>
        <v>43222</v>
      </c>
      <c r="Y578" s="1404">
        <f>_xll.qlCalendarAdvance(Calendar,X578,NDays&amp;"D")</f>
        <v>43222</v>
      </c>
      <c r="Z578" s="1403">
        <v>1.974812168258519E-2</v>
      </c>
      <c r="AA578" s="1411">
        <v>1.9333416522671065E-2</v>
      </c>
    </row>
    <row r="579" spans="19:27" x14ac:dyDescent="0.2">
      <c r="S579" s="399"/>
      <c r="T579" s="1401"/>
      <c r="W579" s="864" t="str">
        <f t="shared" si="18"/>
        <v>1w</v>
      </c>
      <c r="X579" s="1405">
        <f>_xll.qlCalendarAdvance(Calendar,X578,W579,"f",FALSE)</f>
        <v>43229</v>
      </c>
      <c r="Y579" s="1404">
        <f>_xll.qlCalendarAdvance(Calendar,X579,NDays&amp;"D")</f>
        <v>43229</v>
      </c>
      <c r="Z579" s="1403">
        <v>1.9804360272124479E-2</v>
      </c>
      <c r="AA579" s="1411">
        <v>1.9389704005297048E-2</v>
      </c>
    </row>
    <row r="580" spans="19:27" x14ac:dyDescent="0.2">
      <c r="S580" s="399"/>
      <c r="T580" s="1401"/>
      <c r="W580" s="864" t="str">
        <f t="shared" si="18"/>
        <v>1w</v>
      </c>
      <c r="X580" s="1405">
        <f>_xll.qlCalendarAdvance(Calendar,X579,W580,"f",FALSE)</f>
        <v>43236</v>
      </c>
      <c r="Y580" s="1404">
        <f>_xll.qlCalendarAdvance(Calendar,X580,NDays&amp;"D")</f>
        <v>43236</v>
      </c>
      <c r="Z580" s="1403">
        <v>1.9860401494410564E-2</v>
      </c>
      <c r="AA580" s="1411">
        <v>1.9446048802880256E-2</v>
      </c>
    </row>
    <row r="581" spans="19:27" x14ac:dyDescent="0.2">
      <c r="S581" s="399"/>
      <c r="T581" s="1401"/>
      <c r="W581" s="864" t="str">
        <f t="shared" si="18"/>
        <v>1w</v>
      </c>
      <c r="X581" s="1405">
        <f>_xll.qlCalendarAdvance(Calendar,X580,W581,"f",FALSE)</f>
        <v>43243</v>
      </c>
      <c r="Y581" s="1404">
        <f>_xll.qlCalendarAdvance(Calendar,X581,NDays&amp;"D")</f>
        <v>43243</v>
      </c>
      <c r="Z581" s="1403">
        <v>1.9916205557130837E-2</v>
      </c>
      <c r="AA581" s="1411">
        <v>1.9502450915258596E-2</v>
      </c>
    </row>
    <row r="582" spans="19:27" x14ac:dyDescent="0.2">
      <c r="S582" s="399"/>
      <c r="T582" s="1401"/>
      <c r="W582" s="864" t="str">
        <f t="shared" si="18"/>
        <v>1w</v>
      </c>
      <c r="X582" s="1405">
        <f>_xll.qlCalendarAdvance(Calendar,X581,W582,"f",FALSE)</f>
        <v>43250</v>
      </c>
      <c r="Y582" s="1404">
        <f>_xll.qlCalendarAdvance(Calendar,X582,NDays&amp;"D")</f>
        <v>43250</v>
      </c>
      <c r="Z582" s="1403">
        <v>1.9971732665785315E-2</v>
      </c>
      <c r="AA582" s="1411">
        <v>1.955891034259416E-2</v>
      </c>
    </row>
    <row r="583" spans="19:27" x14ac:dyDescent="0.2">
      <c r="S583" s="399"/>
      <c r="T583" s="1401"/>
      <c r="W583" s="864" t="str">
        <f t="shared" si="18"/>
        <v>1w</v>
      </c>
      <c r="X583" s="1405">
        <f>_xll.qlCalendarAdvance(Calendar,X582,W583,"f",FALSE)</f>
        <v>43257</v>
      </c>
      <c r="Y583" s="1404">
        <f>_xll.qlCalendarAdvance(Calendar,X583,NDays&amp;"D")</f>
        <v>43257</v>
      </c>
      <c r="Z583" s="1403">
        <v>2.0026943023709561E-2</v>
      </c>
      <c r="AA583" s="1411">
        <v>1.9615427084967996E-2</v>
      </c>
    </row>
    <row r="584" spans="19:27" x14ac:dyDescent="0.2">
      <c r="S584" s="399"/>
      <c r="T584" s="1401"/>
      <c r="W584" s="864" t="str">
        <f t="shared" si="18"/>
        <v>1w</v>
      </c>
      <c r="X584" s="1405">
        <f>_xll.qlCalendarAdvance(Calendar,X583,W584,"f",FALSE)</f>
        <v>43264</v>
      </c>
      <c r="Y584" s="1404">
        <f>_xll.qlCalendarAdvance(Calendar,X584,NDays&amp;"D")</f>
        <v>43264</v>
      </c>
      <c r="Z584" s="1403">
        <v>2.0081796832104617E-2</v>
      </c>
      <c r="AA584" s="1411">
        <v>1.967200114221801E-2</v>
      </c>
    </row>
    <row r="585" spans="19:27" x14ac:dyDescent="0.2">
      <c r="S585" s="399"/>
      <c r="T585" s="1401"/>
      <c r="W585" s="864" t="str">
        <f t="shared" si="18"/>
        <v>1w</v>
      </c>
      <c r="X585" s="1405">
        <f>_xll.qlCalendarAdvance(Calendar,X584,W585,"f",FALSE)</f>
        <v>43271</v>
      </c>
      <c r="Y585" s="1404">
        <f>_xll.qlCalendarAdvance(Calendar,X585,NDays&amp;"D")</f>
        <v>43271</v>
      </c>
      <c r="Z585" s="1403">
        <v>2.0136254290071372E-2</v>
      </c>
      <c r="AA585" s="1411">
        <v>1.9728632514587341E-2</v>
      </c>
    </row>
    <row r="586" spans="19:27" x14ac:dyDescent="0.2">
      <c r="S586" s="399"/>
      <c r="T586" s="1401"/>
      <c r="W586" s="864" t="str">
        <f t="shared" si="18"/>
        <v>1w</v>
      </c>
      <c r="X586" s="1405">
        <f>_xll.qlCalendarAdvance(Calendar,X585,W586,"f",FALSE)</f>
        <v>43278</v>
      </c>
      <c r="Y586" s="1404">
        <f>_xll.qlCalendarAdvance(Calendar,X586,NDays&amp;"D")</f>
        <v>43278</v>
      </c>
      <c r="Z586" s="1403">
        <v>2.0190275749311176E-2</v>
      </c>
      <c r="AA586" s="1411">
        <v>1.9785287577595012E-2</v>
      </c>
    </row>
    <row r="587" spans="19:27" x14ac:dyDescent="0.2">
      <c r="S587" s="399"/>
      <c r="T587" s="1401"/>
      <c r="W587" s="864" t="str">
        <f t="shared" si="18"/>
        <v>1w</v>
      </c>
      <c r="X587" s="1405">
        <f>_xll.qlCalendarAdvance(Calendar,X586,W587,"f",FALSE)</f>
        <v>43285</v>
      </c>
      <c r="Y587" s="1404">
        <f>_xll.qlCalendarAdvance(Calendar,X587,NDays&amp;"D")</f>
        <v>43285</v>
      </c>
      <c r="Z587" s="1403">
        <v>2.0243835034585093E-2</v>
      </c>
      <c r="AA587" s="1411">
        <v>1.984158761582977E-2</v>
      </c>
    </row>
    <row r="588" spans="19:27" x14ac:dyDescent="0.2">
      <c r="S588" s="399"/>
      <c r="T588" s="1401"/>
      <c r="W588" s="864" t="str">
        <f t="shared" si="18"/>
        <v>1w</v>
      </c>
      <c r="X588" s="1405">
        <f>_xll.qlCalendarAdvance(Calendar,X587,W588,"f",FALSE)</f>
        <v>43292</v>
      </c>
      <c r="Y588" s="1404">
        <f>_xll.qlCalendarAdvance(Calendar,X588,NDays&amp;"D")</f>
        <v>43292</v>
      </c>
      <c r="Z588" s="1403">
        <v>2.0296929710597742E-2</v>
      </c>
      <c r="AA588" s="1411">
        <v>1.9897424677266518E-2</v>
      </c>
    </row>
    <row r="589" spans="19:27" x14ac:dyDescent="0.2">
      <c r="S589" s="399"/>
      <c r="T589" s="1401"/>
      <c r="W589" s="864" t="str">
        <f t="shared" si="18"/>
        <v>1w</v>
      </c>
      <c r="X589" s="1405">
        <f>_xll.qlCalendarAdvance(Calendar,X588,W589,"f",FALSE)</f>
        <v>43299</v>
      </c>
      <c r="Y589" s="1404">
        <f>_xll.qlCalendarAdvance(Calendar,X589,NDays&amp;"D")</f>
        <v>43299</v>
      </c>
      <c r="Z589" s="1403">
        <v>2.0349559758771906E-2</v>
      </c>
      <c r="AA589" s="1411">
        <v>1.9952798761905255E-2</v>
      </c>
    </row>
    <row r="590" spans="19:27" x14ac:dyDescent="0.2">
      <c r="S590" s="399"/>
      <c r="T590" s="1401"/>
      <c r="W590" s="864" t="str">
        <f t="shared" si="18"/>
        <v>1w</v>
      </c>
      <c r="X590" s="1405">
        <f>_xll.qlCalendarAdvance(Calendar,X589,W590,"f",FALSE)</f>
        <v>43306</v>
      </c>
      <c r="Y590" s="1404">
        <f>_xll.qlCalendarAdvance(Calendar,X590,NDays&amp;"D")</f>
        <v>43306</v>
      </c>
      <c r="Z590" s="1403">
        <v>2.0401725160692458E-2</v>
      </c>
      <c r="AA590" s="1411">
        <v>2.0007709869340751E-2</v>
      </c>
    </row>
    <row r="591" spans="19:27" x14ac:dyDescent="0.2">
      <c r="S591" s="399"/>
      <c r="T591" s="1401"/>
      <c r="W591" s="864" t="str">
        <f t="shared" si="18"/>
        <v>1w</v>
      </c>
      <c r="X591" s="1405">
        <f>_xll.qlCalendarAdvance(Calendar,X590,W591,"f",FALSE)</f>
        <v>43313</v>
      </c>
      <c r="Y591" s="1404">
        <f>_xll.qlCalendarAdvance(Calendar,X591,NDays&amp;"D")</f>
        <v>43313</v>
      </c>
      <c r="Z591" s="1403">
        <v>2.0453425898106368E-2</v>
      </c>
      <c r="AA591" s="1411">
        <v>2.0062157999573005E-2</v>
      </c>
    </row>
    <row r="592" spans="19:27" x14ac:dyDescent="0.2">
      <c r="S592" s="399"/>
      <c r="T592" s="1401"/>
      <c r="W592" s="864" t="str">
        <f t="shared" si="18"/>
        <v>1w</v>
      </c>
      <c r="X592" s="1405">
        <f>_xll.qlCalendarAdvance(Calendar,X591,W592,"f",FALSE)</f>
        <v>43320</v>
      </c>
      <c r="Y592" s="1404">
        <f>_xll.qlCalendarAdvance(Calendar,X592,NDays&amp;"D")</f>
        <v>43320</v>
      </c>
      <c r="Z592" s="1403">
        <v>2.0504661952922696E-2</v>
      </c>
      <c r="AA592" s="1411">
        <v>2.011614315211574E-2</v>
      </c>
    </row>
    <row r="593" spans="19:27" x14ac:dyDescent="0.2">
      <c r="S593" s="399"/>
      <c r="T593" s="1401"/>
      <c r="W593" s="864" t="str">
        <f t="shared" si="18"/>
        <v>1w</v>
      </c>
      <c r="X593" s="1405">
        <f>_xll.qlCalendarAdvance(Calendar,X592,W593,"f",FALSE)</f>
        <v>43327</v>
      </c>
      <c r="Y593" s="1404">
        <f>_xll.qlCalendarAdvance(Calendar,X593,NDays&amp;"D")</f>
        <v>43327</v>
      </c>
      <c r="Z593" s="1403">
        <v>2.055543330721436E-2</v>
      </c>
      <c r="AA593" s="1411">
        <v>2.0169665327050001E-2</v>
      </c>
    </row>
    <row r="594" spans="19:27" x14ac:dyDescent="0.2">
      <c r="S594" s="399"/>
      <c r="T594" s="1401"/>
      <c r="W594" s="864" t="str">
        <f t="shared" si="18"/>
        <v>1w</v>
      </c>
      <c r="X594" s="1405">
        <f>_xll.qlCalendarAdvance(Calendar,X593,W594,"f",FALSE)</f>
        <v>43334</v>
      </c>
      <c r="Y594" s="1404">
        <f>_xll.qlCalendarAdvance(Calendar,X594,NDays&amp;"D")</f>
        <v>43334</v>
      </c>
      <c r="Z594" s="1403">
        <v>2.0605739943216361E-2</v>
      </c>
      <c r="AA594" s="1411">
        <v>2.0222724523970559E-2</v>
      </c>
    </row>
    <row r="595" spans="19:27" x14ac:dyDescent="0.2">
      <c r="S595" s="399"/>
      <c r="T595" s="1401"/>
      <c r="W595" s="864" t="str">
        <f t="shared" si="18"/>
        <v>1w</v>
      </c>
      <c r="X595" s="1405">
        <f>_xll.qlCalendarAdvance(Calendar,X594,W595,"f",FALSE)</f>
        <v>43341</v>
      </c>
      <c r="Y595" s="1404">
        <f>_xll.qlCalendarAdvance(Calendar,X595,NDays&amp;"D")</f>
        <v>43341</v>
      </c>
      <c r="Z595" s="1403">
        <v>2.0655581843324923E-2</v>
      </c>
      <c r="AA595" s="1411">
        <v>2.0275320742796366E-2</v>
      </c>
    </row>
    <row r="596" spans="19:27" x14ac:dyDescent="0.2">
      <c r="S596" s="399"/>
      <c r="T596" s="1401"/>
      <c r="W596" s="864" t="str">
        <f t="shared" si="18"/>
        <v>1w</v>
      </c>
      <c r="X596" s="1405">
        <f>_xll.qlCalendarAdvance(Calendar,X595,W596,"f",FALSE)</f>
        <v>43348</v>
      </c>
      <c r="Y596" s="1404">
        <f>_xll.qlCalendarAdvance(Calendar,X596,NDays&amp;"D")</f>
        <v>43348</v>
      </c>
      <c r="Z596" s="1403">
        <v>2.0700933852999256E-2</v>
      </c>
      <c r="AA596" s="1411">
        <v>2.0327453983203236E-2</v>
      </c>
    </row>
    <row r="597" spans="19:27" x14ac:dyDescent="0.2">
      <c r="S597" s="399"/>
      <c r="T597" s="1401"/>
      <c r="W597" s="864" t="str">
        <f t="shared" si="18"/>
        <v>1w</v>
      </c>
      <c r="X597" s="1405">
        <f>_xll.qlCalendarAdvance(Calendar,X596,W597,"f",FALSE)</f>
        <v>43355</v>
      </c>
      <c r="Y597" s="1404">
        <f>_xll.qlCalendarAdvance(Calendar,X597,NDays&amp;"D")</f>
        <v>43355</v>
      </c>
      <c r="Z597" s="1403">
        <v>2.0749876656530254E-2</v>
      </c>
      <c r="AA597" s="1411">
        <v>2.0379124245110125E-2</v>
      </c>
    </row>
    <row r="598" spans="19:27" x14ac:dyDescent="0.2">
      <c r="S598" s="399"/>
      <c r="T598" s="1401"/>
      <c r="W598" s="864" t="str">
        <f t="shared" si="18"/>
        <v>1w</v>
      </c>
      <c r="X598" s="1405">
        <f>_xll.qlCalendarAdvance(Calendar,X597,W598,"f",FALSE)</f>
        <v>43362</v>
      </c>
      <c r="Y598" s="1404">
        <f>_xll.qlCalendarAdvance(Calendar,X598,NDays&amp;"D")</f>
        <v>43362</v>
      </c>
      <c r="Z598" s="1403">
        <v>2.0798354693429163E-2</v>
      </c>
      <c r="AA598" s="1411">
        <v>2.0430331528273893E-2</v>
      </c>
    </row>
    <row r="599" spans="19:27" x14ac:dyDescent="0.2">
      <c r="S599" s="399"/>
      <c r="T599" s="1401"/>
      <c r="W599" s="864" t="str">
        <f t="shared" si="18"/>
        <v>1w</v>
      </c>
      <c r="X599" s="1405">
        <f>_xll.qlCalendarAdvance(Calendar,X598,W599,"f",FALSE)</f>
        <v>43369</v>
      </c>
      <c r="Y599" s="1404">
        <f>_xll.qlCalendarAdvance(Calendar,X599,NDays&amp;"D")</f>
        <v>43369</v>
      </c>
      <c r="Z599" s="1403">
        <v>2.0850301738447062E-2</v>
      </c>
      <c r="AA599" s="1411">
        <v>2.0481075832532447E-2</v>
      </c>
    </row>
    <row r="600" spans="19:27" x14ac:dyDescent="0.2">
      <c r="S600" s="399"/>
      <c r="T600" s="1401"/>
      <c r="W600" s="864" t="str">
        <f t="shared" si="18"/>
        <v>1w</v>
      </c>
      <c r="X600" s="1405">
        <f>_xll.qlCalendarAdvance(Calendar,X599,W600,"f",FALSE)</f>
        <v>43376</v>
      </c>
      <c r="Y600" s="1404">
        <f>_xll.qlCalendarAdvance(Calendar,X600,NDays&amp;"D")</f>
        <v>43376</v>
      </c>
      <c r="Z600" s="1403">
        <v>2.0897819700729622E-2</v>
      </c>
      <c r="AA600" s="1411">
        <v>2.0531357157642649E-2</v>
      </c>
    </row>
    <row r="601" spans="19:27" x14ac:dyDescent="0.2">
      <c r="S601" s="399"/>
      <c r="T601" s="1401"/>
      <c r="W601" s="864" t="str">
        <f t="shared" si="18"/>
        <v>1w</v>
      </c>
      <c r="X601" s="1405">
        <f>_xll.qlCalendarAdvance(Calendar,X600,W601,"f",FALSE)</f>
        <v>43383</v>
      </c>
      <c r="Y601" s="1404">
        <f>_xll.qlCalendarAdvance(Calendar,X601,NDays&amp;"D")</f>
        <v>43383</v>
      </c>
      <c r="Z601" s="1403">
        <v>2.0944872824912329E-2</v>
      </c>
      <c r="AA601" s="1411">
        <v>2.0581175503442406E-2</v>
      </c>
    </row>
    <row r="602" spans="19:27" x14ac:dyDescent="0.2">
      <c r="S602" s="399"/>
      <c r="T602" s="1401"/>
      <c r="W602" s="864" t="str">
        <f t="shared" ref="W602:W665" si="19">W601</f>
        <v>1w</v>
      </c>
      <c r="X602" s="1405">
        <f>_xll.qlCalendarAdvance(Calendar,X601,W602,"f",FALSE)</f>
        <v>43390</v>
      </c>
      <c r="Y602" s="1404">
        <f>_xll.qlCalendarAdvance(Calendar,X602,NDays&amp;"D")</f>
        <v>43390</v>
      </c>
      <c r="Z602" s="1403">
        <v>2.0991461094529585E-2</v>
      </c>
      <c r="AA602" s="1411">
        <v>2.0630530869688579E-2</v>
      </c>
    </row>
    <row r="603" spans="19:27" x14ac:dyDescent="0.2">
      <c r="S603" s="399"/>
      <c r="T603" s="1401"/>
      <c r="W603" s="864" t="str">
        <f t="shared" si="19"/>
        <v>1w</v>
      </c>
      <c r="X603" s="1405">
        <f>_xll.qlCalendarAdvance(Calendar,X602,W603,"f",FALSE)</f>
        <v>43397</v>
      </c>
      <c r="Y603" s="1404">
        <f>_xll.qlCalendarAdvance(Calendar,X603,NDays&amp;"D")</f>
        <v>43397</v>
      </c>
      <c r="Z603" s="1403">
        <v>2.1037584493278746E-2</v>
      </c>
      <c r="AA603" s="1411">
        <v>2.0679423256219076E-2</v>
      </c>
    </row>
    <row r="604" spans="19:27" x14ac:dyDescent="0.2">
      <c r="S604" s="399"/>
      <c r="T604" s="1401"/>
      <c r="W604" s="864" t="str">
        <f t="shared" si="19"/>
        <v>1w</v>
      </c>
      <c r="X604" s="1405">
        <f>_xll.qlCalendarAdvance(Calendar,X603,W604,"f",FALSE)</f>
        <v>43404</v>
      </c>
      <c r="Y604" s="1404">
        <f>_xll.qlCalendarAdvance(Calendar,X604,NDays&amp;"D")</f>
        <v>43404</v>
      </c>
      <c r="Z604" s="1403">
        <v>2.1083243005020152E-2</v>
      </c>
      <c r="AA604" s="1411">
        <v>2.072785266295285E-2</v>
      </c>
    </row>
    <row r="605" spans="19:27" x14ac:dyDescent="0.2">
      <c r="S605" s="399"/>
      <c r="T605" s="1401"/>
      <c r="W605" s="864" t="str">
        <f t="shared" si="19"/>
        <v>1w</v>
      </c>
      <c r="X605" s="1405">
        <f>_xll.qlCalendarAdvance(Calendar,X604,W605,"f",FALSE)</f>
        <v>43411</v>
      </c>
      <c r="Y605" s="1404">
        <f>_xll.qlCalendarAdvance(Calendar,X605,NDays&amp;"D")</f>
        <v>43411</v>
      </c>
      <c r="Z605" s="1403">
        <v>2.1128436613775354E-2</v>
      </c>
      <c r="AA605" s="1411">
        <v>2.0775819089565717E-2</v>
      </c>
    </row>
    <row r="606" spans="19:27" x14ac:dyDescent="0.2">
      <c r="S606" s="399"/>
      <c r="T606" s="1401"/>
      <c r="W606" s="864" t="str">
        <f t="shared" si="19"/>
        <v>1w</v>
      </c>
      <c r="X606" s="1405">
        <f>_xll.qlCalendarAdvance(Calendar,X605,W606,"f",FALSE)</f>
        <v>43418</v>
      </c>
      <c r="Y606" s="1404">
        <f>_xll.qlCalendarAdvance(Calendar,X606,NDays&amp;"D")</f>
        <v>43418</v>
      </c>
      <c r="Z606" s="1403">
        <v>2.1173165303727995E-2</v>
      </c>
      <c r="AA606" s="1411">
        <v>2.0823322535895583E-2</v>
      </c>
    </row>
    <row r="607" spans="19:27" x14ac:dyDescent="0.2">
      <c r="S607" s="399"/>
      <c r="T607" s="1401"/>
      <c r="W607" s="864" t="str">
        <f t="shared" si="19"/>
        <v>1w</v>
      </c>
      <c r="X607" s="1405">
        <f>_xll.qlCalendarAdvance(Calendar,X606,W607,"f",FALSE)</f>
        <v>43425</v>
      </c>
      <c r="Y607" s="1404">
        <f>_xll.qlCalendarAdvance(Calendar,X607,NDays&amp;"D")</f>
        <v>43425</v>
      </c>
      <c r="Z607" s="1403">
        <v>2.1217429059227331E-2</v>
      </c>
      <c r="AA607" s="1411">
        <v>2.0870363001861403E-2</v>
      </c>
    </row>
    <row r="608" spans="19:27" x14ac:dyDescent="0.2">
      <c r="S608" s="399"/>
      <c r="T608" s="1401"/>
      <c r="W608" s="864" t="str">
        <f t="shared" si="19"/>
        <v>1w</v>
      </c>
      <c r="X608" s="1405">
        <f>_xll.qlCalendarAdvance(Calendar,X607,W608,"f",FALSE)</f>
        <v>43432</v>
      </c>
      <c r="Y608" s="1404">
        <f>_xll.qlCalendarAdvance(Calendar,X608,NDays&amp;"D")</f>
        <v>43432</v>
      </c>
      <c r="Z608" s="1403">
        <v>2.1261227864782069E-2</v>
      </c>
      <c r="AA608" s="1411">
        <v>2.0916940487220037E-2</v>
      </c>
    </row>
    <row r="609" spans="19:27" x14ac:dyDescent="0.2">
      <c r="S609" s="399"/>
      <c r="T609" s="1401"/>
      <c r="W609" s="864" t="str">
        <f t="shared" si="19"/>
        <v>1w</v>
      </c>
      <c r="X609" s="1405">
        <f>_xll.qlCalendarAdvance(Calendar,X608,W609,"f",FALSE)</f>
        <v>43439</v>
      </c>
      <c r="Y609" s="1404">
        <f>_xll.qlCalendarAdvance(Calendar,X609,NDays&amp;"D")</f>
        <v>43439</v>
      </c>
      <c r="Z609" s="1403">
        <v>2.1297303140593849E-2</v>
      </c>
      <c r="AA609" s="1411">
        <v>2.0963054991728347E-2</v>
      </c>
    </row>
    <row r="610" spans="19:27" x14ac:dyDescent="0.2">
      <c r="S610" s="399"/>
      <c r="T610" s="1401"/>
      <c r="W610" s="864" t="str">
        <f t="shared" si="19"/>
        <v>1w</v>
      </c>
      <c r="X610" s="1405">
        <f>_xll.qlCalendarAdvance(Calendar,X609,W610,"f",FALSE)</f>
        <v>43446</v>
      </c>
      <c r="Y610" s="1404">
        <f>_xll.qlCalendarAdvance(Calendar,X610,NDays&amp;"D")</f>
        <v>43446</v>
      </c>
      <c r="Z610" s="1403">
        <v>2.1340233426623452E-2</v>
      </c>
      <c r="AA610" s="1411">
        <v>2.1008706515305287E-2</v>
      </c>
    </row>
    <row r="611" spans="19:27" x14ac:dyDescent="0.2">
      <c r="S611" s="399"/>
      <c r="T611" s="1401"/>
      <c r="W611" s="864" t="str">
        <f t="shared" si="19"/>
        <v>1w</v>
      </c>
      <c r="X611" s="1405">
        <f>_xll.qlCalendarAdvance(Calendar,X610,W611,"f",FALSE)</f>
        <v>43453</v>
      </c>
      <c r="Y611" s="1404">
        <f>_xll.qlCalendarAdvance(Calendar,X611,NDays&amp;"D")</f>
        <v>43453</v>
      </c>
      <c r="Z611" s="1403">
        <v>2.1382698763620818E-2</v>
      </c>
      <c r="AA611" s="1411">
        <v>2.1053895057788763E-2</v>
      </c>
    </row>
    <row r="612" spans="19:27" x14ac:dyDescent="0.2">
      <c r="S612" s="399"/>
      <c r="T612" s="1401"/>
      <c r="W612" s="864" t="str">
        <f t="shared" si="19"/>
        <v>1w</v>
      </c>
      <c r="X612" s="1405">
        <f>_xll.qlCalendarAdvance(Calendar,X611,W612,"f",FALSE)</f>
        <v>43461</v>
      </c>
      <c r="Y612" s="1404">
        <f>_xll.qlCalendarAdvance(Calendar,X612,NDays&amp;"D")</f>
        <v>43461</v>
      </c>
      <c r="Z612" s="1403">
        <v>2.1430661233343536E-2</v>
      </c>
      <c r="AA612" s="1411">
        <v>2.1104972190351123E-2</v>
      </c>
    </row>
    <row r="613" spans="19:27" x14ac:dyDescent="0.2">
      <c r="S613" s="399"/>
      <c r="T613" s="1401"/>
      <c r="W613" s="864" t="str">
        <f t="shared" si="19"/>
        <v>1w</v>
      </c>
      <c r="X613" s="1405">
        <f>_xll.qlCalendarAdvance(Calendar,X612,W613,"f",FALSE)</f>
        <v>43468</v>
      </c>
      <c r="Y613" s="1404">
        <f>_xll.qlCalendarAdvance(Calendar,X613,NDays&amp;"D")</f>
        <v>43468</v>
      </c>
      <c r="Z613" s="1403">
        <v>2.1472130202233167E-2</v>
      </c>
      <c r="AA613" s="1411">
        <v>2.1149168629831516E-2</v>
      </c>
    </row>
    <row r="614" spans="19:27" x14ac:dyDescent="0.2">
      <c r="S614" s="399"/>
      <c r="T614" s="1401"/>
      <c r="W614" s="864" t="str">
        <f t="shared" si="19"/>
        <v>1w</v>
      </c>
      <c r="X614" s="1405">
        <f>_xll.qlCalendarAdvance(Calendar,X613,W614,"f",FALSE)</f>
        <v>43475</v>
      </c>
      <c r="Y614" s="1404">
        <f>_xll.qlCalendarAdvance(Calendar,X614,NDays&amp;"D")</f>
        <v>43475</v>
      </c>
      <c r="Z614" s="1403">
        <v>2.151313417693337E-2</v>
      </c>
      <c r="AA614" s="1411">
        <v>2.1192902087570076E-2</v>
      </c>
    </row>
    <row r="615" spans="19:27" x14ac:dyDescent="0.2">
      <c r="S615" s="399"/>
      <c r="T615" s="1401"/>
      <c r="W615" s="864" t="str">
        <f t="shared" si="19"/>
        <v>1w</v>
      </c>
      <c r="X615" s="1405">
        <f>_xll.qlCalendarAdvance(Calendar,X614,W615,"f",FALSE)</f>
        <v>43482</v>
      </c>
      <c r="Y615" s="1404">
        <f>_xll.qlCalendarAdvance(Calendar,X615,NDays&amp;"D")</f>
        <v>43482</v>
      </c>
      <c r="Z615" s="1403">
        <v>2.1553673143406036E-2</v>
      </c>
      <c r="AA615" s="1411">
        <v>2.1236172563485756E-2</v>
      </c>
    </row>
    <row r="616" spans="19:27" x14ac:dyDescent="0.2">
      <c r="S616" s="399"/>
      <c r="T616" s="1401"/>
      <c r="W616" s="864" t="str">
        <f t="shared" si="19"/>
        <v>1w</v>
      </c>
      <c r="X616" s="1405">
        <f>_xll.qlCalendarAdvance(Calendar,X615,W616,"f",FALSE)</f>
        <v>43489</v>
      </c>
      <c r="Y616" s="1404">
        <f>_xll.qlCalendarAdvance(Calendar,X616,NDays&amp;"D")</f>
        <v>43489</v>
      </c>
      <c r="Z616" s="1403">
        <v>2.1593747087773337E-2</v>
      </c>
      <c r="AA616" s="1411">
        <v>2.1278980057416463E-2</v>
      </c>
    </row>
    <row r="617" spans="19:27" x14ac:dyDescent="0.2">
      <c r="S617" s="399"/>
      <c r="T617" s="1401"/>
      <c r="W617" s="864" t="str">
        <f t="shared" si="19"/>
        <v>1w</v>
      </c>
      <c r="X617" s="1405">
        <f>_xll.qlCalendarAdvance(Calendar,X616,W617,"f",FALSE)</f>
        <v>43496</v>
      </c>
      <c r="Y617" s="1404">
        <f>_xll.qlCalendarAdvance(Calendar,X617,NDays&amp;"D")</f>
        <v>43496</v>
      </c>
      <c r="Z617" s="1403">
        <v>2.1629973267254941E-2</v>
      </c>
      <c r="AA617" s="1411">
        <v>2.1321324569200106E-2</v>
      </c>
    </row>
    <row r="618" spans="19:27" x14ac:dyDescent="0.2">
      <c r="S618" s="399"/>
      <c r="T618" s="1401"/>
      <c r="W618" s="864" t="str">
        <f t="shared" si="19"/>
        <v>1w</v>
      </c>
      <c r="X618" s="1405">
        <f>_xll.qlCalendarAdvance(Calendar,X617,W618,"f",FALSE)</f>
        <v>43503</v>
      </c>
      <c r="Y618" s="1404">
        <f>_xll.qlCalendarAdvance(Calendar,X618,NDays&amp;"D")</f>
        <v>43503</v>
      </c>
      <c r="Z618" s="1403">
        <v>2.1669148027784666E-2</v>
      </c>
      <c r="AA618" s="1411">
        <v>2.1363206098593546E-2</v>
      </c>
    </row>
    <row r="619" spans="19:27" x14ac:dyDescent="0.2">
      <c r="S619" s="399"/>
      <c r="T619" s="1401"/>
      <c r="W619" s="864" t="str">
        <f t="shared" si="19"/>
        <v>1w</v>
      </c>
      <c r="X619" s="1405">
        <f>_xll.qlCalendarAdvance(Calendar,X618,W619,"f",FALSE)</f>
        <v>43510</v>
      </c>
      <c r="Y619" s="1404">
        <f>_xll.qlCalendarAdvance(Calendar,X619,NDays&amp;"D")</f>
        <v>43510</v>
      </c>
      <c r="Z619" s="1403">
        <v>2.1707857749873837E-2</v>
      </c>
      <c r="AA619" s="1411">
        <v>2.1404624645596781E-2</v>
      </c>
    </row>
    <row r="620" spans="19:27" x14ac:dyDescent="0.2">
      <c r="S620" s="399"/>
      <c r="T620" s="1401"/>
      <c r="W620" s="864" t="str">
        <f t="shared" si="19"/>
        <v>1w</v>
      </c>
      <c r="X620" s="1405">
        <f>_xll.qlCalendarAdvance(Calendar,X619,W620,"f",FALSE)</f>
        <v>43517</v>
      </c>
      <c r="Y620" s="1404">
        <f>_xll.qlCalendarAdvance(Calendar,X620,NDays&amp;"D")</f>
        <v>43517</v>
      </c>
      <c r="Z620" s="1403">
        <v>2.1746102420413901E-2</v>
      </c>
      <c r="AA620" s="1411">
        <v>2.1445580209885629E-2</v>
      </c>
    </row>
    <row r="621" spans="19:27" x14ac:dyDescent="0.2">
      <c r="S621" s="399"/>
      <c r="T621" s="1401"/>
      <c r="W621" s="864" t="str">
        <f t="shared" si="19"/>
        <v>1w</v>
      </c>
      <c r="X621" s="1405">
        <f>_xll.qlCalendarAdvance(Calendar,X620,W621,"f",FALSE)</f>
        <v>43524</v>
      </c>
      <c r="Y621" s="1404">
        <f>_xll.qlCalendarAdvance(Calendar,X621,NDays&amp;"D")</f>
        <v>43524</v>
      </c>
      <c r="Z621" s="1403">
        <v>2.179365047185448E-2</v>
      </c>
      <c r="AA621" s="1411">
        <v>2.1486072791379041E-2</v>
      </c>
    </row>
    <row r="622" spans="19:27" x14ac:dyDescent="0.2">
      <c r="S622" s="399"/>
      <c r="T622" s="1401"/>
      <c r="W622" s="864" t="str">
        <f t="shared" si="19"/>
        <v>1w</v>
      </c>
      <c r="X622" s="1405">
        <f>_xll.qlCalendarAdvance(Calendar,X621,W622,"f",FALSE)</f>
        <v>43531</v>
      </c>
      <c r="Y622" s="1404">
        <f>_xll.qlCalendarAdvance(Calendar,X622,NDays&amp;"D")</f>
        <v>43531</v>
      </c>
      <c r="Z622" s="1403">
        <v>2.1830871991762552E-2</v>
      </c>
      <c r="AA622" s="1411">
        <v>2.1526102389914925E-2</v>
      </c>
    </row>
    <row r="623" spans="19:27" x14ac:dyDescent="0.2">
      <c r="S623" s="399"/>
      <c r="T623" s="1401"/>
      <c r="W623" s="864" t="str">
        <f t="shared" si="19"/>
        <v>1w</v>
      </c>
      <c r="X623" s="1405">
        <f>_xll.qlCalendarAdvance(Calendar,X622,W623,"f",FALSE)</f>
        <v>43538</v>
      </c>
      <c r="Y623" s="1404">
        <f>_xll.qlCalendarAdvance(Calendar,X623,NDays&amp;"D")</f>
        <v>43538</v>
      </c>
      <c r="Z623" s="1403">
        <v>2.1867628347038835E-2</v>
      </c>
      <c r="AA623" s="1411">
        <v>2.1565669005412236E-2</v>
      </c>
    </row>
    <row r="624" spans="19:27" x14ac:dyDescent="0.2">
      <c r="S624" s="399"/>
      <c r="T624" s="1401"/>
      <c r="W624" s="864" t="str">
        <f t="shared" si="19"/>
        <v>1w</v>
      </c>
      <c r="X624" s="1405">
        <f>_xll.qlCalendarAdvance(Calendar,X623,W624,"f",FALSE)</f>
        <v>43545</v>
      </c>
      <c r="Y624" s="1404">
        <f>_xll.qlCalendarAdvance(Calendar,X624,NDays&amp;"D")</f>
        <v>43545</v>
      </c>
      <c r="Z624" s="1403">
        <v>2.1903919524820754E-2</v>
      </c>
      <c r="AA624" s="1411">
        <v>2.1604772637627834E-2</v>
      </c>
    </row>
    <row r="625" spans="19:27" x14ac:dyDescent="0.2">
      <c r="S625" s="399"/>
      <c r="T625" s="1401"/>
      <c r="W625" s="864" t="str">
        <f t="shared" si="19"/>
        <v>1w</v>
      </c>
      <c r="X625" s="1405">
        <f>_xll.qlCalendarAdvance(Calendar,X624,W625,"f",FALSE)</f>
        <v>43552</v>
      </c>
      <c r="Y625" s="1404">
        <f>_xll.qlCalendarAdvance(Calendar,X625,NDays&amp;"D")</f>
        <v>43552</v>
      </c>
      <c r="Z625" s="1403">
        <v>2.1939745772272159E-2</v>
      </c>
      <c r="AA625" s="1411">
        <v>2.1643413286399626E-2</v>
      </c>
    </row>
    <row r="626" spans="19:27" x14ac:dyDescent="0.2">
      <c r="S626" s="399"/>
      <c r="T626" s="1401"/>
      <c r="W626" s="864" t="str">
        <f t="shared" si="19"/>
        <v>1w</v>
      </c>
      <c r="X626" s="1405">
        <f>_xll.qlCalendarAdvance(Calendar,X625,W626,"f",FALSE)</f>
        <v>43559</v>
      </c>
      <c r="Y626" s="1404">
        <f>_xll.qlCalendarAdvance(Calendar,X626,NDays&amp;"D")</f>
        <v>43559</v>
      </c>
      <c r="Z626" s="1403">
        <v>2.1972015352675803E-2</v>
      </c>
      <c r="AA626" s="1411">
        <v>2.1681590951646568E-2</v>
      </c>
    </row>
    <row r="627" spans="19:27" x14ac:dyDescent="0.2">
      <c r="S627" s="399"/>
      <c r="T627" s="1401"/>
      <c r="W627" s="864" t="str">
        <f t="shared" si="19"/>
        <v>1w</v>
      </c>
      <c r="X627" s="1405">
        <f>_xll.qlCalendarAdvance(Calendar,X626,W627,"f",FALSE)</f>
        <v>43566</v>
      </c>
      <c r="Y627" s="1404">
        <f>_xll.qlCalendarAdvance(Calendar,X627,NDays&amp;"D")</f>
        <v>43566</v>
      </c>
      <c r="Z627" s="1403">
        <v>2.200697481574353E-2</v>
      </c>
      <c r="AA627" s="1411">
        <v>2.1719305633125519E-2</v>
      </c>
    </row>
    <row r="628" spans="19:27" x14ac:dyDescent="0.2">
      <c r="S628" s="399"/>
      <c r="T628" s="1401"/>
      <c r="W628" s="864" t="str">
        <f t="shared" si="19"/>
        <v>1w</v>
      </c>
      <c r="X628" s="1405">
        <f>_xll.qlCalendarAdvance(Calendar,X627,W628,"f",FALSE)</f>
        <v>43573</v>
      </c>
      <c r="Y628" s="1404">
        <f>_xll.qlCalendarAdvance(Calendar,X628,NDays&amp;"D")</f>
        <v>43573</v>
      </c>
      <c r="Z628" s="1403">
        <v>2.2041514848112231E-2</v>
      </c>
      <c r="AA628" s="1411">
        <v>2.1769702543556146E-2</v>
      </c>
    </row>
    <row r="629" spans="19:27" x14ac:dyDescent="0.2">
      <c r="S629" s="399"/>
      <c r="T629" s="1401"/>
      <c r="W629" s="864" t="str">
        <f t="shared" si="19"/>
        <v>1w</v>
      </c>
      <c r="X629" s="1405">
        <f>_xll.qlCalendarAdvance(Calendar,X628,W629,"f",FALSE)</f>
        <v>43580</v>
      </c>
      <c r="Y629" s="1404">
        <f>_xll.qlCalendarAdvance(Calendar,X629,NDays&amp;"D")</f>
        <v>43580</v>
      </c>
      <c r="Z629" s="1403">
        <v>2.2075655463774425E-2</v>
      </c>
      <c r="AA629" s="1411">
        <v>2.1793346044617357E-2</v>
      </c>
    </row>
    <row r="630" spans="19:27" x14ac:dyDescent="0.2">
      <c r="S630" s="399"/>
      <c r="T630" s="1401"/>
      <c r="W630" s="864" t="str">
        <f t="shared" si="19"/>
        <v>1w</v>
      </c>
      <c r="X630" s="1405">
        <f>_xll.qlCalendarAdvance(Calendar,X629,W630,"f",FALSE)</f>
        <v>43587</v>
      </c>
      <c r="Y630" s="1404">
        <f>_xll.qlCalendarAdvance(Calendar,X630,NDays&amp;"D")</f>
        <v>43587</v>
      </c>
      <c r="Z630" s="1403">
        <v>2.2112425313421231E-2</v>
      </c>
      <c r="AA630" s="1411">
        <v>2.1829671774225012E-2</v>
      </c>
    </row>
    <row r="631" spans="19:27" x14ac:dyDescent="0.2">
      <c r="S631" s="399"/>
      <c r="T631" s="1401"/>
      <c r="W631" s="864" t="str">
        <f t="shared" si="19"/>
        <v>1w</v>
      </c>
      <c r="X631" s="1405">
        <f>_xll.qlCalendarAdvance(Calendar,X630,W631,"f",FALSE)</f>
        <v>43594</v>
      </c>
      <c r="Y631" s="1404">
        <f>_xll.qlCalendarAdvance(Calendar,X631,NDays&amp;"D")</f>
        <v>43594</v>
      </c>
      <c r="Z631" s="1403">
        <v>2.2145808848734592E-2</v>
      </c>
      <c r="AA631" s="1411">
        <v>2.18655345195784E-2</v>
      </c>
    </row>
    <row r="632" spans="19:27" x14ac:dyDescent="0.2">
      <c r="S632" s="399"/>
      <c r="T632" s="1401"/>
      <c r="W632" s="864" t="str">
        <f t="shared" si="19"/>
        <v>1w</v>
      </c>
      <c r="X632" s="1405">
        <f>_xll.qlCalendarAdvance(Calendar,X631,W632,"f",FALSE)</f>
        <v>43601</v>
      </c>
      <c r="Y632" s="1404">
        <f>_xll.qlCalendarAdvance(Calendar,X632,NDays&amp;"D")</f>
        <v>43601</v>
      </c>
      <c r="Z632" s="1403">
        <v>2.217885445753754E-2</v>
      </c>
      <c r="AA632" s="1411">
        <v>2.1900934280515427E-2</v>
      </c>
    </row>
    <row r="633" spans="19:27" x14ac:dyDescent="0.2">
      <c r="S633" s="399"/>
      <c r="T633" s="1401"/>
      <c r="W633" s="864" t="str">
        <f t="shared" si="19"/>
        <v>1w</v>
      </c>
      <c r="X633" s="1405">
        <f>_xll.qlCalendarAdvance(Calendar,X632,W633,"f",FALSE)</f>
        <v>43608</v>
      </c>
      <c r="Y633" s="1404">
        <f>_xll.qlCalendarAdvance(Calendar,X633,NDays&amp;"D")</f>
        <v>43608</v>
      </c>
      <c r="Z633" s="1403">
        <v>2.2211581940403749E-2</v>
      </c>
      <c r="AA633" s="1411">
        <v>2.1935871056874001E-2</v>
      </c>
    </row>
    <row r="634" spans="19:27" x14ac:dyDescent="0.2">
      <c r="S634" s="399"/>
      <c r="T634" s="1401"/>
      <c r="W634" s="864" t="str">
        <f t="shared" si="19"/>
        <v>1w</v>
      </c>
      <c r="X634" s="1405">
        <f>_xll.qlCalendarAdvance(Calendar,X633,W634,"f",FALSE)</f>
        <v>43615</v>
      </c>
      <c r="Y634" s="1404">
        <f>_xll.qlCalendarAdvance(Calendar,X634,NDays&amp;"D")</f>
        <v>43615</v>
      </c>
      <c r="Z634" s="1403">
        <v>2.2244011098639827E-2</v>
      </c>
      <c r="AA634" s="1411">
        <v>2.1970344848654122E-2</v>
      </c>
    </row>
    <row r="635" spans="19:27" x14ac:dyDescent="0.2">
      <c r="S635" s="399"/>
      <c r="T635" s="1401"/>
      <c r="W635" s="864" t="str">
        <f t="shared" si="19"/>
        <v>1w</v>
      </c>
      <c r="X635" s="1405">
        <f>_xll.qlCalendarAdvance(Calendar,X634,W635,"f",FALSE)</f>
        <v>43622</v>
      </c>
      <c r="Y635" s="1404">
        <f>_xll.qlCalendarAdvance(Calendar,X635,NDays&amp;"D")</f>
        <v>43622</v>
      </c>
      <c r="Z635" s="1403">
        <v>2.2276161734262417E-2</v>
      </c>
      <c r="AA635" s="1411">
        <v>2.2004355655612651E-2</v>
      </c>
    </row>
    <row r="636" spans="19:27" x14ac:dyDescent="0.2">
      <c r="S636" s="399"/>
      <c r="T636" s="1401"/>
      <c r="W636" s="864" t="str">
        <f t="shared" si="19"/>
        <v>1w</v>
      </c>
      <c r="X636" s="1405">
        <f>_xll.qlCalendarAdvance(Calendar,X635,W636,"f",FALSE)</f>
        <v>43629</v>
      </c>
      <c r="Y636" s="1404">
        <f>_xll.qlCalendarAdvance(Calendar,X636,NDays&amp;"D")</f>
        <v>43629</v>
      </c>
      <c r="Z636" s="1403">
        <v>2.2308053649988509E-2</v>
      </c>
      <c r="AA636" s="1411">
        <v>2.2037903477587495E-2</v>
      </c>
    </row>
    <row r="637" spans="19:27" x14ac:dyDescent="0.2">
      <c r="S637" s="399"/>
      <c r="T637" s="1401"/>
      <c r="W637" s="864" t="str">
        <f t="shared" si="19"/>
        <v>1w</v>
      </c>
      <c r="X637" s="1405">
        <f>_xll.qlCalendarAdvance(Calendar,X636,W637,"f",FALSE)</f>
        <v>43636</v>
      </c>
      <c r="Y637" s="1404">
        <f>_xll.qlCalendarAdvance(Calendar,X637,NDays&amp;"D")</f>
        <v>43636</v>
      </c>
      <c r="Z637" s="1403">
        <v>2.2339706649223988E-2</v>
      </c>
      <c r="AA637" s="1411">
        <v>2.2070988314578655E-2</v>
      </c>
    </row>
    <row r="638" spans="19:27" x14ac:dyDescent="0.2">
      <c r="S638" s="399"/>
      <c r="T638" s="1401"/>
      <c r="W638" s="864" t="str">
        <f t="shared" si="19"/>
        <v>1w</v>
      </c>
      <c r="X638" s="1405">
        <f>_xll.qlCalendarAdvance(Calendar,X637,W638,"f",FALSE)</f>
        <v>43643</v>
      </c>
      <c r="Y638" s="1404">
        <f>_xll.qlCalendarAdvance(Calendar,X638,NDays&amp;"D")</f>
        <v>43643</v>
      </c>
      <c r="Z638" s="1403">
        <v>2.2371140459039714E-2</v>
      </c>
      <c r="AA638" s="1411">
        <v>2.2103626898833939E-2</v>
      </c>
    </row>
    <row r="639" spans="19:27" x14ac:dyDescent="0.2">
      <c r="S639" s="399"/>
      <c r="T639" s="1401"/>
      <c r="W639" s="864" t="str">
        <f t="shared" si="19"/>
        <v>1w</v>
      </c>
      <c r="X639" s="1405">
        <f>_xll.qlCalendarAdvance(Calendar,X638,W639,"f",FALSE)</f>
        <v>43650</v>
      </c>
      <c r="Y639" s="1404">
        <f>_xll.qlCalendarAdvance(Calendar,X639,NDays&amp;"D")</f>
        <v>43650</v>
      </c>
      <c r="Z639" s="1403">
        <v>2.2402368097979054E-2</v>
      </c>
      <c r="AA639" s="1411">
        <v>2.2136007690674031E-2</v>
      </c>
    </row>
    <row r="640" spans="19:27" x14ac:dyDescent="0.2">
      <c r="S640" s="399"/>
      <c r="T640" s="1401"/>
      <c r="W640" s="864" t="str">
        <f t="shared" si="19"/>
        <v>1w</v>
      </c>
      <c r="X640" s="1405">
        <f>_xll.qlCalendarAdvance(Calendar,X639,W640,"f",FALSE)</f>
        <v>43657</v>
      </c>
      <c r="Y640" s="1404">
        <f>_xll.qlCalendarAdvance(Calendar,X640,NDays&amp;"D")</f>
        <v>43657</v>
      </c>
      <c r="Z640" s="1403">
        <v>2.2433390764430197E-2</v>
      </c>
      <c r="AA640" s="1411">
        <v>2.2168184409843139E-2</v>
      </c>
    </row>
    <row r="641" spans="19:27" x14ac:dyDescent="0.2">
      <c r="S641" s="399"/>
      <c r="T641" s="1401"/>
      <c r="W641" s="864" t="str">
        <f t="shared" si="19"/>
        <v>1w</v>
      </c>
      <c r="X641" s="1405">
        <f>_xll.qlCalendarAdvance(Calendar,X640,W641,"f",FALSE)</f>
        <v>43664</v>
      </c>
      <c r="Y641" s="1404">
        <f>_xll.qlCalendarAdvance(Calendar,X641,NDays&amp;"D")</f>
        <v>43664</v>
      </c>
      <c r="Z641" s="1403">
        <v>2.2464208453609649E-2</v>
      </c>
      <c r="AA641" s="1411">
        <v>2.2200157056422309E-2</v>
      </c>
    </row>
    <row r="642" spans="19:27" x14ac:dyDescent="0.2">
      <c r="S642" s="399"/>
      <c r="T642" s="1401"/>
      <c r="W642" s="864" t="str">
        <f t="shared" si="19"/>
        <v>1w</v>
      </c>
      <c r="X642" s="1405">
        <f>_xll.qlCalendarAdvance(Calendar,X641,W642,"f",FALSE)</f>
        <v>43671</v>
      </c>
      <c r="Y642" s="1404">
        <f>_xll.qlCalendarAdvance(Calendar,X642,NDays&amp;"D")</f>
        <v>43671</v>
      </c>
      <c r="Z642" s="1403">
        <v>2.2494821160762988E-2</v>
      </c>
      <c r="AA642" s="1411">
        <v>2.2231925630330496E-2</v>
      </c>
    </row>
    <row r="643" spans="19:27" x14ac:dyDescent="0.2">
      <c r="S643" s="399"/>
      <c r="T643" s="1401"/>
      <c r="W643" s="864" t="str">
        <f t="shared" si="19"/>
        <v>1w</v>
      </c>
      <c r="X643" s="1405">
        <f>_xll.qlCalendarAdvance(Calendar,X642,W643,"f",FALSE)</f>
        <v>43678</v>
      </c>
      <c r="Y643" s="1404">
        <f>_xll.qlCalendarAdvance(Calendar,X643,NDays&amp;"D")</f>
        <v>43678</v>
      </c>
      <c r="Z643" s="1403">
        <v>2.2525228881170152E-2</v>
      </c>
      <c r="AA643" s="1411">
        <v>2.2263490131567698E-2</v>
      </c>
    </row>
    <row r="644" spans="19:27" x14ac:dyDescent="0.2">
      <c r="S644" s="399"/>
      <c r="T644" s="1401"/>
      <c r="W644" s="864" t="str">
        <f t="shared" si="19"/>
        <v>1w</v>
      </c>
      <c r="X644" s="1405">
        <f>_xll.qlCalendarAdvance(Calendar,X643,W644,"f",FALSE)</f>
        <v>43685</v>
      </c>
      <c r="Y644" s="1404">
        <f>_xll.qlCalendarAdvance(Calendar,X644,NDays&amp;"D")</f>
        <v>43685</v>
      </c>
      <c r="Z644" s="1403">
        <v>2.2555431610138385E-2</v>
      </c>
      <c r="AA644" s="1411">
        <v>2.2294850559971824E-2</v>
      </c>
    </row>
    <row r="645" spans="19:27" x14ac:dyDescent="0.2">
      <c r="S645" s="399"/>
      <c r="T645" s="1401"/>
      <c r="W645" s="864" t="str">
        <f t="shared" si="19"/>
        <v>1w</v>
      </c>
      <c r="X645" s="1405">
        <f>_xll.qlCalendarAdvance(Calendar,X644,W645,"f",FALSE)</f>
        <v>43692</v>
      </c>
      <c r="Y645" s="1404">
        <f>_xll.qlCalendarAdvance(Calendar,X645,NDays&amp;"D")</f>
        <v>43692</v>
      </c>
      <c r="Z645" s="1403">
        <v>2.2585429343010166E-2</v>
      </c>
      <c r="AA645" s="1411">
        <v>2.2326006915623919E-2</v>
      </c>
    </row>
    <row r="646" spans="19:27" x14ac:dyDescent="0.2">
      <c r="S646" s="399"/>
      <c r="T646" s="1401"/>
      <c r="W646" s="864" t="str">
        <f t="shared" si="19"/>
        <v>1w</v>
      </c>
      <c r="X646" s="1405">
        <f>_xll.qlCalendarAdvance(Calendar,X645,W646,"f",FALSE)</f>
        <v>43699</v>
      </c>
      <c r="Y646" s="1404">
        <f>_xll.qlCalendarAdvance(Calendar,X646,NDays&amp;"D")</f>
        <v>43699</v>
      </c>
      <c r="Z646" s="1403">
        <v>2.2615222075159692E-2</v>
      </c>
      <c r="AA646" s="1411">
        <v>2.2356959198361892E-2</v>
      </c>
    </row>
    <row r="647" spans="19:27" x14ac:dyDescent="0.2">
      <c r="S647" s="399"/>
      <c r="T647" s="1401"/>
      <c r="W647" s="864" t="str">
        <f t="shared" si="19"/>
        <v>1w</v>
      </c>
      <c r="X647" s="1405">
        <f>_xll.qlCalendarAdvance(Calendar,X646,W647,"f",FALSE)</f>
        <v>43706</v>
      </c>
      <c r="Y647" s="1404">
        <f>_xll.qlCalendarAdvance(Calendar,X647,NDays&amp;"D")</f>
        <v>43706</v>
      </c>
      <c r="Z647" s="1403">
        <v>2.2644809801988471E-2</v>
      </c>
      <c r="AA647" s="1411">
        <v>2.2387707408185742E-2</v>
      </c>
    </row>
    <row r="648" spans="19:27" x14ac:dyDescent="0.2">
      <c r="S648" s="399"/>
      <c r="T648" s="1401"/>
      <c r="W648" s="864" t="str">
        <f t="shared" si="19"/>
        <v>1w</v>
      </c>
      <c r="X648" s="1405">
        <f>_xll.qlCalendarAdvance(Calendar,X647,W648,"f",FALSE)</f>
        <v>43713</v>
      </c>
      <c r="Y648" s="1404">
        <f>_xll.qlCalendarAdvance(Calendar,X648,NDays&amp;"D")</f>
        <v>43713</v>
      </c>
      <c r="Z648" s="1403">
        <v>2.2671429695863804E-2</v>
      </c>
      <c r="AA648" s="1411">
        <v>2.2418251545014423E-2</v>
      </c>
    </row>
    <row r="649" spans="19:27" x14ac:dyDescent="0.2">
      <c r="S649" s="399"/>
      <c r="T649" s="1401"/>
      <c r="W649" s="864" t="str">
        <f t="shared" si="19"/>
        <v>1w</v>
      </c>
      <c r="X649" s="1405">
        <f>_xll.qlCalendarAdvance(Calendar,X648,W649,"f",FALSE)</f>
        <v>43720</v>
      </c>
      <c r="Y649" s="1404">
        <f>_xll.qlCalendarAdvance(Calendar,X649,NDays&amp;"D")</f>
        <v>43720</v>
      </c>
      <c r="Z649" s="1403">
        <v>2.2700620233426186E-2</v>
      </c>
      <c r="AA649" s="1411">
        <v>2.2448591608766888E-2</v>
      </c>
    </row>
    <row r="650" spans="19:27" x14ac:dyDescent="0.2">
      <c r="S650" s="399"/>
      <c r="T650" s="1401"/>
      <c r="W650" s="864" t="str">
        <f t="shared" si="19"/>
        <v>1w</v>
      </c>
      <c r="X650" s="1405">
        <f>_xll.qlCalendarAdvance(Calendar,X649,W650,"f",FALSE)</f>
        <v>43727</v>
      </c>
      <c r="Y650" s="1404">
        <f>_xll.qlCalendarAdvance(Calendar,X650,NDays&amp;"D")</f>
        <v>43727</v>
      </c>
      <c r="Z650" s="1403">
        <v>2.2729605762801253E-2</v>
      </c>
      <c r="AA650" s="1411">
        <v>2.2478727599524184E-2</v>
      </c>
    </row>
    <row r="651" spans="19:27" x14ac:dyDescent="0.2">
      <c r="S651" s="399"/>
      <c r="T651" s="1401"/>
      <c r="W651" s="864" t="str">
        <f t="shared" si="19"/>
        <v>1w</v>
      </c>
      <c r="X651" s="1405">
        <f>_xll.qlCalendarAdvance(Calendar,X650,W651,"f",FALSE)</f>
        <v>43734</v>
      </c>
      <c r="Y651" s="1404">
        <f>_xll.qlCalendarAdvance(Calendar,X651,NDays&amp;"D")</f>
        <v>43734</v>
      </c>
      <c r="Z651" s="1403">
        <v>2.2761110565311899E-2</v>
      </c>
      <c r="AA651" s="1411">
        <v>2.2508659517124219E-2</v>
      </c>
    </row>
    <row r="652" spans="19:27" x14ac:dyDescent="0.2">
      <c r="S652" s="399"/>
      <c r="T652" s="1401"/>
      <c r="W652" s="864" t="str">
        <f t="shared" si="19"/>
        <v>1w</v>
      </c>
      <c r="X652" s="1405">
        <f>_xll.qlCalendarAdvance(Calendar,X651,W652,"f",FALSE)</f>
        <v>43741</v>
      </c>
      <c r="Y652" s="1404">
        <f>_xll.qlCalendarAdvance(Calendar,X652,NDays&amp;"D")</f>
        <v>43741</v>
      </c>
      <c r="Z652" s="1403">
        <v>2.2789673197718803E-2</v>
      </c>
      <c r="AA652" s="1411">
        <v>2.2538387361485945E-2</v>
      </c>
    </row>
    <row r="653" spans="19:27" x14ac:dyDescent="0.2">
      <c r="S653" s="399"/>
      <c r="T653" s="1401"/>
      <c r="W653" s="864" t="str">
        <f t="shared" si="19"/>
        <v>1w</v>
      </c>
      <c r="X653" s="1405">
        <f>_xll.qlCalendarAdvance(Calendar,X652,W653,"f",FALSE)</f>
        <v>43748</v>
      </c>
      <c r="Y653" s="1404">
        <f>_xll.qlCalendarAdvance(Calendar,X653,NDays&amp;"D")</f>
        <v>43748</v>
      </c>
      <c r="Z653" s="1403">
        <v>2.2818030797897591E-2</v>
      </c>
      <c r="AA653" s="1411">
        <v>2.256791113269041E-2</v>
      </c>
    </row>
    <row r="654" spans="19:27" x14ac:dyDescent="0.2">
      <c r="S654" s="399"/>
      <c r="T654" s="1401"/>
      <c r="W654" s="864" t="str">
        <f t="shared" si="19"/>
        <v>1w</v>
      </c>
      <c r="X654" s="1405">
        <f>_xll.qlCalendarAdvance(Calendar,X653,W654,"f",FALSE)</f>
        <v>43755</v>
      </c>
      <c r="Y654" s="1404">
        <f>_xll.qlCalendarAdvance(Calendar,X654,NDays&amp;"D")</f>
        <v>43755</v>
      </c>
      <c r="Z654" s="1403">
        <v>2.2846183361473527E-2</v>
      </c>
      <c r="AA654" s="1411">
        <v>2.2597230830575521E-2</v>
      </c>
    </row>
    <row r="655" spans="19:27" x14ac:dyDescent="0.2">
      <c r="S655" s="399"/>
      <c r="T655" s="1401"/>
      <c r="W655" s="864" t="str">
        <f t="shared" si="19"/>
        <v>1w</v>
      </c>
      <c r="X655" s="1405">
        <f>_xll.qlCalendarAdvance(Calendar,X654,W655,"f",FALSE)</f>
        <v>43762</v>
      </c>
      <c r="Y655" s="1404">
        <f>_xll.qlCalendarAdvance(Calendar,X655,NDays&amp;"D")</f>
        <v>43762</v>
      </c>
      <c r="Z655" s="1403">
        <v>2.287413088410447E-2</v>
      </c>
      <c r="AA655" s="1411">
        <v>2.2626346455141277E-2</v>
      </c>
    </row>
    <row r="656" spans="19:27" x14ac:dyDescent="0.2">
      <c r="S656" s="399"/>
      <c r="T656" s="1401"/>
      <c r="W656" s="864" t="str">
        <f t="shared" si="19"/>
        <v>1w</v>
      </c>
      <c r="X656" s="1405">
        <f>_xll.qlCalendarAdvance(Calendar,X655,W656,"f",FALSE)</f>
        <v>43769</v>
      </c>
      <c r="Y656" s="1404">
        <f>_xll.qlCalendarAdvance(Calendar,X656,NDays&amp;"D")</f>
        <v>43769</v>
      </c>
      <c r="Z656" s="1403">
        <v>2.2901873361477341E-2</v>
      </c>
      <c r="AA656" s="1411">
        <v>2.2655258006306633E-2</v>
      </c>
    </row>
    <row r="657" spans="19:27" x14ac:dyDescent="0.2">
      <c r="S657" s="399"/>
      <c r="T657" s="1401"/>
      <c r="W657" s="864" t="str">
        <f t="shared" si="19"/>
        <v>1w</v>
      </c>
      <c r="X657" s="1405">
        <f>_xll.qlCalendarAdvance(Calendar,X656,W657,"f",FALSE)</f>
        <v>43776</v>
      </c>
      <c r="Y657" s="1404">
        <f>_xll.qlCalendarAdvance(Calendar,X657,NDays&amp;"D")</f>
        <v>43776</v>
      </c>
      <c r="Z657" s="1403">
        <v>2.2929410789315194E-2</v>
      </c>
      <c r="AA657" s="1411">
        <v>2.2683965484071589E-2</v>
      </c>
    </row>
    <row r="658" spans="19:27" x14ac:dyDescent="0.2">
      <c r="S658" s="399"/>
      <c r="T658" s="1401"/>
      <c r="W658" s="864" t="str">
        <f t="shared" si="19"/>
        <v>1w</v>
      </c>
      <c r="X658" s="1405">
        <f>_xll.qlCalendarAdvance(Calendar,X657,W658,"f",FALSE)</f>
        <v>43783</v>
      </c>
      <c r="Y658" s="1404">
        <f>_xll.qlCalendarAdvance(Calendar,X658,NDays&amp;"D")</f>
        <v>43783</v>
      </c>
      <c r="Z658" s="1403">
        <v>2.2956743163369261E-2</v>
      </c>
      <c r="AA658" s="1411">
        <v>2.2712468888355097E-2</v>
      </c>
    </row>
    <row r="659" spans="19:27" x14ac:dyDescent="0.2">
      <c r="S659" s="399"/>
      <c r="T659" s="1401"/>
      <c r="W659" s="864" t="str">
        <f t="shared" si="19"/>
        <v>1w</v>
      </c>
      <c r="X659" s="1405">
        <f>_xll.qlCalendarAdvance(Calendar,X658,W659,"f",FALSE)</f>
        <v>43790</v>
      </c>
      <c r="Y659" s="1404">
        <f>_xll.qlCalendarAdvance(Calendar,X659,NDays&amp;"D")</f>
        <v>43790</v>
      </c>
      <c r="Z659" s="1403">
        <v>2.2983870479423379E-2</v>
      </c>
      <c r="AA659" s="1411">
        <v>2.2740768219157159E-2</v>
      </c>
    </row>
    <row r="660" spans="19:27" x14ac:dyDescent="0.2">
      <c r="S660" s="399"/>
      <c r="T660" s="1401"/>
      <c r="W660" s="864" t="str">
        <f t="shared" si="19"/>
        <v>1w</v>
      </c>
      <c r="X660" s="1405">
        <f>_xll.qlCalendarAdvance(Calendar,X659,W660,"f",FALSE)</f>
        <v>43797</v>
      </c>
      <c r="Y660" s="1404">
        <f>_xll.qlCalendarAdvance(Calendar,X660,NDays&amp;"D")</f>
        <v>43797</v>
      </c>
      <c r="Z660" s="1403">
        <v>2.3010792733292207E-2</v>
      </c>
      <c r="AA660" s="1411">
        <v>2.2768863476315682E-2</v>
      </c>
    </row>
    <row r="661" spans="19:27" x14ac:dyDescent="0.2">
      <c r="S661" s="399"/>
      <c r="T661" s="1401"/>
      <c r="W661" s="864" t="str">
        <f t="shared" si="19"/>
        <v>1w</v>
      </c>
      <c r="X661" s="1405">
        <f>_xll.qlCalendarAdvance(Calendar,X660,W661,"f",FALSE)</f>
        <v>43804</v>
      </c>
      <c r="Y661" s="1404">
        <f>_xll.qlCalendarAdvance(Calendar,X661,NDays&amp;"D")</f>
        <v>43804</v>
      </c>
      <c r="Z661" s="1403">
        <v>2.3034914803042053E-2</v>
      </c>
      <c r="AA661" s="1411">
        <v>2.2796754659830665E-2</v>
      </c>
    </row>
    <row r="662" spans="19:27" x14ac:dyDescent="0.2">
      <c r="S662" s="399"/>
      <c r="T662" s="1401"/>
      <c r="W662" s="864" t="str">
        <f t="shared" si="19"/>
        <v>1w</v>
      </c>
      <c r="X662" s="1405">
        <f>_xll.qlCalendarAdvance(Calendar,X661,W662,"f",FALSE)</f>
        <v>43811</v>
      </c>
      <c r="Y662" s="1404">
        <f>_xll.qlCalendarAdvance(Calendar,X662,NDays&amp;"D")</f>
        <v>43811</v>
      </c>
      <c r="Z662" s="1403">
        <v>2.3061439898148819E-2</v>
      </c>
      <c r="AA662" s="1411">
        <v>2.2824441769783155E-2</v>
      </c>
    </row>
    <row r="663" spans="19:27" x14ac:dyDescent="0.2">
      <c r="S663" s="399"/>
      <c r="T663" s="1401"/>
      <c r="W663" s="864" t="str">
        <f t="shared" si="19"/>
        <v>1w</v>
      </c>
      <c r="X663" s="1405">
        <f>_xll.qlCalendarAdvance(Calendar,X662,W663,"f",FALSE)</f>
        <v>43818</v>
      </c>
      <c r="Y663" s="1404">
        <f>_xll.qlCalendarAdvance(Calendar,X663,NDays&amp;"D")</f>
        <v>43818</v>
      </c>
      <c r="Z663" s="1403">
        <v>2.308775993001291E-2</v>
      </c>
      <c r="AA663" s="1411">
        <v>2.2851924806011059E-2</v>
      </c>
    </row>
    <row r="664" spans="19:27" x14ac:dyDescent="0.2">
      <c r="S664" s="399"/>
      <c r="T664" s="1401"/>
      <c r="W664" s="864" t="str">
        <f t="shared" si="19"/>
        <v>1w</v>
      </c>
      <c r="X664" s="1405">
        <f>_xll.qlCalendarAdvance(Calendar,X663,W664,"f",FALSE)</f>
        <v>43826</v>
      </c>
      <c r="Y664" s="1404">
        <f>_xll.qlCalendarAdvance(Calendar,X664,NDays&amp;"D")</f>
        <v>43826</v>
      </c>
      <c r="Z664" s="1403">
        <v>2.3117588863431845E-2</v>
      </c>
      <c r="AA664" s="1411">
        <v>2.2888394020251411E-2</v>
      </c>
    </row>
    <row r="665" spans="19:27" x14ac:dyDescent="0.2">
      <c r="S665" s="399"/>
      <c r="T665" s="1401"/>
      <c r="W665" s="864" t="str">
        <f t="shared" si="19"/>
        <v>1w</v>
      </c>
      <c r="X665" s="1405">
        <f>_xll.qlCalendarAdvance(Calendar,X664,W665,"f",FALSE)</f>
        <v>43833</v>
      </c>
      <c r="Y665" s="1404">
        <f>_xll.qlCalendarAdvance(Calendar,X665,NDays&amp;"D")</f>
        <v>43833</v>
      </c>
      <c r="Z665" s="1403">
        <v>2.3143469460579325E-2</v>
      </c>
      <c r="AA665" s="1411">
        <v>2.2915413992259385E-2</v>
      </c>
    </row>
    <row r="666" spans="19:27" x14ac:dyDescent="0.2">
      <c r="S666" s="399"/>
      <c r="T666" s="1401"/>
      <c r="W666" s="864" t="str">
        <f t="shared" ref="W666:W729" si="20">W665</f>
        <v>1w</v>
      </c>
      <c r="X666" s="1405">
        <f>_xll.qlCalendarAdvance(Calendar,X665,W666,"f",FALSE)</f>
        <v>43840</v>
      </c>
      <c r="Y666" s="1404">
        <f>_xll.qlCalendarAdvance(Calendar,X666,NDays&amp;"D")</f>
        <v>43840</v>
      </c>
      <c r="Z666" s="1403">
        <v>2.3179251167273696E-2</v>
      </c>
      <c r="AA666" s="1411">
        <v>2.2942229868795353E-2</v>
      </c>
    </row>
    <row r="667" spans="19:27" x14ac:dyDescent="0.2">
      <c r="S667" s="399"/>
      <c r="T667" s="1401"/>
      <c r="W667" s="864" t="str">
        <f t="shared" si="20"/>
        <v>1w</v>
      </c>
      <c r="X667" s="1405">
        <f>_xll.qlCalendarAdvance(Calendar,X666,W667,"f",FALSE)</f>
        <v>43847</v>
      </c>
      <c r="Y667" s="1404">
        <f>_xll.qlCalendarAdvance(Calendar,X667,NDays&amp;"D")</f>
        <v>43847</v>
      </c>
      <c r="Z667" s="1403">
        <v>2.3194615423682622E-2</v>
      </c>
      <c r="AA667" s="1411">
        <v>2.2968841649616177E-2</v>
      </c>
    </row>
    <row r="668" spans="19:27" x14ac:dyDescent="0.2">
      <c r="S668" s="399"/>
      <c r="T668" s="1401"/>
      <c r="W668" s="864" t="str">
        <f t="shared" si="20"/>
        <v>1w</v>
      </c>
      <c r="X668" s="1405">
        <f>_xll.qlCalendarAdvance(Calendar,X667,W668,"f",FALSE)</f>
        <v>43854</v>
      </c>
      <c r="Y668" s="1404">
        <f>_xll.qlCalendarAdvance(Calendar,X668,NDays&amp;"D")</f>
        <v>43854</v>
      </c>
      <c r="Z668" s="1403">
        <v>2.321988078183395E-2</v>
      </c>
      <c r="AA668" s="1411">
        <v>2.2995249334694844E-2</v>
      </c>
    </row>
    <row r="669" spans="19:27" x14ac:dyDescent="0.2">
      <c r="S669" s="399"/>
      <c r="T669" s="1401"/>
      <c r="W669" s="864" t="str">
        <f t="shared" si="20"/>
        <v>1w</v>
      </c>
      <c r="X669" s="1405">
        <f>_xll.qlCalendarAdvance(Calendar,X668,W669,"f",FALSE)</f>
        <v>43861</v>
      </c>
      <c r="Y669" s="1404">
        <f>_xll.qlCalendarAdvance(Calendar,X669,NDays&amp;"D")</f>
        <v>43861</v>
      </c>
      <c r="Z669" s="1403">
        <v>2.3242450802565793E-2</v>
      </c>
      <c r="AA669" s="1411">
        <v>2.302145292386926E-2</v>
      </c>
    </row>
    <row r="670" spans="19:27" x14ac:dyDescent="0.2">
      <c r="S670" s="399"/>
      <c r="T670" s="1401"/>
      <c r="W670" s="864" t="str">
        <f t="shared" si="20"/>
        <v>1w</v>
      </c>
      <c r="X670" s="1405">
        <f>_xll.qlCalendarAdvance(Calendar,X669,W670,"f",FALSE)</f>
        <v>43868</v>
      </c>
      <c r="Y670" s="1404">
        <f>_xll.qlCalendarAdvance(Calendar,X670,NDays&amp;"D")</f>
        <v>43868</v>
      </c>
      <c r="Z670" s="1403">
        <v>2.3267319051820667E-2</v>
      </c>
      <c r="AA670" s="1411">
        <v>2.3047452416977331E-2</v>
      </c>
    </row>
    <row r="671" spans="19:27" x14ac:dyDescent="0.2">
      <c r="S671" s="399"/>
      <c r="T671" s="1401"/>
      <c r="W671" s="864" t="str">
        <f t="shared" si="20"/>
        <v>1w</v>
      </c>
      <c r="X671" s="1405">
        <f>_xll.qlCalendarAdvance(Calendar,X670,W671,"f",FALSE)</f>
        <v>43875</v>
      </c>
      <c r="Y671" s="1404">
        <f>_xll.qlCalendarAdvance(Calendar,X671,NDays&amp;"D")</f>
        <v>43875</v>
      </c>
      <c r="Z671" s="1403">
        <v>2.3291982217675491E-2</v>
      </c>
      <c r="AA671" s="1411">
        <v>2.3073247813883983E-2</v>
      </c>
    </row>
    <row r="672" spans="19:27" x14ac:dyDescent="0.2">
      <c r="S672" s="399"/>
      <c r="T672" s="1401"/>
      <c r="W672" s="864" t="str">
        <f t="shared" si="20"/>
        <v>1w</v>
      </c>
      <c r="X672" s="1405">
        <f>_xll.qlCalendarAdvance(Calendar,X671,W672,"f",FALSE)</f>
        <v>43882</v>
      </c>
      <c r="Y672" s="1404">
        <f>_xll.qlCalendarAdvance(Calendar,X672,NDays&amp;"D")</f>
        <v>43882</v>
      </c>
      <c r="Z672" s="1403">
        <v>2.3316440296406636E-2</v>
      </c>
      <c r="AA672" s="1411">
        <v>2.309883911448115E-2</v>
      </c>
    </row>
    <row r="673" spans="19:27" x14ac:dyDescent="0.2">
      <c r="S673" s="399"/>
      <c r="T673" s="1401"/>
      <c r="W673" s="864" t="str">
        <f t="shared" si="20"/>
        <v>1w</v>
      </c>
      <c r="X673" s="1405">
        <f>_xll.qlCalendarAdvance(Calendar,X672,W673,"f",FALSE)</f>
        <v>43889</v>
      </c>
      <c r="Y673" s="1404">
        <f>_xll.qlCalendarAdvance(Calendar,X673,NDays&amp;"D")</f>
        <v>43889</v>
      </c>
      <c r="Z673" s="1403">
        <v>2.3343131185308421E-2</v>
      </c>
      <c r="AA673" s="1411">
        <v>2.3124226318660773E-2</v>
      </c>
    </row>
    <row r="674" spans="19:27" x14ac:dyDescent="0.2">
      <c r="S674" s="399"/>
      <c r="T674" s="1401"/>
      <c r="W674" s="864" t="str">
        <f t="shared" si="20"/>
        <v>1w</v>
      </c>
      <c r="X674" s="1405">
        <f>_xll.qlCalendarAdvance(Calendar,X673,W674,"f",FALSE)</f>
        <v>43896</v>
      </c>
      <c r="Y674" s="1404">
        <f>_xll.qlCalendarAdvance(Calendar,X674,NDays&amp;"D")</f>
        <v>43896</v>
      </c>
      <c r="Z674" s="1403">
        <v>2.3374433417055581E-2</v>
      </c>
      <c r="AA674" s="1411">
        <v>2.3149409426260762E-2</v>
      </c>
    </row>
    <row r="675" spans="19:27" x14ac:dyDescent="0.2">
      <c r="S675" s="399"/>
      <c r="T675" s="1401"/>
      <c r="W675" s="864" t="str">
        <f t="shared" si="20"/>
        <v>1w</v>
      </c>
      <c r="X675" s="1405">
        <f>_xll.qlCalendarAdvance(Calendar,X674,W675,"f",FALSE)</f>
        <v>43903</v>
      </c>
      <c r="Y675" s="1404">
        <f>_xll.qlCalendarAdvance(Calendar,X675,NDays&amp;"D")</f>
        <v>43903</v>
      </c>
      <c r="Z675" s="1403">
        <v>2.3398223689636524E-2</v>
      </c>
      <c r="AA675" s="1411">
        <v>2.3174388437200065E-2</v>
      </c>
    </row>
    <row r="676" spans="19:27" x14ac:dyDescent="0.2">
      <c r="S676" s="399"/>
      <c r="T676" s="1401"/>
      <c r="W676" s="864" t="str">
        <f t="shared" si="20"/>
        <v>1w</v>
      </c>
      <c r="X676" s="1405">
        <f>_xll.qlCalendarAdvance(Calendar,X675,W676,"f",FALSE)</f>
        <v>43910</v>
      </c>
      <c r="Y676" s="1404">
        <f>_xll.qlCalendarAdvance(Calendar,X676,NDays&amp;"D")</f>
        <v>43910</v>
      </c>
      <c r="Z676" s="1403">
        <v>2.3421808813169968E-2</v>
      </c>
      <c r="AA676" s="1411">
        <v>2.3199163351289579E-2</v>
      </c>
    </row>
    <row r="677" spans="19:27" x14ac:dyDescent="0.2">
      <c r="S677" s="399"/>
      <c r="T677" s="1401"/>
      <c r="W677" s="864" t="str">
        <f t="shared" si="20"/>
        <v>1w</v>
      </c>
      <c r="X677" s="1405">
        <f>_xll.qlCalendarAdvance(Calendar,X676,W677,"f",FALSE)</f>
        <v>43917</v>
      </c>
      <c r="Y677" s="1404">
        <f>_xll.qlCalendarAdvance(Calendar,X677,NDays&amp;"D")</f>
        <v>43917</v>
      </c>
      <c r="Z677" s="1403">
        <v>2.3445189528772416E-2</v>
      </c>
      <c r="AA677" s="1411">
        <v>2.3223734168448255E-2</v>
      </c>
    </row>
    <row r="678" spans="19:27" x14ac:dyDescent="0.2">
      <c r="S678" s="399"/>
      <c r="T678" s="1401"/>
      <c r="W678" s="864" t="str">
        <f t="shared" si="20"/>
        <v>1w</v>
      </c>
      <c r="X678" s="1405">
        <f>_xll.qlCalendarAdvance(Calendar,X677,W678,"f",FALSE)</f>
        <v>43924</v>
      </c>
      <c r="Y678" s="1404">
        <f>_xll.qlCalendarAdvance(Calendar,X678,NDays&amp;"D")</f>
        <v>43924</v>
      </c>
      <c r="Z678" s="1403">
        <v>2.3461260088666787E-2</v>
      </c>
      <c r="AA678" s="1411">
        <v>2.3248100888541016E-2</v>
      </c>
    </row>
    <row r="679" spans="19:27" x14ac:dyDescent="0.2">
      <c r="S679" s="399"/>
      <c r="T679" s="1401"/>
      <c r="W679" s="864" t="str">
        <f t="shared" si="20"/>
        <v>1w</v>
      </c>
      <c r="X679" s="1405">
        <f>_xll.qlCalendarAdvance(Calendar,X678,W679,"f",FALSE)</f>
        <v>43935</v>
      </c>
      <c r="Y679" s="1404">
        <f>_xll.qlCalendarAdvance(Calendar,X679,NDays&amp;"D")</f>
        <v>43935</v>
      </c>
      <c r="Z679" s="1403">
        <v>2.3497401579424749E-2</v>
      </c>
      <c r="AA679" s="1411">
        <v>2.3281072845001693E-2</v>
      </c>
    </row>
    <row r="680" spans="19:27" x14ac:dyDescent="0.2">
      <c r="S680" s="399"/>
      <c r="T680" s="1401"/>
      <c r="W680" s="864" t="str">
        <f t="shared" si="20"/>
        <v>1w</v>
      </c>
      <c r="X680" s="1405">
        <f>_xll.qlCalendarAdvance(Calendar,X679,W680,"f",FALSE)</f>
        <v>43942</v>
      </c>
      <c r="Y680" s="1404">
        <f>_xll.qlCalendarAdvance(Calendar,X680,NDays&amp;"D")</f>
        <v>43942</v>
      </c>
      <c r="Z680" s="1403">
        <v>2.3520217240011791E-2</v>
      </c>
      <c r="AA680" s="1411">
        <v>2.3304940853775546E-2</v>
      </c>
    </row>
    <row r="681" spans="19:27" x14ac:dyDescent="0.2">
      <c r="S681" s="399"/>
      <c r="T681" s="1401"/>
      <c r="W681" s="864" t="str">
        <f t="shared" si="20"/>
        <v>1w</v>
      </c>
      <c r="X681" s="1405">
        <f>_xll.qlCalendarAdvance(Calendar,X680,W681,"f",FALSE)</f>
        <v>43949</v>
      </c>
      <c r="Y681" s="1404">
        <f>_xll.qlCalendarAdvance(Calendar,X681,NDays&amp;"D")</f>
        <v>43949</v>
      </c>
      <c r="Z681" s="1403">
        <v>2.3542919647060418E-2</v>
      </c>
      <c r="AA681" s="1411">
        <v>2.3328604788095397E-2</v>
      </c>
    </row>
    <row r="682" spans="19:27" x14ac:dyDescent="0.2">
      <c r="S682" s="399"/>
      <c r="T682" s="1401"/>
      <c r="W682" s="864" t="str">
        <f t="shared" si="20"/>
        <v>1w</v>
      </c>
      <c r="X682" s="1405">
        <f>_xll.qlCalendarAdvance(Calendar,X681,W682,"f",FALSE)</f>
        <v>43956</v>
      </c>
      <c r="Y682" s="1404">
        <f>_xll.qlCalendarAdvance(Calendar,X682,NDays&amp;"D")</f>
        <v>43956</v>
      </c>
      <c r="Z682" s="1403">
        <v>2.3567894439132785E-2</v>
      </c>
      <c r="AA682" s="1411">
        <v>2.33520646478802E-2</v>
      </c>
    </row>
    <row r="683" spans="19:27" x14ac:dyDescent="0.2">
      <c r="S683" s="399"/>
      <c r="T683" s="1401"/>
      <c r="W683" s="864" t="str">
        <f t="shared" si="20"/>
        <v>1w</v>
      </c>
      <c r="X683" s="1405">
        <f>_xll.qlCalendarAdvance(Calendar,X682,W683,"f",FALSE)</f>
        <v>43963</v>
      </c>
      <c r="Y683" s="1404">
        <f>_xll.qlCalendarAdvance(Calendar,X683,NDays&amp;"D")</f>
        <v>43963</v>
      </c>
      <c r="Z683" s="1403">
        <v>2.3590448111869011E-2</v>
      </c>
      <c r="AA683" s="1411">
        <v>2.3375320433048907E-2</v>
      </c>
    </row>
    <row r="684" spans="19:27" x14ac:dyDescent="0.2">
      <c r="S684" s="399"/>
      <c r="T684" s="1401"/>
      <c r="W684" s="864" t="str">
        <f t="shared" si="20"/>
        <v>1w</v>
      </c>
      <c r="X684" s="1405">
        <f>_xll.qlCalendarAdvance(Calendar,X683,W684,"f",FALSE)</f>
        <v>43970</v>
      </c>
      <c r="Y684" s="1404">
        <f>_xll.qlCalendarAdvance(Calendar,X684,NDays&amp;"D")</f>
        <v>43970</v>
      </c>
      <c r="Z684" s="1403">
        <v>2.3612964425851684E-2</v>
      </c>
      <c r="AA684" s="1411">
        <v>2.339837214360152E-2</v>
      </c>
    </row>
    <row r="685" spans="19:27" x14ac:dyDescent="0.2">
      <c r="S685" s="399"/>
      <c r="T685" s="1401"/>
      <c r="W685" s="864" t="str">
        <f t="shared" si="20"/>
        <v>1w</v>
      </c>
      <c r="X685" s="1405">
        <f>_xll.qlCalendarAdvance(Calendar,X684,W685,"f",FALSE)</f>
        <v>43977</v>
      </c>
      <c r="Y685" s="1404">
        <f>_xll.qlCalendarAdvance(Calendar,X685,NDays&amp;"D")</f>
        <v>43977</v>
      </c>
      <c r="Z685" s="1403">
        <v>2.3635467850158978E-2</v>
      </c>
      <c r="AA685" s="1411">
        <v>2.3421219779456992E-2</v>
      </c>
    </row>
    <row r="686" spans="19:27" x14ac:dyDescent="0.2">
      <c r="S686" s="399"/>
      <c r="T686" s="1401"/>
      <c r="W686" s="864" t="str">
        <f t="shared" si="20"/>
        <v>1w</v>
      </c>
      <c r="X686" s="1405">
        <f>_xll.qlCalendarAdvance(Calendar,X685,W686,"f",FALSE)</f>
        <v>43984</v>
      </c>
      <c r="Y686" s="1404">
        <f>_xll.qlCalendarAdvance(Calendar,X686,NDays&amp;"D")</f>
        <v>43984</v>
      </c>
      <c r="Z686" s="1403">
        <v>2.3657982854420539E-2</v>
      </c>
      <c r="AA686" s="1411">
        <v>2.3443863340534277E-2</v>
      </c>
    </row>
    <row r="687" spans="19:27" x14ac:dyDescent="0.2">
      <c r="S687" s="399"/>
      <c r="T687" s="1401"/>
      <c r="W687" s="864" t="str">
        <f t="shared" si="20"/>
        <v>1w</v>
      </c>
      <c r="X687" s="1405">
        <f>_xll.qlCalendarAdvance(Calendar,X686,W687,"f",FALSE)</f>
        <v>43991</v>
      </c>
      <c r="Y687" s="1404">
        <f>_xll.qlCalendarAdvance(Calendar,X687,NDays&amp;"D")</f>
        <v>43991</v>
      </c>
      <c r="Z687" s="1403">
        <v>2.3680533908818354E-2</v>
      </c>
      <c r="AA687" s="1411">
        <v>2.346630282691442E-2</v>
      </c>
    </row>
    <row r="688" spans="19:27" x14ac:dyDescent="0.2">
      <c r="S688" s="399"/>
      <c r="T688" s="1401"/>
      <c r="W688" s="864" t="str">
        <f t="shared" si="20"/>
        <v>1w</v>
      </c>
      <c r="X688" s="1405">
        <f>_xll.qlCalendarAdvance(Calendar,X687,W688,"f",FALSE)</f>
        <v>43998</v>
      </c>
      <c r="Y688" s="1404">
        <f>_xll.qlCalendarAdvance(Calendar,X688,NDays&amp;"D")</f>
        <v>43998</v>
      </c>
      <c r="Z688" s="1403">
        <v>2.3703145484089413E-2</v>
      </c>
      <c r="AA688" s="1411">
        <v>2.3488538238516377E-2</v>
      </c>
    </row>
    <row r="689" spans="19:27" x14ac:dyDescent="0.2">
      <c r="S689" s="399"/>
      <c r="T689" s="1401"/>
      <c r="W689" s="864" t="str">
        <f t="shared" si="20"/>
        <v>1w</v>
      </c>
      <c r="X689" s="1405">
        <f>_xll.qlCalendarAdvance(Calendar,X688,W689,"f",FALSE)</f>
        <v>44005</v>
      </c>
      <c r="Y689" s="1404">
        <f>_xll.qlCalendarAdvance(Calendar,X689,NDays&amp;"D")</f>
        <v>44005</v>
      </c>
      <c r="Z689" s="1403">
        <v>2.3725842051525687E-2</v>
      </c>
      <c r="AA689" s="1411">
        <v>2.3510569575340146E-2</v>
      </c>
    </row>
    <row r="690" spans="19:27" x14ac:dyDescent="0.2">
      <c r="S690" s="399"/>
      <c r="T690" s="1401"/>
      <c r="W690" s="864" t="str">
        <f t="shared" si="20"/>
        <v>1w</v>
      </c>
      <c r="X690" s="1405">
        <f>_xll.qlCalendarAdvance(Calendar,X689,W690,"f",FALSE)</f>
        <v>44012</v>
      </c>
      <c r="Y690" s="1404">
        <f>_xll.qlCalendarAdvance(Calendar,X690,NDays&amp;"D")</f>
        <v>44012</v>
      </c>
      <c r="Z690" s="1403">
        <v>2.3748646596683132E-2</v>
      </c>
      <c r="AA690" s="1411">
        <v>2.3532495797488062E-2</v>
      </c>
    </row>
    <row r="691" spans="19:27" x14ac:dyDescent="0.2">
      <c r="S691" s="399"/>
      <c r="T691" s="1401"/>
      <c r="W691" s="864" t="str">
        <f t="shared" si="20"/>
        <v>1w</v>
      </c>
      <c r="X691" s="1405">
        <f>_xll.qlCalendarAdvance(Calendar,X690,W691,"f",FALSE)</f>
        <v>44019</v>
      </c>
      <c r="Y691" s="1404">
        <f>_xll.qlCalendarAdvance(Calendar,X691,NDays&amp;"D")</f>
        <v>44019</v>
      </c>
      <c r="Z691" s="1403">
        <v>2.37715675041783E-2</v>
      </c>
      <c r="AA691" s="1411">
        <v>2.3554530050519107E-2</v>
      </c>
    </row>
    <row r="692" spans="19:27" x14ac:dyDescent="0.2">
      <c r="S692" s="399"/>
      <c r="T692" s="1401"/>
      <c r="W692" s="864" t="str">
        <f t="shared" si="20"/>
        <v>1w</v>
      </c>
      <c r="X692" s="1405">
        <f>_xll.qlCalendarAdvance(Calendar,X691,W692,"f",FALSE)</f>
        <v>44026</v>
      </c>
      <c r="Y692" s="1404">
        <f>_xll.qlCalendarAdvance(Calendar,X692,NDays&amp;"D")</f>
        <v>44026</v>
      </c>
      <c r="Z692" s="1403">
        <v>2.3794604871139876E-2</v>
      </c>
      <c r="AA692" s="1411">
        <v>2.3576679946624157E-2</v>
      </c>
    </row>
    <row r="693" spans="19:27" x14ac:dyDescent="0.2">
      <c r="S693" s="399"/>
      <c r="T693" s="1401"/>
      <c r="W693" s="864" t="str">
        <f t="shared" si="20"/>
        <v>1w</v>
      </c>
      <c r="X693" s="1405">
        <f>_xll.qlCalendarAdvance(Calendar,X692,W693,"f",FALSE)</f>
        <v>44033</v>
      </c>
      <c r="Y693" s="1404">
        <f>_xll.qlCalendarAdvance(Calendar,X693,NDays&amp;"D")</f>
        <v>44033</v>
      </c>
      <c r="Z693" s="1403">
        <v>2.3817758699582563E-2</v>
      </c>
      <c r="AA693" s="1411">
        <v>2.359894548588426E-2</v>
      </c>
    </row>
    <row r="694" spans="19:27" x14ac:dyDescent="0.2">
      <c r="S694" s="399"/>
      <c r="T694" s="1401"/>
      <c r="W694" s="864" t="str">
        <f t="shared" si="20"/>
        <v>1w</v>
      </c>
      <c r="X694" s="1405">
        <f>_xll.qlCalendarAdvance(Calendar,X693,W694,"f",FALSE)</f>
        <v>44040</v>
      </c>
      <c r="Y694" s="1404">
        <f>_xll.qlCalendarAdvance(Calendar,X694,NDays&amp;"D")</f>
        <v>44040</v>
      </c>
      <c r="Z694" s="1403">
        <v>2.3841028991531638E-2</v>
      </c>
      <c r="AA694" s="1411">
        <v>2.3621326668218368E-2</v>
      </c>
    </row>
    <row r="695" spans="19:27" x14ac:dyDescent="0.2">
      <c r="S695" s="399"/>
      <c r="T695" s="1401"/>
      <c r="W695" s="864" t="str">
        <f t="shared" si="20"/>
        <v>1w</v>
      </c>
      <c r="X695" s="1405">
        <f>_xll.qlCalendarAdvance(Calendar,X694,W695,"f",FALSE)</f>
        <v>44047</v>
      </c>
      <c r="Y695" s="1404">
        <f>_xll.qlCalendarAdvance(Calendar,X695,NDays&amp;"D")</f>
        <v>44047</v>
      </c>
      <c r="Z695" s="1403">
        <v>2.3864415749022067E-2</v>
      </c>
      <c r="AA695" s="1411">
        <v>2.364382349386962E-2</v>
      </c>
    </row>
    <row r="696" spans="19:27" x14ac:dyDescent="0.2">
      <c r="S696" s="399"/>
      <c r="T696" s="1401"/>
      <c r="W696" s="864" t="str">
        <f t="shared" si="20"/>
        <v>1w</v>
      </c>
      <c r="X696" s="1405">
        <f>_xll.qlCalendarAdvance(Calendar,X695,W696,"f",FALSE)</f>
        <v>44054</v>
      </c>
      <c r="Y696" s="1404">
        <f>_xll.qlCalendarAdvance(Calendar,X696,NDays&amp;"D")</f>
        <v>44054</v>
      </c>
      <c r="Z696" s="1403">
        <v>2.3887918974099386E-2</v>
      </c>
      <c r="AA696" s="1411">
        <v>2.3666435962513832E-2</v>
      </c>
    </row>
    <row r="697" spans="19:27" x14ac:dyDescent="0.2">
      <c r="S697" s="399"/>
      <c r="T697" s="1401"/>
      <c r="W697" s="864" t="str">
        <f t="shared" si="20"/>
        <v>1w</v>
      </c>
      <c r="X697" s="1405">
        <f>_xll.qlCalendarAdvance(Calendar,X696,W697,"f",FALSE)</f>
        <v>44061</v>
      </c>
      <c r="Y697" s="1404">
        <f>_xll.qlCalendarAdvance(Calendar,X697,NDays&amp;"D")</f>
        <v>44061</v>
      </c>
      <c r="Z697" s="1403">
        <v>2.3911538668819704E-2</v>
      </c>
      <c r="AA697" s="1411">
        <v>2.3689164074475189E-2</v>
      </c>
    </row>
    <row r="698" spans="19:27" x14ac:dyDescent="0.2">
      <c r="S698" s="399"/>
      <c r="T698" s="1401"/>
      <c r="W698" s="864" t="str">
        <f t="shared" si="20"/>
        <v>1w</v>
      </c>
      <c r="X698" s="1405">
        <f>_xll.qlCalendarAdvance(Calendar,X697,W698,"f",FALSE)</f>
        <v>44068</v>
      </c>
      <c r="Y698" s="1404">
        <f>_xll.qlCalendarAdvance(Calendar,X698,NDays&amp;"D")</f>
        <v>44068</v>
      </c>
      <c r="Z698" s="1403">
        <v>2.3935274835250583E-2</v>
      </c>
      <c r="AA698" s="1411">
        <v>2.371200782975369E-2</v>
      </c>
    </row>
    <row r="699" spans="19:27" x14ac:dyDescent="0.2">
      <c r="S699" s="399"/>
      <c r="T699" s="1401"/>
      <c r="W699" s="864" t="str">
        <f t="shared" si="20"/>
        <v>1w</v>
      </c>
      <c r="X699" s="1405">
        <f>_xll.qlCalendarAdvance(Calendar,X698,W699,"f",FALSE)</f>
        <v>44075</v>
      </c>
      <c r="Y699" s="1404">
        <f>_xll.qlCalendarAdvance(Calendar,X699,NDays&amp;"D")</f>
        <v>44075</v>
      </c>
      <c r="Z699" s="1403">
        <v>2.3956617102340382E-2</v>
      </c>
      <c r="AA699" s="1411">
        <v>2.3734967228187243E-2</v>
      </c>
    </row>
    <row r="700" spans="19:27" x14ac:dyDescent="0.2">
      <c r="S700" s="399"/>
      <c r="T700" s="1401"/>
      <c r="W700" s="864" t="str">
        <f t="shared" si="20"/>
        <v>1w</v>
      </c>
      <c r="X700" s="1405">
        <f>_xll.qlCalendarAdvance(Calendar,X699,W700,"f",FALSE)</f>
        <v>44082</v>
      </c>
      <c r="Y700" s="1404">
        <f>_xll.qlCalendarAdvance(Calendar,X700,NDays&amp;"D")</f>
        <v>44082</v>
      </c>
      <c r="Z700" s="1403">
        <v>2.3980576329835249E-2</v>
      </c>
      <c r="AA700" s="1411">
        <v>2.3758042270018986E-2</v>
      </c>
    </row>
    <row r="701" spans="19:27" x14ac:dyDescent="0.2">
      <c r="S701" s="399"/>
      <c r="T701" s="1401"/>
      <c r="W701" s="864" t="str">
        <f t="shared" si="20"/>
        <v>1w</v>
      </c>
      <c r="X701" s="1405">
        <f>_xll.qlCalendarAdvance(Calendar,X700,W701,"f",FALSE)</f>
        <v>44089</v>
      </c>
      <c r="Y701" s="1404">
        <f>_xll.qlCalendarAdvance(Calendar,X701,NDays&amp;"D")</f>
        <v>44089</v>
      </c>
      <c r="Z701" s="1403">
        <v>2.4004652025949553E-2</v>
      </c>
      <c r="AA701" s="1411">
        <v>2.3781232955005782E-2</v>
      </c>
    </row>
    <row r="702" spans="19:27" x14ac:dyDescent="0.2">
      <c r="S702" s="399"/>
      <c r="T702" s="1401"/>
      <c r="W702" s="864" t="str">
        <f t="shared" si="20"/>
        <v>1w</v>
      </c>
      <c r="X702" s="1405">
        <f>_xll.qlCalendarAdvance(Calendar,X701,W702,"f",FALSE)</f>
        <v>44096</v>
      </c>
      <c r="Y702" s="1404">
        <f>_xll.qlCalendarAdvance(Calendar,X702,NDays&amp;"D")</f>
        <v>44096</v>
      </c>
      <c r="Z702" s="1403">
        <v>2.4028844192763781E-2</v>
      </c>
      <c r="AA702" s="1411">
        <v>2.3804539283471815E-2</v>
      </c>
    </row>
    <row r="703" spans="19:27" x14ac:dyDescent="0.2">
      <c r="S703" s="399"/>
      <c r="T703" s="1401"/>
      <c r="W703" s="864" t="str">
        <f t="shared" si="20"/>
        <v>1w</v>
      </c>
      <c r="X703" s="1405">
        <f>_xll.qlCalendarAdvance(Calendar,X702,W703,"f",FALSE)</f>
        <v>44103</v>
      </c>
      <c r="Y703" s="1404">
        <f>_xll.qlCalendarAdvance(Calendar,X703,NDays&amp;"D")</f>
        <v>44103</v>
      </c>
      <c r="Z703" s="1403">
        <v>2.4053152832371773E-2</v>
      </c>
      <c r="AA703" s="1411">
        <v>2.3827961255173946E-2</v>
      </c>
    </row>
    <row r="704" spans="19:27" x14ac:dyDescent="0.2">
      <c r="S704" s="399"/>
      <c r="T704" s="1401"/>
      <c r="W704" s="864" t="str">
        <f t="shared" si="20"/>
        <v>1w</v>
      </c>
      <c r="X704" s="1405">
        <f>_xll.qlCalendarAdvance(Calendar,X703,W704,"f",FALSE)</f>
        <v>44110</v>
      </c>
      <c r="Y704" s="1404">
        <f>_xll.qlCalendarAdvance(Calendar,X704,NDays&amp;"D")</f>
        <v>44110</v>
      </c>
      <c r="Z704" s="1403">
        <v>2.408013785671536E-2</v>
      </c>
      <c r="AA704" s="1411">
        <v>2.3851498870274268E-2</v>
      </c>
    </row>
    <row r="705" spans="19:27" x14ac:dyDescent="0.2">
      <c r="S705" s="399"/>
      <c r="T705" s="1401"/>
      <c r="W705" s="864" t="str">
        <f t="shared" si="20"/>
        <v>1w</v>
      </c>
      <c r="X705" s="1405">
        <f>_xll.qlCalendarAdvance(Calendar,X704,W705,"f",FALSE)</f>
        <v>44117</v>
      </c>
      <c r="Y705" s="1404">
        <f>_xll.qlCalendarAdvance(Calendar,X705,NDays&amp;"D")</f>
        <v>44117</v>
      </c>
      <c r="Z705" s="1403">
        <v>2.4104689383818819E-2</v>
      </c>
      <c r="AA705" s="1411">
        <v>2.3875152128772781E-2</v>
      </c>
    </row>
    <row r="706" spans="19:27" x14ac:dyDescent="0.2">
      <c r="S706" s="399"/>
      <c r="T706" s="1401"/>
      <c r="W706" s="864" t="str">
        <f t="shared" si="20"/>
        <v>1w</v>
      </c>
      <c r="X706" s="1405">
        <f>_xll.qlCalendarAdvance(Calendar,X705,W706,"f",FALSE)</f>
        <v>44124</v>
      </c>
      <c r="Y706" s="1404">
        <f>_xll.qlCalendarAdvance(Calendar,X706,NDays&amp;"D")</f>
        <v>44124</v>
      </c>
      <c r="Z706" s="1403">
        <v>2.4129357399527464E-2</v>
      </c>
      <c r="AA706" s="1411">
        <v>2.3898921030750531E-2</v>
      </c>
    </row>
    <row r="707" spans="19:27" x14ac:dyDescent="0.2">
      <c r="S707" s="399"/>
      <c r="T707" s="1401"/>
      <c r="W707" s="864" t="str">
        <f t="shared" si="20"/>
        <v>1w</v>
      </c>
      <c r="X707" s="1405">
        <f>_xll.qlCalendarAdvance(Calendar,X706,W707,"f",FALSE)</f>
        <v>44131</v>
      </c>
      <c r="Y707" s="1404">
        <f>_xll.qlCalendarAdvance(Calendar,X707,NDays&amp;"D")</f>
        <v>44131</v>
      </c>
      <c r="Z707" s="1403">
        <v>2.4154141905998714E-2</v>
      </c>
      <c r="AA707" s="1411">
        <v>2.3922805576045425E-2</v>
      </c>
    </row>
    <row r="708" spans="19:27" x14ac:dyDescent="0.2">
      <c r="S708" s="399"/>
      <c r="T708" s="1401"/>
      <c r="W708" s="864" t="str">
        <f t="shared" si="20"/>
        <v>1w</v>
      </c>
      <c r="X708" s="1405">
        <f>_xll.qlCalendarAdvance(Calendar,X707,W708,"f",FALSE)</f>
        <v>44138</v>
      </c>
      <c r="Y708" s="1404">
        <f>_xll.qlCalendarAdvance(Calendar,X708,NDays&amp;"D")</f>
        <v>44138</v>
      </c>
      <c r="Z708" s="1403">
        <v>2.4179042905401436E-2</v>
      </c>
      <c r="AA708" s="1411">
        <v>2.3946805764900603E-2</v>
      </c>
    </row>
    <row r="709" spans="19:27" x14ac:dyDescent="0.2">
      <c r="S709" s="399"/>
      <c r="T709" s="1401"/>
      <c r="W709" s="864" t="str">
        <f t="shared" si="20"/>
        <v>1w</v>
      </c>
      <c r="X709" s="1405">
        <f>_xll.qlCalendarAdvance(Calendar,X708,W709,"f",FALSE)</f>
        <v>44145</v>
      </c>
      <c r="Y709" s="1404">
        <f>_xll.qlCalendarAdvance(Calendar,X709,NDays&amp;"D")</f>
        <v>44145</v>
      </c>
      <c r="Z709" s="1403">
        <v>2.4204060399913307E-2</v>
      </c>
      <c r="AA709" s="1411">
        <v>2.3970921597235018E-2</v>
      </c>
    </row>
    <row r="710" spans="19:27" x14ac:dyDescent="0.2">
      <c r="S710" s="399"/>
      <c r="T710" s="1401"/>
      <c r="W710" s="864" t="str">
        <f t="shared" si="20"/>
        <v>1w</v>
      </c>
      <c r="X710" s="1405">
        <f>_xll.qlCalendarAdvance(Calendar,X709,W710,"f",FALSE)</f>
        <v>44152</v>
      </c>
      <c r="Y710" s="1404">
        <f>_xll.qlCalendarAdvance(Calendar,X710,NDays&amp;"D")</f>
        <v>44152</v>
      </c>
      <c r="Z710" s="1403">
        <v>2.4229194391724343E-2</v>
      </c>
      <c r="AA710" s="1411">
        <v>2.3995153072967623E-2</v>
      </c>
    </row>
    <row r="711" spans="19:27" x14ac:dyDescent="0.2">
      <c r="S711" s="399"/>
      <c r="T711" s="1401"/>
      <c r="W711" s="864" t="str">
        <f t="shared" si="20"/>
        <v>1w</v>
      </c>
      <c r="X711" s="1405">
        <f>_xll.qlCalendarAdvance(Calendar,X710,W711,"f",FALSE)</f>
        <v>44159</v>
      </c>
      <c r="Y711" s="1404">
        <f>_xll.qlCalendarAdvance(Calendar,X711,NDays&amp;"D")</f>
        <v>44159</v>
      </c>
      <c r="Z711" s="1403">
        <v>2.4254444883030718E-2</v>
      </c>
      <c r="AA711" s="1411">
        <v>2.4019500192341559E-2</v>
      </c>
    </row>
    <row r="712" spans="19:27" x14ac:dyDescent="0.2">
      <c r="S712" s="399"/>
      <c r="T712" s="1401"/>
      <c r="W712" s="864" t="str">
        <f t="shared" si="20"/>
        <v>1w</v>
      </c>
      <c r="X712" s="1405">
        <f>_xll.qlCalendarAdvance(Calendar,X711,W712,"f",FALSE)</f>
        <v>44166</v>
      </c>
      <c r="Y712" s="1404">
        <f>_xll.qlCalendarAdvance(Calendar,X712,NDays&amp;"D")</f>
        <v>44166</v>
      </c>
      <c r="Z712" s="1403">
        <v>2.4274533624860713E-2</v>
      </c>
      <c r="AA712" s="1411">
        <v>2.4043962955194731E-2</v>
      </c>
    </row>
    <row r="713" spans="19:27" x14ac:dyDescent="0.2">
      <c r="S713" s="399"/>
      <c r="T713" s="1401"/>
      <c r="W713" s="864" t="str">
        <f t="shared" si="20"/>
        <v>1w</v>
      </c>
      <c r="X713" s="1405">
        <f>_xll.qlCalendarAdvance(Calendar,X712,W713,"f",FALSE)</f>
        <v>44173</v>
      </c>
      <c r="Y713" s="1404">
        <f>_xll.qlCalendarAdvance(Calendar,X713,NDays&amp;"D")</f>
        <v>44173</v>
      </c>
      <c r="Z713" s="1403">
        <v>2.4299997099194469E-2</v>
      </c>
      <c r="AA713" s="1411">
        <v>2.4068541361689233E-2</v>
      </c>
    </row>
    <row r="714" spans="19:27" x14ac:dyDescent="0.2">
      <c r="S714" s="399"/>
      <c r="T714" s="1401"/>
      <c r="W714" s="864" t="str">
        <f t="shared" si="20"/>
        <v>1w</v>
      </c>
      <c r="X714" s="1405">
        <f>_xll.qlCalendarAdvance(Calendar,X713,W714,"f",FALSE)</f>
        <v>44180</v>
      </c>
      <c r="Y714" s="1404">
        <f>_xll.qlCalendarAdvance(Calendar,X714,NDays&amp;"D")</f>
        <v>44180</v>
      </c>
      <c r="Z714" s="1403">
        <v>2.4325577060348044E-2</v>
      </c>
      <c r="AA714" s="1411">
        <v>2.4093235411744018E-2</v>
      </c>
    </row>
    <row r="715" spans="19:27" x14ac:dyDescent="0.2">
      <c r="S715" s="399"/>
      <c r="T715" s="1401"/>
      <c r="W715" s="864" t="str">
        <f t="shared" si="20"/>
        <v>1w</v>
      </c>
      <c r="X715" s="1405">
        <f>_xll.qlCalendarAdvance(Calendar,X714,W715,"f",FALSE)</f>
        <v>44187</v>
      </c>
      <c r="Y715" s="1404">
        <f>_xll.qlCalendarAdvance(Calendar,X715,NDays&amp;"D")</f>
        <v>44187</v>
      </c>
      <c r="Z715" s="1403">
        <v>2.4351273510511487E-2</v>
      </c>
      <c r="AA715" s="1411">
        <v>2.4118045105440133E-2</v>
      </c>
    </row>
    <row r="716" spans="19:27" x14ac:dyDescent="0.2">
      <c r="S716" s="399"/>
      <c r="T716" s="1401"/>
      <c r="W716" s="864" t="str">
        <f t="shared" si="20"/>
        <v>1w</v>
      </c>
      <c r="X716" s="1405">
        <f>_xll.qlCalendarAdvance(Calendar,X715,W716,"f",FALSE)</f>
        <v>44194</v>
      </c>
      <c r="Y716" s="1404">
        <f>_xll.qlCalendarAdvance(Calendar,X716,NDays&amp;"D")</f>
        <v>44194</v>
      </c>
      <c r="Z716" s="1403">
        <v>2.4377086451882957E-2</v>
      </c>
      <c r="AA716" s="1411">
        <v>2.4142970442777578E-2</v>
      </c>
    </row>
    <row r="717" spans="19:27" x14ac:dyDescent="0.2">
      <c r="S717" s="399"/>
      <c r="T717" s="1401"/>
      <c r="W717" s="864" t="str">
        <f t="shared" si="20"/>
        <v>1w</v>
      </c>
      <c r="X717" s="1405">
        <f>_xll.qlCalendarAdvance(Calendar,X716,W717,"f",FALSE)</f>
        <v>44201</v>
      </c>
      <c r="Y717" s="1404">
        <f>_xll.qlCalendarAdvance(Calendar,X717,NDays&amp;"D")</f>
        <v>44201</v>
      </c>
      <c r="Z717" s="1403">
        <v>2.4405704626455308E-2</v>
      </c>
      <c r="AA717" s="1411">
        <v>2.4168011423837399E-2</v>
      </c>
    </row>
    <row r="718" spans="19:27" x14ac:dyDescent="0.2">
      <c r="S718" s="399"/>
      <c r="T718" s="1401"/>
      <c r="W718" s="864" t="str">
        <f t="shared" si="20"/>
        <v>1w</v>
      </c>
      <c r="X718" s="1405">
        <f>_xll.qlCalendarAdvance(Calendar,X717,W718,"f",FALSE)</f>
        <v>44208</v>
      </c>
      <c r="Y718" s="1404">
        <f>_xll.qlCalendarAdvance(Calendar,X718,NDays&amp;"D")</f>
        <v>44208</v>
      </c>
      <c r="Z718" s="1403">
        <v>2.4429061817097527E-2</v>
      </c>
      <c r="AA718" s="1411">
        <v>2.4193168048457503E-2</v>
      </c>
    </row>
    <row r="719" spans="19:27" x14ac:dyDescent="0.2">
      <c r="S719" s="399"/>
      <c r="T719" s="1401"/>
      <c r="W719" s="864" t="str">
        <f t="shared" si="20"/>
        <v>1w</v>
      </c>
      <c r="X719" s="1405">
        <f>_xll.qlCalendarAdvance(Calendar,X718,W719,"f",FALSE)</f>
        <v>44215</v>
      </c>
      <c r="Y719" s="1404">
        <f>_xll.qlCalendarAdvance(Calendar,X719,NDays&amp;"D")</f>
        <v>44215</v>
      </c>
      <c r="Z719" s="1403">
        <v>2.4455224245389165E-2</v>
      </c>
      <c r="AA719" s="1411">
        <v>2.4218440316962075E-2</v>
      </c>
    </row>
    <row r="720" spans="19:27" x14ac:dyDescent="0.2">
      <c r="S720" s="399"/>
      <c r="T720" s="1401"/>
      <c r="W720" s="864" t="str">
        <f t="shared" si="20"/>
        <v>1w</v>
      </c>
      <c r="X720" s="1405">
        <f>_xll.qlCalendarAdvance(Calendar,X719,W720,"f",FALSE)</f>
        <v>44222</v>
      </c>
      <c r="Y720" s="1404">
        <f>_xll.qlCalendarAdvance(Calendar,X720,NDays&amp;"D")</f>
        <v>44222</v>
      </c>
      <c r="Z720" s="1403">
        <v>2.448150317378411E-2</v>
      </c>
      <c r="AA720" s="1411">
        <v>2.4243828229107978E-2</v>
      </c>
    </row>
    <row r="721" spans="19:27" x14ac:dyDescent="0.2">
      <c r="S721" s="399"/>
      <c r="T721" s="1401"/>
      <c r="W721" s="864" t="str">
        <f t="shared" si="20"/>
        <v>1w</v>
      </c>
      <c r="X721" s="1405">
        <f>_xll.qlCalendarAdvance(Calendar,X720,W721,"f",FALSE)</f>
        <v>44229</v>
      </c>
      <c r="Y721" s="1404">
        <f>_xll.qlCalendarAdvance(Calendar,X721,NDays&amp;"D")</f>
        <v>44229</v>
      </c>
      <c r="Z721" s="1403">
        <v>2.4510627639713088E-2</v>
      </c>
      <c r="AA721" s="1411">
        <v>2.4269331784976256E-2</v>
      </c>
    </row>
    <row r="722" spans="19:27" x14ac:dyDescent="0.2">
      <c r="S722" s="399"/>
      <c r="T722" s="1401"/>
      <c r="W722" s="864" t="str">
        <f t="shared" si="20"/>
        <v>1w</v>
      </c>
      <c r="X722" s="1405">
        <f>_xll.qlCalendarAdvance(Calendar,X721,W722,"f",FALSE)</f>
        <v>44236</v>
      </c>
      <c r="Y722" s="1404">
        <f>_xll.qlCalendarAdvance(Calendar,X722,NDays&amp;"D")</f>
        <v>44236</v>
      </c>
      <c r="Z722" s="1403">
        <v>2.4534410539893556E-2</v>
      </c>
      <c r="AA722" s="1411">
        <v>2.4294950984729002E-2</v>
      </c>
    </row>
    <row r="723" spans="19:27" x14ac:dyDescent="0.2">
      <c r="S723" s="399"/>
      <c r="T723" s="1401"/>
      <c r="W723" s="864" t="str">
        <f t="shared" si="20"/>
        <v>1w</v>
      </c>
      <c r="X723" s="1405">
        <f>_xll.qlCalendarAdvance(Calendar,X722,W723,"f",FALSE)</f>
        <v>44243</v>
      </c>
      <c r="Y723" s="1404">
        <f>_xll.qlCalendarAdvance(Calendar,X723,NDays&amp;"D")</f>
        <v>44243</v>
      </c>
      <c r="Z723" s="1403">
        <v>2.4561038982135849E-2</v>
      </c>
      <c r="AA723" s="1411">
        <v>2.4320685828285171E-2</v>
      </c>
    </row>
    <row r="724" spans="19:27" x14ac:dyDescent="0.2">
      <c r="S724" s="399"/>
      <c r="T724" s="1401"/>
      <c r="W724" s="864" t="str">
        <f t="shared" si="20"/>
        <v>1w</v>
      </c>
      <c r="X724" s="1405">
        <f>_xll.qlCalendarAdvance(Calendar,X723,W724,"f",FALSE)</f>
        <v>44250</v>
      </c>
      <c r="Y724" s="1404">
        <f>_xll.qlCalendarAdvance(Calendar,X724,NDays&amp;"D")</f>
        <v>44250</v>
      </c>
      <c r="Z724" s="1403">
        <v>2.4587783933537014E-2</v>
      </c>
      <c r="AA724" s="1411">
        <v>2.4346536315644762E-2</v>
      </c>
    </row>
    <row r="725" spans="19:27" x14ac:dyDescent="0.2">
      <c r="S725" s="399"/>
      <c r="T725" s="1401"/>
      <c r="W725" s="864" t="str">
        <f t="shared" si="20"/>
        <v>1w</v>
      </c>
      <c r="X725" s="1405">
        <f>_xll.qlCalendarAdvance(Calendar,X724,W725,"f",FALSE)</f>
        <v>44257</v>
      </c>
      <c r="Y725" s="1404">
        <f>_xll.qlCalendarAdvance(Calendar,X725,NDays&amp;"D")</f>
        <v>44257</v>
      </c>
      <c r="Z725" s="1403">
        <v>2.462018546401247E-2</v>
      </c>
      <c r="AA725" s="1411">
        <v>2.4372502446888822E-2</v>
      </c>
    </row>
    <row r="726" spans="19:27" x14ac:dyDescent="0.2">
      <c r="S726" s="399"/>
      <c r="T726" s="1401"/>
      <c r="W726" s="864" t="str">
        <f t="shared" si="20"/>
        <v>1w</v>
      </c>
      <c r="X726" s="1405">
        <f>_xll.qlCalendarAdvance(Calendar,X725,W726,"f",FALSE)</f>
        <v>44264</v>
      </c>
      <c r="Y726" s="1404">
        <f>_xll.qlCalendarAdvance(Calendar,X726,NDays&amp;"D")</f>
        <v>44264</v>
      </c>
      <c r="Z726" s="1403">
        <v>2.4647183718547482E-2</v>
      </c>
      <c r="AA726" s="1411">
        <v>2.439858422201735E-2</v>
      </c>
    </row>
    <row r="727" spans="19:27" x14ac:dyDescent="0.2">
      <c r="S727" s="399"/>
      <c r="T727" s="1401"/>
      <c r="W727" s="864" t="str">
        <f t="shared" si="20"/>
        <v>1w</v>
      </c>
      <c r="X727" s="1405">
        <f>_xll.qlCalendarAdvance(Calendar,X726,W727,"f",FALSE)</f>
        <v>44271</v>
      </c>
      <c r="Y727" s="1404">
        <f>_xll.qlCalendarAdvance(Calendar,X727,NDays&amp;"D")</f>
        <v>44271</v>
      </c>
      <c r="Z727" s="1403">
        <v>2.4674298509144682E-2</v>
      </c>
      <c r="AA727" s="1411">
        <v>2.4424781641111393E-2</v>
      </c>
    </row>
    <row r="728" spans="19:27" x14ac:dyDescent="0.2">
      <c r="S728" s="399"/>
      <c r="T728" s="1401"/>
      <c r="W728" s="864" t="str">
        <f t="shared" si="20"/>
        <v>1w</v>
      </c>
      <c r="X728" s="1405">
        <f>_xll.qlCalendarAdvance(Calendar,X727,W728,"f",FALSE)</f>
        <v>44278</v>
      </c>
      <c r="Y728" s="1404">
        <f>_xll.qlCalendarAdvance(Calendar,X728,NDays&amp;"D")</f>
        <v>44278</v>
      </c>
      <c r="Z728" s="1403">
        <v>2.4701529838177319E-2</v>
      </c>
      <c r="AA728" s="1411">
        <v>2.4451094704008858E-2</v>
      </c>
    </row>
    <row r="729" spans="19:27" x14ac:dyDescent="0.2">
      <c r="S729" s="399"/>
      <c r="T729" s="1401"/>
      <c r="W729" s="864" t="str">
        <f t="shared" si="20"/>
        <v>1w</v>
      </c>
      <c r="X729" s="1405">
        <f>_xll.qlCalendarAdvance(Calendar,X728,W729,"f",FALSE)</f>
        <v>44285</v>
      </c>
      <c r="Y729" s="1404">
        <f>_xll.qlCalendarAdvance(Calendar,X729,NDays&amp;"D")</f>
        <v>44285</v>
      </c>
      <c r="Z729" s="1403">
        <v>2.4728876083652079E-2</v>
      </c>
      <c r="AA729" s="1411">
        <v>2.4477523410952884E-2</v>
      </c>
    </row>
    <row r="730" spans="19:27" x14ac:dyDescent="0.2">
      <c r="S730" s="399"/>
      <c r="T730" s="1401"/>
      <c r="W730" s="864" t="str">
        <f t="shared" ref="W730:W793" si="21">W729</f>
        <v>1w</v>
      </c>
      <c r="X730" s="1405">
        <f>_xll.qlCalendarAdvance(Calendar,X729,W730,"f",FALSE)</f>
        <v>44292</v>
      </c>
      <c r="Y730" s="1404">
        <f>_xll.qlCalendarAdvance(Calendar,X730,NDays&amp;"D")</f>
        <v>44292</v>
      </c>
      <c r="Z730" s="1403">
        <v>2.4753503257591444E-2</v>
      </c>
      <c r="AA730" s="1411">
        <v>2.4504067761862425E-2</v>
      </c>
    </row>
    <row r="731" spans="19:27" x14ac:dyDescent="0.2">
      <c r="S731" s="399"/>
      <c r="T731" s="1401"/>
      <c r="W731" s="864" t="str">
        <f t="shared" si="21"/>
        <v>1w</v>
      </c>
      <c r="X731" s="1405">
        <f>_xll.qlCalendarAdvance(Calendar,X730,W731,"f",FALSE)</f>
        <v>44299</v>
      </c>
      <c r="Y731" s="1404">
        <f>_xll.qlCalendarAdvance(Calendar,X731,NDays&amp;"D")</f>
        <v>44299</v>
      </c>
      <c r="Z731" s="1403">
        <v>2.4781014896072491E-2</v>
      </c>
      <c r="AA731" s="1411">
        <v>2.4530727756818527E-2</v>
      </c>
    </row>
    <row r="732" spans="19:27" x14ac:dyDescent="0.2">
      <c r="S732" s="399"/>
      <c r="T732" s="1401"/>
      <c r="W732" s="864" t="str">
        <f t="shared" si="21"/>
        <v>1w</v>
      </c>
      <c r="X732" s="1405">
        <f>_xll.qlCalendarAdvance(Calendar,X731,W732,"f",FALSE)</f>
        <v>44306</v>
      </c>
      <c r="Y732" s="1404">
        <f>_xll.qlCalendarAdvance(Calendar,X732,NDays&amp;"D")</f>
        <v>44306</v>
      </c>
      <c r="Z732" s="1403">
        <v>2.4808573549676478E-2</v>
      </c>
      <c r="AA732" s="1411">
        <v>2.455750339582119E-2</v>
      </c>
    </row>
    <row r="733" spans="19:27" x14ac:dyDescent="0.2">
      <c r="S733" s="399"/>
      <c r="T733" s="1401"/>
      <c r="W733" s="864" t="str">
        <f t="shared" si="21"/>
        <v>1w</v>
      </c>
      <c r="X733" s="1405">
        <f>_xll.qlCalendarAdvance(Calendar,X732,W733,"f",FALSE)</f>
        <v>44313</v>
      </c>
      <c r="Y733" s="1404">
        <f>_xll.qlCalendarAdvance(Calendar,X733,NDays&amp;"D")</f>
        <v>44313</v>
      </c>
      <c r="Z733" s="1403">
        <v>2.4836152182866611E-2</v>
      </c>
      <c r="AA733" s="1411">
        <v>2.4584394678870414E-2</v>
      </c>
    </row>
    <row r="734" spans="19:27" x14ac:dyDescent="0.2">
      <c r="S734" s="399"/>
      <c r="T734" s="1401"/>
      <c r="W734" s="864" t="str">
        <f t="shared" si="21"/>
        <v>1w</v>
      </c>
      <c r="X734" s="1405">
        <f>_xll.qlCalendarAdvance(Calendar,X733,W734,"f",FALSE)</f>
        <v>44320</v>
      </c>
      <c r="Y734" s="1404">
        <f>_xll.qlCalendarAdvance(Calendar,X734,NDays&amp;"D")</f>
        <v>44320</v>
      </c>
      <c r="Z734" s="1403">
        <v>2.4866533544760129E-2</v>
      </c>
      <c r="AA734" s="1411">
        <v>2.4611401606047245E-2</v>
      </c>
    </row>
    <row r="735" spans="19:27" x14ac:dyDescent="0.2">
      <c r="S735" s="399"/>
      <c r="T735" s="1401"/>
      <c r="W735" s="864" t="str">
        <f t="shared" si="21"/>
        <v>1w</v>
      </c>
      <c r="X735" s="1405">
        <f>_xll.qlCalendarAdvance(Calendar,X734,W735,"f",FALSE)</f>
        <v>44327</v>
      </c>
      <c r="Y735" s="1404">
        <f>_xll.qlCalendarAdvance(Calendar,X735,NDays&amp;"D")</f>
        <v>44327</v>
      </c>
      <c r="Z735" s="1403">
        <v>2.489406318287082E-2</v>
      </c>
      <c r="AA735" s="1411">
        <v>2.4638524177351684E-2</v>
      </c>
    </row>
    <row r="736" spans="19:27" x14ac:dyDescent="0.2">
      <c r="S736" s="399"/>
      <c r="T736" s="1401"/>
      <c r="W736" s="864" t="str">
        <f t="shared" si="21"/>
        <v>1w</v>
      </c>
      <c r="X736" s="1405">
        <f>_xll.qlCalendarAdvance(Calendar,X735,W736,"f",FALSE)</f>
        <v>44334</v>
      </c>
      <c r="Y736" s="1404">
        <f>_xll.qlCalendarAdvance(Calendar,X736,NDays&amp;"D")</f>
        <v>44334</v>
      </c>
      <c r="Z736" s="1403">
        <v>2.4921529797899494E-2</v>
      </c>
      <c r="AA736" s="1411">
        <v>2.4665762392702684E-2</v>
      </c>
    </row>
    <row r="737" spans="19:27" x14ac:dyDescent="0.2">
      <c r="S737" s="399"/>
      <c r="T737" s="1401"/>
      <c r="W737" s="864" t="str">
        <f t="shared" si="21"/>
        <v>1w</v>
      </c>
      <c r="X737" s="1405">
        <f>_xll.qlCalendarAdvance(Calendar,X736,W737,"f",FALSE)</f>
        <v>44341</v>
      </c>
      <c r="Y737" s="1404">
        <f>_xll.qlCalendarAdvance(Calendar,X737,NDays&amp;"D")</f>
        <v>44341</v>
      </c>
      <c r="Z737" s="1403">
        <v>2.4948906643354266E-2</v>
      </c>
      <c r="AA737" s="1411">
        <v>2.4693116252262337E-2</v>
      </c>
    </row>
    <row r="738" spans="19:27" x14ac:dyDescent="0.2">
      <c r="S738" s="399"/>
      <c r="T738" s="1401"/>
      <c r="W738" s="864" t="str">
        <f t="shared" si="21"/>
        <v>1w</v>
      </c>
      <c r="X738" s="1405">
        <f>_xll.qlCalendarAdvance(Calendar,X737,W738,"f",FALSE)</f>
        <v>44348</v>
      </c>
      <c r="Y738" s="1404">
        <f>_xll.qlCalendarAdvance(Calendar,X738,NDays&amp;"D")</f>
        <v>44348</v>
      </c>
      <c r="Z738" s="1403">
        <v>2.4976166972015604E-2</v>
      </c>
      <c r="AA738" s="1411">
        <v>2.4720585756030644E-2</v>
      </c>
    </row>
    <row r="739" spans="19:27" x14ac:dyDescent="0.2">
      <c r="S739" s="399"/>
      <c r="T739" s="1401"/>
      <c r="W739" s="864" t="str">
        <f t="shared" si="21"/>
        <v>1w</v>
      </c>
      <c r="X739" s="1405">
        <f>_xll.qlCalendarAdvance(Calendar,X738,W739,"f",FALSE)</f>
        <v>44355</v>
      </c>
      <c r="Y739" s="1404">
        <f>_xll.qlCalendarAdvance(Calendar,X739,NDays&amp;"D")</f>
        <v>44355</v>
      </c>
      <c r="Z739" s="1403">
        <v>2.5003284035941601E-2</v>
      </c>
      <c r="AA739" s="1411">
        <v>2.4748170904007605E-2</v>
      </c>
    </row>
    <row r="740" spans="19:27" x14ac:dyDescent="0.2">
      <c r="S740" s="399"/>
      <c r="T740" s="1401"/>
      <c r="W740" s="864" t="str">
        <f t="shared" si="21"/>
        <v>1w</v>
      </c>
      <c r="X740" s="1405">
        <f>_xll.qlCalendarAdvance(Calendar,X739,W740,"f",FALSE)</f>
        <v>44362</v>
      </c>
      <c r="Y740" s="1404">
        <f>_xll.qlCalendarAdvance(Calendar,X740,NDays&amp;"D")</f>
        <v>44362</v>
      </c>
      <c r="Z740" s="1403">
        <v>2.5030231086477672E-2</v>
      </c>
      <c r="AA740" s="1411">
        <v>2.4775871696193219E-2</v>
      </c>
    </row>
    <row r="741" spans="19:27" x14ac:dyDescent="0.2">
      <c r="S741" s="399"/>
      <c r="T741" s="1401"/>
      <c r="W741" s="864" t="str">
        <f t="shared" si="21"/>
        <v>1w</v>
      </c>
      <c r="X741" s="1405">
        <f>_xll.qlCalendarAdvance(Calendar,X740,W741,"f",FALSE)</f>
        <v>44369</v>
      </c>
      <c r="Y741" s="1404">
        <f>_xll.qlCalendarAdvance(Calendar,X741,NDays&amp;"D")</f>
        <v>44369</v>
      </c>
      <c r="Z741" s="1403">
        <v>2.5056981374268893E-2</v>
      </c>
      <c r="AA741" s="1411">
        <v>2.4803688132668533E-2</v>
      </c>
    </row>
    <row r="742" spans="19:27" x14ac:dyDescent="0.2">
      <c r="S742" s="399"/>
      <c r="T742" s="1401"/>
      <c r="W742" s="864" t="str">
        <f t="shared" si="21"/>
        <v>1w</v>
      </c>
      <c r="X742" s="1405">
        <f>_xll.qlCalendarAdvance(Calendar,X741,W742,"f",FALSE)</f>
        <v>44376</v>
      </c>
      <c r="Y742" s="1404">
        <f>_xll.qlCalendarAdvance(Calendar,X742,NDays&amp;"D")</f>
        <v>44376</v>
      </c>
      <c r="Z742" s="1403">
        <v>2.5083508981021223E-2</v>
      </c>
      <c r="AA742" s="1411">
        <v>2.4831547732366843E-2</v>
      </c>
    </row>
    <row r="743" spans="19:27" x14ac:dyDescent="0.2">
      <c r="S743" s="399"/>
      <c r="T743" s="1401"/>
      <c r="W743" s="864" t="str">
        <f t="shared" si="21"/>
        <v>1w</v>
      </c>
      <c r="X743" s="1405">
        <f>_xll.qlCalendarAdvance(Calendar,X742,W743,"f",FALSE)</f>
        <v>44383</v>
      </c>
      <c r="Y743" s="1404">
        <f>_xll.qlCalendarAdvance(Calendar,X743,NDays&amp;"D")</f>
        <v>44383</v>
      </c>
      <c r="Z743" s="1403">
        <v>2.5109801958747482E-2</v>
      </c>
      <c r="AA743" s="1411">
        <v>2.4859196217039692E-2</v>
      </c>
    </row>
    <row r="744" spans="19:27" x14ac:dyDescent="0.2">
      <c r="S744" s="399"/>
      <c r="T744" s="1401"/>
      <c r="W744" s="864" t="str">
        <f t="shared" si="21"/>
        <v>1w</v>
      </c>
      <c r="X744" s="1405">
        <f>_xll.qlCalendarAdvance(Calendar,X743,W744,"f",FALSE)</f>
        <v>44390</v>
      </c>
      <c r="Y744" s="1404">
        <f>_xll.qlCalendarAdvance(Calendar,X744,NDays&amp;"D")</f>
        <v>44390</v>
      </c>
      <c r="Z744" s="1403">
        <v>2.5135859951909083E-2</v>
      </c>
      <c r="AA744" s="1411">
        <v>2.4886611010759285E-2</v>
      </c>
    </row>
    <row r="745" spans="19:27" x14ac:dyDescent="0.2">
      <c r="S745" s="399"/>
      <c r="T745" s="1401"/>
      <c r="W745" s="864" t="str">
        <f t="shared" si="21"/>
        <v>1w</v>
      </c>
      <c r="X745" s="1405">
        <f>_xll.qlCalendarAdvance(Calendar,X744,W745,"f",FALSE)</f>
        <v>44397</v>
      </c>
      <c r="Y745" s="1404">
        <f>_xll.qlCalendarAdvance(Calendar,X745,NDays&amp;"D")</f>
        <v>44397</v>
      </c>
      <c r="Z745" s="1403">
        <v>2.5161682955902247E-2</v>
      </c>
      <c r="AA745" s="1411">
        <v>2.4913792113363531E-2</v>
      </c>
    </row>
    <row r="746" spans="19:27" x14ac:dyDescent="0.2">
      <c r="S746" s="399"/>
      <c r="T746" s="1401"/>
      <c r="W746" s="864" t="str">
        <f t="shared" si="21"/>
        <v>1w</v>
      </c>
      <c r="X746" s="1405">
        <f>_xll.qlCalendarAdvance(Calendar,X745,W746,"f",FALSE)</f>
        <v>44404</v>
      </c>
      <c r="Y746" s="1404">
        <f>_xll.qlCalendarAdvance(Calendar,X746,NDays&amp;"D")</f>
        <v>44404</v>
      </c>
      <c r="Z746" s="1403">
        <v>2.5187270966166356E-2</v>
      </c>
      <c r="AA746" s="1411">
        <v>2.4940739524771383E-2</v>
      </c>
    </row>
    <row r="747" spans="19:27" x14ac:dyDescent="0.2">
      <c r="S747" s="399"/>
      <c r="T747" s="1401"/>
      <c r="W747" s="864" t="str">
        <f t="shared" si="21"/>
        <v>1w</v>
      </c>
      <c r="X747" s="1405">
        <f>_xll.qlCalendarAdvance(Calendar,X746,W747,"f",FALSE)</f>
        <v>44411</v>
      </c>
      <c r="Y747" s="1404">
        <f>_xll.qlCalendarAdvance(Calendar,X747,NDays&amp;"D")</f>
        <v>44411</v>
      </c>
      <c r="Z747" s="1403">
        <v>2.5212623978179558E-2</v>
      </c>
      <c r="AA747" s="1411">
        <v>2.4967453244901794E-2</v>
      </c>
    </row>
    <row r="748" spans="19:27" x14ac:dyDescent="0.2">
      <c r="S748" s="399"/>
      <c r="T748" s="1401"/>
      <c r="W748" s="864" t="str">
        <f t="shared" si="21"/>
        <v>1w</v>
      </c>
      <c r="X748" s="1405">
        <f>_xll.qlCalendarAdvance(Calendar,X747,W748,"f",FALSE)</f>
        <v>44418</v>
      </c>
      <c r="Y748" s="1404">
        <f>_xll.qlCalendarAdvance(Calendar,X748,NDays&amp;"D")</f>
        <v>44418</v>
      </c>
      <c r="Z748" s="1403">
        <v>2.5237741987464049E-2</v>
      </c>
      <c r="AA748" s="1411">
        <v>2.4993933273754765E-2</v>
      </c>
    </row>
    <row r="749" spans="19:27" x14ac:dyDescent="0.2">
      <c r="S749" s="399"/>
      <c r="T749" s="1401"/>
      <c r="W749" s="864" t="str">
        <f t="shared" si="21"/>
        <v>1w</v>
      </c>
      <c r="X749" s="1405">
        <f>_xll.qlCalendarAdvance(Calendar,X748,W749,"f",FALSE)</f>
        <v>44425</v>
      </c>
      <c r="Y749" s="1404">
        <f>_xll.qlCalendarAdvance(Calendar,X749,NDays&amp;"D")</f>
        <v>44425</v>
      </c>
      <c r="Z749" s="1403">
        <v>2.5262624989582538E-2</v>
      </c>
      <c r="AA749" s="1411">
        <v>2.5020179611330295E-2</v>
      </c>
    </row>
    <row r="750" spans="19:27" x14ac:dyDescent="0.2">
      <c r="S750" s="399"/>
      <c r="T750" s="1401"/>
      <c r="W750" s="864" t="str">
        <f t="shared" si="21"/>
        <v>1w</v>
      </c>
      <c r="X750" s="1405">
        <f>_xll.qlCalendarAdvance(Calendar,X749,W750,"f",FALSE)</f>
        <v>44432</v>
      </c>
      <c r="Y750" s="1404">
        <f>_xll.qlCalendarAdvance(Calendar,X750,NDays&amp;"D")</f>
        <v>44432</v>
      </c>
      <c r="Z750" s="1403">
        <v>2.5287272980138272E-2</v>
      </c>
      <c r="AA750" s="1411">
        <v>2.5046192257547339E-2</v>
      </c>
    </row>
    <row r="751" spans="19:27" x14ac:dyDescent="0.2">
      <c r="S751" s="399"/>
      <c r="T751" s="1401"/>
      <c r="W751" s="864" t="str">
        <f t="shared" si="21"/>
        <v>1w</v>
      </c>
      <c r="X751" s="1405">
        <f>_xll.qlCalendarAdvance(Calendar,X750,W751,"f",FALSE)</f>
        <v>44439</v>
      </c>
      <c r="Y751" s="1404">
        <f>_xll.qlCalendarAdvance(Calendar,X751,NDays&amp;"D")</f>
        <v>44439</v>
      </c>
      <c r="Z751" s="1403">
        <v>2.5309110912226939E-2</v>
      </c>
      <c r="AA751" s="1411">
        <v>2.5071971212324851E-2</v>
      </c>
    </row>
    <row r="752" spans="19:27" x14ac:dyDescent="0.2">
      <c r="S752" s="399"/>
      <c r="T752" s="1401"/>
      <c r="W752" s="864" t="str">
        <f t="shared" si="21"/>
        <v>1w</v>
      </c>
      <c r="X752" s="1405">
        <f>_xll.qlCalendarAdvance(Calendar,X751,W752,"f",FALSE)</f>
        <v>44446</v>
      </c>
      <c r="Y752" s="1404">
        <f>_xll.qlCalendarAdvance(Calendar,X752,NDays&amp;"D")</f>
        <v>44446</v>
      </c>
      <c r="Z752" s="1403">
        <v>2.5333303981028378E-2</v>
      </c>
      <c r="AA752" s="1411">
        <v>2.5097516475662829E-2</v>
      </c>
    </row>
    <row r="753" spans="19:27" x14ac:dyDescent="0.2">
      <c r="S753" s="399"/>
      <c r="T753" s="1401"/>
      <c r="W753" s="864" t="str">
        <f t="shared" si="21"/>
        <v>1w</v>
      </c>
      <c r="X753" s="1405">
        <f>_xll.qlCalendarAdvance(Calendar,X752,W753,"f",FALSE)</f>
        <v>44453</v>
      </c>
      <c r="Y753" s="1404">
        <f>_xll.qlCalendarAdvance(Calendar,X753,NDays&amp;"D")</f>
        <v>44453</v>
      </c>
      <c r="Z753" s="1403">
        <v>2.5357262040312356E-2</v>
      </c>
      <c r="AA753" s="1411">
        <v>2.5122828047399182E-2</v>
      </c>
    </row>
    <row r="754" spans="19:27" x14ac:dyDescent="0.2">
      <c r="S754" s="399"/>
      <c r="T754" s="1401"/>
      <c r="W754" s="864" t="str">
        <f t="shared" si="21"/>
        <v>1w</v>
      </c>
      <c r="X754" s="1405">
        <f>_xll.qlCalendarAdvance(Calendar,X753,W754,"f",FALSE)</f>
        <v>44460</v>
      </c>
      <c r="Y754" s="1404">
        <f>_xll.qlCalendarAdvance(Calendar,X754,NDays&amp;"D")</f>
        <v>44460</v>
      </c>
      <c r="Z754" s="1403">
        <v>2.5380985085894748E-2</v>
      </c>
      <c r="AA754" s="1411">
        <v>2.5147905927614955E-2</v>
      </c>
    </row>
    <row r="755" spans="19:27" x14ac:dyDescent="0.2">
      <c r="S755" s="399"/>
      <c r="T755" s="1401"/>
      <c r="W755" s="864" t="str">
        <f t="shared" si="21"/>
        <v>1w</v>
      </c>
      <c r="X755" s="1405">
        <f>_xll.qlCalendarAdvance(Calendar,X754,W755,"f",FALSE)</f>
        <v>44467</v>
      </c>
      <c r="Y755" s="1404">
        <f>_xll.qlCalendarAdvance(Calendar,X755,NDays&amp;"D")</f>
        <v>44467</v>
      </c>
      <c r="Z755" s="1403">
        <v>2.540698760853919E-2</v>
      </c>
      <c r="AA755" s="1411">
        <v>2.5172750116229103E-2</v>
      </c>
    </row>
    <row r="756" spans="19:27" x14ac:dyDescent="0.2">
      <c r="S756" s="399"/>
      <c r="T756" s="1401"/>
      <c r="W756" s="864" t="str">
        <f t="shared" si="21"/>
        <v>1w</v>
      </c>
      <c r="X756" s="1405">
        <f>_xll.qlCalendarAdvance(Calendar,X755,W756,"f",FALSE)</f>
        <v>44474</v>
      </c>
      <c r="Y756" s="1404">
        <f>_xll.qlCalendarAdvance(Calendar,X756,NDays&amp;"D")</f>
        <v>44474</v>
      </c>
      <c r="Z756" s="1403">
        <v>2.5430225439734975E-2</v>
      </c>
      <c r="AA756" s="1411">
        <v>2.519736061316058E-2</v>
      </c>
    </row>
    <row r="757" spans="19:27" x14ac:dyDescent="0.2">
      <c r="S757" s="399"/>
      <c r="T757" s="1401"/>
      <c r="W757" s="864" t="str">
        <f t="shared" si="21"/>
        <v>1w</v>
      </c>
      <c r="X757" s="1405">
        <f>_xll.qlCalendarAdvance(Calendar,X756,W757,"f",FALSE)</f>
        <v>44481</v>
      </c>
      <c r="Y757" s="1404">
        <f>_xll.qlCalendarAdvance(Calendar,X757,NDays&amp;"D")</f>
        <v>44481</v>
      </c>
      <c r="Z757" s="1403">
        <v>2.54532282297588E-2</v>
      </c>
      <c r="AA757" s="1411">
        <v>2.5221737418409385E-2</v>
      </c>
    </row>
    <row r="758" spans="19:27" x14ac:dyDescent="0.2">
      <c r="S758" s="399"/>
      <c r="T758" s="1401"/>
      <c r="W758" s="864" t="str">
        <f t="shared" si="21"/>
        <v>1w</v>
      </c>
      <c r="X758" s="1405">
        <f>_xll.qlCalendarAdvance(Calendar,X757,W758,"f",FALSE)</f>
        <v>44488</v>
      </c>
      <c r="Y758" s="1404">
        <f>_xll.qlCalendarAdvance(Calendar,X758,NDays&amp;"D")</f>
        <v>44488</v>
      </c>
      <c r="Z758" s="1403">
        <v>2.5475995974548662E-2</v>
      </c>
      <c r="AA758" s="1411">
        <v>2.5245880531813425E-2</v>
      </c>
    </row>
    <row r="759" spans="19:27" x14ac:dyDescent="0.2">
      <c r="S759" s="399"/>
      <c r="T759" s="1401"/>
      <c r="W759" s="864" t="str">
        <f t="shared" si="21"/>
        <v>1w</v>
      </c>
      <c r="X759" s="1405">
        <f>_xll.qlCalendarAdvance(Calendar,X758,W759,"f",FALSE)</f>
        <v>44495</v>
      </c>
      <c r="Y759" s="1404">
        <f>_xll.qlCalendarAdvance(Calendar,X759,NDays&amp;"D")</f>
        <v>44495</v>
      </c>
      <c r="Z759" s="1403">
        <v>2.5498528670082198E-2</v>
      </c>
      <c r="AA759" s="1411">
        <v>2.5269789953534794E-2</v>
      </c>
    </row>
    <row r="760" spans="19:27" x14ac:dyDescent="0.2">
      <c r="S760" s="399"/>
      <c r="T760" s="1401"/>
      <c r="W760" s="864" t="str">
        <f t="shared" si="21"/>
        <v>1w</v>
      </c>
      <c r="X760" s="1405">
        <f>_xll.qlCalendarAdvance(Calendar,X759,W760,"f",FALSE)</f>
        <v>44502</v>
      </c>
      <c r="Y760" s="1404">
        <f>_xll.qlCalendarAdvance(Calendar,X760,NDays&amp;"D")</f>
        <v>44502</v>
      </c>
      <c r="Z760" s="1403">
        <v>2.5520826312378446E-2</v>
      </c>
      <c r="AA760" s="1411">
        <v>2.5293465683330352E-2</v>
      </c>
    </row>
    <row r="761" spans="19:27" x14ac:dyDescent="0.2">
      <c r="S761" s="399"/>
      <c r="T761" s="1401"/>
      <c r="W761" s="864" t="str">
        <f t="shared" si="21"/>
        <v>1w</v>
      </c>
      <c r="X761" s="1405">
        <f>_xll.qlCalendarAdvance(Calendar,X760,W761,"f",FALSE)</f>
        <v>44509</v>
      </c>
      <c r="Y761" s="1404">
        <f>_xll.qlCalendarAdvance(Calendar,X761,NDays&amp;"D")</f>
        <v>44509</v>
      </c>
      <c r="Z761" s="1403">
        <v>2.5542888897496976E-2</v>
      </c>
      <c r="AA761" s="1411">
        <v>2.5316907721200099E-2</v>
      </c>
    </row>
    <row r="762" spans="19:27" x14ac:dyDescent="0.2">
      <c r="S762" s="399"/>
      <c r="T762" s="1401"/>
      <c r="W762" s="864" t="str">
        <f t="shared" si="21"/>
        <v>1w</v>
      </c>
      <c r="X762" s="1405">
        <f>_xll.qlCalendarAdvance(Calendar,X761,W762,"f",FALSE)</f>
        <v>44516</v>
      </c>
      <c r="Y762" s="1404">
        <f>_xll.qlCalendarAdvance(Calendar,X762,NDays&amp;"D")</f>
        <v>44516</v>
      </c>
      <c r="Z762" s="1403">
        <v>2.5564716421541397E-2</v>
      </c>
      <c r="AA762" s="1411">
        <v>2.5340116067144036E-2</v>
      </c>
    </row>
    <row r="763" spans="19:27" x14ac:dyDescent="0.2">
      <c r="S763" s="399"/>
      <c r="T763" s="1401"/>
      <c r="W763" s="864" t="str">
        <f t="shared" si="21"/>
        <v>1w</v>
      </c>
      <c r="X763" s="1405">
        <f>_xll.qlCalendarAdvance(Calendar,X762,W763,"f",FALSE)</f>
        <v>44523</v>
      </c>
      <c r="Y763" s="1404">
        <f>_xll.qlCalendarAdvance(Calendar,X763,NDays&amp;"D")</f>
        <v>44523</v>
      </c>
      <c r="Z763" s="1403">
        <v>2.5586308880654086E-2</v>
      </c>
      <c r="AA763" s="1411">
        <v>2.5363090721162163E-2</v>
      </c>
    </row>
    <row r="764" spans="19:27" x14ac:dyDescent="0.2">
      <c r="S764" s="399"/>
      <c r="T764" s="1401"/>
      <c r="W764" s="864" t="str">
        <f t="shared" si="21"/>
        <v>1w</v>
      </c>
      <c r="X764" s="1405">
        <f>_xll.qlCalendarAdvance(Calendar,X763,W764,"f",FALSE)</f>
        <v>44530</v>
      </c>
      <c r="Y764" s="1404">
        <f>_xll.qlCalendarAdvance(Calendar,X764,NDays&amp;"D")</f>
        <v>44530</v>
      </c>
      <c r="Z764" s="1403">
        <v>2.5602910171484024E-2</v>
      </c>
      <c r="AA764" s="1411">
        <v>2.5385831683092386E-2</v>
      </c>
    </row>
    <row r="765" spans="19:27" x14ac:dyDescent="0.2">
      <c r="S765" s="399"/>
      <c r="T765" s="1401"/>
      <c r="W765" s="864" t="str">
        <f t="shared" si="21"/>
        <v>1w</v>
      </c>
      <c r="X765" s="1405">
        <f>_xll.qlCalendarAdvance(Calendar,X764,W765,"f",FALSE)</f>
        <v>44537</v>
      </c>
      <c r="Y765" s="1404">
        <f>_xll.qlCalendarAdvance(Calendar,X765,NDays&amp;"D")</f>
        <v>44537</v>
      </c>
      <c r="Z765" s="1403">
        <v>2.5624063112094815E-2</v>
      </c>
      <c r="AA765" s="1411">
        <v>2.5408338952934706E-2</v>
      </c>
    </row>
    <row r="766" spans="19:27" x14ac:dyDescent="0.2">
      <c r="S766" s="399"/>
      <c r="T766" s="1401"/>
      <c r="W766" s="864" t="str">
        <f t="shared" si="21"/>
        <v>1w</v>
      </c>
      <c r="X766" s="1405">
        <f>_xll.qlCalendarAdvance(Calendar,X765,W766,"f",FALSE)</f>
        <v>44544</v>
      </c>
      <c r="Y766" s="1404">
        <f>_xll.qlCalendarAdvance(Calendar,X766,NDays&amp;"D")</f>
        <v>44544</v>
      </c>
      <c r="Z766" s="1403">
        <v>2.5644981007471701E-2</v>
      </c>
      <c r="AA766" s="1411">
        <v>2.5430612530689123E-2</v>
      </c>
    </row>
    <row r="767" spans="19:27" x14ac:dyDescent="0.2">
      <c r="S767" s="399"/>
      <c r="T767" s="1401"/>
      <c r="W767" s="864" t="str">
        <f t="shared" si="21"/>
        <v>1w</v>
      </c>
      <c r="X767" s="1405">
        <f>_xll.qlCalendarAdvance(Calendar,X766,W767,"f",FALSE)</f>
        <v>44551</v>
      </c>
      <c r="Y767" s="1404">
        <f>_xll.qlCalendarAdvance(Calendar,X767,NDays&amp;"D")</f>
        <v>44551</v>
      </c>
      <c r="Z767" s="1403">
        <v>2.566566385399912E-2</v>
      </c>
      <c r="AA767" s="1411">
        <v>2.545265241627459E-2</v>
      </c>
    </row>
    <row r="768" spans="19:27" x14ac:dyDescent="0.2">
      <c r="S768" s="399"/>
      <c r="T768" s="1401"/>
      <c r="W768" s="864" t="str">
        <f t="shared" si="21"/>
        <v>1w</v>
      </c>
      <c r="X768" s="1405">
        <f>_xll.qlCalendarAdvance(Calendar,X767,W768,"f",FALSE)</f>
        <v>44559</v>
      </c>
      <c r="Y768" s="1404">
        <f>_xll.qlCalendarAdvance(Calendar,X768,NDays&amp;"D")</f>
        <v>44559</v>
      </c>
      <c r="Z768" s="1403">
        <v>2.5689013573386772E-2</v>
      </c>
      <c r="AA768" s="1411">
        <v>2.5477554703239313E-2</v>
      </c>
    </row>
    <row r="769" spans="19:27" x14ac:dyDescent="0.2">
      <c r="S769" s="399"/>
      <c r="T769" s="1401"/>
      <c r="W769" s="864" t="str">
        <f t="shared" si="21"/>
        <v>1w</v>
      </c>
      <c r="X769" s="1405">
        <f>_xll.qlCalendarAdvance(Calendar,X768,W769,"f",FALSE)</f>
        <v>44566</v>
      </c>
      <c r="Y769" s="1404">
        <f>_xll.qlCalendarAdvance(Calendar,X769,NDays&amp;"D")</f>
        <v>44566</v>
      </c>
      <c r="Z769" s="1403">
        <v>2.5709192731824138E-2</v>
      </c>
      <c r="AA769" s="1411">
        <v>2.5499093819740803E-2</v>
      </c>
    </row>
    <row r="770" spans="19:27" x14ac:dyDescent="0.2">
      <c r="S770" s="399"/>
      <c r="T770" s="1401"/>
      <c r="W770" s="864" t="str">
        <f t="shared" si="21"/>
        <v>1w</v>
      </c>
      <c r="X770" s="1405">
        <f>_xll.qlCalendarAdvance(Calendar,X769,W770,"f",FALSE)</f>
        <v>44573</v>
      </c>
      <c r="Y770" s="1404">
        <f>_xll.qlCalendarAdvance(Calendar,X770,NDays&amp;"D")</f>
        <v>44573</v>
      </c>
      <c r="Z770" s="1403">
        <v>2.5729136830315896E-2</v>
      </c>
      <c r="AA770" s="1411">
        <v>2.5520399244073344E-2</v>
      </c>
    </row>
    <row r="771" spans="19:27" x14ac:dyDescent="0.2">
      <c r="S771" s="399"/>
      <c r="T771" s="1401"/>
      <c r="W771" s="864" t="str">
        <f t="shared" si="21"/>
        <v>1w</v>
      </c>
      <c r="X771" s="1405">
        <f>_xll.qlCalendarAdvance(Calendar,X770,W771,"f",FALSE)</f>
        <v>44580</v>
      </c>
      <c r="Y771" s="1404">
        <f>_xll.qlCalendarAdvance(Calendar,X771,NDays&amp;"D")</f>
        <v>44580</v>
      </c>
      <c r="Z771" s="1403">
        <v>2.5748845865412179E-2</v>
      </c>
      <c r="AA771" s="1411">
        <v>2.554147097591275E-2</v>
      </c>
    </row>
    <row r="772" spans="19:27" x14ac:dyDescent="0.2">
      <c r="S772" s="399"/>
      <c r="T772" s="1401"/>
      <c r="W772" s="864" t="str">
        <f t="shared" si="21"/>
        <v>1w</v>
      </c>
      <c r="X772" s="1405">
        <f>_xll.qlCalendarAdvance(Calendar,X771,W772,"f",FALSE)</f>
        <v>44587</v>
      </c>
      <c r="Y772" s="1404">
        <f>_xll.qlCalendarAdvance(Calendar,X772,NDays&amp;"D")</f>
        <v>44587</v>
      </c>
      <c r="Z772" s="1403">
        <v>2.5768319833708139E-2</v>
      </c>
      <c r="AA772" s="1411">
        <v>2.5562309015421114E-2</v>
      </c>
    </row>
    <row r="773" spans="19:27" x14ac:dyDescent="0.2">
      <c r="S773" s="399"/>
      <c r="T773" s="1401"/>
      <c r="W773" s="864" t="str">
        <f t="shared" si="21"/>
        <v>1w</v>
      </c>
      <c r="X773" s="1405">
        <f>_xll.qlCalendarAdvance(Calendar,X772,W773,"f",FALSE)</f>
        <v>44594</v>
      </c>
      <c r="Y773" s="1404">
        <f>_xll.qlCalendarAdvance(Calendar,X773,NDays&amp;"D")</f>
        <v>44594</v>
      </c>
      <c r="Z773" s="1403">
        <v>2.5787558731838554E-2</v>
      </c>
      <c r="AA773" s="1411">
        <v>2.558291336251739E-2</v>
      </c>
    </row>
    <row r="774" spans="19:27" x14ac:dyDescent="0.2">
      <c r="S774" s="399"/>
      <c r="T774" s="1401"/>
      <c r="W774" s="864" t="str">
        <f t="shared" si="21"/>
        <v>1w</v>
      </c>
      <c r="X774" s="1405">
        <f>_xll.qlCalendarAdvance(Calendar,X773,W774,"f",FALSE)</f>
        <v>44601</v>
      </c>
      <c r="Y774" s="1404">
        <f>_xll.qlCalendarAdvance(Calendar,X774,NDays&amp;"D")</f>
        <v>44601</v>
      </c>
      <c r="Z774" s="1403">
        <v>2.5804338474216863E-2</v>
      </c>
      <c r="AA774" s="1411">
        <v>2.5603284017201577E-2</v>
      </c>
    </row>
    <row r="775" spans="19:27" x14ac:dyDescent="0.2">
      <c r="S775" s="399"/>
      <c r="T775" s="1401"/>
      <c r="W775" s="864" t="str">
        <f t="shared" si="21"/>
        <v>1w</v>
      </c>
      <c r="X775" s="1405">
        <f>_xll.qlCalendarAdvance(Calendar,X774,W775,"f",FALSE)</f>
        <v>44608</v>
      </c>
      <c r="Y775" s="1404">
        <f>_xll.qlCalendarAdvance(Calendar,X775,NDays&amp;"D")</f>
        <v>44608</v>
      </c>
      <c r="Z775" s="1403">
        <v>2.5823122689200621E-2</v>
      </c>
      <c r="AA775" s="1411">
        <v>2.562342097939263E-2</v>
      </c>
    </row>
    <row r="776" spans="19:27" x14ac:dyDescent="0.2">
      <c r="S776" s="399"/>
      <c r="T776" s="1401"/>
      <c r="W776" s="864" t="str">
        <f t="shared" si="21"/>
        <v>1w</v>
      </c>
      <c r="X776" s="1405">
        <f>_xll.qlCalendarAdvance(Calendar,X775,W776,"f",FALSE)</f>
        <v>44615</v>
      </c>
      <c r="Y776" s="1404">
        <f>_xll.qlCalendarAdvance(Calendar,X776,NDays&amp;"D")</f>
        <v>44615</v>
      </c>
      <c r="Z776" s="1403">
        <v>2.5841671840022097E-2</v>
      </c>
      <c r="AA776" s="1411">
        <v>2.5643324249009503E-2</v>
      </c>
    </row>
    <row r="777" spans="19:27" x14ac:dyDescent="0.2">
      <c r="S777" s="399"/>
      <c r="T777" s="1401"/>
      <c r="W777" s="864" t="str">
        <f t="shared" si="21"/>
        <v>1w</v>
      </c>
      <c r="X777" s="1405">
        <f>_xll.qlCalendarAdvance(Calendar,X776,W777,"f",FALSE)</f>
        <v>44622</v>
      </c>
      <c r="Y777" s="1404">
        <f>_xll.qlCalendarAdvance(Calendar,X777,NDays&amp;"D")</f>
        <v>44622</v>
      </c>
      <c r="Z777" s="1403">
        <v>2.586651468923306E-2</v>
      </c>
      <c r="AA777" s="1411">
        <v>2.566299382613324E-2</v>
      </c>
    </row>
    <row r="778" spans="19:27" x14ac:dyDescent="0.2">
      <c r="S778" s="399"/>
      <c r="T778" s="1401"/>
      <c r="W778" s="864" t="str">
        <f t="shared" si="21"/>
        <v>1w</v>
      </c>
      <c r="X778" s="1405">
        <f>_xll.qlCalendarAdvance(Calendar,X777,W778,"f",FALSE)</f>
        <v>44629</v>
      </c>
      <c r="Y778" s="1404">
        <f>_xll.qlCalendarAdvance(Calendar,X778,NDays&amp;"D")</f>
        <v>44629</v>
      </c>
      <c r="Z778" s="1403">
        <v>2.5884547151349833E-2</v>
      </c>
      <c r="AA778" s="1411">
        <v>2.5682429710520704E-2</v>
      </c>
    </row>
    <row r="779" spans="19:27" x14ac:dyDescent="0.2">
      <c r="S779" s="399"/>
      <c r="T779" s="1401"/>
      <c r="W779" s="864" t="str">
        <f t="shared" si="21"/>
        <v>1w</v>
      </c>
      <c r="X779" s="1405">
        <f>_xll.qlCalendarAdvance(Calendar,X778,W779,"f",FALSE)</f>
        <v>44636</v>
      </c>
      <c r="Y779" s="1404">
        <f>_xll.qlCalendarAdvance(Calendar,X779,NDays&amp;"D")</f>
        <v>44636</v>
      </c>
      <c r="Z779" s="1403">
        <v>2.5902344492029758E-2</v>
      </c>
      <c r="AA779" s="1411">
        <v>2.5701631902333988E-2</v>
      </c>
    </row>
    <row r="780" spans="19:27" x14ac:dyDescent="0.2">
      <c r="S780" s="399"/>
      <c r="T780" s="1401"/>
      <c r="W780" s="864" t="str">
        <f t="shared" si="21"/>
        <v>1w</v>
      </c>
      <c r="X780" s="1405">
        <f>_xll.qlCalendarAdvance(Calendar,X779,W780,"f",FALSE)</f>
        <v>44643</v>
      </c>
      <c r="Y780" s="1404">
        <f>_xll.qlCalendarAdvance(Calendar,X780,NDays&amp;"D")</f>
        <v>44643</v>
      </c>
      <c r="Z780" s="1403">
        <v>2.5919906708129648E-2</v>
      </c>
      <c r="AA780" s="1411">
        <v>2.572060040157309E-2</v>
      </c>
    </row>
    <row r="781" spans="19:27" x14ac:dyDescent="0.2">
      <c r="S781" s="399"/>
      <c r="T781" s="1401"/>
      <c r="W781" s="864" t="str">
        <f t="shared" si="21"/>
        <v>1w</v>
      </c>
      <c r="X781" s="1405">
        <f>_xll.qlCalendarAdvance(Calendar,X780,W781,"f",FALSE)</f>
        <v>44650</v>
      </c>
      <c r="Y781" s="1404">
        <f>_xll.qlCalendarAdvance(Calendar,X781,NDays&amp;"D")</f>
        <v>44650</v>
      </c>
      <c r="Z781" s="1403">
        <v>2.5937233724185722E-2</v>
      </c>
      <c r="AA781" s="1411">
        <v>2.5739335207913827E-2</v>
      </c>
    </row>
    <row r="782" spans="19:27" x14ac:dyDescent="0.2">
      <c r="S782" s="399"/>
      <c r="T782" s="1401"/>
      <c r="W782" s="864" t="str">
        <f t="shared" si="21"/>
        <v>1w</v>
      </c>
      <c r="X782" s="1405">
        <f>_xll.qlCalendarAdvance(Calendar,X781,W782,"f",FALSE)</f>
        <v>44657</v>
      </c>
      <c r="Y782" s="1404">
        <f>_xll.qlCalendarAdvance(Calendar,X782,NDays&amp;"D")</f>
        <v>44657</v>
      </c>
      <c r="Z782" s="1403">
        <v>2.595222665781434E-2</v>
      </c>
      <c r="AA782" s="1411">
        <v>2.575783632151829E-2</v>
      </c>
    </row>
    <row r="783" spans="19:27" x14ac:dyDescent="0.2">
      <c r="S783" s="399"/>
      <c r="T783" s="1401"/>
      <c r="W783" s="864" t="str">
        <f t="shared" si="21"/>
        <v>1w</v>
      </c>
      <c r="X783" s="1405">
        <f>_xll.qlCalendarAdvance(Calendar,X782,W783,"f",FALSE)</f>
        <v>44664</v>
      </c>
      <c r="Y783" s="1404">
        <f>_xll.qlCalendarAdvance(Calendar,X783,NDays&amp;"D")</f>
        <v>44664</v>
      </c>
      <c r="Z783" s="1403">
        <v>2.5969089958935657E-2</v>
      </c>
      <c r="AA783" s="1411">
        <v>2.5776103742467527E-2</v>
      </c>
    </row>
    <row r="784" spans="19:27" x14ac:dyDescent="0.2">
      <c r="S784" s="399"/>
      <c r="T784" s="1401"/>
      <c r="W784" s="864" t="str">
        <f t="shared" si="21"/>
        <v>1w</v>
      </c>
      <c r="X784" s="1405">
        <f>_xll.qlCalendarAdvance(Calendar,X783,W784,"f",FALSE)</f>
        <v>44671</v>
      </c>
      <c r="Y784" s="1404">
        <f>_xll.qlCalendarAdvance(Calendar,X784,NDays&amp;"D")</f>
        <v>44671</v>
      </c>
      <c r="Z784" s="1403">
        <v>2.598570539495797E-2</v>
      </c>
      <c r="AA784" s="1411">
        <v>2.5794137470518397E-2</v>
      </c>
    </row>
    <row r="785" spans="19:27" x14ac:dyDescent="0.2">
      <c r="S785" s="399"/>
      <c r="T785" s="1401"/>
      <c r="W785" s="864" t="str">
        <f t="shared" si="21"/>
        <v>1w</v>
      </c>
      <c r="X785" s="1405">
        <f>_xll.qlCalendarAdvance(Calendar,X784,W785,"f",FALSE)</f>
        <v>44678</v>
      </c>
      <c r="Y785" s="1404">
        <f>_xll.qlCalendarAdvance(Calendar,X785,NDays&amp;"D")</f>
        <v>44678</v>
      </c>
      <c r="Z785" s="1403">
        <v>2.6002067387122879E-2</v>
      </c>
      <c r="AA785" s="1411">
        <v>2.5811937505670901E-2</v>
      </c>
    </row>
    <row r="786" spans="19:27" x14ac:dyDescent="0.2">
      <c r="S786" s="399"/>
      <c r="T786" s="1401"/>
      <c r="W786" s="864" t="str">
        <f t="shared" si="21"/>
        <v>1w</v>
      </c>
      <c r="X786" s="1405">
        <f>_xll.qlCalendarAdvance(Calendar,X785,W786,"f",FALSE)</f>
        <v>44685</v>
      </c>
      <c r="Y786" s="1404">
        <f>_xll.qlCalendarAdvance(Calendar,X786,NDays&amp;"D")</f>
        <v>44685</v>
      </c>
      <c r="Z786" s="1403">
        <v>2.6020195158901988E-2</v>
      </c>
      <c r="AA786" s="1411">
        <v>2.5829503847925039E-2</v>
      </c>
    </row>
    <row r="787" spans="19:27" x14ac:dyDescent="0.2">
      <c r="S787" s="399"/>
      <c r="T787" s="1401"/>
      <c r="W787" s="864" t="str">
        <f t="shared" si="21"/>
        <v>1w</v>
      </c>
      <c r="X787" s="1405">
        <f>_xll.qlCalendarAdvance(Calendar,X786,W787,"f",FALSE)</f>
        <v>44692</v>
      </c>
      <c r="Y787" s="1404">
        <f>_xll.qlCalendarAdvance(Calendar,X787,NDays&amp;"D")</f>
        <v>44692</v>
      </c>
      <c r="Z787" s="1403">
        <v>2.6036014258174138E-2</v>
      </c>
      <c r="AA787" s="1411">
        <v>2.5846836497361858E-2</v>
      </c>
    </row>
    <row r="788" spans="19:27" x14ac:dyDescent="0.2">
      <c r="S788" s="399"/>
      <c r="T788" s="1401"/>
      <c r="W788" s="864" t="str">
        <f t="shared" si="21"/>
        <v>1w</v>
      </c>
      <c r="X788" s="1405">
        <f>_xll.qlCalendarAdvance(Calendar,X787,W788,"f",FALSE)</f>
        <v>44699</v>
      </c>
      <c r="Y788" s="1404">
        <f>_xll.qlCalendarAdvance(Calendar,X788,NDays&amp;"D")</f>
        <v>44699</v>
      </c>
      <c r="Z788" s="1403">
        <v>2.6051562751338367E-2</v>
      </c>
      <c r="AA788" s="1411">
        <v>2.5863935453738218E-2</v>
      </c>
    </row>
    <row r="789" spans="19:27" x14ac:dyDescent="0.2">
      <c r="S789" s="399"/>
      <c r="T789" s="1401"/>
      <c r="W789" s="864" t="str">
        <f t="shared" si="21"/>
        <v>1w</v>
      </c>
      <c r="X789" s="1405">
        <f>_xll.qlCalendarAdvance(Calendar,X788,W789,"f",FALSE)</f>
        <v>44706</v>
      </c>
      <c r="Y789" s="1404">
        <f>_xll.qlCalendarAdvance(Calendar,X789,NDays&amp;"D")</f>
        <v>44706</v>
      </c>
      <c r="Z789" s="1403">
        <v>2.6066835119662707E-2</v>
      </c>
      <c r="AA789" s="1411">
        <v>2.5880800717135166E-2</v>
      </c>
    </row>
    <row r="790" spans="19:27" x14ac:dyDescent="0.2">
      <c r="S790" s="399"/>
      <c r="T790" s="1401"/>
      <c r="W790" s="864" t="str">
        <f t="shared" si="21"/>
        <v>1w</v>
      </c>
      <c r="X790" s="1405">
        <f>_xll.qlCalendarAdvance(Calendar,X789,W790,"f",FALSE)</f>
        <v>44713</v>
      </c>
      <c r="Y790" s="1404">
        <f>_xll.qlCalendarAdvance(Calendar,X790,NDays&amp;"D")</f>
        <v>44713</v>
      </c>
      <c r="Z790" s="1403">
        <v>2.6081825844383476E-2</v>
      </c>
      <c r="AA790" s="1411">
        <v>2.5897432287471656E-2</v>
      </c>
    </row>
    <row r="791" spans="19:27" x14ac:dyDescent="0.2">
      <c r="S791" s="399"/>
      <c r="T791" s="1401"/>
      <c r="W791" s="864" t="str">
        <f t="shared" si="21"/>
        <v>1w</v>
      </c>
      <c r="X791" s="1405">
        <f>_xll.qlCalendarAdvance(Calendar,X790,W791,"f",FALSE)</f>
        <v>44720</v>
      </c>
      <c r="Y791" s="1404">
        <f>_xll.qlCalendarAdvance(Calendar,X791,NDays&amp;"D")</f>
        <v>44720</v>
      </c>
      <c r="Z791" s="1403">
        <v>2.6096529406718492E-2</v>
      </c>
      <c r="AA791" s="1411">
        <v>2.5913830164909779E-2</v>
      </c>
    </row>
    <row r="792" spans="19:27" x14ac:dyDescent="0.2">
      <c r="S792" s="399"/>
      <c r="T792" s="1401"/>
      <c r="W792" s="864" t="str">
        <f t="shared" si="21"/>
        <v>1w</v>
      </c>
      <c r="X792" s="1405">
        <f>_xll.qlCalendarAdvance(Calendar,X791,W792,"f",FALSE)</f>
        <v>44727</v>
      </c>
      <c r="Y792" s="1404">
        <f>_xll.qlCalendarAdvance(Calendar,X792,NDays&amp;"D")</f>
        <v>44727</v>
      </c>
      <c r="Z792" s="1403">
        <v>2.6110940287859142E-2</v>
      </c>
      <c r="AA792" s="1411">
        <v>2.5929994349125352E-2</v>
      </c>
    </row>
    <row r="793" spans="19:27" x14ac:dyDescent="0.2">
      <c r="S793" s="399"/>
      <c r="T793" s="1401"/>
      <c r="W793" s="864" t="str">
        <f t="shared" si="21"/>
        <v>1w</v>
      </c>
      <c r="X793" s="1405">
        <f>_xll.qlCalendarAdvance(Calendar,X792,W793,"f",FALSE)</f>
        <v>44734</v>
      </c>
      <c r="Y793" s="1404">
        <f>_xll.qlCalendarAdvance(Calendar,X793,NDays&amp;"D")</f>
        <v>44734</v>
      </c>
      <c r="Z793" s="1403">
        <v>2.6125052968986245E-2</v>
      </c>
      <c r="AA793" s="1411">
        <v>2.5945924840280465E-2</v>
      </c>
    </row>
    <row r="794" spans="19:27" x14ac:dyDescent="0.2">
      <c r="S794" s="399"/>
      <c r="T794" s="1401"/>
      <c r="W794" s="864" t="str">
        <f t="shared" ref="W794:W857" si="22">W793</f>
        <v>1w</v>
      </c>
      <c r="X794" s="1405">
        <f>_xll.qlCalendarAdvance(Calendar,X793,W794,"f",FALSE)</f>
        <v>44741</v>
      </c>
      <c r="Y794" s="1404">
        <f>_xll.qlCalendarAdvance(Calendar,X794,NDays&amp;"D")</f>
        <v>44741</v>
      </c>
      <c r="Z794" s="1403">
        <v>2.6138861952705907E-2</v>
      </c>
      <c r="AA794" s="1411">
        <v>2.5961616983725122E-2</v>
      </c>
    </row>
    <row r="795" spans="19:27" x14ac:dyDescent="0.2">
      <c r="S795" s="399"/>
      <c r="T795" s="1401"/>
      <c r="W795" s="864" t="str">
        <f t="shared" si="22"/>
        <v>1w</v>
      </c>
      <c r="X795" s="1405">
        <f>_xll.qlCalendarAdvance(Calendar,X794,W795,"f",FALSE)</f>
        <v>44748</v>
      </c>
      <c r="Y795" s="1404">
        <f>_xll.qlCalendarAdvance(Calendar,X795,NDays&amp;"D")</f>
        <v>44748</v>
      </c>
      <c r="Z795" s="1403">
        <v>2.6152363609661725E-2</v>
      </c>
      <c r="AA795" s="1411">
        <v>2.5977018355077819E-2</v>
      </c>
    </row>
    <row r="796" spans="19:27" x14ac:dyDescent="0.2">
      <c r="S796" s="399"/>
      <c r="T796" s="1401"/>
      <c r="W796" s="864" t="str">
        <f t="shared" si="22"/>
        <v>1w</v>
      </c>
      <c r="X796" s="1405">
        <f>_xll.qlCalendarAdvance(Calendar,X795,W796,"f",FALSE)</f>
        <v>44755</v>
      </c>
      <c r="Y796" s="1404">
        <f>_xll.qlCalendarAdvance(Calendar,X796,NDays&amp;"D")</f>
        <v>44755</v>
      </c>
      <c r="Z796" s="1403">
        <v>2.6165557601722449E-2</v>
      </c>
      <c r="AA796" s="1411">
        <v>2.599211401086321E-2</v>
      </c>
    </row>
    <row r="797" spans="19:27" x14ac:dyDescent="0.2">
      <c r="S797" s="399"/>
      <c r="T797" s="1401"/>
      <c r="W797" s="864" t="str">
        <f t="shared" si="22"/>
        <v>1w</v>
      </c>
      <c r="X797" s="1405">
        <f>_xll.qlCalendarAdvance(Calendar,X796,W797,"f",FALSE)</f>
        <v>44762</v>
      </c>
      <c r="Y797" s="1404">
        <f>_xll.qlCalendarAdvance(Calendar,X797,NDays&amp;"D")</f>
        <v>44762</v>
      </c>
      <c r="Z797" s="1403">
        <v>2.6178443925838273E-2</v>
      </c>
      <c r="AA797" s="1411">
        <v>2.6006903951162341E-2</v>
      </c>
    </row>
    <row r="798" spans="19:27" x14ac:dyDescent="0.2">
      <c r="S798" s="399"/>
      <c r="T798" s="1401"/>
      <c r="W798" s="864" t="str">
        <f t="shared" si="22"/>
        <v>1w</v>
      </c>
      <c r="X798" s="1405">
        <f>_xll.qlCalendarAdvance(Calendar,X797,W798,"f",FALSE)</f>
        <v>44769</v>
      </c>
      <c r="Y798" s="1404">
        <f>_xll.qlCalendarAdvance(Calendar,X798,NDays&amp;"D")</f>
        <v>44769</v>
      </c>
      <c r="Z798" s="1403">
        <v>2.6191022579028101E-2</v>
      </c>
      <c r="AA798" s="1411">
        <v>2.6021388175732074E-2</v>
      </c>
    </row>
    <row r="799" spans="19:27" x14ac:dyDescent="0.2">
      <c r="S799" s="399"/>
      <c r="T799" s="1401"/>
      <c r="W799" s="864" t="str">
        <f t="shared" si="22"/>
        <v>1w</v>
      </c>
      <c r="X799" s="1405">
        <f>_xll.qlCalendarAdvance(Calendar,X798,W799,"f",FALSE)</f>
        <v>44776</v>
      </c>
      <c r="Y799" s="1404">
        <f>_xll.qlCalendarAdvance(Calendar,X799,NDays&amp;"D")</f>
        <v>44776</v>
      </c>
      <c r="Z799" s="1403">
        <v>2.62032935583866E-2</v>
      </c>
      <c r="AA799" s="1411">
        <v>2.6035566684653455E-2</v>
      </c>
    </row>
    <row r="800" spans="19:27" x14ac:dyDescent="0.2">
      <c r="S800" s="399"/>
      <c r="T800" s="1401"/>
      <c r="W800" s="864" t="str">
        <f t="shared" si="22"/>
        <v>1w</v>
      </c>
      <c r="X800" s="1405">
        <f>_xll.qlCalendarAdvance(Calendar,X799,W800,"f",FALSE)</f>
        <v>44783</v>
      </c>
      <c r="Y800" s="1404">
        <f>_xll.qlCalendarAdvance(Calendar,X800,NDays&amp;"D")</f>
        <v>44783</v>
      </c>
      <c r="Z800" s="1403">
        <v>2.6215256861076272E-2</v>
      </c>
      <c r="AA800" s="1411">
        <v>2.6049439477845437E-2</v>
      </c>
    </row>
    <row r="801" spans="19:27" x14ac:dyDescent="0.2">
      <c r="S801" s="399"/>
      <c r="T801" s="1401"/>
      <c r="W801" s="864" t="str">
        <f t="shared" si="22"/>
        <v>1w</v>
      </c>
      <c r="X801" s="1405">
        <f>_xll.qlCalendarAdvance(Calendar,X800,W801,"f",FALSE)</f>
        <v>44790</v>
      </c>
      <c r="Y801" s="1404">
        <f>_xll.qlCalendarAdvance(Calendar,X801,NDays&amp;"D")</f>
        <v>44790</v>
      </c>
      <c r="Z801" s="1403">
        <v>2.6226912484332732E-2</v>
      </c>
      <c r="AA801" s="1411">
        <v>2.6063006555389068E-2</v>
      </c>
    </row>
    <row r="802" spans="19:27" x14ac:dyDescent="0.2">
      <c r="S802" s="399"/>
      <c r="T802" s="1401"/>
      <c r="W802" s="864" t="str">
        <f t="shared" si="22"/>
        <v>1w</v>
      </c>
      <c r="X802" s="1405">
        <f>_xll.qlCalendarAdvance(Calendar,X801,W802,"f",FALSE)</f>
        <v>44797</v>
      </c>
      <c r="Y802" s="1404">
        <f>_xll.qlCalendarAdvance(Calendar,X802,NDays&amp;"D")</f>
        <v>44797</v>
      </c>
      <c r="Z802" s="1403">
        <v>2.6238260425462075E-2</v>
      </c>
      <c r="AA802" s="1411">
        <v>2.60762679172033E-2</v>
      </c>
    </row>
    <row r="803" spans="19:27" x14ac:dyDescent="0.2">
      <c r="S803" s="399"/>
      <c r="T803" s="1401"/>
      <c r="W803" s="864" t="str">
        <f t="shared" si="22"/>
        <v>1w</v>
      </c>
      <c r="X803" s="1405">
        <f>_xll.qlCalendarAdvance(Calendar,X802,W803,"f",FALSE)</f>
        <v>44804</v>
      </c>
      <c r="Y803" s="1404">
        <f>_xll.qlCalendarAdvance(Calendar,X803,NDays&amp;"D")</f>
        <v>44804</v>
      </c>
      <c r="Z803" s="1403">
        <v>2.6247628459212132E-2</v>
      </c>
      <c r="AA803" s="1411">
        <v>2.6089223563126041E-2</v>
      </c>
    </row>
    <row r="804" spans="19:27" x14ac:dyDescent="0.2">
      <c r="S804" s="399"/>
      <c r="T804" s="1401"/>
      <c r="W804" s="864" t="str">
        <f t="shared" si="22"/>
        <v>1w</v>
      </c>
      <c r="X804" s="1405">
        <f>_xll.qlCalendarAdvance(Calendar,X803,W804,"f",FALSE)</f>
        <v>44811</v>
      </c>
      <c r="Y804" s="1404">
        <f>_xll.qlCalendarAdvance(Calendar,X804,NDays&amp;"D")</f>
        <v>44811</v>
      </c>
      <c r="Z804" s="1403">
        <v>2.6258382235179897E-2</v>
      </c>
      <c r="AA804" s="1411">
        <v>2.6101873493238337E-2</v>
      </c>
    </row>
    <row r="805" spans="19:27" x14ac:dyDescent="0.2">
      <c r="S805" s="399"/>
      <c r="T805" s="1401"/>
      <c r="W805" s="864" t="str">
        <f t="shared" si="22"/>
        <v>1w</v>
      </c>
      <c r="X805" s="1405">
        <f>_xll.qlCalendarAdvance(Calendar,X804,W805,"f",FALSE)</f>
        <v>44818</v>
      </c>
      <c r="Y805" s="1404">
        <f>_xll.qlCalendarAdvance(Calendar,X805,NDays&amp;"D")</f>
        <v>44818</v>
      </c>
      <c r="Z805" s="1403">
        <v>2.6268828343291237E-2</v>
      </c>
      <c r="AA805" s="1411">
        <v>2.6114217707459142E-2</v>
      </c>
    </row>
    <row r="806" spans="19:27" x14ac:dyDescent="0.2">
      <c r="S806" s="399"/>
      <c r="T806" s="1401"/>
      <c r="W806" s="864" t="str">
        <f t="shared" si="22"/>
        <v>1w</v>
      </c>
      <c r="X806" s="1405">
        <f>_xll.qlCalendarAdvance(Calendar,X805,W806,"f",FALSE)</f>
        <v>44825</v>
      </c>
      <c r="Y806" s="1404">
        <f>_xll.qlCalendarAdvance(Calendar,X806,NDays&amp;"D")</f>
        <v>44825</v>
      </c>
      <c r="Z806" s="1403">
        <v>2.6278966781159287E-2</v>
      </c>
      <c r="AA806" s="1411">
        <v>2.6126256205869502E-2</v>
      </c>
    </row>
    <row r="807" spans="19:27" x14ac:dyDescent="0.2">
      <c r="S807" s="399"/>
      <c r="T807" s="1401"/>
      <c r="W807" s="864" t="str">
        <f t="shared" si="22"/>
        <v>1w</v>
      </c>
      <c r="X807" s="1405">
        <f>_xll.qlCalendarAdvance(Calendar,X806,W807,"f",FALSE)</f>
        <v>44832</v>
      </c>
      <c r="Y807" s="1404">
        <f>_xll.qlCalendarAdvance(Calendar,X807,NDays&amp;"D")</f>
        <v>44832</v>
      </c>
      <c r="Z807" s="1403">
        <v>2.6288797546463988E-2</v>
      </c>
      <c r="AA807" s="1411">
        <v>2.6137988988307326E-2</v>
      </c>
    </row>
    <row r="808" spans="19:27" x14ac:dyDescent="0.2">
      <c r="S808" s="399"/>
      <c r="T808" s="1401"/>
      <c r="W808" s="864" t="str">
        <f t="shared" si="22"/>
        <v>1w</v>
      </c>
      <c r="X808" s="1405">
        <f>_xll.qlCalendarAdvance(Calendar,X807,W808,"f",FALSE)</f>
        <v>44839</v>
      </c>
      <c r="Y808" s="1404">
        <f>_xll.qlCalendarAdvance(Calendar,X808,NDays&amp;"D")</f>
        <v>44839</v>
      </c>
      <c r="Z808" s="1403">
        <v>2.629988660563631E-2</v>
      </c>
      <c r="AA808" s="1411">
        <v>2.6149416054772612E-2</v>
      </c>
    </row>
    <row r="809" spans="19:27" x14ac:dyDescent="0.2">
      <c r="S809" s="399"/>
      <c r="T809" s="1401"/>
      <c r="W809" s="864" t="str">
        <f t="shared" si="22"/>
        <v>1w</v>
      </c>
      <c r="X809" s="1405">
        <f>_xll.qlCalendarAdvance(Calendar,X808,W809,"f",FALSE)</f>
        <v>44846</v>
      </c>
      <c r="Y809" s="1404">
        <f>_xll.qlCalendarAdvance(Calendar,X809,NDays&amp;"D")</f>
        <v>44846</v>
      </c>
      <c r="Z809" s="1403">
        <v>2.6309080702406822E-2</v>
      </c>
      <c r="AA809" s="1411">
        <v>2.6160537405265361E-2</v>
      </c>
    </row>
    <row r="810" spans="19:27" x14ac:dyDescent="0.2">
      <c r="S810" s="399"/>
      <c r="T810" s="1401"/>
      <c r="W810" s="864" t="str">
        <f t="shared" si="22"/>
        <v>1w</v>
      </c>
      <c r="X810" s="1405">
        <f>_xll.qlCalendarAdvance(Calendar,X809,W810,"f",FALSE)</f>
        <v>44853</v>
      </c>
      <c r="Y810" s="1404">
        <f>_xll.qlCalendarAdvance(Calendar,X810,NDays&amp;"D")</f>
        <v>44853</v>
      </c>
      <c r="Z810" s="1403">
        <v>2.6317967098058073E-2</v>
      </c>
      <c r="AA810" s="1411">
        <v>2.6171353039785572E-2</v>
      </c>
    </row>
    <row r="811" spans="19:27" x14ac:dyDescent="0.2">
      <c r="S811" s="399"/>
      <c r="T811" s="1401"/>
      <c r="W811" s="864" t="str">
        <f t="shared" si="22"/>
        <v>1w</v>
      </c>
      <c r="X811" s="1405">
        <f>_xll.qlCalendarAdvance(Calendar,X810,W811,"f",FALSE)</f>
        <v>44860</v>
      </c>
      <c r="Y811" s="1404">
        <f>_xll.qlCalendarAdvance(Calendar,X811,NDays&amp;"D")</f>
        <v>44860</v>
      </c>
      <c r="Z811" s="1403">
        <v>2.6326545790533076E-2</v>
      </c>
      <c r="AA811" s="1411">
        <v>2.61818629582522E-2</v>
      </c>
    </row>
    <row r="812" spans="19:27" x14ac:dyDescent="0.2">
      <c r="S812" s="399"/>
      <c r="T812" s="1401"/>
      <c r="W812" s="864" t="str">
        <f t="shared" si="22"/>
        <v>1w</v>
      </c>
      <c r="X812" s="1405">
        <f>_xll.qlCalendarAdvance(Calendar,X811,W812,"f",FALSE)</f>
        <v>44867</v>
      </c>
      <c r="Y812" s="1404">
        <f>_xll.qlCalendarAdvance(Calendar,X812,NDays&amp;"D")</f>
        <v>44867</v>
      </c>
      <c r="Z812" s="1403">
        <v>2.63348167778506E-2</v>
      </c>
      <c r="AA812" s="1411">
        <v>2.6192067160665244E-2</v>
      </c>
    </row>
    <row r="813" spans="19:27" x14ac:dyDescent="0.2">
      <c r="S813" s="399"/>
      <c r="T813" s="1401"/>
      <c r="W813" s="864" t="str">
        <f t="shared" si="22"/>
        <v>1w</v>
      </c>
      <c r="X813" s="1405">
        <f>_xll.qlCalendarAdvance(Calendar,X812,W813,"f",FALSE)</f>
        <v>44874</v>
      </c>
      <c r="Y813" s="1404">
        <f>_xll.qlCalendarAdvance(Calendar,X813,NDays&amp;"D")</f>
        <v>44874</v>
      </c>
      <c r="Z813" s="1403">
        <v>2.6342780058098134E-2</v>
      </c>
      <c r="AA813" s="1411">
        <v>2.6201965646943659E-2</v>
      </c>
    </row>
    <row r="814" spans="19:27" x14ac:dyDescent="0.2">
      <c r="S814" s="399"/>
      <c r="T814" s="1401"/>
      <c r="W814" s="864" t="str">
        <f t="shared" si="22"/>
        <v>1w</v>
      </c>
      <c r="X814" s="1405">
        <f>_xll.qlCalendarAdvance(Calendar,X813,W814,"f",FALSE)</f>
        <v>44881</v>
      </c>
      <c r="Y814" s="1404">
        <f>_xll.qlCalendarAdvance(Calendar,X814,NDays&amp;"D")</f>
        <v>44881</v>
      </c>
      <c r="Z814" s="1403">
        <v>2.6350435629435395E-2</v>
      </c>
      <c r="AA814" s="1411">
        <v>2.6211558417087444E-2</v>
      </c>
    </row>
    <row r="815" spans="19:27" x14ac:dyDescent="0.2">
      <c r="S815" s="399"/>
      <c r="T815" s="1401"/>
      <c r="W815" s="864" t="str">
        <f t="shared" si="22"/>
        <v>1w</v>
      </c>
      <c r="X815" s="1405">
        <f>_xll.qlCalendarAdvance(Calendar,X814,W815,"f",FALSE)</f>
        <v>44888</v>
      </c>
      <c r="Y815" s="1404">
        <f>_xll.qlCalendarAdvance(Calendar,X815,NDays&amp;"D")</f>
        <v>44888</v>
      </c>
      <c r="Z815" s="1403">
        <v>2.6357783490092577E-2</v>
      </c>
      <c r="AA815" s="1411">
        <v>2.6220845471177645E-2</v>
      </c>
    </row>
    <row r="816" spans="19:27" x14ac:dyDescent="0.2">
      <c r="S816" s="399"/>
      <c r="T816" s="1401"/>
      <c r="W816" s="864" t="str">
        <f t="shared" si="22"/>
        <v>1w</v>
      </c>
      <c r="X816" s="1405">
        <f>_xll.qlCalendarAdvance(Calendar,X815,W816,"f",FALSE)</f>
        <v>44895</v>
      </c>
      <c r="Y816" s="1404">
        <f>_xll.qlCalendarAdvance(Calendar,X816,NDays&amp;"D")</f>
        <v>44895</v>
      </c>
      <c r="Z816" s="1403">
        <v>2.636203202078264E-2</v>
      </c>
      <c r="AA816" s="1411">
        <v>2.622982680905217E-2</v>
      </c>
    </row>
    <row r="817" spans="19:27" x14ac:dyDescent="0.2">
      <c r="S817" s="399"/>
      <c r="T817" s="1401"/>
      <c r="W817" s="864" t="str">
        <f t="shared" si="22"/>
        <v>1w</v>
      </c>
      <c r="X817" s="1405">
        <f>_xll.qlCalendarAdvance(Calendar,X816,W817,"f",FALSE)</f>
        <v>44902</v>
      </c>
      <c r="Y817" s="1404">
        <f>_xll.qlCalendarAdvance(Calendar,X817,NDays&amp;"D")</f>
        <v>44902</v>
      </c>
      <c r="Z817" s="1403">
        <v>2.6368807438724325E-2</v>
      </c>
      <c r="AA817" s="1411">
        <v>2.6238502430792066E-2</v>
      </c>
    </row>
    <row r="818" spans="19:27" x14ac:dyDescent="0.2">
      <c r="S818" s="399"/>
      <c r="T818" s="1401"/>
      <c r="W818" s="864" t="str">
        <f t="shared" si="22"/>
        <v>1w</v>
      </c>
      <c r="X818" s="1405">
        <f>_xll.qlCalendarAdvance(Calendar,X817,W818,"f",FALSE)</f>
        <v>44909</v>
      </c>
      <c r="Y818" s="1404">
        <f>_xll.qlCalendarAdvance(Calendar,X818,NDays&amp;"D")</f>
        <v>44909</v>
      </c>
      <c r="Z818" s="1403">
        <v>2.6375275185388011E-2</v>
      </c>
      <c r="AA818" s="1411">
        <v>2.6246872336235239E-2</v>
      </c>
    </row>
    <row r="819" spans="19:27" x14ac:dyDescent="0.2">
      <c r="S819" s="399"/>
      <c r="T819" s="1401"/>
      <c r="W819" s="864" t="str">
        <f t="shared" si="22"/>
        <v>1w</v>
      </c>
      <c r="X819" s="1405">
        <f>_xll.qlCalendarAdvance(Calendar,X818,W819,"f",FALSE)</f>
        <v>44916</v>
      </c>
      <c r="Y819" s="1404">
        <f>_xll.qlCalendarAdvance(Calendar,X819,NDays&amp;"D")</f>
        <v>44916</v>
      </c>
      <c r="Z819" s="1403">
        <v>2.6381435259313964E-2</v>
      </c>
      <c r="AA819" s="1411">
        <v>2.6254936525543782E-2</v>
      </c>
    </row>
    <row r="820" spans="19:27" x14ac:dyDescent="0.2">
      <c r="S820" s="399"/>
      <c r="T820" s="1401"/>
      <c r="W820" s="864" t="str">
        <f t="shared" si="22"/>
        <v>1w</v>
      </c>
      <c r="X820" s="1405">
        <f>_xll.qlCalendarAdvance(Calendar,X819,W820,"f",FALSE)</f>
        <v>44923</v>
      </c>
      <c r="Y820" s="1404">
        <f>_xll.qlCalendarAdvance(Calendar,X820,NDays&amp;"D")</f>
        <v>44923</v>
      </c>
      <c r="Z820" s="1403">
        <v>2.638728765910639E-2</v>
      </c>
      <c r="AA820" s="1411">
        <v>2.6262694998555602E-2</v>
      </c>
    </row>
    <row r="821" spans="19:27" x14ac:dyDescent="0.2">
      <c r="S821" s="399"/>
      <c r="T821" s="1401"/>
      <c r="W821" s="864" t="str">
        <f t="shared" si="22"/>
        <v>1w</v>
      </c>
      <c r="X821" s="1405">
        <f>_xll.qlCalendarAdvance(Calendar,X820,W821,"f",FALSE)</f>
        <v>44930</v>
      </c>
      <c r="Y821" s="1404">
        <f>_xll.qlCalendarAdvance(Calendar,X821,NDays&amp;"D")</f>
        <v>44930</v>
      </c>
      <c r="Z821" s="1403">
        <v>2.6392832383443331E-2</v>
      </c>
      <c r="AA821" s="1411">
        <v>2.6270147755270701E-2</v>
      </c>
    </row>
    <row r="822" spans="19:27" x14ac:dyDescent="0.2">
      <c r="S822" s="399"/>
      <c r="T822" s="1401"/>
      <c r="W822" s="864" t="str">
        <f t="shared" si="22"/>
        <v>1w</v>
      </c>
      <c r="X822" s="1405">
        <f>_xll.qlCalendarAdvance(Calendar,X821,W822,"f",FALSE)</f>
        <v>44937</v>
      </c>
      <c r="Y822" s="1404">
        <f>_xll.qlCalendarAdvance(Calendar,X822,NDays&amp;"D")</f>
        <v>44937</v>
      </c>
      <c r="Z822" s="1403">
        <v>2.6398069431072174E-2</v>
      </c>
      <c r="AA822" s="1411">
        <v>2.6277294795770123E-2</v>
      </c>
    </row>
    <row r="823" spans="19:27" x14ac:dyDescent="0.2">
      <c r="S823" s="399"/>
      <c r="T823" s="1401"/>
      <c r="W823" s="864" t="str">
        <f t="shared" si="22"/>
        <v>1w</v>
      </c>
      <c r="X823" s="1405">
        <f>_xll.qlCalendarAdvance(Calendar,X822,W823,"f",FALSE)</f>
        <v>44944</v>
      </c>
      <c r="Y823" s="1404">
        <f>_xll.qlCalendarAdvance(Calendar,X823,NDays&amp;"D")</f>
        <v>44944</v>
      </c>
      <c r="Z823" s="1403">
        <v>2.640299880080604E-2</v>
      </c>
      <c r="AA823" s="1411">
        <v>2.6284136119891777E-2</v>
      </c>
    </row>
    <row r="824" spans="19:27" x14ac:dyDescent="0.2">
      <c r="S824" s="399"/>
      <c r="T824" s="1401"/>
      <c r="W824" s="864" t="str">
        <f t="shared" si="22"/>
        <v>1w</v>
      </c>
      <c r="X824" s="1405">
        <f>_xll.qlCalendarAdvance(Calendar,X823,W824,"f",FALSE)</f>
        <v>44951</v>
      </c>
      <c r="Y824" s="1404">
        <f>_xll.qlCalendarAdvance(Calendar,X824,NDays&amp;"D")</f>
        <v>44951</v>
      </c>
      <c r="Z824" s="1403">
        <v>2.6407620491531891E-2</v>
      </c>
      <c r="AA824" s="1411">
        <v>2.6290671727797754E-2</v>
      </c>
    </row>
    <row r="825" spans="19:27" x14ac:dyDescent="0.2">
      <c r="S825" s="399"/>
      <c r="T825" s="1401"/>
      <c r="W825" s="864" t="str">
        <f t="shared" si="22"/>
        <v>1w</v>
      </c>
      <c r="X825" s="1405">
        <f>_xll.qlCalendarAdvance(Calendar,X824,W825,"f",FALSE)</f>
        <v>44958</v>
      </c>
      <c r="Y825" s="1404">
        <f>_xll.qlCalendarAdvance(Calendar,X825,NDays&amp;"D")</f>
        <v>44958</v>
      </c>
      <c r="Z825" s="1403">
        <v>2.6411934502204238E-2</v>
      </c>
      <c r="AA825" s="1411">
        <v>2.6296901619244917E-2</v>
      </c>
    </row>
    <row r="826" spans="19:27" x14ac:dyDescent="0.2">
      <c r="S826" s="399"/>
      <c r="T826" s="1401"/>
      <c r="W826" s="864" t="str">
        <f t="shared" si="22"/>
        <v>1w</v>
      </c>
      <c r="X826" s="1405">
        <f>_xll.qlCalendarAdvance(Calendar,X825,W826,"f",FALSE)</f>
        <v>44965</v>
      </c>
      <c r="Y826" s="1404">
        <f>_xll.qlCalendarAdvance(Calendar,X826,NDays&amp;"D")</f>
        <v>44965</v>
      </c>
      <c r="Z826" s="1403">
        <v>2.6414757917360129E-2</v>
      </c>
      <c r="AA826" s="1411">
        <v>2.6302825794476403E-2</v>
      </c>
    </row>
    <row r="827" spans="19:27" x14ac:dyDescent="0.2">
      <c r="S827" s="399"/>
      <c r="T827" s="1401"/>
      <c r="W827" s="864" t="str">
        <f t="shared" si="22"/>
        <v>1w</v>
      </c>
      <c r="X827" s="1405">
        <f>_xll.qlCalendarAdvance(Calendar,X826,W827,"f",FALSE)</f>
        <v>44972</v>
      </c>
      <c r="Y827" s="1404">
        <f>_xll.qlCalendarAdvance(Calendar,X827,NDays&amp;"D")</f>
        <v>44972</v>
      </c>
      <c r="Z827" s="1403">
        <v>2.6418478274016808E-2</v>
      </c>
      <c r="AA827" s="1411">
        <v>2.6308444253249075E-2</v>
      </c>
    </row>
    <row r="828" spans="19:27" x14ac:dyDescent="0.2">
      <c r="S828" s="399"/>
      <c r="T828" s="1401"/>
      <c r="W828" s="864" t="str">
        <f t="shared" si="22"/>
        <v>1w</v>
      </c>
      <c r="X828" s="1405">
        <f>_xll.qlCalendarAdvance(Calendar,X827,W828,"f",FALSE)</f>
        <v>44979</v>
      </c>
      <c r="Y828" s="1404">
        <f>_xll.qlCalendarAdvance(Calendar,X828,NDays&amp;"D")</f>
        <v>44979</v>
      </c>
      <c r="Z828" s="1403">
        <v>2.6421890970119287E-2</v>
      </c>
      <c r="AA828" s="1411">
        <v>2.6313756995643978E-2</v>
      </c>
    </row>
    <row r="829" spans="19:27" x14ac:dyDescent="0.2">
      <c r="S829" s="399"/>
      <c r="T829" s="1401"/>
      <c r="W829" s="864" t="str">
        <f t="shared" si="22"/>
        <v>1w</v>
      </c>
      <c r="X829" s="1405">
        <f>_xll.qlCalendarAdvance(Calendar,X828,W829,"f",FALSE)</f>
        <v>44986</v>
      </c>
      <c r="Y829" s="1404">
        <f>_xll.qlCalendarAdvance(Calendar,X829,NDays&amp;"D")</f>
        <v>44986</v>
      </c>
      <c r="Z829" s="1403">
        <v>2.6428343096186829E-2</v>
      </c>
      <c r="AA829" s="1411">
        <v>2.6318764021661112E-2</v>
      </c>
    </row>
    <row r="830" spans="19:27" x14ac:dyDescent="0.2">
      <c r="S830" s="399"/>
      <c r="T830" s="1401"/>
      <c r="W830" s="864" t="str">
        <f t="shared" si="22"/>
        <v>1w</v>
      </c>
      <c r="X830" s="1405">
        <f>_xll.qlCalendarAdvance(Calendar,X829,W830,"f",FALSE)</f>
        <v>44993</v>
      </c>
      <c r="Y830" s="1404">
        <f>_xll.qlCalendarAdvance(Calendar,X830,NDays&amp;"D")</f>
        <v>44993</v>
      </c>
      <c r="Z830" s="1403">
        <v>2.643107513265805E-2</v>
      </c>
      <c r="AA830" s="1411">
        <v>2.6323465331300477E-2</v>
      </c>
    </row>
    <row r="831" spans="19:27" x14ac:dyDescent="0.2">
      <c r="S831" s="399"/>
      <c r="T831" s="1401"/>
      <c r="W831" s="864" t="str">
        <f t="shared" si="22"/>
        <v>1w</v>
      </c>
      <c r="X831" s="1405">
        <f>_xll.qlCalendarAdvance(Calendar,X830,W831,"f",FALSE)</f>
        <v>45000</v>
      </c>
      <c r="Y831" s="1404">
        <f>_xll.qlCalendarAdvance(Calendar,X831,NDays&amp;"D")</f>
        <v>45000</v>
      </c>
      <c r="Z831" s="1403">
        <v>2.6433499439808546E-2</v>
      </c>
      <c r="AA831" s="1411">
        <v>2.6327860924481028E-2</v>
      </c>
    </row>
    <row r="832" spans="19:27" x14ac:dyDescent="0.2">
      <c r="S832" s="399"/>
      <c r="T832" s="1401"/>
      <c r="W832" s="864" t="str">
        <f t="shared" si="22"/>
        <v>1w</v>
      </c>
      <c r="X832" s="1405">
        <f>_xll.qlCalendarAdvance(Calendar,X831,W832,"f",FALSE)</f>
        <v>45007</v>
      </c>
      <c r="Y832" s="1404">
        <f>_xll.qlCalendarAdvance(Calendar,X832,NDays&amp;"D")</f>
        <v>45007</v>
      </c>
      <c r="Z832" s="1403">
        <v>2.6435616017078049E-2</v>
      </c>
      <c r="AA832" s="1411">
        <v>2.6331950801202764E-2</v>
      </c>
    </row>
    <row r="833" spans="19:27" x14ac:dyDescent="0.2">
      <c r="S833" s="399"/>
      <c r="T833" s="1401"/>
      <c r="W833" s="864" t="str">
        <f t="shared" si="22"/>
        <v>1w</v>
      </c>
      <c r="X833" s="1405">
        <f>_xll.qlCalendarAdvance(Calendar,X832,W833,"f",FALSE)</f>
        <v>45014</v>
      </c>
      <c r="Y833" s="1404">
        <f>_xll.qlCalendarAdvance(Calendar,X833,NDays&amp;"D")</f>
        <v>45014</v>
      </c>
      <c r="Z833" s="1403">
        <v>2.6437425396981143E-2</v>
      </c>
      <c r="AA833" s="1411">
        <v>2.6335734961546731E-2</v>
      </c>
    </row>
    <row r="834" spans="19:27" x14ac:dyDescent="0.2">
      <c r="S834" s="399"/>
      <c r="T834" s="1401"/>
      <c r="W834" s="864" t="str">
        <f t="shared" si="22"/>
        <v>1w</v>
      </c>
      <c r="X834" s="1405">
        <f>_xll.qlCalendarAdvance(Calendar,X833,W834,"f",FALSE)</f>
        <v>45021</v>
      </c>
      <c r="Y834" s="1404">
        <f>_xll.qlCalendarAdvance(Calendar,X834,NDays&amp;"D")</f>
        <v>45021</v>
      </c>
      <c r="Z834" s="1403">
        <v>2.6437935987159447E-2</v>
      </c>
      <c r="AA834" s="1411">
        <v>2.6339213405431883E-2</v>
      </c>
    </row>
    <row r="835" spans="19:27" x14ac:dyDescent="0.2">
      <c r="S835" s="399"/>
      <c r="T835" s="1401"/>
      <c r="W835" s="864" t="str">
        <f t="shared" si="22"/>
        <v>1w</v>
      </c>
      <c r="X835" s="1405">
        <f>_xll.qlCalendarAdvance(Calendar,X834,W835,"f",FALSE)</f>
        <v>45028</v>
      </c>
      <c r="Y835" s="1404">
        <f>_xll.qlCalendarAdvance(Calendar,X835,NDays&amp;"D")</f>
        <v>45028</v>
      </c>
      <c r="Z835" s="1403">
        <v>2.6439218458293109E-2</v>
      </c>
      <c r="AA835" s="1411">
        <v>2.6342386132696127E-2</v>
      </c>
    </row>
    <row r="836" spans="19:27" x14ac:dyDescent="0.2">
      <c r="S836" s="399"/>
      <c r="T836" s="1401"/>
      <c r="W836" s="864" t="str">
        <f t="shared" si="22"/>
        <v>1w</v>
      </c>
      <c r="X836" s="1405">
        <f>_xll.qlCalendarAdvance(Calendar,X835,W836,"f",FALSE)</f>
        <v>45035</v>
      </c>
      <c r="Y836" s="1404">
        <f>_xll.qlCalendarAdvance(Calendar,X836,NDays&amp;"D")</f>
        <v>45035</v>
      </c>
      <c r="Z836" s="1403">
        <v>2.6440287095032294E-2</v>
      </c>
      <c r="AA836" s="1411">
        <v>2.6345253143744696E-2</v>
      </c>
    </row>
    <row r="837" spans="19:27" x14ac:dyDescent="0.2">
      <c r="S837" s="399"/>
      <c r="T837" s="1401"/>
      <c r="W837" s="864" t="str">
        <f t="shared" si="22"/>
        <v>1w</v>
      </c>
      <c r="X837" s="1405">
        <f>_xll.qlCalendarAdvance(Calendar,X836,W837,"f",FALSE)</f>
        <v>45042</v>
      </c>
      <c r="Y837" s="1404">
        <f>_xll.qlCalendarAdvance(Calendar,X837,NDays&amp;"D")</f>
        <v>45042</v>
      </c>
      <c r="Z837" s="1403">
        <v>2.6441182967421265E-2</v>
      </c>
      <c r="AA837" s="1411">
        <v>2.6347814438172357E-2</v>
      </c>
    </row>
    <row r="838" spans="19:27" x14ac:dyDescent="0.2">
      <c r="S838" s="399"/>
      <c r="T838" s="1401"/>
      <c r="W838" s="864" t="str">
        <f t="shared" si="22"/>
        <v>1w</v>
      </c>
      <c r="X838" s="1405">
        <f>_xll.qlCalendarAdvance(Calendar,X837,W838,"f",FALSE)</f>
        <v>45049</v>
      </c>
      <c r="Y838" s="1404">
        <f>_xll.qlCalendarAdvance(Calendar,X838,NDays&amp;"D")</f>
        <v>45049</v>
      </c>
      <c r="Z838" s="1403">
        <v>2.6442936352499592E-2</v>
      </c>
      <c r="AA838" s="1411">
        <v>2.6350070016141203E-2</v>
      </c>
    </row>
    <row r="839" spans="19:27" x14ac:dyDescent="0.2">
      <c r="S839" s="399"/>
      <c r="T839" s="1401"/>
      <c r="W839" s="864" t="str">
        <f t="shared" si="22"/>
        <v>1w</v>
      </c>
      <c r="X839" s="1405">
        <f>_xll.qlCalendarAdvance(Calendar,X838,W839,"f",FALSE)</f>
        <v>45056</v>
      </c>
      <c r="Y839" s="1404">
        <f>_xll.qlCalendarAdvance(Calendar,X839,NDays&amp;"D")</f>
        <v>45056</v>
      </c>
      <c r="Z839" s="1403">
        <v>2.6443614477252946E-2</v>
      </c>
      <c r="AA839" s="1411">
        <v>2.6352019877651234E-2</v>
      </c>
    </row>
    <row r="840" spans="19:27" x14ac:dyDescent="0.2">
      <c r="S840" s="399"/>
      <c r="T840" s="1401"/>
      <c r="W840" s="864" t="str">
        <f t="shared" si="22"/>
        <v>1w</v>
      </c>
      <c r="X840" s="1405">
        <f>_xll.qlCalendarAdvance(Calendar,X839,W840,"f",FALSE)</f>
        <v>45063</v>
      </c>
      <c r="Y840" s="1404">
        <f>_xll.qlCalendarAdvance(Calendar,X840,NDays&amp;"D")</f>
        <v>45063</v>
      </c>
      <c r="Z840" s="1403">
        <v>2.6444246042115177E-2</v>
      </c>
      <c r="AA840" s="1411">
        <v>2.635366402270245E-2</v>
      </c>
    </row>
    <row r="841" spans="19:27" x14ac:dyDescent="0.2">
      <c r="S841" s="399"/>
      <c r="T841" s="1401"/>
      <c r="W841" s="864" t="str">
        <f t="shared" si="22"/>
        <v>1w</v>
      </c>
      <c r="X841" s="1405">
        <f>_xll.qlCalendarAdvance(Calendar,X840,W841,"f",FALSE)</f>
        <v>45070</v>
      </c>
      <c r="Y841" s="1404">
        <f>_xll.qlCalendarAdvance(Calendar,X841,NDays&amp;"D")</f>
        <v>45070</v>
      </c>
      <c r="Z841" s="1403">
        <v>2.6444871673824973E-2</v>
      </c>
      <c r="AA841" s="1411">
        <v>2.6355002451213805E-2</v>
      </c>
    </row>
    <row r="842" spans="19:27" x14ac:dyDescent="0.2">
      <c r="S842" s="399"/>
      <c r="T842" s="1401"/>
      <c r="W842" s="864" t="str">
        <f t="shared" si="22"/>
        <v>1w</v>
      </c>
      <c r="X842" s="1405">
        <f>_xll.qlCalendarAdvance(Calendar,X841,W842,"f",FALSE)</f>
        <v>45077</v>
      </c>
      <c r="Y842" s="1404">
        <f>_xll.qlCalendarAdvance(Calendar,X842,NDays&amp;"D")</f>
        <v>45077</v>
      </c>
      <c r="Z842" s="1403">
        <v>2.644553199914745E-2</v>
      </c>
      <c r="AA842" s="1411">
        <v>2.6356035163185298E-2</v>
      </c>
    </row>
    <row r="843" spans="19:27" x14ac:dyDescent="0.2">
      <c r="S843" s="399"/>
      <c r="T843" s="1401"/>
      <c r="W843" s="864" t="str">
        <f t="shared" si="22"/>
        <v>1w</v>
      </c>
      <c r="X843" s="1405">
        <f>_xll.qlCalendarAdvance(Calendar,X842,W843,"f",FALSE)</f>
        <v>45084</v>
      </c>
      <c r="Y843" s="1404">
        <f>_xll.qlCalendarAdvance(Calendar,X843,NDays&amp;"D")</f>
        <v>45084</v>
      </c>
      <c r="Z843" s="1403">
        <v>2.6446267644876797E-2</v>
      </c>
      <c r="AA843" s="1411">
        <v>2.6356762158697977E-2</v>
      </c>
    </row>
    <row r="844" spans="19:27" x14ac:dyDescent="0.2">
      <c r="S844" s="399"/>
      <c r="T844" s="1401"/>
      <c r="W844" s="864" t="str">
        <f t="shared" si="22"/>
        <v>1w</v>
      </c>
      <c r="X844" s="1405">
        <f>_xll.qlCalendarAdvance(Calendar,X843,W844,"f",FALSE)</f>
        <v>45091</v>
      </c>
      <c r="Y844" s="1404">
        <f>_xll.qlCalendarAdvance(Calendar,X844,NDays&amp;"D")</f>
        <v>45091</v>
      </c>
      <c r="Z844" s="1403">
        <v>2.6447119237837147E-2</v>
      </c>
      <c r="AA844" s="1411">
        <v>2.6357183437670795E-2</v>
      </c>
    </row>
    <row r="845" spans="19:27" x14ac:dyDescent="0.2">
      <c r="S845" s="399"/>
      <c r="T845" s="1401"/>
      <c r="W845" s="864" t="str">
        <f t="shared" si="22"/>
        <v>1w</v>
      </c>
      <c r="X845" s="1405">
        <f>_xll.qlCalendarAdvance(Calendar,X844,W845,"f",FALSE)</f>
        <v>45098</v>
      </c>
      <c r="Y845" s="1404">
        <f>_xll.qlCalendarAdvance(Calendar,X845,NDays&amp;"D")</f>
        <v>45098</v>
      </c>
      <c r="Z845" s="1403">
        <v>2.6448127404900219E-2</v>
      </c>
      <c r="AA845" s="1411">
        <v>2.6357299000265844E-2</v>
      </c>
    </row>
    <row r="846" spans="19:27" x14ac:dyDescent="0.2">
      <c r="S846" s="399"/>
      <c r="T846" s="1401"/>
      <c r="W846" s="864" t="str">
        <f t="shared" si="22"/>
        <v>1w</v>
      </c>
      <c r="X846" s="1405">
        <f>_xll.qlCalendarAdvance(Calendar,X845,W846,"f",FALSE)</f>
        <v>45105</v>
      </c>
      <c r="Y846" s="1404">
        <f>_xll.qlCalendarAdvance(Calendar,X846,NDays&amp;"D")</f>
        <v>45105</v>
      </c>
      <c r="Z846" s="1403">
        <v>2.6449332615060439E-2</v>
      </c>
      <c r="AA846" s="1411">
        <v>2.6357143127276883E-2</v>
      </c>
    </row>
    <row r="847" spans="19:27" x14ac:dyDescent="0.2">
      <c r="S847" s="399"/>
      <c r="T847" s="1401"/>
      <c r="W847" s="864" t="str">
        <f t="shared" si="22"/>
        <v>1w</v>
      </c>
      <c r="X847" s="1405">
        <f>_xll.qlCalendarAdvance(Calendar,X846,W847,"f",FALSE)</f>
        <v>45112</v>
      </c>
      <c r="Y847" s="1404">
        <f>_xll.qlCalendarAdvance(Calendar,X847,NDays&amp;"D")</f>
        <v>45112</v>
      </c>
      <c r="Z847" s="1403">
        <v>2.6450761577968874E-2</v>
      </c>
      <c r="AA847" s="1411">
        <v>2.6357101932100724E-2</v>
      </c>
    </row>
    <row r="848" spans="19:27" x14ac:dyDescent="0.2">
      <c r="S848" s="399"/>
      <c r="T848" s="1401"/>
      <c r="W848" s="864" t="str">
        <f t="shared" si="22"/>
        <v>1w</v>
      </c>
      <c r="X848" s="1405">
        <f>_xll.qlCalendarAdvance(Calendar,X847,W848,"f",FALSE)</f>
        <v>45119</v>
      </c>
      <c r="Y848" s="1404">
        <f>_xll.qlCalendarAdvance(Calendar,X848,NDays&amp;"D")</f>
        <v>45119</v>
      </c>
      <c r="Z848" s="1403">
        <v>2.645241676148213E-2</v>
      </c>
      <c r="AA848" s="1411">
        <v>2.6357285474857273E-2</v>
      </c>
    </row>
    <row r="849" spans="19:27" x14ac:dyDescent="0.2">
      <c r="S849" s="399"/>
      <c r="T849" s="1401"/>
      <c r="W849" s="864" t="str">
        <f t="shared" si="22"/>
        <v>1w</v>
      </c>
      <c r="X849" s="1405">
        <f>_xll.qlCalendarAdvance(Calendar,X848,W849,"f",FALSE)</f>
        <v>45126</v>
      </c>
      <c r="Y849" s="1404">
        <f>_xll.qlCalendarAdvance(Calendar,X849,NDays&amp;"D")</f>
        <v>45126</v>
      </c>
      <c r="Z849" s="1403">
        <v>2.6454298165880349E-2</v>
      </c>
      <c r="AA849" s="1411">
        <v>2.635769375554653E-2</v>
      </c>
    </row>
    <row r="850" spans="19:27" x14ac:dyDescent="0.2">
      <c r="S850" s="399"/>
      <c r="T850" s="1401"/>
      <c r="W850" s="864" t="str">
        <f t="shared" si="22"/>
        <v>1w</v>
      </c>
      <c r="X850" s="1405">
        <f>_xll.qlCalendarAdvance(Calendar,X849,W850,"f",FALSE)</f>
        <v>45133</v>
      </c>
      <c r="Y850" s="1404">
        <f>_xll.qlCalendarAdvance(Calendar,X850,NDays&amp;"D")</f>
        <v>45133</v>
      </c>
      <c r="Z850" s="1403">
        <v>2.6456405791483305E-2</v>
      </c>
      <c r="AA850" s="1411">
        <v>2.6358326774411633E-2</v>
      </c>
    </row>
    <row r="851" spans="19:27" x14ac:dyDescent="0.2">
      <c r="S851" s="399"/>
      <c r="T851" s="1401"/>
      <c r="W851" s="864" t="str">
        <f t="shared" si="22"/>
        <v>1w</v>
      </c>
      <c r="X851" s="1405">
        <f>_xll.qlCalendarAdvance(Calendar,X850,W851,"f",FALSE)</f>
        <v>45140</v>
      </c>
      <c r="Y851" s="1404">
        <f>_xll.qlCalendarAdvance(Calendar,X851,NDays&amp;"D")</f>
        <v>45140</v>
      </c>
      <c r="Z851" s="1403">
        <v>2.6458739638651304E-2</v>
      </c>
      <c r="AA851" s="1411">
        <v>2.6359184531209445E-2</v>
      </c>
    </row>
    <row r="852" spans="19:27" x14ac:dyDescent="0.2">
      <c r="S852" s="399"/>
      <c r="T852" s="1401"/>
      <c r="W852" s="864" t="str">
        <f t="shared" si="22"/>
        <v>1w</v>
      </c>
      <c r="X852" s="1405">
        <f>_xll.qlCalendarAdvance(Calendar,X851,W852,"f",FALSE)</f>
        <v>45147</v>
      </c>
      <c r="Y852" s="1404">
        <f>_xll.qlCalendarAdvance(Calendar,X852,NDays&amp;"D")</f>
        <v>45147</v>
      </c>
      <c r="Z852" s="1403">
        <v>2.6461299707778125E-2</v>
      </c>
      <c r="AA852" s="1411">
        <v>2.6360267026021011E-2</v>
      </c>
    </row>
    <row r="853" spans="19:27" x14ac:dyDescent="0.2">
      <c r="S853" s="399"/>
      <c r="T853" s="1401"/>
      <c r="W853" s="864" t="str">
        <f t="shared" si="22"/>
        <v>1w</v>
      </c>
      <c r="X853" s="1405">
        <f>_xll.qlCalendarAdvance(Calendar,X852,W853,"f",FALSE)</f>
        <v>45154</v>
      </c>
      <c r="Y853" s="1404">
        <f>_xll.qlCalendarAdvance(Calendar,X853,NDays&amp;"D")</f>
        <v>45154</v>
      </c>
      <c r="Z853" s="1403">
        <v>2.6464085999299832E-2</v>
      </c>
      <c r="AA853" s="1411">
        <v>2.6361574258846332E-2</v>
      </c>
    </row>
    <row r="854" spans="19:27" x14ac:dyDescent="0.2">
      <c r="S854" s="399"/>
      <c r="T854" s="1401"/>
      <c r="W854" s="864" t="str">
        <f t="shared" si="22"/>
        <v>1w</v>
      </c>
      <c r="X854" s="1405">
        <f>_xll.qlCalendarAdvance(Calendar,X853,W854,"f",FALSE)</f>
        <v>45161</v>
      </c>
      <c r="Y854" s="1404">
        <f>_xll.qlCalendarAdvance(Calendar,X854,NDays&amp;"D")</f>
        <v>45161</v>
      </c>
      <c r="Z854" s="1403">
        <v>2.6467098513689492E-2</v>
      </c>
      <c r="AA854" s="1411">
        <v>2.6363106229685407E-2</v>
      </c>
    </row>
    <row r="855" spans="19:27" x14ac:dyDescent="0.2">
      <c r="S855" s="399"/>
      <c r="T855" s="1401"/>
      <c r="W855" s="864" t="str">
        <f t="shared" si="22"/>
        <v>1w</v>
      </c>
      <c r="X855" s="1405">
        <f>_xll.qlCalendarAdvance(Calendar,X854,W855,"f",FALSE)</f>
        <v>45168</v>
      </c>
      <c r="Y855" s="1404">
        <f>_xll.qlCalendarAdvance(Calendar,X855,NDays&amp;"D")</f>
        <v>45168</v>
      </c>
      <c r="Z855" s="1403">
        <v>2.6470337251460689E-2</v>
      </c>
      <c r="AA855" s="1411">
        <v>2.6364862938538236E-2</v>
      </c>
    </row>
    <row r="856" spans="19:27" x14ac:dyDescent="0.2">
      <c r="S856" s="399"/>
      <c r="T856" s="1401"/>
      <c r="W856" s="864" t="str">
        <f t="shared" si="22"/>
        <v>1w</v>
      </c>
      <c r="X856" s="1405">
        <f>_xll.qlCalendarAdvance(Calendar,X855,W856,"f",FALSE)</f>
        <v>45175</v>
      </c>
      <c r="Y856" s="1404">
        <f>_xll.qlCalendarAdvance(Calendar,X856,NDays&amp;"D")</f>
        <v>45175</v>
      </c>
      <c r="Z856" s="1403">
        <v>2.6472554098025066E-2</v>
      </c>
      <c r="AA856" s="1411">
        <v>2.636684438540482E-2</v>
      </c>
    </row>
    <row r="857" spans="19:27" x14ac:dyDescent="0.2">
      <c r="S857" s="399"/>
      <c r="T857" s="1401"/>
      <c r="W857" s="864" t="str">
        <f t="shared" si="22"/>
        <v>1w</v>
      </c>
      <c r="X857" s="1405">
        <f>_xll.qlCalendarAdvance(Calendar,X856,W857,"f",FALSE)</f>
        <v>45182</v>
      </c>
      <c r="Y857" s="1404">
        <f>_xll.qlCalendarAdvance(Calendar,X857,NDays&amp;"D")</f>
        <v>45182</v>
      </c>
      <c r="Z857" s="1403">
        <v>2.6476228859625073E-2</v>
      </c>
      <c r="AA857" s="1411">
        <v>2.6369050570285157E-2</v>
      </c>
    </row>
    <row r="858" spans="19:27" x14ac:dyDescent="0.2">
      <c r="S858" s="399"/>
      <c r="T858" s="1401"/>
      <c r="W858" s="864" t="str">
        <f t="shared" ref="W858:W921" si="23">W857</f>
        <v>1w</v>
      </c>
      <c r="X858" s="1405">
        <f>_xll.qlCalendarAdvance(Calendar,X857,W858,"f",FALSE)</f>
        <v>45189</v>
      </c>
      <c r="Y858" s="1404">
        <f>_xll.qlCalendarAdvance(Calendar,X858,NDays&amp;"D")</f>
        <v>45189</v>
      </c>
      <c r="Z858" s="1403">
        <v>2.6480129829928697E-2</v>
      </c>
      <c r="AA858" s="1411">
        <v>2.637148149317925E-2</v>
      </c>
    </row>
    <row r="859" spans="19:27" x14ac:dyDescent="0.2">
      <c r="S859" s="399"/>
      <c r="T859" s="1401"/>
      <c r="W859" s="864" t="str">
        <f t="shared" si="23"/>
        <v>1w</v>
      </c>
      <c r="X859" s="1405">
        <f>_xll.qlCalendarAdvance(Calendar,X858,W859,"f",FALSE)</f>
        <v>45196</v>
      </c>
      <c r="Y859" s="1404">
        <f>_xll.qlCalendarAdvance(Calendar,X859,NDays&amp;"D")</f>
        <v>45196</v>
      </c>
      <c r="Z859" s="1403">
        <v>2.6484257009593205E-2</v>
      </c>
      <c r="AA859" s="1411">
        <v>2.6374137154087096E-2</v>
      </c>
    </row>
    <row r="860" spans="19:27" x14ac:dyDescent="0.2">
      <c r="S860" s="399"/>
      <c r="T860" s="1401"/>
      <c r="W860" s="864" t="str">
        <f t="shared" si="23"/>
        <v>1w</v>
      </c>
      <c r="X860" s="1405">
        <f>_xll.qlCalendarAdvance(Calendar,X859,W860,"f",FALSE)</f>
        <v>45203</v>
      </c>
      <c r="Y860" s="1404">
        <f>_xll.qlCalendarAdvance(Calendar,X860,NDays&amp;"D")</f>
        <v>45203</v>
      </c>
      <c r="Z860" s="1403">
        <v>2.6489924311626365E-2</v>
      </c>
      <c r="AA860" s="1411">
        <v>2.6377017553089743E-2</v>
      </c>
    </row>
    <row r="861" spans="19:27" x14ac:dyDescent="0.2">
      <c r="S861" s="399"/>
      <c r="T861" s="1401"/>
      <c r="W861" s="864" t="str">
        <f t="shared" si="23"/>
        <v>1w</v>
      </c>
      <c r="X861" s="1405">
        <f>_xll.qlCalendarAdvance(Calendar,X860,W861,"f",FALSE)</f>
        <v>45210</v>
      </c>
      <c r="Y861" s="1404">
        <f>_xll.qlCalendarAdvance(Calendar,X861,NDays&amp;"D")</f>
        <v>45210</v>
      </c>
      <c r="Z861" s="1403">
        <v>2.6494520402581073E-2</v>
      </c>
      <c r="AA861" s="1411">
        <v>2.6380122690106145E-2</v>
      </c>
    </row>
    <row r="862" spans="19:27" x14ac:dyDescent="0.2">
      <c r="S862" s="399"/>
      <c r="T862" s="1401"/>
      <c r="W862" s="864" t="str">
        <f t="shared" si="23"/>
        <v>1w</v>
      </c>
      <c r="X862" s="1405">
        <f>_xll.qlCalendarAdvance(Calendar,X861,W862,"f",FALSE)</f>
        <v>45217</v>
      </c>
      <c r="Y862" s="1404">
        <f>_xll.qlCalendarAdvance(Calendar,X862,NDays&amp;"D")</f>
        <v>45217</v>
      </c>
      <c r="Z862" s="1403">
        <v>2.6499342721576596E-2</v>
      </c>
      <c r="AA862" s="1411">
        <v>2.6383452565217347E-2</v>
      </c>
    </row>
    <row r="863" spans="19:27" x14ac:dyDescent="0.2">
      <c r="S863" s="399"/>
      <c r="T863" s="1401"/>
      <c r="W863" s="864" t="str">
        <f t="shared" si="23"/>
        <v>1w</v>
      </c>
      <c r="X863" s="1405">
        <f>_xll.qlCalendarAdvance(Calendar,X862,W863,"f",FALSE)</f>
        <v>45224</v>
      </c>
      <c r="Y863" s="1404">
        <f>_xll.qlCalendarAdvance(Calendar,X863,NDays&amp;"D")</f>
        <v>45224</v>
      </c>
      <c r="Z863" s="1403">
        <v>2.6504391269432211E-2</v>
      </c>
      <c r="AA863" s="1411">
        <v>2.6387007178261257E-2</v>
      </c>
    </row>
    <row r="864" spans="19:27" x14ac:dyDescent="0.2">
      <c r="S864" s="399"/>
      <c r="T864" s="1401"/>
      <c r="W864" s="864" t="str">
        <f t="shared" si="23"/>
        <v>1w</v>
      </c>
      <c r="X864" s="1405">
        <f>_xll.qlCalendarAdvance(Calendar,X863,W864,"f",FALSE)</f>
        <v>45231</v>
      </c>
      <c r="Y864" s="1404">
        <f>_xll.qlCalendarAdvance(Calendar,X864,NDays&amp;"D")</f>
        <v>45231</v>
      </c>
      <c r="Z864" s="1403">
        <v>2.6509666047004186E-2</v>
      </c>
      <c r="AA864" s="1411">
        <v>2.6390786529481014E-2</v>
      </c>
    </row>
    <row r="865" spans="19:27" x14ac:dyDescent="0.2">
      <c r="S865" s="399"/>
      <c r="T865" s="1401"/>
      <c r="W865" s="864" t="str">
        <f t="shared" si="23"/>
        <v>1w</v>
      </c>
      <c r="X865" s="1405">
        <f>_xll.qlCalendarAdvance(Calendar,X864,W865,"f",FALSE)</f>
        <v>45238</v>
      </c>
      <c r="Y865" s="1404">
        <f>_xll.qlCalendarAdvance(Calendar,X865,NDays&amp;"D")</f>
        <v>45238</v>
      </c>
      <c r="Z865" s="1403">
        <v>2.6515167055190199E-2</v>
      </c>
      <c r="AA865" s="1411">
        <v>2.6394790618714525E-2</v>
      </c>
    </row>
    <row r="866" spans="19:27" x14ac:dyDescent="0.2">
      <c r="S866" s="399"/>
      <c r="T866" s="1401"/>
      <c r="W866" s="864" t="str">
        <f t="shared" si="23"/>
        <v>1w</v>
      </c>
      <c r="X866" s="1405">
        <f>_xll.qlCalendarAdvance(Calendar,X865,W866,"f",FALSE)</f>
        <v>45245</v>
      </c>
      <c r="Y866" s="1404">
        <f>_xll.qlCalendarAdvance(Calendar,X866,NDays&amp;"D")</f>
        <v>45245</v>
      </c>
      <c r="Z866" s="1403">
        <v>2.6520894294924921E-2</v>
      </c>
      <c r="AA866" s="1411">
        <v>2.6399019446042837E-2</v>
      </c>
    </row>
    <row r="867" spans="19:27" x14ac:dyDescent="0.2">
      <c r="S867" s="399"/>
      <c r="T867" s="1401"/>
      <c r="W867" s="864" t="str">
        <f t="shared" si="23"/>
        <v>1w</v>
      </c>
      <c r="X867" s="1405">
        <f>_xll.qlCalendarAdvance(Calendar,X866,W867,"f",FALSE)</f>
        <v>45252</v>
      </c>
      <c r="Y867" s="1404">
        <f>_xll.qlCalendarAdvance(Calendar,X867,NDays&amp;"D")</f>
        <v>45252</v>
      </c>
      <c r="Z867" s="1403">
        <v>2.6526847767181793E-2</v>
      </c>
      <c r="AA867" s="1411">
        <v>2.6403473011384904E-2</v>
      </c>
    </row>
    <row r="868" spans="19:27" x14ac:dyDescent="0.2">
      <c r="S868" s="399"/>
      <c r="T868" s="1401"/>
      <c r="W868" s="864" t="str">
        <f t="shared" si="23"/>
        <v>1w</v>
      </c>
      <c r="X868" s="1405">
        <f>_xll.qlCalendarAdvance(Calendar,X867,W868,"f",FALSE)</f>
        <v>45259</v>
      </c>
      <c r="Y868" s="1404">
        <f>_xll.qlCalendarAdvance(Calendar,X868,NDays&amp;"D")</f>
        <v>45259</v>
      </c>
      <c r="Z868" s="1403">
        <v>2.6533027472970368E-2</v>
      </c>
      <c r="AA868" s="1411">
        <v>2.6408151314902817E-2</v>
      </c>
    </row>
    <row r="869" spans="19:27" x14ac:dyDescent="0.2">
      <c r="S869" s="399"/>
      <c r="T869" s="1401"/>
      <c r="W869" s="864" t="str">
        <f t="shared" si="23"/>
        <v>1w</v>
      </c>
      <c r="X869" s="1405">
        <f>_xll.qlCalendarAdvance(Calendar,X868,W869,"f",FALSE)</f>
        <v>45266</v>
      </c>
      <c r="Y869" s="1404">
        <f>_xll.qlCalendarAdvance(Calendar,X869,NDays&amp;"D")</f>
        <v>45266</v>
      </c>
      <c r="Z869" s="1403">
        <v>2.6537970492464445E-2</v>
      </c>
      <c r="AA869" s="1411">
        <v>2.6413054356515531E-2</v>
      </c>
    </row>
    <row r="870" spans="19:27" x14ac:dyDescent="0.2">
      <c r="S870" s="399"/>
      <c r="T870" s="1401"/>
      <c r="W870" s="864" t="str">
        <f t="shared" si="23"/>
        <v>1w</v>
      </c>
      <c r="X870" s="1405">
        <f>_xll.qlCalendarAdvance(Calendar,X869,W870,"f",FALSE)</f>
        <v>45273</v>
      </c>
      <c r="Y870" s="1404">
        <f>_xll.qlCalendarAdvance(Calendar,X870,NDays&amp;"D")</f>
        <v>45273</v>
      </c>
      <c r="Z870" s="1403">
        <v>2.6544586029236754E-2</v>
      </c>
      <c r="AA870" s="1411">
        <v>2.6418182136223045E-2</v>
      </c>
    </row>
    <row r="871" spans="19:27" x14ac:dyDescent="0.2">
      <c r="S871" s="399"/>
      <c r="T871" s="1401"/>
      <c r="W871" s="864" t="str">
        <f t="shared" si="23"/>
        <v>1w</v>
      </c>
      <c r="X871" s="1405">
        <f>_xll.qlCalendarAdvance(Calendar,X870,W871,"f",FALSE)</f>
        <v>45280</v>
      </c>
      <c r="Y871" s="1404">
        <f>_xll.qlCalendarAdvance(Calendar,X871,NDays&amp;"D")</f>
        <v>45280</v>
      </c>
      <c r="Z871" s="1403">
        <v>2.6551427786203438E-2</v>
      </c>
      <c r="AA871" s="1411">
        <v>2.642353465402536E-2</v>
      </c>
    </row>
    <row r="872" spans="19:27" x14ac:dyDescent="0.2">
      <c r="S872" s="399"/>
      <c r="T872" s="1401"/>
      <c r="W872" s="864" t="str">
        <f t="shared" si="23"/>
        <v>1w</v>
      </c>
      <c r="X872" s="1405">
        <f>_xll.qlCalendarAdvance(Calendar,X871,W872,"f",FALSE)</f>
        <v>45287</v>
      </c>
      <c r="Y872" s="1404">
        <f>_xll.qlCalendarAdvance(Calendar,X872,NDays&amp;"D")</f>
        <v>45287</v>
      </c>
      <c r="Z872" s="1403">
        <v>2.65584957645125E-2</v>
      </c>
      <c r="AA872" s="1411">
        <v>2.6429111909922476E-2</v>
      </c>
    </row>
    <row r="873" spans="19:27" x14ac:dyDescent="0.2">
      <c r="S873" s="399"/>
      <c r="T873" s="1401"/>
      <c r="W873" s="864" t="str">
        <f t="shared" si="23"/>
        <v>1w</v>
      </c>
      <c r="X873" s="1405">
        <f>_xll.qlCalendarAdvance(Calendar,X872,W873,"f",FALSE)</f>
        <v>45294</v>
      </c>
      <c r="Y873" s="1404">
        <f>_xll.qlCalendarAdvance(Calendar,X873,NDays&amp;"D")</f>
        <v>45294</v>
      </c>
      <c r="Z873" s="1403">
        <v>2.6565789965354698E-2</v>
      </c>
      <c r="AA873" s="1411">
        <v>2.6434913903995438E-2</v>
      </c>
    </row>
    <row r="874" spans="19:27" x14ac:dyDescent="0.2">
      <c r="S874" s="399"/>
      <c r="T874" s="1401"/>
      <c r="W874" s="864" t="str">
        <f t="shared" si="23"/>
        <v>1w</v>
      </c>
      <c r="X874" s="1405">
        <f>_xll.qlCalendarAdvance(Calendar,X873,W874,"f",FALSE)</f>
        <v>45301</v>
      </c>
      <c r="Y874" s="1404">
        <f>_xll.qlCalendarAdvance(Calendar,X874,NDays&amp;"D")</f>
        <v>45301</v>
      </c>
      <c r="Z874" s="1403">
        <v>2.6573310389954634E-2</v>
      </c>
      <c r="AA874" s="1411">
        <v>2.6440940636244248E-2</v>
      </c>
    </row>
    <row r="875" spans="19:27" x14ac:dyDescent="0.2">
      <c r="S875" s="399"/>
      <c r="T875" s="1401"/>
      <c r="W875" s="864" t="str">
        <f t="shared" si="23"/>
        <v>1w</v>
      </c>
      <c r="X875" s="1405">
        <f>_xll.qlCalendarAdvance(Calendar,X874,W875,"f",FALSE)</f>
        <v>45308</v>
      </c>
      <c r="Y875" s="1404">
        <f>_xll.qlCalendarAdvance(Calendar,X875,NDays&amp;"D")</f>
        <v>45308</v>
      </c>
      <c r="Z875" s="1403">
        <v>2.6581057039576094E-2</v>
      </c>
      <c r="AA875" s="1411">
        <v>2.6447192106587858E-2</v>
      </c>
    </row>
    <row r="876" spans="19:27" x14ac:dyDescent="0.2">
      <c r="S876" s="399"/>
      <c r="T876" s="1401"/>
      <c r="W876" s="864" t="str">
        <f t="shared" si="23"/>
        <v>1w</v>
      </c>
      <c r="X876" s="1405">
        <f>_xll.qlCalendarAdvance(Calendar,X875,W876,"f",FALSE)</f>
        <v>45315</v>
      </c>
      <c r="Y876" s="1404">
        <f>_xll.qlCalendarAdvance(Calendar,X876,NDays&amp;"D")</f>
        <v>45315</v>
      </c>
      <c r="Z876" s="1403">
        <v>2.6589029915521159E-2</v>
      </c>
      <c r="AA876" s="1411">
        <v>2.6453668315188361E-2</v>
      </c>
    </row>
    <row r="877" spans="19:27" x14ac:dyDescent="0.2">
      <c r="S877" s="399"/>
      <c r="T877" s="1401"/>
      <c r="W877" s="864" t="str">
        <f t="shared" si="23"/>
        <v>1w</v>
      </c>
      <c r="X877" s="1405">
        <f>_xll.qlCalendarAdvance(Calendar,X876,W877,"f",FALSE)</f>
        <v>45322</v>
      </c>
      <c r="Y877" s="1404">
        <f>_xll.qlCalendarAdvance(Calendar,X877,NDays&amp;"D")</f>
        <v>45322</v>
      </c>
      <c r="Z877" s="1403">
        <v>2.6595634195349323E-2</v>
      </c>
      <c r="AA877" s="1411">
        <v>2.6460369261883665E-2</v>
      </c>
    </row>
    <row r="878" spans="19:27" x14ac:dyDescent="0.2">
      <c r="S878" s="399"/>
      <c r="T878" s="1401"/>
      <c r="W878" s="864" t="str">
        <f t="shared" si="23"/>
        <v>1w</v>
      </c>
      <c r="X878" s="1405">
        <f>_xll.qlCalendarAdvance(Calendar,X877,W878,"f",FALSE)</f>
        <v>45329</v>
      </c>
      <c r="Y878" s="1404">
        <f>_xll.qlCalendarAdvance(Calendar,X878,NDays&amp;"D")</f>
        <v>45329</v>
      </c>
      <c r="Z878" s="1403">
        <v>2.6604042757858489E-2</v>
      </c>
      <c r="AA878" s="1411">
        <v>2.6467294946754816E-2</v>
      </c>
    </row>
    <row r="879" spans="19:27" x14ac:dyDescent="0.2">
      <c r="S879" s="399"/>
      <c r="T879" s="1401"/>
      <c r="W879" s="864" t="str">
        <f t="shared" si="23"/>
        <v>1w</v>
      </c>
      <c r="X879" s="1405">
        <f>_xll.qlCalendarAdvance(Calendar,X878,W879,"f",FALSE)</f>
        <v>45336</v>
      </c>
      <c r="Y879" s="1404">
        <f>_xll.qlCalendarAdvance(Calendar,X879,NDays&amp;"D")</f>
        <v>45336</v>
      </c>
      <c r="Z879" s="1403">
        <v>2.6612677534089198E-2</v>
      </c>
      <c r="AA879" s="1411">
        <v>2.647444536988286E-2</v>
      </c>
    </row>
    <row r="880" spans="19:27" x14ac:dyDescent="0.2">
      <c r="S880" s="399"/>
      <c r="T880" s="1401"/>
      <c r="W880" s="864" t="str">
        <f t="shared" si="23"/>
        <v>1w</v>
      </c>
      <c r="X880" s="1405">
        <f>_xll.qlCalendarAdvance(Calendar,X879,W880,"f",FALSE)</f>
        <v>45343</v>
      </c>
      <c r="Y880" s="1404">
        <f>_xll.qlCalendarAdvance(Calendar,X880,NDays&amp;"D")</f>
        <v>45343</v>
      </c>
      <c r="Z880" s="1403">
        <v>2.6621538525476874E-2</v>
      </c>
      <c r="AA880" s="1411">
        <v>2.6481820531348843E-2</v>
      </c>
    </row>
    <row r="881" spans="19:27" x14ac:dyDescent="0.2">
      <c r="S881" s="399"/>
      <c r="T881" s="1401"/>
      <c r="W881" s="864" t="str">
        <f t="shared" si="23"/>
        <v>1w</v>
      </c>
      <c r="X881" s="1405">
        <f>_xll.qlCalendarAdvance(Calendar,X880,W881,"f",FALSE)</f>
        <v>45350</v>
      </c>
      <c r="Y881" s="1404">
        <f>_xll.qlCalendarAdvance(Calendar,X881,NDays&amp;"D")</f>
        <v>45350</v>
      </c>
      <c r="Z881" s="1403">
        <v>2.6630625733492952E-2</v>
      </c>
      <c r="AA881" s="1411">
        <v>2.6489420430828581E-2</v>
      </c>
    </row>
    <row r="882" spans="19:27" x14ac:dyDescent="0.2">
      <c r="S882" s="399"/>
      <c r="T882" s="1401"/>
      <c r="W882" s="864" t="str">
        <f t="shared" si="23"/>
        <v>1w</v>
      </c>
      <c r="X882" s="1405">
        <f>_xll.qlCalendarAdvance(Calendar,X881,W882,"f",FALSE)</f>
        <v>45357</v>
      </c>
      <c r="Y882" s="1404">
        <f>_xll.qlCalendarAdvance(Calendar,X882,NDays&amp;"D")</f>
        <v>45357</v>
      </c>
      <c r="Z882" s="1403">
        <v>2.6643298533068925E-2</v>
      </c>
      <c r="AA882" s="1411">
        <v>2.6497245068727304E-2</v>
      </c>
    </row>
    <row r="883" spans="19:27" x14ac:dyDescent="0.2">
      <c r="S883" s="399"/>
      <c r="T883" s="1401"/>
      <c r="W883" s="864" t="str">
        <f t="shared" si="23"/>
        <v>1w</v>
      </c>
      <c r="X883" s="1405">
        <f>_xll.qlCalendarAdvance(Calendar,X882,W883,"f",FALSE)</f>
        <v>45364</v>
      </c>
      <c r="Y883" s="1404">
        <f>_xll.qlCalendarAdvance(Calendar,X883,NDays&amp;"D")</f>
        <v>45364</v>
      </c>
      <c r="Z883" s="1403">
        <v>2.6652871889403348E-2</v>
      </c>
      <c r="AA883" s="1411">
        <v>2.6505294444801875E-2</v>
      </c>
    </row>
    <row r="884" spans="19:27" x14ac:dyDescent="0.2">
      <c r="S884" s="399"/>
      <c r="T884" s="1401"/>
      <c r="W884" s="864" t="str">
        <f t="shared" si="23"/>
        <v>1w</v>
      </c>
      <c r="X884" s="1405">
        <f>_xll.qlCalendarAdvance(Calendar,X883,W884,"f",FALSE)</f>
        <v>45371</v>
      </c>
      <c r="Y884" s="1404">
        <f>_xll.qlCalendarAdvance(Calendar,X884,NDays&amp;"D")</f>
        <v>45371</v>
      </c>
      <c r="Z884" s="1403">
        <v>2.666267150068595E-2</v>
      </c>
      <c r="AA884" s="1411">
        <v>2.6513568559133338E-2</v>
      </c>
    </row>
    <row r="885" spans="19:27" x14ac:dyDescent="0.2">
      <c r="S885" s="399"/>
      <c r="T885" s="1401"/>
      <c r="W885" s="864" t="str">
        <f t="shared" si="23"/>
        <v>1w</v>
      </c>
      <c r="X885" s="1405">
        <f>_xll.qlCalendarAdvance(Calendar,X884,W885,"f",FALSE)</f>
        <v>45378</v>
      </c>
      <c r="Y885" s="1404">
        <f>_xll.qlCalendarAdvance(Calendar,X885,NDays&amp;"D")</f>
        <v>45378</v>
      </c>
      <c r="Z885" s="1403">
        <v>2.6672697275670076E-2</v>
      </c>
      <c r="AA885" s="1411">
        <v>2.6522067411802741E-2</v>
      </c>
    </row>
    <row r="886" spans="19:27" x14ac:dyDescent="0.2">
      <c r="S886" s="399"/>
      <c r="T886" s="1401"/>
      <c r="W886" s="864" t="str">
        <f t="shared" si="23"/>
        <v>1w</v>
      </c>
      <c r="X886" s="1405">
        <f>_xll.qlCalendarAdvance(Calendar,X885,W886,"f",FALSE)</f>
        <v>45385</v>
      </c>
      <c r="Y886" s="1404">
        <f>_xll.qlCalendarAdvance(Calendar,X886,NDays&amp;"D")</f>
        <v>45385</v>
      </c>
      <c r="Z886" s="1403">
        <v>2.6681195425078696E-2</v>
      </c>
      <c r="AA886" s="1411">
        <v>2.6530791002810084E-2</v>
      </c>
    </row>
    <row r="887" spans="19:27" x14ac:dyDescent="0.2">
      <c r="S887" s="399"/>
      <c r="T887" s="1401"/>
      <c r="W887" s="864" t="str">
        <f t="shared" si="23"/>
        <v>1w</v>
      </c>
      <c r="X887" s="1405">
        <f>_xll.qlCalendarAdvance(Calendar,X886,W887,"f",FALSE)</f>
        <v>45392</v>
      </c>
      <c r="Y887" s="1404">
        <f>_xll.qlCalendarAdvance(Calendar,X887,NDays&amp;"D")</f>
        <v>45392</v>
      </c>
      <c r="Z887" s="1403">
        <v>2.6691623272995395E-2</v>
      </c>
      <c r="AA887" s="1411">
        <v>2.6539739332074319E-2</v>
      </c>
    </row>
    <row r="888" spans="19:27" x14ac:dyDescent="0.2">
      <c r="S888" s="399"/>
      <c r="T888" s="1401"/>
      <c r="W888" s="864" t="str">
        <f t="shared" si="23"/>
        <v>1w</v>
      </c>
      <c r="X888" s="1405">
        <f>_xll.qlCalendarAdvance(Calendar,X887,W888,"f",FALSE)</f>
        <v>45399</v>
      </c>
      <c r="Y888" s="1404">
        <f>_xll.qlCalendarAdvance(Calendar,X888,NDays&amp;"D")</f>
        <v>45399</v>
      </c>
      <c r="Z888" s="1403">
        <v>2.6702225587846948E-2</v>
      </c>
      <c r="AA888" s="1411">
        <v>2.654891239975754E-2</v>
      </c>
    </row>
    <row r="889" spans="19:27" x14ac:dyDescent="0.2">
      <c r="S889" s="399"/>
      <c r="T889" s="1401"/>
      <c r="W889" s="864" t="str">
        <f t="shared" si="23"/>
        <v>1w</v>
      </c>
      <c r="X889" s="1405">
        <f>_xll.qlCalendarAdvance(Calendar,X888,W889,"f",FALSE)</f>
        <v>45406</v>
      </c>
      <c r="Y889" s="1404">
        <f>_xll.qlCalendarAdvance(Calendar,X889,NDays&amp;"D")</f>
        <v>45406</v>
      </c>
      <c r="Z889" s="1403">
        <v>2.6712978207968283E-2</v>
      </c>
      <c r="AA889" s="1411">
        <v>2.6558310205778701E-2</v>
      </c>
    </row>
    <row r="890" spans="19:27" x14ac:dyDescent="0.2">
      <c r="S890" s="399"/>
      <c r="T890" s="1401"/>
      <c r="W890" s="864" t="str">
        <f t="shared" si="23"/>
        <v>1w</v>
      </c>
      <c r="X890" s="1405">
        <f>_xll.qlCalendarAdvance(Calendar,X889,W890,"f",FALSE)</f>
        <v>45413</v>
      </c>
      <c r="Y890" s="1404">
        <f>_xll.qlCalendarAdvance(Calendar,X890,NDays&amp;"D")</f>
        <v>45413</v>
      </c>
      <c r="Z890" s="1403">
        <v>2.6725632319542621E-2</v>
      </c>
      <c r="AA890" s="1411">
        <v>2.6567932750137802E-2</v>
      </c>
    </row>
    <row r="891" spans="19:27" x14ac:dyDescent="0.2">
      <c r="S891" s="399"/>
      <c r="T891" s="1401"/>
      <c r="W891" s="864" t="str">
        <f t="shared" si="23"/>
        <v>1w</v>
      </c>
      <c r="X891" s="1405">
        <f>_xll.qlCalendarAdvance(Calendar,X890,W891,"f",FALSE)</f>
        <v>45420</v>
      </c>
      <c r="Y891" s="1404">
        <f>_xll.qlCalendarAdvance(Calendar,X891,NDays&amp;"D")</f>
        <v>45420</v>
      </c>
      <c r="Z891" s="1403">
        <v>2.6736614708374785E-2</v>
      </c>
      <c r="AA891" s="1411">
        <v>2.6577780032915888E-2</v>
      </c>
    </row>
    <row r="892" spans="19:27" x14ac:dyDescent="0.2">
      <c r="S892" s="399"/>
      <c r="T892" s="1401"/>
      <c r="W892" s="864" t="str">
        <f t="shared" si="23"/>
        <v>1w</v>
      </c>
      <c r="X892" s="1405">
        <f>_xll.qlCalendarAdvance(Calendar,X891,W892,"f",FALSE)</f>
        <v>45427</v>
      </c>
      <c r="Y892" s="1404">
        <f>_xll.qlCalendarAdvance(Calendar,X892,NDays&amp;"D")</f>
        <v>45427</v>
      </c>
      <c r="Z892" s="1403">
        <v>2.6747673120932562E-2</v>
      </c>
      <c r="AA892" s="1411">
        <v>2.6587852054031913E-2</v>
      </c>
    </row>
    <row r="893" spans="19:27" x14ac:dyDescent="0.2">
      <c r="S893" s="399"/>
      <c r="T893" s="1401"/>
      <c r="W893" s="864" t="str">
        <f t="shared" si="23"/>
        <v>1w</v>
      </c>
      <c r="X893" s="1405">
        <f>_xll.qlCalendarAdvance(Calendar,X892,W893,"f",FALSE)</f>
        <v>45434</v>
      </c>
      <c r="Y893" s="1404">
        <f>_xll.qlCalendarAdvance(Calendar,X893,NDays&amp;"D")</f>
        <v>45434</v>
      </c>
      <c r="Z893" s="1403">
        <v>2.6758783655440595E-2</v>
      </c>
      <c r="AA893" s="1411">
        <v>2.659814881364797E-2</v>
      </c>
    </row>
    <row r="894" spans="19:27" x14ac:dyDescent="0.2">
      <c r="S894" s="399"/>
      <c r="T894" s="1401"/>
      <c r="W894" s="864" t="str">
        <f t="shared" si="23"/>
        <v>1w</v>
      </c>
      <c r="X894" s="1405">
        <f>_xll.qlCalendarAdvance(Calendar,X893,W894,"f",FALSE)</f>
        <v>45441</v>
      </c>
      <c r="Y894" s="1404">
        <f>_xll.qlCalendarAdvance(Calendar,X894,NDays&amp;"D")</f>
        <v>45441</v>
      </c>
      <c r="Z894" s="1403">
        <v>2.6769922409855731E-2</v>
      </c>
      <c r="AA894" s="1411">
        <v>2.660867031176406E-2</v>
      </c>
    </row>
    <row r="895" spans="19:27" x14ac:dyDescent="0.2">
      <c r="S895" s="399"/>
      <c r="T895" s="1401"/>
      <c r="W895" s="864" t="str">
        <f t="shared" si="23"/>
        <v>1w</v>
      </c>
      <c r="X895" s="1405">
        <f>_xll.qlCalendarAdvance(Calendar,X894,W895,"f",FALSE)</f>
        <v>45448</v>
      </c>
      <c r="Y895" s="1404">
        <f>_xll.qlCalendarAdvance(Calendar,X895,NDays&amp;"D")</f>
        <v>45448</v>
      </c>
      <c r="Z895" s="1403">
        <v>2.6781065481873166E-2</v>
      </c>
      <c r="AA895" s="1411">
        <v>2.6619416548218089E-2</v>
      </c>
    </row>
    <row r="896" spans="19:27" x14ac:dyDescent="0.2">
      <c r="S896" s="399"/>
      <c r="T896" s="1401"/>
      <c r="W896" s="864" t="str">
        <f t="shared" si="23"/>
        <v>1w</v>
      </c>
      <c r="X896" s="1405">
        <f>_xll.qlCalendarAdvance(Calendar,X895,W896,"f",FALSE)</f>
        <v>45455</v>
      </c>
      <c r="Y896" s="1404">
        <f>_xll.qlCalendarAdvance(Calendar,X896,NDays&amp;"D")</f>
        <v>45455</v>
      </c>
      <c r="Z896" s="1403">
        <v>2.6792188968919422E-2</v>
      </c>
      <c r="AA896" s="1411">
        <v>2.6630387523253196E-2</v>
      </c>
    </row>
    <row r="897" spans="19:27" x14ac:dyDescent="0.2">
      <c r="S897" s="399"/>
      <c r="T897" s="1401"/>
      <c r="W897" s="864" t="str">
        <f t="shared" si="23"/>
        <v>1w</v>
      </c>
      <c r="X897" s="1405">
        <f>_xll.qlCalendarAdvance(Calendar,X896,W897,"f",FALSE)</f>
        <v>45462</v>
      </c>
      <c r="Y897" s="1404">
        <f>_xll.qlCalendarAdvance(Calendar,X897,NDays&amp;"D")</f>
        <v>45462</v>
      </c>
      <c r="Z897" s="1403">
        <v>2.6803268968157615E-2</v>
      </c>
      <c r="AA897" s="1411">
        <v>2.6641583236788335E-2</v>
      </c>
    </row>
    <row r="898" spans="19:27" x14ac:dyDescent="0.2">
      <c r="S898" s="399"/>
      <c r="T898" s="1401"/>
      <c r="W898" s="864" t="str">
        <f t="shared" si="23"/>
        <v>1w</v>
      </c>
      <c r="X898" s="1405">
        <f>_xll.qlCalendarAdvance(Calendar,X897,W898,"f",FALSE)</f>
        <v>45469</v>
      </c>
      <c r="Y898" s="1404">
        <f>_xll.qlCalendarAdvance(Calendar,X898,NDays&amp;"D")</f>
        <v>45469</v>
      </c>
      <c r="Z898" s="1403">
        <v>2.6814281588096452E-2</v>
      </c>
      <c r="AA898" s="1411">
        <v>2.6652996258743622E-2</v>
      </c>
    </row>
    <row r="899" spans="19:27" x14ac:dyDescent="0.2">
      <c r="S899" s="399"/>
      <c r="T899" s="1401"/>
      <c r="W899" s="864" t="str">
        <f t="shared" si="23"/>
        <v>1w</v>
      </c>
      <c r="X899" s="1405">
        <f>_xll.qlCalendarAdvance(Calendar,X898,W899,"f",FALSE)</f>
        <v>45476</v>
      </c>
      <c r="Y899" s="1404">
        <f>_xll.qlCalendarAdvance(Calendar,X899,NDays&amp;"D")</f>
        <v>45476</v>
      </c>
      <c r="Z899" s="1403">
        <v>2.6825208837194546E-2</v>
      </c>
      <c r="AA899" s="1411">
        <v>2.6664418546396007E-2</v>
      </c>
    </row>
    <row r="900" spans="19:27" x14ac:dyDescent="0.2">
      <c r="S900" s="399"/>
      <c r="T900" s="1401"/>
      <c r="W900" s="864" t="str">
        <f t="shared" si="23"/>
        <v>1w</v>
      </c>
      <c r="X900" s="1405">
        <f>_xll.qlCalendarAdvance(Calendar,X899,W900,"f",FALSE)</f>
        <v>45483</v>
      </c>
      <c r="Y900" s="1404">
        <f>_xll.qlCalendarAdvance(Calendar,X900,NDays&amp;"D")</f>
        <v>45483</v>
      </c>
      <c r="Z900" s="1403">
        <v>2.6836048205995638E-2</v>
      </c>
      <c r="AA900" s="1411">
        <v>2.6675753508463851E-2</v>
      </c>
    </row>
    <row r="901" spans="19:27" x14ac:dyDescent="0.2">
      <c r="S901" s="399"/>
      <c r="T901" s="1401"/>
      <c r="W901" s="864" t="str">
        <f t="shared" si="23"/>
        <v>1w</v>
      </c>
      <c r="X901" s="1405">
        <f>_xll.qlCalendarAdvance(Calendar,X900,W901,"f",FALSE)</f>
        <v>45490</v>
      </c>
      <c r="Y901" s="1404">
        <f>_xll.qlCalendarAdvance(Calendar,X901,NDays&amp;"D")</f>
        <v>45490</v>
      </c>
      <c r="Z901" s="1403">
        <v>2.6846799693783528E-2</v>
      </c>
      <c r="AA901" s="1411">
        <v>2.66870011450282E-2</v>
      </c>
    </row>
    <row r="902" spans="19:27" x14ac:dyDescent="0.2">
      <c r="S902" s="399"/>
      <c r="T902" s="1401"/>
      <c r="W902" s="864" t="str">
        <f t="shared" si="23"/>
        <v>1w</v>
      </c>
      <c r="X902" s="1405">
        <f>_xll.qlCalendarAdvance(Calendar,X901,W902,"f",FALSE)</f>
        <v>45497</v>
      </c>
      <c r="Y902" s="1404">
        <f>_xll.qlCalendarAdvance(Calendar,X902,NDays&amp;"D")</f>
        <v>45497</v>
      </c>
      <c r="Z902" s="1403">
        <v>2.6857463299848179E-2</v>
      </c>
      <c r="AA902" s="1411">
        <v>2.6698161455926961E-2</v>
      </c>
    </row>
    <row r="903" spans="19:27" x14ac:dyDescent="0.2">
      <c r="S903" s="399"/>
      <c r="T903" s="1401"/>
      <c r="W903" s="864" t="str">
        <f t="shared" si="23"/>
        <v>1w</v>
      </c>
      <c r="X903" s="1405">
        <f>_xll.qlCalendarAdvance(Calendar,X902,W903,"f",FALSE)</f>
        <v>45504</v>
      </c>
      <c r="Y903" s="1404">
        <f>_xll.qlCalendarAdvance(Calendar,X903,NDays&amp;"D")</f>
        <v>45504</v>
      </c>
      <c r="Z903" s="1403">
        <v>2.6868039023487483E-2</v>
      </c>
      <c r="AA903" s="1411">
        <v>2.6709234441241181E-2</v>
      </c>
    </row>
    <row r="904" spans="19:27" x14ac:dyDescent="0.2">
      <c r="S904" s="399"/>
      <c r="T904" s="1401"/>
      <c r="W904" s="864" t="str">
        <f t="shared" si="23"/>
        <v>1w</v>
      </c>
      <c r="X904" s="1405">
        <f>_xll.qlCalendarAdvance(Calendar,X903,W904,"f",FALSE)</f>
        <v>45511</v>
      </c>
      <c r="Y904" s="1404">
        <f>_xll.qlCalendarAdvance(Calendar,X904,NDays&amp;"D")</f>
        <v>45511</v>
      </c>
      <c r="Z904" s="1403">
        <v>2.6878526864000215E-2</v>
      </c>
      <c r="AA904" s="1411">
        <v>2.672022010097086E-2</v>
      </c>
    </row>
    <row r="905" spans="19:27" x14ac:dyDescent="0.2">
      <c r="S905" s="399"/>
      <c r="T905" s="1401"/>
      <c r="W905" s="864" t="str">
        <f t="shared" si="23"/>
        <v>1w</v>
      </c>
      <c r="X905" s="1405">
        <f>_xll.qlCalendarAdvance(Calendar,X904,W905,"f",FALSE)</f>
        <v>45518</v>
      </c>
      <c r="Y905" s="1404">
        <f>_xll.qlCalendarAdvance(Calendar,X905,NDays&amp;"D")</f>
        <v>45518</v>
      </c>
      <c r="Z905" s="1403">
        <v>2.6888926820695717E-2</v>
      </c>
      <c r="AA905" s="1411">
        <v>2.6731118435034951E-2</v>
      </c>
    </row>
    <row r="906" spans="19:27" x14ac:dyDescent="0.2">
      <c r="S906" s="399"/>
      <c r="T906" s="1401"/>
      <c r="W906" s="864" t="str">
        <f t="shared" si="23"/>
        <v>1w</v>
      </c>
      <c r="X906" s="1405">
        <f>_xll.qlCalendarAdvance(Calendar,X905,W906,"f",FALSE)</f>
        <v>45525</v>
      </c>
      <c r="Y906" s="1404">
        <f>_xll.qlCalendarAdvance(Calendar,X906,NDays&amp;"D")</f>
        <v>45525</v>
      </c>
      <c r="Z906" s="1403">
        <v>2.6899238892886857E-2</v>
      </c>
      <c r="AA906" s="1411">
        <v>2.6741929443514501E-2</v>
      </c>
    </row>
    <row r="907" spans="19:27" x14ac:dyDescent="0.2">
      <c r="S907" s="399"/>
      <c r="T907" s="1401"/>
      <c r="W907" s="864" t="str">
        <f t="shared" si="23"/>
        <v>1w</v>
      </c>
      <c r="X907" s="1405">
        <f>_xll.qlCalendarAdvance(Calendar,X906,W907,"f",FALSE)</f>
        <v>45532</v>
      </c>
      <c r="Y907" s="1404">
        <f>_xll.qlCalendarAdvance(Calendar,X907,NDays&amp;"D")</f>
        <v>45532</v>
      </c>
      <c r="Z907" s="1403">
        <v>2.6909463079893555E-2</v>
      </c>
      <c r="AA907" s="1411">
        <v>2.6752653126409509E-2</v>
      </c>
    </row>
    <row r="908" spans="19:27" x14ac:dyDescent="0.2">
      <c r="S908" s="399"/>
      <c r="T908" s="1401"/>
      <c r="W908" s="864" t="str">
        <f t="shared" si="23"/>
        <v>1w</v>
      </c>
      <c r="X908" s="1405">
        <f>_xll.qlCalendarAdvance(Calendar,X907,W908,"f",FALSE)</f>
        <v>45539</v>
      </c>
      <c r="Y908" s="1404">
        <f>_xll.qlCalendarAdvance(Calendar,X908,NDays&amp;"D")</f>
        <v>45539</v>
      </c>
      <c r="Z908" s="1403">
        <v>2.6917901576659995E-2</v>
      </c>
      <c r="AA908" s="1411">
        <v>2.676328948363893E-2</v>
      </c>
    </row>
    <row r="909" spans="19:27" x14ac:dyDescent="0.2">
      <c r="S909" s="399"/>
      <c r="T909" s="1401"/>
      <c r="W909" s="864" t="str">
        <f t="shared" si="23"/>
        <v>1w</v>
      </c>
      <c r="X909" s="1405">
        <f>_xll.qlCalendarAdvance(Calendar,X908,W909,"f",FALSE)</f>
        <v>45546</v>
      </c>
      <c r="Y909" s="1404">
        <f>_xll.qlCalendarAdvance(Calendar,X909,NDays&amp;"D")</f>
        <v>45546</v>
      </c>
      <c r="Z909" s="1403">
        <v>2.6927955529800006E-2</v>
      </c>
      <c r="AA909" s="1411">
        <v>2.6773838515202764E-2</v>
      </c>
    </row>
    <row r="910" spans="19:27" x14ac:dyDescent="0.2">
      <c r="S910" s="399"/>
      <c r="T910" s="1401"/>
      <c r="W910" s="864" t="str">
        <f t="shared" si="23"/>
        <v>1w</v>
      </c>
      <c r="X910" s="1405">
        <f>_xll.qlCalendarAdvance(Calendar,X909,W910,"f",FALSE)</f>
        <v>45553</v>
      </c>
      <c r="Y910" s="1404">
        <f>_xll.qlCalendarAdvance(Calendar,X910,NDays&amp;"D")</f>
        <v>45553</v>
      </c>
      <c r="Z910" s="1403">
        <v>2.6937921601983609E-2</v>
      </c>
      <c r="AA910" s="1411">
        <v>2.6784300221182056E-2</v>
      </c>
    </row>
    <row r="911" spans="19:27" x14ac:dyDescent="0.2">
      <c r="S911" s="399"/>
      <c r="T911" s="1401"/>
      <c r="W911" s="864" t="str">
        <f t="shared" si="23"/>
        <v>1w</v>
      </c>
      <c r="X911" s="1405">
        <f>_xll.qlCalendarAdvance(Calendar,X910,W911,"f",FALSE)</f>
        <v>45560</v>
      </c>
      <c r="Y911" s="1404">
        <f>_xll.qlCalendarAdvance(Calendar,X911,NDays&amp;"D")</f>
        <v>45560</v>
      </c>
      <c r="Z911" s="1403">
        <v>2.6951161684845813E-2</v>
      </c>
      <c r="AA911" s="1411">
        <v>2.6794674601414714E-2</v>
      </c>
    </row>
    <row r="912" spans="19:27" x14ac:dyDescent="0.2">
      <c r="S912" s="399"/>
      <c r="T912" s="1401"/>
      <c r="W912" s="864" t="str">
        <f t="shared" si="23"/>
        <v>1w</v>
      </c>
      <c r="X912" s="1405">
        <f>_xll.qlCalendarAdvance(Calendar,X911,W912,"f",FALSE)</f>
        <v>45567</v>
      </c>
      <c r="Y912" s="1404">
        <f>_xll.qlCalendarAdvance(Calendar,X912,NDays&amp;"D")</f>
        <v>45567</v>
      </c>
      <c r="Z912" s="1403">
        <v>2.6959265713728323E-2</v>
      </c>
      <c r="AA912" s="1411">
        <v>2.6804961656062831E-2</v>
      </c>
    </row>
    <row r="913" spans="19:27" x14ac:dyDescent="0.2">
      <c r="S913" s="399"/>
      <c r="T913" s="1401"/>
      <c r="W913" s="864" t="str">
        <f t="shared" si="23"/>
        <v>1w</v>
      </c>
      <c r="X913" s="1405">
        <f>_xll.qlCalendarAdvance(Calendar,X912,W913,"f",FALSE)</f>
        <v>45574</v>
      </c>
      <c r="Y913" s="1404">
        <f>_xll.qlCalendarAdvance(Calendar,X913,NDays&amp;"D")</f>
        <v>45574</v>
      </c>
      <c r="Z913" s="1403">
        <v>2.696896257565316E-2</v>
      </c>
      <c r="AA913" s="1411">
        <v>2.6815161384964314E-2</v>
      </c>
    </row>
    <row r="914" spans="19:27" x14ac:dyDescent="0.2">
      <c r="S914" s="399"/>
      <c r="T914" s="1401"/>
      <c r="W914" s="864" t="str">
        <f t="shared" si="23"/>
        <v>1w</v>
      </c>
      <c r="X914" s="1405">
        <f>_xll.qlCalendarAdvance(Calendar,X913,W914,"f",FALSE)</f>
        <v>45581</v>
      </c>
      <c r="Y914" s="1404">
        <f>_xll.qlCalendarAdvance(Calendar,X914,NDays&amp;"D")</f>
        <v>45581</v>
      </c>
      <c r="Z914" s="1403">
        <v>2.697857154778889E-2</v>
      </c>
      <c r="AA914" s="1411">
        <v>2.682527378820021E-2</v>
      </c>
    </row>
    <row r="915" spans="19:27" x14ac:dyDescent="0.2">
      <c r="S915" s="399"/>
      <c r="T915" s="1401"/>
      <c r="W915" s="864" t="str">
        <f t="shared" si="23"/>
        <v>1w</v>
      </c>
      <c r="X915" s="1405">
        <f>_xll.qlCalendarAdvance(Calendar,X914,W915,"f",FALSE)</f>
        <v>45588</v>
      </c>
      <c r="Y915" s="1404">
        <f>_xll.qlCalendarAdvance(Calendar,X915,NDays&amp;"D")</f>
        <v>45588</v>
      </c>
      <c r="Z915" s="1403">
        <v>2.6988092629502122E-2</v>
      </c>
      <c r="AA915" s="1411">
        <v>2.6835298865689472E-2</v>
      </c>
    </row>
    <row r="916" spans="19:27" x14ac:dyDescent="0.2">
      <c r="S916" s="399"/>
      <c r="T916" s="1401"/>
      <c r="W916" s="864" t="str">
        <f t="shared" si="23"/>
        <v>1w</v>
      </c>
      <c r="X916" s="1405">
        <f>_xll.qlCalendarAdvance(Calendar,X915,W916,"f",FALSE)</f>
        <v>45595</v>
      </c>
      <c r="Y916" s="1404">
        <f>_xll.qlCalendarAdvance(Calendar,X916,NDays&amp;"D")</f>
        <v>45595</v>
      </c>
      <c r="Z916" s="1403">
        <v>2.6997525820163862E-2</v>
      </c>
      <c r="AA916" s="1411">
        <v>2.6845236617594193E-2</v>
      </c>
    </row>
    <row r="917" spans="19:27" x14ac:dyDescent="0.2">
      <c r="S917" s="399"/>
      <c r="T917" s="1401"/>
      <c r="W917" s="864" t="str">
        <f t="shared" si="23"/>
        <v>1w</v>
      </c>
      <c r="X917" s="1405">
        <f>_xll.qlCalendarAdvance(Calendar,X916,W917,"f",FALSE)</f>
        <v>45602</v>
      </c>
      <c r="Y917" s="1404">
        <f>_xll.qlCalendarAdvance(Calendar,X917,NDays&amp;"D")</f>
        <v>45602</v>
      </c>
      <c r="Z917" s="1403">
        <v>2.7006871119153054E-2</v>
      </c>
      <c r="AA917" s="1411">
        <v>2.6855087043752279E-2</v>
      </c>
    </row>
    <row r="918" spans="19:27" x14ac:dyDescent="0.2">
      <c r="S918" s="399"/>
      <c r="T918" s="1401"/>
      <c r="W918" s="864" t="str">
        <f t="shared" si="23"/>
        <v>1w</v>
      </c>
      <c r="X918" s="1405">
        <f>_xll.qlCalendarAdvance(Calendar,X917,W918,"f",FALSE)</f>
        <v>45609</v>
      </c>
      <c r="Y918" s="1404">
        <f>_xll.qlCalendarAdvance(Calendar,X918,NDays&amp;"D")</f>
        <v>45609</v>
      </c>
      <c r="Z918" s="1403">
        <v>2.701612852584951E-2</v>
      </c>
      <c r="AA918" s="1411">
        <v>2.6864850144244778E-2</v>
      </c>
    </row>
    <row r="919" spans="19:27" x14ac:dyDescent="0.2">
      <c r="S919" s="399"/>
      <c r="T919" s="1401"/>
      <c r="W919" s="864" t="str">
        <f t="shared" si="23"/>
        <v>1w</v>
      </c>
      <c r="X919" s="1405">
        <f>_xll.qlCalendarAdvance(Calendar,X918,W919,"f",FALSE)</f>
        <v>45616</v>
      </c>
      <c r="Y919" s="1404">
        <f>_xll.qlCalendarAdvance(Calendar,X919,NDays&amp;"D")</f>
        <v>45616</v>
      </c>
      <c r="Z919" s="1403">
        <v>2.7025298039645391E-2</v>
      </c>
      <c r="AA919" s="1411">
        <v>2.6874525918990644E-2</v>
      </c>
    </row>
    <row r="920" spans="19:27" x14ac:dyDescent="0.2">
      <c r="S920" s="399"/>
      <c r="T920" s="1401"/>
      <c r="W920" s="864" t="str">
        <f t="shared" si="23"/>
        <v>1w</v>
      </c>
      <c r="X920" s="1405">
        <f>_xll.qlCalendarAdvance(Calendar,X919,W920,"f",FALSE)</f>
        <v>45623</v>
      </c>
      <c r="Y920" s="1404">
        <f>_xll.qlCalendarAdvance(Calendar,X920,NDays&amp;"D")</f>
        <v>45623</v>
      </c>
      <c r="Z920" s="1403">
        <v>2.7034379659931964E-2</v>
      </c>
      <c r="AA920" s="1411">
        <v>2.6884114367908829E-2</v>
      </c>
    </row>
    <row r="921" spans="19:27" x14ac:dyDescent="0.2">
      <c r="S921" s="399"/>
      <c r="T921" s="1401"/>
      <c r="W921" s="864" t="str">
        <f t="shared" si="23"/>
        <v>1w</v>
      </c>
      <c r="X921" s="1405">
        <f>_xll.qlCalendarAdvance(Calendar,X920,W921,"f",FALSE)</f>
        <v>45630</v>
      </c>
      <c r="Y921" s="1404">
        <f>_xll.qlCalendarAdvance(Calendar,X921,NDays&amp;"D")</f>
        <v>45630</v>
      </c>
      <c r="Z921" s="1403">
        <v>2.7040122299331271E-2</v>
      </c>
      <c r="AA921" s="1411">
        <v>2.6893615491242473E-2</v>
      </c>
    </row>
    <row r="922" spans="19:27" x14ac:dyDescent="0.2">
      <c r="S922" s="399"/>
      <c r="T922" s="1401"/>
      <c r="W922" s="864" t="str">
        <f t="shared" ref="W922:W985" si="24">W921</f>
        <v>1w</v>
      </c>
      <c r="X922" s="1405">
        <f>_xll.qlCalendarAdvance(Calendar,X921,W922,"f",FALSE)</f>
        <v>45637</v>
      </c>
      <c r="Y922" s="1404">
        <f>_xll.qlCalendarAdvance(Calendar,X922,NDays&amp;"D")</f>
        <v>45637</v>
      </c>
      <c r="Z922" s="1403">
        <v>2.7049039370166145E-2</v>
      </c>
      <c r="AA922" s="1411">
        <v>2.6903029288829483E-2</v>
      </c>
    </row>
    <row r="923" spans="19:27" x14ac:dyDescent="0.2">
      <c r="S923" s="399"/>
      <c r="T923" s="1401"/>
      <c r="W923" s="864" t="str">
        <f t="shared" si="24"/>
        <v>1w</v>
      </c>
      <c r="X923" s="1405">
        <f>_xll.qlCalendarAdvance(Calendar,X922,W923,"f",FALSE)</f>
        <v>45644</v>
      </c>
      <c r="Y923" s="1404">
        <f>_xll.qlCalendarAdvance(Calendar,X923,NDays&amp;"D")</f>
        <v>45644</v>
      </c>
      <c r="Z923" s="1403">
        <v>2.7057868558349366E-2</v>
      </c>
      <c r="AA923" s="1411">
        <v>2.6912355760588813E-2</v>
      </c>
    </row>
    <row r="924" spans="19:27" x14ac:dyDescent="0.2">
      <c r="S924" s="399"/>
      <c r="T924" s="1401"/>
      <c r="W924" s="864" t="str">
        <f t="shared" si="24"/>
        <v>1w</v>
      </c>
      <c r="X924" s="1405">
        <f>_xll.qlCalendarAdvance(Calendar,X923,W924,"f",FALSE)</f>
        <v>45653</v>
      </c>
      <c r="Y924" s="1404">
        <f>_xll.qlCalendarAdvance(Calendar,X924,NDays&amp;"D")</f>
        <v>45653</v>
      </c>
      <c r="Z924" s="1403">
        <v>2.7069091237119477E-2</v>
      </c>
      <c r="AA924" s="1411">
        <v>2.692751352068035E-2</v>
      </c>
    </row>
    <row r="925" spans="19:27" x14ac:dyDescent="0.2">
      <c r="S925" s="399"/>
      <c r="T925" s="1401"/>
      <c r="W925" s="864" t="str">
        <f t="shared" si="24"/>
        <v>1w</v>
      </c>
      <c r="X925" s="1405">
        <f>_xll.qlCalendarAdvance(Calendar,X924,W925,"f",FALSE)</f>
        <v>45660</v>
      </c>
      <c r="Y925" s="1404">
        <f>_xll.qlCalendarAdvance(Calendar,X925,NDays&amp;"D")</f>
        <v>45660</v>
      </c>
      <c r="Z925" s="1403">
        <v>2.7077719548537809E-2</v>
      </c>
      <c r="AA925" s="1411">
        <v>2.6936629260628047E-2</v>
      </c>
    </row>
    <row r="926" spans="19:27" x14ac:dyDescent="0.2">
      <c r="S926" s="399"/>
      <c r="T926" s="1401"/>
      <c r="W926" s="864" t="str">
        <f t="shared" si="24"/>
        <v>1w</v>
      </c>
      <c r="X926" s="1405">
        <f>_xll.qlCalendarAdvance(Calendar,X925,W926,"f",FALSE)</f>
        <v>45667</v>
      </c>
      <c r="Y926" s="1404">
        <f>_xll.qlCalendarAdvance(Calendar,X926,NDays&amp;"D")</f>
        <v>45667</v>
      </c>
      <c r="Z926" s="1403">
        <v>2.7086259975453036E-2</v>
      </c>
      <c r="AA926" s="1411">
        <v>2.6945657662402017E-2</v>
      </c>
    </row>
    <row r="927" spans="19:27" x14ac:dyDescent="0.2">
      <c r="S927" s="399"/>
      <c r="T927" s="1401"/>
      <c r="W927" s="864" t="str">
        <f t="shared" si="24"/>
        <v>1w</v>
      </c>
      <c r="X927" s="1405">
        <f>_xll.qlCalendarAdvance(Calendar,X926,W927,"f",FALSE)</f>
        <v>45674</v>
      </c>
      <c r="Y927" s="1404">
        <f>_xll.qlCalendarAdvance(Calendar,X927,NDays&amp;"D")</f>
        <v>45674</v>
      </c>
      <c r="Z927" s="1403">
        <v>2.709471251731314E-2</v>
      </c>
      <c r="AA927" s="1411">
        <v>2.6954598725921212E-2</v>
      </c>
    </row>
    <row r="928" spans="19:27" x14ac:dyDescent="0.2">
      <c r="S928" s="399"/>
      <c r="T928" s="1401"/>
      <c r="W928" s="864" t="str">
        <f t="shared" si="24"/>
        <v>1w</v>
      </c>
      <c r="X928" s="1405">
        <f>_xll.qlCalendarAdvance(Calendar,X927,W928,"f",FALSE)</f>
        <v>45681</v>
      </c>
      <c r="Y928" s="1404">
        <f>_xll.qlCalendarAdvance(Calendar,X928,NDays&amp;"D")</f>
        <v>45681</v>
      </c>
      <c r="Z928" s="1403">
        <v>2.7103077173571511E-2</v>
      </c>
      <c r="AA928" s="1411">
        <v>2.6963452451212643E-2</v>
      </c>
    </row>
    <row r="929" spans="19:27" x14ac:dyDescent="0.2">
      <c r="S929" s="399"/>
      <c r="T929" s="1401"/>
      <c r="W929" s="864" t="str">
        <f t="shared" si="24"/>
        <v>1w</v>
      </c>
      <c r="X929" s="1405">
        <f>_xll.qlCalendarAdvance(Calendar,X928,W929,"f",FALSE)</f>
        <v>45688</v>
      </c>
      <c r="Y929" s="1404">
        <f>_xll.qlCalendarAdvance(Calendar,X929,NDays&amp;"D")</f>
        <v>45688</v>
      </c>
      <c r="Z929" s="1403">
        <v>2.710977445955956E-2</v>
      </c>
      <c r="AA929" s="1411">
        <v>2.6972218838249299E-2</v>
      </c>
    </row>
    <row r="930" spans="19:27" x14ac:dyDescent="0.2">
      <c r="S930" s="399"/>
      <c r="T930" s="1401"/>
      <c r="W930" s="864" t="str">
        <f t="shared" si="24"/>
        <v>1w</v>
      </c>
      <c r="X930" s="1405">
        <f>_xll.qlCalendarAdvance(Calendar,X929,W930,"f",FALSE)</f>
        <v>45695</v>
      </c>
      <c r="Y930" s="1404">
        <f>_xll.qlCalendarAdvance(Calendar,X930,NDays&amp;"D")</f>
        <v>45695</v>
      </c>
      <c r="Z930" s="1403">
        <v>2.7117969013917057E-2</v>
      </c>
      <c r="AA930" s="1411">
        <v>2.6980897886977145E-2</v>
      </c>
    </row>
    <row r="931" spans="19:27" x14ac:dyDescent="0.2">
      <c r="S931" s="399"/>
      <c r="T931" s="1401"/>
      <c r="W931" s="864" t="str">
        <f t="shared" si="24"/>
        <v>1w</v>
      </c>
      <c r="X931" s="1405">
        <f>_xll.qlCalendarAdvance(Calendar,X930,W931,"f",FALSE)</f>
        <v>45702</v>
      </c>
      <c r="Y931" s="1404">
        <f>_xll.qlCalendarAdvance(Calendar,X931,NDays&amp;"D")</f>
        <v>45702</v>
      </c>
      <c r="Z931" s="1403">
        <v>2.7126075687432839E-2</v>
      </c>
      <c r="AA931" s="1411">
        <v>2.6989489597450216E-2</v>
      </c>
    </row>
    <row r="932" spans="19:27" x14ac:dyDescent="0.2">
      <c r="S932" s="399"/>
      <c r="T932" s="1401"/>
      <c r="W932" s="864" t="str">
        <f t="shared" si="24"/>
        <v>1w</v>
      </c>
      <c r="X932" s="1405">
        <f>_xll.qlCalendarAdvance(Calendar,X931,W932,"f",FALSE)</f>
        <v>45709</v>
      </c>
      <c r="Y932" s="1404">
        <f>_xll.qlCalendarAdvance(Calendar,X932,NDays&amp;"D")</f>
        <v>45709</v>
      </c>
      <c r="Z932" s="1403">
        <v>2.7134094479590573E-2</v>
      </c>
      <c r="AA932" s="1411">
        <v>2.6997993969587467E-2</v>
      </c>
    </row>
    <row r="933" spans="19:27" x14ac:dyDescent="0.2">
      <c r="S933" s="399"/>
      <c r="T933" s="1401"/>
      <c r="W933" s="864" t="str">
        <f t="shared" si="24"/>
        <v>1w</v>
      </c>
      <c r="X933" s="1405">
        <f>_xll.qlCalendarAdvance(Calendar,X932,W933,"f",FALSE)</f>
        <v>45716</v>
      </c>
      <c r="Y933" s="1404">
        <f>_xll.qlCalendarAdvance(Calendar,X933,NDays&amp;"D")</f>
        <v>45716</v>
      </c>
      <c r="Z933" s="1403">
        <v>2.7145138447717959E-2</v>
      </c>
      <c r="AA933" s="1411">
        <v>2.7006411003361878E-2</v>
      </c>
    </row>
    <row r="934" spans="19:27" x14ac:dyDescent="0.2">
      <c r="S934" s="399"/>
      <c r="T934" s="1401"/>
      <c r="W934" s="864" t="str">
        <f t="shared" si="24"/>
        <v>1w</v>
      </c>
      <c r="X934" s="1405">
        <f>_xll.qlCalendarAdvance(Calendar,X933,W934,"f",FALSE)</f>
        <v>45723</v>
      </c>
      <c r="Y934" s="1404">
        <f>_xll.qlCalendarAdvance(Calendar,X934,NDays&amp;"D")</f>
        <v>45723</v>
      </c>
      <c r="Z934" s="1403">
        <v>2.7157619070470637E-2</v>
      </c>
      <c r="AA934" s="1411">
        <v>2.7014740698800464E-2</v>
      </c>
    </row>
    <row r="935" spans="19:27" x14ac:dyDescent="0.2">
      <c r="S935" s="399"/>
      <c r="T935" s="1401"/>
      <c r="W935" s="864" t="str">
        <f t="shared" si="24"/>
        <v>1w</v>
      </c>
      <c r="X935" s="1405">
        <f>_xll.qlCalendarAdvance(Calendar,X934,W935,"f",FALSE)</f>
        <v>45730</v>
      </c>
      <c r="Y935" s="1404">
        <f>_xll.qlCalendarAdvance(Calendar,X935,NDays&amp;"D")</f>
        <v>45730</v>
      </c>
      <c r="Z935" s="1403">
        <v>2.7165345692856255E-2</v>
      </c>
      <c r="AA935" s="1411">
        <v>2.7022983055876214E-2</v>
      </c>
    </row>
    <row r="936" spans="19:27" x14ac:dyDescent="0.2">
      <c r="S936" s="399"/>
      <c r="T936" s="1401"/>
      <c r="W936" s="864" t="str">
        <f t="shared" si="24"/>
        <v>1w</v>
      </c>
      <c r="X936" s="1405">
        <f>_xll.qlCalendarAdvance(Calendar,X935,W936,"f",FALSE)</f>
        <v>45737</v>
      </c>
      <c r="Y936" s="1404">
        <f>_xll.qlCalendarAdvance(Calendar,X936,NDays&amp;"D")</f>
        <v>45737</v>
      </c>
      <c r="Z936" s="1403">
        <v>2.717298439990079E-2</v>
      </c>
      <c r="AA936" s="1411">
        <v>2.703113807456211E-2</v>
      </c>
    </row>
    <row r="937" spans="19:27" x14ac:dyDescent="0.2">
      <c r="S937" s="399"/>
      <c r="T937" s="1401"/>
      <c r="W937" s="864" t="str">
        <f t="shared" si="24"/>
        <v>1w</v>
      </c>
      <c r="X937" s="1405">
        <f>_xll.qlCalendarAdvance(Calendar,X936,W937,"f",FALSE)</f>
        <v>45744</v>
      </c>
      <c r="Y937" s="1404">
        <f>_xll.qlCalendarAdvance(Calendar,X937,NDays&amp;"D")</f>
        <v>45744</v>
      </c>
      <c r="Z937" s="1403">
        <v>2.7180535546496423E-2</v>
      </c>
      <c r="AA937" s="1411">
        <v>2.7039205754831135E-2</v>
      </c>
    </row>
    <row r="938" spans="19:27" x14ac:dyDescent="0.2">
      <c r="S938" s="399"/>
      <c r="T938" s="1401"/>
      <c r="W938" s="864" t="str">
        <f t="shared" si="24"/>
        <v>1w</v>
      </c>
      <c r="X938" s="1405">
        <f>_xll.qlCalendarAdvance(Calendar,X937,W938,"f",FALSE)</f>
        <v>45751</v>
      </c>
      <c r="Y938" s="1404">
        <f>_xll.qlCalendarAdvance(Calendar,X938,NDays&amp;"D")</f>
        <v>45751</v>
      </c>
      <c r="Z938" s="1403">
        <v>2.71834197979238E-2</v>
      </c>
      <c r="AA938" s="1411">
        <v>2.7047186096656278E-2</v>
      </c>
    </row>
    <row r="939" spans="19:27" x14ac:dyDescent="0.2">
      <c r="S939" s="399"/>
      <c r="T939" s="1401"/>
      <c r="W939" s="864" t="str">
        <f t="shared" si="24"/>
        <v>1w</v>
      </c>
      <c r="X939" s="1405">
        <f>_xll.qlCalendarAdvance(Calendar,X938,W939,"f",FALSE)</f>
        <v>45758</v>
      </c>
      <c r="Y939" s="1404">
        <f>_xll.qlCalendarAdvance(Calendar,X939,NDays&amp;"D")</f>
        <v>45758</v>
      </c>
      <c r="Z939" s="1403">
        <v>2.7190821835597609E-2</v>
      </c>
      <c r="AA939" s="1411">
        <v>2.7055079100064553E-2</v>
      </c>
    </row>
    <row r="940" spans="19:27" x14ac:dyDescent="0.2">
      <c r="S940" s="399"/>
      <c r="T940" s="1401"/>
      <c r="W940" s="864" t="str">
        <f t="shared" si="24"/>
        <v>1w</v>
      </c>
      <c r="X940" s="1405">
        <f>_xll.qlCalendarAdvance(Calendar,X939,W940,"f",FALSE)</f>
        <v>45769</v>
      </c>
      <c r="Y940" s="1404">
        <f>_xll.qlCalendarAdvance(Calendar,X940,NDays&amp;"D")</f>
        <v>45769</v>
      </c>
      <c r="Z940" s="1403">
        <v>2.7202306251649148E-2</v>
      </c>
      <c r="AA940" s="1411">
        <v>2.7064197089100572E-2</v>
      </c>
    </row>
    <row r="941" spans="19:27" x14ac:dyDescent="0.2">
      <c r="S941" s="399"/>
      <c r="T941" s="1401"/>
      <c r="W941" s="864" t="str">
        <f t="shared" si="24"/>
        <v>1w</v>
      </c>
      <c r="X941" s="1405">
        <f>_xll.qlCalendarAdvance(Calendar,X940,W941,"f",FALSE)</f>
        <v>45776</v>
      </c>
      <c r="Y941" s="1404">
        <f>_xll.qlCalendarAdvance(Calendar,X941,NDays&amp;"D")</f>
        <v>45776</v>
      </c>
      <c r="Z941" s="1403">
        <v>2.720952999243834E-2</v>
      </c>
      <c r="AA941" s="1411">
        <v>2.7071876845587983E-2</v>
      </c>
    </row>
    <row r="942" spans="19:27" x14ac:dyDescent="0.2">
      <c r="S942" s="399"/>
      <c r="T942" s="1401"/>
      <c r="W942" s="864" t="str">
        <f t="shared" si="24"/>
        <v>1w</v>
      </c>
      <c r="X942" s="1405">
        <f>_xll.qlCalendarAdvance(Calendar,X941,W942,"f",FALSE)</f>
        <v>45783</v>
      </c>
      <c r="Y942" s="1404">
        <f>_xll.qlCalendarAdvance(Calendar,X942,NDays&amp;"D")</f>
        <v>45783</v>
      </c>
      <c r="Z942" s="1403">
        <v>2.7218209036494297E-2</v>
      </c>
      <c r="AA942" s="1411">
        <v>2.7079469276409807E-2</v>
      </c>
    </row>
    <row r="943" spans="19:27" x14ac:dyDescent="0.2">
      <c r="S943" s="399"/>
      <c r="T943" s="1401"/>
      <c r="W943" s="864" t="str">
        <f t="shared" si="24"/>
        <v>1w</v>
      </c>
      <c r="X943" s="1405">
        <f>_xll.qlCalendarAdvance(Calendar,X942,W943,"f",FALSE)</f>
        <v>45790</v>
      </c>
      <c r="Y943" s="1404">
        <f>_xll.qlCalendarAdvance(Calendar,X943,NDays&amp;"D")</f>
        <v>45790</v>
      </c>
      <c r="Z943" s="1403">
        <v>2.7225320135036628E-2</v>
      </c>
      <c r="AA943" s="1411">
        <v>2.7086974381241857E-2</v>
      </c>
    </row>
    <row r="944" spans="19:27" x14ac:dyDescent="0.2">
      <c r="S944" s="399"/>
      <c r="T944" s="1401"/>
      <c r="W944" s="864" t="str">
        <f t="shared" si="24"/>
        <v>1w</v>
      </c>
      <c r="X944" s="1405">
        <f>_xll.qlCalendarAdvance(Calendar,X943,W944,"f",FALSE)</f>
        <v>45797</v>
      </c>
      <c r="Y944" s="1404">
        <f>_xll.qlCalendarAdvance(Calendar,X944,NDays&amp;"D")</f>
        <v>45797</v>
      </c>
      <c r="Z944" s="1403">
        <v>2.7232385172137438E-2</v>
      </c>
      <c r="AA944" s="1411">
        <v>2.7094392160246228E-2</v>
      </c>
    </row>
    <row r="945" spans="19:27" x14ac:dyDescent="0.2">
      <c r="S945" s="399"/>
      <c r="T945" s="1401"/>
      <c r="W945" s="864" t="str">
        <f t="shared" si="24"/>
        <v>1w</v>
      </c>
      <c r="X945" s="1405">
        <f>_xll.qlCalendarAdvance(Calendar,X944,W945,"f",FALSE)</f>
        <v>45804</v>
      </c>
      <c r="Y945" s="1404">
        <f>_xll.qlCalendarAdvance(Calendar,X945,NDays&amp;"D")</f>
        <v>45804</v>
      </c>
      <c r="Z945" s="1403">
        <v>2.7239410125394235E-2</v>
      </c>
      <c r="AA945" s="1411">
        <v>2.7101722613341872E-2</v>
      </c>
    </row>
    <row r="946" spans="19:27" x14ac:dyDescent="0.2">
      <c r="S946" s="399"/>
      <c r="T946" s="1401"/>
      <c r="W946" s="864" t="str">
        <f t="shared" si="24"/>
        <v>1w</v>
      </c>
      <c r="X946" s="1405">
        <f>_xll.qlCalendarAdvance(Calendar,X945,W946,"f",FALSE)</f>
        <v>45811</v>
      </c>
      <c r="Y946" s="1404">
        <f>_xll.qlCalendarAdvance(Calendar,X946,NDays&amp;"D")</f>
        <v>45811</v>
      </c>
      <c r="Z946" s="1403">
        <v>2.7246400972448584E-2</v>
      </c>
      <c r="AA946" s="1411">
        <v>2.7108965740609836E-2</v>
      </c>
    </row>
    <row r="947" spans="19:27" x14ac:dyDescent="0.2">
      <c r="S947" s="399"/>
      <c r="T947" s="1401"/>
      <c r="W947" s="864" t="str">
        <f t="shared" si="24"/>
        <v>1w</v>
      </c>
      <c r="X947" s="1405">
        <f>_xll.qlCalendarAdvance(Calendar,X946,W947,"f",FALSE)</f>
        <v>45818</v>
      </c>
      <c r="Y947" s="1404">
        <f>_xll.qlCalendarAdvance(Calendar,X947,NDays&amp;"D")</f>
        <v>45818</v>
      </c>
      <c r="Z947" s="1403">
        <v>2.7253363690981681E-2</v>
      </c>
      <c r="AA947" s="1411">
        <v>2.7116121541888027E-2</v>
      </c>
    </row>
    <row r="948" spans="19:27" x14ac:dyDescent="0.2">
      <c r="S948" s="399"/>
      <c r="T948" s="1401"/>
      <c r="W948" s="864" t="str">
        <f t="shared" si="24"/>
        <v>1w</v>
      </c>
      <c r="X948" s="1405">
        <f>_xll.qlCalendarAdvance(Calendar,X947,W948,"f",FALSE)</f>
        <v>45825</v>
      </c>
      <c r="Y948" s="1404">
        <f>_xll.qlCalendarAdvance(Calendar,X948,NDays&amp;"D")</f>
        <v>45825</v>
      </c>
      <c r="Z948" s="1403">
        <v>2.7260304258719656E-2</v>
      </c>
      <c r="AA948" s="1411">
        <v>2.7123190017338539E-2</v>
      </c>
    </row>
    <row r="949" spans="19:27" x14ac:dyDescent="0.2">
      <c r="S949" s="399"/>
      <c r="T949" s="1401"/>
      <c r="W949" s="864" t="str">
        <f t="shared" si="24"/>
        <v>1w</v>
      </c>
      <c r="X949" s="1405">
        <f>_xll.qlCalendarAdvance(Calendar,X948,W949,"f",FALSE)</f>
        <v>45832</v>
      </c>
      <c r="Y949" s="1404">
        <f>_xll.qlCalendarAdvance(Calendar,X949,NDays&amp;"D")</f>
        <v>45832</v>
      </c>
      <c r="Z949" s="1403">
        <v>2.7267228653429159E-2</v>
      </c>
      <c r="AA949" s="1411">
        <v>2.7130171166880324E-2</v>
      </c>
    </row>
    <row r="950" spans="19:27" x14ac:dyDescent="0.2">
      <c r="S950" s="399"/>
      <c r="T950" s="1401"/>
      <c r="W950" s="864" t="str">
        <f t="shared" si="24"/>
        <v>1w</v>
      </c>
      <c r="X950" s="1405">
        <f>_xll.qlCalendarAdvance(Calendar,X949,W950,"f",FALSE)</f>
        <v>45839</v>
      </c>
      <c r="Y950" s="1404">
        <f>_xll.qlCalendarAdvance(Calendar,X950,NDays&amp;"D")</f>
        <v>45839</v>
      </c>
      <c r="Z950" s="1403">
        <v>2.7274142225502864E-2</v>
      </c>
      <c r="AA950" s="1411">
        <v>2.7137098699930862E-2</v>
      </c>
    </row>
    <row r="951" spans="19:27" x14ac:dyDescent="0.2">
      <c r="S951" s="399"/>
      <c r="T951" s="1401"/>
      <c r="W951" s="864" t="str">
        <f t="shared" si="24"/>
        <v>1w</v>
      </c>
      <c r="X951" s="1405">
        <f>_xll.qlCalendarAdvance(Calendar,X950,W951,"f",FALSE)</f>
        <v>45846</v>
      </c>
      <c r="Y951" s="1404">
        <f>_xll.qlCalendarAdvance(Calendar,X951,NDays&amp;"D")</f>
        <v>45846</v>
      </c>
      <c r="Z951" s="1403">
        <v>2.7281046453383508E-2</v>
      </c>
      <c r="AA951" s="1411">
        <v>2.7144016677624894E-2</v>
      </c>
    </row>
    <row r="952" spans="19:27" x14ac:dyDescent="0.2">
      <c r="S952" s="399"/>
      <c r="T952" s="1401"/>
      <c r="W952" s="864" t="str">
        <f t="shared" si="24"/>
        <v>1w</v>
      </c>
      <c r="X952" s="1405">
        <f>_xll.qlCalendarAdvance(Calendar,X951,W952,"f",FALSE)</f>
        <v>45853</v>
      </c>
      <c r="Y952" s="1404">
        <f>_xll.qlCalendarAdvance(Calendar,X952,NDays&amp;"D")</f>
        <v>45853</v>
      </c>
      <c r="Z952" s="1403">
        <v>2.7287941339927967E-2</v>
      </c>
      <c r="AA952" s="1411">
        <v>2.7150925365388989E-2</v>
      </c>
    </row>
    <row r="953" spans="19:27" x14ac:dyDescent="0.2">
      <c r="S953" s="399"/>
      <c r="T953" s="1401"/>
      <c r="W953" s="864" t="str">
        <f t="shared" si="24"/>
        <v>1w</v>
      </c>
      <c r="X953" s="1405">
        <f>_xll.qlCalendarAdvance(Calendar,X952,W953,"f",FALSE)</f>
        <v>45860</v>
      </c>
      <c r="Y953" s="1404">
        <f>_xll.qlCalendarAdvance(Calendar,X953,NDays&amp;"D")</f>
        <v>45860</v>
      </c>
      <c r="Z953" s="1403">
        <v>2.7294826885087792E-2</v>
      </c>
      <c r="AA953" s="1411">
        <v>2.7157824763142102E-2</v>
      </c>
    </row>
    <row r="954" spans="19:27" x14ac:dyDescent="0.2">
      <c r="S954" s="399"/>
      <c r="T954" s="1401"/>
      <c r="W954" s="864" t="str">
        <f t="shared" si="24"/>
        <v>1w</v>
      </c>
      <c r="X954" s="1405">
        <f>_xll.qlCalendarAdvance(Calendar,X953,W954,"f",FALSE)</f>
        <v>45867</v>
      </c>
      <c r="Y954" s="1404">
        <f>_xll.qlCalendarAdvance(Calendar,X954,NDays&amp;"D")</f>
        <v>45867</v>
      </c>
      <c r="Z954" s="1403">
        <v>2.7301703088813651E-2</v>
      </c>
      <c r="AA954" s="1411">
        <v>2.7164714870965279E-2</v>
      </c>
    </row>
    <row r="955" spans="19:27" x14ac:dyDescent="0.2">
      <c r="S955" s="399"/>
      <c r="T955" s="1401"/>
      <c r="W955" s="864" t="str">
        <f t="shared" si="24"/>
        <v>1w</v>
      </c>
      <c r="X955" s="1405">
        <f>_xll.qlCalendarAdvance(Calendar,X954,W955,"f",FALSE)</f>
        <v>45874</v>
      </c>
      <c r="Y955" s="1404">
        <f>_xll.qlCalendarAdvance(Calendar,X955,NDays&amp;"D")</f>
        <v>45874</v>
      </c>
      <c r="Z955" s="1403">
        <v>2.7308569951058851E-2</v>
      </c>
      <c r="AA955" s="1411">
        <v>2.7171595689020611E-2</v>
      </c>
    </row>
    <row r="956" spans="19:27" x14ac:dyDescent="0.2">
      <c r="S956" s="399"/>
      <c r="T956" s="1401"/>
      <c r="W956" s="864" t="str">
        <f t="shared" si="24"/>
        <v>1w</v>
      </c>
      <c r="X956" s="1405">
        <f>_xll.qlCalendarAdvance(Calendar,X955,W956,"f",FALSE)</f>
        <v>45881</v>
      </c>
      <c r="Y956" s="1404">
        <f>_xll.qlCalendarAdvance(Calendar,X956,NDays&amp;"D")</f>
        <v>45881</v>
      </c>
      <c r="Z956" s="1403">
        <v>2.7315427471773183E-2</v>
      </c>
      <c r="AA956" s="1411">
        <v>2.7178467216902868E-2</v>
      </c>
    </row>
    <row r="957" spans="19:27" x14ac:dyDescent="0.2">
      <c r="S957" s="399"/>
      <c r="T957" s="1401"/>
      <c r="W957" s="864" t="str">
        <f t="shared" si="24"/>
        <v>1w</v>
      </c>
      <c r="X957" s="1405">
        <f>_xll.qlCalendarAdvance(Calendar,X956,W957,"f",FALSE)</f>
        <v>45888</v>
      </c>
      <c r="Y957" s="1404">
        <f>_xll.qlCalendarAdvance(Calendar,X957,NDays&amp;"D")</f>
        <v>45888</v>
      </c>
      <c r="Z957" s="1403">
        <v>2.7322275650909958E-2</v>
      </c>
      <c r="AA957" s="1411">
        <v>2.7185329455017282E-2</v>
      </c>
    </row>
    <row r="958" spans="19:27" x14ac:dyDescent="0.2">
      <c r="S958" s="399"/>
      <c r="T958" s="1401"/>
      <c r="W958" s="864" t="str">
        <f t="shared" si="24"/>
        <v>1w</v>
      </c>
      <c r="X958" s="1405">
        <f>_xll.qlCalendarAdvance(Calendar,X957,W958,"f",FALSE)</f>
        <v>45895</v>
      </c>
      <c r="Y958" s="1404">
        <f>_xll.qlCalendarAdvance(Calendar,X958,NDays&amp;"D")</f>
        <v>45895</v>
      </c>
      <c r="Z958" s="1403">
        <v>2.7329114488421596E-2</v>
      </c>
      <c r="AA958" s="1411">
        <v>2.7192182403120713E-2</v>
      </c>
    </row>
    <row r="959" spans="19:27" x14ac:dyDescent="0.2">
      <c r="S959" s="399"/>
      <c r="T959" s="1401"/>
      <c r="W959" s="864" t="str">
        <f t="shared" si="24"/>
        <v>1w</v>
      </c>
      <c r="X959" s="1405">
        <f>_xll.qlCalendarAdvance(Calendar,X958,W959,"f",FALSE)</f>
        <v>45902</v>
      </c>
      <c r="Y959" s="1404">
        <f>_xll.qlCalendarAdvance(Calendar,X959,NDays&amp;"D")</f>
        <v>45902</v>
      </c>
      <c r="Z959" s="1403">
        <v>2.7334436697675477E-2</v>
      </c>
      <c r="AA959" s="1411">
        <v>2.7199026061213161E-2</v>
      </c>
    </row>
    <row r="960" spans="19:27" x14ac:dyDescent="0.2">
      <c r="S960" s="399"/>
      <c r="T960" s="1401"/>
      <c r="W960" s="864" t="str">
        <f t="shared" si="24"/>
        <v>1w</v>
      </c>
      <c r="X960" s="1405">
        <f>_xll.qlCalendarAdvance(Calendar,X959,W960,"f",FALSE)</f>
        <v>45909</v>
      </c>
      <c r="Y960" s="1404">
        <f>_xll.qlCalendarAdvance(Calendar,X960,NDays&amp;"D")</f>
        <v>45909</v>
      </c>
      <c r="Z960" s="1403">
        <v>2.7341257009945882E-2</v>
      </c>
      <c r="AA960" s="1411">
        <v>2.7205860429537765E-2</v>
      </c>
    </row>
    <row r="961" spans="19:27" x14ac:dyDescent="0.2">
      <c r="S961" s="399"/>
      <c r="T961" s="1401"/>
      <c r="W961" s="864" t="str">
        <f t="shared" si="24"/>
        <v>1w</v>
      </c>
      <c r="X961" s="1405">
        <f>_xll.qlCalendarAdvance(Calendar,X960,W961,"f",FALSE)</f>
        <v>45916</v>
      </c>
      <c r="Y961" s="1404">
        <f>_xll.qlCalendarAdvance(Calendar,X961,NDays&amp;"D")</f>
        <v>45916</v>
      </c>
      <c r="Z961" s="1403">
        <v>2.7348067981021466E-2</v>
      </c>
      <c r="AA961" s="1411">
        <v>2.7212685507851386E-2</v>
      </c>
    </row>
    <row r="962" spans="19:27" x14ac:dyDescent="0.2">
      <c r="S962" s="399"/>
      <c r="T962" s="1401"/>
      <c r="W962" s="864" t="str">
        <f t="shared" si="24"/>
        <v>1w</v>
      </c>
      <c r="X962" s="1405">
        <f>_xll.qlCalendarAdvance(Calendar,X961,W962,"f",FALSE)</f>
        <v>45923</v>
      </c>
      <c r="Y962" s="1404">
        <f>_xll.qlCalendarAdvance(Calendar,X962,NDays&amp;"D")</f>
        <v>45923</v>
      </c>
      <c r="Z962" s="1403">
        <v>2.7354869610852345E-2</v>
      </c>
      <c r="AA962" s="1411">
        <v>2.7219501296072979E-2</v>
      </c>
    </row>
    <row r="963" spans="19:27" x14ac:dyDescent="0.2">
      <c r="S963" s="399"/>
      <c r="T963" s="1401"/>
      <c r="W963" s="864" t="str">
        <f t="shared" si="24"/>
        <v>1w</v>
      </c>
      <c r="X963" s="1405">
        <f>_xll.qlCalendarAdvance(Calendar,X962,W963,"f",FALSE)</f>
        <v>45930</v>
      </c>
      <c r="Y963" s="1404">
        <f>_xll.qlCalendarAdvance(Calendar,X963,NDays&amp;"D")</f>
        <v>45930</v>
      </c>
      <c r="Z963" s="1403">
        <v>2.7363168549910569E-2</v>
      </c>
      <c r="AA963" s="1411">
        <v>2.7226307794526727E-2</v>
      </c>
    </row>
    <row r="964" spans="19:27" x14ac:dyDescent="0.2">
      <c r="S964" s="399"/>
      <c r="T964" s="1401"/>
      <c r="W964" s="864" t="str">
        <f t="shared" si="24"/>
        <v>1w</v>
      </c>
      <c r="X964" s="1405">
        <f>_xll.qlCalendarAdvance(Calendar,X963,W964,"f",FALSE)</f>
        <v>45937</v>
      </c>
      <c r="Y964" s="1404">
        <f>_xll.qlCalendarAdvance(Calendar,X964,NDays&amp;"D")</f>
        <v>45937</v>
      </c>
      <c r="Z964" s="1403">
        <v>2.7369951336660991E-2</v>
      </c>
      <c r="AA964" s="1411">
        <v>2.7233105003050539E-2</v>
      </c>
    </row>
    <row r="965" spans="19:27" x14ac:dyDescent="0.2">
      <c r="S965" s="399"/>
      <c r="T965" s="1401"/>
      <c r="W965" s="864" t="str">
        <f t="shared" si="24"/>
        <v>1w</v>
      </c>
      <c r="X965" s="1405">
        <f>_xll.qlCalendarAdvance(Calendar,X964,W965,"f",FALSE)</f>
        <v>45944</v>
      </c>
      <c r="Y965" s="1404">
        <f>_xll.qlCalendarAdvance(Calendar,X965,NDays&amp;"D")</f>
        <v>45944</v>
      </c>
      <c r="Z965" s="1403">
        <v>2.7376724781448883E-2</v>
      </c>
      <c r="AA965" s="1411">
        <v>2.7239892921482323E-2</v>
      </c>
    </row>
    <row r="966" spans="19:27" x14ac:dyDescent="0.2">
      <c r="S966" s="399"/>
      <c r="T966" s="1401"/>
      <c r="W966" s="864" t="str">
        <f t="shared" si="24"/>
        <v>1w</v>
      </c>
      <c r="X966" s="1405">
        <f>_xll.qlCalendarAdvance(Calendar,X965,W966,"f",FALSE)</f>
        <v>45951</v>
      </c>
      <c r="Y966" s="1404">
        <f>_xll.qlCalendarAdvance(Calendar,X966,NDays&amp;"D")</f>
        <v>45951</v>
      </c>
      <c r="Z966" s="1403">
        <v>2.73834888842302E-2</v>
      </c>
      <c r="AA966" s="1411">
        <v>2.7246671550146262E-2</v>
      </c>
    </row>
    <row r="967" spans="19:27" x14ac:dyDescent="0.2">
      <c r="S967" s="399"/>
      <c r="T967" s="1401"/>
      <c r="W967" s="864" t="str">
        <f t="shared" si="24"/>
        <v>1w</v>
      </c>
      <c r="X967" s="1405">
        <f>_xll.qlCalendarAdvance(Calendar,X966,W967,"f",FALSE)</f>
        <v>45958</v>
      </c>
      <c r="Y967" s="1404">
        <f>_xll.qlCalendarAdvance(Calendar,X967,NDays&amp;"D")</f>
        <v>45958</v>
      </c>
      <c r="Z967" s="1403">
        <v>2.7390243644954727E-2</v>
      </c>
      <c r="AA967" s="1411">
        <v>2.7253440888718172E-2</v>
      </c>
    </row>
    <row r="968" spans="19:27" x14ac:dyDescent="0.2">
      <c r="S968" s="399"/>
      <c r="T968" s="1401"/>
      <c r="W968" s="864" t="str">
        <f t="shared" si="24"/>
        <v>1w</v>
      </c>
      <c r="X968" s="1405">
        <f>_xll.qlCalendarAdvance(Calendar,X967,W968,"f",FALSE)</f>
        <v>45965</v>
      </c>
      <c r="Y968" s="1404">
        <f>_xll.qlCalendarAdvance(Calendar,X968,NDays&amp;"D")</f>
        <v>45965</v>
      </c>
      <c r="Z968" s="1403">
        <v>2.7396989063576654E-2</v>
      </c>
      <c r="AA968" s="1411">
        <v>2.7260200937441192E-2</v>
      </c>
    </row>
    <row r="969" spans="19:27" x14ac:dyDescent="0.2">
      <c r="S969" s="399"/>
      <c r="T969" s="1401"/>
      <c r="W969" s="864" t="str">
        <f t="shared" si="24"/>
        <v>1w</v>
      </c>
      <c r="X969" s="1405">
        <f>_xll.qlCalendarAdvance(Calendar,X968,W969,"f",FALSE)</f>
        <v>45972</v>
      </c>
      <c r="Y969" s="1404">
        <f>_xll.qlCalendarAdvance(Calendar,X969,NDays&amp;"D")</f>
        <v>45972</v>
      </c>
      <c r="Z969" s="1403">
        <v>2.7403725140048414E-2</v>
      </c>
      <c r="AA969" s="1411">
        <v>2.7266951696234276E-2</v>
      </c>
    </row>
    <row r="970" spans="19:27" x14ac:dyDescent="0.2">
      <c r="S970" s="399"/>
      <c r="T970" s="1401"/>
      <c r="W970" s="864" t="str">
        <f t="shared" si="24"/>
        <v>1w</v>
      </c>
      <c r="X970" s="1405">
        <f>_xll.qlCalendarAdvance(Calendar,X969,W970,"f",FALSE)</f>
        <v>45979</v>
      </c>
      <c r="Y970" s="1404">
        <f>_xll.qlCalendarAdvance(Calendar,X970,NDays&amp;"D")</f>
        <v>45979</v>
      </c>
      <c r="Z970" s="1403">
        <v>2.7410451874321552E-2</v>
      </c>
      <c r="AA970" s="1411">
        <v>2.7273693164935331E-2</v>
      </c>
    </row>
    <row r="971" spans="19:27" x14ac:dyDescent="0.2">
      <c r="S971" s="399"/>
      <c r="T971" s="1401"/>
      <c r="W971" s="864" t="str">
        <f t="shared" si="24"/>
        <v>1w</v>
      </c>
      <c r="X971" s="1405">
        <f>_xll.qlCalendarAdvance(Calendar,X970,W971,"f",FALSE)</f>
        <v>45986</v>
      </c>
      <c r="Y971" s="1404">
        <f>_xll.qlCalendarAdvance(Calendar,X971,NDays&amp;"D")</f>
        <v>45986</v>
      </c>
      <c r="Z971" s="1403">
        <v>2.7417169266350259E-2</v>
      </c>
      <c r="AA971" s="1411">
        <v>2.7280425343787496E-2</v>
      </c>
    </row>
    <row r="972" spans="19:27" x14ac:dyDescent="0.2">
      <c r="S972" s="399"/>
      <c r="T972" s="1401"/>
      <c r="W972" s="864" t="str">
        <f t="shared" si="24"/>
        <v>1w</v>
      </c>
      <c r="X972" s="1405">
        <f>_xll.qlCalendarAdvance(Calendar,X971,W972,"f",FALSE)</f>
        <v>45993</v>
      </c>
      <c r="Y972" s="1404">
        <f>_xll.qlCalendarAdvance(Calendar,X972,NDays&amp;"D")</f>
        <v>45993</v>
      </c>
      <c r="Z972" s="1403">
        <v>2.7420867004090216E-2</v>
      </c>
      <c r="AA972" s="1411">
        <v>2.7287148232709724E-2</v>
      </c>
    </row>
    <row r="973" spans="19:27" x14ac:dyDescent="0.2">
      <c r="S973" s="399"/>
      <c r="T973" s="1401"/>
      <c r="W973" s="864" t="str">
        <f t="shared" si="24"/>
        <v>1w</v>
      </c>
      <c r="X973" s="1405">
        <f>_xll.qlCalendarAdvance(Calendar,X972,W973,"f",FALSE)</f>
        <v>46000</v>
      </c>
      <c r="Y973" s="1404">
        <f>_xll.qlCalendarAdvance(Calendar,X973,NDays&amp;"D")</f>
        <v>46000</v>
      </c>
      <c r="Z973" s="1403">
        <v>2.7427566042766059E-2</v>
      </c>
      <c r="AA973" s="1411">
        <v>2.7293861831702015E-2</v>
      </c>
    </row>
    <row r="974" spans="19:27" x14ac:dyDescent="0.2">
      <c r="S974" s="399"/>
      <c r="T974" s="1401"/>
      <c r="W974" s="864" t="str">
        <f t="shared" si="24"/>
        <v>1w</v>
      </c>
      <c r="X974" s="1405">
        <f>_xll.qlCalendarAdvance(Calendar,X973,W974,"f",FALSE)</f>
        <v>46007</v>
      </c>
      <c r="Y974" s="1404">
        <f>_xll.qlCalendarAdvance(Calendar,X974,NDays&amp;"D")</f>
        <v>46007</v>
      </c>
      <c r="Z974" s="1403">
        <v>2.7434255740216879E-2</v>
      </c>
      <c r="AA974" s="1411">
        <v>2.7300566140602278E-2</v>
      </c>
    </row>
    <row r="975" spans="19:27" x14ac:dyDescent="0.2">
      <c r="S975" s="399"/>
      <c r="T975" s="1401"/>
      <c r="W975" s="864" t="str">
        <f t="shared" si="24"/>
        <v>1w</v>
      </c>
      <c r="X975" s="1405">
        <f>_xll.qlCalendarAdvance(Calendar,X974,W975,"f",FALSE)</f>
        <v>46014</v>
      </c>
      <c r="Y975" s="1404">
        <f>_xll.qlCalendarAdvance(Calendar,X975,NDays&amp;"D")</f>
        <v>46014</v>
      </c>
      <c r="Z975" s="1403">
        <v>2.7440936096397639E-2</v>
      </c>
      <c r="AA975" s="1411">
        <v>2.7307261159734697E-2</v>
      </c>
    </row>
    <row r="976" spans="19:27" x14ac:dyDescent="0.2">
      <c r="S976" s="399"/>
      <c r="T976" s="1401"/>
      <c r="W976" s="864" t="str">
        <f t="shared" si="24"/>
        <v>1w</v>
      </c>
      <c r="X976" s="1405">
        <f>_xll.qlCalendarAdvance(Calendar,X975,W976,"f",FALSE)</f>
        <v>46021</v>
      </c>
      <c r="Y976" s="1404">
        <f>_xll.qlCalendarAdvance(Calendar,X976,NDays&amp;"D")</f>
        <v>46021</v>
      </c>
      <c r="Z976" s="1403">
        <v>2.7447607111262425E-2</v>
      </c>
      <c r="AA976" s="1411">
        <v>2.7313946888856133E-2</v>
      </c>
    </row>
    <row r="977" spans="19:27" x14ac:dyDescent="0.2">
      <c r="S977" s="399"/>
      <c r="T977" s="1401"/>
      <c r="W977" s="864" t="str">
        <f t="shared" si="24"/>
        <v>1w</v>
      </c>
      <c r="X977" s="1405">
        <f>_xll.qlCalendarAdvance(Calendar,X976,W977,"f",FALSE)</f>
        <v>46028</v>
      </c>
      <c r="Y977" s="1404">
        <f>_xll.qlCalendarAdvance(Calendar,X977,NDays&amp;"D")</f>
        <v>46028</v>
      </c>
      <c r="Z977" s="1403">
        <v>2.7455773077240102E-2</v>
      </c>
      <c r="AA977" s="1411">
        <v>2.7320623328047633E-2</v>
      </c>
    </row>
    <row r="978" spans="19:27" x14ac:dyDescent="0.2">
      <c r="S978" s="399"/>
      <c r="T978" s="1401"/>
      <c r="W978" s="864" t="str">
        <f t="shared" si="24"/>
        <v>1w</v>
      </c>
      <c r="X978" s="1405">
        <f>_xll.qlCalendarAdvance(Calendar,X977,W978,"f",FALSE)</f>
        <v>46035</v>
      </c>
      <c r="Y978" s="1404">
        <f>_xll.qlCalendarAdvance(Calendar,X978,NDays&amp;"D")</f>
        <v>46035</v>
      </c>
      <c r="Z978" s="1403">
        <v>2.7460921116860347E-2</v>
      </c>
      <c r="AA978" s="1411">
        <v>2.732729047722815E-2</v>
      </c>
    </row>
    <row r="979" spans="19:27" x14ac:dyDescent="0.2">
      <c r="S979" s="399"/>
      <c r="T979" s="1401"/>
      <c r="W979" s="864" t="str">
        <f t="shared" si="24"/>
        <v>1w</v>
      </c>
      <c r="X979" s="1405">
        <f>_xll.qlCalendarAdvance(Calendar,X978,W979,"f",FALSE)</f>
        <v>46042</v>
      </c>
      <c r="Y979" s="1404">
        <f>_xll.qlCalendarAdvance(Calendar,X979,NDays&amp;"D")</f>
        <v>46042</v>
      </c>
      <c r="Z979" s="1403">
        <v>2.746756410750073E-2</v>
      </c>
      <c r="AA979" s="1411">
        <v>2.7333948336478731E-2</v>
      </c>
    </row>
    <row r="980" spans="19:27" x14ac:dyDescent="0.2">
      <c r="S980" s="399"/>
      <c r="T980" s="1401"/>
      <c r="W980" s="864" t="str">
        <f t="shared" si="24"/>
        <v>1w</v>
      </c>
      <c r="X980" s="1405">
        <f>_xll.qlCalendarAdvance(Calendar,X979,W980,"f",FALSE)</f>
        <v>46049</v>
      </c>
      <c r="Y980" s="1404">
        <f>_xll.qlCalendarAdvance(Calendar,X980,NDays&amp;"D")</f>
        <v>46049</v>
      </c>
      <c r="Z980" s="1403">
        <v>2.7474197756643233E-2</v>
      </c>
      <c r="AA980" s="1411">
        <v>2.7340596905799375E-2</v>
      </c>
    </row>
    <row r="981" spans="19:27" x14ac:dyDescent="0.2">
      <c r="S981" s="399"/>
      <c r="T981" s="1401"/>
      <c r="W981" s="864" t="str">
        <f t="shared" si="24"/>
        <v>1w</v>
      </c>
      <c r="X981" s="1405">
        <f>_xll.qlCalendarAdvance(Calendar,X980,W981,"f",FALSE)</f>
        <v>46056</v>
      </c>
      <c r="Y981" s="1404">
        <f>_xll.qlCalendarAdvance(Calendar,X981,NDays&amp;"D")</f>
        <v>46056</v>
      </c>
      <c r="Z981" s="1403">
        <v>2.7482325679108119E-2</v>
      </c>
      <c r="AA981" s="1411">
        <v>2.7347236185190082E-2</v>
      </c>
    </row>
    <row r="982" spans="19:27" x14ac:dyDescent="0.2">
      <c r="S982" s="399"/>
      <c r="T982" s="1401"/>
      <c r="W982" s="864" t="str">
        <f t="shared" si="24"/>
        <v>1w</v>
      </c>
      <c r="X982" s="1405">
        <f>_xll.qlCalendarAdvance(Calendar,X981,W982,"f",FALSE)</f>
        <v>46063</v>
      </c>
      <c r="Y982" s="1404">
        <f>_xll.qlCalendarAdvance(Calendar,X982,NDays&amp;"D")</f>
        <v>46063</v>
      </c>
      <c r="Z982" s="1403">
        <v>2.7487437030248179E-2</v>
      </c>
      <c r="AA982" s="1411">
        <v>2.7353866174569808E-2</v>
      </c>
    </row>
    <row r="983" spans="19:27" x14ac:dyDescent="0.2">
      <c r="S983" s="399"/>
      <c r="T983" s="1401"/>
      <c r="W983" s="864" t="str">
        <f t="shared" si="24"/>
        <v>1w</v>
      </c>
      <c r="X983" s="1405">
        <f>_xll.qlCalendarAdvance(Calendar,X982,W983,"f",FALSE)</f>
        <v>46070</v>
      </c>
      <c r="Y983" s="1404">
        <f>_xll.qlCalendarAdvance(Calendar,X983,NDays&amp;"D")</f>
        <v>46070</v>
      </c>
      <c r="Z983" s="1403">
        <v>2.7494042654620573E-2</v>
      </c>
      <c r="AA983" s="1411">
        <v>2.7360486874019596E-2</v>
      </c>
    </row>
    <row r="984" spans="19:27" x14ac:dyDescent="0.2">
      <c r="S984" s="399"/>
      <c r="T984" s="1401"/>
      <c r="W984" s="864" t="str">
        <f t="shared" si="24"/>
        <v>1w</v>
      </c>
      <c r="X984" s="1405">
        <f>_xll.qlCalendarAdvance(Calendar,X983,W984,"f",FALSE)</f>
        <v>46077</v>
      </c>
      <c r="Y984" s="1404">
        <f>_xll.qlCalendarAdvance(Calendar,X984,NDays&amp;"D")</f>
        <v>46077</v>
      </c>
      <c r="Z984" s="1403">
        <v>2.750214203783111E-2</v>
      </c>
      <c r="AA984" s="1411">
        <v>2.7367098283539448E-2</v>
      </c>
    </row>
    <row r="985" spans="19:27" x14ac:dyDescent="0.2">
      <c r="S985" s="399"/>
      <c r="T985" s="1401"/>
      <c r="W985" s="864" t="str">
        <f t="shared" si="24"/>
        <v>1w</v>
      </c>
      <c r="X985" s="1405">
        <f>_xll.qlCalendarAdvance(Calendar,X984,W985,"f",FALSE)</f>
        <v>46084</v>
      </c>
      <c r="Y985" s="1404">
        <f>_xll.qlCalendarAdvance(Calendar,X985,NDays&amp;"D")</f>
        <v>46084</v>
      </c>
      <c r="Z985" s="1403">
        <v>2.7510231792724986E-2</v>
      </c>
      <c r="AA985" s="1411">
        <v>2.7373700403048318E-2</v>
      </c>
    </row>
    <row r="986" spans="19:27" x14ac:dyDescent="0.2">
      <c r="S986" s="399"/>
      <c r="T986" s="1401"/>
      <c r="W986" s="864" t="str">
        <f t="shared" ref="W986:W1049" si="25">W985</f>
        <v>1w</v>
      </c>
      <c r="X986" s="1405">
        <f>_xll.qlCalendarAdvance(Calendar,X985,W986,"f",FALSE)</f>
        <v>46091</v>
      </c>
      <c r="Y986" s="1404">
        <f>_xll.qlCalendarAdvance(Calendar,X986,NDays&amp;"D")</f>
        <v>46091</v>
      </c>
      <c r="Z986" s="1403">
        <v>2.7516809045455413E-2</v>
      </c>
      <c r="AA986" s="1411">
        <v>2.7380293232627251E-2</v>
      </c>
    </row>
    <row r="987" spans="19:27" x14ac:dyDescent="0.2">
      <c r="S987" s="399"/>
      <c r="T987" s="1401"/>
      <c r="W987" s="864" t="str">
        <f t="shared" si="25"/>
        <v>1w</v>
      </c>
      <c r="X987" s="1405">
        <f>_xll.qlCalendarAdvance(Calendar,X986,W987,"f",FALSE)</f>
        <v>46098</v>
      </c>
      <c r="Y987" s="1404">
        <f>_xll.qlCalendarAdvance(Calendar,X987,NDays&amp;"D")</f>
        <v>46098</v>
      </c>
      <c r="Z987" s="1403">
        <v>2.7523376955192611E-2</v>
      </c>
      <c r="AA987" s="1411">
        <v>2.7386876772357294E-2</v>
      </c>
    </row>
    <row r="988" spans="19:27" x14ac:dyDescent="0.2">
      <c r="S988" s="399"/>
      <c r="T988" s="1401"/>
      <c r="W988" s="864" t="str">
        <f t="shared" si="25"/>
        <v>1w</v>
      </c>
      <c r="X988" s="1405">
        <f>_xll.qlCalendarAdvance(Calendar,X987,W988,"f",FALSE)</f>
        <v>46105</v>
      </c>
      <c r="Y988" s="1404">
        <f>_xll.qlCalendarAdvance(Calendar,X988,NDays&amp;"D")</f>
        <v>46105</v>
      </c>
      <c r="Z988" s="1403">
        <v>2.7529935521891657E-2</v>
      </c>
      <c r="AA988" s="1411">
        <v>2.7393451021995308E-2</v>
      </c>
    </row>
    <row r="989" spans="19:27" x14ac:dyDescent="0.2">
      <c r="S989" s="399"/>
      <c r="T989" s="1401"/>
      <c r="W989" s="864" t="str">
        <f t="shared" si="25"/>
        <v>1w</v>
      </c>
      <c r="X989" s="1405">
        <f>_xll.qlCalendarAdvance(Calendar,X988,W989,"f",FALSE)</f>
        <v>46112</v>
      </c>
      <c r="Y989" s="1404">
        <f>_xll.qlCalendarAdvance(Calendar,X989,NDays&amp;"D")</f>
        <v>46112</v>
      </c>
      <c r="Z989" s="1403">
        <v>2.753498245550564E-2</v>
      </c>
      <c r="AA989" s="1411">
        <v>2.7400015981703385E-2</v>
      </c>
    </row>
    <row r="990" spans="19:27" x14ac:dyDescent="0.2">
      <c r="S990" s="399"/>
      <c r="T990" s="1401"/>
      <c r="W990" s="864" t="str">
        <f t="shared" si="25"/>
        <v>1w</v>
      </c>
      <c r="X990" s="1405">
        <f>_xll.qlCalendarAdvance(Calendar,X989,W990,"f",FALSE)</f>
        <v>46119</v>
      </c>
      <c r="Y990" s="1404">
        <f>_xll.qlCalendarAdvance(Calendar,X990,NDays&amp;"D")</f>
        <v>46119</v>
      </c>
      <c r="Z990" s="1403">
        <v>2.7541522511600226E-2</v>
      </c>
      <c r="AA990" s="1411">
        <v>2.7406571651562572E-2</v>
      </c>
    </row>
    <row r="991" spans="19:27" x14ac:dyDescent="0.2">
      <c r="S991" s="399"/>
      <c r="T991" s="1401"/>
      <c r="W991" s="864" t="str">
        <f t="shared" si="25"/>
        <v>1w</v>
      </c>
      <c r="X991" s="1405">
        <f>_xll.qlCalendarAdvance(Calendar,X990,W991,"f",FALSE)</f>
        <v>46126</v>
      </c>
      <c r="Y991" s="1404">
        <f>_xll.qlCalendarAdvance(Calendar,X991,NDays&amp;"D")</f>
        <v>46126</v>
      </c>
      <c r="Z991" s="1403">
        <v>2.7548053225108837E-2</v>
      </c>
      <c r="AA991" s="1411">
        <v>2.7413118031329731E-2</v>
      </c>
    </row>
    <row r="992" spans="19:27" x14ac:dyDescent="0.2">
      <c r="S992" s="399"/>
      <c r="T992" s="1401"/>
      <c r="W992" s="864" t="str">
        <f t="shared" si="25"/>
        <v>1w</v>
      </c>
      <c r="X992" s="1405">
        <f>_xll.qlCalendarAdvance(Calendar,X991,W992,"f",FALSE)</f>
        <v>46133</v>
      </c>
      <c r="Y992" s="1404">
        <f>_xll.qlCalendarAdvance(Calendar,X992,NDays&amp;"D")</f>
        <v>46133</v>
      </c>
      <c r="Z992" s="1403">
        <v>2.7554574595985162E-2</v>
      </c>
      <c r="AA992" s="1411">
        <v>2.7419655121166953E-2</v>
      </c>
    </row>
    <row r="993" spans="19:27" x14ac:dyDescent="0.2">
      <c r="S993" s="399"/>
      <c r="T993" s="1401"/>
      <c r="W993" s="864" t="str">
        <f t="shared" si="25"/>
        <v>1w</v>
      </c>
      <c r="X993" s="1405">
        <f>_xll.qlCalendarAdvance(Calendar,X992,W993,"f",FALSE)</f>
        <v>46140</v>
      </c>
      <c r="Y993" s="1404">
        <f>_xll.qlCalendarAdvance(Calendar,X993,NDays&amp;"D")</f>
        <v>46140</v>
      </c>
      <c r="Z993" s="1403">
        <v>2.7561086624183783E-2</v>
      </c>
      <c r="AA993" s="1411">
        <v>2.7426182920993192E-2</v>
      </c>
    </row>
    <row r="994" spans="19:27" x14ac:dyDescent="0.2">
      <c r="S994" s="399"/>
      <c r="T994" s="1401"/>
      <c r="W994" s="864" t="str">
        <f t="shared" si="25"/>
        <v>1w</v>
      </c>
      <c r="X994" s="1405">
        <f>_xll.qlCalendarAdvance(Calendar,X993,W994,"f",FALSE)</f>
        <v>46147</v>
      </c>
      <c r="Y994" s="1404">
        <f>_xll.qlCalendarAdvance(Calendar,X994,NDays&amp;"D")</f>
        <v>46147</v>
      </c>
      <c r="Z994" s="1403">
        <v>2.7569090715720265E-2</v>
      </c>
      <c r="AA994" s="1411">
        <v>2.7432701431051587E-2</v>
      </c>
    </row>
    <row r="995" spans="19:27" x14ac:dyDescent="0.2">
      <c r="S995" s="399"/>
      <c r="T995" s="1401"/>
      <c r="W995" s="864" t="str">
        <f t="shared" si="25"/>
        <v>1w</v>
      </c>
      <c r="X995" s="1405">
        <f>_xll.qlCalendarAdvance(Calendar,X994,W995,"f",FALSE)</f>
        <v>46154</v>
      </c>
      <c r="Y995" s="1404">
        <f>_xll.qlCalendarAdvance(Calendar,X995,NDays&amp;"D")</f>
        <v>46154</v>
      </c>
      <c r="Z995" s="1403">
        <v>2.7575583879867818E-2</v>
      </c>
      <c r="AA995" s="1411">
        <v>2.7439210651017953E-2</v>
      </c>
    </row>
    <row r="996" spans="19:27" x14ac:dyDescent="0.2">
      <c r="S996" s="399"/>
      <c r="T996" s="1401"/>
      <c r="W996" s="864" t="str">
        <f t="shared" si="25"/>
        <v>1w</v>
      </c>
      <c r="X996" s="1405">
        <f>_xll.qlCalendarAdvance(Calendar,X995,W996,"f",FALSE)</f>
        <v>46161</v>
      </c>
      <c r="Y996" s="1404">
        <f>_xll.qlCalendarAdvance(Calendar,X996,NDays&amp;"D")</f>
        <v>46161</v>
      </c>
      <c r="Z996" s="1403">
        <v>2.758206770061163E-2</v>
      </c>
      <c r="AA996" s="1411">
        <v>2.7445710580973337E-2</v>
      </c>
    </row>
    <row r="997" spans="19:27" x14ac:dyDescent="0.2">
      <c r="S997" s="399"/>
      <c r="T997" s="1401"/>
      <c r="W997" s="864" t="str">
        <f t="shared" si="25"/>
        <v>1w</v>
      </c>
      <c r="X997" s="1405">
        <f>_xll.qlCalendarAdvance(Calendar,X996,W997,"f",FALSE)</f>
        <v>46168</v>
      </c>
      <c r="Y997" s="1404">
        <f>_xll.qlCalendarAdvance(Calendar,X997,NDays&amp;"D")</f>
        <v>46168</v>
      </c>
      <c r="Z997" s="1403">
        <v>2.7588542177905007E-2</v>
      </c>
      <c r="AA997" s="1411">
        <v>2.7452201221079831E-2</v>
      </c>
    </row>
    <row r="998" spans="19:27" x14ac:dyDescent="0.2">
      <c r="S998" s="399"/>
      <c r="T998" s="1401"/>
      <c r="W998" s="864" t="str">
        <f t="shared" si="25"/>
        <v>1w</v>
      </c>
      <c r="X998" s="1405">
        <f>_xll.qlCalendarAdvance(Calendar,X997,W998,"f",FALSE)</f>
        <v>46175</v>
      </c>
      <c r="Y998" s="1404">
        <f>_xll.qlCalendarAdvance(Calendar,X998,NDays&amp;"D")</f>
        <v>46175</v>
      </c>
      <c r="Z998" s="1403">
        <v>2.7595007311703904E-2</v>
      </c>
      <c r="AA998" s="1411">
        <v>2.7458682571175341E-2</v>
      </c>
    </row>
    <row r="999" spans="19:27" x14ac:dyDescent="0.2">
      <c r="S999" s="399"/>
      <c r="T999" s="1401"/>
      <c r="W999" s="864" t="str">
        <f t="shared" si="25"/>
        <v>1w</v>
      </c>
      <c r="X999" s="1405">
        <f>_xll.qlCalendarAdvance(Calendar,X998,W999,"f",FALSE)</f>
        <v>46182</v>
      </c>
      <c r="Y999" s="1404">
        <f>_xll.qlCalendarAdvance(Calendar,X999,NDays&amp;"D")</f>
        <v>46182</v>
      </c>
      <c r="Z999" s="1403">
        <v>2.7601463101961626E-2</v>
      </c>
      <c r="AA999" s="1411">
        <v>2.7465154631340916E-2</v>
      </c>
    </row>
    <row r="1000" spans="19:27" x14ac:dyDescent="0.2">
      <c r="S1000" s="399"/>
      <c r="T1000" s="1401"/>
      <c r="W1000" s="864" t="str">
        <f t="shared" si="25"/>
        <v>1w</v>
      </c>
      <c r="X1000" s="1405">
        <f>_xll.qlCalendarAdvance(Calendar,X999,W1000,"f",FALSE)</f>
        <v>46189</v>
      </c>
      <c r="Y1000" s="1404">
        <f>_xll.qlCalendarAdvance(Calendar,X1000,NDays&amp;"D")</f>
        <v>46189</v>
      </c>
      <c r="Z1000" s="1403">
        <v>2.7607909548632376E-2</v>
      </c>
      <c r="AA1000" s="1411">
        <v>2.7471617401495507E-2</v>
      </c>
    </row>
    <row r="1001" spans="19:27" x14ac:dyDescent="0.2">
      <c r="S1001" s="399"/>
      <c r="T1001" s="1401"/>
      <c r="W1001" s="864" t="str">
        <f t="shared" si="25"/>
        <v>1w</v>
      </c>
      <c r="X1001" s="1405">
        <f>_xll.qlCalendarAdvance(Calendar,X1000,W1001,"f",FALSE)</f>
        <v>46196</v>
      </c>
      <c r="Y1001" s="1404">
        <f>_xll.qlCalendarAdvance(Calendar,X1001,NDays&amp;"D")</f>
        <v>46196</v>
      </c>
      <c r="Z1001" s="1403">
        <v>2.7614346651672096E-2</v>
      </c>
      <c r="AA1001" s="1411">
        <v>2.7478070881720162E-2</v>
      </c>
    </row>
    <row r="1002" spans="19:27" x14ac:dyDescent="0.2">
      <c r="S1002" s="399"/>
      <c r="T1002" s="1401"/>
      <c r="W1002" s="864" t="str">
        <f t="shared" si="25"/>
        <v>1w</v>
      </c>
      <c r="X1002" s="1405">
        <f>_xll.qlCalendarAdvance(Calendar,X1001,W1002,"f",FALSE)</f>
        <v>46203</v>
      </c>
      <c r="Y1002" s="1404">
        <f>_xll.qlCalendarAdvance(Calendar,X1002,NDays&amp;"D")</f>
        <v>46203</v>
      </c>
      <c r="Z1002" s="1403">
        <v>2.7620774411034981E-2</v>
      </c>
      <c r="AA1002" s="1411">
        <v>2.7484515072014881E-2</v>
      </c>
    </row>
    <row r="1003" spans="19:27" x14ac:dyDescent="0.2">
      <c r="S1003" s="399"/>
      <c r="T1003" s="1401"/>
      <c r="W1003" s="864" t="str">
        <f t="shared" si="25"/>
        <v>1w</v>
      </c>
      <c r="X1003" s="1405">
        <f>_xll.qlCalendarAdvance(Calendar,X1002,W1003,"f",FALSE)</f>
        <v>46210</v>
      </c>
      <c r="Y1003" s="1404">
        <f>_xll.qlCalendarAdvance(Calendar,X1003,NDays&amp;"D")</f>
        <v>46210</v>
      </c>
      <c r="Z1003" s="1403">
        <v>2.7627192826675223E-2</v>
      </c>
      <c r="AA1003" s="1411">
        <v>2.7490949972298617E-2</v>
      </c>
    </row>
    <row r="1004" spans="19:27" x14ac:dyDescent="0.2">
      <c r="S1004" s="399"/>
      <c r="T1004" s="1401"/>
      <c r="W1004" s="864" t="str">
        <f t="shared" si="25"/>
        <v>1w</v>
      </c>
      <c r="X1004" s="1405">
        <f>_xll.qlCalendarAdvance(Calendar,X1003,W1004,"f",FALSE)</f>
        <v>46217</v>
      </c>
      <c r="Y1004" s="1404">
        <f>_xll.qlCalendarAdvance(Calendar,X1004,NDays&amp;"D")</f>
        <v>46217</v>
      </c>
      <c r="Z1004" s="1403">
        <v>2.7633601898549659E-2</v>
      </c>
      <c r="AA1004" s="1411">
        <v>2.7497375582571371E-2</v>
      </c>
    </row>
    <row r="1005" spans="19:27" x14ac:dyDescent="0.2">
      <c r="S1005" s="399"/>
      <c r="T1005" s="1401"/>
      <c r="W1005" s="864" t="str">
        <f t="shared" si="25"/>
        <v>1w</v>
      </c>
      <c r="X1005" s="1405">
        <f>_xll.qlCalendarAdvance(Calendar,X1004,W1005,"f",FALSE)</f>
        <v>46224</v>
      </c>
      <c r="Y1005" s="1404">
        <f>_xll.qlCalendarAdvance(Calendar,X1005,NDays&amp;"D")</f>
        <v>46224</v>
      </c>
      <c r="Z1005" s="1403">
        <v>2.7640001626611593E-2</v>
      </c>
      <c r="AA1005" s="1411">
        <v>2.7503791902995234E-2</v>
      </c>
    </row>
    <row r="1006" spans="19:27" x14ac:dyDescent="0.2">
      <c r="S1006" s="399"/>
      <c r="T1006" s="1401"/>
      <c r="W1006" s="864" t="str">
        <f t="shared" si="25"/>
        <v>1w</v>
      </c>
      <c r="X1006" s="1405">
        <f>_xll.qlCalendarAdvance(Calendar,X1005,W1006,"f",FALSE)</f>
        <v>46231</v>
      </c>
      <c r="Y1006" s="1404">
        <f>_xll.qlCalendarAdvance(Calendar,X1006,NDays&amp;"D")</f>
        <v>46231</v>
      </c>
      <c r="Z1006" s="1403">
        <v>2.7646392010816982E-2</v>
      </c>
      <c r="AA1006" s="1411">
        <v>2.7510198933327068E-2</v>
      </c>
    </row>
    <row r="1007" spans="19:27" x14ac:dyDescent="0.2">
      <c r="S1007" s="399"/>
      <c r="T1007" s="1401"/>
      <c r="W1007" s="864" t="str">
        <f t="shared" si="25"/>
        <v>1w</v>
      </c>
      <c r="X1007" s="1405">
        <f>_xll.qlCalendarAdvance(Calendar,X1006,W1007,"f",FALSE)</f>
        <v>46238</v>
      </c>
      <c r="Y1007" s="1404">
        <f>_xll.qlCalendarAdvance(Calendar,X1007,NDays&amp;"D")</f>
        <v>46238</v>
      </c>
      <c r="Z1007" s="1403">
        <v>2.7652773051120894E-2</v>
      </c>
      <c r="AA1007" s="1411">
        <v>2.7516596673810012E-2</v>
      </c>
    </row>
    <row r="1008" spans="19:27" x14ac:dyDescent="0.2">
      <c r="S1008" s="399"/>
      <c r="T1008" s="1401"/>
      <c r="W1008" s="864" t="str">
        <f t="shared" si="25"/>
        <v>1w</v>
      </c>
      <c r="X1008" s="1405">
        <f>_xll.qlCalendarAdvance(Calendar,X1007,W1008,"f",FALSE)</f>
        <v>46245</v>
      </c>
      <c r="Y1008" s="1404">
        <f>_xll.qlCalendarAdvance(Calendar,X1008,NDays&amp;"D")</f>
        <v>46245</v>
      </c>
      <c r="Z1008" s="1403">
        <v>2.7659144747478409E-2</v>
      </c>
      <c r="AA1008" s="1411">
        <v>2.752298512436302E-2</v>
      </c>
    </row>
    <row r="1009" spans="19:27" x14ac:dyDescent="0.2">
      <c r="S1009" s="399"/>
      <c r="T1009" s="1401"/>
      <c r="W1009" s="864" t="str">
        <f t="shared" si="25"/>
        <v>1w</v>
      </c>
      <c r="X1009" s="1405">
        <f>_xll.qlCalendarAdvance(Calendar,X1008,W1009,"f",FALSE)</f>
        <v>46252</v>
      </c>
      <c r="Y1009" s="1404">
        <f>_xll.qlCalendarAdvance(Calendar,X1009,NDays&amp;"D")</f>
        <v>46252</v>
      </c>
      <c r="Z1009" s="1403">
        <v>2.7665507099843712E-2</v>
      </c>
      <c r="AA1009" s="1411">
        <v>2.7529364284823998E-2</v>
      </c>
    </row>
    <row r="1010" spans="19:27" x14ac:dyDescent="0.2">
      <c r="S1010" s="399"/>
      <c r="T1010" s="1401"/>
      <c r="W1010" s="864" t="str">
        <f t="shared" si="25"/>
        <v>1w</v>
      </c>
      <c r="X1010" s="1405">
        <f>_xll.qlCalendarAdvance(Calendar,X1009,W1010,"f",FALSE)</f>
        <v>46259</v>
      </c>
      <c r="Y1010" s="1404">
        <f>_xll.qlCalendarAdvance(Calendar,X1010,NDays&amp;"D")</f>
        <v>46259</v>
      </c>
      <c r="Z1010" s="1403">
        <v>2.7671860108173636E-2</v>
      </c>
      <c r="AA1010" s="1411">
        <v>2.7535734155436087E-2</v>
      </c>
    </row>
    <row r="1011" spans="19:27" x14ac:dyDescent="0.2">
      <c r="S1011" s="399"/>
      <c r="T1011" s="1401"/>
      <c r="W1011" s="864" t="str">
        <f t="shared" si="25"/>
        <v>1w</v>
      </c>
      <c r="X1011" s="1405">
        <f>_xll.qlCalendarAdvance(Calendar,X1010,W1011,"f",FALSE)</f>
        <v>46266</v>
      </c>
      <c r="Y1011" s="1404">
        <f>_xll.qlCalendarAdvance(Calendar,X1011,NDays&amp;"D")</f>
        <v>46266</v>
      </c>
      <c r="Z1011" s="1403">
        <v>2.7676705482772013E-2</v>
      </c>
      <c r="AA1011" s="1411">
        <v>2.7542094735956146E-2</v>
      </c>
    </row>
    <row r="1012" spans="19:27" x14ac:dyDescent="0.2">
      <c r="S1012" s="399"/>
      <c r="T1012" s="1401"/>
      <c r="W1012" s="864" t="str">
        <f t="shared" si="25"/>
        <v>1w</v>
      </c>
      <c r="X1012" s="1405">
        <f>_xll.qlCalendarAdvance(Calendar,X1011,W1012,"f",FALSE)</f>
        <v>46273</v>
      </c>
      <c r="Y1012" s="1404">
        <f>_xll.qlCalendarAdvance(Calendar,X1012,NDays&amp;"D")</f>
        <v>46273</v>
      </c>
      <c r="Z1012" s="1403">
        <v>2.7683039991590594E-2</v>
      </c>
      <c r="AA1012" s="1411">
        <v>2.7548446026546269E-2</v>
      </c>
    </row>
    <row r="1013" spans="19:27" x14ac:dyDescent="0.2">
      <c r="S1013" s="399"/>
      <c r="T1013" s="1401"/>
      <c r="W1013" s="864" t="str">
        <f t="shared" si="25"/>
        <v>1w</v>
      </c>
      <c r="X1013" s="1405">
        <f>_xll.qlCalendarAdvance(Calendar,X1012,W1013,"f",FALSE)</f>
        <v>46280</v>
      </c>
      <c r="Y1013" s="1404">
        <f>_xll.qlCalendarAdvance(Calendar,X1013,NDays&amp;"D")</f>
        <v>46280</v>
      </c>
      <c r="Z1013" s="1403">
        <v>2.7689365156839962E-2</v>
      </c>
      <c r="AA1013" s="1411">
        <v>2.7554788027287502E-2</v>
      </c>
    </row>
    <row r="1014" spans="19:27" x14ac:dyDescent="0.2">
      <c r="S1014" s="399"/>
      <c r="T1014" s="1401"/>
      <c r="W1014" s="864" t="str">
        <f t="shared" si="25"/>
        <v>1w</v>
      </c>
      <c r="X1014" s="1405">
        <f>_xll.qlCalendarAdvance(Calendar,X1013,W1014,"f",FALSE)</f>
        <v>46287</v>
      </c>
      <c r="Y1014" s="1404">
        <f>_xll.qlCalendarAdvance(Calendar,X1014,NDays&amp;"D")</f>
        <v>46287</v>
      </c>
      <c r="Z1014" s="1403">
        <v>2.7695680978476477E-2</v>
      </c>
      <c r="AA1014" s="1411">
        <v>2.7561120737936706E-2</v>
      </c>
    </row>
    <row r="1015" spans="19:27" x14ac:dyDescent="0.2">
      <c r="S1015" s="399"/>
      <c r="T1015" s="1401"/>
      <c r="W1015" s="864" t="str">
        <f t="shared" si="25"/>
        <v>1w</v>
      </c>
      <c r="X1015" s="1405">
        <f>_xll.qlCalendarAdvance(Calendar,X1014,W1015,"f",FALSE)</f>
        <v>46294</v>
      </c>
      <c r="Y1015" s="1404">
        <f>_xll.qlCalendarAdvance(Calendar,X1015,NDays&amp;"D")</f>
        <v>46294</v>
      </c>
      <c r="Z1015" s="1403">
        <v>2.7701987456454712E-2</v>
      </c>
      <c r="AA1015" s="1411">
        <v>2.7567444158655974E-2</v>
      </c>
    </row>
    <row r="1016" spans="19:27" x14ac:dyDescent="0.2">
      <c r="S1016" s="399"/>
      <c r="T1016" s="1401"/>
      <c r="W1016" s="864" t="str">
        <f t="shared" si="25"/>
        <v>1w</v>
      </c>
      <c r="X1016" s="1405">
        <f>_xll.qlCalendarAdvance(Calendar,X1015,W1016,"f",FALSE)</f>
        <v>46301</v>
      </c>
      <c r="Y1016" s="1404">
        <f>_xll.qlCalendarAdvance(Calendar,X1016,NDays&amp;"D")</f>
        <v>46301</v>
      </c>
      <c r="Z1016" s="1403">
        <v>2.7709781930904023E-2</v>
      </c>
      <c r="AA1016" s="1411">
        <v>2.7573758289364259E-2</v>
      </c>
    </row>
    <row r="1017" spans="19:27" x14ac:dyDescent="0.2">
      <c r="S1017" s="399"/>
      <c r="T1017" s="1401"/>
      <c r="W1017" s="864" t="str">
        <f t="shared" si="25"/>
        <v>1w</v>
      </c>
      <c r="X1017" s="1405">
        <f>_xll.qlCalendarAdvance(Calendar,X1016,W1017,"f",FALSE)</f>
        <v>46308</v>
      </c>
      <c r="Y1017" s="1404">
        <f>_xll.qlCalendarAdvance(Calendar,X1017,NDays&amp;"D")</f>
        <v>46308</v>
      </c>
      <c r="Z1017" s="1403">
        <v>2.7716069529737142E-2</v>
      </c>
      <c r="AA1017" s="1411">
        <v>2.7580063130142607E-2</v>
      </c>
    </row>
    <row r="1018" spans="19:27" x14ac:dyDescent="0.2">
      <c r="S1018" s="399"/>
      <c r="T1018" s="1401"/>
      <c r="W1018" s="864" t="str">
        <f t="shared" si="25"/>
        <v>1w</v>
      </c>
      <c r="X1018" s="1405">
        <f>_xll.qlCalendarAdvance(Calendar,X1017,W1018,"f",FALSE)</f>
        <v>46315</v>
      </c>
      <c r="Y1018" s="1404">
        <f>_xll.qlCalendarAdvance(Calendar,X1018,NDays&amp;"D")</f>
        <v>46315</v>
      </c>
      <c r="Z1018" s="1403">
        <v>2.7722347784178109E-2</v>
      </c>
      <c r="AA1018" s="1411">
        <v>2.7586358680909973E-2</v>
      </c>
    </row>
    <row r="1019" spans="19:27" x14ac:dyDescent="0.2">
      <c r="S1019" s="399"/>
      <c r="T1019" s="1401"/>
      <c r="W1019" s="864" t="str">
        <f t="shared" si="25"/>
        <v>1w</v>
      </c>
      <c r="X1019" s="1405">
        <f>_xll.qlCalendarAdvance(Calendar,X1018,W1019,"f",FALSE)</f>
        <v>46322</v>
      </c>
      <c r="Y1019" s="1404">
        <f>_xll.qlCalendarAdvance(Calendar,X1019,NDays&amp;"D")</f>
        <v>46322</v>
      </c>
      <c r="Z1019" s="1403">
        <v>2.7728616694185516E-2</v>
      </c>
      <c r="AA1019" s="1411">
        <v>2.7592644941747402E-2</v>
      </c>
    </row>
    <row r="1020" spans="19:27" x14ac:dyDescent="0.2">
      <c r="S1020" s="399"/>
      <c r="T1020" s="1401"/>
      <c r="W1020" s="864" t="str">
        <f t="shared" si="25"/>
        <v>1w</v>
      </c>
      <c r="X1020" s="1405">
        <f>_xll.qlCalendarAdvance(Calendar,X1019,W1020,"f",FALSE)</f>
        <v>46329</v>
      </c>
      <c r="Y1020" s="1404">
        <f>_xll.qlCalendarAdvance(Calendar,X1020,NDays&amp;"D")</f>
        <v>46329</v>
      </c>
      <c r="Z1020" s="1403">
        <v>2.7734876259713551E-2</v>
      </c>
      <c r="AA1020" s="1411">
        <v>2.7598921912654895E-2</v>
      </c>
    </row>
    <row r="1021" spans="19:27" x14ac:dyDescent="0.2">
      <c r="S1021" s="399"/>
      <c r="T1021" s="1401"/>
      <c r="W1021" s="864" t="str">
        <f t="shared" si="25"/>
        <v>1w</v>
      </c>
      <c r="X1021" s="1405">
        <f>_xll.qlCalendarAdvance(Calendar,X1020,W1021,"f",FALSE)</f>
        <v>46336</v>
      </c>
      <c r="Y1021" s="1404">
        <f>_xll.qlCalendarAdvance(Calendar,X1021,NDays&amp;"D")</f>
        <v>46336</v>
      </c>
      <c r="Z1021" s="1403">
        <v>2.7741126480718171E-2</v>
      </c>
      <c r="AA1021" s="1411">
        <v>2.7605189593551405E-2</v>
      </c>
    </row>
    <row r="1022" spans="19:27" x14ac:dyDescent="0.2">
      <c r="S1022" s="399"/>
      <c r="T1022" s="1401"/>
      <c r="W1022" s="864" t="str">
        <f t="shared" si="25"/>
        <v>1w</v>
      </c>
      <c r="X1022" s="1405">
        <f>_xll.qlCalendarAdvance(Calendar,X1021,W1022,"f",FALSE)</f>
        <v>46343</v>
      </c>
      <c r="Y1022" s="1404">
        <f>_xll.qlCalendarAdvance(Calendar,X1022,NDays&amp;"D")</f>
        <v>46343</v>
      </c>
      <c r="Z1022" s="1403">
        <v>2.7747367357156209E-2</v>
      </c>
      <c r="AA1022" s="1411">
        <v>2.7611447984436932E-2</v>
      </c>
    </row>
    <row r="1023" spans="19:27" x14ac:dyDescent="0.2">
      <c r="S1023" s="399"/>
      <c r="T1023" s="1401"/>
      <c r="W1023" s="864" t="str">
        <f t="shared" si="25"/>
        <v>1w</v>
      </c>
      <c r="X1023" s="1405">
        <f>_xll.qlCalendarAdvance(Calendar,X1022,W1023,"f",FALSE)</f>
        <v>46350</v>
      </c>
      <c r="Y1023" s="1404">
        <f>_xll.qlCalendarAdvance(Calendar,X1023,NDays&amp;"D")</f>
        <v>46350</v>
      </c>
      <c r="Z1023" s="1403">
        <v>2.7753598888982739E-2</v>
      </c>
      <c r="AA1023" s="1411">
        <v>2.7617697085392523E-2</v>
      </c>
    </row>
    <row r="1024" spans="19:27" x14ac:dyDescent="0.2">
      <c r="S1024" s="399"/>
      <c r="T1024" s="1401"/>
      <c r="W1024" s="864" t="str">
        <f t="shared" si="25"/>
        <v>1w</v>
      </c>
      <c r="X1024" s="1405">
        <f>_xll.qlCalendarAdvance(Calendar,X1023,W1024,"f",FALSE)</f>
        <v>46357</v>
      </c>
      <c r="Y1024" s="1404">
        <f>_xll.qlCalendarAdvance(Calendar,X1024,NDays&amp;"D")</f>
        <v>46357</v>
      </c>
      <c r="Z1024" s="1403">
        <v>2.7756829553589591E-2</v>
      </c>
      <c r="AA1024" s="1411">
        <v>2.7623936896418178E-2</v>
      </c>
    </row>
    <row r="1025" spans="19:27" x14ac:dyDescent="0.2">
      <c r="S1025" s="399"/>
      <c r="T1025" s="1401"/>
      <c r="W1025" s="864" t="str">
        <f t="shared" si="25"/>
        <v>1w</v>
      </c>
      <c r="X1025" s="1405">
        <f>_xll.qlCalendarAdvance(Calendar,X1024,W1025,"f",FALSE)</f>
        <v>46364</v>
      </c>
      <c r="Y1025" s="1404">
        <f>_xll.qlCalendarAdvance(Calendar,X1025,NDays&amp;"D")</f>
        <v>46364</v>
      </c>
      <c r="Z1025" s="1403">
        <v>2.7763042789085011E-2</v>
      </c>
      <c r="AA1025" s="1411">
        <v>2.7630167417351803E-2</v>
      </c>
    </row>
    <row r="1026" spans="19:27" x14ac:dyDescent="0.2">
      <c r="S1026" s="399"/>
      <c r="T1026" s="1401"/>
      <c r="W1026" s="864" t="str">
        <f t="shared" si="25"/>
        <v>1w</v>
      </c>
      <c r="X1026" s="1405">
        <f>_xll.qlCalendarAdvance(Calendar,X1025,W1026,"f",FALSE)</f>
        <v>46371</v>
      </c>
      <c r="Y1026" s="1404">
        <f>_xll.qlCalendarAdvance(Calendar,X1026,NDays&amp;"D")</f>
        <v>46371</v>
      </c>
      <c r="Z1026" s="1403">
        <v>2.776924668105369E-2</v>
      </c>
      <c r="AA1026" s="1411">
        <v>2.7636388648436538E-2</v>
      </c>
    </row>
    <row r="1027" spans="19:27" x14ac:dyDescent="0.2">
      <c r="S1027" s="399"/>
      <c r="T1027" s="1401"/>
      <c r="W1027" s="864" t="str">
        <f t="shared" si="25"/>
        <v>1w</v>
      </c>
      <c r="X1027" s="1405">
        <f>_xll.qlCalendarAdvance(Calendar,X1026,W1027,"f",FALSE)</f>
        <v>46378</v>
      </c>
      <c r="Y1027" s="1404">
        <f>_xll.qlCalendarAdvance(Calendar,X1027,NDays&amp;"D")</f>
        <v>46378</v>
      </c>
      <c r="Z1027" s="1403">
        <v>2.77754412294497E-2</v>
      </c>
      <c r="AA1027" s="1411">
        <v>2.7642600589429245E-2</v>
      </c>
    </row>
    <row r="1028" spans="19:27" x14ac:dyDescent="0.2">
      <c r="S1028" s="399"/>
      <c r="T1028" s="1401"/>
      <c r="W1028" s="864" t="str">
        <f t="shared" si="25"/>
        <v>1w</v>
      </c>
      <c r="X1028" s="1405">
        <f>_xll.qlCalendarAdvance(Calendar,X1027,W1028,"f",FALSE)</f>
        <v>46385</v>
      </c>
      <c r="Y1028" s="1404">
        <f>_xll.qlCalendarAdvance(Calendar,X1028,NDays&amp;"D")</f>
        <v>46385</v>
      </c>
      <c r="Z1028" s="1403">
        <v>2.7783121377553847E-2</v>
      </c>
      <c r="AA1028" s="1411">
        <v>2.7648803240573061E-2</v>
      </c>
    </row>
    <row r="1029" spans="19:27" x14ac:dyDescent="0.2">
      <c r="S1029" s="399"/>
      <c r="T1029" s="1401"/>
      <c r="W1029" s="864" t="str">
        <f t="shared" si="25"/>
        <v>1w</v>
      </c>
      <c r="X1029" s="1405">
        <f>_xll.qlCalendarAdvance(Calendar,X1028,W1029,"f",FALSE)</f>
        <v>46392</v>
      </c>
      <c r="Y1029" s="1404">
        <f>_xll.qlCalendarAdvance(Calendar,X1029,NDays&amp;"D")</f>
        <v>46392</v>
      </c>
      <c r="Z1029" s="1403">
        <v>2.7787802295357121E-2</v>
      </c>
      <c r="AA1029" s="1411">
        <v>2.7654996601624848E-2</v>
      </c>
    </row>
    <row r="1030" spans="19:27" x14ac:dyDescent="0.2">
      <c r="S1030" s="399"/>
      <c r="T1030" s="1401"/>
      <c r="W1030" s="864" t="str">
        <f t="shared" si="25"/>
        <v>1w</v>
      </c>
      <c r="X1030" s="1405">
        <f>_xll.qlCalendarAdvance(Calendar,X1029,W1030,"f",FALSE)</f>
        <v>46399</v>
      </c>
      <c r="Y1030" s="1404">
        <f>_xll.qlCalendarAdvance(Calendar,X1030,NDays&amp;"D")</f>
        <v>46399</v>
      </c>
      <c r="Z1030" s="1403">
        <v>2.7793968812783881E-2</v>
      </c>
      <c r="AA1030" s="1411">
        <v>2.7661180672746699E-2</v>
      </c>
    </row>
    <row r="1031" spans="19:27" x14ac:dyDescent="0.2">
      <c r="S1031" s="399"/>
      <c r="T1031" s="1401"/>
      <c r="W1031" s="864" t="str">
        <f t="shared" si="25"/>
        <v>1w</v>
      </c>
      <c r="X1031" s="1405">
        <f>_xll.qlCalendarAdvance(Calendar,X1030,W1031,"f",FALSE)</f>
        <v>46406</v>
      </c>
      <c r="Y1031" s="1404">
        <f>_xll.qlCalendarAdvance(Calendar,X1031,NDays&amp;"D")</f>
        <v>46406</v>
      </c>
      <c r="Z1031" s="1403">
        <v>2.7800125986469578E-2</v>
      </c>
      <c r="AA1031" s="1411">
        <v>2.7667355453857567E-2</v>
      </c>
    </row>
    <row r="1032" spans="19:27" x14ac:dyDescent="0.2">
      <c r="S1032" s="399"/>
      <c r="T1032" s="1401"/>
      <c r="W1032" s="864" t="str">
        <f t="shared" si="25"/>
        <v>1w</v>
      </c>
      <c r="X1032" s="1405">
        <f>_xll.qlCalendarAdvance(Calendar,X1031,W1032,"f",FALSE)</f>
        <v>46413</v>
      </c>
      <c r="Y1032" s="1404">
        <f>_xll.qlCalendarAdvance(Calendar,X1032,NDays&amp;"D")</f>
        <v>46413</v>
      </c>
      <c r="Z1032" s="1403">
        <v>2.7806273816372785E-2</v>
      </c>
      <c r="AA1032" s="1411">
        <v>2.7673520945119545E-2</v>
      </c>
    </row>
    <row r="1033" spans="19:27" x14ac:dyDescent="0.2">
      <c r="S1033" s="399"/>
      <c r="T1033" s="1401"/>
      <c r="W1033" s="864" t="str">
        <f t="shared" si="25"/>
        <v>1w</v>
      </c>
      <c r="X1033" s="1405">
        <f>_xll.qlCalendarAdvance(Calendar,X1032,W1033,"f",FALSE)</f>
        <v>46420</v>
      </c>
      <c r="Y1033" s="1404">
        <f>_xll.qlCalendarAdvance(Calendar,X1033,NDays&amp;"D")</f>
        <v>46420</v>
      </c>
      <c r="Z1033" s="1403">
        <v>2.781390624511014E-2</v>
      </c>
      <c r="AA1033" s="1411">
        <v>2.7679677146289494E-2</v>
      </c>
    </row>
    <row r="1034" spans="19:27" x14ac:dyDescent="0.2">
      <c r="S1034" s="399"/>
      <c r="T1034" s="1401"/>
      <c r="W1034" s="864" t="str">
        <f t="shared" si="25"/>
        <v>1w</v>
      </c>
      <c r="X1034" s="1405">
        <f>_xll.qlCalendarAdvance(Calendar,X1033,W1034,"f",FALSE)</f>
        <v>46427</v>
      </c>
      <c r="Y1034" s="1404">
        <f>_xll.qlCalendarAdvance(Calendar,X1034,NDays&amp;"D")</f>
        <v>46427</v>
      </c>
      <c r="Z1034" s="1403">
        <v>2.7818541444657934E-2</v>
      </c>
      <c r="AA1034" s="1411">
        <v>2.7685824057529507E-2</v>
      </c>
    </row>
    <row r="1035" spans="19:27" x14ac:dyDescent="0.2">
      <c r="S1035" s="399"/>
      <c r="T1035" s="1401"/>
      <c r="W1035" s="864" t="str">
        <f t="shared" si="25"/>
        <v>1w</v>
      </c>
      <c r="X1035" s="1405">
        <f>_xll.qlCalendarAdvance(Calendar,X1034,W1035,"f",FALSE)</f>
        <v>46434</v>
      </c>
      <c r="Y1035" s="1404">
        <f>_xll.qlCalendarAdvance(Calendar,X1035,NDays&amp;"D")</f>
        <v>46434</v>
      </c>
      <c r="Z1035" s="1403">
        <v>2.7824661242956128E-2</v>
      </c>
      <c r="AA1035" s="1411">
        <v>2.7691961678839583E-2</v>
      </c>
    </row>
    <row r="1036" spans="19:27" x14ac:dyDescent="0.2">
      <c r="S1036" s="399"/>
      <c r="T1036" s="1401"/>
      <c r="W1036" s="864" t="str">
        <f t="shared" si="25"/>
        <v>1w</v>
      </c>
      <c r="X1036" s="1405">
        <f>_xll.qlCalendarAdvance(Calendar,X1035,W1036,"f",FALSE)</f>
        <v>46441</v>
      </c>
      <c r="Y1036" s="1404">
        <f>_xll.qlCalendarAdvance(Calendar,X1036,NDays&amp;"D")</f>
        <v>46441</v>
      </c>
      <c r="Z1036" s="1403">
        <v>2.7830771697302539E-2</v>
      </c>
      <c r="AA1036" s="1411">
        <v>2.7698090009976584E-2</v>
      </c>
    </row>
    <row r="1037" spans="19:27" x14ac:dyDescent="0.2">
      <c r="S1037" s="399"/>
      <c r="T1037" s="1401"/>
      <c r="W1037" s="864" t="str">
        <f t="shared" si="25"/>
        <v>1w</v>
      </c>
      <c r="X1037" s="1405">
        <f>_xll.qlCalendarAdvance(Calendar,X1036,W1037,"f",FALSE)</f>
        <v>46448</v>
      </c>
      <c r="Y1037" s="1404">
        <f>_xll.qlCalendarAdvance(Calendar,X1037,NDays&amp;"D")</f>
        <v>46448</v>
      </c>
      <c r="Z1037" s="1403">
        <v>2.7839859126046713E-2</v>
      </c>
      <c r="AA1037" s="1411">
        <v>2.7704209051264694E-2</v>
      </c>
    </row>
    <row r="1038" spans="19:27" x14ac:dyDescent="0.2">
      <c r="S1038" s="399"/>
      <c r="T1038" s="1401"/>
      <c r="W1038" s="864" t="str">
        <f t="shared" si="25"/>
        <v>1w</v>
      </c>
      <c r="X1038" s="1405">
        <f>_xll.qlCalendarAdvance(Calendar,X1037,W1038,"f",FALSE)</f>
        <v>46455</v>
      </c>
      <c r="Y1038" s="1404">
        <f>_xll.qlCalendarAdvance(Calendar,X1038,NDays&amp;"D")</f>
        <v>46455</v>
      </c>
      <c r="Z1038" s="1403">
        <v>2.7845950483497778E-2</v>
      </c>
      <c r="AA1038" s="1411">
        <v>2.7710318802622869E-2</v>
      </c>
    </row>
    <row r="1039" spans="19:27" x14ac:dyDescent="0.2">
      <c r="S1039" s="399"/>
      <c r="T1039" s="1401"/>
      <c r="W1039" s="864" t="str">
        <f t="shared" si="25"/>
        <v>1w</v>
      </c>
      <c r="X1039" s="1405">
        <f>_xll.qlCalendarAdvance(Calendar,X1038,W1039,"f",FALSE)</f>
        <v>46462</v>
      </c>
      <c r="Y1039" s="1404">
        <f>_xll.qlCalendarAdvance(Calendar,X1039,NDays&amp;"D")</f>
        <v>46462</v>
      </c>
      <c r="Z1039" s="1403">
        <v>2.7852032495646675E-2</v>
      </c>
      <c r="AA1039" s="1411">
        <v>2.7716419263889014E-2</v>
      </c>
    </row>
    <row r="1040" spans="19:27" x14ac:dyDescent="0.2">
      <c r="S1040" s="399"/>
      <c r="T1040" s="1401"/>
      <c r="W1040" s="864" t="str">
        <f t="shared" si="25"/>
        <v>1w</v>
      </c>
      <c r="X1040" s="1405">
        <f>_xll.qlCalendarAdvance(Calendar,X1039,W1040,"f",FALSE)</f>
        <v>46469</v>
      </c>
      <c r="Y1040" s="1404">
        <f>_xll.qlCalendarAdvance(Calendar,X1040,NDays&amp;"D")</f>
        <v>46469</v>
      </c>
      <c r="Z1040" s="1403">
        <v>2.7858105162449364E-2</v>
      </c>
      <c r="AA1040" s="1411">
        <v>2.7722510435225223E-2</v>
      </c>
    </row>
    <row r="1041" spans="19:27" x14ac:dyDescent="0.2">
      <c r="S1041" s="399"/>
      <c r="T1041" s="1401"/>
      <c r="W1041" s="864" t="str">
        <f t="shared" si="25"/>
        <v>1w</v>
      </c>
      <c r="X1041" s="1405">
        <f>_xll.qlCalendarAdvance(Calendar,X1040,W1041,"f",FALSE)</f>
        <v>46476</v>
      </c>
      <c r="Y1041" s="1404">
        <f>_xll.qlCalendarAdvance(Calendar,X1041,NDays&amp;"D")</f>
        <v>46476</v>
      </c>
      <c r="Z1041" s="1403">
        <v>2.7864167995295432E-2</v>
      </c>
      <c r="AA1041" s="1411">
        <v>2.7728592316631495E-2</v>
      </c>
    </row>
    <row r="1042" spans="19:27" x14ac:dyDescent="0.2">
      <c r="S1042" s="399"/>
      <c r="T1042" s="1401"/>
      <c r="W1042" s="864" t="str">
        <f t="shared" si="25"/>
        <v>1w</v>
      </c>
      <c r="X1042" s="1405">
        <f>_xll.qlCalendarAdvance(Calendar,X1041,W1042,"f",FALSE)</f>
        <v>46483</v>
      </c>
      <c r="Y1042" s="1404">
        <f>_xll.qlCalendarAdvance(Calendar,X1042,NDays&amp;"D")</f>
        <v>46483</v>
      </c>
      <c r="Z1042" s="1403">
        <v>2.7868725041982484E-2</v>
      </c>
      <c r="AA1042" s="1411">
        <v>2.7734664908026785E-2</v>
      </c>
    </row>
    <row r="1043" spans="19:27" x14ac:dyDescent="0.2">
      <c r="S1043" s="399"/>
      <c r="T1043" s="1401"/>
      <c r="W1043" s="864" t="str">
        <f t="shared" si="25"/>
        <v>1w</v>
      </c>
      <c r="X1043" s="1405">
        <f>_xll.qlCalendarAdvance(Calendar,X1042,W1043,"f",FALSE)</f>
        <v>46490</v>
      </c>
      <c r="Y1043" s="1404">
        <f>_xll.qlCalendarAdvance(Calendar,X1043,NDays&amp;"D")</f>
        <v>46490</v>
      </c>
      <c r="Z1043" s="1403">
        <v>2.7874752095622547E-2</v>
      </c>
      <c r="AA1043" s="1411">
        <v>2.7740728209411092E-2</v>
      </c>
    </row>
    <row r="1044" spans="19:27" x14ac:dyDescent="0.2">
      <c r="S1044" s="399"/>
      <c r="T1044" s="1401"/>
      <c r="W1044" s="864" t="str">
        <f t="shared" si="25"/>
        <v>1w</v>
      </c>
      <c r="X1044" s="1405">
        <f>_xll.qlCalendarAdvance(Calendar,X1043,W1044,"f",FALSE)</f>
        <v>46497</v>
      </c>
      <c r="Y1044" s="1404">
        <f>_xll.qlCalendarAdvance(Calendar,X1044,NDays&amp;"D")</f>
        <v>46497</v>
      </c>
      <c r="Z1044" s="1403">
        <v>2.7880748894482929E-2</v>
      </c>
      <c r="AA1044" s="1411">
        <v>2.7746782220865462E-2</v>
      </c>
    </row>
    <row r="1045" spans="19:27" x14ac:dyDescent="0.2">
      <c r="S1045" s="399"/>
      <c r="T1045" s="1401"/>
      <c r="W1045" s="864" t="str">
        <f t="shared" si="25"/>
        <v>1w</v>
      </c>
      <c r="X1045" s="1405">
        <f>_xll.qlCalendarAdvance(Calendar,X1044,W1045,"f",FALSE)</f>
        <v>46504</v>
      </c>
      <c r="Y1045" s="1404">
        <f>_xll.qlCalendarAdvance(Calendar,X1045,NDays&amp;"D")</f>
        <v>46504</v>
      </c>
      <c r="Z1045" s="1403">
        <v>2.7886707306818883E-2</v>
      </c>
      <c r="AA1045" s="1411">
        <v>2.775282694230885E-2</v>
      </c>
    </row>
    <row r="1046" spans="19:27" x14ac:dyDescent="0.2">
      <c r="S1046" s="399"/>
      <c r="T1046" s="1401"/>
      <c r="W1046" s="864" t="str">
        <f t="shared" si="25"/>
        <v>1w</v>
      </c>
      <c r="X1046" s="1405">
        <f>_xll.qlCalendarAdvance(Calendar,X1045,W1046,"f",FALSE)</f>
        <v>46511</v>
      </c>
      <c r="Y1046" s="1404">
        <f>_xll.qlCalendarAdvance(Calendar,X1046,NDays&amp;"D")</f>
        <v>46511</v>
      </c>
      <c r="Z1046" s="1403">
        <v>2.7894094759767674E-2</v>
      </c>
      <c r="AA1046" s="1411">
        <v>2.7758862373822302E-2</v>
      </c>
    </row>
    <row r="1047" spans="19:27" x14ac:dyDescent="0.2">
      <c r="S1047" s="399"/>
      <c r="T1047" s="1401"/>
      <c r="W1047" s="864" t="str">
        <f t="shared" si="25"/>
        <v>1w</v>
      </c>
      <c r="X1047" s="1405">
        <f>_xll.qlCalendarAdvance(Calendar,X1046,W1047,"f",FALSE)</f>
        <v>46518</v>
      </c>
      <c r="Y1047" s="1404">
        <f>_xll.qlCalendarAdvance(Calendar,X1047,NDays&amp;"D")</f>
        <v>46518</v>
      </c>
      <c r="Z1047" s="1403">
        <v>2.7899946356140428E-2</v>
      </c>
      <c r="AA1047" s="1411">
        <v>2.776488851532477E-2</v>
      </c>
    </row>
    <row r="1048" spans="19:27" x14ac:dyDescent="0.2">
      <c r="S1048" s="399"/>
      <c r="T1048" s="1401"/>
      <c r="W1048" s="864" t="str">
        <f t="shared" si="25"/>
        <v>1w</v>
      </c>
      <c r="X1048" s="1405">
        <f>_xll.qlCalendarAdvance(Calendar,X1047,W1048,"f",FALSE)</f>
        <v>46525</v>
      </c>
      <c r="Y1048" s="1404">
        <f>_xll.qlCalendarAdvance(Calendar,X1048,NDays&amp;"D")</f>
        <v>46525</v>
      </c>
      <c r="Z1048" s="1403">
        <v>2.7905734597510525E-2</v>
      </c>
      <c r="AA1048" s="1411">
        <v>2.777090536673521E-2</v>
      </c>
    </row>
    <row r="1049" spans="19:27" x14ac:dyDescent="0.2">
      <c r="S1049" s="399"/>
      <c r="T1049" s="1401"/>
      <c r="W1049" s="864" t="str">
        <f t="shared" si="25"/>
        <v>1w</v>
      </c>
      <c r="X1049" s="1405">
        <f>_xll.qlCalendarAdvance(Calendar,X1048,W1049,"f",FALSE)</f>
        <v>46532</v>
      </c>
      <c r="Y1049" s="1404">
        <f>_xll.qlCalendarAdvance(Calendar,X1049,NDays&amp;"D")</f>
        <v>46532</v>
      </c>
      <c r="Z1049" s="1403">
        <v>2.7911451439717457E-2</v>
      </c>
      <c r="AA1049" s="1411">
        <v>2.7776912928215713E-2</v>
      </c>
    </row>
    <row r="1050" spans="19:27" x14ac:dyDescent="0.2">
      <c r="S1050" s="399"/>
      <c r="T1050" s="1401"/>
      <c r="W1050" s="864" t="str">
        <f t="shared" ref="W1050:W1113" si="26">W1049</f>
        <v>1w</v>
      </c>
      <c r="X1050" s="1405">
        <f>_xll.qlCalendarAdvance(Calendar,X1049,W1050,"f",FALSE)</f>
        <v>46539</v>
      </c>
      <c r="Y1050" s="1404">
        <f>_xll.qlCalendarAdvance(Calendar,X1050,NDays&amp;"D")</f>
        <v>46539</v>
      </c>
      <c r="Z1050" s="1403">
        <v>2.7917088838560197E-2</v>
      </c>
      <c r="AA1050" s="1411">
        <v>2.7782911199685234E-2</v>
      </c>
    </row>
    <row r="1051" spans="19:27" x14ac:dyDescent="0.2">
      <c r="S1051" s="399"/>
      <c r="T1051" s="1401"/>
      <c r="W1051" s="864" t="str">
        <f t="shared" si="26"/>
        <v>1w</v>
      </c>
      <c r="X1051" s="1405">
        <f>_xll.qlCalendarAdvance(Calendar,X1050,W1051,"f",FALSE)</f>
        <v>46546</v>
      </c>
      <c r="Y1051" s="1404">
        <f>_xll.qlCalendarAdvance(Calendar,X1051,NDays&amp;"D")</f>
        <v>46546</v>
      </c>
      <c r="Z1051" s="1403">
        <v>2.7922638749796308E-2</v>
      </c>
      <c r="AA1051" s="1411">
        <v>2.7788900181305864E-2</v>
      </c>
    </row>
    <row r="1052" spans="19:27" x14ac:dyDescent="0.2">
      <c r="S1052" s="399"/>
      <c r="T1052" s="1401"/>
      <c r="W1052" s="864" t="str">
        <f t="shared" si="26"/>
        <v>1w</v>
      </c>
      <c r="X1052" s="1405">
        <f>_xll.qlCalendarAdvance(Calendar,X1051,W1052,"f",FALSE)</f>
        <v>46553</v>
      </c>
      <c r="Y1052" s="1404">
        <f>_xll.qlCalendarAdvance(Calendar,X1052,NDays&amp;"D")</f>
        <v>46553</v>
      </c>
      <c r="Z1052" s="1403">
        <v>2.7928093129142836E-2</v>
      </c>
      <c r="AA1052" s="1411">
        <v>2.7794879872834466E-2</v>
      </c>
    </row>
    <row r="1053" spans="19:27" x14ac:dyDescent="0.2">
      <c r="S1053" s="399"/>
      <c r="T1053" s="1401"/>
      <c r="W1053" s="864" t="str">
        <f t="shared" si="26"/>
        <v>1w</v>
      </c>
      <c r="X1053" s="1405">
        <f>_xll.qlCalendarAdvance(Calendar,X1052,W1053,"f",FALSE)</f>
        <v>46560</v>
      </c>
      <c r="Y1053" s="1404">
        <f>_xll.qlCalendarAdvance(Calendar,X1053,NDays&amp;"D")</f>
        <v>46560</v>
      </c>
      <c r="Z1053" s="1403">
        <v>2.7933443932280703E-2</v>
      </c>
      <c r="AA1053" s="1411">
        <v>2.7800850274433131E-2</v>
      </c>
    </row>
    <row r="1054" spans="19:27" x14ac:dyDescent="0.2">
      <c r="S1054" s="399"/>
      <c r="T1054" s="1401"/>
      <c r="W1054" s="864" t="str">
        <f t="shared" si="26"/>
        <v>1w</v>
      </c>
      <c r="X1054" s="1405">
        <f>_xll.qlCalendarAdvance(Calendar,X1053,W1054,"f",FALSE)</f>
        <v>46567</v>
      </c>
      <c r="Y1054" s="1404">
        <f>_xll.qlCalendarAdvance(Calendar,X1054,NDays&amp;"D")</f>
        <v>46567</v>
      </c>
      <c r="Z1054" s="1403">
        <v>2.7938683365008463E-2</v>
      </c>
      <c r="AA1054" s="1411">
        <v>2.7806789602563553E-2</v>
      </c>
    </row>
    <row r="1055" spans="19:27" x14ac:dyDescent="0.2">
      <c r="S1055" s="399"/>
      <c r="T1055" s="1401"/>
      <c r="W1055" s="864" t="str">
        <f t="shared" si="26"/>
        <v>1w</v>
      </c>
      <c r="X1055" s="1405">
        <f>_xll.qlCalendarAdvance(Calendar,X1054,W1055,"f",FALSE)</f>
        <v>46574</v>
      </c>
      <c r="Y1055" s="1404">
        <f>_xll.qlCalendarAdvance(Calendar,X1055,NDays&amp;"D")</f>
        <v>46574</v>
      </c>
      <c r="Z1055" s="1403">
        <v>2.794380783485987E-2</v>
      </c>
      <c r="AA1055" s="1411">
        <v>2.7812621436661411E-2</v>
      </c>
    </row>
    <row r="1056" spans="19:27" x14ac:dyDescent="0.2">
      <c r="S1056" s="399"/>
      <c r="T1056" s="1401"/>
      <c r="W1056" s="864" t="str">
        <f t="shared" si="26"/>
        <v>1w</v>
      </c>
      <c r="X1056" s="1405">
        <f>_xll.qlCalendarAdvance(Calendar,X1055,W1056,"f",FALSE)</f>
        <v>46581</v>
      </c>
      <c r="Y1056" s="1404">
        <f>_xll.qlCalendarAdvance(Calendar,X1056,NDays&amp;"D")</f>
        <v>46581</v>
      </c>
      <c r="Z1056" s="1403">
        <v>2.7948817235860738E-2</v>
      </c>
      <c r="AA1056" s="1411">
        <v>2.7818338991694169E-2</v>
      </c>
    </row>
    <row r="1057" spans="19:27" x14ac:dyDescent="0.2">
      <c r="S1057" s="399"/>
      <c r="T1057" s="1401"/>
      <c r="W1057" s="864" t="str">
        <f t="shared" si="26"/>
        <v>1w</v>
      </c>
      <c r="X1057" s="1405">
        <f>_xll.qlCalendarAdvance(Calendar,X1056,W1057,"f",FALSE)</f>
        <v>46588</v>
      </c>
      <c r="Y1057" s="1404">
        <f>_xll.qlCalendarAdvance(Calendar,X1057,NDays&amp;"D")</f>
        <v>46588</v>
      </c>
      <c r="Z1057" s="1403">
        <v>2.7953711567576773E-2</v>
      </c>
      <c r="AA1057" s="1411">
        <v>2.7823942267742874E-2</v>
      </c>
    </row>
    <row r="1058" spans="19:27" x14ac:dyDescent="0.2">
      <c r="S1058" s="399"/>
      <c r="T1058" s="1401"/>
      <c r="W1058" s="864" t="str">
        <f t="shared" si="26"/>
        <v>1w</v>
      </c>
      <c r="X1058" s="1405">
        <f>_xll.qlCalendarAdvance(Calendar,X1057,W1058,"f",FALSE)</f>
        <v>46595</v>
      </c>
      <c r="Y1058" s="1404">
        <f>_xll.qlCalendarAdvance(Calendar,X1058,NDays&amp;"D")</f>
        <v>46595</v>
      </c>
      <c r="Z1058" s="1403">
        <v>2.7958490829586881E-2</v>
      </c>
      <c r="AA1058" s="1411">
        <v>2.7829431264645432E-2</v>
      </c>
    </row>
    <row r="1059" spans="19:27" x14ac:dyDescent="0.2">
      <c r="S1059" s="399"/>
      <c r="T1059" s="1401"/>
      <c r="W1059" s="864" t="str">
        <f t="shared" si="26"/>
        <v>1w</v>
      </c>
      <c r="X1059" s="1405">
        <f>_xll.qlCalendarAdvance(Calendar,X1058,W1059,"f",FALSE)</f>
        <v>46602</v>
      </c>
      <c r="Y1059" s="1404">
        <f>_xll.qlCalendarAdvance(Calendar,X1059,NDays&amp;"D")</f>
        <v>46602</v>
      </c>
      <c r="Z1059" s="1403">
        <v>2.7963155021477022E-2</v>
      </c>
      <c r="AA1059" s="1411">
        <v>2.7834805982563937E-2</v>
      </c>
    </row>
    <row r="1060" spans="19:27" x14ac:dyDescent="0.2">
      <c r="S1060" s="399"/>
      <c r="T1060" s="1401"/>
      <c r="W1060" s="864" t="str">
        <f t="shared" si="26"/>
        <v>1w</v>
      </c>
      <c r="X1060" s="1405">
        <f>_xll.qlCalendarAdvance(Calendar,X1059,W1060,"f",FALSE)</f>
        <v>46609</v>
      </c>
      <c r="Y1060" s="1404">
        <f>_xll.qlCalendarAdvance(Calendar,X1060,NDays&amp;"D")</f>
        <v>46609</v>
      </c>
      <c r="Z1060" s="1403">
        <v>2.7967704142844607E-2</v>
      </c>
      <c r="AA1060" s="1411">
        <v>2.7840066421417342E-2</v>
      </c>
    </row>
    <row r="1061" spans="19:27" x14ac:dyDescent="0.2">
      <c r="S1061" s="399"/>
      <c r="T1061" s="1401"/>
      <c r="W1061" s="864" t="str">
        <f t="shared" si="26"/>
        <v>1w</v>
      </c>
      <c r="X1061" s="1405">
        <f>_xll.qlCalendarAdvance(Calendar,X1060,W1061,"f",FALSE)</f>
        <v>46616</v>
      </c>
      <c r="Y1061" s="1404">
        <f>_xll.qlCalendarAdvance(Calendar,X1061,NDays&amp;"D")</f>
        <v>46616</v>
      </c>
      <c r="Z1061" s="1403">
        <v>2.797213819329674E-2</v>
      </c>
      <c r="AA1061" s="1411">
        <v>2.7845212581205647E-2</v>
      </c>
    </row>
    <row r="1062" spans="19:27" x14ac:dyDescent="0.2">
      <c r="S1062" s="399"/>
      <c r="T1062" s="1401"/>
      <c r="W1062" s="864" t="str">
        <f t="shared" si="26"/>
        <v>1w</v>
      </c>
      <c r="X1062" s="1405">
        <f>_xll.qlCalendarAdvance(Calendar,X1061,W1062,"f",FALSE)</f>
        <v>46623</v>
      </c>
      <c r="Y1062" s="1404">
        <f>_xll.qlCalendarAdvance(Calendar,X1062,NDays&amp;"D")</f>
        <v>46623</v>
      </c>
      <c r="Z1062" s="1403">
        <v>2.7976457172449332E-2</v>
      </c>
      <c r="AA1062" s="1411">
        <v>2.785024446176676E-2</v>
      </c>
    </row>
    <row r="1063" spans="19:27" x14ac:dyDescent="0.2">
      <c r="S1063" s="399"/>
      <c r="T1063" s="1401"/>
      <c r="W1063" s="864" t="str">
        <f t="shared" si="26"/>
        <v>1w</v>
      </c>
      <c r="X1063" s="1405">
        <f>_xll.qlCalendarAdvance(Calendar,X1062,W1063,"f",FALSE)</f>
        <v>46630</v>
      </c>
      <c r="Y1063" s="1404">
        <f>_xll.qlCalendarAdvance(Calendar,X1063,NDays&amp;"D")</f>
        <v>46630</v>
      </c>
      <c r="Z1063" s="1403">
        <v>2.797931259567599E-2</v>
      </c>
      <c r="AA1063" s="1411">
        <v>2.7855162063424865E-2</v>
      </c>
    </row>
    <row r="1064" spans="19:27" x14ac:dyDescent="0.2">
      <c r="S1064" s="399"/>
      <c r="T1064" s="1401"/>
      <c r="W1064" s="864" t="str">
        <f t="shared" si="26"/>
        <v>1w</v>
      </c>
      <c r="X1064" s="1405">
        <f>_xll.qlCalendarAdvance(Calendar,X1063,W1064,"f",FALSE)</f>
        <v>46637</v>
      </c>
      <c r="Y1064" s="1404">
        <f>_xll.qlCalendarAdvance(Calendar,X1064,NDays&amp;"D")</f>
        <v>46637</v>
      </c>
      <c r="Z1064" s="1403">
        <v>2.7983409337600174E-2</v>
      </c>
      <c r="AA1064" s="1411">
        <v>2.7859965385936825E-2</v>
      </c>
    </row>
    <row r="1065" spans="19:27" x14ac:dyDescent="0.2">
      <c r="S1065" s="399"/>
      <c r="T1065" s="1401"/>
      <c r="W1065" s="864" t="str">
        <f t="shared" si="26"/>
        <v>1w</v>
      </c>
      <c r="X1065" s="1405">
        <f>_xll.qlCalendarAdvance(Calendar,X1064,W1065,"f",FALSE)</f>
        <v>46644</v>
      </c>
      <c r="Y1065" s="1404">
        <f>_xll.qlCalendarAdvance(Calendar,X1065,NDays&amp;"D")</f>
        <v>46644</v>
      </c>
      <c r="Z1065" s="1403">
        <v>2.7987391015906322E-2</v>
      </c>
      <c r="AA1065" s="1411">
        <v>2.7864654429383684E-2</v>
      </c>
    </row>
    <row r="1066" spans="19:27" x14ac:dyDescent="0.2">
      <c r="S1066" s="399"/>
      <c r="T1066" s="1401"/>
      <c r="W1066" s="864" t="str">
        <f t="shared" si="26"/>
        <v>1w</v>
      </c>
      <c r="X1066" s="1405">
        <f>_xll.qlCalendarAdvance(Calendar,X1065,W1066,"f",FALSE)</f>
        <v>46651</v>
      </c>
      <c r="Y1066" s="1404">
        <f>_xll.qlCalendarAdvance(Calendar,X1066,NDays&amp;"D")</f>
        <v>46651</v>
      </c>
      <c r="Z1066" s="1403">
        <v>2.7991257630255999E-2</v>
      </c>
      <c r="AA1066" s="1411">
        <v>2.7869229193684397E-2</v>
      </c>
    </row>
    <row r="1067" spans="19:27" x14ac:dyDescent="0.2">
      <c r="S1067" s="399"/>
      <c r="T1067" s="1401"/>
      <c r="W1067" s="864" t="str">
        <f t="shared" si="26"/>
        <v>1w</v>
      </c>
      <c r="X1067" s="1405">
        <f>_xll.qlCalendarAdvance(Calendar,X1066,W1067,"f",FALSE)</f>
        <v>46658</v>
      </c>
      <c r="Y1067" s="1404">
        <f>_xll.qlCalendarAdvance(Calendar,X1067,NDays&amp;"D")</f>
        <v>46658</v>
      </c>
      <c r="Z1067" s="1403">
        <v>2.7996325986017791E-2</v>
      </c>
      <c r="AA1067" s="1411">
        <v>2.7873689679001057E-2</v>
      </c>
    </row>
    <row r="1068" spans="19:27" x14ac:dyDescent="0.2">
      <c r="S1068" s="399"/>
      <c r="T1068" s="1401"/>
      <c r="W1068" s="864" t="str">
        <f t="shared" si="26"/>
        <v>1w</v>
      </c>
      <c r="X1068" s="1405">
        <f>_xll.qlCalendarAdvance(Calendar,X1067,W1068,"f",FALSE)</f>
        <v>46665</v>
      </c>
      <c r="Y1068" s="1404">
        <f>_xll.qlCalendarAdvance(Calendar,X1068,NDays&amp;"D")</f>
        <v>46665</v>
      </c>
      <c r="Z1068" s="1403">
        <v>2.7999954529887797E-2</v>
      </c>
      <c r="AA1068" s="1411">
        <v>2.7878035885090524E-2</v>
      </c>
    </row>
    <row r="1069" spans="19:27" x14ac:dyDescent="0.2">
      <c r="S1069" s="399"/>
      <c r="T1069" s="1401"/>
      <c r="W1069" s="864" t="str">
        <f t="shared" si="26"/>
        <v>1w</v>
      </c>
      <c r="X1069" s="1405">
        <f>_xll.qlCalendarAdvance(Calendar,X1068,W1069,"f",FALSE)</f>
        <v>46672</v>
      </c>
      <c r="Y1069" s="1404">
        <f>_xll.qlCalendarAdvance(Calendar,X1069,NDays&amp;"D")</f>
        <v>46672</v>
      </c>
      <c r="Z1069" s="1403">
        <v>2.800346800005683E-2</v>
      </c>
      <c r="AA1069" s="1411">
        <v>2.7882267812033845E-2</v>
      </c>
    </row>
    <row r="1070" spans="19:27" x14ac:dyDescent="0.2">
      <c r="S1070" s="399"/>
      <c r="T1070" s="1401"/>
      <c r="W1070" s="864" t="str">
        <f t="shared" si="26"/>
        <v>1w</v>
      </c>
      <c r="X1070" s="1405">
        <f>_xll.qlCalendarAdvance(Calendar,X1069,W1070,"f",FALSE)</f>
        <v>46679</v>
      </c>
      <c r="Y1070" s="1404">
        <f>_xll.qlCalendarAdvance(Calendar,X1070,NDays&amp;"D")</f>
        <v>46679</v>
      </c>
      <c r="Z1070" s="1403">
        <v>2.8006866396218313E-2</v>
      </c>
      <c r="AA1070" s="1411">
        <v>2.7886385459993113E-2</v>
      </c>
    </row>
    <row r="1071" spans="19:27" x14ac:dyDescent="0.2">
      <c r="S1071" s="399"/>
      <c r="T1071" s="1401"/>
      <c r="W1071" s="864" t="str">
        <f t="shared" si="26"/>
        <v>1w</v>
      </c>
      <c r="X1071" s="1405">
        <f>_xll.qlCalendarAdvance(Calendar,X1070,W1071,"f",FALSE)</f>
        <v>46686</v>
      </c>
      <c r="Y1071" s="1404">
        <f>_xll.qlCalendarAdvance(Calendar,X1071,NDays&amp;"D")</f>
        <v>46686</v>
      </c>
      <c r="Z1071" s="1403">
        <v>2.8010149718082425E-2</v>
      </c>
      <c r="AA1071" s="1411">
        <v>2.789038882888728E-2</v>
      </c>
    </row>
    <row r="1072" spans="19:27" x14ac:dyDescent="0.2">
      <c r="S1072" s="399"/>
      <c r="T1072" s="1401"/>
      <c r="W1072" s="864" t="str">
        <f t="shared" si="26"/>
        <v>1w</v>
      </c>
      <c r="X1072" s="1405">
        <f>_xll.qlCalendarAdvance(Calendar,X1071,W1072,"f",FALSE)</f>
        <v>46693</v>
      </c>
      <c r="Y1072" s="1404">
        <f>_xll.qlCalendarAdvance(Calendar,X1072,NDays&amp;"D")</f>
        <v>46693</v>
      </c>
      <c r="Z1072" s="1403">
        <v>2.8013317965361096E-2</v>
      </c>
      <c r="AA1072" s="1411">
        <v>2.7894277918473209E-2</v>
      </c>
    </row>
    <row r="1073" spans="19:27" x14ac:dyDescent="0.2">
      <c r="S1073" s="399"/>
      <c r="T1073" s="1401"/>
      <c r="W1073" s="864" t="str">
        <f t="shared" si="26"/>
        <v>1w</v>
      </c>
      <c r="X1073" s="1405">
        <f>_xll.qlCalendarAdvance(Calendar,X1072,W1073,"f",FALSE)</f>
        <v>46700</v>
      </c>
      <c r="Y1073" s="1404">
        <f>_xll.qlCalendarAdvance(Calendar,X1073,NDays&amp;"D")</f>
        <v>46700</v>
      </c>
      <c r="Z1073" s="1403">
        <v>2.801637113778388E-2</v>
      </c>
      <c r="AA1073" s="1411">
        <v>2.7898052729075085E-2</v>
      </c>
    </row>
    <row r="1074" spans="19:27" x14ac:dyDescent="0.2">
      <c r="S1074" s="399"/>
      <c r="T1074" s="1401"/>
      <c r="W1074" s="864" t="str">
        <f t="shared" si="26"/>
        <v>1w</v>
      </c>
      <c r="X1074" s="1405">
        <f>_xll.qlCalendarAdvance(Calendar,X1073,W1074,"f",FALSE)</f>
        <v>46707</v>
      </c>
      <c r="Y1074" s="1404">
        <f>_xll.qlCalendarAdvance(Calendar,X1074,NDays&amp;"D")</f>
        <v>46707</v>
      </c>
      <c r="Z1074" s="1403">
        <v>2.8019309235085613E-2</v>
      </c>
      <c r="AA1074" s="1411">
        <v>2.7901713260530814E-2</v>
      </c>
    </row>
    <row r="1075" spans="19:27" x14ac:dyDescent="0.2">
      <c r="S1075" s="399"/>
      <c r="T1075" s="1401"/>
      <c r="W1075" s="864" t="str">
        <f t="shared" si="26"/>
        <v>1w</v>
      </c>
      <c r="X1075" s="1405">
        <f>_xll.qlCalendarAdvance(Calendar,X1074,W1075,"f",FALSE)</f>
        <v>46714</v>
      </c>
      <c r="Y1075" s="1404">
        <f>_xll.qlCalendarAdvance(Calendar,X1075,NDays&amp;"D")</f>
        <v>46714</v>
      </c>
      <c r="Z1075" s="1403">
        <v>2.8022132257012583E-2</v>
      </c>
      <c r="AA1075" s="1411">
        <v>2.7905259512840397E-2</v>
      </c>
    </row>
    <row r="1076" spans="19:27" x14ac:dyDescent="0.2">
      <c r="S1076" s="399"/>
      <c r="T1076" s="1401"/>
      <c r="W1076" s="864" t="str">
        <f t="shared" si="26"/>
        <v>1w</v>
      </c>
      <c r="X1076" s="1405">
        <f>_xll.qlCalendarAdvance(Calendar,X1075,W1076,"f",FALSE)</f>
        <v>46721</v>
      </c>
      <c r="Y1076" s="1404">
        <f>_xll.qlCalendarAdvance(Calendar,X1076,NDays&amp;"D")</f>
        <v>46721</v>
      </c>
      <c r="Z1076" s="1403">
        <v>2.8023595188239034E-2</v>
      </c>
      <c r="AA1076" s="1411">
        <v>2.7908691486003834E-2</v>
      </c>
    </row>
    <row r="1077" spans="19:27" x14ac:dyDescent="0.2">
      <c r="S1077" s="399"/>
      <c r="T1077" s="1401"/>
      <c r="W1077" s="864" t="str">
        <f t="shared" si="26"/>
        <v>1w</v>
      </c>
      <c r="X1077" s="1405">
        <f>_xll.qlCalendarAdvance(Calendar,X1076,W1077,"f",FALSE)</f>
        <v>46728</v>
      </c>
      <c r="Y1077" s="1404">
        <f>_xll.qlCalendarAdvance(Calendar,X1077,NDays&amp;"D")</f>
        <v>46728</v>
      </c>
      <c r="Z1077" s="1403">
        <v>2.8026196079406245E-2</v>
      </c>
      <c r="AA1077" s="1411">
        <v>2.7912009180021125E-2</v>
      </c>
    </row>
    <row r="1078" spans="19:27" x14ac:dyDescent="0.2">
      <c r="S1078" s="399"/>
      <c r="T1078" s="1401"/>
      <c r="W1078" s="864" t="str">
        <f t="shared" si="26"/>
        <v>1w</v>
      </c>
      <c r="X1078" s="1405">
        <f>_xll.qlCalendarAdvance(Calendar,X1077,W1078,"f",FALSE)</f>
        <v>46735</v>
      </c>
      <c r="Y1078" s="1404">
        <f>_xll.qlCalendarAdvance(Calendar,X1078,NDays&amp;"D")</f>
        <v>46735</v>
      </c>
      <c r="Z1078" s="1403">
        <v>2.8028681903299435E-2</v>
      </c>
      <c r="AA1078" s="1411">
        <v>2.7915212594973315E-2</v>
      </c>
    </row>
    <row r="1079" spans="19:27" x14ac:dyDescent="0.2">
      <c r="S1079" s="399"/>
      <c r="T1079" s="1401"/>
      <c r="W1079" s="864" t="str">
        <f t="shared" si="26"/>
        <v>1w</v>
      </c>
      <c r="X1079" s="1405">
        <f>_xll.qlCalendarAdvance(Calendar,X1078,W1079,"f",FALSE)</f>
        <v>46742</v>
      </c>
      <c r="Y1079" s="1404">
        <f>_xll.qlCalendarAdvance(Calendar,X1079,NDays&amp;"D")</f>
        <v>46742</v>
      </c>
      <c r="Z1079" s="1403">
        <v>2.8031052659705739E-2</v>
      </c>
      <c r="AA1079" s="1411">
        <v>2.7918301730698314E-2</v>
      </c>
    </row>
    <row r="1080" spans="19:27" x14ac:dyDescent="0.2">
      <c r="S1080" s="399"/>
      <c r="T1080" s="1401"/>
      <c r="W1080" s="864" t="str">
        <f t="shared" si="26"/>
        <v>1w</v>
      </c>
      <c r="X1080" s="1405">
        <f>_xll.qlCalendarAdvance(Calendar,X1079,W1080,"f",FALSE)</f>
        <v>46750</v>
      </c>
      <c r="Y1080" s="1404">
        <f>_xll.qlCalendarAdvance(Calendar,X1080,NDays&amp;"D")</f>
        <v>46750</v>
      </c>
      <c r="Z1080" s="1403">
        <v>2.8033621196376503E-2</v>
      </c>
      <c r="AA1080" s="1411">
        <v>2.7921692237909967E-2</v>
      </c>
    </row>
    <row r="1081" spans="19:27" x14ac:dyDescent="0.2">
      <c r="S1081" s="399"/>
      <c r="T1081" s="1401"/>
      <c r="W1081" s="864" t="str">
        <f t="shared" si="26"/>
        <v>1w</v>
      </c>
      <c r="X1081" s="1405">
        <f>_xll.qlCalendarAdvance(Calendar,X1080,W1081,"f",FALSE)</f>
        <v>46757</v>
      </c>
      <c r="Y1081" s="1404">
        <f>_xll.qlCalendarAdvance(Calendar,X1081,NDays&amp;"D")</f>
        <v>46757</v>
      </c>
      <c r="Z1081" s="1403">
        <v>2.8035745378927397E-2</v>
      </c>
      <c r="AA1081" s="1411">
        <v>2.7924536489785101E-2</v>
      </c>
    </row>
    <row r="1082" spans="19:27" x14ac:dyDescent="0.2">
      <c r="S1082" s="399"/>
      <c r="T1082" s="1401"/>
      <c r="W1082" s="864" t="str">
        <f t="shared" si="26"/>
        <v>1w</v>
      </c>
      <c r="X1082" s="1405">
        <f>_xll.qlCalendarAdvance(Calendar,X1081,W1082,"f",FALSE)</f>
        <v>46764</v>
      </c>
      <c r="Y1082" s="1404">
        <f>_xll.qlCalendarAdvance(Calendar,X1082,NDays&amp;"D")</f>
        <v>46764</v>
      </c>
      <c r="Z1082" s="1403">
        <v>2.803775449338846E-2</v>
      </c>
      <c r="AA1082" s="1411">
        <v>2.7927266462514089E-2</v>
      </c>
    </row>
    <row r="1083" spans="19:27" x14ac:dyDescent="0.2">
      <c r="S1083" s="399"/>
      <c r="T1083" s="1401"/>
      <c r="W1083" s="864" t="str">
        <f t="shared" si="26"/>
        <v>1w</v>
      </c>
      <c r="X1083" s="1405">
        <f>_xll.qlCalendarAdvance(Calendar,X1082,W1083,"f",FALSE)</f>
        <v>46771</v>
      </c>
      <c r="Y1083" s="1404">
        <f>_xll.qlCalendarAdvance(Calendar,X1083,NDays&amp;"D")</f>
        <v>46771</v>
      </c>
      <c r="Z1083" s="1403">
        <v>2.8039648539586914E-2</v>
      </c>
      <c r="AA1083" s="1411">
        <v>2.7929882156177976E-2</v>
      </c>
    </row>
    <row r="1084" spans="19:27" x14ac:dyDescent="0.2">
      <c r="S1084" s="399"/>
      <c r="T1084" s="1401"/>
      <c r="W1084" s="864" t="str">
        <f t="shared" si="26"/>
        <v>1w</v>
      </c>
      <c r="X1084" s="1405">
        <f>_xll.qlCalendarAdvance(Calendar,X1083,W1084,"f",FALSE)</f>
        <v>46778</v>
      </c>
      <c r="Y1084" s="1404">
        <f>_xll.qlCalendarAdvance(Calendar,X1084,NDays&amp;"D")</f>
        <v>46778</v>
      </c>
      <c r="Z1084" s="1403">
        <v>2.8041427517361554E-2</v>
      </c>
      <c r="AA1084" s="1411">
        <v>2.7932383570533625E-2</v>
      </c>
    </row>
    <row r="1085" spans="19:27" x14ac:dyDescent="0.2">
      <c r="S1085" s="399"/>
      <c r="T1085" s="1401"/>
      <c r="W1085" s="864" t="str">
        <f t="shared" si="26"/>
        <v>1w</v>
      </c>
      <c r="X1085" s="1405">
        <f>_xll.qlCalendarAdvance(Calendar,X1084,W1085,"f",FALSE)</f>
        <v>46785</v>
      </c>
      <c r="Y1085" s="1404">
        <f>_xll.qlCalendarAdvance(Calendar,X1085,NDays&amp;"D")</f>
        <v>46785</v>
      </c>
      <c r="Z1085" s="1403">
        <v>2.8041919358453214E-2</v>
      </c>
      <c r="AA1085" s="1411">
        <v>2.7934770705824175E-2</v>
      </c>
    </row>
    <row r="1086" spans="19:27" x14ac:dyDescent="0.2">
      <c r="S1086" s="399"/>
      <c r="T1086" s="1401"/>
      <c r="W1086" s="864" t="str">
        <f t="shared" si="26"/>
        <v>1w</v>
      </c>
      <c r="X1086" s="1405">
        <f>_xll.qlCalendarAdvance(Calendar,X1085,W1086,"f",FALSE)</f>
        <v>46792</v>
      </c>
      <c r="Y1086" s="1404">
        <f>_xll.qlCalendarAdvance(Calendar,X1086,NDays&amp;"D")</f>
        <v>46792</v>
      </c>
      <c r="Z1086" s="1403">
        <v>2.8043476298927391E-2</v>
      </c>
      <c r="AA1086" s="1411">
        <v>2.7937043561968578E-2</v>
      </c>
    </row>
    <row r="1087" spans="19:27" x14ac:dyDescent="0.2">
      <c r="S1087" s="399"/>
      <c r="T1087" s="1401"/>
      <c r="W1087" s="864" t="str">
        <f t="shared" si="26"/>
        <v>1w</v>
      </c>
      <c r="X1087" s="1405">
        <f>_xll.qlCalendarAdvance(Calendar,X1086,W1087,"f",FALSE)</f>
        <v>46799</v>
      </c>
      <c r="Y1087" s="1404">
        <f>_xll.qlCalendarAdvance(Calendar,X1087,NDays&amp;"D")</f>
        <v>46799</v>
      </c>
      <c r="Z1087" s="1403">
        <v>2.8044918179363696E-2</v>
      </c>
      <c r="AA1087" s="1411">
        <v>2.7939202138885788E-2</v>
      </c>
    </row>
    <row r="1088" spans="19:27" x14ac:dyDescent="0.2">
      <c r="S1088" s="399"/>
      <c r="T1088" s="1401"/>
      <c r="W1088" s="864" t="str">
        <f t="shared" si="26"/>
        <v>1w</v>
      </c>
      <c r="X1088" s="1405">
        <f>_xll.qlCalendarAdvance(Calendar,X1087,W1088,"f",FALSE)</f>
        <v>46806</v>
      </c>
      <c r="Y1088" s="1404">
        <f>_xll.qlCalendarAdvance(Calendar,X1088,NDays&amp;"D")</f>
        <v>46806</v>
      </c>
      <c r="Z1088" s="1403">
        <v>2.8046244999640566E-2</v>
      </c>
      <c r="AA1088" s="1411">
        <v>2.7941246436656852E-2</v>
      </c>
    </row>
    <row r="1089" spans="19:27" x14ac:dyDescent="0.2">
      <c r="S1089" s="399"/>
      <c r="T1089" s="1401"/>
      <c r="W1089" s="864" t="str">
        <f t="shared" si="26"/>
        <v>1w</v>
      </c>
      <c r="X1089" s="1405">
        <f>_xll.qlCalendarAdvance(Calendar,X1088,W1089,"f",FALSE)</f>
        <v>46813</v>
      </c>
      <c r="Y1089" s="1404">
        <f>_xll.qlCalendarAdvance(Calendar,X1089,NDays&amp;"D")</f>
        <v>46813</v>
      </c>
      <c r="Z1089" s="1403">
        <v>2.8049735272101115E-2</v>
      </c>
      <c r="AA1089" s="1411">
        <v>2.7943176455281771E-2</v>
      </c>
    </row>
    <row r="1090" spans="19:27" x14ac:dyDescent="0.2">
      <c r="S1090" s="399"/>
      <c r="T1090" s="1401"/>
      <c r="W1090" s="864" t="str">
        <f t="shared" si="26"/>
        <v>1w</v>
      </c>
      <c r="X1090" s="1405">
        <f>_xll.qlCalendarAdvance(Calendar,X1089,W1090,"f",FALSE)</f>
        <v>46820</v>
      </c>
      <c r="Y1090" s="1404">
        <f>_xll.qlCalendarAdvance(Calendar,X1090,NDays&amp;"D")</f>
        <v>46820</v>
      </c>
      <c r="Z1090" s="1403">
        <v>2.8050815699982336E-2</v>
      </c>
      <c r="AA1090" s="1411">
        <v>2.7944992194679497E-2</v>
      </c>
    </row>
    <row r="1091" spans="19:27" x14ac:dyDescent="0.2">
      <c r="S1091" s="399"/>
      <c r="T1091" s="1401"/>
      <c r="W1091" s="864" t="str">
        <f t="shared" si="26"/>
        <v>1w</v>
      </c>
      <c r="X1091" s="1405">
        <f>_xll.qlCalendarAdvance(Calendar,X1090,W1091,"f",FALSE)</f>
        <v>46827</v>
      </c>
      <c r="Y1091" s="1404">
        <f>_xll.qlCalendarAdvance(Calendar,X1091,NDays&amp;"D")</f>
        <v>46827</v>
      </c>
      <c r="Z1091" s="1403">
        <v>2.8051781049766696E-2</v>
      </c>
      <c r="AA1091" s="1411">
        <v>2.7946693654931076E-2</v>
      </c>
    </row>
    <row r="1092" spans="19:27" x14ac:dyDescent="0.2">
      <c r="S1092" s="399"/>
      <c r="T1092" s="1401"/>
      <c r="W1092" s="864" t="str">
        <f t="shared" si="26"/>
        <v>1w</v>
      </c>
      <c r="X1092" s="1405">
        <f>_xll.qlCalendarAdvance(Calendar,X1091,W1092,"f",FALSE)</f>
        <v>46834</v>
      </c>
      <c r="Y1092" s="1404">
        <f>_xll.qlCalendarAdvance(Calendar,X1092,NDays&amp;"D")</f>
        <v>46834</v>
      </c>
      <c r="Z1092" s="1403">
        <v>2.8052631321370508E-2</v>
      </c>
      <c r="AA1092" s="1411">
        <v>2.7948280836117556E-2</v>
      </c>
    </row>
    <row r="1093" spans="19:27" x14ac:dyDescent="0.2">
      <c r="S1093" s="399"/>
      <c r="T1093" s="1401"/>
      <c r="W1093" s="864" t="str">
        <f t="shared" si="26"/>
        <v>1w</v>
      </c>
      <c r="X1093" s="1405">
        <f>_xll.qlCalendarAdvance(Calendar,X1092,W1093,"f",FALSE)</f>
        <v>46841</v>
      </c>
      <c r="Y1093" s="1404">
        <f>_xll.qlCalendarAdvance(Calendar,X1093,NDays&amp;"D")</f>
        <v>46841</v>
      </c>
      <c r="Z1093" s="1403">
        <v>2.8053366514720658E-2</v>
      </c>
      <c r="AA1093" s="1411">
        <v>2.7949753737995797E-2</v>
      </c>
    </row>
    <row r="1094" spans="19:27" x14ac:dyDescent="0.2">
      <c r="S1094" s="399"/>
      <c r="T1094" s="1401"/>
      <c r="W1094" s="864" t="str">
        <f t="shared" si="26"/>
        <v>1w</v>
      </c>
      <c r="X1094" s="1405">
        <f>_xll.qlCalendarAdvance(Calendar,X1093,W1094,"f",FALSE)</f>
        <v>46848</v>
      </c>
      <c r="Y1094" s="1404">
        <f>_xll.qlCalendarAdvance(Calendar,X1094,NDays&amp;"D")</f>
        <v>46848</v>
      </c>
      <c r="Z1094" s="1403">
        <v>2.8052888503209403E-2</v>
      </c>
      <c r="AA1094" s="1411">
        <v>2.7951112360808938E-2</v>
      </c>
    </row>
    <row r="1095" spans="19:27" x14ac:dyDescent="0.2">
      <c r="S1095" s="399"/>
      <c r="T1095" s="1401"/>
      <c r="W1095" s="864" t="str">
        <f t="shared" si="26"/>
        <v>1w</v>
      </c>
      <c r="X1095" s="1405">
        <f>_xll.qlCalendarAdvance(Calendar,X1094,W1095,"f",FALSE)</f>
        <v>46855</v>
      </c>
      <c r="Y1095" s="1404">
        <f>_xll.qlCalendarAdvance(Calendar,X1095,NDays&amp;"D")</f>
        <v>46855</v>
      </c>
      <c r="Z1095" s="1403">
        <v>2.8053401720449039E-2</v>
      </c>
      <c r="AA1095" s="1411">
        <v>2.7952356704313841E-2</v>
      </c>
    </row>
    <row r="1096" spans="19:27" x14ac:dyDescent="0.2">
      <c r="S1096" s="399"/>
      <c r="T1096" s="1401"/>
      <c r="W1096" s="864" t="str">
        <f t="shared" si="26"/>
        <v>1w</v>
      </c>
      <c r="X1096" s="1405">
        <f>_xll.qlCalendarAdvance(Calendar,X1095,W1096,"f",FALSE)</f>
        <v>46862</v>
      </c>
      <c r="Y1096" s="1404">
        <f>_xll.qlCalendarAdvance(Calendar,X1096,NDays&amp;"D")</f>
        <v>46862</v>
      </c>
      <c r="Z1096" s="1403">
        <v>2.8053799868090135E-2</v>
      </c>
      <c r="AA1096" s="1411">
        <v>2.795348676883469E-2</v>
      </c>
    </row>
    <row r="1097" spans="19:27" x14ac:dyDescent="0.2">
      <c r="S1097" s="399"/>
      <c r="T1097" s="1401"/>
      <c r="W1097" s="864" t="str">
        <f t="shared" si="26"/>
        <v>1w</v>
      </c>
      <c r="X1097" s="1405">
        <f>_xll.qlCalendarAdvance(Calendar,X1096,W1097,"f",FALSE)</f>
        <v>46869</v>
      </c>
      <c r="Y1097" s="1404">
        <f>_xll.qlCalendarAdvance(Calendar,X1097,NDays&amp;"D")</f>
        <v>46869</v>
      </c>
      <c r="Z1097" s="1403">
        <v>2.8054082946096175E-2</v>
      </c>
      <c r="AA1097" s="1411">
        <v>2.79545025540473E-2</v>
      </c>
    </row>
    <row r="1098" spans="19:27" x14ac:dyDescent="0.2">
      <c r="S1098" s="399"/>
      <c r="T1098" s="1401"/>
      <c r="W1098" s="864" t="str">
        <f t="shared" si="26"/>
        <v>1w</v>
      </c>
      <c r="X1098" s="1405">
        <f>_xll.qlCalendarAdvance(Calendar,X1097,W1098,"f",FALSE)</f>
        <v>46876</v>
      </c>
      <c r="Y1098" s="1404">
        <f>_xll.qlCalendarAdvance(Calendar,X1098,NDays&amp;"D")</f>
        <v>46876</v>
      </c>
      <c r="Z1098" s="1403">
        <v>2.8055316305784731E-2</v>
      </c>
      <c r="AA1098" s="1411">
        <v>2.7955404060113764E-2</v>
      </c>
    </row>
    <row r="1099" spans="19:27" x14ac:dyDescent="0.2">
      <c r="S1099" s="399"/>
      <c r="T1099" s="1401"/>
      <c r="W1099" s="864" t="str">
        <f t="shared" si="26"/>
        <v>1w</v>
      </c>
      <c r="X1099" s="1405">
        <f>_xll.qlCalendarAdvance(Calendar,X1098,W1099,"f",FALSE)</f>
        <v>46883</v>
      </c>
      <c r="Y1099" s="1404">
        <f>_xll.qlCalendarAdvance(Calendar,X1099,NDays&amp;"D")</f>
        <v>46883</v>
      </c>
      <c r="Z1099" s="1403">
        <v>2.8055361028625356E-2</v>
      </c>
      <c r="AA1099" s="1411">
        <v>2.7956191287034082E-2</v>
      </c>
    </row>
    <row r="1100" spans="19:27" x14ac:dyDescent="0.2">
      <c r="S1100" s="399"/>
      <c r="T1100" s="1401"/>
      <c r="W1100" s="864" t="str">
        <f t="shared" si="26"/>
        <v>1w</v>
      </c>
      <c r="X1100" s="1405">
        <f>_xll.qlCalendarAdvance(Calendar,X1099,W1100,"f",FALSE)</f>
        <v>46890</v>
      </c>
      <c r="Y1100" s="1404">
        <f>_xll.qlCalendarAdvance(Calendar,X1100,NDays&amp;"D")</f>
        <v>46890</v>
      </c>
      <c r="Z1100" s="1403">
        <v>2.8055290672975342E-2</v>
      </c>
      <c r="AA1100" s="1411">
        <v>2.7956864234727208E-2</v>
      </c>
    </row>
    <row r="1101" spans="19:27" x14ac:dyDescent="0.2">
      <c r="S1101" s="399"/>
      <c r="T1101" s="1401"/>
      <c r="W1101" s="864" t="str">
        <f t="shared" si="26"/>
        <v>1w</v>
      </c>
      <c r="X1101" s="1405">
        <f>_xll.qlCalendarAdvance(Calendar,X1100,W1101,"f",FALSE)</f>
        <v>46897</v>
      </c>
      <c r="Y1101" s="1404">
        <f>_xll.qlCalendarAdvance(Calendar,X1101,NDays&amp;"D")</f>
        <v>46897</v>
      </c>
      <c r="Z1101" s="1403">
        <v>2.8055105238840857E-2</v>
      </c>
      <c r="AA1101" s="1411">
        <v>2.7957422903193141E-2</v>
      </c>
    </row>
    <row r="1102" spans="19:27" x14ac:dyDescent="0.2">
      <c r="S1102" s="399"/>
      <c r="T1102" s="1401"/>
      <c r="W1102" s="864" t="str">
        <f t="shared" si="26"/>
        <v>1w</v>
      </c>
      <c r="X1102" s="1405">
        <f>_xll.qlCalendarAdvance(Calendar,X1101,W1102,"f",FALSE)</f>
        <v>46904</v>
      </c>
      <c r="Y1102" s="1404">
        <f>_xll.qlCalendarAdvance(Calendar,X1102,NDays&amp;"D")</f>
        <v>46904</v>
      </c>
      <c r="Z1102" s="1403">
        <v>2.8054804726238641E-2</v>
      </c>
      <c r="AA1102" s="1411">
        <v>2.7957867292512928E-2</v>
      </c>
    </row>
    <row r="1103" spans="19:27" x14ac:dyDescent="0.2">
      <c r="S1103" s="399"/>
      <c r="T1103" s="1401"/>
      <c r="W1103" s="864" t="str">
        <f t="shared" si="26"/>
        <v>1w</v>
      </c>
      <c r="X1103" s="1405">
        <f>_xll.qlCalendarAdvance(Calendar,X1102,W1103,"f",FALSE)</f>
        <v>46911</v>
      </c>
      <c r="Y1103" s="1404">
        <f>_xll.qlCalendarAdvance(Calendar,X1103,NDays&amp;"D")</f>
        <v>46911</v>
      </c>
      <c r="Z1103" s="1403">
        <v>2.8054389135195999E-2</v>
      </c>
      <c r="AA1103" s="1411">
        <v>2.7958197402686569E-2</v>
      </c>
    </row>
    <row r="1104" spans="19:27" x14ac:dyDescent="0.2">
      <c r="S1104" s="399"/>
      <c r="T1104" s="1401"/>
      <c r="W1104" s="864" t="str">
        <f t="shared" si="26"/>
        <v>1w</v>
      </c>
      <c r="X1104" s="1405">
        <f>_xll.qlCalendarAdvance(Calendar,X1103,W1104,"f",FALSE)</f>
        <v>46918</v>
      </c>
      <c r="Y1104" s="1404">
        <f>_xll.qlCalendarAdvance(Calendar,X1104,NDays&amp;"D")</f>
        <v>46918</v>
      </c>
      <c r="Z1104" s="1403">
        <v>2.8053858465746408E-2</v>
      </c>
      <c r="AA1104" s="1411">
        <v>2.7958413233714063E-2</v>
      </c>
    </row>
    <row r="1105" spans="19:27" x14ac:dyDescent="0.2">
      <c r="S1105" s="399"/>
      <c r="T1105" s="1401"/>
      <c r="W1105" s="864" t="str">
        <f t="shared" si="26"/>
        <v>1w</v>
      </c>
      <c r="X1105" s="1405">
        <f>_xll.qlCalendarAdvance(Calendar,X1104,W1105,"f",FALSE)</f>
        <v>46925</v>
      </c>
      <c r="Y1105" s="1404">
        <f>_xll.qlCalendarAdvance(Calendar,X1105,NDays&amp;"D")</f>
        <v>46925</v>
      </c>
      <c r="Z1105" s="1403">
        <v>2.805321271793744E-2</v>
      </c>
      <c r="AA1105" s="1411">
        <v>2.7958514785514366E-2</v>
      </c>
    </row>
    <row r="1106" spans="19:27" x14ac:dyDescent="0.2">
      <c r="S1106" s="399"/>
      <c r="T1106" s="1401"/>
      <c r="W1106" s="864" t="str">
        <f t="shared" si="26"/>
        <v>1w</v>
      </c>
      <c r="X1106" s="1405">
        <f>_xll.qlCalendarAdvance(Calendar,X1105,W1106,"f",FALSE)</f>
        <v>46932</v>
      </c>
      <c r="Y1106" s="1404">
        <f>_xll.qlCalendarAdvance(Calendar,X1106,NDays&amp;"D")</f>
        <v>46932</v>
      </c>
      <c r="Z1106" s="1403">
        <v>2.8052451891823708E-2</v>
      </c>
      <c r="AA1106" s="1411">
        <v>2.7958502058087475E-2</v>
      </c>
    </row>
    <row r="1107" spans="19:27" x14ac:dyDescent="0.2">
      <c r="S1107" s="399"/>
      <c r="T1107" s="1401"/>
      <c r="W1107" s="864" t="str">
        <f t="shared" si="26"/>
        <v>1w</v>
      </c>
      <c r="X1107" s="1405">
        <f>_xll.qlCalendarAdvance(Calendar,X1106,W1107,"f",FALSE)</f>
        <v>46939</v>
      </c>
      <c r="Y1107" s="1404">
        <f>_xll.qlCalendarAdvance(Calendar,X1107,NDays&amp;"D")</f>
        <v>46939</v>
      </c>
      <c r="Z1107" s="1403">
        <v>2.8051575987471291E-2</v>
      </c>
      <c r="AA1107" s="1411">
        <v>2.7958375051514439E-2</v>
      </c>
    </row>
    <row r="1108" spans="19:27" x14ac:dyDescent="0.2">
      <c r="S1108" s="399"/>
      <c r="T1108" s="1401"/>
      <c r="W1108" s="864" t="str">
        <f t="shared" si="26"/>
        <v>1w</v>
      </c>
      <c r="X1108" s="1405">
        <f>_xll.qlCalendarAdvance(Calendar,X1107,W1108,"f",FALSE)</f>
        <v>46946</v>
      </c>
      <c r="Y1108" s="1404">
        <f>_xll.qlCalendarAdvance(Calendar,X1108,NDays&amp;"D")</f>
        <v>46946</v>
      </c>
      <c r="Z1108" s="1403">
        <v>2.8050585004956826E-2</v>
      </c>
      <c r="AA1108" s="1411">
        <v>2.7958133765795257E-2</v>
      </c>
    </row>
    <row r="1109" spans="19:27" x14ac:dyDescent="0.2">
      <c r="S1109" s="399"/>
      <c r="T1109" s="1401"/>
      <c r="W1109" s="864" t="str">
        <f t="shared" si="26"/>
        <v>1w</v>
      </c>
      <c r="X1109" s="1405">
        <f>_xll.qlCalendarAdvance(Calendar,X1108,W1109,"f",FALSE)</f>
        <v>46953</v>
      </c>
      <c r="Y1109" s="1404">
        <f>_xll.qlCalendarAdvance(Calendar,X1109,NDays&amp;"D")</f>
        <v>46953</v>
      </c>
      <c r="Z1109" s="1403">
        <v>2.8049478944363999E-2</v>
      </c>
      <c r="AA1109" s="1411">
        <v>2.7957778200929928E-2</v>
      </c>
    </row>
    <row r="1110" spans="19:27" x14ac:dyDescent="0.2">
      <c r="S1110" s="399"/>
      <c r="T1110" s="1401"/>
      <c r="W1110" s="864" t="str">
        <f t="shared" si="26"/>
        <v>1w</v>
      </c>
      <c r="X1110" s="1405">
        <f>_xll.qlCalendarAdvance(Calendar,X1109,W1110,"f",FALSE)</f>
        <v>46960</v>
      </c>
      <c r="Y1110" s="1404">
        <f>_xll.qlCalendarAdvance(Calendar,X1110,NDays&amp;"D")</f>
        <v>46960</v>
      </c>
      <c r="Z1110" s="1403">
        <v>2.8048257805790601E-2</v>
      </c>
      <c r="AA1110" s="1411">
        <v>2.7957308356756361E-2</v>
      </c>
    </row>
    <row r="1111" spans="19:27" x14ac:dyDescent="0.2">
      <c r="S1111" s="399"/>
      <c r="T1111" s="1401"/>
      <c r="W1111" s="864" t="str">
        <f t="shared" si="26"/>
        <v>1w</v>
      </c>
      <c r="X1111" s="1405">
        <f>_xll.qlCalendarAdvance(Calendar,X1110,W1111,"f",FALSE)</f>
        <v>46967</v>
      </c>
      <c r="Y1111" s="1404">
        <f>_xll.qlCalendarAdvance(Calendar,X1111,NDays&amp;"D")</f>
        <v>46967</v>
      </c>
      <c r="Z1111" s="1403">
        <v>2.8046921589340575E-2</v>
      </c>
      <c r="AA1111" s="1411">
        <v>2.7956724233436647E-2</v>
      </c>
    </row>
    <row r="1112" spans="19:27" x14ac:dyDescent="0.2">
      <c r="S1112" s="399"/>
      <c r="T1112" s="1401"/>
      <c r="W1112" s="864" t="str">
        <f t="shared" si="26"/>
        <v>1w</v>
      </c>
      <c r="X1112" s="1405">
        <f>_xll.qlCalendarAdvance(Calendar,X1111,W1112,"f",FALSE)</f>
        <v>46974</v>
      </c>
      <c r="Y1112" s="1404">
        <f>_xll.qlCalendarAdvance(Calendar,X1112,NDays&amp;"D")</f>
        <v>46974</v>
      </c>
      <c r="Z1112" s="1403">
        <v>2.8045470295130211E-2</v>
      </c>
      <c r="AA1112" s="1411">
        <v>2.7956025830970788E-2</v>
      </c>
    </row>
    <row r="1113" spans="19:27" x14ac:dyDescent="0.2">
      <c r="S1113" s="399"/>
      <c r="T1113" s="1401"/>
      <c r="W1113" s="864" t="str">
        <f t="shared" si="26"/>
        <v>1w</v>
      </c>
      <c r="X1113" s="1405">
        <f>_xll.qlCalendarAdvance(Calendar,X1112,W1113,"f",FALSE)</f>
        <v>46981</v>
      </c>
      <c r="Y1113" s="1404">
        <f>_xll.qlCalendarAdvance(Calendar,X1113,NDays&amp;"D")</f>
        <v>46981</v>
      </c>
      <c r="Z1113" s="1403">
        <v>2.80439039232846E-2</v>
      </c>
      <c r="AA1113" s="1411">
        <v>2.7955213149358782E-2</v>
      </c>
    </row>
    <row r="1114" spans="19:27" x14ac:dyDescent="0.2">
      <c r="S1114" s="399"/>
      <c r="T1114" s="1401"/>
      <c r="W1114" s="864" t="str">
        <f t="shared" ref="W1114:W1177" si="27">W1113</f>
        <v>1w</v>
      </c>
      <c r="X1114" s="1405">
        <f>_xll.qlCalendarAdvance(Calendar,X1113,W1114,"f",FALSE)</f>
        <v>46988</v>
      </c>
      <c r="Y1114" s="1404">
        <f>_xll.qlCalendarAdvance(Calendar,X1114,NDays&amp;"D")</f>
        <v>46988</v>
      </c>
      <c r="Z1114" s="1403">
        <v>2.8042222473939407E-2</v>
      </c>
      <c r="AA1114" s="1411">
        <v>2.7954286188519584E-2</v>
      </c>
    </row>
    <row r="1115" spans="19:27" x14ac:dyDescent="0.2">
      <c r="S1115" s="399"/>
      <c r="T1115" s="1401"/>
      <c r="W1115" s="864" t="str">
        <f t="shared" si="27"/>
        <v>1w</v>
      </c>
      <c r="X1115" s="1405">
        <f>_xll.qlCalendarAdvance(Calendar,X1114,W1115,"f",FALSE)</f>
        <v>46995</v>
      </c>
      <c r="Y1115" s="1404">
        <f>_xll.qlCalendarAdvance(Calendar,X1115,NDays&amp;"D")</f>
        <v>46995</v>
      </c>
      <c r="Z1115" s="1403">
        <v>2.8040425947238226E-2</v>
      </c>
      <c r="AA1115" s="1411">
        <v>2.7953244948453193E-2</v>
      </c>
    </row>
    <row r="1116" spans="19:27" x14ac:dyDescent="0.2">
      <c r="S1116" s="399"/>
      <c r="T1116" s="1401"/>
      <c r="W1116" s="864" t="str">
        <f t="shared" si="27"/>
        <v>1w</v>
      </c>
      <c r="X1116" s="1405">
        <f>_xll.qlCalendarAdvance(Calendar,X1115,W1116,"f",FALSE)</f>
        <v>47002</v>
      </c>
      <c r="Y1116" s="1404">
        <f>_xll.qlCalendarAdvance(Calendar,X1116,NDays&amp;"D")</f>
        <v>47002</v>
      </c>
      <c r="Z1116" s="1403">
        <v>2.8037598224556107E-2</v>
      </c>
      <c r="AA1116" s="1411">
        <v>2.7952089429321703E-2</v>
      </c>
    </row>
    <row r="1117" spans="19:27" x14ac:dyDescent="0.2">
      <c r="S1117" s="399"/>
      <c r="T1117" s="1401"/>
      <c r="W1117" s="864" t="str">
        <f t="shared" si="27"/>
        <v>1w</v>
      </c>
      <c r="X1117" s="1405">
        <f>_xll.qlCalendarAdvance(Calendar,X1116,W1117,"f",FALSE)</f>
        <v>47009</v>
      </c>
      <c r="Y1117" s="1404">
        <f>_xll.qlCalendarAdvance(Calendar,X1117,NDays&amp;"D")</f>
        <v>47009</v>
      </c>
      <c r="Z1117" s="1403">
        <v>2.8035579917893561E-2</v>
      </c>
      <c r="AA1117" s="1411">
        <v>2.795081963096302E-2</v>
      </c>
    </row>
    <row r="1118" spans="19:27" x14ac:dyDescent="0.2">
      <c r="S1118" s="399"/>
      <c r="T1118" s="1401"/>
      <c r="W1118" s="864" t="str">
        <f t="shared" si="27"/>
        <v>1w</v>
      </c>
      <c r="X1118" s="1405">
        <f>_xll.qlCalendarAdvance(Calendar,X1117,W1118,"f",FALSE)</f>
        <v>47016</v>
      </c>
      <c r="Y1118" s="1404">
        <f>_xll.qlCalendarAdvance(Calendar,X1118,NDays&amp;"D")</f>
        <v>47016</v>
      </c>
      <c r="Z1118" s="1403">
        <v>2.8033446543154546E-2</v>
      </c>
      <c r="AA1118" s="1411">
        <v>2.7949435553377144E-2</v>
      </c>
    </row>
    <row r="1119" spans="19:27" x14ac:dyDescent="0.2">
      <c r="S1119" s="399"/>
      <c r="T1119" s="1401"/>
      <c r="W1119" s="864" t="str">
        <f t="shared" si="27"/>
        <v>1w</v>
      </c>
      <c r="X1119" s="1405">
        <f>_xll.qlCalendarAdvance(Calendar,X1118,W1119,"f",FALSE)</f>
        <v>47023</v>
      </c>
      <c r="Y1119" s="1404">
        <f>_xll.qlCalendarAdvance(Calendar,X1119,NDays&amp;"D")</f>
        <v>47023</v>
      </c>
      <c r="Z1119" s="1403">
        <v>2.8031198100521636E-2</v>
      </c>
      <c r="AA1119" s="1411">
        <v>2.7947937196645123E-2</v>
      </c>
    </row>
    <row r="1120" spans="19:27" x14ac:dyDescent="0.2">
      <c r="S1120" s="399"/>
      <c r="T1120" s="1401"/>
      <c r="W1120" s="864" t="str">
        <f t="shared" si="27"/>
        <v>1w</v>
      </c>
      <c r="X1120" s="1405">
        <f>_xll.qlCalendarAdvance(Calendar,X1119,W1120,"f",FALSE)</f>
        <v>47030</v>
      </c>
      <c r="Y1120" s="1404">
        <f>_xll.qlCalendarAdvance(Calendar,X1120,NDays&amp;"D")</f>
        <v>47030</v>
      </c>
      <c r="Z1120" s="1403">
        <v>2.8029717159198723E-2</v>
      </c>
      <c r="AA1120" s="1411">
        <v>2.7946324560766955E-2</v>
      </c>
    </row>
    <row r="1121" spans="19:27" x14ac:dyDescent="0.2">
      <c r="S1121" s="399"/>
      <c r="T1121" s="1401"/>
      <c r="W1121" s="864" t="str">
        <f t="shared" si="27"/>
        <v>1w</v>
      </c>
      <c r="X1121" s="1405">
        <f>_xll.qlCalendarAdvance(Calendar,X1120,W1121,"f",FALSE)</f>
        <v>47037</v>
      </c>
      <c r="Y1121" s="1404">
        <f>_xll.qlCalendarAdvance(Calendar,X1121,NDays&amp;"D")</f>
        <v>47037</v>
      </c>
      <c r="Z1121" s="1403">
        <v>2.802723017197873E-2</v>
      </c>
      <c r="AA1121" s="1411">
        <v>2.7944597645742641E-2</v>
      </c>
    </row>
    <row r="1122" spans="19:27" x14ac:dyDescent="0.2">
      <c r="S1122" s="399"/>
      <c r="T1122" s="1401"/>
      <c r="W1122" s="864" t="str">
        <f t="shared" si="27"/>
        <v>1w</v>
      </c>
      <c r="X1122" s="1405">
        <f>_xll.qlCalendarAdvance(Calendar,X1121,W1122,"f",FALSE)</f>
        <v>47044</v>
      </c>
      <c r="Y1122" s="1404">
        <f>_xll.qlCalendarAdvance(Calendar,X1122,NDays&amp;"D")</f>
        <v>47044</v>
      </c>
      <c r="Z1122" s="1403">
        <v>2.802462810869949E-2</v>
      </c>
      <c r="AA1122" s="1411">
        <v>2.7942756451572182E-2</v>
      </c>
    </row>
    <row r="1123" spans="19:27" x14ac:dyDescent="0.2">
      <c r="S1123" s="399"/>
      <c r="T1123" s="1401"/>
      <c r="W1123" s="864" t="str">
        <f t="shared" si="27"/>
        <v>1w</v>
      </c>
      <c r="X1123" s="1405">
        <f>_xll.qlCalendarAdvance(Calendar,X1122,W1123,"f",FALSE)</f>
        <v>47051</v>
      </c>
      <c r="Y1123" s="1404">
        <f>_xll.qlCalendarAdvance(Calendar,X1123,NDays&amp;"D")</f>
        <v>47051</v>
      </c>
      <c r="Z1123" s="1403">
        <v>2.8021910969585638E-2</v>
      </c>
      <c r="AA1123" s="1411">
        <v>2.7940800978174529E-2</v>
      </c>
    </row>
    <row r="1124" spans="19:27" x14ac:dyDescent="0.2">
      <c r="S1124" s="399"/>
      <c r="T1124" s="1401"/>
      <c r="W1124" s="864" t="str">
        <f t="shared" si="27"/>
        <v>1w</v>
      </c>
      <c r="X1124" s="1405">
        <f>_xll.qlCalendarAdvance(Calendar,X1123,W1124,"f",FALSE)</f>
        <v>47058</v>
      </c>
      <c r="Y1124" s="1404">
        <f>_xll.qlCalendarAdvance(Calendar,X1124,NDays&amp;"D")</f>
        <v>47058</v>
      </c>
      <c r="Z1124" s="1403">
        <v>2.8019078754873271E-2</v>
      </c>
      <c r="AA1124" s="1411">
        <v>2.7938731225630731E-2</v>
      </c>
    </row>
    <row r="1125" spans="19:27" x14ac:dyDescent="0.2">
      <c r="S1125" s="399"/>
      <c r="T1125" s="1401"/>
      <c r="W1125" s="864" t="str">
        <f t="shared" si="27"/>
        <v>1w</v>
      </c>
      <c r="X1125" s="1405">
        <f>_xll.qlCalendarAdvance(Calendar,X1124,W1125,"f",FALSE)</f>
        <v>47065</v>
      </c>
      <c r="Y1125" s="1404">
        <f>_xll.qlCalendarAdvance(Calendar,X1125,NDays&amp;"D")</f>
        <v>47065</v>
      </c>
      <c r="Z1125" s="1403">
        <v>2.801613146480552E-2</v>
      </c>
      <c r="AA1125" s="1411">
        <v>2.7936547193940786E-2</v>
      </c>
    </row>
    <row r="1126" spans="19:27" x14ac:dyDescent="0.2">
      <c r="S1126" s="399"/>
      <c r="T1126" s="1401"/>
      <c r="W1126" s="864" t="str">
        <f t="shared" si="27"/>
        <v>1w</v>
      </c>
      <c r="X1126" s="1405">
        <f>_xll.qlCalendarAdvance(Calendar,X1125,W1126,"f",FALSE)</f>
        <v>47072</v>
      </c>
      <c r="Y1126" s="1404">
        <f>_xll.qlCalendarAdvance(Calendar,X1126,NDays&amp;"D")</f>
        <v>47072</v>
      </c>
      <c r="Z1126" s="1403">
        <v>2.8013069099636981E-2</v>
      </c>
      <c r="AA1126" s="1411">
        <v>2.7934248883104695E-2</v>
      </c>
    </row>
    <row r="1127" spans="19:27" x14ac:dyDescent="0.2">
      <c r="S1127" s="399"/>
      <c r="T1127" s="1401"/>
      <c r="W1127" s="864" t="str">
        <f t="shared" si="27"/>
        <v>1w</v>
      </c>
      <c r="X1127" s="1405">
        <f>_xll.qlCalendarAdvance(Calendar,X1126,W1127,"f",FALSE)</f>
        <v>47079</v>
      </c>
      <c r="Y1127" s="1404">
        <f>_xll.qlCalendarAdvance(Calendar,X1127,NDays&amp;"D")</f>
        <v>47079</v>
      </c>
      <c r="Z1127" s="1403">
        <v>2.8009891659632816E-2</v>
      </c>
      <c r="AA1127" s="1411">
        <v>2.7931836293041412E-2</v>
      </c>
    </row>
    <row r="1128" spans="19:27" x14ac:dyDescent="0.2">
      <c r="S1128" s="399"/>
      <c r="T1128" s="1401"/>
      <c r="W1128" s="864" t="str">
        <f t="shared" si="27"/>
        <v>1w</v>
      </c>
      <c r="X1128" s="1405">
        <f>_xll.qlCalendarAdvance(Calendar,X1127,W1128,"f",FALSE)</f>
        <v>47086</v>
      </c>
      <c r="Y1128" s="1404">
        <f>_xll.qlCalendarAdvance(Calendar,X1128,NDays&amp;"D")</f>
        <v>47086</v>
      </c>
      <c r="Z1128" s="1403">
        <v>2.800578409655697E-2</v>
      </c>
      <c r="AA1128" s="1411">
        <v>2.7929309423831983E-2</v>
      </c>
    </row>
    <row r="1129" spans="19:27" x14ac:dyDescent="0.2">
      <c r="S1129" s="399"/>
      <c r="T1129" s="1401"/>
      <c r="W1129" s="864" t="str">
        <f t="shared" si="27"/>
        <v>1w</v>
      </c>
      <c r="X1129" s="1405">
        <f>_xll.qlCalendarAdvance(Calendar,X1128,W1129,"f",FALSE)</f>
        <v>47093</v>
      </c>
      <c r="Y1129" s="1404">
        <f>_xll.qlCalendarAdvance(Calendar,X1129,NDays&amp;"D")</f>
        <v>47093</v>
      </c>
      <c r="Z1129" s="1403">
        <v>2.8001577649543623E-2</v>
      </c>
      <c r="AA1129" s="1411">
        <v>2.7926668275476407E-2</v>
      </c>
    </row>
    <row r="1130" spans="19:27" x14ac:dyDescent="0.2">
      <c r="S1130" s="399"/>
      <c r="T1130" s="1401"/>
      <c r="W1130" s="864" t="str">
        <f t="shared" si="27"/>
        <v>1w</v>
      </c>
      <c r="X1130" s="1405">
        <f>_xll.qlCalendarAdvance(Calendar,X1129,W1130,"f",FALSE)</f>
        <v>47100</v>
      </c>
      <c r="Y1130" s="1404">
        <f>_xll.qlCalendarAdvance(Calendar,X1130,NDays&amp;"D")</f>
        <v>47100</v>
      </c>
      <c r="Z1130" s="1403">
        <v>2.7998071961858429E-2</v>
      </c>
      <c r="AA1130" s="1411">
        <v>2.7923912847974686E-2</v>
      </c>
    </row>
    <row r="1131" spans="19:27" x14ac:dyDescent="0.2">
      <c r="S1131" s="399"/>
      <c r="T1131" s="1401"/>
      <c r="W1131" s="864" t="str">
        <f t="shared" si="27"/>
        <v>1w</v>
      </c>
      <c r="X1131" s="1405">
        <f>_xll.qlCalendarAdvance(Calendar,X1130,W1131,"f",FALSE)</f>
        <v>47107</v>
      </c>
      <c r="Y1131" s="1404">
        <f>_xll.qlCalendarAdvance(Calendar,X1131,NDays&amp;"D")</f>
        <v>47107</v>
      </c>
      <c r="Z1131" s="1403">
        <v>2.7994451217975159E-2</v>
      </c>
      <c r="AA1131" s="1411">
        <v>2.7921043141407864E-2</v>
      </c>
    </row>
    <row r="1132" spans="19:27" x14ac:dyDescent="0.2">
      <c r="S1132" s="399"/>
      <c r="T1132" s="1401"/>
      <c r="W1132" s="864" t="str">
        <f t="shared" si="27"/>
        <v>1w</v>
      </c>
      <c r="X1132" s="1405">
        <f>_xll.qlCalendarAdvance(Calendar,X1131,W1132,"f",FALSE)</f>
        <v>47114</v>
      </c>
      <c r="Y1132" s="1404">
        <f>_xll.qlCalendarAdvance(Calendar,X1132,NDays&amp;"D")</f>
        <v>47114</v>
      </c>
      <c r="Z1132" s="1403">
        <v>2.7990715418197285E-2</v>
      </c>
      <c r="AA1132" s="1411">
        <v>2.7918059155532804E-2</v>
      </c>
    </row>
    <row r="1133" spans="19:27" x14ac:dyDescent="0.2">
      <c r="S1133" s="399"/>
      <c r="T1133" s="1401"/>
      <c r="W1133" s="864" t="str">
        <f t="shared" si="27"/>
        <v>1w</v>
      </c>
      <c r="X1133" s="1405">
        <f>_xll.qlCalendarAdvance(Calendar,X1132,W1133,"f",FALSE)</f>
        <v>47121</v>
      </c>
      <c r="Y1133" s="1404">
        <f>_xll.qlCalendarAdvance(Calendar,X1133,NDays&amp;"D")</f>
        <v>47121</v>
      </c>
      <c r="Z1133" s="1403">
        <v>2.7986864562840892E-2</v>
      </c>
      <c r="AA1133" s="1411">
        <v>2.791496089067369E-2</v>
      </c>
    </row>
    <row r="1134" spans="19:27" x14ac:dyDescent="0.2">
      <c r="S1134" s="399"/>
      <c r="T1134" s="1401"/>
      <c r="W1134" s="864" t="str">
        <f t="shared" si="27"/>
        <v>1w</v>
      </c>
      <c r="X1134" s="1405">
        <f>_xll.qlCalendarAdvance(Calendar,X1133,W1134,"f",FALSE)</f>
        <v>47128</v>
      </c>
      <c r="Y1134" s="1404">
        <f>_xll.qlCalendarAdvance(Calendar,X1134,NDays&amp;"D")</f>
        <v>47128</v>
      </c>
      <c r="Z1134" s="1403">
        <v>2.7982898652231063E-2</v>
      </c>
      <c r="AA1134" s="1411">
        <v>2.7911748346506338E-2</v>
      </c>
    </row>
    <row r="1135" spans="19:27" x14ac:dyDescent="0.2">
      <c r="S1135" s="399"/>
      <c r="T1135" s="1401"/>
      <c r="W1135" s="864" t="str">
        <f t="shared" si="27"/>
        <v>1w</v>
      </c>
      <c r="X1135" s="1405">
        <f>_xll.qlCalendarAdvance(Calendar,X1134,W1135,"f",FALSE)</f>
        <v>47135</v>
      </c>
      <c r="Y1135" s="1404">
        <f>_xll.qlCalendarAdvance(Calendar,X1135,NDays&amp;"D")</f>
        <v>47135</v>
      </c>
      <c r="Z1135" s="1403">
        <v>2.7978817686704592E-2</v>
      </c>
      <c r="AA1135" s="1411">
        <v>2.7908421523354932E-2</v>
      </c>
    </row>
    <row r="1136" spans="19:27" x14ac:dyDescent="0.2">
      <c r="S1136" s="399"/>
      <c r="T1136" s="1401"/>
      <c r="W1136" s="864" t="str">
        <f t="shared" si="27"/>
        <v>1w</v>
      </c>
      <c r="X1136" s="1405">
        <f>_xll.qlCalendarAdvance(Calendar,X1135,W1136,"f",FALSE)</f>
        <v>47142</v>
      </c>
      <c r="Y1136" s="1404">
        <f>_xll.qlCalendarAdvance(Calendar,X1136,NDays&amp;"D")</f>
        <v>47142</v>
      </c>
      <c r="Z1136" s="1403">
        <v>2.797462166660547E-2</v>
      </c>
      <c r="AA1136" s="1411">
        <v>2.7904980420976333E-2</v>
      </c>
    </row>
    <row r="1137" spans="19:27" x14ac:dyDescent="0.2">
      <c r="S1137" s="399"/>
      <c r="T1137" s="1401"/>
      <c r="W1137" s="864" t="str">
        <f t="shared" si="27"/>
        <v>1w</v>
      </c>
      <c r="X1137" s="1405">
        <f>_xll.qlCalendarAdvance(Calendar,X1136,W1137,"f",FALSE)</f>
        <v>47149</v>
      </c>
      <c r="Y1137" s="1404">
        <f>_xll.qlCalendarAdvance(Calendar,X1137,NDays&amp;"D")</f>
        <v>47149</v>
      </c>
      <c r="Z1137" s="1403">
        <v>2.7969570616011841E-2</v>
      </c>
      <c r="AA1137" s="1411">
        <v>2.7901425039532635E-2</v>
      </c>
    </row>
    <row r="1138" spans="19:27" x14ac:dyDescent="0.2">
      <c r="S1138" s="399"/>
      <c r="T1138" s="1401"/>
      <c r="W1138" s="864" t="str">
        <f t="shared" si="27"/>
        <v>1w</v>
      </c>
      <c r="X1138" s="1405">
        <f>_xll.qlCalendarAdvance(Calendar,X1137,W1138,"f",FALSE)</f>
        <v>47156</v>
      </c>
      <c r="Y1138" s="1404">
        <f>_xll.qlCalendarAdvance(Calendar,X1138,NDays&amp;"D")</f>
        <v>47156</v>
      </c>
      <c r="Z1138" s="1403">
        <v>2.7965884464118407E-2</v>
      </c>
      <c r="AA1138" s="1411">
        <v>2.789775537894279E-2</v>
      </c>
    </row>
    <row r="1139" spans="19:27" x14ac:dyDescent="0.2">
      <c r="S1139" s="399"/>
      <c r="T1139" s="1401"/>
      <c r="W1139" s="864" t="str">
        <f t="shared" si="27"/>
        <v>1w</v>
      </c>
      <c r="X1139" s="1405">
        <f>_xll.qlCalendarAdvance(Calendar,X1138,W1139,"f",FALSE)</f>
        <v>47163</v>
      </c>
      <c r="Y1139" s="1404">
        <f>_xll.qlCalendarAdvance(Calendar,X1139,NDays&amp;"D")</f>
        <v>47163</v>
      </c>
      <c r="Z1139" s="1403">
        <v>2.7960620425799332E-2</v>
      </c>
      <c r="AA1139" s="1411">
        <v>2.7893971439125753E-2</v>
      </c>
    </row>
    <row r="1140" spans="19:27" x14ac:dyDescent="0.2">
      <c r="S1140" s="399"/>
      <c r="T1140" s="1401"/>
      <c r="W1140" s="864" t="str">
        <f t="shared" si="27"/>
        <v>1w</v>
      </c>
      <c r="X1140" s="1405">
        <f>_xll.qlCalendarAdvance(Calendar,X1139,W1140,"f",FALSE)</f>
        <v>47170</v>
      </c>
      <c r="Y1140" s="1404">
        <f>_xll.qlCalendarAdvance(Calendar,X1140,NDays&amp;"D")</f>
        <v>47170</v>
      </c>
      <c r="Z1140" s="1403">
        <v>2.7955972763907759E-2</v>
      </c>
      <c r="AA1140" s="1411">
        <v>2.7890073220243616E-2</v>
      </c>
    </row>
    <row r="1141" spans="19:27" x14ac:dyDescent="0.2">
      <c r="S1141" s="399"/>
      <c r="T1141" s="1401"/>
      <c r="W1141" s="864" t="str">
        <f t="shared" si="27"/>
        <v>1w</v>
      </c>
      <c r="X1141" s="1405">
        <f>_xll.qlCalendarAdvance(Calendar,X1140,W1141,"f",FALSE)</f>
        <v>47177</v>
      </c>
      <c r="Y1141" s="1404">
        <f>_xll.qlCalendarAdvance(Calendar,X1141,NDays&amp;"D")</f>
        <v>47177</v>
      </c>
      <c r="Z1141" s="1403">
        <v>2.7953324813692348E-2</v>
      </c>
      <c r="AA1141" s="1411">
        <v>2.7886060722377426E-2</v>
      </c>
    </row>
    <row r="1142" spans="19:27" x14ac:dyDescent="0.2">
      <c r="S1142" s="399"/>
      <c r="T1142" s="1401"/>
      <c r="W1142" s="864" t="str">
        <f t="shared" si="27"/>
        <v>1w</v>
      </c>
      <c r="X1142" s="1405">
        <f>_xll.qlCalendarAdvance(Calendar,X1141,W1142,"f",FALSE)</f>
        <v>47184</v>
      </c>
      <c r="Y1142" s="1404">
        <f>_xll.qlCalendarAdvance(Calendar,X1142,NDays&amp;"D")</f>
        <v>47184</v>
      </c>
      <c r="Z1142" s="1403">
        <v>2.7948421289669265E-2</v>
      </c>
      <c r="AA1142" s="1411">
        <v>2.7881933945284043E-2</v>
      </c>
    </row>
    <row r="1143" spans="19:27" x14ac:dyDescent="0.2">
      <c r="S1143" s="399"/>
      <c r="T1143" s="1401"/>
      <c r="W1143" s="864" t="str">
        <f t="shared" si="27"/>
        <v>1w</v>
      </c>
      <c r="X1143" s="1405">
        <f>_xll.qlCalendarAdvance(Calendar,X1142,W1143,"f",FALSE)</f>
        <v>47191</v>
      </c>
      <c r="Y1143" s="1404">
        <f>_xll.qlCalendarAdvance(Calendar,X1143,NDays&amp;"D")</f>
        <v>47191</v>
      </c>
      <c r="Z1143" s="1403">
        <v>2.7943402696396585E-2</v>
      </c>
      <c r="AA1143" s="1411">
        <v>2.7877692889044514E-2</v>
      </c>
    </row>
    <row r="1144" spans="19:27" x14ac:dyDescent="0.2">
      <c r="S1144" s="399"/>
      <c r="T1144" s="1401"/>
      <c r="W1144" s="864" t="str">
        <f t="shared" si="27"/>
        <v>1w</v>
      </c>
      <c r="X1144" s="1405">
        <f>_xll.qlCalendarAdvance(Calendar,X1143,W1144,"f",FALSE)</f>
        <v>47198</v>
      </c>
      <c r="Y1144" s="1404">
        <f>_xll.qlCalendarAdvance(Calendar,X1144,NDays&amp;"D")</f>
        <v>47198</v>
      </c>
      <c r="Z1144" s="1403">
        <v>2.7938269034307725E-2</v>
      </c>
      <c r="AA1144" s="1411">
        <v>2.7873337553739885E-2</v>
      </c>
    </row>
    <row r="1145" spans="19:27" x14ac:dyDescent="0.2">
      <c r="S1145" s="399"/>
      <c r="T1145" s="1401"/>
      <c r="W1145" s="864" t="str">
        <f t="shared" si="27"/>
        <v>1w</v>
      </c>
      <c r="X1145" s="1405">
        <f>_xll.qlCalendarAdvance(Calendar,X1144,W1145,"f",FALSE)</f>
        <v>47205</v>
      </c>
      <c r="Y1145" s="1404">
        <f>_xll.qlCalendarAdvance(Calendar,X1145,NDays&amp;"D")</f>
        <v>47205</v>
      </c>
      <c r="Z1145" s="1403">
        <v>2.793302030384668E-2</v>
      </c>
      <c r="AA1145" s="1411">
        <v>2.7868867939370157E-2</v>
      </c>
    </row>
    <row r="1146" spans="19:27" x14ac:dyDescent="0.2">
      <c r="S1146" s="399"/>
      <c r="T1146" s="1401"/>
      <c r="W1146" s="864" t="str">
        <f t="shared" si="27"/>
        <v>1w</v>
      </c>
      <c r="X1146" s="1405">
        <f>_xll.qlCalendarAdvance(Calendar,X1145,W1146,"f",FALSE)</f>
        <v>47212</v>
      </c>
      <c r="Y1146" s="1404">
        <f>_xll.qlCalendarAdvance(Calendar,X1146,NDays&amp;"D")</f>
        <v>47212</v>
      </c>
      <c r="Z1146" s="1403">
        <v>2.7926995421311079E-2</v>
      </c>
      <c r="AA1146" s="1411">
        <v>2.7864284045854282E-2</v>
      </c>
    </row>
    <row r="1147" spans="19:27" x14ac:dyDescent="0.2">
      <c r="S1147" s="399"/>
      <c r="T1147" s="1401"/>
      <c r="W1147" s="864" t="str">
        <f t="shared" si="27"/>
        <v>1w</v>
      </c>
      <c r="X1147" s="1405">
        <f>_xll.qlCalendarAdvance(Calendar,X1146,W1147,"f",FALSE)</f>
        <v>47219</v>
      </c>
      <c r="Y1147" s="1404">
        <f>_xll.qlCalendarAdvance(Calendar,X1147,NDays&amp;"D")</f>
        <v>47219</v>
      </c>
      <c r="Z1147" s="1403">
        <v>2.7921525191603753E-2</v>
      </c>
      <c r="AA1147" s="1411">
        <v>2.7859585873273307E-2</v>
      </c>
    </row>
    <row r="1148" spans="19:27" x14ac:dyDescent="0.2">
      <c r="S1148" s="399"/>
      <c r="T1148" s="1401"/>
      <c r="W1148" s="864" t="str">
        <f t="shared" si="27"/>
        <v>1w</v>
      </c>
      <c r="X1148" s="1405">
        <f>_xll.qlCalendarAdvance(Calendar,X1147,W1148,"f",FALSE)</f>
        <v>47226</v>
      </c>
      <c r="Y1148" s="1404">
        <f>_xll.qlCalendarAdvance(Calendar,X1148,NDays&amp;"D")</f>
        <v>47226</v>
      </c>
      <c r="Z1148" s="1403">
        <v>2.7915939903569557E-2</v>
      </c>
      <c r="AA1148" s="1411">
        <v>2.7854773421546186E-2</v>
      </c>
    </row>
    <row r="1149" spans="19:27" x14ac:dyDescent="0.2">
      <c r="S1149" s="399"/>
      <c r="T1149" s="1401"/>
      <c r="W1149" s="864" t="str">
        <f t="shared" si="27"/>
        <v>1w</v>
      </c>
      <c r="X1149" s="1405">
        <f>_xll.qlCalendarAdvance(Calendar,X1148,W1149,"f",FALSE)</f>
        <v>47233</v>
      </c>
      <c r="Y1149" s="1404">
        <f>_xll.qlCalendarAdvance(Calendar,X1149,NDays&amp;"D")</f>
        <v>47233</v>
      </c>
      <c r="Z1149" s="1403">
        <v>2.7910239557683191E-2</v>
      </c>
      <c r="AA1149" s="1411">
        <v>2.7849846690753965E-2</v>
      </c>
    </row>
    <row r="1150" spans="19:27" x14ac:dyDescent="0.2">
      <c r="S1150" s="399"/>
      <c r="T1150" s="1401"/>
      <c r="W1150" s="864" t="str">
        <f t="shared" si="27"/>
        <v>1w</v>
      </c>
      <c r="X1150" s="1405">
        <f>_xll.qlCalendarAdvance(Calendar,X1149,W1150,"f",FALSE)</f>
        <v>47240</v>
      </c>
      <c r="Y1150" s="1404">
        <f>_xll.qlCalendarAdvance(Calendar,X1150,NDays&amp;"D")</f>
        <v>47240</v>
      </c>
      <c r="Z1150" s="1403">
        <v>2.7905050642177614E-2</v>
      </c>
      <c r="AA1150" s="1411">
        <v>2.7844805680977691E-2</v>
      </c>
    </row>
    <row r="1151" spans="19:27" x14ac:dyDescent="0.2">
      <c r="S1151" s="399"/>
      <c r="T1151" s="1401"/>
      <c r="W1151" s="864" t="str">
        <f t="shared" si="27"/>
        <v>1w</v>
      </c>
      <c r="X1151" s="1405">
        <f>_xll.qlCalendarAdvance(Calendar,X1150,W1151,"f",FALSE)</f>
        <v>47247</v>
      </c>
      <c r="Y1151" s="1404">
        <f>_xll.qlCalendarAdvance(Calendar,X1151,NDays&amp;"D")</f>
        <v>47247</v>
      </c>
      <c r="Z1151" s="1403">
        <v>2.7899111511354362E-2</v>
      </c>
      <c r="AA1151" s="1411">
        <v>2.7839650392055271E-2</v>
      </c>
    </row>
    <row r="1152" spans="19:27" x14ac:dyDescent="0.2">
      <c r="S1152" s="399"/>
      <c r="T1152" s="1401"/>
      <c r="W1152" s="864" t="str">
        <f t="shared" si="27"/>
        <v>1w</v>
      </c>
      <c r="X1152" s="1405">
        <f>_xll.qlCalendarAdvance(Calendar,X1151,W1152,"f",FALSE)</f>
        <v>47254</v>
      </c>
      <c r="Y1152" s="1404">
        <f>_xll.qlCalendarAdvance(Calendar,X1152,NDays&amp;"D")</f>
        <v>47254</v>
      </c>
      <c r="Z1152" s="1403">
        <v>2.7893057315542605E-2</v>
      </c>
      <c r="AA1152" s="1411">
        <v>2.7834380823986704E-2</v>
      </c>
    </row>
    <row r="1153" spans="19:27" x14ac:dyDescent="0.2">
      <c r="S1153" s="399"/>
      <c r="T1153" s="1401"/>
      <c r="W1153" s="864" t="str">
        <f t="shared" si="27"/>
        <v>1w</v>
      </c>
      <c r="X1153" s="1405">
        <f>_xll.qlCalendarAdvance(Calendar,X1152,W1153,"f",FALSE)</f>
        <v>47261</v>
      </c>
      <c r="Y1153" s="1404">
        <f>_xll.qlCalendarAdvance(Calendar,X1153,NDays&amp;"D")</f>
        <v>47261</v>
      </c>
      <c r="Z1153" s="1403">
        <v>2.7886888055263861E-2</v>
      </c>
      <c r="AA1153" s="1411">
        <v>2.782899697701513E-2</v>
      </c>
    </row>
    <row r="1154" spans="19:27" x14ac:dyDescent="0.2">
      <c r="S1154" s="399"/>
      <c r="T1154" s="1401"/>
      <c r="W1154" s="864" t="str">
        <f t="shared" si="27"/>
        <v>1w</v>
      </c>
      <c r="X1154" s="1405">
        <f>_xll.qlCalendarAdvance(Calendar,X1153,W1154,"f",FALSE)</f>
        <v>47268</v>
      </c>
      <c r="Y1154" s="1404">
        <f>_xll.qlCalendarAdvance(Calendar,X1154,NDays&amp;"D")</f>
        <v>47268</v>
      </c>
      <c r="Z1154" s="1403">
        <v>2.7880603731052861E-2</v>
      </c>
      <c r="AA1154" s="1411">
        <v>2.782349885089741E-2</v>
      </c>
    </row>
    <row r="1155" spans="19:27" x14ac:dyDescent="0.2">
      <c r="S1155" s="399"/>
      <c r="T1155" s="1401"/>
      <c r="W1155" s="864" t="str">
        <f t="shared" si="27"/>
        <v>1w</v>
      </c>
      <c r="X1155" s="1405">
        <f>_xll.qlCalendarAdvance(Calendar,X1154,W1155,"f",FALSE)</f>
        <v>47275</v>
      </c>
      <c r="Y1155" s="1404">
        <f>_xll.qlCalendarAdvance(Calendar,X1155,NDays&amp;"D")</f>
        <v>47275</v>
      </c>
      <c r="Z1155" s="1403">
        <v>2.7874204343452256E-2</v>
      </c>
      <c r="AA1155" s="1411">
        <v>2.781788644571459E-2</v>
      </c>
    </row>
    <row r="1156" spans="19:27" x14ac:dyDescent="0.2">
      <c r="S1156" s="399"/>
      <c r="T1156" s="1401"/>
      <c r="W1156" s="864" t="str">
        <f t="shared" si="27"/>
        <v>1w</v>
      </c>
      <c r="X1156" s="1405">
        <f>_xll.qlCalendarAdvance(Calendar,X1155,W1156,"f",FALSE)</f>
        <v>47282</v>
      </c>
      <c r="Y1156" s="1404">
        <f>_xll.qlCalendarAdvance(Calendar,X1156,NDays&amp;"D")</f>
        <v>47282</v>
      </c>
      <c r="Z1156" s="1403">
        <v>2.7867689893015281E-2</v>
      </c>
      <c r="AA1156" s="1411">
        <v>2.7812159761547717E-2</v>
      </c>
    </row>
    <row r="1157" spans="19:27" x14ac:dyDescent="0.2">
      <c r="S1157" s="399"/>
      <c r="T1157" s="1401"/>
      <c r="W1157" s="864" t="str">
        <f t="shared" si="27"/>
        <v>1w</v>
      </c>
      <c r="X1157" s="1405">
        <f>_xll.qlCalendarAdvance(Calendar,X1156,W1157,"f",FALSE)</f>
        <v>47289</v>
      </c>
      <c r="Y1157" s="1404">
        <f>_xll.qlCalendarAdvance(Calendar,X1157,NDays&amp;"D")</f>
        <v>47289</v>
      </c>
      <c r="Z1157" s="1403">
        <v>2.7861060380303088E-2</v>
      </c>
      <c r="AA1157" s="1411">
        <v>2.7806318798234697E-2</v>
      </c>
    </row>
    <row r="1158" spans="19:27" x14ac:dyDescent="0.2">
      <c r="S1158" s="399"/>
      <c r="T1158" s="1401"/>
      <c r="W1158" s="864" t="str">
        <f t="shared" si="27"/>
        <v>1w</v>
      </c>
      <c r="X1158" s="1405">
        <f>_xll.qlCalendarAdvance(Calendar,X1157,W1158,"f",FALSE)</f>
        <v>47296</v>
      </c>
      <c r="Y1158" s="1404">
        <f>_xll.qlCalendarAdvance(Calendar,X1158,NDays&amp;"D")</f>
        <v>47296</v>
      </c>
      <c r="Z1158" s="1403">
        <v>2.7854315805890054E-2</v>
      </c>
      <c r="AA1158" s="1411">
        <v>2.7800363555937624E-2</v>
      </c>
    </row>
    <row r="1159" spans="19:27" x14ac:dyDescent="0.2">
      <c r="S1159" s="399"/>
      <c r="T1159" s="1401"/>
      <c r="W1159" s="864" t="str">
        <f t="shared" si="27"/>
        <v>1w</v>
      </c>
      <c r="X1159" s="1405">
        <f>_xll.qlCalendarAdvance(Calendar,X1158,W1159,"f",FALSE)</f>
        <v>47303</v>
      </c>
      <c r="Y1159" s="1404">
        <f>_xll.qlCalendarAdvance(Calendar,X1159,NDays&amp;"D")</f>
        <v>47303</v>
      </c>
      <c r="Z1159" s="1403">
        <v>2.7847456170359358E-2</v>
      </c>
      <c r="AA1159" s="1411">
        <v>2.7794294034575451E-2</v>
      </c>
    </row>
    <row r="1160" spans="19:27" x14ac:dyDescent="0.2">
      <c r="S1160" s="399"/>
      <c r="T1160" s="1401"/>
      <c r="W1160" s="864" t="str">
        <f t="shared" si="27"/>
        <v>1w</v>
      </c>
      <c r="X1160" s="1405">
        <f>_xll.qlCalendarAdvance(Calendar,X1159,W1160,"f",FALSE)</f>
        <v>47310</v>
      </c>
      <c r="Y1160" s="1404">
        <f>_xll.qlCalendarAdvance(Calendar,X1160,NDays&amp;"D")</f>
        <v>47310</v>
      </c>
      <c r="Z1160" s="1403">
        <v>2.7840481474302108E-2</v>
      </c>
      <c r="AA1160" s="1411">
        <v>2.7788110234229224E-2</v>
      </c>
    </row>
    <row r="1161" spans="19:27" x14ac:dyDescent="0.2">
      <c r="S1161" s="399"/>
      <c r="T1161" s="1401"/>
      <c r="W1161" s="864" t="str">
        <f t="shared" si="27"/>
        <v>1w</v>
      </c>
      <c r="X1161" s="1405">
        <f>_xll.qlCalendarAdvance(Calendar,X1160,W1161,"f",FALSE)</f>
        <v>47317</v>
      </c>
      <c r="Y1161" s="1404">
        <f>_xll.qlCalendarAdvance(Calendar,X1161,NDays&amp;"D")</f>
        <v>47317</v>
      </c>
      <c r="Z1161" s="1403">
        <v>2.7833391718322626E-2</v>
      </c>
      <c r="AA1161" s="1411">
        <v>2.7781812154817898E-2</v>
      </c>
    </row>
    <row r="1162" spans="19:27" x14ac:dyDescent="0.2">
      <c r="S1162" s="399"/>
      <c r="T1162" s="1401"/>
      <c r="W1162" s="864" t="str">
        <f t="shared" si="27"/>
        <v>1w</v>
      </c>
      <c r="X1162" s="1405">
        <f>_xll.qlCalendarAdvance(Calendar,X1161,W1162,"f",FALSE)</f>
        <v>47324</v>
      </c>
      <c r="Y1162" s="1404">
        <f>_xll.qlCalendarAdvance(Calendar,X1162,NDays&amp;"D")</f>
        <v>47324</v>
      </c>
      <c r="Z1162" s="1403">
        <v>2.7826186903032287E-2</v>
      </c>
      <c r="AA1162" s="1411">
        <v>2.7775399796422517E-2</v>
      </c>
    </row>
    <row r="1163" spans="19:27" x14ac:dyDescent="0.2">
      <c r="S1163" s="399"/>
      <c r="T1163" s="1401"/>
      <c r="W1163" s="864" t="str">
        <f t="shared" si="27"/>
        <v>1w</v>
      </c>
      <c r="X1163" s="1405">
        <f>_xll.qlCalendarAdvance(Calendar,X1162,W1163,"f",FALSE)</f>
        <v>47331</v>
      </c>
      <c r="Y1163" s="1404">
        <f>_xll.qlCalendarAdvance(Calendar,X1163,NDays&amp;"D")</f>
        <v>47331</v>
      </c>
      <c r="Z1163" s="1403">
        <v>2.7818867029053909E-2</v>
      </c>
      <c r="AA1163" s="1411">
        <v>2.7768873159043084E-2</v>
      </c>
    </row>
    <row r="1164" spans="19:27" x14ac:dyDescent="0.2">
      <c r="S1164" s="399"/>
      <c r="T1164" s="1401"/>
      <c r="W1164" s="864" t="str">
        <f t="shared" si="27"/>
        <v>1w</v>
      </c>
      <c r="X1164" s="1405">
        <f>_xll.qlCalendarAdvance(Calendar,X1163,W1164,"f",FALSE)</f>
        <v>47338</v>
      </c>
      <c r="Y1164" s="1404">
        <f>_xll.qlCalendarAdvance(Calendar,X1164,NDays&amp;"D")</f>
        <v>47338</v>
      </c>
      <c r="Z1164" s="1403">
        <v>2.7811432097020011E-2</v>
      </c>
      <c r="AA1164" s="1411">
        <v>2.776223224259855E-2</v>
      </c>
    </row>
    <row r="1165" spans="19:27" x14ac:dyDescent="0.2">
      <c r="S1165" s="399"/>
      <c r="T1165" s="1401"/>
      <c r="W1165" s="864" t="str">
        <f t="shared" si="27"/>
        <v>1w</v>
      </c>
      <c r="X1165" s="1405">
        <f>_xll.qlCalendarAdvance(Calendar,X1164,W1165,"f",FALSE)</f>
        <v>47345</v>
      </c>
      <c r="Y1165" s="1404">
        <f>_xll.qlCalendarAdvance(Calendar,X1165,NDays&amp;"D")</f>
        <v>47345</v>
      </c>
      <c r="Z1165" s="1403">
        <v>2.7803882107573674E-2</v>
      </c>
      <c r="AA1165" s="1411">
        <v>2.7755477047251009E-2</v>
      </c>
    </row>
    <row r="1166" spans="19:27" x14ac:dyDescent="0.2">
      <c r="S1166" s="399"/>
      <c r="T1166" s="1401"/>
      <c r="W1166" s="864" t="str">
        <f t="shared" si="27"/>
        <v>1w</v>
      </c>
      <c r="X1166" s="1405">
        <f>_xll.qlCalendarAdvance(Calendar,X1165,W1166,"f",FALSE)</f>
        <v>47352</v>
      </c>
      <c r="Y1166" s="1404">
        <f>_xll.qlCalendarAdvance(Calendar,X1166,NDays&amp;"D")</f>
        <v>47352</v>
      </c>
      <c r="Z1166" s="1403">
        <v>2.7796217061365033E-2</v>
      </c>
      <c r="AA1166" s="1411">
        <v>2.7748607572757322E-2</v>
      </c>
    </row>
    <row r="1167" spans="19:27" x14ac:dyDescent="0.2">
      <c r="S1167" s="399"/>
      <c r="T1167" s="1401"/>
      <c r="W1167" s="864" t="str">
        <f t="shared" si="27"/>
        <v>1w</v>
      </c>
      <c r="X1167" s="1405">
        <f>_xll.qlCalendarAdvance(Calendar,X1166,W1167,"f",FALSE)</f>
        <v>47359</v>
      </c>
      <c r="Y1167" s="1404">
        <f>_xll.qlCalendarAdvance(Calendar,X1167,NDays&amp;"D")</f>
        <v>47359</v>
      </c>
      <c r="Z1167" s="1403">
        <v>2.7788436959059189E-2</v>
      </c>
      <c r="AA1167" s="1411">
        <v>2.7741623819441674E-2</v>
      </c>
    </row>
    <row r="1168" spans="19:27" x14ac:dyDescent="0.2">
      <c r="S1168" s="399"/>
      <c r="T1168" s="1401"/>
      <c r="W1168" s="864" t="str">
        <f t="shared" si="27"/>
        <v>1w</v>
      </c>
      <c r="X1168" s="1405">
        <f>_xll.qlCalendarAdvance(Calendar,X1167,W1168,"f",FALSE)</f>
        <v>47366</v>
      </c>
      <c r="Y1168" s="1404">
        <f>_xll.qlCalendarAdvance(Calendar,X1168,NDays&amp;"D")</f>
        <v>47366</v>
      </c>
      <c r="Z1168" s="1403">
        <v>2.7780072700977421E-2</v>
      </c>
      <c r="AA1168" s="1411">
        <v>2.7734525787060926E-2</v>
      </c>
    </row>
    <row r="1169" spans="19:27" x14ac:dyDescent="0.2">
      <c r="S1169" s="399"/>
      <c r="T1169" s="1401"/>
      <c r="W1169" s="864" t="str">
        <f t="shared" si="27"/>
        <v>1w</v>
      </c>
      <c r="X1169" s="1405">
        <f>_xll.qlCalendarAdvance(Calendar,X1168,W1169,"f",FALSE)</f>
        <v>47373</v>
      </c>
      <c r="Y1169" s="1404">
        <f>_xll.qlCalendarAdvance(Calendar,X1169,NDays&amp;"D")</f>
        <v>47373</v>
      </c>
      <c r="Z1169" s="1403">
        <v>2.7772071313458421E-2</v>
      </c>
      <c r="AA1169" s="1411">
        <v>2.7727313475696125E-2</v>
      </c>
    </row>
    <row r="1170" spans="19:27" x14ac:dyDescent="0.2">
      <c r="S1170" s="399"/>
      <c r="T1170" s="1401"/>
      <c r="W1170" s="864" t="str">
        <f t="shared" si="27"/>
        <v>1w</v>
      </c>
      <c r="X1170" s="1405">
        <f>_xll.qlCalendarAdvance(Calendar,X1169,W1170,"f",FALSE)</f>
        <v>47380</v>
      </c>
      <c r="Y1170" s="1404">
        <f>_xll.qlCalendarAdvance(Calendar,X1170,NDays&amp;"D")</f>
        <v>47380</v>
      </c>
      <c r="Z1170" s="1403">
        <v>2.7763954880384911E-2</v>
      </c>
      <c r="AA1170" s="1411">
        <v>2.7719986885428316E-2</v>
      </c>
    </row>
    <row r="1171" spans="19:27" x14ac:dyDescent="0.2">
      <c r="S1171" s="399"/>
      <c r="T1171" s="1401"/>
      <c r="W1171" s="864" t="str">
        <f t="shared" si="27"/>
        <v>1w</v>
      </c>
      <c r="X1171" s="1405">
        <f>_xll.qlCalendarAdvance(Calendar,X1170,W1171,"f",FALSE)</f>
        <v>47387</v>
      </c>
      <c r="Y1171" s="1404">
        <f>_xll.qlCalendarAdvance(Calendar,X1171,NDays&amp;"D")</f>
        <v>47387</v>
      </c>
      <c r="Z1171" s="1403">
        <v>2.7756166002443506E-2</v>
      </c>
      <c r="AA1171" s="1411">
        <v>2.7712546016095407E-2</v>
      </c>
    </row>
    <row r="1172" spans="19:27" x14ac:dyDescent="0.2">
      <c r="S1172" s="399"/>
      <c r="T1172" s="1401"/>
      <c r="W1172" s="864" t="str">
        <f t="shared" si="27"/>
        <v>1w</v>
      </c>
      <c r="X1172" s="1405">
        <f>_xll.qlCalendarAdvance(Calendar,X1171,W1172,"f",FALSE)</f>
        <v>47394</v>
      </c>
      <c r="Y1172" s="1404">
        <f>_xll.qlCalendarAdvance(Calendar,X1172,NDays&amp;"D")</f>
        <v>47394</v>
      </c>
      <c r="Z1172" s="1403">
        <v>2.7747810629926931E-2</v>
      </c>
      <c r="AA1172" s="1411">
        <v>2.7704990868021584E-2</v>
      </c>
    </row>
    <row r="1173" spans="19:27" x14ac:dyDescent="0.2">
      <c r="S1173" s="399"/>
      <c r="T1173" s="1401"/>
      <c r="W1173" s="864" t="str">
        <f t="shared" si="27"/>
        <v>1w</v>
      </c>
      <c r="X1173" s="1405">
        <f>_xll.qlCalendarAdvance(Calendar,X1172,W1173,"f",FALSE)</f>
        <v>47401</v>
      </c>
      <c r="Y1173" s="1404">
        <f>_xll.qlCalendarAdvance(Calendar,X1173,NDays&amp;"D")</f>
        <v>47401</v>
      </c>
      <c r="Z1173" s="1403">
        <v>2.7739340205494976E-2</v>
      </c>
      <c r="AA1173" s="1411">
        <v>2.7697321440801614E-2</v>
      </c>
    </row>
    <row r="1174" spans="19:27" x14ac:dyDescent="0.2">
      <c r="S1174" s="399"/>
      <c r="T1174" s="1401"/>
      <c r="W1174" s="864" t="str">
        <f t="shared" si="27"/>
        <v>1w</v>
      </c>
      <c r="X1174" s="1405">
        <f>_xll.qlCalendarAdvance(Calendar,X1173,W1174,"f",FALSE)</f>
        <v>47408</v>
      </c>
      <c r="Y1174" s="1404">
        <f>_xll.qlCalendarAdvance(Calendar,X1174,NDays&amp;"D")</f>
        <v>47408</v>
      </c>
      <c r="Z1174" s="1403">
        <v>2.773075472987881E-2</v>
      </c>
      <c r="AA1174" s="1411">
        <v>2.7689537734678638E-2</v>
      </c>
    </row>
    <row r="1175" spans="19:27" x14ac:dyDescent="0.2">
      <c r="S1175" s="399"/>
      <c r="T1175" s="1401"/>
      <c r="W1175" s="864" t="str">
        <f t="shared" si="27"/>
        <v>1w</v>
      </c>
      <c r="X1175" s="1405">
        <f>_xll.qlCalendarAdvance(Calendar,X1174,W1175,"f",FALSE)</f>
        <v>47415</v>
      </c>
      <c r="Y1175" s="1404">
        <f>_xll.qlCalendarAdvance(Calendar,X1175,NDays&amp;"D")</f>
        <v>47415</v>
      </c>
      <c r="Z1175" s="1403">
        <v>2.7722054203821067E-2</v>
      </c>
      <c r="AA1175" s="1411">
        <v>2.76816397497337E-2</v>
      </c>
    </row>
    <row r="1176" spans="19:27" x14ac:dyDescent="0.2">
      <c r="S1176" s="399"/>
      <c r="T1176" s="1401"/>
      <c r="W1176" s="864" t="str">
        <f t="shared" si="27"/>
        <v>1w</v>
      </c>
      <c r="X1176" s="1405">
        <f>_xll.qlCalendarAdvance(Calendar,X1175,W1176,"f",FALSE)</f>
        <v>47422</v>
      </c>
      <c r="Y1176" s="1404">
        <f>_xll.qlCalendarAdvance(Calendar,X1176,NDays&amp;"D")</f>
        <v>47422</v>
      </c>
      <c r="Z1176" s="1403">
        <v>2.7713238628070545E-2</v>
      </c>
      <c r="AA1176" s="1411">
        <v>2.7673627485723662E-2</v>
      </c>
    </row>
    <row r="1177" spans="19:27" x14ac:dyDescent="0.2">
      <c r="S1177" s="399"/>
      <c r="T1177" s="1401"/>
      <c r="W1177" s="864" t="str">
        <f t="shared" si="27"/>
        <v>1w</v>
      </c>
      <c r="X1177" s="1405">
        <f>_xll.qlCalendarAdvance(Calendar,X1176,W1177,"f",FALSE)</f>
        <v>47429</v>
      </c>
      <c r="Y1177" s="1404">
        <f>_xll.qlCalendarAdvance(Calendar,X1177,NDays&amp;"D")</f>
        <v>47429</v>
      </c>
      <c r="Z1177" s="1403">
        <v>2.770430800339278E-2</v>
      </c>
      <c r="AA1177" s="1411">
        <v>2.7665500942891663E-2</v>
      </c>
    </row>
    <row r="1178" spans="19:27" x14ac:dyDescent="0.2">
      <c r="S1178" s="399"/>
      <c r="T1178" s="1401"/>
      <c r="W1178" s="864" t="str">
        <f t="shared" ref="W1178:W1241" si="28">W1177</f>
        <v>1w</v>
      </c>
      <c r="X1178" s="1405">
        <f>_xll.qlCalendarAdvance(Calendar,X1177,W1178,"f",FALSE)</f>
        <v>47436</v>
      </c>
      <c r="Y1178" s="1404">
        <f>_xll.qlCalendarAdvance(Calendar,X1178,NDays&amp;"D")</f>
        <v>47436</v>
      </c>
      <c r="Z1178" s="1403">
        <v>2.7695262330557704E-2</v>
      </c>
      <c r="AA1178" s="1411">
        <v>2.7657260121156657E-2</v>
      </c>
    </row>
    <row r="1179" spans="19:27" x14ac:dyDescent="0.2">
      <c r="S1179" s="399"/>
      <c r="T1179" s="1401"/>
      <c r="W1179" s="864" t="str">
        <f t="shared" si="28"/>
        <v>1w</v>
      </c>
      <c r="X1179" s="1405">
        <f>_xll.qlCalendarAdvance(Calendar,X1178,W1179,"f",FALSE)</f>
        <v>47443</v>
      </c>
      <c r="Y1179" s="1404">
        <f>_xll.qlCalendarAdvance(Calendar,X1179,NDays&amp;"D")</f>
        <v>47443</v>
      </c>
      <c r="Z1179" s="1403">
        <v>2.7686101610346719E-2</v>
      </c>
      <c r="AA1179" s="1411">
        <v>2.7648905020518644E-2</v>
      </c>
    </row>
    <row r="1180" spans="19:27" x14ac:dyDescent="0.2">
      <c r="S1180" s="399"/>
      <c r="T1180" s="1401"/>
      <c r="W1180" s="864" t="str">
        <f t="shared" si="28"/>
        <v>1w</v>
      </c>
      <c r="X1180" s="1405">
        <f>_xll.qlCalendarAdvance(Calendar,X1179,W1180,"f",FALSE)</f>
        <v>47450</v>
      </c>
      <c r="Y1180" s="1404">
        <f>_xll.qlCalendarAdvance(Calendar,X1180,NDays&amp;"D")</f>
        <v>47450</v>
      </c>
      <c r="Z1180" s="1403">
        <v>2.7676825843551783E-2</v>
      </c>
      <c r="AA1180" s="1411">
        <v>2.7640435640896577E-2</v>
      </c>
    </row>
    <row r="1181" spans="19:27" x14ac:dyDescent="0.2">
      <c r="S1181" s="399"/>
      <c r="T1181" s="1401"/>
      <c r="W1181" s="864" t="str">
        <f t="shared" si="28"/>
        <v>1w</v>
      </c>
      <c r="X1181" s="1405">
        <f>_xll.qlCalendarAdvance(Calendar,X1180,W1181,"f",FALSE)</f>
        <v>47457</v>
      </c>
      <c r="Y1181" s="1404">
        <f>_xll.qlCalendarAdvance(Calendar,X1181,NDays&amp;"D")</f>
        <v>47457</v>
      </c>
      <c r="Z1181" s="1403">
        <v>2.7666726765285341E-2</v>
      </c>
      <c r="AA1181" s="1411">
        <v>2.7631851982533595E-2</v>
      </c>
    </row>
    <row r="1182" spans="19:27" x14ac:dyDescent="0.2">
      <c r="S1182" s="399"/>
      <c r="T1182" s="1401"/>
      <c r="W1182" s="864" t="str">
        <f t="shared" si="28"/>
        <v>1w</v>
      </c>
      <c r="X1182" s="1405">
        <f>_xll.qlCalendarAdvance(Calendar,X1181,W1182,"f",FALSE)</f>
        <v>47464</v>
      </c>
      <c r="Y1182" s="1404">
        <f>_xll.qlCalendarAdvance(Calendar,X1182,NDays&amp;"D")</f>
        <v>47464</v>
      </c>
      <c r="Z1182" s="1403">
        <v>2.7657238775940951E-2</v>
      </c>
      <c r="AA1182" s="1411">
        <v>2.762315404518656E-2</v>
      </c>
    </row>
    <row r="1183" spans="19:27" x14ac:dyDescent="0.2">
      <c r="S1183" s="399"/>
      <c r="T1183" s="1401"/>
      <c r="W1183" s="864" t="str">
        <f t="shared" si="28"/>
        <v>1w</v>
      </c>
      <c r="X1183" s="1405">
        <f>_xll.qlCalendarAdvance(Calendar,X1182,W1183,"f",FALSE)</f>
        <v>47471</v>
      </c>
      <c r="Y1183" s="1404">
        <f>_xll.qlCalendarAdvance(Calendar,X1183,NDays&amp;"D")</f>
        <v>47471</v>
      </c>
      <c r="Z1183" s="1403">
        <v>2.764763575920684E-2</v>
      </c>
      <c r="AA1183" s="1411">
        <v>2.7614341829017564E-2</v>
      </c>
    </row>
    <row r="1184" spans="19:27" x14ac:dyDescent="0.2">
      <c r="S1184" s="399"/>
      <c r="T1184" s="1401"/>
      <c r="W1184" s="864" t="str">
        <f t="shared" si="28"/>
        <v>1w</v>
      </c>
      <c r="X1184" s="1405">
        <f>_xll.qlCalendarAdvance(Calendar,X1183,W1184,"f",FALSE)</f>
        <v>47479</v>
      </c>
      <c r="Y1184" s="1404">
        <f>_xll.qlCalendarAdvance(Calendar,X1184,NDays&amp;"D")</f>
        <v>47479</v>
      </c>
      <c r="Z1184" s="1403">
        <v>2.7636520034113928E-2</v>
      </c>
      <c r="AA1184" s="1411">
        <v>2.7604130791485382E-2</v>
      </c>
    </row>
    <row r="1185" spans="19:27" x14ac:dyDescent="0.2">
      <c r="S1185" s="399"/>
      <c r="T1185" s="1401"/>
      <c r="W1185" s="864" t="str">
        <f t="shared" si="28"/>
        <v>1w</v>
      </c>
      <c r="X1185" s="1405">
        <f>_xll.qlCalendarAdvance(Calendar,X1184,W1185,"f",FALSE)</f>
        <v>47486</v>
      </c>
      <c r="Y1185" s="1404">
        <f>_xll.qlCalendarAdvance(Calendar,X1185,NDays&amp;"D")</f>
        <v>47486</v>
      </c>
      <c r="Z1185" s="1403">
        <v>2.7626670532859599E-2</v>
      </c>
      <c r="AA1185" s="1411">
        <v>2.7595073692033845E-2</v>
      </c>
    </row>
    <row r="1186" spans="19:27" x14ac:dyDescent="0.2">
      <c r="S1186" s="399"/>
      <c r="T1186" s="1401"/>
      <c r="W1186" s="864" t="str">
        <f t="shared" si="28"/>
        <v>1w</v>
      </c>
      <c r="X1186" s="1405">
        <f>_xll.qlCalendarAdvance(Calendar,X1185,W1186,"f",FALSE)</f>
        <v>47493</v>
      </c>
      <c r="Y1186" s="1404">
        <f>_xll.qlCalendarAdvance(Calendar,X1186,NDays&amp;"D")</f>
        <v>47493</v>
      </c>
      <c r="Z1186" s="1403">
        <v>2.7616706006797321E-2</v>
      </c>
      <c r="AA1186" s="1411">
        <v>2.7585902313841393E-2</v>
      </c>
    </row>
    <row r="1187" spans="19:27" x14ac:dyDescent="0.2">
      <c r="S1187" s="399"/>
      <c r="T1187" s="1401"/>
      <c r="W1187" s="864" t="str">
        <f t="shared" si="28"/>
        <v>1w</v>
      </c>
      <c r="X1187" s="1405">
        <f>_xll.qlCalendarAdvance(Calendar,X1186,W1187,"f",FALSE)</f>
        <v>47500</v>
      </c>
      <c r="Y1187" s="1404">
        <f>_xll.qlCalendarAdvance(Calendar,X1187,NDays&amp;"D")</f>
        <v>47500</v>
      </c>
      <c r="Z1187" s="1403">
        <v>2.7606626456769975E-2</v>
      </c>
      <c r="AA1187" s="1411">
        <v>2.7576616656745934E-2</v>
      </c>
    </row>
    <row r="1188" spans="19:27" x14ac:dyDescent="0.2">
      <c r="S1188" s="399"/>
      <c r="T1188" s="1401"/>
      <c r="W1188" s="864" t="str">
        <f t="shared" si="28"/>
        <v>1w</v>
      </c>
      <c r="X1188" s="1405">
        <f>_xll.qlCalendarAdvance(Calendar,X1187,W1188,"f",FALSE)</f>
        <v>47507</v>
      </c>
      <c r="Y1188" s="1404">
        <f>_xll.qlCalendarAdvance(Calendar,X1188,NDays&amp;"D")</f>
        <v>47507</v>
      </c>
      <c r="Z1188" s="1403">
        <v>2.7596431883629445E-2</v>
      </c>
      <c r="AA1188" s="1411">
        <v>2.7567216720747467E-2</v>
      </c>
    </row>
    <row r="1189" spans="19:27" x14ac:dyDescent="0.2">
      <c r="S1189" s="399"/>
      <c r="T1189" s="1401"/>
      <c r="W1189" s="864" t="str">
        <f t="shared" si="28"/>
        <v>1w</v>
      </c>
      <c r="X1189" s="1405">
        <f>_xll.qlCalendarAdvance(Calendar,X1188,W1189,"f",FALSE)</f>
        <v>47514</v>
      </c>
      <c r="Y1189" s="1404">
        <f>_xll.qlCalendarAdvance(Calendar,X1189,NDays&amp;"D")</f>
        <v>47514</v>
      </c>
      <c r="Z1189" s="1403">
        <v>2.7585839880859799E-2</v>
      </c>
      <c r="AA1189" s="1411">
        <v>2.7557702506008086E-2</v>
      </c>
    </row>
    <row r="1190" spans="19:27" x14ac:dyDescent="0.2">
      <c r="S1190" s="399"/>
      <c r="T1190" s="1401"/>
      <c r="W1190" s="864" t="str">
        <f t="shared" si="28"/>
        <v>1w</v>
      </c>
      <c r="X1190" s="1405">
        <f>_xll.qlCalendarAdvance(Calendar,X1189,W1190,"f",FALSE)</f>
        <v>47521</v>
      </c>
      <c r="Y1190" s="1404">
        <f>_xll.qlCalendarAdvance(Calendar,X1190,NDays&amp;"D")</f>
        <v>47521</v>
      </c>
      <c r="Z1190" s="1403">
        <v>2.757542426426126E-2</v>
      </c>
      <c r="AA1190" s="1411">
        <v>2.7548074012446744E-2</v>
      </c>
    </row>
    <row r="1191" spans="19:27" x14ac:dyDescent="0.2">
      <c r="S1191" s="399"/>
      <c r="T1191" s="1401"/>
      <c r="W1191" s="864" t="str">
        <f t="shared" si="28"/>
        <v>1w</v>
      </c>
      <c r="X1191" s="1405">
        <f>_xll.qlCalendarAdvance(Calendar,X1190,W1191,"f",FALSE)</f>
        <v>47528</v>
      </c>
      <c r="Y1191" s="1404">
        <f>_xll.qlCalendarAdvance(Calendar,X1191,NDays&amp;"D")</f>
        <v>47528</v>
      </c>
      <c r="Z1191" s="1403">
        <v>2.7564893635462977E-2</v>
      </c>
      <c r="AA1191" s="1411">
        <v>2.7538331240144487E-2</v>
      </c>
    </row>
    <row r="1192" spans="19:27" x14ac:dyDescent="0.2">
      <c r="S1192" s="399"/>
      <c r="T1192" s="1401"/>
      <c r="W1192" s="864" t="str">
        <f t="shared" si="28"/>
        <v>1w</v>
      </c>
      <c r="X1192" s="1405">
        <f>_xll.qlCalendarAdvance(Calendar,X1191,W1192,"f",FALSE)</f>
        <v>47535</v>
      </c>
      <c r="Y1192" s="1404">
        <f>_xll.qlCalendarAdvance(Calendar,X1192,NDays&amp;"D")</f>
        <v>47535</v>
      </c>
      <c r="Z1192" s="1403">
        <v>2.7554247995343721E-2</v>
      </c>
      <c r="AA1192" s="1411">
        <v>2.7528474188939223E-2</v>
      </c>
    </row>
    <row r="1193" spans="19:27" x14ac:dyDescent="0.2">
      <c r="S1193" s="399"/>
      <c r="T1193" s="1401"/>
      <c r="W1193" s="864" t="str">
        <f t="shared" si="28"/>
        <v>1w</v>
      </c>
      <c r="X1193" s="1405">
        <f>_xll.qlCalendarAdvance(Calendar,X1192,W1193,"f",FALSE)</f>
        <v>47542</v>
      </c>
      <c r="Y1193" s="1404">
        <f>_xll.qlCalendarAdvance(Calendar,X1193,NDays&amp;"D")</f>
        <v>47542</v>
      </c>
      <c r="Z1193" s="1403">
        <v>2.7544223867137733E-2</v>
      </c>
      <c r="AA1193" s="1411">
        <v>2.751850285907409E-2</v>
      </c>
    </row>
    <row r="1194" spans="19:27" x14ac:dyDescent="0.2">
      <c r="S1194" s="399"/>
      <c r="T1194" s="1401"/>
      <c r="W1194" s="864" t="str">
        <f t="shared" si="28"/>
        <v>1w</v>
      </c>
      <c r="X1194" s="1405">
        <f>_xll.qlCalendarAdvance(Calendar,X1193,W1194,"f",FALSE)</f>
        <v>47549</v>
      </c>
      <c r="Y1194" s="1404">
        <f>_xll.qlCalendarAdvance(Calendar,X1194,NDays&amp;"D")</f>
        <v>47549</v>
      </c>
      <c r="Z1194" s="1403">
        <v>2.7533321103421333E-2</v>
      </c>
      <c r="AA1194" s="1411">
        <v>2.7508417250386996E-2</v>
      </c>
    </row>
    <row r="1195" spans="19:27" x14ac:dyDescent="0.2">
      <c r="S1195" s="399"/>
      <c r="T1195" s="1401"/>
      <c r="W1195" s="864" t="str">
        <f t="shared" si="28"/>
        <v>1w</v>
      </c>
      <c r="X1195" s="1405">
        <f>_xll.qlCalendarAdvance(Calendar,X1194,W1195,"f",FALSE)</f>
        <v>47556</v>
      </c>
      <c r="Y1195" s="1404">
        <f>_xll.qlCalendarAdvance(Calendar,X1195,NDays&amp;"D")</f>
        <v>47556</v>
      </c>
      <c r="Z1195" s="1403">
        <v>2.7522303306319194E-2</v>
      </c>
      <c r="AA1195" s="1411">
        <v>2.7498217362958988E-2</v>
      </c>
    </row>
    <row r="1196" spans="19:27" x14ac:dyDescent="0.2">
      <c r="S1196" s="399"/>
      <c r="T1196" s="1401"/>
      <c r="W1196" s="864" t="str">
        <f t="shared" si="28"/>
        <v>1w</v>
      </c>
      <c r="X1196" s="1405">
        <f>_xll.qlCalendarAdvance(Calendar,X1195,W1196,"f",FALSE)</f>
        <v>47563</v>
      </c>
      <c r="Y1196" s="1404">
        <f>_xll.qlCalendarAdvance(Calendar,X1196,NDays&amp;"D")</f>
        <v>47563</v>
      </c>
      <c r="Z1196" s="1403">
        <v>2.751117047678537E-2</v>
      </c>
      <c r="AA1196" s="1411">
        <v>2.7487903196790064E-2</v>
      </c>
    </row>
    <row r="1197" spans="19:27" x14ac:dyDescent="0.2">
      <c r="S1197" s="399"/>
      <c r="T1197" s="1401"/>
      <c r="W1197" s="864" t="str">
        <f t="shared" si="28"/>
        <v>1w</v>
      </c>
      <c r="X1197" s="1405">
        <f>_xll.qlCalendarAdvance(Calendar,X1196,W1197,"f",FALSE)</f>
        <v>47570</v>
      </c>
      <c r="Y1197" s="1404">
        <f>_xll.qlCalendarAdvance(Calendar,X1197,NDays&amp;"D")</f>
        <v>47570</v>
      </c>
      <c r="Z1197" s="1403">
        <v>2.7499922746794039E-2</v>
      </c>
      <c r="AA1197" s="1411">
        <v>2.7477474751880226E-2</v>
      </c>
    </row>
    <row r="1198" spans="19:27" x14ac:dyDescent="0.2">
      <c r="S1198" s="399"/>
      <c r="T1198" s="1401"/>
      <c r="W1198" s="864" t="str">
        <f t="shared" si="28"/>
        <v>1w</v>
      </c>
      <c r="X1198" s="1405">
        <f>_xll.qlCalendarAdvance(Calendar,X1197,W1198,"f",FALSE)</f>
        <v>47577</v>
      </c>
      <c r="Y1198" s="1404">
        <f>_xll.qlCalendarAdvance(Calendar,X1198,NDays&amp;"D")</f>
        <v>47577</v>
      </c>
      <c r="Z1198" s="1403">
        <v>2.7488363903650968E-2</v>
      </c>
      <c r="AA1198" s="1411">
        <v>2.7466932028229474E-2</v>
      </c>
    </row>
    <row r="1199" spans="19:27" x14ac:dyDescent="0.2">
      <c r="S1199" s="399"/>
      <c r="T1199" s="1401"/>
      <c r="W1199" s="864" t="str">
        <f t="shared" si="28"/>
        <v>1w</v>
      </c>
      <c r="X1199" s="1405">
        <f>_xll.qlCalendarAdvance(Calendar,X1198,W1199,"f",FALSE)</f>
        <v>47584</v>
      </c>
      <c r="Y1199" s="1404">
        <f>_xll.qlCalendarAdvance(Calendar,X1199,NDays&amp;"D")</f>
        <v>47584</v>
      </c>
      <c r="Z1199" s="1403">
        <v>2.747691157535297E-2</v>
      </c>
      <c r="AA1199" s="1411">
        <v>2.7456275025837806E-2</v>
      </c>
    </row>
    <row r="1200" spans="19:27" x14ac:dyDescent="0.2">
      <c r="S1200" s="399"/>
      <c r="T1200" s="1401"/>
      <c r="W1200" s="864" t="str">
        <f t="shared" si="28"/>
        <v>1w</v>
      </c>
      <c r="X1200" s="1405">
        <f>_xll.qlCalendarAdvance(Calendar,X1199,W1200,"f",FALSE)</f>
        <v>47591</v>
      </c>
      <c r="Y1200" s="1404">
        <f>_xll.qlCalendarAdvance(Calendar,X1200,NDays&amp;"D")</f>
        <v>47591</v>
      </c>
      <c r="Z1200" s="1403">
        <v>2.746536730059981E-2</v>
      </c>
      <c r="AA1200" s="1411">
        <v>2.7446529719704627E-2</v>
      </c>
    </row>
    <row r="1201" spans="19:27" x14ac:dyDescent="0.2">
      <c r="S1201" s="399"/>
      <c r="T1201" s="1401"/>
      <c r="W1201" s="864" t="str">
        <f t="shared" si="28"/>
        <v>1w</v>
      </c>
      <c r="X1201" s="1405">
        <f>_xll.qlCalendarAdvance(Calendar,X1200,W1201,"f",FALSE)</f>
        <v>47598</v>
      </c>
      <c r="Y1201" s="1404">
        <f>_xll.qlCalendarAdvance(Calendar,X1201,NDays&amp;"D")</f>
        <v>47598</v>
      </c>
      <c r="Z1201" s="1403">
        <v>2.7453741175011408E-2</v>
      </c>
      <c r="AA1201" s="1411">
        <v>2.7434618184912773E-2</v>
      </c>
    </row>
    <row r="1202" spans="19:27" x14ac:dyDescent="0.2">
      <c r="S1202" s="399"/>
      <c r="T1202" s="1401"/>
      <c r="W1202" s="864" t="str">
        <f t="shared" si="28"/>
        <v>1w</v>
      </c>
      <c r="X1202" s="1405">
        <f>_xll.qlCalendarAdvance(Calendar,X1201,W1202,"f",FALSE)</f>
        <v>47605</v>
      </c>
      <c r="Y1202" s="1404">
        <f>_xll.qlCalendarAdvance(Calendar,X1202,NDays&amp;"D")</f>
        <v>47605</v>
      </c>
      <c r="Z1202" s="1403">
        <v>2.7442224122848729E-2</v>
      </c>
      <c r="AA1202" s="1411">
        <v>2.7423618346460454E-2</v>
      </c>
    </row>
    <row r="1203" spans="19:27" x14ac:dyDescent="0.2">
      <c r="S1203" s="399"/>
      <c r="T1203" s="1401"/>
      <c r="W1203" s="864" t="str">
        <f t="shared" si="28"/>
        <v>1w</v>
      </c>
      <c r="X1203" s="1405">
        <f>_xll.qlCalendarAdvance(Calendar,X1202,W1203,"f",FALSE)</f>
        <v>47612</v>
      </c>
      <c r="Y1203" s="1404">
        <f>_xll.qlCalendarAdvance(Calendar,X1203,NDays&amp;"D")</f>
        <v>47612</v>
      </c>
      <c r="Z1203" s="1403">
        <v>2.743046199917918E-2</v>
      </c>
      <c r="AA1203" s="1411">
        <v>2.7412504229348267E-2</v>
      </c>
    </row>
    <row r="1204" spans="19:27" x14ac:dyDescent="0.2">
      <c r="S1204" s="399"/>
      <c r="T1204" s="1401"/>
      <c r="W1204" s="864" t="str">
        <f t="shared" si="28"/>
        <v>1w</v>
      </c>
      <c r="X1204" s="1405">
        <f>_xll.qlCalendarAdvance(Calendar,X1203,W1204,"f",FALSE)</f>
        <v>47619</v>
      </c>
      <c r="Y1204" s="1404">
        <f>_xll.qlCalendarAdvance(Calendar,X1204,NDays&amp;"D")</f>
        <v>47619</v>
      </c>
      <c r="Z1204" s="1403">
        <v>2.7418649044183511E-2</v>
      </c>
      <c r="AA1204" s="1411">
        <v>2.7401275833495164E-2</v>
      </c>
    </row>
    <row r="1205" spans="19:27" x14ac:dyDescent="0.2">
      <c r="S1205" s="399"/>
      <c r="T1205" s="1401"/>
      <c r="W1205" s="864" t="str">
        <f t="shared" si="28"/>
        <v>1w</v>
      </c>
      <c r="X1205" s="1405">
        <f>_xll.qlCalendarAdvance(Calendar,X1204,W1205,"f",FALSE)</f>
        <v>47626</v>
      </c>
      <c r="Y1205" s="1404">
        <f>_xll.qlCalendarAdvance(Calendar,X1205,NDays&amp;"D")</f>
        <v>47626</v>
      </c>
      <c r="Z1205" s="1403">
        <v>2.7406795244047048E-2</v>
      </c>
      <c r="AA1205" s="1411">
        <v>2.7389933158982194E-2</v>
      </c>
    </row>
    <row r="1206" spans="19:27" x14ac:dyDescent="0.2">
      <c r="S1206" s="399"/>
      <c r="T1206" s="1401"/>
      <c r="W1206" s="864" t="str">
        <f t="shared" si="28"/>
        <v>1w</v>
      </c>
      <c r="X1206" s="1405">
        <f>_xll.qlCalendarAdvance(Calendar,X1205,W1206,"f",FALSE)</f>
        <v>47633</v>
      </c>
      <c r="Y1206" s="1404">
        <f>_xll.qlCalendarAdvance(Calendar,X1206,NDays&amp;"D")</f>
        <v>47633</v>
      </c>
      <c r="Z1206" s="1403">
        <v>2.7394910584836184E-2</v>
      </c>
      <c r="AA1206" s="1411">
        <v>2.7378476205890401E-2</v>
      </c>
    </row>
    <row r="1207" spans="19:27" x14ac:dyDescent="0.2">
      <c r="S1207" s="399"/>
      <c r="T1207" s="1401"/>
      <c r="W1207" s="864" t="str">
        <f t="shared" si="28"/>
        <v>1w</v>
      </c>
      <c r="X1207" s="1405">
        <f>_xll.qlCalendarAdvance(Calendar,X1206,W1207,"f",FALSE)</f>
        <v>47640</v>
      </c>
      <c r="Y1207" s="1404">
        <f>_xll.qlCalendarAdvance(Calendar,X1207,NDays&amp;"D")</f>
        <v>47640</v>
      </c>
      <c r="Z1207" s="1403">
        <v>2.7383005052501908E-2</v>
      </c>
      <c r="AA1207" s="1411">
        <v>2.7366904974138739E-2</v>
      </c>
    </row>
    <row r="1208" spans="19:27" x14ac:dyDescent="0.2">
      <c r="S1208" s="399"/>
      <c r="T1208" s="1401"/>
      <c r="W1208" s="864" t="str">
        <f t="shared" si="28"/>
        <v>1w</v>
      </c>
      <c r="X1208" s="1405">
        <f>_xll.qlCalendarAdvance(Calendar,X1207,W1208,"f",FALSE)</f>
        <v>47647</v>
      </c>
      <c r="Y1208" s="1404">
        <f>_xll.qlCalendarAdvance(Calendar,X1208,NDays&amp;"D")</f>
        <v>47647</v>
      </c>
      <c r="Z1208" s="1403">
        <v>2.7371088632876284E-2</v>
      </c>
      <c r="AA1208" s="1411">
        <v>2.7355219463727209E-2</v>
      </c>
    </row>
    <row r="1209" spans="19:27" x14ac:dyDescent="0.2">
      <c r="S1209" s="399"/>
      <c r="T1209" s="1401"/>
      <c r="W1209" s="864" t="str">
        <f t="shared" si="28"/>
        <v>1w</v>
      </c>
      <c r="X1209" s="1405">
        <f>_xll.qlCalendarAdvance(Calendar,X1208,W1209,"f",FALSE)</f>
        <v>47654</v>
      </c>
      <c r="Y1209" s="1404">
        <f>_xll.qlCalendarAdvance(Calendar,X1209,NDays&amp;"D")</f>
        <v>47654</v>
      </c>
      <c r="Z1209" s="1403">
        <v>2.7359171311671576E-2</v>
      </c>
      <c r="AA1209" s="1411">
        <v>2.7343419674736857E-2</v>
      </c>
    </row>
    <row r="1210" spans="19:27" x14ac:dyDescent="0.2">
      <c r="S1210" s="399"/>
      <c r="T1210" s="1401"/>
      <c r="W1210" s="864" t="str">
        <f t="shared" si="28"/>
        <v>1w</v>
      </c>
      <c r="X1210" s="1405">
        <f>_xll.qlCalendarAdvance(Calendar,X1209,W1210,"f",FALSE)</f>
        <v>47661</v>
      </c>
      <c r="Y1210" s="1404">
        <f>_xll.qlCalendarAdvance(Calendar,X1210,NDays&amp;"D")</f>
        <v>47661</v>
      </c>
      <c r="Z1210" s="1403">
        <v>2.7347263035662577E-2</v>
      </c>
      <c r="AA1210" s="1411">
        <v>2.7331514031118109E-2</v>
      </c>
    </row>
    <row r="1211" spans="19:27" x14ac:dyDescent="0.2">
      <c r="S1211" s="399"/>
      <c r="T1211" s="1401"/>
      <c r="W1211" s="864" t="str">
        <f t="shared" si="28"/>
        <v>1w</v>
      </c>
      <c r="X1211" s="1405">
        <f>_xll.qlCalendarAdvance(Calendar,X1210,W1211,"f",FALSE)</f>
        <v>47668</v>
      </c>
      <c r="Y1211" s="1404">
        <f>_xll.qlCalendarAdvance(Calendar,X1211,NDays&amp;"D")</f>
        <v>47668</v>
      </c>
      <c r="Z1211" s="1403">
        <v>2.7335370369619184E-2</v>
      </c>
      <c r="AA1211" s="1411">
        <v>2.7319597413832941E-2</v>
      </c>
    </row>
    <row r="1212" spans="19:27" x14ac:dyDescent="0.2">
      <c r="S1212" s="399"/>
      <c r="T1212" s="1401"/>
      <c r="W1212" s="864" t="str">
        <f t="shared" si="28"/>
        <v>1w</v>
      </c>
      <c r="X1212" s="1405">
        <f>_xll.qlCalendarAdvance(Calendar,X1211,W1212,"f",FALSE)</f>
        <v>47675</v>
      </c>
      <c r="Y1212" s="1404">
        <f>_xll.qlCalendarAdvance(Calendar,X1212,NDays&amp;"D")</f>
        <v>47675</v>
      </c>
      <c r="Z1212" s="1403">
        <v>2.7323493919907644E-2</v>
      </c>
      <c r="AA1212" s="1411">
        <v>2.7307696868430487E-2</v>
      </c>
    </row>
    <row r="1213" spans="19:27" x14ac:dyDescent="0.2">
      <c r="S1213" s="399"/>
      <c r="T1213" s="1401"/>
      <c r="W1213" s="864" t="str">
        <f t="shared" si="28"/>
        <v>1w</v>
      </c>
      <c r="X1213" s="1405">
        <f>_xll.qlCalendarAdvance(Calendar,X1212,W1213,"f",FALSE)</f>
        <v>47682</v>
      </c>
      <c r="Y1213" s="1404">
        <f>_xll.qlCalendarAdvance(Calendar,X1213,NDays&amp;"D")</f>
        <v>47682</v>
      </c>
      <c r="Z1213" s="1403">
        <v>2.7311633686382602E-2</v>
      </c>
      <c r="AA1213" s="1411">
        <v>2.7295812394829699E-2</v>
      </c>
    </row>
    <row r="1214" spans="19:27" x14ac:dyDescent="0.2">
      <c r="S1214" s="399"/>
      <c r="T1214" s="1401"/>
      <c r="W1214" s="864" t="str">
        <f t="shared" si="28"/>
        <v>1w</v>
      </c>
      <c r="X1214" s="1405">
        <f>_xll.qlCalendarAdvance(Calendar,X1213,W1214,"f",FALSE)</f>
        <v>47689</v>
      </c>
      <c r="Y1214" s="1404">
        <f>_xll.qlCalendarAdvance(Calendar,X1214,NDays&amp;"D")</f>
        <v>47689</v>
      </c>
      <c r="Z1214" s="1403">
        <v>2.7299789668901342E-2</v>
      </c>
      <c r="AA1214" s="1411">
        <v>2.7283943993111626E-2</v>
      </c>
    </row>
    <row r="1215" spans="19:27" x14ac:dyDescent="0.2">
      <c r="S1215" s="399"/>
      <c r="T1215" s="1401"/>
      <c r="W1215" s="864" t="str">
        <f t="shared" si="28"/>
        <v>1w</v>
      </c>
      <c r="X1215" s="1405">
        <f>_xll.qlCalendarAdvance(Calendar,X1214,W1215,"f",FALSE)</f>
        <v>47696</v>
      </c>
      <c r="Y1215" s="1404">
        <f>_xll.qlCalendarAdvance(Calendar,X1215,NDays&amp;"D")</f>
        <v>47696</v>
      </c>
      <c r="Z1215" s="1403">
        <v>2.7287961867318515E-2</v>
      </c>
      <c r="AA1215" s="1411">
        <v>2.7272091663276266E-2</v>
      </c>
    </row>
    <row r="1216" spans="19:27" x14ac:dyDescent="0.2">
      <c r="S1216" s="399"/>
      <c r="T1216" s="1401"/>
      <c r="W1216" s="864" t="str">
        <f t="shared" si="28"/>
        <v>1w</v>
      </c>
      <c r="X1216" s="1405">
        <f>_xll.qlCalendarAdvance(Calendar,X1215,W1216,"f",FALSE)</f>
        <v>47703</v>
      </c>
      <c r="Y1216" s="1404">
        <f>_xll.qlCalendarAdvance(Calendar,X1216,NDays&amp;"D")</f>
        <v>47703</v>
      </c>
      <c r="Z1216" s="1403">
        <v>2.7276150281490524E-2</v>
      </c>
      <c r="AA1216" s="1411">
        <v>2.7260255405161526E-2</v>
      </c>
    </row>
    <row r="1217" spans="19:27" x14ac:dyDescent="0.2">
      <c r="S1217" s="399"/>
      <c r="T1217" s="1401"/>
      <c r="W1217" s="864" t="str">
        <f t="shared" si="28"/>
        <v>1w</v>
      </c>
      <c r="X1217" s="1405">
        <f>_xll.qlCalendarAdvance(Calendar,X1216,W1217,"f",FALSE)</f>
        <v>47710</v>
      </c>
      <c r="Y1217" s="1404">
        <f>_xll.qlCalendarAdvance(Calendar,X1217,NDays&amp;"D")</f>
        <v>47710</v>
      </c>
      <c r="Z1217" s="1403">
        <v>2.7264354911274661E-2</v>
      </c>
      <c r="AA1217" s="1411">
        <v>2.7248435218929501E-2</v>
      </c>
    </row>
    <row r="1218" spans="19:27" x14ac:dyDescent="0.2">
      <c r="S1218" s="399"/>
      <c r="T1218" s="1401"/>
      <c r="W1218" s="864" t="str">
        <f t="shared" si="28"/>
        <v>1w</v>
      </c>
      <c r="X1218" s="1405">
        <f>_xll.qlCalendarAdvance(Calendar,X1217,W1218,"f",FALSE)</f>
        <v>47717</v>
      </c>
      <c r="Y1218" s="1404">
        <f>_xll.qlCalendarAdvance(Calendar,X1218,NDays&amp;"D")</f>
        <v>47717</v>
      </c>
      <c r="Z1218" s="1403">
        <v>2.725257575652645E-2</v>
      </c>
      <c r="AA1218" s="1411">
        <v>2.7236631104499143E-2</v>
      </c>
    </row>
    <row r="1219" spans="19:27" x14ac:dyDescent="0.2">
      <c r="S1219" s="399"/>
      <c r="T1219" s="1401"/>
      <c r="W1219" s="864" t="str">
        <f t="shared" si="28"/>
        <v>1w</v>
      </c>
      <c r="X1219" s="1405">
        <f>_xll.qlCalendarAdvance(Calendar,X1218,W1219,"f",FALSE)</f>
        <v>47724</v>
      </c>
      <c r="Y1219" s="1404">
        <f>_xll.qlCalendarAdvance(Calendar,X1219,NDays&amp;"D")</f>
        <v>47724</v>
      </c>
      <c r="Z1219" s="1403">
        <v>2.724081281710318E-2</v>
      </c>
      <c r="AA1219" s="1411">
        <v>2.7224843061951498E-2</v>
      </c>
    </row>
    <row r="1220" spans="19:27" x14ac:dyDescent="0.2">
      <c r="S1220" s="399"/>
      <c r="T1220" s="1401"/>
      <c r="W1220" s="864" t="str">
        <f t="shared" si="28"/>
        <v>1w</v>
      </c>
      <c r="X1220" s="1405">
        <f>_xll.qlCalendarAdvance(Calendar,X1219,W1220,"f",FALSE)</f>
        <v>47731</v>
      </c>
      <c r="Y1220" s="1404">
        <f>_xll.qlCalendarAdvance(Calendar,X1220,NDays&amp;"D")</f>
        <v>47731</v>
      </c>
      <c r="Z1220" s="1403">
        <v>2.7228888720895624E-2</v>
      </c>
      <c r="AA1220" s="1411">
        <v>2.7213071091205521E-2</v>
      </c>
    </row>
    <row r="1221" spans="19:27" x14ac:dyDescent="0.2">
      <c r="S1221" s="399"/>
      <c r="T1221" s="1401"/>
      <c r="W1221" s="864" t="str">
        <f t="shared" si="28"/>
        <v>1w</v>
      </c>
      <c r="X1221" s="1405">
        <f>_xll.qlCalendarAdvance(Calendar,X1220,W1221,"f",FALSE)</f>
        <v>47738</v>
      </c>
      <c r="Y1221" s="1404">
        <f>_xll.qlCalendarAdvance(Calendar,X1221,NDays&amp;"D")</f>
        <v>47738</v>
      </c>
      <c r="Z1221" s="1403">
        <v>2.7217157925489954E-2</v>
      </c>
      <c r="AA1221" s="1411">
        <v>2.7201315192261211E-2</v>
      </c>
    </row>
    <row r="1222" spans="19:27" x14ac:dyDescent="0.2">
      <c r="S1222" s="399"/>
      <c r="T1222" s="1401"/>
      <c r="W1222" s="864" t="str">
        <f t="shared" si="28"/>
        <v>1w</v>
      </c>
      <c r="X1222" s="1405">
        <f>_xll.qlCalendarAdvance(Calendar,X1221,W1222,"f",FALSE)</f>
        <v>47745</v>
      </c>
      <c r="Y1222" s="1404">
        <f>_xll.qlCalendarAdvance(Calendar,X1222,NDays&amp;"D")</f>
        <v>47745</v>
      </c>
      <c r="Z1222" s="1403">
        <v>2.7205443343412346E-2</v>
      </c>
      <c r="AA1222" s="1411">
        <v>2.7189575365199614E-2</v>
      </c>
    </row>
    <row r="1223" spans="19:27" x14ac:dyDescent="0.2">
      <c r="S1223" s="399"/>
      <c r="T1223" s="1401"/>
      <c r="W1223" s="864" t="str">
        <f t="shared" si="28"/>
        <v>1w</v>
      </c>
      <c r="X1223" s="1405">
        <f>_xll.qlCalendarAdvance(Calendar,X1222,W1223,"f",FALSE)</f>
        <v>47752</v>
      </c>
      <c r="Y1223" s="1404">
        <f>_xll.qlCalendarAdvance(Calendar,X1223,NDays&amp;"D")</f>
        <v>47752</v>
      </c>
      <c r="Z1223" s="1403">
        <v>2.7193923209802618E-2</v>
      </c>
      <c r="AA1223" s="1411">
        <v>2.7177851609939685E-2</v>
      </c>
    </row>
    <row r="1224" spans="19:27" x14ac:dyDescent="0.2">
      <c r="S1224" s="399"/>
      <c r="T1224" s="1401"/>
      <c r="W1224" s="864" t="str">
        <f t="shared" si="28"/>
        <v>1w</v>
      </c>
      <c r="X1224" s="1405">
        <f>_xll.qlCalendarAdvance(Calendar,X1223,W1224,"f",FALSE)</f>
        <v>47759</v>
      </c>
      <c r="Y1224" s="1404">
        <f>_xll.qlCalendarAdvance(Calendar,X1224,NDays&amp;"D")</f>
        <v>47759</v>
      </c>
      <c r="Z1224" s="1403">
        <v>2.7182241344861607E-2</v>
      </c>
      <c r="AA1224" s="1411">
        <v>2.7166143926481423E-2</v>
      </c>
    </row>
    <row r="1225" spans="19:27" x14ac:dyDescent="0.2">
      <c r="S1225" s="399"/>
      <c r="T1225" s="1401"/>
      <c r="W1225" s="864" t="str">
        <f t="shared" si="28"/>
        <v>1w</v>
      </c>
      <c r="X1225" s="1405">
        <f>_xll.qlCalendarAdvance(Calendar,X1224,W1225,"f",FALSE)</f>
        <v>47766</v>
      </c>
      <c r="Y1225" s="1404">
        <f>_xll.qlCalendarAdvance(Calendar,X1225,NDays&amp;"D")</f>
        <v>47766</v>
      </c>
      <c r="Z1225" s="1403">
        <v>2.717057569439103E-2</v>
      </c>
      <c r="AA1225" s="1411">
        <v>2.7154452314905875E-2</v>
      </c>
    </row>
    <row r="1226" spans="19:27" x14ac:dyDescent="0.2">
      <c r="S1226" s="399"/>
      <c r="T1226" s="1401"/>
      <c r="W1226" s="864" t="str">
        <f t="shared" si="28"/>
        <v>1w</v>
      </c>
      <c r="X1226" s="1405">
        <f>_xll.qlCalendarAdvance(Calendar,X1225,W1226,"f",FALSE)</f>
        <v>47773</v>
      </c>
      <c r="Y1226" s="1404">
        <f>_xll.qlCalendarAdvance(Calendar,X1226,NDays&amp;"D")</f>
        <v>47773</v>
      </c>
      <c r="Z1226" s="1403">
        <v>2.7158926258248169E-2</v>
      </c>
      <c r="AA1226" s="1411">
        <v>2.7142776775050947E-2</v>
      </c>
    </row>
    <row r="1227" spans="19:27" x14ac:dyDescent="0.2">
      <c r="S1227" s="399"/>
      <c r="T1227" s="1401"/>
      <c r="W1227" s="864" t="str">
        <f t="shared" si="28"/>
        <v>1w</v>
      </c>
      <c r="X1227" s="1405">
        <f>_xll.qlCalendarAdvance(Calendar,X1226,W1227,"f",FALSE)</f>
        <v>47780</v>
      </c>
      <c r="Y1227" s="1404">
        <f>_xll.qlCalendarAdvance(Calendar,X1227,NDays&amp;"D")</f>
        <v>47780</v>
      </c>
      <c r="Z1227" s="1403">
        <v>2.7147293036290314E-2</v>
      </c>
      <c r="AA1227" s="1411">
        <v>2.7131117307078734E-2</v>
      </c>
    </row>
    <row r="1228" spans="19:27" x14ac:dyDescent="0.2">
      <c r="S1228" s="399"/>
      <c r="T1228" s="1401"/>
      <c r="W1228" s="864" t="str">
        <f t="shared" si="28"/>
        <v>1w</v>
      </c>
      <c r="X1228" s="1405">
        <f>_xll.qlCalendarAdvance(Calendar,X1227,W1228,"f",FALSE)</f>
        <v>47787</v>
      </c>
      <c r="Y1228" s="1404">
        <f>_xll.qlCalendarAdvance(Calendar,X1228,NDays&amp;"D")</f>
        <v>47787</v>
      </c>
      <c r="Z1228" s="1403">
        <v>2.713567602837828E-2</v>
      </c>
      <c r="AA1228" s="1411">
        <v>2.7119473910908187E-2</v>
      </c>
    </row>
    <row r="1229" spans="19:27" x14ac:dyDescent="0.2">
      <c r="S1229" s="399"/>
      <c r="T1229" s="1401"/>
      <c r="W1229" s="864" t="str">
        <f t="shared" si="28"/>
        <v>1w</v>
      </c>
      <c r="X1229" s="1405">
        <f>_xll.qlCalendarAdvance(Calendar,X1228,W1229,"f",FALSE)</f>
        <v>47794</v>
      </c>
      <c r="Y1229" s="1404">
        <f>_xll.qlCalendarAdvance(Calendar,X1229,NDays&amp;"D")</f>
        <v>47794</v>
      </c>
      <c r="Z1229" s="1403">
        <v>2.7124075234368467E-2</v>
      </c>
      <c r="AA1229" s="1411">
        <v>2.7107846586539308E-2</v>
      </c>
    </row>
    <row r="1230" spans="19:27" x14ac:dyDescent="0.2">
      <c r="S1230" s="399"/>
      <c r="T1230" s="1401"/>
      <c r="W1230" s="864" t="str">
        <f t="shared" si="28"/>
        <v>1w</v>
      </c>
      <c r="X1230" s="1405">
        <f>_xll.qlCalendarAdvance(Calendar,X1229,W1230,"f",FALSE)</f>
        <v>47801</v>
      </c>
      <c r="Y1230" s="1404">
        <f>_xll.qlCalendarAdvance(Calendar,X1230,NDays&amp;"D")</f>
        <v>47801</v>
      </c>
      <c r="Z1230" s="1403">
        <v>2.7112490654121694E-2</v>
      </c>
      <c r="AA1230" s="1411">
        <v>2.7096235333972096E-2</v>
      </c>
    </row>
    <row r="1231" spans="19:27" x14ac:dyDescent="0.2">
      <c r="S1231" s="399"/>
      <c r="T1231" s="1401"/>
      <c r="W1231" s="864" t="str">
        <f t="shared" si="28"/>
        <v>1w</v>
      </c>
      <c r="X1231" s="1405">
        <f>_xll.qlCalendarAdvance(Calendar,X1230,W1231,"f",FALSE)</f>
        <v>47808</v>
      </c>
      <c r="Y1231" s="1404">
        <f>_xll.qlCalendarAdvance(Calendar,X1231,NDays&amp;"D")</f>
        <v>47808</v>
      </c>
      <c r="Z1231" s="1403">
        <v>2.7100922287496131E-2</v>
      </c>
      <c r="AA1231" s="1411">
        <v>2.7084640153287598E-2</v>
      </c>
    </row>
    <row r="1232" spans="19:27" x14ac:dyDescent="0.2">
      <c r="S1232" s="399"/>
      <c r="T1232" s="1401"/>
      <c r="W1232" s="864" t="str">
        <f t="shared" si="28"/>
        <v>1w</v>
      </c>
      <c r="X1232" s="1405">
        <f>_xll.qlCalendarAdvance(Calendar,X1231,W1232,"f",FALSE)</f>
        <v>47815</v>
      </c>
      <c r="Y1232" s="1404">
        <f>_xll.qlCalendarAdvance(Calendar,X1232,NDays&amp;"D")</f>
        <v>47815</v>
      </c>
      <c r="Z1232" s="1403">
        <v>2.708937013435082E-2</v>
      </c>
      <c r="AA1232" s="1411">
        <v>2.7073061044404767E-2</v>
      </c>
    </row>
    <row r="1233" spans="19:27" x14ac:dyDescent="0.2">
      <c r="S1233" s="399"/>
      <c r="T1233" s="1401"/>
      <c r="W1233" s="864" t="str">
        <f t="shared" si="28"/>
        <v>1w</v>
      </c>
      <c r="X1233" s="1405">
        <f>_xll.qlCalendarAdvance(Calendar,X1232,W1233,"f",FALSE)</f>
        <v>47822</v>
      </c>
      <c r="Y1233" s="1404">
        <f>_xll.qlCalendarAdvance(Calendar,X1233,NDays&amp;"D")</f>
        <v>47822</v>
      </c>
      <c r="Z1233" s="1403">
        <v>2.7077471803743425E-2</v>
      </c>
      <c r="AA1233" s="1411">
        <v>2.7061498007242557E-2</v>
      </c>
    </row>
    <row r="1234" spans="19:27" x14ac:dyDescent="0.2">
      <c r="S1234" s="399"/>
      <c r="T1234" s="1401"/>
      <c r="W1234" s="864" t="str">
        <f t="shared" si="28"/>
        <v>1w</v>
      </c>
      <c r="X1234" s="1405">
        <f>_xll.qlCalendarAdvance(Calendar,X1233,W1234,"f",FALSE)</f>
        <v>47829</v>
      </c>
      <c r="Y1234" s="1404">
        <f>_xll.qlCalendarAdvance(Calendar,X1234,NDays&amp;"D")</f>
        <v>47829</v>
      </c>
      <c r="Z1234" s="1403">
        <v>2.7065951464343714E-2</v>
      </c>
      <c r="AA1234" s="1411">
        <v>2.7049951041963061E-2</v>
      </c>
    </row>
    <row r="1235" spans="19:27" x14ac:dyDescent="0.2">
      <c r="S1235" s="399"/>
      <c r="T1235" s="1401"/>
      <c r="W1235" s="864" t="str">
        <f t="shared" si="28"/>
        <v>1w</v>
      </c>
      <c r="X1235" s="1405">
        <f>_xll.qlCalendarAdvance(Calendar,X1234,W1235,"f",FALSE)</f>
        <v>47836</v>
      </c>
      <c r="Y1235" s="1404">
        <f>_xll.qlCalendarAdvance(Calendar,X1235,NDays&amp;"D")</f>
        <v>47836</v>
      </c>
      <c r="Z1235" s="1403">
        <v>2.7054447334906168E-2</v>
      </c>
      <c r="AA1235" s="1411">
        <v>2.7038420148485232E-2</v>
      </c>
    </row>
    <row r="1236" spans="19:27" x14ac:dyDescent="0.2">
      <c r="S1236" s="399"/>
      <c r="T1236" s="1401"/>
      <c r="W1236" s="864" t="str">
        <f t="shared" si="28"/>
        <v>1w</v>
      </c>
      <c r="X1236" s="1405">
        <f>_xll.qlCalendarAdvance(Calendar,X1235,W1236,"f",FALSE)</f>
        <v>47844</v>
      </c>
      <c r="Y1236" s="1404">
        <f>_xll.qlCalendarAdvance(Calendar,X1236,NDays&amp;"D")</f>
        <v>47844</v>
      </c>
      <c r="Z1236" s="1403">
        <v>2.7041319607163349E-2</v>
      </c>
      <c r="AA1236" s="1411">
        <v>2.702561924446956E-2</v>
      </c>
    </row>
    <row r="1237" spans="19:27" x14ac:dyDescent="0.2">
      <c r="S1237" s="399"/>
      <c r="T1237" s="1401"/>
      <c r="W1237" s="864" t="str">
        <f t="shared" si="28"/>
        <v>1w</v>
      </c>
      <c r="X1237" s="1405">
        <f>_xll.qlCalendarAdvance(Calendar,X1236,W1237,"f",FALSE)</f>
        <v>47851</v>
      </c>
      <c r="Y1237" s="1404">
        <f>_xll.qlCalendarAdvance(Calendar,X1237,NDays&amp;"D")</f>
        <v>47851</v>
      </c>
      <c r="Z1237" s="1403">
        <v>2.7029850212898329E-2</v>
      </c>
      <c r="AA1237" s="1411">
        <v>2.7014123384813498E-2</v>
      </c>
    </row>
    <row r="1238" spans="19:27" x14ac:dyDescent="0.2">
      <c r="S1238" s="399"/>
      <c r="T1238" s="1401"/>
      <c r="W1238" s="864" t="str">
        <f t="shared" si="28"/>
        <v>1w</v>
      </c>
      <c r="X1238" s="1405">
        <f>_xll.qlCalendarAdvance(Calendar,X1237,W1238,"f",FALSE)</f>
        <v>47858</v>
      </c>
      <c r="Y1238" s="1404">
        <f>_xll.qlCalendarAdvance(Calendar,X1238,NDays&amp;"D")</f>
        <v>47858</v>
      </c>
      <c r="Z1238" s="1403">
        <v>2.7018397028165924E-2</v>
      </c>
      <c r="AA1238" s="1411">
        <v>2.7002643600065882E-2</v>
      </c>
    </row>
    <row r="1239" spans="19:27" x14ac:dyDescent="0.2">
      <c r="S1239" s="399"/>
      <c r="T1239" s="1401"/>
      <c r="W1239" s="864" t="str">
        <f t="shared" si="28"/>
        <v>1w</v>
      </c>
      <c r="X1239" s="1405">
        <f>_xll.qlCalendarAdvance(Calendar,X1238,W1239,"f",FALSE)</f>
        <v>47865</v>
      </c>
      <c r="Y1239" s="1404">
        <f>_xll.qlCalendarAdvance(Calendar,X1239,NDays&amp;"D")</f>
        <v>47865</v>
      </c>
      <c r="Z1239" s="1403">
        <v>2.7006960052829262E-2</v>
      </c>
      <c r="AA1239" s="1411">
        <v>2.6991179890253719E-2</v>
      </c>
    </row>
    <row r="1240" spans="19:27" x14ac:dyDescent="0.2">
      <c r="S1240" s="399"/>
      <c r="T1240" s="1401"/>
      <c r="W1240" s="864" t="str">
        <f t="shared" si="28"/>
        <v>1w</v>
      </c>
      <c r="X1240" s="1405">
        <f>_xll.qlCalendarAdvance(Calendar,X1239,W1240,"f",FALSE)</f>
        <v>47872</v>
      </c>
      <c r="Y1240" s="1404">
        <f>_xll.qlCalendarAdvance(Calendar,X1240,NDays&amp;"D")</f>
        <v>47872</v>
      </c>
      <c r="Z1240" s="1403">
        <v>2.6995539286754161E-2</v>
      </c>
      <c r="AA1240" s="1411">
        <v>2.6979732255295968E-2</v>
      </c>
    </row>
    <row r="1241" spans="19:27" x14ac:dyDescent="0.2">
      <c r="S1241" s="399"/>
      <c r="T1241" s="1401"/>
      <c r="W1241" s="864" t="str">
        <f t="shared" si="28"/>
        <v>1w</v>
      </c>
      <c r="X1241" s="1405">
        <f>_xll.qlCalendarAdvance(Calendar,X1240,W1241,"f",FALSE)</f>
        <v>47879</v>
      </c>
      <c r="Y1241" s="1404">
        <f>_xll.qlCalendarAdvance(Calendar,X1241,NDays&amp;"D")</f>
        <v>47879</v>
      </c>
      <c r="Z1241" s="1403">
        <v>2.6983951053799346E-2</v>
      </c>
      <c r="AA1241" s="1411">
        <v>2.6968300695246659E-2</v>
      </c>
    </row>
    <row r="1242" spans="19:27" x14ac:dyDescent="0.2">
      <c r="S1242" s="399"/>
      <c r="T1242" s="1401"/>
      <c r="W1242" s="864" t="str">
        <f t="shared" ref="W1242:W1305" si="29">W1241</f>
        <v>1w</v>
      </c>
      <c r="X1242" s="1405">
        <f>_xll.qlCalendarAdvance(Calendar,X1241,W1242,"f",FALSE)</f>
        <v>47886</v>
      </c>
      <c r="Y1242" s="1404">
        <f>_xll.qlCalendarAdvance(Calendar,X1242,NDays&amp;"D")</f>
        <v>47886</v>
      </c>
      <c r="Z1242" s="1403">
        <v>2.6972562387108344E-2</v>
      </c>
      <c r="AA1242" s="1411">
        <v>2.6956885210078777E-2</v>
      </c>
    </row>
    <row r="1243" spans="19:27" x14ac:dyDescent="0.2">
      <c r="S1243" s="399"/>
      <c r="T1243" s="1401"/>
      <c r="W1243" s="864" t="str">
        <f t="shared" si="29"/>
        <v>1w</v>
      </c>
      <c r="X1243" s="1405">
        <f>_xll.qlCalendarAdvance(Calendar,X1242,W1243,"f",FALSE)</f>
        <v>47893</v>
      </c>
      <c r="Y1243" s="1404">
        <f>_xll.qlCalendarAdvance(Calendar,X1243,NDays&amp;"D")</f>
        <v>47893</v>
      </c>
      <c r="Z1243" s="1403">
        <v>2.6961189927734767E-2</v>
      </c>
      <c r="AA1243" s="1411">
        <v>2.6945485799792317E-2</v>
      </c>
    </row>
    <row r="1244" spans="19:27" x14ac:dyDescent="0.2">
      <c r="S1244" s="399"/>
      <c r="T1244" s="1401"/>
      <c r="W1244" s="864" t="str">
        <f t="shared" si="29"/>
        <v>1w</v>
      </c>
      <c r="X1244" s="1405">
        <f>_xll.qlCalendarAdvance(Calendar,X1243,W1244,"f",FALSE)</f>
        <v>47900</v>
      </c>
      <c r="Y1244" s="1404">
        <f>_xll.qlCalendarAdvance(Calendar,X1244,NDays&amp;"D")</f>
        <v>47900</v>
      </c>
      <c r="Z1244" s="1403">
        <v>2.6949833675543836E-2</v>
      </c>
      <c r="AA1244" s="1411">
        <v>2.6934102464387287E-2</v>
      </c>
    </row>
    <row r="1245" spans="19:27" x14ac:dyDescent="0.2">
      <c r="S1245" s="399"/>
      <c r="T1245" s="1401"/>
      <c r="W1245" s="864" t="str">
        <f t="shared" si="29"/>
        <v>1w</v>
      </c>
      <c r="X1245" s="1405">
        <f>_xll.qlCalendarAdvance(Calendar,X1244,W1245,"f",FALSE)</f>
        <v>47907</v>
      </c>
      <c r="Y1245" s="1404">
        <f>_xll.qlCalendarAdvance(Calendar,X1245,NDays&amp;"D")</f>
        <v>47907</v>
      </c>
      <c r="Z1245" s="1403">
        <v>2.6938863590825861E-2</v>
      </c>
      <c r="AA1245" s="1411">
        <v>2.6922735203836666E-2</v>
      </c>
    </row>
    <row r="1246" spans="19:27" x14ac:dyDescent="0.2">
      <c r="S1246" s="399"/>
      <c r="T1246" s="1401"/>
      <c r="W1246" s="864" t="str">
        <f t="shared" si="29"/>
        <v>1w</v>
      </c>
      <c r="X1246" s="1405">
        <f>_xll.qlCalendarAdvance(Calendar,X1245,W1246,"f",FALSE)</f>
        <v>47914</v>
      </c>
      <c r="Y1246" s="1404">
        <f>_xll.qlCalendarAdvance(Calendar,X1246,NDays&amp;"D")</f>
        <v>47914</v>
      </c>
      <c r="Z1246" s="1403">
        <v>2.6928096620550214E-2</v>
      </c>
      <c r="AA1246" s="1411">
        <v>2.6911384018167471E-2</v>
      </c>
    </row>
    <row r="1247" spans="19:27" x14ac:dyDescent="0.2">
      <c r="S1247" s="399"/>
      <c r="T1247" s="1401"/>
      <c r="W1247" s="864" t="str">
        <f t="shared" si="29"/>
        <v>1w</v>
      </c>
      <c r="X1247" s="1405">
        <f>_xll.qlCalendarAdvance(Calendar,X1246,W1247,"f",FALSE)</f>
        <v>47921</v>
      </c>
      <c r="Y1247" s="1404">
        <f>_xll.qlCalendarAdvance(Calendar,X1247,NDays&amp;"D")</f>
        <v>47921</v>
      </c>
      <c r="Z1247" s="1403">
        <v>2.6916790622671147E-2</v>
      </c>
      <c r="AA1247" s="1411">
        <v>2.6900048907352685E-2</v>
      </c>
    </row>
    <row r="1248" spans="19:27" x14ac:dyDescent="0.2">
      <c r="S1248" s="399"/>
      <c r="T1248" s="1401"/>
      <c r="W1248" s="864" t="str">
        <f t="shared" si="29"/>
        <v>1w</v>
      </c>
      <c r="X1248" s="1405">
        <f>_xll.qlCalendarAdvance(Calendar,X1247,W1248,"f",FALSE)</f>
        <v>47928</v>
      </c>
      <c r="Y1248" s="1404">
        <f>_xll.qlCalendarAdvance(Calendar,X1248,NDays&amp;"D")</f>
        <v>47928</v>
      </c>
      <c r="Z1248" s="1403">
        <v>2.6905500839086043E-2</v>
      </c>
      <c r="AA1248" s="1411">
        <v>2.6888729871392313E-2</v>
      </c>
    </row>
    <row r="1249" spans="19:27" x14ac:dyDescent="0.2">
      <c r="S1249" s="399"/>
      <c r="T1249" s="1401"/>
      <c r="W1249" s="864" t="str">
        <f t="shared" si="29"/>
        <v>1w</v>
      </c>
      <c r="X1249" s="1405">
        <f>_xll.qlCalendarAdvance(Calendar,X1248,W1249,"f",FALSE)</f>
        <v>47935</v>
      </c>
      <c r="Y1249" s="1404">
        <f>_xll.qlCalendarAdvance(Calendar,X1249,NDays&amp;"D")</f>
        <v>47935</v>
      </c>
      <c r="Z1249" s="1403">
        <v>2.6894227269656949E-2</v>
      </c>
      <c r="AA1249" s="1411">
        <v>2.6877426910313366E-2</v>
      </c>
    </row>
    <row r="1250" spans="19:27" x14ac:dyDescent="0.2">
      <c r="S1250" s="399"/>
      <c r="T1250" s="1401"/>
      <c r="W1250" s="864" t="str">
        <f t="shared" si="29"/>
        <v>1w</v>
      </c>
      <c r="X1250" s="1405">
        <f>_xll.qlCalendarAdvance(Calendar,X1249,W1250,"f",FALSE)</f>
        <v>47942</v>
      </c>
      <c r="Y1250" s="1404">
        <f>_xll.qlCalendarAdvance(Calendar,X1250,NDays&amp;"D")</f>
        <v>47942</v>
      </c>
      <c r="Z1250" s="1403">
        <v>2.6882409746231538E-2</v>
      </c>
      <c r="AA1250" s="1411">
        <v>2.6866140024061812E-2</v>
      </c>
    </row>
    <row r="1251" spans="19:27" x14ac:dyDescent="0.2">
      <c r="S1251" s="399"/>
      <c r="T1251" s="1401"/>
      <c r="W1251" s="864" t="str">
        <f t="shared" si="29"/>
        <v>1w</v>
      </c>
      <c r="X1251" s="1405">
        <f>_xll.qlCalendarAdvance(Calendar,X1250,W1251,"f",FALSE)</f>
        <v>47953</v>
      </c>
      <c r="Y1251" s="1404">
        <f>_xll.qlCalendarAdvance(Calendar,X1251,NDays&amp;"D")</f>
        <v>47953</v>
      </c>
      <c r="Z1251" s="1403">
        <v>2.6864750803080643E-2</v>
      </c>
      <c r="AA1251" s="1411">
        <v>2.6848068781902823E-2</v>
      </c>
    </row>
    <row r="1252" spans="19:27" x14ac:dyDescent="0.2">
      <c r="S1252" s="399"/>
      <c r="T1252" s="1401"/>
      <c r="W1252" s="864" t="str">
        <f t="shared" si="29"/>
        <v>1w</v>
      </c>
      <c r="X1252" s="1405">
        <f>_xll.qlCalendarAdvance(Calendar,X1251,W1252,"f",FALSE)</f>
        <v>47960</v>
      </c>
      <c r="Y1252" s="1404">
        <f>_xll.qlCalendarAdvance(Calendar,X1252,NDays&amp;"D")</f>
        <v>47960</v>
      </c>
      <c r="Z1252" s="1403">
        <v>2.6853534134094456E-2</v>
      </c>
      <c r="AA1252" s="1411">
        <v>2.6836822588772735E-2</v>
      </c>
    </row>
    <row r="1253" spans="19:27" x14ac:dyDescent="0.2">
      <c r="S1253" s="399"/>
      <c r="T1253" s="1401"/>
      <c r="W1253" s="864" t="str">
        <f t="shared" si="29"/>
        <v>1w</v>
      </c>
      <c r="X1253" s="1405">
        <f>_xll.qlCalendarAdvance(Calendar,X1252,W1253,"f",FALSE)</f>
        <v>47967</v>
      </c>
      <c r="Y1253" s="1404">
        <f>_xll.qlCalendarAdvance(Calendar,X1253,NDays&amp;"D")</f>
        <v>47967</v>
      </c>
      <c r="Z1253" s="1403">
        <v>2.6842333674061615E-2</v>
      </c>
      <c r="AA1253" s="1411">
        <v>2.6825592467363268E-2</v>
      </c>
    </row>
    <row r="1254" spans="19:27" x14ac:dyDescent="0.2">
      <c r="S1254" s="399"/>
      <c r="T1254" s="1401"/>
      <c r="W1254" s="864" t="str">
        <f t="shared" si="29"/>
        <v>1w</v>
      </c>
      <c r="X1254" s="1405">
        <f>_xll.qlCalendarAdvance(Calendar,X1253,W1254,"f",FALSE)</f>
        <v>47974</v>
      </c>
      <c r="Y1254" s="1404">
        <f>_xll.qlCalendarAdvance(Calendar,X1254,NDays&amp;"D")</f>
        <v>47974</v>
      </c>
      <c r="Z1254" s="1403">
        <v>2.6831337638407907E-2</v>
      </c>
      <c r="AA1254" s="1411">
        <v>2.6814378417674423E-2</v>
      </c>
    </row>
    <row r="1255" spans="19:27" x14ac:dyDescent="0.2">
      <c r="S1255" s="399"/>
      <c r="T1255" s="1401"/>
      <c r="W1255" s="864" t="str">
        <f t="shared" si="29"/>
        <v>1w</v>
      </c>
      <c r="X1255" s="1405">
        <f>_xll.qlCalendarAdvance(Calendar,X1254,W1255,"f",FALSE)</f>
        <v>47981</v>
      </c>
      <c r="Y1255" s="1404">
        <f>_xll.qlCalendarAdvance(Calendar,X1255,NDays&amp;"D")</f>
        <v>47981</v>
      </c>
      <c r="Z1255" s="1403">
        <v>2.682016993565051E-2</v>
      </c>
      <c r="AA1255" s="1411">
        <v>2.680318043986829E-2</v>
      </c>
    </row>
    <row r="1256" spans="19:27" x14ac:dyDescent="0.2">
      <c r="S1256" s="399"/>
      <c r="T1256" s="1401"/>
      <c r="W1256" s="864" t="str">
        <f t="shared" si="29"/>
        <v>1w</v>
      </c>
      <c r="X1256" s="1405">
        <f>_xll.qlCalendarAdvance(Calendar,X1255,W1256,"f",FALSE)</f>
        <v>47988</v>
      </c>
      <c r="Y1256" s="1404">
        <f>_xll.qlCalendarAdvance(Calendar,X1256,NDays&amp;"D")</f>
        <v>47988</v>
      </c>
      <c r="Z1256" s="1403">
        <v>2.6809018442958854E-2</v>
      </c>
      <c r="AA1256" s="1411">
        <v>2.6791998533782779E-2</v>
      </c>
    </row>
    <row r="1257" spans="19:27" x14ac:dyDescent="0.2">
      <c r="S1257" s="399"/>
      <c r="T1257" s="1401"/>
      <c r="W1257" s="864" t="str">
        <f t="shared" si="29"/>
        <v>1w</v>
      </c>
      <c r="X1257" s="1405">
        <f>_xll.qlCalendarAdvance(Calendar,X1256,W1257,"f",FALSE)</f>
        <v>47995</v>
      </c>
      <c r="Y1257" s="1404">
        <f>_xll.qlCalendarAdvance(Calendar,X1257,NDays&amp;"D")</f>
        <v>47995</v>
      </c>
      <c r="Z1257" s="1403">
        <v>2.679788316019904E-2</v>
      </c>
      <c r="AA1257" s="1411">
        <v>2.6780832699498935E-2</v>
      </c>
    </row>
    <row r="1258" spans="19:27" x14ac:dyDescent="0.2">
      <c r="S1258" s="399"/>
      <c r="T1258" s="1401"/>
      <c r="W1258" s="864" t="str">
        <f t="shared" si="29"/>
        <v>1w</v>
      </c>
      <c r="X1258" s="1405">
        <f>_xll.qlCalendarAdvance(Calendar,X1257,W1258,"f",FALSE)</f>
        <v>48002</v>
      </c>
      <c r="Y1258" s="1404">
        <f>_xll.qlCalendarAdvance(Calendar,X1258,NDays&amp;"D")</f>
        <v>48002</v>
      </c>
      <c r="Z1258" s="1403">
        <v>2.6786764087234516E-2</v>
      </c>
      <c r="AA1258" s="1411">
        <v>2.6769682936935713E-2</v>
      </c>
    </row>
    <row r="1259" spans="19:27" x14ac:dyDescent="0.2">
      <c r="S1259" s="399"/>
      <c r="T1259" s="1401"/>
      <c r="W1259" s="864" t="str">
        <f t="shared" si="29"/>
        <v>1w</v>
      </c>
      <c r="X1259" s="1405">
        <f>_xll.qlCalendarAdvance(Calendar,X1258,W1259,"f",FALSE)</f>
        <v>48009</v>
      </c>
      <c r="Y1259" s="1404">
        <f>_xll.qlCalendarAdvance(Calendar,X1259,NDays&amp;"D")</f>
        <v>48009</v>
      </c>
      <c r="Z1259" s="1403">
        <v>2.6775661223931383E-2</v>
      </c>
      <c r="AA1259" s="1411">
        <v>2.6758549246255203E-2</v>
      </c>
    </row>
    <row r="1260" spans="19:27" x14ac:dyDescent="0.2">
      <c r="S1260" s="399"/>
      <c r="T1260" s="1401"/>
      <c r="W1260" s="864" t="str">
        <f t="shared" si="29"/>
        <v>1w</v>
      </c>
      <c r="X1260" s="1405">
        <f>_xll.qlCalendarAdvance(Calendar,X1259,W1260,"f",FALSE)</f>
        <v>48016</v>
      </c>
      <c r="Y1260" s="1404">
        <f>_xll.qlCalendarAdvance(Calendar,X1260,NDays&amp;"D")</f>
        <v>48016</v>
      </c>
      <c r="Z1260" s="1403">
        <v>2.6764574570153098E-2</v>
      </c>
      <c r="AA1260" s="1411">
        <v>2.6747431627214269E-2</v>
      </c>
    </row>
    <row r="1261" spans="19:27" x14ac:dyDescent="0.2">
      <c r="S1261" s="399"/>
      <c r="T1261" s="1401"/>
      <c r="W1261" s="864" t="str">
        <f t="shared" si="29"/>
        <v>1w</v>
      </c>
      <c r="X1261" s="1405">
        <f>_xll.qlCalendarAdvance(Calendar,X1260,W1261,"f",FALSE)</f>
        <v>48023</v>
      </c>
      <c r="Y1261" s="1404">
        <f>_xll.qlCalendarAdvance(Calendar,X1261,NDays&amp;"D")</f>
        <v>48023</v>
      </c>
      <c r="Z1261" s="1403">
        <v>2.6753504125765756E-2</v>
      </c>
      <c r="AA1261" s="1411">
        <v>2.6736330079975001E-2</v>
      </c>
    </row>
    <row r="1262" spans="19:27" x14ac:dyDescent="0.2">
      <c r="S1262" s="399"/>
      <c r="T1262" s="1401"/>
      <c r="W1262" s="864" t="str">
        <f t="shared" si="29"/>
        <v>1w</v>
      </c>
      <c r="X1262" s="1405">
        <f>_xll.qlCalendarAdvance(Calendar,X1261,W1262,"f",FALSE)</f>
        <v>48030</v>
      </c>
      <c r="Y1262" s="1404">
        <f>_xll.qlCalendarAdvance(Calendar,X1262,NDays&amp;"D")</f>
        <v>48030</v>
      </c>
      <c r="Z1262" s="1403">
        <v>2.6742449890635452E-2</v>
      </c>
      <c r="AA1262" s="1411">
        <v>2.6725244604537401E-2</v>
      </c>
    </row>
    <row r="1263" spans="19:27" x14ac:dyDescent="0.2">
      <c r="S1263" s="399"/>
      <c r="T1263" s="1401"/>
      <c r="W1263" s="864" t="str">
        <f t="shared" si="29"/>
        <v>1w</v>
      </c>
      <c r="X1263" s="1405">
        <f>_xll.qlCalendarAdvance(Calendar,X1262,W1263,"f",FALSE)</f>
        <v>48037</v>
      </c>
      <c r="Y1263" s="1404">
        <f>_xll.qlCalendarAdvance(Calendar,X1263,NDays&amp;"D")</f>
        <v>48037</v>
      </c>
      <c r="Z1263" s="1403">
        <v>2.6731411864624764E-2</v>
      </c>
      <c r="AA1263" s="1411">
        <v>2.6714175200739376E-2</v>
      </c>
    </row>
    <row r="1264" spans="19:27" x14ac:dyDescent="0.2">
      <c r="S1264" s="399"/>
      <c r="T1264" s="1401"/>
      <c r="W1264" s="864" t="str">
        <f t="shared" si="29"/>
        <v>1w</v>
      </c>
      <c r="X1264" s="1405">
        <f>_xll.qlCalendarAdvance(Calendar,X1263,W1264,"f",FALSE)</f>
        <v>48044</v>
      </c>
      <c r="Y1264" s="1404">
        <f>_xll.qlCalendarAdvance(Calendar,X1264,NDays&amp;"D")</f>
        <v>48044</v>
      </c>
      <c r="Z1264" s="1403">
        <v>2.6720390047604195E-2</v>
      </c>
      <c r="AA1264" s="1411">
        <v>2.6703121868905111E-2</v>
      </c>
    </row>
    <row r="1265" spans="19:27" x14ac:dyDescent="0.2">
      <c r="S1265" s="399"/>
      <c r="T1265" s="1401"/>
      <c r="W1265" s="864" t="str">
        <f t="shared" si="29"/>
        <v>1w</v>
      </c>
      <c r="X1265" s="1405">
        <f>_xll.qlCalendarAdvance(Calendar,X1264,W1265,"f",FALSE)</f>
        <v>48051</v>
      </c>
      <c r="Y1265" s="1404">
        <f>_xll.qlCalendarAdvance(Calendar,X1265,NDays&amp;"D")</f>
        <v>48051</v>
      </c>
      <c r="Z1265" s="1403">
        <v>2.670938443943455E-2</v>
      </c>
      <c r="AA1265" s="1411">
        <v>2.6692084608629374E-2</v>
      </c>
    </row>
    <row r="1266" spans="19:27" x14ac:dyDescent="0.2">
      <c r="S1266" s="399"/>
      <c r="T1266" s="1401"/>
      <c r="W1266" s="864" t="str">
        <f t="shared" si="29"/>
        <v>1w</v>
      </c>
      <c r="X1266" s="1405">
        <f>_xll.qlCalendarAdvance(Calendar,X1265,W1266,"f",FALSE)</f>
        <v>48058</v>
      </c>
      <c r="Y1266" s="1404">
        <f>_xll.qlCalendarAdvance(Calendar,X1266,NDays&amp;"D")</f>
        <v>48058</v>
      </c>
      <c r="Z1266" s="1403">
        <v>2.6698395039986337E-2</v>
      </c>
      <c r="AA1266" s="1411">
        <v>2.6681063420236351E-2</v>
      </c>
    </row>
    <row r="1267" spans="19:27" x14ac:dyDescent="0.2">
      <c r="S1267" s="399"/>
      <c r="T1267" s="1401"/>
      <c r="W1267" s="864" t="str">
        <f t="shared" si="29"/>
        <v>1w</v>
      </c>
      <c r="X1267" s="1405">
        <f>_xll.qlCalendarAdvance(Calendar,X1266,W1267,"f",FALSE)</f>
        <v>48065</v>
      </c>
      <c r="Y1267" s="1404">
        <f>_xll.qlCalendarAdvance(Calendar,X1267,NDays&amp;"D")</f>
        <v>48065</v>
      </c>
      <c r="Z1267" s="1403">
        <v>2.6687421849123007E-2</v>
      </c>
      <c r="AA1267" s="1411">
        <v>2.6670058303482902E-2</v>
      </c>
    </row>
    <row r="1268" spans="19:27" x14ac:dyDescent="0.2">
      <c r="S1268" s="399"/>
      <c r="T1268" s="1401"/>
      <c r="W1268" s="864" t="str">
        <f t="shared" si="29"/>
        <v>1w</v>
      </c>
      <c r="X1268" s="1405">
        <f>_xll.qlCalendarAdvance(Calendar,X1267,W1268,"f",FALSE)</f>
        <v>48072</v>
      </c>
      <c r="Y1268" s="1404">
        <f>_xll.qlCalendarAdvance(Calendar,X1268,NDays&amp;"D")</f>
        <v>48072</v>
      </c>
      <c r="Z1268" s="1403">
        <v>2.6676464866714183E-2</v>
      </c>
      <c r="AA1268" s="1411">
        <v>2.6659069258693213E-2</v>
      </c>
    </row>
    <row r="1269" spans="19:27" x14ac:dyDescent="0.2">
      <c r="S1269" s="399"/>
      <c r="T1269" s="1401"/>
      <c r="W1269" s="864" t="str">
        <f t="shared" si="29"/>
        <v>1w</v>
      </c>
      <c r="X1269" s="1405">
        <f>_xll.qlCalendarAdvance(Calendar,X1268,W1269,"f",FALSE)</f>
        <v>48079</v>
      </c>
      <c r="Y1269" s="1404">
        <f>_xll.qlCalendarAdvance(Calendar,X1269,NDays&amp;"D")</f>
        <v>48079</v>
      </c>
      <c r="Z1269" s="1403">
        <v>2.6665524092624203E-2</v>
      </c>
      <c r="AA1269" s="1411">
        <v>2.6648096285462053E-2</v>
      </c>
    </row>
    <row r="1270" spans="19:27" x14ac:dyDescent="0.2">
      <c r="S1270" s="399"/>
      <c r="T1270" s="1401"/>
      <c r="W1270" s="864" t="str">
        <f t="shared" si="29"/>
        <v>1w</v>
      </c>
      <c r="X1270" s="1405">
        <f>_xll.qlCalendarAdvance(Calendar,X1269,W1270,"f",FALSE)</f>
        <v>48086</v>
      </c>
      <c r="Y1270" s="1404">
        <f>_xll.qlCalendarAdvance(Calendar,X1270,NDays&amp;"D")</f>
        <v>48086</v>
      </c>
      <c r="Z1270" s="1403">
        <v>2.6654599526719162E-2</v>
      </c>
      <c r="AA1270" s="1411">
        <v>2.663713938403256E-2</v>
      </c>
    </row>
    <row r="1271" spans="19:27" x14ac:dyDescent="0.2">
      <c r="S1271" s="399"/>
      <c r="T1271" s="1401"/>
      <c r="W1271" s="864" t="str">
        <f t="shared" si="29"/>
        <v>1w</v>
      </c>
      <c r="X1271" s="1405">
        <f>_xll.qlCalendarAdvance(Calendar,X1270,W1271,"f",FALSE)</f>
        <v>48093</v>
      </c>
      <c r="Y1271" s="1404">
        <f>_xll.qlCalendarAdvance(Calendar,X1271,NDays&amp;"D")</f>
        <v>48093</v>
      </c>
      <c r="Z1271" s="1403">
        <v>2.66434969719757E-2</v>
      </c>
      <c r="AA1271" s="1411">
        <v>2.662619855448578E-2</v>
      </c>
    </row>
    <row r="1272" spans="19:27" x14ac:dyDescent="0.2">
      <c r="S1272" s="399"/>
      <c r="T1272" s="1401"/>
      <c r="W1272" s="864" t="str">
        <f t="shared" si="29"/>
        <v>1w</v>
      </c>
      <c r="X1272" s="1405">
        <f>_xll.qlCalendarAdvance(Calendar,X1271,W1272,"f",FALSE)</f>
        <v>48100</v>
      </c>
      <c r="Y1272" s="1404">
        <f>_xll.qlCalendarAdvance(Calendar,X1272,NDays&amp;"D")</f>
        <v>48100</v>
      </c>
      <c r="Z1272" s="1403">
        <v>2.6632604456695245E-2</v>
      </c>
      <c r="AA1272" s="1411">
        <v>2.6615273796497529E-2</v>
      </c>
    </row>
    <row r="1273" spans="19:27" x14ac:dyDescent="0.2">
      <c r="S1273" s="399"/>
      <c r="T1273" s="1401"/>
      <c r="W1273" s="864" t="str">
        <f t="shared" si="29"/>
        <v>1w</v>
      </c>
      <c r="X1273" s="1405">
        <f>_xll.qlCalendarAdvance(Calendar,X1272,W1273,"f",FALSE)</f>
        <v>48107</v>
      </c>
      <c r="Y1273" s="1404">
        <f>_xll.qlCalendarAdvance(Calendar,X1273,NDays&amp;"D")</f>
        <v>48107</v>
      </c>
      <c r="Z1273" s="1403">
        <v>2.6621728147712315E-2</v>
      </c>
      <c r="AA1273" s="1411">
        <v>2.6604365110310946E-2</v>
      </c>
    </row>
    <row r="1274" spans="19:27" x14ac:dyDescent="0.2">
      <c r="S1274" s="399"/>
      <c r="T1274" s="1401"/>
      <c r="W1274" s="864" t="str">
        <f t="shared" si="29"/>
        <v>1w</v>
      </c>
      <c r="X1274" s="1405">
        <f>_xll.qlCalendarAdvance(Calendar,X1273,W1274,"f",FALSE)</f>
        <v>48114</v>
      </c>
      <c r="Y1274" s="1404">
        <f>_xll.qlCalendarAdvance(Calendar,X1274,NDays&amp;"D")</f>
        <v>48114</v>
      </c>
      <c r="Z1274" s="1403">
        <v>2.6610868044895097E-2</v>
      </c>
      <c r="AA1274" s="1411">
        <v>2.6593472495926029E-2</v>
      </c>
    </row>
    <row r="1275" spans="19:27" x14ac:dyDescent="0.2">
      <c r="S1275" s="399"/>
      <c r="T1275" s="1401"/>
      <c r="W1275" s="864" t="str">
        <f t="shared" si="29"/>
        <v>1w</v>
      </c>
      <c r="X1275" s="1405">
        <f>_xll.qlCalendarAdvance(Calendar,X1274,W1275,"f",FALSE)</f>
        <v>48121</v>
      </c>
      <c r="Y1275" s="1404">
        <f>_xll.qlCalendarAdvance(Calendar,X1275,NDays&amp;"D")</f>
        <v>48121</v>
      </c>
      <c r="Z1275" s="1403">
        <v>2.6600219815352807E-2</v>
      </c>
      <c r="AA1275" s="1411">
        <v>2.6582595953261734E-2</v>
      </c>
    </row>
    <row r="1276" spans="19:27" x14ac:dyDescent="0.2">
      <c r="S1276" s="399"/>
      <c r="T1276" s="1401"/>
      <c r="W1276" s="864" t="str">
        <f t="shared" si="29"/>
        <v>1w</v>
      </c>
      <c r="X1276" s="1405">
        <f>_xll.qlCalendarAdvance(Calendar,X1275,W1276,"f",FALSE)</f>
        <v>48128</v>
      </c>
      <c r="Y1276" s="1404">
        <f>_xll.qlCalendarAdvance(Calendar,X1276,NDays&amp;"D")</f>
        <v>48128</v>
      </c>
      <c r="Z1276" s="1403">
        <v>2.658939249578509E-2</v>
      </c>
      <c r="AA1276" s="1411">
        <v>2.657173548231806E-2</v>
      </c>
    </row>
    <row r="1277" spans="19:27" x14ac:dyDescent="0.2">
      <c r="S1277" s="399"/>
      <c r="T1277" s="1401"/>
      <c r="W1277" s="864" t="str">
        <f t="shared" si="29"/>
        <v>1w</v>
      </c>
      <c r="X1277" s="1405">
        <f>_xll.qlCalendarAdvance(Calendar,X1276,W1277,"f",FALSE)</f>
        <v>48135</v>
      </c>
      <c r="Y1277" s="1404">
        <f>_xll.qlCalendarAdvance(Calendar,X1277,NDays&amp;"D")</f>
        <v>48135</v>
      </c>
      <c r="Z1277" s="1403">
        <v>2.6578581383477323E-2</v>
      </c>
      <c r="AA1277" s="1411">
        <v>2.6560891083176053E-2</v>
      </c>
    </row>
    <row r="1278" spans="19:27" x14ac:dyDescent="0.2">
      <c r="S1278" s="399"/>
      <c r="T1278" s="1401"/>
      <c r="W1278" s="864" t="str">
        <f t="shared" si="29"/>
        <v>1w</v>
      </c>
      <c r="X1278" s="1405">
        <f>_xll.qlCalendarAdvance(Calendar,X1277,W1278,"f",FALSE)</f>
        <v>48142</v>
      </c>
      <c r="Y1278" s="1404">
        <f>_xll.qlCalendarAdvance(Calendar,X1278,NDays&amp;"D")</f>
        <v>48142</v>
      </c>
      <c r="Z1278" s="1403">
        <v>2.6567786478300017E-2</v>
      </c>
      <c r="AA1278" s="1411">
        <v>2.6550062755754666E-2</v>
      </c>
    </row>
    <row r="1279" spans="19:27" x14ac:dyDescent="0.2">
      <c r="S1279" s="399"/>
      <c r="T1279" s="1401"/>
      <c r="W1279" s="864" t="str">
        <f t="shared" si="29"/>
        <v>1w</v>
      </c>
      <c r="X1279" s="1405">
        <f>_xll.qlCalendarAdvance(Calendar,X1278,W1279,"f",FALSE)</f>
        <v>48149</v>
      </c>
      <c r="Y1279" s="1404">
        <f>_xll.qlCalendarAdvance(Calendar,X1279,NDays&amp;"D")</f>
        <v>48149</v>
      </c>
      <c r="Z1279" s="1403">
        <v>2.6557007780119265E-2</v>
      </c>
      <c r="AA1279" s="1411">
        <v>2.6539250500053901E-2</v>
      </c>
    </row>
    <row r="1280" spans="19:27" x14ac:dyDescent="0.2">
      <c r="S1280" s="399"/>
      <c r="T1280" s="1401"/>
      <c r="W1280" s="864" t="str">
        <f t="shared" si="29"/>
        <v>1w</v>
      </c>
      <c r="X1280" s="1405">
        <f>_xll.qlCalendarAdvance(Calendar,X1279,W1280,"f",FALSE)</f>
        <v>48156</v>
      </c>
      <c r="Y1280" s="1404">
        <f>_xll.qlCalendarAdvance(Calendar,X1280,NDays&amp;"D")</f>
        <v>48156</v>
      </c>
      <c r="Z1280" s="1403">
        <v>2.6546245288806447E-2</v>
      </c>
      <c r="AA1280" s="1411">
        <v>2.6528454316073757E-2</v>
      </c>
    </row>
    <row r="1281" spans="19:27" x14ac:dyDescent="0.2">
      <c r="S1281" s="399"/>
      <c r="T1281" s="1401"/>
      <c r="W1281" s="864" t="str">
        <f t="shared" si="29"/>
        <v>1w</v>
      </c>
      <c r="X1281" s="1405">
        <f>_xll.qlCalendarAdvance(Calendar,X1280,W1281,"f",FALSE)</f>
        <v>48163</v>
      </c>
      <c r="Y1281" s="1404">
        <f>_xll.qlCalendarAdvance(Calendar,X1281,NDays&amp;"D")</f>
        <v>48163</v>
      </c>
      <c r="Z1281" s="1403">
        <v>2.6535499004228545E-2</v>
      </c>
      <c r="AA1281" s="1411">
        <v>2.6517674203814234E-2</v>
      </c>
    </row>
    <row r="1282" spans="19:27" x14ac:dyDescent="0.2">
      <c r="S1282" s="399"/>
      <c r="T1282" s="1401"/>
      <c r="W1282" s="864" t="str">
        <f t="shared" si="29"/>
        <v>1w</v>
      </c>
      <c r="X1282" s="1405">
        <f>_xll.qlCalendarAdvance(Calendar,X1281,W1282,"f",FALSE)</f>
        <v>48170</v>
      </c>
      <c r="Y1282" s="1404">
        <f>_xll.qlCalendarAdvance(Calendar,X1282,NDays&amp;"D")</f>
        <v>48170</v>
      </c>
      <c r="Z1282" s="1403">
        <v>2.6524768926256062E-2</v>
      </c>
      <c r="AA1282" s="1411">
        <v>2.6506910163356379E-2</v>
      </c>
    </row>
    <row r="1283" spans="19:27" x14ac:dyDescent="0.2">
      <c r="S1283" s="399"/>
      <c r="T1283" s="1401"/>
      <c r="W1283" s="864" t="str">
        <f t="shared" si="29"/>
        <v>1w</v>
      </c>
      <c r="X1283" s="1405">
        <f>_xll.qlCalendarAdvance(Calendar,X1282,W1283,"f",FALSE)</f>
        <v>48177</v>
      </c>
      <c r="Y1283" s="1404">
        <f>_xll.qlCalendarAdvance(Calendar,X1283,NDays&amp;"D")</f>
        <v>48177</v>
      </c>
      <c r="Z1283" s="1403">
        <v>2.6514055054759501E-2</v>
      </c>
      <c r="AA1283" s="1411">
        <v>2.6496162194538098E-2</v>
      </c>
    </row>
    <row r="1284" spans="19:27" x14ac:dyDescent="0.2">
      <c r="S1284" s="399"/>
      <c r="T1284" s="1401"/>
      <c r="W1284" s="864" t="str">
        <f t="shared" si="29"/>
        <v>1w</v>
      </c>
      <c r="X1284" s="1405">
        <f>_xll.qlCalendarAdvance(Calendar,X1283,W1284,"f",FALSE)</f>
        <v>48184</v>
      </c>
      <c r="Y1284" s="1404">
        <f>_xll.qlCalendarAdvance(Calendar,X1284,NDays&amp;"D")</f>
        <v>48184</v>
      </c>
      <c r="Z1284" s="1403">
        <v>2.6503158327217141E-2</v>
      </c>
      <c r="AA1284" s="1411">
        <v>2.648543029760253E-2</v>
      </c>
    </row>
    <row r="1285" spans="19:27" x14ac:dyDescent="0.2">
      <c r="S1285" s="399"/>
      <c r="T1285" s="1401"/>
      <c r="W1285" s="864" t="str">
        <f t="shared" si="29"/>
        <v>1w</v>
      </c>
      <c r="X1285" s="1405">
        <f>_xll.qlCalendarAdvance(Calendar,X1284,W1285,"f",FALSE)</f>
        <v>48191</v>
      </c>
      <c r="Y1285" s="1404">
        <f>_xll.qlCalendarAdvance(Calendar,X1285,NDays&amp;"D")</f>
        <v>48191</v>
      </c>
      <c r="Z1285" s="1403">
        <v>2.6492476483648789E-2</v>
      </c>
      <c r="AA1285" s="1411">
        <v>2.6474714472225491E-2</v>
      </c>
    </row>
    <row r="1286" spans="19:27" x14ac:dyDescent="0.2">
      <c r="S1286" s="399"/>
      <c r="T1286" s="1401"/>
      <c r="W1286" s="864" t="str">
        <f t="shared" si="29"/>
        <v>1w</v>
      </c>
      <c r="X1286" s="1405">
        <f>_xll.qlCalendarAdvance(Calendar,X1285,W1286,"f",FALSE)</f>
        <v>48198</v>
      </c>
      <c r="Y1286" s="1404">
        <f>_xll.qlCalendarAdvance(Calendar,X1286,NDays&amp;"D")</f>
        <v>48198</v>
      </c>
      <c r="Z1286" s="1403">
        <v>2.6481810844692019E-2</v>
      </c>
      <c r="AA1286" s="1411">
        <v>2.6464014718731166E-2</v>
      </c>
    </row>
    <row r="1287" spans="19:27" x14ac:dyDescent="0.2">
      <c r="S1287" s="399"/>
      <c r="T1287" s="1401"/>
      <c r="W1287" s="864" t="str">
        <f t="shared" si="29"/>
        <v>1w</v>
      </c>
      <c r="X1287" s="1405">
        <f>_xll.qlCalendarAdvance(Calendar,X1286,W1287,"f",FALSE)</f>
        <v>48205</v>
      </c>
      <c r="Y1287" s="1404">
        <f>_xll.qlCalendarAdvance(Calendar,X1287,NDays&amp;"D")</f>
        <v>48205</v>
      </c>
      <c r="Z1287" s="1403">
        <v>2.6471161410218585E-2</v>
      </c>
      <c r="AA1287" s="1411">
        <v>2.6453331036957461E-2</v>
      </c>
    </row>
    <row r="1288" spans="19:27" x14ac:dyDescent="0.2">
      <c r="S1288" s="399"/>
      <c r="T1288" s="1401"/>
      <c r="W1288" s="864" t="str">
        <f t="shared" si="29"/>
        <v>1w</v>
      </c>
      <c r="X1288" s="1405">
        <f>_xll.qlCalendarAdvance(Calendar,X1287,W1288,"f",FALSE)</f>
        <v>48212</v>
      </c>
      <c r="Y1288" s="1404">
        <f>_xll.qlCalendarAdvance(Calendar,X1288,NDays&amp;"D")</f>
        <v>48212</v>
      </c>
      <c r="Z1288" s="1403">
        <v>2.6460528180100237E-2</v>
      </c>
      <c r="AA1288" s="1411">
        <v>2.6442663426742286E-2</v>
      </c>
    </row>
    <row r="1289" spans="19:27" x14ac:dyDescent="0.2">
      <c r="S1289" s="399"/>
      <c r="T1289" s="1401"/>
      <c r="W1289" s="864" t="str">
        <f t="shared" si="29"/>
        <v>1w</v>
      </c>
      <c r="X1289" s="1405">
        <f>_xll.qlCalendarAdvance(Calendar,X1288,W1289,"f",FALSE)</f>
        <v>48219</v>
      </c>
      <c r="Y1289" s="1404">
        <f>_xll.qlCalendarAdvance(Calendar,X1289,NDays&amp;"D")</f>
        <v>48219</v>
      </c>
      <c r="Z1289" s="1403">
        <v>2.6449911154208725E-2</v>
      </c>
      <c r="AA1289" s="1411">
        <v>2.6432011888409823E-2</v>
      </c>
    </row>
    <row r="1290" spans="19:27" x14ac:dyDescent="0.2">
      <c r="S1290" s="399"/>
      <c r="T1290" s="1401"/>
      <c r="W1290" s="864" t="str">
        <f t="shared" si="29"/>
        <v>1w</v>
      </c>
      <c r="X1290" s="1405">
        <f>_xll.qlCalendarAdvance(Calendar,X1289,W1290,"f",FALSE)</f>
        <v>48226</v>
      </c>
      <c r="Y1290" s="1404">
        <f>_xll.qlCalendarAdvance(Calendar,X1290,NDays&amp;"D")</f>
        <v>48226</v>
      </c>
      <c r="Z1290" s="1403">
        <v>2.6439310332417584E-2</v>
      </c>
      <c r="AA1290" s="1411">
        <v>2.6421376421716936E-2</v>
      </c>
    </row>
    <row r="1291" spans="19:27" x14ac:dyDescent="0.2">
      <c r="S1291" s="399"/>
      <c r="T1291" s="1401"/>
      <c r="W1291" s="864" t="str">
        <f t="shared" si="29"/>
        <v>1w</v>
      </c>
      <c r="X1291" s="1405">
        <f>_xll.qlCalendarAdvance(Calendar,X1290,W1291,"f",FALSE)</f>
        <v>48233</v>
      </c>
      <c r="Y1291" s="1404">
        <f>_xll.qlCalendarAdvance(Calendar,X1291,NDays&amp;"D")</f>
        <v>48233</v>
      </c>
      <c r="Z1291" s="1403">
        <v>2.6428725714597673E-2</v>
      </c>
      <c r="AA1291" s="1411">
        <v>2.6410757026825715E-2</v>
      </c>
    </row>
    <row r="1292" spans="19:27" x14ac:dyDescent="0.2">
      <c r="S1292" s="399"/>
      <c r="T1292" s="1401"/>
      <c r="W1292" s="864" t="str">
        <f t="shared" si="29"/>
        <v>1w</v>
      </c>
      <c r="X1292" s="1405">
        <f>_xll.qlCalendarAdvance(Calendar,X1291,W1292,"f",FALSE)</f>
        <v>48240</v>
      </c>
      <c r="Y1292" s="1404">
        <f>_xll.qlCalendarAdvance(Calendar,X1292,NDays&amp;"D")</f>
        <v>48240</v>
      </c>
      <c r="Z1292" s="1403">
        <v>2.6418157300623413E-2</v>
      </c>
      <c r="AA1292" s="1411">
        <v>2.6400153703655116E-2</v>
      </c>
    </row>
    <row r="1293" spans="19:27" x14ac:dyDescent="0.2">
      <c r="S1293" s="399"/>
      <c r="T1293" s="1401"/>
      <c r="W1293" s="864" t="str">
        <f t="shared" si="29"/>
        <v>1w</v>
      </c>
      <c r="X1293" s="1405">
        <f>_xll.qlCalendarAdvance(Calendar,X1292,W1293,"f",FALSE)</f>
        <v>48247</v>
      </c>
      <c r="Y1293" s="1404">
        <f>_xll.qlCalendarAdvance(Calendar,X1293,NDays&amp;"D")</f>
        <v>48247</v>
      </c>
      <c r="Z1293" s="1403">
        <v>2.6407605090367447E-2</v>
      </c>
      <c r="AA1293" s="1411">
        <v>2.6389566452205138E-2</v>
      </c>
    </row>
    <row r="1294" spans="19:27" x14ac:dyDescent="0.2">
      <c r="S1294" s="399"/>
      <c r="T1294" s="1401"/>
      <c r="W1294" s="864" t="str">
        <f t="shared" si="29"/>
        <v>1w</v>
      </c>
      <c r="X1294" s="1405">
        <f>_xll.qlCalendarAdvance(Calendar,X1293,W1294,"f",FALSE)</f>
        <v>48254</v>
      </c>
      <c r="Y1294" s="1404">
        <f>_xll.qlCalendarAdvance(Calendar,X1294,NDays&amp;"D")</f>
        <v>48254</v>
      </c>
      <c r="Z1294" s="1403">
        <v>2.6396866156801112E-2</v>
      </c>
      <c r="AA1294" s="1411">
        <v>2.6378995272394734E-2</v>
      </c>
    </row>
    <row r="1295" spans="19:27" x14ac:dyDescent="0.2">
      <c r="S1295" s="399"/>
      <c r="T1295" s="1401"/>
      <c r="W1295" s="864" t="str">
        <f t="shared" si="29"/>
        <v>1w</v>
      </c>
      <c r="X1295" s="1405">
        <f>_xll.qlCalendarAdvance(Calendar,X1294,W1295,"f",FALSE)</f>
        <v>48261</v>
      </c>
      <c r="Y1295" s="1404">
        <f>_xll.qlCalendarAdvance(Calendar,X1295,NDays&amp;"D")</f>
        <v>48261</v>
      </c>
      <c r="Z1295" s="1403">
        <v>2.6386345954453858E-2</v>
      </c>
      <c r="AA1295" s="1411">
        <v>2.6368440164304952E-2</v>
      </c>
    </row>
    <row r="1296" spans="19:27" x14ac:dyDescent="0.2">
      <c r="S1296" s="399"/>
      <c r="T1296" s="1401"/>
      <c r="W1296" s="864" t="str">
        <f t="shared" si="29"/>
        <v>1w</v>
      </c>
      <c r="X1296" s="1405">
        <f>_xll.qlCalendarAdvance(Calendar,X1295,W1296,"f",FALSE)</f>
        <v>48268</v>
      </c>
      <c r="Y1296" s="1404">
        <f>_xll.qlCalendarAdvance(Calendar,X1296,NDays&amp;"D")</f>
        <v>48268</v>
      </c>
      <c r="Z1296" s="1403">
        <v>2.6375841953984853E-2</v>
      </c>
      <c r="AA1296" s="1411">
        <v>2.635790112793579E-2</v>
      </c>
    </row>
    <row r="1297" spans="19:27" x14ac:dyDescent="0.2">
      <c r="S1297" s="399"/>
      <c r="T1297" s="1401"/>
      <c r="W1297" s="864" t="str">
        <f t="shared" si="29"/>
        <v>1w</v>
      </c>
      <c r="X1297" s="1405">
        <f>_xll.qlCalendarAdvance(Calendar,X1296,W1297,"f",FALSE)</f>
        <v>48275</v>
      </c>
      <c r="Y1297" s="1404">
        <f>_xll.qlCalendarAdvance(Calendar,X1297,NDays&amp;"D")</f>
        <v>48275</v>
      </c>
      <c r="Z1297" s="1403">
        <v>2.6365762461080664E-2</v>
      </c>
      <c r="AA1297" s="1411">
        <v>2.6347378163368296E-2</v>
      </c>
    </row>
    <row r="1298" spans="19:27" x14ac:dyDescent="0.2">
      <c r="S1298" s="399"/>
      <c r="T1298" s="1401"/>
      <c r="W1298" s="864" t="str">
        <f t="shared" si="29"/>
        <v>1w</v>
      </c>
      <c r="X1298" s="1405">
        <f>_xll.qlCalendarAdvance(Calendar,X1297,W1298,"f",FALSE)</f>
        <v>48282</v>
      </c>
      <c r="Y1298" s="1404">
        <f>_xll.qlCalendarAdvance(Calendar,X1298,NDays&amp;"D")</f>
        <v>48282</v>
      </c>
      <c r="Z1298" s="1403">
        <v>2.6355291671186679E-2</v>
      </c>
      <c r="AA1298" s="1411">
        <v>2.6336871270440376E-2</v>
      </c>
    </row>
    <row r="1299" spans="19:27" x14ac:dyDescent="0.2">
      <c r="S1299" s="399"/>
      <c r="T1299" s="1401"/>
      <c r="W1299" s="864" t="str">
        <f t="shared" si="29"/>
        <v>1w</v>
      </c>
      <c r="X1299" s="1405">
        <f>_xll.qlCalendarAdvance(Calendar,X1298,W1299,"f",FALSE)</f>
        <v>48289</v>
      </c>
      <c r="Y1299" s="1404">
        <f>_xll.qlCalendarAdvance(Calendar,X1299,NDays&amp;"D")</f>
        <v>48289</v>
      </c>
      <c r="Z1299" s="1403">
        <v>2.6344837085706334E-2</v>
      </c>
      <c r="AA1299" s="1411">
        <v>2.6326380449233078E-2</v>
      </c>
    </row>
    <row r="1300" spans="19:27" x14ac:dyDescent="0.2">
      <c r="S1300" s="399"/>
      <c r="T1300" s="1401"/>
      <c r="W1300" s="864" t="str">
        <f t="shared" si="29"/>
        <v>1w</v>
      </c>
      <c r="X1300" s="1405">
        <f>_xll.qlCalendarAdvance(Calendar,X1299,W1300,"f",FALSE)</f>
        <v>48296</v>
      </c>
      <c r="Y1300" s="1404">
        <f>_xll.qlCalendarAdvance(Calendar,X1300,NDays&amp;"D")</f>
        <v>48296</v>
      </c>
      <c r="Z1300" s="1403">
        <v>2.633439870451278E-2</v>
      </c>
      <c r="AA1300" s="1411">
        <v>2.63159056997464E-2</v>
      </c>
    </row>
    <row r="1301" spans="19:27" x14ac:dyDescent="0.2">
      <c r="S1301" s="399"/>
      <c r="T1301" s="1401"/>
      <c r="W1301" s="864" t="str">
        <f t="shared" si="29"/>
        <v>1w</v>
      </c>
      <c r="X1301" s="1405">
        <f>_xll.qlCalendarAdvance(Calendar,X1300,W1301,"f",FALSE)</f>
        <v>48303</v>
      </c>
      <c r="Y1301" s="1404">
        <f>_xll.qlCalendarAdvance(Calendar,X1301,NDays&amp;"D")</f>
        <v>48303</v>
      </c>
      <c r="Z1301" s="1403">
        <v>2.632397652747916E-2</v>
      </c>
      <c r="AA1301" s="1411">
        <v>2.6305447021980344E-2</v>
      </c>
    </row>
    <row r="1302" spans="19:27" x14ac:dyDescent="0.2">
      <c r="S1302" s="399"/>
      <c r="T1302" s="1401"/>
      <c r="W1302" s="864" t="str">
        <f t="shared" si="29"/>
        <v>1w</v>
      </c>
      <c r="X1302" s="1405">
        <f>_xll.qlCalendarAdvance(Calendar,X1301,W1302,"f",FALSE)</f>
        <v>48310</v>
      </c>
      <c r="Y1302" s="1404">
        <f>_xll.qlCalendarAdvance(Calendar,X1302,NDays&amp;"D")</f>
        <v>48310</v>
      </c>
      <c r="Z1302" s="1403">
        <v>2.6313364344478819E-2</v>
      </c>
      <c r="AA1302" s="1411">
        <v>2.6295004415934908E-2</v>
      </c>
    </row>
    <row r="1303" spans="19:27" x14ac:dyDescent="0.2">
      <c r="S1303" s="399"/>
      <c r="T1303" s="1401"/>
      <c r="W1303" s="864" t="str">
        <f t="shared" si="29"/>
        <v>1w</v>
      </c>
      <c r="X1303" s="1405">
        <f>_xll.qlCalendarAdvance(Calendar,X1302,W1303,"f",FALSE)</f>
        <v>48317</v>
      </c>
      <c r="Y1303" s="1404">
        <f>_xll.qlCalendarAdvance(Calendar,X1303,NDays&amp;"D")</f>
        <v>48317</v>
      </c>
      <c r="Z1303" s="1403">
        <v>2.6302974164451841E-2</v>
      </c>
      <c r="AA1303" s="1411">
        <v>2.6284577881529048E-2</v>
      </c>
    </row>
    <row r="1304" spans="19:27" x14ac:dyDescent="0.2">
      <c r="S1304" s="399"/>
      <c r="T1304" s="1401"/>
      <c r="W1304" s="864" t="str">
        <f t="shared" si="29"/>
        <v>1w</v>
      </c>
      <c r="X1304" s="1405">
        <f>_xll.qlCalendarAdvance(Calendar,X1303,W1304,"f",FALSE)</f>
        <v>48324</v>
      </c>
      <c r="Y1304" s="1404">
        <f>_xll.qlCalendarAdvance(Calendar,X1304,NDays&amp;"D")</f>
        <v>48324</v>
      </c>
      <c r="Z1304" s="1403">
        <v>2.6292600186757355E-2</v>
      </c>
      <c r="AA1304" s="1411">
        <v>2.6274167418924854E-2</v>
      </c>
    </row>
    <row r="1305" spans="19:27" x14ac:dyDescent="0.2">
      <c r="S1305" s="399"/>
      <c r="T1305" s="1401"/>
      <c r="W1305" s="864" t="str">
        <f t="shared" si="29"/>
        <v>1w</v>
      </c>
      <c r="X1305" s="1405">
        <f>_xll.qlCalendarAdvance(Calendar,X1304,W1305,"f",FALSE)</f>
        <v>48331</v>
      </c>
      <c r="Y1305" s="1404">
        <f>_xll.qlCalendarAdvance(Calendar,X1305,NDays&amp;"D")</f>
        <v>48331</v>
      </c>
      <c r="Z1305" s="1403">
        <v>2.6282242411270678E-2</v>
      </c>
      <c r="AA1305" s="1411">
        <v>2.6263773027960235E-2</v>
      </c>
    </row>
    <row r="1306" spans="19:27" x14ac:dyDescent="0.2">
      <c r="S1306" s="399"/>
      <c r="T1306" s="1401"/>
      <c r="W1306" s="864" t="str">
        <f t="shared" ref="W1306:W1369" si="30">W1305</f>
        <v>1w</v>
      </c>
      <c r="X1306" s="1405">
        <f>_xll.qlCalendarAdvance(Calendar,X1305,W1306,"f",FALSE)</f>
        <v>48338</v>
      </c>
      <c r="Y1306" s="1404">
        <f>_xll.qlCalendarAdvance(Calendar,X1306,NDays&amp;"D")</f>
        <v>48338</v>
      </c>
      <c r="Z1306" s="1403">
        <v>2.627210870029217E-2</v>
      </c>
      <c r="AA1306" s="1411">
        <v>2.6253394708716238E-2</v>
      </c>
    </row>
    <row r="1307" spans="19:27" x14ac:dyDescent="0.2">
      <c r="S1307" s="399"/>
      <c r="T1307" s="1401"/>
      <c r="W1307" s="864" t="str">
        <f t="shared" si="30"/>
        <v>1w</v>
      </c>
      <c r="X1307" s="1405">
        <f>_xll.qlCalendarAdvance(Calendar,X1306,W1307,"f",FALSE)</f>
        <v>48345</v>
      </c>
      <c r="Y1307" s="1404">
        <f>_xll.qlCalendarAdvance(Calendar,X1307,NDays&amp;"D")</f>
        <v>48345</v>
      </c>
      <c r="Z1307" s="1403">
        <v>2.6261783745567414E-2</v>
      </c>
      <c r="AA1307" s="1411">
        <v>2.6243032461192861E-2</v>
      </c>
    </row>
    <row r="1308" spans="19:27" x14ac:dyDescent="0.2">
      <c r="S1308" s="399"/>
      <c r="T1308" s="1401"/>
      <c r="W1308" s="864" t="str">
        <f t="shared" si="30"/>
        <v>1w</v>
      </c>
      <c r="X1308" s="1405">
        <f>_xll.qlCalendarAdvance(Calendar,X1307,W1308,"f",FALSE)</f>
        <v>48352</v>
      </c>
      <c r="Y1308" s="1404">
        <f>_xll.qlCalendarAdvance(Calendar,X1308,NDays&amp;"D")</f>
        <v>48352</v>
      </c>
      <c r="Z1308" s="1403">
        <v>2.6251474994118128E-2</v>
      </c>
      <c r="AA1308" s="1411">
        <v>2.6232686285309059E-2</v>
      </c>
    </row>
    <row r="1309" spans="19:27" x14ac:dyDescent="0.2">
      <c r="S1309" s="399"/>
      <c r="T1309" s="1401"/>
      <c r="W1309" s="864" t="str">
        <f t="shared" si="30"/>
        <v>1w</v>
      </c>
      <c r="X1309" s="1405">
        <f>_xll.qlCalendarAdvance(Calendar,X1308,W1309,"f",FALSE)</f>
        <v>48359</v>
      </c>
      <c r="Y1309" s="1404">
        <f>_xll.qlCalendarAdvance(Calendar,X1309,NDays&amp;"D")</f>
        <v>48359</v>
      </c>
      <c r="Z1309" s="1403">
        <v>2.6241182445822749E-2</v>
      </c>
      <c r="AA1309" s="1411">
        <v>2.6222356181064832E-2</v>
      </c>
    </row>
    <row r="1310" spans="19:27" x14ac:dyDescent="0.2">
      <c r="S1310" s="399"/>
      <c r="T1310" s="1401"/>
      <c r="W1310" s="864" t="str">
        <f t="shared" si="30"/>
        <v>1w</v>
      </c>
      <c r="X1310" s="1405">
        <f>_xll.qlCalendarAdvance(Calendar,X1309,W1310,"f",FALSE)</f>
        <v>48366</v>
      </c>
      <c r="Y1310" s="1404">
        <f>_xll.qlCalendarAdvance(Calendar,X1310,NDays&amp;"D")</f>
        <v>48366</v>
      </c>
      <c r="Z1310" s="1403">
        <v>2.6230906100553533E-2</v>
      </c>
      <c r="AA1310" s="1411">
        <v>2.6212042148622272E-2</v>
      </c>
    </row>
    <row r="1311" spans="19:27" x14ac:dyDescent="0.2">
      <c r="S1311" s="399"/>
      <c r="T1311" s="1401"/>
      <c r="W1311" s="864" t="str">
        <f t="shared" si="30"/>
        <v>1w</v>
      </c>
      <c r="X1311" s="1405">
        <f>_xll.qlCalendarAdvance(Calendar,X1310,W1311,"f",FALSE)</f>
        <v>48373</v>
      </c>
      <c r="Y1311" s="1404">
        <f>_xll.qlCalendarAdvance(Calendar,X1311,NDays&amp;"D")</f>
        <v>48373</v>
      </c>
      <c r="Z1311" s="1403">
        <v>2.6220645958187155E-2</v>
      </c>
      <c r="AA1311" s="1411">
        <v>2.6201744187900333E-2</v>
      </c>
    </row>
    <row r="1312" spans="19:27" x14ac:dyDescent="0.2">
      <c r="S1312" s="399"/>
      <c r="T1312" s="1401"/>
      <c r="W1312" s="864" t="str">
        <f t="shared" si="30"/>
        <v>1w</v>
      </c>
      <c r="X1312" s="1405">
        <f>_xll.qlCalendarAdvance(Calendar,X1311,W1312,"f",FALSE)</f>
        <v>48380</v>
      </c>
      <c r="Y1312" s="1404">
        <f>_xll.qlCalendarAdvance(Calendar,X1312,NDays&amp;"D")</f>
        <v>48380</v>
      </c>
      <c r="Z1312" s="1403">
        <v>2.6210402018596757E-2</v>
      </c>
      <c r="AA1312" s="1411">
        <v>2.6191462298817969E-2</v>
      </c>
    </row>
    <row r="1313" spans="19:27" x14ac:dyDescent="0.2">
      <c r="S1313" s="399"/>
      <c r="T1313" s="1401"/>
      <c r="W1313" s="864" t="str">
        <f t="shared" si="30"/>
        <v>1w</v>
      </c>
      <c r="X1313" s="1405">
        <f>_xll.qlCalendarAdvance(Calendar,X1312,W1313,"f",FALSE)</f>
        <v>48387</v>
      </c>
      <c r="Y1313" s="1404">
        <f>_xll.qlCalendarAdvance(Calendar,X1313,NDays&amp;"D")</f>
        <v>48387</v>
      </c>
      <c r="Z1313" s="1403">
        <v>2.620017428165989E-2</v>
      </c>
      <c r="AA1313" s="1411">
        <v>2.6181196481456226E-2</v>
      </c>
    </row>
    <row r="1314" spans="19:27" x14ac:dyDescent="0.2">
      <c r="S1314" s="399"/>
      <c r="T1314" s="1401"/>
      <c r="W1314" s="864" t="str">
        <f t="shared" si="30"/>
        <v>1w</v>
      </c>
      <c r="X1314" s="1405">
        <f>_xll.qlCalendarAdvance(Calendar,X1313,W1314,"f",FALSE)</f>
        <v>48394</v>
      </c>
      <c r="Y1314" s="1404">
        <f>_xll.qlCalendarAdvance(Calendar,X1314,NDays&amp;"D")</f>
        <v>48394</v>
      </c>
      <c r="Z1314" s="1403">
        <v>2.6189962747251459E-2</v>
      </c>
      <c r="AA1314" s="1411">
        <v>2.6170946735734057E-2</v>
      </c>
    </row>
    <row r="1315" spans="19:27" x14ac:dyDescent="0.2">
      <c r="S1315" s="399"/>
      <c r="T1315" s="1401"/>
      <c r="W1315" s="864" t="str">
        <f t="shared" si="30"/>
        <v>1w</v>
      </c>
      <c r="X1315" s="1405">
        <f>_xll.qlCalendarAdvance(Calendar,X1314,W1315,"f",FALSE)</f>
        <v>48401</v>
      </c>
      <c r="Y1315" s="1404">
        <f>_xll.qlCalendarAdvance(Calendar,X1315,NDays&amp;"D")</f>
        <v>48401</v>
      </c>
      <c r="Z1315" s="1403">
        <v>2.6179767415246375E-2</v>
      </c>
      <c r="AA1315" s="1411">
        <v>2.616071306173251E-2</v>
      </c>
    </row>
    <row r="1316" spans="19:27" x14ac:dyDescent="0.2">
      <c r="S1316" s="399"/>
      <c r="T1316" s="1401"/>
      <c r="W1316" s="864" t="str">
        <f t="shared" si="30"/>
        <v>1w</v>
      </c>
      <c r="X1316" s="1405">
        <f>_xll.qlCalendarAdvance(Calendar,X1315,W1316,"f",FALSE)</f>
        <v>48408</v>
      </c>
      <c r="Y1316" s="1404">
        <f>_xll.qlCalendarAdvance(Calendar,X1316,NDays&amp;"D")</f>
        <v>48408</v>
      </c>
      <c r="Z1316" s="1403">
        <v>2.6169588285522183E-2</v>
      </c>
      <c r="AA1316" s="1411">
        <v>2.6150495459451584E-2</v>
      </c>
    </row>
    <row r="1317" spans="19:27" x14ac:dyDescent="0.2">
      <c r="S1317" s="399"/>
      <c r="T1317" s="1401"/>
      <c r="W1317" s="864" t="str">
        <f t="shared" si="30"/>
        <v>1w</v>
      </c>
      <c r="X1317" s="1405">
        <f>_xll.qlCalendarAdvance(Calendar,X1316,W1317,"f",FALSE)</f>
        <v>48415</v>
      </c>
      <c r="Y1317" s="1404">
        <f>_xll.qlCalendarAdvance(Calendar,X1317,NDays&amp;"D")</f>
        <v>48415</v>
      </c>
      <c r="Z1317" s="1403">
        <v>2.6159425357953792E-2</v>
      </c>
      <c r="AA1317" s="1411">
        <v>2.6140293928810232E-2</v>
      </c>
    </row>
    <row r="1318" spans="19:27" x14ac:dyDescent="0.2">
      <c r="S1318" s="399"/>
      <c r="T1318" s="1401"/>
      <c r="W1318" s="864" t="str">
        <f t="shared" si="30"/>
        <v>1w</v>
      </c>
      <c r="X1318" s="1405">
        <f>_xll.qlCalendarAdvance(Calendar,X1317,W1318,"f",FALSE)</f>
        <v>48422</v>
      </c>
      <c r="Y1318" s="1404">
        <f>_xll.qlCalendarAdvance(Calendar,X1318,NDays&amp;"D")</f>
        <v>48422</v>
      </c>
      <c r="Z1318" s="1403">
        <v>2.6149278632419632E-2</v>
      </c>
      <c r="AA1318" s="1411">
        <v>2.6130108469889501E-2</v>
      </c>
    </row>
    <row r="1319" spans="19:27" x14ac:dyDescent="0.2">
      <c r="S1319" s="399"/>
      <c r="T1319" s="1401"/>
      <c r="W1319" s="864" t="str">
        <f t="shared" si="30"/>
        <v>1w</v>
      </c>
      <c r="X1319" s="1405">
        <f>_xll.qlCalendarAdvance(Calendar,X1318,W1319,"f",FALSE)</f>
        <v>48429</v>
      </c>
      <c r="Y1319" s="1404">
        <f>_xll.qlCalendarAdvance(Calendar,X1319,NDays&amp;"D")</f>
        <v>48429</v>
      </c>
      <c r="Z1319" s="1403">
        <v>2.6139148108792847E-2</v>
      </c>
      <c r="AA1319" s="1411">
        <v>2.6119939082608346E-2</v>
      </c>
    </row>
    <row r="1320" spans="19:27" x14ac:dyDescent="0.2">
      <c r="S1320" s="399"/>
      <c r="T1320" s="1401"/>
      <c r="W1320" s="864" t="str">
        <f t="shared" si="30"/>
        <v>1w</v>
      </c>
      <c r="X1320" s="1405">
        <f>_xll.qlCalendarAdvance(Calendar,X1319,W1320,"f",FALSE)</f>
        <v>48436</v>
      </c>
      <c r="Y1320" s="1404">
        <f>_xll.qlCalendarAdvance(Calendar,X1320,NDays&amp;"D")</f>
        <v>48436</v>
      </c>
      <c r="Z1320" s="1403">
        <v>2.6129033786954515E-2</v>
      </c>
      <c r="AA1320" s="1411">
        <v>2.6109785767047811E-2</v>
      </c>
    </row>
    <row r="1321" spans="19:27" x14ac:dyDescent="0.2">
      <c r="S1321" s="399"/>
      <c r="T1321" s="1401"/>
      <c r="W1321" s="864" t="str">
        <f t="shared" si="30"/>
        <v>1w</v>
      </c>
      <c r="X1321" s="1405">
        <f>_xll.qlCalendarAdvance(Calendar,X1320,W1321,"f",FALSE)</f>
        <v>48443</v>
      </c>
      <c r="Y1321" s="1404">
        <f>_xll.qlCalendarAdvance(Calendar,X1321,NDays&amp;"D")</f>
        <v>48443</v>
      </c>
      <c r="Z1321" s="1403">
        <v>2.6118935666777775E-2</v>
      </c>
      <c r="AA1321" s="1411">
        <v>2.609964852312685E-2</v>
      </c>
    </row>
    <row r="1322" spans="19:27" x14ac:dyDescent="0.2">
      <c r="S1322" s="399"/>
      <c r="T1322" s="1401"/>
      <c r="W1322" s="864" t="str">
        <f t="shared" si="30"/>
        <v>1w</v>
      </c>
      <c r="X1322" s="1405">
        <f>_xll.qlCalendarAdvance(Calendar,X1321,W1322,"f",FALSE)</f>
        <v>48450</v>
      </c>
      <c r="Y1322" s="1404">
        <f>_xll.qlCalendarAdvance(Calendar,X1322,NDays&amp;"D")</f>
        <v>48450</v>
      </c>
      <c r="Z1322" s="1403">
        <v>2.610885374814282E-2</v>
      </c>
      <c r="AA1322" s="1411">
        <v>2.6089527350926511E-2</v>
      </c>
    </row>
    <row r="1323" spans="19:27" x14ac:dyDescent="0.2">
      <c r="S1323" s="399"/>
      <c r="T1323" s="1401"/>
      <c r="W1323" s="864" t="str">
        <f t="shared" si="30"/>
        <v>1w</v>
      </c>
      <c r="X1323" s="1405">
        <f>_xll.qlCalendarAdvance(Calendar,X1322,W1323,"f",FALSE)</f>
        <v>48457</v>
      </c>
      <c r="Y1323" s="1404">
        <f>_xll.qlCalendarAdvance(Calendar,X1323,NDays&amp;"D")</f>
        <v>48457</v>
      </c>
      <c r="Z1323" s="1403">
        <v>2.6098572888971126E-2</v>
      </c>
      <c r="AA1323" s="1411">
        <v>2.6079422250446793E-2</v>
      </c>
    </row>
    <row r="1324" spans="19:27" x14ac:dyDescent="0.2">
      <c r="S1324" s="399"/>
      <c r="T1324" s="1401"/>
      <c r="W1324" s="864" t="str">
        <f t="shared" si="30"/>
        <v>1w</v>
      </c>
      <c r="X1324" s="1405">
        <f>_xll.qlCalendarAdvance(Calendar,X1323,W1324,"f",FALSE)</f>
        <v>48464</v>
      </c>
      <c r="Y1324" s="1404">
        <f>_xll.qlCalendarAdvance(Calendar,X1324,NDays&amp;"D")</f>
        <v>48464</v>
      </c>
      <c r="Z1324" s="1403">
        <v>2.6088522931986317E-2</v>
      </c>
      <c r="AA1324" s="1411">
        <v>2.606933322160665E-2</v>
      </c>
    </row>
    <row r="1325" spans="19:27" x14ac:dyDescent="0.2">
      <c r="S1325" s="399"/>
      <c r="T1325" s="1401"/>
      <c r="W1325" s="864" t="str">
        <f t="shared" si="30"/>
        <v>1w</v>
      </c>
      <c r="X1325" s="1405">
        <f>_xll.qlCalendarAdvance(Calendar,X1324,W1325,"f",FALSE)</f>
        <v>48471</v>
      </c>
      <c r="Y1325" s="1404">
        <f>_xll.qlCalendarAdvance(Calendar,X1325,NDays&amp;"D")</f>
        <v>48471</v>
      </c>
      <c r="Z1325" s="1403">
        <v>2.607848917475477E-2</v>
      </c>
      <c r="AA1325" s="1411">
        <v>2.6059260264406081E-2</v>
      </c>
    </row>
    <row r="1326" spans="19:27" x14ac:dyDescent="0.2">
      <c r="S1326" s="399"/>
      <c r="T1326" s="1401"/>
      <c r="W1326" s="864" t="str">
        <f t="shared" si="30"/>
        <v>1w</v>
      </c>
      <c r="X1326" s="1405">
        <f>_xll.qlCalendarAdvance(Calendar,X1325,W1326,"f",FALSE)</f>
        <v>48478</v>
      </c>
      <c r="Y1326" s="1404">
        <f>_xll.qlCalendarAdvance(Calendar,X1326,NDays&amp;"D")</f>
        <v>48478</v>
      </c>
      <c r="Z1326" s="1403">
        <v>2.6068471617156249E-2</v>
      </c>
      <c r="AA1326" s="1411">
        <v>2.6049203378845087E-2</v>
      </c>
    </row>
    <row r="1327" spans="19:27" x14ac:dyDescent="0.2">
      <c r="S1327" s="399"/>
      <c r="T1327" s="1401"/>
      <c r="W1327" s="864" t="str">
        <f t="shared" si="30"/>
        <v>1w</v>
      </c>
      <c r="X1327" s="1405">
        <f>_xll.qlCalendarAdvance(Calendar,X1326,W1327,"f",FALSE)</f>
        <v>48485</v>
      </c>
      <c r="Y1327" s="1404">
        <f>_xll.qlCalendarAdvance(Calendar,X1327,NDays&amp;"D")</f>
        <v>48485</v>
      </c>
      <c r="Z1327" s="1403">
        <v>2.6058687173792359E-2</v>
      </c>
      <c r="AA1327" s="1411">
        <v>2.6039162565085761E-2</v>
      </c>
    </row>
    <row r="1328" spans="19:27" x14ac:dyDescent="0.2">
      <c r="S1328" s="399"/>
      <c r="T1328" s="1401"/>
      <c r="W1328" s="864" t="str">
        <f t="shared" si="30"/>
        <v>1w</v>
      </c>
      <c r="X1328" s="1405">
        <f>_xll.qlCalendarAdvance(Calendar,X1327,W1328,"f",FALSE)</f>
        <v>48492</v>
      </c>
      <c r="Y1328" s="1404">
        <f>_xll.qlCalendarAdvance(Calendar,X1328,NDays&amp;"D")</f>
        <v>48492</v>
      </c>
      <c r="Z1328" s="1403">
        <v>2.6048702461834026E-2</v>
      </c>
      <c r="AA1328" s="1411">
        <v>2.6029137822884962E-2</v>
      </c>
    </row>
    <row r="1329" spans="19:27" x14ac:dyDescent="0.2">
      <c r="S1329" s="399"/>
      <c r="T1329" s="1401"/>
      <c r="W1329" s="864" t="str">
        <f t="shared" si="30"/>
        <v>1w</v>
      </c>
      <c r="X1329" s="1405">
        <f>_xll.qlCalendarAdvance(Calendar,X1328,W1329,"f",FALSE)</f>
        <v>48499</v>
      </c>
      <c r="Y1329" s="1404">
        <f>_xll.qlCalendarAdvance(Calendar,X1329,NDays&amp;"D")</f>
        <v>48499</v>
      </c>
      <c r="Z1329" s="1403">
        <v>2.6038733950561211E-2</v>
      </c>
      <c r="AA1329" s="1411">
        <v>2.6019129152485831E-2</v>
      </c>
    </row>
    <row r="1330" spans="19:27" x14ac:dyDescent="0.2">
      <c r="S1330" s="399"/>
      <c r="T1330" s="1401"/>
      <c r="W1330" s="864" t="str">
        <f t="shared" si="30"/>
        <v>1w</v>
      </c>
      <c r="X1330" s="1405">
        <f>_xll.qlCalendarAdvance(Calendar,X1329,W1330,"f",FALSE)</f>
        <v>48506</v>
      </c>
      <c r="Y1330" s="1404">
        <f>_xll.qlCalendarAdvance(Calendar,X1330,NDays&amp;"D")</f>
        <v>48506</v>
      </c>
      <c r="Z1330" s="1403">
        <v>2.6028781639854982E-2</v>
      </c>
      <c r="AA1330" s="1411">
        <v>2.6009136553645229E-2</v>
      </c>
    </row>
    <row r="1331" spans="19:27" x14ac:dyDescent="0.2">
      <c r="S1331" s="399"/>
      <c r="T1331" s="1401"/>
      <c r="W1331" s="864" t="str">
        <f t="shared" si="30"/>
        <v>1w</v>
      </c>
      <c r="X1331" s="1405">
        <f>_xll.qlCalendarAdvance(Calendar,X1330,W1331,"f",FALSE)</f>
        <v>48513</v>
      </c>
      <c r="Y1331" s="1404">
        <f>_xll.qlCalendarAdvance(Calendar,X1331,NDays&amp;"D")</f>
        <v>48513</v>
      </c>
      <c r="Z1331" s="1403">
        <v>2.6018845529592893E-2</v>
      </c>
      <c r="AA1331" s="1411">
        <v>2.5999160026525248E-2</v>
      </c>
    </row>
    <row r="1332" spans="19:27" x14ac:dyDescent="0.2">
      <c r="S1332" s="399"/>
      <c r="T1332" s="1401"/>
      <c r="W1332" s="864" t="str">
        <f t="shared" si="30"/>
        <v>1w</v>
      </c>
      <c r="X1332" s="1405">
        <f>_xll.qlCalendarAdvance(Calendar,X1331,W1332,"f",FALSE)</f>
        <v>48520</v>
      </c>
      <c r="Y1332" s="1404">
        <f>_xll.qlCalendarAdvance(Calendar,X1332,NDays&amp;"D")</f>
        <v>48520</v>
      </c>
      <c r="Z1332" s="1403">
        <v>2.6008925619653372E-2</v>
      </c>
      <c r="AA1332" s="1411">
        <v>2.5989199570963795E-2</v>
      </c>
    </row>
    <row r="1333" spans="19:27" x14ac:dyDescent="0.2">
      <c r="S1333" s="399"/>
      <c r="T1333" s="1401"/>
      <c r="W1333" s="864" t="str">
        <f t="shared" si="30"/>
        <v>1w</v>
      </c>
      <c r="X1333" s="1405">
        <f>_xll.qlCalendarAdvance(Calendar,X1332,W1333,"f",FALSE)</f>
        <v>48527</v>
      </c>
      <c r="Y1333" s="1404">
        <f>_xll.qlCalendarAdvance(Calendar,X1333,NDays&amp;"D")</f>
        <v>48527</v>
      </c>
      <c r="Z1333" s="1403">
        <v>2.5999021909918374E-2</v>
      </c>
      <c r="AA1333" s="1411">
        <v>2.5979255187204009E-2</v>
      </c>
    </row>
    <row r="1334" spans="19:27" x14ac:dyDescent="0.2">
      <c r="S1334" s="399"/>
      <c r="T1334" s="1401"/>
      <c r="W1334" s="864" t="str">
        <f t="shared" si="30"/>
        <v>1w</v>
      </c>
      <c r="X1334" s="1405">
        <f>_xll.qlCalendarAdvance(Calendar,X1333,W1334,"f",FALSE)</f>
        <v>48534</v>
      </c>
      <c r="Y1334" s="1404">
        <f>_xll.qlCalendarAdvance(Calendar,X1334,NDays&amp;"D")</f>
        <v>48534</v>
      </c>
      <c r="Z1334" s="1403">
        <v>2.5989134400266331E-2</v>
      </c>
      <c r="AA1334" s="1411">
        <v>2.5969326875002752E-2</v>
      </c>
    </row>
    <row r="1335" spans="19:27" x14ac:dyDescent="0.2">
      <c r="S1335" s="399"/>
      <c r="T1335" s="1401"/>
      <c r="W1335" s="864" t="str">
        <f t="shared" si="30"/>
        <v>1w</v>
      </c>
      <c r="X1335" s="1405">
        <f>_xll.qlCalendarAdvance(Calendar,X1334,W1335,"f",FALSE)</f>
        <v>48541</v>
      </c>
      <c r="Y1335" s="1404">
        <f>_xll.qlCalendarAdvance(Calendar,X1335,NDays&amp;"D")</f>
        <v>48541</v>
      </c>
      <c r="Z1335" s="1403">
        <v>2.5979263090576552E-2</v>
      </c>
      <c r="AA1335" s="1411">
        <v>2.5959414634603162E-2</v>
      </c>
    </row>
    <row r="1336" spans="19:27" x14ac:dyDescent="0.2">
      <c r="S1336" s="399"/>
      <c r="T1336" s="1401"/>
      <c r="W1336" s="864" t="str">
        <f t="shared" si="30"/>
        <v>1w</v>
      </c>
      <c r="X1336" s="1405">
        <f>_xll.qlCalendarAdvance(Calendar,X1335,W1336,"f",FALSE)</f>
        <v>48548</v>
      </c>
      <c r="Y1336" s="1404">
        <f>_xll.qlCalendarAdvance(Calendar,X1336,NDays&amp;"D")</f>
        <v>48548</v>
      </c>
      <c r="Z1336" s="1403">
        <v>2.5968966062756352E-2</v>
      </c>
      <c r="AA1336" s="1411">
        <v>2.5949518465681054E-2</v>
      </c>
    </row>
    <row r="1337" spans="19:27" x14ac:dyDescent="0.2">
      <c r="S1337" s="399"/>
      <c r="T1337" s="1401"/>
      <c r="W1337" s="864" t="str">
        <f t="shared" si="30"/>
        <v>1w</v>
      </c>
      <c r="X1337" s="1405">
        <f>_xll.qlCalendarAdvance(Calendar,X1336,W1337,"f",FALSE)</f>
        <v>48555</v>
      </c>
      <c r="Y1337" s="1404">
        <f>_xll.qlCalendarAdvance(Calendar,X1337,NDays&amp;"D")</f>
        <v>48555</v>
      </c>
      <c r="Z1337" s="1403">
        <v>2.5959126233942489E-2</v>
      </c>
      <c r="AA1337" s="1411">
        <v>2.5939638368560614E-2</v>
      </c>
    </row>
    <row r="1338" spans="19:27" x14ac:dyDescent="0.2">
      <c r="S1338" s="399"/>
      <c r="T1338" s="1401"/>
      <c r="W1338" s="864" t="str">
        <f t="shared" si="30"/>
        <v>1w</v>
      </c>
      <c r="X1338" s="1405">
        <f>_xll.qlCalendarAdvance(Calendar,X1337,W1338,"f",FALSE)</f>
        <v>48562</v>
      </c>
      <c r="Y1338" s="1404">
        <f>_xll.qlCalendarAdvance(Calendar,X1338,NDays&amp;"D")</f>
        <v>48562</v>
      </c>
      <c r="Z1338" s="1403">
        <v>2.5949302601924372E-2</v>
      </c>
      <c r="AA1338" s="1411">
        <v>2.5929774343160794E-2</v>
      </c>
    </row>
    <row r="1339" spans="19:27" x14ac:dyDescent="0.2">
      <c r="S1339" s="399"/>
      <c r="T1339" s="1401"/>
      <c r="W1339" s="864" t="str">
        <f t="shared" si="30"/>
        <v>1w</v>
      </c>
      <c r="X1339" s="1405">
        <f>_xll.qlCalendarAdvance(Calendar,X1338,W1339,"f",FALSE)</f>
        <v>48569</v>
      </c>
      <c r="Y1339" s="1404">
        <f>_xll.qlCalendarAdvance(Calendar,X1339,NDays&amp;"D")</f>
        <v>48569</v>
      </c>
      <c r="Z1339" s="1403">
        <v>2.5939495166587632E-2</v>
      </c>
      <c r="AA1339" s="1411">
        <v>2.5919926389238457E-2</v>
      </c>
    </row>
    <row r="1340" spans="19:27" x14ac:dyDescent="0.2">
      <c r="S1340" s="399"/>
      <c r="T1340" s="1401"/>
      <c r="W1340" s="864" t="str">
        <f t="shared" si="30"/>
        <v>1w</v>
      </c>
      <c r="X1340" s="1405">
        <f>_xll.qlCalendarAdvance(Calendar,X1339,W1340,"f",FALSE)</f>
        <v>48577</v>
      </c>
      <c r="Y1340" s="1404">
        <f>_xll.qlCalendarAdvance(Calendar,X1340,NDays&amp;"D")</f>
        <v>48577</v>
      </c>
      <c r="Z1340" s="1403">
        <v>2.5928306501579096E-2</v>
      </c>
      <c r="AA1340" s="1411">
        <v>2.5908691264436845E-2</v>
      </c>
    </row>
    <row r="1341" spans="19:27" x14ac:dyDescent="0.2">
      <c r="S1341" s="399"/>
      <c r="T1341" s="1401"/>
      <c r="W1341" s="864" t="str">
        <f t="shared" si="30"/>
        <v>1w</v>
      </c>
      <c r="X1341" s="1405">
        <f>_xll.qlCalendarAdvance(Calendar,X1340,W1341,"f",FALSE)</f>
        <v>48584</v>
      </c>
      <c r="Y1341" s="1404">
        <f>_xll.qlCalendarAdvance(Calendar,X1341,NDays&amp;"D")</f>
        <v>48584</v>
      </c>
      <c r="Z1341" s="1403">
        <v>2.5918533773019867E-2</v>
      </c>
      <c r="AA1341" s="1411">
        <v>2.5898877749753746E-2</v>
      </c>
    </row>
    <row r="1342" spans="19:27" x14ac:dyDescent="0.2">
      <c r="S1342" s="399"/>
      <c r="T1342" s="1401"/>
      <c r="W1342" s="864" t="str">
        <f t="shared" si="30"/>
        <v>1w</v>
      </c>
      <c r="X1342" s="1405">
        <f>_xll.qlCalendarAdvance(Calendar,X1341,W1342,"f",FALSE)</f>
        <v>48591</v>
      </c>
      <c r="Y1342" s="1404">
        <f>_xll.qlCalendarAdvance(Calendar,X1342,NDays&amp;"D")</f>
        <v>48591</v>
      </c>
      <c r="Z1342" s="1403">
        <v>2.5908777240776414E-2</v>
      </c>
      <c r="AA1342" s="1411">
        <v>2.5889080306872314E-2</v>
      </c>
    </row>
    <row r="1343" spans="19:27" x14ac:dyDescent="0.2">
      <c r="S1343" s="399"/>
      <c r="T1343" s="1401"/>
      <c r="W1343" s="864" t="str">
        <f t="shared" si="30"/>
        <v>1w</v>
      </c>
      <c r="X1343" s="1405">
        <f>_xll.qlCalendarAdvance(Calendar,X1342,W1343,"f",FALSE)</f>
        <v>48598</v>
      </c>
      <c r="Y1343" s="1404">
        <f>_xll.qlCalendarAdvance(Calendar,X1343,NDays&amp;"D")</f>
        <v>48598</v>
      </c>
      <c r="Z1343" s="1403">
        <v>2.5899036904730759E-2</v>
      </c>
      <c r="AA1343" s="1411">
        <v>2.5879298935630457E-2</v>
      </c>
    </row>
    <row r="1344" spans="19:27" x14ac:dyDescent="0.2">
      <c r="S1344" s="399"/>
      <c r="T1344" s="1401"/>
      <c r="W1344" s="864" t="str">
        <f t="shared" si="30"/>
        <v>1w</v>
      </c>
      <c r="X1344" s="1405">
        <f>_xll.qlCalendarAdvance(Calendar,X1343,W1344,"f",FALSE)</f>
        <v>48605</v>
      </c>
      <c r="Y1344" s="1404">
        <f>_xll.qlCalendarAdvance(Calendar,X1344,NDays&amp;"D")</f>
        <v>48605</v>
      </c>
      <c r="Z1344" s="1403">
        <v>2.5889312764767643E-2</v>
      </c>
      <c r="AA1344" s="1411">
        <v>2.5869533636028175E-2</v>
      </c>
    </row>
    <row r="1345" spans="19:27" x14ac:dyDescent="0.2">
      <c r="S1345" s="399"/>
      <c r="T1345" s="1401"/>
      <c r="W1345" s="864" t="str">
        <f t="shared" si="30"/>
        <v>1w</v>
      </c>
      <c r="X1345" s="1405">
        <f>_xll.qlCalendarAdvance(Calendar,X1344,W1345,"f",FALSE)</f>
        <v>48612</v>
      </c>
      <c r="Y1345" s="1404">
        <f>_xll.qlCalendarAdvance(Calendar,X1345,NDays&amp;"D")</f>
        <v>48612</v>
      </c>
      <c r="Z1345" s="1403">
        <v>2.5879604820771798E-2</v>
      </c>
      <c r="AA1345" s="1411">
        <v>2.5859784408065467E-2</v>
      </c>
    </row>
    <row r="1346" spans="19:27" x14ac:dyDescent="0.2">
      <c r="S1346" s="399"/>
      <c r="T1346" s="1401"/>
      <c r="W1346" s="864" t="str">
        <f t="shared" si="30"/>
        <v>1w</v>
      </c>
      <c r="X1346" s="1405">
        <f>_xll.qlCalendarAdvance(Calendar,X1345,W1346,"f",FALSE)</f>
        <v>48619</v>
      </c>
      <c r="Y1346" s="1404">
        <f>_xll.qlCalendarAdvance(Calendar,X1346,NDays&amp;"D")</f>
        <v>48619</v>
      </c>
      <c r="Z1346" s="1403">
        <v>2.5869687473481513E-2</v>
      </c>
      <c r="AA1346" s="1411">
        <v>2.5850051251742334E-2</v>
      </c>
    </row>
    <row r="1347" spans="19:27" x14ac:dyDescent="0.2">
      <c r="S1347" s="399"/>
      <c r="T1347" s="1401"/>
      <c r="W1347" s="864" t="str">
        <f t="shared" si="30"/>
        <v>1w</v>
      </c>
      <c r="X1347" s="1405">
        <f>_xll.qlCalendarAdvance(Calendar,X1346,W1347,"f",FALSE)</f>
        <v>48626</v>
      </c>
      <c r="Y1347" s="1404">
        <f>_xll.qlCalendarAdvance(Calendar,X1347,NDays&amp;"D")</f>
        <v>48626</v>
      </c>
      <c r="Z1347" s="1403">
        <v>2.586001144778358E-2</v>
      </c>
      <c r="AA1347" s="1411">
        <v>2.5840334167058776E-2</v>
      </c>
    </row>
    <row r="1348" spans="19:27" x14ac:dyDescent="0.2">
      <c r="S1348" s="399"/>
      <c r="T1348" s="1401"/>
      <c r="W1348" s="864" t="str">
        <f t="shared" si="30"/>
        <v>1w</v>
      </c>
      <c r="X1348" s="1405">
        <f>_xll.qlCalendarAdvance(Calendar,X1347,W1348,"f",FALSE)</f>
        <v>48633</v>
      </c>
      <c r="Y1348" s="1404">
        <f>_xll.qlCalendarAdvance(Calendar,X1348,NDays&amp;"D")</f>
        <v>48633</v>
      </c>
      <c r="Z1348" s="1403">
        <v>2.5850351616315461E-2</v>
      </c>
      <c r="AA1348" s="1411">
        <v>2.5830633153933746E-2</v>
      </c>
    </row>
    <row r="1349" spans="19:27" x14ac:dyDescent="0.2">
      <c r="S1349" s="399"/>
      <c r="T1349" s="1401"/>
      <c r="W1349" s="864" t="str">
        <f t="shared" si="30"/>
        <v>1w</v>
      </c>
      <c r="X1349" s="1405">
        <f>_xll.qlCalendarAdvance(Calendar,X1348,W1349,"f",FALSE)</f>
        <v>48640</v>
      </c>
      <c r="Y1349" s="1404">
        <f>_xll.qlCalendarAdvance(Calendar,X1349,NDays&amp;"D")</f>
        <v>48640</v>
      </c>
      <c r="Z1349" s="1403">
        <v>2.5841389217466912E-2</v>
      </c>
      <c r="AA1349" s="1411">
        <v>2.582094821269143E-2</v>
      </c>
    </row>
    <row r="1350" spans="19:27" x14ac:dyDescent="0.2">
      <c r="S1350" s="399"/>
      <c r="T1350" s="1401"/>
      <c r="W1350" s="864" t="str">
        <f t="shared" si="30"/>
        <v>1w</v>
      </c>
      <c r="X1350" s="1405">
        <f>_xll.qlCalendarAdvance(Calendar,X1349,W1350,"f",FALSE)</f>
        <v>48647</v>
      </c>
      <c r="Y1350" s="1404">
        <f>_xll.qlCalendarAdvance(Calendar,X1350,NDays&amp;"D")</f>
        <v>48647</v>
      </c>
      <c r="Z1350" s="1403">
        <v>2.5831763206938974E-2</v>
      </c>
      <c r="AA1350" s="1411">
        <v>2.5811279342926596E-2</v>
      </c>
    </row>
    <row r="1351" spans="19:27" x14ac:dyDescent="0.2">
      <c r="S1351" s="399"/>
      <c r="T1351" s="1401"/>
      <c r="W1351" s="864" t="str">
        <f t="shared" si="30"/>
        <v>1w</v>
      </c>
      <c r="X1351" s="1405">
        <f>_xll.qlCalendarAdvance(Calendar,X1350,W1351,"f",FALSE)</f>
        <v>48654</v>
      </c>
      <c r="Y1351" s="1404">
        <f>_xll.qlCalendarAdvance(Calendar,X1351,NDays&amp;"D")</f>
        <v>48654</v>
      </c>
      <c r="Z1351" s="1403">
        <v>2.5822153394459906E-2</v>
      </c>
      <c r="AA1351" s="1411">
        <v>2.5801626544720291E-2</v>
      </c>
    </row>
    <row r="1352" spans="19:27" x14ac:dyDescent="0.2">
      <c r="S1352" s="399"/>
      <c r="T1352" s="1401"/>
      <c r="W1352" s="864" t="str">
        <f t="shared" si="30"/>
        <v>1w</v>
      </c>
      <c r="X1352" s="1405">
        <f>_xll.qlCalendarAdvance(Calendar,X1351,W1352,"f",FALSE)</f>
        <v>48661</v>
      </c>
      <c r="Y1352" s="1404">
        <f>_xll.qlCalendarAdvance(Calendar,X1352,NDays&amp;"D")</f>
        <v>48661</v>
      </c>
      <c r="Z1352" s="1403">
        <v>2.5812559779914302E-2</v>
      </c>
      <c r="AA1352" s="1411">
        <v>2.5791989818315653E-2</v>
      </c>
    </row>
    <row r="1353" spans="19:27" x14ac:dyDescent="0.2">
      <c r="S1353" s="399"/>
      <c r="T1353" s="1401"/>
      <c r="W1353" s="864" t="str">
        <f t="shared" si="30"/>
        <v>1w</v>
      </c>
      <c r="X1353" s="1405">
        <f>_xll.qlCalendarAdvance(Calendar,X1352,W1353,"f",FALSE)</f>
        <v>48668</v>
      </c>
      <c r="Y1353" s="1404">
        <f>_xll.qlCalendarAdvance(Calendar,X1353,NDays&amp;"D")</f>
        <v>48668</v>
      </c>
      <c r="Z1353" s="1403">
        <v>2.5802982363184117E-2</v>
      </c>
      <c r="AA1353" s="1411">
        <v>2.5782369163469543E-2</v>
      </c>
    </row>
    <row r="1354" spans="19:27" x14ac:dyDescent="0.2">
      <c r="S1354" s="399"/>
      <c r="T1354" s="1401"/>
      <c r="W1354" s="864" t="str">
        <f t="shared" si="30"/>
        <v>1w</v>
      </c>
      <c r="X1354" s="1405">
        <f>_xll.qlCalendarAdvance(Calendar,X1353,W1354,"f",FALSE)</f>
        <v>48675</v>
      </c>
      <c r="Y1354" s="1404">
        <f>_xll.qlCalendarAdvance(Calendar,X1354,NDays&amp;"D")</f>
        <v>48675</v>
      </c>
      <c r="Z1354" s="1403">
        <v>2.5793191605694765E-2</v>
      </c>
      <c r="AA1354" s="1411">
        <v>2.5772764580263008E-2</v>
      </c>
    </row>
    <row r="1355" spans="19:27" x14ac:dyDescent="0.2">
      <c r="S1355" s="399"/>
      <c r="T1355" s="1401"/>
      <c r="W1355" s="864" t="str">
        <f t="shared" si="30"/>
        <v>1w</v>
      </c>
      <c r="X1355" s="1405">
        <f>_xll.qlCalendarAdvance(Calendar,X1354,W1355,"f",FALSE)</f>
        <v>48682</v>
      </c>
      <c r="Y1355" s="1404">
        <f>_xll.qlCalendarAdvance(Calendar,X1355,NDays&amp;"D")</f>
        <v>48682</v>
      </c>
      <c r="Z1355" s="1403">
        <v>2.5783646099571504E-2</v>
      </c>
      <c r="AA1355" s="1411">
        <v>2.5763176068777094E-2</v>
      </c>
    </row>
    <row r="1356" spans="19:27" x14ac:dyDescent="0.2">
      <c r="S1356" s="399"/>
      <c r="T1356" s="1401"/>
      <c r="W1356" s="864" t="str">
        <f t="shared" si="30"/>
        <v>1w</v>
      </c>
      <c r="X1356" s="1405">
        <f>_xll.qlCalendarAdvance(Calendar,X1355,W1356,"f",FALSE)</f>
        <v>48689</v>
      </c>
      <c r="Y1356" s="1404">
        <f>_xll.qlCalendarAdvance(Calendar,X1356,NDays&amp;"D")</f>
        <v>48689</v>
      </c>
      <c r="Z1356" s="1403">
        <v>2.5774116789536609E-2</v>
      </c>
      <c r="AA1356" s="1411">
        <v>2.5753603628930755E-2</v>
      </c>
    </row>
    <row r="1357" spans="19:27" x14ac:dyDescent="0.2">
      <c r="S1357" s="399"/>
      <c r="T1357" s="1401"/>
      <c r="W1357" s="864" t="str">
        <f t="shared" si="30"/>
        <v>1w</v>
      </c>
      <c r="X1357" s="1405">
        <f>_xll.qlCalendarAdvance(Calendar,X1356,W1357,"f",FALSE)</f>
        <v>48696</v>
      </c>
      <c r="Y1357" s="1404">
        <f>_xll.qlCalendarAdvance(Calendar,X1357,NDays&amp;"D")</f>
        <v>48696</v>
      </c>
      <c r="Z1357" s="1403">
        <v>2.5764603675471627E-2</v>
      </c>
      <c r="AA1357" s="1411">
        <v>2.5744047260561898E-2</v>
      </c>
    </row>
    <row r="1358" spans="19:27" x14ac:dyDescent="0.2">
      <c r="S1358" s="399"/>
      <c r="T1358" s="1401"/>
      <c r="W1358" s="864" t="str">
        <f t="shared" si="30"/>
        <v>1w</v>
      </c>
      <c r="X1358" s="1405">
        <f>_xll.qlCalendarAdvance(Calendar,X1357,W1358,"f",FALSE)</f>
        <v>48703</v>
      </c>
      <c r="Y1358" s="1404">
        <f>_xll.qlCalendarAdvance(Calendar,X1358,NDays&amp;"D")</f>
        <v>48703</v>
      </c>
      <c r="Z1358" s="1403">
        <v>2.5755338242699849E-2</v>
      </c>
      <c r="AA1358" s="1411">
        <v>2.5734506963994708E-2</v>
      </c>
    </row>
    <row r="1359" spans="19:27" x14ac:dyDescent="0.2">
      <c r="S1359" s="399"/>
      <c r="T1359" s="1401"/>
      <c r="W1359" s="864" t="str">
        <f t="shared" si="30"/>
        <v>1w</v>
      </c>
      <c r="X1359" s="1405">
        <f>_xll.qlCalendarAdvance(Calendar,X1358,W1359,"f",FALSE)</f>
        <v>48710</v>
      </c>
      <c r="Y1359" s="1404">
        <f>_xll.qlCalendarAdvance(Calendar,X1359,NDays&amp;"D")</f>
        <v>48710</v>
      </c>
      <c r="Z1359" s="1403">
        <v>2.5745858010425511E-2</v>
      </c>
      <c r="AA1359" s="1411">
        <v>2.5724982738905E-2</v>
      </c>
    </row>
    <row r="1360" spans="19:27" x14ac:dyDescent="0.2">
      <c r="S1360" s="399"/>
      <c r="T1360" s="1401"/>
      <c r="W1360" s="864" t="str">
        <f t="shared" si="30"/>
        <v>1w</v>
      </c>
      <c r="X1360" s="1405">
        <f>_xll.qlCalendarAdvance(Calendar,X1359,W1360,"f",FALSE)</f>
        <v>48717</v>
      </c>
      <c r="Y1360" s="1404">
        <f>_xll.qlCalendarAdvance(Calendar,X1360,NDays&amp;"D")</f>
        <v>48717</v>
      </c>
      <c r="Z1360" s="1403">
        <v>2.5736393975156129E-2</v>
      </c>
      <c r="AA1360" s="1411">
        <v>2.571547458561696E-2</v>
      </c>
    </row>
    <row r="1361" spans="19:27" x14ac:dyDescent="0.2">
      <c r="S1361" s="399"/>
      <c r="T1361" s="1401"/>
      <c r="W1361" s="864" t="str">
        <f t="shared" si="30"/>
        <v>1w</v>
      </c>
      <c r="X1361" s="1405">
        <f>_xll.qlCalendarAdvance(Calendar,X1360,W1361,"f",FALSE)</f>
        <v>48724</v>
      </c>
      <c r="Y1361" s="1404">
        <f>_xll.qlCalendarAdvance(Calendar,X1361,NDays&amp;"D")</f>
        <v>48724</v>
      </c>
      <c r="Z1361" s="1403">
        <v>2.5726946136776299E-2</v>
      </c>
      <c r="AA1361" s="1411">
        <v>2.5705982503806402E-2</v>
      </c>
    </row>
    <row r="1362" spans="19:27" x14ac:dyDescent="0.2">
      <c r="S1362" s="399"/>
      <c r="T1362" s="1401"/>
      <c r="W1362" s="864" t="str">
        <f t="shared" si="30"/>
        <v>1w</v>
      </c>
      <c r="X1362" s="1405">
        <f>_xll.qlCalendarAdvance(Calendar,X1361,W1362,"f",FALSE)</f>
        <v>48731</v>
      </c>
      <c r="Y1362" s="1404">
        <f>_xll.qlCalendarAdvance(Calendar,X1362,NDays&amp;"D")</f>
        <v>48731</v>
      </c>
      <c r="Z1362" s="1403">
        <v>2.5717514495171505E-2</v>
      </c>
      <c r="AA1362" s="1411">
        <v>2.5696506493716464E-2</v>
      </c>
    </row>
    <row r="1363" spans="19:27" x14ac:dyDescent="0.2">
      <c r="S1363" s="399"/>
      <c r="T1363" s="1401"/>
      <c r="W1363" s="864" t="str">
        <f t="shared" si="30"/>
        <v>1w</v>
      </c>
      <c r="X1363" s="1405">
        <f>_xll.qlCalendarAdvance(Calendar,X1362,W1363,"f",FALSE)</f>
        <v>48738</v>
      </c>
      <c r="Y1363" s="1404">
        <f>_xll.qlCalendarAdvance(Calendar,X1363,NDays&amp;"D")</f>
        <v>48738</v>
      </c>
      <c r="Z1363" s="1403">
        <v>2.570809905022722E-2</v>
      </c>
      <c r="AA1363" s="1411">
        <v>2.5687046555266102E-2</v>
      </c>
    </row>
    <row r="1364" spans="19:27" x14ac:dyDescent="0.2">
      <c r="S1364" s="399"/>
      <c r="T1364" s="1401"/>
      <c r="W1364" s="864" t="str">
        <f t="shared" si="30"/>
        <v>1w</v>
      </c>
      <c r="X1364" s="1405">
        <f>_xll.qlCalendarAdvance(Calendar,X1363,W1364,"f",FALSE)</f>
        <v>48745</v>
      </c>
      <c r="Y1364" s="1404">
        <f>_xll.qlCalendarAdvance(Calendar,X1364,NDays&amp;"D")</f>
        <v>48745</v>
      </c>
      <c r="Z1364" s="1403">
        <v>2.5698699801828043E-2</v>
      </c>
      <c r="AA1364" s="1411">
        <v>2.5677602688293222E-2</v>
      </c>
    </row>
    <row r="1365" spans="19:27" x14ac:dyDescent="0.2">
      <c r="S1365" s="399"/>
      <c r="T1365" s="1401"/>
      <c r="W1365" s="864" t="str">
        <f t="shared" si="30"/>
        <v>1w</v>
      </c>
      <c r="X1365" s="1405">
        <f>_xll.qlCalendarAdvance(Calendar,X1364,W1365,"f",FALSE)</f>
        <v>48752</v>
      </c>
      <c r="Y1365" s="1404">
        <f>_xll.qlCalendarAdvance(Calendar,X1365,NDays&amp;"D")</f>
        <v>48752</v>
      </c>
      <c r="Z1365" s="1403">
        <v>2.5689316749861212E-2</v>
      </c>
      <c r="AA1365" s="1411">
        <v>2.5668174893122009E-2</v>
      </c>
    </row>
    <row r="1366" spans="19:27" x14ac:dyDescent="0.2">
      <c r="S1366" s="399"/>
      <c r="T1366" s="1401"/>
      <c r="W1366" s="864" t="str">
        <f t="shared" si="30"/>
        <v>1w</v>
      </c>
      <c r="X1366" s="1405">
        <f>_xll.qlCalendarAdvance(Calendar,X1365,W1366,"f",FALSE)</f>
        <v>48759</v>
      </c>
      <c r="Y1366" s="1404">
        <f>_xll.qlCalendarAdvance(Calendar,X1366,NDays&amp;"D")</f>
        <v>48759</v>
      </c>
      <c r="Z1366" s="1403">
        <v>2.5679949894210446E-2</v>
      </c>
      <c r="AA1366" s="1411">
        <v>2.5658763169509324E-2</v>
      </c>
    </row>
    <row r="1367" spans="19:27" x14ac:dyDescent="0.2">
      <c r="S1367" s="399"/>
      <c r="T1367" s="1401"/>
      <c r="W1367" s="864" t="str">
        <f t="shared" si="30"/>
        <v>1w</v>
      </c>
      <c r="X1367" s="1405">
        <f>_xll.qlCalendarAdvance(Calendar,X1366,W1367,"f",FALSE)</f>
        <v>48766</v>
      </c>
      <c r="Y1367" s="1404">
        <f>_xll.qlCalendarAdvance(Calendar,X1367,NDays&amp;"D")</f>
        <v>48766</v>
      </c>
      <c r="Z1367" s="1403">
        <v>2.5670599234763863E-2</v>
      </c>
      <c r="AA1367" s="1411">
        <v>2.5649367517455168E-2</v>
      </c>
    </row>
    <row r="1368" spans="19:27" x14ac:dyDescent="0.2">
      <c r="S1368" s="399"/>
      <c r="T1368" s="1401"/>
      <c r="W1368" s="864" t="str">
        <f t="shared" si="30"/>
        <v>1w</v>
      </c>
      <c r="X1368" s="1405">
        <f>_xll.qlCalendarAdvance(Calendar,X1367,W1368,"f",FALSE)</f>
        <v>48773</v>
      </c>
      <c r="Y1368" s="1404">
        <f>_xll.qlCalendarAdvance(Calendar,X1368,NDays&amp;"D")</f>
        <v>48773</v>
      </c>
      <c r="Z1368" s="1403">
        <v>2.5661264771408707E-2</v>
      </c>
      <c r="AA1368" s="1411">
        <v>2.5639987937121633E-2</v>
      </c>
    </row>
    <row r="1369" spans="19:27" x14ac:dyDescent="0.2">
      <c r="S1369" s="399"/>
      <c r="T1369" s="1401"/>
      <c r="W1369" s="864" t="str">
        <f t="shared" si="30"/>
        <v>1w</v>
      </c>
      <c r="X1369" s="1405">
        <f>_xll.qlCalendarAdvance(Calendar,X1368,W1369,"f",FALSE)</f>
        <v>48780</v>
      </c>
      <c r="Y1369" s="1404">
        <f>_xll.qlCalendarAdvance(Calendar,X1369,NDays&amp;"D")</f>
        <v>48780</v>
      </c>
      <c r="Z1369" s="1403">
        <v>2.5651946504027811E-2</v>
      </c>
      <c r="AA1369" s="1411">
        <v>2.563062442826558E-2</v>
      </c>
    </row>
    <row r="1370" spans="19:27" x14ac:dyDescent="0.2">
      <c r="S1370" s="399"/>
      <c r="T1370" s="1401"/>
      <c r="W1370" s="864" t="str">
        <f t="shared" ref="W1370:W1433" si="31">W1369</f>
        <v>1w</v>
      </c>
      <c r="X1370" s="1405">
        <f>_xll.qlCalendarAdvance(Calendar,X1369,W1370,"f",FALSE)</f>
        <v>48787</v>
      </c>
      <c r="Y1370" s="1404">
        <f>_xll.qlCalendarAdvance(Calendar,X1370,NDays&amp;"D")</f>
        <v>48787</v>
      </c>
      <c r="Z1370" s="1403">
        <v>2.5642644432511935E-2</v>
      </c>
      <c r="AA1370" s="1411">
        <v>2.5621276991211195E-2</v>
      </c>
    </row>
    <row r="1371" spans="19:27" x14ac:dyDescent="0.2">
      <c r="S1371" s="399"/>
      <c r="T1371" s="1401"/>
      <c r="W1371" s="864" t="str">
        <f t="shared" si="31"/>
        <v>1w</v>
      </c>
      <c r="X1371" s="1405">
        <f>_xll.qlCalendarAdvance(Calendar,X1370,W1371,"f",FALSE)</f>
        <v>48794</v>
      </c>
      <c r="Y1371" s="1404">
        <f>_xll.qlCalendarAdvance(Calendar,X1371,NDays&amp;"D")</f>
        <v>48794</v>
      </c>
      <c r="Z1371" s="1403">
        <v>2.563335855674392E-2</v>
      </c>
      <c r="AA1371" s="1411">
        <v>2.5611945625634291E-2</v>
      </c>
    </row>
    <row r="1372" spans="19:27" x14ac:dyDescent="0.2">
      <c r="S1372" s="399"/>
      <c r="T1372" s="1401"/>
      <c r="W1372" s="864" t="str">
        <f t="shared" si="31"/>
        <v>1w</v>
      </c>
      <c r="X1372" s="1405">
        <f>_xll.qlCalendarAdvance(Calendar,X1371,W1372,"f",FALSE)</f>
        <v>48801</v>
      </c>
      <c r="Y1372" s="1404">
        <f>_xll.qlCalendarAdvance(Calendar,X1372,NDays&amp;"D")</f>
        <v>48801</v>
      </c>
      <c r="Z1372" s="1403">
        <v>2.5624088876614531E-2</v>
      </c>
      <c r="AA1372" s="1411">
        <v>2.5602630331859055E-2</v>
      </c>
    </row>
    <row r="1373" spans="19:27" x14ac:dyDescent="0.2">
      <c r="S1373" s="399"/>
      <c r="T1373" s="1401"/>
      <c r="W1373" s="864" t="str">
        <f t="shared" si="31"/>
        <v>1w</v>
      </c>
      <c r="X1373" s="1405">
        <f>_xll.qlCalendarAdvance(Calendar,X1372,W1373,"f",FALSE)</f>
        <v>48808</v>
      </c>
      <c r="Y1373" s="1404">
        <f>_xll.qlCalendarAdvance(Calendar,X1373,NDays&amp;"D")</f>
        <v>48808</v>
      </c>
      <c r="Z1373" s="1403">
        <v>2.5614835392009237E-2</v>
      </c>
      <c r="AA1373" s="1411">
        <v>2.5593331109480255E-2</v>
      </c>
    </row>
    <row r="1374" spans="19:27" x14ac:dyDescent="0.2">
      <c r="S1374" s="399"/>
      <c r="T1374" s="1401"/>
      <c r="W1374" s="864" t="str">
        <f t="shared" si="31"/>
        <v>1w</v>
      </c>
      <c r="X1374" s="1405">
        <f>_xll.qlCalendarAdvance(Calendar,X1373,W1374,"f",FALSE)</f>
        <v>48815</v>
      </c>
      <c r="Y1374" s="1404">
        <f>_xll.qlCalendarAdvance(Calendar,X1374,NDays&amp;"D")</f>
        <v>48815</v>
      </c>
      <c r="Z1374" s="1403">
        <v>2.5605598102816166E-2</v>
      </c>
      <c r="AA1374" s="1411">
        <v>2.5584047958822076E-2</v>
      </c>
    </row>
    <row r="1375" spans="19:27" x14ac:dyDescent="0.2">
      <c r="S1375" s="399"/>
      <c r="T1375" s="1401"/>
      <c r="W1375" s="864" t="str">
        <f t="shared" si="31"/>
        <v>1w</v>
      </c>
      <c r="X1375" s="1405">
        <f>_xll.qlCalendarAdvance(Calendar,X1374,W1375,"f",FALSE)</f>
        <v>48822</v>
      </c>
      <c r="Y1375" s="1404">
        <f>_xll.qlCalendarAdvance(Calendar,X1375,NDays&amp;"D")</f>
        <v>48822</v>
      </c>
      <c r="Z1375" s="1403">
        <v>2.5596137004179516E-2</v>
      </c>
      <c r="AA1375" s="1411">
        <v>2.5574780879803471E-2</v>
      </c>
    </row>
    <row r="1376" spans="19:27" x14ac:dyDescent="0.2">
      <c r="S1376" s="399"/>
      <c r="T1376" s="1401"/>
      <c r="W1376" s="864" t="str">
        <f t="shared" si="31"/>
        <v>1w</v>
      </c>
      <c r="X1376" s="1405">
        <f>_xll.qlCalendarAdvance(Calendar,X1375,W1376,"f",FALSE)</f>
        <v>48829</v>
      </c>
      <c r="Y1376" s="1404">
        <f>_xll.qlCalendarAdvance(Calendar,X1376,NDays&amp;"D")</f>
        <v>48829</v>
      </c>
      <c r="Z1376" s="1403">
        <v>2.558693159208076E-2</v>
      </c>
      <c r="AA1376" s="1411">
        <v>2.5565529872262349E-2</v>
      </c>
    </row>
    <row r="1377" spans="19:27" x14ac:dyDescent="0.2">
      <c r="S1377" s="399"/>
      <c r="T1377" s="1401"/>
      <c r="W1377" s="864" t="str">
        <f t="shared" si="31"/>
        <v>1w</v>
      </c>
      <c r="X1377" s="1405">
        <f>_xll.qlCalendarAdvance(Calendar,X1376,W1377,"f",FALSE)</f>
        <v>48836</v>
      </c>
      <c r="Y1377" s="1404">
        <f>_xll.qlCalendarAdvance(Calendar,X1377,NDays&amp;"D")</f>
        <v>48836</v>
      </c>
      <c r="Z1377" s="1403">
        <v>2.5577742373705779E-2</v>
      </c>
      <c r="AA1377" s="1411">
        <v>2.5556294936522894E-2</v>
      </c>
    </row>
    <row r="1378" spans="19:27" x14ac:dyDescent="0.2">
      <c r="S1378" s="399"/>
      <c r="T1378" s="1401"/>
      <c r="W1378" s="864" t="str">
        <f t="shared" si="31"/>
        <v>1w</v>
      </c>
      <c r="X1378" s="1405">
        <f>_xll.qlCalendarAdvance(Calendar,X1377,W1378,"f",FALSE)</f>
        <v>48843</v>
      </c>
      <c r="Y1378" s="1404">
        <f>_xll.qlCalendarAdvance(Calendar,X1378,NDays&amp;"D")</f>
        <v>48843</v>
      </c>
      <c r="Z1378" s="1403">
        <v>2.5568569348941462E-2</v>
      </c>
      <c r="AA1378" s="1411">
        <v>2.5547076072260921E-2</v>
      </c>
    </row>
    <row r="1379" spans="19:27" x14ac:dyDescent="0.2">
      <c r="S1379" s="399"/>
      <c r="T1379" s="1401"/>
      <c r="W1379" s="864" t="str">
        <f t="shared" si="31"/>
        <v>1w</v>
      </c>
      <c r="X1379" s="1405">
        <f>_xll.qlCalendarAdvance(Calendar,X1378,W1379,"f",FALSE)</f>
        <v>48850</v>
      </c>
      <c r="Y1379" s="1404">
        <f>_xll.qlCalendarAdvance(Calendar,X1379,NDays&amp;"D")</f>
        <v>48850</v>
      </c>
      <c r="Z1379" s="1403">
        <v>2.5559412517678261E-2</v>
      </c>
      <c r="AA1379" s="1411">
        <v>2.5537873279638523E-2</v>
      </c>
    </row>
    <row r="1380" spans="19:27" x14ac:dyDescent="0.2">
      <c r="S1380" s="399"/>
      <c r="T1380" s="1401"/>
      <c r="W1380" s="864" t="str">
        <f t="shared" si="31"/>
        <v>1w</v>
      </c>
      <c r="X1380" s="1405">
        <f>_xll.qlCalendarAdvance(Calendar,X1379,W1380,"f",FALSE)</f>
        <v>48857</v>
      </c>
      <c r="Y1380" s="1404">
        <f>_xll.qlCalendarAdvance(Calendar,X1380,NDays&amp;"D")</f>
        <v>48857</v>
      </c>
      <c r="Z1380" s="1403">
        <v>2.5550514465030663E-2</v>
      </c>
      <c r="AA1380" s="1411">
        <v>2.5528686558574654E-2</v>
      </c>
    </row>
    <row r="1381" spans="19:27" x14ac:dyDescent="0.2">
      <c r="S1381" s="399"/>
      <c r="T1381" s="1401"/>
      <c r="W1381" s="864" t="str">
        <f t="shared" si="31"/>
        <v>1w</v>
      </c>
      <c r="X1381" s="1405">
        <f>_xll.qlCalendarAdvance(Calendar,X1380,W1381,"f",FALSE)</f>
        <v>48864</v>
      </c>
      <c r="Y1381" s="1404">
        <f>_xll.qlCalendarAdvance(Calendar,X1381,NDays&amp;"D")</f>
        <v>48864</v>
      </c>
      <c r="Z1381" s="1403">
        <v>2.5541390540587888E-2</v>
      </c>
      <c r="AA1381" s="1411">
        <v>2.5519515909150359E-2</v>
      </c>
    </row>
    <row r="1382" spans="19:27" x14ac:dyDescent="0.2">
      <c r="S1382" s="399"/>
      <c r="T1382" s="1401"/>
      <c r="W1382" s="864" t="str">
        <f t="shared" si="31"/>
        <v>1w</v>
      </c>
      <c r="X1382" s="1405">
        <f>_xll.qlCalendarAdvance(Calendar,X1381,W1382,"f",FALSE)</f>
        <v>48871</v>
      </c>
      <c r="Y1382" s="1404">
        <f>_xll.qlCalendarAdvance(Calendar,X1382,NDays&amp;"D")</f>
        <v>48871</v>
      </c>
      <c r="Z1382" s="1403">
        <v>2.553228281066406E-2</v>
      </c>
      <c r="AA1382" s="1411">
        <v>2.5510361331365639E-2</v>
      </c>
    </row>
    <row r="1383" spans="19:27" x14ac:dyDescent="0.2">
      <c r="S1383" s="399"/>
      <c r="T1383" s="1401"/>
      <c r="W1383" s="864" t="str">
        <f t="shared" si="31"/>
        <v>1w</v>
      </c>
      <c r="X1383" s="1405">
        <f>_xll.qlCalendarAdvance(Calendar,X1382,W1383,"f",FALSE)</f>
        <v>48878</v>
      </c>
      <c r="Y1383" s="1404">
        <f>_xll.qlCalendarAdvance(Calendar,X1383,NDays&amp;"D")</f>
        <v>48878</v>
      </c>
      <c r="Z1383" s="1403">
        <v>2.5523191275147301E-2</v>
      </c>
      <c r="AA1383" s="1411">
        <v>2.5501222825139447E-2</v>
      </c>
    </row>
    <row r="1384" spans="19:27" x14ac:dyDescent="0.2">
      <c r="S1384" s="399"/>
      <c r="T1384" s="1401"/>
      <c r="W1384" s="864" t="str">
        <f t="shared" si="31"/>
        <v>1w</v>
      </c>
      <c r="X1384" s="1405">
        <f>_xll.qlCalendarAdvance(Calendar,X1383,W1384,"f",FALSE)</f>
        <v>48885</v>
      </c>
      <c r="Y1384" s="1404">
        <f>_xll.qlCalendarAdvance(Calendar,X1384,NDays&amp;"D")</f>
        <v>48885</v>
      </c>
      <c r="Z1384" s="1403">
        <v>2.5514115933930142E-2</v>
      </c>
      <c r="AA1384" s="1411">
        <v>2.549210039055283E-2</v>
      </c>
    </row>
    <row r="1385" spans="19:27" x14ac:dyDescent="0.2">
      <c r="S1385" s="399"/>
      <c r="T1385" s="1401"/>
      <c r="W1385" s="864" t="str">
        <f t="shared" si="31"/>
        <v>1w</v>
      </c>
      <c r="X1385" s="1405">
        <f>_xll.qlCalendarAdvance(Calendar,X1384,W1385,"f",FALSE)</f>
        <v>48892</v>
      </c>
      <c r="Y1385" s="1404">
        <f>_xll.qlCalendarAdvance(Calendar,X1385,NDays&amp;"D")</f>
        <v>48892</v>
      </c>
      <c r="Z1385" s="1403">
        <v>2.550505678689894E-2</v>
      </c>
      <c r="AA1385" s="1411">
        <v>2.5482994027524741E-2</v>
      </c>
    </row>
    <row r="1386" spans="19:27" x14ac:dyDescent="0.2">
      <c r="S1386" s="399"/>
      <c r="T1386" s="1401"/>
      <c r="W1386" s="864" t="str">
        <f t="shared" si="31"/>
        <v>1w</v>
      </c>
      <c r="X1386" s="1405">
        <f>_xll.qlCalendarAdvance(Calendar,X1385,W1386,"f",FALSE)</f>
        <v>48899</v>
      </c>
      <c r="Y1386" s="1404">
        <f>_xll.qlCalendarAdvance(Calendar,X1386,NDays&amp;"D")</f>
        <v>48899</v>
      </c>
      <c r="Z1386" s="1403">
        <v>2.5496013833946219E-2</v>
      </c>
      <c r="AA1386" s="1411">
        <v>2.5473903736136227E-2</v>
      </c>
    </row>
    <row r="1387" spans="19:27" x14ac:dyDescent="0.2">
      <c r="S1387" s="399"/>
      <c r="T1387" s="1401"/>
      <c r="W1387" s="864" t="str">
        <f t="shared" si="31"/>
        <v>1w</v>
      </c>
      <c r="X1387" s="1405">
        <f>_xll.qlCalendarAdvance(Calendar,X1386,W1387,"f",FALSE)</f>
        <v>48906</v>
      </c>
      <c r="Y1387" s="1404">
        <f>_xll.qlCalendarAdvance(Calendar,X1387,NDays&amp;"D")</f>
        <v>48906</v>
      </c>
      <c r="Z1387" s="1403">
        <v>2.5486987074960981E-2</v>
      </c>
      <c r="AA1387" s="1411">
        <v>2.5464829516306242E-2</v>
      </c>
    </row>
    <row r="1388" spans="19:27" x14ac:dyDescent="0.2">
      <c r="S1388" s="399"/>
      <c r="T1388" s="1401"/>
      <c r="W1388" s="864" t="str">
        <f t="shared" si="31"/>
        <v>1w</v>
      </c>
      <c r="X1388" s="1405">
        <f>_xll.qlCalendarAdvance(Calendar,X1387,W1388,"f",FALSE)</f>
        <v>48913</v>
      </c>
      <c r="Y1388" s="1404">
        <f>_xll.qlCalendarAdvance(Calendar,X1388,NDays&amp;"D")</f>
        <v>48913</v>
      </c>
      <c r="Z1388" s="1403">
        <v>2.5477483003806357E-2</v>
      </c>
      <c r="AA1388" s="1411">
        <v>2.5455771368115832E-2</v>
      </c>
    </row>
    <row r="1389" spans="19:27" x14ac:dyDescent="0.2">
      <c r="S1389" s="399"/>
      <c r="T1389" s="1401"/>
      <c r="W1389" s="864" t="str">
        <f t="shared" si="31"/>
        <v>1w</v>
      </c>
      <c r="X1389" s="1405">
        <f>_xll.qlCalendarAdvance(Calendar,X1388,W1389,"f",FALSE)</f>
        <v>48920</v>
      </c>
      <c r="Y1389" s="1404">
        <f>_xll.qlCalendarAdvance(Calendar,X1389,NDays&amp;"D")</f>
        <v>48920</v>
      </c>
      <c r="Z1389" s="1403">
        <v>2.5468487570777812E-2</v>
      </c>
      <c r="AA1389" s="1411">
        <v>2.5446729291483949E-2</v>
      </c>
    </row>
    <row r="1390" spans="19:27" x14ac:dyDescent="0.2">
      <c r="S1390" s="399"/>
      <c r="T1390" s="1401"/>
      <c r="W1390" s="864" t="str">
        <f t="shared" si="31"/>
        <v>1w</v>
      </c>
      <c r="X1390" s="1405">
        <f>_xll.qlCalendarAdvance(Calendar,X1389,W1390,"f",FALSE)</f>
        <v>48927</v>
      </c>
      <c r="Y1390" s="1404">
        <f>_xll.qlCalendarAdvance(Calendar,X1390,NDays&amp;"D")</f>
        <v>48927</v>
      </c>
      <c r="Z1390" s="1403">
        <v>2.545950832870968E-2</v>
      </c>
      <c r="AA1390" s="1411">
        <v>2.5437703286410596E-2</v>
      </c>
    </row>
    <row r="1391" spans="19:27" x14ac:dyDescent="0.2">
      <c r="S1391" s="399"/>
      <c r="T1391" s="1401"/>
      <c r="W1391" s="864" t="str">
        <f t="shared" si="31"/>
        <v>1w</v>
      </c>
      <c r="X1391" s="1405">
        <f>_xll.qlCalendarAdvance(Calendar,X1390,W1391,"f",FALSE)</f>
        <v>48934</v>
      </c>
      <c r="Y1391" s="1404">
        <f>_xll.qlCalendarAdvance(Calendar,X1391,NDays&amp;"D")</f>
        <v>48934</v>
      </c>
      <c r="Z1391" s="1403">
        <v>2.54505452774966E-2</v>
      </c>
      <c r="AA1391" s="1411">
        <v>2.5428693353057863E-2</v>
      </c>
    </row>
    <row r="1392" spans="19:27" x14ac:dyDescent="0.2">
      <c r="S1392" s="399"/>
      <c r="T1392" s="1401"/>
      <c r="W1392" s="864" t="str">
        <f t="shared" si="31"/>
        <v>1w</v>
      </c>
      <c r="X1392" s="1405">
        <f>_xll.qlCalendarAdvance(Calendar,X1391,W1392,"f",FALSE)</f>
        <v>48941</v>
      </c>
      <c r="Y1392" s="1404">
        <f>_xll.qlCalendarAdvance(Calendar,X1392,NDays&amp;"D")</f>
        <v>48941</v>
      </c>
      <c r="Z1392" s="1403">
        <v>2.5441598417033209E-2</v>
      </c>
      <c r="AA1392" s="1411">
        <v>2.5419699491182612E-2</v>
      </c>
    </row>
    <row r="1393" spans="19:27" x14ac:dyDescent="0.2">
      <c r="S1393" s="399"/>
      <c r="T1393" s="1401"/>
      <c r="W1393" s="864" t="str">
        <f t="shared" si="31"/>
        <v>1w</v>
      </c>
      <c r="X1393" s="1405">
        <f>_xll.qlCalendarAdvance(Calendar,X1392,W1393,"f",FALSE)</f>
        <v>48948</v>
      </c>
      <c r="Y1393" s="1404">
        <f>_xll.qlCalendarAdvance(Calendar,X1393,NDays&amp;"D")</f>
        <v>48948</v>
      </c>
      <c r="Z1393" s="1403">
        <v>2.5432667747211452E-2</v>
      </c>
      <c r="AA1393" s="1411">
        <v>2.5410721700946937E-2</v>
      </c>
    </row>
    <row r="1394" spans="19:27" x14ac:dyDescent="0.2">
      <c r="S1394" s="399"/>
      <c r="T1394" s="1401"/>
      <c r="W1394" s="864" t="str">
        <f t="shared" si="31"/>
        <v>1w</v>
      </c>
      <c r="X1394" s="1405">
        <f>_xll.qlCalendarAdvance(Calendar,X1393,W1394,"f",FALSE)</f>
        <v>48955</v>
      </c>
      <c r="Y1394" s="1404">
        <f>_xll.qlCalendarAdvance(Calendar,X1394,NDays&amp;"D")</f>
        <v>48955</v>
      </c>
      <c r="Z1394" s="1403">
        <v>2.5423753267925061E-2</v>
      </c>
      <c r="AA1394" s="1411">
        <v>2.5401759982269789E-2</v>
      </c>
    </row>
    <row r="1395" spans="19:27" x14ac:dyDescent="0.2">
      <c r="S1395" s="399"/>
      <c r="T1395" s="1401"/>
      <c r="W1395" s="864" t="str">
        <f t="shared" si="31"/>
        <v>1w</v>
      </c>
      <c r="X1395" s="1405">
        <f>_xll.qlCalendarAdvance(Calendar,X1394,W1395,"f",FALSE)</f>
        <v>48962</v>
      </c>
      <c r="Y1395" s="1404">
        <f>_xll.qlCalendarAdvance(Calendar,X1395,NDays&amp;"D")</f>
        <v>48962</v>
      </c>
      <c r="Z1395" s="1403">
        <v>2.5414854979069579E-2</v>
      </c>
      <c r="AA1395" s="1411">
        <v>2.5392814335232217E-2</v>
      </c>
    </row>
    <row r="1396" spans="19:27" x14ac:dyDescent="0.2">
      <c r="S1396" s="399"/>
      <c r="T1396" s="1401"/>
      <c r="W1396" s="864" t="str">
        <f t="shared" si="31"/>
        <v>1w</v>
      </c>
      <c r="X1396" s="1405">
        <f>_xll.qlCalendarAdvance(Calendar,X1395,W1396,"f",FALSE)</f>
        <v>48969</v>
      </c>
      <c r="Y1396" s="1404">
        <f>_xll.qlCalendarAdvance(Calendar,X1396,NDays&amp;"D")</f>
        <v>48969</v>
      </c>
      <c r="Z1396" s="1403">
        <v>2.5405972880537846E-2</v>
      </c>
      <c r="AA1396" s="1411">
        <v>2.5383884759672126E-2</v>
      </c>
    </row>
    <row r="1397" spans="19:27" x14ac:dyDescent="0.2">
      <c r="S1397" s="399"/>
      <c r="T1397" s="1401"/>
      <c r="W1397" s="864" t="str">
        <f t="shared" si="31"/>
        <v>1w</v>
      </c>
      <c r="X1397" s="1405">
        <f>_xll.qlCalendarAdvance(Calendar,X1396,W1397,"f",FALSE)</f>
        <v>48976</v>
      </c>
      <c r="Y1397" s="1404">
        <f>_xll.qlCalendarAdvance(Calendar,X1397,NDays&amp;"D")</f>
        <v>48976</v>
      </c>
      <c r="Z1397" s="1403">
        <v>2.5397106972224501E-2</v>
      </c>
      <c r="AA1397" s="1411">
        <v>2.5374971255832657E-2</v>
      </c>
    </row>
    <row r="1398" spans="19:27" x14ac:dyDescent="0.2">
      <c r="S1398" s="399"/>
      <c r="T1398" s="1401"/>
      <c r="W1398" s="864" t="str">
        <f t="shared" si="31"/>
        <v>1w</v>
      </c>
      <c r="X1398" s="1405">
        <f>_xll.qlCalendarAdvance(Calendar,X1397,W1398,"f",FALSE)</f>
        <v>48983</v>
      </c>
      <c r="Y1398" s="1404">
        <f>_xll.qlCalendarAdvance(Calendar,X1398,NDays&amp;"D")</f>
        <v>48983</v>
      </c>
      <c r="Z1398" s="1403">
        <v>2.5388005228106622E-2</v>
      </c>
      <c r="AA1398" s="1411">
        <v>2.5366073823389623E-2</v>
      </c>
    </row>
    <row r="1399" spans="19:27" x14ac:dyDescent="0.2">
      <c r="S1399" s="399"/>
      <c r="T1399" s="1401"/>
      <c r="W1399" s="864" t="str">
        <f t="shared" si="31"/>
        <v>1w</v>
      </c>
      <c r="X1399" s="1405">
        <f>_xll.qlCalendarAdvance(Calendar,X1398,W1399,"f",FALSE)</f>
        <v>48990</v>
      </c>
      <c r="Y1399" s="1404">
        <f>_xll.qlCalendarAdvance(Calendar,X1399,NDays&amp;"D")</f>
        <v>48990</v>
      </c>
      <c r="Z1399" s="1403">
        <v>2.5379171155979457E-2</v>
      </c>
      <c r="AA1399" s="1411">
        <v>2.5357192462748257E-2</v>
      </c>
    </row>
    <row r="1400" spans="19:27" x14ac:dyDescent="0.2">
      <c r="S1400" s="399"/>
      <c r="T1400" s="1401"/>
      <c r="W1400" s="864" t="str">
        <f t="shared" si="31"/>
        <v>1w</v>
      </c>
      <c r="X1400" s="1405">
        <f>_xll.qlCalendarAdvance(Calendar,X1399,W1400,"f",FALSE)</f>
        <v>48997</v>
      </c>
      <c r="Y1400" s="1404">
        <f>_xll.qlCalendarAdvance(Calendar,X1400,NDays&amp;"D")</f>
        <v>48997</v>
      </c>
      <c r="Z1400" s="1403">
        <v>2.5370353272428904E-2</v>
      </c>
      <c r="AA1400" s="1411">
        <v>2.5348327173584373E-2</v>
      </c>
    </row>
    <row r="1401" spans="19:27" x14ac:dyDescent="0.2">
      <c r="S1401" s="399"/>
      <c r="T1401" s="1401"/>
      <c r="W1401" s="864" t="str">
        <f t="shared" si="31"/>
        <v>1w</v>
      </c>
      <c r="X1401" s="1405">
        <f>_xll.qlCalendarAdvance(Calendar,X1400,W1401,"f",FALSE)</f>
        <v>49004</v>
      </c>
      <c r="Y1401" s="1404">
        <f>_xll.qlCalendarAdvance(Calendar,X1401,NDays&amp;"D")</f>
        <v>49004</v>
      </c>
      <c r="Z1401" s="1403">
        <v>2.536231275464803E-2</v>
      </c>
      <c r="AA1401" s="1411">
        <v>2.5339477956060064E-2</v>
      </c>
    </row>
    <row r="1402" spans="19:27" x14ac:dyDescent="0.2">
      <c r="S1402" s="399"/>
      <c r="T1402" s="1401"/>
      <c r="W1402" s="864" t="str">
        <f t="shared" si="31"/>
        <v>1w</v>
      </c>
      <c r="X1402" s="1405">
        <f>_xll.qlCalendarAdvance(Calendar,X1401,W1402,"f",FALSE)</f>
        <v>49011</v>
      </c>
      <c r="Y1402" s="1404">
        <f>_xll.qlCalendarAdvance(Calendar,X1402,NDays&amp;"D")</f>
        <v>49011</v>
      </c>
      <c r="Z1402" s="1403">
        <v>2.5353528892115139E-2</v>
      </c>
      <c r="AA1402" s="1411">
        <v>2.5330644810094283E-2</v>
      </c>
    </row>
    <row r="1403" spans="19:27" x14ac:dyDescent="0.2">
      <c r="S1403" s="399"/>
      <c r="T1403" s="1401"/>
      <c r="W1403" s="864" t="str">
        <f t="shared" si="31"/>
        <v>1w</v>
      </c>
      <c r="X1403" s="1405">
        <f>_xll.qlCalendarAdvance(Calendar,X1402,W1403,"f",FALSE)</f>
        <v>49018</v>
      </c>
      <c r="Y1403" s="1404">
        <f>_xll.qlCalendarAdvance(Calendar,X1403,NDays&amp;"D")</f>
        <v>49018</v>
      </c>
      <c r="Z1403" s="1403">
        <v>2.5344761221817808E-2</v>
      </c>
      <c r="AA1403" s="1411">
        <v>2.532182773568703E-2</v>
      </c>
    </row>
    <row r="1404" spans="19:27" x14ac:dyDescent="0.2">
      <c r="S1404" s="399"/>
      <c r="T1404" s="1401"/>
      <c r="W1404" s="864" t="str">
        <f t="shared" si="31"/>
        <v>1w</v>
      </c>
      <c r="X1404" s="1405">
        <f>_xll.qlCalendarAdvance(Calendar,X1403,W1404,"f",FALSE)</f>
        <v>49025</v>
      </c>
      <c r="Y1404" s="1404">
        <f>_xll.qlCalendarAdvance(Calendar,X1404,NDays&amp;"D")</f>
        <v>49025</v>
      </c>
      <c r="Z1404" s="1403">
        <v>2.533600974364944E-2</v>
      </c>
      <c r="AA1404" s="1411">
        <v>2.5313026732838306E-2</v>
      </c>
    </row>
    <row r="1405" spans="19:27" x14ac:dyDescent="0.2">
      <c r="S1405" s="399"/>
      <c r="T1405" s="1401"/>
      <c r="W1405" s="864" t="str">
        <f t="shared" si="31"/>
        <v>1w</v>
      </c>
      <c r="X1405" s="1405">
        <f>_xll.qlCalendarAdvance(Calendar,X1404,W1405,"f",FALSE)</f>
        <v>49032</v>
      </c>
      <c r="Y1405" s="1404">
        <f>_xll.qlCalendarAdvance(Calendar,X1405,NDays&amp;"D")</f>
        <v>49032</v>
      </c>
      <c r="Z1405" s="1403">
        <v>2.5327274457503449E-2</v>
      </c>
      <c r="AA1405" s="1411">
        <v>2.5304241801548111E-2</v>
      </c>
    </row>
    <row r="1406" spans="19:27" x14ac:dyDescent="0.2">
      <c r="S1406" s="399"/>
      <c r="T1406" s="1401"/>
      <c r="W1406" s="864" t="str">
        <f t="shared" si="31"/>
        <v>1w</v>
      </c>
      <c r="X1406" s="1405">
        <f>_xll.qlCalendarAdvance(Calendar,X1405,W1406,"f",FALSE)</f>
        <v>49039</v>
      </c>
      <c r="Y1406" s="1404">
        <f>_xll.qlCalendarAdvance(Calendar,X1406,NDays&amp;"D")</f>
        <v>49039</v>
      </c>
      <c r="Z1406" s="1403">
        <v>2.5318298819181361E-2</v>
      </c>
      <c r="AA1406" s="1411">
        <v>2.529547294189749E-2</v>
      </c>
    </row>
    <row r="1407" spans="19:27" x14ac:dyDescent="0.2">
      <c r="S1407" s="399"/>
      <c r="T1407" s="1401"/>
      <c r="W1407" s="864" t="str">
        <f t="shared" si="31"/>
        <v>1w</v>
      </c>
      <c r="X1407" s="1405">
        <f>_xll.qlCalendarAdvance(Calendar,X1406,W1407,"f",FALSE)</f>
        <v>49046</v>
      </c>
      <c r="Y1407" s="1404">
        <f>_xll.qlCalendarAdvance(Calendar,X1407,NDays&amp;"D")</f>
        <v>49046</v>
      </c>
      <c r="Z1407" s="1403">
        <v>2.5309595361950266E-2</v>
      </c>
      <c r="AA1407" s="1411">
        <v>2.5286720153805398E-2</v>
      </c>
    </row>
    <row r="1408" spans="19:27" x14ac:dyDescent="0.2">
      <c r="S1408" s="399"/>
      <c r="T1408" s="1401"/>
      <c r="W1408" s="864" t="str">
        <f t="shared" si="31"/>
        <v>1w</v>
      </c>
      <c r="X1408" s="1405">
        <f>_xll.qlCalendarAdvance(Calendar,X1407,W1408,"f",FALSE)</f>
        <v>49053</v>
      </c>
      <c r="Y1408" s="1404">
        <f>_xll.qlCalendarAdvance(Calendar,X1408,NDays&amp;"D")</f>
        <v>49053</v>
      </c>
      <c r="Z1408" s="1403">
        <v>2.5300908095104904E-2</v>
      </c>
      <c r="AA1408" s="1411">
        <v>2.5277983437190787E-2</v>
      </c>
    </row>
    <row r="1409" spans="19:27" x14ac:dyDescent="0.2">
      <c r="S1409" s="399"/>
      <c r="T1409" s="1401"/>
      <c r="W1409" s="864" t="str">
        <f t="shared" si="31"/>
        <v>1w</v>
      </c>
      <c r="X1409" s="1405">
        <f>_xll.qlCalendarAdvance(Calendar,X1408,W1409,"f",FALSE)</f>
        <v>49060</v>
      </c>
      <c r="Y1409" s="1404">
        <f>_xll.qlCalendarAdvance(Calendar,X1409,NDays&amp;"D")</f>
        <v>49060</v>
      </c>
      <c r="Z1409" s="1403">
        <v>2.5292237018542857E-2</v>
      </c>
      <c r="AA1409" s="1411">
        <v>2.5269262792215752E-2</v>
      </c>
    </row>
    <row r="1410" spans="19:27" x14ac:dyDescent="0.2">
      <c r="S1410" s="399"/>
      <c r="T1410" s="1401"/>
      <c r="W1410" s="864" t="str">
        <f t="shared" si="31"/>
        <v>1w</v>
      </c>
      <c r="X1410" s="1405">
        <f>_xll.qlCalendarAdvance(Calendar,X1409,W1410,"f",FALSE)</f>
        <v>49067</v>
      </c>
      <c r="Y1410" s="1404">
        <f>_xll.qlCalendarAdvance(Calendar,X1410,NDays&amp;"D")</f>
        <v>49067</v>
      </c>
      <c r="Z1410" s="1403">
        <v>2.5283840903397688E-2</v>
      </c>
      <c r="AA1410" s="1411">
        <v>2.5260558218880291E-2</v>
      </c>
    </row>
    <row r="1411" spans="19:27" x14ac:dyDescent="0.2">
      <c r="S1411" s="399"/>
      <c r="T1411" s="1401"/>
      <c r="W1411" s="864" t="str">
        <f t="shared" si="31"/>
        <v>1w</v>
      </c>
      <c r="X1411" s="1405">
        <f>_xll.qlCalendarAdvance(Calendar,X1410,W1411,"f",FALSE)</f>
        <v>49074</v>
      </c>
      <c r="Y1411" s="1404">
        <f>_xll.qlCalendarAdvance(Calendar,X1411,NDays&amp;"D")</f>
        <v>49074</v>
      </c>
      <c r="Z1411" s="1403">
        <v>2.5275202767162445E-2</v>
      </c>
      <c r="AA1411" s="1411">
        <v>2.5251869717022313E-2</v>
      </c>
    </row>
    <row r="1412" spans="19:27" x14ac:dyDescent="0.2">
      <c r="S1412" s="399"/>
      <c r="T1412" s="1401"/>
      <c r="W1412" s="864" t="str">
        <f t="shared" si="31"/>
        <v>1w</v>
      </c>
      <c r="X1412" s="1405">
        <f>_xll.qlCalendarAdvance(Calendar,X1411,W1412,"f",FALSE)</f>
        <v>49081</v>
      </c>
      <c r="Y1412" s="1404">
        <f>_xll.qlCalendarAdvance(Calendar,X1412,NDays&amp;"D")</f>
        <v>49081</v>
      </c>
      <c r="Z1412" s="1403">
        <v>2.5266580822210467E-2</v>
      </c>
      <c r="AA1412" s="1411">
        <v>2.5243197286803909E-2</v>
      </c>
    </row>
    <row r="1413" spans="19:27" x14ac:dyDescent="0.2">
      <c r="S1413" s="399"/>
      <c r="T1413" s="1401"/>
      <c r="W1413" s="864" t="str">
        <f t="shared" si="31"/>
        <v>1w</v>
      </c>
      <c r="X1413" s="1405">
        <f>_xll.qlCalendarAdvance(Calendar,X1412,W1413,"f",FALSE)</f>
        <v>49088</v>
      </c>
      <c r="Y1413" s="1404">
        <f>_xll.qlCalendarAdvance(Calendar,X1413,NDays&amp;"D")</f>
        <v>49088</v>
      </c>
      <c r="Z1413" s="1403">
        <v>2.5257975068436925E-2</v>
      </c>
      <c r="AA1413" s="1411">
        <v>2.5234540928144034E-2</v>
      </c>
    </row>
    <row r="1414" spans="19:27" x14ac:dyDescent="0.2">
      <c r="S1414" s="399"/>
      <c r="T1414" s="1401"/>
      <c r="W1414" s="864" t="str">
        <f t="shared" si="31"/>
        <v>1w</v>
      </c>
      <c r="X1414" s="1405">
        <f>_xll.qlCalendarAdvance(Calendar,X1413,W1414,"f",FALSE)</f>
        <v>49095</v>
      </c>
      <c r="Y1414" s="1404">
        <f>_xll.qlCalendarAdvance(Calendar,X1414,NDays&amp;"D")</f>
        <v>49095</v>
      </c>
      <c r="Z1414" s="1403">
        <v>2.5249385505736101E-2</v>
      </c>
      <c r="AA1414" s="1411">
        <v>2.5225900641042687E-2</v>
      </c>
    </row>
    <row r="1415" spans="19:27" x14ac:dyDescent="0.2">
      <c r="S1415" s="399"/>
      <c r="T1415" s="1401"/>
      <c r="W1415" s="864" t="str">
        <f t="shared" si="31"/>
        <v>1w</v>
      </c>
      <c r="X1415" s="1405">
        <f>_xll.qlCalendarAdvance(Calendar,X1414,W1415,"f",FALSE)</f>
        <v>49102</v>
      </c>
      <c r="Y1415" s="1404">
        <f>_xll.qlCalendarAdvance(Calendar,X1415,NDays&amp;"D")</f>
        <v>49102</v>
      </c>
      <c r="Z1415" s="1403">
        <v>2.5240812134004934E-2</v>
      </c>
      <c r="AA1415" s="1411">
        <v>2.5217276425418822E-2</v>
      </c>
    </row>
    <row r="1416" spans="19:27" x14ac:dyDescent="0.2">
      <c r="S1416" s="399"/>
      <c r="T1416" s="1401"/>
      <c r="W1416" s="864" t="str">
        <f t="shared" si="31"/>
        <v>1w</v>
      </c>
      <c r="X1416" s="1405">
        <f>_xll.qlCalendarAdvance(Calendar,X1415,W1416,"f",FALSE)</f>
        <v>49109</v>
      </c>
      <c r="Y1416" s="1404">
        <f>_xll.qlCalendarAdvance(Calendar,X1416,NDays&amp;"D")</f>
        <v>49109</v>
      </c>
      <c r="Z1416" s="1403">
        <v>2.5232254953138585E-2</v>
      </c>
      <c r="AA1416" s="1411">
        <v>2.5208668281434532E-2</v>
      </c>
    </row>
    <row r="1417" spans="19:27" x14ac:dyDescent="0.2">
      <c r="S1417" s="399"/>
      <c r="T1417" s="1401"/>
      <c r="W1417" s="864" t="str">
        <f t="shared" si="31"/>
        <v>1w</v>
      </c>
      <c r="X1417" s="1405">
        <f>_xll.qlCalendarAdvance(Calendar,X1416,W1417,"f",FALSE)</f>
        <v>49116</v>
      </c>
      <c r="Y1417" s="1404">
        <f>_xll.qlCalendarAdvance(Calendar,X1417,NDays&amp;"D")</f>
        <v>49116</v>
      </c>
      <c r="Z1417" s="1403">
        <v>2.5223713963034865E-2</v>
      </c>
      <c r="AA1417" s="1411">
        <v>2.520007620900877E-2</v>
      </c>
    </row>
    <row r="1418" spans="19:27" x14ac:dyDescent="0.2">
      <c r="S1418" s="399"/>
      <c r="T1418" s="1401"/>
      <c r="W1418" s="864" t="str">
        <f t="shared" si="31"/>
        <v>1w</v>
      </c>
      <c r="X1418" s="1405">
        <f>_xll.qlCalendarAdvance(Calendar,X1417,W1418,"f",FALSE)</f>
        <v>49123</v>
      </c>
      <c r="Y1418" s="1404">
        <f>_xll.qlCalendarAdvance(Calendar,X1418,NDays&amp;"D")</f>
        <v>49123</v>
      </c>
      <c r="Z1418" s="1403">
        <v>2.5215189163586303E-2</v>
      </c>
      <c r="AA1418" s="1411">
        <v>2.5191500208141537E-2</v>
      </c>
    </row>
    <row r="1419" spans="19:27" x14ac:dyDescent="0.2">
      <c r="S1419" s="399"/>
      <c r="T1419" s="1401"/>
      <c r="W1419" s="864" t="str">
        <f t="shared" si="31"/>
        <v>1w</v>
      </c>
      <c r="X1419" s="1405">
        <f>_xll.qlCalendarAdvance(Calendar,X1418,W1419,"f",FALSE)</f>
        <v>49130</v>
      </c>
      <c r="Y1419" s="1404">
        <f>_xll.qlCalendarAdvance(Calendar,X1419,NDays&amp;"D")</f>
        <v>49130</v>
      </c>
      <c r="Z1419" s="1403">
        <v>2.5206680554692475E-2</v>
      </c>
      <c r="AA1419" s="1411">
        <v>2.5182940278913879E-2</v>
      </c>
    </row>
    <row r="1420" spans="19:27" x14ac:dyDescent="0.2">
      <c r="S1420" s="399"/>
      <c r="T1420" s="1401"/>
      <c r="W1420" s="864" t="str">
        <f t="shared" si="31"/>
        <v>1w</v>
      </c>
      <c r="X1420" s="1405">
        <f>_xll.qlCalendarAdvance(Calendar,X1419,W1420,"f",FALSE)</f>
        <v>49137</v>
      </c>
      <c r="Y1420" s="1404">
        <f>_xll.qlCalendarAdvance(Calendar,X1420,NDays&amp;"D")</f>
        <v>49137</v>
      </c>
      <c r="Z1420" s="1403">
        <v>2.5198188136247662E-2</v>
      </c>
      <c r="AA1420" s="1411">
        <v>2.5174396421082657E-2</v>
      </c>
    </row>
    <row r="1421" spans="19:27" x14ac:dyDescent="0.2">
      <c r="S1421" s="399"/>
      <c r="T1421" s="1401"/>
      <c r="W1421" s="864" t="str">
        <f t="shared" si="31"/>
        <v>1w</v>
      </c>
      <c r="X1421" s="1405">
        <f>_xll.qlCalendarAdvance(Calendar,X1420,W1421,"f",FALSE)</f>
        <v>49144</v>
      </c>
      <c r="Y1421" s="1404">
        <f>_xll.qlCalendarAdvance(Calendar,X1421,NDays&amp;"D")</f>
        <v>49144</v>
      </c>
      <c r="Z1421" s="1403">
        <v>2.5189711908150558E-2</v>
      </c>
      <c r="AA1421" s="1411">
        <v>2.5165868634972055E-2</v>
      </c>
    </row>
    <row r="1422" spans="19:27" x14ac:dyDescent="0.2">
      <c r="S1422" s="399"/>
      <c r="T1422" s="1401"/>
      <c r="W1422" s="864" t="str">
        <f t="shared" si="31"/>
        <v>1w</v>
      </c>
      <c r="X1422" s="1405">
        <f>_xll.qlCalendarAdvance(Calendar,X1421,W1422,"f",FALSE)</f>
        <v>49151</v>
      </c>
      <c r="Y1422" s="1404">
        <f>_xll.qlCalendarAdvance(Calendar,X1422,NDays&amp;"D")</f>
        <v>49151</v>
      </c>
      <c r="Z1422" s="1403">
        <v>2.5181251870297214E-2</v>
      </c>
      <c r="AA1422" s="1411">
        <v>2.5157356920257889E-2</v>
      </c>
    </row>
    <row r="1423" spans="19:27" x14ac:dyDescent="0.2">
      <c r="S1423" s="399"/>
      <c r="T1423" s="1401"/>
      <c r="W1423" s="864" t="str">
        <f t="shared" si="31"/>
        <v>1w</v>
      </c>
      <c r="X1423" s="1405">
        <f>_xll.qlCalendarAdvance(Calendar,X1422,W1423,"f",FALSE)</f>
        <v>49158</v>
      </c>
      <c r="Y1423" s="1404">
        <f>_xll.qlCalendarAdvance(Calendar,X1423,NDays&amp;"D")</f>
        <v>49158</v>
      </c>
      <c r="Z1423" s="1403">
        <v>2.5172808022585442E-2</v>
      </c>
      <c r="AA1423" s="1411">
        <v>2.5148861277183299E-2</v>
      </c>
    </row>
    <row r="1424" spans="19:27" x14ac:dyDescent="0.2">
      <c r="S1424" s="399"/>
      <c r="T1424" s="1401"/>
      <c r="W1424" s="864" t="str">
        <f t="shared" si="31"/>
        <v>1w</v>
      </c>
      <c r="X1424" s="1405">
        <f>_xll.qlCalendarAdvance(Calendar,X1423,W1424,"f",FALSE)</f>
        <v>49165</v>
      </c>
      <c r="Y1424" s="1404">
        <f>_xll.qlCalendarAdvance(Calendar,X1424,NDays&amp;"D")</f>
        <v>49165</v>
      </c>
      <c r="Z1424" s="1403">
        <v>2.5164380364911289E-2</v>
      </c>
      <c r="AA1424" s="1411">
        <v>2.5140381705667236E-2</v>
      </c>
    </row>
    <row r="1425" spans="19:27" x14ac:dyDescent="0.2">
      <c r="S1425" s="399"/>
      <c r="T1425" s="1401"/>
      <c r="W1425" s="864" t="str">
        <f t="shared" si="31"/>
        <v>1w</v>
      </c>
      <c r="X1425" s="1405">
        <f>_xll.qlCalendarAdvance(Calendar,X1424,W1425,"f",FALSE)</f>
        <v>49172</v>
      </c>
      <c r="Y1425" s="1404">
        <f>_xll.qlCalendarAdvance(Calendar,X1425,NDays&amp;"D")</f>
        <v>49172</v>
      </c>
      <c r="Z1425" s="1403">
        <v>2.5155968897172566E-2</v>
      </c>
      <c r="AA1425" s="1411">
        <v>2.5131918205709702E-2</v>
      </c>
    </row>
    <row r="1426" spans="19:27" x14ac:dyDescent="0.2">
      <c r="S1426" s="399"/>
      <c r="T1426" s="1401"/>
      <c r="W1426" s="864" t="str">
        <f t="shared" si="31"/>
        <v>1w</v>
      </c>
      <c r="X1426" s="1405">
        <f>_xll.qlCalendarAdvance(Calendar,X1425,W1426,"f",FALSE)</f>
        <v>49179</v>
      </c>
      <c r="Y1426" s="1404">
        <f>_xll.qlCalendarAdvance(Calendar,X1426,NDays&amp;"D")</f>
        <v>49179</v>
      </c>
      <c r="Z1426" s="1403">
        <v>2.5147573619269729E-2</v>
      </c>
      <c r="AA1426" s="1411">
        <v>2.5123470777310697E-2</v>
      </c>
    </row>
    <row r="1427" spans="19:27" x14ac:dyDescent="0.2">
      <c r="S1427" s="399"/>
      <c r="T1427" s="1401"/>
      <c r="W1427" s="864" t="str">
        <f t="shared" si="31"/>
        <v>1w</v>
      </c>
      <c r="X1427" s="1405">
        <f>_xll.qlCalendarAdvance(Calendar,X1426,W1427,"f",FALSE)</f>
        <v>49186</v>
      </c>
      <c r="Y1427" s="1404">
        <f>_xll.qlCalendarAdvance(Calendar,X1427,NDays&amp;"D")</f>
        <v>49186</v>
      </c>
      <c r="Z1427" s="1403">
        <v>2.5139194531096181E-2</v>
      </c>
      <c r="AA1427" s="1411">
        <v>2.5115039420389174E-2</v>
      </c>
    </row>
    <row r="1428" spans="19:27" x14ac:dyDescent="0.2">
      <c r="S1428" s="399"/>
      <c r="T1428" s="1401"/>
      <c r="W1428" s="864" t="str">
        <f t="shared" si="31"/>
        <v>1w</v>
      </c>
      <c r="X1428" s="1405">
        <f>_xll.qlCalendarAdvance(Calendar,X1427,W1428,"f",FALSE)</f>
        <v>49193</v>
      </c>
      <c r="Y1428" s="1404">
        <f>_xll.qlCalendarAdvance(Calendar,X1428,NDays&amp;"D")</f>
        <v>49193</v>
      </c>
      <c r="Z1428" s="1403">
        <v>2.5130562580006729E-2</v>
      </c>
      <c r="AA1428" s="1411">
        <v>2.5106624135107225E-2</v>
      </c>
    </row>
    <row r="1429" spans="19:27" x14ac:dyDescent="0.2">
      <c r="S1429" s="399"/>
      <c r="T1429" s="1401"/>
      <c r="W1429" s="864" t="str">
        <f t="shared" si="31"/>
        <v>1w</v>
      </c>
      <c r="X1429" s="1405">
        <f>_xll.qlCalendarAdvance(Calendar,X1428,W1429,"f",FALSE)</f>
        <v>49200</v>
      </c>
      <c r="Y1429" s="1404">
        <f>_xll.qlCalendarAdvance(Calendar,X1429,NDays&amp;"D")</f>
        <v>49200</v>
      </c>
      <c r="Z1429" s="1403">
        <v>2.5122215287455577E-2</v>
      </c>
      <c r="AA1429" s="1411">
        <v>2.5098224921302759E-2</v>
      </c>
    </row>
    <row r="1430" spans="19:27" x14ac:dyDescent="0.2">
      <c r="S1430" s="399"/>
      <c r="T1430" s="1401"/>
      <c r="W1430" s="864" t="str">
        <f t="shared" si="31"/>
        <v>1w</v>
      </c>
      <c r="X1430" s="1405">
        <f>_xll.qlCalendarAdvance(Calendar,X1429,W1430,"f",FALSE)</f>
        <v>49207</v>
      </c>
      <c r="Y1430" s="1404">
        <f>_xll.qlCalendarAdvance(Calendar,X1430,NDays&amp;"D")</f>
        <v>49207</v>
      </c>
      <c r="Z1430" s="1403">
        <v>2.5113884183038681E-2</v>
      </c>
      <c r="AA1430" s="1411">
        <v>2.5089841779137867E-2</v>
      </c>
    </row>
    <row r="1431" spans="19:27" x14ac:dyDescent="0.2">
      <c r="S1431" s="399"/>
      <c r="T1431" s="1401"/>
      <c r="W1431" s="864" t="str">
        <f t="shared" si="31"/>
        <v>1w</v>
      </c>
      <c r="X1431" s="1405">
        <f>_xll.qlCalendarAdvance(Calendar,X1430,W1431,"f",FALSE)</f>
        <v>49214</v>
      </c>
      <c r="Y1431" s="1404">
        <f>_xll.qlCalendarAdvance(Calendar,X1431,NDays&amp;"D")</f>
        <v>49214</v>
      </c>
      <c r="Z1431" s="1403">
        <v>2.5105569266654502E-2</v>
      </c>
      <c r="AA1431" s="1411">
        <v>2.5081474708531504E-2</v>
      </c>
    </row>
    <row r="1432" spans="19:27" x14ac:dyDescent="0.2">
      <c r="S1432" s="399"/>
      <c r="T1432" s="1401"/>
      <c r="W1432" s="864" t="str">
        <f t="shared" si="31"/>
        <v>1w</v>
      </c>
      <c r="X1432" s="1405">
        <f>_xll.qlCalendarAdvance(Calendar,X1431,W1432,"f",FALSE)</f>
        <v>49221</v>
      </c>
      <c r="Y1432" s="1404">
        <f>_xll.qlCalendarAdvance(Calendar,X1432,NDays&amp;"D")</f>
        <v>49221</v>
      </c>
      <c r="Z1432" s="1403">
        <v>2.5097541932647596E-2</v>
      </c>
      <c r="AA1432" s="1411">
        <v>2.5073123709321576E-2</v>
      </c>
    </row>
    <row r="1433" spans="19:27" x14ac:dyDescent="0.2">
      <c r="S1433" s="399"/>
      <c r="T1433" s="1401"/>
      <c r="W1433" s="864" t="str">
        <f t="shared" si="31"/>
        <v>1w</v>
      </c>
      <c r="X1433" s="1405">
        <f>_xll.qlCalendarAdvance(Calendar,X1432,W1433,"f",FALSE)</f>
        <v>49228</v>
      </c>
      <c r="Y1433" s="1404">
        <f>_xll.qlCalendarAdvance(Calendar,X1433,NDays&amp;"D")</f>
        <v>49228</v>
      </c>
      <c r="Z1433" s="1403">
        <v>2.5089259980732904E-2</v>
      </c>
      <c r="AA1433" s="1411">
        <v>2.5064788781751224E-2</v>
      </c>
    </row>
    <row r="1434" spans="19:27" x14ac:dyDescent="0.2">
      <c r="S1434" s="399"/>
      <c r="T1434" s="1401"/>
      <c r="W1434" s="864" t="str">
        <f t="shared" ref="W1434:W1497" si="32">W1433</f>
        <v>1w</v>
      </c>
      <c r="X1434" s="1405">
        <f>_xll.qlCalendarAdvance(Calendar,X1433,W1434,"f",FALSE)</f>
        <v>49235</v>
      </c>
      <c r="Y1434" s="1404">
        <f>_xll.qlCalendarAdvance(Calendar,X1434,NDays&amp;"D")</f>
        <v>49235</v>
      </c>
      <c r="Z1434" s="1403">
        <v>2.5080994217840113E-2</v>
      </c>
      <c r="AA1434" s="1411">
        <v>2.50564699257394E-2</v>
      </c>
    </row>
    <row r="1435" spans="19:27" x14ac:dyDescent="0.2">
      <c r="S1435" s="399"/>
      <c r="T1435" s="1401"/>
      <c r="W1435" s="864" t="str">
        <f t="shared" si="32"/>
        <v>1w</v>
      </c>
      <c r="X1435" s="1405">
        <f>_xll.qlCalendarAdvance(Calendar,X1434,W1435,"f",FALSE)</f>
        <v>49242</v>
      </c>
      <c r="Y1435" s="1404">
        <f>_xll.qlCalendarAdvance(Calendar,X1435,NDays&amp;"D")</f>
        <v>49242</v>
      </c>
      <c r="Z1435" s="1403">
        <v>2.5072744643870555E-2</v>
      </c>
      <c r="AA1435" s="1411">
        <v>2.5048167141286104E-2</v>
      </c>
    </row>
    <row r="1436" spans="19:27" x14ac:dyDescent="0.2">
      <c r="S1436" s="399"/>
      <c r="T1436" s="1401"/>
      <c r="W1436" s="864" t="str">
        <f t="shared" si="32"/>
        <v>1w</v>
      </c>
      <c r="X1436" s="1405">
        <f>_xll.qlCalendarAdvance(Calendar,X1435,W1436,"f",FALSE)</f>
        <v>49249</v>
      </c>
      <c r="Y1436" s="1404">
        <f>_xll.qlCalendarAdvance(Calendar,X1436,NDays&amp;"D")</f>
        <v>49249</v>
      </c>
      <c r="Z1436" s="1403">
        <v>2.5064511258722038E-2</v>
      </c>
      <c r="AA1436" s="1411">
        <v>2.503988042831029E-2</v>
      </c>
    </row>
    <row r="1437" spans="19:27" x14ac:dyDescent="0.2">
      <c r="S1437" s="399"/>
      <c r="T1437" s="1401"/>
      <c r="W1437" s="864" t="str">
        <f t="shared" si="32"/>
        <v>1w</v>
      </c>
      <c r="X1437" s="1405">
        <f>_xll.qlCalendarAdvance(Calendar,X1436,W1437,"f",FALSE)</f>
        <v>49256</v>
      </c>
      <c r="Y1437" s="1404">
        <f>_xll.qlCalendarAdvance(Calendar,X1437,NDays&amp;"D")</f>
        <v>49256</v>
      </c>
      <c r="Z1437" s="1403">
        <v>2.5056294062295904E-2</v>
      </c>
      <c r="AA1437" s="1411">
        <v>2.5031609786893005E-2</v>
      </c>
    </row>
    <row r="1438" spans="19:27" x14ac:dyDescent="0.2">
      <c r="S1438" s="399"/>
      <c r="T1438" s="1401"/>
      <c r="W1438" s="864" t="str">
        <f t="shared" si="32"/>
        <v>1w</v>
      </c>
      <c r="X1438" s="1405">
        <f>_xll.qlCalendarAdvance(Calendar,X1437,W1438,"f",FALSE)</f>
        <v>49263</v>
      </c>
      <c r="Y1438" s="1404">
        <f>_xll.qlCalendarAdvance(Calendar,X1438,NDays&amp;"D")</f>
        <v>49263</v>
      </c>
      <c r="Z1438" s="1403">
        <v>2.5048093054490839E-2</v>
      </c>
      <c r="AA1438" s="1411">
        <v>2.5023355217034249E-2</v>
      </c>
    </row>
    <row r="1439" spans="19:27" x14ac:dyDescent="0.2">
      <c r="S1439" s="399"/>
      <c r="T1439" s="1401"/>
      <c r="W1439" s="864" t="str">
        <f t="shared" si="32"/>
        <v>1w</v>
      </c>
      <c r="X1439" s="1405">
        <f>_xll.qlCalendarAdvance(Calendar,X1438,W1439,"f",FALSE)</f>
        <v>49270</v>
      </c>
      <c r="Y1439" s="1404">
        <f>_xll.qlCalendarAdvance(Calendar,X1439,NDays&amp;"D")</f>
        <v>49270</v>
      </c>
      <c r="Z1439" s="1403">
        <v>2.5039908235209064E-2</v>
      </c>
      <c r="AA1439" s="1411">
        <v>2.5015116718734021E-2</v>
      </c>
    </row>
    <row r="1440" spans="19:27" x14ac:dyDescent="0.2">
      <c r="S1440" s="399"/>
      <c r="T1440" s="1401"/>
      <c r="W1440" s="864" t="str">
        <f t="shared" si="32"/>
        <v>1w</v>
      </c>
      <c r="X1440" s="1405">
        <f>_xll.qlCalendarAdvance(Calendar,X1439,W1440,"f",FALSE)</f>
        <v>49277</v>
      </c>
      <c r="Y1440" s="1404">
        <f>_xll.qlCalendarAdvance(Calendar,X1440,NDays&amp;"D")</f>
        <v>49277</v>
      </c>
      <c r="Z1440" s="1403">
        <v>2.503146346427932E-2</v>
      </c>
      <c r="AA1440" s="1411">
        <v>2.5006894291830228E-2</v>
      </c>
    </row>
    <row r="1441" spans="19:27" x14ac:dyDescent="0.2">
      <c r="S1441" s="399"/>
      <c r="T1441" s="1401"/>
      <c r="W1441" s="864" t="str">
        <f t="shared" si="32"/>
        <v>1w</v>
      </c>
      <c r="X1441" s="1405">
        <f>_xll.qlCalendarAdvance(Calendar,X1440,W1441,"f",FALSE)</f>
        <v>49284</v>
      </c>
      <c r="Y1441" s="1404">
        <f>_xll.qlCalendarAdvance(Calendar,X1441,NDays&amp;"D")</f>
        <v>49284</v>
      </c>
      <c r="Z1441" s="1403">
        <v>2.5023033753642381E-2</v>
      </c>
      <c r="AA1441" s="1411">
        <v>2.4998687936647057E-2</v>
      </c>
    </row>
    <row r="1442" spans="19:27" x14ac:dyDescent="0.2">
      <c r="S1442" s="399"/>
      <c r="T1442" s="1401"/>
      <c r="W1442" s="864" t="str">
        <f t="shared" si="32"/>
        <v>1w</v>
      </c>
      <c r="X1442" s="1405">
        <f>_xll.qlCalendarAdvance(Calendar,X1441,W1442,"f",FALSE)</f>
        <v>49291</v>
      </c>
      <c r="Y1442" s="1404">
        <f>_xll.qlCalendarAdvance(Calendar,X1442,NDays&amp;"D")</f>
        <v>49291</v>
      </c>
      <c r="Z1442" s="1403">
        <v>2.5014896298958863E-2</v>
      </c>
      <c r="AA1442" s="1411">
        <v>2.4990497652941368E-2</v>
      </c>
    </row>
    <row r="1443" spans="19:27" x14ac:dyDescent="0.2">
      <c r="S1443" s="399"/>
      <c r="T1443" s="1401"/>
      <c r="W1443" s="864" t="str">
        <f t="shared" si="32"/>
        <v>1w</v>
      </c>
      <c r="X1443" s="1405">
        <f>_xll.qlCalendarAdvance(Calendar,X1442,W1443,"f",FALSE)</f>
        <v>49298</v>
      </c>
      <c r="Y1443" s="1404">
        <f>_xll.qlCalendarAdvance(Calendar,X1443,NDays&amp;"D")</f>
        <v>49298</v>
      </c>
      <c r="Z1443" s="1403">
        <v>2.5006775029841673E-2</v>
      </c>
      <c r="AA1443" s="1411">
        <v>2.4982323440713161E-2</v>
      </c>
    </row>
    <row r="1444" spans="19:27" x14ac:dyDescent="0.2">
      <c r="S1444" s="399"/>
      <c r="T1444" s="1401"/>
      <c r="W1444" s="864" t="str">
        <f t="shared" si="32"/>
        <v>1w</v>
      </c>
      <c r="X1444" s="1405">
        <f>_xll.qlCalendarAdvance(Calendar,X1443,W1444,"f",FALSE)</f>
        <v>49305</v>
      </c>
      <c r="Y1444" s="1404">
        <f>_xll.qlCalendarAdvance(Calendar,X1444,NDays&amp;"D")</f>
        <v>49305</v>
      </c>
      <c r="Z1444" s="1403">
        <v>2.4998669946197163E-2</v>
      </c>
      <c r="AA1444" s="1411">
        <v>2.4974165300043483E-2</v>
      </c>
    </row>
    <row r="1445" spans="19:27" x14ac:dyDescent="0.2">
      <c r="S1445" s="399"/>
      <c r="T1445" s="1401"/>
      <c r="W1445" s="864" t="str">
        <f t="shared" si="32"/>
        <v>1w</v>
      </c>
      <c r="X1445" s="1405">
        <f>_xll.qlCalendarAdvance(Calendar,X1444,W1445,"f",FALSE)</f>
        <v>49312</v>
      </c>
      <c r="Y1445" s="1404">
        <f>_xll.qlCalendarAdvance(Calendar,X1445,NDays&amp;"D")</f>
        <v>49312</v>
      </c>
      <c r="Z1445" s="1403">
        <v>2.4990581047927174E-2</v>
      </c>
      <c r="AA1445" s="1411">
        <v>2.4966023230932333E-2</v>
      </c>
    </row>
    <row r="1446" spans="19:27" x14ac:dyDescent="0.2">
      <c r="S1446" s="399"/>
      <c r="T1446" s="1401"/>
      <c r="W1446" s="864" t="str">
        <f t="shared" si="32"/>
        <v>1w</v>
      </c>
      <c r="X1446" s="1405">
        <f>_xll.qlCalendarAdvance(Calendar,X1445,W1446,"f",FALSE)</f>
        <v>49319</v>
      </c>
      <c r="Y1446" s="1404">
        <f>_xll.qlCalendarAdvance(Calendar,X1446,NDays&amp;"D")</f>
        <v>49319</v>
      </c>
      <c r="Z1446" s="1403">
        <v>2.4982508334936256E-2</v>
      </c>
      <c r="AA1446" s="1411">
        <v>2.4957897233379711E-2</v>
      </c>
    </row>
    <row r="1447" spans="19:27" x14ac:dyDescent="0.2">
      <c r="S1447" s="399"/>
      <c r="T1447" s="1401"/>
      <c r="W1447" s="864" t="str">
        <f t="shared" si="32"/>
        <v>1w</v>
      </c>
      <c r="X1447" s="1405">
        <f>_xll.qlCalendarAdvance(Calendar,X1446,W1447,"f",FALSE)</f>
        <v>49326</v>
      </c>
      <c r="Y1447" s="1404">
        <f>_xll.qlCalendarAdvance(Calendar,X1447,NDays&amp;"D")</f>
        <v>49326</v>
      </c>
      <c r="Z1447" s="1403">
        <v>2.4974451807127148E-2</v>
      </c>
      <c r="AA1447" s="1411">
        <v>2.4949787307304572E-2</v>
      </c>
    </row>
    <row r="1448" spans="19:27" x14ac:dyDescent="0.2">
      <c r="S1448" s="399"/>
      <c r="T1448" s="1401"/>
      <c r="W1448" s="864" t="str">
        <f t="shared" si="32"/>
        <v>1w</v>
      </c>
      <c r="X1448" s="1405">
        <f>_xll.qlCalendarAdvance(Calendar,X1447,W1448,"f",FALSE)</f>
        <v>49333</v>
      </c>
      <c r="Y1448" s="1404">
        <f>_xll.qlCalendarAdvance(Calendar,X1448,NDays&amp;"D")</f>
        <v>49333</v>
      </c>
      <c r="Z1448" s="1403">
        <v>2.4966411464405296E-2</v>
      </c>
      <c r="AA1448" s="1411">
        <v>2.4941693452787961E-2</v>
      </c>
    </row>
    <row r="1449" spans="19:27" x14ac:dyDescent="0.2">
      <c r="S1449" s="399"/>
      <c r="T1449" s="1401"/>
      <c r="W1449" s="864" t="str">
        <f t="shared" si="32"/>
        <v>1w</v>
      </c>
      <c r="X1449" s="1405">
        <f>_xll.qlCalendarAdvance(Calendar,X1448,W1449,"f",FALSE)</f>
        <v>49340</v>
      </c>
      <c r="Y1449" s="1404">
        <f>_xll.qlCalendarAdvance(Calendar,X1449,NDays&amp;"D")</f>
        <v>49340</v>
      </c>
      <c r="Z1449" s="1403">
        <v>2.4958105871960481E-2</v>
      </c>
      <c r="AA1449" s="1411">
        <v>2.4933615669748832E-2</v>
      </c>
    </row>
    <row r="1450" spans="19:27" x14ac:dyDescent="0.2">
      <c r="S1450" s="399"/>
      <c r="T1450" s="1401"/>
      <c r="W1450" s="864" t="str">
        <f t="shared" si="32"/>
        <v>1w</v>
      </c>
      <c r="X1450" s="1405">
        <f>_xll.qlCalendarAdvance(Calendar,X1449,W1450,"f",FALSE)</f>
        <v>49347</v>
      </c>
      <c r="Y1450" s="1404">
        <f>_xll.qlCalendarAdvance(Calendar,X1450,NDays&amp;"D")</f>
        <v>49347</v>
      </c>
      <c r="Z1450" s="1403">
        <v>2.4950379333839753E-2</v>
      </c>
      <c r="AA1450" s="1411">
        <v>2.4925553958268232E-2</v>
      </c>
    </row>
    <row r="1451" spans="19:27" x14ac:dyDescent="0.2">
      <c r="S1451" s="399"/>
      <c r="T1451" s="1401"/>
      <c r="W1451" s="864" t="str">
        <f t="shared" si="32"/>
        <v>1w</v>
      </c>
      <c r="X1451" s="1405">
        <f>_xll.qlCalendarAdvance(Calendar,X1450,W1451,"f",FALSE)</f>
        <v>49354</v>
      </c>
      <c r="Y1451" s="1404">
        <f>_xll.qlCalendarAdvance(Calendar,X1451,NDays&amp;"D")</f>
        <v>49354</v>
      </c>
      <c r="Z1451" s="1403">
        <v>2.4942104889479493E-2</v>
      </c>
      <c r="AA1451" s="1411">
        <v>2.4917508318265114E-2</v>
      </c>
    </row>
    <row r="1452" spans="19:27" x14ac:dyDescent="0.2">
      <c r="S1452" s="399"/>
      <c r="T1452" s="1401"/>
      <c r="W1452" s="864" t="str">
        <f t="shared" si="32"/>
        <v>1w</v>
      </c>
      <c r="X1452" s="1405">
        <f>_xll.qlCalendarAdvance(Calendar,X1451,W1452,"f",FALSE)</f>
        <v>49361</v>
      </c>
      <c r="Y1452" s="1404">
        <f>_xll.qlCalendarAdvance(Calendar,X1452,NDays&amp;"D")</f>
        <v>49361</v>
      </c>
      <c r="Z1452" s="1403">
        <v>2.4934128673440942E-2</v>
      </c>
      <c r="AA1452" s="1411">
        <v>2.490947874990157E-2</v>
      </c>
    </row>
    <row r="1453" spans="19:27" x14ac:dyDescent="0.2">
      <c r="S1453" s="399"/>
      <c r="T1453" s="1401"/>
      <c r="W1453" s="864" t="str">
        <f t="shared" si="32"/>
        <v>1w</v>
      </c>
      <c r="X1453" s="1405">
        <f>_xll.qlCalendarAdvance(Calendar,X1452,W1453,"f",FALSE)</f>
        <v>49368</v>
      </c>
      <c r="Y1453" s="1404">
        <f>_xll.qlCalendarAdvance(Calendar,X1453,NDays&amp;"D")</f>
        <v>49368</v>
      </c>
      <c r="Z1453" s="1403">
        <v>2.4927020504745556E-2</v>
      </c>
      <c r="AA1453" s="1411">
        <v>2.4901465252934463E-2</v>
      </c>
    </row>
    <row r="1454" spans="19:27" x14ac:dyDescent="0.2">
      <c r="S1454" s="399"/>
      <c r="T1454" s="1401"/>
      <c r="W1454" s="864" t="str">
        <f t="shared" si="32"/>
        <v>1w</v>
      </c>
      <c r="X1454" s="1405">
        <f>_xll.qlCalendarAdvance(Calendar,X1453,W1454,"f",FALSE)</f>
        <v>49375</v>
      </c>
      <c r="Y1454" s="1404">
        <f>_xll.qlCalendarAdvance(Calendar,X1454,NDays&amp;"D")</f>
        <v>49375</v>
      </c>
      <c r="Z1454" s="1403">
        <v>2.4919078501468885E-2</v>
      </c>
      <c r="AA1454" s="1411">
        <v>2.4893467827525884E-2</v>
      </c>
    </row>
    <row r="1455" spans="19:27" x14ac:dyDescent="0.2">
      <c r="S1455" s="399"/>
      <c r="T1455" s="1401"/>
      <c r="W1455" s="864" t="str">
        <f t="shared" si="32"/>
        <v>1w</v>
      </c>
      <c r="X1455" s="1405">
        <f>_xll.qlCalendarAdvance(Calendar,X1454,W1455,"f",FALSE)</f>
        <v>49382</v>
      </c>
      <c r="Y1455" s="1404">
        <f>_xll.qlCalendarAdvance(Calendar,X1455,NDays&amp;"D")</f>
        <v>49382</v>
      </c>
      <c r="Z1455" s="1403">
        <v>2.4911152685147431E-2</v>
      </c>
      <c r="AA1455" s="1411">
        <v>2.4885486473675833E-2</v>
      </c>
    </row>
    <row r="1456" spans="19:27" x14ac:dyDescent="0.2">
      <c r="S1456" s="399"/>
      <c r="T1456" s="1401"/>
      <c r="W1456" s="864" t="str">
        <f t="shared" si="32"/>
        <v>1w</v>
      </c>
      <c r="X1456" s="1405">
        <f>_xll.qlCalendarAdvance(Calendar,X1455,W1456,"f",FALSE)</f>
        <v>49389</v>
      </c>
      <c r="Y1456" s="1404">
        <f>_xll.qlCalendarAdvance(Calendar,X1456,NDays&amp;"D")</f>
        <v>49389</v>
      </c>
      <c r="Z1456" s="1403">
        <v>2.490324305568253E-2</v>
      </c>
      <c r="AA1456" s="1411">
        <v>2.4877521191303265E-2</v>
      </c>
    </row>
    <row r="1457" spans="19:27" x14ac:dyDescent="0.2">
      <c r="S1457" s="399"/>
      <c r="T1457" s="1401"/>
      <c r="W1457" s="864" t="str">
        <f t="shared" si="32"/>
        <v>1w</v>
      </c>
      <c r="X1457" s="1405">
        <f>_xll.qlCalendarAdvance(Calendar,X1456,W1457,"f",FALSE)</f>
        <v>49396</v>
      </c>
      <c r="Y1457" s="1404">
        <f>_xll.qlCalendarAdvance(Calendar,X1457,NDays&amp;"D")</f>
        <v>49396</v>
      </c>
      <c r="Z1457" s="1403">
        <v>2.4895349616127514E-2</v>
      </c>
      <c r="AA1457" s="1411">
        <v>2.4869571980570271E-2</v>
      </c>
    </row>
    <row r="1458" spans="19:27" x14ac:dyDescent="0.2">
      <c r="S1458" s="399"/>
      <c r="T1458" s="1401"/>
      <c r="W1458" s="864" t="str">
        <f t="shared" si="32"/>
        <v>1w</v>
      </c>
      <c r="X1458" s="1405">
        <f>_xll.qlCalendarAdvance(Calendar,X1457,W1458,"f",FALSE)</f>
        <v>49403</v>
      </c>
      <c r="Y1458" s="1404">
        <f>_xll.qlCalendarAdvance(Calendar,X1458,NDays&amp;"D")</f>
        <v>49403</v>
      </c>
      <c r="Z1458" s="1403">
        <v>2.4887185326202765E-2</v>
      </c>
      <c r="AA1458" s="1411">
        <v>2.4861638841233713E-2</v>
      </c>
    </row>
    <row r="1459" spans="19:27" x14ac:dyDescent="0.2">
      <c r="S1459" s="399"/>
      <c r="T1459" s="1401"/>
      <c r="W1459" s="864" t="str">
        <f t="shared" si="32"/>
        <v>1w</v>
      </c>
      <c r="X1459" s="1405">
        <f>_xll.qlCalendarAdvance(Calendar,X1458,W1459,"f",FALSE)</f>
        <v>49410</v>
      </c>
      <c r="Y1459" s="1404">
        <f>_xll.qlCalendarAdvance(Calendar,X1459,NDays&amp;"D")</f>
        <v>49410</v>
      </c>
      <c r="Z1459" s="1403">
        <v>2.4879324031681312E-2</v>
      </c>
      <c r="AA1459" s="1411">
        <v>2.4853721773455684E-2</v>
      </c>
    </row>
    <row r="1460" spans="19:27" x14ac:dyDescent="0.2">
      <c r="S1460" s="399"/>
      <c r="T1460" s="1401"/>
      <c r="W1460" s="864" t="str">
        <f t="shared" si="32"/>
        <v>1w</v>
      </c>
      <c r="X1460" s="1405">
        <f>_xll.qlCalendarAdvance(Calendar,X1459,W1460,"f",FALSE)</f>
        <v>49417</v>
      </c>
      <c r="Y1460" s="1404">
        <f>_xll.qlCalendarAdvance(Calendar,X1460,NDays&amp;"D")</f>
        <v>49417</v>
      </c>
      <c r="Z1460" s="1403">
        <v>2.4871479476735674E-2</v>
      </c>
      <c r="AA1460" s="1411">
        <v>2.484582077707409E-2</v>
      </c>
    </row>
    <row r="1461" spans="19:27" x14ac:dyDescent="0.2">
      <c r="S1461" s="399"/>
      <c r="T1461" s="1401"/>
      <c r="W1461" s="864" t="str">
        <f t="shared" si="32"/>
        <v>1w</v>
      </c>
      <c r="X1461" s="1405">
        <f>_xll.qlCalendarAdvance(Calendar,X1460,W1461,"f",FALSE)</f>
        <v>49424</v>
      </c>
      <c r="Y1461" s="1404">
        <f>_xll.qlCalendarAdvance(Calendar,X1461,NDays&amp;"D")</f>
        <v>49424</v>
      </c>
      <c r="Z1461" s="1403">
        <v>2.4863651903805562E-2</v>
      </c>
      <c r="AA1461" s="1411">
        <v>2.4837935852332071E-2</v>
      </c>
    </row>
    <row r="1462" spans="19:27" x14ac:dyDescent="0.2">
      <c r="S1462" s="399"/>
      <c r="T1462" s="1401"/>
      <c r="W1462" s="864" t="str">
        <f t="shared" si="32"/>
        <v>1w</v>
      </c>
      <c r="X1462" s="1405">
        <f>_xll.qlCalendarAdvance(Calendar,X1461,W1462,"f",FALSE)</f>
        <v>49431</v>
      </c>
      <c r="Y1462" s="1404">
        <f>_xll.qlCalendarAdvance(Calendar,X1462,NDays&amp;"D")</f>
        <v>49431</v>
      </c>
      <c r="Z1462" s="1403">
        <v>2.4856131594311142E-2</v>
      </c>
      <c r="AA1462" s="1411">
        <v>2.4830066999148581E-2</v>
      </c>
    </row>
    <row r="1463" spans="19:27" x14ac:dyDescent="0.2">
      <c r="S1463" s="399"/>
      <c r="T1463" s="1401"/>
      <c r="W1463" s="864" t="str">
        <f t="shared" si="32"/>
        <v>1w</v>
      </c>
      <c r="X1463" s="1405">
        <f>_xll.qlCalendarAdvance(Calendar,X1462,W1463,"f",FALSE)</f>
        <v>49438</v>
      </c>
      <c r="Y1463" s="1404">
        <f>_xll.qlCalendarAdvance(Calendar,X1463,NDays&amp;"D")</f>
        <v>49438</v>
      </c>
      <c r="Z1463" s="1403">
        <v>2.4848339496388448E-2</v>
      </c>
      <c r="AA1463" s="1411">
        <v>2.4822214217442573E-2</v>
      </c>
    </row>
    <row r="1464" spans="19:27" x14ac:dyDescent="0.2">
      <c r="S1464" s="399"/>
      <c r="T1464" s="1401"/>
      <c r="W1464" s="864" t="str">
        <f t="shared" si="32"/>
        <v>1w</v>
      </c>
      <c r="X1464" s="1405">
        <f>_xll.qlCalendarAdvance(Calendar,X1463,W1464,"f",FALSE)</f>
        <v>49445</v>
      </c>
      <c r="Y1464" s="1404">
        <f>_xll.qlCalendarAdvance(Calendar,X1464,NDays&amp;"D")</f>
        <v>49445</v>
      </c>
      <c r="Z1464" s="1403">
        <v>2.4840565126841945E-2</v>
      </c>
      <c r="AA1464" s="1411">
        <v>2.4814377507133001E-2</v>
      </c>
    </row>
    <row r="1465" spans="19:27" x14ac:dyDescent="0.2">
      <c r="S1465" s="399"/>
      <c r="T1465" s="1401"/>
      <c r="W1465" s="864" t="str">
        <f t="shared" si="32"/>
        <v>1w</v>
      </c>
      <c r="X1465" s="1405">
        <f>_xll.qlCalendarAdvance(Calendar,X1464,W1465,"f",FALSE)</f>
        <v>49452</v>
      </c>
      <c r="Y1465" s="1404">
        <f>_xll.qlCalendarAdvance(Calendar,X1465,NDays&amp;"D")</f>
        <v>49452</v>
      </c>
      <c r="Z1465" s="1403">
        <v>2.4832808725480538E-2</v>
      </c>
      <c r="AA1465" s="1411">
        <v>2.4806556868463003E-2</v>
      </c>
    </row>
    <row r="1466" spans="19:27" x14ac:dyDescent="0.2">
      <c r="S1466" s="399"/>
      <c r="T1466" s="1401"/>
      <c r="W1466" s="864" t="str">
        <f t="shared" si="32"/>
        <v>1w</v>
      </c>
      <c r="X1466" s="1405">
        <f>_xll.qlCalendarAdvance(Calendar,X1465,W1466,"f",FALSE)</f>
        <v>49459</v>
      </c>
      <c r="Y1466" s="1404">
        <f>_xll.qlCalendarAdvance(Calendar,X1466,NDays&amp;"D")</f>
        <v>49459</v>
      </c>
      <c r="Z1466" s="1403">
        <v>2.4825070532112237E-2</v>
      </c>
      <c r="AA1466" s="1411">
        <v>2.4798752301270488E-2</v>
      </c>
    </row>
    <row r="1467" spans="19:27" x14ac:dyDescent="0.2">
      <c r="S1467" s="399"/>
      <c r="T1467" s="1401"/>
      <c r="W1467" s="864" t="str">
        <f t="shared" si="32"/>
        <v>1w</v>
      </c>
      <c r="X1467" s="1405">
        <f>_xll.qlCalendarAdvance(Calendar,X1466,W1467,"f",FALSE)</f>
        <v>49466</v>
      </c>
      <c r="Y1467" s="1404">
        <f>_xll.qlCalendarAdvance(Calendar,X1467,NDays&amp;"D")</f>
        <v>49466</v>
      </c>
      <c r="Z1467" s="1403">
        <v>2.4817350786541535E-2</v>
      </c>
      <c r="AA1467" s="1411">
        <v>2.4790963805555455E-2</v>
      </c>
    </row>
    <row r="1468" spans="19:27" x14ac:dyDescent="0.2">
      <c r="S1468" s="399"/>
      <c r="T1468" s="1401"/>
      <c r="W1468" s="864" t="str">
        <f t="shared" si="32"/>
        <v>1w</v>
      </c>
      <c r="X1468" s="1405">
        <f>_xll.qlCalendarAdvance(Calendar,X1467,W1468,"f",FALSE)</f>
        <v>49473</v>
      </c>
      <c r="Y1468" s="1404">
        <f>_xll.qlCalendarAdvance(Calendar,X1468,NDays&amp;"D")</f>
        <v>49473</v>
      </c>
      <c r="Z1468" s="1403">
        <v>2.4809649728574693E-2</v>
      </c>
      <c r="AA1468" s="1411">
        <v>2.478319138139895E-2</v>
      </c>
    </row>
    <row r="1469" spans="19:27" x14ac:dyDescent="0.2">
      <c r="S1469" s="399"/>
      <c r="T1469" s="1401"/>
      <c r="W1469" s="864" t="str">
        <f t="shared" si="32"/>
        <v>1w</v>
      </c>
      <c r="X1469" s="1405">
        <f>_xll.qlCalendarAdvance(Calendar,X1468,W1469,"f",FALSE)</f>
        <v>49480</v>
      </c>
      <c r="Y1469" s="1404">
        <f>_xll.qlCalendarAdvance(Calendar,X1469,NDays&amp;"D")</f>
        <v>49480</v>
      </c>
      <c r="Z1469" s="1403">
        <v>2.4801967598010913E-2</v>
      </c>
      <c r="AA1469" s="1411">
        <v>2.4775435028638881E-2</v>
      </c>
    </row>
    <row r="1470" spans="19:27" x14ac:dyDescent="0.2">
      <c r="S1470" s="399"/>
      <c r="T1470" s="1401"/>
      <c r="W1470" s="864" t="str">
        <f t="shared" si="32"/>
        <v>1w</v>
      </c>
      <c r="X1470" s="1405">
        <f>_xll.qlCalendarAdvance(Calendar,X1469,W1470,"f",FALSE)</f>
        <v>49487</v>
      </c>
      <c r="Y1470" s="1404">
        <f>_xll.qlCalendarAdvance(Calendar,X1470,NDays&amp;"D")</f>
        <v>49487</v>
      </c>
      <c r="Z1470" s="1403">
        <v>2.4794304633721773E-2</v>
      </c>
      <c r="AA1470" s="1411">
        <v>2.4767694949971997E-2</v>
      </c>
    </row>
    <row r="1471" spans="19:27" x14ac:dyDescent="0.2">
      <c r="S1471" s="399"/>
      <c r="T1471" s="1401"/>
      <c r="W1471" s="864" t="str">
        <f t="shared" si="32"/>
        <v>1w</v>
      </c>
      <c r="X1471" s="1405">
        <f>_xll.qlCalendarAdvance(Calendar,X1470,W1471,"f",FALSE)</f>
        <v>49494</v>
      </c>
      <c r="Y1471" s="1404">
        <f>_xll.qlCalendarAdvance(Calendar,X1471,NDays&amp;"D")</f>
        <v>49494</v>
      </c>
      <c r="Z1471" s="1403">
        <v>2.4786660993322031E-2</v>
      </c>
      <c r="AA1471" s="1411">
        <v>2.4759973426445869E-2</v>
      </c>
    </row>
    <row r="1472" spans="19:27" x14ac:dyDescent="0.2">
      <c r="S1472" s="399"/>
      <c r="T1472" s="1401"/>
      <c r="W1472" s="864" t="str">
        <f t="shared" si="32"/>
        <v>1w</v>
      </c>
      <c r="X1472" s="1405">
        <f>_xll.qlCalendarAdvance(Calendar,X1471,W1472,"f",FALSE)</f>
        <v>49501</v>
      </c>
      <c r="Y1472" s="1404">
        <f>_xll.qlCalendarAdvance(Calendar,X1472,NDays&amp;"D")</f>
        <v>49501</v>
      </c>
      <c r="Z1472" s="1403">
        <v>2.4779036691270517E-2</v>
      </c>
      <c r="AA1472" s="1411">
        <v>2.4752271107970625E-2</v>
      </c>
    </row>
    <row r="1473" spans="19:27" x14ac:dyDescent="0.2">
      <c r="S1473" s="399"/>
      <c r="T1473" s="1401"/>
      <c r="W1473" s="864" t="str">
        <f t="shared" si="32"/>
        <v>1w</v>
      </c>
      <c r="X1473" s="1405">
        <f>_xll.qlCalendarAdvance(Calendar,X1472,W1473,"f",FALSE)</f>
        <v>49508</v>
      </c>
      <c r="Y1473" s="1404">
        <f>_xll.qlCalendarAdvance(Calendar,X1473,NDays&amp;"D")</f>
        <v>49508</v>
      </c>
      <c r="Z1473" s="1403">
        <v>2.4771431727458E-2</v>
      </c>
      <c r="AA1473" s="1411">
        <v>2.4744587994870448E-2</v>
      </c>
    </row>
    <row r="1474" spans="19:27" x14ac:dyDescent="0.2">
      <c r="S1474" s="399"/>
      <c r="T1474" s="1401"/>
      <c r="W1474" s="864" t="str">
        <f t="shared" si="32"/>
        <v>1w</v>
      </c>
      <c r="X1474" s="1405">
        <f>_xll.qlCalendarAdvance(Calendar,X1473,W1474,"f",FALSE)</f>
        <v>49515</v>
      </c>
      <c r="Y1474" s="1404">
        <f>_xll.qlCalendarAdvance(Calendar,X1474,NDays&amp;"D")</f>
        <v>49515</v>
      </c>
      <c r="Z1474" s="1403">
        <v>2.4763846101773474E-2</v>
      </c>
      <c r="AA1474" s="1411">
        <v>2.4736924086983247E-2</v>
      </c>
    </row>
    <row r="1475" spans="19:27" x14ac:dyDescent="0.2">
      <c r="S1475" s="399"/>
      <c r="T1475" s="1401"/>
      <c r="W1475" s="864" t="str">
        <f t="shared" si="32"/>
        <v>1w</v>
      </c>
      <c r="X1475" s="1405">
        <f>_xll.qlCalendarAdvance(Calendar,X1474,W1475,"f",FALSE)</f>
        <v>49522</v>
      </c>
      <c r="Y1475" s="1404">
        <f>_xll.qlCalendarAdvance(Calendar,X1475,NDays&amp;"D")</f>
        <v>49522</v>
      </c>
      <c r="Z1475" s="1403">
        <v>2.4756279814106826E-2</v>
      </c>
      <c r="AA1475" s="1411">
        <v>2.4729279384309022E-2</v>
      </c>
    </row>
    <row r="1476" spans="19:27" x14ac:dyDescent="0.2">
      <c r="S1476" s="399"/>
      <c r="T1476" s="1401"/>
      <c r="W1476" s="864" t="str">
        <f t="shared" si="32"/>
        <v>1w</v>
      </c>
      <c r="X1476" s="1405">
        <f>_xll.qlCalendarAdvance(Calendar,X1475,W1476,"f",FALSE)</f>
        <v>49529</v>
      </c>
      <c r="Y1476" s="1404">
        <f>_xll.qlCalendarAdvance(Calendar,X1476,NDays&amp;"D")</f>
        <v>49529</v>
      </c>
      <c r="Z1476" s="1403">
        <v>2.4748732864347943E-2</v>
      </c>
      <c r="AA1476" s="1411">
        <v>2.4721653886928818E-2</v>
      </c>
    </row>
    <row r="1477" spans="19:27" x14ac:dyDescent="0.2">
      <c r="S1477" s="399"/>
      <c r="T1477" s="1401"/>
      <c r="W1477" s="864" t="str">
        <f t="shared" si="32"/>
        <v>1w</v>
      </c>
      <c r="X1477" s="1405">
        <f>_xll.qlCalendarAdvance(Calendar,X1476,W1477,"f",FALSE)</f>
        <v>49536</v>
      </c>
      <c r="Y1477" s="1404">
        <f>_xll.qlCalendarAdvance(Calendar,X1477,NDays&amp;"D")</f>
        <v>49536</v>
      </c>
      <c r="Z1477" s="1403">
        <v>2.4741205252387582E-2</v>
      </c>
      <c r="AA1477" s="1411">
        <v>2.471404759476159E-2</v>
      </c>
    </row>
    <row r="1478" spans="19:27" x14ac:dyDescent="0.2">
      <c r="S1478" s="399"/>
      <c r="T1478" s="1401"/>
      <c r="W1478" s="864" t="str">
        <f t="shared" si="32"/>
        <v>1w</v>
      </c>
      <c r="X1478" s="1405">
        <f>_xll.qlCalendarAdvance(Calendar,X1477,W1478,"f",FALSE)</f>
        <v>49543</v>
      </c>
      <c r="Y1478" s="1404">
        <f>_xll.qlCalendarAdvance(Calendar,X1478,NDays&amp;"D")</f>
        <v>49543</v>
      </c>
      <c r="Z1478" s="1403">
        <v>2.4733696978115626E-2</v>
      </c>
      <c r="AA1478" s="1411">
        <v>2.4706460507726291E-2</v>
      </c>
    </row>
    <row r="1479" spans="19:27" x14ac:dyDescent="0.2">
      <c r="S1479" s="399"/>
      <c r="T1479" s="1401"/>
      <c r="W1479" s="864" t="str">
        <f t="shared" si="32"/>
        <v>1w</v>
      </c>
      <c r="X1479" s="1405">
        <f>_xll.qlCalendarAdvance(Calendar,X1478,W1479,"f",FALSE)</f>
        <v>49550</v>
      </c>
      <c r="Y1479" s="1404">
        <f>_xll.qlCalendarAdvance(Calendar,X1479,NDays&amp;"D")</f>
        <v>49550</v>
      </c>
      <c r="Z1479" s="1403">
        <v>2.4726208041424603E-2</v>
      </c>
      <c r="AA1479" s="1411">
        <v>2.4698892625985014E-2</v>
      </c>
    </row>
    <row r="1480" spans="19:27" x14ac:dyDescent="0.2">
      <c r="S1480" s="399"/>
      <c r="T1480" s="1401"/>
      <c r="W1480" s="864" t="str">
        <f t="shared" si="32"/>
        <v>1w</v>
      </c>
      <c r="X1480" s="1405">
        <f>_xll.qlCalendarAdvance(Calendar,X1479,W1480,"f",FALSE)</f>
        <v>49557</v>
      </c>
      <c r="Y1480" s="1404">
        <f>_xll.qlCalendarAdvance(Calendar,X1480,NDays&amp;"D")</f>
        <v>49557</v>
      </c>
      <c r="Z1480" s="1403">
        <v>2.4718433044450587E-2</v>
      </c>
      <c r="AA1480" s="1411">
        <v>2.4691343949537758E-2</v>
      </c>
    </row>
    <row r="1481" spans="19:27" x14ac:dyDescent="0.2">
      <c r="S1481" s="399"/>
      <c r="T1481" s="1401"/>
      <c r="W1481" s="864" t="str">
        <f t="shared" si="32"/>
        <v>1w</v>
      </c>
      <c r="X1481" s="1405">
        <f>_xll.qlCalendarAdvance(Calendar,X1480,W1481,"f",FALSE)</f>
        <v>49564</v>
      </c>
      <c r="Y1481" s="1404">
        <f>_xll.qlCalendarAdvance(Calendar,X1481,NDays&amp;"D")</f>
        <v>49564</v>
      </c>
      <c r="Z1481" s="1403">
        <v>2.4710981904359417E-2</v>
      </c>
      <c r="AA1481" s="1411">
        <v>2.4683814478222432E-2</v>
      </c>
    </row>
    <row r="1482" spans="19:27" x14ac:dyDescent="0.2">
      <c r="S1482" s="399"/>
      <c r="T1482" s="1401"/>
      <c r="W1482" s="864" t="str">
        <f t="shared" si="32"/>
        <v>1w</v>
      </c>
      <c r="X1482" s="1405">
        <f>_xll.qlCalendarAdvance(Calendar,X1481,W1482,"f",FALSE)</f>
        <v>49571</v>
      </c>
      <c r="Y1482" s="1404">
        <f>_xll.qlCalendarAdvance(Calendar,X1482,NDays&amp;"D")</f>
        <v>49571</v>
      </c>
      <c r="Z1482" s="1403">
        <v>2.4703550100074391E-2</v>
      </c>
      <c r="AA1482" s="1411">
        <v>2.4676304212201128E-2</v>
      </c>
    </row>
    <row r="1483" spans="19:27" x14ac:dyDescent="0.2">
      <c r="S1483" s="399"/>
      <c r="T1483" s="1401"/>
      <c r="W1483" s="864" t="str">
        <f t="shared" si="32"/>
        <v>1w</v>
      </c>
      <c r="X1483" s="1405">
        <f>_xll.qlCalendarAdvance(Calendar,X1482,W1483,"f",FALSE)</f>
        <v>49578</v>
      </c>
      <c r="Y1483" s="1404">
        <f>_xll.qlCalendarAdvance(Calendar,X1483,NDays&amp;"D")</f>
        <v>49578</v>
      </c>
      <c r="Z1483" s="1403">
        <v>2.4696445668287759E-2</v>
      </c>
      <c r="AA1483" s="1411">
        <v>2.4668813151392799E-2</v>
      </c>
    </row>
    <row r="1484" spans="19:27" x14ac:dyDescent="0.2">
      <c r="S1484" s="399"/>
      <c r="T1484" s="1401"/>
      <c r="W1484" s="864" t="str">
        <f t="shared" si="32"/>
        <v>1w</v>
      </c>
      <c r="X1484" s="1405">
        <f>_xll.qlCalendarAdvance(Calendar,X1483,W1484,"f",FALSE)</f>
        <v>49585</v>
      </c>
      <c r="Y1484" s="1404">
        <f>_xll.qlCalendarAdvance(Calendar,X1484,NDays&amp;"D")</f>
        <v>49585</v>
      </c>
      <c r="Z1484" s="1403">
        <v>2.4689053417870786E-2</v>
      </c>
      <c r="AA1484" s="1411">
        <v>2.4661341295797445E-2</v>
      </c>
    </row>
    <row r="1485" spans="19:27" x14ac:dyDescent="0.2">
      <c r="S1485" s="399"/>
      <c r="T1485" s="1401"/>
      <c r="W1485" s="864" t="str">
        <f t="shared" si="32"/>
        <v>1w</v>
      </c>
      <c r="X1485" s="1405">
        <f>_xll.qlCalendarAdvance(Calendar,X1484,W1485,"f",FALSE)</f>
        <v>49592</v>
      </c>
      <c r="Y1485" s="1404">
        <f>_xll.qlCalendarAdvance(Calendar,X1485,NDays&amp;"D")</f>
        <v>49592</v>
      </c>
      <c r="Z1485" s="1403">
        <v>2.468168050438373E-2</v>
      </c>
      <c r="AA1485" s="1411">
        <v>2.4653888645415067E-2</v>
      </c>
    </row>
    <row r="1486" spans="19:27" x14ac:dyDescent="0.2">
      <c r="S1486" s="399"/>
      <c r="T1486" s="1401"/>
      <c r="W1486" s="864" t="str">
        <f t="shared" si="32"/>
        <v>1w</v>
      </c>
      <c r="X1486" s="1405">
        <f>_xll.qlCalendarAdvance(Calendar,X1485,W1486,"f",FALSE)</f>
        <v>49599</v>
      </c>
      <c r="Y1486" s="1404">
        <f>_xll.qlCalendarAdvance(Calendar,X1486,NDays&amp;"D")</f>
        <v>49599</v>
      </c>
      <c r="Z1486" s="1403">
        <v>2.4674326927722645E-2</v>
      </c>
      <c r="AA1486" s="1411">
        <v>2.4646455200326711E-2</v>
      </c>
    </row>
    <row r="1487" spans="19:27" x14ac:dyDescent="0.2">
      <c r="S1487" s="399"/>
      <c r="T1487" s="1401"/>
      <c r="W1487" s="864" t="str">
        <f t="shared" si="32"/>
        <v>1w</v>
      </c>
      <c r="X1487" s="1405">
        <f>_xll.qlCalendarAdvance(Calendar,X1486,W1487,"f",FALSE)</f>
        <v>49606</v>
      </c>
      <c r="Y1487" s="1404">
        <f>_xll.qlCalendarAdvance(Calendar,X1487,NDays&amp;"D")</f>
        <v>49606</v>
      </c>
      <c r="Z1487" s="1403">
        <v>2.4666992687778291E-2</v>
      </c>
      <c r="AA1487" s="1411">
        <v>2.4639040960370284E-2</v>
      </c>
    </row>
    <row r="1488" spans="19:27" x14ac:dyDescent="0.2">
      <c r="S1488" s="399"/>
      <c r="T1488" s="1401"/>
      <c r="W1488" s="864" t="str">
        <f t="shared" si="32"/>
        <v>1w</v>
      </c>
      <c r="X1488" s="1405">
        <f>_xll.qlCalendarAdvance(Calendar,X1487,W1488,"f",FALSE)</f>
        <v>49613</v>
      </c>
      <c r="Y1488" s="1404">
        <f>_xll.qlCalendarAdvance(Calendar,X1488,NDays&amp;"D")</f>
        <v>49613</v>
      </c>
      <c r="Z1488" s="1403">
        <v>2.465967778444584E-2</v>
      </c>
      <c r="AA1488" s="1411">
        <v>2.4631645925626833E-2</v>
      </c>
    </row>
    <row r="1489" spans="19:27" x14ac:dyDescent="0.2">
      <c r="S1489" s="399"/>
      <c r="T1489" s="1401"/>
      <c r="W1489" s="864" t="str">
        <f t="shared" si="32"/>
        <v>1w</v>
      </c>
      <c r="X1489" s="1405">
        <f>_xll.qlCalendarAdvance(Calendar,X1488,W1489,"f",FALSE)</f>
        <v>49620</v>
      </c>
      <c r="Y1489" s="1404">
        <f>_xll.qlCalendarAdvance(Calendar,X1489,NDays&amp;"D")</f>
        <v>49620</v>
      </c>
      <c r="Z1489" s="1403">
        <v>2.4652382217617813E-2</v>
      </c>
      <c r="AA1489" s="1411">
        <v>2.4624270096096357E-2</v>
      </c>
    </row>
    <row r="1490" spans="19:27" x14ac:dyDescent="0.2">
      <c r="S1490" s="399"/>
      <c r="T1490" s="1401"/>
      <c r="W1490" s="864" t="str">
        <f t="shared" si="32"/>
        <v>1w</v>
      </c>
      <c r="X1490" s="1405">
        <f>_xll.qlCalendarAdvance(Calendar,X1489,W1490,"f",FALSE)</f>
        <v>49627</v>
      </c>
      <c r="Y1490" s="1404">
        <f>_xll.qlCalendarAdvance(Calendar,X1490,NDays&amp;"D")</f>
        <v>49627</v>
      </c>
      <c r="Z1490" s="1403">
        <v>2.4645105987187624E-2</v>
      </c>
      <c r="AA1490" s="1411">
        <v>2.4616913471859903E-2</v>
      </c>
    </row>
    <row r="1491" spans="19:27" x14ac:dyDescent="0.2">
      <c r="S1491" s="399"/>
      <c r="T1491" s="1401"/>
      <c r="W1491" s="864" t="str">
        <f t="shared" si="32"/>
        <v>1w</v>
      </c>
      <c r="X1491" s="1405">
        <f>_xll.qlCalendarAdvance(Calendar,X1490,W1491,"f",FALSE)</f>
        <v>49634</v>
      </c>
      <c r="Y1491" s="1404">
        <f>_xll.qlCalendarAdvance(Calendar,X1491,NDays&amp;"D")</f>
        <v>49634</v>
      </c>
      <c r="Z1491" s="1403">
        <v>2.4637849093052194E-2</v>
      </c>
      <c r="AA1491" s="1411">
        <v>2.4609576052755378E-2</v>
      </c>
    </row>
    <row r="1492" spans="19:27" x14ac:dyDescent="0.2">
      <c r="S1492" s="399"/>
      <c r="T1492" s="1401"/>
      <c r="W1492" s="864" t="str">
        <f t="shared" si="32"/>
        <v>1w</v>
      </c>
      <c r="X1492" s="1405">
        <f>_xll.qlCalendarAdvance(Calendar,X1491,W1492,"f",FALSE)</f>
        <v>49641</v>
      </c>
      <c r="Y1492" s="1404">
        <f>_xll.qlCalendarAdvance(Calendar,X1492,NDays&amp;"D")</f>
        <v>49641</v>
      </c>
      <c r="Z1492" s="1403">
        <v>2.4630611535104936E-2</v>
      </c>
      <c r="AA1492" s="1411">
        <v>2.4602257839025921E-2</v>
      </c>
    </row>
    <row r="1493" spans="19:27" x14ac:dyDescent="0.2">
      <c r="S1493" s="399"/>
      <c r="T1493" s="1401"/>
      <c r="W1493" s="864" t="str">
        <f t="shared" si="32"/>
        <v>1w</v>
      </c>
      <c r="X1493" s="1405">
        <f>_xll.qlCalendarAdvance(Calendar,X1492,W1493,"f",FALSE)</f>
        <v>49648</v>
      </c>
      <c r="Y1493" s="1404">
        <f>_xll.qlCalendarAdvance(Calendar,X1493,NDays&amp;"D")</f>
        <v>49648</v>
      </c>
      <c r="Z1493" s="1403">
        <v>2.4623076385814527E-2</v>
      </c>
      <c r="AA1493" s="1411">
        <v>2.4594958830428393E-2</v>
      </c>
    </row>
    <row r="1494" spans="19:27" x14ac:dyDescent="0.2">
      <c r="S1494" s="399"/>
      <c r="T1494" s="1401"/>
      <c r="W1494" s="864" t="str">
        <f t="shared" si="32"/>
        <v>1w</v>
      </c>
      <c r="X1494" s="1405">
        <f>_xll.qlCalendarAdvance(Calendar,X1493,W1494,"f",FALSE)</f>
        <v>49655</v>
      </c>
      <c r="Y1494" s="1404">
        <f>_xll.qlCalendarAdvance(Calendar,X1494,NDays&amp;"D")</f>
        <v>49655</v>
      </c>
      <c r="Z1494" s="1403">
        <v>2.4615876602956978E-2</v>
      </c>
      <c r="AA1494" s="1411">
        <v>2.4587679026881748E-2</v>
      </c>
    </row>
    <row r="1495" spans="19:27" x14ac:dyDescent="0.2">
      <c r="S1495" s="399"/>
      <c r="T1495" s="1401"/>
      <c r="W1495" s="864" t="str">
        <f t="shared" si="32"/>
        <v>1w</v>
      </c>
      <c r="X1495" s="1405">
        <f>_xll.qlCalendarAdvance(Calendar,X1494,W1495,"f",FALSE)</f>
        <v>49662</v>
      </c>
      <c r="Y1495" s="1404">
        <f>_xll.qlCalendarAdvance(Calendar,X1495,NDays&amp;"D")</f>
        <v>49662</v>
      </c>
      <c r="Z1495" s="1403">
        <v>2.4608696154538475E-2</v>
      </c>
      <c r="AA1495" s="1411">
        <v>2.4580418428791218E-2</v>
      </c>
    </row>
    <row r="1496" spans="19:27" x14ac:dyDescent="0.2">
      <c r="S1496" s="399"/>
      <c r="T1496" s="1401"/>
      <c r="W1496" s="864" t="str">
        <f t="shared" si="32"/>
        <v>1w</v>
      </c>
      <c r="X1496" s="1405">
        <f>_xll.qlCalendarAdvance(Calendar,X1495,W1496,"f",FALSE)</f>
        <v>49670</v>
      </c>
      <c r="Y1496" s="1404">
        <f>_xll.qlCalendarAdvance(Calendar,X1496,NDays&amp;"D")</f>
        <v>49670</v>
      </c>
      <c r="Z1496" s="1403">
        <v>2.4600513602467181E-2</v>
      </c>
      <c r="AA1496" s="1411">
        <v>2.4572144118895078E-2</v>
      </c>
    </row>
    <row r="1497" spans="19:27" x14ac:dyDescent="0.2">
      <c r="S1497" s="399"/>
      <c r="T1497" s="1401"/>
      <c r="W1497" s="864" t="str">
        <f t="shared" si="32"/>
        <v>1w</v>
      </c>
      <c r="X1497" s="1405">
        <f>_xll.qlCalendarAdvance(Calendar,X1496,W1497,"f",FALSE)</f>
        <v>49677</v>
      </c>
      <c r="Y1497" s="1404">
        <f>_xll.qlCalendarAdvance(Calendar,X1497,NDays&amp;"D")</f>
        <v>49677</v>
      </c>
      <c r="Z1497" s="1403">
        <v>2.4593374584643796E-2</v>
      </c>
      <c r="AA1497" s="1411">
        <v>2.4564924674647104E-2</v>
      </c>
    </row>
    <row r="1498" spans="19:27" x14ac:dyDescent="0.2">
      <c r="S1498" s="399"/>
      <c r="T1498" s="1401"/>
      <c r="W1498" s="864" t="str">
        <f t="shared" ref="W1498:W1561" si="33">W1497</f>
        <v>1w</v>
      </c>
      <c r="X1498" s="1405">
        <f>_xll.qlCalendarAdvance(Calendar,X1497,W1498,"f",FALSE)</f>
        <v>49684</v>
      </c>
      <c r="Y1498" s="1404">
        <f>_xll.qlCalendarAdvance(Calendar,X1498,NDays&amp;"D")</f>
        <v>49684</v>
      </c>
      <c r="Z1498" s="1403">
        <v>2.4586254900938836E-2</v>
      </c>
      <c r="AA1498" s="1411">
        <v>2.4557724435693151E-2</v>
      </c>
    </row>
    <row r="1499" spans="19:27" x14ac:dyDescent="0.2">
      <c r="S1499" s="399"/>
      <c r="T1499" s="1401"/>
      <c r="W1499" s="864" t="str">
        <f t="shared" si="33"/>
        <v>1w</v>
      </c>
      <c r="X1499" s="1405">
        <f>_xll.qlCalendarAdvance(Calendar,X1498,W1499,"f",FALSE)</f>
        <v>49691</v>
      </c>
      <c r="Y1499" s="1404">
        <f>_xll.qlCalendarAdvance(Calendar,X1499,NDays&amp;"D")</f>
        <v>49691</v>
      </c>
      <c r="Z1499" s="1403">
        <v>2.4579154551246311E-2</v>
      </c>
      <c r="AA1499" s="1411">
        <v>2.4550543401952174E-2</v>
      </c>
    </row>
    <row r="1500" spans="19:27" x14ac:dyDescent="0.2">
      <c r="S1500" s="399"/>
      <c r="T1500" s="1401"/>
      <c r="W1500" s="864" t="str">
        <f t="shared" si="33"/>
        <v>1w</v>
      </c>
      <c r="X1500" s="1405">
        <f>_xll.qlCalendarAdvance(Calendar,X1499,W1500,"f",FALSE)</f>
        <v>49698</v>
      </c>
      <c r="Y1500" s="1404">
        <f>_xll.qlCalendarAdvance(Calendar,X1500,NDays&amp;"D")</f>
        <v>49698</v>
      </c>
      <c r="Z1500" s="1403">
        <v>2.457207353546826E-2</v>
      </c>
      <c r="AA1500" s="1411">
        <v>2.4543381573424172E-2</v>
      </c>
    </row>
    <row r="1501" spans="19:27" x14ac:dyDescent="0.2">
      <c r="S1501" s="399"/>
      <c r="T1501" s="1401"/>
      <c r="W1501" s="864" t="str">
        <f t="shared" si="33"/>
        <v>1w</v>
      </c>
      <c r="X1501" s="1405">
        <f>_xll.qlCalendarAdvance(Calendar,X1500,W1501,"f",FALSE)</f>
        <v>49705</v>
      </c>
      <c r="Y1501" s="1404">
        <f>_xll.qlCalendarAdvance(Calendar,X1501,NDays&amp;"D")</f>
        <v>49705</v>
      </c>
      <c r="Z1501" s="1403">
        <v>2.4564687681781022E-2</v>
      </c>
      <c r="AA1501" s="1411">
        <v>2.45362389500281E-2</v>
      </c>
    </row>
    <row r="1502" spans="19:27" x14ac:dyDescent="0.2">
      <c r="S1502" s="399"/>
      <c r="T1502" s="1401"/>
      <c r="W1502" s="864" t="str">
        <f t="shared" si="33"/>
        <v>1w</v>
      </c>
      <c r="X1502" s="1405">
        <f>_xll.qlCalendarAdvance(Calendar,X1501,W1502,"f",FALSE)</f>
        <v>49712</v>
      </c>
      <c r="Y1502" s="1404">
        <f>_xll.qlCalendarAdvance(Calendar,X1502,NDays&amp;"D")</f>
        <v>49712</v>
      </c>
      <c r="Z1502" s="1403">
        <v>2.4557644425084766E-2</v>
      </c>
      <c r="AA1502" s="1411">
        <v>2.4529115531926049E-2</v>
      </c>
    </row>
    <row r="1503" spans="19:27" x14ac:dyDescent="0.2">
      <c r="S1503" s="399"/>
      <c r="T1503" s="1401"/>
      <c r="W1503" s="864" t="str">
        <f t="shared" si="33"/>
        <v>1w</v>
      </c>
      <c r="X1503" s="1405">
        <f>_xll.qlCalendarAdvance(Calendar,X1502,W1503,"f",FALSE)</f>
        <v>49719</v>
      </c>
      <c r="Y1503" s="1404">
        <f>_xll.qlCalendarAdvance(Calendar,X1503,NDays&amp;"D")</f>
        <v>49719</v>
      </c>
      <c r="Z1503" s="1403">
        <v>2.4550620500573096E-2</v>
      </c>
      <c r="AA1503" s="1411">
        <v>2.4522011319036974E-2</v>
      </c>
    </row>
    <row r="1504" spans="19:27" x14ac:dyDescent="0.2">
      <c r="S1504" s="399"/>
      <c r="T1504" s="1401"/>
      <c r="W1504" s="864" t="str">
        <f t="shared" si="33"/>
        <v>1w</v>
      </c>
      <c r="X1504" s="1405">
        <f>_xll.qlCalendarAdvance(Calendar,X1503,W1504,"f",FALSE)</f>
        <v>49726</v>
      </c>
      <c r="Y1504" s="1404">
        <f>_xll.qlCalendarAdvance(Calendar,X1504,NDays&amp;"D")</f>
        <v>49726</v>
      </c>
      <c r="Z1504" s="1403">
        <v>2.4543615908143347E-2</v>
      </c>
      <c r="AA1504" s="1411">
        <v>2.4514926311279828E-2</v>
      </c>
    </row>
    <row r="1505" spans="19:27" x14ac:dyDescent="0.2">
      <c r="S1505" s="399"/>
      <c r="T1505" s="1401"/>
      <c r="W1505" s="864" t="str">
        <f t="shared" si="33"/>
        <v>1w</v>
      </c>
      <c r="X1505" s="1405">
        <f>_xll.qlCalendarAdvance(Calendar,X1504,W1505,"f",FALSE)</f>
        <v>49733</v>
      </c>
      <c r="Y1505" s="1404">
        <f>_xll.qlCalendarAdvance(Calendar,X1505,NDays&amp;"D")</f>
        <v>49733</v>
      </c>
      <c r="Z1505" s="1403">
        <v>2.4536630647698263E-2</v>
      </c>
      <c r="AA1505" s="1411">
        <v>2.4507860508735657E-2</v>
      </c>
    </row>
    <row r="1506" spans="19:27" x14ac:dyDescent="0.2">
      <c r="S1506" s="399"/>
      <c r="T1506" s="1401"/>
      <c r="W1506" s="864" t="str">
        <f t="shared" si="33"/>
        <v>1w</v>
      </c>
      <c r="X1506" s="1405">
        <f>_xll.qlCalendarAdvance(Calendar,X1505,W1506,"f",FALSE)</f>
        <v>49740</v>
      </c>
      <c r="Y1506" s="1404">
        <f>_xll.qlCalendarAdvance(Calendar,X1506,NDays&amp;"D")</f>
        <v>49740</v>
      </c>
      <c r="Z1506" s="1403">
        <v>2.4530322277500131E-2</v>
      </c>
      <c r="AA1506" s="1411">
        <v>2.4500813911404462E-2</v>
      </c>
    </row>
    <row r="1507" spans="19:27" x14ac:dyDescent="0.2">
      <c r="S1507" s="399"/>
      <c r="T1507" s="1401"/>
      <c r="W1507" s="864" t="str">
        <f t="shared" si="33"/>
        <v>1w</v>
      </c>
      <c r="X1507" s="1405">
        <f>_xll.qlCalendarAdvance(Calendar,X1506,W1507,"f",FALSE)</f>
        <v>49747</v>
      </c>
      <c r="Y1507" s="1404">
        <f>_xll.qlCalendarAdvance(Calendar,X1507,NDays&amp;"D")</f>
        <v>49747</v>
      </c>
      <c r="Z1507" s="1403">
        <v>2.4523377511995591E-2</v>
      </c>
      <c r="AA1507" s="1411">
        <v>2.4493786519205196E-2</v>
      </c>
    </row>
    <row r="1508" spans="19:27" x14ac:dyDescent="0.2">
      <c r="S1508" s="399"/>
      <c r="T1508" s="1401"/>
      <c r="W1508" s="864" t="str">
        <f t="shared" si="33"/>
        <v>1w</v>
      </c>
      <c r="X1508" s="1405">
        <f>_xll.qlCalendarAdvance(Calendar,X1507,W1508,"f",FALSE)</f>
        <v>49754</v>
      </c>
      <c r="Y1508" s="1404">
        <f>_xll.qlCalendarAdvance(Calendar,X1508,NDays&amp;"D")</f>
        <v>49754</v>
      </c>
      <c r="Z1508" s="1403">
        <v>2.4516452081016007E-2</v>
      </c>
      <c r="AA1508" s="1411">
        <v>2.4486778332299952E-2</v>
      </c>
    </row>
    <row r="1509" spans="19:27" x14ac:dyDescent="0.2">
      <c r="S1509" s="399"/>
      <c r="T1509" s="1401"/>
      <c r="W1509" s="864" t="str">
        <f t="shared" si="33"/>
        <v>1w</v>
      </c>
      <c r="X1509" s="1405">
        <f>_xll.qlCalendarAdvance(Calendar,X1508,W1509,"f",FALSE)</f>
        <v>49761</v>
      </c>
      <c r="Y1509" s="1404">
        <f>_xll.qlCalendarAdvance(Calendar,X1509,NDays&amp;"D")</f>
        <v>49761</v>
      </c>
      <c r="Z1509" s="1403">
        <v>2.450954598446008E-2</v>
      </c>
      <c r="AA1509" s="1411">
        <v>2.4479789350526637E-2</v>
      </c>
    </row>
    <row r="1510" spans="19:27" x14ac:dyDescent="0.2">
      <c r="S1510" s="399"/>
      <c r="T1510" s="1401"/>
      <c r="W1510" s="864" t="str">
        <f t="shared" si="33"/>
        <v>1w</v>
      </c>
      <c r="X1510" s="1405">
        <f>_xll.qlCalendarAdvance(Calendar,X1509,W1510,"f",FALSE)</f>
        <v>49768</v>
      </c>
      <c r="Y1510" s="1404">
        <f>_xll.qlCalendarAdvance(Calendar,X1510,NDays&amp;"D")</f>
        <v>49768</v>
      </c>
      <c r="Z1510" s="1403">
        <v>2.450232672061654E-2</v>
      </c>
      <c r="AA1510" s="1411">
        <v>2.4472819574047344E-2</v>
      </c>
    </row>
    <row r="1511" spans="19:27" x14ac:dyDescent="0.2">
      <c r="S1511" s="399"/>
      <c r="T1511" s="1401"/>
      <c r="W1511" s="864" t="str">
        <f t="shared" si="33"/>
        <v>1w</v>
      </c>
      <c r="X1511" s="1405">
        <f>_xll.qlCalendarAdvance(Calendar,X1510,W1511,"f",FALSE)</f>
        <v>49775</v>
      </c>
      <c r="Y1511" s="1404">
        <f>_xll.qlCalendarAdvance(Calendar,X1511,NDays&amp;"D")</f>
        <v>49775</v>
      </c>
      <c r="Z1511" s="1403">
        <v>2.449545837122068E-2</v>
      </c>
      <c r="AA1511" s="1411">
        <v>2.4467166616547464E-2</v>
      </c>
    </row>
    <row r="1512" spans="19:27" x14ac:dyDescent="0.2">
      <c r="S1512" s="399"/>
      <c r="T1512" s="1401"/>
      <c r="W1512" s="864" t="str">
        <f t="shared" si="33"/>
        <v>1w</v>
      </c>
      <c r="X1512" s="1405">
        <f>_xll.qlCalendarAdvance(Calendar,X1511,W1512,"f",FALSE)</f>
        <v>49782</v>
      </c>
      <c r="Y1512" s="1404">
        <f>_xll.qlCalendarAdvance(Calendar,X1512,NDays&amp;"D")</f>
        <v>49782</v>
      </c>
      <c r="Z1512" s="1403">
        <v>2.4488609354535177E-2</v>
      </c>
      <c r="AA1512" s="1411">
        <v>2.4458937636484546E-2</v>
      </c>
    </row>
    <row r="1513" spans="19:27" x14ac:dyDescent="0.2">
      <c r="S1513" s="399"/>
      <c r="T1513" s="1401"/>
      <c r="W1513" s="864" t="str">
        <f t="shared" si="33"/>
        <v>1w</v>
      </c>
      <c r="X1513" s="1405">
        <f>_xll.qlCalendarAdvance(Calendar,X1512,W1513,"f",FALSE)</f>
        <v>49789</v>
      </c>
      <c r="Y1513" s="1404">
        <f>_xll.qlCalendarAdvance(Calendar,X1513,NDays&amp;"D")</f>
        <v>49789</v>
      </c>
      <c r="Z1513" s="1403">
        <v>2.4481779670460276E-2</v>
      </c>
      <c r="AA1513" s="1411">
        <v>2.4452025475563133E-2</v>
      </c>
    </row>
    <row r="1514" spans="19:27" x14ac:dyDescent="0.2">
      <c r="S1514" s="399"/>
      <c r="T1514" s="1401"/>
      <c r="W1514" s="864" t="str">
        <f t="shared" si="33"/>
        <v>1w</v>
      </c>
      <c r="X1514" s="1405">
        <f>_xll.qlCalendarAdvance(Calendar,X1513,W1514,"f",FALSE)</f>
        <v>49796</v>
      </c>
      <c r="Y1514" s="1404">
        <f>_xll.qlCalendarAdvance(Calendar,X1514,NDays&amp;"D")</f>
        <v>49796</v>
      </c>
      <c r="Z1514" s="1403">
        <v>2.4475305514551092E-2</v>
      </c>
      <c r="AA1514" s="1411">
        <v>2.4445132519773649E-2</v>
      </c>
    </row>
    <row r="1515" spans="19:27" x14ac:dyDescent="0.2">
      <c r="S1515" s="399"/>
      <c r="T1515" s="1401"/>
      <c r="W1515" s="864" t="str">
        <f t="shared" si="33"/>
        <v>1w</v>
      </c>
      <c r="X1515" s="1405">
        <f>_xll.qlCalendarAdvance(Calendar,X1514,W1515,"f",FALSE)</f>
        <v>49803</v>
      </c>
      <c r="Y1515" s="1404">
        <f>_xll.qlCalendarAdvance(Calendar,X1515,NDays&amp;"D")</f>
        <v>49803</v>
      </c>
      <c r="Z1515" s="1403">
        <v>2.4468515422446609E-2</v>
      </c>
      <c r="AA1515" s="1411">
        <v>2.4438258769116095E-2</v>
      </c>
    </row>
    <row r="1516" spans="19:27" x14ac:dyDescent="0.2">
      <c r="S1516" s="399"/>
      <c r="T1516" s="1401"/>
      <c r="W1516" s="864" t="str">
        <f t="shared" si="33"/>
        <v>1w</v>
      </c>
      <c r="X1516" s="1405">
        <f>_xll.qlCalendarAdvance(Calendar,X1515,W1516,"f",FALSE)</f>
        <v>49810</v>
      </c>
      <c r="Y1516" s="1404">
        <f>_xll.qlCalendarAdvance(Calendar,X1516,NDays&amp;"D")</f>
        <v>49810</v>
      </c>
      <c r="Z1516" s="1403">
        <v>2.4461744664070712E-2</v>
      </c>
      <c r="AA1516" s="1411">
        <v>2.4431404223752562E-2</v>
      </c>
    </row>
    <row r="1517" spans="19:27" x14ac:dyDescent="0.2">
      <c r="S1517" s="399"/>
      <c r="T1517" s="1401"/>
      <c r="W1517" s="864" t="str">
        <f t="shared" si="33"/>
        <v>1w</v>
      </c>
      <c r="X1517" s="1405">
        <f>_xll.qlCalendarAdvance(Calendar,X1516,W1517,"f",FALSE)</f>
        <v>49817</v>
      </c>
      <c r="Y1517" s="1404">
        <f>_xll.qlCalendarAdvance(Calendar,X1517,NDays&amp;"D")</f>
        <v>49817</v>
      </c>
      <c r="Z1517" s="1403">
        <v>2.4454993239325627E-2</v>
      </c>
      <c r="AA1517" s="1411">
        <v>2.4424568883602005E-2</v>
      </c>
    </row>
    <row r="1518" spans="19:27" x14ac:dyDescent="0.2">
      <c r="S1518" s="399"/>
      <c r="T1518" s="1401"/>
      <c r="W1518" s="864" t="str">
        <f t="shared" si="33"/>
        <v>1w</v>
      </c>
      <c r="X1518" s="1405">
        <f>_xll.qlCalendarAdvance(Calendar,X1517,W1518,"f",FALSE)</f>
        <v>49824</v>
      </c>
      <c r="Y1518" s="1404">
        <f>_xll.qlCalendarAdvance(Calendar,X1518,NDays&amp;"D")</f>
        <v>49824</v>
      </c>
      <c r="Z1518" s="1403">
        <v>2.4448261148110918E-2</v>
      </c>
      <c r="AA1518" s="1411">
        <v>2.441775274850233E-2</v>
      </c>
    </row>
    <row r="1519" spans="19:27" x14ac:dyDescent="0.2">
      <c r="S1519" s="399"/>
      <c r="T1519" s="1401"/>
      <c r="W1519" s="864" t="str">
        <f t="shared" si="33"/>
        <v>1w</v>
      </c>
      <c r="X1519" s="1405">
        <f>_xll.qlCalendarAdvance(Calendar,X1518,W1519,"f",FALSE)</f>
        <v>49831</v>
      </c>
      <c r="Y1519" s="1404">
        <f>_xll.qlCalendarAdvance(Calendar,X1519,NDays&amp;"D")</f>
        <v>49831</v>
      </c>
      <c r="Z1519" s="1403">
        <v>2.444154839033057E-2</v>
      </c>
      <c r="AA1519" s="1411">
        <v>2.4410955818696678E-2</v>
      </c>
    </row>
    <row r="1520" spans="19:27" x14ac:dyDescent="0.2">
      <c r="S1520" s="399"/>
      <c r="T1520" s="1401"/>
      <c r="W1520" s="864" t="str">
        <f t="shared" si="33"/>
        <v>1w</v>
      </c>
      <c r="X1520" s="1405">
        <f>_xll.qlCalendarAdvance(Calendar,X1519,W1520,"f",FALSE)</f>
        <v>49838</v>
      </c>
      <c r="Y1520" s="1404">
        <f>_xll.qlCalendarAdvance(Calendar,X1520,NDays&amp;"D")</f>
        <v>49838</v>
      </c>
      <c r="Z1520" s="1403">
        <v>2.4434854965888556E-2</v>
      </c>
      <c r="AA1520" s="1411">
        <v>2.4404178094104001E-2</v>
      </c>
    </row>
    <row r="1521" spans="19:27" x14ac:dyDescent="0.2">
      <c r="S1521" s="399"/>
      <c r="T1521" s="1401"/>
      <c r="W1521" s="864" t="str">
        <f t="shared" si="33"/>
        <v>1w</v>
      </c>
      <c r="X1521" s="1405">
        <f>_xll.qlCalendarAdvance(Calendar,X1520,W1521,"f",FALSE)</f>
        <v>49845</v>
      </c>
      <c r="Y1521" s="1404">
        <f>_xll.qlCalendarAdvance(Calendar,X1521,NDays&amp;"D")</f>
        <v>49845</v>
      </c>
      <c r="Z1521" s="1403">
        <v>2.4428180874683573E-2</v>
      </c>
      <c r="AA1521" s="1411">
        <v>2.4397419574562207E-2</v>
      </c>
    </row>
    <row r="1522" spans="19:27" x14ac:dyDescent="0.2">
      <c r="S1522" s="399"/>
      <c r="T1522" s="1401"/>
      <c r="W1522" s="864" t="str">
        <f t="shared" si="33"/>
        <v>1w</v>
      </c>
      <c r="X1522" s="1405">
        <f>_xll.qlCalendarAdvance(Calendar,X1521,W1522,"f",FALSE)</f>
        <v>49852</v>
      </c>
      <c r="Y1522" s="1404">
        <f>_xll.qlCalendarAdvance(Calendar,X1522,NDays&amp;"D")</f>
        <v>49852</v>
      </c>
      <c r="Z1522" s="1403">
        <v>2.4421526116622235E-2</v>
      </c>
      <c r="AA1522" s="1411">
        <v>2.4390680260233388E-2</v>
      </c>
    </row>
    <row r="1523" spans="19:27" x14ac:dyDescent="0.2">
      <c r="S1523" s="399"/>
      <c r="T1523" s="1401"/>
      <c r="W1523" s="864" t="str">
        <f t="shared" si="33"/>
        <v>1w</v>
      </c>
      <c r="X1523" s="1405">
        <f>_xll.qlCalendarAdvance(Calendar,X1522,W1523,"f",FALSE)</f>
        <v>49859</v>
      </c>
      <c r="Y1523" s="1404">
        <f>_xll.qlCalendarAdvance(Calendar,X1523,NDays&amp;"D")</f>
        <v>49859</v>
      </c>
      <c r="Z1523" s="1403">
        <v>2.4414890691606767E-2</v>
      </c>
      <c r="AA1523" s="1411">
        <v>2.4383960151117545E-2</v>
      </c>
    </row>
    <row r="1524" spans="19:27" x14ac:dyDescent="0.2">
      <c r="S1524" s="399"/>
      <c r="T1524" s="1401"/>
      <c r="W1524" s="864" t="str">
        <f t="shared" si="33"/>
        <v>1w</v>
      </c>
      <c r="X1524" s="1405">
        <f>_xll.qlCalendarAdvance(Calendar,X1523,W1524,"f",FALSE)</f>
        <v>49866</v>
      </c>
      <c r="Y1524" s="1404">
        <f>_xll.qlCalendarAdvance(Calendar,X1524,NDays&amp;"D")</f>
        <v>49866</v>
      </c>
      <c r="Z1524" s="1403">
        <v>2.4408274599541136E-2</v>
      </c>
      <c r="AA1524" s="1411">
        <v>2.4377259247214678E-2</v>
      </c>
    </row>
    <row r="1525" spans="19:27" x14ac:dyDescent="0.2">
      <c r="S1525" s="399"/>
      <c r="T1525" s="1401"/>
      <c r="W1525" s="864" t="str">
        <f t="shared" si="33"/>
        <v>1w</v>
      </c>
      <c r="X1525" s="1405">
        <f>_xll.qlCalendarAdvance(Calendar,X1524,W1525,"f",FALSE)</f>
        <v>49873</v>
      </c>
      <c r="Y1525" s="1404">
        <f>_xll.qlCalendarAdvance(Calendar,X1525,NDays&amp;"D")</f>
        <v>49873</v>
      </c>
      <c r="Z1525" s="1403">
        <v>2.4401677840329331E-2</v>
      </c>
      <c r="AA1525" s="1411">
        <v>2.4370577548443739E-2</v>
      </c>
    </row>
    <row r="1526" spans="19:27" x14ac:dyDescent="0.2">
      <c r="S1526" s="399"/>
      <c r="T1526" s="1401"/>
      <c r="W1526" s="864" t="str">
        <f t="shared" si="33"/>
        <v>1w</v>
      </c>
      <c r="X1526" s="1405">
        <f>_xll.qlCalendarAdvance(Calendar,X1525,W1526,"f",FALSE)</f>
        <v>49880</v>
      </c>
      <c r="Y1526" s="1404">
        <f>_xll.qlCalendarAdvance(Calendar,X1526,NDays&amp;"D")</f>
        <v>49880</v>
      </c>
      <c r="Z1526" s="1403">
        <v>2.4395100413874438E-2</v>
      </c>
      <c r="AA1526" s="1411">
        <v>2.4363915054966823E-2</v>
      </c>
    </row>
    <row r="1527" spans="19:27" x14ac:dyDescent="0.2">
      <c r="S1527" s="399"/>
      <c r="T1527" s="1401"/>
      <c r="W1527" s="864" t="str">
        <f t="shared" si="33"/>
        <v>1w</v>
      </c>
      <c r="X1527" s="1405">
        <f>_xll.qlCalendarAdvance(Calendar,X1526,W1527,"f",FALSE)</f>
        <v>49887</v>
      </c>
      <c r="Y1527" s="1404">
        <f>_xll.qlCalendarAdvance(Calendar,X1527,NDays&amp;"D")</f>
        <v>49887</v>
      </c>
      <c r="Z1527" s="1403">
        <v>2.4388542320082203E-2</v>
      </c>
      <c r="AA1527" s="1411">
        <v>2.4357271766540789E-2</v>
      </c>
    </row>
    <row r="1528" spans="19:27" x14ac:dyDescent="0.2">
      <c r="S1528" s="399"/>
      <c r="T1528" s="1401"/>
      <c r="W1528" s="864" t="str">
        <f t="shared" si="33"/>
        <v>1w</v>
      </c>
      <c r="X1528" s="1405">
        <f>_xll.qlCalendarAdvance(Calendar,X1527,W1528,"f",FALSE)</f>
        <v>49894</v>
      </c>
      <c r="Y1528" s="1404">
        <f>_xll.qlCalendarAdvance(Calendar,X1528,NDays&amp;"D")</f>
        <v>49894</v>
      </c>
      <c r="Z1528" s="1403">
        <v>2.4382003558855721E-2</v>
      </c>
      <c r="AA1528" s="1411">
        <v>2.4350647683327731E-2</v>
      </c>
    </row>
    <row r="1529" spans="19:27" x14ac:dyDescent="0.2">
      <c r="S1529" s="399"/>
      <c r="T1529" s="1401"/>
      <c r="W1529" s="864" t="str">
        <f t="shared" si="33"/>
        <v>1w</v>
      </c>
      <c r="X1529" s="1405">
        <f>_xll.qlCalendarAdvance(Calendar,X1528,W1529,"f",FALSE)</f>
        <v>49901</v>
      </c>
      <c r="Y1529" s="1404">
        <f>_xll.qlCalendarAdvance(Calendar,X1529,NDays&amp;"D")</f>
        <v>49901</v>
      </c>
      <c r="Z1529" s="1403">
        <v>2.4375484130101616E-2</v>
      </c>
      <c r="AA1529" s="1411">
        <v>2.4344042805327648E-2</v>
      </c>
    </row>
    <row r="1530" spans="19:27" x14ac:dyDescent="0.2">
      <c r="S1530" s="399"/>
      <c r="T1530" s="1401"/>
      <c r="W1530" s="864" t="str">
        <f t="shared" si="33"/>
        <v>1w</v>
      </c>
      <c r="X1530" s="1405">
        <f>_xll.qlCalendarAdvance(Calendar,X1529,W1530,"f",FALSE)</f>
        <v>49908</v>
      </c>
      <c r="Y1530" s="1404">
        <f>_xll.qlCalendarAdvance(Calendar,X1530,NDays&amp;"D")</f>
        <v>49908</v>
      </c>
      <c r="Z1530" s="1403">
        <v>2.4368984033724742E-2</v>
      </c>
      <c r="AA1530" s="1411">
        <v>2.4337457132459495E-2</v>
      </c>
    </row>
    <row r="1531" spans="19:27" x14ac:dyDescent="0.2">
      <c r="S1531" s="399"/>
      <c r="T1531" s="1401"/>
      <c r="W1531" s="864" t="str">
        <f t="shared" si="33"/>
        <v>1w</v>
      </c>
      <c r="X1531" s="1405">
        <f>_xll.qlCalendarAdvance(Calendar,X1530,W1531,"f",FALSE)</f>
        <v>49915</v>
      </c>
      <c r="Y1531" s="1404">
        <f>_xll.qlCalendarAdvance(Calendar,X1531,NDays&amp;"D")</f>
        <v>49915</v>
      </c>
      <c r="Z1531" s="1403">
        <v>2.4362503269630843E-2</v>
      </c>
      <c r="AA1531" s="1411">
        <v>2.433089066472327E-2</v>
      </c>
    </row>
    <row r="1532" spans="19:27" x14ac:dyDescent="0.2">
      <c r="S1532" s="399"/>
      <c r="T1532" s="1401"/>
      <c r="W1532" s="864" t="str">
        <f t="shared" si="33"/>
        <v>1w</v>
      </c>
      <c r="X1532" s="1405">
        <f>_xll.qlCalendarAdvance(Calendar,X1531,W1532,"f",FALSE)</f>
        <v>49922</v>
      </c>
      <c r="Y1532" s="1404">
        <f>_xll.qlCalendarAdvance(Calendar,X1532,NDays&amp;"D")</f>
        <v>49922</v>
      </c>
      <c r="Z1532" s="1403">
        <v>2.4355688740418113E-2</v>
      </c>
      <c r="AA1532" s="1411">
        <v>2.4324343402200022E-2</v>
      </c>
    </row>
    <row r="1533" spans="19:27" x14ac:dyDescent="0.2">
      <c r="S1533" s="399"/>
      <c r="T1533" s="1401"/>
      <c r="W1533" s="864" t="str">
        <f t="shared" si="33"/>
        <v>1w</v>
      </c>
      <c r="X1533" s="1405">
        <f>_xll.qlCalendarAdvance(Calendar,X1532,W1533,"f",FALSE)</f>
        <v>49929</v>
      </c>
      <c r="Y1533" s="1404">
        <f>_xll.qlCalendarAdvance(Calendar,X1533,NDays&amp;"D")</f>
        <v>49929</v>
      </c>
      <c r="Z1533" s="1403">
        <v>2.4349245688340033E-2</v>
      </c>
      <c r="AA1533" s="1411">
        <v>2.4317815344889748E-2</v>
      </c>
    </row>
    <row r="1534" spans="19:27" x14ac:dyDescent="0.2">
      <c r="S1534" s="399"/>
      <c r="T1534" s="1401"/>
      <c r="W1534" s="864" t="str">
        <f t="shared" si="33"/>
        <v>1w</v>
      </c>
      <c r="X1534" s="1405">
        <f>_xll.qlCalendarAdvance(Calendar,X1533,W1534,"f",FALSE)</f>
        <v>49936</v>
      </c>
      <c r="Y1534" s="1404">
        <f>_xll.qlCalendarAdvance(Calendar,X1534,NDays&amp;"D")</f>
        <v>49936</v>
      </c>
      <c r="Z1534" s="1403">
        <v>2.4342821966872229E-2</v>
      </c>
      <c r="AA1534" s="1411">
        <v>2.4311306492711404E-2</v>
      </c>
    </row>
    <row r="1535" spans="19:27" x14ac:dyDescent="0.2">
      <c r="S1535" s="399"/>
      <c r="T1535" s="1401"/>
      <c r="W1535" s="864" t="str">
        <f t="shared" si="33"/>
        <v>1w</v>
      </c>
      <c r="X1535" s="1405">
        <f>_xll.qlCalendarAdvance(Calendar,X1534,W1535,"f",FALSE)</f>
        <v>49943</v>
      </c>
      <c r="Y1535" s="1404">
        <f>_xll.qlCalendarAdvance(Calendar,X1535,NDays&amp;"D")</f>
        <v>49943</v>
      </c>
      <c r="Z1535" s="1403">
        <v>2.4337842051603529E-2</v>
      </c>
      <c r="AA1535" s="1411">
        <v>2.4304816845664989E-2</v>
      </c>
    </row>
    <row r="1536" spans="19:27" x14ac:dyDescent="0.2">
      <c r="S1536" s="399"/>
      <c r="T1536" s="1401"/>
      <c r="W1536" s="864" t="str">
        <f t="shared" si="33"/>
        <v>1w</v>
      </c>
      <c r="X1536" s="1405">
        <f>_xll.qlCalendarAdvance(Calendar,X1535,W1536,"f",FALSE)</f>
        <v>49950</v>
      </c>
      <c r="Y1536" s="1404">
        <f>_xll.qlCalendarAdvance(Calendar,X1536,NDays&amp;"D")</f>
        <v>49950</v>
      </c>
      <c r="Z1536" s="1403">
        <v>2.4330389430116502E-2</v>
      </c>
      <c r="AA1536" s="1411">
        <v>2.4298346403750504E-2</v>
      </c>
    </row>
    <row r="1537" spans="19:27" x14ac:dyDescent="0.2">
      <c r="S1537" s="399"/>
      <c r="T1537" s="1401"/>
      <c r="W1537" s="864" t="str">
        <f t="shared" si="33"/>
        <v>1w</v>
      </c>
      <c r="X1537" s="1405">
        <f>_xll.qlCalendarAdvance(Calendar,X1536,W1537,"f",FALSE)</f>
        <v>49957</v>
      </c>
      <c r="Y1537" s="1404">
        <f>_xll.qlCalendarAdvance(Calendar,X1537,NDays&amp;"D")</f>
        <v>49957</v>
      </c>
      <c r="Z1537" s="1403">
        <v>2.4324024657752422E-2</v>
      </c>
      <c r="AA1537" s="1411">
        <v>2.4291895167048994E-2</v>
      </c>
    </row>
    <row r="1538" spans="19:27" x14ac:dyDescent="0.2">
      <c r="S1538" s="399"/>
      <c r="T1538" s="1401"/>
      <c r="W1538" s="864" t="str">
        <f t="shared" si="33"/>
        <v>1w</v>
      </c>
      <c r="X1538" s="1405">
        <f>_xll.qlCalendarAdvance(Calendar,X1537,W1538,"f",FALSE)</f>
        <v>49964</v>
      </c>
      <c r="Y1538" s="1404">
        <f>_xll.qlCalendarAdvance(Calendar,X1538,NDays&amp;"D")</f>
        <v>49964</v>
      </c>
      <c r="Z1538" s="1403">
        <v>2.4317679217017656E-2</v>
      </c>
      <c r="AA1538" s="1411">
        <v>2.4285463135641505E-2</v>
      </c>
    </row>
    <row r="1539" spans="19:27" x14ac:dyDescent="0.2">
      <c r="S1539" s="399"/>
      <c r="T1539" s="1401"/>
      <c r="W1539" s="864" t="str">
        <f t="shared" si="33"/>
        <v>1w</v>
      </c>
      <c r="X1539" s="1405">
        <f>_xll.qlCalendarAdvance(Calendar,X1538,W1539,"f",FALSE)</f>
        <v>49971</v>
      </c>
      <c r="Y1539" s="1404">
        <f>_xll.qlCalendarAdvance(Calendar,X1539,NDays&amp;"D")</f>
        <v>49971</v>
      </c>
      <c r="Z1539" s="1403">
        <v>2.431135310782059E-2</v>
      </c>
      <c r="AA1539" s="1411">
        <v>2.42790503092849E-2</v>
      </c>
    </row>
    <row r="1540" spans="19:27" x14ac:dyDescent="0.2">
      <c r="S1540" s="399"/>
      <c r="T1540" s="1401"/>
      <c r="W1540" s="864" t="str">
        <f t="shared" si="33"/>
        <v>1w</v>
      </c>
      <c r="X1540" s="1405">
        <f>_xll.qlCalendarAdvance(Calendar,X1539,W1540,"f",FALSE)</f>
        <v>49978</v>
      </c>
      <c r="Y1540" s="1404">
        <f>_xll.qlCalendarAdvance(Calendar,X1540,NDays&amp;"D")</f>
        <v>49978</v>
      </c>
      <c r="Z1540" s="1403">
        <v>2.4305046330069607E-2</v>
      </c>
      <c r="AA1540" s="1411">
        <v>2.4272656688060223E-2</v>
      </c>
    </row>
    <row r="1541" spans="19:27" x14ac:dyDescent="0.2">
      <c r="S1541" s="399"/>
      <c r="T1541" s="1401"/>
      <c r="W1541" s="864" t="str">
        <f t="shared" si="33"/>
        <v>1w</v>
      </c>
      <c r="X1541" s="1405">
        <f>_xll.qlCalendarAdvance(Calendar,X1540,W1541,"f",FALSE)</f>
        <v>49985</v>
      </c>
      <c r="Y1541" s="1404">
        <f>_xll.qlCalendarAdvance(Calendar,X1541,NDays&amp;"D")</f>
        <v>49985</v>
      </c>
      <c r="Z1541" s="1403">
        <v>2.4298758883672205E-2</v>
      </c>
      <c r="AA1541" s="1411">
        <v>2.4266282272048523E-2</v>
      </c>
    </row>
    <row r="1542" spans="19:27" x14ac:dyDescent="0.2">
      <c r="S1542" s="399"/>
      <c r="T1542" s="1401"/>
      <c r="W1542" s="864" t="str">
        <f t="shared" si="33"/>
        <v>1w</v>
      </c>
      <c r="X1542" s="1405">
        <f>_xll.qlCalendarAdvance(Calendar,X1541,W1542,"f",FALSE)</f>
        <v>49992</v>
      </c>
      <c r="Y1542" s="1404">
        <f>_xll.qlCalendarAdvance(Calendar,X1542,NDays&amp;"D")</f>
        <v>49992</v>
      </c>
      <c r="Z1542" s="1403">
        <v>2.4292490768538531E-2</v>
      </c>
      <c r="AA1542" s="1411">
        <v>2.4259927061249797E-2</v>
      </c>
    </row>
    <row r="1543" spans="19:27" x14ac:dyDescent="0.2">
      <c r="S1543" s="399"/>
      <c r="T1543" s="1401"/>
      <c r="W1543" s="864" t="str">
        <f t="shared" si="33"/>
        <v>1w</v>
      </c>
      <c r="X1543" s="1405">
        <f>_xll.qlCalendarAdvance(Calendar,X1542,W1543,"f",FALSE)</f>
        <v>49999</v>
      </c>
      <c r="Y1543" s="1404">
        <f>_xll.qlCalendarAdvance(Calendar,X1543,NDays&amp;"D")</f>
        <v>49999</v>
      </c>
      <c r="Z1543" s="1403">
        <v>2.4286241984576087E-2</v>
      </c>
      <c r="AA1543" s="1411">
        <v>2.4253591055501955E-2</v>
      </c>
    </row>
    <row r="1544" spans="19:27" x14ac:dyDescent="0.2">
      <c r="S1544" s="399"/>
      <c r="T1544" s="1401"/>
      <c r="W1544" s="864" t="str">
        <f t="shared" si="33"/>
        <v>1w</v>
      </c>
      <c r="X1544" s="1405">
        <f>_xll.qlCalendarAdvance(Calendar,X1543,W1544,"f",FALSE)</f>
        <v>50006</v>
      </c>
      <c r="Y1544" s="1404">
        <f>_xll.qlCalendarAdvance(Calendar,X1544,NDays&amp;"D")</f>
        <v>50006</v>
      </c>
      <c r="Z1544" s="1403">
        <v>2.4280012531694137E-2</v>
      </c>
      <c r="AA1544" s="1411">
        <v>2.4247274254967088E-2</v>
      </c>
    </row>
    <row r="1545" spans="19:27" x14ac:dyDescent="0.2">
      <c r="S1545" s="399"/>
      <c r="T1545" s="1401"/>
      <c r="W1545" s="864" t="str">
        <f t="shared" si="33"/>
        <v>1w</v>
      </c>
      <c r="X1545" s="1405">
        <f>_xll.qlCalendarAdvance(Calendar,X1544,W1545,"f",FALSE)</f>
        <v>50013</v>
      </c>
      <c r="Y1545" s="1404">
        <f>_xll.qlCalendarAdvance(Calendar,X1545,NDays&amp;"D")</f>
        <v>50013</v>
      </c>
      <c r="Z1545" s="1403">
        <v>2.4273071348461461E-2</v>
      </c>
      <c r="AA1545" s="1411">
        <v>2.4240976659564151E-2</v>
      </c>
    </row>
    <row r="1546" spans="19:27" x14ac:dyDescent="0.2">
      <c r="S1546" s="399"/>
      <c r="T1546" s="1401"/>
      <c r="W1546" s="864" t="str">
        <f t="shared" si="33"/>
        <v>1w</v>
      </c>
      <c r="X1546" s="1405">
        <f>_xll.qlCalendarAdvance(Calendar,X1545,W1546,"f",FALSE)</f>
        <v>50020</v>
      </c>
      <c r="Y1546" s="1404">
        <f>_xll.qlCalendarAdvance(Calendar,X1546,NDays&amp;"D")</f>
        <v>50020</v>
      </c>
      <c r="Z1546" s="1403">
        <v>2.4266878617076239E-2</v>
      </c>
      <c r="AA1546" s="1411">
        <v>2.4234698269293142E-2</v>
      </c>
    </row>
    <row r="1547" spans="19:27" x14ac:dyDescent="0.2">
      <c r="S1547" s="399"/>
      <c r="T1547" s="1401"/>
      <c r="W1547" s="864" t="str">
        <f t="shared" si="33"/>
        <v>1w</v>
      </c>
      <c r="X1547" s="1405">
        <f>_xll.qlCalendarAdvance(Calendar,X1546,W1547,"f",FALSE)</f>
        <v>50027</v>
      </c>
      <c r="Y1547" s="1404">
        <f>_xll.qlCalendarAdvance(Calendar,X1547,NDays&amp;"D")</f>
        <v>50027</v>
      </c>
      <c r="Z1547" s="1403">
        <v>2.426070521374404E-2</v>
      </c>
      <c r="AA1547" s="1411">
        <v>2.4228439084316156E-2</v>
      </c>
    </row>
    <row r="1548" spans="19:27" x14ac:dyDescent="0.2">
      <c r="S1548" s="399"/>
      <c r="T1548" s="1401"/>
      <c r="W1548" s="864" t="str">
        <f t="shared" si="33"/>
        <v>1w</v>
      </c>
      <c r="X1548" s="1405">
        <f>_xll.qlCalendarAdvance(Calendar,X1547,W1548,"f",FALSE)</f>
        <v>50038</v>
      </c>
      <c r="Y1548" s="1404">
        <f>_xll.qlCalendarAdvance(Calendar,X1548,NDays&amp;"D")</f>
        <v>50038</v>
      </c>
      <c r="Z1548" s="1403">
        <v>2.4251412149016716E-2</v>
      </c>
      <c r="AA1548" s="1411">
        <v>2.4218642024297354E-2</v>
      </c>
    </row>
    <row r="1549" spans="19:27" x14ac:dyDescent="0.2">
      <c r="S1549" s="399"/>
      <c r="T1549" s="1401"/>
      <c r="W1549" s="864" t="str">
        <f t="shared" si="33"/>
        <v>1w</v>
      </c>
      <c r="X1549" s="1405">
        <f>_xll.qlCalendarAdvance(Calendar,X1548,W1549,"f",FALSE)</f>
        <v>50045</v>
      </c>
      <c r="Y1549" s="1404">
        <f>_xll.qlCalendarAdvance(Calendar,X1549,NDays&amp;"D")</f>
        <v>50045</v>
      </c>
      <c r="Z1549" s="1403">
        <v>2.424565945289802E-2</v>
      </c>
      <c r="AA1549" s="1411">
        <v>2.4212432223899016E-2</v>
      </c>
    </row>
    <row r="1550" spans="19:27" x14ac:dyDescent="0.2">
      <c r="S1550" s="399"/>
      <c r="T1550" s="1401"/>
      <c r="W1550" s="864" t="str">
        <f t="shared" si="33"/>
        <v>1w</v>
      </c>
      <c r="X1550" s="1405">
        <f>_xll.qlCalendarAdvance(Calendar,X1549,W1550,"f",FALSE)</f>
        <v>50052</v>
      </c>
      <c r="Y1550" s="1404">
        <f>_xll.qlCalendarAdvance(Calendar,X1550,NDays&amp;"D")</f>
        <v>50052</v>
      </c>
      <c r="Z1550" s="1403">
        <v>2.4239186022141136E-2</v>
      </c>
      <c r="AA1550" s="1411">
        <v>2.4206241628632608E-2</v>
      </c>
    </row>
    <row r="1551" spans="19:27" x14ac:dyDescent="0.2">
      <c r="S1551" s="399"/>
      <c r="T1551" s="1401"/>
      <c r="W1551" s="864" t="str">
        <f t="shared" si="33"/>
        <v>1w</v>
      </c>
      <c r="X1551" s="1405">
        <f>_xll.qlCalendarAdvance(Calendar,X1550,W1551,"f",FALSE)</f>
        <v>50059</v>
      </c>
      <c r="Y1551" s="1404">
        <f>_xll.qlCalendarAdvance(Calendar,X1551,NDays&amp;"D")</f>
        <v>50059</v>
      </c>
      <c r="Z1551" s="1403">
        <v>2.4233101952290236E-2</v>
      </c>
      <c r="AA1551" s="1411">
        <v>2.4200070238579174E-2</v>
      </c>
    </row>
    <row r="1552" spans="19:27" x14ac:dyDescent="0.2">
      <c r="S1552" s="399"/>
      <c r="T1552" s="1401"/>
      <c r="W1552" s="864" t="str">
        <f t="shared" si="33"/>
        <v>1w</v>
      </c>
      <c r="X1552" s="1405">
        <f>_xll.qlCalendarAdvance(Calendar,X1551,W1552,"f",FALSE)</f>
        <v>50066</v>
      </c>
      <c r="Y1552" s="1404">
        <f>_xll.qlCalendarAdvance(Calendar,X1552,NDays&amp;"D")</f>
        <v>50066</v>
      </c>
      <c r="Z1552" s="1403">
        <v>2.4227037211379702E-2</v>
      </c>
      <c r="AA1552" s="1411">
        <v>2.419391805365767E-2</v>
      </c>
    </row>
    <row r="1553" spans="19:27" x14ac:dyDescent="0.2">
      <c r="S1553" s="399"/>
      <c r="T1553" s="1401"/>
      <c r="W1553" s="864" t="str">
        <f t="shared" si="33"/>
        <v>1w</v>
      </c>
      <c r="X1553" s="1405">
        <f>_xll.qlCalendarAdvance(Calendar,X1552,W1553,"f",FALSE)</f>
        <v>50073</v>
      </c>
      <c r="Y1553" s="1404">
        <f>_xll.qlCalendarAdvance(Calendar,X1553,NDays&amp;"D")</f>
        <v>50073</v>
      </c>
      <c r="Z1553" s="1403">
        <v>2.4221365745757562E-2</v>
      </c>
      <c r="AA1553" s="1411">
        <v>2.4187785073868096E-2</v>
      </c>
    </row>
    <row r="1554" spans="19:27" x14ac:dyDescent="0.2">
      <c r="S1554" s="399"/>
      <c r="T1554" s="1401"/>
      <c r="W1554" s="864" t="str">
        <f t="shared" si="33"/>
        <v>1w</v>
      </c>
      <c r="X1554" s="1405">
        <f>_xll.qlCalendarAdvance(Calendar,X1553,W1554,"f",FALSE)</f>
        <v>50080</v>
      </c>
      <c r="Y1554" s="1404">
        <f>_xll.qlCalendarAdvance(Calendar,X1554,NDays&amp;"D")</f>
        <v>50080</v>
      </c>
      <c r="Z1554" s="1403">
        <v>2.4214965716034171E-2</v>
      </c>
      <c r="AA1554" s="1411">
        <v>2.418167129921045E-2</v>
      </c>
    </row>
    <row r="1555" spans="19:27" x14ac:dyDescent="0.2">
      <c r="S1555" s="399"/>
      <c r="T1555" s="1401"/>
      <c r="W1555" s="864" t="str">
        <f t="shared" si="33"/>
        <v>1w</v>
      </c>
      <c r="X1555" s="1405">
        <f>_xll.qlCalendarAdvance(Calendar,X1554,W1555,"f",FALSE)</f>
        <v>50087</v>
      </c>
      <c r="Y1555" s="1404">
        <f>_xll.qlCalendarAdvance(Calendar,X1555,NDays&amp;"D")</f>
        <v>50087</v>
      </c>
      <c r="Z1555" s="1403">
        <v>2.4208958961424609E-2</v>
      </c>
      <c r="AA1555" s="1411">
        <v>2.417557672976578E-2</v>
      </c>
    </row>
    <row r="1556" spans="19:27" x14ac:dyDescent="0.2">
      <c r="S1556" s="399"/>
      <c r="T1556" s="1401"/>
      <c r="W1556" s="864" t="str">
        <f t="shared" si="33"/>
        <v>1w</v>
      </c>
      <c r="X1556" s="1405">
        <f>_xll.qlCalendarAdvance(Calendar,X1555,W1556,"f",FALSE)</f>
        <v>50094</v>
      </c>
      <c r="Y1556" s="1404">
        <f>_xll.qlCalendarAdvance(Calendar,X1556,NDays&amp;"D")</f>
        <v>50094</v>
      </c>
      <c r="Z1556" s="1403">
        <v>2.4203348432171153E-2</v>
      </c>
      <c r="AA1556" s="1411">
        <v>2.4169501365371993E-2</v>
      </c>
    </row>
    <row r="1557" spans="19:27" x14ac:dyDescent="0.2">
      <c r="S1557" s="399"/>
      <c r="T1557" s="1401"/>
      <c r="W1557" s="864" t="str">
        <f t="shared" si="33"/>
        <v>1w</v>
      </c>
      <c r="X1557" s="1405">
        <f>_xll.qlCalendarAdvance(Calendar,X1556,W1557,"f",FALSE)</f>
        <v>50101</v>
      </c>
      <c r="Y1557" s="1404">
        <f>_xll.qlCalendarAdvance(Calendar,X1557,NDays&amp;"D")</f>
        <v>50101</v>
      </c>
      <c r="Z1557" s="1403">
        <v>2.4197381320845351E-2</v>
      </c>
      <c r="AA1557" s="1411">
        <v>2.4163445206272227E-2</v>
      </c>
    </row>
    <row r="1558" spans="19:27" x14ac:dyDescent="0.2">
      <c r="S1558" s="399"/>
      <c r="T1558" s="1401"/>
      <c r="W1558" s="864" t="str">
        <f t="shared" si="33"/>
        <v>1w</v>
      </c>
      <c r="X1558" s="1405">
        <f>_xll.qlCalendarAdvance(Calendar,X1557,W1558,"f",FALSE)</f>
        <v>50108</v>
      </c>
      <c r="Y1558" s="1404">
        <f>_xll.qlCalendarAdvance(Calendar,X1558,NDays&amp;"D")</f>
        <v>50108</v>
      </c>
      <c r="Z1558" s="1403">
        <v>2.4191433539310345E-2</v>
      </c>
      <c r="AA1558" s="1411">
        <v>2.4157408252142298E-2</v>
      </c>
    </row>
    <row r="1559" spans="19:27" x14ac:dyDescent="0.2">
      <c r="S1559" s="399"/>
      <c r="T1559" s="1401"/>
      <c r="W1559" s="864" t="str">
        <f t="shared" si="33"/>
        <v>1w</v>
      </c>
      <c r="X1559" s="1405">
        <f>_xll.qlCalendarAdvance(Calendar,X1558,W1559,"f",FALSE)</f>
        <v>50115</v>
      </c>
      <c r="Y1559" s="1404">
        <f>_xll.qlCalendarAdvance(Calendar,X1559,NDays&amp;"D")</f>
        <v>50115</v>
      </c>
      <c r="Z1559" s="1403">
        <v>2.4185505087478926E-2</v>
      </c>
      <c r="AA1559" s="1411">
        <v>2.4151390503306391E-2</v>
      </c>
    </row>
    <row r="1560" spans="19:27" x14ac:dyDescent="0.2">
      <c r="S1560" s="399"/>
      <c r="T1560" s="1401"/>
      <c r="W1560" s="864" t="str">
        <f t="shared" si="33"/>
        <v>1w</v>
      </c>
      <c r="X1560" s="1405">
        <f>_xll.qlCalendarAdvance(Calendar,X1559,W1560,"f",FALSE)</f>
        <v>50122</v>
      </c>
      <c r="Y1560" s="1404">
        <f>_xll.qlCalendarAdvance(Calendar,X1560,NDays&amp;"D")</f>
        <v>50122</v>
      </c>
      <c r="Z1560" s="1403">
        <v>2.4179595965266525E-2</v>
      </c>
      <c r="AA1560" s="1411">
        <v>2.4145391959521367E-2</v>
      </c>
    </row>
    <row r="1561" spans="19:27" x14ac:dyDescent="0.2">
      <c r="S1561" s="399"/>
      <c r="T1561" s="1401"/>
      <c r="W1561" s="864" t="str">
        <f t="shared" si="33"/>
        <v>1w</v>
      </c>
      <c r="X1561" s="1405">
        <f>_xll.qlCalendarAdvance(Calendar,X1560,W1561,"f",FALSE)</f>
        <v>50129</v>
      </c>
      <c r="Y1561" s="1404">
        <f>_xll.qlCalendarAdvance(Calendar,X1561,NDays&amp;"D")</f>
        <v>50129</v>
      </c>
      <c r="Z1561" s="1403">
        <v>2.4173706172585047E-2</v>
      </c>
      <c r="AA1561" s="1411">
        <v>2.4139412620868272E-2</v>
      </c>
    </row>
    <row r="1562" spans="19:27" x14ac:dyDescent="0.2">
      <c r="S1562" s="399"/>
      <c r="T1562" s="1401"/>
      <c r="W1562" s="864" t="str">
        <f t="shared" ref="W1562:W1625" si="34">W1561</f>
        <v>1w</v>
      </c>
      <c r="X1562" s="1405">
        <f>_xll.qlCalendarAdvance(Calendar,X1561,W1562,"f",FALSE)</f>
        <v>50137</v>
      </c>
      <c r="Y1562" s="1404">
        <f>_xll.qlCalendarAdvance(Calendar,X1562,NDays&amp;"D")</f>
        <v>50137</v>
      </c>
      <c r="Z1562" s="1403">
        <v>2.4166615673334713E-2</v>
      </c>
      <c r="AA1562" s="1411">
        <v>2.4132602607599418E-2</v>
      </c>
    </row>
    <row r="1563" spans="19:27" x14ac:dyDescent="0.2">
      <c r="S1563" s="399"/>
      <c r="T1563" s="1401"/>
      <c r="W1563" s="864" t="str">
        <f t="shared" si="34"/>
        <v>1w</v>
      </c>
      <c r="X1563" s="1405">
        <f>_xll.qlCalendarAdvance(Calendar,X1562,W1563,"f",FALSE)</f>
        <v>50144</v>
      </c>
      <c r="Y1563" s="1404">
        <f>_xll.qlCalendarAdvance(Calendar,X1563,NDays&amp;"D")</f>
        <v>50144</v>
      </c>
      <c r="Z1563" s="1403">
        <v>2.4160766306222402E-2</v>
      </c>
      <c r="AA1563" s="1411">
        <v>2.4126664422869926E-2</v>
      </c>
    </row>
    <row r="1564" spans="19:27" x14ac:dyDescent="0.2">
      <c r="S1564" s="399"/>
      <c r="T1564" s="1401"/>
      <c r="W1564" s="864" t="str">
        <f t="shared" si="34"/>
        <v>1w</v>
      </c>
      <c r="X1564" s="1405">
        <f>_xll.qlCalendarAdvance(Calendar,X1563,W1564,"f",FALSE)</f>
        <v>50151</v>
      </c>
      <c r="Y1564" s="1404">
        <f>_xll.qlCalendarAdvance(Calendar,X1564,NDays&amp;"D")</f>
        <v>50151</v>
      </c>
      <c r="Z1564" s="1403">
        <v>2.4154936267011103E-2</v>
      </c>
      <c r="AA1564" s="1411">
        <v>2.4120745443272362E-2</v>
      </c>
    </row>
    <row r="1565" spans="19:27" x14ac:dyDescent="0.2">
      <c r="S1565" s="399"/>
      <c r="T1565" s="1401"/>
      <c r="W1565" s="864" t="str">
        <f t="shared" si="34"/>
        <v>1w</v>
      </c>
      <c r="X1565" s="1405">
        <f>_xll.qlCalendarAdvance(Calendar,X1564,W1565,"f",FALSE)</f>
        <v>50158</v>
      </c>
      <c r="Y1565" s="1404">
        <f>_xll.qlCalendarAdvance(Calendar,X1565,NDays&amp;"D")</f>
        <v>50158</v>
      </c>
      <c r="Z1565" s="1403">
        <v>2.4149125555618881E-2</v>
      </c>
      <c r="AA1565" s="1411">
        <v>2.4114845668806728E-2</v>
      </c>
    </row>
    <row r="1566" spans="19:27" x14ac:dyDescent="0.2">
      <c r="S1566" s="399"/>
      <c r="T1566" s="1401"/>
      <c r="W1566" s="864" t="str">
        <f t="shared" si="34"/>
        <v>1w</v>
      </c>
      <c r="X1566" s="1405">
        <f>_xll.qlCalendarAdvance(Calendar,X1565,W1566,"f",FALSE)</f>
        <v>50165</v>
      </c>
      <c r="Y1566" s="1404">
        <f>_xll.qlCalendarAdvance(Calendar,X1566,NDays&amp;"D")</f>
        <v>50165</v>
      </c>
      <c r="Z1566" s="1403">
        <v>2.4143721134733096E-2</v>
      </c>
      <c r="AA1566" s="1411">
        <v>2.4108965099473023E-2</v>
      </c>
    </row>
    <row r="1567" spans="19:27" x14ac:dyDescent="0.2">
      <c r="S1567" s="399"/>
      <c r="T1567" s="1401"/>
      <c r="W1567" s="864" t="str">
        <f t="shared" si="34"/>
        <v>1w</v>
      </c>
      <c r="X1567" s="1405">
        <f>_xll.qlCalendarAdvance(Calendar,X1566,W1567,"f",FALSE)</f>
        <v>50172</v>
      </c>
      <c r="Y1567" s="1404">
        <f>_xll.qlCalendarAdvance(Calendar,X1567,NDays&amp;"D")</f>
        <v>50172</v>
      </c>
      <c r="Z1567" s="1403">
        <v>2.4137950078740564E-2</v>
      </c>
      <c r="AA1567" s="1411">
        <v>2.4103103735271247E-2</v>
      </c>
    </row>
    <row r="1568" spans="19:27" x14ac:dyDescent="0.2">
      <c r="S1568" s="399"/>
      <c r="T1568" s="1401"/>
      <c r="W1568" s="864" t="str">
        <f t="shared" si="34"/>
        <v>1w</v>
      </c>
      <c r="X1568" s="1405">
        <f>_xll.qlCalendarAdvance(Calendar,X1567,W1568,"f",FALSE)</f>
        <v>50179</v>
      </c>
      <c r="Y1568" s="1404">
        <f>_xll.qlCalendarAdvance(Calendar,X1568,NDays&amp;"D")</f>
        <v>50179</v>
      </c>
      <c r="Z1568" s="1403">
        <v>2.4132198351676393E-2</v>
      </c>
      <c r="AA1568" s="1411">
        <v>2.4097261576201401E-2</v>
      </c>
    </row>
    <row r="1569" spans="19:27" x14ac:dyDescent="0.2">
      <c r="S1569" s="399"/>
      <c r="T1569" s="1401"/>
      <c r="W1569" s="864" t="str">
        <f t="shared" si="34"/>
        <v>1w</v>
      </c>
      <c r="X1569" s="1405">
        <f>_xll.qlCalendarAdvance(Calendar,X1568,W1569,"f",FALSE)</f>
        <v>50186</v>
      </c>
      <c r="Y1569" s="1404">
        <f>_xll.qlCalendarAdvance(Calendar,X1569,NDays&amp;"D")</f>
        <v>50186</v>
      </c>
      <c r="Z1569" s="1403">
        <v>2.4126465953455131E-2</v>
      </c>
      <c r="AA1569" s="1411">
        <v>2.409143862234453E-2</v>
      </c>
    </row>
    <row r="1570" spans="19:27" x14ac:dyDescent="0.2">
      <c r="S1570" s="399"/>
      <c r="T1570" s="1401"/>
      <c r="W1570" s="864" t="str">
        <f t="shared" si="34"/>
        <v>1w</v>
      </c>
      <c r="X1570" s="1405">
        <f>_xll.qlCalendarAdvance(Calendar,X1569,W1570,"f",FALSE)</f>
        <v>50193</v>
      </c>
      <c r="Y1570" s="1404">
        <f>_xll.qlCalendarAdvance(Calendar,X1570,NDays&amp;"D")</f>
        <v>50193</v>
      </c>
      <c r="Z1570" s="1403">
        <v>2.4120752883993974E-2</v>
      </c>
      <c r="AA1570" s="1411">
        <v>2.4085634873457495E-2</v>
      </c>
    </row>
    <row r="1571" spans="19:27" x14ac:dyDescent="0.2">
      <c r="S1571" s="399"/>
      <c r="T1571" s="1401"/>
      <c r="W1571" s="864" t="str">
        <f t="shared" si="34"/>
        <v>1w</v>
      </c>
      <c r="X1571" s="1405">
        <f>_xll.qlCalendarAdvance(Calendar,X1570,W1571,"f",FALSE)</f>
        <v>50200</v>
      </c>
      <c r="Y1571" s="1404">
        <f>_xll.qlCalendarAdvance(Calendar,X1571,NDays&amp;"D")</f>
        <v>50200</v>
      </c>
      <c r="Z1571" s="1403">
        <v>2.4115059143210989E-2</v>
      </c>
      <c r="AA1571" s="1411">
        <v>2.4079850329864483E-2</v>
      </c>
    </row>
    <row r="1572" spans="19:27" x14ac:dyDescent="0.2">
      <c r="S1572" s="399"/>
      <c r="T1572" s="1401"/>
      <c r="W1572" s="864" t="str">
        <f t="shared" si="34"/>
        <v>1w</v>
      </c>
      <c r="X1572" s="1405">
        <f>_xll.qlCalendarAdvance(Calendar,X1571,W1572,"f",FALSE)</f>
        <v>50207</v>
      </c>
      <c r="Y1572" s="1404">
        <f>_xll.qlCalendarAdvance(Calendar,X1572,NDays&amp;"D")</f>
        <v>50207</v>
      </c>
      <c r="Z1572" s="1403">
        <v>2.4109384731023375E-2</v>
      </c>
      <c r="AA1572" s="1411">
        <v>2.4074084991403399E-2</v>
      </c>
    </row>
    <row r="1573" spans="19:27" x14ac:dyDescent="0.2">
      <c r="S1573" s="399"/>
      <c r="T1573" s="1401"/>
      <c r="W1573" s="864" t="str">
        <f t="shared" si="34"/>
        <v>1w</v>
      </c>
      <c r="X1573" s="1405">
        <f>_xll.qlCalendarAdvance(Calendar,X1572,W1573,"f",FALSE)</f>
        <v>50214</v>
      </c>
      <c r="Y1573" s="1404">
        <f>_xll.qlCalendarAdvance(Calendar,X1573,NDays&amp;"D")</f>
        <v>50214</v>
      </c>
      <c r="Z1573" s="1403">
        <v>2.4103729647346556E-2</v>
      </c>
      <c r="AA1573" s="1411">
        <v>2.4068338857912153E-2</v>
      </c>
    </row>
    <row r="1574" spans="19:27" x14ac:dyDescent="0.2">
      <c r="S1574" s="399"/>
      <c r="T1574" s="1401"/>
      <c r="W1574" s="864" t="str">
        <f t="shared" si="34"/>
        <v>1w</v>
      </c>
      <c r="X1574" s="1405">
        <f>_xll.qlCalendarAdvance(Calendar,X1573,W1574,"f",FALSE)</f>
        <v>50221</v>
      </c>
      <c r="Y1574" s="1404">
        <f>_xll.qlCalendarAdvance(Calendar,X1574,NDays&amp;"D")</f>
        <v>50221</v>
      </c>
      <c r="Z1574" s="1403">
        <v>2.4098093892102129E-2</v>
      </c>
      <c r="AA1574" s="1411">
        <v>2.4062611929714928E-2</v>
      </c>
    </row>
    <row r="1575" spans="19:27" x14ac:dyDescent="0.2">
      <c r="S1575" s="399"/>
      <c r="T1575" s="1401"/>
      <c r="W1575" s="864" t="str">
        <f t="shared" si="34"/>
        <v>1w</v>
      </c>
      <c r="X1575" s="1405">
        <f>_xll.qlCalendarAdvance(Calendar,X1574,W1575,"f",FALSE)</f>
        <v>50228</v>
      </c>
      <c r="Y1575" s="1404">
        <f>_xll.qlCalendarAdvance(Calendar,X1575,NDays&amp;"D")</f>
        <v>50228</v>
      </c>
      <c r="Z1575" s="1403">
        <v>2.4092477465204643E-2</v>
      </c>
      <c r="AA1575" s="1411">
        <v>2.4056904206568586E-2</v>
      </c>
    </row>
    <row r="1576" spans="19:27" x14ac:dyDescent="0.2">
      <c r="S1576" s="399"/>
      <c r="T1576" s="1401"/>
      <c r="W1576" s="864" t="str">
        <f t="shared" si="34"/>
        <v>1w</v>
      </c>
      <c r="X1576" s="1405">
        <f>_xll.qlCalendarAdvance(Calendar,X1575,W1576,"f",FALSE)</f>
        <v>50235</v>
      </c>
      <c r="Y1576" s="1404">
        <f>_xll.qlCalendarAdvance(Calendar,X1576,NDays&amp;"D")</f>
        <v>50235</v>
      </c>
      <c r="Z1576" s="1403">
        <v>2.4086880366574817E-2</v>
      </c>
      <c r="AA1576" s="1411">
        <v>2.4051215688554173E-2</v>
      </c>
    </row>
    <row r="1577" spans="19:27" x14ac:dyDescent="0.2">
      <c r="S1577" s="399"/>
      <c r="T1577" s="1401"/>
      <c r="W1577" s="864" t="str">
        <f t="shared" si="34"/>
        <v>1w</v>
      </c>
      <c r="X1577" s="1405">
        <f>_xll.qlCalendarAdvance(Calendar,X1576,W1577,"f",FALSE)</f>
        <v>50242</v>
      </c>
      <c r="Y1577" s="1404">
        <f>_xll.qlCalendarAdvance(Calendar,X1577,NDays&amp;"D")</f>
        <v>50242</v>
      </c>
      <c r="Z1577" s="1403">
        <v>2.4081302596131605E-2</v>
      </c>
      <c r="AA1577" s="1411">
        <v>2.4045546375752735E-2</v>
      </c>
    </row>
    <row r="1578" spans="19:27" x14ac:dyDescent="0.2">
      <c r="S1578" s="399"/>
      <c r="T1578" s="1401"/>
      <c r="W1578" s="864" t="str">
        <f t="shared" si="34"/>
        <v>1w</v>
      </c>
      <c r="X1578" s="1405">
        <f>_xll.qlCalendarAdvance(Calendar,X1577,W1578,"f",FALSE)</f>
        <v>50249</v>
      </c>
      <c r="Y1578" s="1404">
        <f>_xll.qlCalendarAdvance(Calendar,X1578,NDays&amp;"D")</f>
        <v>50249</v>
      </c>
      <c r="Z1578" s="1403">
        <v>2.4075744153790431E-2</v>
      </c>
      <c r="AA1578" s="1411">
        <v>2.4039896267921135E-2</v>
      </c>
    </row>
    <row r="1579" spans="19:27" x14ac:dyDescent="0.2">
      <c r="S1579" s="399"/>
      <c r="T1579" s="1401"/>
      <c r="W1579" s="864" t="str">
        <f t="shared" si="34"/>
        <v>1w</v>
      </c>
      <c r="X1579" s="1405">
        <f>_xll.qlCalendarAdvance(Calendar,X1578,W1579,"f",FALSE)</f>
        <v>50256</v>
      </c>
      <c r="Y1579" s="1404">
        <f>_xll.qlCalendarAdvance(Calendar,X1579,NDays&amp;"D")</f>
        <v>50256</v>
      </c>
      <c r="Z1579" s="1403">
        <v>2.4070205039475538E-2</v>
      </c>
      <c r="AA1579" s="1411">
        <v>2.403426536530251E-2</v>
      </c>
    </row>
    <row r="1580" spans="19:27" x14ac:dyDescent="0.2">
      <c r="S1580" s="399"/>
      <c r="T1580" s="1401"/>
      <c r="W1580" s="864" t="str">
        <f t="shared" si="34"/>
        <v>1w</v>
      </c>
      <c r="X1580" s="1405">
        <f>_xll.qlCalendarAdvance(Calendar,X1579,W1580,"f",FALSE)</f>
        <v>50263</v>
      </c>
      <c r="Y1580" s="1404">
        <f>_xll.qlCalendarAdvance(Calendar,X1580,NDays&amp;"D")</f>
        <v>50263</v>
      </c>
      <c r="Z1580" s="1403">
        <v>2.4064685253103239E-2</v>
      </c>
      <c r="AA1580" s="1411">
        <v>2.402865366789686E-2</v>
      </c>
    </row>
    <row r="1581" spans="19:27" x14ac:dyDescent="0.2">
      <c r="S1581" s="399"/>
      <c r="T1581" s="1401"/>
      <c r="W1581" s="864" t="str">
        <f t="shared" si="34"/>
        <v>1w</v>
      </c>
      <c r="X1581" s="1405">
        <f>_xll.qlCalendarAdvance(Calendar,X1580,W1581,"f",FALSE)</f>
        <v>50270</v>
      </c>
      <c r="Y1581" s="1404">
        <f>_xll.qlCalendarAdvance(Calendar,X1581,NDays&amp;"D")</f>
        <v>50270</v>
      </c>
      <c r="Z1581" s="1403">
        <v>2.4059184794594245E-2</v>
      </c>
      <c r="AA1581" s="1411">
        <v>2.4023061175542093E-2</v>
      </c>
    </row>
    <row r="1582" spans="19:27" x14ac:dyDescent="0.2">
      <c r="S1582" s="399"/>
      <c r="T1582" s="1401"/>
      <c r="W1582" s="864" t="str">
        <f t="shared" si="34"/>
        <v>1w</v>
      </c>
      <c r="X1582" s="1405">
        <f>_xll.qlCalendarAdvance(Calendar,X1581,W1582,"f",FALSE)</f>
        <v>50277</v>
      </c>
      <c r="Y1582" s="1404">
        <f>_xll.qlCalendarAdvance(Calendar,X1582,NDays&amp;"D")</f>
        <v>50277</v>
      </c>
      <c r="Z1582" s="1403">
        <v>2.4053703663867512E-2</v>
      </c>
      <c r="AA1582" s="1411">
        <v>2.4017487888238209E-2</v>
      </c>
    </row>
    <row r="1583" spans="19:27" x14ac:dyDescent="0.2">
      <c r="S1583" s="399"/>
      <c r="T1583" s="1401"/>
      <c r="W1583" s="864" t="str">
        <f t="shared" si="34"/>
        <v>1w</v>
      </c>
      <c r="X1583" s="1405">
        <f>_xll.qlCalendarAdvance(Calendar,X1582,W1583,"f",FALSE)</f>
        <v>50284</v>
      </c>
      <c r="Y1583" s="1404">
        <f>_xll.qlCalendarAdvance(Calendar,X1583,NDays&amp;"D")</f>
        <v>50284</v>
      </c>
      <c r="Z1583" s="1403">
        <v>2.4047837713624214E-2</v>
      </c>
      <c r="AA1583" s="1411">
        <v>2.4011933806147301E-2</v>
      </c>
    </row>
    <row r="1584" spans="19:27" x14ac:dyDescent="0.2">
      <c r="S1584" s="399"/>
      <c r="T1584" s="1401"/>
      <c r="W1584" s="864" t="str">
        <f t="shared" si="34"/>
        <v>1w</v>
      </c>
      <c r="X1584" s="1405">
        <f>_xll.qlCalendarAdvance(Calendar,X1583,W1584,"f",FALSE)</f>
        <v>50291</v>
      </c>
      <c r="Y1584" s="1404">
        <f>_xll.qlCalendarAdvance(Calendar,X1584,NDays&amp;"D")</f>
        <v>50291</v>
      </c>
      <c r="Z1584" s="1403">
        <v>2.404239421523089E-2</v>
      </c>
      <c r="AA1584" s="1411">
        <v>2.4006398929107275E-2</v>
      </c>
    </row>
    <row r="1585" spans="19:27" x14ac:dyDescent="0.2">
      <c r="S1585" s="399"/>
      <c r="T1585" s="1401"/>
      <c r="W1585" s="864" t="str">
        <f t="shared" si="34"/>
        <v>1w</v>
      </c>
      <c r="X1585" s="1405">
        <f>_xll.qlCalendarAdvance(Calendar,X1584,W1585,"f",FALSE)</f>
        <v>50298</v>
      </c>
      <c r="Y1585" s="1404">
        <f>_xll.qlCalendarAdvance(Calendar,X1585,NDays&amp;"D")</f>
        <v>50298</v>
      </c>
      <c r="Z1585" s="1403">
        <v>2.403697004304017E-2</v>
      </c>
      <c r="AA1585" s="1411">
        <v>2.4000883257280226E-2</v>
      </c>
    </row>
    <row r="1586" spans="19:27" x14ac:dyDescent="0.2">
      <c r="S1586" s="399"/>
      <c r="T1586" s="1401"/>
      <c r="W1586" s="864" t="str">
        <f t="shared" si="34"/>
        <v>1w</v>
      </c>
      <c r="X1586" s="1405">
        <f>_xll.qlCalendarAdvance(Calendar,X1585,W1586,"f",FALSE)</f>
        <v>50305</v>
      </c>
      <c r="Y1586" s="1404">
        <f>_xll.qlCalendarAdvance(Calendar,X1586,NDays&amp;"D")</f>
        <v>50305</v>
      </c>
      <c r="Z1586" s="1403">
        <v>2.4031565196971898E-2</v>
      </c>
      <c r="AA1586" s="1411">
        <v>2.3995386790423012E-2</v>
      </c>
    </row>
    <row r="1587" spans="19:27" x14ac:dyDescent="0.2">
      <c r="S1587" s="399"/>
      <c r="T1587" s="1401"/>
      <c r="W1587" s="864" t="str">
        <f t="shared" si="34"/>
        <v>1w</v>
      </c>
      <c r="X1587" s="1405">
        <f>_xll.qlCalendarAdvance(Calendar,X1586,W1587,"f",FALSE)</f>
        <v>50312</v>
      </c>
      <c r="Y1587" s="1404">
        <f>_xll.qlCalendarAdvance(Calendar,X1587,NDays&amp;"D")</f>
        <v>50312</v>
      </c>
      <c r="Z1587" s="1403">
        <v>2.4026179676949481E-2</v>
      </c>
      <c r="AA1587" s="1411">
        <v>2.3989909528859821E-2</v>
      </c>
    </row>
    <row r="1588" spans="19:27" x14ac:dyDescent="0.2">
      <c r="S1588" s="399"/>
      <c r="T1588" s="1401"/>
      <c r="W1588" s="864" t="str">
        <f t="shared" si="34"/>
        <v>1w</v>
      </c>
      <c r="X1588" s="1405">
        <f>_xll.qlCalendarAdvance(Calendar,X1587,W1588,"f",FALSE)</f>
        <v>50319</v>
      </c>
      <c r="Y1588" s="1404">
        <f>_xll.qlCalendarAdvance(Calendar,X1588,NDays&amp;"D")</f>
        <v>50319</v>
      </c>
      <c r="Z1588" s="1403">
        <v>2.4021222758527274E-2</v>
      </c>
      <c r="AA1588" s="1411">
        <v>2.3984451472347512E-2</v>
      </c>
    </row>
    <row r="1589" spans="19:27" x14ac:dyDescent="0.2">
      <c r="S1589" s="399"/>
      <c r="T1589" s="1401"/>
      <c r="W1589" s="864" t="str">
        <f t="shared" si="34"/>
        <v>1w</v>
      </c>
      <c r="X1589" s="1405">
        <f>_xll.qlCalendarAdvance(Calendar,X1588,W1589,"f",FALSE)</f>
        <v>50326</v>
      </c>
      <c r="Y1589" s="1404">
        <f>_xll.qlCalendarAdvance(Calendar,X1589,NDays&amp;"D")</f>
        <v>50326</v>
      </c>
      <c r="Z1589" s="1403">
        <v>2.4015876920072263E-2</v>
      </c>
      <c r="AA1589" s="1411">
        <v>2.3979012620967133E-2</v>
      </c>
    </row>
    <row r="1590" spans="19:27" x14ac:dyDescent="0.2">
      <c r="S1590" s="399"/>
      <c r="T1590" s="1401"/>
      <c r="W1590" s="864" t="str">
        <f t="shared" si="34"/>
        <v>1w</v>
      </c>
      <c r="X1590" s="1405">
        <f>_xll.qlCalendarAdvance(Calendar,X1589,W1590,"f",FALSE)</f>
        <v>50333</v>
      </c>
      <c r="Y1590" s="1404">
        <f>_xll.qlCalendarAdvance(Calendar,X1590,NDays&amp;"D")</f>
        <v>50333</v>
      </c>
      <c r="Z1590" s="1403">
        <v>2.4010550408771408E-2</v>
      </c>
      <c r="AA1590" s="1411">
        <v>2.3973592974718683E-2</v>
      </c>
    </row>
    <row r="1591" spans="19:27" x14ac:dyDescent="0.2">
      <c r="S1591" s="399"/>
      <c r="T1591" s="1401"/>
      <c r="W1591" s="864" t="str">
        <f t="shared" si="34"/>
        <v>1w</v>
      </c>
      <c r="X1591" s="1405">
        <f>_xll.qlCalendarAdvance(Calendar,X1590,W1591,"f",FALSE)</f>
        <v>50340</v>
      </c>
      <c r="Y1591" s="1404">
        <f>_xll.qlCalendarAdvance(Calendar,X1591,NDays&amp;"D")</f>
        <v>50340</v>
      </c>
      <c r="Z1591" s="1403">
        <v>2.400524322454806E-2</v>
      </c>
      <c r="AA1591" s="1411">
        <v>2.3968192533521115E-2</v>
      </c>
    </row>
    <row r="1592" spans="19:27" x14ac:dyDescent="0.2">
      <c r="S1592" s="399"/>
      <c r="T1592" s="1401"/>
      <c r="W1592" s="864" t="str">
        <f t="shared" si="34"/>
        <v>1w</v>
      </c>
      <c r="X1592" s="1405">
        <f>_xll.qlCalendarAdvance(Calendar,X1591,W1592,"f",FALSE)</f>
        <v>50347</v>
      </c>
      <c r="Y1592" s="1404">
        <f>_xll.qlCalendarAdvance(Calendar,X1592,NDays&amp;"D")</f>
        <v>50347</v>
      </c>
      <c r="Z1592" s="1403">
        <v>2.3999955367324702E-2</v>
      </c>
      <c r="AA1592" s="1411">
        <v>2.3962811297455477E-2</v>
      </c>
    </row>
    <row r="1593" spans="19:27" x14ac:dyDescent="0.2">
      <c r="S1593" s="399"/>
      <c r="T1593" s="1401"/>
      <c r="W1593" s="864" t="str">
        <f t="shared" si="34"/>
        <v>1w</v>
      </c>
      <c r="X1593" s="1405">
        <f>_xll.qlCalendarAdvance(Calendar,X1592,W1593,"f",FALSE)</f>
        <v>50354</v>
      </c>
      <c r="Y1593" s="1404">
        <f>_xll.qlCalendarAdvance(Calendar,X1593,NDays&amp;"D")</f>
        <v>50354</v>
      </c>
      <c r="Z1593" s="1403">
        <v>2.3994686837023809E-2</v>
      </c>
      <c r="AA1593" s="1411">
        <v>2.3957449266440722E-2</v>
      </c>
    </row>
    <row r="1594" spans="19:27" x14ac:dyDescent="0.2">
      <c r="S1594" s="399"/>
      <c r="T1594" s="1401"/>
      <c r="W1594" s="864" t="str">
        <f t="shared" si="34"/>
        <v>1w</v>
      </c>
      <c r="X1594" s="1405">
        <f>_xll.qlCalendarAdvance(Calendar,X1593,W1594,"f",FALSE)</f>
        <v>50361</v>
      </c>
      <c r="Y1594" s="1404">
        <f>_xll.qlCalendarAdvance(Calendar,X1594,NDays&amp;"D")</f>
        <v>50361</v>
      </c>
      <c r="Z1594" s="1403">
        <v>2.39894376335705E-2</v>
      </c>
      <c r="AA1594" s="1411">
        <v>2.3952106440557897E-2</v>
      </c>
    </row>
    <row r="1595" spans="19:27" x14ac:dyDescent="0.2">
      <c r="S1595" s="399"/>
      <c r="T1595" s="1401"/>
      <c r="W1595" s="864" t="str">
        <f t="shared" si="34"/>
        <v>1w</v>
      </c>
      <c r="X1595" s="1405">
        <f>_xll.qlCalendarAdvance(Calendar,X1594,W1595,"f",FALSE)</f>
        <v>50368</v>
      </c>
      <c r="Y1595" s="1404">
        <f>_xll.qlCalendarAdvance(Calendar,X1595,NDays&amp;"D")</f>
        <v>50368</v>
      </c>
      <c r="Z1595" s="1403">
        <v>2.3984207756887258E-2</v>
      </c>
      <c r="AA1595" s="1411">
        <v>2.3946782819888046E-2</v>
      </c>
    </row>
    <row r="1596" spans="19:27" x14ac:dyDescent="0.2">
      <c r="S1596" s="399"/>
      <c r="T1596" s="1401"/>
      <c r="W1596" s="864" t="str">
        <f t="shared" si="34"/>
        <v>1w</v>
      </c>
      <c r="X1596" s="1405">
        <f>_xll.qlCalendarAdvance(Calendar,X1595,W1596,"f",FALSE)</f>
        <v>50375</v>
      </c>
      <c r="Y1596" s="1404">
        <f>_xll.qlCalendarAdvance(Calendar,X1596,NDays&amp;"D")</f>
        <v>50375</v>
      </c>
      <c r="Z1596" s="1403">
        <v>2.3978162222894259E-2</v>
      </c>
      <c r="AA1596" s="1411">
        <v>2.3941478404350125E-2</v>
      </c>
    </row>
    <row r="1597" spans="19:27" x14ac:dyDescent="0.2">
      <c r="S1597" s="399"/>
      <c r="T1597" s="1401"/>
      <c r="W1597" s="864" t="str">
        <f t="shared" si="34"/>
        <v>1w</v>
      </c>
      <c r="X1597" s="1405">
        <f>_xll.qlCalendarAdvance(Calendar,X1596,W1597,"f",FALSE)</f>
        <v>50382</v>
      </c>
      <c r="Y1597" s="1404">
        <f>_xll.qlCalendarAdvance(Calendar,X1597,NDays&amp;"D")</f>
        <v>50382</v>
      </c>
      <c r="Z1597" s="1403">
        <v>2.3972968918886946E-2</v>
      </c>
      <c r="AA1597" s="1411">
        <v>2.393619319378204E-2</v>
      </c>
    </row>
    <row r="1598" spans="19:27" x14ac:dyDescent="0.2">
      <c r="S1598" s="399"/>
      <c r="T1598" s="1401"/>
      <c r="W1598" s="864" t="str">
        <f t="shared" si="34"/>
        <v>1w</v>
      </c>
      <c r="X1598" s="1405">
        <f>_xll.qlCalendarAdvance(Calendar,X1597,W1598,"f",FALSE)</f>
        <v>50389</v>
      </c>
      <c r="Y1598" s="1404">
        <f>_xll.qlCalendarAdvance(Calendar,X1598,NDays&amp;"D")</f>
        <v>50389</v>
      </c>
      <c r="Z1598" s="1403">
        <v>2.3967794938756067E-2</v>
      </c>
      <c r="AA1598" s="1411">
        <v>2.3930927188345885E-2</v>
      </c>
    </row>
    <row r="1599" spans="19:27" x14ac:dyDescent="0.2">
      <c r="S1599" s="399"/>
      <c r="T1599" s="1401"/>
      <c r="W1599" s="864" t="str">
        <f t="shared" si="34"/>
        <v>1w</v>
      </c>
      <c r="X1599" s="1405">
        <f>_xll.qlCalendarAdvance(Calendar,X1598,W1599,"f",FALSE)</f>
        <v>50396</v>
      </c>
      <c r="Y1599" s="1404">
        <f>_xll.qlCalendarAdvance(Calendar,X1599,NDays&amp;"D")</f>
        <v>50396</v>
      </c>
      <c r="Z1599" s="1403">
        <v>2.3962640282428685E-2</v>
      </c>
      <c r="AA1599" s="1411">
        <v>2.3925680388041659E-2</v>
      </c>
    </row>
    <row r="1600" spans="19:27" x14ac:dyDescent="0.2">
      <c r="S1600" s="399"/>
      <c r="T1600" s="1401"/>
      <c r="W1600" s="864" t="str">
        <f t="shared" si="34"/>
        <v>1w</v>
      </c>
      <c r="X1600" s="1405">
        <f>_xll.qlCalendarAdvance(Calendar,X1599,W1600,"f",FALSE)</f>
        <v>50403</v>
      </c>
      <c r="Y1600" s="1404">
        <f>_xll.qlCalendarAdvance(Calendar,X1600,NDays&amp;"D")</f>
        <v>50403</v>
      </c>
      <c r="Z1600" s="1403">
        <v>2.3957504949830954E-2</v>
      </c>
      <c r="AA1600" s="1411">
        <v>2.3920452792869362E-2</v>
      </c>
    </row>
    <row r="1601" spans="19:27" x14ac:dyDescent="0.2">
      <c r="S1601" s="399"/>
      <c r="T1601" s="1401"/>
      <c r="W1601" s="864" t="str">
        <f t="shared" si="34"/>
        <v>1w</v>
      </c>
      <c r="X1601" s="1405">
        <f>_xll.qlCalendarAdvance(Calendar,X1600,W1601,"f",FALSE)</f>
        <v>50410</v>
      </c>
      <c r="Y1601" s="1404">
        <f>_xll.qlCalendarAdvance(Calendar,X1601,NDays&amp;"D")</f>
        <v>50410</v>
      </c>
      <c r="Z1601" s="1403">
        <v>2.3952388940890839E-2</v>
      </c>
      <c r="AA1601" s="1411">
        <v>2.3915244402828995E-2</v>
      </c>
    </row>
    <row r="1602" spans="19:27" x14ac:dyDescent="0.2">
      <c r="S1602" s="399"/>
      <c r="T1602" s="1401"/>
      <c r="W1602" s="864" t="str">
        <f t="shared" si="34"/>
        <v>1w</v>
      </c>
      <c r="X1602" s="1405">
        <f>_xll.qlCalendarAdvance(Calendar,X1601,W1602,"f",FALSE)</f>
        <v>50417</v>
      </c>
      <c r="Y1602" s="1404">
        <f>_xll.qlCalendarAdvance(Calendar,X1602,NDays&amp;"D")</f>
        <v>50417</v>
      </c>
      <c r="Z1602" s="1403">
        <v>2.3947292255534491E-2</v>
      </c>
      <c r="AA1602" s="1411">
        <v>2.391005521783951E-2</v>
      </c>
    </row>
    <row r="1603" spans="19:27" x14ac:dyDescent="0.2">
      <c r="S1603" s="399"/>
      <c r="T1603" s="1401"/>
      <c r="W1603" s="864" t="str">
        <f t="shared" si="34"/>
        <v>1w</v>
      </c>
      <c r="X1603" s="1405">
        <f>_xll.qlCalendarAdvance(Calendar,X1602,W1603,"f",FALSE)</f>
        <v>50424</v>
      </c>
      <c r="Y1603" s="1404">
        <f>_xll.qlCalendarAdvance(Calendar,X1603,NDays&amp;"D")</f>
        <v>50424</v>
      </c>
      <c r="Z1603" s="1403">
        <v>2.3942214893689875E-2</v>
      </c>
      <c r="AA1603" s="1411">
        <v>2.3904885238063001E-2</v>
      </c>
    </row>
    <row r="1604" spans="19:27" x14ac:dyDescent="0.2">
      <c r="S1604" s="399"/>
      <c r="T1604" s="1401"/>
      <c r="W1604" s="864" t="str">
        <f t="shared" si="34"/>
        <v>1w</v>
      </c>
      <c r="X1604" s="1405">
        <f>_xll.qlCalendarAdvance(Calendar,X1603,W1604,"f",FALSE)</f>
        <v>50431</v>
      </c>
      <c r="Y1604" s="1404">
        <f>_xll.qlCalendarAdvance(Calendar,X1604,NDays&amp;"D")</f>
        <v>50431</v>
      </c>
      <c r="Z1604" s="1403">
        <v>2.3937582647697637E-2</v>
      </c>
      <c r="AA1604" s="1411">
        <v>2.3899734463337374E-2</v>
      </c>
    </row>
    <row r="1605" spans="19:27" x14ac:dyDescent="0.2">
      <c r="S1605" s="399"/>
      <c r="T1605" s="1401"/>
      <c r="W1605" s="864" t="str">
        <f t="shared" si="34"/>
        <v>1w</v>
      </c>
      <c r="X1605" s="1405">
        <f>_xll.qlCalendarAdvance(Calendar,X1604,W1605,"f",FALSE)</f>
        <v>50438</v>
      </c>
      <c r="Y1605" s="1404">
        <f>_xll.qlCalendarAdvance(Calendar,X1605,NDays&amp;"D")</f>
        <v>50438</v>
      </c>
      <c r="Z1605" s="1403">
        <v>2.3932544983540336E-2</v>
      </c>
      <c r="AA1605" s="1411">
        <v>2.3894602893581585E-2</v>
      </c>
    </row>
    <row r="1606" spans="19:27" x14ac:dyDescent="0.2">
      <c r="S1606" s="399"/>
      <c r="T1606" s="1401"/>
      <c r="W1606" s="864" t="str">
        <f t="shared" si="34"/>
        <v>1w</v>
      </c>
      <c r="X1606" s="1405">
        <f>_xll.qlCalendarAdvance(Calendar,X1605,W1606,"f",FALSE)</f>
        <v>50445</v>
      </c>
      <c r="Y1606" s="1404">
        <f>_xll.qlCalendarAdvance(Calendar,X1606,NDays&amp;"D")</f>
        <v>50445</v>
      </c>
      <c r="Z1606" s="1403">
        <v>2.3927098748509588E-2</v>
      </c>
      <c r="AA1606" s="1411">
        <v>2.3889490529119817E-2</v>
      </c>
    </row>
    <row r="1607" spans="19:27" x14ac:dyDescent="0.2">
      <c r="S1607" s="399"/>
      <c r="T1607" s="1401"/>
      <c r="W1607" s="864" t="str">
        <f t="shared" si="34"/>
        <v>1w</v>
      </c>
      <c r="X1607" s="1405">
        <f>_xll.qlCalendarAdvance(Calendar,X1606,W1607,"f",FALSE)</f>
        <v>50452</v>
      </c>
      <c r="Y1607" s="1404">
        <f>_xll.qlCalendarAdvance(Calendar,X1607,NDays&amp;"D")</f>
        <v>50452</v>
      </c>
      <c r="Z1607" s="1403">
        <v>2.3922098679993276E-2</v>
      </c>
      <c r="AA1607" s="1411">
        <v>2.3884397369627886E-2</v>
      </c>
    </row>
    <row r="1608" spans="19:27" x14ac:dyDescent="0.2">
      <c r="S1608" s="399"/>
      <c r="T1608" s="1401"/>
      <c r="W1608" s="864" t="str">
        <f t="shared" si="34"/>
        <v>1w</v>
      </c>
      <c r="X1608" s="1405">
        <f>_xll.qlCalendarAdvance(Calendar,X1607,W1608,"f",FALSE)</f>
        <v>50459</v>
      </c>
      <c r="Y1608" s="1404">
        <f>_xll.qlCalendarAdvance(Calendar,X1608,NDays&amp;"D")</f>
        <v>50459</v>
      </c>
      <c r="Z1608" s="1403">
        <v>2.3917117934632991E-2</v>
      </c>
      <c r="AA1608" s="1411">
        <v>2.387932341534893E-2</v>
      </c>
    </row>
    <row r="1609" spans="19:27" x14ac:dyDescent="0.2">
      <c r="S1609" s="399"/>
      <c r="T1609" s="1401"/>
      <c r="W1609" s="864" t="str">
        <f t="shared" si="34"/>
        <v>1w</v>
      </c>
      <c r="X1609" s="1405">
        <f>_xll.qlCalendarAdvance(Calendar,X1608,W1609,"f",FALSE)</f>
        <v>50466</v>
      </c>
      <c r="Y1609" s="1404">
        <f>_xll.qlCalendarAdvance(Calendar,X1609,NDays&amp;"D")</f>
        <v>50466</v>
      </c>
      <c r="Z1609" s="1403">
        <v>2.3913018752198315E-2</v>
      </c>
      <c r="AA1609" s="1411">
        <v>2.3874268666120857E-2</v>
      </c>
    </row>
    <row r="1610" spans="19:27" x14ac:dyDescent="0.2">
      <c r="S1610" s="399"/>
      <c r="T1610" s="1401"/>
      <c r="W1610" s="864" t="str">
        <f t="shared" si="34"/>
        <v>1w</v>
      </c>
      <c r="X1610" s="1405">
        <f>_xll.qlCalendarAdvance(Calendar,X1609,W1610,"f",FALSE)</f>
        <v>50473</v>
      </c>
      <c r="Y1610" s="1404">
        <f>_xll.qlCalendarAdvance(Calendar,X1610,NDays&amp;"D")</f>
        <v>50473</v>
      </c>
      <c r="Z1610" s="1403">
        <v>2.3908078768113936E-2</v>
      </c>
      <c r="AA1610" s="1411">
        <v>2.3869233121943667E-2</v>
      </c>
    </row>
    <row r="1611" spans="19:27" x14ac:dyDescent="0.2">
      <c r="S1611" s="399"/>
      <c r="T1611" s="1401"/>
      <c r="W1611" s="864" t="str">
        <f t="shared" si="34"/>
        <v>1w</v>
      </c>
      <c r="X1611" s="1405">
        <f>_xll.qlCalendarAdvance(Calendar,X1610,W1611,"f",FALSE)</f>
        <v>50480</v>
      </c>
      <c r="Y1611" s="1404">
        <f>_xll.qlCalendarAdvance(Calendar,X1611,NDays&amp;"D")</f>
        <v>50480</v>
      </c>
      <c r="Z1611" s="1403">
        <v>2.3903158109619162E-2</v>
      </c>
      <c r="AA1611" s="1411">
        <v>2.386421678281736E-2</v>
      </c>
    </row>
    <row r="1612" spans="19:27" x14ac:dyDescent="0.2">
      <c r="S1612" s="399"/>
      <c r="T1612" s="1401"/>
      <c r="W1612" s="864" t="str">
        <f t="shared" si="34"/>
        <v>1w</v>
      </c>
      <c r="X1612" s="1405">
        <f>_xll.qlCalendarAdvance(Calendar,X1611,W1612,"f",FALSE)</f>
        <v>50487</v>
      </c>
      <c r="Y1612" s="1404">
        <f>_xll.qlCalendarAdvance(Calendar,X1612,NDays&amp;"D")</f>
        <v>50487</v>
      </c>
      <c r="Z1612" s="1403">
        <v>2.3898256776642639E-2</v>
      </c>
      <c r="AA1612" s="1411">
        <v>2.3859219648904029E-2</v>
      </c>
    </row>
    <row r="1613" spans="19:27" x14ac:dyDescent="0.2">
      <c r="S1613" s="399"/>
      <c r="T1613" s="1401"/>
      <c r="W1613" s="864" t="str">
        <f t="shared" si="34"/>
        <v>1w</v>
      </c>
      <c r="X1613" s="1405">
        <f>_xll.qlCalendarAdvance(Calendar,X1612,W1613,"f",FALSE)</f>
        <v>50494</v>
      </c>
      <c r="Y1613" s="1404">
        <f>_xll.qlCalendarAdvance(Calendar,X1613,NDays&amp;"D")</f>
        <v>50494</v>
      </c>
      <c r="Z1613" s="1403">
        <v>2.3893374769111249E-2</v>
      </c>
      <c r="AA1613" s="1411">
        <v>2.385424172004158E-2</v>
      </c>
    </row>
    <row r="1614" spans="19:27" x14ac:dyDescent="0.2">
      <c r="S1614" s="399"/>
      <c r="T1614" s="1401"/>
      <c r="W1614" s="864" t="str">
        <f t="shared" si="34"/>
        <v>1w</v>
      </c>
      <c r="X1614" s="1405">
        <f>_xll.qlCalendarAdvance(Calendar,X1613,W1614,"f",FALSE)</f>
        <v>50501</v>
      </c>
      <c r="Y1614" s="1404">
        <f>_xll.qlCalendarAdvance(Calendar,X1614,NDays&amp;"D")</f>
        <v>50501</v>
      </c>
      <c r="Z1614" s="1403">
        <v>2.3888075605585764E-2</v>
      </c>
      <c r="AA1614" s="1411">
        <v>2.3849282996311061E-2</v>
      </c>
    </row>
    <row r="1615" spans="19:27" x14ac:dyDescent="0.2">
      <c r="S1615" s="399"/>
      <c r="T1615" s="1401"/>
      <c r="W1615" s="864" t="str">
        <f t="shared" si="34"/>
        <v>1w</v>
      </c>
      <c r="X1615" s="1405">
        <f>_xll.qlCalendarAdvance(Calendar,X1614,W1615,"f",FALSE)</f>
        <v>50508</v>
      </c>
      <c r="Y1615" s="1404">
        <f>_xll.qlCalendarAdvance(Calendar,X1615,NDays&amp;"D")</f>
        <v>50508</v>
      </c>
      <c r="Z1615" s="1403">
        <v>2.3883231184452267E-2</v>
      </c>
      <c r="AA1615" s="1411">
        <v>2.3844343477712471E-2</v>
      </c>
    </row>
    <row r="1616" spans="19:27" x14ac:dyDescent="0.2">
      <c r="S1616" s="399"/>
      <c r="T1616" s="1401"/>
      <c r="W1616" s="864" t="str">
        <f t="shared" si="34"/>
        <v>1w</v>
      </c>
      <c r="X1616" s="1405">
        <f>_xll.qlCalendarAdvance(Calendar,X1615,W1616,"f",FALSE)</f>
        <v>50515</v>
      </c>
      <c r="Y1616" s="1404">
        <f>_xll.qlCalendarAdvance(Calendar,X1616,NDays&amp;"D")</f>
        <v>50515</v>
      </c>
      <c r="Z1616" s="1403">
        <v>2.3878406087232483E-2</v>
      </c>
      <c r="AA1616" s="1411">
        <v>2.3839423164083717E-2</v>
      </c>
    </row>
    <row r="1617" spans="19:27" x14ac:dyDescent="0.2">
      <c r="S1617" s="399"/>
      <c r="T1617" s="1401"/>
      <c r="W1617" s="864" t="str">
        <f t="shared" si="34"/>
        <v>1w</v>
      </c>
      <c r="X1617" s="1405">
        <f>_xll.qlCalendarAdvance(Calendar,X1616,W1617,"f",FALSE)</f>
        <v>50522</v>
      </c>
      <c r="Y1617" s="1404">
        <f>_xll.qlCalendarAdvance(Calendar,X1617,NDays&amp;"D")</f>
        <v>50522</v>
      </c>
      <c r="Z1617" s="1403">
        <v>2.3873600313859617E-2</v>
      </c>
      <c r="AA1617" s="1411">
        <v>2.3834522055667939E-2</v>
      </c>
    </row>
    <row r="1618" spans="19:27" x14ac:dyDescent="0.2">
      <c r="S1618" s="399"/>
      <c r="T1618" s="1401"/>
      <c r="W1618" s="864" t="str">
        <f t="shared" si="34"/>
        <v>1w</v>
      </c>
      <c r="X1618" s="1405">
        <f>_xll.qlCalendarAdvance(Calendar,X1617,W1618,"f",FALSE)</f>
        <v>50529</v>
      </c>
      <c r="Y1618" s="1404">
        <f>_xll.qlCalendarAdvance(Calendar,X1618,NDays&amp;"D")</f>
        <v>50529</v>
      </c>
      <c r="Z1618" s="1403">
        <v>2.3869254610679649E-2</v>
      </c>
      <c r="AA1618" s="1411">
        <v>2.3829640152303044E-2</v>
      </c>
    </row>
    <row r="1619" spans="19:27" x14ac:dyDescent="0.2">
      <c r="S1619" s="399"/>
      <c r="T1619" s="1401"/>
      <c r="W1619" s="864" t="str">
        <f t="shared" si="34"/>
        <v>1w</v>
      </c>
      <c r="X1619" s="1405">
        <f>_xll.qlCalendarAdvance(Calendar,X1618,W1619,"f",FALSE)</f>
        <v>50536</v>
      </c>
      <c r="Y1619" s="1404">
        <f>_xll.qlCalendarAdvance(Calendar,X1619,NDays&amp;"D")</f>
        <v>50536</v>
      </c>
      <c r="Z1619" s="1403">
        <v>2.3864488554347012E-2</v>
      </c>
      <c r="AA1619" s="1411">
        <v>2.3824777453989032E-2</v>
      </c>
    </row>
    <row r="1620" spans="19:27" x14ac:dyDescent="0.2">
      <c r="S1620" s="399"/>
      <c r="T1620" s="1401"/>
      <c r="W1620" s="864" t="str">
        <f t="shared" si="34"/>
        <v>1w</v>
      </c>
      <c r="X1620" s="1405">
        <f>_xll.qlCalendarAdvance(Calendar,X1619,W1620,"f",FALSE)</f>
        <v>50543</v>
      </c>
      <c r="Y1620" s="1404">
        <f>_xll.qlCalendarAdvance(Calendar,X1620,NDays&amp;"D")</f>
        <v>50543</v>
      </c>
      <c r="Z1620" s="1403">
        <v>2.3859741822969703E-2</v>
      </c>
      <c r="AA1620" s="1411">
        <v>2.3819933960806949E-2</v>
      </c>
    </row>
    <row r="1621" spans="19:27" x14ac:dyDescent="0.2">
      <c r="S1621" s="399"/>
      <c r="T1621" s="1401"/>
      <c r="W1621" s="864" t="str">
        <f t="shared" si="34"/>
        <v>1w</v>
      </c>
      <c r="X1621" s="1405">
        <f>_xll.qlCalendarAdvance(Calendar,X1620,W1621,"f",FALSE)</f>
        <v>50550</v>
      </c>
      <c r="Y1621" s="1404">
        <f>_xll.qlCalendarAdvance(Calendar,X1621,NDays&amp;"D")</f>
        <v>50550</v>
      </c>
      <c r="Z1621" s="1403">
        <v>2.3855014416479896E-2</v>
      </c>
      <c r="AA1621" s="1411">
        <v>2.3815109672675749E-2</v>
      </c>
    </row>
    <row r="1622" spans="19:27" x14ac:dyDescent="0.2">
      <c r="S1622" s="399"/>
      <c r="T1622" s="1401"/>
      <c r="W1622" s="864" t="str">
        <f t="shared" si="34"/>
        <v>1w</v>
      </c>
      <c r="X1622" s="1405">
        <f>_xll.qlCalendarAdvance(Calendar,X1621,W1622,"f",FALSE)</f>
        <v>50557</v>
      </c>
      <c r="Y1622" s="1404">
        <f>_xll.qlCalendarAdvance(Calendar,X1622,NDays&amp;"D")</f>
        <v>50557</v>
      </c>
      <c r="Z1622" s="1403">
        <v>2.3850306334808877E-2</v>
      </c>
      <c r="AA1622" s="1411">
        <v>2.3810304589676479E-2</v>
      </c>
    </row>
    <row r="1623" spans="19:27" x14ac:dyDescent="0.2">
      <c r="S1623" s="399"/>
      <c r="T1623" s="1401"/>
      <c r="W1623" s="864" t="str">
        <f t="shared" si="34"/>
        <v>1w</v>
      </c>
      <c r="X1623" s="1405">
        <f>_xll.qlCalendarAdvance(Calendar,X1622,W1623,"f",FALSE)</f>
        <v>50564</v>
      </c>
      <c r="Y1623" s="1404">
        <f>_xll.qlCalendarAdvance(Calendar,X1623,NDays&amp;"D")</f>
        <v>50564</v>
      </c>
      <c r="Z1623" s="1403">
        <v>2.3845617577887928E-2</v>
      </c>
      <c r="AA1623" s="1411">
        <v>2.3805518711809137E-2</v>
      </c>
    </row>
    <row r="1624" spans="19:27" x14ac:dyDescent="0.2">
      <c r="S1624" s="399"/>
      <c r="T1624" s="1401"/>
      <c r="W1624" s="864" t="str">
        <f t="shared" si="34"/>
        <v>1w</v>
      </c>
      <c r="X1624" s="1405">
        <f>_xll.qlCalendarAdvance(Calendar,X1623,W1624,"f",FALSE)</f>
        <v>50571</v>
      </c>
      <c r="Y1624" s="1404">
        <f>_xll.qlCalendarAdvance(Calendar,X1624,NDays&amp;"D")</f>
        <v>50571</v>
      </c>
      <c r="Z1624" s="1403">
        <v>2.3840948145648341E-2</v>
      </c>
      <c r="AA1624" s="1411">
        <v>2.3800752038992679E-2</v>
      </c>
    </row>
    <row r="1625" spans="19:27" x14ac:dyDescent="0.2">
      <c r="S1625" s="399"/>
      <c r="T1625" s="1401"/>
      <c r="W1625" s="864" t="str">
        <f t="shared" si="34"/>
        <v>1w</v>
      </c>
      <c r="X1625" s="1405">
        <f>_xll.qlCalendarAdvance(Calendar,X1624,W1625,"f",FALSE)</f>
        <v>50578</v>
      </c>
      <c r="Y1625" s="1404">
        <f>_xll.qlCalendarAdvance(Calendar,X1625,NDays&amp;"D")</f>
        <v>50578</v>
      </c>
      <c r="Z1625" s="1403">
        <v>2.3836298038021401E-2</v>
      </c>
      <c r="AA1625" s="1411">
        <v>2.3796004571227103E-2</v>
      </c>
    </row>
    <row r="1626" spans="19:27" x14ac:dyDescent="0.2">
      <c r="S1626" s="399"/>
      <c r="T1626" s="1401"/>
      <c r="W1626" s="864" t="str">
        <f t="shared" ref="W1626:W1689" si="35">W1625</f>
        <v>1w</v>
      </c>
      <c r="X1626" s="1405">
        <f>_xll.qlCalendarAdvance(Calendar,X1625,W1626,"f",FALSE)</f>
        <v>50585</v>
      </c>
      <c r="Y1626" s="1404">
        <f>_xll.qlCalendarAdvance(Calendar,X1626,NDays&amp;"D")</f>
        <v>50585</v>
      </c>
      <c r="Z1626" s="1403">
        <v>2.3831667254942797E-2</v>
      </c>
      <c r="AA1626" s="1411">
        <v>2.379127630851241E-2</v>
      </c>
    </row>
    <row r="1627" spans="19:27" x14ac:dyDescent="0.2">
      <c r="S1627" s="399"/>
      <c r="T1627" s="1401"/>
      <c r="W1627" s="864" t="str">
        <f t="shared" si="35"/>
        <v>1w</v>
      </c>
      <c r="X1627" s="1405">
        <f>_xll.qlCalendarAdvance(Calendar,X1626,W1627,"f",FALSE)</f>
        <v>50592</v>
      </c>
      <c r="Y1627" s="1404">
        <f>_xll.qlCalendarAdvance(Calendar,X1627,NDays&amp;"D")</f>
        <v>50592</v>
      </c>
      <c r="Z1627" s="1403">
        <v>2.3827055796342939E-2</v>
      </c>
      <c r="AA1627" s="1411">
        <v>2.3786567250929647E-2</v>
      </c>
    </row>
    <row r="1628" spans="19:27" x14ac:dyDescent="0.2">
      <c r="S1628" s="399"/>
      <c r="T1628" s="1401"/>
      <c r="W1628" s="864" t="str">
        <f t="shared" si="35"/>
        <v>1w</v>
      </c>
      <c r="X1628" s="1405">
        <f>_xll.qlCalendarAdvance(Calendar,X1627,W1628,"f",FALSE)</f>
        <v>50599</v>
      </c>
      <c r="Y1628" s="1404">
        <f>_xll.qlCalendarAdvance(Calendar,X1628,NDays&amp;"D")</f>
        <v>50599</v>
      </c>
      <c r="Z1628" s="1403">
        <v>2.3822463662153993E-2</v>
      </c>
      <c r="AA1628" s="1411">
        <v>2.3781877398478812E-2</v>
      </c>
    </row>
    <row r="1629" spans="19:27" x14ac:dyDescent="0.2">
      <c r="S1629" s="399"/>
      <c r="T1629" s="1401"/>
      <c r="W1629" s="864" t="str">
        <f t="shared" si="35"/>
        <v>1w</v>
      </c>
      <c r="X1629" s="1405">
        <f>_xll.qlCalendarAdvance(Calendar,X1628,W1629,"f",FALSE)</f>
        <v>50606</v>
      </c>
      <c r="Y1629" s="1404">
        <f>_xll.qlCalendarAdvance(Calendar,X1629,NDays&amp;"D")</f>
        <v>50606</v>
      </c>
      <c r="Z1629" s="1403">
        <v>2.381789085231165E-2</v>
      </c>
      <c r="AA1629" s="1411">
        <v>2.3777206751159907E-2</v>
      </c>
    </row>
    <row r="1630" spans="19:27" x14ac:dyDescent="0.2">
      <c r="S1630" s="399"/>
      <c r="T1630" s="1401"/>
      <c r="W1630" s="864" t="str">
        <f t="shared" si="35"/>
        <v>1w</v>
      </c>
      <c r="X1630" s="1405">
        <f>_xll.qlCalendarAdvance(Calendar,X1629,W1630,"f",FALSE)</f>
        <v>50613</v>
      </c>
      <c r="Y1630" s="1404">
        <f>_xll.qlCalendarAdvance(Calendar,X1630,NDays&amp;"D")</f>
        <v>50613</v>
      </c>
      <c r="Z1630" s="1403">
        <v>2.3813337366749839E-2</v>
      </c>
      <c r="AA1630" s="1411">
        <v>2.3772555308810839E-2</v>
      </c>
    </row>
    <row r="1631" spans="19:27" x14ac:dyDescent="0.2">
      <c r="S1631" s="399"/>
      <c r="T1631" s="1401"/>
      <c r="W1631" s="864" t="str">
        <f t="shared" si="35"/>
        <v>1w</v>
      </c>
      <c r="X1631" s="1405">
        <f>_xll.qlCalendarAdvance(Calendar,X1630,W1631,"f",FALSE)</f>
        <v>50620</v>
      </c>
      <c r="Y1631" s="1404">
        <f>_xll.qlCalendarAdvance(Calendar,X1631,NDays&amp;"D")</f>
        <v>50620</v>
      </c>
      <c r="Z1631" s="1403">
        <v>2.3808803205398972E-2</v>
      </c>
      <c r="AA1631" s="1411">
        <v>2.37679230715937E-2</v>
      </c>
    </row>
    <row r="1632" spans="19:27" x14ac:dyDescent="0.2">
      <c r="S1632" s="399"/>
      <c r="T1632" s="1401"/>
      <c r="W1632" s="864" t="str">
        <f t="shared" si="35"/>
        <v>1w</v>
      </c>
      <c r="X1632" s="1405">
        <f>_xll.qlCalendarAdvance(Calendar,X1631,W1632,"f",FALSE)</f>
        <v>50627</v>
      </c>
      <c r="Y1632" s="1404">
        <f>_xll.qlCalendarAdvance(Calendar,X1632,NDays&amp;"D")</f>
        <v>50627</v>
      </c>
      <c r="Z1632" s="1403">
        <v>2.3804288368195613E-2</v>
      </c>
      <c r="AA1632" s="1411">
        <v>2.3763310039427443E-2</v>
      </c>
    </row>
    <row r="1633" spans="19:27" x14ac:dyDescent="0.2">
      <c r="S1633" s="399"/>
      <c r="T1633" s="1401"/>
      <c r="W1633" s="864" t="str">
        <f t="shared" si="35"/>
        <v>1w</v>
      </c>
      <c r="X1633" s="1405">
        <f>_xll.qlCalendarAdvance(Calendar,X1632,W1633,"f",FALSE)</f>
        <v>50634</v>
      </c>
      <c r="Y1633" s="1404">
        <f>_xll.qlCalendarAdvance(Calendar,X1633,NDays&amp;"D")</f>
        <v>50634</v>
      </c>
      <c r="Z1633" s="1403">
        <v>2.3799792855075455E-2</v>
      </c>
      <c r="AA1633" s="1411">
        <v>2.3758716212393116E-2</v>
      </c>
    </row>
    <row r="1634" spans="19:27" x14ac:dyDescent="0.2">
      <c r="S1634" s="399"/>
      <c r="T1634" s="1401"/>
      <c r="W1634" s="864" t="str">
        <f t="shared" si="35"/>
        <v>1w</v>
      </c>
      <c r="X1634" s="1405">
        <f>_xll.qlCalendarAdvance(Calendar,X1633,W1634,"f",FALSE)</f>
        <v>50641</v>
      </c>
      <c r="Y1634" s="1404">
        <f>_xll.qlCalendarAdvance(Calendar,X1634,NDays&amp;"D")</f>
        <v>50641</v>
      </c>
      <c r="Z1634" s="1403">
        <v>2.379531666596979E-2</v>
      </c>
      <c r="AA1634" s="1411">
        <v>2.3754141590328626E-2</v>
      </c>
    </row>
    <row r="1635" spans="19:27" x14ac:dyDescent="0.2">
      <c r="S1635" s="399"/>
      <c r="T1635" s="1401"/>
      <c r="W1635" s="864" t="str">
        <f t="shared" si="35"/>
        <v>1w</v>
      </c>
      <c r="X1635" s="1405">
        <f>_xll.qlCalendarAdvance(Calendar,X1634,W1635,"f",FALSE)</f>
        <v>50648</v>
      </c>
      <c r="Y1635" s="1404">
        <f>_xll.qlCalendarAdvance(Calendar,X1635,NDays&amp;"D")</f>
        <v>50648</v>
      </c>
      <c r="Z1635" s="1403">
        <v>2.3790400693400857E-2</v>
      </c>
      <c r="AA1635" s="1411">
        <v>2.3749586173477111E-2</v>
      </c>
    </row>
    <row r="1636" spans="19:27" x14ac:dyDescent="0.2">
      <c r="S1636" s="399"/>
      <c r="T1636" s="1401"/>
      <c r="W1636" s="864" t="str">
        <f t="shared" si="35"/>
        <v>1w</v>
      </c>
      <c r="X1636" s="1405">
        <f>_xll.qlCalendarAdvance(Calendar,X1635,W1636,"f",FALSE)</f>
        <v>50655</v>
      </c>
      <c r="Y1636" s="1404">
        <f>_xll.qlCalendarAdvance(Calendar,X1636,NDays&amp;"D")</f>
        <v>50655</v>
      </c>
      <c r="Z1636" s="1403">
        <v>2.3785962060296314E-2</v>
      </c>
      <c r="AA1636" s="1411">
        <v>2.3745049961676479E-2</v>
      </c>
    </row>
    <row r="1637" spans="19:27" x14ac:dyDescent="0.2">
      <c r="S1637" s="399"/>
      <c r="T1637" s="1401"/>
      <c r="W1637" s="864" t="str">
        <f t="shared" si="35"/>
        <v>1w</v>
      </c>
      <c r="X1637" s="1405">
        <f>_xll.qlCalendarAdvance(Calendar,X1636,W1637,"f",FALSE)</f>
        <v>50662</v>
      </c>
      <c r="Y1637" s="1404">
        <f>_xll.qlCalendarAdvance(Calendar,X1637,NDays&amp;"D")</f>
        <v>50662</v>
      </c>
      <c r="Z1637" s="1403">
        <v>2.3781542749708992E-2</v>
      </c>
      <c r="AA1637" s="1411">
        <v>2.3740532955007776E-2</v>
      </c>
    </row>
    <row r="1638" spans="19:27" x14ac:dyDescent="0.2">
      <c r="S1638" s="399"/>
      <c r="T1638" s="1401"/>
      <c r="W1638" s="864" t="str">
        <f t="shared" si="35"/>
        <v>1w</v>
      </c>
      <c r="X1638" s="1405">
        <f>_xll.qlCalendarAdvance(Calendar,X1637,W1638,"f",FALSE)</f>
        <v>50669</v>
      </c>
      <c r="Y1638" s="1404">
        <f>_xll.qlCalendarAdvance(Calendar,X1638,NDays&amp;"D")</f>
        <v>50669</v>
      </c>
      <c r="Z1638" s="1403">
        <v>2.3777142761575665E-2</v>
      </c>
      <c r="AA1638" s="1411">
        <v>2.373603515330891E-2</v>
      </c>
    </row>
    <row r="1639" spans="19:27" x14ac:dyDescent="0.2">
      <c r="S1639" s="399"/>
      <c r="T1639" s="1401"/>
      <c r="W1639" s="864" t="str">
        <f t="shared" si="35"/>
        <v>1w</v>
      </c>
      <c r="X1639" s="1405">
        <f>_xll.qlCalendarAdvance(Calendar,X1638,W1639,"f",FALSE)</f>
        <v>50676</v>
      </c>
      <c r="Y1639" s="1404">
        <f>_xll.qlCalendarAdvance(Calendar,X1639,NDays&amp;"D")</f>
        <v>50676</v>
      </c>
      <c r="Z1639" s="1403">
        <v>2.3773225578422992E-2</v>
      </c>
      <c r="AA1639" s="1411">
        <v>2.3731556556741973E-2</v>
      </c>
    </row>
    <row r="1640" spans="19:27" x14ac:dyDescent="0.2">
      <c r="S1640" s="399"/>
      <c r="T1640" s="1401"/>
      <c r="W1640" s="864" t="str">
        <f t="shared" si="35"/>
        <v>1w</v>
      </c>
      <c r="X1640" s="1405">
        <f>_xll.qlCalendarAdvance(Calendar,X1639,W1640,"f",FALSE)</f>
        <v>50683</v>
      </c>
      <c r="Y1640" s="1404">
        <f>_xll.qlCalendarAdvance(Calendar,X1640,NDays&amp;"D")</f>
        <v>50683</v>
      </c>
      <c r="Z1640" s="1403">
        <v>2.3768865332060837E-2</v>
      </c>
      <c r="AA1640" s="1411">
        <v>2.3727097165225919E-2</v>
      </c>
    </row>
    <row r="1641" spans="19:27" x14ac:dyDescent="0.2">
      <c r="S1641" s="399"/>
      <c r="T1641" s="1401"/>
      <c r="W1641" s="864" t="str">
        <f t="shared" si="35"/>
        <v>1w</v>
      </c>
      <c r="X1641" s="1405">
        <f>_xll.qlCalendarAdvance(Calendar,X1640,W1641,"f",FALSE)</f>
        <v>50690</v>
      </c>
      <c r="Y1641" s="1404">
        <f>_xll.qlCalendarAdvance(Calendar,X1641,NDays&amp;"D")</f>
        <v>50690</v>
      </c>
      <c r="Z1641" s="1403">
        <v>2.3764524409265655E-2</v>
      </c>
      <c r="AA1641" s="1411">
        <v>2.3722656978760748E-2</v>
      </c>
    </row>
    <row r="1642" spans="19:27" x14ac:dyDescent="0.2">
      <c r="S1642" s="399"/>
      <c r="T1642" s="1401"/>
      <c r="W1642" s="864" t="str">
        <f t="shared" si="35"/>
        <v>1w</v>
      </c>
      <c r="X1642" s="1405">
        <f>_xll.qlCalendarAdvance(Calendar,X1641,W1642,"f",FALSE)</f>
        <v>50697</v>
      </c>
      <c r="Y1642" s="1404">
        <f>_xll.qlCalendarAdvance(Calendar,X1642,NDays&amp;"D")</f>
        <v>50697</v>
      </c>
      <c r="Z1642" s="1403">
        <v>2.376020280997402E-2</v>
      </c>
      <c r="AA1642" s="1411">
        <v>2.3718235997427506E-2</v>
      </c>
    </row>
    <row r="1643" spans="19:27" x14ac:dyDescent="0.2">
      <c r="S1643" s="399"/>
      <c r="T1643" s="1401"/>
      <c r="W1643" s="864" t="str">
        <f t="shared" si="35"/>
        <v>1w</v>
      </c>
      <c r="X1643" s="1405">
        <f>_xll.qlCalendarAdvance(Calendar,X1642,W1643,"f",FALSE)</f>
        <v>50704</v>
      </c>
      <c r="Y1643" s="1404">
        <f>_xll.qlCalendarAdvance(Calendar,X1643,NDays&amp;"D")</f>
        <v>50704</v>
      </c>
      <c r="Z1643" s="1403">
        <v>2.3755900534123384E-2</v>
      </c>
      <c r="AA1643" s="1411">
        <v>2.3713834221145147E-2</v>
      </c>
    </row>
    <row r="1644" spans="19:27" x14ac:dyDescent="0.2">
      <c r="S1644" s="399"/>
      <c r="T1644" s="1401"/>
      <c r="W1644" s="864" t="str">
        <f t="shared" si="35"/>
        <v>1w</v>
      </c>
      <c r="X1644" s="1405">
        <f>_xll.qlCalendarAdvance(Calendar,X1643,W1644,"f",FALSE)</f>
        <v>50711</v>
      </c>
      <c r="Y1644" s="1404">
        <f>_xll.qlCalendarAdvance(Calendar,X1644,NDays&amp;"D")</f>
        <v>50711</v>
      </c>
      <c r="Z1644" s="1403">
        <v>2.3751617581652961E-2</v>
      </c>
      <c r="AA1644" s="1411">
        <v>2.3709451649913671E-2</v>
      </c>
    </row>
    <row r="1645" spans="19:27" x14ac:dyDescent="0.2">
      <c r="S1645" s="399"/>
      <c r="T1645" s="1401"/>
      <c r="W1645" s="864" t="str">
        <f t="shared" si="35"/>
        <v>1w</v>
      </c>
      <c r="X1645" s="1405">
        <f>_xll.qlCalendarAdvance(Calendar,X1644,W1645,"f",FALSE)</f>
        <v>50718</v>
      </c>
      <c r="Y1645" s="1404">
        <f>_xll.qlCalendarAdvance(Calendar,X1645,NDays&amp;"D")</f>
        <v>50718</v>
      </c>
      <c r="Z1645" s="1403">
        <v>2.3747353952498447E-2</v>
      </c>
      <c r="AA1645" s="1411">
        <v>2.3705088283814124E-2</v>
      </c>
    </row>
    <row r="1646" spans="19:27" x14ac:dyDescent="0.2">
      <c r="S1646" s="399"/>
      <c r="T1646" s="1401"/>
      <c r="W1646" s="864" t="str">
        <f t="shared" si="35"/>
        <v>1w</v>
      </c>
      <c r="X1646" s="1405">
        <f>_xll.qlCalendarAdvance(Calendar,X1645,W1646,"f",FALSE)</f>
        <v>50725</v>
      </c>
      <c r="Y1646" s="1404">
        <f>_xll.qlCalendarAdvance(Calendar,X1646,NDays&amp;"D")</f>
        <v>50725</v>
      </c>
      <c r="Z1646" s="1403">
        <v>2.3743109646598169E-2</v>
      </c>
      <c r="AA1646" s="1411">
        <v>2.3700744122846507E-2</v>
      </c>
    </row>
    <row r="1647" spans="19:27" x14ac:dyDescent="0.2">
      <c r="S1647" s="399"/>
      <c r="T1647" s="1401"/>
      <c r="W1647" s="864" t="str">
        <f t="shared" si="35"/>
        <v>1w</v>
      </c>
      <c r="X1647" s="1405">
        <f>_xll.qlCalendarAdvance(Calendar,X1646,W1647,"f",FALSE)</f>
        <v>50732</v>
      </c>
      <c r="Y1647" s="1404">
        <f>_xll.qlCalendarAdvance(Calendar,X1647,NDays&amp;"D")</f>
        <v>50732</v>
      </c>
      <c r="Z1647" s="1403">
        <v>2.3738884663891353E-2</v>
      </c>
      <c r="AA1647" s="1411">
        <v>2.3696419166767679E-2</v>
      </c>
    </row>
    <row r="1648" spans="19:27" x14ac:dyDescent="0.2">
      <c r="S1648" s="399"/>
      <c r="T1648" s="1401"/>
      <c r="W1648" s="864" t="str">
        <f t="shared" si="35"/>
        <v>1w</v>
      </c>
      <c r="X1648" s="1405">
        <f>_xll.qlCalendarAdvance(Calendar,X1647,W1648,"f",FALSE)</f>
        <v>50739</v>
      </c>
      <c r="Y1648" s="1404">
        <f>_xll.qlCalendarAdvance(Calendar,X1648,NDays&amp;"D")</f>
        <v>50739</v>
      </c>
      <c r="Z1648" s="1403">
        <v>2.3733732324862176E-2</v>
      </c>
      <c r="AA1648" s="1411">
        <v>2.3692113415901828E-2</v>
      </c>
    </row>
    <row r="1649" spans="19:27" x14ac:dyDescent="0.2">
      <c r="S1649" s="399"/>
      <c r="T1649" s="1401"/>
      <c r="W1649" s="864" t="str">
        <f t="shared" si="35"/>
        <v>1w</v>
      </c>
      <c r="X1649" s="1405">
        <f>_xll.qlCalendarAdvance(Calendar,X1648,W1649,"f",FALSE)</f>
        <v>50746</v>
      </c>
      <c r="Y1649" s="1404">
        <f>_xll.qlCalendarAdvance(Calendar,X1649,NDays&amp;"D")</f>
        <v>50746</v>
      </c>
      <c r="Z1649" s="1403">
        <v>2.3729543771041813E-2</v>
      </c>
      <c r="AA1649" s="1411">
        <v>2.3687826870005813E-2</v>
      </c>
    </row>
    <row r="1650" spans="19:27" x14ac:dyDescent="0.2">
      <c r="S1650" s="399"/>
      <c r="T1650" s="1401"/>
      <c r="W1650" s="864" t="str">
        <f t="shared" si="35"/>
        <v>1w</v>
      </c>
      <c r="X1650" s="1405">
        <f>_xll.qlCalendarAdvance(Calendar,X1649,W1650,"f",FALSE)</f>
        <v>50753</v>
      </c>
      <c r="Y1650" s="1404">
        <f>_xll.qlCalendarAdvance(Calendar,X1650,NDays&amp;"D")</f>
        <v>50753</v>
      </c>
      <c r="Z1650" s="1403">
        <v>2.372537453763901E-2</v>
      </c>
      <c r="AA1650" s="1411">
        <v>2.368355952916068E-2</v>
      </c>
    </row>
    <row r="1651" spans="19:27" x14ac:dyDescent="0.2">
      <c r="S1651" s="399"/>
      <c r="T1651" s="1401"/>
      <c r="W1651" s="864" t="str">
        <f t="shared" si="35"/>
        <v>1w</v>
      </c>
      <c r="X1651" s="1405">
        <f>_xll.qlCalendarAdvance(Calendar,X1650,W1651,"f",FALSE)</f>
        <v>50760</v>
      </c>
      <c r="Y1651" s="1404">
        <f>_xll.qlCalendarAdvance(Calendar,X1651,NDays&amp;"D")</f>
        <v>50760</v>
      </c>
      <c r="Z1651" s="1403">
        <v>2.3721224624596138E-2</v>
      </c>
      <c r="AA1651" s="1411">
        <v>2.3679311393528524E-2</v>
      </c>
    </row>
    <row r="1652" spans="19:27" x14ac:dyDescent="0.2">
      <c r="S1652" s="399"/>
      <c r="T1652" s="1401"/>
      <c r="W1652" s="864" t="str">
        <f t="shared" si="35"/>
        <v>1w</v>
      </c>
      <c r="X1652" s="1405">
        <f>_xll.qlCalendarAdvance(Calendar,X1651,W1652,"f",FALSE)</f>
        <v>50768</v>
      </c>
      <c r="Y1652" s="1404">
        <f>_xll.qlCalendarAdvance(Calendar,X1652,NDays&amp;"D")</f>
        <v>50768</v>
      </c>
      <c r="Z1652" s="1403">
        <v>2.3716505524340892E-2</v>
      </c>
      <c r="AA1652" s="1411">
        <v>2.3674479897708434E-2</v>
      </c>
    </row>
    <row r="1653" spans="19:27" x14ac:dyDescent="0.2">
      <c r="S1653" s="399"/>
      <c r="T1653" s="1401"/>
      <c r="W1653" s="864" t="str">
        <f t="shared" si="35"/>
        <v>1w</v>
      </c>
      <c r="X1653" s="1405">
        <f>_xll.qlCalendarAdvance(Calendar,X1652,W1653,"f",FALSE)</f>
        <v>50775</v>
      </c>
      <c r="Y1653" s="1404">
        <f>_xll.qlCalendarAdvance(Calendar,X1653,NDays&amp;"D")</f>
        <v>50775</v>
      </c>
      <c r="Z1653" s="1403">
        <v>2.3712397011868867E-2</v>
      </c>
      <c r="AA1653" s="1411">
        <v>2.3670272915675694E-2</v>
      </c>
    </row>
    <row r="1654" spans="19:27" x14ac:dyDescent="0.2">
      <c r="S1654" s="399"/>
      <c r="T1654" s="1401"/>
      <c r="W1654" s="864" t="str">
        <f t="shared" si="35"/>
        <v>1w</v>
      </c>
      <c r="X1654" s="1405">
        <f>_xll.qlCalendarAdvance(Calendar,X1653,W1654,"f",FALSE)</f>
        <v>50782</v>
      </c>
      <c r="Y1654" s="1404">
        <f>_xll.qlCalendarAdvance(Calendar,X1654,NDays&amp;"D")</f>
        <v>50782</v>
      </c>
      <c r="Z1654" s="1403">
        <v>2.3708307819572168E-2</v>
      </c>
      <c r="AA1654" s="1411">
        <v>2.3666085138693838E-2</v>
      </c>
    </row>
    <row r="1655" spans="19:27" x14ac:dyDescent="0.2">
      <c r="S1655" s="399"/>
      <c r="T1655" s="1401"/>
      <c r="W1655" s="864" t="str">
        <f t="shared" si="35"/>
        <v>1w</v>
      </c>
      <c r="X1655" s="1405">
        <f>_xll.qlCalendarAdvance(Calendar,X1654,W1655,"f",FALSE)</f>
        <v>50789</v>
      </c>
      <c r="Y1655" s="1404">
        <f>_xll.qlCalendarAdvance(Calendar,X1655,NDays&amp;"D")</f>
        <v>50789</v>
      </c>
      <c r="Z1655" s="1403">
        <v>2.3704237947392258E-2</v>
      </c>
      <c r="AA1655" s="1411">
        <v>2.3661916567006003E-2</v>
      </c>
    </row>
    <row r="1656" spans="19:27" x14ac:dyDescent="0.2">
      <c r="S1656" s="399"/>
      <c r="T1656" s="1401"/>
      <c r="W1656" s="864" t="str">
        <f t="shared" si="35"/>
        <v>1w</v>
      </c>
      <c r="X1656" s="1405">
        <f>_xll.qlCalendarAdvance(Calendar,X1655,W1656,"f",FALSE)</f>
        <v>50796</v>
      </c>
      <c r="Y1656" s="1404">
        <f>_xll.qlCalendarAdvance(Calendar,X1656,NDays&amp;"D")</f>
        <v>50796</v>
      </c>
      <c r="Z1656" s="1403">
        <v>2.3700187395272406E-2</v>
      </c>
      <c r="AA1656" s="1411">
        <v>2.3657767200125912E-2</v>
      </c>
    </row>
    <row r="1657" spans="19:27" x14ac:dyDescent="0.2">
      <c r="S1657" s="399"/>
      <c r="T1657" s="1401"/>
      <c r="W1657" s="864" t="str">
        <f t="shared" si="35"/>
        <v>1w</v>
      </c>
      <c r="X1657" s="1405">
        <f>_xll.qlCalendarAdvance(Calendar,X1656,W1657,"f",FALSE)</f>
        <v>50803</v>
      </c>
      <c r="Y1657" s="1404">
        <f>_xll.qlCalendarAdvance(Calendar,X1657,NDays&amp;"D")</f>
        <v>50803</v>
      </c>
      <c r="Z1657" s="1403">
        <v>2.3696156163152276E-2</v>
      </c>
      <c r="AA1657" s="1411">
        <v>2.3653637038377751E-2</v>
      </c>
    </row>
    <row r="1658" spans="19:27" x14ac:dyDescent="0.2">
      <c r="S1658" s="399"/>
      <c r="T1658" s="1401"/>
      <c r="W1658" s="864" t="str">
        <f t="shared" si="35"/>
        <v>1w</v>
      </c>
      <c r="X1658" s="1405">
        <f>_xll.qlCalendarAdvance(Calendar,X1657,W1658,"f",FALSE)</f>
        <v>50810</v>
      </c>
      <c r="Y1658" s="1404">
        <f>_xll.qlCalendarAdvance(Calendar,X1658,NDays&amp;"D")</f>
        <v>50810</v>
      </c>
      <c r="Z1658" s="1403">
        <v>2.3691659798190819E-2</v>
      </c>
      <c r="AA1658" s="1411">
        <v>2.3649526081761518E-2</v>
      </c>
    </row>
    <row r="1659" spans="19:27" x14ac:dyDescent="0.2">
      <c r="S1659" s="399"/>
      <c r="T1659" s="1401"/>
      <c r="W1659" s="864" t="str">
        <f t="shared" si="35"/>
        <v>1w</v>
      </c>
      <c r="X1659" s="1405">
        <f>_xll.qlCalendarAdvance(Calendar,X1658,W1659,"f",FALSE)</f>
        <v>50817</v>
      </c>
      <c r="Y1659" s="1404">
        <f>_xll.qlCalendarAdvance(Calendar,X1659,NDays&amp;"D")</f>
        <v>50817</v>
      </c>
      <c r="Z1659" s="1403">
        <v>2.3687666084382882E-2</v>
      </c>
      <c r="AA1659" s="1411">
        <v>2.3645434330196169E-2</v>
      </c>
    </row>
    <row r="1660" spans="19:27" x14ac:dyDescent="0.2">
      <c r="S1660" s="399"/>
      <c r="T1660" s="1401"/>
      <c r="W1660" s="864" t="str">
        <f t="shared" si="35"/>
        <v>1w</v>
      </c>
      <c r="X1660" s="1405">
        <f>_xll.qlCalendarAdvance(Calendar,X1659,W1660,"f",FALSE)</f>
        <v>50824</v>
      </c>
      <c r="Y1660" s="1404">
        <f>_xll.qlCalendarAdvance(Calendar,X1660,NDays&amp;"D")</f>
        <v>50824</v>
      </c>
      <c r="Z1660" s="1403">
        <v>2.3683691689116118E-2</v>
      </c>
      <c r="AA1660" s="1411">
        <v>2.3641361783681702E-2</v>
      </c>
    </row>
    <row r="1661" spans="19:27" x14ac:dyDescent="0.2">
      <c r="S1661" s="399"/>
      <c r="T1661" s="1401"/>
      <c r="W1661" s="864" t="str">
        <f t="shared" si="35"/>
        <v>1w</v>
      </c>
      <c r="X1661" s="1405">
        <f>_xll.qlCalendarAdvance(Calendar,X1660,W1661,"f",FALSE)</f>
        <v>50831</v>
      </c>
      <c r="Y1661" s="1404">
        <f>_xll.qlCalendarAdvance(Calendar,X1661,NDays&amp;"D")</f>
        <v>50831</v>
      </c>
      <c r="Z1661" s="1403">
        <v>2.3681200461287771E-2</v>
      </c>
      <c r="AA1661" s="1411">
        <v>2.3637308442218119E-2</v>
      </c>
    </row>
    <row r="1662" spans="19:27" x14ac:dyDescent="0.2">
      <c r="S1662" s="399"/>
      <c r="T1662" s="1401"/>
      <c r="W1662" s="864" t="str">
        <f t="shared" si="35"/>
        <v>1w</v>
      </c>
      <c r="X1662" s="1405">
        <f>_xll.qlCalendarAdvance(Calendar,X1661,W1662,"f",FALSE)</f>
        <v>50838</v>
      </c>
      <c r="Y1662" s="1404">
        <f>_xll.qlCalendarAdvance(Calendar,X1662,NDays&amp;"D")</f>
        <v>50838</v>
      </c>
      <c r="Z1662" s="1403">
        <v>2.3677268079597642E-2</v>
      </c>
      <c r="AA1662" s="1411">
        <v>2.3633274305805418E-2</v>
      </c>
    </row>
    <row r="1663" spans="19:27" x14ac:dyDescent="0.2">
      <c r="S1663" s="399"/>
      <c r="T1663" s="1401"/>
      <c r="W1663" s="864" t="str">
        <f t="shared" si="35"/>
        <v>1w</v>
      </c>
      <c r="X1663" s="1405">
        <f>_xll.qlCalendarAdvance(Calendar,X1662,W1663,"f",FALSE)</f>
        <v>50845</v>
      </c>
      <c r="Y1663" s="1404">
        <f>_xll.qlCalendarAdvance(Calendar,X1663,NDays&amp;"D")</f>
        <v>50845</v>
      </c>
      <c r="Z1663" s="1403">
        <v>2.3673355020143387E-2</v>
      </c>
      <c r="AA1663" s="1411">
        <v>2.3629259374443601E-2</v>
      </c>
    </row>
    <row r="1664" spans="19:27" x14ac:dyDescent="0.2">
      <c r="S1664" s="399"/>
      <c r="T1664" s="1401"/>
      <c r="W1664" s="864" t="str">
        <f t="shared" si="35"/>
        <v>1w</v>
      </c>
      <c r="X1664" s="1405">
        <f>_xll.qlCalendarAdvance(Calendar,X1663,W1664,"f",FALSE)</f>
        <v>50852</v>
      </c>
      <c r="Y1664" s="1404">
        <f>_xll.qlCalendarAdvance(Calendar,X1664,NDays&amp;"D")</f>
        <v>50852</v>
      </c>
      <c r="Z1664" s="1403">
        <v>2.3669461282869512E-2</v>
      </c>
      <c r="AA1664" s="1411">
        <v>2.3625263648213712E-2</v>
      </c>
    </row>
    <row r="1665" spans="19:27" x14ac:dyDescent="0.2">
      <c r="S1665" s="399"/>
      <c r="T1665" s="1401"/>
      <c r="W1665" s="864" t="str">
        <f t="shared" si="35"/>
        <v>1w</v>
      </c>
      <c r="X1665" s="1405">
        <f>_xll.qlCalendarAdvance(Calendar,X1664,W1665,"f",FALSE)</f>
        <v>50859</v>
      </c>
      <c r="Y1665" s="1404">
        <f>_xll.qlCalendarAdvance(Calendar,X1665,NDays&amp;"D")</f>
        <v>50859</v>
      </c>
      <c r="Z1665" s="1403">
        <v>2.3665586867718753E-2</v>
      </c>
      <c r="AA1665" s="1411">
        <v>2.3621287126953661E-2</v>
      </c>
    </row>
    <row r="1666" spans="19:27" x14ac:dyDescent="0.2">
      <c r="S1666" s="399"/>
      <c r="T1666" s="1401"/>
      <c r="W1666" s="864" t="str">
        <f t="shared" si="35"/>
        <v>1w</v>
      </c>
      <c r="X1666" s="1405">
        <f>_xll.qlCalendarAdvance(Calendar,X1665,W1666,"f",FALSE)</f>
        <v>50866</v>
      </c>
      <c r="Y1666" s="1404">
        <f>_xll.qlCalendarAdvance(Calendar,X1666,NDays&amp;"D")</f>
        <v>50866</v>
      </c>
      <c r="Z1666" s="1403">
        <v>2.3661238055059985E-2</v>
      </c>
      <c r="AA1666" s="1411">
        <v>2.3617329810825538E-2</v>
      </c>
    </row>
    <row r="1667" spans="19:27" x14ac:dyDescent="0.2">
      <c r="S1667" s="399"/>
      <c r="T1667" s="1401"/>
      <c r="W1667" s="864" t="str">
        <f t="shared" si="35"/>
        <v>1w</v>
      </c>
      <c r="X1667" s="1405">
        <f>_xll.qlCalendarAdvance(Calendar,X1666,W1667,"f",FALSE)</f>
        <v>50873</v>
      </c>
      <c r="Y1667" s="1404">
        <f>_xll.qlCalendarAdvance(Calendar,X1667,NDays&amp;"D")</f>
        <v>50873</v>
      </c>
      <c r="Z1667" s="1403">
        <v>2.3657401151835102E-2</v>
      </c>
      <c r="AA1667" s="1411">
        <v>2.3613391699748298E-2</v>
      </c>
    </row>
    <row r="1668" spans="19:27" x14ac:dyDescent="0.2">
      <c r="S1668" s="399"/>
      <c r="T1668" s="1401"/>
      <c r="W1668" s="864" t="str">
        <f t="shared" si="35"/>
        <v>1w</v>
      </c>
      <c r="X1668" s="1405">
        <f>_xll.qlCalendarAdvance(Calendar,X1667,W1668,"f",FALSE)</f>
        <v>50880</v>
      </c>
      <c r="Y1668" s="1404">
        <f>_xll.qlCalendarAdvance(Calendar,X1668,NDays&amp;"D")</f>
        <v>50880</v>
      </c>
      <c r="Z1668" s="1403">
        <v>2.3653583569280299E-2</v>
      </c>
      <c r="AA1668" s="1411">
        <v>2.3609472793640895E-2</v>
      </c>
    </row>
    <row r="1669" spans="19:27" x14ac:dyDescent="0.2">
      <c r="S1669" s="399"/>
      <c r="T1669" s="1401"/>
      <c r="W1669" s="864" t="str">
        <f t="shared" si="35"/>
        <v>1w</v>
      </c>
      <c r="X1669" s="1405">
        <f>_xll.qlCalendarAdvance(Calendar,X1668,W1669,"f",FALSE)</f>
        <v>50887</v>
      </c>
      <c r="Y1669" s="1404">
        <f>_xll.qlCalendarAdvance(Calendar,X1669,NDays&amp;"D")</f>
        <v>50887</v>
      </c>
      <c r="Z1669" s="1403">
        <v>2.3649785307343033E-2</v>
      </c>
      <c r="AA1669" s="1411">
        <v>2.3605573092665422E-2</v>
      </c>
    </row>
    <row r="1670" spans="19:27" x14ac:dyDescent="0.2">
      <c r="S1670" s="399"/>
      <c r="T1670" s="1401"/>
      <c r="W1670" s="864" t="str">
        <f t="shared" si="35"/>
        <v>1w</v>
      </c>
      <c r="X1670" s="1405">
        <f>_xll.qlCalendarAdvance(Calendar,X1669,W1670,"f",FALSE)</f>
        <v>50894</v>
      </c>
      <c r="Y1670" s="1404">
        <f>_xll.qlCalendarAdvance(Calendar,X1670,NDays&amp;"D")</f>
        <v>50894</v>
      </c>
      <c r="Z1670" s="1403">
        <v>2.3646504621861304E-2</v>
      </c>
      <c r="AA1670" s="1411">
        <v>2.3601692596740831E-2</v>
      </c>
    </row>
    <row r="1671" spans="19:27" x14ac:dyDescent="0.2">
      <c r="S1671" s="399"/>
      <c r="T1671" s="1401"/>
      <c r="W1671" s="864" t="str">
        <f t="shared" si="35"/>
        <v>1w</v>
      </c>
      <c r="X1671" s="1405">
        <f>_xll.qlCalendarAdvance(Calendar,X1670,W1671,"f",FALSE)</f>
        <v>50901</v>
      </c>
      <c r="Y1671" s="1404">
        <f>_xll.qlCalendarAdvance(Calendar,X1671,NDays&amp;"D")</f>
        <v>50901</v>
      </c>
      <c r="Z1671" s="1403">
        <v>2.3642746138281122E-2</v>
      </c>
      <c r="AA1671" s="1411">
        <v>2.3597831305948169E-2</v>
      </c>
    </row>
    <row r="1672" spans="19:27" x14ac:dyDescent="0.2">
      <c r="S1672" s="399"/>
      <c r="T1672" s="1401"/>
      <c r="W1672" s="864" t="str">
        <f t="shared" si="35"/>
        <v>1w</v>
      </c>
      <c r="X1672" s="1405">
        <f>_xll.qlCalendarAdvance(Calendar,X1671,W1672,"f",FALSE)</f>
        <v>50908</v>
      </c>
      <c r="Y1672" s="1404">
        <f>_xll.qlCalendarAdvance(Calendar,X1672,NDays&amp;"D")</f>
        <v>50908</v>
      </c>
      <c r="Z1672" s="1403">
        <v>2.3639006976436439E-2</v>
      </c>
      <c r="AA1672" s="1411">
        <v>2.3593989220044298E-2</v>
      </c>
    </row>
    <row r="1673" spans="19:27" x14ac:dyDescent="0.2">
      <c r="S1673" s="399"/>
      <c r="T1673" s="1401"/>
      <c r="W1673" s="864" t="str">
        <f t="shared" si="35"/>
        <v>1w</v>
      </c>
      <c r="X1673" s="1405">
        <f>_xll.qlCalendarAdvance(Calendar,X1672,W1673,"f",FALSE)</f>
        <v>50915</v>
      </c>
      <c r="Y1673" s="1404">
        <f>_xll.qlCalendarAdvance(Calendar,X1673,NDays&amp;"D")</f>
        <v>50915</v>
      </c>
      <c r="Z1673" s="1403">
        <v>2.3635287136272647E-2</v>
      </c>
      <c r="AA1673" s="1411">
        <v>2.3590166339353402E-2</v>
      </c>
    </row>
    <row r="1674" spans="19:27" x14ac:dyDescent="0.2">
      <c r="S1674" s="399"/>
      <c r="T1674" s="1401"/>
      <c r="W1674" s="864" t="str">
        <f t="shared" si="35"/>
        <v>1w</v>
      </c>
      <c r="X1674" s="1405">
        <f>_xll.qlCalendarAdvance(Calendar,X1673,W1674,"f",FALSE)</f>
        <v>50922</v>
      </c>
      <c r="Y1674" s="1404">
        <f>_xll.qlCalendarAdvance(Calendar,X1674,NDays&amp;"D")</f>
        <v>50922</v>
      </c>
      <c r="Z1674" s="1403">
        <v>2.3631586617736001E-2</v>
      </c>
      <c r="AA1674" s="1411">
        <v>2.3586362663551297E-2</v>
      </c>
    </row>
    <row r="1675" spans="19:27" x14ac:dyDescent="0.2">
      <c r="S1675" s="399"/>
      <c r="T1675" s="1401"/>
      <c r="W1675" s="864" t="str">
        <f t="shared" si="35"/>
        <v>1w</v>
      </c>
      <c r="X1675" s="1405">
        <f>_xll.qlCalendarAdvance(Calendar,X1674,W1675,"f",FALSE)</f>
        <v>50929</v>
      </c>
      <c r="Y1675" s="1404">
        <f>_xll.qlCalendarAdvance(Calendar,X1675,NDays&amp;"D")</f>
        <v>50929</v>
      </c>
      <c r="Z1675" s="1403">
        <v>2.3627905420773646E-2</v>
      </c>
      <c r="AA1675" s="1411">
        <v>2.3582578192962167E-2</v>
      </c>
    </row>
    <row r="1676" spans="19:27" x14ac:dyDescent="0.2">
      <c r="S1676" s="399"/>
      <c r="T1676" s="1401"/>
      <c r="W1676" s="864" t="str">
        <f t="shared" si="35"/>
        <v>1w</v>
      </c>
      <c r="X1676" s="1405">
        <f>_xll.qlCalendarAdvance(Calendar,X1675,W1676,"f",FALSE)</f>
        <v>50936</v>
      </c>
      <c r="Y1676" s="1404">
        <f>_xll.qlCalendarAdvance(Calendar,X1676,NDays&amp;"D")</f>
        <v>50936</v>
      </c>
      <c r="Z1676" s="1403">
        <v>2.3624243545331845E-2</v>
      </c>
      <c r="AA1676" s="1411">
        <v>2.357881292742392E-2</v>
      </c>
    </row>
    <row r="1677" spans="19:27" x14ac:dyDescent="0.2">
      <c r="S1677" s="399"/>
      <c r="T1677" s="1401"/>
      <c r="W1677" s="864" t="str">
        <f t="shared" si="35"/>
        <v>1w</v>
      </c>
      <c r="X1677" s="1405">
        <f>_xll.qlCalendarAdvance(Calendar,X1676,W1677,"f",FALSE)</f>
        <v>50943</v>
      </c>
      <c r="Y1677" s="1404">
        <f>_xll.qlCalendarAdvance(Calendar,X1677,NDays&amp;"D")</f>
        <v>50943</v>
      </c>
      <c r="Z1677" s="1403">
        <v>2.3620600991355104E-2</v>
      </c>
      <c r="AA1677" s="1411">
        <v>2.357506686685551E-2</v>
      </c>
    </row>
    <row r="1678" spans="19:27" x14ac:dyDescent="0.2">
      <c r="S1678" s="399"/>
      <c r="T1678" s="1401"/>
      <c r="W1678" s="864" t="str">
        <f t="shared" si="35"/>
        <v>1w</v>
      </c>
      <c r="X1678" s="1405">
        <f>_xll.qlCalendarAdvance(Calendar,X1677,W1678,"f",FALSE)</f>
        <v>50950</v>
      </c>
      <c r="Y1678" s="1404">
        <f>_xll.qlCalendarAdvance(Calendar,X1678,NDays&amp;"D")</f>
        <v>50950</v>
      </c>
      <c r="Z1678" s="1403">
        <v>2.3616977758794084E-2</v>
      </c>
      <c r="AA1678" s="1411">
        <v>2.3571340011337982E-2</v>
      </c>
    </row>
    <row r="1679" spans="19:27" x14ac:dyDescent="0.2">
      <c r="S1679" s="399"/>
      <c r="T1679" s="1401"/>
      <c r="W1679" s="864" t="str">
        <f t="shared" si="35"/>
        <v>1w</v>
      </c>
      <c r="X1679" s="1405">
        <f>_xll.qlCalendarAdvance(Calendar,X1678,W1679,"f",FALSE)</f>
        <v>50957</v>
      </c>
      <c r="Y1679" s="1404">
        <f>_xll.qlCalendarAdvance(Calendar,X1679,NDays&amp;"D")</f>
        <v>50957</v>
      </c>
      <c r="Z1679" s="1403">
        <v>2.3613373847593287E-2</v>
      </c>
      <c r="AA1679" s="1411">
        <v>2.3567632360871338E-2</v>
      </c>
    </row>
    <row r="1680" spans="19:27" x14ac:dyDescent="0.2">
      <c r="S1680" s="399"/>
      <c r="T1680" s="1401"/>
      <c r="W1680" s="864" t="str">
        <f t="shared" si="35"/>
        <v>1w</v>
      </c>
      <c r="X1680" s="1405">
        <f>_xll.qlCalendarAdvance(Calendar,X1679,W1680,"f",FALSE)</f>
        <v>50964</v>
      </c>
      <c r="Y1680" s="1404">
        <f>_xll.qlCalendarAdvance(Calendar,X1680,NDays&amp;"D")</f>
        <v>50964</v>
      </c>
      <c r="Z1680" s="1403">
        <v>2.3609789257702504E-2</v>
      </c>
      <c r="AA1680" s="1411">
        <v>2.3563943915455576E-2</v>
      </c>
    </row>
    <row r="1681" spans="19:27" x14ac:dyDescent="0.2">
      <c r="S1681" s="399"/>
      <c r="T1681" s="1401"/>
      <c r="W1681" s="864" t="str">
        <f t="shared" si="35"/>
        <v>1w</v>
      </c>
      <c r="X1681" s="1405">
        <f>_xll.qlCalendarAdvance(Calendar,X1680,W1681,"f",FALSE)</f>
        <v>50971</v>
      </c>
      <c r="Y1681" s="1404">
        <f>_xll.qlCalendarAdvance(Calendar,X1681,NDays&amp;"D")</f>
        <v>50971</v>
      </c>
      <c r="Z1681" s="1403">
        <v>2.3606223989067993E-2</v>
      </c>
      <c r="AA1681" s="1411">
        <v>2.3560274675171744E-2</v>
      </c>
    </row>
    <row r="1682" spans="19:27" x14ac:dyDescent="0.2">
      <c r="S1682" s="399"/>
      <c r="T1682" s="1401"/>
      <c r="W1682" s="864" t="str">
        <f t="shared" si="35"/>
        <v>1w</v>
      </c>
      <c r="X1682" s="1405">
        <f>_xll.qlCalendarAdvance(Calendar,X1681,W1682,"f",FALSE)</f>
        <v>50978</v>
      </c>
      <c r="Y1682" s="1404">
        <f>_xll.qlCalendarAdvance(Calendar,X1682,NDays&amp;"D")</f>
        <v>50978</v>
      </c>
      <c r="Z1682" s="1403">
        <v>2.3602678041639544E-2</v>
      </c>
      <c r="AA1682" s="1411">
        <v>2.3556624639938795E-2</v>
      </c>
    </row>
    <row r="1683" spans="19:27" x14ac:dyDescent="0.2">
      <c r="S1683" s="399"/>
      <c r="T1683" s="1401"/>
      <c r="W1683" s="864" t="str">
        <f t="shared" si="35"/>
        <v>1w</v>
      </c>
      <c r="X1683" s="1405">
        <f>_xll.qlCalendarAdvance(Calendar,X1682,W1683,"f",FALSE)</f>
        <v>50985</v>
      </c>
      <c r="Y1683" s="1404">
        <f>_xll.qlCalendarAdvance(Calendar,X1683,NDays&amp;"D")</f>
        <v>50985</v>
      </c>
      <c r="Z1683" s="1403">
        <v>2.3599151415364297E-2</v>
      </c>
      <c r="AA1683" s="1411">
        <v>2.3552993809675682E-2</v>
      </c>
    </row>
    <row r="1684" spans="19:27" x14ac:dyDescent="0.2">
      <c r="S1684" s="399"/>
      <c r="T1684" s="1401"/>
      <c r="W1684" s="864" t="str">
        <f t="shared" si="35"/>
        <v>1w</v>
      </c>
      <c r="X1684" s="1405">
        <f>_xll.qlCalendarAdvance(Calendar,X1683,W1684,"f",FALSE)</f>
        <v>50992</v>
      </c>
      <c r="Y1684" s="1404">
        <f>_xll.qlCalendarAdvance(Calendar,X1684,NDays&amp;"D")</f>
        <v>50992</v>
      </c>
      <c r="Z1684" s="1403">
        <v>2.3595644110191157E-2</v>
      </c>
      <c r="AA1684" s="1411">
        <v>2.3549382184382406E-2</v>
      </c>
    </row>
    <row r="1685" spans="19:27" x14ac:dyDescent="0.2">
      <c r="S1685" s="399"/>
      <c r="T1685" s="1401"/>
      <c r="W1685" s="864" t="str">
        <f t="shared" si="35"/>
        <v>1w</v>
      </c>
      <c r="X1685" s="1405">
        <f>_xll.qlCalendarAdvance(Calendar,X1684,W1685,"f",FALSE)</f>
        <v>50999</v>
      </c>
      <c r="Y1685" s="1404">
        <f>_xll.qlCalendarAdvance(Calendar,X1685,NDays&amp;"D")</f>
        <v>50999</v>
      </c>
      <c r="Z1685" s="1403">
        <v>2.3592156126070799E-2</v>
      </c>
      <c r="AA1685" s="1411">
        <v>2.3545789764383152E-2</v>
      </c>
    </row>
    <row r="1686" spans="19:27" x14ac:dyDescent="0.2">
      <c r="S1686" s="399"/>
      <c r="T1686" s="1401"/>
      <c r="W1686" s="864" t="str">
        <f t="shared" si="35"/>
        <v>1w</v>
      </c>
      <c r="X1686" s="1405">
        <f>_xll.qlCalendarAdvance(Calendar,X1685,W1686,"f",FALSE)</f>
        <v>51006</v>
      </c>
      <c r="Y1686" s="1404">
        <f>_xll.qlCalendarAdvance(Calendar,X1686,NDays&amp;"D")</f>
        <v>51006</v>
      </c>
      <c r="Z1686" s="1403">
        <v>2.3588687462950359E-2</v>
      </c>
      <c r="AA1686" s="1411">
        <v>2.3542216549272688E-2</v>
      </c>
    </row>
    <row r="1687" spans="19:27" x14ac:dyDescent="0.2">
      <c r="S1687" s="399"/>
      <c r="T1687" s="1401"/>
      <c r="W1687" s="864" t="str">
        <f t="shared" si="35"/>
        <v>1w</v>
      </c>
      <c r="X1687" s="1405">
        <f>_xll.qlCalendarAdvance(Calendar,X1686,W1687,"f",FALSE)</f>
        <v>51013</v>
      </c>
      <c r="Y1687" s="1404">
        <f>_xll.qlCalendarAdvance(Calendar,X1687,NDays&amp;"D")</f>
        <v>51013</v>
      </c>
      <c r="Z1687" s="1403">
        <v>2.3584720356987759E-2</v>
      </c>
      <c r="AA1687" s="1411">
        <v>2.3538662539213107E-2</v>
      </c>
    </row>
    <row r="1688" spans="19:27" x14ac:dyDescent="0.2">
      <c r="S1688" s="399"/>
      <c r="T1688" s="1401"/>
      <c r="W1688" s="864" t="str">
        <f t="shared" si="35"/>
        <v>1w</v>
      </c>
      <c r="X1688" s="1405">
        <f>_xll.qlCalendarAdvance(Calendar,X1687,W1688,"f",FALSE)</f>
        <v>51020</v>
      </c>
      <c r="Y1688" s="1404">
        <f>_xll.qlCalendarAdvance(Calendar,X1688,NDays&amp;"D")</f>
        <v>51020</v>
      </c>
      <c r="Z1688" s="1403">
        <v>2.3581289176708101E-2</v>
      </c>
      <c r="AA1688" s="1411">
        <v>2.3535127734204409E-2</v>
      </c>
    </row>
    <row r="1689" spans="19:27" x14ac:dyDescent="0.2">
      <c r="S1689" s="399"/>
      <c r="T1689" s="1401"/>
      <c r="W1689" s="864" t="str">
        <f t="shared" si="35"/>
        <v>1w</v>
      </c>
      <c r="X1689" s="1405">
        <f>_xll.qlCalendarAdvance(Calendar,X1688,W1689,"f",FALSE)</f>
        <v>51027</v>
      </c>
      <c r="Y1689" s="1404">
        <f>_xll.qlCalendarAdvance(Calendar,X1689,NDays&amp;"D")</f>
        <v>51027</v>
      </c>
      <c r="Z1689" s="1403">
        <v>2.3577877316007519E-2</v>
      </c>
      <c r="AA1689" s="1411">
        <v>2.3531612134246593E-2</v>
      </c>
    </row>
    <row r="1690" spans="19:27" x14ac:dyDescent="0.2">
      <c r="S1690" s="399"/>
      <c r="T1690" s="1401"/>
      <c r="W1690" s="864" t="str">
        <f t="shared" ref="W1690:W1753" si="36">W1689</f>
        <v>1w</v>
      </c>
      <c r="X1690" s="1405">
        <f>_xll.qlCalendarAdvance(Calendar,X1689,W1690,"f",FALSE)</f>
        <v>51034</v>
      </c>
      <c r="Y1690" s="1404">
        <f>_xll.qlCalendarAdvance(Calendar,X1690,NDays&amp;"D")</f>
        <v>51034</v>
      </c>
      <c r="Z1690" s="1403">
        <v>2.3574484774833464E-2</v>
      </c>
      <c r="AA1690" s="1411">
        <v>2.3528115739339661E-2</v>
      </c>
    </row>
    <row r="1691" spans="19:27" x14ac:dyDescent="0.2">
      <c r="S1691" s="399"/>
      <c r="T1691" s="1401"/>
      <c r="W1691" s="864" t="str">
        <f t="shared" si="36"/>
        <v>1w</v>
      </c>
      <c r="X1691" s="1405">
        <f>_xll.qlCalendarAdvance(Calendar,X1690,W1691,"f",FALSE)</f>
        <v>51041</v>
      </c>
      <c r="Y1691" s="1404">
        <f>_xll.qlCalendarAdvance(Calendar,X1691,NDays&amp;"D")</f>
        <v>51041</v>
      </c>
      <c r="Z1691" s="1403">
        <v>2.357111155314141E-2</v>
      </c>
      <c r="AA1691" s="1411">
        <v>2.3524638549483612E-2</v>
      </c>
    </row>
    <row r="1692" spans="19:27" x14ac:dyDescent="0.2">
      <c r="S1692" s="399"/>
      <c r="T1692" s="1401"/>
      <c r="W1692" s="864" t="str">
        <f t="shared" si="36"/>
        <v>1w</v>
      </c>
      <c r="X1692" s="1405">
        <f>_xll.qlCalendarAdvance(Calendar,X1691,W1692,"f",FALSE)</f>
        <v>51048</v>
      </c>
      <c r="Y1692" s="1404">
        <f>_xll.qlCalendarAdvance(Calendar,X1692,NDays&amp;"D")</f>
        <v>51048</v>
      </c>
      <c r="Z1692" s="1403">
        <v>2.3568281222449344E-2</v>
      </c>
      <c r="AA1692" s="1411">
        <v>2.3521180564678446E-2</v>
      </c>
    </row>
    <row r="1693" spans="19:27" x14ac:dyDescent="0.2">
      <c r="S1693" s="399"/>
      <c r="T1693" s="1401"/>
      <c r="W1693" s="864" t="str">
        <f t="shared" si="36"/>
        <v>1w</v>
      </c>
      <c r="X1693" s="1405">
        <f>_xll.qlCalendarAdvance(Calendar,X1692,W1693,"f",FALSE)</f>
        <v>51055</v>
      </c>
      <c r="Y1693" s="1404">
        <f>_xll.qlCalendarAdvance(Calendar,X1693,NDays&amp;"D")</f>
        <v>51055</v>
      </c>
      <c r="Z1693" s="1403">
        <v>2.3564947804941751E-2</v>
      </c>
      <c r="AA1693" s="1411">
        <v>2.3517741784924162E-2</v>
      </c>
    </row>
    <row r="1694" spans="19:27" x14ac:dyDescent="0.2">
      <c r="S1694" s="399"/>
      <c r="T1694" s="1401"/>
      <c r="W1694" s="864" t="str">
        <f t="shared" si="36"/>
        <v>1w</v>
      </c>
      <c r="X1694" s="1405">
        <f>_xll.qlCalendarAdvance(Calendar,X1693,W1694,"f",FALSE)</f>
        <v>51062</v>
      </c>
      <c r="Y1694" s="1404">
        <f>_xll.qlCalendarAdvance(Calendar,X1694,NDays&amp;"D")</f>
        <v>51062</v>
      </c>
      <c r="Z1694" s="1403">
        <v>2.3561633708038539E-2</v>
      </c>
      <c r="AA1694" s="1411">
        <v>2.3514322210139715E-2</v>
      </c>
    </row>
    <row r="1695" spans="19:27" x14ac:dyDescent="0.2">
      <c r="S1695" s="399"/>
      <c r="T1695" s="1401"/>
      <c r="W1695" s="864" t="str">
        <f t="shared" si="36"/>
        <v>1w</v>
      </c>
      <c r="X1695" s="1405">
        <f>_xll.qlCalendarAdvance(Calendar,X1694,W1695,"f",FALSE)</f>
        <v>51069</v>
      </c>
      <c r="Y1695" s="1404">
        <f>_xll.qlCalendarAdvance(Calendar,X1695,NDays&amp;"D")</f>
        <v>51069</v>
      </c>
      <c r="Z1695" s="1403">
        <v>2.3558338931694782E-2</v>
      </c>
      <c r="AA1695" s="1411">
        <v>2.3510921840487198E-2</v>
      </c>
    </row>
    <row r="1696" spans="19:27" x14ac:dyDescent="0.2">
      <c r="S1696" s="399"/>
      <c r="T1696" s="1401"/>
      <c r="W1696" s="864" t="str">
        <f t="shared" si="36"/>
        <v>1w</v>
      </c>
      <c r="X1696" s="1405">
        <f>_xll.qlCalendarAdvance(Calendar,X1695,W1696,"f",FALSE)</f>
        <v>51076</v>
      </c>
      <c r="Y1696" s="1404">
        <f>_xll.qlCalendarAdvance(Calendar,X1696,NDays&amp;"D")</f>
        <v>51076</v>
      </c>
      <c r="Z1696" s="1403">
        <v>2.3555063475861143E-2</v>
      </c>
      <c r="AA1696" s="1411">
        <v>2.3507540675885563E-2</v>
      </c>
    </row>
    <row r="1697" spans="19:27" x14ac:dyDescent="0.2">
      <c r="S1697" s="399"/>
      <c r="T1697" s="1401"/>
      <c r="W1697" s="864" t="str">
        <f t="shared" si="36"/>
        <v>1w</v>
      </c>
      <c r="X1697" s="1405">
        <f>_xll.qlCalendarAdvance(Calendar,X1696,W1697,"f",FALSE)</f>
        <v>51083</v>
      </c>
      <c r="Y1697" s="1404">
        <f>_xll.qlCalendarAdvance(Calendar,X1697,NDays&amp;"D")</f>
        <v>51083</v>
      </c>
      <c r="Z1697" s="1403">
        <v>2.3551807340488291E-2</v>
      </c>
      <c r="AA1697" s="1411">
        <v>2.3504178716253765E-2</v>
      </c>
    </row>
    <row r="1698" spans="19:27" x14ac:dyDescent="0.2">
      <c r="S1698" s="399"/>
      <c r="T1698" s="1401"/>
      <c r="W1698" s="864" t="str">
        <f t="shared" si="36"/>
        <v>1w</v>
      </c>
      <c r="X1698" s="1405">
        <f>_xll.qlCalendarAdvance(Calendar,X1697,W1698,"f",FALSE)</f>
        <v>51090</v>
      </c>
      <c r="Y1698" s="1404">
        <f>_xll.qlCalendarAdvance(Calendar,X1698,NDays&amp;"D")</f>
        <v>51090</v>
      </c>
      <c r="Z1698" s="1403">
        <v>2.3548570525531297E-2</v>
      </c>
      <c r="AA1698" s="1411">
        <v>2.3500835961753896E-2</v>
      </c>
    </row>
    <row r="1699" spans="19:27" x14ac:dyDescent="0.2">
      <c r="S1699" s="399"/>
      <c r="T1699" s="1401"/>
      <c r="W1699" s="864" t="str">
        <f t="shared" si="36"/>
        <v>1w</v>
      </c>
      <c r="X1699" s="1405">
        <f>_xll.qlCalendarAdvance(Calendar,X1698,W1699,"f",FALSE)</f>
        <v>51097</v>
      </c>
      <c r="Y1699" s="1404">
        <f>_xll.qlCalendarAdvance(Calendar,X1699,NDays&amp;"D")</f>
        <v>51097</v>
      </c>
      <c r="Z1699" s="1403">
        <v>2.3545353030940828E-2</v>
      </c>
      <c r="AA1699" s="1411">
        <v>2.3497512412142818E-2</v>
      </c>
    </row>
    <row r="1700" spans="19:27" x14ac:dyDescent="0.2">
      <c r="S1700" s="399"/>
      <c r="T1700" s="1401"/>
      <c r="W1700" s="864" t="str">
        <f t="shared" si="36"/>
        <v>1w</v>
      </c>
      <c r="X1700" s="1405">
        <f>_xll.qlCalendarAdvance(Calendar,X1699,W1700,"f",FALSE)</f>
        <v>51104</v>
      </c>
      <c r="Y1700" s="1404">
        <f>_xll.qlCalendarAdvance(Calendar,X1700,NDays&amp;"D")</f>
        <v>51104</v>
      </c>
      <c r="Z1700" s="1403">
        <v>2.3541621926607685E-2</v>
      </c>
      <c r="AA1700" s="1411">
        <v>2.3494208067663669E-2</v>
      </c>
    </row>
    <row r="1701" spans="19:27" x14ac:dyDescent="0.2">
      <c r="S1701" s="399"/>
      <c r="T1701" s="1401"/>
      <c r="W1701" s="864" t="str">
        <f t="shared" si="36"/>
        <v>1w</v>
      </c>
      <c r="X1701" s="1405">
        <f>_xll.qlCalendarAdvance(Calendar,X1700,W1701,"f",FALSE)</f>
        <v>51111</v>
      </c>
      <c r="Y1701" s="1404">
        <f>_xll.qlCalendarAdvance(Calendar,X1701,NDays&amp;"D")</f>
        <v>51111</v>
      </c>
      <c r="Z1701" s="1403">
        <v>2.3538441897094916E-2</v>
      </c>
      <c r="AA1701" s="1411">
        <v>2.3490922928235403E-2</v>
      </c>
    </row>
    <row r="1702" spans="19:27" x14ac:dyDescent="0.2">
      <c r="S1702" s="399"/>
      <c r="T1702" s="1401"/>
      <c r="W1702" s="864" t="str">
        <f t="shared" si="36"/>
        <v>1w</v>
      </c>
      <c r="X1702" s="1405">
        <f>_xll.qlCalendarAdvance(Calendar,X1701,W1702,"f",FALSE)</f>
        <v>51118</v>
      </c>
      <c r="Y1702" s="1404">
        <f>_xll.qlCalendarAdvance(Calendar,X1702,NDays&amp;"D")</f>
        <v>51118</v>
      </c>
      <c r="Z1702" s="1403">
        <v>2.3535281186546693E-2</v>
      </c>
      <c r="AA1702" s="1411">
        <v>2.3487656993776973E-2</v>
      </c>
    </row>
    <row r="1703" spans="19:27" x14ac:dyDescent="0.2">
      <c r="S1703" s="399"/>
      <c r="T1703" s="1401"/>
      <c r="W1703" s="864" t="str">
        <f t="shared" si="36"/>
        <v>1w</v>
      </c>
      <c r="X1703" s="1405">
        <f>_xll.qlCalendarAdvance(Calendar,X1702,W1703,"f",FALSE)</f>
        <v>51125</v>
      </c>
      <c r="Y1703" s="1404">
        <f>_xll.qlCalendarAdvance(Calendar,X1703,NDays&amp;"D")</f>
        <v>51125</v>
      </c>
      <c r="Z1703" s="1403">
        <v>2.3532139794914926E-2</v>
      </c>
      <c r="AA1703" s="1411">
        <v>2.3484410264531519E-2</v>
      </c>
    </row>
    <row r="1704" spans="19:27" x14ac:dyDescent="0.2">
      <c r="S1704" s="399"/>
      <c r="T1704" s="1401"/>
      <c r="W1704" s="864" t="str">
        <f t="shared" si="36"/>
        <v>1w</v>
      </c>
      <c r="X1704" s="1405">
        <f>_xll.qlCalendarAdvance(Calendar,X1703,W1704,"f",FALSE)</f>
        <v>51132</v>
      </c>
      <c r="Y1704" s="1404">
        <f>_xll.qlCalendarAdvance(Calendar,X1704,NDays&amp;"D")</f>
        <v>51132</v>
      </c>
      <c r="Z1704" s="1403">
        <v>2.3529017722154193E-2</v>
      </c>
      <c r="AA1704" s="1411">
        <v>2.3481182740255901E-2</v>
      </c>
    </row>
    <row r="1705" spans="19:27" x14ac:dyDescent="0.2">
      <c r="S1705" s="399"/>
      <c r="T1705" s="1401"/>
      <c r="W1705" s="864" t="str">
        <f t="shared" si="36"/>
        <v>1w</v>
      </c>
      <c r="X1705" s="1405">
        <f>_xll.qlCalendarAdvance(Calendar,X1704,W1705,"f",FALSE)</f>
        <v>51139</v>
      </c>
      <c r="Y1705" s="1404">
        <f>_xll.qlCalendarAdvance(Calendar,X1705,NDays&amp;"D")</f>
        <v>51139</v>
      </c>
      <c r="Z1705" s="1403">
        <v>2.3525914968220849E-2</v>
      </c>
      <c r="AA1705" s="1411">
        <v>2.3477974420869074E-2</v>
      </c>
    </row>
    <row r="1706" spans="19:27" x14ac:dyDescent="0.2">
      <c r="S1706" s="399"/>
      <c r="T1706" s="1401"/>
      <c r="W1706" s="864" t="str">
        <f t="shared" si="36"/>
        <v>1w</v>
      </c>
      <c r="X1706" s="1405">
        <f>_xll.qlCalendarAdvance(Calendar,X1705,W1706,"f",FALSE)</f>
        <v>51146</v>
      </c>
      <c r="Y1706" s="1404">
        <f>_xll.qlCalendarAdvance(Calendar,X1706,NDays&amp;"D")</f>
        <v>51146</v>
      </c>
      <c r="Z1706" s="1403">
        <v>2.3522831533069478E-2</v>
      </c>
      <c r="AA1706" s="1411">
        <v>2.3474785306614177E-2</v>
      </c>
    </row>
    <row r="1707" spans="19:27" x14ac:dyDescent="0.2">
      <c r="S1707" s="399"/>
      <c r="T1707" s="1401"/>
      <c r="W1707" s="864" t="str">
        <f t="shared" si="36"/>
        <v>1w</v>
      </c>
      <c r="X1707" s="1405">
        <f>_xll.qlCalendarAdvance(Calendar,X1706,W1707,"f",FALSE)</f>
        <v>51153</v>
      </c>
      <c r="Y1707" s="1404">
        <f>_xll.qlCalendarAdvance(Calendar,X1707,NDays&amp;"D")</f>
        <v>51153</v>
      </c>
      <c r="Z1707" s="1403">
        <v>2.3519767416656439E-2</v>
      </c>
      <c r="AA1707" s="1411">
        <v>2.3471615397410162E-2</v>
      </c>
    </row>
    <row r="1708" spans="19:27" x14ac:dyDescent="0.2">
      <c r="S1708" s="399"/>
      <c r="T1708" s="1401"/>
      <c r="W1708" s="864" t="str">
        <f t="shared" si="36"/>
        <v>1w</v>
      </c>
      <c r="X1708" s="1405">
        <f>_xll.qlCalendarAdvance(Calendar,X1707,W1708,"f",FALSE)</f>
        <v>51160</v>
      </c>
      <c r="Y1708" s="1404">
        <f>_xll.qlCalendarAdvance(Calendar,X1708,NDays&amp;"D")</f>
        <v>51160</v>
      </c>
      <c r="Z1708" s="1403">
        <v>2.3516722618937197E-2</v>
      </c>
      <c r="AA1708" s="1411">
        <v>2.3468464693175983E-2</v>
      </c>
    </row>
    <row r="1709" spans="19:27" x14ac:dyDescent="0.2">
      <c r="S1709" s="399"/>
      <c r="T1709" s="1401"/>
      <c r="W1709" s="864" t="str">
        <f t="shared" si="36"/>
        <v>1w</v>
      </c>
      <c r="X1709" s="1405">
        <f>_xll.qlCalendarAdvance(Calendar,X1708,W1709,"f",FALSE)</f>
        <v>51167</v>
      </c>
      <c r="Y1709" s="1404">
        <f>_xll.qlCalendarAdvance(Calendar,X1709,NDays&amp;"D")</f>
        <v>51167</v>
      </c>
      <c r="Z1709" s="1403">
        <v>2.351315372110167E-2</v>
      </c>
      <c r="AA1709" s="1411">
        <v>2.346533319415478E-2</v>
      </c>
    </row>
    <row r="1710" spans="19:27" x14ac:dyDescent="0.2">
      <c r="S1710" s="399"/>
      <c r="T1710" s="1401"/>
      <c r="W1710" s="864" t="str">
        <f t="shared" si="36"/>
        <v>1w</v>
      </c>
      <c r="X1710" s="1405">
        <f>_xll.qlCalendarAdvance(Calendar,X1709,W1710,"f",FALSE)</f>
        <v>51174</v>
      </c>
      <c r="Y1710" s="1404">
        <f>_xll.qlCalendarAdvance(Calendar,X1710,NDays&amp;"D")</f>
        <v>51174</v>
      </c>
      <c r="Z1710" s="1403">
        <v>2.3510146373909024E-2</v>
      </c>
      <c r="AA1710" s="1411">
        <v>2.3462220900022368E-2</v>
      </c>
    </row>
    <row r="1711" spans="19:27" x14ac:dyDescent="0.2">
      <c r="S1711" s="399"/>
      <c r="T1711" s="1401"/>
      <c r="W1711" s="864" t="str">
        <f t="shared" si="36"/>
        <v>1w</v>
      </c>
      <c r="X1711" s="1405">
        <f>_xll.qlCalendarAdvance(Calendar,X1710,W1711,"f",FALSE)</f>
        <v>51181</v>
      </c>
      <c r="Y1711" s="1404">
        <f>_xll.qlCalendarAdvance(Calendar,X1711,NDays&amp;"D")</f>
        <v>51181</v>
      </c>
      <c r="Z1711" s="1403">
        <v>2.3507158344019063E-2</v>
      </c>
      <c r="AA1711" s="1411">
        <v>2.3459127810940839E-2</v>
      </c>
    </row>
    <row r="1712" spans="19:27" x14ac:dyDescent="0.2">
      <c r="S1712" s="399"/>
      <c r="T1712" s="1401"/>
      <c r="W1712" s="864" t="str">
        <f t="shared" si="36"/>
        <v>1w</v>
      </c>
      <c r="X1712" s="1405">
        <f>_xll.qlCalendarAdvance(Calendar,X1711,W1712,"f",FALSE)</f>
        <v>51188</v>
      </c>
      <c r="Y1712" s="1404">
        <f>_xll.qlCalendarAdvance(Calendar,X1712,NDays&amp;"D")</f>
        <v>51188</v>
      </c>
      <c r="Z1712" s="1403">
        <v>2.3504189631387663E-2</v>
      </c>
      <c r="AA1712" s="1411">
        <v>2.3456053926910192E-2</v>
      </c>
    </row>
    <row r="1713" spans="19:27" x14ac:dyDescent="0.2">
      <c r="S1713" s="399"/>
      <c r="T1713" s="1401"/>
      <c r="W1713" s="864" t="str">
        <f t="shared" si="36"/>
        <v>1w</v>
      </c>
      <c r="X1713" s="1405">
        <f>_xll.qlCalendarAdvance(Calendar,X1712,W1713,"f",FALSE)</f>
        <v>51195</v>
      </c>
      <c r="Y1713" s="1404">
        <f>_xll.qlCalendarAdvance(Calendar,X1713,NDays&amp;"D")</f>
        <v>51195</v>
      </c>
      <c r="Z1713" s="1403">
        <v>2.3502336719677552E-2</v>
      </c>
      <c r="AA1713" s="1411">
        <v>2.3452999247849382E-2</v>
      </c>
    </row>
    <row r="1714" spans="19:27" x14ac:dyDescent="0.2">
      <c r="S1714" s="399"/>
      <c r="T1714" s="1401"/>
      <c r="W1714" s="864" t="str">
        <f t="shared" si="36"/>
        <v>1w</v>
      </c>
      <c r="X1714" s="1405">
        <f>_xll.qlCalendarAdvance(Calendar,X1713,W1714,"f",FALSE)</f>
        <v>51202</v>
      </c>
      <c r="Y1714" s="1404">
        <f>_xll.qlCalendarAdvance(Calendar,X1714,NDays&amp;"D")</f>
        <v>51202</v>
      </c>
      <c r="Z1714" s="1403">
        <v>2.3499409025159287E-2</v>
      </c>
      <c r="AA1714" s="1411">
        <v>2.3449963773920501E-2</v>
      </c>
    </row>
    <row r="1715" spans="19:27" x14ac:dyDescent="0.2">
      <c r="S1715" s="399"/>
      <c r="T1715" s="1401"/>
      <c r="W1715" s="864" t="str">
        <f t="shared" si="36"/>
        <v>1w</v>
      </c>
      <c r="X1715" s="1405">
        <f>_xll.qlCalendarAdvance(Calendar,X1714,W1715,"f",FALSE)</f>
        <v>51209</v>
      </c>
      <c r="Y1715" s="1404">
        <f>_xll.qlCalendarAdvance(Calendar,X1715,NDays&amp;"D")</f>
        <v>51209</v>
      </c>
      <c r="Z1715" s="1403">
        <v>2.3496500650293985E-2</v>
      </c>
      <c r="AA1715" s="1411">
        <v>2.3446947504961457E-2</v>
      </c>
    </row>
    <row r="1716" spans="19:27" x14ac:dyDescent="0.2">
      <c r="S1716" s="399"/>
      <c r="T1716" s="1401"/>
      <c r="W1716" s="864" t="str">
        <f t="shared" si="36"/>
        <v>1w</v>
      </c>
      <c r="X1716" s="1405">
        <f>_xll.qlCalendarAdvance(Calendar,X1715,W1716,"f",FALSE)</f>
        <v>51216</v>
      </c>
      <c r="Y1716" s="1404">
        <f>_xll.qlCalendarAdvance(Calendar,X1716,NDays&amp;"D")</f>
        <v>51216</v>
      </c>
      <c r="Z1716" s="1403">
        <v>2.349361159504201E-2</v>
      </c>
      <c r="AA1716" s="1411">
        <v>2.3443950441134342E-2</v>
      </c>
    </row>
    <row r="1717" spans="19:27" x14ac:dyDescent="0.2">
      <c r="S1717" s="399"/>
      <c r="T1717" s="1401"/>
      <c r="W1717" s="864" t="str">
        <f t="shared" si="36"/>
        <v>1w</v>
      </c>
      <c r="X1717" s="1405">
        <f>_xll.qlCalendarAdvance(Calendar,X1716,W1717,"f",FALSE)</f>
        <v>51223</v>
      </c>
      <c r="Y1717" s="1404">
        <f>_xll.qlCalendarAdvance(Calendar,X1717,NDays&amp;"D")</f>
        <v>51223</v>
      </c>
      <c r="Z1717" s="1403">
        <v>2.3490741816221548E-2</v>
      </c>
      <c r="AA1717" s="1411">
        <v>2.3440972582277064E-2</v>
      </c>
    </row>
    <row r="1718" spans="19:27" x14ac:dyDescent="0.2">
      <c r="S1718" s="399"/>
      <c r="T1718" s="1401"/>
      <c r="W1718" s="864" t="str">
        <f t="shared" si="36"/>
        <v>1w</v>
      </c>
      <c r="X1718" s="1405">
        <f>_xll.qlCalendarAdvance(Calendar,X1717,W1718,"f",FALSE)</f>
        <v>51230</v>
      </c>
      <c r="Y1718" s="1404">
        <f>_xll.qlCalendarAdvance(Calendar,X1718,NDays&amp;"D")</f>
        <v>51230</v>
      </c>
      <c r="Z1718" s="1403">
        <v>2.3487335983012166E-2</v>
      </c>
      <c r="AA1718" s="1411">
        <v>2.3438013928389623E-2</v>
      </c>
    </row>
    <row r="1719" spans="19:27" x14ac:dyDescent="0.2">
      <c r="S1719" s="399"/>
      <c r="T1719" s="1401"/>
      <c r="W1719" s="864" t="str">
        <f t="shared" si="36"/>
        <v>1w</v>
      </c>
      <c r="X1719" s="1405">
        <f>_xll.qlCalendarAdvance(Calendar,X1718,W1719,"f",FALSE)</f>
        <v>51237</v>
      </c>
      <c r="Y1719" s="1404">
        <f>_xll.qlCalendarAdvance(Calendar,X1719,NDays&amp;"D")</f>
        <v>51237</v>
      </c>
      <c r="Z1719" s="1403">
        <v>2.3484498249972612E-2</v>
      </c>
      <c r="AA1719" s="1411">
        <v>2.3435074479553064E-2</v>
      </c>
    </row>
    <row r="1720" spans="19:27" x14ac:dyDescent="0.2">
      <c r="S1720" s="399"/>
      <c r="T1720" s="1401"/>
      <c r="W1720" s="864" t="str">
        <f t="shared" si="36"/>
        <v>1w</v>
      </c>
      <c r="X1720" s="1405">
        <f>_xll.qlCalendarAdvance(Calendar,X1719,W1720,"f",FALSE)</f>
        <v>51244</v>
      </c>
      <c r="Y1720" s="1404">
        <f>_xll.qlCalendarAdvance(Calendar,X1720,NDays&amp;"D")</f>
        <v>51244</v>
      </c>
      <c r="Z1720" s="1403">
        <v>2.3481672237580783E-2</v>
      </c>
      <c r="AA1720" s="1411">
        <v>2.3432154235767388E-2</v>
      </c>
    </row>
    <row r="1721" spans="19:27" x14ac:dyDescent="0.2">
      <c r="S1721" s="399"/>
      <c r="T1721" s="1401"/>
      <c r="W1721" s="864" t="str">
        <f t="shared" si="36"/>
        <v>1w</v>
      </c>
      <c r="X1721" s="1405">
        <f>_xll.qlCalendarAdvance(Calendar,X1720,W1721,"f",FALSE)</f>
        <v>51251</v>
      </c>
      <c r="Y1721" s="1404">
        <f>_xll.qlCalendarAdvance(Calendar,X1721,NDays&amp;"D")</f>
        <v>51251</v>
      </c>
      <c r="Z1721" s="1403">
        <v>2.3478854621884676E-2</v>
      </c>
      <c r="AA1721" s="1411">
        <v>2.3429253197032596E-2</v>
      </c>
    </row>
    <row r="1722" spans="19:27" x14ac:dyDescent="0.2">
      <c r="S1722" s="399"/>
      <c r="T1722" s="1401"/>
      <c r="W1722" s="864" t="str">
        <f t="shared" si="36"/>
        <v>1w</v>
      </c>
      <c r="X1722" s="1405">
        <f>_xll.qlCalendarAdvance(Calendar,X1721,W1722,"f",FALSE)</f>
        <v>51258</v>
      </c>
      <c r="Y1722" s="1404">
        <f>_xll.qlCalendarAdvance(Calendar,X1722,NDays&amp;"D")</f>
        <v>51258</v>
      </c>
      <c r="Z1722" s="1403">
        <v>2.347659530571878E-2</v>
      </c>
      <c r="AA1722" s="1411">
        <v>2.3426371363348686E-2</v>
      </c>
    </row>
    <row r="1723" spans="19:27" x14ac:dyDescent="0.2">
      <c r="S1723" s="399"/>
      <c r="T1723" s="1401"/>
      <c r="W1723" s="864" t="str">
        <f t="shared" si="36"/>
        <v>1w</v>
      </c>
      <c r="X1723" s="1405">
        <f>_xll.qlCalendarAdvance(Calendar,X1722,W1723,"f",FALSE)</f>
        <v>51265</v>
      </c>
      <c r="Y1723" s="1404">
        <f>_xll.qlCalendarAdvance(Calendar,X1723,NDays&amp;"D")</f>
        <v>51265</v>
      </c>
      <c r="Z1723" s="1403">
        <v>2.3473783566375819E-2</v>
      </c>
      <c r="AA1723" s="1411">
        <v>2.3423508734634613E-2</v>
      </c>
    </row>
    <row r="1724" spans="19:27" x14ac:dyDescent="0.2">
      <c r="S1724" s="399"/>
      <c r="T1724" s="1401"/>
      <c r="W1724" s="864" t="str">
        <f t="shared" si="36"/>
        <v>1w</v>
      </c>
      <c r="X1724" s="1405">
        <f>_xll.qlCalendarAdvance(Calendar,X1723,W1724,"f",FALSE)</f>
        <v>51272</v>
      </c>
      <c r="Y1724" s="1404">
        <f>_xll.qlCalendarAdvance(Calendar,X1724,NDays&amp;"D")</f>
        <v>51272</v>
      </c>
      <c r="Z1724" s="1403">
        <v>2.3470970009258157E-2</v>
      </c>
      <c r="AA1724" s="1411">
        <v>2.3420665310971422E-2</v>
      </c>
    </row>
    <row r="1725" spans="19:27" x14ac:dyDescent="0.2">
      <c r="S1725" s="399"/>
      <c r="T1725" s="1401"/>
      <c r="W1725" s="864" t="str">
        <f t="shared" si="36"/>
        <v>1w</v>
      </c>
      <c r="X1725" s="1405">
        <f>_xll.qlCalendarAdvance(Calendar,X1724,W1725,"f",FALSE)</f>
        <v>51279</v>
      </c>
      <c r="Y1725" s="1404">
        <f>_xll.qlCalendarAdvance(Calendar,X1725,NDays&amp;"D")</f>
        <v>51279</v>
      </c>
      <c r="Z1725" s="1403">
        <v>2.3468151346373683E-2</v>
      </c>
      <c r="AA1725" s="1411">
        <v>2.3417841092359115E-2</v>
      </c>
    </row>
    <row r="1726" spans="19:27" x14ac:dyDescent="0.2">
      <c r="S1726" s="399"/>
      <c r="T1726" s="1401"/>
      <c r="W1726" s="864" t="str">
        <f t="shared" si="36"/>
        <v>1w</v>
      </c>
      <c r="X1726" s="1405">
        <f>_xll.qlCalendarAdvance(Calendar,X1725,W1726,"f",FALSE)</f>
        <v>51286</v>
      </c>
      <c r="Y1726" s="1404">
        <f>_xll.qlCalendarAdvance(Calendar,X1726,NDays&amp;"D")</f>
        <v>51286</v>
      </c>
      <c r="Z1726" s="1403">
        <v>2.3465324289736453E-2</v>
      </c>
      <c r="AA1726" s="1411">
        <v>2.3415036078716644E-2</v>
      </c>
    </row>
    <row r="1727" spans="19:27" x14ac:dyDescent="0.2">
      <c r="S1727" s="399"/>
      <c r="T1727" s="1401"/>
      <c r="W1727" s="864" t="str">
        <f t="shared" si="36"/>
        <v>1w</v>
      </c>
      <c r="X1727" s="1405">
        <f>_xll.qlCalendarAdvance(Calendar,X1726,W1727,"f",FALSE)</f>
        <v>51293</v>
      </c>
      <c r="Y1727" s="1404">
        <f>_xll.qlCalendarAdvance(Calendar,X1727,NDays&amp;"D")</f>
        <v>51293</v>
      </c>
      <c r="Z1727" s="1403">
        <v>2.3462485551373733E-2</v>
      </c>
      <c r="AA1727" s="1411">
        <v>2.3412250270206103E-2</v>
      </c>
    </row>
    <row r="1728" spans="19:27" x14ac:dyDescent="0.2">
      <c r="S1728" s="399"/>
      <c r="T1728" s="1401"/>
      <c r="W1728" s="864" t="str">
        <f t="shared" si="36"/>
        <v>1w</v>
      </c>
      <c r="X1728" s="1405">
        <f>_xll.qlCalendarAdvance(Calendar,X1727,W1728,"f",FALSE)</f>
        <v>51300</v>
      </c>
      <c r="Y1728" s="1404">
        <f>_xll.qlCalendarAdvance(Calendar,X1728,NDays&amp;"D")</f>
        <v>51300</v>
      </c>
      <c r="Z1728" s="1403">
        <v>2.3459631843318954E-2</v>
      </c>
      <c r="AA1728" s="1411">
        <v>2.3409483666584352E-2</v>
      </c>
    </row>
    <row r="1729" spans="19:27" x14ac:dyDescent="0.2">
      <c r="S1729" s="399"/>
      <c r="T1729" s="1401"/>
      <c r="W1729" s="864" t="str">
        <f t="shared" si="36"/>
        <v>1w</v>
      </c>
      <c r="X1729" s="1405">
        <f>_xll.qlCalendarAdvance(Calendar,X1728,W1729,"f",FALSE)</f>
        <v>51307</v>
      </c>
      <c r="Y1729" s="1404">
        <f>_xll.qlCalendarAdvance(Calendar,X1729,NDays&amp;"D")</f>
        <v>51307</v>
      </c>
      <c r="Z1729" s="1403">
        <v>2.3456759877619651E-2</v>
      </c>
      <c r="AA1729" s="1411">
        <v>2.3406736268175576E-2</v>
      </c>
    </row>
    <row r="1730" spans="19:27" x14ac:dyDescent="0.2">
      <c r="S1730" s="399"/>
      <c r="T1730" s="1401"/>
      <c r="W1730" s="864" t="str">
        <f t="shared" si="36"/>
        <v>1w</v>
      </c>
      <c r="X1730" s="1405">
        <f>_xll.qlCalendarAdvance(Calendar,X1729,W1730,"f",FALSE)</f>
        <v>51314</v>
      </c>
      <c r="Y1730" s="1404">
        <f>_xll.qlCalendarAdvance(Calendar,X1730,NDays&amp;"D")</f>
        <v>51314</v>
      </c>
      <c r="Z1730" s="1403">
        <v>2.3453866379106639E-2</v>
      </c>
      <c r="AA1730" s="1411">
        <v>2.3404005298091057E-2</v>
      </c>
    </row>
    <row r="1731" spans="19:27" x14ac:dyDescent="0.2">
      <c r="S1731" s="399"/>
      <c r="T1731" s="1401"/>
      <c r="W1731" s="864" t="str">
        <f t="shared" si="36"/>
        <v>1w</v>
      </c>
      <c r="X1731" s="1405">
        <f>_xll.qlCalendarAdvance(Calendar,X1730,W1731,"f",FALSE)</f>
        <v>51321</v>
      </c>
      <c r="Y1731" s="1404">
        <f>_xll.qlCalendarAdvance(Calendar,X1731,NDays&amp;"D")</f>
        <v>51321</v>
      </c>
      <c r="Z1731" s="1403">
        <v>2.3450949186196324E-2</v>
      </c>
      <c r="AA1731" s="1411">
        <v>2.3401259484785442E-2</v>
      </c>
    </row>
    <row r="1732" spans="19:27" x14ac:dyDescent="0.2">
      <c r="S1732" s="399"/>
      <c r="T1732" s="1401"/>
      <c r="W1732" s="864" t="str">
        <f t="shared" si="36"/>
        <v>1w</v>
      </c>
      <c r="X1732" s="1405">
        <f>_xll.qlCalendarAdvance(Calendar,X1731,W1732,"f",FALSE)</f>
        <v>51328</v>
      </c>
      <c r="Y1732" s="1404">
        <f>_xll.qlCalendarAdvance(Calendar,X1732,NDays&amp;"D")</f>
        <v>51328</v>
      </c>
      <c r="Z1732" s="1403">
        <v>2.3448008099235598E-2</v>
      </c>
      <c r="AA1732" s="1411">
        <v>2.3398489914221443E-2</v>
      </c>
    </row>
    <row r="1733" spans="19:27" x14ac:dyDescent="0.2">
      <c r="S1733" s="399"/>
      <c r="T1733" s="1401"/>
      <c r="W1733" s="864" t="str">
        <f t="shared" si="36"/>
        <v>1w</v>
      </c>
      <c r="X1733" s="1405">
        <f>_xll.qlCalendarAdvance(Calendar,X1732,W1733,"f",FALSE)</f>
        <v>51335</v>
      </c>
      <c r="Y1733" s="1404">
        <f>_xll.qlCalendarAdvance(Calendar,X1733,NDays&amp;"D")</f>
        <v>51335</v>
      </c>
      <c r="Z1733" s="1403">
        <v>2.3445043118272918E-2</v>
      </c>
      <c r="AA1733" s="1411">
        <v>2.3395696586318016E-2</v>
      </c>
    </row>
    <row r="1734" spans="19:27" x14ac:dyDescent="0.2">
      <c r="S1734" s="399"/>
      <c r="T1734" s="1401"/>
      <c r="W1734" s="864" t="str">
        <f t="shared" si="36"/>
        <v>1w</v>
      </c>
      <c r="X1734" s="1405">
        <f>_xll.qlCalendarAdvance(Calendar,X1733,W1734,"f",FALSE)</f>
        <v>51342</v>
      </c>
      <c r="Y1734" s="1404">
        <f>_xll.qlCalendarAdvance(Calendar,X1734,NDays&amp;"D")</f>
        <v>51342</v>
      </c>
      <c r="Z1734" s="1403">
        <v>2.3442054243363777E-2</v>
      </c>
      <c r="AA1734" s="1411">
        <v>2.3392879501156205E-2</v>
      </c>
    </row>
    <row r="1735" spans="19:27" x14ac:dyDescent="0.2">
      <c r="S1735" s="399"/>
      <c r="T1735" s="1401"/>
      <c r="W1735" s="864" t="str">
        <f t="shared" si="36"/>
        <v>1w</v>
      </c>
      <c r="X1735" s="1405">
        <f>_xll.qlCalendarAdvance(Calendar,X1734,W1735,"f",FALSE)</f>
        <v>51349</v>
      </c>
      <c r="Y1735" s="1404">
        <f>_xll.qlCalendarAdvance(Calendar,X1735,NDays&amp;"D")</f>
        <v>51349</v>
      </c>
      <c r="Z1735" s="1403">
        <v>2.3439041474561034E-2</v>
      </c>
      <c r="AA1735" s="1411">
        <v>2.3390038658654966E-2</v>
      </c>
    </row>
    <row r="1736" spans="19:27" x14ac:dyDescent="0.2">
      <c r="S1736" s="399"/>
      <c r="T1736" s="1401"/>
      <c r="W1736" s="864" t="str">
        <f t="shared" si="36"/>
        <v>1w</v>
      </c>
      <c r="X1736" s="1405">
        <f>_xll.qlCalendarAdvance(Calendar,X1735,W1736,"f",FALSE)</f>
        <v>51356</v>
      </c>
      <c r="Y1736" s="1404">
        <f>_xll.qlCalendarAdvance(Calendar,X1736,NDays&amp;"D")</f>
        <v>51356</v>
      </c>
      <c r="Z1736" s="1403">
        <v>2.3436004811921946E-2</v>
      </c>
      <c r="AA1736" s="1411">
        <v>2.338717405897639E-2</v>
      </c>
    </row>
    <row r="1737" spans="19:27" x14ac:dyDescent="0.2">
      <c r="S1737" s="399"/>
      <c r="T1737" s="1401"/>
      <c r="W1737" s="864" t="str">
        <f t="shared" si="36"/>
        <v>1w</v>
      </c>
      <c r="X1737" s="1405">
        <f>_xll.qlCalendarAdvance(Calendar,X1736,W1737,"f",FALSE)</f>
        <v>51363</v>
      </c>
      <c r="Y1737" s="1404">
        <f>_xll.qlCalendarAdvance(Calendar,X1737,NDays&amp;"D")</f>
        <v>51363</v>
      </c>
      <c r="Z1737" s="1403">
        <v>2.3432944255496732E-2</v>
      </c>
      <c r="AA1737" s="1411">
        <v>2.3384285701877339E-2</v>
      </c>
    </row>
    <row r="1738" spans="19:27" x14ac:dyDescent="0.2">
      <c r="S1738" s="399"/>
      <c r="T1738" s="1401"/>
      <c r="W1738" s="864" t="str">
        <f t="shared" si="36"/>
        <v>1w</v>
      </c>
      <c r="X1738" s="1405">
        <f>_xll.qlCalendarAdvance(Calendar,X1737,W1738,"f",FALSE)</f>
        <v>51370</v>
      </c>
      <c r="Y1738" s="1404">
        <f>_xll.qlCalendarAdvance(Calendar,X1738,NDays&amp;"D")</f>
        <v>51370</v>
      </c>
      <c r="Z1738" s="1403">
        <v>2.3429859805342651E-2</v>
      </c>
      <c r="AA1738" s="1411">
        <v>2.3381373587600951E-2</v>
      </c>
    </row>
    <row r="1739" spans="19:27" x14ac:dyDescent="0.2">
      <c r="S1739" s="399"/>
      <c r="T1739" s="1401"/>
      <c r="W1739" s="864" t="str">
        <f t="shared" si="36"/>
        <v>1w</v>
      </c>
      <c r="X1739" s="1405">
        <f>_xll.qlCalendarAdvance(Calendar,X1738,W1739,"f",FALSE)</f>
        <v>51377</v>
      </c>
      <c r="Y1739" s="1404">
        <f>_xll.qlCalendarAdvance(Calendar,X1739,NDays&amp;"D")</f>
        <v>51377</v>
      </c>
      <c r="Z1739" s="1403">
        <v>2.3426751461514319E-2</v>
      </c>
      <c r="AA1739" s="1411">
        <v>2.337843771606618E-2</v>
      </c>
    </row>
    <row r="1740" spans="19:27" x14ac:dyDescent="0.2">
      <c r="S1740" s="399"/>
      <c r="T1740" s="1401"/>
      <c r="W1740" s="864" t="str">
        <f t="shared" si="36"/>
        <v>1w</v>
      </c>
      <c r="X1740" s="1405">
        <f>_xll.qlCalendarAdvance(Calendar,X1739,W1740,"f",FALSE)</f>
        <v>51384</v>
      </c>
      <c r="Y1740" s="1404">
        <f>_xll.qlCalendarAdvance(Calendar,X1740,NDays&amp;"D")</f>
        <v>51384</v>
      </c>
      <c r="Z1740" s="1403">
        <v>2.3423097345248708E-2</v>
      </c>
      <c r="AA1740" s="1411">
        <v>2.3375478087110935E-2</v>
      </c>
    </row>
    <row r="1741" spans="19:27" x14ac:dyDescent="0.2">
      <c r="S1741" s="399"/>
      <c r="T1741" s="1401"/>
      <c r="W1741" s="864" t="str">
        <f t="shared" si="36"/>
        <v>1w</v>
      </c>
      <c r="X1741" s="1405">
        <f>_xll.qlCalendarAdvance(Calendar,X1740,W1741,"f",FALSE)</f>
        <v>51391</v>
      </c>
      <c r="Y1741" s="1404">
        <f>_xll.qlCalendarAdvance(Calendar,X1741,NDays&amp;"D")</f>
        <v>51391</v>
      </c>
      <c r="Z1741" s="1403">
        <v>2.3419943122737593E-2</v>
      </c>
      <c r="AA1741" s="1411">
        <v>2.3372494700897306E-2</v>
      </c>
    </row>
    <row r="1742" spans="19:27" x14ac:dyDescent="0.2">
      <c r="S1742" s="399"/>
      <c r="T1742" s="1401"/>
      <c r="W1742" s="864" t="str">
        <f t="shared" si="36"/>
        <v>1w</v>
      </c>
      <c r="X1742" s="1405">
        <f>_xll.qlCalendarAdvance(Calendar,X1741,W1742,"f",FALSE)</f>
        <v>51398</v>
      </c>
      <c r="Y1742" s="1404">
        <f>_xll.qlCalendarAdvance(Calendar,X1742,NDays&amp;"D")</f>
        <v>51398</v>
      </c>
      <c r="Z1742" s="1403">
        <v>2.3416765008221079E-2</v>
      </c>
      <c r="AA1742" s="1411">
        <v>2.3369487557587387E-2</v>
      </c>
    </row>
    <row r="1743" spans="19:27" x14ac:dyDescent="0.2">
      <c r="S1743" s="399"/>
      <c r="T1743" s="1401"/>
      <c r="W1743" s="864" t="str">
        <f t="shared" si="36"/>
        <v>1w</v>
      </c>
      <c r="X1743" s="1405">
        <f>_xll.qlCalendarAdvance(Calendar,X1742,W1743,"f",FALSE)</f>
        <v>51405</v>
      </c>
      <c r="Y1743" s="1404">
        <f>_xll.qlCalendarAdvance(Calendar,X1743,NDays&amp;"D")</f>
        <v>51405</v>
      </c>
      <c r="Z1743" s="1403">
        <v>2.3414079150586103E-2</v>
      </c>
      <c r="AA1743" s="1411">
        <v>2.3366456656856993E-2</v>
      </c>
    </row>
    <row r="1744" spans="19:27" x14ac:dyDescent="0.2">
      <c r="S1744" s="399"/>
      <c r="T1744" s="1401"/>
      <c r="W1744" s="864" t="str">
        <f t="shared" si="36"/>
        <v>1w</v>
      </c>
      <c r="X1744" s="1405">
        <f>_xll.qlCalendarAdvance(Calendar,X1743,W1744,"f",FALSE)</f>
        <v>51412</v>
      </c>
      <c r="Y1744" s="1404">
        <f>_xll.qlCalendarAdvance(Calendar,X1744,NDays&amp;"D")</f>
        <v>51412</v>
      </c>
      <c r="Z1744" s="1403">
        <v>2.3410851339233988E-2</v>
      </c>
      <c r="AA1744" s="1411">
        <v>2.336340199878717E-2</v>
      </c>
    </row>
    <row r="1745" spans="19:27" x14ac:dyDescent="0.2">
      <c r="S1745" s="399"/>
      <c r="T1745" s="1401"/>
      <c r="W1745" s="864" t="str">
        <f t="shared" si="36"/>
        <v>1w</v>
      </c>
      <c r="X1745" s="1405">
        <f>_xll.qlCalendarAdvance(Calendar,X1744,W1745,"f",FALSE)</f>
        <v>51419</v>
      </c>
      <c r="Y1745" s="1404">
        <f>_xll.qlCalendarAdvance(Calendar,X1745,NDays&amp;"D")</f>
        <v>51419</v>
      </c>
      <c r="Z1745" s="1403">
        <v>2.3407599634549428E-2</v>
      </c>
      <c r="AA1745" s="1411">
        <v>2.3360323583621057E-2</v>
      </c>
    </row>
    <row r="1746" spans="19:27" x14ac:dyDescent="0.2">
      <c r="S1746" s="399"/>
      <c r="T1746" s="1401"/>
      <c r="W1746" s="864" t="str">
        <f t="shared" si="36"/>
        <v>1w</v>
      </c>
      <c r="X1746" s="1405">
        <f>_xll.qlCalendarAdvance(Calendar,X1745,W1746,"f",FALSE)</f>
        <v>51426</v>
      </c>
      <c r="Y1746" s="1404">
        <f>_xll.qlCalendarAdvance(Calendar,X1746,NDays&amp;"D")</f>
        <v>51426</v>
      </c>
      <c r="Z1746" s="1403">
        <v>2.3404324036591442E-2</v>
      </c>
      <c r="AA1746" s="1411">
        <v>2.3357221411034468E-2</v>
      </c>
    </row>
    <row r="1747" spans="19:27" x14ac:dyDescent="0.2">
      <c r="S1747" s="399"/>
      <c r="T1747" s="1401"/>
      <c r="W1747" s="864" t="str">
        <f t="shared" si="36"/>
        <v>1w</v>
      </c>
      <c r="X1747" s="1405">
        <f>_xll.qlCalendarAdvance(Calendar,X1746,W1747,"f",FALSE)</f>
        <v>51433</v>
      </c>
      <c r="Y1747" s="1404">
        <f>_xll.qlCalendarAdvance(Calendar,X1747,NDays&amp;"D")</f>
        <v>51433</v>
      </c>
      <c r="Z1747" s="1403">
        <v>2.3401024545418179E-2</v>
      </c>
      <c r="AA1747" s="1411">
        <v>2.3354095481189496E-2</v>
      </c>
    </row>
    <row r="1748" spans="19:27" x14ac:dyDescent="0.2">
      <c r="S1748" s="399"/>
      <c r="T1748" s="1401"/>
      <c r="W1748" s="864" t="str">
        <f t="shared" si="36"/>
        <v>1w</v>
      </c>
      <c r="X1748" s="1405">
        <f>_xll.qlCalendarAdvance(Calendar,X1747,W1748,"f",FALSE)</f>
        <v>51440</v>
      </c>
      <c r="Y1748" s="1404">
        <f>_xll.qlCalendarAdvance(Calendar,X1748,NDays&amp;"D")</f>
        <v>51440</v>
      </c>
      <c r="Z1748" s="1403">
        <v>2.3397701161088656E-2</v>
      </c>
      <c r="AA1748" s="1411">
        <v>2.3350945794086142E-2</v>
      </c>
    </row>
    <row r="1749" spans="19:27" x14ac:dyDescent="0.2">
      <c r="S1749" s="399"/>
      <c r="T1749" s="1401"/>
      <c r="W1749" s="864" t="str">
        <f t="shared" si="36"/>
        <v>1w</v>
      </c>
      <c r="X1749" s="1405">
        <f>_xll.qlCalendarAdvance(Calendar,X1748,W1749,"f",FALSE)</f>
        <v>51447</v>
      </c>
      <c r="Y1749" s="1404">
        <f>_xll.qlCalendarAdvance(Calendar,X1749,NDays&amp;"D")</f>
        <v>51447</v>
      </c>
      <c r="Z1749" s="1403">
        <v>2.3394353883662782E-2</v>
      </c>
      <c r="AA1749" s="1411">
        <v>2.3347772349724405E-2</v>
      </c>
    </row>
    <row r="1750" spans="19:27" x14ac:dyDescent="0.2">
      <c r="S1750" s="399"/>
      <c r="T1750" s="1401"/>
      <c r="W1750" s="864" t="str">
        <f t="shared" si="36"/>
        <v>1w</v>
      </c>
      <c r="X1750" s="1405">
        <f>_xll.qlCalendarAdvance(Calendar,X1749,W1750,"f",FALSE)</f>
        <v>51454</v>
      </c>
      <c r="Y1750" s="1404">
        <f>_xll.qlCalendarAdvance(Calendar,X1750,NDays&amp;"D")</f>
        <v>51454</v>
      </c>
      <c r="Z1750" s="1403">
        <v>2.3390982713201336E-2</v>
      </c>
      <c r="AA1750" s="1411">
        <v>2.3344575148104285E-2</v>
      </c>
    </row>
    <row r="1751" spans="19:27" x14ac:dyDescent="0.2">
      <c r="S1751" s="399"/>
      <c r="T1751" s="1401"/>
      <c r="W1751" s="864" t="str">
        <f t="shared" si="36"/>
        <v>1w</v>
      </c>
      <c r="X1751" s="1405">
        <f>_xll.qlCalendarAdvance(Calendar,X1750,W1751,"f",FALSE)</f>
        <v>51461</v>
      </c>
      <c r="Y1751" s="1404">
        <f>_xll.qlCalendarAdvance(Calendar,X1751,NDays&amp;"D")</f>
        <v>51461</v>
      </c>
      <c r="Z1751" s="1403">
        <v>2.3387587649763345E-2</v>
      </c>
      <c r="AA1751" s="1411">
        <v>2.334135418906369E-2</v>
      </c>
    </row>
    <row r="1752" spans="19:27" x14ac:dyDescent="0.2">
      <c r="S1752" s="399"/>
      <c r="T1752" s="1401"/>
      <c r="W1752" s="864" t="str">
        <f t="shared" si="36"/>
        <v>1w</v>
      </c>
      <c r="X1752" s="1405">
        <f>_xll.qlCalendarAdvance(Calendar,X1751,W1752,"f",FALSE)</f>
        <v>51468</v>
      </c>
      <c r="Y1752" s="1404">
        <f>_xll.qlCalendarAdvance(Calendar,X1752,NDays&amp;"D")</f>
        <v>51468</v>
      </c>
      <c r="Z1752" s="1403">
        <v>2.3384168693412234E-2</v>
      </c>
      <c r="AA1752" s="1411">
        <v>2.3338109472926805E-2</v>
      </c>
    </row>
    <row r="1753" spans="19:27" x14ac:dyDescent="0.2">
      <c r="S1753" s="399"/>
      <c r="T1753" s="1401"/>
      <c r="W1753" s="864" t="str">
        <f t="shared" si="36"/>
        <v>1w</v>
      </c>
      <c r="X1753" s="1405">
        <f>_xll.qlCalendarAdvance(Calendar,X1752,W1753,"f",FALSE)</f>
        <v>51475</v>
      </c>
      <c r="Y1753" s="1404">
        <f>_xll.qlCalendarAdvance(Calendar,X1753,NDays&amp;"D")</f>
        <v>51475</v>
      </c>
      <c r="Z1753" s="1403">
        <v>2.3379731778026189E-2</v>
      </c>
      <c r="AA1753" s="1411">
        <v>2.333484099945049E-2</v>
      </c>
    </row>
    <row r="1754" spans="19:27" x14ac:dyDescent="0.2">
      <c r="S1754" s="399"/>
      <c r="T1754" s="1401"/>
      <c r="W1754" s="864" t="str">
        <f t="shared" ref="W1754:W1817" si="37">W1753</f>
        <v>1w</v>
      </c>
      <c r="X1754" s="1405">
        <f>_xll.qlCalendarAdvance(Calendar,X1753,W1754,"f",FALSE)</f>
        <v>51482</v>
      </c>
      <c r="Y1754" s="1404">
        <f>_xll.qlCalendarAdvance(Calendar,X1754,NDays&amp;"D")</f>
        <v>51482</v>
      </c>
      <c r="Z1754" s="1403">
        <v>2.3376268891622108E-2</v>
      </c>
      <c r="AA1754" s="1411">
        <v>2.3331548768715793E-2</v>
      </c>
    </row>
    <row r="1755" spans="19:27" x14ac:dyDescent="0.2">
      <c r="S1755" s="399"/>
      <c r="T1755" s="1401"/>
      <c r="W1755" s="864" t="str">
        <f t="shared" si="37"/>
        <v>1w</v>
      </c>
      <c r="X1755" s="1405">
        <f>_xll.qlCalendarAdvance(Calendar,X1754,W1755,"f",FALSE)</f>
        <v>51489</v>
      </c>
      <c r="Y1755" s="1404">
        <f>_xll.qlCalendarAdvance(Calendar,X1755,NDays&amp;"D")</f>
        <v>51489</v>
      </c>
      <c r="Z1755" s="1403">
        <v>2.337278211546338E-2</v>
      </c>
      <c r="AA1755" s="1411">
        <v>2.3328232780641667E-2</v>
      </c>
    </row>
    <row r="1756" spans="19:27" x14ac:dyDescent="0.2">
      <c r="S1756" s="399"/>
      <c r="T1756" s="1401"/>
      <c r="W1756" s="864" t="str">
        <f t="shared" si="37"/>
        <v>1w</v>
      </c>
      <c r="X1756" s="1405">
        <f>_xll.qlCalendarAdvance(Calendar,X1755,W1756,"f",FALSE)</f>
        <v>51497</v>
      </c>
      <c r="Y1756" s="1404">
        <f>_xll.qlCalendarAdvance(Calendar,X1756,NDays&amp;"D")</f>
        <v>51497</v>
      </c>
      <c r="Z1756" s="1403">
        <v>2.3368767975747225E-2</v>
      </c>
      <c r="AA1756" s="1411">
        <v>2.3324413989465054E-2</v>
      </c>
    </row>
    <row r="1757" spans="19:27" x14ac:dyDescent="0.2">
      <c r="S1757" s="399"/>
      <c r="T1757" s="1401"/>
      <c r="W1757" s="864" t="str">
        <f t="shared" si="37"/>
        <v>1w</v>
      </c>
      <c r="X1757" s="1405">
        <f>_xll.qlCalendarAdvance(Calendar,X1756,W1757,"f",FALSE)</f>
        <v>51504</v>
      </c>
      <c r="Y1757" s="1404">
        <f>_xll.qlCalendarAdvance(Calendar,X1757,NDays&amp;"D")</f>
        <v>51504</v>
      </c>
      <c r="Z1757" s="1403">
        <v>2.3365230007469769E-2</v>
      </c>
      <c r="AA1757" s="1411">
        <v>2.3321047093061154E-2</v>
      </c>
    </row>
    <row r="1758" spans="19:27" x14ac:dyDescent="0.2">
      <c r="S1758" s="399"/>
      <c r="T1758" s="1401"/>
      <c r="W1758" s="864" t="str">
        <f t="shared" si="37"/>
        <v>1w</v>
      </c>
      <c r="X1758" s="1405">
        <f>_xll.qlCalendarAdvance(Calendar,X1757,W1758,"f",FALSE)</f>
        <v>51511</v>
      </c>
      <c r="Y1758" s="1404">
        <f>_xll.qlCalendarAdvance(Calendar,X1758,NDays&amp;"D")</f>
        <v>51511</v>
      </c>
      <c r="Z1758" s="1403">
        <v>2.3361668149634883E-2</v>
      </c>
      <c r="AA1758" s="1411">
        <v>2.3317656439317824E-2</v>
      </c>
    </row>
    <row r="1759" spans="19:27" x14ac:dyDescent="0.2">
      <c r="S1759" s="399"/>
      <c r="T1759" s="1401"/>
      <c r="W1759" s="864" t="str">
        <f t="shared" si="37"/>
        <v>1w</v>
      </c>
      <c r="X1759" s="1405">
        <f>_xll.qlCalendarAdvance(Calendar,X1758,W1759,"f",FALSE)</f>
        <v>51518</v>
      </c>
      <c r="Y1759" s="1404">
        <f>_xll.qlCalendarAdvance(Calendar,X1759,NDays&amp;"D")</f>
        <v>51518</v>
      </c>
      <c r="Z1759" s="1403">
        <v>2.3358082402302898E-2</v>
      </c>
      <c r="AA1759" s="1411">
        <v>2.3314242028316112E-2</v>
      </c>
    </row>
    <row r="1760" spans="19:27" x14ac:dyDescent="0.2">
      <c r="S1760" s="399"/>
      <c r="T1760" s="1401"/>
      <c r="W1760" s="864" t="str">
        <f t="shared" si="37"/>
        <v>1w</v>
      </c>
      <c r="X1760" s="1405">
        <f>_xll.qlCalendarAdvance(Calendar,X1759,W1760,"f",FALSE)</f>
        <v>51525</v>
      </c>
      <c r="Y1760" s="1404">
        <f>_xll.qlCalendarAdvance(Calendar,X1760,NDays&amp;"D")</f>
        <v>51525</v>
      </c>
      <c r="Z1760" s="1403">
        <v>2.3354472765537756E-2</v>
      </c>
      <c r="AA1760" s="1411">
        <v>2.3310803860056017E-2</v>
      </c>
    </row>
    <row r="1761" spans="19:27" x14ac:dyDescent="0.2">
      <c r="S1761" s="399"/>
      <c r="T1761" s="1401"/>
      <c r="W1761" s="864" t="str">
        <f t="shared" si="37"/>
        <v>1w</v>
      </c>
      <c r="X1761" s="1405">
        <f>_xll.qlCalendarAdvance(Calendar,X1760,W1761,"f",FALSE)</f>
        <v>51532</v>
      </c>
      <c r="Y1761" s="1404">
        <f>_xll.qlCalendarAdvance(Calendar,X1761,NDays&amp;"D")</f>
        <v>51532</v>
      </c>
      <c r="Z1761" s="1403">
        <v>2.3350357700575947E-2</v>
      </c>
      <c r="AA1761" s="1411">
        <v>2.330734193453754E-2</v>
      </c>
    </row>
    <row r="1762" spans="19:27" x14ac:dyDescent="0.2">
      <c r="S1762" s="399"/>
      <c r="T1762" s="1401"/>
      <c r="W1762" s="864" t="str">
        <f t="shared" si="37"/>
        <v>1w</v>
      </c>
      <c r="X1762" s="1405">
        <f>_xll.qlCalendarAdvance(Calendar,X1761,W1762,"f",FALSE)</f>
        <v>51539</v>
      </c>
      <c r="Y1762" s="1404">
        <f>_xll.qlCalendarAdvance(Calendar,X1762,NDays&amp;"D")</f>
        <v>51539</v>
      </c>
      <c r="Z1762" s="1403">
        <v>2.3346702224689778E-2</v>
      </c>
      <c r="AA1762" s="1411">
        <v>2.330385625176068E-2</v>
      </c>
    </row>
    <row r="1763" spans="19:27" x14ac:dyDescent="0.2">
      <c r="S1763" s="399"/>
      <c r="T1763" s="1401"/>
      <c r="W1763" s="864" t="str">
        <f t="shared" si="37"/>
        <v>1w</v>
      </c>
      <c r="X1763" s="1405">
        <f>_xll.qlCalendarAdvance(Calendar,X1762,W1763,"f",FALSE)</f>
        <v>51546</v>
      </c>
      <c r="Y1763" s="1404">
        <f>_xll.qlCalendarAdvance(Calendar,X1763,NDays&amp;"D")</f>
        <v>51546</v>
      </c>
      <c r="Z1763" s="1403">
        <v>2.334302286104523E-2</v>
      </c>
      <c r="AA1763" s="1411">
        <v>2.330034681164439E-2</v>
      </c>
    </row>
    <row r="1764" spans="19:27" x14ac:dyDescent="0.2">
      <c r="S1764" s="399"/>
      <c r="T1764" s="1401"/>
      <c r="W1764" s="864" t="str">
        <f t="shared" si="37"/>
        <v>1w</v>
      </c>
      <c r="X1764" s="1405">
        <f>_xll.qlCalendarAdvance(Calendar,X1763,W1764,"f",FALSE)</f>
        <v>51553</v>
      </c>
      <c r="Y1764" s="1404">
        <f>_xll.qlCalendarAdvance(Calendar,X1764,NDays&amp;"D")</f>
        <v>51553</v>
      </c>
      <c r="Z1764" s="1403">
        <v>2.3339319609705141E-2</v>
      </c>
      <c r="AA1764" s="1411">
        <v>2.3296813614269718E-2</v>
      </c>
    </row>
    <row r="1765" spans="19:27" x14ac:dyDescent="0.2">
      <c r="S1765" s="399"/>
      <c r="T1765" s="1401"/>
      <c r="W1765" s="864" t="str">
        <f t="shared" si="37"/>
        <v>1w</v>
      </c>
      <c r="X1765" s="1405">
        <f>_xll.qlCalendarAdvance(Calendar,X1764,W1765,"f",FALSE)</f>
        <v>51560</v>
      </c>
      <c r="Y1765" s="1404">
        <f>_xll.qlCalendarAdvance(Calendar,X1765,NDays&amp;"D")</f>
        <v>51560</v>
      </c>
      <c r="Z1765" s="1403">
        <v>2.3337013289696167E-2</v>
      </c>
      <c r="AA1765" s="1411">
        <v>2.3293256659636663E-2</v>
      </c>
    </row>
    <row r="1766" spans="19:27" x14ac:dyDescent="0.2">
      <c r="S1766" s="399"/>
      <c r="T1766" s="1401"/>
      <c r="W1766" s="864" t="str">
        <f t="shared" si="37"/>
        <v>1w</v>
      </c>
      <c r="X1766" s="1405">
        <f>_xll.qlCalendarAdvance(Calendar,X1765,W1766,"f",FALSE)</f>
        <v>51567</v>
      </c>
      <c r="Y1766" s="1404">
        <f>_xll.qlCalendarAdvance(Calendar,X1766,NDays&amp;"D")</f>
        <v>51567</v>
      </c>
      <c r="Z1766" s="1403">
        <v>2.3333256426044377E-2</v>
      </c>
      <c r="AA1766" s="1411">
        <v>2.3289675947826272E-2</v>
      </c>
    </row>
    <row r="1767" spans="19:27" x14ac:dyDescent="0.2">
      <c r="S1767" s="399"/>
      <c r="T1767" s="1401"/>
      <c r="W1767" s="864" t="str">
        <f t="shared" si="37"/>
        <v>1w</v>
      </c>
      <c r="X1767" s="1405">
        <f>_xll.qlCalendarAdvance(Calendar,X1766,W1767,"f",FALSE)</f>
        <v>51574</v>
      </c>
      <c r="Y1767" s="1404">
        <f>_xll.qlCalendarAdvance(Calendar,X1767,NDays&amp;"D")</f>
        <v>51574</v>
      </c>
      <c r="Z1767" s="1403">
        <v>2.3329475670452904E-2</v>
      </c>
      <c r="AA1767" s="1411">
        <v>2.3286071478676451E-2</v>
      </c>
    </row>
    <row r="1768" spans="19:27" x14ac:dyDescent="0.2">
      <c r="S1768" s="399"/>
      <c r="T1768" s="1401"/>
      <c r="W1768" s="864" t="str">
        <f t="shared" si="37"/>
        <v>1w</v>
      </c>
      <c r="X1768" s="1405">
        <f>_xll.qlCalendarAdvance(Calendar,X1767,W1768,"f",FALSE)</f>
        <v>51581</v>
      </c>
      <c r="Y1768" s="1404">
        <f>_xll.qlCalendarAdvance(Calendar,X1768,NDays&amp;"D")</f>
        <v>51581</v>
      </c>
      <c r="Z1768" s="1403">
        <v>2.3325671022992225E-2</v>
      </c>
      <c r="AA1768" s="1411">
        <v>2.3282443252187202E-2</v>
      </c>
    </row>
    <row r="1769" spans="19:27" x14ac:dyDescent="0.2">
      <c r="S1769" s="399"/>
      <c r="T1769" s="1401"/>
      <c r="W1769" s="864" t="str">
        <f t="shared" si="37"/>
        <v>1w</v>
      </c>
      <c r="X1769" s="1405">
        <f>_xll.qlCalendarAdvance(Calendar,X1768,W1769,"f",FALSE)</f>
        <v>51588</v>
      </c>
      <c r="Y1769" s="1404">
        <f>_xll.qlCalendarAdvance(Calendar,X1769,NDays&amp;"D")</f>
        <v>51588</v>
      </c>
      <c r="Z1769" s="1403">
        <v>2.3321842483727526E-2</v>
      </c>
      <c r="AA1769" s="1411">
        <v>2.3278791268601662E-2</v>
      </c>
    </row>
    <row r="1770" spans="19:27" x14ac:dyDescent="0.2">
      <c r="S1770" s="399"/>
      <c r="T1770" s="1401"/>
      <c r="W1770" s="864" t="str">
        <f t="shared" si="37"/>
        <v>1w</v>
      </c>
      <c r="X1770" s="1405">
        <f>_xll.qlCalendarAdvance(Calendar,X1769,W1770,"f",FALSE)</f>
        <v>51595</v>
      </c>
      <c r="Y1770" s="1404">
        <f>_xll.qlCalendarAdvance(Calendar,X1770,NDays&amp;"D")</f>
        <v>51595</v>
      </c>
      <c r="Z1770" s="1403">
        <v>2.3317526356270719E-2</v>
      </c>
      <c r="AA1770" s="1411">
        <v>2.3275115527676693E-2</v>
      </c>
    </row>
    <row r="1771" spans="19:27" x14ac:dyDescent="0.2">
      <c r="S1771" s="399"/>
      <c r="T1771" s="1401"/>
      <c r="W1771" s="864" t="str">
        <f t="shared" si="37"/>
        <v>1w</v>
      </c>
      <c r="X1771" s="1405">
        <f>_xll.qlCalendarAdvance(Calendar,X1770,W1771,"f",FALSE)</f>
        <v>51602</v>
      </c>
      <c r="Y1771" s="1404">
        <f>_xll.qlCalendarAdvance(Calendar,X1771,NDays&amp;"D")</f>
        <v>51602</v>
      </c>
      <c r="Z1771" s="1403">
        <v>2.3313651986929286E-2</v>
      </c>
      <c r="AA1771" s="1411">
        <v>2.3271416029412295E-2</v>
      </c>
    </row>
    <row r="1772" spans="19:27" x14ac:dyDescent="0.2">
      <c r="S1772" s="399"/>
      <c r="T1772" s="1401"/>
      <c r="W1772" s="864" t="str">
        <f t="shared" si="37"/>
        <v>1w</v>
      </c>
      <c r="X1772" s="1405">
        <f>_xll.qlCalendarAdvance(Calendar,X1771,W1772,"f",FALSE)</f>
        <v>51609</v>
      </c>
      <c r="Y1772" s="1404">
        <f>_xll.qlCalendarAdvance(Calendar,X1772,NDays&amp;"D")</f>
        <v>51609</v>
      </c>
      <c r="Z1772" s="1403">
        <v>2.3309753727469684E-2</v>
      </c>
      <c r="AA1772" s="1411">
        <v>2.3269590550990982E-2</v>
      </c>
    </row>
    <row r="1773" spans="19:27" x14ac:dyDescent="0.2">
      <c r="S1773" s="399"/>
      <c r="T1773" s="1401"/>
      <c r="W1773" s="864" t="str">
        <f t="shared" si="37"/>
        <v>1w</v>
      </c>
      <c r="X1773" s="1405">
        <f>_xll.qlCalendarAdvance(Calendar,X1772,W1773,"f",FALSE)</f>
        <v>51616</v>
      </c>
      <c r="Y1773" s="1404">
        <f>_xll.qlCalendarAdvance(Calendar,X1773,NDays&amp;"D")</f>
        <v>51616</v>
      </c>
      <c r="Z1773" s="1403">
        <v>2.3305831577958701E-2</v>
      </c>
      <c r="AA1773" s="1411">
        <v>2.326394576135149E-2</v>
      </c>
    </row>
    <row r="1774" spans="19:27" x14ac:dyDescent="0.2">
      <c r="S1774" s="399"/>
      <c r="T1774" s="1401"/>
      <c r="W1774" s="864" t="str">
        <f t="shared" si="37"/>
        <v>1w</v>
      </c>
      <c r="X1774" s="1405">
        <f>_xll.qlCalendarAdvance(Calendar,X1773,W1774,"f",FALSE)</f>
        <v>51623</v>
      </c>
      <c r="Y1774" s="1404">
        <f>_xll.qlCalendarAdvance(Calendar,X1774,NDays&amp;"D")</f>
        <v>51623</v>
      </c>
      <c r="Z1774" s="1403">
        <v>2.3302341412792766E-2</v>
      </c>
      <c r="AA1774" s="1411">
        <v>2.3260174991311944E-2</v>
      </c>
    </row>
    <row r="1775" spans="19:27" x14ac:dyDescent="0.2">
      <c r="S1775" s="399"/>
      <c r="T1775" s="1401"/>
      <c r="W1775" s="864" t="str">
        <f t="shared" si="37"/>
        <v>1w</v>
      </c>
      <c r="X1775" s="1405">
        <f>_xll.qlCalendarAdvance(Calendar,X1774,W1775,"f",FALSE)</f>
        <v>51630</v>
      </c>
      <c r="Y1775" s="1404">
        <f>_xll.qlCalendarAdvance(Calendar,X1775,NDays&amp;"D")</f>
        <v>51630</v>
      </c>
      <c r="Z1775" s="1403">
        <v>2.3298369524174242E-2</v>
      </c>
      <c r="AA1775" s="1411">
        <v>2.3256380464176107E-2</v>
      </c>
    </row>
    <row r="1776" spans="19:27" x14ac:dyDescent="0.2">
      <c r="S1776" s="399"/>
      <c r="T1776" s="1401"/>
      <c r="W1776" s="864" t="str">
        <f t="shared" si="37"/>
        <v>1w</v>
      </c>
      <c r="X1776" s="1405">
        <f>_xll.qlCalendarAdvance(Calendar,X1775,W1776,"f",FALSE)</f>
        <v>51637</v>
      </c>
      <c r="Y1776" s="1404">
        <f>_xll.qlCalendarAdvance(Calendar,X1776,NDays&amp;"D")</f>
        <v>51637</v>
      </c>
      <c r="Z1776" s="1403">
        <v>2.3294373744241502E-2</v>
      </c>
      <c r="AA1776" s="1411">
        <v>2.3252562179619796E-2</v>
      </c>
    </row>
    <row r="1777" spans="19:27" x14ac:dyDescent="0.2">
      <c r="S1777" s="399"/>
      <c r="T1777" s="1401"/>
      <c r="W1777" s="864" t="str">
        <f t="shared" si="37"/>
        <v>1w</v>
      </c>
      <c r="X1777" s="1405">
        <f>_xll.qlCalendarAdvance(Calendar,X1776,W1777,"f",FALSE)</f>
        <v>51644</v>
      </c>
      <c r="Y1777" s="1404">
        <f>_xll.qlCalendarAdvance(Calendar,X1777,NDays&amp;"D")</f>
        <v>51644</v>
      </c>
      <c r="Z1777" s="1403">
        <v>2.3290354073069428E-2</v>
      </c>
      <c r="AA1777" s="1411">
        <v>2.3248720137886147E-2</v>
      </c>
    </row>
    <row r="1778" spans="19:27" x14ac:dyDescent="0.2">
      <c r="S1778" s="399"/>
      <c r="T1778" s="1401"/>
      <c r="W1778" s="864" t="str">
        <f t="shared" si="37"/>
        <v>1w</v>
      </c>
      <c r="X1778" s="1405">
        <f>_xll.qlCalendarAdvance(Calendar,X1777,W1778,"f",FALSE)</f>
        <v>51651</v>
      </c>
      <c r="Y1778" s="1404">
        <f>_xll.qlCalendarAdvance(Calendar,X1778,NDays&amp;"D")</f>
        <v>51651</v>
      </c>
      <c r="Z1778" s="1403">
        <v>2.328631051072937E-2</v>
      </c>
      <c r="AA1778" s="1411">
        <v>2.3244854338894116E-2</v>
      </c>
    </row>
    <row r="1779" spans="19:27" x14ac:dyDescent="0.2">
      <c r="S1779" s="399"/>
      <c r="T1779" s="1401"/>
      <c r="W1779" s="864" t="str">
        <f t="shared" si="37"/>
        <v>1w</v>
      </c>
      <c r="X1779" s="1405">
        <f>_xll.qlCalendarAdvance(Calendar,X1778,W1779,"f",FALSE)</f>
        <v>51658</v>
      </c>
      <c r="Y1779" s="1404">
        <f>_xll.qlCalendarAdvance(Calendar,X1779,NDays&amp;"D")</f>
        <v>51658</v>
      </c>
      <c r="Z1779" s="1403">
        <v>2.3282243057295329E-2</v>
      </c>
      <c r="AA1779" s="1411">
        <v>2.3240964782643703E-2</v>
      </c>
    </row>
    <row r="1780" spans="19:27" x14ac:dyDescent="0.2">
      <c r="S1780" s="399"/>
      <c r="T1780" s="1401"/>
      <c r="W1780" s="864" t="str">
        <f t="shared" si="37"/>
        <v>1w</v>
      </c>
      <c r="X1780" s="1405">
        <f>_xll.qlCalendarAdvance(Calendar,X1779,W1780,"f",FALSE)</f>
        <v>51665</v>
      </c>
      <c r="Y1780" s="1404">
        <f>_xll.qlCalendarAdvance(Calendar,X1780,NDays&amp;"D")</f>
        <v>51665</v>
      </c>
      <c r="Z1780" s="1403">
        <v>2.3278151712837779E-2</v>
      </c>
      <c r="AA1780" s="1411">
        <v>2.3237051469134906E-2</v>
      </c>
    </row>
    <row r="1781" spans="19:27" x14ac:dyDescent="0.2">
      <c r="S1781" s="399"/>
      <c r="T1781" s="1401"/>
      <c r="W1781" s="864" t="str">
        <f t="shared" si="37"/>
        <v>1w</v>
      </c>
      <c r="X1781" s="1405">
        <f>_xll.qlCalendarAdvance(Calendar,X1780,W1781,"f",FALSE)</f>
        <v>51672</v>
      </c>
      <c r="Y1781" s="1404">
        <f>_xll.qlCalendarAdvance(Calendar,X1781,NDays&amp;"D")</f>
        <v>51672</v>
      </c>
      <c r="Z1781" s="1403">
        <v>2.3274036477431606E-2</v>
      </c>
      <c r="AA1781" s="1411">
        <v>2.3233114398448773E-2</v>
      </c>
    </row>
    <row r="1782" spans="19:27" x14ac:dyDescent="0.2">
      <c r="S1782" s="399"/>
      <c r="T1782" s="1401"/>
      <c r="W1782" s="864" t="str">
        <f t="shared" si="37"/>
        <v>1w</v>
      </c>
      <c r="X1782" s="1405">
        <f>_xll.qlCalendarAdvance(Calendar,X1781,W1782,"f",FALSE)</f>
        <v>51679</v>
      </c>
      <c r="Y1782" s="1404">
        <f>_xll.qlCalendarAdvance(Calendar,X1782,NDays&amp;"D")</f>
        <v>51679</v>
      </c>
      <c r="Z1782" s="1403">
        <v>2.3269897351149919E-2</v>
      </c>
      <c r="AA1782" s="1411">
        <v>2.3229153570342165E-2</v>
      </c>
    </row>
    <row r="1783" spans="19:27" x14ac:dyDescent="0.2">
      <c r="S1783" s="399"/>
      <c r="T1783" s="1401"/>
      <c r="W1783" s="864" t="str">
        <f t="shared" si="37"/>
        <v>1w</v>
      </c>
      <c r="X1783" s="1405">
        <f>_xll.qlCalendarAdvance(Calendar,X1782,W1783,"f",FALSE)</f>
        <v>51686</v>
      </c>
      <c r="Y1783" s="1404">
        <f>_xll.qlCalendarAdvance(Calendar,X1783,NDays&amp;"D")</f>
        <v>51686</v>
      </c>
      <c r="Z1783" s="1403">
        <v>2.3265734334068484E-2</v>
      </c>
      <c r="AA1783" s="1411">
        <v>2.3225168985139266E-2</v>
      </c>
    </row>
    <row r="1784" spans="19:27" x14ac:dyDescent="0.2">
      <c r="S1784" s="399"/>
      <c r="T1784" s="1401"/>
      <c r="W1784" s="864" t="str">
        <f t="shared" si="37"/>
        <v>1w</v>
      </c>
      <c r="X1784" s="1405">
        <f>_xll.qlCalendarAdvance(Calendar,X1783,W1784,"f",FALSE)</f>
        <v>51693</v>
      </c>
      <c r="Y1784" s="1404">
        <f>_xll.qlCalendarAdvance(Calendar,X1784,NDays&amp;"D")</f>
        <v>51693</v>
      </c>
      <c r="Z1784" s="1403">
        <v>2.326154742626042E-2</v>
      </c>
      <c r="AA1784" s="1411">
        <v>2.3221160642515892E-2</v>
      </c>
    </row>
    <row r="1785" spans="19:27" x14ac:dyDescent="0.2">
      <c r="S1785" s="399"/>
      <c r="T1785" s="1401"/>
      <c r="W1785" s="864" t="str">
        <f t="shared" si="37"/>
        <v>1w</v>
      </c>
      <c r="X1785" s="1405">
        <f>_xll.qlCalendarAdvance(Calendar,X1784,W1785,"f",FALSE)</f>
        <v>51700</v>
      </c>
      <c r="Y1785" s="1404">
        <f>_xll.qlCalendarAdvance(Calendar,X1785,NDays&amp;"D")</f>
        <v>51700</v>
      </c>
      <c r="Z1785" s="1403">
        <v>2.3257336627801484E-2</v>
      </c>
      <c r="AA1785" s="1411">
        <v>2.3217128542796228E-2</v>
      </c>
    </row>
    <row r="1786" spans="19:27" x14ac:dyDescent="0.2">
      <c r="S1786" s="399"/>
      <c r="T1786" s="1401"/>
      <c r="W1786" s="864" t="str">
        <f t="shared" si="37"/>
        <v>1w</v>
      </c>
      <c r="X1786" s="1405">
        <f>_xll.qlCalendarAdvance(Calendar,X1785,W1786,"f",FALSE)</f>
        <v>51707</v>
      </c>
      <c r="Y1786" s="1404">
        <f>_xll.qlCalendarAdvance(Calendar,X1786,NDays&amp;"D")</f>
        <v>51707</v>
      </c>
      <c r="Z1786" s="1403">
        <v>2.32531019387692E-2</v>
      </c>
      <c r="AA1786" s="1411">
        <v>2.3213072685737135E-2</v>
      </c>
    </row>
    <row r="1787" spans="19:27" x14ac:dyDescent="0.2">
      <c r="S1787" s="399"/>
      <c r="T1787" s="1401"/>
      <c r="W1787" s="864" t="str">
        <f t="shared" si="37"/>
        <v>1w</v>
      </c>
      <c r="X1787" s="1405">
        <f>_xll.qlCalendarAdvance(Calendar,X1786,W1787,"f",FALSE)</f>
        <v>51714</v>
      </c>
      <c r="Y1787" s="1404">
        <f>_xll.qlCalendarAdvance(Calendar,X1787,NDays&amp;"D")</f>
        <v>51714</v>
      </c>
      <c r="Z1787" s="1403">
        <v>2.3248843359235803E-2</v>
      </c>
      <c r="AA1787" s="1411">
        <v>2.3208993071419659E-2</v>
      </c>
    </row>
    <row r="1788" spans="19:27" x14ac:dyDescent="0.2">
      <c r="S1788" s="399"/>
      <c r="T1788" s="1401"/>
      <c r="W1788" s="864" t="str">
        <f t="shared" si="37"/>
        <v>1w</v>
      </c>
      <c r="X1788" s="1405">
        <f>_xll.qlCalendarAdvance(Calendar,X1787,W1788,"f",FALSE)</f>
        <v>51721</v>
      </c>
      <c r="Y1788" s="1404">
        <f>_xll.qlCalendarAdvance(Calendar,X1788,NDays&amp;"D")</f>
        <v>51721</v>
      </c>
      <c r="Z1788" s="1403">
        <v>2.3244560889282343E-2</v>
      </c>
      <c r="AA1788" s="1411">
        <v>2.3204889700005893E-2</v>
      </c>
    </row>
    <row r="1789" spans="19:27" x14ac:dyDescent="0.2">
      <c r="S1789" s="399"/>
      <c r="T1789" s="1401"/>
      <c r="W1789" s="864" t="str">
        <f t="shared" si="37"/>
        <v>1w</v>
      </c>
      <c r="X1789" s="1405">
        <f>_xll.qlCalendarAdvance(Calendar,X1788,W1789,"f",FALSE)</f>
        <v>51728</v>
      </c>
      <c r="Y1789" s="1404">
        <f>_xll.qlCalendarAdvance(Calendar,X1789,NDays&amp;"D")</f>
        <v>51728</v>
      </c>
      <c r="Z1789" s="1403">
        <v>2.3240254528981936E-2</v>
      </c>
      <c r="AA1789" s="1411">
        <v>2.3200762571252698E-2</v>
      </c>
    </row>
    <row r="1790" spans="19:27" x14ac:dyDescent="0.2">
      <c r="S1790" s="399"/>
      <c r="T1790" s="1401"/>
      <c r="W1790" s="864" t="str">
        <f t="shared" si="37"/>
        <v>1w</v>
      </c>
      <c r="X1790" s="1405">
        <f>_xll.qlCalendarAdvance(Calendar,X1789,W1790,"f",FALSE)</f>
        <v>51735</v>
      </c>
      <c r="Y1790" s="1404">
        <f>_xll.qlCalendarAdvance(Calendar,X1790,NDays&amp;"D")</f>
        <v>51735</v>
      </c>
      <c r="Z1790" s="1403">
        <v>2.3235924278413863E-2</v>
      </c>
      <c r="AA1790" s="1411">
        <v>2.3196611685160073E-2</v>
      </c>
    </row>
    <row r="1791" spans="19:27" x14ac:dyDescent="0.2">
      <c r="S1791" s="399"/>
      <c r="T1791" s="1401"/>
      <c r="W1791" s="864" t="str">
        <f t="shared" si="37"/>
        <v>1w</v>
      </c>
      <c r="X1791" s="1405">
        <f>_xll.qlCalendarAdvance(Calendar,X1790,W1791,"f",FALSE)</f>
        <v>51742</v>
      </c>
      <c r="Y1791" s="1404">
        <f>_xll.qlCalendarAdvance(Calendar,X1791,NDays&amp;"D")</f>
        <v>51742</v>
      </c>
      <c r="Z1791" s="1403">
        <v>2.3231570137653892E-2</v>
      </c>
      <c r="AA1791" s="1411">
        <v>2.3192437041809066E-2</v>
      </c>
    </row>
    <row r="1792" spans="19:27" x14ac:dyDescent="0.2">
      <c r="S1792" s="399"/>
      <c r="T1792" s="1401"/>
      <c r="W1792" s="864" t="str">
        <f t="shared" si="37"/>
        <v>1w</v>
      </c>
      <c r="X1792" s="1405">
        <f>_xll.qlCalendarAdvance(Calendar,X1791,W1792,"f",FALSE)</f>
        <v>51749</v>
      </c>
      <c r="Y1792" s="1404">
        <f>_xll.qlCalendarAdvance(Calendar,X1792,NDays&amp;"D")</f>
        <v>51749</v>
      </c>
      <c r="Z1792" s="1403">
        <v>2.3226771722948267E-2</v>
      </c>
      <c r="AA1792" s="1411">
        <v>2.3188238641361769E-2</v>
      </c>
    </row>
    <row r="1793" spans="19:27" x14ac:dyDescent="0.2">
      <c r="S1793" s="399"/>
      <c r="T1793" s="1401"/>
      <c r="W1793" s="864" t="str">
        <f t="shared" si="37"/>
        <v>1w</v>
      </c>
      <c r="X1793" s="1405">
        <f>_xll.qlCalendarAdvance(Calendar,X1792,W1793,"f",FALSE)</f>
        <v>51756</v>
      </c>
      <c r="Y1793" s="1404">
        <f>_xll.qlCalendarAdvance(Calendar,X1793,NDays&amp;"D")</f>
        <v>51756</v>
      </c>
      <c r="Z1793" s="1403">
        <v>2.3222371787633068E-2</v>
      </c>
      <c r="AA1793" s="1411">
        <v>2.3184016483575043E-2</v>
      </c>
    </row>
    <row r="1794" spans="19:27" x14ac:dyDescent="0.2">
      <c r="S1794" s="399"/>
      <c r="T1794" s="1401"/>
      <c r="W1794" s="864" t="str">
        <f t="shared" si="37"/>
        <v>1w</v>
      </c>
      <c r="X1794" s="1405">
        <f>_xll.qlCalendarAdvance(Calendar,X1793,W1794,"f",FALSE)</f>
        <v>51763</v>
      </c>
      <c r="Y1794" s="1404">
        <f>_xll.qlCalendarAdvance(Calendar,X1794,NDays&amp;"D")</f>
        <v>51763</v>
      </c>
      <c r="Z1794" s="1403">
        <v>2.3217947963819728E-2</v>
      </c>
      <c r="AA1794" s="1411">
        <v>2.317977056861098E-2</v>
      </c>
    </row>
    <row r="1795" spans="19:27" x14ac:dyDescent="0.2">
      <c r="S1795" s="399"/>
      <c r="T1795" s="1401"/>
      <c r="W1795" s="864" t="str">
        <f t="shared" si="37"/>
        <v>1w</v>
      </c>
      <c r="X1795" s="1405">
        <f>_xll.qlCalendarAdvance(Calendar,X1794,W1795,"f",FALSE)</f>
        <v>51770</v>
      </c>
      <c r="Y1795" s="1404">
        <f>_xll.qlCalendarAdvance(Calendar,X1795,NDays&amp;"D")</f>
        <v>51770</v>
      </c>
      <c r="Z1795" s="1403">
        <v>2.3213914674287718E-2</v>
      </c>
      <c r="AA1795" s="1411">
        <v>2.3175500896388534E-2</v>
      </c>
    </row>
    <row r="1796" spans="19:27" x14ac:dyDescent="0.2">
      <c r="S1796" s="399"/>
      <c r="T1796" s="1401"/>
      <c r="W1796" s="864" t="str">
        <f t="shared" si="37"/>
        <v>1w</v>
      </c>
      <c r="X1796" s="1405">
        <f>_xll.qlCalendarAdvance(Calendar,X1795,W1796,"f",FALSE)</f>
        <v>51777</v>
      </c>
      <c r="Y1796" s="1404">
        <f>_xll.qlCalendarAdvance(Calendar,X1796,NDays&amp;"D")</f>
        <v>51777</v>
      </c>
      <c r="Z1796" s="1403">
        <v>2.3209441083757502E-2</v>
      </c>
      <c r="AA1796" s="1411">
        <v>2.3171207466907706E-2</v>
      </c>
    </row>
    <row r="1797" spans="19:27" x14ac:dyDescent="0.2">
      <c r="S1797" s="399"/>
      <c r="T1797" s="1401"/>
      <c r="W1797" s="864" t="str">
        <f t="shared" si="37"/>
        <v>1w</v>
      </c>
      <c r="X1797" s="1405">
        <f>_xll.qlCalendarAdvance(Calendar,X1796,W1797,"f",FALSE)</f>
        <v>51784</v>
      </c>
      <c r="Y1797" s="1404">
        <f>_xll.qlCalendarAdvance(Calendar,X1797,NDays&amp;"D")</f>
        <v>51784</v>
      </c>
      <c r="Z1797" s="1403">
        <v>2.3204943603514612E-2</v>
      </c>
      <c r="AA1797" s="1411">
        <v>2.3166890280168495E-2</v>
      </c>
    </row>
    <row r="1798" spans="19:27" x14ac:dyDescent="0.2">
      <c r="S1798" s="399"/>
      <c r="T1798" s="1401"/>
      <c r="W1798" s="864" t="str">
        <f t="shared" si="37"/>
        <v>1w</v>
      </c>
      <c r="X1798" s="1405">
        <f>_xll.qlCalendarAdvance(Calendar,X1797,W1798,"f",FALSE)</f>
        <v>51791</v>
      </c>
      <c r="Y1798" s="1404">
        <f>_xll.qlCalendarAdvance(Calendar,X1798,NDays&amp;"D")</f>
        <v>51791</v>
      </c>
      <c r="Z1798" s="1403">
        <v>2.3200422233636574E-2</v>
      </c>
      <c r="AA1798" s="1411">
        <v>2.3162549336251947E-2</v>
      </c>
    </row>
    <row r="1799" spans="19:27" x14ac:dyDescent="0.2">
      <c r="S1799" s="399"/>
      <c r="T1799" s="1401"/>
      <c r="W1799" s="864" t="str">
        <f t="shared" si="37"/>
        <v>1w</v>
      </c>
      <c r="X1799" s="1405">
        <f>_xll.qlCalendarAdvance(Calendar,X1798,W1799,"f",FALSE)</f>
        <v>51798</v>
      </c>
      <c r="Y1799" s="1404">
        <f>_xll.qlCalendarAdvance(Calendar,X1799,NDays&amp;"D")</f>
        <v>51798</v>
      </c>
      <c r="Z1799" s="1403">
        <v>2.3195876974207077E-2</v>
      </c>
      <c r="AA1799" s="1411">
        <v>2.3158184634995971E-2</v>
      </c>
    </row>
    <row r="1800" spans="19:27" x14ac:dyDescent="0.2">
      <c r="S1800" s="399"/>
      <c r="T1800" s="1401"/>
      <c r="W1800" s="864" t="str">
        <f t="shared" si="37"/>
        <v>1w</v>
      </c>
      <c r="X1800" s="1405">
        <f>_xll.qlCalendarAdvance(Calendar,X1799,W1800,"f",FALSE)</f>
        <v>51805</v>
      </c>
      <c r="Y1800" s="1404">
        <f>_xll.qlCalendarAdvance(Calendar,X1800,NDays&amp;"D")</f>
        <v>51805</v>
      </c>
      <c r="Z1800" s="1403">
        <v>2.3191307825305405E-2</v>
      </c>
      <c r="AA1800" s="1411">
        <v>2.3153796176562658E-2</v>
      </c>
    </row>
    <row r="1801" spans="19:27" x14ac:dyDescent="0.2">
      <c r="S1801" s="399"/>
      <c r="T1801" s="1401"/>
      <c r="W1801" s="864" t="str">
        <f t="shared" si="37"/>
        <v>1w</v>
      </c>
      <c r="X1801" s="1405">
        <f>_xll.qlCalendarAdvance(Calendar,X1800,W1801,"f",FALSE)</f>
        <v>51812</v>
      </c>
      <c r="Y1801" s="1404">
        <f>_xll.qlCalendarAdvance(Calendar,X1801,NDays&amp;"D")</f>
        <v>51812</v>
      </c>
      <c r="Z1801" s="1403">
        <v>2.3186714787014361E-2</v>
      </c>
      <c r="AA1801" s="1411">
        <v>2.3149383960870962E-2</v>
      </c>
    </row>
    <row r="1802" spans="19:27" x14ac:dyDescent="0.2">
      <c r="S1802" s="399"/>
      <c r="T1802" s="1401"/>
      <c r="W1802" s="864" t="str">
        <f t="shared" si="37"/>
        <v>1w</v>
      </c>
      <c r="X1802" s="1405">
        <f>_xll.qlCalendarAdvance(Calendar,X1801,W1802,"f",FALSE)</f>
        <v>51819</v>
      </c>
      <c r="Y1802" s="1404">
        <f>_xll.qlCalendarAdvance(Calendar,X1802,NDays&amp;"D")</f>
        <v>51819</v>
      </c>
      <c r="Z1802" s="1403">
        <v>2.3182097859418525E-2</v>
      </c>
      <c r="AA1802" s="1411">
        <v>2.3144947987920883E-2</v>
      </c>
    </row>
    <row r="1803" spans="19:27" x14ac:dyDescent="0.2">
      <c r="S1803" s="399"/>
      <c r="T1803" s="1401"/>
      <c r="W1803" s="864" t="str">
        <f t="shared" si="37"/>
        <v>1w</v>
      </c>
      <c r="X1803" s="1405">
        <f>_xll.qlCalendarAdvance(Calendar,X1802,W1803,"f",FALSE)</f>
        <v>51826</v>
      </c>
      <c r="Y1803" s="1404">
        <f>_xll.qlCalendarAdvance(Calendar,X1803,NDays&amp;"D")</f>
        <v>51826</v>
      </c>
      <c r="Z1803" s="1403">
        <v>2.3177457042598933E-2</v>
      </c>
      <c r="AA1803" s="1411">
        <v>2.3140488257793468E-2</v>
      </c>
    </row>
    <row r="1804" spans="19:27" x14ac:dyDescent="0.2">
      <c r="S1804" s="399"/>
      <c r="T1804" s="1401"/>
      <c r="W1804" s="864" t="str">
        <f t="shared" si="37"/>
        <v>1w</v>
      </c>
      <c r="X1804" s="1405">
        <f>_xll.qlCalendarAdvance(Calendar,X1803,W1804,"f",FALSE)</f>
        <v>51833</v>
      </c>
      <c r="Y1804" s="1404">
        <f>_xll.qlCalendarAdvance(Calendar,X1804,NDays&amp;"D")</f>
        <v>51833</v>
      </c>
      <c r="Z1804" s="1403">
        <v>2.3172792336638399E-2</v>
      </c>
      <c r="AA1804" s="1411">
        <v>2.3136004770326624E-2</v>
      </c>
    </row>
    <row r="1805" spans="19:27" x14ac:dyDescent="0.2">
      <c r="S1805" s="399"/>
      <c r="T1805" s="1401"/>
      <c r="W1805" s="864" t="str">
        <f t="shared" si="37"/>
        <v>1w</v>
      </c>
      <c r="X1805" s="1405">
        <f>_xll.qlCalendarAdvance(Calendar,X1804,W1805,"f",FALSE)</f>
        <v>51840</v>
      </c>
      <c r="Y1805" s="1404">
        <f>_xll.qlCalendarAdvance(Calendar,X1805,NDays&amp;"D")</f>
        <v>51840</v>
      </c>
      <c r="Z1805" s="1403">
        <v>2.3167314651527895E-2</v>
      </c>
      <c r="AA1805" s="1411">
        <v>2.3131497525763489E-2</v>
      </c>
    </row>
    <row r="1806" spans="19:27" x14ac:dyDescent="0.2">
      <c r="S1806" s="399"/>
      <c r="T1806" s="1401"/>
      <c r="W1806" s="864" t="str">
        <f t="shared" si="37"/>
        <v>1w</v>
      </c>
      <c r="X1806" s="1405">
        <f>_xll.qlCalendarAdvance(Calendar,X1805,W1806,"f",FALSE)</f>
        <v>51847</v>
      </c>
      <c r="Y1806" s="1404">
        <f>_xll.qlCalendarAdvance(Calendar,X1806,NDays&amp;"D")</f>
        <v>51847</v>
      </c>
      <c r="Z1806" s="1403">
        <v>2.3162606176225738E-2</v>
      </c>
      <c r="AA1806" s="1411">
        <v>2.3126966523860926E-2</v>
      </c>
    </row>
    <row r="1807" spans="19:27" x14ac:dyDescent="0.2">
      <c r="S1807" s="399"/>
      <c r="T1807" s="1401"/>
      <c r="W1807" s="864" t="str">
        <f t="shared" si="37"/>
        <v>1w</v>
      </c>
      <c r="X1807" s="1405">
        <f>_xll.qlCalendarAdvance(Calendar,X1806,W1807,"f",FALSE)</f>
        <v>51854</v>
      </c>
      <c r="Y1807" s="1404">
        <f>_xll.qlCalendarAdvance(Calendar,X1807,NDays&amp;"D")</f>
        <v>51854</v>
      </c>
      <c r="Z1807" s="1403">
        <v>2.3157873814925883E-2</v>
      </c>
      <c r="AA1807" s="1411">
        <v>2.3122411764862072E-2</v>
      </c>
    </row>
    <row r="1808" spans="19:27" x14ac:dyDescent="0.2">
      <c r="S1808" s="399"/>
      <c r="T1808" s="1401"/>
      <c r="W1808" s="864" t="str">
        <f t="shared" si="37"/>
        <v>1w</v>
      </c>
      <c r="X1808" s="1405">
        <f>_xll.qlCalendarAdvance(Calendar,X1807,W1808,"f",FALSE)</f>
        <v>51862</v>
      </c>
      <c r="Y1808" s="1404">
        <f>_xll.qlCalendarAdvance(Calendar,X1808,NDays&amp;"D")</f>
        <v>51862</v>
      </c>
      <c r="Z1808" s="1403">
        <v>2.3152436153956877E-2</v>
      </c>
      <c r="AA1808" s="1411">
        <v>2.3117984643759769E-2</v>
      </c>
    </row>
    <row r="1809" spans="19:27" x14ac:dyDescent="0.2">
      <c r="S1809" s="399"/>
      <c r="T1809" s="1401"/>
      <c r="W1809" s="864" t="str">
        <f t="shared" si="37"/>
        <v>1w</v>
      </c>
      <c r="X1809" s="1405">
        <f>_xll.qlCalendarAdvance(Calendar,X1808,W1809,"f",FALSE)</f>
        <v>51869</v>
      </c>
      <c r="Y1809" s="1404">
        <f>_xll.qlCalendarAdvance(Calendar,X1809,NDays&amp;"D")</f>
        <v>51869</v>
      </c>
      <c r="Z1809" s="1403">
        <v>2.314765260865553E-2</v>
      </c>
      <c r="AA1809" s="1411">
        <v>2.3113374998652663E-2</v>
      </c>
    </row>
    <row r="1810" spans="19:27" x14ac:dyDescent="0.2">
      <c r="S1810" s="399"/>
      <c r="T1810" s="1401"/>
      <c r="W1810" s="864" t="str">
        <f t="shared" si="37"/>
        <v>1w</v>
      </c>
      <c r="X1810" s="1405">
        <f>_xll.qlCalendarAdvance(Calendar,X1809,W1810,"f",FALSE)</f>
        <v>51876</v>
      </c>
      <c r="Y1810" s="1404">
        <f>_xll.qlCalendarAdvance(Calendar,X1810,NDays&amp;"D")</f>
        <v>51876</v>
      </c>
      <c r="Z1810" s="1403">
        <v>2.3142845177619432E-2</v>
      </c>
      <c r="AA1810" s="1411">
        <v>2.3108741593450558E-2</v>
      </c>
    </row>
    <row r="1811" spans="19:27" x14ac:dyDescent="0.2">
      <c r="S1811" s="399"/>
      <c r="T1811" s="1401"/>
      <c r="W1811" s="864" t="str">
        <f t="shared" si="37"/>
        <v>1w</v>
      </c>
      <c r="X1811" s="1405">
        <f>_xll.qlCalendarAdvance(Calendar,X1810,W1811,"f",FALSE)</f>
        <v>51883</v>
      </c>
      <c r="Y1811" s="1404">
        <f>_xll.qlCalendarAdvance(Calendar,X1811,NDays&amp;"D")</f>
        <v>51883</v>
      </c>
      <c r="Z1811" s="1403">
        <v>2.3138013860933233E-2</v>
      </c>
      <c r="AA1811" s="1411">
        <v>2.3104084428099417E-2</v>
      </c>
    </row>
    <row r="1812" spans="19:27" x14ac:dyDescent="0.2">
      <c r="S1812" s="399"/>
      <c r="T1812" s="1401"/>
      <c r="W1812" s="864" t="str">
        <f t="shared" si="37"/>
        <v>1w</v>
      </c>
      <c r="X1812" s="1405">
        <f>_xll.qlCalendarAdvance(Calendar,X1811,W1812,"f",FALSE)</f>
        <v>51890</v>
      </c>
      <c r="Y1812" s="1404">
        <f>_xll.qlCalendarAdvance(Calendar,X1812,NDays&amp;"D")</f>
        <v>51890</v>
      </c>
      <c r="Z1812" s="1403">
        <v>2.3133158658679785E-2</v>
      </c>
      <c r="AA1812" s="1411">
        <v>2.3099403502626258E-2</v>
      </c>
    </row>
    <row r="1813" spans="19:27" x14ac:dyDescent="0.2">
      <c r="S1813" s="399"/>
      <c r="T1813" s="1401"/>
      <c r="W1813" s="864" t="str">
        <f t="shared" si="37"/>
        <v>1w</v>
      </c>
      <c r="X1813" s="1405">
        <f>_xll.qlCalendarAdvance(Calendar,X1812,W1813,"f",FALSE)</f>
        <v>51897</v>
      </c>
      <c r="Y1813" s="1404">
        <f>_xll.qlCalendarAdvance(Calendar,X1813,NDays&amp;"D")</f>
        <v>51897</v>
      </c>
      <c r="Z1813" s="1403">
        <v>2.3127901124498643E-2</v>
      </c>
      <c r="AA1813" s="1411">
        <v>2.3094698817031082E-2</v>
      </c>
    </row>
    <row r="1814" spans="19:27" x14ac:dyDescent="0.2">
      <c r="S1814" s="399"/>
      <c r="T1814" s="1401"/>
      <c r="W1814" s="864" t="str">
        <f t="shared" si="37"/>
        <v>1w</v>
      </c>
      <c r="X1814" s="1405">
        <f>_xll.qlCalendarAdvance(Calendar,X1813,W1814,"f",FALSE)</f>
        <v>51904</v>
      </c>
      <c r="Y1814" s="1404">
        <f>_xll.qlCalendarAdvance(Calendar,X1814,NDays&amp;"D")</f>
        <v>51904</v>
      </c>
      <c r="Z1814" s="1403">
        <v>2.3123000167113064E-2</v>
      </c>
      <c r="AA1814" s="1411">
        <v>2.3089970371367917E-2</v>
      </c>
    </row>
    <row r="1815" spans="19:27" x14ac:dyDescent="0.2">
      <c r="S1815" s="399"/>
      <c r="T1815" s="1401"/>
      <c r="W1815" s="864" t="str">
        <f t="shared" si="37"/>
        <v>1w</v>
      </c>
      <c r="X1815" s="1405">
        <f>_xll.qlCalendarAdvance(Calendar,X1814,W1815,"f",FALSE)</f>
        <v>51911</v>
      </c>
      <c r="Y1815" s="1404">
        <f>_xll.qlCalendarAdvance(Calendar,X1815,NDays&amp;"D")</f>
        <v>51911</v>
      </c>
      <c r="Z1815" s="1403">
        <v>2.311807532585387E-2</v>
      </c>
      <c r="AA1815" s="1411">
        <v>2.308521816555572E-2</v>
      </c>
    </row>
    <row r="1816" spans="19:27" x14ac:dyDescent="0.2">
      <c r="S1816" s="399"/>
      <c r="T1816" s="1401"/>
      <c r="W1816" s="864" t="str">
        <f t="shared" si="37"/>
        <v>1w</v>
      </c>
      <c r="X1816" s="1405">
        <f>_xll.qlCalendarAdvance(Calendar,X1815,W1816,"f",FALSE)</f>
        <v>51918</v>
      </c>
      <c r="Y1816" s="1404">
        <f>_xll.qlCalendarAdvance(Calendar,X1816,NDays&amp;"D")</f>
        <v>51918</v>
      </c>
      <c r="Z1816" s="1403">
        <v>2.3113126600809386E-2</v>
      </c>
      <c r="AA1816" s="1411">
        <v>2.308044219964852E-2</v>
      </c>
    </row>
    <row r="1817" spans="19:27" x14ac:dyDescent="0.2">
      <c r="S1817" s="399"/>
      <c r="T1817" s="1401"/>
      <c r="W1817" s="864" t="str">
        <f t="shared" si="37"/>
        <v>1w</v>
      </c>
      <c r="X1817" s="1405">
        <f>_xll.qlCalendarAdvance(Calendar,X1816,W1817,"f",FALSE)</f>
        <v>51925</v>
      </c>
      <c r="Y1817" s="1404">
        <f>_xll.qlCalendarAdvance(Calendar,X1817,NDays&amp;"D")</f>
        <v>51925</v>
      </c>
      <c r="Z1817" s="1403">
        <v>2.3108894564606821E-2</v>
      </c>
      <c r="AA1817" s="1411">
        <v>2.3075642473673334E-2</v>
      </c>
    </row>
    <row r="1818" spans="19:27" x14ac:dyDescent="0.2">
      <c r="S1818" s="399"/>
      <c r="T1818" s="1401"/>
      <c r="W1818" s="864" t="str">
        <f t="shared" ref="W1818:W1881" si="38">W1817</f>
        <v>1w</v>
      </c>
      <c r="X1818" s="1405">
        <f>_xll.qlCalendarAdvance(Calendar,X1817,W1818,"f",FALSE)</f>
        <v>51932</v>
      </c>
      <c r="Y1818" s="1404">
        <f>_xll.qlCalendarAdvance(Calendar,X1818,NDays&amp;"D")</f>
        <v>51932</v>
      </c>
      <c r="Z1818" s="1403">
        <v>2.3104997492192365E-2</v>
      </c>
      <c r="AA1818" s="1411">
        <v>2.3070818987576128E-2</v>
      </c>
    </row>
    <row r="1819" spans="19:27" x14ac:dyDescent="0.2">
      <c r="S1819" s="399"/>
      <c r="T1819" s="1401"/>
      <c r="W1819" s="864" t="str">
        <f t="shared" si="38"/>
        <v>1w</v>
      </c>
      <c r="X1819" s="1405">
        <f>_xll.qlCalendarAdvance(Calendar,X1818,W1819,"f",FALSE)</f>
        <v>51939</v>
      </c>
      <c r="Y1819" s="1404">
        <f>_xll.qlCalendarAdvance(Calendar,X1819,NDays&amp;"D")</f>
        <v>51939</v>
      </c>
      <c r="Z1819" s="1403">
        <v>2.3099966999474662E-2</v>
      </c>
      <c r="AA1819" s="1411">
        <v>2.3065971741356904E-2</v>
      </c>
    </row>
    <row r="1820" spans="19:27" x14ac:dyDescent="0.2">
      <c r="S1820" s="399"/>
      <c r="T1820" s="1401"/>
      <c r="W1820" s="864" t="str">
        <f t="shared" si="38"/>
        <v>1w</v>
      </c>
      <c r="X1820" s="1405">
        <f>_xll.qlCalendarAdvance(Calendar,X1819,W1820,"f",FALSE)</f>
        <v>51946</v>
      </c>
      <c r="Y1820" s="1404">
        <f>_xll.qlCalendarAdvance(Calendar,X1820,NDays&amp;"D")</f>
        <v>51946</v>
      </c>
      <c r="Z1820" s="1403">
        <v>2.3094912616160201E-2</v>
      </c>
      <c r="AA1820" s="1411">
        <v>2.306110073509671E-2</v>
      </c>
    </row>
    <row r="1821" spans="19:27" x14ac:dyDescent="0.2">
      <c r="S1821" s="399"/>
      <c r="T1821" s="1401"/>
      <c r="W1821" s="864" t="str">
        <f t="shared" si="38"/>
        <v>1w</v>
      </c>
      <c r="X1821" s="1405">
        <f>_xll.qlCalendarAdvance(Calendar,X1820,W1821,"f",FALSE)</f>
        <v>51953</v>
      </c>
      <c r="Y1821" s="1404">
        <f>_xll.qlCalendarAdvance(Calendar,X1821,NDays&amp;"D")</f>
        <v>51953</v>
      </c>
      <c r="Z1821" s="1403">
        <v>2.3089834342340375E-2</v>
      </c>
      <c r="AA1821" s="1411">
        <v>2.3056205968714497E-2</v>
      </c>
    </row>
    <row r="1822" spans="19:27" x14ac:dyDescent="0.2">
      <c r="S1822" s="399"/>
      <c r="T1822" s="1401"/>
      <c r="W1822" s="864" t="str">
        <f t="shared" si="38"/>
        <v>1w</v>
      </c>
      <c r="X1822" s="1405">
        <f>_xll.qlCalendarAdvance(Calendar,X1821,W1822,"f",FALSE)</f>
        <v>51964</v>
      </c>
      <c r="Y1822" s="1404">
        <f>_xll.qlCalendarAdvance(Calendar,X1822,NDays&amp;"D")</f>
        <v>51964</v>
      </c>
      <c r="Z1822" s="1403">
        <v>2.3080730253428921E-2</v>
      </c>
      <c r="AA1822" s="1411">
        <v>2.3047717024844427E-2</v>
      </c>
    </row>
    <row r="1823" spans="19:27" x14ac:dyDescent="0.2">
      <c r="S1823" s="399"/>
      <c r="T1823" s="1401"/>
      <c r="W1823" s="864" t="str">
        <f t="shared" si="38"/>
        <v>1w</v>
      </c>
      <c r="X1823" s="1405">
        <f>_xll.qlCalendarAdvance(Calendar,X1822,W1823,"f",FALSE)</f>
        <v>51971</v>
      </c>
      <c r="Y1823" s="1404">
        <f>_xll.qlCalendarAdvance(Calendar,X1823,NDays&amp;"D")</f>
        <v>51971</v>
      </c>
      <c r="Z1823" s="1403">
        <v>2.3075596637691837E-2</v>
      </c>
      <c r="AA1823" s="1411">
        <v>2.3042765180727454E-2</v>
      </c>
    </row>
    <row r="1824" spans="19:27" x14ac:dyDescent="0.2">
      <c r="S1824" s="399"/>
      <c r="T1824" s="1401"/>
      <c r="W1824" s="864" t="str">
        <f t="shared" si="38"/>
        <v>1w</v>
      </c>
      <c r="X1824" s="1405">
        <f>_xll.qlCalendarAdvance(Calendar,X1823,W1824,"f",FALSE)</f>
        <v>51978</v>
      </c>
      <c r="Y1824" s="1404">
        <f>_xll.qlCalendarAdvance(Calendar,X1824,NDays&amp;"D")</f>
        <v>51978</v>
      </c>
      <c r="Z1824" s="1403">
        <v>2.307043913606345E-2</v>
      </c>
      <c r="AA1824" s="1411">
        <v>2.3037789579433143E-2</v>
      </c>
    </row>
    <row r="1825" spans="19:27" x14ac:dyDescent="0.2">
      <c r="S1825" s="399"/>
      <c r="T1825" s="1401"/>
      <c r="W1825" s="864" t="str">
        <f t="shared" si="38"/>
        <v>1w</v>
      </c>
      <c r="X1825" s="1405">
        <f>_xll.qlCalendarAdvance(Calendar,X1824,W1825,"f",FALSE)</f>
        <v>51985</v>
      </c>
      <c r="Y1825" s="1404">
        <f>_xll.qlCalendarAdvance(Calendar,X1825,NDays&amp;"D")</f>
        <v>51985</v>
      </c>
      <c r="Z1825" s="1403">
        <v>2.3065257748638171E-2</v>
      </c>
      <c r="AA1825" s="1411">
        <v>2.303279022088045E-2</v>
      </c>
    </row>
    <row r="1826" spans="19:27" x14ac:dyDescent="0.2">
      <c r="S1826" s="399"/>
      <c r="T1826" s="1401"/>
      <c r="W1826" s="864" t="str">
        <f t="shared" si="38"/>
        <v>1w</v>
      </c>
      <c r="X1826" s="1405">
        <f>_xll.qlCalendarAdvance(Calendar,X1825,W1826,"f",FALSE)</f>
        <v>51992</v>
      </c>
      <c r="Y1826" s="1404">
        <f>_xll.qlCalendarAdvance(Calendar,X1826,NDays&amp;"D")</f>
        <v>51992</v>
      </c>
      <c r="Z1826" s="1403">
        <v>2.3060403084509525E-2</v>
      </c>
      <c r="AA1826" s="1411">
        <v>2.3027767105150421E-2</v>
      </c>
    </row>
    <row r="1827" spans="19:27" x14ac:dyDescent="0.2">
      <c r="S1827" s="399"/>
      <c r="T1827" s="1401"/>
      <c r="W1827" s="864" t="str">
        <f t="shared" si="38"/>
        <v>1w</v>
      </c>
      <c r="X1827" s="1405">
        <f>_xll.qlCalendarAdvance(Calendar,X1826,W1827,"f",FALSE)</f>
        <v>51999</v>
      </c>
      <c r="Y1827" s="1404">
        <f>_xll.qlCalendarAdvance(Calendar,X1827,NDays&amp;"D")</f>
        <v>51999</v>
      </c>
      <c r="Z1827" s="1403">
        <v>2.305517189015735E-2</v>
      </c>
      <c r="AA1827" s="1411">
        <v>2.3022720232080962E-2</v>
      </c>
    </row>
    <row r="1828" spans="19:27" x14ac:dyDescent="0.2">
      <c r="S1828" s="399"/>
      <c r="T1828" s="1401"/>
      <c r="W1828" s="864" t="str">
        <f t="shared" si="38"/>
        <v>1w</v>
      </c>
      <c r="X1828" s="1405">
        <f>_xll.qlCalendarAdvance(Calendar,X1827,W1828,"f",FALSE)</f>
        <v>52006</v>
      </c>
      <c r="Y1828" s="1404">
        <f>_xll.qlCalendarAdvance(Calendar,X1828,NDays&amp;"D")</f>
        <v>52006</v>
      </c>
      <c r="Z1828" s="1403">
        <v>2.304991680886305E-2</v>
      </c>
      <c r="AA1828" s="1411">
        <v>2.3017649601834167E-2</v>
      </c>
    </row>
    <row r="1829" spans="19:27" x14ac:dyDescent="0.2">
      <c r="S1829" s="399"/>
      <c r="T1829" s="1401"/>
      <c r="W1829" s="864" t="str">
        <f t="shared" si="38"/>
        <v>1w</v>
      </c>
      <c r="X1829" s="1405">
        <f>_xll.qlCalendarAdvance(Calendar,X1828,W1829,"f",FALSE)</f>
        <v>52013</v>
      </c>
      <c r="Y1829" s="1404">
        <f>_xll.qlCalendarAdvance(Calendar,X1829,NDays&amp;"D")</f>
        <v>52013</v>
      </c>
      <c r="Z1829" s="1403">
        <v>2.3044637840719129E-2</v>
      </c>
      <c r="AA1829" s="1411">
        <v>2.3012555214491082E-2</v>
      </c>
    </row>
    <row r="1830" spans="19:27" x14ac:dyDescent="0.2">
      <c r="S1830" s="399"/>
      <c r="T1830" s="1401"/>
      <c r="W1830" s="864" t="str">
        <f t="shared" si="38"/>
        <v>1w</v>
      </c>
      <c r="X1830" s="1405">
        <f>_xll.qlCalendarAdvance(Calendar,X1829,W1830,"f",FALSE)</f>
        <v>52020</v>
      </c>
      <c r="Y1830" s="1404">
        <f>_xll.qlCalendarAdvance(Calendar,X1830,NDays&amp;"D")</f>
        <v>52020</v>
      </c>
      <c r="Z1830" s="1403">
        <v>2.3039334985819844E-2</v>
      </c>
      <c r="AA1830" s="1411">
        <v>2.3007437069808567E-2</v>
      </c>
    </row>
    <row r="1831" spans="19:27" x14ac:dyDescent="0.2">
      <c r="S1831" s="399"/>
      <c r="T1831" s="1401"/>
      <c r="W1831" s="864" t="str">
        <f t="shared" si="38"/>
        <v>1w</v>
      </c>
      <c r="X1831" s="1405">
        <f>_xll.qlCalendarAdvance(Calendar,X1830,W1831,"f",FALSE)</f>
        <v>52027</v>
      </c>
      <c r="Y1831" s="1404">
        <f>_xll.qlCalendarAdvance(Calendar,X1831,NDays&amp;"D")</f>
        <v>52027</v>
      </c>
      <c r="Z1831" s="1403">
        <v>2.3034008244262095E-2</v>
      </c>
      <c r="AA1831" s="1411">
        <v>2.3002295167948716E-2</v>
      </c>
    </row>
    <row r="1832" spans="19:27" x14ac:dyDescent="0.2">
      <c r="S1832" s="399"/>
      <c r="T1832" s="1401"/>
      <c r="W1832" s="864" t="str">
        <f t="shared" si="38"/>
        <v>1w</v>
      </c>
      <c r="X1832" s="1405">
        <f>_xll.qlCalendarAdvance(Calendar,X1831,W1832,"f",FALSE)</f>
        <v>52034</v>
      </c>
      <c r="Y1832" s="1404">
        <f>_xll.qlCalendarAdvance(Calendar,X1832,NDays&amp;"D")</f>
        <v>52034</v>
      </c>
      <c r="Z1832" s="1403">
        <v>2.3028657616141032E-2</v>
      </c>
      <c r="AA1832" s="1411">
        <v>2.2997129508911529E-2</v>
      </c>
    </row>
    <row r="1833" spans="19:27" x14ac:dyDescent="0.2">
      <c r="S1833" s="399"/>
      <c r="T1833" s="1401"/>
      <c r="W1833" s="864" t="str">
        <f t="shared" si="38"/>
        <v>1w</v>
      </c>
      <c r="X1833" s="1405">
        <f>_xll.qlCalendarAdvance(Calendar,X1832,W1833,"f",FALSE)</f>
        <v>52041</v>
      </c>
      <c r="Y1833" s="1404">
        <f>_xll.qlCalendarAdvance(Calendar,X1833,NDays&amp;"D")</f>
        <v>52041</v>
      </c>
      <c r="Z1833" s="1403">
        <v>2.3023283101551786E-2</v>
      </c>
      <c r="AA1833" s="1411">
        <v>2.2991940092697005E-2</v>
      </c>
    </row>
    <row r="1834" spans="19:27" x14ac:dyDescent="0.2">
      <c r="S1834" s="399"/>
      <c r="T1834" s="1401"/>
      <c r="W1834" s="864" t="str">
        <f t="shared" si="38"/>
        <v>1w</v>
      </c>
      <c r="X1834" s="1405">
        <f>_xll.qlCalendarAdvance(Calendar,X1833,W1834,"f",FALSE)</f>
        <v>52048</v>
      </c>
      <c r="Y1834" s="1404">
        <f>_xll.qlCalendarAdvance(Calendar,X1834,NDays&amp;"D")</f>
        <v>52048</v>
      </c>
      <c r="Z1834" s="1403">
        <v>2.3017884700591271E-2</v>
      </c>
      <c r="AA1834" s="1411">
        <v>2.2986726919305145E-2</v>
      </c>
    </row>
    <row r="1835" spans="19:27" x14ac:dyDescent="0.2">
      <c r="S1835" s="399"/>
      <c r="T1835" s="1401"/>
      <c r="W1835" s="864" t="str">
        <f t="shared" si="38"/>
        <v>1w</v>
      </c>
      <c r="X1835" s="1405">
        <f>_xll.qlCalendarAdvance(Calendar,X1834,W1835,"f",FALSE)</f>
        <v>52055</v>
      </c>
      <c r="Y1835" s="1404">
        <f>_xll.qlCalendarAdvance(Calendar,X1835,NDays&amp;"D")</f>
        <v>52055</v>
      </c>
      <c r="Z1835" s="1403">
        <v>2.3012462413357263E-2</v>
      </c>
      <c r="AA1835" s="1411">
        <v>2.2981489988573855E-2</v>
      </c>
    </row>
    <row r="1836" spans="19:27" x14ac:dyDescent="0.2">
      <c r="S1836" s="399"/>
      <c r="T1836" s="1401"/>
      <c r="W1836" s="864" t="str">
        <f t="shared" si="38"/>
        <v>1w</v>
      </c>
      <c r="X1836" s="1405">
        <f>_xll.qlCalendarAdvance(Calendar,X1835,W1836,"f",FALSE)</f>
        <v>52062</v>
      </c>
      <c r="Y1836" s="1404">
        <f>_xll.qlCalendarAdvance(Calendar,X1836,NDays&amp;"D")</f>
        <v>52062</v>
      </c>
      <c r="Z1836" s="1403">
        <v>2.3007016239946665E-2</v>
      </c>
      <c r="AA1836" s="1411">
        <v>2.297622930066523E-2</v>
      </c>
    </row>
    <row r="1837" spans="19:27" x14ac:dyDescent="0.2">
      <c r="S1837" s="399"/>
      <c r="T1837" s="1401"/>
      <c r="W1837" s="864" t="str">
        <f t="shared" si="38"/>
        <v>1w</v>
      </c>
      <c r="X1837" s="1405">
        <f>_xll.qlCalendarAdvance(Calendar,X1836,W1837,"f",FALSE)</f>
        <v>52069</v>
      </c>
      <c r="Y1837" s="1404">
        <f>_xll.qlCalendarAdvance(Calendar,X1837,NDays&amp;"D")</f>
        <v>52069</v>
      </c>
      <c r="Z1837" s="1403">
        <v>2.3001546180457265E-2</v>
      </c>
      <c r="AA1837" s="1411">
        <v>2.2970944855660314E-2</v>
      </c>
    </row>
    <row r="1838" spans="19:27" x14ac:dyDescent="0.2">
      <c r="S1838" s="399"/>
      <c r="T1838" s="1401"/>
      <c r="W1838" s="864" t="str">
        <f t="shared" si="38"/>
        <v>1w</v>
      </c>
      <c r="X1838" s="1405">
        <f>_xll.qlCalendarAdvance(Calendar,X1837,W1838,"f",FALSE)</f>
        <v>52076</v>
      </c>
      <c r="Y1838" s="1404">
        <f>_xll.qlCalendarAdvance(Calendar,X1838,NDays&amp;"D")</f>
        <v>52076</v>
      </c>
      <c r="Z1838" s="1403">
        <v>2.299605223498773E-2</v>
      </c>
      <c r="AA1838" s="1411">
        <v>2.2965636653315968E-2</v>
      </c>
    </row>
    <row r="1839" spans="19:27" x14ac:dyDescent="0.2">
      <c r="S1839" s="399"/>
      <c r="T1839" s="1401"/>
      <c r="W1839" s="864" t="str">
        <f t="shared" si="38"/>
        <v>1w</v>
      </c>
      <c r="X1839" s="1405">
        <f>_xll.qlCalendarAdvance(Calendar,X1838,W1839,"f",FALSE)</f>
        <v>52083</v>
      </c>
      <c r="Y1839" s="1404">
        <f>_xll.qlCalendarAdvance(Calendar,X1839,NDays&amp;"D")</f>
        <v>52083</v>
      </c>
      <c r="Z1839" s="1403">
        <v>2.2990534403635837E-2</v>
      </c>
      <c r="AA1839" s="1411">
        <v>2.2960304693875333E-2</v>
      </c>
    </row>
    <row r="1840" spans="19:27" x14ac:dyDescent="0.2">
      <c r="S1840" s="399"/>
      <c r="T1840" s="1401"/>
      <c r="W1840" s="864" t="str">
        <f t="shared" si="38"/>
        <v>1w</v>
      </c>
      <c r="X1840" s="1405">
        <f>_xll.qlCalendarAdvance(Calendar,X1839,W1840,"f",FALSE)</f>
        <v>52090</v>
      </c>
      <c r="Y1840" s="1404">
        <f>_xll.qlCalendarAdvance(Calendar,X1840,NDays&amp;"D")</f>
        <v>52090</v>
      </c>
      <c r="Z1840" s="1403">
        <v>2.2984992686501136E-2</v>
      </c>
      <c r="AA1840" s="1411">
        <v>2.2954948977176315E-2</v>
      </c>
    </row>
    <row r="1841" spans="19:27" x14ac:dyDescent="0.2">
      <c r="S1841" s="399"/>
      <c r="T1841" s="1401"/>
      <c r="W1841" s="864" t="str">
        <f t="shared" si="38"/>
        <v>1w</v>
      </c>
      <c r="X1841" s="1405">
        <f>_xll.qlCalendarAdvance(Calendar,X1840,W1841,"f",FALSE)</f>
        <v>52097</v>
      </c>
      <c r="Y1841" s="1404">
        <f>_xll.qlCalendarAdvance(Calendar,X1841,NDays&amp;"D")</f>
        <v>52097</v>
      </c>
      <c r="Z1841" s="1403">
        <v>2.2979427083684056E-2</v>
      </c>
      <c r="AA1841" s="1411">
        <v>2.2949569503381007E-2</v>
      </c>
    </row>
    <row r="1842" spans="19:27" x14ac:dyDescent="0.2">
      <c r="S1842" s="399"/>
      <c r="T1842" s="1401"/>
      <c r="W1842" s="864" t="str">
        <f t="shared" si="38"/>
        <v>1w</v>
      </c>
      <c r="X1842" s="1405">
        <f>_xll.qlCalendarAdvance(Calendar,X1841,W1842,"f",FALSE)</f>
        <v>52104</v>
      </c>
      <c r="Y1842" s="1404">
        <f>_xll.qlCalendarAdvance(Calendar,X1842,NDays&amp;"D")</f>
        <v>52104</v>
      </c>
      <c r="Z1842" s="1403">
        <v>2.2973837595282379E-2</v>
      </c>
      <c r="AA1842" s="1411">
        <v>2.2944166272246269E-2</v>
      </c>
    </row>
    <row r="1843" spans="19:27" x14ac:dyDescent="0.2">
      <c r="S1843" s="399"/>
      <c r="T1843" s="1401"/>
      <c r="W1843" s="864" t="str">
        <f t="shared" si="38"/>
        <v>1w</v>
      </c>
      <c r="X1843" s="1405">
        <f>_xll.qlCalendarAdvance(Calendar,X1842,W1843,"f",FALSE)</f>
        <v>52111</v>
      </c>
      <c r="Y1843" s="1404">
        <f>_xll.qlCalendarAdvance(Calendar,X1843,NDays&amp;"D")</f>
        <v>52111</v>
      </c>
      <c r="Z1843" s="1403">
        <v>2.2967908410454992E-2</v>
      </c>
      <c r="AA1843" s="1411">
        <v>2.2938739284015242E-2</v>
      </c>
    </row>
    <row r="1844" spans="19:27" x14ac:dyDescent="0.2">
      <c r="S1844" s="399"/>
      <c r="T1844" s="1401"/>
      <c r="W1844" s="864" t="str">
        <f t="shared" si="38"/>
        <v>1w</v>
      </c>
      <c r="X1844" s="1405">
        <f>_xll.qlCalendarAdvance(Calendar,X1843,W1844,"f",FALSE)</f>
        <v>52118</v>
      </c>
      <c r="Y1844" s="1404">
        <f>_xll.qlCalendarAdvance(Calendar,X1844,NDays&amp;"D")</f>
        <v>52118</v>
      </c>
      <c r="Z1844" s="1403">
        <v>2.296227321083559E-2</v>
      </c>
      <c r="AA1844" s="1411">
        <v>2.2933288538525831E-2</v>
      </c>
    </row>
    <row r="1845" spans="19:27" x14ac:dyDescent="0.2">
      <c r="S1845" s="399"/>
      <c r="T1845" s="1401"/>
      <c r="W1845" s="864" t="str">
        <f t="shared" si="38"/>
        <v>1w</v>
      </c>
      <c r="X1845" s="1405">
        <f>_xll.qlCalendarAdvance(Calendar,X1844,W1845,"f",FALSE)</f>
        <v>52125</v>
      </c>
      <c r="Y1845" s="1404">
        <f>_xll.qlCalendarAdvance(Calendar,X1845,NDays&amp;"D")</f>
        <v>52125</v>
      </c>
      <c r="Z1845" s="1403">
        <v>2.2956614127338577E-2</v>
      </c>
      <c r="AA1845" s="1411">
        <v>2.2927814035940131E-2</v>
      </c>
    </row>
    <row r="1846" spans="19:27" x14ac:dyDescent="0.2">
      <c r="S1846" s="399"/>
      <c r="T1846" s="1401"/>
      <c r="W1846" s="864" t="str">
        <f t="shared" si="38"/>
        <v>1w</v>
      </c>
      <c r="X1846" s="1405">
        <f>_xll.qlCalendarAdvance(Calendar,X1845,W1846,"f",FALSE)</f>
        <v>52132</v>
      </c>
      <c r="Y1846" s="1404">
        <f>_xll.qlCalendarAdvance(Calendar,X1846,NDays&amp;"D")</f>
        <v>52132</v>
      </c>
      <c r="Z1846" s="1403">
        <v>2.2950931160067262E-2</v>
      </c>
      <c r="AA1846" s="1411">
        <v>2.2922315776015001E-2</v>
      </c>
    </row>
    <row r="1847" spans="19:27" x14ac:dyDescent="0.2">
      <c r="S1847" s="399"/>
      <c r="T1847" s="1401"/>
      <c r="W1847" s="864" t="str">
        <f t="shared" si="38"/>
        <v>1w</v>
      </c>
      <c r="X1847" s="1405">
        <f>_xll.qlCalendarAdvance(Calendar,X1846,W1847,"f",FALSE)</f>
        <v>52139</v>
      </c>
      <c r="Y1847" s="1404">
        <f>_xll.qlCalendarAdvance(Calendar,X1847,NDays&amp;"D")</f>
        <v>52139</v>
      </c>
      <c r="Z1847" s="1403">
        <v>2.2945531873058735E-2</v>
      </c>
      <c r="AA1847" s="1411">
        <v>2.2916793758993581E-2</v>
      </c>
    </row>
    <row r="1848" spans="19:27" x14ac:dyDescent="0.2">
      <c r="S1848" s="399"/>
      <c r="T1848" s="1401"/>
      <c r="W1848" s="864" t="str">
        <f t="shared" si="38"/>
        <v>1w</v>
      </c>
      <c r="X1848" s="1405">
        <f>_xll.qlCalendarAdvance(Calendar,X1847,W1848,"f",FALSE)</f>
        <v>52146</v>
      </c>
      <c r="Y1848" s="1404">
        <f>_xll.qlCalendarAdvance(Calendar,X1848,NDays&amp;"D")</f>
        <v>52146</v>
      </c>
      <c r="Z1848" s="1403">
        <v>2.2939799073281343E-2</v>
      </c>
      <c r="AA1848" s="1411">
        <v>2.2911247984713778E-2</v>
      </c>
    </row>
    <row r="1849" spans="19:27" x14ac:dyDescent="0.2">
      <c r="S1849" s="399"/>
      <c r="T1849" s="1401"/>
      <c r="W1849" s="864" t="str">
        <f t="shared" si="38"/>
        <v>1w</v>
      </c>
      <c r="X1849" s="1405">
        <f>_xll.qlCalendarAdvance(Calendar,X1848,W1849,"f",FALSE)</f>
        <v>52153</v>
      </c>
      <c r="Y1849" s="1404">
        <f>_xll.qlCalendarAdvance(Calendar,X1849,NDays&amp;"D")</f>
        <v>52153</v>
      </c>
      <c r="Z1849" s="1403">
        <v>2.2934042388633794E-2</v>
      </c>
      <c r="AA1849" s="1411">
        <v>2.2905678453337686E-2</v>
      </c>
    </row>
    <row r="1850" spans="19:27" x14ac:dyDescent="0.2">
      <c r="S1850" s="399"/>
      <c r="T1850" s="1401"/>
      <c r="W1850" s="864" t="str">
        <f t="shared" si="38"/>
        <v>1w</v>
      </c>
      <c r="X1850" s="1405">
        <f>_xll.qlCalendarAdvance(Calendar,X1849,W1850,"f",FALSE)</f>
        <v>52160</v>
      </c>
      <c r="Y1850" s="1404">
        <f>_xll.qlCalendarAdvance(Calendar,X1850,NDays&amp;"D")</f>
        <v>52160</v>
      </c>
      <c r="Z1850" s="1403">
        <v>2.2928261819215635E-2</v>
      </c>
      <c r="AA1850" s="1411">
        <v>2.290008516470321E-2</v>
      </c>
    </row>
    <row r="1851" spans="19:27" x14ac:dyDescent="0.2">
      <c r="S1851" s="399"/>
      <c r="T1851" s="1401"/>
      <c r="W1851" s="864" t="str">
        <f t="shared" si="38"/>
        <v>1w</v>
      </c>
      <c r="X1851" s="1405">
        <f>_xll.qlCalendarAdvance(Calendar,X1850,W1851,"f",FALSE)</f>
        <v>52167</v>
      </c>
      <c r="Y1851" s="1404">
        <f>_xll.qlCalendarAdvance(Calendar,X1851,NDays&amp;"D")</f>
        <v>52167</v>
      </c>
      <c r="Z1851" s="1403">
        <v>2.2922457365136102E-2</v>
      </c>
      <c r="AA1851" s="1411">
        <v>2.289446811905349E-2</v>
      </c>
    </row>
    <row r="1852" spans="19:27" x14ac:dyDescent="0.2">
      <c r="S1852" s="399"/>
      <c r="T1852" s="1401"/>
      <c r="W1852" s="864" t="str">
        <f t="shared" si="38"/>
        <v>1w</v>
      </c>
      <c r="X1852" s="1405">
        <f>_xll.qlCalendarAdvance(Calendar,X1851,W1852,"f",FALSE)</f>
        <v>52174</v>
      </c>
      <c r="Y1852" s="1404">
        <f>_xll.qlCalendarAdvance(Calendar,X1852,NDays&amp;"D")</f>
        <v>52174</v>
      </c>
      <c r="Z1852" s="1403">
        <v>2.291662902649386E-2</v>
      </c>
      <c r="AA1852" s="1411">
        <v>2.2888827315902249E-2</v>
      </c>
    </row>
    <row r="1853" spans="19:27" x14ac:dyDescent="0.2">
      <c r="S1853" s="399"/>
      <c r="T1853" s="1401"/>
      <c r="W1853" s="864" t="str">
        <f t="shared" si="38"/>
        <v>1w</v>
      </c>
      <c r="X1853" s="1405">
        <f>_xll.qlCalendarAdvance(Calendar,X1852,W1853,"f",FALSE)</f>
        <v>52181</v>
      </c>
      <c r="Y1853" s="1404">
        <f>_xll.qlCalendarAdvance(Calendar,X1853,NDays&amp;"D")</f>
        <v>52181</v>
      </c>
      <c r="Z1853" s="1403">
        <v>2.2910776803399025E-2</v>
      </c>
      <c r="AA1853" s="1411">
        <v>2.2883162755735764E-2</v>
      </c>
    </row>
    <row r="1854" spans="19:27" x14ac:dyDescent="0.2">
      <c r="S1854" s="399"/>
      <c r="T1854" s="1401"/>
      <c r="W1854" s="864" t="str">
        <f t="shared" si="38"/>
        <v>1w</v>
      </c>
      <c r="X1854" s="1405">
        <f>_xll.qlCalendarAdvance(Calendar,X1853,W1854,"f",FALSE)</f>
        <v>52188</v>
      </c>
      <c r="Y1854" s="1404">
        <f>_xll.qlCalendarAdvance(Calendar,X1854,NDays&amp;"D")</f>
        <v>52188</v>
      </c>
      <c r="Z1854" s="1403">
        <v>2.2904900695952028E-2</v>
      </c>
      <c r="AA1854" s="1411">
        <v>2.2877474438391943E-2</v>
      </c>
    </row>
    <row r="1855" spans="19:27" x14ac:dyDescent="0.2">
      <c r="S1855" s="399"/>
      <c r="T1855" s="1401"/>
      <c r="W1855" s="864" t="str">
        <f t="shared" si="38"/>
        <v>1w</v>
      </c>
      <c r="X1855" s="1405">
        <f>_xll.qlCalendarAdvance(Calendar,X1854,W1855,"f",FALSE)</f>
        <v>52195</v>
      </c>
      <c r="Y1855" s="1404">
        <f>_xll.qlCalendarAdvance(Calendar,X1855,NDays&amp;"D")</f>
        <v>52195</v>
      </c>
      <c r="Z1855" s="1403">
        <v>2.2899000704261218E-2</v>
      </c>
      <c r="AA1855" s="1411">
        <v>2.2871762363789738E-2</v>
      </c>
    </row>
    <row r="1856" spans="19:27" x14ac:dyDescent="0.2">
      <c r="S1856" s="399"/>
      <c r="T1856" s="1401"/>
      <c r="W1856" s="864" t="str">
        <f t="shared" si="38"/>
        <v>1w</v>
      </c>
      <c r="X1856" s="1405">
        <f>_xll.qlCalendarAdvance(Calendar,X1855,W1856,"f",FALSE)</f>
        <v>52202</v>
      </c>
      <c r="Y1856" s="1404">
        <f>_xll.qlCalendarAdvance(Calendar,X1856,NDays&amp;"D")</f>
        <v>52202</v>
      </c>
      <c r="Z1856" s="1403">
        <v>2.2892498789656789E-2</v>
      </c>
      <c r="AA1856" s="1411">
        <v>2.286602653217229E-2</v>
      </c>
    </row>
    <row r="1857" spans="19:27" x14ac:dyDescent="0.2">
      <c r="S1857" s="399"/>
      <c r="T1857" s="1401"/>
      <c r="W1857" s="864" t="str">
        <f t="shared" si="38"/>
        <v>1w</v>
      </c>
      <c r="X1857" s="1405">
        <f>_xll.qlCalendarAdvance(Calendar,X1856,W1857,"f",FALSE)</f>
        <v>52209</v>
      </c>
      <c r="Y1857" s="1404">
        <f>_xll.qlCalendarAdvance(Calendar,X1857,NDays&amp;"D")</f>
        <v>52209</v>
      </c>
      <c r="Z1857" s="1403">
        <v>2.28865551851914E-2</v>
      </c>
      <c r="AA1857" s="1411">
        <v>2.2860266943215413E-2</v>
      </c>
    </row>
    <row r="1858" spans="19:27" x14ac:dyDescent="0.2">
      <c r="S1858" s="399"/>
      <c r="T1858" s="1401"/>
      <c r="W1858" s="864" t="str">
        <f t="shared" si="38"/>
        <v>1w</v>
      </c>
      <c r="X1858" s="1405">
        <f>_xll.qlCalendarAdvance(Calendar,X1857,W1858,"f",FALSE)</f>
        <v>52216</v>
      </c>
      <c r="Y1858" s="1404">
        <f>_xll.qlCalendarAdvance(Calendar,X1858,NDays&amp;"D")</f>
        <v>52216</v>
      </c>
      <c r="Z1858" s="1403">
        <v>2.2880587699579385E-2</v>
      </c>
      <c r="AA1858" s="1411">
        <v>2.2854483597162245E-2</v>
      </c>
    </row>
    <row r="1859" spans="19:27" x14ac:dyDescent="0.2">
      <c r="S1859" s="399"/>
      <c r="T1859" s="1401"/>
      <c r="W1859" s="864" t="str">
        <f t="shared" si="38"/>
        <v>1w</v>
      </c>
      <c r="X1859" s="1405">
        <f>_xll.qlCalendarAdvance(Calendar,X1858,W1859,"f",FALSE)</f>
        <v>52223</v>
      </c>
      <c r="Y1859" s="1404">
        <f>_xll.qlCalendarAdvance(Calendar,X1859,NDays&amp;"D")</f>
        <v>52223</v>
      </c>
      <c r="Z1859" s="1403">
        <v>2.28745963329243E-2</v>
      </c>
      <c r="AA1859" s="1411">
        <v>2.2848676493850695E-2</v>
      </c>
    </row>
    <row r="1860" spans="19:27" x14ac:dyDescent="0.2">
      <c r="S1860" s="399"/>
      <c r="T1860" s="1401"/>
      <c r="W1860" s="864" t="str">
        <f t="shared" si="38"/>
        <v>1w</v>
      </c>
      <c r="X1860" s="1405">
        <f>_xll.qlCalendarAdvance(Calendar,X1859,W1860,"f",FALSE)</f>
        <v>52230</v>
      </c>
      <c r="Y1860" s="1404">
        <f>_xll.qlCalendarAdvance(Calendar,X1860,NDays&amp;"D")</f>
        <v>52230</v>
      </c>
      <c r="Z1860" s="1403">
        <v>2.2868861879073072E-2</v>
      </c>
      <c r="AA1860" s="1411">
        <v>2.2842845633442854E-2</v>
      </c>
    </row>
    <row r="1861" spans="19:27" x14ac:dyDescent="0.2">
      <c r="S1861" s="399"/>
      <c r="T1861" s="1401"/>
      <c r="W1861" s="864" t="str">
        <f t="shared" si="38"/>
        <v>1w</v>
      </c>
      <c r="X1861" s="1405">
        <f>_xll.qlCalendarAdvance(Calendar,X1860,W1861,"f",FALSE)</f>
        <v>52237</v>
      </c>
      <c r="Y1861" s="1404">
        <f>_xll.qlCalendarAdvance(Calendar,X1861,NDays&amp;"D")</f>
        <v>52237</v>
      </c>
      <c r="Z1861" s="1403">
        <v>2.2862541956908167E-2</v>
      </c>
      <c r="AA1861" s="1411">
        <v>2.2836991015776631E-2</v>
      </c>
    </row>
    <row r="1862" spans="19:27" x14ac:dyDescent="0.2">
      <c r="S1862" s="399"/>
      <c r="T1862" s="1401"/>
      <c r="W1862" s="864" t="str">
        <f t="shared" si="38"/>
        <v>1w</v>
      </c>
      <c r="X1862" s="1405">
        <f>_xll.qlCalendarAdvance(Calendar,X1861,W1862,"f",FALSE)</f>
        <v>52244</v>
      </c>
      <c r="Y1862" s="1404">
        <f>_xll.qlCalendarAdvance(Calendar,X1862,NDays&amp;"D")</f>
        <v>52244</v>
      </c>
      <c r="Z1862" s="1403">
        <v>2.2856478947756938E-2</v>
      </c>
      <c r="AA1862" s="1411">
        <v>2.2831112641014117E-2</v>
      </c>
    </row>
    <row r="1863" spans="19:27" x14ac:dyDescent="0.2">
      <c r="S1863" s="399"/>
      <c r="T1863" s="1401"/>
      <c r="W1863" s="864" t="str">
        <f t="shared" si="38"/>
        <v>1w</v>
      </c>
      <c r="X1863" s="1405">
        <f>_xll.qlCalendarAdvance(Calendar,X1862,W1863,"f",FALSE)</f>
        <v>52251</v>
      </c>
      <c r="Y1863" s="1404">
        <f>_xll.qlCalendarAdvance(Calendar,X1863,NDays&amp;"D")</f>
        <v>52251</v>
      </c>
      <c r="Z1863" s="1403">
        <v>2.2850392057987681E-2</v>
      </c>
      <c r="AA1863" s="1411">
        <v>2.2825210508912175E-2</v>
      </c>
    </row>
    <row r="1864" spans="19:27" x14ac:dyDescent="0.2">
      <c r="S1864" s="399"/>
      <c r="T1864" s="1401"/>
      <c r="W1864" s="864" t="str">
        <f t="shared" si="38"/>
        <v>1w</v>
      </c>
      <c r="X1864" s="1405">
        <f>_xll.qlCalendarAdvance(Calendar,X1863,W1864,"f",FALSE)</f>
        <v>52258</v>
      </c>
      <c r="Y1864" s="1404">
        <f>_xll.qlCalendarAdvance(Calendar,X1864,NDays&amp;"D")</f>
        <v>52258</v>
      </c>
      <c r="Z1864" s="1403">
        <v>2.284428128770756E-2</v>
      </c>
      <c r="AA1864" s="1411">
        <v>2.2819284619876035E-2</v>
      </c>
    </row>
    <row r="1865" spans="19:27" x14ac:dyDescent="0.2">
      <c r="S1865" s="399"/>
      <c r="T1865" s="1401"/>
      <c r="W1865" s="864" t="str">
        <f t="shared" si="38"/>
        <v>1w</v>
      </c>
      <c r="X1865" s="1405">
        <f>_xll.qlCalendarAdvance(Calendar,X1864,W1865,"f",FALSE)</f>
        <v>52265</v>
      </c>
      <c r="Y1865" s="1404">
        <f>_xll.qlCalendarAdvance(Calendar,X1865,NDays&amp;"D")</f>
        <v>52265</v>
      </c>
      <c r="Z1865" s="1403">
        <v>2.2838417001253424E-2</v>
      </c>
      <c r="AA1865" s="1411">
        <v>2.2813334973500465E-2</v>
      </c>
    </row>
    <row r="1866" spans="19:27" x14ac:dyDescent="0.2">
      <c r="S1866" s="399"/>
      <c r="T1866" s="1401"/>
      <c r="W1866" s="864" t="str">
        <f t="shared" si="38"/>
        <v>1w</v>
      </c>
      <c r="X1866" s="1405">
        <f>_xll.qlCalendarAdvance(Calendar,X1865,W1866,"f",FALSE)</f>
        <v>52272</v>
      </c>
      <c r="Y1866" s="1404">
        <f>_xll.qlCalendarAdvance(Calendar,X1866,NDays&amp;"D")</f>
        <v>52272</v>
      </c>
      <c r="Z1866" s="1403">
        <v>2.2831988106039765E-2</v>
      </c>
      <c r="AA1866" s="1411">
        <v>2.2807361570028606E-2</v>
      </c>
    </row>
    <row r="1867" spans="19:27" x14ac:dyDescent="0.2">
      <c r="S1867" s="399"/>
      <c r="T1867" s="1401"/>
      <c r="W1867" s="864" t="str">
        <f t="shared" si="38"/>
        <v>1w</v>
      </c>
      <c r="X1867" s="1405">
        <f>_xll.qlCalendarAdvance(Calendar,X1866,W1867,"f",FALSE)</f>
        <v>52279</v>
      </c>
      <c r="Y1867" s="1404">
        <f>_xll.qlCalendarAdvance(Calendar,X1867,NDays&amp;"D")</f>
        <v>52279</v>
      </c>
      <c r="Z1867" s="1403">
        <v>2.2825805694868216E-2</v>
      </c>
      <c r="AA1867" s="1411">
        <v>2.280136440937941E-2</v>
      </c>
    </row>
    <row r="1868" spans="19:27" x14ac:dyDescent="0.2">
      <c r="S1868" s="399"/>
      <c r="T1868" s="1401"/>
      <c r="W1868" s="864" t="str">
        <f t="shared" si="38"/>
        <v>1w</v>
      </c>
      <c r="X1868" s="1405">
        <f>_xll.qlCalendarAdvance(Calendar,X1867,W1868,"f",FALSE)</f>
        <v>52286</v>
      </c>
      <c r="Y1868" s="1404">
        <f>_xll.qlCalendarAdvance(Calendar,X1868,NDays&amp;"D")</f>
        <v>52286</v>
      </c>
      <c r="Z1868" s="1403">
        <v>2.2819863493580547E-2</v>
      </c>
      <c r="AA1868" s="1411">
        <v>2.2795343491633924E-2</v>
      </c>
    </row>
    <row r="1869" spans="19:27" x14ac:dyDescent="0.2">
      <c r="S1869" s="399"/>
      <c r="T1869" s="1401"/>
      <c r="W1869" s="864" t="str">
        <f t="shared" si="38"/>
        <v>1w</v>
      </c>
      <c r="X1869" s="1405">
        <f>_xll.qlCalendarAdvance(Calendar,X1868,W1869,"f",FALSE)</f>
        <v>52293</v>
      </c>
      <c r="Y1869" s="1404">
        <f>_xll.qlCalendarAdvance(Calendar,X1869,NDays&amp;"D")</f>
        <v>52293</v>
      </c>
      <c r="Z1869" s="1403">
        <v>2.281389303502137E-2</v>
      </c>
      <c r="AA1869" s="1411">
        <v>2.2789298816467962E-2</v>
      </c>
    </row>
    <row r="1870" spans="19:27" x14ac:dyDescent="0.2">
      <c r="S1870" s="399"/>
      <c r="T1870" s="1401"/>
      <c r="W1870" s="864" t="str">
        <f t="shared" si="38"/>
        <v>1w</v>
      </c>
      <c r="X1870" s="1405">
        <f>_xll.qlCalendarAdvance(Calendar,X1869,W1870,"f",FALSE)</f>
        <v>52300</v>
      </c>
      <c r="Y1870" s="1404">
        <f>_xll.qlCalendarAdvance(Calendar,X1870,NDays&amp;"D")</f>
        <v>52300</v>
      </c>
      <c r="Z1870" s="1403">
        <v>2.2807634792617035E-2</v>
      </c>
      <c r="AA1870" s="1411">
        <v>2.2783230384367803E-2</v>
      </c>
    </row>
    <row r="1871" spans="19:27" x14ac:dyDescent="0.2">
      <c r="S1871" s="399"/>
      <c r="T1871" s="1401"/>
      <c r="W1871" s="864" t="str">
        <f t="shared" si="38"/>
        <v>1w</v>
      </c>
      <c r="X1871" s="1405">
        <f>_xll.qlCalendarAdvance(Calendar,X1870,W1871,"f",FALSE)</f>
        <v>52307</v>
      </c>
      <c r="Y1871" s="1404">
        <f>_xll.qlCalendarAdvance(Calendar,X1871,NDays&amp;"D")</f>
        <v>52307</v>
      </c>
      <c r="Z1871" s="1403">
        <v>2.2801352667715789E-2</v>
      </c>
      <c r="AA1871" s="1411">
        <v>2.2777138195090307E-2</v>
      </c>
    </row>
    <row r="1872" spans="19:27" x14ac:dyDescent="0.2">
      <c r="S1872" s="399"/>
      <c r="T1872" s="1401"/>
      <c r="W1872" s="864" t="str">
        <f t="shared" si="38"/>
        <v>1w</v>
      </c>
      <c r="X1872" s="1405">
        <f>_xll.qlCalendarAdvance(Calendar,X1871,W1872,"f",FALSE)</f>
        <v>52314</v>
      </c>
      <c r="Y1872" s="1404">
        <f>_xll.qlCalendarAdvance(Calendar,X1872,NDays&amp;"D")</f>
        <v>52314</v>
      </c>
      <c r="Z1872" s="1403">
        <v>2.279504666042775E-2</v>
      </c>
      <c r="AA1872" s="1411">
        <v>2.2771022248473383E-2</v>
      </c>
    </row>
    <row r="1873" spans="19:27" x14ac:dyDescent="0.2">
      <c r="S1873" s="399"/>
      <c r="T1873" s="1401"/>
      <c r="W1873" s="864" t="str">
        <f t="shared" si="38"/>
        <v>1w</v>
      </c>
      <c r="X1873" s="1405">
        <f>_xll.qlCalendarAdvance(Calendar,X1872,W1873,"f",FALSE)</f>
        <v>52321</v>
      </c>
      <c r="Y1873" s="1404">
        <f>_xll.qlCalendarAdvance(Calendar,X1873,NDays&amp;"D")</f>
        <v>52321</v>
      </c>
      <c r="Z1873" s="1403">
        <v>2.278846335534792E-2</v>
      </c>
      <c r="AA1873" s="1411">
        <v>2.276488254492226E-2</v>
      </c>
    </row>
    <row r="1874" spans="19:27" x14ac:dyDescent="0.2">
      <c r="S1874" s="399"/>
      <c r="T1874" s="1401"/>
      <c r="W1874" s="864" t="str">
        <f t="shared" si="38"/>
        <v>1w</v>
      </c>
      <c r="X1874" s="1405">
        <f>_xll.qlCalendarAdvance(Calendar,X1873,W1874,"f",FALSE)</f>
        <v>52328</v>
      </c>
      <c r="Y1874" s="1404">
        <f>_xll.qlCalendarAdvance(Calendar,X1874,NDays&amp;"D")</f>
        <v>52328</v>
      </c>
      <c r="Z1874" s="1403">
        <v>2.2782111684885864E-2</v>
      </c>
      <c r="AA1874" s="1411">
        <v>2.2758719084031709E-2</v>
      </c>
    </row>
    <row r="1875" spans="19:27" x14ac:dyDescent="0.2">
      <c r="S1875" s="399"/>
      <c r="T1875" s="1401"/>
      <c r="W1875" s="864" t="str">
        <f t="shared" si="38"/>
        <v>1w</v>
      </c>
      <c r="X1875" s="1405">
        <f>_xll.qlCalendarAdvance(Calendar,X1874,W1875,"f",FALSE)</f>
        <v>52335</v>
      </c>
      <c r="Y1875" s="1404">
        <f>_xll.qlCalendarAdvance(Calendar,X1875,NDays&amp;"D")</f>
        <v>52335</v>
      </c>
      <c r="Z1875" s="1403">
        <v>2.277573613374886E-2</v>
      </c>
      <c r="AA1875" s="1411">
        <v>2.2752531866044867E-2</v>
      </c>
    </row>
    <row r="1876" spans="19:27" x14ac:dyDescent="0.2">
      <c r="S1876" s="399"/>
      <c r="T1876" s="1401"/>
      <c r="W1876" s="864" t="str">
        <f t="shared" si="38"/>
        <v>1w</v>
      </c>
      <c r="X1876" s="1405">
        <f>_xll.qlCalendarAdvance(Calendar,X1875,W1876,"f",FALSE)</f>
        <v>52342</v>
      </c>
      <c r="Y1876" s="1404">
        <f>_xll.qlCalendarAdvance(Calendar,X1876,NDays&amp;"D")</f>
        <v>52342</v>
      </c>
      <c r="Z1876" s="1403">
        <v>2.2769336702049128E-2</v>
      </c>
      <c r="AA1876" s="1411">
        <v>2.2746320890880689E-2</v>
      </c>
    </row>
    <row r="1877" spans="19:27" x14ac:dyDescent="0.2">
      <c r="S1877" s="399"/>
      <c r="T1877" s="1401"/>
      <c r="W1877" s="864" t="str">
        <f t="shared" si="38"/>
        <v>1w</v>
      </c>
      <c r="X1877" s="1405">
        <f>_xll.qlCalendarAdvance(Calendar,X1876,W1877,"f",FALSE)</f>
        <v>52349</v>
      </c>
      <c r="Y1877" s="1404">
        <f>_xll.qlCalendarAdvance(Calendar,X1877,NDays&amp;"D")</f>
        <v>52349</v>
      </c>
      <c r="Z1877" s="1403">
        <v>2.2762913389899775E-2</v>
      </c>
      <c r="AA1877" s="1411">
        <v>2.2740086158620221E-2</v>
      </c>
    </row>
    <row r="1878" spans="19:27" x14ac:dyDescent="0.2">
      <c r="S1878" s="399"/>
      <c r="T1878" s="1401"/>
      <c r="W1878" s="864" t="str">
        <f t="shared" si="38"/>
        <v>1w</v>
      </c>
      <c r="X1878" s="1405">
        <f>_xll.qlCalendarAdvance(Calendar,X1877,W1878,"f",FALSE)</f>
        <v>52356</v>
      </c>
      <c r="Y1878" s="1404">
        <f>_xll.qlCalendarAdvance(Calendar,X1878,NDays&amp;"D")</f>
        <v>52356</v>
      </c>
      <c r="Z1878" s="1403">
        <v>2.2756709092999781E-2</v>
      </c>
      <c r="AA1878" s="1411">
        <v>2.2733827669182416E-2</v>
      </c>
    </row>
    <row r="1879" spans="19:27" x14ac:dyDescent="0.2">
      <c r="S1879" s="399"/>
      <c r="T1879" s="1401"/>
      <c r="W1879" s="864" t="str">
        <f t="shared" si="38"/>
        <v>1w</v>
      </c>
      <c r="X1879" s="1405">
        <f>_xll.qlCalendarAdvance(Calendar,X1878,W1879,"f",FALSE)</f>
        <v>52363</v>
      </c>
      <c r="Y1879" s="1404">
        <f>_xll.qlCalendarAdvance(Calendar,X1879,NDays&amp;"D")</f>
        <v>52363</v>
      </c>
      <c r="Z1879" s="1403">
        <v>2.2750235912213451E-2</v>
      </c>
      <c r="AA1879" s="1411">
        <v>2.2727545422486228E-2</v>
      </c>
    </row>
    <row r="1880" spans="19:27" x14ac:dyDescent="0.2">
      <c r="S1880" s="399"/>
      <c r="T1880" s="1401"/>
      <c r="W1880" s="864" t="str">
        <f t="shared" si="38"/>
        <v>1w</v>
      </c>
      <c r="X1880" s="1405">
        <f>_xll.qlCalendarAdvance(Calendar,X1879,W1880,"f",FALSE)</f>
        <v>52370</v>
      </c>
      <c r="Y1880" s="1404">
        <f>_xll.qlCalendarAdvance(Calendar,X1880,NDays&amp;"D")</f>
        <v>52370</v>
      </c>
      <c r="Z1880" s="1403">
        <v>2.2743738849961788E-2</v>
      </c>
      <c r="AA1880" s="1411">
        <v>2.2721239418855843E-2</v>
      </c>
    </row>
    <row r="1881" spans="19:27" x14ac:dyDescent="0.2">
      <c r="S1881" s="399"/>
      <c r="T1881" s="1401"/>
      <c r="W1881" s="864" t="str">
        <f t="shared" si="38"/>
        <v>1w</v>
      </c>
      <c r="X1881" s="1405">
        <f>_xll.qlCalendarAdvance(Calendar,X1880,W1881,"f",FALSE)</f>
        <v>52377</v>
      </c>
      <c r="Y1881" s="1404">
        <f>_xll.qlCalendarAdvance(Calendar,X1881,NDays&amp;"D")</f>
        <v>52377</v>
      </c>
      <c r="Z1881" s="1403">
        <v>2.2737217906360192E-2</v>
      </c>
      <c r="AA1881" s="1411">
        <v>2.2714909657886029E-2</v>
      </c>
    </row>
    <row r="1882" spans="19:27" x14ac:dyDescent="0.2">
      <c r="S1882" s="399"/>
      <c r="T1882" s="1401"/>
      <c r="W1882" s="864" t="str">
        <f t="shared" ref="W1882:W1945" si="39">W1881</f>
        <v>1w</v>
      </c>
      <c r="X1882" s="1405">
        <f>_xll.qlCalendarAdvance(Calendar,X1881,W1882,"f",FALSE)</f>
        <v>52384</v>
      </c>
      <c r="Y1882" s="1404">
        <f>_xll.qlCalendarAdvance(Calendar,X1882,NDays&amp;"D")</f>
        <v>52384</v>
      </c>
      <c r="Z1882" s="1403">
        <v>2.2730673081524953E-2</v>
      </c>
      <c r="AA1882" s="1411">
        <v>2.2708556139738878E-2</v>
      </c>
    </row>
    <row r="1883" spans="19:27" x14ac:dyDescent="0.2">
      <c r="S1883" s="399"/>
      <c r="T1883" s="1401"/>
      <c r="W1883" s="864" t="str">
        <f t="shared" si="39"/>
        <v>1w</v>
      </c>
      <c r="X1883" s="1405">
        <f>_xll.qlCalendarAdvance(Calendar,X1882,W1883,"f",FALSE)</f>
        <v>52391</v>
      </c>
      <c r="Y1883" s="1404">
        <f>_xll.qlCalendarAdvance(Calendar,X1883,NDays&amp;"D")</f>
        <v>52391</v>
      </c>
      <c r="Z1883" s="1403">
        <v>2.2724104375574115E-2</v>
      </c>
      <c r="AA1883" s="1411">
        <v>2.2702178864576483E-2</v>
      </c>
    </row>
    <row r="1884" spans="19:27" x14ac:dyDescent="0.2">
      <c r="S1884" s="399"/>
      <c r="T1884" s="1401"/>
      <c r="W1884" s="864" t="str">
        <f t="shared" si="39"/>
        <v>1w</v>
      </c>
      <c r="X1884" s="1405">
        <f>_xll.qlCalendarAdvance(Calendar,X1883,W1884,"f",FALSE)</f>
        <v>52398</v>
      </c>
      <c r="Y1884" s="1404">
        <f>_xll.qlCalendarAdvance(Calendar,X1884,NDays&amp;"D")</f>
        <v>52398</v>
      </c>
      <c r="Z1884" s="1403">
        <v>2.2717511788626608E-2</v>
      </c>
      <c r="AA1884" s="1411">
        <v>2.2695777832155706E-2</v>
      </c>
    </row>
    <row r="1885" spans="19:27" x14ac:dyDescent="0.2">
      <c r="S1885" s="399"/>
      <c r="T1885" s="1401"/>
      <c r="W1885" s="864" t="str">
        <f t="shared" si="39"/>
        <v>1w</v>
      </c>
      <c r="X1885" s="1405">
        <f>_xll.qlCalendarAdvance(Calendar,X1884,W1885,"f",FALSE)</f>
        <v>52405</v>
      </c>
      <c r="Y1885" s="1404">
        <f>_xll.qlCalendarAdvance(Calendar,X1885,NDays&amp;"D")</f>
        <v>52405</v>
      </c>
      <c r="Z1885" s="1403">
        <v>2.2710895320799587E-2</v>
      </c>
      <c r="AA1885" s="1411">
        <v>2.2689353042638638E-2</v>
      </c>
    </row>
    <row r="1886" spans="19:27" x14ac:dyDescent="0.2">
      <c r="S1886" s="399"/>
      <c r="T1886" s="1401"/>
      <c r="W1886" s="864" t="str">
        <f t="shared" si="39"/>
        <v>1w</v>
      </c>
      <c r="X1886" s="1405">
        <f>_xll.qlCalendarAdvance(Calendar,X1885,W1886,"f",FALSE)</f>
        <v>52412</v>
      </c>
      <c r="Y1886" s="1404">
        <f>_xll.qlCalendarAdvance(Calendar,X1886,NDays&amp;"D")</f>
        <v>52412</v>
      </c>
      <c r="Z1886" s="1403">
        <v>2.2704254972211988E-2</v>
      </c>
      <c r="AA1886" s="1411">
        <v>2.2682904495944234E-2</v>
      </c>
    </row>
    <row r="1887" spans="19:27" x14ac:dyDescent="0.2">
      <c r="S1887" s="399"/>
      <c r="T1887" s="1401"/>
      <c r="W1887" s="864" t="str">
        <f t="shared" si="39"/>
        <v>1w</v>
      </c>
      <c r="X1887" s="1405">
        <f>_xll.qlCalendarAdvance(Calendar,X1886,W1887,"f",FALSE)</f>
        <v>52419</v>
      </c>
      <c r="Y1887" s="1404">
        <f>_xll.qlCalendarAdvance(Calendar,X1887,NDays&amp;"D")</f>
        <v>52419</v>
      </c>
      <c r="Z1887" s="1403">
        <v>2.2697590742983612E-2</v>
      </c>
      <c r="AA1887" s="1411">
        <v>2.2676432192072493E-2</v>
      </c>
    </row>
    <row r="1888" spans="19:27" x14ac:dyDescent="0.2">
      <c r="S1888" s="399"/>
      <c r="T1888" s="1401"/>
      <c r="W1888" s="864" t="str">
        <f t="shared" si="39"/>
        <v>1w</v>
      </c>
      <c r="X1888" s="1405">
        <f>_xll.qlCalendarAdvance(Calendar,X1887,W1888,"f",FALSE)</f>
        <v>52426</v>
      </c>
      <c r="Y1888" s="1404">
        <f>_xll.qlCalendarAdvance(Calendar,X1888,NDays&amp;"D")</f>
        <v>52426</v>
      </c>
      <c r="Z1888" s="1403">
        <v>2.2690902633235151E-2</v>
      </c>
      <c r="AA1888" s="1411">
        <v>2.2669936131104462E-2</v>
      </c>
    </row>
    <row r="1889" spans="19:27" x14ac:dyDescent="0.2">
      <c r="S1889" s="399"/>
      <c r="T1889" s="1401"/>
      <c r="W1889" s="864" t="str">
        <f t="shared" si="39"/>
        <v>1w</v>
      </c>
      <c r="X1889" s="1405">
        <f>_xll.qlCalendarAdvance(Calendar,X1888,W1889,"f",FALSE)</f>
        <v>52433</v>
      </c>
      <c r="Y1889" s="1404">
        <f>_xll.qlCalendarAdvance(Calendar,X1889,NDays&amp;"D")</f>
        <v>52433</v>
      </c>
      <c r="Z1889" s="1403">
        <v>2.2684190643085533E-2</v>
      </c>
      <c r="AA1889" s="1411">
        <v>2.2663416313040141E-2</v>
      </c>
    </row>
    <row r="1890" spans="19:27" x14ac:dyDescent="0.2">
      <c r="S1890" s="399"/>
      <c r="T1890" s="1401"/>
      <c r="W1890" s="864" t="str">
        <f t="shared" si="39"/>
        <v>1w</v>
      </c>
      <c r="X1890" s="1405">
        <f>_xll.qlCalendarAdvance(Calendar,X1889,W1890,"f",FALSE)</f>
        <v>52440</v>
      </c>
      <c r="Y1890" s="1404">
        <f>_xll.qlCalendarAdvance(Calendar,X1890,NDays&amp;"D")</f>
        <v>52440</v>
      </c>
      <c r="Z1890" s="1403">
        <v>2.2677454772654562E-2</v>
      </c>
      <c r="AA1890" s="1411">
        <v>2.2656872737798484E-2</v>
      </c>
    </row>
    <row r="1891" spans="19:27" x14ac:dyDescent="0.2">
      <c r="S1891" s="399"/>
      <c r="T1891" s="1401"/>
      <c r="W1891" s="864" t="str">
        <f t="shared" si="39"/>
        <v>1w</v>
      </c>
      <c r="X1891" s="1405">
        <f>_xll.qlCalendarAdvance(Calendar,X1890,W1891,"f",FALSE)</f>
        <v>52447</v>
      </c>
      <c r="Y1891" s="1404">
        <f>_xll.qlCalendarAdvance(Calendar,X1891,NDays&amp;"D")</f>
        <v>52447</v>
      </c>
      <c r="Z1891" s="1403">
        <v>2.267069502206381E-2</v>
      </c>
      <c r="AA1891" s="1411">
        <v>2.2650305405460536E-2</v>
      </c>
    </row>
    <row r="1892" spans="19:27" x14ac:dyDescent="0.2">
      <c r="S1892" s="399"/>
      <c r="T1892" s="1401"/>
      <c r="W1892" s="864" t="str">
        <f t="shared" si="39"/>
        <v>1w</v>
      </c>
      <c r="X1892" s="1405">
        <f>_xll.qlCalendarAdvance(Calendar,X1891,W1892,"f",FALSE)</f>
        <v>52454</v>
      </c>
      <c r="Y1892" s="1404">
        <f>_xll.qlCalendarAdvance(Calendar,X1892,NDays&amp;"D")</f>
        <v>52454</v>
      </c>
      <c r="Z1892" s="1403">
        <v>2.2663911391435726E-2</v>
      </c>
      <c r="AA1892" s="1411">
        <v>2.2643714315864205E-2</v>
      </c>
    </row>
    <row r="1893" spans="19:27" x14ac:dyDescent="0.2">
      <c r="S1893" s="399"/>
      <c r="T1893" s="1401"/>
      <c r="W1893" s="864" t="str">
        <f t="shared" si="39"/>
        <v>1w</v>
      </c>
      <c r="X1893" s="1405">
        <f>_xll.qlCalendarAdvance(Calendar,X1892,W1893,"f",FALSE)</f>
        <v>52461</v>
      </c>
      <c r="Y1893" s="1404">
        <f>_xll.qlCalendarAdvance(Calendar,X1893,NDays&amp;"D")</f>
        <v>52461</v>
      </c>
      <c r="Z1893" s="1403">
        <v>2.2657103880890997E-2</v>
      </c>
      <c r="AA1893" s="1411">
        <v>2.2637099469171584E-2</v>
      </c>
    </row>
    <row r="1894" spans="19:27" x14ac:dyDescent="0.2">
      <c r="S1894" s="399"/>
      <c r="T1894" s="1401"/>
      <c r="W1894" s="864" t="str">
        <f t="shared" si="39"/>
        <v>1w</v>
      </c>
      <c r="X1894" s="1405">
        <f>_xll.qlCalendarAdvance(Calendar,X1893,W1894,"f",FALSE)</f>
        <v>52468</v>
      </c>
      <c r="Y1894" s="1404">
        <f>_xll.qlCalendarAdvance(Calendar,X1894,NDays&amp;"D")</f>
        <v>52468</v>
      </c>
      <c r="Z1894" s="1403">
        <v>2.2650272490552077E-2</v>
      </c>
      <c r="AA1894" s="1411">
        <v>2.263046086546372E-2</v>
      </c>
    </row>
    <row r="1895" spans="19:27" x14ac:dyDescent="0.2">
      <c r="S1895" s="399"/>
      <c r="T1895" s="1401"/>
      <c r="W1895" s="864" t="str">
        <f t="shared" si="39"/>
        <v>1w</v>
      </c>
      <c r="X1895" s="1405">
        <f>_xll.qlCalendarAdvance(Calendar,X1894,W1895,"f",FALSE)</f>
        <v>52475</v>
      </c>
      <c r="Y1895" s="1404">
        <f>_xll.qlCalendarAdvance(Calendar,X1895,NDays&amp;"D")</f>
        <v>52475</v>
      </c>
      <c r="Z1895" s="1403">
        <v>2.264321034659569E-2</v>
      </c>
      <c r="AA1895" s="1411">
        <v>2.2623798504497472E-2</v>
      </c>
    </row>
    <row r="1896" spans="19:27" x14ac:dyDescent="0.2">
      <c r="S1896" s="399"/>
      <c r="T1896" s="1401"/>
      <c r="W1896" s="864" t="str">
        <f t="shared" si="39"/>
        <v>1w</v>
      </c>
      <c r="X1896" s="1405">
        <f>_xll.qlCalendarAdvance(Calendar,X1895,W1896,"f",FALSE)</f>
        <v>52482</v>
      </c>
      <c r="Y1896" s="1404">
        <f>_xll.qlCalendarAdvance(Calendar,X1896,NDays&amp;"D")</f>
        <v>52482</v>
      </c>
      <c r="Z1896" s="1403">
        <v>2.2636333328081733E-2</v>
      </c>
      <c r="AA1896" s="1411">
        <v>2.2617112386434934E-2</v>
      </c>
    </row>
    <row r="1897" spans="19:27" x14ac:dyDescent="0.2">
      <c r="S1897" s="399"/>
      <c r="T1897" s="1401"/>
      <c r="W1897" s="864" t="str">
        <f t="shared" si="39"/>
        <v>1w</v>
      </c>
      <c r="X1897" s="1405">
        <f>_xll.qlCalendarAdvance(Calendar,X1896,W1897,"f",FALSE)</f>
        <v>52489</v>
      </c>
      <c r="Y1897" s="1404">
        <f>_xll.qlCalendarAdvance(Calendar,X1897,NDays&amp;"D")</f>
        <v>52489</v>
      </c>
      <c r="Z1897" s="1403">
        <v>2.2629432431481862E-2</v>
      </c>
      <c r="AA1897" s="1411">
        <v>2.2610402511276106E-2</v>
      </c>
    </row>
    <row r="1898" spans="19:27" x14ac:dyDescent="0.2">
      <c r="S1898" s="399"/>
      <c r="T1898" s="1401"/>
      <c r="W1898" s="864" t="str">
        <f t="shared" si="39"/>
        <v>1w</v>
      </c>
      <c r="X1898" s="1405">
        <f>_xll.qlCalendarAdvance(Calendar,X1897,W1898,"f",FALSE)</f>
        <v>52496</v>
      </c>
      <c r="Y1898" s="1404">
        <f>_xll.qlCalendarAdvance(Calendar,X1898,NDays&amp;"D")</f>
        <v>52496</v>
      </c>
      <c r="Z1898" s="1403">
        <v>2.2622507656918082E-2</v>
      </c>
      <c r="AA1898" s="1411">
        <v>2.2603668878939942E-2</v>
      </c>
    </row>
    <row r="1899" spans="19:27" x14ac:dyDescent="0.2">
      <c r="S1899" s="399"/>
      <c r="T1899" s="1401"/>
      <c r="W1899" s="864" t="str">
        <f t="shared" si="39"/>
        <v>1w</v>
      </c>
      <c r="X1899" s="1405">
        <f>_xll.qlCalendarAdvance(Calendar,X1898,W1899,"f",FALSE)</f>
        <v>52503</v>
      </c>
      <c r="Y1899" s="1404">
        <f>_xll.qlCalendarAdvance(Calendar,X1899,NDays&amp;"D")</f>
        <v>52503</v>
      </c>
      <c r="Z1899" s="1403">
        <v>2.2615559004515087E-2</v>
      </c>
      <c r="AA1899" s="1411">
        <v>2.2596911489426441E-2</v>
      </c>
    </row>
    <row r="1900" spans="19:27" x14ac:dyDescent="0.2">
      <c r="S1900" s="399"/>
      <c r="T1900" s="1401"/>
      <c r="W1900" s="864" t="str">
        <f t="shared" si="39"/>
        <v>1w</v>
      </c>
      <c r="X1900" s="1405">
        <f>_xll.qlCalendarAdvance(Calendar,X1899,W1900,"f",FALSE)</f>
        <v>52510</v>
      </c>
      <c r="Y1900" s="1404">
        <f>_xll.qlCalendarAdvance(Calendar,X1900,NDays&amp;"D")</f>
        <v>52510</v>
      </c>
      <c r="Z1900" s="1403">
        <v>2.260878267974618E-2</v>
      </c>
      <c r="AA1900" s="1411">
        <v>2.259013034281665E-2</v>
      </c>
    </row>
    <row r="1901" spans="19:27" x14ac:dyDescent="0.2">
      <c r="S1901" s="399"/>
      <c r="T1901" s="1401"/>
      <c r="W1901" s="864" t="str">
        <f t="shared" si="39"/>
        <v>1w</v>
      </c>
      <c r="X1901" s="1405">
        <f>_xll.qlCalendarAdvance(Calendar,X1900,W1901,"f",FALSE)</f>
        <v>52517</v>
      </c>
      <c r="Y1901" s="1404">
        <f>_xll.qlCalendarAdvance(Calendar,X1901,NDays&amp;"D")</f>
        <v>52517</v>
      </c>
      <c r="Z1901" s="1403">
        <v>2.2601784134307357E-2</v>
      </c>
      <c r="AA1901" s="1411">
        <v>2.2583325439029522E-2</v>
      </c>
    </row>
    <row r="1902" spans="19:27" x14ac:dyDescent="0.2">
      <c r="S1902" s="399"/>
      <c r="T1902" s="1401"/>
      <c r="W1902" s="864" t="str">
        <f t="shared" si="39"/>
        <v>1w</v>
      </c>
      <c r="X1902" s="1405">
        <f>_xll.qlCalendarAdvance(Calendar,X1901,W1902,"f",FALSE)</f>
        <v>52524</v>
      </c>
      <c r="Y1902" s="1404">
        <f>_xll.qlCalendarAdvance(Calendar,X1902,NDays&amp;"D")</f>
        <v>52524</v>
      </c>
      <c r="Z1902" s="1403">
        <v>2.2594761710068915E-2</v>
      </c>
      <c r="AA1902" s="1411">
        <v>2.2576496778227151E-2</v>
      </c>
    </row>
    <row r="1903" spans="19:27" x14ac:dyDescent="0.2">
      <c r="S1903" s="399"/>
      <c r="T1903" s="1401"/>
      <c r="W1903" s="864" t="str">
        <f t="shared" si="39"/>
        <v>1w</v>
      </c>
      <c r="X1903" s="1405">
        <f>_xll.qlCalendarAdvance(Calendar,X1902,W1903,"f",FALSE)</f>
        <v>52531</v>
      </c>
      <c r="Y1903" s="1404">
        <f>_xll.qlCalendarAdvance(Calendar,X1903,NDays&amp;"D")</f>
        <v>52531</v>
      </c>
      <c r="Z1903" s="1403">
        <v>2.2587715407157715E-2</v>
      </c>
      <c r="AA1903" s="1411">
        <v>2.2569644360247443E-2</v>
      </c>
    </row>
    <row r="1904" spans="19:27" x14ac:dyDescent="0.2">
      <c r="S1904" s="399"/>
      <c r="T1904" s="1401"/>
      <c r="W1904" s="864" t="str">
        <f t="shared" si="39"/>
        <v>1w</v>
      </c>
      <c r="X1904" s="1405">
        <f>_xll.qlCalendarAdvance(Calendar,X1903,W1904,"f",FALSE)</f>
        <v>52538</v>
      </c>
      <c r="Y1904" s="1404">
        <f>_xll.qlCalendarAdvance(Calendar,X1904,NDays&amp;"D")</f>
        <v>52538</v>
      </c>
      <c r="Z1904" s="1403">
        <v>2.2580645225696208E-2</v>
      </c>
      <c r="AA1904" s="1411">
        <v>2.2562768185090398E-2</v>
      </c>
    </row>
    <row r="1905" spans="19:27" x14ac:dyDescent="0.2">
      <c r="S1905" s="399"/>
      <c r="T1905" s="1401"/>
      <c r="W1905" s="864" t="str">
        <f t="shared" si="39"/>
        <v>1w</v>
      </c>
      <c r="X1905" s="1405">
        <f>_xll.qlCalendarAdvance(Calendar,X1904,W1905,"f",FALSE)</f>
        <v>52545</v>
      </c>
      <c r="Y1905" s="1404">
        <f>_xll.qlCalendarAdvance(Calendar,X1905,NDays&amp;"D")</f>
        <v>52545</v>
      </c>
      <c r="Z1905" s="1403">
        <v>2.257355116581565E-2</v>
      </c>
      <c r="AA1905" s="1411">
        <v>2.255586825291811E-2</v>
      </c>
    </row>
    <row r="1906" spans="19:27" x14ac:dyDescent="0.2">
      <c r="S1906" s="399"/>
      <c r="T1906" s="1401"/>
      <c r="W1906" s="864" t="str">
        <f t="shared" si="39"/>
        <v>1w</v>
      </c>
      <c r="X1906" s="1405">
        <f>_xll.qlCalendarAdvance(Calendar,X1905,W1906,"f",FALSE)</f>
        <v>52552</v>
      </c>
      <c r="Y1906" s="1404">
        <f>_xll.qlCalendarAdvance(Calendar,X1906,NDays&amp;"D")</f>
        <v>52552</v>
      </c>
      <c r="Z1906" s="1403">
        <v>2.2566433227641139E-2</v>
      </c>
      <c r="AA1906" s="1411">
        <v>2.2548944563568485E-2</v>
      </c>
    </row>
    <row r="1907" spans="19:27" x14ac:dyDescent="0.2">
      <c r="S1907" s="399"/>
      <c r="T1907" s="1401"/>
      <c r="W1907" s="864" t="str">
        <f t="shared" si="39"/>
        <v>1w</v>
      </c>
      <c r="X1907" s="1405">
        <f>_xll.qlCalendarAdvance(Calendar,X1906,W1907,"f",FALSE)</f>
        <v>52559</v>
      </c>
      <c r="Y1907" s="1404">
        <f>_xll.qlCalendarAdvance(Calendar,X1907,NDays&amp;"D")</f>
        <v>52559</v>
      </c>
      <c r="Z1907" s="1403">
        <v>2.2559291411300406E-2</v>
      </c>
      <c r="AA1907" s="1411">
        <v>2.2541997117041523E-2</v>
      </c>
    </row>
    <row r="1908" spans="19:27" x14ac:dyDescent="0.2">
      <c r="S1908" s="399"/>
      <c r="T1908" s="1401"/>
      <c r="W1908" s="864" t="str">
        <f t="shared" si="39"/>
        <v>1w</v>
      </c>
      <c r="X1908" s="1405">
        <f>_xll.qlCalendarAdvance(Calendar,X1907,W1908,"f",FALSE)</f>
        <v>52566</v>
      </c>
      <c r="Y1908" s="1404">
        <f>_xll.qlCalendarAdvance(Calendar,X1908,NDays&amp;"D")</f>
        <v>52566</v>
      </c>
      <c r="Z1908" s="1403">
        <v>2.25519466505666E-2</v>
      </c>
      <c r="AA1908" s="1411">
        <v>2.2535025913499318E-2</v>
      </c>
    </row>
    <row r="1909" spans="19:27" x14ac:dyDescent="0.2">
      <c r="S1909" s="399"/>
      <c r="T1909" s="1401"/>
      <c r="W1909" s="864" t="str">
        <f t="shared" si="39"/>
        <v>1w</v>
      </c>
      <c r="X1909" s="1405">
        <f>_xll.qlCalendarAdvance(Calendar,X1908,W1909,"f",FALSE)</f>
        <v>52573</v>
      </c>
      <c r="Y1909" s="1404">
        <f>_xll.qlCalendarAdvance(Calendar,X1909,NDays&amp;"D")</f>
        <v>52573</v>
      </c>
      <c r="Z1909" s="1403">
        <v>2.2544759226615831E-2</v>
      </c>
      <c r="AA1909" s="1411">
        <v>2.2528030952779776E-2</v>
      </c>
    </row>
    <row r="1910" spans="19:27" x14ac:dyDescent="0.2">
      <c r="S1910" s="399"/>
      <c r="T1910" s="1401"/>
      <c r="W1910" s="864" t="str">
        <f t="shared" si="39"/>
        <v>1w</v>
      </c>
      <c r="X1910" s="1405">
        <f>_xll.qlCalendarAdvance(Calendar,X1909,W1910,"f",FALSE)</f>
        <v>52580</v>
      </c>
      <c r="Y1910" s="1404">
        <f>_xll.qlCalendarAdvance(Calendar,X1910,NDays&amp;"D")</f>
        <v>52580</v>
      </c>
      <c r="Z1910" s="1403">
        <v>2.2537547926207196E-2</v>
      </c>
      <c r="AA1910" s="1411">
        <v>2.2521012234963944E-2</v>
      </c>
    </row>
    <row r="1911" spans="19:27" x14ac:dyDescent="0.2">
      <c r="S1911" s="399"/>
      <c r="T1911" s="1401"/>
      <c r="W1911" s="864" t="str">
        <f t="shared" si="39"/>
        <v>1w</v>
      </c>
      <c r="X1911" s="1405">
        <f>_xll.qlCalendarAdvance(Calendar,X1910,W1911,"f",FALSE)</f>
        <v>52587</v>
      </c>
      <c r="Y1911" s="1404">
        <f>_xll.qlCalendarAdvance(Calendar,X1911,NDays&amp;"D")</f>
        <v>52587</v>
      </c>
      <c r="Z1911" s="1403">
        <v>2.2530312749468942E-2</v>
      </c>
      <c r="AA1911" s="1411">
        <v>2.2513969760132868E-2</v>
      </c>
    </row>
    <row r="1912" spans="19:27" x14ac:dyDescent="0.2">
      <c r="S1912" s="399"/>
      <c r="T1912" s="1401"/>
      <c r="W1912" s="864" t="str">
        <f t="shared" si="39"/>
        <v>1w</v>
      </c>
      <c r="X1912" s="1405">
        <f>_xll.qlCalendarAdvance(Calendar,X1911,W1912,"f",FALSE)</f>
        <v>52594</v>
      </c>
      <c r="Y1912" s="1404">
        <f>_xll.qlCalendarAdvance(Calendar,X1912,NDays&amp;"D")</f>
        <v>52594</v>
      </c>
      <c r="Z1912" s="1403">
        <v>2.2523053696526647E-2</v>
      </c>
      <c r="AA1912" s="1411">
        <v>2.2506903528043409E-2</v>
      </c>
    </row>
    <row r="1913" spans="19:27" x14ac:dyDescent="0.2">
      <c r="S1913" s="399"/>
      <c r="T1913" s="1401"/>
      <c r="W1913" s="864" t="str">
        <f t="shared" si="39"/>
        <v>1w</v>
      </c>
      <c r="X1913" s="1405">
        <f>_xll.qlCalendarAdvance(Calendar,X1912,W1913,"f",FALSE)</f>
        <v>52601</v>
      </c>
      <c r="Y1913" s="1404">
        <f>_xll.qlCalendarAdvance(Calendar,X1913,NDays&amp;"D")</f>
        <v>52601</v>
      </c>
      <c r="Z1913" s="1403">
        <v>2.2515770767509446E-2</v>
      </c>
      <c r="AA1913" s="1411">
        <v>2.249981353885766E-2</v>
      </c>
    </row>
    <row r="1914" spans="19:27" x14ac:dyDescent="0.2">
      <c r="S1914" s="399"/>
      <c r="T1914" s="1401"/>
      <c r="W1914" s="864" t="str">
        <f t="shared" si="39"/>
        <v>1w</v>
      </c>
      <c r="X1914" s="1405">
        <f>_xll.qlCalendarAdvance(Calendar,X1913,W1914,"f",FALSE)</f>
        <v>52608</v>
      </c>
      <c r="Y1914" s="1404">
        <f>_xll.qlCalendarAdvance(Calendar,X1914,NDays&amp;"D")</f>
        <v>52608</v>
      </c>
      <c r="Z1914" s="1403">
        <v>2.2508463962549158E-2</v>
      </c>
      <c r="AA1914" s="1411">
        <v>2.2492699792575621E-2</v>
      </c>
    </row>
    <row r="1915" spans="19:27" x14ac:dyDescent="0.2">
      <c r="S1915" s="399"/>
      <c r="T1915" s="1401"/>
      <c r="W1915" s="864" t="str">
        <f t="shared" si="39"/>
        <v>1w</v>
      </c>
      <c r="X1915" s="1405">
        <f>_xll.qlCalendarAdvance(Calendar,X1914,W1915,"f",FALSE)</f>
        <v>52615</v>
      </c>
      <c r="Y1915" s="1404">
        <f>_xll.qlCalendarAdvance(Calendar,X1915,NDays&amp;"D")</f>
        <v>52615</v>
      </c>
      <c r="Z1915" s="1403">
        <v>2.2501133281774027E-2</v>
      </c>
      <c r="AA1915" s="1411">
        <v>2.2485562289197292E-2</v>
      </c>
    </row>
    <row r="1916" spans="19:27" x14ac:dyDescent="0.2">
      <c r="S1916" s="399"/>
      <c r="T1916" s="1401"/>
      <c r="W1916" s="864" t="str">
        <f t="shared" si="39"/>
        <v>1w</v>
      </c>
      <c r="X1916" s="1405">
        <f>_xll.qlCalendarAdvance(Calendar,X1915,W1916,"f",FALSE)</f>
        <v>52622</v>
      </c>
      <c r="Y1916" s="1404">
        <f>_xll.qlCalendarAdvance(Calendar,X1916,NDays&amp;"D")</f>
        <v>52622</v>
      </c>
      <c r="Z1916" s="1403">
        <v>2.2493778725314974E-2</v>
      </c>
      <c r="AA1916" s="1411">
        <v>2.2478401028722672E-2</v>
      </c>
    </row>
    <row r="1917" spans="19:27" x14ac:dyDescent="0.2">
      <c r="S1917" s="399"/>
      <c r="T1917" s="1401"/>
      <c r="W1917" s="864" t="str">
        <f t="shared" si="39"/>
        <v>1w</v>
      </c>
      <c r="X1917" s="1405">
        <f>_xll.qlCalendarAdvance(Calendar,X1916,W1917,"f",FALSE)</f>
        <v>52629</v>
      </c>
      <c r="Y1917" s="1404">
        <f>_xll.qlCalendarAdvance(Calendar,X1917,NDays&amp;"D")</f>
        <v>52629</v>
      </c>
      <c r="Z1917" s="1403">
        <v>2.2486400293302032E-2</v>
      </c>
      <c r="AA1917" s="1411">
        <v>2.2471216011151762E-2</v>
      </c>
    </row>
    <row r="1918" spans="19:27" x14ac:dyDescent="0.2">
      <c r="S1918" s="399"/>
      <c r="T1918" s="1401"/>
      <c r="W1918" s="864" t="str">
        <f t="shared" si="39"/>
        <v>1w</v>
      </c>
      <c r="X1918" s="1405">
        <f>_xll.qlCalendarAdvance(Calendar,X1917,W1918,"f",FALSE)</f>
        <v>52636</v>
      </c>
      <c r="Y1918" s="1404">
        <f>_xll.qlCalendarAdvance(Calendar,X1918,NDays&amp;"D")</f>
        <v>52636</v>
      </c>
      <c r="Z1918" s="1403">
        <v>2.2478840262469713E-2</v>
      </c>
      <c r="AA1918" s="1411">
        <v>2.2464007236484562E-2</v>
      </c>
    </row>
    <row r="1919" spans="19:27" x14ac:dyDescent="0.2">
      <c r="S1919" s="399"/>
      <c r="T1919" s="1401"/>
      <c r="W1919" s="864" t="str">
        <f t="shared" si="39"/>
        <v>1w</v>
      </c>
      <c r="X1919" s="1405">
        <f>_xll.qlCalendarAdvance(Calendar,X1918,W1919,"f",FALSE)</f>
        <v>52643</v>
      </c>
      <c r="Y1919" s="1404">
        <f>_xll.qlCalendarAdvance(Calendar,X1919,NDays&amp;"D")</f>
        <v>52643</v>
      </c>
      <c r="Z1919" s="1403">
        <v>2.2471416241000738E-2</v>
      </c>
      <c r="AA1919" s="1411">
        <v>2.2456774704640026E-2</v>
      </c>
    </row>
    <row r="1920" spans="19:27" x14ac:dyDescent="0.2">
      <c r="S1920" s="399"/>
      <c r="T1920" s="1401"/>
      <c r="W1920" s="864" t="str">
        <f t="shared" si="39"/>
        <v>1w</v>
      </c>
      <c r="X1920" s="1405">
        <f>_xll.qlCalendarAdvance(Calendar,X1919,W1920,"f",FALSE)</f>
        <v>52650</v>
      </c>
      <c r="Y1920" s="1404">
        <f>_xll.qlCalendarAdvance(Calendar,X1920,NDays&amp;"D")</f>
        <v>52650</v>
      </c>
      <c r="Z1920" s="1403">
        <v>2.2463968345678396E-2</v>
      </c>
      <c r="AA1920" s="1411">
        <v>2.2449518415699199E-2</v>
      </c>
    </row>
    <row r="1921" spans="19:27" x14ac:dyDescent="0.2">
      <c r="S1921" s="399"/>
      <c r="T1921" s="1401"/>
      <c r="W1921" s="864" t="str">
        <f t="shared" si="39"/>
        <v>1w</v>
      </c>
      <c r="X1921" s="1405">
        <f>_xll.qlCalendarAdvance(Calendar,X1920,W1921,"f",FALSE)</f>
        <v>52657</v>
      </c>
      <c r="Y1921" s="1404">
        <f>_xll.qlCalendarAdvance(Calendar,X1921,NDays&amp;"D")</f>
        <v>52657</v>
      </c>
      <c r="Z1921" s="1403">
        <v>2.2456798847762392E-2</v>
      </c>
      <c r="AA1921" s="1411">
        <v>2.2442238369743128E-2</v>
      </c>
    </row>
    <row r="1922" spans="19:27" x14ac:dyDescent="0.2">
      <c r="S1922" s="399"/>
      <c r="T1922" s="1401"/>
      <c r="W1922" s="864" t="str">
        <f t="shared" si="39"/>
        <v>1w</v>
      </c>
      <c r="X1922" s="1405">
        <f>_xll.qlCalendarAdvance(Calendar,X1921,W1922,"f",FALSE)</f>
        <v>52664</v>
      </c>
      <c r="Y1922" s="1404">
        <f>_xll.qlCalendarAdvance(Calendar,X1922,NDays&amp;"D")</f>
        <v>52664</v>
      </c>
      <c r="Z1922" s="1403">
        <v>2.244929887457206E-2</v>
      </c>
      <c r="AA1922" s="1411">
        <v>2.2434934566690767E-2</v>
      </c>
    </row>
    <row r="1923" spans="19:27" x14ac:dyDescent="0.2">
      <c r="S1923" s="399"/>
      <c r="T1923" s="1401"/>
      <c r="W1923" s="864" t="str">
        <f t="shared" si="39"/>
        <v>1w</v>
      </c>
      <c r="X1923" s="1405">
        <f>_xll.qlCalendarAdvance(Calendar,X1922,W1923,"f",FALSE)</f>
        <v>52671</v>
      </c>
      <c r="Y1923" s="1404">
        <f>_xll.qlCalendarAdvance(Calendar,X1923,NDays&amp;"D")</f>
        <v>52671</v>
      </c>
      <c r="Z1923" s="1403">
        <v>2.2441775025318307E-2</v>
      </c>
      <c r="AA1923" s="1411">
        <v>2.2427607006542116E-2</v>
      </c>
    </row>
    <row r="1924" spans="19:27" x14ac:dyDescent="0.2">
      <c r="S1924" s="399"/>
      <c r="T1924" s="1401"/>
      <c r="W1924" s="864" t="str">
        <f t="shared" si="39"/>
        <v>1w</v>
      </c>
      <c r="X1924" s="1405">
        <f>_xll.qlCalendarAdvance(Calendar,X1923,W1924,"f",FALSE)</f>
        <v>52678</v>
      </c>
      <c r="Y1924" s="1404">
        <f>_xll.qlCalendarAdvance(Calendar,X1924,NDays&amp;"D")</f>
        <v>52678</v>
      </c>
      <c r="Z1924" s="1403">
        <v>2.2434227300136795E-2</v>
      </c>
      <c r="AA1924" s="1411">
        <v>2.2420255689135082E-2</v>
      </c>
    </row>
    <row r="1925" spans="19:27" x14ac:dyDescent="0.2">
      <c r="S1925" s="399"/>
      <c r="T1925" s="1401"/>
      <c r="W1925" s="864" t="str">
        <f t="shared" si="39"/>
        <v>1w</v>
      </c>
      <c r="X1925" s="1405">
        <f>_xll.qlCalendarAdvance(Calendar,X1924,W1925,"f",FALSE)</f>
        <v>52685</v>
      </c>
      <c r="Y1925" s="1404">
        <f>_xll.qlCalendarAdvance(Calendar,X1925,NDays&amp;"D")</f>
        <v>52685</v>
      </c>
      <c r="Z1925" s="1403">
        <v>2.2426655699165837E-2</v>
      </c>
      <c r="AA1925" s="1411">
        <v>2.2412880614712805E-2</v>
      </c>
    </row>
    <row r="1926" spans="19:27" x14ac:dyDescent="0.2">
      <c r="S1926" s="399"/>
      <c r="T1926" s="1401"/>
      <c r="W1926" s="864" t="str">
        <f t="shared" si="39"/>
        <v>1w</v>
      </c>
      <c r="X1926" s="1405">
        <f>_xll.qlCalendarAdvance(Calendar,X1925,W1926,"f",FALSE)</f>
        <v>52692</v>
      </c>
      <c r="Y1926" s="1404">
        <f>_xll.qlCalendarAdvance(Calendar,X1926,NDays&amp;"D")</f>
        <v>52692</v>
      </c>
      <c r="Z1926" s="1403">
        <v>2.2418920027038772E-2</v>
      </c>
      <c r="AA1926" s="1411">
        <v>2.2405481783356329E-2</v>
      </c>
    </row>
    <row r="1927" spans="19:27" x14ac:dyDescent="0.2">
      <c r="S1927" s="399"/>
      <c r="T1927" s="1401"/>
      <c r="W1927" s="864" t="str">
        <f t="shared" si="39"/>
        <v>1w</v>
      </c>
      <c r="X1927" s="1405">
        <f>_xll.qlCalendarAdvance(Calendar,X1926,W1927,"f",FALSE)</f>
        <v>52699</v>
      </c>
      <c r="Y1927" s="1404">
        <f>_xll.qlCalendarAdvance(Calendar,X1927,NDays&amp;"D")</f>
        <v>52699</v>
      </c>
      <c r="Z1927" s="1403">
        <v>2.2411302846768621E-2</v>
      </c>
      <c r="AA1927" s="1411">
        <v>2.2398059194741471E-2</v>
      </c>
    </row>
    <row r="1928" spans="19:27" x14ac:dyDescent="0.2">
      <c r="S1928" s="399"/>
      <c r="T1928" s="1401"/>
      <c r="W1928" s="864" t="str">
        <f t="shared" si="39"/>
        <v>1w</v>
      </c>
      <c r="X1928" s="1405">
        <f>_xll.qlCalendarAdvance(Calendar,X1927,W1928,"f",FALSE)</f>
        <v>52706</v>
      </c>
      <c r="Y1928" s="1404">
        <f>_xll.qlCalendarAdvance(Calendar,X1928,NDays&amp;"D")</f>
        <v>52706</v>
      </c>
      <c r="Z1928" s="1403">
        <v>2.2403661792410538E-2</v>
      </c>
      <c r="AA1928" s="1411">
        <v>2.2390612849030322E-2</v>
      </c>
    </row>
    <row r="1929" spans="19:27" x14ac:dyDescent="0.2">
      <c r="S1929" s="399"/>
      <c r="T1929" s="1401"/>
      <c r="W1929" s="864" t="str">
        <f t="shared" si="39"/>
        <v>1w</v>
      </c>
      <c r="X1929" s="1405">
        <f>_xll.qlCalendarAdvance(Calendar,X1928,W1929,"f",FALSE)</f>
        <v>52713</v>
      </c>
      <c r="Y1929" s="1404">
        <f>_xll.qlCalendarAdvance(Calendar,X1929,NDays&amp;"D")</f>
        <v>52713</v>
      </c>
      <c r="Z1929" s="1403">
        <v>2.2395996864099009E-2</v>
      </c>
      <c r="AA1929" s="1411">
        <v>2.238314274630393E-2</v>
      </c>
    </row>
    <row r="1930" spans="19:27" x14ac:dyDescent="0.2">
      <c r="S1930" s="399"/>
      <c r="T1930" s="1401"/>
      <c r="W1930" s="864" t="str">
        <f t="shared" si="39"/>
        <v>1w</v>
      </c>
      <c r="X1930" s="1405">
        <f>_xll.qlCalendarAdvance(Calendar,X1929,W1930,"f",FALSE)</f>
        <v>52720</v>
      </c>
      <c r="Y1930" s="1404">
        <f>_xll.qlCalendarAdvance(Calendar,X1930,NDays&amp;"D")</f>
        <v>52720</v>
      </c>
      <c r="Z1930" s="1403">
        <v>2.2388439562214906E-2</v>
      </c>
      <c r="AA1930" s="1411">
        <v>2.2375648886481248E-2</v>
      </c>
    </row>
    <row r="1931" spans="19:27" x14ac:dyDescent="0.2">
      <c r="S1931" s="399"/>
      <c r="T1931" s="1401"/>
      <c r="W1931" s="864" t="str">
        <f t="shared" si="39"/>
        <v>1w</v>
      </c>
      <c r="X1931" s="1405">
        <f>_xll.qlCalendarAdvance(Calendar,X1930,W1931,"f",FALSE)</f>
        <v>52727</v>
      </c>
      <c r="Y1931" s="1404">
        <f>_xll.qlCalendarAdvance(Calendar,X1931,NDays&amp;"D")</f>
        <v>52727</v>
      </c>
      <c r="Z1931" s="1403">
        <v>2.2380724709366775E-2</v>
      </c>
      <c r="AA1931" s="1411">
        <v>2.2368131269562275E-2</v>
      </c>
    </row>
    <row r="1932" spans="19:27" x14ac:dyDescent="0.2">
      <c r="S1932" s="399"/>
      <c r="T1932" s="1401"/>
      <c r="W1932" s="864" t="str">
        <f t="shared" si="39"/>
        <v>1w</v>
      </c>
      <c r="X1932" s="1405">
        <f>_xll.qlCalendarAdvance(Calendar,X1931,W1932,"f",FALSE)</f>
        <v>52734</v>
      </c>
      <c r="Y1932" s="1404">
        <f>_xll.qlCalendarAdvance(Calendar,X1932,NDays&amp;"D")</f>
        <v>52734</v>
      </c>
      <c r="Z1932" s="1403">
        <v>2.2372985981689415E-2</v>
      </c>
      <c r="AA1932" s="1411">
        <v>2.2360589895547012E-2</v>
      </c>
    </row>
    <row r="1933" spans="19:27" x14ac:dyDescent="0.2">
      <c r="S1933" s="399"/>
      <c r="T1933" s="1401"/>
      <c r="W1933" s="864" t="str">
        <f t="shared" si="39"/>
        <v>1w</v>
      </c>
      <c r="X1933" s="1405">
        <f>_xll.qlCalendarAdvance(Calendar,X1932,W1933,"f",FALSE)</f>
        <v>52741</v>
      </c>
      <c r="Y1933" s="1404">
        <f>_xll.qlCalendarAdvance(Calendar,X1933,NDays&amp;"D")</f>
        <v>52741</v>
      </c>
      <c r="Z1933" s="1403">
        <v>2.2365223379320256E-2</v>
      </c>
      <c r="AA1933" s="1411">
        <v>2.2353024764435458E-2</v>
      </c>
    </row>
    <row r="1934" spans="19:27" x14ac:dyDescent="0.2">
      <c r="S1934" s="399"/>
      <c r="T1934" s="1401"/>
      <c r="W1934" s="864" t="str">
        <f t="shared" si="39"/>
        <v>1w</v>
      </c>
      <c r="X1934" s="1405">
        <f>_xll.qlCalendarAdvance(Calendar,X1933,W1934,"f",FALSE)</f>
        <v>52748</v>
      </c>
      <c r="Y1934" s="1404">
        <f>_xll.qlCalendarAdvance(Calendar,X1934,NDays&amp;"D")</f>
        <v>52748</v>
      </c>
      <c r="Z1934" s="1403">
        <v>2.2357436902398484E-2</v>
      </c>
      <c r="AA1934" s="1411">
        <v>2.2345435876227615E-2</v>
      </c>
    </row>
    <row r="1935" spans="19:27" x14ac:dyDescent="0.2">
      <c r="S1935" s="399"/>
      <c r="T1935" s="1401"/>
      <c r="W1935" s="864" t="str">
        <f t="shared" si="39"/>
        <v>1w</v>
      </c>
      <c r="X1935" s="1405">
        <f>_xll.qlCalendarAdvance(Calendar,X1934,W1935,"f",FALSE)</f>
        <v>52755</v>
      </c>
      <c r="Y1935" s="1404">
        <f>_xll.qlCalendarAdvance(Calendar,X1935,NDays&amp;"D")</f>
        <v>52755</v>
      </c>
      <c r="Z1935" s="1403">
        <v>2.2349626551065049E-2</v>
      </c>
      <c r="AA1935" s="1411">
        <v>2.2337823231004528E-2</v>
      </c>
    </row>
    <row r="1936" spans="19:27" x14ac:dyDescent="0.2">
      <c r="S1936" s="399"/>
      <c r="T1936" s="1401"/>
      <c r="W1936" s="864" t="str">
        <f t="shared" si="39"/>
        <v>1w</v>
      </c>
      <c r="X1936" s="1405">
        <f>_xll.qlCalendarAdvance(Calendar,X1935,W1936,"f",FALSE)</f>
        <v>52762</v>
      </c>
      <c r="Y1936" s="1404">
        <f>_xll.qlCalendarAdvance(Calendar,X1936,NDays&amp;"D")</f>
        <v>52762</v>
      </c>
      <c r="Z1936" s="1403">
        <v>2.2341792325460019E-2</v>
      </c>
      <c r="AA1936" s="1411">
        <v>2.2330186828766196E-2</v>
      </c>
    </row>
    <row r="1937" spans="19:27" x14ac:dyDescent="0.2">
      <c r="S1937" s="399"/>
      <c r="T1937" s="1401"/>
      <c r="W1937" s="864" t="str">
        <f t="shared" si="39"/>
        <v>1w</v>
      </c>
      <c r="X1937" s="1405">
        <f>_xll.qlCalendarAdvance(Calendar,X1936,W1937,"f",FALSE)</f>
        <v>52769</v>
      </c>
      <c r="Y1937" s="1404">
        <f>_xll.qlCalendarAdvance(Calendar,X1937,NDays&amp;"D")</f>
        <v>52769</v>
      </c>
      <c r="Z1937" s="1403">
        <v>2.2333934225722586E-2</v>
      </c>
      <c r="AA1937" s="1411">
        <v>2.2322526669188436E-2</v>
      </c>
    </row>
    <row r="1938" spans="19:27" x14ac:dyDescent="0.2">
      <c r="S1938" s="399"/>
      <c r="T1938" s="1401"/>
      <c r="W1938" s="864" t="str">
        <f t="shared" si="39"/>
        <v>1w</v>
      </c>
      <c r="X1938" s="1405">
        <f>_xll.qlCalendarAdvance(Calendar,X1937,W1938,"f",FALSE)</f>
        <v>52776</v>
      </c>
      <c r="Y1938" s="1404">
        <f>_xll.qlCalendarAdvance(Calendar,X1938,NDays&amp;"D")</f>
        <v>52776</v>
      </c>
      <c r="Z1938" s="1403">
        <v>2.2326052251997221E-2</v>
      </c>
      <c r="AA1938" s="1411">
        <v>2.2314842752838571E-2</v>
      </c>
    </row>
    <row r="1939" spans="19:27" x14ac:dyDescent="0.2">
      <c r="S1939" s="399"/>
      <c r="T1939" s="1401"/>
      <c r="W1939" s="864" t="str">
        <f t="shared" si="39"/>
        <v>1w</v>
      </c>
      <c r="X1939" s="1405">
        <f>_xll.qlCalendarAdvance(Calendar,X1938,W1939,"f",FALSE)</f>
        <v>52783</v>
      </c>
      <c r="Y1939" s="1404">
        <f>_xll.qlCalendarAdvance(Calendar,X1939,NDays&amp;"D")</f>
        <v>52783</v>
      </c>
      <c r="Z1939" s="1403">
        <v>2.231814640442311E-2</v>
      </c>
      <c r="AA1939" s="1411">
        <v>2.2307135079230322E-2</v>
      </c>
    </row>
    <row r="1940" spans="19:27" x14ac:dyDescent="0.2">
      <c r="S1940" s="399"/>
      <c r="T1940" s="1401"/>
      <c r="W1940" s="864" t="str">
        <f t="shared" si="39"/>
        <v>1w</v>
      </c>
      <c r="X1940" s="1405">
        <f>_xll.qlCalendarAdvance(Calendar,X1939,W1940,"f",FALSE)</f>
        <v>52790</v>
      </c>
      <c r="Y1940" s="1404">
        <f>_xll.qlCalendarAdvance(Calendar,X1940,NDays&amp;"D")</f>
        <v>52790</v>
      </c>
      <c r="Z1940" s="1403">
        <v>2.2310216683141211E-2</v>
      </c>
      <c r="AA1940" s="1411">
        <v>2.229940364860683E-2</v>
      </c>
    </row>
    <row r="1941" spans="19:27" x14ac:dyDescent="0.2">
      <c r="S1941" s="399"/>
      <c r="T1941" s="1401"/>
      <c r="W1941" s="864" t="str">
        <f t="shared" si="39"/>
        <v>1w</v>
      </c>
      <c r="X1941" s="1405">
        <f>_xll.qlCalendarAdvance(Calendar,X1940,W1941,"f",FALSE)</f>
        <v>52797</v>
      </c>
      <c r="Y1941" s="1404">
        <f>_xll.qlCalendarAdvance(Calendar,X1941,NDays&amp;"D")</f>
        <v>52797</v>
      </c>
      <c r="Z1941" s="1403">
        <v>2.2302263088296869E-2</v>
      </c>
      <c r="AA1941" s="1411">
        <v>2.2291648460887048E-2</v>
      </c>
    </row>
    <row r="1942" spans="19:27" x14ac:dyDescent="0.2">
      <c r="S1942" s="399"/>
      <c r="T1942" s="1401"/>
      <c r="W1942" s="864" t="str">
        <f t="shared" si="39"/>
        <v>1w</v>
      </c>
      <c r="X1942" s="1405">
        <f>_xll.qlCalendarAdvance(Calendar,X1941,W1942,"f",FALSE)</f>
        <v>52804</v>
      </c>
      <c r="Y1942" s="1404">
        <f>_xll.qlCalendarAdvance(Calendar,X1942,NDays&amp;"D")</f>
        <v>52804</v>
      </c>
      <c r="Z1942" s="1403">
        <v>2.229428562003016E-2</v>
      </c>
      <c r="AA1942" s="1411">
        <v>2.2283869516070975E-2</v>
      </c>
    </row>
    <row r="1943" spans="19:27" x14ac:dyDescent="0.2">
      <c r="S1943" s="399"/>
      <c r="T1943" s="1401"/>
      <c r="W1943" s="864" t="str">
        <f t="shared" si="39"/>
        <v>1w</v>
      </c>
      <c r="X1943" s="1405">
        <f>_xll.qlCalendarAdvance(Calendar,X1942,W1943,"f",FALSE)</f>
        <v>52811</v>
      </c>
      <c r="Y1943" s="1404">
        <f>_xll.qlCalendarAdvance(Calendar,X1943,NDays&amp;"D")</f>
        <v>52811</v>
      </c>
      <c r="Z1943" s="1403">
        <v>2.2286284278486435E-2</v>
      </c>
      <c r="AA1943" s="1411">
        <v>2.2276066814239659E-2</v>
      </c>
    </row>
    <row r="1944" spans="19:27" x14ac:dyDescent="0.2">
      <c r="S1944" s="399"/>
      <c r="T1944" s="1401"/>
      <c r="W1944" s="864" t="str">
        <f t="shared" si="39"/>
        <v>1w</v>
      </c>
      <c r="X1944" s="1405">
        <f>_xll.qlCalendarAdvance(Calendar,X1943,W1944,"f",FALSE)</f>
        <v>52818</v>
      </c>
      <c r="Y1944" s="1404">
        <f>_xll.qlCalendarAdvance(Calendar,X1944,NDays&amp;"D")</f>
        <v>52818</v>
      </c>
      <c r="Z1944" s="1403">
        <v>2.2278259063807527E-2</v>
      </c>
      <c r="AA1944" s="1411">
        <v>2.2268240355393099E-2</v>
      </c>
    </row>
    <row r="1945" spans="19:27" x14ac:dyDescent="0.2">
      <c r="S1945" s="399"/>
      <c r="T1945" s="1401"/>
      <c r="W1945" s="864" t="str">
        <f t="shared" si="39"/>
        <v>1w</v>
      </c>
      <c r="X1945" s="1405">
        <f>_xll.qlCalendarAdvance(Calendar,X1944,W1945,"f",FALSE)</f>
        <v>52825</v>
      </c>
      <c r="Y1945" s="1404">
        <f>_xll.qlCalendarAdvance(Calendar,X1945,NDays&amp;"D")</f>
        <v>52825</v>
      </c>
      <c r="Z1945" s="1403">
        <v>2.2270209976139668E-2</v>
      </c>
      <c r="AA1945" s="1411">
        <v>2.2260390139369202E-2</v>
      </c>
    </row>
    <row r="1946" spans="19:27" x14ac:dyDescent="0.2">
      <c r="S1946" s="399"/>
      <c r="T1946" s="1401"/>
      <c r="W1946" s="864" t="str">
        <f t="shared" ref="W1946:W2009" si="40">W1945</f>
        <v>1w</v>
      </c>
      <c r="X1946" s="1405">
        <f>_xll.qlCalendarAdvance(Calendar,X1945,W1946,"f",FALSE)</f>
        <v>52832</v>
      </c>
      <c r="Y1946" s="1404">
        <f>_xll.qlCalendarAdvance(Calendar,X1946,NDays&amp;"D")</f>
        <v>52832</v>
      </c>
      <c r="Z1946" s="1403">
        <v>2.2262137015625579E-2</v>
      </c>
      <c r="AA1946" s="1411">
        <v>2.2252516166330061E-2</v>
      </c>
    </row>
    <row r="1947" spans="19:27" x14ac:dyDescent="0.2">
      <c r="S1947" s="399"/>
      <c r="T1947" s="1401"/>
      <c r="W1947" s="864" t="str">
        <f t="shared" si="40"/>
        <v>1w</v>
      </c>
      <c r="X1947" s="1405">
        <f>_xll.qlCalendarAdvance(Calendar,X1946,W1947,"f",FALSE)</f>
        <v>52839</v>
      </c>
      <c r="Y1947" s="1404">
        <f>_xll.qlCalendarAdvance(Calendar,X1947,NDays&amp;"D")</f>
        <v>52839</v>
      </c>
      <c r="Z1947" s="1403">
        <v>2.2254040182411484E-2</v>
      </c>
      <c r="AA1947" s="1411">
        <v>2.2244618436275676E-2</v>
      </c>
    </row>
    <row r="1948" spans="19:27" x14ac:dyDescent="0.2">
      <c r="S1948" s="399"/>
      <c r="T1948" s="1401"/>
      <c r="W1948" s="864" t="str">
        <f t="shared" si="40"/>
        <v>1w</v>
      </c>
      <c r="X1948" s="1405">
        <f>_xll.qlCalendarAdvance(Calendar,X1947,W1948,"f",FALSE)</f>
        <v>52846</v>
      </c>
      <c r="Y1948" s="1404">
        <f>_xll.qlCalendarAdvance(Calendar,X1948,NDays&amp;"D")</f>
        <v>52846</v>
      </c>
      <c r="Z1948" s="1403">
        <v>2.224582735879568E-2</v>
      </c>
      <c r="AA1948" s="1411">
        <v>2.2236696949125001E-2</v>
      </c>
    </row>
    <row r="1949" spans="19:27" x14ac:dyDescent="0.2">
      <c r="S1949" s="399"/>
      <c r="T1949" s="1401"/>
      <c r="W1949" s="864" t="str">
        <f t="shared" si="40"/>
        <v>1w</v>
      </c>
      <c r="X1949" s="1405">
        <f>_xll.qlCalendarAdvance(Calendar,X1948,W1949,"f",FALSE)</f>
        <v>52853</v>
      </c>
      <c r="Y1949" s="1404">
        <f>_xll.qlCalendarAdvance(Calendar,X1949,NDays&amp;"D")</f>
        <v>52853</v>
      </c>
      <c r="Z1949" s="1403">
        <v>2.2237684980586481E-2</v>
      </c>
      <c r="AA1949" s="1411">
        <v>2.222875170479699E-2</v>
      </c>
    </row>
    <row r="1950" spans="19:27" x14ac:dyDescent="0.2">
      <c r="S1950" s="399"/>
      <c r="T1950" s="1401"/>
      <c r="W1950" s="864" t="str">
        <f t="shared" si="40"/>
        <v>1w</v>
      </c>
      <c r="X1950" s="1405">
        <f>_xll.qlCalendarAdvance(Calendar,X1949,W1950,"f",FALSE)</f>
        <v>52860</v>
      </c>
      <c r="Y1950" s="1404">
        <f>_xll.qlCalendarAdvance(Calendar,X1950,NDays&amp;"D")</f>
        <v>52860</v>
      </c>
      <c r="Z1950" s="1403">
        <v>2.2229518731374454E-2</v>
      </c>
      <c r="AA1950" s="1411">
        <v>2.2220782703615827E-2</v>
      </c>
    </row>
    <row r="1951" spans="19:27" x14ac:dyDescent="0.2">
      <c r="S1951" s="399"/>
      <c r="T1951" s="1401"/>
      <c r="W1951" s="864" t="str">
        <f t="shared" si="40"/>
        <v>1w</v>
      </c>
      <c r="X1951" s="1405">
        <f>_xll.qlCalendarAdvance(Calendar,X1950,W1951,"f",FALSE)</f>
        <v>52867</v>
      </c>
      <c r="Y1951" s="1404">
        <f>_xll.qlCalendarAdvance(Calendar,X1951,NDays&amp;"D")</f>
        <v>52867</v>
      </c>
      <c r="Z1951" s="1403">
        <v>2.2221414125462205E-2</v>
      </c>
      <c r="AA1951" s="1411">
        <v>2.2212789945257327E-2</v>
      </c>
    </row>
    <row r="1952" spans="19:27" x14ac:dyDescent="0.2">
      <c r="S1952" s="399"/>
      <c r="T1952" s="1401"/>
      <c r="W1952" s="864" t="str">
        <f t="shared" si="40"/>
        <v>1w</v>
      </c>
      <c r="X1952" s="1405">
        <f>_xll.qlCalendarAdvance(Calendar,X1951,W1952,"f",FALSE)</f>
        <v>52874</v>
      </c>
      <c r="Y1952" s="1404">
        <f>_xll.qlCalendarAdvance(Calendar,X1952,NDays&amp;"D")</f>
        <v>52874</v>
      </c>
      <c r="Z1952" s="1403">
        <v>2.2213197930935479E-2</v>
      </c>
      <c r="AA1952" s="1411">
        <v>2.2204773429883584E-2</v>
      </c>
    </row>
    <row r="1953" spans="19:27" x14ac:dyDescent="0.2">
      <c r="S1953" s="399"/>
      <c r="T1953" s="1401"/>
      <c r="W1953" s="864" t="str">
        <f t="shared" si="40"/>
        <v>1w</v>
      </c>
      <c r="X1953" s="1405">
        <f>_xll.qlCalendarAdvance(Calendar,X1952,W1953,"f",FALSE)</f>
        <v>52881</v>
      </c>
      <c r="Y1953" s="1404">
        <f>_xll.qlCalendarAdvance(Calendar,X1953,NDays&amp;"D")</f>
        <v>52881</v>
      </c>
      <c r="Z1953" s="1403">
        <v>2.2204957864585283E-2</v>
      </c>
      <c r="AA1953" s="1411">
        <v>2.2196733157413551E-2</v>
      </c>
    </row>
    <row r="1954" spans="19:27" x14ac:dyDescent="0.2">
      <c r="S1954" s="399"/>
      <c r="T1954" s="1401"/>
      <c r="W1954" s="864" t="str">
        <f t="shared" si="40"/>
        <v>1w</v>
      </c>
      <c r="X1954" s="1405">
        <f>_xll.qlCalendarAdvance(Calendar,X1953,W1954,"f",FALSE)</f>
        <v>52888</v>
      </c>
      <c r="Y1954" s="1404">
        <f>_xll.qlCalendarAdvance(Calendar,X1954,NDays&amp;"D")</f>
        <v>52888</v>
      </c>
      <c r="Z1954" s="1403">
        <v>2.2196693926564027E-2</v>
      </c>
      <c r="AA1954" s="1411">
        <v>2.218866912800932E-2</v>
      </c>
    </row>
    <row r="1955" spans="19:27" x14ac:dyDescent="0.2">
      <c r="S1955" s="399"/>
      <c r="T1955" s="1401"/>
      <c r="W1955" s="864" t="str">
        <f t="shared" si="40"/>
        <v>1w</v>
      </c>
      <c r="X1955" s="1405">
        <f>_xll.qlCalendarAdvance(Calendar,X1954,W1955,"f",FALSE)</f>
        <v>52895</v>
      </c>
      <c r="Y1955" s="1404">
        <f>_xll.qlCalendarAdvance(Calendar,X1955,NDays&amp;"D")</f>
        <v>52895</v>
      </c>
      <c r="Z1955" s="1403">
        <v>2.2188406117015294E-2</v>
      </c>
      <c r="AA1955" s="1411">
        <v>2.2180581341427752E-2</v>
      </c>
    </row>
    <row r="1956" spans="19:27" x14ac:dyDescent="0.2">
      <c r="S1956" s="399"/>
      <c r="T1956" s="1401"/>
      <c r="W1956" s="864" t="str">
        <f t="shared" si="40"/>
        <v>1w</v>
      </c>
      <c r="X1956" s="1405">
        <f>_xll.qlCalendarAdvance(Calendar,X1955,W1956,"f",FALSE)</f>
        <v>52902</v>
      </c>
      <c r="Y1956" s="1404">
        <f>_xll.qlCalendarAdvance(Calendar,X1956,NDays&amp;"D")</f>
        <v>52902</v>
      </c>
      <c r="Z1956" s="1403">
        <v>2.2180094436090612E-2</v>
      </c>
      <c r="AA1956" s="1411">
        <v>2.217246979783094E-2</v>
      </c>
    </row>
    <row r="1957" spans="19:27" x14ac:dyDescent="0.2">
      <c r="S1957" s="399"/>
      <c r="T1957" s="1401"/>
      <c r="W1957" s="864" t="str">
        <f t="shared" si="40"/>
        <v>1w</v>
      </c>
      <c r="X1957" s="1405">
        <f>_xll.qlCalendarAdvance(Calendar,X1956,W1957,"f",FALSE)</f>
        <v>52909</v>
      </c>
      <c r="Y1957" s="1404">
        <f>_xll.qlCalendarAdvance(Calendar,X1957,NDays&amp;"D")</f>
        <v>52909</v>
      </c>
      <c r="Z1957" s="1403">
        <v>2.2171758883939741E-2</v>
      </c>
      <c r="AA1957" s="1411">
        <v>2.2164334497218885E-2</v>
      </c>
    </row>
    <row r="1958" spans="19:27" x14ac:dyDescent="0.2">
      <c r="S1958" s="399"/>
      <c r="T1958" s="1401"/>
      <c r="W1958" s="864" t="str">
        <f t="shared" si="40"/>
        <v>1w</v>
      </c>
      <c r="X1958" s="1405">
        <f>_xll.qlCalendarAdvance(Calendar,X1957,W1958,"f",FALSE)</f>
        <v>52916</v>
      </c>
      <c r="Y1958" s="1404">
        <f>_xll.qlCalendarAdvance(Calendar,X1958,NDays&amp;"D")</f>
        <v>52916</v>
      </c>
      <c r="Z1958" s="1403">
        <v>2.2163399460710675E-2</v>
      </c>
      <c r="AA1958" s="1411">
        <v>2.2156175439510539E-2</v>
      </c>
    </row>
    <row r="1959" spans="19:27" x14ac:dyDescent="0.2">
      <c r="S1959" s="399"/>
      <c r="T1959" s="1401"/>
      <c r="W1959" s="864" t="str">
        <f t="shared" si="40"/>
        <v>1w</v>
      </c>
      <c r="X1959" s="1405">
        <f>_xll.qlCalendarAdvance(Calendar,X1958,W1959,"f",FALSE)</f>
        <v>52923</v>
      </c>
      <c r="Y1959" s="1404">
        <f>_xll.qlCalendarAdvance(Calendar,X1959,NDays&amp;"D")</f>
        <v>52923</v>
      </c>
      <c r="Z1959" s="1403">
        <v>2.2155016166554055E-2</v>
      </c>
      <c r="AA1959" s="1411">
        <v>2.214799262478695E-2</v>
      </c>
    </row>
    <row r="1960" spans="19:27" x14ac:dyDescent="0.2">
      <c r="S1960" s="399"/>
      <c r="T1960" s="1401"/>
      <c r="W1960" s="864" t="str">
        <f t="shared" si="40"/>
        <v>1w</v>
      </c>
      <c r="X1960" s="1405">
        <f>_xll.qlCalendarAdvance(Calendar,X1959,W1960,"f",FALSE)</f>
        <v>52930</v>
      </c>
      <c r="Y1960" s="1404">
        <f>_xll.qlCalendarAdvance(Calendar,X1960,NDays&amp;"D")</f>
        <v>52930</v>
      </c>
      <c r="Z1960" s="1403">
        <v>2.2146543366136754E-2</v>
      </c>
      <c r="AA1960" s="1411">
        <v>2.2139786053048116E-2</v>
      </c>
    </row>
    <row r="1961" spans="19:27" x14ac:dyDescent="0.2">
      <c r="S1961" s="399"/>
      <c r="T1961" s="1401"/>
      <c r="W1961" s="864" t="str">
        <f t="shared" si="40"/>
        <v>1w</v>
      </c>
      <c r="X1961" s="1405">
        <f>_xll.qlCalendarAdvance(Calendar,X1960,W1961,"f",FALSE)</f>
        <v>52937</v>
      </c>
      <c r="Y1961" s="1404">
        <f>_xll.qlCalendarAdvance(Calendar,X1961,NDays&amp;"D")</f>
        <v>52937</v>
      </c>
      <c r="Z1961" s="1403">
        <v>2.2138050916273043E-2</v>
      </c>
      <c r="AA1961" s="1411">
        <v>2.2131555724212992E-2</v>
      </c>
    </row>
    <row r="1962" spans="19:27" x14ac:dyDescent="0.2">
      <c r="S1962" s="399"/>
      <c r="T1962" s="1401"/>
      <c r="W1962" s="864" t="str">
        <f t="shared" si="40"/>
        <v>1w</v>
      </c>
      <c r="X1962" s="1405">
        <f>_xll.qlCalendarAdvance(Calendar,X1961,W1962,"f",FALSE)</f>
        <v>52944</v>
      </c>
      <c r="Y1962" s="1404">
        <f>_xll.qlCalendarAdvance(Calendar,X1962,NDays&amp;"D")</f>
        <v>52944</v>
      </c>
      <c r="Z1962" s="1403">
        <v>2.2129600442442967E-2</v>
      </c>
      <c r="AA1962" s="1411">
        <v>2.2123301638443671E-2</v>
      </c>
    </row>
    <row r="1963" spans="19:27" x14ac:dyDescent="0.2">
      <c r="S1963" s="399"/>
      <c r="T1963" s="1401"/>
      <c r="W1963" s="864" t="str">
        <f t="shared" si="40"/>
        <v>1w</v>
      </c>
      <c r="X1963" s="1405">
        <f>_xll.qlCalendarAdvance(Calendar,X1962,W1963,"f",FALSE)</f>
        <v>52951</v>
      </c>
      <c r="Y1963" s="1404">
        <f>_xll.qlCalendarAdvance(Calendar,X1963,NDays&amp;"D")</f>
        <v>52951</v>
      </c>
      <c r="Z1963" s="1403">
        <v>2.212112610076326E-2</v>
      </c>
      <c r="AA1963" s="1411">
        <v>2.2115023795497013E-2</v>
      </c>
    </row>
    <row r="1964" spans="19:27" x14ac:dyDescent="0.2">
      <c r="S1964" s="399"/>
      <c r="T1964" s="1401"/>
      <c r="W1964" s="864" t="str">
        <f t="shared" si="40"/>
        <v>1w</v>
      </c>
      <c r="X1964" s="1405">
        <f>_xll.qlCalendarAdvance(Calendar,X1963,W1964,"f",FALSE)</f>
        <v>52959</v>
      </c>
      <c r="Y1964" s="1404">
        <f>_xll.qlCalendarAdvance(Calendar,X1964,NDays&amp;"D")</f>
        <v>52959</v>
      </c>
      <c r="Z1964" s="1403">
        <v>2.211141191309882E-2</v>
      </c>
      <c r="AA1964" s="1411">
        <v>2.2105534313408004E-2</v>
      </c>
    </row>
    <row r="1965" spans="19:27" x14ac:dyDescent="0.2">
      <c r="S1965" s="399"/>
      <c r="T1965" s="1401"/>
      <c r="W1965" s="864" t="str">
        <f t="shared" si="40"/>
        <v>1w</v>
      </c>
      <c r="X1965" s="1405">
        <f>_xll.qlCalendarAdvance(Calendar,X1964,W1965,"f",FALSE)</f>
        <v>52966</v>
      </c>
      <c r="Y1965" s="1404">
        <f>_xll.qlCalendarAdvance(Calendar,X1965,NDays&amp;"D")</f>
        <v>52966</v>
      </c>
      <c r="Z1965" s="1403">
        <v>2.2102886426533255E-2</v>
      </c>
      <c r="AA1965" s="1411">
        <v>2.209720556261785E-2</v>
      </c>
    </row>
    <row r="1966" spans="19:27" x14ac:dyDescent="0.2">
      <c r="S1966" s="399"/>
      <c r="T1966" s="1401"/>
      <c r="W1966" s="864" t="str">
        <f t="shared" si="40"/>
        <v>1w</v>
      </c>
      <c r="X1966" s="1405">
        <f>_xll.qlCalendarAdvance(Calendar,X1965,W1966,"f",FALSE)</f>
        <v>52973</v>
      </c>
      <c r="Y1966" s="1404">
        <f>_xll.qlCalendarAdvance(Calendar,X1966,NDays&amp;"D")</f>
        <v>52973</v>
      </c>
      <c r="Z1966" s="1403">
        <v>2.2094337072588122E-2</v>
      </c>
      <c r="AA1966" s="1411">
        <v>2.2088853054812452E-2</v>
      </c>
    </row>
    <row r="1967" spans="19:27" x14ac:dyDescent="0.2">
      <c r="S1967" s="399"/>
      <c r="T1967" s="1401"/>
      <c r="W1967" s="864" t="str">
        <f t="shared" si="40"/>
        <v>1w</v>
      </c>
      <c r="X1967" s="1405">
        <f>_xll.qlCalendarAdvance(Calendar,X1966,W1967,"f",FALSE)</f>
        <v>52980</v>
      </c>
      <c r="Y1967" s="1404">
        <f>_xll.qlCalendarAdvance(Calendar,X1967,NDays&amp;"D")</f>
        <v>52980</v>
      </c>
      <c r="Z1967" s="1403">
        <v>2.2085763851413809E-2</v>
      </c>
      <c r="AA1967" s="1411">
        <v>2.2080476789910763E-2</v>
      </c>
    </row>
    <row r="1968" spans="19:27" x14ac:dyDescent="0.2">
      <c r="S1968" s="399"/>
      <c r="T1968" s="1401"/>
      <c r="W1968" s="864" t="str">
        <f t="shared" si="40"/>
        <v>1w</v>
      </c>
      <c r="X1968" s="1405">
        <f>_xll.qlCalendarAdvance(Calendar,X1967,W1968,"f",FALSE)</f>
        <v>52987</v>
      </c>
      <c r="Y1968" s="1404">
        <f>_xll.qlCalendarAdvance(Calendar,X1968,NDays&amp;"D")</f>
        <v>52987</v>
      </c>
      <c r="Z1968" s="1403">
        <v>2.2077166763162504E-2</v>
      </c>
      <c r="AA1968" s="1411">
        <v>2.2072076767993831E-2</v>
      </c>
    </row>
    <row r="1969" spans="19:27" x14ac:dyDescent="0.2">
      <c r="S1969" s="399"/>
      <c r="T1969" s="1401"/>
      <c r="W1969" s="864" t="str">
        <f t="shared" si="40"/>
        <v>1w</v>
      </c>
      <c r="X1969" s="1405">
        <f>_xll.qlCalendarAdvance(Calendar,X1968,W1969,"f",FALSE)</f>
        <v>52994</v>
      </c>
      <c r="Y1969" s="1404">
        <f>_xll.qlCalendarAdvance(Calendar,X1969,NDays&amp;"D")</f>
        <v>52994</v>
      </c>
      <c r="Z1969" s="1403">
        <v>2.2068545807983689E-2</v>
      </c>
      <c r="AA1969" s="1411">
        <v>2.2063652989061655E-2</v>
      </c>
    </row>
    <row r="1970" spans="19:27" x14ac:dyDescent="0.2">
      <c r="S1970" s="399"/>
      <c r="T1970" s="1401"/>
      <c r="W1970" s="864" t="str">
        <f t="shared" si="40"/>
        <v>1w</v>
      </c>
      <c r="X1970" s="1405">
        <f>_xll.qlCalendarAdvance(Calendar,X1969,W1970,"f",FALSE)</f>
        <v>53001</v>
      </c>
      <c r="Y1970" s="1404">
        <f>_xll.qlCalendarAdvance(Calendar,X1970,NDays&amp;"D")</f>
        <v>53001</v>
      </c>
      <c r="Z1970" s="1403">
        <v>2.2059857452590009E-2</v>
      </c>
      <c r="AA1970" s="1411">
        <v>2.2055205453195281E-2</v>
      </c>
    </row>
    <row r="1971" spans="19:27" x14ac:dyDescent="0.2">
      <c r="S1971" s="399"/>
      <c r="T1971" s="1401"/>
      <c r="W1971" s="864" t="str">
        <f t="shared" si="40"/>
        <v>1w</v>
      </c>
      <c r="X1971" s="1405">
        <f>_xll.qlCalendarAdvance(Calendar,X1970,W1971,"f",FALSE)</f>
        <v>53008</v>
      </c>
      <c r="Y1971" s="1404">
        <f>_xll.qlCalendarAdvance(Calendar,X1971,NDays&amp;"D")</f>
        <v>53008</v>
      </c>
      <c r="Z1971" s="1403">
        <v>2.2051190991051361E-2</v>
      </c>
      <c r="AA1971" s="1411">
        <v>2.2046734160070525E-2</v>
      </c>
    </row>
    <row r="1972" spans="19:27" x14ac:dyDescent="0.2">
      <c r="S1972" s="399"/>
      <c r="T1972" s="1401"/>
      <c r="W1972" s="864" t="str">
        <f t="shared" si="40"/>
        <v>1w</v>
      </c>
      <c r="X1972" s="1405">
        <f>_xll.qlCalendarAdvance(Calendar,X1971,W1972,"f",FALSE)</f>
        <v>53015</v>
      </c>
      <c r="Y1972" s="1404">
        <f>_xll.qlCalendarAdvance(Calendar,X1972,NDays&amp;"D")</f>
        <v>53015</v>
      </c>
      <c r="Z1972" s="1403">
        <v>2.2042500664264261E-2</v>
      </c>
      <c r="AA1972" s="1411">
        <v>2.2038239110173663E-2</v>
      </c>
    </row>
    <row r="1973" spans="19:27" x14ac:dyDescent="0.2">
      <c r="S1973" s="399"/>
      <c r="T1973" s="1401"/>
      <c r="W1973" s="864" t="str">
        <f t="shared" si="40"/>
        <v>1w</v>
      </c>
      <c r="X1973" s="1405">
        <f>_xll.qlCalendarAdvance(Calendar,X1972,W1973,"f",FALSE)</f>
        <v>53022</v>
      </c>
      <c r="Y1973" s="1404">
        <f>_xll.qlCalendarAdvance(Calendar,X1973,NDays&amp;"D")</f>
        <v>53022</v>
      </c>
      <c r="Z1973" s="1403">
        <v>2.2033896384609675E-2</v>
      </c>
      <c r="AA1973" s="1411">
        <v>2.2029720303180511E-2</v>
      </c>
    </row>
    <row r="1974" spans="19:27" x14ac:dyDescent="0.2">
      <c r="S1974" s="399"/>
      <c r="T1974" s="1401"/>
      <c r="W1974" s="864" t="str">
        <f t="shared" si="40"/>
        <v>1w</v>
      </c>
      <c r="X1974" s="1405">
        <f>_xll.qlCalendarAdvance(Calendar,X1973,W1974,"f",FALSE)</f>
        <v>53029</v>
      </c>
      <c r="Y1974" s="1404">
        <f>_xll.qlCalendarAdvance(Calendar,X1974,NDays&amp;"D")</f>
        <v>53029</v>
      </c>
      <c r="Z1974" s="1403">
        <v>2.202515163505947E-2</v>
      </c>
      <c r="AA1974" s="1411">
        <v>2.2021177739091069E-2</v>
      </c>
    </row>
    <row r="1975" spans="19:27" x14ac:dyDescent="0.2">
      <c r="S1975" s="399"/>
      <c r="T1975" s="1401"/>
      <c r="W1975" s="864" t="str">
        <f t="shared" si="40"/>
        <v>1w</v>
      </c>
      <c r="X1975" s="1405">
        <f>_xll.qlCalendarAdvance(Calendar,X1974,W1975,"f",FALSE)</f>
        <v>53036</v>
      </c>
      <c r="Y1975" s="1404">
        <f>_xll.qlCalendarAdvance(Calendar,X1975,NDays&amp;"D")</f>
        <v>53036</v>
      </c>
      <c r="Z1975" s="1403">
        <v>2.2016383017065953E-2</v>
      </c>
      <c r="AA1975" s="1411">
        <v>2.2012611418067429E-2</v>
      </c>
    </row>
    <row r="1976" spans="19:27" x14ac:dyDescent="0.2">
      <c r="S1976" s="399"/>
      <c r="T1976" s="1401"/>
      <c r="W1976" s="864" t="str">
        <f t="shared" si="40"/>
        <v>1w</v>
      </c>
      <c r="X1976" s="1405">
        <f>_xll.qlCalendarAdvance(Calendar,X1975,W1976,"f",FALSE)</f>
        <v>53043</v>
      </c>
      <c r="Y1976" s="1404">
        <f>_xll.qlCalendarAdvance(Calendar,X1976,NDays&amp;"D")</f>
        <v>53043</v>
      </c>
      <c r="Z1976" s="1403">
        <v>2.2007590530784174E-2</v>
      </c>
      <c r="AA1976" s="1411">
        <v>2.2004021340028546E-2</v>
      </c>
    </row>
    <row r="1977" spans="19:27" x14ac:dyDescent="0.2">
      <c r="S1977" s="399"/>
      <c r="T1977" s="1401"/>
      <c r="W1977" s="864" t="str">
        <f t="shared" si="40"/>
        <v>1w</v>
      </c>
      <c r="X1977" s="1405">
        <f>_xll.qlCalendarAdvance(Calendar,X1976,W1977,"f",FALSE)</f>
        <v>53050</v>
      </c>
      <c r="Y1977" s="1404">
        <f>_xll.qlCalendarAdvance(Calendar,X1977,NDays&amp;"D")</f>
        <v>53050</v>
      </c>
      <c r="Z1977" s="1403">
        <v>2.1998774216609535E-2</v>
      </c>
      <c r="AA1977" s="1411">
        <v>2.1995407504974418E-2</v>
      </c>
    </row>
    <row r="1978" spans="19:27" x14ac:dyDescent="0.2">
      <c r="S1978" s="399"/>
      <c r="T1978" s="1401"/>
      <c r="W1978" s="864" t="str">
        <f t="shared" si="40"/>
        <v>1w</v>
      </c>
      <c r="X1978" s="1405">
        <f>_xll.qlCalendarAdvance(Calendar,X1977,W1978,"f",FALSE)</f>
        <v>53057</v>
      </c>
      <c r="Y1978" s="1404">
        <f>_xll.qlCalendarAdvance(Calendar,X1978,NDays&amp;"D")</f>
        <v>53057</v>
      </c>
      <c r="Z1978" s="1403">
        <v>2.1989909793774468E-2</v>
      </c>
      <c r="AA1978" s="1411">
        <v>2.1986769912905046E-2</v>
      </c>
    </row>
    <row r="1979" spans="19:27" x14ac:dyDescent="0.2">
      <c r="S1979" s="399"/>
      <c r="T1979" s="1401"/>
      <c r="W1979" s="864" t="str">
        <f t="shared" si="40"/>
        <v>1w</v>
      </c>
      <c r="X1979" s="1405">
        <f>_xll.qlCalendarAdvance(Calendar,X1978,W1979,"f",FALSE)</f>
        <v>53064</v>
      </c>
      <c r="Y1979" s="1404">
        <f>_xll.qlCalendarAdvance(Calendar,X1979,NDays&amp;"D")</f>
        <v>53064</v>
      </c>
      <c r="Z1979" s="1403">
        <v>2.1981053013100296E-2</v>
      </c>
      <c r="AA1979" s="1411">
        <v>2.1978108563739385E-2</v>
      </c>
    </row>
    <row r="1980" spans="19:27" x14ac:dyDescent="0.2">
      <c r="S1980" s="399"/>
      <c r="T1980" s="1401"/>
      <c r="W1980" s="864" t="str">
        <f t="shared" si="40"/>
        <v>1w</v>
      </c>
      <c r="X1980" s="1405">
        <f>_xll.qlCalendarAdvance(Calendar,X1979,W1980,"f",FALSE)</f>
        <v>53071</v>
      </c>
      <c r="Y1980" s="1404">
        <f>_xll.qlCalendarAdvance(Calendar,X1980,NDays&amp;"D")</f>
        <v>53071</v>
      </c>
      <c r="Z1980" s="1403">
        <v>2.1972179452465213E-2</v>
      </c>
      <c r="AA1980" s="1411">
        <v>2.1969423457720572E-2</v>
      </c>
    </row>
    <row r="1981" spans="19:27" x14ac:dyDescent="0.2">
      <c r="S1981" s="399"/>
      <c r="T1981" s="1401"/>
      <c r="W1981" s="864" t="str">
        <f t="shared" si="40"/>
        <v>1w</v>
      </c>
      <c r="X1981" s="1405">
        <f>_xll.qlCalendarAdvance(Calendar,X1980,W1981,"f",FALSE)</f>
        <v>53078</v>
      </c>
      <c r="Y1981" s="1404">
        <f>_xll.qlCalendarAdvance(Calendar,X1981,NDays&amp;"D")</f>
        <v>53078</v>
      </c>
      <c r="Z1981" s="1403">
        <v>2.1963292212318734E-2</v>
      </c>
      <c r="AA1981" s="1411">
        <v>2.1960714594524422E-2</v>
      </c>
    </row>
    <row r="1982" spans="19:27" x14ac:dyDescent="0.2">
      <c r="S1982" s="399"/>
      <c r="T1982" s="1401"/>
      <c r="W1982" s="864" t="str">
        <f t="shared" si="40"/>
        <v>1w</v>
      </c>
      <c r="X1982" s="1405">
        <f>_xll.qlCalendarAdvance(Calendar,X1981,W1982,"f",FALSE)</f>
        <v>53085</v>
      </c>
      <c r="Y1982" s="1404">
        <f>_xll.qlCalendarAdvance(Calendar,X1982,NDays&amp;"D")</f>
        <v>53085</v>
      </c>
      <c r="Z1982" s="1403">
        <v>2.1954416157804708E-2</v>
      </c>
      <c r="AA1982" s="1411">
        <v>2.1951981974394075E-2</v>
      </c>
    </row>
    <row r="1983" spans="19:27" x14ac:dyDescent="0.2">
      <c r="S1983" s="399"/>
      <c r="T1983" s="1401"/>
      <c r="W1983" s="864" t="str">
        <f t="shared" si="40"/>
        <v>1w</v>
      </c>
      <c r="X1983" s="1405">
        <f>_xll.qlCalendarAdvance(Calendar,X1982,W1983,"f",FALSE)</f>
        <v>53092</v>
      </c>
      <c r="Y1983" s="1404">
        <f>_xll.qlCalendarAdvance(Calendar,X1983,NDays&amp;"D")</f>
        <v>53092</v>
      </c>
      <c r="Z1983" s="1403">
        <v>2.194551062161982E-2</v>
      </c>
      <c r="AA1983" s="1411">
        <v>2.1943225597248484E-2</v>
      </c>
    </row>
    <row r="1984" spans="19:27" x14ac:dyDescent="0.2">
      <c r="S1984" s="399"/>
      <c r="T1984" s="1401"/>
      <c r="W1984" s="864" t="str">
        <f t="shared" si="40"/>
        <v>1w</v>
      </c>
      <c r="X1984" s="1405">
        <f>_xll.qlCalendarAdvance(Calendar,X1983,W1984,"f",FALSE)</f>
        <v>53099</v>
      </c>
      <c r="Y1984" s="1404">
        <f>_xll.qlCalendarAdvance(Calendar,X1984,NDays&amp;"D")</f>
        <v>53099</v>
      </c>
      <c r="Z1984" s="1403">
        <v>2.1936600933344107E-2</v>
      </c>
      <c r="AA1984" s="1411">
        <v>2.1934445463168695E-2</v>
      </c>
    </row>
    <row r="1985" spans="19:27" x14ac:dyDescent="0.2">
      <c r="S1985" s="399"/>
      <c r="T1985" s="1401"/>
      <c r="W1985" s="864" t="str">
        <f t="shared" si="40"/>
        <v>1w</v>
      </c>
      <c r="X1985" s="1405">
        <f>_xll.qlCalendarAdvance(Calendar,X1984,W1985,"f",FALSE)</f>
        <v>53106</v>
      </c>
      <c r="Y1985" s="1404">
        <f>_xll.qlCalendarAdvance(Calendar,X1985,NDays&amp;"D")</f>
        <v>53106</v>
      </c>
      <c r="Z1985" s="1403">
        <v>2.1927690159801436E-2</v>
      </c>
      <c r="AA1985" s="1411">
        <v>2.1925641572073662E-2</v>
      </c>
    </row>
    <row r="1986" spans="19:27" x14ac:dyDescent="0.2">
      <c r="S1986" s="399"/>
      <c r="T1986" s="1401"/>
      <c r="W1986" s="864" t="str">
        <f t="shared" si="40"/>
        <v>1w</v>
      </c>
      <c r="X1986" s="1405">
        <f>_xll.qlCalendarAdvance(Calendar,X1985,W1986,"f",FALSE)</f>
        <v>53113</v>
      </c>
      <c r="Y1986" s="1404">
        <f>_xll.qlCalendarAdvance(Calendar,X1986,NDays&amp;"D")</f>
        <v>53113</v>
      </c>
      <c r="Z1986" s="1403">
        <v>2.1918781367791879E-2</v>
      </c>
      <c r="AA1986" s="1411">
        <v>2.1916813923882339E-2</v>
      </c>
    </row>
    <row r="1987" spans="19:27" x14ac:dyDescent="0.2">
      <c r="S1987" s="399"/>
      <c r="T1987" s="1401"/>
      <c r="W1987" s="864" t="str">
        <f t="shared" si="40"/>
        <v>1w</v>
      </c>
      <c r="X1987" s="1405">
        <f>_xll.qlCalendarAdvance(Calendar,X1986,W1987,"f",FALSE)</f>
        <v>53120</v>
      </c>
      <c r="Y1987" s="1404">
        <f>_xll.qlCalendarAdvance(Calendar,X1987,NDays&amp;"D")</f>
        <v>53120</v>
      </c>
      <c r="Z1987" s="1403">
        <v>2.1909877624082034E-2</v>
      </c>
      <c r="AA1987" s="1411">
        <v>2.1907962518837865E-2</v>
      </c>
    </row>
    <row r="1988" spans="19:27" x14ac:dyDescent="0.2">
      <c r="S1988" s="399"/>
      <c r="T1988" s="1401"/>
      <c r="W1988" s="864" t="str">
        <f t="shared" si="40"/>
        <v>1w</v>
      </c>
      <c r="X1988" s="1405">
        <f>_xll.qlCalendarAdvance(Calendar,X1987,W1988,"f",FALSE)</f>
        <v>53127</v>
      </c>
      <c r="Y1988" s="1404">
        <f>_xll.qlCalendarAdvance(Calendar,X1988,NDays&amp;"D")</f>
        <v>53127</v>
      </c>
      <c r="Z1988" s="1403">
        <v>2.1900981995415597E-2</v>
      </c>
      <c r="AA1988" s="1411">
        <v>2.18990873566971E-2</v>
      </c>
    </row>
    <row r="1989" spans="19:27" x14ac:dyDescent="0.2">
      <c r="S1989" s="399"/>
      <c r="T1989" s="1401"/>
      <c r="W1989" s="864" t="str">
        <f t="shared" si="40"/>
        <v>1w</v>
      </c>
      <c r="X1989" s="1405">
        <f>_xll.qlCalendarAdvance(Calendar,X1988,W1989,"f",FALSE)</f>
        <v>53134</v>
      </c>
      <c r="Y1989" s="1404">
        <f>_xll.qlCalendarAdvance(Calendar,X1989,NDays&amp;"D")</f>
        <v>53134</v>
      </c>
      <c r="Z1989" s="1403">
        <v>2.1892097548506309E-2</v>
      </c>
      <c r="AA1989" s="1411">
        <v>2.1890188437622138E-2</v>
      </c>
    </row>
    <row r="1990" spans="19:27" x14ac:dyDescent="0.2">
      <c r="S1990" s="399"/>
      <c r="T1990" s="1401"/>
      <c r="W1990" s="864" t="str">
        <f t="shared" si="40"/>
        <v>1w</v>
      </c>
      <c r="X1990" s="1405">
        <f>_xll.qlCalendarAdvance(Calendar,X1989,W1990,"f",FALSE)</f>
        <v>53141</v>
      </c>
      <c r="Y1990" s="1404">
        <f>_xll.qlCalendarAdvance(Calendar,X1990,NDays&amp;"D")</f>
        <v>53141</v>
      </c>
      <c r="Z1990" s="1403">
        <v>2.18832273381224E-2</v>
      </c>
      <c r="AA1990" s="1411">
        <v>2.1881268352176297E-2</v>
      </c>
    </row>
    <row r="1991" spans="19:27" x14ac:dyDescent="0.2">
      <c r="S1991" s="399"/>
      <c r="T1991" s="1401"/>
      <c r="W1991" s="864" t="str">
        <f t="shared" si="40"/>
        <v>1w</v>
      </c>
      <c r="X1991" s="1405">
        <f>_xll.qlCalendarAdvance(Calendar,X1990,W1991,"f",FALSE)</f>
        <v>53148</v>
      </c>
      <c r="Y1991" s="1404">
        <f>_xll.qlCalendarAdvance(Calendar,X1991,NDays&amp;"D")</f>
        <v>53148</v>
      </c>
      <c r="Z1991" s="1403">
        <v>2.1874373380359698E-2</v>
      </c>
      <c r="AA1991" s="1411">
        <v>2.1872356279614147E-2</v>
      </c>
    </row>
    <row r="1992" spans="19:27" x14ac:dyDescent="0.2">
      <c r="S1992" s="399"/>
      <c r="T1992" s="1401"/>
      <c r="W1992" s="864" t="str">
        <f t="shared" si="40"/>
        <v>1w</v>
      </c>
      <c r="X1992" s="1405">
        <f>_xll.qlCalendarAdvance(Calendar,X1991,W1992,"f",FALSE)</f>
        <v>53155</v>
      </c>
      <c r="Y1992" s="1404">
        <f>_xll.qlCalendarAdvance(Calendar,X1992,NDays&amp;"D")</f>
        <v>53155</v>
      </c>
      <c r="Z1992" s="1403">
        <v>2.1865535861377981E-2</v>
      </c>
      <c r="AA1992" s="1411">
        <v>2.1863460537472346E-2</v>
      </c>
    </row>
    <row r="1993" spans="19:27" x14ac:dyDescent="0.2">
      <c r="S1993" s="399"/>
      <c r="T1993" s="1401"/>
      <c r="W1993" s="864" t="str">
        <f t="shared" si="40"/>
        <v>1w</v>
      </c>
      <c r="X1993" s="1405">
        <f>_xll.qlCalendarAdvance(Calendar,X1992,W1993,"f",FALSE)</f>
        <v>53162</v>
      </c>
      <c r="Y1993" s="1404">
        <f>_xll.qlCalendarAdvance(Calendar,X1993,NDays&amp;"D")</f>
        <v>53162</v>
      </c>
      <c r="Z1993" s="1403">
        <v>2.1856714781069778E-2</v>
      </c>
      <c r="AA1993" s="1411">
        <v>2.1854581125507755E-2</v>
      </c>
    </row>
    <row r="1994" spans="19:27" x14ac:dyDescent="0.2">
      <c r="S1994" s="399"/>
      <c r="T1994" s="1401"/>
      <c r="W1994" s="864" t="str">
        <f t="shared" si="40"/>
        <v>1w</v>
      </c>
      <c r="X1994" s="1405">
        <f>_xll.qlCalendarAdvance(Calendar,X1993,W1994,"f",FALSE)</f>
        <v>53169</v>
      </c>
      <c r="Y1994" s="1404">
        <f>_xll.qlCalendarAdvance(Calendar,X1994,NDays&amp;"D")</f>
        <v>53169</v>
      </c>
      <c r="Z1994" s="1403">
        <v>2.1847910139324973E-2</v>
      </c>
      <c r="AA1994" s="1411">
        <v>2.184571804404456E-2</v>
      </c>
    </row>
    <row r="1995" spans="19:27" x14ac:dyDescent="0.2">
      <c r="S1995" s="399"/>
      <c r="T1995" s="1401"/>
      <c r="W1995" s="864" t="str">
        <f t="shared" si="40"/>
        <v>1w</v>
      </c>
      <c r="X1995" s="1405">
        <f>_xll.qlCalendarAdvance(Calendar,X1994,W1995,"f",FALSE)</f>
        <v>53176</v>
      </c>
      <c r="Y1995" s="1404">
        <f>_xll.qlCalendarAdvance(Calendar,X1995,NDays&amp;"D")</f>
        <v>53176</v>
      </c>
      <c r="Z1995" s="1403">
        <v>2.1839121936036092E-2</v>
      </c>
      <c r="AA1995" s="1411">
        <v>2.1836871292839621E-2</v>
      </c>
    </row>
    <row r="1996" spans="19:27" x14ac:dyDescent="0.2">
      <c r="S1996" s="399"/>
      <c r="T1996" s="1401"/>
      <c r="W1996" s="864" t="str">
        <f t="shared" si="40"/>
        <v>1w</v>
      </c>
      <c r="X1996" s="1405">
        <f>_xll.qlCalendarAdvance(Calendar,X1995,W1996,"f",FALSE)</f>
        <v>53183</v>
      </c>
      <c r="Y1996" s="1404">
        <f>_xll.qlCalendarAdvance(Calendar,X1996,NDays&amp;"D")</f>
        <v>53183</v>
      </c>
      <c r="Z1996" s="1403">
        <v>2.1830350171093017E-2</v>
      </c>
      <c r="AA1996" s="1411">
        <v>2.1828040871973986E-2</v>
      </c>
    </row>
    <row r="1997" spans="19:27" x14ac:dyDescent="0.2">
      <c r="S1997" s="399"/>
      <c r="T1997" s="1401"/>
      <c r="W1997" s="864" t="str">
        <f t="shared" si="40"/>
        <v>1w</v>
      </c>
      <c r="X1997" s="1405">
        <f>_xll.qlCalendarAdvance(Calendar,X1996,W1997,"f",FALSE)</f>
        <v>53190</v>
      </c>
      <c r="Y1997" s="1404">
        <f>_xll.qlCalendarAdvance(Calendar,X1997,NDays&amp;"D")</f>
        <v>53190</v>
      </c>
      <c r="Z1997" s="1403">
        <v>2.1821594844389152E-2</v>
      </c>
      <c r="AA1997" s="1411">
        <v>2.1819226781447654E-2</v>
      </c>
    </row>
    <row r="1998" spans="19:27" x14ac:dyDescent="0.2">
      <c r="S1998" s="399"/>
      <c r="T1998" s="1401"/>
      <c r="W1998" s="864" t="str">
        <f t="shared" si="40"/>
        <v>1w</v>
      </c>
      <c r="X1998" s="1405">
        <f>_xll.qlCalendarAdvance(Calendar,X1997,W1998,"f",FALSE)</f>
        <v>53197</v>
      </c>
      <c r="Y1998" s="1404">
        <f>_xll.qlCalendarAdvance(Calendar,X1998,NDays&amp;"D")</f>
        <v>53197</v>
      </c>
      <c r="Z1998" s="1403">
        <v>2.1812855955814382E-2</v>
      </c>
      <c r="AA1998" s="1411">
        <v>2.1810429021179578E-2</v>
      </c>
    </row>
    <row r="1999" spans="19:27" x14ac:dyDescent="0.2">
      <c r="S1999" s="399"/>
      <c r="T1999" s="1401"/>
      <c r="W1999" s="864" t="str">
        <f t="shared" si="40"/>
        <v>1w</v>
      </c>
      <c r="X1999" s="1405">
        <f>_xll.qlCalendarAdvance(Calendar,X1998,W1999,"f",FALSE)</f>
        <v>53204</v>
      </c>
      <c r="Y1999" s="1404">
        <f>_xll.qlCalendarAdvance(Calendar,X1999,NDays&amp;"D")</f>
        <v>53204</v>
      </c>
      <c r="Z1999" s="1403">
        <v>2.1804133505262113E-2</v>
      </c>
      <c r="AA1999" s="1411">
        <v>2.1801647591331852E-2</v>
      </c>
    </row>
    <row r="2000" spans="19:27" x14ac:dyDescent="0.2">
      <c r="S2000" s="399"/>
      <c r="T2000" s="1401"/>
      <c r="W2000" s="864" t="str">
        <f t="shared" si="40"/>
        <v>1w</v>
      </c>
      <c r="X2000" s="1405">
        <f>_xll.qlCalendarAdvance(Calendar,X1999,W2000,"f",FALSE)</f>
        <v>53211</v>
      </c>
      <c r="Y2000" s="1404">
        <f>_xll.qlCalendarAdvance(Calendar,X2000,NDays&amp;"D")</f>
        <v>53211</v>
      </c>
      <c r="Z2000" s="1403">
        <v>2.1795396674370467E-2</v>
      </c>
      <c r="AA2000" s="1411">
        <v>2.1792882491661336E-2</v>
      </c>
    </row>
    <row r="2001" spans="19:27" x14ac:dyDescent="0.2">
      <c r="S2001" s="399"/>
      <c r="T2001" s="1401"/>
      <c r="W2001" s="864" t="str">
        <f t="shared" si="40"/>
        <v>1w</v>
      </c>
      <c r="X2001" s="1405">
        <f>_xll.qlCalendarAdvance(Calendar,X2000,W2001,"f",FALSE)</f>
        <v>53218</v>
      </c>
      <c r="Y2001" s="1404">
        <f>_xll.qlCalendarAdvance(Calendar,X2001,NDays&amp;"D")</f>
        <v>53218</v>
      </c>
      <c r="Z2001" s="1403">
        <v>2.1786706442851262E-2</v>
      </c>
      <c r="AA2001" s="1411">
        <v>2.178413372241117E-2</v>
      </c>
    </row>
    <row r="2002" spans="19:27" x14ac:dyDescent="0.2">
      <c r="S2002" s="399"/>
      <c r="T2002" s="1401"/>
      <c r="W2002" s="864" t="str">
        <f t="shared" si="40"/>
        <v>1w</v>
      </c>
      <c r="X2002" s="1405">
        <f>_xll.qlCalendarAdvance(Calendar,X2001,W2002,"f",FALSE)</f>
        <v>53225</v>
      </c>
      <c r="Y2002" s="1404">
        <f>_xll.qlCalendarAdvance(Calendar,X2002,NDays&amp;"D")</f>
        <v>53225</v>
      </c>
      <c r="Z2002" s="1403">
        <v>2.1778032647855348E-2</v>
      </c>
      <c r="AA2002" s="1411">
        <v>2.177540128341926E-2</v>
      </c>
    </row>
    <row r="2003" spans="19:27" x14ac:dyDescent="0.2">
      <c r="S2003" s="399"/>
      <c r="T2003" s="1401"/>
      <c r="W2003" s="864" t="str">
        <f t="shared" si="40"/>
        <v>1w</v>
      </c>
      <c r="X2003" s="1405">
        <f>_xll.qlCalendarAdvance(Calendar,X2002,W2003,"f",FALSE)</f>
        <v>53232</v>
      </c>
      <c r="Y2003" s="1404">
        <f>_xll.qlCalendarAdvance(Calendar,X2003,NDays&amp;"D")</f>
        <v>53232</v>
      </c>
      <c r="Z2003" s="1403">
        <v>2.1769375289277634E-2</v>
      </c>
      <c r="AA2003" s="1411">
        <v>2.1766685174928746E-2</v>
      </c>
    </row>
    <row r="2004" spans="19:27" x14ac:dyDescent="0.2">
      <c r="S2004" s="399"/>
      <c r="T2004" s="1401"/>
      <c r="W2004" s="864" t="str">
        <f t="shared" si="40"/>
        <v>1w</v>
      </c>
      <c r="X2004" s="1405">
        <f>_xll.qlCalendarAdvance(Calendar,X2003,W2004,"f",FALSE)</f>
        <v>53239</v>
      </c>
      <c r="Y2004" s="1404">
        <f>_xll.qlCalendarAdvance(Calendar,X2004,NDays&amp;"D")</f>
        <v>53239</v>
      </c>
      <c r="Z2004" s="1403">
        <v>2.1760767819073157E-2</v>
      </c>
      <c r="AA2004" s="1411">
        <v>2.1757985396615442E-2</v>
      </c>
    </row>
    <row r="2005" spans="19:27" x14ac:dyDescent="0.2">
      <c r="S2005" s="399"/>
      <c r="T2005" s="1401"/>
      <c r="W2005" s="864" t="str">
        <f t="shared" si="40"/>
        <v>1w</v>
      </c>
      <c r="X2005" s="1405">
        <f>_xll.qlCalendarAdvance(Calendar,X2004,W2005,"f",FALSE)</f>
        <v>53246</v>
      </c>
      <c r="Y2005" s="1404">
        <f>_xll.qlCalendarAdvance(Calendar,X2005,NDays&amp;"D")</f>
        <v>53246</v>
      </c>
      <c r="Z2005" s="1403">
        <v>2.1752143994398929E-2</v>
      </c>
      <c r="AA2005" s="1411">
        <v>2.1749301948641442E-2</v>
      </c>
    </row>
    <row r="2006" spans="19:27" x14ac:dyDescent="0.2">
      <c r="S2006" s="399"/>
      <c r="T2006" s="1401"/>
      <c r="W2006" s="864" t="str">
        <f t="shared" si="40"/>
        <v>1w</v>
      </c>
      <c r="X2006" s="1405">
        <f>_xll.qlCalendarAdvance(Calendar,X2005,W2006,"f",FALSE)</f>
        <v>53253</v>
      </c>
      <c r="Y2006" s="1404">
        <f>_xll.qlCalendarAdvance(Calendar,X2006,NDays&amp;"D")</f>
        <v>53253</v>
      </c>
      <c r="Z2006" s="1403">
        <v>2.1743536606997529E-2</v>
      </c>
      <c r="AA2006" s="1411">
        <v>2.1740634831006744E-2</v>
      </c>
    </row>
    <row r="2007" spans="19:27" x14ac:dyDescent="0.2">
      <c r="S2007" s="399"/>
      <c r="T2007" s="1401"/>
      <c r="W2007" s="864" t="str">
        <f t="shared" si="40"/>
        <v>1w</v>
      </c>
      <c r="X2007" s="1405">
        <f>_xll.qlCalendarAdvance(Calendar,X2006,W2007,"f",FALSE)</f>
        <v>53260</v>
      </c>
      <c r="Y2007" s="1404">
        <f>_xll.qlCalendarAdvance(Calendar,X2007,NDays&amp;"D")</f>
        <v>53260</v>
      </c>
      <c r="Z2007" s="1403">
        <v>2.1734945656762355E-2</v>
      </c>
      <c r="AA2007" s="1411">
        <v>2.1731984043549257E-2</v>
      </c>
    </row>
    <row r="2008" spans="19:27" x14ac:dyDescent="0.2">
      <c r="S2008" s="399"/>
      <c r="T2008" s="1401"/>
      <c r="W2008" s="864" t="str">
        <f t="shared" si="40"/>
        <v>1w</v>
      </c>
      <c r="X2008" s="1405">
        <f>_xll.qlCalendarAdvance(Calendar,X2007,W2008,"f",FALSE)</f>
        <v>53267</v>
      </c>
      <c r="Y2008" s="1404">
        <f>_xll.qlCalendarAdvance(Calendar,X2008,NDays&amp;"D")</f>
        <v>53267</v>
      </c>
      <c r="Z2008" s="1403">
        <v>2.1726371143586821E-2</v>
      </c>
      <c r="AA2008" s="1411">
        <v>2.1723349586593166E-2</v>
      </c>
    </row>
    <row r="2009" spans="19:27" x14ac:dyDescent="0.2">
      <c r="S2009" s="399"/>
      <c r="T2009" s="1401"/>
      <c r="W2009" s="864" t="str">
        <f t="shared" si="40"/>
        <v>1w</v>
      </c>
      <c r="X2009" s="1405">
        <f>_xll.qlCalendarAdvance(Calendar,X2008,W2009,"f",FALSE)</f>
        <v>53274</v>
      </c>
      <c r="Y2009" s="1404">
        <f>_xll.qlCalendarAdvance(Calendar,X2009,NDays&amp;"D")</f>
        <v>53274</v>
      </c>
      <c r="Z2009" s="1403">
        <v>2.1717813067364325E-2</v>
      </c>
      <c r="AA2009" s="1411">
        <v>2.1714731459814285E-2</v>
      </c>
    </row>
    <row r="2010" spans="19:27" x14ac:dyDescent="0.2">
      <c r="S2010" s="399"/>
      <c r="T2010" s="1401"/>
      <c r="W2010" s="864" t="str">
        <f t="shared" ref="W2010:W2073" si="41">W2009</f>
        <v>1w</v>
      </c>
      <c r="X2010" s="1405">
        <f>_xll.qlCalendarAdvance(Calendar,X2009,W2010,"f",FALSE)</f>
        <v>53281</v>
      </c>
      <c r="Y2010" s="1404">
        <f>_xll.qlCalendarAdvance(Calendar,X2010,NDays&amp;"D")</f>
        <v>53281</v>
      </c>
      <c r="Z2010" s="1403">
        <v>2.1709271427990926E-2</v>
      </c>
      <c r="AA2010" s="1411">
        <v>2.1706129663374707E-2</v>
      </c>
    </row>
    <row r="2011" spans="19:27" x14ac:dyDescent="0.2">
      <c r="S2011" s="399"/>
      <c r="T2011" s="1401"/>
      <c r="W2011" s="864" t="str">
        <f t="shared" si="41"/>
        <v>1w</v>
      </c>
      <c r="X2011" s="1405">
        <f>_xll.qlCalendarAdvance(Calendar,X2010,W2011,"f",FALSE)</f>
        <v>53288</v>
      </c>
      <c r="Y2011" s="1404">
        <f>_xll.qlCalendarAdvance(Calendar,X2011,NDays&amp;"D")</f>
        <v>53288</v>
      </c>
      <c r="Z2011" s="1403">
        <v>2.1700746225360022E-2</v>
      </c>
      <c r="AA2011" s="1411">
        <v>2.1697544197274432E-2</v>
      </c>
    </row>
    <row r="2012" spans="19:27" x14ac:dyDescent="0.2">
      <c r="S2012" s="399"/>
      <c r="T2012" s="1401"/>
      <c r="W2012" s="864" t="str">
        <f t="shared" si="41"/>
        <v>1w</v>
      </c>
      <c r="X2012" s="1405">
        <f>_xll.qlCalendarAdvance(Calendar,X2011,W2012,"f",FALSE)</f>
        <v>53295</v>
      </c>
      <c r="Y2012" s="1404">
        <f>_xll.qlCalendarAdvance(Calendar,X2012,NDays&amp;"D")</f>
        <v>53295</v>
      </c>
      <c r="Z2012" s="1403">
        <v>2.1692198683468548E-2</v>
      </c>
      <c r="AA2012" s="1411">
        <v>2.1688975061432414E-2</v>
      </c>
    </row>
    <row r="2013" spans="19:27" x14ac:dyDescent="0.2">
      <c r="S2013" s="399"/>
      <c r="T2013" s="1401"/>
      <c r="W2013" s="864" t="str">
        <f t="shared" si="41"/>
        <v>1w</v>
      </c>
      <c r="X2013" s="1405">
        <f>_xll.qlCalendarAdvance(Calendar,X2012,W2013,"f",FALSE)</f>
        <v>53302</v>
      </c>
      <c r="Y2013" s="1404">
        <f>_xll.qlCalendarAdvance(Calendar,X2013,NDays&amp;"D")</f>
        <v>53302</v>
      </c>
      <c r="Z2013" s="1403">
        <v>2.1683666302320832E-2</v>
      </c>
      <c r="AA2013" s="1411">
        <v>2.1680422256010745E-2</v>
      </c>
    </row>
    <row r="2014" spans="19:27" x14ac:dyDescent="0.2">
      <c r="S2014" s="399"/>
      <c r="T2014" s="1401"/>
      <c r="W2014" s="864" t="str">
        <f t="shared" si="41"/>
        <v>1w</v>
      </c>
      <c r="X2014" s="1405">
        <f>_xll.qlCalendarAdvance(Calendar,X2013,W2014,"f",FALSE)</f>
        <v>53309</v>
      </c>
      <c r="Y2014" s="1404">
        <f>_xll.qlCalendarAdvance(Calendar,X2014,NDays&amp;"D")</f>
        <v>53309</v>
      </c>
      <c r="Z2014" s="1403">
        <v>2.1675189065643662E-2</v>
      </c>
      <c r="AA2014" s="1411">
        <v>2.1671885780847333E-2</v>
      </c>
    </row>
    <row r="2015" spans="19:27" x14ac:dyDescent="0.2">
      <c r="S2015" s="399"/>
      <c r="T2015" s="1401"/>
      <c r="W2015" s="864" t="str">
        <f t="shared" si="41"/>
        <v>1w</v>
      </c>
      <c r="X2015" s="1405">
        <f>_xll.qlCalendarAdvance(Calendar,X2014,W2015,"f",FALSE)</f>
        <v>53316</v>
      </c>
      <c r="Y2015" s="1404">
        <f>_xll.qlCalendarAdvance(Calendar,X2015,NDays&amp;"D")</f>
        <v>53316</v>
      </c>
      <c r="Z2015" s="1403">
        <v>2.1666728262965784E-2</v>
      </c>
      <c r="AA2015" s="1411">
        <v>2.1663365635942178E-2</v>
      </c>
    </row>
    <row r="2016" spans="19:27" x14ac:dyDescent="0.2">
      <c r="S2016" s="399"/>
      <c r="T2016" s="1401"/>
      <c r="W2016" s="864" t="str">
        <f t="shared" si="41"/>
        <v>1w</v>
      </c>
      <c r="X2016" s="1405">
        <f>_xll.qlCalendarAdvance(Calendar,X2015,W2016,"f",FALSE)</f>
        <v>53323</v>
      </c>
      <c r="Y2016" s="1404">
        <f>_xll.qlCalendarAdvance(Calendar,X2016,NDays&amp;"D")</f>
        <v>53323</v>
      </c>
      <c r="Z2016" s="1403">
        <v>2.165828389418635E-2</v>
      </c>
      <c r="AA2016" s="1411">
        <v>2.1654861821376326E-2</v>
      </c>
    </row>
    <row r="2017" spans="19:27" x14ac:dyDescent="0.2">
      <c r="S2017" s="399"/>
      <c r="T2017" s="1401"/>
      <c r="W2017" s="864" t="str">
        <f t="shared" si="41"/>
        <v>1w</v>
      </c>
      <c r="X2017" s="1405">
        <f>_xll.qlCalendarAdvance(Calendar,X2016,W2017,"f",FALSE)</f>
        <v>53330</v>
      </c>
      <c r="Y2017" s="1404">
        <f>_xll.qlCalendarAdvance(Calendar,X2017,NDays&amp;"D")</f>
        <v>53330</v>
      </c>
      <c r="Z2017" s="1403">
        <v>2.1649855959201793E-2</v>
      </c>
      <c r="AA2017" s="1411">
        <v>2.164637433706873E-2</v>
      </c>
    </row>
    <row r="2018" spans="19:27" x14ac:dyDescent="0.2">
      <c r="S2018" s="399"/>
      <c r="T2018" s="1401"/>
      <c r="W2018" s="864" t="str">
        <f t="shared" si="41"/>
        <v>1w</v>
      </c>
      <c r="X2018" s="1405">
        <f>_xll.qlCalendarAdvance(Calendar,X2017,W2018,"f",FALSE)</f>
        <v>53337</v>
      </c>
      <c r="Y2018" s="1404">
        <f>_xll.qlCalendarAdvance(Calendar,X2018,NDays&amp;"D")</f>
        <v>53337</v>
      </c>
      <c r="Z2018" s="1403">
        <v>2.1641444457912162E-2</v>
      </c>
      <c r="AA2018" s="1411">
        <v>2.1637903183100438E-2</v>
      </c>
    </row>
    <row r="2019" spans="19:27" x14ac:dyDescent="0.2">
      <c r="S2019" s="399"/>
      <c r="T2019" s="1401"/>
      <c r="W2019" s="864" t="str">
        <f t="shared" si="41"/>
        <v>1w</v>
      </c>
      <c r="X2019" s="1405">
        <f>_xll.qlCalendarAdvance(Calendar,X2018,W2019,"f",FALSE)</f>
        <v>53344</v>
      </c>
      <c r="Y2019" s="1404">
        <f>_xll.qlCalendarAdvance(Calendar,X2019,NDays&amp;"D")</f>
        <v>53344</v>
      </c>
      <c r="Z2019" s="1403">
        <v>2.1633049390213897E-2</v>
      </c>
      <c r="AA2019" s="1411">
        <v>2.1629448359390402E-2</v>
      </c>
    </row>
    <row r="2020" spans="19:27" x14ac:dyDescent="0.2">
      <c r="S2020" s="399"/>
      <c r="T2020" s="1401"/>
      <c r="W2020" s="864" t="str">
        <f t="shared" si="41"/>
        <v>1w</v>
      </c>
      <c r="X2020" s="1405">
        <f>_xll.qlCalendarAdvance(Calendar,X2019,W2020,"f",FALSE)</f>
        <v>53351</v>
      </c>
      <c r="Y2020" s="1404">
        <f>_xll.qlCalendarAdvance(Calendar,X2020,NDays&amp;"D")</f>
        <v>53351</v>
      </c>
      <c r="Z2020" s="1403">
        <v>2.1624670756007037E-2</v>
      </c>
      <c r="AA2020" s="1411">
        <v>2.1621009866100716E-2</v>
      </c>
    </row>
    <row r="2021" spans="19:27" x14ac:dyDescent="0.2">
      <c r="S2021" s="399"/>
      <c r="T2021" s="1401"/>
      <c r="W2021" s="864" t="str">
        <f t="shared" si="41"/>
        <v>1w</v>
      </c>
      <c r="X2021" s="1405">
        <f>_xll.qlCalendarAdvance(Calendar,X2020,W2021,"f",FALSE)</f>
        <v>53358</v>
      </c>
      <c r="Y2021" s="1404">
        <f>_xll.qlCalendarAdvance(Calendar,X2021,NDays&amp;"D")</f>
        <v>53358</v>
      </c>
      <c r="Z2021" s="1403">
        <v>2.161626383448343E-2</v>
      </c>
      <c r="AA2021" s="1411">
        <v>2.161258770298824E-2</v>
      </c>
    </row>
    <row r="2022" spans="19:27" x14ac:dyDescent="0.2">
      <c r="S2022" s="399"/>
      <c r="T2022" s="1401"/>
      <c r="W2022" s="864" t="str">
        <f t="shared" si="41"/>
        <v>1w</v>
      </c>
      <c r="X2022" s="1405">
        <f>_xll.qlCalendarAdvance(Calendar,X2021,W2022,"f",FALSE)</f>
        <v>53365</v>
      </c>
      <c r="Y2022" s="1404">
        <f>_xll.qlCalendarAdvance(Calendar,X2022,NDays&amp;"D")</f>
        <v>53365</v>
      </c>
      <c r="Z2022" s="1403">
        <v>2.1607962787660504E-2</v>
      </c>
      <c r="AA2022" s="1411">
        <v>2.1604181870215067E-2</v>
      </c>
    </row>
    <row r="2023" spans="19:27" x14ac:dyDescent="0.2">
      <c r="S2023" s="399"/>
      <c r="T2023" s="1401"/>
      <c r="W2023" s="864" t="str">
        <f t="shared" si="41"/>
        <v>1w</v>
      </c>
      <c r="X2023" s="1405">
        <f>_xll.qlCalendarAdvance(Calendar,X2022,W2023,"f",FALSE)</f>
        <v>53372</v>
      </c>
      <c r="Y2023" s="1404">
        <f>_xll.qlCalendarAdvance(Calendar,X2023,NDays&amp;"D")</f>
        <v>53372</v>
      </c>
      <c r="Z2023" s="1403">
        <v>2.1599587369704361E-2</v>
      </c>
      <c r="AA2023" s="1411">
        <v>2.1595792367700151E-2</v>
      </c>
    </row>
    <row r="2024" spans="19:27" x14ac:dyDescent="0.2">
      <c r="S2024" s="399"/>
      <c r="T2024" s="1401"/>
      <c r="W2024" s="864" t="str">
        <f t="shared" si="41"/>
        <v>1w</v>
      </c>
      <c r="X2024" s="1405">
        <f>_xll.qlCalendarAdvance(Calendar,X2023,W2024,"f",FALSE)</f>
        <v>53379</v>
      </c>
      <c r="Y2024" s="1404">
        <f>_xll.qlCalendarAdvance(Calendar,X2024,NDays&amp;"D")</f>
        <v>53379</v>
      </c>
      <c r="Z2024" s="1403">
        <v>2.1591273785268643E-2</v>
      </c>
      <c r="AA2024" s="1411">
        <v>2.1587419195524538E-2</v>
      </c>
    </row>
    <row r="2025" spans="19:27" x14ac:dyDescent="0.2">
      <c r="S2025" s="399"/>
      <c r="T2025" s="1401"/>
      <c r="W2025" s="864" t="str">
        <f t="shared" si="41"/>
        <v>1w</v>
      </c>
      <c r="X2025" s="1405">
        <f>_xll.qlCalendarAdvance(Calendar,X2024,W2025,"f",FALSE)</f>
        <v>53386</v>
      </c>
      <c r="Y2025" s="1404">
        <f>_xll.qlCalendarAdvance(Calendar,X2025,NDays&amp;"D")</f>
        <v>53386</v>
      </c>
      <c r="Z2025" s="1403">
        <v>2.158311918791616E-2</v>
      </c>
      <c r="AA2025" s="1411">
        <v>2.1579062353688228E-2</v>
      </c>
    </row>
    <row r="2026" spans="19:27" x14ac:dyDescent="0.2">
      <c r="S2026" s="399"/>
      <c r="T2026" s="1401"/>
      <c r="W2026" s="864" t="str">
        <f t="shared" si="41"/>
        <v>1w</v>
      </c>
      <c r="X2026" s="1405">
        <f>_xll.qlCalendarAdvance(Calendar,X2025,W2026,"f",FALSE)</f>
        <v>53393</v>
      </c>
      <c r="Y2026" s="1404">
        <f>_xll.qlCalendarAdvance(Calendar,X2026,NDays&amp;"D")</f>
        <v>53393</v>
      </c>
      <c r="Z2026" s="1403">
        <v>2.1574840523903727E-2</v>
      </c>
      <c r="AA2026" s="1411">
        <v>2.1570721842029128E-2</v>
      </c>
    </row>
    <row r="2027" spans="19:27" x14ac:dyDescent="0.2">
      <c r="S2027" s="399"/>
      <c r="T2027" s="1401"/>
      <c r="W2027" s="864" t="str">
        <f t="shared" si="41"/>
        <v>1w</v>
      </c>
      <c r="X2027" s="1405">
        <f>_xll.qlCalendarAdvance(Calendar,X2026,W2027,"f",FALSE)</f>
        <v>53400</v>
      </c>
      <c r="Y2027" s="1404">
        <f>_xll.qlCalendarAdvance(Calendar,X2027,NDays&amp;"D")</f>
        <v>53400</v>
      </c>
      <c r="Z2027" s="1403">
        <v>2.1566578294973222E-2</v>
      </c>
      <c r="AA2027" s="1411">
        <v>2.1562397660709332E-2</v>
      </c>
    </row>
    <row r="2028" spans="19:27" x14ac:dyDescent="0.2">
      <c r="S2028" s="399"/>
      <c r="T2028" s="1401"/>
      <c r="W2028" s="864" t="str">
        <f t="shared" si="41"/>
        <v>1w</v>
      </c>
      <c r="X2028" s="1405">
        <f>_xll.qlCalendarAdvance(Calendar,X2027,W2028,"f",FALSE)</f>
        <v>53407</v>
      </c>
      <c r="Y2028" s="1404">
        <f>_xll.qlCalendarAdvance(Calendar,X2028,NDays&amp;"D")</f>
        <v>53407</v>
      </c>
      <c r="Z2028" s="1403">
        <v>2.1558332501023344E-2</v>
      </c>
      <c r="AA2028" s="1411">
        <v>2.1554089809728838E-2</v>
      </c>
    </row>
    <row r="2029" spans="19:27" x14ac:dyDescent="0.2">
      <c r="S2029" s="399"/>
      <c r="T2029" s="1401"/>
      <c r="W2029" s="864" t="str">
        <f t="shared" si="41"/>
        <v>1w</v>
      </c>
      <c r="X2029" s="1405">
        <f>_xll.qlCalendarAdvance(Calendar,X2028,W2029,"f",FALSE)</f>
        <v>53414</v>
      </c>
      <c r="Y2029" s="1404">
        <f>_xll.qlCalendarAdvance(Calendar,X2029,NDays&amp;"D")</f>
        <v>53414</v>
      </c>
      <c r="Z2029" s="1403">
        <v>2.1550103141951896E-2</v>
      </c>
      <c r="AA2029" s="1411">
        <v>2.1545798289006601E-2</v>
      </c>
    </row>
    <row r="2030" spans="19:27" x14ac:dyDescent="0.2">
      <c r="S2030" s="399"/>
      <c r="T2030" s="1401"/>
      <c r="W2030" s="864" t="str">
        <f t="shared" si="41"/>
        <v>1w</v>
      </c>
      <c r="X2030" s="1405">
        <f>_xll.qlCalendarAdvance(Calendar,X2029,W2030,"f",FALSE)</f>
        <v>53421</v>
      </c>
      <c r="Y2030" s="1404">
        <f>_xll.qlCalendarAdvance(Calendar,X2030,NDays&amp;"D")</f>
        <v>53421</v>
      </c>
      <c r="Z2030" s="1403">
        <v>2.154183919171546E-2</v>
      </c>
      <c r="AA2030" s="1411">
        <v>2.1537523098542621E-2</v>
      </c>
    </row>
    <row r="2031" spans="19:27" x14ac:dyDescent="0.2">
      <c r="S2031" s="399"/>
      <c r="T2031" s="1401"/>
      <c r="W2031" s="864" t="str">
        <f t="shared" si="41"/>
        <v>1w</v>
      </c>
      <c r="X2031" s="1405">
        <f>_xll.qlCalendarAdvance(Calendar,X2030,W2031,"f",FALSE)</f>
        <v>53428</v>
      </c>
      <c r="Y2031" s="1404">
        <f>_xll.qlCalendarAdvance(Calendar,X2031,NDays&amp;"D")</f>
        <v>53428</v>
      </c>
      <c r="Z2031" s="1403">
        <v>2.1533642010615028E-2</v>
      </c>
      <c r="AA2031" s="1411">
        <v>2.1529264238336898E-2</v>
      </c>
    </row>
    <row r="2032" spans="19:27" x14ac:dyDescent="0.2">
      <c r="S2032" s="399"/>
      <c r="T2032" s="1401"/>
      <c r="W2032" s="864" t="str">
        <f t="shared" si="41"/>
        <v>1w</v>
      </c>
      <c r="X2032" s="1405">
        <f>_xll.qlCalendarAdvance(Calendar,X2031,W2032,"f",FALSE)</f>
        <v>53435</v>
      </c>
      <c r="Y2032" s="1404">
        <f>_xll.qlCalendarAdvance(Calendar,X2032,NDays&amp;"D")</f>
        <v>53435</v>
      </c>
      <c r="Z2032" s="1403">
        <v>2.1525461262944766E-2</v>
      </c>
      <c r="AA2032" s="1411">
        <v>2.1521021708470478E-2</v>
      </c>
    </row>
    <row r="2033" spans="19:27" x14ac:dyDescent="0.2">
      <c r="S2033" s="399"/>
      <c r="T2033" s="1401"/>
      <c r="W2033" s="864" t="str">
        <f t="shared" si="41"/>
        <v>1w</v>
      </c>
      <c r="X2033" s="1405">
        <f>_xll.qlCalendarAdvance(Calendar,X2032,W2033,"f",FALSE)</f>
        <v>53442</v>
      </c>
      <c r="Y2033" s="1404">
        <f>_xll.qlCalendarAdvance(Calendar,X2033,NDays&amp;"D")</f>
        <v>53442</v>
      </c>
      <c r="Z2033" s="1403">
        <v>2.1517296948606712E-2</v>
      </c>
      <c r="AA2033" s="1411">
        <v>2.1512795509024407E-2</v>
      </c>
    </row>
    <row r="2034" spans="19:27" x14ac:dyDescent="0.2">
      <c r="S2034" s="399"/>
      <c r="T2034" s="1401"/>
      <c r="W2034" s="864" t="str">
        <f t="shared" si="41"/>
        <v>1w</v>
      </c>
      <c r="X2034" s="1405">
        <f>_xll.qlCalendarAdvance(Calendar,X2033,W2034,"f",FALSE)</f>
        <v>53449</v>
      </c>
      <c r="Y2034" s="1404">
        <f>_xll.qlCalendarAdvance(Calendar,X2034,NDays&amp;"D")</f>
        <v>53449</v>
      </c>
      <c r="Z2034" s="1403">
        <v>2.1509202866218356E-2</v>
      </c>
      <c r="AA2034" s="1411">
        <v>2.1504585639674501E-2</v>
      </c>
    </row>
    <row r="2035" spans="19:27" x14ac:dyDescent="0.2">
      <c r="S2035" s="399"/>
      <c r="T2035" s="1401"/>
      <c r="W2035" s="864" t="str">
        <f t="shared" si="41"/>
        <v>1w</v>
      </c>
      <c r="X2035" s="1405">
        <f>_xll.qlCalendarAdvance(Calendar,X2034,W2035,"f",FALSE)</f>
        <v>53456</v>
      </c>
      <c r="Y2035" s="1404">
        <f>_xll.qlCalendarAdvance(Calendar,X2035,NDays&amp;"D")</f>
        <v>53456</v>
      </c>
      <c r="Z2035" s="1403">
        <v>2.1501072114289164E-2</v>
      </c>
      <c r="AA2035" s="1411">
        <v>2.1496392100663897E-2</v>
      </c>
    </row>
    <row r="2036" spans="19:27" x14ac:dyDescent="0.2">
      <c r="S2036" s="399"/>
      <c r="T2036" s="1401"/>
      <c r="W2036" s="864" t="str">
        <f t="shared" si="41"/>
        <v>1w</v>
      </c>
      <c r="X2036" s="1405">
        <f>_xll.qlCalendarAdvance(Calendar,X2035,W2036,"f",FALSE)</f>
        <v>53463</v>
      </c>
      <c r="Y2036" s="1404">
        <f>_xll.qlCalendarAdvance(Calendar,X2036,NDays&amp;"D")</f>
        <v>53463</v>
      </c>
      <c r="Z2036" s="1403">
        <v>2.1492957796531018E-2</v>
      </c>
      <c r="AA2036" s="1411">
        <v>2.148821489191155E-2</v>
      </c>
    </row>
    <row r="2037" spans="19:27" x14ac:dyDescent="0.2">
      <c r="S2037" s="399"/>
      <c r="T2037" s="1401"/>
      <c r="W2037" s="864" t="str">
        <f t="shared" si="41"/>
        <v>1w</v>
      </c>
      <c r="X2037" s="1405">
        <f>_xll.qlCalendarAdvance(Calendar,X2036,W2037,"f",FALSE)</f>
        <v>53470</v>
      </c>
      <c r="Y2037" s="1404">
        <f>_xll.qlCalendarAdvance(Calendar,X2037,NDays&amp;"D")</f>
        <v>53470</v>
      </c>
      <c r="Z2037" s="1403">
        <v>2.1484859912844368E-2</v>
      </c>
      <c r="AA2037" s="1411">
        <v>2.1480054013498506E-2</v>
      </c>
    </row>
    <row r="2038" spans="19:27" x14ac:dyDescent="0.2">
      <c r="S2038" s="399"/>
      <c r="T2038" s="1401"/>
      <c r="W2038" s="864" t="str">
        <f t="shared" si="41"/>
        <v>1w</v>
      </c>
      <c r="X2038" s="1405">
        <f>_xll.qlCalendarAdvance(Calendar,X2037,W2038,"f",FALSE)</f>
        <v>53477</v>
      </c>
      <c r="Y2038" s="1404">
        <f>_xll.qlCalendarAdvance(Calendar,X2038,NDays&amp;"D")</f>
        <v>53477</v>
      </c>
      <c r="Z2038" s="1403">
        <v>2.1476778463127903E-2</v>
      </c>
      <c r="AA2038" s="1411">
        <v>2.1471909465262673E-2</v>
      </c>
    </row>
    <row r="2039" spans="19:27" x14ac:dyDescent="0.2">
      <c r="S2039" s="399"/>
      <c r="T2039" s="1401"/>
      <c r="W2039" s="864" t="str">
        <f t="shared" si="41"/>
        <v>1w</v>
      </c>
      <c r="X2039" s="1405">
        <f>_xll.qlCalendarAdvance(Calendar,X2038,W2039,"f",FALSE)</f>
        <v>53484</v>
      </c>
      <c r="Y2039" s="1404">
        <f>_xll.qlCalendarAdvance(Calendar,X2039,NDays&amp;"D")</f>
        <v>53484</v>
      </c>
      <c r="Z2039" s="1403">
        <v>2.1468713447282961E-2</v>
      </c>
      <c r="AA2039" s="1411">
        <v>2.1463781247447189E-2</v>
      </c>
    </row>
    <row r="2040" spans="19:27" x14ac:dyDescent="0.2">
      <c r="S2040" s="399"/>
      <c r="T2040" s="1401"/>
      <c r="W2040" s="864" t="str">
        <f t="shared" si="41"/>
        <v>1w</v>
      </c>
      <c r="X2040" s="1405">
        <f>_xll.qlCalendarAdvance(Calendar,X2039,W2040,"f",FALSE)</f>
        <v>53491</v>
      </c>
      <c r="Y2040" s="1404">
        <f>_xll.qlCalendarAdvance(Calendar,X2040,NDays&amp;"D")</f>
        <v>53491</v>
      </c>
      <c r="Z2040" s="1403">
        <v>2.1460664865209991E-2</v>
      </c>
      <c r="AA2040" s="1411">
        <v>2.1455669359808915E-2</v>
      </c>
    </row>
    <row r="2041" spans="19:27" x14ac:dyDescent="0.2">
      <c r="S2041" s="399"/>
      <c r="T2041" s="1401"/>
      <c r="W2041" s="864" t="str">
        <f t="shared" si="41"/>
        <v>1w</v>
      </c>
      <c r="X2041" s="1405">
        <f>_xll.qlCalendarAdvance(Calendar,X2040,W2041,"f",FALSE)</f>
        <v>53498</v>
      </c>
      <c r="Y2041" s="1404">
        <f>_xll.qlCalendarAdvance(Calendar,X2041,NDays&amp;"D")</f>
        <v>53498</v>
      </c>
      <c r="Z2041" s="1403">
        <v>2.1452632716806815E-2</v>
      </c>
      <c r="AA2041" s="1411">
        <v>2.1447573802428899E-2</v>
      </c>
    </row>
    <row r="2042" spans="19:27" x14ac:dyDescent="0.2">
      <c r="S2042" s="399"/>
      <c r="T2042" s="1401"/>
      <c r="W2042" s="864" t="str">
        <f t="shared" si="41"/>
        <v>1w</v>
      </c>
      <c r="X2042" s="1405">
        <f>_xll.qlCalendarAdvance(Calendar,X2041,W2042,"f",FALSE)</f>
        <v>53505</v>
      </c>
      <c r="Y2042" s="1404">
        <f>_xll.qlCalendarAdvance(Calendar,X2042,NDays&amp;"D")</f>
        <v>53505</v>
      </c>
      <c r="Z2042" s="1403">
        <v>2.1444617001978281E-2</v>
      </c>
      <c r="AA2042" s="1411">
        <v>2.1439494575388185E-2</v>
      </c>
    </row>
    <row r="2043" spans="19:27" x14ac:dyDescent="0.2">
      <c r="S2043" s="399"/>
      <c r="T2043" s="1401"/>
      <c r="W2043" s="864" t="str">
        <f t="shared" si="41"/>
        <v>1w</v>
      </c>
      <c r="X2043" s="1405">
        <f>_xll.qlCalendarAdvance(Calendar,X2042,W2043,"f",FALSE)</f>
        <v>53512</v>
      </c>
      <c r="Y2043" s="1404">
        <f>_xll.qlCalendarAdvance(Calendar,X2043,NDays&amp;"D")</f>
        <v>53512</v>
      </c>
      <c r="Z2043" s="1403">
        <v>2.1436617720622202E-2</v>
      </c>
      <c r="AA2043" s="1411">
        <v>2.1431431678524682E-2</v>
      </c>
    </row>
    <row r="2044" spans="19:27" x14ac:dyDescent="0.2">
      <c r="S2044" s="399"/>
      <c r="T2044" s="1401"/>
      <c r="W2044" s="864" t="str">
        <f t="shared" si="41"/>
        <v>1w</v>
      </c>
      <c r="X2044" s="1405">
        <f>_xll.qlCalendarAdvance(Calendar,X2043,W2044,"f",FALSE)</f>
        <v>53519</v>
      </c>
      <c r="Y2044" s="1404">
        <f>_xll.qlCalendarAdvance(Calendar,X2044,NDays&amp;"D")</f>
        <v>53519</v>
      </c>
      <c r="Z2044" s="1403">
        <v>2.1428634872642561E-2</v>
      </c>
      <c r="AA2044" s="1411">
        <v>2.1423385112081528E-2</v>
      </c>
    </row>
    <row r="2045" spans="19:27" x14ac:dyDescent="0.2">
      <c r="S2045" s="399"/>
      <c r="T2045" s="1401"/>
      <c r="W2045" s="864" t="str">
        <f t="shared" si="41"/>
        <v>1w</v>
      </c>
      <c r="X2045" s="1405">
        <f>_xll.qlCalendarAdvance(Calendar,X2044,W2045,"f",FALSE)</f>
        <v>53526</v>
      </c>
      <c r="Y2045" s="1404">
        <f>_xll.qlCalendarAdvance(Calendar,X2045,NDays&amp;"D")</f>
        <v>53526</v>
      </c>
      <c r="Z2045" s="1403">
        <v>2.142066845793893E-2</v>
      </c>
      <c r="AA2045" s="1411">
        <v>2.1415354875815584E-2</v>
      </c>
    </row>
    <row r="2046" spans="19:27" x14ac:dyDescent="0.2">
      <c r="S2046" s="399"/>
      <c r="T2046" s="1401"/>
      <c r="W2046" s="864" t="str">
        <f t="shared" si="41"/>
        <v>1w</v>
      </c>
      <c r="X2046" s="1405">
        <f>_xll.qlCalendarAdvance(Calendar,X2045,W2046,"f",FALSE)</f>
        <v>53533</v>
      </c>
      <c r="Y2046" s="1404">
        <f>_xll.qlCalendarAdvance(Calendar,X2046,NDays&amp;"D")</f>
        <v>53533</v>
      </c>
      <c r="Z2046" s="1403">
        <v>2.141271847641352E-2</v>
      </c>
      <c r="AA2046" s="1411">
        <v>2.1407340969888944E-2</v>
      </c>
    </row>
    <row r="2047" spans="19:27" x14ac:dyDescent="0.2">
      <c r="S2047" s="399"/>
      <c r="T2047" s="1401"/>
      <c r="W2047" s="864" t="str">
        <f t="shared" si="41"/>
        <v>1w</v>
      </c>
      <c r="X2047" s="1405">
        <f>_xll.qlCalendarAdvance(Calendar,X2046,W2047,"f",FALSE)</f>
        <v>53540</v>
      </c>
      <c r="Y2047" s="1404">
        <f>_xll.qlCalendarAdvance(Calendar,X2047,NDays&amp;"D")</f>
        <v>53540</v>
      </c>
      <c r="Z2047" s="1403">
        <v>2.140478492796679E-2</v>
      </c>
      <c r="AA2047" s="1411">
        <v>2.1399343394058468E-2</v>
      </c>
    </row>
    <row r="2048" spans="19:27" x14ac:dyDescent="0.2">
      <c r="S2048" s="399"/>
      <c r="T2048" s="1401"/>
      <c r="W2048" s="864" t="str">
        <f t="shared" si="41"/>
        <v>1w</v>
      </c>
      <c r="X2048" s="1405">
        <f>_xll.qlCalendarAdvance(Calendar,X2047,W2048,"f",FALSE)</f>
        <v>53547</v>
      </c>
      <c r="Y2048" s="1404">
        <f>_xll.qlCalendarAdvance(Calendar,X2048,NDays&amp;"D")</f>
        <v>53547</v>
      </c>
      <c r="Z2048" s="1403">
        <v>2.1396867812501833E-2</v>
      </c>
      <c r="AA2048" s="1411">
        <v>2.1391362148648341E-2</v>
      </c>
    </row>
    <row r="2049" spans="19:27" x14ac:dyDescent="0.2">
      <c r="S2049" s="399"/>
      <c r="T2049" s="1401"/>
      <c r="W2049" s="864" t="str">
        <f t="shared" si="41"/>
        <v>1w</v>
      </c>
      <c r="X2049" s="1405">
        <f>_xll.qlCalendarAdvance(Calendar,X2048,W2049,"f",FALSE)</f>
        <v>53554</v>
      </c>
      <c r="Y2049" s="1404">
        <f>_xll.qlCalendarAdvance(Calendar,X2049,NDays&amp;"D")</f>
        <v>53554</v>
      </c>
      <c r="Z2049" s="1403">
        <v>2.1388967129921749E-2</v>
      </c>
      <c r="AA2049" s="1411">
        <v>2.1383397233496471E-2</v>
      </c>
    </row>
    <row r="2050" spans="19:27" x14ac:dyDescent="0.2">
      <c r="S2050" s="399"/>
      <c r="T2050" s="1401"/>
      <c r="W2050" s="864" t="str">
        <f t="shared" si="41"/>
        <v>1w</v>
      </c>
      <c r="X2050" s="1405">
        <f>_xll.qlCalendarAdvance(Calendar,X2049,W2050,"f",FALSE)</f>
        <v>53561</v>
      </c>
      <c r="Y2050" s="1404">
        <f>_xll.qlCalendarAdvance(Calendar,X2050,NDays&amp;"D")</f>
        <v>53561</v>
      </c>
      <c r="Z2050" s="1403">
        <v>2.1381082880127869E-2</v>
      </c>
      <c r="AA2050" s="1411">
        <v>2.1375448648602857E-2</v>
      </c>
    </row>
    <row r="2051" spans="19:27" x14ac:dyDescent="0.2">
      <c r="S2051" s="399"/>
      <c r="T2051" s="1401"/>
      <c r="W2051" s="864" t="str">
        <f t="shared" si="41"/>
        <v>1w</v>
      </c>
      <c r="X2051" s="1405">
        <f>_xll.qlCalendarAdvance(Calendar,X2050,W2051,"f",FALSE)</f>
        <v>53568</v>
      </c>
      <c r="Y2051" s="1404">
        <f>_xll.qlCalendarAdvance(Calendar,X2051,NDays&amp;"D")</f>
        <v>53568</v>
      </c>
      <c r="Z2051" s="1403">
        <v>2.1373215063023296E-2</v>
      </c>
      <c r="AA2051" s="1411">
        <v>2.1367516393967501E-2</v>
      </c>
    </row>
    <row r="2052" spans="19:27" x14ac:dyDescent="0.2">
      <c r="S2052" s="399"/>
      <c r="T2052" s="1401"/>
      <c r="W2052" s="864" t="str">
        <f t="shared" si="41"/>
        <v>1w</v>
      </c>
      <c r="X2052" s="1405">
        <f>_xll.qlCalendarAdvance(Calendar,X2051,W2052,"f",FALSE)</f>
        <v>53575</v>
      </c>
      <c r="Y2052" s="1404">
        <f>_xll.qlCalendarAdvance(Calendar,X2052,NDays&amp;"D")</f>
        <v>53575</v>
      </c>
      <c r="Z2052" s="1403">
        <v>2.1365297177727813E-2</v>
      </c>
      <c r="AA2052" s="1411">
        <v>2.1359600469590401E-2</v>
      </c>
    </row>
    <row r="2053" spans="19:27" x14ac:dyDescent="0.2">
      <c r="S2053" s="399"/>
      <c r="T2053" s="1401"/>
      <c r="W2053" s="864" t="str">
        <f t="shared" si="41"/>
        <v>1w</v>
      </c>
      <c r="X2053" s="1405">
        <f>_xll.qlCalendarAdvance(Calendar,X2052,W2053,"f",FALSE)</f>
        <v>53582</v>
      </c>
      <c r="Y2053" s="1404">
        <f>_xll.qlCalendarAdvance(Calendar,X2053,NDays&amp;"D")</f>
        <v>53582</v>
      </c>
      <c r="Z2053" s="1403">
        <v>2.1357461509342101E-2</v>
      </c>
      <c r="AA2053" s="1411">
        <v>2.1351700875471558E-2</v>
      </c>
    </row>
    <row r="2054" spans="19:27" x14ac:dyDescent="0.2">
      <c r="S2054" s="399"/>
      <c r="T2054" s="1401"/>
      <c r="W2054" s="864" t="str">
        <f t="shared" si="41"/>
        <v>1w</v>
      </c>
      <c r="X2054" s="1405">
        <f>_xll.qlCalendarAdvance(Calendar,X2053,W2054,"f",FALSE)</f>
        <v>53589</v>
      </c>
      <c r="Y2054" s="1404">
        <f>_xll.qlCalendarAdvance(Calendar,X2054,NDays&amp;"D")</f>
        <v>53589</v>
      </c>
      <c r="Z2054" s="1403">
        <v>2.1349642272234827E-2</v>
      </c>
      <c r="AA2054" s="1411">
        <v>2.1343817611610971E-2</v>
      </c>
    </row>
    <row r="2055" spans="19:27" x14ac:dyDescent="0.2">
      <c r="S2055" s="399"/>
      <c r="T2055" s="1401"/>
      <c r="W2055" s="864" t="str">
        <f t="shared" si="41"/>
        <v>1w</v>
      </c>
      <c r="X2055" s="1405">
        <f>_xll.qlCalendarAdvance(Calendar,X2054,W2055,"f",FALSE)</f>
        <v>53596</v>
      </c>
      <c r="Y2055" s="1404">
        <f>_xll.qlCalendarAdvance(Calendar,X2055,NDays&amp;"D")</f>
        <v>53596</v>
      </c>
      <c r="Z2055" s="1403">
        <v>2.1341908119553804E-2</v>
      </c>
      <c r="AA2055" s="1411">
        <v>2.1335950678089688E-2</v>
      </c>
    </row>
    <row r="2056" spans="19:27" x14ac:dyDescent="0.2">
      <c r="S2056" s="399"/>
      <c r="T2056" s="1401"/>
      <c r="W2056" s="864" t="str">
        <f t="shared" si="41"/>
        <v>1w</v>
      </c>
      <c r="X2056" s="1405">
        <f>_xll.qlCalendarAdvance(Calendar,X2055,W2056,"f",FALSE)</f>
        <v>53603</v>
      </c>
      <c r="Y2056" s="1404">
        <f>_xll.qlCalendarAdvance(Calendar,X2056,NDays&amp;"D")</f>
        <v>53603</v>
      </c>
      <c r="Z2056" s="1403">
        <v>2.1334122464439557E-2</v>
      </c>
      <c r="AA2056" s="1411">
        <v>2.1328100074664569E-2</v>
      </c>
    </row>
    <row r="2057" spans="19:27" x14ac:dyDescent="0.2">
      <c r="S2057" s="399"/>
      <c r="T2057" s="1401"/>
      <c r="W2057" s="864" t="str">
        <f t="shared" si="41"/>
        <v>1w</v>
      </c>
      <c r="X2057" s="1405">
        <f>_xll.qlCalendarAdvance(Calendar,X2056,W2057,"f",FALSE)</f>
        <v>53610</v>
      </c>
      <c r="Y2057" s="1404">
        <f>_xll.qlCalendarAdvance(Calendar,X2057,NDays&amp;"D")</f>
        <v>53610</v>
      </c>
      <c r="Z2057" s="1403">
        <v>2.1326353241435836E-2</v>
      </c>
      <c r="AA2057" s="1411">
        <v>2.1320265801659799E-2</v>
      </c>
    </row>
    <row r="2058" spans="19:27" x14ac:dyDescent="0.2">
      <c r="S2058" s="399"/>
      <c r="T2058" s="1401"/>
      <c r="W2058" s="864" t="str">
        <f t="shared" si="41"/>
        <v>1w</v>
      </c>
      <c r="X2058" s="1405">
        <f>_xll.qlCalendarAdvance(Calendar,X2057,W2058,"f",FALSE)</f>
        <v>53617</v>
      </c>
      <c r="Y2058" s="1404">
        <f>_xll.qlCalendarAdvance(Calendar,X2058,NDays&amp;"D")</f>
        <v>53617</v>
      </c>
      <c r="Z2058" s="1403">
        <v>2.1318600450443981E-2</v>
      </c>
      <c r="AA2058" s="1411">
        <v>2.131244785883224E-2</v>
      </c>
    </row>
    <row r="2059" spans="19:27" x14ac:dyDescent="0.2">
      <c r="S2059" s="399"/>
      <c r="T2059" s="1401"/>
      <c r="W2059" s="864" t="str">
        <f t="shared" si="41"/>
        <v>1w</v>
      </c>
      <c r="X2059" s="1405">
        <f>_xll.qlCalendarAdvance(Calendar,X2058,W2059,"f",FALSE)</f>
        <v>53624</v>
      </c>
      <c r="Y2059" s="1404">
        <f>_xll.qlCalendarAdvance(Calendar,X2059,NDays&amp;"D")</f>
        <v>53624</v>
      </c>
      <c r="Z2059" s="1403">
        <v>2.1310864091370604E-2</v>
      </c>
      <c r="AA2059" s="1411">
        <v>2.1304646246262937E-2</v>
      </c>
    </row>
    <row r="2060" spans="19:27" x14ac:dyDescent="0.2">
      <c r="S2060" s="399"/>
      <c r="T2060" s="1401"/>
      <c r="W2060" s="864" t="str">
        <f t="shared" si="41"/>
        <v>1w</v>
      </c>
      <c r="X2060" s="1405">
        <f>_xll.qlCalendarAdvance(Calendar,X2059,W2060,"f",FALSE)</f>
        <v>53631</v>
      </c>
      <c r="Y2060" s="1404">
        <f>_xll.qlCalendarAdvance(Calendar,X2060,NDays&amp;"D")</f>
        <v>53631</v>
      </c>
      <c r="Z2060" s="1403">
        <v>2.1303144164118808E-2</v>
      </c>
      <c r="AA2060" s="1411">
        <v>2.1296860963951891E-2</v>
      </c>
    </row>
    <row r="2061" spans="19:27" x14ac:dyDescent="0.2">
      <c r="S2061" s="399"/>
      <c r="T2061" s="1401"/>
      <c r="W2061" s="864" t="str">
        <f t="shared" si="41"/>
        <v>1w</v>
      </c>
      <c r="X2061" s="1405">
        <f>_xll.qlCalendarAdvance(Calendar,X2060,W2061,"f",FALSE)</f>
        <v>53638</v>
      </c>
      <c r="Y2061" s="1404">
        <f>_xll.qlCalendarAdvance(Calendar,X2061,NDays&amp;"D")</f>
        <v>53638</v>
      </c>
      <c r="Z2061" s="1403">
        <v>2.1295440668592572E-2</v>
      </c>
      <c r="AA2061" s="1411">
        <v>2.1289092011899102E-2</v>
      </c>
    </row>
    <row r="2062" spans="19:27" x14ac:dyDescent="0.2">
      <c r="S2062" s="399"/>
      <c r="T2062" s="1401"/>
      <c r="W2062" s="864" t="str">
        <f t="shared" si="41"/>
        <v>1w</v>
      </c>
      <c r="X2062" s="1405">
        <f>_xll.qlCalendarAdvance(Calendar,X2061,W2062,"f",FALSE)</f>
        <v>53645</v>
      </c>
      <c r="Y2062" s="1404">
        <f>_xll.qlCalendarAdvance(Calendar,X2062,NDays&amp;"D")</f>
        <v>53645</v>
      </c>
      <c r="Z2062" s="1403">
        <v>2.1287753604698513E-2</v>
      </c>
      <c r="AA2062" s="1411">
        <v>2.128133939010457E-2</v>
      </c>
    </row>
    <row r="2063" spans="19:27" x14ac:dyDescent="0.2">
      <c r="S2063" s="399"/>
      <c r="T2063" s="1401"/>
      <c r="W2063" s="864" t="str">
        <f t="shared" si="41"/>
        <v>1w</v>
      </c>
      <c r="X2063" s="1405">
        <f>_xll.qlCalendarAdvance(Calendar,X2062,W2063,"f",FALSE)</f>
        <v>53652</v>
      </c>
      <c r="Y2063" s="1404">
        <f>_xll.qlCalendarAdvance(Calendar,X2063,NDays&amp;"D")</f>
        <v>53652</v>
      </c>
      <c r="Z2063" s="1403">
        <v>2.1280082972339728E-2</v>
      </c>
      <c r="AA2063" s="1411">
        <v>2.1273603098568294E-2</v>
      </c>
    </row>
    <row r="2064" spans="19:27" x14ac:dyDescent="0.2">
      <c r="S2064" s="399"/>
      <c r="T2064" s="1401"/>
      <c r="W2064" s="864" t="str">
        <f t="shared" si="41"/>
        <v>1w</v>
      </c>
      <c r="X2064" s="1405">
        <f>_xll.qlCalendarAdvance(Calendar,X2063,W2064,"f",FALSE)</f>
        <v>53659</v>
      </c>
      <c r="Y2064" s="1404">
        <f>_xll.qlCalendarAdvance(Calendar,X2064,NDays&amp;"D")</f>
        <v>53659</v>
      </c>
      <c r="Z2064" s="1403">
        <v>2.1272428771422838E-2</v>
      </c>
      <c r="AA2064" s="1411">
        <v>2.1265883137290276E-2</v>
      </c>
    </row>
    <row r="2065" spans="19:27" x14ac:dyDescent="0.2">
      <c r="S2065" s="399"/>
      <c r="T2065" s="1401"/>
      <c r="W2065" s="864" t="str">
        <f t="shared" si="41"/>
        <v>1w</v>
      </c>
      <c r="X2065" s="1405">
        <f>_xll.qlCalendarAdvance(Calendar,X2064,W2065,"f",FALSE)</f>
        <v>53666</v>
      </c>
      <c r="Y2065" s="1404">
        <f>_xll.qlCalendarAdvance(Calendar,X2065,NDays&amp;"D")</f>
        <v>53666</v>
      </c>
      <c r="Z2065" s="1403">
        <v>2.1264639273420868E-2</v>
      </c>
      <c r="AA2065" s="1411">
        <v>2.1258179506270514E-2</v>
      </c>
    </row>
    <row r="2066" spans="19:27" x14ac:dyDescent="0.2">
      <c r="S2066" s="399"/>
      <c r="T2066" s="1401"/>
      <c r="W2066" s="864" t="str">
        <f t="shared" si="41"/>
        <v>1w</v>
      </c>
      <c r="X2066" s="1405">
        <f>_xll.qlCalendarAdvance(Calendar,X2065,W2066,"f",FALSE)</f>
        <v>53673</v>
      </c>
      <c r="Y2066" s="1404">
        <f>_xll.qlCalendarAdvance(Calendar,X2066,NDays&amp;"D")</f>
        <v>53673</v>
      </c>
      <c r="Z2066" s="1403">
        <v>2.1257016473567963E-2</v>
      </c>
      <c r="AA2066" s="1411">
        <v>2.1250492205427962E-2</v>
      </c>
    </row>
    <row r="2067" spans="19:27" x14ac:dyDescent="0.2">
      <c r="S2067" s="399"/>
      <c r="T2067" s="1401"/>
      <c r="W2067" s="864" t="str">
        <f t="shared" si="41"/>
        <v>1w</v>
      </c>
      <c r="X2067" s="1405">
        <f>_xll.qlCalendarAdvance(Calendar,X2066,W2067,"f",FALSE)</f>
        <v>53680</v>
      </c>
      <c r="Y2067" s="1404">
        <f>_xll.qlCalendarAdvance(Calendar,X2067,NDays&amp;"D")</f>
        <v>53680</v>
      </c>
      <c r="Z2067" s="1403">
        <v>2.1249410102662472E-2</v>
      </c>
      <c r="AA2067" s="1411">
        <v>2.1242821234924714E-2</v>
      </c>
    </row>
    <row r="2068" spans="19:27" x14ac:dyDescent="0.2">
      <c r="S2068" s="399"/>
      <c r="T2068" s="1401"/>
      <c r="W2068" s="864" t="str">
        <f t="shared" si="41"/>
        <v>1w</v>
      </c>
      <c r="X2068" s="1405">
        <f>_xll.qlCalendarAdvance(Calendar,X2067,W2068,"f",FALSE)</f>
        <v>53688</v>
      </c>
      <c r="Y2068" s="1404">
        <f>_xll.qlCalendarAdvance(Calendar,X2068,NDays&amp;"D")</f>
        <v>53688</v>
      </c>
      <c r="Z2068" s="1403">
        <v>2.1240737224301361E-2</v>
      </c>
      <c r="AA2068" s="1411">
        <v>2.1234074407624481E-2</v>
      </c>
    </row>
    <row r="2069" spans="19:27" x14ac:dyDescent="0.2">
      <c r="S2069" s="399"/>
      <c r="T2069" s="1401"/>
      <c r="W2069" s="864" t="str">
        <f t="shared" si="41"/>
        <v>1w</v>
      </c>
      <c r="X2069" s="1405">
        <f>_xll.qlCalendarAdvance(Calendar,X2068,W2069,"f",FALSE)</f>
        <v>53695</v>
      </c>
      <c r="Y2069" s="1404">
        <f>_xll.qlCalendarAdvance(Calendar,X2069,NDays&amp;"D")</f>
        <v>53695</v>
      </c>
      <c r="Z2069" s="1403">
        <v>2.1233166057974047E-2</v>
      </c>
      <c r="AA2069" s="1411">
        <v>2.1226438430554939E-2</v>
      </c>
    </row>
    <row r="2070" spans="19:27" x14ac:dyDescent="0.2">
      <c r="S2070" s="399"/>
      <c r="T2070" s="1401"/>
      <c r="W2070" s="864" t="str">
        <f t="shared" si="41"/>
        <v>1w</v>
      </c>
      <c r="X2070" s="1405">
        <f>_xll.qlCalendarAdvance(Calendar,X2069,W2070,"f",FALSE)</f>
        <v>53702</v>
      </c>
      <c r="Y2070" s="1404">
        <f>_xll.qlCalendarAdvance(Calendar,X2070,NDays&amp;"D")</f>
        <v>53702</v>
      </c>
      <c r="Z2070" s="1403">
        <v>2.1225611320304181E-2</v>
      </c>
      <c r="AA2070" s="1411">
        <v>2.1218818783581561E-2</v>
      </c>
    </row>
    <row r="2071" spans="19:27" x14ac:dyDescent="0.2">
      <c r="S2071" s="399"/>
      <c r="T2071" s="1401"/>
      <c r="W2071" s="864" t="str">
        <f t="shared" si="41"/>
        <v>1w</v>
      </c>
      <c r="X2071" s="1405">
        <f>_xll.qlCalendarAdvance(Calendar,X2070,W2071,"f",FALSE)</f>
        <v>53709</v>
      </c>
      <c r="Y2071" s="1404">
        <f>_xll.qlCalendarAdvance(Calendar,X2071,NDays&amp;"D")</f>
        <v>53709</v>
      </c>
      <c r="Z2071" s="1403">
        <v>2.1218073011202612E-2</v>
      </c>
      <c r="AA2071" s="1411">
        <v>2.1211215467028532E-2</v>
      </c>
    </row>
    <row r="2072" spans="19:27" x14ac:dyDescent="0.2">
      <c r="S2072" s="399"/>
      <c r="T2072" s="1401"/>
      <c r="W2072" s="864" t="str">
        <f t="shared" si="41"/>
        <v>1w</v>
      </c>
      <c r="X2072" s="1405">
        <f>_xll.qlCalendarAdvance(Calendar,X2071,W2072,"f",FALSE)</f>
        <v>53716</v>
      </c>
      <c r="Y2072" s="1404">
        <f>_xll.qlCalendarAdvance(Calendar,X2072,NDays&amp;"D")</f>
        <v>53716</v>
      </c>
      <c r="Z2072" s="1403">
        <v>2.1210551130577484E-2</v>
      </c>
      <c r="AA2072" s="1411">
        <v>2.1203628480490622E-2</v>
      </c>
    </row>
    <row r="2073" spans="19:27" x14ac:dyDescent="0.2">
      <c r="S2073" s="399"/>
      <c r="T2073" s="1401"/>
      <c r="W2073" s="864" t="str">
        <f t="shared" si="41"/>
        <v>1w</v>
      </c>
      <c r="X2073" s="1405">
        <f>_xll.qlCalendarAdvance(Calendar,X2072,W2073,"f",FALSE)</f>
        <v>53723</v>
      </c>
      <c r="Y2073" s="1404">
        <f>_xll.qlCalendarAdvance(Calendar,X2073,NDays&amp;"D")</f>
        <v>53723</v>
      </c>
      <c r="Z2073" s="1403">
        <v>2.1202963942085831E-2</v>
      </c>
      <c r="AA2073" s="1411">
        <v>2.119605782437306E-2</v>
      </c>
    </row>
    <row r="2074" spans="19:27" x14ac:dyDescent="0.2">
      <c r="S2074" s="399"/>
      <c r="T2074" s="1401"/>
      <c r="W2074" s="864" t="str">
        <f t="shared" ref="W2074:W2137" si="42">W2073</f>
        <v>1w</v>
      </c>
      <c r="X2074" s="1405">
        <f>_xll.qlCalendarAdvance(Calendar,X2073,W2074,"f",FALSE)</f>
        <v>53730</v>
      </c>
      <c r="Y2074" s="1404">
        <f>_xll.qlCalendarAdvance(Calendar,X2074,NDays&amp;"D")</f>
        <v>53730</v>
      </c>
      <c r="Z2074" s="1403">
        <v>2.1195474178598066E-2</v>
      </c>
      <c r="AA2074" s="1411">
        <v>2.1188503498432709E-2</v>
      </c>
    </row>
    <row r="2075" spans="19:27" x14ac:dyDescent="0.2">
      <c r="S2075" s="399"/>
      <c r="T2075" s="1401"/>
      <c r="W2075" s="864" t="str">
        <f t="shared" si="42"/>
        <v>1w</v>
      </c>
      <c r="X2075" s="1405">
        <f>_xll.qlCalendarAdvance(Calendar,X2074,W2075,"f",FALSE)</f>
        <v>53737</v>
      </c>
      <c r="Y2075" s="1404">
        <f>_xll.qlCalendarAdvance(Calendar,X2075,NDays&amp;"D")</f>
        <v>53737</v>
      </c>
      <c r="Z2075" s="1403">
        <v>2.1188000842216136E-2</v>
      </c>
      <c r="AA2075" s="1411">
        <v>2.1180965502750615E-2</v>
      </c>
    </row>
    <row r="2076" spans="19:27" x14ac:dyDescent="0.2">
      <c r="S2076" s="399"/>
      <c r="T2076" s="1401"/>
      <c r="W2076" s="864" t="str">
        <f t="shared" si="42"/>
        <v>1w</v>
      </c>
      <c r="X2076" s="1405">
        <f>_xll.qlCalendarAdvance(Calendar,X2075,W2076,"f",FALSE)</f>
        <v>53744</v>
      </c>
      <c r="Y2076" s="1404">
        <f>_xll.qlCalendarAdvance(Calendar,X2076,NDays&amp;"D")</f>
        <v>53744</v>
      </c>
      <c r="Z2076" s="1403">
        <v>2.1180543932853523E-2</v>
      </c>
      <c r="AA2076" s="1411">
        <v>2.1173443837245731E-2</v>
      </c>
    </row>
    <row r="2077" spans="19:27" x14ac:dyDescent="0.2">
      <c r="S2077" s="399"/>
      <c r="T2077" s="1401"/>
      <c r="W2077" s="864" t="str">
        <f t="shared" si="42"/>
        <v>1w</v>
      </c>
      <c r="X2077" s="1405">
        <f>_xll.qlCalendarAdvance(Calendar,X2076,W2077,"f",FALSE)</f>
        <v>53751</v>
      </c>
      <c r="Y2077" s="1404">
        <f>_xll.qlCalendarAdvance(Calendar,X2077,NDays&amp;"D")</f>
        <v>53751</v>
      </c>
      <c r="Z2077" s="1403">
        <v>2.1173357776228949E-2</v>
      </c>
      <c r="AA2077" s="1411">
        <v>2.116593850208015E-2</v>
      </c>
    </row>
    <row r="2078" spans="19:27" x14ac:dyDescent="0.2">
      <c r="S2078" s="399"/>
      <c r="T2078" s="1401"/>
      <c r="W2078" s="864" t="str">
        <f t="shared" si="42"/>
        <v>1w</v>
      </c>
      <c r="X2078" s="1405">
        <f>_xll.qlCalendarAdvance(Calendar,X2077,W2078,"f",FALSE)</f>
        <v>53758</v>
      </c>
      <c r="Y2078" s="1404">
        <f>_xll.qlCalendarAdvance(Calendar,X2078,NDays&amp;"D")</f>
        <v>53758</v>
      </c>
      <c r="Z2078" s="1403">
        <v>2.1165935952814314E-2</v>
      </c>
      <c r="AA2078" s="1411">
        <v>2.115844949709178E-2</v>
      </c>
    </row>
    <row r="2079" spans="19:27" x14ac:dyDescent="0.2">
      <c r="S2079" s="399"/>
      <c r="T2079" s="1401"/>
      <c r="W2079" s="864" t="str">
        <f t="shared" si="42"/>
        <v>1w</v>
      </c>
      <c r="X2079" s="1405">
        <f>_xll.qlCalendarAdvance(Calendar,X2078,W2079,"f",FALSE)</f>
        <v>53765</v>
      </c>
      <c r="Y2079" s="1404">
        <f>_xll.qlCalendarAdvance(Calendar,X2079,NDays&amp;"D")</f>
        <v>53765</v>
      </c>
      <c r="Z2079" s="1403">
        <v>2.1158530559432072E-2</v>
      </c>
      <c r="AA2079" s="1411">
        <v>2.1150976822361667E-2</v>
      </c>
    </row>
    <row r="2080" spans="19:27" x14ac:dyDescent="0.2">
      <c r="S2080" s="399"/>
      <c r="T2080" s="1401"/>
      <c r="W2080" s="864" t="str">
        <f t="shared" si="42"/>
        <v>1w</v>
      </c>
      <c r="X2080" s="1405">
        <f>_xll.qlCalendarAdvance(Calendar,X2079,W2080,"f",FALSE)</f>
        <v>53772</v>
      </c>
      <c r="Y2080" s="1404">
        <f>_xll.qlCalendarAdvance(Calendar,X2080,NDays&amp;"D")</f>
        <v>53772</v>
      </c>
      <c r="Z2080" s="1403">
        <v>2.1151141595989728E-2</v>
      </c>
      <c r="AA2080" s="1411">
        <v>2.1143520477808764E-2</v>
      </c>
    </row>
    <row r="2081" spans="19:27" x14ac:dyDescent="0.2">
      <c r="S2081" s="399"/>
      <c r="T2081" s="1401"/>
      <c r="W2081" s="864" t="str">
        <f t="shared" si="42"/>
        <v>1w</v>
      </c>
      <c r="X2081" s="1405">
        <f>_xll.qlCalendarAdvance(Calendar,X2080,W2081,"f",FALSE)</f>
        <v>53779</v>
      </c>
      <c r="Y2081" s="1404">
        <f>_xll.qlCalendarAdvance(Calendar,X2081,NDays&amp;"D")</f>
        <v>53779</v>
      </c>
      <c r="Z2081" s="1403">
        <v>2.1143769062396543E-2</v>
      </c>
      <c r="AA2081" s="1411">
        <v>2.1136080463595164E-2</v>
      </c>
    </row>
    <row r="2082" spans="19:27" x14ac:dyDescent="0.2">
      <c r="S2082" s="399"/>
      <c r="T2082" s="1401"/>
      <c r="W2082" s="864" t="str">
        <f t="shared" si="42"/>
        <v>1w</v>
      </c>
      <c r="X2082" s="1405">
        <f>_xll.qlCalendarAdvance(Calendar,X2081,W2082,"f",FALSE)</f>
        <v>53786</v>
      </c>
      <c r="Y2082" s="1404">
        <f>_xll.qlCalendarAdvance(Calendar,X2082,NDays&amp;"D")</f>
        <v>53786</v>
      </c>
      <c r="Z2082" s="1403">
        <v>2.1136324377139359E-2</v>
      </c>
      <c r="AA2082" s="1411">
        <v>2.1128656779477728E-2</v>
      </c>
    </row>
    <row r="2083" spans="19:27" x14ac:dyDescent="0.2">
      <c r="S2083" s="399"/>
      <c r="T2083" s="1401"/>
      <c r="W2083" s="864" t="str">
        <f t="shared" si="42"/>
        <v>1w</v>
      </c>
      <c r="X2083" s="1405">
        <f>_xll.qlCalendarAdvance(Calendar,X2082,W2083,"f",FALSE)</f>
        <v>53793</v>
      </c>
      <c r="Y2083" s="1404">
        <f>_xll.qlCalendarAdvance(Calendar,X2083,NDays&amp;"D")</f>
        <v>53793</v>
      </c>
      <c r="Z2083" s="1403">
        <v>2.112898395332146E-2</v>
      </c>
      <c r="AA2083" s="1411">
        <v>2.1121580446817223E-2</v>
      </c>
    </row>
    <row r="2084" spans="19:27" x14ac:dyDescent="0.2">
      <c r="S2084" s="399"/>
      <c r="T2084" s="1401"/>
      <c r="W2084" s="864" t="str">
        <f t="shared" si="42"/>
        <v>1w</v>
      </c>
      <c r="X2084" s="1405">
        <f>_xll.qlCalendarAdvance(Calendar,X2083,W2084,"f",FALSE)</f>
        <v>53800</v>
      </c>
      <c r="Y2084" s="1404">
        <f>_xll.qlCalendarAdvance(Calendar,X2084,NDays&amp;"D")</f>
        <v>53800</v>
      </c>
      <c r="Z2084" s="1403">
        <v>2.1121659957990799E-2</v>
      </c>
      <c r="AA2084" s="1411">
        <v>2.1113858402179719E-2</v>
      </c>
    </row>
    <row r="2085" spans="19:27" x14ac:dyDescent="0.2">
      <c r="S2085" s="399"/>
      <c r="T2085" s="1401"/>
      <c r="W2085" s="864" t="str">
        <f t="shared" si="42"/>
        <v>1w</v>
      </c>
      <c r="X2085" s="1405">
        <f>_xll.qlCalendarAdvance(Calendar,X2084,W2085,"f",FALSE)</f>
        <v>53807</v>
      </c>
      <c r="Y2085" s="1404">
        <f>_xll.qlCalendarAdvance(Calendar,X2085,NDays&amp;"D")</f>
        <v>53807</v>
      </c>
      <c r="Z2085" s="1403">
        <v>2.1114352391060093E-2</v>
      </c>
      <c r="AA2085" s="1411">
        <v>2.1106483708756008E-2</v>
      </c>
    </row>
    <row r="2086" spans="19:27" x14ac:dyDescent="0.2">
      <c r="S2086" s="399"/>
      <c r="T2086" s="1401"/>
      <c r="W2086" s="864" t="str">
        <f t="shared" si="42"/>
        <v>1w</v>
      </c>
      <c r="X2086" s="1405">
        <f>_xll.qlCalendarAdvance(Calendar,X2085,W2086,"f",FALSE)</f>
        <v>53814</v>
      </c>
      <c r="Y2086" s="1404">
        <f>_xll.qlCalendarAdvance(Calendar,X2086,NDays&amp;"D")</f>
        <v>53814</v>
      </c>
      <c r="Z2086" s="1403">
        <v>2.110715283898431E-2</v>
      </c>
      <c r="AA2086" s="1411">
        <v>2.1099125345671599E-2</v>
      </c>
    </row>
    <row r="2087" spans="19:27" x14ac:dyDescent="0.2">
      <c r="S2087" s="399"/>
      <c r="T2087" s="1401"/>
      <c r="W2087" s="864" t="str">
        <f t="shared" si="42"/>
        <v>1w</v>
      </c>
      <c r="X2087" s="1405">
        <f>_xll.qlCalendarAdvance(Calendar,X2086,W2087,"f",FALSE)</f>
        <v>53821</v>
      </c>
      <c r="Y2087" s="1404">
        <f>_xll.qlCalendarAdvance(Calendar,X2087,NDays&amp;"D")</f>
        <v>53821</v>
      </c>
      <c r="Z2087" s="1403">
        <v>2.1099878882580615E-2</v>
      </c>
      <c r="AA2087" s="1411">
        <v>2.1091783312845447E-2</v>
      </c>
    </row>
    <row r="2088" spans="19:27" x14ac:dyDescent="0.2">
      <c r="S2088" s="399"/>
      <c r="T2088" s="1401"/>
      <c r="W2088" s="864" t="str">
        <f t="shared" si="42"/>
        <v>1w</v>
      </c>
      <c r="X2088" s="1405">
        <f>_xll.qlCalendarAdvance(Calendar,X2087,W2088,"f",FALSE)</f>
        <v>53828</v>
      </c>
      <c r="Y2088" s="1404">
        <f>_xll.qlCalendarAdvance(Calendar,X2088,NDays&amp;"D")</f>
        <v>53828</v>
      </c>
      <c r="Z2088" s="1403">
        <v>2.1092621355391805E-2</v>
      </c>
      <c r="AA2088" s="1411">
        <v>2.1084457610115459E-2</v>
      </c>
    </row>
    <row r="2089" spans="19:27" x14ac:dyDescent="0.2">
      <c r="S2089" s="399"/>
      <c r="T2089" s="1401"/>
      <c r="W2089" s="864" t="str">
        <f t="shared" si="42"/>
        <v>1w</v>
      </c>
      <c r="X2089" s="1405">
        <f>_xll.qlCalendarAdvance(Calendar,X2088,W2089,"f",FALSE)</f>
        <v>53835</v>
      </c>
      <c r="Y2089" s="1404">
        <f>_xll.qlCalendarAdvance(Calendar,X2089,NDays&amp;"D")</f>
        <v>53835</v>
      </c>
      <c r="Z2089" s="1403">
        <v>2.1085380257329787E-2</v>
      </c>
      <c r="AA2089" s="1411">
        <v>2.1077148237643728E-2</v>
      </c>
    </row>
    <row r="2090" spans="19:27" x14ac:dyDescent="0.2">
      <c r="S2090" s="399"/>
      <c r="T2090" s="1401"/>
      <c r="W2090" s="864" t="str">
        <f t="shared" si="42"/>
        <v>1w</v>
      </c>
      <c r="X2090" s="1405">
        <f>_xll.qlCalendarAdvance(Calendar,X2089,W2090,"f",FALSE)</f>
        <v>53842</v>
      </c>
      <c r="Y2090" s="1404">
        <f>_xll.qlCalendarAdvance(Calendar,X2090,NDays&amp;"D")</f>
        <v>53842</v>
      </c>
      <c r="Z2090" s="1403">
        <v>2.1078155588303824E-2</v>
      </c>
      <c r="AA2090" s="1411">
        <v>2.10698551955113E-2</v>
      </c>
    </row>
    <row r="2091" spans="19:27" x14ac:dyDescent="0.2">
      <c r="S2091" s="399"/>
      <c r="T2091" s="1401"/>
      <c r="W2091" s="864" t="str">
        <f t="shared" si="42"/>
        <v>1w</v>
      </c>
      <c r="X2091" s="1405">
        <f>_xll.qlCalendarAdvance(Calendar,X2090,W2091,"f",FALSE)</f>
        <v>53849</v>
      </c>
      <c r="Y2091" s="1404">
        <f>_xll.qlCalendarAdvance(Calendar,X2091,NDays&amp;"D")</f>
        <v>53849</v>
      </c>
      <c r="Z2091" s="1403">
        <v>2.1070947348224938E-2</v>
      </c>
      <c r="AA2091" s="1411">
        <v>2.1062578483475036E-2</v>
      </c>
    </row>
    <row r="2092" spans="19:27" x14ac:dyDescent="0.2">
      <c r="S2092" s="399"/>
      <c r="T2092" s="1401"/>
      <c r="W2092" s="864" t="str">
        <f t="shared" si="42"/>
        <v>1w</v>
      </c>
      <c r="X2092" s="1405">
        <f>_xll.qlCalendarAdvance(Calendar,X2091,W2092,"f",FALSE)</f>
        <v>53856</v>
      </c>
      <c r="Y2092" s="1404">
        <f>_xll.qlCalendarAdvance(Calendar,X2092,NDays&amp;"D")</f>
        <v>53856</v>
      </c>
      <c r="Z2092" s="1403">
        <v>2.1063755537006804E-2</v>
      </c>
      <c r="AA2092" s="1411">
        <v>2.1055318101697029E-2</v>
      </c>
    </row>
    <row r="2093" spans="19:27" x14ac:dyDescent="0.2">
      <c r="S2093" s="399"/>
      <c r="T2093" s="1401"/>
      <c r="W2093" s="864" t="str">
        <f t="shared" si="42"/>
        <v>1w</v>
      </c>
      <c r="X2093" s="1405">
        <f>_xll.qlCalendarAdvance(Calendar,X2092,W2093,"f",FALSE)</f>
        <v>53863</v>
      </c>
      <c r="Y2093" s="1404">
        <f>_xll.qlCalendarAdvance(Calendar,X2093,NDays&amp;"D")</f>
        <v>53863</v>
      </c>
      <c r="Z2093" s="1403">
        <v>2.1056580154556033E-2</v>
      </c>
      <c r="AA2093" s="1411">
        <v>2.1048074050096233E-2</v>
      </c>
    </row>
    <row r="2094" spans="19:27" x14ac:dyDescent="0.2">
      <c r="S2094" s="399"/>
      <c r="T2094" s="1401"/>
      <c r="W2094" s="864" t="str">
        <f t="shared" si="42"/>
        <v>1w</v>
      </c>
      <c r="X2094" s="1405">
        <f>_xll.qlCalendarAdvance(Calendar,X2093,W2094,"f",FALSE)</f>
        <v>53870</v>
      </c>
      <c r="Y2094" s="1404">
        <f>_xll.qlCalendarAdvance(Calendar,X2094,NDays&amp;"D")</f>
        <v>53870</v>
      </c>
      <c r="Z2094" s="1403">
        <v>2.1049421200788065E-2</v>
      </c>
      <c r="AA2094" s="1411">
        <v>2.1040846328915785E-2</v>
      </c>
    </row>
    <row r="2095" spans="19:27" x14ac:dyDescent="0.2">
      <c r="S2095" s="399"/>
      <c r="T2095" s="1401"/>
      <c r="W2095" s="864" t="str">
        <f t="shared" si="42"/>
        <v>1w</v>
      </c>
      <c r="X2095" s="1405">
        <f>_xll.qlCalendarAdvance(Calendar,X2094,W2095,"f",FALSE)</f>
        <v>53877</v>
      </c>
      <c r="Y2095" s="1404">
        <f>_xll.qlCalendarAdvance(Calendar,X2095,NDays&amp;"D")</f>
        <v>53877</v>
      </c>
      <c r="Z2095" s="1403">
        <v>2.1042278675612154E-2</v>
      </c>
      <c r="AA2095" s="1411">
        <v>2.1033634937750456E-2</v>
      </c>
    </row>
    <row r="2096" spans="19:27" x14ac:dyDescent="0.2">
      <c r="S2096" s="399"/>
      <c r="T2096" s="1401"/>
      <c r="W2096" s="864" t="str">
        <f t="shared" si="42"/>
        <v>1w</v>
      </c>
      <c r="X2096" s="1405">
        <f>_xll.qlCalendarAdvance(Calendar,X2095,W2096,"f",FALSE)</f>
        <v>53884</v>
      </c>
      <c r="Y2096" s="1404">
        <f>_xll.qlCalendarAdvance(Calendar,X2096,NDays&amp;"D")</f>
        <v>53884</v>
      </c>
      <c r="Z2096" s="1403">
        <v>2.1035152578940213E-2</v>
      </c>
      <c r="AA2096" s="1411">
        <v>2.1026439876843384E-2</v>
      </c>
    </row>
    <row r="2097" spans="19:27" x14ac:dyDescent="0.2">
      <c r="S2097" s="399"/>
      <c r="T2097" s="1401"/>
      <c r="W2097" s="864" t="str">
        <f t="shared" si="42"/>
        <v>1w</v>
      </c>
      <c r="X2097" s="1405">
        <f>_xll.qlCalendarAdvance(Calendar,X2096,W2097,"f",FALSE)</f>
        <v>53891</v>
      </c>
      <c r="Y2097" s="1404">
        <f>_xll.qlCalendarAdvance(Calendar,X2097,NDays&amp;"D")</f>
        <v>53891</v>
      </c>
      <c r="Z2097" s="1403">
        <v>2.1028042910684146E-2</v>
      </c>
      <c r="AA2097" s="1411">
        <v>2.1019261146194568E-2</v>
      </c>
    </row>
    <row r="2098" spans="19:27" x14ac:dyDescent="0.2">
      <c r="S2098" s="399"/>
      <c r="T2098" s="1401"/>
      <c r="W2098" s="864" t="str">
        <f t="shared" si="42"/>
        <v>1w</v>
      </c>
      <c r="X2098" s="1405">
        <f>_xll.qlCalendarAdvance(Calendar,X2097,W2098,"f",FALSE)</f>
        <v>53898</v>
      </c>
      <c r="Y2098" s="1404">
        <f>_xll.qlCalendarAdvance(Calendar,X2098,NDays&amp;"D")</f>
        <v>53898</v>
      </c>
      <c r="Z2098" s="1403">
        <v>2.1020949670757624E-2</v>
      </c>
      <c r="AA2098" s="1411">
        <v>2.1012098745804009E-2</v>
      </c>
    </row>
    <row r="2099" spans="19:27" x14ac:dyDescent="0.2">
      <c r="S2099" s="399"/>
      <c r="T2099" s="1401"/>
      <c r="W2099" s="864" t="str">
        <f t="shared" si="42"/>
        <v>1w</v>
      </c>
      <c r="X2099" s="1405">
        <f>_xll.qlCalendarAdvance(Calendar,X2098,W2099,"f",FALSE)</f>
        <v>53905</v>
      </c>
      <c r="Y2099" s="1404">
        <f>_xll.qlCalendarAdvance(Calendar,X2099,NDays&amp;"D")</f>
        <v>53905</v>
      </c>
      <c r="Z2099" s="1403">
        <v>2.1013872859073426E-2</v>
      </c>
      <c r="AA2099" s="1411">
        <v>2.1004952675509614E-2</v>
      </c>
    </row>
    <row r="2100" spans="19:27" x14ac:dyDescent="0.2">
      <c r="S2100" s="399"/>
      <c r="T2100" s="1401"/>
      <c r="W2100" s="864" t="str">
        <f t="shared" si="42"/>
        <v>1w</v>
      </c>
      <c r="X2100" s="1405">
        <f>_xll.qlCalendarAdvance(Calendar,X2099,W2100,"f",FALSE)</f>
        <v>53912</v>
      </c>
      <c r="Y2100" s="1404">
        <f>_xll.qlCalendarAdvance(Calendar,X2100,NDays&amp;"D")</f>
        <v>53912</v>
      </c>
      <c r="Z2100" s="1403">
        <v>2.1006812475539944E-2</v>
      </c>
      <c r="AA2100" s="1411">
        <v>2.0997822935473476E-2</v>
      </c>
    </row>
    <row r="2101" spans="19:27" x14ac:dyDescent="0.2">
      <c r="S2101" s="399"/>
      <c r="T2101" s="1401"/>
      <c r="W2101" s="864" t="str">
        <f t="shared" si="42"/>
        <v>1w</v>
      </c>
      <c r="X2101" s="1405">
        <f>_xll.qlCalendarAdvance(Calendar,X2100,W2101,"f",FALSE)</f>
        <v>53919</v>
      </c>
      <c r="Y2101" s="1404">
        <f>_xll.qlCalendarAdvance(Calendar,X2101,NDays&amp;"D")</f>
        <v>53919</v>
      </c>
      <c r="Z2101" s="1403">
        <v>2.0999768520074364E-2</v>
      </c>
      <c r="AA2101" s="1411">
        <v>2.0990709525695594E-2</v>
      </c>
    </row>
    <row r="2102" spans="19:27" x14ac:dyDescent="0.2">
      <c r="S2102" s="399"/>
      <c r="T2102" s="1401"/>
      <c r="W2102" s="864" t="str">
        <f t="shared" si="42"/>
        <v>1w</v>
      </c>
      <c r="X2102" s="1405">
        <f>_xll.qlCalendarAdvance(Calendar,X2101,W2102,"f",FALSE)</f>
        <v>53926</v>
      </c>
      <c r="Y2102" s="1404">
        <f>_xll.qlCalendarAdvance(Calendar,X2102,NDays&amp;"D")</f>
        <v>53926</v>
      </c>
      <c r="Z2102" s="1403">
        <v>2.0992740992589475E-2</v>
      </c>
      <c r="AA2102" s="1411">
        <v>2.098361244617597E-2</v>
      </c>
    </row>
    <row r="2103" spans="19:27" x14ac:dyDescent="0.2">
      <c r="S2103" s="399"/>
      <c r="T2103" s="1401"/>
      <c r="W2103" s="864" t="str">
        <f t="shared" si="42"/>
        <v>1w</v>
      </c>
      <c r="X2103" s="1405">
        <f>_xll.qlCalendarAdvance(Calendar,X2102,W2103,"f",FALSE)</f>
        <v>53933</v>
      </c>
      <c r="Y2103" s="1404">
        <f>_xll.qlCalendarAdvance(Calendar,X2103,NDays&amp;"D")</f>
        <v>53933</v>
      </c>
      <c r="Z2103" s="1403">
        <v>2.0985729892994541E-2</v>
      </c>
      <c r="AA2103" s="1411">
        <v>2.097653169675251E-2</v>
      </c>
    </row>
    <row r="2104" spans="19:27" x14ac:dyDescent="0.2">
      <c r="S2104" s="399"/>
      <c r="T2104" s="1401"/>
      <c r="W2104" s="864" t="str">
        <f t="shared" si="42"/>
        <v>1w</v>
      </c>
      <c r="X2104" s="1405">
        <f>_xll.qlCalendarAdvance(Calendar,X2103,W2104,"f",FALSE)</f>
        <v>53940</v>
      </c>
      <c r="Y2104" s="1404">
        <f>_xll.qlCalendarAdvance(Calendar,X2104,NDays&amp;"D")</f>
        <v>53940</v>
      </c>
      <c r="Z2104" s="1403">
        <v>2.0978629897505409E-2</v>
      </c>
      <c r="AA2104" s="1411">
        <v>2.0969467277587306E-2</v>
      </c>
    </row>
    <row r="2105" spans="19:27" x14ac:dyDescent="0.2">
      <c r="S2105" s="399"/>
      <c r="T2105" s="1401"/>
      <c r="W2105" s="864" t="str">
        <f t="shared" si="42"/>
        <v>1w</v>
      </c>
      <c r="X2105" s="1405">
        <f>_xll.qlCalendarAdvance(Calendar,X2104,W2105,"f",FALSE)</f>
        <v>53947</v>
      </c>
      <c r="Y2105" s="1404">
        <f>_xll.qlCalendarAdvance(Calendar,X2105,NDays&amp;"D")</f>
        <v>53947</v>
      </c>
      <c r="Z2105" s="1403">
        <v>2.0971650880060599E-2</v>
      </c>
      <c r="AA2105" s="1411">
        <v>2.0962419188680359E-2</v>
      </c>
    </row>
    <row r="2106" spans="19:27" x14ac:dyDescent="0.2">
      <c r="S2106" s="399"/>
      <c r="T2106" s="1401"/>
      <c r="W2106" s="864" t="str">
        <f t="shared" si="42"/>
        <v>1w</v>
      </c>
      <c r="X2106" s="1405">
        <f>_xll.qlCalendarAdvance(Calendar,X2105,W2106,"f",FALSE)</f>
        <v>53954</v>
      </c>
      <c r="Y2106" s="1404">
        <f>_xll.qlCalendarAdvance(Calendar,X2106,NDays&amp;"D")</f>
        <v>53954</v>
      </c>
      <c r="Z2106" s="1403">
        <v>2.0964688289181077E-2</v>
      </c>
      <c r="AA2106" s="1411">
        <v>2.0955387429950623E-2</v>
      </c>
    </row>
    <row r="2107" spans="19:27" x14ac:dyDescent="0.2">
      <c r="S2107" s="399"/>
      <c r="T2107" s="1401"/>
      <c r="W2107" s="864" t="str">
        <f t="shared" si="42"/>
        <v>1w</v>
      </c>
      <c r="X2107" s="1405">
        <f>_xll.qlCalendarAdvance(Calendar,X2106,W2107,"f",FALSE)</f>
        <v>53961</v>
      </c>
      <c r="Y2107" s="1404">
        <f>_xll.qlCalendarAdvance(Calendar,X2107,NDays&amp;"D")</f>
        <v>53961</v>
      </c>
      <c r="Z2107" s="1403">
        <v>2.0957849771818537E-2</v>
      </c>
      <c r="AA2107" s="1411">
        <v>2.0948372001398097E-2</v>
      </c>
    </row>
    <row r="2108" spans="19:27" x14ac:dyDescent="0.2">
      <c r="S2108" s="399"/>
      <c r="T2108" s="1401"/>
      <c r="W2108" s="864" t="str">
        <f t="shared" si="42"/>
        <v>1w</v>
      </c>
      <c r="X2108" s="1405">
        <f>_xll.qlCalendarAdvance(Calendar,X2107,W2108,"f",FALSE)</f>
        <v>53968</v>
      </c>
      <c r="Y2108" s="1404">
        <f>_xll.qlCalendarAdvance(Calendar,X2108,NDays&amp;"D")</f>
        <v>53968</v>
      </c>
      <c r="Z2108" s="1403">
        <v>2.0950920810393368E-2</v>
      </c>
      <c r="AA2108" s="1411">
        <v>2.0941372903103828E-2</v>
      </c>
    </row>
    <row r="2109" spans="19:27" x14ac:dyDescent="0.2">
      <c r="S2109" s="399"/>
      <c r="T2109" s="1401"/>
      <c r="W2109" s="864" t="str">
        <f t="shared" si="42"/>
        <v>1w</v>
      </c>
      <c r="X2109" s="1405">
        <f>_xll.qlCalendarAdvance(Calendar,X2108,W2109,"f",FALSE)</f>
        <v>53975</v>
      </c>
      <c r="Y2109" s="1404">
        <f>_xll.qlCalendarAdvance(Calendar,X2109,NDays&amp;"D")</f>
        <v>53975</v>
      </c>
      <c r="Z2109" s="1403">
        <v>2.0944008276343691E-2</v>
      </c>
      <c r="AA2109" s="1411">
        <v>2.0934390134986769E-2</v>
      </c>
    </row>
    <row r="2110" spans="19:27" x14ac:dyDescent="0.2">
      <c r="S2110" s="399"/>
      <c r="T2110" s="1401"/>
      <c r="W2110" s="864" t="str">
        <f t="shared" si="42"/>
        <v>1w</v>
      </c>
      <c r="X2110" s="1405">
        <f>_xll.qlCalendarAdvance(Calendar,X2109,W2110,"f",FALSE)</f>
        <v>53982</v>
      </c>
      <c r="Y2110" s="1404">
        <f>_xll.qlCalendarAdvance(Calendar,X2110,NDays&amp;"D")</f>
        <v>53982</v>
      </c>
      <c r="Z2110" s="1403">
        <v>2.0937112169585808E-2</v>
      </c>
      <c r="AA2110" s="1411">
        <v>2.0927423696965874E-2</v>
      </c>
    </row>
    <row r="2111" spans="19:27" x14ac:dyDescent="0.2">
      <c r="S2111" s="399"/>
      <c r="T2111" s="1401"/>
      <c r="W2111" s="864" t="str">
        <f t="shared" si="42"/>
        <v>1w</v>
      </c>
      <c r="X2111" s="1405">
        <f>_xll.qlCalendarAdvance(Calendar,X2110,W2111,"f",FALSE)</f>
        <v>53989</v>
      </c>
      <c r="Y2111" s="1404">
        <f>_xll.qlCalendarAdvance(Calendar,X2111,NDays&amp;"D")</f>
        <v>53989</v>
      </c>
      <c r="Z2111" s="1403">
        <v>2.0930232490032508E-2</v>
      </c>
      <c r="AA2111" s="1411">
        <v>2.0920473589284283E-2</v>
      </c>
    </row>
    <row r="2112" spans="19:27" x14ac:dyDescent="0.2">
      <c r="S2112" s="399"/>
      <c r="T2112" s="1401"/>
      <c r="W2112" s="864" t="str">
        <f t="shared" si="42"/>
        <v>1w</v>
      </c>
      <c r="X2112" s="1405">
        <f>_xll.qlCalendarAdvance(Calendar,X2111,W2112,"f",FALSE)</f>
        <v>53996</v>
      </c>
      <c r="Y2112" s="1404">
        <f>_xll.qlCalendarAdvance(Calendar,X2112,NDays&amp;"D")</f>
        <v>53996</v>
      </c>
      <c r="Z2112" s="1403">
        <v>2.0923369237600985E-2</v>
      </c>
      <c r="AA2112" s="1411">
        <v>2.0913539811860948E-2</v>
      </c>
    </row>
    <row r="2113" spans="19:27" x14ac:dyDescent="0.2">
      <c r="S2113" s="399"/>
      <c r="T2113" s="1401"/>
      <c r="W2113" s="864" t="str">
        <f t="shared" si="42"/>
        <v>1w</v>
      </c>
      <c r="X2113" s="1405">
        <f>_xll.qlCalendarAdvance(Calendar,X2112,W2113,"f",FALSE)</f>
        <v>54003</v>
      </c>
      <c r="Y2113" s="1404">
        <f>_xll.qlCalendarAdvance(Calendar,X2113,NDays&amp;"D")</f>
        <v>54003</v>
      </c>
      <c r="Z2113" s="1403">
        <v>2.0916522412204909E-2</v>
      </c>
      <c r="AA2113" s="1411">
        <v>2.0906622364533778E-2</v>
      </c>
    </row>
    <row r="2114" spans="19:27" x14ac:dyDescent="0.2">
      <c r="S2114" s="399"/>
      <c r="T2114" s="1401"/>
      <c r="W2114" s="864" t="str">
        <f t="shared" si="42"/>
        <v>1w</v>
      </c>
      <c r="X2114" s="1405">
        <f>_xll.qlCalendarAdvance(Calendar,X2113,W2114,"f",FALSE)</f>
        <v>54010</v>
      </c>
      <c r="Y2114" s="1404">
        <f>_xll.qlCalendarAdvance(Calendar,X2114,NDays&amp;"D")</f>
        <v>54010</v>
      </c>
      <c r="Z2114" s="1403">
        <v>2.0909692013759706E-2</v>
      </c>
      <c r="AA2114" s="1411">
        <v>2.0899721247383818E-2</v>
      </c>
    </row>
    <row r="2115" spans="19:27" x14ac:dyDescent="0.2">
      <c r="S2115" s="399"/>
      <c r="T2115" s="1401"/>
      <c r="W2115" s="864" t="str">
        <f t="shared" si="42"/>
        <v>1w</v>
      </c>
      <c r="X2115" s="1405">
        <f>_xll.qlCalendarAdvance(Calendar,X2114,W2115,"f",FALSE)</f>
        <v>54017</v>
      </c>
      <c r="Y2115" s="1404">
        <f>_xll.qlCalendarAdvance(Calendar,X2115,NDays&amp;"D")</f>
        <v>54017</v>
      </c>
      <c r="Z2115" s="1403">
        <v>2.0902878042181688E-2</v>
      </c>
      <c r="AA2115" s="1411">
        <v>2.0892836460573161E-2</v>
      </c>
    </row>
    <row r="2116" spans="19:27" x14ac:dyDescent="0.2">
      <c r="S2116" s="399"/>
      <c r="T2116" s="1401"/>
      <c r="W2116" s="864" t="str">
        <f t="shared" si="42"/>
        <v>1w</v>
      </c>
      <c r="X2116" s="1405">
        <f>_xll.qlCalendarAdvance(Calendar,X2115,W2116,"f",FALSE)</f>
        <v>54024</v>
      </c>
      <c r="Y2116" s="1404">
        <f>_xll.qlCalendarAdvance(Calendar,X2116,NDays&amp;"D")</f>
        <v>54024</v>
      </c>
      <c r="Z2116" s="1403">
        <v>2.0896080497386286E-2</v>
      </c>
      <c r="AA2116" s="1411">
        <v>2.0885968003858668E-2</v>
      </c>
    </row>
    <row r="2117" spans="19:27" x14ac:dyDescent="0.2">
      <c r="S2117" s="399"/>
      <c r="T2117" s="1401"/>
      <c r="W2117" s="864" t="str">
        <f t="shared" si="42"/>
        <v>1w</v>
      </c>
      <c r="X2117" s="1405">
        <f>_xll.qlCalendarAdvance(Calendar,X2116,W2117,"f",FALSE)</f>
        <v>54031</v>
      </c>
      <c r="Y2117" s="1404">
        <f>_xll.qlCalendarAdvance(Calendar,X2117,NDays&amp;"D")</f>
        <v>54031</v>
      </c>
      <c r="Z2117" s="1403">
        <v>2.0889183918663356E-2</v>
      </c>
      <c r="AA2117" s="1411">
        <v>2.0879115877483478E-2</v>
      </c>
    </row>
    <row r="2118" spans="19:27" x14ac:dyDescent="0.2">
      <c r="S2118" s="399"/>
      <c r="T2118" s="1401"/>
      <c r="W2118" s="864" t="str">
        <f t="shared" si="42"/>
        <v>1w</v>
      </c>
      <c r="X2118" s="1405">
        <f>_xll.qlCalendarAdvance(Calendar,X2117,W2118,"f",FALSE)</f>
        <v>54038</v>
      </c>
      <c r="Y2118" s="1404">
        <f>_xll.qlCalendarAdvance(Calendar,X2118,NDays&amp;"D")</f>
        <v>54038</v>
      </c>
      <c r="Z2118" s="1403">
        <v>2.088241843999538E-2</v>
      </c>
      <c r="AA2118" s="1411">
        <v>2.087228008104236E-2</v>
      </c>
    </row>
    <row r="2119" spans="19:27" x14ac:dyDescent="0.2">
      <c r="S2119" s="399"/>
      <c r="T2119" s="1401"/>
      <c r="W2119" s="864" t="str">
        <f t="shared" si="42"/>
        <v>1w</v>
      </c>
      <c r="X2119" s="1405">
        <f>_xll.qlCalendarAdvance(Calendar,X2118,W2119,"f",FALSE)</f>
        <v>54045</v>
      </c>
      <c r="Y2119" s="1404">
        <f>_xll.qlCalendarAdvance(Calendar,X2119,NDays&amp;"D")</f>
        <v>54045</v>
      </c>
      <c r="Z2119" s="1403">
        <v>2.0875669386803464E-2</v>
      </c>
      <c r="AA2119" s="1411">
        <v>2.0865460615021592E-2</v>
      </c>
    </row>
    <row r="2120" spans="19:27" x14ac:dyDescent="0.2">
      <c r="S2120" s="399"/>
      <c r="T2120" s="1401"/>
      <c r="W2120" s="864" t="str">
        <f t="shared" si="42"/>
        <v>1w</v>
      </c>
      <c r="X2120" s="1405">
        <f>_xll.qlCalendarAdvance(Calendar,X2119,W2120,"f",FALSE)</f>
        <v>54053</v>
      </c>
      <c r="Y2120" s="1404">
        <f>_xll.qlCalendarAdvance(Calendar,X2120,NDays&amp;"D")</f>
        <v>54053</v>
      </c>
      <c r="Z2120" s="1403">
        <v>2.0867976295878346E-2</v>
      </c>
      <c r="AA2120" s="1411">
        <v>2.0857908647230843E-2</v>
      </c>
    </row>
    <row r="2121" spans="19:27" x14ac:dyDescent="0.2">
      <c r="S2121" s="399"/>
      <c r="T2121" s="1401"/>
      <c r="W2121" s="864" t="str">
        <f t="shared" si="42"/>
        <v>1w</v>
      </c>
      <c r="X2121" s="1405">
        <f>_xll.qlCalendarAdvance(Calendar,X2120,W2121,"f",FALSE)</f>
        <v>54060</v>
      </c>
      <c r="Y2121" s="1404">
        <f>_xll.qlCalendarAdvance(Calendar,X2121,NDays&amp;"D")</f>
        <v>54060</v>
      </c>
      <c r="Z2121" s="1403">
        <v>2.086173783495639E-2</v>
      </c>
      <c r="AA2121" s="1411">
        <v>2.0851125732353298E-2</v>
      </c>
    </row>
    <row r="2122" spans="19:27" x14ac:dyDescent="0.2">
      <c r="S2122" s="399"/>
      <c r="T2122" s="1401"/>
      <c r="W2122" s="864" t="str">
        <f t="shared" si="42"/>
        <v>1w</v>
      </c>
      <c r="X2122" s="1405">
        <f>_xll.qlCalendarAdvance(Calendar,X2121,W2122,"f",FALSE)</f>
        <v>54067</v>
      </c>
      <c r="Y2122" s="1404">
        <f>_xll.qlCalendarAdvance(Calendar,X2122,NDays&amp;"D")</f>
        <v>54067</v>
      </c>
      <c r="Z2122" s="1403">
        <v>2.0854565009052795E-2</v>
      </c>
      <c r="AA2122" s="1411">
        <v>2.0844359149760166E-2</v>
      </c>
    </row>
    <row r="2123" spans="19:27" x14ac:dyDescent="0.2">
      <c r="S2123" s="399"/>
      <c r="T2123" s="1401"/>
      <c r="W2123" s="864" t="str">
        <f t="shared" si="42"/>
        <v>1w</v>
      </c>
      <c r="X2123" s="1405">
        <f>_xll.qlCalendarAdvance(Calendar,X2122,W2123,"f",FALSE)</f>
        <v>54074</v>
      </c>
      <c r="Y2123" s="1404">
        <f>_xll.qlCalendarAdvance(Calendar,X2123,NDays&amp;"D")</f>
        <v>54074</v>
      </c>
      <c r="Z2123" s="1403">
        <v>2.0847884003383416E-2</v>
      </c>
      <c r="AA2123" s="1411">
        <v>2.0837608899451448E-2</v>
      </c>
    </row>
    <row r="2124" spans="19:27" x14ac:dyDescent="0.2">
      <c r="S2124" s="399"/>
      <c r="T2124" s="1401"/>
      <c r="W2124" s="864" t="str">
        <f t="shared" si="42"/>
        <v>1w</v>
      </c>
      <c r="X2124" s="1405">
        <f>_xll.qlCalendarAdvance(Calendar,X2123,W2124,"f",FALSE)</f>
        <v>54081</v>
      </c>
      <c r="Y2124" s="1404">
        <f>_xll.qlCalendarAdvance(Calendar,X2124,NDays&amp;"D")</f>
        <v>54081</v>
      </c>
      <c r="Z2124" s="1403">
        <v>2.0841219422768831E-2</v>
      </c>
      <c r="AA2124" s="1411">
        <v>2.0830874981481177E-2</v>
      </c>
    </row>
    <row r="2125" spans="19:27" x14ac:dyDescent="0.2">
      <c r="S2125" s="399"/>
      <c r="T2125" s="1401"/>
      <c r="W2125" s="864" t="str">
        <f t="shared" si="42"/>
        <v>1w</v>
      </c>
      <c r="X2125" s="1405">
        <f>_xll.qlCalendarAdvance(Calendar,X2124,W2125,"f",FALSE)</f>
        <v>54088</v>
      </c>
      <c r="Y2125" s="1404">
        <f>_xll.qlCalendarAdvance(Calendar,X2125,NDays&amp;"D")</f>
        <v>54088</v>
      </c>
      <c r="Z2125" s="1403">
        <v>2.0834449446443255E-2</v>
      </c>
      <c r="AA2125" s="1411">
        <v>2.0824157395768299E-2</v>
      </c>
    </row>
    <row r="2126" spans="19:27" x14ac:dyDescent="0.2">
      <c r="S2126" s="399"/>
      <c r="T2126" s="1401"/>
      <c r="W2126" s="864" t="str">
        <f t="shared" si="42"/>
        <v>1w</v>
      </c>
      <c r="X2126" s="1405">
        <f>_xll.qlCalendarAdvance(Calendar,X2125,W2126,"f",FALSE)</f>
        <v>54095</v>
      </c>
      <c r="Y2126" s="1404">
        <f>_xll.qlCalendarAdvance(Calendar,X2126,NDays&amp;"D")</f>
        <v>54095</v>
      </c>
      <c r="Z2126" s="1403">
        <v>2.0827816920063698E-2</v>
      </c>
      <c r="AA2126" s="1411">
        <v>2.0817456142393869E-2</v>
      </c>
    </row>
    <row r="2127" spans="19:27" x14ac:dyDescent="0.2">
      <c r="S2127" s="399"/>
      <c r="T2127" s="1401"/>
      <c r="W2127" s="864" t="str">
        <f t="shared" si="42"/>
        <v>1w</v>
      </c>
      <c r="X2127" s="1405">
        <f>_xll.qlCalendarAdvance(Calendar,X2126,W2127,"f",FALSE)</f>
        <v>54102</v>
      </c>
      <c r="Y2127" s="1404">
        <f>_xll.qlCalendarAdvance(Calendar,X2127,NDays&amp;"D")</f>
        <v>54102</v>
      </c>
      <c r="Z2127" s="1403">
        <v>2.0821200817444593E-2</v>
      </c>
      <c r="AA2127" s="1411">
        <v>2.0810771221303852E-2</v>
      </c>
    </row>
    <row r="2128" spans="19:27" x14ac:dyDescent="0.2">
      <c r="S2128" s="399"/>
      <c r="T2128" s="1401"/>
      <c r="W2128" s="864" t="str">
        <f t="shared" si="42"/>
        <v>1w</v>
      </c>
      <c r="X2128" s="1405">
        <f>_xll.qlCalendarAdvance(Calendar,X2127,W2128,"f",FALSE)</f>
        <v>54109</v>
      </c>
      <c r="Y2128" s="1404">
        <f>_xll.qlCalendarAdvance(Calendar,X2128,NDays&amp;"D")</f>
        <v>54109</v>
      </c>
      <c r="Z2128" s="1403">
        <v>2.0814601138508491E-2</v>
      </c>
      <c r="AA2128" s="1411">
        <v>2.0804102632525266E-2</v>
      </c>
    </row>
    <row r="2129" spans="19:27" x14ac:dyDescent="0.2">
      <c r="S2129" s="399"/>
      <c r="T2129" s="1401"/>
      <c r="W2129" s="864" t="str">
        <f t="shared" si="42"/>
        <v>1w</v>
      </c>
      <c r="X2129" s="1405">
        <f>_xll.qlCalendarAdvance(Calendar,X2128,W2129,"f",FALSE)</f>
        <v>54116</v>
      </c>
      <c r="Y2129" s="1404">
        <f>_xll.qlCalendarAdvance(Calendar,X2129,NDays&amp;"D")</f>
        <v>54116</v>
      </c>
      <c r="Z2129" s="1403">
        <v>2.0808142892659864E-2</v>
      </c>
      <c r="AA2129" s="1411">
        <v>2.0797450376031094E-2</v>
      </c>
    </row>
    <row r="2130" spans="19:27" x14ac:dyDescent="0.2">
      <c r="S2130" s="399"/>
      <c r="T2130" s="1401"/>
      <c r="W2130" s="864" t="str">
        <f t="shared" si="42"/>
        <v>1w</v>
      </c>
      <c r="X2130" s="1405">
        <f>_xll.qlCalendarAdvance(Calendar,X2129,W2130,"f",FALSE)</f>
        <v>54123</v>
      </c>
      <c r="Y2130" s="1404">
        <f>_xll.qlCalendarAdvance(Calendar,X2130,NDays&amp;"D")</f>
        <v>54123</v>
      </c>
      <c r="Z2130" s="1403">
        <v>2.0801954775741302E-2</v>
      </c>
      <c r="AA2130" s="1411">
        <v>2.0790814451848348E-2</v>
      </c>
    </row>
    <row r="2131" spans="19:27" x14ac:dyDescent="0.2">
      <c r="S2131" s="399"/>
      <c r="T2131" s="1401"/>
      <c r="W2131" s="864" t="str">
        <f t="shared" si="42"/>
        <v>1w</v>
      </c>
      <c r="X2131" s="1405">
        <f>_xll.qlCalendarAdvance(Calendar,X2130,W2131,"f",FALSE)</f>
        <v>54130</v>
      </c>
      <c r="Y2131" s="1404">
        <f>_xll.qlCalendarAdvance(Calendar,X2131,NDays&amp;"D")</f>
        <v>54130</v>
      </c>
      <c r="Z2131" s="1403">
        <v>2.0795407571594655E-2</v>
      </c>
      <c r="AA2131" s="1411">
        <v>2.0784194859895987E-2</v>
      </c>
    </row>
    <row r="2132" spans="19:27" x14ac:dyDescent="0.2">
      <c r="S2132" s="399"/>
      <c r="T2132" s="1401"/>
      <c r="W2132" s="864" t="str">
        <f t="shared" si="42"/>
        <v>1w</v>
      </c>
      <c r="X2132" s="1405">
        <f>_xll.qlCalendarAdvance(Calendar,X2131,W2132,"f",FALSE)</f>
        <v>54137</v>
      </c>
      <c r="Y2132" s="1404">
        <f>_xll.qlCalendarAdvance(Calendar,X2132,NDays&amp;"D")</f>
        <v>54137</v>
      </c>
      <c r="Z2132" s="1403">
        <v>2.0788876794990252E-2</v>
      </c>
      <c r="AA2132" s="1411">
        <v>2.0777591600282069E-2</v>
      </c>
    </row>
    <row r="2133" spans="19:27" x14ac:dyDescent="0.2">
      <c r="S2133" s="399"/>
      <c r="T2133" s="1401"/>
      <c r="W2133" s="864" t="str">
        <f t="shared" si="42"/>
        <v>1w</v>
      </c>
      <c r="X2133" s="1405">
        <f>_xll.qlCalendarAdvance(Calendar,X2132,W2133,"f",FALSE)</f>
        <v>54144</v>
      </c>
      <c r="Y2133" s="1404">
        <f>_xll.qlCalendarAdvance(Calendar,X2133,NDays&amp;"D")</f>
        <v>54144</v>
      </c>
      <c r="Z2133" s="1403">
        <v>2.0782362445841879E-2</v>
      </c>
      <c r="AA2133" s="1411">
        <v>2.0771004672925551E-2</v>
      </c>
    </row>
    <row r="2134" spans="19:27" x14ac:dyDescent="0.2">
      <c r="S2134" s="399"/>
      <c r="T2134" s="1401"/>
      <c r="W2134" s="864" t="str">
        <f t="shared" si="42"/>
        <v>1w</v>
      </c>
      <c r="X2134" s="1405">
        <f>_xll.qlCalendarAdvance(Calendar,X2133,W2134,"f",FALSE)</f>
        <v>54155</v>
      </c>
      <c r="Y2134" s="1404">
        <f>_xll.qlCalendarAdvance(Calendar,X2134,NDays&amp;"D")</f>
        <v>54155</v>
      </c>
      <c r="Z2134" s="1403">
        <v>2.0771769874022229E-2</v>
      </c>
      <c r="AA2134" s="1411">
        <v>2.0760442163959558E-2</v>
      </c>
    </row>
    <row r="2135" spans="19:27" x14ac:dyDescent="0.2">
      <c r="S2135" s="399"/>
      <c r="T2135" s="1401"/>
      <c r="W2135" s="864" t="str">
        <f t="shared" si="42"/>
        <v>1w</v>
      </c>
      <c r="X2135" s="1405">
        <f>_xll.qlCalendarAdvance(Calendar,X2134,W2135,"f",FALSE)</f>
        <v>54162</v>
      </c>
      <c r="Y2135" s="1404">
        <f>_xll.qlCalendarAdvance(Calendar,X2135,NDays&amp;"D")</f>
        <v>54162</v>
      </c>
      <c r="Z2135" s="1403">
        <v>2.0765295348873211E-2</v>
      </c>
      <c r="AA2135" s="1411">
        <v>2.0753895645198028E-2</v>
      </c>
    </row>
    <row r="2136" spans="19:27" x14ac:dyDescent="0.2">
      <c r="S2136" s="399"/>
      <c r="T2136" s="1401"/>
      <c r="W2136" s="864" t="str">
        <f t="shared" si="42"/>
        <v>1w</v>
      </c>
      <c r="X2136" s="1405">
        <f>_xll.qlCalendarAdvance(Calendar,X2135,W2136,"f",FALSE)</f>
        <v>54169</v>
      </c>
      <c r="Y2136" s="1404">
        <f>_xll.qlCalendarAdvance(Calendar,X2136,NDays&amp;"D")</f>
        <v>54169</v>
      </c>
      <c r="Z2136" s="1403">
        <v>2.075883724777081E-2</v>
      </c>
      <c r="AA2136" s="1411">
        <v>2.0747365456775801E-2</v>
      </c>
    </row>
    <row r="2137" spans="19:27" x14ac:dyDescent="0.2">
      <c r="S2137" s="399"/>
      <c r="T2137" s="1401"/>
      <c r="W2137" s="864" t="str">
        <f t="shared" si="42"/>
        <v>1w</v>
      </c>
      <c r="X2137" s="1405">
        <f>_xll.qlCalendarAdvance(Calendar,X2136,W2137,"f",FALSE)</f>
        <v>54176</v>
      </c>
      <c r="Y2137" s="1404">
        <f>_xll.qlCalendarAdvance(Calendar,X2137,NDays&amp;"D")</f>
        <v>54176</v>
      </c>
      <c r="Z2137" s="1403">
        <v>2.0752395570633977E-2</v>
      </c>
      <c r="AA2137" s="1411">
        <v>2.0740851598611831E-2</v>
      </c>
    </row>
    <row r="2138" spans="19:27" x14ac:dyDescent="0.2">
      <c r="S2138" s="399"/>
      <c r="T2138" s="1401"/>
      <c r="W2138" s="864" t="str">
        <f t="shared" ref="W2138:W2201" si="43">W2137</f>
        <v>1w</v>
      </c>
      <c r="X2138" s="1405">
        <f>_xll.qlCalendarAdvance(Calendar,X2137,W2138,"f",FALSE)</f>
        <v>54183</v>
      </c>
      <c r="Y2138" s="1404">
        <f>_xll.qlCalendarAdvance(Calendar,X2138,NDays&amp;"D")</f>
        <v>54183</v>
      </c>
      <c r="Z2138" s="1403">
        <v>2.074610310733762E-2</v>
      </c>
      <c r="AA2138" s="1411">
        <v>2.0734354070462979E-2</v>
      </c>
    </row>
    <row r="2139" spans="19:27" x14ac:dyDescent="0.2">
      <c r="S2139" s="399"/>
      <c r="T2139" s="1401"/>
      <c r="W2139" s="864" t="str">
        <f t="shared" si="43"/>
        <v>1w</v>
      </c>
      <c r="X2139" s="1405">
        <f>_xll.qlCalendarAdvance(Calendar,X2138,W2139,"f",FALSE)</f>
        <v>54190</v>
      </c>
      <c r="Y2139" s="1404">
        <f>_xll.qlCalendarAdvance(Calendar,X2139,NDays&amp;"D")</f>
        <v>54190</v>
      </c>
      <c r="Z2139" s="1403">
        <v>2.0739695087810379E-2</v>
      </c>
      <c r="AA2139" s="1411">
        <v>2.0727872872491337E-2</v>
      </c>
    </row>
    <row r="2140" spans="19:27" x14ac:dyDescent="0.2">
      <c r="S2140" s="399"/>
      <c r="T2140" s="1401"/>
      <c r="W2140" s="864" t="str">
        <f t="shared" si="43"/>
        <v>1w</v>
      </c>
      <c r="X2140" s="1405">
        <f>_xll.qlCalendarAdvance(Calendar,X2139,W2140,"f",FALSE)</f>
        <v>54197</v>
      </c>
      <c r="Y2140" s="1404">
        <f>_xll.qlCalendarAdvance(Calendar,X2140,NDays&amp;"D")</f>
        <v>54197</v>
      </c>
      <c r="Z2140" s="1403">
        <v>2.0733303493051053E-2</v>
      </c>
      <c r="AA2140" s="1411">
        <v>2.0721408004858999E-2</v>
      </c>
    </row>
    <row r="2141" spans="19:27" x14ac:dyDescent="0.2">
      <c r="S2141" s="399"/>
      <c r="T2141" s="1401"/>
      <c r="W2141" s="864" t="str">
        <f t="shared" si="43"/>
        <v>1w</v>
      </c>
      <c r="X2141" s="1405">
        <f>_xll.qlCalendarAdvance(Calendar,X2140,W2141,"f",FALSE)</f>
        <v>54204</v>
      </c>
      <c r="Y2141" s="1404">
        <f>_xll.qlCalendarAdvance(Calendar,X2141,NDays&amp;"D")</f>
        <v>54204</v>
      </c>
      <c r="Z2141" s="1403">
        <v>2.0726928322980349E-2</v>
      </c>
      <c r="AA2141" s="1411">
        <v>2.0714959467322824E-2</v>
      </c>
    </row>
    <row r="2142" spans="19:27" x14ac:dyDescent="0.2">
      <c r="S2142" s="399"/>
      <c r="T2142" s="1401"/>
      <c r="W2142" s="864" t="str">
        <f t="shared" si="43"/>
        <v>1w</v>
      </c>
      <c r="X2142" s="1405">
        <f>_xll.qlCalendarAdvance(Calendar,X2141,W2142,"f",FALSE)</f>
        <v>54211</v>
      </c>
      <c r="Y2142" s="1404">
        <f>_xll.qlCalendarAdvance(Calendar,X2142,NDays&amp;"D")</f>
        <v>54211</v>
      </c>
      <c r="Z2142" s="1403">
        <v>2.072056957751987E-2</v>
      </c>
      <c r="AA2142" s="1411">
        <v>2.0708527259882814E-2</v>
      </c>
    </row>
    <row r="2143" spans="19:27" x14ac:dyDescent="0.2">
      <c r="S2143" s="399"/>
      <c r="T2143" s="1401"/>
      <c r="W2143" s="864" t="str">
        <f t="shared" si="43"/>
        <v>1w</v>
      </c>
      <c r="X2143" s="1405">
        <f>_xll.qlCalendarAdvance(Calendar,X2142,W2143,"f",FALSE)</f>
        <v>54218</v>
      </c>
      <c r="Y2143" s="1404">
        <f>_xll.qlCalendarAdvance(Calendar,X2143,NDays&amp;"D")</f>
        <v>54218</v>
      </c>
      <c r="Z2143" s="1403">
        <v>2.0714227256589449E-2</v>
      </c>
      <c r="AA2143" s="1411">
        <v>2.0702111382620014E-2</v>
      </c>
    </row>
    <row r="2144" spans="19:27" x14ac:dyDescent="0.2">
      <c r="S2144" s="399"/>
      <c r="T2144" s="1401"/>
      <c r="W2144" s="864" t="str">
        <f t="shared" si="43"/>
        <v>1w</v>
      </c>
      <c r="X2144" s="1405">
        <f>_xll.qlCalendarAdvance(Calendar,X2143,W2144,"f",FALSE)</f>
        <v>54225</v>
      </c>
      <c r="Y2144" s="1404">
        <f>_xll.qlCalendarAdvance(Calendar,X2144,NDays&amp;"D")</f>
        <v>54225</v>
      </c>
      <c r="Z2144" s="1403">
        <v>2.0707901360112444E-2</v>
      </c>
      <c r="AA2144" s="1411">
        <v>2.0695711835615471E-2</v>
      </c>
    </row>
    <row r="2145" spans="19:27" x14ac:dyDescent="0.2">
      <c r="S2145" s="399"/>
      <c r="T2145" s="1401"/>
      <c r="W2145" s="864" t="str">
        <f t="shared" si="43"/>
        <v>1w</v>
      </c>
      <c r="X2145" s="1405">
        <f>_xll.qlCalendarAdvance(Calendar,X2144,W2145,"f",FALSE)</f>
        <v>54232</v>
      </c>
      <c r="Y2145" s="1404">
        <f>_xll.qlCalendarAdvance(Calendar,X2145,NDays&amp;"D")</f>
        <v>54232</v>
      </c>
      <c r="Z2145" s="1403">
        <v>2.0701591888011329E-2</v>
      </c>
      <c r="AA2145" s="1411">
        <v>2.0689328618788139E-2</v>
      </c>
    </row>
    <row r="2146" spans="19:27" x14ac:dyDescent="0.2">
      <c r="S2146" s="399"/>
      <c r="T2146" s="1401"/>
      <c r="W2146" s="864" t="str">
        <f t="shared" si="43"/>
        <v>1w</v>
      </c>
      <c r="X2146" s="1405">
        <f>_xll.qlCalendarAdvance(Calendar,X2145,W2146,"f",FALSE)</f>
        <v>54239</v>
      </c>
      <c r="Y2146" s="1404">
        <f>_xll.qlCalendarAdvance(Calendar,X2146,NDays&amp;"D")</f>
        <v>54239</v>
      </c>
      <c r="Z2146" s="1403">
        <v>2.0695298840205063E-2</v>
      </c>
      <c r="AA2146" s="1411">
        <v>2.0682961731975924E-2</v>
      </c>
    </row>
    <row r="2147" spans="19:27" x14ac:dyDescent="0.2">
      <c r="S2147" s="399"/>
      <c r="T2147" s="1401"/>
      <c r="W2147" s="864" t="str">
        <f t="shared" si="43"/>
        <v>1w</v>
      </c>
      <c r="X2147" s="1405">
        <f>_xll.qlCalendarAdvance(Calendar,X2146,W2147,"f",FALSE)</f>
        <v>54246</v>
      </c>
      <c r="Y2147" s="1404">
        <f>_xll.qlCalendarAdvance(Calendar,X2147,NDays&amp;"D")</f>
        <v>54246</v>
      </c>
      <c r="Z2147" s="1403">
        <v>2.0689022216619644E-2</v>
      </c>
      <c r="AA2147" s="1411">
        <v>2.0676611175503012E-2</v>
      </c>
    </row>
    <row r="2148" spans="19:27" x14ac:dyDescent="0.2">
      <c r="S2148" s="399"/>
      <c r="T2148" s="1401"/>
      <c r="W2148" s="864" t="str">
        <f t="shared" si="43"/>
        <v>1w</v>
      </c>
      <c r="X2148" s="1405">
        <f>_xll.qlCalendarAdvance(Calendar,X2147,W2148,"f",FALSE)</f>
        <v>54253</v>
      </c>
      <c r="Y2148" s="1404">
        <f>_xll.qlCalendarAdvance(Calendar,X2148,NDays&amp;"D")</f>
        <v>54253</v>
      </c>
      <c r="Z2148" s="1403">
        <v>2.0682762017174908E-2</v>
      </c>
      <c r="AA2148" s="1411">
        <v>2.0670276949288358E-2</v>
      </c>
    </row>
    <row r="2149" spans="19:27" x14ac:dyDescent="0.2">
      <c r="S2149" s="399"/>
      <c r="T2149" s="1401"/>
      <c r="W2149" s="864" t="str">
        <f t="shared" si="43"/>
        <v>1w</v>
      </c>
      <c r="X2149" s="1405">
        <f>_xll.qlCalendarAdvance(Calendar,X2148,W2149,"f",FALSE)</f>
        <v>54260</v>
      </c>
      <c r="Y2149" s="1404">
        <f>_xll.qlCalendarAdvance(Calendar,X2149,NDays&amp;"D")</f>
        <v>54260</v>
      </c>
      <c r="Z2149" s="1403">
        <v>2.0676518241795096E-2</v>
      </c>
      <c r="AA2149" s="1411">
        <v>2.0663959053088821E-2</v>
      </c>
    </row>
    <row r="2150" spans="19:27" x14ac:dyDescent="0.2">
      <c r="S2150" s="399"/>
      <c r="T2150" s="1401"/>
      <c r="W2150" s="864" t="str">
        <f t="shared" si="43"/>
        <v>1w</v>
      </c>
      <c r="X2150" s="1405">
        <f>_xll.qlCalendarAdvance(Calendar,X2149,W2150,"f",FALSE)</f>
        <v>54267</v>
      </c>
      <c r="Y2150" s="1404">
        <f>_xll.qlCalendarAdvance(Calendar,X2150,NDays&amp;"D")</f>
        <v>54267</v>
      </c>
      <c r="Z2150" s="1403">
        <v>2.0670290890401802E-2</v>
      </c>
      <c r="AA2150" s="1411">
        <v>2.0657657486985448E-2</v>
      </c>
    </row>
    <row r="2151" spans="19:27" x14ac:dyDescent="0.2">
      <c r="S2151" s="399"/>
      <c r="T2151" s="1401"/>
      <c r="W2151" s="864" t="str">
        <f t="shared" si="43"/>
        <v>1w</v>
      </c>
      <c r="X2151" s="1405">
        <f>_xll.qlCalendarAdvance(Calendar,X2150,W2151,"f",FALSE)</f>
        <v>54274</v>
      </c>
      <c r="Y2151" s="1404">
        <f>_xll.qlCalendarAdvance(Calendar,X2151,NDays&amp;"D")</f>
        <v>54274</v>
      </c>
      <c r="Z2151" s="1403">
        <v>2.0664079962919264E-2</v>
      </c>
      <c r="AA2151" s="1411">
        <v>2.0651372251302424E-2</v>
      </c>
    </row>
    <row r="2152" spans="19:27" x14ac:dyDescent="0.2">
      <c r="S2152" s="399"/>
      <c r="T2152" s="1401"/>
      <c r="W2152" s="864" t="str">
        <f t="shared" si="43"/>
        <v>1w</v>
      </c>
      <c r="X2152" s="1405">
        <f>_xll.qlCalendarAdvance(Calendar,X2151,W2152,"f",FALSE)</f>
        <v>54281</v>
      </c>
      <c r="Y2152" s="1404">
        <f>_xll.qlCalendarAdvance(Calendar,X2152,NDays&amp;"D")</f>
        <v>54281</v>
      </c>
      <c r="Z2152" s="1403">
        <v>2.0657885459269082E-2</v>
      </c>
      <c r="AA2152" s="1411">
        <v>2.0645103345553473E-2</v>
      </c>
    </row>
    <row r="2153" spans="19:27" x14ac:dyDescent="0.2">
      <c r="S2153" s="399"/>
      <c r="T2153" s="1401"/>
      <c r="W2153" s="864" t="str">
        <f t="shared" si="43"/>
        <v>1w</v>
      </c>
      <c r="X2153" s="1405">
        <f>_xll.qlCalendarAdvance(Calendar,X2152,W2153,"f",FALSE)</f>
        <v>54288</v>
      </c>
      <c r="Y2153" s="1404">
        <f>_xll.qlCalendarAdvance(Calendar,X2153,NDays&amp;"D")</f>
        <v>54288</v>
      </c>
      <c r="Z2153" s="1403">
        <v>2.0651707379378135E-2</v>
      </c>
      <c r="AA2153" s="1411">
        <v>2.0638850770143824E-2</v>
      </c>
    </row>
    <row r="2154" spans="19:27" x14ac:dyDescent="0.2">
      <c r="S2154" s="399"/>
      <c r="T2154" s="1401"/>
      <c r="W2154" s="864" t="str">
        <f t="shared" si="43"/>
        <v>1w</v>
      </c>
      <c r="X2154" s="1405">
        <f>_xll.qlCalendarAdvance(Calendar,X2153,W2154,"f",FALSE)</f>
        <v>54295</v>
      </c>
      <c r="Y2154" s="1404">
        <f>_xll.qlCalendarAdvance(Calendar,X2154,NDays&amp;"D")</f>
        <v>54295</v>
      </c>
      <c r="Z2154" s="1403">
        <v>2.0645545723166261E-2</v>
      </c>
      <c r="AA2154" s="1411">
        <v>2.0632614524749293E-2</v>
      </c>
    </row>
    <row r="2155" spans="19:27" x14ac:dyDescent="0.2">
      <c r="S2155" s="399"/>
      <c r="T2155" s="1401"/>
      <c r="W2155" s="864" t="str">
        <f t="shared" si="43"/>
        <v>1w</v>
      </c>
      <c r="X2155" s="1405">
        <f>_xll.qlCalendarAdvance(Calendar,X2154,W2155,"f",FALSE)</f>
        <v>54302</v>
      </c>
      <c r="Y2155" s="1404">
        <f>_xll.qlCalendarAdvance(Calendar,X2155,NDays&amp;"D")</f>
        <v>54302</v>
      </c>
      <c r="Z2155" s="1403">
        <v>2.0639253791621466E-2</v>
      </c>
      <c r="AA2155" s="1411">
        <v>2.0626394609613019E-2</v>
      </c>
    </row>
    <row r="2156" spans="19:27" x14ac:dyDescent="0.2">
      <c r="S2156" s="399"/>
      <c r="T2156" s="1401"/>
      <c r="W2156" s="864" t="str">
        <f t="shared" si="43"/>
        <v>1w</v>
      </c>
      <c r="X2156" s="1405">
        <f>_xll.qlCalendarAdvance(Calendar,X2155,W2156,"f",FALSE)</f>
        <v>54309</v>
      </c>
      <c r="Y2156" s="1404">
        <f>_xll.qlCalendarAdvance(Calendar,X2156,NDays&amp;"D")</f>
        <v>54309</v>
      </c>
      <c r="Z2156" s="1403">
        <v>2.0633124155116554E-2</v>
      </c>
      <c r="AA2156" s="1411">
        <v>2.0620191024572909E-2</v>
      </c>
    </row>
    <row r="2157" spans="19:27" x14ac:dyDescent="0.2">
      <c r="S2157" s="399"/>
      <c r="T2157" s="1401"/>
      <c r="W2157" s="864" t="str">
        <f t="shared" si="43"/>
        <v>1w</v>
      </c>
      <c r="X2157" s="1405">
        <f>_xll.qlCalendarAdvance(Calendar,X2156,W2157,"f",FALSE)</f>
        <v>54316</v>
      </c>
      <c r="Y2157" s="1404">
        <f>_xll.qlCalendarAdvance(Calendar,X2157,NDays&amp;"D")</f>
        <v>54316</v>
      </c>
      <c r="Z2157" s="1403">
        <v>2.062701094104178E-2</v>
      </c>
      <c r="AA2157" s="1411">
        <v>2.061400376971001E-2</v>
      </c>
    </row>
    <row r="2158" spans="19:27" x14ac:dyDescent="0.2">
      <c r="S2158" s="399"/>
      <c r="T2158" s="1401"/>
      <c r="W2158" s="864" t="str">
        <f t="shared" si="43"/>
        <v>1w</v>
      </c>
      <c r="X2158" s="1405">
        <f>_xll.qlCalendarAdvance(Calendar,X2157,W2158,"f",FALSE)</f>
        <v>54323</v>
      </c>
      <c r="Y2158" s="1404">
        <f>_xll.qlCalendarAdvance(Calendar,X2158,NDays&amp;"D")</f>
        <v>54323</v>
      </c>
      <c r="Z2158" s="1403">
        <v>2.0620914149322343E-2</v>
      </c>
      <c r="AA2158" s="1411">
        <v>2.0607832845105367E-2</v>
      </c>
    </row>
    <row r="2159" spans="19:27" x14ac:dyDescent="0.2">
      <c r="S2159" s="399"/>
      <c r="T2159" s="1401"/>
      <c r="W2159" s="864" t="str">
        <f t="shared" si="43"/>
        <v>1w</v>
      </c>
      <c r="X2159" s="1405">
        <f>_xll.qlCalendarAdvance(Calendar,X2158,W2159,"f",FALSE)</f>
        <v>54330</v>
      </c>
      <c r="Y2159" s="1404">
        <f>_xll.qlCalendarAdvance(Calendar,X2159,NDays&amp;"D")</f>
        <v>54330</v>
      </c>
      <c r="Z2159" s="1403">
        <v>2.0614833779885204E-2</v>
      </c>
      <c r="AA2159" s="1411">
        <v>2.0601678250596889E-2</v>
      </c>
    </row>
    <row r="2160" spans="19:27" x14ac:dyDescent="0.2">
      <c r="S2160" s="399"/>
      <c r="T2160" s="1401"/>
      <c r="W2160" s="864" t="str">
        <f t="shared" si="43"/>
        <v>1w</v>
      </c>
      <c r="X2160" s="1405">
        <f>_xll.qlCalendarAdvance(Calendar,X2159,W2160,"f",FALSE)</f>
        <v>54337</v>
      </c>
      <c r="Y2160" s="1404">
        <f>_xll.qlCalendarAdvance(Calendar,X2160,NDays&amp;"D")</f>
        <v>54337</v>
      </c>
      <c r="Z2160" s="1403">
        <v>2.0608920678947273E-2</v>
      </c>
      <c r="AA2160" s="1411">
        <v>2.0595539986265621E-2</v>
      </c>
    </row>
    <row r="2161" spans="19:27" x14ac:dyDescent="0.2">
      <c r="S2161" s="399"/>
      <c r="T2161" s="1401"/>
      <c r="W2161" s="864" t="str">
        <f t="shared" si="43"/>
        <v>1w</v>
      </c>
      <c r="X2161" s="1405">
        <f>_xll.qlCalendarAdvance(Calendar,X2160,W2161,"f",FALSE)</f>
        <v>54344</v>
      </c>
      <c r="Y2161" s="1404">
        <f>_xll.qlCalendarAdvance(Calendar,X2161,NDays&amp;"D")</f>
        <v>54344</v>
      </c>
      <c r="Z2161" s="1403">
        <v>2.0602873986380815E-2</v>
      </c>
      <c r="AA2161" s="1411">
        <v>2.0589418052030517E-2</v>
      </c>
    </row>
    <row r="2162" spans="19:27" x14ac:dyDescent="0.2">
      <c r="S2162" s="399"/>
      <c r="T2162" s="1401"/>
      <c r="W2162" s="864" t="str">
        <f t="shared" si="43"/>
        <v>1w</v>
      </c>
      <c r="X2162" s="1405">
        <f>_xll.qlCalendarAdvance(Calendar,X2161,W2162,"f",FALSE)</f>
        <v>54351</v>
      </c>
      <c r="Y2162" s="1404">
        <f>_xll.qlCalendarAdvance(Calendar,X2162,NDays&amp;"D")</f>
        <v>54351</v>
      </c>
      <c r="Z2162" s="1403">
        <v>2.0596843716894388E-2</v>
      </c>
      <c r="AA2162" s="1411">
        <v>2.058331244805367E-2</v>
      </c>
    </row>
    <row r="2163" spans="19:27" x14ac:dyDescent="0.2">
      <c r="S2163" s="399"/>
      <c r="T2163" s="1401"/>
      <c r="W2163" s="864" t="str">
        <f t="shared" si="43"/>
        <v>1w</v>
      </c>
      <c r="X2163" s="1405">
        <f>_xll.qlCalendarAdvance(Calendar,X2162,W2163,"f",FALSE)</f>
        <v>54358</v>
      </c>
      <c r="Y2163" s="1404">
        <f>_xll.qlCalendarAdvance(Calendar,X2163,NDays&amp;"D")</f>
        <v>54358</v>
      </c>
      <c r="Z2163" s="1403">
        <v>2.0590829870409593E-2</v>
      </c>
      <c r="AA2163" s="1411">
        <v>2.0577223174172987E-2</v>
      </c>
    </row>
    <row r="2164" spans="19:27" x14ac:dyDescent="0.2">
      <c r="S2164" s="399"/>
      <c r="T2164" s="1401"/>
      <c r="W2164" s="864" t="str">
        <f t="shared" si="43"/>
        <v>1w</v>
      </c>
      <c r="X2164" s="1405">
        <f>_xll.qlCalendarAdvance(Calendar,X2163,W2164,"f",FALSE)</f>
        <v>54365</v>
      </c>
      <c r="Y2164" s="1404">
        <f>_xll.qlCalendarAdvance(Calendar,X2164,NDays&amp;"D")</f>
        <v>54365</v>
      </c>
      <c r="Z2164" s="1403">
        <v>2.058483244685419E-2</v>
      </c>
      <c r="AA2164" s="1411">
        <v>2.0571150230469515E-2</v>
      </c>
    </row>
    <row r="2165" spans="19:27" x14ac:dyDescent="0.2">
      <c r="S2165" s="399"/>
      <c r="T2165" s="1401"/>
      <c r="W2165" s="864" t="str">
        <f t="shared" si="43"/>
        <v>1w</v>
      </c>
      <c r="X2165" s="1405">
        <f>_xll.qlCalendarAdvance(Calendar,X2164,W2165,"f",FALSE)</f>
        <v>54372</v>
      </c>
      <c r="Y2165" s="1404">
        <f>_xll.qlCalendarAdvance(Calendar,X2165,NDays&amp;"D")</f>
        <v>54372</v>
      </c>
      <c r="Z2165" s="1403">
        <v>2.0578851446153301E-2</v>
      </c>
      <c r="AA2165" s="1411">
        <v>2.0565093616862207E-2</v>
      </c>
    </row>
    <row r="2166" spans="19:27" x14ac:dyDescent="0.2">
      <c r="S2166" s="399"/>
      <c r="T2166" s="1401"/>
      <c r="W2166" s="864" t="str">
        <f t="shared" si="43"/>
        <v>1w</v>
      </c>
      <c r="X2166" s="1405">
        <f>_xll.qlCalendarAdvance(Calendar,X2165,W2166,"f",FALSE)</f>
        <v>54379</v>
      </c>
      <c r="Y2166" s="1404">
        <f>_xll.qlCalendarAdvance(Calendar,X2166,NDays&amp;"D")</f>
        <v>54379</v>
      </c>
      <c r="Z2166" s="1403">
        <v>2.0572886868233806E-2</v>
      </c>
      <c r="AA2166" s="1411">
        <v>2.0559053333513155E-2</v>
      </c>
    </row>
    <row r="2167" spans="19:27" x14ac:dyDescent="0.2">
      <c r="S2167" s="399"/>
      <c r="T2167" s="1401"/>
      <c r="W2167" s="864" t="str">
        <f t="shared" si="43"/>
        <v>1w</v>
      </c>
      <c r="X2167" s="1405">
        <f>_xll.qlCalendarAdvance(Calendar,X2166,W2167,"f",FALSE)</f>
        <v>54386</v>
      </c>
      <c r="Y2167" s="1404">
        <f>_xll.qlCalendarAdvance(Calendar,X2167,NDays&amp;"D")</f>
        <v>54386</v>
      </c>
      <c r="Z2167" s="1403">
        <v>2.0566938713022592E-2</v>
      </c>
      <c r="AA2167" s="1411">
        <v>2.0553029380341314E-2</v>
      </c>
    </row>
    <row r="2168" spans="19:27" x14ac:dyDescent="0.2">
      <c r="S2168" s="399"/>
      <c r="T2168" s="1401"/>
      <c r="W2168" s="864" t="str">
        <f t="shared" si="43"/>
        <v>1w</v>
      </c>
      <c r="X2168" s="1405">
        <f>_xll.qlCalendarAdvance(Calendar,X2167,W2168,"f",FALSE)</f>
        <v>54393</v>
      </c>
      <c r="Y2168" s="1404">
        <f>_xll.qlCalendarAdvance(Calendar,X2168,NDays&amp;"D")</f>
        <v>54393</v>
      </c>
      <c r="Z2168" s="1403">
        <v>2.0560691996466967E-2</v>
      </c>
      <c r="AA2168" s="1411">
        <v>2.0547021757184591E-2</v>
      </c>
    </row>
    <row r="2169" spans="19:27" x14ac:dyDescent="0.2">
      <c r="S2169" s="399"/>
      <c r="T2169" s="1401"/>
      <c r="W2169" s="864" t="str">
        <f t="shared" si="43"/>
        <v>1w</v>
      </c>
      <c r="X2169" s="1405">
        <f>_xll.qlCalendarAdvance(Calendar,X2168,W2169,"f",FALSE)</f>
        <v>54400</v>
      </c>
      <c r="Y2169" s="1404">
        <f>_xll.qlCalendarAdvance(Calendar,X2169,NDays&amp;"D")</f>
        <v>54400</v>
      </c>
      <c r="Z2169" s="1403">
        <v>2.0554775005255255E-2</v>
      </c>
      <c r="AA2169" s="1411">
        <v>2.0541030464286125E-2</v>
      </c>
    </row>
    <row r="2170" spans="19:27" x14ac:dyDescent="0.2">
      <c r="S2170" s="399"/>
      <c r="T2170" s="1401"/>
      <c r="W2170" s="864" t="str">
        <f t="shared" si="43"/>
        <v>1w</v>
      </c>
      <c r="X2170" s="1405">
        <f>_xll.qlCalendarAdvance(Calendar,X2169,W2170,"f",FALSE)</f>
        <v>54407</v>
      </c>
      <c r="Y2170" s="1404">
        <f>_xll.qlCalendarAdvance(Calendar,X2170,NDays&amp;"D")</f>
        <v>54407</v>
      </c>
      <c r="Z2170" s="1403">
        <v>2.0548874434506311E-2</v>
      </c>
      <c r="AA2170" s="1411">
        <v>2.0535055501483823E-2</v>
      </c>
    </row>
    <row r="2171" spans="19:27" x14ac:dyDescent="0.2">
      <c r="S2171" s="399"/>
      <c r="T2171" s="1401"/>
      <c r="W2171" s="864" t="str">
        <f t="shared" si="43"/>
        <v>1w</v>
      </c>
      <c r="X2171" s="1405">
        <f>_xll.qlCalendarAdvance(Calendar,X2170,W2171,"f",FALSE)</f>
        <v>54414</v>
      </c>
      <c r="Y2171" s="1404">
        <f>_xll.qlCalendarAdvance(Calendar,X2171,NDays&amp;"D")</f>
        <v>54414</v>
      </c>
      <c r="Z2171" s="1403">
        <v>2.054299028414899E-2</v>
      </c>
      <c r="AA2171" s="1411">
        <v>2.0529096868858732E-2</v>
      </c>
    </row>
    <row r="2172" spans="19:27" x14ac:dyDescent="0.2">
      <c r="S2172" s="399"/>
      <c r="T2172" s="1401"/>
      <c r="W2172" s="864" t="str">
        <f t="shared" si="43"/>
        <v>1w</v>
      </c>
      <c r="X2172" s="1405">
        <f>_xll.qlCalendarAdvance(Calendar,X2171,W2172,"f",FALSE)</f>
        <v>54421</v>
      </c>
      <c r="Y2172" s="1404">
        <f>_xll.qlCalendarAdvance(Calendar,X2172,NDays&amp;"D")</f>
        <v>54421</v>
      </c>
      <c r="Z2172" s="1403">
        <v>2.0537122554111258E-2</v>
      </c>
      <c r="AA2172" s="1411">
        <v>2.0523154566410851E-2</v>
      </c>
    </row>
    <row r="2173" spans="19:27" x14ac:dyDescent="0.2">
      <c r="S2173" s="399"/>
      <c r="T2173" s="1401"/>
      <c r="W2173" s="864" t="str">
        <f t="shared" si="43"/>
        <v>1w</v>
      </c>
      <c r="X2173" s="1405">
        <f>_xll.qlCalendarAdvance(Calendar,X2172,W2173,"f",FALSE)</f>
        <v>54428</v>
      </c>
      <c r="Y2173" s="1404">
        <f>_xll.qlCalendarAdvance(Calendar,X2173,NDays&amp;"D")</f>
        <v>54428</v>
      </c>
      <c r="Z2173" s="1403">
        <v>2.053127124432377E-2</v>
      </c>
      <c r="AA2173" s="1411">
        <v>2.051722859414018E-2</v>
      </c>
    </row>
    <row r="2174" spans="19:27" x14ac:dyDescent="0.2">
      <c r="S2174" s="399"/>
      <c r="T2174" s="1401"/>
      <c r="W2174" s="864" t="str">
        <f t="shared" si="43"/>
        <v>1w</v>
      </c>
      <c r="X2174" s="1405">
        <f>_xll.qlCalendarAdvance(Calendar,X2173,W2174,"f",FALSE)</f>
        <v>54435</v>
      </c>
      <c r="Y2174" s="1404">
        <f>_xll.qlCalendarAdvance(Calendar,X2174,NDays&amp;"D")</f>
        <v>54435</v>
      </c>
      <c r="Z2174" s="1403">
        <v>2.0525436354714488E-2</v>
      </c>
      <c r="AA2174" s="1411">
        <v>2.0511318951965674E-2</v>
      </c>
    </row>
    <row r="2175" spans="19:27" x14ac:dyDescent="0.2">
      <c r="S2175" s="399"/>
      <c r="T2175" s="1401"/>
      <c r="W2175" s="864" t="str">
        <f t="shared" si="43"/>
        <v>1w</v>
      </c>
      <c r="X2175" s="1405">
        <f>_xll.qlCalendarAdvance(Calendar,X2174,W2175,"f",FALSE)</f>
        <v>54442</v>
      </c>
      <c r="Y2175" s="1404">
        <f>_xll.qlCalendarAdvance(Calendar,X2175,NDays&amp;"D")</f>
        <v>54442</v>
      </c>
      <c r="Z2175" s="1403">
        <v>2.0519781239126178E-2</v>
      </c>
      <c r="AA2175" s="1411">
        <v>2.0505425639806285E-2</v>
      </c>
    </row>
    <row r="2176" spans="19:27" x14ac:dyDescent="0.2">
      <c r="S2176" s="399"/>
      <c r="T2176" s="1401"/>
      <c r="W2176" s="864" t="str">
        <f t="shared" si="43"/>
        <v>1w</v>
      </c>
      <c r="X2176" s="1405">
        <f>_xll.qlCalendarAdvance(Calendar,X2175,W2176,"f",FALSE)</f>
        <v>54449</v>
      </c>
      <c r="Y2176" s="1404">
        <f>_xll.qlCalendarAdvance(Calendar,X2176,NDays&amp;"D")</f>
        <v>54449</v>
      </c>
      <c r="Z2176" s="1403">
        <v>2.0513815835751379E-2</v>
      </c>
      <c r="AA2176" s="1411">
        <v>2.04995486579862E-2</v>
      </c>
    </row>
    <row r="2177" spans="19:27" x14ac:dyDescent="0.2">
      <c r="S2177" s="399"/>
      <c r="T2177" s="1401"/>
      <c r="W2177" s="864" t="str">
        <f t="shared" si="43"/>
        <v>1w</v>
      </c>
      <c r="X2177" s="1405">
        <f>_xll.qlCalendarAdvance(Calendar,X2176,W2177,"f",FALSE)</f>
        <v>54456</v>
      </c>
      <c r="Y2177" s="1404">
        <f>_xll.qlCalendarAdvance(Calendar,X2177,NDays&amp;"D")</f>
        <v>54456</v>
      </c>
      <c r="Z2177" s="1403">
        <v>2.0508195256385867E-2</v>
      </c>
      <c r="AA2177" s="1411">
        <v>2.0493688006343325E-2</v>
      </c>
    </row>
    <row r="2178" spans="19:27" x14ac:dyDescent="0.2">
      <c r="S2178" s="399"/>
      <c r="T2178" s="1401"/>
      <c r="W2178" s="864" t="str">
        <f t="shared" si="43"/>
        <v>1w</v>
      </c>
      <c r="X2178" s="1405">
        <f>_xll.qlCalendarAdvance(Calendar,X2177,W2178,"f",FALSE)</f>
        <v>54463</v>
      </c>
      <c r="Y2178" s="1404">
        <f>_xll.qlCalendarAdvance(Calendar,X2178,NDays&amp;"D")</f>
        <v>54463</v>
      </c>
      <c r="Z2178" s="1403">
        <v>2.0502260996660009E-2</v>
      </c>
      <c r="AA2178" s="1411">
        <v>2.0487843684715568E-2</v>
      </c>
    </row>
    <row r="2179" spans="19:27" x14ac:dyDescent="0.2">
      <c r="S2179" s="399"/>
      <c r="T2179" s="1401"/>
      <c r="W2179" s="864" t="str">
        <f t="shared" si="43"/>
        <v>1w</v>
      </c>
      <c r="X2179" s="1405">
        <f>_xll.qlCalendarAdvance(Calendar,X2178,W2179,"f",FALSE)</f>
        <v>54470</v>
      </c>
      <c r="Y2179" s="1404">
        <f>_xll.qlCalendarAdvance(Calendar,X2179,NDays&amp;"D")</f>
        <v>54470</v>
      </c>
      <c r="Z2179" s="1403">
        <v>2.049650820689175E-2</v>
      </c>
      <c r="AA2179" s="1411">
        <v>2.0482015693265021E-2</v>
      </c>
    </row>
    <row r="2180" spans="19:27" x14ac:dyDescent="0.2">
      <c r="S2180" s="399"/>
      <c r="T2180" s="1401"/>
      <c r="W2180" s="864" t="str">
        <f t="shared" si="43"/>
        <v>1w</v>
      </c>
      <c r="X2180" s="1405">
        <f>_xll.qlCalendarAdvance(Calendar,X2179,W2180,"f",FALSE)</f>
        <v>54477</v>
      </c>
      <c r="Y2180" s="1404">
        <f>_xll.qlCalendarAdvance(Calendar,X2180,NDays&amp;"D")</f>
        <v>54477</v>
      </c>
      <c r="Z2180" s="1403">
        <v>2.0490771836882058E-2</v>
      </c>
      <c r="AA2180" s="1411">
        <v>2.0476204031991685E-2</v>
      </c>
    </row>
    <row r="2181" spans="19:27" x14ac:dyDescent="0.2">
      <c r="S2181" s="399"/>
      <c r="T2181" s="1401"/>
      <c r="W2181" s="864" t="str">
        <f t="shared" si="43"/>
        <v>1w</v>
      </c>
      <c r="X2181" s="1405">
        <f>_xll.qlCalendarAdvance(Calendar,X2180,W2181,"f",FALSE)</f>
        <v>54484</v>
      </c>
      <c r="Y2181" s="1404">
        <f>_xll.qlCalendarAdvance(Calendar,X2181,NDays&amp;"D")</f>
        <v>54484</v>
      </c>
      <c r="Z2181" s="1403">
        <v>2.0485388883553945E-2</v>
      </c>
      <c r="AA2181" s="1411">
        <v>2.0470408700895559E-2</v>
      </c>
    </row>
    <row r="2182" spans="19:27" x14ac:dyDescent="0.2">
      <c r="S2182" s="399"/>
      <c r="T2182" s="1401"/>
      <c r="W2182" s="864" t="str">
        <f t="shared" si="43"/>
        <v>1w</v>
      </c>
      <c r="X2182" s="1405">
        <f>_xll.qlCalendarAdvance(Calendar,X2181,W2182,"f",FALSE)</f>
        <v>54491</v>
      </c>
      <c r="Y2182" s="1404">
        <f>_xll.qlCalendarAdvance(Calendar,X2182,NDays&amp;"D")</f>
        <v>54491</v>
      </c>
      <c r="Z2182" s="1403">
        <v>2.0479687060250898E-2</v>
      </c>
      <c r="AA2182" s="1411">
        <v>2.0464629699814552E-2</v>
      </c>
    </row>
    <row r="2183" spans="19:27" x14ac:dyDescent="0.2">
      <c r="S2183" s="399"/>
      <c r="T2183" s="1401"/>
      <c r="W2183" s="864" t="str">
        <f t="shared" si="43"/>
        <v>1w</v>
      </c>
      <c r="X2183" s="1405">
        <f>_xll.qlCalendarAdvance(Calendar,X2182,W2183,"f",FALSE)</f>
        <v>54498</v>
      </c>
      <c r="Y2183" s="1404">
        <f>_xll.qlCalendarAdvance(Calendar,X2183,NDays&amp;"D")</f>
        <v>54498</v>
      </c>
      <c r="Z2183" s="1403">
        <v>2.0474001658503865E-2</v>
      </c>
      <c r="AA2183" s="1411">
        <v>2.0458867028991801E-2</v>
      </c>
    </row>
    <row r="2184" spans="19:27" x14ac:dyDescent="0.2">
      <c r="S2184" s="399"/>
      <c r="T2184" s="1401"/>
      <c r="W2184" s="864" t="str">
        <f t="shared" si="43"/>
        <v>1w</v>
      </c>
      <c r="X2184" s="1405">
        <f>_xll.qlCalendarAdvance(Calendar,X2183,W2184,"f",FALSE)</f>
        <v>54505</v>
      </c>
      <c r="Y2184" s="1404">
        <f>_xll.qlCalendarAdvance(Calendar,X2184,NDays&amp;"D")</f>
        <v>54505</v>
      </c>
      <c r="Z2184" s="1403">
        <v>2.0468332678243245E-2</v>
      </c>
      <c r="AA2184" s="1411">
        <v>2.045312068834626E-2</v>
      </c>
    </row>
    <row r="2185" spans="19:27" x14ac:dyDescent="0.2">
      <c r="S2185" s="399"/>
      <c r="T2185" s="1401"/>
      <c r="W2185" s="864" t="str">
        <f t="shared" si="43"/>
        <v>1w</v>
      </c>
      <c r="X2185" s="1405">
        <f>_xll.qlCalendarAdvance(Calendar,X2184,W2185,"f",FALSE)</f>
        <v>54512</v>
      </c>
      <c r="Y2185" s="1404">
        <f>_xll.qlCalendarAdvance(Calendar,X2185,NDays&amp;"D")</f>
        <v>54512</v>
      </c>
      <c r="Z2185" s="1403">
        <v>2.0462680119399449E-2</v>
      </c>
      <c r="AA2185" s="1411">
        <v>2.0447390677715838E-2</v>
      </c>
    </row>
    <row r="2186" spans="19:27" x14ac:dyDescent="0.2">
      <c r="S2186" s="399"/>
      <c r="T2186" s="1401"/>
      <c r="W2186" s="864" t="str">
        <f t="shared" si="43"/>
        <v>1w</v>
      </c>
      <c r="X2186" s="1405">
        <f>_xll.qlCalendarAdvance(Calendar,X2185,W2186,"f",FALSE)</f>
        <v>54519</v>
      </c>
      <c r="Y2186" s="1404">
        <f>_xll.qlCalendarAdvance(Calendar,X2186,NDays&amp;"D")</f>
        <v>54519</v>
      </c>
      <c r="Z2186" s="1403">
        <v>2.0456871160717951E-2</v>
      </c>
      <c r="AA2186" s="1411">
        <v>2.0441676997262626E-2</v>
      </c>
    </row>
    <row r="2187" spans="19:27" x14ac:dyDescent="0.2">
      <c r="S2187" s="399"/>
      <c r="T2187" s="1401"/>
      <c r="W2187" s="864" t="str">
        <f t="shared" si="43"/>
        <v>1w</v>
      </c>
      <c r="X2187" s="1405">
        <f>_xll.qlCalendarAdvance(Calendar,X2186,W2187,"f",FALSE)</f>
        <v>54526</v>
      </c>
      <c r="Y2187" s="1404">
        <f>_xll.qlCalendarAdvance(Calendar,X2187,NDays&amp;"D")</f>
        <v>54526</v>
      </c>
      <c r="Z2187" s="1403">
        <v>2.0451250585730701E-2</v>
      </c>
      <c r="AA2187" s="1411">
        <v>2.0435979646986624E-2</v>
      </c>
    </row>
    <row r="2188" spans="19:27" x14ac:dyDescent="0.2">
      <c r="S2188" s="399"/>
      <c r="T2188" s="1401"/>
      <c r="W2188" s="864" t="str">
        <f t="shared" si="43"/>
        <v>1w</v>
      </c>
      <c r="X2188" s="1405">
        <f>_xll.qlCalendarAdvance(Calendar,X2187,W2188,"f",FALSE)</f>
        <v>54533</v>
      </c>
      <c r="Y2188" s="1404">
        <f>_xll.qlCalendarAdvance(Calendar,X2188,NDays&amp;"D")</f>
        <v>54533</v>
      </c>
      <c r="Z2188" s="1403">
        <v>2.0445646430954173E-2</v>
      </c>
      <c r="AA2188" s="1411">
        <v>2.0430298626887833E-2</v>
      </c>
    </row>
    <row r="2189" spans="19:27" x14ac:dyDescent="0.2">
      <c r="S2189" s="399"/>
      <c r="T2189" s="1401"/>
      <c r="W2189" s="864" t="str">
        <f t="shared" si="43"/>
        <v>1w</v>
      </c>
      <c r="X2189" s="1405">
        <f>_xll.qlCalendarAdvance(Calendar,X2188,W2189,"f",FALSE)</f>
        <v>54540</v>
      </c>
      <c r="Y2189" s="1404">
        <f>_xll.qlCalendarAdvance(Calendar,X2189,NDays&amp;"D")</f>
        <v>54540</v>
      </c>
      <c r="Z2189" s="1403">
        <v>2.0440058696315336E-2</v>
      </c>
      <c r="AA2189" s="1411">
        <v>2.0424633936885206E-2</v>
      </c>
    </row>
    <row r="2190" spans="19:27" x14ac:dyDescent="0.2">
      <c r="S2190" s="399"/>
      <c r="T2190" s="1401"/>
      <c r="W2190" s="864" t="str">
        <f t="shared" si="43"/>
        <v>1w</v>
      </c>
      <c r="X2190" s="1405">
        <f>_xll.qlCalendarAdvance(Calendar,X2189,W2190,"f",FALSE)</f>
        <v>54547</v>
      </c>
      <c r="Y2190" s="1404">
        <f>_xll.qlCalendarAdvance(Calendar,X2190,NDays&amp;"D")</f>
        <v>54547</v>
      </c>
      <c r="Z2190" s="1403">
        <v>2.0434663643981166E-2</v>
      </c>
      <c r="AA2190" s="1411">
        <v>2.0418985576978743E-2</v>
      </c>
    </row>
    <row r="2191" spans="19:27" x14ac:dyDescent="0.2">
      <c r="S2191" s="399"/>
      <c r="T2191" s="1401"/>
      <c r="W2191" s="864" t="str">
        <f t="shared" si="43"/>
        <v>1w</v>
      </c>
      <c r="X2191" s="1405">
        <f>_xll.qlCalendarAdvance(Calendar,X2190,W2191,"f",FALSE)</f>
        <v>54554</v>
      </c>
      <c r="Y2191" s="1404">
        <f>_xll.qlCalendarAdvance(Calendar,X2191,NDays&amp;"D")</f>
        <v>54554</v>
      </c>
      <c r="Z2191" s="1403">
        <v>2.0429109612175068E-2</v>
      </c>
      <c r="AA2191" s="1411">
        <v>2.0413353547330537E-2</v>
      </c>
    </row>
    <row r="2192" spans="19:27" x14ac:dyDescent="0.2">
      <c r="S2192" s="399"/>
      <c r="T2192" s="1401"/>
      <c r="W2192" s="864" t="str">
        <f t="shared" si="43"/>
        <v>1w</v>
      </c>
      <c r="X2192" s="1405">
        <f>_xll.qlCalendarAdvance(Calendar,X2191,W2192,"f",FALSE)</f>
        <v>54561</v>
      </c>
      <c r="Y2192" s="1404">
        <f>_xll.qlCalendarAdvance(Calendar,X2192,NDays&amp;"D")</f>
        <v>54561</v>
      </c>
      <c r="Z2192" s="1403">
        <v>2.0423572001299517E-2</v>
      </c>
      <c r="AA2192" s="1411">
        <v>2.0407737847616403E-2</v>
      </c>
    </row>
    <row r="2193" spans="19:27" x14ac:dyDescent="0.2">
      <c r="S2193" s="399"/>
      <c r="T2193" s="1401"/>
      <c r="W2193" s="864" t="str">
        <f t="shared" si="43"/>
        <v>1w</v>
      </c>
      <c r="X2193" s="1405">
        <f>_xll.qlCalendarAdvance(Calendar,X2192,W2193,"f",FALSE)</f>
        <v>54568</v>
      </c>
      <c r="Y2193" s="1404">
        <f>_xll.qlCalendarAdvance(Calendar,X2193,NDays&amp;"D")</f>
        <v>54568</v>
      </c>
      <c r="Z2193" s="1403">
        <v>2.0418050811288443E-2</v>
      </c>
      <c r="AA2193" s="1411">
        <v>2.0402138478160525E-2</v>
      </c>
    </row>
    <row r="2194" spans="19:27" x14ac:dyDescent="0.2">
      <c r="S2194" s="399"/>
      <c r="T2194" s="1401"/>
      <c r="W2194" s="864" t="str">
        <f t="shared" si="43"/>
        <v>1w</v>
      </c>
      <c r="X2194" s="1405">
        <f>_xll.qlCalendarAdvance(Calendar,X2193,W2194,"f",FALSE)</f>
        <v>54575</v>
      </c>
      <c r="Y2194" s="1404">
        <f>_xll.qlCalendarAdvance(Calendar,X2194,NDays&amp;"D")</f>
        <v>54575</v>
      </c>
      <c r="Z2194" s="1403">
        <v>2.0412546042071367E-2</v>
      </c>
      <c r="AA2194" s="1411">
        <v>2.0396555438800812E-2</v>
      </c>
    </row>
    <row r="2195" spans="19:27" x14ac:dyDescent="0.2">
      <c r="S2195" s="399"/>
      <c r="T2195" s="1401"/>
      <c r="W2195" s="864" t="str">
        <f t="shared" si="43"/>
        <v>1w</v>
      </c>
      <c r="X2195" s="1405">
        <f>_xll.qlCalendarAdvance(Calendar,X2194,W2195,"f",FALSE)</f>
        <v>54582</v>
      </c>
      <c r="Y2195" s="1404">
        <f>_xll.qlCalendarAdvance(Calendar,X2195,NDays&amp;"D")</f>
        <v>54582</v>
      </c>
      <c r="Z2195" s="1403">
        <v>2.0407057693582222E-2</v>
      </c>
      <c r="AA2195" s="1411">
        <v>2.0390988729618309E-2</v>
      </c>
    </row>
    <row r="2196" spans="19:27" x14ac:dyDescent="0.2">
      <c r="S2196" s="399"/>
      <c r="T2196" s="1401"/>
      <c r="W2196" s="864" t="str">
        <f t="shared" si="43"/>
        <v>1w</v>
      </c>
      <c r="X2196" s="1405">
        <f>_xll.qlCalendarAdvance(Calendar,X2195,W2196,"f",FALSE)</f>
        <v>54589</v>
      </c>
      <c r="Y2196" s="1404">
        <f>_xll.qlCalendarAdvance(Calendar,X2196,NDays&amp;"D")</f>
        <v>54589</v>
      </c>
      <c r="Z2196" s="1403">
        <v>2.0401585765753173E-2</v>
      </c>
      <c r="AA2196" s="1411">
        <v>2.0385438350613017E-2</v>
      </c>
    </row>
    <row r="2197" spans="19:27" x14ac:dyDescent="0.2">
      <c r="S2197" s="399"/>
      <c r="T2197" s="1401"/>
      <c r="W2197" s="864" t="str">
        <f t="shared" si="43"/>
        <v>1w</v>
      </c>
      <c r="X2197" s="1405">
        <f>_xll.qlCalendarAdvance(Calendar,X2196,W2197,"f",FALSE)</f>
        <v>54596</v>
      </c>
      <c r="Y2197" s="1404">
        <f>_xll.qlCalendarAdvance(Calendar,X2197,NDays&amp;"D")</f>
        <v>54596</v>
      </c>
      <c r="Z2197" s="1403">
        <v>2.0396130258514625E-2</v>
      </c>
      <c r="AA2197" s="1411">
        <v>2.0379904301622842E-2</v>
      </c>
    </row>
    <row r="2198" spans="19:27" x14ac:dyDescent="0.2">
      <c r="S2198" s="399"/>
      <c r="T2198" s="1401"/>
      <c r="W2198" s="864" t="str">
        <f t="shared" si="43"/>
        <v>1w</v>
      </c>
      <c r="X2198" s="1405">
        <f>_xll.qlCalendarAdvance(Calendar,X2197,W2198,"f",FALSE)</f>
        <v>54603</v>
      </c>
      <c r="Y2198" s="1404">
        <f>_xll.qlCalendarAdvance(Calendar,X2198,NDays&amp;"D")</f>
        <v>54603</v>
      </c>
      <c r="Z2198" s="1403">
        <v>2.0390691171802276E-2</v>
      </c>
      <c r="AA2198" s="1411">
        <v>2.0374386582890924E-2</v>
      </c>
    </row>
    <row r="2199" spans="19:27" x14ac:dyDescent="0.2">
      <c r="S2199" s="399"/>
      <c r="T2199" s="1401"/>
      <c r="W2199" s="864" t="str">
        <f t="shared" si="43"/>
        <v>1w</v>
      </c>
      <c r="X2199" s="1405">
        <f>_xll.qlCalendarAdvance(Calendar,X2198,W2199,"f",FALSE)</f>
        <v>54610</v>
      </c>
      <c r="Y2199" s="1404">
        <f>_xll.qlCalendarAdvance(Calendar,X2199,NDays&amp;"D")</f>
        <v>54610</v>
      </c>
      <c r="Z2199" s="1403">
        <v>2.0385268505545645E-2</v>
      </c>
      <c r="AA2199" s="1411">
        <v>2.0368885194255171E-2</v>
      </c>
    </row>
    <row r="2200" spans="19:27" x14ac:dyDescent="0.2">
      <c r="S2200" s="399"/>
      <c r="T2200" s="1401"/>
      <c r="W2200" s="864" t="str">
        <f t="shared" si="43"/>
        <v>1w</v>
      </c>
      <c r="X2200" s="1405">
        <f>_xll.qlCalendarAdvance(Calendar,X2199,W2200,"f",FALSE)</f>
        <v>54617</v>
      </c>
      <c r="Y2200" s="1404">
        <f>_xll.qlCalendarAdvance(Calendar,X2200,NDays&amp;"D")</f>
        <v>54617</v>
      </c>
      <c r="Z2200" s="1403">
        <v>2.0379862259680425E-2</v>
      </c>
      <c r="AA2200" s="1411">
        <v>2.0363400135715581E-2</v>
      </c>
    </row>
    <row r="2201" spans="19:27" x14ac:dyDescent="0.2">
      <c r="S2201" s="399"/>
      <c r="T2201" s="1401"/>
      <c r="W2201" s="864" t="str">
        <f t="shared" si="43"/>
        <v>1w</v>
      </c>
      <c r="X2201" s="1405">
        <f>_xll.qlCalendarAdvance(Calendar,X2200,W2201,"f",FALSE)</f>
        <v>54624</v>
      </c>
      <c r="Y2201" s="1404">
        <f>_xll.qlCalendarAdvance(Calendar,X2201,NDays&amp;"D")</f>
        <v>54624</v>
      </c>
      <c r="Z2201" s="1403">
        <v>2.0374472434137023E-2</v>
      </c>
      <c r="AA2201" s="1411">
        <v>2.035793140719111E-2</v>
      </c>
    </row>
    <row r="2202" spans="19:27" x14ac:dyDescent="0.2">
      <c r="S2202" s="399"/>
      <c r="T2202" s="1401"/>
      <c r="W2202" s="864" t="str">
        <f t="shared" ref="W2202:W2265" si="44">W2201</f>
        <v>1w</v>
      </c>
      <c r="X2202" s="1405">
        <f>_xll.qlCalendarAdvance(Calendar,X2201,W2202,"f",FALSE)</f>
        <v>54631</v>
      </c>
      <c r="Y2202" s="1404">
        <f>_xll.qlCalendarAdvance(Calendar,X2202,NDays&amp;"D")</f>
        <v>54631</v>
      </c>
      <c r="Z2202" s="1403">
        <v>2.0369099028852009E-2</v>
      </c>
      <c r="AA2202" s="1411">
        <v>2.0352479008924895E-2</v>
      </c>
    </row>
    <row r="2203" spans="19:27" x14ac:dyDescent="0.2">
      <c r="S2203" s="399"/>
      <c r="T2203" s="1401"/>
      <c r="W2203" s="864" t="str">
        <f t="shared" si="44"/>
        <v>1w</v>
      </c>
      <c r="X2203" s="1405">
        <f>_xll.qlCalendarAdvance(Calendar,X2202,W2203,"f",FALSE)</f>
        <v>54638</v>
      </c>
      <c r="Y2203" s="1404">
        <f>_xll.qlCalendarAdvance(Calendar,X2203,NDays&amp;"D")</f>
        <v>54638</v>
      </c>
      <c r="Z2203" s="1403">
        <v>2.0363742043758435E-2</v>
      </c>
      <c r="AA2203" s="1411">
        <v>2.0347042940835891E-2</v>
      </c>
    </row>
    <row r="2204" spans="19:27" x14ac:dyDescent="0.2">
      <c r="S2204" s="399"/>
      <c r="T2204" s="1401"/>
      <c r="W2204" s="864" t="str">
        <f t="shared" si="44"/>
        <v>1w</v>
      </c>
      <c r="X2204" s="1405">
        <f>_xll.qlCalendarAdvance(Calendar,X2203,W2204,"f",FALSE)</f>
        <v>54645</v>
      </c>
      <c r="Y2204" s="1404">
        <f>_xll.qlCalendarAdvance(Calendar,X2204,NDays&amp;"D")</f>
        <v>54645</v>
      </c>
      <c r="Z2204" s="1403">
        <v>2.0358401478787588E-2</v>
      </c>
      <c r="AA2204" s="1411">
        <v>2.0341623202762005E-2</v>
      </c>
    </row>
    <row r="2205" spans="19:27" x14ac:dyDescent="0.2">
      <c r="S2205" s="399"/>
      <c r="T2205" s="1401"/>
      <c r="W2205" s="864" t="str">
        <f t="shared" si="44"/>
        <v>1w</v>
      </c>
      <c r="X2205" s="1405">
        <f>_xll.qlCalendarAdvance(Calendar,X2204,W2205,"f",FALSE)</f>
        <v>54652</v>
      </c>
      <c r="Y2205" s="1404">
        <f>_xll.qlCalendarAdvance(Calendar,X2205,NDays&amp;"D")</f>
        <v>54652</v>
      </c>
      <c r="Z2205" s="1403">
        <v>2.0353077333876916E-2</v>
      </c>
      <c r="AA2205" s="1411">
        <v>2.0336219794865329E-2</v>
      </c>
    </row>
    <row r="2206" spans="19:27" x14ac:dyDescent="0.2">
      <c r="S2206" s="399"/>
      <c r="T2206" s="1401"/>
      <c r="W2206" s="864" t="str">
        <f t="shared" si="44"/>
        <v>1w</v>
      </c>
      <c r="X2206" s="1405">
        <f>_xll.qlCalendarAdvance(Calendar,X2205,W2206,"f",FALSE)</f>
        <v>54659</v>
      </c>
      <c r="Y2206" s="1404">
        <f>_xll.qlCalendarAdvance(Calendar,X2206,NDays&amp;"D")</f>
        <v>54659</v>
      </c>
      <c r="Z2206" s="1403">
        <v>2.0347769608957712E-2</v>
      </c>
      <c r="AA2206" s="1411">
        <v>2.0330832717145864E-2</v>
      </c>
    </row>
    <row r="2207" spans="19:27" x14ac:dyDescent="0.2">
      <c r="S2207" s="399"/>
      <c r="T2207" s="1401"/>
      <c r="W2207" s="864" t="str">
        <f t="shared" si="44"/>
        <v>1w</v>
      </c>
      <c r="X2207" s="1405">
        <f>_xll.qlCalendarAdvance(Calendar,X2206,W2207,"f",FALSE)</f>
        <v>54666</v>
      </c>
      <c r="Y2207" s="1404">
        <f>_xll.qlCalendarAdvance(Calendar,X2207,NDays&amp;"D")</f>
        <v>54666</v>
      </c>
      <c r="Z2207" s="1403">
        <v>2.034228723997052E-2</v>
      </c>
      <c r="AA2207" s="1411">
        <v>2.0325461969522562E-2</v>
      </c>
    </row>
    <row r="2208" spans="19:27" x14ac:dyDescent="0.2">
      <c r="S2208" s="399"/>
      <c r="T2208" s="1401"/>
      <c r="W2208" s="864" t="str">
        <f t="shared" si="44"/>
        <v>1w</v>
      </c>
      <c r="X2208" s="1405">
        <f>_xll.qlCalendarAdvance(Calendar,X2207,W2208,"f",FALSE)</f>
        <v>54673</v>
      </c>
      <c r="Y2208" s="1404">
        <f>_xll.qlCalendarAdvance(Calendar,X2208,NDays&amp;"D")</f>
        <v>54673</v>
      </c>
      <c r="Z2208" s="1403">
        <v>2.0337011475255622E-2</v>
      </c>
      <c r="AA2208" s="1411">
        <v>2.0320107551914379E-2</v>
      </c>
    </row>
    <row r="2209" spans="19:27" x14ac:dyDescent="0.2">
      <c r="S2209" s="399"/>
      <c r="T2209" s="1401"/>
      <c r="W2209" s="864" t="str">
        <f t="shared" si="44"/>
        <v>1w</v>
      </c>
      <c r="X2209" s="1405">
        <f>_xll.qlCalendarAdvance(Calendar,X2208,W2209,"f",FALSE)</f>
        <v>54680</v>
      </c>
      <c r="Y2209" s="1404">
        <f>_xll.qlCalendarAdvance(Calendar,X2209,NDays&amp;"D")</f>
        <v>54680</v>
      </c>
      <c r="Z2209" s="1403">
        <v>2.0331752129356735E-2</v>
      </c>
      <c r="AA2209" s="1411">
        <v>2.0314769464564453E-2</v>
      </c>
    </row>
    <row r="2210" spans="19:27" x14ac:dyDescent="0.2">
      <c r="S2210" s="399"/>
      <c r="T2210" s="1401"/>
      <c r="W2210" s="864" t="str">
        <f t="shared" si="44"/>
        <v>1w</v>
      </c>
      <c r="X2210" s="1405">
        <f>_xll.qlCalendarAdvance(Calendar,X2209,W2210,"f",FALSE)</f>
        <v>54687</v>
      </c>
      <c r="Y2210" s="1404">
        <f>_xll.qlCalendarAdvance(Calendar,X2210,NDays&amp;"D")</f>
        <v>54687</v>
      </c>
      <c r="Z2210" s="1403">
        <v>2.0326509202204392E-2</v>
      </c>
      <c r="AA2210" s="1411">
        <v>2.0309447707229644E-2</v>
      </c>
    </row>
    <row r="2211" spans="19:27" x14ac:dyDescent="0.2">
      <c r="S2211" s="399"/>
      <c r="T2211" s="1401"/>
      <c r="W2211" s="864" t="str">
        <f t="shared" si="44"/>
        <v>1w</v>
      </c>
      <c r="X2211" s="1405">
        <f>_xll.qlCalendarAdvance(Calendar,X2210,W2211,"f",FALSE)</f>
        <v>54694</v>
      </c>
      <c r="Y2211" s="1404">
        <f>_xll.qlCalendarAdvance(Calendar,X2211,NDays&amp;"D")</f>
        <v>54694</v>
      </c>
      <c r="Z2211" s="1403">
        <v>2.032147728196966E-2</v>
      </c>
      <c r="AA2211" s="1411">
        <v>2.0304142280072046E-2</v>
      </c>
    </row>
    <row r="2212" spans="19:27" x14ac:dyDescent="0.2">
      <c r="S2212" s="399"/>
      <c r="T2212" s="1401"/>
      <c r="W2212" s="864" t="str">
        <f t="shared" si="44"/>
        <v>1w</v>
      </c>
      <c r="X2212" s="1405">
        <f>_xll.qlCalendarAdvance(Calendar,X2211,W2212,"f",FALSE)</f>
        <v>54701</v>
      </c>
      <c r="Y2212" s="1404">
        <f>_xll.qlCalendarAdvance(Calendar,X2212,NDays&amp;"D")</f>
        <v>54701</v>
      </c>
      <c r="Z2212" s="1403">
        <v>2.0316268075639084E-2</v>
      </c>
      <c r="AA2212" s="1411">
        <v>2.0298853183091659E-2</v>
      </c>
    </row>
    <row r="2213" spans="19:27" x14ac:dyDescent="0.2">
      <c r="S2213" s="399"/>
      <c r="T2213" s="1401"/>
      <c r="W2213" s="864" t="str">
        <f t="shared" si="44"/>
        <v>1w</v>
      </c>
      <c r="X2213" s="1405">
        <f>_xll.qlCalendarAdvance(Calendar,X2212,W2213,"f",FALSE)</f>
        <v>54708</v>
      </c>
      <c r="Y2213" s="1404">
        <f>_xll.qlCalendarAdvance(Calendar,X2213,NDays&amp;"D")</f>
        <v>54708</v>
      </c>
      <c r="Z2213" s="1403">
        <v>2.0311075288846285E-2</v>
      </c>
      <c r="AA2213" s="1411">
        <v>2.0293580416207435E-2</v>
      </c>
    </row>
    <row r="2214" spans="19:27" x14ac:dyDescent="0.2">
      <c r="S2214" s="399"/>
      <c r="T2214" s="1401"/>
      <c r="W2214" s="864" t="str">
        <f t="shared" si="44"/>
        <v>1w</v>
      </c>
      <c r="X2214" s="1405">
        <f>_xll.qlCalendarAdvance(Calendar,X2213,W2214,"f",FALSE)</f>
        <v>54715</v>
      </c>
      <c r="Y2214" s="1404">
        <f>_xll.qlCalendarAdvance(Calendar,X2214,NDays&amp;"D")</f>
        <v>54715</v>
      </c>
      <c r="Z2214" s="1403">
        <v>2.0305898921527843E-2</v>
      </c>
      <c r="AA2214" s="1411">
        <v>2.0288323979419376E-2</v>
      </c>
    </row>
    <row r="2215" spans="19:27" x14ac:dyDescent="0.2">
      <c r="S2215" s="399"/>
      <c r="T2215" s="1401"/>
      <c r="W2215" s="864" t="str">
        <f t="shared" si="44"/>
        <v>1w</v>
      </c>
      <c r="X2215" s="1405">
        <f>_xll.qlCalendarAdvance(Calendar,X2214,W2215,"f",FALSE)</f>
        <v>54722</v>
      </c>
      <c r="Y2215" s="1404">
        <f>_xll.qlCalendarAdvance(Calendar,X2215,NDays&amp;"D")</f>
        <v>54722</v>
      </c>
      <c r="Z2215" s="1403">
        <v>2.0300738973619448E-2</v>
      </c>
      <c r="AA2215" s="1411">
        <v>2.0283083872727481E-2</v>
      </c>
    </row>
    <row r="2216" spans="19:27" x14ac:dyDescent="0.2">
      <c r="S2216" s="399"/>
      <c r="T2216" s="1401"/>
      <c r="W2216" s="864" t="str">
        <f t="shared" si="44"/>
        <v>1w</v>
      </c>
      <c r="X2216" s="1405">
        <f>_xll.qlCalendarAdvance(Calendar,X2215,W2216,"f",FALSE)</f>
        <v>54729</v>
      </c>
      <c r="Y2216" s="1404">
        <f>_xll.qlCalendarAdvance(Calendar,X2216,NDays&amp;"D")</f>
        <v>54729</v>
      </c>
      <c r="Z2216" s="1403">
        <v>2.0295595445056793E-2</v>
      </c>
      <c r="AA2216" s="1411">
        <v>2.0277860096212796E-2</v>
      </c>
    </row>
    <row r="2217" spans="19:27" x14ac:dyDescent="0.2">
      <c r="S2217" s="399"/>
      <c r="T2217" s="1401"/>
      <c r="W2217" s="864" t="str">
        <f t="shared" si="44"/>
        <v>1w</v>
      </c>
      <c r="X2217" s="1405">
        <f>_xll.qlCalendarAdvance(Calendar,X2216,W2217,"f",FALSE)</f>
        <v>54736</v>
      </c>
      <c r="Y2217" s="1404">
        <f>_xll.qlCalendarAdvance(Calendar,X2217,NDays&amp;"D")</f>
        <v>54736</v>
      </c>
      <c r="Z2217" s="1403">
        <v>2.0290468335777325E-2</v>
      </c>
      <c r="AA2217" s="1411">
        <v>2.027265264971323E-2</v>
      </c>
    </row>
    <row r="2218" spans="19:27" x14ac:dyDescent="0.2">
      <c r="S2218" s="399"/>
      <c r="T2218" s="1401"/>
      <c r="W2218" s="864" t="str">
        <f t="shared" si="44"/>
        <v>1w</v>
      </c>
      <c r="X2218" s="1405">
        <f>_xll.qlCalendarAdvance(Calendar,X2217,W2218,"f",FALSE)</f>
        <v>54743</v>
      </c>
      <c r="Y2218" s="1404">
        <f>_xll.qlCalendarAdvance(Calendar,X2218,NDays&amp;"D")</f>
        <v>54743</v>
      </c>
      <c r="Z2218" s="1403">
        <v>2.0285357645718507E-2</v>
      </c>
      <c r="AA2218" s="1411">
        <v>2.0267461533390874E-2</v>
      </c>
    </row>
    <row r="2219" spans="19:27" x14ac:dyDescent="0.2">
      <c r="S2219" s="399"/>
      <c r="T2219" s="1401"/>
      <c r="W2219" s="864" t="str">
        <f t="shared" si="44"/>
        <v>1w</v>
      </c>
      <c r="X2219" s="1405">
        <f>_xll.qlCalendarAdvance(Calendar,X2218,W2219,"f",FALSE)</f>
        <v>54750</v>
      </c>
      <c r="Y2219" s="1404">
        <f>_xll.qlCalendarAdvance(Calendar,X2219,NDays&amp;"D")</f>
        <v>54750</v>
      </c>
      <c r="Z2219" s="1403">
        <v>2.028026337481514E-2</v>
      </c>
      <c r="AA2219" s="1411">
        <v>2.0262286747164682E-2</v>
      </c>
    </row>
    <row r="2220" spans="19:27" x14ac:dyDescent="0.2">
      <c r="S2220" s="399"/>
      <c r="T2220" s="1401"/>
      <c r="W2220" s="864" t="str">
        <f t="shared" si="44"/>
        <v>1w</v>
      </c>
      <c r="X2220" s="1405">
        <f>_xll.qlCalendarAdvance(Calendar,X2219,W2220,"f",FALSE)</f>
        <v>54757</v>
      </c>
      <c r="Y2220" s="1404">
        <f>_xll.qlCalendarAdvance(Calendar,X2220,NDays&amp;"D")</f>
        <v>54757</v>
      </c>
      <c r="Z2220" s="1403">
        <v>2.0274780465383089E-2</v>
      </c>
      <c r="AA2220" s="1411">
        <v>2.02571282911157E-2</v>
      </c>
    </row>
    <row r="2221" spans="19:27" x14ac:dyDescent="0.2">
      <c r="S2221" s="399"/>
      <c r="T2221" s="1401"/>
      <c r="W2221" s="864" t="str">
        <f t="shared" si="44"/>
        <v>1w</v>
      </c>
      <c r="X2221" s="1405">
        <f>_xll.qlCalendarAdvance(Calendar,X2220,W2221,"f",FALSE)</f>
        <v>54764</v>
      </c>
      <c r="Y2221" s="1404">
        <f>_xll.qlCalendarAdvance(Calendar,X2221,NDays&amp;"D")</f>
        <v>54764</v>
      </c>
      <c r="Z2221" s="1403">
        <v>2.0269717248095603E-2</v>
      </c>
      <c r="AA2221" s="1411">
        <v>2.0251986165162883E-2</v>
      </c>
    </row>
    <row r="2222" spans="19:27" x14ac:dyDescent="0.2">
      <c r="S2222" s="399"/>
      <c r="T2222" s="1401"/>
      <c r="W2222" s="864" t="str">
        <f t="shared" si="44"/>
        <v>1w</v>
      </c>
      <c r="X2222" s="1405">
        <f>_xll.qlCalendarAdvance(Calendar,X2221,W2222,"f",FALSE)</f>
        <v>54771</v>
      </c>
      <c r="Y2222" s="1404">
        <f>_xll.qlCalendarAdvance(Calendar,X2222,NDays&amp;"D")</f>
        <v>54771</v>
      </c>
      <c r="Z2222" s="1403">
        <v>2.0264670447827315E-2</v>
      </c>
      <c r="AA2222" s="1411">
        <v>2.0246860369225184E-2</v>
      </c>
    </row>
    <row r="2223" spans="19:27" x14ac:dyDescent="0.2">
      <c r="S2223" s="399"/>
      <c r="T2223" s="1401"/>
      <c r="W2223" s="864" t="str">
        <f t="shared" si="44"/>
        <v>1w</v>
      </c>
      <c r="X2223" s="1405">
        <f>_xll.qlCalendarAdvance(Calendar,X2222,W2223,"f",FALSE)</f>
        <v>54778</v>
      </c>
      <c r="Y2223" s="1404">
        <f>_xll.qlCalendarAdvance(Calendar,X2223,NDays&amp;"D")</f>
        <v>54778</v>
      </c>
      <c r="Z2223" s="1403">
        <v>2.0259640064516995E-2</v>
      </c>
      <c r="AA2223" s="1411">
        <v>2.0241750903545741E-2</v>
      </c>
    </row>
    <row r="2224" spans="19:27" x14ac:dyDescent="0.2">
      <c r="S2224" s="399"/>
      <c r="T2224" s="1401"/>
      <c r="W2224" s="864" t="str">
        <f t="shared" si="44"/>
        <v>1w</v>
      </c>
      <c r="X2224" s="1405">
        <f>_xll.qlCalendarAdvance(Calendar,X2223,W2224,"f",FALSE)</f>
        <v>54786</v>
      </c>
      <c r="Y2224" s="1404">
        <f>_xll.qlCalendarAdvance(Calendar,X2224,NDays&amp;"D")</f>
        <v>54786</v>
      </c>
      <c r="Z2224" s="1403">
        <v>2.0253911157338891E-2</v>
      </c>
      <c r="AA2224" s="1411">
        <v>2.0235931510214078E-2</v>
      </c>
    </row>
    <row r="2225" spans="19:27" x14ac:dyDescent="0.2">
      <c r="S2225" s="399"/>
      <c r="T2225" s="1401"/>
      <c r="W2225" s="864" t="str">
        <f t="shared" si="44"/>
        <v>1w</v>
      </c>
      <c r="X2225" s="1405">
        <f>_xll.qlCalendarAdvance(Calendar,X2224,W2225,"f",FALSE)</f>
        <v>54793</v>
      </c>
      <c r="Y2225" s="1404">
        <f>_xll.qlCalendarAdvance(Calendar,X2225,NDays&amp;"D")</f>
        <v>54793</v>
      </c>
      <c r="Z2225" s="1403">
        <v>2.0248915953019538E-2</v>
      </c>
      <c r="AA2225" s="1411">
        <v>2.023085703756311E-2</v>
      </c>
    </row>
    <row r="2226" spans="19:27" x14ac:dyDescent="0.2">
      <c r="S2226" s="399"/>
      <c r="T2226" s="1401"/>
      <c r="W2226" s="864" t="str">
        <f t="shared" si="44"/>
        <v>1w</v>
      </c>
      <c r="X2226" s="1405">
        <f>_xll.qlCalendarAdvance(Calendar,X2225,W2226,"f",FALSE)</f>
        <v>54800</v>
      </c>
      <c r="Y2226" s="1404">
        <f>_xll.qlCalendarAdvance(Calendar,X2226,NDays&amp;"D")</f>
        <v>54800</v>
      </c>
      <c r="Z2226" s="1403">
        <v>2.0243937165468143E-2</v>
      </c>
      <c r="AA2226" s="1411">
        <v>2.0225798895008307E-2</v>
      </c>
    </row>
    <row r="2227" spans="19:27" x14ac:dyDescent="0.2">
      <c r="S2227" s="399"/>
      <c r="T2227" s="1401"/>
      <c r="W2227" s="864" t="str">
        <f t="shared" si="44"/>
        <v>1w</v>
      </c>
      <c r="X2227" s="1405">
        <f>_xll.qlCalendarAdvance(Calendar,X2226,W2227,"f",FALSE)</f>
        <v>54807</v>
      </c>
      <c r="Y2227" s="1404">
        <f>_xll.qlCalendarAdvance(Calendar,X2227,NDays&amp;"D")</f>
        <v>54807</v>
      </c>
      <c r="Z2227" s="1403">
        <v>2.023897479462437E-2</v>
      </c>
      <c r="AA2227" s="1411">
        <v>2.0220757082549667E-2</v>
      </c>
    </row>
    <row r="2228" spans="19:27" x14ac:dyDescent="0.2">
      <c r="S2228" s="399"/>
      <c r="T2228" s="1401"/>
      <c r="W2228" s="864" t="str">
        <f t="shared" si="44"/>
        <v>1w</v>
      </c>
      <c r="X2228" s="1405">
        <f>_xll.qlCalendarAdvance(Calendar,X2227,W2228,"f",FALSE)</f>
        <v>54814</v>
      </c>
      <c r="Y2228" s="1404">
        <f>_xll.qlCalendarAdvance(Calendar,X2228,NDays&amp;"D")</f>
        <v>54814</v>
      </c>
      <c r="Z2228" s="1403">
        <v>2.0234028840428787E-2</v>
      </c>
      <c r="AA2228" s="1411">
        <v>2.0215731600268239E-2</v>
      </c>
    </row>
    <row r="2229" spans="19:27" x14ac:dyDescent="0.2">
      <c r="S2229" s="399"/>
      <c r="T2229" s="1401"/>
      <c r="W2229" s="864" t="str">
        <f t="shared" si="44"/>
        <v>1w</v>
      </c>
      <c r="X2229" s="1405">
        <f>_xll.qlCalendarAdvance(Calendar,X2228,W2229,"f",FALSE)</f>
        <v>54821</v>
      </c>
      <c r="Y2229" s="1404">
        <f>_xll.qlCalendarAdvance(Calendar,X2229,NDays&amp;"D")</f>
        <v>54821</v>
      </c>
      <c r="Z2229" s="1403">
        <v>2.0229099302819256E-2</v>
      </c>
      <c r="AA2229" s="1411">
        <v>2.021072244816402E-2</v>
      </c>
    </row>
    <row r="2230" spans="19:27" x14ac:dyDescent="0.2">
      <c r="S2230" s="399"/>
      <c r="T2230" s="1401"/>
      <c r="W2230" s="864" t="str">
        <f t="shared" si="44"/>
        <v>1w</v>
      </c>
      <c r="X2230" s="1405">
        <f>_xll.qlCalendarAdvance(Calendar,X2229,W2230,"f",FALSE)</f>
        <v>54828</v>
      </c>
      <c r="Y2230" s="1404">
        <f>_xll.qlCalendarAdvance(Calendar,X2230,NDays&amp;"D")</f>
        <v>54828</v>
      </c>
      <c r="Z2230" s="1403">
        <v>2.0223974698569597E-2</v>
      </c>
      <c r="AA2230" s="1411">
        <v>2.0205729625993873E-2</v>
      </c>
    </row>
    <row r="2231" spans="19:27" x14ac:dyDescent="0.2">
      <c r="S2231" s="399"/>
      <c r="T2231" s="1401"/>
      <c r="W2231" s="864" t="str">
        <f t="shared" si="44"/>
        <v>1w</v>
      </c>
      <c r="X2231" s="1405">
        <f>_xll.qlCalendarAdvance(Calendar,X2230,W2231,"f",FALSE)</f>
        <v>54835</v>
      </c>
      <c r="Y2231" s="1404">
        <f>_xll.qlCalendarAdvance(Calendar,X2231,NDays&amp;"D")</f>
        <v>54835</v>
      </c>
      <c r="Z2231" s="1403">
        <v>2.0219077092032481E-2</v>
      </c>
      <c r="AA2231" s="1411">
        <v>2.0200753134000937E-2</v>
      </c>
    </row>
    <row r="2232" spans="19:27" x14ac:dyDescent="0.2">
      <c r="S2232" s="399"/>
      <c r="T2232" s="1401"/>
      <c r="W2232" s="864" t="str">
        <f t="shared" si="44"/>
        <v>1w</v>
      </c>
      <c r="X2232" s="1405">
        <f>_xll.qlCalendarAdvance(Calendar,X2231,W2232,"f",FALSE)</f>
        <v>54842</v>
      </c>
      <c r="Y2232" s="1404">
        <f>_xll.qlCalendarAdvance(Calendar,X2232,NDays&amp;"D")</f>
        <v>54842</v>
      </c>
      <c r="Z2232" s="1403">
        <v>2.0214195900938727E-2</v>
      </c>
      <c r="AA2232" s="1411">
        <v>2.0195792972185211E-2</v>
      </c>
    </row>
    <row r="2233" spans="19:27" x14ac:dyDescent="0.2">
      <c r="S2233" s="399"/>
      <c r="T2233" s="1401"/>
      <c r="W2233" s="864" t="str">
        <f t="shared" si="44"/>
        <v>1w</v>
      </c>
      <c r="X2233" s="1405">
        <f>_xll.qlCalendarAdvance(Calendar,X2232,W2233,"f",FALSE)</f>
        <v>54849</v>
      </c>
      <c r="Y2233" s="1404">
        <f>_xll.qlCalendarAdvance(Calendar,X2233,NDays&amp;"D")</f>
        <v>54849</v>
      </c>
      <c r="Z2233" s="1403">
        <v>2.0209973983409631E-2</v>
      </c>
      <c r="AA2233" s="1411">
        <v>2.0190849140384604E-2</v>
      </c>
    </row>
    <row r="2234" spans="19:27" x14ac:dyDescent="0.2">
      <c r="S2234" s="399"/>
      <c r="T2234" s="1401"/>
      <c r="W2234" s="864" t="str">
        <f t="shared" si="44"/>
        <v>1w</v>
      </c>
      <c r="X2234" s="1405">
        <f>_xll.qlCalendarAdvance(Calendar,X2233,W2234,"f",FALSE)</f>
        <v>54856</v>
      </c>
      <c r="Y2234" s="1404">
        <f>_xll.qlCalendarAdvance(Calendar,X2234,NDays&amp;"D")</f>
        <v>54856</v>
      </c>
      <c r="Z2234" s="1403">
        <v>2.0205128337876181E-2</v>
      </c>
      <c r="AA2234" s="1411">
        <v>2.018592163868016E-2</v>
      </c>
    </row>
    <row r="2235" spans="19:27" x14ac:dyDescent="0.2">
      <c r="S2235" s="399"/>
      <c r="T2235" s="1401"/>
      <c r="W2235" s="864" t="str">
        <f t="shared" si="44"/>
        <v>1w</v>
      </c>
      <c r="X2235" s="1405">
        <f>_xll.qlCalendarAdvance(Calendar,X2234,W2235,"f",FALSE)</f>
        <v>54863</v>
      </c>
      <c r="Y2235" s="1404">
        <f>_xll.qlCalendarAdvance(Calendar,X2235,NDays&amp;"D")</f>
        <v>54863</v>
      </c>
      <c r="Z2235" s="1403">
        <v>2.0200299110508014E-2</v>
      </c>
      <c r="AA2235" s="1411">
        <v>2.0181010467152927E-2</v>
      </c>
    </row>
    <row r="2236" spans="19:27" x14ac:dyDescent="0.2">
      <c r="S2236" s="399"/>
      <c r="T2236" s="1401"/>
      <c r="W2236" s="864" t="str">
        <f t="shared" si="44"/>
        <v>1w</v>
      </c>
      <c r="X2236" s="1405">
        <f>_xll.qlCalendarAdvance(Calendar,X2235,W2236,"f",FALSE)</f>
        <v>54870</v>
      </c>
      <c r="Y2236" s="1404">
        <f>_xll.qlCalendarAdvance(Calendar,X2236,NDays&amp;"D")</f>
        <v>54870</v>
      </c>
      <c r="Z2236" s="1403">
        <v>2.0195486301246988E-2</v>
      </c>
      <c r="AA2236" s="1411">
        <v>2.0176115625721858E-2</v>
      </c>
    </row>
    <row r="2237" spans="19:27" x14ac:dyDescent="0.2">
      <c r="S2237" s="399"/>
      <c r="T2237" s="1401"/>
      <c r="W2237" s="864" t="str">
        <f t="shared" si="44"/>
        <v>1w</v>
      </c>
      <c r="X2237" s="1405">
        <f>_xll.qlCalendarAdvance(Calendar,X2236,W2237,"f",FALSE)</f>
        <v>54877</v>
      </c>
      <c r="Y2237" s="1404">
        <f>_xll.qlCalendarAdvance(Calendar,X2237,NDays&amp;"D")</f>
        <v>54877</v>
      </c>
      <c r="Z2237" s="1403">
        <v>2.0190689910031437E-2</v>
      </c>
      <c r="AA2237" s="1411">
        <v>2.0171237114386953E-2</v>
      </c>
    </row>
    <row r="2238" spans="19:27" x14ac:dyDescent="0.2">
      <c r="S2238" s="399"/>
      <c r="T2238" s="1401"/>
      <c r="W2238" s="864" t="str">
        <f t="shared" si="44"/>
        <v>1w</v>
      </c>
      <c r="X2238" s="1405">
        <f>_xll.qlCalendarAdvance(Calendar,X2237,W2238,"f",FALSE)</f>
        <v>54884</v>
      </c>
      <c r="Y2238" s="1404">
        <f>_xll.qlCalendarAdvance(Calendar,X2238,NDays&amp;"D")</f>
        <v>54884</v>
      </c>
      <c r="Z2238" s="1403">
        <v>2.0185691021500619E-2</v>
      </c>
      <c r="AA2238" s="1411">
        <v>2.0166374933067166E-2</v>
      </c>
    </row>
    <row r="2239" spans="19:27" x14ac:dyDescent="0.2">
      <c r="S2239" s="399"/>
      <c r="T2239" s="1401"/>
      <c r="W2239" s="864" t="str">
        <f t="shared" si="44"/>
        <v>1w</v>
      </c>
      <c r="X2239" s="1405">
        <f>_xll.qlCalendarAdvance(Calendar,X2238,W2239,"f",FALSE)</f>
        <v>54891</v>
      </c>
      <c r="Y2239" s="1404">
        <f>_xll.qlCalendarAdvance(Calendar,X2239,NDays&amp;"D")</f>
        <v>54891</v>
      </c>
      <c r="Z2239" s="1403">
        <v>2.0180926556302912E-2</v>
      </c>
      <c r="AA2239" s="1411">
        <v>2.0161529082005636E-2</v>
      </c>
    </row>
    <row r="2240" spans="19:27" x14ac:dyDescent="0.2">
      <c r="S2240" s="399"/>
      <c r="T2240" s="1401"/>
      <c r="W2240" s="864" t="str">
        <f t="shared" si="44"/>
        <v>1w</v>
      </c>
      <c r="X2240" s="1405">
        <f>_xll.qlCalendarAdvance(Calendar,X2239,W2240,"f",FALSE)</f>
        <v>54898</v>
      </c>
      <c r="Y2240" s="1404">
        <f>_xll.qlCalendarAdvance(Calendar,X2240,NDays&amp;"D")</f>
        <v>54898</v>
      </c>
      <c r="Z2240" s="1403">
        <v>2.0176178508013516E-2</v>
      </c>
      <c r="AA2240" s="1411">
        <v>2.0156699560959224E-2</v>
      </c>
    </row>
    <row r="2241" spans="19:27" x14ac:dyDescent="0.2">
      <c r="S2241" s="399"/>
      <c r="T2241" s="1401"/>
      <c r="W2241" s="864" t="str">
        <f t="shared" si="44"/>
        <v>1w</v>
      </c>
      <c r="X2241" s="1405">
        <f>_xll.qlCalendarAdvance(Calendar,X2240,W2241,"f",FALSE)</f>
        <v>54905</v>
      </c>
      <c r="Y2241" s="1404">
        <f>_xll.qlCalendarAdvance(Calendar,X2241,NDays&amp;"D")</f>
        <v>54905</v>
      </c>
      <c r="Z2241" s="1403">
        <v>2.0171446876571863E-2</v>
      </c>
      <c r="AA2241" s="1411">
        <v>2.0151886370008976E-2</v>
      </c>
    </row>
    <row r="2242" spans="19:27" x14ac:dyDescent="0.2">
      <c r="S2242" s="399"/>
      <c r="T2242" s="1401"/>
      <c r="W2242" s="864" t="str">
        <f t="shared" si="44"/>
        <v>1w</v>
      </c>
      <c r="X2242" s="1405">
        <f>_xll.qlCalendarAdvance(Calendar,X2241,W2242,"f",FALSE)</f>
        <v>54912</v>
      </c>
      <c r="Y2242" s="1404">
        <f>_xll.qlCalendarAdvance(Calendar,X2242,NDays&amp;"D")</f>
        <v>54912</v>
      </c>
      <c r="Z2242" s="1403">
        <v>2.0166954222591123E-2</v>
      </c>
      <c r="AA2242" s="1411">
        <v>2.0147089509154892E-2</v>
      </c>
    </row>
    <row r="2243" spans="19:27" x14ac:dyDescent="0.2">
      <c r="S2243" s="399"/>
      <c r="T2243" s="1401"/>
      <c r="W2243" s="864" t="str">
        <f t="shared" si="44"/>
        <v>1w</v>
      </c>
      <c r="X2243" s="1405">
        <f>_xll.qlCalendarAdvance(Calendar,X2242,W2243,"f",FALSE)</f>
        <v>54919</v>
      </c>
      <c r="Y2243" s="1404">
        <f>_xll.qlCalendarAdvance(Calendar,X2243,NDays&amp;"D")</f>
        <v>54919</v>
      </c>
      <c r="Z2243" s="1403">
        <v>2.0162256338419504E-2</v>
      </c>
      <c r="AA2243" s="1411">
        <v>2.0142308978478018E-2</v>
      </c>
    </row>
    <row r="2244" spans="19:27" x14ac:dyDescent="0.2">
      <c r="S2244" s="399"/>
      <c r="T2244" s="1401"/>
      <c r="W2244" s="864" t="str">
        <f t="shared" si="44"/>
        <v>1w</v>
      </c>
      <c r="X2244" s="1405">
        <f>_xll.qlCalendarAdvance(Calendar,X2243,W2244,"f",FALSE)</f>
        <v>54926</v>
      </c>
      <c r="Y2244" s="1404">
        <f>_xll.qlCalendarAdvance(Calendar,X2244,NDays&amp;"D")</f>
        <v>54926</v>
      </c>
      <c r="Z2244" s="1403">
        <v>2.0157574871884607E-2</v>
      </c>
      <c r="AA2244" s="1411">
        <v>2.0137544777897309E-2</v>
      </c>
    </row>
    <row r="2245" spans="19:27" x14ac:dyDescent="0.2">
      <c r="S2245" s="399"/>
      <c r="T2245" s="1401"/>
      <c r="W2245" s="864" t="str">
        <f t="shared" si="44"/>
        <v>1w</v>
      </c>
      <c r="X2245" s="1405">
        <f>_xll.qlCalendarAdvance(Calendar,X2244,W2245,"f",FALSE)</f>
        <v>54933</v>
      </c>
      <c r="Y2245" s="1404">
        <f>_xll.qlCalendarAdvance(Calendar,X2245,NDays&amp;"D")</f>
        <v>54933</v>
      </c>
      <c r="Z2245" s="1403">
        <v>2.0152909822927403E-2</v>
      </c>
      <c r="AA2245" s="1411">
        <v>2.0132796907331718E-2</v>
      </c>
    </row>
    <row r="2246" spans="19:27" x14ac:dyDescent="0.2">
      <c r="S2246" s="399"/>
      <c r="T2246" s="1401"/>
      <c r="W2246" s="864" t="str">
        <f t="shared" si="44"/>
        <v>1w</v>
      </c>
      <c r="X2246" s="1405">
        <f>_xll.qlCalendarAdvance(Calendar,X2245,W2246,"f",FALSE)</f>
        <v>54940</v>
      </c>
      <c r="Y2246" s="1404">
        <f>_xll.qlCalendarAdvance(Calendar,X2246,NDays&amp;"D")</f>
        <v>54940</v>
      </c>
      <c r="Z2246" s="1403">
        <v>2.0148261191491514E-2</v>
      </c>
      <c r="AA2246" s="1411">
        <v>2.0128065366781245E-2</v>
      </c>
    </row>
    <row r="2247" spans="19:27" x14ac:dyDescent="0.2">
      <c r="S2247" s="399"/>
      <c r="T2247" s="1401"/>
      <c r="W2247" s="864" t="str">
        <f t="shared" si="44"/>
        <v>1w</v>
      </c>
      <c r="X2247" s="1405">
        <f>_xll.qlCalendarAdvance(Calendar,X2246,W2247,"f",FALSE)</f>
        <v>54947</v>
      </c>
      <c r="Y2247" s="1404">
        <f>_xll.qlCalendarAdvance(Calendar,X2247,NDays&amp;"D")</f>
        <v>54947</v>
      </c>
      <c r="Z2247" s="1403">
        <v>2.0143628977519683E-2</v>
      </c>
      <c r="AA2247" s="1411">
        <v>2.0123350156489028E-2</v>
      </c>
    </row>
    <row r="2248" spans="19:27" x14ac:dyDescent="0.2">
      <c r="S2248" s="399"/>
      <c r="T2248" s="1401"/>
      <c r="W2248" s="864" t="str">
        <f t="shared" si="44"/>
        <v>1w</v>
      </c>
      <c r="X2248" s="1405">
        <f>_xll.qlCalendarAdvance(Calendar,X2247,W2248,"f",FALSE)</f>
        <v>54954</v>
      </c>
      <c r="Y2248" s="1404">
        <f>_xll.qlCalendarAdvance(Calendar,X2248,NDays&amp;"D")</f>
        <v>54954</v>
      </c>
      <c r="Z2248" s="1403">
        <v>2.0139013180954644E-2</v>
      </c>
      <c r="AA2248" s="1411">
        <v>2.0118651276292976E-2</v>
      </c>
    </row>
    <row r="2249" spans="19:27" x14ac:dyDescent="0.2">
      <c r="S2249" s="399"/>
      <c r="T2249" s="1401"/>
      <c r="W2249" s="864" t="str">
        <f t="shared" si="44"/>
        <v>1w</v>
      </c>
      <c r="X2249" s="1405">
        <f>_xll.qlCalendarAdvance(Calendar,X2248,W2249,"f",FALSE)</f>
        <v>54961</v>
      </c>
      <c r="Y2249" s="1404">
        <f>_xll.qlCalendarAdvance(Calendar,X2249,NDays&amp;"D")</f>
        <v>54961</v>
      </c>
      <c r="Z2249" s="1403">
        <v>2.0134413801736497E-2</v>
      </c>
      <c r="AA2249" s="1411">
        <v>2.0113968726112041E-2</v>
      </c>
    </row>
    <row r="2250" spans="19:27" x14ac:dyDescent="0.2">
      <c r="S2250" s="399"/>
      <c r="T2250" s="1401"/>
      <c r="W2250" s="864" t="str">
        <f t="shared" si="44"/>
        <v>1w</v>
      </c>
      <c r="X2250" s="1405">
        <f>_xll.qlCalendarAdvance(Calendar,X2249,W2250,"f",FALSE)</f>
        <v>54968</v>
      </c>
      <c r="Y2250" s="1404">
        <f>_xll.qlCalendarAdvance(Calendar,X2250,NDays&amp;"D")</f>
        <v>54968</v>
      </c>
      <c r="Z2250" s="1403">
        <v>2.0129830839813262E-2</v>
      </c>
      <c r="AA2250" s="1411">
        <v>2.0109302506108317E-2</v>
      </c>
    </row>
    <row r="2251" spans="19:27" x14ac:dyDescent="0.2">
      <c r="S2251" s="399"/>
      <c r="T2251" s="1401"/>
      <c r="W2251" s="864" t="str">
        <f t="shared" si="44"/>
        <v>1w</v>
      </c>
      <c r="X2251" s="1405">
        <f>_xll.qlCalendarAdvance(Calendar,X2250,W2251,"f",FALSE)</f>
        <v>54975</v>
      </c>
      <c r="Y2251" s="1404">
        <f>_xll.qlCalendarAdvance(Calendar,X2251,NDays&amp;"D")</f>
        <v>54975</v>
      </c>
      <c r="Z2251" s="1403">
        <v>2.0125264295125039E-2</v>
      </c>
      <c r="AA2251" s="1411">
        <v>2.0104652616119711E-2</v>
      </c>
    </row>
    <row r="2252" spans="19:27" x14ac:dyDescent="0.2">
      <c r="S2252" s="399"/>
      <c r="T2252" s="1401"/>
      <c r="W2252" s="864" t="str">
        <f t="shared" si="44"/>
        <v>1w</v>
      </c>
      <c r="X2252" s="1405">
        <f>_xll.qlCalendarAdvance(Calendar,X2251,W2252,"f",FALSE)</f>
        <v>54982</v>
      </c>
      <c r="Y2252" s="1404">
        <f>_xll.qlCalendarAdvance(Calendar,X2252,NDays&amp;"D")</f>
        <v>54982</v>
      </c>
      <c r="Z2252" s="1403">
        <v>2.012071416761721E-2</v>
      </c>
      <c r="AA2252" s="1411">
        <v>2.0100019056308316E-2</v>
      </c>
    </row>
    <row r="2253" spans="19:27" x14ac:dyDescent="0.2">
      <c r="S2253" s="399"/>
      <c r="T2253" s="1401"/>
      <c r="W2253" s="864" t="str">
        <f t="shared" si="44"/>
        <v>1w</v>
      </c>
      <c r="X2253" s="1405">
        <f>_xll.qlCalendarAdvance(Calendar,X2252,W2253,"f",FALSE)</f>
        <v>54989</v>
      </c>
      <c r="Y2253" s="1404">
        <f>_xll.qlCalendarAdvance(Calendar,X2253,NDays&amp;"D")</f>
        <v>54989</v>
      </c>
      <c r="Z2253" s="1403">
        <v>2.0116180457229869E-2</v>
      </c>
      <c r="AA2253" s="1411">
        <v>2.0095401826512038E-2</v>
      </c>
    </row>
    <row r="2254" spans="19:27" x14ac:dyDescent="0.2">
      <c r="S2254" s="399"/>
      <c r="T2254" s="1401"/>
      <c r="W2254" s="864" t="str">
        <f t="shared" si="44"/>
        <v>1w</v>
      </c>
      <c r="X2254" s="1405">
        <f>_xll.qlCalendarAdvance(Calendar,X2253,W2254,"f",FALSE)</f>
        <v>54996</v>
      </c>
      <c r="Y2254" s="1404">
        <f>_xll.qlCalendarAdvance(Calendar,X2254,NDays&amp;"D")</f>
        <v>54996</v>
      </c>
      <c r="Z2254" s="1403">
        <v>2.0111663163912805E-2</v>
      </c>
      <c r="AA2254" s="1411">
        <v>2.0090800926892971E-2</v>
      </c>
    </row>
    <row r="2255" spans="19:27" x14ac:dyDescent="0.2">
      <c r="S2255" s="399"/>
      <c r="T2255" s="1401"/>
      <c r="W2255" s="864" t="str">
        <f t="shared" si="44"/>
        <v>1w</v>
      </c>
      <c r="X2255" s="1405">
        <f>_xll.qlCalendarAdvance(Calendar,X2254,W2255,"f",FALSE)</f>
        <v>55003</v>
      </c>
      <c r="Y2255" s="1404">
        <f>_xll.qlCalendarAdvance(Calendar,X2255,NDays&amp;"D")</f>
        <v>55003</v>
      </c>
      <c r="Z2255" s="1403">
        <v>2.0107162287606992E-2</v>
      </c>
      <c r="AA2255" s="1411">
        <v>2.0086216357289022E-2</v>
      </c>
    </row>
    <row r="2256" spans="19:27" x14ac:dyDescent="0.2">
      <c r="S2256" s="399"/>
      <c r="T2256" s="1401"/>
      <c r="W2256" s="864" t="str">
        <f t="shared" si="44"/>
        <v>1w</v>
      </c>
      <c r="X2256" s="1405">
        <f>_xll.qlCalendarAdvance(Calendar,X2255,W2256,"f",FALSE)</f>
        <v>55010</v>
      </c>
      <c r="Y2256" s="1404">
        <f>_xll.qlCalendarAdvance(Calendar,X2256,NDays&amp;"D")</f>
        <v>55010</v>
      </c>
      <c r="Z2256" s="1403">
        <v>2.0102677828255172E-2</v>
      </c>
      <c r="AA2256" s="1411">
        <v>2.008164811770019E-2</v>
      </c>
    </row>
    <row r="2257" spans="19:27" x14ac:dyDescent="0.2">
      <c r="S2257" s="399"/>
      <c r="T2257" s="1401"/>
      <c r="W2257" s="864" t="str">
        <f t="shared" si="44"/>
        <v>1w</v>
      </c>
      <c r="X2257" s="1405">
        <f>_xll.qlCalendarAdvance(Calendar,X2256,W2257,"f",FALSE)</f>
        <v>55017</v>
      </c>
      <c r="Y2257" s="1404">
        <f>_xll.qlCalendarAdvance(Calendar,X2257,NDays&amp;"D")</f>
        <v>55017</v>
      </c>
      <c r="Z2257" s="1403">
        <v>2.0098209785806249E-2</v>
      </c>
      <c r="AA2257" s="1411">
        <v>2.0077096208369616E-2</v>
      </c>
    </row>
    <row r="2258" spans="19:27" x14ac:dyDescent="0.2">
      <c r="S2258" s="399"/>
      <c r="T2258" s="1401"/>
      <c r="W2258" s="864" t="str">
        <f t="shared" si="44"/>
        <v>1w</v>
      </c>
      <c r="X2258" s="1405">
        <f>_xll.qlCalendarAdvance(Calendar,X2257,W2258,"f",FALSE)</f>
        <v>55024</v>
      </c>
      <c r="Y2258" s="1404">
        <f>_xll.qlCalendarAdvance(Calendar,X2258,NDays&amp;"D")</f>
        <v>55024</v>
      </c>
      <c r="Z2258" s="1403">
        <v>2.0093758160202081E-2</v>
      </c>
      <c r="AA2258" s="1411">
        <v>2.0072560629054159E-2</v>
      </c>
    </row>
    <row r="2259" spans="19:27" x14ac:dyDescent="0.2">
      <c r="S2259" s="399"/>
      <c r="T2259" s="1401"/>
      <c r="W2259" s="864" t="str">
        <f t="shared" si="44"/>
        <v>1w</v>
      </c>
      <c r="X2259" s="1405">
        <f>_xll.qlCalendarAdvance(Calendar,X2258,W2259,"f",FALSE)</f>
        <v>55031</v>
      </c>
      <c r="Y2259" s="1404">
        <f>_xll.qlCalendarAdvance(Calendar,X2259,NDays&amp;"D")</f>
        <v>55031</v>
      </c>
      <c r="Z2259" s="1403">
        <v>2.0089084726827335E-2</v>
      </c>
      <c r="AA2259" s="1411">
        <v>2.0068041379915913E-2</v>
      </c>
    </row>
    <row r="2260" spans="19:27" x14ac:dyDescent="0.2">
      <c r="S2260" s="399"/>
      <c r="T2260" s="1401"/>
      <c r="W2260" s="864" t="str">
        <f t="shared" si="44"/>
        <v>1w</v>
      </c>
      <c r="X2260" s="1405">
        <f>_xll.qlCalendarAdvance(Calendar,X2259,W2260,"f",FALSE)</f>
        <v>55038</v>
      </c>
      <c r="Y2260" s="1404">
        <f>_xll.qlCalendarAdvance(Calendar,X2260,NDays&amp;"D")</f>
        <v>55038</v>
      </c>
      <c r="Z2260" s="1403">
        <v>2.0084665004758251E-2</v>
      </c>
      <c r="AA2260" s="1411">
        <v>2.0063538460792785E-2</v>
      </c>
    </row>
    <row r="2261" spans="19:27" x14ac:dyDescent="0.2">
      <c r="S2261" s="399"/>
      <c r="T2261" s="1401"/>
      <c r="W2261" s="864" t="str">
        <f t="shared" si="44"/>
        <v>1w</v>
      </c>
      <c r="X2261" s="1405">
        <f>_xll.qlCalendarAdvance(Calendar,X2260,W2261,"f",FALSE)</f>
        <v>55045</v>
      </c>
      <c r="Y2261" s="1404">
        <f>_xll.qlCalendarAdvance(Calendar,X2261,NDays&amp;"D")</f>
        <v>55045</v>
      </c>
      <c r="Z2261" s="1403">
        <v>2.0080261698420077E-2</v>
      </c>
      <c r="AA2261" s="1411">
        <v>2.0059051871765821E-2</v>
      </c>
    </row>
    <row r="2262" spans="19:27" x14ac:dyDescent="0.2">
      <c r="S2262" s="399"/>
      <c r="T2262" s="1401"/>
      <c r="W2262" s="864" t="str">
        <f t="shared" si="44"/>
        <v>1w</v>
      </c>
      <c r="X2262" s="1405">
        <f>_xll.qlCalendarAdvance(Calendar,X2261,W2262,"f",FALSE)</f>
        <v>55052</v>
      </c>
      <c r="Y2262" s="1404">
        <f>_xll.qlCalendarAdvance(Calendar,X2262,NDays&amp;"D")</f>
        <v>55052</v>
      </c>
      <c r="Z2262" s="1403">
        <v>2.0075874807758489E-2</v>
      </c>
      <c r="AA2262" s="1411">
        <v>2.0054581612753974E-2</v>
      </c>
    </row>
    <row r="2263" spans="19:27" x14ac:dyDescent="0.2">
      <c r="S2263" s="399"/>
      <c r="T2263" s="1401"/>
      <c r="W2263" s="864" t="str">
        <f t="shared" si="44"/>
        <v>1w</v>
      </c>
      <c r="X2263" s="1405">
        <f>_xll.qlCalendarAdvance(Calendar,X2262,W2263,"f",FALSE)</f>
        <v>55059</v>
      </c>
      <c r="Y2263" s="1404">
        <f>_xll.qlCalendarAdvance(Calendar,X2263,NDays&amp;"D")</f>
        <v>55059</v>
      </c>
      <c r="Z2263" s="1403">
        <v>2.0071504332720046E-2</v>
      </c>
      <c r="AA2263" s="1411">
        <v>2.0050127683919339E-2</v>
      </c>
    </row>
    <row r="2264" spans="19:27" x14ac:dyDescent="0.2">
      <c r="S2264" s="399"/>
      <c r="T2264" s="1401"/>
      <c r="W2264" s="864" t="str">
        <f t="shared" si="44"/>
        <v>1w</v>
      </c>
      <c r="X2264" s="1405">
        <f>_xll.qlCalendarAdvance(Calendar,X2263,W2264,"f",FALSE)</f>
        <v>55066</v>
      </c>
      <c r="Y2264" s="1404">
        <f>_xll.qlCalendarAdvance(Calendar,X2264,NDays&amp;"D")</f>
        <v>55066</v>
      </c>
      <c r="Z2264" s="1403">
        <v>2.0067393157266258E-2</v>
      </c>
      <c r="AA2264" s="1411">
        <v>2.0045690085180867E-2</v>
      </c>
    </row>
    <row r="2265" spans="19:27" x14ac:dyDescent="0.2">
      <c r="S2265" s="399"/>
      <c r="T2265" s="1401"/>
      <c r="W2265" s="864" t="str">
        <f t="shared" si="44"/>
        <v>1w</v>
      </c>
      <c r="X2265" s="1405">
        <f>_xll.qlCalendarAdvance(Calendar,X2264,W2265,"f",FALSE)</f>
        <v>55073</v>
      </c>
      <c r="Y2265" s="1404">
        <f>_xll.qlCalendarAdvance(Calendar,X2265,NDays&amp;"D")</f>
        <v>55073</v>
      </c>
      <c r="Z2265" s="1403">
        <v>2.006305644805224E-2</v>
      </c>
      <c r="AA2265" s="1411">
        <v>2.004126881653856E-2</v>
      </c>
    </row>
    <row r="2266" spans="19:27" x14ac:dyDescent="0.2">
      <c r="S2266" s="399"/>
      <c r="T2266" s="1401"/>
      <c r="W2266" s="864" t="str">
        <f t="shared" ref="W2266:W2329" si="45">W2265</f>
        <v>1w</v>
      </c>
      <c r="X2266" s="1405">
        <f>_xll.qlCalendarAdvance(Calendar,X2265,W2266,"f",FALSE)</f>
        <v>55080</v>
      </c>
      <c r="Y2266" s="1404">
        <f>_xll.qlCalendarAdvance(Calendar,X2266,NDays&amp;"D")</f>
        <v>55080</v>
      </c>
      <c r="Z2266" s="1403">
        <v>2.0058736155249557E-2</v>
      </c>
      <c r="AA2266" s="1411">
        <v>2.0036863877830324E-2</v>
      </c>
    </row>
    <row r="2267" spans="19:27" x14ac:dyDescent="0.2">
      <c r="S2267" s="399"/>
      <c r="T2267" s="1401"/>
      <c r="W2267" s="864" t="str">
        <f t="shared" si="45"/>
        <v>1w</v>
      </c>
      <c r="X2267" s="1405">
        <f>_xll.qlCalendarAdvance(Calendar,X2266,W2267,"f",FALSE)</f>
        <v>55087</v>
      </c>
      <c r="Y2267" s="1404">
        <f>_xll.qlCalendarAdvance(Calendar,X2267,NDays&amp;"D")</f>
        <v>55087</v>
      </c>
      <c r="Z2267" s="1403">
        <v>2.0054432278804466E-2</v>
      </c>
      <c r="AA2267" s="1411">
        <v>2.0032475269380345E-2</v>
      </c>
    </row>
    <row r="2268" spans="19:27" x14ac:dyDescent="0.2">
      <c r="S2268" s="399"/>
      <c r="T2268" s="1401"/>
      <c r="W2268" s="864" t="str">
        <f t="shared" si="45"/>
        <v>1w</v>
      </c>
      <c r="X2268" s="1405">
        <f>_xll.qlCalendarAdvance(Calendar,X2267,W2268,"f",FALSE)</f>
        <v>55094</v>
      </c>
      <c r="Y2268" s="1404">
        <f>_xll.qlCalendarAdvance(Calendar,X2268,NDays&amp;"D")</f>
        <v>55094</v>
      </c>
      <c r="Z2268" s="1403">
        <v>2.0050144818664118E-2</v>
      </c>
      <c r="AA2268" s="1411">
        <v>2.0028102990945484E-2</v>
      </c>
    </row>
    <row r="2269" spans="19:27" x14ac:dyDescent="0.2">
      <c r="S2269" s="399"/>
      <c r="T2269" s="1401"/>
      <c r="W2269" s="864" t="str">
        <f t="shared" si="45"/>
        <v>1w</v>
      </c>
      <c r="X2269" s="1405">
        <f>_xll.qlCalendarAdvance(Calendar,X2268,W2269,"f",FALSE)</f>
        <v>55101</v>
      </c>
      <c r="Y2269" s="1404">
        <f>_xll.qlCalendarAdvance(Calendar,X2269,NDays&amp;"D")</f>
        <v>55101</v>
      </c>
      <c r="Z2269" s="1403">
        <v>2.0045873774776537E-2</v>
      </c>
      <c r="AA2269" s="1411">
        <v>2.0023747042606788E-2</v>
      </c>
    </row>
    <row r="2270" spans="19:27" x14ac:dyDescent="0.2">
      <c r="S2270" s="399"/>
      <c r="T2270" s="1401"/>
      <c r="W2270" s="864" t="str">
        <f t="shared" si="45"/>
        <v>1w</v>
      </c>
      <c r="X2270" s="1405">
        <f>_xll.qlCalendarAdvance(Calendar,X2269,W2270,"f",FALSE)</f>
        <v>55108</v>
      </c>
      <c r="Y2270" s="1404">
        <f>_xll.qlCalendarAdvance(Calendar,X2270,NDays&amp;"D")</f>
        <v>55108</v>
      </c>
      <c r="Z2270" s="1403">
        <v>2.0041619147088865E-2</v>
      </c>
      <c r="AA2270" s="1411">
        <v>2.0019407424364255E-2</v>
      </c>
    </row>
    <row r="2271" spans="19:27" x14ac:dyDescent="0.2">
      <c r="S2271" s="399"/>
      <c r="T2271" s="1401"/>
      <c r="W2271" s="864" t="str">
        <f t="shared" si="45"/>
        <v>1w</v>
      </c>
      <c r="X2271" s="1405">
        <f>_xll.qlCalendarAdvance(Calendar,X2270,W2271,"f",FALSE)</f>
        <v>55115</v>
      </c>
      <c r="Y2271" s="1404">
        <f>_xll.qlCalendarAdvance(Calendar,X2271,NDays&amp;"D")</f>
        <v>55115</v>
      </c>
      <c r="Z2271" s="1403">
        <v>2.0037380935545603E-2</v>
      </c>
      <c r="AA2271" s="1411">
        <v>2.001508413613684E-2</v>
      </c>
    </row>
    <row r="2272" spans="19:27" x14ac:dyDescent="0.2">
      <c r="S2272" s="399"/>
      <c r="T2272" s="1401"/>
      <c r="W2272" s="864" t="str">
        <f t="shared" si="45"/>
        <v>1w</v>
      </c>
      <c r="X2272" s="1405">
        <f>_xll.qlCalendarAdvance(Calendar,X2271,W2272,"f",FALSE)</f>
        <v>55122</v>
      </c>
      <c r="Y2272" s="1404">
        <f>_xll.qlCalendarAdvance(Calendar,X2272,NDays&amp;"D")</f>
        <v>55122</v>
      </c>
      <c r="Z2272" s="1403">
        <v>2.0032658462310528E-2</v>
      </c>
      <c r="AA2272" s="1411">
        <v>2.0010777178167682E-2</v>
      </c>
    </row>
    <row r="2273" spans="19:27" x14ac:dyDescent="0.2">
      <c r="S2273" s="399"/>
      <c r="T2273" s="1401"/>
      <c r="W2273" s="864" t="str">
        <f t="shared" si="45"/>
        <v>1w</v>
      </c>
      <c r="X2273" s="1405">
        <f>_xll.qlCalendarAdvance(Calendar,X2272,W2273,"f",FALSE)</f>
        <v>55129</v>
      </c>
      <c r="Y2273" s="1404">
        <f>_xll.qlCalendarAdvance(Calendar,X2273,NDays&amp;"D")</f>
        <v>55129</v>
      </c>
      <c r="Z2273" s="1403">
        <v>2.0028451198427642E-2</v>
      </c>
      <c r="AA2273" s="1411">
        <v>2.0006486550132596E-2</v>
      </c>
    </row>
    <row r="2274" spans="19:27" x14ac:dyDescent="0.2">
      <c r="S2274" s="399"/>
      <c r="T2274" s="1401"/>
      <c r="W2274" s="864" t="str">
        <f t="shared" si="45"/>
        <v>1w</v>
      </c>
      <c r="X2274" s="1405">
        <f>_xll.qlCalendarAdvance(Calendar,X2273,W2274,"f",FALSE)</f>
        <v>55136</v>
      </c>
      <c r="Y2274" s="1404">
        <f>_xll.qlCalendarAdvance(Calendar,X2274,NDays&amp;"D")</f>
        <v>55136</v>
      </c>
      <c r="Z2274" s="1403">
        <v>2.002426034864899E-2</v>
      </c>
      <c r="AA2274" s="1411">
        <v>2.0002212252112628E-2</v>
      </c>
    </row>
    <row r="2275" spans="19:27" x14ac:dyDescent="0.2">
      <c r="S2275" s="399"/>
      <c r="T2275" s="1401"/>
      <c r="W2275" s="864" t="str">
        <f t="shared" si="45"/>
        <v>1w</v>
      </c>
      <c r="X2275" s="1405">
        <f>_xll.qlCalendarAdvance(Calendar,X2274,W2275,"f",FALSE)</f>
        <v>55143</v>
      </c>
      <c r="Y2275" s="1404">
        <f>_xll.qlCalendarAdvance(Calendar,X2275,NDays&amp;"D")</f>
        <v>55143</v>
      </c>
      <c r="Z2275" s="1403">
        <v>2.0020085912924146E-2</v>
      </c>
      <c r="AA2275" s="1411">
        <v>1.999795428426987E-2</v>
      </c>
    </row>
    <row r="2276" spans="19:27" x14ac:dyDescent="0.2">
      <c r="S2276" s="399"/>
      <c r="T2276" s="1401"/>
      <c r="W2276" s="864" t="str">
        <f t="shared" si="45"/>
        <v>1w</v>
      </c>
      <c r="X2276" s="1405">
        <f>_xll.qlCalendarAdvance(Calendar,X2275,W2276,"f",FALSE)</f>
        <v>55150</v>
      </c>
      <c r="Y2276" s="1404">
        <f>_xll.qlCalendarAdvance(Calendar,X2276,NDays&amp;"D")</f>
        <v>55150</v>
      </c>
      <c r="Z2276" s="1403">
        <v>2.001592789120268E-2</v>
      </c>
      <c r="AA2276" s="1411">
        <v>1.9993712646604322E-2</v>
      </c>
    </row>
    <row r="2277" spans="19:27" x14ac:dyDescent="0.2">
      <c r="S2277" s="399"/>
      <c r="T2277" s="1401"/>
      <c r="W2277" s="864" t="str">
        <f t="shared" si="45"/>
        <v>1w</v>
      </c>
      <c r="X2277" s="1405">
        <f>_xll.qlCalendarAdvance(Calendar,X2276,W2277,"f",FALSE)</f>
        <v>55157</v>
      </c>
      <c r="Y2277" s="1404">
        <f>_xll.qlCalendarAdvance(Calendar,X2277,NDays&amp;"D")</f>
        <v>55157</v>
      </c>
      <c r="Z2277" s="1403">
        <v>2.0011786283434165E-2</v>
      </c>
      <c r="AA2277" s="1411">
        <v>1.9989487338872847E-2</v>
      </c>
    </row>
    <row r="2278" spans="19:27" x14ac:dyDescent="0.2">
      <c r="S2278" s="399"/>
      <c r="T2278" s="1401"/>
      <c r="W2278" s="864" t="str">
        <f t="shared" si="45"/>
        <v>1w</v>
      </c>
      <c r="X2278" s="1405">
        <f>_xll.qlCalendarAdvance(Calendar,X2277,W2278,"f",FALSE)</f>
        <v>55164</v>
      </c>
      <c r="Y2278" s="1404">
        <f>_xll.qlCalendarAdvance(Calendar,X2278,NDays&amp;"D")</f>
        <v>55164</v>
      </c>
      <c r="Z2278" s="1403">
        <v>2.0007661089569074E-2</v>
      </c>
      <c r="AA2278" s="1411">
        <v>1.9985278361237535E-2</v>
      </c>
    </row>
    <row r="2279" spans="19:27" x14ac:dyDescent="0.2">
      <c r="S2279" s="399"/>
      <c r="T2279" s="1401"/>
      <c r="W2279" s="864" t="str">
        <f t="shared" si="45"/>
        <v>1w</v>
      </c>
      <c r="X2279" s="1405">
        <f>_xll.qlCalendarAdvance(Calendar,X2278,W2279,"f",FALSE)</f>
        <v>55171</v>
      </c>
      <c r="Y2279" s="1404">
        <f>_xll.qlCalendarAdvance(Calendar,X2279,NDays&amp;"D")</f>
        <v>55171</v>
      </c>
      <c r="Z2279" s="1403">
        <v>2.0003552309556971E-2</v>
      </c>
      <c r="AA2279" s="1411">
        <v>1.9981085713779434E-2</v>
      </c>
    </row>
    <row r="2280" spans="19:27" x14ac:dyDescent="0.2">
      <c r="S2280" s="399"/>
      <c r="T2280" s="1401"/>
      <c r="W2280" s="864" t="str">
        <f t="shared" si="45"/>
        <v>1w</v>
      </c>
      <c r="X2280" s="1405">
        <f>_xll.qlCalendarAdvance(Calendar,X2279,W2280,"f",FALSE)</f>
        <v>55178</v>
      </c>
      <c r="Y2280" s="1404">
        <f>_xll.qlCalendarAdvance(Calendar,X2280,NDays&amp;"D")</f>
        <v>55178</v>
      </c>
      <c r="Z2280" s="1403">
        <v>1.9999459943349236E-2</v>
      </c>
      <c r="AA2280" s="1411">
        <v>1.9976909396336451E-2</v>
      </c>
    </row>
    <row r="2281" spans="19:27" x14ac:dyDescent="0.2">
      <c r="S2281" s="399"/>
      <c r="T2281" s="1401"/>
      <c r="W2281" s="864" t="str">
        <f t="shared" si="45"/>
        <v>1w</v>
      </c>
      <c r="X2281" s="1405">
        <f>_xll.qlCalendarAdvance(Calendar,X2280,W2281,"f",FALSE)</f>
        <v>55185</v>
      </c>
      <c r="Y2281" s="1404">
        <f>_xll.qlCalendarAdvance(Calendar,X2281,NDays&amp;"D")</f>
        <v>55185</v>
      </c>
      <c r="Z2281" s="1403">
        <v>1.9995383990894535E-2</v>
      </c>
      <c r="AA2281" s="1411">
        <v>1.9972749408908586E-2</v>
      </c>
    </row>
    <row r="2282" spans="19:27" x14ac:dyDescent="0.2">
      <c r="S2282" s="399"/>
      <c r="T2282" s="1401"/>
      <c r="W2282" s="864" t="str">
        <f t="shared" si="45"/>
        <v>1w</v>
      </c>
      <c r="X2282" s="1405">
        <f>_xll.qlCalendarAdvance(Calendar,X2281,W2282,"f",FALSE)</f>
        <v>55192</v>
      </c>
      <c r="Y2282" s="1404">
        <f>_xll.qlCalendarAdvance(Calendar,X2282,NDays&amp;"D")</f>
        <v>55192</v>
      </c>
      <c r="Z2282" s="1403">
        <v>1.9991064798838418E-2</v>
      </c>
      <c r="AA2282" s="1411">
        <v>1.9968605751576884E-2</v>
      </c>
    </row>
    <row r="2283" spans="19:27" x14ac:dyDescent="0.2">
      <c r="S2283" s="399"/>
      <c r="T2283" s="1401"/>
      <c r="W2283" s="864" t="str">
        <f t="shared" si="45"/>
        <v>1w</v>
      </c>
      <c r="X2283" s="1405">
        <f>_xll.qlCalendarAdvance(Calendar,X2282,W2283,"f",FALSE)</f>
        <v>55199</v>
      </c>
      <c r="Y2283" s="1404">
        <f>_xll.qlCalendarAdvance(Calendar,X2283,NDays&amp;"D")</f>
        <v>55199</v>
      </c>
      <c r="Z2283" s="1403">
        <v>1.9987020722286059E-2</v>
      </c>
      <c r="AA2283" s="1411">
        <v>1.996447842450344E-2</v>
      </c>
    </row>
    <row r="2284" spans="19:27" x14ac:dyDescent="0.2">
      <c r="S2284" s="399"/>
      <c r="T2284" s="1401"/>
      <c r="W2284" s="864" t="str">
        <f t="shared" si="45"/>
        <v>1w</v>
      </c>
      <c r="X2284" s="1405">
        <f>_xll.qlCalendarAdvance(Calendar,X2283,W2284,"f",FALSE)</f>
        <v>55206</v>
      </c>
      <c r="Y2284" s="1404">
        <f>_xll.qlCalendarAdvance(Calendar,X2284,NDays&amp;"D")</f>
        <v>55206</v>
      </c>
      <c r="Z2284" s="1403">
        <v>1.9982993058402364E-2</v>
      </c>
      <c r="AA2284" s="1411">
        <v>1.9960367427283021E-2</v>
      </c>
    </row>
    <row r="2285" spans="19:27" x14ac:dyDescent="0.2">
      <c r="S2285" s="399"/>
      <c r="T2285" s="1401"/>
      <c r="W2285" s="864" t="str">
        <f t="shared" si="45"/>
        <v>1w</v>
      </c>
      <c r="X2285" s="1405">
        <f>_xll.qlCalendarAdvance(Calendar,X2284,W2285,"f",FALSE)</f>
        <v>55213</v>
      </c>
      <c r="Y2285" s="1404">
        <f>_xll.qlCalendarAdvance(Calendar,X2285,NDays&amp;"D")</f>
        <v>55213</v>
      </c>
      <c r="Z2285" s="1403">
        <v>1.9979769640410826E-2</v>
      </c>
      <c r="AA2285" s="1411">
        <v>1.9956272760158766E-2</v>
      </c>
    </row>
    <row r="2286" spans="19:27" x14ac:dyDescent="0.2">
      <c r="S2286" s="399"/>
      <c r="T2286" s="1401"/>
      <c r="W2286" s="864" t="str">
        <f t="shared" si="45"/>
        <v>1w</v>
      </c>
      <c r="X2286" s="1405">
        <f>_xll.qlCalendarAdvance(Calendar,X2285,W2286,"f",FALSE)</f>
        <v>55220</v>
      </c>
      <c r="Y2286" s="1404">
        <f>_xll.qlCalendarAdvance(Calendar,X2286,NDays&amp;"D")</f>
        <v>55220</v>
      </c>
      <c r="Z2286" s="1403">
        <v>1.9975777664900624E-2</v>
      </c>
      <c r="AA2286" s="1411">
        <v>1.9952194423292768E-2</v>
      </c>
    </row>
    <row r="2287" spans="19:27" x14ac:dyDescent="0.2">
      <c r="S2287" s="399"/>
      <c r="T2287" s="1401"/>
      <c r="W2287" s="864" t="str">
        <f t="shared" si="45"/>
        <v>1w</v>
      </c>
      <c r="X2287" s="1405">
        <f>_xll.qlCalendarAdvance(Calendar,X2286,W2287,"f",FALSE)</f>
        <v>55227</v>
      </c>
      <c r="Y2287" s="1404">
        <f>_xll.qlCalendarAdvance(Calendar,X2287,NDays&amp;"D")</f>
        <v>55227</v>
      </c>
      <c r="Z2287" s="1403">
        <v>1.9971802104724368E-2</v>
      </c>
      <c r="AA2287" s="1411">
        <v>1.9948132416360842E-2</v>
      </c>
    </row>
    <row r="2288" spans="19:27" x14ac:dyDescent="0.2">
      <c r="S2288" s="399"/>
      <c r="T2288" s="1401"/>
      <c r="W2288" s="864" t="str">
        <f t="shared" si="45"/>
        <v>1w</v>
      </c>
      <c r="X2288" s="1405">
        <f>_xll.qlCalendarAdvance(Calendar,X2287,W2288,"f",FALSE)</f>
        <v>55234</v>
      </c>
      <c r="Y2288" s="1404">
        <f>_xll.qlCalendarAdvance(Calendar,X2288,NDays&amp;"D")</f>
        <v>55234</v>
      </c>
      <c r="Z2288" s="1403">
        <v>1.9967842959833611E-2</v>
      </c>
      <c r="AA2288" s="1411">
        <v>1.9944086739444034E-2</v>
      </c>
    </row>
    <row r="2289" spans="19:27" x14ac:dyDescent="0.2">
      <c r="S2289" s="399"/>
      <c r="T2289" s="1401"/>
      <c r="W2289" s="864" t="str">
        <f t="shared" si="45"/>
        <v>1w</v>
      </c>
      <c r="X2289" s="1405">
        <f>_xll.qlCalendarAdvance(Calendar,X2288,W2289,"f",FALSE)</f>
        <v>55241</v>
      </c>
      <c r="Y2289" s="1404">
        <f>_xll.qlCalendarAdvance(Calendar,X2289,NDays&amp;"D")</f>
        <v>55241</v>
      </c>
      <c r="Z2289" s="1403">
        <v>1.9963900230177252E-2</v>
      </c>
      <c r="AA2289" s="1411">
        <v>1.9940057392623389E-2</v>
      </c>
    </row>
    <row r="2290" spans="19:27" x14ac:dyDescent="0.2">
      <c r="S2290" s="399"/>
      <c r="T2290" s="1401"/>
      <c r="W2290" s="864" t="str">
        <f t="shared" si="45"/>
        <v>1w</v>
      </c>
      <c r="X2290" s="1405">
        <f>_xll.qlCalendarAdvance(Calendar,X2289,W2290,"f",FALSE)</f>
        <v>55248</v>
      </c>
      <c r="Y2290" s="1404">
        <f>_xll.qlCalendarAdvance(Calendar,X2290,NDays&amp;"D")</f>
        <v>55248</v>
      </c>
      <c r="Z2290" s="1403">
        <v>1.9959706422091571E-2</v>
      </c>
      <c r="AA2290" s="1411">
        <v>1.9936044376061002E-2</v>
      </c>
    </row>
    <row r="2291" spans="19:27" x14ac:dyDescent="0.2">
      <c r="S2291" s="399"/>
      <c r="T2291" s="1401"/>
      <c r="W2291" s="864" t="str">
        <f t="shared" si="45"/>
        <v>1w</v>
      </c>
      <c r="X2291" s="1405">
        <f>_xll.qlCalendarAdvance(Calendar,X2290,W2291,"f",FALSE)</f>
        <v>55255</v>
      </c>
      <c r="Y2291" s="1404">
        <f>_xll.qlCalendarAdvance(Calendar,X2291,NDays&amp;"D")</f>
        <v>55255</v>
      </c>
      <c r="Z2291" s="1403">
        <v>1.9955795563571698E-2</v>
      </c>
      <c r="AA2291" s="1411">
        <v>1.9932047689432686E-2</v>
      </c>
    </row>
    <row r="2292" spans="19:27" x14ac:dyDescent="0.2">
      <c r="S2292" s="399"/>
      <c r="T2292" s="1401"/>
      <c r="W2292" s="864" t="str">
        <f t="shared" si="45"/>
        <v>1w</v>
      </c>
      <c r="X2292" s="1405">
        <f>_xll.qlCalendarAdvance(Calendar,X2291,W2292,"f",FALSE)</f>
        <v>55262</v>
      </c>
      <c r="Y2292" s="1404">
        <f>_xll.qlCalendarAdvance(Calendar,X2292,NDays&amp;"D")</f>
        <v>55262</v>
      </c>
      <c r="Z2292" s="1403">
        <v>1.9951901119208124E-2</v>
      </c>
      <c r="AA2292" s="1411">
        <v>1.9928067332819488E-2</v>
      </c>
    </row>
    <row r="2293" spans="19:27" x14ac:dyDescent="0.2">
      <c r="S2293" s="399"/>
      <c r="T2293" s="1401"/>
      <c r="W2293" s="864" t="str">
        <f t="shared" si="45"/>
        <v>1w</v>
      </c>
      <c r="X2293" s="1405">
        <f>_xll.qlCalendarAdvance(Calendar,X2292,W2293,"f",FALSE)</f>
        <v>55269</v>
      </c>
      <c r="Y2293" s="1404">
        <f>_xll.qlCalendarAdvance(Calendar,X2293,NDays&amp;"D")</f>
        <v>55269</v>
      </c>
      <c r="Z2293" s="1403">
        <v>1.9948023088953642E-2</v>
      </c>
      <c r="AA2293" s="1411">
        <v>1.9924103306302454E-2</v>
      </c>
    </row>
    <row r="2294" spans="19:27" x14ac:dyDescent="0.2">
      <c r="S2294" s="399"/>
      <c r="T2294" s="1401"/>
      <c r="W2294" s="864" t="str">
        <f t="shared" si="45"/>
        <v>1w</v>
      </c>
      <c r="X2294" s="1405">
        <f>_xll.qlCalendarAdvance(Calendar,X2293,W2294,"f",FALSE)</f>
        <v>55276</v>
      </c>
      <c r="Y2294" s="1404">
        <f>_xll.qlCalendarAdvance(Calendar,X2294,NDays&amp;"D")</f>
        <v>55276</v>
      </c>
      <c r="Z2294" s="1403">
        <v>1.9944432808734178E-2</v>
      </c>
      <c r="AA2294" s="1411">
        <v>1.9920155609962631E-2</v>
      </c>
    </row>
    <row r="2295" spans="19:27" x14ac:dyDescent="0.2">
      <c r="S2295" s="399"/>
      <c r="T2295" s="1401"/>
      <c r="W2295" s="864" t="str">
        <f t="shared" si="45"/>
        <v>1w</v>
      </c>
      <c r="X2295" s="1405">
        <f>_xll.qlCalendarAdvance(Calendar,X2294,W2295,"f",FALSE)</f>
        <v>55283</v>
      </c>
      <c r="Y2295" s="1404">
        <f>_xll.qlCalendarAdvance(Calendar,X2295,NDays&amp;"D")</f>
        <v>55283</v>
      </c>
      <c r="Z2295" s="1403">
        <v>1.9940588569476433E-2</v>
      </c>
      <c r="AA2295" s="1411">
        <v>1.9916224243637926E-2</v>
      </c>
    </row>
    <row r="2296" spans="19:27" x14ac:dyDescent="0.2">
      <c r="S2296" s="399"/>
      <c r="T2296" s="1401"/>
      <c r="W2296" s="864" t="str">
        <f t="shared" si="45"/>
        <v>1w</v>
      </c>
      <c r="X2296" s="1405">
        <f>_xll.qlCalendarAdvance(Calendar,X2295,W2296,"f",FALSE)</f>
        <v>55290</v>
      </c>
      <c r="Y2296" s="1404">
        <f>_xll.qlCalendarAdvance(Calendar,X2296,NDays&amp;"D")</f>
        <v>55290</v>
      </c>
      <c r="Z2296" s="1403">
        <v>1.9936760745116574E-2</v>
      </c>
      <c r="AA2296" s="1411">
        <v>1.9912309207247292E-2</v>
      </c>
    </row>
    <row r="2297" spans="19:27" x14ac:dyDescent="0.2">
      <c r="S2297" s="399"/>
      <c r="T2297" s="1401"/>
      <c r="W2297" s="864" t="str">
        <f t="shared" si="45"/>
        <v>1w</v>
      </c>
      <c r="X2297" s="1405">
        <f>_xll.qlCalendarAdvance(Calendar,X2296,W2297,"f",FALSE)</f>
        <v>55297</v>
      </c>
      <c r="Y2297" s="1404">
        <f>_xll.qlCalendarAdvance(Calendar,X2297,NDays&amp;"D")</f>
        <v>55297</v>
      </c>
      <c r="Z2297" s="1403">
        <v>1.9932949335610548E-2</v>
      </c>
      <c r="AA2297" s="1411">
        <v>1.9908410501114915E-2</v>
      </c>
    </row>
    <row r="2298" spans="19:27" x14ac:dyDescent="0.2">
      <c r="S2298" s="399"/>
      <c r="T2298" s="1401"/>
      <c r="W2298" s="864" t="str">
        <f t="shared" si="45"/>
        <v>1w</v>
      </c>
      <c r="X2298" s="1405">
        <f>_xll.qlCalendarAdvance(Calendar,X2297,W2298,"f",FALSE)</f>
        <v>55304</v>
      </c>
      <c r="Y2298" s="1404">
        <f>_xll.qlCalendarAdvance(Calendar,X2298,NDays&amp;"D")</f>
        <v>55304</v>
      </c>
      <c r="Z2298" s="1403">
        <v>1.9929154340908146E-2</v>
      </c>
      <c r="AA2298" s="1411">
        <v>1.9904528125078702E-2</v>
      </c>
    </row>
    <row r="2299" spans="19:27" x14ac:dyDescent="0.2">
      <c r="S2299" s="399"/>
      <c r="T2299" s="1401"/>
      <c r="W2299" s="864" t="str">
        <f t="shared" si="45"/>
        <v>1w</v>
      </c>
      <c r="X2299" s="1405">
        <f>_xll.qlCalendarAdvance(Calendar,X2298,W2299,"f",FALSE)</f>
        <v>55311</v>
      </c>
      <c r="Y2299" s="1404">
        <f>_xll.qlCalendarAdvance(Calendar,X2299,NDays&amp;"D")</f>
        <v>55311</v>
      </c>
      <c r="Z2299" s="1403">
        <v>1.9925375760963562E-2</v>
      </c>
      <c r="AA2299" s="1411">
        <v>1.9900662078895515E-2</v>
      </c>
    </row>
    <row r="2300" spans="19:27" x14ac:dyDescent="0.2">
      <c r="S2300" s="399"/>
      <c r="T2300" s="1401"/>
      <c r="W2300" s="864" t="str">
        <f t="shared" si="45"/>
        <v>1w</v>
      </c>
      <c r="X2300" s="1405">
        <f>_xll.qlCalendarAdvance(Calendar,X2299,W2300,"f",FALSE)</f>
        <v>55318</v>
      </c>
      <c r="Y2300" s="1404">
        <f>_xll.qlCalendarAdvance(Calendar,X2300,NDays&amp;"D")</f>
        <v>55318</v>
      </c>
      <c r="Z2300" s="1403">
        <v>1.9921613595730095E-2</v>
      </c>
      <c r="AA2300" s="1411">
        <v>1.9896812362889538E-2</v>
      </c>
    </row>
    <row r="2301" spans="19:27" x14ac:dyDescent="0.2">
      <c r="S2301" s="399"/>
      <c r="T2301" s="1401"/>
      <c r="W2301" s="864" t="str">
        <f t="shared" si="45"/>
        <v>1w</v>
      </c>
      <c r="X2301" s="1405">
        <f>_xll.qlCalendarAdvance(Calendar,X2300,W2301,"f",FALSE)</f>
        <v>55325</v>
      </c>
      <c r="Y2301" s="1404">
        <f>_xll.qlCalendarAdvance(Calendar,X2301,NDays&amp;"D")</f>
        <v>55325</v>
      </c>
      <c r="Z2301" s="1403">
        <v>1.9917867845161068E-2</v>
      </c>
      <c r="AA2301" s="1411">
        <v>1.9892978976979725E-2</v>
      </c>
    </row>
    <row r="2302" spans="19:27" x14ac:dyDescent="0.2">
      <c r="S2302" s="399"/>
      <c r="T2302" s="1401"/>
      <c r="W2302" s="864" t="str">
        <f t="shared" si="45"/>
        <v>1w</v>
      </c>
      <c r="X2302" s="1405">
        <f>_xll.qlCalendarAdvance(Calendar,X2301,W2302,"f",FALSE)</f>
        <v>55332</v>
      </c>
      <c r="Y2302" s="1404">
        <f>_xll.qlCalendarAdvance(Calendar,X2302,NDays&amp;"D")</f>
        <v>55332</v>
      </c>
      <c r="Z2302" s="1403">
        <v>1.9914138509212427E-2</v>
      </c>
      <c r="AA2302" s="1411">
        <v>1.9889161921166076E-2</v>
      </c>
    </row>
    <row r="2303" spans="19:27" x14ac:dyDescent="0.2">
      <c r="S2303" s="399"/>
      <c r="T2303" s="1401"/>
      <c r="W2303" s="864" t="str">
        <f t="shared" si="45"/>
        <v>1w</v>
      </c>
      <c r="X2303" s="1405">
        <f>_xll.qlCalendarAdvance(Calendar,X2302,W2303,"f",FALSE)</f>
        <v>55339</v>
      </c>
      <c r="Y2303" s="1404">
        <f>_xll.qlCalendarAdvance(Calendar,X2303,NDays&amp;"D")</f>
        <v>55339</v>
      </c>
      <c r="Z2303" s="1403">
        <v>1.9910425587833958E-2</v>
      </c>
      <c r="AA2303" s="1411">
        <v>1.9885361195367546E-2</v>
      </c>
    </row>
    <row r="2304" spans="19:27" x14ac:dyDescent="0.2">
      <c r="S2304" s="399"/>
      <c r="T2304" s="1401"/>
      <c r="W2304" s="864" t="str">
        <f t="shared" si="45"/>
        <v>1w</v>
      </c>
      <c r="X2304" s="1405">
        <f>_xll.qlCalendarAdvance(Calendar,X2303,W2304,"f",FALSE)</f>
        <v>55346</v>
      </c>
      <c r="Y2304" s="1404">
        <f>_xll.qlCalendarAdvance(Calendar,X2304,NDays&amp;"D")</f>
        <v>55346</v>
      </c>
      <c r="Z2304" s="1403">
        <v>1.9906729080983381E-2</v>
      </c>
      <c r="AA2304" s="1411">
        <v>1.9881576799584133E-2</v>
      </c>
    </row>
    <row r="2305" spans="19:27" x14ac:dyDescent="0.2">
      <c r="S2305" s="399"/>
      <c r="T2305" s="1401"/>
      <c r="W2305" s="864" t="str">
        <f t="shared" si="45"/>
        <v>1w</v>
      </c>
      <c r="X2305" s="1405">
        <f>_xll.qlCalendarAdvance(Calendar,X2304,W2305,"f",FALSE)</f>
        <v>55353</v>
      </c>
      <c r="Y2305" s="1404">
        <f>_xll.qlCalendarAdvance(Calendar,X2305,NDays&amp;"D")</f>
        <v>55353</v>
      </c>
      <c r="Z2305" s="1403">
        <v>1.9903048988613121E-2</v>
      </c>
      <c r="AA2305" s="1411">
        <v>1.9877808733977931E-2</v>
      </c>
    </row>
    <row r="2306" spans="19:27" x14ac:dyDescent="0.2">
      <c r="S2306" s="399"/>
      <c r="T2306" s="1401"/>
      <c r="W2306" s="864" t="str">
        <f t="shared" si="45"/>
        <v>1w</v>
      </c>
      <c r="X2306" s="1405">
        <f>_xll.qlCalendarAdvance(Calendar,X2305,W2306,"f",FALSE)</f>
        <v>55360</v>
      </c>
      <c r="Y2306" s="1404">
        <f>_xll.qlCalendarAdvance(Calendar,X2306,NDays&amp;"D")</f>
        <v>55360</v>
      </c>
      <c r="Z2306" s="1403">
        <v>1.9899385310678253E-2</v>
      </c>
      <c r="AA2306" s="1411">
        <v>1.98740569983058E-2</v>
      </c>
    </row>
    <row r="2307" spans="19:27" x14ac:dyDescent="0.2">
      <c r="S2307" s="399"/>
      <c r="T2307" s="1401"/>
      <c r="W2307" s="864" t="str">
        <f t="shared" si="45"/>
        <v>1w</v>
      </c>
      <c r="X2307" s="1405">
        <f>_xll.qlCalendarAdvance(Calendar,X2306,W2307,"f",FALSE)</f>
        <v>55367</v>
      </c>
      <c r="Y2307" s="1404">
        <f>_xll.qlCalendarAdvance(Calendar,X2307,NDays&amp;"D")</f>
        <v>55367</v>
      </c>
      <c r="Z2307" s="1403">
        <v>1.9895738047133845E-2</v>
      </c>
      <c r="AA2307" s="1411">
        <v>1.9870321592729834E-2</v>
      </c>
    </row>
    <row r="2308" spans="19:27" x14ac:dyDescent="0.2">
      <c r="S2308" s="399"/>
      <c r="T2308" s="1401"/>
      <c r="W2308" s="864" t="str">
        <f t="shared" si="45"/>
        <v>1w</v>
      </c>
      <c r="X2308" s="1405">
        <f>_xll.qlCalendarAdvance(Calendar,X2307,W2308,"f",FALSE)</f>
        <v>55374</v>
      </c>
      <c r="Y2308" s="1404">
        <f>_xll.qlCalendarAdvance(Calendar,X2308,NDays&amp;"D")</f>
        <v>55374</v>
      </c>
      <c r="Z2308" s="1403">
        <v>1.9892107197934973E-2</v>
      </c>
      <c r="AA2308" s="1411">
        <v>1.9866602517331078E-2</v>
      </c>
    </row>
    <row r="2309" spans="19:27" x14ac:dyDescent="0.2">
      <c r="S2309" s="399"/>
      <c r="T2309" s="1401"/>
      <c r="W2309" s="864" t="str">
        <f t="shared" si="45"/>
        <v>1w</v>
      </c>
      <c r="X2309" s="1405">
        <f>_xll.qlCalendarAdvance(Calendar,X2308,W2309,"f",FALSE)</f>
        <v>55381</v>
      </c>
      <c r="Y2309" s="1404">
        <f>_xll.qlCalendarAdvance(Calendar,X2309,NDays&amp;"D")</f>
        <v>55381</v>
      </c>
      <c r="Z2309" s="1403">
        <v>1.9888492763034948E-2</v>
      </c>
      <c r="AA2309" s="1411">
        <v>1.9862899771866394E-2</v>
      </c>
    </row>
    <row r="2310" spans="19:27" x14ac:dyDescent="0.2">
      <c r="S2310" s="399"/>
      <c r="T2310" s="1401"/>
      <c r="W2310" s="864" t="str">
        <f t="shared" si="45"/>
        <v>1w</v>
      </c>
      <c r="X2310" s="1405">
        <f>_xll.qlCalendarAdvance(Calendar,X2309,W2310,"f",FALSE)</f>
        <v>55388</v>
      </c>
      <c r="Y2310" s="1404">
        <f>_xll.qlCalendarAdvance(Calendar,X2310,NDays&amp;"D")</f>
        <v>55388</v>
      </c>
      <c r="Z2310" s="1403">
        <v>1.9884894742392363E-2</v>
      </c>
      <c r="AA2310" s="1411">
        <v>1.9859213356497873E-2</v>
      </c>
    </row>
    <row r="2311" spans="19:27" x14ac:dyDescent="0.2">
      <c r="S2311" s="399"/>
      <c r="T2311" s="1401"/>
      <c r="W2311" s="864" t="str">
        <f t="shared" si="45"/>
        <v>1w</v>
      </c>
      <c r="X2311" s="1405">
        <f>_xll.qlCalendarAdvance(Calendar,X2310,W2311,"f",FALSE)</f>
        <v>55395</v>
      </c>
      <c r="Y2311" s="1404">
        <f>_xll.qlCalendarAdvance(Calendar,X2311,NDays&amp;"D")</f>
        <v>55395</v>
      </c>
      <c r="Z2311" s="1403">
        <v>1.988131313596141E-2</v>
      </c>
      <c r="AA2311" s="1411">
        <v>1.9855543271225518E-2</v>
      </c>
    </row>
    <row r="2312" spans="19:27" x14ac:dyDescent="0.2">
      <c r="S2312" s="399"/>
      <c r="T2312" s="1401"/>
      <c r="W2312" s="864" t="str">
        <f t="shared" si="45"/>
        <v>1w</v>
      </c>
      <c r="X2312" s="1405">
        <f>_xll.qlCalendarAdvance(Calendar,X2311,W2312,"f",FALSE)</f>
        <v>55402</v>
      </c>
      <c r="Y2312" s="1404">
        <f>_xll.qlCalendarAdvance(Calendar,X2312,NDays&amp;"D")</f>
        <v>55402</v>
      </c>
      <c r="Z2312" s="1403">
        <v>1.9877459133091094E-2</v>
      </c>
      <c r="AA2312" s="1411">
        <v>1.9851889516049326E-2</v>
      </c>
    </row>
    <row r="2313" spans="19:27" x14ac:dyDescent="0.2">
      <c r="S2313" s="399"/>
      <c r="T2313" s="1401"/>
      <c r="W2313" s="864" t="str">
        <f t="shared" si="45"/>
        <v>1w</v>
      </c>
      <c r="X2313" s="1405">
        <f>_xll.qlCalendarAdvance(Calendar,X2312,W2313,"f",FALSE)</f>
        <v>55409</v>
      </c>
      <c r="Y2313" s="1404">
        <f>_xll.qlCalendarAdvance(Calendar,X2313,NDays&amp;"D")</f>
        <v>55409</v>
      </c>
      <c r="Z2313" s="1403">
        <v>1.9873909375342839E-2</v>
      </c>
      <c r="AA2313" s="1411">
        <v>1.9848252090888252E-2</v>
      </c>
    </row>
    <row r="2314" spans="19:27" x14ac:dyDescent="0.2">
      <c r="S2314" s="399"/>
      <c r="T2314" s="1401"/>
      <c r="W2314" s="864" t="str">
        <f t="shared" si="45"/>
        <v>1w</v>
      </c>
      <c r="X2314" s="1405">
        <f>_xll.qlCalendarAdvance(Calendar,X2313,W2314,"f",FALSE)</f>
        <v>55416</v>
      </c>
      <c r="Y2314" s="1404">
        <f>_xll.qlCalendarAdvance(Calendar,X2314,NDays&amp;"D")</f>
        <v>55416</v>
      </c>
      <c r="Z2314" s="1403">
        <v>1.9870376030749821E-2</v>
      </c>
      <c r="AA2314" s="1411">
        <v>1.9844630995742296E-2</v>
      </c>
    </row>
    <row r="2315" spans="19:27" x14ac:dyDescent="0.2">
      <c r="S2315" s="399"/>
      <c r="T2315" s="1401"/>
      <c r="W2315" s="864" t="str">
        <f t="shared" si="45"/>
        <v>1w</v>
      </c>
      <c r="X2315" s="1405">
        <f>_xll.qlCalendarAdvance(Calendar,X2314,W2315,"f",FALSE)</f>
        <v>55423</v>
      </c>
      <c r="Y2315" s="1404">
        <f>_xll.qlCalendarAdvance(Calendar,X2315,NDays&amp;"D")</f>
        <v>55423</v>
      </c>
      <c r="Z2315" s="1403">
        <v>1.9866859099271082E-2</v>
      </c>
      <c r="AA2315" s="1411">
        <v>1.9841026230692504E-2</v>
      </c>
    </row>
    <row r="2316" spans="19:27" x14ac:dyDescent="0.2">
      <c r="S2316" s="399"/>
      <c r="T2316" s="1401"/>
      <c r="W2316" s="864" t="str">
        <f t="shared" si="45"/>
        <v>1w</v>
      </c>
      <c r="X2316" s="1405">
        <f>_xll.qlCalendarAdvance(Calendar,X2315,W2316,"f",FALSE)</f>
        <v>55430</v>
      </c>
      <c r="Y2316" s="1404">
        <f>_xll.qlCalendarAdvance(Calendar,X2316,NDays&amp;"D")</f>
        <v>55430</v>
      </c>
      <c r="Z2316" s="1403">
        <v>1.9863651315430681E-2</v>
      </c>
      <c r="AA2316" s="1411">
        <v>1.9837437795738877E-2</v>
      </c>
    </row>
    <row r="2317" spans="19:27" x14ac:dyDescent="0.2">
      <c r="S2317" s="399"/>
      <c r="T2317" s="1401"/>
      <c r="W2317" s="864" t="str">
        <f t="shared" si="45"/>
        <v>1w</v>
      </c>
      <c r="X2317" s="1405">
        <f>_xll.qlCalendarAdvance(Calendar,X2316,W2317,"f",FALSE)</f>
        <v>55437</v>
      </c>
      <c r="Y2317" s="1404">
        <f>_xll.qlCalendarAdvance(Calendar,X2317,NDays&amp;"D")</f>
        <v>55437</v>
      </c>
      <c r="Z2317" s="1403">
        <v>1.9860168193346302E-2</v>
      </c>
      <c r="AA2317" s="1411">
        <v>1.9833865690800367E-2</v>
      </c>
    </row>
    <row r="2318" spans="19:27" x14ac:dyDescent="0.2">
      <c r="S2318" s="399"/>
      <c r="T2318" s="1401"/>
      <c r="W2318" s="864" t="str">
        <f t="shared" si="45"/>
        <v>1w</v>
      </c>
      <c r="X2318" s="1405">
        <f>_xll.qlCalendarAdvance(Calendar,X2317,W2318,"f",FALSE)</f>
        <v>55444</v>
      </c>
      <c r="Y2318" s="1404">
        <f>_xll.qlCalendarAdvance(Calendar,X2318,NDays&amp;"D")</f>
        <v>55444</v>
      </c>
      <c r="Z2318" s="1403">
        <v>1.9856701485166106E-2</v>
      </c>
      <c r="AA2318" s="1411">
        <v>1.9830309915876976E-2</v>
      </c>
    </row>
    <row r="2319" spans="19:27" x14ac:dyDescent="0.2">
      <c r="S2319" s="399"/>
      <c r="T2319" s="1401"/>
      <c r="W2319" s="864" t="str">
        <f t="shared" si="45"/>
        <v>1w</v>
      </c>
      <c r="X2319" s="1405">
        <f>_xll.qlCalendarAdvance(Calendar,X2318,W2319,"f",FALSE)</f>
        <v>55451</v>
      </c>
      <c r="Y2319" s="1404">
        <f>_xll.qlCalendarAdvance(Calendar,X2319,NDays&amp;"D")</f>
        <v>55451</v>
      </c>
      <c r="Z2319" s="1403">
        <v>1.9853251190849571E-2</v>
      </c>
      <c r="AA2319" s="1411">
        <v>1.9826770471130795E-2</v>
      </c>
    </row>
    <row r="2320" spans="19:27" x14ac:dyDescent="0.2">
      <c r="S2320" s="399"/>
      <c r="T2320" s="1401"/>
      <c r="W2320" s="864" t="str">
        <f t="shared" si="45"/>
        <v>1w</v>
      </c>
      <c r="X2320" s="1405">
        <f>_xll.qlCalendarAdvance(Calendar,X2319,W2320,"f",FALSE)</f>
        <v>55458</v>
      </c>
      <c r="Y2320" s="1404">
        <f>_xll.qlCalendarAdvance(Calendar,X2320,NDays&amp;"D")</f>
        <v>55458</v>
      </c>
      <c r="Z2320" s="1403">
        <v>1.9849817310354415E-2</v>
      </c>
      <c r="AA2320" s="1411">
        <v>1.9823247356399731E-2</v>
      </c>
    </row>
    <row r="2321" spans="19:27" x14ac:dyDescent="0.2">
      <c r="S2321" s="399"/>
      <c r="T2321" s="1401"/>
      <c r="W2321" s="864" t="str">
        <f t="shared" si="45"/>
        <v>1w</v>
      </c>
      <c r="X2321" s="1405">
        <f>_xll.qlCalendarAdvance(Calendar,X2320,W2321,"f",FALSE)</f>
        <v>55465</v>
      </c>
      <c r="Y2321" s="1404">
        <f>_xll.qlCalendarAdvance(Calendar,X2321,NDays&amp;"D")</f>
        <v>55465</v>
      </c>
      <c r="Z2321" s="1403">
        <v>1.9846399843635707E-2</v>
      </c>
      <c r="AA2321" s="1411">
        <v>1.9819740571683786E-2</v>
      </c>
    </row>
    <row r="2322" spans="19:27" x14ac:dyDescent="0.2">
      <c r="S2322" s="399"/>
      <c r="T2322" s="1401"/>
      <c r="W2322" s="864" t="str">
        <f t="shared" si="45"/>
        <v>1w</v>
      </c>
      <c r="X2322" s="1405">
        <f>_xll.qlCalendarAdvance(Calendar,X2321,W2322,"f",FALSE)</f>
        <v>55472</v>
      </c>
      <c r="Y2322" s="1404">
        <f>_xll.qlCalendarAdvance(Calendar,X2322,NDays&amp;"D")</f>
        <v>55472</v>
      </c>
      <c r="Z2322" s="1403">
        <v>1.9842998790654685E-2</v>
      </c>
      <c r="AA2322" s="1411">
        <v>1.9816250116982959E-2</v>
      </c>
    </row>
    <row r="2323" spans="19:27" x14ac:dyDescent="0.2">
      <c r="S2323" s="399"/>
      <c r="T2323" s="1401"/>
      <c r="W2323" s="864" t="str">
        <f t="shared" si="45"/>
        <v>1w</v>
      </c>
      <c r="X2323" s="1405">
        <f>_xll.qlCalendarAdvance(Calendar,X2322,W2323,"f",FALSE)</f>
        <v>55479</v>
      </c>
      <c r="Y2323" s="1404">
        <f>_xll.qlCalendarAdvance(Calendar,X2323,NDays&amp;"D")</f>
        <v>55479</v>
      </c>
      <c r="Z2323" s="1403">
        <v>1.9839614151367306E-2</v>
      </c>
      <c r="AA2323" s="1411">
        <v>1.9812775992459342E-2</v>
      </c>
    </row>
    <row r="2324" spans="19:27" x14ac:dyDescent="0.2">
      <c r="S2324" s="399"/>
      <c r="T2324" s="1401"/>
      <c r="W2324" s="864" t="str">
        <f t="shared" si="45"/>
        <v>1w</v>
      </c>
      <c r="X2324" s="1405">
        <f>_xll.qlCalendarAdvance(Calendar,X2323,W2324,"f",FALSE)</f>
        <v>55486</v>
      </c>
      <c r="Y2324" s="1404">
        <f>_xll.qlCalendarAdvance(Calendar,X2324,NDays&amp;"D")</f>
        <v>55486</v>
      </c>
      <c r="Z2324" s="1403">
        <v>1.9836245925732163E-2</v>
      </c>
      <c r="AA2324" s="1411">
        <v>1.9809318197950843E-2</v>
      </c>
    </row>
    <row r="2325" spans="19:27" x14ac:dyDescent="0.2">
      <c r="S2325" s="399"/>
      <c r="T2325" s="1401"/>
      <c r="W2325" s="864" t="str">
        <f t="shared" si="45"/>
        <v>1w</v>
      </c>
      <c r="X2325" s="1405">
        <f>_xll.qlCalendarAdvance(Calendar,X2324,W2325,"f",FALSE)</f>
        <v>55493</v>
      </c>
      <c r="Y2325" s="1404">
        <f>_xll.qlCalendarAdvance(Calendar,X2325,NDays&amp;"D")</f>
        <v>55493</v>
      </c>
      <c r="Z2325" s="1403">
        <v>1.9832592496373629E-2</v>
      </c>
      <c r="AA2325" s="1411">
        <v>1.9805876733457461E-2</v>
      </c>
    </row>
    <row r="2326" spans="19:27" x14ac:dyDescent="0.2">
      <c r="S2326" s="399"/>
      <c r="T2326" s="1401"/>
      <c r="W2326" s="864" t="str">
        <f t="shared" si="45"/>
        <v>1w</v>
      </c>
      <c r="X2326" s="1405">
        <f>_xll.qlCalendarAdvance(Calendar,X2325,W2326,"f",FALSE)</f>
        <v>55500</v>
      </c>
      <c r="Y2326" s="1404">
        <f>_xll.qlCalendarAdvance(Calendar,X2326,NDays&amp;"D")</f>
        <v>55500</v>
      </c>
      <c r="Z2326" s="1403">
        <v>1.9829256106352694E-2</v>
      </c>
      <c r="AA2326" s="1411">
        <v>1.9802451599060245E-2</v>
      </c>
    </row>
    <row r="2327" spans="19:27" x14ac:dyDescent="0.2">
      <c r="S2327" s="399"/>
      <c r="T2327" s="1401"/>
      <c r="W2327" s="864" t="str">
        <f t="shared" si="45"/>
        <v>1w</v>
      </c>
      <c r="X2327" s="1405">
        <f>_xll.qlCalendarAdvance(Calendar,X2326,W2327,"f",FALSE)</f>
        <v>55507</v>
      </c>
      <c r="Y2327" s="1404">
        <f>_xll.qlCalendarAdvance(Calendar,X2327,NDays&amp;"D")</f>
        <v>55507</v>
      </c>
      <c r="Z2327" s="1403">
        <v>1.9825936128942831E-2</v>
      </c>
      <c r="AA2327" s="1411">
        <v>1.9799042794678146E-2</v>
      </c>
    </row>
    <row r="2328" spans="19:27" x14ac:dyDescent="0.2">
      <c r="S2328" s="399"/>
      <c r="T2328" s="1401"/>
      <c r="W2328" s="864" t="str">
        <f t="shared" si="45"/>
        <v>1w</v>
      </c>
      <c r="X2328" s="1405">
        <f>_xll.qlCalendarAdvance(Calendar,X2327,W2328,"f",FALSE)</f>
        <v>55514</v>
      </c>
      <c r="Y2328" s="1404">
        <f>_xll.qlCalendarAdvance(Calendar,X2328,NDays&amp;"D")</f>
        <v>55514</v>
      </c>
      <c r="Z2328" s="1403">
        <v>1.9822632564102185E-2</v>
      </c>
      <c r="AA2328" s="1411">
        <v>1.9795650320230118E-2</v>
      </c>
    </row>
    <row r="2329" spans="19:27" x14ac:dyDescent="0.2">
      <c r="S2329" s="399"/>
      <c r="T2329" s="1401"/>
      <c r="W2329" s="864" t="str">
        <f t="shared" si="45"/>
        <v>1w</v>
      </c>
      <c r="X2329" s="1405">
        <f>_xll.qlCalendarAdvance(Calendar,X2328,W2329,"f",FALSE)</f>
        <v>55521</v>
      </c>
      <c r="Y2329" s="1404">
        <f>_xll.qlCalendarAdvance(Calendar,X2329,NDays&amp;"D")</f>
        <v>55521</v>
      </c>
      <c r="Z2329" s="1403">
        <v>1.9819345411793348E-2</v>
      </c>
      <c r="AA2329" s="1411">
        <v>1.9792274176040348E-2</v>
      </c>
    </row>
    <row r="2330" spans="19:27" x14ac:dyDescent="0.2">
      <c r="S2330" s="399"/>
      <c r="T2330" s="1401"/>
      <c r="W2330" s="864" t="str">
        <f t="shared" ref="W2330:W2393" si="46">W2329</f>
        <v>1w</v>
      </c>
      <c r="X2330" s="1405">
        <f>_xll.qlCalendarAdvance(Calendar,X2329,W2330,"f",FALSE)</f>
        <v>55528</v>
      </c>
      <c r="Y2330" s="1404">
        <f>_xll.qlCalendarAdvance(Calendar,X2330,NDays&amp;"D")</f>
        <v>55528</v>
      </c>
      <c r="Z2330" s="1403">
        <v>1.9816074671975353E-2</v>
      </c>
      <c r="AA2330" s="1411">
        <v>1.9788914361865695E-2</v>
      </c>
    </row>
    <row r="2331" spans="19:27" x14ac:dyDescent="0.2">
      <c r="S2331" s="399"/>
      <c r="T2331" s="1401"/>
      <c r="W2331" s="864" t="str">
        <f t="shared" si="46"/>
        <v>1w</v>
      </c>
      <c r="X2331" s="1405">
        <f>_xll.qlCalendarAdvance(Calendar,X2330,W2331,"f",FALSE)</f>
        <v>55535</v>
      </c>
      <c r="Y2331" s="1404">
        <f>_xll.qlCalendarAdvance(Calendar,X2331,NDays&amp;"D")</f>
        <v>55535</v>
      </c>
      <c r="Z2331" s="1403">
        <v>1.9812820344606338E-2</v>
      </c>
      <c r="AA2331" s="1411">
        <v>1.978557087770616E-2</v>
      </c>
    </row>
    <row r="2332" spans="19:27" x14ac:dyDescent="0.2">
      <c r="S2332" s="399"/>
      <c r="T2332" s="1401"/>
      <c r="W2332" s="864" t="str">
        <f t="shared" si="46"/>
        <v>1w</v>
      </c>
      <c r="X2332" s="1405">
        <f>_xll.qlCalendarAdvance(Calendar,X2331,W2332,"f",FALSE)</f>
        <v>55542</v>
      </c>
      <c r="Y2332" s="1404">
        <f>_xll.qlCalendarAdvance(Calendar,X2332,NDays&amp;"D")</f>
        <v>55542</v>
      </c>
      <c r="Z2332" s="1403">
        <v>1.9809582429647123E-2</v>
      </c>
      <c r="AA2332" s="1411">
        <v>1.9782243723561743E-2</v>
      </c>
    </row>
    <row r="2333" spans="19:27" x14ac:dyDescent="0.2">
      <c r="S2333" s="399"/>
      <c r="T2333" s="1401"/>
      <c r="W2333" s="864" t="str">
        <f t="shared" si="46"/>
        <v>1w</v>
      </c>
      <c r="X2333" s="1405">
        <f>_xll.qlCalendarAdvance(Calendar,X2332,W2333,"f",FALSE)</f>
        <v>55549</v>
      </c>
      <c r="Y2333" s="1404">
        <f>_xll.qlCalendarAdvance(Calendar,X2333,NDays&amp;"D")</f>
        <v>55549</v>
      </c>
      <c r="Z2333" s="1403">
        <v>1.9806051457997742E-2</v>
      </c>
      <c r="AA2333" s="1411">
        <v>1.9778932899513491E-2</v>
      </c>
    </row>
    <row r="2334" spans="19:27" x14ac:dyDescent="0.2">
      <c r="S2334" s="399"/>
      <c r="T2334" s="1401"/>
      <c r="W2334" s="864" t="str">
        <f t="shared" si="46"/>
        <v>1w</v>
      </c>
      <c r="X2334" s="1405">
        <f>_xll.qlCalendarAdvance(Calendar,X2333,W2334,"f",FALSE)</f>
        <v>55556</v>
      </c>
      <c r="Y2334" s="1404">
        <f>_xll.qlCalendarAdvance(Calendar,X2334,NDays&amp;"D")</f>
        <v>55556</v>
      </c>
      <c r="Z2334" s="1403">
        <v>1.9802845368975749E-2</v>
      </c>
      <c r="AA2334" s="1411">
        <v>1.9775638405561402E-2</v>
      </c>
    </row>
    <row r="2335" spans="19:27" x14ac:dyDescent="0.2">
      <c r="S2335" s="399"/>
      <c r="T2335" s="1401"/>
      <c r="W2335" s="864" t="str">
        <f t="shared" si="46"/>
        <v>1w</v>
      </c>
      <c r="X2335" s="1405">
        <f>_xll.qlCalendarAdvance(Calendar,X2334,W2335,"f",FALSE)</f>
        <v>55563</v>
      </c>
      <c r="Y2335" s="1404">
        <f>_xll.qlCalendarAdvance(Calendar,X2335,NDays&amp;"D")</f>
        <v>55563</v>
      </c>
      <c r="Z2335" s="1403">
        <v>1.9799655691333032E-2</v>
      </c>
      <c r="AA2335" s="1411">
        <v>1.9772360241543385E-2</v>
      </c>
    </row>
    <row r="2336" spans="19:27" x14ac:dyDescent="0.2">
      <c r="S2336" s="399"/>
      <c r="T2336" s="1401"/>
      <c r="W2336" s="864" t="str">
        <f t="shared" si="46"/>
        <v>1w</v>
      </c>
      <c r="X2336" s="1405">
        <f>_xll.qlCalendarAdvance(Calendar,X2335,W2336,"f",FALSE)</f>
        <v>55570</v>
      </c>
      <c r="Y2336" s="1404">
        <f>_xll.qlCalendarAdvance(Calendar,X2336,NDays&amp;"D")</f>
        <v>55570</v>
      </c>
      <c r="Z2336" s="1403">
        <v>1.9796482425031774E-2</v>
      </c>
      <c r="AA2336" s="1411">
        <v>1.9769098407702579E-2</v>
      </c>
    </row>
    <row r="2337" spans="19:27" x14ac:dyDescent="0.2">
      <c r="S2337" s="399"/>
      <c r="T2337" s="1401"/>
      <c r="W2337" s="864" t="str">
        <f t="shared" si="46"/>
        <v>1w</v>
      </c>
      <c r="X2337" s="1405">
        <f>_xll.qlCalendarAdvance(Calendar,X2336,W2337,"f",FALSE)</f>
        <v>55577</v>
      </c>
      <c r="Y2337" s="1404">
        <f>_xll.qlCalendarAdvance(Calendar,X2337,NDays&amp;"D")</f>
        <v>55577</v>
      </c>
      <c r="Z2337" s="1403">
        <v>1.9793325570031453E-2</v>
      </c>
      <c r="AA2337" s="1411">
        <v>1.976585290387689E-2</v>
      </c>
    </row>
    <row r="2338" spans="19:27" x14ac:dyDescent="0.2">
      <c r="S2338" s="399"/>
      <c r="T2338" s="1401"/>
      <c r="W2338" s="864" t="str">
        <f t="shared" si="46"/>
        <v>1w</v>
      </c>
      <c r="X2338" s="1405">
        <f>_xll.qlCalendarAdvance(Calendar,X2337,W2338,"f",FALSE)</f>
        <v>55584</v>
      </c>
      <c r="Y2338" s="1404">
        <f>_xll.qlCalendarAdvance(Calendar,X2338,NDays&amp;"D")</f>
        <v>55584</v>
      </c>
      <c r="Z2338" s="1403">
        <v>1.9790814177389829E-2</v>
      </c>
      <c r="AA2338" s="1411">
        <v>1.976262373006632E-2</v>
      </c>
    </row>
    <row r="2339" spans="19:27" x14ac:dyDescent="0.2">
      <c r="S2339" s="399"/>
      <c r="T2339" s="1401"/>
      <c r="W2339" s="864" t="str">
        <f t="shared" si="46"/>
        <v>1w</v>
      </c>
      <c r="X2339" s="1405">
        <f>_xll.qlCalendarAdvance(Calendar,X2338,W2339,"f",FALSE)</f>
        <v>55591</v>
      </c>
      <c r="Y2339" s="1404">
        <f>_xll.qlCalendarAdvance(Calendar,X2339,NDays&amp;"D")</f>
        <v>55591</v>
      </c>
      <c r="Z2339" s="1403">
        <v>1.9787692151658726E-2</v>
      </c>
      <c r="AA2339" s="1411">
        <v>1.9759410886270867E-2</v>
      </c>
    </row>
    <row r="2340" spans="19:27" x14ac:dyDescent="0.2">
      <c r="S2340" s="399"/>
      <c r="T2340" s="1401"/>
      <c r="W2340" s="864" t="str">
        <f t="shared" si="46"/>
        <v>1w</v>
      </c>
      <c r="X2340" s="1405">
        <f>_xll.qlCalendarAdvance(Calendar,X2339,W2340,"f",FALSE)</f>
        <v>55598</v>
      </c>
      <c r="Y2340" s="1404">
        <f>_xll.qlCalendarAdvance(Calendar,X2340,NDays&amp;"D")</f>
        <v>55598</v>
      </c>
      <c r="Z2340" s="1403">
        <v>1.9784586538939417E-2</v>
      </c>
      <c r="AA2340" s="1411">
        <v>1.9756214372571579E-2</v>
      </c>
    </row>
    <row r="2341" spans="19:27" x14ac:dyDescent="0.2">
      <c r="S2341" s="399"/>
      <c r="T2341" s="1401"/>
      <c r="W2341" s="864" t="str">
        <f t="shared" si="46"/>
        <v>1w</v>
      </c>
      <c r="X2341" s="1405">
        <f>_xll.qlCalendarAdvance(Calendar,X2340,W2341,"f",FALSE)</f>
        <v>55605</v>
      </c>
      <c r="Y2341" s="1404">
        <f>_xll.qlCalendarAdvance(Calendar,X2341,NDays&amp;"D")</f>
        <v>55605</v>
      </c>
      <c r="Z2341" s="1403">
        <v>1.9781497339193144E-2</v>
      </c>
      <c r="AA2341" s="1411">
        <v>1.9753034188968455E-2</v>
      </c>
    </row>
    <row r="2342" spans="19:27" x14ac:dyDescent="0.2">
      <c r="S2342" s="399"/>
      <c r="T2342" s="1401"/>
      <c r="W2342" s="864" t="str">
        <f t="shared" si="46"/>
        <v>1w</v>
      </c>
      <c r="X2342" s="1405">
        <f>_xll.qlCalendarAdvance(Calendar,X2341,W2342,"f",FALSE)</f>
        <v>55612</v>
      </c>
      <c r="Y2342" s="1404">
        <f>_xll.qlCalendarAdvance(Calendar,X2342,NDays&amp;"D")</f>
        <v>55612</v>
      </c>
      <c r="Z2342" s="1403">
        <v>1.9778105954044625E-2</v>
      </c>
      <c r="AA2342" s="1411">
        <v>1.9749870335380448E-2</v>
      </c>
    </row>
    <row r="2343" spans="19:27" x14ac:dyDescent="0.2">
      <c r="S2343" s="399"/>
      <c r="T2343" s="1401"/>
      <c r="W2343" s="864" t="str">
        <f t="shared" si="46"/>
        <v>1w</v>
      </c>
      <c r="X2343" s="1405">
        <f>_xll.qlCalendarAdvance(Calendar,X2342,W2343,"f",FALSE)</f>
        <v>55619</v>
      </c>
      <c r="Y2343" s="1404">
        <f>_xll.qlCalendarAdvance(Calendar,X2343,NDays&amp;"D")</f>
        <v>55619</v>
      </c>
      <c r="Z2343" s="1403">
        <v>1.9775048573035296E-2</v>
      </c>
      <c r="AA2343" s="1411">
        <v>1.9746722811726514E-2</v>
      </c>
    </row>
    <row r="2344" spans="19:27" x14ac:dyDescent="0.2">
      <c r="S2344" s="399"/>
      <c r="T2344" s="1401"/>
      <c r="W2344" s="864" t="str">
        <f t="shared" si="46"/>
        <v>1w</v>
      </c>
      <c r="X2344" s="1405">
        <f>_xll.qlCalendarAdvance(Calendar,X2343,W2344,"f",FALSE)</f>
        <v>55626</v>
      </c>
      <c r="Y2344" s="1404">
        <f>_xll.qlCalendarAdvance(Calendar,X2344,NDays&amp;"D")</f>
        <v>55626</v>
      </c>
      <c r="Z2344" s="1403">
        <v>1.9772007603977095E-2</v>
      </c>
      <c r="AA2344" s="1411">
        <v>1.9743591618249789E-2</v>
      </c>
    </row>
    <row r="2345" spans="19:27" x14ac:dyDescent="0.2">
      <c r="S2345" s="399"/>
      <c r="T2345" s="1401"/>
      <c r="W2345" s="864" t="str">
        <f t="shared" si="46"/>
        <v>1w</v>
      </c>
      <c r="X2345" s="1405">
        <f>_xll.qlCalendarAdvance(Calendar,X2344,W2345,"f",FALSE)</f>
        <v>55633</v>
      </c>
      <c r="Y2345" s="1404">
        <f>_xll.qlCalendarAdvance(Calendar,X2345,NDays&amp;"D")</f>
        <v>55633</v>
      </c>
      <c r="Z2345" s="1403">
        <v>1.9768983046829943E-2</v>
      </c>
      <c r="AA2345" s="1411">
        <v>1.9740476754788183E-2</v>
      </c>
    </row>
    <row r="2346" spans="19:27" x14ac:dyDescent="0.2">
      <c r="S2346" s="399"/>
      <c r="T2346" s="1401"/>
      <c r="W2346" s="864" t="str">
        <f t="shared" si="46"/>
        <v>1w</v>
      </c>
      <c r="X2346" s="1405">
        <f>_xll.qlCalendarAdvance(Calendar,X2345,W2346,"f",FALSE)</f>
        <v>55640</v>
      </c>
      <c r="Y2346" s="1404">
        <f>_xll.qlCalendarAdvance(Calendar,X2346,NDays&amp;"D")</f>
        <v>55640</v>
      </c>
      <c r="Z2346" s="1403">
        <v>1.9766297533722655E-2</v>
      </c>
      <c r="AA2346" s="1411">
        <v>1.9737378221341695E-2</v>
      </c>
    </row>
    <row r="2347" spans="19:27" x14ac:dyDescent="0.2">
      <c r="S2347" s="399"/>
      <c r="T2347" s="1401"/>
      <c r="W2347" s="864" t="str">
        <f t="shared" si="46"/>
        <v>1w</v>
      </c>
      <c r="X2347" s="1405">
        <f>_xll.qlCalendarAdvance(Calendar,X2346,W2347,"f",FALSE)</f>
        <v>55647</v>
      </c>
      <c r="Y2347" s="1404">
        <f>_xll.qlCalendarAdvance(Calendar,X2347,NDays&amp;"D")</f>
        <v>55647</v>
      </c>
      <c r="Z2347" s="1403">
        <v>1.9763306811017334E-2</v>
      </c>
      <c r="AA2347" s="1411">
        <v>1.9734296017910324E-2</v>
      </c>
    </row>
    <row r="2348" spans="19:27" x14ac:dyDescent="0.2">
      <c r="S2348" s="399"/>
      <c r="T2348" s="1401"/>
      <c r="W2348" s="864" t="str">
        <f t="shared" si="46"/>
        <v>1w</v>
      </c>
      <c r="X2348" s="1405">
        <f>_xll.qlCalendarAdvance(Calendar,X2347,W2348,"f",FALSE)</f>
        <v>55654</v>
      </c>
      <c r="Y2348" s="1404">
        <f>_xll.qlCalendarAdvance(Calendar,X2348,NDays&amp;"D")</f>
        <v>55654</v>
      </c>
      <c r="Z2348" s="1403">
        <v>1.9760332501022531E-2</v>
      </c>
      <c r="AA2348" s="1411">
        <v>1.9731230144737211E-2</v>
      </c>
    </row>
    <row r="2349" spans="19:27" x14ac:dyDescent="0.2">
      <c r="S2349" s="399"/>
      <c r="T2349" s="1401"/>
      <c r="W2349" s="864" t="str">
        <f t="shared" si="46"/>
        <v>1w</v>
      </c>
      <c r="X2349" s="1405">
        <f>_xll.qlCalendarAdvance(Calendar,X2348,W2349,"f",FALSE)</f>
        <v>55661</v>
      </c>
      <c r="Y2349" s="1404">
        <f>_xll.qlCalendarAdvance(Calendar,X2349,NDays&amp;"D")</f>
        <v>55661</v>
      </c>
      <c r="Z2349" s="1403">
        <v>1.9757374603702121E-2</v>
      </c>
      <c r="AA2349" s="1411">
        <v>1.9728180601417122E-2</v>
      </c>
    </row>
    <row r="2350" spans="19:27" x14ac:dyDescent="0.2">
      <c r="S2350" s="399"/>
      <c r="T2350" s="1401"/>
      <c r="W2350" s="864" t="str">
        <f t="shared" si="46"/>
        <v>1w</v>
      </c>
      <c r="X2350" s="1405">
        <f>_xll.qlCalendarAdvance(Calendar,X2349,W2350,"f",FALSE)</f>
        <v>55668</v>
      </c>
      <c r="Y2350" s="1404">
        <f>_xll.qlCalendarAdvance(Calendar,X2350,NDays&amp;"D")</f>
        <v>55668</v>
      </c>
      <c r="Z2350" s="1403">
        <v>1.9754433119016462E-2</v>
      </c>
      <c r="AA2350" s="1411">
        <v>1.9725147388193198E-2</v>
      </c>
    </row>
    <row r="2351" spans="19:27" x14ac:dyDescent="0.2">
      <c r="S2351" s="399"/>
      <c r="T2351" s="1401"/>
      <c r="W2351" s="864" t="str">
        <f t="shared" si="46"/>
        <v>1w</v>
      </c>
      <c r="X2351" s="1405">
        <f>_xll.qlCalendarAdvance(Calendar,X2350,W2351,"f",FALSE)</f>
        <v>55675</v>
      </c>
      <c r="Y2351" s="1404">
        <f>_xll.qlCalendarAdvance(Calendar,X2351,NDays&amp;"D")</f>
        <v>55675</v>
      </c>
      <c r="Z2351" s="1403">
        <v>1.9751508046932084E-2</v>
      </c>
      <c r="AA2351" s="1411">
        <v>1.9722130504984392E-2</v>
      </c>
    </row>
    <row r="2352" spans="19:27" x14ac:dyDescent="0.2">
      <c r="S2352" s="399"/>
      <c r="T2352" s="1401"/>
      <c r="W2352" s="864" t="str">
        <f t="shared" si="46"/>
        <v>1w</v>
      </c>
      <c r="X2352" s="1405">
        <f>_xll.qlCalendarAdvance(Calendar,X2351,W2352,"f",FALSE)</f>
        <v>55682</v>
      </c>
      <c r="Y2352" s="1404">
        <f>_xll.qlCalendarAdvance(Calendar,X2352,NDays&amp;"D")</f>
        <v>55682</v>
      </c>
      <c r="Z2352" s="1403">
        <v>1.9748599387411983E-2</v>
      </c>
      <c r="AA2352" s="1411">
        <v>1.9719129951790704E-2</v>
      </c>
    </row>
    <row r="2353" spans="19:27" x14ac:dyDescent="0.2">
      <c r="S2353" s="399"/>
      <c r="T2353" s="1401"/>
      <c r="W2353" s="864" t="str">
        <f t="shared" si="46"/>
        <v>1w</v>
      </c>
      <c r="X2353" s="1405">
        <f>_xll.qlCalendarAdvance(Calendar,X2352,W2353,"f",FALSE)</f>
        <v>55689</v>
      </c>
      <c r="Y2353" s="1404">
        <f>_xll.qlCalendarAdvance(Calendar,X2353,NDays&amp;"D")</f>
        <v>55689</v>
      </c>
      <c r="Z2353" s="1403">
        <v>1.9745707140420926E-2</v>
      </c>
      <c r="AA2353" s="1411">
        <v>1.971614572869318E-2</v>
      </c>
    </row>
    <row r="2354" spans="19:27" x14ac:dyDescent="0.2">
      <c r="S2354" s="399"/>
      <c r="T2354" s="1401"/>
      <c r="W2354" s="864" t="str">
        <f t="shared" si="46"/>
        <v>1w</v>
      </c>
      <c r="X2354" s="1405">
        <f>_xll.qlCalendarAdvance(Calendar,X2353,W2354,"f",FALSE)</f>
        <v>55696</v>
      </c>
      <c r="Y2354" s="1404">
        <f>_xll.qlCalendarAdvance(Calendar,X2354,NDays&amp;"D")</f>
        <v>55696</v>
      </c>
      <c r="Z2354" s="1403">
        <v>1.9742831305921908E-2</v>
      </c>
      <c r="AA2354" s="1411">
        <v>1.9713177835610773E-2</v>
      </c>
    </row>
    <row r="2355" spans="19:27" x14ac:dyDescent="0.2">
      <c r="S2355" s="399"/>
      <c r="T2355" s="1401"/>
      <c r="W2355" s="864" t="str">
        <f t="shared" si="46"/>
        <v>1w</v>
      </c>
      <c r="X2355" s="1405">
        <f>_xll.qlCalendarAdvance(Calendar,X2354,W2355,"f",FALSE)</f>
        <v>55703</v>
      </c>
      <c r="Y2355" s="1404">
        <f>_xll.qlCalendarAdvance(Calendar,X2355,NDays&amp;"D")</f>
        <v>55703</v>
      </c>
      <c r="Z2355" s="1403">
        <v>1.9739971883878816E-2</v>
      </c>
      <c r="AA2355" s="1411">
        <v>1.9710226272624531E-2</v>
      </c>
    </row>
    <row r="2356" spans="19:27" x14ac:dyDescent="0.2">
      <c r="S2356" s="399"/>
      <c r="T2356" s="1401"/>
      <c r="W2356" s="864" t="str">
        <f t="shared" si="46"/>
        <v>1w</v>
      </c>
      <c r="X2356" s="1405">
        <f>_xll.qlCalendarAdvance(Calendar,X2355,W2356,"f",FALSE)</f>
        <v>55710</v>
      </c>
      <c r="Y2356" s="1404">
        <f>_xll.qlCalendarAdvance(Calendar,X2356,NDays&amp;"D")</f>
        <v>55710</v>
      </c>
      <c r="Z2356" s="1403">
        <v>1.973712887425905E-2</v>
      </c>
      <c r="AA2356" s="1411">
        <v>1.9707291039653407E-2</v>
      </c>
    </row>
    <row r="2357" spans="19:27" x14ac:dyDescent="0.2">
      <c r="S2357" s="399"/>
      <c r="T2357" s="1401"/>
      <c r="W2357" s="864" t="str">
        <f t="shared" si="46"/>
        <v>1w</v>
      </c>
      <c r="X2357" s="1405">
        <f>_xll.qlCalendarAdvance(Calendar,X2356,W2357,"f",FALSE)</f>
        <v>55717</v>
      </c>
      <c r="Y2357" s="1404">
        <f>_xll.qlCalendarAdvance(Calendar,X2357,NDays&amp;"D")</f>
        <v>55717</v>
      </c>
      <c r="Z2357" s="1403">
        <v>1.9734302277024732E-2</v>
      </c>
      <c r="AA2357" s="1411">
        <v>1.9704372136697401E-2</v>
      </c>
    </row>
    <row r="2358" spans="19:27" x14ac:dyDescent="0.2">
      <c r="S2358" s="399"/>
      <c r="T2358" s="1401"/>
      <c r="W2358" s="864" t="str">
        <f t="shared" si="46"/>
        <v>1w</v>
      </c>
      <c r="X2358" s="1405">
        <f>_xll.qlCalendarAdvance(Calendar,X2357,W2358,"f",FALSE)</f>
        <v>55724</v>
      </c>
      <c r="Y2358" s="1404">
        <f>_xll.qlCalendarAdvance(Calendar,X2358,NDays&amp;"D")</f>
        <v>55724</v>
      </c>
      <c r="Z2358" s="1403">
        <v>1.9731492092143268E-2</v>
      </c>
      <c r="AA2358" s="1411">
        <v>1.9701469563756513E-2</v>
      </c>
    </row>
    <row r="2359" spans="19:27" x14ac:dyDescent="0.2">
      <c r="S2359" s="399"/>
      <c r="T2359" s="1401"/>
      <c r="W2359" s="864" t="str">
        <f t="shared" si="46"/>
        <v>1w</v>
      </c>
      <c r="X2359" s="1405">
        <f>_xll.qlCalendarAdvance(Calendar,X2358,W2359,"f",FALSE)</f>
        <v>55731</v>
      </c>
      <c r="Y2359" s="1404">
        <f>_xll.qlCalendarAdvance(Calendar,X2359,NDays&amp;"D")</f>
        <v>55731</v>
      </c>
      <c r="Z2359" s="1403">
        <v>1.9728698319577662E-2</v>
      </c>
      <c r="AA2359" s="1411">
        <v>1.9698583320911789E-2</v>
      </c>
    </row>
    <row r="2360" spans="19:27" x14ac:dyDescent="0.2">
      <c r="S2360" s="399"/>
      <c r="T2360" s="1401"/>
      <c r="W2360" s="864" t="str">
        <f t="shared" si="46"/>
        <v>1w</v>
      </c>
      <c r="X2360" s="1405">
        <f>_xll.qlCalendarAdvance(Calendar,X2359,W2360,"f",FALSE)</f>
        <v>55738</v>
      </c>
      <c r="Y2360" s="1404">
        <f>_xll.qlCalendarAdvance(Calendar,X2360,NDays&amp;"D")</f>
        <v>55738</v>
      </c>
      <c r="Z2360" s="1403">
        <v>1.9725920959296192E-2</v>
      </c>
      <c r="AA2360" s="1411">
        <v>1.9695713408163229E-2</v>
      </c>
    </row>
    <row r="2361" spans="19:27" x14ac:dyDescent="0.2">
      <c r="S2361" s="399"/>
      <c r="T2361" s="1401"/>
      <c r="W2361" s="864" t="str">
        <f t="shared" si="46"/>
        <v>1w</v>
      </c>
      <c r="X2361" s="1405">
        <f>_xll.qlCalendarAdvance(Calendar,X2360,W2361,"f",FALSE)</f>
        <v>55745</v>
      </c>
      <c r="Y2361" s="1404">
        <f>_xll.qlCalendarAdvance(Calendar,X2361,NDays&amp;"D")</f>
        <v>55745</v>
      </c>
      <c r="Z2361" s="1403">
        <v>1.9723160011261866E-2</v>
      </c>
      <c r="AA2361" s="1411">
        <v>1.9692859825267695E-2</v>
      </c>
    </row>
    <row r="2362" spans="19:27" x14ac:dyDescent="0.2">
      <c r="S2362" s="399"/>
      <c r="T2362" s="1401"/>
      <c r="W2362" s="864" t="str">
        <f t="shared" si="46"/>
        <v>1w</v>
      </c>
      <c r="X2362" s="1405">
        <f>_xll.qlCalendarAdvance(Calendar,X2361,W2362,"f",FALSE)</f>
        <v>55752</v>
      </c>
      <c r="Y2362" s="1404">
        <f>_xll.qlCalendarAdvance(Calendar,X2362,NDays&amp;"D")</f>
        <v>55752</v>
      </c>
      <c r="Z2362" s="1403">
        <v>1.9720415475442083E-2</v>
      </c>
      <c r="AA2362" s="1411">
        <v>1.969002257254937E-2</v>
      </c>
    </row>
    <row r="2363" spans="19:27" x14ac:dyDescent="0.2">
      <c r="S2363" s="399"/>
      <c r="T2363" s="1401"/>
      <c r="W2363" s="864" t="str">
        <f t="shared" si="46"/>
        <v>1w</v>
      </c>
      <c r="X2363" s="1405">
        <f>_xll.qlCalendarAdvance(Calendar,X2362,W2363,"f",FALSE)</f>
        <v>55759</v>
      </c>
      <c r="Y2363" s="1404">
        <f>_xll.qlCalendarAdvance(Calendar,X2363,NDays&amp;"D")</f>
        <v>55759</v>
      </c>
      <c r="Z2363" s="1403">
        <v>1.9717687351802491E-2</v>
      </c>
      <c r="AA2363" s="1411">
        <v>1.9687201649846164E-2</v>
      </c>
    </row>
    <row r="2364" spans="19:27" x14ac:dyDescent="0.2">
      <c r="S2364" s="399"/>
      <c r="T2364" s="1401"/>
      <c r="W2364" s="864" t="str">
        <f t="shared" si="46"/>
        <v>1w</v>
      </c>
      <c r="X2364" s="1405">
        <f>_xll.qlCalendarAdvance(Calendar,X2363,W2364,"f",FALSE)</f>
        <v>55766</v>
      </c>
      <c r="Y2364" s="1404">
        <f>_xll.qlCalendarAdvance(Calendar,X2364,NDays&amp;"D")</f>
        <v>55766</v>
      </c>
      <c r="Z2364" s="1403">
        <v>1.9714634676386348E-2</v>
      </c>
      <c r="AA2364" s="1411">
        <v>1.9684397057239122E-2</v>
      </c>
    </row>
    <row r="2365" spans="19:27" x14ac:dyDescent="0.2">
      <c r="S2365" s="399"/>
      <c r="T2365" s="1401"/>
      <c r="W2365" s="864" t="str">
        <f t="shared" si="46"/>
        <v>1w</v>
      </c>
      <c r="X2365" s="1405">
        <f>_xll.qlCalendarAdvance(Calendar,X2364,W2365,"f",FALSE)</f>
        <v>55773</v>
      </c>
      <c r="Y2365" s="1404">
        <f>_xll.qlCalendarAdvance(Calendar,X2365,NDays&amp;"D")</f>
        <v>55773</v>
      </c>
      <c r="Z2365" s="1403">
        <v>1.9711938349988769E-2</v>
      </c>
      <c r="AA2365" s="1411">
        <v>1.9681608794566152E-2</v>
      </c>
    </row>
    <row r="2366" spans="19:27" x14ac:dyDescent="0.2">
      <c r="S2366" s="399"/>
      <c r="T2366" s="1401"/>
      <c r="W2366" s="864" t="str">
        <f t="shared" si="46"/>
        <v>1w</v>
      </c>
      <c r="X2366" s="1405">
        <f>_xll.qlCalendarAdvance(Calendar,X2365,W2366,"f",FALSE)</f>
        <v>55780</v>
      </c>
      <c r="Y2366" s="1404">
        <f>_xll.qlCalendarAdvance(Calendar,X2366,NDays&amp;"D")</f>
        <v>55780</v>
      </c>
      <c r="Z2366" s="1403">
        <v>1.9709258434770154E-2</v>
      </c>
      <c r="AA2366" s="1411">
        <v>1.9678836861989346E-2</v>
      </c>
    </row>
    <row r="2367" spans="19:27" x14ac:dyDescent="0.2">
      <c r="S2367" s="399"/>
      <c r="T2367" s="1401"/>
      <c r="W2367" s="864" t="str">
        <f t="shared" si="46"/>
        <v>1w</v>
      </c>
      <c r="X2367" s="1405">
        <f>_xll.qlCalendarAdvance(Calendar,X2366,W2367,"f",FALSE)</f>
        <v>55787</v>
      </c>
      <c r="Y2367" s="1404">
        <f>_xll.qlCalendarAdvance(Calendar,X2367,NDays&amp;"D")</f>
        <v>55787</v>
      </c>
      <c r="Z2367" s="1403">
        <v>1.9707283136633617E-2</v>
      </c>
      <c r="AA2367" s="1411">
        <v>1.9676081259508704E-2</v>
      </c>
    </row>
    <row r="2368" spans="19:27" x14ac:dyDescent="0.2">
      <c r="S2368" s="399"/>
      <c r="T2368" s="1401"/>
      <c r="W2368" s="864" t="str">
        <f t="shared" si="46"/>
        <v>1w</v>
      </c>
      <c r="X2368" s="1405">
        <f>_xll.qlCalendarAdvance(Calendar,X2367,W2368,"f",FALSE)</f>
        <v>55794</v>
      </c>
      <c r="Y2368" s="1404">
        <f>_xll.qlCalendarAdvance(Calendar,X2368,NDays&amp;"D")</f>
        <v>55794</v>
      </c>
      <c r="Z2368" s="1403">
        <v>1.9704292915138377E-2</v>
      </c>
      <c r="AA2368" s="1411">
        <v>1.9673341986962134E-2</v>
      </c>
    </row>
    <row r="2369" spans="19:27" x14ac:dyDescent="0.2">
      <c r="S2369" s="399"/>
      <c r="T2369" s="1401"/>
      <c r="W2369" s="864" t="str">
        <f t="shared" si="46"/>
        <v>1w</v>
      </c>
      <c r="X2369" s="1405">
        <f>_xll.qlCalendarAdvance(Calendar,X2368,W2369,"f",FALSE)</f>
        <v>55801</v>
      </c>
      <c r="Y2369" s="1404">
        <f>_xll.qlCalendarAdvance(Calendar,X2369,NDays&amp;"D")</f>
        <v>55801</v>
      </c>
      <c r="Z2369" s="1403">
        <v>1.9701663263879579E-2</v>
      </c>
      <c r="AA2369" s="1411">
        <v>1.9670619044430682E-2</v>
      </c>
    </row>
    <row r="2370" spans="19:27" x14ac:dyDescent="0.2">
      <c r="S2370" s="399"/>
      <c r="T2370" s="1401"/>
      <c r="W2370" s="864" t="str">
        <f t="shared" si="46"/>
        <v>1w</v>
      </c>
      <c r="X2370" s="1405">
        <f>_xll.qlCalendarAdvance(Calendar,X2369,W2370,"f",FALSE)</f>
        <v>55808</v>
      </c>
      <c r="Y2370" s="1404">
        <f>_xll.qlCalendarAdvance(Calendar,X2370,NDays&amp;"D")</f>
        <v>55808</v>
      </c>
      <c r="Z2370" s="1403">
        <v>1.9699050024570165E-2</v>
      </c>
      <c r="AA2370" s="1411">
        <v>1.9667912431995394E-2</v>
      </c>
    </row>
    <row r="2371" spans="19:27" x14ac:dyDescent="0.2">
      <c r="S2371" s="399"/>
      <c r="T2371" s="1401"/>
      <c r="W2371" s="864" t="str">
        <f t="shared" si="46"/>
        <v>1w</v>
      </c>
      <c r="X2371" s="1405">
        <f>_xll.qlCalendarAdvance(Calendar,X2370,W2371,"f",FALSE)</f>
        <v>55815</v>
      </c>
      <c r="Y2371" s="1404">
        <f>_xll.qlCalendarAdvance(Calendar,X2371,NDays&amp;"D")</f>
        <v>55815</v>
      </c>
      <c r="Z2371" s="1403">
        <v>1.9696453197177537E-2</v>
      </c>
      <c r="AA2371" s="1411">
        <v>1.966522214965627E-2</v>
      </c>
    </row>
    <row r="2372" spans="19:27" x14ac:dyDescent="0.2">
      <c r="S2372" s="399"/>
      <c r="T2372" s="1401"/>
      <c r="W2372" s="864" t="str">
        <f t="shared" si="46"/>
        <v>1w</v>
      </c>
      <c r="X2372" s="1405">
        <f>_xll.qlCalendarAdvance(Calendar,X2371,W2372,"f",FALSE)</f>
        <v>55822</v>
      </c>
      <c r="Y2372" s="1404">
        <f>_xll.qlCalendarAdvance(Calendar,X2372,NDays&amp;"D")</f>
        <v>55822</v>
      </c>
      <c r="Z2372" s="1403">
        <v>1.9693872781669109E-2</v>
      </c>
      <c r="AA2372" s="1411">
        <v>1.9662548197170171E-2</v>
      </c>
    </row>
    <row r="2373" spans="19:27" x14ac:dyDescent="0.2">
      <c r="S2373" s="399"/>
      <c r="T2373" s="1401"/>
      <c r="W2373" s="864" t="str">
        <f t="shared" si="46"/>
        <v>1w</v>
      </c>
      <c r="X2373" s="1405">
        <f>_xll.qlCalendarAdvance(Calendar,X2372,W2373,"f",FALSE)</f>
        <v>55829</v>
      </c>
      <c r="Y2373" s="1404">
        <f>_xll.qlCalendarAdvance(Calendar,X2373,NDays&amp;"D")</f>
        <v>55829</v>
      </c>
      <c r="Z2373" s="1403">
        <v>1.9691308778013158E-2</v>
      </c>
      <c r="AA2373" s="1411">
        <v>1.9659890574942329E-2</v>
      </c>
    </row>
    <row r="2374" spans="19:27" x14ac:dyDescent="0.2">
      <c r="S2374" s="399"/>
      <c r="T2374" s="1401"/>
      <c r="W2374" s="864" t="str">
        <f t="shared" si="46"/>
        <v>1w</v>
      </c>
      <c r="X2374" s="1405">
        <f>_xll.qlCalendarAdvance(Calendar,X2373,W2374,"f",FALSE)</f>
        <v>55836</v>
      </c>
      <c r="Y2374" s="1404">
        <f>_xll.qlCalendarAdvance(Calendar,X2374,NDays&amp;"D")</f>
        <v>55836</v>
      </c>
      <c r="Z2374" s="1403">
        <v>1.9688761186177975E-2</v>
      </c>
      <c r="AA2374" s="1411">
        <v>1.9657249282648559E-2</v>
      </c>
    </row>
    <row r="2375" spans="19:27" x14ac:dyDescent="0.2">
      <c r="S2375" s="399"/>
      <c r="T2375" s="1401"/>
      <c r="W2375" s="864" t="str">
        <f t="shared" si="46"/>
        <v>1w</v>
      </c>
      <c r="X2375" s="1405">
        <f>_xll.qlCalendarAdvance(Calendar,X2374,W2375,"f",FALSE)</f>
        <v>55843</v>
      </c>
      <c r="Y2375" s="1404">
        <f>_xll.qlCalendarAdvance(Calendar,X2375,NDays&amp;"D")</f>
        <v>55843</v>
      </c>
      <c r="Z2375" s="1403">
        <v>1.9686230006132729E-2</v>
      </c>
      <c r="AA2375" s="1411">
        <v>1.9654624320369907E-2</v>
      </c>
    </row>
    <row r="2376" spans="19:27" x14ac:dyDescent="0.2">
      <c r="S2376" s="399"/>
      <c r="T2376" s="1401"/>
      <c r="W2376" s="864" t="str">
        <f t="shared" si="46"/>
        <v>1w</v>
      </c>
      <c r="X2376" s="1405">
        <f>_xll.qlCalendarAdvance(Calendar,X2375,W2376,"f",FALSE)</f>
        <v>55850</v>
      </c>
      <c r="Y2376" s="1404">
        <f>_xll.qlCalendarAdvance(Calendar,X2376,NDays&amp;"D")</f>
        <v>55850</v>
      </c>
      <c r="Z2376" s="1403">
        <v>1.9683715237844821E-2</v>
      </c>
      <c r="AA2376" s="1411">
        <v>1.9652015688106372E-2</v>
      </c>
    </row>
    <row r="2377" spans="19:27" x14ac:dyDescent="0.2">
      <c r="S2377" s="399"/>
      <c r="T2377" s="1401"/>
      <c r="W2377" s="864" t="str">
        <f t="shared" si="46"/>
        <v>1w</v>
      </c>
      <c r="X2377" s="1405">
        <f>_xll.qlCalendarAdvance(Calendar,X2376,W2377,"f",FALSE)</f>
        <v>55857</v>
      </c>
      <c r="Y2377" s="1404">
        <f>_xll.qlCalendarAdvance(Calendar,X2377,NDays&amp;"D")</f>
        <v>55857</v>
      </c>
      <c r="Z2377" s="1403">
        <v>1.9680508222307814E-2</v>
      </c>
      <c r="AA2377" s="1411">
        <v>1.9649423386020048E-2</v>
      </c>
    </row>
    <row r="2378" spans="19:27" x14ac:dyDescent="0.2">
      <c r="S2378" s="399"/>
      <c r="T2378" s="1401"/>
      <c r="W2378" s="864" t="str">
        <f t="shared" si="46"/>
        <v>1w</v>
      </c>
      <c r="X2378" s="1405">
        <f>_xll.qlCalendarAdvance(Calendar,X2377,W2378,"f",FALSE)</f>
        <v>55864</v>
      </c>
      <c r="Y2378" s="1404">
        <f>_xll.qlCalendarAdvance(Calendar,X2378,NDays&amp;"D")</f>
        <v>55864</v>
      </c>
      <c r="Z2378" s="1403">
        <v>1.9678024200144528E-2</v>
      </c>
      <c r="AA2378" s="1411">
        <v>1.964684741378675E-2</v>
      </c>
    </row>
    <row r="2379" spans="19:27" x14ac:dyDescent="0.2">
      <c r="S2379" s="399"/>
      <c r="T2379" s="1401"/>
      <c r="W2379" s="864" t="str">
        <f t="shared" si="46"/>
        <v>1w</v>
      </c>
      <c r="X2379" s="1405">
        <f>_xll.qlCalendarAdvance(Calendar,X2378,W2379,"f",FALSE)</f>
        <v>55871</v>
      </c>
      <c r="Y2379" s="1404">
        <f>_xll.qlCalendarAdvance(Calendar,X2379,NDays&amp;"D")</f>
        <v>55871</v>
      </c>
      <c r="Z2379" s="1403">
        <v>1.9675556587850362E-2</v>
      </c>
      <c r="AA2379" s="1411">
        <v>1.9644287771649616E-2</v>
      </c>
    </row>
    <row r="2380" spans="19:27" x14ac:dyDescent="0.2">
      <c r="S2380" s="399"/>
      <c r="T2380" s="1401"/>
      <c r="W2380" s="864" t="str">
        <f t="shared" si="46"/>
        <v>1w</v>
      </c>
      <c r="X2380" s="1405">
        <f>_xll.qlCalendarAdvance(Calendar,X2379,W2380,"f",FALSE)</f>
        <v>55880</v>
      </c>
      <c r="Y2380" s="1404">
        <f>_xll.qlCalendarAdvance(Calendar,X2380,NDays&amp;"D")</f>
        <v>55880</v>
      </c>
      <c r="Z2380" s="1403">
        <v>1.9672408055890645E-2</v>
      </c>
      <c r="AA2380" s="1411">
        <v>1.9641716462143931E-2</v>
      </c>
    </row>
    <row r="2381" spans="19:27" x14ac:dyDescent="0.2">
      <c r="S2381" s="399"/>
      <c r="T2381" s="1401"/>
      <c r="W2381" s="864" t="str">
        <f t="shared" si="46"/>
        <v>1w</v>
      </c>
      <c r="X2381" s="1405">
        <f>_xll.qlCalendarAdvance(Calendar,X2380,W2381,"f",FALSE)</f>
        <v>55887</v>
      </c>
      <c r="Y2381" s="1404">
        <f>_xll.qlCalendarAdvance(Calendar,X2381,NDays&amp;"D")</f>
        <v>55887</v>
      </c>
      <c r="Z2381" s="1403">
        <v>1.9669977951763003E-2</v>
      </c>
      <c r="AA2381" s="1411">
        <v>1.9639196207472679E-2</v>
      </c>
    </row>
    <row r="2382" spans="19:27" x14ac:dyDescent="0.2">
      <c r="S2382" s="399"/>
      <c r="T2382" s="1401"/>
      <c r="W2382" s="864" t="str">
        <f t="shared" si="46"/>
        <v>1w</v>
      </c>
      <c r="X2382" s="1405">
        <f>_xll.qlCalendarAdvance(Calendar,X2381,W2382,"f",FALSE)</f>
        <v>55894</v>
      </c>
      <c r="Y2382" s="1404">
        <f>_xll.qlCalendarAdvance(Calendar,X2382,NDays&amp;"D")</f>
        <v>55894</v>
      </c>
      <c r="Z2382" s="1403">
        <v>1.9667564257410824E-2</v>
      </c>
      <c r="AA2382" s="1411">
        <v>1.9636692284653593E-2</v>
      </c>
    </row>
    <row r="2383" spans="19:27" x14ac:dyDescent="0.2">
      <c r="S2383" s="399"/>
      <c r="T2383" s="1401"/>
      <c r="W2383" s="864" t="str">
        <f t="shared" si="46"/>
        <v>1w</v>
      </c>
      <c r="X2383" s="1405">
        <f>_xll.qlCalendarAdvance(Calendar,X2382,W2383,"f",FALSE)</f>
        <v>55901</v>
      </c>
      <c r="Y2383" s="1404">
        <f>_xll.qlCalendarAdvance(Calendar,X2383,NDays&amp;"D")</f>
        <v>55901</v>
      </c>
      <c r="Z2383" s="1403">
        <v>1.9665166972801691E-2</v>
      </c>
      <c r="AA2383" s="1411">
        <v>1.9634204693605627E-2</v>
      </c>
    </row>
    <row r="2384" spans="19:27" x14ac:dyDescent="0.2">
      <c r="S2384" s="399"/>
      <c r="T2384" s="1401"/>
      <c r="W2384" s="864" t="str">
        <f t="shared" si="46"/>
        <v>1w</v>
      </c>
      <c r="X2384" s="1405">
        <f>_xll.qlCalendarAdvance(Calendar,X2383,W2384,"f",FALSE)</f>
        <v>55908</v>
      </c>
      <c r="Y2384" s="1404">
        <f>_xll.qlCalendarAdvance(Calendar,X2384,NDays&amp;"D")</f>
        <v>55908</v>
      </c>
      <c r="Z2384" s="1403">
        <v>1.9662786097909491E-2</v>
      </c>
      <c r="AA2384" s="1411">
        <v>1.9631733434409829E-2</v>
      </c>
    </row>
    <row r="2385" spans="19:27" x14ac:dyDescent="0.2">
      <c r="S2385" s="399"/>
      <c r="T2385" s="1401"/>
      <c r="W2385" s="864" t="str">
        <f t="shared" si="46"/>
        <v>1w</v>
      </c>
      <c r="X2385" s="1405">
        <f>_xll.qlCalendarAdvance(Calendar,X2384,W2385,"f",FALSE)</f>
        <v>55915</v>
      </c>
      <c r="Y2385" s="1404">
        <f>_xll.qlCalendarAdvance(Calendar,X2385,NDays&amp;"D")</f>
        <v>55915</v>
      </c>
      <c r="Z2385" s="1403">
        <v>1.96600588393403E-2</v>
      </c>
      <c r="AA2385" s="1411">
        <v>1.9629278507012165E-2</v>
      </c>
    </row>
    <row r="2386" spans="19:27" x14ac:dyDescent="0.2">
      <c r="S2386" s="399"/>
      <c r="T2386" s="1401"/>
      <c r="W2386" s="864" t="str">
        <f t="shared" si="46"/>
        <v>1w</v>
      </c>
      <c r="X2386" s="1405">
        <f>_xll.qlCalendarAdvance(Calendar,X2385,W2386,"f",FALSE)</f>
        <v>55922</v>
      </c>
      <c r="Y2386" s="1404">
        <f>_xll.qlCalendarAdvance(Calendar,X2386,NDays&amp;"D")</f>
        <v>55922</v>
      </c>
      <c r="Z2386" s="1403">
        <v>1.9657709737901898E-2</v>
      </c>
      <c r="AA2386" s="1411">
        <v>1.9626839911493686E-2</v>
      </c>
    </row>
    <row r="2387" spans="19:27" x14ac:dyDescent="0.2">
      <c r="S2387" s="399"/>
      <c r="T2387" s="1401"/>
      <c r="W2387" s="864" t="str">
        <f t="shared" si="46"/>
        <v>1w</v>
      </c>
      <c r="X2387" s="1405">
        <f>_xll.qlCalendarAdvance(Calendar,X2386,W2387,"f",FALSE)</f>
        <v>55929</v>
      </c>
      <c r="Y2387" s="1404">
        <f>_xll.qlCalendarAdvance(Calendar,X2387,NDays&amp;"D")</f>
        <v>55929</v>
      </c>
      <c r="Z2387" s="1403">
        <v>1.9655377045199141E-2</v>
      </c>
      <c r="AA2387" s="1411">
        <v>1.9624417647773344E-2</v>
      </c>
    </row>
    <row r="2388" spans="19:27" x14ac:dyDescent="0.2">
      <c r="S2388" s="399"/>
      <c r="T2388" s="1401"/>
      <c r="W2388" s="864" t="str">
        <f t="shared" si="46"/>
        <v>1w</v>
      </c>
      <c r="X2388" s="1405">
        <f>_xll.qlCalendarAdvance(Calendar,X2387,W2388,"f",FALSE)</f>
        <v>55936</v>
      </c>
      <c r="Y2388" s="1404">
        <f>_xll.qlCalendarAdvance(Calendar,X2388,NDays&amp;"D")</f>
        <v>55936</v>
      </c>
      <c r="Z2388" s="1403">
        <v>1.9653060761204707E-2</v>
      </c>
      <c r="AA2388" s="1411">
        <v>1.9622011715851134E-2</v>
      </c>
    </row>
    <row r="2389" spans="19:27" x14ac:dyDescent="0.2">
      <c r="S2389" s="399"/>
      <c r="T2389" s="1401"/>
      <c r="W2389" s="864" t="str">
        <f t="shared" si="46"/>
        <v>1w</v>
      </c>
      <c r="X2389" s="1405">
        <f>_xll.qlCalendarAdvance(Calendar,X2388,W2389,"f",FALSE)</f>
        <v>55943</v>
      </c>
      <c r="Y2389" s="1404">
        <f>_xll.qlCalendarAdvance(Calendar,X2389,NDays&amp;"D")</f>
        <v>55943</v>
      </c>
      <c r="Z2389" s="1403">
        <v>1.9651494963729654E-2</v>
      </c>
      <c r="AA2389" s="1411">
        <v>1.9619622115727063E-2</v>
      </c>
    </row>
    <row r="2390" spans="19:27" x14ac:dyDescent="0.2">
      <c r="S2390" s="399"/>
      <c r="T2390" s="1401"/>
      <c r="W2390" s="864" t="str">
        <f t="shared" si="46"/>
        <v>1w</v>
      </c>
      <c r="X2390" s="1405">
        <f>_xll.qlCalendarAdvance(Calendar,X2389,W2390,"f",FALSE)</f>
        <v>55950</v>
      </c>
      <c r="Y2390" s="1404">
        <f>_xll.qlCalendarAdvance(Calendar,X2390,NDays&amp;"D")</f>
        <v>55950</v>
      </c>
      <c r="Z2390" s="1403">
        <v>1.9650318711860987E-2</v>
      </c>
      <c r="AA2390" s="1411">
        <v>1.9617248847455158E-2</v>
      </c>
    </row>
    <row r="2391" spans="19:27" x14ac:dyDescent="0.2">
      <c r="S2391" s="399"/>
      <c r="T2391" s="1401"/>
      <c r="W2391" s="864" t="str">
        <f t="shared" si="46"/>
        <v>1w</v>
      </c>
      <c r="X2391" s="1405">
        <f>_xll.qlCalendarAdvance(Calendar,X2390,W2391,"f",FALSE)</f>
        <v>55957</v>
      </c>
      <c r="Y2391" s="1404">
        <f>_xll.qlCalendarAdvance(Calendar,X2391,NDays&amp;"D")</f>
        <v>55957</v>
      </c>
      <c r="Z2391" s="1403">
        <v>1.964805690684859E-2</v>
      </c>
      <c r="AA2391" s="1411">
        <v>1.961489191098139E-2</v>
      </c>
    </row>
    <row r="2392" spans="19:27" x14ac:dyDescent="0.2">
      <c r="S2392" s="399"/>
      <c r="T2392" s="1401"/>
      <c r="W2392" s="864" t="str">
        <f t="shared" si="46"/>
        <v>1w</v>
      </c>
      <c r="X2392" s="1405">
        <f>_xll.qlCalendarAdvance(Calendar,X2391,W2392,"f",FALSE)</f>
        <v>55964</v>
      </c>
      <c r="Y2392" s="1404">
        <f>_xll.qlCalendarAdvance(Calendar,X2392,NDays&amp;"D")</f>
        <v>55964</v>
      </c>
      <c r="Z2392" s="1403">
        <v>1.9645811514899608E-2</v>
      </c>
      <c r="AA2392" s="1411">
        <v>1.9612551306332774E-2</v>
      </c>
    </row>
    <row r="2393" spans="19:27" x14ac:dyDescent="0.2">
      <c r="S2393" s="399"/>
      <c r="T2393" s="1401"/>
      <c r="W2393" s="864" t="str">
        <f t="shared" si="46"/>
        <v>1w</v>
      </c>
      <c r="X2393" s="1405">
        <f>_xll.qlCalendarAdvance(Calendar,X2392,W2393,"f",FALSE)</f>
        <v>55971</v>
      </c>
      <c r="Y2393" s="1404">
        <f>_xll.qlCalendarAdvance(Calendar,X2393,NDays&amp;"D")</f>
        <v>55971</v>
      </c>
      <c r="Z2393" s="1403">
        <v>1.9643582535984725E-2</v>
      </c>
      <c r="AA2393" s="1411">
        <v>1.9610227033482291E-2</v>
      </c>
    </row>
    <row r="2394" spans="19:27" x14ac:dyDescent="0.2">
      <c r="S2394" s="399"/>
      <c r="T2394" s="1401"/>
      <c r="W2394" s="864" t="str">
        <f t="shared" ref="W2394:W2457" si="47">W2393</f>
        <v>1w</v>
      </c>
      <c r="X2394" s="1405">
        <f>_xll.qlCalendarAdvance(Calendar,X2393,W2394,"f",FALSE)</f>
        <v>55982</v>
      </c>
      <c r="Y2394" s="1404">
        <f>_xll.qlCalendarAdvance(Calendar,X2394,NDays&amp;"D")</f>
        <v>55982</v>
      </c>
      <c r="Z2394" s="1403">
        <v>1.963899346824546E-2</v>
      </c>
      <c r="AA2394" s="1411">
        <v>1.9605881719523266E-2</v>
      </c>
    </row>
    <row r="2395" spans="19:27" x14ac:dyDescent="0.2">
      <c r="S2395" s="399"/>
      <c r="T2395" s="1401"/>
      <c r="W2395" s="864" t="str">
        <f t="shared" si="47"/>
        <v>1w</v>
      </c>
      <c r="X2395" s="1405">
        <f>_xll.qlCalendarAdvance(Calendar,X2394,W2395,"f",FALSE)</f>
        <v>55989</v>
      </c>
      <c r="Y2395" s="1404">
        <f>_xll.qlCalendarAdvance(Calendar,X2395,NDays&amp;"D")</f>
        <v>55989</v>
      </c>
      <c r="Z2395" s="1403">
        <v>1.9636803529732464E-2</v>
      </c>
      <c r="AA2395" s="1411">
        <v>1.9603597354969082E-2</v>
      </c>
    </row>
    <row r="2396" spans="19:27" x14ac:dyDescent="0.2">
      <c r="S2396" s="399"/>
      <c r="T2396" s="1401"/>
      <c r="W2396" s="864" t="str">
        <f t="shared" si="47"/>
        <v>1w</v>
      </c>
      <c r="X2396" s="1405">
        <f>_xll.qlCalendarAdvance(Calendar,X2395,W2396,"f",FALSE)</f>
        <v>55996</v>
      </c>
      <c r="Y2396" s="1404">
        <f>_xll.qlCalendarAdvance(Calendar,X2396,NDays&amp;"D")</f>
        <v>55996</v>
      </c>
      <c r="Z2396" s="1403">
        <v>1.9634630001481981E-2</v>
      </c>
      <c r="AA2396" s="1411">
        <v>1.9601329320592109E-2</v>
      </c>
    </row>
    <row r="2397" spans="19:27" x14ac:dyDescent="0.2">
      <c r="S2397" s="399"/>
      <c r="T2397" s="1401"/>
      <c r="W2397" s="864" t="str">
        <f t="shared" si="47"/>
        <v>1w</v>
      </c>
      <c r="X2397" s="1405">
        <f>_xll.qlCalendarAdvance(Calendar,X2396,W2397,"f",FALSE)</f>
        <v>56003</v>
      </c>
      <c r="Y2397" s="1404">
        <f>_xll.qlCalendarAdvance(Calendar,X2397,NDays&amp;"D")</f>
        <v>56003</v>
      </c>
      <c r="Z2397" s="1403">
        <v>1.9632472883463731E-2</v>
      </c>
      <c r="AA2397" s="1411">
        <v>1.9599077616230254E-2</v>
      </c>
    </row>
    <row r="2398" spans="19:27" x14ac:dyDescent="0.2">
      <c r="S2398" s="399"/>
      <c r="T2398" s="1401"/>
      <c r="W2398" s="864" t="str">
        <f t="shared" si="47"/>
        <v>1w</v>
      </c>
      <c r="X2398" s="1405">
        <f>_xll.qlCalendarAdvance(Calendar,X2397,W2398,"f",FALSE)</f>
        <v>56010</v>
      </c>
      <c r="Y2398" s="1404">
        <f>_xll.qlCalendarAdvance(Calendar,X2398,NDays&amp;"D")</f>
        <v>56010</v>
      </c>
      <c r="Z2398" s="1403">
        <v>1.9630709468306345E-2</v>
      </c>
      <c r="AA2398" s="1411">
        <v>1.959684224180247E-2</v>
      </c>
    </row>
    <row r="2399" spans="19:27" x14ac:dyDescent="0.2">
      <c r="S2399" s="399"/>
      <c r="T2399" s="1401"/>
      <c r="W2399" s="864" t="str">
        <f t="shared" si="47"/>
        <v>1w</v>
      </c>
      <c r="X2399" s="1405">
        <f>_xll.qlCalendarAdvance(Calendar,X2398,W2399,"f",FALSE)</f>
        <v>56017</v>
      </c>
      <c r="Y2399" s="1404">
        <f>_xll.qlCalendarAdvance(Calendar,X2399,NDays&amp;"D")</f>
        <v>56017</v>
      </c>
      <c r="Z2399" s="1403">
        <v>1.9628586228928612E-2</v>
      </c>
      <c r="AA2399" s="1411">
        <v>1.9594623197389804E-2</v>
      </c>
    </row>
    <row r="2400" spans="19:27" x14ac:dyDescent="0.2">
      <c r="S2400" s="399"/>
      <c r="T2400" s="1401"/>
      <c r="W2400" s="864" t="str">
        <f t="shared" si="47"/>
        <v>1w</v>
      </c>
      <c r="X2400" s="1405">
        <f>_xll.qlCalendarAdvance(Calendar,X2399,W2400,"f",FALSE)</f>
        <v>56024</v>
      </c>
      <c r="Y2400" s="1404">
        <f>_xll.qlCalendarAdvance(Calendar,X2400,NDays&amp;"D")</f>
        <v>56024</v>
      </c>
      <c r="Z2400" s="1403">
        <v>1.9626479400597301E-2</v>
      </c>
      <c r="AA2400" s="1411">
        <v>1.9592420483154349E-2</v>
      </c>
    </row>
    <row r="2401" spans="19:27" x14ac:dyDescent="0.2">
      <c r="S2401" s="399"/>
      <c r="T2401" s="1401"/>
      <c r="W2401" s="864" t="str">
        <f t="shared" si="47"/>
        <v>1w</v>
      </c>
      <c r="X2401" s="1405">
        <f>_xll.qlCalendarAdvance(Calendar,X2400,W2401,"f",FALSE)</f>
        <v>56031</v>
      </c>
      <c r="Y2401" s="1404">
        <f>_xll.qlCalendarAdvance(Calendar,X2401,NDays&amp;"D")</f>
        <v>56031</v>
      </c>
      <c r="Z2401" s="1403">
        <v>1.9624388983286865E-2</v>
      </c>
      <c r="AA2401" s="1411">
        <v>1.9590234098852966E-2</v>
      </c>
    </row>
    <row r="2402" spans="19:27" x14ac:dyDescent="0.2">
      <c r="S2402" s="399"/>
      <c r="T2402" s="1401"/>
      <c r="W2402" s="864" t="str">
        <f t="shared" si="47"/>
        <v>1w</v>
      </c>
      <c r="X2402" s="1405">
        <f>_xll.qlCalendarAdvance(Calendar,X2401,W2402,"f",FALSE)</f>
        <v>56038</v>
      </c>
      <c r="Y2402" s="1404">
        <f>_xll.qlCalendarAdvance(Calendar,X2402,NDays&amp;"D")</f>
        <v>56038</v>
      </c>
      <c r="Z2402" s="1403">
        <v>1.9622314976970878E-2</v>
      </c>
      <c r="AA2402" s="1411">
        <v>1.9588064044485654E-2</v>
      </c>
    </row>
    <row r="2403" spans="19:27" x14ac:dyDescent="0.2">
      <c r="S2403" s="399"/>
      <c r="T2403" s="1401"/>
      <c r="W2403" s="864" t="str">
        <f t="shared" si="47"/>
        <v>1w</v>
      </c>
      <c r="X2403" s="1405">
        <f>_xll.qlCalendarAdvance(Calendar,X2402,W2403,"f",FALSE)</f>
        <v>56045</v>
      </c>
      <c r="Y2403" s="1404">
        <f>_xll.qlCalendarAdvance(Calendar,X2403,NDays&amp;"D")</f>
        <v>56045</v>
      </c>
      <c r="Z2403" s="1403">
        <v>1.962025738162379E-2</v>
      </c>
      <c r="AA2403" s="1411">
        <v>1.9585910320295552E-2</v>
      </c>
    </row>
    <row r="2404" spans="19:27" x14ac:dyDescent="0.2">
      <c r="S2404" s="399"/>
      <c r="T2404" s="1401"/>
      <c r="W2404" s="864" t="str">
        <f t="shared" si="47"/>
        <v>1w</v>
      </c>
      <c r="X2404" s="1405">
        <f>_xll.qlCalendarAdvance(Calendar,X2403,W2404,"f",FALSE)</f>
        <v>56052</v>
      </c>
      <c r="Y2404" s="1404">
        <f>_xll.qlCalendarAdvance(Calendar,X2404,NDays&amp;"D")</f>
        <v>56052</v>
      </c>
      <c r="Z2404" s="1403">
        <v>1.9618216197220054E-2</v>
      </c>
      <c r="AA2404" s="1411">
        <v>1.9583772926039522E-2</v>
      </c>
    </row>
    <row r="2405" spans="19:27" x14ac:dyDescent="0.2">
      <c r="S2405" s="399"/>
      <c r="T2405" s="1401"/>
      <c r="W2405" s="864" t="str">
        <f t="shared" si="47"/>
        <v>1w</v>
      </c>
      <c r="X2405" s="1405">
        <f>_xll.qlCalendarAdvance(Calendar,X2404,W2405,"f",FALSE)</f>
        <v>56059</v>
      </c>
      <c r="Y2405" s="1404">
        <f>_xll.qlCalendarAdvance(Calendar,X2405,NDays&amp;"D")</f>
        <v>56059</v>
      </c>
      <c r="Z2405" s="1403">
        <v>1.9616191423735007E-2</v>
      </c>
      <c r="AA2405" s="1411">
        <v>1.958165186179861E-2</v>
      </c>
    </row>
    <row r="2406" spans="19:27" x14ac:dyDescent="0.2">
      <c r="S2406" s="399"/>
      <c r="T2406" s="1401"/>
      <c r="W2406" s="864" t="str">
        <f t="shared" si="47"/>
        <v>1w</v>
      </c>
      <c r="X2406" s="1405">
        <f>_xll.qlCalendarAdvance(Calendar,X2405,W2406,"f",FALSE)</f>
        <v>56066</v>
      </c>
      <c r="Y2406" s="1404">
        <f>_xll.qlCalendarAdvance(Calendar,X2406,NDays&amp;"D")</f>
        <v>56066</v>
      </c>
      <c r="Z2406" s="1403">
        <v>1.9614183061143098E-2</v>
      </c>
      <c r="AA2406" s="1411">
        <v>1.9579547127572816E-2</v>
      </c>
    </row>
    <row r="2407" spans="19:27" x14ac:dyDescent="0.2">
      <c r="S2407" s="399"/>
      <c r="T2407" s="1401"/>
      <c r="W2407" s="864" t="str">
        <f t="shared" si="47"/>
        <v>1w</v>
      </c>
      <c r="X2407" s="1405">
        <f>_xll.qlCalendarAdvance(Calendar,X2406,W2407,"f",FALSE)</f>
        <v>56073</v>
      </c>
      <c r="Y2407" s="1404">
        <f>_xll.qlCalendarAdvance(Calendar,X2407,NDays&amp;"D")</f>
        <v>56073</v>
      </c>
      <c r="Z2407" s="1403">
        <v>1.9612191109420543E-2</v>
      </c>
      <c r="AA2407" s="1411">
        <v>1.9577458723524233E-2</v>
      </c>
    </row>
    <row r="2408" spans="19:27" x14ac:dyDescent="0.2">
      <c r="S2408" s="399"/>
      <c r="T2408" s="1401"/>
      <c r="W2408" s="864" t="str">
        <f t="shared" si="47"/>
        <v>1w</v>
      </c>
      <c r="X2408" s="1405">
        <f>_xll.qlCalendarAdvance(Calendar,X2407,W2408,"f",FALSE)</f>
        <v>56080</v>
      </c>
      <c r="Y2408" s="1404">
        <f>_xll.qlCalendarAdvance(Calendar,X2408,NDays&amp;"D")</f>
        <v>56080</v>
      </c>
      <c r="Z2408" s="1403">
        <v>1.9610215568540916E-2</v>
      </c>
      <c r="AA2408" s="1411">
        <v>1.9575386649409721E-2</v>
      </c>
    </row>
    <row r="2409" spans="19:27" x14ac:dyDescent="0.2">
      <c r="S2409" s="399"/>
      <c r="T2409" s="1401"/>
      <c r="W2409" s="864" t="str">
        <f t="shared" si="47"/>
        <v>1w</v>
      </c>
      <c r="X2409" s="1405">
        <f>_xll.qlCalendarAdvance(Calendar,X2408,W2409,"f",FALSE)</f>
        <v>56087</v>
      </c>
      <c r="Y2409" s="1404">
        <f>_xll.qlCalendarAdvance(Calendar,X2409,NDays&amp;"D")</f>
        <v>56087</v>
      </c>
      <c r="Z2409" s="1403">
        <v>1.960825643848043E-2</v>
      </c>
      <c r="AA2409" s="1411">
        <v>1.957333090522928E-2</v>
      </c>
    </row>
    <row r="2410" spans="19:27" x14ac:dyDescent="0.2">
      <c r="S2410" s="399"/>
      <c r="T2410" s="1401"/>
      <c r="W2410" s="864" t="str">
        <f t="shared" si="47"/>
        <v>1w</v>
      </c>
      <c r="X2410" s="1405">
        <f>_xll.qlCalendarAdvance(Calendar,X2409,W2410,"f",FALSE)</f>
        <v>56094</v>
      </c>
      <c r="Y2410" s="1404">
        <f>_xll.qlCalendarAdvance(Calendar,X2410,NDays&amp;"D")</f>
        <v>56094</v>
      </c>
      <c r="Z2410" s="1403">
        <v>1.960631371921618E-2</v>
      </c>
      <c r="AA2410" s="1411">
        <v>1.9571291491145004E-2</v>
      </c>
    </row>
    <row r="2411" spans="19:27" x14ac:dyDescent="0.2">
      <c r="S2411" s="399"/>
      <c r="T2411" s="1401"/>
      <c r="W2411" s="864" t="str">
        <f t="shared" si="47"/>
        <v>1w</v>
      </c>
      <c r="X2411" s="1405">
        <f>_xll.qlCalendarAdvance(Calendar,X2410,W2411,"f",FALSE)</f>
        <v>56101</v>
      </c>
      <c r="Y2411" s="1404">
        <f>_xll.qlCalendarAdvance(Calendar,X2411,NDays&amp;"D")</f>
        <v>56101</v>
      </c>
      <c r="Z2411" s="1403">
        <v>1.9604387410723498E-2</v>
      </c>
      <c r="AA2411" s="1411">
        <v>1.9569268407156892E-2</v>
      </c>
    </row>
    <row r="2412" spans="19:27" x14ac:dyDescent="0.2">
      <c r="S2412" s="399"/>
      <c r="T2412" s="1401"/>
      <c r="W2412" s="864" t="str">
        <f t="shared" si="47"/>
        <v>1w</v>
      </c>
      <c r="X2412" s="1405">
        <f>_xll.qlCalendarAdvance(Calendar,X2411,W2412,"f",FALSE)</f>
        <v>56108</v>
      </c>
      <c r="Y2412" s="1404">
        <f>_xll.qlCalendarAdvance(Calendar,X2412,NDays&amp;"D")</f>
        <v>56108</v>
      </c>
      <c r="Z2412" s="1403">
        <v>1.9602477512977723E-2</v>
      </c>
      <c r="AA2412" s="1411">
        <v>1.9567261653021806E-2</v>
      </c>
    </row>
    <row r="2413" spans="19:27" x14ac:dyDescent="0.2">
      <c r="S2413" s="399"/>
      <c r="T2413" s="1401"/>
      <c r="W2413" s="864" t="str">
        <f t="shared" si="47"/>
        <v>1w</v>
      </c>
      <c r="X2413" s="1405">
        <f>_xll.qlCalendarAdvance(Calendar,X2412,W2413,"f",FALSE)</f>
        <v>56115</v>
      </c>
      <c r="Y2413" s="1404">
        <f>_xll.qlCalendarAdvance(Calendar,X2413,NDays&amp;"D")</f>
        <v>56115</v>
      </c>
      <c r="Z2413" s="1403">
        <v>1.9600584025955943E-2</v>
      </c>
      <c r="AA2413" s="1411">
        <v>1.9565271228982883E-2</v>
      </c>
    </row>
    <row r="2414" spans="19:27" x14ac:dyDescent="0.2">
      <c r="S2414" s="399"/>
      <c r="T2414" s="1401"/>
      <c r="W2414" s="864" t="str">
        <f t="shared" si="47"/>
        <v>1w</v>
      </c>
      <c r="X2414" s="1405">
        <f>_xll.qlCalendarAdvance(Calendar,X2413,W2414,"f",FALSE)</f>
        <v>56122</v>
      </c>
      <c r="Y2414" s="1404">
        <f>_xll.qlCalendarAdvance(Calendar,X2414,NDays&amp;"D")</f>
        <v>56122</v>
      </c>
      <c r="Z2414" s="1403">
        <v>1.9598706949636144E-2</v>
      </c>
      <c r="AA2414" s="1411">
        <v>1.9563297135040125E-2</v>
      </c>
    </row>
    <row r="2415" spans="19:27" x14ac:dyDescent="0.2">
      <c r="S2415" s="399"/>
      <c r="T2415" s="1401"/>
      <c r="W2415" s="864" t="str">
        <f t="shared" si="47"/>
        <v>1w</v>
      </c>
      <c r="X2415" s="1405">
        <f>_xll.qlCalendarAdvance(Calendar,X2414,W2415,"f",FALSE)</f>
        <v>56129</v>
      </c>
      <c r="Y2415" s="1404">
        <f>_xll.qlCalendarAdvance(Calendar,X2415,NDays&amp;"D")</f>
        <v>56129</v>
      </c>
      <c r="Z2415" s="1403">
        <v>1.9596450880124607E-2</v>
      </c>
      <c r="AA2415" s="1411">
        <v>1.9561339371112485E-2</v>
      </c>
    </row>
    <row r="2416" spans="19:27" x14ac:dyDescent="0.2">
      <c r="S2416" s="399"/>
      <c r="T2416" s="1401"/>
      <c r="W2416" s="864" t="str">
        <f t="shared" si="47"/>
        <v>1w</v>
      </c>
      <c r="X2416" s="1405">
        <f>_xll.qlCalendarAdvance(Calendar,X2415,W2416,"f",FALSE)</f>
        <v>56136</v>
      </c>
      <c r="Y2416" s="1404">
        <f>_xll.qlCalendarAdvance(Calendar,X2416,NDays&amp;"D")</f>
        <v>56136</v>
      </c>
      <c r="Z2416" s="1403">
        <v>1.959460555177802E-2</v>
      </c>
      <c r="AA2416" s="1411">
        <v>1.9559397937118916E-2</v>
      </c>
    </row>
    <row r="2417" spans="19:27" x14ac:dyDescent="0.2">
      <c r="S2417" s="399"/>
      <c r="T2417" s="1401"/>
      <c r="W2417" s="864" t="str">
        <f t="shared" si="47"/>
        <v>1w</v>
      </c>
      <c r="X2417" s="1405">
        <f>_xll.qlCalendarAdvance(Calendar,X2416,W2417,"f",FALSE)</f>
        <v>56143</v>
      </c>
      <c r="Y2417" s="1404">
        <f>_xll.qlCalendarAdvance(Calendar,X2417,NDays&amp;"D")</f>
        <v>56143</v>
      </c>
      <c r="Z2417" s="1403">
        <v>1.9592776633176497E-2</v>
      </c>
      <c r="AA2417" s="1411">
        <v>1.9557472833140466E-2</v>
      </c>
    </row>
    <row r="2418" spans="19:27" x14ac:dyDescent="0.2">
      <c r="S2418" s="399"/>
      <c r="T2418" s="1401"/>
      <c r="W2418" s="864" t="str">
        <f t="shared" si="47"/>
        <v>1w</v>
      </c>
      <c r="X2418" s="1405">
        <f>_xll.qlCalendarAdvance(Calendar,X2417,W2418,"f",FALSE)</f>
        <v>56150</v>
      </c>
      <c r="Y2418" s="1404">
        <f>_xll.qlCalendarAdvance(Calendar,X2418,NDays&amp;"D")</f>
        <v>56150</v>
      </c>
      <c r="Z2418" s="1403">
        <v>1.9590964124300444E-2</v>
      </c>
      <c r="AA2418" s="1411">
        <v>1.9555564059339225E-2</v>
      </c>
    </row>
    <row r="2419" spans="19:27" x14ac:dyDescent="0.2">
      <c r="S2419" s="399"/>
      <c r="T2419" s="1401"/>
      <c r="W2419" s="864" t="str">
        <f t="shared" si="47"/>
        <v>1w</v>
      </c>
      <c r="X2419" s="1405">
        <f>_xll.qlCalendarAdvance(Calendar,X2418,W2419,"f",FALSE)</f>
        <v>56157</v>
      </c>
      <c r="Y2419" s="1404">
        <f>_xll.qlCalendarAdvance(Calendar,X2419,NDays&amp;"D")</f>
        <v>56157</v>
      </c>
      <c r="Z2419" s="1403">
        <v>1.9589567727737817E-2</v>
      </c>
      <c r="AA2419" s="1411">
        <v>1.9553671615391011E-2</v>
      </c>
    </row>
    <row r="2420" spans="19:27" x14ac:dyDescent="0.2">
      <c r="S2420" s="399"/>
      <c r="T2420" s="1401"/>
      <c r="W2420" s="864" t="str">
        <f t="shared" si="47"/>
        <v>1w</v>
      </c>
      <c r="X2420" s="1405">
        <f>_xll.qlCalendarAdvance(Calendar,X2419,W2420,"f",FALSE)</f>
        <v>56164</v>
      </c>
      <c r="Y2420" s="1404">
        <f>_xll.qlCalendarAdvance(Calendar,X2420,NDays&amp;"D")</f>
        <v>56164</v>
      </c>
      <c r="Z2420" s="1403">
        <v>1.958778911514095E-2</v>
      </c>
      <c r="AA2420" s="1411">
        <v>1.9551795501457914E-2</v>
      </c>
    </row>
    <row r="2421" spans="19:27" x14ac:dyDescent="0.2">
      <c r="S2421" s="399"/>
      <c r="T2421" s="1401"/>
      <c r="W2421" s="864" t="str">
        <f t="shared" si="47"/>
        <v>1w</v>
      </c>
      <c r="X2421" s="1405">
        <f>_xll.qlCalendarAdvance(Calendar,X2420,W2421,"f",FALSE)</f>
        <v>56171</v>
      </c>
      <c r="Y2421" s="1404">
        <f>_xll.qlCalendarAdvance(Calendar,X2421,NDays&amp;"D")</f>
        <v>56171</v>
      </c>
      <c r="Z2421" s="1403">
        <v>1.9586026913086613E-2</v>
      </c>
      <c r="AA2421" s="1411">
        <v>1.9549935717702027E-2</v>
      </c>
    </row>
    <row r="2422" spans="19:27" x14ac:dyDescent="0.2">
      <c r="S2422" s="399"/>
      <c r="T2422" s="1401"/>
      <c r="W2422" s="864" t="str">
        <f t="shared" si="47"/>
        <v>1w</v>
      </c>
      <c r="X2422" s="1405">
        <f>_xll.qlCalendarAdvance(Calendar,X2421,W2422,"f",FALSE)</f>
        <v>56178</v>
      </c>
      <c r="Y2422" s="1404">
        <f>_xll.qlCalendarAdvance(Calendar,X2422,NDays&amp;"D")</f>
        <v>56178</v>
      </c>
      <c r="Z2422" s="1403">
        <v>1.9584281121553658E-2</v>
      </c>
      <c r="AA2422" s="1411">
        <v>1.9548092263880212E-2</v>
      </c>
    </row>
    <row r="2423" spans="19:27" x14ac:dyDescent="0.2">
      <c r="S2423" s="399"/>
      <c r="T2423" s="1401"/>
      <c r="W2423" s="864" t="str">
        <f t="shared" si="47"/>
        <v>1w</v>
      </c>
      <c r="X2423" s="1405">
        <f>_xll.qlCalendarAdvance(Calendar,X2422,W2423,"f",FALSE)</f>
        <v>56185</v>
      </c>
      <c r="Y2423" s="1404">
        <f>_xll.qlCalendarAdvance(Calendar,X2423,NDays&amp;"D")</f>
        <v>56185</v>
      </c>
      <c r="Z2423" s="1403">
        <v>1.9582551740520943E-2</v>
      </c>
      <c r="AA2423" s="1411">
        <v>1.9546265140073515E-2</v>
      </c>
    </row>
    <row r="2424" spans="19:27" x14ac:dyDescent="0.2">
      <c r="S2424" s="399"/>
      <c r="T2424" s="1401"/>
      <c r="W2424" s="864" t="str">
        <f t="shared" si="47"/>
        <v>1w</v>
      </c>
      <c r="X2424" s="1405">
        <f>_xll.qlCalendarAdvance(Calendar,X2423,W2424,"f",FALSE)</f>
        <v>56192</v>
      </c>
      <c r="Y2424" s="1404">
        <f>_xll.qlCalendarAdvance(Calendar,X2424,NDays&amp;"D")</f>
        <v>56192</v>
      </c>
      <c r="Z2424" s="1403">
        <v>1.9580838769964685E-2</v>
      </c>
      <c r="AA2424" s="1411">
        <v>1.954445434620089E-2</v>
      </c>
    </row>
    <row r="2425" spans="19:27" x14ac:dyDescent="0.2">
      <c r="S2425" s="399"/>
      <c r="T2425" s="1401"/>
      <c r="W2425" s="864" t="str">
        <f t="shared" si="47"/>
        <v>1w</v>
      </c>
      <c r="X2425" s="1405">
        <f>_xll.qlCalendarAdvance(Calendar,X2424,W2425,"f",FALSE)</f>
        <v>56199</v>
      </c>
      <c r="Y2425" s="1404">
        <f>_xll.qlCalendarAdvance(Calendar,X2425,NDays&amp;"D")</f>
        <v>56199</v>
      </c>
      <c r="Z2425" s="1403">
        <v>1.9579142209865504E-2</v>
      </c>
      <c r="AA2425" s="1411">
        <v>1.9542659882505475E-2</v>
      </c>
    </row>
    <row r="2426" spans="19:27" x14ac:dyDescent="0.2">
      <c r="S2426" s="399"/>
      <c r="T2426" s="1401"/>
      <c r="W2426" s="864" t="str">
        <f t="shared" si="47"/>
        <v>1w</v>
      </c>
      <c r="X2426" s="1405">
        <f>_xll.qlCalendarAdvance(Calendar,X2425,W2426,"f",FALSE)</f>
        <v>56206</v>
      </c>
      <c r="Y2426" s="1404">
        <f>_xll.qlCalendarAdvance(Calendar,X2426,NDays&amp;"D")</f>
        <v>56206</v>
      </c>
      <c r="Z2426" s="1403">
        <v>1.9577462060203134E-2</v>
      </c>
      <c r="AA2426" s="1411">
        <v>1.9540881748744132E-2</v>
      </c>
    </row>
    <row r="2427" spans="19:27" x14ac:dyDescent="0.2">
      <c r="S2427" s="399"/>
      <c r="T2427" s="1401"/>
      <c r="W2427" s="864" t="str">
        <f t="shared" si="47"/>
        <v>1w</v>
      </c>
      <c r="X2427" s="1405">
        <f>_xll.qlCalendarAdvance(Calendar,X2426,W2427,"f",FALSE)</f>
        <v>56213</v>
      </c>
      <c r="Y2427" s="1404">
        <f>_xll.qlCalendarAdvance(Calendar,X2427,NDays&amp;"D")</f>
        <v>56213</v>
      </c>
      <c r="Z2427" s="1403">
        <v>1.9575798320954674E-2</v>
      </c>
      <c r="AA2427" s="1411">
        <v>1.9539119944997907E-2</v>
      </c>
    </row>
    <row r="2428" spans="19:27" x14ac:dyDescent="0.2">
      <c r="S2428" s="399"/>
      <c r="T2428" s="1401"/>
      <c r="W2428" s="864" t="str">
        <f t="shared" si="47"/>
        <v>1w</v>
      </c>
      <c r="X2428" s="1405">
        <f>_xll.qlCalendarAdvance(Calendar,X2427,W2428,"f",FALSE)</f>
        <v>56220</v>
      </c>
      <c r="Y2428" s="1404">
        <f>_xll.qlCalendarAdvance(Calendar,X2428,NDays&amp;"D")</f>
        <v>56220</v>
      </c>
      <c r="Z2428" s="1403">
        <v>1.9573332256985789E-2</v>
      </c>
      <c r="AA2428" s="1411">
        <v>1.95373744712668E-2</v>
      </c>
    </row>
    <row r="2429" spans="19:27" x14ac:dyDescent="0.2">
      <c r="S2429" s="399"/>
      <c r="T2429" s="1401"/>
      <c r="W2429" s="864" t="str">
        <f t="shared" si="47"/>
        <v>1w</v>
      </c>
      <c r="X2429" s="1405">
        <f>_xll.qlCalendarAdvance(Calendar,X2428,W2429,"f",FALSE)</f>
        <v>56227</v>
      </c>
      <c r="Y2429" s="1404">
        <f>_xll.qlCalendarAdvance(Calendar,X2429,NDays&amp;"D")</f>
        <v>56227</v>
      </c>
      <c r="Z2429" s="1403">
        <v>1.9571699168902165E-2</v>
      </c>
      <c r="AA2429" s="1411">
        <v>1.9535645327631856E-2</v>
      </c>
    </row>
    <row r="2430" spans="19:27" x14ac:dyDescent="0.2">
      <c r="S2430" s="399"/>
      <c r="T2430" s="1401"/>
      <c r="W2430" s="864" t="str">
        <f t="shared" si="47"/>
        <v>1w</v>
      </c>
      <c r="X2430" s="1405">
        <f>_xll.qlCalendarAdvance(Calendar,X2429,W2430,"f",FALSE)</f>
        <v>56234</v>
      </c>
      <c r="Y2430" s="1404">
        <f>_xll.qlCalendarAdvance(Calendar,X2430,NDays&amp;"D")</f>
        <v>56234</v>
      </c>
      <c r="Z2430" s="1403">
        <v>1.9570082489406223E-2</v>
      </c>
      <c r="AA2430" s="1411">
        <v>1.9533932513930985E-2</v>
      </c>
    </row>
    <row r="2431" spans="19:27" x14ac:dyDescent="0.2">
      <c r="S2431" s="399"/>
      <c r="T2431" s="1401"/>
      <c r="W2431" s="864" t="str">
        <f t="shared" si="47"/>
        <v>1w</v>
      </c>
      <c r="X2431" s="1405">
        <f>_xll.qlCalendarAdvance(Calendar,X2430,W2431,"f",FALSE)</f>
        <v>56241</v>
      </c>
      <c r="Y2431" s="1404">
        <f>_xll.qlCalendarAdvance(Calendar,X2431,NDays&amp;"D")</f>
        <v>56241</v>
      </c>
      <c r="Z2431" s="1403">
        <v>1.9568482218476353E-2</v>
      </c>
      <c r="AA2431" s="1411">
        <v>1.9532236030164185E-2</v>
      </c>
    </row>
    <row r="2432" spans="19:27" x14ac:dyDescent="0.2">
      <c r="S2432" s="399"/>
      <c r="T2432" s="1401"/>
      <c r="W2432" s="864" t="str">
        <f t="shared" si="47"/>
        <v>1w</v>
      </c>
      <c r="X2432" s="1405">
        <f>_xll.qlCalendarAdvance(Calendar,X2431,W2432,"f",FALSE)</f>
        <v>56248</v>
      </c>
      <c r="Y2432" s="1404">
        <f>_xll.qlCalendarAdvance(Calendar,X2432,NDays&amp;"D")</f>
        <v>56248</v>
      </c>
      <c r="Z2432" s="1403">
        <v>1.9567312008890256E-2</v>
      </c>
      <c r="AA2432" s="1411">
        <v>1.9530555876655642E-2</v>
      </c>
    </row>
    <row r="2433" spans="19:27" x14ac:dyDescent="0.2">
      <c r="S2433" s="399"/>
      <c r="T2433" s="1401"/>
      <c r="W2433" s="864" t="str">
        <f t="shared" si="47"/>
        <v>1w</v>
      </c>
      <c r="X2433" s="1405">
        <f>_xll.qlCalendarAdvance(Calendar,X2432,W2433,"f",FALSE)</f>
        <v>56255</v>
      </c>
      <c r="Y2433" s="1404">
        <f>_xll.qlCalendarAdvance(Calendar,X2433,NDays&amp;"D")</f>
        <v>56255</v>
      </c>
      <c r="Z2433" s="1403">
        <v>1.9565330902242797E-2</v>
      </c>
      <c r="AA2433" s="1411">
        <v>1.952889205308117E-2</v>
      </c>
    </row>
    <row r="2434" spans="19:27" x14ac:dyDescent="0.2">
      <c r="S2434" s="399"/>
      <c r="T2434" s="1401"/>
      <c r="W2434" s="864" t="str">
        <f t="shared" si="47"/>
        <v>1w</v>
      </c>
      <c r="X2434" s="1405">
        <f>_xll.qlCalendarAdvance(Calendar,X2433,W2434,"f",FALSE)</f>
        <v>56262</v>
      </c>
      <c r="Y2434" s="1404">
        <f>_xll.qlCalendarAdvance(Calendar,X2434,NDays&amp;"D")</f>
        <v>56262</v>
      </c>
      <c r="Z2434" s="1403">
        <v>1.9563779856901289E-2</v>
      </c>
      <c r="AA2434" s="1411">
        <v>1.9527244559359724E-2</v>
      </c>
    </row>
    <row r="2435" spans="19:27" x14ac:dyDescent="0.2">
      <c r="S2435" s="399"/>
      <c r="T2435" s="1401"/>
      <c r="W2435" s="864" t="str">
        <f t="shared" si="47"/>
        <v>1w</v>
      </c>
      <c r="X2435" s="1405">
        <f>_xll.qlCalendarAdvance(Calendar,X2434,W2435,"f",FALSE)</f>
        <v>56269</v>
      </c>
      <c r="Y2435" s="1404">
        <f>_xll.qlCalendarAdvance(Calendar,X2435,NDays&amp;"D")</f>
        <v>56269</v>
      </c>
      <c r="Z2435" s="1403">
        <v>1.9562245220051112E-2</v>
      </c>
      <c r="AA2435" s="1411">
        <v>1.9525613395815489E-2</v>
      </c>
    </row>
    <row r="2436" spans="19:27" x14ac:dyDescent="0.2">
      <c r="S2436" s="399"/>
      <c r="T2436" s="1401"/>
      <c r="W2436" s="864" t="str">
        <f t="shared" si="47"/>
        <v>1w</v>
      </c>
      <c r="X2436" s="1405">
        <f>_xll.qlCalendarAdvance(Calendar,X2435,W2436,"f",FALSE)</f>
        <v>56276</v>
      </c>
      <c r="Y2436" s="1404">
        <f>_xll.qlCalendarAdvance(Calendar,X2436,NDays&amp;"D")</f>
        <v>56276</v>
      </c>
      <c r="Z2436" s="1403">
        <v>1.9560726991674254E-2</v>
      </c>
      <c r="AA2436" s="1411">
        <v>1.9523998562286371E-2</v>
      </c>
    </row>
    <row r="2437" spans="19:27" x14ac:dyDescent="0.2">
      <c r="S2437" s="399"/>
      <c r="T2437" s="1401"/>
      <c r="W2437" s="864" t="str">
        <f t="shared" si="47"/>
        <v>1w</v>
      </c>
      <c r="X2437" s="1405">
        <f>_xll.qlCalendarAdvance(Calendar,X2436,W2437,"f",FALSE)</f>
        <v>56283</v>
      </c>
      <c r="Y2437" s="1404">
        <f>_xll.qlCalendarAdvance(Calendar,X2437,NDays&amp;"D")</f>
        <v>56283</v>
      </c>
      <c r="Z2437" s="1403">
        <v>1.9559644274742233E-2</v>
      </c>
      <c r="AA2437" s="1411">
        <v>1.9522400058772371E-2</v>
      </c>
    </row>
    <row r="2438" spans="19:27" x14ac:dyDescent="0.2">
      <c r="S2438" s="399"/>
      <c r="T2438" s="1401"/>
      <c r="W2438" s="864" t="str">
        <f t="shared" si="47"/>
        <v>1w</v>
      </c>
      <c r="X2438" s="1405">
        <f>_xll.qlCalendarAdvance(Calendar,X2437,W2438,"f",FALSE)</f>
        <v>56290</v>
      </c>
      <c r="Y2438" s="1404">
        <f>_xll.qlCalendarAdvance(Calendar,X2438,NDays&amp;"D")</f>
        <v>56290</v>
      </c>
      <c r="Z2438" s="1403">
        <v>1.9557739760263058E-2</v>
      </c>
      <c r="AA2438" s="1411">
        <v>1.9520817885192443E-2</v>
      </c>
    </row>
    <row r="2439" spans="19:27" x14ac:dyDescent="0.2">
      <c r="S2439" s="399"/>
      <c r="T2439" s="1401"/>
      <c r="W2439" s="864" t="str">
        <f t="shared" si="47"/>
        <v>1w</v>
      </c>
      <c r="X2439" s="1405">
        <f>_xll.qlCalendarAdvance(Calendar,X2438,W2439,"f",FALSE)</f>
        <v>56297</v>
      </c>
      <c r="Y2439" s="1404">
        <f>_xll.qlCalendarAdvance(Calendar,X2439,NDays&amp;"D")</f>
        <v>56297</v>
      </c>
      <c r="Z2439" s="1403">
        <v>1.9556270757194499E-2</v>
      </c>
      <c r="AA2439" s="1411">
        <v>1.9519252041708679E-2</v>
      </c>
    </row>
    <row r="2440" spans="19:27" x14ac:dyDescent="0.2">
      <c r="S2440" s="399"/>
      <c r="T2440" s="1401"/>
      <c r="W2440" s="864" t="str">
        <f t="shared" si="47"/>
        <v>1w</v>
      </c>
      <c r="X2440" s="1405">
        <f>_xll.qlCalendarAdvance(Calendar,X2439,W2440,"f",FALSE)</f>
        <v>56304</v>
      </c>
      <c r="Y2440" s="1404">
        <f>_xll.qlCalendarAdvance(Calendar,X2440,NDays&amp;"D")</f>
        <v>56304</v>
      </c>
      <c r="Z2440" s="1403">
        <v>1.9555240546221514E-2</v>
      </c>
      <c r="AA2440" s="1411">
        <v>1.9517702528158987E-2</v>
      </c>
    </row>
    <row r="2441" spans="19:27" x14ac:dyDescent="0.2">
      <c r="S2441" s="399"/>
      <c r="T2441" s="1401"/>
      <c r="W2441" s="864" t="str">
        <f t="shared" si="47"/>
        <v>1w</v>
      </c>
      <c r="X2441" s="1405">
        <f>_xll.qlCalendarAdvance(Calendar,X2440,W2441,"f",FALSE)</f>
        <v>56311</v>
      </c>
      <c r="Y2441" s="1404">
        <f>_xll.qlCalendarAdvance(Calendar,X2441,NDays&amp;"D")</f>
        <v>56311</v>
      </c>
      <c r="Z2441" s="1403">
        <v>1.9554229053937347E-2</v>
      </c>
      <c r="AA2441" s="1411">
        <v>1.9516169344705458E-2</v>
      </c>
    </row>
    <row r="2442" spans="19:27" x14ac:dyDescent="0.2">
      <c r="S2442" s="399"/>
      <c r="T2442" s="1401"/>
      <c r="W2442" s="864" t="str">
        <f t="shared" si="47"/>
        <v>1w</v>
      </c>
      <c r="X2442" s="1405">
        <f>_xll.qlCalendarAdvance(Calendar,X2441,W2442,"f",FALSE)</f>
        <v>56318</v>
      </c>
      <c r="Y2442" s="1404">
        <f>_xll.qlCalendarAdvance(Calendar,X2442,NDays&amp;"D")</f>
        <v>56318</v>
      </c>
      <c r="Z2442" s="1403">
        <v>1.9552811468564805E-2</v>
      </c>
      <c r="AA2442" s="1411">
        <v>1.9514652491186002E-2</v>
      </c>
    </row>
    <row r="2443" spans="19:27" x14ac:dyDescent="0.2">
      <c r="S2443" s="399"/>
      <c r="T2443" s="1401"/>
      <c r="W2443" s="864" t="str">
        <f t="shared" si="47"/>
        <v>1w</v>
      </c>
      <c r="X2443" s="1405">
        <f>_xll.qlCalendarAdvance(Calendar,X2442,W2443,"f",FALSE)</f>
        <v>56325</v>
      </c>
      <c r="Y2443" s="1404">
        <f>_xll.qlCalendarAdvance(Calendar,X2443,NDays&amp;"D")</f>
        <v>56325</v>
      </c>
      <c r="Z2443" s="1403">
        <v>1.9551410293302249E-2</v>
      </c>
      <c r="AA2443" s="1411">
        <v>1.951315196776271E-2</v>
      </c>
    </row>
    <row r="2444" spans="19:27" x14ac:dyDescent="0.2">
      <c r="S2444" s="399"/>
      <c r="T2444" s="1401"/>
      <c r="W2444" s="864" t="str">
        <f t="shared" si="47"/>
        <v>1w</v>
      </c>
      <c r="X2444" s="1405">
        <f>_xll.qlCalendarAdvance(Calendar,X2443,W2444,"f",FALSE)</f>
        <v>56332</v>
      </c>
      <c r="Y2444" s="1404">
        <f>_xll.qlCalendarAdvance(Calendar,X2444,NDays&amp;"D")</f>
        <v>56332</v>
      </c>
      <c r="Z2444" s="1403">
        <v>1.9550025528133824E-2</v>
      </c>
      <c r="AA2444" s="1411">
        <v>1.9511667774354535E-2</v>
      </c>
    </row>
    <row r="2445" spans="19:27" x14ac:dyDescent="0.2">
      <c r="S2445" s="399"/>
      <c r="T2445" s="1401"/>
      <c r="W2445" s="864" t="str">
        <f t="shared" si="47"/>
        <v>1w</v>
      </c>
      <c r="X2445" s="1405">
        <f>_xll.qlCalendarAdvance(Calendar,X2444,W2445,"f",FALSE)</f>
        <v>56339</v>
      </c>
      <c r="Y2445" s="1404">
        <f>_xll.qlCalendarAdvance(Calendar,X2445,NDays&amp;"D")</f>
        <v>56339</v>
      </c>
      <c r="Z2445" s="1403">
        <v>1.954822918375021E-2</v>
      </c>
      <c r="AA2445" s="1411">
        <v>1.9510199910799386E-2</v>
      </c>
    </row>
    <row r="2446" spans="19:27" x14ac:dyDescent="0.2">
      <c r="S2446" s="399"/>
      <c r="T2446" s="1401"/>
      <c r="W2446" s="864" t="str">
        <f t="shared" si="47"/>
        <v>1w</v>
      </c>
      <c r="X2446" s="1405">
        <f>_xll.qlCalendarAdvance(Calendar,X2445,W2446,"f",FALSE)</f>
        <v>56346</v>
      </c>
      <c r="Y2446" s="1404">
        <f>_xll.qlCalendarAdvance(Calendar,X2446,NDays&amp;"D")</f>
        <v>56346</v>
      </c>
      <c r="Z2446" s="1403">
        <v>1.9546876138860064E-2</v>
      </c>
      <c r="AA2446" s="1411">
        <v>1.9508748377421448E-2</v>
      </c>
    </row>
    <row r="2447" spans="19:27" x14ac:dyDescent="0.2">
      <c r="S2447" s="399"/>
      <c r="T2447" s="1401"/>
      <c r="W2447" s="864" t="str">
        <f t="shared" si="47"/>
        <v>1w</v>
      </c>
      <c r="X2447" s="1405">
        <f>_xll.qlCalendarAdvance(Calendar,X2446,W2447,"f",FALSE)</f>
        <v>56353</v>
      </c>
      <c r="Y2447" s="1404">
        <f>_xll.qlCalendarAdvance(Calendar,X2447,NDays&amp;"D")</f>
        <v>56353</v>
      </c>
      <c r="Z2447" s="1403">
        <v>1.9545539503133407E-2</v>
      </c>
      <c r="AA2447" s="1411">
        <v>1.9507313174139673E-2</v>
      </c>
    </row>
    <row r="2448" spans="19:27" x14ac:dyDescent="0.2">
      <c r="S2448" s="399"/>
      <c r="T2448" s="1401"/>
      <c r="W2448" s="864" t="str">
        <f t="shared" si="47"/>
        <v>1w</v>
      </c>
      <c r="X2448" s="1405">
        <f>_xll.qlCalendarAdvance(Calendar,X2447,W2448,"f",FALSE)</f>
        <v>56360</v>
      </c>
      <c r="Y2448" s="1404">
        <f>_xll.qlCalendarAdvance(Calendar,X2448,NDays&amp;"D")</f>
        <v>56360</v>
      </c>
      <c r="Z2448" s="1403">
        <v>1.9544219276550649E-2</v>
      </c>
      <c r="AA2448" s="1411">
        <v>1.9505894300710924E-2</v>
      </c>
    </row>
    <row r="2449" spans="19:27" x14ac:dyDescent="0.2">
      <c r="S2449" s="399"/>
      <c r="T2449" s="1401"/>
      <c r="W2449" s="864" t="str">
        <f t="shared" si="47"/>
        <v>1w</v>
      </c>
      <c r="X2449" s="1405">
        <f>_xll.qlCalendarAdvance(Calendar,X2448,W2449,"f",FALSE)</f>
        <v>56367</v>
      </c>
      <c r="Y2449" s="1404">
        <f>_xll.qlCalendarAdvance(Calendar,X2449,NDays&amp;"D")</f>
        <v>56367</v>
      </c>
      <c r="Z2449" s="1403">
        <v>1.954291545909843E-2</v>
      </c>
      <c r="AA2449" s="1411">
        <v>1.9504491757297293E-2</v>
      </c>
    </row>
    <row r="2450" spans="19:27" x14ac:dyDescent="0.2">
      <c r="S2450" s="399"/>
      <c r="T2450" s="1401"/>
      <c r="W2450" s="864" t="str">
        <f t="shared" si="47"/>
        <v>1w</v>
      </c>
      <c r="X2450" s="1405">
        <f>_xll.qlCalendarAdvance(Calendar,X2449,W2450,"f",FALSE)</f>
        <v>56374</v>
      </c>
      <c r="Y2450" s="1404">
        <f>_xll.qlCalendarAdvance(Calendar,X2450,NDays&amp;"D")</f>
        <v>56374</v>
      </c>
      <c r="Z2450" s="1403">
        <v>1.9542061548142392E-2</v>
      </c>
      <c r="AA2450" s="1411">
        <v>1.9503105543979826E-2</v>
      </c>
    </row>
    <row r="2451" spans="19:27" x14ac:dyDescent="0.2">
      <c r="S2451" s="399"/>
      <c r="T2451" s="1401"/>
      <c r="W2451" s="864" t="str">
        <f t="shared" si="47"/>
        <v>1w</v>
      </c>
      <c r="X2451" s="1405">
        <f>_xll.qlCalendarAdvance(Calendar,X2450,W2451,"f",FALSE)</f>
        <v>56381</v>
      </c>
      <c r="Y2451" s="1404">
        <f>_xll.qlCalendarAdvance(Calendar,X2451,NDays&amp;"D")</f>
        <v>56381</v>
      </c>
      <c r="Z2451" s="1403">
        <v>1.9540791653160684E-2</v>
      </c>
      <c r="AA2451" s="1411">
        <v>1.9501735660677477E-2</v>
      </c>
    </row>
    <row r="2452" spans="19:27" x14ac:dyDescent="0.2">
      <c r="S2452" s="399"/>
      <c r="T2452" s="1401"/>
      <c r="W2452" s="864" t="str">
        <f t="shared" si="47"/>
        <v>1w</v>
      </c>
      <c r="X2452" s="1405">
        <f>_xll.qlCalendarAdvance(Calendar,X2451,W2452,"f",FALSE)</f>
        <v>56388</v>
      </c>
      <c r="Y2452" s="1404">
        <f>_xll.qlCalendarAdvance(Calendar,X2452,NDays&amp;"D")</f>
        <v>56388</v>
      </c>
      <c r="Z2452" s="1403">
        <v>1.9539538168141846E-2</v>
      </c>
      <c r="AA2452" s="1411">
        <v>1.9500382107390246E-2</v>
      </c>
    </row>
    <row r="2453" spans="19:27" x14ac:dyDescent="0.2">
      <c r="S2453" s="399"/>
      <c r="T2453" s="1401"/>
      <c r="W2453" s="864" t="str">
        <f t="shared" si="47"/>
        <v>1w</v>
      </c>
      <c r="X2453" s="1405">
        <f>_xll.qlCalendarAdvance(Calendar,X2452,W2453,"f",FALSE)</f>
        <v>56395</v>
      </c>
      <c r="Y2453" s="1404">
        <f>_xll.qlCalendarAdvance(Calendar,X2453,NDays&amp;"D")</f>
        <v>56395</v>
      </c>
      <c r="Z2453" s="1403">
        <v>1.9538301093069144E-2</v>
      </c>
      <c r="AA2453" s="1411">
        <v>1.9499044884037087E-2</v>
      </c>
    </row>
    <row r="2454" spans="19:27" x14ac:dyDescent="0.2">
      <c r="S2454" s="399"/>
      <c r="T2454" s="1401"/>
      <c r="W2454" s="864" t="str">
        <f t="shared" si="47"/>
        <v>1w</v>
      </c>
      <c r="X2454" s="1405">
        <f>_xll.qlCalendarAdvance(Calendar,X2453,W2454,"f",FALSE)</f>
        <v>56402</v>
      </c>
      <c r="Y2454" s="1404">
        <f>_xll.qlCalendarAdvance(Calendar,X2454,NDays&amp;"D")</f>
        <v>56402</v>
      </c>
      <c r="Z2454" s="1403">
        <v>1.9537080427928472E-2</v>
      </c>
      <c r="AA2454" s="1411">
        <v>1.9497723990780091E-2</v>
      </c>
    </row>
    <row r="2455" spans="19:27" x14ac:dyDescent="0.2">
      <c r="S2455" s="399"/>
      <c r="T2455" s="1401"/>
      <c r="W2455" s="864" t="str">
        <f t="shared" si="47"/>
        <v>1w</v>
      </c>
      <c r="X2455" s="1405">
        <f>_xll.qlCalendarAdvance(Calendar,X2454,W2455,"f",FALSE)</f>
        <v>56409</v>
      </c>
      <c r="Y2455" s="1404">
        <f>_xll.qlCalendarAdvance(Calendar,X2455,NDays&amp;"D")</f>
        <v>56409</v>
      </c>
      <c r="Z2455" s="1403">
        <v>1.9535876172703984E-2</v>
      </c>
      <c r="AA2455" s="1411">
        <v>1.9496419427457168E-2</v>
      </c>
    </row>
    <row r="2456" spans="19:27" x14ac:dyDescent="0.2">
      <c r="S2456" s="399"/>
      <c r="T2456" s="1401"/>
      <c r="W2456" s="864" t="str">
        <f t="shared" si="47"/>
        <v>1w</v>
      </c>
      <c r="X2456" s="1405">
        <f>_xll.qlCalendarAdvance(Calendar,X2455,W2456,"f",FALSE)</f>
        <v>56416</v>
      </c>
      <c r="Y2456" s="1404">
        <f>_xll.qlCalendarAdvance(Calendar,X2456,NDays&amp;"D")</f>
        <v>56416</v>
      </c>
      <c r="Z2456" s="1403">
        <v>1.9534688327381578E-2</v>
      </c>
      <c r="AA2456" s="1411">
        <v>1.9495131194149362E-2</v>
      </c>
    </row>
    <row r="2457" spans="19:27" x14ac:dyDescent="0.2">
      <c r="S2457" s="399"/>
      <c r="T2457" s="1401"/>
      <c r="W2457" s="864" t="str">
        <f t="shared" si="47"/>
        <v>1w</v>
      </c>
      <c r="X2457" s="1405">
        <f>_xll.qlCalendarAdvance(Calendar,X2456,W2457,"f",FALSE)</f>
        <v>56423</v>
      </c>
      <c r="Y2457" s="1404">
        <f>_xll.qlCalendarAdvance(Calendar,X2457,NDays&amp;"D")</f>
        <v>56423</v>
      </c>
      <c r="Z2457" s="1403">
        <v>1.9533516891946281E-2</v>
      </c>
      <c r="AA2457" s="1411">
        <v>1.9493859290937721E-2</v>
      </c>
    </row>
    <row r="2458" spans="19:27" x14ac:dyDescent="0.2">
      <c r="S2458" s="399"/>
      <c r="T2458" s="1401"/>
      <c r="W2458" s="864" t="str">
        <f t="shared" ref="W2458:W2521" si="48">W2457</f>
        <v>1w</v>
      </c>
      <c r="X2458" s="1405">
        <f>_xll.qlCalendarAdvance(Calendar,X2457,W2458,"f",FALSE)</f>
        <v>56430</v>
      </c>
      <c r="Y2458" s="1404">
        <f>_xll.qlCalendarAdvance(Calendar,X2458,NDays&amp;"D")</f>
        <v>56430</v>
      </c>
      <c r="Z2458" s="1403">
        <v>1.9532361866382235E-2</v>
      </c>
      <c r="AA2458" s="1411">
        <v>1.9492603717660151E-2</v>
      </c>
    </row>
    <row r="2459" spans="19:27" x14ac:dyDescent="0.2">
      <c r="S2459" s="399"/>
      <c r="T2459" s="1401"/>
      <c r="W2459" s="864" t="str">
        <f t="shared" si="48"/>
        <v>1w</v>
      </c>
      <c r="X2459" s="1405">
        <f>_xll.qlCalendarAdvance(Calendar,X2458,W2459,"f",FALSE)</f>
        <v>56437</v>
      </c>
      <c r="Y2459" s="1404">
        <f>_xll.qlCalendarAdvance(Calendar,X2459,NDays&amp;"D")</f>
        <v>56437</v>
      </c>
      <c r="Z2459" s="1403">
        <v>1.9531223250677989E-2</v>
      </c>
      <c r="AA2459" s="1411">
        <v>1.9491364474559791E-2</v>
      </c>
    </row>
    <row r="2460" spans="19:27" x14ac:dyDescent="0.2">
      <c r="S2460" s="399"/>
      <c r="T2460" s="1401"/>
      <c r="W2460" s="864" t="str">
        <f t="shared" si="48"/>
        <v>1w</v>
      </c>
      <c r="X2460" s="1405">
        <f>_xll.qlCalendarAdvance(Calendar,X2459,W2460,"f",FALSE)</f>
        <v>56444</v>
      </c>
      <c r="Y2460" s="1404">
        <f>_xll.qlCalendarAdvance(Calendar,X2460,NDays&amp;"D")</f>
        <v>56444</v>
      </c>
      <c r="Z2460" s="1403">
        <v>1.9530101044815926E-2</v>
      </c>
      <c r="AA2460" s="1411">
        <v>1.9490141561231411E-2</v>
      </c>
    </row>
    <row r="2461" spans="19:27" x14ac:dyDescent="0.2">
      <c r="S2461" s="399"/>
      <c r="T2461" s="1401"/>
      <c r="W2461" s="864" t="str">
        <f t="shared" si="48"/>
        <v>1w</v>
      </c>
      <c r="X2461" s="1405">
        <f>_xll.qlCalendarAdvance(Calendar,X2460,W2461,"f",FALSE)</f>
        <v>56451</v>
      </c>
      <c r="Y2461" s="1404">
        <f>_xll.qlCalendarAdvance(Calendar,X2461,NDays&amp;"D")</f>
        <v>56451</v>
      </c>
      <c r="Z2461" s="1403">
        <v>1.9528995248785468E-2</v>
      </c>
      <c r="AA2461" s="1411">
        <v>1.9488934977999195E-2</v>
      </c>
    </row>
    <row r="2462" spans="19:27" x14ac:dyDescent="0.2">
      <c r="S2462" s="399"/>
      <c r="T2462" s="1401"/>
      <c r="W2462" s="864" t="str">
        <f t="shared" si="48"/>
        <v>1w</v>
      </c>
      <c r="X2462" s="1405">
        <f>_xll.qlCalendarAdvance(Calendar,X2461,W2462,"f",FALSE)</f>
        <v>56458</v>
      </c>
      <c r="Y2462" s="1404">
        <f>_xll.qlCalendarAdvance(Calendar,X2462,NDays&amp;"D")</f>
        <v>56458</v>
      </c>
      <c r="Z2462" s="1403">
        <v>1.9527905862571648E-2</v>
      </c>
      <c r="AA2462" s="1411">
        <v>1.9487744724863143E-2</v>
      </c>
    </row>
    <row r="2463" spans="19:27" x14ac:dyDescent="0.2">
      <c r="S2463" s="399"/>
      <c r="T2463" s="1401"/>
      <c r="W2463" s="864" t="str">
        <f t="shared" si="48"/>
        <v>1w</v>
      </c>
      <c r="X2463" s="1405">
        <f>_xll.qlCalendarAdvance(Calendar,X2462,W2463,"f",FALSE)</f>
        <v>56465</v>
      </c>
      <c r="Y2463" s="1404">
        <f>_xll.qlCalendarAdvance(Calendar,X2463,NDays&amp;"D")</f>
        <v>56465</v>
      </c>
      <c r="Z2463" s="1403">
        <v>1.9526832886162127E-2</v>
      </c>
      <c r="AA2463" s="1411">
        <v>1.9486570801661163E-2</v>
      </c>
    </row>
    <row r="2464" spans="19:27" x14ac:dyDescent="0.2">
      <c r="S2464" s="399"/>
      <c r="T2464" s="1401"/>
      <c r="W2464" s="864" t="str">
        <f t="shared" si="48"/>
        <v>1w</v>
      </c>
      <c r="X2464" s="1405">
        <f>_xll.qlCalendarAdvance(Calendar,X2463,W2464,"f",FALSE)</f>
        <v>56472</v>
      </c>
      <c r="Y2464" s="1404">
        <f>_xll.qlCalendarAdvance(Calendar,X2464,NDays&amp;"D")</f>
        <v>56472</v>
      </c>
      <c r="Z2464" s="1403">
        <v>1.9525776319541048E-2</v>
      </c>
      <c r="AA2464" s="1411">
        <v>1.94854132084743E-2</v>
      </c>
    </row>
    <row r="2465" spans="19:27" x14ac:dyDescent="0.2">
      <c r="S2465" s="399"/>
      <c r="T2465" s="1401"/>
      <c r="W2465" s="864" t="str">
        <f t="shared" si="48"/>
        <v>1w</v>
      </c>
      <c r="X2465" s="1405">
        <f>_xll.qlCalendarAdvance(Calendar,X2464,W2465,"f",FALSE)</f>
        <v>56479</v>
      </c>
      <c r="Y2465" s="1404">
        <f>_xll.qlCalendarAdvance(Calendar,X2465,NDays&amp;"D")</f>
        <v>56479</v>
      </c>
      <c r="Z2465" s="1403">
        <v>1.9524736162697842E-2</v>
      </c>
      <c r="AA2465" s="1411">
        <v>1.9484271945383602E-2</v>
      </c>
    </row>
    <row r="2466" spans="19:27" x14ac:dyDescent="0.2">
      <c r="S2466" s="399"/>
      <c r="T2466" s="1401"/>
      <c r="W2466" s="864" t="str">
        <f t="shared" si="48"/>
        <v>1w</v>
      </c>
      <c r="X2466" s="1405">
        <f>_xll.qlCalendarAdvance(Calendar,X2465,W2466,"f",FALSE)</f>
        <v>56486</v>
      </c>
      <c r="Y2466" s="1404">
        <f>_xll.qlCalendarAdvance(Calendar,X2466,NDays&amp;"D")</f>
        <v>56486</v>
      </c>
      <c r="Z2466" s="1403">
        <v>1.9523712415618413E-2</v>
      </c>
      <c r="AA2466" s="1411">
        <v>1.9483147012226976E-2</v>
      </c>
    </row>
    <row r="2467" spans="19:27" x14ac:dyDescent="0.2">
      <c r="S2467" s="399"/>
      <c r="T2467" s="1401"/>
      <c r="W2467" s="864" t="str">
        <f t="shared" si="48"/>
        <v>1w</v>
      </c>
      <c r="X2467" s="1405">
        <f>_xll.qlCalendarAdvance(Calendar,X2466,W2467,"f",FALSE)</f>
        <v>56493</v>
      </c>
      <c r="Y2467" s="1404">
        <f>_xll.qlCalendarAdvance(Calendar,X2467,NDays&amp;"D")</f>
        <v>56493</v>
      </c>
      <c r="Z2467" s="1403">
        <v>1.9522252688997991E-2</v>
      </c>
      <c r="AA2467" s="1411">
        <v>1.9482038409004421E-2</v>
      </c>
    </row>
    <row r="2468" spans="19:27" x14ac:dyDescent="0.2">
      <c r="S2468" s="399"/>
      <c r="T2468" s="1401"/>
      <c r="W2468" s="864" t="str">
        <f t="shared" si="48"/>
        <v>1w</v>
      </c>
      <c r="X2468" s="1405">
        <f>_xll.qlCalendarAdvance(Calendar,X2467,W2468,"f",FALSE)</f>
        <v>56500</v>
      </c>
      <c r="Y2468" s="1404">
        <f>_xll.qlCalendarAdvance(Calendar,X2468,NDays&amp;"D")</f>
        <v>56500</v>
      </c>
      <c r="Z2468" s="1403">
        <v>1.9521260642217868E-2</v>
      </c>
      <c r="AA2468" s="1411">
        <v>1.9480946135959076E-2</v>
      </c>
    </row>
    <row r="2469" spans="19:27" x14ac:dyDescent="0.2">
      <c r="S2469" s="399"/>
      <c r="T2469" s="1401"/>
      <c r="W2469" s="864" t="str">
        <f t="shared" si="48"/>
        <v>1w</v>
      </c>
      <c r="X2469" s="1405">
        <f>_xll.qlCalendarAdvance(Calendar,X2468,W2469,"f",FALSE)</f>
        <v>56507</v>
      </c>
      <c r="Y2469" s="1404">
        <f>_xll.qlCalendarAdvance(Calendar,X2469,NDays&amp;"D")</f>
        <v>56507</v>
      </c>
      <c r="Z2469" s="1403">
        <v>1.952028500428685E-2</v>
      </c>
      <c r="AA2469" s="1411">
        <v>1.947987019292885E-2</v>
      </c>
    </row>
    <row r="2470" spans="19:27" x14ac:dyDescent="0.2">
      <c r="S2470" s="399"/>
      <c r="T2470" s="1401"/>
      <c r="W2470" s="864" t="str">
        <f t="shared" si="48"/>
        <v>1w</v>
      </c>
      <c r="X2470" s="1405">
        <f>_xll.qlCalendarAdvance(Calendar,X2469,W2470,"f",FALSE)</f>
        <v>56514</v>
      </c>
      <c r="Y2470" s="1404">
        <f>_xll.qlCalendarAdvance(Calendar,X2470,NDays&amp;"D")</f>
        <v>56514</v>
      </c>
      <c r="Z2470" s="1403">
        <v>1.9519325775193358E-2</v>
      </c>
      <c r="AA2470" s="1411">
        <v>1.9478810579751649E-2</v>
      </c>
    </row>
    <row r="2471" spans="19:27" x14ac:dyDescent="0.2">
      <c r="S2471" s="399"/>
      <c r="T2471" s="1401"/>
      <c r="W2471" s="864" t="str">
        <f t="shared" si="48"/>
        <v>1w</v>
      </c>
      <c r="X2471" s="1405">
        <f>_xll.qlCalendarAdvance(Calendar,X2470,W2471,"f",FALSE)</f>
        <v>56521</v>
      </c>
      <c r="Y2471" s="1404">
        <f>_xll.qlCalendarAdvance(Calendar,X2471,NDays&amp;"D")</f>
        <v>56521</v>
      </c>
      <c r="Z2471" s="1403">
        <v>1.9518382954924918E-2</v>
      </c>
      <c r="AA2471" s="1411">
        <v>1.9477767296589565E-2</v>
      </c>
    </row>
    <row r="2472" spans="19:27" x14ac:dyDescent="0.2">
      <c r="S2472" s="399"/>
      <c r="T2472" s="1401"/>
      <c r="W2472" s="864" t="str">
        <f t="shared" si="48"/>
        <v>1w</v>
      </c>
      <c r="X2472" s="1405">
        <f>_xll.qlCalendarAdvance(Calendar,X2471,W2472,"f",FALSE)</f>
        <v>56528</v>
      </c>
      <c r="Y2472" s="1404">
        <f>_xll.qlCalendarAdvance(Calendar,X2472,NDays&amp;"D")</f>
        <v>56528</v>
      </c>
      <c r="Z2472" s="1403">
        <v>1.9517914537493155E-2</v>
      </c>
      <c r="AA2472" s="1411">
        <v>1.9476740343604693E-2</v>
      </c>
    </row>
    <row r="2473" spans="19:27" x14ac:dyDescent="0.2">
      <c r="S2473" s="399"/>
      <c r="T2473" s="1401"/>
      <c r="W2473" s="864" t="str">
        <f t="shared" si="48"/>
        <v>1w</v>
      </c>
      <c r="X2473" s="1405">
        <f>_xll.qlCalendarAdvance(Calendar,X2472,W2473,"f",FALSE)</f>
        <v>56535</v>
      </c>
      <c r="Y2473" s="1404">
        <f>_xll.qlCalendarAdvance(Calendar,X2473,NDays&amp;"D")</f>
        <v>56535</v>
      </c>
      <c r="Z2473" s="1403">
        <v>1.9517005658420128E-2</v>
      </c>
      <c r="AA2473" s="1411">
        <v>1.9475729720472845E-2</v>
      </c>
    </row>
    <row r="2474" spans="19:27" x14ac:dyDescent="0.2">
      <c r="S2474" s="399"/>
      <c r="T2474" s="1401"/>
      <c r="W2474" s="864" t="str">
        <f t="shared" si="48"/>
        <v>1w</v>
      </c>
      <c r="X2474" s="1405">
        <f>_xll.qlCalendarAdvance(Calendar,X2473,W2474,"f",FALSE)</f>
        <v>56542</v>
      </c>
      <c r="Y2474" s="1404">
        <f>_xll.qlCalendarAdvance(Calendar,X2474,NDays&amp;"D")</f>
        <v>56542</v>
      </c>
      <c r="Z2474" s="1403">
        <v>1.9516113189014851E-2</v>
      </c>
      <c r="AA2474" s="1411">
        <v>1.9474735427356116E-2</v>
      </c>
    </row>
    <row r="2475" spans="19:27" x14ac:dyDescent="0.2">
      <c r="S2475" s="399"/>
      <c r="T2475" s="1401"/>
      <c r="W2475" s="864" t="str">
        <f t="shared" si="48"/>
        <v>1w</v>
      </c>
      <c r="X2475" s="1405">
        <f>_xll.qlCalendarAdvance(Calendar,X2474,W2475,"f",FALSE)</f>
        <v>56549</v>
      </c>
      <c r="Y2475" s="1404">
        <f>_xll.qlCalendarAdvance(Calendar,X2475,NDays&amp;"D")</f>
        <v>56549</v>
      </c>
      <c r="Z2475" s="1403">
        <v>1.9515237129268524E-2</v>
      </c>
      <c r="AA2475" s="1411">
        <v>1.947375746433555E-2</v>
      </c>
    </row>
    <row r="2476" spans="19:27" x14ac:dyDescent="0.2">
      <c r="S2476" s="399"/>
      <c r="T2476" s="1401"/>
      <c r="W2476" s="864" t="str">
        <f t="shared" si="48"/>
        <v>1w</v>
      </c>
      <c r="X2476" s="1405">
        <f>_xll.qlCalendarAdvance(Calendar,X2475,W2476,"f",FALSE)</f>
        <v>56556</v>
      </c>
      <c r="Y2476" s="1404">
        <f>_xll.qlCalendarAdvance(Calendar,X2476,NDays&amp;"D")</f>
        <v>56556</v>
      </c>
      <c r="Z2476" s="1403">
        <v>1.9514377479167046E-2</v>
      </c>
      <c r="AA2476" s="1411">
        <v>1.9472795831411149E-2</v>
      </c>
    </row>
    <row r="2477" spans="19:27" x14ac:dyDescent="0.2">
      <c r="S2477" s="399"/>
      <c r="T2477" s="1401"/>
      <c r="W2477" s="864" t="str">
        <f t="shared" si="48"/>
        <v>1w</v>
      </c>
      <c r="X2477" s="1405">
        <f>_xll.qlCalendarAdvance(Calendar,X2476,W2477,"f",FALSE)</f>
        <v>56563</v>
      </c>
      <c r="Y2477" s="1404">
        <f>_xll.qlCalendarAdvance(Calendar,X2477,NDays&amp;"D")</f>
        <v>56563</v>
      </c>
      <c r="Z2477" s="1403">
        <v>1.9513534238703372E-2</v>
      </c>
      <c r="AA2477" s="1411">
        <v>1.9471850528258727E-2</v>
      </c>
    </row>
    <row r="2478" spans="19:27" x14ac:dyDescent="0.2">
      <c r="S2478" s="399"/>
      <c r="T2478" s="1401"/>
      <c r="W2478" s="864" t="str">
        <f t="shared" si="48"/>
        <v>1w</v>
      </c>
      <c r="X2478" s="1405">
        <f>_xll.qlCalendarAdvance(Calendar,X2477,W2478,"f",FALSE)</f>
        <v>56570</v>
      </c>
      <c r="Y2478" s="1404">
        <f>_xll.qlCalendarAdvance(Calendar,X2478,NDays&amp;"D")</f>
        <v>56570</v>
      </c>
      <c r="Z2478" s="1403">
        <v>1.9512707407864285E-2</v>
      </c>
      <c r="AA2478" s="1411">
        <v>1.9470921555283516E-2</v>
      </c>
    </row>
    <row r="2479" spans="19:27" x14ac:dyDescent="0.2">
      <c r="S2479" s="399"/>
      <c r="T2479" s="1401"/>
      <c r="W2479" s="864" t="str">
        <f t="shared" si="48"/>
        <v>1w</v>
      </c>
      <c r="X2479" s="1405">
        <f>_xll.qlCalendarAdvance(Calendar,X2478,W2479,"f",FALSE)</f>
        <v>56577</v>
      </c>
      <c r="Y2479" s="1404">
        <f>_xll.qlCalendarAdvance(Calendar,X2479,NDays&amp;"D")</f>
        <v>56577</v>
      </c>
      <c r="Z2479" s="1403">
        <v>1.9511896986641859E-2</v>
      </c>
      <c r="AA2479" s="1411">
        <v>1.9470008912323422E-2</v>
      </c>
    </row>
    <row r="2480" spans="19:27" x14ac:dyDescent="0.2">
      <c r="S2480" s="399"/>
      <c r="T2480" s="1401"/>
      <c r="W2480" s="864" t="str">
        <f t="shared" si="48"/>
        <v>1w</v>
      </c>
      <c r="X2480" s="1405">
        <f>_xll.qlCalendarAdvance(Calendar,X2479,W2480,"f",FALSE)</f>
        <v>56584</v>
      </c>
      <c r="Y2480" s="1404">
        <f>_xll.qlCalendarAdvance(Calendar,X2480,NDays&amp;"D")</f>
        <v>56584</v>
      </c>
      <c r="Z2480" s="1403">
        <v>1.9510169085084222E-2</v>
      </c>
      <c r="AA2480" s="1411">
        <v>1.94691125992974E-2</v>
      </c>
    </row>
    <row r="2481" spans="19:27" x14ac:dyDescent="0.2">
      <c r="S2481" s="399"/>
      <c r="T2481" s="1401"/>
      <c r="W2481" s="864" t="str">
        <f t="shared" si="48"/>
        <v>1w</v>
      </c>
      <c r="X2481" s="1405">
        <f>_xll.qlCalendarAdvance(Calendar,X2480,W2481,"f",FALSE)</f>
        <v>56591</v>
      </c>
      <c r="Y2481" s="1404">
        <f>_xll.qlCalendarAdvance(Calendar,X2481,NDays&amp;"D")</f>
        <v>56591</v>
      </c>
      <c r="Z2481" s="1403">
        <v>1.9509389222010967E-2</v>
      </c>
      <c r="AA2481" s="1411">
        <v>1.946823261620545E-2</v>
      </c>
    </row>
    <row r="2482" spans="19:27" x14ac:dyDescent="0.2">
      <c r="S2482" s="399"/>
      <c r="T2482" s="1401"/>
      <c r="W2482" s="864" t="str">
        <f t="shared" si="48"/>
        <v>1w</v>
      </c>
      <c r="X2482" s="1405">
        <f>_xll.qlCalendarAdvance(Calendar,X2481,W2482,"f",FALSE)</f>
        <v>56598</v>
      </c>
      <c r="Y2482" s="1404">
        <f>_xll.qlCalendarAdvance(Calendar,X2482,NDays&amp;"D")</f>
        <v>56598</v>
      </c>
      <c r="Z2482" s="1403">
        <v>1.9508625766771669E-2</v>
      </c>
      <c r="AA2482" s="1411">
        <v>1.9467368963371756E-2</v>
      </c>
    </row>
    <row r="2483" spans="19:27" x14ac:dyDescent="0.2">
      <c r="S2483" s="399"/>
      <c r="T2483" s="1401"/>
      <c r="W2483" s="864" t="str">
        <f t="shared" si="48"/>
        <v>1w</v>
      </c>
      <c r="X2483" s="1405">
        <f>_xll.qlCalendarAdvance(Calendar,X2482,W2483,"f",FALSE)</f>
        <v>56605</v>
      </c>
      <c r="Y2483" s="1404">
        <f>_xll.qlCalendarAdvance(Calendar,X2483,NDays&amp;"D")</f>
        <v>56605</v>
      </c>
      <c r="Z2483" s="1403">
        <v>1.950787871935732E-2</v>
      </c>
      <c r="AA2483" s="1411">
        <v>1.9466521640391088E-2</v>
      </c>
    </row>
    <row r="2484" spans="19:27" x14ac:dyDescent="0.2">
      <c r="S2484" s="399"/>
      <c r="T2484" s="1401"/>
      <c r="W2484" s="864" t="str">
        <f t="shared" si="48"/>
        <v>1w</v>
      </c>
      <c r="X2484" s="1405">
        <f>_xll.qlCalendarAdvance(Calendar,X2483,W2484,"f",FALSE)</f>
        <v>56612</v>
      </c>
      <c r="Y2484" s="1404">
        <f>_xll.qlCalendarAdvance(Calendar,X2484,NDays&amp;"D")</f>
        <v>56612</v>
      </c>
      <c r="Z2484" s="1403">
        <v>1.9507148079759815E-2</v>
      </c>
      <c r="AA2484" s="1411">
        <v>1.9465690647425538E-2</v>
      </c>
    </row>
    <row r="2485" spans="19:27" x14ac:dyDescent="0.2">
      <c r="S2485" s="399"/>
      <c r="T2485" s="1401"/>
      <c r="W2485" s="864" t="str">
        <f t="shared" si="48"/>
        <v>1w</v>
      </c>
      <c r="X2485" s="1405">
        <f>_xll.qlCalendarAdvance(Calendar,X2484,W2485,"f",FALSE)</f>
        <v>56619</v>
      </c>
      <c r="Y2485" s="1404">
        <f>_xll.qlCalendarAdvance(Calendar,X2485,NDays&amp;"D")</f>
        <v>56619</v>
      </c>
      <c r="Z2485" s="1403">
        <v>1.9506433847968352E-2</v>
      </c>
      <c r="AA2485" s="1411">
        <v>1.9464875984475105E-2</v>
      </c>
    </row>
    <row r="2486" spans="19:27" x14ac:dyDescent="0.2">
      <c r="S2486" s="399"/>
      <c r="T2486" s="1401"/>
      <c r="W2486" s="864" t="str">
        <f t="shared" si="48"/>
        <v>1w</v>
      </c>
      <c r="X2486" s="1405">
        <f>_xll.qlCalendarAdvance(Calendar,X2485,W2486,"f",FALSE)</f>
        <v>56626</v>
      </c>
      <c r="Y2486" s="1404">
        <f>_xll.qlCalendarAdvance(Calendar,X2486,NDays&amp;"D")</f>
        <v>56626</v>
      </c>
      <c r="Z2486" s="1403">
        <v>1.9505736023975727E-2</v>
      </c>
      <c r="AA2486" s="1411">
        <v>1.9464077651620837E-2</v>
      </c>
    </row>
    <row r="2487" spans="19:27" x14ac:dyDescent="0.2">
      <c r="S2487" s="399"/>
      <c r="T2487" s="1401"/>
      <c r="W2487" s="864" t="str">
        <f t="shared" si="48"/>
        <v>1w</v>
      </c>
      <c r="X2487" s="1405">
        <f>_xll.qlCalendarAdvance(Calendar,X2486,W2487,"f",FALSE)</f>
        <v>56633</v>
      </c>
      <c r="Y2487" s="1404">
        <f>_xll.qlCalendarAdvance(Calendar,X2487,NDays&amp;"D")</f>
        <v>56633</v>
      </c>
      <c r="Z2487" s="1403">
        <v>1.9505529422178897E-2</v>
      </c>
      <c r="AA2487" s="1411">
        <v>1.9463295648619594E-2</v>
      </c>
    </row>
    <row r="2488" spans="19:27" x14ac:dyDescent="0.2">
      <c r="S2488" s="399"/>
      <c r="T2488" s="1401"/>
      <c r="W2488" s="864" t="str">
        <f t="shared" si="48"/>
        <v>1w</v>
      </c>
      <c r="X2488" s="1405">
        <f>_xll.qlCalendarAdvance(Calendar,X2487,W2488,"f",FALSE)</f>
        <v>56640</v>
      </c>
      <c r="Y2488" s="1404">
        <f>_xll.qlCalendarAdvance(Calendar,X2488,NDays&amp;"D")</f>
        <v>56640</v>
      </c>
      <c r="Z2488" s="1403">
        <v>1.9504389599353657E-2</v>
      </c>
      <c r="AA2488" s="1411">
        <v>1.9462529975714515E-2</v>
      </c>
    </row>
    <row r="2489" spans="19:27" x14ac:dyDescent="0.2">
      <c r="S2489" s="399"/>
      <c r="T2489" s="1401"/>
      <c r="W2489" s="864" t="str">
        <f t="shared" si="48"/>
        <v>1w</v>
      </c>
      <c r="X2489" s="1405">
        <f>_xll.qlCalendarAdvance(Calendar,X2488,W2489,"f",FALSE)</f>
        <v>56647</v>
      </c>
      <c r="Y2489" s="1404">
        <f>_xll.qlCalendarAdvance(Calendar,X2489,NDays&amp;"D")</f>
        <v>56647</v>
      </c>
      <c r="Z2489" s="1403">
        <v>1.9504218087175586E-2</v>
      </c>
      <c r="AA2489" s="1411">
        <v>1.9461780632662462E-2</v>
      </c>
    </row>
    <row r="2490" spans="19:27" x14ac:dyDescent="0.2">
      <c r="S2490" s="399"/>
      <c r="T2490" s="1401"/>
      <c r="W2490" s="864" t="str">
        <f t="shared" si="48"/>
        <v>1w</v>
      </c>
      <c r="X2490" s="1405">
        <f>_xll.qlCalendarAdvance(Calendar,X2489,W2490,"f",FALSE)</f>
        <v>56654</v>
      </c>
      <c r="Y2490" s="1404">
        <f>_xll.qlCalendarAdvance(Calendar,X2490,NDays&amp;"D")</f>
        <v>56654</v>
      </c>
      <c r="Z2490" s="1403">
        <v>1.9503108805826976E-2</v>
      </c>
      <c r="AA2490" s="1411">
        <v>1.9461047619787619E-2</v>
      </c>
    </row>
    <row r="2491" spans="19:27" x14ac:dyDescent="0.2">
      <c r="S2491" s="399"/>
      <c r="T2491" s="1401"/>
      <c r="W2491" s="864" t="str">
        <f t="shared" si="48"/>
        <v>1w</v>
      </c>
      <c r="X2491" s="1405">
        <f>_xll.qlCalendarAdvance(Calendar,X2490,W2491,"f",FALSE)</f>
        <v>56661</v>
      </c>
      <c r="Y2491" s="1404">
        <f>_xll.qlCalendarAdvance(Calendar,X2491,NDays&amp;"D")</f>
        <v>56661</v>
      </c>
      <c r="Z2491" s="1403">
        <v>1.9502493020706058E-2</v>
      </c>
      <c r="AA2491" s="1411">
        <v>1.9460330936927894E-2</v>
      </c>
    </row>
    <row r="2492" spans="19:27" x14ac:dyDescent="0.2">
      <c r="S2492" s="399"/>
      <c r="T2492" s="1401"/>
      <c r="W2492" s="864" t="str">
        <f t="shared" si="48"/>
        <v>1w</v>
      </c>
      <c r="X2492" s="1405">
        <f>_xll.qlCalendarAdvance(Calendar,X2491,W2492,"f",FALSE)</f>
        <v>56668</v>
      </c>
      <c r="Y2492" s="1404">
        <f>_xll.qlCalendarAdvance(Calendar,X2492,NDays&amp;"D")</f>
        <v>56668</v>
      </c>
      <c r="Z2492" s="1403">
        <v>1.9501893643335346E-2</v>
      </c>
      <c r="AA2492" s="1411">
        <v>1.9459630583921195E-2</v>
      </c>
    </row>
    <row r="2493" spans="19:27" x14ac:dyDescent="0.2">
      <c r="S2493" s="399"/>
      <c r="T2493" s="1401"/>
      <c r="W2493" s="864" t="str">
        <f t="shared" si="48"/>
        <v>1w</v>
      </c>
      <c r="X2493" s="1405">
        <f>_xll.qlCalendarAdvance(Calendar,X2492,W2493,"f",FALSE)</f>
        <v>56675</v>
      </c>
      <c r="Y2493" s="1404">
        <f>_xll.qlCalendarAdvance(Calendar,X2493,NDays&amp;"D")</f>
        <v>56675</v>
      </c>
      <c r="Z2493" s="1403">
        <v>1.950227409392118E-2</v>
      </c>
      <c r="AA2493" s="1411">
        <v>1.9458946561172752E-2</v>
      </c>
    </row>
    <row r="2494" spans="19:27" x14ac:dyDescent="0.2">
      <c r="S2494" s="399"/>
      <c r="T2494" s="1401"/>
      <c r="W2494" s="864" t="str">
        <f t="shared" si="48"/>
        <v>1w</v>
      </c>
      <c r="X2494" s="1405">
        <f>_xll.qlCalendarAdvance(Calendar,X2493,W2494,"f",FALSE)</f>
        <v>56682</v>
      </c>
      <c r="Y2494" s="1404">
        <f>_xll.qlCalendarAdvance(Calendar,X2494,NDays&amp;"D")</f>
        <v>56682</v>
      </c>
      <c r="Z2494" s="1403">
        <v>1.9501709815844849E-2</v>
      </c>
      <c r="AA2494" s="1411">
        <v>1.9458278868277334E-2</v>
      </c>
    </row>
    <row r="2495" spans="19:27" x14ac:dyDescent="0.2">
      <c r="S2495" s="399"/>
      <c r="T2495" s="1401"/>
      <c r="W2495" s="864" t="str">
        <f t="shared" si="48"/>
        <v>1w</v>
      </c>
      <c r="X2495" s="1405">
        <f>_xll.qlCalendarAdvance(Calendar,X2494,W2495,"f",FALSE)</f>
        <v>56689</v>
      </c>
      <c r="Y2495" s="1404">
        <f>_xll.qlCalendarAdvance(Calendar,X2495,NDays&amp;"D")</f>
        <v>56689</v>
      </c>
      <c r="Z2495" s="1403">
        <v>1.9501161947247752E-2</v>
      </c>
      <c r="AA2495" s="1411">
        <v>1.9457627505397035E-2</v>
      </c>
    </row>
    <row r="2496" spans="19:27" x14ac:dyDescent="0.2">
      <c r="S2496" s="399"/>
      <c r="T2496" s="1401"/>
      <c r="W2496" s="864" t="str">
        <f t="shared" si="48"/>
        <v>1w</v>
      </c>
      <c r="X2496" s="1405">
        <f>_xll.qlCalendarAdvance(Calendar,X2495,W2496,"f",FALSE)</f>
        <v>56696</v>
      </c>
      <c r="Y2496" s="1404">
        <f>_xll.qlCalendarAdvance(Calendar,X2496,NDays&amp;"D")</f>
        <v>56696</v>
      </c>
      <c r="Z2496" s="1403">
        <v>1.9500630488123727E-2</v>
      </c>
      <c r="AA2496" s="1411">
        <v>1.9456992472531853E-2</v>
      </c>
    </row>
    <row r="2497" spans="19:27" x14ac:dyDescent="0.2">
      <c r="S2497" s="399"/>
      <c r="T2497" s="1401"/>
      <c r="W2497" s="864" t="str">
        <f t="shared" si="48"/>
        <v>1w</v>
      </c>
      <c r="X2497" s="1405">
        <f>_xll.qlCalendarAdvance(Calendar,X2496,W2497,"f",FALSE)</f>
        <v>56703</v>
      </c>
      <c r="Y2497" s="1404">
        <f>_xll.qlCalendarAdvance(Calendar,X2497,NDays&amp;"D")</f>
        <v>56703</v>
      </c>
      <c r="Z2497" s="1403">
        <v>1.9500115433737725E-2</v>
      </c>
      <c r="AA2497" s="1411">
        <v>1.945637376968179E-2</v>
      </c>
    </row>
    <row r="2498" spans="19:27" x14ac:dyDescent="0.2">
      <c r="S2498" s="399"/>
      <c r="T2498" s="1401"/>
      <c r="W2498" s="864" t="str">
        <f t="shared" si="48"/>
        <v>1w</v>
      </c>
      <c r="X2498" s="1405">
        <f>_xll.qlCalendarAdvance(Calendar,X2497,W2498,"f",FALSE)</f>
        <v>56710</v>
      </c>
      <c r="Y2498" s="1404">
        <f>_xll.qlCalendarAdvance(Calendar,X2498,NDays&amp;"D")</f>
        <v>56710</v>
      </c>
      <c r="Z2498" s="1403">
        <v>1.9499129255669941E-2</v>
      </c>
      <c r="AA2498" s="1411">
        <v>1.9455771396846844E-2</v>
      </c>
    </row>
    <row r="2499" spans="19:27" x14ac:dyDescent="0.2">
      <c r="S2499" s="399"/>
      <c r="T2499" s="1401"/>
      <c r="W2499" s="864" t="str">
        <f t="shared" si="48"/>
        <v>1w</v>
      </c>
      <c r="X2499" s="1405">
        <f>_xll.qlCalendarAdvance(Calendar,X2498,W2499,"f",FALSE)</f>
        <v>56717</v>
      </c>
      <c r="Y2499" s="1404">
        <f>_xll.qlCalendarAdvance(Calendar,X2499,NDays&amp;"D")</f>
        <v>56717</v>
      </c>
      <c r="Z2499" s="1403">
        <v>1.9498645706474995E-2</v>
      </c>
      <c r="AA2499" s="1411">
        <v>1.9455185354027016E-2</v>
      </c>
    </row>
    <row r="2500" spans="19:27" x14ac:dyDescent="0.2">
      <c r="S2500" s="399"/>
      <c r="T2500" s="1401"/>
      <c r="W2500" s="864" t="str">
        <f t="shared" si="48"/>
        <v>1w</v>
      </c>
      <c r="X2500" s="1405">
        <f>_xll.qlCalendarAdvance(Calendar,X2499,W2500,"f",FALSE)</f>
        <v>56724</v>
      </c>
      <c r="Y2500" s="1404">
        <f>_xll.qlCalendarAdvance(Calendar,X2500,NDays&amp;"D")</f>
        <v>56724</v>
      </c>
      <c r="Z2500" s="1403">
        <v>1.9498178363501872E-2</v>
      </c>
      <c r="AA2500" s="1411">
        <v>1.945461564114126E-2</v>
      </c>
    </row>
    <row r="2501" spans="19:27" x14ac:dyDescent="0.2">
      <c r="S2501" s="399"/>
      <c r="T2501" s="1401"/>
      <c r="W2501" s="864" t="str">
        <f t="shared" si="48"/>
        <v>1w</v>
      </c>
      <c r="X2501" s="1405">
        <f>_xll.qlCalendarAdvance(Calendar,X2500,W2501,"f",FALSE)</f>
        <v>56731</v>
      </c>
      <c r="Y2501" s="1404">
        <f>_xll.qlCalendarAdvance(Calendar,X2501,NDays&amp;"D")</f>
        <v>56731</v>
      </c>
      <c r="Z2501" s="1403">
        <v>1.9497727148047504E-2</v>
      </c>
      <c r="AA2501" s="1411">
        <v>1.9454062258432714E-2</v>
      </c>
    </row>
    <row r="2502" spans="19:27" x14ac:dyDescent="0.2">
      <c r="S2502" s="399"/>
      <c r="T2502" s="1401"/>
      <c r="W2502" s="864" t="str">
        <f t="shared" si="48"/>
        <v>1w</v>
      </c>
      <c r="X2502" s="1405">
        <f>_xll.qlCalendarAdvance(Calendar,X2501,W2502,"f",FALSE)</f>
        <v>56738</v>
      </c>
      <c r="Y2502" s="1404">
        <f>_xll.qlCalendarAdvance(Calendar,X2502,NDays&amp;"D")</f>
        <v>56738</v>
      </c>
      <c r="Z2502" s="1403">
        <v>1.9497783911217554E-2</v>
      </c>
      <c r="AA2502" s="1411">
        <v>1.9453525205577193E-2</v>
      </c>
    </row>
    <row r="2503" spans="19:27" x14ac:dyDescent="0.2">
      <c r="S2503" s="399"/>
      <c r="T2503" s="1401"/>
      <c r="W2503" s="864" t="str">
        <f t="shared" si="48"/>
        <v>1w</v>
      </c>
      <c r="X2503" s="1405">
        <f>_xll.qlCalendarAdvance(Calendar,X2502,W2503,"f",FALSE)</f>
        <v>56745</v>
      </c>
      <c r="Y2503" s="1404">
        <f>_xll.qlCalendarAdvance(Calendar,X2503,NDays&amp;"D")</f>
        <v>56745</v>
      </c>
      <c r="Z2503" s="1403">
        <v>1.9497365811963423E-2</v>
      </c>
      <c r="AA2503" s="1411">
        <v>1.9453004482736791E-2</v>
      </c>
    </row>
    <row r="2504" spans="19:27" x14ac:dyDescent="0.2">
      <c r="S2504" s="399"/>
      <c r="T2504" s="1401"/>
      <c r="W2504" s="864" t="str">
        <f t="shared" si="48"/>
        <v>1w</v>
      </c>
      <c r="X2504" s="1405">
        <f>_xll.qlCalendarAdvance(Calendar,X2503,W2504,"f",FALSE)</f>
        <v>56752</v>
      </c>
      <c r="Y2504" s="1404">
        <f>_xll.qlCalendarAdvance(Calendar,X2504,NDays&amp;"D")</f>
        <v>56752</v>
      </c>
      <c r="Z2504" s="1403">
        <v>1.94969635994823E-2</v>
      </c>
      <c r="AA2504" s="1411">
        <v>1.9452500089911506E-2</v>
      </c>
    </row>
    <row r="2505" spans="19:27" x14ac:dyDescent="0.2">
      <c r="S2505" s="399"/>
      <c r="T2505" s="1401"/>
      <c r="W2505" s="864" t="str">
        <f t="shared" si="48"/>
        <v>1w</v>
      </c>
      <c r="X2505" s="1405">
        <f>_xll.qlCalendarAdvance(Calendar,X2504,W2505,"f",FALSE)</f>
        <v>56759</v>
      </c>
      <c r="Y2505" s="1404">
        <f>_xll.qlCalendarAdvance(Calendar,X2505,NDays&amp;"D")</f>
        <v>56759</v>
      </c>
      <c r="Z2505" s="1403">
        <v>1.949657719592747E-2</v>
      </c>
      <c r="AA2505" s="1411">
        <v>1.9452012027182386E-2</v>
      </c>
    </row>
    <row r="2506" spans="19:27" x14ac:dyDescent="0.2">
      <c r="S2506" s="399"/>
      <c r="T2506" s="1401"/>
      <c r="W2506" s="864" t="str">
        <f t="shared" si="48"/>
        <v>1w</v>
      </c>
      <c r="X2506" s="1405">
        <f>_xll.qlCalendarAdvance(Calendar,X2505,W2506,"f",FALSE)</f>
        <v>56766</v>
      </c>
      <c r="Y2506" s="1404">
        <f>_xll.qlCalendarAdvance(Calendar,X2506,NDays&amp;"D")</f>
        <v>56766</v>
      </c>
      <c r="Z2506" s="1403">
        <v>1.9496206523453984E-2</v>
      </c>
      <c r="AA2506" s="1411">
        <v>1.9451540294387337E-2</v>
      </c>
    </row>
    <row r="2507" spans="19:27" x14ac:dyDescent="0.2">
      <c r="S2507" s="399"/>
      <c r="T2507" s="1401"/>
      <c r="W2507" s="864" t="str">
        <f t="shared" si="48"/>
        <v>1w</v>
      </c>
      <c r="X2507" s="1405">
        <f>_xll.qlCalendarAdvance(Calendar,X2506,W2507,"f",FALSE)</f>
        <v>56773</v>
      </c>
      <c r="Y2507" s="1404">
        <f>_xll.qlCalendarAdvance(Calendar,X2507,NDays&amp;"D")</f>
        <v>56773</v>
      </c>
      <c r="Z2507" s="1403">
        <v>1.9495851504211598E-2</v>
      </c>
      <c r="AA2507" s="1411">
        <v>1.9451084891607406E-2</v>
      </c>
    </row>
    <row r="2508" spans="19:27" x14ac:dyDescent="0.2">
      <c r="S2508" s="399"/>
      <c r="T2508" s="1401"/>
      <c r="W2508" s="864" t="str">
        <f t="shared" si="48"/>
        <v>1w</v>
      </c>
      <c r="X2508" s="1405">
        <f>_xll.qlCalendarAdvance(Calendar,X2507,W2508,"f",FALSE)</f>
        <v>56780</v>
      </c>
      <c r="Y2508" s="1404">
        <f>_xll.qlCalendarAdvance(Calendar,X2508,NDays&amp;"D")</f>
        <v>56780</v>
      </c>
      <c r="Z2508" s="1403">
        <v>1.9495512060357125E-2</v>
      </c>
      <c r="AA2508" s="1411">
        <v>1.9450645818761547E-2</v>
      </c>
    </row>
    <row r="2509" spans="19:27" x14ac:dyDescent="0.2">
      <c r="S2509" s="399"/>
      <c r="T2509" s="1401"/>
      <c r="W2509" s="864" t="str">
        <f t="shared" si="48"/>
        <v>1w</v>
      </c>
      <c r="X2509" s="1405">
        <f>_xll.qlCalendarAdvance(Calendar,X2508,W2509,"f",FALSE)</f>
        <v>56787</v>
      </c>
      <c r="Y2509" s="1404">
        <f>_xll.qlCalendarAdvance(Calendar,X2509,NDays&amp;"D")</f>
        <v>56787</v>
      </c>
      <c r="Z2509" s="1403">
        <v>1.9495188114044729E-2</v>
      </c>
      <c r="AA2509" s="1411">
        <v>1.9450223076011852E-2</v>
      </c>
    </row>
    <row r="2510" spans="19:27" x14ac:dyDescent="0.2">
      <c r="S2510" s="399"/>
      <c r="T2510" s="1401"/>
      <c r="W2510" s="864" t="str">
        <f t="shared" si="48"/>
        <v>1w</v>
      </c>
      <c r="X2510" s="1405">
        <f>_xll.qlCalendarAdvance(Calendar,X2509,W2510,"f",FALSE)</f>
        <v>56794</v>
      </c>
      <c r="Y2510" s="1404">
        <f>_xll.qlCalendarAdvance(Calendar,X2510,NDays&amp;"D")</f>
        <v>56794</v>
      </c>
      <c r="Z2510" s="1403">
        <v>1.9494879589848513E-2</v>
      </c>
      <c r="AA2510" s="1411">
        <v>1.9449816451989621E-2</v>
      </c>
    </row>
    <row r="2511" spans="19:27" x14ac:dyDescent="0.2">
      <c r="S2511" s="399"/>
      <c r="T2511" s="1401"/>
      <c r="W2511" s="864" t="str">
        <f t="shared" si="48"/>
        <v>1w</v>
      </c>
      <c r="X2511" s="1405">
        <f>_xll.qlCalendarAdvance(Calendar,X2510,W2511,"f",FALSE)</f>
        <v>56801</v>
      </c>
      <c r="Y2511" s="1404">
        <f>_xll.qlCalendarAdvance(Calendar,X2511,NDays&amp;"D")</f>
        <v>56801</v>
      </c>
      <c r="Z2511" s="1403">
        <v>1.9494586453004909E-2</v>
      </c>
      <c r="AA2511" s="1411">
        <v>1.9449425205688708E-2</v>
      </c>
    </row>
    <row r="2512" spans="19:27" x14ac:dyDescent="0.2">
      <c r="S2512" s="399"/>
      <c r="T2512" s="1401"/>
      <c r="W2512" s="864" t="str">
        <f t="shared" si="48"/>
        <v>1w</v>
      </c>
      <c r="X2512" s="1405">
        <f>_xll.qlCalendarAdvance(Calendar,X2511,W2512,"f",FALSE)</f>
        <v>56808</v>
      </c>
      <c r="Y2512" s="1404">
        <f>_xll.qlCalendarAdvance(Calendar,X2512,NDays&amp;"D")</f>
        <v>56808</v>
      </c>
      <c r="Z2512" s="1403">
        <v>1.9494308702489388E-2</v>
      </c>
      <c r="AA2512" s="1411">
        <v>1.9449049271380581E-2</v>
      </c>
    </row>
    <row r="2513" spans="19:27" x14ac:dyDescent="0.2">
      <c r="S2513" s="399"/>
      <c r="T2513" s="1401"/>
      <c r="W2513" s="864" t="str">
        <f t="shared" si="48"/>
        <v>1w</v>
      </c>
      <c r="X2513" s="1405">
        <f>_xll.qlCalendarAdvance(Calendar,X2512,W2513,"f",FALSE)</f>
        <v>56815</v>
      </c>
      <c r="Y2513" s="1404">
        <f>_xll.qlCalendarAdvance(Calendar,X2513,NDays&amp;"D")</f>
        <v>56815</v>
      </c>
      <c r="Z2513" s="1403">
        <v>1.9494046338297544E-2</v>
      </c>
      <c r="AA2513" s="1411">
        <v>1.9448688648741053E-2</v>
      </c>
    </row>
    <row r="2514" spans="19:27" x14ac:dyDescent="0.2">
      <c r="S2514" s="399"/>
      <c r="T2514" s="1401"/>
      <c r="W2514" s="864" t="str">
        <f t="shared" si="48"/>
        <v>1w</v>
      </c>
      <c r="X2514" s="1405">
        <f>_xll.qlCalendarAdvance(Calendar,X2513,W2514,"f",FALSE)</f>
        <v>56822</v>
      </c>
      <c r="Y2514" s="1404">
        <f>_xll.qlCalendarAdvance(Calendar,X2514,NDays&amp;"D")</f>
        <v>56822</v>
      </c>
      <c r="Z2514" s="1403">
        <v>1.9493799360427611E-2</v>
      </c>
      <c r="AA2514" s="1411">
        <v>1.9448343338094309E-2</v>
      </c>
    </row>
    <row r="2515" spans="19:27" x14ac:dyDescent="0.2">
      <c r="S2515" s="399"/>
      <c r="T2515" s="1401"/>
      <c r="W2515" s="864" t="str">
        <f t="shared" si="48"/>
        <v>1w</v>
      </c>
      <c r="X2515" s="1405">
        <f>_xll.qlCalendarAdvance(Calendar,X2514,W2515,"f",FALSE)</f>
        <v>56829</v>
      </c>
      <c r="Y2515" s="1404">
        <f>_xll.qlCalendarAdvance(Calendar,X2515,NDays&amp;"D")</f>
        <v>56829</v>
      </c>
      <c r="Z2515" s="1403">
        <v>1.9493567768876952E-2</v>
      </c>
      <c r="AA2515" s="1411">
        <v>1.9448013339440351E-2</v>
      </c>
    </row>
    <row r="2516" spans="19:27" x14ac:dyDescent="0.2">
      <c r="S2516" s="399"/>
      <c r="T2516" s="1401"/>
      <c r="W2516" s="864" t="str">
        <f t="shared" si="48"/>
        <v>1w</v>
      </c>
      <c r="X2516" s="1405">
        <f>_xll.qlCalendarAdvance(Calendar,X2515,W2516,"f",FALSE)</f>
        <v>56836</v>
      </c>
      <c r="Y2516" s="1404">
        <f>_xll.qlCalendarAdvance(Calendar,X2516,NDays&amp;"D")</f>
        <v>56836</v>
      </c>
      <c r="Z2516" s="1403">
        <v>1.9493351563641161E-2</v>
      </c>
      <c r="AA2516" s="1411">
        <v>1.9447698652536038E-2</v>
      </c>
    </row>
    <row r="2517" spans="19:27" x14ac:dyDescent="0.2">
      <c r="S2517" s="399"/>
      <c r="T2517" s="1401"/>
      <c r="W2517" s="864" t="str">
        <f t="shared" si="48"/>
        <v>1w</v>
      </c>
      <c r="X2517" s="1405">
        <f>_xll.qlCalendarAdvance(Calendar,X2516,W2517,"f",FALSE)</f>
        <v>56843</v>
      </c>
      <c r="Y2517" s="1404">
        <f>_xll.qlCalendarAdvance(Calendar,X2517,NDays&amp;"D")</f>
        <v>56843</v>
      </c>
      <c r="Z2517" s="1403">
        <v>1.9493150744721115E-2</v>
      </c>
      <c r="AA2517" s="1411">
        <v>1.9447399277543465E-2</v>
      </c>
    </row>
    <row r="2518" spans="19:27" x14ac:dyDescent="0.2">
      <c r="S2518" s="399"/>
      <c r="T2518" s="1401"/>
      <c r="W2518" s="864" t="str">
        <f t="shared" si="48"/>
        <v>1w</v>
      </c>
      <c r="X2518" s="1405">
        <f>_xll.qlCalendarAdvance(Calendar,X2517,W2518,"f",FALSE)</f>
        <v>56850</v>
      </c>
      <c r="Y2518" s="1404">
        <f>_xll.qlCalendarAdvance(Calendar,X2518,NDays&amp;"D")</f>
        <v>56850</v>
      </c>
      <c r="Z2518" s="1403">
        <v>1.9492965312110654E-2</v>
      </c>
      <c r="AA2518" s="1411">
        <v>1.9447115214381583E-2</v>
      </c>
    </row>
    <row r="2519" spans="19:27" x14ac:dyDescent="0.2">
      <c r="S2519" s="399"/>
      <c r="T2519" s="1401"/>
      <c r="W2519" s="864" t="str">
        <f t="shared" si="48"/>
        <v>1w</v>
      </c>
      <c r="X2519" s="1405">
        <f>_xll.qlCalendarAdvance(Calendar,X2518,W2519,"f",FALSE)</f>
        <v>56857</v>
      </c>
      <c r="Y2519" s="1404">
        <f>_xll.qlCalendarAdvance(Calendar,X2519,NDays&amp;"D")</f>
        <v>56857</v>
      </c>
      <c r="Z2519" s="1403">
        <v>1.9492284860954973E-2</v>
      </c>
      <c r="AA2519" s="1411">
        <v>1.9446846463293532E-2</v>
      </c>
    </row>
    <row r="2520" spans="19:27" x14ac:dyDescent="0.2">
      <c r="S2520" s="399"/>
      <c r="T2520" s="1401"/>
      <c r="W2520" s="864" t="str">
        <f t="shared" si="48"/>
        <v>1w</v>
      </c>
      <c r="X2520" s="1405">
        <f>_xll.qlCalendarAdvance(Calendar,X2519,W2520,"f",FALSE)</f>
        <v>56864</v>
      </c>
      <c r="Y2520" s="1404">
        <f>_xll.qlCalendarAdvance(Calendar,X2520,NDays&amp;"D")</f>
        <v>56864</v>
      </c>
      <c r="Z2520" s="1403">
        <v>1.9492129110236348E-2</v>
      </c>
      <c r="AA2520" s="1411">
        <v>1.9446593023955128E-2</v>
      </c>
    </row>
    <row r="2521" spans="19:27" x14ac:dyDescent="0.2">
      <c r="S2521" s="399"/>
      <c r="T2521" s="1401"/>
      <c r="W2521" s="864" t="str">
        <f t="shared" si="48"/>
        <v>1w</v>
      </c>
      <c r="X2521" s="1405">
        <f>_xll.qlCalendarAdvance(Calendar,X2520,W2521,"f",FALSE)</f>
        <v>56871</v>
      </c>
      <c r="Y2521" s="1404">
        <f>_xll.qlCalendarAdvance(Calendar,X2521,NDays&amp;"D")</f>
        <v>56871</v>
      </c>
      <c r="Z2521" s="1403">
        <v>1.9491988745004348E-2</v>
      </c>
      <c r="AA2521" s="1411">
        <v>1.9446354896528462E-2</v>
      </c>
    </row>
    <row r="2522" spans="19:27" x14ac:dyDescent="0.2">
      <c r="S2522" s="399"/>
      <c r="T2522" s="1401"/>
      <c r="W2522" s="864" t="str">
        <f t="shared" ref="W2522:W2585" si="49">W2521</f>
        <v>1w</v>
      </c>
      <c r="X2522" s="1405">
        <f>_xll.qlCalendarAdvance(Calendar,X2521,W2522,"f",FALSE)</f>
        <v>56878</v>
      </c>
      <c r="Y2522" s="1404">
        <f>_xll.qlCalendarAdvance(Calendar,X2522,NDays&amp;"D")</f>
        <v>56878</v>
      </c>
      <c r="Z2522" s="1403">
        <v>1.9491863765255406E-2</v>
      </c>
      <c r="AA2522" s="1411">
        <v>1.9446132081013534E-2</v>
      </c>
    </row>
    <row r="2523" spans="19:27" x14ac:dyDescent="0.2">
      <c r="S2523" s="399"/>
      <c r="T2523" s="1401"/>
      <c r="W2523" s="864" t="str">
        <f t="shared" si="49"/>
        <v>1w</v>
      </c>
      <c r="X2523" s="1405">
        <f>_xll.qlCalendarAdvance(Calendar,X2522,W2523,"f",FALSE)</f>
        <v>56885</v>
      </c>
      <c r="Y2523" s="1404">
        <f>_xll.qlCalendarAdvance(Calendar,X2523,NDays&amp;"D")</f>
        <v>56885</v>
      </c>
      <c r="Z2523" s="1403">
        <v>1.949226894365802E-2</v>
      </c>
      <c r="AA2523" s="1411">
        <v>1.9445924577329299E-2</v>
      </c>
    </row>
    <row r="2524" spans="19:27" x14ac:dyDescent="0.2">
      <c r="S2524" s="399"/>
      <c r="T2524" s="1401"/>
      <c r="W2524" s="864" t="str">
        <f t="shared" si="49"/>
        <v>1w</v>
      </c>
      <c r="X2524" s="1405">
        <f>_xll.qlCalendarAdvance(Calendar,X2523,W2524,"f",FALSE)</f>
        <v>56892</v>
      </c>
      <c r="Y2524" s="1404">
        <f>_xll.qlCalendarAdvance(Calendar,X2524,NDays&amp;"D")</f>
        <v>56892</v>
      </c>
      <c r="Z2524" s="1403">
        <v>1.9492175828876857E-2</v>
      </c>
      <c r="AA2524" s="1411">
        <v>1.9445732385637848E-2</v>
      </c>
    </row>
    <row r="2525" spans="19:27" x14ac:dyDescent="0.2">
      <c r="S2525" s="399"/>
      <c r="T2525" s="1401"/>
      <c r="W2525" s="864" t="str">
        <f t="shared" si="49"/>
        <v>1w</v>
      </c>
      <c r="X2525" s="1405">
        <f>_xll.qlCalendarAdvance(Calendar,X2524,W2525,"f",FALSE)</f>
        <v>56899</v>
      </c>
      <c r="Y2525" s="1404">
        <f>_xll.qlCalendarAdvance(Calendar,X2525,NDays&amp;"D")</f>
        <v>56899</v>
      </c>
      <c r="Z2525" s="1403">
        <v>1.9492098100394702E-2</v>
      </c>
      <c r="AA2525" s="1411">
        <v>1.9445555505696044E-2</v>
      </c>
    </row>
    <row r="2526" spans="19:27" x14ac:dyDescent="0.2">
      <c r="S2526" s="399"/>
      <c r="T2526" s="1401"/>
      <c r="W2526" s="864" t="str">
        <f t="shared" si="49"/>
        <v>1w</v>
      </c>
      <c r="X2526" s="1405">
        <f>_xll.qlCalendarAdvance(Calendar,X2525,W2526,"f",FALSE)</f>
        <v>56906</v>
      </c>
      <c r="Y2526" s="1404">
        <f>_xll.qlCalendarAdvance(Calendar,X2526,NDays&amp;"D")</f>
        <v>56906</v>
      </c>
      <c r="Z2526" s="1403">
        <v>1.9492035758212439E-2</v>
      </c>
      <c r="AA2526" s="1411">
        <v>1.944539393782807E-2</v>
      </c>
    </row>
    <row r="2527" spans="19:27" x14ac:dyDescent="0.2">
      <c r="S2527" s="399"/>
      <c r="T2527" s="1401"/>
      <c r="W2527" s="864" t="str">
        <f t="shared" si="49"/>
        <v>1w</v>
      </c>
      <c r="X2527" s="1405">
        <f>_xll.qlCalendarAdvance(Calendar,X2526,W2527,"f",FALSE)</f>
        <v>56913</v>
      </c>
      <c r="Y2527" s="1404">
        <f>_xll.qlCalendarAdvance(Calendar,X2527,NDays&amp;"D")</f>
        <v>56913</v>
      </c>
      <c r="Z2527" s="1403">
        <v>1.9491988802328306E-2</v>
      </c>
      <c r="AA2527" s="1411">
        <v>1.9445247681709743E-2</v>
      </c>
    </row>
    <row r="2528" spans="19:27" x14ac:dyDescent="0.2">
      <c r="S2528" s="399"/>
      <c r="T2528" s="1401"/>
      <c r="W2528" s="864" t="str">
        <f t="shared" si="49"/>
        <v>1w</v>
      </c>
      <c r="X2528" s="1405">
        <f>_xll.qlCalendarAdvance(Calendar,X2527,W2528,"f",FALSE)</f>
        <v>56920</v>
      </c>
      <c r="Y2528" s="1404">
        <f>_xll.qlCalendarAdvance(Calendar,X2528,NDays&amp;"D")</f>
        <v>56920</v>
      </c>
      <c r="Z2528" s="1403">
        <v>1.9491957232741424E-2</v>
      </c>
      <c r="AA2528" s="1411">
        <v>1.9445116737503154E-2</v>
      </c>
    </row>
    <row r="2529" spans="19:27" x14ac:dyDescent="0.2">
      <c r="S2529" s="399"/>
      <c r="T2529" s="1401"/>
      <c r="W2529" s="864" t="str">
        <f t="shared" si="49"/>
        <v>1w</v>
      </c>
      <c r="X2529" s="1405">
        <f>_xll.qlCalendarAdvance(Calendar,X2528,W2529,"f",FALSE)</f>
        <v>56927</v>
      </c>
      <c r="Y2529" s="1404">
        <f>_xll.qlCalendarAdvance(Calendar,X2529,NDays&amp;"D")</f>
        <v>56927</v>
      </c>
      <c r="Z2529" s="1403">
        <v>1.9491941049451789E-2</v>
      </c>
      <c r="AA2529" s="1411">
        <v>1.9445001105127258E-2</v>
      </c>
    </row>
    <row r="2530" spans="19:27" x14ac:dyDescent="0.2">
      <c r="S2530" s="399"/>
      <c r="T2530" s="1401"/>
      <c r="W2530" s="864" t="str">
        <f t="shared" si="49"/>
        <v>1w</v>
      </c>
      <c r="X2530" s="1405">
        <f>_xll.qlCalendarAdvance(Calendar,X2529,W2530,"f",FALSE)</f>
        <v>56934</v>
      </c>
      <c r="Y2530" s="1404">
        <f>_xll.qlCalendarAdvance(Calendar,X2530,NDays&amp;"D")</f>
        <v>56934</v>
      </c>
      <c r="Z2530" s="1403">
        <v>1.94919402524594E-2</v>
      </c>
      <c r="AA2530" s="1411">
        <v>1.9444900784825192E-2</v>
      </c>
    </row>
    <row r="2531" spans="19:27" x14ac:dyDescent="0.2">
      <c r="S2531" s="399"/>
      <c r="T2531" s="1401"/>
      <c r="W2531" s="864" t="str">
        <f t="shared" si="49"/>
        <v>1w</v>
      </c>
      <c r="X2531" s="1405">
        <f>_xll.qlCalendarAdvance(Calendar,X2530,W2531,"f",FALSE)</f>
        <v>56941</v>
      </c>
      <c r="Y2531" s="1404">
        <f>_xll.qlCalendarAdvance(Calendar,X2531,NDays&amp;"D")</f>
        <v>56941</v>
      </c>
      <c r="Z2531" s="1403">
        <v>1.9491954841765143E-2</v>
      </c>
      <c r="AA2531" s="1411">
        <v>1.9444815776353819E-2</v>
      </c>
    </row>
    <row r="2532" spans="19:27" x14ac:dyDescent="0.2">
      <c r="S2532" s="399"/>
      <c r="T2532" s="1401"/>
      <c r="W2532" s="864" t="str">
        <f t="shared" si="49"/>
        <v>1w</v>
      </c>
      <c r="X2532" s="1405">
        <f>_xll.qlCalendarAdvance(Calendar,X2531,W2532,"f",FALSE)</f>
        <v>56948</v>
      </c>
      <c r="Y2532" s="1404">
        <f>_xll.qlCalendarAdvance(Calendar,X2532,NDays&amp;"D")</f>
        <v>56948</v>
      </c>
      <c r="Z2532" s="1403">
        <v>1.9491460169169427E-2</v>
      </c>
      <c r="AA2532" s="1411">
        <v>1.9444746079632091E-2</v>
      </c>
    </row>
    <row r="2533" spans="19:27" x14ac:dyDescent="0.2">
      <c r="S2533" s="399"/>
      <c r="T2533" s="1401"/>
      <c r="W2533" s="864" t="str">
        <f t="shared" si="49"/>
        <v>1w</v>
      </c>
      <c r="X2533" s="1405">
        <f>_xll.qlCalendarAdvance(Calendar,X2532,W2533,"f",FALSE)</f>
        <v>56955</v>
      </c>
      <c r="Y2533" s="1404">
        <f>_xll.qlCalendarAdvance(Calendar,X2533,NDays&amp;"D")</f>
        <v>56955</v>
      </c>
      <c r="Z2533" s="1403">
        <v>1.9491504429690488E-2</v>
      </c>
      <c r="AA2533" s="1411">
        <v>1.9444691694903149E-2</v>
      </c>
    </row>
    <row r="2534" spans="19:27" x14ac:dyDescent="0.2">
      <c r="S2534" s="399"/>
      <c r="T2534" s="1401"/>
      <c r="W2534" s="864" t="str">
        <f t="shared" si="49"/>
        <v>1w</v>
      </c>
      <c r="X2534" s="1405">
        <f>_xll.qlCalendarAdvance(Calendar,X2533,W2534,"f",FALSE)</f>
        <v>56962</v>
      </c>
      <c r="Y2534" s="1404">
        <f>_xll.qlCalendarAdvance(Calendar,X2534,NDays&amp;"D")</f>
        <v>56962</v>
      </c>
      <c r="Z2534" s="1403">
        <v>1.9491564075690151E-2</v>
      </c>
      <c r="AA2534" s="1411">
        <v>1.9444652622004899E-2</v>
      </c>
    </row>
    <row r="2535" spans="19:27" x14ac:dyDescent="0.2">
      <c r="S2535" s="399"/>
      <c r="T2535" s="1401"/>
      <c r="W2535" s="864" t="str">
        <f t="shared" si="49"/>
        <v>1w</v>
      </c>
      <c r="X2535" s="1405">
        <f>_xll.qlCalendarAdvance(Calendar,X2534,W2535,"f",FALSE)</f>
        <v>56969</v>
      </c>
      <c r="Y2535" s="1404">
        <f>_xll.qlCalendarAdvance(Calendar,X2535,NDays&amp;"D")</f>
        <v>56969</v>
      </c>
      <c r="Z2535" s="1403">
        <v>1.9491639107169313E-2</v>
      </c>
      <c r="AA2535" s="1411">
        <v>1.9444628861018387E-2</v>
      </c>
    </row>
    <row r="2536" spans="19:27" x14ac:dyDescent="0.2">
      <c r="S2536" s="399"/>
      <c r="T2536" s="1401"/>
      <c r="W2536" s="864" t="str">
        <f t="shared" si="49"/>
        <v>1w</v>
      </c>
      <c r="X2536" s="1405">
        <f>_xll.qlCalendarAdvance(Calendar,X2535,W2536,"f",FALSE)</f>
        <v>56977</v>
      </c>
      <c r="Y2536" s="1404">
        <f>_xll.qlCalendarAdvance(Calendar,X2536,NDays&amp;"D")</f>
        <v>56977</v>
      </c>
      <c r="Z2536" s="1403">
        <v>1.9491743696793518E-2</v>
      </c>
      <c r="AA2536" s="1411">
        <v>1.9444620454898143E-2</v>
      </c>
    </row>
    <row r="2537" spans="19:27" x14ac:dyDescent="0.2">
      <c r="S2537" s="399"/>
      <c r="T2537" s="1401"/>
      <c r="W2537" s="864" t="str">
        <f t="shared" si="49"/>
        <v>1w</v>
      </c>
      <c r="X2537" s="1405">
        <f>_xll.qlCalendarAdvance(Calendar,X2536,W2537,"f",FALSE)</f>
        <v>56984</v>
      </c>
      <c r="Y2537" s="1404">
        <f>_xll.qlCalendarAdvance(Calendar,X2537,NDays&amp;"D")</f>
        <v>56984</v>
      </c>
      <c r="Z2537" s="1403">
        <v>1.9491851697159602E-2</v>
      </c>
      <c r="AA2537" s="1411">
        <v>1.9444629505093181E-2</v>
      </c>
    </row>
    <row r="2538" spans="19:27" x14ac:dyDescent="0.2">
      <c r="S2538" s="399"/>
      <c r="T2538" s="1401"/>
      <c r="W2538" s="864" t="str">
        <f t="shared" si="49"/>
        <v>1w</v>
      </c>
      <c r="X2538" s="1405">
        <f>_xll.qlCalendarAdvance(Calendar,X2537,W2538,"f",FALSE)</f>
        <v>56991</v>
      </c>
      <c r="Y2538" s="1404">
        <f>_xll.qlCalendarAdvance(Calendar,X2538,NDays&amp;"D")</f>
        <v>56991</v>
      </c>
      <c r="Z2538" s="1403">
        <v>1.9491975083008747E-2</v>
      </c>
      <c r="AA2538" s="1411">
        <v>1.9444653867281003E-2</v>
      </c>
    </row>
    <row r="2539" spans="19:27" x14ac:dyDescent="0.2">
      <c r="S2539" s="399"/>
      <c r="T2539" s="1401"/>
      <c r="W2539" s="864" t="str">
        <f t="shared" si="49"/>
        <v>1w</v>
      </c>
      <c r="X2539" s="1405">
        <f>_xll.qlCalendarAdvance(Calendar,X2538,W2539,"f",FALSE)</f>
        <v>56998</v>
      </c>
      <c r="Y2539" s="1404">
        <f>_xll.qlCalendarAdvance(Calendar,X2539,NDays&amp;"D")</f>
        <v>56998</v>
      </c>
      <c r="Z2539" s="1403">
        <v>1.9492113854340951E-2</v>
      </c>
      <c r="AA2539" s="1411">
        <v>1.9444693541218472E-2</v>
      </c>
    </row>
    <row r="2540" spans="19:27" x14ac:dyDescent="0.2">
      <c r="S2540" s="399"/>
      <c r="T2540" s="1401"/>
      <c r="W2540" s="864" t="str">
        <f t="shared" si="49"/>
        <v>1w</v>
      </c>
      <c r="X2540" s="1405">
        <f>_xll.qlCalendarAdvance(Calendar,X2539,W2540,"f",FALSE)</f>
        <v>57005</v>
      </c>
      <c r="Y2540" s="1404">
        <f>_xll.qlCalendarAdvance(Calendar,X2540,NDays&amp;"D")</f>
        <v>57005</v>
      </c>
      <c r="Z2540" s="1403">
        <v>1.9492268011158883E-2</v>
      </c>
      <c r="AA2540" s="1411">
        <v>1.9444748527067679E-2</v>
      </c>
    </row>
    <row r="2541" spans="19:27" x14ac:dyDescent="0.2">
      <c r="S2541" s="399"/>
      <c r="T2541" s="1401"/>
      <c r="W2541" s="864" t="str">
        <f t="shared" si="49"/>
        <v>1w</v>
      </c>
      <c r="X2541" s="1405">
        <f>_xll.qlCalendarAdvance(Calendar,X2540,W2541,"f",FALSE)</f>
        <v>57012</v>
      </c>
      <c r="Y2541" s="1404">
        <f>_xll.qlCalendarAdvance(Calendar,X2541,NDays&amp;"D")</f>
        <v>57012</v>
      </c>
      <c r="Z2541" s="1403">
        <v>1.9491902929727592E-2</v>
      </c>
      <c r="AA2541" s="1411">
        <v>1.9444818824828625E-2</v>
      </c>
    </row>
    <row r="2542" spans="19:27" x14ac:dyDescent="0.2">
      <c r="S2542" s="399"/>
      <c r="T2542" s="1401"/>
      <c r="W2542" s="864" t="str">
        <f t="shared" si="49"/>
        <v>1w</v>
      </c>
      <c r="X2542" s="1405">
        <f>_xll.qlCalendarAdvance(Calendar,X2541,W2542,"f",FALSE)</f>
        <v>57019</v>
      </c>
      <c r="Y2542" s="1404">
        <f>_xll.qlCalendarAdvance(Calendar,X2542,NDays&amp;"D")</f>
        <v>57019</v>
      </c>
      <c r="Z2542" s="1403">
        <v>1.949208674876551E-2</v>
      </c>
      <c r="AA2542" s="1411">
        <v>1.9444904434582355E-2</v>
      </c>
    </row>
    <row r="2543" spans="19:27" x14ac:dyDescent="0.2">
      <c r="S2543" s="399"/>
      <c r="T2543" s="1401"/>
      <c r="W2543" s="864" t="str">
        <f t="shared" si="49"/>
        <v>1w</v>
      </c>
      <c r="X2543" s="1405">
        <f>_xll.qlCalendarAdvance(Calendar,X2542,W2543,"f",FALSE)</f>
        <v>57026</v>
      </c>
      <c r="Y2543" s="1404">
        <f>_xll.qlCalendarAdvance(Calendar,X2543,NDays&amp;"D")</f>
        <v>57026</v>
      </c>
      <c r="Z2543" s="1403">
        <v>1.9492285952474913E-2</v>
      </c>
      <c r="AA2543" s="1411">
        <v>1.9445005356085732E-2</v>
      </c>
    </row>
    <row r="2544" spans="19:27" x14ac:dyDescent="0.2">
      <c r="S2544" s="399"/>
      <c r="T2544" s="1401"/>
      <c r="W2544" s="864" t="str">
        <f t="shared" si="49"/>
        <v>1w</v>
      </c>
      <c r="X2544" s="1405">
        <f>_xll.qlCalendarAdvance(Calendar,X2543,W2544,"f",FALSE)</f>
        <v>57033</v>
      </c>
      <c r="Y2544" s="1404">
        <f>_xll.qlCalendarAdvance(Calendar,X2544,NDays&amp;"D")</f>
        <v>57033</v>
      </c>
      <c r="Z2544" s="1403">
        <v>1.9492500540857605E-2</v>
      </c>
      <c r="AA2544" s="1411">
        <v>1.9445121589500847E-2</v>
      </c>
    </row>
    <row r="2545" spans="19:27" x14ac:dyDescent="0.2">
      <c r="S2545" s="399"/>
      <c r="T2545" s="1401"/>
      <c r="W2545" s="864" t="str">
        <f t="shared" si="49"/>
        <v>1w</v>
      </c>
      <c r="X2545" s="1405">
        <f>_xll.qlCalendarAdvance(Calendar,X2544,W2545,"f",FALSE)</f>
        <v>57040</v>
      </c>
      <c r="Y2545" s="1404">
        <f>_xll.qlCalendarAdvance(Calendar,X2545,NDays&amp;"D")</f>
        <v>57040</v>
      </c>
      <c r="Z2545" s="1403">
        <v>1.9493808766481012E-2</v>
      </c>
      <c r="AA2545" s="1411">
        <v>1.94452531348277E-2</v>
      </c>
    </row>
    <row r="2546" spans="19:27" x14ac:dyDescent="0.2">
      <c r="S2546" s="399"/>
      <c r="T2546" s="1401"/>
      <c r="W2546" s="864" t="str">
        <f t="shared" si="49"/>
        <v>1w</v>
      </c>
      <c r="X2546" s="1405">
        <f>_xll.qlCalendarAdvance(Calendar,X2545,W2546,"f",FALSE)</f>
        <v>57047</v>
      </c>
      <c r="Y2546" s="1404">
        <f>_xll.qlCalendarAdvance(Calendar,X2546,NDays&amp;"D")</f>
        <v>57047</v>
      </c>
      <c r="Z2546" s="1403">
        <v>1.9494056348410897E-2</v>
      </c>
      <c r="AA2546" s="1411">
        <v>1.9445399992147339E-2</v>
      </c>
    </row>
    <row r="2547" spans="19:27" x14ac:dyDescent="0.2">
      <c r="S2547" s="399"/>
      <c r="T2547" s="1401"/>
      <c r="W2547" s="864" t="str">
        <f t="shared" si="49"/>
        <v>1w</v>
      </c>
      <c r="X2547" s="1405">
        <f>_xll.qlCalendarAdvance(Calendar,X2546,W2547,"f",FALSE)</f>
        <v>57054</v>
      </c>
      <c r="Y2547" s="1404">
        <f>_xll.qlCalendarAdvance(Calendar,X2547,NDays&amp;"D")</f>
        <v>57054</v>
      </c>
      <c r="Z2547" s="1403">
        <v>1.9494319316661814E-2</v>
      </c>
      <c r="AA2547" s="1411">
        <v>1.9445562161216623E-2</v>
      </c>
    </row>
    <row r="2548" spans="19:27" x14ac:dyDescent="0.2">
      <c r="S2548" s="399"/>
      <c r="T2548" s="1401"/>
      <c r="W2548" s="864" t="str">
        <f t="shared" si="49"/>
        <v>1w</v>
      </c>
      <c r="X2548" s="1405">
        <f>_xll.qlCalendarAdvance(Calendar,X2547,W2548,"f",FALSE)</f>
        <v>57061</v>
      </c>
      <c r="Y2548" s="1404">
        <f>_xll.qlCalendarAdvance(Calendar,X2548,NDays&amp;"D")</f>
        <v>57061</v>
      </c>
      <c r="Z2548" s="1403">
        <v>1.949459767123729E-2</v>
      </c>
      <c r="AA2548" s="1411">
        <v>1.9445739642197646E-2</v>
      </c>
    </row>
    <row r="2549" spans="19:27" x14ac:dyDescent="0.2">
      <c r="S2549" s="399"/>
      <c r="T2549" s="1401"/>
      <c r="W2549" s="864" t="str">
        <f t="shared" si="49"/>
        <v>1w</v>
      </c>
      <c r="X2549" s="1405">
        <f>_xll.qlCalendarAdvance(Calendar,X2548,W2549,"f",FALSE)</f>
        <v>57068</v>
      </c>
      <c r="Y2549" s="1404">
        <f>_xll.qlCalendarAdvance(Calendar,X2549,NDays&amp;"D")</f>
        <v>57068</v>
      </c>
      <c r="Z2549" s="1403">
        <v>1.949489141214085E-2</v>
      </c>
      <c r="AA2549" s="1411">
        <v>1.9445932435171454E-2</v>
      </c>
    </row>
    <row r="2550" spans="19:27" x14ac:dyDescent="0.2">
      <c r="S2550" s="399"/>
      <c r="T2550" s="1401"/>
      <c r="W2550" s="864" t="str">
        <f t="shared" si="49"/>
        <v>1w</v>
      </c>
      <c r="X2550" s="1405">
        <f>_xll.qlCalendarAdvance(Calendar,X2549,W2550,"f",FALSE)</f>
        <v>57075</v>
      </c>
      <c r="Y2550" s="1404">
        <f>_xll.qlCalendarAdvance(Calendar,X2550,NDays&amp;"D")</f>
        <v>57075</v>
      </c>
      <c r="Z2550" s="1403">
        <v>1.9494655781517402E-2</v>
      </c>
      <c r="AA2550" s="1411">
        <v>1.9446140539894907E-2</v>
      </c>
    </row>
    <row r="2551" spans="19:27" x14ac:dyDescent="0.2">
      <c r="S2551" s="399"/>
      <c r="T2551" s="1401"/>
      <c r="W2551" s="864" t="str">
        <f t="shared" si="49"/>
        <v>1w</v>
      </c>
      <c r="X2551" s="1405">
        <f>_xll.qlCalendarAdvance(Calendar,X2550,W2551,"f",FALSE)</f>
        <v>57082</v>
      </c>
      <c r="Y2551" s="1404">
        <f>_xll.qlCalendarAdvance(Calendar,X2551,NDays&amp;"D")</f>
        <v>57082</v>
      </c>
      <c r="Z2551" s="1403">
        <v>1.9494979178831556E-2</v>
      </c>
      <c r="AA2551" s="1411">
        <v>1.9446363956530099E-2</v>
      </c>
    </row>
    <row r="2552" spans="19:27" x14ac:dyDescent="0.2">
      <c r="S2552" s="399"/>
      <c r="T2552" s="1401"/>
      <c r="W2552" s="864" t="str">
        <f t="shared" si="49"/>
        <v>1w</v>
      </c>
      <c r="X2552" s="1405">
        <f>_xll.qlCalendarAdvance(Calendar,X2551,W2552,"f",FALSE)</f>
        <v>57089</v>
      </c>
      <c r="Y2552" s="1404">
        <f>_xll.qlCalendarAdvance(Calendar,X2552,NDays&amp;"D")</f>
        <v>57089</v>
      </c>
      <c r="Z2552" s="1403">
        <v>1.9495317961662612E-2</v>
      </c>
      <c r="AA2552" s="1411">
        <v>1.944660268507703E-2</v>
      </c>
    </row>
    <row r="2553" spans="19:27" x14ac:dyDescent="0.2">
      <c r="S2553" s="399"/>
      <c r="T2553" s="1401"/>
      <c r="W2553" s="864" t="str">
        <f t="shared" si="49"/>
        <v>1w</v>
      </c>
      <c r="X2553" s="1405">
        <f>_xll.qlCalendarAdvance(Calendar,X2552,W2553,"f",FALSE)</f>
        <v>57096</v>
      </c>
      <c r="Y2553" s="1404">
        <f>_xll.qlCalendarAdvance(Calendar,X2553,NDays&amp;"D")</f>
        <v>57096</v>
      </c>
      <c r="Z2553" s="1403">
        <v>1.9495672130017693E-2</v>
      </c>
      <c r="AA2553" s="1411">
        <v>1.9446856725535699E-2</v>
      </c>
    </row>
    <row r="2554" spans="19:27" x14ac:dyDescent="0.2">
      <c r="S2554" s="399"/>
      <c r="T2554" s="1401"/>
      <c r="W2554" s="864" t="str">
        <f t="shared" si="49"/>
        <v>1w</v>
      </c>
      <c r="X2554" s="1405">
        <f>_xll.qlCalendarAdvance(Calendar,X2553,W2554,"f",FALSE)</f>
        <v>57103</v>
      </c>
      <c r="Y2554" s="1404">
        <f>_xll.qlCalendarAdvance(Calendar,X2554,NDays&amp;"D")</f>
        <v>57103</v>
      </c>
      <c r="Z2554" s="1403">
        <v>1.9496590911702305E-2</v>
      </c>
      <c r="AA2554" s="1411">
        <v>1.9447126077906107E-2</v>
      </c>
    </row>
    <row r="2555" spans="19:27" x14ac:dyDescent="0.2">
      <c r="S2555" s="399"/>
      <c r="T2555" s="1401"/>
      <c r="W2555" s="864" t="str">
        <f t="shared" si="49"/>
        <v>1w</v>
      </c>
      <c r="X2555" s="1405">
        <f>_xll.qlCalendarAdvance(Calendar,X2554,W2555,"f",FALSE)</f>
        <v>57110</v>
      </c>
      <c r="Y2555" s="1404">
        <f>_xll.qlCalendarAdvance(Calendar,X2555,NDays&amp;"D")</f>
        <v>57110</v>
      </c>
      <c r="Z2555" s="1403">
        <v>1.9496976970650108E-2</v>
      </c>
      <c r="AA2555" s="1411">
        <v>1.9447410742026161E-2</v>
      </c>
    </row>
    <row r="2556" spans="19:27" x14ac:dyDescent="0.2">
      <c r="S2556" s="399"/>
      <c r="T2556" s="1401"/>
      <c r="W2556" s="864" t="str">
        <f t="shared" si="49"/>
        <v>1w</v>
      </c>
      <c r="X2556" s="1405">
        <f>_xll.qlCalendarAdvance(Calendar,X2555,W2556,"f",FALSE)</f>
        <v>57117</v>
      </c>
      <c r="Y2556" s="1404">
        <f>_xll.qlCalendarAdvance(Calendar,X2556,NDays&amp;"D")</f>
        <v>57117</v>
      </c>
      <c r="Z2556" s="1403">
        <v>1.9497378415954184E-2</v>
      </c>
      <c r="AA2556" s="1411">
        <v>1.9447710718139E-2</v>
      </c>
    </row>
    <row r="2557" spans="19:27" x14ac:dyDescent="0.2">
      <c r="S2557" s="399"/>
      <c r="T2557" s="1401"/>
      <c r="W2557" s="864" t="str">
        <f t="shared" si="49"/>
        <v>1w</v>
      </c>
      <c r="X2557" s="1405">
        <f>_xll.qlCalendarAdvance(Calendar,X2556,W2557,"f",FALSE)</f>
        <v>57124</v>
      </c>
      <c r="Y2557" s="1404">
        <f>_xll.qlCalendarAdvance(Calendar,X2557,NDays&amp;"D")</f>
        <v>57124</v>
      </c>
      <c r="Z2557" s="1403">
        <v>1.9497795247618938E-2</v>
      </c>
      <c r="AA2557" s="1411">
        <v>1.9448026006244623E-2</v>
      </c>
    </row>
    <row r="2558" spans="19:27" x14ac:dyDescent="0.2">
      <c r="S2558" s="399"/>
      <c r="T2558" s="1401"/>
      <c r="W2558" s="864" t="str">
        <f t="shared" si="49"/>
        <v>1w</v>
      </c>
      <c r="X2558" s="1405">
        <f>_xll.qlCalendarAdvance(Calendar,X2557,W2558,"f",FALSE)</f>
        <v>57131</v>
      </c>
      <c r="Y2558" s="1404">
        <f>_xll.qlCalendarAdvance(Calendar,X2558,NDays&amp;"D")</f>
        <v>57131</v>
      </c>
      <c r="Z2558" s="1403">
        <v>1.9498227465649651E-2</v>
      </c>
      <c r="AA2558" s="1411">
        <v>1.9448356606099892E-2</v>
      </c>
    </row>
    <row r="2559" spans="19:27" x14ac:dyDescent="0.2">
      <c r="S2559" s="399"/>
      <c r="T2559" s="1401"/>
      <c r="W2559" s="864" t="str">
        <f t="shared" si="49"/>
        <v>1w</v>
      </c>
      <c r="X2559" s="1405">
        <f>_xll.qlCalendarAdvance(Calendar,X2558,W2559,"f",FALSE)</f>
        <v>57138</v>
      </c>
      <c r="Y2559" s="1404">
        <f>_xll.qlCalendarAdvance(Calendar,X2559,NDays&amp;"D")</f>
        <v>57138</v>
      </c>
      <c r="Z2559" s="1403">
        <v>1.9498675070048089E-2</v>
      </c>
      <c r="AA2559" s="1411">
        <v>1.94487025178669E-2</v>
      </c>
    </row>
    <row r="2560" spans="19:27" x14ac:dyDescent="0.2">
      <c r="S2560" s="399"/>
      <c r="T2560" s="1401"/>
      <c r="W2560" s="864" t="str">
        <f t="shared" si="49"/>
        <v>1w</v>
      </c>
      <c r="X2560" s="1405">
        <f>_xll.qlCalendarAdvance(Calendar,X2559,W2560,"f",FALSE)</f>
        <v>57145</v>
      </c>
      <c r="Y2560" s="1404">
        <f>_xll.qlCalendarAdvance(Calendar,X2560,NDays&amp;"D")</f>
        <v>57145</v>
      </c>
      <c r="Z2560" s="1403">
        <v>1.9499138060823058E-2</v>
      </c>
      <c r="AA2560" s="1411">
        <v>1.9449063741545647E-2</v>
      </c>
    </row>
    <row r="2561" spans="19:27" x14ac:dyDescent="0.2">
      <c r="S2561" s="399"/>
      <c r="T2561" s="1401"/>
      <c r="W2561" s="864" t="str">
        <f t="shared" si="49"/>
        <v>1w</v>
      </c>
      <c r="X2561" s="1405">
        <f>_xll.qlCalendarAdvance(Calendar,X2560,W2561,"f",FALSE)</f>
        <v>57152</v>
      </c>
      <c r="Y2561" s="1404">
        <f>_xll.qlCalendarAdvance(Calendar,X2561,NDays&amp;"D")</f>
        <v>57152</v>
      </c>
      <c r="Z2561" s="1403">
        <v>1.9499616437977204E-2</v>
      </c>
      <c r="AA2561" s="1411">
        <v>1.9449440277136132E-2</v>
      </c>
    </row>
    <row r="2562" spans="19:27" x14ac:dyDescent="0.2">
      <c r="S2562" s="399"/>
      <c r="T2562" s="1401"/>
      <c r="W2562" s="864" t="str">
        <f t="shared" si="49"/>
        <v>1w</v>
      </c>
      <c r="X2562" s="1405">
        <f>_xll.qlCalendarAdvance(Calendar,X2561,W2562,"f",FALSE)</f>
        <v>57159</v>
      </c>
      <c r="Y2562" s="1404">
        <f>_xll.qlCalendarAdvance(Calendar,X2562,NDays&amp;"D")</f>
        <v>57159</v>
      </c>
      <c r="Z2562" s="1403">
        <v>1.9500110201519334E-2</v>
      </c>
      <c r="AA2562" s="1411">
        <v>1.9449832124557309E-2</v>
      </c>
    </row>
    <row r="2563" spans="19:27" x14ac:dyDescent="0.2">
      <c r="S2563" s="399"/>
      <c r="T2563" s="1401"/>
      <c r="W2563" s="864" t="str">
        <f t="shared" si="49"/>
        <v>1w</v>
      </c>
      <c r="X2563" s="1405">
        <f>_xll.qlCalendarAdvance(Calendar,X2562,W2563,"f",FALSE)</f>
        <v>57166</v>
      </c>
      <c r="Y2563" s="1404">
        <f>_xll.qlCalendarAdvance(Calendar,X2563,NDays&amp;"D")</f>
        <v>57166</v>
      </c>
      <c r="Z2563" s="1403">
        <v>1.9500619351452975E-2</v>
      </c>
      <c r="AA2563" s="1411">
        <v>1.9450239283890225E-2</v>
      </c>
    </row>
    <row r="2564" spans="19:27" x14ac:dyDescent="0.2">
      <c r="S2564" s="399"/>
      <c r="T2564" s="1401"/>
      <c r="W2564" s="864" t="str">
        <f t="shared" si="49"/>
        <v>1w</v>
      </c>
      <c r="X2564" s="1405">
        <f>_xll.qlCalendarAdvance(Calendar,X2563,W2564,"f",FALSE)</f>
        <v>57173</v>
      </c>
      <c r="Y2564" s="1404">
        <f>_xll.qlCalendarAdvance(Calendar,X2564,NDays&amp;"D")</f>
        <v>57173</v>
      </c>
      <c r="Z2564" s="1403">
        <v>1.9501143887782527E-2</v>
      </c>
      <c r="AA2564" s="1411">
        <v>1.9450661755134879E-2</v>
      </c>
    </row>
    <row r="2565" spans="19:27" x14ac:dyDescent="0.2">
      <c r="S2565" s="399"/>
      <c r="T2565" s="1401"/>
      <c r="W2565" s="864" t="str">
        <f t="shared" si="49"/>
        <v>1w</v>
      </c>
      <c r="X2565" s="1405">
        <f>_xll.qlCalendarAdvance(Calendar,X2564,W2565,"f",FALSE)</f>
        <v>57180</v>
      </c>
      <c r="Y2565" s="1404">
        <f>_xll.qlCalendarAdvance(Calendar,X2565,NDays&amp;"D")</f>
        <v>57180</v>
      </c>
      <c r="Z2565" s="1403">
        <v>1.9501683810518564E-2</v>
      </c>
      <c r="AA2565" s="1411">
        <v>1.9451099538210226E-2</v>
      </c>
    </row>
    <row r="2566" spans="19:27" x14ac:dyDescent="0.2">
      <c r="S2566" s="399"/>
      <c r="T2566" s="1401"/>
      <c r="W2566" s="864" t="str">
        <f t="shared" si="49"/>
        <v>1w</v>
      </c>
      <c r="X2566" s="1405">
        <f>_xll.qlCalendarAdvance(Calendar,X2565,W2566,"f",FALSE)</f>
        <v>57187</v>
      </c>
      <c r="Y2566" s="1404">
        <f>_xll.qlCalendarAdvance(Calendar,X2566,NDays&amp;"D")</f>
        <v>57187</v>
      </c>
      <c r="Z2566" s="1403">
        <v>1.9502239119661965E-2</v>
      </c>
      <c r="AA2566" s="1411">
        <v>1.9451552633278357E-2</v>
      </c>
    </row>
    <row r="2567" spans="19:27" x14ac:dyDescent="0.2">
      <c r="S2567" s="399"/>
      <c r="T2567" s="1401"/>
      <c r="W2567" s="864" t="str">
        <f t="shared" si="49"/>
        <v>1w</v>
      </c>
      <c r="X2567" s="1405">
        <f>_xll.qlCalendarAdvance(Calendar,X2566,W2567,"f",FALSE)</f>
        <v>57194</v>
      </c>
      <c r="Y2567" s="1404">
        <f>_xll.qlCalendarAdvance(Calendar,X2567,NDays&amp;"D")</f>
        <v>57194</v>
      </c>
      <c r="Z2567" s="1403">
        <v>1.9502809815222424E-2</v>
      </c>
      <c r="AA2567" s="1411">
        <v>1.9452021040177181E-2</v>
      </c>
    </row>
    <row r="2568" spans="19:27" x14ac:dyDescent="0.2">
      <c r="S2568" s="399"/>
      <c r="T2568" s="1401"/>
      <c r="W2568" s="864" t="str">
        <f t="shared" si="49"/>
        <v>1w</v>
      </c>
      <c r="X2568" s="1405">
        <f>_xll.qlCalendarAdvance(Calendar,X2567,W2568,"f",FALSE)</f>
        <v>57201</v>
      </c>
      <c r="Y2568" s="1404">
        <f>_xll.qlCalendarAdvance(Calendar,X2568,NDays&amp;"D")</f>
        <v>57201</v>
      </c>
      <c r="Z2568" s="1403">
        <v>1.9503395897206986E-2</v>
      </c>
      <c r="AA2568" s="1411">
        <v>1.9452504758987743E-2</v>
      </c>
    </row>
    <row r="2569" spans="19:27" x14ac:dyDescent="0.2">
      <c r="S2569" s="399"/>
      <c r="T2569" s="1401"/>
      <c r="W2569" s="864" t="str">
        <f t="shared" si="49"/>
        <v>1w</v>
      </c>
      <c r="X2569" s="1405">
        <f>_xll.qlCalendarAdvance(Calendar,X2568,W2569,"f",FALSE)</f>
        <v>57208</v>
      </c>
      <c r="Y2569" s="1404">
        <f>_xll.qlCalendarAdvance(Calendar,X2569,NDays&amp;"D")</f>
        <v>57208</v>
      </c>
      <c r="Z2569" s="1403">
        <v>1.950399736562182E-2</v>
      </c>
      <c r="AA2569" s="1411">
        <v>1.9453003789628998E-2</v>
      </c>
    </row>
    <row r="2570" spans="19:27" x14ac:dyDescent="0.2">
      <c r="S2570" s="399"/>
      <c r="T2570" s="1401"/>
      <c r="W2570" s="864" t="str">
        <f t="shared" si="49"/>
        <v>1w</v>
      </c>
      <c r="X2570" s="1405">
        <f>_xll.qlCalendarAdvance(Calendar,X2569,W2570,"f",FALSE)</f>
        <v>57215</v>
      </c>
      <c r="Y2570" s="1404">
        <f>_xll.qlCalendarAdvance(Calendar,X2570,NDays&amp;"D")</f>
        <v>57215</v>
      </c>
      <c r="Z2570" s="1403">
        <v>1.9504614220472206E-2</v>
      </c>
      <c r="AA2570" s="1411">
        <v>1.9453518132181991E-2</v>
      </c>
    </row>
    <row r="2571" spans="19:27" x14ac:dyDescent="0.2">
      <c r="S2571" s="399"/>
      <c r="T2571" s="1401"/>
      <c r="W2571" s="864" t="str">
        <f t="shared" si="49"/>
        <v>1w</v>
      </c>
      <c r="X2571" s="1405">
        <f>_xll.qlCalendarAdvance(Calendar,X2570,W2571,"f",FALSE)</f>
        <v>57222</v>
      </c>
      <c r="Y2571" s="1404">
        <f>_xll.qlCalendarAdvance(Calendar,X2571,NDays&amp;"D")</f>
        <v>57222</v>
      </c>
      <c r="Z2571" s="1403">
        <v>1.9505246461766077E-2</v>
      </c>
      <c r="AA2571" s="1411">
        <v>1.9454047786727768E-2</v>
      </c>
    </row>
    <row r="2572" spans="19:27" x14ac:dyDescent="0.2">
      <c r="S2572" s="399"/>
      <c r="T2572" s="1401"/>
      <c r="W2572" s="864" t="str">
        <f t="shared" si="49"/>
        <v>1w</v>
      </c>
      <c r="X2572" s="1405">
        <f>_xll.qlCalendarAdvance(Calendar,X2571,W2572,"f",FALSE)</f>
        <v>57229</v>
      </c>
      <c r="Y2572" s="1404">
        <f>_xll.qlCalendarAdvance(Calendar,X2572,NDays&amp;"D")</f>
        <v>57229</v>
      </c>
      <c r="Z2572" s="1403">
        <v>1.9505324584424787E-2</v>
      </c>
      <c r="AA2572" s="1411">
        <v>1.9454592753023192E-2</v>
      </c>
    </row>
    <row r="2573" spans="19:27" x14ac:dyDescent="0.2">
      <c r="S2573" s="399"/>
      <c r="T2573" s="1401"/>
      <c r="W2573" s="864" t="str">
        <f t="shared" si="49"/>
        <v>1w</v>
      </c>
      <c r="X2573" s="1405">
        <f>_xll.qlCalendarAdvance(Calendar,X2572,W2573,"f",FALSE)</f>
        <v>57236</v>
      </c>
      <c r="Y2573" s="1404">
        <f>_xll.qlCalendarAdvance(Calendar,X2573,NDays&amp;"D")</f>
        <v>57236</v>
      </c>
      <c r="Z2573" s="1403">
        <v>1.9505986464309556E-2</v>
      </c>
      <c r="AA2573" s="1411">
        <v>1.9455153031230354E-2</v>
      </c>
    </row>
    <row r="2574" spans="19:27" x14ac:dyDescent="0.2">
      <c r="S2574" s="399"/>
      <c r="T2574" s="1401"/>
      <c r="W2574" s="864" t="str">
        <f t="shared" si="49"/>
        <v>1w</v>
      </c>
      <c r="X2574" s="1405">
        <f>_xll.qlCalendarAdvance(Calendar,X2573,W2574,"f",FALSE)</f>
        <v>57243</v>
      </c>
      <c r="Y2574" s="1404">
        <f>_xll.qlCalendarAdvance(Calendar,X2574,NDays&amp;"D")</f>
        <v>57243</v>
      </c>
      <c r="Z2574" s="1403">
        <v>1.9506663729839478E-2</v>
      </c>
      <c r="AA2574" s="1411">
        <v>1.9455728621349255E-2</v>
      </c>
    </row>
    <row r="2575" spans="19:27" x14ac:dyDescent="0.2">
      <c r="S2575" s="399"/>
      <c r="T2575" s="1401"/>
      <c r="W2575" s="864" t="str">
        <f t="shared" si="49"/>
        <v>1w</v>
      </c>
      <c r="X2575" s="1405">
        <f>_xll.qlCalendarAdvance(Calendar,X2574,W2575,"f",FALSE)</f>
        <v>57250</v>
      </c>
      <c r="Y2575" s="1404">
        <f>_xll.qlCalendarAdvance(Calendar,X2575,NDays&amp;"D")</f>
        <v>57250</v>
      </c>
      <c r="Z2575" s="1403">
        <v>1.9507356381021676E-2</v>
      </c>
      <c r="AA2575" s="1411">
        <v>1.9456319523379895E-2</v>
      </c>
    </row>
    <row r="2576" spans="19:27" x14ac:dyDescent="0.2">
      <c r="S2576" s="399"/>
      <c r="T2576" s="1401"/>
      <c r="W2576" s="864" t="str">
        <f t="shared" si="49"/>
        <v>1w</v>
      </c>
      <c r="X2576" s="1405">
        <f>_xll.qlCalendarAdvance(Calendar,X2575,W2576,"f",FALSE)</f>
        <v>57257</v>
      </c>
      <c r="Y2576" s="1404">
        <f>_xll.qlCalendarAdvance(Calendar,X2576,NDays&amp;"D")</f>
        <v>57257</v>
      </c>
      <c r="Z2576" s="1403">
        <v>1.950863846516079E-2</v>
      </c>
      <c r="AA2576" s="1411">
        <v>1.9456925737322273E-2</v>
      </c>
    </row>
    <row r="2577" spans="19:27" x14ac:dyDescent="0.2">
      <c r="S2577" s="399"/>
      <c r="T2577" s="1401"/>
      <c r="W2577" s="864" t="str">
        <f t="shared" si="49"/>
        <v>1w</v>
      </c>
      <c r="X2577" s="1405">
        <f>_xll.qlCalendarAdvance(Calendar,X2576,W2577,"f",FALSE)</f>
        <v>57264</v>
      </c>
      <c r="Y2577" s="1404">
        <f>_xll.qlCalendarAdvance(Calendar,X2577,NDays&amp;"D")</f>
        <v>57264</v>
      </c>
      <c r="Z2577" s="1403">
        <v>1.9509363025278538E-2</v>
      </c>
      <c r="AA2577" s="1411">
        <v>1.9457547263014296E-2</v>
      </c>
    </row>
    <row r="2578" spans="19:27" x14ac:dyDescent="0.2">
      <c r="S2578" s="399"/>
      <c r="T2578" s="1401"/>
      <c r="W2578" s="864" t="str">
        <f t="shared" si="49"/>
        <v>1w</v>
      </c>
      <c r="X2578" s="1405">
        <f>_xll.qlCalendarAdvance(Calendar,X2577,W2578,"f",FALSE)</f>
        <v>57271</v>
      </c>
      <c r="Y2578" s="1404">
        <f>_xll.qlCalendarAdvance(Calendar,X2578,NDays&amp;"D")</f>
        <v>57271</v>
      </c>
      <c r="Z2578" s="1403">
        <v>1.9510102971895271E-2</v>
      </c>
      <c r="AA2578" s="1411">
        <v>1.9458184100780151E-2</v>
      </c>
    </row>
    <row r="2579" spans="19:27" x14ac:dyDescent="0.2">
      <c r="S2579" s="399"/>
      <c r="T2579" s="1401"/>
      <c r="W2579" s="864" t="str">
        <f t="shared" si="49"/>
        <v>1w</v>
      </c>
      <c r="X2579" s="1405">
        <f>_xll.qlCalendarAdvance(Calendar,X2578,W2579,"f",FALSE)</f>
        <v>57278</v>
      </c>
      <c r="Y2579" s="1404">
        <f>_xll.qlCalendarAdvance(Calendar,X2579,NDays&amp;"D")</f>
        <v>57278</v>
      </c>
      <c r="Z2579" s="1403">
        <v>1.9510858305019797E-2</v>
      </c>
      <c r="AA2579" s="1411">
        <v>1.9458836250376699E-2</v>
      </c>
    </row>
    <row r="2580" spans="19:27" x14ac:dyDescent="0.2">
      <c r="S2580" s="399"/>
      <c r="T2580" s="1401"/>
      <c r="W2580" s="864" t="str">
        <f t="shared" si="49"/>
        <v>1w</v>
      </c>
      <c r="X2580" s="1405">
        <f>_xll.qlCalendarAdvance(Calendar,X2579,W2580,"f",FALSE)</f>
        <v>57285</v>
      </c>
      <c r="Y2580" s="1404">
        <f>_xll.qlCalendarAdvance(Calendar,X2580,NDays&amp;"D")</f>
        <v>57285</v>
      </c>
      <c r="Z2580" s="1403">
        <v>1.9511629024660922E-2</v>
      </c>
      <c r="AA2580" s="1411">
        <v>1.9459503711803938E-2</v>
      </c>
    </row>
    <row r="2581" spans="19:27" x14ac:dyDescent="0.2">
      <c r="S2581" s="399"/>
      <c r="T2581" s="1401"/>
      <c r="W2581" s="864" t="str">
        <f t="shared" si="49"/>
        <v>1w</v>
      </c>
      <c r="X2581" s="1405">
        <f>_xll.qlCalendarAdvance(Calendar,X2580,W2581,"f",FALSE)</f>
        <v>57292</v>
      </c>
      <c r="Y2581" s="1404">
        <f>_xll.qlCalendarAdvance(Calendar,X2581,NDays&amp;"D")</f>
        <v>57292</v>
      </c>
      <c r="Z2581" s="1403">
        <v>1.9512415130827462E-2</v>
      </c>
      <c r="AA2581" s="1411">
        <v>1.9460186485142916E-2</v>
      </c>
    </row>
    <row r="2582" spans="19:27" x14ac:dyDescent="0.2">
      <c r="S2582" s="399"/>
      <c r="T2582" s="1401"/>
      <c r="W2582" s="864" t="str">
        <f t="shared" si="49"/>
        <v>1w</v>
      </c>
      <c r="X2582" s="1405">
        <f>_xll.qlCalendarAdvance(Calendar,X2581,W2582,"f",FALSE)</f>
        <v>57299</v>
      </c>
      <c r="Y2582" s="1404">
        <f>_xll.qlCalendarAdvance(Calendar,X2582,NDays&amp;"D")</f>
        <v>57299</v>
      </c>
      <c r="Z2582" s="1403">
        <v>1.9513216623527341E-2</v>
      </c>
      <c r="AA2582" s="1411">
        <v>1.9460884570474679E-2</v>
      </c>
    </row>
    <row r="2583" spans="19:27" x14ac:dyDescent="0.2">
      <c r="S2583" s="399"/>
      <c r="T2583" s="1401"/>
      <c r="W2583" s="864" t="str">
        <f t="shared" si="49"/>
        <v>1w</v>
      </c>
      <c r="X2583" s="1405">
        <f>_xll.qlCalendarAdvance(Calendar,X2582,W2583,"f",FALSE)</f>
        <v>57306</v>
      </c>
      <c r="Y2583" s="1404">
        <f>_xll.qlCalendarAdvance(Calendar,X2583,NDays&amp;"D")</f>
        <v>57306</v>
      </c>
      <c r="Z2583" s="1403">
        <v>1.9514033502771127E-2</v>
      </c>
      <c r="AA2583" s="1411">
        <v>1.9461597967637134E-2</v>
      </c>
    </row>
    <row r="2584" spans="19:27" x14ac:dyDescent="0.2">
      <c r="S2584" s="399"/>
      <c r="T2584" s="1401"/>
      <c r="W2584" s="864" t="str">
        <f t="shared" si="49"/>
        <v>1w</v>
      </c>
      <c r="X2584" s="1405">
        <f>_xll.qlCalendarAdvance(Calendar,X2583,W2584,"f",FALSE)</f>
        <v>57313</v>
      </c>
      <c r="Y2584" s="1404">
        <f>_xll.qlCalendarAdvance(Calendar,X2584,NDays&amp;"D")</f>
        <v>57313</v>
      </c>
      <c r="Z2584" s="1403">
        <v>1.951428259736851E-2</v>
      </c>
      <c r="AA2584" s="1411">
        <v>1.9462326676630282E-2</v>
      </c>
    </row>
    <row r="2585" spans="19:27" x14ac:dyDescent="0.2">
      <c r="S2585" s="399"/>
      <c r="T2585" s="1401"/>
      <c r="W2585" s="864" t="str">
        <f t="shared" si="49"/>
        <v>1w</v>
      </c>
      <c r="X2585" s="1405">
        <f>_xll.qlCalendarAdvance(Calendar,X2584,W2585,"f",FALSE)</f>
        <v>57320</v>
      </c>
      <c r="Y2585" s="1404">
        <f>_xll.qlCalendarAdvance(Calendar,X2585,NDays&amp;"D")</f>
        <v>57320</v>
      </c>
      <c r="Z2585" s="1403">
        <v>1.951454492010184E-2</v>
      </c>
      <c r="AA2585" s="1411">
        <v>1.9463070697616214E-2</v>
      </c>
    </row>
    <row r="2586" spans="19:27" x14ac:dyDescent="0.2">
      <c r="S2586" s="399"/>
      <c r="T2586" s="1401"/>
      <c r="W2586" s="864" t="str">
        <f t="shared" ref="W2586:W2649" si="50">W2585</f>
        <v>1w</v>
      </c>
      <c r="X2586" s="1405">
        <f>_xll.qlCalendarAdvance(Calendar,X2585,W2586,"f",FALSE)</f>
        <v>57327</v>
      </c>
      <c r="Y2586" s="1404">
        <f>_xll.qlCalendarAdvance(Calendar,X2586,NDays&amp;"D")</f>
        <v>57327</v>
      </c>
      <c r="Z2586" s="1403">
        <v>1.9515405669124738E-2</v>
      </c>
      <c r="AA2586" s="1411">
        <v>1.9463830030351792E-2</v>
      </c>
    </row>
    <row r="2587" spans="19:27" x14ac:dyDescent="0.2">
      <c r="S2587" s="399"/>
      <c r="T2587" s="1401"/>
      <c r="W2587" s="864" t="str">
        <f t="shared" si="50"/>
        <v>1w</v>
      </c>
      <c r="X2587" s="1405">
        <f>_xll.qlCalendarAdvance(Calendar,X2586,W2587,"f",FALSE)</f>
        <v>57334</v>
      </c>
      <c r="Y2587" s="1404">
        <f>_xll.qlCalendarAdvance(Calendar,X2587,NDays&amp;"D")</f>
        <v>57334</v>
      </c>
      <c r="Z2587" s="1403">
        <v>1.9516281803082972E-2</v>
      </c>
      <c r="AA2587" s="1411">
        <v>1.9464604675080155E-2</v>
      </c>
    </row>
    <row r="2588" spans="19:27" x14ac:dyDescent="0.2">
      <c r="S2588" s="399"/>
      <c r="T2588" s="1401"/>
      <c r="W2588" s="864" t="str">
        <f t="shared" si="50"/>
        <v>1w</v>
      </c>
      <c r="X2588" s="1405">
        <f>_xll.qlCalendarAdvance(Calendar,X2587,W2588,"f",FALSE)</f>
        <v>57341</v>
      </c>
      <c r="Y2588" s="1404">
        <f>_xll.qlCalendarAdvance(Calendar,X2588,NDays&amp;"D")</f>
        <v>57341</v>
      </c>
      <c r="Z2588" s="1403">
        <v>1.9517173321987349E-2</v>
      </c>
      <c r="AA2588" s="1411">
        <v>1.946539463163921E-2</v>
      </c>
    </row>
    <row r="2589" spans="19:27" x14ac:dyDescent="0.2">
      <c r="S2589" s="399"/>
      <c r="T2589" s="1401"/>
      <c r="W2589" s="864" t="str">
        <f t="shared" si="50"/>
        <v>1w</v>
      </c>
      <c r="X2589" s="1405">
        <f>_xll.qlCalendarAdvance(Calendar,X2588,W2589,"f",FALSE)</f>
        <v>57348</v>
      </c>
      <c r="Y2589" s="1404">
        <f>_xll.qlCalendarAdvance(Calendar,X2589,NDays&amp;"D")</f>
        <v>57348</v>
      </c>
      <c r="Z2589" s="1403">
        <v>1.951808022584688E-2</v>
      </c>
      <c r="AA2589" s="1411">
        <v>1.946619990019105E-2</v>
      </c>
    </row>
    <row r="2590" spans="19:27" x14ac:dyDescent="0.2">
      <c r="S2590" s="399"/>
      <c r="T2590" s="1401"/>
      <c r="W2590" s="864" t="str">
        <f t="shared" si="50"/>
        <v>1w</v>
      </c>
      <c r="X2590" s="1405">
        <f>_xll.qlCalendarAdvance(Calendar,X2589,W2590,"f",FALSE)</f>
        <v>57355</v>
      </c>
      <c r="Y2590" s="1404">
        <f>_xll.qlCalendarAdvance(Calendar,X2590,NDays&amp;"D")</f>
        <v>57355</v>
      </c>
      <c r="Z2590" s="1403">
        <v>1.9519002514672364E-2</v>
      </c>
      <c r="AA2590" s="1411">
        <v>1.9467020480573582E-2</v>
      </c>
    </row>
    <row r="2591" spans="19:27" x14ac:dyDescent="0.2">
      <c r="S2591" s="399"/>
      <c r="T2591" s="1401"/>
      <c r="W2591" s="864" t="str">
        <f t="shared" si="50"/>
        <v>1w</v>
      </c>
      <c r="X2591" s="1405">
        <f>_xll.qlCalendarAdvance(Calendar,X2590,W2591,"f",FALSE)</f>
        <v>57362</v>
      </c>
      <c r="Y2591" s="1404">
        <f>_xll.qlCalendarAdvance(Calendar,X2591,NDays&amp;"D")</f>
        <v>57362</v>
      </c>
      <c r="Z2591" s="1403">
        <v>1.9519940188474607E-2</v>
      </c>
      <c r="AA2591" s="1411">
        <v>1.9467856372786807E-2</v>
      </c>
    </row>
    <row r="2592" spans="19:27" x14ac:dyDescent="0.2">
      <c r="S2592" s="399"/>
      <c r="T2592" s="1401"/>
      <c r="W2592" s="864" t="str">
        <f t="shared" si="50"/>
        <v>1w</v>
      </c>
      <c r="X2592" s="1405">
        <f>_xll.qlCalendarAdvance(Calendar,X2591,W2592,"f",FALSE)</f>
        <v>57369</v>
      </c>
      <c r="Y2592" s="1404">
        <f>_xll.qlCalendarAdvance(Calendar,X2592,NDays&amp;"D")</f>
        <v>57369</v>
      </c>
      <c r="Z2592" s="1403">
        <v>1.9520893247263523E-2</v>
      </c>
      <c r="AA2592" s="1411">
        <v>1.946870757691177E-2</v>
      </c>
    </row>
    <row r="2593" spans="19:27" x14ac:dyDescent="0.2">
      <c r="S2593" s="399"/>
      <c r="T2593" s="1401"/>
      <c r="W2593" s="864" t="str">
        <f t="shared" si="50"/>
        <v>1w</v>
      </c>
      <c r="X2593" s="1405">
        <f>_xll.qlCalendarAdvance(Calendar,X2592,W2593,"f",FALSE)</f>
        <v>57376</v>
      </c>
      <c r="Y2593" s="1404">
        <f>_xll.qlCalendarAdvance(Calendar,X2593,NDays&amp;"D")</f>
        <v>57376</v>
      </c>
      <c r="Z2593" s="1403">
        <v>1.9521268454297514E-2</v>
      </c>
      <c r="AA2593" s="1411">
        <v>1.9469574093029518E-2</v>
      </c>
    </row>
    <row r="2594" spans="19:27" x14ac:dyDescent="0.2">
      <c r="S2594" s="399"/>
      <c r="T2594" s="1401"/>
      <c r="W2594" s="864" t="str">
        <f t="shared" si="50"/>
        <v>1w</v>
      </c>
      <c r="X2594" s="1405">
        <f>_xll.qlCalendarAdvance(Calendar,X2593,W2594,"f",FALSE)</f>
        <v>57383</v>
      </c>
      <c r="Y2594" s="1404">
        <f>_xll.qlCalendarAdvance(Calendar,X2594,NDays&amp;"D")</f>
        <v>57383</v>
      </c>
      <c r="Z2594" s="1403">
        <v>1.9522845519845476E-2</v>
      </c>
      <c r="AA2594" s="1411">
        <v>1.9470455921059004E-2</v>
      </c>
    </row>
    <row r="2595" spans="19:27" x14ac:dyDescent="0.2">
      <c r="S2595" s="399"/>
      <c r="T2595" s="1401"/>
      <c r="W2595" s="864" t="str">
        <f t="shared" si="50"/>
        <v>1w</v>
      </c>
      <c r="X2595" s="1405">
        <f>_xll.qlCalendarAdvance(Calendar,X2594,W2595,"f",FALSE)</f>
        <v>57390</v>
      </c>
      <c r="Y2595" s="1404">
        <f>_xll.qlCalendarAdvance(Calendar,X2595,NDays&amp;"D")</f>
        <v>57390</v>
      </c>
      <c r="Z2595" s="1403">
        <v>1.9523249193353236E-2</v>
      </c>
      <c r="AA2595" s="1411">
        <v>1.9471353060838137E-2</v>
      </c>
    </row>
    <row r="2596" spans="19:27" x14ac:dyDescent="0.2">
      <c r="S2596" s="399"/>
      <c r="T2596" s="1401"/>
      <c r="W2596" s="864" t="str">
        <f t="shared" si="50"/>
        <v>1w</v>
      </c>
      <c r="X2596" s="1405">
        <f>_xll.qlCalendarAdvance(Calendar,X2595,W2596,"f",FALSE)</f>
        <v>57397</v>
      </c>
      <c r="Y2596" s="1404">
        <f>_xll.qlCalendarAdvance(Calendar,X2596,NDays&amp;"D")</f>
        <v>57397</v>
      </c>
      <c r="Z2596" s="1403">
        <v>1.9524262639185896E-2</v>
      </c>
      <c r="AA2596" s="1411">
        <v>1.9472265512610054E-2</v>
      </c>
    </row>
    <row r="2597" spans="19:27" x14ac:dyDescent="0.2">
      <c r="S2597" s="399"/>
      <c r="T2597" s="1401"/>
      <c r="W2597" s="864" t="str">
        <f t="shared" si="50"/>
        <v>1w</v>
      </c>
      <c r="X2597" s="1405">
        <f>_xll.qlCalendarAdvance(Calendar,X2596,W2597,"f",FALSE)</f>
        <v>57404</v>
      </c>
      <c r="Y2597" s="1404">
        <f>_xll.qlCalendarAdvance(Calendar,X2597,NDays&amp;"D")</f>
        <v>57404</v>
      </c>
      <c r="Z2597" s="1403">
        <v>1.9527085404874685E-2</v>
      </c>
      <c r="AA2597" s="1411">
        <v>1.947319327629371E-2</v>
      </c>
    </row>
    <row r="2598" spans="19:27" x14ac:dyDescent="0.2">
      <c r="S2598" s="399"/>
      <c r="T2598" s="1401"/>
      <c r="W2598" s="864" t="str">
        <f t="shared" si="50"/>
        <v>1w</v>
      </c>
      <c r="X2598" s="1405">
        <f>_xll.qlCalendarAdvance(Calendar,X2597,W2598,"f",FALSE)</f>
        <v>57411</v>
      </c>
      <c r="Y2598" s="1404">
        <f>_xll.qlCalendarAdvance(Calendar,X2598,NDays&amp;"D")</f>
        <v>57411</v>
      </c>
      <c r="Z2598" s="1403">
        <v>1.9528133083506045E-2</v>
      </c>
      <c r="AA2598" s="1411">
        <v>1.9474136351645965E-2</v>
      </c>
    </row>
    <row r="2599" spans="19:27" x14ac:dyDescent="0.2">
      <c r="S2599" s="399"/>
      <c r="T2599" s="1401"/>
      <c r="W2599" s="864" t="str">
        <f t="shared" si="50"/>
        <v>1w</v>
      </c>
      <c r="X2599" s="1405">
        <f>_xll.qlCalendarAdvance(Calendar,X2598,W2599,"f",FALSE)</f>
        <v>57418</v>
      </c>
      <c r="Y2599" s="1404">
        <f>_xll.qlCalendarAdvance(Calendar,X2599,NDays&amp;"D")</f>
        <v>57418</v>
      </c>
      <c r="Z2599" s="1403">
        <v>1.9529196148853983E-2</v>
      </c>
      <c r="AA2599" s="1411">
        <v>1.9475094739153098E-2</v>
      </c>
    </row>
    <row r="2600" spans="19:27" x14ac:dyDescent="0.2">
      <c r="S2600" s="399"/>
      <c r="T2600" s="1401"/>
      <c r="W2600" s="864" t="str">
        <f t="shared" si="50"/>
        <v>1w</v>
      </c>
      <c r="X2600" s="1405">
        <f>_xll.qlCalendarAdvance(Calendar,X2599,W2600,"f",FALSE)</f>
        <v>57425</v>
      </c>
      <c r="Y2600" s="1404">
        <f>_xll.qlCalendarAdvance(Calendar,X2600,NDays&amp;"D")</f>
        <v>57425</v>
      </c>
      <c r="Z2600" s="1403">
        <v>1.9530274600930826E-2</v>
      </c>
      <c r="AA2600" s="1411">
        <v>1.947606843857197E-2</v>
      </c>
    </row>
    <row r="2601" spans="19:27" x14ac:dyDescent="0.2">
      <c r="S2601" s="399"/>
      <c r="T2601" s="1401"/>
      <c r="W2601" s="864" t="str">
        <f t="shared" si="50"/>
        <v>1w</v>
      </c>
      <c r="X2601" s="1405">
        <f>_xll.qlCalendarAdvance(Calendar,X2600,W2601,"f",FALSE)</f>
        <v>57432</v>
      </c>
      <c r="Y2601" s="1404">
        <f>_xll.qlCalendarAdvance(Calendar,X2601,NDays&amp;"D")</f>
        <v>57432</v>
      </c>
      <c r="Z2601" s="1403">
        <v>1.9531368439748033E-2</v>
      </c>
      <c r="AA2601" s="1411">
        <v>1.9477057449659441E-2</v>
      </c>
    </row>
    <row r="2602" spans="19:27" x14ac:dyDescent="0.2">
      <c r="S2602" s="399"/>
      <c r="T2602" s="1401"/>
      <c r="W2602" s="864" t="str">
        <f t="shared" si="50"/>
        <v>1w</v>
      </c>
      <c r="X2602" s="1405">
        <f>_xll.qlCalendarAdvance(Calendar,X2601,W2602,"f",FALSE)</f>
        <v>57439</v>
      </c>
      <c r="Y2602" s="1404">
        <f>_xll.qlCalendarAdvance(Calendar,X2602,NDays&amp;"D")</f>
        <v>57439</v>
      </c>
      <c r="Z2602" s="1403">
        <v>1.9531873772602973E-2</v>
      </c>
      <c r="AA2602" s="1411">
        <v>1.9478061772739697E-2</v>
      </c>
    </row>
    <row r="2603" spans="19:27" x14ac:dyDescent="0.2">
      <c r="S2603" s="399"/>
      <c r="T2603" s="1401"/>
      <c r="W2603" s="864" t="str">
        <f t="shared" si="50"/>
        <v>1w</v>
      </c>
      <c r="X2603" s="1405">
        <f>_xll.qlCalendarAdvance(Calendar,X2602,W2603,"f",FALSE)</f>
        <v>57446</v>
      </c>
      <c r="Y2603" s="1404">
        <f>_xll.qlCalendarAdvance(Calendar,X2603,NDays&amp;"D")</f>
        <v>57446</v>
      </c>
      <c r="Z2603" s="1403">
        <v>1.9532997225909728E-2</v>
      </c>
      <c r="AA2603" s="1411">
        <v>1.9479081407731691E-2</v>
      </c>
    </row>
    <row r="2604" spans="19:27" x14ac:dyDescent="0.2">
      <c r="S2604" s="399"/>
      <c r="T2604" s="1401"/>
      <c r="W2604" s="864" t="str">
        <f t="shared" si="50"/>
        <v>1w</v>
      </c>
      <c r="X2604" s="1405">
        <f>_xll.qlCalendarAdvance(Calendar,X2603,W2604,"f",FALSE)</f>
        <v>57453</v>
      </c>
      <c r="Y2604" s="1404">
        <f>_xll.qlCalendarAdvance(Calendar,X2604,NDays&amp;"D")</f>
        <v>57453</v>
      </c>
      <c r="Z2604" s="1403">
        <v>1.9534136065168902E-2</v>
      </c>
      <c r="AA2604" s="1411">
        <v>1.9480116354635424E-2</v>
      </c>
    </row>
    <row r="2605" spans="19:27" x14ac:dyDescent="0.2">
      <c r="S2605" s="399"/>
      <c r="T2605" s="1401"/>
      <c r="W2605" s="864" t="str">
        <f t="shared" si="50"/>
        <v>1w</v>
      </c>
      <c r="X2605" s="1405">
        <f>_xll.qlCalendarAdvance(Calendar,X2604,W2605,"f",FALSE)</f>
        <v>57460</v>
      </c>
      <c r="Y2605" s="1404">
        <f>_xll.qlCalendarAdvance(Calendar,X2605,NDays&amp;"D")</f>
        <v>57460</v>
      </c>
      <c r="Z2605" s="1403">
        <v>1.9535290290395628E-2</v>
      </c>
      <c r="AA2605" s="1411">
        <v>1.9481166613369849E-2</v>
      </c>
    </row>
    <row r="2606" spans="19:27" x14ac:dyDescent="0.2">
      <c r="S2606" s="399"/>
      <c r="T2606" s="1401"/>
      <c r="W2606" s="864" t="str">
        <f t="shared" si="50"/>
        <v>1w</v>
      </c>
      <c r="X2606" s="1405">
        <f>_xll.qlCalendarAdvance(Calendar,X2605,W2606,"f",FALSE)</f>
        <v>57467</v>
      </c>
      <c r="Y2606" s="1404">
        <f>_xll.qlCalendarAdvance(Calendar,X2606,NDays&amp;"D")</f>
        <v>57467</v>
      </c>
      <c r="Z2606" s="1403">
        <v>1.9537068435398423E-2</v>
      </c>
      <c r="AA2606" s="1411">
        <v>1.9482232184016013E-2</v>
      </c>
    </row>
    <row r="2607" spans="19:27" x14ac:dyDescent="0.2">
      <c r="S2607" s="399"/>
      <c r="T2607" s="1401"/>
      <c r="W2607" s="864" t="str">
        <f t="shared" si="50"/>
        <v>1w</v>
      </c>
      <c r="X2607" s="1405">
        <f>_xll.qlCalendarAdvance(Calendar,X2606,W2607,"f",FALSE)</f>
        <v>57474</v>
      </c>
      <c r="Y2607" s="1404">
        <f>_xll.qlCalendarAdvance(Calendar,X2607,NDays&amp;"D")</f>
        <v>57474</v>
      </c>
      <c r="Z2607" s="1403">
        <v>1.9538254594934402E-2</v>
      </c>
      <c r="AA2607" s="1411">
        <v>1.9483313066654961E-2</v>
      </c>
    </row>
    <row r="2608" spans="19:27" x14ac:dyDescent="0.2">
      <c r="S2608" s="399"/>
      <c r="T2608" s="1401"/>
      <c r="W2608" s="864" t="str">
        <f t="shared" si="50"/>
        <v>1w</v>
      </c>
      <c r="X2608" s="1405">
        <f>_xll.qlCalendarAdvance(Calendar,X2607,W2608,"f",FALSE)</f>
        <v>57481</v>
      </c>
      <c r="Y2608" s="1404">
        <f>_xll.qlCalendarAdvance(Calendar,X2608,NDays&amp;"D")</f>
        <v>57481</v>
      </c>
      <c r="Z2608" s="1403">
        <v>1.953945614130324E-2</v>
      </c>
      <c r="AA2608" s="1411">
        <v>1.9484409261124602E-2</v>
      </c>
    </row>
    <row r="2609" spans="19:27" x14ac:dyDescent="0.2">
      <c r="S2609" s="399"/>
      <c r="T2609" s="1401"/>
      <c r="W2609" s="864" t="str">
        <f t="shared" si="50"/>
        <v>1w</v>
      </c>
      <c r="X2609" s="1405">
        <f>_xll.qlCalendarAdvance(Calendar,X2608,W2609,"f",FALSE)</f>
        <v>57488</v>
      </c>
      <c r="Y2609" s="1404">
        <f>_xll.qlCalendarAdvance(Calendar,X2609,NDays&amp;"D")</f>
        <v>57488</v>
      </c>
      <c r="Z2609" s="1403">
        <v>1.9540673074519913E-2</v>
      </c>
      <c r="AA2609" s="1411">
        <v>1.9485520767343889E-2</v>
      </c>
    </row>
    <row r="2610" spans="19:27" x14ac:dyDescent="0.2">
      <c r="S2610" s="399"/>
      <c r="T2610" s="1401"/>
      <c r="W2610" s="864" t="str">
        <f t="shared" si="50"/>
        <v>1w</v>
      </c>
      <c r="X2610" s="1405">
        <f>_xll.qlCalendarAdvance(Calendar,X2609,W2610,"f",FALSE)</f>
        <v>57495</v>
      </c>
      <c r="Y2610" s="1404">
        <f>_xll.qlCalendarAdvance(Calendar,X2610,NDays&amp;"D")</f>
        <v>57495</v>
      </c>
      <c r="Z2610" s="1403">
        <v>1.9541905394597634E-2</v>
      </c>
      <c r="AA2610" s="1411">
        <v>1.9486647585637007E-2</v>
      </c>
    </row>
    <row r="2611" spans="19:27" x14ac:dyDescent="0.2">
      <c r="S2611" s="399"/>
      <c r="T2611" s="1401"/>
      <c r="W2611" s="864" t="str">
        <f t="shared" si="50"/>
        <v>1w</v>
      </c>
      <c r="X2611" s="1405">
        <f>_xll.qlCalendarAdvance(Calendar,X2610,W2611,"f",FALSE)</f>
        <v>57502</v>
      </c>
      <c r="Y2611" s="1404">
        <f>_xll.qlCalendarAdvance(Calendar,X2611,NDays&amp;"D")</f>
        <v>57502</v>
      </c>
      <c r="Z2611" s="1403">
        <v>1.9543153101550501E-2</v>
      </c>
      <c r="AA2611" s="1411">
        <v>1.9487789715841863E-2</v>
      </c>
    </row>
    <row r="2612" spans="19:27" x14ac:dyDescent="0.2">
      <c r="S2612" s="399"/>
      <c r="T2612" s="1401"/>
      <c r="W2612" s="864" t="str">
        <f t="shared" si="50"/>
        <v>1w</v>
      </c>
      <c r="X2612" s="1405">
        <f>_xll.qlCalendarAdvance(Calendar,X2611,W2612,"f",FALSE)</f>
        <v>57509</v>
      </c>
      <c r="Y2612" s="1404">
        <f>_xll.qlCalendarAdvance(Calendar,X2612,NDays&amp;"D")</f>
        <v>57509</v>
      </c>
      <c r="Z2612" s="1403">
        <v>1.9544416195395247E-2</v>
      </c>
      <c r="AA2612" s="1411">
        <v>1.9488947157877412E-2</v>
      </c>
    </row>
    <row r="2613" spans="19:27" x14ac:dyDescent="0.2">
      <c r="S2613" s="399"/>
      <c r="T2613" s="1401"/>
      <c r="W2613" s="864" t="str">
        <f t="shared" si="50"/>
        <v>1w</v>
      </c>
      <c r="X2613" s="1405">
        <f>_xll.qlCalendarAdvance(Calendar,X2612,W2613,"f",FALSE)</f>
        <v>57516</v>
      </c>
      <c r="Y2613" s="1404">
        <f>_xll.qlCalendarAdvance(Calendar,X2613,NDays&amp;"D")</f>
        <v>57516</v>
      </c>
      <c r="Z2613" s="1403">
        <v>1.9545694676142446E-2</v>
      </c>
      <c r="AA2613" s="1411">
        <v>1.9490119911743653E-2</v>
      </c>
    </row>
    <row r="2614" spans="19:27" x14ac:dyDescent="0.2">
      <c r="S2614" s="399"/>
      <c r="T2614" s="1401"/>
      <c r="W2614" s="864" t="str">
        <f t="shared" si="50"/>
        <v>1w</v>
      </c>
      <c r="X2614" s="1405">
        <f>_xll.qlCalendarAdvance(Calendar,X2613,W2614,"f",FALSE)</f>
        <v>57523</v>
      </c>
      <c r="Y2614" s="1404">
        <f>_xll.qlCalendarAdvance(Calendar,X2614,NDays&amp;"D")</f>
        <v>57523</v>
      </c>
      <c r="Z2614" s="1403">
        <v>1.9546988543810595E-2</v>
      </c>
      <c r="AA2614" s="1411">
        <v>1.9491307977602679E-2</v>
      </c>
    </row>
    <row r="2615" spans="19:27" x14ac:dyDescent="0.2">
      <c r="S2615" s="399"/>
      <c r="T2615" s="1401"/>
      <c r="W2615" s="864" t="str">
        <f t="shared" si="50"/>
        <v>1w</v>
      </c>
      <c r="X2615" s="1405">
        <f>_xll.qlCalendarAdvance(Calendar,X2614,W2615,"f",FALSE)</f>
        <v>57530</v>
      </c>
      <c r="Y2615" s="1404">
        <f>_xll.qlCalendarAdvance(Calendar,X2615,NDays&amp;"D")</f>
        <v>57530</v>
      </c>
      <c r="Z2615" s="1403">
        <v>1.9548297798413796E-2</v>
      </c>
      <c r="AA2615" s="1411">
        <v>1.9492511355373443E-2</v>
      </c>
    </row>
    <row r="2616" spans="19:27" x14ac:dyDescent="0.2">
      <c r="S2616" s="399"/>
      <c r="T2616" s="1401"/>
      <c r="W2616" s="864" t="str">
        <f t="shared" si="50"/>
        <v>1w</v>
      </c>
      <c r="X2616" s="1405">
        <f>_xll.qlCalendarAdvance(Calendar,X2615,W2616,"f",FALSE)</f>
        <v>57537</v>
      </c>
      <c r="Y2616" s="1404">
        <f>_xll.qlCalendarAdvance(Calendar,X2616,NDays&amp;"D")</f>
        <v>57537</v>
      </c>
      <c r="Z2616" s="1403">
        <v>1.9549622439965254E-2</v>
      </c>
      <c r="AA2616" s="1411">
        <v>1.9493730044893853E-2</v>
      </c>
    </row>
    <row r="2617" spans="19:27" x14ac:dyDescent="0.2">
      <c r="S2617" s="399"/>
      <c r="T2617" s="1401"/>
      <c r="W2617" s="864" t="str">
        <f t="shared" si="50"/>
        <v>1w</v>
      </c>
      <c r="X2617" s="1405">
        <f>_xll.qlCalendarAdvance(Calendar,X2616,W2617,"f",FALSE)</f>
        <v>57544</v>
      </c>
      <c r="Y2617" s="1404">
        <f>_xll.qlCalendarAdvance(Calendar,X2617,NDays&amp;"D")</f>
        <v>57544</v>
      </c>
      <c r="Z2617" s="1403">
        <v>1.9550962468482595E-2</v>
      </c>
      <c r="AA2617" s="1411">
        <v>1.9494964046407048E-2</v>
      </c>
    </row>
    <row r="2618" spans="19:27" x14ac:dyDescent="0.2">
      <c r="S2618" s="399"/>
      <c r="T2618" s="1401"/>
      <c r="W2618" s="864" t="str">
        <f t="shared" si="50"/>
        <v>1w</v>
      </c>
      <c r="X2618" s="1405">
        <f>_xll.qlCalendarAdvance(Calendar,X2617,W2618,"f",FALSE)</f>
        <v>57551</v>
      </c>
      <c r="Y2618" s="1404">
        <f>_xll.qlCalendarAdvance(Calendar,X2618,NDays&amp;"D")</f>
        <v>57551</v>
      </c>
      <c r="Z2618" s="1403">
        <v>1.9552317883980791E-2</v>
      </c>
      <c r="AA2618" s="1411">
        <v>1.9496213359831982E-2</v>
      </c>
    </row>
    <row r="2619" spans="19:27" x14ac:dyDescent="0.2">
      <c r="S2619" s="399"/>
      <c r="T2619" s="1401"/>
      <c r="W2619" s="864" t="str">
        <f t="shared" si="50"/>
        <v>1w</v>
      </c>
      <c r="X2619" s="1405">
        <f>_xll.qlCalendarAdvance(Calendar,X2618,W2619,"f",FALSE)</f>
        <v>57558</v>
      </c>
      <c r="Y2619" s="1404">
        <f>_xll.qlCalendarAdvance(Calendar,X2619,NDays&amp;"D")</f>
        <v>57558</v>
      </c>
      <c r="Z2619" s="1403">
        <v>1.9553688686474818E-2</v>
      </c>
      <c r="AA2619" s="1411">
        <v>1.9497477985087608E-2</v>
      </c>
    </row>
    <row r="2620" spans="19:27" x14ac:dyDescent="0.2">
      <c r="S2620" s="399"/>
      <c r="T2620" s="1401"/>
      <c r="W2620" s="864" t="str">
        <f t="shared" si="50"/>
        <v>1w</v>
      </c>
      <c r="X2620" s="1405">
        <f>_xll.qlCalendarAdvance(Calendar,X2619,W2620,"f",FALSE)</f>
        <v>57565</v>
      </c>
      <c r="Y2620" s="1404">
        <f>_xll.qlCalendarAdvance(Calendar,X2620,NDays&amp;"D")</f>
        <v>57565</v>
      </c>
      <c r="Z2620" s="1403">
        <v>1.9555074875979656E-2</v>
      </c>
      <c r="AA2620" s="1411">
        <v>1.9498757922254972E-2</v>
      </c>
    </row>
    <row r="2621" spans="19:27" x14ac:dyDescent="0.2">
      <c r="S2621" s="399"/>
      <c r="T2621" s="1401"/>
      <c r="W2621" s="864" t="str">
        <f t="shared" si="50"/>
        <v>1w</v>
      </c>
      <c r="X2621" s="1405">
        <f>_xll.qlCalendarAdvance(Calendar,X2620,W2621,"f",FALSE)</f>
        <v>57572</v>
      </c>
      <c r="Y2621" s="1404">
        <f>_xll.qlCalendarAdvance(Calendar,X2621,NDays&amp;"D")</f>
        <v>57572</v>
      </c>
      <c r="Z2621" s="1403">
        <v>1.95564764525138E-2</v>
      </c>
      <c r="AA2621" s="1411">
        <v>1.9500053171334075E-2</v>
      </c>
    </row>
    <row r="2622" spans="19:27" x14ac:dyDescent="0.2">
      <c r="S2622" s="399"/>
      <c r="T2622" s="1401"/>
      <c r="W2622" s="864" t="str">
        <f t="shared" si="50"/>
        <v>1w</v>
      </c>
      <c r="X2622" s="1405">
        <f>_xll.qlCalendarAdvance(Calendar,X2621,W2622,"f",FALSE)</f>
        <v>57579</v>
      </c>
      <c r="Y2622" s="1404">
        <f>_xll.qlCalendarAdvance(Calendar,X2622,NDays&amp;"D")</f>
        <v>57579</v>
      </c>
      <c r="Z2622" s="1403">
        <v>1.9557893416093108E-2</v>
      </c>
      <c r="AA2622" s="1411">
        <v>1.9501363732405963E-2</v>
      </c>
    </row>
    <row r="2623" spans="19:27" x14ac:dyDescent="0.2">
      <c r="S2623" s="399"/>
      <c r="T2623" s="1401"/>
      <c r="W2623" s="864" t="str">
        <f t="shared" si="50"/>
        <v>1w</v>
      </c>
      <c r="X2623" s="1405">
        <f>_xll.qlCalendarAdvance(Calendar,X2622,W2623,"f",FALSE)</f>
        <v>57586</v>
      </c>
      <c r="Y2623" s="1404">
        <f>_xll.qlCalendarAdvance(Calendar,X2623,NDays&amp;"D")</f>
        <v>57586</v>
      </c>
      <c r="Z2623" s="1403">
        <v>1.955932576673344E-2</v>
      </c>
      <c r="AA2623" s="1411">
        <v>1.9502689605308543E-2</v>
      </c>
    </row>
    <row r="2624" spans="19:27" x14ac:dyDescent="0.2">
      <c r="S2624" s="399"/>
      <c r="T2624" s="1401"/>
      <c r="W2624" s="864" t="str">
        <f t="shared" si="50"/>
        <v>1w</v>
      </c>
      <c r="X2624" s="1405">
        <f>_xll.qlCalendarAdvance(Calendar,X2623,W2624,"f",FALSE)</f>
        <v>57593</v>
      </c>
      <c r="Y2624" s="1404">
        <f>_xll.qlCalendarAdvance(Calendar,X2624,NDays&amp;"D")</f>
        <v>57593</v>
      </c>
      <c r="Z2624" s="1403">
        <v>1.9560143922016545E-2</v>
      </c>
      <c r="AA2624" s="1411">
        <v>1.9504030789960769E-2</v>
      </c>
    </row>
    <row r="2625" spans="19:27" x14ac:dyDescent="0.2">
      <c r="S2625" s="399"/>
      <c r="T2625" s="1401"/>
      <c r="W2625" s="864" t="str">
        <f t="shared" si="50"/>
        <v>1w</v>
      </c>
      <c r="X2625" s="1405">
        <f>_xll.qlCalendarAdvance(Calendar,X2624,W2625,"f",FALSE)</f>
        <v>57600</v>
      </c>
      <c r="Y2625" s="1404">
        <f>_xll.qlCalendarAdvance(Calendar,X2625,NDays&amp;"D")</f>
        <v>57600</v>
      </c>
      <c r="Z2625" s="1403">
        <v>1.9561605869589518E-2</v>
      </c>
      <c r="AA2625" s="1411">
        <v>1.9505387286767872E-2</v>
      </c>
    </row>
    <row r="2626" spans="19:27" x14ac:dyDescent="0.2">
      <c r="S2626" s="399"/>
      <c r="T2626" s="1401"/>
      <c r="W2626" s="864" t="str">
        <f t="shared" si="50"/>
        <v>1w</v>
      </c>
      <c r="X2626" s="1405">
        <f>_xll.qlCalendarAdvance(Calendar,X2625,W2626,"f",FALSE)</f>
        <v>57607</v>
      </c>
      <c r="Y2626" s="1404">
        <f>_xll.qlCalendarAdvance(Calendar,X2626,NDays&amp;"D")</f>
        <v>57607</v>
      </c>
      <c r="Z2626" s="1403">
        <v>1.9563083203442657E-2</v>
      </c>
      <c r="AA2626" s="1411">
        <v>1.9506759095243575E-2</v>
      </c>
    </row>
    <row r="2627" spans="19:27" x14ac:dyDescent="0.2">
      <c r="S2627" s="399"/>
      <c r="T2627" s="1401"/>
      <c r="W2627" s="864" t="str">
        <f t="shared" si="50"/>
        <v>1w</v>
      </c>
      <c r="X2627" s="1405">
        <f>_xll.qlCalendarAdvance(Calendar,X2626,W2627,"f",FALSE)</f>
        <v>57614</v>
      </c>
      <c r="Y2627" s="1404">
        <f>_xll.qlCalendarAdvance(Calendar,X2627,NDays&amp;"D")</f>
        <v>57614</v>
      </c>
      <c r="Z2627" s="1403">
        <v>1.9565209040232682E-2</v>
      </c>
      <c r="AA2627" s="1411">
        <v>1.9508146215712063E-2</v>
      </c>
    </row>
    <row r="2628" spans="19:27" x14ac:dyDescent="0.2">
      <c r="S2628" s="399"/>
      <c r="T2628" s="1401"/>
      <c r="W2628" s="864" t="str">
        <f t="shared" si="50"/>
        <v>1w</v>
      </c>
      <c r="X2628" s="1405">
        <f>_xll.qlCalendarAdvance(Calendar,X2627,W2628,"f",FALSE)</f>
        <v>57621</v>
      </c>
      <c r="Y2628" s="1404">
        <f>_xll.qlCalendarAdvance(Calendar,X2628,NDays&amp;"D")</f>
        <v>57621</v>
      </c>
      <c r="Z2628" s="1403">
        <v>1.9566718326428305E-2</v>
      </c>
      <c r="AA2628" s="1411">
        <v>1.950954864809229E-2</v>
      </c>
    </row>
    <row r="2629" spans="19:27" x14ac:dyDescent="0.2">
      <c r="S2629" s="399"/>
      <c r="T2629" s="1401"/>
      <c r="W2629" s="864" t="str">
        <f t="shared" si="50"/>
        <v>1w</v>
      </c>
      <c r="X2629" s="1405">
        <f>_xll.qlCalendarAdvance(Calendar,X2628,W2629,"f",FALSE)</f>
        <v>57628</v>
      </c>
      <c r="Y2629" s="1404">
        <f>_xll.qlCalendarAdvance(Calendar,X2629,NDays&amp;"D")</f>
        <v>57628</v>
      </c>
      <c r="Z2629" s="1403">
        <v>1.9568242999786257E-2</v>
      </c>
      <c r="AA2629" s="1411">
        <v>1.9510966392384255E-2</v>
      </c>
    </row>
    <row r="2630" spans="19:27" x14ac:dyDescent="0.2">
      <c r="S2630" s="399"/>
      <c r="T2630" s="1401"/>
      <c r="W2630" s="864" t="str">
        <f t="shared" si="50"/>
        <v>1w</v>
      </c>
      <c r="X2630" s="1405">
        <f>_xll.qlCalendarAdvance(Calendar,X2629,W2630,"f",FALSE)</f>
        <v>57635</v>
      </c>
      <c r="Y2630" s="1404">
        <f>_xll.qlCalendarAdvance(Calendar,X2630,NDays&amp;"D")</f>
        <v>57635</v>
      </c>
      <c r="Z2630" s="1403">
        <v>1.9569783060326803E-2</v>
      </c>
      <c r="AA2630" s="1411">
        <v>1.9512399448506912E-2</v>
      </c>
    </row>
    <row r="2631" spans="19:27" x14ac:dyDescent="0.2">
      <c r="S2631" s="399"/>
      <c r="T2631" s="1401"/>
      <c r="W2631" s="864" t="str">
        <f t="shared" si="50"/>
        <v>1w</v>
      </c>
      <c r="X2631" s="1405">
        <f>_xll.qlCalendarAdvance(Calendar,X2630,W2631,"f",FALSE)</f>
        <v>57642</v>
      </c>
      <c r="Y2631" s="1404">
        <f>_xll.qlCalendarAdvance(Calendar,X2631,NDays&amp;"D")</f>
        <v>57642</v>
      </c>
      <c r="Z2631" s="1403">
        <v>1.9571338508064032E-2</v>
      </c>
      <c r="AA2631" s="1411">
        <v>1.9513847816541308E-2</v>
      </c>
    </row>
    <row r="2632" spans="19:27" x14ac:dyDescent="0.2">
      <c r="S2632" s="399"/>
      <c r="T2632" s="1401"/>
      <c r="W2632" s="864" t="str">
        <f t="shared" si="50"/>
        <v>1w</v>
      </c>
      <c r="X2632" s="1405">
        <f>_xll.qlCalendarAdvance(Calendar,X2631,W2632,"f",FALSE)</f>
        <v>57649</v>
      </c>
      <c r="Y2632" s="1404">
        <f>_xll.qlCalendarAdvance(Calendar,X2632,NDays&amp;"D")</f>
        <v>57649</v>
      </c>
      <c r="Z2632" s="1403">
        <v>1.9572909343017329E-2</v>
      </c>
      <c r="AA2632" s="1411">
        <v>1.9515311496487442E-2</v>
      </c>
    </row>
    <row r="2633" spans="19:27" x14ac:dyDescent="0.2">
      <c r="S2633" s="399"/>
      <c r="T2633" s="1401"/>
      <c r="W2633" s="864" t="str">
        <f t="shared" si="50"/>
        <v>1w</v>
      </c>
      <c r="X2633" s="1405">
        <f>_xll.qlCalendarAdvance(Calendar,X2632,W2633,"f",FALSE)</f>
        <v>57656</v>
      </c>
      <c r="Y2633" s="1404">
        <f>_xll.qlCalendarAdvance(Calendar,X2633,NDays&amp;"D")</f>
        <v>57656</v>
      </c>
      <c r="Z2633" s="1403">
        <v>1.9574495565206951E-2</v>
      </c>
      <c r="AA2633" s="1411">
        <v>1.9516790488345315E-2</v>
      </c>
    </row>
    <row r="2634" spans="19:27" x14ac:dyDescent="0.2">
      <c r="S2634" s="399"/>
      <c r="T2634" s="1401"/>
      <c r="W2634" s="864" t="str">
        <f t="shared" si="50"/>
        <v>1w</v>
      </c>
      <c r="X2634" s="1405">
        <f>_xll.qlCalendarAdvance(Calendar,X2633,W2634,"f",FALSE)</f>
        <v>57663</v>
      </c>
      <c r="Y2634" s="1404">
        <f>_xll.qlCalendarAdvance(Calendar,X2634,NDays&amp;"D")</f>
        <v>57663</v>
      </c>
      <c r="Z2634" s="1403">
        <v>1.9576097174649643E-2</v>
      </c>
      <c r="AA2634" s="1411">
        <v>1.9518284792195972E-2</v>
      </c>
    </row>
    <row r="2635" spans="19:27" x14ac:dyDescent="0.2">
      <c r="S2635" s="399"/>
      <c r="T2635" s="1401"/>
      <c r="W2635" s="864" t="str">
        <f t="shared" si="50"/>
        <v>1w</v>
      </c>
      <c r="X2635" s="1405">
        <f>_xll.qlCalendarAdvance(Calendar,X2634,W2635,"f",FALSE)</f>
        <v>57670</v>
      </c>
      <c r="Y2635" s="1404">
        <f>_xll.qlCalendarAdvance(Calendar,X2635,NDays&amp;"D")</f>
        <v>57670</v>
      </c>
      <c r="Z2635" s="1403">
        <v>1.9577714171362139E-2</v>
      </c>
      <c r="AA2635" s="1411">
        <v>1.951979440771523E-2</v>
      </c>
    </row>
    <row r="2636" spans="19:27" x14ac:dyDescent="0.2">
      <c r="S2636" s="399"/>
      <c r="T2636" s="1401"/>
      <c r="W2636" s="864" t="str">
        <f t="shared" si="50"/>
        <v>1w</v>
      </c>
      <c r="X2636" s="1405">
        <f>_xll.qlCalendarAdvance(Calendar,X2635,W2636,"f",FALSE)</f>
        <v>57677</v>
      </c>
      <c r="Y2636" s="1404">
        <f>_xll.qlCalendarAdvance(Calendar,X2636,NDays&amp;"D")</f>
        <v>57677</v>
      </c>
      <c r="Z2636" s="1403">
        <v>1.9579346555365577E-2</v>
      </c>
      <c r="AA2636" s="1411">
        <v>1.9521319335308318E-2</v>
      </c>
    </row>
    <row r="2637" spans="19:27" x14ac:dyDescent="0.2">
      <c r="S2637" s="399"/>
      <c r="T2637" s="1401"/>
      <c r="W2637" s="864" t="str">
        <f t="shared" si="50"/>
        <v>1w</v>
      </c>
      <c r="X2637" s="1405">
        <f>_xll.qlCalendarAdvance(Calendar,X2636,W2637,"f",FALSE)</f>
        <v>57684</v>
      </c>
      <c r="Y2637" s="1404">
        <f>_xll.qlCalendarAdvance(Calendar,X2637,NDays&amp;"D")</f>
        <v>57684</v>
      </c>
      <c r="Z2637" s="1403">
        <v>1.9579704560326268E-2</v>
      </c>
      <c r="AA2637" s="1411">
        <v>1.9522859574813145E-2</v>
      </c>
    </row>
    <row r="2638" spans="19:27" x14ac:dyDescent="0.2">
      <c r="S2638" s="399"/>
      <c r="T2638" s="1401"/>
      <c r="W2638" s="864" t="str">
        <f t="shared" si="50"/>
        <v>1w</v>
      </c>
      <c r="X2638" s="1405">
        <f>_xll.qlCalendarAdvance(Calendar,X2637,W2638,"f",FALSE)</f>
        <v>57691</v>
      </c>
      <c r="Y2638" s="1404">
        <f>_xll.qlCalendarAdvance(Calendar,X2638,NDays&amp;"D")</f>
        <v>57691</v>
      </c>
      <c r="Z2638" s="1403">
        <v>1.9581365343007362E-2</v>
      </c>
      <c r="AA2638" s="1411">
        <v>1.9524415126067618E-2</v>
      </c>
    </row>
    <row r="2639" spans="19:27" x14ac:dyDescent="0.2">
      <c r="S2639" s="399"/>
      <c r="T2639" s="1401"/>
      <c r="W2639" s="864" t="str">
        <f t="shared" si="50"/>
        <v>1w</v>
      </c>
      <c r="X2639" s="1405">
        <f>_xll.qlCalendarAdvance(Calendar,X2638,W2639,"f",FALSE)</f>
        <v>57698</v>
      </c>
      <c r="Y2639" s="1404">
        <f>_xll.qlCalendarAdvance(Calendar,X2639,NDays&amp;"D")</f>
        <v>57698</v>
      </c>
      <c r="Z2639" s="1403">
        <v>1.9583041511371222E-2</v>
      </c>
      <c r="AA2639" s="1411">
        <v>1.9525985989233829E-2</v>
      </c>
    </row>
    <row r="2640" spans="19:27" x14ac:dyDescent="0.2">
      <c r="S2640" s="399"/>
      <c r="T2640" s="1401"/>
      <c r="W2640" s="864" t="str">
        <f t="shared" si="50"/>
        <v>1w</v>
      </c>
      <c r="X2640" s="1405">
        <f>_xll.qlCalendarAdvance(Calendar,X2639,W2640,"f",FALSE)</f>
        <v>57706</v>
      </c>
      <c r="Y2640" s="1404">
        <f>_xll.qlCalendarAdvance(Calendar,X2640,NDays&amp;"D")</f>
        <v>57706</v>
      </c>
      <c r="Z2640" s="1403">
        <v>1.9584975971993306E-2</v>
      </c>
      <c r="AA2640" s="1411">
        <v>1.9527800010855634E-2</v>
      </c>
    </row>
    <row r="2641" spans="19:27" x14ac:dyDescent="0.2">
      <c r="S2641" s="399"/>
      <c r="T2641" s="1401"/>
      <c r="W2641" s="864" t="str">
        <f t="shared" si="50"/>
        <v>1w</v>
      </c>
      <c r="X2641" s="1405">
        <f>_xll.qlCalendarAdvance(Calendar,X2640,W2641,"f",FALSE)</f>
        <v>57713</v>
      </c>
      <c r="Y2641" s="1404">
        <f>_xll.qlCalendarAdvance(Calendar,X2641,NDays&amp;"D")</f>
        <v>57713</v>
      </c>
      <c r="Z2641" s="1403">
        <v>1.9586685109741955E-2</v>
      </c>
      <c r="AA2641" s="1411">
        <v>1.9529403685365487E-2</v>
      </c>
    </row>
    <row r="2642" spans="19:27" x14ac:dyDescent="0.2">
      <c r="S2642" s="399"/>
      <c r="T2642" s="1401"/>
      <c r="W2642" s="864" t="str">
        <f t="shared" si="50"/>
        <v>1w</v>
      </c>
      <c r="X2642" s="1405">
        <f>_xll.qlCalendarAdvance(Calendar,X2641,W2642,"f",FALSE)</f>
        <v>57720</v>
      </c>
      <c r="Y2642" s="1404">
        <f>_xll.qlCalendarAdvance(Calendar,X2642,NDays&amp;"D")</f>
        <v>57720</v>
      </c>
      <c r="Z2642" s="1403">
        <v>1.9588409633232804E-2</v>
      </c>
      <c r="AA2642" s="1411">
        <v>1.9531022671706033E-2</v>
      </c>
    </row>
    <row r="2643" spans="19:27" x14ac:dyDescent="0.2">
      <c r="S2643" s="399"/>
      <c r="T2643" s="1401"/>
      <c r="W2643" s="864" t="str">
        <f t="shared" si="50"/>
        <v>1w</v>
      </c>
      <c r="X2643" s="1405">
        <f>_xll.qlCalendarAdvance(Calendar,X2642,W2643,"f",FALSE)</f>
        <v>57727</v>
      </c>
      <c r="Y2643" s="1404">
        <f>_xll.qlCalendarAdvance(Calendar,X2643,NDays&amp;"D")</f>
        <v>57727</v>
      </c>
      <c r="Z2643" s="1403">
        <v>1.9590149542485665E-2</v>
      </c>
      <c r="AA2643" s="1411">
        <v>1.9532656969958317E-2</v>
      </c>
    </row>
    <row r="2644" spans="19:27" x14ac:dyDescent="0.2">
      <c r="S2644" s="399"/>
      <c r="T2644" s="1401"/>
      <c r="W2644" s="864" t="str">
        <f t="shared" si="50"/>
        <v>1w</v>
      </c>
      <c r="X2644" s="1405">
        <f>_xll.qlCalendarAdvance(Calendar,X2643,W2644,"f",FALSE)</f>
        <v>57734</v>
      </c>
      <c r="Y2644" s="1404">
        <f>_xll.qlCalendarAdvance(Calendar,X2644,NDays&amp;"D")</f>
        <v>57734</v>
      </c>
      <c r="Z2644" s="1403">
        <v>1.9591904837520345E-2</v>
      </c>
      <c r="AA2644" s="1411">
        <v>1.9534306580041294E-2</v>
      </c>
    </row>
    <row r="2645" spans="19:27" x14ac:dyDescent="0.2">
      <c r="S2645" s="399"/>
      <c r="T2645" s="1401"/>
      <c r="W2645" s="864" t="str">
        <f t="shared" si="50"/>
        <v>1w</v>
      </c>
      <c r="X2645" s="1405">
        <f>_xll.qlCalendarAdvance(Calendar,X2644,W2645,"f",FALSE)</f>
        <v>57741</v>
      </c>
      <c r="Y2645" s="1404">
        <f>_xll.qlCalendarAdvance(Calendar,X2645,NDays&amp;"D")</f>
        <v>57741</v>
      </c>
      <c r="Z2645" s="1403">
        <v>1.9593021143329305E-2</v>
      </c>
      <c r="AA2645" s="1411">
        <v>1.9535971502198102E-2</v>
      </c>
    </row>
    <row r="2646" spans="19:27" x14ac:dyDescent="0.2">
      <c r="S2646" s="399"/>
      <c r="T2646" s="1401"/>
      <c r="W2646" s="864" t="str">
        <f t="shared" si="50"/>
        <v>1w</v>
      </c>
      <c r="X2646" s="1405">
        <f>_xll.qlCalendarAdvance(Calendar,X2645,W2646,"f",FALSE)</f>
        <v>57748</v>
      </c>
      <c r="Y2646" s="1404">
        <f>_xll.qlCalendarAdvance(Calendar,X2646,NDays&amp;"D")</f>
        <v>57748</v>
      </c>
      <c r="Z2646" s="1403">
        <v>1.9594806015408656E-2</v>
      </c>
      <c r="AA2646" s="1411">
        <v>1.9537651736104555E-2</v>
      </c>
    </row>
    <row r="2647" spans="19:27" x14ac:dyDescent="0.2">
      <c r="S2647" s="399"/>
      <c r="T2647" s="1401"/>
      <c r="W2647" s="864" t="str">
        <f t="shared" si="50"/>
        <v>1w</v>
      </c>
      <c r="X2647" s="1405">
        <f>_xll.qlCalendarAdvance(Calendar,X2646,W2647,"f",FALSE)</f>
        <v>57755</v>
      </c>
      <c r="Y2647" s="1404">
        <f>_xll.qlCalendarAdvance(Calendar,X2647,NDays&amp;"D")</f>
        <v>57755</v>
      </c>
      <c r="Z2647" s="1403">
        <v>1.9596606272497114E-2</v>
      </c>
      <c r="AA2647" s="1411">
        <v>1.9539347281841701E-2</v>
      </c>
    </row>
    <row r="2648" spans="19:27" x14ac:dyDescent="0.2">
      <c r="S2648" s="399"/>
      <c r="T2648" s="1401"/>
      <c r="W2648" s="864" t="str">
        <f t="shared" si="50"/>
        <v>1w</v>
      </c>
      <c r="X2648" s="1405">
        <f>_xll.qlCalendarAdvance(Calendar,X2647,W2648,"f",FALSE)</f>
        <v>57762</v>
      </c>
      <c r="Y2648" s="1404">
        <f>_xll.qlCalendarAdvance(Calendar,X2648,NDays&amp;"D")</f>
        <v>57762</v>
      </c>
      <c r="Z2648" s="1403">
        <v>1.9598421914613806E-2</v>
      </c>
      <c r="AA2648" s="1411">
        <v>1.9541058139733725E-2</v>
      </c>
    </row>
    <row r="2649" spans="19:27" x14ac:dyDescent="0.2">
      <c r="S2649" s="399"/>
      <c r="T2649" s="1401"/>
      <c r="W2649" s="864" t="str">
        <f t="shared" si="50"/>
        <v>1w</v>
      </c>
      <c r="X2649" s="1405">
        <f>_xll.qlCalendarAdvance(Calendar,X2648,W2649,"f",FALSE)</f>
        <v>57769</v>
      </c>
      <c r="Y2649" s="1404">
        <f>_xll.qlCalendarAdvance(Calendar,X2649,NDays&amp;"D")</f>
        <v>57769</v>
      </c>
      <c r="Z2649" s="1403">
        <v>1.9602230830164703E-2</v>
      </c>
      <c r="AA2649" s="1411">
        <v>1.9542784309375394E-2</v>
      </c>
    </row>
    <row r="2650" spans="19:27" x14ac:dyDescent="0.2">
      <c r="S2650" s="399"/>
      <c r="T2650" s="1401"/>
      <c r="W2650" s="864" t="str">
        <f t="shared" ref="W2650:W2713" si="51">W2649</f>
        <v>1w</v>
      </c>
      <c r="X2650" s="1405">
        <f>_xll.qlCalendarAdvance(Calendar,X2649,W2650,"f",FALSE)</f>
        <v>57776</v>
      </c>
      <c r="Y2650" s="1404">
        <f>_xll.qlCalendarAdvance(Calendar,X2650,NDays&amp;"D")</f>
        <v>57776</v>
      </c>
      <c r="Z2650" s="1403">
        <v>1.9604080836522823E-2</v>
      </c>
      <c r="AA2650" s="1411">
        <v>1.9544525790847755E-2</v>
      </c>
    </row>
    <row r="2651" spans="19:27" x14ac:dyDescent="0.2">
      <c r="S2651" s="399"/>
      <c r="T2651" s="1401"/>
      <c r="W2651" s="864" t="str">
        <f t="shared" si="51"/>
        <v>1w</v>
      </c>
      <c r="X2651" s="1405">
        <f>_xll.qlCalendarAdvance(Calendar,X2650,W2651,"f",FALSE)</f>
        <v>57783</v>
      </c>
      <c r="Y2651" s="1404">
        <f>_xll.qlCalendarAdvance(Calendar,X2651,NDays&amp;"D")</f>
        <v>57783</v>
      </c>
      <c r="Z2651" s="1403">
        <v>1.9605946230478455E-2</v>
      </c>
      <c r="AA2651" s="1411">
        <v>1.9546282584393948E-2</v>
      </c>
    </row>
    <row r="2652" spans="19:27" x14ac:dyDescent="0.2">
      <c r="S2652" s="399"/>
      <c r="T2652" s="1401"/>
      <c r="W2652" s="864" t="str">
        <f t="shared" si="51"/>
        <v>1w</v>
      </c>
      <c r="X2652" s="1405">
        <f>_xll.qlCalendarAdvance(Calendar,X2651,W2652,"f",FALSE)</f>
        <v>57790</v>
      </c>
      <c r="Y2652" s="1404">
        <f>_xll.qlCalendarAdvance(Calendar,X2652,NDays&amp;"D")</f>
        <v>57790</v>
      </c>
      <c r="Z2652" s="1403">
        <v>1.9607827012050976E-2</v>
      </c>
      <c r="AA2652" s="1411">
        <v>1.9548054689770833E-2</v>
      </c>
    </row>
    <row r="2653" spans="19:27" x14ac:dyDescent="0.2">
      <c r="S2653" s="399"/>
      <c r="T2653" s="1401"/>
      <c r="W2653" s="864" t="str">
        <f t="shared" si="51"/>
        <v>1w</v>
      </c>
      <c r="X2653" s="1405">
        <f>_xll.qlCalendarAdvance(Calendar,X2652,W2653,"f",FALSE)</f>
        <v>57797</v>
      </c>
      <c r="Y2653" s="1404">
        <f>_xll.qlCalendarAdvance(Calendar,X2653,NDays&amp;"D")</f>
        <v>57797</v>
      </c>
      <c r="Z2653" s="1403">
        <v>1.9609723181261536E-2</v>
      </c>
      <c r="AA2653" s="1411">
        <v>1.954984210697841E-2</v>
      </c>
    </row>
    <row r="2654" spans="19:27" x14ac:dyDescent="0.2">
      <c r="S2654" s="399"/>
      <c r="T2654" s="1401"/>
      <c r="W2654" s="864" t="str">
        <f t="shared" si="51"/>
        <v>1w</v>
      </c>
      <c r="X2654" s="1405">
        <f>_xll.qlCalendarAdvance(Calendar,X2653,W2654,"f",FALSE)</f>
        <v>57804</v>
      </c>
      <c r="Y2654" s="1404">
        <f>_xll.qlCalendarAdvance(Calendar,X2654,NDays&amp;"D")</f>
        <v>57804</v>
      </c>
      <c r="Z2654" s="1403">
        <v>1.9610969305032297E-2</v>
      </c>
      <c r="AA2654" s="1411">
        <v>1.9551644836097726E-2</v>
      </c>
    </row>
    <row r="2655" spans="19:27" x14ac:dyDescent="0.2">
      <c r="S2655" s="399"/>
      <c r="T2655" s="1401"/>
      <c r="W2655" s="864" t="str">
        <f t="shared" si="51"/>
        <v>1w</v>
      </c>
      <c r="X2655" s="1405">
        <f>_xll.qlCalendarAdvance(Calendar,X2654,W2655,"f",FALSE)</f>
        <v>57811</v>
      </c>
      <c r="Y2655" s="1404">
        <f>_xll.qlCalendarAdvance(Calendar,X2655,NDays&amp;"D")</f>
        <v>57811</v>
      </c>
      <c r="Z2655" s="1403">
        <v>1.9612895047242195E-2</v>
      </c>
      <c r="AA2655" s="1411">
        <v>1.9556080668902576E-2</v>
      </c>
    </row>
    <row r="2656" spans="19:27" x14ac:dyDescent="0.2">
      <c r="S2656" s="399"/>
      <c r="T2656" s="1401"/>
      <c r="W2656" s="864" t="str">
        <f t="shared" si="51"/>
        <v>1w</v>
      </c>
      <c r="X2656" s="1405">
        <f>_xll.qlCalendarAdvance(Calendar,X2655,W2656,"f",FALSE)</f>
        <v>57818</v>
      </c>
      <c r="Y2656" s="1404">
        <f>_xll.qlCalendarAdvance(Calendar,X2656,NDays&amp;"D")</f>
        <v>57818</v>
      </c>
      <c r="Z2656" s="1403">
        <v>1.9614836176320951E-2</v>
      </c>
      <c r="AA2656" s="1411">
        <v>1.9555296230233665E-2</v>
      </c>
    </row>
    <row r="2657" spans="19:27" x14ac:dyDescent="0.2">
      <c r="S2657" s="399"/>
      <c r="T2657" s="1401"/>
      <c r="W2657" s="864" t="str">
        <f t="shared" si="51"/>
        <v>1w</v>
      </c>
      <c r="X2657" s="1405">
        <f>_xll.qlCalendarAdvance(Calendar,X2656,W2657,"f",FALSE)</f>
        <v>57825</v>
      </c>
      <c r="Y2657" s="1404">
        <f>_xll.qlCalendarAdvance(Calendar,X2657,NDays&amp;"D")</f>
        <v>57825</v>
      </c>
      <c r="Z2657" s="1403">
        <v>1.9616792692289945E-2</v>
      </c>
      <c r="AA2657" s="1411">
        <v>1.9557144895088197E-2</v>
      </c>
    </row>
    <row r="2658" spans="19:27" x14ac:dyDescent="0.2">
      <c r="S2658" s="399"/>
      <c r="T2658" s="1401"/>
      <c r="W2658" s="864" t="str">
        <f t="shared" si="51"/>
        <v>1w</v>
      </c>
      <c r="X2658" s="1405">
        <f>_xll.qlCalendarAdvance(Calendar,X2657,W2658,"f",FALSE)</f>
        <v>57832</v>
      </c>
      <c r="Y2658" s="1404">
        <f>_xll.qlCalendarAdvance(Calendar,X2658,NDays&amp;"D")</f>
        <v>57832</v>
      </c>
      <c r="Z2658" s="1403">
        <v>1.9619434842673311E-2</v>
      </c>
      <c r="AA2658" s="1411">
        <v>1.9559008871854466E-2</v>
      </c>
    </row>
    <row r="2659" spans="19:27" x14ac:dyDescent="0.2">
      <c r="S2659" s="399"/>
      <c r="T2659" s="1401"/>
      <c r="W2659" s="864" t="str">
        <f t="shared" si="51"/>
        <v>1w</v>
      </c>
      <c r="X2659" s="1405">
        <f>_xll.qlCalendarAdvance(Calendar,X2658,W2659,"f",FALSE)</f>
        <v>57839</v>
      </c>
      <c r="Y2659" s="1404">
        <f>_xll.qlCalendarAdvance(Calendar,X2659,NDays&amp;"D")</f>
        <v>57839</v>
      </c>
      <c r="Z2659" s="1403">
        <v>1.9621423338185149E-2</v>
      </c>
      <c r="AA2659" s="1411">
        <v>1.9560888160613521E-2</v>
      </c>
    </row>
    <row r="2660" spans="19:27" x14ac:dyDescent="0.2">
      <c r="S2660" s="399"/>
      <c r="T2660" s="1401"/>
      <c r="W2660" s="864" t="str">
        <f t="shared" si="51"/>
        <v>1w</v>
      </c>
      <c r="X2660" s="1405">
        <f>_xll.qlCalendarAdvance(Calendar,X2659,W2660,"f",FALSE)</f>
        <v>57846</v>
      </c>
      <c r="Y2660" s="1404">
        <f>_xll.qlCalendarAdvance(Calendar,X2660,NDays&amp;"D")</f>
        <v>57846</v>
      </c>
      <c r="Z2660" s="1403">
        <v>1.9623427221493593E-2</v>
      </c>
      <c r="AA2660" s="1411">
        <v>1.9562782761203268E-2</v>
      </c>
    </row>
    <row r="2661" spans="19:27" x14ac:dyDescent="0.2">
      <c r="S2661" s="399"/>
      <c r="T2661" s="1401"/>
      <c r="W2661" s="864" t="str">
        <f t="shared" si="51"/>
        <v>1w</v>
      </c>
      <c r="X2661" s="1405">
        <f>_xll.qlCalendarAdvance(Calendar,X2660,W2661,"f",FALSE)</f>
        <v>57853</v>
      </c>
      <c r="Y2661" s="1404">
        <f>_xll.qlCalendarAdvance(Calendar,X2661,NDays&amp;"D")</f>
        <v>57853</v>
      </c>
      <c r="Z2661" s="1403">
        <v>1.9625446492620664E-2</v>
      </c>
      <c r="AA2661" s="1411">
        <v>1.9564692673623707E-2</v>
      </c>
    </row>
    <row r="2662" spans="19:27" x14ac:dyDescent="0.2">
      <c r="S2662" s="399"/>
      <c r="T2662" s="1401"/>
      <c r="W2662" s="864" t="str">
        <f t="shared" si="51"/>
        <v>1w</v>
      </c>
      <c r="X2662" s="1405">
        <f>_xll.qlCalendarAdvance(Calendar,X2661,W2662,"f",FALSE)</f>
        <v>57860</v>
      </c>
      <c r="Y2662" s="1404">
        <f>_xll.qlCalendarAdvance(Calendar,X2662,NDays&amp;"D")</f>
        <v>57860</v>
      </c>
      <c r="Z2662" s="1403">
        <v>1.9627481151591027E-2</v>
      </c>
      <c r="AA2662" s="1411">
        <v>1.9566617897955885E-2</v>
      </c>
    </row>
    <row r="2663" spans="19:27" x14ac:dyDescent="0.2">
      <c r="S2663" s="399"/>
      <c r="T2663" s="1401"/>
      <c r="W2663" s="864" t="str">
        <f t="shared" si="51"/>
        <v>1w</v>
      </c>
      <c r="X2663" s="1405">
        <f>_xll.qlCalendarAdvance(Calendar,X2662,W2663,"f",FALSE)</f>
        <v>57867</v>
      </c>
      <c r="Y2663" s="1404">
        <f>_xll.qlCalendarAdvance(Calendar,X2663,NDays&amp;"D")</f>
        <v>57867</v>
      </c>
      <c r="Z2663" s="1403">
        <v>1.9629531198427592E-2</v>
      </c>
      <c r="AA2663" s="1411">
        <v>1.9568558434280847E-2</v>
      </c>
    </row>
    <row r="2664" spans="19:27" x14ac:dyDescent="0.2">
      <c r="S2664" s="399"/>
      <c r="T2664" s="1401"/>
      <c r="W2664" s="864" t="str">
        <f t="shared" si="51"/>
        <v>1w</v>
      </c>
      <c r="X2664" s="1405">
        <f>_xll.qlCalendarAdvance(Calendar,X2663,W2664,"f",FALSE)</f>
        <v>57874</v>
      </c>
      <c r="Y2664" s="1404">
        <f>_xll.qlCalendarAdvance(Calendar,X2664,NDays&amp;"D")</f>
        <v>57874</v>
      </c>
      <c r="Z2664" s="1403">
        <v>1.96315966331559E-2</v>
      </c>
      <c r="AA2664" s="1411">
        <v>1.9570514282517548E-2</v>
      </c>
    </row>
    <row r="2665" spans="19:27" x14ac:dyDescent="0.2">
      <c r="S2665" s="399"/>
      <c r="T2665" s="1401"/>
      <c r="W2665" s="864" t="str">
        <f t="shared" si="51"/>
        <v>1w</v>
      </c>
      <c r="X2665" s="1405">
        <f>_xll.qlCalendarAdvance(Calendar,X2664,W2665,"f",FALSE)</f>
        <v>57881</v>
      </c>
      <c r="Y2665" s="1404">
        <f>_xll.qlCalendarAdvance(Calendar,X2665,NDays&amp;"D")</f>
        <v>57881</v>
      </c>
      <c r="Z2665" s="1403">
        <v>1.9633677455796219E-2</v>
      </c>
      <c r="AA2665" s="1411">
        <v>1.9572485442665988E-2</v>
      </c>
    </row>
    <row r="2666" spans="19:27" x14ac:dyDescent="0.2">
      <c r="S2666" s="399"/>
      <c r="T2666" s="1401"/>
      <c r="W2666" s="864" t="str">
        <f t="shared" si="51"/>
        <v>1w</v>
      </c>
      <c r="X2666" s="1405">
        <f>_xll.qlCalendarAdvance(Calendar,X2665,W2666,"f",FALSE)</f>
        <v>57888</v>
      </c>
      <c r="Y2666" s="1404">
        <f>_xll.qlCalendarAdvance(Calendar,X2666,NDays&amp;"D")</f>
        <v>57888</v>
      </c>
      <c r="Z2666" s="1403">
        <v>1.9635773666374968E-2</v>
      </c>
      <c r="AA2666" s="1411">
        <v>1.957447191464512E-2</v>
      </c>
    </row>
    <row r="2667" spans="19:27" x14ac:dyDescent="0.2">
      <c r="S2667" s="399"/>
      <c r="T2667" s="1401"/>
      <c r="W2667" s="864" t="str">
        <f t="shared" si="51"/>
        <v>1w</v>
      </c>
      <c r="X2667" s="1405">
        <f>_xll.qlCalendarAdvance(Calendar,X2666,W2667,"f",FALSE)</f>
        <v>57895</v>
      </c>
      <c r="Y2667" s="1404">
        <f>_xll.qlCalendarAdvance(Calendar,X2667,NDays&amp;"D")</f>
        <v>57895</v>
      </c>
      <c r="Z2667" s="1403">
        <v>1.9637885264916822E-2</v>
      </c>
      <c r="AA2667" s="1411">
        <v>1.957647369853599E-2</v>
      </c>
    </row>
    <row r="2668" spans="19:27" x14ac:dyDescent="0.2">
      <c r="S2668" s="399"/>
      <c r="T2668" s="1401"/>
      <c r="W2668" s="864" t="str">
        <f t="shared" si="51"/>
        <v>1w</v>
      </c>
      <c r="X2668" s="1405">
        <f>_xll.qlCalendarAdvance(Calendar,X2667,W2668,"f",FALSE)</f>
        <v>57902</v>
      </c>
      <c r="Y2668" s="1404">
        <f>_xll.qlCalendarAdvance(Calendar,X2668,NDays&amp;"D")</f>
        <v>57902</v>
      </c>
      <c r="Z2668" s="1403">
        <v>1.9640012251447327E-2</v>
      </c>
      <c r="AA2668" s="1411">
        <v>1.9578490794419645E-2</v>
      </c>
    </row>
    <row r="2669" spans="19:27" x14ac:dyDescent="0.2">
      <c r="S2669" s="399"/>
      <c r="T2669" s="1401"/>
      <c r="W2669" s="864" t="str">
        <f t="shared" si="51"/>
        <v>1w</v>
      </c>
      <c r="X2669" s="1405">
        <f>_xll.qlCalendarAdvance(Calendar,X2668,W2669,"f",FALSE)</f>
        <v>57909</v>
      </c>
      <c r="Y2669" s="1404">
        <f>_xll.qlCalendarAdvance(Calendar,X2669,NDays&amp;"D")</f>
        <v>57909</v>
      </c>
      <c r="Z2669" s="1403">
        <v>1.9642154625985859E-2</v>
      </c>
      <c r="AA2669" s="1411">
        <v>1.9580523202052946E-2</v>
      </c>
    </row>
    <row r="2670" spans="19:27" x14ac:dyDescent="0.2">
      <c r="S2670" s="399"/>
      <c r="T2670" s="1401"/>
      <c r="W2670" s="864" t="str">
        <f t="shared" si="51"/>
        <v>1w</v>
      </c>
      <c r="X2670" s="1405">
        <f>_xll.qlCalendarAdvance(Calendar,X2669,W2670,"f",FALSE)</f>
        <v>57916</v>
      </c>
      <c r="Y2670" s="1404">
        <f>_xll.qlCalendarAdvance(Calendar,X2670,NDays&amp;"D")</f>
        <v>57916</v>
      </c>
      <c r="Z2670" s="1403">
        <v>1.9644312388563255E-2</v>
      </c>
      <c r="AA2670" s="1411">
        <v>1.9582570921760079E-2</v>
      </c>
    </row>
    <row r="2671" spans="19:27" x14ac:dyDescent="0.2">
      <c r="S2671" s="399"/>
      <c r="T2671" s="1401"/>
      <c r="W2671" s="864" t="str">
        <f t="shared" si="51"/>
        <v>1w</v>
      </c>
      <c r="X2671" s="1405">
        <f>_xll.qlCalendarAdvance(Calendar,X2670,W2671,"f",FALSE)</f>
        <v>57923</v>
      </c>
      <c r="Y2671" s="1404">
        <f>_xll.qlCalendarAdvance(Calendar,X2671,NDays&amp;"D")</f>
        <v>57923</v>
      </c>
      <c r="Z2671" s="1403">
        <v>1.9646485539202417E-2</v>
      </c>
      <c r="AA2671" s="1411">
        <v>1.9584633953297903E-2</v>
      </c>
    </row>
    <row r="2672" spans="19:27" x14ac:dyDescent="0.2">
      <c r="S2672" s="399"/>
      <c r="T2672" s="1401"/>
      <c r="W2672" s="864" t="str">
        <f t="shared" si="51"/>
        <v>1w</v>
      </c>
      <c r="X2672" s="1405">
        <f>_xll.qlCalendarAdvance(Calendar,X2671,W2672,"f",FALSE)</f>
        <v>57930</v>
      </c>
      <c r="Y2672" s="1404">
        <f>_xll.qlCalendarAdvance(Calendar,X2672,NDays&amp;"D")</f>
        <v>57930</v>
      </c>
      <c r="Z2672" s="1403">
        <v>1.9648674077925369E-2</v>
      </c>
      <c r="AA2672" s="1411">
        <v>1.958671229666642E-2</v>
      </c>
    </row>
    <row r="2673" spans="19:27" x14ac:dyDescent="0.2">
      <c r="S2673" s="399"/>
      <c r="T2673" s="1401"/>
      <c r="W2673" s="864" t="str">
        <f t="shared" si="51"/>
        <v>1w</v>
      </c>
      <c r="X2673" s="1405">
        <f>_xll.qlCalendarAdvance(Calendar,X2672,W2673,"f",FALSE)</f>
        <v>57937</v>
      </c>
      <c r="Y2673" s="1404">
        <f>_xll.qlCalendarAdvance(Calendar,X2673,NDays&amp;"D")</f>
        <v>57937</v>
      </c>
      <c r="Z2673" s="1403">
        <v>1.9650878004762062E-2</v>
      </c>
      <c r="AA2673" s="1411">
        <v>1.9588805952027721E-2</v>
      </c>
    </row>
    <row r="2674" spans="19:27" x14ac:dyDescent="0.2">
      <c r="S2674" s="399"/>
      <c r="T2674" s="1401"/>
      <c r="W2674" s="864" t="str">
        <f t="shared" si="51"/>
        <v>1w</v>
      </c>
      <c r="X2674" s="1405">
        <f>_xll.qlCalendarAdvance(Calendar,X2673,W2674,"f",FALSE)</f>
        <v>57944</v>
      </c>
      <c r="Y2674" s="1404">
        <f>_xll.qlCalendarAdvance(Calendar,X2674,NDays&amp;"D")</f>
        <v>57944</v>
      </c>
      <c r="Z2674" s="1403">
        <v>1.9653097319735403E-2</v>
      </c>
      <c r="AA2674" s="1411">
        <v>1.9590914919381808E-2</v>
      </c>
    </row>
    <row r="2675" spans="19:27" x14ac:dyDescent="0.2">
      <c r="S2675" s="399"/>
      <c r="T2675" s="1401"/>
      <c r="W2675" s="864" t="str">
        <f t="shared" si="51"/>
        <v>1w</v>
      </c>
      <c r="X2675" s="1405">
        <f>_xll.qlCalendarAdvance(Calendar,X2674,W2675,"f",FALSE)</f>
        <v>57951</v>
      </c>
      <c r="Y2675" s="1404">
        <f>_xll.qlCalendarAdvance(Calendar,X2675,NDays&amp;"D")</f>
        <v>57951</v>
      </c>
      <c r="Z2675" s="1403">
        <v>1.9655332022873583E-2</v>
      </c>
      <c r="AA2675" s="1411">
        <v>1.9593039198566586E-2</v>
      </c>
    </row>
    <row r="2676" spans="19:27" x14ac:dyDescent="0.2">
      <c r="S2676" s="399"/>
      <c r="T2676" s="1401"/>
      <c r="W2676" s="864" t="str">
        <f t="shared" si="51"/>
        <v>1w</v>
      </c>
      <c r="X2676" s="1405">
        <f>_xll.qlCalendarAdvance(Calendar,X2675,W2676,"f",FALSE)</f>
        <v>57958</v>
      </c>
      <c r="Y2676" s="1404">
        <f>_xll.qlCalendarAdvance(Calendar,X2676,NDays&amp;"D")</f>
        <v>57958</v>
      </c>
      <c r="Z2676" s="1403">
        <v>1.9656890035831098E-2</v>
      </c>
      <c r="AA2676" s="1411">
        <v>1.9595178789501011E-2</v>
      </c>
    </row>
    <row r="2677" spans="19:27" x14ac:dyDescent="0.2">
      <c r="S2677" s="399"/>
      <c r="T2677" s="1401"/>
      <c r="W2677" s="864" t="str">
        <f t="shared" si="51"/>
        <v>1w</v>
      </c>
      <c r="X2677" s="1405">
        <f>_xll.qlCalendarAdvance(Calendar,X2676,W2677,"f",FALSE)</f>
        <v>57965</v>
      </c>
      <c r="Y2677" s="1404">
        <f>_xll.qlCalendarAdvance(Calendar,X2677,NDays&amp;"D")</f>
        <v>57965</v>
      </c>
      <c r="Z2677" s="1403">
        <v>1.9659154294559316E-2</v>
      </c>
      <c r="AA2677" s="1411">
        <v>1.9597333692590313E-2</v>
      </c>
    </row>
    <row r="2678" spans="19:27" x14ac:dyDescent="0.2">
      <c r="S2678" s="399"/>
      <c r="T2678" s="1401"/>
      <c r="W2678" s="864" t="str">
        <f t="shared" si="51"/>
        <v>1w</v>
      </c>
      <c r="X2678" s="1405">
        <f>_xll.qlCalendarAdvance(Calendar,X2677,W2678,"f",FALSE)</f>
        <v>57972</v>
      </c>
      <c r="Y2678" s="1404">
        <f>_xll.qlCalendarAdvance(Calendar,X2678,NDays&amp;"D")</f>
        <v>57972</v>
      </c>
      <c r="Z2678" s="1403">
        <v>1.9661433940685424E-2</v>
      </c>
      <c r="AA2678" s="1411">
        <v>1.9599503907429261E-2</v>
      </c>
    </row>
    <row r="2679" spans="19:27" x14ac:dyDescent="0.2">
      <c r="S2679" s="399"/>
      <c r="T2679" s="1401"/>
      <c r="W2679" s="864" t="str">
        <f t="shared" si="51"/>
        <v>1w</v>
      </c>
      <c r="X2679" s="1405">
        <f>_xll.qlCalendarAdvance(Calendar,X2678,W2679,"f",FALSE)</f>
        <v>57979</v>
      </c>
      <c r="Y2679" s="1404">
        <f>_xll.qlCalendarAdvance(Calendar,X2679,NDays&amp;"D")</f>
        <v>57979</v>
      </c>
      <c r="Z2679" s="1403">
        <v>1.9664424717570628E-2</v>
      </c>
      <c r="AA2679" s="1411">
        <v>1.9601689434179947E-2</v>
      </c>
    </row>
    <row r="2680" spans="19:27" x14ac:dyDescent="0.2">
      <c r="S2680" s="399"/>
      <c r="T2680" s="1401"/>
      <c r="W2680" s="864" t="str">
        <f t="shared" si="51"/>
        <v>1w</v>
      </c>
      <c r="X2680" s="1405">
        <f>_xll.qlCalendarAdvance(Calendar,X2679,W2680,"f",FALSE)</f>
        <v>57986</v>
      </c>
      <c r="Y2680" s="1404">
        <f>_xll.qlCalendarAdvance(Calendar,X2680,NDays&amp;"D")</f>
        <v>57986</v>
      </c>
      <c r="Z2680" s="1403">
        <v>1.9666736361915314E-2</v>
      </c>
      <c r="AA2680" s="1411">
        <v>1.9603890272923419E-2</v>
      </c>
    </row>
    <row r="2681" spans="19:27" x14ac:dyDescent="0.2">
      <c r="S2681" s="399"/>
      <c r="T2681" s="1401"/>
      <c r="W2681" s="864" t="str">
        <f t="shared" si="51"/>
        <v>1w</v>
      </c>
      <c r="X2681" s="1405">
        <f>_xll.qlCalendarAdvance(Calendar,X2680,W2681,"f",FALSE)</f>
        <v>57993</v>
      </c>
      <c r="Y2681" s="1404">
        <f>_xll.qlCalendarAdvance(Calendar,X2681,NDays&amp;"D")</f>
        <v>57993</v>
      </c>
      <c r="Z2681" s="1403">
        <v>1.9669063394578121E-2</v>
      </c>
      <c r="AA2681" s="1411">
        <v>1.9606106423578629E-2</v>
      </c>
    </row>
    <row r="2682" spans="19:27" x14ac:dyDescent="0.2">
      <c r="S2682" s="399"/>
      <c r="T2682" s="1401"/>
      <c r="W2682" s="864" t="str">
        <f t="shared" si="51"/>
        <v>1w</v>
      </c>
      <c r="X2682" s="1405">
        <f>_xll.qlCalendarAdvance(Calendar,X2681,W2682,"f",FALSE)</f>
        <v>58000</v>
      </c>
      <c r="Y2682" s="1404">
        <f>_xll.qlCalendarAdvance(Calendar,X2682,NDays&amp;"D")</f>
        <v>58000</v>
      </c>
      <c r="Z2682" s="1403">
        <v>1.9671405815592524E-2</v>
      </c>
      <c r="AA2682" s="1411">
        <v>1.9608337886145577E-2</v>
      </c>
    </row>
    <row r="2683" spans="19:27" x14ac:dyDescent="0.2">
      <c r="S2683" s="399"/>
      <c r="T2683" s="1401"/>
      <c r="W2683" s="864" t="str">
        <f t="shared" si="51"/>
        <v>1w</v>
      </c>
      <c r="X2683" s="1405">
        <f>_xll.qlCalendarAdvance(Calendar,X2682,W2683,"f",FALSE)</f>
        <v>58007</v>
      </c>
      <c r="Y2683" s="1404">
        <f>_xll.qlCalendarAdvance(Calendar,X2683,NDays&amp;"D")</f>
        <v>58007</v>
      </c>
      <c r="Z2683" s="1403">
        <v>1.9673763624978784E-2</v>
      </c>
      <c r="AA2683" s="1411">
        <v>1.9610584660543218E-2</v>
      </c>
    </row>
    <row r="2684" spans="19:27" x14ac:dyDescent="0.2">
      <c r="S2684" s="399"/>
      <c r="T2684" s="1401"/>
      <c r="W2684" s="864" t="str">
        <f t="shared" si="51"/>
        <v>1w</v>
      </c>
      <c r="X2684" s="1405">
        <f>_xll.qlCalendarAdvance(Calendar,X2683,W2684,"f",FALSE)</f>
        <v>58014</v>
      </c>
      <c r="Y2684" s="1404">
        <f>_xll.qlCalendarAdvance(Calendar,X2684,NDays&amp;"D")</f>
        <v>58014</v>
      </c>
      <c r="Z2684" s="1403">
        <v>1.9676136822768614E-2</v>
      </c>
      <c r="AA2684" s="1411">
        <v>1.9612846746933643E-2</v>
      </c>
    </row>
    <row r="2685" spans="19:27" x14ac:dyDescent="0.2">
      <c r="S2685" s="399"/>
      <c r="T2685" s="1401"/>
      <c r="W2685" s="864" t="str">
        <f t="shared" si="51"/>
        <v>1w</v>
      </c>
      <c r="X2685" s="1405">
        <f>_xll.qlCalendarAdvance(Calendar,X2684,W2685,"f",FALSE)</f>
        <v>58021</v>
      </c>
      <c r="Y2685" s="1404">
        <f>_xll.qlCalendarAdvance(Calendar,X2685,NDays&amp;"D")</f>
        <v>58021</v>
      </c>
      <c r="Z2685" s="1403">
        <v>1.9678525408989324E-2</v>
      </c>
      <c r="AA2685" s="1411">
        <v>1.9615124145154761E-2</v>
      </c>
    </row>
    <row r="2686" spans="19:27" x14ac:dyDescent="0.2">
      <c r="S2686" s="399"/>
      <c r="T2686" s="1401"/>
      <c r="W2686" s="864" t="str">
        <f t="shared" si="51"/>
        <v>1w</v>
      </c>
      <c r="X2686" s="1405">
        <f>_xll.qlCalendarAdvance(Calendar,X2685,W2686,"f",FALSE)</f>
        <v>58028</v>
      </c>
      <c r="Y2686" s="1404">
        <f>_xll.qlCalendarAdvance(Calendar,X2686,NDays&amp;"D")</f>
        <v>58028</v>
      </c>
      <c r="Z2686" s="1403">
        <v>1.9680929383667341E-2</v>
      </c>
      <c r="AA2686" s="1411">
        <v>1.9617416855368663E-2</v>
      </c>
    </row>
    <row r="2687" spans="19:27" x14ac:dyDescent="0.2">
      <c r="S2687" s="399"/>
      <c r="T2687" s="1401"/>
      <c r="W2687" s="864" t="str">
        <f t="shared" si="51"/>
        <v>1w</v>
      </c>
      <c r="X2687" s="1405">
        <f>_xll.qlCalendarAdvance(Calendar,X2686,W2687,"f",FALSE)</f>
        <v>58035</v>
      </c>
      <c r="Y2687" s="1404">
        <f>_xll.qlCalendarAdvance(Calendar,X2687,NDays&amp;"D")</f>
        <v>58035</v>
      </c>
      <c r="Z2687" s="1403">
        <v>1.9683348746829095E-2</v>
      </c>
      <c r="AA2687" s="1411">
        <v>1.9619724877332212E-2</v>
      </c>
    </row>
    <row r="2688" spans="19:27" x14ac:dyDescent="0.2">
      <c r="S2688" s="399"/>
      <c r="T2688" s="1401"/>
      <c r="W2688" s="864" t="str">
        <f t="shared" si="51"/>
        <v>1w</v>
      </c>
      <c r="X2688" s="1405">
        <f>_xll.qlCalendarAdvance(Calendar,X2687,W2688,"f",FALSE)</f>
        <v>58042</v>
      </c>
      <c r="Y2688" s="1404">
        <f>_xll.qlCalendarAdvance(Calendar,X2688,NDays&amp;"D")</f>
        <v>58042</v>
      </c>
      <c r="Z2688" s="1403">
        <v>1.9685783498504538E-2</v>
      </c>
      <c r="AA2688" s="1411">
        <v>1.9622048211369592E-2</v>
      </c>
    </row>
    <row r="2689" spans="19:27" x14ac:dyDescent="0.2">
      <c r="S2689" s="399"/>
      <c r="T2689" s="1401"/>
      <c r="W2689" s="864" t="str">
        <f t="shared" si="51"/>
        <v>1w</v>
      </c>
      <c r="X2689" s="1405">
        <f>_xll.qlCalendarAdvance(Calendar,X2688,W2689,"f",FALSE)</f>
        <v>58049</v>
      </c>
      <c r="Y2689" s="1404">
        <f>_xll.qlCalendarAdvance(Calendar,X2689,NDays&amp;"D")</f>
        <v>58049</v>
      </c>
      <c r="Z2689" s="1403">
        <v>1.9686817752037646E-2</v>
      </c>
      <c r="AA2689" s="1411">
        <v>1.962438685731871E-2</v>
      </c>
    </row>
    <row r="2690" spans="19:27" x14ac:dyDescent="0.2">
      <c r="S2690" s="399"/>
      <c r="T2690" s="1401"/>
      <c r="W2690" s="864" t="str">
        <f t="shared" si="51"/>
        <v>1w</v>
      </c>
      <c r="X2690" s="1405">
        <f>_xll.qlCalendarAdvance(Calendar,X2689,W2690,"f",FALSE)</f>
        <v>58056</v>
      </c>
      <c r="Y2690" s="1404">
        <f>_xll.qlCalendarAdvance(Calendar,X2690,NDays&amp;"D")</f>
        <v>58056</v>
      </c>
      <c r="Z2690" s="1403">
        <v>1.9689280817367108E-2</v>
      </c>
      <c r="AA2690" s="1411">
        <v>1.962674081509852E-2</v>
      </c>
    </row>
    <row r="2691" spans="19:27" x14ac:dyDescent="0.2">
      <c r="S2691" s="399"/>
      <c r="T2691" s="1401"/>
      <c r="W2691" s="864" t="str">
        <f t="shared" si="51"/>
        <v>1w</v>
      </c>
      <c r="X2691" s="1405">
        <f>_xll.qlCalendarAdvance(Calendar,X2690,W2691,"f",FALSE)</f>
        <v>58063</v>
      </c>
      <c r="Y2691" s="1404">
        <f>_xll.qlCalendarAdvance(Calendar,X2691,NDays&amp;"D")</f>
        <v>58063</v>
      </c>
      <c r="Z2691" s="1403">
        <v>1.969175926960133E-2</v>
      </c>
      <c r="AA2691" s="1411">
        <v>1.9629110084790069E-2</v>
      </c>
    </row>
    <row r="2692" spans="19:27" x14ac:dyDescent="0.2">
      <c r="S2692" s="399"/>
      <c r="T2692" s="1401"/>
      <c r="W2692" s="864" t="str">
        <f t="shared" si="51"/>
        <v>1w</v>
      </c>
      <c r="X2692" s="1405">
        <f>_xll.qlCalendarAdvance(Calendar,X2691,W2692,"f",FALSE)</f>
        <v>58071</v>
      </c>
      <c r="Y2692" s="1404">
        <f>_xll.qlCalendarAdvance(Calendar,X2692,NDays&amp;"D")</f>
        <v>58071</v>
      </c>
      <c r="Z2692" s="1403">
        <v>1.9694610627583747E-2</v>
      </c>
      <c r="AA2692" s="1411">
        <v>1.9633234862876939E-2</v>
      </c>
    </row>
    <row r="2693" spans="19:27" x14ac:dyDescent="0.2">
      <c r="S2693" s="399"/>
      <c r="T2693" s="1401"/>
      <c r="W2693" s="864" t="str">
        <f t="shared" si="51"/>
        <v>1w</v>
      </c>
      <c r="X2693" s="1405">
        <f>_xll.qlCalendarAdvance(Calendar,X2692,W2693,"f",FALSE)</f>
        <v>58078</v>
      </c>
      <c r="Y2693" s="1404">
        <f>_xll.qlCalendarAdvance(Calendar,X2693,NDays&amp;"D")</f>
        <v>58078</v>
      </c>
      <c r="Z2693" s="1403">
        <v>1.969712205185117E-2</v>
      </c>
      <c r="AA2693" s="1411">
        <v>1.9635639389942915E-2</v>
      </c>
    </row>
    <row r="2694" spans="19:27" x14ac:dyDescent="0.2">
      <c r="S2694" s="399"/>
      <c r="T2694" s="1401"/>
      <c r="W2694" s="864" t="str">
        <f t="shared" si="51"/>
        <v>1w</v>
      </c>
      <c r="X2694" s="1405">
        <f>_xll.qlCalendarAdvance(Calendar,X2693,W2694,"f",FALSE)</f>
        <v>58085</v>
      </c>
      <c r="Y2694" s="1404">
        <f>_xll.qlCalendarAdvance(Calendar,X2694,NDays&amp;"D")</f>
        <v>58085</v>
      </c>
      <c r="Z2694" s="1403">
        <v>1.9699648863114313E-2</v>
      </c>
      <c r="AA2694" s="1411">
        <v>1.9638059230568571E-2</v>
      </c>
    </row>
    <row r="2695" spans="19:27" x14ac:dyDescent="0.2">
      <c r="S2695" s="399"/>
      <c r="T2695" s="1401"/>
      <c r="W2695" s="864" t="str">
        <f t="shared" si="51"/>
        <v>1w</v>
      </c>
      <c r="X2695" s="1405">
        <f>_xll.qlCalendarAdvance(Calendar,X2694,W2695,"f",FALSE)</f>
        <v>58092</v>
      </c>
      <c r="Y2695" s="1404">
        <f>_xll.qlCalendarAdvance(Calendar,X2695,NDays&amp;"D")</f>
        <v>58092</v>
      </c>
      <c r="Z2695" s="1403">
        <v>1.9702191061397478E-2</v>
      </c>
      <c r="AA2695" s="1411">
        <v>1.9640494384753907E-2</v>
      </c>
    </row>
    <row r="2696" spans="19:27" x14ac:dyDescent="0.2">
      <c r="S2696" s="399"/>
      <c r="T2696" s="1401"/>
      <c r="W2696" s="864" t="str">
        <f t="shared" si="51"/>
        <v>1w</v>
      </c>
      <c r="X2696" s="1405">
        <f>_xll.qlCalendarAdvance(Calendar,X2695,W2696,"f",FALSE)</f>
        <v>58099</v>
      </c>
      <c r="Y2696" s="1404">
        <f>_xll.qlCalendarAdvance(Calendar,X2696,NDays&amp;"D")</f>
        <v>58099</v>
      </c>
      <c r="Z2696" s="1403">
        <v>1.9704748646732193E-2</v>
      </c>
      <c r="AA2696" s="1411">
        <v>1.9642944852606984E-2</v>
      </c>
    </row>
    <row r="2697" spans="19:27" x14ac:dyDescent="0.2">
      <c r="S2697" s="399"/>
      <c r="T2697" s="1401"/>
      <c r="W2697" s="864" t="str">
        <f t="shared" si="51"/>
        <v>1w</v>
      </c>
      <c r="X2697" s="1405">
        <f>_xll.qlCalendarAdvance(Calendar,X2696,W2697,"f",FALSE)</f>
        <v>58106</v>
      </c>
      <c r="Y2697" s="1404">
        <f>_xll.qlCalendarAdvance(Calendar,X2697,NDays&amp;"D")</f>
        <v>58106</v>
      </c>
      <c r="Z2697" s="1403">
        <v>1.9706603837173431E-2</v>
      </c>
      <c r="AA2697" s="1411">
        <v>1.9645410634019738E-2</v>
      </c>
    </row>
    <row r="2698" spans="19:27" x14ac:dyDescent="0.2">
      <c r="S2698" s="399"/>
      <c r="T2698" s="1401"/>
      <c r="W2698" s="864" t="str">
        <f t="shared" si="51"/>
        <v>1w</v>
      </c>
      <c r="X2698" s="1405">
        <f>_xll.qlCalendarAdvance(Calendar,X2697,W2698,"f",FALSE)</f>
        <v>58113</v>
      </c>
      <c r="Y2698" s="1404">
        <f>_xll.qlCalendarAdvance(Calendar,X2698,NDays&amp;"D")</f>
        <v>58113</v>
      </c>
      <c r="Z2698" s="1403">
        <v>1.9709190958256052E-2</v>
      </c>
      <c r="AA2698" s="1411">
        <v>1.9647891729019189E-2</v>
      </c>
    </row>
    <row r="2699" spans="19:27" x14ac:dyDescent="0.2">
      <c r="S2699" s="399"/>
      <c r="T2699" s="1401"/>
      <c r="W2699" s="864" t="str">
        <f t="shared" si="51"/>
        <v>1w</v>
      </c>
      <c r="X2699" s="1405">
        <f>_xll.qlCalendarAdvance(Calendar,X2698,W2699,"f",FALSE)</f>
        <v>58120</v>
      </c>
      <c r="Y2699" s="1404">
        <f>_xll.qlCalendarAdvance(Calendar,X2699,NDays&amp;"D")</f>
        <v>58120</v>
      </c>
      <c r="Z2699" s="1403">
        <v>1.971179346562995E-2</v>
      </c>
      <c r="AA2699" s="1411">
        <v>1.9650388137632351E-2</v>
      </c>
    </row>
    <row r="2700" spans="19:27" x14ac:dyDescent="0.2">
      <c r="S2700" s="399"/>
      <c r="T2700" s="1401"/>
      <c r="W2700" s="864" t="str">
        <f t="shared" si="51"/>
        <v>1w</v>
      </c>
      <c r="X2700" s="1405">
        <f>_xll.qlCalendarAdvance(Calendar,X2699,W2700,"f",FALSE)</f>
        <v>58127</v>
      </c>
      <c r="Y2700" s="1404">
        <f>_xll.qlCalendarAdvance(Calendar,X2700,NDays&amp;"D")</f>
        <v>58127</v>
      </c>
      <c r="Z2700" s="1403">
        <v>1.971441135932063E-2</v>
      </c>
      <c r="AA2700" s="1411">
        <v>1.965289985983221E-2</v>
      </c>
    </row>
    <row r="2701" spans="19:27" x14ac:dyDescent="0.2">
      <c r="S2701" s="399"/>
      <c r="T2701" s="1401"/>
      <c r="W2701" s="864" t="str">
        <f t="shared" si="51"/>
        <v>1w</v>
      </c>
      <c r="X2701" s="1405">
        <f>_xll.qlCalendarAdvance(Calendar,X2700,W2701,"f",FALSE)</f>
        <v>58134</v>
      </c>
      <c r="Y2701" s="1404">
        <f>_xll.qlCalendarAdvance(Calendar,X2701,NDays&amp;"D")</f>
        <v>58134</v>
      </c>
      <c r="Z2701" s="1403">
        <v>1.9718490265408391E-2</v>
      </c>
      <c r="AA2701" s="1411">
        <v>1.965542689561876E-2</v>
      </c>
    </row>
    <row r="2702" spans="19:27" x14ac:dyDescent="0.2">
      <c r="S2702" s="399"/>
      <c r="T2702" s="1401"/>
      <c r="W2702" s="864" t="str">
        <f t="shared" si="51"/>
        <v>1w</v>
      </c>
      <c r="X2702" s="1405">
        <f>_xll.qlCalendarAdvance(Calendar,X2701,W2702,"f",FALSE)</f>
        <v>58141</v>
      </c>
      <c r="Y2702" s="1404">
        <f>_xll.qlCalendarAdvance(Calendar,X2702,NDays&amp;"D")</f>
        <v>58141</v>
      </c>
      <c r="Z2702" s="1403">
        <v>1.9723314664425617E-2</v>
      </c>
      <c r="AA2702" s="1411">
        <v>1.965796924504604E-2</v>
      </c>
    </row>
    <row r="2703" spans="19:27" x14ac:dyDescent="0.2">
      <c r="S2703" s="399"/>
      <c r="T2703" s="1401"/>
      <c r="W2703" s="864" t="str">
        <f t="shared" si="51"/>
        <v>1w</v>
      </c>
      <c r="X2703" s="1405">
        <f>_xll.qlCalendarAdvance(Calendar,X2702,W2703,"f",FALSE)</f>
        <v>58148</v>
      </c>
      <c r="Y2703" s="1404">
        <f>_xll.qlCalendarAdvance(Calendar,X2703,NDays&amp;"D")</f>
        <v>58148</v>
      </c>
      <c r="Z2703" s="1403">
        <v>1.9725984931993398E-2</v>
      </c>
      <c r="AA2703" s="1411">
        <v>1.9660526908032997E-2</v>
      </c>
    </row>
    <row r="2704" spans="19:27" x14ac:dyDescent="0.2">
      <c r="S2704" s="399"/>
      <c r="T2704" s="1401"/>
      <c r="W2704" s="864" t="str">
        <f t="shared" si="51"/>
        <v>1w</v>
      </c>
      <c r="X2704" s="1405">
        <f>_xll.qlCalendarAdvance(Calendar,X2703,W2704,"f",FALSE)</f>
        <v>58155</v>
      </c>
      <c r="Y2704" s="1404">
        <f>_xll.qlCalendarAdvance(Calendar,X2704,NDays&amp;"D")</f>
        <v>58155</v>
      </c>
      <c r="Z2704" s="1403">
        <v>1.9728670590255078E-2</v>
      </c>
      <c r="AA2704" s="1411">
        <v>1.9663099884660678E-2</v>
      </c>
    </row>
    <row r="2705" spans="19:27" x14ac:dyDescent="0.2">
      <c r="S2705" s="399"/>
      <c r="T2705" s="1401"/>
      <c r="W2705" s="864" t="str">
        <f t="shared" si="51"/>
        <v>1w</v>
      </c>
      <c r="X2705" s="1405">
        <f>_xll.qlCalendarAdvance(Calendar,X2704,W2705,"f",FALSE)</f>
        <v>58166</v>
      </c>
      <c r="Y2705" s="1404">
        <f>_xll.qlCalendarAdvance(Calendar,X2705,NDays&amp;"D")</f>
        <v>58166</v>
      </c>
      <c r="Z2705" s="1403">
        <v>1.9730735426719961E-2</v>
      </c>
      <c r="AA2705" s="1411">
        <v>1.9665742441087319E-2</v>
      </c>
    </row>
    <row r="2706" spans="19:27" x14ac:dyDescent="0.2">
      <c r="S2706" s="399"/>
      <c r="T2706" s="1401"/>
      <c r="W2706" s="864" t="str">
        <f t="shared" si="51"/>
        <v>1w</v>
      </c>
      <c r="X2706" s="1405">
        <f>_xll.qlCalendarAdvance(Calendar,X2705,W2706,"f",FALSE)</f>
        <v>58173</v>
      </c>
      <c r="Y2706" s="1404">
        <f>_xll.qlCalendarAdvance(Calendar,X2706,NDays&amp;"D")</f>
        <v>58173</v>
      </c>
      <c r="Z2706" s="1403">
        <v>1.9733456922835364E-2</v>
      </c>
      <c r="AA2706" s="1411">
        <v>1.9668352326731586E-2</v>
      </c>
    </row>
    <row r="2707" spans="19:27" x14ac:dyDescent="0.2">
      <c r="S2707" s="399"/>
      <c r="T2707" s="1401"/>
      <c r="W2707" s="864" t="str">
        <f t="shared" si="51"/>
        <v>1w</v>
      </c>
      <c r="X2707" s="1405">
        <f>_xll.qlCalendarAdvance(Calendar,X2706,W2707,"f",FALSE)</f>
        <v>58180</v>
      </c>
      <c r="Y2707" s="1404">
        <f>_xll.qlCalendarAdvance(Calendar,X2707,NDays&amp;"D")</f>
        <v>58180</v>
      </c>
      <c r="Z2707" s="1403">
        <v>1.9736193807199192E-2</v>
      </c>
      <c r="AA2707" s="1411">
        <v>1.9670977524125499E-2</v>
      </c>
    </row>
    <row r="2708" spans="19:27" x14ac:dyDescent="0.2">
      <c r="S2708" s="399"/>
      <c r="T2708" s="1401"/>
      <c r="W2708" s="864" t="str">
        <f t="shared" si="51"/>
        <v>1w</v>
      </c>
      <c r="X2708" s="1405">
        <f>_xll.qlCalendarAdvance(Calendar,X2707,W2708,"f",FALSE)</f>
        <v>58187</v>
      </c>
      <c r="Y2708" s="1404">
        <f>_xll.qlCalendarAdvance(Calendar,X2708,NDays&amp;"D")</f>
        <v>58187</v>
      </c>
      <c r="Z2708" s="1403">
        <v>1.9738946079842622E-2</v>
      </c>
      <c r="AA2708" s="1411">
        <v>1.9673618033431151E-2</v>
      </c>
    </row>
    <row r="2709" spans="19:27" x14ac:dyDescent="0.2">
      <c r="S2709" s="399"/>
      <c r="T2709" s="1401"/>
      <c r="W2709" s="864" t="str">
        <f t="shared" si="51"/>
        <v>1w</v>
      </c>
      <c r="X2709" s="1405">
        <f>_xll.qlCalendarAdvance(Calendar,X2708,W2709,"f",FALSE)</f>
        <v>58194</v>
      </c>
      <c r="Y2709" s="1404">
        <f>_xll.qlCalendarAdvance(Calendar,X2709,NDays&amp;"D")</f>
        <v>58194</v>
      </c>
      <c r="Z2709" s="1403">
        <v>1.9741713740799496E-2</v>
      </c>
      <c r="AA2709" s="1411">
        <v>1.9676273854810633E-2</v>
      </c>
    </row>
    <row r="2710" spans="19:27" x14ac:dyDescent="0.2">
      <c r="S2710" s="399"/>
      <c r="T2710" s="1401"/>
      <c r="W2710" s="864" t="str">
        <f t="shared" si="51"/>
        <v>1w</v>
      </c>
      <c r="X2710" s="1405">
        <f>_xll.qlCalendarAdvance(Calendar,X2709,W2710,"f",FALSE)</f>
        <v>58201</v>
      </c>
      <c r="Y2710" s="1404">
        <f>_xll.qlCalendarAdvance(Calendar,X2710,NDays&amp;"D")</f>
        <v>58201</v>
      </c>
      <c r="Z2710" s="1403">
        <v>1.9745231743305048E-2</v>
      </c>
      <c r="AA2710" s="1411">
        <v>1.9678944987939762E-2</v>
      </c>
    </row>
    <row r="2711" spans="19:27" x14ac:dyDescent="0.2">
      <c r="S2711" s="399"/>
      <c r="T2711" s="1401"/>
      <c r="W2711" s="864" t="str">
        <f t="shared" si="51"/>
        <v>1w</v>
      </c>
      <c r="X2711" s="1405">
        <f>_xll.qlCalendarAdvance(Calendar,X2710,W2711,"f",FALSE)</f>
        <v>58208</v>
      </c>
      <c r="Y2711" s="1404">
        <f>_xll.qlCalendarAdvance(Calendar,X2711,NDays&amp;"D")</f>
        <v>58208</v>
      </c>
      <c r="Z2711" s="1403">
        <v>1.9748031431238721E-2</v>
      </c>
      <c r="AA2711" s="1411">
        <v>1.9681631433061675E-2</v>
      </c>
    </row>
    <row r="2712" spans="19:27" x14ac:dyDescent="0.2">
      <c r="S2712" s="399"/>
      <c r="T2712" s="1401"/>
      <c r="W2712" s="864" t="str">
        <f t="shared" si="51"/>
        <v>1w</v>
      </c>
      <c r="X2712" s="1405">
        <f>_xll.qlCalendarAdvance(Calendar,X2711,W2712,"f",FALSE)</f>
        <v>58215</v>
      </c>
      <c r="Y2712" s="1404">
        <f>_xll.qlCalendarAdvance(Calendar,X2712,NDays&amp;"D")</f>
        <v>58215</v>
      </c>
      <c r="Z2712" s="1403">
        <v>1.9750846508433995E-2</v>
      </c>
      <c r="AA2712" s="1411">
        <v>1.9684333190095327E-2</v>
      </c>
    </row>
    <row r="2713" spans="19:27" x14ac:dyDescent="0.2">
      <c r="S2713" s="399"/>
      <c r="T2713" s="1401"/>
      <c r="W2713" s="864" t="str">
        <f t="shared" si="51"/>
        <v>1w</v>
      </c>
      <c r="X2713" s="1405">
        <f>_xll.qlCalendarAdvance(Calendar,X2712,W2713,"f",FALSE)</f>
        <v>58222</v>
      </c>
      <c r="Y2713" s="1404">
        <f>_xll.qlCalendarAdvance(Calendar,X2713,NDays&amp;"D")</f>
        <v>58222</v>
      </c>
      <c r="Z2713" s="1403">
        <v>1.9753676974924351E-2</v>
      </c>
      <c r="AA2713" s="1411">
        <v>1.9687050259121763E-2</v>
      </c>
    </row>
    <row r="2714" spans="19:27" x14ac:dyDescent="0.2">
      <c r="S2714" s="399"/>
      <c r="T2714" s="1401"/>
      <c r="W2714" s="864" t="str">
        <f t="shared" ref="W2714:W2777" si="52">W2713</f>
        <v>1w</v>
      </c>
      <c r="X2714" s="1405">
        <f>_xll.qlCalendarAdvance(Calendar,X2713,W2714,"f",FALSE)</f>
        <v>58229</v>
      </c>
      <c r="Y2714" s="1404">
        <f>_xll.qlCalendarAdvance(Calendar,X2714,NDays&amp;"D")</f>
        <v>58229</v>
      </c>
      <c r="Z2714" s="1403">
        <v>1.9756522830742383E-2</v>
      </c>
      <c r="AA2714" s="1411">
        <v>1.9689782639897846E-2</v>
      </c>
    </row>
    <row r="2715" spans="19:27" x14ac:dyDescent="0.2">
      <c r="S2715" s="399"/>
      <c r="T2715" s="1401"/>
      <c r="W2715" s="864" t="str">
        <f t="shared" si="52"/>
        <v>1w</v>
      </c>
      <c r="X2715" s="1405">
        <f>_xll.qlCalendarAdvance(Calendar,X2714,W2715,"f",FALSE)</f>
        <v>58236</v>
      </c>
      <c r="Y2715" s="1404">
        <f>_xll.qlCalendarAdvance(Calendar,X2715,NDays&amp;"D")</f>
        <v>58236</v>
      </c>
      <c r="Z2715" s="1403">
        <v>1.97593840759198E-2</v>
      </c>
      <c r="AA2715" s="1411">
        <v>1.9692530332666713E-2</v>
      </c>
    </row>
    <row r="2716" spans="19:27" x14ac:dyDescent="0.2">
      <c r="S2716" s="399"/>
      <c r="T2716" s="1401"/>
      <c r="W2716" s="864" t="str">
        <f t="shared" si="52"/>
        <v>1w</v>
      </c>
      <c r="X2716" s="1405">
        <f>_xll.qlCalendarAdvance(Calendar,X2715,W2716,"f",FALSE)</f>
        <v>58243</v>
      </c>
      <c r="Y2716" s="1404">
        <f>_xll.qlCalendarAdvance(Calendar,X2716,NDays&amp;"D")</f>
        <v>58243</v>
      </c>
      <c r="Z2716" s="1403">
        <v>1.9762260710491846E-2</v>
      </c>
      <c r="AA2716" s="1411">
        <v>1.9695293337428366E-2</v>
      </c>
    </row>
    <row r="2717" spans="19:27" x14ac:dyDescent="0.2">
      <c r="S2717" s="399"/>
      <c r="T2717" s="1401"/>
      <c r="W2717" s="864" t="str">
        <f t="shared" si="52"/>
        <v>1w</v>
      </c>
      <c r="X2717" s="1405">
        <f>_xll.qlCalendarAdvance(Calendar,X2716,W2717,"f",FALSE)</f>
        <v>58250</v>
      </c>
      <c r="Y2717" s="1404">
        <f>_xll.qlCalendarAdvance(Calendar,X2717,NDays&amp;"D")</f>
        <v>58250</v>
      </c>
      <c r="Z2717" s="1403">
        <v>1.9765152734491989E-2</v>
      </c>
      <c r="AA2717" s="1411">
        <v>1.9698071654101756E-2</v>
      </c>
    </row>
    <row r="2718" spans="19:27" x14ac:dyDescent="0.2">
      <c r="S2718" s="399"/>
      <c r="T2718" s="1401"/>
      <c r="W2718" s="864" t="str">
        <f t="shared" si="52"/>
        <v>1w</v>
      </c>
      <c r="X2718" s="1405">
        <f>_xll.qlCalendarAdvance(Calendar,X2717,W2718,"f",FALSE)</f>
        <v>58257</v>
      </c>
      <c r="Y2718" s="1404">
        <f>_xll.qlCalendarAdvance(Calendar,X2718,NDays&amp;"D")</f>
        <v>58257</v>
      </c>
      <c r="Z2718" s="1403">
        <v>1.9768060147951072E-2</v>
      </c>
      <c r="AA2718" s="1411">
        <v>1.9700865282605839E-2</v>
      </c>
    </row>
    <row r="2719" spans="19:27" x14ac:dyDescent="0.2">
      <c r="S2719" s="399"/>
      <c r="T2719" s="1401"/>
      <c r="W2719" s="864" t="str">
        <f t="shared" si="52"/>
        <v>1w</v>
      </c>
      <c r="X2719" s="1405">
        <f>_xll.qlCalendarAdvance(Calendar,X2718,W2719,"f",FALSE)</f>
        <v>58264</v>
      </c>
      <c r="Y2719" s="1404">
        <f>_xll.qlCalendarAdvance(Calendar,X2719,NDays&amp;"D")</f>
        <v>58264</v>
      </c>
      <c r="Z2719" s="1403">
        <v>1.9770982950904323E-2</v>
      </c>
      <c r="AA2719" s="1411">
        <v>1.9703674223021661E-2</v>
      </c>
    </row>
    <row r="2720" spans="19:27" x14ac:dyDescent="0.2">
      <c r="S2720" s="399"/>
      <c r="T2720" s="1401"/>
      <c r="W2720" s="864" t="str">
        <f t="shared" si="52"/>
        <v>1w</v>
      </c>
      <c r="X2720" s="1405">
        <f>_xll.qlCalendarAdvance(Calendar,X2719,W2720,"f",FALSE)</f>
        <v>58271</v>
      </c>
      <c r="Y2720" s="1404">
        <f>_xll.qlCalendarAdvance(Calendar,X2720,NDays&amp;"D")</f>
        <v>58271</v>
      </c>
      <c r="Z2720" s="1403">
        <v>1.977392114338522E-2</v>
      </c>
      <c r="AA2720" s="1411">
        <v>1.9706498475430267E-2</v>
      </c>
    </row>
    <row r="2721" spans="19:27" x14ac:dyDescent="0.2">
      <c r="S2721" s="399"/>
      <c r="T2721" s="1401"/>
      <c r="W2721" s="864" t="str">
        <f t="shared" si="52"/>
        <v>1w</v>
      </c>
      <c r="X2721" s="1405">
        <f>_xll.qlCalendarAdvance(Calendar,X2720,W2721,"f",FALSE)</f>
        <v>58278</v>
      </c>
      <c r="Y2721" s="1404">
        <f>_xll.qlCalendarAdvance(Calendar,X2721,NDays&amp;"D")</f>
        <v>58278</v>
      </c>
      <c r="Z2721" s="1403">
        <v>1.9776874725429005E-2</v>
      </c>
      <c r="AA2721" s="1411">
        <v>1.9709338039831659E-2</v>
      </c>
    </row>
    <row r="2722" spans="19:27" x14ac:dyDescent="0.2">
      <c r="S2722" s="399"/>
      <c r="T2722" s="1401"/>
      <c r="W2722" s="864" t="str">
        <f t="shared" si="52"/>
        <v>1w</v>
      </c>
      <c r="X2722" s="1405">
        <f>_xll.qlCalendarAdvance(Calendar,X2721,W2722,"f",FALSE)</f>
        <v>58285</v>
      </c>
      <c r="Y2722" s="1404">
        <f>_xll.qlCalendarAdvance(Calendar,X2722,NDays&amp;"D")</f>
        <v>58285</v>
      </c>
      <c r="Z2722" s="1403">
        <v>1.9779843697069151E-2</v>
      </c>
      <c r="AA2722" s="1411">
        <v>1.9712192916063742E-2</v>
      </c>
    </row>
    <row r="2723" spans="19:27" x14ac:dyDescent="0.2">
      <c r="S2723" s="399"/>
      <c r="T2723" s="1401"/>
      <c r="W2723" s="864" t="str">
        <f t="shared" si="52"/>
        <v>1w</v>
      </c>
      <c r="X2723" s="1405">
        <f>_xll.qlCalendarAdvance(Calendar,X2722,W2723,"f",FALSE)</f>
        <v>58292</v>
      </c>
      <c r="Y2723" s="1404">
        <f>_xll.qlCalendarAdvance(Calendar,X2723,NDays&amp;"D")</f>
        <v>58292</v>
      </c>
      <c r="Z2723" s="1403">
        <v>1.9782828058339131E-2</v>
      </c>
      <c r="AA2723" s="1411">
        <v>1.9715063104126518E-2</v>
      </c>
    </row>
    <row r="2724" spans="19:27" x14ac:dyDescent="0.2">
      <c r="S2724" s="399"/>
      <c r="T2724" s="1401"/>
      <c r="W2724" s="864" t="str">
        <f t="shared" si="52"/>
        <v>1w</v>
      </c>
      <c r="X2724" s="1405">
        <f>_xll.qlCalendarAdvance(Calendar,X2723,W2724,"f",FALSE)</f>
        <v>58299</v>
      </c>
      <c r="Y2724" s="1404">
        <f>_xll.qlCalendarAdvance(Calendar,X2724,NDays&amp;"D")</f>
        <v>58299</v>
      </c>
      <c r="Z2724" s="1403">
        <v>1.9785827809273304E-2</v>
      </c>
      <c r="AA2724" s="1411">
        <v>1.9717948604263125E-2</v>
      </c>
    </row>
    <row r="2725" spans="19:27" x14ac:dyDescent="0.2">
      <c r="S2725" s="399"/>
      <c r="T2725" s="1401"/>
      <c r="W2725" s="864" t="str">
        <f t="shared" si="52"/>
        <v>1w</v>
      </c>
      <c r="X2725" s="1405">
        <f>_xll.qlCalendarAdvance(Calendar,X2724,W2725,"f",FALSE)</f>
        <v>58306</v>
      </c>
      <c r="Y2725" s="1404">
        <f>_xll.qlCalendarAdvance(Calendar,X2725,NDays&amp;"D")</f>
        <v>58306</v>
      </c>
      <c r="Z2725" s="1403">
        <v>1.9788842949909551E-2</v>
      </c>
      <c r="AA2725" s="1411">
        <v>1.9720849416230424E-2</v>
      </c>
    </row>
    <row r="2726" spans="19:27" x14ac:dyDescent="0.2">
      <c r="S2726" s="399"/>
      <c r="T2726" s="1401"/>
      <c r="W2726" s="864" t="str">
        <f t="shared" si="52"/>
        <v>1w</v>
      </c>
      <c r="X2726" s="1405">
        <f>_xll.qlCalendarAdvance(Calendar,X2725,W2726,"f",FALSE)</f>
        <v>58313</v>
      </c>
      <c r="Y2726" s="1404">
        <f>_xll.qlCalendarAdvance(Calendar,X2726,NDays&amp;"D")</f>
        <v>58313</v>
      </c>
      <c r="Z2726" s="1403">
        <v>1.9791873480278704E-2</v>
      </c>
      <c r="AA2726" s="1411">
        <v>1.9723765540190508E-2</v>
      </c>
    </row>
    <row r="2727" spans="19:27" x14ac:dyDescent="0.2">
      <c r="S2727" s="399"/>
      <c r="T2727" s="1401"/>
      <c r="W2727" s="864" t="str">
        <f t="shared" si="52"/>
        <v>1w</v>
      </c>
      <c r="X2727" s="1405">
        <f>_xll.qlCalendarAdvance(Calendar,X2726,W2727,"f",FALSE)</f>
        <v>58320</v>
      </c>
      <c r="Y2727" s="1404">
        <f>_xll.qlCalendarAdvance(Calendar,X2727,NDays&amp;"D")</f>
        <v>58320</v>
      </c>
      <c r="Z2727" s="1403">
        <v>1.9794163076401135E-2</v>
      </c>
      <c r="AA2727" s="1411">
        <v>1.9726696975981284E-2</v>
      </c>
    </row>
    <row r="2728" spans="19:27" x14ac:dyDescent="0.2">
      <c r="S2728" s="399"/>
      <c r="T2728" s="1401"/>
      <c r="W2728" s="864" t="str">
        <f t="shared" si="52"/>
        <v>1w</v>
      </c>
      <c r="X2728" s="1405">
        <f>_xll.qlCalendarAdvance(Calendar,X2727,W2728,"f",FALSE)</f>
        <v>58327</v>
      </c>
      <c r="Y2728" s="1404">
        <f>_xll.qlCalendarAdvance(Calendar,X2728,NDays&amp;"D")</f>
        <v>58327</v>
      </c>
      <c r="Z2728" s="1403">
        <v>1.9797223121513934E-2</v>
      </c>
      <c r="AA2728" s="1411">
        <v>1.9729643723845891E-2</v>
      </c>
    </row>
    <row r="2729" spans="19:27" x14ac:dyDescent="0.2">
      <c r="S2729" s="399"/>
      <c r="T2729" s="1401"/>
      <c r="W2729" s="864" t="str">
        <f t="shared" si="52"/>
        <v>1w</v>
      </c>
      <c r="X2729" s="1405">
        <f>_xll.qlCalendarAdvance(Calendar,X2728,W2729,"f",FALSE)</f>
        <v>58334</v>
      </c>
      <c r="Y2729" s="1404">
        <f>_xll.qlCalendarAdvance(Calendar,X2729,NDays&amp;"D")</f>
        <v>58334</v>
      </c>
      <c r="Z2729" s="1403">
        <v>1.9800298555606353E-2</v>
      </c>
      <c r="AA2729" s="1411">
        <v>1.9732605783460144E-2</v>
      </c>
    </row>
    <row r="2730" spans="19:27" x14ac:dyDescent="0.2">
      <c r="S2730" s="399"/>
      <c r="T2730" s="1401"/>
      <c r="W2730" s="864" t="str">
        <f t="shared" si="52"/>
        <v>1w</v>
      </c>
      <c r="X2730" s="1405">
        <f>_xll.qlCalendarAdvance(Calendar,X2729,W2730,"f",FALSE)</f>
        <v>58341</v>
      </c>
      <c r="Y2730" s="1404">
        <f>_xll.qlCalendarAdvance(Calendar,X2730,NDays&amp;"D")</f>
        <v>58341</v>
      </c>
      <c r="Z2730" s="1403">
        <v>1.9803389378713138E-2</v>
      </c>
      <c r="AA2730" s="1411">
        <v>1.9735583155067182E-2</v>
      </c>
    </row>
    <row r="2731" spans="19:27" x14ac:dyDescent="0.2">
      <c r="S2731" s="399"/>
      <c r="T2731" s="1401"/>
      <c r="W2731" s="864" t="str">
        <f t="shared" si="52"/>
        <v>1w</v>
      </c>
      <c r="X2731" s="1405">
        <f>_xll.qlCalendarAdvance(Calendar,X2730,W2731,"f",FALSE)</f>
        <v>58348</v>
      </c>
      <c r="Y2731" s="1404">
        <f>_xll.qlCalendarAdvance(Calendar,X2731,NDays&amp;"D")</f>
        <v>58348</v>
      </c>
      <c r="Z2731" s="1403">
        <v>1.9807256979383962E-2</v>
      </c>
      <c r="AA2731" s="1411">
        <v>1.9738575838748051E-2</v>
      </c>
    </row>
    <row r="2732" spans="19:27" x14ac:dyDescent="0.2">
      <c r="S2732" s="399"/>
      <c r="T2732" s="1401"/>
      <c r="W2732" s="864" t="str">
        <f t="shared" si="52"/>
        <v>1w</v>
      </c>
      <c r="X2732" s="1405">
        <f>_xll.qlCalendarAdvance(Calendar,X2731,W2732,"f",FALSE)</f>
        <v>58355</v>
      </c>
      <c r="Y2732" s="1404">
        <f>_xll.qlCalendarAdvance(Calendar,X2732,NDays&amp;"D")</f>
        <v>58355</v>
      </c>
      <c r="Z2732" s="1403">
        <v>1.9810379848904634E-2</v>
      </c>
      <c r="AA2732" s="1411">
        <v>1.9741583834178567E-2</v>
      </c>
    </row>
    <row r="2733" spans="19:27" x14ac:dyDescent="0.2">
      <c r="S2733" s="399"/>
      <c r="T2733" s="1401"/>
      <c r="W2733" s="864" t="str">
        <f t="shared" si="52"/>
        <v>1w</v>
      </c>
      <c r="X2733" s="1405">
        <f>_xll.qlCalendarAdvance(Calendar,X2732,W2733,"f",FALSE)</f>
        <v>58362</v>
      </c>
      <c r="Y2733" s="1404">
        <f>_xll.qlCalendarAdvance(Calendar,X2733,NDays&amp;"D")</f>
        <v>58362</v>
      </c>
      <c r="Z2733" s="1403">
        <v>1.9813518108410158E-2</v>
      </c>
      <c r="AA2733" s="1411">
        <v>1.9744607141601866E-2</v>
      </c>
    </row>
    <row r="2734" spans="19:27" x14ac:dyDescent="0.2">
      <c r="S2734" s="399"/>
      <c r="T2734" s="1401"/>
      <c r="W2734" s="864" t="str">
        <f t="shared" si="52"/>
        <v>1w</v>
      </c>
      <c r="X2734" s="1405">
        <f>_xll.qlCalendarAdvance(Calendar,X2733,W2734,"f",FALSE)</f>
        <v>58369</v>
      </c>
      <c r="Y2734" s="1404">
        <f>_xll.qlCalendarAdvance(Calendar,X2734,NDays&amp;"D")</f>
        <v>58369</v>
      </c>
      <c r="Z2734" s="1403">
        <v>1.9816671757935774E-2</v>
      </c>
      <c r="AA2734" s="1411">
        <v>1.9747645760936905E-2</v>
      </c>
    </row>
    <row r="2735" spans="19:27" x14ac:dyDescent="0.2">
      <c r="S2735" s="399"/>
      <c r="T2735" s="1401"/>
      <c r="W2735" s="864" t="str">
        <f t="shared" si="52"/>
        <v>1w</v>
      </c>
      <c r="X2735" s="1405">
        <f>_xll.qlCalendarAdvance(Calendar,X2734,W2735,"f",FALSE)</f>
        <v>58376</v>
      </c>
      <c r="Y2735" s="1404">
        <f>_xll.qlCalendarAdvance(Calendar,X2735,NDays&amp;"D")</f>
        <v>58376</v>
      </c>
      <c r="Z2735" s="1403">
        <v>1.981984079751848E-2</v>
      </c>
      <c r="AA2735" s="1411">
        <v>1.9750699692183682E-2</v>
      </c>
    </row>
    <row r="2736" spans="19:27" x14ac:dyDescent="0.2">
      <c r="S2736" s="399"/>
      <c r="T2736" s="1401"/>
      <c r="W2736" s="864" t="str">
        <f t="shared" si="52"/>
        <v>1w</v>
      </c>
      <c r="X2736" s="1405">
        <f>_xll.qlCalendarAdvance(Calendar,X2735,W2736,"f",FALSE)</f>
        <v>58383</v>
      </c>
      <c r="Y2736" s="1404">
        <f>_xll.qlCalendarAdvance(Calendar,X2736,NDays&amp;"D")</f>
        <v>58383</v>
      </c>
      <c r="Z2736" s="1403">
        <v>1.98230252271944E-2</v>
      </c>
      <c r="AA2736" s="1411">
        <v>1.9753768935342197E-2</v>
      </c>
    </row>
    <row r="2737" spans="19:27" x14ac:dyDescent="0.2">
      <c r="S2737" s="399"/>
      <c r="T2737" s="1401"/>
      <c r="W2737" s="864" t="str">
        <f t="shared" si="52"/>
        <v>1w</v>
      </c>
      <c r="X2737" s="1405">
        <f>_xll.qlCalendarAdvance(Calendar,X2736,W2737,"f",FALSE)</f>
        <v>58390</v>
      </c>
      <c r="Y2737" s="1404">
        <f>_xll.qlCalendarAdvance(Calendar,X2737,NDays&amp;"D")</f>
        <v>58390</v>
      </c>
      <c r="Z2737" s="1403">
        <v>1.9826225047000524E-2</v>
      </c>
      <c r="AA2737" s="1411">
        <v>1.9756853490412452E-2</v>
      </c>
    </row>
    <row r="2738" spans="19:27" x14ac:dyDescent="0.2">
      <c r="S2738" s="399"/>
      <c r="T2738" s="1401"/>
      <c r="W2738" s="864" t="str">
        <f t="shared" si="52"/>
        <v>1w</v>
      </c>
      <c r="X2738" s="1405">
        <f>_xll.qlCalendarAdvance(Calendar,X2737,W2738,"f",FALSE)</f>
        <v>58397</v>
      </c>
      <c r="Y2738" s="1404">
        <f>_xll.qlCalendarAdvance(Calendar,X2738,NDays&amp;"D")</f>
        <v>58397</v>
      </c>
      <c r="Z2738" s="1403">
        <v>1.9829440256976503E-2</v>
      </c>
      <c r="AA2738" s="1411">
        <v>1.9759953357637583E-2</v>
      </c>
    </row>
    <row r="2739" spans="19:27" x14ac:dyDescent="0.2">
      <c r="S2739" s="399"/>
      <c r="T2739" s="1401"/>
      <c r="W2739" s="864" t="str">
        <f t="shared" si="52"/>
        <v>1w</v>
      </c>
      <c r="X2739" s="1405">
        <f>_xll.qlCalendarAdvance(Calendar,X2738,W2739,"f",FALSE)</f>
        <v>58404</v>
      </c>
      <c r="Y2739" s="1404">
        <f>_xll.qlCalendarAdvance(Calendar,X2739,NDays&amp;"D")</f>
        <v>58404</v>
      </c>
      <c r="Z2739" s="1403">
        <v>1.9832670857154924E-2</v>
      </c>
      <c r="AA2739" s="1411">
        <v>1.9763068536450268E-2</v>
      </c>
    </row>
    <row r="2740" spans="19:27" x14ac:dyDescent="0.2">
      <c r="S2740" s="399"/>
      <c r="T2740" s="1401"/>
      <c r="W2740" s="864" t="str">
        <f t="shared" si="52"/>
        <v>1w</v>
      </c>
      <c r="X2740" s="1405">
        <f>_xll.qlCalendarAdvance(Calendar,X2739,W2740,"f",FALSE)</f>
        <v>58411</v>
      </c>
      <c r="Y2740" s="1404">
        <f>_xll.qlCalendarAdvance(Calendar,X2740,NDays&amp;"D")</f>
        <v>58411</v>
      </c>
      <c r="Z2740" s="1403">
        <v>1.9835144013480396E-2</v>
      </c>
      <c r="AA2740" s="1411">
        <v>1.976619902741783E-2</v>
      </c>
    </row>
    <row r="2741" spans="19:27" x14ac:dyDescent="0.2">
      <c r="S2741" s="399"/>
      <c r="T2741" s="1401"/>
      <c r="W2741" s="864" t="str">
        <f t="shared" si="52"/>
        <v>1w</v>
      </c>
      <c r="X2741" s="1405">
        <f>_xll.qlCalendarAdvance(Calendar,X2740,W2741,"f",FALSE)</f>
        <v>58418</v>
      </c>
      <c r="Y2741" s="1404">
        <f>_xll.qlCalendarAdvance(Calendar,X2741,NDays&amp;"D")</f>
        <v>58418</v>
      </c>
      <c r="Z2741" s="1403">
        <v>1.9838404118127553E-2</v>
      </c>
      <c r="AA2741" s="1411">
        <v>1.9769344830216085E-2</v>
      </c>
    </row>
    <row r="2742" spans="19:27" x14ac:dyDescent="0.2">
      <c r="S2742" s="399"/>
      <c r="T2742" s="1401"/>
      <c r="W2742" s="864" t="str">
        <f t="shared" si="52"/>
        <v>1w</v>
      </c>
      <c r="X2742" s="1405">
        <f>_xll.qlCalendarAdvance(Calendar,X2741,W2742,"f",FALSE)</f>
        <v>58425</v>
      </c>
      <c r="Y2742" s="1404">
        <f>_xll.qlCalendarAdvance(Calendar,X2742,NDays&amp;"D")</f>
        <v>58425</v>
      </c>
      <c r="Z2742" s="1403">
        <v>1.9841679612224581E-2</v>
      </c>
      <c r="AA2742" s="1411">
        <v>1.9772505945007124E-2</v>
      </c>
    </row>
    <row r="2743" spans="19:27" x14ac:dyDescent="0.2">
      <c r="S2743" s="399"/>
      <c r="T2743" s="1401"/>
      <c r="W2743" s="864" t="str">
        <f t="shared" si="52"/>
        <v>1w</v>
      </c>
      <c r="X2743" s="1405">
        <f>_xll.qlCalendarAdvance(Calendar,X2742,W2743,"f",FALSE)</f>
        <v>58432</v>
      </c>
      <c r="Y2743" s="1404">
        <f>_xll.qlCalendarAdvance(Calendar,X2743,NDays&amp;"D")</f>
        <v>58432</v>
      </c>
      <c r="Z2743" s="1403">
        <v>1.984497049581067E-2</v>
      </c>
      <c r="AA2743" s="1411">
        <v>1.9775682371709902E-2</v>
      </c>
    </row>
    <row r="2744" spans="19:27" x14ac:dyDescent="0.2">
      <c r="S2744" s="399"/>
      <c r="T2744" s="1401"/>
      <c r="W2744" s="864" t="str">
        <f t="shared" si="52"/>
        <v>1w</v>
      </c>
      <c r="X2744" s="1405">
        <f>_xll.qlCalendarAdvance(Calendar,X2743,W2744,"f",FALSE)</f>
        <v>58439</v>
      </c>
      <c r="Y2744" s="1404">
        <f>_xll.qlCalendarAdvance(Calendar,X2744,NDays&amp;"D")</f>
        <v>58439</v>
      </c>
      <c r="Z2744" s="1403">
        <v>1.9848276768923229E-2</v>
      </c>
      <c r="AA2744" s="1411">
        <v>1.9778874110324418E-2</v>
      </c>
    </row>
    <row r="2745" spans="19:27" x14ac:dyDescent="0.2">
      <c r="S2745" s="399"/>
      <c r="T2745" s="1401"/>
      <c r="W2745" s="864" t="str">
        <f t="shared" si="52"/>
        <v>1w</v>
      </c>
      <c r="X2745" s="1405">
        <f>_xll.qlCalendarAdvance(Calendar,X2744,W2745,"f",FALSE)</f>
        <v>58446</v>
      </c>
      <c r="Y2745" s="1404">
        <f>_xll.qlCalendarAdvance(Calendar,X2745,NDays&amp;"D")</f>
        <v>58446</v>
      </c>
      <c r="Z2745" s="1403">
        <v>1.9851598431601437E-2</v>
      </c>
      <c r="AA2745" s="1411">
        <v>1.9782081160850673E-2</v>
      </c>
    </row>
    <row r="2746" spans="19:27" x14ac:dyDescent="0.2">
      <c r="S2746" s="399"/>
      <c r="T2746" s="1401"/>
      <c r="W2746" s="864" t="str">
        <f t="shared" si="52"/>
        <v>1w</v>
      </c>
      <c r="X2746" s="1405">
        <f>_xll.qlCalendarAdvance(Calendar,X2745,W2746,"f",FALSE)</f>
        <v>58453</v>
      </c>
      <c r="Y2746" s="1404">
        <f>_xll.qlCalendarAdvance(Calendar,X2746,NDays&amp;"D")</f>
        <v>58453</v>
      </c>
      <c r="Z2746" s="1403">
        <v>1.9854935483880926E-2</v>
      </c>
      <c r="AA2746" s="1411">
        <v>1.9785303523369713E-2</v>
      </c>
    </row>
    <row r="2747" spans="19:27" x14ac:dyDescent="0.2">
      <c r="S2747" s="399"/>
      <c r="T2747" s="1401"/>
      <c r="W2747" s="864" t="str">
        <f t="shared" si="52"/>
        <v>1w</v>
      </c>
      <c r="X2747" s="1405">
        <f>_xll.qlCalendarAdvance(Calendar,X2746,W2747,"f",FALSE)</f>
        <v>58460</v>
      </c>
      <c r="Y2747" s="1404">
        <f>_xll.qlCalendarAdvance(Calendar,X2747,NDays&amp;"D")</f>
        <v>58460</v>
      </c>
      <c r="Z2747" s="1403">
        <v>1.9858287925799988E-2</v>
      </c>
      <c r="AA2747" s="1411">
        <v>1.9788541197719445E-2</v>
      </c>
    </row>
    <row r="2748" spans="19:27" x14ac:dyDescent="0.2">
      <c r="S2748" s="399"/>
      <c r="T2748" s="1401"/>
      <c r="W2748" s="864" t="str">
        <f t="shared" si="52"/>
        <v>1w</v>
      </c>
      <c r="X2748" s="1405">
        <f>_xll.qlCalendarAdvance(Calendar,X2747,W2748,"f",FALSE)</f>
        <v>58467</v>
      </c>
      <c r="Y2748" s="1404">
        <f>_xll.qlCalendarAdvance(Calendar,X2748,NDays&amp;"D")</f>
        <v>58467</v>
      </c>
      <c r="Z2748" s="1403">
        <v>1.9861655757399593E-2</v>
      </c>
      <c r="AA2748" s="1411">
        <v>1.9791794184143008E-2</v>
      </c>
    </row>
    <row r="2749" spans="19:27" x14ac:dyDescent="0.2">
      <c r="S2749" s="399"/>
      <c r="T2749" s="1401"/>
      <c r="W2749" s="864" t="str">
        <f t="shared" si="52"/>
        <v>1w</v>
      </c>
      <c r="X2749" s="1405">
        <f>_xll.qlCalendarAdvance(Calendar,X2748,W2749,"f",FALSE)</f>
        <v>58474</v>
      </c>
      <c r="Y2749" s="1404">
        <f>_xll.qlCalendarAdvance(Calendar,X2749,NDays&amp;"D")</f>
        <v>58474</v>
      </c>
      <c r="Z2749" s="1403">
        <v>1.9865038978717151E-2</v>
      </c>
      <c r="AA2749" s="1411">
        <v>1.9795062482397263E-2</v>
      </c>
    </row>
    <row r="2750" spans="19:27" x14ac:dyDescent="0.2">
      <c r="S2750" s="399"/>
      <c r="T2750" s="1401"/>
      <c r="W2750" s="864" t="str">
        <f t="shared" si="52"/>
        <v>1w</v>
      </c>
      <c r="X2750" s="1405">
        <f>_xll.qlCalendarAdvance(Calendar,X2749,W2750,"f",FALSE)</f>
        <v>58481</v>
      </c>
      <c r="Y2750" s="1404">
        <f>_xll.qlCalendarAdvance(Calendar,X2750,NDays&amp;"D")</f>
        <v>58481</v>
      </c>
      <c r="Z2750" s="1403">
        <v>1.9867652107032958E-2</v>
      </c>
      <c r="AA2750" s="1411">
        <v>1.9798346092563257E-2</v>
      </c>
    </row>
    <row r="2751" spans="19:27" x14ac:dyDescent="0.2">
      <c r="S2751" s="399"/>
      <c r="T2751" s="1401"/>
      <c r="W2751" s="864" t="str">
        <f t="shared" si="52"/>
        <v>1w</v>
      </c>
      <c r="X2751" s="1405">
        <f>_xll.qlCalendarAdvance(Calendar,X2750,W2751,"f",FALSE)</f>
        <v>58488</v>
      </c>
      <c r="Y2751" s="1404">
        <f>_xll.qlCalendarAdvance(Calendar,X2751,NDays&amp;"D")</f>
        <v>58488</v>
      </c>
      <c r="Z2751" s="1403">
        <v>1.9871064823299308E-2</v>
      </c>
      <c r="AA2751" s="1411">
        <v>1.9801645014722036E-2</v>
      </c>
    </row>
    <row r="2752" spans="19:27" x14ac:dyDescent="0.2">
      <c r="S2752" s="399"/>
      <c r="T2752" s="1401"/>
      <c r="W2752" s="864" t="str">
        <f t="shared" si="52"/>
        <v>1w</v>
      </c>
      <c r="X2752" s="1405">
        <f>_xll.qlCalendarAdvance(Calendar,X2751,W2752,"f",FALSE)</f>
        <v>58495</v>
      </c>
      <c r="Y2752" s="1404">
        <f>_xll.qlCalendarAdvance(Calendar,X2752,NDays&amp;"D")</f>
        <v>58495</v>
      </c>
      <c r="Z2752" s="1403">
        <v>1.9874492928528994E-2</v>
      </c>
      <c r="AA2752" s="1411">
        <v>1.9804959248792553E-2</v>
      </c>
    </row>
    <row r="2753" spans="19:27" x14ac:dyDescent="0.2">
      <c r="S2753" s="399"/>
      <c r="T2753" s="1401"/>
      <c r="W2753" s="864" t="str">
        <f t="shared" si="52"/>
        <v>1w</v>
      </c>
      <c r="X2753" s="1405">
        <f>_xll.qlCalendarAdvance(Calendar,X2752,W2753,"f",FALSE)</f>
        <v>58502</v>
      </c>
      <c r="Y2753" s="1404">
        <f>_xll.qlCalendarAdvance(Calendar,X2753,NDays&amp;"D")</f>
        <v>58502</v>
      </c>
      <c r="Z2753" s="1403">
        <v>1.9879515252438012E-2</v>
      </c>
      <c r="AA2753" s="1411">
        <v>1.9808288794855855E-2</v>
      </c>
    </row>
    <row r="2754" spans="19:27" x14ac:dyDescent="0.2">
      <c r="S2754" s="399"/>
      <c r="T2754" s="1401"/>
      <c r="W2754" s="864" t="str">
        <f t="shared" si="52"/>
        <v>1w</v>
      </c>
      <c r="X2754" s="1405">
        <f>_xll.qlCalendarAdvance(Calendar,X2753,W2754,"f",FALSE)</f>
        <v>58509</v>
      </c>
      <c r="Y2754" s="1404">
        <f>_xll.qlCalendarAdvance(Calendar,X2754,NDays&amp;"D")</f>
        <v>58509</v>
      </c>
      <c r="Z2754" s="1403">
        <v>1.9882976710278045E-2</v>
      </c>
      <c r="AA2754" s="1411">
        <v>1.9811633652830896E-2</v>
      </c>
    </row>
    <row r="2755" spans="19:27" x14ac:dyDescent="0.2">
      <c r="S2755" s="399"/>
      <c r="T2755" s="1401"/>
      <c r="W2755" s="864" t="str">
        <f t="shared" si="52"/>
        <v>1w</v>
      </c>
      <c r="X2755" s="1405">
        <f>_xll.qlCalendarAdvance(Calendar,X2754,W2755,"f",FALSE)</f>
        <v>58516</v>
      </c>
      <c r="Y2755" s="1404">
        <f>_xll.qlCalendarAdvance(Calendar,X2755,NDays&amp;"D")</f>
        <v>58516</v>
      </c>
      <c r="Z2755" s="1403">
        <v>1.9886453558942464E-2</v>
      </c>
      <c r="AA2755" s="1411">
        <v>1.9814993822636628E-2</v>
      </c>
    </row>
    <row r="2756" spans="19:27" x14ac:dyDescent="0.2">
      <c r="S2756" s="399"/>
      <c r="T2756" s="1401"/>
      <c r="W2756" s="864" t="str">
        <f t="shared" si="52"/>
        <v>1w</v>
      </c>
      <c r="X2756" s="1405">
        <f>_xll.qlCalendarAdvance(Calendar,X2755,W2756,"f",FALSE)</f>
        <v>58523</v>
      </c>
      <c r="Y2756" s="1404">
        <f>_xll.qlCalendarAdvance(Calendar,X2756,NDays&amp;"D")</f>
        <v>58523</v>
      </c>
      <c r="Z2756" s="1403">
        <v>1.9889945798470917E-2</v>
      </c>
      <c r="AA2756" s="1411">
        <v>1.9818369304597239E-2</v>
      </c>
    </row>
    <row r="2757" spans="19:27" x14ac:dyDescent="0.2">
      <c r="S2757" s="399"/>
      <c r="T2757" s="1401"/>
      <c r="W2757" s="864" t="str">
        <f t="shared" si="52"/>
        <v>1w</v>
      </c>
      <c r="X2757" s="1405">
        <f>_xll.qlCalendarAdvance(Calendar,X2756,W2757,"f",FALSE)</f>
        <v>58530</v>
      </c>
      <c r="Y2757" s="1404">
        <f>_xll.qlCalendarAdvance(Calendar,X2757,NDays&amp;"D")</f>
        <v>58530</v>
      </c>
      <c r="Z2757" s="1403">
        <v>1.9893453428904802E-2</v>
      </c>
      <c r="AA2757" s="1411">
        <v>1.9821760098307495E-2</v>
      </c>
    </row>
    <row r="2758" spans="19:27" x14ac:dyDescent="0.2">
      <c r="S2758" s="399"/>
      <c r="T2758" s="1401"/>
      <c r="W2758" s="864" t="str">
        <f t="shared" si="52"/>
        <v>1w</v>
      </c>
      <c r="X2758" s="1405">
        <f>_xll.qlCalendarAdvance(Calendar,X2757,W2758,"f",FALSE)</f>
        <v>58537</v>
      </c>
      <c r="Y2758" s="1404">
        <f>_xll.qlCalendarAdvance(Calendar,X2758,NDays&amp;"D")</f>
        <v>58537</v>
      </c>
      <c r="Z2758" s="1403">
        <v>1.9896180514311353E-2</v>
      </c>
      <c r="AA2758" s="1411">
        <v>1.982516620392949E-2</v>
      </c>
    </row>
    <row r="2759" spans="19:27" x14ac:dyDescent="0.2">
      <c r="S2759" s="399"/>
      <c r="T2759" s="1401"/>
      <c r="W2759" s="864" t="str">
        <f t="shared" si="52"/>
        <v>1w</v>
      </c>
      <c r="X2759" s="1405">
        <f>_xll.qlCalendarAdvance(Calendar,X2758,W2759,"f",FALSE)</f>
        <v>58544</v>
      </c>
      <c r="Y2759" s="1404">
        <f>_xll.qlCalendarAdvance(Calendar,X2759,NDays&amp;"D")</f>
        <v>58544</v>
      </c>
      <c r="Z2759" s="1403">
        <v>1.98997176349637E-2</v>
      </c>
      <c r="AA2759" s="1411">
        <v>1.9828587621463223E-2</v>
      </c>
    </row>
    <row r="2760" spans="19:27" x14ac:dyDescent="0.2">
      <c r="S2760" s="399"/>
      <c r="T2760" s="1401"/>
      <c r="W2760" s="864" t="str">
        <f t="shared" si="52"/>
        <v>1w</v>
      </c>
      <c r="X2760" s="1405">
        <f>_xll.qlCalendarAdvance(Calendar,X2759,W2760,"f",FALSE)</f>
        <v>58551</v>
      </c>
      <c r="Y2760" s="1404">
        <f>_xll.qlCalendarAdvance(Calendar,X2760,NDays&amp;"D")</f>
        <v>58551</v>
      </c>
      <c r="Z2760" s="1403">
        <v>1.9903270145771288E-2</v>
      </c>
      <c r="AA2760" s="1411">
        <v>1.9832024351151833E-2</v>
      </c>
    </row>
    <row r="2761" spans="19:27" x14ac:dyDescent="0.2">
      <c r="S2761" s="399"/>
      <c r="T2761" s="1401"/>
      <c r="W2761" s="864" t="str">
        <f t="shared" si="52"/>
        <v>1w</v>
      </c>
      <c r="X2761" s="1405">
        <f>_xll.qlCalendarAdvance(Calendar,X2760,W2761,"f",FALSE)</f>
        <v>58558</v>
      </c>
      <c r="Y2761" s="1404">
        <f>_xll.qlCalendarAdvance(Calendar,X2761,NDays&amp;"D")</f>
        <v>58558</v>
      </c>
      <c r="Z2761" s="1403">
        <v>1.9906838046772415E-2</v>
      </c>
      <c r="AA2761" s="1411">
        <v>1.9835476392752183E-2</v>
      </c>
    </row>
    <row r="2762" spans="19:27" x14ac:dyDescent="0.2">
      <c r="S2762" s="399"/>
      <c r="T2762" s="1401"/>
      <c r="W2762" s="864" t="str">
        <f t="shared" si="52"/>
        <v>1w</v>
      </c>
      <c r="X2762" s="1405">
        <f>_xll.qlCalendarAdvance(Calendar,X2761,W2762,"f",FALSE)</f>
        <v>58565</v>
      </c>
      <c r="Y2762" s="1404">
        <f>_xll.qlCalendarAdvance(Calendar,X2762,NDays&amp;"D")</f>
        <v>58565</v>
      </c>
      <c r="Z2762" s="1403">
        <v>1.9911222446084623E-2</v>
      </c>
      <c r="AA2762" s="1411">
        <v>1.9838943746102178E-2</v>
      </c>
    </row>
    <row r="2763" spans="19:27" x14ac:dyDescent="0.2">
      <c r="S2763" s="399"/>
      <c r="T2763" s="1401"/>
      <c r="W2763" s="864" t="str">
        <f t="shared" si="52"/>
        <v>1w</v>
      </c>
      <c r="X2763" s="1405">
        <f>_xll.qlCalendarAdvance(Calendar,X2762,W2763,"f",FALSE)</f>
        <v>58572</v>
      </c>
      <c r="Y2763" s="1404">
        <f>_xll.qlCalendarAdvance(Calendar,X2763,NDays&amp;"D")</f>
        <v>58572</v>
      </c>
      <c r="Z2763" s="1403">
        <v>1.9914822422810029E-2</v>
      </c>
      <c r="AA2763" s="1411">
        <v>1.9842426411444958E-2</v>
      </c>
    </row>
    <row r="2764" spans="19:27" x14ac:dyDescent="0.2">
      <c r="S2764" s="399"/>
      <c r="T2764" s="1401"/>
      <c r="W2764" s="864" t="str">
        <f t="shared" si="52"/>
        <v>1w</v>
      </c>
      <c r="X2764" s="1405">
        <f>_xll.qlCalendarAdvance(Calendar,X2763,W2764,"f",FALSE)</f>
        <v>58579</v>
      </c>
      <c r="Y2764" s="1404">
        <f>_xll.qlCalendarAdvance(Calendar,X2764,NDays&amp;"D")</f>
        <v>58579</v>
      </c>
      <c r="Z2764" s="1403">
        <v>1.9918437790728053E-2</v>
      </c>
      <c r="AA2764" s="1411">
        <v>1.9845924388861569E-2</v>
      </c>
    </row>
    <row r="2765" spans="19:27" x14ac:dyDescent="0.2">
      <c r="S2765" s="399"/>
      <c r="T2765" s="1401"/>
      <c r="W2765" s="864" t="str">
        <f t="shared" si="52"/>
        <v>1w</v>
      </c>
      <c r="X2765" s="1405">
        <f>_xll.qlCalendarAdvance(Calendar,X2764,W2765,"f",FALSE)</f>
        <v>58586</v>
      </c>
      <c r="Y2765" s="1404">
        <f>_xll.qlCalendarAdvance(Calendar,X2765,NDays&amp;"D")</f>
        <v>58586</v>
      </c>
      <c r="Z2765" s="1403">
        <v>1.9922068549883626E-2</v>
      </c>
      <c r="AA2765" s="1411">
        <v>1.9849437678108872E-2</v>
      </c>
    </row>
    <row r="2766" spans="19:27" x14ac:dyDescent="0.2">
      <c r="S2766" s="399"/>
      <c r="T2766" s="1401"/>
      <c r="W2766" s="864" t="str">
        <f t="shared" si="52"/>
        <v>1w</v>
      </c>
      <c r="X2766" s="1405">
        <f>_xll.qlCalendarAdvance(Calendar,X2765,W2766,"f",FALSE)</f>
        <v>58593</v>
      </c>
      <c r="Y2766" s="1404">
        <f>_xll.qlCalendarAdvance(Calendar,X2766,NDays&amp;"D")</f>
        <v>58593</v>
      </c>
      <c r="Z2766" s="1403">
        <v>1.9925714700314626E-2</v>
      </c>
      <c r="AA2766" s="1411">
        <v>1.9852966279267914E-2</v>
      </c>
    </row>
    <row r="2767" spans="19:27" x14ac:dyDescent="0.2">
      <c r="S2767" s="399"/>
      <c r="T2767" s="1401"/>
      <c r="W2767" s="864" t="str">
        <f t="shared" si="52"/>
        <v>1w</v>
      </c>
      <c r="X2767" s="1405">
        <f>_xll.qlCalendarAdvance(Calendar,X2766,W2767,"f",FALSE)</f>
        <v>58600</v>
      </c>
      <c r="Y2767" s="1404">
        <f>_xll.qlCalendarAdvance(Calendar,X2767,NDays&amp;"D")</f>
        <v>58600</v>
      </c>
      <c r="Z2767" s="1403">
        <v>1.9929376242064221E-2</v>
      </c>
      <c r="AA2767" s="1411">
        <v>1.9856510192419741E-2</v>
      </c>
    </row>
    <row r="2768" spans="19:27" x14ac:dyDescent="0.2">
      <c r="S2768" s="399"/>
      <c r="T2768" s="1401"/>
      <c r="W2768" s="864" t="str">
        <f t="shared" si="52"/>
        <v>1w</v>
      </c>
      <c r="X2768" s="1405">
        <f>_xll.qlCalendarAdvance(Calendar,X2767,W2768,"f",FALSE)</f>
        <v>58607</v>
      </c>
      <c r="Y2768" s="1404">
        <f>_xll.qlCalendarAdvance(Calendar,X2768,NDays&amp;"D")</f>
        <v>58607</v>
      </c>
      <c r="Z2768" s="1403">
        <v>1.9933053175177337E-2</v>
      </c>
      <c r="AA2768" s="1411">
        <v>1.9860069417483306E-2</v>
      </c>
    </row>
    <row r="2769" spans="19:27" x14ac:dyDescent="0.2">
      <c r="S2769" s="399"/>
      <c r="T2769" s="1401"/>
      <c r="W2769" s="864" t="str">
        <f t="shared" si="52"/>
        <v>1w</v>
      </c>
      <c r="X2769" s="1405">
        <f>_xll.qlCalendarAdvance(Calendar,X2768,W2769,"f",FALSE)</f>
        <v>58614</v>
      </c>
      <c r="Y2769" s="1404">
        <f>_xll.qlCalendarAdvance(Calendar,X2769,NDays&amp;"D")</f>
        <v>58614</v>
      </c>
      <c r="Z2769" s="1403">
        <v>1.9936745499695381E-2</v>
      </c>
      <c r="AA2769" s="1411">
        <v>1.9863643954539656E-2</v>
      </c>
    </row>
    <row r="2770" spans="19:27" x14ac:dyDescent="0.2">
      <c r="S2770" s="399"/>
      <c r="T2770" s="1401"/>
      <c r="W2770" s="864" t="str">
        <f t="shared" si="52"/>
        <v>1w</v>
      </c>
      <c r="X2770" s="1405">
        <f>_xll.qlCalendarAdvance(Calendar,X2769,W2770,"f",FALSE)</f>
        <v>58621</v>
      </c>
      <c r="Y2770" s="1404">
        <f>_xll.qlCalendarAdvance(Calendar,X2770,NDays&amp;"D")</f>
        <v>58621</v>
      </c>
      <c r="Z2770" s="1403">
        <v>1.9940453215658873E-2</v>
      </c>
      <c r="AA2770" s="1411">
        <v>1.9867233803507744E-2</v>
      </c>
    </row>
    <row r="2771" spans="19:27" x14ac:dyDescent="0.2">
      <c r="S2771" s="399"/>
      <c r="T2771" s="1401"/>
      <c r="W2771" s="864" t="str">
        <f t="shared" si="52"/>
        <v>1w</v>
      </c>
      <c r="X2771" s="1405">
        <f>_xll.qlCalendarAdvance(Calendar,X2770,W2771,"f",FALSE)</f>
        <v>58628</v>
      </c>
      <c r="Y2771" s="1404">
        <f>_xll.qlCalendarAdvance(Calendar,X2771,NDays&amp;"D")</f>
        <v>58628</v>
      </c>
      <c r="Z2771" s="1403">
        <v>1.994417632311362E-2</v>
      </c>
      <c r="AA2771" s="1411">
        <v>1.9870838964387572E-2</v>
      </c>
    </row>
    <row r="2772" spans="19:27" x14ac:dyDescent="0.2">
      <c r="S2772" s="399"/>
      <c r="T2772" s="1401"/>
      <c r="W2772" s="864" t="str">
        <f t="shared" si="52"/>
        <v>1w</v>
      </c>
      <c r="X2772" s="1405">
        <f>_xll.qlCalendarAdvance(Calendar,X2771,W2772,"f",FALSE)</f>
        <v>58635</v>
      </c>
      <c r="Y2772" s="1404">
        <f>_xll.qlCalendarAdvance(Calendar,X2772,NDays&amp;"D")</f>
        <v>58635</v>
      </c>
      <c r="Z2772" s="1403">
        <v>1.9947914822102793E-2</v>
      </c>
      <c r="AA2772" s="1411">
        <v>1.9874459437260183E-2</v>
      </c>
    </row>
    <row r="2773" spans="19:27" x14ac:dyDescent="0.2">
      <c r="S2773" s="399"/>
      <c r="T2773" s="1401"/>
      <c r="W2773" s="864" t="str">
        <f t="shared" si="52"/>
        <v>1w</v>
      </c>
      <c r="X2773" s="1405">
        <f>_xll.qlCalendarAdvance(Calendar,X2772,W2773,"f",FALSE)</f>
        <v>58642</v>
      </c>
      <c r="Y2773" s="1404">
        <f>_xll.qlCalendarAdvance(Calendar,X2773,NDays&amp;"D")</f>
        <v>58642</v>
      </c>
      <c r="Z2773" s="1403">
        <v>1.9951668712665151E-2</v>
      </c>
      <c r="AA2773" s="1411">
        <v>1.9878095221963488E-2</v>
      </c>
    </row>
    <row r="2774" spans="19:27" x14ac:dyDescent="0.2">
      <c r="S2774" s="399"/>
      <c r="T2774" s="1401"/>
      <c r="W2774" s="864" t="str">
        <f t="shared" si="52"/>
        <v>1w</v>
      </c>
      <c r="X2774" s="1405">
        <f>_xll.qlCalendarAdvance(Calendar,X2773,W2774,"f",FALSE)</f>
        <v>58649</v>
      </c>
      <c r="Y2774" s="1404">
        <f>_xll.qlCalendarAdvance(Calendar,X2774,NDays&amp;"D")</f>
        <v>58649</v>
      </c>
      <c r="Z2774" s="1403">
        <v>1.9955437994850028E-2</v>
      </c>
      <c r="AA2774" s="1411">
        <v>1.9881746318821669E-2</v>
      </c>
    </row>
    <row r="2775" spans="19:27" x14ac:dyDescent="0.2">
      <c r="S2775" s="399"/>
      <c r="T2775" s="1401"/>
      <c r="W2775" s="864" t="str">
        <f t="shared" si="52"/>
        <v>1w</v>
      </c>
      <c r="X2775" s="1405">
        <f>_xll.qlCalendarAdvance(Calendar,X2774,W2775,"f",FALSE)</f>
        <v>58656</v>
      </c>
      <c r="Y2775" s="1404">
        <f>_xll.qlCalendarAdvance(Calendar,X2775,NDays&amp;"D")</f>
        <v>58656</v>
      </c>
      <c r="Z2775" s="1403">
        <v>1.9959222668697943E-2</v>
      </c>
      <c r="AA2775" s="1411">
        <v>1.9885412727510543E-2</v>
      </c>
    </row>
    <row r="2776" spans="19:27" x14ac:dyDescent="0.2">
      <c r="S2776" s="399"/>
      <c r="T2776" s="1401"/>
      <c r="W2776" s="864" t="str">
        <f t="shared" si="52"/>
        <v>1w</v>
      </c>
      <c r="X2776" s="1405">
        <f>_xll.qlCalendarAdvance(Calendar,X2775,W2776,"f",FALSE)</f>
        <v>58663</v>
      </c>
      <c r="Y2776" s="1404">
        <f>_xll.qlCalendarAdvance(Calendar,X2776,NDays&amp;"D")</f>
        <v>58663</v>
      </c>
      <c r="Z2776" s="1403">
        <v>1.9963022734253828E-2</v>
      </c>
      <c r="AA2776" s="1411">
        <v>1.9889094448111155E-2</v>
      </c>
    </row>
    <row r="2777" spans="19:27" x14ac:dyDescent="0.2">
      <c r="S2777" s="399"/>
      <c r="T2777" s="1401"/>
      <c r="W2777" s="864" t="str">
        <f t="shared" si="52"/>
        <v>1w</v>
      </c>
      <c r="X2777" s="1405">
        <f>_xll.qlCalendarAdvance(Calendar,X2776,W2777,"f",FALSE)</f>
        <v>58670</v>
      </c>
      <c r="Y2777" s="1404">
        <f>_xll.qlCalendarAdvance(Calendar,X2777,NDays&amp;"D")</f>
        <v>58670</v>
      </c>
      <c r="Z2777" s="1403">
        <v>1.9966838191560848E-2</v>
      </c>
      <c r="AA2777" s="1411">
        <v>1.989279148054246E-2</v>
      </c>
    </row>
    <row r="2778" spans="19:27" x14ac:dyDescent="0.2">
      <c r="S2778" s="399"/>
      <c r="T2778" s="1401"/>
      <c r="W2778" s="864" t="str">
        <f t="shared" ref="W2778:W2841" si="53">W2777</f>
        <v>1w</v>
      </c>
      <c r="X2778" s="1405">
        <f>_xll.qlCalendarAdvance(Calendar,X2777,W2778,"f",FALSE)</f>
        <v>58677</v>
      </c>
      <c r="Y2778" s="1404">
        <f>_xll.qlCalendarAdvance(Calendar,X2778,NDays&amp;"D")</f>
        <v>58677</v>
      </c>
      <c r="Z2778" s="1403">
        <v>1.9970669040663049E-2</v>
      </c>
      <c r="AA2778" s="1411">
        <v>1.9896503825128642E-2</v>
      </c>
    </row>
    <row r="2779" spans="19:27" x14ac:dyDescent="0.2">
      <c r="S2779" s="399"/>
      <c r="T2779" s="1401"/>
      <c r="W2779" s="864" t="str">
        <f t="shared" si="53"/>
        <v>1w</v>
      </c>
      <c r="X2779" s="1405">
        <f>_xll.qlCalendarAdvance(Calendar,X2778,W2779,"f",FALSE)</f>
        <v>58684</v>
      </c>
      <c r="Y2779" s="1404">
        <f>_xll.qlCalendarAdvance(Calendar,X2779,NDays&amp;"D")</f>
        <v>58684</v>
      </c>
      <c r="Z2779" s="1403">
        <v>1.9973692035425646E-2</v>
      </c>
      <c r="AA2779" s="1411">
        <v>1.9900231481626562E-2</v>
      </c>
    </row>
    <row r="2780" spans="19:27" x14ac:dyDescent="0.2">
      <c r="S2780" s="399"/>
      <c r="T2780" s="1401"/>
      <c r="W2780" s="864" t="str">
        <f t="shared" si="53"/>
        <v>1w</v>
      </c>
      <c r="X2780" s="1405">
        <f>_xll.qlCalendarAdvance(Calendar,X2779,W2780,"f",FALSE)</f>
        <v>58691</v>
      </c>
      <c r="Y2780" s="1404">
        <f>_xll.qlCalendarAdvance(Calendar,X2780,NDays&amp;"D")</f>
        <v>58691</v>
      </c>
      <c r="Z2780" s="1403">
        <v>1.9977552358079517E-2</v>
      </c>
      <c r="AA2780" s="1411">
        <v>1.9903974449955175E-2</v>
      </c>
    </row>
    <row r="2781" spans="19:27" x14ac:dyDescent="0.2">
      <c r="S2781" s="399"/>
      <c r="T2781" s="1401"/>
      <c r="W2781" s="864" t="str">
        <f t="shared" si="53"/>
        <v>1w</v>
      </c>
      <c r="X2781" s="1405">
        <f>_xll.qlCalendarAdvance(Calendar,X2780,W2781,"f",FALSE)</f>
        <v>58698</v>
      </c>
      <c r="Y2781" s="1404">
        <f>_xll.qlCalendarAdvance(Calendar,X2781,NDays&amp;"D")</f>
        <v>58698</v>
      </c>
      <c r="Z2781" s="1403">
        <v>1.9981428071779248E-2</v>
      </c>
      <c r="AA2781" s="1411">
        <v>1.9907732730357619E-2</v>
      </c>
    </row>
    <row r="2782" spans="19:27" x14ac:dyDescent="0.2">
      <c r="S2782" s="399"/>
      <c r="T2782" s="1401"/>
      <c r="W2782" s="864" t="str">
        <f t="shared" si="53"/>
        <v>1w</v>
      </c>
      <c r="X2782" s="1405">
        <f>_xll.qlCalendarAdvance(Calendar,X2781,W2782,"f",FALSE)</f>
        <v>58705</v>
      </c>
      <c r="Y2782" s="1404">
        <f>_xll.qlCalendarAdvance(Calendar,X2782,NDays&amp;"D")</f>
        <v>58705</v>
      </c>
      <c r="Z2782" s="1403">
        <v>1.998531917656848E-2</v>
      </c>
      <c r="AA2782" s="1411">
        <v>1.9911506322752848E-2</v>
      </c>
    </row>
    <row r="2783" spans="19:27" x14ac:dyDescent="0.2">
      <c r="S2783" s="399"/>
      <c r="T2783" s="1401"/>
      <c r="W2783" s="864" t="str">
        <f t="shared" si="53"/>
        <v>1w</v>
      </c>
      <c r="X2783" s="1405">
        <f>_xll.qlCalendarAdvance(Calendar,X2782,W2783,"f",FALSE)</f>
        <v>58712</v>
      </c>
      <c r="Y2783" s="1404">
        <f>_xll.qlCalendarAdvance(Calendar,X2783,NDays&amp;"D")</f>
        <v>58712</v>
      </c>
      <c r="Z2783" s="1403">
        <v>1.9990054164669844E-2</v>
      </c>
      <c r="AA2783" s="1411">
        <v>1.9915295226897722E-2</v>
      </c>
    </row>
    <row r="2784" spans="19:27" x14ac:dyDescent="0.2">
      <c r="S2784" s="399"/>
      <c r="T2784" s="1401"/>
      <c r="W2784" s="864" t="str">
        <f t="shared" si="53"/>
        <v>1w</v>
      </c>
      <c r="X2784" s="1405">
        <f>_xll.qlCalendarAdvance(Calendar,X2783,W2784,"f",FALSE)</f>
        <v>58719</v>
      </c>
      <c r="Y2784" s="1404">
        <f>_xll.qlCalendarAdvance(Calendar,X2784,NDays&amp;"D")</f>
        <v>58719</v>
      </c>
      <c r="Z2784" s="1403">
        <v>1.9993977365483095E-2</v>
      </c>
      <c r="AA2784" s="1411">
        <v>1.9919099443116428E-2</v>
      </c>
    </row>
    <row r="2785" spans="19:27" x14ac:dyDescent="0.2">
      <c r="S2785" s="399"/>
      <c r="T2785" s="1401"/>
      <c r="W2785" s="864" t="str">
        <f t="shared" si="53"/>
        <v>1w</v>
      </c>
      <c r="X2785" s="1405">
        <f>_xll.qlCalendarAdvance(Calendar,X2784,W2785,"f",FALSE)</f>
        <v>58726</v>
      </c>
      <c r="Y2785" s="1404">
        <f>_xll.qlCalendarAdvance(Calendar,X2785,NDays&amp;"D")</f>
        <v>58726</v>
      </c>
      <c r="Z2785" s="1403">
        <v>1.9997915958407782E-2</v>
      </c>
      <c r="AA2785" s="1411">
        <v>1.9922918971327919E-2</v>
      </c>
    </row>
    <row r="2786" spans="19:27" x14ac:dyDescent="0.2">
      <c r="S2786" s="399"/>
      <c r="T2786" s="1401"/>
      <c r="W2786" s="864" t="str">
        <f t="shared" si="53"/>
        <v>1w</v>
      </c>
      <c r="X2786" s="1405">
        <f>_xll.qlCalendarAdvance(Calendar,X2785,W2786,"f",FALSE)</f>
        <v>58733</v>
      </c>
      <c r="Y2786" s="1404">
        <f>_xll.qlCalendarAdvance(Calendar,X2786,NDays&amp;"D")</f>
        <v>58733</v>
      </c>
      <c r="Z2786" s="1403">
        <v>2.0001869943487075E-2</v>
      </c>
      <c r="AA2786" s="1411">
        <v>1.9926753811370101E-2</v>
      </c>
    </row>
    <row r="2787" spans="19:27" x14ac:dyDescent="0.2">
      <c r="S2787" s="399"/>
      <c r="T2787" s="1401"/>
      <c r="W2787" s="864" t="str">
        <f t="shared" si="53"/>
        <v>1w</v>
      </c>
      <c r="X2787" s="1405">
        <f>_xll.qlCalendarAdvance(Calendar,X2786,W2787,"f",FALSE)</f>
        <v>58740</v>
      </c>
      <c r="Y2787" s="1404">
        <f>_xll.qlCalendarAdvance(Calendar,X2787,NDays&amp;"D")</f>
        <v>58740</v>
      </c>
      <c r="Z2787" s="1403">
        <v>2.0005839320768541E-2</v>
      </c>
      <c r="AA2787" s="1411">
        <v>1.9930603963486115E-2</v>
      </c>
    </row>
    <row r="2788" spans="19:27" x14ac:dyDescent="0.2">
      <c r="S2788" s="399"/>
      <c r="T2788" s="1401"/>
      <c r="W2788" s="864" t="str">
        <f t="shared" si="53"/>
        <v>1w</v>
      </c>
      <c r="X2788" s="1405">
        <f>_xll.qlCalendarAdvance(Calendar,X2787,W2788,"f",FALSE)</f>
        <v>58747</v>
      </c>
      <c r="Y2788" s="1404">
        <f>_xll.qlCalendarAdvance(Calendar,X2788,NDays&amp;"D")</f>
        <v>58747</v>
      </c>
      <c r="Z2788" s="1403">
        <v>2.000982409029535E-2</v>
      </c>
      <c r="AA2788" s="1411">
        <v>1.9934469427351775E-2</v>
      </c>
    </row>
    <row r="2789" spans="19:27" x14ac:dyDescent="0.2">
      <c r="S2789" s="399"/>
      <c r="T2789" s="1401"/>
      <c r="W2789" s="864" t="str">
        <f t="shared" si="53"/>
        <v>1w</v>
      </c>
      <c r="X2789" s="1405">
        <f>_xll.qlCalendarAdvance(Calendar,X2788,W2789,"f",FALSE)</f>
        <v>58754</v>
      </c>
      <c r="Y2789" s="1404">
        <f>_xll.qlCalendarAdvance(Calendar,X2789,NDays&amp;"D")</f>
        <v>58754</v>
      </c>
      <c r="Z2789" s="1403">
        <v>2.0013824252115949E-2</v>
      </c>
      <c r="AA2789" s="1411">
        <v>1.9938350203372313E-2</v>
      </c>
    </row>
    <row r="2790" spans="19:27" x14ac:dyDescent="0.2">
      <c r="S2790" s="399"/>
      <c r="T2790" s="1401"/>
      <c r="W2790" s="864" t="str">
        <f t="shared" si="53"/>
        <v>1w</v>
      </c>
      <c r="X2790" s="1405">
        <f>_xll.qlCalendarAdvance(Calendar,X2789,W2790,"f",FALSE)</f>
        <v>58761</v>
      </c>
      <c r="Y2790" s="1404">
        <f>_xll.qlCalendarAdvance(Calendar,X2790,NDays&amp;"D")</f>
        <v>58761</v>
      </c>
      <c r="Z2790" s="1403">
        <v>2.0017839806277912E-2</v>
      </c>
      <c r="AA2790" s="1411">
        <v>1.9942246291223542E-2</v>
      </c>
    </row>
    <row r="2791" spans="19:27" x14ac:dyDescent="0.2">
      <c r="S2791" s="399"/>
      <c r="T2791" s="1401"/>
      <c r="W2791" s="864" t="str">
        <f t="shared" si="53"/>
        <v>1w</v>
      </c>
      <c r="X2791" s="1405">
        <f>_xll.qlCalendarAdvance(Calendar,X2790,W2791,"f",FALSE)</f>
        <v>58768</v>
      </c>
      <c r="Y2791" s="1404">
        <f>_xll.qlCalendarAdvance(Calendar,X2791,NDays&amp;"D")</f>
        <v>58768</v>
      </c>
      <c r="Z2791" s="1403">
        <v>2.0021870752824401E-2</v>
      </c>
      <c r="AA2791" s="1411">
        <v>1.9946157691148603E-2</v>
      </c>
    </row>
    <row r="2792" spans="19:27" x14ac:dyDescent="0.2">
      <c r="S2792" s="399"/>
      <c r="T2792" s="1401"/>
      <c r="W2792" s="864" t="str">
        <f t="shared" si="53"/>
        <v>1w</v>
      </c>
      <c r="X2792" s="1405">
        <f>_xll.qlCalendarAdvance(Calendar,X2791,W2792,"f",FALSE)</f>
        <v>58775</v>
      </c>
      <c r="Y2792" s="1404">
        <f>_xll.qlCalendarAdvance(Calendar,X2792,NDays&amp;"D")</f>
        <v>58775</v>
      </c>
      <c r="Z2792" s="1403">
        <v>2.0024236553379902E-2</v>
      </c>
      <c r="AA2792" s="1411">
        <v>1.9950084402823309E-2</v>
      </c>
    </row>
    <row r="2793" spans="19:27" x14ac:dyDescent="0.2">
      <c r="S2793" s="399"/>
      <c r="T2793" s="1401"/>
      <c r="W2793" s="864" t="str">
        <f t="shared" si="53"/>
        <v>1w</v>
      </c>
      <c r="X2793" s="1405">
        <f>_xll.qlCalendarAdvance(Calendar,X2792,W2793,"f",FALSE)</f>
        <v>58782</v>
      </c>
      <c r="Y2793" s="1404">
        <f>_xll.qlCalendarAdvance(Calendar,X2793,NDays&amp;"D")</f>
        <v>58782</v>
      </c>
      <c r="Z2793" s="1403">
        <v>2.0028295641560601E-2</v>
      </c>
      <c r="AA2793" s="1411">
        <v>1.9954026426652893E-2</v>
      </c>
    </row>
    <row r="2794" spans="19:27" x14ac:dyDescent="0.2">
      <c r="S2794" s="399"/>
      <c r="T2794" s="1401"/>
      <c r="W2794" s="864" t="str">
        <f t="shared" si="53"/>
        <v>1w</v>
      </c>
      <c r="X2794" s="1405">
        <f>_xll.qlCalendarAdvance(Calendar,X2793,W2794,"f",FALSE)</f>
        <v>58789</v>
      </c>
      <c r="Y2794" s="1404">
        <f>_xll.qlCalendarAdvance(Calendar,X2794,NDays&amp;"D")</f>
        <v>58789</v>
      </c>
      <c r="Z2794" s="1403">
        <v>2.0032370120489456E-2</v>
      </c>
      <c r="AA2794" s="1411">
        <v>1.9957983762394216E-2</v>
      </c>
    </row>
    <row r="2795" spans="19:27" x14ac:dyDescent="0.2">
      <c r="S2795" s="399"/>
      <c r="T2795" s="1401"/>
      <c r="W2795" s="864" t="str">
        <f t="shared" si="53"/>
        <v>1w</v>
      </c>
      <c r="X2795" s="1405">
        <f>_xll.qlCalendarAdvance(Calendar,X2794,W2795,"f",FALSE)</f>
        <v>58796</v>
      </c>
      <c r="Y2795" s="1404">
        <f>_xll.qlCalendarAdvance(Calendar,X2795,NDays&amp;"D")</f>
        <v>58796</v>
      </c>
      <c r="Z2795" s="1403">
        <v>2.0036459990206992E-2</v>
      </c>
      <c r="AA2795" s="1411">
        <v>1.9961956410047277E-2</v>
      </c>
    </row>
    <row r="2796" spans="19:27" x14ac:dyDescent="0.2">
      <c r="S2796" s="399"/>
      <c r="T2796" s="1401"/>
      <c r="W2796" s="864" t="str">
        <f t="shared" si="53"/>
        <v>1w</v>
      </c>
      <c r="X2796" s="1405">
        <f>_xll.qlCalendarAdvance(Calendar,X2795,W2796,"f",FALSE)</f>
        <v>58804</v>
      </c>
      <c r="Y2796" s="1404">
        <f>_xll.qlCalendarAdvance(Calendar,X2796,NDays&amp;"D")</f>
        <v>58804</v>
      </c>
      <c r="Z2796" s="1403">
        <v>2.0041152972952454E-2</v>
      </c>
      <c r="AA2796" s="1411">
        <v>1.9966515328017076E-2</v>
      </c>
    </row>
    <row r="2797" spans="19:27" x14ac:dyDescent="0.2">
      <c r="S2797" s="399"/>
      <c r="T2797" s="1401"/>
      <c r="W2797" s="864" t="str">
        <f t="shared" si="53"/>
        <v>1w</v>
      </c>
      <c r="X2797" s="1405">
        <f>_xll.qlCalendarAdvance(Calendar,X2796,W2797,"f",FALSE)</f>
        <v>58811</v>
      </c>
      <c r="Y2797" s="1404">
        <f>_xll.qlCalendarAdvance(Calendar,X2797,NDays&amp;"D")</f>
        <v>58811</v>
      </c>
      <c r="Z2797" s="1403">
        <v>2.0045275823093286E-2</v>
      </c>
      <c r="AA2797" s="1411">
        <v>1.9970520787013779E-2</v>
      </c>
    </row>
    <row r="2798" spans="19:27" x14ac:dyDescent="0.2">
      <c r="S2798" s="399"/>
      <c r="T2798" s="1401"/>
      <c r="W2798" s="864" t="str">
        <f t="shared" si="53"/>
        <v>1w</v>
      </c>
      <c r="X2798" s="1405">
        <f>_xll.qlCalendarAdvance(Calendar,X2797,W2798,"f",FALSE)</f>
        <v>58818</v>
      </c>
      <c r="Y2798" s="1404">
        <f>_xll.qlCalendarAdvance(Calendar,X2798,NDays&amp;"D")</f>
        <v>58818</v>
      </c>
      <c r="Z2798" s="1403">
        <v>2.004941406417228E-2</v>
      </c>
      <c r="AA2798" s="1411">
        <v>1.9974541558003267E-2</v>
      </c>
    </row>
    <row r="2799" spans="19:27" x14ac:dyDescent="0.2">
      <c r="S2799" s="399"/>
      <c r="T2799" s="1401"/>
      <c r="W2799" s="864" t="str">
        <f t="shared" si="53"/>
        <v>1w</v>
      </c>
      <c r="X2799" s="1405">
        <f>_xll.qlCalendarAdvance(Calendar,X2798,W2799,"f",FALSE)</f>
        <v>58825</v>
      </c>
      <c r="Y2799" s="1404">
        <f>_xll.qlCalendarAdvance(Calendar,X2799,NDays&amp;"D")</f>
        <v>58825</v>
      </c>
      <c r="Z2799" s="1403">
        <v>2.0053567696233565E-2</v>
      </c>
      <c r="AA2799" s="1411">
        <v>1.997857764098554E-2</v>
      </c>
    </row>
    <row r="2800" spans="19:27" x14ac:dyDescent="0.2">
      <c r="S2800" s="399"/>
      <c r="T2800" s="1401"/>
      <c r="W2800" s="864" t="str">
        <f t="shared" si="53"/>
        <v>1w</v>
      </c>
      <c r="X2800" s="1405">
        <f>_xll.qlCalendarAdvance(Calendar,X2799,W2800,"f",FALSE)</f>
        <v>58832</v>
      </c>
      <c r="Y2800" s="1404">
        <f>_xll.qlCalendarAdvance(Calendar,X2800,NDays&amp;"D")</f>
        <v>58832</v>
      </c>
      <c r="Z2800" s="1403">
        <v>2.0057736719326671E-2</v>
      </c>
      <c r="AA2800" s="1411">
        <v>1.9982629035798505E-2</v>
      </c>
    </row>
    <row r="2801" spans="19:27" x14ac:dyDescent="0.2">
      <c r="S2801" s="399"/>
      <c r="T2801" s="1401"/>
      <c r="W2801" s="864" t="str">
        <f t="shared" si="53"/>
        <v>1w</v>
      </c>
      <c r="X2801" s="1405">
        <f>_xll.qlCalendarAdvance(Calendar,X2800,W2801,"f",FALSE)</f>
        <v>58839</v>
      </c>
      <c r="Y2801" s="1404">
        <f>_xll.qlCalendarAdvance(Calendar,X2801,NDays&amp;"D")</f>
        <v>58839</v>
      </c>
      <c r="Z2801" s="1403">
        <v>2.0061921133497525E-2</v>
      </c>
      <c r="AA2801" s="1411">
        <v>1.9986695742604255E-2</v>
      </c>
    </row>
    <row r="2802" spans="19:27" x14ac:dyDescent="0.2">
      <c r="S2802" s="399"/>
      <c r="T2802" s="1401"/>
      <c r="W2802" s="864" t="str">
        <f t="shared" si="53"/>
        <v>1w</v>
      </c>
      <c r="X2802" s="1405">
        <f>_xll.qlCalendarAdvance(Calendar,X2801,W2802,"f",FALSE)</f>
        <v>58846</v>
      </c>
      <c r="Y2802" s="1404">
        <f>_xll.qlCalendarAdvance(Calendar,X2802,NDays&amp;"D")</f>
        <v>58846</v>
      </c>
      <c r="Z2802" s="1403">
        <v>2.0065267460107977E-2</v>
      </c>
      <c r="AA2802" s="1411">
        <v>1.9990777761402789E-2</v>
      </c>
    </row>
    <row r="2803" spans="19:27" x14ac:dyDescent="0.2">
      <c r="S2803" s="399"/>
      <c r="T2803" s="1401"/>
      <c r="W2803" s="864" t="str">
        <f t="shared" si="53"/>
        <v>1w</v>
      </c>
      <c r="X2803" s="1405">
        <f>_xll.qlCalendarAdvance(Calendar,X2802,W2803,"f",FALSE)</f>
        <v>58853</v>
      </c>
      <c r="Y2803" s="1404">
        <f>_xll.qlCalendarAdvance(Calendar,X2803,NDays&amp;"D")</f>
        <v>58853</v>
      </c>
      <c r="Z2803" s="1403">
        <v>2.0069481326087962E-2</v>
      </c>
      <c r="AA2803" s="1411">
        <v>1.9994875092113062E-2</v>
      </c>
    </row>
    <row r="2804" spans="19:27" x14ac:dyDescent="0.2">
      <c r="S2804" s="399"/>
      <c r="T2804" s="1401"/>
      <c r="W2804" s="864" t="str">
        <f t="shared" si="53"/>
        <v>1w</v>
      </c>
      <c r="X2804" s="1405">
        <f>_xll.qlCalendarAdvance(Calendar,X2803,W2804,"f",FALSE)</f>
        <v>58860</v>
      </c>
      <c r="Y2804" s="1404">
        <f>_xll.qlCalendarAdvance(Calendar,X2804,NDays&amp;"D")</f>
        <v>58860</v>
      </c>
      <c r="Z2804" s="1403">
        <v>2.007371058239333E-2</v>
      </c>
      <c r="AA2804" s="1411">
        <v>1.9998987734735074E-2</v>
      </c>
    </row>
    <row r="2805" spans="19:27" x14ac:dyDescent="0.2">
      <c r="S2805" s="399"/>
      <c r="T2805" s="1401"/>
      <c r="W2805" s="864" t="str">
        <f t="shared" si="53"/>
        <v>1w</v>
      </c>
      <c r="X2805" s="1405">
        <f>_xll.qlCalendarAdvance(Calendar,X2804,W2805,"f",FALSE)</f>
        <v>58867</v>
      </c>
      <c r="Y2805" s="1404">
        <f>_xll.qlCalendarAdvance(Calendar,X2805,NDays&amp;"D")</f>
        <v>58867</v>
      </c>
      <c r="Z2805" s="1403">
        <v>2.0080528123064326E-2</v>
      </c>
      <c r="AA2805" s="1411">
        <v>2.0003115689430917E-2</v>
      </c>
    </row>
    <row r="2806" spans="19:27" x14ac:dyDescent="0.2">
      <c r="S2806" s="399"/>
      <c r="T2806" s="1401"/>
      <c r="W2806" s="864" t="str">
        <f t="shared" si="53"/>
        <v>1w</v>
      </c>
      <c r="X2806" s="1405">
        <f>_xll.qlCalendarAdvance(Calendar,X2805,W2806,"f",FALSE)</f>
        <v>58874</v>
      </c>
      <c r="Y2806" s="1404">
        <f>_xll.qlCalendarAdvance(Calendar,X2806,NDays&amp;"D")</f>
        <v>58874</v>
      </c>
      <c r="Z2806" s="1403">
        <v>2.008479216012389E-2</v>
      </c>
      <c r="AA2806" s="1411">
        <v>2.0007258956038498E-2</v>
      </c>
    </row>
    <row r="2807" spans="19:27" x14ac:dyDescent="0.2">
      <c r="S2807" s="399"/>
      <c r="T2807" s="1401"/>
      <c r="W2807" s="864" t="str">
        <f t="shared" si="53"/>
        <v>1w</v>
      </c>
      <c r="X2807" s="1405">
        <f>_xll.qlCalendarAdvance(Calendar,X2806,W2807,"f",FALSE)</f>
        <v>58881</v>
      </c>
      <c r="Y2807" s="1404">
        <f>_xll.qlCalendarAdvance(Calendar,X2807,NDays&amp;"D")</f>
        <v>58881</v>
      </c>
      <c r="Z2807" s="1403">
        <v>2.0089071590343212E-2</v>
      </c>
      <c r="AA2807" s="1411">
        <v>2.0011417534476772E-2</v>
      </c>
    </row>
    <row r="2808" spans="19:27" x14ac:dyDescent="0.2">
      <c r="S2808" s="399"/>
      <c r="T2808" s="1401"/>
      <c r="W2808" s="864" t="str">
        <f t="shared" si="53"/>
        <v>1w</v>
      </c>
      <c r="X2808" s="1405">
        <f>_xll.qlCalendarAdvance(Calendar,X2807,W2808,"f",FALSE)</f>
        <v>58888</v>
      </c>
      <c r="Y2808" s="1404">
        <f>_xll.qlCalendarAdvance(Calendar,X2808,NDays&amp;"D")</f>
        <v>58888</v>
      </c>
      <c r="Z2808" s="1403">
        <v>2.0093366413776022E-2</v>
      </c>
      <c r="AA2808" s="1411">
        <v>2.0015591425150969E-2</v>
      </c>
    </row>
    <row r="2809" spans="19:27" x14ac:dyDescent="0.2">
      <c r="S2809" s="399"/>
      <c r="T2809" s="1401"/>
      <c r="W2809" s="864" t="str">
        <f t="shared" si="53"/>
        <v>1w</v>
      </c>
      <c r="X2809" s="1405">
        <f>_xll.qlCalendarAdvance(Calendar,X2808,W2809,"f",FALSE)</f>
        <v>58895</v>
      </c>
      <c r="Y2809" s="1404">
        <f>_xll.qlCalendarAdvance(Calendar,X2809,NDays&amp;"D")</f>
        <v>58895</v>
      </c>
      <c r="Z2809" s="1403">
        <v>2.0097676630468134E-2</v>
      </c>
      <c r="AA2809" s="1411">
        <v>2.0019780627574812E-2</v>
      </c>
    </row>
    <row r="2810" spans="19:27" x14ac:dyDescent="0.2">
      <c r="S2810" s="399"/>
      <c r="T2810" s="1401"/>
      <c r="W2810" s="864" t="str">
        <f t="shared" si="53"/>
        <v>1w</v>
      </c>
      <c r="X2810" s="1405">
        <f>_xll.qlCalendarAdvance(Calendar,X2809,W2810,"f",FALSE)</f>
        <v>58902</v>
      </c>
      <c r="Y2810" s="1404">
        <f>_xll.qlCalendarAdvance(Calendar,X2810,NDays&amp;"D")</f>
        <v>58902</v>
      </c>
      <c r="Z2810" s="1403">
        <v>2.0101137774352525E-2</v>
      </c>
      <c r="AA2810" s="1411">
        <v>2.0023985142072487E-2</v>
      </c>
    </row>
    <row r="2811" spans="19:27" x14ac:dyDescent="0.2">
      <c r="S2811" s="399"/>
      <c r="T2811" s="1401"/>
      <c r="W2811" s="864" t="str">
        <f t="shared" si="53"/>
        <v>1w</v>
      </c>
      <c r="X2811" s="1405">
        <f>_xll.qlCalendarAdvance(Calendar,X2810,W2811,"f",FALSE)</f>
        <v>58909</v>
      </c>
      <c r="Y2811" s="1404">
        <f>_xll.qlCalendarAdvance(Calendar,X2811,NDays&amp;"D")</f>
        <v>58909</v>
      </c>
      <c r="Z2811" s="1403">
        <v>2.0105477439757758E-2</v>
      </c>
      <c r="AA2811" s="1411">
        <v>2.0028204968400853E-2</v>
      </c>
    </row>
    <row r="2812" spans="19:27" x14ac:dyDescent="0.2">
      <c r="S2812" s="399"/>
      <c r="T2812" s="1401"/>
      <c r="W2812" s="864" t="str">
        <f t="shared" si="53"/>
        <v>1w</v>
      </c>
      <c r="X2812" s="1405">
        <f>_xll.qlCalendarAdvance(Calendar,X2811,W2812,"f",FALSE)</f>
        <v>58916</v>
      </c>
      <c r="Y2812" s="1404">
        <f>_xll.qlCalendarAdvance(Calendar,X2812,NDays&amp;"D")</f>
        <v>58916</v>
      </c>
      <c r="Z2812" s="1403">
        <v>2.0109832497673921E-2</v>
      </c>
      <c r="AA2812" s="1411">
        <v>2.0032440106803051E-2</v>
      </c>
    </row>
    <row r="2813" spans="19:27" x14ac:dyDescent="0.2">
      <c r="S2813" s="399"/>
      <c r="T2813" s="1401"/>
      <c r="W2813" s="864" t="str">
        <f t="shared" si="53"/>
        <v>1w</v>
      </c>
      <c r="X2813" s="1405">
        <f>_xll.qlCalendarAdvance(Calendar,X2812,W2813,"f",FALSE)</f>
        <v>58923</v>
      </c>
      <c r="Y2813" s="1404">
        <f>_xll.qlCalendarAdvance(Calendar,X2813,NDays&amp;"D")</f>
        <v>58923</v>
      </c>
      <c r="Z2813" s="1403">
        <v>2.0114202948150885E-2</v>
      </c>
      <c r="AA2813" s="1411">
        <v>2.0036690557198034E-2</v>
      </c>
    </row>
    <row r="2814" spans="19:27" x14ac:dyDescent="0.2">
      <c r="S2814" s="399"/>
      <c r="T2814" s="1401"/>
      <c r="W2814" s="864" t="str">
        <f t="shared" si="53"/>
        <v>1w</v>
      </c>
      <c r="X2814" s="1405">
        <f>_xll.qlCalendarAdvance(Calendar,X2813,W2814,"f",FALSE)</f>
        <v>58930</v>
      </c>
      <c r="Y2814" s="1404">
        <f>_xll.qlCalendarAdvance(Calendar,X2814,NDays&amp;"D")</f>
        <v>58930</v>
      </c>
      <c r="Z2814" s="1403">
        <v>2.0119458614594164E-2</v>
      </c>
      <c r="AA2814" s="1411">
        <v>2.0040956319504755E-2</v>
      </c>
    </row>
    <row r="2815" spans="19:27" x14ac:dyDescent="0.2">
      <c r="S2815" s="399"/>
      <c r="T2815" s="1401"/>
      <c r="W2815" s="864" t="str">
        <f t="shared" si="53"/>
        <v>1w</v>
      </c>
      <c r="X2815" s="1405">
        <f>_xll.qlCalendarAdvance(Calendar,X2814,W2815,"f",FALSE)</f>
        <v>58937</v>
      </c>
      <c r="Y2815" s="1404">
        <f>_xll.qlCalendarAdvance(Calendar,X2815,NDays&amp;"D")</f>
        <v>58937</v>
      </c>
      <c r="Z2815" s="1403">
        <v>2.0123861191904485E-2</v>
      </c>
      <c r="AA2815" s="1411">
        <v>2.0045237393723214E-2</v>
      </c>
    </row>
    <row r="2816" spans="19:27" x14ac:dyDescent="0.2">
      <c r="S2816" s="399"/>
      <c r="T2816" s="1401"/>
      <c r="W2816" s="864" t="str">
        <f t="shared" si="53"/>
        <v>1w</v>
      </c>
      <c r="X2816" s="1405">
        <f>_xll.qlCalendarAdvance(Calendar,X2815,W2816,"f",FALSE)</f>
        <v>58944</v>
      </c>
      <c r="Y2816" s="1404">
        <f>_xll.qlCalendarAdvance(Calendar,X2816,NDays&amp;"D")</f>
        <v>58944</v>
      </c>
      <c r="Z2816" s="1403">
        <v>2.0128279162828246E-2</v>
      </c>
      <c r="AA2816" s="1411">
        <v>2.0049533779934459E-2</v>
      </c>
    </row>
    <row r="2817" spans="19:27" x14ac:dyDescent="0.2">
      <c r="S2817" s="399"/>
      <c r="T2817" s="1401"/>
      <c r="W2817" s="864" t="str">
        <f t="shared" si="53"/>
        <v>1w</v>
      </c>
      <c r="X2817" s="1405">
        <f>_xll.qlCalendarAdvance(Calendar,X2816,W2817,"f",FALSE)</f>
        <v>58951</v>
      </c>
      <c r="Y2817" s="1404">
        <f>_xll.qlCalendarAdvance(Calendar,X2817,NDays&amp;"D")</f>
        <v>58951</v>
      </c>
      <c r="Z2817" s="1403">
        <v>2.0132712527419178E-2</v>
      </c>
      <c r="AA2817" s="1411">
        <v>2.0053845478219534E-2</v>
      </c>
    </row>
    <row r="2818" spans="19:27" x14ac:dyDescent="0.2">
      <c r="S2818" s="399"/>
      <c r="T2818" s="1401"/>
      <c r="W2818" s="864" t="str">
        <f t="shared" si="53"/>
        <v>1w</v>
      </c>
      <c r="X2818" s="1405">
        <f>_xll.qlCalendarAdvance(Calendar,X2817,W2818,"f",FALSE)</f>
        <v>58958</v>
      </c>
      <c r="Y2818" s="1404">
        <f>_xll.qlCalendarAdvance(Calendar,X2818,NDays&amp;"D")</f>
        <v>58958</v>
      </c>
      <c r="Z2818" s="1403">
        <v>2.0137161285723095E-2</v>
      </c>
      <c r="AA2818" s="1411">
        <v>2.0058172488335302E-2</v>
      </c>
    </row>
    <row r="2819" spans="19:27" x14ac:dyDescent="0.2">
      <c r="S2819" s="399"/>
      <c r="T2819" s="1401"/>
      <c r="W2819" s="864" t="str">
        <f t="shared" si="53"/>
        <v>1w</v>
      </c>
      <c r="X2819" s="1405">
        <f>_xll.qlCalendarAdvance(Calendar,X2818,W2819,"f",FALSE)</f>
        <v>58965</v>
      </c>
      <c r="Y2819" s="1404">
        <f>_xll.qlCalendarAdvance(Calendar,X2819,NDays&amp;"D")</f>
        <v>58965</v>
      </c>
      <c r="Z2819" s="1403">
        <v>2.0141625437797257E-2</v>
      </c>
      <c r="AA2819" s="1411">
        <v>2.0062514810443854E-2</v>
      </c>
    </row>
    <row r="2820" spans="19:27" x14ac:dyDescent="0.2">
      <c r="S2820" s="399"/>
      <c r="T2820" s="1401"/>
      <c r="W2820" s="864" t="str">
        <f t="shared" si="53"/>
        <v>1w</v>
      </c>
      <c r="X2820" s="1405">
        <f>_xll.qlCalendarAdvance(Calendar,X2819,W2820,"f",FALSE)</f>
        <v>58972</v>
      </c>
      <c r="Y2820" s="1404">
        <f>_xll.qlCalendarAdvance(Calendar,X2820,NDays&amp;"D")</f>
        <v>58972</v>
      </c>
      <c r="Z2820" s="1403">
        <v>2.0146104983690113E-2</v>
      </c>
      <c r="AA2820" s="1411">
        <v>2.0066872444626238E-2</v>
      </c>
    </row>
    <row r="2821" spans="19:27" x14ac:dyDescent="0.2">
      <c r="S2821" s="399"/>
      <c r="T2821" s="1401"/>
      <c r="W2821" s="864" t="str">
        <f t="shared" si="53"/>
        <v>1w</v>
      </c>
      <c r="X2821" s="1405">
        <f>_xll.qlCalendarAdvance(Calendar,X2820,W2821,"f",FALSE)</f>
        <v>58979</v>
      </c>
      <c r="Y2821" s="1404">
        <f>_xll.qlCalendarAdvance(Calendar,X2821,NDays&amp;"D")</f>
        <v>58979</v>
      </c>
      <c r="Z2821" s="1403">
        <v>2.0150599923454523E-2</v>
      </c>
      <c r="AA2821" s="1411">
        <v>2.0071245390558268E-2</v>
      </c>
    </row>
    <row r="2822" spans="19:27" x14ac:dyDescent="0.2">
      <c r="S2822" s="399"/>
      <c r="T2822" s="1401"/>
      <c r="W2822" s="864" t="str">
        <f t="shared" si="53"/>
        <v>1w</v>
      </c>
      <c r="X2822" s="1405">
        <f>_xll.qlCalendarAdvance(Calendar,X2821,W2822,"f",FALSE)</f>
        <v>58986</v>
      </c>
      <c r="Y2822" s="1404">
        <f>_xll.qlCalendarAdvance(Calendar,X2822,NDays&amp;"D")</f>
        <v>58986</v>
      </c>
      <c r="Z2822" s="1403">
        <v>2.0155110257142457E-2</v>
      </c>
      <c r="AA2822" s="1411">
        <v>2.0075633648645175E-2</v>
      </c>
    </row>
    <row r="2823" spans="19:27" x14ac:dyDescent="0.2">
      <c r="S2823" s="399"/>
      <c r="T2823" s="1401"/>
      <c r="W2823" s="864" t="str">
        <f t="shared" si="53"/>
        <v>1w</v>
      </c>
      <c r="X2823" s="1405">
        <f>_xll.qlCalendarAdvance(Calendar,X2822,W2823,"f",FALSE)</f>
        <v>58993</v>
      </c>
      <c r="Y2823" s="1404">
        <f>_xll.qlCalendarAdvance(Calendar,X2823,NDays&amp;"D")</f>
        <v>58993</v>
      </c>
      <c r="Z2823" s="1403">
        <v>2.0159635984805895E-2</v>
      </c>
      <c r="AA2823" s="1411">
        <v>2.008003721864382E-2</v>
      </c>
    </row>
    <row r="2824" spans="19:27" x14ac:dyDescent="0.2">
      <c r="S2824" s="399"/>
      <c r="T2824" s="1401"/>
      <c r="W2824" s="864" t="str">
        <f t="shared" si="53"/>
        <v>1w</v>
      </c>
      <c r="X2824" s="1405">
        <f>_xll.qlCalendarAdvance(Calendar,X2823,W2824,"f",FALSE)</f>
        <v>59000</v>
      </c>
      <c r="Y2824" s="1404">
        <f>_xll.qlCalendarAdvance(Calendar,X2824,NDays&amp;"D")</f>
        <v>59000</v>
      </c>
      <c r="Z2824" s="1403">
        <v>2.0164177106496813E-2</v>
      </c>
      <c r="AA2824" s="1411">
        <v>2.0084456100554204E-2</v>
      </c>
    </row>
    <row r="2825" spans="19:27" x14ac:dyDescent="0.2">
      <c r="S2825" s="399"/>
      <c r="T2825" s="1401"/>
      <c r="W2825" s="864" t="str">
        <f t="shared" si="53"/>
        <v>1w</v>
      </c>
      <c r="X2825" s="1405">
        <f>_xll.qlCalendarAdvance(Calendar,X2824,W2825,"f",FALSE)</f>
        <v>59007</v>
      </c>
      <c r="Y2825" s="1404">
        <f>_xll.qlCalendarAdvance(Calendar,X2825,NDays&amp;"D")</f>
        <v>59007</v>
      </c>
      <c r="Z2825" s="1403">
        <v>2.0168733622268942E-2</v>
      </c>
      <c r="AA2825" s="1411">
        <v>2.008889029453842E-2</v>
      </c>
    </row>
    <row r="2826" spans="19:27" x14ac:dyDescent="0.2">
      <c r="S2826" s="399"/>
      <c r="T2826" s="1401"/>
      <c r="W2826" s="864" t="str">
        <f t="shared" si="53"/>
        <v>1w</v>
      </c>
      <c r="X2826" s="1405">
        <f>_xll.qlCalendarAdvance(Calendar,X2825,W2826,"f",FALSE)</f>
        <v>59014</v>
      </c>
      <c r="Y2826" s="1404">
        <f>_xll.qlCalendarAdvance(Calendar,X2826,NDays&amp;"D")</f>
        <v>59014</v>
      </c>
      <c r="Z2826" s="1403">
        <v>2.0173305532174265E-2</v>
      </c>
      <c r="AA2826" s="1411">
        <v>2.0093339800434373E-2</v>
      </c>
    </row>
    <row r="2827" spans="19:27" x14ac:dyDescent="0.2">
      <c r="S2827" s="399"/>
      <c r="T2827" s="1401"/>
      <c r="W2827" s="864" t="str">
        <f t="shared" si="53"/>
        <v>1w</v>
      </c>
      <c r="X2827" s="1405">
        <f>_xll.qlCalendarAdvance(Calendar,X2826,W2827,"f",FALSE)</f>
        <v>59021</v>
      </c>
      <c r="Y2827" s="1404">
        <f>_xll.qlCalendarAdvance(Calendar,X2827,NDays&amp;"D")</f>
        <v>59021</v>
      </c>
      <c r="Z2827" s="1403">
        <v>2.0177892836265632E-2</v>
      </c>
      <c r="AA2827" s="1411">
        <v>2.0097804618242066E-2</v>
      </c>
    </row>
    <row r="2828" spans="19:27" x14ac:dyDescent="0.2">
      <c r="S2828" s="399"/>
      <c r="T2828" s="1401"/>
      <c r="W2828" s="864" t="str">
        <f t="shared" si="53"/>
        <v>1w</v>
      </c>
      <c r="X2828" s="1405">
        <f>_xll.qlCalendarAdvance(Calendar,X2827,W2828,"f",FALSE)</f>
        <v>59028</v>
      </c>
      <c r="Y2828" s="1404">
        <f>_xll.qlCalendarAdvance(Calendar,X2828,NDays&amp;"D")</f>
        <v>59028</v>
      </c>
      <c r="Z2828" s="1403">
        <v>2.0182495534596785E-2</v>
      </c>
      <c r="AA2828" s="1411">
        <v>2.0102284748204635E-2</v>
      </c>
    </row>
    <row r="2829" spans="19:27" x14ac:dyDescent="0.2">
      <c r="S2829" s="399"/>
      <c r="T2829" s="1401"/>
      <c r="W2829" s="864" t="str">
        <f t="shared" si="53"/>
        <v>1w</v>
      </c>
      <c r="X2829" s="1405">
        <f>_xll.qlCalendarAdvance(Calendar,X2828,W2829,"f",FALSE)</f>
        <v>59035</v>
      </c>
      <c r="Y2829" s="1404">
        <f>_xll.qlCalendarAdvance(Calendar,X2829,NDays&amp;"D")</f>
        <v>59035</v>
      </c>
      <c r="Z2829" s="1403">
        <v>2.0187113627219699E-2</v>
      </c>
      <c r="AA2829" s="1411">
        <v>2.0106780189835805E-2</v>
      </c>
    </row>
    <row r="2830" spans="19:27" x14ac:dyDescent="0.2">
      <c r="S2830" s="399"/>
      <c r="T2830" s="1401"/>
      <c r="W2830" s="864" t="str">
        <f t="shared" si="53"/>
        <v>1w</v>
      </c>
      <c r="X2830" s="1405">
        <f>_xll.qlCalendarAdvance(Calendar,X2829,W2830,"f",FALSE)</f>
        <v>59042</v>
      </c>
      <c r="Y2830" s="1404">
        <f>_xll.qlCalendarAdvance(Calendar,X2830,NDays&amp;"D")</f>
        <v>59042</v>
      </c>
      <c r="Z2830" s="1403">
        <v>2.019174711419075E-2</v>
      </c>
      <c r="AA2830" s="1411">
        <v>2.011129094386499E-2</v>
      </c>
    </row>
    <row r="2831" spans="19:27" x14ac:dyDescent="0.2">
      <c r="S2831" s="399"/>
      <c r="T2831" s="1401"/>
      <c r="W2831" s="864" t="str">
        <f t="shared" si="53"/>
        <v>1w</v>
      </c>
      <c r="X2831" s="1405">
        <f>_xll.qlCalendarAdvance(Calendar,X2830,W2831,"f",FALSE)</f>
        <v>59049</v>
      </c>
      <c r="Y2831" s="1404">
        <f>_xll.qlCalendarAdvance(Calendar,X2831,NDays&amp;"D")</f>
        <v>59049</v>
      </c>
      <c r="Z2831" s="1403">
        <v>2.0195503242376033E-2</v>
      </c>
      <c r="AA2831" s="1411">
        <v>2.0115817009400683E-2</v>
      </c>
    </row>
    <row r="2832" spans="19:27" x14ac:dyDescent="0.2">
      <c r="S2832" s="399"/>
      <c r="T2832" s="1401"/>
      <c r="W2832" s="864" t="str">
        <f t="shared" si="53"/>
        <v>1w</v>
      </c>
      <c r="X2832" s="1405">
        <f>_xll.qlCalendarAdvance(Calendar,X2831,W2832,"f",FALSE)</f>
        <v>59056</v>
      </c>
      <c r="Y2832" s="1404">
        <f>_xll.qlCalendarAdvance(Calendar,X2832,NDays&amp;"D")</f>
        <v>59056</v>
      </c>
      <c r="Z2832" s="1403">
        <v>2.0200166161201755E-2</v>
      </c>
      <c r="AA2832" s="1411">
        <v>2.0120358387172299E-2</v>
      </c>
    </row>
    <row r="2833" spans="19:27" x14ac:dyDescent="0.2">
      <c r="S2833" s="399"/>
      <c r="T2833" s="1401"/>
      <c r="W2833" s="864" t="str">
        <f t="shared" si="53"/>
        <v>1w</v>
      </c>
      <c r="X2833" s="1405">
        <f>_xll.qlCalendarAdvance(Calendar,X2832,W2833,"f",FALSE)</f>
        <v>59063</v>
      </c>
      <c r="Y2833" s="1404">
        <f>_xll.qlCalendarAdvance(Calendar,X2833,NDays&amp;"D")</f>
        <v>59063</v>
      </c>
      <c r="Z2833" s="1403">
        <v>2.0204844473619619E-2</v>
      </c>
      <c r="AA2833" s="1411">
        <v>2.0124915076774608E-2</v>
      </c>
    </row>
    <row r="2834" spans="19:27" x14ac:dyDescent="0.2">
      <c r="S2834" s="399"/>
      <c r="T2834" s="1401"/>
      <c r="W2834" s="864" t="str">
        <f t="shared" si="53"/>
        <v>1w</v>
      </c>
      <c r="X2834" s="1405">
        <f>_xll.qlCalendarAdvance(Calendar,X2833,W2834,"f",FALSE)</f>
        <v>59070</v>
      </c>
      <c r="Y2834" s="1404">
        <f>_xll.qlCalendarAdvance(Calendar,X2834,NDays&amp;"D")</f>
        <v>59070</v>
      </c>
      <c r="Z2834" s="1403">
        <v>2.0209538179689294E-2</v>
      </c>
      <c r="AA2834" s="1411">
        <v>2.012948707861284E-2</v>
      </c>
    </row>
    <row r="2835" spans="19:27" x14ac:dyDescent="0.2">
      <c r="S2835" s="399"/>
      <c r="T2835" s="1401"/>
      <c r="W2835" s="864" t="str">
        <f t="shared" si="53"/>
        <v>1w</v>
      </c>
      <c r="X2835" s="1405">
        <f>_xll.qlCalendarAdvance(Calendar,X2834,W2835,"f",FALSE)</f>
        <v>59077</v>
      </c>
      <c r="Y2835" s="1404">
        <f>_xll.qlCalendarAdvance(Calendar,X2835,NDays&amp;"D")</f>
        <v>59077</v>
      </c>
      <c r="Z2835" s="1403">
        <v>2.0214247279459762E-2</v>
      </c>
      <c r="AA2835" s="1411">
        <v>2.0134074392281764E-2</v>
      </c>
    </row>
    <row r="2836" spans="19:27" x14ac:dyDescent="0.2">
      <c r="S2836" s="399"/>
      <c r="T2836" s="1401"/>
      <c r="W2836" s="864" t="str">
        <f t="shared" si="53"/>
        <v>1w</v>
      </c>
      <c r="X2836" s="1405">
        <f>_xll.qlCalendarAdvance(Calendar,X2835,W2836,"f",FALSE)</f>
        <v>59084</v>
      </c>
      <c r="Y2836" s="1404">
        <f>_xll.qlCalendarAdvance(Calendar,X2836,NDays&amp;"D")</f>
        <v>59084</v>
      </c>
      <c r="Z2836" s="1403">
        <v>2.0219871320295856E-2</v>
      </c>
      <c r="AA2836" s="1411">
        <v>2.0138677017943474E-2</v>
      </c>
    </row>
    <row r="2837" spans="19:27" x14ac:dyDescent="0.2">
      <c r="S2837" s="399"/>
      <c r="T2837" s="1401"/>
      <c r="W2837" s="864" t="str">
        <f t="shared" si="53"/>
        <v>1w</v>
      </c>
      <c r="X2837" s="1405">
        <f>_xll.qlCalendarAdvance(Calendar,X2836,W2837,"f",FALSE)</f>
        <v>59091</v>
      </c>
      <c r="Y2837" s="1404">
        <f>_xll.qlCalendarAdvance(Calendar,X2837,NDays&amp;"D")</f>
        <v>59091</v>
      </c>
      <c r="Z2837" s="1403">
        <v>2.0224612569200596E-2</v>
      </c>
      <c r="AA2837" s="1411">
        <v>2.0143294955597968E-2</v>
      </c>
    </row>
    <row r="2838" spans="19:27" x14ac:dyDescent="0.2">
      <c r="S2838" s="399"/>
      <c r="T2838" s="1401"/>
      <c r="W2838" s="864" t="str">
        <f t="shared" si="53"/>
        <v>1w</v>
      </c>
      <c r="X2838" s="1405">
        <f>_xll.qlCalendarAdvance(Calendar,X2837,W2838,"f",FALSE)</f>
        <v>59098</v>
      </c>
      <c r="Y2838" s="1404">
        <f>_xll.qlCalendarAdvance(Calendar,X2838,NDays&amp;"D")</f>
        <v>59098</v>
      </c>
      <c r="Z2838" s="1403">
        <v>2.0229369212886015E-2</v>
      </c>
      <c r="AA2838" s="1411">
        <v>2.0147928205164201E-2</v>
      </c>
    </row>
    <row r="2839" spans="19:27" x14ac:dyDescent="0.2">
      <c r="S2839" s="399"/>
      <c r="T2839" s="1401"/>
      <c r="W2839" s="864" t="str">
        <f t="shared" si="53"/>
        <v>1w</v>
      </c>
      <c r="X2839" s="1405">
        <f>_xll.qlCalendarAdvance(Calendar,X2838,W2839,"f",FALSE)</f>
        <v>59105</v>
      </c>
      <c r="Y2839" s="1404">
        <f>_xll.qlCalendarAdvance(Calendar,X2839,NDays&amp;"D")</f>
        <v>59105</v>
      </c>
      <c r="Z2839" s="1403">
        <v>2.0234141251407611E-2</v>
      </c>
      <c r="AA2839" s="1411">
        <v>2.0152576766723218E-2</v>
      </c>
    </row>
    <row r="2840" spans="19:27" x14ac:dyDescent="0.2">
      <c r="S2840" s="399"/>
      <c r="T2840" s="1401"/>
      <c r="W2840" s="864" t="str">
        <f t="shared" si="53"/>
        <v>1w</v>
      </c>
      <c r="X2840" s="1405">
        <f>_xll.qlCalendarAdvance(Calendar,X2839,W2840,"f",FALSE)</f>
        <v>59112</v>
      </c>
      <c r="Y2840" s="1404">
        <f>_xll.qlCalendarAdvance(Calendar,X2840,NDays&amp;"D")</f>
        <v>59112</v>
      </c>
      <c r="Z2840" s="1403">
        <v>2.0238928684819125E-2</v>
      </c>
      <c r="AA2840" s="1411">
        <v>2.015724064027502E-2</v>
      </c>
    </row>
    <row r="2841" spans="19:27" x14ac:dyDescent="0.2">
      <c r="S2841" s="399"/>
      <c r="T2841" s="1401"/>
      <c r="W2841" s="864" t="str">
        <f t="shared" si="53"/>
        <v>1w</v>
      </c>
      <c r="X2841" s="1405">
        <f>_xll.qlCalendarAdvance(Calendar,X2840,W2841,"f",FALSE)</f>
        <v>59119</v>
      </c>
      <c r="Y2841" s="1404">
        <f>_xll.qlCalendarAdvance(Calendar,X2841,NDays&amp;"D")</f>
        <v>59119</v>
      </c>
      <c r="Z2841" s="1403">
        <v>2.0243731513176051E-2</v>
      </c>
      <c r="AA2841" s="1411">
        <v>2.0161919825738561E-2</v>
      </c>
    </row>
    <row r="2842" spans="19:27" x14ac:dyDescent="0.2">
      <c r="S2842" s="399"/>
      <c r="T2842" s="1401"/>
      <c r="W2842" s="864" t="str">
        <f t="shared" ref="W2842:W2905" si="54">W2841</f>
        <v>1w</v>
      </c>
      <c r="X2842" s="1405">
        <f>_xll.qlCalendarAdvance(Calendar,X2841,W2842,"f",FALSE)</f>
        <v>59126</v>
      </c>
      <c r="Y2842" s="1404">
        <f>_xll.qlCalendarAdvance(Calendar,X2842,NDays&amp;"D")</f>
        <v>59126</v>
      </c>
      <c r="Z2842" s="1403">
        <v>2.0248549736536538E-2</v>
      </c>
      <c r="AA2842" s="1411">
        <v>2.0166614323275933E-2</v>
      </c>
    </row>
    <row r="2843" spans="19:27" x14ac:dyDescent="0.2">
      <c r="S2843" s="399"/>
      <c r="T2843" s="1401"/>
      <c r="W2843" s="864" t="str">
        <f t="shared" si="54"/>
        <v>1w</v>
      </c>
      <c r="X2843" s="1405">
        <f>_xll.qlCalendarAdvance(Calendar,X2842,W2843,"f",FALSE)</f>
        <v>59133</v>
      </c>
      <c r="Y2843" s="1404">
        <f>_xll.qlCalendarAdvance(Calendar,X2843,NDays&amp;"D")</f>
        <v>59133</v>
      </c>
      <c r="Z2843" s="1403">
        <v>2.0253383354953438E-2</v>
      </c>
      <c r="AA2843" s="1411">
        <v>2.0171324132725044E-2</v>
      </c>
    </row>
    <row r="2844" spans="19:27" x14ac:dyDescent="0.2">
      <c r="S2844" s="399"/>
      <c r="T2844" s="1401"/>
      <c r="W2844" s="864" t="str">
        <f t="shared" si="54"/>
        <v>1w</v>
      </c>
      <c r="X2844" s="1405">
        <f>_xll.qlCalendarAdvance(Calendar,X2843,W2844,"f",FALSE)</f>
        <v>59140</v>
      </c>
      <c r="Y2844" s="1404">
        <f>_xll.qlCalendarAdvance(Calendar,X2844,NDays&amp;"D")</f>
        <v>59140</v>
      </c>
      <c r="Z2844" s="1403">
        <v>2.0256411601469702E-2</v>
      </c>
      <c r="AA2844" s="1411">
        <v>2.0176049254166939E-2</v>
      </c>
    </row>
    <row r="2845" spans="19:27" x14ac:dyDescent="0.2">
      <c r="S2845" s="399"/>
      <c r="T2845" s="1401"/>
      <c r="W2845" s="864" t="str">
        <f t="shared" si="54"/>
        <v>1w</v>
      </c>
      <c r="X2845" s="1405">
        <f>_xll.qlCalendarAdvance(Calendar,X2844,W2845,"f",FALSE)</f>
        <v>59147</v>
      </c>
      <c r="Y2845" s="1404">
        <f>_xll.qlCalendarAdvance(Calendar,X2845,NDays&amp;"D")</f>
        <v>59147</v>
      </c>
      <c r="Z2845" s="1403">
        <v>2.0261273272483383E-2</v>
      </c>
      <c r="AA2845" s="1411">
        <v>2.0180789687601619E-2</v>
      </c>
    </row>
    <row r="2846" spans="19:27" x14ac:dyDescent="0.2">
      <c r="S2846" s="399"/>
      <c r="T2846" s="1401"/>
      <c r="W2846" s="864" t="str">
        <f t="shared" si="54"/>
        <v>1w</v>
      </c>
      <c r="X2846" s="1405">
        <f>_xll.qlCalendarAdvance(Calendar,X2845,W2846,"f",FALSE)</f>
        <v>59154</v>
      </c>
      <c r="Y2846" s="1404">
        <f>_xll.qlCalendarAdvance(Calendar,X2846,NDays&amp;"D")</f>
        <v>59154</v>
      </c>
      <c r="Z2846" s="1403">
        <v>2.0266150336881027E-2</v>
      </c>
      <c r="AA2846" s="1411">
        <v>2.018554543311013E-2</v>
      </c>
    </row>
    <row r="2847" spans="19:27" x14ac:dyDescent="0.2">
      <c r="S2847" s="399"/>
      <c r="T2847" s="1401"/>
      <c r="W2847" s="864" t="str">
        <f t="shared" si="54"/>
        <v>1w</v>
      </c>
      <c r="X2847" s="1405">
        <f>_xll.qlCalendarAdvance(Calendar,X2846,W2847,"f",FALSE)</f>
        <v>59161</v>
      </c>
      <c r="Y2847" s="1404">
        <f>_xll.qlCalendarAdvance(Calendar,X2847,NDays&amp;"D")</f>
        <v>59161</v>
      </c>
      <c r="Z2847" s="1403">
        <v>2.0271042794717562E-2</v>
      </c>
      <c r="AA2847" s="1411">
        <v>2.0190316490449334E-2</v>
      </c>
    </row>
    <row r="2848" spans="19:27" x14ac:dyDescent="0.2">
      <c r="S2848" s="399"/>
      <c r="T2848" s="1401"/>
      <c r="W2848" s="864" t="str">
        <f t="shared" si="54"/>
        <v>1w</v>
      </c>
      <c r="X2848" s="1405">
        <f>_xll.qlCalendarAdvance(Calendar,X2847,W2848,"f",FALSE)</f>
        <v>59168</v>
      </c>
      <c r="Y2848" s="1404">
        <f>_xll.qlCalendarAdvance(Calendar,X2848,NDays&amp;"D")</f>
        <v>59168</v>
      </c>
      <c r="Z2848" s="1403">
        <v>2.0275950646047924E-2</v>
      </c>
      <c r="AA2848" s="1411">
        <v>2.0195102859862368E-2</v>
      </c>
    </row>
    <row r="2849" spans="19:27" x14ac:dyDescent="0.2">
      <c r="S2849" s="399"/>
      <c r="T2849" s="1401"/>
      <c r="W2849" s="864" t="str">
        <f t="shared" si="54"/>
        <v>1w</v>
      </c>
      <c r="X2849" s="1405">
        <f>_xll.qlCalendarAdvance(Calendar,X2848,W2849,"f",FALSE)</f>
        <v>59175</v>
      </c>
      <c r="Y2849" s="1404">
        <f>_xll.qlCalendarAdvance(Calendar,X2849,NDays&amp;"D")</f>
        <v>59175</v>
      </c>
      <c r="Z2849" s="1403">
        <v>2.0280873890928846E-2</v>
      </c>
      <c r="AA2849" s="1411">
        <v>2.0199904541187141E-2</v>
      </c>
    </row>
    <row r="2850" spans="19:27" x14ac:dyDescent="0.2">
      <c r="S2850" s="399"/>
      <c r="T2850" s="1401"/>
      <c r="W2850" s="864" t="str">
        <f t="shared" si="54"/>
        <v>1w</v>
      </c>
      <c r="X2850" s="1405">
        <f>_xll.qlCalendarAdvance(Calendar,X2849,W2850,"f",FALSE)</f>
        <v>59182</v>
      </c>
      <c r="Y2850" s="1404">
        <f>_xll.qlCalendarAdvance(Calendar,X2850,NDays&amp;"D")</f>
        <v>59182</v>
      </c>
      <c r="Z2850" s="1403">
        <v>2.0285812529415255E-2</v>
      </c>
      <c r="AA2850" s="1411">
        <v>2.0204721534423653E-2</v>
      </c>
    </row>
    <row r="2851" spans="19:27" x14ac:dyDescent="0.2">
      <c r="S2851" s="399"/>
      <c r="T2851" s="1401"/>
      <c r="W2851" s="864" t="str">
        <f t="shared" si="54"/>
        <v>1w</v>
      </c>
      <c r="X2851" s="1405">
        <f>_xll.qlCalendarAdvance(Calendar,X2850,W2851,"f",FALSE)</f>
        <v>59189</v>
      </c>
      <c r="Y2851" s="1404">
        <f>_xll.qlCalendarAdvance(Calendar,X2851,NDays&amp;"D")</f>
        <v>59189</v>
      </c>
      <c r="Z2851" s="1403">
        <v>2.0290766561564786E-2</v>
      </c>
      <c r="AA2851" s="1411">
        <v>2.0209553839896088E-2</v>
      </c>
    </row>
    <row r="2852" spans="19:27" x14ac:dyDescent="0.2">
      <c r="S2852" s="399"/>
      <c r="T2852" s="1401"/>
      <c r="W2852" s="864" t="str">
        <f t="shared" si="54"/>
        <v>1w</v>
      </c>
      <c r="X2852" s="1405">
        <f>_xll.qlCalendarAdvance(Calendar,X2851,W2852,"f",FALSE)</f>
        <v>59196</v>
      </c>
      <c r="Y2852" s="1404">
        <f>_xll.qlCalendarAdvance(Calendar,X2852,NDays&amp;"D")</f>
        <v>59196</v>
      </c>
      <c r="Z2852" s="1403">
        <v>2.029573598743057E-2</v>
      </c>
      <c r="AA2852" s="1411">
        <v>2.0214401457199216E-2</v>
      </c>
    </row>
    <row r="2853" spans="19:27" x14ac:dyDescent="0.2">
      <c r="S2853" s="399"/>
      <c r="T2853" s="1401"/>
      <c r="W2853" s="864" t="str">
        <f t="shared" si="54"/>
        <v>1w</v>
      </c>
      <c r="X2853" s="1405">
        <f>_xll.qlCalendarAdvance(Calendar,X2852,W2853,"f",FALSE)</f>
        <v>59203</v>
      </c>
      <c r="Y2853" s="1404">
        <f>_xll.qlCalendarAdvance(Calendar,X2853,NDays&amp;"D")</f>
        <v>59203</v>
      </c>
      <c r="Z2853" s="1403">
        <v>2.030072080707114E-2</v>
      </c>
      <c r="AA2853" s="1411">
        <v>2.0219264386576175E-2</v>
      </c>
    </row>
    <row r="2854" spans="19:27" x14ac:dyDescent="0.2">
      <c r="S2854" s="399"/>
      <c r="T2854" s="1401"/>
      <c r="W2854" s="864" t="str">
        <f t="shared" si="54"/>
        <v>1w</v>
      </c>
      <c r="X2854" s="1405">
        <f>_xll.qlCalendarAdvance(Calendar,X2853,W2854,"f",FALSE)</f>
        <v>59210</v>
      </c>
      <c r="Y2854" s="1404">
        <f>_xll.qlCalendarAdvance(Calendar,X2854,NDays&amp;"D")</f>
        <v>59210</v>
      </c>
      <c r="Z2854" s="1403">
        <v>2.0304797155400719E-2</v>
      </c>
      <c r="AA2854" s="1411">
        <v>2.0224142627702779E-2</v>
      </c>
    </row>
    <row r="2855" spans="19:27" x14ac:dyDescent="0.2">
      <c r="S2855" s="399"/>
      <c r="T2855" s="1401"/>
      <c r="W2855" s="864" t="str">
        <f t="shared" si="54"/>
        <v>1w</v>
      </c>
      <c r="X2855" s="1405">
        <f>_xll.qlCalendarAdvance(Calendar,X2854,W2855,"f",FALSE)</f>
        <v>59217</v>
      </c>
      <c r="Y2855" s="1404">
        <f>_xll.qlCalendarAdvance(Calendar,X2855,NDays&amp;"D")</f>
        <v>59217</v>
      </c>
      <c r="Z2855" s="1403">
        <v>2.0309811384897798E-2</v>
      </c>
      <c r="AA2855" s="1411">
        <v>2.0229036181146354E-2</v>
      </c>
    </row>
    <row r="2856" spans="19:27" x14ac:dyDescent="0.2">
      <c r="S2856" s="399"/>
      <c r="T2856" s="1401"/>
      <c r="W2856" s="864" t="str">
        <f t="shared" si="54"/>
        <v>1w</v>
      </c>
      <c r="X2856" s="1405">
        <f>_xll.qlCalendarAdvance(Calendar,X2855,W2856,"f",FALSE)</f>
        <v>59224</v>
      </c>
      <c r="Y2856" s="1404">
        <f>_xll.qlCalendarAdvance(Calendar,X2856,NDays&amp;"D")</f>
        <v>59224</v>
      </c>
      <c r="Z2856" s="1403">
        <v>2.0314841007413001E-2</v>
      </c>
      <c r="AA2856" s="1411">
        <v>2.0233945046420621E-2</v>
      </c>
    </row>
    <row r="2857" spans="19:27" x14ac:dyDescent="0.2">
      <c r="S2857" s="399"/>
      <c r="T2857" s="1401"/>
      <c r="W2857" s="864" t="str">
        <f t="shared" si="54"/>
        <v>1w</v>
      </c>
      <c r="X2857" s="1405">
        <f>_xll.qlCalendarAdvance(Calendar,X2856,W2857,"f",FALSE)</f>
        <v>59231</v>
      </c>
      <c r="Y2857" s="1404">
        <f>_xll.qlCalendarAdvance(Calendar,X2857,NDays&amp;"D")</f>
        <v>59231</v>
      </c>
      <c r="Z2857" s="1403">
        <v>2.0322670525504693E-2</v>
      </c>
      <c r="AA2857" s="1411">
        <v>2.0238869223687672E-2</v>
      </c>
    </row>
    <row r="2858" spans="19:27" x14ac:dyDescent="0.2">
      <c r="S2858" s="399"/>
      <c r="T2858" s="1401"/>
      <c r="W2858" s="864" t="str">
        <f t="shared" si="54"/>
        <v>1w</v>
      </c>
      <c r="X2858" s="1405">
        <f>_xll.qlCalendarAdvance(Calendar,X2857,W2858,"f",FALSE)</f>
        <v>59238</v>
      </c>
      <c r="Y2858" s="1404">
        <f>_xll.qlCalendarAdvance(Calendar,X2858,NDays&amp;"D")</f>
        <v>59238</v>
      </c>
      <c r="Z2858" s="1403">
        <v>2.0327735076600344E-2</v>
      </c>
      <c r="AA2858" s="1411">
        <v>2.0243808712947509E-2</v>
      </c>
    </row>
    <row r="2859" spans="19:27" x14ac:dyDescent="0.2">
      <c r="S2859" s="399"/>
      <c r="T2859" s="1401"/>
      <c r="W2859" s="864" t="str">
        <f t="shared" si="54"/>
        <v>1w</v>
      </c>
      <c r="X2859" s="1405">
        <f>_xll.qlCalendarAdvance(Calendar,X2858,W2859,"f",FALSE)</f>
        <v>59245</v>
      </c>
      <c r="Y2859" s="1404">
        <f>_xll.qlCalendarAdvance(Calendar,X2859,NDays&amp;"D")</f>
        <v>59245</v>
      </c>
      <c r="Z2859" s="1403">
        <v>2.0332815023671225E-2</v>
      </c>
      <c r="AA2859" s="1411">
        <v>2.0248763514119084E-2</v>
      </c>
    </row>
    <row r="2860" spans="19:27" x14ac:dyDescent="0.2">
      <c r="S2860" s="399"/>
      <c r="T2860" s="1401"/>
      <c r="W2860" s="864" t="str">
        <f t="shared" si="54"/>
        <v>1w</v>
      </c>
      <c r="X2860" s="1405">
        <f>_xll.qlCalendarAdvance(Calendar,X2859,W2860,"f",FALSE)</f>
        <v>59252</v>
      </c>
      <c r="Y2860" s="1404">
        <f>_xll.qlCalendarAdvance(Calendar,X2860,NDays&amp;"D")</f>
        <v>59252</v>
      </c>
      <c r="Z2860" s="1403">
        <v>2.0337910366775482E-2</v>
      </c>
      <c r="AA2860" s="1411">
        <v>2.025373362736449E-2</v>
      </c>
    </row>
    <row r="2861" spans="19:27" x14ac:dyDescent="0.2">
      <c r="S2861" s="399"/>
      <c r="T2861" s="1401"/>
      <c r="W2861" s="864" t="str">
        <f t="shared" si="54"/>
        <v>1w</v>
      </c>
      <c r="X2861" s="1405">
        <f>_xll.qlCalendarAdvance(Calendar,X2860,W2861,"f",FALSE)</f>
        <v>59259</v>
      </c>
      <c r="Y2861" s="1404">
        <f>_xll.qlCalendarAdvance(Calendar,X2861,NDays&amp;"D")</f>
        <v>59259</v>
      </c>
      <c r="Z2861" s="1403">
        <v>2.0343021105973896E-2</v>
      </c>
      <c r="AA2861" s="1411">
        <v>2.0258719052521634E-2</v>
      </c>
    </row>
    <row r="2862" spans="19:27" x14ac:dyDescent="0.2">
      <c r="S2862" s="399"/>
      <c r="T2862" s="1401"/>
      <c r="W2862" s="864" t="str">
        <f t="shared" si="54"/>
        <v>1w</v>
      </c>
      <c r="X2862" s="1405">
        <f>_xll.qlCalendarAdvance(Calendar,X2861,W2862,"f",FALSE)</f>
        <v>59266</v>
      </c>
      <c r="Y2862" s="1404">
        <f>_xll.qlCalendarAdvance(Calendar,X2862,NDays&amp;"D")</f>
        <v>59266</v>
      </c>
      <c r="Z2862" s="1403">
        <v>2.0347211993808831E-2</v>
      </c>
      <c r="AA2862" s="1411">
        <v>2.0263719789833656E-2</v>
      </c>
    </row>
    <row r="2863" spans="19:27" x14ac:dyDescent="0.2">
      <c r="S2863" s="399"/>
      <c r="T2863" s="1401"/>
      <c r="W2863" s="864" t="str">
        <f t="shared" si="54"/>
        <v>1w</v>
      </c>
      <c r="X2863" s="1405">
        <f>_xll.qlCalendarAdvance(Calendar,X2862,W2863,"f",FALSE)</f>
        <v>59273</v>
      </c>
      <c r="Y2863" s="1404">
        <f>_xll.qlCalendarAdvance(Calendar,X2863,NDays&amp;"D")</f>
        <v>59273</v>
      </c>
      <c r="Z2863" s="1403">
        <v>2.0352352139773398E-2</v>
      </c>
      <c r="AA2863" s="1411">
        <v>2.0268735838976371E-2</v>
      </c>
    </row>
    <row r="2864" spans="19:27" x14ac:dyDescent="0.2">
      <c r="S2864" s="399"/>
      <c r="T2864" s="1401"/>
      <c r="W2864" s="864" t="str">
        <f t="shared" si="54"/>
        <v>1w</v>
      </c>
      <c r="X2864" s="1405">
        <f>_xll.qlCalendarAdvance(Calendar,X2863,W2864,"f",FALSE)</f>
        <v>59280</v>
      </c>
      <c r="Y2864" s="1404">
        <f>_xll.qlCalendarAdvance(Calendar,X2864,NDays&amp;"D")</f>
        <v>59280</v>
      </c>
      <c r="Z2864" s="1403">
        <v>2.0357507681073937E-2</v>
      </c>
      <c r="AA2864" s="1411">
        <v>2.0273767200192916E-2</v>
      </c>
    </row>
    <row r="2865" spans="19:27" x14ac:dyDescent="0.2">
      <c r="S2865" s="399"/>
      <c r="T2865" s="1401"/>
      <c r="W2865" s="864" t="str">
        <f t="shared" si="54"/>
        <v>1w</v>
      </c>
      <c r="X2865" s="1405">
        <f>_xll.qlCalendarAdvance(Calendar,X2864,W2865,"f",FALSE)</f>
        <v>59287</v>
      </c>
      <c r="Y2865" s="1404">
        <f>_xll.qlCalendarAdvance(Calendar,X2865,NDays&amp;"D")</f>
        <v>59287</v>
      </c>
      <c r="Z2865" s="1403">
        <v>2.036267861777101E-2</v>
      </c>
      <c r="AA2865" s="1411">
        <v>2.0278813873402246E-2</v>
      </c>
    </row>
    <row r="2866" spans="19:27" x14ac:dyDescent="0.2">
      <c r="S2866" s="399"/>
      <c r="T2866" s="1401"/>
      <c r="W2866" s="864" t="str">
        <f t="shared" si="54"/>
        <v>1w</v>
      </c>
      <c r="X2866" s="1405">
        <f>_xll.qlCalendarAdvance(Calendar,X2865,W2866,"f",FALSE)</f>
        <v>59294</v>
      </c>
      <c r="Y2866" s="1404">
        <f>_xll.qlCalendarAdvance(Calendar,X2866,NDays&amp;"D")</f>
        <v>59294</v>
      </c>
      <c r="Z2866" s="1403">
        <v>2.0368805745415948E-2</v>
      </c>
      <c r="AA2866" s="1411">
        <v>2.0283875858523315E-2</v>
      </c>
    </row>
    <row r="2867" spans="19:27" x14ac:dyDescent="0.2">
      <c r="S2867" s="399"/>
      <c r="T2867" s="1401"/>
      <c r="W2867" s="864" t="str">
        <f t="shared" si="54"/>
        <v>1w</v>
      </c>
      <c r="X2867" s="1405">
        <f>_xll.qlCalendarAdvance(Calendar,X2866,W2867,"f",FALSE)</f>
        <v>59301</v>
      </c>
      <c r="Y2867" s="1404">
        <f>_xll.qlCalendarAdvance(Calendar,X2867,NDays&amp;"D")</f>
        <v>59301</v>
      </c>
      <c r="Z2867" s="1403">
        <v>2.0374008862417026E-2</v>
      </c>
      <c r="AA2867" s="1411">
        <v>2.0288953155799261E-2</v>
      </c>
    </row>
    <row r="2868" spans="19:27" x14ac:dyDescent="0.2">
      <c r="S2868" s="399"/>
      <c r="T2868" s="1401"/>
      <c r="W2868" s="864" t="str">
        <f t="shared" si="54"/>
        <v>1w</v>
      </c>
      <c r="X2868" s="1405">
        <f>_xll.qlCalendarAdvance(Calendar,X2867,W2868,"f",FALSE)</f>
        <v>59308</v>
      </c>
      <c r="Y2868" s="1404">
        <f>_xll.qlCalendarAdvance(Calendar,X2868,NDays&amp;"D")</f>
        <v>59308</v>
      </c>
      <c r="Z2868" s="1403">
        <v>2.0379227375925426E-2</v>
      </c>
      <c r="AA2868" s="1411">
        <v>2.0294045764905899E-2</v>
      </c>
    </row>
    <row r="2869" spans="19:27" x14ac:dyDescent="0.2">
      <c r="S2869" s="399"/>
      <c r="T2869" s="1401"/>
      <c r="W2869" s="864" t="str">
        <f t="shared" si="54"/>
        <v>1w</v>
      </c>
      <c r="X2869" s="1405">
        <f>_xll.qlCalendarAdvance(Calendar,X2868,W2869,"f",FALSE)</f>
        <v>59315</v>
      </c>
      <c r="Y2869" s="1404">
        <f>_xll.qlCalendarAdvance(Calendar,X2869,NDays&amp;"D")</f>
        <v>59315</v>
      </c>
      <c r="Z2869" s="1403">
        <v>2.0384461286005448E-2</v>
      </c>
      <c r="AA2869" s="1411">
        <v>2.0299153686086369E-2</v>
      </c>
    </row>
    <row r="2870" spans="19:27" x14ac:dyDescent="0.2">
      <c r="S2870" s="399"/>
      <c r="T2870" s="1401"/>
      <c r="W2870" s="864" t="str">
        <f t="shared" si="54"/>
        <v>1w</v>
      </c>
      <c r="X2870" s="1405">
        <f>_xll.qlCalendarAdvance(Calendar,X2869,W2870,"f",FALSE)</f>
        <v>59322</v>
      </c>
      <c r="Y2870" s="1404">
        <f>_xll.qlCalendarAdvance(Calendar,X2870,NDays&amp;"D")</f>
        <v>59322</v>
      </c>
      <c r="Z2870" s="1403">
        <v>2.0389710592717002E-2</v>
      </c>
      <c r="AA2870" s="1411">
        <v>2.0304276919259623E-2</v>
      </c>
    </row>
    <row r="2871" spans="19:27" x14ac:dyDescent="0.2">
      <c r="S2871" s="399"/>
      <c r="T2871" s="1401"/>
      <c r="W2871" s="864" t="str">
        <f t="shared" si="54"/>
        <v>1w</v>
      </c>
      <c r="X2871" s="1405">
        <f>_xll.qlCalendarAdvance(Calendar,X2870,W2871,"f",FALSE)</f>
        <v>59329</v>
      </c>
      <c r="Y2871" s="1404">
        <f>_xll.qlCalendarAdvance(Calendar,X2871,NDays&amp;"D")</f>
        <v>59329</v>
      </c>
      <c r="Z2871" s="1403">
        <v>2.0394975296121751E-2</v>
      </c>
      <c r="AA2871" s="1411">
        <v>2.0309415464344616E-2</v>
      </c>
    </row>
    <row r="2872" spans="19:27" x14ac:dyDescent="0.2">
      <c r="S2872" s="399"/>
      <c r="T2872" s="1401"/>
      <c r="W2872" s="864" t="str">
        <f t="shared" si="54"/>
        <v>1w</v>
      </c>
      <c r="X2872" s="1405">
        <f>_xll.qlCalendarAdvance(Calendar,X2871,W2872,"f",FALSE)</f>
        <v>59336</v>
      </c>
      <c r="Y2872" s="1404">
        <f>_xll.qlCalendarAdvance(Calendar,X2872,NDays&amp;"D")</f>
        <v>59336</v>
      </c>
      <c r="Z2872" s="1403">
        <v>2.0400255396277839E-2</v>
      </c>
      <c r="AA2872" s="1411">
        <v>2.0314569321584486E-2</v>
      </c>
    </row>
    <row r="2873" spans="19:27" x14ac:dyDescent="0.2">
      <c r="S2873" s="399"/>
      <c r="T2873" s="1401"/>
      <c r="W2873" s="864" t="str">
        <f t="shared" si="54"/>
        <v>1w</v>
      </c>
      <c r="X2873" s="1405">
        <f>_xll.qlCalendarAdvance(Calendar,X2872,W2873,"f",FALSE)</f>
        <v>59343</v>
      </c>
      <c r="Y2873" s="1404">
        <f>_xll.qlCalendarAdvance(Calendar,X2873,NDays&amp;"D")</f>
        <v>59343</v>
      </c>
      <c r="Z2873" s="1403">
        <v>2.0405550893248692E-2</v>
      </c>
      <c r="AA2873" s="1411">
        <v>2.0319738490655048E-2</v>
      </c>
    </row>
    <row r="2874" spans="19:27" x14ac:dyDescent="0.2">
      <c r="S2874" s="399"/>
      <c r="T2874" s="1401"/>
      <c r="W2874" s="864" t="str">
        <f t="shared" si="54"/>
        <v>1w</v>
      </c>
      <c r="X2874" s="1405">
        <f>_xll.qlCalendarAdvance(Calendar,X2873,W2874,"f",FALSE)</f>
        <v>59350</v>
      </c>
      <c r="Y2874" s="1404">
        <f>_xll.qlCalendarAdvance(Calendar,X2874,NDays&amp;"D")</f>
        <v>59350</v>
      </c>
      <c r="Z2874" s="1403">
        <v>2.0410861787095096E-2</v>
      </c>
      <c r="AA2874" s="1411">
        <v>2.0324922971961534E-2</v>
      </c>
    </row>
    <row r="2875" spans="19:27" x14ac:dyDescent="0.2">
      <c r="S2875" s="399"/>
      <c r="T2875" s="1401"/>
      <c r="W2875" s="864" t="str">
        <f t="shared" si="54"/>
        <v>1w</v>
      </c>
      <c r="X2875" s="1405">
        <f>_xll.qlCalendarAdvance(Calendar,X2874,W2875,"f",FALSE)</f>
        <v>59357</v>
      </c>
      <c r="Y2875" s="1404">
        <f>_xll.qlCalendarAdvance(Calendar,X2875,NDays&amp;"D")</f>
        <v>59357</v>
      </c>
      <c r="Z2875" s="1403">
        <v>2.0416188077879593E-2</v>
      </c>
      <c r="AA2875" s="1411">
        <v>2.0330122765098713E-2</v>
      </c>
    </row>
    <row r="2876" spans="19:27" x14ac:dyDescent="0.2">
      <c r="S2876" s="399"/>
      <c r="T2876" s="1401"/>
      <c r="W2876" s="864" t="str">
        <f t="shared" si="54"/>
        <v>1w</v>
      </c>
      <c r="X2876" s="1405">
        <f>_xll.qlCalendarAdvance(Calendar,X2875,W2876,"f",FALSE)</f>
        <v>59364</v>
      </c>
      <c r="Y2876" s="1404">
        <f>_xll.qlCalendarAdvance(Calendar,X2876,NDays&amp;"D")</f>
        <v>59364</v>
      </c>
      <c r="Z2876" s="1403">
        <v>2.042152976565945E-2</v>
      </c>
      <c r="AA2876" s="1411">
        <v>2.033533787014763E-2</v>
      </c>
    </row>
    <row r="2877" spans="19:27" x14ac:dyDescent="0.2">
      <c r="S2877" s="399"/>
      <c r="T2877" s="1401"/>
      <c r="W2877" s="864" t="str">
        <f t="shared" si="54"/>
        <v>1w</v>
      </c>
      <c r="X2877" s="1405">
        <f>_xll.qlCalendarAdvance(Calendar,X2876,W2877,"f",FALSE)</f>
        <v>59371</v>
      </c>
      <c r="Y2877" s="1404">
        <f>_xll.qlCalendarAdvance(Calendar,X2877,NDays&amp;"D")</f>
        <v>59371</v>
      </c>
      <c r="Z2877" s="1403">
        <v>2.0426886850502497E-2</v>
      </c>
      <c r="AA2877" s="1411">
        <v>2.034056828743247E-2</v>
      </c>
    </row>
    <row r="2878" spans="19:27" x14ac:dyDescent="0.2">
      <c r="S2878" s="399"/>
      <c r="T2878" s="1401"/>
      <c r="W2878" s="864" t="str">
        <f t="shared" si="54"/>
        <v>1w</v>
      </c>
      <c r="X2878" s="1405">
        <f>_xll.qlCalendarAdvance(Calendar,X2877,W2878,"f",FALSE)</f>
        <v>59378</v>
      </c>
      <c r="Y2878" s="1404">
        <f>_xll.qlCalendarAdvance(Calendar,X2878,NDays&amp;"D")</f>
        <v>59378</v>
      </c>
      <c r="Z2878" s="1403">
        <v>2.0432259332468637E-2</v>
      </c>
      <c r="AA2878" s="1411">
        <v>2.0345814016548003E-2</v>
      </c>
    </row>
    <row r="2879" spans="19:27" x14ac:dyDescent="0.2">
      <c r="S2879" s="399"/>
      <c r="T2879" s="1401"/>
      <c r="W2879" s="864" t="str">
        <f t="shared" si="54"/>
        <v>1w</v>
      </c>
      <c r="X2879" s="1405">
        <f>_xll.qlCalendarAdvance(Calendar,X2878,W2879,"f",FALSE)</f>
        <v>59385</v>
      </c>
      <c r="Y2879" s="1404">
        <f>_xll.qlCalendarAdvance(Calendar,X2879,NDays&amp;"D")</f>
        <v>59385</v>
      </c>
      <c r="Z2879" s="1403">
        <v>2.0437647211617772E-2</v>
      </c>
      <c r="AA2879" s="1411">
        <v>2.035107505765632E-2</v>
      </c>
    </row>
    <row r="2880" spans="19:27" x14ac:dyDescent="0.2">
      <c r="S2880" s="399"/>
      <c r="T2880" s="1401"/>
      <c r="W2880" s="864" t="str">
        <f t="shared" si="54"/>
        <v>1w</v>
      </c>
      <c r="X2880" s="1405">
        <f>_xll.qlCalendarAdvance(Calendar,X2879,W2880,"f",FALSE)</f>
        <v>59392</v>
      </c>
      <c r="Y2880" s="1404">
        <f>_xll.qlCalendarAdvance(Calendar,X2880,NDays&amp;"D")</f>
        <v>59392</v>
      </c>
      <c r="Z2880" s="1403">
        <v>2.0443050488015098E-2</v>
      </c>
      <c r="AA2880" s="1411">
        <v>2.0356351410838469E-2</v>
      </c>
    </row>
    <row r="2881" spans="19:27" x14ac:dyDescent="0.2">
      <c r="S2881" s="399"/>
      <c r="T2881" s="1401"/>
      <c r="W2881" s="864" t="str">
        <f t="shared" si="54"/>
        <v>1w</v>
      </c>
      <c r="X2881" s="1405">
        <f>_xll.qlCalendarAdvance(Calendar,X2880,W2881,"f",FALSE)</f>
        <v>59399</v>
      </c>
      <c r="Y2881" s="1404">
        <f>_xll.qlCalendarAdvance(Calendar,X2881,NDays&amp;"D")</f>
        <v>59399</v>
      </c>
      <c r="Z2881" s="1403">
        <v>2.0448469161722271E-2</v>
      </c>
      <c r="AA2881" s="1411">
        <v>2.0361643076094449E-2</v>
      </c>
    </row>
    <row r="2882" spans="19:27" x14ac:dyDescent="0.2">
      <c r="S2882" s="399"/>
      <c r="T2882" s="1401"/>
      <c r="W2882" s="864" t="str">
        <f t="shared" si="54"/>
        <v>1w</v>
      </c>
      <c r="X2882" s="1405">
        <f>_xll.qlCalendarAdvance(Calendar,X2881,W2882,"f",FALSE)</f>
        <v>59406</v>
      </c>
      <c r="Y2882" s="1404">
        <f>_xll.qlCalendarAdvance(Calendar,X2882,NDays&amp;"D")</f>
        <v>59406</v>
      </c>
      <c r="Z2882" s="1403">
        <v>2.0453903232800965E-2</v>
      </c>
      <c r="AA2882" s="1411">
        <v>2.0366950053181121E-2</v>
      </c>
    </row>
    <row r="2883" spans="19:27" x14ac:dyDescent="0.2">
      <c r="S2883" s="399"/>
      <c r="T2883" s="1401"/>
      <c r="W2883" s="864" t="str">
        <f t="shared" si="54"/>
        <v>1w</v>
      </c>
      <c r="X2883" s="1405">
        <f>_xll.qlCalendarAdvance(Calendar,X2882,W2883,"f",FALSE)</f>
        <v>59413</v>
      </c>
      <c r="Y2883" s="1404">
        <f>_xll.qlCalendarAdvance(Calendar,X2883,NDays&amp;"D")</f>
        <v>59413</v>
      </c>
      <c r="Z2883" s="1403">
        <v>2.0459352701315485E-2</v>
      </c>
      <c r="AA2883" s="1411">
        <v>2.0372272342341624E-2</v>
      </c>
    </row>
    <row r="2884" spans="19:27" x14ac:dyDescent="0.2">
      <c r="S2884" s="399"/>
      <c r="T2884" s="1401"/>
      <c r="W2884" s="864" t="str">
        <f t="shared" si="54"/>
        <v>1w</v>
      </c>
      <c r="X2884" s="1405">
        <f>_xll.qlCalendarAdvance(Calendar,X2883,W2884,"f",FALSE)</f>
        <v>59420</v>
      </c>
      <c r="Y2884" s="1404">
        <f>_xll.qlCalendarAdvance(Calendar,X2884,NDays&amp;"D")</f>
        <v>59420</v>
      </c>
      <c r="Z2884" s="1403">
        <v>2.046385162020142E-2</v>
      </c>
      <c r="AA2884" s="1411">
        <v>2.0377609943657005E-2</v>
      </c>
    </row>
    <row r="2885" spans="19:27" x14ac:dyDescent="0.2">
      <c r="S2885" s="399"/>
      <c r="T2885" s="1401"/>
      <c r="W2885" s="864" t="str">
        <f t="shared" si="54"/>
        <v>1w</v>
      </c>
      <c r="X2885" s="1405">
        <f>_xll.qlCalendarAdvance(Calendar,X2884,W2885,"f",FALSE)</f>
        <v>59427</v>
      </c>
      <c r="Y2885" s="1404">
        <f>_xll.qlCalendarAdvance(Calendar,X2885,NDays&amp;"D")</f>
        <v>59427</v>
      </c>
      <c r="Z2885" s="1403">
        <v>2.0469330477501754E-2</v>
      </c>
      <c r="AA2885" s="1411">
        <v>2.0382962856884124E-2</v>
      </c>
    </row>
    <row r="2886" spans="19:27" x14ac:dyDescent="0.2">
      <c r="S2886" s="399"/>
      <c r="T2886" s="1401"/>
      <c r="W2886" s="864" t="str">
        <f t="shared" si="54"/>
        <v>1w</v>
      </c>
      <c r="X2886" s="1405">
        <f>_xll.qlCalendarAdvance(Calendar,X2885,W2886,"f",FALSE)</f>
        <v>59434</v>
      </c>
      <c r="Y2886" s="1404">
        <f>_xll.qlCalendarAdvance(Calendar,X2886,NDays&amp;"D")</f>
        <v>59434</v>
      </c>
      <c r="Z2886" s="1403">
        <v>2.0474824731481114E-2</v>
      </c>
      <c r="AA2886" s="1411">
        <v>2.0388331082104028E-2</v>
      </c>
    </row>
    <row r="2887" spans="19:27" x14ac:dyDescent="0.2">
      <c r="S2887" s="399"/>
      <c r="T2887" s="1401"/>
      <c r="W2887" s="864" t="str">
        <f t="shared" si="54"/>
        <v>1w</v>
      </c>
      <c r="X2887" s="1405">
        <f>_xll.qlCalendarAdvance(Calendar,X2886,W2887,"f",FALSE)</f>
        <v>59441</v>
      </c>
      <c r="Y2887" s="1404">
        <f>_xll.qlCalendarAdvance(Calendar,X2887,NDays&amp;"D")</f>
        <v>59441</v>
      </c>
      <c r="Z2887" s="1403">
        <v>2.0480334382200059E-2</v>
      </c>
      <c r="AA2887" s="1411">
        <v>2.0393714619154624E-2</v>
      </c>
    </row>
    <row r="2888" spans="19:27" x14ac:dyDescent="0.2">
      <c r="S2888" s="399"/>
      <c r="T2888" s="1401"/>
      <c r="W2888" s="864" t="str">
        <f t="shared" si="54"/>
        <v>1w</v>
      </c>
      <c r="X2888" s="1405">
        <f>_xll.qlCalendarAdvance(Calendar,X2887,W2888,"f",FALSE)</f>
        <v>59448</v>
      </c>
      <c r="Y2888" s="1404">
        <f>_xll.qlCalendarAdvance(Calendar,X2888,NDays&amp;"D")</f>
        <v>59448</v>
      </c>
      <c r="Z2888" s="1403">
        <v>2.0486831007634872E-2</v>
      </c>
      <c r="AA2888" s="1411">
        <v>2.0399113468441143E-2</v>
      </c>
    </row>
    <row r="2889" spans="19:27" x14ac:dyDescent="0.2">
      <c r="S2889" s="399"/>
      <c r="T2889" s="1401"/>
      <c r="W2889" s="864" t="str">
        <f t="shared" si="54"/>
        <v>1w</v>
      </c>
      <c r="X2889" s="1405">
        <f>_xll.qlCalendarAdvance(Calendar,X2888,W2889,"f",FALSE)</f>
        <v>59455</v>
      </c>
      <c r="Y2889" s="1404">
        <f>_xll.qlCalendarAdvance(Calendar,X2889,NDays&amp;"D")</f>
        <v>59455</v>
      </c>
      <c r="Z2889" s="1403">
        <v>2.0492372862095445E-2</v>
      </c>
      <c r="AA2889" s="1411">
        <v>2.0404527629639402E-2</v>
      </c>
    </row>
    <row r="2890" spans="19:27" x14ac:dyDescent="0.2">
      <c r="S2890" s="399"/>
      <c r="T2890" s="1401"/>
      <c r="W2890" s="864" t="str">
        <f t="shared" si="54"/>
        <v>1w</v>
      </c>
      <c r="X2890" s="1405">
        <f>_xll.qlCalendarAdvance(Calendar,X2889,W2890,"f",FALSE)</f>
        <v>59462</v>
      </c>
      <c r="Y2890" s="1404">
        <f>_xll.qlCalendarAdvance(Calendar,X2890,NDays&amp;"D")</f>
        <v>59462</v>
      </c>
      <c r="Z2890" s="1403">
        <v>2.0497930114433197E-2</v>
      </c>
      <c r="AA2890" s="1411">
        <v>2.0409957102830445E-2</v>
      </c>
    </row>
    <row r="2891" spans="19:27" x14ac:dyDescent="0.2">
      <c r="S2891" s="399"/>
      <c r="T2891" s="1401"/>
      <c r="W2891" s="864" t="str">
        <f t="shared" si="54"/>
        <v>1w</v>
      </c>
      <c r="X2891" s="1405">
        <f>_xll.qlCalendarAdvance(Calendar,X2890,W2891,"f",FALSE)</f>
        <v>59469</v>
      </c>
      <c r="Y2891" s="1404">
        <f>_xll.qlCalendarAdvance(Calendar,X2891,NDays&amp;"D")</f>
        <v>59469</v>
      </c>
      <c r="Z2891" s="1403">
        <v>2.050350276471772E-2</v>
      </c>
      <c r="AA2891" s="1411">
        <v>2.0415401888095319E-2</v>
      </c>
    </row>
    <row r="2892" spans="19:27" x14ac:dyDescent="0.2">
      <c r="S2892" s="399"/>
      <c r="T2892" s="1401"/>
      <c r="W2892" s="864" t="str">
        <f t="shared" si="54"/>
        <v>1w</v>
      </c>
      <c r="X2892" s="1405">
        <f>_xll.qlCalendarAdvance(Calendar,X2891,W2892,"f",FALSE)</f>
        <v>59476</v>
      </c>
      <c r="Y2892" s="1404">
        <f>_xll.qlCalendarAdvance(Calendar,X2892,NDays&amp;"D")</f>
        <v>59476</v>
      </c>
      <c r="Z2892" s="1403">
        <v>2.0509090813012439E-2</v>
      </c>
      <c r="AA2892" s="1411">
        <v>2.0420861985352978E-2</v>
      </c>
    </row>
    <row r="2893" spans="19:27" x14ac:dyDescent="0.2">
      <c r="S2893" s="399"/>
      <c r="T2893" s="1401"/>
      <c r="W2893" s="864" t="str">
        <f t="shared" si="54"/>
        <v>1w</v>
      </c>
      <c r="X2893" s="1405">
        <f>_xll.qlCalendarAdvance(Calendar,X2892,W2893,"f",FALSE)</f>
        <v>59483</v>
      </c>
      <c r="Y2893" s="1404">
        <f>_xll.qlCalendarAdvance(Calendar,X2893,NDays&amp;"D")</f>
        <v>59483</v>
      </c>
      <c r="Z2893" s="1403">
        <v>2.0514694259381665E-2</v>
      </c>
      <c r="AA2893" s="1411">
        <v>2.0426337394684468E-2</v>
      </c>
    </row>
    <row r="2894" spans="19:27" x14ac:dyDescent="0.2">
      <c r="S2894" s="399"/>
      <c r="T2894" s="1401"/>
      <c r="W2894" s="864" t="str">
        <f t="shared" si="54"/>
        <v>1w</v>
      </c>
      <c r="X2894" s="1405">
        <f>_xll.qlCalendarAdvance(Calendar,X2893,W2894,"f",FALSE)</f>
        <v>59490</v>
      </c>
      <c r="Y2894" s="1404">
        <f>_xll.qlCalendarAdvance(Calendar,X2894,NDays&amp;"D")</f>
        <v>59490</v>
      </c>
      <c r="Z2894" s="1403">
        <v>2.0520313103888823E-2</v>
      </c>
      <c r="AA2894" s="1411">
        <v>2.0431828115927697E-2</v>
      </c>
    </row>
    <row r="2895" spans="19:27" x14ac:dyDescent="0.2">
      <c r="S2895" s="399"/>
      <c r="T2895" s="1401"/>
      <c r="W2895" s="864" t="str">
        <f t="shared" si="54"/>
        <v>1w</v>
      </c>
      <c r="X2895" s="1405">
        <f>_xll.qlCalendarAdvance(Calendar,X2894,W2895,"f",FALSE)</f>
        <v>59497</v>
      </c>
      <c r="Y2895" s="1404">
        <f>_xll.qlCalendarAdvance(Calendar,X2895,NDays&amp;"D")</f>
        <v>59497</v>
      </c>
      <c r="Z2895" s="1403">
        <v>2.052594734660175E-2</v>
      </c>
      <c r="AA2895" s="1411">
        <v>2.0437334149163711E-2</v>
      </c>
    </row>
    <row r="2896" spans="19:27" x14ac:dyDescent="0.2">
      <c r="S2896" s="399"/>
      <c r="T2896" s="1401"/>
      <c r="W2896" s="864" t="str">
        <f t="shared" si="54"/>
        <v>1w</v>
      </c>
      <c r="X2896" s="1405">
        <f>_xll.qlCalendarAdvance(Calendar,X2895,W2896,"f",FALSE)</f>
        <v>59504</v>
      </c>
      <c r="Y2896" s="1404">
        <f>_xll.qlCalendarAdvance(Calendar,X2896,NDays&amp;"D")</f>
        <v>59504</v>
      </c>
      <c r="Z2896" s="1403">
        <v>2.0530614102453184E-2</v>
      </c>
      <c r="AA2896" s="1411">
        <v>2.0442855494473555E-2</v>
      </c>
    </row>
    <row r="2897" spans="19:27" x14ac:dyDescent="0.2">
      <c r="S2897" s="399"/>
      <c r="T2897" s="1401"/>
      <c r="W2897" s="864" t="str">
        <f t="shared" si="54"/>
        <v>1w</v>
      </c>
      <c r="X2897" s="1405">
        <f>_xll.qlCalendarAdvance(Calendar,X2896,W2897,"f",FALSE)</f>
        <v>59511</v>
      </c>
      <c r="Y2897" s="1404">
        <f>_xll.qlCalendarAdvance(Calendar,X2897,NDays&amp;"D")</f>
        <v>59511</v>
      </c>
      <c r="Z2897" s="1403">
        <v>2.0535293593300554E-2</v>
      </c>
      <c r="AA2897" s="1411">
        <v>2.0448392151776185E-2</v>
      </c>
    </row>
    <row r="2898" spans="19:27" x14ac:dyDescent="0.2">
      <c r="S2898" s="399"/>
      <c r="T2898" s="1401"/>
      <c r="W2898" s="864" t="str">
        <f t="shared" si="54"/>
        <v>1w</v>
      </c>
      <c r="X2898" s="1405">
        <f>_xll.qlCalendarAdvance(Calendar,X2897,W2898,"f",FALSE)</f>
        <v>59518</v>
      </c>
      <c r="Y2898" s="1404">
        <f>_xll.qlCalendarAdvance(Calendar,X2898,NDays&amp;"D")</f>
        <v>59518</v>
      </c>
      <c r="Z2898" s="1403">
        <v>2.0540971193870352E-2</v>
      </c>
      <c r="AA2898" s="1411">
        <v>2.0453944121233691E-2</v>
      </c>
    </row>
    <row r="2899" spans="19:27" x14ac:dyDescent="0.2">
      <c r="S2899" s="399"/>
      <c r="T2899" s="1401"/>
      <c r="W2899" s="864" t="str">
        <f t="shared" si="54"/>
        <v>1w</v>
      </c>
      <c r="X2899" s="1405">
        <f>_xll.qlCalendarAdvance(Calendar,X2898,W2899,"f",FALSE)</f>
        <v>59525</v>
      </c>
      <c r="Y2899" s="1404">
        <f>_xll.qlCalendarAdvance(Calendar,X2899,NDays&amp;"D")</f>
        <v>59525</v>
      </c>
      <c r="Z2899" s="1403">
        <v>2.0546664190990323E-2</v>
      </c>
      <c r="AA2899" s="1411">
        <v>2.0459511402602937E-2</v>
      </c>
    </row>
    <row r="2900" spans="19:27" x14ac:dyDescent="0.2">
      <c r="S2900" s="399"/>
      <c r="T2900" s="1401"/>
      <c r="W2900" s="864" t="str">
        <f t="shared" si="54"/>
        <v>1w</v>
      </c>
      <c r="X2900" s="1405">
        <f>_xll.qlCalendarAdvance(Calendar,X2899,W2900,"f",FALSE)</f>
        <v>59532</v>
      </c>
      <c r="Y2900" s="1404">
        <f>_xll.qlCalendarAdvance(Calendar,X2900,NDays&amp;"D")</f>
        <v>59532</v>
      </c>
      <c r="Z2900" s="1403">
        <v>2.0552372584727099E-2</v>
      </c>
      <c r="AA2900" s="1411">
        <v>2.0465093995964967E-2</v>
      </c>
    </row>
    <row r="2901" spans="19:27" x14ac:dyDescent="0.2">
      <c r="S2901" s="399"/>
      <c r="T2901" s="1401"/>
      <c r="W2901" s="864" t="str">
        <f t="shared" si="54"/>
        <v>1w</v>
      </c>
      <c r="X2901" s="1405">
        <f>_xll.qlCalendarAdvance(Calendar,X2900,W2901,"f",FALSE)</f>
        <v>59539</v>
      </c>
      <c r="Y2901" s="1404">
        <f>_xll.qlCalendarAdvance(Calendar,X2901,NDays&amp;"D")</f>
        <v>59539</v>
      </c>
      <c r="Z2901" s="1403">
        <v>2.055809637514552E-2</v>
      </c>
      <c r="AA2901" s="1411">
        <v>2.0470691901238736E-2</v>
      </c>
    </row>
    <row r="2902" spans="19:27" x14ac:dyDescent="0.2">
      <c r="S2902" s="399"/>
      <c r="T2902" s="1401"/>
      <c r="W2902" s="864" t="str">
        <f t="shared" si="54"/>
        <v>1w</v>
      </c>
      <c r="X2902" s="1405">
        <f>_xll.qlCalendarAdvance(Calendar,X2901,W2902,"f",FALSE)</f>
        <v>59546</v>
      </c>
      <c r="Y2902" s="1404">
        <f>_xll.qlCalendarAdvance(Calendar,X2902,NDays&amp;"D")</f>
        <v>59546</v>
      </c>
      <c r="Z2902" s="1403">
        <v>2.0563835562309528E-2</v>
      </c>
      <c r="AA2902" s="1411">
        <v>2.0476305118748428E-2</v>
      </c>
    </row>
    <row r="2903" spans="19:27" x14ac:dyDescent="0.2">
      <c r="S2903" s="399"/>
      <c r="T2903" s="1401"/>
      <c r="W2903" s="864" t="str">
        <f t="shared" si="54"/>
        <v>1w</v>
      </c>
      <c r="X2903" s="1405">
        <f>_xll.qlCalendarAdvance(Calendar,X2902,W2903,"f",FALSE)</f>
        <v>59553</v>
      </c>
      <c r="Y2903" s="1404">
        <f>_xll.qlCalendarAdvance(Calendar,X2903,NDays&amp;"D")</f>
        <v>59553</v>
      </c>
      <c r="Z2903" s="1403">
        <v>2.0569590146284851E-2</v>
      </c>
      <c r="AA2903" s="1411">
        <v>2.0481933648088813E-2</v>
      </c>
    </row>
    <row r="2904" spans="19:27" x14ac:dyDescent="0.2">
      <c r="S2904" s="399"/>
      <c r="T2904" s="1401"/>
      <c r="W2904" s="864" t="str">
        <f t="shared" si="54"/>
        <v>1w</v>
      </c>
      <c r="X2904" s="1405">
        <f>_xll.qlCalendarAdvance(Calendar,X2903,W2904,"f",FALSE)</f>
        <v>59560</v>
      </c>
      <c r="Y2904" s="1404">
        <f>_xll.qlCalendarAdvance(Calendar,X2904,NDays&amp;"D")</f>
        <v>59560</v>
      </c>
      <c r="Z2904" s="1403">
        <v>2.0575360127136334E-2</v>
      </c>
      <c r="AA2904" s="1411">
        <v>2.0487577489584075E-2</v>
      </c>
    </row>
    <row r="2905" spans="19:27" x14ac:dyDescent="0.2">
      <c r="S2905" s="399"/>
      <c r="T2905" s="1401"/>
      <c r="W2905" s="864" t="str">
        <f t="shared" si="54"/>
        <v>1w</v>
      </c>
      <c r="X2905" s="1405">
        <f>_xll.qlCalendarAdvance(Calendar,X2904,W2905,"f",FALSE)</f>
        <v>59567</v>
      </c>
      <c r="Y2905" s="1404">
        <f>_xll.qlCalendarAdvance(Calendar,X2905,NDays&amp;"D")</f>
        <v>59567</v>
      </c>
      <c r="Z2905" s="1403">
        <v>2.0580150172604308E-2</v>
      </c>
      <c r="AA2905" s="1411">
        <v>2.0493236642991075E-2</v>
      </c>
    </row>
    <row r="2906" spans="19:27" x14ac:dyDescent="0.2">
      <c r="S2906" s="399"/>
      <c r="T2906" s="1401"/>
      <c r="W2906" s="864" t="str">
        <f t="shared" ref="W2906:W2969" si="55">W2905</f>
        <v>1w</v>
      </c>
      <c r="X2906" s="1405">
        <f>_xll.qlCalendarAdvance(Calendar,X2905,W2906,"f",FALSE)</f>
        <v>59574</v>
      </c>
      <c r="Y2906" s="1404">
        <f>_xll.qlCalendarAdvance(Calendar,X2906,NDays&amp;"D")</f>
        <v>59574</v>
      </c>
      <c r="Z2906" s="1403">
        <v>2.0586946279730716E-2</v>
      </c>
      <c r="AA2906" s="1411">
        <v>2.0498911108633999E-2</v>
      </c>
    </row>
    <row r="2907" spans="19:27" x14ac:dyDescent="0.2">
      <c r="S2907" s="399"/>
      <c r="T2907" s="1401"/>
      <c r="W2907" s="864" t="str">
        <f t="shared" si="55"/>
        <v>1w</v>
      </c>
      <c r="X2907" s="1405">
        <f>_xll.qlCalendarAdvance(Calendar,X2906,W2907,"f",FALSE)</f>
        <v>59581</v>
      </c>
      <c r="Y2907" s="1404">
        <f>_xll.qlCalendarAdvance(Calendar,X2907,NDays&amp;"D")</f>
        <v>59581</v>
      </c>
      <c r="Z2907" s="1403">
        <v>2.0591764266278942E-2</v>
      </c>
      <c r="AA2907" s="1411">
        <v>2.0504600886026569E-2</v>
      </c>
    </row>
    <row r="2908" spans="19:27" x14ac:dyDescent="0.2">
      <c r="S2908" s="399"/>
      <c r="T2908" s="1401"/>
      <c r="W2908" s="864" t="str">
        <f t="shared" si="55"/>
        <v>1w</v>
      </c>
      <c r="X2908" s="1405">
        <f>_xll.qlCalendarAdvance(Calendar,X2907,W2908,"f",FALSE)</f>
        <v>59588</v>
      </c>
      <c r="Y2908" s="1404">
        <f>_xll.qlCalendarAdvance(Calendar,X2908,NDays&amp;"D")</f>
        <v>59588</v>
      </c>
      <c r="Z2908" s="1403">
        <v>2.0597594407344582E-2</v>
      </c>
      <c r="AA2908" s="1411">
        <v>2.0510305975492971E-2</v>
      </c>
    </row>
    <row r="2909" spans="19:27" x14ac:dyDescent="0.2">
      <c r="S2909" s="399"/>
      <c r="T2909" s="1401"/>
      <c r="W2909" s="864" t="str">
        <f t="shared" si="55"/>
        <v>1w</v>
      </c>
      <c r="X2909" s="1405">
        <f>_xll.qlCalendarAdvance(Calendar,X2908,W2909,"f",FALSE)</f>
        <v>59595</v>
      </c>
      <c r="Y2909" s="1404">
        <f>_xll.qlCalendarAdvance(Calendar,X2909,NDays&amp;"D")</f>
        <v>59595</v>
      </c>
      <c r="Z2909" s="1403">
        <v>2.060644359290122E-2</v>
      </c>
      <c r="AA2909" s="1411">
        <v>2.0516026377033203E-2</v>
      </c>
    </row>
    <row r="2910" spans="19:27" x14ac:dyDescent="0.2">
      <c r="S2910" s="399"/>
      <c r="T2910" s="1401"/>
      <c r="W2910" s="864" t="str">
        <f t="shared" si="55"/>
        <v>1w</v>
      </c>
      <c r="X2910" s="1405">
        <f>_xll.qlCalendarAdvance(Calendar,X2909,W2910,"f",FALSE)</f>
        <v>59602</v>
      </c>
      <c r="Y2910" s="1404">
        <f>_xll.qlCalendarAdvance(Calendar,X2910,NDays&amp;"D")</f>
        <v>59602</v>
      </c>
      <c r="Z2910" s="1403">
        <v>2.0612308816609696E-2</v>
      </c>
      <c r="AA2910" s="1411">
        <v>2.0521762090647266E-2</v>
      </c>
    </row>
    <row r="2911" spans="19:27" x14ac:dyDescent="0.2">
      <c r="S2911" s="399"/>
      <c r="T2911" s="1401"/>
      <c r="W2911" s="864" t="str">
        <f t="shared" si="55"/>
        <v>1w</v>
      </c>
      <c r="X2911" s="1405">
        <f>_xll.qlCalendarAdvance(Calendar,X2910,W2911,"f",FALSE)</f>
        <v>59609</v>
      </c>
      <c r="Y2911" s="1404">
        <f>_xll.qlCalendarAdvance(Calendar,X2911,NDays&amp;"D")</f>
        <v>59609</v>
      </c>
      <c r="Z2911" s="1403">
        <v>2.061818943958723E-2</v>
      </c>
      <c r="AA2911" s="1411">
        <v>2.0527513116335161E-2</v>
      </c>
    </row>
    <row r="2912" spans="19:27" x14ac:dyDescent="0.2">
      <c r="S2912" s="399"/>
      <c r="T2912" s="1401"/>
      <c r="W2912" s="864" t="str">
        <f t="shared" si="55"/>
        <v>1w</v>
      </c>
      <c r="X2912" s="1405">
        <f>_xll.qlCalendarAdvance(Calendar,X2911,W2912,"f",FALSE)</f>
        <v>59616</v>
      </c>
      <c r="Y2912" s="1404">
        <f>_xll.qlCalendarAdvance(Calendar,X2912,NDays&amp;"D")</f>
        <v>59616</v>
      </c>
      <c r="Z2912" s="1403">
        <v>2.0624085461902534E-2</v>
      </c>
      <c r="AA2912" s="1411">
        <v>2.0533279453934794E-2</v>
      </c>
    </row>
    <row r="2913" spans="19:27" x14ac:dyDescent="0.2">
      <c r="S2913" s="399"/>
      <c r="T2913" s="1401"/>
      <c r="W2913" s="864" t="str">
        <f t="shared" si="55"/>
        <v>1w</v>
      </c>
      <c r="X2913" s="1405">
        <f>_xll.qlCalendarAdvance(Calendar,X2912,W2913,"f",FALSE)</f>
        <v>59623</v>
      </c>
      <c r="Y2913" s="1404">
        <f>_xll.qlCalendarAdvance(Calendar,X2913,NDays&amp;"D")</f>
        <v>59623</v>
      </c>
      <c r="Z2913" s="1403">
        <v>2.0629996883623443E-2</v>
      </c>
      <c r="AA2913" s="1411">
        <v>2.0539061103689304E-2</v>
      </c>
    </row>
    <row r="2914" spans="19:27" x14ac:dyDescent="0.2">
      <c r="S2914" s="399"/>
      <c r="T2914" s="1401"/>
      <c r="W2914" s="864" t="str">
        <f t="shared" si="55"/>
        <v>1w</v>
      </c>
      <c r="X2914" s="1405">
        <f>_xll.qlCalendarAdvance(Calendar,X2913,W2914,"f",FALSE)</f>
        <v>59630</v>
      </c>
      <c r="Y2914" s="1404">
        <f>_xll.qlCalendarAdvance(Calendar,X2914,NDays&amp;"D")</f>
        <v>59630</v>
      </c>
      <c r="Z2914" s="1403">
        <v>2.0634915154219727E-2</v>
      </c>
      <c r="AA2914" s="1411">
        <v>2.0544858065274507E-2</v>
      </c>
    </row>
    <row r="2915" spans="19:27" x14ac:dyDescent="0.2">
      <c r="S2915" s="399"/>
      <c r="T2915" s="1401"/>
      <c r="W2915" s="864" t="str">
        <f t="shared" si="55"/>
        <v>1w</v>
      </c>
      <c r="X2915" s="1405">
        <f>_xll.qlCalendarAdvance(Calendar,X2914,W2915,"f",FALSE)</f>
        <v>59637</v>
      </c>
      <c r="Y2915" s="1404">
        <f>_xll.qlCalendarAdvance(Calendar,X2915,NDays&amp;"D")</f>
        <v>59637</v>
      </c>
      <c r="Z2915" s="1403">
        <v>2.0640855939930994E-2</v>
      </c>
      <c r="AA2915" s="1411">
        <v>2.0550670338852495E-2</v>
      </c>
    </row>
    <row r="2916" spans="19:27" x14ac:dyDescent="0.2">
      <c r="S2916" s="399"/>
      <c r="T2916" s="1401"/>
      <c r="W2916" s="864" t="str">
        <f t="shared" si="55"/>
        <v>1w</v>
      </c>
      <c r="X2916" s="1405">
        <f>_xll.qlCalendarAdvance(Calendar,X2915,W2916,"f",FALSE)</f>
        <v>59644</v>
      </c>
      <c r="Y2916" s="1404">
        <f>_xll.qlCalendarAdvance(Calendar,X2916,NDays&amp;"D")</f>
        <v>59644</v>
      </c>
      <c r="Z2916" s="1403">
        <v>2.0646812124285988E-2</v>
      </c>
      <c r="AA2916" s="1411">
        <v>2.055649792458536E-2</v>
      </c>
    </row>
    <row r="2917" spans="19:27" x14ac:dyDescent="0.2">
      <c r="S2917" s="399"/>
      <c r="T2917" s="1401"/>
      <c r="W2917" s="864" t="str">
        <f t="shared" si="55"/>
        <v>1w</v>
      </c>
      <c r="X2917" s="1405">
        <f>_xll.qlCalendarAdvance(Calendar,X2916,W2917,"f",FALSE)</f>
        <v>59651</v>
      </c>
      <c r="Y2917" s="1404">
        <f>_xll.qlCalendarAdvance(Calendar,X2917,NDays&amp;"D")</f>
        <v>59651</v>
      </c>
      <c r="Z2917" s="1403">
        <v>2.0652783707350617E-2</v>
      </c>
      <c r="AA2917" s="1411">
        <v>2.0562340822473102E-2</v>
      </c>
    </row>
    <row r="2918" spans="19:27" x14ac:dyDescent="0.2">
      <c r="S2918" s="399"/>
      <c r="T2918" s="1401"/>
      <c r="W2918" s="864" t="str">
        <f t="shared" si="55"/>
        <v>1w</v>
      </c>
      <c r="X2918" s="1405">
        <f>_xll.qlCalendarAdvance(Calendar,X2917,W2918,"f",FALSE)</f>
        <v>59658</v>
      </c>
      <c r="Y2918" s="1404">
        <f>_xll.qlCalendarAdvance(Calendar,X2918,NDays&amp;"D")</f>
        <v>59658</v>
      </c>
      <c r="Z2918" s="1403">
        <v>2.065978498572316E-2</v>
      </c>
      <c r="AA2918" s="1411">
        <v>2.0568199032353629E-2</v>
      </c>
    </row>
    <row r="2919" spans="19:27" x14ac:dyDescent="0.2">
      <c r="S2919" s="399"/>
      <c r="T2919" s="1401"/>
      <c r="W2919" s="864" t="str">
        <f t="shared" si="55"/>
        <v>1w</v>
      </c>
      <c r="X2919" s="1405">
        <f>_xll.qlCalendarAdvance(Calendar,X2918,W2919,"f",FALSE)</f>
        <v>59665</v>
      </c>
      <c r="Y2919" s="1404">
        <f>_xll.qlCalendarAdvance(Calendar,X2919,NDays&amp;"D")</f>
        <v>59665</v>
      </c>
      <c r="Z2919" s="1403">
        <v>2.0665788805325068E-2</v>
      </c>
      <c r="AA2919" s="1411">
        <v>2.0574072553983802E-2</v>
      </c>
    </row>
    <row r="2920" spans="19:27" x14ac:dyDescent="0.2">
      <c r="S2920" s="399"/>
      <c r="T2920" s="1401"/>
      <c r="W2920" s="864" t="str">
        <f t="shared" si="55"/>
        <v>1w</v>
      </c>
      <c r="X2920" s="1405">
        <f>_xll.qlCalendarAdvance(Calendar,X2919,W2920,"f",FALSE)</f>
        <v>59672</v>
      </c>
      <c r="Y2920" s="1404">
        <f>_xll.qlCalendarAdvance(Calendar,X2920,NDays&amp;"D")</f>
        <v>59672</v>
      </c>
      <c r="Z2920" s="1403">
        <v>2.0671808024815334E-2</v>
      </c>
      <c r="AA2920" s="1411">
        <v>2.0579961387849899E-2</v>
      </c>
    </row>
    <row r="2921" spans="19:27" x14ac:dyDescent="0.2">
      <c r="S2921" s="399"/>
      <c r="T2921" s="1401"/>
      <c r="W2921" s="864" t="str">
        <f t="shared" si="55"/>
        <v>1w</v>
      </c>
      <c r="X2921" s="1405">
        <f>_xll.qlCalendarAdvance(Calendar,X2920,W2921,"f",FALSE)</f>
        <v>59679</v>
      </c>
      <c r="Y2921" s="1404">
        <f>_xll.qlCalendarAdvance(Calendar,X2921,NDays&amp;"D")</f>
        <v>59679</v>
      </c>
      <c r="Z2921" s="1403">
        <v>2.0677842644263551E-2</v>
      </c>
      <c r="AA2921" s="1411">
        <v>2.0585865533789827E-2</v>
      </c>
    </row>
    <row r="2922" spans="19:27" x14ac:dyDescent="0.2">
      <c r="S2922" s="399"/>
      <c r="T2922" s="1401"/>
      <c r="W2922" s="864" t="str">
        <f t="shared" si="55"/>
        <v>1w</v>
      </c>
      <c r="X2922" s="1405">
        <f>_xll.qlCalendarAdvance(Calendar,X2921,W2922,"f",FALSE)</f>
        <v>59686</v>
      </c>
      <c r="Y2922" s="1404">
        <f>_xll.qlCalendarAdvance(Calendar,X2922,NDays&amp;"D")</f>
        <v>59686</v>
      </c>
      <c r="Z2922" s="1403">
        <v>2.0683892663741956E-2</v>
      </c>
      <c r="AA2922" s="1411">
        <v>2.0591784991641493E-2</v>
      </c>
    </row>
    <row r="2923" spans="19:27" x14ac:dyDescent="0.2">
      <c r="S2923" s="399"/>
      <c r="T2923" s="1401"/>
      <c r="W2923" s="864" t="str">
        <f t="shared" si="55"/>
        <v>1w</v>
      </c>
      <c r="X2923" s="1405">
        <f>_xll.qlCalendarAdvance(Calendar,X2922,W2923,"f",FALSE)</f>
        <v>59693</v>
      </c>
      <c r="Y2923" s="1404">
        <f>_xll.qlCalendarAdvance(Calendar,X2923,NDays&amp;"D")</f>
        <v>59693</v>
      </c>
      <c r="Z2923" s="1403">
        <v>2.0689958083319263E-2</v>
      </c>
      <c r="AA2923" s="1411">
        <v>2.0597719761648037E-2</v>
      </c>
    </row>
    <row r="2924" spans="19:27" x14ac:dyDescent="0.2">
      <c r="S2924" s="399"/>
      <c r="T2924" s="1401"/>
      <c r="W2924" s="864" t="str">
        <f t="shared" si="55"/>
        <v>1w</v>
      </c>
      <c r="X2924" s="1405">
        <f>_xll.qlCalendarAdvance(Calendar,X2923,W2924,"f",FALSE)</f>
        <v>59700</v>
      </c>
      <c r="Y2924" s="1404">
        <f>_xll.qlCalendarAdvance(Calendar,X2924,NDays&amp;"D")</f>
        <v>59700</v>
      </c>
      <c r="Z2924" s="1403">
        <v>2.0696038903063305E-2</v>
      </c>
      <c r="AA2924" s="1411">
        <v>2.0603669843647365E-2</v>
      </c>
    </row>
    <row r="2925" spans="19:27" x14ac:dyDescent="0.2">
      <c r="S2925" s="399"/>
      <c r="T2925" s="1401"/>
      <c r="W2925" s="864" t="str">
        <f t="shared" si="55"/>
        <v>1w</v>
      </c>
      <c r="X2925" s="1405">
        <f>_xll.qlCalendarAdvance(Calendar,X2924,W2925,"f",FALSE)</f>
        <v>59707</v>
      </c>
      <c r="Y2925" s="1404">
        <f>_xll.qlCalendarAdvance(Calendar,X2925,NDays&amp;"D")</f>
        <v>59707</v>
      </c>
      <c r="Z2925" s="1403">
        <v>2.0702135123048079E-2</v>
      </c>
      <c r="AA2925" s="1411">
        <v>2.0609635237720525E-2</v>
      </c>
    </row>
    <row r="2926" spans="19:27" x14ac:dyDescent="0.2">
      <c r="S2926" s="399"/>
      <c r="T2926" s="1401"/>
      <c r="W2926" s="864" t="str">
        <f t="shared" si="55"/>
        <v>1w</v>
      </c>
      <c r="X2926" s="1405">
        <f>_xll.qlCalendarAdvance(Calendar,X2925,W2926,"f",FALSE)</f>
        <v>59714</v>
      </c>
      <c r="Y2926" s="1404">
        <f>_xll.qlCalendarAdvance(Calendar,X2926,NDays&amp;"D")</f>
        <v>59714</v>
      </c>
      <c r="Z2926" s="1403">
        <v>2.0708246743342297E-2</v>
      </c>
      <c r="AA2926" s="1411">
        <v>2.0615615943705423E-2</v>
      </c>
    </row>
    <row r="2927" spans="19:27" x14ac:dyDescent="0.2">
      <c r="S2927" s="399"/>
      <c r="T2927" s="1401"/>
      <c r="W2927" s="864" t="str">
        <f t="shared" si="55"/>
        <v>1w</v>
      </c>
      <c r="X2927" s="1405">
        <f>_xll.qlCalendarAdvance(Calendar,X2926,W2927,"f",FALSE)</f>
        <v>59721</v>
      </c>
      <c r="Y2927" s="1404">
        <f>_xll.qlCalendarAdvance(Calendar,X2927,NDays&amp;"D")</f>
        <v>59721</v>
      </c>
      <c r="Z2927" s="1403">
        <v>2.0714373764017316E-2</v>
      </c>
      <c r="AA2927" s="1411">
        <v>2.0621611961845199E-2</v>
      </c>
    </row>
    <row r="2928" spans="19:27" x14ac:dyDescent="0.2">
      <c r="S2928" s="399"/>
      <c r="T2928" s="1401"/>
      <c r="W2928" s="864" t="str">
        <f t="shared" si="55"/>
        <v>1w</v>
      </c>
      <c r="X2928" s="1405">
        <f>_xll.qlCalendarAdvance(Calendar,X2927,W2928,"f",FALSE)</f>
        <v>59728</v>
      </c>
      <c r="Y2928" s="1404">
        <f>_xll.qlCalendarAdvance(Calendar,X2928,NDays&amp;"D")</f>
        <v>59728</v>
      </c>
      <c r="Z2928" s="1403">
        <v>2.0720516185143614E-2</v>
      </c>
      <c r="AA2928" s="1411">
        <v>2.0627623291977759E-2</v>
      </c>
    </row>
    <row r="2929" spans="19:27" x14ac:dyDescent="0.2">
      <c r="S2929" s="399"/>
      <c r="T2929" s="1401"/>
      <c r="W2929" s="864" t="str">
        <f t="shared" si="55"/>
        <v>1w</v>
      </c>
      <c r="X2929" s="1405">
        <f>_xll.qlCalendarAdvance(Calendar,X2928,W2929,"f",FALSE)</f>
        <v>59735</v>
      </c>
      <c r="Y2929" s="1404">
        <f>_xll.qlCalendarAdvance(Calendar,X2929,NDays&amp;"D")</f>
        <v>59735</v>
      </c>
      <c r="Z2929" s="1403">
        <v>2.0726674006793424E-2</v>
      </c>
      <c r="AA2929" s="1411">
        <v>2.0633649934022058E-2</v>
      </c>
    </row>
    <row r="2930" spans="19:27" x14ac:dyDescent="0.2">
      <c r="S2930" s="399"/>
      <c r="T2930" s="1401"/>
      <c r="W2930" s="864" t="str">
        <f t="shared" si="55"/>
        <v>1w</v>
      </c>
      <c r="X2930" s="1405">
        <f>_xll.qlCalendarAdvance(Calendar,X2929,W2930,"f",FALSE)</f>
        <v>59742</v>
      </c>
      <c r="Y2930" s="1404">
        <f>_xll.qlCalendarAdvance(Calendar,X2930,NDays&amp;"D")</f>
        <v>59742</v>
      </c>
      <c r="Z2930" s="1403">
        <v>2.0732847229036344E-2</v>
      </c>
      <c r="AA2930" s="1411">
        <v>2.0639691888221234E-2</v>
      </c>
    </row>
    <row r="2931" spans="19:27" x14ac:dyDescent="0.2">
      <c r="S2931" s="399"/>
      <c r="T2931" s="1401"/>
      <c r="W2931" s="864" t="str">
        <f t="shared" si="55"/>
        <v>1w</v>
      </c>
      <c r="X2931" s="1405">
        <f>_xll.qlCalendarAdvance(Calendar,X2930,W2931,"f",FALSE)</f>
        <v>59749</v>
      </c>
      <c r="Y2931" s="1404">
        <f>_xll.qlCalendarAdvance(Calendar,X2931,NDays&amp;"D")</f>
        <v>59749</v>
      </c>
      <c r="Z2931" s="1403">
        <v>2.0739035851945486E-2</v>
      </c>
      <c r="AA2931" s="1411">
        <v>2.0645749154575288E-2</v>
      </c>
    </row>
    <row r="2932" spans="19:27" x14ac:dyDescent="0.2">
      <c r="S2932" s="399"/>
      <c r="T2932" s="1401"/>
      <c r="W2932" s="864" t="str">
        <f t="shared" si="55"/>
        <v>1w</v>
      </c>
      <c r="X2932" s="1405">
        <f>_xll.qlCalendarAdvance(Calendar,X2931,W2932,"f",FALSE)</f>
        <v>59756</v>
      </c>
      <c r="Y2932" s="1404">
        <f>_xll.qlCalendarAdvance(Calendar,X2932,NDays&amp;"D")</f>
        <v>59756</v>
      </c>
      <c r="Z2932" s="1403">
        <v>2.0745239875592212E-2</v>
      </c>
      <c r="AA2932" s="1411">
        <v>2.0651821732922127E-2</v>
      </c>
    </row>
    <row r="2933" spans="19:27" x14ac:dyDescent="0.2">
      <c r="S2933" s="399"/>
      <c r="T2933" s="1401"/>
      <c r="W2933" s="864" t="str">
        <f t="shared" si="55"/>
        <v>1w</v>
      </c>
      <c r="X2933" s="1405">
        <f>_xll.qlCalendarAdvance(Calendar,X2932,W2933,"f",FALSE)</f>
        <v>59763</v>
      </c>
      <c r="Y2933" s="1404">
        <f>_xll.qlCalendarAdvance(Calendar,X2933,NDays&amp;"D")</f>
        <v>59763</v>
      </c>
      <c r="Z2933" s="1403">
        <v>2.0751459300047872E-2</v>
      </c>
      <c r="AA2933" s="1411">
        <v>2.0657909623180704E-2</v>
      </c>
    </row>
    <row r="2934" spans="19:27" x14ac:dyDescent="0.2">
      <c r="S2934" s="399"/>
      <c r="T2934" s="1401"/>
      <c r="W2934" s="864" t="str">
        <f t="shared" si="55"/>
        <v>1w</v>
      </c>
      <c r="X2934" s="1405">
        <f>_xll.qlCalendarAdvance(Calendar,X2933,W2934,"f",FALSE)</f>
        <v>59770</v>
      </c>
      <c r="Y2934" s="1404">
        <f>_xll.qlCalendarAdvance(Calendar,X2934,NDays&amp;"D")</f>
        <v>59770</v>
      </c>
      <c r="Z2934" s="1403">
        <v>2.0757694125382947E-2</v>
      </c>
      <c r="AA2934" s="1411">
        <v>2.0664012825432065E-2</v>
      </c>
    </row>
    <row r="2935" spans="19:27" x14ac:dyDescent="0.2">
      <c r="S2935" s="399"/>
      <c r="T2935" s="1401"/>
      <c r="W2935" s="864" t="str">
        <f t="shared" si="55"/>
        <v>1w</v>
      </c>
      <c r="X2935" s="1405">
        <f>_xll.qlCalendarAdvance(Calendar,X2934,W2935,"f",FALSE)</f>
        <v>59777</v>
      </c>
      <c r="Y2935" s="1404">
        <f>_xll.qlCalendarAdvance(Calendar,X2935,NDays&amp;"D")</f>
        <v>59777</v>
      </c>
      <c r="Z2935" s="1403">
        <v>2.0763944351671431E-2</v>
      </c>
      <c r="AA2935" s="1411">
        <v>2.0670131339919351E-2</v>
      </c>
    </row>
    <row r="2936" spans="19:27" x14ac:dyDescent="0.2">
      <c r="S2936" s="399"/>
      <c r="T2936" s="1401"/>
      <c r="W2936" s="864" t="str">
        <f t="shared" si="55"/>
        <v>1w</v>
      </c>
      <c r="X2936" s="1405">
        <f>_xll.qlCalendarAdvance(Calendar,X2935,W2936,"f",FALSE)</f>
        <v>59784</v>
      </c>
      <c r="Y2936" s="1404">
        <f>_xll.qlCalendarAdvance(Calendar,X2936,NDays&amp;"D")</f>
        <v>59784</v>
      </c>
      <c r="Z2936" s="1403">
        <v>2.0769169632551394E-2</v>
      </c>
      <c r="AA2936" s="1411">
        <v>2.0676265166480468E-2</v>
      </c>
    </row>
    <row r="2937" spans="19:27" x14ac:dyDescent="0.2">
      <c r="S2937" s="399"/>
      <c r="T2937" s="1401"/>
      <c r="W2937" s="864" t="str">
        <f t="shared" si="55"/>
        <v>1w</v>
      </c>
      <c r="X2937" s="1405">
        <f>_xll.qlCalendarAdvance(Calendar,X2936,W2937,"f",FALSE)</f>
        <v>59791</v>
      </c>
      <c r="Y2937" s="1404">
        <f>_xll.qlCalendarAdvance(Calendar,X2937,NDays&amp;"D")</f>
        <v>59791</v>
      </c>
      <c r="Z2937" s="1403">
        <v>2.0775449204419285E-2</v>
      </c>
      <c r="AA2937" s="1411">
        <v>2.0682414304953323E-2</v>
      </c>
    </row>
    <row r="2938" spans="19:27" x14ac:dyDescent="0.2">
      <c r="S2938" s="399"/>
      <c r="T2938" s="1401"/>
      <c r="W2938" s="864" t="str">
        <f t="shared" si="55"/>
        <v>1w</v>
      </c>
      <c r="X2938" s="1405">
        <f>_xll.qlCalendarAdvance(Calendar,X2937,W2938,"f",FALSE)</f>
        <v>59798</v>
      </c>
      <c r="Y2938" s="1404">
        <f>_xll.qlCalendarAdvance(Calendar,X2938,NDays&amp;"D")</f>
        <v>59798</v>
      </c>
      <c r="Z2938" s="1403">
        <v>2.0781744176469896E-2</v>
      </c>
      <c r="AA2938" s="1411">
        <v>2.0688578755418963E-2</v>
      </c>
    </row>
    <row r="2939" spans="19:27" x14ac:dyDescent="0.2">
      <c r="S2939" s="399"/>
      <c r="T2939" s="1401"/>
      <c r="W2939" s="864" t="str">
        <f t="shared" si="55"/>
        <v>1w</v>
      </c>
      <c r="X2939" s="1405">
        <f>_xll.qlCalendarAdvance(Calendar,X2938,W2939,"f",FALSE)</f>
        <v>59805</v>
      </c>
      <c r="Y2939" s="1404">
        <f>_xll.qlCalendarAdvance(Calendar,X2939,NDays&amp;"D")</f>
        <v>59805</v>
      </c>
      <c r="Z2939" s="1403">
        <v>2.0789099267813034E-2</v>
      </c>
      <c r="AA2939" s="1411">
        <v>2.069475851803948E-2</v>
      </c>
    </row>
    <row r="2940" spans="19:27" x14ac:dyDescent="0.2">
      <c r="S2940" s="399"/>
      <c r="T2940" s="1401"/>
      <c r="W2940" s="864" t="str">
        <f t="shared" si="55"/>
        <v>1w</v>
      </c>
      <c r="X2940" s="1405">
        <f>_xll.qlCalendarAdvance(Calendar,X2939,W2940,"f",FALSE)</f>
        <v>59812</v>
      </c>
      <c r="Y2940" s="1404">
        <f>_xll.qlCalendarAdvance(Calendar,X2940,NDays&amp;"D")</f>
        <v>59812</v>
      </c>
      <c r="Z2940" s="1403">
        <v>2.0795426499958292E-2</v>
      </c>
      <c r="AA2940" s="1411">
        <v>2.0700953592733828E-2</v>
      </c>
    </row>
    <row r="2941" spans="19:27" x14ac:dyDescent="0.2">
      <c r="S2941" s="399"/>
      <c r="T2941" s="1401"/>
      <c r="W2941" s="864" t="str">
        <f t="shared" si="55"/>
        <v>1w</v>
      </c>
      <c r="X2941" s="1405">
        <f>_xll.qlCalendarAdvance(Calendar,X2940,W2941,"f",FALSE)</f>
        <v>59819</v>
      </c>
      <c r="Y2941" s="1404">
        <f>_xll.qlCalendarAdvance(Calendar,X2941,NDays&amp;"D")</f>
        <v>59819</v>
      </c>
      <c r="Z2941" s="1403">
        <v>2.0801769133493912E-2</v>
      </c>
      <c r="AA2941" s="1411">
        <v>2.0707163979339915E-2</v>
      </c>
    </row>
    <row r="2942" spans="19:27" x14ac:dyDescent="0.2">
      <c r="S2942" s="399"/>
      <c r="T2942" s="1401"/>
      <c r="W2942" s="864" t="str">
        <f t="shared" si="55"/>
        <v>1w</v>
      </c>
      <c r="X2942" s="1405">
        <f>_xll.qlCalendarAdvance(Calendar,X2941,W2942,"f",FALSE)</f>
        <v>59826</v>
      </c>
      <c r="Y2942" s="1404">
        <f>_xll.qlCalendarAdvance(Calendar,X2942,NDays&amp;"D")</f>
        <v>59826</v>
      </c>
      <c r="Z2942" s="1403">
        <v>2.0808127168493003E-2</v>
      </c>
      <c r="AA2942" s="1411">
        <v>2.0713389678181926E-2</v>
      </c>
    </row>
    <row r="2943" spans="19:27" x14ac:dyDescent="0.2">
      <c r="S2943" s="399"/>
      <c r="T2943" s="1401"/>
      <c r="W2943" s="864" t="str">
        <f t="shared" si="55"/>
        <v>1w</v>
      </c>
      <c r="X2943" s="1405">
        <f>_xll.qlCalendarAdvance(Calendar,X2942,W2943,"f",FALSE)</f>
        <v>59833</v>
      </c>
      <c r="Y2943" s="1404">
        <f>_xll.qlCalendarAdvance(Calendar,X2943,NDays&amp;"D")</f>
        <v>59833</v>
      </c>
      <c r="Z2943" s="1403">
        <v>2.0814500605027805E-2</v>
      </c>
      <c r="AA2943" s="1411">
        <v>2.0719630688854629E-2</v>
      </c>
    </row>
    <row r="2944" spans="19:27" x14ac:dyDescent="0.2">
      <c r="S2944" s="399"/>
      <c r="T2944" s="1401"/>
      <c r="W2944" s="864" t="str">
        <f t="shared" si="55"/>
        <v>1w</v>
      </c>
      <c r="X2944" s="1405">
        <f>_xll.qlCalendarAdvance(Calendar,X2943,W2944,"f",FALSE)</f>
        <v>59840</v>
      </c>
      <c r="Y2944" s="1404">
        <f>_xll.qlCalendarAdvance(Calendar,X2944,NDays&amp;"D")</f>
        <v>59840</v>
      </c>
      <c r="Z2944" s="1403">
        <v>2.0820889443175842E-2</v>
      </c>
      <c r="AA2944" s="1411">
        <v>2.0725887011601163E-2</v>
      </c>
    </row>
    <row r="2945" spans="19:27" x14ac:dyDescent="0.2">
      <c r="S2945" s="399"/>
      <c r="T2945" s="1401"/>
      <c r="W2945" s="864" t="str">
        <f t="shared" si="55"/>
        <v>1w</v>
      </c>
      <c r="X2945" s="1405">
        <f>_xll.qlCalendarAdvance(Calendar,X2944,W2945,"f",FALSE)</f>
        <v>59847</v>
      </c>
      <c r="Y2945" s="1404">
        <f>_xll.qlCalendarAdvance(Calendar,X2945,NDays&amp;"D")</f>
        <v>59847</v>
      </c>
      <c r="Z2945" s="1403">
        <v>2.0827293683009347E-2</v>
      </c>
      <c r="AA2945" s="1411">
        <v>2.0732158646583621E-2</v>
      </c>
    </row>
    <row r="2946" spans="19:27" x14ac:dyDescent="0.2">
      <c r="S2946" s="399"/>
      <c r="T2946" s="1401"/>
      <c r="W2946" s="864" t="str">
        <f t="shared" si="55"/>
        <v>1w</v>
      </c>
      <c r="X2946" s="1405">
        <f>_xll.qlCalendarAdvance(Calendar,X2945,W2946,"f",FALSE)</f>
        <v>59854</v>
      </c>
      <c r="Y2946" s="1404">
        <f>_xll.qlCalendarAdvance(Calendar,X2946,NDays&amp;"D")</f>
        <v>59854</v>
      </c>
      <c r="Z2946" s="1403">
        <v>2.0833713324598799E-2</v>
      </c>
      <c r="AA2946" s="1411">
        <v>2.0738445593477817E-2</v>
      </c>
    </row>
    <row r="2947" spans="19:27" x14ac:dyDescent="0.2">
      <c r="S2947" s="399"/>
      <c r="T2947" s="1401"/>
      <c r="W2947" s="864" t="str">
        <f t="shared" si="55"/>
        <v>1w</v>
      </c>
      <c r="X2947" s="1405">
        <f>_xll.qlCalendarAdvance(Calendar,X2946,W2947,"f",FALSE)</f>
        <v>59861</v>
      </c>
      <c r="Y2947" s="1404">
        <f>_xll.qlCalendarAdvance(Calendar,X2947,NDays&amp;"D")</f>
        <v>59861</v>
      </c>
      <c r="Z2947" s="1403">
        <v>2.0840148368026126E-2</v>
      </c>
      <c r="AA2947" s="1411">
        <v>2.074474785252689E-2</v>
      </c>
    </row>
    <row r="2948" spans="19:27" x14ac:dyDescent="0.2">
      <c r="S2948" s="399"/>
      <c r="T2948" s="1401"/>
      <c r="W2948" s="864" t="str">
        <f t="shared" si="55"/>
        <v>1w</v>
      </c>
      <c r="X2948" s="1405">
        <f>_xll.qlCalendarAdvance(Calendar,X2947,W2948,"f",FALSE)</f>
        <v>59868</v>
      </c>
      <c r="Y2948" s="1404">
        <f>_xll.qlCalendarAdvance(Calendar,X2948,NDays&amp;"D")</f>
        <v>59868</v>
      </c>
      <c r="Z2948" s="1403">
        <v>2.0846598813357393E-2</v>
      </c>
      <c r="AA2948" s="1411">
        <v>2.0751065423406656E-2</v>
      </c>
    </row>
    <row r="2949" spans="19:27" x14ac:dyDescent="0.2">
      <c r="S2949" s="399"/>
      <c r="T2949" s="1401"/>
      <c r="W2949" s="864" t="str">
        <f t="shared" si="55"/>
        <v>1w</v>
      </c>
      <c r="X2949" s="1405">
        <f>_xll.qlCalendarAdvance(Calendar,X2948,W2949,"f",FALSE)</f>
        <v>59875</v>
      </c>
      <c r="Y2949" s="1404">
        <f>_xll.qlCalendarAdvance(Calendar,X2949,NDays&amp;"D")</f>
        <v>59875</v>
      </c>
      <c r="Z2949" s="1403">
        <v>2.0852005301902295E-2</v>
      </c>
      <c r="AA2949" s="1411">
        <v>2.0757398306684438E-2</v>
      </c>
    </row>
    <row r="2950" spans="19:27" x14ac:dyDescent="0.2">
      <c r="S2950" s="399"/>
      <c r="T2950" s="1401"/>
      <c r="W2950" s="864" t="str">
        <f t="shared" si="55"/>
        <v>1w</v>
      </c>
      <c r="X2950" s="1405">
        <f>_xll.qlCalendarAdvance(Calendar,X2949,W2950,"f",FALSE)</f>
        <v>59882</v>
      </c>
      <c r="Y2950" s="1404">
        <f>_xll.qlCalendarAdvance(Calendar,X2950,NDays&amp;"D")</f>
        <v>59882</v>
      </c>
      <c r="Z2950" s="1403">
        <v>2.08584850818321E-2</v>
      </c>
      <c r="AA2950" s="1411">
        <v>2.0763746501711866E-2</v>
      </c>
    </row>
    <row r="2951" spans="19:27" x14ac:dyDescent="0.2">
      <c r="S2951" s="399"/>
      <c r="T2951" s="1401"/>
      <c r="W2951" s="864" t="str">
        <f t="shared" si="55"/>
        <v>1w</v>
      </c>
      <c r="X2951" s="1405">
        <f>_xll.qlCalendarAdvance(Calendar,X2950,W2951,"f",FALSE)</f>
        <v>59889</v>
      </c>
      <c r="Y2951" s="1404">
        <f>_xll.qlCalendarAdvance(Calendar,X2951,NDays&amp;"D")</f>
        <v>59889</v>
      </c>
      <c r="Z2951" s="1403">
        <v>2.0864980262896689E-2</v>
      </c>
      <c r="AA2951" s="1411">
        <v>2.0770110008894171E-2</v>
      </c>
    </row>
    <row r="2952" spans="19:27" x14ac:dyDescent="0.2">
      <c r="S2952" s="399"/>
      <c r="T2952" s="1401"/>
      <c r="W2952" s="864" t="str">
        <f t="shared" si="55"/>
        <v>1w</v>
      </c>
      <c r="X2952" s="1405">
        <f>_xll.qlCalendarAdvance(Calendar,X2951,W2952,"f",FALSE)</f>
        <v>59897</v>
      </c>
      <c r="Y2952" s="1404">
        <f>_xll.qlCalendarAdvance(Calendar,X2952,NDays&amp;"D")</f>
        <v>59897</v>
      </c>
      <c r="Z2952" s="1403">
        <v>2.0872422185598798E-2</v>
      </c>
      <c r="AA2952" s="1411">
        <v>2.0777401338032409E-2</v>
      </c>
    </row>
    <row r="2953" spans="19:27" x14ac:dyDescent="0.2">
      <c r="S2953" s="399"/>
      <c r="T2953" s="1401"/>
      <c r="W2953" s="864" t="str">
        <f t="shared" si="55"/>
        <v>1w</v>
      </c>
      <c r="X2953" s="1405">
        <f>_xll.qlCalendarAdvance(Calendar,X2952,W2953,"f",FALSE)</f>
        <v>59904</v>
      </c>
      <c r="Y2953" s="1404">
        <f>_xll.qlCalendarAdvance(Calendar,X2953,NDays&amp;"D")</f>
        <v>59904</v>
      </c>
      <c r="Z2953" s="1403">
        <v>2.0878950369344829E-2</v>
      </c>
      <c r="AA2953" s="1411">
        <v>2.0783797656801495E-2</v>
      </c>
    </row>
    <row r="2954" spans="19:27" x14ac:dyDescent="0.2">
      <c r="S2954" s="399"/>
      <c r="T2954" s="1401"/>
      <c r="W2954" s="864" t="str">
        <f t="shared" si="55"/>
        <v>1w</v>
      </c>
      <c r="X2954" s="1405">
        <f>_xll.qlCalendarAdvance(Calendar,X2953,W2954,"f",FALSE)</f>
        <v>59911</v>
      </c>
      <c r="Y2954" s="1404">
        <f>_xll.qlCalendarAdvance(Calendar,X2954,NDays&amp;"D")</f>
        <v>59911</v>
      </c>
      <c r="Z2954" s="1403">
        <v>2.0885493954461667E-2</v>
      </c>
      <c r="AA2954" s="1411">
        <v>2.0790209287644412E-2</v>
      </c>
    </row>
    <row r="2955" spans="19:27" x14ac:dyDescent="0.2">
      <c r="S2955" s="399"/>
      <c r="T2955" s="1401"/>
      <c r="W2955" s="864" t="str">
        <f t="shared" si="55"/>
        <v>1w</v>
      </c>
      <c r="X2955" s="1405">
        <f>_xll.qlCalendarAdvance(Calendar,X2954,W2955,"f",FALSE)</f>
        <v>59918</v>
      </c>
      <c r="Y2955" s="1404">
        <f>_xll.qlCalendarAdvance(Calendar,X2955,NDays&amp;"D")</f>
        <v>59918</v>
      </c>
      <c r="Z2955" s="1403">
        <v>2.0892052941021443E-2</v>
      </c>
      <c r="AA2955" s="1411">
        <v>2.0796636230480114E-2</v>
      </c>
    </row>
    <row r="2956" spans="19:27" x14ac:dyDescent="0.2">
      <c r="S2956" s="399"/>
      <c r="T2956" s="1401"/>
      <c r="W2956" s="864" t="str">
        <f t="shared" si="55"/>
        <v>1w</v>
      </c>
      <c r="X2956" s="1405">
        <f>_xll.qlCalendarAdvance(Calendar,X2955,W2956,"f",FALSE)</f>
        <v>59925</v>
      </c>
      <c r="Y2956" s="1404">
        <f>_xll.qlCalendarAdvance(Calendar,X2956,NDays&amp;"D")</f>
        <v>59925</v>
      </c>
      <c r="Z2956" s="1403">
        <v>2.0898627329099865E-2</v>
      </c>
      <c r="AA2956" s="1411">
        <v>2.0803078485308601E-2</v>
      </c>
    </row>
    <row r="2957" spans="19:27" x14ac:dyDescent="0.2">
      <c r="S2957" s="399"/>
      <c r="T2957" s="1401"/>
      <c r="W2957" s="864" t="str">
        <f t="shared" si="55"/>
        <v>1w</v>
      </c>
      <c r="X2957" s="1405">
        <f>_xll.qlCalendarAdvance(Calendar,X2956,W2957,"f",FALSE)</f>
        <v>59932</v>
      </c>
      <c r="Y2957" s="1404">
        <f>_xll.qlCalendarAdvance(Calendar,X2957,NDays&amp;"D")</f>
        <v>59932</v>
      </c>
      <c r="Z2957" s="1403">
        <v>2.0904145947094308E-2</v>
      </c>
      <c r="AA2957" s="1411">
        <v>2.0809536052291966E-2</v>
      </c>
    </row>
    <row r="2958" spans="19:27" x14ac:dyDescent="0.2">
      <c r="S2958" s="399"/>
      <c r="T2958" s="1401"/>
      <c r="W2958" s="864" t="str">
        <f t="shared" si="55"/>
        <v>1w</v>
      </c>
      <c r="X2958" s="1405">
        <f>_xll.qlCalendarAdvance(Calendar,X2957,W2958,"f",FALSE)</f>
        <v>59939</v>
      </c>
      <c r="Y2958" s="1404">
        <f>_xll.qlCalendarAdvance(Calendar,X2958,NDays&amp;"D")</f>
        <v>59939</v>
      </c>
      <c r="Z2958" s="1403">
        <v>2.091074966100865E-2</v>
      </c>
      <c r="AA2958" s="1411">
        <v>2.0816008931349161E-2</v>
      </c>
    </row>
    <row r="2959" spans="19:27" x14ac:dyDescent="0.2">
      <c r="S2959" s="399"/>
      <c r="T2959" s="1401"/>
      <c r="W2959" s="864" t="str">
        <f t="shared" si="55"/>
        <v>1w</v>
      </c>
      <c r="X2959" s="1405">
        <f>_xll.qlCalendarAdvance(Calendar,X2958,W2959,"f",FALSE)</f>
        <v>59946</v>
      </c>
      <c r="Y2959" s="1404">
        <f>_xll.qlCalendarAdvance(Calendar,X2959,NDays&amp;"D")</f>
        <v>59946</v>
      </c>
      <c r="Z2959" s="1403">
        <v>2.0917368775665055E-2</v>
      </c>
      <c r="AA2959" s="1411">
        <v>2.0822497122561234E-2</v>
      </c>
    </row>
    <row r="2960" spans="19:27" x14ac:dyDescent="0.2">
      <c r="S2960" s="399"/>
      <c r="T2960" s="1401"/>
      <c r="W2960" s="864" t="str">
        <f t="shared" si="55"/>
        <v>1w</v>
      </c>
      <c r="X2960" s="1405">
        <f>_xll.qlCalendarAdvance(Calendar,X2959,W2960,"f",FALSE)</f>
        <v>59953</v>
      </c>
      <c r="Y2960" s="1404">
        <f>_xll.qlCalendarAdvance(Calendar,X2960,NDays&amp;"D")</f>
        <v>59953</v>
      </c>
      <c r="Z2960" s="1403">
        <v>2.0924003291135567E-2</v>
      </c>
      <c r="AA2960" s="1411">
        <v>2.0829000625522953E-2</v>
      </c>
    </row>
    <row r="2961" spans="19:27" x14ac:dyDescent="0.2">
      <c r="S2961" s="399"/>
      <c r="T2961" s="1401"/>
      <c r="W2961" s="864" t="str">
        <f t="shared" si="55"/>
        <v>1w</v>
      </c>
      <c r="X2961" s="1405">
        <f>_xll.qlCalendarAdvance(Calendar,X2960,W2961,"f",FALSE)</f>
        <v>59960</v>
      </c>
      <c r="Y2961" s="1404">
        <f>_xll.qlCalendarAdvance(Calendar,X2961,NDays&amp;"D")</f>
        <v>59960</v>
      </c>
      <c r="Z2961" s="1403">
        <v>2.0930653207498529E-2</v>
      </c>
      <c r="AA2961" s="1411">
        <v>2.0835519440882688E-2</v>
      </c>
    </row>
    <row r="2962" spans="19:27" x14ac:dyDescent="0.2">
      <c r="S2962" s="399"/>
      <c r="T2962" s="1401"/>
      <c r="W2962" s="864" t="str">
        <f t="shared" si="55"/>
        <v>1w</v>
      </c>
      <c r="X2962" s="1405">
        <f>_xll.qlCalendarAdvance(Calendar,X2961,W2962,"f",FALSE)</f>
        <v>59967</v>
      </c>
      <c r="Y2962" s="1404">
        <f>_xll.qlCalendarAdvance(Calendar,X2962,NDays&amp;"D")</f>
        <v>59967</v>
      </c>
      <c r="Z2962" s="1403">
        <v>2.0939475845058706E-2</v>
      </c>
      <c r="AA2962" s="1411">
        <v>2.0842053568235208E-2</v>
      </c>
    </row>
    <row r="2963" spans="19:27" x14ac:dyDescent="0.2">
      <c r="S2963" s="399"/>
      <c r="T2963" s="1401"/>
      <c r="W2963" s="864" t="str">
        <f t="shared" si="55"/>
        <v>1w</v>
      </c>
      <c r="X2963" s="1405">
        <f>_xll.qlCalendarAdvance(Calendar,X2962,W2963,"f",FALSE)</f>
        <v>59974</v>
      </c>
      <c r="Y2963" s="1404">
        <f>_xll.qlCalendarAdvance(Calendar,X2963,NDays&amp;"D")</f>
        <v>59974</v>
      </c>
      <c r="Z2963" s="1403">
        <v>2.0946159528519158E-2</v>
      </c>
      <c r="AA2963" s="1411">
        <v>2.0848603007499467E-2</v>
      </c>
    </row>
    <row r="2964" spans="19:27" x14ac:dyDescent="0.2">
      <c r="S2964" s="399"/>
      <c r="T2964" s="1401"/>
      <c r="W2964" s="864" t="str">
        <f t="shared" si="55"/>
        <v>1w</v>
      </c>
      <c r="X2964" s="1405">
        <f>_xll.qlCalendarAdvance(Calendar,X2963,W2964,"f",FALSE)</f>
        <v>59981</v>
      </c>
      <c r="Y2964" s="1404">
        <f>_xll.qlCalendarAdvance(Calendar,X2964,NDays&amp;"D")</f>
        <v>59981</v>
      </c>
      <c r="Z2964" s="1403">
        <v>2.0952858615114221E-2</v>
      </c>
      <c r="AA2964" s="1411">
        <v>2.0855167758918602E-2</v>
      </c>
    </row>
    <row r="2965" spans="19:27" x14ac:dyDescent="0.2">
      <c r="S2965" s="399"/>
      <c r="T2965" s="1401"/>
      <c r="W2965" s="864" t="str">
        <f t="shared" si="55"/>
        <v>1w</v>
      </c>
      <c r="X2965" s="1405">
        <f>_xll.qlCalendarAdvance(Calendar,X2964,W2965,"f",FALSE)</f>
        <v>59988</v>
      </c>
      <c r="Y2965" s="1404">
        <f>_xll.qlCalendarAdvance(Calendar,X2965,NDays&amp;"D")</f>
        <v>59988</v>
      </c>
      <c r="Z2965" s="1403">
        <v>2.0959573104922306E-2</v>
      </c>
      <c r="AA2965" s="1411">
        <v>2.0861747822330523E-2</v>
      </c>
    </row>
    <row r="2966" spans="19:27" x14ac:dyDescent="0.2">
      <c r="S2966" s="399"/>
      <c r="T2966" s="1401"/>
      <c r="W2966" s="864" t="str">
        <f t="shared" si="55"/>
        <v>1w</v>
      </c>
      <c r="X2966" s="1405">
        <f>_xll.qlCalendarAdvance(Calendar,X2965,W2966,"f",FALSE)</f>
        <v>59995</v>
      </c>
      <c r="Y2966" s="1404">
        <f>_xll.qlCalendarAdvance(Calendar,X2966,NDays&amp;"D")</f>
        <v>59995</v>
      </c>
      <c r="Z2966" s="1403">
        <v>2.0965218310107701E-2</v>
      </c>
      <c r="AA2966" s="1411">
        <v>2.0872617518302272E-2</v>
      </c>
    </row>
    <row r="2967" spans="19:27" x14ac:dyDescent="0.2">
      <c r="S2967" s="399"/>
      <c r="T2967" s="1401"/>
      <c r="W2967" s="864" t="str">
        <f t="shared" si="55"/>
        <v>1w</v>
      </c>
      <c r="X2967" s="1405">
        <f>_xll.qlCalendarAdvance(Calendar,X2966,W2967,"f",FALSE)</f>
        <v>60002</v>
      </c>
      <c r="Y2967" s="1404">
        <f>_xll.qlCalendarAdvance(Calendar,X2967,NDays&amp;"D")</f>
        <v>60002</v>
      </c>
      <c r="Z2967" s="1403">
        <v>2.0971962119907171E-2</v>
      </c>
      <c r="AA2967" s="1411">
        <v>2.087495388553795E-2</v>
      </c>
    </row>
    <row r="2968" spans="19:27" x14ac:dyDescent="0.2">
      <c r="S2968" s="399"/>
      <c r="T2968" s="1401"/>
      <c r="W2968" s="864" t="str">
        <f t="shared" si="55"/>
        <v>1w</v>
      </c>
      <c r="X2968" s="1405">
        <f>_xll.qlCalendarAdvance(Calendar,X2967,W2968,"f",FALSE)</f>
        <v>60009</v>
      </c>
      <c r="Y2968" s="1404">
        <f>_xll.qlCalendarAdvance(Calendar,X2968,NDays&amp;"D")</f>
        <v>60009</v>
      </c>
      <c r="Z2968" s="1403">
        <v>2.097872133214173E-2</v>
      </c>
      <c r="AA2968" s="1411">
        <v>2.0881579885171364E-2</v>
      </c>
    </row>
    <row r="2969" spans="19:27" x14ac:dyDescent="0.2">
      <c r="S2969" s="399"/>
      <c r="T2969" s="1401"/>
      <c r="W2969" s="864" t="str">
        <f t="shared" si="55"/>
        <v>1w</v>
      </c>
      <c r="X2969" s="1405">
        <f>_xll.qlCalendarAdvance(Calendar,X2968,W2969,"f",FALSE)</f>
        <v>60016</v>
      </c>
      <c r="Y2969" s="1404">
        <f>_xll.qlCalendarAdvance(Calendar,X2969,NDays&amp;"D")</f>
        <v>60016</v>
      </c>
      <c r="Z2969" s="1403">
        <v>2.0985495946890642E-2</v>
      </c>
      <c r="AA2969" s="1411">
        <v>2.0888221197121748E-2</v>
      </c>
    </row>
    <row r="2970" spans="19:27" x14ac:dyDescent="0.2">
      <c r="S2970" s="399"/>
      <c r="T2970" s="1401"/>
      <c r="W2970" s="864" t="str">
        <f t="shared" ref="W2970:W3033" si="56">W2969</f>
        <v>1w</v>
      </c>
      <c r="X2970" s="1405">
        <f>_xll.qlCalendarAdvance(Calendar,X2969,W2970,"f",FALSE)</f>
        <v>60023</v>
      </c>
      <c r="Y2970" s="1404">
        <f>_xll.qlCalendarAdvance(Calendar,X2970,NDays&amp;"D")</f>
        <v>60023</v>
      </c>
      <c r="Z2970" s="1403">
        <v>2.0993376604897685E-2</v>
      </c>
      <c r="AA2970" s="1411">
        <v>2.089487782098387E-2</v>
      </c>
    </row>
    <row r="2971" spans="19:27" x14ac:dyDescent="0.2">
      <c r="S2971" s="399"/>
      <c r="T2971" s="1401"/>
      <c r="W2971" s="864" t="str">
        <f t="shared" si="56"/>
        <v>1w</v>
      </c>
      <c r="X2971" s="1405">
        <f>_xll.qlCalendarAdvance(Calendar,X2970,W2971,"f",FALSE)</f>
        <v>60030</v>
      </c>
      <c r="Y2971" s="1404">
        <f>_xll.qlCalendarAdvance(Calendar,X2971,NDays&amp;"D")</f>
        <v>60030</v>
      </c>
      <c r="Z2971" s="1403">
        <v>2.1000183515625055E-2</v>
      </c>
      <c r="AA2971" s="1411">
        <v>2.0901549756838778E-2</v>
      </c>
    </row>
    <row r="2972" spans="19:27" x14ac:dyDescent="0.2">
      <c r="S2972" s="399"/>
      <c r="T2972" s="1401"/>
      <c r="W2972" s="864" t="str">
        <f t="shared" si="56"/>
        <v>1w</v>
      </c>
      <c r="X2972" s="1405">
        <f>_xll.qlCalendarAdvance(Calendar,X2971,W2972,"f",FALSE)</f>
        <v>60037</v>
      </c>
      <c r="Y2972" s="1404">
        <f>_xll.qlCalendarAdvance(Calendar,X2972,NDays&amp;"D")</f>
        <v>60037</v>
      </c>
      <c r="Z2972" s="1403">
        <v>2.1007005830114264E-2</v>
      </c>
      <c r="AA2972" s="1411">
        <v>2.0908237004767516E-2</v>
      </c>
    </row>
    <row r="2973" spans="19:27" x14ac:dyDescent="0.2">
      <c r="S2973" s="399"/>
      <c r="T2973" s="1401"/>
      <c r="W2973" s="864" t="str">
        <f t="shared" si="56"/>
        <v>1w</v>
      </c>
      <c r="X2973" s="1405">
        <f>_xll.qlCalendarAdvance(Calendar,X2972,W2973,"f",FALSE)</f>
        <v>60044</v>
      </c>
      <c r="Y2973" s="1404">
        <f>_xll.qlCalendarAdvance(Calendar,X2973,NDays&amp;"D")</f>
        <v>60044</v>
      </c>
      <c r="Z2973" s="1403">
        <v>2.1013843548443718E-2</v>
      </c>
      <c r="AA2973" s="1411">
        <v>2.0914939564851132E-2</v>
      </c>
    </row>
    <row r="2974" spans="19:27" x14ac:dyDescent="0.2">
      <c r="S2974" s="399"/>
      <c r="T2974" s="1401"/>
      <c r="W2974" s="864" t="str">
        <f t="shared" si="56"/>
        <v>1w</v>
      </c>
      <c r="X2974" s="1405">
        <f>_xll.qlCalendarAdvance(Calendar,X2973,W2974,"f",FALSE)</f>
        <v>60051</v>
      </c>
      <c r="Y2974" s="1404">
        <f>_xll.qlCalendarAdvance(Calendar,X2974,NDays&amp;"D")</f>
        <v>60051</v>
      </c>
      <c r="Z2974" s="1403">
        <v>2.1020696670694464E-2</v>
      </c>
      <c r="AA2974" s="1411">
        <v>2.0921657437008578E-2</v>
      </c>
    </row>
    <row r="2975" spans="19:27" x14ac:dyDescent="0.2">
      <c r="S2975" s="399"/>
      <c r="T2975" s="1401"/>
      <c r="W2975" s="864" t="str">
        <f t="shared" si="56"/>
        <v>1w</v>
      </c>
      <c r="X2975" s="1405">
        <f>_xll.qlCalendarAdvance(Calendar,X2974,W2975,"f",FALSE)</f>
        <v>60058</v>
      </c>
      <c r="Y2975" s="1404">
        <f>_xll.qlCalendarAdvance(Calendar,X2975,NDays&amp;"D")</f>
        <v>60058</v>
      </c>
      <c r="Z2975" s="1403">
        <v>2.1027565196941381E-2</v>
      </c>
      <c r="AA2975" s="1411">
        <v>2.0928390621077764E-2</v>
      </c>
    </row>
    <row r="2976" spans="19:27" x14ac:dyDescent="0.2">
      <c r="S2976" s="399"/>
      <c r="T2976" s="1401"/>
      <c r="W2976" s="864" t="str">
        <f t="shared" si="56"/>
        <v>1w</v>
      </c>
      <c r="X2976" s="1405">
        <f>_xll.qlCalendarAdvance(Calendar,X2975,W2976,"f",FALSE)</f>
        <v>60065</v>
      </c>
      <c r="Y2976" s="1404">
        <f>_xll.qlCalendarAdvance(Calendar,X2976,NDays&amp;"D")</f>
        <v>60065</v>
      </c>
      <c r="Z2976" s="1403">
        <v>2.1034449127268158E-2</v>
      </c>
      <c r="AA2976" s="1411">
        <v>2.0935139117463919E-2</v>
      </c>
    </row>
    <row r="2977" spans="19:27" x14ac:dyDescent="0.2">
      <c r="S2977" s="399"/>
      <c r="T2977" s="1401"/>
      <c r="W2977" s="864" t="str">
        <f t="shared" si="56"/>
        <v>1w</v>
      </c>
      <c r="X2977" s="1405">
        <f>_xll.qlCalendarAdvance(Calendar,X2976,W2977,"f",FALSE)</f>
        <v>60072</v>
      </c>
      <c r="Y2977" s="1404">
        <f>_xll.qlCalendarAdvance(Calendar,X2977,NDays&amp;"D")</f>
        <v>60072</v>
      </c>
      <c r="Z2977" s="1403">
        <v>2.1041348461754077E-2</v>
      </c>
      <c r="AA2977" s="1411">
        <v>2.0941902925761813E-2</v>
      </c>
    </row>
    <row r="2978" spans="19:27" x14ac:dyDescent="0.2">
      <c r="S2978" s="399"/>
      <c r="T2978" s="1401"/>
      <c r="W2978" s="864" t="str">
        <f t="shared" si="56"/>
        <v>1w</v>
      </c>
      <c r="X2978" s="1405">
        <f>_xll.qlCalendarAdvance(Calendar,X2977,W2978,"f",FALSE)</f>
        <v>60079</v>
      </c>
      <c r="Y2978" s="1404">
        <f>_xll.qlCalendarAdvance(Calendar,X2978,NDays&amp;"D")</f>
        <v>60079</v>
      </c>
      <c r="Z2978" s="1403">
        <v>2.1048263200477542E-2</v>
      </c>
      <c r="AA2978" s="1411">
        <v>2.0948682046133538E-2</v>
      </c>
    </row>
    <row r="2979" spans="19:27" x14ac:dyDescent="0.2">
      <c r="S2979" s="399"/>
      <c r="T2979" s="1401"/>
      <c r="W2979" s="864" t="str">
        <f t="shared" si="56"/>
        <v>1w</v>
      </c>
      <c r="X2979" s="1405">
        <f>_xll.qlCalendarAdvance(Calendar,X2978,W2979,"f",FALSE)</f>
        <v>60086</v>
      </c>
      <c r="Y2979" s="1404">
        <f>_xll.qlCalendarAdvance(Calendar,X2979,NDays&amp;"D")</f>
        <v>60086</v>
      </c>
      <c r="Z2979" s="1403">
        <v>2.1055193343518724E-2</v>
      </c>
      <c r="AA2979" s="1411">
        <v>2.0955476478741186E-2</v>
      </c>
    </row>
    <row r="2980" spans="19:27" x14ac:dyDescent="0.2">
      <c r="S2980" s="399"/>
      <c r="T2980" s="1401"/>
      <c r="W2980" s="864" t="str">
        <f t="shared" si="56"/>
        <v>1w</v>
      </c>
      <c r="X2980" s="1405">
        <f>_xll.qlCalendarAdvance(Calendar,X2979,W2980,"f",FALSE)</f>
        <v>60093</v>
      </c>
      <c r="Y2980" s="1404">
        <f>_xll.qlCalendarAdvance(Calendar,X2980,NDays&amp;"D")</f>
        <v>60093</v>
      </c>
      <c r="Z2980" s="1403">
        <v>2.1062138890959543E-2</v>
      </c>
      <c r="AA2980" s="1411">
        <v>2.0962286223260573E-2</v>
      </c>
    </row>
    <row r="2981" spans="19:27" x14ac:dyDescent="0.2">
      <c r="S2981" s="399"/>
      <c r="T2981" s="1401"/>
      <c r="W2981" s="864" t="str">
        <f t="shared" si="56"/>
        <v>1w</v>
      </c>
      <c r="X2981" s="1405">
        <f>_xll.qlCalendarAdvance(Calendar,X2980,W2981,"f",FALSE)</f>
        <v>60100</v>
      </c>
      <c r="Y2981" s="1404">
        <f>_xll.qlCalendarAdvance(Calendar,X2981,NDays&amp;"D")</f>
        <v>60100</v>
      </c>
      <c r="Z2981" s="1403">
        <v>2.1069099842878403E-2</v>
      </c>
      <c r="AA2981" s="1411">
        <v>2.0969111280015884E-2</v>
      </c>
    </row>
    <row r="2982" spans="19:27" x14ac:dyDescent="0.2">
      <c r="S2982" s="399"/>
      <c r="T2982" s="1401"/>
      <c r="W2982" s="864" t="str">
        <f t="shared" si="56"/>
        <v>1w</v>
      </c>
      <c r="X2982" s="1405">
        <f>_xll.qlCalendarAdvance(Calendar,X2981,W2982,"f",FALSE)</f>
        <v>60107</v>
      </c>
      <c r="Y2982" s="1404">
        <f>_xll.qlCalendarAdvance(Calendar,X2982,NDays&amp;"D")</f>
        <v>60107</v>
      </c>
      <c r="Z2982" s="1403">
        <v>2.1076076199355476E-2</v>
      </c>
      <c r="AA2982" s="1411">
        <v>2.0975951648601887E-2</v>
      </c>
    </row>
    <row r="2983" spans="19:27" x14ac:dyDescent="0.2">
      <c r="S2983" s="399"/>
      <c r="T2983" s="1401"/>
      <c r="W2983" s="864" t="str">
        <f t="shared" si="56"/>
        <v>1w</v>
      </c>
      <c r="X2983" s="1405">
        <f>_xll.qlCalendarAdvance(Calendar,X2982,W2983,"f",FALSE)</f>
        <v>60114</v>
      </c>
      <c r="Y2983" s="1404">
        <f>_xll.qlCalendarAdvance(Calendar,X2983,NDays&amp;"D")</f>
        <v>60114</v>
      </c>
      <c r="Z2983" s="1403">
        <v>2.1083067960474447E-2</v>
      </c>
      <c r="AA2983" s="1411">
        <v>2.0982807329666953E-2</v>
      </c>
    </row>
    <row r="2984" spans="19:27" x14ac:dyDescent="0.2">
      <c r="S2984" s="399"/>
      <c r="T2984" s="1401"/>
      <c r="W2984" s="864" t="str">
        <f t="shared" si="56"/>
        <v>1w</v>
      </c>
      <c r="X2984" s="1405">
        <f>_xll.qlCalendarAdvance(Calendar,X2983,W2984,"f",FALSE)</f>
        <v>60121</v>
      </c>
      <c r="Y2984" s="1404">
        <f>_xll.qlCalendarAdvance(Calendar,X2984,NDays&amp;"D")</f>
        <v>60121</v>
      </c>
      <c r="Z2984" s="1403">
        <v>2.1090075126313716E-2</v>
      </c>
      <c r="AA2984" s="1411">
        <v>2.0989678322481664E-2</v>
      </c>
    </row>
    <row r="2985" spans="19:27" x14ac:dyDescent="0.2">
      <c r="S2985" s="399"/>
      <c r="T2985" s="1401"/>
      <c r="W2985" s="864" t="str">
        <f t="shared" si="56"/>
        <v>1w</v>
      </c>
      <c r="X2985" s="1405">
        <f>_xll.qlCalendarAdvance(Calendar,X2984,W2985,"f",FALSE)</f>
        <v>60128</v>
      </c>
      <c r="Y2985" s="1404">
        <f>_xll.qlCalendarAdvance(Calendar,X2985,NDays&amp;"D")</f>
        <v>60128</v>
      </c>
      <c r="Z2985" s="1403">
        <v>2.1097097696956977E-2</v>
      </c>
      <c r="AA2985" s="1411">
        <v>2.0996564627451253E-2</v>
      </c>
    </row>
    <row r="2986" spans="19:27" x14ac:dyDescent="0.2">
      <c r="S2986" s="399"/>
      <c r="T2986" s="1401"/>
      <c r="W2986" s="864" t="str">
        <f t="shared" si="56"/>
        <v>1w</v>
      </c>
      <c r="X2986" s="1405">
        <f>_xll.qlCalendarAdvance(Calendar,X2985,W2986,"f",FALSE)</f>
        <v>60135</v>
      </c>
      <c r="Y2986" s="1404">
        <f>_xll.qlCalendarAdvance(Calendar,X2986,NDays&amp;"D")</f>
        <v>60135</v>
      </c>
      <c r="Z2986" s="1403">
        <v>2.110413567248175E-2</v>
      </c>
      <c r="AA2986" s="1411">
        <v>2.1003466244494673E-2</v>
      </c>
    </row>
    <row r="2987" spans="19:27" x14ac:dyDescent="0.2">
      <c r="S2987" s="399"/>
      <c r="T2987" s="1401"/>
      <c r="W2987" s="864" t="str">
        <f t="shared" si="56"/>
        <v>1w</v>
      </c>
      <c r="X2987" s="1405">
        <f>_xll.qlCalendarAdvance(Calendar,X2986,W2987,"f",FALSE)</f>
        <v>60142</v>
      </c>
      <c r="Y2987" s="1404">
        <f>_xll.qlCalendarAdvance(Calendar,X2987,NDays&amp;"D")</f>
        <v>60142</v>
      </c>
      <c r="Z2987" s="1403">
        <v>2.1111189052973489E-2</v>
      </c>
      <c r="AA2987" s="1411">
        <v>2.1010383173774017E-2</v>
      </c>
    </row>
    <row r="2988" spans="19:27" x14ac:dyDescent="0.2">
      <c r="S2988" s="399"/>
      <c r="T2988" s="1401"/>
      <c r="W2988" s="864" t="str">
        <f t="shared" si="56"/>
        <v>1w</v>
      </c>
      <c r="X2988" s="1405">
        <f>_xll.qlCalendarAdvance(Calendar,X2987,W2988,"f",FALSE)</f>
        <v>60149</v>
      </c>
      <c r="Y2988" s="1404">
        <f>_xll.qlCalendarAdvance(Calendar,X2988,NDays&amp;"D")</f>
        <v>60149</v>
      </c>
      <c r="Z2988" s="1403">
        <v>2.1117140208631344E-2</v>
      </c>
      <c r="AA2988" s="1411">
        <v>2.1017315414884052E-2</v>
      </c>
    </row>
    <row r="2989" spans="19:27" x14ac:dyDescent="0.2">
      <c r="S2989" s="399"/>
      <c r="T2989" s="1401"/>
      <c r="W2989" s="864" t="str">
        <f t="shared" si="56"/>
        <v>1w</v>
      </c>
      <c r="X2989" s="1405">
        <f>_xll.qlCalendarAdvance(Calendar,X2988,W2989,"f",FALSE)</f>
        <v>60156</v>
      </c>
      <c r="Y2989" s="1404">
        <f>_xll.qlCalendarAdvance(Calendar,X2989,NDays&amp;"D")</f>
        <v>60156</v>
      </c>
      <c r="Z2989" s="1403">
        <v>2.1124222890150045E-2</v>
      </c>
      <c r="AA2989" s="1411">
        <v>2.1024262968230012E-2</v>
      </c>
    </row>
    <row r="2990" spans="19:27" x14ac:dyDescent="0.2">
      <c r="S2990" s="399"/>
      <c r="T2990" s="1401"/>
      <c r="W2990" s="864" t="str">
        <f t="shared" si="56"/>
        <v>1w</v>
      </c>
      <c r="X2990" s="1405">
        <f>_xll.qlCalendarAdvance(Calendar,X2989,W2990,"f",FALSE)</f>
        <v>60163</v>
      </c>
      <c r="Y2990" s="1404">
        <f>_xll.qlCalendarAdvance(Calendar,X2990,NDays&amp;"D")</f>
        <v>60163</v>
      </c>
      <c r="Z2990" s="1403">
        <v>2.1131320975846777E-2</v>
      </c>
      <c r="AA2990" s="1411">
        <v>2.1031225833730849E-2</v>
      </c>
    </row>
    <row r="2991" spans="19:27" x14ac:dyDescent="0.2">
      <c r="S2991" s="399"/>
      <c r="T2991" s="1401"/>
      <c r="W2991" s="864" t="str">
        <f t="shared" si="56"/>
        <v>1w</v>
      </c>
      <c r="X2991" s="1405">
        <f>_xll.qlCalendarAdvance(Calendar,X2990,W2991,"f",FALSE)</f>
        <v>60170</v>
      </c>
      <c r="Y2991" s="1404">
        <f>_xll.qlCalendarAdvance(Calendar,X2991,NDays&amp;"D")</f>
        <v>60170</v>
      </c>
      <c r="Z2991" s="1403">
        <v>2.1142924231835482E-2</v>
      </c>
      <c r="AA2991" s="1411">
        <v>2.1038204011224471E-2</v>
      </c>
    </row>
    <row r="2992" spans="19:27" x14ac:dyDescent="0.2">
      <c r="S2992" s="399"/>
      <c r="T2992" s="1401"/>
      <c r="W2992" s="864" t="str">
        <f t="shared" si="56"/>
        <v>1w</v>
      </c>
      <c r="X2992" s="1405">
        <f>_xll.qlCalendarAdvance(Calendar,X2991,W2992,"f",FALSE)</f>
        <v>60177</v>
      </c>
      <c r="Y2992" s="1404">
        <f>_xll.qlCalendarAdvance(Calendar,X2992,NDays&amp;"D")</f>
        <v>60177</v>
      </c>
      <c r="Z2992" s="1403">
        <v>2.1146687032771495E-2</v>
      </c>
      <c r="AA2992" s="1411">
        <v>2.104519750087297E-2</v>
      </c>
    </row>
    <row r="2993" spans="19:27" x14ac:dyDescent="0.2">
      <c r="S2993" s="399"/>
      <c r="T2993" s="1401"/>
      <c r="W2993" s="864" t="str">
        <f t="shared" si="56"/>
        <v>1w</v>
      </c>
      <c r="X2993" s="1405">
        <f>_xll.qlCalendarAdvance(Calendar,X2992,W2993,"f",FALSE)</f>
        <v>60184</v>
      </c>
      <c r="Y2993" s="1404">
        <f>_xll.qlCalendarAdvance(Calendar,X2993,NDays&amp;"D")</f>
        <v>60184</v>
      </c>
      <c r="Z2993" s="1403">
        <v>2.1153832844774918E-2</v>
      </c>
      <c r="AA2993" s="1411">
        <v>2.1052206302514254E-2</v>
      </c>
    </row>
    <row r="2994" spans="19:27" x14ac:dyDescent="0.2">
      <c r="S2994" s="399"/>
      <c r="T2994" s="1401"/>
      <c r="W2994" s="864" t="str">
        <f t="shared" si="56"/>
        <v>1w</v>
      </c>
      <c r="X2994" s="1405">
        <f>_xll.qlCalendarAdvance(Calendar,X2993,W2994,"f",FALSE)</f>
        <v>60191</v>
      </c>
      <c r="Y2994" s="1404">
        <f>_xll.qlCalendarAdvance(Calendar,X2994,NDays&amp;"D")</f>
        <v>60191</v>
      </c>
      <c r="Z2994" s="1403">
        <v>2.1160994062318795E-2</v>
      </c>
      <c r="AA2994" s="1411">
        <v>2.1059230416229369E-2</v>
      </c>
    </row>
    <row r="2995" spans="19:27" x14ac:dyDescent="0.2">
      <c r="S2995" s="399"/>
      <c r="T2995" s="1401"/>
      <c r="W2995" s="864" t="str">
        <f t="shared" si="56"/>
        <v>1w</v>
      </c>
      <c r="X2995" s="1405">
        <f>_xll.qlCalendarAdvance(Calendar,X2994,W2995,"f",FALSE)</f>
        <v>60198</v>
      </c>
      <c r="Y2995" s="1404">
        <f>_xll.qlCalendarAdvance(Calendar,X2995,NDays&amp;"D")</f>
        <v>60198</v>
      </c>
      <c r="Z2995" s="1403">
        <v>2.1168170685486813E-2</v>
      </c>
      <c r="AA2995" s="1411">
        <v>2.1066269842099361E-2</v>
      </c>
    </row>
    <row r="2996" spans="19:27" x14ac:dyDescent="0.2">
      <c r="S2996" s="399"/>
      <c r="T2996" s="1401"/>
      <c r="W2996" s="864" t="str">
        <f t="shared" si="56"/>
        <v>1w</v>
      </c>
      <c r="X2996" s="1405">
        <f>_xll.qlCalendarAdvance(Calendar,X2995,W2996,"f",FALSE)</f>
        <v>60205</v>
      </c>
      <c r="Y2996" s="1404">
        <f>_xll.qlCalendarAdvance(Calendar,X2996,NDays&amp;"D")</f>
        <v>60205</v>
      </c>
      <c r="Z2996" s="1403">
        <v>2.1175362714362666E-2</v>
      </c>
      <c r="AA2996" s="1411">
        <v>2.1073324580124231E-2</v>
      </c>
    </row>
    <row r="2997" spans="19:27" x14ac:dyDescent="0.2">
      <c r="S2997" s="399"/>
      <c r="T2997" s="1401"/>
      <c r="W2997" s="864" t="str">
        <f t="shared" si="56"/>
        <v>1w</v>
      </c>
      <c r="X2997" s="1405">
        <f>_xll.qlCalendarAdvance(Calendar,X2996,W2997,"f",FALSE)</f>
        <v>60212</v>
      </c>
      <c r="Y2997" s="1404">
        <f>_xll.qlCalendarAdvance(Calendar,X2997,NDays&amp;"D")</f>
        <v>60212</v>
      </c>
      <c r="Z2997" s="1403">
        <v>2.1182570149028277E-2</v>
      </c>
      <c r="AA2997" s="1411">
        <v>2.1080394630222932E-2</v>
      </c>
    </row>
    <row r="2998" spans="19:27" x14ac:dyDescent="0.2">
      <c r="S2998" s="399"/>
      <c r="T2998" s="1401"/>
      <c r="W2998" s="864" t="str">
        <f t="shared" si="56"/>
        <v>1w</v>
      </c>
      <c r="X2998" s="1405">
        <f>_xll.qlCalendarAdvance(Calendar,X2997,W2998,"f",FALSE)</f>
        <v>60219</v>
      </c>
      <c r="Y2998" s="1404">
        <f>_xll.qlCalendarAdvance(Calendar,X2998,NDays&amp;"D")</f>
        <v>60219</v>
      </c>
      <c r="Z2998" s="1403">
        <v>2.118979298956734E-2</v>
      </c>
      <c r="AA2998" s="1411">
        <v>2.108747999247651E-2</v>
      </c>
    </row>
    <row r="2999" spans="19:27" x14ac:dyDescent="0.2">
      <c r="S2999" s="399"/>
      <c r="T2999" s="1401"/>
      <c r="W2999" s="864" t="str">
        <f t="shared" si="56"/>
        <v>1w</v>
      </c>
      <c r="X2999" s="1405">
        <f>_xll.qlCalendarAdvance(Calendar,X2998,W2999,"f",FALSE)</f>
        <v>60226</v>
      </c>
      <c r="Y2999" s="1404">
        <f>_xll.qlCalendarAdvance(Calendar,X2999,NDays&amp;"D")</f>
        <v>60226</v>
      </c>
      <c r="Z2999" s="1403">
        <v>2.1197031236061776E-2</v>
      </c>
      <c r="AA2999" s="1411">
        <v>2.109458066656078E-2</v>
      </c>
    </row>
    <row r="3000" spans="19:27" x14ac:dyDescent="0.2">
      <c r="S3000" s="399"/>
      <c r="T3000" s="1401"/>
      <c r="W3000" s="864" t="str">
        <f t="shared" si="56"/>
        <v>1w</v>
      </c>
      <c r="X3000" s="1405">
        <f>_xll.qlCalendarAdvance(Calendar,X2999,W3000,"f",FALSE)</f>
        <v>60233</v>
      </c>
      <c r="Y3000" s="1404">
        <f>_xll.qlCalendarAdvance(Calendar,X3000,NDays&amp;"D")</f>
        <v>60233</v>
      </c>
      <c r="Z3000" s="1403">
        <v>2.1204284888599684E-2</v>
      </c>
      <c r="AA3000" s="1411">
        <v>2.1101696652962021E-2</v>
      </c>
    </row>
    <row r="3001" spans="19:27" x14ac:dyDescent="0.2">
      <c r="S3001" s="399"/>
      <c r="T3001" s="1401"/>
      <c r="W3001" s="864" t="str">
        <f t="shared" si="56"/>
        <v>1w</v>
      </c>
      <c r="X3001" s="1405">
        <f>_xll.qlCalendarAdvance(Calendar,X3000,W3001,"f",FALSE)</f>
        <v>60240</v>
      </c>
      <c r="Y3001" s="1404">
        <f>_xll.qlCalendarAdvance(Calendar,X3001,NDays&amp;"D")</f>
        <v>60240</v>
      </c>
      <c r="Z3001" s="1403">
        <v>2.12092794771838E-2</v>
      </c>
      <c r="AA3001" s="1411">
        <v>2.1108827951437092E-2</v>
      </c>
    </row>
    <row r="3002" spans="19:27" x14ac:dyDescent="0.2">
      <c r="S3002" s="399"/>
      <c r="T3002" s="1401"/>
      <c r="W3002" s="864" t="str">
        <f t="shared" si="56"/>
        <v>1w</v>
      </c>
      <c r="X3002" s="1405">
        <f>_xll.qlCalendarAdvance(Calendar,X3001,W3002,"f",FALSE)</f>
        <v>60247</v>
      </c>
      <c r="Y3002" s="1404">
        <f>_xll.qlCalendarAdvance(Calendar,X3002,NDays&amp;"D")</f>
        <v>60247</v>
      </c>
      <c r="Z3002" s="1403">
        <v>2.1216560896953576E-2</v>
      </c>
      <c r="AA3002" s="1411">
        <v>2.1115974561904949E-2</v>
      </c>
    </row>
    <row r="3003" spans="19:27" x14ac:dyDescent="0.2">
      <c r="S3003" s="399"/>
      <c r="T3003" s="1401"/>
      <c r="W3003" s="864" t="str">
        <f t="shared" si="56"/>
        <v>1w</v>
      </c>
      <c r="X3003" s="1405">
        <f>_xll.qlCalendarAdvance(Calendar,X3002,W3003,"f",FALSE)</f>
        <v>60254</v>
      </c>
      <c r="Y3003" s="1404">
        <f>_xll.qlCalendarAdvance(Calendar,X3003,NDays&amp;"D")</f>
        <v>60254</v>
      </c>
      <c r="Z3003" s="1403">
        <v>2.1223857720928795E-2</v>
      </c>
      <c r="AA3003" s="1411">
        <v>2.1123136484527683E-2</v>
      </c>
    </row>
    <row r="3004" spans="19:27" x14ac:dyDescent="0.2">
      <c r="S3004" s="399"/>
      <c r="T3004" s="1401"/>
      <c r="W3004" s="864" t="str">
        <f t="shared" si="56"/>
        <v>1w</v>
      </c>
      <c r="X3004" s="1405">
        <f>_xll.qlCalendarAdvance(Calendar,X3003,W3004,"f",FALSE)</f>
        <v>60265</v>
      </c>
      <c r="Y3004" s="1404">
        <f>_xll.qlCalendarAdvance(Calendar,X3004,NDays&amp;"D")</f>
        <v>60265</v>
      </c>
      <c r="Z3004" s="1403">
        <v>2.1237640636617774E-2</v>
      </c>
      <c r="AA3004" s="1411">
        <v>2.1134421871233933E-2</v>
      </c>
    </row>
    <row r="3005" spans="19:27" x14ac:dyDescent="0.2">
      <c r="S3005" s="399"/>
      <c r="T3005" s="1401"/>
      <c r="W3005" s="864" t="str">
        <f t="shared" si="56"/>
        <v>1w</v>
      </c>
      <c r="X3005" s="1405">
        <f>_xll.qlCalendarAdvance(Calendar,X3004,W3005,"f",FALSE)</f>
        <v>60272</v>
      </c>
      <c r="Y3005" s="1404">
        <f>_xll.qlCalendarAdvance(Calendar,X3005,NDays&amp;"D")</f>
        <v>60272</v>
      </c>
      <c r="Z3005" s="1403">
        <v>2.1243835825624689E-2</v>
      </c>
      <c r="AA3005" s="1411">
        <v>2.1141623167760804E-2</v>
      </c>
    </row>
    <row r="3006" spans="19:27" x14ac:dyDescent="0.2">
      <c r="S3006" s="399"/>
      <c r="T3006" s="1401"/>
      <c r="W3006" s="864" t="str">
        <f t="shared" si="56"/>
        <v>1w</v>
      </c>
      <c r="X3006" s="1405">
        <f>_xll.qlCalendarAdvance(Calendar,X3005,W3006,"f",FALSE)</f>
        <v>60279</v>
      </c>
      <c r="Y3006" s="1404">
        <f>_xll.qlCalendarAdvance(Calendar,X3006,NDays&amp;"D")</f>
        <v>60279</v>
      </c>
      <c r="Z3006" s="1403">
        <v>2.125118919253987E-2</v>
      </c>
      <c r="AA3006" s="1411">
        <v>2.1148839776523598E-2</v>
      </c>
    </row>
    <row r="3007" spans="19:27" x14ac:dyDescent="0.2">
      <c r="S3007" s="399"/>
      <c r="T3007" s="1401"/>
      <c r="W3007" s="864" t="str">
        <f t="shared" si="56"/>
        <v>1w</v>
      </c>
      <c r="X3007" s="1405">
        <f>_xll.qlCalendarAdvance(Calendar,X3006,W3007,"f",FALSE)</f>
        <v>60286</v>
      </c>
      <c r="Y3007" s="1404">
        <f>_xll.qlCalendarAdvance(Calendar,X3007,NDays&amp;"D")</f>
        <v>60286</v>
      </c>
      <c r="Z3007" s="1403">
        <v>2.125855796508835E-2</v>
      </c>
      <c r="AA3007" s="1411">
        <v>2.1156071697279177E-2</v>
      </c>
    </row>
    <row r="3008" spans="19:27" x14ac:dyDescent="0.2">
      <c r="S3008" s="399"/>
      <c r="T3008" s="1401"/>
      <c r="W3008" s="864" t="str">
        <f t="shared" si="56"/>
        <v>1w</v>
      </c>
      <c r="X3008" s="1405">
        <f>_xll.qlCalendarAdvance(Calendar,X3007,W3008,"f",FALSE)</f>
        <v>60293</v>
      </c>
      <c r="Y3008" s="1404">
        <f>_xll.qlCalendarAdvance(Calendar,X3008,NDays&amp;"D")</f>
        <v>60293</v>
      </c>
      <c r="Z3008" s="1403">
        <v>2.1265942143354741E-2</v>
      </c>
      <c r="AA3008" s="1411">
        <v>2.116331893027068E-2</v>
      </c>
    </row>
    <row r="3009" spans="19:27" x14ac:dyDescent="0.2">
      <c r="S3009" s="399"/>
      <c r="T3009" s="1401"/>
      <c r="W3009" s="864" t="str">
        <f t="shared" si="56"/>
        <v>1w</v>
      </c>
      <c r="X3009" s="1405">
        <f>_xll.qlCalendarAdvance(Calendar,X3008,W3009,"f",FALSE)</f>
        <v>60300</v>
      </c>
      <c r="Y3009" s="1404">
        <f>_xll.qlCalendarAdvance(Calendar,X3009,NDays&amp;"D")</f>
        <v>60300</v>
      </c>
      <c r="Z3009" s="1403">
        <v>2.1274492142119086E-2</v>
      </c>
      <c r="AA3009" s="1411">
        <v>2.1170581475254968E-2</v>
      </c>
    </row>
    <row r="3010" spans="19:27" x14ac:dyDescent="0.2">
      <c r="S3010" s="399"/>
      <c r="T3010" s="1401"/>
      <c r="W3010" s="864" t="str">
        <f t="shared" si="56"/>
        <v>1w</v>
      </c>
      <c r="X3010" s="1405">
        <f>_xll.qlCalendarAdvance(Calendar,X3009,W3010,"f",FALSE)</f>
        <v>60307</v>
      </c>
      <c r="Y3010" s="1404">
        <f>_xll.qlCalendarAdvance(Calendar,X3010,NDays&amp;"D")</f>
        <v>60307</v>
      </c>
      <c r="Z3010" s="1403">
        <v>2.1280756717377908E-2</v>
      </c>
      <c r="AA3010" s="1411">
        <v>2.1177859332394133E-2</v>
      </c>
    </row>
    <row r="3011" spans="19:27" x14ac:dyDescent="0.2">
      <c r="S3011" s="399"/>
      <c r="T3011" s="1401"/>
      <c r="W3011" s="864" t="str">
        <f t="shared" si="56"/>
        <v>1w</v>
      </c>
      <c r="X3011" s="1405">
        <f>_xll.qlCalendarAdvance(Calendar,X3010,W3011,"f",FALSE)</f>
        <v>60314</v>
      </c>
      <c r="Y3011" s="1404">
        <f>_xll.qlCalendarAdvance(Calendar,X3011,NDays&amp;"D")</f>
        <v>60314</v>
      </c>
      <c r="Z3011" s="1403">
        <v>2.1288187113305681E-2</v>
      </c>
      <c r="AA3011" s="1411">
        <v>2.1185152501688176E-2</v>
      </c>
    </row>
    <row r="3012" spans="19:27" x14ac:dyDescent="0.2">
      <c r="S3012" s="399"/>
      <c r="T3012" s="1401"/>
      <c r="W3012" s="864" t="str">
        <f t="shared" si="56"/>
        <v>1w</v>
      </c>
      <c r="X3012" s="1405">
        <f>_xll.qlCalendarAdvance(Calendar,X3011,W3012,"f",FALSE)</f>
        <v>60321</v>
      </c>
      <c r="Y3012" s="1404">
        <f>_xll.qlCalendarAdvance(Calendar,X3012,NDays&amp;"D")</f>
        <v>60321</v>
      </c>
      <c r="Z3012" s="1403">
        <v>2.1296787927993895E-2</v>
      </c>
      <c r="AA3012" s="1411">
        <v>2.1192460982975003E-2</v>
      </c>
    </row>
    <row r="3013" spans="19:27" x14ac:dyDescent="0.2">
      <c r="S3013" s="399"/>
      <c r="T3013" s="1401"/>
      <c r="W3013" s="864" t="str">
        <f t="shared" si="56"/>
        <v>1w</v>
      </c>
      <c r="X3013" s="1405">
        <f>_xll.qlCalendarAdvance(Calendar,X3012,W3013,"f",FALSE)</f>
        <v>60328</v>
      </c>
      <c r="Y3013" s="1404">
        <f>_xll.qlCalendarAdvance(Calendar,X3013,NDays&amp;"D")</f>
        <v>60328</v>
      </c>
      <c r="Z3013" s="1403">
        <v>2.1304250670896956E-2</v>
      </c>
      <c r="AA3013" s="1411">
        <v>2.1199784776497754E-2</v>
      </c>
    </row>
    <row r="3014" spans="19:27" x14ac:dyDescent="0.2">
      <c r="S3014" s="399"/>
      <c r="T3014" s="1401"/>
      <c r="W3014" s="864" t="str">
        <f t="shared" si="56"/>
        <v>1w</v>
      </c>
      <c r="X3014" s="1405">
        <f>_xll.qlCalendarAdvance(Calendar,X3013,W3014,"f",FALSE)</f>
        <v>60335</v>
      </c>
      <c r="Y3014" s="1404">
        <f>_xll.qlCalendarAdvance(Calendar,X3014,NDays&amp;"D")</f>
        <v>60335</v>
      </c>
      <c r="Z3014" s="1403">
        <v>2.1311728821081209E-2</v>
      </c>
      <c r="AA3014" s="1411">
        <v>2.1207123882094336E-2</v>
      </c>
    </row>
    <row r="3015" spans="19:27" x14ac:dyDescent="0.2">
      <c r="S3015" s="399"/>
      <c r="T3015" s="1401"/>
      <c r="W3015" s="864" t="str">
        <f t="shared" si="56"/>
        <v>1w</v>
      </c>
      <c r="X3015" s="1405">
        <f>_xll.qlCalendarAdvance(Calendar,X3014,W3015,"f",FALSE)</f>
        <v>60342</v>
      </c>
      <c r="Y3015" s="1404">
        <f>_xll.qlCalendarAdvance(Calendar,X3015,NDays&amp;"D")</f>
        <v>60342</v>
      </c>
      <c r="Z3015" s="1403">
        <v>2.1319222378635618E-2</v>
      </c>
      <c r="AA3015" s="1411">
        <v>2.1214478299683703E-2</v>
      </c>
    </row>
    <row r="3016" spans="19:27" x14ac:dyDescent="0.2">
      <c r="S3016" s="399"/>
      <c r="T3016" s="1401"/>
      <c r="W3016" s="864" t="str">
        <f t="shared" si="56"/>
        <v>1w</v>
      </c>
      <c r="X3016" s="1405">
        <f>_xll.qlCalendarAdvance(Calendar,X3015,W3016,"f",FALSE)</f>
        <v>60349</v>
      </c>
      <c r="Y3016" s="1404">
        <f>_xll.qlCalendarAdvance(Calendar,X3016,NDays&amp;"D")</f>
        <v>60349</v>
      </c>
      <c r="Z3016" s="1403">
        <v>2.1326731343646526E-2</v>
      </c>
      <c r="AA3016" s="1411">
        <v>2.122184802959004E-2</v>
      </c>
    </row>
    <row r="3017" spans="19:27" x14ac:dyDescent="0.2">
      <c r="S3017" s="399"/>
      <c r="T3017" s="1401"/>
      <c r="W3017" s="864" t="str">
        <f t="shared" si="56"/>
        <v>1w</v>
      </c>
      <c r="X3017" s="1405">
        <f>_xll.qlCalendarAdvance(Calendar,X3016,W3017,"f",FALSE)</f>
        <v>60357</v>
      </c>
      <c r="Y3017" s="1404">
        <f>_xll.qlCalendarAdvance(Calendar,X3017,NDays&amp;"D")</f>
        <v>60357</v>
      </c>
      <c r="Z3017" s="1403">
        <v>2.1334168827064081E-2</v>
      </c>
      <c r="AA3017" s="1411">
        <v>2.1230289327405227E-2</v>
      </c>
    </row>
    <row r="3018" spans="19:27" x14ac:dyDescent="0.2">
      <c r="S3018" s="399"/>
      <c r="T3018" s="1401"/>
      <c r="W3018" s="864" t="str">
        <f t="shared" si="56"/>
        <v>1w</v>
      </c>
      <c r="X3018" s="1405">
        <f>_xll.qlCalendarAdvance(Calendar,X3017,W3018,"f",FALSE)</f>
        <v>60364</v>
      </c>
      <c r="Y3018" s="1404">
        <f>_xll.qlCalendarAdvance(Calendar,X3018,NDays&amp;"D")</f>
        <v>60364</v>
      </c>
      <c r="Z3018" s="1403">
        <v>2.1341707470541975E-2</v>
      </c>
      <c r="AA3018" s="1411">
        <v>2.1237691868979391E-2</v>
      </c>
    </row>
    <row r="3019" spans="19:27" x14ac:dyDescent="0.2">
      <c r="S3019" s="399"/>
      <c r="T3019" s="1401"/>
      <c r="W3019" s="864" t="str">
        <f t="shared" si="56"/>
        <v>1w</v>
      </c>
      <c r="X3019" s="1405">
        <f>_xll.qlCalendarAdvance(Calendar,X3018,W3019,"f",FALSE)</f>
        <v>60371</v>
      </c>
      <c r="Y3019" s="1404">
        <f>_xll.qlCalendarAdvance(Calendar,X3019,NDays&amp;"D")</f>
        <v>60371</v>
      </c>
      <c r="Z3019" s="1403">
        <v>2.1349257564406744E-2</v>
      </c>
      <c r="AA3019" s="1411">
        <v>2.1245109722465294E-2</v>
      </c>
    </row>
    <row r="3020" spans="19:27" x14ac:dyDescent="0.2">
      <c r="S3020" s="399"/>
      <c r="T3020" s="1401"/>
      <c r="W3020" s="864" t="str">
        <f t="shared" si="56"/>
        <v>1w</v>
      </c>
      <c r="X3020" s="1405">
        <f>_xll.qlCalendarAdvance(Calendar,X3019,W3020,"f",FALSE)</f>
        <v>60378</v>
      </c>
      <c r="Y3020" s="1404">
        <f>_xll.qlCalendarAdvance(Calendar,X3020,NDays&amp;"D")</f>
        <v>60378</v>
      </c>
      <c r="Z3020" s="1403">
        <v>2.1356816800892263E-2</v>
      </c>
      <c r="AA3020" s="1411">
        <v>2.1252542888106074E-2</v>
      </c>
    </row>
    <row r="3021" spans="19:27" x14ac:dyDescent="0.2">
      <c r="S3021" s="399"/>
      <c r="T3021" s="1401"/>
      <c r="W3021" s="864" t="str">
        <f t="shared" si="56"/>
        <v>1w</v>
      </c>
      <c r="X3021" s="1405">
        <f>_xll.qlCalendarAdvance(Calendar,X3020,W3021,"f",FALSE)</f>
        <v>60385</v>
      </c>
      <c r="Y3021" s="1404">
        <f>_xll.qlCalendarAdvance(Calendar,X3021,NDays&amp;"D")</f>
        <v>60385</v>
      </c>
      <c r="Z3021" s="1403">
        <v>2.1364382872211925E-2</v>
      </c>
      <c r="AA3021" s="1411">
        <v>2.1259991365901731E-2</v>
      </c>
    </row>
    <row r="3022" spans="19:27" x14ac:dyDescent="0.2">
      <c r="S3022" s="399"/>
      <c r="T3022" s="1401"/>
      <c r="W3022" s="864" t="str">
        <f t="shared" si="56"/>
        <v>1w</v>
      </c>
      <c r="X3022" s="1405">
        <f>_xll.qlCalendarAdvance(Calendar,X3021,W3022,"f",FALSE)</f>
        <v>60392</v>
      </c>
      <c r="Y3022" s="1404">
        <f>_xll.qlCalendarAdvance(Calendar,X3022,NDays&amp;"D")</f>
        <v>60392</v>
      </c>
      <c r="Z3022" s="1403">
        <v>2.1373119416532509E-2</v>
      </c>
      <c r="AA3022" s="1411">
        <v>2.1267455155852266E-2</v>
      </c>
    </row>
    <row r="3023" spans="19:27" x14ac:dyDescent="0.2">
      <c r="S3023" s="399"/>
      <c r="T3023" s="1401"/>
      <c r="W3023" s="864" t="str">
        <f t="shared" si="56"/>
        <v>1w</v>
      </c>
      <c r="X3023" s="1405">
        <f>_xll.qlCalendarAdvance(Calendar,X3022,W3023,"f",FALSE)</f>
        <v>60399</v>
      </c>
      <c r="Y3023" s="1404">
        <f>_xll.qlCalendarAdvance(Calendar,X3023,NDays&amp;"D")</f>
        <v>60399</v>
      </c>
      <c r="Z3023" s="1403">
        <v>2.1380692212487711E-2</v>
      </c>
      <c r="AA3023" s="1411">
        <v>2.1274934257876632E-2</v>
      </c>
    </row>
    <row r="3024" spans="19:27" x14ac:dyDescent="0.2">
      <c r="S3024" s="399"/>
      <c r="T3024" s="1401"/>
      <c r="W3024" s="864" t="str">
        <f t="shared" si="56"/>
        <v>1w</v>
      </c>
      <c r="X3024" s="1405">
        <f>_xll.qlCalendarAdvance(Calendar,X3023,W3024,"f",FALSE)</f>
        <v>60406</v>
      </c>
      <c r="Y3024" s="1404">
        <f>_xll.qlCalendarAdvance(Calendar,X3024,NDays&amp;"D")</f>
        <v>60406</v>
      </c>
      <c r="Z3024" s="1403">
        <v>2.1388264762279816E-2</v>
      </c>
      <c r="AA3024" s="1411">
        <v>2.1282428672136922E-2</v>
      </c>
    </row>
    <row r="3025" spans="19:27" x14ac:dyDescent="0.2">
      <c r="S3025" s="399"/>
      <c r="T3025" s="1401"/>
      <c r="W3025" s="864" t="str">
        <f t="shared" si="56"/>
        <v>1w</v>
      </c>
      <c r="X3025" s="1405">
        <f>_xll.qlCalendarAdvance(Calendar,X3024,W3025,"f",FALSE)</f>
        <v>60413</v>
      </c>
      <c r="Y3025" s="1404">
        <f>_xll.qlCalendarAdvance(Calendar,X3025,NDays&amp;"D")</f>
        <v>60413</v>
      </c>
      <c r="Z3025" s="1403">
        <v>2.1395834783005108E-2</v>
      </c>
      <c r="AA3025" s="1411">
        <v>2.1289938398389996E-2</v>
      </c>
    </row>
    <row r="3026" spans="19:27" x14ac:dyDescent="0.2">
      <c r="S3026" s="399"/>
      <c r="T3026" s="1401"/>
      <c r="W3026" s="864" t="str">
        <f t="shared" si="56"/>
        <v>1w</v>
      </c>
      <c r="X3026" s="1405">
        <f>_xll.qlCalendarAdvance(Calendar,X3025,W3026,"f",FALSE)</f>
        <v>60420</v>
      </c>
      <c r="Y3026" s="1404">
        <f>_xll.qlCalendarAdvance(Calendar,X3026,NDays&amp;"D")</f>
        <v>60420</v>
      </c>
      <c r="Z3026" s="1403">
        <v>2.1403399991743139E-2</v>
      </c>
      <c r="AA3026" s="1411">
        <v>2.1297463436797948E-2</v>
      </c>
    </row>
    <row r="3027" spans="19:27" x14ac:dyDescent="0.2">
      <c r="S3027" s="399"/>
      <c r="T3027" s="1401"/>
      <c r="W3027" s="864" t="str">
        <f t="shared" si="56"/>
        <v>1w</v>
      </c>
      <c r="X3027" s="1405">
        <f>_xll.qlCalendarAdvance(Calendar,X3026,W3027,"f",FALSE)</f>
        <v>60427</v>
      </c>
      <c r="Y3027" s="1404">
        <f>_xll.qlCalendarAdvance(Calendar,X3027,NDays&amp;"D")</f>
        <v>60427</v>
      </c>
      <c r="Z3027" s="1403">
        <v>2.1410958105556731E-2</v>
      </c>
      <c r="AA3027" s="1411">
        <v>2.1305003787360777E-2</v>
      </c>
    </row>
    <row r="3028" spans="19:27" x14ac:dyDescent="0.2">
      <c r="S3028" s="399"/>
      <c r="T3028" s="1401"/>
      <c r="W3028" s="864" t="str">
        <f t="shared" si="56"/>
        <v>1w</v>
      </c>
      <c r="X3028" s="1405">
        <f>_xll.qlCalendarAdvance(Calendar,X3027,W3028,"f",FALSE)</f>
        <v>60434</v>
      </c>
      <c r="Y3028" s="1404">
        <f>_xll.qlCalendarAdvance(Calendar,X3028,NDays&amp;"D")</f>
        <v>60434</v>
      </c>
      <c r="Z3028" s="1403">
        <v>2.1418506841488431E-2</v>
      </c>
      <c r="AA3028" s="1411">
        <v>2.1312559449997437E-2</v>
      </c>
    </row>
    <row r="3029" spans="19:27" x14ac:dyDescent="0.2">
      <c r="S3029" s="399"/>
      <c r="T3029" s="1401"/>
      <c r="W3029" s="864" t="str">
        <f t="shared" si="56"/>
        <v>1w</v>
      </c>
      <c r="X3029" s="1405">
        <f>_xll.qlCalendarAdvance(Calendar,X3028,W3029,"f",FALSE)</f>
        <v>60441</v>
      </c>
      <c r="Y3029" s="1404">
        <f>_xll.qlCalendarAdvance(Calendar,X3029,NDays&amp;"D")</f>
        <v>60441</v>
      </c>
      <c r="Z3029" s="1403">
        <v>2.1426043916569347E-2</v>
      </c>
      <c r="AA3029" s="1411">
        <v>2.1320130424788974E-2</v>
      </c>
    </row>
    <row r="3030" spans="19:27" x14ac:dyDescent="0.2">
      <c r="S3030" s="399"/>
      <c r="T3030" s="1401"/>
      <c r="W3030" s="864" t="str">
        <f t="shared" si="56"/>
        <v>1w</v>
      </c>
      <c r="X3030" s="1405">
        <f>_xll.qlCalendarAdvance(Calendar,X3029,W3030,"f",FALSE)</f>
        <v>60448</v>
      </c>
      <c r="Y3030" s="1404">
        <f>_xll.qlCalendarAdvance(Calendar,X3030,NDays&amp;"D")</f>
        <v>60448</v>
      </c>
      <c r="Z3030" s="1403">
        <v>2.1433567186467287E-2</v>
      </c>
      <c r="AA3030" s="1411">
        <v>2.1327707474080304E-2</v>
      </c>
    </row>
    <row r="3031" spans="19:27" x14ac:dyDescent="0.2">
      <c r="S3031" s="399"/>
      <c r="T3031" s="1401"/>
      <c r="W3031" s="864" t="str">
        <f t="shared" si="56"/>
        <v>1w</v>
      </c>
      <c r="X3031" s="1405">
        <f>_xll.qlCalendarAdvance(Calendar,X3030,W3031,"f",FALSE)</f>
        <v>60455</v>
      </c>
      <c r="Y3031" s="1404">
        <f>_xll.qlCalendarAdvance(Calendar,X3031,NDays&amp;"D")</f>
        <v>60455</v>
      </c>
      <c r="Z3031" s="1403">
        <v>2.1441075869053045E-2</v>
      </c>
      <c r="AA3031" s="1411">
        <v>2.1335270701414721E-2</v>
      </c>
    </row>
    <row r="3032" spans="19:27" x14ac:dyDescent="0.2">
      <c r="S3032" s="399"/>
      <c r="T3032" s="1401"/>
      <c r="W3032" s="864" t="str">
        <f t="shared" si="56"/>
        <v>1w</v>
      </c>
      <c r="X3032" s="1405">
        <f>_xll.qlCalendarAdvance(Calendar,X3031,W3032,"f",FALSE)</f>
        <v>60462</v>
      </c>
      <c r="Y3032" s="1404">
        <f>_xll.qlCalendarAdvance(Calendar,X3032,NDays&amp;"D")</f>
        <v>60462</v>
      </c>
      <c r="Z3032" s="1403">
        <v>2.1448569955371012E-2</v>
      </c>
      <c r="AA3032" s="1411">
        <v>2.1342819396178436E-2</v>
      </c>
    </row>
    <row r="3033" spans="19:27" x14ac:dyDescent="0.2">
      <c r="S3033" s="399"/>
      <c r="T3033" s="1401"/>
      <c r="W3033" s="864" t="str">
        <f t="shared" si="56"/>
        <v>1w</v>
      </c>
      <c r="X3033" s="1405">
        <f>_xll.qlCalendarAdvance(Calendar,X3032,W3033,"f",FALSE)</f>
        <v>60469</v>
      </c>
      <c r="Y3033" s="1404">
        <f>_xll.qlCalendarAdvance(Calendar,X3033,NDays&amp;"D")</f>
        <v>60469</v>
      </c>
      <c r="Z3033" s="1403">
        <v>2.1456049445335735E-2</v>
      </c>
      <c r="AA3033" s="1411">
        <v>2.1350353558452495E-2</v>
      </c>
    </row>
    <row r="3034" spans="19:27" x14ac:dyDescent="0.2">
      <c r="S3034" s="399"/>
      <c r="T3034" s="1401"/>
      <c r="W3034" s="864" t="str">
        <f t="shared" ref="W3034:W3097" si="57">W3033</f>
        <v>1w</v>
      </c>
      <c r="X3034" s="1405">
        <f>_xll.qlCalendarAdvance(Calendar,X3033,W3034,"f",FALSE)</f>
        <v>60476</v>
      </c>
      <c r="Y3034" s="1404">
        <f>_xll.qlCalendarAdvance(Calendar,X3034,NDays&amp;"D")</f>
        <v>60476</v>
      </c>
      <c r="Z3034" s="1403">
        <v>2.1463514338868808E-2</v>
      </c>
      <c r="AA3034" s="1411">
        <v>2.1357873188155851E-2</v>
      </c>
    </row>
    <row r="3035" spans="19:27" x14ac:dyDescent="0.2">
      <c r="S3035" s="399"/>
      <c r="T3035" s="1401"/>
      <c r="W3035" s="864" t="str">
        <f t="shared" si="57"/>
        <v>1w</v>
      </c>
      <c r="X3035" s="1405">
        <f>_xll.qlCalendarAdvance(Calendar,X3034,W3035,"f",FALSE)</f>
        <v>60483</v>
      </c>
      <c r="Y3035" s="1404">
        <f>_xll.qlCalendarAdvance(Calendar,X3035,NDays&amp;"D")</f>
        <v>60483</v>
      </c>
      <c r="Z3035" s="1403">
        <v>2.1470964635886547E-2</v>
      </c>
      <c r="AA3035" s="1411">
        <v>2.1365378285369552E-2</v>
      </c>
    </row>
    <row r="3036" spans="19:27" x14ac:dyDescent="0.2">
      <c r="S3036" s="399"/>
      <c r="T3036" s="1401"/>
      <c r="W3036" s="864" t="str">
        <f t="shared" si="57"/>
        <v>1w</v>
      </c>
      <c r="X3036" s="1405">
        <f>_xll.qlCalendarAdvance(Calendar,X3035,W3036,"f",FALSE)</f>
        <v>60490</v>
      </c>
      <c r="Y3036" s="1404">
        <f>_xll.qlCalendarAdvance(Calendar,X3036,NDays&amp;"D")</f>
        <v>60490</v>
      </c>
      <c r="Z3036" s="1403">
        <v>2.1478400336306137E-2</v>
      </c>
      <c r="AA3036" s="1411">
        <v>2.137286885001255E-2</v>
      </c>
    </row>
    <row r="3037" spans="19:27" x14ac:dyDescent="0.2">
      <c r="S3037" s="399"/>
      <c r="T3037" s="1401"/>
      <c r="W3037" s="864" t="str">
        <f t="shared" si="57"/>
        <v>1w</v>
      </c>
      <c r="X3037" s="1405">
        <f>_xll.qlCalendarAdvance(Calendar,X3036,W3037,"f",FALSE)</f>
        <v>60497</v>
      </c>
      <c r="Y3037" s="1404">
        <f>_xll.qlCalendarAdvance(Calendar,X3037,NDays&amp;"D")</f>
        <v>60497</v>
      </c>
      <c r="Z3037" s="1403">
        <v>2.1485821440047417E-2</v>
      </c>
      <c r="AA3037" s="1411">
        <v>2.1380344882246938E-2</v>
      </c>
    </row>
    <row r="3038" spans="19:27" x14ac:dyDescent="0.2">
      <c r="S3038" s="399"/>
      <c r="T3038" s="1401"/>
      <c r="W3038" s="864" t="str">
        <f t="shared" si="57"/>
        <v>1w</v>
      </c>
      <c r="X3038" s="1405">
        <f>_xll.qlCalendarAdvance(Calendar,X3037,W3038,"f",FALSE)</f>
        <v>60504</v>
      </c>
      <c r="Y3038" s="1404">
        <f>_xll.qlCalendarAdvance(Calendar,X3038,NDays&amp;"D")</f>
        <v>60504</v>
      </c>
      <c r="Z3038" s="1403">
        <v>2.1493227947028463E-2</v>
      </c>
      <c r="AA3038" s="1411">
        <v>2.1387806381667485E-2</v>
      </c>
    </row>
    <row r="3039" spans="19:27" x14ac:dyDescent="0.2">
      <c r="S3039" s="399"/>
      <c r="T3039" s="1401"/>
      <c r="W3039" s="864" t="str">
        <f t="shared" si="57"/>
        <v>1w</v>
      </c>
      <c r="X3039" s="1405">
        <f>_xll.qlCalendarAdvance(Calendar,X3038,W3039,"f",FALSE)</f>
        <v>60511</v>
      </c>
      <c r="Y3039" s="1404">
        <f>_xll.qlCalendarAdvance(Calendar,X3039,NDays&amp;"D")</f>
        <v>60511</v>
      </c>
      <c r="Z3039" s="1403">
        <v>2.1499462549653917E-2</v>
      </c>
      <c r="AA3039" s="1411">
        <v>2.1395253348760468E-2</v>
      </c>
    </row>
    <row r="3040" spans="19:27" x14ac:dyDescent="0.2">
      <c r="S3040" s="399"/>
      <c r="T3040" s="1401"/>
      <c r="W3040" s="864" t="str">
        <f t="shared" si="57"/>
        <v>1w</v>
      </c>
      <c r="X3040" s="1405">
        <f>_xll.qlCalendarAdvance(Calendar,X3039,W3040,"f",FALSE)</f>
        <v>60518</v>
      </c>
      <c r="Y3040" s="1404">
        <f>_xll.qlCalendarAdvance(Calendar,X3040,NDays&amp;"D")</f>
        <v>60518</v>
      </c>
      <c r="Z3040" s="1403">
        <v>2.1506840472006874E-2</v>
      </c>
      <c r="AA3040" s="1411">
        <v>2.1402685783201703E-2</v>
      </c>
    </row>
    <row r="3041" spans="19:27" x14ac:dyDescent="0.2">
      <c r="S3041" s="399"/>
      <c r="T3041" s="1401"/>
      <c r="W3041" s="864" t="str">
        <f t="shared" si="57"/>
        <v>1w</v>
      </c>
      <c r="X3041" s="1405">
        <f>_xll.qlCalendarAdvance(Calendar,X3040,W3041,"f",FALSE)</f>
        <v>60525</v>
      </c>
      <c r="Y3041" s="1404">
        <f>_xll.qlCalendarAdvance(Calendar,X3041,NDays&amp;"D")</f>
        <v>60525</v>
      </c>
      <c r="Z3041" s="1403">
        <v>2.151420379807429E-2</v>
      </c>
      <c r="AA3041" s="1411">
        <v>2.1410103685072235E-2</v>
      </c>
    </row>
    <row r="3042" spans="19:27" x14ac:dyDescent="0.2">
      <c r="S3042" s="399"/>
      <c r="T3042" s="1401"/>
      <c r="W3042" s="864" t="str">
        <f t="shared" si="57"/>
        <v>1w</v>
      </c>
      <c r="X3042" s="1405">
        <f>_xll.qlCalendarAdvance(Calendar,X3041,W3042,"f",FALSE)</f>
        <v>60532</v>
      </c>
      <c r="Y3042" s="1404">
        <f>_xll.qlCalendarAdvance(Calendar,X3042,NDays&amp;"D")</f>
        <v>60532</v>
      </c>
      <c r="Z3042" s="1403">
        <v>2.1521552527772436E-2</v>
      </c>
      <c r="AA3042" s="1411">
        <v>2.1417507054615204E-2</v>
      </c>
    </row>
    <row r="3043" spans="19:27" x14ac:dyDescent="0.2">
      <c r="S3043" s="399"/>
      <c r="T3043" s="1401"/>
      <c r="W3043" s="864" t="str">
        <f t="shared" si="57"/>
        <v>1w</v>
      </c>
      <c r="X3043" s="1405">
        <f>_xll.qlCalendarAdvance(Calendar,X3042,W3043,"f",FALSE)</f>
        <v>60539</v>
      </c>
      <c r="Y3043" s="1404">
        <f>_xll.qlCalendarAdvance(Calendar,X3043,NDays&amp;"D")</f>
        <v>60539</v>
      </c>
      <c r="Z3043" s="1403">
        <v>2.1528886661021158E-2</v>
      </c>
      <c r="AA3043" s="1411">
        <v>2.1424895891425377E-2</v>
      </c>
    </row>
    <row r="3044" spans="19:27" x14ac:dyDescent="0.2">
      <c r="S3044" s="399"/>
      <c r="T3044" s="1401"/>
      <c r="W3044" s="864" t="str">
        <f t="shared" si="57"/>
        <v>1w</v>
      </c>
      <c r="X3044" s="1405">
        <f>_xll.qlCalendarAdvance(Calendar,X3043,W3044,"f",FALSE)</f>
        <v>60546</v>
      </c>
      <c r="Y3044" s="1404">
        <f>_xll.qlCalendarAdvance(Calendar,X3044,NDays&amp;"D")</f>
        <v>60546</v>
      </c>
      <c r="Z3044" s="1403">
        <v>2.1537360452398808E-2</v>
      </c>
      <c r="AA3044" s="1411">
        <v>2.1432270195664849E-2</v>
      </c>
    </row>
    <row r="3045" spans="19:27" x14ac:dyDescent="0.2">
      <c r="S3045" s="399"/>
      <c r="T3045" s="1401"/>
      <c r="W3045" s="864" t="str">
        <f t="shared" si="57"/>
        <v>1w</v>
      </c>
      <c r="X3045" s="1405">
        <f>_xll.qlCalendarAdvance(Calendar,X3044,W3045,"f",FALSE)</f>
        <v>60553</v>
      </c>
      <c r="Y3045" s="1404">
        <f>_xll.qlCalendarAdvance(Calendar,X3045,NDays&amp;"D")</f>
        <v>60553</v>
      </c>
      <c r="Z3045" s="1403">
        <v>2.154466477978801E-2</v>
      </c>
      <c r="AA3045" s="1411">
        <v>2.1439629967576757E-2</v>
      </c>
    </row>
    <row r="3046" spans="19:27" x14ac:dyDescent="0.2">
      <c r="S3046" s="399"/>
      <c r="T3046" s="1401"/>
      <c r="W3046" s="864" t="str">
        <f t="shared" si="57"/>
        <v>1w</v>
      </c>
      <c r="X3046" s="1405">
        <f>_xll.qlCalendarAdvance(Calendar,X3045,W3046,"f",FALSE)</f>
        <v>60560</v>
      </c>
      <c r="Y3046" s="1404">
        <f>_xll.qlCalendarAdvance(Calendar,X3046,NDays&amp;"D")</f>
        <v>60560</v>
      </c>
      <c r="Z3046" s="1403">
        <v>2.1551954509771248E-2</v>
      </c>
      <c r="AA3046" s="1411">
        <v>2.1446975206755869E-2</v>
      </c>
    </row>
    <row r="3047" spans="19:27" x14ac:dyDescent="0.2">
      <c r="S3047" s="399"/>
      <c r="T3047" s="1401"/>
      <c r="W3047" s="864" t="str">
        <f t="shared" si="57"/>
        <v>1w</v>
      </c>
      <c r="X3047" s="1405">
        <f>_xll.qlCalendarAdvance(Calendar,X3046,W3047,"f",FALSE)</f>
        <v>60567</v>
      </c>
      <c r="Y3047" s="1404">
        <f>_xll.qlCalendarAdvance(Calendar,X3047,NDays&amp;"D")</f>
        <v>60567</v>
      </c>
      <c r="Z3047" s="1403">
        <v>2.1559229642264831E-2</v>
      </c>
      <c r="AA3047" s="1411">
        <v>2.1454305913283234E-2</v>
      </c>
    </row>
    <row r="3048" spans="19:27" x14ac:dyDescent="0.2">
      <c r="S3048" s="399"/>
      <c r="T3048" s="1401"/>
      <c r="W3048" s="864" t="str">
        <f t="shared" si="57"/>
        <v>1w</v>
      </c>
      <c r="X3048" s="1405">
        <f>_xll.qlCalendarAdvance(Calendar,X3047,W3048,"f",FALSE)</f>
        <v>60574</v>
      </c>
      <c r="Y3048" s="1404">
        <f>_xll.qlCalendarAdvance(Calendar,X3048,NDays&amp;"D")</f>
        <v>60574</v>
      </c>
      <c r="Z3048" s="1403">
        <v>2.1566490177193001E-2</v>
      </c>
      <c r="AA3048" s="1411">
        <v>2.1461622087564081E-2</v>
      </c>
    </row>
    <row r="3049" spans="19:27" x14ac:dyDescent="0.2">
      <c r="S3049" s="399"/>
      <c r="T3049" s="1401"/>
      <c r="W3049" s="864" t="str">
        <f t="shared" si="57"/>
        <v>1w</v>
      </c>
      <c r="X3049" s="1405">
        <f>_xll.qlCalendarAdvance(Calendar,X3048,W3049,"f",FALSE)</f>
        <v>60581</v>
      </c>
      <c r="Y3049" s="1404">
        <f>_xll.qlCalendarAdvance(Calendar,X3049,NDays&amp;"D")</f>
        <v>60581</v>
      </c>
      <c r="Z3049" s="1403">
        <v>2.1573736114473829E-2</v>
      </c>
      <c r="AA3049" s="1411">
        <v>2.1468923729031086E-2</v>
      </c>
    </row>
    <row r="3050" spans="19:27" x14ac:dyDescent="0.2">
      <c r="S3050" s="399"/>
      <c r="T3050" s="1401"/>
      <c r="W3050" s="864" t="str">
        <f t="shared" si="57"/>
        <v>1w</v>
      </c>
      <c r="X3050" s="1405">
        <f>_xll.qlCalendarAdvance(Calendar,X3049,W3050,"f",FALSE)</f>
        <v>60588</v>
      </c>
      <c r="Y3050" s="1404">
        <f>_xll.qlCalendarAdvance(Calendar,X3050,NDays&amp;"D")</f>
        <v>60588</v>
      </c>
      <c r="Z3050" s="1403">
        <v>2.158096745403067E-2</v>
      </c>
      <c r="AA3050" s="1411">
        <v>2.1476210838089482E-2</v>
      </c>
    </row>
    <row r="3051" spans="19:27" x14ac:dyDescent="0.2">
      <c r="S3051" s="399"/>
      <c r="T3051" s="1401"/>
      <c r="W3051" s="864" t="str">
        <f t="shared" si="57"/>
        <v>1w</v>
      </c>
      <c r="X3051" s="1405">
        <f>_xll.qlCalendarAdvance(Calendar,X3050,W3051,"f",FALSE)</f>
        <v>60595</v>
      </c>
      <c r="Y3051" s="1404">
        <f>_xll.qlCalendarAdvance(Calendar,X3051,NDays&amp;"D")</f>
        <v>60595</v>
      </c>
      <c r="Z3051" s="1403">
        <v>2.1588184195780721E-2</v>
      </c>
      <c r="AA3051" s="1411">
        <v>2.1483483414577176E-2</v>
      </c>
    </row>
    <row r="3052" spans="19:27" x14ac:dyDescent="0.2">
      <c r="S3052" s="399"/>
      <c r="T3052" s="1401"/>
      <c r="W3052" s="864" t="str">
        <f t="shared" si="57"/>
        <v>1w</v>
      </c>
      <c r="X3052" s="1405">
        <f>_xll.qlCalendarAdvance(Calendar,X3051,W3052,"f",FALSE)</f>
        <v>60602</v>
      </c>
      <c r="Y3052" s="1404">
        <f>_xll.qlCalendarAdvance(Calendar,X3052,NDays&amp;"D")</f>
        <v>60602</v>
      </c>
      <c r="Z3052" s="1403">
        <v>2.159308766049543E-2</v>
      </c>
      <c r="AA3052" s="1411">
        <v>2.1490741458494167E-2</v>
      </c>
    </row>
    <row r="3053" spans="19:27" x14ac:dyDescent="0.2">
      <c r="S3053" s="399"/>
      <c r="T3053" s="1401"/>
      <c r="W3053" s="864" t="str">
        <f t="shared" si="57"/>
        <v>1w</v>
      </c>
      <c r="X3053" s="1405">
        <f>_xll.qlCalendarAdvance(Calendar,X3052,W3053,"f",FALSE)</f>
        <v>60609</v>
      </c>
      <c r="Y3053" s="1404">
        <f>_xll.qlCalendarAdvance(Calendar,X3053,NDays&amp;"D")</f>
        <v>60609</v>
      </c>
      <c r="Z3053" s="1403">
        <v>2.1600276443334263E-2</v>
      </c>
      <c r="AA3053" s="1411">
        <v>2.1497984970002548E-2</v>
      </c>
    </row>
    <row r="3054" spans="19:27" x14ac:dyDescent="0.2">
      <c r="S3054" s="399"/>
      <c r="T3054" s="1401"/>
      <c r="W3054" s="864" t="str">
        <f t="shared" si="57"/>
        <v>1w</v>
      </c>
      <c r="X3054" s="1405">
        <f>_xll.qlCalendarAdvance(Calendar,X3053,W3054,"f",FALSE)</f>
        <v>60616</v>
      </c>
      <c r="Y3054" s="1404">
        <f>_xll.qlCalendarAdvance(Calendar,X3054,NDays&amp;"D")</f>
        <v>60616</v>
      </c>
      <c r="Z3054" s="1403">
        <v>2.1607450629583039E-2</v>
      </c>
      <c r="AA3054" s="1411">
        <v>2.1505213948697088E-2</v>
      </c>
    </row>
    <row r="3055" spans="19:27" x14ac:dyDescent="0.2">
      <c r="S3055" s="399"/>
      <c r="T3055" s="1401"/>
      <c r="W3055" s="864" t="str">
        <f t="shared" si="57"/>
        <v>1w</v>
      </c>
      <c r="X3055" s="1405">
        <f>_xll.qlCalendarAdvance(Calendar,X3054,W3055,"f",FALSE)</f>
        <v>60623</v>
      </c>
      <c r="Y3055" s="1404">
        <f>_xll.qlCalendarAdvance(Calendar,X3055,NDays&amp;"D")</f>
        <v>60623</v>
      </c>
      <c r="Z3055" s="1403">
        <v>2.1614610219164308E-2</v>
      </c>
      <c r="AA3055" s="1411">
        <v>2.1512428394983019E-2</v>
      </c>
    </row>
    <row r="3056" spans="19:27" x14ac:dyDescent="0.2">
      <c r="S3056" s="399"/>
      <c r="T3056" s="1401"/>
      <c r="W3056" s="864" t="str">
        <f t="shared" si="57"/>
        <v>1w</v>
      </c>
      <c r="X3056" s="1405">
        <f>_xll.qlCalendarAdvance(Calendar,X3055,W3056,"f",FALSE)</f>
        <v>60630</v>
      </c>
      <c r="Y3056" s="1404">
        <f>_xll.qlCalendarAdvance(Calendar,X3056,NDays&amp;"D")</f>
        <v>60630</v>
      </c>
      <c r="Z3056" s="1403">
        <v>2.1621755212003331E-2</v>
      </c>
      <c r="AA3056" s="1411">
        <v>2.1519628308698246E-2</v>
      </c>
    </row>
    <row r="3057" spans="19:27" x14ac:dyDescent="0.2">
      <c r="S3057" s="399"/>
      <c r="T3057" s="1401"/>
      <c r="W3057" s="864" t="str">
        <f t="shared" si="57"/>
        <v>1w</v>
      </c>
      <c r="X3057" s="1405">
        <f>_xll.qlCalendarAdvance(Calendar,X3056,W3057,"f",FALSE)</f>
        <v>60637</v>
      </c>
      <c r="Y3057" s="1404">
        <f>_xll.qlCalendarAdvance(Calendar,X3057,NDays&amp;"D")</f>
        <v>60637</v>
      </c>
      <c r="Z3057" s="1403">
        <v>2.1628885608020863E-2</v>
      </c>
      <c r="AA3057" s="1411">
        <v>2.1526813689842772E-2</v>
      </c>
    </row>
    <row r="3058" spans="19:27" x14ac:dyDescent="0.2">
      <c r="S3058" s="399"/>
      <c r="T3058" s="1401"/>
      <c r="W3058" s="864" t="str">
        <f t="shared" si="57"/>
        <v>1w</v>
      </c>
      <c r="X3058" s="1405">
        <f>_xll.qlCalendarAdvance(Calendar,X3057,W3058,"f",FALSE)</f>
        <v>60644</v>
      </c>
      <c r="Y3058" s="1404">
        <f>_xll.qlCalendarAdvance(Calendar,X3058,NDays&amp;"D")</f>
        <v>60644</v>
      </c>
      <c r="Z3058" s="1403">
        <v>2.1637147032145657E-2</v>
      </c>
      <c r="AA3058" s="1411">
        <v>2.1533984538335549E-2</v>
      </c>
    </row>
    <row r="3059" spans="19:27" x14ac:dyDescent="0.2">
      <c r="S3059" s="399"/>
      <c r="T3059" s="1401"/>
      <c r="W3059" s="864" t="str">
        <f t="shared" si="57"/>
        <v>1w</v>
      </c>
      <c r="X3059" s="1405">
        <f>_xll.qlCalendarAdvance(Calendar,X3058,W3059,"f",FALSE)</f>
        <v>60651</v>
      </c>
      <c r="Y3059" s="1404">
        <f>_xll.qlCalendarAdvance(Calendar,X3059,NDays&amp;"D")</f>
        <v>60651</v>
      </c>
      <c r="Z3059" s="1403">
        <v>2.1643102609287975E-2</v>
      </c>
      <c r="AA3059" s="1411">
        <v>2.1541140854500762E-2</v>
      </c>
    </row>
    <row r="3060" spans="19:27" x14ac:dyDescent="0.2">
      <c r="S3060" s="399"/>
      <c r="T3060" s="1401"/>
      <c r="W3060" s="864" t="str">
        <f t="shared" si="57"/>
        <v>1w</v>
      </c>
      <c r="X3060" s="1405">
        <f>_xll.qlCalendarAdvance(Calendar,X3059,W3060,"f",FALSE)</f>
        <v>60658</v>
      </c>
      <c r="Y3060" s="1404">
        <f>_xll.qlCalendarAdvance(Calendar,X3060,NDays&amp;"D")</f>
        <v>60658</v>
      </c>
      <c r="Z3060" s="1403">
        <v>2.1650189214384465E-2</v>
      </c>
      <c r="AA3060" s="1411">
        <v>2.1548282638014227E-2</v>
      </c>
    </row>
    <row r="3061" spans="19:27" x14ac:dyDescent="0.2">
      <c r="S3061" s="399"/>
      <c r="T3061" s="1401"/>
      <c r="W3061" s="864" t="str">
        <f t="shared" si="57"/>
        <v>1w</v>
      </c>
      <c r="X3061" s="1405">
        <f>_xll.qlCalendarAdvance(Calendar,X3060,W3061,"f",FALSE)</f>
        <v>60665</v>
      </c>
      <c r="Y3061" s="1404">
        <f>_xll.qlCalendarAdvance(Calendar,X3061,NDays&amp;"D")</f>
        <v>60665</v>
      </c>
      <c r="Z3061" s="1403">
        <v>2.1658404976761459E-2</v>
      </c>
      <c r="AA3061" s="1411">
        <v>2.1555409888794896E-2</v>
      </c>
    </row>
    <row r="3062" spans="19:27" x14ac:dyDescent="0.2">
      <c r="S3062" s="399"/>
      <c r="T3062" s="1401"/>
      <c r="W3062" s="864" t="str">
        <f t="shared" si="57"/>
        <v>1w</v>
      </c>
      <c r="X3062" s="1405">
        <f>_xll.qlCalendarAdvance(Calendar,X3061,W3062,"f",FALSE)</f>
        <v>60672</v>
      </c>
      <c r="Y3062" s="1404">
        <f>_xll.qlCalendarAdvance(Calendar,X3062,NDays&amp;"D")</f>
        <v>60672</v>
      </c>
      <c r="Z3062" s="1403">
        <v>2.1664318633125113E-2</v>
      </c>
      <c r="AA3062" s="1411">
        <v>2.1562522607166956E-2</v>
      </c>
    </row>
    <row r="3063" spans="19:27" x14ac:dyDescent="0.2">
      <c r="S3063" s="399"/>
      <c r="T3063" s="1401"/>
      <c r="W3063" s="864" t="str">
        <f t="shared" si="57"/>
        <v>1w</v>
      </c>
      <c r="X3063" s="1405">
        <f>_xll.qlCalendarAdvance(Calendar,X3062,W3063,"f",FALSE)</f>
        <v>60679</v>
      </c>
      <c r="Y3063" s="1404">
        <f>_xll.qlCalendarAdvance(Calendar,X3063,NDays&amp;"D")</f>
        <v>60679</v>
      </c>
      <c r="Z3063" s="1403">
        <v>2.1671361446616178E-2</v>
      </c>
      <c r="AA3063" s="1411">
        <v>2.156962079304936E-2</v>
      </c>
    </row>
    <row r="3064" spans="19:27" x14ac:dyDescent="0.2">
      <c r="S3064" s="399"/>
      <c r="T3064" s="1401"/>
      <c r="W3064" s="864" t="str">
        <f t="shared" si="57"/>
        <v>1w</v>
      </c>
      <c r="X3064" s="1405">
        <f>_xll.qlCalendarAdvance(Calendar,X3063,W3064,"f",FALSE)</f>
        <v>60686</v>
      </c>
      <c r="Y3064" s="1404">
        <f>_xll.qlCalendarAdvance(Calendar,X3064,NDays&amp;"D")</f>
        <v>60686</v>
      </c>
      <c r="Z3064" s="1403">
        <v>2.1678389662753546E-2</v>
      </c>
      <c r="AA3064" s="1411">
        <v>2.1576704446280015E-2</v>
      </c>
    </row>
    <row r="3065" spans="19:27" x14ac:dyDescent="0.2">
      <c r="S3065" s="399"/>
      <c r="T3065" s="1401"/>
      <c r="W3065" s="864" t="str">
        <f t="shared" si="57"/>
        <v>1w</v>
      </c>
      <c r="X3065" s="1405">
        <f>_xll.qlCalendarAdvance(Calendar,X3064,W3065,"f",FALSE)</f>
        <v>60693</v>
      </c>
      <c r="Y3065" s="1404">
        <f>_xll.qlCalendarAdvance(Calendar,X3065,NDays&amp;"D")</f>
        <v>60693</v>
      </c>
      <c r="Z3065" s="1403">
        <v>2.168768576658835E-2</v>
      </c>
      <c r="AA3065" s="1411">
        <v>2.1583773566858921E-2</v>
      </c>
    </row>
    <row r="3066" spans="19:27" x14ac:dyDescent="0.2">
      <c r="S3066" s="399"/>
      <c r="T3066" s="1401"/>
      <c r="W3066" s="864" t="str">
        <f t="shared" si="57"/>
        <v>1w</v>
      </c>
      <c r="X3066" s="1405">
        <f>_xll.qlCalendarAdvance(Calendar,X3065,W3066,"f",FALSE)</f>
        <v>60700</v>
      </c>
      <c r="Y3066" s="1404">
        <f>_xll.qlCalendarAdvance(Calendar,X3066,NDays&amp;"D")</f>
        <v>60700</v>
      </c>
      <c r="Z3066" s="1403">
        <v>2.1694683531829868E-2</v>
      </c>
      <c r="AA3066" s="1411">
        <v>2.1590828155029218E-2</v>
      </c>
    </row>
    <row r="3067" spans="19:27" x14ac:dyDescent="0.2">
      <c r="S3067" s="399"/>
      <c r="T3067" s="1401"/>
      <c r="W3067" s="864" t="str">
        <f t="shared" si="57"/>
        <v>1w</v>
      </c>
      <c r="X3067" s="1405">
        <f>_xll.qlCalendarAdvance(Calendar,X3066,W3067,"f",FALSE)</f>
        <v>60707</v>
      </c>
      <c r="Y3067" s="1404">
        <f>_xll.qlCalendarAdvance(Calendar,X3067,NDays&amp;"D")</f>
        <v>60707</v>
      </c>
      <c r="Z3067" s="1403">
        <v>2.1701666698018068E-2</v>
      </c>
      <c r="AA3067" s="1411">
        <v>2.1597868210628812E-2</v>
      </c>
    </row>
    <row r="3068" spans="19:27" x14ac:dyDescent="0.2">
      <c r="S3068" s="399"/>
      <c r="T3068" s="1401"/>
      <c r="W3068" s="864" t="str">
        <f t="shared" si="57"/>
        <v>1w</v>
      </c>
      <c r="X3068" s="1405">
        <f>_xll.qlCalendarAdvance(Calendar,X3067,W3068,"f",FALSE)</f>
        <v>60714</v>
      </c>
      <c r="Y3068" s="1404">
        <f>_xll.qlCalendarAdvance(Calendar,X3068,NDays&amp;"D")</f>
        <v>60714</v>
      </c>
      <c r="Z3068" s="1403">
        <v>2.1708635265073665E-2</v>
      </c>
      <c r="AA3068" s="1411">
        <v>2.1604893733576658E-2</v>
      </c>
    </row>
    <row r="3069" spans="19:27" x14ac:dyDescent="0.2">
      <c r="S3069" s="399"/>
      <c r="T3069" s="1401"/>
      <c r="W3069" s="864" t="str">
        <f t="shared" si="57"/>
        <v>1w</v>
      </c>
      <c r="X3069" s="1405">
        <f>_xll.qlCalendarAdvance(Calendar,X3068,W3069,"f",FALSE)</f>
        <v>60721</v>
      </c>
      <c r="Y3069" s="1404">
        <f>_xll.qlCalendarAdvance(Calendar,X3069,NDays&amp;"D")</f>
        <v>60721</v>
      </c>
      <c r="Z3069" s="1403">
        <v>2.171558923292178E-2</v>
      </c>
      <c r="AA3069" s="1411">
        <v>2.1611904723953801E-2</v>
      </c>
    </row>
    <row r="3070" spans="19:27" x14ac:dyDescent="0.2">
      <c r="S3070" s="399"/>
      <c r="T3070" s="1401"/>
      <c r="W3070" s="864" t="str">
        <f t="shared" si="57"/>
        <v>1w</v>
      </c>
      <c r="X3070" s="1405">
        <f>_xll.qlCalendarAdvance(Calendar,X3069,W3070,"f",FALSE)</f>
        <v>60728</v>
      </c>
      <c r="Y3070" s="1404">
        <f>_xll.qlCalendarAdvance(Calendar,X3070,NDays&amp;"D")</f>
        <v>60728</v>
      </c>
      <c r="Z3070" s="1403">
        <v>2.1721390513849137E-2</v>
      </c>
      <c r="AA3070" s="1411">
        <v>2.1618901181760242E-2</v>
      </c>
    </row>
    <row r="3071" spans="19:27" x14ac:dyDescent="0.2">
      <c r="S3071" s="399"/>
      <c r="T3071" s="1401"/>
      <c r="W3071" s="864" t="str">
        <f t="shared" si="57"/>
        <v>1w</v>
      </c>
      <c r="X3071" s="1405">
        <f>_xll.qlCalendarAdvance(Calendar,X3070,W3071,"f",FALSE)</f>
        <v>60735</v>
      </c>
      <c r="Y3071" s="1404">
        <f>_xll.qlCalendarAdvance(Calendar,X3071,NDays&amp;"D")</f>
        <v>60735</v>
      </c>
      <c r="Z3071" s="1403">
        <v>2.1728315914769744E-2</v>
      </c>
      <c r="AA3071" s="1411">
        <v>2.1625883107158073E-2</v>
      </c>
    </row>
    <row r="3072" spans="19:27" x14ac:dyDescent="0.2">
      <c r="S3072" s="399"/>
      <c r="T3072" s="1401"/>
      <c r="W3072" s="864" t="str">
        <f t="shared" si="57"/>
        <v>1w</v>
      </c>
      <c r="X3072" s="1405">
        <f>_xll.qlCalendarAdvance(Calendar,X3071,W3072,"f",FALSE)</f>
        <v>60742</v>
      </c>
      <c r="Y3072" s="1404">
        <f>_xll.qlCalendarAdvance(Calendar,X3072,NDays&amp;"D")</f>
        <v>60742</v>
      </c>
      <c r="Z3072" s="1403">
        <v>2.173522671699301E-2</v>
      </c>
      <c r="AA3072" s="1411">
        <v>2.1632850499661016E-2</v>
      </c>
    </row>
    <row r="3073" spans="19:27" x14ac:dyDescent="0.2">
      <c r="S3073" s="399"/>
      <c r="T3073" s="1401"/>
      <c r="W3073" s="864" t="str">
        <f t="shared" si="57"/>
        <v>1w</v>
      </c>
      <c r="X3073" s="1405">
        <f>_xll.qlCalendarAdvance(Calendar,X3072,W3073,"f",FALSE)</f>
        <v>60749</v>
      </c>
      <c r="Y3073" s="1404">
        <f>_xll.qlCalendarAdvance(Calendar,X3073,NDays&amp;"D")</f>
        <v>60749</v>
      </c>
      <c r="Z3073" s="1403">
        <v>2.1742122920449462E-2</v>
      </c>
      <c r="AA3073" s="1411">
        <v>2.1639803359998488E-2</v>
      </c>
    </row>
    <row r="3074" spans="19:27" x14ac:dyDescent="0.2">
      <c r="S3074" s="399"/>
      <c r="T3074" s="1401"/>
      <c r="W3074" s="864" t="str">
        <f t="shared" si="57"/>
        <v>1w</v>
      </c>
      <c r="X3074" s="1405">
        <f>_xll.qlCalendarAdvance(Calendar,X3073,W3074,"f",FALSE)</f>
        <v>60756</v>
      </c>
      <c r="Y3074" s="1404">
        <f>_xll.qlCalendarAdvance(Calendar,X3074,NDays&amp;"D")</f>
        <v>60756</v>
      </c>
      <c r="Z3074" s="1403">
        <v>2.175014008137293E-2</v>
      </c>
      <c r="AA3074" s="1411">
        <v>2.1646741687360027E-2</v>
      </c>
    </row>
    <row r="3075" spans="19:27" x14ac:dyDescent="0.2">
      <c r="S3075" s="399"/>
      <c r="T3075" s="1401"/>
      <c r="W3075" s="864" t="str">
        <f t="shared" si="57"/>
        <v>1w</v>
      </c>
      <c r="X3075" s="1405">
        <f>_xll.qlCalendarAdvance(Calendar,X3074,W3075,"f",FALSE)</f>
        <v>60763</v>
      </c>
      <c r="Y3075" s="1404">
        <f>_xll.qlCalendarAdvance(Calendar,X3075,NDays&amp;"D")</f>
        <v>60763</v>
      </c>
      <c r="Z3075" s="1403">
        <v>2.1757006452374602E-2</v>
      </c>
      <c r="AA3075" s="1411">
        <v>2.1653665482475049E-2</v>
      </c>
    </row>
    <row r="3076" spans="19:27" x14ac:dyDescent="0.2">
      <c r="S3076" s="399"/>
      <c r="T3076" s="1401"/>
      <c r="W3076" s="864" t="str">
        <f t="shared" si="57"/>
        <v>1w</v>
      </c>
      <c r="X3076" s="1405">
        <f>_xll.qlCalendarAdvance(Calendar,X3075,W3076,"f",FALSE)</f>
        <v>60770</v>
      </c>
      <c r="Y3076" s="1404">
        <f>_xll.qlCalendarAdvance(Calendar,X3076,NDays&amp;"D")</f>
        <v>60770</v>
      </c>
      <c r="Z3076" s="1403">
        <v>2.1763858223634941E-2</v>
      </c>
      <c r="AA3076" s="1411">
        <v>2.1660574744857275E-2</v>
      </c>
    </row>
    <row r="3077" spans="19:27" x14ac:dyDescent="0.2">
      <c r="S3077" s="399"/>
      <c r="T3077" s="1401"/>
      <c r="W3077" s="864" t="str">
        <f t="shared" si="57"/>
        <v>1w</v>
      </c>
      <c r="X3077" s="1405">
        <f>_xll.qlCalendarAdvance(Calendar,X3076,W3077,"f",FALSE)</f>
        <v>60777</v>
      </c>
      <c r="Y3077" s="1404">
        <f>_xll.qlCalendarAdvance(Calendar,X3077,NDays&amp;"D")</f>
        <v>60777</v>
      </c>
      <c r="Z3077" s="1403">
        <v>2.177069539508171E-2</v>
      </c>
      <c r="AA3077" s="1411">
        <v>2.1667469474749845E-2</v>
      </c>
    </row>
    <row r="3078" spans="19:27" x14ac:dyDescent="0.2">
      <c r="S3078" s="399"/>
      <c r="T3078" s="1401"/>
      <c r="W3078" s="864" t="str">
        <f t="shared" si="57"/>
        <v>1w</v>
      </c>
      <c r="X3078" s="1405">
        <f>_xll.qlCalendarAdvance(Calendar,X3077,W3078,"f",FALSE)</f>
        <v>60784</v>
      </c>
      <c r="Y3078" s="1404">
        <f>_xll.qlCalendarAdvance(Calendar,X3078,NDays&amp;"D")</f>
        <v>60784</v>
      </c>
      <c r="Z3078" s="1403">
        <v>2.1777517966638273E-2</v>
      </c>
      <c r="AA3078" s="1411">
        <v>2.1674349672071713E-2</v>
      </c>
    </row>
    <row r="3079" spans="19:27" x14ac:dyDescent="0.2">
      <c r="S3079" s="399"/>
      <c r="T3079" s="1401"/>
      <c r="W3079" s="864" t="str">
        <f t="shared" si="57"/>
        <v>1w</v>
      </c>
      <c r="X3079" s="1405">
        <f>_xll.qlCalendarAdvance(Calendar,X3078,W3079,"f",FALSE)</f>
        <v>60791</v>
      </c>
      <c r="Y3079" s="1404">
        <f>_xll.qlCalendarAdvance(Calendar,X3079,NDays&amp;"D")</f>
        <v>60791</v>
      </c>
      <c r="Z3079" s="1403">
        <v>2.1784325938230625E-2</v>
      </c>
      <c r="AA3079" s="1411">
        <v>2.1681215336660786E-2</v>
      </c>
    </row>
    <row r="3080" spans="19:27" x14ac:dyDescent="0.2">
      <c r="S3080" s="399"/>
      <c r="T3080" s="1401"/>
      <c r="W3080" s="864" t="str">
        <f t="shared" si="57"/>
        <v>1w</v>
      </c>
      <c r="X3080" s="1405">
        <f>_xll.qlCalendarAdvance(Calendar,X3079,W3080,"f",FALSE)</f>
        <v>60798</v>
      </c>
      <c r="Y3080" s="1404">
        <f>_xll.qlCalendarAdvance(Calendar,X3080,NDays&amp;"D")</f>
        <v>60798</v>
      </c>
      <c r="Z3080" s="1403">
        <v>2.1791119309783891E-2</v>
      </c>
      <c r="AA3080" s="1411">
        <v>2.1688066468760203E-2</v>
      </c>
    </row>
    <row r="3081" spans="19:27" x14ac:dyDescent="0.2">
      <c r="S3081" s="399"/>
      <c r="T3081" s="1401"/>
      <c r="W3081" s="864" t="str">
        <f t="shared" si="57"/>
        <v>1w</v>
      </c>
      <c r="X3081" s="1405">
        <f>_xll.qlCalendarAdvance(Calendar,X3080,W3081,"f",FALSE)</f>
        <v>60805</v>
      </c>
      <c r="Y3081" s="1404">
        <f>_xll.qlCalendarAdvance(Calendar,X3081,NDays&amp;"D")</f>
        <v>60805</v>
      </c>
      <c r="Z3081" s="1403">
        <v>2.1797898081221422E-2</v>
      </c>
      <c r="AA3081" s="1411">
        <v>2.1694903068369964E-2</v>
      </c>
    </row>
    <row r="3082" spans="19:27" x14ac:dyDescent="0.2">
      <c r="S3082" s="399"/>
      <c r="T3082" s="1401"/>
      <c r="W3082" s="864" t="str">
        <f t="shared" si="57"/>
        <v>1w</v>
      </c>
      <c r="X3082" s="1405">
        <f>_xll.qlCalendarAdvance(Calendar,X3081,W3082,"f",FALSE)</f>
        <v>60812</v>
      </c>
      <c r="Y3082" s="1404">
        <f>_xll.qlCalendarAdvance(Calendar,X3082,NDays&amp;"D")</f>
        <v>60812</v>
      </c>
      <c r="Z3082" s="1403">
        <v>2.1804662252472753E-2</v>
      </c>
      <c r="AA3082" s="1411">
        <v>2.1701725135409022E-2</v>
      </c>
    </row>
    <row r="3083" spans="19:27" x14ac:dyDescent="0.2">
      <c r="S3083" s="399"/>
      <c r="T3083" s="1401"/>
      <c r="W3083" s="864" t="str">
        <f t="shared" si="57"/>
        <v>1w</v>
      </c>
      <c r="X3083" s="1405">
        <f>_xll.qlCalendarAdvance(Calendar,X3082,W3083,"f",FALSE)</f>
        <v>60819</v>
      </c>
      <c r="Y3083" s="1404">
        <f>_xll.qlCalendarAdvance(Calendar,X3083,NDays&amp;"D")</f>
        <v>60819</v>
      </c>
      <c r="Z3083" s="1403">
        <v>2.1811411823458592E-2</v>
      </c>
      <c r="AA3083" s="1411">
        <v>2.1708532669796332E-2</v>
      </c>
    </row>
    <row r="3084" spans="19:27" x14ac:dyDescent="0.2">
      <c r="S3084" s="399"/>
      <c r="T3084" s="1401"/>
      <c r="W3084" s="864" t="str">
        <f t="shared" si="57"/>
        <v>1w</v>
      </c>
      <c r="X3084" s="1405">
        <f>_xll.qlCalendarAdvance(Calendar,X3083,W3084,"f",FALSE)</f>
        <v>60826</v>
      </c>
      <c r="Y3084" s="1404">
        <f>_xll.qlCalendarAdvance(Calendar,X3084,NDays&amp;"D")</f>
        <v>60826</v>
      </c>
      <c r="Z3084" s="1403">
        <v>2.1818146794108467E-2</v>
      </c>
      <c r="AA3084" s="1411">
        <v>2.1715325671612939E-2</v>
      </c>
    </row>
    <row r="3085" spans="19:27" x14ac:dyDescent="0.2">
      <c r="S3085" s="399"/>
      <c r="T3085" s="1401"/>
      <c r="W3085" s="864" t="str">
        <f t="shared" si="57"/>
        <v>1w</v>
      </c>
      <c r="X3085" s="1405">
        <f>_xll.qlCalendarAdvance(Calendar,X3084,W3085,"f",FALSE)</f>
        <v>60833</v>
      </c>
      <c r="Y3085" s="1404">
        <f>_xll.qlCalendarAdvance(Calendar,X3085,NDays&amp;"D")</f>
        <v>60833</v>
      </c>
      <c r="Z3085" s="1403">
        <v>2.1824867164347499E-2</v>
      </c>
      <c r="AA3085" s="1411">
        <v>2.1722104140858844E-2</v>
      </c>
    </row>
    <row r="3086" spans="19:27" x14ac:dyDescent="0.2">
      <c r="S3086" s="399"/>
      <c r="T3086" s="1401"/>
      <c r="W3086" s="864" t="str">
        <f t="shared" si="57"/>
        <v>1w</v>
      </c>
      <c r="X3086" s="1405">
        <f>_xll.qlCalendarAdvance(Calendar,X3085,W3086,"f",FALSE)</f>
        <v>60840</v>
      </c>
      <c r="Y3086" s="1404">
        <f>_xll.qlCalendarAdvance(Calendar,X3086,NDays&amp;"D")</f>
        <v>60840</v>
      </c>
      <c r="Z3086" s="1403">
        <v>2.1831572934099926E-2</v>
      </c>
      <c r="AA3086" s="1411">
        <v>2.1728868077371954E-2</v>
      </c>
    </row>
    <row r="3087" spans="19:27" x14ac:dyDescent="0.2">
      <c r="S3087" s="399"/>
      <c r="T3087" s="1401"/>
      <c r="W3087" s="864" t="str">
        <f t="shared" si="57"/>
        <v>1w</v>
      </c>
      <c r="X3087" s="1405">
        <f>_xll.qlCalendarAdvance(Calendar,X3086,W3087,"f",FALSE)</f>
        <v>60847</v>
      </c>
      <c r="Y3087" s="1404">
        <f>_xll.qlCalendarAdvance(Calendar,X3087,NDays&amp;"D")</f>
        <v>60847</v>
      </c>
      <c r="Z3087" s="1403">
        <v>2.1838264103296152E-2</v>
      </c>
      <c r="AA3087" s="1411">
        <v>2.1735617481557501E-2</v>
      </c>
    </row>
    <row r="3088" spans="19:27" x14ac:dyDescent="0.2">
      <c r="S3088" s="399"/>
      <c r="T3088" s="1401"/>
      <c r="W3088" s="864" t="str">
        <f t="shared" si="57"/>
        <v>1w</v>
      </c>
      <c r="X3088" s="1405">
        <f>_xll.qlCalendarAdvance(Calendar,X3087,W3088,"f",FALSE)</f>
        <v>60854</v>
      </c>
      <c r="Y3088" s="1404">
        <f>_xll.qlCalendarAdvance(Calendar,X3088,NDays&amp;"D")</f>
        <v>60854</v>
      </c>
      <c r="Z3088" s="1403">
        <v>2.1844940671857778E-2</v>
      </c>
      <c r="AA3088" s="1411">
        <v>2.1742352353010252E-2</v>
      </c>
    </row>
    <row r="3089" spans="19:27" x14ac:dyDescent="0.2">
      <c r="S3089" s="399"/>
      <c r="T3089" s="1401"/>
      <c r="W3089" s="864" t="str">
        <f t="shared" si="57"/>
        <v>1w</v>
      </c>
      <c r="X3089" s="1405">
        <f>_xll.qlCalendarAdvance(Calendar,X3088,W3089,"f",FALSE)</f>
        <v>60861</v>
      </c>
      <c r="Y3089" s="1404">
        <f>_xll.qlCalendarAdvance(Calendar,X3089,NDays&amp;"D")</f>
        <v>60861</v>
      </c>
      <c r="Z3089" s="1403">
        <v>2.185160263971609E-2</v>
      </c>
      <c r="AA3089" s="1411">
        <v>2.1749072691973348E-2</v>
      </c>
    </row>
    <row r="3090" spans="19:27" x14ac:dyDescent="0.2">
      <c r="S3090" s="399"/>
      <c r="T3090" s="1401"/>
      <c r="W3090" s="864" t="str">
        <f t="shared" si="57"/>
        <v>1w</v>
      </c>
      <c r="X3090" s="1405">
        <f>_xll.qlCalendarAdvance(Calendar,X3089,W3090,"f",FALSE)</f>
        <v>60868</v>
      </c>
      <c r="Y3090" s="1404">
        <f>_xll.qlCalendarAdvance(Calendar,X3090,NDays&amp;"D")</f>
        <v>60868</v>
      </c>
      <c r="Z3090" s="1403">
        <v>2.1858250006793561E-2</v>
      </c>
      <c r="AA3090" s="1411">
        <v>2.1755778498203648E-2</v>
      </c>
    </row>
    <row r="3091" spans="19:27" x14ac:dyDescent="0.2">
      <c r="S3091" s="399"/>
      <c r="T3091" s="1401"/>
      <c r="W3091" s="864" t="str">
        <f t="shared" si="57"/>
        <v>1w</v>
      </c>
      <c r="X3091" s="1405">
        <f>_xll.qlCalendarAdvance(Calendar,X3090,W3091,"f",FALSE)</f>
        <v>60875</v>
      </c>
      <c r="Y3091" s="1404">
        <f>_xll.qlCalendarAdvance(Calendar,X3091,NDays&amp;"D")</f>
        <v>60875</v>
      </c>
      <c r="Z3091" s="1403">
        <v>2.1863758108286536E-2</v>
      </c>
      <c r="AA3091" s="1411">
        <v>2.1762469771944293E-2</v>
      </c>
    </row>
    <row r="3092" spans="19:27" x14ac:dyDescent="0.2">
      <c r="S3092" s="399"/>
      <c r="T3092" s="1401"/>
      <c r="W3092" s="864" t="str">
        <f t="shared" si="57"/>
        <v>1w</v>
      </c>
      <c r="X3092" s="1405">
        <f>_xll.qlCalendarAdvance(Calendar,X3091,W3092,"f",FALSE)</f>
        <v>60882</v>
      </c>
      <c r="Y3092" s="1404">
        <f>_xll.qlCalendarAdvance(Calendar,X3092,NDays&amp;"D")</f>
        <v>60882</v>
      </c>
      <c r="Z3092" s="1403">
        <v>2.187037692105372E-2</v>
      </c>
      <c r="AA3092" s="1411">
        <v>2.1769146513114235E-2</v>
      </c>
    </row>
    <row r="3093" spans="19:27" x14ac:dyDescent="0.2">
      <c r="S3093" s="399"/>
      <c r="T3093" s="1401"/>
      <c r="W3093" s="864" t="str">
        <f t="shared" si="57"/>
        <v>1w</v>
      </c>
      <c r="X3093" s="1405">
        <f>_xll.qlCalendarAdvance(Calendar,X3092,W3093,"f",FALSE)</f>
        <v>60889</v>
      </c>
      <c r="Y3093" s="1404">
        <f>_xll.qlCalendarAdvance(Calendar,X3093,NDays&amp;"D")</f>
        <v>60889</v>
      </c>
      <c r="Z3093" s="1403">
        <v>2.1876981133579231E-2</v>
      </c>
      <c r="AA3093" s="1411">
        <v>2.1775808721794521E-2</v>
      </c>
    </row>
    <row r="3094" spans="19:27" x14ac:dyDescent="0.2">
      <c r="S3094" s="399"/>
      <c r="T3094" s="1401"/>
      <c r="W3094" s="864" t="str">
        <f t="shared" si="57"/>
        <v>1w</v>
      </c>
      <c r="X3094" s="1405">
        <f>_xll.qlCalendarAdvance(Calendar,X3093,W3094,"f",FALSE)</f>
        <v>60896</v>
      </c>
      <c r="Y3094" s="1404">
        <f>_xll.qlCalendarAdvance(Calendar,X3094,NDays&amp;"D")</f>
        <v>60896</v>
      </c>
      <c r="Z3094" s="1403">
        <v>2.1883570745795375E-2</v>
      </c>
      <c r="AA3094" s="1411">
        <v>2.1782456397742012E-2</v>
      </c>
    </row>
    <row r="3095" spans="19:27" x14ac:dyDescent="0.2">
      <c r="S3095" s="399"/>
      <c r="T3095" s="1401"/>
      <c r="W3095" s="864" t="str">
        <f t="shared" si="57"/>
        <v>1w</v>
      </c>
      <c r="X3095" s="1405">
        <f>_xll.qlCalendarAdvance(Calendar,X3094,W3095,"f",FALSE)</f>
        <v>60903</v>
      </c>
      <c r="Y3095" s="1404">
        <f>_xll.qlCalendarAdvance(Calendar,X3095,NDays&amp;"D")</f>
        <v>60903</v>
      </c>
      <c r="Z3095" s="1403">
        <v>2.1891267827957677E-2</v>
      </c>
      <c r="AA3095" s="1411">
        <v>2.1789089541037754E-2</v>
      </c>
    </row>
    <row r="3096" spans="19:27" x14ac:dyDescent="0.2">
      <c r="S3096" s="399"/>
      <c r="T3096" s="1401"/>
      <c r="W3096" s="864" t="str">
        <f t="shared" si="57"/>
        <v>1w</v>
      </c>
      <c r="X3096" s="1405">
        <f>_xll.qlCalendarAdvance(Calendar,X3095,W3096,"f",FALSE)</f>
        <v>60910</v>
      </c>
      <c r="Y3096" s="1404">
        <f>_xll.qlCalendarAdvance(Calendar,X3096,NDays&amp;"D")</f>
        <v>60910</v>
      </c>
      <c r="Z3096" s="1403">
        <v>2.1897827588836672E-2</v>
      </c>
      <c r="AA3096" s="1411">
        <v>2.179570815184384E-2</v>
      </c>
    </row>
    <row r="3097" spans="19:27" x14ac:dyDescent="0.2">
      <c r="S3097" s="399"/>
      <c r="T3097" s="1401"/>
      <c r="W3097" s="864" t="str">
        <f t="shared" si="57"/>
        <v>1w</v>
      </c>
      <c r="X3097" s="1405">
        <f>_xll.qlCalendarAdvance(Calendar,X3096,W3097,"f",FALSE)</f>
        <v>60917</v>
      </c>
      <c r="Y3097" s="1404">
        <f>_xll.qlCalendarAdvance(Calendar,X3097,NDays&amp;"D")</f>
        <v>60917</v>
      </c>
      <c r="Z3097" s="1403">
        <v>2.1904372748430049E-2</v>
      </c>
      <c r="AA3097" s="1411">
        <v>2.1802312230079224E-2</v>
      </c>
    </row>
    <row r="3098" spans="19:27" x14ac:dyDescent="0.2">
      <c r="S3098" s="399"/>
      <c r="T3098" s="1401"/>
      <c r="W3098" s="864" t="str">
        <f t="shared" ref="W3098:W3161" si="58">W3097</f>
        <v>1w</v>
      </c>
      <c r="X3098" s="1405">
        <f>_xll.qlCalendarAdvance(Calendar,X3097,W3098,"f",FALSE)</f>
        <v>60924</v>
      </c>
      <c r="Y3098" s="1404">
        <f>_xll.qlCalendarAdvance(Calendar,X3098,NDays&amp;"D")</f>
        <v>60924</v>
      </c>
      <c r="Z3098" s="1403">
        <v>2.1910903306663811E-2</v>
      </c>
      <c r="AA3098" s="1411">
        <v>2.1808901775743905E-2</v>
      </c>
    </row>
    <row r="3099" spans="19:27" x14ac:dyDescent="0.2">
      <c r="S3099" s="399"/>
      <c r="T3099" s="1401"/>
      <c r="W3099" s="864" t="str">
        <f t="shared" si="58"/>
        <v>1w</v>
      </c>
      <c r="X3099" s="1405">
        <f>_xll.qlCalendarAdvance(Calendar,X3098,W3099,"f",FALSE)</f>
        <v>60931</v>
      </c>
      <c r="Y3099" s="1404">
        <f>_xll.qlCalendarAdvance(Calendar,X3099,NDays&amp;"D")</f>
        <v>60931</v>
      </c>
      <c r="Z3099" s="1403">
        <v>2.1917419263468366E-2</v>
      </c>
      <c r="AA3099" s="1411">
        <v>2.1815476788756838E-2</v>
      </c>
    </row>
    <row r="3100" spans="19:27" x14ac:dyDescent="0.2">
      <c r="S3100" s="399"/>
      <c r="T3100" s="1401"/>
      <c r="W3100" s="864" t="str">
        <f t="shared" si="58"/>
        <v>1w</v>
      </c>
      <c r="X3100" s="1405">
        <f>_xll.qlCalendarAdvance(Calendar,X3099,W3100,"f",FALSE)</f>
        <v>60938</v>
      </c>
      <c r="Y3100" s="1404">
        <f>_xll.qlCalendarAdvance(Calendar,X3100,NDays&amp;"D")</f>
        <v>60938</v>
      </c>
      <c r="Z3100" s="1403">
        <v>2.1923920618769716E-2</v>
      </c>
      <c r="AA3100" s="1411">
        <v>2.1822037269280115E-2</v>
      </c>
    </row>
    <row r="3101" spans="19:27" x14ac:dyDescent="0.2">
      <c r="S3101" s="399"/>
      <c r="T3101" s="1401"/>
      <c r="W3101" s="864" t="str">
        <f t="shared" si="58"/>
        <v>1w</v>
      </c>
      <c r="X3101" s="1405">
        <f>_xll.qlCalendarAdvance(Calendar,X3100,W3101,"f",FALSE)</f>
        <v>60945</v>
      </c>
      <c r="Y3101" s="1404">
        <f>_xll.qlCalendarAdvance(Calendar,X3101,NDays&amp;"D")</f>
        <v>60945</v>
      </c>
      <c r="Z3101" s="1403">
        <v>2.193040737249826E-2</v>
      </c>
      <c r="AA3101" s="1411">
        <v>2.182858321698955E-2</v>
      </c>
    </row>
    <row r="3102" spans="19:27" x14ac:dyDescent="0.2">
      <c r="S3102" s="399"/>
      <c r="T3102" s="1401"/>
      <c r="W3102" s="864" t="str">
        <f t="shared" si="58"/>
        <v>1w</v>
      </c>
      <c r="X3102" s="1405">
        <f>_xll.qlCalendarAdvance(Calendar,X3101,W3102,"f",FALSE)</f>
        <v>60952</v>
      </c>
      <c r="Y3102" s="1404">
        <f>_xll.qlCalendarAdvance(Calendar,X3102,NDays&amp;"D")</f>
        <v>60952</v>
      </c>
      <c r="Z3102" s="1403">
        <v>2.1936879524583532E-2</v>
      </c>
      <c r="AA3102" s="1411">
        <v>2.1835114632371422E-2</v>
      </c>
    </row>
    <row r="3103" spans="19:27" x14ac:dyDescent="0.2">
      <c r="S3103" s="399"/>
      <c r="T3103" s="1401"/>
      <c r="W3103" s="864" t="str">
        <f t="shared" si="58"/>
        <v>1w</v>
      </c>
      <c r="X3103" s="1405">
        <f>_xll.qlCalendarAdvance(Calendar,X3102,W3103,"f",FALSE)</f>
        <v>60959</v>
      </c>
      <c r="Y3103" s="1404">
        <f>_xll.qlCalendarAdvance(Calendar,X3103,NDays&amp;"D")</f>
        <v>60959</v>
      </c>
      <c r="Z3103" s="1403">
        <v>2.194333707495329E-2</v>
      </c>
      <c r="AA3103" s="1411">
        <v>2.1841631514939452E-2</v>
      </c>
    </row>
    <row r="3104" spans="19:27" x14ac:dyDescent="0.2">
      <c r="S3104" s="399"/>
      <c r="T3104" s="1401"/>
      <c r="W3104" s="864" t="str">
        <f t="shared" si="58"/>
        <v>1w</v>
      </c>
      <c r="X3104" s="1405">
        <f>_xll.qlCalendarAdvance(Calendar,X3103,W3104,"f",FALSE)</f>
        <v>60966</v>
      </c>
      <c r="Y3104" s="1404">
        <f>_xll.qlCalendarAdvance(Calendar,X3104,NDays&amp;"D")</f>
        <v>60966</v>
      </c>
      <c r="Z3104" s="1403">
        <v>2.1947547628751559E-2</v>
      </c>
      <c r="AA3104" s="1411">
        <v>2.1848133865017827E-2</v>
      </c>
    </row>
    <row r="3105" spans="19:27" x14ac:dyDescent="0.2">
      <c r="S3105" s="399"/>
      <c r="T3105" s="1401"/>
      <c r="W3105" s="864" t="str">
        <f t="shared" si="58"/>
        <v>1w</v>
      </c>
      <c r="X3105" s="1405">
        <f>_xll.qlCalendarAdvance(Calendar,X3104,W3105,"f",FALSE)</f>
        <v>60973</v>
      </c>
      <c r="Y3105" s="1404">
        <f>_xll.qlCalendarAdvance(Calendar,X3105,NDays&amp;"D")</f>
        <v>60973</v>
      </c>
      <c r="Z3105" s="1403">
        <v>2.1953977290160478E-2</v>
      </c>
      <c r="AA3105" s="1411">
        <v>2.1854621682444453E-2</v>
      </c>
    </row>
    <row r="3106" spans="19:27" x14ac:dyDescent="0.2">
      <c r="S3106" s="399"/>
      <c r="T3106" s="1401"/>
      <c r="W3106" s="864" t="str">
        <f t="shared" si="58"/>
        <v>1w</v>
      </c>
      <c r="X3106" s="1405">
        <f>_xll.qlCalendarAdvance(Calendar,X3105,W3106,"f",FALSE)</f>
        <v>60980</v>
      </c>
      <c r="Y3106" s="1404">
        <f>_xll.qlCalendarAdvance(Calendar,X3106,NDays&amp;"D")</f>
        <v>60980</v>
      </c>
      <c r="Z3106" s="1403">
        <v>2.196039235118007E-2</v>
      </c>
      <c r="AA3106" s="1411">
        <v>2.1861094967543515E-2</v>
      </c>
    </row>
    <row r="3107" spans="19:27" x14ac:dyDescent="0.2">
      <c r="S3107" s="399"/>
      <c r="T3107" s="1401"/>
      <c r="W3107" s="864" t="str">
        <f t="shared" si="58"/>
        <v>1w</v>
      </c>
      <c r="X3107" s="1405">
        <f>_xll.qlCalendarAdvance(Calendar,X3106,W3107,"f",FALSE)</f>
        <v>60987</v>
      </c>
      <c r="Y3107" s="1404">
        <f>_xll.qlCalendarAdvance(Calendar,X3107,NDays&amp;"D")</f>
        <v>60987</v>
      </c>
      <c r="Z3107" s="1403">
        <v>2.1966792811736489E-2</v>
      </c>
      <c r="AA3107" s="1411">
        <v>2.1867553719666644E-2</v>
      </c>
    </row>
    <row r="3108" spans="19:27" x14ac:dyDescent="0.2">
      <c r="S3108" s="399"/>
      <c r="T3108" s="1401"/>
      <c r="W3108" s="864" t="str">
        <f t="shared" si="58"/>
        <v>1w</v>
      </c>
      <c r="X3108" s="1405">
        <f>_xll.qlCalendarAdvance(Calendar,X3107,W3108,"f",FALSE)</f>
        <v>60995</v>
      </c>
      <c r="Y3108" s="1404">
        <f>_xll.qlCalendarAdvance(Calendar,X3108,NDays&amp;"D")</f>
        <v>60995</v>
      </c>
      <c r="Z3108" s="1403">
        <v>2.1974089745599657E-2</v>
      </c>
      <c r="AA3108" s="1411">
        <v>2.187491735586522E-2</v>
      </c>
    </row>
    <row r="3109" spans="19:27" x14ac:dyDescent="0.2">
      <c r="S3109" s="399"/>
      <c r="T3109" s="1401"/>
      <c r="W3109" s="864" t="str">
        <f t="shared" si="58"/>
        <v>1w</v>
      </c>
      <c r="X3109" s="1405">
        <f>_xll.qlCalendarAdvance(Calendar,X3108,W3109,"f",FALSE)</f>
        <v>61002</v>
      </c>
      <c r="Y3109" s="1404">
        <f>_xll.qlCalendarAdvance(Calendar,X3109,NDays&amp;"D")</f>
        <v>61002</v>
      </c>
      <c r="Z3109" s="1403">
        <v>2.1980458919226339E-2</v>
      </c>
      <c r="AA3109" s="1411">
        <v>2.1881344966846461E-2</v>
      </c>
    </row>
    <row r="3110" spans="19:27" x14ac:dyDescent="0.2">
      <c r="S3110" s="399"/>
      <c r="T3110" s="1401"/>
      <c r="W3110" s="864" t="str">
        <f t="shared" si="58"/>
        <v>1w</v>
      </c>
      <c r="X3110" s="1405">
        <f>_xll.qlCalendarAdvance(Calendar,X3109,W3110,"f",FALSE)</f>
        <v>61009</v>
      </c>
      <c r="Y3110" s="1404">
        <f>_xll.qlCalendarAdvance(Calendar,X3110,NDays&amp;"D")</f>
        <v>61009</v>
      </c>
      <c r="Z3110" s="1403">
        <v>2.1986813492177324E-2</v>
      </c>
      <c r="AA3110" s="1411">
        <v>2.1887758045257E-2</v>
      </c>
    </row>
    <row r="3111" spans="19:27" x14ac:dyDescent="0.2">
      <c r="S3111" s="399"/>
      <c r="T3111" s="1401"/>
      <c r="W3111" s="864" t="str">
        <f t="shared" si="58"/>
        <v>1w</v>
      </c>
      <c r="X3111" s="1405">
        <f>_xll.qlCalendarAdvance(Calendar,X3110,W3111,"f",FALSE)</f>
        <v>61016</v>
      </c>
      <c r="Y3111" s="1404">
        <f>_xll.qlCalendarAdvance(Calendar,X3111,NDays&amp;"D")</f>
        <v>61016</v>
      </c>
      <c r="Z3111" s="1403">
        <v>2.199315346438508E-2</v>
      </c>
      <c r="AA3111" s="1411">
        <v>2.189415659101579E-2</v>
      </c>
    </row>
    <row r="3112" spans="19:27" x14ac:dyDescent="0.2">
      <c r="S3112" s="399"/>
      <c r="T3112" s="1401"/>
      <c r="W3112" s="864" t="str">
        <f t="shared" si="58"/>
        <v>1w</v>
      </c>
      <c r="X3112" s="1405">
        <f>_xll.qlCalendarAdvance(Calendar,X3111,W3112,"f",FALSE)</f>
        <v>61023</v>
      </c>
      <c r="Y3112" s="1404">
        <f>_xll.qlCalendarAdvance(Calendar,X3112,NDays&amp;"D")</f>
        <v>61023</v>
      </c>
      <c r="Z3112" s="1403">
        <v>2.1999478835780264E-2</v>
      </c>
      <c r="AA3112" s="1411">
        <v>2.1900540604203877E-2</v>
      </c>
    </row>
    <row r="3113" spans="19:27" x14ac:dyDescent="0.2">
      <c r="S3113" s="399"/>
      <c r="T3113" s="1401"/>
      <c r="W3113" s="864" t="str">
        <f t="shared" si="58"/>
        <v>1w</v>
      </c>
      <c r="X3113" s="1405">
        <f>_xll.qlCalendarAdvance(Calendar,X3112,W3113,"f",FALSE)</f>
        <v>61030</v>
      </c>
      <c r="Y3113" s="1404">
        <f>_xll.qlCalendarAdvance(Calendar,X3113,NDays&amp;"D")</f>
        <v>61030</v>
      </c>
      <c r="Z3113" s="1403">
        <v>2.2005789606297142E-2</v>
      </c>
      <c r="AA3113" s="1411">
        <v>2.1906910084821263E-2</v>
      </c>
    </row>
    <row r="3114" spans="19:27" x14ac:dyDescent="0.2">
      <c r="S3114" s="399"/>
      <c r="T3114" s="1401"/>
      <c r="W3114" s="864" t="str">
        <f t="shared" si="58"/>
        <v>1w</v>
      </c>
      <c r="X3114" s="1405">
        <f>_xll.qlCalendarAdvance(Calendar,X3113,W3114,"f",FALSE)</f>
        <v>61037</v>
      </c>
      <c r="Y3114" s="1404">
        <f>_xll.qlCalendarAdvance(Calendar,X3114,NDays&amp;"D")</f>
        <v>61037</v>
      </c>
      <c r="Z3114" s="1403">
        <v>2.2010976253012422E-2</v>
      </c>
      <c r="AA3114" s="1411">
        <v>2.1913265032786899E-2</v>
      </c>
    </row>
    <row r="3115" spans="19:27" x14ac:dyDescent="0.2">
      <c r="S3115" s="399"/>
      <c r="T3115" s="1401"/>
      <c r="W3115" s="864" t="str">
        <f t="shared" si="58"/>
        <v>1w</v>
      </c>
      <c r="X3115" s="1405">
        <f>_xll.qlCalendarAdvance(Calendar,X3114,W3115,"f",FALSE)</f>
        <v>61044</v>
      </c>
      <c r="Y3115" s="1404">
        <f>_xll.qlCalendarAdvance(Calendar,X3115,NDays&amp;"D")</f>
        <v>61044</v>
      </c>
      <c r="Z3115" s="1403">
        <v>2.20172584866037E-2</v>
      </c>
      <c r="AA3115" s="1411">
        <v>2.191960544826288E-2</v>
      </c>
    </row>
    <row r="3116" spans="19:27" x14ac:dyDescent="0.2">
      <c r="S3116" s="399"/>
      <c r="T3116" s="1401"/>
      <c r="W3116" s="864" t="str">
        <f t="shared" si="58"/>
        <v>1w</v>
      </c>
      <c r="X3116" s="1405">
        <f>_xll.qlCalendarAdvance(Calendar,X3115,W3116,"f",FALSE)</f>
        <v>61051</v>
      </c>
      <c r="Y3116" s="1404">
        <f>_xll.qlCalendarAdvance(Calendar,X3116,NDays&amp;"D")</f>
        <v>61051</v>
      </c>
      <c r="Z3116" s="1403">
        <v>2.2023526119888708E-2</v>
      </c>
      <c r="AA3116" s="1411">
        <v>2.1925931331006066E-2</v>
      </c>
    </row>
    <row r="3117" spans="19:27" x14ac:dyDescent="0.2">
      <c r="S3117" s="399"/>
      <c r="T3117" s="1401"/>
      <c r="W3117" s="864" t="str">
        <f t="shared" si="58"/>
        <v>1w</v>
      </c>
      <c r="X3117" s="1405">
        <f>_xll.qlCalendarAdvance(Calendar,X3116,W3117,"f",FALSE)</f>
        <v>61058</v>
      </c>
      <c r="Y3117" s="1404">
        <f>_xll.qlCalendarAdvance(Calendar,X3117,NDays&amp;"D")</f>
        <v>61058</v>
      </c>
      <c r="Z3117" s="1403">
        <v>2.2033101671214476E-2</v>
      </c>
      <c r="AA3117" s="1411">
        <v>2.1932242681178549E-2</v>
      </c>
    </row>
    <row r="3118" spans="19:27" x14ac:dyDescent="0.2">
      <c r="S3118" s="399"/>
      <c r="T3118" s="1401"/>
      <c r="W3118" s="864" t="str">
        <f t="shared" si="58"/>
        <v>1w</v>
      </c>
      <c r="X3118" s="1405">
        <f>_xll.qlCalendarAdvance(Calendar,X3117,W3118,"f",FALSE)</f>
        <v>61065</v>
      </c>
      <c r="Y3118" s="1404">
        <f>_xll.qlCalendarAdvance(Calendar,X3118,NDays&amp;"D")</f>
        <v>61065</v>
      </c>
      <c r="Z3118" s="1403">
        <v>2.2039338101313481E-2</v>
      </c>
      <c r="AA3118" s="1411">
        <v>2.1938539498861376E-2</v>
      </c>
    </row>
    <row r="3119" spans="19:27" x14ac:dyDescent="0.2">
      <c r="S3119" s="399"/>
      <c r="T3119" s="1401"/>
      <c r="W3119" s="864" t="str">
        <f t="shared" si="58"/>
        <v>1w</v>
      </c>
      <c r="X3119" s="1405">
        <f>_xll.qlCalendarAdvance(Calendar,X3118,W3119,"f",FALSE)</f>
        <v>61072</v>
      </c>
      <c r="Y3119" s="1404">
        <f>_xll.qlCalendarAdvance(Calendar,X3119,NDays&amp;"D")</f>
        <v>61072</v>
      </c>
      <c r="Z3119" s="1403">
        <v>2.2045559928572014E-2</v>
      </c>
      <c r="AA3119" s="1411">
        <v>2.1944821783730362E-2</v>
      </c>
    </row>
    <row r="3120" spans="19:27" x14ac:dyDescent="0.2">
      <c r="S3120" s="399"/>
      <c r="T3120" s="1401"/>
      <c r="W3120" s="864" t="str">
        <f t="shared" si="58"/>
        <v>1w</v>
      </c>
      <c r="X3120" s="1405">
        <f>_xll.qlCalendarAdvance(Calendar,X3119,W3120,"f",FALSE)</f>
        <v>61079</v>
      </c>
      <c r="Y3120" s="1404">
        <f>_xll.qlCalendarAdvance(Calendar,X3120,NDays&amp;"D")</f>
        <v>61079</v>
      </c>
      <c r="Z3120" s="1403">
        <v>2.2051767152921363E-2</v>
      </c>
      <c r="AA3120" s="1411">
        <v>2.1951089536028645E-2</v>
      </c>
    </row>
    <row r="3121" spans="19:27" x14ac:dyDescent="0.2">
      <c r="S3121" s="399"/>
      <c r="T3121" s="1401"/>
      <c r="W3121" s="864" t="str">
        <f t="shared" si="58"/>
        <v>1w</v>
      </c>
      <c r="X3121" s="1405">
        <f>_xll.qlCalendarAdvance(Calendar,X3120,W3121,"f",FALSE)</f>
        <v>61086</v>
      </c>
      <c r="Y3121" s="1404">
        <f>_xll.qlCalendarAdvance(Calendar,X3121,NDays&amp;"D")</f>
        <v>61086</v>
      </c>
      <c r="Z3121" s="1403">
        <v>2.2057959774292819E-2</v>
      </c>
      <c r="AA3121" s="1411">
        <v>2.1957342755837272E-2</v>
      </c>
    </row>
    <row r="3122" spans="19:27" x14ac:dyDescent="0.2">
      <c r="S3122" s="399"/>
      <c r="T3122" s="1401"/>
      <c r="W3122" s="864" t="str">
        <f t="shared" si="58"/>
        <v>1w</v>
      </c>
      <c r="X3122" s="1405">
        <f>_xll.qlCalendarAdvance(Calendar,X3121,W3122,"f",FALSE)</f>
        <v>61093</v>
      </c>
      <c r="Y3122" s="1404">
        <f>_xll.qlCalendarAdvance(Calendar,X3122,NDays&amp;"D")</f>
        <v>61093</v>
      </c>
      <c r="Z3122" s="1403">
        <v>2.2063033651271872E-2</v>
      </c>
      <c r="AA3122" s="1411">
        <v>2.1963581442994151E-2</v>
      </c>
    </row>
    <row r="3123" spans="19:27" x14ac:dyDescent="0.2">
      <c r="S3123" s="399"/>
      <c r="T3123" s="1401"/>
      <c r="W3123" s="864" t="str">
        <f t="shared" si="58"/>
        <v>1w</v>
      </c>
      <c r="X3123" s="1405">
        <f>_xll.qlCalendarAdvance(Calendar,X3122,W3123,"f",FALSE)</f>
        <v>61100</v>
      </c>
      <c r="Y3123" s="1404">
        <f>_xll.qlCalendarAdvance(Calendar,X3123,NDays&amp;"D")</f>
        <v>61100</v>
      </c>
      <c r="Z3123" s="1403">
        <v>2.2069197737928772E-2</v>
      </c>
      <c r="AA3123" s="1411">
        <v>2.1969805597580327E-2</v>
      </c>
    </row>
    <row r="3124" spans="19:27" x14ac:dyDescent="0.2">
      <c r="S3124" s="399"/>
      <c r="T3124" s="1401"/>
      <c r="W3124" s="864" t="str">
        <f t="shared" si="58"/>
        <v>1w</v>
      </c>
      <c r="X3124" s="1405">
        <f>_xll.qlCalendarAdvance(Calendar,X3123,W3124,"f",FALSE)</f>
        <v>61107</v>
      </c>
      <c r="Y3124" s="1404">
        <f>_xll.qlCalendarAdvance(Calendar,X3124,NDays&amp;"D")</f>
        <v>61107</v>
      </c>
      <c r="Z3124" s="1403">
        <v>2.207534722218514E-2</v>
      </c>
      <c r="AA3124" s="1411">
        <v>2.1976015219514755E-2</v>
      </c>
    </row>
    <row r="3125" spans="19:27" x14ac:dyDescent="0.2">
      <c r="S3125" s="399"/>
      <c r="T3125" s="1401"/>
      <c r="W3125" s="864" t="str">
        <f t="shared" si="58"/>
        <v>1w</v>
      </c>
      <c r="X3125" s="1405">
        <f>_xll.qlCalendarAdvance(Calendar,X3124,W3125,"f",FALSE)</f>
        <v>61114</v>
      </c>
      <c r="Y3125" s="1404">
        <f>_xll.qlCalendarAdvance(Calendar,X3125,NDays&amp;"D")</f>
        <v>61114</v>
      </c>
      <c r="Z3125" s="1403">
        <v>2.2081482103977739E-2</v>
      </c>
      <c r="AA3125" s="1411">
        <v>2.198221030887848E-2</v>
      </c>
    </row>
    <row r="3126" spans="19:27" x14ac:dyDescent="0.2">
      <c r="S3126" s="399"/>
      <c r="T3126" s="1401"/>
      <c r="W3126" s="864" t="str">
        <f t="shared" si="58"/>
        <v>1w</v>
      </c>
      <c r="X3126" s="1405">
        <f>_xll.qlCalendarAdvance(Calendar,X3125,W3126,"f",FALSE)</f>
        <v>61121</v>
      </c>
      <c r="Y3126" s="1404">
        <f>_xll.qlCalendarAdvance(Calendar,X3126,NDays&amp;"D")</f>
        <v>61121</v>
      </c>
      <c r="Z3126" s="1403">
        <v>2.2088703834109265E-2</v>
      </c>
      <c r="AA3126" s="1411">
        <v>2.1988390865509411E-2</v>
      </c>
    </row>
    <row r="3127" spans="19:27" x14ac:dyDescent="0.2">
      <c r="S3127" s="399"/>
      <c r="T3127" s="1401"/>
      <c r="W3127" s="864" t="str">
        <f t="shared" si="58"/>
        <v>1w</v>
      </c>
      <c r="X3127" s="1405">
        <f>_xll.qlCalendarAdvance(Calendar,X3126,W3127,"f",FALSE)</f>
        <v>61128</v>
      </c>
      <c r="Y3127" s="1404">
        <f>_xll.qlCalendarAdvance(Calendar,X3127,NDays&amp;"D")</f>
        <v>61128</v>
      </c>
      <c r="Z3127" s="1403">
        <v>2.2094808836192383E-2</v>
      </c>
      <c r="AA3127" s="1411">
        <v>2.1994556889650685E-2</v>
      </c>
    </row>
    <row r="3128" spans="19:27" x14ac:dyDescent="0.2">
      <c r="S3128" s="399"/>
      <c r="T3128" s="1401"/>
      <c r="W3128" s="864" t="str">
        <f t="shared" si="58"/>
        <v>1w</v>
      </c>
      <c r="X3128" s="1405">
        <f>_xll.qlCalendarAdvance(Calendar,X3127,W3128,"f",FALSE)</f>
        <v>61135</v>
      </c>
      <c r="Y3128" s="1404">
        <f>_xll.qlCalendarAdvance(Calendar,X3128,NDays&amp;"D")</f>
        <v>61135</v>
      </c>
      <c r="Z3128" s="1403">
        <v>2.2100899234824542E-2</v>
      </c>
      <c r="AA3128" s="1411">
        <v>2.2000708381059164E-2</v>
      </c>
    </row>
    <row r="3129" spans="19:27" x14ac:dyDescent="0.2">
      <c r="S3129" s="399"/>
      <c r="T3129" s="1401"/>
      <c r="W3129" s="864" t="str">
        <f t="shared" si="58"/>
        <v>1w</v>
      </c>
      <c r="X3129" s="1405">
        <f>_xll.qlCalendarAdvance(Calendar,X3128,W3129,"f",FALSE)</f>
        <v>61142</v>
      </c>
      <c r="Y3129" s="1404">
        <f>_xll.qlCalendarAdvance(Calendar,X3129,NDays&amp;"D")</f>
        <v>61142</v>
      </c>
      <c r="Z3129" s="1403">
        <v>2.2106975029938788E-2</v>
      </c>
      <c r="AA3129" s="1411">
        <v>2.2006845340059034E-2</v>
      </c>
    </row>
    <row r="3130" spans="19:27" x14ac:dyDescent="0.2">
      <c r="S3130" s="399"/>
      <c r="T3130" s="1401"/>
      <c r="W3130" s="864" t="str">
        <f t="shared" si="58"/>
        <v>1w</v>
      </c>
      <c r="X3130" s="1405">
        <f>_xll.qlCalendarAdvance(Calendar,X3129,W3130,"f",FALSE)</f>
        <v>61149</v>
      </c>
      <c r="Y3130" s="1404">
        <f>_xll.qlCalendarAdvance(Calendar,X3130,NDays&amp;"D")</f>
        <v>61149</v>
      </c>
      <c r="Z3130" s="1403">
        <v>2.2113036221468173E-2</v>
      </c>
      <c r="AA3130" s="1411">
        <v>2.2012967766245062E-2</v>
      </c>
    </row>
    <row r="3131" spans="19:27" x14ac:dyDescent="0.2">
      <c r="S3131" s="399"/>
      <c r="T3131" s="1401"/>
      <c r="W3131" s="864" t="str">
        <f t="shared" si="58"/>
        <v>1w</v>
      </c>
      <c r="X3131" s="1405">
        <f>_xll.qlCalendarAdvance(Calendar,X3130,W3131,"f",FALSE)</f>
        <v>61156</v>
      </c>
      <c r="Y3131" s="1404">
        <f>_xll.qlCalendarAdvance(Calendar,X3131,NDays&amp;"D")</f>
        <v>61156</v>
      </c>
      <c r="Z3131" s="1403">
        <v>2.2119082809349266E-2</v>
      </c>
      <c r="AA3131" s="1411">
        <v>2.2019075659779341E-2</v>
      </c>
    </row>
    <row r="3132" spans="19:27" x14ac:dyDescent="0.2">
      <c r="S3132" s="399"/>
      <c r="T3132" s="1401"/>
      <c r="W3132" s="864" t="str">
        <f t="shared" si="58"/>
        <v>1w</v>
      </c>
      <c r="X3132" s="1405">
        <f>_xll.qlCalendarAdvance(Calendar,X3131,W3132,"f",FALSE)</f>
        <v>61163</v>
      </c>
      <c r="Y3132" s="1404">
        <f>_xll.qlCalendarAdvance(Calendar,X3132,NDays&amp;"D")</f>
        <v>61163</v>
      </c>
      <c r="Z3132" s="1403">
        <v>2.212511479351071E-2</v>
      </c>
      <c r="AA3132" s="1411">
        <v>2.2025169020742918E-2</v>
      </c>
    </row>
    <row r="3133" spans="19:27" x14ac:dyDescent="0.2">
      <c r="S3133" s="399"/>
      <c r="T3133" s="1401"/>
      <c r="W3133" s="864" t="str">
        <f t="shared" si="58"/>
        <v>1w</v>
      </c>
      <c r="X3133" s="1405">
        <f>_xll.qlCalendarAdvance(Calendar,X3132,W3133,"f",FALSE)</f>
        <v>61170</v>
      </c>
      <c r="Y3133" s="1404">
        <f>_xll.qlCalendarAdvance(Calendar,X3133,NDays&amp;"D")</f>
        <v>61170</v>
      </c>
      <c r="Z3133" s="1403">
        <v>2.2131132173889963E-2</v>
      </c>
      <c r="AA3133" s="1411">
        <v>2.2031247849297886E-2</v>
      </c>
    </row>
    <row r="3134" spans="19:27" x14ac:dyDescent="0.2">
      <c r="S3134" s="399"/>
      <c r="T3134" s="1401"/>
      <c r="W3134" s="864" t="str">
        <f t="shared" si="58"/>
        <v>1w</v>
      </c>
      <c r="X3134" s="1405">
        <f>_xll.qlCalendarAdvance(Calendar,X3133,W3134,"f",FALSE)</f>
        <v>61177</v>
      </c>
      <c r="Y3134" s="1404">
        <f>_xll.qlCalendarAdvance(Calendar,X3134,NDays&amp;"D")</f>
        <v>61177</v>
      </c>
      <c r="Z3134" s="1403">
        <v>2.2137134950420953E-2</v>
      </c>
      <c r="AA3134" s="1411">
        <v>2.2037312145120058E-2</v>
      </c>
    </row>
    <row r="3135" spans="19:27" x14ac:dyDescent="0.2">
      <c r="S3135" s="399"/>
      <c r="T3135" s="1401"/>
      <c r="W3135" s="864" t="str">
        <f t="shared" si="58"/>
        <v>1w</v>
      </c>
      <c r="X3135" s="1405">
        <f>_xll.qlCalendarAdvance(Calendar,X3134,W3135,"f",FALSE)</f>
        <v>61184</v>
      </c>
      <c r="Y3135" s="1404">
        <f>_xll.qlCalendarAdvance(Calendar,X3135,NDays&amp;"D")</f>
        <v>61184</v>
      </c>
      <c r="Z3135" s="1403">
        <v>2.2143123123033202E-2</v>
      </c>
      <c r="AA3135" s="1411">
        <v>2.2043361908209436E-2</v>
      </c>
    </row>
    <row r="3136" spans="19:27" x14ac:dyDescent="0.2">
      <c r="S3136" s="399"/>
      <c r="T3136" s="1401"/>
      <c r="W3136" s="864" t="str">
        <f t="shared" si="58"/>
        <v>1w</v>
      </c>
      <c r="X3136" s="1405">
        <f>_xll.qlCalendarAdvance(Calendar,X3135,W3136,"f",FALSE)</f>
        <v>61191</v>
      </c>
      <c r="Y3136" s="1404">
        <f>_xll.qlCalendarAdvance(Calendar,X3136,NDays&amp;"D")</f>
        <v>61191</v>
      </c>
      <c r="Z3136" s="1403">
        <v>2.2149096691667692E-2</v>
      </c>
      <c r="AA3136" s="1411">
        <v>2.2049397138809157E-2</v>
      </c>
    </row>
    <row r="3137" spans="19:27" x14ac:dyDescent="0.2">
      <c r="S3137" s="399"/>
      <c r="T3137" s="1401"/>
      <c r="W3137" s="864" t="str">
        <f t="shared" si="58"/>
        <v>1w</v>
      </c>
      <c r="X3137" s="1405">
        <f>_xll.qlCalendarAdvance(Calendar,X3136,W3137,"f",FALSE)</f>
        <v>61198</v>
      </c>
      <c r="Y3137" s="1404">
        <f>_xll.qlCalendarAdvance(Calendar,X3137,NDays&amp;"D")</f>
        <v>61198</v>
      </c>
      <c r="Z3137" s="1403">
        <v>2.2155055656254828E-2</v>
      </c>
      <c r="AA3137" s="1411">
        <v>2.205541783675713E-2</v>
      </c>
    </row>
    <row r="3138" spans="19:27" x14ac:dyDescent="0.2">
      <c r="S3138" s="399"/>
      <c r="T3138" s="1401"/>
      <c r="W3138" s="864" t="str">
        <f t="shared" si="58"/>
        <v>1w</v>
      </c>
      <c r="X3138" s="1405">
        <f>_xll.qlCalendarAdvance(Calendar,X3137,W3138,"f",FALSE)</f>
        <v>61205</v>
      </c>
      <c r="Y3138" s="1404">
        <f>_xll.qlCalendarAdvance(Calendar,X3138,NDays&amp;"D")</f>
        <v>61205</v>
      </c>
      <c r="Z3138" s="1403">
        <v>2.2161000016727654E-2</v>
      </c>
      <c r="AA3138" s="1411">
        <v>2.2061424002053354E-2</v>
      </c>
    </row>
    <row r="3139" spans="19:27" x14ac:dyDescent="0.2">
      <c r="S3139" s="399"/>
      <c r="T3139" s="1401"/>
      <c r="W3139" s="864" t="str">
        <f t="shared" si="58"/>
        <v>1w</v>
      </c>
      <c r="X3139" s="1405">
        <f>_xll.qlCalendarAdvance(Calendar,X3138,W3139,"f",FALSE)</f>
        <v>61212</v>
      </c>
      <c r="Y3139" s="1404">
        <f>_xll.qlCalendarAdvance(Calendar,X3139,NDays&amp;"D")</f>
        <v>61212</v>
      </c>
      <c r="Z3139" s="1403">
        <v>2.2166929773022748E-2</v>
      </c>
      <c r="AA3139" s="1411">
        <v>2.2067415634697829E-2</v>
      </c>
    </row>
    <row r="3140" spans="19:27" x14ac:dyDescent="0.2">
      <c r="S3140" s="399"/>
      <c r="T3140" s="1401"/>
      <c r="W3140" s="864" t="str">
        <f t="shared" si="58"/>
        <v>1w</v>
      </c>
      <c r="X3140" s="1405">
        <f>_xll.qlCalendarAdvance(Calendar,X3139,W3140,"f",FALSE)</f>
        <v>61219</v>
      </c>
      <c r="Y3140" s="1404">
        <f>_xll.qlCalendarAdvance(Calendar,X3140,NDays&amp;"D")</f>
        <v>61219</v>
      </c>
      <c r="Z3140" s="1403">
        <v>2.2172844925075798E-2</v>
      </c>
      <c r="AA3140" s="1411">
        <v>2.2073392734852648E-2</v>
      </c>
    </row>
    <row r="3141" spans="19:27" x14ac:dyDescent="0.2">
      <c r="S3141" s="399"/>
      <c r="T3141" s="1401"/>
      <c r="W3141" s="864" t="str">
        <f t="shared" si="58"/>
        <v>1w</v>
      </c>
      <c r="X3141" s="1405">
        <f>_xll.qlCalendarAdvance(Calendar,X3140,W3141,"f",FALSE)</f>
        <v>61226</v>
      </c>
      <c r="Y3141" s="1404">
        <f>_xll.qlCalendarAdvance(Calendar,X3141,NDays&amp;"D")</f>
        <v>61226</v>
      </c>
      <c r="Z3141" s="1403">
        <v>2.2178745472821615E-2</v>
      </c>
      <c r="AA3141" s="1411">
        <v>2.2079355302193626E-2</v>
      </c>
    </row>
    <row r="3142" spans="19:27" x14ac:dyDescent="0.2">
      <c r="S3142" s="399"/>
      <c r="T3142" s="1401"/>
      <c r="W3142" s="864" t="str">
        <f t="shared" si="58"/>
        <v>1w</v>
      </c>
      <c r="X3142" s="1405">
        <f>_xll.qlCalendarAdvance(Calendar,X3141,W3142,"f",FALSE)</f>
        <v>61233</v>
      </c>
      <c r="Y3142" s="1404">
        <f>_xll.qlCalendarAdvance(Calendar,X3142,NDays&amp;"D")</f>
        <v>61233</v>
      </c>
      <c r="Z3142" s="1403">
        <v>2.2184631416194131E-2</v>
      </c>
      <c r="AA3142" s="1411">
        <v>2.2085303337044948E-2</v>
      </c>
    </row>
    <row r="3143" spans="19:27" x14ac:dyDescent="0.2">
      <c r="S3143" s="399"/>
      <c r="T3143" s="1401"/>
      <c r="W3143" s="864" t="str">
        <f t="shared" si="58"/>
        <v>1w</v>
      </c>
      <c r="X3143" s="1405">
        <f>_xll.qlCalendarAdvance(Calendar,X3142,W3143,"f",FALSE)</f>
        <v>61240</v>
      </c>
      <c r="Y3143" s="1404">
        <f>_xll.qlCalendarAdvance(Calendar,X3143,NDays&amp;"D")</f>
        <v>61240</v>
      </c>
      <c r="Z3143" s="1403">
        <v>2.2189412879310633E-2</v>
      </c>
      <c r="AA3143" s="1411">
        <v>2.2091236839163475E-2</v>
      </c>
    </row>
    <row r="3144" spans="19:27" x14ac:dyDescent="0.2">
      <c r="S3144" s="399"/>
      <c r="T3144" s="1401"/>
      <c r="W3144" s="864" t="str">
        <f t="shared" si="58"/>
        <v>1w</v>
      </c>
      <c r="X3144" s="1405">
        <f>_xll.qlCalendarAdvance(Calendar,X3143,W3144,"f",FALSE)</f>
        <v>61247</v>
      </c>
      <c r="Y3144" s="1404">
        <f>_xll.qlCalendarAdvance(Calendar,X3144,NDays&amp;"D")</f>
        <v>61247</v>
      </c>
      <c r="Z3144" s="1403">
        <v>2.2195270301763312E-2</v>
      </c>
      <c r="AA3144" s="1411">
        <v>2.2097155808873392E-2</v>
      </c>
    </row>
    <row r="3145" spans="19:27" x14ac:dyDescent="0.2">
      <c r="S3145" s="399"/>
      <c r="T3145" s="1401"/>
      <c r="W3145" s="864" t="str">
        <f t="shared" si="58"/>
        <v>1w</v>
      </c>
      <c r="X3145" s="1405">
        <f>_xll.qlCalendarAdvance(Calendar,X3144,W3145,"f",FALSE)</f>
        <v>61254</v>
      </c>
      <c r="Y3145" s="1404">
        <f>_xll.qlCalendarAdvance(Calendar,X3145,NDays&amp;"D")</f>
        <v>61254</v>
      </c>
      <c r="Z3145" s="1403">
        <v>2.2201113120446571E-2</v>
      </c>
      <c r="AA3145" s="1411">
        <v>2.2103060245769468E-2</v>
      </c>
    </row>
    <row r="3146" spans="19:27" x14ac:dyDescent="0.2">
      <c r="S3146" s="399"/>
      <c r="T3146" s="1401"/>
      <c r="W3146" s="864" t="str">
        <f t="shared" si="58"/>
        <v>1w</v>
      </c>
      <c r="X3146" s="1405">
        <f>_xll.qlCalendarAdvance(Calendar,X3145,W3146,"f",FALSE)</f>
        <v>61261</v>
      </c>
      <c r="Y3146" s="1404">
        <f>_xll.qlCalendarAdvance(Calendar,X3146,NDays&amp;"D")</f>
        <v>61261</v>
      </c>
      <c r="Z3146" s="1403">
        <v>2.22069413352954E-2</v>
      </c>
      <c r="AA3146" s="1411">
        <v>2.2108950150013795E-2</v>
      </c>
    </row>
    <row r="3147" spans="19:27" x14ac:dyDescent="0.2">
      <c r="S3147" s="399"/>
      <c r="T3147" s="1401"/>
      <c r="W3147" s="864" t="str">
        <f t="shared" si="58"/>
        <v>1w</v>
      </c>
      <c r="X3147" s="1405">
        <f>_xll.qlCalendarAdvance(Calendar,X3146,W3147,"f",FALSE)</f>
        <v>61268</v>
      </c>
      <c r="Y3147" s="1404">
        <f>_xll.qlCalendarAdvance(Calendar,X3147,NDays&amp;"D")</f>
        <v>61268</v>
      </c>
      <c r="Z3147" s="1403">
        <v>2.2212754946250132E-2</v>
      </c>
      <c r="AA3147" s="1411">
        <v>2.2114825521768466E-2</v>
      </c>
    </row>
    <row r="3148" spans="19:27" x14ac:dyDescent="0.2">
      <c r="S3148" s="399"/>
      <c r="T3148" s="1401"/>
      <c r="W3148" s="864" t="str">
        <f t="shared" si="58"/>
        <v>1w</v>
      </c>
      <c r="X3148" s="1405">
        <f>_xll.qlCalendarAdvance(Calendar,X3147,W3148,"f",FALSE)</f>
        <v>61275</v>
      </c>
      <c r="Y3148" s="1404">
        <f>_xll.qlCalendarAdvance(Calendar,X3148,NDays&amp;"D")</f>
        <v>61275</v>
      </c>
      <c r="Z3148" s="1403">
        <v>2.2219640380993885E-2</v>
      </c>
      <c r="AA3148" s="1411">
        <v>2.2120686360871389E-2</v>
      </c>
    </row>
    <row r="3149" spans="19:27" x14ac:dyDescent="0.2">
      <c r="S3149" s="399"/>
      <c r="T3149" s="1401"/>
      <c r="W3149" s="864" t="str">
        <f t="shared" si="58"/>
        <v>1w</v>
      </c>
      <c r="X3149" s="1405">
        <f>_xll.qlCalendarAdvance(Calendar,X3148,W3149,"f",FALSE)</f>
        <v>61282</v>
      </c>
      <c r="Y3149" s="1404">
        <f>_xll.qlCalendarAdvance(Calendar,X3149,NDays&amp;"D")</f>
        <v>61282</v>
      </c>
      <c r="Z3149" s="1403">
        <v>2.2225424091956169E-2</v>
      </c>
      <c r="AA3149" s="1411">
        <v>2.2126532667322563E-2</v>
      </c>
    </row>
    <row r="3150" spans="19:27" x14ac:dyDescent="0.2">
      <c r="S3150" s="399"/>
      <c r="T3150" s="1401"/>
      <c r="W3150" s="864" t="str">
        <f t="shared" si="58"/>
        <v>1w</v>
      </c>
      <c r="X3150" s="1405">
        <f>_xll.qlCalendarAdvance(Calendar,X3149,W3150,"f",FALSE)</f>
        <v>61289</v>
      </c>
      <c r="Y3150" s="1404">
        <f>_xll.qlCalendarAdvance(Calendar,X3150,NDays&amp;"D")</f>
        <v>61289</v>
      </c>
      <c r="Z3150" s="1403">
        <v>2.2231193198034207E-2</v>
      </c>
      <c r="AA3150" s="1411">
        <v>2.2132364441121988E-2</v>
      </c>
    </row>
    <row r="3151" spans="19:27" x14ac:dyDescent="0.2">
      <c r="S3151" s="399"/>
      <c r="T3151" s="1401"/>
      <c r="W3151" s="864" t="str">
        <f t="shared" si="58"/>
        <v>1w</v>
      </c>
      <c r="X3151" s="1405">
        <f>_xll.qlCalendarAdvance(Calendar,X3150,W3151,"f",FALSE)</f>
        <v>61296</v>
      </c>
      <c r="Y3151" s="1404">
        <f>_xll.qlCalendarAdvance(Calendar,X3151,NDays&amp;"D")</f>
        <v>61296</v>
      </c>
      <c r="Z3151" s="1403">
        <v>2.2236947699162811E-2</v>
      </c>
      <c r="AA3151" s="1411">
        <v>2.213818168235071E-2</v>
      </c>
    </row>
    <row r="3152" spans="19:27" x14ac:dyDescent="0.2">
      <c r="S3152" s="399"/>
      <c r="T3152" s="1401"/>
      <c r="W3152" s="864" t="str">
        <f t="shared" si="58"/>
        <v>1w</v>
      </c>
      <c r="X3152" s="1405">
        <f>_xll.qlCalendarAdvance(Calendar,X3151,W3152,"f",FALSE)</f>
        <v>61303</v>
      </c>
      <c r="Y3152" s="1404">
        <f>_xll.qlCalendarAdvance(Calendar,X3152,NDays&amp;"D")</f>
        <v>61303</v>
      </c>
      <c r="Z3152" s="1403">
        <v>2.2242687595280312E-2</v>
      </c>
      <c r="AA3152" s="1411">
        <v>2.2143984391008731E-2</v>
      </c>
    </row>
    <row r="3153" spans="19:27" x14ac:dyDescent="0.2">
      <c r="S3153" s="399"/>
      <c r="T3153" s="1401"/>
      <c r="W3153" s="864" t="str">
        <f t="shared" si="58"/>
        <v>1w</v>
      </c>
      <c r="X3153" s="1405">
        <f>_xll.qlCalendarAdvance(Calendar,X3152,W3153,"f",FALSE)</f>
        <v>61310</v>
      </c>
      <c r="Y3153" s="1404">
        <f>_xll.qlCalendarAdvance(Calendar,X3153,NDays&amp;"D")</f>
        <v>61310</v>
      </c>
      <c r="Z3153" s="1403">
        <v>2.2248412886319759E-2</v>
      </c>
      <c r="AA3153" s="1411">
        <v>2.2149772566771864E-2</v>
      </c>
    </row>
    <row r="3154" spans="19:27" x14ac:dyDescent="0.2">
      <c r="S3154" s="399"/>
      <c r="T3154" s="1401"/>
      <c r="W3154" s="864" t="str">
        <f t="shared" si="58"/>
        <v>1w</v>
      </c>
      <c r="X3154" s="1405">
        <f>_xll.qlCalendarAdvance(Calendar,X3153,W3154,"f",FALSE)</f>
        <v>61317</v>
      </c>
      <c r="Y3154" s="1404">
        <f>_xll.qlCalendarAdvance(Calendar,X3154,NDays&amp;"D")</f>
        <v>61317</v>
      </c>
      <c r="Z3154" s="1403">
        <v>2.2254123572223013E-2</v>
      </c>
      <c r="AA3154" s="1411">
        <v>2.2155546210126387E-2</v>
      </c>
    </row>
    <row r="3155" spans="19:27" x14ac:dyDescent="0.2">
      <c r="S3155" s="399"/>
      <c r="T3155" s="1401"/>
      <c r="W3155" s="864" t="str">
        <f t="shared" si="58"/>
        <v>1w</v>
      </c>
      <c r="X3155" s="1405">
        <f>_xll.qlCalendarAdvance(Calendar,X3154,W3155,"f",FALSE)</f>
        <v>61324</v>
      </c>
      <c r="Y3155" s="1404">
        <f>_xll.qlCalendarAdvance(Calendar,X3155,NDays&amp;"D")</f>
        <v>61324</v>
      </c>
      <c r="Z3155" s="1403">
        <v>2.2259819652925766E-2</v>
      </c>
      <c r="AA3155" s="1411">
        <v>2.2161305320748115E-2</v>
      </c>
    </row>
    <row r="3156" spans="19:27" x14ac:dyDescent="0.2">
      <c r="S3156" s="399"/>
      <c r="T3156" s="1401"/>
      <c r="W3156" s="864" t="str">
        <f t="shared" si="58"/>
        <v>1w</v>
      </c>
      <c r="X3156" s="1405">
        <f>_xll.qlCalendarAdvance(Calendar,X3155,W3156,"f",FALSE)</f>
        <v>61331</v>
      </c>
      <c r="Y3156" s="1404">
        <f>_xll.qlCalendarAdvance(Calendar,X3156,NDays&amp;"D")</f>
        <v>61331</v>
      </c>
      <c r="Z3156" s="1403">
        <v>2.2264420259143367E-2</v>
      </c>
      <c r="AA3156" s="1411">
        <v>2.2167049898880187E-2</v>
      </c>
    </row>
    <row r="3157" spans="19:27" x14ac:dyDescent="0.2">
      <c r="S3157" s="399"/>
      <c r="T3157" s="1401"/>
      <c r="W3157" s="864" t="str">
        <f t="shared" si="58"/>
        <v>1w</v>
      </c>
      <c r="X3157" s="1405">
        <f>_xll.qlCalendarAdvance(Calendar,X3156,W3157,"f",FALSE)</f>
        <v>61338</v>
      </c>
      <c r="Y3157" s="1404">
        <f>_xll.qlCalendarAdvance(Calendar,X3157,NDays&amp;"D")</f>
        <v>61338</v>
      </c>
      <c r="Z3157" s="1403">
        <v>2.2270087827687232E-2</v>
      </c>
      <c r="AA3157" s="1411">
        <v>2.2172779944117371E-2</v>
      </c>
    </row>
    <row r="3158" spans="19:27" x14ac:dyDescent="0.2">
      <c r="S3158" s="399"/>
      <c r="T3158" s="1401"/>
      <c r="W3158" s="864" t="str">
        <f t="shared" si="58"/>
        <v>1w</v>
      </c>
      <c r="X3158" s="1405">
        <f>_xll.qlCalendarAdvance(Calendar,X3157,W3158,"f",FALSE)</f>
        <v>61345</v>
      </c>
      <c r="Y3158" s="1404">
        <f>_xll.qlCalendarAdvance(Calendar,X3158,NDays&amp;"D")</f>
        <v>61345</v>
      </c>
      <c r="Z3158" s="1403">
        <v>2.2275740791650331E-2</v>
      </c>
      <c r="AA3158" s="1411">
        <v>2.2178495457026992E-2</v>
      </c>
    </row>
    <row r="3159" spans="19:27" x14ac:dyDescent="0.2">
      <c r="S3159" s="399"/>
      <c r="T3159" s="1401"/>
      <c r="W3159" s="864" t="str">
        <f t="shared" si="58"/>
        <v>1w</v>
      </c>
      <c r="X3159" s="1405">
        <f>_xll.qlCalendarAdvance(Calendar,X3158,W3159,"f",FALSE)</f>
        <v>61352</v>
      </c>
      <c r="Y3159" s="1404">
        <f>_xll.qlCalendarAdvance(Calendar,X3159,NDays&amp;"D")</f>
        <v>61352</v>
      </c>
      <c r="Z3159" s="1403">
        <v>2.2281379150970317E-2</v>
      </c>
      <c r="AA3159" s="1411">
        <v>2.2184196437122772E-2</v>
      </c>
    </row>
    <row r="3160" spans="19:27" x14ac:dyDescent="0.2">
      <c r="S3160" s="399"/>
      <c r="T3160" s="1401"/>
      <c r="W3160" s="864" t="str">
        <f t="shared" si="58"/>
        <v>1w</v>
      </c>
      <c r="X3160" s="1405">
        <f>_xll.qlCalendarAdvance(Calendar,X3159,W3160,"f",FALSE)</f>
        <v>61359</v>
      </c>
      <c r="Y3160" s="1404">
        <f>_xll.qlCalendarAdvance(Calendar,X3160,NDays&amp;"D")</f>
        <v>61359</v>
      </c>
      <c r="Z3160" s="1403">
        <v>2.2287002905583067E-2</v>
      </c>
      <c r="AA3160" s="1411">
        <v>2.2189882884566803E-2</v>
      </c>
    </row>
    <row r="3161" spans="19:27" x14ac:dyDescent="0.2">
      <c r="S3161" s="399"/>
      <c r="T3161" s="1401"/>
      <c r="W3161" s="864" t="str">
        <f t="shared" si="58"/>
        <v>1w</v>
      </c>
      <c r="X3161" s="1405">
        <f>_xll.qlCalendarAdvance(Calendar,X3160,W3161,"f",FALSE)</f>
        <v>61366</v>
      </c>
      <c r="Y3161" s="1404">
        <f>_xll.qlCalendarAdvance(Calendar,X3161,NDays&amp;"D")</f>
        <v>61366</v>
      </c>
      <c r="Z3161" s="1403">
        <v>2.2292612055431583E-2</v>
      </c>
      <c r="AA3161" s="1411">
        <v>2.2195554799359085E-2</v>
      </c>
    </row>
    <row r="3162" spans="19:27" x14ac:dyDescent="0.2">
      <c r="S3162" s="399"/>
      <c r="T3162" s="1401"/>
      <c r="W3162" s="864" t="str">
        <f t="shared" ref="W3162:W3225" si="59">W3161</f>
        <v>1w</v>
      </c>
      <c r="X3162" s="1405">
        <f>_xll.qlCalendarAdvance(Calendar,X3161,W3162,"f",FALSE)</f>
        <v>61373</v>
      </c>
      <c r="Y3162" s="1404">
        <f>_xll.qlCalendarAdvance(Calendar,X3162,NDays&amp;"D")</f>
        <v>61373</v>
      </c>
      <c r="Z3162" s="1403">
        <v>2.2298206600453518E-2</v>
      </c>
      <c r="AA3162" s="1411">
        <v>2.2201212181580665E-2</v>
      </c>
    </row>
    <row r="3163" spans="19:27" x14ac:dyDescent="0.2">
      <c r="S3163" s="399"/>
      <c r="T3163" s="1401"/>
      <c r="W3163" s="864" t="str">
        <f t="shared" si="59"/>
        <v>1w</v>
      </c>
      <c r="X3163" s="1405">
        <f>_xll.qlCalendarAdvance(Calendar,X3162,W3163,"f",FALSE)</f>
        <v>61380</v>
      </c>
      <c r="Y3163" s="1404">
        <f>_xll.qlCalendarAdvance(Calendar,X3163,NDays&amp;"D")</f>
        <v>61380</v>
      </c>
      <c r="Z3163" s="1403">
        <v>2.2303786540588313E-2</v>
      </c>
      <c r="AA3163" s="1411">
        <v>2.2206855031231543E-2</v>
      </c>
    </row>
    <row r="3164" spans="19:27" x14ac:dyDescent="0.2">
      <c r="S3164" s="399"/>
      <c r="T3164" s="1401"/>
      <c r="W3164" s="864" t="str">
        <f t="shared" si="59"/>
        <v>1w</v>
      </c>
      <c r="X3164" s="1405">
        <f>_xll.qlCalendarAdvance(Calendar,X3163,W3164,"f",FALSE)</f>
        <v>61387</v>
      </c>
      <c r="Y3164" s="1404">
        <f>_xll.qlCalendarAdvance(Calendar,X3164,NDays&amp;"D")</f>
        <v>61387</v>
      </c>
      <c r="Z3164" s="1403">
        <v>2.2309351875771842E-2</v>
      </c>
      <c r="AA3164" s="1411">
        <v>2.2212483348068579E-2</v>
      </c>
    </row>
    <row r="3165" spans="19:27" x14ac:dyDescent="0.2">
      <c r="S3165" s="399"/>
      <c r="T3165" s="1401"/>
      <c r="W3165" s="864" t="str">
        <f t="shared" si="59"/>
        <v>1w</v>
      </c>
      <c r="X3165" s="1405">
        <f>_xll.qlCalendarAdvance(Calendar,X3164,W3165,"f",FALSE)</f>
        <v>61394</v>
      </c>
      <c r="Y3165" s="1404">
        <f>_xll.qlCalendarAdvance(Calendar,X3165,NDays&amp;"D")</f>
        <v>61394</v>
      </c>
      <c r="Z3165" s="1403">
        <v>2.2313828028002181E-2</v>
      </c>
      <c r="AA3165" s="1411">
        <v>2.2218097132497006E-2</v>
      </c>
    </row>
    <row r="3166" spans="19:27" x14ac:dyDescent="0.2">
      <c r="S3166" s="399"/>
      <c r="T3166" s="1401"/>
      <c r="W3166" s="864" t="str">
        <f t="shared" si="59"/>
        <v>1w</v>
      </c>
      <c r="X3166" s="1405">
        <f>_xll.qlCalendarAdvance(Calendar,X3165,W3166,"f",FALSE)</f>
        <v>61401</v>
      </c>
      <c r="Y3166" s="1404">
        <f>_xll.qlCalendarAdvance(Calendar,X3166,NDays&amp;"D")</f>
        <v>61401</v>
      </c>
      <c r="Z3166" s="1403">
        <v>2.2319364858720436E-2</v>
      </c>
      <c r="AA3166" s="1411">
        <v>2.2223696384030545E-2</v>
      </c>
    </row>
    <row r="3167" spans="19:27" x14ac:dyDescent="0.2">
      <c r="S3167" s="399"/>
      <c r="T3167" s="1401"/>
      <c r="W3167" s="864" t="str">
        <f t="shared" si="59"/>
        <v>1w</v>
      </c>
      <c r="X3167" s="1405">
        <f>_xll.qlCalendarAdvance(Calendar,X3166,W3167,"f",FALSE)</f>
        <v>61408</v>
      </c>
      <c r="Y3167" s="1404">
        <f>_xll.qlCalendarAdvance(Calendar,X3167,NDays&amp;"D")</f>
        <v>61408</v>
      </c>
      <c r="Z3167" s="1403">
        <v>2.2324887085122223E-2</v>
      </c>
      <c r="AA3167" s="1411">
        <v>2.2229281103155474E-2</v>
      </c>
    </row>
    <row r="3168" spans="19:27" x14ac:dyDescent="0.2">
      <c r="S3168" s="399"/>
      <c r="T3168" s="1401"/>
      <c r="W3168" s="864" t="str">
        <f t="shared" si="59"/>
        <v>1w</v>
      </c>
      <c r="X3168" s="1405">
        <f>_xll.qlCalendarAdvance(Calendar,X3167,W3168,"f",FALSE)</f>
        <v>61415</v>
      </c>
      <c r="Y3168" s="1404">
        <f>_xll.qlCalendarAdvance(Calendar,X3168,NDays&amp;"D")</f>
        <v>61415</v>
      </c>
      <c r="Z3168" s="1403">
        <v>2.2330394707147202E-2</v>
      </c>
      <c r="AA3168" s="1411">
        <v>2.2234851289547608E-2</v>
      </c>
    </row>
    <row r="3169" spans="19:27" x14ac:dyDescent="0.2">
      <c r="S3169" s="399"/>
      <c r="T3169" s="1401"/>
      <c r="W3169" s="864" t="str">
        <f t="shared" si="59"/>
        <v>1w</v>
      </c>
      <c r="X3169" s="1405">
        <f>_xll.qlCalendarAdvance(Calendar,X3168,W3169,"f",FALSE)</f>
        <v>61422</v>
      </c>
      <c r="Y3169" s="1404">
        <f>_xll.qlCalendarAdvance(Calendar,X3169,NDays&amp;"D")</f>
        <v>61422</v>
      </c>
      <c r="Z3169" s="1403">
        <v>2.2338031201927618E-2</v>
      </c>
      <c r="AA3169" s="1411">
        <v>2.2240406943287994E-2</v>
      </c>
    </row>
    <row r="3170" spans="19:27" x14ac:dyDescent="0.2">
      <c r="S3170" s="399"/>
      <c r="T3170" s="1401"/>
      <c r="W3170" s="864" t="str">
        <f t="shared" si="59"/>
        <v>1w</v>
      </c>
      <c r="X3170" s="1405">
        <f>_xll.qlCalendarAdvance(Calendar,X3169,W3170,"f",FALSE)</f>
        <v>61429</v>
      </c>
      <c r="Y3170" s="1404">
        <f>_xll.qlCalendarAdvance(Calendar,X3170,NDays&amp;"D")</f>
        <v>61429</v>
      </c>
      <c r="Z3170" s="1403">
        <v>2.2343508197199158E-2</v>
      </c>
      <c r="AA3170" s="1411">
        <v>2.2245948064295584E-2</v>
      </c>
    </row>
    <row r="3171" spans="19:27" x14ac:dyDescent="0.2">
      <c r="S3171" s="399"/>
      <c r="T3171" s="1401"/>
      <c r="W3171" s="864" t="str">
        <f t="shared" si="59"/>
        <v>1w</v>
      </c>
      <c r="X3171" s="1405">
        <f>_xll.qlCalendarAdvance(Calendar,X3170,W3171,"f",FALSE)</f>
        <v>61436</v>
      </c>
      <c r="Y3171" s="1404">
        <f>_xll.qlCalendarAdvance(Calendar,X3171,NDays&amp;"D")</f>
        <v>61436</v>
      </c>
      <c r="Z3171" s="1403">
        <v>2.2348970586287951E-2</v>
      </c>
      <c r="AA3171" s="1411">
        <v>2.2251474652813519E-2</v>
      </c>
    </row>
    <row r="3172" spans="19:27" x14ac:dyDescent="0.2">
      <c r="S3172" s="399"/>
      <c r="T3172" s="1401"/>
      <c r="W3172" s="864" t="str">
        <f t="shared" si="59"/>
        <v>1w</v>
      </c>
      <c r="X3172" s="1405">
        <f>_xll.qlCalendarAdvance(Calendar,X3171,W3172,"f",FALSE)</f>
        <v>61443</v>
      </c>
      <c r="Y3172" s="1404">
        <f>_xll.qlCalendarAdvance(Calendar,X3172,NDays&amp;"D")</f>
        <v>61443</v>
      </c>
      <c r="Z3172" s="1403">
        <v>2.235441836913233E-2</v>
      </c>
      <c r="AA3172" s="1411">
        <v>2.2256986708679705E-2</v>
      </c>
    </row>
    <row r="3173" spans="19:27" x14ac:dyDescent="0.2">
      <c r="S3173" s="399"/>
      <c r="T3173" s="1401"/>
      <c r="W3173" s="864" t="str">
        <f t="shared" si="59"/>
        <v>1w</v>
      </c>
      <c r="X3173" s="1405">
        <f>_xll.qlCalendarAdvance(Calendar,X3172,W3173,"f",FALSE)</f>
        <v>61450</v>
      </c>
      <c r="Y3173" s="1404">
        <f>_xll.qlCalendarAdvance(Calendar,X3173,NDays&amp;"D")</f>
        <v>61450</v>
      </c>
      <c r="Z3173" s="1403">
        <v>2.2359851545675911E-2</v>
      </c>
      <c r="AA3173" s="1411">
        <v>2.2262484231813096E-2</v>
      </c>
    </row>
    <row r="3174" spans="19:27" x14ac:dyDescent="0.2">
      <c r="S3174" s="399"/>
      <c r="T3174" s="1401"/>
      <c r="W3174" s="864" t="str">
        <f t="shared" si="59"/>
        <v>1w</v>
      </c>
      <c r="X3174" s="1405">
        <f>_xll.qlCalendarAdvance(Calendar,X3173,W3174,"f",FALSE)</f>
        <v>61457</v>
      </c>
      <c r="Y3174" s="1404">
        <f>_xll.qlCalendarAdvance(Calendar,X3174,NDays&amp;"D")</f>
        <v>61457</v>
      </c>
      <c r="Z3174" s="1403">
        <v>2.2364201942231963E-2</v>
      </c>
      <c r="AA3174" s="1411">
        <v>2.2267967222294738E-2</v>
      </c>
    </row>
    <row r="3175" spans="19:27" x14ac:dyDescent="0.2">
      <c r="S3175" s="399"/>
      <c r="T3175" s="1401"/>
      <c r="W3175" s="864" t="str">
        <f t="shared" si="59"/>
        <v>1w</v>
      </c>
      <c r="X3175" s="1405">
        <f>_xll.qlCalendarAdvance(Calendar,X3174,W3175,"f",FALSE)</f>
        <v>61464</v>
      </c>
      <c r="Y3175" s="1404">
        <f>_xll.qlCalendarAdvance(Calendar,X3175,NDays&amp;"D")</f>
        <v>61464</v>
      </c>
      <c r="Z3175" s="1403">
        <v>2.2369606619026618E-2</v>
      </c>
      <c r="AA3175" s="1411">
        <v>2.2273435680205678E-2</v>
      </c>
    </row>
    <row r="3176" spans="19:27" x14ac:dyDescent="0.2">
      <c r="S3176" s="399"/>
      <c r="T3176" s="1401"/>
      <c r="W3176" s="864" t="str">
        <f t="shared" si="59"/>
        <v>1w</v>
      </c>
      <c r="X3176" s="1405">
        <f>_xll.qlCalendarAdvance(Calendar,X3175,W3176,"f",FALSE)</f>
        <v>61471</v>
      </c>
      <c r="Y3176" s="1404">
        <f>_xll.qlCalendarAdvance(Calendar,X3176,NDays&amp;"D")</f>
        <v>61471</v>
      </c>
      <c r="Z3176" s="1403">
        <v>2.2374996690159292E-2</v>
      </c>
      <c r="AA3176" s="1411">
        <v>2.2278889605464869E-2</v>
      </c>
    </row>
    <row r="3177" spans="19:27" x14ac:dyDescent="0.2">
      <c r="S3177" s="399"/>
      <c r="T3177" s="1401"/>
      <c r="W3177" s="864" t="str">
        <f t="shared" si="59"/>
        <v>1w</v>
      </c>
      <c r="X3177" s="1405">
        <f>_xll.qlCalendarAdvance(Calendar,X3176,W3177,"f",FALSE)</f>
        <v>61478</v>
      </c>
      <c r="Y3177" s="1404">
        <f>_xll.qlCalendarAdvance(Calendar,X3177,NDays&amp;"D")</f>
        <v>61478</v>
      </c>
      <c r="Z3177" s="1403">
        <v>2.2380372155568536E-2</v>
      </c>
      <c r="AA3177" s="1411">
        <v>2.2284328997991265E-2</v>
      </c>
    </row>
    <row r="3178" spans="19:27" x14ac:dyDescent="0.2">
      <c r="S3178" s="399"/>
      <c r="T3178" s="1401"/>
      <c r="W3178" s="864" t="str">
        <f t="shared" si="59"/>
        <v>1w</v>
      </c>
      <c r="X3178" s="1405">
        <f>_xll.qlCalendarAdvance(Calendar,X3177,W3178,"f",FALSE)</f>
        <v>61485</v>
      </c>
      <c r="Y3178" s="1404">
        <f>_xll.qlCalendarAdvance(Calendar,X3178,NDays&amp;"D")</f>
        <v>61485</v>
      </c>
      <c r="Z3178" s="1403">
        <v>2.2386798331767661E-2</v>
      </c>
      <c r="AA3178" s="1411">
        <v>2.2289753857865913E-2</v>
      </c>
    </row>
    <row r="3179" spans="19:27" x14ac:dyDescent="0.2">
      <c r="S3179" s="399"/>
      <c r="T3179" s="1401"/>
      <c r="W3179" s="864" t="str">
        <f t="shared" si="59"/>
        <v>1w</v>
      </c>
      <c r="X3179" s="1405">
        <f>_xll.qlCalendarAdvance(Calendar,X3178,W3179,"f",FALSE)</f>
        <v>61492</v>
      </c>
      <c r="Y3179" s="1404">
        <f>_xll.qlCalendarAdvance(Calendar,X3179,NDays&amp;"D")</f>
        <v>61492</v>
      </c>
      <c r="Z3179" s="1403">
        <v>2.2392143869245856E-2</v>
      </c>
      <c r="AA3179" s="1411">
        <v>2.2295164185088812E-2</v>
      </c>
    </row>
    <row r="3180" spans="19:27" x14ac:dyDescent="0.2">
      <c r="S3180" s="399"/>
      <c r="T3180" s="1401"/>
      <c r="W3180" s="864" t="str">
        <f t="shared" si="59"/>
        <v>1w</v>
      </c>
      <c r="X3180" s="1405">
        <f>_xll.qlCalendarAdvance(Calendar,X3179,W3180,"f",FALSE)</f>
        <v>61499</v>
      </c>
      <c r="Y3180" s="1404">
        <f>_xll.qlCalendarAdvance(Calendar,X3180,NDays&amp;"D")</f>
        <v>61499</v>
      </c>
      <c r="Z3180" s="1403">
        <v>2.2397474800009212E-2</v>
      </c>
      <c r="AA3180" s="1411">
        <v>2.2300559979903101E-2</v>
      </c>
    </row>
    <row r="3181" spans="19:27" x14ac:dyDescent="0.2">
      <c r="S3181" s="399"/>
      <c r="T3181" s="1401"/>
      <c r="W3181" s="864" t="str">
        <f t="shared" si="59"/>
        <v>1w</v>
      </c>
      <c r="X3181" s="1405">
        <f>_xll.qlCalendarAdvance(Calendar,X3180,W3181,"f",FALSE)</f>
        <v>61506</v>
      </c>
      <c r="Y3181" s="1404">
        <f>_xll.qlCalendarAdvance(Calendar,X3181,NDays&amp;"D")</f>
        <v>61506</v>
      </c>
      <c r="Z3181" s="1403">
        <v>2.2402791123996072E-2</v>
      </c>
      <c r="AA3181" s="1411">
        <v>2.2305941241903549E-2</v>
      </c>
    </row>
    <row r="3182" spans="19:27" x14ac:dyDescent="0.2">
      <c r="S3182" s="399"/>
      <c r="T3182" s="1401"/>
      <c r="W3182" s="864" t="str">
        <f t="shared" si="59"/>
        <v>1w</v>
      </c>
      <c r="X3182" s="1405">
        <f>_xll.qlCalendarAdvance(Calendar,X3181,W3182,"f",FALSE)</f>
        <v>61513</v>
      </c>
      <c r="Y3182" s="1404">
        <f>_xll.qlCalendarAdvance(Calendar,X3182,NDays&amp;"D")</f>
        <v>61513</v>
      </c>
      <c r="Z3182" s="1403">
        <v>2.2408092841148287E-2</v>
      </c>
      <c r="AA3182" s="1411">
        <v>2.2311307971252248E-2</v>
      </c>
    </row>
    <row r="3183" spans="19:27" x14ac:dyDescent="0.2">
      <c r="S3183" s="399"/>
      <c r="T3183" s="1401"/>
      <c r="W3183" s="864" t="str">
        <f t="shared" si="59"/>
        <v>1w</v>
      </c>
      <c r="X3183" s="1405">
        <f>_xll.qlCalendarAdvance(Calendar,X3182,W3183,"f",FALSE)</f>
        <v>61520</v>
      </c>
      <c r="Y3183" s="1404">
        <f>_xll.qlCalendarAdvance(Calendar,X3183,NDays&amp;"D")</f>
        <v>61520</v>
      </c>
      <c r="Z3183" s="1403">
        <v>2.2413379951407717E-2</v>
      </c>
      <c r="AA3183" s="1411">
        <v>2.2316660167868152E-2</v>
      </c>
    </row>
    <row r="3184" spans="19:27" x14ac:dyDescent="0.2">
      <c r="S3184" s="399"/>
      <c r="T3184" s="1401"/>
      <c r="W3184" s="864" t="str">
        <f t="shared" si="59"/>
        <v>1w</v>
      </c>
      <c r="X3184" s="1405">
        <f>_xll.qlCalendarAdvance(Calendar,X3183,W3184,"f",FALSE)</f>
        <v>61527</v>
      </c>
      <c r="Y3184" s="1404">
        <f>_xll.qlCalendarAdvance(Calendar,X3184,NDays&amp;"D")</f>
        <v>61527</v>
      </c>
      <c r="Z3184" s="1403">
        <v>2.2418652454716224E-2</v>
      </c>
      <c r="AA3184" s="1411">
        <v>2.2321997831913354E-2</v>
      </c>
    </row>
    <row r="3185" spans="19:27" x14ac:dyDescent="0.2">
      <c r="S3185" s="399"/>
      <c r="T3185" s="1401"/>
      <c r="W3185" s="864" t="str">
        <f t="shared" si="59"/>
        <v>1w</v>
      </c>
      <c r="X3185" s="1405">
        <f>_xll.qlCalendarAdvance(Calendar,X3184,W3185,"f",FALSE)</f>
        <v>61534</v>
      </c>
      <c r="Y3185" s="1404">
        <f>_xll.qlCalendarAdvance(Calendar,X3185,NDays&amp;"D")</f>
        <v>61534</v>
      </c>
      <c r="Z3185" s="1403">
        <v>2.2423910351019181E-2</v>
      </c>
      <c r="AA3185" s="1411">
        <v>2.2327320963225761E-2</v>
      </c>
    </row>
    <row r="3186" spans="19:27" x14ac:dyDescent="0.2">
      <c r="S3186" s="399"/>
      <c r="T3186" s="1401"/>
      <c r="W3186" s="864" t="str">
        <f t="shared" si="59"/>
        <v>1w</v>
      </c>
      <c r="X3186" s="1405">
        <f>_xll.qlCalendarAdvance(Calendar,X3185,W3186,"f",FALSE)</f>
        <v>61541</v>
      </c>
      <c r="Y3186" s="1404">
        <f>_xll.qlCalendarAdvance(Calendar,X3186,NDays&amp;"D")</f>
        <v>61541</v>
      </c>
      <c r="Z3186" s="1403">
        <v>2.242915364025317E-2</v>
      </c>
      <c r="AA3186" s="1411">
        <v>2.2332629561886419E-2</v>
      </c>
    </row>
    <row r="3187" spans="19:27" x14ac:dyDescent="0.2">
      <c r="S3187" s="399"/>
      <c r="T3187" s="1401"/>
      <c r="W3187" s="864" t="str">
        <f t="shared" si="59"/>
        <v>1w</v>
      </c>
      <c r="X3187" s="1405">
        <f>_xll.qlCalendarAdvance(Calendar,X3186,W3187,"f",FALSE)</f>
        <v>61548</v>
      </c>
      <c r="Y3187" s="1404">
        <f>_xll.qlCalendarAdvance(Calendar,X3187,NDays&amp;"D")</f>
        <v>61548</v>
      </c>
      <c r="Z3187" s="1403">
        <v>2.2434382322363566E-2</v>
      </c>
      <c r="AA3187" s="1411">
        <v>2.2337923628057421E-2</v>
      </c>
    </row>
    <row r="3188" spans="19:27" x14ac:dyDescent="0.2">
      <c r="S3188" s="399"/>
      <c r="T3188" s="1401"/>
      <c r="W3188" s="864" t="str">
        <f t="shared" si="59"/>
        <v>1w</v>
      </c>
      <c r="X3188" s="1405">
        <f>_xll.qlCalendarAdvance(Calendar,X3187,W3188,"f",FALSE)</f>
        <v>61555</v>
      </c>
      <c r="Y3188" s="1404">
        <f>_xll.qlCalendarAdvance(Calendar,X3188,NDays&amp;"D")</f>
        <v>61555</v>
      </c>
      <c r="Z3188" s="1403">
        <v>2.2439596397295754E-2</v>
      </c>
      <c r="AA3188" s="1411">
        <v>2.2343203161576675E-2</v>
      </c>
    </row>
    <row r="3189" spans="19:27" x14ac:dyDescent="0.2">
      <c r="S3189" s="399"/>
      <c r="T3189" s="1401"/>
      <c r="W3189" s="864" t="str">
        <f t="shared" si="59"/>
        <v>1w</v>
      </c>
      <c r="X3189" s="1405">
        <f>_xll.qlCalendarAdvance(Calendar,X3188,W3189,"f",FALSE)</f>
        <v>61562</v>
      </c>
      <c r="Y3189" s="1404">
        <f>_xll.qlCalendarAdvance(Calendar,X3189,NDays&amp;"D")</f>
        <v>61562</v>
      </c>
      <c r="Z3189" s="1403">
        <v>2.2444795864986305E-2</v>
      </c>
      <c r="AA3189" s="1411">
        <v>2.2348468162201041E-2</v>
      </c>
    </row>
    <row r="3190" spans="19:27" x14ac:dyDescent="0.2">
      <c r="S3190" s="399"/>
      <c r="T3190" s="1401"/>
      <c r="W3190" s="864" t="str">
        <f t="shared" si="59"/>
        <v>1w</v>
      </c>
      <c r="X3190" s="1405">
        <f>_xll.qlCalendarAdvance(Calendar,X3189,W3190,"f",FALSE)</f>
        <v>61569</v>
      </c>
      <c r="Y3190" s="1404">
        <f>_xll.qlCalendarAdvance(Calendar,X3190,NDays&amp;"D")</f>
        <v>61569</v>
      </c>
      <c r="Z3190" s="1403">
        <v>2.2449980725383248E-2</v>
      </c>
      <c r="AA3190" s="1411">
        <v>2.235371863033575E-2</v>
      </c>
    </row>
    <row r="3191" spans="19:27" x14ac:dyDescent="0.2">
      <c r="S3191" s="399"/>
      <c r="T3191" s="1401"/>
      <c r="W3191" s="864" t="str">
        <f t="shared" si="59"/>
        <v>1w</v>
      </c>
      <c r="X3191" s="1405">
        <f>_xll.qlCalendarAdvance(Calendar,X3190,W3191,"f",FALSE)</f>
        <v>61576</v>
      </c>
      <c r="Y3191" s="1404">
        <f>_xll.qlCalendarAdvance(Calendar,X3191,NDays&amp;"D")</f>
        <v>61576</v>
      </c>
      <c r="Z3191" s="1403">
        <v>2.2455150978425792E-2</v>
      </c>
      <c r="AA3191" s="1411">
        <v>2.2358954565899758E-2</v>
      </c>
    </row>
    <row r="3192" spans="19:27" x14ac:dyDescent="0.2">
      <c r="S3192" s="399"/>
      <c r="T3192" s="1401"/>
      <c r="W3192" s="864" t="str">
        <f t="shared" si="59"/>
        <v>1w</v>
      </c>
      <c r="X3192" s="1405">
        <f>_xll.qlCalendarAdvance(Calendar,X3191,W3192,"f",FALSE)</f>
        <v>61583</v>
      </c>
      <c r="Y3192" s="1404">
        <f>_xll.qlCalendarAdvance(Calendar,X3192,NDays&amp;"D")</f>
        <v>61583</v>
      </c>
      <c r="Z3192" s="1403">
        <v>2.2460306624060202E-2</v>
      </c>
      <c r="AA3192" s="1411">
        <v>2.2364175968649924E-2</v>
      </c>
    </row>
    <row r="3193" spans="19:27" x14ac:dyDescent="0.2">
      <c r="S3193" s="399"/>
      <c r="T3193" s="1401"/>
      <c r="W3193" s="864" t="str">
        <f t="shared" si="59"/>
        <v>1w</v>
      </c>
      <c r="X3193" s="1405">
        <f>_xll.qlCalendarAdvance(Calendar,X3192,W3193,"f",FALSE)</f>
        <v>61590</v>
      </c>
      <c r="Y3193" s="1404">
        <f>_xll.qlCalendarAdvance(Calendar,X3193,NDays&amp;"D")</f>
        <v>61590</v>
      </c>
      <c r="Z3193" s="1403">
        <v>2.2465447662228338E-2</v>
      </c>
      <c r="AA3193" s="1411">
        <v>2.2369382838829388E-2</v>
      </c>
    </row>
    <row r="3194" spans="19:27" x14ac:dyDescent="0.2">
      <c r="S3194" s="399"/>
      <c r="T3194" s="1401"/>
      <c r="W3194" s="864" t="str">
        <f t="shared" si="59"/>
        <v>1w</v>
      </c>
      <c r="X3194" s="1405">
        <f>_xll.qlCalendarAdvance(Calendar,X3193,W3194,"f",FALSE)</f>
        <v>61597</v>
      </c>
      <c r="Y3194" s="1404">
        <f>_xll.qlCalendarAdvance(Calendar,X3194,NDays&amp;"D")</f>
        <v>61597</v>
      </c>
      <c r="Z3194" s="1403">
        <v>2.247057409287382E-2</v>
      </c>
      <c r="AA3194" s="1411">
        <v>2.2374575176195011E-2</v>
      </c>
    </row>
    <row r="3195" spans="19:27" x14ac:dyDescent="0.2">
      <c r="S3195" s="399"/>
      <c r="T3195" s="1401"/>
      <c r="W3195" s="864" t="str">
        <f t="shared" si="59"/>
        <v>1w</v>
      </c>
      <c r="X3195" s="1405">
        <f>_xll.qlCalendarAdvance(Calendar,X3194,W3195,"f",FALSE)</f>
        <v>61604</v>
      </c>
      <c r="Y3195" s="1404">
        <f>_xll.qlCalendarAdvance(Calendar,X3195,NDays&amp;"D")</f>
        <v>61604</v>
      </c>
      <c r="Z3195" s="1403">
        <v>2.2475685915940267E-2</v>
      </c>
      <c r="AA3195" s="1411">
        <v>2.2379752981152023E-2</v>
      </c>
    </row>
    <row r="3196" spans="19:27" x14ac:dyDescent="0.2">
      <c r="S3196" s="399"/>
      <c r="T3196" s="1401"/>
      <c r="W3196" s="864" t="str">
        <f t="shared" si="59"/>
        <v>1w</v>
      </c>
      <c r="X3196" s="1405">
        <f>_xll.qlCalendarAdvance(Calendar,X3195,W3196,"f",FALSE)</f>
        <v>61611</v>
      </c>
      <c r="Y3196" s="1404">
        <f>_xll.qlCalendarAdvance(Calendar,X3196,NDays&amp;"D")</f>
        <v>61611</v>
      </c>
      <c r="Z3196" s="1403">
        <v>2.2479730834367526E-2</v>
      </c>
      <c r="AA3196" s="1411">
        <v>2.2384916253295195E-2</v>
      </c>
    </row>
    <row r="3197" spans="19:27" x14ac:dyDescent="0.2">
      <c r="S3197" s="399"/>
      <c r="T3197" s="1401"/>
      <c r="W3197" s="864" t="str">
        <f t="shared" si="59"/>
        <v>1w</v>
      </c>
      <c r="X3197" s="1405">
        <f>_xll.qlCalendarAdvance(Calendar,X3196,W3197,"f",FALSE)</f>
        <v>61618</v>
      </c>
      <c r="Y3197" s="1404">
        <f>_xll.qlCalendarAdvance(Calendar,X3197,NDays&amp;"D")</f>
        <v>61618</v>
      </c>
      <c r="Z3197" s="1403">
        <v>2.2484814173274102E-2</v>
      </c>
      <c r="AA3197" s="1411">
        <v>2.2390064992705572E-2</v>
      </c>
    </row>
    <row r="3198" spans="19:27" x14ac:dyDescent="0.2">
      <c r="S3198" s="399"/>
      <c r="T3198" s="1401"/>
      <c r="W3198" s="864" t="str">
        <f t="shared" si="59"/>
        <v>1w</v>
      </c>
      <c r="X3198" s="1405">
        <f>_xll.qlCalendarAdvance(Calendar,X3197,W3198,"f",FALSE)</f>
        <v>61625</v>
      </c>
      <c r="Y3198" s="1404">
        <f>_xll.qlCalendarAdvance(Calendar,X3198,NDays&amp;"D")</f>
        <v>61625</v>
      </c>
      <c r="Z3198" s="1403">
        <v>2.2489882905266486E-2</v>
      </c>
      <c r="AA3198" s="1411">
        <v>2.2395199199707339E-2</v>
      </c>
    </row>
    <row r="3199" spans="19:27" x14ac:dyDescent="0.2">
      <c r="S3199" s="399"/>
      <c r="T3199" s="1401"/>
      <c r="W3199" s="864" t="str">
        <f t="shared" si="59"/>
        <v>1w</v>
      </c>
      <c r="X3199" s="1405">
        <f>_xll.qlCalendarAdvance(Calendar,X3198,W3199,"f",FALSE)</f>
        <v>61632</v>
      </c>
      <c r="Y3199" s="1404">
        <f>_xll.qlCalendarAdvance(Calendar,X3199,NDays&amp;"D")</f>
        <v>61632</v>
      </c>
      <c r="Z3199" s="1403">
        <v>2.2495987131298665E-2</v>
      </c>
      <c r="AA3199" s="1411">
        <v>2.2400318873814218E-2</v>
      </c>
    </row>
    <row r="3200" spans="19:27" x14ac:dyDescent="0.2">
      <c r="S3200" s="399"/>
      <c r="T3200" s="1401"/>
      <c r="W3200" s="864" t="str">
        <f t="shared" si="59"/>
        <v>1w</v>
      </c>
      <c r="X3200" s="1405">
        <f>_xll.qlCalendarAdvance(Calendar,X3199,W3200,"f",FALSE)</f>
        <v>61639</v>
      </c>
      <c r="Y3200" s="1404">
        <f>_xll.qlCalendarAdvance(Calendar,X3200,NDays&amp;"D")</f>
        <v>61639</v>
      </c>
      <c r="Z3200" s="1403">
        <v>2.2501025915632165E-2</v>
      </c>
      <c r="AA3200" s="1411">
        <v>2.2405424015269348E-2</v>
      </c>
    </row>
    <row r="3201" spans="19:27" x14ac:dyDescent="0.2">
      <c r="S3201" s="399"/>
      <c r="T3201" s="1401"/>
      <c r="W3201" s="864" t="str">
        <f t="shared" si="59"/>
        <v>1w</v>
      </c>
      <c r="X3201" s="1405">
        <f>_xll.qlCalendarAdvance(Calendar,X3200,W3201,"f",FALSE)</f>
        <v>61646</v>
      </c>
      <c r="Y3201" s="1404">
        <f>_xll.qlCalendarAdvance(Calendar,X3201,NDays&amp;"D")</f>
        <v>61646</v>
      </c>
      <c r="Z3201" s="1403">
        <v>2.2506050092051869E-2</v>
      </c>
      <c r="AA3201" s="1411">
        <v>2.2410514624234823E-2</v>
      </c>
    </row>
    <row r="3202" spans="19:27" x14ac:dyDescent="0.2">
      <c r="S3202" s="399"/>
      <c r="T3202" s="1401"/>
      <c r="W3202" s="864" t="str">
        <f t="shared" si="59"/>
        <v>1w</v>
      </c>
      <c r="X3202" s="1405">
        <f>_xll.qlCalendarAdvance(Calendar,X3201,W3202,"f",FALSE)</f>
        <v>61653</v>
      </c>
      <c r="Y3202" s="1404">
        <f>_xll.qlCalendarAdvance(Calendar,X3202,NDays&amp;"D")</f>
        <v>61653</v>
      </c>
      <c r="Z3202" s="1403">
        <v>2.2511059660503166E-2</v>
      </c>
      <c r="AA3202" s="1411">
        <v>2.2415590700467503E-2</v>
      </c>
    </row>
    <row r="3203" spans="19:27" x14ac:dyDescent="0.2">
      <c r="S3203" s="399"/>
      <c r="T3203" s="1401"/>
      <c r="W3203" s="864" t="str">
        <f t="shared" si="59"/>
        <v>1w</v>
      </c>
      <c r="X3203" s="1405">
        <f>_xll.qlCalendarAdvance(Calendar,X3202,W3203,"f",FALSE)</f>
        <v>61660</v>
      </c>
      <c r="Y3203" s="1404">
        <f>_xll.qlCalendarAdvance(Calendar,X3203,NDays&amp;"D")</f>
        <v>61660</v>
      </c>
      <c r="Z3203" s="1403">
        <v>2.2516054620932313E-2</v>
      </c>
      <c r="AA3203" s="1411">
        <v>2.2420652244048433E-2</v>
      </c>
    </row>
    <row r="3204" spans="19:27" x14ac:dyDescent="0.2">
      <c r="S3204" s="399"/>
      <c r="T3204" s="1401"/>
      <c r="W3204" s="864" t="str">
        <f t="shared" si="59"/>
        <v>1w</v>
      </c>
      <c r="X3204" s="1405">
        <f>_xll.qlCalendarAdvance(Calendar,X3203,W3204,"f",FALSE)</f>
        <v>61667</v>
      </c>
      <c r="Y3204" s="1404">
        <f>_xll.qlCalendarAdvance(Calendar,X3204,NDays&amp;"D")</f>
        <v>61667</v>
      </c>
      <c r="Z3204" s="1403">
        <v>2.2521034973281173E-2</v>
      </c>
      <c r="AA3204" s="1411">
        <v>2.2425699254734477E-2</v>
      </c>
    </row>
    <row r="3205" spans="19:27" x14ac:dyDescent="0.2">
      <c r="S3205" s="399"/>
      <c r="T3205" s="1401"/>
      <c r="W3205" s="864" t="str">
        <f t="shared" si="59"/>
        <v>1w</v>
      </c>
      <c r="X3205" s="1405">
        <f>_xll.qlCalendarAdvance(Calendar,X3204,W3205,"f",FALSE)</f>
        <v>61674</v>
      </c>
      <c r="Y3205" s="1404">
        <f>_xll.qlCalendarAdvance(Calendar,X3205,NDays&amp;"D")</f>
        <v>61674</v>
      </c>
      <c r="Z3205" s="1403">
        <v>2.2526000717496889E-2</v>
      </c>
      <c r="AA3205" s="1411">
        <v>2.2430731733092957E-2</v>
      </c>
    </row>
    <row r="3206" spans="19:27" x14ac:dyDescent="0.2">
      <c r="S3206" s="399"/>
      <c r="T3206" s="1401"/>
      <c r="W3206" s="864" t="str">
        <f t="shared" si="59"/>
        <v>1w</v>
      </c>
      <c r="X3206" s="1405">
        <f>_xll.qlCalendarAdvance(Calendar,X3205,W3206,"f",FALSE)</f>
        <v>61681</v>
      </c>
      <c r="Y3206" s="1404">
        <f>_xll.qlCalendarAdvance(Calendar,X3206,NDays&amp;"D")</f>
        <v>61681</v>
      </c>
      <c r="Z3206" s="1403">
        <v>2.2530951853525723E-2</v>
      </c>
      <c r="AA3206" s="1411">
        <v>2.2435749678556549E-2</v>
      </c>
    </row>
    <row r="3207" spans="19:27" x14ac:dyDescent="0.2">
      <c r="S3207" s="399"/>
      <c r="T3207" s="1401"/>
      <c r="W3207" s="864" t="str">
        <f t="shared" si="59"/>
        <v>1w</v>
      </c>
      <c r="X3207" s="1405">
        <f>_xll.qlCalendarAdvance(Calendar,X3206,W3207,"f",FALSE)</f>
        <v>61688</v>
      </c>
      <c r="Y3207" s="1404">
        <f>_xll.qlCalendarAdvance(Calendar,X3207,NDays&amp;"D")</f>
        <v>61688</v>
      </c>
      <c r="Z3207" s="1403">
        <v>2.2535888381312173E-2</v>
      </c>
      <c r="AA3207" s="1411">
        <v>2.2440753091530485E-2</v>
      </c>
    </row>
    <row r="3208" spans="19:27" x14ac:dyDescent="0.2">
      <c r="S3208" s="399"/>
      <c r="T3208" s="1401"/>
      <c r="W3208" s="864" t="str">
        <f t="shared" si="59"/>
        <v>1w</v>
      </c>
      <c r="X3208" s="1405">
        <f>_xll.qlCalendarAdvance(Calendar,X3207,W3208,"f",FALSE)</f>
        <v>61695</v>
      </c>
      <c r="Y3208" s="1404">
        <f>_xll.qlCalendarAdvance(Calendar,X3208,NDays&amp;"D")</f>
        <v>61695</v>
      </c>
      <c r="Z3208" s="1403">
        <v>2.2540810300801625E-2</v>
      </c>
      <c r="AA3208" s="1411">
        <v>2.2445741971609534E-2</v>
      </c>
    </row>
    <row r="3209" spans="19:27" x14ac:dyDescent="0.2">
      <c r="S3209" s="399"/>
      <c r="T3209" s="1401"/>
      <c r="W3209" s="864" t="str">
        <f t="shared" si="59"/>
        <v>1w</v>
      </c>
      <c r="X3209" s="1405">
        <f>_xll.qlCalendarAdvance(Calendar,X3208,W3209,"f",FALSE)</f>
        <v>61702</v>
      </c>
      <c r="Y3209" s="1404">
        <f>_xll.qlCalendarAdvance(Calendar,X3209,NDays&amp;"D")</f>
        <v>61702</v>
      </c>
      <c r="Z3209" s="1403">
        <v>2.2543632130257982E-2</v>
      </c>
      <c r="AA3209" s="1411">
        <v>2.2450716319361019E-2</v>
      </c>
    </row>
    <row r="3210" spans="19:27" x14ac:dyDescent="0.2">
      <c r="S3210" s="399"/>
      <c r="T3210" s="1401"/>
      <c r="W3210" s="864" t="str">
        <f t="shared" si="59"/>
        <v>1w</v>
      </c>
      <c r="X3210" s="1405">
        <f>_xll.qlCalendarAdvance(Calendar,X3209,W3210,"f",FALSE)</f>
        <v>61709</v>
      </c>
      <c r="Y3210" s="1404">
        <f>_xll.qlCalendarAdvance(Calendar,X3210,NDays&amp;"D")</f>
        <v>61709</v>
      </c>
      <c r="Z3210" s="1403">
        <v>2.2548526316924253E-2</v>
      </c>
      <c r="AA3210" s="1411">
        <v>2.2455676134217617E-2</v>
      </c>
    </row>
    <row r="3211" spans="19:27" x14ac:dyDescent="0.2">
      <c r="S3211" s="399"/>
      <c r="T3211" s="1401"/>
      <c r="W3211" s="864" t="str">
        <f t="shared" si="59"/>
        <v>1w</v>
      </c>
      <c r="X3211" s="1405">
        <f>_xll.qlCalendarAdvance(Calendar,X3210,W3211,"f",FALSE)</f>
        <v>61716</v>
      </c>
      <c r="Y3211" s="1404">
        <f>_xll.qlCalendarAdvance(Calendar,X3211,NDays&amp;"D")</f>
        <v>61716</v>
      </c>
      <c r="Z3211" s="1403">
        <v>2.2553405896811148E-2</v>
      </c>
      <c r="AA3211" s="1411">
        <v>2.246062141634142E-2</v>
      </c>
    </row>
    <row r="3212" spans="19:27" x14ac:dyDescent="0.2">
      <c r="S3212" s="399"/>
      <c r="T3212" s="1401"/>
      <c r="W3212" s="864" t="str">
        <f t="shared" si="59"/>
        <v>1w</v>
      </c>
      <c r="X3212" s="1405">
        <f>_xll.qlCalendarAdvance(Calendar,X3211,W3212,"f",FALSE)</f>
        <v>61724</v>
      </c>
      <c r="Y3212" s="1404">
        <f>_xll.qlCalendarAdvance(Calendar,X3212,NDays&amp;"D")</f>
        <v>61724</v>
      </c>
      <c r="Z3212" s="1403">
        <v>2.2558964673616833E-2</v>
      </c>
      <c r="AA3212" s="1411">
        <v>2.2466255372297628E-2</v>
      </c>
    </row>
    <row r="3213" spans="19:27" x14ac:dyDescent="0.2">
      <c r="S3213" s="399"/>
      <c r="T3213" s="1401"/>
      <c r="W3213" s="864" t="str">
        <f t="shared" si="59"/>
        <v>1w</v>
      </c>
      <c r="X3213" s="1405">
        <f>_xll.qlCalendarAdvance(Calendar,X3212,W3213,"f",FALSE)</f>
        <v>61731</v>
      </c>
      <c r="Y3213" s="1404">
        <f>_xll.qlCalendarAdvance(Calendar,X3213,NDays&amp;"D")</f>
        <v>61731</v>
      </c>
      <c r="Z3213" s="1403">
        <v>2.2563812953082484E-2</v>
      </c>
      <c r="AA3213" s="1411">
        <v>2.247116951311745E-2</v>
      </c>
    </row>
    <row r="3214" spans="19:27" x14ac:dyDescent="0.2">
      <c r="S3214" s="399"/>
      <c r="T3214" s="1401"/>
      <c r="W3214" s="864" t="str">
        <f t="shared" si="59"/>
        <v>1w</v>
      </c>
      <c r="X3214" s="1405">
        <f>_xll.qlCalendarAdvance(Calendar,X3213,W3214,"f",FALSE)</f>
        <v>61738</v>
      </c>
      <c r="Y3214" s="1404">
        <f>_xll.qlCalendarAdvance(Calendar,X3214,NDays&amp;"D")</f>
        <v>61738</v>
      </c>
      <c r="Z3214" s="1403">
        <v>2.256864662560306E-2</v>
      </c>
      <c r="AA3214" s="1411">
        <v>2.2476069121285525E-2</v>
      </c>
    </row>
    <row r="3215" spans="19:27" x14ac:dyDescent="0.2">
      <c r="S3215" s="399"/>
      <c r="T3215" s="1401"/>
      <c r="W3215" s="864" t="str">
        <f t="shared" si="59"/>
        <v>1w</v>
      </c>
      <c r="X3215" s="1405">
        <f>_xll.qlCalendarAdvance(Calendar,X3214,W3215,"f",FALSE)</f>
        <v>61745</v>
      </c>
      <c r="Y3215" s="1404">
        <f>_xll.qlCalendarAdvance(Calendar,X3215,NDays&amp;"D")</f>
        <v>61745</v>
      </c>
      <c r="Z3215" s="1403">
        <v>2.2573465691125432E-2</v>
      </c>
      <c r="AA3215" s="1411">
        <v>2.2480954196720804E-2</v>
      </c>
    </row>
    <row r="3216" spans="19:27" x14ac:dyDescent="0.2">
      <c r="S3216" s="399"/>
      <c r="T3216" s="1401"/>
      <c r="W3216" s="864" t="str">
        <f t="shared" si="59"/>
        <v>1w</v>
      </c>
      <c r="X3216" s="1405">
        <f>_xll.qlCalendarAdvance(Calendar,X3215,W3216,"f",FALSE)</f>
        <v>61752</v>
      </c>
      <c r="Y3216" s="1404">
        <f>_xll.qlCalendarAdvance(Calendar,X3216,NDays&amp;"D")</f>
        <v>61752</v>
      </c>
      <c r="Z3216" s="1403">
        <v>2.2578270149599174E-2</v>
      </c>
      <c r="AA3216" s="1411">
        <v>2.2485824739342242E-2</v>
      </c>
    </row>
    <row r="3217" spans="19:27" x14ac:dyDescent="0.2">
      <c r="S3217" s="399"/>
      <c r="T3217" s="1401"/>
      <c r="W3217" s="864" t="str">
        <f t="shared" si="59"/>
        <v>1w</v>
      </c>
      <c r="X3217" s="1405">
        <f>_xll.qlCalendarAdvance(Calendar,X3216,W3217,"f",FALSE)</f>
        <v>61759</v>
      </c>
      <c r="Y3217" s="1404">
        <f>_xll.qlCalendarAdvance(Calendar,X3217,NDays&amp;"D")</f>
        <v>61759</v>
      </c>
      <c r="Z3217" s="1403">
        <v>2.2582023283068898E-2</v>
      </c>
      <c r="AA3217" s="1411">
        <v>2.249068074955507E-2</v>
      </c>
    </row>
    <row r="3218" spans="19:27" x14ac:dyDescent="0.2">
      <c r="S3218" s="399"/>
      <c r="T3218" s="1401"/>
      <c r="W3218" s="864" t="str">
        <f t="shared" si="59"/>
        <v>1w</v>
      </c>
      <c r="X3218" s="1405">
        <f>_xll.qlCalendarAdvance(Calendar,X3217,W3218,"f",FALSE)</f>
        <v>61766</v>
      </c>
      <c r="Y3218" s="1404">
        <f>_xll.qlCalendarAdvance(Calendar,X3218,NDays&amp;"D")</f>
        <v>61766</v>
      </c>
      <c r="Z3218" s="1403">
        <v>2.2586799275951763E-2</v>
      </c>
      <c r="AA3218" s="1411">
        <v>2.2495522227035103E-2</v>
      </c>
    </row>
    <row r="3219" spans="19:27" x14ac:dyDescent="0.2">
      <c r="S3219" s="399"/>
      <c r="T3219" s="1401"/>
      <c r="W3219" s="864" t="str">
        <f t="shared" si="59"/>
        <v>1w</v>
      </c>
      <c r="X3219" s="1405">
        <f>_xll.qlCalendarAdvance(Calendar,X3218,W3219,"f",FALSE)</f>
        <v>61773</v>
      </c>
      <c r="Y3219" s="1404">
        <f>_xll.qlCalendarAdvance(Calendar,X3219,NDays&amp;"D")</f>
        <v>61773</v>
      </c>
      <c r="Z3219" s="1403">
        <v>2.2591560662470828E-2</v>
      </c>
      <c r="AA3219" s="1411">
        <v>2.2500349171701295E-2</v>
      </c>
    </row>
    <row r="3220" spans="19:27" x14ac:dyDescent="0.2">
      <c r="S3220" s="399"/>
      <c r="T3220" s="1401"/>
      <c r="W3220" s="864" t="str">
        <f t="shared" si="59"/>
        <v>1w</v>
      </c>
      <c r="X3220" s="1405">
        <f>_xll.qlCalendarAdvance(Calendar,X3219,W3220,"f",FALSE)</f>
        <v>61780</v>
      </c>
      <c r="Y3220" s="1404">
        <f>_xll.qlCalendarAdvance(Calendar,X3220,NDays&amp;"D")</f>
        <v>61780</v>
      </c>
      <c r="Z3220" s="1403">
        <v>2.2596307442579656E-2</v>
      </c>
      <c r="AA3220" s="1411">
        <v>2.2505161583715738E-2</v>
      </c>
    </row>
    <row r="3221" spans="19:27" x14ac:dyDescent="0.2">
      <c r="S3221" s="399"/>
      <c r="T3221" s="1401"/>
      <c r="W3221" s="864" t="str">
        <f t="shared" si="59"/>
        <v>1w</v>
      </c>
      <c r="X3221" s="1405">
        <f>_xll.qlCalendarAdvance(Calendar,X3220,W3221,"f",FALSE)</f>
        <v>61787</v>
      </c>
      <c r="Y3221" s="1404">
        <f>_xll.qlCalendarAdvance(Calendar,X3221,NDays&amp;"D")</f>
        <v>61787</v>
      </c>
      <c r="Z3221" s="1403">
        <v>2.2604140683202833E-2</v>
      </c>
      <c r="AA3221" s="1411">
        <v>2.2509959463240525E-2</v>
      </c>
    </row>
    <row r="3222" spans="19:27" x14ac:dyDescent="0.2">
      <c r="S3222" s="399"/>
      <c r="T3222" s="1401"/>
      <c r="W3222" s="864" t="str">
        <f t="shared" si="59"/>
        <v>1w</v>
      </c>
      <c r="X3222" s="1405">
        <f>_xll.qlCalendarAdvance(Calendar,X3221,W3222,"f",FALSE)</f>
        <v>61794</v>
      </c>
      <c r="Y3222" s="1404">
        <f>_xll.qlCalendarAdvance(Calendar,X3222,NDays&amp;"D")</f>
        <v>61794</v>
      </c>
      <c r="Z3222" s="1403">
        <v>2.2608855993928128E-2</v>
      </c>
      <c r="AA3222" s="1411">
        <v>2.2514742809870425E-2</v>
      </c>
    </row>
    <row r="3223" spans="19:27" x14ac:dyDescent="0.2">
      <c r="S3223" s="399"/>
      <c r="T3223" s="1401"/>
      <c r="W3223" s="864" t="str">
        <f t="shared" si="59"/>
        <v>1w</v>
      </c>
      <c r="X3223" s="1405">
        <f>_xll.qlCalendarAdvance(Calendar,X3222,W3223,"f",FALSE)</f>
        <v>61801</v>
      </c>
      <c r="Y3223" s="1404">
        <f>_xll.qlCalendarAdvance(Calendar,X3223,NDays&amp;"D")</f>
        <v>61801</v>
      </c>
      <c r="Z3223" s="1403">
        <v>2.2613556695554773E-2</v>
      </c>
      <c r="AA3223" s="1411">
        <v>2.2519511623929622E-2</v>
      </c>
    </row>
    <row r="3224" spans="19:27" x14ac:dyDescent="0.2">
      <c r="S3224" s="399"/>
      <c r="T3224" s="1401"/>
      <c r="W3224" s="864" t="str">
        <f t="shared" si="59"/>
        <v>1w</v>
      </c>
      <c r="X3224" s="1405">
        <f>_xll.qlCalendarAdvance(Calendar,X3223,W3224,"f",FALSE)</f>
        <v>61808</v>
      </c>
      <c r="Y3224" s="1404">
        <f>_xll.qlCalendarAdvance(Calendar,X3224,NDays&amp;"D")</f>
        <v>61808</v>
      </c>
      <c r="Z3224" s="1403">
        <v>2.2618242788031668E-2</v>
      </c>
      <c r="AA3224" s="1411">
        <v>2.2524265905337071E-2</v>
      </c>
    </row>
    <row r="3225" spans="19:27" x14ac:dyDescent="0.2">
      <c r="S3225" s="399"/>
      <c r="T3225" s="1401"/>
      <c r="W3225" s="864" t="str">
        <f t="shared" si="59"/>
        <v>1w</v>
      </c>
      <c r="X3225" s="1405">
        <f>_xll.qlCalendarAdvance(Calendar,X3224,W3225,"f",FALSE)</f>
        <v>61815</v>
      </c>
      <c r="Y3225" s="1404">
        <f>_xll.qlCalendarAdvance(Calendar,X3225,NDays&amp;"D")</f>
        <v>61815</v>
      </c>
      <c r="Z3225" s="1403">
        <v>2.2622914271307724E-2</v>
      </c>
      <c r="AA3225" s="1411">
        <v>2.2529005654092771E-2</v>
      </c>
    </row>
    <row r="3226" spans="19:27" x14ac:dyDescent="0.2">
      <c r="S3226" s="399"/>
      <c r="T3226" s="1401"/>
      <c r="W3226" s="864" t="str">
        <f t="shared" ref="W3226:W3289" si="60">W3225</f>
        <v>1w</v>
      </c>
      <c r="X3226" s="1405">
        <f>_xll.qlCalendarAdvance(Calendar,X3225,W3226,"f",FALSE)</f>
        <v>61822</v>
      </c>
      <c r="Y3226" s="1404">
        <f>_xll.qlCalendarAdvance(Calendar,X3226,NDays&amp;"D")</f>
        <v>61822</v>
      </c>
      <c r="Z3226" s="1403">
        <v>2.2626541255219994E-2</v>
      </c>
      <c r="AA3226" s="1411">
        <v>2.2533730870034629E-2</v>
      </c>
    </row>
    <row r="3227" spans="19:27" x14ac:dyDescent="0.2">
      <c r="S3227" s="399"/>
      <c r="T3227" s="1401"/>
      <c r="W3227" s="864" t="str">
        <f t="shared" si="60"/>
        <v>1w</v>
      </c>
      <c r="X3227" s="1405">
        <f>_xll.qlCalendarAdvance(Calendar,X3226,W3227,"f",FALSE)</f>
        <v>61829</v>
      </c>
      <c r="Y3227" s="1404">
        <f>_xll.qlCalendarAdvance(Calendar,X3227,NDays&amp;"D")</f>
        <v>61829</v>
      </c>
      <c r="Z3227" s="1403">
        <v>2.2631184276414289E-2</v>
      </c>
      <c r="AA3227" s="1411">
        <v>2.2542568460173218E-2</v>
      </c>
    </row>
    <row r="3228" spans="19:27" x14ac:dyDescent="0.2">
      <c r="S3228" s="399"/>
      <c r="T3228" s="1401"/>
      <c r="W3228" s="864" t="str">
        <f t="shared" si="60"/>
        <v>1w</v>
      </c>
      <c r="X3228" s="1405">
        <f>_xll.qlCalendarAdvance(Calendar,X3227,W3228,"f",FALSE)</f>
        <v>61836</v>
      </c>
      <c r="Y3228" s="1404">
        <f>_xll.qlCalendarAdvance(Calendar,X3228,NDays&amp;"D")</f>
        <v>61836</v>
      </c>
      <c r="Z3228" s="1403">
        <v>2.2635812689100185E-2</v>
      </c>
      <c r="AA3228" s="1411">
        <v>2.2543137704125193E-2</v>
      </c>
    </row>
    <row r="3229" spans="19:27" x14ac:dyDescent="0.2">
      <c r="S3229" s="399"/>
      <c r="T3229" s="1401"/>
      <c r="W3229" s="864" t="str">
        <f t="shared" si="60"/>
        <v>1w</v>
      </c>
      <c r="X3229" s="1405">
        <f>_xll.qlCalendarAdvance(Calendar,X3228,W3229,"f",FALSE)</f>
        <v>61843</v>
      </c>
      <c r="Y3229" s="1404">
        <f>_xll.qlCalendarAdvance(Calendar,X3229,NDays&amp;"D")</f>
        <v>61843</v>
      </c>
      <c r="Z3229" s="1403">
        <v>2.2640426493230486E-2</v>
      </c>
      <c r="AA3229" s="1411">
        <v>2.2547819322111806E-2</v>
      </c>
    </row>
    <row r="3230" spans="19:27" x14ac:dyDescent="0.2">
      <c r="S3230" s="399"/>
      <c r="T3230" s="1401"/>
      <c r="W3230" s="864" t="str">
        <f t="shared" si="60"/>
        <v>1w</v>
      </c>
      <c r="X3230" s="1405">
        <f>_xll.qlCalendarAdvance(Calendar,X3229,W3230,"f",FALSE)</f>
        <v>61850</v>
      </c>
      <c r="Y3230" s="1404">
        <f>_xll.qlCalendarAdvance(Calendar,X3230,NDays&amp;"D")</f>
        <v>61850</v>
      </c>
      <c r="Z3230" s="1403">
        <v>2.2646052547878253E-2</v>
      </c>
      <c r="AA3230" s="1411">
        <v>2.255248640744667E-2</v>
      </c>
    </row>
    <row r="3231" spans="19:27" x14ac:dyDescent="0.2">
      <c r="S3231" s="399"/>
      <c r="T3231" s="1401"/>
      <c r="W3231" s="864" t="str">
        <f t="shared" si="60"/>
        <v>1w</v>
      </c>
      <c r="X3231" s="1405">
        <f>_xll.qlCalendarAdvance(Calendar,X3230,W3231,"f",FALSE)</f>
        <v>61857</v>
      </c>
      <c r="Y3231" s="1404">
        <f>_xll.qlCalendarAdvance(Calendar,X3231,NDays&amp;"D")</f>
        <v>61857</v>
      </c>
      <c r="Z3231" s="1403">
        <v>2.265063637487363E-2</v>
      </c>
      <c r="AA3231" s="1411">
        <v>2.2557138959967693E-2</v>
      </c>
    </row>
    <row r="3232" spans="19:27" x14ac:dyDescent="0.2">
      <c r="S3232" s="399"/>
      <c r="T3232" s="1401"/>
      <c r="W3232" s="864" t="str">
        <f t="shared" si="60"/>
        <v>1w</v>
      </c>
      <c r="X3232" s="1405">
        <f>_xll.qlCalendarAdvance(Calendar,X3231,W3232,"f",FALSE)</f>
        <v>61864</v>
      </c>
      <c r="Y3232" s="1404">
        <f>_xll.qlCalendarAdvance(Calendar,X3232,NDays&amp;"D")</f>
        <v>61864</v>
      </c>
      <c r="Z3232" s="1403">
        <v>2.2655205592312266E-2</v>
      </c>
      <c r="AA3232" s="1411">
        <v>2.2561776979918013E-2</v>
      </c>
    </row>
    <row r="3233" spans="19:27" x14ac:dyDescent="0.2">
      <c r="S3233" s="399"/>
      <c r="T3233" s="1401"/>
      <c r="W3233" s="864" t="str">
        <f t="shared" si="60"/>
        <v>1w</v>
      </c>
      <c r="X3233" s="1405">
        <f>_xll.qlCalendarAdvance(Calendar,X3232,W3233,"f",FALSE)</f>
        <v>61871</v>
      </c>
      <c r="Y3233" s="1404">
        <f>_xll.qlCalendarAdvance(Calendar,X3233,NDays&amp;"D")</f>
        <v>61871</v>
      </c>
      <c r="Z3233" s="1403">
        <v>2.2659760200145714E-2</v>
      </c>
      <c r="AA3233" s="1411">
        <v>2.2566400467297631E-2</v>
      </c>
    </row>
    <row r="3234" spans="19:27" x14ac:dyDescent="0.2">
      <c r="S3234" s="399"/>
      <c r="T3234" s="1401"/>
      <c r="W3234" s="864" t="str">
        <f t="shared" si="60"/>
        <v>1w</v>
      </c>
      <c r="X3234" s="1405">
        <f>_xll.qlCalendarAdvance(Calendar,X3233,W3234,"f",FALSE)</f>
        <v>61878</v>
      </c>
      <c r="Y3234" s="1404">
        <f>_xll.qlCalendarAdvance(Calendar,X3234,NDays&amp;"D")</f>
        <v>61878</v>
      </c>
      <c r="Z3234" s="1403">
        <v>2.2664300198319345E-2</v>
      </c>
      <c r="AA3234" s="1411">
        <v>2.2571009421782362E-2</v>
      </c>
    </row>
    <row r="3235" spans="19:27" x14ac:dyDescent="0.2">
      <c r="S3235" s="399"/>
      <c r="T3235" s="1401"/>
      <c r="W3235" s="864" t="str">
        <f t="shared" si="60"/>
        <v>1w</v>
      </c>
      <c r="X3235" s="1405">
        <f>_xll.qlCalendarAdvance(Calendar,X3234,W3235,"f",FALSE)</f>
        <v>61885</v>
      </c>
      <c r="Y3235" s="1404">
        <f>_xll.qlCalendarAdvance(Calendar,X3235,NDays&amp;"D")</f>
        <v>61885</v>
      </c>
      <c r="Z3235" s="1403">
        <v>2.2668825586786481E-2</v>
      </c>
      <c r="AA3235" s="1411">
        <v>2.2575603843777436E-2</v>
      </c>
    </row>
    <row r="3236" spans="19:27" x14ac:dyDescent="0.2">
      <c r="S3236" s="399"/>
      <c r="T3236" s="1401"/>
      <c r="W3236" s="864" t="str">
        <f t="shared" si="60"/>
        <v>1w</v>
      </c>
      <c r="X3236" s="1405">
        <f>_xll.qlCalendarAdvance(Calendar,X3235,W3236,"f",FALSE)</f>
        <v>61892</v>
      </c>
      <c r="Y3236" s="1404">
        <f>_xll.qlCalendarAdvance(Calendar,X3236,NDays&amp;"D")</f>
        <v>61892</v>
      </c>
      <c r="Z3236" s="1403">
        <v>2.2673336365496021E-2</v>
      </c>
      <c r="AA3236" s="1411">
        <v>2.2580183733039716E-2</v>
      </c>
    </row>
    <row r="3237" spans="19:27" x14ac:dyDescent="0.2">
      <c r="S3237" s="399"/>
      <c r="T3237" s="1401"/>
      <c r="W3237" s="864" t="str">
        <f t="shared" si="60"/>
        <v>1w</v>
      </c>
      <c r="X3237" s="1405">
        <f>_xll.qlCalendarAdvance(Calendar,X3236,W3237,"f",FALSE)</f>
        <v>61899</v>
      </c>
      <c r="Y3237" s="1404">
        <f>_xll.qlCalendarAdvance(Calendar,X3237,NDays&amp;"D")</f>
        <v>61899</v>
      </c>
      <c r="Z3237" s="1403">
        <v>2.2677832534399516E-2</v>
      </c>
      <c r="AA3237" s="1411">
        <v>2.2584749089488154E-2</v>
      </c>
    </row>
    <row r="3238" spans="19:27" x14ac:dyDescent="0.2">
      <c r="S3238" s="399"/>
      <c r="T3238" s="1401"/>
      <c r="W3238" s="864" t="str">
        <f t="shared" si="60"/>
        <v>1w</v>
      </c>
      <c r="X3238" s="1405">
        <f>_xll.qlCalendarAdvance(Calendar,X3237,W3238,"f",FALSE)</f>
        <v>61906</v>
      </c>
      <c r="Y3238" s="1404">
        <f>_xll.qlCalendarAdvance(Calendar,X3238,NDays&amp;"D")</f>
        <v>61906</v>
      </c>
      <c r="Z3238" s="1403">
        <v>2.268231409344763E-2</v>
      </c>
      <c r="AA3238" s="1411">
        <v>2.258929991336589E-2</v>
      </c>
    </row>
    <row r="3239" spans="19:27" x14ac:dyDescent="0.2">
      <c r="S3239" s="399"/>
      <c r="T3239" s="1401"/>
      <c r="W3239" s="864" t="str">
        <f t="shared" si="60"/>
        <v>1w</v>
      </c>
      <c r="X3239" s="1405">
        <f>_xll.qlCalendarAdvance(Calendar,X3238,W3239,"f",FALSE)</f>
        <v>61913</v>
      </c>
      <c r="Y3239" s="1404">
        <f>_xll.qlCalendarAdvance(Calendar,X3239,NDays&amp;"D")</f>
        <v>61913</v>
      </c>
      <c r="Z3239" s="1403">
        <v>2.2686781042589272E-2</v>
      </c>
      <c r="AA3239" s="1411">
        <v>2.2593836204591877E-2</v>
      </c>
    </row>
    <row r="3240" spans="19:27" x14ac:dyDescent="0.2">
      <c r="S3240" s="399"/>
      <c r="T3240" s="1401"/>
      <c r="W3240" s="864" t="str">
        <f t="shared" si="60"/>
        <v>1w</v>
      </c>
      <c r="X3240" s="1405">
        <f>_xll.qlCalendarAdvance(Calendar,X3239,W3240,"f",FALSE)</f>
        <v>61920</v>
      </c>
      <c r="Y3240" s="1404">
        <f>_xll.qlCalendarAdvance(Calendar,X3240,NDays&amp;"D")</f>
        <v>61920</v>
      </c>
      <c r="Z3240" s="1403">
        <v>2.269123338177775E-2</v>
      </c>
      <c r="AA3240" s="1411">
        <v>2.2598357963004023E-2</v>
      </c>
    </row>
    <row r="3241" spans="19:27" x14ac:dyDescent="0.2">
      <c r="S3241" s="399"/>
      <c r="T3241" s="1401"/>
      <c r="W3241" s="864" t="str">
        <f t="shared" si="60"/>
        <v>1w</v>
      </c>
      <c r="X3241" s="1405">
        <f>_xll.qlCalendarAdvance(Calendar,X3240,W3241,"f",FALSE)</f>
        <v>61927</v>
      </c>
      <c r="Y3241" s="1404">
        <f>_xll.qlCalendarAdvance(Calendar,X3241,NDays&amp;"D")</f>
        <v>61927</v>
      </c>
      <c r="Z3241" s="1403">
        <v>2.2695671110961973E-2</v>
      </c>
      <c r="AA3241" s="1411">
        <v>2.2602865188845467E-2</v>
      </c>
    </row>
    <row r="3242" spans="19:27" x14ac:dyDescent="0.2">
      <c r="S3242" s="399"/>
      <c r="T3242" s="1401"/>
      <c r="W3242" s="864" t="str">
        <f t="shared" si="60"/>
        <v>1w</v>
      </c>
      <c r="X3242" s="1405">
        <f>_xll.qlCalendarAdvance(Calendar,X3241,W3242,"f",FALSE)</f>
        <v>61934</v>
      </c>
      <c r="Y3242" s="1404">
        <f>_xll.qlCalendarAdvance(Calendar,X3242,NDays&amp;"D")</f>
        <v>61934</v>
      </c>
      <c r="Z3242" s="1403">
        <v>2.2700094230095249E-2</v>
      </c>
      <c r="AA3242" s="1411">
        <v>2.2607357882035162E-2</v>
      </c>
    </row>
    <row r="3243" spans="19:27" x14ac:dyDescent="0.2">
      <c r="S3243" s="399"/>
      <c r="T3243" s="1401"/>
      <c r="W3243" s="864" t="str">
        <f t="shared" si="60"/>
        <v>1w</v>
      </c>
      <c r="X3243" s="1405">
        <f>_xll.qlCalendarAdvance(Calendar,X3242,W3243,"f",FALSE)</f>
        <v>61941</v>
      </c>
      <c r="Y3243" s="1404">
        <f>_xll.qlCalendarAdvance(Calendar,X3243,NDays&amp;"D")</f>
        <v>61941</v>
      </c>
      <c r="Z3243" s="1403">
        <v>2.2704502739128246E-2</v>
      </c>
      <c r="AA3243" s="1411">
        <v>2.2611836042492062E-2</v>
      </c>
    </row>
    <row r="3244" spans="19:27" x14ac:dyDescent="0.2">
      <c r="S3244" s="399"/>
      <c r="T3244" s="1401"/>
      <c r="W3244" s="864" t="str">
        <f t="shared" si="60"/>
        <v>1w</v>
      </c>
      <c r="X3244" s="1405">
        <f>_xll.qlCalendarAdvance(Calendar,X3243,W3244,"f",FALSE)</f>
        <v>61948</v>
      </c>
      <c r="Y3244" s="1404">
        <f>_xll.qlCalendarAdvance(Calendar,X3244,NDays&amp;"D")</f>
        <v>61948</v>
      </c>
      <c r="Z3244" s="1403">
        <v>2.2708896638010748E-2</v>
      </c>
      <c r="AA3244" s="1411">
        <v>2.2616299670216167E-2</v>
      </c>
    </row>
    <row r="3245" spans="19:27" x14ac:dyDescent="0.2">
      <c r="S3245" s="399"/>
      <c r="T3245" s="1401"/>
      <c r="W3245" s="864" t="str">
        <f t="shared" si="60"/>
        <v>1w</v>
      </c>
      <c r="X3245" s="1405">
        <f>_xll.qlCalendarAdvance(Calendar,X3244,W3245,"f",FALSE)</f>
        <v>61955</v>
      </c>
      <c r="Y3245" s="1404">
        <f>_xll.qlCalendarAdvance(Calendar,X3245,NDays&amp;"D")</f>
        <v>61955</v>
      </c>
      <c r="Z3245" s="1403">
        <v>2.2713275926696069E-2</v>
      </c>
      <c r="AA3245" s="1411">
        <v>2.2620748765126431E-2</v>
      </c>
    </row>
    <row r="3246" spans="19:27" x14ac:dyDescent="0.2">
      <c r="S3246" s="399"/>
      <c r="T3246" s="1401"/>
      <c r="W3246" s="864" t="str">
        <f t="shared" si="60"/>
        <v>1w</v>
      </c>
      <c r="X3246" s="1405">
        <f>_xll.qlCalendarAdvance(Calendar,X3245,W3246,"f",FALSE)</f>
        <v>61962</v>
      </c>
      <c r="Y3246" s="1404">
        <f>_xll.qlCalendarAdvance(Calendar,X3246,NDays&amp;"D")</f>
        <v>61962</v>
      </c>
      <c r="Z3246" s="1403">
        <v>2.2717640605136636E-2</v>
      </c>
      <c r="AA3246" s="1411">
        <v>2.2625183327709131E-2</v>
      </c>
    </row>
    <row r="3247" spans="19:27" x14ac:dyDescent="0.2">
      <c r="S3247" s="399"/>
      <c r="T3247" s="1401"/>
      <c r="W3247" s="864" t="str">
        <f t="shared" si="60"/>
        <v>1w</v>
      </c>
      <c r="X3247" s="1405">
        <f>_xll.qlCalendarAdvance(Calendar,X3246,W3247,"f",FALSE)</f>
        <v>61969</v>
      </c>
      <c r="Y3247" s="1404">
        <f>_xll.qlCalendarAdvance(Calendar,X3247,NDays&amp;"D")</f>
        <v>61969</v>
      </c>
      <c r="Z3247" s="1403">
        <v>2.2721990673283999E-2</v>
      </c>
      <c r="AA3247" s="1411">
        <v>2.2629603357315897E-2</v>
      </c>
    </row>
    <row r="3248" spans="19:27" x14ac:dyDescent="0.2">
      <c r="S3248" s="399"/>
      <c r="T3248" s="1401"/>
      <c r="W3248" s="864" t="str">
        <f t="shared" si="60"/>
        <v>1w</v>
      </c>
      <c r="X3248" s="1405">
        <f>_xll.qlCalendarAdvance(Calendar,X3247,W3248,"f",FALSE)</f>
        <v>61976</v>
      </c>
      <c r="Y3248" s="1404">
        <f>_xll.qlCalendarAdvance(Calendar,X3248,NDays&amp;"D")</f>
        <v>61976</v>
      </c>
      <c r="Z3248" s="1403">
        <v>2.2725313080183277E-2</v>
      </c>
      <c r="AA3248" s="1411">
        <v>2.2634008854270915E-2</v>
      </c>
    </row>
    <row r="3249" spans="19:27" x14ac:dyDescent="0.2">
      <c r="S3249" s="399"/>
      <c r="T3249" s="1401"/>
      <c r="W3249" s="864" t="str">
        <f t="shared" si="60"/>
        <v>1w</v>
      </c>
      <c r="X3249" s="1405">
        <f>_xll.qlCalendarAdvance(Calendar,X3248,W3249,"f",FALSE)</f>
        <v>61983</v>
      </c>
      <c r="Y3249" s="1404">
        <f>_xll.qlCalendarAdvance(Calendar,X3249,NDays&amp;"D")</f>
        <v>61983</v>
      </c>
      <c r="Z3249" s="1403">
        <v>2.2729634702860636E-2</v>
      </c>
      <c r="AA3249" s="1411">
        <v>2.2638399818493138E-2</v>
      </c>
    </row>
    <row r="3250" spans="19:27" x14ac:dyDescent="0.2">
      <c r="S3250" s="399"/>
      <c r="T3250" s="1401"/>
      <c r="W3250" s="864" t="str">
        <f t="shared" si="60"/>
        <v>1w</v>
      </c>
      <c r="X3250" s="1405">
        <f>_xll.qlCalendarAdvance(Calendar,X3249,W3250,"f",FALSE)</f>
        <v>61990</v>
      </c>
      <c r="Y3250" s="1404">
        <f>_xll.qlCalendarAdvance(Calendar,X3250,NDays&amp;"D")</f>
        <v>61990</v>
      </c>
      <c r="Z3250" s="1403">
        <v>2.2733941715960861E-2</v>
      </c>
      <c r="AA3250" s="1411">
        <v>2.2642776250306751E-2</v>
      </c>
    </row>
    <row r="3251" spans="19:27" x14ac:dyDescent="0.2">
      <c r="S3251" s="399"/>
      <c r="T3251" s="1401"/>
      <c r="W3251" s="864" t="str">
        <f t="shared" si="60"/>
        <v>1w</v>
      </c>
      <c r="X3251" s="1405">
        <f>_xll.qlCalendarAdvance(Calendar,X3250,W3251,"f",FALSE)</f>
        <v>61997</v>
      </c>
      <c r="Y3251" s="1404">
        <f>_xll.qlCalendarAdvance(Calendar,X3251,NDays&amp;"D")</f>
        <v>61997</v>
      </c>
      <c r="Z3251" s="1403">
        <v>2.2739244841986469E-2</v>
      </c>
      <c r="AA3251" s="1411">
        <v>2.2647138149225476E-2</v>
      </c>
    </row>
    <row r="3252" spans="19:27" x14ac:dyDescent="0.2">
      <c r="S3252" s="399"/>
      <c r="T3252" s="1401"/>
      <c r="W3252" s="864" t="str">
        <f t="shared" si="60"/>
        <v>1w</v>
      </c>
      <c r="X3252" s="1405">
        <f>_xll.qlCalendarAdvance(Calendar,X3251,W3252,"f",FALSE)</f>
        <v>62004</v>
      </c>
      <c r="Y3252" s="1404">
        <f>_xll.qlCalendarAdvance(Calendar,X3252,NDays&amp;"D")</f>
        <v>62004</v>
      </c>
      <c r="Z3252" s="1403">
        <v>2.2743521857953367E-2</v>
      </c>
      <c r="AA3252" s="1411">
        <v>2.2651485515330361E-2</v>
      </c>
    </row>
    <row r="3253" spans="19:27" x14ac:dyDescent="0.2">
      <c r="S3253" s="399"/>
      <c r="T3253" s="1401"/>
      <c r="W3253" s="864" t="str">
        <f t="shared" si="60"/>
        <v>1w</v>
      </c>
      <c r="X3253" s="1405">
        <f>_xll.qlCalendarAdvance(Calendar,X3252,W3253,"f",FALSE)</f>
        <v>62011</v>
      </c>
      <c r="Y3253" s="1404">
        <f>_xll.qlCalendarAdvance(Calendar,X3253,NDays&amp;"D")</f>
        <v>62011</v>
      </c>
      <c r="Z3253" s="1403">
        <v>2.2747784263341637E-2</v>
      </c>
      <c r="AA3253" s="1411">
        <v>2.2655818349026635E-2</v>
      </c>
    </row>
    <row r="3254" spans="19:27" x14ac:dyDescent="0.2">
      <c r="S3254" s="399"/>
      <c r="T3254" s="1401"/>
      <c r="W3254" s="864" t="str">
        <f t="shared" si="60"/>
        <v>1w</v>
      </c>
      <c r="X3254" s="1405">
        <f>_xll.qlCalendarAdvance(Calendar,X3253,W3254,"f",FALSE)</f>
        <v>62018</v>
      </c>
      <c r="Y3254" s="1404">
        <f>_xll.qlCalendarAdvance(Calendar,X3254,NDays&amp;"D")</f>
        <v>62018</v>
      </c>
      <c r="Z3254" s="1403">
        <v>2.2752032058106351E-2</v>
      </c>
      <c r="AA3254" s="1411">
        <v>2.2660136649746976E-2</v>
      </c>
    </row>
    <row r="3255" spans="19:27" x14ac:dyDescent="0.2">
      <c r="S3255" s="399"/>
      <c r="T3255" s="1401"/>
      <c r="W3255" s="864" t="str">
        <f t="shared" si="60"/>
        <v>1w</v>
      </c>
      <c r="X3255" s="1405">
        <f>_xll.qlCalendarAdvance(Calendar,X3254,W3255,"f",FALSE)</f>
        <v>62025</v>
      </c>
      <c r="Y3255" s="1404">
        <f>_xll.qlCalendarAdvance(Calendar,X3255,NDays&amp;"D")</f>
        <v>62025</v>
      </c>
      <c r="Z3255" s="1403">
        <v>2.275626524220082E-2</v>
      </c>
      <c r="AA3255" s="1411">
        <v>2.266444041797766E-2</v>
      </c>
    </row>
    <row r="3256" spans="19:27" x14ac:dyDescent="0.2">
      <c r="S3256" s="399"/>
      <c r="T3256" s="1401"/>
      <c r="W3256" s="864" t="str">
        <f t="shared" si="60"/>
        <v>1w</v>
      </c>
      <c r="X3256" s="1405">
        <f>_xll.qlCalendarAdvance(Calendar,X3255,W3256,"f",FALSE)</f>
        <v>62032</v>
      </c>
      <c r="Y3256" s="1404">
        <f>_xll.qlCalendarAdvance(Calendar,X3256,NDays&amp;"D")</f>
        <v>62032</v>
      </c>
      <c r="Z3256" s="1403">
        <v>2.2760483815576587E-2</v>
      </c>
      <c r="AA3256" s="1411">
        <v>2.266872965347555E-2</v>
      </c>
    </row>
    <row r="3257" spans="19:27" x14ac:dyDescent="0.2">
      <c r="S3257" s="399"/>
      <c r="T3257" s="1401"/>
      <c r="W3257" s="864" t="str">
        <f t="shared" si="60"/>
        <v>1w</v>
      </c>
      <c r="X3257" s="1405">
        <f>_xll.qlCalendarAdvance(Calendar,X3256,W3257,"f",FALSE)</f>
        <v>62039</v>
      </c>
      <c r="Y3257" s="1404">
        <f>_xll.qlCalendarAdvance(Calendar,X3257,NDays&amp;"D")</f>
        <v>62039</v>
      </c>
      <c r="Z3257" s="1403">
        <v>2.2764687778186972E-2</v>
      </c>
      <c r="AA3257" s="1411">
        <v>2.2673004356159598E-2</v>
      </c>
    </row>
    <row r="3258" spans="19:27" x14ac:dyDescent="0.2">
      <c r="S3258" s="399"/>
      <c r="T3258" s="1401"/>
      <c r="W3258" s="864" t="str">
        <f t="shared" si="60"/>
        <v>1w</v>
      </c>
      <c r="X3258" s="1405">
        <f>_xll.qlCalendarAdvance(Calendar,X3257,W3258,"f",FALSE)</f>
        <v>62046</v>
      </c>
      <c r="Y3258" s="1404">
        <f>_xll.qlCalendarAdvance(Calendar,X3258,NDays&amp;"D")</f>
        <v>62046</v>
      </c>
      <c r="Z3258" s="1403">
        <v>2.2768877129988801E-2</v>
      </c>
      <c r="AA3258" s="1411">
        <v>2.2677264526272944E-2</v>
      </c>
    </row>
    <row r="3259" spans="19:27" x14ac:dyDescent="0.2">
      <c r="S3259" s="399"/>
      <c r="T3259" s="1401"/>
      <c r="W3259" s="864" t="str">
        <f t="shared" si="60"/>
        <v>1w</v>
      </c>
      <c r="X3259" s="1405">
        <f>_xll.qlCalendarAdvance(Calendar,X3258,W3259,"f",FALSE)</f>
        <v>62053</v>
      </c>
      <c r="Y3259" s="1404">
        <f>_xll.qlCalendarAdvance(Calendar,X3259,NDays&amp;"D")</f>
        <v>62053</v>
      </c>
      <c r="Z3259" s="1403">
        <v>2.2773051870932742E-2</v>
      </c>
      <c r="AA3259" s="1411">
        <v>2.2681510163572449E-2</v>
      </c>
    </row>
    <row r="3260" spans="19:27" x14ac:dyDescent="0.2">
      <c r="S3260" s="399"/>
      <c r="T3260" s="1401"/>
      <c r="W3260" s="864" t="str">
        <f t="shared" si="60"/>
        <v>1w</v>
      </c>
      <c r="X3260" s="1405">
        <f>_xll.qlCalendarAdvance(Calendar,X3259,W3260,"f",FALSE)</f>
        <v>62060</v>
      </c>
      <c r="Y3260" s="1404">
        <f>_xll.qlCalendarAdvance(Calendar,X3260,NDays&amp;"D")</f>
        <v>62060</v>
      </c>
      <c r="Z3260" s="1403">
        <v>2.2777212000976516E-2</v>
      </c>
      <c r="AA3260" s="1411">
        <v>2.2685741268301252E-2</v>
      </c>
    </row>
    <row r="3261" spans="19:27" x14ac:dyDescent="0.2">
      <c r="S3261" s="399"/>
      <c r="T3261" s="1401"/>
      <c r="W3261" s="864" t="str">
        <f t="shared" si="60"/>
        <v>1w</v>
      </c>
      <c r="X3261" s="1405">
        <f>_xll.qlCalendarAdvance(Calendar,X3260,W3261,"f",FALSE)</f>
        <v>62067</v>
      </c>
      <c r="Y3261" s="1404">
        <f>_xll.qlCalendarAdvance(Calendar,X3261,NDays&amp;"D")</f>
        <v>62067</v>
      </c>
      <c r="Z3261" s="1403">
        <v>2.2779351676015292E-2</v>
      </c>
      <c r="AA3261" s="1411">
        <v>2.2689957840378305E-2</v>
      </c>
    </row>
    <row r="3262" spans="19:27" x14ac:dyDescent="0.2">
      <c r="S3262" s="399"/>
      <c r="T3262" s="1401"/>
      <c r="W3262" s="864" t="str">
        <f t="shared" si="60"/>
        <v>1w</v>
      </c>
      <c r="X3262" s="1405">
        <f>_xll.qlCalendarAdvance(Calendar,X3261,W3262,"f",FALSE)</f>
        <v>62074</v>
      </c>
      <c r="Y3262" s="1404">
        <f>_xll.qlCalendarAdvance(Calendar,X3262,NDays&amp;"D")</f>
        <v>62074</v>
      </c>
      <c r="Z3262" s="1403">
        <v>2.2783484156964014E-2</v>
      </c>
      <c r="AA3262" s="1411">
        <v>2.2694159879641518E-2</v>
      </c>
    </row>
    <row r="3263" spans="19:27" x14ac:dyDescent="0.2">
      <c r="S3263" s="399"/>
      <c r="T3263" s="1401"/>
      <c r="W3263" s="864" t="str">
        <f t="shared" si="60"/>
        <v>1w</v>
      </c>
      <c r="X3263" s="1405">
        <f>_xll.qlCalendarAdvance(Calendar,X3262,W3263,"f",FALSE)</f>
        <v>62081</v>
      </c>
      <c r="Y3263" s="1404">
        <f>_xll.qlCalendarAdvance(Calendar,X3263,NDays&amp;"D")</f>
        <v>62081</v>
      </c>
      <c r="Z3263" s="1403">
        <v>2.2787602028607412E-2</v>
      </c>
      <c r="AA3263" s="1411">
        <v>2.2698347386252982E-2</v>
      </c>
    </row>
    <row r="3264" spans="19:27" x14ac:dyDescent="0.2">
      <c r="S3264" s="399"/>
      <c r="T3264" s="1401"/>
      <c r="W3264" s="864" t="str">
        <f t="shared" si="60"/>
        <v>1w</v>
      </c>
      <c r="X3264" s="1405">
        <f>_xll.qlCalendarAdvance(Calendar,X3263,W3264,"f",FALSE)</f>
        <v>62089</v>
      </c>
      <c r="Y3264" s="1404">
        <f>_xll.qlCalendarAdvance(Calendar,X3264,NDays&amp;"D")</f>
        <v>62089</v>
      </c>
      <c r="Z3264" s="1403">
        <v>2.279229027862379E-2</v>
      </c>
      <c r="AA3264" s="1411">
        <v>2.2705122114483615E-2</v>
      </c>
    </row>
    <row r="3265" spans="19:27" x14ac:dyDescent="0.2">
      <c r="S3265" s="399"/>
      <c r="T3265" s="1401"/>
      <c r="W3265" s="864" t="str">
        <f t="shared" si="60"/>
        <v>1w</v>
      </c>
      <c r="X3265" s="1405">
        <f>_xll.qlCalendarAdvance(Calendar,X3264,W3265,"f",FALSE)</f>
        <v>62096</v>
      </c>
      <c r="Y3265" s="1404">
        <f>_xll.qlCalendarAdvance(Calendar,X3265,NDays&amp;"D")</f>
        <v>62096</v>
      </c>
      <c r="Z3265" s="1403">
        <v>2.2796376844462674E-2</v>
      </c>
      <c r="AA3265" s="1411">
        <v>2.2709276920352593E-2</v>
      </c>
    </row>
    <row r="3266" spans="19:27" x14ac:dyDescent="0.2">
      <c r="S3266" s="399"/>
      <c r="T3266" s="1401"/>
      <c r="W3266" s="864" t="str">
        <f t="shared" si="60"/>
        <v>1w</v>
      </c>
      <c r="X3266" s="1405">
        <f>_xll.qlCalendarAdvance(Calendar,X3265,W3266,"f",FALSE)</f>
        <v>62103</v>
      </c>
      <c r="Y3266" s="1404">
        <f>_xll.qlCalendarAdvance(Calendar,X3266,NDays&amp;"D")</f>
        <v>62103</v>
      </c>
      <c r="Z3266" s="1403">
        <v>2.2800448800854856E-2</v>
      </c>
      <c r="AA3266" s="1411">
        <v>2.2713417191867851E-2</v>
      </c>
    </row>
    <row r="3267" spans="19:27" x14ac:dyDescent="0.2">
      <c r="S3267" s="399"/>
      <c r="T3267" s="1401"/>
      <c r="W3267" s="864" t="str">
        <f t="shared" si="60"/>
        <v>1w</v>
      </c>
      <c r="X3267" s="1405">
        <f>_xll.qlCalendarAdvance(Calendar,X3266,W3267,"f",FALSE)</f>
        <v>62110</v>
      </c>
      <c r="Y3267" s="1404">
        <f>_xll.qlCalendarAdvance(Calendar,X3267,NDays&amp;"D")</f>
        <v>62110</v>
      </c>
      <c r="Z3267" s="1403">
        <v>2.2804506147758915E-2</v>
      </c>
      <c r="AA3267" s="1411">
        <v>2.2717542928894312E-2</v>
      </c>
    </row>
    <row r="3268" spans="19:27" x14ac:dyDescent="0.2">
      <c r="S3268" s="399"/>
      <c r="T3268" s="1401"/>
      <c r="W3268" s="864" t="str">
        <f t="shared" si="60"/>
        <v>1w</v>
      </c>
      <c r="X3268" s="1405">
        <f>_xll.qlCalendarAdvance(Calendar,X3267,W3268,"f",FALSE)</f>
        <v>62117</v>
      </c>
      <c r="Y3268" s="1404">
        <f>_xll.qlCalendarAdvance(Calendar,X3268,NDays&amp;"D")</f>
        <v>62117</v>
      </c>
      <c r="Z3268" s="1403">
        <v>2.280854888513072E-2</v>
      </c>
      <c r="AA3268" s="1411">
        <v>2.2721654131513024E-2</v>
      </c>
    </row>
    <row r="3269" spans="19:27" x14ac:dyDescent="0.2">
      <c r="S3269" s="399"/>
      <c r="T3269" s="1401"/>
      <c r="W3269" s="864" t="str">
        <f t="shared" si="60"/>
        <v>1w</v>
      </c>
      <c r="X3269" s="1405">
        <f>_xll.qlCalendarAdvance(Calendar,X3268,W3269,"f",FALSE)</f>
        <v>62124</v>
      </c>
      <c r="Y3269" s="1404">
        <f>_xll.qlCalendarAdvance(Calendar,X3269,NDays&amp;"D")</f>
        <v>62124</v>
      </c>
      <c r="Z3269" s="1403">
        <v>2.2811580468410753E-2</v>
      </c>
      <c r="AA3269" s="1411">
        <v>2.2725750799750997E-2</v>
      </c>
    </row>
    <row r="3270" spans="19:27" x14ac:dyDescent="0.2">
      <c r="S3270" s="399"/>
      <c r="T3270" s="1401"/>
      <c r="W3270" s="864" t="str">
        <f t="shared" si="60"/>
        <v>1w</v>
      </c>
      <c r="X3270" s="1405">
        <f>_xll.qlCalendarAdvance(Calendar,X3269,W3270,"f",FALSE)</f>
        <v>62131</v>
      </c>
      <c r="Y3270" s="1404">
        <f>_xll.qlCalendarAdvance(Calendar,X3270,NDays&amp;"D")</f>
        <v>62131</v>
      </c>
      <c r="Z3270" s="1403">
        <v>2.2815594779917864E-2</v>
      </c>
      <c r="AA3270" s="1411">
        <v>2.2729832933554205E-2</v>
      </c>
    </row>
    <row r="3271" spans="19:27" x14ac:dyDescent="0.2">
      <c r="S3271" s="399"/>
      <c r="T3271" s="1401"/>
      <c r="W3271" s="864" t="str">
        <f t="shared" si="60"/>
        <v>1w</v>
      </c>
      <c r="X3271" s="1405">
        <f>_xll.qlCalendarAdvance(Calendar,X3270,W3271,"f",FALSE)</f>
        <v>62138</v>
      </c>
      <c r="Y3271" s="1404">
        <f>_xll.qlCalendarAdvance(Calendar,X3271,NDays&amp;"D")</f>
        <v>62138</v>
      </c>
      <c r="Z3271" s="1403">
        <v>2.2819594482631614E-2</v>
      </c>
      <c r="AA3271" s="1411">
        <v>2.2733900532949661E-2</v>
      </c>
    </row>
    <row r="3272" spans="19:27" x14ac:dyDescent="0.2">
      <c r="S3272" s="399"/>
      <c r="T3272" s="1401"/>
      <c r="W3272" s="864" t="str">
        <f t="shared" si="60"/>
        <v>1w</v>
      </c>
      <c r="X3272" s="1405">
        <f>_xll.qlCalendarAdvance(Calendar,X3271,W3272,"f",FALSE)</f>
        <v>62145</v>
      </c>
      <c r="Y3272" s="1404">
        <f>_xll.qlCalendarAdvance(Calendar,X3272,NDays&amp;"D")</f>
        <v>62145</v>
      </c>
      <c r="Z3272" s="1403">
        <v>2.2823579576511023E-2</v>
      </c>
      <c r="AA3272" s="1411">
        <v>2.2737953597910348E-2</v>
      </c>
    </row>
    <row r="3273" spans="19:27" x14ac:dyDescent="0.2">
      <c r="S3273" s="399"/>
      <c r="T3273" s="1401"/>
      <c r="W3273" s="864" t="str">
        <f t="shared" si="60"/>
        <v>1w</v>
      </c>
      <c r="X3273" s="1405">
        <f>_xll.qlCalendarAdvance(Calendar,X3272,W3273,"f",FALSE)</f>
        <v>62152</v>
      </c>
      <c r="Y3273" s="1404">
        <f>_xll.qlCalendarAdvance(Calendar,X3273,NDays&amp;"D")</f>
        <v>62152</v>
      </c>
      <c r="Z3273" s="1403">
        <v>2.2829536758741689E-2</v>
      </c>
      <c r="AA3273" s="1411">
        <v>2.2741992128436271E-2</v>
      </c>
    </row>
    <row r="3274" spans="19:27" x14ac:dyDescent="0.2">
      <c r="S3274" s="399"/>
      <c r="T3274" s="1401"/>
      <c r="W3274" s="864" t="str">
        <f t="shared" si="60"/>
        <v>1w</v>
      </c>
      <c r="X3274" s="1405">
        <f>_xll.qlCalendarAdvance(Calendar,X3273,W3274,"f",FALSE)</f>
        <v>62159</v>
      </c>
      <c r="Y3274" s="1404">
        <f>_xll.qlCalendarAdvance(Calendar,X3274,NDays&amp;"D")</f>
        <v>62159</v>
      </c>
      <c r="Z3274" s="1403">
        <v>2.2836468434935583E-2</v>
      </c>
      <c r="AA3274" s="1411">
        <v>2.2746016124608474E-2</v>
      </c>
    </row>
    <row r="3275" spans="19:27" x14ac:dyDescent="0.2">
      <c r="S3275" s="399"/>
      <c r="T3275" s="1401"/>
      <c r="W3275" s="864" t="str">
        <f t="shared" si="60"/>
        <v>1w</v>
      </c>
      <c r="X3275" s="1405">
        <f>_xll.qlCalendarAdvance(Calendar,X3274,W3275,"f",FALSE)</f>
        <v>62166</v>
      </c>
      <c r="Y3275" s="1404">
        <f>_xll.qlCalendarAdvance(Calendar,X3275,NDays&amp;"D")</f>
        <v>62166</v>
      </c>
      <c r="Z3275" s="1403">
        <v>2.2840405712547529E-2</v>
      </c>
      <c r="AA3275" s="1411">
        <v>2.2750025586237847E-2</v>
      </c>
    </row>
    <row r="3276" spans="19:27" x14ac:dyDescent="0.2">
      <c r="S3276" s="399"/>
      <c r="T3276" s="1401"/>
      <c r="W3276" s="864" t="str">
        <f t="shared" si="60"/>
        <v>1w</v>
      </c>
      <c r="X3276" s="1405">
        <f>_xll.qlCalendarAdvance(Calendar,X3275,W3276,"f",FALSE)</f>
        <v>62173</v>
      </c>
      <c r="Y3276" s="1404">
        <f>_xll.qlCalendarAdvance(Calendar,X3276,NDays&amp;"D")</f>
        <v>62173</v>
      </c>
      <c r="Z3276" s="1403">
        <v>2.2844328376796837E-2</v>
      </c>
      <c r="AA3276" s="1411">
        <v>2.2754020513540512E-2</v>
      </c>
    </row>
    <row r="3277" spans="19:27" x14ac:dyDescent="0.2">
      <c r="S3277" s="399"/>
      <c r="T3277" s="1401"/>
      <c r="W3277" s="864" t="str">
        <f t="shared" si="60"/>
        <v>1w</v>
      </c>
      <c r="X3277" s="1405">
        <f>_xll.qlCalendarAdvance(Calendar,X3276,W3277,"f",FALSE)</f>
        <v>62184</v>
      </c>
      <c r="Y3277" s="1404">
        <f>_xll.qlCalendarAdvance(Calendar,X3277,NDays&amp;"D")</f>
        <v>62184</v>
      </c>
      <c r="Z3277" s="1403">
        <v>2.2847494206700146E-2</v>
      </c>
      <c r="AA3277" s="1411">
        <v>2.2758283396732137E-2</v>
      </c>
    </row>
    <row r="3278" spans="19:27" x14ac:dyDescent="0.2">
      <c r="S3278" s="399"/>
      <c r="T3278" s="1401"/>
      <c r="W3278" s="864" t="str">
        <f t="shared" si="60"/>
        <v>1w</v>
      </c>
      <c r="X3278" s="1405">
        <f>_xll.qlCalendarAdvance(Calendar,X3277,W3278,"f",FALSE)</f>
        <v>62191</v>
      </c>
      <c r="Y3278" s="1404">
        <f>_xll.qlCalendarAdvance(Calendar,X3278,NDays&amp;"D")</f>
        <v>62191</v>
      </c>
      <c r="Z3278" s="1403">
        <v>2.285138169690808E-2</v>
      </c>
      <c r="AA3278" s="1411">
        <v>2.276224253243031E-2</v>
      </c>
    </row>
    <row r="3279" spans="19:27" x14ac:dyDescent="0.2">
      <c r="S3279" s="399"/>
      <c r="T3279" s="1401"/>
      <c r="W3279" s="864" t="str">
        <f t="shared" si="60"/>
        <v>1w</v>
      </c>
      <c r="X3279" s="1405">
        <f>_xll.qlCalendarAdvance(Calendar,X3278,W3279,"f",FALSE)</f>
        <v>62198</v>
      </c>
      <c r="Y3279" s="1404">
        <f>_xll.qlCalendarAdvance(Calendar,X3279,NDays&amp;"D")</f>
        <v>62198</v>
      </c>
      <c r="Z3279" s="1403">
        <v>2.2855254576217201E-2</v>
      </c>
      <c r="AA3279" s="1411">
        <v>2.2766187135314642E-2</v>
      </c>
    </row>
    <row r="3280" spans="19:27" x14ac:dyDescent="0.2">
      <c r="S3280" s="399"/>
      <c r="T3280" s="1401"/>
      <c r="W3280" s="864" t="str">
        <f t="shared" si="60"/>
        <v>1w</v>
      </c>
      <c r="X3280" s="1405">
        <f>_xll.qlCalendarAdvance(Calendar,X3279,W3280,"f",FALSE)</f>
        <v>62205</v>
      </c>
      <c r="Y3280" s="1404">
        <f>_xll.qlCalendarAdvance(Calendar,X3280,NDays&amp;"D")</f>
        <v>62205</v>
      </c>
      <c r="Z3280" s="1403">
        <v>2.2859112844584757E-2</v>
      </c>
      <c r="AA3280" s="1411">
        <v>2.2770117205628271E-2</v>
      </c>
    </row>
    <row r="3281" spans="19:27" x14ac:dyDescent="0.2">
      <c r="S3281" s="399"/>
      <c r="T3281" s="1401"/>
      <c r="W3281" s="864" t="str">
        <f t="shared" si="60"/>
        <v>1w</v>
      </c>
      <c r="X3281" s="1405">
        <f>_xll.qlCalendarAdvance(Calendar,X3280,W3281,"f",FALSE)</f>
        <v>62212</v>
      </c>
      <c r="Y3281" s="1404">
        <f>_xll.qlCalendarAdvance(Calendar,X3281,NDays&amp;"D")</f>
        <v>62212</v>
      </c>
      <c r="Z3281" s="1403">
        <v>2.2862956501967999E-2</v>
      </c>
      <c r="AA3281" s="1411">
        <v>2.2774032742965966E-2</v>
      </c>
    </row>
    <row r="3282" spans="19:27" x14ac:dyDescent="0.2">
      <c r="S3282" s="399"/>
      <c r="T3282" s="1401"/>
      <c r="W3282" s="864" t="str">
        <f t="shared" si="60"/>
        <v>1w</v>
      </c>
      <c r="X3282" s="1405">
        <f>_xll.qlCalendarAdvance(Calendar,X3281,W3282,"f",FALSE)</f>
        <v>62219</v>
      </c>
      <c r="Y3282" s="1404">
        <f>_xll.qlCalendarAdvance(Calendar,X3282,NDays&amp;"D")</f>
        <v>62219</v>
      </c>
      <c r="Z3282" s="1403">
        <v>2.2867771180302553E-2</v>
      </c>
      <c r="AA3282" s="1411">
        <v>2.2777933747814005E-2</v>
      </c>
    </row>
    <row r="3283" spans="19:27" x14ac:dyDescent="0.2">
      <c r="S3283" s="399"/>
      <c r="T3283" s="1401"/>
      <c r="W3283" s="864" t="str">
        <f t="shared" si="60"/>
        <v>1w</v>
      </c>
      <c r="X3283" s="1405">
        <f>_xll.qlCalendarAdvance(Calendar,X3282,W3283,"f",FALSE)</f>
        <v>62226</v>
      </c>
      <c r="Y3283" s="1404">
        <f>_xll.qlCalendarAdvance(Calendar,X3283,NDays&amp;"D")</f>
        <v>62226</v>
      </c>
      <c r="Z3283" s="1403">
        <v>2.2871584810198294E-2</v>
      </c>
      <c r="AA3283" s="1411">
        <v>2.2781820219848203E-2</v>
      </c>
    </row>
    <row r="3284" spans="19:27" x14ac:dyDescent="0.2">
      <c r="S3284" s="399"/>
      <c r="T3284" s="1401"/>
      <c r="W3284" s="864" t="str">
        <f t="shared" si="60"/>
        <v>1w</v>
      </c>
      <c r="X3284" s="1405">
        <f>_xll.qlCalendarAdvance(Calendar,X3283,W3284,"f",FALSE)</f>
        <v>62233</v>
      </c>
      <c r="Y3284" s="1404">
        <f>_xll.qlCalendarAdvance(Calendar,X3284,NDays&amp;"D")</f>
        <v>62233</v>
      </c>
      <c r="Z3284" s="1403">
        <v>2.2875383828110312E-2</v>
      </c>
      <c r="AA3284" s="1411">
        <v>2.2785692159230653E-2</v>
      </c>
    </row>
    <row r="3285" spans="19:27" x14ac:dyDescent="0.2">
      <c r="S3285" s="399"/>
      <c r="T3285" s="1401"/>
      <c r="W3285" s="864" t="str">
        <f t="shared" si="60"/>
        <v>1w</v>
      </c>
      <c r="X3285" s="1405">
        <f>_xll.qlCalendarAdvance(Calendar,X3284,W3285,"f",FALSE)</f>
        <v>62240</v>
      </c>
      <c r="Y3285" s="1404">
        <f>_xll.qlCalendarAdvance(Calendar,X3285,NDays&amp;"D")</f>
        <v>62240</v>
      </c>
      <c r="Z3285" s="1403">
        <v>2.2879168233994558E-2</v>
      </c>
      <c r="AA3285" s="1411">
        <v>2.2789549565880307E-2</v>
      </c>
    </row>
    <row r="3286" spans="19:27" x14ac:dyDescent="0.2">
      <c r="S3286" s="399"/>
      <c r="T3286" s="1401"/>
      <c r="W3286" s="864" t="str">
        <f t="shared" si="60"/>
        <v>1w</v>
      </c>
      <c r="X3286" s="1405">
        <f>_xll.qlCalendarAdvance(Calendar,X3285,W3286,"f",FALSE)</f>
        <v>62247</v>
      </c>
      <c r="Y3286" s="1404">
        <f>_xll.qlCalendarAdvance(Calendar,X3286,NDays&amp;"D")</f>
        <v>62247</v>
      </c>
      <c r="Z3286" s="1403">
        <v>2.2882938027809628E-2</v>
      </c>
      <c r="AA3286" s="1411">
        <v>2.2793392439878213E-2</v>
      </c>
    </row>
    <row r="3287" spans="19:27" x14ac:dyDescent="0.2">
      <c r="S3287" s="399"/>
      <c r="T3287" s="1401"/>
      <c r="W3287" s="864" t="str">
        <f t="shared" si="60"/>
        <v>1w</v>
      </c>
      <c r="X3287" s="1405">
        <f>_xll.qlCalendarAdvance(Calendar,X3286,W3287,"f",FALSE)</f>
        <v>62254</v>
      </c>
      <c r="Y3287" s="1404">
        <f>_xll.qlCalendarAdvance(Calendar,X3287,NDays&amp;"D")</f>
        <v>62254</v>
      </c>
      <c r="Z3287" s="1403">
        <v>2.2886693209517642E-2</v>
      </c>
      <c r="AA3287" s="1411">
        <v>2.2797220781062277E-2</v>
      </c>
    </row>
    <row r="3288" spans="19:27" x14ac:dyDescent="0.2">
      <c r="S3288" s="399"/>
      <c r="T3288" s="1401"/>
      <c r="W3288" s="864" t="str">
        <f t="shared" si="60"/>
        <v>1w</v>
      </c>
      <c r="X3288" s="1405">
        <f>_xll.qlCalendarAdvance(Calendar,X3287,W3288,"f",FALSE)</f>
        <v>62261</v>
      </c>
      <c r="Y3288" s="1404">
        <f>_xll.qlCalendarAdvance(Calendar,X3288,NDays&amp;"D")</f>
        <v>62261</v>
      </c>
      <c r="Z3288" s="1403">
        <v>2.2890433779072791E-2</v>
      </c>
      <c r="AA3288" s="1411">
        <v>2.2801034589513547E-2</v>
      </c>
    </row>
    <row r="3289" spans="19:27" x14ac:dyDescent="0.2">
      <c r="S3289" s="399"/>
      <c r="T3289" s="1401"/>
      <c r="W3289" s="864" t="str">
        <f t="shared" si="60"/>
        <v>1w</v>
      </c>
      <c r="X3289" s="1405">
        <f>_xll.qlCalendarAdvance(Calendar,X3288,W3289,"f",FALSE)</f>
        <v>62268</v>
      </c>
      <c r="Y3289" s="1404">
        <f>_xll.qlCalendarAdvance(Calendar,X3289,NDays&amp;"D")</f>
        <v>62268</v>
      </c>
      <c r="Z3289" s="1403">
        <v>2.2894159736436315E-2</v>
      </c>
      <c r="AA3289" s="1411">
        <v>2.2804833865394114E-2</v>
      </c>
    </row>
    <row r="3290" spans="19:27" x14ac:dyDescent="0.2">
      <c r="S3290" s="399"/>
      <c r="T3290" s="1401"/>
      <c r="W3290" s="864" t="str">
        <f t="shared" ref="W3290:W3353" si="61">W3289</f>
        <v>1w</v>
      </c>
      <c r="X3290" s="1405">
        <f>_xll.qlCalendarAdvance(Calendar,X3289,W3290,"f",FALSE)</f>
        <v>62275</v>
      </c>
      <c r="Y3290" s="1404">
        <f>_xll.qlCalendarAdvance(Calendar,X3290,NDays&amp;"D")</f>
        <v>62275</v>
      </c>
      <c r="Z3290" s="1403">
        <v>2.2897871081568575E-2</v>
      </c>
      <c r="AA3290" s="1411">
        <v>2.280861860846084E-2</v>
      </c>
    </row>
    <row r="3291" spans="19:27" x14ac:dyDescent="0.2">
      <c r="S3291" s="399"/>
      <c r="T3291" s="1401"/>
      <c r="W3291" s="864" t="str">
        <f t="shared" si="61"/>
        <v>1w</v>
      </c>
      <c r="X3291" s="1405">
        <f>_xll.qlCalendarAdvance(Calendar,X3290,W3291,"f",FALSE)</f>
        <v>62282</v>
      </c>
      <c r="Y3291" s="1404">
        <f>_xll.qlCalendarAdvance(Calendar,X3291,NDays&amp;"D")</f>
        <v>62282</v>
      </c>
      <c r="Z3291" s="1403">
        <v>2.2901567814425514E-2</v>
      </c>
      <c r="AA3291" s="1411">
        <v>2.2812388818875817E-2</v>
      </c>
    </row>
    <row r="3292" spans="19:27" x14ac:dyDescent="0.2">
      <c r="S3292" s="399"/>
      <c r="T3292" s="1401"/>
      <c r="W3292" s="864" t="str">
        <f t="shared" si="61"/>
        <v>1w</v>
      </c>
      <c r="X3292" s="1405">
        <f>_xll.qlCalendarAdvance(Calendar,X3291,W3292,"f",FALSE)</f>
        <v>62289</v>
      </c>
      <c r="Y3292" s="1404">
        <f>_xll.qlCalendarAdvance(Calendar,X3292,NDays&amp;"D")</f>
        <v>62289</v>
      </c>
      <c r="Z3292" s="1403">
        <v>2.2905249934969261E-2</v>
      </c>
      <c r="AA3292" s="1411">
        <v>2.2816144496639046E-2</v>
      </c>
    </row>
    <row r="3293" spans="19:27" x14ac:dyDescent="0.2">
      <c r="S3293" s="399"/>
      <c r="T3293" s="1401"/>
      <c r="W3293" s="864" t="str">
        <f t="shared" si="61"/>
        <v>1w</v>
      </c>
      <c r="X3293" s="1405">
        <f>_xll.qlCalendarAdvance(Calendar,X3292,W3293,"f",FALSE)</f>
        <v>62296</v>
      </c>
      <c r="Y3293" s="1404">
        <f>_xll.qlCalendarAdvance(Calendar,X3293,NDays&amp;"D")</f>
        <v>62296</v>
      </c>
      <c r="Z3293" s="1403">
        <v>2.290891744315841E-2</v>
      </c>
      <c r="AA3293" s="1411">
        <v>2.2819885641507387E-2</v>
      </c>
    </row>
    <row r="3294" spans="19:27" x14ac:dyDescent="0.2">
      <c r="S3294" s="399"/>
      <c r="T3294" s="1401"/>
      <c r="W3294" s="864" t="str">
        <f t="shared" si="61"/>
        <v>1w</v>
      </c>
      <c r="X3294" s="1405">
        <f>_xll.qlCalendarAdvance(Calendar,X3293,W3294,"f",FALSE)</f>
        <v>62303</v>
      </c>
      <c r="Y3294" s="1404">
        <f>_xll.qlCalendarAdvance(Calendar,X3294,NDays&amp;"D")</f>
        <v>62303</v>
      </c>
      <c r="Z3294" s="1403">
        <v>2.2912570338951551E-2</v>
      </c>
      <c r="AA3294" s="1411">
        <v>2.2823612253805026E-2</v>
      </c>
    </row>
    <row r="3295" spans="19:27" x14ac:dyDescent="0.2">
      <c r="S3295" s="399"/>
      <c r="T3295" s="1401"/>
      <c r="W3295" s="864" t="str">
        <f t="shared" si="61"/>
        <v>1w</v>
      </c>
      <c r="X3295" s="1405">
        <f>_xll.qlCalendarAdvance(Calendar,X3294,W3295,"f",FALSE)</f>
        <v>62310</v>
      </c>
      <c r="Y3295" s="1404">
        <f>_xll.qlCalendarAdvance(Calendar,X3295,NDays&amp;"D")</f>
        <v>62310</v>
      </c>
      <c r="Z3295" s="1403">
        <v>2.2916208622309052E-2</v>
      </c>
      <c r="AA3295" s="1411">
        <v>2.2827324333288823E-2</v>
      </c>
    </row>
    <row r="3296" spans="19:27" x14ac:dyDescent="0.2">
      <c r="S3296" s="399"/>
      <c r="T3296" s="1401"/>
      <c r="W3296" s="864" t="str">
        <f t="shared" si="61"/>
        <v>1w</v>
      </c>
      <c r="X3296" s="1405">
        <f>_xll.qlCalendarAdvance(Calendar,X3295,W3296,"f",FALSE)</f>
        <v>62317</v>
      </c>
      <c r="Y3296" s="1404">
        <f>_xll.qlCalendarAdvance(Calendar,X3296,NDays&amp;"D")</f>
        <v>62317</v>
      </c>
      <c r="Z3296" s="1403">
        <v>2.2919832293193023E-2</v>
      </c>
      <c r="AA3296" s="1411">
        <v>2.2831021880201918E-2</v>
      </c>
    </row>
    <row r="3297" spans="19:27" x14ac:dyDescent="0.2">
      <c r="S3297" s="399"/>
      <c r="T3297" s="1401"/>
      <c r="W3297" s="864" t="str">
        <f t="shared" si="61"/>
        <v>1w</v>
      </c>
      <c r="X3297" s="1405">
        <f>_xll.qlCalendarAdvance(Calendar,X3296,W3297,"f",FALSE)</f>
        <v>62324</v>
      </c>
      <c r="Y3297" s="1404">
        <f>_xll.qlCalendarAdvance(Calendar,X3297,NDays&amp;"D")</f>
        <v>62324</v>
      </c>
      <c r="Z3297" s="1403">
        <v>2.2923441351562067E-2</v>
      </c>
      <c r="AA3297" s="1411">
        <v>2.2834704894463265E-2</v>
      </c>
    </row>
    <row r="3298" spans="19:27" x14ac:dyDescent="0.2">
      <c r="S3298" s="399"/>
      <c r="T3298" s="1401"/>
      <c r="W3298" s="864" t="str">
        <f t="shared" si="61"/>
        <v>1w</v>
      </c>
      <c r="X3298" s="1405">
        <f>_xll.qlCalendarAdvance(Calendar,X3297,W3298,"f",FALSE)</f>
        <v>62331</v>
      </c>
      <c r="Y3298" s="1404">
        <f>_xll.qlCalendarAdvance(Calendar,X3298,NDays&amp;"D")</f>
        <v>62331</v>
      </c>
      <c r="Z3298" s="1403">
        <v>2.2927035797376535E-2</v>
      </c>
      <c r="AA3298" s="1411">
        <v>2.2838373375748677E-2</v>
      </c>
    </row>
    <row r="3299" spans="19:27" x14ac:dyDescent="0.2">
      <c r="S3299" s="399"/>
      <c r="T3299" s="1401"/>
      <c r="W3299" s="864" t="str">
        <f t="shared" si="61"/>
        <v>1w</v>
      </c>
      <c r="X3299" s="1405">
        <f>_xll.qlCalendarAdvance(Calendar,X3298,W3299,"f",FALSE)</f>
        <v>62338</v>
      </c>
      <c r="Y3299" s="1404">
        <f>_xll.qlCalendarAdvance(Calendar,X3299,NDays&amp;"D")</f>
        <v>62338</v>
      </c>
      <c r="Z3299" s="1403">
        <v>2.2929643809838196E-2</v>
      </c>
      <c r="AA3299" s="1411">
        <v>2.2842027324382341E-2</v>
      </c>
    </row>
    <row r="3300" spans="19:27" x14ac:dyDescent="0.2">
      <c r="S3300" s="399"/>
      <c r="T3300" s="1401"/>
      <c r="W3300" s="864" t="str">
        <f t="shared" si="61"/>
        <v>1w</v>
      </c>
      <c r="X3300" s="1405">
        <f>_xll.qlCalendarAdvance(Calendar,X3299,W3300,"f",FALSE)</f>
        <v>62345</v>
      </c>
      <c r="Y3300" s="1404">
        <f>_xll.qlCalendarAdvance(Calendar,X3300,NDays&amp;"D")</f>
        <v>62345</v>
      </c>
      <c r="Z3300" s="1403">
        <v>2.2933209850779086E-2</v>
      </c>
      <c r="AA3300" s="1411">
        <v>2.2845666740526349E-2</v>
      </c>
    </row>
    <row r="3301" spans="19:27" x14ac:dyDescent="0.2">
      <c r="S3301" s="399"/>
      <c r="T3301" s="1401"/>
      <c r="W3301" s="864" t="str">
        <f t="shared" si="61"/>
        <v>1w</v>
      </c>
      <c r="X3301" s="1405">
        <f>_xll.qlCalendarAdvance(Calendar,X3300,W3301,"f",FALSE)</f>
        <v>62352</v>
      </c>
      <c r="Y3301" s="1404">
        <f>_xll.qlCalendarAdvance(Calendar,X3301,NDays&amp;"D")</f>
        <v>62352</v>
      </c>
      <c r="Z3301" s="1403">
        <v>2.2936761279931432E-2</v>
      </c>
      <c r="AA3301" s="1411">
        <v>2.2849291623694423E-2</v>
      </c>
    </row>
    <row r="3302" spans="19:27" x14ac:dyDescent="0.2">
      <c r="S3302" s="399"/>
      <c r="T3302" s="1401"/>
      <c r="W3302" s="864" t="str">
        <f t="shared" si="61"/>
        <v>1w</v>
      </c>
      <c r="X3302" s="1405">
        <f>_xll.qlCalendarAdvance(Calendar,X3301,W3302,"f",FALSE)</f>
        <v>62359</v>
      </c>
      <c r="Y3302" s="1404">
        <f>_xll.qlCalendarAdvance(Calendar,X3302,NDays&amp;"D")</f>
        <v>62359</v>
      </c>
      <c r="Z3302" s="1403">
        <v>2.2940298097255157E-2</v>
      </c>
      <c r="AA3302" s="1411">
        <v>2.2852901974210749E-2</v>
      </c>
    </row>
    <row r="3303" spans="19:27" x14ac:dyDescent="0.2">
      <c r="S3303" s="399"/>
      <c r="T3303" s="1401"/>
      <c r="W3303" s="864" t="str">
        <f t="shared" si="61"/>
        <v>1w</v>
      </c>
      <c r="X3303" s="1405">
        <f>_xll.qlCalendarAdvance(Calendar,X3302,W3303,"f",FALSE)</f>
        <v>62366</v>
      </c>
      <c r="Y3303" s="1404">
        <f>_xll.qlCalendarAdvance(Calendar,X3303,NDays&amp;"D")</f>
        <v>62366</v>
      </c>
      <c r="Z3303" s="1403">
        <v>2.2944788836749875E-2</v>
      </c>
      <c r="AA3303" s="1411">
        <v>2.2856497792156372E-2</v>
      </c>
    </row>
    <row r="3304" spans="19:27" x14ac:dyDescent="0.2">
      <c r="S3304" s="399"/>
      <c r="T3304" s="1401"/>
      <c r="W3304" s="864" t="str">
        <f t="shared" si="61"/>
        <v>1w</v>
      </c>
      <c r="X3304" s="1405">
        <f>_xll.qlCalendarAdvance(Calendar,X3303,W3304,"f",FALSE)</f>
        <v>62373</v>
      </c>
      <c r="Y3304" s="1404">
        <f>_xll.qlCalendarAdvance(Calendar,X3304,NDays&amp;"D")</f>
        <v>62373</v>
      </c>
      <c r="Z3304" s="1403">
        <v>2.2948295606412355E-2</v>
      </c>
      <c r="AA3304" s="1411">
        <v>2.2860079077207107E-2</v>
      </c>
    </row>
    <row r="3305" spans="19:27" x14ac:dyDescent="0.2">
      <c r="S3305" s="399"/>
      <c r="T3305" s="1401"/>
      <c r="W3305" s="864" t="str">
        <f t="shared" si="61"/>
        <v>1w</v>
      </c>
      <c r="X3305" s="1405">
        <f>_xll.qlCalendarAdvance(Calendar,X3304,W3305,"f",FALSE)</f>
        <v>62380</v>
      </c>
      <c r="Y3305" s="1404">
        <f>_xll.qlCalendarAdvance(Calendar,X3305,NDays&amp;"D")</f>
        <v>62380</v>
      </c>
      <c r="Z3305" s="1403">
        <v>2.2951787763249815E-2</v>
      </c>
      <c r="AA3305" s="1411">
        <v>2.286364582968714E-2</v>
      </c>
    </row>
    <row r="3306" spans="19:27" x14ac:dyDescent="0.2">
      <c r="S3306" s="399"/>
      <c r="T3306" s="1401"/>
      <c r="W3306" s="864" t="str">
        <f t="shared" si="61"/>
        <v>1w</v>
      </c>
      <c r="X3306" s="1405">
        <f>_xll.qlCalendarAdvance(Calendar,X3305,W3306,"f",FALSE)</f>
        <v>62387</v>
      </c>
      <c r="Y3306" s="1404">
        <f>_xll.qlCalendarAdvance(Calendar,X3306,NDays&amp;"D")</f>
        <v>62387</v>
      </c>
      <c r="Z3306" s="1403">
        <v>2.2955265307216446E-2</v>
      </c>
      <c r="AA3306" s="1411">
        <v>2.2867198049353332E-2</v>
      </c>
    </row>
    <row r="3307" spans="19:27" x14ac:dyDescent="0.2">
      <c r="S3307" s="399"/>
      <c r="T3307" s="1401"/>
      <c r="W3307" s="864" t="str">
        <f t="shared" si="61"/>
        <v>1w</v>
      </c>
      <c r="X3307" s="1405">
        <f>_xll.qlCalendarAdvance(Calendar,X3306,W3307,"f",FALSE)</f>
        <v>62394</v>
      </c>
      <c r="Y3307" s="1404">
        <f>_xll.qlCalendarAdvance(Calendar,X3307,NDays&amp;"D")</f>
        <v>62394</v>
      </c>
      <c r="Z3307" s="1403">
        <v>2.2958728238282298E-2</v>
      </c>
      <c r="AA3307" s="1411">
        <v>2.2870735736286729E-2</v>
      </c>
    </row>
    <row r="3308" spans="19:27" x14ac:dyDescent="0.2">
      <c r="S3308" s="399"/>
      <c r="T3308" s="1401"/>
      <c r="W3308" s="864" t="str">
        <f t="shared" si="61"/>
        <v>1w</v>
      </c>
      <c r="X3308" s="1405">
        <f>_xll.qlCalendarAdvance(Calendar,X3307,W3308,"f",FALSE)</f>
        <v>62401</v>
      </c>
      <c r="Y3308" s="1404">
        <f>_xll.qlCalendarAdvance(Calendar,X3308,NDays&amp;"D")</f>
        <v>62401</v>
      </c>
      <c r="Z3308" s="1403">
        <v>2.2962176556404198E-2</v>
      </c>
      <c r="AA3308" s="1411">
        <v>2.2874258890568377E-2</v>
      </c>
    </row>
    <row r="3309" spans="19:27" x14ac:dyDescent="0.2">
      <c r="S3309" s="399"/>
      <c r="T3309" s="1401"/>
      <c r="W3309" s="864" t="str">
        <f t="shared" si="61"/>
        <v>1w</v>
      </c>
      <c r="X3309" s="1405">
        <f>_xll.qlCalendarAdvance(Calendar,X3308,W3309,"f",FALSE)</f>
        <v>62408</v>
      </c>
      <c r="Y3309" s="1404">
        <f>_xll.qlCalendarAdvance(Calendar,X3309,NDays&amp;"D")</f>
        <v>62408</v>
      </c>
      <c r="Z3309" s="1403">
        <v>2.2965610261547798E-2</v>
      </c>
      <c r="AA3309" s="1411">
        <v>2.2877767512117231E-2</v>
      </c>
    </row>
    <row r="3310" spans="19:27" x14ac:dyDescent="0.2">
      <c r="S3310" s="399"/>
      <c r="T3310" s="1401"/>
      <c r="W3310" s="864" t="str">
        <f t="shared" si="61"/>
        <v>1w</v>
      </c>
      <c r="X3310" s="1405">
        <f>_xll.qlCalendarAdvance(Calendar,X3309,W3310,"f",FALSE)</f>
        <v>62415</v>
      </c>
      <c r="Y3310" s="1404">
        <f>_xll.qlCalendarAdvance(Calendar,X3310,NDays&amp;"D")</f>
        <v>62415</v>
      </c>
      <c r="Z3310" s="1403">
        <v>2.2969029353671691E-2</v>
      </c>
      <c r="AA3310" s="1411">
        <v>2.2881261600852243E-2</v>
      </c>
    </row>
    <row r="3311" spans="19:27" x14ac:dyDescent="0.2">
      <c r="S3311" s="399"/>
      <c r="T3311" s="1401"/>
      <c r="W3311" s="864" t="str">
        <f t="shared" si="61"/>
        <v>1w</v>
      </c>
      <c r="X3311" s="1405">
        <f>_xll.qlCalendarAdvance(Calendar,X3310,W3311,"f",FALSE)</f>
        <v>62422</v>
      </c>
      <c r="Y3311" s="1404">
        <f>_xll.qlCalendarAdvance(Calendar,X3311,NDays&amp;"D")</f>
        <v>62422</v>
      </c>
      <c r="Z3311" s="1403">
        <v>2.2972433832740641E-2</v>
      </c>
      <c r="AA3311" s="1411">
        <v>2.2884741157178645E-2</v>
      </c>
    </row>
    <row r="3312" spans="19:27" x14ac:dyDescent="0.2">
      <c r="S3312" s="399"/>
      <c r="T3312" s="1401"/>
      <c r="W3312" s="864" t="str">
        <f t="shared" si="61"/>
        <v>1w</v>
      </c>
      <c r="X3312" s="1405">
        <f>_xll.qlCalendarAdvance(Calendar,X3311,W3312,"f",FALSE)</f>
        <v>62429</v>
      </c>
      <c r="Y3312" s="1404">
        <f>_xll.qlCalendarAdvance(Calendar,X3312,NDays&amp;"D")</f>
        <v>62429</v>
      </c>
      <c r="Z3312" s="1403">
        <v>2.2973901485374568E-2</v>
      </c>
      <c r="AA3312" s="1411">
        <v>2.2888206180448067E-2</v>
      </c>
    </row>
    <row r="3313" spans="19:27" x14ac:dyDescent="0.2">
      <c r="S3313" s="399"/>
      <c r="T3313" s="1401"/>
      <c r="W3313" s="864" t="str">
        <f t="shared" si="61"/>
        <v>1w</v>
      </c>
      <c r="X3313" s="1405">
        <f>_xll.qlCalendarAdvance(Calendar,X3312,W3313,"f",FALSE)</f>
        <v>62436</v>
      </c>
      <c r="Y3313" s="1404">
        <f>_xll.qlCalendarAdvance(Calendar,X3313,NDays&amp;"D")</f>
        <v>62436</v>
      </c>
      <c r="Z3313" s="1403">
        <v>2.297727840185795E-2</v>
      </c>
      <c r="AA3313" s="1411">
        <v>2.2891656671065741E-2</v>
      </c>
    </row>
    <row r="3314" spans="19:27" x14ac:dyDescent="0.2">
      <c r="S3314" s="399"/>
      <c r="T3314" s="1401"/>
      <c r="W3314" s="864" t="str">
        <f t="shared" si="61"/>
        <v>1w</v>
      </c>
      <c r="X3314" s="1405">
        <f>_xll.qlCalendarAdvance(Calendar,X3313,W3314,"f",FALSE)</f>
        <v>62443</v>
      </c>
      <c r="Y3314" s="1404">
        <f>_xll.qlCalendarAdvance(Calendar,X3314,NDays&amp;"D")</f>
        <v>62443</v>
      </c>
      <c r="Z3314" s="1403">
        <v>2.2980640706952223E-2</v>
      </c>
      <c r="AA3314" s="1411">
        <v>2.2895092629031666E-2</v>
      </c>
    </row>
    <row r="3315" spans="19:27" x14ac:dyDescent="0.2">
      <c r="S3315" s="399"/>
      <c r="T3315" s="1401"/>
      <c r="W3315" s="864" t="str">
        <f t="shared" si="61"/>
        <v>1w</v>
      </c>
      <c r="X3315" s="1405">
        <f>_xll.qlCalendarAdvance(Calendar,X3314,W3315,"f",FALSE)</f>
        <v>62450</v>
      </c>
      <c r="Y3315" s="1404">
        <f>_xll.qlCalendarAdvance(Calendar,X3315,NDays&amp;"D")</f>
        <v>62450</v>
      </c>
      <c r="Z3315" s="1403">
        <v>2.2983988400620461E-2</v>
      </c>
      <c r="AA3315" s="1411">
        <v>2.2898514054264796E-2</v>
      </c>
    </row>
    <row r="3316" spans="19:27" x14ac:dyDescent="0.2">
      <c r="S3316" s="399"/>
      <c r="T3316" s="1401"/>
      <c r="W3316" s="864" t="str">
        <f t="shared" si="61"/>
        <v>1w</v>
      </c>
      <c r="X3316" s="1405">
        <f>_xll.qlCalendarAdvance(Calendar,X3315,W3316,"f",FALSE)</f>
        <v>62457</v>
      </c>
      <c r="Y3316" s="1404">
        <f>_xll.qlCalendarAdvance(Calendar,X3316,NDays&amp;"D")</f>
        <v>62457</v>
      </c>
      <c r="Z3316" s="1403">
        <v>2.2987321482824848E-2</v>
      </c>
      <c r="AA3316" s="1411">
        <v>2.2901920946684085E-2</v>
      </c>
    </row>
    <row r="3317" spans="19:27" x14ac:dyDescent="0.2">
      <c r="S3317" s="399"/>
      <c r="T3317" s="1401"/>
      <c r="W3317" s="864" t="str">
        <f t="shared" si="61"/>
        <v>1w</v>
      </c>
      <c r="X3317" s="1405">
        <f>_xll.qlCalendarAdvance(Calendar,X3316,W3317,"f",FALSE)</f>
        <v>62464</v>
      </c>
      <c r="Y3317" s="1404">
        <f>_xll.qlCalendarAdvance(Calendar,X3317,NDays&amp;"D")</f>
        <v>62464</v>
      </c>
      <c r="Z3317" s="1403">
        <v>2.2990639953535664E-2</v>
      </c>
      <c r="AA3317" s="1411">
        <v>2.2905313306370578E-2</v>
      </c>
    </row>
    <row r="3318" spans="19:27" x14ac:dyDescent="0.2">
      <c r="S3318" s="399"/>
      <c r="T3318" s="1401"/>
      <c r="W3318" s="864" t="str">
        <f t="shared" si="61"/>
        <v>1w</v>
      </c>
      <c r="X3318" s="1405">
        <f>_xll.qlCalendarAdvance(Calendar,X3317,W3318,"f",FALSE)</f>
        <v>62471</v>
      </c>
      <c r="Y3318" s="1404">
        <f>_xll.qlCalendarAdvance(Calendar,X3318,NDays&amp;"D")</f>
        <v>62471</v>
      </c>
      <c r="Z3318" s="1403">
        <v>2.2993943812713285E-2</v>
      </c>
      <c r="AA3318" s="1411">
        <v>2.2908691133648462E-2</v>
      </c>
    </row>
    <row r="3319" spans="19:27" x14ac:dyDescent="0.2">
      <c r="S3319" s="399"/>
      <c r="T3319" s="1401"/>
      <c r="W3319" s="864" t="str">
        <f t="shared" si="61"/>
        <v>1w</v>
      </c>
      <c r="X3319" s="1405">
        <f>_xll.qlCalendarAdvance(Calendar,X3318,W3319,"f",FALSE)</f>
        <v>62478</v>
      </c>
      <c r="Y3319" s="1404">
        <f>_xll.qlCalendarAdvance(Calendar,X3319,NDays&amp;"D")</f>
        <v>62478</v>
      </c>
      <c r="Z3319" s="1403">
        <v>2.299818834554869E-2</v>
      </c>
      <c r="AA3319" s="1411">
        <v>2.2912054427869366E-2</v>
      </c>
    </row>
    <row r="3320" spans="19:27" x14ac:dyDescent="0.2">
      <c r="S3320" s="399"/>
      <c r="T3320" s="1401"/>
      <c r="W3320" s="864" t="str">
        <f t="shared" si="61"/>
        <v>1w</v>
      </c>
      <c r="X3320" s="1405">
        <f>_xll.qlCalendarAdvance(Calendar,X3319,W3320,"f",FALSE)</f>
        <v>62485</v>
      </c>
      <c r="Y3320" s="1404">
        <f>_xll.qlCalendarAdvance(Calendar,X3320,NDays&amp;"D")</f>
        <v>62485</v>
      </c>
      <c r="Z3320" s="1403">
        <v>2.3000507696324866E-2</v>
      </c>
      <c r="AA3320" s="1411">
        <v>2.2915403189519568E-2</v>
      </c>
    </row>
    <row r="3321" spans="19:27" x14ac:dyDescent="0.2">
      <c r="S3321" s="399"/>
      <c r="T3321" s="1401"/>
      <c r="W3321" s="864" t="str">
        <f t="shared" si="61"/>
        <v>1w</v>
      </c>
      <c r="X3321" s="1405">
        <f>_xll.qlCalendarAdvance(Calendar,X3320,W3321,"f",FALSE)</f>
        <v>62492</v>
      </c>
      <c r="Y3321" s="1404">
        <f>_xll.qlCalendarAdvance(Calendar,X3321,NDays&amp;"D")</f>
        <v>62492</v>
      </c>
      <c r="Z3321" s="1403">
        <v>2.3004721329041612E-2</v>
      </c>
      <c r="AA3321" s="1411">
        <v>2.2918737418355928E-2</v>
      </c>
    </row>
    <row r="3322" spans="19:27" x14ac:dyDescent="0.2">
      <c r="S3322" s="399"/>
      <c r="T3322" s="1401"/>
      <c r="W3322" s="864" t="str">
        <f t="shared" si="61"/>
        <v>1w</v>
      </c>
      <c r="X3322" s="1405">
        <f>_xll.qlCalendarAdvance(Calendar,X3321,W3322,"f",FALSE)</f>
        <v>62499</v>
      </c>
      <c r="Y3322" s="1404">
        <f>_xll.qlCalendarAdvance(Calendar,X3322,NDays&amp;"D")</f>
        <v>62499</v>
      </c>
      <c r="Z3322" s="1403">
        <v>2.3007013133380435E-2</v>
      </c>
      <c r="AA3322" s="1411">
        <v>2.2922057114540539E-2</v>
      </c>
    </row>
    <row r="3323" spans="19:27" x14ac:dyDescent="0.2">
      <c r="S3323" s="399"/>
      <c r="T3323" s="1401"/>
      <c r="W3323" s="864" t="str">
        <f t="shared" si="61"/>
        <v>1w</v>
      </c>
      <c r="X3323" s="1405">
        <f>_xll.qlCalendarAdvance(Calendar,X3322,W3323,"f",FALSE)</f>
        <v>62506</v>
      </c>
      <c r="Y3323" s="1404">
        <f>_xll.qlCalendarAdvance(Calendar,X3323,NDays&amp;"D")</f>
        <v>62506</v>
      </c>
      <c r="Z3323" s="1403">
        <v>2.3010243934364388E-2</v>
      </c>
      <c r="AA3323" s="1411">
        <v>2.2925362278154449E-2</v>
      </c>
    </row>
    <row r="3324" spans="19:27" x14ac:dyDescent="0.2">
      <c r="S3324" s="399"/>
      <c r="T3324" s="1401"/>
      <c r="W3324" s="864" t="str">
        <f t="shared" si="61"/>
        <v>1w</v>
      </c>
      <c r="X3324" s="1405">
        <f>_xll.qlCalendarAdvance(Calendar,X3323,W3324,"f",FALSE)</f>
        <v>62513</v>
      </c>
      <c r="Y3324" s="1404">
        <f>_xll.qlCalendarAdvance(Calendar,X3324,NDays&amp;"D")</f>
        <v>62513</v>
      </c>
      <c r="Z3324" s="1403">
        <v>2.3014411209948758E-2</v>
      </c>
      <c r="AA3324" s="1411">
        <v>2.2928652908711378E-2</v>
      </c>
    </row>
    <row r="3325" spans="19:27" x14ac:dyDescent="0.2">
      <c r="S3325" s="399"/>
      <c r="T3325" s="1401"/>
      <c r="W3325" s="864" t="str">
        <f t="shared" si="61"/>
        <v>1w</v>
      </c>
      <c r="X3325" s="1405">
        <f>_xll.qlCalendarAdvance(Calendar,X3324,W3325,"f",FALSE)</f>
        <v>62520</v>
      </c>
      <c r="Y3325" s="1404">
        <f>_xll.qlCalendarAdvance(Calendar,X3325,NDays&amp;"D")</f>
        <v>62520</v>
      </c>
      <c r="Z3325" s="1403">
        <v>2.3018562148223211E-2</v>
      </c>
      <c r="AA3325" s="1411">
        <v>2.2931929006778651E-2</v>
      </c>
    </row>
    <row r="3326" spans="19:27" x14ac:dyDescent="0.2">
      <c r="S3326" s="399"/>
      <c r="T3326" s="1401"/>
      <c r="W3326" s="864" t="str">
        <f t="shared" si="61"/>
        <v>1w</v>
      </c>
      <c r="X3326" s="1405">
        <f>_xll.qlCalendarAdvance(Calendar,X3325,W3326,"f",FALSE)</f>
        <v>62527</v>
      </c>
      <c r="Y3326" s="1404">
        <f>_xll.qlCalendarAdvance(Calendar,X3326,NDays&amp;"D")</f>
        <v>62527</v>
      </c>
      <c r="Z3326" s="1403">
        <v>2.3021747427060653E-2</v>
      </c>
      <c r="AA3326" s="1411">
        <v>2.2935190572032083E-2</v>
      </c>
    </row>
    <row r="3327" spans="19:27" x14ac:dyDescent="0.2">
      <c r="S3327" s="399"/>
      <c r="T3327" s="1401"/>
      <c r="W3327" s="864" t="str">
        <f t="shared" si="61"/>
        <v>1w</v>
      </c>
      <c r="X3327" s="1405">
        <f>_xll.qlCalendarAdvance(Calendar,X3326,W3327,"f",FALSE)</f>
        <v>62534</v>
      </c>
      <c r="Y3327" s="1404">
        <f>_xll.qlCalendarAdvance(Calendar,X3327,NDays&amp;"D")</f>
        <v>62534</v>
      </c>
      <c r="Z3327" s="1403">
        <v>2.3024918092264375E-2</v>
      </c>
      <c r="AA3327" s="1411">
        <v>2.2938437604633766E-2</v>
      </c>
    </row>
    <row r="3328" spans="19:27" x14ac:dyDescent="0.2">
      <c r="S3328" s="399"/>
      <c r="T3328" s="1401"/>
      <c r="W3328" s="864" t="str">
        <f t="shared" si="61"/>
        <v>1w</v>
      </c>
      <c r="X3328" s="1405">
        <f>_xll.qlCalendarAdvance(Calendar,X3327,W3328,"f",FALSE)</f>
        <v>62541</v>
      </c>
      <c r="Y3328" s="1404">
        <f>_xll.qlCalendarAdvance(Calendar,X3328,NDays&amp;"D")</f>
        <v>62541</v>
      </c>
      <c r="Z3328" s="1403">
        <v>2.3028074143796498E-2</v>
      </c>
      <c r="AA3328" s="1411">
        <v>2.2941670104421608E-2</v>
      </c>
    </row>
    <row r="3329" spans="19:27" x14ac:dyDescent="0.2">
      <c r="S3329" s="399"/>
      <c r="T3329" s="1401"/>
      <c r="W3329" s="864" t="str">
        <f t="shared" si="61"/>
        <v>1w</v>
      </c>
      <c r="X3329" s="1405">
        <f>_xll.qlCalendarAdvance(Calendar,X3328,W3329,"f",FALSE)</f>
        <v>62548</v>
      </c>
      <c r="Y3329" s="1404">
        <f>_xll.qlCalendarAdvance(Calendar,X3329,NDays&amp;"D")</f>
        <v>62548</v>
      </c>
      <c r="Z3329" s="1403">
        <v>2.3030268757575512E-2</v>
      </c>
      <c r="AA3329" s="1411">
        <v>2.2944888071395608E-2</v>
      </c>
    </row>
    <row r="3330" spans="19:27" x14ac:dyDescent="0.2">
      <c r="S3330" s="399"/>
      <c r="T3330" s="1401"/>
      <c r="W3330" s="864" t="str">
        <f t="shared" si="61"/>
        <v>1w</v>
      </c>
      <c r="X3330" s="1405">
        <f>_xll.qlCalendarAdvance(Calendar,X3329,W3330,"f",FALSE)</f>
        <v>62555</v>
      </c>
      <c r="Y3330" s="1404">
        <f>_xll.qlCalendarAdvance(Calendar,X3330,NDays&amp;"D")</f>
        <v>62555</v>
      </c>
      <c r="Z3330" s="1403">
        <v>2.3033396428706061E-2</v>
      </c>
      <c r="AA3330" s="1411">
        <v>2.2948091505879953E-2</v>
      </c>
    </row>
    <row r="3331" spans="19:27" x14ac:dyDescent="0.2">
      <c r="S3331" s="399"/>
      <c r="T3331" s="1401"/>
      <c r="W3331" s="864" t="str">
        <f t="shared" si="61"/>
        <v>1w</v>
      </c>
      <c r="X3331" s="1405">
        <f>_xll.qlCalendarAdvance(Calendar,X3330,W3331,"f",FALSE)</f>
        <v>62562</v>
      </c>
      <c r="Y3331" s="1404">
        <f>_xll.qlCalendarAdvance(Calendar,X3331,NDays&amp;"D")</f>
        <v>62562</v>
      </c>
      <c r="Z3331" s="1403">
        <v>2.303650948695973E-2</v>
      </c>
      <c r="AA3331" s="1411">
        <v>2.295128040746941E-2</v>
      </c>
    </row>
    <row r="3332" spans="19:27" x14ac:dyDescent="0.2">
      <c r="S3332" s="399"/>
      <c r="T3332" s="1401"/>
      <c r="W3332" s="864" t="str">
        <f t="shared" si="61"/>
        <v>1w</v>
      </c>
      <c r="X3332" s="1405">
        <f>_xll.qlCalendarAdvance(Calendar,X3331,W3332,"f",FALSE)</f>
        <v>62569</v>
      </c>
      <c r="Y3332" s="1404">
        <f>_xll.qlCalendarAdvance(Calendar,X3332,NDays&amp;"D")</f>
        <v>62569</v>
      </c>
      <c r="Z3332" s="1403">
        <v>2.3039607932301785E-2</v>
      </c>
      <c r="AA3332" s="1411">
        <v>2.2954454776326072E-2</v>
      </c>
    </row>
    <row r="3333" spans="19:27" x14ac:dyDescent="0.2">
      <c r="S3333" s="399"/>
      <c r="T3333" s="1401"/>
      <c r="W3333" s="864" t="str">
        <f t="shared" si="61"/>
        <v>1w</v>
      </c>
      <c r="X3333" s="1405">
        <f>_xll.qlCalendarAdvance(Calendar,X3332,W3333,"f",FALSE)</f>
        <v>62576</v>
      </c>
      <c r="Y3333" s="1404">
        <f>_xll.qlCalendarAdvance(Calendar,X3333,NDays&amp;"D")</f>
        <v>62576</v>
      </c>
      <c r="Z3333" s="1403">
        <v>2.3042691764700165E-2</v>
      </c>
      <c r="AA3333" s="1411">
        <v>2.2957614612693078E-2</v>
      </c>
    </row>
    <row r="3334" spans="19:27" x14ac:dyDescent="0.2">
      <c r="S3334" s="399"/>
      <c r="T3334" s="1401"/>
      <c r="W3334" s="864" t="str">
        <f t="shared" si="61"/>
        <v>1w</v>
      </c>
      <c r="X3334" s="1405">
        <f>_xll.qlCalendarAdvance(Calendar,X3333,W3334,"f",FALSE)</f>
        <v>62583</v>
      </c>
      <c r="Y3334" s="1404">
        <f>_xll.qlCalendarAdvance(Calendar,X3334,NDays&amp;"D")</f>
        <v>62583</v>
      </c>
      <c r="Z3334" s="1403">
        <v>2.3046703564005674E-2</v>
      </c>
      <c r="AA3334" s="1411">
        <v>2.296075991608415E-2</v>
      </c>
    </row>
    <row r="3335" spans="19:27" x14ac:dyDescent="0.2">
      <c r="S3335" s="399"/>
      <c r="T3335" s="1401"/>
      <c r="W3335" s="864" t="str">
        <f t="shared" si="61"/>
        <v>1w</v>
      </c>
      <c r="X3335" s="1405">
        <f>_xll.qlCalendarAdvance(Calendar,X3334,W3335,"f",FALSE)</f>
        <v>62590</v>
      </c>
      <c r="Y3335" s="1404">
        <f>_xll.qlCalendarAdvance(Calendar,X3335,NDays&amp;"D")</f>
        <v>62590</v>
      </c>
      <c r="Z3335" s="1403">
        <v>2.3049757318890456E-2</v>
      </c>
      <c r="AA3335" s="1411">
        <v>2.2963890686823474E-2</v>
      </c>
    </row>
    <row r="3336" spans="19:27" x14ac:dyDescent="0.2">
      <c r="S3336" s="399"/>
      <c r="T3336" s="1401"/>
      <c r="W3336" s="864" t="str">
        <f t="shared" si="61"/>
        <v>1w</v>
      </c>
      <c r="X3336" s="1405">
        <f>_xll.qlCalendarAdvance(Calendar,X3335,W3336,"f",FALSE)</f>
        <v>62597</v>
      </c>
      <c r="Y3336" s="1404">
        <f>_xll.qlCalendarAdvance(Calendar,X3336,NDays&amp;"D")</f>
        <v>62597</v>
      </c>
      <c r="Z3336" s="1403">
        <v>2.305279645983143E-2</v>
      </c>
      <c r="AA3336" s="1411">
        <v>2.2967006924748956E-2</v>
      </c>
    </row>
    <row r="3337" spans="19:27" x14ac:dyDescent="0.2">
      <c r="S3337" s="399"/>
      <c r="T3337" s="1401"/>
      <c r="W3337" s="864" t="str">
        <f t="shared" si="61"/>
        <v>1w</v>
      </c>
      <c r="X3337" s="1405">
        <f>_xll.qlCalendarAdvance(Calendar,X3336,W3337,"f",FALSE)</f>
        <v>62604</v>
      </c>
      <c r="Y3337" s="1404">
        <f>_xll.qlCalendarAdvance(Calendar,X3337,NDays&amp;"D")</f>
        <v>62604</v>
      </c>
      <c r="Z3337" s="1403">
        <v>2.3055820986797759E-2</v>
      </c>
      <c r="AA3337" s="1411">
        <v>2.2970108630103736E-2</v>
      </c>
    </row>
    <row r="3338" spans="19:27" x14ac:dyDescent="0.2">
      <c r="S3338" s="399"/>
      <c r="T3338" s="1401"/>
      <c r="W3338" s="864" t="str">
        <f t="shared" si="61"/>
        <v>1w</v>
      </c>
      <c r="X3338" s="1405">
        <f>_xll.qlCalendarAdvance(Calendar,X3337,W3338,"f",FALSE)</f>
        <v>62611</v>
      </c>
      <c r="Y3338" s="1404">
        <f>_xll.qlCalendarAdvance(Calendar,X3338,NDays&amp;"D")</f>
        <v>62611</v>
      </c>
      <c r="Z3338" s="1403">
        <v>2.3058830899753326E-2</v>
      </c>
      <c r="AA3338" s="1411">
        <v>2.2973195802482582E-2</v>
      </c>
    </row>
    <row r="3339" spans="19:27" x14ac:dyDescent="0.2">
      <c r="S3339" s="399"/>
      <c r="T3339" s="1401"/>
      <c r="W3339" s="864" t="str">
        <f t="shared" si="61"/>
        <v>1w</v>
      </c>
      <c r="X3339" s="1405">
        <f>_xll.qlCalendarAdvance(Calendar,X3338,W3339,"f",FALSE)</f>
        <v>62618</v>
      </c>
      <c r="Y3339" s="1404">
        <f>_xll.qlCalendarAdvance(Calendar,X3339,NDays&amp;"D")</f>
        <v>62618</v>
      </c>
      <c r="Z3339" s="1403">
        <v>2.306182619866818E-2</v>
      </c>
      <c r="AA3339" s="1411">
        <v>2.2976268442371772E-2</v>
      </c>
    </row>
    <row r="3340" spans="19:27" x14ac:dyDescent="0.2">
      <c r="S3340" s="399"/>
      <c r="T3340" s="1401"/>
      <c r="W3340" s="864" t="str">
        <f t="shared" si="61"/>
        <v>1w</v>
      </c>
      <c r="X3340" s="1405">
        <f>_xll.qlCalendarAdvance(Calendar,X3339,W3340,"f",FALSE)</f>
        <v>62625</v>
      </c>
      <c r="Y3340" s="1404">
        <f>_xll.qlCalendarAdvance(Calendar,X3340,NDays&amp;"D")</f>
        <v>62625</v>
      </c>
      <c r="Z3340" s="1403">
        <v>2.3064806883508843E-2</v>
      </c>
      <c r="AA3340" s="1411">
        <v>2.2979326549528167E-2</v>
      </c>
    </row>
    <row r="3341" spans="19:27" x14ac:dyDescent="0.2">
      <c r="S3341" s="399"/>
      <c r="T3341" s="1401"/>
      <c r="W3341" s="864" t="str">
        <f t="shared" si="61"/>
        <v>1w</v>
      </c>
      <c r="X3341" s="1405">
        <f>_xll.qlCalendarAdvance(Calendar,X3340,W3341,"f",FALSE)</f>
        <v>62632</v>
      </c>
      <c r="Y3341" s="1404">
        <f>_xll.qlCalendarAdvance(Calendar,X3341,NDays&amp;"D")</f>
        <v>62632</v>
      </c>
      <c r="Z3341" s="1403">
        <v>2.3067772954240076E-2</v>
      </c>
      <c r="AA3341" s="1411">
        <v>2.2982370123789675E-2</v>
      </c>
    </row>
    <row r="3342" spans="19:27" x14ac:dyDescent="0.2">
      <c r="S3342" s="399"/>
      <c r="T3342" s="1401"/>
      <c r="W3342" s="864" t="str">
        <f t="shared" si="61"/>
        <v>1w</v>
      </c>
      <c r="X3342" s="1405">
        <f>_xll.qlCalendarAdvance(Calendar,X3341,W3342,"f",FALSE)</f>
        <v>62639</v>
      </c>
      <c r="Y3342" s="1404">
        <f>_xll.qlCalendarAdvance(Calendar,X3342,NDays&amp;"D")</f>
        <v>62639</v>
      </c>
      <c r="Z3342" s="1403">
        <v>2.3070724410831054E-2</v>
      </c>
      <c r="AA3342" s="1411">
        <v>2.2985399165399434E-2</v>
      </c>
    </row>
    <row r="3343" spans="19:27" x14ac:dyDescent="0.2">
      <c r="S3343" s="399"/>
      <c r="T3343" s="1401"/>
      <c r="W3343" s="864" t="str">
        <f t="shared" si="61"/>
        <v>1w</v>
      </c>
      <c r="X3343" s="1405">
        <f>_xll.qlCalendarAdvance(Calendar,X3342,W3343,"f",FALSE)</f>
        <v>62646</v>
      </c>
      <c r="Y3343" s="1404">
        <f>_xll.qlCalendarAdvance(Calendar,X3343,NDays&amp;"D")</f>
        <v>62646</v>
      </c>
      <c r="Z3343" s="1403">
        <v>2.3073661253250052E-2</v>
      </c>
      <c r="AA3343" s="1411">
        <v>2.2988413674357444E-2</v>
      </c>
    </row>
    <row r="3344" spans="19:27" x14ac:dyDescent="0.2">
      <c r="S3344" s="399"/>
      <c r="T3344" s="1401"/>
      <c r="W3344" s="864" t="str">
        <f t="shared" si="61"/>
        <v>1w</v>
      </c>
      <c r="X3344" s="1405">
        <f>_xll.qlCalendarAdvance(Calendar,X3343,W3344,"f",FALSE)</f>
        <v>62653</v>
      </c>
      <c r="Y3344" s="1404">
        <f>_xll.qlCalendarAdvance(Calendar,X3344,NDays&amp;"D")</f>
        <v>62653</v>
      </c>
      <c r="Z3344" s="1403">
        <v>2.3076583481462725E-2</v>
      </c>
      <c r="AA3344" s="1411">
        <v>2.2991413650582659E-2</v>
      </c>
    </row>
    <row r="3345" spans="19:27" x14ac:dyDescent="0.2">
      <c r="S3345" s="399"/>
      <c r="T3345" s="1401"/>
      <c r="W3345" s="864" t="str">
        <f t="shared" si="61"/>
        <v>1w</v>
      </c>
      <c r="X3345" s="1405">
        <f>_xll.qlCalendarAdvance(Calendar,X3344,W3345,"f",FALSE)</f>
        <v>62660</v>
      </c>
      <c r="Y3345" s="1404">
        <f>_xll.qlCalendarAdvance(Calendar,X3345,NDays&amp;"D")</f>
        <v>62660</v>
      </c>
      <c r="Z3345" s="1403">
        <v>2.3079491095439993E-2</v>
      </c>
      <c r="AA3345" s="1411">
        <v>2.2994399093912987E-2</v>
      </c>
    </row>
    <row r="3346" spans="19:27" x14ac:dyDescent="0.2">
      <c r="S3346" s="399"/>
      <c r="T3346" s="1401"/>
      <c r="W3346" s="864" t="str">
        <f t="shared" si="61"/>
        <v>1w</v>
      </c>
      <c r="X3346" s="1405">
        <f>_xll.qlCalendarAdvance(Calendar,X3345,W3346,"f",FALSE)</f>
        <v>62667</v>
      </c>
      <c r="Y3346" s="1404">
        <f>_xll.qlCalendarAdvance(Calendar,X3346,NDays&amp;"D")</f>
        <v>62667</v>
      </c>
      <c r="Z3346" s="1403">
        <v>2.3082384095144862E-2</v>
      </c>
      <c r="AA3346" s="1411">
        <v>2.2997370004591566E-2</v>
      </c>
    </row>
    <row r="3347" spans="19:27" x14ac:dyDescent="0.2">
      <c r="S3347" s="399"/>
      <c r="T3347" s="1401"/>
      <c r="W3347" s="864" t="str">
        <f t="shared" si="61"/>
        <v>1w</v>
      </c>
      <c r="X3347" s="1405">
        <f>_xll.qlCalendarAdvance(Calendar,X3346,W3347,"f",FALSE)</f>
        <v>62674</v>
      </c>
      <c r="Y3347" s="1404">
        <f>_xll.qlCalendarAdvance(Calendar,X3347,NDays&amp;"D")</f>
        <v>62674</v>
      </c>
      <c r="Z3347" s="1403">
        <v>2.3085262480550019E-2</v>
      </c>
      <c r="AA3347" s="1411">
        <v>2.3000326382618397E-2</v>
      </c>
    </row>
    <row r="3348" spans="19:27" x14ac:dyDescent="0.2">
      <c r="S3348" s="399"/>
      <c r="T3348" s="1401"/>
      <c r="W3348" s="864" t="str">
        <f t="shared" si="61"/>
        <v>1w</v>
      </c>
      <c r="X3348" s="1405">
        <f>_xll.qlCalendarAdvance(Calendar,X3347,W3348,"f",FALSE)</f>
        <v>62681</v>
      </c>
      <c r="Y3348" s="1404">
        <f>_xll.qlCalendarAdvance(Calendar,X3348,NDays&amp;"D")</f>
        <v>62681</v>
      </c>
      <c r="Z3348" s="1403">
        <v>2.3088126251622872E-2</v>
      </c>
      <c r="AA3348" s="1411">
        <v>2.3003268227831386E-2</v>
      </c>
    </row>
    <row r="3349" spans="19:27" x14ac:dyDescent="0.2">
      <c r="S3349" s="399"/>
      <c r="T3349" s="1401"/>
      <c r="W3349" s="864" t="str">
        <f t="shared" si="61"/>
        <v>1w</v>
      </c>
      <c r="X3349" s="1405">
        <f>_xll.qlCalendarAdvance(Calendar,X3348,W3349,"f",FALSE)</f>
        <v>62688</v>
      </c>
      <c r="Y3349" s="1404">
        <f>_xll.qlCalendarAdvance(Calendar,X3349,NDays&amp;"D")</f>
        <v>62688</v>
      </c>
      <c r="Z3349" s="1403">
        <v>2.3090975408331705E-2</v>
      </c>
      <c r="AA3349" s="1411">
        <v>2.3006195540230534E-2</v>
      </c>
    </row>
    <row r="3350" spans="19:27" x14ac:dyDescent="0.2">
      <c r="S3350" s="399"/>
      <c r="T3350" s="1401"/>
      <c r="W3350" s="864" t="str">
        <f t="shared" si="61"/>
        <v>1w</v>
      </c>
      <c r="X3350" s="1405">
        <f>_xll.qlCalendarAdvance(Calendar,X3349,W3350,"f",FALSE)</f>
        <v>62695</v>
      </c>
      <c r="Y3350" s="1404">
        <f>_xll.qlCalendarAdvance(Calendar,X3350,NDays&amp;"D")</f>
        <v>62695</v>
      </c>
      <c r="Z3350" s="1403">
        <v>2.3093809950647453E-2</v>
      </c>
      <c r="AA3350" s="1411">
        <v>2.300910832005898E-2</v>
      </c>
    </row>
    <row r="3351" spans="19:27" x14ac:dyDescent="0.2">
      <c r="S3351" s="399"/>
      <c r="T3351" s="1401"/>
      <c r="W3351" s="864" t="str">
        <f t="shared" si="61"/>
        <v>1w</v>
      </c>
      <c r="X3351" s="1405">
        <f>_xll.qlCalendarAdvance(Calendar,X3350,W3351,"f",FALSE)</f>
        <v>62702</v>
      </c>
      <c r="Y3351" s="1404">
        <f>_xll.qlCalendarAdvance(Calendar,X3351,NDays&amp;"D")</f>
        <v>62702</v>
      </c>
      <c r="Z3351" s="1403">
        <v>2.3095701896775886E-2</v>
      </c>
      <c r="AA3351" s="1411">
        <v>2.3012006567073584E-2</v>
      </c>
    </row>
    <row r="3352" spans="19:27" x14ac:dyDescent="0.2">
      <c r="S3352" s="399"/>
      <c r="T3352" s="1401"/>
      <c r="W3352" s="864" t="str">
        <f t="shared" si="61"/>
        <v>1w</v>
      </c>
      <c r="X3352" s="1405">
        <f>_xll.qlCalendarAdvance(Calendar,X3351,W3352,"f",FALSE)</f>
        <v>62709</v>
      </c>
      <c r="Y3352" s="1404">
        <f>_xll.qlCalendarAdvance(Calendar,X3352,NDays&amp;"D")</f>
        <v>62709</v>
      </c>
      <c r="Z3352" s="1403">
        <v>2.3098508077027024E-2</v>
      </c>
      <c r="AA3352" s="1411">
        <v>2.3014890281355393E-2</v>
      </c>
    </row>
    <row r="3353" spans="19:27" x14ac:dyDescent="0.2">
      <c r="S3353" s="399"/>
      <c r="T3353" s="1401"/>
      <c r="W3353" s="864" t="str">
        <f t="shared" si="61"/>
        <v>1w</v>
      </c>
      <c r="X3353" s="1405">
        <f>_xll.qlCalendarAdvance(Calendar,X3352,W3353,"f",FALSE)</f>
        <v>62716</v>
      </c>
      <c r="Y3353" s="1404">
        <f>_xll.qlCalendarAdvance(Calendar,X3353,NDays&amp;"D")</f>
        <v>62716</v>
      </c>
      <c r="Z3353" s="1403">
        <v>2.3101299643692348E-2</v>
      </c>
      <c r="AA3353" s="1411">
        <v>2.3017759462985454E-2</v>
      </c>
    </row>
    <row r="3354" spans="19:27" x14ac:dyDescent="0.2">
      <c r="S3354" s="399"/>
      <c r="T3354" s="1401"/>
      <c r="W3354" s="864" t="str">
        <f t="shared" ref="W3354:W3417" si="62">W3353</f>
        <v>1w</v>
      </c>
      <c r="X3354" s="1405">
        <f>_xll.qlCalendarAdvance(Calendar,X3353,W3354,"f",FALSE)</f>
        <v>62723</v>
      </c>
      <c r="Y3354" s="1404">
        <f>_xll.qlCalendarAdvance(Calendar,X3354,NDays&amp;"D")</f>
        <v>62723</v>
      </c>
      <c r="Z3354" s="1403">
        <v>2.3104076596743361E-2</v>
      </c>
      <c r="AA3354" s="1411">
        <v>2.3020614111801674E-2</v>
      </c>
    </row>
    <row r="3355" spans="19:27" x14ac:dyDescent="0.2">
      <c r="S3355" s="399"/>
      <c r="T3355" s="1401"/>
      <c r="W3355" s="864" t="str">
        <f t="shared" si="62"/>
        <v>1w</v>
      </c>
      <c r="X3355" s="1405">
        <f>_xll.qlCalendarAdvance(Calendar,X3354,W3355,"f",FALSE)</f>
        <v>62730</v>
      </c>
      <c r="Y3355" s="1404">
        <f>_xll.qlCalendarAdvance(Calendar,X3355,NDays&amp;"D")</f>
        <v>62730</v>
      </c>
      <c r="Z3355" s="1403">
        <v>2.3106838936147112E-2</v>
      </c>
      <c r="AA3355" s="1411">
        <v>2.3023454227885098E-2</v>
      </c>
    </row>
    <row r="3356" spans="19:27" x14ac:dyDescent="0.2">
      <c r="S3356" s="399"/>
      <c r="T3356" s="1401"/>
      <c r="W3356" s="864" t="str">
        <f t="shared" si="62"/>
        <v>1w</v>
      </c>
      <c r="X3356" s="1405">
        <f>_xll.qlCalendarAdvance(Calendar,X3355,W3356,"f",FALSE)</f>
        <v>62737</v>
      </c>
      <c r="Y3356" s="1404">
        <f>_xll.qlCalendarAdvance(Calendar,X3356,NDays&amp;"D")</f>
        <v>62737</v>
      </c>
      <c r="Z3356" s="1403">
        <v>2.3110510300489932E-2</v>
      </c>
      <c r="AA3356" s="1411">
        <v>2.3026279811235728E-2</v>
      </c>
    </row>
    <row r="3357" spans="19:27" x14ac:dyDescent="0.2">
      <c r="S3357" s="399"/>
      <c r="T3357" s="1401"/>
      <c r="W3357" s="864" t="str">
        <f t="shared" si="62"/>
        <v>1w</v>
      </c>
      <c r="X3357" s="1405">
        <f>_xll.qlCalendarAdvance(Calendar,X3356,W3357,"f",FALSE)</f>
        <v>62744</v>
      </c>
      <c r="Y3357" s="1404">
        <f>_xll.qlCalendarAdvance(Calendar,X3357,NDays&amp;"D")</f>
        <v>62744</v>
      </c>
      <c r="Z3357" s="1403">
        <v>2.3113242541173994E-2</v>
      </c>
      <c r="AA3357" s="1411">
        <v>2.3029090861772517E-2</v>
      </c>
    </row>
    <row r="3358" spans="19:27" x14ac:dyDescent="0.2">
      <c r="S3358" s="399"/>
      <c r="T3358" s="1401"/>
      <c r="W3358" s="864" t="str">
        <f t="shared" si="62"/>
        <v>1w</v>
      </c>
      <c r="X3358" s="1405">
        <f>_xll.qlCalendarAdvance(Calendar,X3357,W3358,"f",FALSE)</f>
        <v>62751</v>
      </c>
      <c r="Y3358" s="1404">
        <f>_xll.qlCalendarAdvance(Calendar,X3358,NDays&amp;"D")</f>
        <v>62751</v>
      </c>
      <c r="Z3358" s="1403">
        <v>2.3115960167216544E-2</v>
      </c>
      <c r="AA3358" s="1411">
        <v>2.3031887379738603E-2</v>
      </c>
    </row>
    <row r="3359" spans="19:27" x14ac:dyDescent="0.2">
      <c r="S3359" s="399"/>
      <c r="T3359" s="1401"/>
      <c r="W3359" s="864" t="str">
        <f t="shared" si="62"/>
        <v>1w</v>
      </c>
      <c r="X3359" s="1405">
        <f>_xll.qlCalendarAdvance(Calendar,X3358,W3359,"f",FALSE)</f>
        <v>62758</v>
      </c>
      <c r="Y3359" s="1404">
        <f>_xll.qlCalendarAdvance(Calendar,X3359,NDays&amp;"D")</f>
        <v>62758</v>
      </c>
      <c r="Z3359" s="1403">
        <v>2.3118663178589387E-2</v>
      </c>
      <c r="AA3359" s="1411">
        <v>2.3034669364890847E-2</v>
      </c>
    </row>
    <row r="3360" spans="19:27" x14ac:dyDescent="0.2">
      <c r="S3360" s="399"/>
      <c r="T3360" s="1401"/>
      <c r="W3360" s="864" t="str">
        <f t="shared" si="62"/>
        <v>1w</v>
      </c>
      <c r="X3360" s="1405">
        <f>_xll.qlCalendarAdvance(Calendar,X3359,W3360,"f",FALSE)</f>
        <v>62765</v>
      </c>
      <c r="Y3360" s="1404">
        <f>_xll.qlCalendarAdvance(Calendar,X3360,NDays&amp;"D")</f>
        <v>62765</v>
      </c>
      <c r="Z3360" s="1403">
        <v>2.3121351575260816E-2</v>
      </c>
      <c r="AA3360" s="1411">
        <v>2.3037436817148205E-2</v>
      </c>
    </row>
    <row r="3361" spans="19:27" x14ac:dyDescent="0.2">
      <c r="S3361" s="399"/>
      <c r="T3361" s="1401"/>
      <c r="W3361" s="864" t="str">
        <f t="shared" si="62"/>
        <v>1w</v>
      </c>
      <c r="X3361" s="1405">
        <f>_xll.qlCalendarAdvance(Calendar,X3360,W3361,"f",FALSE)</f>
        <v>62772</v>
      </c>
      <c r="Y3361" s="1404">
        <f>_xll.qlCalendarAdvance(Calendar,X3361,NDays&amp;"D")</f>
        <v>62772</v>
      </c>
      <c r="Z3361" s="1403">
        <v>2.3124025357205279E-2</v>
      </c>
      <c r="AA3361" s="1411">
        <v>2.304018973683486E-2</v>
      </c>
    </row>
    <row r="3362" spans="19:27" x14ac:dyDescent="0.2">
      <c r="S3362" s="399"/>
      <c r="T3362" s="1401"/>
      <c r="W3362" s="864" t="str">
        <f t="shared" si="62"/>
        <v>1w</v>
      </c>
      <c r="X3362" s="1405">
        <f>_xll.qlCalendarAdvance(Calendar,X3361,W3362,"f",FALSE)</f>
        <v>62779</v>
      </c>
      <c r="Y3362" s="1404">
        <f>_xll.qlCalendarAdvance(Calendar,X3362,NDays&amp;"D")</f>
        <v>62779</v>
      </c>
      <c r="Z3362" s="1403">
        <v>2.3126684524390182E-2</v>
      </c>
      <c r="AA3362" s="1411">
        <v>2.3042928123869766E-2</v>
      </c>
    </row>
    <row r="3363" spans="19:27" x14ac:dyDescent="0.2">
      <c r="S3363" s="399"/>
      <c r="T3363" s="1401"/>
      <c r="W3363" s="864" t="str">
        <f t="shared" si="62"/>
        <v>1w</v>
      </c>
      <c r="X3363" s="1405">
        <f>_xll.qlCalendarAdvance(Calendar,X3362,W3363,"f",FALSE)</f>
        <v>62786</v>
      </c>
      <c r="Y3363" s="1404">
        <f>_xll.qlCalendarAdvance(Calendar,X3363,NDays&amp;"D")</f>
        <v>62786</v>
      </c>
      <c r="Z3363" s="1403">
        <v>2.3129329076788215E-2</v>
      </c>
      <c r="AA3363" s="1411">
        <v>2.3045651978090831E-2</v>
      </c>
    </row>
    <row r="3364" spans="19:27" x14ac:dyDescent="0.2">
      <c r="S3364" s="399"/>
      <c r="T3364" s="1401"/>
      <c r="W3364" s="864" t="str">
        <f t="shared" si="62"/>
        <v>1w</v>
      </c>
      <c r="X3364" s="1405">
        <f>_xll.qlCalendarAdvance(Calendar,X3363,W3364,"f",FALSE)</f>
        <v>62793</v>
      </c>
      <c r="Y3364" s="1404">
        <f>_xll.qlCalendarAdvance(Calendar,X3364,NDays&amp;"D")</f>
        <v>62793</v>
      </c>
      <c r="Z3364" s="1403">
        <v>2.3131042371821467E-2</v>
      </c>
      <c r="AA3364" s="1411">
        <v>2.3048361299417008E-2</v>
      </c>
    </row>
    <row r="3365" spans="19:27" x14ac:dyDescent="0.2">
      <c r="S3365" s="399"/>
      <c r="T3365" s="1401"/>
      <c r="W3365" s="864" t="str">
        <f t="shared" si="62"/>
        <v>1w</v>
      </c>
      <c r="X3365" s="1405">
        <f>_xll.qlCalendarAdvance(Calendar,X3364,W3365,"f",FALSE)</f>
        <v>62800</v>
      </c>
      <c r="Y3365" s="1404">
        <f>_xll.qlCalendarAdvance(Calendar,X3365,NDays&amp;"D")</f>
        <v>62800</v>
      </c>
      <c r="Z3365" s="1403">
        <v>2.3133658573142337E-2</v>
      </c>
      <c r="AA3365" s="1411">
        <v>2.3051056088172484E-2</v>
      </c>
    </row>
    <row r="3366" spans="19:27" x14ac:dyDescent="0.2">
      <c r="S3366" s="399"/>
      <c r="T3366" s="1401"/>
      <c r="W3366" s="864" t="str">
        <f t="shared" si="62"/>
        <v>1w</v>
      </c>
      <c r="X3366" s="1405">
        <f>_xll.qlCalendarAdvance(Calendar,X3365,W3366,"f",FALSE)</f>
        <v>62807</v>
      </c>
      <c r="Y3366" s="1404">
        <f>_xll.qlCalendarAdvance(Calendar,X3366,NDays&amp;"D")</f>
        <v>62807</v>
      </c>
      <c r="Z3366" s="1403">
        <v>2.3136260160496209E-2</v>
      </c>
      <c r="AA3366" s="1411">
        <v>2.3053736344195164E-2</v>
      </c>
    </row>
    <row r="3367" spans="19:27" x14ac:dyDescent="0.2">
      <c r="S3367" s="399"/>
      <c r="T3367" s="1401"/>
      <c r="W3367" s="864" t="str">
        <f t="shared" si="62"/>
        <v>1w</v>
      </c>
      <c r="X3367" s="1405">
        <f>_xll.qlCalendarAdvance(Calendar,X3366,W3367,"f",FALSE)</f>
        <v>62814</v>
      </c>
      <c r="Y3367" s="1404">
        <f>_xll.qlCalendarAdvance(Calendar,X3367,NDays&amp;"D")</f>
        <v>62814</v>
      </c>
      <c r="Z3367" s="1403">
        <v>2.3138847133852804E-2</v>
      </c>
      <c r="AA3367" s="1411">
        <v>2.3056402067322956E-2</v>
      </c>
    </row>
    <row r="3368" spans="19:27" x14ac:dyDescent="0.2">
      <c r="S3368" s="399"/>
      <c r="T3368" s="1401"/>
      <c r="W3368" s="864" t="str">
        <f t="shared" si="62"/>
        <v>1w</v>
      </c>
      <c r="X3368" s="1405">
        <f>_xll.qlCalendarAdvance(Calendar,X3367,W3368,"f",FALSE)</f>
        <v>62821</v>
      </c>
      <c r="Y3368" s="1404">
        <f>_xll.qlCalendarAdvance(Calendar,X3368,NDays&amp;"D")</f>
        <v>62821</v>
      </c>
      <c r="Z3368" s="1403">
        <v>2.3141419493186294E-2</v>
      </c>
      <c r="AA3368" s="1411">
        <v>2.3059053257799E-2</v>
      </c>
    </row>
    <row r="3369" spans="19:27" x14ac:dyDescent="0.2">
      <c r="S3369" s="399"/>
      <c r="T3369" s="1401"/>
      <c r="W3369" s="864" t="str">
        <f t="shared" si="62"/>
        <v>1w</v>
      </c>
      <c r="X3369" s="1405">
        <f>_xll.qlCalendarAdvance(Calendar,X3368,W3369,"f",FALSE)</f>
        <v>62828</v>
      </c>
      <c r="Y3369" s="1404">
        <f>_xll.qlCalendarAdvance(Calendar,X3369,NDays&amp;"D")</f>
        <v>62828</v>
      </c>
      <c r="Z3369" s="1403">
        <v>2.3143977238469962E-2</v>
      </c>
      <c r="AA3369" s="1411">
        <v>2.3061689915623296E-2</v>
      </c>
    </row>
    <row r="3370" spans="19:27" x14ac:dyDescent="0.2">
      <c r="S3370" s="399"/>
      <c r="T3370" s="1401"/>
      <c r="W3370" s="864" t="str">
        <f t="shared" si="62"/>
        <v>1w</v>
      </c>
      <c r="X3370" s="1405">
        <f>_xll.qlCalendarAdvance(Calendar,X3369,W3370,"f",FALSE)</f>
        <v>62835</v>
      </c>
      <c r="Y3370" s="1404">
        <f>_xll.qlCalendarAdvance(Calendar,X3370,NDays&amp;"D")</f>
        <v>62835</v>
      </c>
      <c r="Z3370" s="1403">
        <v>2.3146520369672633E-2</v>
      </c>
      <c r="AA3370" s="1411">
        <v>2.306431204063375E-2</v>
      </c>
    </row>
    <row r="3371" spans="19:27" x14ac:dyDescent="0.2">
      <c r="S3371" s="399"/>
      <c r="T3371" s="1401"/>
      <c r="W3371" s="864" t="str">
        <f t="shared" si="62"/>
        <v>1w</v>
      </c>
      <c r="X3371" s="1405">
        <f>_xll.qlCalendarAdvance(Calendar,X3370,W3371,"f",FALSE)</f>
        <v>62842</v>
      </c>
      <c r="Y3371" s="1404">
        <f>_xll.qlCalendarAdvance(Calendar,X3371,NDays&amp;"D")</f>
        <v>62842</v>
      </c>
      <c r="Z3371" s="1403">
        <v>2.3149048886767588E-2</v>
      </c>
      <c r="AA3371" s="1411">
        <v>2.3066919632911409E-2</v>
      </c>
    </row>
    <row r="3372" spans="19:27" x14ac:dyDescent="0.2">
      <c r="S3372" s="399"/>
      <c r="T3372" s="1401"/>
      <c r="W3372" s="864" t="str">
        <f t="shared" si="62"/>
        <v>1w</v>
      </c>
      <c r="X3372" s="1405">
        <f>_xll.qlCalendarAdvance(Calendar,X3371,W3372,"f",FALSE)</f>
        <v>62849</v>
      </c>
      <c r="Y3372" s="1404">
        <f>_xll.qlCalendarAdvance(Calendar,X3372,NDays&amp;"D")</f>
        <v>62849</v>
      </c>
      <c r="Z3372" s="1403">
        <v>2.3151562789729897E-2</v>
      </c>
      <c r="AA3372" s="1411">
        <v>2.306951269253732E-2</v>
      </c>
    </row>
    <row r="3373" spans="19:27" x14ac:dyDescent="0.2">
      <c r="S3373" s="399"/>
      <c r="T3373" s="1401"/>
      <c r="W3373" s="864" t="str">
        <f t="shared" si="62"/>
        <v>1w</v>
      </c>
      <c r="X3373" s="1405">
        <f>_xll.qlCalendarAdvance(Calendar,X3372,W3373,"f",FALSE)</f>
        <v>62856</v>
      </c>
      <c r="Y3373" s="1404">
        <f>_xll.qlCalendarAdvance(Calendar,X3373,NDays&amp;"D")</f>
        <v>62856</v>
      </c>
      <c r="Z3373" s="1403">
        <v>2.3154062078527486E-2</v>
      </c>
      <c r="AA3373" s="1411">
        <v>2.3072091219268342E-2</v>
      </c>
    </row>
    <row r="3374" spans="19:27" x14ac:dyDescent="0.2">
      <c r="S3374" s="399"/>
      <c r="T3374" s="1401"/>
      <c r="W3374" s="864" t="str">
        <f t="shared" si="62"/>
        <v>1w</v>
      </c>
      <c r="X3374" s="1405">
        <f>_xll.qlCalendarAdvance(Calendar,X3373,W3374,"f",FALSE)</f>
        <v>62863</v>
      </c>
      <c r="Y3374" s="1404">
        <f>_xll.qlCalendarAdvance(Calendar,X3374,NDays&amp;"D")</f>
        <v>62863</v>
      </c>
      <c r="Z3374" s="1403">
        <v>2.3155638890921811E-2</v>
      </c>
      <c r="AA3374" s="1411">
        <v>2.3074655213347617E-2</v>
      </c>
    </row>
    <row r="3375" spans="19:27" x14ac:dyDescent="0.2">
      <c r="S3375" s="399"/>
      <c r="T3375" s="1401"/>
      <c r="W3375" s="864" t="str">
        <f t="shared" si="62"/>
        <v>1w</v>
      </c>
      <c r="X3375" s="1405">
        <f>_xll.qlCalendarAdvance(Calendar,X3374,W3375,"f",FALSE)</f>
        <v>62870</v>
      </c>
      <c r="Y3375" s="1404">
        <f>_xll.qlCalendarAdvance(Calendar,X3375,NDays&amp;"D")</f>
        <v>62870</v>
      </c>
      <c r="Z3375" s="1403">
        <v>2.315810983886657E-2</v>
      </c>
      <c r="AA3375" s="1411">
        <v>2.307720467461305E-2</v>
      </c>
    </row>
    <row r="3376" spans="19:27" x14ac:dyDescent="0.2">
      <c r="S3376" s="399"/>
      <c r="T3376" s="1401"/>
      <c r="W3376" s="864" t="str">
        <f t="shared" si="62"/>
        <v>1w</v>
      </c>
      <c r="X3376" s="1405">
        <f>_xll.qlCalendarAdvance(Calendar,X3375,W3376,"f",FALSE)</f>
        <v>62877</v>
      </c>
      <c r="Y3376" s="1404">
        <f>_xll.qlCalendarAdvance(Calendar,X3376,NDays&amp;"D")</f>
        <v>62877</v>
      </c>
      <c r="Z3376" s="1403">
        <v>2.316056617347621E-2</v>
      </c>
      <c r="AA3376" s="1411">
        <v>2.3079739603145688E-2</v>
      </c>
    </row>
    <row r="3377" spans="19:27" x14ac:dyDescent="0.2">
      <c r="S3377" s="399"/>
      <c r="T3377" s="1401"/>
      <c r="W3377" s="864" t="str">
        <f t="shared" si="62"/>
        <v>1w</v>
      </c>
      <c r="X3377" s="1405">
        <f>_xll.qlCalendarAdvance(Calendar,X3376,W3377,"f",FALSE)</f>
        <v>62884</v>
      </c>
      <c r="Y3377" s="1404">
        <f>_xll.qlCalendarAdvance(Calendar,X3377,NDays&amp;"D")</f>
        <v>62884</v>
      </c>
      <c r="Z3377" s="1403">
        <v>2.316481824165444E-2</v>
      </c>
      <c r="AA3377" s="1411">
        <v>2.3082259998945531E-2</v>
      </c>
    </row>
    <row r="3378" spans="19:27" x14ac:dyDescent="0.2">
      <c r="S3378" s="399"/>
      <c r="T3378" s="1401"/>
      <c r="W3378" s="864" t="str">
        <f t="shared" si="62"/>
        <v>1w</v>
      </c>
      <c r="X3378" s="1405">
        <f>_xll.qlCalendarAdvance(Calendar,X3377,W3378,"f",FALSE)</f>
        <v>62891</v>
      </c>
      <c r="Y3378" s="1404">
        <f>_xll.qlCalendarAdvance(Calendar,X3378,NDays&amp;"D")</f>
        <v>62891</v>
      </c>
      <c r="Z3378" s="1403">
        <v>2.3167243568838456E-2</v>
      </c>
      <c r="AA3378" s="1411">
        <v>2.3084765862093626E-2</v>
      </c>
    </row>
    <row r="3379" spans="19:27" x14ac:dyDescent="0.2">
      <c r="S3379" s="399"/>
      <c r="T3379" s="1401"/>
      <c r="W3379" s="864" t="str">
        <f t="shared" si="62"/>
        <v>1w</v>
      </c>
      <c r="X3379" s="1405">
        <f>_xll.qlCalendarAdvance(Calendar,X3378,W3379,"f",FALSE)</f>
        <v>62898</v>
      </c>
      <c r="Y3379" s="1404">
        <f>_xll.qlCalendarAdvance(Calendar,X3379,NDays&amp;"D")</f>
        <v>62898</v>
      </c>
      <c r="Z3379" s="1403">
        <v>2.3169654280788082E-2</v>
      </c>
      <c r="AA3379" s="1411">
        <v>2.3087257192346833E-2</v>
      </c>
    </row>
    <row r="3380" spans="19:27" x14ac:dyDescent="0.2">
      <c r="S3380" s="399"/>
      <c r="T3380" s="1401"/>
      <c r="W3380" s="864" t="str">
        <f t="shared" si="62"/>
        <v>1w</v>
      </c>
      <c r="X3380" s="1405">
        <f>_xll.qlCalendarAdvance(Calendar,X3379,W3380,"f",FALSE)</f>
        <v>62905</v>
      </c>
      <c r="Y3380" s="1404">
        <f>_xll.qlCalendarAdvance(Calendar,X3380,NDays&amp;"D")</f>
        <v>62905</v>
      </c>
      <c r="Z3380" s="1403">
        <v>2.3172050377478659E-2</v>
      </c>
      <c r="AA3380" s="1411">
        <v>2.3089733990029337E-2</v>
      </c>
    </row>
    <row r="3381" spans="19:27" x14ac:dyDescent="0.2">
      <c r="S3381" s="399"/>
      <c r="T3381" s="1401"/>
      <c r="W3381" s="864" t="str">
        <f t="shared" si="62"/>
        <v>1w</v>
      </c>
      <c r="X3381" s="1405">
        <f>_xll.qlCalendarAdvance(Calendar,X3380,W3381,"f",FALSE)</f>
        <v>62912</v>
      </c>
      <c r="Y3381" s="1404">
        <f>_xll.qlCalendarAdvance(Calendar,X3381,NDays&amp;"D")</f>
        <v>62912</v>
      </c>
      <c r="Z3381" s="1403">
        <v>2.3174431858883758E-2</v>
      </c>
      <c r="AA3381" s="1411">
        <v>2.3092196254898001E-2</v>
      </c>
    </row>
    <row r="3382" spans="19:27" x14ac:dyDescent="0.2">
      <c r="S3382" s="399"/>
      <c r="T3382" s="1401"/>
      <c r="W3382" s="864" t="str">
        <f t="shared" si="62"/>
        <v>1w</v>
      </c>
      <c r="X3382" s="1405">
        <f>_xll.qlCalendarAdvance(Calendar,X3381,W3382,"f",FALSE)</f>
        <v>62919</v>
      </c>
      <c r="Y3382" s="1404">
        <f>_xll.qlCalendarAdvance(Calendar,X3382,NDays&amp;"D")</f>
        <v>62919</v>
      </c>
      <c r="Z3382" s="1403">
        <v>2.3175898036000037E-2</v>
      </c>
      <c r="AA3382" s="1411">
        <v>2.3094643986952823E-2</v>
      </c>
    </row>
    <row r="3383" spans="19:27" x14ac:dyDescent="0.2">
      <c r="S3383" s="399"/>
      <c r="T3383" s="1401"/>
      <c r="W3383" s="864" t="str">
        <f t="shared" si="62"/>
        <v>1w</v>
      </c>
      <c r="X3383" s="1405">
        <f>_xll.qlCalendarAdvance(Calendar,X3382,W3383,"f",FALSE)</f>
        <v>62926</v>
      </c>
      <c r="Y3383" s="1404">
        <f>_xll.qlCalendarAdvance(Calendar,X3383,NDays&amp;"D")</f>
        <v>62926</v>
      </c>
      <c r="Z3383" s="1403">
        <v>2.3178251181711254E-2</v>
      </c>
      <c r="AA3383" s="1411">
        <v>2.309707718627485E-2</v>
      </c>
    </row>
    <row r="3384" spans="19:27" x14ac:dyDescent="0.2">
      <c r="S3384" s="399"/>
      <c r="T3384" s="1401"/>
      <c r="W3384" s="864" t="str">
        <f t="shared" si="62"/>
        <v>1w</v>
      </c>
      <c r="X3384" s="1405">
        <f>_xll.qlCalendarAdvance(Calendar,X3383,W3384,"f",FALSE)</f>
        <v>62933</v>
      </c>
      <c r="Y3384" s="1404">
        <f>_xll.qlCalendarAdvance(Calendar,X3384,NDays&amp;"D")</f>
        <v>62933</v>
      </c>
      <c r="Z3384" s="1403">
        <v>2.3180589712970979E-2</v>
      </c>
      <c r="AA3384" s="1411">
        <v>2.3099495852945129E-2</v>
      </c>
    </row>
    <row r="3385" spans="19:27" x14ac:dyDescent="0.2">
      <c r="S3385" s="399"/>
      <c r="T3385" s="1401"/>
      <c r="W3385" s="864" t="str">
        <f t="shared" si="62"/>
        <v>1w</v>
      </c>
      <c r="X3385" s="1405">
        <f>_xll.qlCalendarAdvance(Calendar,X3384,W3385,"f",FALSE)</f>
        <v>62940</v>
      </c>
      <c r="Y3385" s="1404">
        <f>_xll.qlCalendarAdvance(Calendar,X3385,NDays&amp;"D")</f>
        <v>62940</v>
      </c>
      <c r="Z3385" s="1403">
        <v>2.3182913629752493E-2</v>
      </c>
      <c r="AA3385" s="1411">
        <v>2.3101899986801566E-2</v>
      </c>
    </row>
    <row r="3386" spans="19:27" x14ac:dyDescent="0.2">
      <c r="S3386" s="399"/>
      <c r="T3386" s="1401"/>
      <c r="W3386" s="864" t="str">
        <f t="shared" si="62"/>
        <v>1w</v>
      </c>
      <c r="X3386" s="1405">
        <f>_xll.qlCalendarAdvance(Calendar,X3385,W3386,"f",FALSE)</f>
        <v>62947</v>
      </c>
      <c r="Y3386" s="1404">
        <f>_xll.qlCalendarAdvance(Calendar,X3386,NDays&amp;"D")</f>
        <v>62947</v>
      </c>
      <c r="Z3386" s="1403">
        <v>2.3186120035698546E-2</v>
      </c>
      <c r="AA3386" s="1411">
        <v>2.3104289587925209E-2</v>
      </c>
    </row>
    <row r="3387" spans="19:27" x14ac:dyDescent="0.2">
      <c r="S3387" s="399"/>
      <c r="T3387" s="1401"/>
      <c r="W3387" s="864" t="str">
        <f t="shared" si="62"/>
        <v>1w</v>
      </c>
      <c r="X3387" s="1405">
        <f>_xll.qlCalendarAdvance(Calendar,X3386,W3387,"f",FALSE)</f>
        <v>62954</v>
      </c>
      <c r="Y3387" s="1404">
        <f>_xll.qlCalendarAdvance(Calendar,X3387,NDays&amp;"D")</f>
        <v>62954</v>
      </c>
      <c r="Z3387" s="1403">
        <v>2.3188413824841062E-2</v>
      </c>
      <c r="AA3387" s="1411">
        <v>2.3106664656478149E-2</v>
      </c>
    </row>
    <row r="3388" spans="19:27" x14ac:dyDescent="0.2">
      <c r="S3388" s="399"/>
      <c r="T3388" s="1401"/>
      <c r="W3388" s="864" t="str">
        <f t="shared" si="62"/>
        <v>1w</v>
      </c>
      <c r="X3388" s="1405">
        <f>_xll.qlCalendarAdvance(Calendar,X3387,W3388,"f",FALSE)</f>
        <v>62961</v>
      </c>
      <c r="Y3388" s="1404">
        <f>_xll.qlCalendarAdvance(Calendar,X3388,NDays&amp;"D")</f>
        <v>62961</v>
      </c>
      <c r="Z3388" s="1403">
        <v>2.3190692998518385E-2</v>
      </c>
      <c r="AA3388" s="1411">
        <v>2.3109025191974109E-2</v>
      </c>
    </row>
    <row r="3389" spans="19:27" x14ac:dyDescent="0.2">
      <c r="S3389" s="399"/>
      <c r="T3389" s="1401"/>
      <c r="W3389" s="864" t="str">
        <f t="shared" si="62"/>
        <v>1w</v>
      </c>
      <c r="X3389" s="1405">
        <f>_xll.qlCalendarAdvance(Calendar,X3388,W3389,"f",FALSE)</f>
        <v>62968</v>
      </c>
      <c r="Y3389" s="1404">
        <f>_xll.qlCalendarAdvance(Calendar,X3389,NDays&amp;"D")</f>
        <v>62968</v>
      </c>
      <c r="Z3389" s="1403">
        <v>2.3192957556703211E-2</v>
      </c>
      <c r="AA3389" s="1411">
        <v>2.311137119481832E-2</v>
      </c>
    </row>
    <row r="3390" spans="19:27" x14ac:dyDescent="0.2">
      <c r="S3390" s="399"/>
      <c r="T3390" s="1401"/>
      <c r="W3390" s="864" t="str">
        <f t="shared" si="62"/>
        <v>1w</v>
      </c>
      <c r="X3390" s="1405">
        <f>_xll.qlCalendarAdvance(Calendar,X3389,W3390,"f",FALSE)</f>
        <v>62975</v>
      </c>
      <c r="Y3390" s="1404">
        <f>_xll.qlCalendarAdvance(Calendar,X3390,NDays&amp;"D")</f>
        <v>62975</v>
      </c>
      <c r="Z3390" s="1403">
        <v>2.3195207499372632E-2</v>
      </c>
      <c r="AA3390" s="1411">
        <v>2.3113702664929736E-2</v>
      </c>
    </row>
    <row r="3391" spans="19:27" x14ac:dyDescent="0.2">
      <c r="S3391" s="399"/>
      <c r="T3391" s="1401"/>
      <c r="W3391" s="864" t="str">
        <f t="shared" si="62"/>
        <v>1w</v>
      </c>
      <c r="X3391" s="1405">
        <f>_xll.qlCalendarAdvance(Calendar,X3390,W3391,"f",FALSE)</f>
        <v>62982</v>
      </c>
      <c r="Y3391" s="1404">
        <f>_xll.qlCalendarAdvance(Calendar,X3391,NDays&amp;"D")</f>
        <v>62982</v>
      </c>
      <c r="Z3391" s="1403">
        <v>2.319744282650198E-2</v>
      </c>
      <c r="AA3391" s="1411">
        <v>2.3116019602389404E-2</v>
      </c>
    </row>
    <row r="3392" spans="19:27" x14ac:dyDescent="0.2">
      <c r="S3392" s="399"/>
      <c r="T3392" s="1401"/>
      <c r="W3392" s="864" t="str">
        <f t="shared" si="62"/>
        <v>1w</v>
      </c>
      <c r="X3392" s="1405">
        <f>_xll.qlCalendarAdvance(Calendar,X3391,W3392,"f",FALSE)</f>
        <v>62989</v>
      </c>
      <c r="Y3392" s="1404">
        <f>_xll.qlCalendarAdvance(Calendar,X3392,NDays&amp;"D")</f>
        <v>62989</v>
      </c>
      <c r="Z3392" s="1403">
        <v>2.3199663538064835E-2</v>
      </c>
      <c r="AA3392" s="1411">
        <v>2.3118322006954184E-2</v>
      </c>
    </row>
    <row r="3393" spans="19:27" x14ac:dyDescent="0.2">
      <c r="S3393" s="399"/>
      <c r="T3393" s="1401"/>
      <c r="W3393" s="864" t="str">
        <f t="shared" si="62"/>
        <v>1w</v>
      </c>
      <c r="X3393" s="1405">
        <f>_xll.qlCalendarAdvance(Calendar,X3392,W3393,"f",FALSE)</f>
        <v>62996</v>
      </c>
      <c r="Y3393" s="1404">
        <f>_xll.qlCalendarAdvance(Calendar,X3393,NDays&amp;"D")</f>
        <v>62996</v>
      </c>
      <c r="Z3393" s="1403">
        <v>2.3201869634038284E-2</v>
      </c>
      <c r="AA3393" s="1411">
        <v>2.3120609878867215E-2</v>
      </c>
    </row>
    <row r="3394" spans="19:27" x14ac:dyDescent="0.2">
      <c r="S3394" s="399"/>
      <c r="T3394" s="1401"/>
      <c r="W3394" s="864" t="str">
        <f t="shared" si="62"/>
        <v>1w</v>
      </c>
      <c r="X3394" s="1405">
        <f>_xll.qlCalendarAdvance(Calendar,X3393,W3394,"f",FALSE)</f>
        <v>63003</v>
      </c>
      <c r="Y3394" s="1404">
        <f>_xll.qlCalendarAdvance(Calendar,X3394,NDays&amp;"D")</f>
        <v>63003</v>
      </c>
      <c r="Z3394" s="1403">
        <v>2.3204061114398541E-2</v>
      </c>
      <c r="AA3394" s="1411">
        <v>2.3122883218128498E-2</v>
      </c>
    </row>
    <row r="3395" spans="19:27" x14ac:dyDescent="0.2">
      <c r="S3395" s="399"/>
      <c r="T3395" s="1401"/>
      <c r="W3395" s="864" t="str">
        <f t="shared" si="62"/>
        <v>1w</v>
      </c>
      <c r="X3395" s="1405">
        <f>_xll.qlCalendarAdvance(Calendar,X3394,W3395,"f",FALSE)</f>
        <v>63010</v>
      </c>
      <c r="Y3395" s="1404">
        <f>_xll.qlCalendarAdvance(Calendar,X3395,NDays&amp;"D")</f>
        <v>63010</v>
      </c>
      <c r="Z3395" s="1403">
        <v>2.3206237979119186E-2</v>
      </c>
      <c r="AA3395" s="1411">
        <v>2.3125142024494894E-2</v>
      </c>
    </row>
    <row r="3396" spans="19:27" x14ac:dyDescent="0.2">
      <c r="S3396" s="399"/>
      <c r="T3396" s="1401"/>
      <c r="W3396" s="864" t="str">
        <f t="shared" si="62"/>
        <v>1w</v>
      </c>
      <c r="X3396" s="1405">
        <f>_xll.qlCalendarAdvance(Calendar,X3395,W3396,"f",FALSE)</f>
        <v>63017</v>
      </c>
      <c r="Y3396" s="1404">
        <f>_xll.qlCalendarAdvance(Calendar,X3396,NDays&amp;"D")</f>
        <v>63017</v>
      </c>
      <c r="Z3396" s="1403">
        <v>2.3208400228180832E-2</v>
      </c>
      <c r="AA3396" s="1411">
        <v>2.312738629820954E-2</v>
      </c>
    </row>
    <row r="3397" spans="19:27" x14ac:dyDescent="0.2">
      <c r="S3397" s="399"/>
      <c r="T3397" s="1401"/>
      <c r="W3397" s="864" t="str">
        <f t="shared" si="62"/>
        <v>1w</v>
      </c>
      <c r="X3397" s="1405">
        <f>_xll.qlCalendarAdvance(Calendar,X3396,W3397,"f",FALSE)</f>
        <v>63024</v>
      </c>
      <c r="Y3397" s="1404">
        <f>_xll.qlCalendarAdvance(Calendar,X3397,NDays&amp;"D")</f>
        <v>63024</v>
      </c>
      <c r="Z3397" s="1403">
        <v>2.3210547861554413E-2</v>
      </c>
      <c r="AA3397" s="1411">
        <v>2.3129616039110346E-2</v>
      </c>
    </row>
    <row r="3398" spans="19:27" x14ac:dyDescent="0.2">
      <c r="S3398" s="399"/>
      <c r="T3398" s="1401"/>
      <c r="W3398" s="864" t="str">
        <f t="shared" si="62"/>
        <v>1w</v>
      </c>
      <c r="X3398" s="1405">
        <f>_xll.qlCalendarAdvance(Calendar,X3397,W3398,"f",FALSE)</f>
        <v>63031</v>
      </c>
      <c r="Y3398" s="1404">
        <f>_xll.qlCalendarAdvance(Calendar,X3398,NDays&amp;"D")</f>
        <v>63031</v>
      </c>
      <c r="Z3398" s="1403">
        <v>2.3212680879218781E-2</v>
      </c>
      <c r="AA3398" s="1411">
        <v>2.3131831247278356E-2</v>
      </c>
    </row>
    <row r="3399" spans="19:27" x14ac:dyDescent="0.2">
      <c r="S3399" s="399"/>
      <c r="T3399" s="1401"/>
      <c r="W3399" s="864" t="str">
        <f t="shared" si="62"/>
        <v>1w</v>
      </c>
      <c r="X3399" s="1405">
        <f>_xll.qlCalendarAdvance(Calendar,X3398,W3399,"f",FALSE)</f>
        <v>63038</v>
      </c>
      <c r="Y3399" s="1404">
        <f>_xll.qlCalendarAdvance(Calendar,X3399,NDays&amp;"D")</f>
        <v>63038</v>
      </c>
      <c r="Z3399" s="1403">
        <v>2.3214799281151915E-2</v>
      </c>
      <c r="AA3399" s="1411">
        <v>2.3134031922632525E-2</v>
      </c>
    </row>
    <row r="3400" spans="19:27" x14ac:dyDescent="0.2">
      <c r="S3400" s="399"/>
      <c r="T3400" s="1401"/>
      <c r="W3400" s="864" t="str">
        <f t="shared" si="62"/>
        <v>1w</v>
      </c>
      <c r="X3400" s="1405">
        <f>_xll.qlCalendarAdvance(Calendar,X3399,W3400,"f",FALSE)</f>
        <v>63045</v>
      </c>
      <c r="Y3400" s="1404">
        <f>_xll.qlCalendarAdvance(Calendar,X3400,NDays&amp;"D")</f>
        <v>63045</v>
      </c>
      <c r="Z3400" s="1403">
        <v>2.3216903067328269E-2</v>
      </c>
      <c r="AA3400" s="1411">
        <v>2.3136218065172853E-2</v>
      </c>
    </row>
    <row r="3401" spans="19:27" x14ac:dyDescent="0.2">
      <c r="S3401" s="399"/>
      <c r="T3401" s="1401"/>
      <c r="W3401" s="864" t="str">
        <f t="shared" si="62"/>
        <v>1w</v>
      </c>
      <c r="X3401" s="1405">
        <f>_xll.qlCalendarAdvance(Calendar,X3400,W3401,"f",FALSE)</f>
        <v>63052</v>
      </c>
      <c r="Y3401" s="1404">
        <f>_xll.qlCalendarAdvance(Calendar,X3401,NDays&amp;"D")</f>
        <v>63052</v>
      </c>
      <c r="Z3401" s="1403">
        <v>2.3218992237724934E-2</v>
      </c>
      <c r="AA3401" s="1411">
        <v>2.3138389675223525E-2</v>
      </c>
    </row>
    <row r="3402" spans="19:27" x14ac:dyDescent="0.2">
      <c r="S3402" s="399"/>
      <c r="T3402" s="1401"/>
      <c r="W3402" s="864" t="str">
        <f t="shared" si="62"/>
        <v>1w</v>
      </c>
      <c r="X3402" s="1405">
        <f>_xll.qlCalendarAdvance(Calendar,X3401,W3402,"f",FALSE)</f>
        <v>63059</v>
      </c>
      <c r="Y3402" s="1404">
        <f>_xll.qlCalendarAdvance(Calendar,X3402,NDays&amp;"D")</f>
        <v>63059</v>
      </c>
      <c r="Z3402" s="1403">
        <v>2.3221066792320774E-2</v>
      </c>
      <c r="AA3402" s="1411">
        <v>2.314054675237931E-2</v>
      </c>
    </row>
    <row r="3403" spans="19:27" x14ac:dyDescent="0.2">
      <c r="S3403" s="399"/>
      <c r="T3403" s="1401"/>
      <c r="W3403" s="864" t="str">
        <f t="shared" si="62"/>
        <v>1w</v>
      </c>
      <c r="X3403" s="1405">
        <f>_xll.qlCalendarAdvance(Calendar,X3402,W3403,"f",FALSE)</f>
        <v>63066</v>
      </c>
      <c r="Y3403" s="1404">
        <f>_xll.qlCalendarAdvance(Calendar,X3403,NDays&amp;"D")</f>
        <v>63066</v>
      </c>
      <c r="Z3403" s="1403">
        <v>2.3223126731092E-2</v>
      </c>
      <c r="AA3403" s="1411">
        <v>2.3142689296883345E-2</v>
      </c>
    </row>
    <row r="3404" spans="19:27" x14ac:dyDescent="0.2">
      <c r="S3404" s="399"/>
      <c r="T3404" s="1401"/>
      <c r="W3404" s="864" t="str">
        <f t="shared" si="62"/>
        <v>1w</v>
      </c>
      <c r="X3404" s="1405">
        <f>_xll.qlCalendarAdvance(Calendar,X3403,W3404,"f",FALSE)</f>
        <v>63073</v>
      </c>
      <c r="Y3404" s="1404">
        <f>_xll.qlCalendarAdvance(Calendar,X3404,NDays&amp;"D")</f>
        <v>63073</v>
      </c>
      <c r="Z3404" s="1403">
        <v>2.3224291265252238E-2</v>
      </c>
      <c r="AA3404" s="1411">
        <v>2.3144817308492494E-2</v>
      </c>
    </row>
    <row r="3405" spans="19:27" x14ac:dyDescent="0.2">
      <c r="S3405" s="399"/>
      <c r="T3405" s="1401"/>
      <c r="W3405" s="864" t="str">
        <f t="shared" si="62"/>
        <v>1w</v>
      </c>
      <c r="X3405" s="1405">
        <f>_xll.qlCalendarAdvance(Calendar,X3404,W3405,"f",FALSE)</f>
        <v>63080</v>
      </c>
      <c r="Y3405" s="1404">
        <f>_xll.qlCalendarAdvance(Calendar,X3405,NDays&amp;"D")</f>
        <v>63080</v>
      </c>
      <c r="Z3405" s="1403">
        <v>2.3226322887392112E-2</v>
      </c>
      <c r="AA3405" s="1411">
        <v>2.3146930787449893E-2</v>
      </c>
    </row>
    <row r="3406" spans="19:27" x14ac:dyDescent="0.2">
      <c r="S3406" s="399"/>
      <c r="T3406" s="1401"/>
      <c r="W3406" s="864" t="str">
        <f t="shared" si="62"/>
        <v>1w</v>
      </c>
      <c r="X3406" s="1405">
        <f>_xll.qlCalendarAdvance(Calendar,X3405,W3406,"f",FALSE)</f>
        <v>63087</v>
      </c>
      <c r="Y3406" s="1404">
        <f>_xll.qlCalendarAdvance(Calendar,X3406,NDays&amp;"D")</f>
        <v>63087</v>
      </c>
      <c r="Z3406" s="1403">
        <v>2.3228339894557699E-2</v>
      </c>
      <c r="AA3406" s="1411">
        <v>2.3149029733593451E-2</v>
      </c>
    </row>
    <row r="3407" spans="19:27" x14ac:dyDescent="0.2">
      <c r="S3407" s="399"/>
      <c r="T3407" s="1401"/>
      <c r="W3407" s="864" t="str">
        <f t="shared" si="62"/>
        <v>1w</v>
      </c>
      <c r="X3407" s="1405">
        <f>_xll.qlCalendarAdvance(Calendar,X3406,W3407,"f",FALSE)</f>
        <v>63094</v>
      </c>
      <c r="Y3407" s="1404">
        <f>_xll.qlCalendarAdvance(Calendar,X3407,NDays&amp;"D")</f>
        <v>63094</v>
      </c>
      <c r="Z3407" s="1403">
        <v>2.3231220327471803E-2</v>
      </c>
      <c r="AA3407" s="1411">
        <v>2.3151114146923168E-2</v>
      </c>
    </row>
    <row r="3408" spans="19:27" x14ac:dyDescent="0.2">
      <c r="S3408" s="399"/>
      <c r="T3408" s="1401"/>
      <c r="W3408" s="864" t="str">
        <f t="shared" si="62"/>
        <v>1w</v>
      </c>
      <c r="X3408" s="1405">
        <f>_xll.qlCalendarAdvance(Calendar,X3407,W3408,"f",FALSE)</f>
        <v>63101</v>
      </c>
      <c r="Y3408" s="1404">
        <f>_xll.qlCalendarAdvance(Calendar,X3408,NDays&amp;"D")</f>
        <v>63101</v>
      </c>
      <c r="Z3408" s="1403">
        <v>2.3233207186781683E-2</v>
      </c>
      <c r="AA3408" s="1411">
        <v>2.3153184027520091E-2</v>
      </c>
    </row>
    <row r="3409" spans="19:27" x14ac:dyDescent="0.2">
      <c r="S3409" s="399"/>
      <c r="T3409" s="1401"/>
      <c r="W3409" s="864" t="str">
        <f t="shared" si="62"/>
        <v>1w</v>
      </c>
      <c r="X3409" s="1405">
        <f>_xll.qlCalendarAdvance(Calendar,X3408,W3409,"f",FALSE)</f>
        <v>63108</v>
      </c>
      <c r="Y3409" s="1404">
        <f>_xll.qlCalendarAdvance(Calendar,X3409,NDays&amp;"D")</f>
        <v>63108</v>
      </c>
      <c r="Z3409" s="1403">
        <v>2.3235179430133045E-2</v>
      </c>
      <c r="AA3409" s="1411">
        <v>2.315523937554631E-2</v>
      </c>
    </row>
    <row r="3410" spans="19:27" x14ac:dyDescent="0.2">
      <c r="S3410" s="399"/>
      <c r="T3410" s="1401"/>
      <c r="W3410" s="864" t="str">
        <f t="shared" si="62"/>
        <v>1w</v>
      </c>
      <c r="X3410" s="1405">
        <f>_xll.qlCalendarAdvance(Calendar,X3409,W3410,"f",FALSE)</f>
        <v>63115</v>
      </c>
      <c r="Y3410" s="1404">
        <f>_xll.qlCalendarAdvance(Calendar,X3410,NDays&amp;"D")</f>
        <v>63115</v>
      </c>
      <c r="Z3410" s="1403">
        <v>2.3237137057506511E-2</v>
      </c>
      <c r="AA3410" s="1411">
        <v>2.3157280190758689E-2</v>
      </c>
    </row>
    <row r="3411" spans="19:27" x14ac:dyDescent="0.2">
      <c r="S3411" s="399"/>
      <c r="T3411" s="1401"/>
      <c r="W3411" s="864" t="str">
        <f t="shared" si="62"/>
        <v>1w</v>
      </c>
      <c r="X3411" s="1405">
        <f>_xll.qlCalendarAdvance(Calendar,X3410,W3411,"f",FALSE)</f>
        <v>63122</v>
      </c>
      <c r="Y3411" s="1404">
        <f>_xll.qlCalendarAdvance(Calendar,X3411,NDays&amp;"D")</f>
        <v>63122</v>
      </c>
      <c r="Z3411" s="1403">
        <v>2.3239080068876535E-2</v>
      </c>
      <c r="AA3411" s="1411">
        <v>2.315930647307618E-2</v>
      </c>
    </row>
    <row r="3412" spans="19:27" x14ac:dyDescent="0.2">
      <c r="S3412" s="399"/>
      <c r="T3412" s="1401"/>
      <c r="W3412" s="864" t="str">
        <f t="shared" si="62"/>
        <v>1w</v>
      </c>
      <c r="X3412" s="1405">
        <f>_xll.qlCalendarAdvance(Calendar,X3411,W3412,"f",FALSE)</f>
        <v>63129</v>
      </c>
      <c r="Y3412" s="1404">
        <f>_xll.qlCalendarAdvance(Calendar,X3412,NDays&amp;"D")</f>
        <v>63129</v>
      </c>
      <c r="Z3412" s="1403">
        <v>2.3241008464222852E-2</v>
      </c>
      <c r="AA3412" s="1411">
        <v>2.3161318222822969E-2</v>
      </c>
    </row>
    <row r="3413" spans="19:27" x14ac:dyDescent="0.2">
      <c r="S3413" s="399"/>
      <c r="T3413" s="1401"/>
      <c r="W3413" s="864" t="str">
        <f t="shared" si="62"/>
        <v>1w</v>
      </c>
      <c r="X3413" s="1405">
        <f>_xll.qlCalendarAdvance(Calendar,X3412,W3413,"f",FALSE)</f>
        <v>63136</v>
      </c>
      <c r="Y3413" s="1404">
        <f>_xll.qlCalendarAdvance(Calendar,X3413,NDays&amp;"D")</f>
        <v>63136</v>
      </c>
      <c r="Z3413" s="1403">
        <v>2.3242922243525203E-2</v>
      </c>
      <c r="AA3413" s="1411">
        <v>2.3163315439755916E-2</v>
      </c>
    </row>
    <row r="3414" spans="19:27" x14ac:dyDescent="0.2">
      <c r="S3414" s="399"/>
      <c r="T3414" s="1401"/>
      <c r="W3414" s="864" t="str">
        <f t="shared" si="62"/>
        <v>1w</v>
      </c>
      <c r="X3414" s="1405">
        <f>_xll.qlCalendarAdvance(Calendar,X3413,W3414,"f",FALSE)</f>
        <v>63143</v>
      </c>
      <c r="Y3414" s="1404">
        <f>_xll.qlCalendarAdvance(Calendar,X3414,NDays&amp;"D")</f>
        <v>63143</v>
      </c>
      <c r="Z3414" s="1403">
        <v>2.3244821406764204E-2</v>
      </c>
      <c r="AA3414" s="1411">
        <v>2.3165298123875022E-2</v>
      </c>
    </row>
    <row r="3415" spans="19:27" x14ac:dyDescent="0.2">
      <c r="S3415" s="399"/>
      <c r="T3415" s="1401"/>
      <c r="W3415" s="864" t="str">
        <f t="shared" si="62"/>
        <v>1w</v>
      </c>
      <c r="X3415" s="1405">
        <f>_xll.qlCalendarAdvance(Calendar,X3414,W3415,"f",FALSE)</f>
        <v>63150</v>
      </c>
      <c r="Y3415" s="1404">
        <f>_xll.qlCalendarAdvance(Calendar,X3415,NDays&amp;"D")</f>
        <v>63150</v>
      </c>
      <c r="Z3415" s="1403">
        <v>2.3246705953916074E-2</v>
      </c>
      <c r="AA3415" s="1411">
        <v>2.3167266275261333E-2</v>
      </c>
    </row>
    <row r="3416" spans="19:27" x14ac:dyDescent="0.2">
      <c r="S3416" s="399"/>
      <c r="T3416" s="1401"/>
      <c r="W3416" s="864" t="str">
        <f t="shared" si="62"/>
        <v>1w</v>
      </c>
      <c r="X3416" s="1405">
        <f>_xll.qlCalendarAdvance(Calendar,X3415,W3416,"f",FALSE)</f>
        <v>63157</v>
      </c>
      <c r="Y3416" s="1404">
        <f>_xll.qlCalendarAdvance(Calendar,X3416,NDays&amp;"D")</f>
        <v>63157</v>
      </c>
      <c r="Z3416" s="1403">
        <v>2.3247706137870167E-2</v>
      </c>
      <c r="AA3416" s="1411">
        <v>2.316921989391485E-2</v>
      </c>
    </row>
    <row r="3417" spans="19:27" x14ac:dyDescent="0.2">
      <c r="S3417" s="399"/>
      <c r="T3417" s="1401"/>
      <c r="W3417" s="864" t="str">
        <f t="shared" si="62"/>
        <v>1w</v>
      </c>
      <c r="X3417" s="1405">
        <f>_xll.qlCalendarAdvance(Calendar,X3416,W3417,"f",FALSE)</f>
        <v>63164</v>
      </c>
      <c r="Y3417" s="1404">
        <f>_xll.qlCalendarAdvance(Calendar,X3417,NDays&amp;"D")</f>
        <v>63164</v>
      </c>
      <c r="Z3417" s="1403">
        <v>2.3248693506299805E-2</v>
      </c>
      <c r="AA3417" s="1411">
        <v>2.3171158979754525E-2</v>
      </c>
    </row>
    <row r="3418" spans="19:27" x14ac:dyDescent="0.2">
      <c r="S3418" s="399"/>
      <c r="T3418" s="1401"/>
      <c r="W3418" s="864" t="str">
        <f t="shared" ref="W3418:W3481" si="63">W3417</f>
        <v>1w</v>
      </c>
      <c r="X3418" s="1405">
        <f>_xll.qlCalendarAdvance(Calendar,X3417,W3418,"f",FALSE)</f>
        <v>63171</v>
      </c>
      <c r="Y3418" s="1404">
        <f>_xll.qlCalendarAdvance(Calendar,X3418,NDays&amp;"D")</f>
        <v>63171</v>
      </c>
      <c r="Z3418" s="1403">
        <v>2.3250536059019354E-2</v>
      </c>
      <c r="AA3418" s="1411">
        <v>2.3173083532942451E-2</v>
      </c>
    </row>
    <row r="3419" spans="19:27" x14ac:dyDescent="0.2">
      <c r="S3419" s="399"/>
      <c r="T3419" s="1401"/>
      <c r="W3419" s="864" t="str">
        <f t="shared" si="63"/>
        <v>1w</v>
      </c>
      <c r="X3419" s="1405">
        <f>_xll.qlCalendarAdvance(Calendar,X3418,W3419,"f",FALSE)</f>
        <v>63178</v>
      </c>
      <c r="Y3419" s="1404">
        <f>_xll.qlCalendarAdvance(Calendar,X3419,NDays&amp;"D")</f>
        <v>63178</v>
      </c>
      <c r="Z3419" s="1403">
        <v>2.3252363997411412E-2</v>
      </c>
      <c r="AA3419" s="1411">
        <v>2.3174993553316536E-2</v>
      </c>
    </row>
    <row r="3420" spans="19:27" x14ac:dyDescent="0.2">
      <c r="S3420" s="399"/>
      <c r="T3420" s="1401"/>
      <c r="W3420" s="864" t="str">
        <f t="shared" si="63"/>
        <v>1w</v>
      </c>
      <c r="X3420" s="1405">
        <f>_xll.qlCalendarAdvance(Calendar,X3419,W3420,"f",FALSE)</f>
        <v>63186</v>
      </c>
      <c r="Y3420" s="1404">
        <f>_xll.qlCalendarAdvance(Calendar,X3420,NDays&amp;"D")</f>
        <v>63186</v>
      </c>
      <c r="Z3420" s="1403">
        <v>2.325443517473982E-2</v>
      </c>
      <c r="AA3420" s="1411">
        <v>2.317715863857428E-2</v>
      </c>
    </row>
    <row r="3421" spans="19:27" x14ac:dyDescent="0.2">
      <c r="S3421" s="399"/>
      <c r="T3421" s="1401"/>
      <c r="W3421" s="864" t="str">
        <f t="shared" si="63"/>
        <v>1w</v>
      </c>
      <c r="X3421" s="1405">
        <f>_xll.qlCalendarAdvance(Calendar,X3420,W3421,"f",FALSE)</f>
        <v>63193</v>
      </c>
      <c r="Y3421" s="1404">
        <f>_xll.qlCalendarAdvance(Calendar,X3421,NDays&amp;"D")</f>
        <v>63193</v>
      </c>
      <c r="Z3421" s="1403">
        <v>2.3256231796651768E-2</v>
      </c>
      <c r="AA3421" s="1411">
        <v>2.31790375173202E-2</v>
      </c>
    </row>
    <row r="3422" spans="19:27" x14ac:dyDescent="0.2">
      <c r="S3422" s="399"/>
      <c r="T3422" s="1401"/>
      <c r="W3422" s="864" t="str">
        <f t="shared" si="63"/>
        <v>1w</v>
      </c>
      <c r="X3422" s="1405">
        <f>_xll.qlCalendarAdvance(Calendar,X3421,W3422,"f",FALSE)</f>
        <v>63200</v>
      </c>
      <c r="Y3422" s="1404">
        <f>_xll.qlCalendarAdvance(Calendar,X3422,NDays&amp;"D")</f>
        <v>63200</v>
      </c>
      <c r="Z3422" s="1403">
        <v>2.3258013804174991E-2</v>
      </c>
      <c r="AA3422" s="1411">
        <v>2.3180901863333325E-2</v>
      </c>
    </row>
    <row r="3423" spans="19:27" x14ac:dyDescent="0.2">
      <c r="S3423" s="399"/>
      <c r="T3423" s="1401"/>
      <c r="W3423" s="864" t="str">
        <f t="shared" si="63"/>
        <v>1w</v>
      </c>
      <c r="X3423" s="1405">
        <f>_xll.qlCalendarAdvance(Calendar,X3422,W3423,"f",FALSE)</f>
        <v>63207</v>
      </c>
      <c r="Y3423" s="1404">
        <f>_xll.qlCalendarAdvance(Calendar,X3423,NDays&amp;"D")</f>
        <v>63207</v>
      </c>
      <c r="Z3423" s="1403">
        <v>2.3259781197293279E-2</v>
      </c>
      <c r="AA3423" s="1411">
        <v>2.3182751676451563E-2</v>
      </c>
    </row>
    <row r="3424" spans="19:27" x14ac:dyDescent="0.2">
      <c r="S3424" s="399"/>
      <c r="T3424" s="1401"/>
      <c r="W3424" s="864" t="str">
        <f t="shared" si="63"/>
        <v>1w</v>
      </c>
      <c r="X3424" s="1405">
        <f>_xll.qlCalendarAdvance(Calendar,X3423,W3424,"f",FALSE)</f>
        <v>63214</v>
      </c>
      <c r="Y3424" s="1404">
        <f>_xll.qlCalendarAdvance(Calendar,X3424,NDays&amp;"D")</f>
        <v>63214</v>
      </c>
      <c r="Z3424" s="1403">
        <v>2.3261533975983222E-2</v>
      </c>
      <c r="AA3424" s="1411">
        <v>2.3184586956999098E-2</v>
      </c>
    </row>
    <row r="3425" spans="19:27" x14ac:dyDescent="0.2">
      <c r="S3425" s="399"/>
      <c r="T3425" s="1401"/>
      <c r="W3425" s="864" t="str">
        <f t="shared" si="63"/>
        <v>1w</v>
      </c>
      <c r="X3425" s="1405">
        <f>_xll.qlCalendarAdvance(Calendar,X3424,W3425,"f",FALSE)</f>
        <v>63221</v>
      </c>
      <c r="Y3425" s="1404">
        <f>_xll.qlCalendarAdvance(Calendar,X3425,NDays&amp;"D")</f>
        <v>63221</v>
      </c>
      <c r="Z3425" s="1403">
        <v>2.3263272140230409E-2</v>
      </c>
      <c r="AA3425" s="1411">
        <v>2.3186407704813838E-2</v>
      </c>
    </row>
    <row r="3426" spans="19:27" x14ac:dyDescent="0.2">
      <c r="S3426" s="399"/>
      <c r="T3426" s="1401"/>
      <c r="W3426" s="864" t="str">
        <f t="shared" si="63"/>
        <v>1w</v>
      </c>
      <c r="X3426" s="1405">
        <f>_xll.qlCalendarAdvance(Calendar,X3425,W3426,"f",FALSE)</f>
        <v>63228</v>
      </c>
      <c r="Y3426" s="1404">
        <f>_xll.qlCalendarAdvance(Calendar,X3426,NDays&amp;"D")</f>
        <v>63228</v>
      </c>
      <c r="Z3426" s="1403">
        <v>2.3264135273568208E-2</v>
      </c>
      <c r="AA3426" s="1411">
        <v>2.3188213919814737E-2</v>
      </c>
    </row>
    <row r="3427" spans="19:27" x14ac:dyDescent="0.2">
      <c r="S3427" s="399"/>
      <c r="T3427" s="1401"/>
      <c r="W3427" s="864" t="str">
        <f t="shared" si="63"/>
        <v>1w</v>
      </c>
      <c r="X3427" s="1405">
        <f>_xll.qlCalendarAdvance(Calendar,X3426,W3427,"f",FALSE)</f>
        <v>63235</v>
      </c>
      <c r="Y3427" s="1404">
        <f>_xll.qlCalendarAdvance(Calendar,X3427,NDays&amp;"D")</f>
        <v>63235</v>
      </c>
      <c r="Z3427" s="1403">
        <v>2.3265845144078857E-2</v>
      </c>
      <c r="AA3427" s="1411">
        <v>2.3190005602001795E-2</v>
      </c>
    </row>
    <row r="3428" spans="19:27" x14ac:dyDescent="0.2">
      <c r="S3428" s="399"/>
      <c r="T3428" s="1401"/>
      <c r="W3428" s="864" t="str">
        <f t="shared" si="63"/>
        <v>1w</v>
      </c>
      <c r="X3428" s="1405">
        <f>_xll.qlCalendarAdvance(Calendar,X3427,W3428,"f",FALSE)</f>
        <v>63242</v>
      </c>
      <c r="Y3428" s="1404">
        <f>_xll.qlCalendarAdvance(Calendar,X3428,NDays&amp;"D")</f>
        <v>63242</v>
      </c>
      <c r="Z3428" s="1403">
        <v>2.3267540401012591E-2</v>
      </c>
      <c r="AA3428" s="1411">
        <v>2.3191782751537104E-2</v>
      </c>
    </row>
    <row r="3429" spans="19:27" x14ac:dyDescent="0.2">
      <c r="S3429" s="399"/>
      <c r="T3429" s="1401"/>
      <c r="W3429" s="864" t="str">
        <f t="shared" si="63"/>
        <v>1w</v>
      </c>
      <c r="X3429" s="1405">
        <f>_xll.qlCalendarAdvance(Calendar,X3428,W3429,"f",FALSE)</f>
        <v>63249</v>
      </c>
      <c r="Y3429" s="1404">
        <f>_xll.qlCalendarAdvance(Calendar,X3429,NDays&amp;"D")</f>
        <v>63249</v>
      </c>
      <c r="Z3429" s="1403">
        <v>2.3271793709104052E-2</v>
      </c>
      <c r="AA3429" s="1411">
        <v>2.3193545368258572E-2</v>
      </c>
    </row>
    <row r="3430" spans="19:27" x14ac:dyDescent="0.2">
      <c r="S3430" s="399"/>
      <c r="T3430" s="1401"/>
      <c r="W3430" s="864" t="str">
        <f t="shared" si="63"/>
        <v>1w</v>
      </c>
      <c r="X3430" s="1405">
        <f>_xll.qlCalendarAdvance(Calendar,X3429,W3430,"f",FALSE)</f>
        <v>63256</v>
      </c>
      <c r="Y3430" s="1404">
        <f>_xll.qlCalendarAdvance(Calendar,X3430,NDays&amp;"D")</f>
        <v>63256</v>
      </c>
      <c r="Z3430" s="1403">
        <v>2.3273456924516923E-2</v>
      </c>
      <c r="AA3430" s="1411">
        <v>2.3195293452166199E-2</v>
      </c>
    </row>
    <row r="3431" spans="19:27" x14ac:dyDescent="0.2">
      <c r="S3431" s="399"/>
      <c r="T3431" s="1401"/>
      <c r="W3431" s="864" t="str">
        <f t="shared" si="63"/>
        <v>1w</v>
      </c>
      <c r="X3431" s="1405">
        <f>_xll.qlCalendarAdvance(Calendar,X3430,W3431,"f",FALSE)</f>
        <v>63263</v>
      </c>
      <c r="Y3431" s="1404">
        <f>_xll.qlCalendarAdvance(Calendar,X3431,NDays&amp;"D")</f>
        <v>63263</v>
      </c>
      <c r="Z3431" s="1403">
        <v>2.3275105523529929E-2</v>
      </c>
      <c r="AA3431" s="1411">
        <v>2.3197027003341031E-2</v>
      </c>
    </row>
    <row r="3432" spans="19:27" x14ac:dyDescent="0.2">
      <c r="S3432" s="399"/>
      <c r="T3432" s="1401"/>
      <c r="W3432" s="864" t="str">
        <f t="shared" si="63"/>
        <v>1w</v>
      </c>
      <c r="X3432" s="1405">
        <f>_xll.qlCalendarAdvance(Calendar,X3431,W3432,"f",FALSE)</f>
        <v>63270</v>
      </c>
      <c r="Y3432" s="1404">
        <f>_xll.qlCalendarAdvance(Calendar,X3432,NDays&amp;"D")</f>
        <v>63270</v>
      </c>
      <c r="Z3432" s="1403">
        <v>2.3276739506124567E-2</v>
      </c>
      <c r="AA3432" s="1411">
        <v>2.319874602194516E-2</v>
      </c>
    </row>
    <row r="3433" spans="19:27" x14ac:dyDescent="0.2">
      <c r="S3433" s="399"/>
      <c r="T3433" s="1401"/>
      <c r="W3433" s="864" t="str">
        <f t="shared" si="63"/>
        <v>1w</v>
      </c>
      <c r="X3433" s="1405">
        <f>_xll.qlCalendarAdvance(Calendar,X3432,W3433,"f",FALSE)</f>
        <v>63277</v>
      </c>
      <c r="Y3433" s="1404">
        <f>_xll.qlCalendarAdvance(Calendar,X3433,NDays&amp;"D")</f>
        <v>63277</v>
      </c>
      <c r="Z3433" s="1403">
        <v>2.3278358872282343E-2</v>
      </c>
      <c r="AA3433" s="1411">
        <v>2.3200450507654402E-2</v>
      </c>
    </row>
    <row r="3434" spans="19:27" x14ac:dyDescent="0.2">
      <c r="S3434" s="399"/>
      <c r="T3434" s="1401"/>
      <c r="W3434" s="864" t="str">
        <f t="shared" si="63"/>
        <v>1w</v>
      </c>
      <c r="X3434" s="1405">
        <f>_xll.qlCalendarAdvance(Calendar,X3433,W3434,"f",FALSE)</f>
        <v>63284</v>
      </c>
      <c r="Y3434" s="1404">
        <f>_xll.qlCalendarAdvance(Calendar,X3434,NDays&amp;"D")</f>
        <v>63284</v>
      </c>
      <c r="Z3434" s="1403">
        <v>2.3279110820577056E-2</v>
      </c>
      <c r="AA3434" s="1411">
        <v>2.3202140460549803E-2</v>
      </c>
    </row>
    <row r="3435" spans="19:27" x14ac:dyDescent="0.2">
      <c r="S3435" s="399"/>
      <c r="T3435" s="1401"/>
      <c r="W3435" s="864" t="str">
        <f t="shared" si="63"/>
        <v>1w</v>
      </c>
      <c r="X3435" s="1405">
        <f>_xll.qlCalendarAdvance(Calendar,X3434,W3435,"f",FALSE)</f>
        <v>63291</v>
      </c>
      <c r="Y3435" s="1404">
        <f>_xll.qlCalendarAdvance(Calendar,X3435,NDays&amp;"D")</f>
        <v>63291</v>
      </c>
      <c r="Z3435" s="1403">
        <v>2.3280701896654526E-2</v>
      </c>
      <c r="AA3435" s="1411">
        <v>2.3203815880793455E-2</v>
      </c>
    </row>
    <row r="3436" spans="19:27" x14ac:dyDescent="0.2">
      <c r="S3436" s="399"/>
      <c r="T3436" s="1401"/>
      <c r="W3436" s="864" t="str">
        <f t="shared" si="63"/>
        <v>1w</v>
      </c>
      <c r="X3436" s="1405">
        <f>_xll.qlCalendarAdvance(Calendar,X3435,W3436,"f",FALSE)</f>
        <v>63298</v>
      </c>
      <c r="Y3436" s="1404">
        <f>_xll.qlCalendarAdvance(Calendar,X3436,NDays&amp;"D")</f>
        <v>63298</v>
      </c>
      <c r="Z3436" s="1403">
        <v>2.328227835716545E-2</v>
      </c>
      <c r="AA3436" s="1411">
        <v>2.3205476768223265E-2</v>
      </c>
    </row>
    <row r="3437" spans="19:27" x14ac:dyDescent="0.2">
      <c r="S3437" s="399"/>
      <c r="T3437" s="1401"/>
      <c r="W3437" s="864" t="str">
        <f t="shared" si="63"/>
        <v>1w</v>
      </c>
      <c r="X3437" s="1405">
        <f>_xll.qlCalendarAdvance(Calendar,X3436,W3437,"f",FALSE)</f>
        <v>63305</v>
      </c>
      <c r="Y3437" s="1404">
        <f>_xll.qlCalendarAdvance(Calendar,X3437,NDays&amp;"D")</f>
        <v>63305</v>
      </c>
      <c r="Z3437" s="1403">
        <v>2.3283840202092905E-2</v>
      </c>
      <c r="AA3437" s="1411">
        <v>2.3207123122839235E-2</v>
      </c>
    </row>
    <row r="3438" spans="19:27" x14ac:dyDescent="0.2">
      <c r="S3438" s="399"/>
      <c r="T3438" s="1401"/>
      <c r="W3438" s="864" t="str">
        <f t="shared" si="63"/>
        <v>1w</v>
      </c>
      <c r="X3438" s="1405">
        <f>_xll.qlCalendarAdvance(Calendar,X3437,W3438,"f",FALSE)</f>
        <v>63312</v>
      </c>
      <c r="Y3438" s="1404">
        <f>_xll.qlCalendarAdvance(Calendar,X3438,NDays&amp;"D")</f>
        <v>63312</v>
      </c>
      <c r="Z3438" s="1403">
        <v>2.3286236455903341E-2</v>
      </c>
      <c r="AA3438" s="1411">
        <v>2.320875494472241E-2</v>
      </c>
    </row>
    <row r="3439" spans="19:27" x14ac:dyDescent="0.2">
      <c r="S3439" s="399"/>
      <c r="T3439" s="1401"/>
      <c r="W3439" s="864" t="str">
        <f t="shared" si="63"/>
        <v>1w</v>
      </c>
      <c r="X3439" s="1405">
        <f>_xll.qlCalendarAdvance(Calendar,X3438,W3439,"f",FALSE)</f>
        <v>63319</v>
      </c>
      <c r="Y3439" s="1404">
        <f>_xll.qlCalendarAdvance(Calendar,X3439,NDays&amp;"D")</f>
        <v>63319</v>
      </c>
      <c r="Z3439" s="1403">
        <v>2.3287768123073455E-2</v>
      </c>
      <c r="AA3439" s="1411">
        <v>2.3210372233953835E-2</v>
      </c>
    </row>
    <row r="3440" spans="19:27" x14ac:dyDescent="0.2">
      <c r="S3440" s="399"/>
      <c r="T3440" s="1401"/>
      <c r="W3440" s="864" t="str">
        <f t="shared" si="63"/>
        <v>1w</v>
      </c>
      <c r="X3440" s="1405">
        <f>_xll.qlCalendarAdvance(Calendar,X3439,W3440,"f",FALSE)</f>
        <v>63326</v>
      </c>
      <c r="Y3440" s="1404">
        <f>_xll.qlCalendarAdvance(Calendar,X3440,NDays&amp;"D")</f>
        <v>63326</v>
      </c>
      <c r="Z3440" s="1403">
        <v>2.3289285173686013E-2</v>
      </c>
      <c r="AA3440" s="1411">
        <v>2.321197499037142E-2</v>
      </c>
    </row>
    <row r="3441" spans="19:27" x14ac:dyDescent="0.2">
      <c r="S3441" s="399"/>
      <c r="T3441" s="1401"/>
      <c r="W3441" s="864" t="str">
        <f t="shared" si="63"/>
        <v>1w</v>
      </c>
      <c r="X3441" s="1405">
        <f>_xll.qlCalendarAdvance(Calendar,X3440,W3441,"f",FALSE)</f>
        <v>63333</v>
      </c>
      <c r="Y3441" s="1404">
        <f>_xll.qlCalendarAdvance(Calendar,X3441,NDays&amp;"D")</f>
        <v>63333</v>
      </c>
      <c r="Z3441" s="1403">
        <v>2.32907876077234E-2</v>
      </c>
      <c r="AA3441" s="1411">
        <v>2.3213563213975164E-2</v>
      </c>
    </row>
    <row r="3442" spans="19:27" x14ac:dyDescent="0.2">
      <c r="S3442" s="399"/>
      <c r="T3442" s="1401"/>
      <c r="W3442" s="864" t="str">
        <f t="shared" si="63"/>
        <v>1w</v>
      </c>
      <c r="X3442" s="1405">
        <f>_xll.qlCalendarAdvance(Calendar,X3441,W3442,"f",FALSE)</f>
        <v>63340</v>
      </c>
      <c r="Y3442" s="1404">
        <f>_xll.qlCalendarAdvance(Calendar,X3442,NDays&amp;"D")</f>
        <v>63340</v>
      </c>
      <c r="Z3442" s="1403">
        <v>2.3292275425170639E-2</v>
      </c>
      <c r="AA3442" s="1411">
        <v>2.3215136904846112E-2</v>
      </c>
    </row>
    <row r="3443" spans="19:27" x14ac:dyDescent="0.2">
      <c r="S3443" s="399"/>
      <c r="T3443" s="1401"/>
      <c r="W3443" s="864" t="str">
        <f t="shared" si="63"/>
        <v>1w</v>
      </c>
      <c r="X3443" s="1405">
        <f>_xll.qlCalendarAdvance(Calendar,X3442,W3443,"f",FALSE)</f>
        <v>63347</v>
      </c>
      <c r="Y3443" s="1404">
        <f>_xll.qlCalendarAdvance(Calendar,X3443,NDays&amp;"D")</f>
        <v>63347</v>
      </c>
      <c r="Z3443" s="1403">
        <v>2.329374862600923E-2</v>
      </c>
      <c r="AA3443" s="1411">
        <v>2.3216696063065312E-2</v>
      </c>
    </row>
    <row r="3444" spans="19:27" x14ac:dyDescent="0.2">
      <c r="S3444" s="399"/>
      <c r="T3444" s="1401"/>
      <c r="W3444" s="864" t="str">
        <f t="shared" si="63"/>
        <v>1w</v>
      </c>
      <c r="X3444" s="1405">
        <f>_xll.qlCalendarAdvance(Calendar,X3443,W3444,"f",FALSE)</f>
        <v>63354</v>
      </c>
      <c r="Y3444" s="1404">
        <f>_xll.qlCalendarAdvance(Calendar,X3444,NDays&amp;"D")</f>
        <v>63354</v>
      </c>
      <c r="Z3444" s="1403">
        <v>2.3295207210225957E-2</v>
      </c>
      <c r="AA3444" s="1411">
        <v>2.321824068847067E-2</v>
      </c>
    </row>
    <row r="3445" spans="19:27" x14ac:dyDescent="0.2">
      <c r="S3445" s="399"/>
      <c r="T3445" s="1401"/>
      <c r="W3445" s="864" t="str">
        <f t="shared" si="63"/>
        <v>1w</v>
      </c>
      <c r="X3445" s="1405">
        <f>_xll.qlCalendarAdvance(Calendar,X3444,W3445,"f",FALSE)</f>
        <v>63361</v>
      </c>
      <c r="Y3445" s="1404">
        <f>_xll.qlCalendarAdvance(Calendar,X3445,NDays&amp;"D")</f>
        <v>63361</v>
      </c>
      <c r="Z3445" s="1403">
        <v>2.3296651177800561E-2</v>
      </c>
      <c r="AA3445" s="1411">
        <v>2.3219770780900095E-2</v>
      </c>
    </row>
    <row r="3446" spans="19:27" x14ac:dyDescent="0.2">
      <c r="S3446" s="399"/>
      <c r="T3446" s="1401"/>
      <c r="W3446" s="864" t="str">
        <f t="shared" si="63"/>
        <v>1w</v>
      </c>
      <c r="X3446" s="1405">
        <f>_xll.qlCalendarAdvance(Calendar,X3445,W3446,"f",FALSE)</f>
        <v>63368</v>
      </c>
      <c r="Y3446" s="1404">
        <f>_xll.qlCalendarAdvance(Calendar,X3446,NDays&amp;"D")</f>
        <v>63368</v>
      </c>
      <c r="Z3446" s="1403">
        <v>2.3298080528722471E-2</v>
      </c>
      <c r="AA3446" s="1411">
        <v>2.3221286340839864E-2</v>
      </c>
    </row>
    <row r="3447" spans="19:27" x14ac:dyDescent="0.2">
      <c r="S3447" s="399"/>
      <c r="T3447" s="1401"/>
      <c r="W3447" s="864" t="str">
        <f t="shared" si="63"/>
        <v>1w</v>
      </c>
      <c r="X3447" s="1405">
        <f>_xll.qlCalendarAdvance(Calendar,X3446,W3447,"f",FALSE)</f>
        <v>63375</v>
      </c>
      <c r="Y3447" s="1404">
        <f>_xll.qlCalendarAdvance(Calendar,X3447,NDays&amp;"D")</f>
        <v>63375</v>
      </c>
      <c r="Z3447" s="1403">
        <v>2.3299495262972304E-2</v>
      </c>
      <c r="AA3447" s="1411">
        <v>2.3222787367965791E-2</v>
      </c>
    </row>
    <row r="3448" spans="19:27" x14ac:dyDescent="0.2">
      <c r="S3448" s="399"/>
      <c r="T3448" s="1401"/>
      <c r="W3448" s="864" t="str">
        <f t="shared" si="63"/>
        <v>1w</v>
      </c>
      <c r="X3448" s="1405">
        <f>_xll.qlCalendarAdvance(Calendar,X3447,W3448,"f",FALSE)</f>
        <v>63382</v>
      </c>
      <c r="Y3448" s="1404">
        <f>_xll.qlCalendarAdvance(Calendar,X3448,NDays&amp;"D")</f>
        <v>63382</v>
      </c>
      <c r="Z3448" s="1403">
        <v>2.3300895380535088E-2</v>
      </c>
      <c r="AA3448" s="1411">
        <v>2.3224273862196831E-2</v>
      </c>
    </row>
    <row r="3449" spans="19:27" x14ac:dyDescent="0.2">
      <c r="S3449" s="399"/>
      <c r="T3449" s="1401"/>
      <c r="W3449" s="864" t="str">
        <f t="shared" si="63"/>
        <v>1w</v>
      </c>
      <c r="X3449" s="1405">
        <f>_xll.qlCalendarAdvance(Calendar,X3448,W3449,"f",FALSE)</f>
        <v>63389</v>
      </c>
      <c r="Y3449" s="1404">
        <f>_xll.qlCalendarAdvance(Calendar,X3449,NDays&amp;"D")</f>
        <v>63389</v>
      </c>
      <c r="Z3449" s="1403">
        <v>2.3302280881396725E-2</v>
      </c>
      <c r="AA3449" s="1411">
        <v>2.3225745823695076E-2</v>
      </c>
    </row>
    <row r="3450" spans="19:27" x14ac:dyDescent="0.2">
      <c r="S3450" s="399"/>
      <c r="T3450" s="1401"/>
      <c r="W3450" s="864" t="str">
        <f t="shared" si="63"/>
        <v>1w</v>
      </c>
      <c r="X3450" s="1405">
        <f>_xll.qlCalendarAdvance(Calendar,X3449,W3450,"f",FALSE)</f>
        <v>63396</v>
      </c>
      <c r="Y3450" s="1404">
        <f>_xll.qlCalendarAdvance(Calendar,X3450,NDays&amp;"D")</f>
        <v>63396</v>
      </c>
      <c r="Z3450" s="1403">
        <v>2.3303651765540476E-2</v>
      </c>
      <c r="AA3450" s="1411">
        <v>2.3227203252703665E-2</v>
      </c>
    </row>
    <row r="3451" spans="19:27" x14ac:dyDescent="0.2">
      <c r="S3451" s="399"/>
      <c r="T3451" s="1401"/>
      <c r="W3451" s="864" t="str">
        <f t="shared" si="63"/>
        <v>1w</v>
      </c>
      <c r="X3451" s="1405">
        <f>_xll.qlCalendarAdvance(Calendar,X3450,W3451,"f",FALSE)</f>
        <v>63403</v>
      </c>
      <c r="Y3451" s="1404">
        <f>_xll.qlCalendarAdvance(Calendar,X3451,NDays&amp;"D")</f>
        <v>63403</v>
      </c>
      <c r="Z3451" s="1403">
        <v>2.330500803295401E-2</v>
      </c>
      <c r="AA3451" s="1411">
        <v>2.322864614873632E-2</v>
      </c>
    </row>
    <row r="3452" spans="19:27" x14ac:dyDescent="0.2">
      <c r="S3452" s="399"/>
      <c r="T3452" s="1401"/>
      <c r="W3452" s="864" t="str">
        <f t="shared" si="63"/>
        <v>1w</v>
      </c>
      <c r="X3452" s="1405">
        <f>_xll.qlCalendarAdvance(Calendar,X3451,W3452,"f",FALSE)</f>
        <v>63410</v>
      </c>
      <c r="Y3452" s="1404">
        <f>_xll.qlCalendarAdvance(Calendar,X3452,NDays&amp;"D")</f>
        <v>63410</v>
      </c>
      <c r="Z3452" s="1403">
        <v>2.33063496836153E-2</v>
      </c>
      <c r="AA3452" s="1411">
        <v>2.3230074511874088E-2</v>
      </c>
    </row>
    <row r="3453" spans="19:27" x14ac:dyDescent="0.2">
      <c r="S3453" s="399"/>
      <c r="T3453" s="1401"/>
      <c r="W3453" s="864" t="str">
        <f t="shared" si="63"/>
        <v>1w</v>
      </c>
      <c r="X3453" s="1405">
        <f>_xll.qlCalendarAdvance(Calendar,X3452,W3453,"f",FALSE)</f>
        <v>63417</v>
      </c>
      <c r="Y3453" s="1404">
        <f>_xll.qlCalendarAdvance(Calendar,X3453,NDays&amp;"D")</f>
        <v>63417</v>
      </c>
      <c r="Z3453" s="1403">
        <v>2.3307676717519068E-2</v>
      </c>
      <c r="AA3453" s="1411">
        <v>2.32314883425222E-2</v>
      </c>
    </row>
    <row r="3454" spans="19:27" x14ac:dyDescent="0.2">
      <c r="S3454" s="399"/>
      <c r="T3454" s="1401"/>
      <c r="W3454" s="864" t="str">
        <f t="shared" si="63"/>
        <v>1w</v>
      </c>
      <c r="X3454" s="1405">
        <f>_xll.qlCalendarAdvance(Calendar,X3453,W3454,"f",FALSE)</f>
        <v>63424</v>
      </c>
      <c r="Y3454" s="1404">
        <f>_xll.qlCalendarAdvance(Calendar,X3454,NDays&amp;"D")</f>
        <v>63424</v>
      </c>
      <c r="Z3454" s="1403">
        <v>2.3308989134645047E-2</v>
      </c>
      <c r="AA3454" s="1411">
        <v>2.3232887640275424E-2</v>
      </c>
    </row>
    <row r="3455" spans="19:27" x14ac:dyDescent="0.2">
      <c r="S3455" s="399"/>
      <c r="T3455" s="1401"/>
      <c r="W3455" s="864" t="str">
        <f t="shared" si="63"/>
        <v>1w</v>
      </c>
      <c r="X3455" s="1405">
        <f>_xll.qlCalendarAdvance(Calendar,X3454,W3455,"f",FALSE)</f>
        <v>63431</v>
      </c>
      <c r="Y3455" s="1404">
        <f>_xll.qlCalendarAdvance(Calendar,X3455,NDays&amp;"D")</f>
        <v>63431</v>
      </c>
      <c r="Z3455" s="1403">
        <v>2.3310286934980023E-2</v>
      </c>
      <c r="AA3455" s="1411">
        <v>2.3234272405214806E-2</v>
      </c>
    </row>
    <row r="3456" spans="19:27" x14ac:dyDescent="0.2">
      <c r="S3456" s="399"/>
      <c r="T3456" s="1401"/>
      <c r="W3456" s="864" t="str">
        <f t="shared" si="63"/>
        <v>1w</v>
      </c>
      <c r="X3456" s="1405">
        <f>_xll.qlCalendarAdvance(Calendar,X3455,W3456,"f",FALSE)</f>
        <v>63438</v>
      </c>
      <c r="Y3456" s="1404">
        <f>_xll.qlCalendarAdvance(Calendar,X3456,NDays&amp;"D")</f>
        <v>63438</v>
      </c>
      <c r="Z3456" s="1403">
        <v>2.3310738273400484E-2</v>
      </c>
      <c r="AA3456" s="1411">
        <v>2.3235642637421394E-2</v>
      </c>
    </row>
    <row r="3457" spans="19:27" x14ac:dyDescent="0.2">
      <c r="S3457" s="399"/>
      <c r="T3457" s="1401"/>
      <c r="W3457" s="864" t="str">
        <f t="shared" si="63"/>
        <v>1w</v>
      </c>
      <c r="X3457" s="1405">
        <f>_xll.qlCalendarAdvance(Calendar,X3456,W3457,"f",FALSE)</f>
        <v>63445</v>
      </c>
      <c r="Y3457" s="1404">
        <f>_xll.qlCalendarAdvance(Calendar,X3457,NDays&amp;"D")</f>
        <v>63445</v>
      </c>
      <c r="Z3457" s="1403">
        <v>2.3312007803322307E-2</v>
      </c>
      <c r="AA3457" s="1411">
        <v>2.3236998336976233E-2</v>
      </c>
    </row>
    <row r="3458" spans="19:27" x14ac:dyDescent="0.2">
      <c r="S3458" s="399"/>
      <c r="T3458" s="1401"/>
      <c r="W3458" s="864" t="str">
        <f t="shared" si="63"/>
        <v>1w</v>
      </c>
      <c r="X3458" s="1405">
        <f>_xll.qlCalendarAdvance(Calendar,X3457,W3458,"f",FALSE)</f>
        <v>63452</v>
      </c>
      <c r="Y3458" s="1404">
        <f>_xll.qlCalendarAdvance(Calendar,X3458,NDays&amp;"D")</f>
        <v>63452</v>
      </c>
      <c r="Z3458" s="1403">
        <v>2.3313262717336476E-2</v>
      </c>
      <c r="AA3458" s="1411">
        <v>2.3238339503636185E-2</v>
      </c>
    </row>
    <row r="3459" spans="19:27" x14ac:dyDescent="0.2">
      <c r="S3459" s="399"/>
      <c r="T3459" s="1401"/>
      <c r="W3459" s="864" t="str">
        <f t="shared" si="63"/>
        <v>1w</v>
      </c>
      <c r="X3459" s="1405">
        <f>_xll.qlCalendarAdvance(Calendar,X3458,W3459,"f",FALSE)</f>
        <v>63459</v>
      </c>
      <c r="Y3459" s="1404">
        <f>_xll.qlCalendarAdvance(Calendar,X3459,NDays&amp;"D")</f>
        <v>63459</v>
      </c>
      <c r="Z3459" s="1403">
        <v>2.3314503015434085E-2</v>
      </c>
      <c r="AA3459" s="1411">
        <v>2.3239666137644388E-2</v>
      </c>
    </row>
    <row r="3460" spans="19:27" x14ac:dyDescent="0.2">
      <c r="S3460" s="399"/>
      <c r="T3460" s="1401"/>
      <c r="W3460" s="864" t="str">
        <f t="shared" si="63"/>
        <v>1w</v>
      </c>
      <c r="X3460" s="1405">
        <f>_xll.qlCalendarAdvance(Calendar,X3459,W3460,"f",FALSE)</f>
        <v>63466</v>
      </c>
      <c r="Y3460" s="1404">
        <f>_xll.qlCalendarAdvance(Calendar,X3460,NDays&amp;"D")</f>
        <v>63466</v>
      </c>
      <c r="Z3460" s="1403">
        <v>2.3316556684295664E-2</v>
      </c>
      <c r="AA3460" s="1411">
        <v>2.324097823883875E-2</v>
      </c>
    </row>
    <row r="3461" spans="19:27" x14ac:dyDescent="0.2">
      <c r="S3461" s="399"/>
      <c r="T3461" s="1401"/>
      <c r="W3461" s="864" t="str">
        <f t="shared" si="63"/>
        <v>1w</v>
      </c>
      <c r="X3461" s="1405">
        <f>_xll.qlCalendarAdvance(Calendar,X3460,W3461,"f",FALSE)</f>
        <v>63473</v>
      </c>
      <c r="Y3461" s="1404">
        <f>_xll.qlCalendarAdvance(Calendar,X3461,NDays&amp;"D")</f>
        <v>63473</v>
      </c>
      <c r="Z3461" s="1403">
        <v>2.3317766783590394E-2</v>
      </c>
      <c r="AA3461" s="1411">
        <v>2.3242275807300317E-2</v>
      </c>
    </row>
    <row r="3462" spans="19:27" x14ac:dyDescent="0.2">
      <c r="S3462" s="399"/>
      <c r="T3462" s="1401"/>
      <c r="W3462" s="864" t="str">
        <f t="shared" si="63"/>
        <v>1w</v>
      </c>
      <c r="X3462" s="1405">
        <f>_xll.qlCalendarAdvance(Calendar,X3461,W3462,"f",FALSE)</f>
        <v>63480</v>
      </c>
      <c r="Y3462" s="1404">
        <f>_xll.qlCalendarAdvance(Calendar,X3462,NDays&amp;"D")</f>
        <v>63480</v>
      </c>
      <c r="Z3462" s="1403">
        <v>2.3318962265998982E-2</v>
      </c>
      <c r="AA3462" s="1411">
        <v>2.3243558843029088E-2</v>
      </c>
    </row>
    <row r="3463" spans="19:27" x14ac:dyDescent="0.2">
      <c r="S3463" s="399"/>
      <c r="T3463" s="1401"/>
      <c r="W3463" s="864" t="str">
        <f t="shared" si="63"/>
        <v>1w</v>
      </c>
      <c r="X3463" s="1405">
        <f>_xll.qlCalendarAdvance(Calendar,X3462,W3463,"f",FALSE)</f>
        <v>63487</v>
      </c>
      <c r="Y3463" s="1404">
        <f>_xll.qlCalendarAdvance(Calendar,X3463,NDays&amp;"D")</f>
        <v>63487</v>
      </c>
      <c r="Z3463" s="1403">
        <v>2.3320143131505565E-2</v>
      </c>
      <c r="AA3463" s="1411">
        <v>2.3244827345781927E-2</v>
      </c>
    </row>
    <row r="3464" spans="19:27" x14ac:dyDescent="0.2">
      <c r="S3464" s="399"/>
      <c r="T3464" s="1401"/>
      <c r="W3464" s="864" t="str">
        <f t="shared" si="63"/>
        <v>1w</v>
      </c>
      <c r="X3464" s="1405">
        <f>_xll.qlCalendarAdvance(Calendar,X3463,W3464,"f",FALSE)</f>
        <v>63494</v>
      </c>
      <c r="Y3464" s="1404">
        <f>_xll.qlCalendarAdvance(Calendar,X3464,NDays&amp;"D")</f>
        <v>63494</v>
      </c>
      <c r="Z3464" s="1403">
        <v>2.3321309380098701E-2</v>
      </c>
      <c r="AA3464" s="1411">
        <v>2.3246081315964062E-2</v>
      </c>
    </row>
    <row r="3465" spans="19:27" x14ac:dyDescent="0.2">
      <c r="S3465" s="399"/>
      <c r="T3465" s="1401"/>
      <c r="W3465" s="864" t="str">
        <f t="shared" si="63"/>
        <v>1w</v>
      </c>
      <c r="X3465" s="1405">
        <f>_xll.qlCalendarAdvance(Calendar,X3464,W3465,"f",FALSE)</f>
        <v>63501</v>
      </c>
      <c r="Y3465" s="1404">
        <f>_xll.qlCalendarAdvance(Calendar,X3465,NDays&amp;"D")</f>
        <v>63501</v>
      </c>
      <c r="Z3465" s="1403">
        <v>2.3322461011766927E-2</v>
      </c>
      <c r="AA3465" s="1411">
        <v>2.3247320753332357E-2</v>
      </c>
    </row>
    <row r="3466" spans="19:27" x14ac:dyDescent="0.2">
      <c r="S3466" s="399"/>
      <c r="T3466" s="1401"/>
      <c r="W3466" s="864" t="str">
        <f t="shared" si="63"/>
        <v>1w</v>
      </c>
      <c r="X3466" s="1405">
        <f>_xll.qlCalendarAdvance(Calendar,X3465,W3466,"f",FALSE)</f>
        <v>63508</v>
      </c>
      <c r="Y3466" s="1404">
        <f>_xll.qlCalendarAdvance(Calendar,X3466,NDays&amp;"D")</f>
        <v>63508</v>
      </c>
      <c r="Z3466" s="1403">
        <v>2.3323598026495276E-2</v>
      </c>
      <c r="AA3466" s="1411">
        <v>2.3248545657967856E-2</v>
      </c>
    </row>
    <row r="3467" spans="19:27" x14ac:dyDescent="0.2">
      <c r="S3467" s="399"/>
      <c r="T3467" s="1401"/>
      <c r="W3467" s="864" t="str">
        <f t="shared" si="63"/>
        <v>1w</v>
      </c>
      <c r="X3467" s="1405">
        <f>_xll.qlCalendarAdvance(Calendar,X3466,W3467,"f",FALSE)</f>
        <v>63515</v>
      </c>
      <c r="Y3467" s="1404">
        <f>_xll.qlCalendarAdvance(Calendar,X3467,NDays&amp;"D")</f>
        <v>63515</v>
      </c>
      <c r="Z3467" s="1403">
        <v>2.332472042427141E-2</v>
      </c>
      <c r="AA3467" s="1411">
        <v>2.3249756029789514E-2</v>
      </c>
    </row>
    <row r="3468" spans="19:27" x14ac:dyDescent="0.2">
      <c r="S3468" s="399"/>
      <c r="T3468" s="1401"/>
      <c r="W3468" s="864" t="str">
        <f t="shared" si="63"/>
        <v>1w</v>
      </c>
      <c r="X3468" s="1405">
        <f>_xll.qlCalendarAdvance(Calendar,X3467,W3468,"f",FALSE)</f>
        <v>63522</v>
      </c>
      <c r="Y3468" s="1404">
        <f>_xll.qlCalendarAdvance(Calendar,X3468,NDays&amp;"D")</f>
        <v>63522</v>
      </c>
      <c r="Z3468" s="1403">
        <v>2.3325007979751754E-2</v>
      </c>
      <c r="AA3468" s="1411">
        <v>2.3250951868959424E-2</v>
      </c>
    </row>
    <row r="3469" spans="19:27" x14ac:dyDescent="0.2">
      <c r="S3469" s="399"/>
      <c r="T3469" s="1401"/>
      <c r="W3469" s="864" t="str">
        <f t="shared" si="63"/>
        <v>1w</v>
      </c>
      <c r="X3469" s="1405">
        <f>_xll.qlCalendarAdvance(Calendar,X3468,W3469,"f",FALSE)</f>
        <v>63529</v>
      </c>
      <c r="Y3469" s="1404">
        <f>_xll.qlCalendarAdvance(Calendar,X3469,NDays&amp;"D")</f>
        <v>63529</v>
      </c>
      <c r="Z3469" s="1403">
        <v>2.3325282808747006E-2</v>
      </c>
      <c r="AA3469" s="1411">
        <v>2.3252133175315493E-2</v>
      </c>
    </row>
    <row r="3470" spans="19:27" x14ac:dyDescent="0.2">
      <c r="S3470" s="399"/>
      <c r="T3470" s="1401"/>
      <c r="W3470" s="864" t="str">
        <f t="shared" si="63"/>
        <v>1w</v>
      </c>
      <c r="X3470" s="1405">
        <f>_xll.qlCalendarAdvance(Calendar,X3469,W3470,"f",FALSE)</f>
        <v>63536</v>
      </c>
      <c r="Y3470" s="1404">
        <f>_xll.qlCalendarAdvance(Calendar,X3470,NDays&amp;"D")</f>
        <v>63536</v>
      </c>
      <c r="Z3470" s="1403">
        <v>2.3326363306023497E-2</v>
      </c>
      <c r="AA3470" s="1411">
        <v>2.3253299948776673E-2</v>
      </c>
    </row>
    <row r="3471" spans="19:27" x14ac:dyDescent="0.2">
      <c r="S3471" s="399"/>
      <c r="T3471" s="1401"/>
      <c r="W3471" s="864" t="str">
        <f t="shared" si="63"/>
        <v>1w</v>
      </c>
      <c r="X3471" s="1405">
        <f>_xll.qlCalendarAdvance(Calendar,X3470,W3471,"f",FALSE)</f>
        <v>63543</v>
      </c>
      <c r="Y3471" s="1404">
        <f>_xll.qlCalendarAdvance(Calendar,X3471,NDays&amp;"D")</f>
        <v>63543</v>
      </c>
      <c r="Z3471" s="1403">
        <v>2.3327429188160234E-2</v>
      </c>
      <c r="AA3471" s="1411">
        <v>2.3254452189829244E-2</v>
      </c>
    </row>
    <row r="3472" spans="19:27" x14ac:dyDescent="0.2">
      <c r="S3472" s="399"/>
      <c r="T3472" s="1401"/>
      <c r="W3472" s="864" t="str">
        <f t="shared" si="63"/>
        <v>1w</v>
      </c>
      <c r="X3472" s="1405">
        <f>_xll.qlCalendarAdvance(Calendar,X3471,W3472,"f",FALSE)</f>
        <v>63550</v>
      </c>
      <c r="Y3472" s="1404">
        <f>_xll.qlCalendarAdvance(Calendar,X3472,NDays&amp;"D")</f>
        <v>63550</v>
      </c>
      <c r="Z3472" s="1403">
        <v>2.3328480455141909E-2</v>
      </c>
      <c r="AA3472" s="1411">
        <v>2.3255589897743789E-2</v>
      </c>
    </row>
    <row r="3473" spans="19:27" x14ac:dyDescent="0.2">
      <c r="S3473" s="399"/>
      <c r="T3473" s="1401"/>
      <c r="W3473" s="864" t="str">
        <f t="shared" si="63"/>
        <v>1w</v>
      </c>
      <c r="X3473" s="1405">
        <f>_xll.qlCalendarAdvance(Calendar,X3472,W3473,"f",FALSE)</f>
        <v>63557</v>
      </c>
      <c r="Y3473" s="1404">
        <f>_xll.qlCalendarAdvance(Calendar,X3473,NDays&amp;"D")</f>
        <v>63557</v>
      </c>
      <c r="Z3473" s="1403">
        <v>2.3329517106961319E-2</v>
      </c>
      <c r="AA3473" s="1411">
        <v>2.3256713073087631E-2</v>
      </c>
    </row>
    <row r="3474" spans="19:27" x14ac:dyDescent="0.2">
      <c r="S3474" s="399"/>
      <c r="T3474" s="1401"/>
      <c r="W3474" s="864" t="str">
        <f t="shared" si="63"/>
        <v>1w</v>
      </c>
      <c r="X3474" s="1405">
        <f>_xll.qlCalendarAdvance(Calendar,X3473,W3474,"f",FALSE)</f>
        <v>63564</v>
      </c>
      <c r="Y3474" s="1404">
        <f>_xll.qlCalendarAdvance(Calendar,X3474,NDays&amp;"D")</f>
        <v>63564</v>
      </c>
      <c r="Z3474" s="1403">
        <v>2.3330539143604057E-2</v>
      </c>
      <c r="AA3474" s="1411">
        <v>2.3257821715536586E-2</v>
      </c>
    </row>
    <row r="3475" spans="19:27" x14ac:dyDescent="0.2">
      <c r="S3475" s="399"/>
      <c r="T3475" s="1401"/>
      <c r="W3475" s="864" t="str">
        <f t="shared" si="63"/>
        <v>1w</v>
      </c>
      <c r="X3475" s="1405">
        <f>_xll.qlCalendarAdvance(Calendar,X3474,W3475,"f",FALSE)</f>
        <v>63571</v>
      </c>
      <c r="Y3475" s="1404">
        <f>_xll.qlCalendarAdvance(Calendar,X3475,NDays&amp;"D")</f>
        <v>63571</v>
      </c>
      <c r="Z3475" s="1403">
        <v>2.3331546565060216E-2</v>
      </c>
      <c r="AA3475" s="1411">
        <v>2.3258915825333792E-2</v>
      </c>
    </row>
    <row r="3476" spans="19:27" x14ac:dyDescent="0.2">
      <c r="S3476" s="399"/>
      <c r="T3476" s="1401"/>
      <c r="W3476" s="864" t="str">
        <f t="shared" si="63"/>
        <v>1w</v>
      </c>
      <c r="X3476" s="1405">
        <f>_xll.qlCalendarAdvance(Calendar,X3475,W3476,"f",FALSE)</f>
        <v>63578</v>
      </c>
      <c r="Y3476" s="1404">
        <f>_xll.qlCalendarAdvance(Calendar,X3476,NDays&amp;"D")</f>
        <v>63578</v>
      </c>
      <c r="Z3476" s="1403">
        <v>2.3332539371318985E-2</v>
      </c>
      <c r="AA3476" s="1411">
        <v>2.3259995402317157E-2</v>
      </c>
    </row>
    <row r="3477" spans="19:27" x14ac:dyDescent="0.2">
      <c r="S3477" s="399"/>
      <c r="T3477" s="1401"/>
      <c r="W3477" s="864" t="str">
        <f t="shared" si="63"/>
        <v>1w</v>
      </c>
      <c r="X3477" s="1405">
        <f>_xll.qlCalendarAdvance(Calendar,X3476,W3477,"f",FALSE)</f>
        <v>63585</v>
      </c>
      <c r="Y3477" s="1404">
        <f>_xll.qlCalendarAdvance(Calendar,X3477,NDays&amp;"D")</f>
        <v>63585</v>
      </c>
      <c r="Z3477" s="1403">
        <v>2.3332706021182269E-2</v>
      </c>
      <c r="AA3477" s="1411">
        <v>2.3261060446486681E-2</v>
      </c>
    </row>
    <row r="3478" spans="19:27" x14ac:dyDescent="0.2">
      <c r="S3478" s="399"/>
      <c r="T3478" s="1401"/>
      <c r="W3478" s="864" t="str">
        <f t="shared" si="63"/>
        <v>1w</v>
      </c>
      <c r="X3478" s="1405">
        <f>_xll.qlCalendarAdvance(Calendar,X3477,W3478,"f",FALSE)</f>
        <v>63592</v>
      </c>
      <c r="Y3478" s="1404">
        <f>_xll.qlCalendarAdvance(Calendar,X3478,NDays&amp;"D")</f>
        <v>63592</v>
      </c>
      <c r="Z3478" s="1403">
        <v>2.3334481138202048E-2</v>
      </c>
      <c r="AA3478" s="1411">
        <v>2.3262110958004456E-2</v>
      </c>
    </row>
    <row r="3479" spans="19:27" x14ac:dyDescent="0.2">
      <c r="S3479" s="399"/>
      <c r="T3479" s="1401"/>
      <c r="W3479" s="864" t="str">
        <f t="shared" si="63"/>
        <v>1w</v>
      </c>
      <c r="X3479" s="1405">
        <f>_xll.qlCalendarAdvance(Calendar,X3478,W3479,"f",FALSE)</f>
        <v>63599</v>
      </c>
      <c r="Y3479" s="1404">
        <f>_xll.qlCalendarAdvance(Calendar,X3479,NDays&amp;"D")</f>
        <v>63599</v>
      </c>
      <c r="Z3479" s="1403">
        <v>2.3334620523461216E-2</v>
      </c>
      <c r="AA3479" s="1411">
        <v>2.326314693670839E-2</v>
      </c>
    </row>
    <row r="3480" spans="19:27" x14ac:dyDescent="0.2">
      <c r="S3480" s="399"/>
      <c r="T3480" s="1401"/>
      <c r="W3480" s="864" t="str">
        <f t="shared" si="63"/>
        <v>1w</v>
      </c>
      <c r="X3480" s="1405">
        <f>_xll.qlCalendarAdvance(Calendar,X3479,W3480,"f",FALSE)</f>
        <v>63606</v>
      </c>
      <c r="Y3480" s="1404">
        <f>_xll.qlCalendarAdvance(Calendar,X3480,NDays&amp;"D")</f>
        <v>63606</v>
      </c>
      <c r="Z3480" s="1403">
        <v>2.33355558531421E-2</v>
      </c>
      <c r="AA3480" s="1411">
        <v>2.3264168382598482E-2</v>
      </c>
    </row>
    <row r="3481" spans="19:27" x14ac:dyDescent="0.2">
      <c r="S3481" s="399"/>
      <c r="T3481" s="1401"/>
      <c r="W3481" s="864" t="str">
        <f t="shared" si="63"/>
        <v>1w</v>
      </c>
      <c r="X3481" s="1405">
        <f>_xll.qlCalendarAdvance(Calendar,X3480,W3481,"f",FALSE)</f>
        <v>63613</v>
      </c>
      <c r="Y3481" s="1404">
        <f>_xll.qlCalendarAdvance(Calendar,X3481,NDays&amp;"D")</f>
        <v>63613</v>
      </c>
      <c r="Z3481" s="1403">
        <v>2.3338899206623562E-2</v>
      </c>
      <c r="AA3481" s="1411">
        <v>2.3265175295674734E-2</v>
      </c>
    </row>
    <row r="3482" spans="19:27" x14ac:dyDescent="0.2">
      <c r="S3482" s="399"/>
      <c r="T3482" s="1401"/>
      <c r="W3482" s="864" t="str">
        <f t="shared" ref="W3482:W3545" si="64">W3481</f>
        <v>1w</v>
      </c>
      <c r="X3482" s="1405">
        <f>_xll.qlCalendarAdvance(Calendar,X3481,W3482,"f",FALSE)</f>
        <v>63620</v>
      </c>
      <c r="Y3482" s="1404">
        <f>_xll.qlCalendarAdvance(Calendar,X3482,NDays&amp;"D")</f>
        <v>63620</v>
      </c>
      <c r="Z3482" s="1403">
        <v>2.3339802348738701E-2</v>
      </c>
      <c r="AA3482" s="1411">
        <v>2.3266167676261329E-2</v>
      </c>
    </row>
    <row r="3483" spans="19:27" x14ac:dyDescent="0.2">
      <c r="S3483" s="399"/>
      <c r="T3483" s="1401"/>
      <c r="W3483" s="864" t="str">
        <f t="shared" si="64"/>
        <v>1w</v>
      </c>
      <c r="X3483" s="1405">
        <f>_xll.qlCalendarAdvance(Calendar,X3482,W3483,"f",FALSE)</f>
        <v>63627</v>
      </c>
      <c r="Y3483" s="1404">
        <f>_xll.qlCalendarAdvance(Calendar,X3483,NDays&amp;"D")</f>
        <v>63627</v>
      </c>
      <c r="Z3483" s="1403">
        <v>2.3340690873722796E-2</v>
      </c>
      <c r="AA3483" s="1411">
        <v>2.3267145523790944E-2</v>
      </c>
    </row>
    <row r="3484" spans="19:27" x14ac:dyDescent="0.2">
      <c r="S3484" s="399"/>
      <c r="T3484" s="1401"/>
      <c r="W3484" s="864" t="str">
        <f t="shared" si="64"/>
        <v>1w</v>
      </c>
      <c r="X3484" s="1405">
        <f>_xll.qlCalendarAdvance(Calendar,X3483,W3484,"f",FALSE)</f>
        <v>63634</v>
      </c>
      <c r="Y3484" s="1404">
        <f>_xll.qlCalendarAdvance(Calendar,X3484,NDays&amp;"D")</f>
        <v>63634</v>
      </c>
      <c r="Z3484" s="1403">
        <v>2.3341564781568801E-2</v>
      </c>
      <c r="AA3484" s="1411">
        <v>2.3268108838668811E-2</v>
      </c>
    </row>
    <row r="3485" spans="19:27" x14ac:dyDescent="0.2">
      <c r="S3485" s="399"/>
      <c r="T3485" s="1401"/>
      <c r="W3485" s="864" t="str">
        <f t="shared" si="64"/>
        <v>1w</v>
      </c>
      <c r="X3485" s="1405">
        <f>_xll.qlCalendarAdvance(Calendar,X3484,W3485,"f",FALSE)</f>
        <v>63641</v>
      </c>
      <c r="Y3485" s="1404">
        <f>_xll.qlCalendarAdvance(Calendar,X3485,NDays&amp;"D")</f>
        <v>63641</v>
      </c>
      <c r="Z3485" s="1403">
        <v>2.334242407226526E-2</v>
      </c>
      <c r="AA3485" s="1411">
        <v>2.3269057620894928E-2</v>
      </c>
    </row>
    <row r="3486" spans="19:27" x14ac:dyDescent="0.2">
      <c r="S3486" s="399"/>
      <c r="T3486" s="1401"/>
      <c r="W3486" s="864" t="str">
        <f t="shared" si="64"/>
        <v>1w</v>
      </c>
      <c r="X3486" s="1405">
        <f>_xll.qlCalendarAdvance(Calendar,X3485,W3486,"f",FALSE)</f>
        <v>63648</v>
      </c>
      <c r="Y3486" s="1404">
        <f>_xll.qlCalendarAdvance(Calendar,X3486,NDays&amp;"D")</f>
        <v>63648</v>
      </c>
      <c r="Z3486" s="1403">
        <v>2.3342466200990394E-2</v>
      </c>
      <c r="AA3486" s="1411">
        <v>2.3269991870226159E-2</v>
      </c>
    </row>
    <row r="3487" spans="19:27" x14ac:dyDescent="0.2">
      <c r="S3487" s="399"/>
      <c r="T3487" s="1401"/>
      <c r="W3487" s="864" t="str">
        <f t="shared" si="64"/>
        <v>1w</v>
      </c>
      <c r="X3487" s="1405">
        <f>_xll.qlCalendarAdvance(Calendar,X3486,W3487,"f",FALSE)</f>
        <v>63655</v>
      </c>
      <c r="Y3487" s="1404">
        <f>_xll.qlCalendarAdvance(Calendar,X3487,NDays&amp;"D")</f>
        <v>63655</v>
      </c>
      <c r="Z3487" s="1403">
        <v>2.3343297248449326E-2</v>
      </c>
      <c r="AA3487" s="1411">
        <v>2.3270911586743548E-2</v>
      </c>
    </row>
    <row r="3488" spans="19:27" x14ac:dyDescent="0.2">
      <c r="S3488" s="399"/>
      <c r="T3488" s="1401"/>
      <c r="W3488" s="864" t="str">
        <f t="shared" si="64"/>
        <v>1w</v>
      </c>
      <c r="X3488" s="1405">
        <f>_xll.qlCalendarAdvance(Calendar,X3487,W3488,"f",FALSE)</f>
        <v>63662</v>
      </c>
      <c r="Y3488" s="1404">
        <f>_xll.qlCalendarAdvance(Calendar,X3488,NDays&amp;"D")</f>
        <v>63662</v>
      </c>
      <c r="Z3488" s="1403">
        <v>2.334411367966217E-2</v>
      </c>
      <c r="AA3488" s="1411">
        <v>2.3271816770447096E-2</v>
      </c>
    </row>
    <row r="3489" spans="19:27" x14ac:dyDescent="0.2">
      <c r="S3489" s="399"/>
      <c r="T3489" s="1401"/>
      <c r="W3489" s="864" t="str">
        <f t="shared" si="64"/>
        <v>1w</v>
      </c>
      <c r="X3489" s="1405">
        <f>_xll.qlCalendarAdvance(Calendar,X3488,W3489,"f",FALSE)</f>
        <v>63669</v>
      </c>
      <c r="Y3489" s="1404">
        <f>_xll.qlCalendarAdvance(Calendar,X3489,NDays&amp;"D")</f>
        <v>63669</v>
      </c>
      <c r="Z3489" s="1403">
        <v>2.3344915494620016E-2</v>
      </c>
      <c r="AA3489" s="1411">
        <v>2.3272707421742034E-2</v>
      </c>
    </row>
    <row r="3490" spans="19:27" x14ac:dyDescent="0.2">
      <c r="S3490" s="399"/>
      <c r="T3490" s="1401"/>
      <c r="W3490" s="864" t="str">
        <f t="shared" si="64"/>
        <v>1w</v>
      </c>
      <c r="X3490" s="1405">
        <f>_xll.qlCalendarAdvance(Calendar,X3489,W3490,"f",FALSE)</f>
        <v>63676</v>
      </c>
      <c r="Y3490" s="1404">
        <f>_xll.qlCalendarAdvance(Calendar,X3490,NDays&amp;"D")</f>
        <v>63676</v>
      </c>
      <c r="Z3490" s="1403">
        <v>2.3346501268189029E-2</v>
      </c>
      <c r="AA3490" s="1411">
        <v>2.3273583539979992E-2</v>
      </c>
    </row>
    <row r="3491" spans="19:27" x14ac:dyDescent="0.2">
      <c r="S3491" s="399"/>
      <c r="T3491" s="1401"/>
      <c r="W3491" s="864" t="str">
        <f t="shared" si="64"/>
        <v>1w</v>
      </c>
      <c r="X3491" s="1405">
        <f>_xll.qlCalendarAdvance(Calendar,X3490,W3491,"f",FALSE)</f>
        <v>63683</v>
      </c>
      <c r="Y3491" s="1404">
        <f>_xll.qlCalendarAdvance(Calendar,X3491,NDays&amp;"D")</f>
        <v>63683</v>
      </c>
      <c r="Z3491" s="1403">
        <v>2.3347272855797942E-2</v>
      </c>
      <c r="AA3491" s="1411">
        <v>2.3274445125404108E-2</v>
      </c>
    </row>
    <row r="3492" spans="19:27" x14ac:dyDescent="0.2">
      <c r="S3492" s="399"/>
      <c r="T3492" s="1401"/>
      <c r="W3492" s="864" t="str">
        <f t="shared" si="64"/>
        <v>1w</v>
      </c>
      <c r="X3492" s="1405">
        <f>_xll.qlCalendarAdvance(Calendar,X3491,W3492,"f",FALSE)</f>
        <v>63690</v>
      </c>
      <c r="Y3492" s="1404">
        <f>_xll.qlCalendarAdvance(Calendar,X3492,NDays&amp;"D")</f>
        <v>63690</v>
      </c>
      <c r="Z3492" s="1403">
        <v>2.3348029826197408E-2</v>
      </c>
      <c r="AA3492" s="1411">
        <v>2.3275292178176477E-2</v>
      </c>
    </row>
    <row r="3493" spans="19:27" x14ac:dyDescent="0.2">
      <c r="S3493" s="399"/>
      <c r="T3493" s="1401"/>
      <c r="W3493" s="864" t="str">
        <f t="shared" si="64"/>
        <v>1w</v>
      </c>
      <c r="X3493" s="1405">
        <f>_xll.qlCalendarAdvance(Calendar,X3492,W3493,"f",FALSE)</f>
        <v>63697</v>
      </c>
      <c r="Y3493" s="1404">
        <f>_xll.qlCalendarAdvance(Calendar,X3493,NDays&amp;"D")</f>
        <v>63697</v>
      </c>
      <c r="Z3493" s="1403">
        <v>2.3348772179376854E-2</v>
      </c>
      <c r="AA3493" s="1411">
        <v>2.3276124698297096E-2</v>
      </c>
    </row>
    <row r="3494" spans="19:27" x14ac:dyDescent="0.2">
      <c r="S3494" s="399"/>
      <c r="T3494" s="1401"/>
      <c r="W3494" s="864" t="str">
        <f t="shared" si="64"/>
        <v>1w</v>
      </c>
      <c r="X3494" s="1405">
        <f>_xll.qlCalendarAdvance(Calendar,X3493,W3494,"f",FALSE)</f>
        <v>63704</v>
      </c>
      <c r="Y3494" s="1404">
        <f>_xll.qlCalendarAdvance(Calendar,X3494,NDays&amp;"D")</f>
        <v>63704</v>
      </c>
      <c r="Z3494" s="1403">
        <v>2.3349499915325714E-2</v>
      </c>
      <c r="AA3494" s="1411">
        <v>2.3276942685360735E-2</v>
      </c>
    </row>
    <row r="3495" spans="19:27" x14ac:dyDescent="0.2">
      <c r="S3495" s="399"/>
      <c r="T3495" s="1401"/>
      <c r="W3495" s="864" t="str">
        <f t="shared" si="64"/>
        <v>1w</v>
      </c>
      <c r="X3495" s="1405">
        <f>_xll.qlCalendarAdvance(Calendar,X3494,W3495,"f",FALSE)</f>
        <v>63711</v>
      </c>
      <c r="Y3495" s="1404">
        <f>_xll.qlCalendarAdvance(Calendar,X3495,NDays&amp;"D")</f>
        <v>63711</v>
      </c>
      <c r="Z3495" s="1403">
        <v>2.3350213034040456E-2</v>
      </c>
      <c r="AA3495" s="1411">
        <v>2.3277746139772626E-2</v>
      </c>
    </row>
    <row r="3496" spans="19:27" x14ac:dyDescent="0.2">
      <c r="S3496" s="399"/>
      <c r="T3496" s="1401"/>
      <c r="W3496" s="864" t="str">
        <f t="shared" si="64"/>
        <v>1w</v>
      </c>
      <c r="X3496" s="1405">
        <f>_xll.qlCalendarAdvance(Calendar,X3495,W3496,"f",FALSE)</f>
        <v>63718</v>
      </c>
      <c r="Y3496" s="1404">
        <f>_xll.qlCalendarAdvance(Calendar,X3496,NDays&amp;"D")</f>
        <v>63718</v>
      </c>
      <c r="Z3496" s="1403">
        <v>2.3350911535510513E-2</v>
      </c>
      <c r="AA3496" s="1411">
        <v>2.3278535061532768E-2</v>
      </c>
    </row>
    <row r="3497" spans="19:27" x14ac:dyDescent="0.2">
      <c r="S3497" s="399"/>
      <c r="T3497" s="1401"/>
      <c r="W3497" s="864" t="str">
        <f t="shared" si="64"/>
        <v>1w</v>
      </c>
      <c r="X3497" s="1405">
        <f>_xll.qlCalendarAdvance(Calendar,X3496,W3497,"f",FALSE)</f>
        <v>63725</v>
      </c>
      <c r="Y3497" s="1404">
        <f>_xll.qlCalendarAdvance(Calendar,X3497,NDays&amp;"D")</f>
        <v>63725</v>
      </c>
      <c r="Z3497" s="1403">
        <v>2.3351595419729719E-2</v>
      </c>
      <c r="AA3497" s="1411">
        <v>2.3279309450560115E-2</v>
      </c>
    </row>
    <row r="3498" spans="19:27" x14ac:dyDescent="0.2">
      <c r="S3498" s="399"/>
      <c r="T3498" s="1401"/>
      <c r="W3498" s="864" t="str">
        <f t="shared" si="64"/>
        <v>1w</v>
      </c>
      <c r="X3498" s="1405">
        <f>_xll.qlCalendarAdvance(Calendar,X3497,W3498,"f",FALSE)</f>
        <v>63732</v>
      </c>
      <c r="Y3498" s="1404">
        <f>_xll.qlCalendarAdvance(Calendar,X3498,NDays&amp;"D")</f>
        <v>63732</v>
      </c>
      <c r="Z3498" s="1403">
        <v>2.3352264686689266E-2</v>
      </c>
      <c r="AA3498" s="1411">
        <v>2.3280069306611528E-2</v>
      </c>
    </row>
    <row r="3499" spans="19:27" x14ac:dyDescent="0.2">
      <c r="S3499" s="399"/>
      <c r="T3499" s="1401"/>
      <c r="W3499" s="864" t="str">
        <f t="shared" si="64"/>
        <v>1w</v>
      </c>
      <c r="X3499" s="1405">
        <f>_xll.qlCalendarAdvance(Calendar,X3498,W3499,"f",FALSE)</f>
        <v>63739</v>
      </c>
      <c r="Y3499" s="1404">
        <f>_xll.qlCalendarAdvance(Calendar,X3499,NDays&amp;"D")</f>
        <v>63739</v>
      </c>
      <c r="Z3499" s="1403">
        <v>2.3352919336381221E-2</v>
      </c>
      <c r="AA3499" s="1411">
        <v>2.3280814629930147E-2</v>
      </c>
    </row>
    <row r="3500" spans="19:27" x14ac:dyDescent="0.2">
      <c r="S3500" s="399"/>
      <c r="T3500" s="1401"/>
      <c r="W3500" s="864" t="str">
        <f t="shared" si="64"/>
        <v>1w</v>
      </c>
      <c r="X3500" s="1405">
        <f>_xll.qlCalendarAdvance(Calendar,X3499,W3500,"f",FALSE)</f>
        <v>63746</v>
      </c>
      <c r="Y3500" s="1404">
        <f>_xll.qlCalendarAdvance(Calendar,X3500,NDays&amp;"D")</f>
        <v>63746</v>
      </c>
      <c r="Z3500" s="1403">
        <v>2.3353559368801183E-2</v>
      </c>
      <c r="AA3500" s="1411">
        <v>2.3281545420597016E-2</v>
      </c>
    </row>
    <row r="3501" spans="19:27" x14ac:dyDescent="0.2">
      <c r="S3501" s="399"/>
      <c r="T3501" s="1401"/>
      <c r="W3501" s="864" t="str">
        <f t="shared" si="64"/>
        <v>1w</v>
      </c>
      <c r="X3501" s="1405">
        <f>_xll.qlCalendarAdvance(Calendar,X3500,W3501,"f",FALSE)</f>
        <v>63753</v>
      </c>
      <c r="Y3501" s="1404">
        <f>_xll.qlCalendarAdvance(Calendar,X3501,NDays&amp;"D")</f>
        <v>63753</v>
      </c>
      <c r="Z3501" s="1403">
        <v>2.335418478394034E-2</v>
      </c>
      <c r="AA3501" s="1411">
        <v>2.3282261678531091E-2</v>
      </c>
    </row>
    <row r="3502" spans="19:27" x14ac:dyDescent="0.2">
      <c r="S3502" s="399"/>
      <c r="T3502" s="1401"/>
      <c r="W3502" s="864" t="str">
        <f t="shared" si="64"/>
        <v>1w</v>
      </c>
      <c r="X3502" s="1405">
        <f>_xll.qlCalendarAdvance(Calendar,X3501,W3502,"f",FALSE)</f>
        <v>63760</v>
      </c>
      <c r="Y3502" s="1404">
        <f>_xll.qlCalendarAdvance(Calendar,X3502,NDays&amp;"D")</f>
        <v>63760</v>
      </c>
      <c r="Z3502" s="1403">
        <v>2.3354795581791647E-2</v>
      </c>
      <c r="AA3502" s="1411">
        <v>2.3282963403651324E-2</v>
      </c>
    </row>
    <row r="3503" spans="19:27" x14ac:dyDescent="0.2">
      <c r="S3503" s="399"/>
      <c r="T3503" s="1401"/>
      <c r="W3503" s="864" t="str">
        <f t="shared" si="64"/>
        <v>1w</v>
      </c>
      <c r="X3503" s="1405">
        <f>_xll.qlCalendarAdvance(Calendar,X3502,W3503,"f",FALSE)</f>
        <v>63767</v>
      </c>
      <c r="Y3503" s="1404">
        <f>_xll.qlCalendarAdvance(Calendar,X3503,NDays&amp;"D")</f>
        <v>63767</v>
      </c>
      <c r="Z3503" s="1403">
        <v>2.3355391762347175E-2</v>
      </c>
      <c r="AA3503" s="1411">
        <v>2.328365059587667E-2</v>
      </c>
    </row>
    <row r="3504" spans="19:27" x14ac:dyDescent="0.2">
      <c r="S3504" s="399"/>
      <c r="T3504" s="1401"/>
      <c r="W3504" s="864" t="str">
        <f t="shared" si="64"/>
        <v>1w</v>
      </c>
      <c r="X3504" s="1405">
        <f>_xll.qlCalendarAdvance(Calendar,X3503,W3504,"f",FALSE)</f>
        <v>63774</v>
      </c>
      <c r="Y3504" s="1404">
        <f>_xll.qlCalendarAdvance(Calendar,X3504,NDays&amp;"D")</f>
        <v>63774</v>
      </c>
      <c r="Z3504" s="1403">
        <v>2.3355973325603397E-2</v>
      </c>
      <c r="AA3504" s="1411">
        <v>2.3284323255531314E-2</v>
      </c>
    </row>
    <row r="3505" spans="19:27" x14ac:dyDescent="0.2">
      <c r="S3505" s="399"/>
      <c r="T3505" s="1401"/>
      <c r="W3505" s="864" t="str">
        <f t="shared" si="64"/>
        <v>1w</v>
      </c>
      <c r="X3505" s="1405">
        <f>_xll.qlCalendarAdvance(Calendar,X3504,W3505,"f",FALSE)</f>
        <v>63781</v>
      </c>
      <c r="Y3505" s="1404">
        <f>_xll.qlCalendarAdvance(Calendar,X3505,NDays&amp;"D")</f>
        <v>63781</v>
      </c>
      <c r="Z3505" s="1403">
        <v>2.335654027155239E-2</v>
      </c>
      <c r="AA3505" s="1411">
        <v>2.3284981382210024E-2</v>
      </c>
    </row>
    <row r="3506" spans="19:27" x14ac:dyDescent="0.2">
      <c r="S3506" s="399"/>
      <c r="T3506" s="1401"/>
      <c r="W3506" s="864" t="str">
        <f t="shared" si="64"/>
        <v>1w</v>
      </c>
      <c r="X3506" s="1405">
        <f>_xll.qlCalendarAdvance(Calendar,X3505,W3506,"f",FALSE)</f>
        <v>63788</v>
      </c>
      <c r="Y3506" s="1404">
        <f>_xll.qlCalendarAdvance(Calendar,X3506,NDays&amp;"D")</f>
        <v>63788</v>
      </c>
      <c r="Z3506" s="1403">
        <v>2.3357092600187986E-2</v>
      </c>
      <c r="AA3506" s="1411">
        <v>2.3285624976318031E-2</v>
      </c>
    </row>
    <row r="3507" spans="19:27" x14ac:dyDescent="0.2">
      <c r="S3507" s="399"/>
      <c r="T3507" s="1401"/>
      <c r="W3507" s="864" t="str">
        <f t="shared" si="64"/>
        <v>1w</v>
      </c>
      <c r="X3507" s="1405">
        <f>_xll.qlCalendarAdvance(Calendar,X3506,W3507,"f",FALSE)</f>
        <v>63795</v>
      </c>
      <c r="Y3507" s="1404">
        <f>_xll.qlCalendarAdvance(Calendar,X3507,NDays&amp;"D")</f>
        <v>63795</v>
      </c>
      <c r="Z3507" s="1403">
        <v>2.3357630311502252E-2</v>
      </c>
      <c r="AA3507" s="1411">
        <v>2.3286254037450105E-2</v>
      </c>
    </row>
    <row r="3508" spans="19:27" x14ac:dyDescent="0.2">
      <c r="S3508" s="399"/>
      <c r="T3508" s="1401"/>
      <c r="W3508" s="864" t="str">
        <f t="shared" si="64"/>
        <v>1w</v>
      </c>
      <c r="X3508" s="1405">
        <f>_xll.qlCalendarAdvance(Calendar,X3507,W3508,"f",FALSE)</f>
        <v>63802</v>
      </c>
      <c r="Y3508" s="1404">
        <f>_xll.qlCalendarAdvance(Calendar,X3508,NDays&amp;"D")</f>
        <v>63802</v>
      </c>
      <c r="Z3508" s="1403">
        <v>2.3357372879780611E-2</v>
      </c>
      <c r="AA3508" s="1411">
        <v>2.3286868566011476E-2</v>
      </c>
    </row>
    <row r="3509" spans="19:27" x14ac:dyDescent="0.2">
      <c r="S3509" s="399"/>
      <c r="T3509" s="1401"/>
      <c r="W3509" s="864" t="str">
        <f t="shared" si="64"/>
        <v>1w</v>
      </c>
      <c r="X3509" s="1405">
        <f>_xll.qlCalendarAdvance(Calendar,X3508,W3509,"f",FALSE)</f>
        <v>63809</v>
      </c>
      <c r="Y3509" s="1404">
        <f>_xll.qlCalendarAdvance(Calendar,X3509,NDays&amp;"D")</f>
        <v>63809</v>
      </c>
      <c r="Z3509" s="1403">
        <v>2.3357882368025645E-2</v>
      </c>
      <c r="AA3509" s="1411">
        <v>2.3287468561759006E-2</v>
      </c>
    </row>
    <row r="3510" spans="19:27" x14ac:dyDescent="0.2">
      <c r="S3510" s="399"/>
      <c r="T3510" s="1401"/>
      <c r="W3510" s="864" t="str">
        <f t="shared" si="64"/>
        <v>1w</v>
      </c>
      <c r="X3510" s="1405">
        <f>_xll.qlCalendarAdvance(Calendar,X3509,W3510,"f",FALSE)</f>
        <v>63816</v>
      </c>
      <c r="Y3510" s="1404">
        <f>_xll.qlCalendarAdvance(Calendar,X3510,NDays&amp;"D")</f>
        <v>63816</v>
      </c>
      <c r="Z3510" s="1403">
        <v>2.3358377239864281E-2</v>
      </c>
      <c r="AA3510" s="1411">
        <v>2.3288054024611649E-2</v>
      </c>
    </row>
    <row r="3511" spans="19:27" x14ac:dyDescent="0.2">
      <c r="S3511" s="399"/>
      <c r="T3511" s="1401"/>
      <c r="W3511" s="864" t="str">
        <f t="shared" si="64"/>
        <v>1w</v>
      </c>
      <c r="X3511" s="1405">
        <f>_xll.qlCalendarAdvance(Calendar,X3510,W3511,"f",FALSE)</f>
        <v>63823</v>
      </c>
      <c r="Y3511" s="1404">
        <f>_xll.qlCalendarAdvance(Calendar,X3511,NDays&amp;"D")</f>
        <v>63823</v>
      </c>
      <c r="Z3511" s="1403">
        <v>2.3359634983453552E-2</v>
      </c>
      <c r="AA3511" s="1411">
        <v>2.3288624954974635E-2</v>
      </c>
    </row>
    <row r="3512" spans="19:27" x14ac:dyDescent="0.2">
      <c r="S3512" s="399"/>
      <c r="T3512" s="1401"/>
      <c r="W3512" s="864" t="str">
        <f t="shared" si="64"/>
        <v>1w</v>
      </c>
      <c r="X3512" s="1405">
        <f>_xll.qlCalendarAdvance(Calendar,X3511,W3512,"f",FALSE)</f>
        <v>63830</v>
      </c>
      <c r="Y3512" s="1404">
        <f>_xll.qlCalendarAdvance(Calendar,X3512,NDays&amp;"D")</f>
        <v>63830</v>
      </c>
      <c r="Z3512" s="1403">
        <v>2.3360099608085425E-2</v>
      </c>
      <c r="AA3512" s="1411">
        <v>2.3289181352280641E-2</v>
      </c>
    </row>
    <row r="3513" spans="19:27" x14ac:dyDescent="0.2">
      <c r="S3513" s="399"/>
      <c r="T3513" s="1401"/>
      <c r="W3513" s="864" t="str">
        <f t="shared" si="64"/>
        <v>1w</v>
      </c>
      <c r="X3513" s="1405">
        <f>_xll.qlCalendarAdvance(Calendar,X3512,W3513,"f",FALSE)</f>
        <v>63837</v>
      </c>
      <c r="Y3513" s="1404">
        <f>_xll.qlCalendarAdvance(Calendar,X3513,NDays&amp;"D")</f>
        <v>63837</v>
      </c>
      <c r="Z3513" s="1403">
        <v>2.336054961536602E-2</v>
      </c>
      <c r="AA3513" s="1411">
        <v>2.3289723216934899E-2</v>
      </c>
    </row>
    <row r="3514" spans="19:27" x14ac:dyDescent="0.2">
      <c r="S3514" s="399"/>
      <c r="T3514" s="1401"/>
      <c r="W3514" s="864" t="str">
        <f t="shared" si="64"/>
        <v>1w</v>
      </c>
      <c r="X3514" s="1405">
        <f>_xll.qlCalendarAdvance(Calendar,X3513,W3514,"f",FALSE)</f>
        <v>63844</v>
      </c>
      <c r="Y3514" s="1404">
        <f>_xll.qlCalendarAdvance(Calendar,X3514,NDays&amp;"D")</f>
        <v>63844</v>
      </c>
      <c r="Z3514" s="1403">
        <v>2.3360985005288284E-2</v>
      </c>
      <c r="AA3514" s="1411">
        <v>2.3290250548856362E-2</v>
      </c>
    </row>
    <row r="3515" spans="19:27" x14ac:dyDescent="0.2">
      <c r="S3515" s="399"/>
      <c r="T3515" s="1401"/>
      <c r="W3515" s="864" t="str">
        <f t="shared" si="64"/>
        <v>1w</v>
      </c>
      <c r="X3515" s="1405">
        <f>_xll.qlCalendarAdvance(Calendar,X3514,W3515,"f",FALSE)</f>
        <v>63851</v>
      </c>
      <c r="Y3515" s="1404">
        <f>_xll.qlCalendarAdvance(Calendar,X3515,NDays&amp;"D")</f>
        <v>63851</v>
      </c>
      <c r="Z3515" s="1403">
        <v>2.3361405777846941E-2</v>
      </c>
      <c r="AA3515" s="1411">
        <v>2.3290763347882937E-2</v>
      </c>
    </row>
    <row r="3516" spans="19:27" x14ac:dyDescent="0.2">
      <c r="S3516" s="399"/>
      <c r="T3516" s="1401"/>
      <c r="W3516" s="864" t="str">
        <f t="shared" si="64"/>
        <v>1w</v>
      </c>
      <c r="X3516" s="1405">
        <f>_xll.qlCalendarAdvance(Calendar,X3515,W3516,"f",FALSE)</f>
        <v>63858</v>
      </c>
      <c r="Y3516" s="1404">
        <f>_xll.qlCalendarAdvance(Calendar,X3516,NDays&amp;"D")</f>
        <v>63858</v>
      </c>
      <c r="Z3516" s="1403">
        <v>2.3361811933041106E-2</v>
      </c>
      <c r="AA3516" s="1411">
        <v>2.329126161433881E-2</v>
      </c>
    </row>
    <row r="3517" spans="19:27" x14ac:dyDescent="0.2">
      <c r="S3517" s="399"/>
      <c r="T3517" s="1401"/>
      <c r="W3517" s="864" t="str">
        <f t="shared" si="64"/>
        <v>1w</v>
      </c>
      <c r="X3517" s="1405">
        <f>_xll.qlCalendarAdvance(Calendar,X3516,W3517,"f",FALSE)</f>
        <v>63865</v>
      </c>
      <c r="Y3517" s="1404">
        <f>_xll.qlCalendarAdvance(Calendar,X3517,NDays&amp;"D")</f>
        <v>63865</v>
      </c>
      <c r="Z3517" s="1403">
        <v>2.3362203470861966E-2</v>
      </c>
      <c r="AA3517" s="1411">
        <v>2.3291745347818749E-2</v>
      </c>
    </row>
    <row r="3518" spans="19:27" x14ac:dyDescent="0.2">
      <c r="S3518" s="399"/>
      <c r="T3518" s="1401"/>
      <c r="W3518" s="864" t="str">
        <f t="shared" si="64"/>
        <v>1w</v>
      </c>
      <c r="X3518" s="1405">
        <f>_xll.qlCalendarAdvance(Calendar,X3517,W3518,"f",FALSE)</f>
        <v>63872</v>
      </c>
      <c r="Y3518" s="1404">
        <f>_xll.qlCalendarAdvance(Calendar,X3518,NDays&amp;"D")</f>
        <v>63872</v>
      </c>
      <c r="Z3518" s="1403">
        <v>2.3362580391308643E-2</v>
      </c>
      <c r="AA3518" s="1411">
        <v>2.3292214548809032E-2</v>
      </c>
    </row>
    <row r="3519" spans="19:27" x14ac:dyDescent="0.2">
      <c r="S3519" s="399"/>
      <c r="T3519" s="1401"/>
      <c r="W3519" s="864" t="str">
        <f t="shared" si="64"/>
        <v>1w</v>
      </c>
      <c r="X3519" s="1405">
        <f>_xll.qlCalendarAdvance(Calendar,X3518,W3519,"f",FALSE)</f>
        <v>63879</v>
      </c>
      <c r="Y3519" s="1404">
        <f>_xll.qlCalendarAdvance(Calendar,X3519,NDays&amp;"D")</f>
        <v>63879</v>
      </c>
      <c r="Z3519" s="1403">
        <v>2.3362942694373209E-2</v>
      </c>
      <c r="AA3519" s="1411">
        <v>2.3292669216742334E-2</v>
      </c>
    </row>
    <row r="3520" spans="19:27" x14ac:dyDescent="0.2">
      <c r="S3520" s="399"/>
      <c r="T3520" s="1401"/>
      <c r="W3520" s="864" t="str">
        <f t="shared" si="64"/>
        <v>1w</v>
      </c>
      <c r="X3520" s="1405">
        <f>_xll.qlCalendarAdvance(Calendar,X3519,W3520,"f",FALSE)</f>
        <v>63886</v>
      </c>
      <c r="Y3520" s="1404">
        <f>_xll.qlCalendarAdvance(Calendar,X3520,NDays&amp;"D")</f>
        <v>63886</v>
      </c>
      <c r="Z3520" s="1403">
        <v>2.3363290380057425E-2</v>
      </c>
      <c r="AA3520" s="1411">
        <v>2.3293109352023889E-2</v>
      </c>
    </row>
    <row r="3521" spans="19:27" x14ac:dyDescent="0.2">
      <c r="S3521" s="399"/>
      <c r="T3521" s="1401"/>
      <c r="W3521" s="864" t="str">
        <f t="shared" si="64"/>
        <v>1w</v>
      </c>
      <c r="X3521" s="1405">
        <f>_xll.qlCalendarAdvance(Calendar,X3520,W3521,"f",FALSE)</f>
        <v>63893</v>
      </c>
      <c r="Y3521" s="1404">
        <f>_xll.qlCalendarAdvance(Calendar,X3521,NDays&amp;"D")</f>
        <v>63893</v>
      </c>
      <c r="Z3521" s="1403">
        <v>2.3362088778642643E-2</v>
      </c>
      <c r="AA3521" s="1411">
        <v>2.3293534954491601E-2</v>
      </c>
    </row>
    <row r="3522" spans="19:27" x14ac:dyDescent="0.2">
      <c r="S3522" s="399"/>
      <c r="T3522" s="1401"/>
      <c r="W3522" s="864" t="str">
        <f t="shared" si="64"/>
        <v>1w</v>
      </c>
      <c r="X3522" s="1405">
        <f>_xll.qlCalendarAdvance(Calendar,X3521,W3522,"f",FALSE)</f>
        <v>63900</v>
      </c>
      <c r="Y3522" s="1404">
        <f>_xll.qlCalendarAdvance(Calendar,X3522,NDays&amp;"D")</f>
        <v>63900</v>
      </c>
      <c r="Z3522" s="1403">
        <v>2.336240927683364E-2</v>
      </c>
      <c r="AA3522" s="1411">
        <v>2.3293946024226519E-2</v>
      </c>
    </row>
    <row r="3523" spans="19:27" x14ac:dyDescent="0.2">
      <c r="S3523" s="399"/>
      <c r="T3523" s="1401"/>
      <c r="W3523" s="864" t="str">
        <f t="shared" si="64"/>
        <v>1w</v>
      </c>
      <c r="X3523" s="1405">
        <f>_xll.qlCalendarAdvance(Calendar,X3522,W3523,"f",FALSE)</f>
        <v>63907</v>
      </c>
      <c r="Y3523" s="1404">
        <f>_xll.qlCalendarAdvance(Calendar,X3523,NDays&amp;"D")</f>
        <v>63907</v>
      </c>
      <c r="Z3523" s="1403">
        <v>2.3362715159493164E-2</v>
      </c>
      <c r="AA3523" s="1411">
        <v>2.3294342561147596E-2</v>
      </c>
    </row>
    <row r="3524" spans="19:27" x14ac:dyDescent="0.2">
      <c r="S3524" s="399"/>
      <c r="T3524" s="1401"/>
      <c r="W3524" s="864" t="str">
        <f t="shared" si="64"/>
        <v>1w</v>
      </c>
      <c r="X3524" s="1405">
        <f>_xll.qlCalendarAdvance(Calendar,X3523,W3524,"f",FALSE)</f>
        <v>63915</v>
      </c>
      <c r="Y3524" s="1404">
        <f>_xll.qlCalendarAdvance(Calendar,X3524,NDays&amp;"D")</f>
        <v>63915</v>
      </c>
      <c r="Z3524" s="1403">
        <v>2.3363046843106503E-2</v>
      </c>
      <c r="AA3524" s="1411">
        <v>2.3294777951088363E-2</v>
      </c>
    </row>
    <row r="3525" spans="19:27" x14ac:dyDescent="0.2">
      <c r="S3525" s="399"/>
      <c r="T3525" s="1401"/>
      <c r="W3525" s="864" t="str">
        <f t="shared" si="64"/>
        <v>1w</v>
      </c>
      <c r="X3525" s="1405">
        <f>_xll.qlCalendarAdvance(Calendar,X3524,W3525,"f",FALSE)</f>
        <v>63922</v>
      </c>
      <c r="Y3525" s="1404">
        <f>_xll.qlCalendarAdvance(Calendar,X3525,NDays&amp;"D")</f>
        <v>63922</v>
      </c>
      <c r="Z3525" s="1403">
        <v>2.3363321406767175E-2</v>
      </c>
      <c r="AA3525" s="1411">
        <v>2.3295143346543368E-2</v>
      </c>
    </row>
    <row r="3526" spans="19:27" x14ac:dyDescent="0.2">
      <c r="S3526" s="399"/>
      <c r="T3526" s="1401"/>
      <c r="W3526" s="864" t="str">
        <f t="shared" si="64"/>
        <v>1w</v>
      </c>
      <c r="X3526" s="1405">
        <f>_xll.qlCalendarAdvance(Calendar,X3525,W3526,"f",FALSE)</f>
        <v>63929</v>
      </c>
      <c r="Y3526" s="1404">
        <f>_xll.qlCalendarAdvance(Calendar,X3526,NDays&amp;"D")</f>
        <v>63929</v>
      </c>
      <c r="Z3526" s="1403">
        <v>2.3363581354886465E-2</v>
      </c>
      <c r="AA3526" s="1411">
        <v>2.3295494208941392E-2</v>
      </c>
    </row>
    <row r="3527" spans="19:27" x14ac:dyDescent="0.2">
      <c r="S3527" s="399"/>
      <c r="T3527" s="1401"/>
      <c r="W3527" s="864" t="str">
        <f t="shared" si="64"/>
        <v>1w</v>
      </c>
      <c r="X3527" s="1405">
        <f>_xll.qlCalendarAdvance(Calendar,X3526,W3527,"f",FALSE)</f>
        <v>63936</v>
      </c>
      <c r="Y3527" s="1404">
        <f>_xll.qlCalendarAdvance(Calendar,X3527,NDays&amp;"D")</f>
        <v>63936</v>
      </c>
      <c r="Z3527" s="1403">
        <v>2.3363826687464371E-2</v>
      </c>
      <c r="AA3527" s="1411">
        <v>2.3295830538768714E-2</v>
      </c>
    </row>
    <row r="3528" spans="19:27" x14ac:dyDescent="0.2">
      <c r="S3528" s="399"/>
      <c r="T3528" s="1401"/>
      <c r="W3528" s="864" t="str">
        <f t="shared" si="64"/>
        <v>1w</v>
      </c>
      <c r="X3528" s="1405">
        <f>_xll.qlCalendarAdvance(Calendar,X3527,W3528,"f",FALSE)</f>
        <v>63943</v>
      </c>
      <c r="Y3528" s="1404">
        <f>_xll.qlCalendarAdvance(Calendar,X3528,NDays&amp;"D")</f>
        <v>63943</v>
      </c>
      <c r="Z3528" s="1403">
        <v>2.3364057404498196E-2</v>
      </c>
      <c r="AA3528" s="1411">
        <v>2.3296152335863241E-2</v>
      </c>
    </row>
    <row r="3529" spans="19:27" x14ac:dyDescent="0.2">
      <c r="S3529" s="399"/>
      <c r="T3529" s="1401"/>
      <c r="W3529" s="864" t="str">
        <f t="shared" si="64"/>
        <v>1w</v>
      </c>
      <c r="X3529" s="1405">
        <f>_xll.qlCalendarAdvance(Calendar,X3528,W3529,"f",FALSE)</f>
        <v>63950</v>
      </c>
      <c r="Y3529" s="1404">
        <f>_xll.qlCalendarAdvance(Calendar,X3529,NDays&amp;"D")</f>
        <v>63950</v>
      </c>
      <c r="Z3529" s="1403">
        <v>2.3363514434584835E-2</v>
      </c>
      <c r="AA3529" s="1411">
        <v>2.3296459599981834E-2</v>
      </c>
    </row>
    <row r="3530" spans="19:27" x14ac:dyDescent="0.2">
      <c r="S3530" s="399"/>
      <c r="T3530" s="1401"/>
      <c r="W3530" s="864" t="str">
        <f t="shared" si="64"/>
        <v>1w</v>
      </c>
      <c r="X3530" s="1405">
        <f>_xll.qlCalendarAdvance(Calendar,X3529,W3530,"f",FALSE)</f>
        <v>63957</v>
      </c>
      <c r="Y3530" s="1404">
        <f>_xll.qlCalendarAdvance(Calendar,X3530,NDays&amp;"D")</f>
        <v>63957</v>
      </c>
      <c r="Z3530" s="1403">
        <v>2.3363716951563352E-2</v>
      </c>
      <c r="AA3530" s="1411">
        <v>2.3296752331529724E-2</v>
      </c>
    </row>
    <row r="3531" spans="19:27" x14ac:dyDescent="0.2">
      <c r="S3531" s="399"/>
      <c r="T3531" s="1401"/>
      <c r="W3531" s="864" t="str">
        <f t="shared" si="64"/>
        <v>1w</v>
      </c>
      <c r="X3531" s="1405">
        <f>_xll.qlCalendarAdvance(Calendar,X3530,W3531,"f",FALSE)</f>
        <v>63964</v>
      </c>
      <c r="Y3531" s="1404">
        <f>_xll.qlCalendarAdvance(Calendar,X3531,NDays&amp;"D")</f>
        <v>63964</v>
      </c>
      <c r="Z3531" s="1403">
        <v>2.3363904853924099E-2</v>
      </c>
      <c r="AA3531" s="1411">
        <v>2.3297030530263774E-2</v>
      </c>
    </row>
    <row r="3532" spans="19:27" x14ac:dyDescent="0.2">
      <c r="S3532" s="399"/>
      <c r="T3532" s="1401"/>
      <c r="W3532" s="864" t="str">
        <f t="shared" si="64"/>
        <v>1w</v>
      </c>
      <c r="X3532" s="1405">
        <f>_xll.qlCalendarAdvance(Calendar,X3531,W3532,"f",FALSE)</f>
        <v>63971</v>
      </c>
      <c r="Y3532" s="1404">
        <f>_xll.qlCalendarAdvance(Calendar,X3532,NDays&amp;"D")</f>
        <v>63971</v>
      </c>
      <c r="Z3532" s="1403">
        <v>2.3364078141665263E-2</v>
      </c>
      <c r="AA3532" s="1411">
        <v>2.3297294196183982E-2</v>
      </c>
    </row>
    <row r="3533" spans="19:27" x14ac:dyDescent="0.2">
      <c r="S3533" s="399"/>
      <c r="T3533" s="1401"/>
      <c r="W3533" s="864" t="str">
        <f t="shared" si="64"/>
        <v>1w</v>
      </c>
      <c r="X3533" s="1405">
        <f>_xll.qlCalendarAdvance(Calendar,X3532,W3533,"f",FALSE)</f>
        <v>63978</v>
      </c>
      <c r="Y3533" s="1404">
        <f>_xll.qlCalendarAdvance(Calendar,X3533,NDays&amp;"D")</f>
        <v>63978</v>
      </c>
      <c r="Z3533" s="1403">
        <v>2.336650143998812E-2</v>
      </c>
      <c r="AA3533" s="1411">
        <v>2.3297543329290349E-2</v>
      </c>
    </row>
    <row r="3534" spans="19:27" x14ac:dyDescent="0.2">
      <c r="S3534" s="399"/>
      <c r="T3534" s="1401"/>
      <c r="W3534" s="864" t="str">
        <f t="shared" si="64"/>
        <v>1w</v>
      </c>
      <c r="X3534" s="1405">
        <f>_xll.qlCalendarAdvance(Calendar,X3533,W3534,"f",FALSE)</f>
        <v>63985</v>
      </c>
      <c r="Y3534" s="1404">
        <f>_xll.qlCalendarAdvance(Calendar,X3534,NDays&amp;"D")</f>
        <v>63985</v>
      </c>
      <c r="Z3534" s="1403">
        <v>2.3366642393765406E-2</v>
      </c>
      <c r="AA3534" s="1411">
        <v>2.3297777929826013E-2</v>
      </c>
    </row>
    <row r="3535" spans="19:27" x14ac:dyDescent="0.2">
      <c r="S3535" s="399"/>
      <c r="T3535" s="1401"/>
      <c r="W3535" s="864" t="str">
        <f t="shared" si="64"/>
        <v>1w</v>
      </c>
      <c r="X3535" s="1405">
        <f>_xll.qlCalendarAdvance(Calendar,X3534,W3535,"f",FALSE)</f>
        <v>63992</v>
      </c>
      <c r="Y3535" s="1404">
        <f>_xll.qlCalendarAdvance(Calendar,X3535,NDays&amp;"D")</f>
        <v>63992</v>
      </c>
      <c r="Z3535" s="1403">
        <v>2.3366768730118295E-2</v>
      </c>
      <c r="AA3535" s="1411">
        <v>2.3297997997466791E-2</v>
      </c>
    </row>
    <row r="3536" spans="19:27" x14ac:dyDescent="0.2">
      <c r="S3536" s="399"/>
      <c r="T3536" s="1401"/>
      <c r="W3536" s="864" t="str">
        <f t="shared" si="64"/>
        <v>1w</v>
      </c>
      <c r="X3536" s="1405">
        <f>_xll.qlCalendarAdvance(Calendar,X3535,W3536,"f",FALSE)</f>
        <v>63999</v>
      </c>
      <c r="Y3536" s="1404">
        <f>_xll.qlCalendarAdvance(Calendar,X3536,NDays&amp;"D")</f>
        <v>63999</v>
      </c>
      <c r="Z3536" s="1403">
        <v>2.3366880449044145E-2</v>
      </c>
      <c r="AA3536" s="1411">
        <v>2.3298203532293726E-2</v>
      </c>
    </row>
    <row r="3537" spans="2:27" x14ac:dyDescent="0.2">
      <c r="S3537" s="399"/>
      <c r="T3537" s="1401"/>
      <c r="W3537" s="864" t="str">
        <f t="shared" si="64"/>
        <v>1w</v>
      </c>
      <c r="X3537" s="1405">
        <f>_xll.qlCalendarAdvance(Calendar,X3536,W3537,"f",FALSE)</f>
        <v>64006</v>
      </c>
      <c r="Y3537" s="1404">
        <f>_xll.qlCalendarAdvance(Calendar,X3537,NDays&amp;"D")</f>
        <v>64006</v>
      </c>
      <c r="Z3537" s="1403" t="e">
        <v>#N/A</v>
      </c>
      <c r="AA3537" s="1411">
        <v>2.3298394534387867E-2</v>
      </c>
    </row>
    <row r="3538" spans="2:27" x14ac:dyDescent="0.2">
      <c r="S3538" s="399"/>
      <c r="T3538" s="1401"/>
      <c r="W3538" s="864" t="str">
        <f t="shared" si="64"/>
        <v>1w</v>
      </c>
      <c r="X3538" s="1405">
        <f>_xll.qlCalendarAdvance(Calendar,X3537,W3538,"f",FALSE)</f>
        <v>64013</v>
      </c>
      <c r="Y3538" s="1404">
        <f>_xll.qlCalendarAdvance(Calendar,X3538,NDays&amp;"D")</f>
        <v>64013</v>
      </c>
      <c r="Z3538" s="1403" t="e">
        <v>#N/A</v>
      </c>
      <c r="AA3538" s="1411">
        <v>2.330159303448287E-2</v>
      </c>
    </row>
    <row r="3539" spans="2:27" x14ac:dyDescent="0.2">
      <c r="S3539" s="399"/>
      <c r="T3539" s="1401"/>
      <c r="W3539" s="864" t="str">
        <f t="shared" si="64"/>
        <v>1w</v>
      </c>
      <c r="X3539" s="1405">
        <f>_xll.qlCalendarAdvance(Calendar,X3538,W3539,"f",FALSE)</f>
        <v>64020</v>
      </c>
      <c r="Y3539" s="1404">
        <f>_xll.qlCalendarAdvance(Calendar,X3539,NDays&amp;"D")</f>
        <v>64020</v>
      </c>
      <c r="Z3539" s="1403" t="e">
        <v>#N/A</v>
      </c>
      <c r="AA3539" s="1411">
        <v>2.3298732940296718E-2</v>
      </c>
    </row>
    <row r="3540" spans="2:27" x14ac:dyDescent="0.2">
      <c r="S3540" s="399"/>
      <c r="T3540" s="1401"/>
      <c r="W3540" s="864" t="str">
        <f t="shared" si="64"/>
        <v>1w</v>
      </c>
      <c r="X3540" s="1405">
        <f>_xll.qlCalendarAdvance(Calendar,X3539,W3540,"f",FALSE)</f>
        <v>64027</v>
      </c>
      <c r="Y3540" s="1404">
        <f>_xll.qlCalendarAdvance(Calendar,X3540,NDays&amp;"D")</f>
        <v>64027</v>
      </c>
      <c r="Z3540" s="1403" t="e">
        <v>#N/A</v>
      </c>
      <c r="AA3540" s="1411">
        <v>2.3298880344030382E-2</v>
      </c>
    </row>
    <row r="3541" spans="2:27" x14ac:dyDescent="0.2">
      <c r="S3541" s="399"/>
      <c r="T3541" s="1401"/>
      <c r="W3541" s="864" t="str">
        <f t="shared" si="64"/>
        <v>1w</v>
      </c>
      <c r="X3541" s="1405">
        <f>_xll.qlCalendarAdvance(Calendar,X3540,W3541,"f",FALSE)</f>
        <v>64034</v>
      </c>
      <c r="Y3541" s="1404">
        <f>_xll.qlCalendarAdvance(Calendar,X3541,NDays&amp;"D")</f>
        <v>64034</v>
      </c>
      <c r="Z3541" s="1403" t="e">
        <v>#N/A</v>
      </c>
      <c r="AA3541" s="1411">
        <v>2.3299013215112296E-2</v>
      </c>
    </row>
    <row r="3542" spans="2:27" x14ac:dyDescent="0.2">
      <c r="S3542" s="399"/>
      <c r="T3542" s="1401"/>
      <c r="W3542" s="864" t="str">
        <f t="shared" si="64"/>
        <v>1w</v>
      </c>
      <c r="X3542" s="1405">
        <f>_xll.qlCalendarAdvance(Calendar,X3541,W3542,"f",FALSE)</f>
        <v>64041</v>
      </c>
      <c r="Y3542" s="1404">
        <f>_xll.qlCalendarAdvance(Calendar,X3542,NDays&amp;"D")</f>
        <v>64041</v>
      </c>
      <c r="Z3542" s="1403" t="e">
        <v>#N/A</v>
      </c>
      <c r="AA3542" s="1411">
        <v>2.329913155338037E-2</v>
      </c>
    </row>
    <row r="3543" spans="2:27" x14ac:dyDescent="0.2">
      <c r="B3543" s="1405"/>
      <c r="C3543" s="1404"/>
      <c r="D3543" s="1403"/>
      <c r="E3543" s="1403"/>
      <c r="W3543" s="864" t="str">
        <f t="shared" si="64"/>
        <v>1w</v>
      </c>
      <c r="X3543" s="1405">
        <f>_xll.qlCalendarAdvance(Calendar,X3542,W3543,"f",FALSE)</f>
        <v>64048</v>
      </c>
      <c r="Y3543" s="1404">
        <f>_xll.qlCalendarAdvance(Calendar,X3543,NDays&amp;"D")</f>
        <v>64048</v>
      </c>
      <c r="Z3543" s="1403" t="e">
        <v>#N/A</v>
      </c>
      <c r="AA3543" s="1411">
        <v>2.3299235358753556E-2</v>
      </c>
    </row>
    <row r="3544" spans="2:27" x14ac:dyDescent="0.2">
      <c r="B3544" s="1405"/>
      <c r="C3544" s="1404"/>
      <c r="D3544" s="1403"/>
      <c r="E3544" s="1403"/>
      <c r="W3544" s="864" t="str">
        <f t="shared" si="64"/>
        <v>1w</v>
      </c>
      <c r="X3544" s="1405">
        <f>_xll.qlCalendarAdvance(Calendar,X3543,W3544,"f",FALSE)</f>
        <v>64055</v>
      </c>
      <c r="Y3544" s="1404">
        <f>_xll.qlCalendarAdvance(Calendar,X3544,NDays&amp;"D")</f>
        <v>64055</v>
      </c>
      <c r="Z3544" s="1403" t="e">
        <v>#N/A</v>
      </c>
      <c r="AA3544" s="1411">
        <v>2.329932463155604E-2</v>
      </c>
    </row>
    <row r="3545" spans="2:27" x14ac:dyDescent="0.2">
      <c r="B3545" s="1405"/>
      <c r="C3545" s="1404"/>
      <c r="D3545" s="1403"/>
      <c r="E3545" s="1403"/>
      <c r="W3545" s="864" t="str">
        <f t="shared" si="64"/>
        <v>1w</v>
      </c>
      <c r="X3545" s="1405">
        <f>_xll.qlCalendarAdvance(Calendar,X3544,W3545,"f",FALSE)</f>
        <v>64062</v>
      </c>
      <c r="Y3545" s="1404">
        <f>_xll.qlCalendarAdvance(Calendar,X3545,NDays&amp;"D")</f>
        <v>64062</v>
      </c>
      <c r="Z3545" s="1403" t="e">
        <v>#N/A</v>
      </c>
      <c r="AA3545" s="1411">
        <v>2.3299399371544682E-2</v>
      </c>
    </row>
    <row r="3546" spans="2:27" x14ac:dyDescent="0.2">
      <c r="B3546" s="1405"/>
      <c r="C3546" s="1404"/>
      <c r="D3546" s="1403"/>
      <c r="E3546" s="1403"/>
      <c r="W3546" s="864" t="str">
        <f t="shared" ref="W3546:W3552" si="65">W3545</f>
        <v>1w</v>
      </c>
      <c r="X3546" s="1405">
        <f>_xll.qlCalendarAdvance(Calendar,X3545,W3546,"f",FALSE)</f>
        <v>64069</v>
      </c>
      <c r="Y3546" s="1404">
        <f>_xll.qlCalendarAdvance(Calendar,X3546,NDays&amp;"D")</f>
        <v>64069</v>
      </c>
      <c r="Z3546" s="1403" t="e">
        <v>#N/A</v>
      </c>
      <c r="AA3546" s="1411">
        <v>2.329945957880053E-2</v>
      </c>
    </row>
    <row r="3547" spans="2:27" x14ac:dyDescent="0.2">
      <c r="B3547" s="1405"/>
      <c r="C3547" s="1404"/>
      <c r="D3547" s="1403"/>
      <c r="E3547" s="1403"/>
      <c r="W3547" s="864" t="str">
        <f t="shared" si="65"/>
        <v>1w</v>
      </c>
      <c r="X3547" s="1405">
        <f>_xll.qlCalendarAdvance(Calendar,X3546,W3547,"f",FALSE)</f>
        <v>64076</v>
      </c>
      <c r="Y3547" s="1404">
        <f>_xll.qlCalendarAdvance(Calendar,X3547,NDays&amp;"D")</f>
        <v>64076</v>
      </c>
      <c r="Z3547" s="1403" t="e">
        <v>#N/A</v>
      </c>
      <c r="AA3547" s="1411">
        <v>2.329950525316149E-2</v>
      </c>
    </row>
    <row r="3548" spans="2:27" x14ac:dyDescent="0.2">
      <c r="B3548" s="1405"/>
      <c r="C3548" s="1404"/>
      <c r="D3548" s="1403"/>
      <c r="E3548" s="1403"/>
      <c r="W3548" s="864" t="str">
        <f t="shared" si="65"/>
        <v>1w</v>
      </c>
      <c r="X3548" s="1405">
        <f>_xll.qlCalendarAdvance(Calendar,X3547,W3548,"f",FALSE)</f>
        <v>64083</v>
      </c>
      <c r="Y3548" s="1404">
        <f>_xll.qlCalendarAdvance(Calendar,X3548,NDays&amp;"D")</f>
        <v>64083</v>
      </c>
      <c r="Z3548" s="1403" t="e">
        <v>#N/A</v>
      </c>
      <c r="AA3548" s="1411">
        <v>2.3299536394789655E-2</v>
      </c>
    </row>
    <row r="3549" spans="2:27" x14ac:dyDescent="0.2">
      <c r="B3549" s="1405"/>
      <c r="C3549" s="1404"/>
      <c r="D3549" s="1403"/>
      <c r="E3549" s="1403"/>
      <c r="W3549" s="864" t="str">
        <f t="shared" si="65"/>
        <v>1w</v>
      </c>
      <c r="X3549" s="1405">
        <f>_xll.qlCalendarAdvance(Calendar,X3548,W3549,"f",FALSE)</f>
        <v>64090</v>
      </c>
      <c r="Y3549" s="1404">
        <f>_xll.qlCalendarAdvance(Calendar,X3549,NDays&amp;"D")</f>
        <v>64090</v>
      </c>
      <c r="Z3549" s="1403" t="e">
        <v>#N/A</v>
      </c>
      <c r="AA3549" s="1411">
        <v>2.3299553003685025E-2</v>
      </c>
    </row>
    <row r="3550" spans="2:27" x14ac:dyDescent="0.2">
      <c r="B3550" s="1405"/>
      <c r="C3550" s="1404"/>
      <c r="D3550" s="1403"/>
      <c r="E3550" s="1403"/>
      <c r="W3550" s="864" t="str">
        <f t="shared" si="65"/>
        <v>1w</v>
      </c>
      <c r="X3550" s="1405">
        <f>_xll.qlCalendarAdvance(Calendar,X3549,W3550,"f",FALSE)</f>
        <v>64097</v>
      </c>
      <c r="Y3550" s="1404">
        <f>_xll.qlCalendarAdvance(Calendar,X3550,NDays&amp;"D")</f>
        <v>64097</v>
      </c>
      <c r="Z3550" s="1403" t="e">
        <v>#N/A</v>
      </c>
      <c r="AA3550" s="1411" t="e">
        <v>#N/A</v>
      </c>
    </row>
    <row r="3551" spans="2:27" x14ac:dyDescent="0.2">
      <c r="B3551" s="1405"/>
      <c r="C3551" s="1404"/>
      <c r="D3551" s="1403"/>
      <c r="E3551" s="1403"/>
      <c r="W3551" s="864" t="str">
        <f t="shared" si="65"/>
        <v>1w</v>
      </c>
      <c r="X3551" s="1405">
        <f>_xll.qlCalendarAdvance(Calendar,X3550,W3551,"f",FALSE)</f>
        <v>64104</v>
      </c>
      <c r="Y3551" s="1404">
        <f>_xll.qlCalendarAdvance(Calendar,X3551,NDays&amp;"D")</f>
        <v>64104</v>
      </c>
      <c r="Z3551" s="1403" t="e">
        <v>#N/A</v>
      </c>
      <c r="AA3551" s="1411" t="e">
        <v>#N/A</v>
      </c>
    </row>
    <row r="3552" spans="2:27" ht="12" thickBot="1" x14ac:dyDescent="0.25">
      <c r="B3552" s="1405"/>
      <c r="C3552" s="1404"/>
      <c r="D3552" s="1403"/>
      <c r="E3552" s="1403"/>
      <c r="W3552" s="861" t="str">
        <f t="shared" si="65"/>
        <v>1w</v>
      </c>
      <c r="X3552" s="1410">
        <f>_xll.qlCalendarAdvance(Calendar,X3551,W3552,"f",FALSE)</f>
        <v>64111</v>
      </c>
      <c r="Y3552" s="1409">
        <f>_xll.qlCalendarAdvance(Calendar,X3552,NDays&amp;"D")</f>
        <v>64111</v>
      </c>
      <c r="Z3552" s="1408" t="e">
        <v>#N/A</v>
      </c>
      <c r="AA3552" s="1407" t="e">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7649" r:id="rId4" name="Length2">
              <controlPr defaultSize="0" print="0" autoFill="0" autoPict="0" macro="[0]!grphUpdate">
                <anchor moveWithCells="1">
                  <from>
                    <xdr:col>8</xdr:col>
                    <xdr:colOff>523875</xdr:colOff>
                    <xdr:row>30</xdr:row>
                    <xdr:rowOff>0</xdr:rowOff>
                  </from>
                  <to>
                    <xdr:col>10</xdr:col>
                    <xdr:colOff>247650</xdr:colOff>
                    <xdr:row>31</xdr:row>
                    <xdr:rowOff>133350</xdr:rowOff>
                  </to>
                </anchor>
              </controlPr>
            </control>
          </mc:Choice>
        </mc:AlternateContent>
        <mc:AlternateContent xmlns:mc="http://schemas.openxmlformats.org/markup-compatibility/2006">
          <mc:Choice Requires="x14">
            <control shapeId="27650" r:id="rId5" name="Length1">
              <controlPr defaultSize="0" print="0" autoFill="0" autoPict="0" macro="[0]!grphUpdate" altText="3">
                <anchor moveWithCells="1">
                  <from>
                    <xdr:col>8</xdr:col>
                    <xdr:colOff>523875</xdr:colOff>
                    <xdr:row>27</xdr:row>
                    <xdr:rowOff>66675</xdr:rowOff>
                  </from>
                  <to>
                    <xdr:col>10</xdr:col>
                    <xdr:colOff>247650</xdr:colOff>
                    <xdr:row>29</xdr:row>
                    <xdr:rowOff>57150</xdr:rowOff>
                  </to>
                </anchor>
              </controlPr>
            </control>
          </mc:Choice>
        </mc:AlternateContent>
        <mc:AlternateContent xmlns:mc="http://schemas.openxmlformats.org/markup-compatibility/2006">
          <mc:Choice Requires="x14">
            <control shapeId="27651" r:id="rId6" name="Length3">
              <controlPr defaultSize="0" print="0" autoFill="0" autoPict="0" macro="[0]!grphUpdate">
                <anchor moveWithCells="1">
                  <from>
                    <xdr:col>8</xdr:col>
                    <xdr:colOff>523875</xdr:colOff>
                    <xdr:row>32</xdr:row>
                    <xdr:rowOff>66675</xdr:rowOff>
                  </from>
                  <to>
                    <xdr:col>10</xdr:col>
                    <xdr:colOff>247650</xdr:colOff>
                    <xdr:row>34</xdr:row>
                    <xdr:rowOff>57150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8</xdr:col>
                    <xdr:colOff>457200</xdr:colOff>
                    <xdr:row>53</xdr:row>
                    <xdr:rowOff>76200</xdr:rowOff>
                  </from>
                  <to>
                    <xdr:col>10</xdr:col>
                    <xdr:colOff>180975</xdr:colOff>
                    <xdr:row>55</xdr:row>
                    <xdr:rowOff>66675</xdr:rowOff>
                  </to>
                </anchor>
              </controlPr>
            </control>
          </mc:Choice>
        </mc:AlternateContent>
        <mc:AlternateContent xmlns:mc="http://schemas.openxmlformats.org/markup-compatibility/2006">
          <mc:Choice Requires="x14">
            <control shapeId="27653" r:id="rId8" name="Length0">
              <controlPr defaultSize="0" print="0" autoFill="0" autoPict="0" macro="[0]!grphUpdate">
                <anchor moveWithCells="1">
                  <from>
                    <xdr:col>8</xdr:col>
                    <xdr:colOff>523875</xdr:colOff>
                    <xdr:row>24</xdr:row>
                    <xdr:rowOff>133350</xdr:rowOff>
                  </from>
                  <to>
                    <xdr:col>10</xdr:col>
                    <xdr:colOff>247650</xdr:colOff>
                    <xdr:row>26</xdr:row>
                    <xdr:rowOff>114300</xdr:rowOff>
                  </to>
                </anchor>
              </controlPr>
            </control>
          </mc:Choice>
        </mc:AlternateContent>
        <mc:AlternateContent xmlns:mc="http://schemas.openxmlformats.org/markup-compatibility/2006">
          <mc:Choice Requires="x14">
            <control shapeId="27654" r:id="rId9" name="Length4">
              <controlPr defaultSize="0" print="0" autoFill="0" autoPict="0" macro="[0]!grphUpdate">
                <anchor moveWithCells="1">
                  <from>
                    <xdr:col>8</xdr:col>
                    <xdr:colOff>523875</xdr:colOff>
                    <xdr:row>35</xdr:row>
                    <xdr:rowOff>38100</xdr:rowOff>
                  </from>
                  <to>
                    <xdr:col>10</xdr:col>
                    <xdr:colOff>247650</xdr:colOff>
                    <xdr:row>37</xdr:row>
                    <xdr:rowOff>28575</xdr:rowOff>
                  </to>
                </anchor>
              </controlPr>
            </control>
          </mc:Choice>
        </mc:AlternateContent>
        <mc:AlternateContent xmlns:mc="http://schemas.openxmlformats.org/markup-compatibility/2006">
          <mc:Choice Requires="x14">
            <control shapeId="27655" r:id="rId10" name="Length5">
              <controlPr defaultSize="0" print="0" autoFill="0" autoPict="0" macro="[0]!grphUpdate">
                <anchor moveWithCells="1">
                  <from>
                    <xdr:col>8</xdr:col>
                    <xdr:colOff>523875</xdr:colOff>
                    <xdr:row>38</xdr:row>
                    <xdr:rowOff>0</xdr:rowOff>
                  </from>
                  <to>
                    <xdr:col>10</xdr:col>
                    <xdr:colOff>247650</xdr:colOff>
                    <xdr:row>39</xdr:row>
                    <xdr:rowOff>133350</xdr:rowOff>
                  </to>
                </anchor>
              </controlPr>
            </control>
          </mc:Choice>
        </mc:AlternateContent>
        <mc:AlternateContent xmlns:mc="http://schemas.openxmlformats.org/markup-compatibility/2006">
          <mc:Choice Requires="x14">
            <control shapeId="27656" r:id="rId11" name="Length6">
              <controlPr defaultSize="0" print="0" autoFill="0" autoPict="0" macro="[0]!grphUpdate">
                <anchor moveWithCells="1">
                  <from>
                    <xdr:col>8</xdr:col>
                    <xdr:colOff>523875</xdr:colOff>
                    <xdr:row>40</xdr:row>
                    <xdr:rowOff>104775</xdr:rowOff>
                  </from>
                  <to>
                    <xdr:col>10</xdr:col>
                    <xdr:colOff>247650</xdr:colOff>
                    <xdr:row>42</xdr:row>
                    <xdr:rowOff>95250</xdr:rowOff>
                  </to>
                </anchor>
              </controlPr>
            </control>
          </mc:Choice>
        </mc:AlternateContent>
        <mc:AlternateContent xmlns:mc="http://schemas.openxmlformats.org/markup-compatibility/2006">
          <mc:Choice Requires="x14">
            <control shapeId="27657" r:id="rId12" name="Length7">
              <controlPr defaultSize="0" print="0" autoFill="0" autoPict="0" macro="[0]!grphUpdate">
                <anchor moveWithCells="1">
                  <from>
                    <xdr:col>8</xdr:col>
                    <xdr:colOff>523875</xdr:colOff>
                    <xdr:row>43</xdr:row>
                    <xdr:rowOff>85725</xdr:rowOff>
                  </from>
                  <to>
                    <xdr:col>10</xdr:col>
                    <xdr:colOff>247650</xdr:colOff>
                    <xdr:row>45</xdr:row>
                    <xdr:rowOff>76200</xdr:rowOff>
                  </to>
                </anchor>
              </controlPr>
            </control>
          </mc:Choice>
        </mc:AlternateContent>
        <mc:AlternateContent xmlns:mc="http://schemas.openxmlformats.org/markup-compatibility/2006">
          <mc:Choice Requires="x14">
            <control shapeId="27658" r:id="rId13" name="Check Box 10">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mc:AlternateContent xmlns:mc="http://schemas.openxmlformats.org/markup-compatibility/2006">
          <mc:Choice Requires="x14">
            <control shapeId="27659" r:id="rId14" name="Check Box 11">
              <controlPr defaultSize="0" autoFill="0" autoLine="0" autoPict="0">
                <anchor moveWithCells="1">
                  <from>
                    <xdr:col>8</xdr:col>
                    <xdr:colOff>457200</xdr:colOff>
                    <xdr:row>50</xdr:row>
                    <xdr:rowOff>66675</xdr:rowOff>
                  </from>
                  <to>
                    <xdr:col>10</xdr:col>
                    <xdr:colOff>180975</xdr:colOff>
                    <xdr:row>52</xdr:row>
                    <xdr:rowOff>47625</xdr:rowOff>
                  </to>
                </anchor>
              </controlPr>
            </control>
          </mc:Choice>
        </mc:AlternateContent>
      </controls>
    </mc:Choice>
  </mc:AlternateConten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R39"/>
  <sheetViews>
    <sheetView workbookViewId="0">
      <selection activeCell="L2" sqref="L2"/>
    </sheetView>
  </sheetViews>
  <sheetFormatPr defaultRowHeight="11.25" x14ac:dyDescent="0.2"/>
  <cols>
    <col min="1" max="1" width="2.7109375" style="399" customWidth="1"/>
    <col min="2" max="2" width="5.7109375" style="399"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19.710937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8"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87" t="str">
        <f>_xll.qlLibor(,Currency,$J$1,,Permanent,Trigger,ObjectOverwrite)</f>
        <v>obj_004fb#0018</v>
      </c>
      <c r="M3" s="759" t="str">
        <f>_xll.ohRangeRetrieveError(L3)</f>
        <v/>
      </c>
      <c r="N3" s="746"/>
    </row>
    <row r="4" spans="1:18" ht="11.25" customHeight="1" x14ac:dyDescent="0.2">
      <c r="A4" s="89"/>
      <c r="B4" s="85"/>
      <c r="C4" s="85"/>
      <c r="D4" s="85"/>
      <c r="E4" s="85"/>
      <c r="F4" s="85"/>
      <c r="G4" s="85"/>
      <c r="H4" s="85"/>
      <c r="I4" s="85"/>
      <c r="J4" s="85"/>
      <c r="K4" s="85"/>
      <c r="L4" s="85"/>
      <c r="M4" s="85"/>
      <c r="N4" s="746"/>
    </row>
    <row r="5" spans="1:18" ht="11.25" customHeight="1" thickBot="1" x14ac:dyDescent="0.25">
      <c r="A5" s="66"/>
      <c r="B5" s="1481">
        <v>0</v>
      </c>
      <c r="C5" s="1481" t="s">
        <v>485</v>
      </c>
      <c r="D5" s="1481" t="s">
        <v>64</v>
      </c>
      <c r="E5" s="1481" t="s">
        <v>124</v>
      </c>
      <c r="F5" s="1481" t="str">
        <f>VLOOKUP(Currency,Swap3MConventions,3)</f>
        <v>3L</v>
      </c>
      <c r="G5" s="1466" t="str">
        <f t="shared" ref="G5:G38" si="0">IF(UPPER(LEFT($E5))="A","Annual",IF(UPPER(LEFT($E5))="S","Semiannual","--"))</f>
        <v>Semiannual</v>
      </c>
      <c r="H5" s="1466" t="s">
        <v>388</v>
      </c>
      <c r="I5" s="1466" t="str">
        <f t="shared" ref="I5:I38" si="1">IF(UPPER(RIGHT($E5))="B",BondBasisDayCounter,IF(UPPER(RIGHT($E5))="M",MoneyMarketDayCounter,"--"))</f>
        <v>Actual/365 (Fixed)</v>
      </c>
      <c r="J5" s="869" t="str">
        <f t="shared" ref="J5:J38" si="2">Currency&amp;$F5&amp;$I$1&amp;$D5&amp;QuoteSuffix</f>
        <v>GBP3L6L1Y_Quote</v>
      </c>
      <c r="K5" s="756" t="str">
        <f t="shared" ref="K5:K38" si="3">Currency&amp;$E5&amp;$I$1&amp;$D5&amp;"_Quote"</f>
        <v>GBPSB6L1Y_Quote</v>
      </c>
      <c r="L5" s="758" t="str">
        <f>_xll.qlSwapRateHelper2(,$K5,$B5,$D5,Calendar,$G5,$H5,$I5,$L$3,$J5,C5,Discounting,Permanent,,ObjectOverwrite)</f>
        <v>obj_00500#0018</v>
      </c>
      <c r="M5" s="868" t="str">
        <f>_xll.ohRangeRetrieveError(L5)</f>
        <v/>
      </c>
      <c r="N5" s="746"/>
    </row>
    <row r="6" spans="1:18" ht="11.25" customHeight="1" x14ac:dyDescent="0.2">
      <c r="A6" s="66"/>
      <c r="B6" s="754">
        <v>0</v>
      </c>
      <c r="C6" s="754" t="str">
        <f t="shared" ref="C6:C38" si="4">C5</f>
        <v>0d</v>
      </c>
      <c r="D6" s="754" t="s">
        <v>63</v>
      </c>
      <c r="E6" s="754" t="s">
        <v>124</v>
      </c>
      <c r="F6" s="754" t="str">
        <f t="shared" ref="F6:F38" si="5">F5</f>
        <v>3L</v>
      </c>
      <c r="G6" s="858" t="str">
        <f t="shared" si="0"/>
        <v>Semiannual</v>
      </c>
      <c r="H6" s="858" t="s">
        <v>388</v>
      </c>
      <c r="I6" s="858" t="str">
        <f t="shared" si="1"/>
        <v>Actual/365 (Fixed)</v>
      </c>
      <c r="J6" s="857" t="str">
        <f t="shared" si="2"/>
        <v>GBP3L6L2Y_Quote</v>
      </c>
      <c r="K6" s="752" t="str">
        <f t="shared" si="3"/>
        <v>GBPSB6L2Y_Quote</v>
      </c>
      <c r="L6" s="754" t="str">
        <f>_xll.qlSwapRateHelper2(,$K6,$B6,$D6,Calendar,$G6,$H6,$I6,$L$3,$J6,C6,Discounting,Permanent,,ObjectOverwrite)</f>
        <v>obj_0050e#0018</v>
      </c>
      <c r="M6" s="856" t="str">
        <f>_xll.ohRangeRetrieveError(L6)</f>
        <v/>
      </c>
      <c r="N6" s="746"/>
      <c r="P6" s="867" t="s">
        <v>49</v>
      </c>
      <c r="Q6" s="744" t="s">
        <v>127</v>
      </c>
      <c r="R6" s="1480" t="s">
        <v>120</v>
      </c>
    </row>
    <row r="7" spans="1:18" ht="11.25" customHeight="1" x14ac:dyDescent="0.2">
      <c r="A7" s="66"/>
      <c r="B7" s="754">
        <v>0</v>
      </c>
      <c r="C7" s="754" t="str">
        <f t="shared" si="4"/>
        <v>0d</v>
      </c>
      <c r="D7" s="754" t="s">
        <v>62</v>
      </c>
      <c r="E7" s="754" t="str">
        <f t="shared" ref="E7:E38" si="6">E6</f>
        <v>SB</v>
      </c>
      <c r="F7" s="754" t="str">
        <f t="shared" si="5"/>
        <v>3L</v>
      </c>
      <c r="G7" s="858" t="str">
        <f t="shared" si="0"/>
        <v>Semiannual</v>
      </c>
      <c r="H7" s="858" t="s">
        <v>388</v>
      </c>
      <c r="I7" s="858" t="str">
        <f t="shared" si="1"/>
        <v>Actual/365 (Fixed)</v>
      </c>
      <c r="J7" s="857" t="str">
        <f t="shared" si="2"/>
        <v>GBP3L6L3Y_Quote</v>
      </c>
      <c r="K7" s="752" t="str">
        <f t="shared" si="3"/>
        <v>GBPSB6L3Y_Quote</v>
      </c>
      <c r="L7" s="754" t="str">
        <f>_xll.qlSwapRateHelper2(,$K7,$B7,$D7,Calendar,$G7,$H7,$I7,$L$3,$J7,C7,Discounting,Permanent,,ObjectOverwrite)</f>
        <v>obj_0051b#0018</v>
      </c>
      <c r="M7" s="856" t="str">
        <f>_xll.ohRangeRetrieveError(L7)</f>
        <v/>
      </c>
      <c r="N7" s="746"/>
      <c r="P7" s="864" t="s">
        <v>48</v>
      </c>
      <c r="Q7" s="1415" t="s">
        <v>127</v>
      </c>
      <c r="R7" s="1479" t="s">
        <v>126</v>
      </c>
    </row>
    <row r="8" spans="1:18" ht="11.25" customHeight="1" x14ac:dyDescent="0.2">
      <c r="A8" s="66"/>
      <c r="B8" s="754">
        <v>0</v>
      </c>
      <c r="C8" s="754" t="str">
        <f t="shared" si="4"/>
        <v>0d</v>
      </c>
      <c r="D8" s="754" t="s">
        <v>61</v>
      </c>
      <c r="E8" s="754" t="str">
        <f t="shared" si="6"/>
        <v>SB</v>
      </c>
      <c r="F8" s="754" t="str">
        <f t="shared" si="5"/>
        <v>3L</v>
      </c>
      <c r="G8" s="858" t="str">
        <f t="shared" si="0"/>
        <v>Semiannual</v>
      </c>
      <c r="H8" s="858" t="s">
        <v>388</v>
      </c>
      <c r="I8" s="858" t="str">
        <f t="shared" si="1"/>
        <v>Actual/365 (Fixed)</v>
      </c>
      <c r="J8" s="857" t="str">
        <f t="shared" si="2"/>
        <v>GBP3L6L4Y_Quote</v>
      </c>
      <c r="K8" s="752" t="str">
        <f t="shared" si="3"/>
        <v>GBPSB6L4Y_Quote</v>
      </c>
      <c r="L8" s="754" t="str">
        <f>_xll.qlSwapRateHelper2(,$K8,$B8,$D8,Calendar,$G8,$H8,$I8,$L$3,$J8,C8,Discounting,Permanent,,ObjectOverwrite)</f>
        <v>obj_0050d#0018</v>
      </c>
      <c r="M8" s="856" t="str">
        <f>_xll.ohRangeRetrieveError(L8)</f>
        <v/>
      </c>
      <c r="N8" s="746"/>
      <c r="P8" s="864" t="s">
        <v>43</v>
      </c>
      <c r="Q8" s="1415" t="s">
        <v>124</v>
      </c>
      <c r="R8" s="1479" t="s">
        <v>120</v>
      </c>
    </row>
    <row r="9" spans="1:18" ht="11.25" customHeight="1" x14ac:dyDescent="0.2">
      <c r="A9" s="66"/>
      <c r="B9" s="754">
        <v>0</v>
      </c>
      <c r="C9" s="754" t="str">
        <f t="shared" si="4"/>
        <v>0d</v>
      </c>
      <c r="D9" s="754" t="s">
        <v>60</v>
      </c>
      <c r="E9" s="754" t="str">
        <f t="shared" si="6"/>
        <v>SB</v>
      </c>
      <c r="F9" s="754" t="str">
        <f t="shared" si="5"/>
        <v>3L</v>
      </c>
      <c r="G9" s="858" t="str">
        <f t="shared" si="0"/>
        <v>Semiannual</v>
      </c>
      <c r="H9" s="858" t="s">
        <v>388</v>
      </c>
      <c r="I9" s="858" t="str">
        <f t="shared" si="1"/>
        <v>Actual/365 (Fixed)</v>
      </c>
      <c r="J9" s="857" t="str">
        <f t="shared" si="2"/>
        <v>GBP3L6L5Y_Quote</v>
      </c>
      <c r="K9" s="752" t="str">
        <f t="shared" si="3"/>
        <v>GBPSB6L5Y_Quote</v>
      </c>
      <c r="L9" s="754" t="str">
        <f>_xll.qlSwapRateHelper2(,$K9,$B9,$D9,Calendar,$G9,$H9,$I9,$L$3,$J9,C9,Discounting,Permanent,,ObjectOverwrite)</f>
        <v>obj_00507#0018</v>
      </c>
      <c r="M9" s="856" t="str">
        <f>_xll.ohRangeRetrieveError(L9)</f>
        <v/>
      </c>
      <c r="N9" s="746"/>
      <c r="P9" s="864" t="s">
        <v>42</v>
      </c>
      <c r="Q9" s="1415" t="s">
        <v>124</v>
      </c>
      <c r="R9" s="1479" t="s">
        <v>120</v>
      </c>
    </row>
    <row r="10" spans="1:18" ht="11.25" customHeight="1" thickBot="1" x14ac:dyDescent="0.25">
      <c r="A10" s="66"/>
      <c r="B10" s="754">
        <v>0</v>
      </c>
      <c r="C10" s="754" t="str">
        <f t="shared" si="4"/>
        <v>0d</v>
      </c>
      <c r="D10" s="754" t="s">
        <v>59</v>
      </c>
      <c r="E10" s="754" t="str">
        <f t="shared" si="6"/>
        <v>SB</v>
      </c>
      <c r="F10" s="754" t="str">
        <f t="shared" si="5"/>
        <v>3L</v>
      </c>
      <c r="G10" s="858" t="str">
        <f t="shared" si="0"/>
        <v>Semiannual</v>
      </c>
      <c r="H10" s="858" t="s">
        <v>388</v>
      </c>
      <c r="I10" s="858" t="str">
        <f t="shared" si="1"/>
        <v>Actual/365 (Fixed)</v>
      </c>
      <c r="J10" s="857" t="str">
        <f t="shared" si="2"/>
        <v>GBP3L6L6Y_Quote</v>
      </c>
      <c r="K10" s="752" t="str">
        <f t="shared" si="3"/>
        <v>GBPSB6L6Y_Quote</v>
      </c>
      <c r="L10" s="754" t="str">
        <f>_xll.qlSwapRateHelper2(,$K10,$B10,$D10,Calendar,$G10,$H10,$I10,$L$3,$J10,C10,Discounting,Permanent,,ObjectOverwrite)</f>
        <v>obj_004fc#0018</v>
      </c>
      <c r="M10" s="856" t="str">
        <f>_xll.ohRangeRetrieveError(L10)</f>
        <v/>
      </c>
      <c r="N10" s="746"/>
      <c r="P10" s="861" t="s">
        <v>41</v>
      </c>
      <c r="Q10" s="916" t="s">
        <v>123</v>
      </c>
      <c r="R10" s="1478" t="s">
        <v>120</v>
      </c>
    </row>
    <row r="11" spans="1:18" ht="11.25" customHeight="1" x14ac:dyDescent="0.2">
      <c r="A11" s="66"/>
      <c r="B11" s="754">
        <v>0</v>
      </c>
      <c r="C11" s="754" t="str">
        <f t="shared" si="4"/>
        <v>0d</v>
      </c>
      <c r="D11" s="754" t="s">
        <v>58</v>
      </c>
      <c r="E11" s="754" t="str">
        <f t="shared" si="6"/>
        <v>SB</v>
      </c>
      <c r="F11" s="754" t="str">
        <f t="shared" si="5"/>
        <v>3L</v>
      </c>
      <c r="G11" s="858" t="str">
        <f t="shared" si="0"/>
        <v>Semiannual</v>
      </c>
      <c r="H11" s="858" t="s">
        <v>388</v>
      </c>
      <c r="I11" s="858" t="str">
        <f t="shared" si="1"/>
        <v>Actual/365 (Fixed)</v>
      </c>
      <c r="J11" s="857" t="str">
        <f t="shared" si="2"/>
        <v>GBP3L6L7Y_Quote</v>
      </c>
      <c r="K11" s="752" t="str">
        <f t="shared" si="3"/>
        <v>GBPSB6L7Y_Quote</v>
      </c>
      <c r="L11" s="754" t="str">
        <f>_xll.qlSwapRateHelper2(,$K11,$B11,$D11,Calendar,$G11,$H11,$I11,$L$3,$J11,C11,Discounting,Permanent,,ObjectOverwrite)</f>
        <v>obj_00514#0018</v>
      </c>
      <c r="M11" s="856" t="str">
        <f>_xll.ohRangeRetrieveError(L11)</f>
        <v/>
      </c>
      <c r="N11" s="746"/>
      <c r="P11" s="1415"/>
      <c r="Q11" s="1415"/>
      <c r="R11" s="1415"/>
    </row>
    <row r="12" spans="1:18" ht="11.25" customHeight="1" x14ac:dyDescent="0.2">
      <c r="A12" s="66"/>
      <c r="B12" s="754">
        <v>0</v>
      </c>
      <c r="C12" s="754" t="str">
        <f t="shared" si="4"/>
        <v>0d</v>
      </c>
      <c r="D12" s="754" t="s">
        <v>57</v>
      </c>
      <c r="E12" s="754" t="str">
        <f t="shared" si="6"/>
        <v>SB</v>
      </c>
      <c r="F12" s="754" t="str">
        <f t="shared" si="5"/>
        <v>3L</v>
      </c>
      <c r="G12" s="858" t="str">
        <f t="shared" si="0"/>
        <v>Semiannual</v>
      </c>
      <c r="H12" s="858" t="s">
        <v>388</v>
      </c>
      <c r="I12" s="858" t="str">
        <f t="shared" si="1"/>
        <v>Actual/365 (Fixed)</v>
      </c>
      <c r="J12" s="857" t="str">
        <f t="shared" si="2"/>
        <v>GBP3L6L8Y_Quote</v>
      </c>
      <c r="K12" s="752" t="str">
        <f t="shared" si="3"/>
        <v>GBPSB6L8Y_Quote</v>
      </c>
      <c r="L12" s="754" t="str">
        <f>_xll.qlSwapRateHelper2(,$K12,$B12,$D12,Calendar,$G12,$H12,$I12,$L$3,$J12,C12,Discounting,Permanent,,ObjectOverwrite)</f>
        <v>obj_0051c#0018</v>
      </c>
      <c r="M12" s="856" t="str">
        <f>_xll.ohRangeRetrieveError(L12)</f>
        <v/>
      </c>
      <c r="N12" s="746"/>
    </row>
    <row r="13" spans="1:18" ht="11.25" customHeight="1" x14ac:dyDescent="0.2">
      <c r="A13" s="66"/>
      <c r="B13" s="754">
        <v>0</v>
      </c>
      <c r="C13" s="754" t="str">
        <f t="shared" si="4"/>
        <v>0d</v>
      </c>
      <c r="D13" s="754" t="s">
        <v>56</v>
      </c>
      <c r="E13" s="754" t="str">
        <f t="shared" si="6"/>
        <v>SB</v>
      </c>
      <c r="F13" s="754" t="str">
        <f t="shared" si="5"/>
        <v>3L</v>
      </c>
      <c r="G13" s="858" t="str">
        <f t="shared" si="0"/>
        <v>Semiannual</v>
      </c>
      <c r="H13" s="858" t="s">
        <v>388</v>
      </c>
      <c r="I13" s="858" t="str">
        <f t="shared" si="1"/>
        <v>Actual/365 (Fixed)</v>
      </c>
      <c r="J13" s="857" t="str">
        <f t="shared" si="2"/>
        <v>GBP3L6L9Y_Quote</v>
      </c>
      <c r="K13" s="752" t="str">
        <f t="shared" si="3"/>
        <v>GBPSB6L9Y_Quote</v>
      </c>
      <c r="L13" s="754" t="str">
        <f>_xll.qlSwapRateHelper2(,$K13,$B13,$D13,Calendar,$G13,$H13,$I13,$L$3,$J13,C13,Discounting,Permanent,,ObjectOverwrite)</f>
        <v>obj_00502#0018</v>
      </c>
      <c r="M13" s="856" t="str">
        <f>_xll.ohRangeRetrieveError(L13)</f>
        <v/>
      </c>
      <c r="N13" s="746"/>
    </row>
    <row r="14" spans="1:18" ht="11.25" customHeight="1" x14ac:dyDescent="0.2">
      <c r="A14" s="66"/>
      <c r="B14" s="754">
        <v>0</v>
      </c>
      <c r="C14" s="754" t="str">
        <f t="shared" si="4"/>
        <v>0d</v>
      </c>
      <c r="D14" s="754" t="s">
        <v>55</v>
      </c>
      <c r="E14" s="754" t="str">
        <f t="shared" si="6"/>
        <v>SB</v>
      </c>
      <c r="F14" s="754" t="str">
        <f t="shared" si="5"/>
        <v>3L</v>
      </c>
      <c r="G14" s="858" t="str">
        <f t="shared" si="0"/>
        <v>Semiannual</v>
      </c>
      <c r="H14" s="858" t="s">
        <v>388</v>
      </c>
      <c r="I14" s="858" t="str">
        <f t="shared" si="1"/>
        <v>Actual/365 (Fixed)</v>
      </c>
      <c r="J14" s="857" t="str">
        <f t="shared" si="2"/>
        <v>GBP3L6L10Y_Quote</v>
      </c>
      <c r="K14" s="752" t="str">
        <f t="shared" si="3"/>
        <v>GBPSB6L10Y_Quote</v>
      </c>
      <c r="L14" s="754" t="str">
        <f>_xll.qlSwapRateHelper2(,$K14,$B14,$D14,Calendar,$G14,$H14,$I14,$L$3,$J14,C14,Discounting,Permanent,,ObjectOverwrite)</f>
        <v>obj_0050a#0018</v>
      </c>
      <c r="M14" s="856" t="str">
        <f>_xll.ohRangeRetrieveError(L14)</f>
        <v/>
      </c>
      <c r="N14" s="746"/>
    </row>
    <row r="15" spans="1:18" ht="11.25" customHeight="1" x14ac:dyDescent="0.2">
      <c r="A15" s="66"/>
      <c r="B15" s="754">
        <v>0</v>
      </c>
      <c r="C15" s="754" t="str">
        <f t="shared" si="4"/>
        <v>0d</v>
      </c>
      <c r="D15" s="754" t="s">
        <v>119</v>
      </c>
      <c r="E15" s="754" t="str">
        <f t="shared" si="6"/>
        <v>SB</v>
      </c>
      <c r="F15" s="754" t="str">
        <f t="shared" si="5"/>
        <v>3L</v>
      </c>
      <c r="G15" s="858" t="str">
        <f t="shared" si="0"/>
        <v>Semiannual</v>
      </c>
      <c r="H15" s="858" t="s">
        <v>388</v>
      </c>
      <c r="I15" s="858" t="str">
        <f t="shared" si="1"/>
        <v>Actual/365 (Fixed)</v>
      </c>
      <c r="J15" s="857" t="str">
        <f t="shared" si="2"/>
        <v>GBP3L6L11Y_Quote</v>
      </c>
      <c r="K15" s="752" t="str">
        <f t="shared" si="3"/>
        <v>GBPSB6L11Y_Quote</v>
      </c>
      <c r="L15" s="754" t="str">
        <f>_xll.qlSwapRateHelper2(,$K15,$B15,$D15,Calendar,$G15,$H15,$I15,$L$3,$J15,C15,Discounting,Permanent,,ObjectOverwrite)</f>
        <v>obj_0050b#0018</v>
      </c>
      <c r="M15" s="856" t="str">
        <f>_xll.ohRangeRetrieveError(L15)</f>
        <v/>
      </c>
      <c r="N15" s="746"/>
    </row>
    <row r="16" spans="1:18" ht="11.25" customHeight="1" x14ac:dyDescent="0.2">
      <c r="A16" s="66"/>
      <c r="B16" s="754">
        <v>0</v>
      </c>
      <c r="C16" s="754" t="str">
        <f t="shared" si="4"/>
        <v>0d</v>
      </c>
      <c r="D16" s="754" t="s">
        <v>54</v>
      </c>
      <c r="E16" s="754" t="str">
        <f t="shared" si="6"/>
        <v>SB</v>
      </c>
      <c r="F16" s="754" t="str">
        <f t="shared" si="5"/>
        <v>3L</v>
      </c>
      <c r="G16" s="858" t="str">
        <f t="shared" si="0"/>
        <v>Semiannual</v>
      </c>
      <c r="H16" s="858" t="s">
        <v>388</v>
      </c>
      <c r="I16" s="858" t="str">
        <f t="shared" si="1"/>
        <v>Actual/365 (Fixed)</v>
      </c>
      <c r="J16" s="857" t="str">
        <f t="shared" si="2"/>
        <v>GBP3L6L12Y_Quote</v>
      </c>
      <c r="K16" s="752" t="str">
        <f t="shared" si="3"/>
        <v>GBPSB6L12Y_Quote</v>
      </c>
      <c r="L16" s="754" t="str">
        <f>_xll.qlSwapRateHelper2(,$K16,$B16,$D16,Calendar,$G16,$H16,$I16,$L$3,$J16,C16,Discounting,Permanent,,ObjectOverwrite)</f>
        <v>obj_00512#0018</v>
      </c>
      <c r="M16" s="856" t="str">
        <f>_xll.ohRangeRetrieveError(L16)</f>
        <v/>
      </c>
      <c r="N16" s="746"/>
    </row>
    <row r="17" spans="1:14" ht="11.25" customHeight="1" x14ac:dyDescent="0.2">
      <c r="A17" s="66"/>
      <c r="B17" s="754">
        <v>0</v>
      </c>
      <c r="C17" s="754" t="str">
        <f t="shared" si="4"/>
        <v>0d</v>
      </c>
      <c r="D17" s="754" t="s">
        <v>118</v>
      </c>
      <c r="E17" s="754" t="str">
        <f t="shared" si="6"/>
        <v>SB</v>
      </c>
      <c r="F17" s="754" t="str">
        <f t="shared" si="5"/>
        <v>3L</v>
      </c>
      <c r="G17" s="858" t="str">
        <f t="shared" si="0"/>
        <v>Semiannual</v>
      </c>
      <c r="H17" s="858" t="s">
        <v>388</v>
      </c>
      <c r="I17" s="858" t="str">
        <f t="shared" si="1"/>
        <v>Actual/365 (Fixed)</v>
      </c>
      <c r="J17" s="857" t="str">
        <f t="shared" si="2"/>
        <v>GBP3L6L13Y_Quote</v>
      </c>
      <c r="K17" s="752" t="str">
        <f t="shared" si="3"/>
        <v>GBPSB6L13Y_Quote</v>
      </c>
      <c r="L17" s="754" t="str">
        <f>_xll.qlSwapRateHelper2(,$K17,$B17,$D17,Calendar,$G17,$H17,$I17,$L$3,$J17,C17,Discounting,Permanent,,ObjectOverwrite)</f>
        <v>obj_00508#0018</v>
      </c>
      <c r="M17" s="856" t="str">
        <f>_xll.ohRangeRetrieveError(L17)</f>
        <v/>
      </c>
      <c r="N17" s="746"/>
    </row>
    <row r="18" spans="1:14" ht="11.25" customHeight="1" x14ac:dyDescent="0.2">
      <c r="A18" s="66"/>
      <c r="B18" s="754">
        <v>0</v>
      </c>
      <c r="C18" s="754" t="str">
        <f t="shared" si="4"/>
        <v>0d</v>
      </c>
      <c r="D18" s="754" t="s">
        <v>117</v>
      </c>
      <c r="E18" s="754" t="str">
        <f t="shared" si="6"/>
        <v>SB</v>
      </c>
      <c r="F18" s="754" t="str">
        <f t="shared" si="5"/>
        <v>3L</v>
      </c>
      <c r="G18" s="858" t="str">
        <f t="shared" si="0"/>
        <v>Semiannual</v>
      </c>
      <c r="H18" s="858" t="s">
        <v>388</v>
      </c>
      <c r="I18" s="858" t="str">
        <f t="shared" si="1"/>
        <v>Actual/365 (Fixed)</v>
      </c>
      <c r="J18" s="857" t="str">
        <f t="shared" si="2"/>
        <v>GBP3L6L14Y_Quote</v>
      </c>
      <c r="K18" s="752" t="str">
        <f t="shared" si="3"/>
        <v>GBPSB6L14Y_Quote</v>
      </c>
      <c r="L18" s="754" t="str">
        <f>_xll.qlSwapRateHelper2(,$K18,$B18,$D18,Calendar,$G18,$H18,$I18,$L$3,$J18,C18,Discounting,Permanent,,ObjectOverwrite)</f>
        <v>obj_00501#0018</v>
      </c>
      <c r="M18" s="856" t="str">
        <f>_xll.ohRangeRetrieveError(L18)</f>
        <v/>
      </c>
      <c r="N18" s="746"/>
    </row>
    <row r="19" spans="1:14" ht="11.25" customHeight="1" x14ac:dyDescent="0.2">
      <c r="A19" s="66"/>
      <c r="B19" s="754">
        <v>0</v>
      </c>
      <c r="C19" s="754" t="str">
        <f t="shared" si="4"/>
        <v>0d</v>
      </c>
      <c r="D19" s="754" t="s">
        <v>53</v>
      </c>
      <c r="E19" s="754" t="str">
        <f t="shared" si="6"/>
        <v>SB</v>
      </c>
      <c r="F19" s="754" t="str">
        <f t="shared" si="5"/>
        <v>3L</v>
      </c>
      <c r="G19" s="858" t="str">
        <f t="shared" si="0"/>
        <v>Semiannual</v>
      </c>
      <c r="H19" s="858" t="s">
        <v>388</v>
      </c>
      <c r="I19" s="858" t="str">
        <f t="shared" si="1"/>
        <v>Actual/365 (Fixed)</v>
      </c>
      <c r="J19" s="857" t="str">
        <f t="shared" si="2"/>
        <v>GBP3L6L15Y_Quote</v>
      </c>
      <c r="K19" s="752" t="str">
        <f t="shared" si="3"/>
        <v>GBPSB6L15Y_Quote</v>
      </c>
      <c r="L19" s="754" t="str">
        <f>_xll.qlSwapRateHelper2(,$K19,$B19,$D19,Calendar,$G19,$H19,$I19,$L$3,$J19,C19,Discounting,Permanent,,ObjectOverwrite)</f>
        <v>obj_00510#0018</v>
      </c>
      <c r="M19" s="856" t="str">
        <f>_xll.ohRangeRetrieveError(L19)</f>
        <v/>
      </c>
      <c r="N19" s="746"/>
    </row>
    <row r="20" spans="1:14" ht="11.25" customHeight="1" x14ac:dyDescent="0.2">
      <c r="A20" s="66"/>
      <c r="B20" s="754">
        <v>0</v>
      </c>
      <c r="C20" s="754" t="str">
        <f t="shared" si="4"/>
        <v>0d</v>
      </c>
      <c r="D20" s="754" t="s">
        <v>116</v>
      </c>
      <c r="E20" s="754" t="str">
        <f t="shared" si="6"/>
        <v>SB</v>
      </c>
      <c r="F20" s="754" t="str">
        <f t="shared" si="5"/>
        <v>3L</v>
      </c>
      <c r="G20" s="858" t="str">
        <f t="shared" si="0"/>
        <v>Semiannual</v>
      </c>
      <c r="H20" s="858" t="s">
        <v>388</v>
      </c>
      <c r="I20" s="858" t="str">
        <f t="shared" si="1"/>
        <v>Actual/365 (Fixed)</v>
      </c>
      <c r="J20" s="857" t="str">
        <f t="shared" si="2"/>
        <v>GBP3L6L16Y_Quote</v>
      </c>
      <c r="K20" s="752" t="str">
        <f t="shared" si="3"/>
        <v>GBPSB6L16Y_Quote</v>
      </c>
      <c r="L20" s="754" t="str">
        <f>_xll.qlSwapRateHelper2(,$K20,$B20,$D20,Calendar,$G20,$H20,$I20,$L$3,$J20,C20,Discounting,Permanent,,ObjectOverwrite)</f>
        <v>obj_00509#0018</v>
      </c>
      <c r="M20" s="856" t="str">
        <f>_xll.ohRangeRetrieveError(L20)</f>
        <v/>
      </c>
      <c r="N20" s="746"/>
    </row>
    <row r="21" spans="1:14" ht="11.25" customHeight="1" x14ac:dyDescent="0.2">
      <c r="A21" s="66"/>
      <c r="B21" s="754">
        <v>0</v>
      </c>
      <c r="C21" s="754" t="str">
        <f t="shared" si="4"/>
        <v>0d</v>
      </c>
      <c r="D21" s="754" t="s">
        <v>115</v>
      </c>
      <c r="E21" s="754" t="str">
        <f t="shared" si="6"/>
        <v>SB</v>
      </c>
      <c r="F21" s="754" t="str">
        <f t="shared" si="5"/>
        <v>3L</v>
      </c>
      <c r="G21" s="858" t="str">
        <f t="shared" si="0"/>
        <v>Semiannual</v>
      </c>
      <c r="H21" s="858" t="s">
        <v>388</v>
      </c>
      <c r="I21" s="858" t="str">
        <f t="shared" si="1"/>
        <v>Actual/365 (Fixed)</v>
      </c>
      <c r="J21" s="857" t="str">
        <f t="shared" si="2"/>
        <v>GBP3L6L17Y_Quote</v>
      </c>
      <c r="K21" s="752" t="str">
        <f t="shared" si="3"/>
        <v>GBPSB6L17Y_Quote</v>
      </c>
      <c r="L21" s="754" t="str">
        <f>_xll.qlSwapRateHelper2(,$K21,$B21,$D21,Calendar,$G21,$H21,$I21,$L$3,$J21,C21,Discounting,Permanent,,ObjectOverwrite)</f>
        <v>obj_00505#0018</v>
      </c>
      <c r="M21" s="856" t="str">
        <f>_xll.ohRangeRetrieveError(L21)</f>
        <v/>
      </c>
      <c r="N21" s="746"/>
    </row>
    <row r="22" spans="1:14" ht="11.25" customHeight="1" x14ac:dyDescent="0.2">
      <c r="A22" s="66"/>
      <c r="B22" s="754">
        <v>0</v>
      </c>
      <c r="C22" s="754" t="str">
        <f t="shared" si="4"/>
        <v>0d</v>
      </c>
      <c r="D22" s="754" t="s">
        <v>114</v>
      </c>
      <c r="E22" s="754" t="str">
        <f t="shared" si="6"/>
        <v>SB</v>
      </c>
      <c r="F22" s="754" t="str">
        <f t="shared" si="5"/>
        <v>3L</v>
      </c>
      <c r="G22" s="858" t="str">
        <f t="shared" si="0"/>
        <v>Semiannual</v>
      </c>
      <c r="H22" s="858" t="s">
        <v>388</v>
      </c>
      <c r="I22" s="858" t="str">
        <f t="shared" si="1"/>
        <v>Actual/365 (Fixed)</v>
      </c>
      <c r="J22" s="857" t="str">
        <f t="shared" si="2"/>
        <v>GBP3L6L18Y_Quote</v>
      </c>
      <c r="K22" s="752" t="str">
        <f t="shared" si="3"/>
        <v>GBPSB6L18Y_Quote</v>
      </c>
      <c r="L22" s="754" t="str">
        <f>_xll.qlSwapRateHelper2(,$K22,$B22,$D22,Calendar,$G22,$H22,$I22,$L$3,$J22,C22,Discounting,Permanent,,ObjectOverwrite)</f>
        <v>obj_004ff#0018</v>
      </c>
      <c r="M22" s="856" t="str">
        <f>_xll.ohRangeRetrieveError(L22)</f>
        <v/>
      </c>
      <c r="N22" s="746"/>
    </row>
    <row r="23" spans="1:14" ht="11.25" customHeight="1" x14ac:dyDescent="0.2">
      <c r="A23" s="66"/>
      <c r="B23" s="754">
        <v>0</v>
      </c>
      <c r="C23" s="754" t="str">
        <f t="shared" si="4"/>
        <v>0d</v>
      </c>
      <c r="D23" s="754" t="s">
        <v>113</v>
      </c>
      <c r="E23" s="754" t="str">
        <f t="shared" si="6"/>
        <v>SB</v>
      </c>
      <c r="F23" s="754" t="str">
        <f t="shared" si="5"/>
        <v>3L</v>
      </c>
      <c r="G23" s="858" t="str">
        <f t="shared" si="0"/>
        <v>Semiannual</v>
      </c>
      <c r="H23" s="858" t="s">
        <v>388</v>
      </c>
      <c r="I23" s="858" t="str">
        <f t="shared" si="1"/>
        <v>Actual/365 (Fixed)</v>
      </c>
      <c r="J23" s="857" t="str">
        <f t="shared" si="2"/>
        <v>GBP3L6L19Y_Quote</v>
      </c>
      <c r="K23" s="752" t="str">
        <f t="shared" si="3"/>
        <v>GBPSB6L19Y_Quote</v>
      </c>
      <c r="L23" s="754" t="str">
        <f>_xll.qlSwapRateHelper2(,$K23,$B23,$D23,Calendar,$G23,$H23,$I23,$L$3,$J23,C23,Discounting,Permanent,,ObjectOverwrite)</f>
        <v>obj_00503#0018</v>
      </c>
      <c r="M23" s="856" t="str">
        <f>_xll.ohRangeRetrieveError(L23)</f>
        <v/>
      </c>
      <c r="N23" s="746"/>
    </row>
    <row r="24" spans="1:14" ht="11.25" customHeight="1" x14ac:dyDescent="0.2">
      <c r="A24" s="66"/>
      <c r="B24" s="754">
        <v>0</v>
      </c>
      <c r="C24" s="754" t="str">
        <f t="shared" si="4"/>
        <v>0d</v>
      </c>
      <c r="D24" s="754" t="s">
        <v>52</v>
      </c>
      <c r="E24" s="754" t="str">
        <f t="shared" si="6"/>
        <v>SB</v>
      </c>
      <c r="F24" s="754" t="str">
        <f t="shared" si="5"/>
        <v>3L</v>
      </c>
      <c r="G24" s="858" t="str">
        <f t="shared" si="0"/>
        <v>Semiannual</v>
      </c>
      <c r="H24" s="858" t="s">
        <v>388</v>
      </c>
      <c r="I24" s="858" t="str">
        <f t="shared" si="1"/>
        <v>Actual/365 (Fixed)</v>
      </c>
      <c r="J24" s="857" t="str">
        <f t="shared" si="2"/>
        <v>GBP3L6L20Y_Quote</v>
      </c>
      <c r="K24" s="752" t="str">
        <f t="shared" si="3"/>
        <v>GBPSB6L20Y_Quote</v>
      </c>
      <c r="L24" s="754" t="str">
        <f>_xll.qlSwapRateHelper2(,$K24,$B24,$D24,Calendar,$G24,$H24,$I24,$L$3,$J24,C24,Discounting,Permanent,,ObjectOverwrite)</f>
        <v>obj_004fe#0018</v>
      </c>
      <c r="M24" s="856" t="str">
        <f>_xll.ohRangeRetrieveError(L24)</f>
        <v/>
      </c>
      <c r="N24" s="746"/>
    </row>
    <row r="25" spans="1:14" ht="11.25" customHeight="1" x14ac:dyDescent="0.2">
      <c r="A25" s="66"/>
      <c r="B25" s="754">
        <v>0</v>
      </c>
      <c r="C25" s="754" t="str">
        <f t="shared" si="4"/>
        <v>0d</v>
      </c>
      <c r="D25" s="754" t="s">
        <v>112</v>
      </c>
      <c r="E25" s="754" t="str">
        <f t="shared" si="6"/>
        <v>SB</v>
      </c>
      <c r="F25" s="754" t="str">
        <f t="shared" si="5"/>
        <v>3L</v>
      </c>
      <c r="G25" s="858" t="str">
        <f t="shared" si="0"/>
        <v>Semiannual</v>
      </c>
      <c r="H25" s="858" t="s">
        <v>388</v>
      </c>
      <c r="I25" s="858" t="str">
        <f t="shared" si="1"/>
        <v>Actual/365 (Fixed)</v>
      </c>
      <c r="J25" s="857" t="str">
        <f t="shared" si="2"/>
        <v>GBP3L6L21Y_Quote</v>
      </c>
      <c r="K25" s="752" t="str">
        <f t="shared" si="3"/>
        <v>GBPSB6L21Y_Quote</v>
      </c>
      <c r="L25" s="754" t="str">
        <f>_xll.qlSwapRateHelper2(,$K25,$B25,$D25,Calendar,$G25,$H25,$I25,$L$3,$J25,C25,Discounting,Permanent,,ObjectOverwrite)</f>
        <v>obj_00515#0018</v>
      </c>
      <c r="M25" s="856" t="str">
        <f>_xll.ohRangeRetrieveError(L25)</f>
        <v/>
      </c>
      <c r="N25" s="746"/>
    </row>
    <row r="26" spans="1:14" ht="11.25" customHeight="1" x14ac:dyDescent="0.2">
      <c r="A26" s="66"/>
      <c r="B26" s="754">
        <v>0</v>
      </c>
      <c r="C26" s="754" t="str">
        <f t="shared" si="4"/>
        <v>0d</v>
      </c>
      <c r="D26" s="754" t="s">
        <v>111</v>
      </c>
      <c r="E26" s="754" t="str">
        <f t="shared" si="6"/>
        <v>SB</v>
      </c>
      <c r="F26" s="754" t="str">
        <f t="shared" si="5"/>
        <v>3L</v>
      </c>
      <c r="G26" s="858" t="str">
        <f t="shared" si="0"/>
        <v>Semiannual</v>
      </c>
      <c r="H26" s="858" t="s">
        <v>388</v>
      </c>
      <c r="I26" s="858" t="str">
        <f t="shared" si="1"/>
        <v>Actual/365 (Fixed)</v>
      </c>
      <c r="J26" s="857" t="str">
        <f t="shared" si="2"/>
        <v>GBP3L6L22Y_Quote</v>
      </c>
      <c r="K26" s="752" t="str">
        <f t="shared" si="3"/>
        <v>GBPSB6L22Y_Quote</v>
      </c>
      <c r="L26" s="754" t="str">
        <f>_xll.qlSwapRateHelper2(,$K26,$B26,$D26,Calendar,$G26,$H26,$I26,$L$3,$J26,C26,Discounting,Permanent,,ObjectOverwrite)</f>
        <v>obj_00517#0018</v>
      </c>
      <c r="M26" s="856" t="str">
        <f>_xll.ohRangeRetrieveError(L26)</f>
        <v/>
      </c>
      <c r="N26" s="746"/>
    </row>
    <row r="27" spans="1:14" ht="11.25" customHeight="1" x14ac:dyDescent="0.2">
      <c r="A27" s="66"/>
      <c r="B27" s="754">
        <v>0</v>
      </c>
      <c r="C27" s="754" t="str">
        <f t="shared" si="4"/>
        <v>0d</v>
      </c>
      <c r="D27" s="754" t="s">
        <v>110</v>
      </c>
      <c r="E27" s="754" t="str">
        <f t="shared" si="6"/>
        <v>SB</v>
      </c>
      <c r="F27" s="754" t="str">
        <f t="shared" si="5"/>
        <v>3L</v>
      </c>
      <c r="G27" s="858" t="str">
        <f t="shared" si="0"/>
        <v>Semiannual</v>
      </c>
      <c r="H27" s="858" t="s">
        <v>388</v>
      </c>
      <c r="I27" s="858" t="str">
        <f t="shared" si="1"/>
        <v>Actual/365 (Fixed)</v>
      </c>
      <c r="J27" s="857" t="str">
        <f t="shared" si="2"/>
        <v>GBP3L6L23Y_Quote</v>
      </c>
      <c r="K27" s="752" t="str">
        <f t="shared" si="3"/>
        <v>GBPSB6L23Y_Quote</v>
      </c>
      <c r="L27" s="754" t="str">
        <f>_xll.qlSwapRateHelper2(,$K27,$B27,$D27,Calendar,$G27,$H27,$I27,$L$3,$J27,C27,Discounting,Permanent,,ObjectOverwrite)</f>
        <v>obj_0050c#0018</v>
      </c>
      <c r="M27" s="856" t="str">
        <f>_xll.ohRangeRetrieveError(L27)</f>
        <v/>
      </c>
      <c r="N27" s="746"/>
    </row>
    <row r="28" spans="1:14" ht="11.25" customHeight="1" x14ac:dyDescent="0.2">
      <c r="A28" s="66"/>
      <c r="B28" s="754">
        <v>0</v>
      </c>
      <c r="C28" s="754" t="str">
        <f t="shared" si="4"/>
        <v>0d</v>
      </c>
      <c r="D28" s="754" t="s">
        <v>109</v>
      </c>
      <c r="E28" s="754" t="str">
        <f t="shared" si="6"/>
        <v>SB</v>
      </c>
      <c r="F28" s="754" t="str">
        <f t="shared" si="5"/>
        <v>3L</v>
      </c>
      <c r="G28" s="858" t="str">
        <f t="shared" si="0"/>
        <v>Semiannual</v>
      </c>
      <c r="H28" s="858" t="s">
        <v>388</v>
      </c>
      <c r="I28" s="858" t="str">
        <f t="shared" si="1"/>
        <v>Actual/365 (Fixed)</v>
      </c>
      <c r="J28" s="857" t="str">
        <f t="shared" si="2"/>
        <v>GBP3L6L24Y_Quote</v>
      </c>
      <c r="K28" s="752" t="str">
        <f t="shared" si="3"/>
        <v>GBPSB6L24Y_Quote</v>
      </c>
      <c r="L28" s="754" t="str">
        <f>_xll.qlSwapRateHelper2(,$K28,$B28,$D28,Calendar,$G28,$H28,$I28,$L$3,$J28,C28,Discounting,Permanent,,ObjectOverwrite)</f>
        <v>obj_00513#0018</v>
      </c>
      <c r="M28" s="856" t="str">
        <f>_xll.ohRangeRetrieveError(L28)</f>
        <v/>
      </c>
      <c r="N28" s="746"/>
    </row>
    <row r="29" spans="1:14" ht="11.25" customHeight="1" x14ac:dyDescent="0.2">
      <c r="A29" s="66"/>
      <c r="B29" s="754">
        <v>0</v>
      </c>
      <c r="C29" s="754" t="str">
        <f t="shared" si="4"/>
        <v>0d</v>
      </c>
      <c r="D29" s="754" t="s">
        <v>51</v>
      </c>
      <c r="E29" s="754" t="str">
        <f t="shared" si="6"/>
        <v>SB</v>
      </c>
      <c r="F29" s="754" t="str">
        <f t="shared" si="5"/>
        <v>3L</v>
      </c>
      <c r="G29" s="858" t="str">
        <f t="shared" si="0"/>
        <v>Semiannual</v>
      </c>
      <c r="H29" s="858" t="s">
        <v>388</v>
      </c>
      <c r="I29" s="858" t="str">
        <f t="shared" si="1"/>
        <v>Actual/365 (Fixed)</v>
      </c>
      <c r="J29" s="857" t="str">
        <f t="shared" si="2"/>
        <v>GBP3L6L25Y_Quote</v>
      </c>
      <c r="K29" s="752" t="str">
        <f t="shared" si="3"/>
        <v>GBPSB6L25Y_Quote</v>
      </c>
      <c r="L29" s="754" t="str">
        <f>_xll.qlSwapRateHelper2(,$K29,$B29,$D29,Calendar,$G29,$H29,$I29,$L$3,$J29,C29,Discounting,Permanent,,ObjectOverwrite)</f>
        <v>obj_00516#0018</v>
      </c>
      <c r="M29" s="856" t="str">
        <f>_xll.ohRangeRetrieveError(L29)</f>
        <v/>
      </c>
      <c r="N29" s="746"/>
    </row>
    <row r="30" spans="1:14" ht="11.25" customHeight="1" x14ac:dyDescent="0.2">
      <c r="A30" s="66"/>
      <c r="B30" s="754">
        <v>0</v>
      </c>
      <c r="C30" s="754" t="str">
        <f t="shared" si="4"/>
        <v>0d</v>
      </c>
      <c r="D30" s="754" t="s">
        <v>108</v>
      </c>
      <c r="E30" s="754" t="str">
        <f t="shared" si="6"/>
        <v>SB</v>
      </c>
      <c r="F30" s="754" t="str">
        <f t="shared" si="5"/>
        <v>3L</v>
      </c>
      <c r="G30" s="858" t="str">
        <f t="shared" si="0"/>
        <v>Semiannual</v>
      </c>
      <c r="H30" s="858" t="s">
        <v>388</v>
      </c>
      <c r="I30" s="858" t="str">
        <f t="shared" si="1"/>
        <v>Actual/365 (Fixed)</v>
      </c>
      <c r="J30" s="857" t="str">
        <f t="shared" si="2"/>
        <v>GBP3L6L26Y_Quote</v>
      </c>
      <c r="K30" s="752" t="str">
        <f t="shared" si="3"/>
        <v>GBPSB6L26Y_Quote</v>
      </c>
      <c r="L30" s="754" t="str">
        <f>_xll.qlSwapRateHelper2(,$K30,$B30,$D30,Calendar,$G30,$H30,$I30,$L$3,$J30,C30,Discounting,Permanent,,ObjectOverwrite)</f>
        <v>obj_0051a#0018</v>
      </c>
      <c r="M30" s="856" t="str">
        <f>_xll.ohRangeRetrieveError(L30)</f>
        <v/>
      </c>
      <c r="N30" s="746"/>
    </row>
    <row r="31" spans="1:14" ht="11.25" customHeight="1" x14ac:dyDescent="0.2">
      <c r="A31" s="66"/>
      <c r="B31" s="754">
        <v>0</v>
      </c>
      <c r="C31" s="754" t="str">
        <f t="shared" si="4"/>
        <v>0d</v>
      </c>
      <c r="D31" s="754" t="s">
        <v>107</v>
      </c>
      <c r="E31" s="754" t="str">
        <f t="shared" si="6"/>
        <v>SB</v>
      </c>
      <c r="F31" s="754" t="str">
        <f t="shared" si="5"/>
        <v>3L</v>
      </c>
      <c r="G31" s="858" t="str">
        <f t="shared" si="0"/>
        <v>Semiannual</v>
      </c>
      <c r="H31" s="858" t="s">
        <v>388</v>
      </c>
      <c r="I31" s="858" t="str">
        <f t="shared" si="1"/>
        <v>Actual/365 (Fixed)</v>
      </c>
      <c r="J31" s="857" t="str">
        <f t="shared" si="2"/>
        <v>GBP3L6L27Y_Quote</v>
      </c>
      <c r="K31" s="752" t="str">
        <f t="shared" si="3"/>
        <v>GBPSB6L27Y_Quote</v>
      </c>
      <c r="L31" s="754" t="str">
        <f>_xll.qlSwapRateHelper2(,$K31,$B31,$D31,Calendar,$G31,$H31,$I31,$L$3,$J31,C31,Discounting,Permanent,,ObjectOverwrite)</f>
        <v>obj_0051d#0018</v>
      </c>
      <c r="M31" s="856" t="str">
        <f>_xll.ohRangeRetrieveError(L31)</f>
        <v/>
      </c>
      <c r="N31" s="746"/>
    </row>
    <row r="32" spans="1:14" ht="11.25" customHeight="1" x14ac:dyDescent="0.2">
      <c r="A32" s="66"/>
      <c r="B32" s="754">
        <v>0</v>
      </c>
      <c r="C32" s="754" t="str">
        <f t="shared" si="4"/>
        <v>0d</v>
      </c>
      <c r="D32" s="754" t="s">
        <v>106</v>
      </c>
      <c r="E32" s="754" t="str">
        <f t="shared" si="6"/>
        <v>SB</v>
      </c>
      <c r="F32" s="754" t="str">
        <f t="shared" si="5"/>
        <v>3L</v>
      </c>
      <c r="G32" s="858" t="str">
        <f t="shared" si="0"/>
        <v>Semiannual</v>
      </c>
      <c r="H32" s="858" t="s">
        <v>388</v>
      </c>
      <c r="I32" s="858" t="str">
        <f t="shared" si="1"/>
        <v>Actual/365 (Fixed)</v>
      </c>
      <c r="J32" s="857" t="str">
        <f t="shared" si="2"/>
        <v>GBP3L6L28Y_Quote</v>
      </c>
      <c r="K32" s="752" t="str">
        <f t="shared" si="3"/>
        <v>GBPSB6L28Y_Quote</v>
      </c>
      <c r="L32" s="754" t="str">
        <f>_xll.qlSwapRateHelper2(,$K32,$B32,$D32,Calendar,$G32,$H32,$I32,$L$3,$J32,C32,Discounting,Permanent,,ObjectOverwrite)</f>
        <v>obj_00504#0018</v>
      </c>
      <c r="M32" s="856" t="str">
        <f>_xll.ohRangeRetrieveError(L32)</f>
        <v/>
      </c>
      <c r="N32" s="746"/>
    </row>
    <row r="33" spans="1:14" ht="11.25" customHeight="1" x14ac:dyDescent="0.2">
      <c r="A33" s="66"/>
      <c r="B33" s="754">
        <v>0</v>
      </c>
      <c r="C33" s="754" t="str">
        <f t="shared" si="4"/>
        <v>0d</v>
      </c>
      <c r="D33" s="754" t="s">
        <v>105</v>
      </c>
      <c r="E33" s="754" t="str">
        <f t="shared" si="6"/>
        <v>SB</v>
      </c>
      <c r="F33" s="754" t="str">
        <f t="shared" si="5"/>
        <v>3L</v>
      </c>
      <c r="G33" s="858" t="str">
        <f t="shared" si="0"/>
        <v>Semiannual</v>
      </c>
      <c r="H33" s="858" t="s">
        <v>388</v>
      </c>
      <c r="I33" s="858" t="str">
        <f t="shared" si="1"/>
        <v>Actual/365 (Fixed)</v>
      </c>
      <c r="J33" s="857" t="str">
        <f t="shared" si="2"/>
        <v>GBP3L6L29Y_Quote</v>
      </c>
      <c r="K33" s="752" t="str">
        <f t="shared" si="3"/>
        <v>GBPSB6L29Y_Quote</v>
      </c>
      <c r="L33" s="754" t="str">
        <f>_xll.qlSwapRateHelper2(,$K33,$B33,$D33,Calendar,$G33,$H33,$I33,$L$3,$J33,C33,Discounting,Permanent,,ObjectOverwrite)</f>
        <v>obj_00511#0018</v>
      </c>
      <c r="M33" s="856" t="str">
        <f>_xll.ohRangeRetrieveError(L33)</f>
        <v/>
      </c>
      <c r="N33" s="746"/>
    </row>
    <row r="34" spans="1:14" ht="11.25" customHeight="1" x14ac:dyDescent="0.2">
      <c r="A34" s="66"/>
      <c r="B34" s="754">
        <v>0</v>
      </c>
      <c r="C34" s="754" t="str">
        <f t="shared" si="4"/>
        <v>0d</v>
      </c>
      <c r="D34" s="754" t="s">
        <v>50</v>
      </c>
      <c r="E34" s="754" t="str">
        <f t="shared" si="6"/>
        <v>SB</v>
      </c>
      <c r="F34" s="754" t="str">
        <f t="shared" si="5"/>
        <v>3L</v>
      </c>
      <c r="G34" s="858" t="str">
        <f t="shared" si="0"/>
        <v>Semiannual</v>
      </c>
      <c r="H34" s="858" t="s">
        <v>388</v>
      </c>
      <c r="I34" s="858" t="str">
        <f t="shared" si="1"/>
        <v>Actual/365 (Fixed)</v>
      </c>
      <c r="J34" s="857" t="str">
        <f t="shared" si="2"/>
        <v>GBP3L6L30Y_Quote</v>
      </c>
      <c r="K34" s="752" t="str">
        <f t="shared" si="3"/>
        <v>GBPSB6L30Y_Quote</v>
      </c>
      <c r="L34" s="754" t="str">
        <f>_xll.qlSwapRateHelper2(,$K34,$B34,$D34,Calendar,$G34,$H34,$I34,$L$3,$J34,C34,Discounting,Permanent,,ObjectOverwrite)</f>
        <v>obj_00519#0018</v>
      </c>
      <c r="M34" s="856" t="str">
        <f>_xll.ohRangeRetrieveError(L34)</f>
        <v/>
      </c>
      <c r="N34" s="746"/>
    </row>
    <row r="35" spans="1:14" ht="11.25" customHeight="1" x14ac:dyDescent="0.2">
      <c r="A35" s="66"/>
      <c r="B35" s="754">
        <v>0</v>
      </c>
      <c r="C35" s="754" t="str">
        <f t="shared" si="4"/>
        <v>0d</v>
      </c>
      <c r="D35" s="754" t="s">
        <v>104</v>
      </c>
      <c r="E35" s="754" t="str">
        <f t="shared" si="6"/>
        <v>SB</v>
      </c>
      <c r="F35" s="754" t="str">
        <f t="shared" si="5"/>
        <v>3L</v>
      </c>
      <c r="G35" s="858" t="str">
        <f t="shared" si="0"/>
        <v>Semiannual</v>
      </c>
      <c r="H35" s="858" t="s">
        <v>388</v>
      </c>
      <c r="I35" s="858" t="str">
        <f t="shared" si="1"/>
        <v>Actual/365 (Fixed)</v>
      </c>
      <c r="J35" s="857" t="str">
        <f t="shared" si="2"/>
        <v>GBP3L6L35Y_Quote</v>
      </c>
      <c r="K35" s="752" t="str">
        <f t="shared" si="3"/>
        <v>GBPSB6L35Y_Quote</v>
      </c>
      <c r="L35" s="754" t="str">
        <f>_xll.qlSwapRateHelper2(,$K35,$B35,$D35,Calendar,$G35,$H35,$I35,$L$3,$J35,C35,Discounting,Permanent,,ObjectOverwrite)</f>
        <v>obj_004fd#0018</v>
      </c>
      <c r="M35" s="856" t="str">
        <f>_xll.ohRangeRetrieveError(L35)</f>
        <v/>
      </c>
      <c r="N35" s="746"/>
    </row>
    <row r="36" spans="1:14" ht="11.25" customHeight="1" x14ac:dyDescent="0.2">
      <c r="A36" s="66"/>
      <c r="B36" s="754">
        <v>0</v>
      </c>
      <c r="C36" s="754" t="str">
        <f t="shared" si="4"/>
        <v>0d</v>
      </c>
      <c r="D36" s="754" t="s">
        <v>103</v>
      </c>
      <c r="E36" s="754" t="str">
        <f t="shared" si="6"/>
        <v>SB</v>
      </c>
      <c r="F36" s="754" t="str">
        <f t="shared" si="5"/>
        <v>3L</v>
      </c>
      <c r="G36" s="858" t="str">
        <f t="shared" si="0"/>
        <v>Semiannual</v>
      </c>
      <c r="H36" s="858" t="s">
        <v>388</v>
      </c>
      <c r="I36" s="858" t="str">
        <f t="shared" si="1"/>
        <v>Actual/365 (Fixed)</v>
      </c>
      <c r="J36" s="857" t="str">
        <f t="shared" si="2"/>
        <v>GBP3L6L40Y_Quote</v>
      </c>
      <c r="K36" s="752" t="str">
        <f t="shared" si="3"/>
        <v>GBPSB6L40Y_Quote</v>
      </c>
      <c r="L36" s="754" t="str">
        <f>_xll.qlSwapRateHelper2(,$K36,$B36,$D36,Calendar,$G36,$H36,$I36,$L$3,$J36,C36,Discounting,Permanent,,ObjectOverwrite)</f>
        <v>obj_0050f#0018</v>
      </c>
      <c r="M36" s="856" t="str">
        <f>_xll.ohRangeRetrieveError(L36)</f>
        <v/>
      </c>
      <c r="N36" s="746"/>
    </row>
    <row r="37" spans="1:14" ht="11.25" customHeight="1" x14ac:dyDescent="0.2">
      <c r="A37" s="66"/>
      <c r="B37" s="754">
        <v>0</v>
      </c>
      <c r="C37" s="754" t="str">
        <f t="shared" si="4"/>
        <v>0d</v>
      </c>
      <c r="D37" s="754" t="s">
        <v>102</v>
      </c>
      <c r="E37" s="754" t="str">
        <f t="shared" si="6"/>
        <v>SB</v>
      </c>
      <c r="F37" s="754" t="str">
        <f t="shared" si="5"/>
        <v>3L</v>
      </c>
      <c r="G37" s="858" t="str">
        <f t="shared" si="0"/>
        <v>Semiannual</v>
      </c>
      <c r="H37" s="858" t="s">
        <v>388</v>
      </c>
      <c r="I37" s="858" t="str">
        <f t="shared" si="1"/>
        <v>Actual/365 (Fixed)</v>
      </c>
      <c r="J37" s="857" t="str">
        <f t="shared" si="2"/>
        <v>GBP3L6L50Y_Quote</v>
      </c>
      <c r="K37" s="752" t="str">
        <f t="shared" si="3"/>
        <v>GBPSB6L50Y_Quote</v>
      </c>
      <c r="L37" s="754" t="str">
        <f>_xll.qlSwapRateHelper2(,$K37,$B37,$D37,Calendar,$G37,$H37,$I37,$L$3,$J37,C37,Discounting,Permanent,,ObjectOverwrite)</f>
        <v>obj_00518#0018</v>
      </c>
      <c r="M37" s="856" t="str">
        <f>_xll.ohRangeRetrieveError(L37)</f>
        <v/>
      </c>
      <c r="N37" s="746"/>
    </row>
    <row r="38" spans="1:14" ht="11.25" customHeight="1" x14ac:dyDescent="0.2">
      <c r="A38" s="66"/>
      <c r="B38" s="286">
        <v>0</v>
      </c>
      <c r="C38" s="286" t="str">
        <f t="shared" si="4"/>
        <v>0d</v>
      </c>
      <c r="D38" s="286" t="s">
        <v>101</v>
      </c>
      <c r="E38" s="286" t="str">
        <f t="shared" si="6"/>
        <v>SB</v>
      </c>
      <c r="F38" s="286" t="str">
        <f t="shared" si="5"/>
        <v>3L</v>
      </c>
      <c r="G38" s="855" t="str">
        <f t="shared" si="0"/>
        <v>Semiannual</v>
      </c>
      <c r="H38" s="855" t="s">
        <v>388</v>
      </c>
      <c r="I38" s="855" t="str">
        <f t="shared" si="1"/>
        <v>Actual/365 (Fixed)</v>
      </c>
      <c r="J38" s="854" t="str">
        <f t="shared" si="2"/>
        <v>GBP3L6L60Y_Quote</v>
      </c>
      <c r="K38" s="749" t="str">
        <f t="shared" si="3"/>
        <v>GBPSB6L60Y_Quote</v>
      </c>
      <c r="L38" s="286" t="str">
        <f>_xll.qlSwapRateHelper2(,$K38,$B38,$D38,Calendar,$G38,$H38,$I38,$L$3,$J38,C38,Discounting,Permanent,,ObjectOverwrite)</f>
        <v>obj_00506#0018</v>
      </c>
      <c r="M38" s="853" t="str">
        <f>_xll.ohRangeRetrieveError(L38)</f>
        <v/>
      </c>
      <c r="N38" s="746"/>
    </row>
    <row r="39" spans="1:14" ht="11.25" customHeight="1" thickBot="1" x14ac:dyDescent="0.25">
      <c r="A39" s="54"/>
      <c r="B39" s="53"/>
      <c r="C39" s="53"/>
      <c r="D39" s="53"/>
      <c r="E39" s="53"/>
      <c r="F39" s="53"/>
      <c r="G39" s="53"/>
      <c r="H39" s="53"/>
      <c r="I39" s="53"/>
      <c r="J39" s="53"/>
      <c r="K39" s="53"/>
      <c r="L39" s="270"/>
      <c r="M39" s="270"/>
      <c r="N39" s="852"/>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44"/>
  <sheetViews>
    <sheetView workbookViewId="0">
      <selection activeCell="L2" sqref="L2"/>
    </sheetView>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21.7109375" style="400" customWidth="1"/>
    <col min="13" max="13" width="35.7109375" style="399" customWidth="1"/>
    <col min="14" max="14" width="2.7109375" style="399" customWidth="1"/>
    <col min="15" max="15" width="2.5703125" style="399" customWidth="1"/>
    <col min="16" max="16384" width="9.140625" style="399"/>
  </cols>
  <sheetData>
    <row r="1" spans="1:14"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4"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IF(Serialize,_xll.ohObjectSave(L3:L43,SerializationPath&amp;L1,FileOverwrite,Serialize),"---")</f>
        <v>---</v>
      </c>
      <c r="M2" s="871" t="str">
        <f>_xll.ohRangeRetrieveError(L2)</f>
        <v/>
      </c>
      <c r="N2" s="746"/>
    </row>
    <row r="3" spans="1:14" ht="11.25" customHeight="1" x14ac:dyDescent="0.2">
      <c r="A3" s="89"/>
      <c r="B3" s="85"/>
      <c r="C3" s="85"/>
      <c r="D3" s="85"/>
      <c r="E3" s="85"/>
      <c r="F3" s="85"/>
      <c r="G3" s="85"/>
      <c r="H3" s="85"/>
      <c r="I3" s="85"/>
      <c r="J3" s="85"/>
      <c r="K3" s="85"/>
      <c r="L3" s="87" t="str">
        <f>_xll.qlLibor(,Currency,$J$1,,Permanent,Trigger,ObjectOverwrite)</f>
        <v>obj_0051e#0017</v>
      </c>
      <c r="M3" s="759" t="str">
        <f>_xll.ohRangeRetrieveError(L3)</f>
        <v/>
      </c>
      <c r="N3" s="746"/>
    </row>
    <row r="4" spans="1:14" ht="11.25" customHeight="1" x14ac:dyDescent="0.2">
      <c r="A4" s="89"/>
      <c r="B4" s="85"/>
      <c r="C4" s="85"/>
      <c r="D4" s="85"/>
      <c r="E4" s="85"/>
      <c r="F4" s="85"/>
      <c r="G4" s="85"/>
      <c r="H4" s="85"/>
      <c r="I4" s="85"/>
      <c r="J4" s="85"/>
      <c r="K4" s="85"/>
      <c r="L4" s="299"/>
      <c r="M4" s="299"/>
      <c r="N4" s="1523"/>
    </row>
    <row r="5" spans="1:14" x14ac:dyDescent="0.2">
      <c r="A5" s="66"/>
      <c r="B5" s="1519">
        <v>0</v>
      </c>
      <c r="C5" s="1519" t="s">
        <v>485</v>
      </c>
      <c r="D5" s="1519" t="s">
        <v>87</v>
      </c>
      <c r="E5" s="1519" t="s">
        <v>123</v>
      </c>
      <c r="F5" s="1519" t="s">
        <v>120</v>
      </c>
      <c r="G5" s="1522" t="s">
        <v>434</v>
      </c>
      <c r="H5" s="1522" t="s">
        <v>388</v>
      </c>
      <c r="I5" s="1522" t="s">
        <v>489</v>
      </c>
      <c r="J5" s="1521">
        <v>0</v>
      </c>
      <c r="K5" s="1520" t="str">
        <f t="shared" ref="K5:K43" si="0">Currency&amp;$E5&amp;F5&amp;$D5&amp;"_Quote"</f>
        <v>GBPAM3L6M_Quote</v>
      </c>
      <c r="L5" s="1519" t="str">
        <f>_xll.qlSwapRateHelper2(,$K5,$B5,$D5,Calendar,$G5,$H5,$I5,$L$3,$J5,C5,Discounting,Permanent,,ObjectOverwrite)</f>
        <v>obj_00522#0017</v>
      </c>
      <c r="M5" s="868" t="str">
        <f>_xll.ohRangeRetrieveError(L5)</f>
        <v/>
      </c>
      <c r="N5" s="746"/>
    </row>
    <row r="6" spans="1:14" x14ac:dyDescent="0.2">
      <c r="A6" s="66"/>
      <c r="B6" s="1515">
        <v>0</v>
      </c>
      <c r="C6" s="1515" t="s">
        <v>485</v>
      </c>
      <c r="D6" s="1515" t="s">
        <v>84</v>
      </c>
      <c r="E6" s="1515" t="s">
        <v>123</v>
      </c>
      <c r="F6" s="1515" t="s">
        <v>120</v>
      </c>
      <c r="G6" s="1518" t="s">
        <v>434</v>
      </c>
      <c r="H6" s="1518" t="s">
        <v>388</v>
      </c>
      <c r="I6" s="1518" t="s">
        <v>489</v>
      </c>
      <c r="J6" s="1517">
        <v>0</v>
      </c>
      <c r="K6" s="1516" t="str">
        <f t="shared" si="0"/>
        <v>GBPAM3L9M_Quote</v>
      </c>
      <c r="L6" s="1515" t="str">
        <f>_xll.qlSwapRateHelper2(,$K6,$B6,$D6,Calendar,$G6,$H6,$I6,$L$3,$J6,C6,Discounting,Permanent,,ObjectOverwrite)</f>
        <v>obj_00527#0017</v>
      </c>
      <c r="M6" s="856" t="str">
        <f>_xll.ohRangeRetrieveError(L6)</f>
        <v/>
      </c>
      <c r="N6" s="746"/>
    </row>
    <row r="7" spans="1:14" x14ac:dyDescent="0.2">
      <c r="A7" s="66"/>
      <c r="B7" s="1515">
        <v>0</v>
      </c>
      <c r="C7" s="1515" t="s">
        <v>485</v>
      </c>
      <c r="D7" s="1515" t="s">
        <v>64</v>
      </c>
      <c r="E7" s="1515" t="s">
        <v>123</v>
      </c>
      <c r="F7" s="1515" t="s">
        <v>120</v>
      </c>
      <c r="G7" s="1518" t="s">
        <v>434</v>
      </c>
      <c r="H7" s="1518" t="s">
        <v>388</v>
      </c>
      <c r="I7" s="1518" t="s">
        <v>489</v>
      </c>
      <c r="J7" s="1517">
        <v>0</v>
      </c>
      <c r="K7" s="1516" t="str">
        <f t="shared" si="0"/>
        <v>GBPAM3L1Y_Quote</v>
      </c>
      <c r="L7" s="1515" t="str">
        <f>_xll.qlSwapRateHelper2(,$K7,$B7,$D7,Calendar,$G7,$H7,$I7,$L$3,$J7,C7,Discounting,Permanent,,ObjectOverwrite)</f>
        <v>obj_0052c#0017</v>
      </c>
      <c r="M7" s="856" t="str">
        <f>_xll.ohRangeRetrieveError(L7)</f>
        <v/>
      </c>
      <c r="N7" s="746"/>
    </row>
    <row r="8" spans="1:14" x14ac:dyDescent="0.2">
      <c r="A8" s="66"/>
      <c r="B8" s="1515">
        <v>0</v>
      </c>
      <c r="C8" s="1515" t="s">
        <v>485</v>
      </c>
      <c r="D8" s="1515" t="s">
        <v>134</v>
      </c>
      <c r="E8" s="1515" t="s">
        <v>123</v>
      </c>
      <c r="F8" s="1515" t="s">
        <v>120</v>
      </c>
      <c r="G8" s="1518" t="s">
        <v>434</v>
      </c>
      <c r="H8" s="1518" t="s">
        <v>388</v>
      </c>
      <c r="I8" s="1518" t="s">
        <v>489</v>
      </c>
      <c r="J8" s="1517">
        <v>0</v>
      </c>
      <c r="K8" s="1516" t="str">
        <f t="shared" si="0"/>
        <v>GBPAM3L15M_Quote</v>
      </c>
      <c r="L8" s="1515" t="str">
        <f>_xll.qlSwapRateHelper2(,$K8,$B8,$D8,Calendar,$G8,$H8,$I8,$L$3,$J8,C8,Discounting,Permanent,,ObjectOverwrite)</f>
        <v>obj_00531#0017</v>
      </c>
      <c r="M8" s="856" t="str">
        <f>_xll.ohRangeRetrieveError(L8)</f>
        <v/>
      </c>
      <c r="N8" s="746"/>
    </row>
    <row r="9" spans="1:14" x14ac:dyDescent="0.2">
      <c r="A9" s="66"/>
      <c r="B9" s="1515">
        <v>0</v>
      </c>
      <c r="C9" s="1515" t="s">
        <v>485</v>
      </c>
      <c r="D9" s="1515" t="s">
        <v>133</v>
      </c>
      <c r="E9" s="1515" t="s">
        <v>123</v>
      </c>
      <c r="F9" s="1515" t="s">
        <v>120</v>
      </c>
      <c r="G9" s="1518" t="s">
        <v>434</v>
      </c>
      <c r="H9" s="1518" t="s">
        <v>388</v>
      </c>
      <c r="I9" s="1518" t="s">
        <v>489</v>
      </c>
      <c r="J9" s="1517">
        <v>0</v>
      </c>
      <c r="K9" s="1516" t="str">
        <f t="shared" si="0"/>
        <v>GBPAM3L18M_Quote</v>
      </c>
      <c r="L9" s="1515" t="str">
        <f>_xll.qlSwapRateHelper2(,$K9,$B9,$D9,Calendar,$G9,$H9,$I9,$L$3,$J9,C9,Discounting,Permanent,,ObjectOverwrite)</f>
        <v>obj_00545#0017</v>
      </c>
      <c r="M9" s="856" t="str">
        <f>_xll.ohRangeRetrieveError(L9)</f>
        <v/>
      </c>
      <c r="N9" s="746"/>
    </row>
    <row r="10" spans="1:14" ht="11.25" customHeight="1" x14ac:dyDescent="0.2">
      <c r="A10" s="66"/>
      <c r="B10" s="1514">
        <v>0</v>
      </c>
      <c r="C10" s="1514" t="s">
        <v>485</v>
      </c>
      <c r="D10" s="1514" t="s">
        <v>64</v>
      </c>
      <c r="E10" s="1514" t="s">
        <v>135</v>
      </c>
      <c r="F10" s="1514" t="s">
        <v>120</v>
      </c>
      <c r="G10" s="1513" t="s">
        <v>488</v>
      </c>
      <c r="H10" s="858" t="s">
        <v>388</v>
      </c>
      <c r="I10" s="858" t="s">
        <v>381</v>
      </c>
      <c r="J10" s="857">
        <v>0</v>
      </c>
      <c r="K10" s="752" t="str">
        <f t="shared" si="0"/>
        <v>GBPSM3L1Y_Quote</v>
      </c>
      <c r="L10" s="754" t="str">
        <f>_xll.qlSwapRateHelper2(,$K10,$B10,$D10,Calendar,$G10,$H10,$I10,$L$3,$J10,C10,Discounting,Permanent,,ObjectOverwrite)</f>
        <v>obj_0052a#0017</v>
      </c>
      <c r="M10" s="856" t="str">
        <f>_xll.ohRangeRetrieveError(L10)</f>
        <v/>
      </c>
      <c r="N10" s="746"/>
    </row>
    <row r="11" spans="1:14" ht="11.25" customHeight="1" x14ac:dyDescent="0.2">
      <c r="A11" s="66"/>
      <c r="B11" s="754">
        <v>0</v>
      </c>
      <c r="C11" s="754" t="s">
        <v>485</v>
      </c>
      <c r="D11" s="754" t="s">
        <v>63</v>
      </c>
      <c r="E11" s="754" t="s">
        <v>135</v>
      </c>
      <c r="F11" s="754" t="s">
        <v>120</v>
      </c>
      <c r="G11" s="1513" t="s">
        <v>488</v>
      </c>
      <c r="H11" s="858" t="s">
        <v>388</v>
      </c>
      <c r="I11" s="858" t="s">
        <v>381</v>
      </c>
      <c r="J11" s="857">
        <v>0</v>
      </c>
      <c r="K11" s="752" t="str">
        <f t="shared" si="0"/>
        <v>GBPSM3L2Y_Quote</v>
      </c>
      <c r="L11" s="754" t="str">
        <f>_xll.qlSwapRateHelper2(,$K11,$B11,$D11,Calendar,$G11,$H11,$I11,$L$3,$J11,C11,Discounting,Permanent,,ObjectOverwrite)</f>
        <v>obj_00530#0017</v>
      </c>
      <c r="M11" s="856" t="str">
        <f>_xll.ohRangeRetrieveError(L11)</f>
        <v/>
      </c>
      <c r="N11" s="746"/>
    </row>
    <row r="12" spans="1:14" ht="11.25" customHeight="1" x14ac:dyDescent="0.2">
      <c r="A12" s="66"/>
      <c r="B12" s="754">
        <v>0</v>
      </c>
      <c r="C12" s="754" t="s">
        <v>485</v>
      </c>
      <c r="D12" s="754" t="s">
        <v>62</v>
      </c>
      <c r="E12" s="754" t="s">
        <v>135</v>
      </c>
      <c r="F12" s="754" t="s">
        <v>120</v>
      </c>
      <c r="G12" s="1513" t="s">
        <v>488</v>
      </c>
      <c r="H12" s="858" t="s">
        <v>388</v>
      </c>
      <c r="I12" s="858" t="s">
        <v>381</v>
      </c>
      <c r="J12" s="857">
        <v>0</v>
      </c>
      <c r="K12" s="752" t="str">
        <f t="shared" si="0"/>
        <v>GBPSM3L3Y_Quote</v>
      </c>
      <c r="L12" s="754" t="str">
        <f>_xll.qlSwapRateHelper2(,$K12,$B12,$D12,Calendar,$G12,$H12,$I12,$L$3,$J12,C12,Discounting,Permanent,,ObjectOverwrite)</f>
        <v>obj_00538#0017</v>
      </c>
      <c r="M12" s="856" t="str">
        <f>_xll.ohRangeRetrieveError(L12)</f>
        <v/>
      </c>
      <c r="N12" s="746"/>
    </row>
    <row r="13" spans="1:14" ht="11.25" customHeight="1" x14ac:dyDescent="0.2">
      <c r="A13" s="66"/>
      <c r="B13" s="754">
        <v>0</v>
      </c>
      <c r="C13" s="754" t="s">
        <v>485</v>
      </c>
      <c r="D13" s="754" t="s">
        <v>61</v>
      </c>
      <c r="E13" s="754" t="s">
        <v>135</v>
      </c>
      <c r="F13" s="754" t="s">
        <v>120</v>
      </c>
      <c r="G13" s="1513" t="s">
        <v>488</v>
      </c>
      <c r="H13" s="858" t="s">
        <v>388</v>
      </c>
      <c r="I13" s="858" t="s">
        <v>381</v>
      </c>
      <c r="J13" s="857">
        <v>0</v>
      </c>
      <c r="K13" s="752" t="str">
        <f t="shared" si="0"/>
        <v>GBPSM3L4Y_Quote</v>
      </c>
      <c r="L13" s="754" t="str">
        <f>_xll.qlSwapRateHelper2(,$K13,$B13,$D13,Calendar,$G13,$H13,$I13,$L$3,$J13,C13,Discounting,Permanent,,ObjectOverwrite)</f>
        <v>obj_00532#0017</v>
      </c>
      <c r="M13" s="856" t="str">
        <f>_xll.ohRangeRetrieveError(L13)</f>
        <v/>
      </c>
      <c r="N13" s="746"/>
    </row>
    <row r="14" spans="1:14" ht="11.25" customHeight="1" x14ac:dyDescent="0.2">
      <c r="A14" s="66"/>
      <c r="B14" s="754">
        <v>0</v>
      </c>
      <c r="C14" s="754" t="s">
        <v>485</v>
      </c>
      <c r="D14" s="754" t="s">
        <v>60</v>
      </c>
      <c r="E14" s="754" t="s">
        <v>135</v>
      </c>
      <c r="F14" s="754" t="s">
        <v>120</v>
      </c>
      <c r="G14" s="1513" t="s">
        <v>488</v>
      </c>
      <c r="H14" s="858" t="s">
        <v>388</v>
      </c>
      <c r="I14" s="858" t="s">
        <v>381</v>
      </c>
      <c r="J14" s="857">
        <v>0</v>
      </c>
      <c r="K14" s="752" t="str">
        <f t="shared" si="0"/>
        <v>GBPSM3L5Y_Quote</v>
      </c>
      <c r="L14" s="754" t="str">
        <f>_xll.qlSwapRateHelper2(,$K14,$B14,$D14,Calendar,$G14,$H14,$I14,$L$3,$J14,C14,Discounting,Permanent,,ObjectOverwrite)</f>
        <v>obj_00544#0017</v>
      </c>
      <c r="M14" s="856" t="str">
        <f>_xll.ohRangeRetrieveError(L14)</f>
        <v/>
      </c>
      <c r="N14" s="746"/>
    </row>
    <row r="15" spans="1:14" ht="11.25" customHeight="1" x14ac:dyDescent="0.2">
      <c r="A15" s="66"/>
      <c r="B15" s="754">
        <v>0</v>
      </c>
      <c r="C15" s="754" t="s">
        <v>485</v>
      </c>
      <c r="D15" s="754" t="s">
        <v>59</v>
      </c>
      <c r="E15" s="754" t="s">
        <v>135</v>
      </c>
      <c r="F15" s="754" t="s">
        <v>120</v>
      </c>
      <c r="G15" s="1513" t="s">
        <v>488</v>
      </c>
      <c r="H15" s="858" t="s">
        <v>388</v>
      </c>
      <c r="I15" s="858" t="s">
        <v>381</v>
      </c>
      <c r="J15" s="857">
        <v>0</v>
      </c>
      <c r="K15" s="752" t="str">
        <f t="shared" si="0"/>
        <v>GBPSM3L6Y_Quote</v>
      </c>
      <c r="L15" s="754" t="str">
        <f>_xll.qlSwapRateHelper2(,$K15,$B15,$D15,Calendar,$G15,$H15,$I15,$L$3,$J15,C15,Discounting,Permanent,,ObjectOverwrite)</f>
        <v>obj_00542#0017</v>
      </c>
      <c r="M15" s="856" t="str">
        <f>_xll.ohRangeRetrieveError(L15)</f>
        <v/>
      </c>
      <c r="N15" s="746"/>
    </row>
    <row r="16" spans="1:14" ht="11.25" customHeight="1" x14ac:dyDescent="0.2">
      <c r="A16" s="66"/>
      <c r="B16" s="754">
        <v>0</v>
      </c>
      <c r="C16" s="754" t="s">
        <v>485</v>
      </c>
      <c r="D16" s="754" t="s">
        <v>58</v>
      </c>
      <c r="E16" s="754" t="s">
        <v>135</v>
      </c>
      <c r="F16" s="754" t="s">
        <v>120</v>
      </c>
      <c r="G16" s="1513" t="s">
        <v>488</v>
      </c>
      <c r="H16" s="858" t="s">
        <v>388</v>
      </c>
      <c r="I16" s="858" t="s">
        <v>381</v>
      </c>
      <c r="J16" s="857">
        <v>0</v>
      </c>
      <c r="K16" s="752" t="str">
        <f t="shared" si="0"/>
        <v>GBPSM3L7Y_Quote</v>
      </c>
      <c r="L16" s="754" t="str">
        <f>_xll.qlSwapRateHelper2(,$K16,$B16,$D16,Calendar,$G16,$H16,$I16,$L$3,$J16,C16,Discounting,Permanent,,ObjectOverwrite)</f>
        <v>obj_0053c#0017</v>
      </c>
      <c r="M16" s="856" t="str">
        <f>_xll.ohRangeRetrieveError(L16)</f>
        <v/>
      </c>
      <c r="N16" s="746"/>
    </row>
    <row r="17" spans="1:14" ht="11.25" customHeight="1" x14ac:dyDescent="0.2">
      <c r="A17" s="66"/>
      <c r="B17" s="754">
        <v>0</v>
      </c>
      <c r="C17" s="754" t="s">
        <v>485</v>
      </c>
      <c r="D17" s="754" t="s">
        <v>57</v>
      </c>
      <c r="E17" s="754" t="s">
        <v>135</v>
      </c>
      <c r="F17" s="754" t="s">
        <v>120</v>
      </c>
      <c r="G17" s="1513" t="s">
        <v>488</v>
      </c>
      <c r="H17" s="858" t="s">
        <v>388</v>
      </c>
      <c r="I17" s="858" t="s">
        <v>381</v>
      </c>
      <c r="J17" s="857">
        <v>0</v>
      </c>
      <c r="K17" s="752" t="str">
        <f t="shared" si="0"/>
        <v>GBPSM3L8Y_Quote</v>
      </c>
      <c r="L17" s="754" t="str">
        <f>_xll.qlSwapRateHelper2(,$K17,$B17,$D17,Calendar,$G17,$H17,$I17,$L$3,$J17,C17,Discounting,Permanent,,ObjectOverwrite)</f>
        <v>obj_00524#0017</v>
      </c>
      <c r="M17" s="856" t="str">
        <f>_xll.ohRangeRetrieveError(L17)</f>
        <v/>
      </c>
      <c r="N17" s="746"/>
    </row>
    <row r="18" spans="1:14" ht="11.25" customHeight="1" x14ac:dyDescent="0.2">
      <c r="A18" s="66"/>
      <c r="B18" s="754">
        <v>0</v>
      </c>
      <c r="C18" s="754" t="s">
        <v>485</v>
      </c>
      <c r="D18" s="754" t="s">
        <v>56</v>
      </c>
      <c r="E18" s="754" t="s">
        <v>135</v>
      </c>
      <c r="F18" s="754" t="s">
        <v>120</v>
      </c>
      <c r="G18" s="1513" t="s">
        <v>488</v>
      </c>
      <c r="H18" s="858" t="s">
        <v>388</v>
      </c>
      <c r="I18" s="858" t="s">
        <v>381</v>
      </c>
      <c r="J18" s="857">
        <v>0</v>
      </c>
      <c r="K18" s="752" t="str">
        <f t="shared" si="0"/>
        <v>GBPSM3L9Y_Quote</v>
      </c>
      <c r="L18" s="754" t="str">
        <f>_xll.qlSwapRateHelper2(,$K18,$B18,$D18,Calendar,$G18,$H18,$I18,$L$3,$J18,C18,Discounting,Permanent,,ObjectOverwrite)</f>
        <v>obj_0052f#0017</v>
      </c>
      <c r="M18" s="856" t="str">
        <f>_xll.ohRangeRetrieveError(L18)</f>
        <v/>
      </c>
      <c r="N18" s="746"/>
    </row>
    <row r="19" spans="1:14" ht="11.25" customHeight="1" x14ac:dyDescent="0.2">
      <c r="A19" s="66"/>
      <c r="B19" s="754">
        <v>0</v>
      </c>
      <c r="C19" s="754" t="s">
        <v>485</v>
      </c>
      <c r="D19" s="754" t="s">
        <v>55</v>
      </c>
      <c r="E19" s="754" t="s">
        <v>135</v>
      </c>
      <c r="F19" s="754" t="s">
        <v>120</v>
      </c>
      <c r="G19" s="1513" t="s">
        <v>488</v>
      </c>
      <c r="H19" s="858" t="s">
        <v>388</v>
      </c>
      <c r="I19" s="858" t="s">
        <v>381</v>
      </c>
      <c r="J19" s="857">
        <v>0</v>
      </c>
      <c r="K19" s="752" t="str">
        <f t="shared" si="0"/>
        <v>GBPSM3L10Y_Quote</v>
      </c>
      <c r="L19" s="754" t="str">
        <f>_xll.qlSwapRateHelper2(,$K19,$B19,$D19,Calendar,$G19,$H19,$I19,$L$3,$J19,C19,Discounting,Permanent,,ObjectOverwrite)</f>
        <v>obj_00535#0017</v>
      </c>
      <c r="M19" s="856" t="str">
        <f>_xll.ohRangeRetrieveError(L19)</f>
        <v/>
      </c>
      <c r="N19" s="746"/>
    </row>
    <row r="20" spans="1:14" ht="11.25" customHeight="1" x14ac:dyDescent="0.2">
      <c r="A20" s="66"/>
      <c r="B20" s="754">
        <v>0</v>
      </c>
      <c r="C20" s="754" t="s">
        <v>485</v>
      </c>
      <c r="D20" s="754" t="s">
        <v>119</v>
      </c>
      <c r="E20" s="754" t="s">
        <v>135</v>
      </c>
      <c r="F20" s="754" t="s">
        <v>120</v>
      </c>
      <c r="G20" s="1513" t="s">
        <v>488</v>
      </c>
      <c r="H20" s="858" t="s">
        <v>388</v>
      </c>
      <c r="I20" s="858" t="s">
        <v>381</v>
      </c>
      <c r="J20" s="857">
        <v>0</v>
      </c>
      <c r="K20" s="752" t="str">
        <f t="shared" si="0"/>
        <v>GBPSM3L11Y_Quote</v>
      </c>
      <c r="L20" s="754" t="str">
        <f>_xll.qlSwapRateHelper2(,$K20,$B20,$D20,Calendar,$G20,$H20,$I20,$L$3,$J20,C20,Discounting,Permanent,,ObjectOverwrite)</f>
        <v>obj_0051f#0017</v>
      </c>
      <c r="M20" s="856" t="str">
        <f>_xll.ohRangeRetrieveError(L20)</f>
        <v/>
      </c>
      <c r="N20" s="746"/>
    </row>
    <row r="21" spans="1:14" ht="11.25" customHeight="1" x14ac:dyDescent="0.2">
      <c r="A21" s="66"/>
      <c r="B21" s="754">
        <v>0</v>
      </c>
      <c r="C21" s="754" t="s">
        <v>485</v>
      </c>
      <c r="D21" s="754" t="s">
        <v>54</v>
      </c>
      <c r="E21" s="754" t="s">
        <v>135</v>
      </c>
      <c r="F21" s="754" t="s">
        <v>120</v>
      </c>
      <c r="G21" s="1513" t="s">
        <v>488</v>
      </c>
      <c r="H21" s="858" t="s">
        <v>388</v>
      </c>
      <c r="I21" s="858" t="s">
        <v>381</v>
      </c>
      <c r="J21" s="857">
        <v>0</v>
      </c>
      <c r="K21" s="752" t="str">
        <f t="shared" si="0"/>
        <v>GBPSM3L12Y_Quote</v>
      </c>
      <c r="L21" s="754" t="str">
        <f>_xll.qlSwapRateHelper2(,$K21,$B21,$D21,Calendar,$G21,$H21,$I21,$L$3,$J21,C21,Discounting,Permanent,,ObjectOverwrite)</f>
        <v>obj_00540#0017</v>
      </c>
      <c r="M21" s="856" t="str">
        <f>_xll.ohRangeRetrieveError(L21)</f>
        <v/>
      </c>
      <c r="N21" s="746"/>
    </row>
    <row r="22" spans="1:14" ht="11.25" customHeight="1" x14ac:dyDescent="0.2">
      <c r="A22" s="66"/>
      <c r="B22" s="754">
        <v>0</v>
      </c>
      <c r="C22" s="754" t="s">
        <v>485</v>
      </c>
      <c r="D22" s="754" t="s">
        <v>118</v>
      </c>
      <c r="E22" s="754" t="s">
        <v>135</v>
      </c>
      <c r="F22" s="754" t="s">
        <v>120</v>
      </c>
      <c r="G22" s="1513" t="s">
        <v>488</v>
      </c>
      <c r="H22" s="858" t="s">
        <v>388</v>
      </c>
      <c r="I22" s="858" t="s">
        <v>381</v>
      </c>
      <c r="J22" s="857">
        <v>0</v>
      </c>
      <c r="K22" s="752" t="str">
        <f t="shared" si="0"/>
        <v>GBPSM3L13Y_Quote</v>
      </c>
      <c r="L22" s="754" t="str">
        <f>_xll.qlSwapRateHelper2(,$K22,$B22,$D22,Calendar,$G22,$H22,$I22,$L$3,$J22,C22,Discounting,Permanent,,ObjectOverwrite)</f>
        <v>obj_0053e#0017</v>
      </c>
      <c r="M22" s="856" t="str">
        <f>_xll.ohRangeRetrieveError(L22)</f>
        <v/>
      </c>
      <c r="N22" s="746"/>
    </row>
    <row r="23" spans="1:14" ht="11.25" customHeight="1" x14ac:dyDescent="0.2">
      <c r="A23" s="66"/>
      <c r="B23" s="754">
        <v>0</v>
      </c>
      <c r="C23" s="754" t="s">
        <v>485</v>
      </c>
      <c r="D23" s="754" t="s">
        <v>117</v>
      </c>
      <c r="E23" s="754" t="s">
        <v>135</v>
      </c>
      <c r="F23" s="754" t="s">
        <v>120</v>
      </c>
      <c r="G23" s="1513" t="s">
        <v>488</v>
      </c>
      <c r="H23" s="858" t="s">
        <v>388</v>
      </c>
      <c r="I23" s="858" t="s">
        <v>381</v>
      </c>
      <c r="J23" s="857">
        <v>0</v>
      </c>
      <c r="K23" s="752" t="str">
        <f t="shared" si="0"/>
        <v>GBPSM3L14Y_Quote</v>
      </c>
      <c r="L23" s="754" t="str">
        <f>_xll.qlSwapRateHelper2(,$K23,$B23,$D23,Calendar,$G23,$H23,$I23,$L$3,$J23,C23,Discounting,Permanent,,ObjectOverwrite)</f>
        <v>obj_00526#0017</v>
      </c>
      <c r="M23" s="856" t="str">
        <f>_xll.ohRangeRetrieveError(L23)</f>
        <v/>
      </c>
      <c r="N23" s="746"/>
    </row>
    <row r="24" spans="1:14" ht="11.25" customHeight="1" x14ac:dyDescent="0.2">
      <c r="A24" s="66"/>
      <c r="B24" s="754">
        <v>0</v>
      </c>
      <c r="C24" s="754" t="s">
        <v>485</v>
      </c>
      <c r="D24" s="754" t="s">
        <v>53</v>
      </c>
      <c r="E24" s="754" t="s">
        <v>135</v>
      </c>
      <c r="F24" s="754" t="s">
        <v>120</v>
      </c>
      <c r="G24" s="1513" t="s">
        <v>488</v>
      </c>
      <c r="H24" s="858" t="s">
        <v>388</v>
      </c>
      <c r="I24" s="858" t="s">
        <v>381</v>
      </c>
      <c r="J24" s="857">
        <v>0</v>
      </c>
      <c r="K24" s="752" t="str">
        <f t="shared" si="0"/>
        <v>GBPSM3L15Y_Quote</v>
      </c>
      <c r="L24" s="754" t="str">
        <f>_xll.qlSwapRateHelper2(,$K24,$B24,$D24,Calendar,$G24,$H24,$I24,$L$3,$J24,C24,Discounting,Permanent,,ObjectOverwrite)</f>
        <v>obj_0052b#0017</v>
      </c>
      <c r="M24" s="856" t="str">
        <f>_xll.ohRangeRetrieveError(L24)</f>
        <v/>
      </c>
      <c r="N24" s="746"/>
    </row>
    <row r="25" spans="1:14" ht="11.25" customHeight="1" x14ac:dyDescent="0.2">
      <c r="A25" s="66"/>
      <c r="B25" s="754">
        <v>0</v>
      </c>
      <c r="C25" s="754" t="s">
        <v>485</v>
      </c>
      <c r="D25" s="754" t="s">
        <v>116</v>
      </c>
      <c r="E25" s="754" t="s">
        <v>135</v>
      </c>
      <c r="F25" s="754" t="s">
        <v>120</v>
      </c>
      <c r="G25" s="1513" t="s">
        <v>488</v>
      </c>
      <c r="H25" s="858" t="s">
        <v>388</v>
      </c>
      <c r="I25" s="858" t="s">
        <v>381</v>
      </c>
      <c r="J25" s="857">
        <v>0</v>
      </c>
      <c r="K25" s="752" t="str">
        <f t="shared" si="0"/>
        <v>GBPSM3L16Y_Quote</v>
      </c>
      <c r="L25" s="754" t="str">
        <f>_xll.qlSwapRateHelper2(,$K25,$B25,$D25,Calendar,$G25,$H25,$I25,$L$3,$J25,C25,Discounting,Permanent,,ObjectOverwrite)</f>
        <v>obj_00529#0017</v>
      </c>
      <c r="M25" s="856" t="str">
        <f>_xll.ohRangeRetrieveError(L25)</f>
        <v/>
      </c>
      <c r="N25" s="746"/>
    </row>
    <row r="26" spans="1:14" ht="11.25" customHeight="1" x14ac:dyDescent="0.2">
      <c r="A26" s="66"/>
      <c r="B26" s="754">
        <v>0</v>
      </c>
      <c r="C26" s="754" t="s">
        <v>485</v>
      </c>
      <c r="D26" s="754" t="s">
        <v>115</v>
      </c>
      <c r="E26" s="754" t="s">
        <v>135</v>
      </c>
      <c r="F26" s="754" t="s">
        <v>120</v>
      </c>
      <c r="G26" s="1513" t="s">
        <v>488</v>
      </c>
      <c r="H26" s="858" t="s">
        <v>388</v>
      </c>
      <c r="I26" s="858" t="s">
        <v>381</v>
      </c>
      <c r="J26" s="857">
        <v>0</v>
      </c>
      <c r="K26" s="752" t="str">
        <f t="shared" si="0"/>
        <v>GBPSM3L17Y_Quote</v>
      </c>
      <c r="L26" s="754" t="str">
        <f>_xll.qlSwapRateHelper2(,$K26,$B26,$D26,Calendar,$G26,$H26,$I26,$L$3,$J26,C26,Discounting,Permanent,,ObjectOverwrite)</f>
        <v>obj_00534#0017</v>
      </c>
      <c r="M26" s="856" t="str">
        <f>_xll.ohRangeRetrieveError(L26)</f>
        <v/>
      </c>
      <c r="N26" s="746"/>
    </row>
    <row r="27" spans="1:14" ht="11.25" customHeight="1" x14ac:dyDescent="0.2">
      <c r="A27" s="66"/>
      <c r="B27" s="754">
        <v>0</v>
      </c>
      <c r="C27" s="754" t="s">
        <v>485</v>
      </c>
      <c r="D27" s="754" t="s">
        <v>114</v>
      </c>
      <c r="E27" s="754" t="s">
        <v>135</v>
      </c>
      <c r="F27" s="754" t="s">
        <v>120</v>
      </c>
      <c r="G27" s="1513" t="s">
        <v>488</v>
      </c>
      <c r="H27" s="858" t="s">
        <v>388</v>
      </c>
      <c r="I27" s="858" t="s">
        <v>381</v>
      </c>
      <c r="J27" s="857">
        <v>0</v>
      </c>
      <c r="K27" s="752" t="str">
        <f t="shared" si="0"/>
        <v>GBPSM3L18Y_Quote</v>
      </c>
      <c r="L27" s="754" t="str">
        <f>_xll.qlSwapRateHelper2(,$K27,$B27,$D27,Calendar,$G27,$H27,$I27,$L$3,$J27,C27,Discounting,Permanent,,ObjectOverwrite)</f>
        <v>obj_00537#0017</v>
      </c>
      <c r="M27" s="856" t="str">
        <f>_xll.ohRangeRetrieveError(L27)</f>
        <v/>
      </c>
      <c r="N27" s="746"/>
    </row>
    <row r="28" spans="1:14" ht="11.25" customHeight="1" x14ac:dyDescent="0.2">
      <c r="A28" s="66"/>
      <c r="B28" s="754">
        <v>0</v>
      </c>
      <c r="C28" s="754" t="s">
        <v>485</v>
      </c>
      <c r="D28" s="754" t="s">
        <v>113</v>
      </c>
      <c r="E28" s="754" t="s">
        <v>135</v>
      </c>
      <c r="F28" s="754" t="s">
        <v>120</v>
      </c>
      <c r="G28" s="1513" t="s">
        <v>488</v>
      </c>
      <c r="H28" s="858" t="s">
        <v>388</v>
      </c>
      <c r="I28" s="858" t="s">
        <v>381</v>
      </c>
      <c r="J28" s="857">
        <v>0</v>
      </c>
      <c r="K28" s="752" t="str">
        <f t="shared" si="0"/>
        <v>GBPSM3L19Y_Quote</v>
      </c>
      <c r="L28" s="754" t="str">
        <f>_xll.qlSwapRateHelper2(,$K28,$B28,$D28,Calendar,$G28,$H28,$I28,$L$3,$J28,C28,Discounting,Permanent,,ObjectOverwrite)</f>
        <v>obj_0053d#0017</v>
      </c>
      <c r="M28" s="856" t="str">
        <f>_xll.ohRangeRetrieveError(L28)</f>
        <v/>
      </c>
      <c r="N28" s="746"/>
    </row>
    <row r="29" spans="1:14" ht="11.25" customHeight="1" x14ac:dyDescent="0.2">
      <c r="A29" s="66"/>
      <c r="B29" s="754">
        <v>0</v>
      </c>
      <c r="C29" s="754" t="s">
        <v>485</v>
      </c>
      <c r="D29" s="754" t="s">
        <v>52</v>
      </c>
      <c r="E29" s="754" t="s">
        <v>135</v>
      </c>
      <c r="F29" s="754" t="s">
        <v>120</v>
      </c>
      <c r="G29" s="1513" t="s">
        <v>488</v>
      </c>
      <c r="H29" s="858" t="s">
        <v>388</v>
      </c>
      <c r="I29" s="858" t="s">
        <v>381</v>
      </c>
      <c r="J29" s="857">
        <v>0</v>
      </c>
      <c r="K29" s="752" t="str">
        <f t="shared" si="0"/>
        <v>GBPSM3L20Y_Quote</v>
      </c>
      <c r="L29" s="754" t="str">
        <f>_xll.qlSwapRateHelper2(,$K29,$B29,$D29,Calendar,$G29,$H29,$I29,$L$3,$J29,C29,Discounting,Permanent,,ObjectOverwrite)</f>
        <v>obj_00536#0017</v>
      </c>
      <c r="M29" s="856" t="str">
        <f>_xll.ohRangeRetrieveError(L29)</f>
        <v/>
      </c>
      <c r="N29" s="746"/>
    </row>
    <row r="30" spans="1:14" ht="11.25" customHeight="1" x14ac:dyDescent="0.2">
      <c r="A30" s="66"/>
      <c r="B30" s="754">
        <v>0</v>
      </c>
      <c r="C30" s="754" t="s">
        <v>485</v>
      </c>
      <c r="D30" s="754" t="s">
        <v>112</v>
      </c>
      <c r="E30" s="754" t="s">
        <v>135</v>
      </c>
      <c r="F30" s="754" t="s">
        <v>120</v>
      </c>
      <c r="G30" s="1513" t="s">
        <v>488</v>
      </c>
      <c r="H30" s="858" t="s">
        <v>388</v>
      </c>
      <c r="I30" s="858" t="s">
        <v>381</v>
      </c>
      <c r="J30" s="857">
        <v>0</v>
      </c>
      <c r="K30" s="752" t="str">
        <f t="shared" si="0"/>
        <v>GBPSM3L21Y_Quote</v>
      </c>
      <c r="L30" s="754" t="str">
        <f>_xll.qlSwapRateHelper2(,$K30,$B30,$D30,Calendar,$G30,$H30,$I30,$L$3,$J30,C30,Discounting,Permanent,,ObjectOverwrite)</f>
        <v>obj_0053f#0017</v>
      </c>
      <c r="M30" s="856" t="str">
        <f>_xll.ohRangeRetrieveError(L30)</f>
        <v/>
      </c>
      <c r="N30" s="746"/>
    </row>
    <row r="31" spans="1:14" ht="11.25" customHeight="1" x14ac:dyDescent="0.2">
      <c r="A31" s="66"/>
      <c r="B31" s="754">
        <v>0</v>
      </c>
      <c r="C31" s="754" t="s">
        <v>485</v>
      </c>
      <c r="D31" s="754" t="s">
        <v>111</v>
      </c>
      <c r="E31" s="754" t="s">
        <v>135</v>
      </c>
      <c r="F31" s="754" t="s">
        <v>120</v>
      </c>
      <c r="G31" s="1513" t="s">
        <v>488</v>
      </c>
      <c r="H31" s="858" t="s">
        <v>388</v>
      </c>
      <c r="I31" s="858" t="s">
        <v>381</v>
      </c>
      <c r="J31" s="857">
        <v>0</v>
      </c>
      <c r="K31" s="752" t="str">
        <f t="shared" si="0"/>
        <v>GBPSM3L22Y_Quote</v>
      </c>
      <c r="L31" s="754" t="str">
        <f>_xll.qlSwapRateHelper2(,$K31,$B31,$D31,Calendar,$G31,$H31,$I31,$L$3,$J31,C31,Discounting,Permanent,,ObjectOverwrite)</f>
        <v>obj_00520#0017</v>
      </c>
      <c r="M31" s="856" t="str">
        <f>_xll.ohRangeRetrieveError(L31)</f>
        <v/>
      </c>
      <c r="N31" s="746"/>
    </row>
    <row r="32" spans="1:14" ht="11.25" customHeight="1" x14ac:dyDescent="0.2">
      <c r="A32" s="66"/>
      <c r="B32" s="754">
        <v>0</v>
      </c>
      <c r="C32" s="754" t="s">
        <v>485</v>
      </c>
      <c r="D32" s="754" t="s">
        <v>110</v>
      </c>
      <c r="E32" s="754" t="s">
        <v>135</v>
      </c>
      <c r="F32" s="754" t="s">
        <v>120</v>
      </c>
      <c r="G32" s="1513" t="s">
        <v>488</v>
      </c>
      <c r="H32" s="858" t="s">
        <v>388</v>
      </c>
      <c r="I32" s="858" t="s">
        <v>381</v>
      </c>
      <c r="J32" s="857">
        <v>0</v>
      </c>
      <c r="K32" s="752" t="str">
        <f t="shared" si="0"/>
        <v>GBPSM3L23Y_Quote</v>
      </c>
      <c r="L32" s="754" t="str">
        <f>_xll.qlSwapRateHelper2(,$K32,$B32,$D32,Calendar,$G32,$H32,$I32,$L$3,$J32,C32,Discounting,Permanent,,ObjectOverwrite)</f>
        <v>obj_00525#0017</v>
      </c>
      <c r="M32" s="856" t="str">
        <f>_xll.ohRangeRetrieveError(L32)</f>
        <v/>
      </c>
      <c r="N32" s="746"/>
    </row>
    <row r="33" spans="1:14" ht="11.25" customHeight="1" x14ac:dyDescent="0.2">
      <c r="A33" s="66"/>
      <c r="B33" s="754">
        <v>0</v>
      </c>
      <c r="C33" s="754" t="s">
        <v>485</v>
      </c>
      <c r="D33" s="754" t="s">
        <v>109</v>
      </c>
      <c r="E33" s="754" t="s">
        <v>135</v>
      </c>
      <c r="F33" s="754" t="s">
        <v>120</v>
      </c>
      <c r="G33" s="1513" t="s">
        <v>488</v>
      </c>
      <c r="H33" s="858" t="s">
        <v>388</v>
      </c>
      <c r="I33" s="858" t="s">
        <v>381</v>
      </c>
      <c r="J33" s="857">
        <v>0</v>
      </c>
      <c r="K33" s="752" t="str">
        <f t="shared" si="0"/>
        <v>GBPSM3L24Y_Quote</v>
      </c>
      <c r="L33" s="754" t="str">
        <f>_xll.qlSwapRateHelper2(,$K33,$B33,$D33,Calendar,$G33,$H33,$I33,$L$3,$J33,C33,Discounting,Permanent,,ObjectOverwrite)</f>
        <v>obj_0052e#0017</v>
      </c>
      <c r="M33" s="856" t="str">
        <f>_xll.ohRangeRetrieveError(L33)</f>
        <v/>
      </c>
      <c r="N33" s="746"/>
    </row>
    <row r="34" spans="1:14" ht="11.25" customHeight="1" x14ac:dyDescent="0.2">
      <c r="A34" s="66"/>
      <c r="B34" s="754">
        <v>0</v>
      </c>
      <c r="C34" s="754" t="s">
        <v>485</v>
      </c>
      <c r="D34" s="754" t="s">
        <v>51</v>
      </c>
      <c r="E34" s="754" t="s">
        <v>135</v>
      </c>
      <c r="F34" s="754" t="s">
        <v>120</v>
      </c>
      <c r="G34" s="1513" t="s">
        <v>488</v>
      </c>
      <c r="H34" s="858" t="s">
        <v>388</v>
      </c>
      <c r="I34" s="858" t="s">
        <v>381</v>
      </c>
      <c r="J34" s="857">
        <v>0</v>
      </c>
      <c r="K34" s="752" t="str">
        <f t="shared" si="0"/>
        <v>GBPSM3L25Y_Quote</v>
      </c>
      <c r="L34" s="754" t="str">
        <f>_xll.qlSwapRateHelper2(,$K34,$B34,$D34,Calendar,$G34,$H34,$I34,$L$3,$J34,C34,Discounting,Permanent,,ObjectOverwrite)</f>
        <v>obj_00543#0017</v>
      </c>
      <c r="M34" s="856" t="str">
        <f>_xll.ohRangeRetrieveError(L34)</f>
        <v/>
      </c>
      <c r="N34" s="746"/>
    </row>
    <row r="35" spans="1:14" ht="11.25" customHeight="1" x14ac:dyDescent="0.2">
      <c r="A35" s="66"/>
      <c r="B35" s="754">
        <v>0</v>
      </c>
      <c r="C35" s="754" t="s">
        <v>485</v>
      </c>
      <c r="D35" s="754" t="s">
        <v>108</v>
      </c>
      <c r="E35" s="754" t="s">
        <v>135</v>
      </c>
      <c r="F35" s="754" t="s">
        <v>120</v>
      </c>
      <c r="G35" s="1513" t="s">
        <v>488</v>
      </c>
      <c r="H35" s="858" t="s">
        <v>388</v>
      </c>
      <c r="I35" s="858" t="s">
        <v>381</v>
      </c>
      <c r="J35" s="857">
        <v>0</v>
      </c>
      <c r="K35" s="752" t="str">
        <f t="shared" si="0"/>
        <v>GBPSM3L26Y_Quote</v>
      </c>
      <c r="L35" s="754" t="str">
        <f>_xll.qlSwapRateHelper2(,$K35,$B35,$D35,Calendar,$G35,$H35,$I35,$L$3,$J35,C35,Discounting,Permanent,,ObjectOverwrite)</f>
        <v>obj_00541#0017</v>
      </c>
      <c r="M35" s="856" t="str">
        <f>_xll.ohRangeRetrieveError(L35)</f>
        <v/>
      </c>
      <c r="N35" s="746"/>
    </row>
    <row r="36" spans="1:14" ht="11.25" customHeight="1" x14ac:dyDescent="0.2">
      <c r="A36" s="66"/>
      <c r="B36" s="754">
        <v>0</v>
      </c>
      <c r="C36" s="754" t="s">
        <v>485</v>
      </c>
      <c r="D36" s="754" t="s">
        <v>107</v>
      </c>
      <c r="E36" s="754" t="s">
        <v>135</v>
      </c>
      <c r="F36" s="754" t="s">
        <v>120</v>
      </c>
      <c r="G36" s="1513" t="s">
        <v>488</v>
      </c>
      <c r="H36" s="858" t="s">
        <v>388</v>
      </c>
      <c r="I36" s="858" t="s">
        <v>381</v>
      </c>
      <c r="J36" s="857">
        <v>0</v>
      </c>
      <c r="K36" s="752" t="str">
        <f t="shared" si="0"/>
        <v>GBPSM3L27Y_Quote</v>
      </c>
      <c r="L36" s="754" t="str">
        <f>_xll.qlSwapRateHelper2(,$K36,$B36,$D36,Calendar,$G36,$H36,$I36,$L$3,$J36,C36,Discounting,Permanent,,ObjectOverwrite)</f>
        <v>obj_00523#0017</v>
      </c>
      <c r="M36" s="856" t="str">
        <f>_xll.ohRangeRetrieveError(L36)</f>
        <v/>
      </c>
      <c r="N36" s="746"/>
    </row>
    <row r="37" spans="1:14" ht="11.25" customHeight="1" x14ac:dyDescent="0.2">
      <c r="A37" s="66"/>
      <c r="B37" s="754">
        <v>0</v>
      </c>
      <c r="C37" s="754" t="s">
        <v>485</v>
      </c>
      <c r="D37" s="754" t="s">
        <v>106</v>
      </c>
      <c r="E37" s="754" t="s">
        <v>135</v>
      </c>
      <c r="F37" s="754" t="s">
        <v>120</v>
      </c>
      <c r="G37" s="1513" t="s">
        <v>488</v>
      </c>
      <c r="H37" s="858" t="s">
        <v>388</v>
      </c>
      <c r="I37" s="858" t="s">
        <v>381</v>
      </c>
      <c r="J37" s="857">
        <v>0</v>
      </c>
      <c r="K37" s="752" t="str">
        <f t="shared" si="0"/>
        <v>GBPSM3L28Y_Quote</v>
      </c>
      <c r="L37" s="754" t="str">
        <f>_xll.qlSwapRateHelper2(,$K37,$B37,$D37,Calendar,$G37,$H37,$I37,$L$3,$J37,C37,Discounting,Permanent,,ObjectOverwrite)</f>
        <v>obj_00528#0017</v>
      </c>
      <c r="M37" s="856" t="str">
        <f>_xll.ohRangeRetrieveError(L37)</f>
        <v/>
      </c>
      <c r="N37" s="746"/>
    </row>
    <row r="38" spans="1:14" ht="11.25" customHeight="1" x14ac:dyDescent="0.2">
      <c r="A38" s="66"/>
      <c r="B38" s="754">
        <v>0</v>
      </c>
      <c r="C38" s="754" t="s">
        <v>485</v>
      </c>
      <c r="D38" s="754" t="s">
        <v>105</v>
      </c>
      <c r="E38" s="754" t="s">
        <v>135</v>
      </c>
      <c r="F38" s="754" t="s">
        <v>120</v>
      </c>
      <c r="G38" s="1513" t="s">
        <v>488</v>
      </c>
      <c r="H38" s="858" t="s">
        <v>388</v>
      </c>
      <c r="I38" s="858" t="s">
        <v>381</v>
      </c>
      <c r="J38" s="857">
        <v>0</v>
      </c>
      <c r="K38" s="752" t="str">
        <f t="shared" si="0"/>
        <v>GBPSM3L29Y_Quote</v>
      </c>
      <c r="L38" s="754" t="str">
        <f>_xll.qlSwapRateHelper2(,$K38,$B38,$D38,Calendar,$G38,$H38,$I38,$L$3,$J38,C38,Discounting,Permanent,,ObjectOverwrite)</f>
        <v>obj_0052d#0017</v>
      </c>
      <c r="M38" s="856" t="str">
        <f>_xll.ohRangeRetrieveError(L38)</f>
        <v/>
      </c>
      <c r="N38" s="746"/>
    </row>
    <row r="39" spans="1:14" ht="11.25" customHeight="1" x14ac:dyDescent="0.2">
      <c r="A39" s="66"/>
      <c r="B39" s="754">
        <v>0</v>
      </c>
      <c r="C39" s="754" t="s">
        <v>485</v>
      </c>
      <c r="D39" s="754" t="s">
        <v>50</v>
      </c>
      <c r="E39" s="754" t="s">
        <v>135</v>
      </c>
      <c r="F39" s="754" t="s">
        <v>120</v>
      </c>
      <c r="G39" s="1513" t="s">
        <v>488</v>
      </c>
      <c r="H39" s="858" t="s">
        <v>388</v>
      </c>
      <c r="I39" s="858" t="s">
        <v>381</v>
      </c>
      <c r="J39" s="857">
        <v>0</v>
      </c>
      <c r="K39" s="752" t="str">
        <f t="shared" si="0"/>
        <v>GBPSM3L30Y_Quote</v>
      </c>
      <c r="L39" s="754" t="str">
        <f>_xll.qlSwapRateHelper2(,$K39,$B39,$D39,Calendar,$G39,$H39,$I39,$L$3,$J39,C39,Discounting,Permanent,,ObjectOverwrite)</f>
        <v>obj_0053a#0017</v>
      </c>
      <c r="M39" s="856" t="str">
        <f>_xll.ohRangeRetrieveError(L39)</f>
        <v/>
      </c>
      <c r="N39" s="746"/>
    </row>
    <row r="40" spans="1:14" ht="11.25" customHeight="1" x14ac:dyDescent="0.2">
      <c r="A40" s="66"/>
      <c r="B40" s="754">
        <v>0</v>
      </c>
      <c r="C40" s="754" t="s">
        <v>485</v>
      </c>
      <c r="D40" s="754" t="s">
        <v>104</v>
      </c>
      <c r="E40" s="754" t="s">
        <v>135</v>
      </c>
      <c r="F40" s="754" t="s">
        <v>120</v>
      </c>
      <c r="G40" s="1513" t="s">
        <v>488</v>
      </c>
      <c r="H40" s="858" t="s">
        <v>388</v>
      </c>
      <c r="I40" s="858" t="s">
        <v>381</v>
      </c>
      <c r="J40" s="857">
        <v>0</v>
      </c>
      <c r="K40" s="752" t="str">
        <f t="shared" si="0"/>
        <v>GBPSM3L35Y_Quote</v>
      </c>
      <c r="L40" s="754" t="str">
        <f>_xll.qlSwapRateHelper2(,$K40,$B40,$D40,Calendar,$G40,$H40,$I40,$L$3,$J40,C40,Discounting,Permanent,,ObjectOverwrite)</f>
        <v>obj_00521#0017</v>
      </c>
      <c r="M40" s="856" t="str">
        <f>_xll.ohRangeRetrieveError(L40)</f>
        <v/>
      </c>
      <c r="N40" s="746"/>
    </row>
    <row r="41" spans="1:14" ht="11.25" customHeight="1" x14ac:dyDescent="0.2">
      <c r="A41" s="66"/>
      <c r="B41" s="754">
        <v>0</v>
      </c>
      <c r="C41" s="754" t="s">
        <v>485</v>
      </c>
      <c r="D41" s="754" t="s">
        <v>103</v>
      </c>
      <c r="E41" s="754" t="s">
        <v>135</v>
      </c>
      <c r="F41" s="754" t="s">
        <v>120</v>
      </c>
      <c r="G41" s="1513" t="s">
        <v>488</v>
      </c>
      <c r="H41" s="858" t="s">
        <v>388</v>
      </c>
      <c r="I41" s="858" t="s">
        <v>381</v>
      </c>
      <c r="J41" s="857">
        <v>0</v>
      </c>
      <c r="K41" s="752" t="str">
        <f t="shared" si="0"/>
        <v>GBPSM3L40Y_Quote</v>
      </c>
      <c r="L41" s="754" t="str">
        <f>_xll.qlSwapRateHelper2(,$K41,$B41,$D41,Calendar,$G41,$H41,$I41,$L$3,$J41,C41,Discounting,Permanent,,ObjectOverwrite)</f>
        <v>obj_00533#0017</v>
      </c>
      <c r="M41" s="856" t="str">
        <f>_xll.ohRangeRetrieveError(L41)</f>
        <v/>
      </c>
      <c r="N41" s="746"/>
    </row>
    <row r="42" spans="1:14" ht="11.25" customHeight="1" x14ac:dyDescent="0.2">
      <c r="A42" s="66"/>
      <c r="B42" s="754">
        <v>0</v>
      </c>
      <c r="C42" s="754" t="s">
        <v>485</v>
      </c>
      <c r="D42" s="754" t="s">
        <v>102</v>
      </c>
      <c r="E42" s="754" t="s">
        <v>135</v>
      </c>
      <c r="F42" s="754" t="s">
        <v>120</v>
      </c>
      <c r="G42" s="1513" t="s">
        <v>488</v>
      </c>
      <c r="H42" s="858" t="s">
        <v>388</v>
      </c>
      <c r="I42" s="858" t="s">
        <v>381</v>
      </c>
      <c r="J42" s="857">
        <v>0</v>
      </c>
      <c r="K42" s="752" t="str">
        <f t="shared" si="0"/>
        <v>GBPSM3L50Y_Quote</v>
      </c>
      <c r="L42" s="754" t="str">
        <f>_xll.qlSwapRateHelper2(,$K42,$B42,$D42,Calendar,$G42,$H42,$I42,$L$3,$J42,C42,Discounting,Permanent,,ObjectOverwrite)</f>
        <v>obj_00539#0017</v>
      </c>
      <c r="M42" s="856" t="str">
        <f>_xll.ohRangeRetrieveError(L42)</f>
        <v/>
      </c>
      <c r="N42" s="746"/>
    </row>
    <row r="43" spans="1:14" ht="11.25" customHeight="1" x14ac:dyDescent="0.2">
      <c r="A43" s="66"/>
      <c r="B43" s="286">
        <v>0</v>
      </c>
      <c r="C43" s="286" t="s">
        <v>485</v>
      </c>
      <c r="D43" s="286" t="s">
        <v>101</v>
      </c>
      <c r="E43" s="286" t="s">
        <v>135</v>
      </c>
      <c r="F43" s="286" t="s">
        <v>120</v>
      </c>
      <c r="G43" s="1512" t="s">
        <v>488</v>
      </c>
      <c r="H43" s="855" t="s">
        <v>388</v>
      </c>
      <c r="I43" s="855" t="s">
        <v>381</v>
      </c>
      <c r="J43" s="854">
        <v>0</v>
      </c>
      <c r="K43" s="749" t="str">
        <f t="shared" si="0"/>
        <v>GBPSM3L60Y_Quote</v>
      </c>
      <c r="L43" s="286" t="str">
        <f>_xll.qlSwapRateHelper2(,$K43,$B43,$D43,Calendar,$G43,$H43,$I43,$L$3,$J43,C43,Discounting,Permanent,,ObjectOverwrite)</f>
        <v>obj_0053b#0017</v>
      </c>
      <c r="M43" s="853" t="str">
        <f>_xll.ohRangeRetrieveError(L43)</f>
        <v/>
      </c>
      <c r="N43" s="746"/>
    </row>
    <row r="44" spans="1:14" ht="12" thickBot="1" x14ac:dyDescent="0.25">
      <c r="A44" s="54"/>
      <c r="B44" s="53"/>
      <c r="C44" s="53"/>
      <c r="D44" s="53"/>
      <c r="E44" s="53"/>
      <c r="F44" s="53"/>
      <c r="G44" s="53"/>
      <c r="H44" s="53"/>
      <c r="I44" s="53"/>
      <c r="J44" s="53"/>
      <c r="K44" s="53"/>
      <c r="L44" s="270"/>
      <c r="M44" s="270"/>
      <c r="N44" s="852"/>
    </row>
  </sheetData>
  <dataValidations count="3">
    <dataValidation type="list" allowBlank="1" showInputMessage="1" showErrorMessage="1" sqref="G5:G43">
      <formula1>"Annual,Semiannual,EveryFourthMonth,Quarterly,Bimonthly,Monthly,Biweekly,Weekly,Daily,Once,NoFrequency"</formula1>
    </dataValidation>
    <dataValidation type="list" allowBlank="1" showInputMessage="1" showErrorMessage="1" sqref="I5:I43">
      <formula1>"Actual/Actual (ISDA),Actual/360,30/360 (Bond Basis),30E/360 (Eurobond Basis),Actual/365 (Fixed),Actual/Actual (ISMA),Actual/Actual (AFB),1/1,30/360 (Italian),Simple"</formula1>
    </dataValidation>
    <dataValidation type="list" allowBlank="1" showInputMessage="1" showErrorMessage="1" sqref="H5:H43">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V46"/>
  <sheetViews>
    <sheetView workbookViewId="0">
      <selection activeCell="J2" sqref="J2"/>
    </sheetView>
  </sheetViews>
  <sheetFormatPr defaultRowHeight="13.5" x14ac:dyDescent="0.25"/>
  <cols>
    <col min="1" max="1" width="2.7109375" style="50" customWidth="1"/>
    <col min="2" max="2" width="3" style="50" bestFit="1" customWidth="1"/>
    <col min="3" max="3" width="7.5703125" style="50" customWidth="1"/>
    <col min="4" max="4" width="6" style="50" bestFit="1" customWidth="1"/>
    <col min="5" max="5" width="7" style="50" bestFit="1" customWidth="1"/>
    <col min="6" max="6" width="10" style="50" bestFit="1" customWidth="1"/>
    <col min="7" max="7" width="12.7109375" style="50" customWidth="1"/>
    <col min="8" max="8" width="17.28515625" style="50" bestFit="1" customWidth="1"/>
    <col min="9" max="9" width="26.140625" style="50" bestFit="1" customWidth="1"/>
    <col min="10" max="10" width="21.140625" style="50" customWidth="1"/>
    <col min="11" max="11" width="20.7109375" style="50" customWidth="1"/>
    <col min="12" max="12" width="2.7109375" style="50" customWidth="1"/>
    <col min="13" max="16384" width="9.140625" style="50"/>
  </cols>
  <sheetData>
    <row r="1" spans="1:13" ht="11.25" customHeight="1" x14ac:dyDescent="0.25">
      <c r="A1" s="89"/>
      <c r="B1" s="914"/>
      <c r="C1" s="914"/>
      <c r="D1" s="914"/>
      <c r="E1" s="914"/>
      <c r="F1" s="914"/>
      <c r="H1" s="59" t="s">
        <v>90</v>
      </c>
      <c r="I1" s="912" t="str">
        <f>Currency&amp;"_YC"&amp;$H$1&amp;"RH"</f>
        <v>GBP_YC3MRH</v>
      </c>
      <c r="J1" s="620" t="str">
        <f>$I$1&amp;"_Futures"&amp;$H$1&amp;".xml"</f>
        <v>GBP_YC3MRH_Futures3M.xml</v>
      </c>
      <c r="K1" s="911"/>
      <c r="L1" s="86"/>
    </row>
    <row r="2" spans="1:13" ht="22.5" customHeight="1" x14ac:dyDescent="0.25">
      <c r="A2" s="89"/>
      <c r="B2" s="770" t="s">
        <v>184</v>
      </c>
      <c r="C2" s="770" t="s">
        <v>491</v>
      </c>
      <c r="D2" s="297" t="s">
        <v>183</v>
      </c>
      <c r="E2" s="75" t="s">
        <v>182</v>
      </c>
      <c r="F2" s="75" t="s">
        <v>490</v>
      </c>
      <c r="G2" s="297" t="s">
        <v>294</v>
      </c>
      <c r="H2" s="297" t="s">
        <v>347</v>
      </c>
      <c r="I2" s="770" t="s">
        <v>395</v>
      </c>
      <c r="J2" s="762" t="str">
        <f>IF(Serialize,_xll.ohObjectSave(J3:J44,SerializationPath&amp;J1,FileOverwrite,Serialize),"---")</f>
        <v>---</v>
      </c>
      <c r="K2" s="761" t="str">
        <f>_xll.ohRangeRetrieveError(J2)</f>
        <v/>
      </c>
      <c r="L2" s="86"/>
    </row>
    <row r="3" spans="1:13" ht="11.25" customHeight="1" x14ac:dyDescent="0.25">
      <c r="A3" s="894"/>
      <c r="B3" s="910">
        <v>1</v>
      </c>
      <c r="C3" s="910" t="s">
        <v>394</v>
      </c>
      <c r="D3" s="870" t="b">
        <v>0</v>
      </c>
      <c r="E3" s="870" t="str">
        <f t="array" ref="E3:E44">_xll.qlIMMNextCodes(_xll.qlSettingsEvaluationDate(Trigger)-1,D3:D44)</f>
        <v>N5</v>
      </c>
      <c r="F3" s="1531">
        <f>_xll.qlIMMdate(E3)</f>
        <v>42200</v>
      </c>
      <c r="G3" s="870" t="str">
        <f t="shared" ref="G3:G44" si="0">PROPER(Currency)&amp;FamilyName&amp;$H$1</f>
        <v>GbpLibor3M</v>
      </c>
      <c r="H3" s="1530" t="str">
        <f t="shared" ref="H3:H44" si="1">Currency&amp;"FUT"&amp;$H$1&amp;$E3&amp;QuoteSuffix</f>
        <v>GBPFUT3MN5_Quote</v>
      </c>
      <c r="I3" s="1530" t="str">
        <f t="shared" ref="I3:I44" si="2">Currency&amp;"FUT3M"&amp;E3&amp;"ConvAdj"&amp;QuoteSuffix</f>
        <v>GBPFUT3MN5ConvAdj_Quote</v>
      </c>
      <c r="J3" s="905" t="str">
        <f>_xll.qlFuturesRateHelper(,$H3,$C3,$E3,$G3,$I3,Permanent,Trigger,ObjectOverwrite)</f>
        <v>obj_00561#0016</v>
      </c>
      <c r="K3" s="904" t="str">
        <f>_xll.ohRangeRetrieveError(J3)</f>
        <v/>
      </c>
      <c r="L3" s="86"/>
      <c r="M3" s="1528"/>
    </row>
    <row r="4" spans="1:13" ht="11.25" customHeight="1" x14ac:dyDescent="0.25">
      <c r="A4" s="894"/>
      <c r="B4" s="901">
        <v>2</v>
      </c>
      <c r="C4" s="901" t="s">
        <v>394</v>
      </c>
      <c r="D4" s="858" t="b">
        <v>0</v>
      </c>
      <c r="E4" s="858" t="str">
        <v>Q5</v>
      </c>
      <c r="F4" s="1527">
        <f>_xll.qlIMMdate(E4)</f>
        <v>42235</v>
      </c>
      <c r="G4" s="858" t="str">
        <f t="shared" si="0"/>
        <v>GbpLibor3M</v>
      </c>
      <c r="H4" s="1526" t="str">
        <f t="shared" si="1"/>
        <v>GBPFUT3MQ5_Quote</v>
      </c>
      <c r="I4" s="1526" t="str">
        <f t="shared" si="2"/>
        <v>GBPFUT3MQ5ConvAdj_Quote</v>
      </c>
      <c r="J4" s="896" t="str">
        <f>_xll.qlFuturesRateHelper(,$H4,$C4,$E4,$G4,$I4,Permanent,Trigger,ObjectOverwrite)</f>
        <v>obj_0057a#0016</v>
      </c>
      <c r="K4" s="895" t="str">
        <f>_xll.ohRangeRetrieveError(J4)</f>
        <v/>
      </c>
      <c r="L4" s="86"/>
      <c r="M4" s="1528"/>
    </row>
    <row r="5" spans="1:13" ht="11.25" customHeight="1" x14ac:dyDescent="0.25">
      <c r="A5" s="894"/>
      <c r="B5" s="901">
        <v>3</v>
      </c>
      <c r="C5" s="901" t="s">
        <v>394</v>
      </c>
      <c r="D5" s="858" t="b">
        <v>0</v>
      </c>
      <c r="E5" s="858" t="str">
        <v>U5</v>
      </c>
      <c r="F5" s="1527">
        <f>_xll.qlIMMdate(E5)</f>
        <v>42263</v>
      </c>
      <c r="G5" s="858" t="str">
        <f t="shared" si="0"/>
        <v>GbpLibor3M</v>
      </c>
      <c r="H5" s="1526" t="str">
        <f t="shared" si="1"/>
        <v>GBPFUT3MU5_Quote</v>
      </c>
      <c r="I5" s="1526" t="str">
        <f t="shared" si="2"/>
        <v>GBPFUT3MU5ConvAdj_Quote</v>
      </c>
      <c r="J5" s="896" t="str">
        <f>_xll.qlFuturesRateHelper(,$H5,$C5,$E5,$G5,$I5,Permanent,Trigger,ObjectOverwrite)</f>
        <v>obj_00562#0016</v>
      </c>
      <c r="K5" s="895" t="str">
        <f>_xll.ohRangeRetrieveError(J5)</f>
        <v/>
      </c>
      <c r="L5" s="86"/>
      <c r="M5" s="1528"/>
    </row>
    <row r="6" spans="1:13" ht="11.25" customHeight="1" x14ac:dyDescent="0.25">
      <c r="A6" s="894"/>
      <c r="B6" s="901">
        <v>4</v>
      </c>
      <c r="C6" s="901" t="s">
        <v>394</v>
      </c>
      <c r="D6" s="858" t="b">
        <v>0</v>
      </c>
      <c r="E6" s="858" t="str">
        <v>V5</v>
      </c>
      <c r="F6" s="1527">
        <f>_xll.qlIMMdate(E6)</f>
        <v>42298</v>
      </c>
      <c r="G6" s="858" t="str">
        <f t="shared" si="0"/>
        <v>GbpLibor3M</v>
      </c>
      <c r="H6" s="1526" t="str">
        <f t="shared" si="1"/>
        <v>GBPFUT3MV5_Quote</v>
      </c>
      <c r="I6" s="1526" t="str">
        <f t="shared" si="2"/>
        <v>GBPFUT3MV5ConvAdj_Quote</v>
      </c>
      <c r="J6" s="896" t="str">
        <f>_xll.qlFuturesRateHelper(,$H6,$C6,$E6,$G6,$I6,Permanent,Trigger,ObjectOverwrite)</f>
        <v>obj_00556#0016</v>
      </c>
      <c r="K6" s="895" t="str">
        <f>_xll.ohRangeRetrieveError(J6)</f>
        <v/>
      </c>
      <c r="L6" s="86"/>
      <c r="M6" s="1528"/>
    </row>
    <row r="7" spans="1:13" ht="11.25" customHeight="1" x14ac:dyDescent="0.25">
      <c r="A7" s="894"/>
      <c r="B7" s="901">
        <v>5</v>
      </c>
      <c r="C7" s="901" t="s">
        <v>394</v>
      </c>
      <c r="D7" s="858" t="b">
        <v>0</v>
      </c>
      <c r="E7" s="858" t="str">
        <v>X5</v>
      </c>
      <c r="F7" s="1527">
        <f>_xll.qlIMMdate(E7)</f>
        <v>42326</v>
      </c>
      <c r="G7" s="858" t="str">
        <f t="shared" si="0"/>
        <v>GbpLibor3M</v>
      </c>
      <c r="H7" s="1526" t="str">
        <f t="shared" si="1"/>
        <v>GBPFUT3MX5_Quote</v>
      </c>
      <c r="I7" s="1526" t="str">
        <f t="shared" si="2"/>
        <v>GBPFUT3MX5ConvAdj_Quote</v>
      </c>
      <c r="J7" s="896" t="str">
        <f>_xll.qlFuturesRateHelper(,$H7,$C7,$E7,$G7,$I7,Permanent,Trigger,ObjectOverwrite)</f>
        <v>obj_0056a#0016</v>
      </c>
      <c r="K7" s="895" t="str">
        <f>_xll.ohRangeRetrieveError(J7)</f>
        <v/>
      </c>
      <c r="L7" s="86"/>
      <c r="M7" s="1528"/>
    </row>
    <row r="8" spans="1:13" ht="11.25" customHeight="1" x14ac:dyDescent="0.25">
      <c r="A8" s="894"/>
      <c r="B8" s="901">
        <v>6</v>
      </c>
      <c r="C8" s="901" t="s">
        <v>394</v>
      </c>
      <c r="D8" s="858" t="b">
        <v>0</v>
      </c>
      <c r="E8" s="858" t="str">
        <v>Z5</v>
      </c>
      <c r="F8" s="1527">
        <f>_xll.qlIMMdate(E8)</f>
        <v>42354</v>
      </c>
      <c r="G8" s="858" t="str">
        <f t="shared" si="0"/>
        <v>GbpLibor3M</v>
      </c>
      <c r="H8" s="1526" t="str">
        <f t="shared" si="1"/>
        <v>GBPFUT3MZ5_Quote</v>
      </c>
      <c r="I8" s="1526" t="str">
        <f t="shared" si="2"/>
        <v>GBPFUT3MZ5ConvAdj_Quote</v>
      </c>
      <c r="J8" s="896" t="str">
        <f>_xll.qlFuturesRateHelper(,$H8,$C8,$E8,$G8,$I8,Permanent,Trigger,ObjectOverwrite)</f>
        <v>obj_00579#0016</v>
      </c>
      <c r="K8" s="895" t="str">
        <f>_xll.ohRangeRetrieveError(J8)</f>
        <v/>
      </c>
      <c r="L8" s="86"/>
      <c r="M8" s="1528"/>
    </row>
    <row r="9" spans="1:13" ht="11.25" customHeight="1" x14ac:dyDescent="0.25">
      <c r="A9" s="894"/>
      <c r="B9" s="901">
        <v>7</v>
      </c>
      <c r="C9" s="901" t="s">
        <v>394</v>
      </c>
      <c r="D9" s="858" t="b">
        <v>0</v>
      </c>
      <c r="E9" s="858" t="str">
        <v>F6</v>
      </c>
      <c r="F9" s="1527">
        <f>_xll.qlIMMdate(E9)</f>
        <v>42389</v>
      </c>
      <c r="G9" s="858" t="str">
        <f t="shared" si="0"/>
        <v>GbpLibor3M</v>
      </c>
      <c r="H9" s="1526" t="str">
        <f t="shared" si="1"/>
        <v>GBPFUT3MF6_Quote</v>
      </c>
      <c r="I9" s="1526" t="str">
        <f t="shared" si="2"/>
        <v>GBPFUT3MF6ConvAdj_Quote</v>
      </c>
      <c r="J9" s="896" t="str">
        <f>_xll.qlFuturesRateHelper(,$H9,$C9,$E9,$G9,$I9,Permanent,Trigger,ObjectOverwrite)</f>
        <v>obj_0056f#0016</v>
      </c>
      <c r="K9" s="895" t="str">
        <f>_xll.ohRangeRetrieveError(J9)</f>
        <v/>
      </c>
      <c r="L9" s="86"/>
      <c r="M9" s="1528"/>
    </row>
    <row r="10" spans="1:13" ht="11.25" customHeight="1" x14ac:dyDescent="0.25">
      <c r="A10" s="894"/>
      <c r="B10" s="901">
        <v>8</v>
      </c>
      <c r="C10" s="901" t="s">
        <v>394</v>
      </c>
      <c r="D10" s="858" t="b">
        <v>0</v>
      </c>
      <c r="E10" s="858" t="str">
        <v>G6</v>
      </c>
      <c r="F10" s="1527">
        <f>_xll.qlIMMdate(E10)</f>
        <v>42417</v>
      </c>
      <c r="G10" s="858" t="str">
        <f t="shared" si="0"/>
        <v>GbpLibor3M</v>
      </c>
      <c r="H10" s="1526" t="str">
        <f t="shared" si="1"/>
        <v>GBPFUT3MG6_Quote</v>
      </c>
      <c r="I10" s="1526" t="str">
        <f t="shared" si="2"/>
        <v>GBPFUT3MG6ConvAdj_Quote</v>
      </c>
      <c r="J10" s="896" t="str">
        <f>_xll.qlFuturesRateHelper(,$H10,$C10,$E10,$G10,$I10,Permanent,Trigger,ObjectOverwrite)</f>
        <v>obj_00566#0016</v>
      </c>
      <c r="K10" s="895" t="str">
        <f>_xll.ohRangeRetrieveError(J10)</f>
        <v/>
      </c>
      <c r="L10" s="86"/>
      <c r="M10" s="1528"/>
    </row>
    <row r="11" spans="1:13" ht="11.25" customHeight="1" x14ac:dyDescent="0.25">
      <c r="A11" s="894"/>
      <c r="B11" s="901">
        <v>9</v>
      </c>
      <c r="C11" s="901" t="s">
        <v>394</v>
      </c>
      <c r="D11" s="858" t="b">
        <v>0</v>
      </c>
      <c r="E11" s="858" t="str">
        <v>H6</v>
      </c>
      <c r="F11" s="1527">
        <f>_xll.qlIMMdate(E11)</f>
        <v>42445</v>
      </c>
      <c r="G11" s="858" t="str">
        <f t="shared" si="0"/>
        <v>GbpLibor3M</v>
      </c>
      <c r="H11" s="1526" t="str">
        <f t="shared" si="1"/>
        <v>GBPFUT3MH6_Quote</v>
      </c>
      <c r="I11" s="1526" t="str">
        <f t="shared" si="2"/>
        <v>GBPFUT3MH6ConvAdj_Quote</v>
      </c>
      <c r="J11" s="896" t="str">
        <f>_xll.qlFuturesRateHelper(,$H11,$C11,$E11,$G11,$I11,Permanent,Trigger,ObjectOverwrite)</f>
        <v>obj_00577#0016</v>
      </c>
      <c r="K11" s="895" t="str">
        <f>_xll.ohRangeRetrieveError(J11)</f>
        <v/>
      </c>
      <c r="L11" s="86"/>
      <c r="M11" s="1528"/>
    </row>
    <row r="12" spans="1:13" ht="11.25" customHeight="1" x14ac:dyDescent="0.25">
      <c r="A12" s="894"/>
      <c r="B12" s="901">
        <v>10</v>
      </c>
      <c r="C12" s="901" t="s">
        <v>394</v>
      </c>
      <c r="D12" s="858" t="b">
        <v>0</v>
      </c>
      <c r="E12" s="858" t="str">
        <v>J6</v>
      </c>
      <c r="F12" s="1527">
        <f>_xll.qlIMMdate(E12)</f>
        <v>42480</v>
      </c>
      <c r="G12" s="858" t="str">
        <f t="shared" si="0"/>
        <v>GbpLibor3M</v>
      </c>
      <c r="H12" s="1526" t="str">
        <f t="shared" si="1"/>
        <v>GBPFUT3MJ6_Quote</v>
      </c>
      <c r="I12" s="1526" t="str">
        <f t="shared" si="2"/>
        <v>GBPFUT3MJ6ConvAdj_Quote</v>
      </c>
      <c r="J12" s="896" t="str">
        <f>_xll.qlFuturesRateHelper(,$H12,$C12,$E12,$G12,$I12,Permanent,Trigger,ObjectOverwrite)</f>
        <v>obj_0055e#0016</v>
      </c>
      <c r="K12" s="895" t="str">
        <f>_xll.ohRangeRetrieveError(J12)</f>
        <v/>
      </c>
      <c r="L12" s="86"/>
      <c r="M12" s="1528"/>
    </row>
    <row r="13" spans="1:13" ht="11.25" customHeight="1" x14ac:dyDescent="0.25">
      <c r="A13" s="894"/>
      <c r="B13" s="901">
        <v>11</v>
      </c>
      <c r="C13" s="901" t="s">
        <v>394</v>
      </c>
      <c r="D13" s="858" t="b">
        <v>0</v>
      </c>
      <c r="E13" s="858" t="str">
        <v>K6</v>
      </c>
      <c r="F13" s="1527">
        <f>_xll.qlIMMdate(E13)</f>
        <v>42508</v>
      </c>
      <c r="G13" s="858" t="str">
        <f t="shared" si="0"/>
        <v>GbpLibor3M</v>
      </c>
      <c r="H13" s="1526" t="str">
        <f t="shared" si="1"/>
        <v>GBPFUT3MK6_Quote</v>
      </c>
      <c r="I13" s="1526" t="str">
        <f t="shared" si="2"/>
        <v>GBPFUT3MK6ConvAdj_Quote</v>
      </c>
      <c r="J13" s="896" t="str">
        <f>_xll.qlFuturesRateHelper(,$H13,$C13,$E13,$G13,$I13,Permanent,Trigger,ObjectOverwrite)</f>
        <v>obj_00569#0016</v>
      </c>
      <c r="K13" s="895" t="str">
        <f>_xll.ohRangeRetrieveError(J13)</f>
        <v/>
      </c>
      <c r="L13" s="86"/>
      <c r="M13" s="1528"/>
    </row>
    <row r="14" spans="1:13" ht="11.25" customHeight="1" x14ac:dyDescent="0.25">
      <c r="A14" s="894"/>
      <c r="B14" s="901">
        <v>12</v>
      </c>
      <c r="C14" s="901" t="s">
        <v>394</v>
      </c>
      <c r="D14" s="858" t="b">
        <v>0</v>
      </c>
      <c r="E14" s="858" t="str">
        <v>M6</v>
      </c>
      <c r="F14" s="1527">
        <f>_xll.qlIMMdate(E14)</f>
        <v>42536</v>
      </c>
      <c r="G14" s="858" t="str">
        <f t="shared" si="0"/>
        <v>GbpLibor3M</v>
      </c>
      <c r="H14" s="1526" t="str">
        <f t="shared" si="1"/>
        <v>GBPFUT3MM6_Quote</v>
      </c>
      <c r="I14" s="1526" t="str">
        <f t="shared" si="2"/>
        <v>GBPFUT3MM6ConvAdj_Quote</v>
      </c>
      <c r="J14" s="896" t="str">
        <f>_xll.qlFuturesRateHelper(,$H14,$C14,$E14,$G14,$I14,Permanent,Trigger,ObjectOverwrite)</f>
        <v>obj_00572#0016</v>
      </c>
      <c r="K14" s="895" t="str">
        <f>_xll.ohRangeRetrieveError(J14)</f>
        <v/>
      </c>
      <c r="L14" s="86"/>
      <c r="M14" s="1528"/>
    </row>
    <row r="15" spans="1:13" ht="11.25" customHeight="1" x14ac:dyDescent="0.25">
      <c r="A15" s="894"/>
      <c r="B15" s="901">
        <v>13</v>
      </c>
      <c r="C15" s="901" t="s">
        <v>394</v>
      </c>
      <c r="D15" s="858" t="b">
        <v>1</v>
      </c>
      <c r="E15" s="858" t="str">
        <v>U6</v>
      </c>
      <c r="F15" s="1527">
        <f>_xll.qlIMMdate(E15)</f>
        <v>42634</v>
      </c>
      <c r="G15" s="858" t="str">
        <f t="shared" si="0"/>
        <v>GbpLibor3M</v>
      </c>
      <c r="H15" s="1526" t="str">
        <f t="shared" si="1"/>
        <v>GBPFUT3MU6_Quote</v>
      </c>
      <c r="I15" s="1526" t="str">
        <f t="shared" si="2"/>
        <v>GBPFUT3MU6ConvAdj_Quote</v>
      </c>
      <c r="J15" s="896" t="str">
        <f>_xll.qlFuturesRateHelper(,$H15,$C15,$E15,$G15,$I15,Permanent,Trigger,ObjectOverwrite)</f>
        <v>obj_00563#0016</v>
      </c>
      <c r="K15" s="895" t="str">
        <f>_xll.ohRangeRetrieveError(J15)</f>
        <v/>
      </c>
      <c r="L15" s="86"/>
      <c r="M15" s="1528"/>
    </row>
    <row r="16" spans="1:13" ht="11.25" customHeight="1" x14ac:dyDescent="0.25">
      <c r="A16" s="894"/>
      <c r="B16" s="901">
        <v>14</v>
      </c>
      <c r="C16" s="901" t="s">
        <v>394</v>
      </c>
      <c r="D16" s="858" t="b">
        <v>1</v>
      </c>
      <c r="E16" s="858" t="str">
        <v>Z6</v>
      </c>
      <c r="F16" s="1527">
        <f>_xll.qlIMMdate(E16)</f>
        <v>42725</v>
      </c>
      <c r="G16" s="858" t="str">
        <f t="shared" si="0"/>
        <v>GbpLibor3M</v>
      </c>
      <c r="H16" s="1526" t="str">
        <f t="shared" si="1"/>
        <v>GBPFUT3MZ6_Quote</v>
      </c>
      <c r="I16" s="1526" t="str">
        <f t="shared" si="2"/>
        <v>GBPFUT3MZ6ConvAdj_Quote</v>
      </c>
      <c r="J16" s="896" t="str">
        <f>_xll.qlFuturesRateHelper(,$H16,$C16,$E16,$G16,$I16,Permanent,Trigger,ObjectOverwrite)</f>
        <v>obj_00575#0016</v>
      </c>
      <c r="K16" s="895" t="str">
        <f>_xll.ohRangeRetrieveError(J16)</f>
        <v/>
      </c>
      <c r="L16" s="86"/>
      <c r="M16" s="1528"/>
    </row>
    <row r="17" spans="1:22" ht="11.25" customHeight="1" x14ac:dyDescent="0.25">
      <c r="A17" s="894"/>
      <c r="B17" s="901">
        <v>15</v>
      </c>
      <c r="C17" s="901" t="s">
        <v>394</v>
      </c>
      <c r="D17" s="858" t="b">
        <v>1</v>
      </c>
      <c r="E17" s="858" t="str">
        <v>H7</v>
      </c>
      <c r="F17" s="1527">
        <f>_xll.qlIMMdate(E17)</f>
        <v>42809</v>
      </c>
      <c r="G17" s="858" t="str">
        <f t="shared" si="0"/>
        <v>GbpLibor3M</v>
      </c>
      <c r="H17" s="1526" t="str">
        <f t="shared" si="1"/>
        <v>GBPFUT3MH7_Quote</v>
      </c>
      <c r="I17" s="1526" t="str">
        <f t="shared" si="2"/>
        <v>GBPFUT3MH7ConvAdj_Quote</v>
      </c>
      <c r="J17" s="896" t="str">
        <f>_xll.qlFuturesRateHelper(,$H17,$C17,$E17,$G17,$I17,Permanent,Trigger,ObjectOverwrite)</f>
        <v>obj_0055f#0016</v>
      </c>
      <c r="K17" s="895" t="str">
        <f>_xll.ohRangeRetrieveError(J17)</f>
        <v/>
      </c>
      <c r="L17" s="86"/>
      <c r="M17" s="1528"/>
    </row>
    <row r="18" spans="1:22" ht="11.25" customHeight="1" x14ac:dyDescent="0.25">
      <c r="A18" s="894"/>
      <c r="B18" s="901">
        <v>16</v>
      </c>
      <c r="C18" s="901" t="s">
        <v>394</v>
      </c>
      <c r="D18" s="858" t="b">
        <v>1</v>
      </c>
      <c r="E18" s="858" t="str">
        <v>M7</v>
      </c>
      <c r="F18" s="1527">
        <f>_xll.qlIMMdate(E18)</f>
        <v>42907</v>
      </c>
      <c r="G18" s="858" t="str">
        <f t="shared" si="0"/>
        <v>GbpLibor3M</v>
      </c>
      <c r="H18" s="1526" t="str">
        <f t="shared" si="1"/>
        <v>GBPFUT3MM7_Quote</v>
      </c>
      <c r="I18" s="1526" t="str">
        <f t="shared" si="2"/>
        <v>GBPFUT3MM7ConvAdj_Quote</v>
      </c>
      <c r="J18" s="896" t="str">
        <f>_xll.qlFuturesRateHelper(,$H18,$C18,$E18,$G18,$I18,Permanent,Trigger,ObjectOverwrite)</f>
        <v>obj_0055d#0016</v>
      </c>
      <c r="K18" s="895" t="str">
        <f>_xll.ohRangeRetrieveError(J18)</f>
        <v/>
      </c>
      <c r="L18" s="86"/>
      <c r="M18" s="1528"/>
    </row>
    <row r="19" spans="1:22" ht="11.25" customHeight="1" x14ac:dyDescent="0.25">
      <c r="A19" s="894"/>
      <c r="B19" s="901">
        <v>17</v>
      </c>
      <c r="C19" s="901" t="s">
        <v>394</v>
      </c>
      <c r="D19" s="858" t="b">
        <v>1</v>
      </c>
      <c r="E19" s="858" t="str">
        <v>U7</v>
      </c>
      <c r="F19" s="1527">
        <f>_xll.qlIMMdate(E19)</f>
        <v>42998</v>
      </c>
      <c r="G19" s="858" t="str">
        <f t="shared" si="0"/>
        <v>GbpLibor3M</v>
      </c>
      <c r="H19" s="1526" t="str">
        <f t="shared" si="1"/>
        <v>GBPFUT3MU7_Quote</v>
      </c>
      <c r="I19" s="1526" t="str">
        <f t="shared" si="2"/>
        <v>GBPFUT3MU7ConvAdj_Quote</v>
      </c>
      <c r="J19" s="896" t="str">
        <f>_xll.qlFuturesRateHelper(,$H19,$C19,$E19,$G19,$I19,Permanent,Trigger,ObjectOverwrite)</f>
        <v>obj_00555#0016</v>
      </c>
      <c r="K19" s="895" t="str">
        <f>_xll.ohRangeRetrieveError(J19)</f>
        <v/>
      </c>
      <c r="L19" s="86"/>
      <c r="M19" s="1528"/>
    </row>
    <row r="20" spans="1:22" ht="11.25" customHeight="1" x14ac:dyDescent="0.25">
      <c r="A20" s="894"/>
      <c r="B20" s="901">
        <v>18</v>
      </c>
      <c r="C20" s="901" t="s">
        <v>394</v>
      </c>
      <c r="D20" s="858" t="b">
        <v>1</v>
      </c>
      <c r="E20" s="858" t="str">
        <v>Z7</v>
      </c>
      <c r="F20" s="1527">
        <f>_xll.qlIMMdate(E20)</f>
        <v>43089</v>
      </c>
      <c r="G20" s="858" t="str">
        <f t="shared" si="0"/>
        <v>GbpLibor3M</v>
      </c>
      <c r="H20" s="1526" t="str">
        <f t="shared" si="1"/>
        <v>GBPFUT3MZ7_Quote</v>
      </c>
      <c r="I20" s="1526" t="str">
        <f t="shared" si="2"/>
        <v>GBPFUT3MZ7ConvAdj_Quote</v>
      </c>
      <c r="J20" s="896" t="str">
        <f>_xll.qlFuturesRateHelper(,$H20,$C20,$E20,$G20,$I20,Permanent,Trigger,ObjectOverwrite)</f>
        <v>obj_00565#0016</v>
      </c>
      <c r="K20" s="895" t="str">
        <f>_xll.ohRangeRetrieveError(J20)</f>
        <v/>
      </c>
      <c r="L20" s="86"/>
      <c r="M20" s="1528"/>
    </row>
    <row r="21" spans="1:22" ht="11.25" customHeight="1" x14ac:dyDescent="0.25">
      <c r="A21" s="894"/>
      <c r="B21" s="901">
        <v>19</v>
      </c>
      <c r="C21" s="901" t="s">
        <v>394</v>
      </c>
      <c r="D21" s="858" t="b">
        <v>1</v>
      </c>
      <c r="E21" s="858" t="str">
        <v>H8</v>
      </c>
      <c r="F21" s="1527">
        <f>_xll.qlIMMdate(E21)</f>
        <v>43180</v>
      </c>
      <c r="G21" s="858" t="str">
        <f t="shared" si="0"/>
        <v>GbpLibor3M</v>
      </c>
      <c r="H21" s="1526" t="str">
        <f t="shared" si="1"/>
        <v>GBPFUT3MH8_Quote</v>
      </c>
      <c r="I21" s="1526" t="str">
        <f t="shared" si="2"/>
        <v>GBPFUT3MH8ConvAdj_Quote</v>
      </c>
      <c r="J21" s="896" t="str">
        <f>_xll.qlFuturesRateHelper(,$H21,$C21,$E21,$G21,$I21,Permanent,Trigger,ObjectOverwrite)</f>
        <v>obj_00576#0016</v>
      </c>
      <c r="K21" s="895" t="str">
        <f>_xll.ohRangeRetrieveError(J21)</f>
        <v/>
      </c>
      <c r="L21" s="86"/>
      <c r="M21" s="1528"/>
    </row>
    <row r="22" spans="1:22" ht="11.25" customHeight="1" x14ac:dyDescent="0.25">
      <c r="A22" s="894"/>
      <c r="B22" s="901">
        <v>20</v>
      </c>
      <c r="C22" s="901" t="s">
        <v>394</v>
      </c>
      <c r="D22" s="858" t="b">
        <v>1</v>
      </c>
      <c r="E22" s="858" t="str">
        <v>M8</v>
      </c>
      <c r="F22" s="1527">
        <f>_xll.qlIMMdate(E22)</f>
        <v>43271</v>
      </c>
      <c r="G22" s="858" t="str">
        <f t="shared" si="0"/>
        <v>GbpLibor3M</v>
      </c>
      <c r="H22" s="1526" t="str">
        <f t="shared" si="1"/>
        <v>GBPFUT3MM8_Quote</v>
      </c>
      <c r="I22" s="1526" t="str">
        <f t="shared" si="2"/>
        <v>GBPFUT3MM8ConvAdj_Quote</v>
      </c>
      <c r="J22" s="896" t="str">
        <f>_xll.qlFuturesRateHelper(,$H22,$C22,$E22,$G22,$I22,Permanent,Trigger,ObjectOverwrite)</f>
        <v>obj_0057d#0016</v>
      </c>
      <c r="K22" s="895" t="str">
        <f>_xll.ohRangeRetrieveError(J22)</f>
        <v/>
      </c>
      <c r="L22" s="86"/>
      <c r="M22" s="1528"/>
    </row>
    <row r="23" spans="1:22" ht="11.25" customHeight="1" x14ac:dyDescent="0.25">
      <c r="A23" s="894"/>
      <c r="B23" s="901">
        <v>21</v>
      </c>
      <c r="C23" s="901" t="s">
        <v>394</v>
      </c>
      <c r="D23" s="858" t="b">
        <v>1</v>
      </c>
      <c r="E23" s="858" t="str">
        <v>U8</v>
      </c>
      <c r="F23" s="1527">
        <f>_xll.qlIMMdate(E23)</f>
        <v>43362</v>
      </c>
      <c r="G23" s="858" t="str">
        <f t="shared" si="0"/>
        <v>GbpLibor3M</v>
      </c>
      <c r="H23" s="1526" t="str">
        <f t="shared" si="1"/>
        <v>GBPFUT3MU8_Quote</v>
      </c>
      <c r="I23" s="1526" t="str">
        <f t="shared" si="2"/>
        <v>GBPFUT3MU8ConvAdj_Quote</v>
      </c>
      <c r="J23" s="896" t="str">
        <f>_xll.qlFuturesRateHelper(,$H23,$C23,$E23,$G23,$I23,Permanent,Trigger,ObjectOverwrite)</f>
        <v>obj_00568#0016</v>
      </c>
      <c r="K23" s="895" t="str">
        <f>_xll.ohRangeRetrieveError(J23)</f>
        <v/>
      </c>
      <c r="L23" s="86"/>
      <c r="M23" s="1528"/>
    </row>
    <row r="24" spans="1:22" ht="11.25" customHeight="1" x14ac:dyDescent="0.25">
      <c r="A24" s="894"/>
      <c r="B24" s="901">
        <v>22</v>
      </c>
      <c r="C24" s="901" t="s">
        <v>394</v>
      </c>
      <c r="D24" s="858" t="b">
        <v>1</v>
      </c>
      <c r="E24" s="858" t="str">
        <v>Z8</v>
      </c>
      <c r="F24" s="1527">
        <f>_xll.qlIMMdate(E24)</f>
        <v>43453</v>
      </c>
      <c r="G24" s="858" t="str">
        <f t="shared" si="0"/>
        <v>GbpLibor3M</v>
      </c>
      <c r="H24" s="1526" t="str">
        <f t="shared" si="1"/>
        <v>GBPFUT3MZ8_Quote</v>
      </c>
      <c r="I24" s="1526" t="str">
        <f t="shared" si="2"/>
        <v>GBPFUT3MZ8ConvAdj_Quote</v>
      </c>
      <c r="J24" s="896" t="str">
        <f>_xll.qlFuturesRateHelper(,$H24,$C24,$E24,$G24,$I24,Permanent,Trigger,ObjectOverwrite)</f>
        <v>obj_00557#0016</v>
      </c>
      <c r="K24" s="895" t="str">
        <f>_xll.ohRangeRetrieveError(J24)</f>
        <v/>
      </c>
      <c r="L24" s="86"/>
      <c r="M24" s="1528"/>
    </row>
    <row r="25" spans="1:22" ht="11.25" customHeight="1" x14ac:dyDescent="0.25">
      <c r="A25" s="894"/>
      <c r="B25" s="901">
        <v>23</v>
      </c>
      <c r="C25" s="901" t="s">
        <v>394</v>
      </c>
      <c r="D25" s="858" t="b">
        <v>1</v>
      </c>
      <c r="E25" s="858" t="str">
        <v>H9</v>
      </c>
      <c r="F25" s="1527">
        <f>_xll.qlIMMdate(E25)</f>
        <v>43544</v>
      </c>
      <c r="G25" s="858" t="str">
        <f t="shared" si="0"/>
        <v>GbpLibor3M</v>
      </c>
      <c r="H25" s="1526" t="str">
        <f t="shared" si="1"/>
        <v>GBPFUT3MH9_Quote</v>
      </c>
      <c r="I25" s="1526" t="str">
        <f t="shared" si="2"/>
        <v>GBPFUT3MH9ConvAdj_Quote</v>
      </c>
      <c r="J25" s="896" t="str">
        <f>_xll.qlFuturesRateHelper(,$H25,$C25,$E25,$G25,$I25,Permanent,Trigger,ObjectOverwrite)</f>
        <v>obj_0057e#0016</v>
      </c>
      <c r="K25" s="895" t="str">
        <f>_xll.ohRangeRetrieveError(J25)</f>
        <v/>
      </c>
      <c r="L25" s="86"/>
      <c r="M25" s="1528"/>
    </row>
    <row r="26" spans="1:22" ht="11.25" customHeight="1" x14ac:dyDescent="0.25">
      <c r="A26" s="894"/>
      <c r="B26" s="901">
        <v>24</v>
      </c>
      <c r="C26" s="901" t="s">
        <v>394</v>
      </c>
      <c r="D26" s="858" t="b">
        <v>1</v>
      </c>
      <c r="E26" s="858" t="str">
        <v>M9</v>
      </c>
      <c r="F26" s="1527">
        <f>_xll.qlIMMdate(E26)</f>
        <v>43635</v>
      </c>
      <c r="G26" s="858" t="str">
        <f t="shared" si="0"/>
        <v>GbpLibor3M</v>
      </c>
      <c r="H26" s="1526" t="str">
        <f t="shared" si="1"/>
        <v>GBPFUT3MM9_Quote</v>
      </c>
      <c r="I26" s="1526" t="str">
        <f t="shared" si="2"/>
        <v>GBPFUT3MM9ConvAdj_Quote</v>
      </c>
      <c r="J26" s="896" t="str">
        <f>_xll.qlFuturesRateHelper(,$H26,$C26,$E26,$G26,$I26,Permanent,Trigger,ObjectOverwrite)</f>
        <v>obj_0056b#0016</v>
      </c>
      <c r="K26" s="895" t="str">
        <f>_xll.ohRangeRetrieveError(J26)</f>
        <v/>
      </c>
      <c r="L26" s="86"/>
      <c r="M26" s="1528"/>
    </row>
    <row r="27" spans="1:22" ht="11.25" customHeight="1" x14ac:dyDescent="0.25">
      <c r="A27" s="894"/>
      <c r="B27" s="901">
        <v>25</v>
      </c>
      <c r="C27" s="901" t="s">
        <v>394</v>
      </c>
      <c r="D27" s="858" t="b">
        <v>1</v>
      </c>
      <c r="E27" s="858" t="str">
        <v>U9</v>
      </c>
      <c r="F27" s="1527">
        <f>_xll.qlIMMdate(E27)</f>
        <v>43726</v>
      </c>
      <c r="G27" s="858" t="str">
        <f t="shared" si="0"/>
        <v>GbpLibor3M</v>
      </c>
      <c r="H27" s="1526" t="str">
        <f t="shared" si="1"/>
        <v>GBPFUT3MU9_Quote</v>
      </c>
      <c r="I27" s="1526" t="str">
        <f t="shared" si="2"/>
        <v>GBPFUT3MU9ConvAdj_Quote</v>
      </c>
      <c r="J27" s="896" t="str">
        <f>_xll.qlFuturesRateHelper(,$H27,$C27,$E27,$G27,$I27,Permanent,Trigger,ObjectOverwrite)</f>
        <v>obj_00567#0016</v>
      </c>
      <c r="K27" s="895" t="str">
        <f>_xll.ohRangeRetrieveError(J27)</f>
        <v/>
      </c>
      <c r="L27" s="86"/>
      <c r="M27" s="1528"/>
    </row>
    <row r="28" spans="1:22" ht="11.25" customHeight="1" x14ac:dyDescent="0.25">
      <c r="A28" s="894"/>
      <c r="B28" s="901">
        <v>26</v>
      </c>
      <c r="C28" s="901" t="s">
        <v>394</v>
      </c>
      <c r="D28" s="858" t="b">
        <v>1</v>
      </c>
      <c r="E28" s="858" t="str">
        <v>Z9</v>
      </c>
      <c r="F28" s="1527">
        <f>_xll.qlIMMdate(E28)</f>
        <v>43817</v>
      </c>
      <c r="G28" s="858" t="str">
        <f t="shared" si="0"/>
        <v>GbpLibor3M</v>
      </c>
      <c r="H28" s="1526" t="str">
        <f t="shared" si="1"/>
        <v>GBPFUT3MZ9_Quote</v>
      </c>
      <c r="I28" s="1526" t="str">
        <f t="shared" si="2"/>
        <v>GBPFUT3MZ9ConvAdj_Quote</v>
      </c>
      <c r="J28" s="896" t="str">
        <f>_xll.qlFuturesRateHelper(,$H28,$C28,$E28,$G28,$I28,Permanent,Trigger,ObjectOverwrite)</f>
        <v>obj_0055c#0016</v>
      </c>
      <c r="K28" s="895" t="str">
        <f>_xll.ohRangeRetrieveError(J28)</f>
        <v/>
      </c>
      <c r="L28" s="86"/>
      <c r="M28" s="1528"/>
    </row>
    <row r="29" spans="1:22" ht="11.25" customHeight="1" x14ac:dyDescent="0.25">
      <c r="A29" s="894"/>
      <c r="B29" s="901">
        <v>27</v>
      </c>
      <c r="C29" s="901" t="s">
        <v>394</v>
      </c>
      <c r="D29" s="858" t="b">
        <v>1</v>
      </c>
      <c r="E29" s="858" t="str">
        <v>H0</v>
      </c>
      <c r="F29" s="1527">
        <f>_xll.qlIMMdate(E29)</f>
        <v>43908</v>
      </c>
      <c r="G29" s="858" t="str">
        <f t="shared" si="0"/>
        <v>GbpLibor3M</v>
      </c>
      <c r="H29" s="1526" t="str">
        <f t="shared" si="1"/>
        <v>GBPFUT3MH0_Quote</v>
      </c>
      <c r="I29" s="1526" t="str">
        <f t="shared" si="2"/>
        <v>GBPFUT3MH0ConvAdj_Quote</v>
      </c>
      <c r="J29" s="896" t="str">
        <f>_xll.qlFuturesRateHelper(,$H29,$C29,$E29,$G29,$I29,Permanent,Trigger,ObjectOverwrite)</f>
        <v>obj_00559#0016</v>
      </c>
      <c r="K29" s="895" t="str">
        <f>_xll.ohRangeRetrieveError(J29)</f>
        <v/>
      </c>
      <c r="L29" s="86"/>
      <c r="M29" s="1528"/>
    </row>
    <row r="30" spans="1:22" ht="11.25" customHeight="1" x14ac:dyDescent="0.25">
      <c r="A30" s="894"/>
      <c r="B30" s="901">
        <v>28</v>
      </c>
      <c r="C30" s="901" t="s">
        <v>394</v>
      </c>
      <c r="D30" s="858" t="b">
        <v>1</v>
      </c>
      <c r="E30" s="858" t="str">
        <v>M0</v>
      </c>
      <c r="F30" s="1527">
        <f>_xll.qlIMMdate(E30)</f>
        <v>43999</v>
      </c>
      <c r="G30" s="858" t="str">
        <f t="shared" si="0"/>
        <v>GbpLibor3M</v>
      </c>
      <c r="H30" s="1526" t="str">
        <f t="shared" si="1"/>
        <v>GBPFUT3MM0_Quote</v>
      </c>
      <c r="I30" s="1526" t="str">
        <f t="shared" si="2"/>
        <v>GBPFUT3MM0ConvAdj_Quote</v>
      </c>
      <c r="J30" s="896" t="str">
        <f>_xll.qlFuturesRateHelper(,$H30,$C30,$E30,$G30,$I30,Permanent,Trigger,ObjectOverwrite)</f>
        <v>obj_00564#0016</v>
      </c>
      <c r="K30" s="895" t="str">
        <f>_xll.ohRangeRetrieveError(J30)</f>
        <v/>
      </c>
      <c r="L30" s="86"/>
      <c r="M30" s="1528"/>
    </row>
    <row r="31" spans="1:22" ht="11.25" customHeight="1" x14ac:dyDescent="0.25">
      <c r="A31" s="894"/>
      <c r="B31" s="901">
        <v>29</v>
      </c>
      <c r="C31" s="901" t="s">
        <v>394</v>
      </c>
      <c r="D31" s="858" t="b">
        <v>1</v>
      </c>
      <c r="E31" s="858" t="str">
        <v>U0</v>
      </c>
      <c r="F31" s="1527">
        <f>_xll.qlIMMdate(E31)</f>
        <v>44090</v>
      </c>
      <c r="G31" s="858" t="str">
        <f t="shared" si="0"/>
        <v>GbpLibor3M</v>
      </c>
      <c r="H31" s="1526" t="str">
        <f t="shared" si="1"/>
        <v>GBPFUT3MU0_Quote</v>
      </c>
      <c r="I31" s="1526" t="str">
        <f t="shared" si="2"/>
        <v>GBPFUT3MU0ConvAdj_Quote</v>
      </c>
      <c r="J31" s="896" t="str">
        <f>_xll.qlFuturesRateHelper(,$H31,$C31,$E31,$G31,$I31,Permanent,Trigger,ObjectOverwrite)</f>
        <v>obj_0055a#0016</v>
      </c>
      <c r="K31" s="895" t="str">
        <f>_xll.ohRangeRetrieveError(J31)</f>
        <v/>
      </c>
      <c r="L31" s="86"/>
      <c r="M31" s="1528"/>
    </row>
    <row r="32" spans="1:22" ht="11.25" customHeight="1" x14ac:dyDescent="0.25">
      <c r="A32" s="894"/>
      <c r="B32" s="901">
        <v>30</v>
      </c>
      <c r="C32" s="901" t="s">
        <v>394</v>
      </c>
      <c r="D32" s="858" t="b">
        <v>1</v>
      </c>
      <c r="E32" s="858" t="str">
        <v>Z0</v>
      </c>
      <c r="F32" s="1527">
        <f>_xll.qlIMMdate(E32)</f>
        <v>44181</v>
      </c>
      <c r="G32" s="858" t="str">
        <f t="shared" si="0"/>
        <v>GbpLibor3M</v>
      </c>
      <c r="H32" s="1526" t="str">
        <f t="shared" si="1"/>
        <v>GBPFUT3MZ0_Quote</v>
      </c>
      <c r="I32" s="1526" t="str">
        <f t="shared" si="2"/>
        <v>GBPFUT3MZ0ConvAdj_Quote</v>
      </c>
      <c r="J32" s="896" t="str">
        <f>_xll.qlFuturesRateHelper(,$H32,$C32,$E32,$G32,$I32,Permanent,Trigger,ObjectOverwrite)</f>
        <v>obj_00558#0016</v>
      </c>
      <c r="K32" s="895" t="str">
        <f>_xll.ohRangeRetrieveError(J32)</f>
        <v/>
      </c>
      <c r="L32" s="86"/>
      <c r="M32" s="1528"/>
      <c r="V32" s="1529"/>
    </row>
    <row r="33" spans="1:13" ht="11.25" customHeight="1" x14ac:dyDescent="0.25">
      <c r="A33" s="894"/>
      <c r="B33" s="901">
        <v>31</v>
      </c>
      <c r="C33" s="901" t="s">
        <v>394</v>
      </c>
      <c r="D33" s="858" t="b">
        <v>1</v>
      </c>
      <c r="E33" s="858" t="str">
        <v>H1</v>
      </c>
      <c r="F33" s="1527">
        <f>_xll.qlIMMdate(E33)</f>
        <v>44272</v>
      </c>
      <c r="G33" s="858" t="str">
        <f t="shared" si="0"/>
        <v>GbpLibor3M</v>
      </c>
      <c r="H33" s="1526" t="str">
        <f t="shared" si="1"/>
        <v>GBPFUT3MH1_Quote</v>
      </c>
      <c r="I33" s="1526" t="str">
        <f t="shared" si="2"/>
        <v>GBPFUT3MH1ConvAdj_Quote</v>
      </c>
      <c r="J33" s="896" t="str">
        <f>_xll.qlFuturesRateHelper(,$H33,$C33,$E33,$G33,$I33,Permanent,Trigger,ObjectOverwrite)</f>
        <v>obj_00573#0016</v>
      </c>
      <c r="K33" s="895" t="str">
        <f>_xll.ohRangeRetrieveError(J33)</f>
        <v/>
      </c>
      <c r="L33" s="86"/>
      <c r="M33" s="1528"/>
    </row>
    <row r="34" spans="1:13" ht="11.25" customHeight="1" x14ac:dyDescent="0.25">
      <c r="A34" s="894"/>
      <c r="B34" s="901">
        <v>32</v>
      </c>
      <c r="C34" s="901" t="s">
        <v>394</v>
      </c>
      <c r="D34" s="858" t="b">
        <v>1</v>
      </c>
      <c r="E34" s="858" t="str">
        <v>M1</v>
      </c>
      <c r="F34" s="1527">
        <f>_xll.qlIMMdate(E34)</f>
        <v>44363</v>
      </c>
      <c r="G34" s="858" t="str">
        <f t="shared" si="0"/>
        <v>GbpLibor3M</v>
      </c>
      <c r="H34" s="1526" t="str">
        <f t="shared" si="1"/>
        <v>GBPFUT3MM1_Quote</v>
      </c>
      <c r="I34" s="1526" t="str">
        <f t="shared" si="2"/>
        <v>GBPFUT3MM1ConvAdj_Quote</v>
      </c>
      <c r="J34" s="896" t="str">
        <f>_xll.qlFuturesRateHelper(,$H34,$C34,$E34,$G34,$I34,Permanent,Trigger,ObjectOverwrite)</f>
        <v>obj_00570#0016</v>
      </c>
      <c r="K34" s="895" t="str">
        <f>_xll.ohRangeRetrieveError(J34)</f>
        <v/>
      </c>
      <c r="L34" s="86"/>
      <c r="M34" s="1528"/>
    </row>
    <row r="35" spans="1:13" ht="11.25" customHeight="1" x14ac:dyDescent="0.25">
      <c r="A35" s="894"/>
      <c r="B35" s="901">
        <v>33</v>
      </c>
      <c r="C35" s="901" t="s">
        <v>394</v>
      </c>
      <c r="D35" s="858" t="b">
        <v>1</v>
      </c>
      <c r="E35" s="858" t="str">
        <v>U1</v>
      </c>
      <c r="F35" s="1527">
        <f>_xll.qlIMMdate(E35)</f>
        <v>44454</v>
      </c>
      <c r="G35" s="858" t="str">
        <f t="shared" si="0"/>
        <v>GbpLibor3M</v>
      </c>
      <c r="H35" s="1526" t="str">
        <f t="shared" si="1"/>
        <v>GBPFUT3MU1_Quote</v>
      </c>
      <c r="I35" s="1526" t="str">
        <f t="shared" si="2"/>
        <v>GBPFUT3MU1ConvAdj_Quote</v>
      </c>
      <c r="J35" s="896" t="str">
        <f>_xll.qlFuturesRateHelper(,$H35,$C35,$E35,$G35,$I35,Permanent,Trigger,ObjectOverwrite)</f>
        <v>obj_0056e#0016</v>
      </c>
      <c r="K35" s="895" t="str">
        <f>_xll.ohRangeRetrieveError(J35)</f>
        <v/>
      </c>
      <c r="L35" s="86"/>
      <c r="M35" s="1528"/>
    </row>
    <row r="36" spans="1:13" ht="11.25" customHeight="1" x14ac:dyDescent="0.25">
      <c r="A36" s="894"/>
      <c r="B36" s="901">
        <v>34</v>
      </c>
      <c r="C36" s="901" t="s">
        <v>394</v>
      </c>
      <c r="D36" s="858" t="b">
        <v>1</v>
      </c>
      <c r="E36" s="858" t="str">
        <v>Z1</v>
      </c>
      <c r="F36" s="1527">
        <f>_xll.qlIMMdate(E36)</f>
        <v>44545</v>
      </c>
      <c r="G36" s="858" t="str">
        <f t="shared" si="0"/>
        <v>GbpLibor3M</v>
      </c>
      <c r="H36" s="1526" t="str">
        <f t="shared" si="1"/>
        <v>GBPFUT3MZ1_Quote</v>
      </c>
      <c r="I36" s="1526" t="str">
        <f t="shared" si="2"/>
        <v>GBPFUT3MZ1ConvAdj_Quote</v>
      </c>
      <c r="J36" s="896" t="str">
        <f>_xll.qlFuturesRateHelper(,$H36,$C36,$E36,$G36,$I36,Permanent,Trigger,ObjectOverwrite)</f>
        <v>obj_0057b#0016</v>
      </c>
      <c r="K36" s="895" t="str">
        <f>_xll.ohRangeRetrieveError(J36)</f>
        <v/>
      </c>
      <c r="L36" s="86"/>
      <c r="M36" s="1528"/>
    </row>
    <row r="37" spans="1:13" ht="11.25" customHeight="1" x14ac:dyDescent="0.25">
      <c r="A37" s="894"/>
      <c r="B37" s="901">
        <v>35</v>
      </c>
      <c r="C37" s="901" t="s">
        <v>394</v>
      </c>
      <c r="D37" s="858" t="b">
        <v>1</v>
      </c>
      <c r="E37" s="858" t="str">
        <v>H2</v>
      </c>
      <c r="F37" s="1527">
        <f>_xll.qlIMMdate(E37)</f>
        <v>44636</v>
      </c>
      <c r="G37" s="858" t="str">
        <f t="shared" si="0"/>
        <v>GbpLibor3M</v>
      </c>
      <c r="H37" s="1526" t="str">
        <f t="shared" si="1"/>
        <v>GBPFUT3MH2_Quote</v>
      </c>
      <c r="I37" s="1526" t="str">
        <f t="shared" si="2"/>
        <v>GBPFUT3MH2ConvAdj_Quote</v>
      </c>
      <c r="J37" s="896" t="str">
        <f>_xll.qlFuturesRateHelper(,$H37,$C37,$E37,$G37,$I37,Permanent,Trigger,ObjectOverwrite)</f>
        <v>obj_00578#0016</v>
      </c>
      <c r="K37" s="895" t="str">
        <f>_xll.ohRangeRetrieveError(J37)</f>
        <v/>
      </c>
      <c r="L37" s="86"/>
      <c r="M37" s="1528"/>
    </row>
    <row r="38" spans="1:13" ht="11.25" customHeight="1" x14ac:dyDescent="0.25">
      <c r="A38" s="894"/>
      <c r="B38" s="901">
        <v>36</v>
      </c>
      <c r="C38" s="901" t="s">
        <v>394</v>
      </c>
      <c r="D38" s="858" t="b">
        <v>1</v>
      </c>
      <c r="E38" s="858" t="str">
        <v>M2</v>
      </c>
      <c r="F38" s="1527">
        <f>_xll.qlIMMdate(E38)</f>
        <v>44727</v>
      </c>
      <c r="G38" s="858" t="str">
        <f t="shared" si="0"/>
        <v>GbpLibor3M</v>
      </c>
      <c r="H38" s="1526" t="str">
        <f t="shared" si="1"/>
        <v>GBPFUT3MM2_Quote</v>
      </c>
      <c r="I38" s="1526" t="str">
        <f t="shared" si="2"/>
        <v>GBPFUT3MM2ConvAdj_Quote</v>
      </c>
      <c r="J38" s="896" t="str">
        <f>_xll.qlFuturesRateHelper(,$H38,$C38,$E38,$G38,$I38,Permanent,Trigger,ObjectOverwrite)</f>
        <v>obj_0055b#0016</v>
      </c>
      <c r="K38" s="895" t="str">
        <f>_xll.ohRangeRetrieveError(J38)</f>
        <v/>
      </c>
      <c r="L38" s="86"/>
      <c r="M38" s="1528"/>
    </row>
    <row r="39" spans="1:13" ht="11.25" customHeight="1" x14ac:dyDescent="0.25">
      <c r="A39" s="894"/>
      <c r="B39" s="901">
        <v>37</v>
      </c>
      <c r="C39" s="901" t="s">
        <v>394</v>
      </c>
      <c r="D39" s="858" t="b">
        <v>1</v>
      </c>
      <c r="E39" s="858" t="str">
        <v>U2</v>
      </c>
      <c r="F39" s="1527">
        <f>_xll.qlIMMdate(E39)</f>
        <v>44825</v>
      </c>
      <c r="G39" s="858" t="str">
        <f t="shared" si="0"/>
        <v>GbpLibor3M</v>
      </c>
      <c r="H39" s="1526" t="str">
        <f t="shared" si="1"/>
        <v>GBPFUT3MU2_Quote</v>
      </c>
      <c r="I39" s="1526" t="str">
        <f t="shared" si="2"/>
        <v>GBPFUT3MU2ConvAdj_Quote</v>
      </c>
      <c r="J39" s="896" t="str">
        <f>_xll.qlFuturesRateHelper(,$H39,$C39,$E39,$G39,$I39,Permanent,Trigger,ObjectOverwrite)</f>
        <v>obj_00581#0016</v>
      </c>
      <c r="K39" s="895" t="str">
        <f>_xll.ohRangeRetrieveError(J39)</f>
        <v/>
      </c>
      <c r="L39" s="86"/>
      <c r="M39" s="1528"/>
    </row>
    <row r="40" spans="1:13" ht="11.25" customHeight="1" x14ac:dyDescent="0.25">
      <c r="A40" s="894"/>
      <c r="B40" s="901">
        <v>38</v>
      </c>
      <c r="C40" s="901" t="s">
        <v>394</v>
      </c>
      <c r="D40" s="858" t="b">
        <v>1</v>
      </c>
      <c r="E40" s="858" t="str">
        <v>Z2</v>
      </c>
      <c r="F40" s="1527">
        <f>_xll.qlIMMdate(E40)</f>
        <v>44916</v>
      </c>
      <c r="G40" s="858" t="str">
        <f t="shared" si="0"/>
        <v>GbpLibor3M</v>
      </c>
      <c r="H40" s="1526" t="str">
        <f t="shared" si="1"/>
        <v>GBPFUT3MZ2_Quote</v>
      </c>
      <c r="I40" s="1526" t="str">
        <f t="shared" si="2"/>
        <v>GBPFUT3MZ2ConvAdj_Quote</v>
      </c>
      <c r="J40" s="896" t="str">
        <f>_xll.qlFuturesRateHelper(,$H40,$C40,$E40,$G40,$I40,Permanent,Trigger,ObjectOverwrite)</f>
        <v>obj_0056c#0016</v>
      </c>
      <c r="K40" s="895" t="str">
        <f>_xll.ohRangeRetrieveError(J40)</f>
        <v/>
      </c>
      <c r="L40" s="86"/>
    </row>
    <row r="41" spans="1:13" ht="11.25" customHeight="1" x14ac:dyDescent="0.25">
      <c r="A41" s="894"/>
      <c r="B41" s="901">
        <v>39</v>
      </c>
      <c r="C41" s="901" t="s">
        <v>394</v>
      </c>
      <c r="D41" s="858" t="b">
        <v>1</v>
      </c>
      <c r="E41" s="858" t="str">
        <v>H3</v>
      </c>
      <c r="F41" s="1527">
        <f>_xll.qlIMMdate(E41)</f>
        <v>45000</v>
      </c>
      <c r="G41" s="858" t="str">
        <f t="shared" si="0"/>
        <v>GbpLibor3M</v>
      </c>
      <c r="H41" s="1526" t="str">
        <f t="shared" si="1"/>
        <v>GBPFUT3MH3_Quote</v>
      </c>
      <c r="I41" s="1526" t="str">
        <f t="shared" si="2"/>
        <v>GBPFUT3MH3ConvAdj_Quote</v>
      </c>
      <c r="J41" s="896" t="str">
        <f>_xll.qlFuturesRateHelper(,$H41,$C41,$E41,$G41,$I41,Permanent,Trigger,ObjectOverwrite)</f>
        <v>obj_00560#0016</v>
      </c>
      <c r="K41" s="895" t="str">
        <f>_xll.ohRangeRetrieveError(J41)</f>
        <v/>
      </c>
      <c r="L41" s="86"/>
    </row>
    <row r="42" spans="1:13" ht="11.25" customHeight="1" x14ac:dyDescent="0.25">
      <c r="A42" s="894"/>
      <c r="B42" s="901">
        <v>40</v>
      </c>
      <c r="C42" s="901" t="s">
        <v>394</v>
      </c>
      <c r="D42" s="858" t="b">
        <v>1</v>
      </c>
      <c r="E42" s="858" t="str">
        <v>M3</v>
      </c>
      <c r="F42" s="1527">
        <f>_xll.qlIMMdate(E42)</f>
        <v>45098</v>
      </c>
      <c r="G42" s="858" t="str">
        <f t="shared" si="0"/>
        <v>GbpLibor3M</v>
      </c>
      <c r="H42" s="1526" t="str">
        <f t="shared" si="1"/>
        <v>GBPFUT3MM3_Quote</v>
      </c>
      <c r="I42" s="1526" t="str">
        <f t="shared" si="2"/>
        <v>GBPFUT3MM3ConvAdj_Quote</v>
      </c>
      <c r="J42" s="896" t="str">
        <f>_xll.qlFuturesRateHelper(,$H42,$C42,$E42,$G42,$I42,Permanent,Trigger,ObjectOverwrite)</f>
        <v>obj_00571#0016</v>
      </c>
      <c r="K42" s="895" t="str">
        <f>_xll.ohRangeRetrieveError(J42)</f>
        <v/>
      </c>
      <c r="L42" s="86"/>
    </row>
    <row r="43" spans="1:13" ht="11.25" customHeight="1" x14ac:dyDescent="0.25">
      <c r="A43" s="894"/>
      <c r="B43" s="901">
        <v>41</v>
      </c>
      <c r="C43" s="901" t="s">
        <v>394</v>
      </c>
      <c r="D43" s="858" t="b">
        <v>1</v>
      </c>
      <c r="E43" s="858" t="str">
        <v>U3</v>
      </c>
      <c r="F43" s="1527">
        <f>_xll.qlIMMdate(E43)</f>
        <v>45189</v>
      </c>
      <c r="G43" s="858" t="str">
        <f t="shared" si="0"/>
        <v>GbpLibor3M</v>
      </c>
      <c r="H43" s="1526" t="str">
        <f t="shared" si="1"/>
        <v>GBPFUT3MU3_Quote</v>
      </c>
      <c r="I43" s="1526" t="str">
        <f t="shared" si="2"/>
        <v>GBPFUT3MU3ConvAdj_Quote</v>
      </c>
      <c r="J43" s="896" t="str">
        <f>_xll.qlFuturesRateHelper(,$H43,$C43,$E43,$G43,$I43,Permanent,Trigger,ObjectOverwrite)</f>
        <v>obj_0056d#0016</v>
      </c>
      <c r="K43" s="895" t="str">
        <f>_xll.ohRangeRetrieveError(J43)</f>
        <v/>
      </c>
      <c r="L43" s="86"/>
    </row>
    <row r="44" spans="1:13" ht="11.25" customHeight="1" x14ac:dyDescent="0.25">
      <c r="A44" s="894"/>
      <c r="B44" s="893">
        <v>42</v>
      </c>
      <c r="C44" s="893" t="s">
        <v>394</v>
      </c>
      <c r="D44" s="855" t="b">
        <v>1</v>
      </c>
      <c r="E44" s="855" t="str">
        <v>Z3</v>
      </c>
      <c r="F44" s="1525">
        <f>_xll.qlIMMdate(E44)</f>
        <v>45280</v>
      </c>
      <c r="G44" s="855" t="str">
        <f t="shared" si="0"/>
        <v>GbpLibor3M</v>
      </c>
      <c r="H44" s="1524" t="str">
        <f t="shared" si="1"/>
        <v>GBPFUT3MZ3_Quote</v>
      </c>
      <c r="I44" s="1524" t="str">
        <f t="shared" si="2"/>
        <v>GBPFUT3MZ3ConvAdj_Quote</v>
      </c>
      <c r="J44" s="888" t="str">
        <f>_xll.qlFuturesRateHelper(,$H44,$C44,$E44,$G44,$I44,Permanent,Trigger,ObjectOverwrite)</f>
        <v>obj_00582#0016</v>
      </c>
      <c r="K44" s="887" t="str">
        <f>_xll.ohRangeRetrieveError(J44)</f>
        <v/>
      </c>
      <c r="L44" s="86"/>
    </row>
    <row r="45" spans="1:13" ht="11.25" customHeight="1" thickBot="1" x14ac:dyDescent="0.3">
      <c r="A45" s="885"/>
      <c r="B45" s="884"/>
      <c r="C45" s="884"/>
      <c r="D45" s="884"/>
      <c r="E45" s="884"/>
      <c r="F45" s="884"/>
      <c r="G45" s="884"/>
      <c r="H45" s="884"/>
      <c r="I45" s="884"/>
      <c r="J45" s="884"/>
      <c r="K45" s="884"/>
      <c r="L45" s="404"/>
    </row>
    <row r="46" spans="1:13" ht="11.25" customHeight="1" x14ac:dyDescent="0.25"/>
  </sheetData>
  <dataValidations count="1">
    <dataValidation type="list" allowBlank="1" showInputMessage="1" showErrorMessage="1" sqref="C3:C44">
      <formula1>"IMM,ASX"</formula1>
    </dataValidation>
  </dataValidations>
  <pageMargins left="0.75" right="0.75" top="1" bottom="1" header="0.5" footer="0.5"/>
  <pageSetup paperSize="9" orientation="portrait"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J17"/>
  <sheetViews>
    <sheetView workbookViewId="0">
      <selection activeCell="H2" sqref="H2"/>
    </sheetView>
  </sheetViews>
  <sheetFormatPr defaultRowHeight="11.25" x14ac:dyDescent="0.2"/>
  <cols>
    <col min="1" max="1" width="2.7109375" style="399" customWidth="1"/>
    <col min="2" max="2" width="4" style="399" bestFit="1" customWidth="1"/>
    <col min="3" max="3" width="3" style="399" bestFit="1" customWidth="1"/>
    <col min="4" max="4" width="4" style="399" bestFit="1" customWidth="1"/>
    <col min="5" max="5" width="11" style="399" bestFit="1" customWidth="1"/>
    <col min="6" max="6" width="10" style="399" bestFit="1" customWidth="1"/>
    <col min="7" max="7" width="16.140625" style="399" bestFit="1" customWidth="1"/>
    <col min="8" max="8" width="16.42578125" style="400" customWidth="1"/>
    <col min="9" max="9" width="20.7109375" style="399" customWidth="1"/>
    <col min="10" max="10" width="2.7109375" style="399" customWidth="1"/>
    <col min="11" max="16384" width="9.140625" style="399"/>
  </cols>
  <sheetData>
    <row r="1" spans="1:10" ht="11.25" customHeight="1" x14ac:dyDescent="0.2">
      <c r="A1" s="259"/>
      <c r="B1" s="883"/>
      <c r="C1" s="91"/>
      <c r="D1" s="91">
        <v>3</v>
      </c>
      <c r="E1" s="883" t="str">
        <f>_xll.qlPeriodEquivalent(D1&amp;"M")</f>
        <v>3M</v>
      </c>
      <c r="F1" s="59"/>
      <c r="G1" s="866" t="str">
        <f>Currency&amp;"_YC"&amp;$E$1&amp;"RH"</f>
        <v>GBP_YC3MRH</v>
      </c>
      <c r="H1" s="882" t="str">
        <f>$G$1&amp;"_FRAs.xml"</f>
        <v>GBP_YC3MRH_FRAs.xml</v>
      </c>
      <c r="I1" s="744"/>
      <c r="J1" s="90"/>
    </row>
    <row r="2" spans="1:10" ht="22.5" customHeight="1" x14ac:dyDescent="0.2">
      <c r="A2" s="66"/>
      <c r="B2" s="870"/>
      <c r="C2" s="451"/>
      <c r="D2" s="881"/>
      <c r="E2" s="880" t="s">
        <v>294</v>
      </c>
      <c r="F2" s="880" t="s">
        <v>393</v>
      </c>
      <c r="G2" s="880" t="s">
        <v>347</v>
      </c>
      <c r="H2" s="448" t="str">
        <f>IF(Serialize,_xll.ohObjectSave(H3:H14,SerializationPath&amp;H1,FileOverwrite,Serialize),"---")</f>
        <v>---</v>
      </c>
      <c r="I2" s="879" t="str">
        <f>_xll.ohRangeRetrieveError(H2)</f>
        <v/>
      </c>
      <c r="J2" s="86"/>
    </row>
    <row r="3" spans="1:10" ht="11.25" customHeight="1" x14ac:dyDescent="0.2">
      <c r="A3" s="66"/>
      <c r="B3" s="876" t="str">
        <f t="shared" ref="B3:B14" si="0">C3&amp;"M"</f>
        <v>1M</v>
      </c>
      <c r="C3" s="757">
        <v>1</v>
      </c>
      <c r="D3" s="876" t="str">
        <f t="shared" ref="D3:D14" si="1">"x"&amp;C3+$D$1&amp;"F"</f>
        <v>x4F</v>
      </c>
      <c r="E3" s="876" t="str">
        <f t="shared" ref="E3:E14" si="2">PROPER(Currency)&amp;FamilyName&amp;$E$1</f>
        <v>GbpLibor3M</v>
      </c>
      <c r="F3" s="758" t="b">
        <v>0</v>
      </c>
      <c r="G3" s="876" t="str">
        <f t="shared" ref="G3:G14" si="3">Currency&amp;C3&amp;D3&amp;IF(F3,"_SYNTH"&amp;$E$1,"")&amp;"_Quote"</f>
        <v>GBP1x4F_Quote</v>
      </c>
      <c r="H3" s="876" t="str">
        <f>_xll.qlFraRateHelper(,G3,B3,E3,Permanent,Trigger,ObjectOverwrite)</f>
        <v>obj_0054b#0015</v>
      </c>
      <c r="I3" s="434" t="str">
        <f>_xll.ohRangeRetrieveError(H3)</f>
        <v/>
      </c>
      <c r="J3" s="86"/>
    </row>
    <row r="4" spans="1:10" ht="11.25" customHeight="1" x14ac:dyDescent="0.2">
      <c r="A4" s="66"/>
      <c r="B4" s="873" t="str">
        <f t="shared" si="0"/>
        <v>2M</v>
      </c>
      <c r="C4" s="753">
        <v>2</v>
      </c>
      <c r="D4" s="873" t="str">
        <f t="shared" si="1"/>
        <v>x5F</v>
      </c>
      <c r="E4" s="873" t="str">
        <f t="shared" si="2"/>
        <v>GbpLibor3M</v>
      </c>
      <c r="F4" s="754" t="b">
        <v>0</v>
      </c>
      <c r="G4" s="873" t="str">
        <f t="shared" si="3"/>
        <v>GBP2x5F_Quote</v>
      </c>
      <c r="H4" s="873" t="str">
        <f>_xll.qlFraRateHelper(,G4,B4,E4,Permanent,Trigger,ObjectOverwrite)</f>
        <v>obj_00547#0015</v>
      </c>
      <c r="I4" s="425" t="str">
        <f>_xll.ohRangeRetrieveError(H4)</f>
        <v/>
      </c>
      <c r="J4" s="86"/>
    </row>
    <row r="5" spans="1:10" ht="11.25" customHeight="1" x14ac:dyDescent="0.2">
      <c r="A5" s="66"/>
      <c r="B5" s="873" t="str">
        <f t="shared" si="0"/>
        <v>3M</v>
      </c>
      <c r="C5" s="753">
        <v>3</v>
      </c>
      <c r="D5" s="873" t="str">
        <f t="shared" si="1"/>
        <v>x6F</v>
      </c>
      <c r="E5" s="873" t="str">
        <f t="shared" si="2"/>
        <v>GbpLibor3M</v>
      </c>
      <c r="F5" s="754" t="b">
        <v>0</v>
      </c>
      <c r="G5" s="873" t="str">
        <f t="shared" si="3"/>
        <v>GBP3x6F_Quote</v>
      </c>
      <c r="H5" s="873" t="str">
        <f>_xll.qlFraRateHelper(,G5,B5,E5,Permanent,Trigger,ObjectOverwrite)</f>
        <v>obj_00548#0015</v>
      </c>
      <c r="I5" s="425" t="str">
        <f>_xll.ohRangeRetrieveError(H5)</f>
        <v/>
      </c>
      <c r="J5" s="86"/>
    </row>
    <row r="6" spans="1:10" ht="11.25" customHeight="1" x14ac:dyDescent="0.2">
      <c r="A6" s="66"/>
      <c r="B6" s="873" t="str">
        <f t="shared" si="0"/>
        <v>4M</v>
      </c>
      <c r="C6" s="753">
        <v>4</v>
      </c>
      <c r="D6" s="873" t="str">
        <f t="shared" si="1"/>
        <v>x7F</v>
      </c>
      <c r="E6" s="873" t="str">
        <f t="shared" si="2"/>
        <v>GbpLibor3M</v>
      </c>
      <c r="F6" s="754" t="b">
        <v>0</v>
      </c>
      <c r="G6" s="873" t="str">
        <f t="shared" si="3"/>
        <v>GBP4x7F_Quote</v>
      </c>
      <c r="H6" s="873" t="str">
        <f>_xll.qlFraRateHelper(,G6,B6,E6,Permanent,Trigger,ObjectOverwrite)</f>
        <v>obj_00546#0015</v>
      </c>
      <c r="I6" s="425" t="str">
        <f>_xll.ohRangeRetrieveError(H6)</f>
        <v/>
      </c>
      <c r="J6" s="86"/>
    </row>
    <row r="7" spans="1:10" ht="11.25" customHeight="1" x14ac:dyDescent="0.2">
      <c r="A7" s="66"/>
      <c r="B7" s="873" t="str">
        <f t="shared" si="0"/>
        <v>5M</v>
      </c>
      <c r="C7" s="753">
        <v>5</v>
      </c>
      <c r="D7" s="873" t="str">
        <f t="shared" si="1"/>
        <v>x8F</v>
      </c>
      <c r="E7" s="873" t="str">
        <f t="shared" si="2"/>
        <v>GbpLibor3M</v>
      </c>
      <c r="F7" s="754" t="b">
        <v>0</v>
      </c>
      <c r="G7" s="873" t="str">
        <f t="shared" si="3"/>
        <v>GBP5x8F_Quote</v>
      </c>
      <c r="H7" s="873" t="str">
        <f>_xll.qlFraRateHelper(,G7,B7,E7,Permanent,Trigger,ObjectOverwrite)</f>
        <v>obj_0054a#0015</v>
      </c>
      <c r="I7" s="425" t="str">
        <f>_xll.ohRangeRetrieveError(H7)</f>
        <v/>
      </c>
      <c r="J7" s="86"/>
    </row>
    <row r="8" spans="1:10" ht="11.25" customHeight="1" x14ac:dyDescent="0.2">
      <c r="A8" s="66"/>
      <c r="B8" s="873" t="str">
        <f t="shared" si="0"/>
        <v>6M</v>
      </c>
      <c r="C8" s="753">
        <v>6</v>
      </c>
      <c r="D8" s="873" t="str">
        <f t="shared" si="1"/>
        <v>x9F</v>
      </c>
      <c r="E8" s="873" t="str">
        <f t="shared" si="2"/>
        <v>GbpLibor3M</v>
      </c>
      <c r="F8" s="754" t="b">
        <v>0</v>
      </c>
      <c r="G8" s="873" t="str">
        <f t="shared" si="3"/>
        <v>GBP6x9F_Quote</v>
      </c>
      <c r="H8" s="873" t="str">
        <f>_xll.qlFraRateHelper(,G8,B8,E8,Permanent,Trigger,ObjectOverwrite)</f>
        <v>obj_004f4#0015</v>
      </c>
      <c r="I8" s="425" t="str">
        <f>_xll.ohRangeRetrieveError(H8)</f>
        <v/>
      </c>
      <c r="J8" s="86"/>
    </row>
    <row r="9" spans="1:10" ht="11.25" customHeight="1" x14ac:dyDescent="0.2">
      <c r="A9" s="66"/>
      <c r="B9" s="873" t="str">
        <f t="shared" si="0"/>
        <v>7M</v>
      </c>
      <c r="C9" s="753">
        <v>7</v>
      </c>
      <c r="D9" s="873" t="str">
        <f t="shared" si="1"/>
        <v>x10F</v>
      </c>
      <c r="E9" s="873" t="str">
        <f t="shared" si="2"/>
        <v>GbpLibor3M</v>
      </c>
      <c r="F9" s="754" t="b">
        <v>0</v>
      </c>
      <c r="G9" s="873" t="str">
        <f t="shared" si="3"/>
        <v>GBP7x10F_Quote</v>
      </c>
      <c r="H9" s="873" t="str">
        <f>_xll.qlFraRateHelper(,G9,B9,E9,Permanent,Trigger,ObjectOverwrite)</f>
        <v>obj_004f5#0015</v>
      </c>
      <c r="I9" s="425" t="str">
        <f>_xll.ohRangeRetrieveError(H9)</f>
        <v/>
      </c>
      <c r="J9" s="86"/>
    </row>
    <row r="10" spans="1:10" ht="11.25" customHeight="1" x14ac:dyDescent="0.2">
      <c r="A10" s="66"/>
      <c r="B10" s="873" t="str">
        <f t="shared" si="0"/>
        <v>8M</v>
      </c>
      <c r="C10" s="753">
        <v>8</v>
      </c>
      <c r="D10" s="873" t="str">
        <f t="shared" si="1"/>
        <v>x11F</v>
      </c>
      <c r="E10" s="873" t="str">
        <f t="shared" si="2"/>
        <v>GbpLibor3M</v>
      </c>
      <c r="F10" s="754" t="b">
        <v>0</v>
      </c>
      <c r="G10" s="873" t="str">
        <f t="shared" si="3"/>
        <v>GBP8x11F_Quote</v>
      </c>
      <c r="H10" s="873" t="str">
        <f>_xll.qlFraRateHelper(,G10,B10,E10,Permanent,Trigger,ObjectOverwrite)</f>
        <v>obj_004fa#0015</v>
      </c>
      <c r="I10" s="425" t="str">
        <f>_xll.ohRangeRetrieveError(H10)</f>
        <v/>
      </c>
      <c r="J10" s="86"/>
    </row>
    <row r="11" spans="1:10" ht="11.25" customHeight="1" x14ac:dyDescent="0.2">
      <c r="A11" s="66"/>
      <c r="B11" s="873" t="str">
        <f t="shared" si="0"/>
        <v>9M</v>
      </c>
      <c r="C11" s="753">
        <v>9</v>
      </c>
      <c r="D11" s="873" t="str">
        <f t="shared" si="1"/>
        <v>x12F</v>
      </c>
      <c r="E11" s="873" t="str">
        <f t="shared" si="2"/>
        <v>GbpLibor3M</v>
      </c>
      <c r="F11" s="754" t="b">
        <v>0</v>
      </c>
      <c r="G11" s="873" t="str">
        <f t="shared" si="3"/>
        <v>GBP9x12F_Quote</v>
      </c>
      <c r="H11" s="873" t="str">
        <f>_xll.qlFraRateHelper(,G11,B11,E11,Permanent,Trigger,ObjectOverwrite)</f>
        <v>obj_004f9#0015</v>
      </c>
      <c r="I11" s="425" t="str">
        <f>_xll.ohRangeRetrieveError(H11)</f>
        <v/>
      </c>
      <c r="J11" s="86"/>
    </row>
    <row r="12" spans="1:10" ht="11.25" customHeight="1" x14ac:dyDescent="0.2">
      <c r="A12" s="66"/>
      <c r="B12" s="873" t="str">
        <f t="shared" si="0"/>
        <v>10M</v>
      </c>
      <c r="C12" s="753">
        <v>10</v>
      </c>
      <c r="D12" s="873" t="str">
        <f t="shared" si="1"/>
        <v>x13F</v>
      </c>
      <c r="E12" s="873" t="str">
        <f t="shared" si="2"/>
        <v>GbpLibor3M</v>
      </c>
      <c r="F12" s="754" t="b">
        <v>0</v>
      </c>
      <c r="G12" s="873" t="str">
        <f t="shared" si="3"/>
        <v>GBP10x13F_Quote</v>
      </c>
      <c r="H12" s="873" t="str">
        <f>_xll.qlFraRateHelper(,G12,B12,E12,Permanent,Trigger,ObjectOverwrite)</f>
        <v>obj_004f8#0015</v>
      </c>
      <c r="I12" s="425" t="str">
        <f>_xll.ohRangeRetrieveError(H12)</f>
        <v/>
      </c>
      <c r="J12" s="86"/>
    </row>
    <row r="13" spans="1:10" ht="11.25" customHeight="1" x14ac:dyDescent="0.2">
      <c r="A13" s="66"/>
      <c r="B13" s="873" t="str">
        <f t="shared" si="0"/>
        <v>11M</v>
      </c>
      <c r="C13" s="753">
        <v>11</v>
      </c>
      <c r="D13" s="873" t="str">
        <f t="shared" si="1"/>
        <v>x14F</v>
      </c>
      <c r="E13" s="873" t="str">
        <f t="shared" si="2"/>
        <v>GbpLibor3M</v>
      </c>
      <c r="F13" s="754" t="b">
        <v>0</v>
      </c>
      <c r="G13" s="873" t="str">
        <f t="shared" si="3"/>
        <v>GBP11x14F_Quote</v>
      </c>
      <c r="H13" s="873" t="str">
        <f>_xll.qlFraRateHelper(,G13,B13,E13,Permanent,Trigger,ObjectOverwrite)</f>
        <v>obj_004f6#0015</v>
      </c>
      <c r="I13" s="425" t="str">
        <f>_xll.ohRangeRetrieveError(H13)</f>
        <v/>
      </c>
      <c r="J13" s="86"/>
    </row>
    <row r="14" spans="1:10" ht="11.25" customHeight="1" x14ac:dyDescent="0.2">
      <c r="A14" s="66"/>
      <c r="B14" s="273" t="str">
        <f t="shared" si="0"/>
        <v>12M</v>
      </c>
      <c r="C14" s="750">
        <v>12</v>
      </c>
      <c r="D14" s="273" t="str">
        <f t="shared" si="1"/>
        <v>x15F</v>
      </c>
      <c r="E14" s="273" t="str">
        <f t="shared" si="2"/>
        <v>GbpLibor3M</v>
      </c>
      <c r="F14" s="286" t="b">
        <v>0</v>
      </c>
      <c r="G14" s="273" t="str">
        <f t="shared" si="3"/>
        <v>GBP12x15F_Quote</v>
      </c>
      <c r="H14" s="273" t="str">
        <f>_xll.qlFraRateHelper(,G14,B14,E14,Permanent,Trigger,ObjectOverwrite)</f>
        <v>obj_004f7#0015</v>
      </c>
      <c r="I14" s="415" t="str">
        <f>_xll.ohRangeRetrieveError(H14)</f>
        <v/>
      </c>
      <c r="J14" s="86"/>
    </row>
    <row r="15" spans="1:10" ht="11.25" customHeight="1" thickBot="1" x14ac:dyDescent="0.25">
      <c r="A15" s="54"/>
      <c r="B15" s="53"/>
      <c r="C15" s="53"/>
      <c r="D15" s="53"/>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I11"/>
  <sheetViews>
    <sheetView workbookViewId="0">
      <selection activeCell="E2" sqref="E2"/>
    </sheetView>
  </sheetViews>
  <sheetFormatPr defaultRowHeight="13.5" x14ac:dyDescent="0.25"/>
  <cols>
    <col min="1" max="1" width="2.7109375" style="50" customWidth="1"/>
    <col min="2" max="2" width="3" style="50" bestFit="1" customWidth="1"/>
    <col min="3" max="3" width="15.140625" style="50" bestFit="1" customWidth="1"/>
    <col min="4" max="4" width="21.42578125" style="50" bestFit="1" customWidth="1"/>
    <col min="5" max="5" width="16.5703125" style="50" customWidth="1"/>
    <col min="6" max="6" width="20.7109375" style="50" customWidth="1"/>
    <col min="7" max="7" width="2.7109375" style="50" customWidth="1"/>
    <col min="8" max="8" width="9.140625" style="50"/>
    <col min="9" max="9" width="16.42578125" style="50" bestFit="1" customWidth="1"/>
    <col min="10" max="16384" width="9.140625" style="50"/>
  </cols>
  <sheetData>
    <row r="1" spans="1:9" ht="11.25" customHeight="1" x14ac:dyDescent="0.25">
      <c r="A1" s="89"/>
      <c r="B1" s="85"/>
      <c r="C1" s="59" t="s">
        <v>90</v>
      </c>
      <c r="D1" s="771" t="str">
        <f>Currency&amp;"_YC"&amp;$C$1&amp;"RH"</f>
        <v>GBP_YC3MRH</v>
      </c>
      <c r="E1" s="763" t="str">
        <f>$D$1&amp;"_Deposits.xml"</f>
        <v>GBP_YC3MRH_Deposits.xml</v>
      </c>
      <c r="F1" s="399"/>
      <c r="G1" s="86"/>
    </row>
    <row r="2" spans="1:9" ht="22.5" customHeight="1" x14ac:dyDescent="0.25">
      <c r="A2" s="66"/>
      <c r="B2" s="297"/>
      <c r="C2" s="297" t="s">
        <v>294</v>
      </c>
      <c r="D2" s="297" t="s">
        <v>347</v>
      </c>
      <c r="E2" s="295" t="str">
        <f>IF(Serialize,_xll.ohObjectSave(E4:E9,SerializationPath&amp;E1,FileOverwrite,Serialize),"---")</f>
        <v>---</v>
      </c>
      <c r="F2" s="761" t="str">
        <f>_xll.ohRangeRetrieveError(E2)</f>
        <v/>
      </c>
      <c r="G2" s="86"/>
    </row>
    <row r="3" spans="1:9" ht="11.25" customHeight="1" x14ac:dyDescent="0.25">
      <c r="A3" s="66"/>
      <c r="B3" s="880" t="s">
        <v>96</v>
      </c>
      <c r="C3" s="1540" t="str">
        <f>_xll.qlLibor(,Currency,B3,,,Trigger,ObjectOverwrite)</f>
        <v>obj_00549#0014</v>
      </c>
      <c r="D3" s="1539" t="str">
        <f t="shared" ref="D3:D9" si="0">Currency&amp;B3&amp;"D_SYNTH"&amp;$C$1&amp;QuoteSuffix</f>
        <v>GBPSND_SYNTH3M_Quote</v>
      </c>
      <c r="E3" s="876" t="str">
        <f>_xll.qlDepositRateHelper(,D3,C3,Permanent,Trigger,ObjectOverwrite)</f>
        <v>obj_00551#0014</v>
      </c>
      <c r="F3" s="755"/>
      <c r="G3" s="86"/>
    </row>
    <row r="4" spans="1:9" ht="11.25" customHeight="1" x14ac:dyDescent="0.25">
      <c r="A4" s="66"/>
      <c r="B4" s="1538" t="s">
        <v>95</v>
      </c>
      <c r="C4" s="1537" t="str">
        <f>_xll.qlLibor(,Currency,B4,,,Trigger,ObjectOverwrite)</f>
        <v>obj_00550#0014</v>
      </c>
      <c r="D4" s="1536" t="str">
        <f t="shared" si="0"/>
        <v>GBPSWD_SYNTH3M_Quote</v>
      </c>
      <c r="E4" s="873" t="str">
        <f>_xll.qlDepositRateHelper(,D4,C4,Permanent,Trigger,ObjectOverwrite)</f>
        <v>obj_0057c#0014</v>
      </c>
      <c r="F4" s="1535" t="str">
        <f>_xll.ohRangeRetrieveError(E4)</f>
        <v/>
      </c>
      <c r="G4" s="86"/>
      <c r="I4" s="1532"/>
    </row>
    <row r="5" spans="1:9" ht="11.25" customHeight="1" x14ac:dyDescent="0.25">
      <c r="A5" s="66"/>
      <c r="B5" s="1538" t="s">
        <v>94</v>
      </c>
      <c r="C5" s="1537" t="str">
        <f>_xll.qlLibor(,Currency,B5,,,Trigger,ObjectOverwrite)</f>
        <v>obj_0054f#0014</v>
      </c>
      <c r="D5" s="1536" t="str">
        <f t="shared" si="0"/>
        <v>GBP2WD_SYNTH3M_Quote</v>
      </c>
      <c r="E5" s="873" t="str">
        <f>_xll.qlDepositRateHelper(,D5,C5,Permanent,Trigger,ObjectOverwrite)</f>
        <v>obj_0057f#0014</v>
      </c>
      <c r="F5" s="1535"/>
      <c r="G5" s="86"/>
      <c r="I5" s="1532"/>
    </row>
    <row r="6" spans="1:9" ht="11.25" customHeight="1" x14ac:dyDescent="0.25">
      <c r="A6" s="66"/>
      <c r="B6" s="1538" t="s">
        <v>93</v>
      </c>
      <c r="C6" s="1537" t="str">
        <f>_xll.qlLibor(,Currency,B6,,,Trigger,ObjectOverwrite)</f>
        <v>obj_00552#0014</v>
      </c>
      <c r="D6" s="1536" t="str">
        <f t="shared" si="0"/>
        <v>GBP3WD_SYNTH3M_Quote</v>
      </c>
      <c r="E6" s="873" t="str">
        <f>_xll.qlDepositRateHelper(,D6,C6,Permanent,Trigger,ObjectOverwrite)</f>
        <v>obj_00580#0014</v>
      </c>
      <c r="F6" s="1535"/>
      <c r="G6" s="86"/>
      <c r="I6" s="1532"/>
    </row>
    <row r="7" spans="1:9" ht="11.25" customHeight="1" x14ac:dyDescent="0.25">
      <c r="A7" s="66"/>
      <c r="B7" s="1538" t="s">
        <v>92</v>
      </c>
      <c r="C7" s="1537" t="str">
        <f>_xll.qlLibor(,Currency,B7,,,Trigger,ObjectOverwrite)</f>
        <v>obj_0054d#0014</v>
      </c>
      <c r="D7" s="1536" t="str">
        <f t="shared" si="0"/>
        <v>GBP1MD_SYNTH3M_Quote</v>
      </c>
      <c r="E7" s="873" t="str">
        <f>_xll.qlDepositRateHelper(,D7,C7,Permanent,Trigger,ObjectOverwrite)</f>
        <v>obj_00553#0014</v>
      </c>
      <c r="F7" s="1535" t="str">
        <f>_xll.ohRangeRetrieveError(E7)</f>
        <v/>
      </c>
      <c r="G7" s="86"/>
      <c r="I7" s="1532"/>
    </row>
    <row r="8" spans="1:9" ht="11.25" customHeight="1" x14ac:dyDescent="0.25">
      <c r="A8" s="66"/>
      <c r="B8" s="1538" t="s">
        <v>91</v>
      </c>
      <c r="C8" s="1537" t="str">
        <f>_xll.qlLibor(,Currency,B8,,,Trigger,ObjectOverwrite)</f>
        <v>obj_0054e#0014</v>
      </c>
      <c r="D8" s="1536" t="str">
        <f t="shared" si="0"/>
        <v>GBP2MD_SYNTH3M_Quote</v>
      </c>
      <c r="E8" s="873" t="str">
        <f>_xll.qlDepositRateHelper(,D8,C8,Permanent,Trigger,ObjectOverwrite)</f>
        <v>obj_00554#0014</v>
      </c>
      <c r="F8" s="1535" t="str">
        <f>_xll.ohRangeRetrieveError(E8)</f>
        <v/>
      </c>
      <c r="G8" s="86"/>
      <c r="I8" s="1532"/>
    </row>
    <row r="9" spans="1:9" ht="11.25" customHeight="1" x14ac:dyDescent="0.25">
      <c r="A9" s="66"/>
      <c r="B9" s="1534" t="s">
        <v>90</v>
      </c>
      <c r="C9" s="769" t="str">
        <f>_xll.qlLibor(,Currency,B9,,,Trigger,ObjectOverwrite)</f>
        <v>obj_0054c#0014</v>
      </c>
      <c r="D9" s="768" t="str">
        <f t="shared" si="0"/>
        <v>GBP3MD_SYNTH3M_Quote</v>
      </c>
      <c r="E9" s="273" t="str">
        <f>_xll.qlDepositRateHelper(,D9,C9,Permanent,Trigger,ObjectOverwrite)</f>
        <v>obj_00574#0014</v>
      </c>
      <c r="F9" s="1533" t="str">
        <f>_xll.ohRangeRetrieveError(E9)</f>
        <v/>
      </c>
      <c r="G9" s="86"/>
      <c r="I9" s="1532"/>
    </row>
    <row r="10" spans="1:9" ht="11.25" customHeight="1" thickBot="1" x14ac:dyDescent="0.3">
      <c r="A10" s="54"/>
      <c r="B10" s="53"/>
      <c r="C10" s="53"/>
      <c r="D10" s="53"/>
      <c r="E10" s="53"/>
      <c r="F10" s="53"/>
      <c r="G10" s="404"/>
      <c r="I10" s="1532"/>
    </row>
    <row r="11" spans="1:9" x14ac:dyDescent="0.25">
      <c r="I11" s="1532"/>
    </row>
  </sheetData>
  <pageMargins left="0.75" right="0.75" top="1" bottom="1" header="0.5" footer="0.5"/>
  <pageSetup orientation="portrait" r:id="rId1"/>
  <headerFooter alignWithMargins="0"/>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M126"/>
  <sheetViews>
    <sheetView workbookViewId="0">
      <selection activeCell="G1" sqref="G1"/>
    </sheetView>
  </sheetViews>
  <sheetFormatPr defaultRowHeight="11.25" x14ac:dyDescent="0.2"/>
  <cols>
    <col min="1" max="1" width="31.140625" style="399" bestFit="1" customWidth="1"/>
    <col min="2" max="2" width="9" style="399" bestFit="1" customWidth="1"/>
    <col min="3" max="3" width="2.7109375" style="399" customWidth="1"/>
    <col min="4" max="4" width="18" style="400" hidden="1" customWidth="1"/>
    <col min="5" max="5" width="22.42578125" style="400" bestFit="1" customWidth="1"/>
    <col min="6" max="7" width="8" style="400" bestFit="1" customWidth="1"/>
    <col min="8" max="9" width="17.28515625" style="400" bestFit="1" customWidth="1"/>
    <col min="10" max="11" width="12" style="399" bestFit="1" customWidth="1"/>
    <col min="12" max="12" width="23.28515625" style="399" bestFit="1" customWidth="1"/>
    <col min="13" max="16384" width="9.140625" style="399"/>
  </cols>
  <sheetData>
    <row r="1" spans="1:13" ht="24.75" customHeight="1" thickBot="1" x14ac:dyDescent="0.25">
      <c r="A1" s="1664" t="s">
        <v>360</v>
      </c>
      <c r="B1" s="1665"/>
      <c r="D1" s="787" t="s">
        <v>359</v>
      </c>
      <c r="E1" s="786" t="s">
        <v>364</v>
      </c>
      <c r="F1" s="785" t="s">
        <v>357</v>
      </c>
      <c r="G1" s="785"/>
      <c r="H1" s="785" t="s">
        <v>356</v>
      </c>
      <c r="I1" s="784" t="s">
        <v>355</v>
      </c>
      <c r="J1" s="772">
        <f t="array" ref="J1:J126">_xll.qlPiecewiseYieldCurveData(YieldCurve)</f>
        <v>1</v>
      </c>
      <c r="K1" s="772"/>
      <c r="L1" s="1541"/>
    </row>
    <row r="2" spans="1:13" x14ac:dyDescent="0.2">
      <c r="A2" s="783" t="s">
        <v>354</v>
      </c>
      <c r="B2" s="782">
        <v>8</v>
      </c>
      <c r="D2" s="776" t="str">
        <f t="array" ref="D2:D126">_xll.qlRateHelperSelection(_xll.ohFilter(RateHelpers,RateHelpersIncluded),_xll.ohFilter(RateHelpersPriority,RateHelpersIncluded),nIMMFutures,nSerialFutures,FrontFuturesRollingDays,DepoInclusionCriteria,_xll.ohFilter(MinDistance,RateHelpersIncluded),Trigger)</f>
        <v>obj_00553</v>
      </c>
      <c r="E2" s="776" t="str">
        <f>SUBSTITUTE(_xll.qlRateHelperQuoteName(D2),"6L","3LBASIS")</f>
        <v>GBP1MD_SYNTH3M_Quote</v>
      </c>
      <c r="F2" s="775">
        <f>_xll.qlRateHelperRate($D2)</f>
        <v>5.4650000000000002E-3</v>
      </c>
      <c r="G2" s="775" t="str">
        <f>IF(ISERROR(_xll.qlSwapRateHelperSpread($D2)),IF(ISERROR(_xll.qlFuturesRateHelperConvexityAdjustment($D2)),"--",_xll.qlFuturesRateHelperConvexityAdjustment($D2)),_xll.qlSwapRateHelperSpread($D2))</f>
        <v>--</v>
      </c>
      <c r="H2" s="774">
        <f>_xll.qlRateHelperEarliestDate($D2)</f>
        <v>42180</v>
      </c>
      <c r="I2" s="773">
        <f>_xll.qlRateHelperLatestDate($D2)</f>
        <v>42212</v>
      </c>
      <c r="J2" s="772">
        <v>0.99952110616151901</v>
      </c>
      <c r="K2" s="772"/>
      <c r="L2" s="1541"/>
      <c r="M2" s="1454"/>
    </row>
    <row r="3" spans="1:13" x14ac:dyDescent="0.2">
      <c r="A3" s="780" t="s">
        <v>353</v>
      </c>
      <c r="B3" s="781">
        <v>0</v>
      </c>
      <c r="D3" s="776" t="str">
        <v>obj_00554</v>
      </c>
      <c r="E3" s="776" t="str">
        <f>SUBSTITUTE(_xll.qlRateHelperQuoteName(D3),"6L","3LBASIS")</f>
        <v>GBP2MD_SYNTH3M_Quote</v>
      </c>
      <c r="F3" s="775">
        <f>_xll.qlRateHelperRate($D3)</f>
        <v>5.6189999999999999E-3</v>
      </c>
      <c r="G3" s="775" t="str">
        <f>IF(ISERROR(_xll.qlSwapRateHelperSpread($D3)),IF(ISERROR(_xll.qlFuturesRateHelperConvexityAdjustment($D3)),"--",_xll.qlFuturesRateHelperConvexityAdjustment($D3)),_xll.qlSwapRateHelperSpread($D3))</f>
        <v>--</v>
      </c>
      <c r="H3" s="774">
        <f>_xll.qlRateHelperEarliestDate($D3)</f>
        <v>42180</v>
      </c>
      <c r="I3" s="773">
        <f>_xll.qlRateHelperLatestDate($D3)</f>
        <v>42241</v>
      </c>
      <c r="J3" s="772">
        <v>0.99906181526373161</v>
      </c>
      <c r="K3" s="772"/>
      <c r="L3" s="1541"/>
      <c r="M3" s="1454"/>
    </row>
    <row r="4" spans="1:13" x14ac:dyDescent="0.2">
      <c r="A4" s="780" t="s">
        <v>352</v>
      </c>
      <c r="B4" s="781">
        <v>1</v>
      </c>
      <c r="D4" s="776" t="str">
        <v>obj_00574</v>
      </c>
      <c r="E4" s="776" t="str">
        <f>SUBSTITUTE(_xll.qlRateHelperQuoteName(D4),"6L","3LBASIS")</f>
        <v>GBP3MD_SYNTH3M_Quote</v>
      </c>
      <c r="F4" s="775">
        <f>_xll.qlRateHelperRate($D4)</f>
        <v>5.7499999999999999E-3</v>
      </c>
      <c r="G4" s="775" t="str">
        <f>IF(ISERROR(_xll.qlSwapRateHelperSpread($D4)),IF(ISERROR(_xll.qlFuturesRateHelperConvexityAdjustment($D4)),"--",_xll.qlFuturesRateHelperConvexityAdjustment($D4)),_xll.qlSwapRateHelperSpread($D4))</f>
        <v>--</v>
      </c>
      <c r="H4" s="774">
        <f>_xll.qlRateHelperEarliestDate($D4)</f>
        <v>42180</v>
      </c>
      <c r="I4" s="773">
        <f>_xll.qlRateHelperLatestDate($D4)</f>
        <v>42272</v>
      </c>
      <c r="J4" s="772">
        <v>0.9985527824057735</v>
      </c>
      <c r="K4" s="772"/>
      <c r="L4" s="1541"/>
      <c r="M4" s="1454"/>
    </row>
    <row r="5" spans="1:13" x14ac:dyDescent="0.2">
      <c r="A5" s="780" t="s">
        <v>351</v>
      </c>
      <c r="B5" s="779" t="s">
        <v>350</v>
      </c>
      <c r="D5" s="776" t="str">
        <v>obj_00562</v>
      </c>
      <c r="E5" s="776" t="str">
        <f>SUBSTITUTE(_xll.qlRateHelperQuoteName(D5),"6L","3LBASIS")</f>
        <v>GBPFUT3MU5_Quote</v>
      </c>
      <c r="F5" s="775">
        <f>_xll.qlRateHelperRate($D5)</f>
        <v>6.4437900350476848E-3</v>
      </c>
      <c r="G5" s="775">
        <f>IF(ISERROR(_xll.qlSwapRateHelperSpread($D5)),IF(ISERROR(_xll.qlFuturesRateHelperConvexityAdjustment($D5)),"--",_xll.qlFuturesRateHelperConvexityAdjustment($D5)),_xll.qlSwapRateHelperSpread($D5))</f>
        <v>6.209964952381622E-6</v>
      </c>
      <c r="H5" s="774">
        <f>_xll.qlRateHelperEarliestDate($D5)</f>
        <v>42263</v>
      </c>
      <c r="I5" s="773">
        <f>_xll.qlRateHelperLatestDate($D5)</f>
        <v>42354</v>
      </c>
      <c r="J5" s="772">
        <v>0.99710029565723246</v>
      </c>
      <c r="K5" s="772"/>
      <c r="L5" s="1541"/>
      <c r="M5" s="1454"/>
    </row>
    <row r="6" spans="1:13" x14ac:dyDescent="0.2">
      <c r="D6" s="776" t="str">
        <v>obj_00579</v>
      </c>
      <c r="E6" s="776" t="str">
        <f>SUBSTITUTE(_xll.qlRateHelperQuoteName(D6),"6L","3LBASIS")</f>
        <v>GBPFUT3MZ5_Quote</v>
      </c>
      <c r="F6" s="775">
        <f>_xll.qlRateHelperRate($D6)</f>
        <v>7.7326240144268499E-3</v>
      </c>
      <c r="G6" s="775">
        <f>IF(ISERROR(_xll.qlSwapRateHelperSpread($D6)),IF(ISERROR(_xll.qlFuturesRateHelperConvexityAdjustment($D6)),"--",_xll.qlFuturesRateHelperConvexityAdjustment($D6)),_xll.qlSwapRateHelperSpread($D6))</f>
        <v>1.737598557318442E-5</v>
      </c>
      <c r="H6" s="774">
        <f>_xll.qlRateHelperEarliestDate($D6)</f>
        <v>42354</v>
      </c>
      <c r="I6" s="773">
        <f>_xll.qlRateHelperLatestDate($D6)</f>
        <v>42445</v>
      </c>
      <c r="J6" s="772">
        <v>0.99518172492970691</v>
      </c>
      <c r="K6" s="772"/>
      <c r="L6" s="1541"/>
    </row>
    <row r="7" spans="1:13" x14ac:dyDescent="0.2">
      <c r="D7" s="776" t="str">
        <v>obj_00577</v>
      </c>
      <c r="E7" s="776" t="str">
        <f>SUBSTITUTE(_xll.qlRateHelperQuoteName(D7),"6L","3LBASIS")</f>
        <v>GBPFUT3MH6_Quote</v>
      </c>
      <c r="F7" s="775">
        <f>_xll.qlRateHelperRate($D7)</f>
        <v>9.3168464721578859E-3</v>
      </c>
      <c r="G7" s="775">
        <f>IF(ISERROR(_xll.qlSwapRateHelperSpread($D7)),IF(ISERROR(_xll.qlFuturesRateHelperConvexityAdjustment($D7)),"--",_xll.qlFuturesRateHelperConvexityAdjustment($D7)),_xll.qlSwapRateHelperSpread($D7))</f>
        <v>3.3153527842083545E-5</v>
      </c>
      <c r="H7" s="774">
        <f>_xll.qlRateHelperEarliestDate($D7)</f>
        <v>42445</v>
      </c>
      <c r="I7" s="773">
        <f>_xll.qlRateHelperLatestDate($D7)</f>
        <v>42537</v>
      </c>
      <c r="J7" s="772">
        <v>0.99285015947621613</v>
      </c>
      <c r="K7" s="772"/>
      <c r="L7" s="1541"/>
    </row>
    <row r="8" spans="1:13" x14ac:dyDescent="0.2">
      <c r="D8" s="776" t="str">
        <v>obj_00572</v>
      </c>
      <c r="E8" s="776" t="str">
        <f>SUBSTITUTE(_xll.qlRateHelperQuoteName(D8),"6L","3LBASIS")</f>
        <v>GBPFUT3MM6_Quote</v>
      </c>
      <c r="F8" s="775">
        <f>_xll.qlRateHelperRate($D8)</f>
        <v>1.0996795529662219E-2</v>
      </c>
      <c r="G8" s="775">
        <f>IF(ISERROR(_xll.qlSwapRateHelperSpread($D8)),IF(ISERROR(_xll.qlFuturesRateHelperConvexityAdjustment($D8)),"--",_xll.qlFuturesRateHelperConvexityAdjustment($D8)),_xll.qlSwapRateHelperSpread($D8))</f>
        <v>5.3204470337673838E-5</v>
      </c>
      <c r="H8" s="774">
        <f>_xll.qlRateHelperEarliestDate($D8)</f>
        <v>42536</v>
      </c>
      <c r="I8" s="773">
        <f>_xll.qlRateHelperLatestDate($D8)</f>
        <v>42628</v>
      </c>
      <c r="J8" s="772">
        <v>0.99013329440195075</v>
      </c>
      <c r="K8" s="772"/>
      <c r="L8" s="1541"/>
    </row>
    <row r="9" spans="1:13" x14ac:dyDescent="0.2">
      <c r="D9" s="776" t="str">
        <v>obj_00563</v>
      </c>
      <c r="E9" s="776" t="str">
        <f>SUBSTITUTE(_xll.qlRateHelperQuoteName(D9),"6L","3LBASIS")</f>
        <v>GBPFUT3MU6_Quote</v>
      </c>
      <c r="F9" s="775">
        <f>_xll.qlRateHelperRate($D9)</f>
        <v>1.2770670507288206E-2</v>
      </c>
      <c r="G9" s="775">
        <f>IF(ISERROR(_xll.qlSwapRateHelperSpread($D9)),IF(ISERROR(_xll.qlFuturesRateHelperConvexityAdjustment($D9)),"--",_xll.qlFuturesRateHelperConvexityAdjustment($D9)),_xll.qlSwapRateHelperSpread($D9))</f>
        <v>7.9329492711711639E-5</v>
      </c>
      <c r="H9" s="774">
        <f>_xll.qlRateHelperEarliestDate($D9)</f>
        <v>42634</v>
      </c>
      <c r="I9" s="773">
        <f>_xll.qlRateHelperLatestDate($D9)</f>
        <v>42725</v>
      </c>
      <c r="J9" s="772">
        <v>0.9867982125821736</v>
      </c>
      <c r="K9" s="772"/>
      <c r="L9" s="1541"/>
    </row>
    <row r="10" spans="1:13" x14ac:dyDescent="0.2">
      <c r="D10" s="776" t="str">
        <v>obj_00575</v>
      </c>
      <c r="E10" s="776" t="str">
        <f>SUBSTITUTE(_xll.qlRateHelperQuoteName(D10),"6L","3LBASIS")</f>
        <v>GBPFUT3MZ6_Quote</v>
      </c>
      <c r="F10" s="775">
        <f>_xll.qlRateHelperRate($D10)</f>
        <v>1.4442184262253761E-2</v>
      </c>
      <c r="G10" s="775">
        <f>IF(ISERROR(_xll.qlSwapRateHelperSpread($D10)),IF(ISERROR(_xll.qlFuturesRateHelperConvexityAdjustment($D10)),"--",_xll.qlFuturesRateHelperConvexityAdjustment($D10)),_xll.qlSwapRateHelperSpread($D10))</f>
        <v>1.0781573774619127E-4</v>
      </c>
      <c r="H10" s="774">
        <f>_xll.qlRateHelperEarliestDate($D10)</f>
        <v>42725</v>
      </c>
      <c r="I10" s="773">
        <f>_xll.qlRateHelperLatestDate($D10)</f>
        <v>42815</v>
      </c>
      <c r="J10" s="772">
        <v>0.98329660827503884</v>
      </c>
      <c r="K10" s="772"/>
      <c r="L10" s="1541"/>
      <c r="M10" s="1454"/>
    </row>
    <row r="11" spans="1:13" x14ac:dyDescent="0.2">
      <c r="D11" s="776" t="str">
        <v>obj_0055f</v>
      </c>
      <c r="E11" s="776" t="str">
        <f>SUBSTITUTE(_xll.qlRateHelperQuoteName(D11),"6L","3LBASIS")</f>
        <v>GBPFUT3MH7_Quote</v>
      </c>
      <c r="F11" s="775">
        <v>0.02</v>
      </c>
      <c r="G11" s="775">
        <f>IF(ISERROR(_xll.qlSwapRateHelperSpread($D11)),IF(ISERROR(_xll.qlFuturesRateHelperConvexityAdjustment($D11)),"--",_xll.qlFuturesRateHelperConvexityAdjustment($D11)),_xll.qlSwapRateHelperSpread($D11))</f>
        <v>1.3864562049647767E-4</v>
      </c>
      <c r="H11" s="774">
        <f>_xll.qlRateHelperEarliestDate($D11)</f>
        <v>42809</v>
      </c>
      <c r="I11" s="773">
        <f>_xll.qlRateHelperLatestDate($D11)</f>
        <v>42901</v>
      </c>
      <c r="J11" s="772">
        <v>0.9796132106662313</v>
      </c>
      <c r="K11" s="772"/>
      <c r="L11" s="1541"/>
      <c r="M11" s="1454"/>
    </row>
    <row r="12" spans="1:13" x14ac:dyDescent="0.2">
      <c r="A12" s="1542"/>
      <c r="D12" s="776" t="str">
        <v>obj_0055d</v>
      </c>
      <c r="E12" s="776" t="str">
        <f>SUBSTITUTE(_xll.qlRateHelperQuoteName(D12),"6L","3LBASIS")</f>
        <v>GBPFUT3MM7_Quote</v>
      </c>
      <c r="F12" s="775">
        <f>_xll.qlRateHelperRate($D12)</f>
        <v>1.7171788492822585E-2</v>
      </c>
      <c r="G12" s="775">
        <f>IF(ISERROR(_xll.qlSwapRateHelperSpread($D12)),IF(ISERROR(_xll.qlFuturesRateHelperConvexityAdjustment($D12)),"--",_xll.qlFuturesRateHelperConvexityAdjustment($D12)),_xll.qlSwapRateHelperSpread($D12))</f>
        <v>1.7821150717739105E-4</v>
      </c>
      <c r="H12" s="774">
        <f>_xll.qlRateHelperEarliestDate($D12)</f>
        <v>42907</v>
      </c>
      <c r="I12" s="773">
        <f>_xll.qlRateHelperLatestDate($D12)</f>
        <v>42999</v>
      </c>
      <c r="J12" s="772">
        <v>0.97512549423139805</v>
      </c>
      <c r="K12" s="772"/>
      <c r="L12" s="1541"/>
      <c r="M12" s="1454"/>
    </row>
    <row r="13" spans="1:13" x14ac:dyDescent="0.2">
      <c r="A13" s="1542"/>
      <c r="D13" s="776" t="str">
        <v>obj_00538</v>
      </c>
      <c r="E13" s="776" t="str">
        <f>SUBSTITUTE(_xll.qlRateHelperQuoteName(D13),"6L","3LBASIS")</f>
        <v>GBPSM3L3Y_Quote</v>
      </c>
      <c r="F13" s="775">
        <f>_xll.qlRateHelperRate($D13)</f>
        <v>1.3100000000000001E-2</v>
      </c>
      <c r="G13" s="775">
        <f>IF(ISERROR(_xll.qlSwapRateHelperSpread($D13)),IF(ISERROR(_xll.qlFuturesRateHelperConvexityAdjustment($D13)),"--",_xll.qlFuturesRateHelperConvexityAdjustment($D13)),_xll.qlSwapRateHelperSpread($D13))</f>
        <v>0</v>
      </c>
      <c r="H13" s="774">
        <f>_xll.qlRateHelperEarliestDate($D13)</f>
        <v>42180</v>
      </c>
      <c r="I13" s="773">
        <f>_xll.qlRateHelperLatestDate($D13)</f>
        <v>43276</v>
      </c>
      <c r="J13" s="772">
        <v>0.96141554369133042</v>
      </c>
      <c r="K13" s="772"/>
      <c r="L13" s="1541"/>
      <c r="M13" s="1454"/>
    </row>
    <row r="14" spans="1:13" x14ac:dyDescent="0.2">
      <c r="D14" s="776" t="str">
        <v>obj_00532</v>
      </c>
      <c r="E14" s="776" t="str">
        <f>SUBSTITUTE(_xll.qlRateHelperQuoteName(D14),"6L","3LBASIS")</f>
        <v>GBPSM3L4Y_Quote</v>
      </c>
      <c r="F14" s="775">
        <f>_xll.qlRateHelperRate($D14)</f>
        <v>1.5059999999999997E-2</v>
      </c>
      <c r="G14" s="775">
        <f>IF(ISERROR(_xll.qlSwapRateHelperSpread($D14)),IF(ISERROR(_xll.qlFuturesRateHelperConvexityAdjustment($D14)),"--",_xll.qlFuturesRateHelperConvexityAdjustment($D14)),_xll.qlSwapRateHelperSpread($D14))</f>
        <v>0</v>
      </c>
      <c r="H14" s="774">
        <f>_xll.qlRateHelperEarliestDate($D14)</f>
        <v>42180</v>
      </c>
      <c r="I14" s="773">
        <f>_xll.qlRateHelperLatestDate($D14)</f>
        <v>43641</v>
      </c>
      <c r="J14" s="772">
        <v>0.94140542323949006</v>
      </c>
      <c r="K14" s="772"/>
      <c r="L14" s="1541"/>
      <c r="M14" s="1454"/>
    </row>
    <row r="15" spans="1:13" x14ac:dyDescent="0.2">
      <c r="D15" s="776" t="str">
        <v>obj_00544</v>
      </c>
      <c r="E15" s="776" t="str">
        <f>SUBSTITUTE(_xll.qlRateHelperQuoteName(D15),"6L","3LBASIS")</f>
        <v>GBPSM3L5Y_Quote</v>
      </c>
      <c r="F15" s="775">
        <f>_xll.qlRateHelperRate($D15)</f>
        <v>1.6589999999999997E-2</v>
      </c>
      <c r="G15" s="775">
        <f>IF(ISERROR(_xll.qlSwapRateHelperSpread($D15)),IF(ISERROR(_xll.qlFuturesRateHelperConvexityAdjustment($D15)),"--",_xll.qlFuturesRateHelperConvexityAdjustment($D15)),_xll.qlSwapRateHelperSpread($D15))</f>
        <v>0</v>
      </c>
      <c r="H15" s="774">
        <f>_xll.qlRateHelperEarliestDate($D15)</f>
        <v>42180</v>
      </c>
      <c r="I15" s="773">
        <f>_xll.qlRateHelperLatestDate($D15)</f>
        <v>44007</v>
      </c>
      <c r="J15" s="772">
        <v>0.92008115133421153</v>
      </c>
      <c r="K15" s="772"/>
      <c r="L15" s="1541"/>
      <c r="M15" s="1454"/>
    </row>
    <row r="16" spans="1:13" x14ac:dyDescent="0.2">
      <c r="D16" s="776" t="str">
        <v>obj_00542</v>
      </c>
      <c r="E16" s="776" t="str">
        <f>SUBSTITUTE(_xll.qlRateHelperQuoteName(D16),"6L","3LBASIS")</f>
        <v>GBPSM3L6Y_Quote</v>
      </c>
      <c r="F16" s="775">
        <f>_xll.qlRateHelperRate($D16)</f>
        <v>1.7810000000000003E-2</v>
      </c>
      <c r="G16" s="775">
        <f>IF(ISERROR(_xll.qlSwapRateHelperSpread($D16)),IF(ISERROR(_xll.qlFuturesRateHelperConvexityAdjustment($D16)),"--",_xll.qlFuturesRateHelperConvexityAdjustment($D16)),_xll.qlSwapRateHelperSpread($D16))</f>
        <v>0</v>
      </c>
      <c r="H16" s="774">
        <f>_xll.qlRateHelperEarliestDate($D16)</f>
        <v>42180</v>
      </c>
      <c r="I16" s="773">
        <f>_xll.qlRateHelperLatestDate($D16)</f>
        <v>44372</v>
      </c>
      <c r="J16" s="772">
        <v>0.89813861568071596</v>
      </c>
      <c r="K16" s="772"/>
      <c r="L16" s="1541"/>
      <c r="M16" s="1454"/>
    </row>
    <row r="17" spans="4:13" x14ac:dyDescent="0.2">
      <c r="D17" s="776" t="str">
        <v>obj_0053c</v>
      </c>
      <c r="E17" s="776" t="str">
        <f>SUBSTITUTE(_xll.qlRateHelperQuoteName(D17),"6L","3LBASIS")</f>
        <v>GBPSM3L7Y_Quote</v>
      </c>
      <c r="F17" s="775">
        <f>_xll.qlRateHelperRate($D17)</f>
        <v>1.8860000000000002E-2</v>
      </c>
      <c r="G17" s="775">
        <f>IF(ISERROR(_xll.qlSwapRateHelperSpread($D17)),IF(ISERROR(_xll.qlFuturesRateHelperConvexityAdjustment($D17)),"--",_xll.qlFuturesRateHelperConvexityAdjustment($D17)),_xll.qlSwapRateHelperSpread($D17))</f>
        <v>0</v>
      </c>
      <c r="H17" s="774">
        <f>_xll.qlRateHelperEarliestDate($D17)</f>
        <v>42180</v>
      </c>
      <c r="I17" s="773">
        <f>_xll.qlRateHelperLatestDate($D17)</f>
        <v>44739</v>
      </c>
      <c r="J17" s="772">
        <v>0.87545831963007892</v>
      </c>
      <c r="K17" s="772"/>
      <c r="L17" s="1541"/>
      <c r="M17" s="1454"/>
    </row>
    <row r="18" spans="4:13" x14ac:dyDescent="0.2">
      <c r="D18" s="776" t="str">
        <v>obj_00524</v>
      </c>
      <c r="E18" s="776" t="str">
        <f>SUBSTITUTE(_xll.qlRateHelperQuoteName(D18),"6L","3LBASIS")</f>
        <v>GBPSM3L8Y_Quote</v>
      </c>
      <c r="F18" s="775">
        <f>_xll.qlRateHelperRate($D18)</f>
        <v>1.9729999999999998E-2</v>
      </c>
      <c r="G18" s="775">
        <f>IF(ISERROR(_xll.qlSwapRateHelperSpread($D18)),IF(ISERROR(_xll.qlFuturesRateHelperConvexityAdjustment($D18)),"--",_xll.qlFuturesRateHelperConvexityAdjustment($D18)),_xll.qlSwapRateHelperSpread($D18))</f>
        <v>0</v>
      </c>
      <c r="H18" s="774">
        <f>_xll.qlRateHelperEarliestDate($D18)</f>
        <v>42180</v>
      </c>
      <c r="I18" s="773">
        <f>_xll.qlRateHelperLatestDate($D18)</f>
        <v>45103</v>
      </c>
      <c r="J18" s="772">
        <v>0.85285949725581056</v>
      </c>
      <c r="K18" s="772"/>
      <c r="L18" s="1541"/>
      <c r="M18" s="1454"/>
    </row>
    <row r="19" spans="4:13" x14ac:dyDescent="0.2">
      <c r="D19" s="776" t="str">
        <v>obj_0052f</v>
      </c>
      <c r="E19" s="776" t="str">
        <f>SUBSTITUTE(_xll.qlRateHelperQuoteName(D19),"6L","3LBASIS")</f>
        <v>GBPSM3L9Y_Quote</v>
      </c>
      <c r="F19" s="775">
        <f>_xll.qlRateHelperRate($D19)</f>
        <v>2.043E-2</v>
      </c>
      <c r="G19" s="775">
        <f>IF(ISERROR(_xll.qlSwapRateHelperSpread($D19)),IF(ISERROR(_xll.qlFuturesRateHelperConvexityAdjustment($D19)),"--",_xll.qlFuturesRateHelperConvexityAdjustment($D19)),_xll.qlSwapRateHelperSpread($D19))</f>
        <v>0</v>
      </c>
      <c r="H19" s="774">
        <f>_xll.qlRateHelperEarliestDate($D19)</f>
        <v>42180</v>
      </c>
      <c r="I19" s="773">
        <f>_xll.qlRateHelperLatestDate($D19)</f>
        <v>45468</v>
      </c>
      <c r="J19" s="772">
        <v>0.83059542355022231</v>
      </c>
      <c r="K19" s="772"/>
      <c r="L19" s="1541"/>
      <c r="M19" s="1454"/>
    </row>
    <row r="20" spans="4:13" x14ac:dyDescent="0.2">
      <c r="D20" s="776" t="str">
        <v>obj_00535</v>
      </c>
      <c r="E20" s="776" t="str">
        <f>SUBSTITUTE(_xll.qlRateHelperQuoteName(D20),"6L","3LBASIS")</f>
        <v>GBPSM3L10Y_Quote</v>
      </c>
      <c r="F20" s="775">
        <f>_xll.qlRateHelperRate($D20)</f>
        <v>2.1029999999999997E-2</v>
      </c>
      <c r="G20" s="775">
        <f>IF(ISERROR(_xll.qlSwapRateHelperSpread($D20)),IF(ISERROR(_xll.qlFuturesRateHelperConvexityAdjustment($D20)),"--",_xll.qlFuturesRateHelperConvexityAdjustment($D20)),_xll.qlSwapRateHelperSpread($D20))</f>
        <v>0</v>
      </c>
      <c r="H20" s="774">
        <f>_xll.qlRateHelperEarliestDate($D20)</f>
        <v>42180</v>
      </c>
      <c r="I20" s="773">
        <f>_xll.qlRateHelperLatestDate($D20)</f>
        <v>45833</v>
      </c>
      <c r="J20" s="772">
        <v>0.80854264685399646</v>
      </c>
      <c r="K20" s="772"/>
      <c r="L20" s="1541"/>
      <c r="M20" s="1454"/>
    </row>
    <row r="21" spans="4:13" x14ac:dyDescent="0.2">
      <c r="D21" s="776" t="str">
        <v>obj_00540</v>
      </c>
      <c r="E21" s="776" t="str">
        <f>SUBSTITUTE(_xll.qlRateHelperQuoteName(D21),"6L","3LBASIS")</f>
        <v>GBPSM3L12Y_Quote</v>
      </c>
      <c r="F21" s="775">
        <f>_xll.qlRateHelperRate($D21)</f>
        <v>2.2009999999999995E-2</v>
      </c>
      <c r="G21" s="775">
        <f>IF(ISERROR(_xll.qlSwapRateHelperSpread($D21)),IF(ISERROR(_xll.qlFuturesRateHelperConvexityAdjustment($D21)),"--",_xll.qlFuturesRateHelperConvexityAdjustment($D21)),_xll.qlSwapRateHelperSpread($D21))</f>
        <v>0</v>
      </c>
      <c r="H21" s="774">
        <f>_xll.qlRateHelperEarliestDate($D21)</f>
        <v>42180</v>
      </c>
      <c r="I21" s="773">
        <f>_xll.qlRateHelperLatestDate($D21)</f>
        <v>46563</v>
      </c>
      <c r="J21" s="772">
        <v>0.76531308245697915</v>
      </c>
      <c r="K21" s="772"/>
      <c r="L21" s="1541"/>
      <c r="M21" s="1454"/>
    </row>
    <row r="22" spans="4:13" x14ac:dyDescent="0.2">
      <c r="D22" s="776" t="str">
        <v>obj_0052b</v>
      </c>
      <c r="E22" s="776" t="str">
        <f>SUBSTITUTE(_xll.qlRateHelperQuoteName(D22),"6L","3LBASIS")</f>
        <v>GBPSM3L15Y_Quote</v>
      </c>
      <c r="F22" s="775">
        <f>_xll.qlRateHelperRate($D22)</f>
        <v>2.3040000000000001E-2</v>
      </c>
      <c r="G22" s="775">
        <f>IF(ISERROR(_xll.qlSwapRateHelperSpread($D22)),IF(ISERROR(_xll.qlFuturesRateHelperConvexityAdjustment($D22)),"--",_xll.qlFuturesRateHelperConvexityAdjustment($D22)),_xll.qlSwapRateHelperSpread($D22))</f>
        <v>0</v>
      </c>
      <c r="H22" s="774">
        <f>_xll.qlRateHelperEarliestDate($D22)</f>
        <v>42180</v>
      </c>
      <c r="I22" s="773">
        <f>_xll.qlRateHelperLatestDate($D22)</f>
        <v>47659</v>
      </c>
      <c r="J22" s="772">
        <v>0.70401770680232745</v>
      </c>
      <c r="K22" s="772"/>
      <c r="L22" s="1541"/>
      <c r="M22" s="1454"/>
    </row>
    <row r="23" spans="4:13" x14ac:dyDescent="0.2">
      <c r="D23" s="776" t="str">
        <v>obj_00536</v>
      </c>
      <c r="E23" s="776" t="str">
        <f>SUBSTITUTE(_xll.qlRateHelperQuoteName(D23),"6L","3LBASIS")</f>
        <v>GBPSM3L20Y_Quote</v>
      </c>
      <c r="F23" s="775">
        <f>_xll.qlRateHelperRate($D23)</f>
        <v>2.368E-2</v>
      </c>
      <c r="G23" s="775">
        <f>IF(ISERROR(_xll.qlSwapRateHelperSpread($D23)),IF(ISERROR(_xll.qlFuturesRateHelperConvexityAdjustment($D23)),"--",_xll.qlFuturesRateHelperConvexityAdjustment($D23)),_xll.qlSwapRateHelperSpread($D23))</f>
        <v>0</v>
      </c>
      <c r="H23" s="774">
        <f>_xll.qlRateHelperEarliestDate($D23)</f>
        <v>42180</v>
      </c>
      <c r="I23" s="773">
        <f>_xll.qlRateHelperLatestDate($D23)</f>
        <v>49485</v>
      </c>
      <c r="J23" s="772">
        <v>0.61827113959902236</v>
      </c>
      <c r="K23" s="772"/>
      <c r="L23" s="1541"/>
      <c r="M23" s="1454"/>
    </row>
    <row r="24" spans="4:13" x14ac:dyDescent="0.2">
      <c r="D24" s="776" t="str">
        <v>obj_00543</v>
      </c>
      <c r="E24" s="776" t="str">
        <f>SUBSTITUTE(_xll.qlRateHelperQuoteName(D24),"6L","3LBASIS")</f>
        <v>GBPSM3L25Y_Quote</v>
      </c>
      <c r="F24" s="775">
        <f>_xll.qlRateHelperRate($D24)</f>
        <v>2.375E-2</v>
      </c>
      <c r="G24" s="775">
        <f>IF(ISERROR(_xll.qlSwapRateHelperSpread($D24)),IF(ISERROR(_xll.qlFuturesRateHelperConvexityAdjustment($D24)),"--",_xll.qlFuturesRateHelperConvexityAdjustment($D24)),_xll.qlSwapRateHelperSpread($D24))</f>
        <v>0</v>
      </c>
      <c r="H24" s="774">
        <f>_xll.qlRateHelperEarliestDate($D24)</f>
        <v>42180</v>
      </c>
      <c r="I24" s="773">
        <f>_xll.qlRateHelperLatestDate($D24)</f>
        <v>51312</v>
      </c>
      <c r="J24" s="772">
        <v>0.54834583363793266</v>
      </c>
      <c r="K24" s="772"/>
      <c r="L24" s="1541"/>
      <c r="M24" s="1454"/>
    </row>
    <row r="25" spans="4:13" x14ac:dyDescent="0.2">
      <c r="D25" s="776" t="str">
        <v>obj_0053a</v>
      </c>
      <c r="E25" s="776" t="str">
        <f>SUBSTITUTE(_xll.qlRateHelperQuoteName(D25),"6L","3LBASIS")</f>
        <v>GBPSM3L30Y_Quote</v>
      </c>
      <c r="F25" s="775">
        <f>_xll.qlRateHelperRate($D25)</f>
        <v>2.3650000000000001E-2</v>
      </c>
      <c r="G25" s="775">
        <f>IF(ISERROR(_xll.qlSwapRateHelperSpread($D25)),IF(ISERROR(_xll.qlFuturesRateHelperConvexityAdjustment($D25)),"--",_xll.qlFuturesRateHelperConvexityAdjustment($D25)),_xll.qlSwapRateHelperSpread($D25))</f>
        <v>0</v>
      </c>
      <c r="H25" s="774">
        <f>_xll.qlRateHelperEarliestDate($D25)</f>
        <v>42180</v>
      </c>
      <c r="I25" s="773">
        <f>_xll.qlRateHelperLatestDate($D25)</f>
        <v>53139</v>
      </c>
      <c r="J25" s="772">
        <v>0.48925655526039469</v>
      </c>
      <c r="K25" s="772"/>
      <c r="L25" s="1541"/>
      <c r="M25" s="1454"/>
    </row>
    <row r="26" spans="4:13" x14ac:dyDescent="0.2">
      <c r="D26" s="776" t="str">
        <v>obj_00533</v>
      </c>
      <c r="E26" s="776" t="str">
        <f>SUBSTITUTE(_xll.qlRateHelperQuoteName(D26),"6L","3LBASIS")</f>
        <v>GBPSM3L40Y_Quote</v>
      </c>
      <c r="F26" s="775">
        <f>_xll.qlRateHelperRate($D26)</f>
        <v>2.3099999999999999E-2</v>
      </c>
      <c r="G26" s="775">
        <f>IF(ISERROR(_xll.qlSwapRateHelperSpread($D26)),IF(ISERROR(_xll.qlFuturesRateHelperConvexityAdjustment($D26)),"--",_xll.qlFuturesRateHelperConvexityAdjustment($D26)),_xll.qlSwapRateHelperSpread($D26))</f>
        <v>0</v>
      </c>
      <c r="H26" s="774">
        <f>_xll.qlRateHelperEarliestDate($D26)</f>
        <v>42180</v>
      </c>
      <c r="I26" s="773">
        <f>_xll.qlRateHelperLatestDate($D26)</f>
        <v>56790</v>
      </c>
      <c r="J26" s="772">
        <v>0.3993612453614318</v>
      </c>
      <c r="K26" s="772"/>
      <c r="L26" s="1541"/>
      <c r="M26" s="1454"/>
    </row>
    <row r="27" spans="4:13" x14ac:dyDescent="0.2">
      <c r="D27" s="776" t="str">
        <v>obj_00539</v>
      </c>
      <c r="E27" s="776" t="str">
        <f>SUBSTITUTE(_xll.qlRateHelperQuoteName(D27),"6L","3LBASIS")</f>
        <v>GBPSM3L50Y_Quote</v>
      </c>
      <c r="F27" s="775">
        <f>_xll.qlRateHelperRate($D27)</f>
        <v>2.273E-2</v>
      </c>
      <c r="G27" s="775">
        <f>IF(ISERROR(_xll.qlSwapRateHelperSpread($D27)),IF(ISERROR(_xll.qlFuturesRateHelperConvexityAdjustment($D27)),"--",_xll.qlFuturesRateHelperConvexityAdjustment($D27)),_xll.qlSwapRateHelperSpread($D27))</f>
        <v>0</v>
      </c>
      <c r="H27" s="774">
        <f>_xll.qlRateHelperEarliestDate($D27)</f>
        <v>42180</v>
      </c>
      <c r="I27" s="773">
        <f>_xll.qlRateHelperLatestDate($D27)</f>
        <v>60443</v>
      </c>
      <c r="J27" s="772">
        <v>0.32679171893901726</v>
      </c>
      <c r="K27" s="772"/>
      <c r="L27" s="1541"/>
      <c r="M27" s="1454"/>
    </row>
    <row r="28" spans="4:13" x14ac:dyDescent="0.2">
      <c r="D28" s="776" t="str">
        <v>obj_0053b</v>
      </c>
      <c r="E28" s="776" t="str">
        <f>SUBSTITUTE(_xll.qlRateHelperQuoteName(D28),"6L","3LBASIS")</f>
        <v>GBPSM3L60Y_Quote</v>
      </c>
      <c r="F28" s="775">
        <f>_xll.qlRateHelperRate($D28)</f>
        <v>2.273E-2</v>
      </c>
      <c r="G28" s="775">
        <f>IF(ISERROR(_xll.qlSwapRateHelperSpread($D28)),IF(ISERROR(_xll.qlFuturesRateHelperConvexityAdjustment($D28)),"--",_xll.qlFuturesRateHelperConvexityAdjustment($D28)),_xll.qlSwapRateHelperSpread($D28))</f>
        <v>0</v>
      </c>
      <c r="H28" s="774">
        <f>_xll.qlRateHelperEarliestDate($D28)</f>
        <v>42180</v>
      </c>
      <c r="I28" s="773">
        <f>_xll.qlRateHelperLatestDate($D28)</f>
        <v>64095</v>
      </c>
      <c r="J28" s="772">
        <v>0.26055217115300222</v>
      </c>
      <c r="K28" s="772"/>
      <c r="L28" s="1541"/>
      <c r="M28" s="1454"/>
    </row>
    <row r="29" spans="4:13" x14ac:dyDescent="0.2">
      <c r="D29" s="776" t="e">
        <v>#N/A</v>
      </c>
      <c r="E29" s="776" t="e">
        <f>SUBSTITUTE(_xll.qlRateHelperQuoteName(D29),"6L","3LBASIS")</f>
        <v>#VALUE!</v>
      </c>
      <c r="F29" s="775" t="e">
        <f>_xll.qlRateHelperRate($D29)</f>
        <v>#VALUE!</v>
      </c>
      <c r="G29" s="775" t="str">
        <f>IF(ISERROR(_xll.qlSwapRateHelperSpread($D29)),IF(ISERROR(_xll.qlFuturesRateHelperConvexityAdjustment($D29)),"--",_xll.qlFuturesRateHelperConvexityAdjustment($D29)),_xll.qlSwapRateHelperSpread($D29))</f>
        <v>--</v>
      </c>
      <c r="H29" s="774" t="e">
        <f>_xll.qlRateHelperEarliestDate($D29)</f>
        <v>#VALUE!</v>
      </c>
      <c r="I29" s="773" t="e">
        <f>_xll.qlRateHelperLatestDate($D29)</f>
        <v>#VALUE!</v>
      </c>
      <c r="J29" s="772" t="e">
        <v>#N/A</v>
      </c>
      <c r="K29" s="772"/>
      <c r="L29" s="1541"/>
      <c r="M29" s="1454"/>
    </row>
    <row r="30" spans="4:13" x14ac:dyDescent="0.2">
      <c r="D30" s="776" t="e">
        <v>#N/A</v>
      </c>
      <c r="E30" s="776" t="e">
        <f>SUBSTITUTE(_xll.qlRateHelperQuoteName(D30),"6L","3LBASIS")</f>
        <v>#VALUE!</v>
      </c>
      <c r="F30" s="775" t="e">
        <f>_xll.qlRateHelperRate($D30)</f>
        <v>#VALUE!</v>
      </c>
      <c r="G30" s="775" t="str">
        <f>IF(ISERROR(_xll.qlSwapRateHelperSpread($D30)),IF(ISERROR(_xll.qlFuturesRateHelperConvexityAdjustment($D30)),"--",_xll.qlFuturesRateHelperConvexityAdjustment($D30)),_xll.qlSwapRateHelperSpread($D30))</f>
        <v>--</v>
      </c>
      <c r="H30" s="774" t="e">
        <f>_xll.qlRateHelperEarliestDate($D30)</f>
        <v>#VALUE!</v>
      </c>
      <c r="I30" s="773" t="e">
        <f>_xll.qlRateHelperLatestDate($D30)</f>
        <v>#VALUE!</v>
      </c>
      <c r="J30" s="772" t="e">
        <v>#N/A</v>
      </c>
      <c r="K30" s="772"/>
      <c r="L30" s="1541"/>
    </row>
    <row r="31" spans="4:13" x14ac:dyDescent="0.2">
      <c r="D31" s="776" t="e">
        <v>#N/A</v>
      </c>
      <c r="E31" s="776" t="e">
        <f>SUBSTITUTE(_xll.qlRateHelperQuoteName(D31),"6L","3LBASIS")</f>
        <v>#VALUE!</v>
      </c>
      <c r="F31" s="775" t="e">
        <f>_xll.qlRateHelperRate($D31)</f>
        <v>#VALUE!</v>
      </c>
      <c r="G31" s="775" t="str">
        <f>IF(ISERROR(_xll.qlSwapRateHelperSpread($D31)),IF(ISERROR(_xll.qlFuturesRateHelperConvexityAdjustment($D31)),"--",_xll.qlFuturesRateHelperConvexityAdjustment($D31)),_xll.qlSwapRateHelperSpread($D31))</f>
        <v>--</v>
      </c>
      <c r="H31" s="774" t="e">
        <f>_xll.qlRateHelperEarliestDate($D31)</f>
        <v>#VALUE!</v>
      </c>
      <c r="I31" s="773" t="e">
        <f>_xll.qlRateHelperLatestDate($D31)</f>
        <v>#VALUE!</v>
      </c>
      <c r="J31" s="772" t="e">
        <v>#N/A</v>
      </c>
      <c r="K31" s="772"/>
      <c r="L31" s="1541"/>
    </row>
    <row r="32" spans="4:13" x14ac:dyDescent="0.2">
      <c r="D32" s="776" t="e">
        <v>#N/A</v>
      </c>
      <c r="E32" s="776" t="e">
        <f>SUBSTITUTE(_xll.qlRateHelperQuoteName(D32),"6L","3LBASIS")</f>
        <v>#VALUE!</v>
      </c>
      <c r="F32" s="775" t="e">
        <f>_xll.qlRateHelperRate($D32)</f>
        <v>#VALUE!</v>
      </c>
      <c r="G32" s="775" t="str">
        <f>IF(ISERROR(_xll.qlSwapRateHelperSpread($D32)),IF(ISERROR(_xll.qlFuturesRateHelperConvexityAdjustment($D32)),"--",_xll.qlFuturesRateHelperConvexityAdjustment($D32)),_xll.qlSwapRateHelperSpread($D32))</f>
        <v>--</v>
      </c>
      <c r="H32" s="774" t="e">
        <f>_xll.qlRateHelperEarliestDate($D32)</f>
        <v>#VALUE!</v>
      </c>
      <c r="I32" s="773" t="e">
        <f>_xll.qlRateHelperLatestDate($D32)</f>
        <v>#VALUE!</v>
      </c>
      <c r="J32" s="772" t="e">
        <v>#N/A</v>
      </c>
      <c r="K32" s="772"/>
      <c r="L32" s="1541"/>
    </row>
    <row r="33" spans="4:12" x14ac:dyDescent="0.2">
      <c r="D33" s="776" t="e">
        <v>#N/A</v>
      </c>
      <c r="E33" s="776" t="e">
        <f>SUBSTITUTE(_xll.qlRateHelperQuoteName(D33),"6L","3LBASIS")</f>
        <v>#VALUE!</v>
      </c>
      <c r="F33" s="775" t="e">
        <f>_xll.qlRateHelperRate($D33)</f>
        <v>#VALUE!</v>
      </c>
      <c r="G33" s="775" t="str">
        <f>IF(ISERROR(_xll.qlSwapRateHelperSpread($D33)),IF(ISERROR(_xll.qlFuturesRateHelperConvexityAdjustment($D33)),"--",_xll.qlFuturesRateHelperConvexityAdjustment($D33)),_xll.qlSwapRateHelperSpread($D33))</f>
        <v>--</v>
      </c>
      <c r="H33" s="774" t="e">
        <f>_xll.qlRateHelperEarliestDate($D33)</f>
        <v>#VALUE!</v>
      </c>
      <c r="I33" s="773" t="e">
        <f>_xll.qlRateHelperLatestDate($D33)</f>
        <v>#VALUE!</v>
      </c>
      <c r="J33" s="772" t="e">
        <v>#N/A</v>
      </c>
      <c r="K33" s="772"/>
      <c r="L33" s="1541"/>
    </row>
    <row r="34" spans="4:12" x14ac:dyDescent="0.2">
      <c r="D34" s="776" t="e">
        <v>#N/A</v>
      </c>
      <c r="E34" s="776" t="e">
        <f>SUBSTITUTE(_xll.qlRateHelperQuoteName(D34),"6L","3LBASIS")</f>
        <v>#VALUE!</v>
      </c>
      <c r="F34" s="775" t="e">
        <f>_xll.qlRateHelperRate($D34)</f>
        <v>#VALUE!</v>
      </c>
      <c r="G34" s="775" t="str">
        <f>IF(ISERROR(_xll.qlSwapRateHelperSpread($D34)),IF(ISERROR(_xll.qlFuturesRateHelperConvexityAdjustment($D34)),"--",_xll.qlFuturesRateHelperConvexityAdjustment($D34)),_xll.qlSwapRateHelperSpread($D34))</f>
        <v>--</v>
      </c>
      <c r="H34" s="774" t="e">
        <f>_xll.qlRateHelperEarliestDate($D34)</f>
        <v>#VALUE!</v>
      </c>
      <c r="I34" s="773" t="e">
        <f>_xll.qlRateHelperLatestDate($D34)</f>
        <v>#VALUE!</v>
      </c>
      <c r="J34" s="772" t="e">
        <v>#N/A</v>
      </c>
      <c r="K34" s="772"/>
      <c r="L34" s="1541"/>
    </row>
    <row r="35" spans="4:12" x14ac:dyDescent="0.2">
      <c r="D35" s="776" t="e">
        <v>#N/A</v>
      </c>
      <c r="E35" s="776" t="e">
        <f>SUBSTITUTE(_xll.qlRateHelperQuoteName(D35),"6L","3LBASIS")</f>
        <v>#VALUE!</v>
      </c>
      <c r="F35" s="775" t="e">
        <f>_xll.qlRateHelperRate($D35)</f>
        <v>#VALUE!</v>
      </c>
      <c r="G35" s="775" t="str">
        <f>IF(ISERROR(_xll.qlSwapRateHelperSpread($D35)),IF(ISERROR(_xll.qlFuturesRateHelperConvexityAdjustment($D35)),"--",_xll.qlFuturesRateHelperConvexityAdjustment($D35)),_xll.qlSwapRateHelperSpread($D35))</f>
        <v>--</v>
      </c>
      <c r="H35" s="774" t="e">
        <f>_xll.qlRateHelperEarliestDate($D35)</f>
        <v>#VALUE!</v>
      </c>
      <c r="I35" s="773" t="e">
        <f>_xll.qlRateHelperLatestDate($D35)</f>
        <v>#VALUE!</v>
      </c>
      <c r="J35" s="772" t="e">
        <v>#N/A</v>
      </c>
      <c r="K35" s="772"/>
      <c r="L35" s="1541"/>
    </row>
    <row r="36" spans="4:12" x14ac:dyDescent="0.2">
      <c r="D36" s="776" t="e">
        <v>#N/A</v>
      </c>
      <c r="E36" s="776" t="e">
        <f>SUBSTITUTE(_xll.qlRateHelperQuoteName(D36),"6L","3LBASIS")</f>
        <v>#VALUE!</v>
      </c>
      <c r="F36" s="775" t="e">
        <f>_xll.qlRateHelperRate($D36)</f>
        <v>#VALUE!</v>
      </c>
      <c r="G36" s="775" t="str">
        <f>IF(ISERROR(_xll.qlSwapRateHelperSpread($D36)),IF(ISERROR(_xll.qlFuturesRateHelperConvexityAdjustment($D36)),"--",_xll.qlFuturesRateHelperConvexityAdjustment($D36)),_xll.qlSwapRateHelperSpread($D36))</f>
        <v>--</v>
      </c>
      <c r="H36" s="774" t="e">
        <f>_xll.qlRateHelperEarliestDate($D36)</f>
        <v>#VALUE!</v>
      </c>
      <c r="I36" s="773" t="e">
        <f>_xll.qlRateHelperLatestDate($D36)</f>
        <v>#VALUE!</v>
      </c>
      <c r="J36" s="772" t="e">
        <v>#N/A</v>
      </c>
      <c r="K36" s="772"/>
      <c r="L36" s="1541"/>
    </row>
    <row r="37" spans="4:12" x14ac:dyDescent="0.2">
      <c r="D37" s="776" t="e">
        <v>#N/A</v>
      </c>
      <c r="E37" s="776" t="e">
        <f>SUBSTITUTE(_xll.qlRateHelperQuoteName(D37),"6L","3LBASIS")</f>
        <v>#VALUE!</v>
      </c>
      <c r="F37" s="775" t="e">
        <f>_xll.qlRateHelperRate($D37)</f>
        <v>#VALUE!</v>
      </c>
      <c r="G37" s="775" t="str">
        <f>IF(ISERROR(_xll.qlSwapRateHelperSpread($D37)),IF(ISERROR(_xll.qlFuturesRateHelperConvexityAdjustment($D37)),"--",_xll.qlFuturesRateHelperConvexityAdjustment($D37)),_xll.qlSwapRateHelperSpread($D37))</f>
        <v>--</v>
      </c>
      <c r="H37" s="774" t="e">
        <f>_xll.qlRateHelperEarliestDate($D37)</f>
        <v>#VALUE!</v>
      </c>
      <c r="I37" s="773" t="e">
        <f>_xll.qlRateHelperLatestDate($D37)</f>
        <v>#VALUE!</v>
      </c>
      <c r="J37" s="772" t="e">
        <v>#N/A</v>
      </c>
      <c r="K37" s="772"/>
      <c r="L37" s="1541"/>
    </row>
    <row r="38" spans="4:12" x14ac:dyDescent="0.2">
      <c r="D38" s="776" t="e">
        <v>#N/A</v>
      </c>
      <c r="E38" s="776" t="e">
        <f>SUBSTITUTE(_xll.qlRateHelperQuoteName(D38),"6L","3LBASIS")</f>
        <v>#VALUE!</v>
      </c>
      <c r="F38" s="775" t="e">
        <f>_xll.qlRateHelperRate($D38)</f>
        <v>#VALUE!</v>
      </c>
      <c r="G38" s="775" t="str">
        <f>IF(ISERROR(_xll.qlSwapRateHelperSpread($D38)),IF(ISERROR(_xll.qlFuturesRateHelperConvexityAdjustment($D38)),"--",_xll.qlFuturesRateHelperConvexityAdjustment($D38)),_xll.qlSwapRateHelperSpread($D38))</f>
        <v>--</v>
      </c>
      <c r="H38" s="774" t="e">
        <f>_xll.qlRateHelperEarliestDate($D38)</f>
        <v>#VALUE!</v>
      </c>
      <c r="I38" s="773" t="e">
        <f>_xll.qlRateHelperLatestDate($D38)</f>
        <v>#VALUE!</v>
      </c>
      <c r="J38" s="772" t="e">
        <v>#N/A</v>
      </c>
      <c r="K38" s="772"/>
      <c r="L38" s="1541"/>
    </row>
    <row r="39" spans="4:12" x14ac:dyDescent="0.2">
      <c r="D39" s="776" t="e">
        <v>#N/A</v>
      </c>
      <c r="E39" s="776" t="e">
        <f>SUBSTITUTE(_xll.qlRateHelperQuoteName(D39),"6L","3LBASIS")</f>
        <v>#VALUE!</v>
      </c>
      <c r="F39" s="775" t="e">
        <f>_xll.qlRateHelperRate($D39)</f>
        <v>#VALUE!</v>
      </c>
      <c r="G39" s="775" t="str">
        <f>IF(ISERROR(_xll.qlSwapRateHelperSpread($D39)),IF(ISERROR(_xll.qlFuturesRateHelperConvexityAdjustment($D39)),"--",_xll.qlFuturesRateHelperConvexityAdjustment($D39)),_xll.qlSwapRateHelperSpread($D39))</f>
        <v>--</v>
      </c>
      <c r="H39" s="774" t="e">
        <f>_xll.qlRateHelperEarliestDate($D39)</f>
        <v>#VALUE!</v>
      </c>
      <c r="I39" s="773" t="e">
        <f>_xll.qlRateHelperLatestDate($D39)</f>
        <v>#VALUE!</v>
      </c>
      <c r="J39" s="772" t="e">
        <v>#N/A</v>
      </c>
      <c r="K39" s="772"/>
      <c r="L39" s="1541"/>
    </row>
    <row r="40" spans="4:12" x14ac:dyDescent="0.2">
      <c r="D40" s="776" t="e">
        <v>#N/A</v>
      </c>
      <c r="E40" s="776" t="e">
        <f>SUBSTITUTE(_xll.qlRateHelperQuoteName(D40),"6L","3LBASIS")</f>
        <v>#VALUE!</v>
      </c>
      <c r="F40" s="775" t="e">
        <f>_xll.qlRateHelperRate($D40)</f>
        <v>#VALUE!</v>
      </c>
      <c r="G40" s="775" t="str">
        <f>IF(ISERROR(_xll.qlSwapRateHelperSpread($D40)),IF(ISERROR(_xll.qlFuturesRateHelperConvexityAdjustment($D40)),"--",_xll.qlFuturesRateHelperConvexityAdjustment($D40)),_xll.qlSwapRateHelperSpread($D40))</f>
        <v>--</v>
      </c>
      <c r="H40" s="774" t="e">
        <f>_xll.qlRateHelperEarliestDate($D40)</f>
        <v>#VALUE!</v>
      </c>
      <c r="I40" s="773" t="e">
        <f>_xll.qlRateHelperLatestDate($D40)</f>
        <v>#VALUE!</v>
      </c>
      <c r="J40" s="772" t="e">
        <v>#N/A</v>
      </c>
      <c r="K40" s="772"/>
      <c r="L40" s="1541"/>
    </row>
    <row r="41" spans="4:12" x14ac:dyDescent="0.2">
      <c r="D41" s="776" t="e">
        <v>#N/A</v>
      </c>
      <c r="E41" s="776" t="e">
        <f>SUBSTITUTE(_xll.qlRateHelperQuoteName(D41),"6L","3LBASIS")</f>
        <v>#VALUE!</v>
      </c>
      <c r="F41" s="775" t="e">
        <f>_xll.qlRateHelperRate($D41)</f>
        <v>#VALUE!</v>
      </c>
      <c r="G41" s="775" t="str">
        <f>IF(ISERROR(_xll.qlSwapRateHelperSpread($D41)),IF(ISERROR(_xll.qlFuturesRateHelperConvexityAdjustment($D41)),"--",_xll.qlFuturesRateHelperConvexityAdjustment($D41)),_xll.qlSwapRateHelperSpread($D41))</f>
        <v>--</v>
      </c>
      <c r="H41" s="774" t="e">
        <f>_xll.qlRateHelperEarliestDate($D41)</f>
        <v>#VALUE!</v>
      </c>
      <c r="I41" s="773" t="e">
        <f>_xll.qlRateHelperLatestDate($D41)</f>
        <v>#VALUE!</v>
      </c>
      <c r="J41" s="772" t="e">
        <v>#N/A</v>
      </c>
      <c r="K41" s="772"/>
      <c r="L41" s="1541"/>
    </row>
    <row r="42" spans="4:12" x14ac:dyDescent="0.2">
      <c r="D42" s="776" t="e">
        <v>#N/A</v>
      </c>
      <c r="E42" s="776" t="e">
        <f>SUBSTITUTE(_xll.qlRateHelperQuoteName(D42),"6L","3LBASIS")</f>
        <v>#VALUE!</v>
      </c>
      <c r="F42" s="775" t="e">
        <f>_xll.qlRateHelperRate($D42)</f>
        <v>#VALUE!</v>
      </c>
      <c r="G42" s="775" t="str">
        <f>IF(ISERROR(_xll.qlSwapRateHelperSpread($D42)),IF(ISERROR(_xll.qlFuturesRateHelperConvexityAdjustment($D42)),"--",_xll.qlFuturesRateHelperConvexityAdjustment($D42)),_xll.qlSwapRateHelperSpread($D42))</f>
        <v>--</v>
      </c>
      <c r="H42" s="774" t="e">
        <f>_xll.qlRateHelperEarliestDate($D42)</f>
        <v>#VALUE!</v>
      </c>
      <c r="I42" s="773" t="e">
        <f>_xll.qlRateHelperLatestDate($D42)</f>
        <v>#VALUE!</v>
      </c>
      <c r="J42" s="772" t="e">
        <v>#N/A</v>
      </c>
      <c r="K42" s="772"/>
      <c r="L42" s="1541"/>
    </row>
    <row r="43" spans="4:12" x14ac:dyDescent="0.2">
      <c r="D43" s="776" t="e">
        <v>#N/A</v>
      </c>
      <c r="E43" s="776" t="e">
        <f>SUBSTITUTE(_xll.qlRateHelperQuoteName(D43),"6L","3LBASIS")</f>
        <v>#VALUE!</v>
      </c>
      <c r="F43" s="775" t="e">
        <f>_xll.qlRateHelperRate($D43)</f>
        <v>#VALUE!</v>
      </c>
      <c r="G43" s="775" t="str">
        <f>IF(ISERROR(_xll.qlSwapRateHelperSpread($D43)),IF(ISERROR(_xll.qlFuturesRateHelperConvexityAdjustment($D43)),"--",_xll.qlFuturesRateHelperConvexityAdjustment($D43)),_xll.qlSwapRateHelperSpread($D43))</f>
        <v>--</v>
      </c>
      <c r="H43" s="774" t="e">
        <f>_xll.qlRateHelperEarliestDate($D43)</f>
        <v>#VALUE!</v>
      </c>
      <c r="I43" s="773" t="e">
        <f>_xll.qlRateHelperLatestDate($D43)</f>
        <v>#VALUE!</v>
      </c>
      <c r="J43" s="772" t="e">
        <v>#N/A</v>
      </c>
      <c r="K43" s="772"/>
      <c r="L43" s="1541"/>
    </row>
    <row r="44" spans="4:12" x14ac:dyDescent="0.2">
      <c r="D44" s="776" t="e">
        <v>#N/A</v>
      </c>
      <c r="E44" s="776" t="e">
        <f>SUBSTITUTE(_xll.qlRateHelperQuoteName(D44),"6L","3LBASIS")</f>
        <v>#VALUE!</v>
      </c>
      <c r="F44" s="775" t="e">
        <f>_xll.qlRateHelperRate($D44)</f>
        <v>#VALUE!</v>
      </c>
      <c r="G44" s="775" t="str">
        <f>IF(ISERROR(_xll.qlSwapRateHelperSpread($D44)),IF(ISERROR(_xll.qlFuturesRateHelperConvexityAdjustment($D44)),"--",_xll.qlFuturesRateHelperConvexityAdjustment($D44)),_xll.qlSwapRateHelperSpread($D44))</f>
        <v>--</v>
      </c>
      <c r="H44" s="774" t="e">
        <f>_xll.qlRateHelperEarliestDate($D44)</f>
        <v>#VALUE!</v>
      </c>
      <c r="I44" s="773" t="e">
        <f>_xll.qlRateHelperLatestDate($D44)</f>
        <v>#VALUE!</v>
      </c>
      <c r="J44" s="772" t="e">
        <v>#N/A</v>
      </c>
      <c r="K44" s="772"/>
      <c r="L44" s="1541"/>
    </row>
    <row r="45" spans="4:12" x14ac:dyDescent="0.2">
      <c r="D45" s="776" t="e">
        <v>#N/A</v>
      </c>
      <c r="E45" s="776" t="e">
        <f>SUBSTITUTE(_xll.qlRateHelperQuoteName(D45),"6L","3LBASIS")</f>
        <v>#VALUE!</v>
      </c>
      <c r="F45" s="775" t="e">
        <f>_xll.qlRateHelperRate($D45)</f>
        <v>#VALUE!</v>
      </c>
      <c r="G45" s="775" t="str">
        <f>IF(ISERROR(_xll.qlSwapRateHelperSpread($D45)),IF(ISERROR(_xll.qlFuturesRateHelperConvexityAdjustment($D45)),"--",_xll.qlFuturesRateHelperConvexityAdjustment($D45)),_xll.qlSwapRateHelperSpread($D45))</f>
        <v>--</v>
      </c>
      <c r="H45" s="774" t="e">
        <f>_xll.qlRateHelperEarliestDate($D45)</f>
        <v>#VALUE!</v>
      </c>
      <c r="I45" s="773" t="e">
        <f>_xll.qlRateHelperLatestDate($D45)</f>
        <v>#VALUE!</v>
      </c>
      <c r="J45" s="772" t="e">
        <v>#N/A</v>
      </c>
      <c r="K45" s="772"/>
      <c r="L45" s="1541"/>
    </row>
    <row r="46" spans="4:12" x14ac:dyDescent="0.2">
      <c r="D46" s="776" t="e">
        <v>#N/A</v>
      </c>
      <c r="E46" s="776" t="e">
        <f>SUBSTITUTE(_xll.qlRateHelperQuoteName(D46),"6L","3LBASIS")</f>
        <v>#VALUE!</v>
      </c>
      <c r="F46" s="775" t="e">
        <f>_xll.qlRateHelperRate($D46)</f>
        <v>#VALUE!</v>
      </c>
      <c r="G46" s="775" t="str">
        <f>IF(ISERROR(_xll.qlSwapRateHelperSpread($D46)),IF(ISERROR(_xll.qlFuturesRateHelperConvexityAdjustment($D46)),"--",_xll.qlFuturesRateHelperConvexityAdjustment($D46)),_xll.qlSwapRateHelperSpread($D46))</f>
        <v>--</v>
      </c>
      <c r="H46" s="774" t="e">
        <f>_xll.qlRateHelperEarliestDate($D46)</f>
        <v>#VALUE!</v>
      </c>
      <c r="I46" s="773" t="e">
        <f>_xll.qlRateHelperLatestDate($D46)</f>
        <v>#VALUE!</v>
      </c>
      <c r="J46" s="772" t="e">
        <v>#N/A</v>
      </c>
      <c r="K46" s="772"/>
      <c r="L46" s="1541"/>
    </row>
    <row r="47" spans="4:12" x14ac:dyDescent="0.2">
      <c r="D47" s="776" t="e">
        <v>#N/A</v>
      </c>
      <c r="E47" s="776" t="e">
        <f>SUBSTITUTE(_xll.qlRateHelperQuoteName(D47),"6L","3LBASIS")</f>
        <v>#VALUE!</v>
      </c>
      <c r="F47" s="775" t="e">
        <f>_xll.qlRateHelperRate($D47)</f>
        <v>#VALUE!</v>
      </c>
      <c r="G47" s="775" t="str">
        <f>IF(ISERROR(_xll.qlSwapRateHelperSpread($D47)),IF(ISERROR(_xll.qlFuturesRateHelperConvexityAdjustment($D47)),"--",_xll.qlFuturesRateHelperConvexityAdjustment($D47)),_xll.qlSwapRateHelperSpread($D47))</f>
        <v>--</v>
      </c>
      <c r="H47" s="774" t="e">
        <f>_xll.qlRateHelperEarliestDate($D47)</f>
        <v>#VALUE!</v>
      </c>
      <c r="I47" s="773" t="e">
        <f>_xll.qlRateHelperLatestDate($D47)</f>
        <v>#VALUE!</v>
      </c>
      <c r="J47" s="772" t="e">
        <v>#N/A</v>
      </c>
      <c r="K47" s="772"/>
      <c r="L47" s="1541"/>
    </row>
    <row r="48" spans="4:12" x14ac:dyDescent="0.2">
      <c r="D48" s="776" t="e">
        <v>#N/A</v>
      </c>
      <c r="E48" s="776" t="e">
        <f>SUBSTITUTE(_xll.qlRateHelperQuoteName(D48),"6L","3LBASIS")</f>
        <v>#VALUE!</v>
      </c>
      <c r="F48" s="775" t="e">
        <f>_xll.qlRateHelperRate($D48)</f>
        <v>#VALUE!</v>
      </c>
      <c r="G48" s="775" t="str">
        <f>IF(ISERROR(_xll.qlSwapRateHelperSpread($D48)),IF(ISERROR(_xll.qlFuturesRateHelperConvexityAdjustment($D48)),"--",_xll.qlFuturesRateHelperConvexityAdjustment($D48)),_xll.qlSwapRateHelperSpread($D48))</f>
        <v>--</v>
      </c>
      <c r="H48" s="774" t="e">
        <f>_xll.qlRateHelperEarliestDate($D48)</f>
        <v>#VALUE!</v>
      </c>
      <c r="I48" s="773" t="e">
        <f>_xll.qlRateHelperLatestDate($D48)</f>
        <v>#VALUE!</v>
      </c>
      <c r="J48" s="772" t="e">
        <v>#N/A</v>
      </c>
      <c r="K48" s="772"/>
      <c r="L48" s="1541"/>
    </row>
    <row r="49" spans="4:12" x14ac:dyDescent="0.2">
      <c r="D49" s="776" t="e">
        <v>#N/A</v>
      </c>
      <c r="E49" s="776" t="e">
        <f>SUBSTITUTE(_xll.qlRateHelperQuoteName(D49),"6L","3LBASIS")</f>
        <v>#VALUE!</v>
      </c>
      <c r="F49" s="775" t="e">
        <f>_xll.qlRateHelperRate($D49)</f>
        <v>#VALUE!</v>
      </c>
      <c r="G49" s="775" t="str">
        <f>IF(ISERROR(_xll.qlSwapRateHelperSpread($D49)),IF(ISERROR(_xll.qlFuturesRateHelperConvexityAdjustment($D49)),"--",_xll.qlFuturesRateHelperConvexityAdjustment($D49)),_xll.qlSwapRateHelperSpread($D49))</f>
        <v>--</v>
      </c>
      <c r="H49" s="774" t="e">
        <f>_xll.qlRateHelperEarliestDate($D49)</f>
        <v>#VALUE!</v>
      </c>
      <c r="I49" s="773" t="e">
        <f>_xll.qlRateHelperLatestDate($D49)</f>
        <v>#VALUE!</v>
      </c>
      <c r="J49" s="772" t="e">
        <v>#N/A</v>
      </c>
      <c r="K49" s="772"/>
      <c r="L49" s="1541"/>
    </row>
    <row r="50" spans="4:12" x14ac:dyDescent="0.2">
      <c r="D50" s="776" t="e">
        <v>#N/A</v>
      </c>
      <c r="E50" s="776" t="e">
        <f>SUBSTITUTE(_xll.qlRateHelperQuoteName(D50),"6L","3LBASIS")</f>
        <v>#VALUE!</v>
      </c>
      <c r="F50" s="775" t="e">
        <f>_xll.qlRateHelperRate($D50)</f>
        <v>#VALUE!</v>
      </c>
      <c r="G50" s="775" t="str">
        <f>IF(ISERROR(_xll.qlSwapRateHelperSpread($D50)),IF(ISERROR(_xll.qlFuturesRateHelperConvexityAdjustment($D50)),"--",_xll.qlFuturesRateHelperConvexityAdjustment($D50)),_xll.qlSwapRateHelperSpread($D50))</f>
        <v>--</v>
      </c>
      <c r="H50" s="774" t="e">
        <f>_xll.qlRateHelperEarliestDate($D50)</f>
        <v>#VALUE!</v>
      </c>
      <c r="I50" s="773" t="e">
        <f>_xll.qlRateHelperLatestDate($D50)</f>
        <v>#VALUE!</v>
      </c>
      <c r="J50" s="772" t="e">
        <v>#N/A</v>
      </c>
      <c r="K50" s="772"/>
      <c r="L50" s="1541"/>
    </row>
    <row r="51" spans="4:12" x14ac:dyDescent="0.2">
      <c r="D51" s="776" t="e">
        <v>#N/A</v>
      </c>
      <c r="E51" s="776" t="e">
        <f>SUBSTITUTE(_xll.qlRateHelperQuoteName(D51),"6L","3LBASIS")</f>
        <v>#VALUE!</v>
      </c>
      <c r="F51" s="775" t="e">
        <f>_xll.qlRateHelperRate($D51)</f>
        <v>#VALUE!</v>
      </c>
      <c r="G51" s="775" t="str">
        <f>IF(ISERROR(_xll.qlSwapRateHelperSpread($D51)),IF(ISERROR(_xll.qlFuturesRateHelperConvexityAdjustment($D51)),"--",_xll.qlFuturesRateHelperConvexityAdjustment($D51)),_xll.qlSwapRateHelperSpread($D51))</f>
        <v>--</v>
      </c>
      <c r="H51" s="774" t="e">
        <f>_xll.qlRateHelperEarliestDate($D51)</f>
        <v>#VALUE!</v>
      </c>
      <c r="I51" s="773" t="e">
        <f>_xll.qlRateHelperLatestDate($D51)</f>
        <v>#VALUE!</v>
      </c>
      <c r="J51" s="772" t="e">
        <v>#N/A</v>
      </c>
      <c r="K51" s="772"/>
      <c r="L51" s="1541"/>
    </row>
    <row r="52" spans="4:12" x14ac:dyDescent="0.2">
      <c r="D52" s="776" t="e">
        <v>#N/A</v>
      </c>
      <c r="E52" s="776" t="e">
        <f>SUBSTITUTE(_xll.qlRateHelperQuoteName(D52),"6L","3LBASIS")</f>
        <v>#VALUE!</v>
      </c>
      <c r="F52" s="775" t="e">
        <f>_xll.qlRateHelperRate($D52)</f>
        <v>#VALUE!</v>
      </c>
      <c r="G52" s="775" t="str">
        <f>IF(ISERROR(_xll.qlSwapRateHelperSpread($D52)),IF(ISERROR(_xll.qlFuturesRateHelperConvexityAdjustment($D52)),"--",_xll.qlFuturesRateHelperConvexityAdjustment($D52)),_xll.qlSwapRateHelperSpread($D52))</f>
        <v>--</v>
      </c>
      <c r="H52" s="774" t="e">
        <f>_xll.qlRateHelperEarliestDate($D52)</f>
        <v>#VALUE!</v>
      </c>
      <c r="I52" s="773" t="e">
        <f>_xll.qlRateHelperLatestDate($D52)</f>
        <v>#VALUE!</v>
      </c>
      <c r="J52" s="772" t="e">
        <v>#N/A</v>
      </c>
      <c r="K52" s="772"/>
      <c r="L52" s="1541"/>
    </row>
    <row r="53" spans="4:12" x14ac:dyDescent="0.2">
      <c r="D53" s="776" t="e">
        <v>#N/A</v>
      </c>
      <c r="E53" s="776" t="e">
        <f>SUBSTITUTE(_xll.qlRateHelperQuoteName(D53),"6L","3LBASIS")</f>
        <v>#VALUE!</v>
      </c>
      <c r="F53" s="775" t="e">
        <f>_xll.qlRateHelperRate($D53)</f>
        <v>#VALUE!</v>
      </c>
      <c r="G53" s="775" t="str">
        <f>IF(ISERROR(_xll.qlSwapRateHelperSpread($D53)),IF(ISERROR(_xll.qlFuturesRateHelperConvexityAdjustment($D53)),"--",_xll.qlFuturesRateHelperConvexityAdjustment($D53)),_xll.qlSwapRateHelperSpread($D53))</f>
        <v>--</v>
      </c>
      <c r="H53" s="774" t="e">
        <f>_xll.qlRateHelperEarliestDate($D53)</f>
        <v>#VALUE!</v>
      </c>
      <c r="I53" s="773" t="e">
        <f>_xll.qlRateHelperLatestDate($D53)</f>
        <v>#VALUE!</v>
      </c>
      <c r="J53" s="772" t="e">
        <v>#N/A</v>
      </c>
      <c r="K53" s="772"/>
      <c r="L53" s="1541"/>
    </row>
    <row r="54" spans="4:12" x14ac:dyDescent="0.2">
      <c r="D54" s="776" t="e">
        <v>#N/A</v>
      </c>
      <c r="E54" s="776" t="e">
        <f>SUBSTITUTE(_xll.qlRateHelperQuoteName(D54),"6L","3LBASIS")</f>
        <v>#VALUE!</v>
      </c>
      <c r="F54" s="775" t="e">
        <f>_xll.qlRateHelperRate($D54)</f>
        <v>#VALUE!</v>
      </c>
      <c r="G54" s="775" t="str">
        <f>IF(ISERROR(_xll.qlSwapRateHelperSpread($D54)),IF(ISERROR(_xll.qlFuturesRateHelperConvexityAdjustment($D54)),"--",_xll.qlFuturesRateHelperConvexityAdjustment($D54)),_xll.qlSwapRateHelperSpread($D54))</f>
        <v>--</v>
      </c>
      <c r="H54" s="774" t="e">
        <f>_xll.qlRateHelperEarliestDate($D54)</f>
        <v>#VALUE!</v>
      </c>
      <c r="I54" s="773" t="e">
        <f>_xll.qlRateHelperLatestDate($D54)</f>
        <v>#VALUE!</v>
      </c>
      <c r="J54" s="772" t="e">
        <v>#N/A</v>
      </c>
      <c r="K54" s="772"/>
      <c r="L54" s="1541"/>
    </row>
    <row r="55" spans="4:12" x14ac:dyDescent="0.2">
      <c r="D55" s="776" t="e">
        <v>#N/A</v>
      </c>
      <c r="E55" s="776" t="e">
        <f>SUBSTITUTE(_xll.qlRateHelperQuoteName(D55),"6L","3LBASIS")</f>
        <v>#VALUE!</v>
      </c>
      <c r="F55" s="775" t="e">
        <f>_xll.qlRateHelperRate($D55)</f>
        <v>#VALUE!</v>
      </c>
      <c r="G55" s="775" t="str">
        <f>IF(ISERROR(_xll.qlSwapRateHelperSpread($D55)),IF(ISERROR(_xll.qlFuturesRateHelperConvexityAdjustment($D55)),"--",_xll.qlFuturesRateHelperConvexityAdjustment($D55)),_xll.qlSwapRateHelperSpread($D55))</f>
        <v>--</v>
      </c>
      <c r="H55" s="774" t="e">
        <f>_xll.qlRateHelperEarliestDate($D55)</f>
        <v>#VALUE!</v>
      </c>
      <c r="I55" s="773" t="e">
        <f>_xll.qlRateHelperLatestDate($D55)</f>
        <v>#VALUE!</v>
      </c>
      <c r="J55" s="772" t="e">
        <v>#N/A</v>
      </c>
      <c r="K55" s="772"/>
      <c r="L55" s="1541"/>
    </row>
    <row r="56" spans="4:12" x14ac:dyDescent="0.2">
      <c r="D56" s="776" t="e">
        <v>#N/A</v>
      </c>
      <c r="E56" s="776" t="e">
        <f>SUBSTITUTE(_xll.qlRateHelperQuoteName(D56),"6L","3LBASIS")</f>
        <v>#VALUE!</v>
      </c>
      <c r="F56" s="775" t="e">
        <f>_xll.qlRateHelperRate($D56)</f>
        <v>#VALUE!</v>
      </c>
      <c r="G56" s="775" t="str">
        <f>IF(ISERROR(_xll.qlSwapRateHelperSpread($D56)),IF(ISERROR(_xll.qlFuturesRateHelperConvexityAdjustment($D56)),"--",_xll.qlFuturesRateHelperConvexityAdjustment($D56)),_xll.qlSwapRateHelperSpread($D56))</f>
        <v>--</v>
      </c>
      <c r="H56" s="774" t="e">
        <f>_xll.qlRateHelperEarliestDate($D56)</f>
        <v>#VALUE!</v>
      </c>
      <c r="I56" s="773" t="e">
        <f>_xll.qlRateHelperLatestDate($D56)</f>
        <v>#VALUE!</v>
      </c>
      <c r="J56" s="772" t="e">
        <v>#N/A</v>
      </c>
      <c r="K56" s="772"/>
      <c r="L56" s="1541"/>
    </row>
    <row r="57" spans="4:12" x14ac:dyDescent="0.2">
      <c r="D57" s="776" t="e">
        <v>#N/A</v>
      </c>
      <c r="E57" s="776" t="e">
        <f>SUBSTITUTE(_xll.qlRateHelperQuoteName(D57),"6L","3LBASIS")</f>
        <v>#VALUE!</v>
      </c>
      <c r="F57" s="775" t="e">
        <f>_xll.qlRateHelperRate($D57)</f>
        <v>#VALUE!</v>
      </c>
      <c r="G57" s="775" t="str">
        <f>IF(ISERROR(_xll.qlSwapRateHelperSpread($D57)),IF(ISERROR(_xll.qlFuturesRateHelperConvexityAdjustment($D57)),"--",_xll.qlFuturesRateHelperConvexityAdjustment($D57)),_xll.qlSwapRateHelperSpread($D57))</f>
        <v>--</v>
      </c>
      <c r="H57" s="774" t="e">
        <f>_xll.qlRateHelperEarliestDate($D57)</f>
        <v>#VALUE!</v>
      </c>
      <c r="I57" s="773" t="e">
        <f>_xll.qlRateHelperLatestDate($D57)</f>
        <v>#VALUE!</v>
      </c>
      <c r="J57" s="772" t="e">
        <v>#N/A</v>
      </c>
      <c r="K57" s="772"/>
      <c r="L57" s="1541"/>
    </row>
    <row r="58" spans="4:12" x14ac:dyDescent="0.2">
      <c r="D58" s="776" t="e">
        <v>#N/A</v>
      </c>
      <c r="E58" s="776" t="e">
        <f>SUBSTITUTE(_xll.qlRateHelperQuoteName(D58),"6L","3LBASIS")</f>
        <v>#VALUE!</v>
      </c>
      <c r="F58" s="775" t="e">
        <f>_xll.qlRateHelperRate($D58)</f>
        <v>#VALUE!</v>
      </c>
      <c r="G58" s="775" t="str">
        <f>IF(ISERROR(_xll.qlSwapRateHelperSpread($D58)),IF(ISERROR(_xll.qlFuturesRateHelperConvexityAdjustment($D58)),"--",_xll.qlFuturesRateHelperConvexityAdjustment($D58)),_xll.qlSwapRateHelperSpread($D58))</f>
        <v>--</v>
      </c>
      <c r="H58" s="774" t="e">
        <f>_xll.qlRateHelperEarliestDate($D58)</f>
        <v>#VALUE!</v>
      </c>
      <c r="I58" s="773" t="e">
        <f>_xll.qlRateHelperLatestDate($D58)</f>
        <v>#VALUE!</v>
      </c>
      <c r="J58" s="772" t="e">
        <v>#N/A</v>
      </c>
      <c r="K58" s="772"/>
      <c r="L58" s="1541"/>
    </row>
    <row r="59" spans="4:12" x14ac:dyDescent="0.2">
      <c r="D59" s="776" t="e">
        <v>#N/A</v>
      </c>
      <c r="E59" s="776" t="e">
        <f>SUBSTITUTE(_xll.qlRateHelperQuoteName(D59),"6L","3LBASIS")</f>
        <v>#VALUE!</v>
      </c>
      <c r="F59" s="775" t="e">
        <f>_xll.qlRateHelperRate($D59)</f>
        <v>#VALUE!</v>
      </c>
      <c r="G59" s="775" t="str">
        <f>IF(ISERROR(_xll.qlSwapRateHelperSpread($D59)),IF(ISERROR(_xll.qlFuturesRateHelperConvexityAdjustment($D59)),"--",_xll.qlFuturesRateHelperConvexityAdjustment($D59)),_xll.qlSwapRateHelperSpread($D59))</f>
        <v>--</v>
      </c>
      <c r="H59" s="774" t="e">
        <f>_xll.qlRateHelperEarliestDate($D59)</f>
        <v>#VALUE!</v>
      </c>
      <c r="I59" s="773" t="e">
        <f>_xll.qlRateHelperLatestDate($D59)</f>
        <v>#VALUE!</v>
      </c>
      <c r="J59" s="772" t="e">
        <v>#N/A</v>
      </c>
      <c r="K59" s="772"/>
      <c r="L59" s="1541"/>
    </row>
    <row r="60" spans="4:12" x14ac:dyDescent="0.2">
      <c r="D60" s="776" t="e">
        <v>#N/A</v>
      </c>
      <c r="E60" s="776" t="e">
        <f>SUBSTITUTE(_xll.qlRateHelperQuoteName(D60),"6L","3LBASIS")</f>
        <v>#VALUE!</v>
      </c>
      <c r="F60" s="775" t="e">
        <f>_xll.qlRateHelperRate($D60)</f>
        <v>#VALUE!</v>
      </c>
      <c r="G60" s="775" t="str">
        <f>IF(ISERROR(_xll.qlSwapRateHelperSpread($D60)),IF(ISERROR(_xll.qlFuturesRateHelperConvexityAdjustment($D60)),"--",_xll.qlFuturesRateHelperConvexityAdjustment($D60)),_xll.qlSwapRateHelperSpread($D60))</f>
        <v>--</v>
      </c>
      <c r="H60" s="774" t="e">
        <f>_xll.qlRateHelperEarliestDate($D60)</f>
        <v>#VALUE!</v>
      </c>
      <c r="I60" s="773" t="e">
        <f>_xll.qlRateHelperLatestDate($D60)</f>
        <v>#VALUE!</v>
      </c>
      <c r="J60" s="772" t="e">
        <v>#N/A</v>
      </c>
      <c r="K60" s="772"/>
      <c r="L60" s="1541"/>
    </row>
    <row r="61" spans="4:12" x14ac:dyDescent="0.2">
      <c r="D61" s="776" t="e">
        <v>#N/A</v>
      </c>
      <c r="E61" s="776" t="e">
        <f>SUBSTITUTE(_xll.qlRateHelperQuoteName(D61),"6L","3LBASIS")</f>
        <v>#VALUE!</v>
      </c>
      <c r="F61" s="775" t="e">
        <f>_xll.qlRateHelperRate($D61)</f>
        <v>#VALUE!</v>
      </c>
      <c r="G61" s="775" t="str">
        <f>IF(ISERROR(_xll.qlSwapRateHelperSpread($D61)),IF(ISERROR(_xll.qlFuturesRateHelperConvexityAdjustment($D61)),"--",_xll.qlFuturesRateHelperConvexityAdjustment($D61)),_xll.qlSwapRateHelperSpread($D61))</f>
        <v>--</v>
      </c>
      <c r="H61" s="774" t="e">
        <f>_xll.qlRateHelperEarliestDate($D61)</f>
        <v>#VALUE!</v>
      </c>
      <c r="I61" s="773" t="e">
        <f>_xll.qlRateHelperLatestDate($D61)</f>
        <v>#VALUE!</v>
      </c>
      <c r="J61" s="772" t="e">
        <v>#N/A</v>
      </c>
      <c r="K61" s="772"/>
      <c r="L61" s="1541"/>
    </row>
    <row r="62" spans="4:12" x14ac:dyDescent="0.2">
      <c r="D62" s="776" t="e">
        <v>#N/A</v>
      </c>
      <c r="E62" s="776" t="e">
        <f>SUBSTITUTE(_xll.qlRateHelperQuoteName(D62),"6L","3LBASIS")</f>
        <v>#VALUE!</v>
      </c>
      <c r="F62" s="775" t="e">
        <f>_xll.qlRateHelperRate($D62)</f>
        <v>#VALUE!</v>
      </c>
      <c r="G62" s="775" t="str">
        <f>IF(ISERROR(_xll.qlSwapRateHelperSpread($D62)),IF(ISERROR(_xll.qlFuturesRateHelperConvexityAdjustment($D62)),"--",_xll.qlFuturesRateHelperConvexityAdjustment($D62)),_xll.qlSwapRateHelperSpread($D62))</f>
        <v>--</v>
      </c>
      <c r="H62" s="774" t="e">
        <f>_xll.qlRateHelperEarliestDate($D62)</f>
        <v>#VALUE!</v>
      </c>
      <c r="I62" s="773" t="e">
        <f>_xll.qlRateHelperLatestDate($D62)</f>
        <v>#VALUE!</v>
      </c>
      <c r="J62" s="772" t="e">
        <v>#N/A</v>
      </c>
      <c r="K62" s="772"/>
      <c r="L62" s="1541"/>
    </row>
    <row r="63" spans="4:12" x14ac:dyDescent="0.2">
      <c r="D63" s="776" t="e">
        <v>#N/A</v>
      </c>
      <c r="E63" s="776" t="e">
        <f>SUBSTITUTE(_xll.qlRateHelperQuoteName(D63),"6L","3LBASIS")</f>
        <v>#VALUE!</v>
      </c>
      <c r="F63" s="775" t="e">
        <f>_xll.qlRateHelperRate($D63)</f>
        <v>#VALUE!</v>
      </c>
      <c r="G63" s="775" t="str">
        <f>IF(ISERROR(_xll.qlSwapRateHelperSpread($D63)),IF(ISERROR(_xll.qlFuturesRateHelperConvexityAdjustment($D63)),"--",_xll.qlFuturesRateHelperConvexityAdjustment($D63)),_xll.qlSwapRateHelperSpread($D63))</f>
        <v>--</v>
      </c>
      <c r="H63" s="774" t="e">
        <f>_xll.qlRateHelperEarliestDate($D63)</f>
        <v>#VALUE!</v>
      </c>
      <c r="I63" s="773" t="e">
        <f>_xll.qlRateHelperLatestDate($D63)</f>
        <v>#VALUE!</v>
      </c>
      <c r="J63" s="772" t="e">
        <v>#N/A</v>
      </c>
      <c r="K63" s="772"/>
      <c r="L63" s="1541"/>
    </row>
    <row r="64" spans="4:12" x14ac:dyDescent="0.2">
      <c r="D64" s="776" t="e">
        <v>#N/A</v>
      </c>
      <c r="E64" s="776" t="e">
        <f>SUBSTITUTE(_xll.qlRateHelperQuoteName(D64),"6L","3LBASIS")</f>
        <v>#VALUE!</v>
      </c>
      <c r="F64" s="775" t="e">
        <f>_xll.qlRateHelperRate($D64)</f>
        <v>#VALUE!</v>
      </c>
      <c r="G64" s="775" t="str">
        <f>IF(ISERROR(_xll.qlSwapRateHelperSpread($D64)),IF(ISERROR(_xll.qlFuturesRateHelperConvexityAdjustment($D64)),"--",_xll.qlFuturesRateHelperConvexityAdjustment($D64)),_xll.qlSwapRateHelperSpread($D64))</f>
        <v>--</v>
      </c>
      <c r="H64" s="774" t="e">
        <f>_xll.qlRateHelperEarliestDate($D64)</f>
        <v>#VALUE!</v>
      </c>
      <c r="I64" s="773" t="e">
        <f>_xll.qlRateHelperLatestDate($D64)</f>
        <v>#VALUE!</v>
      </c>
      <c r="J64" s="772" t="e">
        <v>#N/A</v>
      </c>
      <c r="K64" s="772"/>
      <c r="L64" s="1541"/>
    </row>
    <row r="65" spans="4:12" x14ac:dyDescent="0.2">
      <c r="D65" s="776" t="e">
        <v>#N/A</v>
      </c>
      <c r="E65" s="776" t="e">
        <f>SUBSTITUTE(_xll.qlRateHelperQuoteName(D65),"6L","3LBASIS")</f>
        <v>#VALUE!</v>
      </c>
      <c r="F65" s="775" t="e">
        <f>_xll.qlRateHelperRate($D65)</f>
        <v>#VALUE!</v>
      </c>
      <c r="G65" s="775" t="str">
        <f>IF(ISERROR(_xll.qlSwapRateHelperSpread($D65)),IF(ISERROR(_xll.qlFuturesRateHelperConvexityAdjustment($D65)),"--",_xll.qlFuturesRateHelperConvexityAdjustment($D65)),_xll.qlSwapRateHelperSpread($D65))</f>
        <v>--</v>
      </c>
      <c r="H65" s="774" t="e">
        <f>_xll.qlRateHelperEarliestDate($D65)</f>
        <v>#VALUE!</v>
      </c>
      <c r="I65" s="773" t="e">
        <f>_xll.qlRateHelperLatestDate($D65)</f>
        <v>#VALUE!</v>
      </c>
      <c r="J65" s="772" t="e">
        <v>#N/A</v>
      </c>
      <c r="K65" s="772"/>
      <c r="L65" s="1541"/>
    </row>
    <row r="66" spans="4:12" x14ac:dyDescent="0.2">
      <c r="D66" s="776" t="e">
        <v>#N/A</v>
      </c>
      <c r="E66" s="776" t="e">
        <f>SUBSTITUTE(_xll.qlRateHelperQuoteName(D66),"6L","3LBASIS")</f>
        <v>#VALUE!</v>
      </c>
      <c r="F66" s="775" t="e">
        <f>_xll.qlRateHelperRate($D66)</f>
        <v>#VALUE!</v>
      </c>
      <c r="G66" s="775" t="str">
        <f>IF(ISERROR(_xll.qlSwapRateHelperSpread($D66)),IF(ISERROR(_xll.qlFuturesRateHelperConvexityAdjustment($D66)),"--",_xll.qlFuturesRateHelperConvexityAdjustment($D66)),_xll.qlSwapRateHelperSpread($D66))</f>
        <v>--</v>
      </c>
      <c r="H66" s="774" t="e">
        <f>_xll.qlRateHelperEarliestDate($D66)</f>
        <v>#VALUE!</v>
      </c>
      <c r="I66" s="773" t="e">
        <f>_xll.qlRateHelperLatestDate($D66)</f>
        <v>#VALUE!</v>
      </c>
      <c r="J66" s="772" t="e">
        <v>#N/A</v>
      </c>
      <c r="K66" s="772"/>
      <c r="L66" s="1541"/>
    </row>
    <row r="67" spans="4:12" x14ac:dyDescent="0.2">
      <c r="D67" s="776" t="e">
        <v>#N/A</v>
      </c>
      <c r="E67" s="776" t="e">
        <f>SUBSTITUTE(_xll.qlRateHelperQuoteName(D67),"6L","3LBASIS")</f>
        <v>#VALUE!</v>
      </c>
      <c r="F67" s="775" t="e">
        <f>_xll.qlRateHelperRate($D67)</f>
        <v>#VALUE!</v>
      </c>
      <c r="G67" s="775" t="str">
        <f>IF(ISERROR(_xll.qlSwapRateHelperSpread($D67)),IF(ISERROR(_xll.qlFuturesRateHelperConvexityAdjustment($D67)),"--",_xll.qlFuturesRateHelperConvexityAdjustment($D67)),_xll.qlSwapRateHelperSpread($D67))</f>
        <v>--</v>
      </c>
      <c r="H67" s="774" t="e">
        <f>_xll.qlRateHelperEarliestDate($D67)</f>
        <v>#VALUE!</v>
      </c>
      <c r="I67" s="773" t="e">
        <f>_xll.qlRateHelperLatestDate($D67)</f>
        <v>#VALUE!</v>
      </c>
      <c r="J67" s="772" t="e">
        <v>#N/A</v>
      </c>
      <c r="K67" s="772"/>
      <c r="L67" s="1541"/>
    </row>
    <row r="68" spans="4:12" x14ac:dyDescent="0.2">
      <c r="D68" s="776" t="e">
        <v>#N/A</v>
      </c>
      <c r="E68" s="776" t="e">
        <f>SUBSTITUTE(_xll.qlRateHelperQuoteName(D68),"6L","3LBASIS")</f>
        <v>#VALUE!</v>
      </c>
      <c r="F68" s="775" t="e">
        <f>_xll.qlRateHelperRate($D68)</f>
        <v>#VALUE!</v>
      </c>
      <c r="G68" s="775" t="str">
        <f>IF(ISERROR(_xll.qlSwapRateHelperSpread($D68)),IF(ISERROR(_xll.qlFuturesRateHelperConvexityAdjustment($D68)),"--",_xll.qlFuturesRateHelperConvexityAdjustment($D68)),_xll.qlSwapRateHelperSpread($D68))</f>
        <v>--</v>
      </c>
      <c r="H68" s="774" t="e">
        <f>_xll.qlRateHelperEarliestDate($D68)</f>
        <v>#VALUE!</v>
      </c>
      <c r="I68" s="773" t="e">
        <f>_xll.qlRateHelperLatestDate($D68)</f>
        <v>#VALUE!</v>
      </c>
      <c r="J68" s="772" t="e">
        <v>#N/A</v>
      </c>
      <c r="K68" s="772"/>
      <c r="L68" s="1541"/>
    </row>
    <row r="69" spans="4:12" x14ac:dyDescent="0.2">
      <c r="D69" s="776" t="e">
        <v>#N/A</v>
      </c>
      <c r="E69" s="776" t="e">
        <f>SUBSTITUTE(_xll.qlRateHelperQuoteName(D69),"6L","3LBASIS")</f>
        <v>#VALUE!</v>
      </c>
      <c r="F69" s="775" t="e">
        <f>_xll.qlRateHelperRate($D69)</f>
        <v>#VALUE!</v>
      </c>
      <c r="G69" s="775" t="str">
        <f>IF(ISERROR(_xll.qlSwapRateHelperSpread($D69)),IF(ISERROR(_xll.qlFuturesRateHelperConvexityAdjustment($D69)),"--",_xll.qlFuturesRateHelperConvexityAdjustment($D69)),_xll.qlSwapRateHelperSpread($D69))</f>
        <v>--</v>
      </c>
      <c r="H69" s="774" t="e">
        <f>_xll.qlRateHelperEarliestDate($D69)</f>
        <v>#VALUE!</v>
      </c>
      <c r="I69" s="773" t="e">
        <f>_xll.qlRateHelperLatestDate($D69)</f>
        <v>#VALUE!</v>
      </c>
      <c r="J69" s="772" t="e">
        <v>#N/A</v>
      </c>
      <c r="K69" s="772"/>
      <c r="L69" s="1541"/>
    </row>
    <row r="70" spans="4:12" x14ac:dyDescent="0.2">
      <c r="D70" s="776" t="e">
        <v>#N/A</v>
      </c>
      <c r="E70" s="776" t="e">
        <f>SUBSTITUTE(_xll.qlRateHelperQuoteName(D70),"6L","3LBASIS")</f>
        <v>#VALUE!</v>
      </c>
      <c r="F70" s="775" t="e">
        <f>_xll.qlRateHelperRate($D70)</f>
        <v>#VALUE!</v>
      </c>
      <c r="G70" s="775" t="str">
        <f>IF(ISERROR(_xll.qlSwapRateHelperSpread($D70)),IF(ISERROR(_xll.qlFuturesRateHelperConvexityAdjustment($D70)),"--",_xll.qlFuturesRateHelperConvexityAdjustment($D70)),_xll.qlSwapRateHelperSpread($D70))</f>
        <v>--</v>
      </c>
      <c r="H70" s="774" t="e">
        <f>_xll.qlRateHelperEarliestDate($D70)</f>
        <v>#VALUE!</v>
      </c>
      <c r="I70" s="773" t="e">
        <f>_xll.qlRateHelperLatestDate($D70)</f>
        <v>#VALUE!</v>
      </c>
      <c r="J70" s="772" t="e">
        <v>#N/A</v>
      </c>
      <c r="K70" s="772"/>
      <c r="L70" s="1541"/>
    </row>
    <row r="71" spans="4:12" x14ac:dyDescent="0.2">
      <c r="D71" s="776" t="e">
        <v>#N/A</v>
      </c>
      <c r="E71" s="776" t="e">
        <f>SUBSTITUTE(_xll.qlRateHelperQuoteName(D71),"6L","3LBASIS")</f>
        <v>#VALUE!</v>
      </c>
      <c r="F71" s="775" t="e">
        <f>_xll.qlRateHelperRate($D71)</f>
        <v>#VALUE!</v>
      </c>
      <c r="G71" s="775" t="str">
        <f>IF(ISERROR(_xll.qlSwapRateHelperSpread($D71)),IF(ISERROR(_xll.qlFuturesRateHelperConvexityAdjustment($D71)),"--",_xll.qlFuturesRateHelperConvexityAdjustment($D71)),_xll.qlSwapRateHelperSpread($D71))</f>
        <v>--</v>
      </c>
      <c r="H71" s="774" t="e">
        <f>_xll.qlRateHelperEarliestDate($D71)</f>
        <v>#VALUE!</v>
      </c>
      <c r="I71" s="773" t="e">
        <f>_xll.qlRateHelperLatestDate($D71)</f>
        <v>#VALUE!</v>
      </c>
      <c r="J71" s="772" t="e">
        <v>#N/A</v>
      </c>
      <c r="K71" s="772"/>
      <c r="L71" s="1541"/>
    </row>
    <row r="72" spans="4:12" x14ac:dyDescent="0.2">
      <c r="D72" s="776" t="e">
        <v>#N/A</v>
      </c>
      <c r="E72" s="776" t="e">
        <f>SUBSTITUTE(_xll.qlRateHelperQuoteName(D72),"6L","3LBASIS")</f>
        <v>#VALUE!</v>
      </c>
      <c r="F72" s="775" t="e">
        <f>_xll.qlRateHelperRate($D72)</f>
        <v>#VALUE!</v>
      </c>
      <c r="G72" s="775" t="str">
        <f>IF(ISERROR(_xll.qlSwapRateHelperSpread($D72)),IF(ISERROR(_xll.qlFuturesRateHelperConvexityAdjustment($D72)),"--",_xll.qlFuturesRateHelperConvexityAdjustment($D72)),_xll.qlSwapRateHelperSpread($D72))</f>
        <v>--</v>
      </c>
      <c r="H72" s="774" t="e">
        <f>_xll.qlRateHelperEarliestDate($D72)</f>
        <v>#VALUE!</v>
      </c>
      <c r="I72" s="773" t="e">
        <f>_xll.qlRateHelperLatestDate($D72)</f>
        <v>#VALUE!</v>
      </c>
      <c r="J72" s="772" t="e">
        <v>#N/A</v>
      </c>
      <c r="K72" s="772"/>
      <c r="L72" s="1541"/>
    </row>
    <row r="73" spans="4:12" x14ac:dyDescent="0.2">
      <c r="D73" s="776" t="e">
        <v>#N/A</v>
      </c>
      <c r="E73" s="776" t="e">
        <f>SUBSTITUTE(_xll.qlRateHelperQuoteName(D73),"6L","3LBASIS")</f>
        <v>#VALUE!</v>
      </c>
      <c r="F73" s="775" t="e">
        <f>_xll.qlRateHelperRate($D73)</f>
        <v>#VALUE!</v>
      </c>
      <c r="G73" s="775" t="str">
        <f>IF(ISERROR(_xll.qlSwapRateHelperSpread($D73)),IF(ISERROR(_xll.qlFuturesRateHelperConvexityAdjustment($D73)),"--",_xll.qlFuturesRateHelperConvexityAdjustment($D73)),_xll.qlSwapRateHelperSpread($D73))</f>
        <v>--</v>
      </c>
      <c r="H73" s="774" t="e">
        <f>_xll.qlRateHelperEarliestDate($D73)</f>
        <v>#VALUE!</v>
      </c>
      <c r="I73" s="773" t="e">
        <f>_xll.qlRateHelperLatestDate($D73)</f>
        <v>#VALUE!</v>
      </c>
      <c r="J73" s="772" t="e">
        <v>#N/A</v>
      </c>
      <c r="K73" s="772"/>
      <c r="L73" s="1541"/>
    </row>
    <row r="74" spans="4:12" x14ac:dyDescent="0.2">
      <c r="D74" s="776" t="e">
        <v>#N/A</v>
      </c>
      <c r="E74" s="776" t="e">
        <f>SUBSTITUTE(_xll.qlRateHelperQuoteName(D74),"6L","3LBASIS")</f>
        <v>#VALUE!</v>
      </c>
      <c r="F74" s="775" t="e">
        <f>_xll.qlRateHelperRate($D74)</f>
        <v>#VALUE!</v>
      </c>
      <c r="G74" s="775" t="str">
        <f>IF(ISERROR(_xll.qlSwapRateHelperSpread($D74)),IF(ISERROR(_xll.qlFuturesRateHelperConvexityAdjustment($D74)),"--",_xll.qlFuturesRateHelperConvexityAdjustment($D74)),_xll.qlSwapRateHelperSpread($D74))</f>
        <v>--</v>
      </c>
      <c r="H74" s="774" t="e">
        <f>_xll.qlRateHelperEarliestDate($D74)</f>
        <v>#VALUE!</v>
      </c>
      <c r="I74" s="773" t="e">
        <f>_xll.qlRateHelperLatestDate($D74)</f>
        <v>#VALUE!</v>
      </c>
      <c r="J74" s="772" t="e">
        <v>#N/A</v>
      </c>
      <c r="K74" s="772"/>
      <c r="L74" s="1541"/>
    </row>
    <row r="75" spans="4:12" x14ac:dyDescent="0.2">
      <c r="D75" s="776" t="e">
        <v>#N/A</v>
      </c>
      <c r="E75" s="776" t="e">
        <f>SUBSTITUTE(_xll.qlRateHelperQuoteName(D75),"6L","3LBASIS")</f>
        <v>#VALUE!</v>
      </c>
      <c r="F75" s="775" t="e">
        <f>_xll.qlRateHelperRate($D75)</f>
        <v>#VALUE!</v>
      </c>
      <c r="G75" s="775" t="str">
        <f>IF(ISERROR(_xll.qlSwapRateHelperSpread($D75)),IF(ISERROR(_xll.qlFuturesRateHelperConvexityAdjustment($D75)),"--",_xll.qlFuturesRateHelperConvexityAdjustment($D75)),_xll.qlSwapRateHelperSpread($D75))</f>
        <v>--</v>
      </c>
      <c r="H75" s="774" t="e">
        <f>_xll.qlRateHelperEarliestDate($D75)</f>
        <v>#VALUE!</v>
      </c>
      <c r="I75" s="773" t="e">
        <f>_xll.qlRateHelperLatestDate($D75)</f>
        <v>#VALUE!</v>
      </c>
      <c r="J75" s="772" t="e">
        <v>#N/A</v>
      </c>
      <c r="K75" s="772"/>
      <c r="L75" s="1541"/>
    </row>
    <row r="76" spans="4:12" x14ac:dyDescent="0.2">
      <c r="D76" s="776" t="e">
        <v>#N/A</v>
      </c>
      <c r="E76" s="776" t="e">
        <f>SUBSTITUTE(_xll.qlRateHelperQuoteName(D76),"6L","3LBASIS")</f>
        <v>#VALUE!</v>
      </c>
      <c r="F76" s="775" t="e">
        <f>_xll.qlRateHelperRate($D76)</f>
        <v>#VALUE!</v>
      </c>
      <c r="G76" s="775" t="str">
        <f>IF(ISERROR(_xll.qlSwapRateHelperSpread($D76)),IF(ISERROR(_xll.qlFuturesRateHelperConvexityAdjustment($D76)),"--",_xll.qlFuturesRateHelperConvexityAdjustment($D76)),_xll.qlSwapRateHelperSpread($D76))</f>
        <v>--</v>
      </c>
      <c r="H76" s="774" t="e">
        <f>_xll.qlRateHelperEarliestDate($D76)</f>
        <v>#VALUE!</v>
      </c>
      <c r="I76" s="773" t="e">
        <f>_xll.qlRateHelperLatestDate($D76)</f>
        <v>#VALUE!</v>
      </c>
      <c r="J76" s="772" t="e">
        <v>#N/A</v>
      </c>
      <c r="K76" s="772"/>
      <c r="L76" s="1541"/>
    </row>
    <row r="77" spans="4:12" x14ac:dyDescent="0.2">
      <c r="D77" s="776" t="e">
        <v>#N/A</v>
      </c>
      <c r="E77" s="776" t="e">
        <f>SUBSTITUTE(_xll.qlRateHelperQuoteName(D77),"6L","3LBASIS")</f>
        <v>#VALUE!</v>
      </c>
      <c r="F77" s="775" t="e">
        <f>_xll.qlRateHelperRate($D77)</f>
        <v>#VALUE!</v>
      </c>
      <c r="G77" s="775" t="str">
        <f>IF(ISERROR(_xll.qlSwapRateHelperSpread($D77)),IF(ISERROR(_xll.qlFuturesRateHelperConvexityAdjustment($D77)),"--",_xll.qlFuturesRateHelperConvexityAdjustment($D77)),_xll.qlSwapRateHelperSpread($D77))</f>
        <v>--</v>
      </c>
      <c r="H77" s="774" t="e">
        <f>_xll.qlRateHelperEarliestDate($D77)</f>
        <v>#VALUE!</v>
      </c>
      <c r="I77" s="773" t="e">
        <f>_xll.qlRateHelperLatestDate($D77)</f>
        <v>#VALUE!</v>
      </c>
      <c r="J77" s="772" t="e">
        <v>#N/A</v>
      </c>
      <c r="K77" s="772"/>
      <c r="L77" s="1541"/>
    </row>
    <row r="78" spans="4:12" x14ac:dyDescent="0.2">
      <c r="D78" s="776" t="e">
        <v>#N/A</v>
      </c>
      <c r="E78" s="776" t="e">
        <f>SUBSTITUTE(_xll.qlRateHelperQuoteName(D78),"6L","3LBASIS")</f>
        <v>#VALUE!</v>
      </c>
      <c r="F78" s="775" t="e">
        <f>_xll.qlRateHelperRate($D78)</f>
        <v>#VALUE!</v>
      </c>
      <c r="G78" s="775" t="str">
        <f>IF(ISERROR(_xll.qlSwapRateHelperSpread($D78)),IF(ISERROR(_xll.qlFuturesRateHelperConvexityAdjustment($D78)),"--",_xll.qlFuturesRateHelperConvexityAdjustment($D78)),_xll.qlSwapRateHelperSpread($D78))</f>
        <v>--</v>
      </c>
      <c r="H78" s="774" t="e">
        <f>_xll.qlRateHelperEarliestDate($D78)</f>
        <v>#VALUE!</v>
      </c>
      <c r="I78" s="773" t="e">
        <f>_xll.qlRateHelperLatestDate($D78)</f>
        <v>#VALUE!</v>
      </c>
      <c r="J78" s="772" t="e">
        <v>#N/A</v>
      </c>
      <c r="K78" s="772"/>
      <c r="L78" s="1541"/>
    </row>
    <row r="79" spans="4:12" x14ac:dyDescent="0.2">
      <c r="D79" s="776" t="e">
        <v>#N/A</v>
      </c>
      <c r="E79" s="776" t="e">
        <f>SUBSTITUTE(_xll.qlRateHelperQuoteName(D79),"6L","3LBASIS")</f>
        <v>#VALUE!</v>
      </c>
      <c r="F79" s="775" t="e">
        <f>_xll.qlRateHelperRate($D79)</f>
        <v>#VALUE!</v>
      </c>
      <c r="G79" s="775" t="str">
        <f>IF(ISERROR(_xll.qlSwapRateHelperSpread($D79)),IF(ISERROR(_xll.qlFuturesRateHelperConvexityAdjustment($D79)),"--",_xll.qlFuturesRateHelperConvexityAdjustment($D79)),_xll.qlSwapRateHelperSpread($D79))</f>
        <v>--</v>
      </c>
      <c r="H79" s="774" t="e">
        <f>_xll.qlRateHelperEarliestDate($D79)</f>
        <v>#VALUE!</v>
      </c>
      <c r="I79" s="773" t="e">
        <f>_xll.qlRateHelperLatestDate($D79)</f>
        <v>#VALUE!</v>
      </c>
      <c r="J79" s="772" t="e">
        <v>#N/A</v>
      </c>
      <c r="K79" s="772"/>
      <c r="L79" s="1541"/>
    </row>
    <row r="80" spans="4:12" x14ac:dyDescent="0.2">
      <c r="D80" s="776" t="e">
        <v>#N/A</v>
      </c>
      <c r="E80" s="776" t="e">
        <f>SUBSTITUTE(_xll.qlRateHelperQuoteName(D80),"6L","3LBASIS")</f>
        <v>#VALUE!</v>
      </c>
      <c r="F80" s="775" t="e">
        <f>_xll.qlRateHelperRate($D80)</f>
        <v>#VALUE!</v>
      </c>
      <c r="G80" s="775" t="str">
        <f>IF(ISERROR(_xll.qlSwapRateHelperSpread($D80)),IF(ISERROR(_xll.qlFuturesRateHelperConvexityAdjustment($D80)),"--",_xll.qlFuturesRateHelperConvexityAdjustment($D80)),_xll.qlSwapRateHelperSpread($D80))</f>
        <v>--</v>
      </c>
      <c r="H80" s="774" t="e">
        <f>_xll.qlRateHelperEarliestDate($D80)</f>
        <v>#VALUE!</v>
      </c>
      <c r="I80" s="773" t="e">
        <f>_xll.qlRateHelperLatestDate($D80)</f>
        <v>#VALUE!</v>
      </c>
      <c r="J80" s="772" t="e">
        <v>#N/A</v>
      </c>
      <c r="K80" s="772"/>
      <c r="L80" s="1541"/>
    </row>
    <row r="81" spans="4:12" x14ac:dyDescent="0.2">
      <c r="D81" s="776" t="e">
        <v>#N/A</v>
      </c>
      <c r="E81" s="776" t="e">
        <f>SUBSTITUTE(_xll.qlRateHelperQuoteName(D81),"6L","3LBASIS")</f>
        <v>#VALUE!</v>
      </c>
      <c r="F81" s="775" t="e">
        <f>_xll.qlRateHelperRate($D81)</f>
        <v>#VALUE!</v>
      </c>
      <c r="G81" s="775" t="str">
        <f>IF(ISERROR(_xll.qlSwapRateHelperSpread($D81)),IF(ISERROR(_xll.qlFuturesRateHelperConvexityAdjustment($D81)),"--",_xll.qlFuturesRateHelperConvexityAdjustment($D81)),_xll.qlSwapRateHelperSpread($D81))</f>
        <v>--</v>
      </c>
      <c r="H81" s="774" t="e">
        <f>_xll.qlRateHelperEarliestDate($D81)</f>
        <v>#VALUE!</v>
      </c>
      <c r="I81" s="773" t="e">
        <f>_xll.qlRateHelperLatestDate($D81)</f>
        <v>#VALUE!</v>
      </c>
      <c r="J81" s="772" t="e">
        <v>#N/A</v>
      </c>
      <c r="K81" s="772"/>
      <c r="L81" s="1541"/>
    </row>
    <row r="82" spans="4:12" x14ac:dyDescent="0.2">
      <c r="D82" s="776" t="e">
        <v>#N/A</v>
      </c>
      <c r="E82" s="776" t="e">
        <f>SUBSTITUTE(_xll.qlRateHelperQuoteName(D82),"6L","3LBASIS")</f>
        <v>#VALUE!</v>
      </c>
      <c r="F82" s="775" t="e">
        <f>_xll.qlRateHelperRate($D82)</f>
        <v>#VALUE!</v>
      </c>
      <c r="G82" s="775" t="str">
        <f>IF(ISERROR(_xll.qlSwapRateHelperSpread($D82)),IF(ISERROR(_xll.qlFuturesRateHelperConvexityAdjustment($D82)),"--",_xll.qlFuturesRateHelperConvexityAdjustment($D82)),_xll.qlSwapRateHelperSpread($D82))</f>
        <v>--</v>
      </c>
      <c r="H82" s="774" t="e">
        <f>_xll.qlRateHelperEarliestDate($D82)</f>
        <v>#VALUE!</v>
      </c>
      <c r="I82" s="773" t="e">
        <f>_xll.qlRateHelperLatestDate($D82)</f>
        <v>#VALUE!</v>
      </c>
      <c r="J82" s="772" t="e">
        <v>#N/A</v>
      </c>
      <c r="K82" s="772"/>
      <c r="L82" s="1541"/>
    </row>
    <row r="83" spans="4:12" x14ac:dyDescent="0.2">
      <c r="D83" s="776" t="e">
        <v>#N/A</v>
      </c>
      <c r="E83" s="776" t="e">
        <f>SUBSTITUTE(_xll.qlRateHelperQuoteName(D83),"6L","3LBASIS")</f>
        <v>#VALUE!</v>
      </c>
      <c r="F83" s="775" t="e">
        <f>_xll.qlRateHelperRate($D83)</f>
        <v>#VALUE!</v>
      </c>
      <c r="G83" s="775" t="str">
        <f>IF(ISERROR(_xll.qlSwapRateHelperSpread($D83)),IF(ISERROR(_xll.qlFuturesRateHelperConvexityAdjustment($D83)),"--",_xll.qlFuturesRateHelperConvexityAdjustment($D83)),_xll.qlSwapRateHelperSpread($D83))</f>
        <v>--</v>
      </c>
      <c r="H83" s="774" t="e">
        <f>_xll.qlRateHelperEarliestDate($D83)</f>
        <v>#VALUE!</v>
      </c>
      <c r="I83" s="773" t="e">
        <f>_xll.qlRateHelperLatestDate($D83)</f>
        <v>#VALUE!</v>
      </c>
      <c r="J83" s="772" t="e">
        <v>#N/A</v>
      </c>
      <c r="K83" s="772"/>
      <c r="L83" s="1541"/>
    </row>
    <row r="84" spans="4:12" x14ac:dyDescent="0.2">
      <c r="D84" s="776" t="e">
        <v>#N/A</v>
      </c>
      <c r="E84" s="776" t="e">
        <f>SUBSTITUTE(_xll.qlRateHelperQuoteName(D84),"6L","3LBASIS")</f>
        <v>#VALUE!</v>
      </c>
      <c r="F84" s="775" t="e">
        <f>_xll.qlRateHelperRate($D84)</f>
        <v>#VALUE!</v>
      </c>
      <c r="G84" s="775" t="str">
        <f>IF(ISERROR(_xll.qlSwapRateHelperSpread($D84)),IF(ISERROR(_xll.qlFuturesRateHelperConvexityAdjustment($D84)),"--",_xll.qlFuturesRateHelperConvexityAdjustment($D84)),_xll.qlSwapRateHelperSpread($D84))</f>
        <v>--</v>
      </c>
      <c r="H84" s="774" t="e">
        <f>_xll.qlRateHelperEarliestDate($D84)</f>
        <v>#VALUE!</v>
      </c>
      <c r="I84" s="773" t="e">
        <f>_xll.qlRateHelperLatestDate($D84)</f>
        <v>#VALUE!</v>
      </c>
      <c r="J84" s="772" t="e">
        <v>#N/A</v>
      </c>
      <c r="K84" s="772"/>
      <c r="L84" s="1541"/>
    </row>
    <row r="85" spans="4:12" x14ac:dyDescent="0.2">
      <c r="D85" s="776" t="e">
        <v>#N/A</v>
      </c>
      <c r="E85" s="776" t="e">
        <f>SUBSTITUTE(_xll.qlRateHelperQuoteName(D85),"6L","3LBASIS")</f>
        <v>#VALUE!</v>
      </c>
      <c r="F85" s="775" t="e">
        <f>_xll.qlRateHelperRate($D85)</f>
        <v>#VALUE!</v>
      </c>
      <c r="G85" s="775" t="str">
        <f>IF(ISERROR(_xll.qlSwapRateHelperSpread($D85)),IF(ISERROR(_xll.qlFuturesRateHelperConvexityAdjustment($D85)),"--",_xll.qlFuturesRateHelperConvexityAdjustment($D85)),_xll.qlSwapRateHelperSpread($D85))</f>
        <v>--</v>
      </c>
      <c r="H85" s="774" t="e">
        <f>_xll.qlRateHelperEarliestDate($D85)</f>
        <v>#VALUE!</v>
      </c>
      <c r="I85" s="773" t="e">
        <f>_xll.qlRateHelperLatestDate($D85)</f>
        <v>#VALUE!</v>
      </c>
      <c r="J85" s="772" t="e">
        <v>#N/A</v>
      </c>
      <c r="K85" s="772"/>
      <c r="L85" s="1541"/>
    </row>
    <row r="86" spans="4:12" x14ac:dyDescent="0.2">
      <c r="D86" s="776" t="e">
        <v>#N/A</v>
      </c>
      <c r="E86" s="776" t="e">
        <f>SUBSTITUTE(_xll.qlRateHelperQuoteName(D86),"6L","3LBASIS")</f>
        <v>#VALUE!</v>
      </c>
      <c r="F86" s="775" t="e">
        <f>_xll.qlRateHelperRate($D86)</f>
        <v>#VALUE!</v>
      </c>
      <c r="G86" s="775" t="str">
        <f>IF(ISERROR(_xll.qlSwapRateHelperSpread($D86)),IF(ISERROR(_xll.qlFuturesRateHelperConvexityAdjustment($D86)),"--",_xll.qlFuturesRateHelperConvexityAdjustment($D86)),_xll.qlSwapRateHelperSpread($D86))</f>
        <v>--</v>
      </c>
      <c r="H86" s="774" t="e">
        <f>_xll.qlRateHelperEarliestDate($D86)</f>
        <v>#VALUE!</v>
      </c>
      <c r="I86" s="773" t="e">
        <f>_xll.qlRateHelperLatestDate($D86)</f>
        <v>#VALUE!</v>
      </c>
      <c r="J86" s="772" t="e">
        <v>#N/A</v>
      </c>
      <c r="K86" s="772"/>
      <c r="L86" s="1541"/>
    </row>
    <row r="87" spans="4:12" x14ac:dyDescent="0.2">
      <c r="D87" s="776" t="e">
        <v>#N/A</v>
      </c>
      <c r="E87" s="776" t="e">
        <f>SUBSTITUTE(_xll.qlRateHelperQuoteName(D87),"6L","3LBASIS")</f>
        <v>#VALUE!</v>
      </c>
      <c r="F87" s="775" t="e">
        <f>_xll.qlRateHelperRate($D87)</f>
        <v>#VALUE!</v>
      </c>
      <c r="G87" s="775" t="str">
        <f>IF(ISERROR(_xll.qlSwapRateHelperSpread($D87)),IF(ISERROR(_xll.qlFuturesRateHelperConvexityAdjustment($D87)),"--",_xll.qlFuturesRateHelperConvexityAdjustment($D87)),_xll.qlSwapRateHelperSpread($D87))</f>
        <v>--</v>
      </c>
      <c r="H87" s="774" t="e">
        <f>_xll.qlRateHelperEarliestDate($D87)</f>
        <v>#VALUE!</v>
      </c>
      <c r="I87" s="773" t="e">
        <f>_xll.qlRateHelperLatestDate($D87)</f>
        <v>#VALUE!</v>
      </c>
      <c r="J87" s="772" t="e">
        <v>#N/A</v>
      </c>
      <c r="K87" s="772"/>
      <c r="L87" s="1541"/>
    </row>
    <row r="88" spans="4:12" x14ac:dyDescent="0.2">
      <c r="D88" s="776" t="e">
        <v>#N/A</v>
      </c>
      <c r="E88" s="776" t="e">
        <f>SUBSTITUTE(_xll.qlRateHelperQuoteName(D88),"6L","3LBASIS")</f>
        <v>#VALUE!</v>
      </c>
      <c r="F88" s="775" t="e">
        <f>_xll.qlRateHelperRate($D88)</f>
        <v>#VALUE!</v>
      </c>
      <c r="G88" s="775" t="str">
        <f>IF(ISERROR(_xll.qlSwapRateHelperSpread($D88)),IF(ISERROR(_xll.qlFuturesRateHelperConvexityAdjustment($D88)),"--",_xll.qlFuturesRateHelperConvexityAdjustment($D88)),_xll.qlSwapRateHelperSpread($D88))</f>
        <v>--</v>
      </c>
      <c r="H88" s="774" t="e">
        <f>_xll.qlRateHelperEarliestDate($D88)</f>
        <v>#VALUE!</v>
      </c>
      <c r="I88" s="773" t="e">
        <f>_xll.qlRateHelperLatestDate($D88)</f>
        <v>#VALUE!</v>
      </c>
      <c r="J88" s="772" t="e">
        <v>#N/A</v>
      </c>
      <c r="K88" s="772"/>
      <c r="L88" s="1541"/>
    </row>
    <row r="89" spans="4:12" x14ac:dyDescent="0.2">
      <c r="D89" s="776" t="e">
        <v>#N/A</v>
      </c>
      <c r="E89" s="776" t="e">
        <f>SUBSTITUTE(_xll.qlRateHelperQuoteName(D89),"6L","3LBASIS")</f>
        <v>#VALUE!</v>
      </c>
      <c r="F89" s="775" t="e">
        <f>_xll.qlRateHelperRate($D89)</f>
        <v>#VALUE!</v>
      </c>
      <c r="G89" s="775" t="str">
        <f>IF(ISERROR(_xll.qlSwapRateHelperSpread($D89)),IF(ISERROR(_xll.qlFuturesRateHelperConvexityAdjustment($D89)),"--",_xll.qlFuturesRateHelperConvexityAdjustment($D89)),_xll.qlSwapRateHelperSpread($D89))</f>
        <v>--</v>
      </c>
      <c r="H89" s="774" t="e">
        <f>_xll.qlRateHelperEarliestDate($D89)</f>
        <v>#VALUE!</v>
      </c>
      <c r="I89" s="773" t="e">
        <f>_xll.qlRateHelperLatestDate($D89)</f>
        <v>#VALUE!</v>
      </c>
      <c r="J89" s="772" t="e">
        <v>#N/A</v>
      </c>
      <c r="K89" s="772"/>
      <c r="L89" s="1541"/>
    </row>
    <row r="90" spans="4:12" x14ac:dyDescent="0.2">
      <c r="D90" s="776" t="e">
        <v>#N/A</v>
      </c>
      <c r="E90" s="776" t="e">
        <f>SUBSTITUTE(_xll.qlRateHelperQuoteName(D90),"6L","3LBASIS")</f>
        <v>#VALUE!</v>
      </c>
      <c r="F90" s="775" t="e">
        <f>_xll.qlRateHelperRate($D90)</f>
        <v>#VALUE!</v>
      </c>
      <c r="G90" s="775" t="str">
        <f>IF(ISERROR(_xll.qlSwapRateHelperSpread($D90)),IF(ISERROR(_xll.qlFuturesRateHelperConvexityAdjustment($D90)),"--",_xll.qlFuturesRateHelperConvexityAdjustment($D90)),_xll.qlSwapRateHelperSpread($D90))</f>
        <v>--</v>
      </c>
      <c r="H90" s="774" t="e">
        <f>_xll.qlRateHelperEarliestDate($D90)</f>
        <v>#VALUE!</v>
      </c>
      <c r="I90" s="773" t="e">
        <f>_xll.qlRateHelperLatestDate($D90)</f>
        <v>#VALUE!</v>
      </c>
      <c r="J90" s="772" t="e">
        <v>#N/A</v>
      </c>
      <c r="K90" s="772"/>
      <c r="L90" s="1541"/>
    </row>
    <row r="91" spans="4:12" x14ac:dyDescent="0.2">
      <c r="D91" s="776" t="e">
        <v>#N/A</v>
      </c>
      <c r="E91" s="776" t="e">
        <f>SUBSTITUTE(_xll.qlRateHelperQuoteName(D91),"6L","3LBASIS")</f>
        <v>#VALUE!</v>
      </c>
      <c r="F91" s="775" t="e">
        <f>_xll.qlRateHelperRate($D91)</f>
        <v>#VALUE!</v>
      </c>
      <c r="G91" s="775" t="str">
        <f>IF(ISERROR(_xll.qlSwapRateHelperSpread($D91)),IF(ISERROR(_xll.qlFuturesRateHelperConvexityAdjustment($D91)),"--",_xll.qlFuturesRateHelperConvexityAdjustment($D91)),_xll.qlSwapRateHelperSpread($D91))</f>
        <v>--</v>
      </c>
      <c r="H91" s="774" t="e">
        <f>_xll.qlRateHelperEarliestDate($D91)</f>
        <v>#VALUE!</v>
      </c>
      <c r="I91" s="773" t="e">
        <f>_xll.qlRateHelperLatestDate($D91)</f>
        <v>#VALUE!</v>
      </c>
      <c r="J91" s="772" t="e">
        <v>#N/A</v>
      </c>
      <c r="K91" s="772"/>
      <c r="L91" s="1541"/>
    </row>
    <row r="92" spans="4:12" x14ac:dyDescent="0.2">
      <c r="D92" s="776" t="e">
        <v>#N/A</v>
      </c>
      <c r="E92" s="776" t="e">
        <f>SUBSTITUTE(_xll.qlRateHelperQuoteName(D92),"6L","3LBASIS")</f>
        <v>#VALUE!</v>
      </c>
      <c r="F92" s="775" t="e">
        <f>_xll.qlRateHelperRate($D92)</f>
        <v>#VALUE!</v>
      </c>
      <c r="G92" s="775" t="str">
        <f>IF(ISERROR(_xll.qlSwapRateHelperSpread($D92)),IF(ISERROR(_xll.qlFuturesRateHelperConvexityAdjustment($D92)),"--",_xll.qlFuturesRateHelperConvexityAdjustment($D92)),_xll.qlSwapRateHelperSpread($D92))</f>
        <v>--</v>
      </c>
      <c r="H92" s="774" t="e">
        <f>_xll.qlRateHelperEarliestDate($D92)</f>
        <v>#VALUE!</v>
      </c>
      <c r="I92" s="773" t="e">
        <f>_xll.qlRateHelperLatestDate($D92)</f>
        <v>#VALUE!</v>
      </c>
      <c r="J92" s="772" t="e">
        <v>#N/A</v>
      </c>
      <c r="K92" s="772"/>
      <c r="L92" s="1541"/>
    </row>
    <row r="93" spans="4:12" x14ac:dyDescent="0.2">
      <c r="D93" s="776" t="e">
        <v>#N/A</v>
      </c>
      <c r="E93" s="776" t="e">
        <f>SUBSTITUTE(_xll.qlRateHelperQuoteName(D93),"6L","3LBASIS")</f>
        <v>#VALUE!</v>
      </c>
      <c r="F93" s="775" t="e">
        <f>_xll.qlRateHelperRate($D93)</f>
        <v>#VALUE!</v>
      </c>
      <c r="G93" s="775" t="str">
        <f>IF(ISERROR(_xll.qlSwapRateHelperSpread($D93)),IF(ISERROR(_xll.qlFuturesRateHelperConvexityAdjustment($D93)),"--",_xll.qlFuturesRateHelperConvexityAdjustment($D93)),_xll.qlSwapRateHelperSpread($D93))</f>
        <v>--</v>
      </c>
      <c r="H93" s="774" t="e">
        <f>_xll.qlRateHelperEarliestDate($D93)</f>
        <v>#VALUE!</v>
      </c>
      <c r="I93" s="773" t="e">
        <f>_xll.qlRateHelperLatestDate($D93)</f>
        <v>#VALUE!</v>
      </c>
      <c r="J93" s="772" t="e">
        <v>#N/A</v>
      </c>
      <c r="K93" s="772"/>
      <c r="L93" s="1541"/>
    </row>
    <row r="94" spans="4:12" x14ac:dyDescent="0.2">
      <c r="D94" s="776" t="e">
        <v>#N/A</v>
      </c>
      <c r="E94" s="776" t="e">
        <f>SUBSTITUTE(_xll.qlRateHelperQuoteName(D94),"6L","3LBASIS")</f>
        <v>#VALUE!</v>
      </c>
      <c r="F94" s="775" t="e">
        <f>_xll.qlRateHelperRate($D94)</f>
        <v>#VALUE!</v>
      </c>
      <c r="G94" s="775" t="str">
        <f>IF(ISERROR(_xll.qlSwapRateHelperSpread($D94)),IF(ISERROR(_xll.qlFuturesRateHelperConvexityAdjustment($D94)),"--",_xll.qlFuturesRateHelperConvexityAdjustment($D94)),_xll.qlSwapRateHelperSpread($D94))</f>
        <v>--</v>
      </c>
      <c r="H94" s="774" t="e">
        <f>_xll.qlRateHelperEarliestDate($D94)</f>
        <v>#VALUE!</v>
      </c>
      <c r="I94" s="773" t="e">
        <f>_xll.qlRateHelperLatestDate($D94)</f>
        <v>#VALUE!</v>
      </c>
      <c r="J94" s="772" t="e">
        <v>#N/A</v>
      </c>
      <c r="K94" s="772"/>
      <c r="L94" s="1541"/>
    </row>
    <row r="95" spans="4:12" x14ac:dyDescent="0.2">
      <c r="D95" s="776" t="e">
        <v>#N/A</v>
      </c>
      <c r="E95" s="776" t="e">
        <f>SUBSTITUTE(_xll.qlRateHelperQuoteName(D95),"6L","3LBASIS")</f>
        <v>#VALUE!</v>
      </c>
      <c r="F95" s="775" t="e">
        <f>_xll.qlRateHelperRate($D95)</f>
        <v>#VALUE!</v>
      </c>
      <c r="G95" s="775" t="str">
        <f>IF(ISERROR(_xll.qlSwapRateHelperSpread($D95)),IF(ISERROR(_xll.qlFuturesRateHelperConvexityAdjustment($D95)),"--",_xll.qlFuturesRateHelperConvexityAdjustment($D95)),_xll.qlSwapRateHelperSpread($D95))</f>
        <v>--</v>
      </c>
      <c r="H95" s="774" t="e">
        <f>_xll.qlRateHelperEarliestDate($D95)</f>
        <v>#VALUE!</v>
      </c>
      <c r="I95" s="773" t="e">
        <f>_xll.qlRateHelperLatestDate($D95)</f>
        <v>#VALUE!</v>
      </c>
      <c r="J95" s="772" t="e">
        <v>#N/A</v>
      </c>
      <c r="K95" s="772"/>
      <c r="L95" s="1541"/>
    </row>
    <row r="96" spans="4:12" x14ac:dyDescent="0.2">
      <c r="D96" s="776" t="e">
        <v>#N/A</v>
      </c>
      <c r="E96" s="776" t="e">
        <f>SUBSTITUTE(_xll.qlRateHelperQuoteName(D96),"6L","3LBASIS")</f>
        <v>#VALUE!</v>
      </c>
      <c r="F96" s="775" t="e">
        <f>_xll.qlRateHelperRate($D96)</f>
        <v>#VALUE!</v>
      </c>
      <c r="G96" s="775" t="str">
        <f>IF(ISERROR(_xll.qlSwapRateHelperSpread($D96)),IF(ISERROR(_xll.qlFuturesRateHelperConvexityAdjustment($D96)),"--",_xll.qlFuturesRateHelperConvexityAdjustment($D96)),_xll.qlSwapRateHelperSpread($D96))</f>
        <v>--</v>
      </c>
      <c r="H96" s="774" t="e">
        <f>_xll.qlRateHelperEarliestDate($D96)</f>
        <v>#VALUE!</v>
      </c>
      <c r="I96" s="773" t="e">
        <f>_xll.qlRateHelperLatestDate($D96)</f>
        <v>#VALUE!</v>
      </c>
      <c r="J96" s="772" t="e">
        <v>#N/A</v>
      </c>
      <c r="K96" s="772"/>
      <c r="L96" s="1541"/>
    </row>
    <row r="97" spans="4:12" x14ac:dyDescent="0.2">
      <c r="D97" s="776" t="e">
        <v>#N/A</v>
      </c>
      <c r="E97" s="776" t="e">
        <f>SUBSTITUTE(_xll.qlRateHelperQuoteName(D97),"6L","3LBASIS")</f>
        <v>#VALUE!</v>
      </c>
      <c r="F97" s="775" t="e">
        <f>_xll.qlRateHelperRate($D97)</f>
        <v>#VALUE!</v>
      </c>
      <c r="G97" s="775" t="str">
        <f>IF(ISERROR(_xll.qlSwapRateHelperSpread($D97)),IF(ISERROR(_xll.qlFuturesRateHelperConvexityAdjustment($D97)),"--",_xll.qlFuturesRateHelperConvexityAdjustment($D97)),_xll.qlSwapRateHelperSpread($D97))</f>
        <v>--</v>
      </c>
      <c r="H97" s="774" t="e">
        <f>_xll.qlRateHelperEarliestDate($D97)</f>
        <v>#VALUE!</v>
      </c>
      <c r="I97" s="773" t="e">
        <f>_xll.qlRateHelperLatestDate($D97)</f>
        <v>#VALUE!</v>
      </c>
      <c r="J97" s="772" t="e">
        <v>#N/A</v>
      </c>
      <c r="K97" s="772"/>
      <c r="L97" s="1541"/>
    </row>
    <row r="98" spans="4:12" x14ac:dyDescent="0.2">
      <c r="D98" s="776" t="e">
        <v>#N/A</v>
      </c>
      <c r="E98" s="776" t="e">
        <f>SUBSTITUTE(_xll.qlRateHelperQuoteName(D98),"6L","3LBASIS")</f>
        <v>#VALUE!</v>
      </c>
      <c r="F98" s="775" t="e">
        <f>_xll.qlRateHelperRate($D98)</f>
        <v>#VALUE!</v>
      </c>
      <c r="G98" s="775" t="str">
        <f>IF(ISERROR(_xll.qlSwapRateHelperSpread($D98)),IF(ISERROR(_xll.qlFuturesRateHelperConvexityAdjustment($D98)),"--",_xll.qlFuturesRateHelperConvexityAdjustment($D98)),_xll.qlSwapRateHelperSpread($D98))</f>
        <v>--</v>
      </c>
      <c r="H98" s="774" t="e">
        <f>_xll.qlRateHelperEarliestDate($D98)</f>
        <v>#VALUE!</v>
      </c>
      <c r="I98" s="773" t="e">
        <f>_xll.qlRateHelperLatestDate($D98)</f>
        <v>#VALUE!</v>
      </c>
      <c r="J98" s="772" t="e">
        <v>#N/A</v>
      </c>
      <c r="K98" s="772"/>
      <c r="L98" s="1541"/>
    </row>
    <row r="99" spans="4:12" x14ac:dyDescent="0.2">
      <c r="D99" s="776" t="e">
        <v>#N/A</v>
      </c>
      <c r="E99" s="776" t="e">
        <f>SUBSTITUTE(_xll.qlRateHelperQuoteName(D99),"6L","3LBASIS")</f>
        <v>#VALUE!</v>
      </c>
      <c r="F99" s="775" t="e">
        <f>_xll.qlRateHelperRate($D99)</f>
        <v>#VALUE!</v>
      </c>
      <c r="G99" s="775" t="str">
        <f>IF(ISERROR(_xll.qlSwapRateHelperSpread($D99)),IF(ISERROR(_xll.qlFuturesRateHelperConvexityAdjustment($D99)),"--",_xll.qlFuturesRateHelperConvexityAdjustment($D99)),_xll.qlSwapRateHelperSpread($D99))</f>
        <v>--</v>
      </c>
      <c r="H99" s="774" t="e">
        <f>_xll.qlRateHelperEarliestDate($D99)</f>
        <v>#VALUE!</v>
      </c>
      <c r="I99" s="773" t="e">
        <f>_xll.qlRateHelperLatestDate($D99)</f>
        <v>#VALUE!</v>
      </c>
      <c r="J99" s="772" t="e">
        <v>#N/A</v>
      </c>
      <c r="K99" s="772"/>
      <c r="L99" s="1541"/>
    </row>
    <row r="100" spans="4:12" x14ac:dyDescent="0.2">
      <c r="D100" s="776" t="e">
        <v>#N/A</v>
      </c>
      <c r="E100" s="776" t="e">
        <f>SUBSTITUTE(_xll.qlRateHelperQuoteName(D100),"6L","3LBASIS")</f>
        <v>#VALUE!</v>
      </c>
      <c r="F100" s="775" t="e">
        <f>_xll.qlRateHelperRate($D100)</f>
        <v>#VALUE!</v>
      </c>
      <c r="G100" s="775" t="str">
        <f>IF(ISERROR(_xll.qlSwapRateHelperSpread($D100)),IF(ISERROR(_xll.qlFuturesRateHelperConvexityAdjustment($D100)),"--",_xll.qlFuturesRateHelperConvexityAdjustment($D100)),_xll.qlSwapRateHelperSpread($D100))</f>
        <v>--</v>
      </c>
      <c r="H100" s="774" t="e">
        <f>_xll.qlRateHelperEarliestDate($D100)</f>
        <v>#VALUE!</v>
      </c>
      <c r="I100" s="773" t="e">
        <f>_xll.qlRateHelperLatestDate($D100)</f>
        <v>#VALUE!</v>
      </c>
      <c r="J100" s="772" t="e">
        <v>#N/A</v>
      </c>
      <c r="K100" s="772"/>
      <c r="L100" s="1541"/>
    </row>
    <row r="101" spans="4:12" x14ac:dyDescent="0.2">
      <c r="D101" s="776" t="e">
        <v>#N/A</v>
      </c>
      <c r="E101" s="776" t="e">
        <f>SUBSTITUTE(_xll.qlRateHelperQuoteName(D101),"6L","3LBASIS")</f>
        <v>#VALUE!</v>
      </c>
      <c r="F101" s="775" t="e">
        <f>_xll.qlRateHelperRate($D101)</f>
        <v>#VALUE!</v>
      </c>
      <c r="G101" s="775" t="str">
        <f>IF(ISERROR(_xll.qlSwapRateHelperSpread($D101)),IF(ISERROR(_xll.qlFuturesRateHelperConvexityAdjustment($D101)),"--",_xll.qlFuturesRateHelperConvexityAdjustment($D101)),_xll.qlSwapRateHelperSpread($D101))</f>
        <v>--</v>
      </c>
      <c r="H101" s="774" t="e">
        <f>_xll.qlRateHelperEarliestDate($D101)</f>
        <v>#VALUE!</v>
      </c>
      <c r="I101" s="773" t="e">
        <f>_xll.qlRateHelperLatestDate($D101)</f>
        <v>#VALUE!</v>
      </c>
      <c r="J101" s="772" t="e">
        <v>#N/A</v>
      </c>
      <c r="K101" s="772"/>
      <c r="L101" s="1541"/>
    </row>
    <row r="102" spans="4:12" x14ac:dyDescent="0.2">
      <c r="D102" s="776" t="e">
        <v>#N/A</v>
      </c>
      <c r="E102" s="776" t="e">
        <f>SUBSTITUTE(_xll.qlRateHelperQuoteName(D102),"6L","3LBASIS")</f>
        <v>#VALUE!</v>
      </c>
      <c r="F102" s="775" t="e">
        <f>_xll.qlRateHelperRate($D102)</f>
        <v>#VALUE!</v>
      </c>
      <c r="G102" s="775" t="str">
        <f>IF(ISERROR(_xll.qlSwapRateHelperSpread($D102)),IF(ISERROR(_xll.qlFuturesRateHelperConvexityAdjustment($D102)),"--",_xll.qlFuturesRateHelperConvexityAdjustment($D102)),_xll.qlSwapRateHelperSpread($D102))</f>
        <v>--</v>
      </c>
      <c r="H102" s="774" t="e">
        <f>_xll.qlRateHelperEarliestDate($D102)</f>
        <v>#VALUE!</v>
      </c>
      <c r="I102" s="773" t="e">
        <f>_xll.qlRateHelperLatestDate($D102)</f>
        <v>#VALUE!</v>
      </c>
      <c r="J102" s="772" t="e">
        <v>#N/A</v>
      </c>
      <c r="K102" s="772"/>
      <c r="L102" s="1541"/>
    </row>
    <row r="103" spans="4:12" x14ac:dyDescent="0.2">
      <c r="D103" s="776" t="e">
        <v>#N/A</v>
      </c>
      <c r="E103" s="776" t="e">
        <f>SUBSTITUTE(_xll.qlRateHelperQuoteName(D103),"6L","3LBASIS")</f>
        <v>#VALUE!</v>
      </c>
      <c r="F103" s="775" t="e">
        <f>_xll.qlRateHelperRate($D103)</f>
        <v>#VALUE!</v>
      </c>
      <c r="G103" s="775" t="str">
        <f>IF(ISERROR(_xll.qlSwapRateHelperSpread($D103)),IF(ISERROR(_xll.qlFuturesRateHelperConvexityAdjustment($D103)),"--",_xll.qlFuturesRateHelperConvexityAdjustment($D103)),_xll.qlSwapRateHelperSpread($D103))</f>
        <v>--</v>
      </c>
      <c r="H103" s="774" t="e">
        <f>_xll.qlRateHelperEarliestDate($D103)</f>
        <v>#VALUE!</v>
      </c>
      <c r="I103" s="773" t="e">
        <f>_xll.qlRateHelperLatestDate($D103)</f>
        <v>#VALUE!</v>
      </c>
      <c r="J103" s="772" t="e">
        <v>#N/A</v>
      </c>
      <c r="K103" s="772"/>
      <c r="L103" s="1541"/>
    </row>
    <row r="104" spans="4:12" x14ac:dyDescent="0.2">
      <c r="D104" s="776" t="e">
        <v>#N/A</v>
      </c>
      <c r="E104" s="776" t="e">
        <f>SUBSTITUTE(_xll.qlRateHelperQuoteName(D104),"6L","3LBASIS")</f>
        <v>#VALUE!</v>
      </c>
      <c r="F104" s="775" t="e">
        <f>_xll.qlRateHelperRate($D104)</f>
        <v>#VALUE!</v>
      </c>
      <c r="G104" s="775" t="str">
        <f>IF(ISERROR(_xll.qlSwapRateHelperSpread($D104)),IF(ISERROR(_xll.qlFuturesRateHelperConvexityAdjustment($D104)),"--",_xll.qlFuturesRateHelperConvexityAdjustment($D104)),_xll.qlSwapRateHelperSpread($D104))</f>
        <v>--</v>
      </c>
      <c r="H104" s="774" t="e">
        <f>_xll.qlRateHelperEarliestDate($D104)</f>
        <v>#VALUE!</v>
      </c>
      <c r="I104" s="773" t="e">
        <f>_xll.qlRateHelperLatestDate($D104)</f>
        <v>#VALUE!</v>
      </c>
      <c r="J104" s="772" t="e">
        <v>#N/A</v>
      </c>
      <c r="K104" s="772"/>
      <c r="L104" s="1541"/>
    </row>
    <row r="105" spans="4:12" x14ac:dyDescent="0.2">
      <c r="D105" s="776" t="e">
        <v>#N/A</v>
      </c>
      <c r="E105" s="776" t="e">
        <f>SUBSTITUTE(_xll.qlRateHelperQuoteName(D105),"6L","3LBASIS")</f>
        <v>#VALUE!</v>
      </c>
      <c r="F105" s="775" t="e">
        <f>_xll.qlRateHelperRate($D105)</f>
        <v>#VALUE!</v>
      </c>
      <c r="G105" s="775" t="str">
        <f>IF(ISERROR(_xll.qlSwapRateHelperSpread($D105)),IF(ISERROR(_xll.qlFuturesRateHelperConvexityAdjustment($D105)),"--",_xll.qlFuturesRateHelperConvexityAdjustment($D105)),_xll.qlSwapRateHelperSpread($D105))</f>
        <v>--</v>
      </c>
      <c r="H105" s="774" t="e">
        <f>_xll.qlRateHelperEarliestDate($D105)</f>
        <v>#VALUE!</v>
      </c>
      <c r="I105" s="773" t="e">
        <f>_xll.qlRateHelperLatestDate($D105)</f>
        <v>#VALUE!</v>
      </c>
      <c r="J105" s="772" t="e">
        <v>#N/A</v>
      </c>
      <c r="K105" s="772"/>
      <c r="L105" s="1541"/>
    </row>
    <row r="106" spans="4:12" x14ac:dyDescent="0.2">
      <c r="D106" s="776" t="e">
        <v>#N/A</v>
      </c>
      <c r="E106" s="776" t="e">
        <f>SUBSTITUTE(_xll.qlRateHelperQuoteName(D106),"6L","3LBASIS")</f>
        <v>#VALUE!</v>
      </c>
      <c r="F106" s="775" t="e">
        <f>_xll.qlRateHelperRate($D106)</f>
        <v>#VALUE!</v>
      </c>
      <c r="G106" s="775" t="str">
        <f>IF(ISERROR(_xll.qlSwapRateHelperSpread($D106)),IF(ISERROR(_xll.qlFuturesRateHelperConvexityAdjustment($D106)),"--",_xll.qlFuturesRateHelperConvexityAdjustment($D106)),_xll.qlSwapRateHelperSpread($D106))</f>
        <v>--</v>
      </c>
      <c r="H106" s="774" t="e">
        <f>_xll.qlRateHelperEarliestDate($D106)</f>
        <v>#VALUE!</v>
      </c>
      <c r="I106" s="773" t="e">
        <f>_xll.qlRateHelperLatestDate($D106)</f>
        <v>#VALUE!</v>
      </c>
      <c r="J106" s="772" t="e">
        <v>#N/A</v>
      </c>
      <c r="K106" s="772"/>
      <c r="L106" s="1541"/>
    </row>
    <row r="107" spans="4:12" x14ac:dyDescent="0.2">
      <c r="D107" s="776" t="e">
        <v>#N/A</v>
      </c>
      <c r="E107" s="776" t="e">
        <f>SUBSTITUTE(_xll.qlRateHelperQuoteName(D107),"6L","3LBASIS")</f>
        <v>#VALUE!</v>
      </c>
      <c r="F107" s="775" t="e">
        <f>_xll.qlRateHelperRate($D107)</f>
        <v>#VALUE!</v>
      </c>
      <c r="G107" s="775" t="str">
        <f>IF(ISERROR(_xll.qlSwapRateHelperSpread($D107)),IF(ISERROR(_xll.qlFuturesRateHelperConvexityAdjustment($D107)),"--",_xll.qlFuturesRateHelperConvexityAdjustment($D107)),_xll.qlSwapRateHelperSpread($D107))</f>
        <v>--</v>
      </c>
      <c r="H107" s="774" t="e">
        <f>_xll.qlRateHelperEarliestDate($D107)</f>
        <v>#VALUE!</v>
      </c>
      <c r="I107" s="773" t="e">
        <f>_xll.qlRateHelperLatestDate($D107)</f>
        <v>#VALUE!</v>
      </c>
      <c r="J107" s="772" t="e">
        <v>#N/A</v>
      </c>
      <c r="K107" s="772"/>
      <c r="L107" s="1541"/>
    </row>
    <row r="108" spans="4:12" x14ac:dyDescent="0.2">
      <c r="D108" s="776" t="e">
        <v>#N/A</v>
      </c>
      <c r="E108" s="776" t="e">
        <f>SUBSTITUTE(_xll.qlRateHelperQuoteName(D108),"6L","3LBASIS")</f>
        <v>#VALUE!</v>
      </c>
      <c r="F108" s="775" t="e">
        <f>_xll.qlRateHelperRate($D108)</f>
        <v>#VALUE!</v>
      </c>
      <c r="G108" s="775" t="str">
        <f>IF(ISERROR(_xll.qlSwapRateHelperSpread($D108)),IF(ISERROR(_xll.qlFuturesRateHelperConvexityAdjustment($D108)),"--",_xll.qlFuturesRateHelperConvexityAdjustment($D108)),_xll.qlSwapRateHelperSpread($D108))</f>
        <v>--</v>
      </c>
      <c r="H108" s="774" t="e">
        <f>_xll.qlRateHelperEarliestDate($D108)</f>
        <v>#VALUE!</v>
      </c>
      <c r="I108" s="773" t="e">
        <f>_xll.qlRateHelperLatestDate($D108)</f>
        <v>#VALUE!</v>
      </c>
      <c r="J108" s="772" t="e">
        <v>#N/A</v>
      </c>
      <c r="K108" s="772"/>
      <c r="L108" s="1541"/>
    </row>
    <row r="109" spans="4:12" x14ac:dyDescent="0.2">
      <c r="D109" s="776" t="e">
        <v>#N/A</v>
      </c>
      <c r="E109" s="776" t="e">
        <f>SUBSTITUTE(_xll.qlRateHelperQuoteName(D109),"6L","3LBASIS")</f>
        <v>#VALUE!</v>
      </c>
      <c r="F109" s="775" t="e">
        <f>_xll.qlRateHelperRate($D109)</f>
        <v>#VALUE!</v>
      </c>
      <c r="G109" s="775" t="str">
        <f>IF(ISERROR(_xll.qlSwapRateHelperSpread($D109)),IF(ISERROR(_xll.qlFuturesRateHelperConvexityAdjustment($D109)),"--",_xll.qlFuturesRateHelperConvexityAdjustment($D109)),_xll.qlSwapRateHelperSpread($D109))</f>
        <v>--</v>
      </c>
      <c r="H109" s="774" t="e">
        <f>_xll.qlRateHelperEarliestDate($D109)</f>
        <v>#VALUE!</v>
      </c>
      <c r="I109" s="773" t="e">
        <f>_xll.qlRateHelperLatestDate($D109)</f>
        <v>#VALUE!</v>
      </c>
      <c r="J109" s="772" t="e">
        <v>#N/A</v>
      </c>
      <c r="K109" s="772"/>
      <c r="L109" s="1541"/>
    </row>
    <row r="110" spans="4:12" x14ac:dyDescent="0.2">
      <c r="D110" s="776" t="e">
        <v>#N/A</v>
      </c>
      <c r="E110" s="776" t="e">
        <f>SUBSTITUTE(_xll.qlRateHelperQuoteName(D110),"6L","3LBASIS")</f>
        <v>#VALUE!</v>
      </c>
      <c r="F110" s="775" t="e">
        <f>_xll.qlRateHelperRate($D110)</f>
        <v>#VALUE!</v>
      </c>
      <c r="G110" s="775" t="str">
        <f>IF(ISERROR(_xll.qlSwapRateHelperSpread($D110)),IF(ISERROR(_xll.qlFuturesRateHelperConvexityAdjustment($D110)),"--",_xll.qlFuturesRateHelperConvexityAdjustment($D110)),_xll.qlSwapRateHelperSpread($D110))</f>
        <v>--</v>
      </c>
      <c r="H110" s="774" t="e">
        <f>_xll.qlRateHelperEarliestDate($D110)</f>
        <v>#VALUE!</v>
      </c>
      <c r="I110" s="773" t="e">
        <f>_xll.qlRateHelperLatestDate($D110)</f>
        <v>#VALUE!</v>
      </c>
      <c r="J110" s="772" t="e">
        <v>#N/A</v>
      </c>
      <c r="K110" s="772"/>
      <c r="L110" s="1541"/>
    </row>
    <row r="111" spans="4:12" x14ac:dyDescent="0.2">
      <c r="D111" s="776" t="e">
        <v>#N/A</v>
      </c>
      <c r="E111" s="776" t="e">
        <f>SUBSTITUTE(_xll.qlRateHelperQuoteName(D111),"6L","3LBASIS")</f>
        <v>#VALUE!</v>
      </c>
      <c r="F111" s="775" t="e">
        <f>_xll.qlRateHelperRate($D111)</f>
        <v>#VALUE!</v>
      </c>
      <c r="G111" s="775" t="str">
        <f>IF(ISERROR(_xll.qlSwapRateHelperSpread($D111)),IF(ISERROR(_xll.qlFuturesRateHelperConvexityAdjustment($D111)),"--",_xll.qlFuturesRateHelperConvexityAdjustment($D111)),_xll.qlSwapRateHelperSpread($D111))</f>
        <v>--</v>
      </c>
      <c r="H111" s="774" t="e">
        <f>_xll.qlRateHelperEarliestDate($D111)</f>
        <v>#VALUE!</v>
      </c>
      <c r="I111" s="773" t="e">
        <f>_xll.qlRateHelperLatestDate($D111)</f>
        <v>#VALUE!</v>
      </c>
      <c r="J111" s="772" t="e">
        <v>#N/A</v>
      </c>
      <c r="K111" s="772"/>
      <c r="L111" s="1541"/>
    </row>
    <row r="112" spans="4:12" x14ac:dyDescent="0.2">
      <c r="D112" s="776" t="e">
        <v>#N/A</v>
      </c>
      <c r="E112" s="776" t="e">
        <f>SUBSTITUTE(_xll.qlRateHelperQuoteName(D112),"6L","3LBASIS")</f>
        <v>#VALUE!</v>
      </c>
      <c r="F112" s="775" t="e">
        <f>_xll.qlRateHelperRate($D112)</f>
        <v>#VALUE!</v>
      </c>
      <c r="G112" s="775" t="str">
        <f>IF(ISERROR(_xll.qlSwapRateHelperSpread($D112)),IF(ISERROR(_xll.qlFuturesRateHelperConvexityAdjustment($D112)),"--",_xll.qlFuturesRateHelperConvexityAdjustment($D112)),_xll.qlSwapRateHelperSpread($D112))</f>
        <v>--</v>
      </c>
      <c r="H112" s="774" t="e">
        <f>_xll.qlRateHelperEarliestDate($D112)</f>
        <v>#VALUE!</v>
      </c>
      <c r="I112" s="773" t="e">
        <f>_xll.qlRateHelperLatestDate($D112)</f>
        <v>#VALUE!</v>
      </c>
      <c r="J112" s="772" t="e">
        <v>#N/A</v>
      </c>
      <c r="K112" s="772"/>
      <c r="L112" s="1541"/>
    </row>
    <row r="113" spans="4:12" x14ac:dyDescent="0.2">
      <c r="D113" s="776" t="e">
        <v>#N/A</v>
      </c>
      <c r="E113" s="776" t="e">
        <f>SUBSTITUTE(_xll.qlRateHelperQuoteName(D113),"6L","3LBASIS")</f>
        <v>#VALUE!</v>
      </c>
      <c r="F113" s="775" t="e">
        <f>_xll.qlRateHelperRate($D113)</f>
        <v>#VALUE!</v>
      </c>
      <c r="G113" s="775" t="str">
        <f>IF(ISERROR(_xll.qlSwapRateHelperSpread($D113)),IF(ISERROR(_xll.qlFuturesRateHelperConvexityAdjustment($D113)),"--",_xll.qlFuturesRateHelperConvexityAdjustment($D113)),_xll.qlSwapRateHelperSpread($D113))</f>
        <v>--</v>
      </c>
      <c r="H113" s="774" t="e">
        <f>_xll.qlRateHelperEarliestDate($D113)</f>
        <v>#VALUE!</v>
      </c>
      <c r="I113" s="773" t="e">
        <f>_xll.qlRateHelperLatestDate($D113)</f>
        <v>#VALUE!</v>
      </c>
      <c r="J113" s="772" t="e">
        <v>#N/A</v>
      </c>
      <c r="K113" s="772"/>
      <c r="L113" s="1541"/>
    </row>
    <row r="114" spans="4:12" x14ac:dyDescent="0.2">
      <c r="D114" s="776" t="e">
        <v>#N/A</v>
      </c>
      <c r="E114" s="776" t="e">
        <f>SUBSTITUTE(_xll.qlRateHelperQuoteName(D114),"6L","3LBASIS")</f>
        <v>#VALUE!</v>
      </c>
      <c r="F114" s="775" t="e">
        <f>_xll.qlRateHelperRate($D114)</f>
        <v>#VALUE!</v>
      </c>
      <c r="G114" s="775" t="str">
        <f>IF(ISERROR(_xll.qlSwapRateHelperSpread($D114)),IF(ISERROR(_xll.qlFuturesRateHelperConvexityAdjustment($D114)),"--",_xll.qlFuturesRateHelperConvexityAdjustment($D114)),_xll.qlSwapRateHelperSpread($D114))</f>
        <v>--</v>
      </c>
      <c r="H114" s="774" t="e">
        <f>_xll.qlRateHelperEarliestDate($D114)</f>
        <v>#VALUE!</v>
      </c>
      <c r="I114" s="773" t="e">
        <f>_xll.qlRateHelperLatestDate($D114)</f>
        <v>#VALUE!</v>
      </c>
      <c r="J114" s="772" t="e">
        <v>#N/A</v>
      </c>
      <c r="K114" s="772"/>
      <c r="L114" s="1541"/>
    </row>
    <row r="115" spans="4:12" x14ac:dyDescent="0.2">
      <c r="D115" s="776" t="e">
        <v>#N/A</v>
      </c>
      <c r="E115" s="776" t="e">
        <f>SUBSTITUTE(_xll.qlRateHelperQuoteName(D115),"6L","3LBASIS")</f>
        <v>#VALUE!</v>
      </c>
      <c r="F115" s="775" t="e">
        <f>_xll.qlRateHelperRate($D115)</f>
        <v>#VALUE!</v>
      </c>
      <c r="G115" s="775" t="str">
        <f>IF(ISERROR(_xll.qlSwapRateHelperSpread($D115)),IF(ISERROR(_xll.qlFuturesRateHelperConvexityAdjustment($D115)),"--",_xll.qlFuturesRateHelperConvexityAdjustment($D115)),_xll.qlSwapRateHelperSpread($D115))</f>
        <v>--</v>
      </c>
      <c r="H115" s="774" t="e">
        <f>_xll.qlRateHelperEarliestDate($D115)</f>
        <v>#VALUE!</v>
      </c>
      <c r="I115" s="773" t="e">
        <f>_xll.qlRateHelperLatestDate($D115)</f>
        <v>#VALUE!</v>
      </c>
      <c r="J115" s="772" t="e">
        <v>#N/A</v>
      </c>
      <c r="K115" s="772"/>
      <c r="L115" s="1541"/>
    </row>
    <row r="116" spans="4:12" x14ac:dyDescent="0.2">
      <c r="D116" s="776" t="e">
        <v>#N/A</v>
      </c>
      <c r="E116" s="776" t="e">
        <f>SUBSTITUTE(_xll.qlRateHelperQuoteName(D116),"6L","3LBASIS")</f>
        <v>#VALUE!</v>
      </c>
      <c r="F116" s="775" t="e">
        <f>_xll.qlRateHelperRate($D116)</f>
        <v>#VALUE!</v>
      </c>
      <c r="G116" s="775" t="str">
        <f>IF(ISERROR(_xll.qlSwapRateHelperSpread($D116)),IF(ISERROR(_xll.qlFuturesRateHelperConvexityAdjustment($D116)),"--",_xll.qlFuturesRateHelperConvexityAdjustment($D116)),_xll.qlSwapRateHelperSpread($D116))</f>
        <v>--</v>
      </c>
      <c r="H116" s="774" t="e">
        <f>_xll.qlRateHelperEarliestDate($D116)</f>
        <v>#VALUE!</v>
      </c>
      <c r="I116" s="773" t="e">
        <f>_xll.qlRateHelperLatestDate($D116)</f>
        <v>#VALUE!</v>
      </c>
      <c r="J116" s="772" t="e">
        <v>#N/A</v>
      </c>
      <c r="K116" s="772"/>
      <c r="L116" s="1541"/>
    </row>
    <row r="117" spans="4:12" x14ac:dyDescent="0.2">
      <c r="D117" s="776" t="e">
        <v>#N/A</v>
      </c>
      <c r="E117" s="776" t="e">
        <f>SUBSTITUTE(_xll.qlRateHelperQuoteName(D117),"6L","3LBASIS")</f>
        <v>#VALUE!</v>
      </c>
      <c r="F117" s="775" t="e">
        <f>_xll.qlRateHelperRate($D117)</f>
        <v>#VALUE!</v>
      </c>
      <c r="G117" s="775" t="str">
        <f>IF(ISERROR(_xll.qlSwapRateHelperSpread($D117)),IF(ISERROR(_xll.qlFuturesRateHelperConvexityAdjustment($D117)),"--",_xll.qlFuturesRateHelperConvexityAdjustment($D117)),_xll.qlSwapRateHelperSpread($D117))</f>
        <v>--</v>
      </c>
      <c r="H117" s="774" t="e">
        <f>_xll.qlRateHelperEarliestDate($D117)</f>
        <v>#VALUE!</v>
      </c>
      <c r="I117" s="773" t="e">
        <f>_xll.qlRateHelperLatestDate($D117)</f>
        <v>#VALUE!</v>
      </c>
      <c r="J117" s="772" t="e">
        <v>#N/A</v>
      </c>
      <c r="K117" s="772"/>
      <c r="L117" s="1541"/>
    </row>
    <row r="118" spans="4:12" x14ac:dyDescent="0.2">
      <c r="D118" s="776" t="e">
        <v>#N/A</v>
      </c>
      <c r="E118" s="776" t="e">
        <f>SUBSTITUTE(_xll.qlRateHelperQuoteName(D118),"6L","3LBASIS")</f>
        <v>#VALUE!</v>
      </c>
      <c r="F118" s="775" t="e">
        <f>_xll.qlRateHelperRate($D118)</f>
        <v>#VALUE!</v>
      </c>
      <c r="G118" s="775" t="str">
        <f>IF(ISERROR(_xll.qlSwapRateHelperSpread($D118)),IF(ISERROR(_xll.qlFuturesRateHelperConvexityAdjustment($D118)),"--",_xll.qlFuturesRateHelperConvexityAdjustment($D118)),_xll.qlSwapRateHelperSpread($D118))</f>
        <v>--</v>
      </c>
      <c r="H118" s="774" t="e">
        <f>_xll.qlRateHelperEarliestDate($D118)</f>
        <v>#VALUE!</v>
      </c>
      <c r="I118" s="773" t="e">
        <f>_xll.qlRateHelperLatestDate($D118)</f>
        <v>#VALUE!</v>
      </c>
      <c r="J118" s="772" t="e">
        <v>#N/A</v>
      </c>
      <c r="K118" s="772"/>
      <c r="L118" s="1541"/>
    </row>
    <row r="119" spans="4:12" x14ac:dyDescent="0.2">
      <c r="D119" s="776" t="e">
        <v>#N/A</v>
      </c>
      <c r="E119" s="776" t="e">
        <f>SUBSTITUTE(_xll.qlRateHelperQuoteName(D119),"6L","3LBASIS")</f>
        <v>#VALUE!</v>
      </c>
      <c r="F119" s="775" t="e">
        <f>_xll.qlRateHelperRate($D119)</f>
        <v>#VALUE!</v>
      </c>
      <c r="G119" s="775" t="str">
        <f>IF(ISERROR(_xll.qlSwapRateHelperSpread($D119)),IF(ISERROR(_xll.qlFuturesRateHelperConvexityAdjustment($D119)),"--",_xll.qlFuturesRateHelperConvexityAdjustment($D119)),_xll.qlSwapRateHelperSpread($D119))</f>
        <v>--</v>
      </c>
      <c r="H119" s="774" t="e">
        <f>_xll.qlRateHelperEarliestDate($D119)</f>
        <v>#VALUE!</v>
      </c>
      <c r="I119" s="773" t="e">
        <f>_xll.qlRateHelperLatestDate($D119)</f>
        <v>#VALUE!</v>
      </c>
      <c r="J119" s="772" t="e">
        <v>#N/A</v>
      </c>
      <c r="K119" s="772"/>
      <c r="L119" s="1541"/>
    </row>
    <row r="120" spans="4:12" x14ac:dyDescent="0.2">
      <c r="D120" s="776" t="e">
        <v>#N/A</v>
      </c>
      <c r="E120" s="776" t="e">
        <f>SUBSTITUTE(_xll.qlRateHelperQuoteName(D120),"6L","3LBASIS")</f>
        <v>#VALUE!</v>
      </c>
      <c r="F120" s="775" t="e">
        <f>_xll.qlRateHelperRate($D120)</f>
        <v>#VALUE!</v>
      </c>
      <c r="G120" s="775" t="str">
        <f>IF(ISERROR(_xll.qlSwapRateHelperSpread($D120)),IF(ISERROR(_xll.qlFuturesRateHelperConvexityAdjustment($D120)),"--",_xll.qlFuturesRateHelperConvexityAdjustment($D120)),_xll.qlSwapRateHelperSpread($D120))</f>
        <v>--</v>
      </c>
      <c r="H120" s="774" t="e">
        <f>_xll.qlRateHelperEarliestDate($D120)</f>
        <v>#VALUE!</v>
      </c>
      <c r="I120" s="773" t="e">
        <f>_xll.qlRateHelperLatestDate($D120)</f>
        <v>#VALUE!</v>
      </c>
      <c r="J120" s="772" t="e">
        <v>#N/A</v>
      </c>
      <c r="K120" s="772"/>
      <c r="L120" s="1541"/>
    </row>
    <row r="121" spans="4:12" x14ac:dyDescent="0.2">
      <c r="D121" s="776" t="e">
        <v>#N/A</v>
      </c>
      <c r="E121" s="776" t="e">
        <f>SUBSTITUTE(_xll.qlRateHelperQuoteName(D121),"6L","3LBASIS")</f>
        <v>#VALUE!</v>
      </c>
      <c r="F121" s="775" t="e">
        <f>_xll.qlRateHelperRate($D121)</f>
        <v>#VALUE!</v>
      </c>
      <c r="G121" s="775" t="str">
        <f>IF(ISERROR(_xll.qlSwapRateHelperSpread($D121)),IF(ISERROR(_xll.qlFuturesRateHelperConvexityAdjustment($D121)),"--",_xll.qlFuturesRateHelperConvexityAdjustment($D121)),_xll.qlSwapRateHelperSpread($D121))</f>
        <v>--</v>
      </c>
      <c r="H121" s="774" t="e">
        <f>_xll.qlRateHelperEarliestDate($D121)</f>
        <v>#VALUE!</v>
      </c>
      <c r="I121" s="773" t="e">
        <f>_xll.qlRateHelperLatestDate($D121)</f>
        <v>#VALUE!</v>
      </c>
      <c r="J121" s="772" t="e">
        <v>#N/A</v>
      </c>
      <c r="K121" s="772"/>
      <c r="L121" s="1541"/>
    </row>
    <row r="122" spans="4:12" x14ac:dyDescent="0.2">
      <c r="D122" s="776" t="e">
        <v>#N/A</v>
      </c>
      <c r="E122" s="776" t="e">
        <f>SUBSTITUTE(_xll.qlRateHelperQuoteName(D122),"6L","3LBASIS")</f>
        <v>#VALUE!</v>
      </c>
      <c r="F122" s="775" t="e">
        <f>_xll.qlRateHelperRate($D122)</f>
        <v>#VALUE!</v>
      </c>
      <c r="G122" s="775" t="str">
        <f>IF(ISERROR(_xll.qlSwapRateHelperSpread($D122)),IF(ISERROR(_xll.qlFuturesRateHelperConvexityAdjustment($D122)),"--",_xll.qlFuturesRateHelperConvexityAdjustment($D122)),_xll.qlSwapRateHelperSpread($D122))</f>
        <v>--</v>
      </c>
      <c r="H122" s="774" t="e">
        <f>_xll.qlRateHelperEarliestDate($D122)</f>
        <v>#VALUE!</v>
      </c>
      <c r="I122" s="773" t="e">
        <f>_xll.qlRateHelperLatestDate($D122)</f>
        <v>#VALUE!</v>
      </c>
      <c r="J122" s="772" t="e">
        <v>#N/A</v>
      </c>
      <c r="K122" s="772"/>
      <c r="L122" s="1541"/>
    </row>
    <row r="123" spans="4:12" x14ac:dyDescent="0.2">
      <c r="D123" s="776" t="e">
        <v>#N/A</v>
      </c>
      <c r="E123" s="776" t="e">
        <f>SUBSTITUTE(_xll.qlRateHelperQuoteName(D123),"6L","3LBASIS")</f>
        <v>#VALUE!</v>
      </c>
      <c r="F123" s="775" t="e">
        <f>_xll.qlRateHelperRate($D123)</f>
        <v>#VALUE!</v>
      </c>
      <c r="G123" s="775" t="str">
        <f>IF(ISERROR(_xll.qlSwapRateHelperSpread($D123)),IF(ISERROR(_xll.qlFuturesRateHelperConvexityAdjustment($D123)),"--",_xll.qlFuturesRateHelperConvexityAdjustment($D123)),_xll.qlSwapRateHelperSpread($D123))</f>
        <v>--</v>
      </c>
      <c r="H123" s="774" t="e">
        <f>_xll.qlRateHelperEarliestDate($D123)</f>
        <v>#VALUE!</v>
      </c>
      <c r="I123" s="773" t="e">
        <f>_xll.qlRateHelperLatestDate($D123)</f>
        <v>#VALUE!</v>
      </c>
      <c r="J123" s="772" t="e">
        <v>#N/A</v>
      </c>
      <c r="K123" s="772"/>
      <c r="L123" s="1541"/>
    </row>
    <row r="124" spans="4:12" x14ac:dyDescent="0.2">
      <c r="D124" s="776" t="e">
        <v>#N/A</v>
      </c>
      <c r="E124" s="776" t="e">
        <f>SUBSTITUTE(_xll.qlRateHelperQuoteName(D124),"6L","3LBASIS")</f>
        <v>#VALUE!</v>
      </c>
      <c r="F124" s="775" t="e">
        <f>_xll.qlRateHelperRate($D124)</f>
        <v>#VALUE!</v>
      </c>
      <c r="G124" s="775" t="str">
        <f>IF(ISERROR(_xll.qlSwapRateHelperSpread($D124)),IF(ISERROR(_xll.qlFuturesRateHelperConvexityAdjustment($D124)),"--",_xll.qlFuturesRateHelperConvexityAdjustment($D124)),_xll.qlSwapRateHelperSpread($D124))</f>
        <v>--</v>
      </c>
      <c r="H124" s="774" t="e">
        <f>_xll.qlRateHelperEarliestDate($D124)</f>
        <v>#VALUE!</v>
      </c>
      <c r="I124" s="773" t="e">
        <f>_xll.qlRateHelperLatestDate($D124)</f>
        <v>#VALUE!</v>
      </c>
      <c r="J124" s="772" t="e">
        <v>#N/A</v>
      </c>
      <c r="K124" s="772"/>
      <c r="L124" s="1541"/>
    </row>
    <row r="125" spans="4:12" x14ac:dyDescent="0.2">
      <c r="D125" s="776" t="e">
        <v>#N/A</v>
      </c>
      <c r="E125" s="776" t="e">
        <f>SUBSTITUTE(_xll.qlRateHelperQuoteName(D125),"6L","3LBASIS")</f>
        <v>#VALUE!</v>
      </c>
      <c r="F125" s="775" t="e">
        <f>_xll.qlRateHelperRate($D125)</f>
        <v>#VALUE!</v>
      </c>
      <c r="G125" s="775" t="str">
        <f>IF(ISERROR(_xll.qlSwapRateHelperSpread($D125)),IF(ISERROR(_xll.qlFuturesRateHelperConvexityAdjustment($D125)),"--",_xll.qlFuturesRateHelperConvexityAdjustment($D125)),_xll.qlSwapRateHelperSpread($D125))</f>
        <v>--</v>
      </c>
      <c r="H125" s="774" t="e">
        <f>_xll.qlRateHelperEarliestDate($D125)</f>
        <v>#VALUE!</v>
      </c>
      <c r="I125" s="773" t="e">
        <f>_xll.qlRateHelperLatestDate($D125)</f>
        <v>#VALUE!</v>
      </c>
      <c r="J125" s="772" t="e">
        <v>#N/A</v>
      </c>
      <c r="K125" s="772"/>
      <c r="L125" s="1541"/>
    </row>
    <row r="126" spans="4:12" ht="12" thickBot="1" x14ac:dyDescent="0.25">
      <c r="D126" s="939" t="e">
        <v>#N/A</v>
      </c>
      <c r="E126" s="939" t="e">
        <f>SUBSTITUTE(_xll.qlRateHelperQuoteName(D126),"6L","3LBASIS")</f>
        <v>#VALUE!</v>
      </c>
      <c r="F126" s="938" t="e">
        <f>_xll.qlRateHelperRate($D126)</f>
        <v>#VALUE!</v>
      </c>
      <c r="G126" s="938" t="str">
        <f>IF(ISERROR(_xll.qlSwapRateHelperSpread($D126)),IF(ISERROR(_xll.qlFuturesRateHelperConvexityAdjustment($D126)),"--",_xll.qlFuturesRateHelperConvexityAdjustment($D126)),_xll.qlSwapRateHelperSpread($D126))</f>
        <v>--</v>
      </c>
      <c r="H126" s="937" t="e">
        <f>_xll.qlRateHelperEarliestDate($D126)</f>
        <v>#VALUE!</v>
      </c>
      <c r="I126" s="936" t="e">
        <f>_xll.qlRateHelperLatestDate($D126)</f>
        <v>#VALUE!</v>
      </c>
      <c r="J126" s="772" t="e">
        <v>#N/A</v>
      </c>
      <c r="K126" s="772"/>
      <c r="L126" s="1541"/>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41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7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3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9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5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21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7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3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9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5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901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7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3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9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5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N135"/>
  <sheetViews>
    <sheetView showGridLines="0" topLeftCell="C7" workbookViewId="0">
      <selection activeCell="B13" sqref="B13"/>
    </sheetView>
  </sheetViews>
  <sheetFormatPr defaultRowHeight="11.25" outlineLevelCol="1" x14ac:dyDescent="0.2"/>
  <cols>
    <col min="1" max="1" width="15.140625" style="399" hidden="1" customWidth="1" outlineLevel="1"/>
    <col min="2" max="2" width="14.85546875" style="400" hidden="1" customWidth="1" outlineLevel="1"/>
    <col min="3" max="3" width="22.42578125" style="400" bestFit="1" customWidth="1" collapsed="1"/>
    <col min="4" max="4" width="8" style="400" bestFit="1" customWidth="1"/>
    <col min="5" max="5" width="12.140625" style="400" customWidth="1"/>
    <col min="6" max="6" width="7.7109375" style="400" customWidth="1"/>
    <col min="7" max="7" width="9.42578125" style="400" customWidth="1"/>
    <col min="8" max="8" width="9.140625" style="400" customWidth="1"/>
    <col min="9" max="10" width="17.28515625" style="400" bestFit="1" customWidth="1"/>
    <col min="11" max="11" width="8" style="399" bestFit="1" customWidth="1"/>
    <col min="12" max="12" width="13.7109375" style="399" bestFit="1" customWidth="1"/>
    <col min="13" max="13" width="20.28515625" style="399" hidden="1" customWidth="1"/>
    <col min="14" max="14" width="31.7109375" style="399" hidden="1" customWidth="1"/>
    <col min="15" max="16384" width="9.140625" style="399"/>
  </cols>
  <sheetData>
    <row r="1" spans="2:12" ht="25.5" customHeight="1" x14ac:dyDescent="0.2">
      <c r="B1" s="797" t="s">
        <v>365</v>
      </c>
      <c r="C1" s="797" t="s">
        <v>364</v>
      </c>
      <c r="D1" s="797" t="s">
        <v>332</v>
      </c>
      <c r="E1" s="797" t="s">
        <v>413</v>
      </c>
      <c r="F1" s="797" t="s">
        <v>363</v>
      </c>
      <c r="G1" s="797" t="s">
        <v>362</v>
      </c>
      <c r="H1" s="797" t="s">
        <v>361</v>
      </c>
      <c r="I1" s="797" t="s">
        <v>356</v>
      </c>
      <c r="J1" s="797" t="s">
        <v>355</v>
      </c>
    </row>
    <row r="2" spans="2:12" x14ac:dyDescent="0.2">
      <c r="B2" s="963" t="str">
        <f>'Deposits (6)'!E3</f>
        <v>obj_00551#0014</v>
      </c>
      <c r="C2" s="796" t="str">
        <f>_xll.qlRateHelperQuoteName(B2)</f>
        <v>GBPSND_SYNTH3M_Quote</v>
      </c>
      <c r="D2" s="795">
        <f>_xll.qlRateHelperQuoteValue($B2,Trigger)</f>
        <v>5.5139999999999998E-3</v>
      </c>
      <c r="E2" s="795"/>
      <c r="F2" s="794" t="b">
        <v>0</v>
      </c>
      <c r="G2" s="794">
        <v>10</v>
      </c>
      <c r="H2" s="794">
        <v>1</v>
      </c>
      <c r="I2" s="961">
        <f>_xll.qlRateHelperEarliestDate($B2,Trigger)</f>
        <v>42184</v>
      </c>
      <c r="J2" s="960">
        <f>_xll.qlRateHelperLatestDate($B2,Trigger)</f>
        <v>42185</v>
      </c>
      <c r="K2" s="399">
        <v>10</v>
      </c>
      <c r="L2" s="399" t="s">
        <v>412</v>
      </c>
    </row>
    <row r="3" spans="2:12" x14ac:dyDescent="0.2">
      <c r="B3" s="949" t="str">
        <f>'Deposits (6)'!E4</f>
        <v>obj_0057c#0014</v>
      </c>
      <c r="C3" s="299" t="str">
        <f>_xll.qlRateHelperQuoteName(B3)</f>
        <v>GBPSWD_SYNTH3M_Quote</v>
      </c>
      <c r="D3" s="791">
        <f>_xll.qlRateHelperQuoteValue($B3,Trigger)</f>
        <v>5.3280000000000003E-3</v>
      </c>
      <c r="E3" s="791"/>
      <c r="F3" s="59" t="b">
        <v>0</v>
      </c>
      <c r="G3" s="59">
        <v>10</v>
      </c>
      <c r="H3" s="59">
        <v>1</v>
      </c>
      <c r="I3" s="947">
        <f>_xll.qlRateHelperEarliestDate($B3,Trigger)</f>
        <v>42180</v>
      </c>
      <c r="J3" s="946">
        <f>_xll.qlRateHelperLatestDate($B3,Trigger)</f>
        <v>42187</v>
      </c>
      <c r="K3" s="399">
        <v>20</v>
      </c>
      <c r="L3" s="399" t="s">
        <v>411</v>
      </c>
    </row>
    <row r="4" spans="2:12" x14ac:dyDescent="0.2">
      <c r="B4" s="949" t="str">
        <f>'Deposits (6)'!E5</f>
        <v>obj_0057f#0014</v>
      </c>
      <c r="C4" s="299" t="str">
        <f>_xll.qlRateHelperQuoteName(B4)</f>
        <v>GBP2WD_SYNTH3M_Quote</v>
      </c>
      <c r="D4" s="791">
        <f>_xll.qlRateHelperQuoteValue($B4,Trigger)</f>
        <v>5.365E-3</v>
      </c>
      <c r="E4" s="791"/>
      <c r="F4" s="59" t="b">
        <v>0</v>
      </c>
      <c r="G4" s="59">
        <v>10</v>
      </c>
      <c r="H4" s="59">
        <v>1</v>
      </c>
      <c r="I4" s="947">
        <f>_xll.qlRateHelperEarliestDate($B4,Trigger)</f>
        <v>42180</v>
      </c>
      <c r="J4" s="946">
        <f>_xll.qlRateHelperLatestDate($B4,Trigger)</f>
        <v>42194</v>
      </c>
      <c r="K4" s="399">
        <v>30</v>
      </c>
      <c r="L4" s="399" t="s">
        <v>410</v>
      </c>
    </row>
    <row r="5" spans="2:12" x14ac:dyDescent="0.2">
      <c r="B5" s="949" t="str">
        <f>'Deposits (6)'!E6</f>
        <v>obj_00580#0014</v>
      </c>
      <c r="C5" s="299" t="str">
        <f>_xll.qlRateHelperQuoteName(B5)</f>
        <v>GBP3WD_SYNTH3M_Quote</v>
      </c>
      <c r="D5" s="791">
        <f>_xll.qlRateHelperQuoteValue($B5,Trigger)</f>
        <v>5.4079999999999996E-3</v>
      </c>
      <c r="E5" s="791"/>
      <c r="F5" s="59" t="b">
        <v>0</v>
      </c>
      <c r="G5" s="59">
        <v>10</v>
      </c>
      <c r="H5" s="59">
        <v>1</v>
      </c>
      <c r="I5" s="947">
        <f>_xll.qlRateHelperEarliestDate($B5,Trigger)</f>
        <v>42180</v>
      </c>
      <c r="J5" s="946">
        <f>_xll.qlRateHelperLatestDate($B5,Trigger)</f>
        <v>42201</v>
      </c>
      <c r="K5" s="399">
        <v>40</v>
      </c>
      <c r="L5" s="399" t="s">
        <v>409</v>
      </c>
    </row>
    <row r="6" spans="2:12" x14ac:dyDescent="0.2">
      <c r="B6" s="949" t="str">
        <f>'Deposits (6)'!E7</f>
        <v>obj_00553#0014</v>
      </c>
      <c r="C6" s="299" t="str">
        <f>_xll.qlRateHelperQuoteName(B6)</f>
        <v>GBP1MD_SYNTH3M_Quote</v>
      </c>
      <c r="D6" s="791">
        <f>_xll.qlRateHelperQuoteValue($B6,Trigger)</f>
        <v>5.4650000000000002E-3</v>
      </c>
      <c r="E6" s="791"/>
      <c r="F6" s="59" t="b">
        <v>1</v>
      </c>
      <c r="G6" s="59">
        <v>10</v>
      </c>
      <c r="H6" s="59">
        <v>1</v>
      </c>
      <c r="I6" s="947">
        <f>_xll.qlRateHelperEarliestDate($B6,Trigger)</f>
        <v>42180</v>
      </c>
      <c r="J6" s="946">
        <f>_xll.qlRateHelperLatestDate($B6,Trigger)</f>
        <v>42212</v>
      </c>
      <c r="K6" s="399">
        <v>70</v>
      </c>
      <c r="L6" s="399" t="s">
        <v>406</v>
      </c>
    </row>
    <row r="7" spans="2:12" x14ac:dyDescent="0.2">
      <c r="B7" s="949" t="str">
        <f>'Deposits (6)'!E8</f>
        <v>obj_00554#0014</v>
      </c>
      <c r="C7" s="299" t="str">
        <f>_xll.qlRateHelperQuoteName(B7)</f>
        <v>GBP2MD_SYNTH3M_Quote</v>
      </c>
      <c r="D7" s="791">
        <f>_xll.qlRateHelperQuoteValue($B7,Trigger)</f>
        <v>5.6189999999999999E-3</v>
      </c>
      <c r="E7" s="791"/>
      <c r="F7" s="59" t="b">
        <v>1</v>
      </c>
      <c r="G7" s="59">
        <v>10</v>
      </c>
      <c r="H7" s="59">
        <v>1</v>
      </c>
      <c r="I7" s="947">
        <f>_xll.qlRateHelperEarliestDate($B7,Trigger)</f>
        <v>42180</v>
      </c>
      <c r="J7" s="946">
        <f>_xll.qlRateHelperLatestDate($B7,Trigger)</f>
        <v>42241</v>
      </c>
    </row>
    <row r="8" spans="2:12" x14ac:dyDescent="0.2">
      <c r="B8" s="948" t="str">
        <f>'Deposits (6)'!E9</f>
        <v>obj_00574#0014</v>
      </c>
      <c r="C8" s="956" t="str">
        <f>_xll.qlRateHelperQuoteName(B8)</f>
        <v>GBP3MD_SYNTH3M_Quote</v>
      </c>
      <c r="D8" s="954">
        <f>_xll.qlRateHelperQuoteValue($B8,Trigger)</f>
        <v>5.7499999999999999E-3</v>
      </c>
      <c r="E8" s="954"/>
      <c r="F8" s="953" t="b">
        <v>1</v>
      </c>
      <c r="G8" s="953">
        <v>10</v>
      </c>
      <c r="H8" s="953">
        <v>1</v>
      </c>
      <c r="I8" s="952">
        <f>_xll.qlRateHelperEarliestDate($B8,Trigger)</f>
        <v>42180</v>
      </c>
      <c r="J8" s="951">
        <f>_xll.qlRateHelperLatestDate($B8,Trigger)</f>
        <v>42272</v>
      </c>
    </row>
    <row r="9" spans="2:12" x14ac:dyDescent="0.2">
      <c r="B9" s="963" t="str">
        <f>'FRAs (3)'!H3</f>
        <v>obj_0054b#0015</v>
      </c>
      <c r="C9" s="796" t="str">
        <f>_xll.qlRateHelperQuoteName(B9)</f>
        <v>GBP1x4F_Quote</v>
      </c>
      <c r="D9" s="795">
        <f>_xll.qlRateHelperQuoteValue($B9,Trigger)</f>
        <v>6.0000000000000001E-3</v>
      </c>
      <c r="E9" s="795"/>
      <c r="F9" s="794" t="b">
        <v>0</v>
      </c>
      <c r="G9" s="794">
        <v>20</v>
      </c>
      <c r="H9" s="794">
        <v>1</v>
      </c>
      <c r="I9" s="961">
        <f>_xll.qlRateHelperEarliestDate($B9,Trigger)</f>
        <v>42212</v>
      </c>
      <c r="J9" s="960">
        <f>_xll.qlRateHelperLatestDate($B9,Trigger)</f>
        <v>42304</v>
      </c>
    </row>
    <row r="10" spans="2:12" x14ac:dyDescent="0.2">
      <c r="B10" s="949" t="str">
        <f>'FRAs (3)'!H4</f>
        <v>obj_00547#0015</v>
      </c>
      <c r="C10" s="299" t="str">
        <f>_xll.qlRateHelperQuoteName(B10)</f>
        <v>GBP2x5F_Quote</v>
      </c>
      <c r="D10" s="791">
        <f>_xll.qlRateHelperQuoteValue($B10,Trigger)</f>
        <v>6.2500000000000003E-3</v>
      </c>
      <c r="E10" s="791"/>
      <c r="F10" s="59" t="b">
        <v>0</v>
      </c>
      <c r="G10" s="59">
        <v>20</v>
      </c>
      <c r="H10" s="59">
        <v>1</v>
      </c>
      <c r="I10" s="947">
        <f>_xll.qlRateHelperEarliestDate($B10,Trigger)</f>
        <v>42241</v>
      </c>
      <c r="J10" s="946">
        <f>_xll.qlRateHelperLatestDate($B10,Trigger)</f>
        <v>42333</v>
      </c>
    </row>
    <row r="11" spans="2:12" x14ac:dyDescent="0.2">
      <c r="B11" s="949" t="str">
        <f>'FRAs (3)'!H5</f>
        <v>obj_00548#0015</v>
      </c>
      <c r="C11" s="299" t="str">
        <f>_xll.qlRateHelperQuoteName(B11)</f>
        <v>GBP3x6F_Quote</v>
      </c>
      <c r="D11" s="791">
        <f>_xll.qlRateHelperQuoteValue($B11,Trigger)</f>
        <v>6.5999999999999991E-3</v>
      </c>
      <c r="E11" s="791"/>
      <c r="F11" s="59" t="b">
        <v>0</v>
      </c>
      <c r="G11" s="59">
        <v>20</v>
      </c>
      <c r="H11" s="59">
        <v>1</v>
      </c>
      <c r="I11" s="947">
        <f>_xll.qlRateHelperEarliestDate($B11,Trigger)</f>
        <v>42272</v>
      </c>
      <c r="J11" s="946">
        <f>_xll.qlRateHelperLatestDate($B11,Trigger)</f>
        <v>42367</v>
      </c>
    </row>
    <row r="12" spans="2:12" x14ac:dyDescent="0.2">
      <c r="B12" s="949" t="str">
        <f>'FRAs (3)'!H6</f>
        <v>obj_00546#0015</v>
      </c>
      <c r="C12" s="299" t="str">
        <f>_xll.qlRateHelperQuoteName(B12)</f>
        <v>GBP4x7F_Quote</v>
      </c>
      <c r="D12" s="791">
        <f>_xll.qlRateHelperQuoteValue($B12,Trigger)</f>
        <v>6.9999999999999993E-3</v>
      </c>
      <c r="E12" s="791"/>
      <c r="F12" s="59" t="b">
        <v>0</v>
      </c>
      <c r="G12" s="59">
        <v>20</v>
      </c>
      <c r="H12" s="59">
        <v>1</v>
      </c>
      <c r="I12" s="947">
        <f>_xll.qlRateHelperEarliestDate($B12,Trigger)</f>
        <v>42303</v>
      </c>
      <c r="J12" s="946">
        <f>_xll.qlRateHelperLatestDate($B12,Trigger)</f>
        <v>42395</v>
      </c>
    </row>
    <row r="13" spans="2:12" x14ac:dyDescent="0.2">
      <c r="B13" s="949" t="str">
        <f>'FRAs (3)'!H7</f>
        <v>obj_0054a#0015</v>
      </c>
      <c r="C13" s="299" t="str">
        <f>_xll.qlRateHelperQuoteName(B13)</f>
        <v>GBP5x8F_Quote</v>
      </c>
      <c r="D13" s="791">
        <f>_xll.qlRateHelperQuoteValue($B13,Trigger)</f>
        <v>7.4000000000000003E-3</v>
      </c>
      <c r="E13" s="791"/>
      <c r="F13" s="59" t="b">
        <v>0</v>
      </c>
      <c r="G13" s="59">
        <v>20</v>
      </c>
      <c r="H13" s="59">
        <v>1</v>
      </c>
      <c r="I13" s="947">
        <f>_xll.qlRateHelperEarliestDate($B13,Trigger)</f>
        <v>42333</v>
      </c>
      <c r="J13" s="946">
        <f>_xll.qlRateHelperLatestDate($B13,Trigger)</f>
        <v>42425</v>
      </c>
    </row>
    <row r="14" spans="2:12" x14ac:dyDescent="0.2">
      <c r="B14" s="949" t="str">
        <f>'FRAs (3)'!H8</f>
        <v>obj_004f4#0015</v>
      </c>
      <c r="C14" s="299" t="str">
        <f>_xll.qlRateHelperQuoteName(B14)</f>
        <v>GBP6x9F_Quote</v>
      </c>
      <c r="D14" s="791">
        <f>_xll.qlRateHelperQuoteValue($B14,Trigger)</f>
        <v>7.9000000000000008E-3</v>
      </c>
      <c r="E14" s="791"/>
      <c r="F14" s="59" t="b">
        <v>0</v>
      </c>
      <c r="G14" s="59">
        <v>20</v>
      </c>
      <c r="H14" s="59">
        <v>1</v>
      </c>
      <c r="I14" s="947">
        <f>_xll.qlRateHelperEarliestDate($B14,Trigger)</f>
        <v>42367</v>
      </c>
      <c r="J14" s="946">
        <f>_xll.qlRateHelperLatestDate($B14,Trigger)</f>
        <v>42458</v>
      </c>
    </row>
    <row r="15" spans="2:12" x14ac:dyDescent="0.2">
      <c r="B15" s="949" t="str">
        <f>'FRAs (3)'!H9</f>
        <v>obj_004f5#0015</v>
      </c>
      <c r="C15" s="299" t="str">
        <f>_xll.qlRateHelperQuoteName(B15)</f>
        <v>GBP7x10F_Quote</v>
      </c>
      <c r="D15" s="791" t="e">
        <f>_xll.qlRateHelperQuoteValue($B15,Trigger)</f>
        <v>#NUM!</v>
      </c>
      <c r="E15" s="791"/>
      <c r="F15" s="59" t="b">
        <v>0</v>
      </c>
      <c r="G15" s="59">
        <v>20</v>
      </c>
      <c r="H15" s="59">
        <v>1</v>
      </c>
      <c r="I15" s="947">
        <f>_xll.qlRateHelperEarliestDate($B15,Trigger)</f>
        <v>42394</v>
      </c>
      <c r="J15" s="946">
        <f>_xll.qlRateHelperLatestDate($B15,Trigger)</f>
        <v>42485</v>
      </c>
    </row>
    <row r="16" spans="2:12" x14ac:dyDescent="0.2">
      <c r="B16" s="949" t="str">
        <f>'FRAs (3)'!H10</f>
        <v>obj_004fa#0015</v>
      </c>
      <c r="C16" s="299" t="str">
        <f>_xll.qlRateHelperQuoteName(B16)</f>
        <v>GBP8x11F_Quote</v>
      </c>
      <c r="D16" s="791" t="e">
        <f>_xll.qlRateHelperQuoteValue($B16,Trigger)</f>
        <v>#NUM!</v>
      </c>
      <c r="E16" s="791"/>
      <c r="F16" s="59" t="b">
        <v>0</v>
      </c>
      <c r="G16" s="59">
        <v>20</v>
      </c>
      <c r="H16" s="59">
        <v>1</v>
      </c>
      <c r="I16" s="947">
        <f>_xll.qlRateHelperEarliestDate($B16,Trigger)</f>
        <v>42425</v>
      </c>
      <c r="J16" s="946">
        <f>_xll.qlRateHelperLatestDate($B16,Trigger)</f>
        <v>42515</v>
      </c>
    </row>
    <row r="17" spans="1:14" x14ac:dyDescent="0.2">
      <c r="B17" s="949" t="str">
        <f>'FRAs (3)'!H11</f>
        <v>obj_004f9#0015</v>
      </c>
      <c r="C17" s="299" t="str">
        <f>_xll.qlRateHelperQuoteName(B17)</f>
        <v>GBP9x12F_Quote</v>
      </c>
      <c r="D17" s="791">
        <f>_xll.qlRateHelperQuoteValue($B17,Trigger)</f>
        <v>9.5500000000000012E-3</v>
      </c>
      <c r="E17" s="791"/>
      <c r="F17" s="59" t="b">
        <v>0</v>
      </c>
      <c r="G17" s="59">
        <v>20</v>
      </c>
      <c r="H17" s="59">
        <v>1</v>
      </c>
      <c r="I17" s="947">
        <f>_xll.qlRateHelperEarliestDate($B17,Trigger)</f>
        <v>42458</v>
      </c>
      <c r="J17" s="946">
        <f>_xll.qlRateHelperLatestDate($B17,Trigger)</f>
        <v>42550</v>
      </c>
    </row>
    <row r="18" spans="1:14" x14ac:dyDescent="0.2">
      <c r="B18" s="949" t="str">
        <f>'FRAs (3)'!H12</f>
        <v>obj_004f8#0015</v>
      </c>
      <c r="C18" s="299" t="str">
        <f>_xll.qlRateHelperQuoteName(B18)</f>
        <v>GBP10x13F_Quote</v>
      </c>
      <c r="D18" s="791" t="e">
        <f>_xll.qlRateHelperQuoteValue($B18,Trigger)</f>
        <v>#NUM!</v>
      </c>
      <c r="E18" s="791"/>
      <c r="F18" s="59" t="b">
        <v>0</v>
      </c>
      <c r="G18" s="59">
        <v>20</v>
      </c>
      <c r="H18" s="59">
        <v>1</v>
      </c>
      <c r="I18" s="947">
        <f>_xll.qlRateHelperEarliestDate($B18,Trigger)</f>
        <v>42485</v>
      </c>
      <c r="J18" s="946">
        <f>_xll.qlRateHelperLatestDate($B18,Trigger)</f>
        <v>42576</v>
      </c>
    </row>
    <row r="19" spans="1:14" x14ac:dyDescent="0.2">
      <c r="B19" s="949" t="str">
        <f>'FRAs (3)'!H13</f>
        <v>obj_004f6#0015</v>
      </c>
      <c r="C19" s="299" t="str">
        <f>_xll.qlRateHelperQuoteName(B19)</f>
        <v>GBP11x14F_Quote</v>
      </c>
      <c r="D19" s="791" t="e">
        <f>_xll.qlRateHelperQuoteValue($B19,Trigger)</f>
        <v>#NUM!</v>
      </c>
      <c r="E19" s="791"/>
      <c r="F19" s="59" t="b">
        <v>0</v>
      </c>
      <c r="G19" s="59">
        <v>20</v>
      </c>
      <c r="H19" s="59">
        <v>1</v>
      </c>
      <c r="I19" s="947">
        <f>_xll.qlRateHelperEarliestDate($B19,Trigger)</f>
        <v>42515</v>
      </c>
      <c r="J19" s="946">
        <f>_xll.qlRateHelperLatestDate($B19,Trigger)</f>
        <v>42607</v>
      </c>
    </row>
    <row r="20" spans="1:14" ht="12" thickBot="1" x14ac:dyDescent="0.25">
      <c r="B20" s="949" t="str">
        <f>'FRAs (3)'!H14</f>
        <v>obj_004f7#0015</v>
      </c>
      <c r="C20" s="299" t="str">
        <f>_xll.qlRateHelperQuoteName(B20)</f>
        <v>GBP12x15F_Quote</v>
      </c>
      <c r="D20" s="791">
        <f>_xll.qlRateHelperQuoteValue($B20,Trigger)</f>
        <v>1.115E-2</v>
      </c>
      <c r="E20" s="791"/>
      <c r="F20" s="59" t="b">
        <v>0</v>
      </c>
      <c r="G20" s="59">
        <v>20</v>
      </c>
      <c r="H20" s="59">
        <v>1</v>
      </c>
      <c r="I20" s="947">
        <f>_xll.qlRateHelperEarliestDate($B20,Trigger)</f>
        <v>42548</v>
      </c>
      <c r="J20" s="946">
        <f>_xll.qlRateHelperLatestDate($B20,Trigger)</f>
        <v>42640</v>
      </c>
      <c r="M20" s="797" t="s">
        <v>394</v>
      </c>
      <c r="N20" s="797" t="s">
        <v>492</v>
      </c>
    </row>
    <row r="21" spans="1:14" x14ac:dyDescent="0.2">
      <c r="A21" s="965" t="b">
        <v>0</v>
      </c>
      <c r="B21" s="963" t="str">
        <f>'Futures (2)'!J3</f>
        <v>obj_00561#0016</v>
      </c>
      <c r="C21" s="796" t="str">
        <f>_xll.qlRateHelperQuoteName(B21)</f>
        <v>GBPFUT3MN5_Quote</v>
      </c>
      <c r="D21" s="962" t="e">
        <f>_xll.qlRateHelperQuoteValue($B21,Trigger)</f>
        <v>#NUM!</v>
      </c>
      <c r="E21" s="795" t="e">
        <f>_xll.qlFuturesRateHelperConvexityAdjustment($B21,Trigger)</f>
        <v>#NUM!</v>
      </c>
      <c r="F21" s="1552" t="b">
        <v>1</v>
      </c>
      <c r="G21" s="794">
        <v>60</v>
      </c>
      <c r="H21" s="794">
        <v>7</v>
      </c>
      <c r="I21" s="961">
        <f>_xll.qlRateHelperEarliestDate($B21,Trigger)</f>
        <v>42200</v>
      </c>
      <c r="J21" s="960">
        <f>_xll.qlRateHelperLatestDate($B21,Trigger)</f>
        <v>42292</v>
      </c>
      <c r="M21" s="1551" t="b">
        <f>AND(_xll.qlIMMIsIMMdate(I21),NOT(ISERROR(D21)))</f>
        <v>0</v>
      </c>
      <c r="N21" s="1550" t="b">
        <f>AND(NOT(_xll.qlIMMIsIMMdate(I21)),NOT(ISERROR(E21)))</f>
        <v>0</v>
      </c>
    </row>
    <row r="22" spans="1:14" x14ac:dyDescent="0.2">
      <c r="A22" s="280" t="b">
        <v>0</v>
      </c>
      <c r="B22" s="949" t="str">
        <f>'Futures (2)'!J4</f>
        <v>obj_0057a#0016</v>
      </c>
      <c r="C22" s="299" t="str">
        <f>_xll.qlRateHelperQuoteName(B22)</f>
        <v>GBPFUT3MQ5_Quote</v>
      </c>
      <c r="D22" s="958" t="e">
        <f>_xll.qlRateHelperQuoteValue($B22,Trigger)</f>
        <v>#NUM!</v>
      </c>
      <c r="E22" s="791" t="e">
        <f>_xll.qlFuturesRateHelperConvexityAdjustment($B22,Trigger)</f>
        <v>#NUM!</v>
      </c>
      <c r="F22" s="408" t="b">
        <v>1</v>
      </c>
      <c r="G22" s="59">
        <v>60</v>
      </c>
      <c r="H22" s="59">
        <v>1</v>
      </c>
      <c r="I22" s="947">
        <f>_xll.qlRateHelperEarliestDate($B22,Trigger)</f>
        <v>42235</v>
      </c>
      <c r="J22" s="946">
        <f>_xll.qlRateHelperLatestDate($B22,Trigger)</f>
        <v>42327</v>
      </c>
      <c r="M22" s="1549" t="b">
        <f>AND(_xll.qlIMMIsIMMdate(I22),NOT(ISERROR(D22)))</f>
        <v>0</v>
      </c>
      <c r="N22" s="1548" t="b">
        <f>AND(NOT(_xll.qlIMMIsIMMdate(I22)),NOT(ISERROR(E22)))</f>
        <v>0</v>
      </c>
    </row>
    <row r="23" spans="1:14" ht="11.25" customHeight="1" x14ac:dyDescent="0.2">
      <c r="A23" s="280" t="b">
        <v>0</v>
      </c>
      <c r="B23" s="949" t="str">
        <f>'Futures (2)'!J5</f>
        <v>obj_00562#0016</v>
      </c>
      <c r="C23" s="299" t="str">
        <f>_xll.qlRateHelperQuoteName(B23)</f>
        <v>GBPFUT3MU5_Quote</v>
      </c>
      <c r="D23" s="958">
        <f>_xll.qlRateHelperQuoteValue($B23,Trigger)</f>
        <v>99.35499999999999</v>
      </c>
      <c r="E23" s="791">
        <f>_xll.qlFuturesRateHelperConvexityAdjustment($B23,Trigger)</f>
        <v>6.209964952381622E-6</v>
      </c>
      <c r="F23" s="408" t="b">
        <v>1</v>
      </c>
      <c r="G23" s="59">
        <v>60</v>
      </c>
      <c r="H23" s="59">
        <v>1</v>
      </c>
      <c r="I23" s="947">
        <f>_xll.qlRateHelperEarliestDate($B23,Trigger)</f>
        <v>42263</v>
      </c>
      <c r="J23" s="946">
        <f>_xll.qlRateHelperLatestDate($B23,Trigger)</f>
        <v>42354</v>
      </c>
      <c r="M23" s="1549" t="b">
        <f>AND(_xll.qlIMMIsIMMdate(I23),NOT(ISERROR(D23)))</f>
        <v>1</v>
      </c>
      <c r="N23" s="1548" t="b">
        <f>AND(NOT(_xll.qlIMMIsIMMdate(I23)),NOT(ISERROR(E23)))</f>
        <v>0</v>
      </c>
    </row>
    <row r="24" spans="1:14" x14ac:dyDescent="0.2">
      <c r="A24" s="280" t="b">
        <v>0</v>
      </c>
      <c r="B24" s="949" t="str">
        <f>'Futures (2)'!J6</f>
        <v>obj_00556#0016</v>
      </c>
      <c r="C24" s="299" t="str">
        <f>_xll.qlRateHelperQuoteName(B24)</f>
        <v>GBPFUT3MV5_Quote</v>
      </c>
      <c r="D24" s="958" t="e">
        <f>_xll.qlRateHelperQuoteValue($B24,Trigger)</f>
        <v>#NUM!</v>
      </c>
      <c r="E24" s="791" t="e">
        <f>_xll.qlFuturesRateHelperConvexityAdjustment($B24,Trigger)</f>
        <v>#NUM!</v>
      </c>
      <c r="F24" s="408" t="b">
        <v>1</v>
      </c>
      <c r="G24" s="59">
        <v>60</v>
      </c>
      <c r="H24" s="59">
        <v>21</v>
      </c>
      <c r="I24" s="947">
        <f>_xll.qlRateHelperEarliestDate($B24,Trigger)</f>
        <v>42298</v>
      </c>
      <c r="J24" s="946">
        <f>_xll.qlRateHelperLatestDate($B24,Trigger)</f>
        <v>42390</v>
      </c>
      <c r="M24" s="1549" t="b">
        <f>AND(_xll.qlIMMIsIMMdate(I24),NOT(ISERROR(D24)))</f>
        <v>0</v>
      </c>
      <c r="N24" s="1548" t="b">
        <f>AND(NOT(_xll.qlIMMIsIMMdate(I24)),NOT(ISERROR(E24)))</f>
        <v>0</v>
      </c>
    </row>
    <row r="25" spans="1:14" x14ac:dyDescent="0.2">
      <c r="A25" s="280" t="b">
        <v>0</v>
      </c>
      <c r="B25" s="949" t="str">
        <f>'Futures (2)'!J7</f>
        <v>obj_0056a#0016</v>
      </c>
      <c r="C25" s="299" t="str">
        <f>_xll.qlRateHelperQuoteName(B25)</f>
        <v>GBPFUT3MX5_Quote</v>
      </c>
      <c r="D25" s="958" t="e">
        <f>_xll.qlRateHelperQuoteValue($B25,Trigger)</f>
        <v>#NUM!</v>
      </c>
      <c r="E25" s="791" t="e">
        <f>_xll.qlFuturesRateHelperConvexityAdjustment($B25,Trigger)</f>
        <v>#NUM!</v>
      </c>
      <c r="F25" s="408" t="b">
        <v>1</v>
      </c>
      <c r="G25" s="59">
        <v>60</v>
      </c>
      <c r="H25" s="59">
        <v>21</v>
      </c>
      <c r="I25" s="947">
        <f>_xll.qlRateHelperEarliestDate($B25,Trigger)</f>
        <v>42326</v>
      </c>
      <c r="J25" s="946">
        <f>_xll.qlRateHelperLatestDate($B25,Trigger)</f>
        <v>42418</v>
      </c>
      <c r="M25" s="1549" t="b">
        <f>AND(_xll.qlIMMIsIMMdate(I25),NOT(ISERROR(D25)))</f>
        <v>0</v>
      </c>
      <c r="N25" s="1548" t="b">
        <f>AND(NOT(_xll.qlIMMIsIMMdate(I25)),NOT(ISERROR(E25)))</f>
        <v>0</v>
      </c>
    </row>
    <row r="26" spans="1:14" x14ac:dyDescent="0.2">
      <c r="A26" s="280" t="b">
        <v>0</v>
      </c>
      <c r="B26" s="949" t="str">
        <f>'Futures (2)'!J8</f>
        <v>obj_00579#0016</v>
      </c>
      <c r="C26" s="299" t="str">
        <f>_xll.qlRateHelperQuoteName(B26)</f>
        <v>GBPFUT3MZ5_Quote</v>
      </c>
      <c r="D26" s="958">
        <f>_xll.qlRateHelperQuoteValue($B26,Trigger)</f>
        <v>99.224999999999994</v>
      </c>
      <c r="E26" s="791">
        <f>_xll.qlFuturesRateHelperConvexityAdjustment($B26,Trigger)</f>
        <v>1.737598557318442E-5</v>
      </c>
      <c r="F26" s="408" t="b">
        <v>1</v>
      </c>
      <c r="G26" s="59">
        <v>60</v>
      </c>
      <c r="H26" s="59">
        <v>21</v>
      </c>
      <c r="I26" s="947">
        <f>_xll.qlRateHelperEarliestDate($B26,Trigger)</f>
        <v>42354</v>
      </c>
      <c r="J26" s="946">
        <f>_xll.qlRateHelperLatestDate($B26,Trigger)</f>
        <v>42445</v>
      </c>
      <c r="M26" s="1549" t="b">
        <f>AND(_xll.qlIMMIsIMMdate(I26),NOT(ISERROR(D26)))</f>
        <v>1</v>
      </c>
      <c r="N26" s="1548" t="b">
        <f>AND(NOT(_xll.qlIMMIsIMMdate(I26)),NOT(ISERROR(E26)))</f>
        <v>0</v>
      </c>
    </row>
    <row r="27" spans="1:14" x14ac:dyDescent="0.2">
      <c r="A27" s="280" t="b">
        <v>0</v>
      </c>
      <c r="B27" s="949" t="str">
        <f>'Futures (2)'!J9</f>
        <v>obj_0056f#0016</v>
      </c>
      <c r="C27" s="299" t="str">
        <f>_xll.qlRateHelperQuoteName(B27)</f>
        <v>GBPFUT3MF6_Quote</v>
      </c>
      <c r="D27" s="958" t="e">
        <f>_xll.qlRateHelperQuoteValue($B27,Trigger)</f>
        <v>#NUM!</v>
      </c>
      <c r="E27" s="791" t="e">
        <f>_xll.qlFuturesRateHelperConvexityAdjustment($B27,Trigger)</f>
        <v>#NUM!</v>
      </c>
      <c r="F27" s="408" t="b">
        <v>1</v>
      </c>
      <c r="G27" s="59">
        <v>60</v>
      </c>
      <c r="H27" s="59">
        <v>21</v>
      </c>
      <c r="I27" s="947">
        <f>_xll.qlRateHelperEarliestDate($B27,Trigger)</f>
        <v>42389</v>
      </c>
      <c r="J27" s="946">
        <f>_xll.qlRateHelperLatestDate($B27,Trigger)</f>
        <v>42480</v>
      </c>
      <c r="M27" s="1549" t="b">
        <f>AND(_xll.qlIMMIsIMMdate(I27),NOT(ISERROR(D27)))</f>
        <v>0</v>
      </c>
      <c r="N27" s="1548" t="b">
        <f>AND(NOT(_xll.qlIMMIsIMMdate(I27)),NOT(ISERROR(E27)))</f>
        <v>0</v>
      </c>
    </row>
    <row r="28" spans="1:14" x14ac:dyDescent="0.2">
      <c r="A28" s="280" t="b">
        <v>0</v>
      </c>
      <c r="B28" s="949" t="str">
        <f>'Futures (2)'!J10</f>
        <v>obj_00566#0016</v>
      </c>
      <c r="C28" s="299" t="str">
        <f>_xll.qlRateHelperQuoteName(B28)</f>
        <v>GBPFUT3MG6_Quote</v>
      </c>
      <c r="D28" s="958" t="e">
        <f>_xll.qlRateHelperQuoteValue($B28,Trigger)</f>
        <v>#NUM!</v>
      </c>
      <c r="E28" s="791" t="e">
        <f>_xll.qlFuturesRateHelperConvexityAdjustment($B28,Trigger)</f>
        <v>#NUM!</v>
      </c>
      <c r="F28" s="408" t="b">
        <v>1</v>
      </c>
      <c r="G28" s="59">
        <v>60</v>
      </c>
      <c r="H28" s="59">
        <v>21</v>
      </c>
      <c r="I28" s="947">
        <f>_xll.qlRateHelperEarliestDate($B28,Trigger)</f>
        <v>42417</v>
      </c>
      <c r="J28" s="946">
        <f>_xll.qlRateHelperLatestDate($B28,Trigger)</f>
        <v>42507</v>
      </c>
      <c r="M28" s="1549" t="b">
        <f>AND(_xll.qlIMMIsIMMdate(I28),NOT(ISERROR(D28)))</f>
        <v>0</v>
      </c>
      <c r="N28" s="1548" t="b">
        <f>AND(NOT(_xll.qlIMMIsIMMdate(I28)),NOT(ISERROR(E28)))</f>
        <v>0</v>
      </c>
    </row>
    <row r="29" spans="1:14" x14ac:dyDescent="0.2">
      <c r="A29" s="280" t="b">
        <v>0</v>
      </c>
      <c r="B29" s="949" t="str">
        <f>'Futures (2)'!J11</f>
        <v>obj_00577#0016</v>
      </c>
      <c r="C29" s="299" t="str">
        <f>_xll.qlRateHelperQuoteName(B29)</f>
        <v>GBPFUT3MH6_Quote</v>
      </c>
      <c r="D29" s="958">
        <f>_xll.qlRateHelperQuoteValue($B29,Trigger)</f>
        <v>99.064999999999998</v>
      </c>
      <c r="E29" s="791">
        <f>_xll.qlFuturesRateHelperConvexityAdjustment($B29,Trigger)</f>
        <v>3.3153527842083545E-5</v>
      </c>
      <c r="F29" s="408" t="b">
        <v>1</v>
      </c>
      <c r="G29" s="59">
        <v>60</v>
      </c>
      <c r="H29" s="59">
        <v>21</v>
      </c>
      <c r="I29" s="947">
        <f>_xll.qlRateHelperEarliestDate($B29,Trigger)</f>
        <v>42445</v>
      </c>
      <c r="J29" s="946">
        <f>_xll.qlRateHelperLatestDate($B29,Trigger)</f>
        <v>42537</v>
      </c>
      <c r="M29" s="1549" t="b">
        <f>AND(_xll.qlIMMIsIMMdate(I29),NOT(ISERROR(D29)))</f>
        <v>1</v>
      </c>
      <c r="N29" s="1548" t="b">
        <f>AND(NOT(_xll.qlIMMIsIMMdate(I29)),NOT(ISERROR(E29)))</f>
        <v>0</v>
      </c>
    </row>
    <row r="30" spans="1:14" x14ac:dyDescent="0.2">
      <c r="A30" s="280" t="b">
        <v>0</v>
      </c>
      <c r="B30" s="949" t="str">
        <f>'Futures (2)'!J12</f>
        <v>obj_0055e#0016</v>
      </c>
      <c r="C30" s="299" t="str">
        <f>_xll.qlRateHelperQuoteName(B30)</f>
        <v>GBPFUT3MJ6_Quote</v>
      </c>
      <c r="D30" s="958" t="e">
        <f>_xll.qlRateHelperQuoteValue($B30,Trigger)</f>
        <v>#NUM!</v>
      </c>
      <c r="E30" s="791" t="e">
        <f>_xll.qlFuturesRateHelperConvexityAdjustment($B30,Trigger)</f>
        <v>#NUM!</v>
      </c>
      <c r="F30" s="408" t="b">
        <v>1</v>
      </c>
      <c r="G30" s="59">
        <v>60</v>
      </c>
      <c r="H30" s="59">
        <v>21</v>
      </c>
      <c r="I30" s="947">
        <f>_xll.qlRateHelperEarliestDate($B30,Trigger)</f>
        <v>42480</v>
      </c>
      <c r="J30" s="946">
        <f>_xll.qlRateHelperLatestDate($B30,Trigger)</f>
        <v>42571</v>
      </c>
      <c r="M30" s="1549" t="b">
        <f>AND(_xll.qlIMMIsIMMdate(I30),NOT(ISERROR(D30)))</f>
        <v>0</v>
      </c>
      <c r="N30" s="1548" t="b">
        <f>AND(NOT(_xll.qlIMMIsIMMdate(I30)),NOT(ISERROR(E30)))</f>
        <v>0</v>
      </c>
    </row>
    <row r="31" spans="1:14" x14ac:dyDescent="0.2">
      <c r="A31" s="280" t="b">
        <v>0</v>
      </c>
      <c r="B31" s="949" t="str">
        <f>'Futures (2)'!J13</f>
        <v>obj_00569#0016</v>
      </c>
      <c r="C31" s="299" t="str">
        <f>_xll.qlRateHelperQuoteName(B31)</f>
        <v>GBPFUT3MK6_Quote</v>
      </c>
      <c r="D31" s="958" t="e">
        <f>_xll.qlRateHelperQuoteValue($B31,Trigger)</f>
        <v>#NUM!</v>
      </c>
      <c r="E31" s="791" t="e">
        <f>_xll.qlFuturesRateHelperConvexityAdjustment($B31,Trigger)</f>
        <v>#NUM!</v>
      </c>
      <c r="F31" s="408" t="b">
        <v>1</v>
      </c>
      <c r="G31" s="59">
        <v>60</v>
      </c>
      <c r="H31" s="59">
        <v>21</v>
      </c>
      <c r="I31" s="947">
        <f>_xll.qlRateHelperEarliestDate($B31,Trigger)</f>
        <v>42508</v>
      </c>
      <c r="J31" s="946">
        <f>_xll.qlRateHelperLatestDate($B31,Trigger)</f>
        <v>42600</v>
      </c>
      <c r="M31" s="1549" t="b">
        <f>AND(_xll.qlIMMIsIMMdate(I31),NOT(ISERROR(D31)))</f>
        <v>0</v>
      </c>
      <c r="N31" s="1548" t="b">
        <f>AND(NOT(_xll.qlIMMIsIMMdate(I31)),NOT(ISERROR(E31)))</f>
        <v>0</v>
      </c>
    </row>
    <row r="32" spans="1:14" x14ac:dyDescent="0.2">
      <c r="A32" s="280" t="b">
        <v>0</v>
      </c>
      <c r="B32" s="949" t="str">
        <f>'Futures (2)'!J14</f>
        <v>obj_00572#0016</v>
      </c>
      <c r="C32" s="299" t="str">
        <f>_xll.qlRateHelperQuoteName(B32)</f>
        <v>GBPFUT3MM6_Quote</v>
      </c>
      <c r="D32" s="958">
        <f>_xll.qlRateHelperQuoteValue($B32,Trigger)</f>
        <v>98.89500000000001</v>
      </c>
      <c r="E32" s="791">
        <f>_xll.qlFuturesRateHelperConvexityAdjustment($B32,Trigger)</f>
        <v>5.3204470337673838E-5</v>
      </c>
      <c r="F32" s="408" t="b">
        <v>1</v>
      </c>
      <c r="G32" s="59">
        <v>60</v>
      </c>
      <c r="H32" s="59">
        <v>21</v>
      </c>
      <c r="I32" s="947">
        <f>_xll.qlRateHelperEarliestDate($B32,Trigger)</f>
        <v>42536</v>
      </c>
      <c r="J32" s="946">
        <f>_xll.qlRateHelperLatestDate($B32,Trigger)</f>
        <v>42628</v>
      </c>
      <c r="M32" s="1549" t="b">
        <f>AND(_xll.qlIMMIsIMMdate(I32),NOT(ISERROR(D32)))</f>
        <v>1</v>
      </c>
      <c r="N32" s="1548" t="b">
        <f>AND(NOT(_xll.qlIMMIsIMMdate(I32)),NOT(ISERROR(E32)))</f>
        <v>0</v>
      </c>
    </row>
    <row r="33" spans="1:14" x14ac:dyDescent="0.2">
      <c r="A33" s="280" t="b">
        <v>1</v>
      </c>
      <c r="B33" s="949" t="str">
        <f>'Futures (2)'!J15</f>
        <v>obj_00563#0016</v>
      </c>
      <c r="C33" s="299" t="str">
        <f>_xll.qlRateHelperQuoteName(B33)</f>
        <v>GBPFUT3MU6_Quote</v>
      </c>
      <c r="D33" s="958">
        <f>_xll.qlRateHelperQuoteValue($B33,Trigger)</f>
        <v>98.715000000000003</v>
      </c>
      <c r="E33" s="791">
        <f>_xll.qlFuturesRateHelperConvexityAdjustment($B33,Trigger)</f>
        <v>7.9329492711711639E-5</v>
      </c>
      <c r="F33" s="408" t="b">
        <v>1</v>
      </c>
      <c r="G33" s="59">
        <v>60</v>
      </c>
      <c r="H33" s="59">
        <v>21</v>
      </c>
      <c r="I33" s="947">
        <f>_xll.qlRateHelperEarliestDate($B33,Trigger)</f>
        <v>42634</v>
      </c>
      <c r="J33" s="946">
        <f>_xll.qlRateHelperLatestDate($B33,Trigger)</f>
        <v>42725</v>
      </c>
      <c r="M33" s="1549" t="b">
        <f>AND(_xll.qlIMMIsIMMdate(I33),NOT(ISERROR(D33)))</f>
        <v>1</v>
      </c>
      <c r="N33" s="1548" t="b">
        <f>AND(NOT(_xll.qlIMMIsIMMdate(I33)),NOT(ISERROR(E33)))</f>
        <v>0</v>
      </c>
    </row>
    <row r="34" spans="1:14" x14ac:dyDescent="0.2">
      <c r="A34" s="280" t="b">
        <v>1</v>
      </c>
      <c r="B34" s="949" t="str">
        <f>'Futures (2)'!J16</f>
        <v>obj_00575#0016</v>
      </c>
      <c r="C34" s="299" t="str">
        <f>_xll.qlRateHelperQuoteName(B34)</f>
        <v>GBPFUT3MZ6_Quote</v>
      </c>
      <c r="D34" s="958">
        <f>_xll.qlRateHelperQuoteValue($B34,Trigger)</f>
        <v>98.545000000000002</v>
      </c>
      <c r="E34" s="791">
        <f>_xll.qlFuturesRateHelperConvexityAdjustment($B34,Trigger)</f>
        <v>1.0781573774619127E-4</v>
      </c>
      <c r="F34" s="408" t="b">
        <v>1</v>
      </c>
      <c r="G34" s="59">
        <v>60</v>
      </c>
      <c r="H34" s="59">
        <v>21</v>
      </c>
      <c r="I34" s="947">
        <f>_xll.qlRateHelperEarliestDate($B34,Trigger)</f>
        <v>42725</v>
      </c>
      <c r="J34" s="946">
        <f>_xll.qlRateHelperLatestDate($B34,Trigger)</f>
        <v>42815</v>
      </c>
      <c r="M34" s="1549" t="b">
        <f>AND(_xll.qlIMMIsIMMdate(I34),NOT(ISERROR(D34)))</f>
        <v>1</v>
      </c>
      <c r="N34" s="1548" t="b">
        <f>AND(NOT(_xll.qlIMMIsIMMdate(I34)),NOT(ISERROR(E34)))</f>
        <v>0</v>
      </c>
    </row>
    <row r="35" spans="1:14" x14ac:dyDescent="0.2">
      <c r="A35" s="280" t="b">
        <v>1</v>
      </c>
      <c r="B35" s="949" t="str">
        <f>'Futures (2)'!J17</f>
        <v>obj_0055f#0016</v>
      </c>
      <c r="C35" s="299" t="str">
        <f>_xll.qlRateHelperQuoteName(B35)</f>
        <v>GBPFUT3MH7_Quote</v>
      </c>
      <c r="D35" s="958">
        <f>_xll.qlRateHelperQuoteValue($B35,Trigger)</f>
        <v>98.39500000000001</v>
      </c>
      <c r="E35" s="791">
        <f>_xll.qlFuturesRateHelperConvexityAdjustment($B35,Trigger)</f>
        <v>1.3864562049647767E-4</v>
      </c>
      <c r="F35" s="408" t="b">
        <v>1</v>
      </c>
      <c r="G35" s="59">
        <v>60</v>
      </c>
      <c r="H35" s="59">
        <v>21</v>
      </c>
      <c r="I35" s="947">
        <f>_xll.qlRateHelperEarliestDate($B35,Trigger)</f>
        <v>42809</v>
      </c>
      <c r="J35" s="946">
        <f>_xll.qlRateHelperLatestDate($B35,Trigger)</f>
        <v>42901</v>
      </c>
      <c r="M35" s="1549" t="b">
        <f>AND(_xll.qlIMMIsIMMdate(I35),NOT(ISERROR(D35)))</f>
        <v>1</v>
      </c>
      <c r="N35" s="1548" t="b">
        <f>AND(NOT(_xll.qlIMMIsIMMdate(I35)),NOT(ISERROR(E35)))</f>
        <v>0</v>
      </c>
    </row>
    <row r="36" spans="1:14" x14ac:dyDescent="0.2">
      <c r="A36" s="280" t="b">
        <v>1</v>
      </c>
      <c r="B36" s="949" t="str">
        <f>'Futures (2)'!J18</f>
        <v>obj_0055d#0016</v>
      </c>
      <c r="C36" s="299" t="str">
        <f>_xll.qlRateHelperQuoteName(B36)</f>
        <v>GBPFUT3MM7_Quote</v>
      </c>
      <c r="D36" s="958">
        <f>_xll.qlRateHelperQuoteValue($B36,Trigger)</f>
        <v>98.265000000000001</v>
      </c>
      <c r="E36" s="791">
        <f>_xll.qlFuturesRateHelperConvexityAdjustment($B36,Trigger)</f>
        <v>1.7821150717739105E-4</v>
      </c>
      <c r="F36" s="408" t="b">
        <v>1</v>
      </c>
      <c r="G36" s="59">
        <v>60</v>
      </c>
      <c r="H36" s="59">
        <v>21</v>
      </c>
      <c r="I36" s="947">
        <f>_xll.qlRateHelperEarliestDate($B36,Trigger)</f>
        <v>42907</v>
      </c>
      <c r="J36" s="946">
        <f>_xll.qlRateHelperLatestDate($B36,Trigger)</f>
        <v>42999</v>
      </c>
      <c r="M36" s="1549" t="b">
        <f>AND(_xll.qlIMMIsIMMdate(I36),NOT(ISERROR(D36)))</f>
        <v>1</v>
      </c>
      <c r="N36" s="1548" t="b">
        <f>AND(NOT(_xll.qlIMMIsIMMdate(I36)),NOT(ISERROR(E36)))</f>
        <v>0</v>
      </c>
    </row>
    <row r="37" spans="1:14" x14ac:dyDescent="0.2">
      <c r="A37" s="280" t="b">
        <v>1</v>
      </c>
      <c r="B37" s="949" t="str">
        <f>'Futures (2)'!J19</f>
        <v>obj_00555#0016</v>
      </c>
      <c r="C37" s="299" t="str">
        <f>_xll.qlRateHelperQuoteName(B37)</f>
        <v>GBPFUT3MU7_Quote</v>
      </c>
      <c r="D37" s="958">
        <f>_xll.qlRateHelperQuoteValue($B37,Trigger)</f>
        <v>98.155000000000001</v>
      </c>
      <c r="E37" s="791">
        <f>_xll.qlFuturesRateHelperConvexityAdjustment($B37,Trigger)</f>
        <v>2.1856255636127769E-4</v>
      </c>
      <c r="F37" s="408" t="b">
        <v>1</v>
      </c>
      <c r="G37" s="59">
        <v>60</v>
      </c>
      <c r="H37" s="59">
        <v>21</v>
      </c>
      <c r="I37" s="947">
        <f>_xll.qlRateHelperEarliestDate($B37,Trigger)</f>
        <v>42998</v>
      </c>
      <c r="J37" s="946">
        <f>_xll.qlRateHelperLatestDate($B37,Trigger)</f>
        <v>43089</v>
      </c>
      <c r="M37" s="1549" t="b">
        <f>AND(_xll.qlIMMIsIMMdate(I37),NOT(ISERROR(D37)))</f>
        <v>1</v>
      </c>
      <c r="N37" s="1548" t="b">
        <f>AND(NOT(_xll.qlIMMIsIMMdate(I37)),NOT(ISERROR(E37)))</f>
        <v>0</v>
      </c>
    </row>
    <row r="38" spans="1:14" x14ac:dyDescent="0.2">
      <c r="A38" s="280" t="b">
        <v>1</v>
      </c>
      <c r="B38" s="949" t="str">
        <f>'Futures (2)'!J20</f>
        <v>obj_00565#0016</v>
      </c>
      <c r="C38" s="299" t="str">
        <f>_xll.qlRateHelperQuoteName(B38)</f>
        <v>GBPFUT3MZ7_Quote</v>
      </c>
      <c r="D38" s="958">
        <f>_xll.qlRateHelperQuoteValue($B38,Trigger)</f>
        <v>98.064999999999998</v>
      </c>
      <c r="E38" s="791">
        <f>_xll.qlFuturesRateHelperConvexityAdjustment($B38,Trigger)</f>
        <v>2.6261992631611134E-4</v>
      </c>
      <c r="F38" s="408" t="b">
        <v>1</v>
      </c>
      <c r="G38" s="59">
        <v>30</v>
      </c>
      <c r="H38" s="59">
        <v>21</v>
      </c>
      <c r="I38" s="947">
        <f>_xll.qlRateHelperEarliestDate($B38,Trigger)</f>
        <v>43089</v>
      </c>
      <c r="J38" s="946">
        <f>_xll.qlRateHelperLatestDate($B38,Trigger)</f>
        <v>43179</v>
      </c>
      <c r="M38" s="1549" t="b">
        <f>AND(_xll.qlIMMIsIMMdate(I38),NOT(ISERROR(D38)))</f>
        <v>1</v>
      </c>
      <c r="N38" s="1548" t="b">
        <f>AND(NOT(_xll.qlIMMIsIMMdate(I38)),NOT(ISERROR(E38)))</f>
        <v>0</v>
      </c>
    </row>
    <row r="39" spans="1:14" x14ac:dyDescent="0.2">
      <c r="A39" s="280" t="b">
        <v>1</v>
      </c>
      <c r="B39" s="949" t="str">
        <f>'Futures (2)'!J21</f>
        <v>obj_00576#0016</v>
      </c>
      <c r="C39" s="299" t="str">
        <f>_xll.qlRateHelperQuoteName(B39)</f>
        <v>GBPFUT3MH8_Quote</v>
      </c>
      <c r="D39" s="958">
        <f>_xll.qlRateHelperQuoteValue($B39,Trigger)</f>
        <v>97.984999999999999</v>
      </c>
      <c r="E39" s="791">
        <f>_xll.qlFuturesRateHelperConvexityAdjustment($B39,Trigger)</f>
        <v>3.1188251689741499E-4</v>
      </c>
      <c r="F39" s="408" t="b">
        <v>1</v>
      </c>
      <c r="G39" s="59">
        <v>30</v>
      </c>
      <c r="H39" s="59">
        <v>21</v>
      </c>
      <c r="I39" s="947">
        <f>_xll.qlRateHelperEarliestDate($B39,Trigger)</f>
        <v>43180</v>
      </c>
      <c r="J39" s="946">
        <f>_xll.qlRateHelperLatestDate($B39,Trigger)</f>
        <v>43272</v>
      </c>
      <c r="M39" s="1549" t="b">
        <f>AND(_xll.qlIMMIsIMMdate(I39),NOT(ISERROR(D39)))</f>
        <v>1</v>
      </c>
      <c r="N39" s="1548" t="b">
        <f>AND(NOT(_xll.qlIMMIsIMMdate(I39)),NOT(ISERROR(E39)))</f>
        <v>0</v>
      </c>
    </row>
    <row r="40" spans="1:14" x14ac:dyDescent="0.2">
      <c r="A40" s="280" t="b">
        <v>1</v>
      </c>
      <c r="B40" s="949" t="str">
        <f>'Futures (2)'!J22</f>
        <v>obj_0057d#0016</v>
      </c>
      <c r="C40" s="299" t="str">
        <f>_xll.qlRateHelperQuoteName(B40)</f>
        <v>GBPFUT3MM8_Quote</v>
      </c>
      <c r="D40" s="958">
        <f>_xll.qlRateHelperQuoteValue($B40,Trigger)</f>
        <v>97.905000000000001</v>
      </c>
      <c r="E40" s="791">
        <f>_xll.qlFuturesRateHelperConvexityAdjustment($B40,Trigger)</f>
        <v>3.6381362065675076E-4</v>
      </c>
      <c r="F40" s="408" t="b">
        <v>1</v>
      </c>
      <c r="G40" s="59">
        <v>30</v>
      </c>
      <c r="H40" s="59">
        <v>21</v>
      </c>
      <c r="I40" s="947">
        <f>_xll.qlRateHelperEarliestDate($B40,Trigger)</f>
        <v>43271</v>
      </c>
      <c r="J40" s="946">
        <f>_xll.qlRateHelperLatestDate($B40,Trigger)</f>
        <v>43363</v>
      </c>
      <c r="M40" s="1549" t="b">
        <f>AND(_xll.qlIMMIsIMMdate(I40),NOT(ISERROR(D40)))</f>
        <v>1</v>
      </c>
      <c r="N40" s="1548" t="b">
        <f>AND(NOT(_xll.qlIMMIsIMMdate(I40)),NOT(ISERROR(E40)))</f>
        <v>0</v>
      </c>
    </row>
    <row r="41" spans="1:14" x14ac:dyDescent="0.2">
      <c r="A41" s="280" t="b">
        <v>1</v>
      </c>
      <c r="B41" s="949" t="str">
        <f>'Futures (2)'!J23</f>
        <v>obj_00568#0016</v>
      </c>
      <c r="C41" s="299" t="str">
        <f>_xll.qlRateHelperQuoteName(B41)</f>
        <v>GBPFUT3MU8_Quote</v>
      </c>
      <c r="D41" s="958">
        <f>_xll.qlRateHelperQuoteValue($B41,Trigger)</f>
        <v>97.835000000000008</v>
      </c>
      <c r="E41" s="791">
        <f>_xll.qlFuturesRateHelperConvexityAdjustment($B41,Trigger)</f>
        <v>4.186659111343144E-4</v>
      </c>
      <c r="F41" s="408" t="b">
        <v>1</v>
      </c>
      <c r="G41" s="59">
        <v>30</v>
      </c>
      <c r="H41" s="59">
        <v>21</v>
      </c>
      <c r="I41" s="947">
        <f>_xll.qlRateHelperEarliestDate($B41,Trigger)</f>
        <v>43362</v>
      </c>
      <c r="J41" s="946">
        <f>_xll.qlRateHelperLatestDate($B41,Trigger)</f>
        <v>43453</v>
      </c>
      <c r="M41" s="1549" t="b">
        <f>AND(_xll.qlIMMIsIMMdate(I41),NOT(ISERROR(D41)))</f>
        <v>1</v>
      </c>
      <c r="N41" s="1548" t="b">
        <f>AND(NOT(_xll.qlIMMIsIMMdate(I41)),NOT(ISERROR(E41)))</f>
        <v>0</v>
      </c>
    </row>
    <row r="42" spans="1:14" x14ac:dyDescent="0.2">
      <c r="A42" s="280" t="b">
        <v>1</v>
      </c>
      <c r="B42" s="949" t="str">
        <f>'Futures (2)'!J24</f>
        <v>obj_00557#0016</v>
      </c>
      <c r="C42" s="299" t="str">
        <f>_xll.qlRateHelperQuoteName(B42)</f>
        <v>GBPFUT3MZ8_Quote</v>
      </c>
      <c r="D42" s="958">
        <f>_xll.qlRateHelperQuoteValue($B42,Trigger)</f>
        <v>97.765000000000001</v>
      </c>
      <c r="E42" s="791">
        <f>_xll.qlFuturesRateHelperConvexityAdjustment($B42,Trigger)</f>
        <v>4.7689325180125795E-4</v>
      </c>
      <c r="F42" s="408" t="b">
        <v>1</v>
      </c>
      <c r="G42" s="59">
        <v>30</v>
      </c>
      <c r="H42" s="59">
        <v>21</v>
      </c>
      <c r="I42" s="947">
        <f>_xll.qlRateHelperEarliestDate($B42,Trigger)</f>
        <v>43453</v>
      </c>
      <c r="J42" s="946">
        <f>_xll.qlRateHelperLatestDate($B42,Trigger)</f>
        <v>43543</v>
      </c>
      <c r="M42" s="1549" t="b">
        <f>AND(_xll.qlIMMIsIMMdate(I42),NOT(ISERROR(D42)))</f>
        <v>1</v>
      </c>
      <c r="N42" s="1548" t="b">
        <f>AND(NOT(_xll.qlIMMIsIMMdate(I42)),NOT(ISERROR(E42)))</f>
        <v>0</v>
      </c>
    </row>
    <row r="43" spans="1:14" x14ac:dyDescent="0.2">
      <c r="A43" s="280" t="b">
        <v>1</v>
      </c>
      <c r="B43" s="949" t="str">
        <f>'Futures (2)'!J25</f>
        <v>obj_0057e#0016</v>
      </c>
      <c r="C43" s="299" t="str">
        <f>_xll.qlRateHelperQuoteName(B43)</f>
        <v>GBPFUT3MH9_Quote</v>
      </c>
      <c r="D43" s="958">
        <f>_xll.qlRateHelperQuoteValue($B43,Trigger)</f>
        <v>97.694999999999993</v>
      </c>
      <c r="E43" s="791">
        <f>_xll.qlFuturesRateHelperConvexityAdjustment($B43,Trigger)</f>
        <v>5.4053155529771321E-4</v>
      </c>
      <c r="F43" s="408" t="b">
        <v>1</v>
      </c>
      <c r="G43" s="59">
        <v>30</v>
      </c>
      <c r="H43" s="59">
        <v>21</v>
      </c>
      <c r="I43" s="947">
        <f>_xll.qlRateHelperEarliestDate($B43,Trigger)</f>
        <v>43544</v>
      </c>
      <c r="J43" s="946">
        <f>_xll.qlRateHelperLatestDate($B43,Trigger)</f>
        <v>43636</v>
      </c>
      <c r="M43" s="1549" t="b">
        <f>AND(_xll.qlIMMIsIMMdate(I43),NOT(ISERROR(D43)))</f>
        <v>1</v>
      </c>
      <c r="N43" s="1548" t="b">
        <f>AND(NOT(_xll.qlIMMIsIMMdate(I43)),NOT(ISERROR(E43)))</f>
        <v>0</v>
      </c>
    </row>
    <row r="44" spans="1:14" x14ac:dyDescent="0.2">
      <c r="A44" s="280" t="b">
        <v>1</v>
      </c>
      <c r="B44" s="949" t="str">
        <f>'Futures (2)'!J26</f>
        <v>obj_0056b#0016</v>
      </c>
      <c r="C44" s="299" t="str">
        <f>_xll.qlRateHelperQuoteName(B44)</f>
        <v>GBPFUT3MM9_Quote</v>
      </c>
      <c r="D44" s="958">
        <f>_xll.qlRateHelperQuoteValue($B44,Trigger)</f>
        <v>97.63</v>
      </c>
      <c r="E44" s="791">
        <f>_xll.qlFuturesRateHelperConvexityAdjustment($B44,Trigger)</f>
        <v>6.0614160992253059E-4</v>
      </c>
      <c r="F44" s="408" t="b">
        <v>1</v>
      </c>
      <c r="G44" s="59">
        <v>30</v>
      </c>
      <c r="H44" s="59">
        <v>21</v>
      </c>
      <c r="I44" s="947">
        <f>_xll.qlRateHelperEarliestDate($B44,Trigger)</f>
        <v>43635</v>
      </c>
      <c r="J44" s="946">
        <f>_xll.qlRateHelperLatestDate($B44,Trigger)</f>
        <v>43727</v>
      </c>
      <c r="M44" s="1549" t="b">
        <f>AND(_xll.qlIMMIsIMMdate(I44),NOT(ISERROR(D44)))</f>
        <v>1</v>
      </c>
      <c r="N44" s="1548" t="b">
        <f>AND(NOT(_xll.qlIMMIsIMMdate(I44)),NOT(ISERROR(E44)))</f>
        <v>0</v>
      </c>
    </row>
    <row r="45" spans="1:14" x14ac:dyDescent="0.2">
      <c r="A45" s="280" t="b">
        <v>1</v>
      </c>
      <c r="B45" s="949" t="str">
        <f>'Futures (2)'!J27</f>
        <v>obj_00567#0016</v>
      </c>
      <c r="C45" s="299" t="str">
        <f>_xll.qlRateHelperQuoteName(B45)</f>
        <v>GBPFUT3MU9_Quote</v>
      </c>
      <c r="D45" s="958">
        <f>_xll.qlRateHelperQuoteValue($B45,Trigger)</f>
        <v>97.564999999999998</v>
      </c>
      <c r="E45" s="791">
        <f>_xll.qlFuturesRateHelperConvexityAdjustment($B45,Trigger)</f>
        <v>6.7418170958681003E-4</v>
      </c>
      <c r="F45" s="408" t="b">
        <v>1</v>
      </c>
      <c r="G45" s="59">
        <v>30</v>
      </c>
      <c r="H45" s="59">
        <v>21</v>
      </c>
      <c r="I45" s="947">
        <f>_xll.qlRateHelperEarliestDate($B45,Trigger)</f>
        <v>43726</v>
      </c>
      <c r="J45" s="946">
        <f>_xll.qlRateHelperLatestDate($B45,Trigger)</f>
        <v>43817</v>
      </c>
      <c r="M45" s="1549" t="b">
        <f>AND(_xll.qlIMMIsIMMdate(I45),NOT(ISERROR(D45)))</f>
        <v>1</v>
      </c>
      <c r="N45" s="1548" t="b">
        <f>AND(NOT(_xll.qlIMMIsIMMdate(I45)),NOT(ISERROR(E45)))</f>
        <v>0</v>
      </c>
    </row>
    <row r="46" spans="1:14" x14ac:dyDescent="0.2">
      <c r="A46" s="280" t="b">
        <v>1</v>
      </c>
      <c r="B46" s="949" t="str">
        <f>'Futures (2)'!J28</f>
        <v>obj_0055c#0016</v>
      </c>
      <c r="C46" s="299" t="str">
        <f>_xll.qlRateHelperQuoteName(B46)</f>
        <v>GBPFUT3MZ9_Quote</v>
      </c>
      <c r="D46" s="958">
        <f>_xll.qlRateHelperQuoteValue($B46,Trigger)</f>
        <v>97.490000000000009</v>
      </c>
      <c r="E46" s="791">
        <f>_xll.qlFuturesRateHelperConvexityAdjustment($B46,Trigger)</f>
        <v>7.461342935863207E-4</v>
      </c>
      <c r="F46" s="408" t="b">
        <v>1</v>
      </c>
      <c r="G46" s="59">
        <v>30</v>
      </c>
      <c r="H46" s="59">
        <v>21</v>
      </c>
      <c r="I46" s="947">
        <f>_xll.qlRateHelperEarliestDate($B46,Trigger)</f>
        <v>43817</v>
      </c>
      <c r="J46" s="946">
        <f>_xll.qlRateHelperLatestDate($B46,Trigger)</f>
        <v>43908</v>
      </c>
      <c r="M46" s="1549" t="b">
        <f>AND(_xll.qlIMMIsIMMdate(I46),NOT(ISERROR(D46)))</f>
        <v>1</v>
      </c>
      <c r="N46" s="1548" t="b">
        <f>AND(NOT(_xll.qlIMMIsIMMdate(I46)),NOT(ISERROR(E46)))</f>
        <v>0</v>
      </c>
    </row>
    <row r="47" spans="1:14" x14ac:dyDescent="0.2">
      <c r="A47" s="280" t="b">
        <v>1</v>
      </c>
      <c r="B47" s="949" t="str">
        <f>'Futures (2)'!J29</f>
        <v>obj_00559#0016</v>
      </c>
      <c r="C47" s="299" t="str">
        <f>_xll.qlRateHelperQuoteName(B47)</f>
        <v>GBPFUT3MH0_Quote</v>
      </c>
      <c r="D47" s="958">
        <f>_xll.qlRateHelperQuoteValue($B47,Trigger)</f>
        <v>97.44</v>
      </c>
      <c r="E47" s="791">
        <f>_xll.qlFuturesRateHelperConvexityAdjustment($B47,Trigger)</f>
        <v>8.2198642693203923E-4</v>
      </c>
      <c r="F47" s="408" t="b">
        <v>1</v>
      </c>
      <c r="G47" s="59">
        <v>30</v>
      </c>
      <c r="H47" s="59">
        <v>21</v>
      </c>
      <c r="I47" s="947">
        <f>_xll.qlRateHelperEarliestDate($B47,Trigger)</f>
        <v>43908</v>
      </c>
      <c r="J47" s="946">
        <f>_xll.qlRateHelperLatestDate($B47,Trigger)</f>
        <v>44000</v>
      </c>
      <c r="M47" s="1549" t="b">
        <f>AND(_xll.qlIMMIsIMMdate(I47),NOT(ISERROR(D47)))</f>
        <v>1</v>
      </c>
      <c r="N47" s="1548" t="b">
        <f>AND(NOT(_xll.qlIMMIsIMMdate(I47)),NOT(ISERROR(E47)))</f>
        <v>0</v>
      </c>
    </row>
    <row r="48" spans="1:14" x14ac:dyDescent="0.2">
      <c r="A48" s="280" t="b">
        <v>1</v>
      </c>
      <c r="B48" s="949" t="str">
        <f>'Futures (2)'!J30</f>
        <v>obj_00564#0016</v>
      </c>
      <c r="C48" s="299" t="str">
        <f>_xll.qlRateHelperQuoteName(B48)</f>
        <v>GBPFUT3MM0_Quote</v>
      </c>
      <c r="D48" s="958">
        <f>_xll.qlRateHelperQuoteValue($B48,Trigger)</f>
        <v>97.384999999999991</v>
      </c>
      <c r="E48" s="791">
        <f>_xll.qlFuturesRateHelperConvexityAdjustment($B48,Trigger)</f>
        <v>9.0000319677522905E-4</v>
      </c>
      <c r="F48" s="408" t="b">
        <v>1</v>
      </c>
      <c r="G48" s="59">
        <v>30</v>
      </c>
      <c r="H48" s="59">
        <v>21</v>
      </c>
      <c r="I48" s="947">
        <f>_xll.qlRateHelperEarliestDate($B48,Trigger)</f>
        <v>43999</v>
      </c>
      <c r="J48" s="946">
        <f>_xll.qlRateHelperLatestDate($B48,Trigger)</f>
        <v>44091</v>
      </c>
      <c r="M48" s="1549" t="b">
        <f>AND(_xll.qlIMMIsIMMdate(I48),NOT(ISERROR(D48)))</f>
        <v>1</v>
      </c>
      <c r="N48" s="1548" t="b">
        <f>AND(NOT(_xll.qlIMMIsIMMdate(I48)),NOT(ISERROR(E48)))</f>
        <v>0</v>
      </c>
    </row>
    <row r="49" spans="1:14" x14ac:dyDescent="0.2">
      <c r="A49" s="280" t="b">
        <v>1</v>
      </c>
      <c r="B49" s="949" t="str">
        <f>'Futures (2)'!J31</f>
        <v>obj_0055a#0016</v>
      </c>
      <c r="C49" s="299" t="str">
        <f>_xll.qlRateHelperQuoteName(B49)</f>
        <v>GBPFUT3MU0_Quote</v>
      </c>
      <c r="D49" s="958">
        <f>_xll.qlRateHelperQuoteValue($B49,Trigger)</f>
        <v>97.35</v>
      </c>
      <c r="E49" s="791">
        <f>_xll.qlFuturesRateHelperConvexityAdjustment($B49,Trigger)</f>
        <v>9.7992689712888105E-4</v>
      </c>
      <c r="F49" s="408" t="b">
        <v>1</v>
      </c>
      <c r="G49" s="59">
        <v>30</v>
      </c>
      <c r="H49" s="59">
        <v>21</v>
      </c>
      <c r="I49" s="947">
        <f>_xll.qlRateHelperEarliestDate($B49,Trigger)</f>
        <v>44090</v>
      </c>
      <c r="J49" s="946">
        <f>_xll.qlRateHelperLatestDate($B49,Trigger)</f>
        <v>44181</v>
      </c>
      <c r="M49" s="1549" t="b">
        <f>AND(_xll.qlIMMIsIMMdate(I49),NOT(ISERROR(D49)))</f>
        <v>1</v>
      </c>
      <c r="N49" s="1548" t="b">
        <f>AND(NOT(_xll.qlIMMIsIMMdate(I49)),NOT(ISERROR(E49)))</f>
        <v>0</v>
      </c>
    </row>
    <row r="50" spans="1:14" x14ac:dyDescent="0.2">
      <c r="A50" s="280" t="b">
        <v>1</v>
      </c>
      <c r="B50" s="949" t="str">
        <f>'Futures (2)'!J32</f>
        <v>obj_00558#0016</v>
      </c>
      <c r="C50" s="299" t="str">
        <f>_xll.qlRateHelperQuoteName(B50)</f>
        <v>GBPFUT3MZ0_Quote</v>
      </c>
      <c r="D50" s="958">
        <f>_xll.qlRateHelperQuoteValue($B50,Trigger)</f>
        <v>97.305000000000007</v>
      </c>
      <c r="E50" s="791">
        <f>_xll.qlFuturesRateHelperConvexityAdjustment($B50,Trigger)</f>
        <v>1.0626310955550186E-3</v>
      </c>
      <c r="F50" s="408" t="b">
        <v>1</v>
      </c>
      <c r="G50" s="59">
        <v>30</v>
      </c>
      <c r="H50" s="59">
        <v>21</v>
      </c>
      <c r="I50" s="947">
        <f>_xll.qlRateHelperEarliestDate($B50,Trigger)</f>
        <v>44181</v>
      </c>
      <c r="J50" s="946">
        <f>_xll.qlRateHelperLatestDate($B50,Trigger)</f>
        <v>44271</v>
      </c>
      <c r="M50" s="1549" t="b">
        <f>AND(_xll.qlIMMIsIMMdate(I50),NOT(ISERROR(D50)))</f>
        <v>1</v>
      </c>
      <c r="N50" s="1548" t="b">
        <f>AND(NOT(_xll.qlIMMIsIMMdate(I50)),NOT(ISERROR(E50)))</f>
        <v>0</v>
      </c>
    </row>
    <row r="51" spans="1:14" x14ac:dyDescent="0.2">
      <c r="A51" s="280" t="b">
        <v>1</v>
      </c>
      <c r="B51" s="949" t="str">
        <f>'Futures (2)'!J33</f>
        <v>obj_00573#0016</v>
      </c>
      <c r="C51" s="299" t="str">
        <f>_xll.qlRateHelperQuoteName(B51)</f>
        <v>GBPFUT3MH1_Quote</v>
      </c>
      <c r="D51" s="958" t="e">
        <f>_xll.qlRateHelperQuoteValue($B51,Trigger)</f>
        <v>#NUM!</v>
      </c>
      <c r="E51" s="791" t="e">
        <f>_xll.qlFuturesRateHelperConvexityAdjustment($B51,Trigger)</f>
        <v>#NUM!</v>
      </c>
      <c r="F51" s="408" t="b">
        <v>1</v>
      </c>
      <c r="G51" s="59">
        <v>30</v>
      </c>
      <c r="H51" s="59">
        <v>21</v>
      </c>
      <c r="I51" s="947">
        <f>_xll.qlRateHelperEarliestDate($B51,Trigger)</f>
        <v>44272</v>
      </c>
      <c r="J51" s="946">
        <f>_xll.qlRateHelperLatestDate($B51,Trigger)</f>
        <v>44364</v>
      </c>
      <c r="M51" s="1549" t="b">
        <f>AND(_xll.qlIMMIsIMMdate(I51),NOT(ISERROR(D51)))</f>
        <v>0</v>
      </c>
      <c r="N51" s="1548" t="b">
        <f>AND(NOT(_xll.qlIMMIsIMMdate(I51)),NOT(ISERROR(E51)))</f>
        <v>0</v>
      </c>
    </row>
    <row r="52" spans="1:14" x14ac:dyDescent="0.2">
      <c r="A52" s="280" t="b">
        <v>1</v>
      </c>
      <c r="B52" s="949" t="str">
        <f>'Futures (2)'!J34</f>
        <v>obj_00570#0016</v>
      </c>
      <c r="C52" s="299" t="str">
        <f>_xll.qlRateHelperQuoteName(B52)</f>
        <v>GBPFUT3MM1_Quote</v>
      </c>
      <c r="D52" s="958" t="e">
        <f>_xll.qlRateHelperQuoteValue($B52,Trigger)</f>
        <v>#NUM!</v>
      </c>
      <c r="E52" s="791" t="e">
        <f>_xll.qlFuturesRateHelperConvexityAdjustment($B52,Trigger)</f>
        <v>#NUM!</v>
      </c>
      <c r="F52" s="408" t="b">
        <v>1</v>
      </c>
      <c r="G52" s="59">
        <v>30</v>
      </c>
      <c r="H52" s="59">
        <v>21</v>
      </c>
      <c r="I52" s="947">
        <f>_xll.qlRateHelperEarliestDate($B52,Trigger)</f>
        <v>44363</v>
      </c>
      <c r="J52" s="946">
        <f>_xll.qlRateHelperLatestDate($B52,Trigger)</f>
        <v>44455</v>
      </c>
      <c r="M52" s="1549" t="b">
        <f>AND(_xll.qlIMMIsIMMdate(I52),NOT(ISERROR(D52)))</f>
        <v>0</v>
      </c>
      <c r="N52" s="1548" t="b">
        <f>AND(NOT(_xll.qlIMMIsIMMdate(I52)),NOT(ISERROR(E52)))</f>
        <v>0</v>
      </c>
    </row>
    <row r="53" spans="1:14" x14ac:dyDescent="0.2">
      <c r="A53" s="280" t="b">
        <v>1</v>
      </c>
      <c r="B53" s="949" t="str">
        <f>'Futures (2)'!J35</f>
        <v>obj_0056e#0016</v>
      </c>
      <c r="C53" s="299" t="str">
        <f>_xll.qlRateHelperQuoteName(B53)</f>
        <v>GBPFUT3MU1_Quote</v>
      </c>
      <c r="D53" s="958" t="e">
        <f>_xll.qlRateHelperQuoteValue($B53,Trigger)</f>
        <v>#NUM!</v>
      </c>
      <c r="E53" s="791" t="e">
        <f>_xll.qlFuturesRateHelperConvexityAdjustment($B53,Trigger)</f>
        <v>#NUM!</v>
      </c>
      <c r="F53" s="408" t="b">
        <v>1</v>
      </c>
      <c r="G53" s="59">
        <v>30</v>
      </c>
      <c r="H53" s="59">
        <v>21</v>
      </c>
      <c r="I53" s="947">
        <f>_xll.qlRateHelperEarliestDate($B53,Trigger)</f>
        <v>44454</v>
      </c>
      <c r="J53" s="946">
        <f>_xll.qlRateHelperLatestDate($B53,Trigger)</f>
        <v>44545</v>
      </c>
      <c r="M53" s="1549" t="b">
        <f>AND(_xll.qlIMMIsIMMdate(I53),NOT(ISERROR(D53)))</f>
        <v>0</v>
      </c>
      <c r="N53" s="1548" t="b">
        <f>AND(NOT(_xll.qlIMMIsIMMdate(I53)),NOT(ISERROR(E53)))</f>
        <v>0</v>
      </c>
    </row>
    <row r="54" spans="1:14" x14ac:dyDescent="0.2">
      <c r="A54" s="280" t="b">
        <v>1</v>
      </c>
      <c r="B54" s="949" t="str">
        <f>'Futures (2)'!J36</f>
        <v>obj_0057b#0016</v>
      </c>
      <c r="C54" s="299" t="str">
        <f>_xll.qlRateHelperQuoteName(B54)</f>
        <v>GBPFUT3MZ1_Quote</v>
      </c>
      <c r="D54" s="958" t="e">
        <f>_xll.qlRateHelperQuoteValue($B54,Trigger)</f>
        <v>#NUM!</v>
      </c>
      <c r="E54" s="791" t="e">
        <f>_xll.qlFuturesRateHelperConvexityAdjustment($B54,Trigger)</f>
        <v>#NUM!</v>
      </c>
      <c r="F54" s="408" t="b">
        <v>1</v>
      </c>
      <c r="G54" s="59">
        <v>30</v>
      </c>
      <c r="H54" s="59">
        <v>21</v>
      </c>
      <c r="I54" s="947">
        <f>_xll.qlRateHelperEarliestDate($B54,Trigger)</f>
        <v>44545</v>
      </c>
      <c r="J54" s="946">
        <f>_xll.qlRateHelperLatestDate($B54,Trigger)</f>
        <v>44635</v>
      </c>
      <c r="M54" s="1549" t="b">
        <f>AND(_xll.qlIMMIsIMMdate(I54),NOT(ISERROR(D54)))</f>
        <v>0</v>
      </c>
      <c r="N54" s="1548" t="b">
        <f>AND(NOT(_xll.qlIMMIsIMMdate(I54)),NOT(ISERROR(E54)))</f>
        <v>0</v>
      </c>
    </row>
    <row r="55" spans="1:14" x14ac:dyDescent="0.2">
      <c r="A55" s="280" t="b">
        <v>1</v>
      </c>
      <c r="B55" s="949" t="str">
        <f>'Futures (2)'!J37</f>
        <v>obj_00578#0016</v>
      </c>
      <c r="C55" s="299" t="str">
        <f>_xll.qlRateHelperQuoteName(B55)</f>
        <v>GBPFUT3MH2_Quote</v>
      </c>
      <c r="D55" s="958" t="e">
        <f>_xll.qlRateHelperQuoteValue($B55,Trigger)</f>
        <v>#NUM!</v>
      </c>
      <c r="E55" s="791" t="e">
        <f>_xll.qlFuturesRateHelperConvexityAdjustment($B55,Trigger)</f>
        <v>#NUM!</v>
      </c>
      <c r="F55" s="408" t="b">
        <v>1</v>
      </c>
      <c r="G55" s="59">
        <v>30</v>
      </c>
      <c r="H55" s="59">
        <v>21</v>
      </c>
      <c r="I55" s="947">
        <f>_xll.qlRateHelperEarliestDate($B55,Trigger)</f>
        <v>44636</v>
      </c>
      <c r="J55" s="946">
        <f>_xll.qlRateHelperLatestDate($B55,Trigger)</f>
        <v>44728</v>
      </c>
      <c r="M55" s="1549" t="b">
        <f>AND(_xll.qlIMMIsIMMdate(I55),NOT(ISERROR(D55)))</f>
        <v>0</v>
      </c>
      <c r="N55" s="1548" t="b">
        <f>AND(NOT(_xll.qlIMMIsIMMdate(I55)),NOT(ISERROR(E55)))</f>
        <v>0</v>
      </c>
    </row>
    <row r="56" spans="1:14" x14ac:dyDescent="0.2">
      <c r="A56" s="280" t="b">
        <v>1</v>
      </c>
      <c r="B56" s="949" t="str">
        <f>'Futures (2)'!J38</f>
        <v>obj_0055b#0016</v>
      </c>
      <c r="C56" s="299" t="str">
        <f>_xll.qlRateHelperQuoteName(B56)</f>
        <v>GBPFUT3MM2_Quote</v>
      </c>
      <c r="D56" s="958" t="e">
        <f>_xll.qlRateHelperQuoteValue($B56,Trigger)</f>
        <v>#NUM!</v>
      </c>
      <c r="E56" s="791" t="e">
        <f>_xll.qlFuturesRateHelperConvexityAdjustment($B56,Trigger)</f>
        <v>#NUM!</v>
      </c>
      <c r="F56" s="408" t="b">
        <v>1</v>
      </c>
      <c r="G56" s="59">
        <v>30</v>
      </c>
      <c r="H56" s="59">
        <v>21</v>
      </c>
      <c r="I56" s="947">
        <f>_xll.qlRateHelperEarliestDate($B56,Trigger)</f>
        <v>44727</v>
      </c>
      <c r="J56" s="946">
        <f>_xll.qlRateHelperLatestDate($B56,Trigger)</f>
        <v>44819</v>
      </c>
      <c r="M56" s="1549" t="b">
        <f>AND(_xll.qlIMMIsIMMdate(I56),NOT(ISERROR(D56)))</f>
        <v>0</v>
      </c>
      <c r="N56" s="1548" t="b">
        <f>AND(NOT(_xll.qlIMMIsIMMdate(I56)),NOT(ISERROR(E56)))</f>
        <v>0</v>
      </c>
    </row>
    <row r="57" spans="1:14" x14ac:dyDescent="0.2">
      <c r="A57" s="280" t="b">
        <v>1</v>
      </c>
      <c r="B57" s="949" t="str">
        <f>'Futures (2)'!J39</f>
        <v>obj_00581#0016</v>
      </c>
      <c r="C57" s="299" t="str">
        <f>_xll.qlRateHelperQuoteName(B57)</f>
        <v>GBPFUT3MU2_Quote</v>
      </c>
      <c r="D57" s="958" t="e">
        <f>_xll.qlRateHelperQuoteValue($B57,Trigger)</f>
        <v>#NUM!</v>
      </c>
      <c r="E57" s="791" t="e">
        <f>_xll.qlFuturesRateHelperConvexityAdjustment($B57,Trigger)</f>
        <v>#NUM!</v>
      </c>
      <c r="F57" s="408" t="b">
        <v>1</v>
      </c>
      <c r="G57" s="59">
        <v>30</v>
      </c>
      <c r="H57" s="59">
        <v>21</v>
      </c>
      <c r="I57" s="947">
        <f>_xll.qlRateHelperEarliestDate($B57,Trigger)</f>
        <v>44825</v>
      </c>
      <c r="J57" s="946">
        <f>_xll.qlRateHelperLatestDate($B57,Trigger)</f>
        <v>44916</v>
      </c>
      <c r="M57" s="1549" t="b">
        <f>AND(_xll.qlIMMIsIMMdate(I57),NOT(ISERROR(D57)))</f>
        <v>0</v>
      </c>
      <c r="N57" s="1548" t="b">
        <f>AND(NOT(_xll.qlIMMIsIMMdate(I57)),NOT(ISERROR(E57)))</f>
        <v>0</v>
      </c>
    </row>
    <row r="58" spans="1:14" x14ac:dyDescent="0.2">
      <c r="A58" s="280" t="b">
        <v>1</v>
      </c>
      <c r="B58" s="949" t="str">
        <f>'Futures (2)'!J40</f>
        <v>obj_0056c#0016</v>
      </c>
      <c r="C58" s="299" t="str">
        <f>_xll.qlRateHelperQuoteName(B58)</f>
        <v>GBPFUT3MZ2_Quote</v>
      </c>
      <c r="D58" s="958" t="e">
        <f>_xll.qlRateHelperQuoteValue($B58,Trigger)</f>
        <v>#NUM!</v>
      </c>
      <c r="E58" s="791" t="e">
        <f>_xll.qlFuturesRateHelperConvexityAdjustment($B58,Trigger)</f>
        <v>#NUM!</v>
      </c>
      <c r="F58" s="408" t="b">
        <v>1</v>
      </c>
      <c r="G58" s="59">
        <v>30</v>
      </c>
      <c r="H58" s="59">
        <v>21</v>
      </c>
      <c r="I58" s="947">
        <f>_xll.qlRateHelperEarliestDate($B58,Trigger)</f>
        <v>44916</v>
      </c>
      <c r="J58" s="946">
        <f>_xll.qlRateHelperLatestDate($B58,Trigger)</f>
        <v>45006</v>
      </c>
      <c r="M58" s="1549" t="b">
        <f>AND(_xll.qlIMMIsIMMdate(I58),NOT(ISERROR(D58)))</f>
        <v>0</v>
      </c>
      <c r="N58" s="1548" t="b">
        <f>AND(NOT(_xll.qlIMMIsIMMdate(I58)),NOT(ISERROR(E58)))</f>
        <v>0</v>
      </c>
    </row>
    <row r="59" spans="1:14" x14ac:dyDescent="0.2">
      <c r="A59" s="280" t="b">
        <v>1</v>
      </c>
      <c r="B59" s="949" t="str">
        <f>'Futures (2)'!J41</f>
        <v>obj_00560#0016</v>
      </c>
      <c r="C59" s="299" t="str">
        <f>_xll.qlRateHelperQuoteName(B59)</f>
        <v>GBPFUT3MH3_Quote</v>
      </c>
      <c r="D59" s="958" t="e">
        <f>_xll.qlRateHelperQuoteValue($B59,Trigger)</f>
        <v>#NUM!</v>
      </c>
      <c r="E59" s="791" t="e">
        <f>_xll.qlFuturesRateHelperConvexityAdjustment($B59,Trigger)</f>
        <v>#NUM!</v>
      </c>
      <c r="F59" s="408" t="b">
        <v>1</v>
      </c>
      <c r="G59" s="59">
        <v>30</v>
      </c>
      <c r="H59" s="59">
        <v>21</v>
      </c>
      <c r="I59" s="947">
        <f>_xll.qlRateHelperEarliestDate($B59,Trigger)</f>
        <v>45000</v>
      </c>
      <c r="J59" s="946">
        <f>_xll.qlRateHelperLatestDate($B59,Trigger)</f>
        <v>45092</v>
      </c>
      <c r="M59" s="1549" t="b">
        <f>AND(_xll.qlIMMIsIMMdate(I59),NOT(ISERROR(D59)))</f>
        <v>0</v>
      </c>
      <c r="N59" s="1548" t="b">
        <f>AND(NOT(_xll.qlIMMIsIMMdate(I59)),NOT(ISERROR(E59)))</f>
        <v>0</v>
      </c>
    </row>
    <row r="60" spans="1:14" x14ac:dyDescent="0.2">
      <c r="A60" s="280" t="b">
        <v>1</v>
      </c>
      <c r="B60" s="949" t="str">
        <f>'Futures (2)'!J42</f>
        <v>obj_00571#0016</v>
      </c>
      <c r="C60" s="299" t="str">
        <f>_xll.qlRateHelperQuoteName(B60)</f>
        <v>GBPFUT3MM3_Quote</v>
      </c>
      <c r="D60" s="958" t="e">
        <f>_xll.qlRateHelperQuoteValue($B60,Trigger)</f>
        <v>#NUM!</v>
      </c>
      <c r="E60" s="791" t="e">
        <f>_xll.qlFuturesRateHelperConvexityAdjustment($B60,Trigger)</f>
        <v>#NUM!</v>
      </c>
      <c r="F60" s="408" t="b">
        <v>1</v>
      </c>
      <c r="G60" s="59">
        <v>30</v>
      </c>
      <c r="H60" s="59">
        <v>21</v>
      </c>
      <c r="I60" s="947">
        <f>_xll.qlRateHelperEarliestDate($B60,Trigger)</f>
        <v>45098</v>
      </c>
      <c r="J60" s="946">
        <f>_xll.qlRateHelperLatestDate($B60,Trigger)</f>
        <v>45190</v>
      </c>
      <c r="M60" s="1549" t="b">
        <f>AND(_xll.qlIMMIsIMMdate(I60),NOT(ISERROR(D60)))</f>
        <v>0</v>
      </c>
      <c r="N60" s="1548" t="b">
        <f>AND(NOT(_xll.qlIMMIsIMMdate(I60)),NOT(ISERROR(E60)))</f>
        <v>0</v>
      </c>
    </row>
    <row r="61" spans="1:14" x14ac:dyDescent="0.2">
      <c r="A61" s="280" t="b">
        <v>1</v>
      </c>
      <c r="B61" s="949" t="str">
        <f>'Futures (2)'!J43</f>
        <v>obj_0056d#0016</v>
      </c>
      <c r="C61" s="299" t="str">
        <f>_xll.qlRateHelperQuoteName(B61)</f>
        <v>GBPFUT3MU3_Quote</v>
      </c>
      <c r="D61" s="958" t="e">
        <f>_xll.qlRateHelperQuoteValue($B61,Trigger)</f>
        <v>#NUM!</v>
      </c>
      <c r="E61" s="791" t="e">
        <f>_xll.qlFuturesRateHelperConvexityAdjustment($B61,Trigger)</f>
        <v>#NUM!</v>
      </c>
      <c r="F61" s="408" t="b">
        <v>1</v>
      </c>
      <c r="G61" s="59">
        <v>30</v>
      </c>
      <c r="H61" s="59">
        <v>21</v>
      </c>
      <c r="I61" s="947">
        <f>_xll.qlRateHelperEarliestDate($B61,Trigger)</f>
        <v>45189</v>
      </c>
      <c r="J61" s="946">
        <f>_xll.qlRateHelperLatestDate($B61,Trigger)</f>
        <v>45280</v>
      </c>
      <c r="M61" s="1549" t="b">
        <f>AND(_xll.qlIMMIsIMMdate(I61),NOT(ISERROR(D61)))</f>
        <v>0</v>
      </c>
      <c r="N61" s="1548" t="b">
        <f>AND(NOT(_xll.qlIMMIsIMMdate(I61)),NOT(ISERROR(E61)))</f>
        <v>0</v>
      </c>
    </row>
    <row r="62" spans="1:14" ht="12" thickBot="1" x14ac:dyDescent="0.25">
      <c r="A62" s="1547" t="b">
        <v>1</v>
      </c>
      <c r="B62" s="948" t="str">
        <f>'Futures (2)'!J44</f>
        <v>obj_00582#0016</v>
      </c>
      <c r="C62" s="956" t="str">
        <f>_xll.qlRateHelperQuoteName(B62)</f>
        <v>GBPFUT3MZ3_Quote</v>
      </c>
      <c r="D62" s="955" t="e">
        <f>_xll.qlRateHelperQuoteValue($B62,Trigger)</f>
        <v>#NUM!</v>
      </c>
      <c r="E62" s="954" t="e">
        <f>_xll.qlFuturesRateHelperConvexityAdjustment($B62,Trigger)</f>
        <v>#NUM!</v>
      </c>
      <c r="F62" s="1546" t="b">
        <v>1</v>
      </c>
      <c r="G62" s="953">
        <v>30</v>
      </c>
      <c r="H62" s="953">
        <v>21</v>
      </c>
      <c r="I62" s="952">
        <f>_xll.qlRateHelperEarliestDate($B62,Trigger)</f>
        <v>45280</v>
      </c>
      <c r="J62" s="951">
        <f>_xll.qlRateHelperLatestDate($B62,Trigger)</f>
        <v>45371</v>
      </c>
      <c r="M62" s="1545" t="b">
        <f>AND(_xll.qlIMMIsIMMdate(I62),NOT(ISERROR(D62)))</f>
        <v>0</v>
      </c>
      <c r="N62" s="1544" t="b">
        <f>AND(NOT(_xll.qlIMMIsIMMdate(I62)),NOT(ISERROR(E62)))</f>
        <v>0</v>
      </c>
    </row>
    <row r="63" spans="1:14" x14ac:dyDescent="0.2">
      <c r="B63" s="949" t="str">
        <f>'SwapsFromBasis (2)'!L5</f>
        <v>obj_00500#0018</v>
      </c>
      <c r="C63" s="1543" t="str">
        <f>SUBSTITUTE(_xll.qlRateHelperQuoteName(B63),"6L","3LBASIS")</f>
        <v>GBPSB3LBASIS1Y_Quote</v>
      </c>
      <c r="D63" s="791">
        <f>_xll.qlRateHelperQuoteValue($B63,Trigger)</f>
        <v>8.5699999999999995E-3</v>
      </c>
      <c r="E63" s="791">
        <f>_xll.qlSwapRateHelperSpread($B63,Trigger)</f>
        <v>1.15E-3</v>
      </c>
      <c r="F63" s="59" t="b">
        <v>0</v>
      </c>
      <c r="G63" s="59">
        <v>40</v>
      </c>
      <c r="H63" s="59">
        <v>1</v>
      </c>
      <c r="I63" s="947">
        <f>_xll.qlRateHelperEarliestDate($B63,Trigger)</f>
        <v>42180</v>
      </c>
      <c r="J63" s="946">
        <f>_xll.qlRateHelperLatestDate($B63,Trigger)</f>
        <v>42548</v>
      </c>
    </row>
    <row r="64" spans="1:14" x14ac:dyDescent="0.2">
      <c r="B64" s="949" t="str">
        <f>'SwapsFromBasis (2)'!L6</f>
        <v>obj_0050e#0018</v>
      </c>
      <c r="C64" s="299" t="str">
        <f>SUBSTITUTE(_xll.qlRateHelperQuoteName(B64),"6L","3LBASIS")</f>
        <v>GBPSB3LBASIS2Y_Quote</v>
      </c>
      <c r="D64" s="791">
        <f>_xll.qlRateHelperQuoteValue($B64,Trigger)</f>
        <v>1.163E-2</v>
      </c>
      <c r="E64" s="791">
        <f>_xll.qlSwapRateHelperSpread($B64,Trigger)</f>
        <v>1.1249999999999999E-3</v>
      </c>
      <c r="F64" s="59" t="b">
        <v>0</v>
      </c>
      <c r="G64" s="59">
        <v>40</v>
      </c>
      <c r="H64" s="59">
        <v>1</v>
      </c>
      <c r="I64" s="947">
        <f>_xll.qlRateHelperEarliestDate($B64,Trigger)</f>
        <v>42180</v>
      </c>
      <c r="J64" s="946">
        <f>_xll.qlRateHelperLatestDate($B64,Trigger)</f>
        <v>42912</v>
      </c>
    </row>
    <row r="65" spans="2:10" x14ac:dyDescent="0.2">
      <c r="B65" s="949" t="str">
        <f>'SwapsFromBasis (2)'!L7</f>
        <v>obj_0051b#0018</v>
      </c>
      <c r="C65" s="299" t="str">
        <f>SUBSTITUTE(_xll.qlRateHelperQuoteName(B65),"6L","3LBASIS")</f>
        <v>GBPSB3LBASIS3Y_Quote</v>
      </c>
      <c r="D65" s="791">
        <f>_xll.qlRateHelperQuoteValue($B65,Trigger)</f>
        <v>1.4250000000000001E-2</v>
      </c>
      <c r="E65" s="791">
        <f>_xll.qlSwapRateHelperSpread($B65,Trigger)</f>
        <v>1.1375000000000001E-3</v>
      </c>
      <c r="F65" s="59" t="b">
        <v>1</v>
      </c>
      <c r="G65" s="59">
        <v>40</v>
      </c>
      <c r="H65" s="59">
        <v>1</v>
      </c>
      <c r="I65" s="947">
        <f>_xll.qlRateHelperEarliestDate($B65,Trigger)</f>
        <v>42180</v>
      </c>
      <c r="J65" s="946">
        <f>_xll.qlRateHelperLatestDate($B65,Trigger)</f>
        <v>43276</v>
      </c>
    </row>
    <row r="66" spans="2:10" x14ac:dyDescent="0.2">
      <c r="B66" s="949" t="str">
        <f>'SwapsFromBasis (2)'!L8</f>
        <v>obj_0050d#0018</v>
      </c>
      <c r="C66" s="299" t="str">
        <f>SUBSTITUTE(_xll.qlRateHelperQuoteName(B66),"6L","3LBASIS")</f>
        <v>GBPSB3LBASIS4Y_Quote</v>
      </c>
      <c r="D66" s="791">
        <f>_xll.qlRateHelperQuoteValue($B66,Trigger)</f>
        <v>1.626E-2</v>
      </c>
      <c r="E66" s="791">
        <f>_xll.qlSwapRateHelperSpread($B66,Trigger)</f>
        <v>1.1999999999999999E-3</v>
      </c>
      <c r="F66" s="59" t="b">
        <v>1</v>
      </c>
      <c r="G66" s="59">
        <v>40</v>
      </c>
      <c r="H66" s="59">
        <v>1</v>
      </c>
      <c r="I66" s="947">
        <f>_xll.qlRateHelperEarliestDate($B66,Trigger)</f>
        <v>42180</v>
      </c>
      <c r="J66" s="946">
        <f>_xll.qlRateHelperLatestDate($B66,Trigger)</f>
        <v>43641</v>
      </c>
    </row>
    <row r="67" spans="2:10" x14ac:dyDescent="0.2">
      <c r="B67" s="949" t="str">
        <f>'SwapsFromBasis (2)'!L9</f>
        <v>obj_00507#0018</v>
      </c>
      <c r="C67" s="299" t="str">
        <f>SUBSTITUTE(_xll.qlRateHelperQuoteName(B67),"6L","3LBASIS")</f>
        <v>GBPSB3LBASIS5Y_Quote</v>
      </c>
      <c r="D67" s="791">
        <f>_xll.qlRateHelperQuoteValue($B67,Trigger)</f>
        <v>1.7839999999999998E-2</v>
      </c>
      <c r="E67" s="791">
        <f>_xll.qlSwapRateHelperSpread($B67,Trigger)</f>
        <v>1.25E-3</v>
      </c>
      <c r="F67" s="59" t="b">
        <v>1</v>
      </c>
      <c r="G67" s="59">
        <v>40</v>
      </c>
      <c r="H67" s="59">
        <v>1</v>
      </c>
      <c r="I67" s="947">
        <f>_xll.qlRateHelperEarliestDate($B67,Trigger)</f>
        <v>42180</v>
      </c>
      <c r="J67" s="946">
        <f>_xll.qlRateHelperLatestDate($B67,Trigger)</f>
        <v>44007</v>
      </c>
    </row>
    <row r="68" spans="2:10" x14ac:dyDescent="0.2">
      <c r="B68" s="949" t="str">
        <f>'SwapsFromBasis (2)'!L10</f>
        <v>obj_004fc#0018</v>
      </c>
      <c r="C68" s="299" t="str">
        <f>SUBSTITUTE(_xll.qlRateHelperQuoteName(B68),"6L","3LBASIS")</f>
        <v>GBPSB3LBASIS6Y_Quote</v>
      </c>
      <c r="D68" s="791">
        <f>_xll.qlRateHelperQuoteValue($B68,Trigger)</f>
        <v>1.9089999999999999E-2</v>
      </c>
      <c r="E68" s="791">
        <f>_xll.qlSwapRateHelperSpread($B68,Trigger)</f>
        <v>1.2750000000000001E-3</v>
      </c>
      <c r="F68" s="59" t="b">
        <v>1</v>
      </c>
      <c r="G68" s="59">
        <v>40</v>
      </c>
      <c r="H68" s="59">
        <v>1</v>
      </c>
      <c r="I68" s="947">
        <f>_xll.qlRateHelperEarliestDate($B68,Trigger)</f>
        <v>42180</v>
      </c>
      <c r="J68" s="946">
        <f>_xll.qlRateHelperLatestDate($B68,Trigger)</f>
        <v>44372</v>
      </c>
    </row>
    <row r="69" spans="2:10" x14ac:dyDescent="0.2">
      <c r="B69" s="949" t="str">
        <f>'SwapsFromBasis (2)'!L11</f>
        <v>obj_00514#0018</v>
      </c>
      <c r="C69" s="299" t="str">
        <f>SUBSTITUTE(_xll.qlRateHelperQuoteName(B69),"6L","3LBASIS")</f>
        <v>GBPSB3LBASIS7Y_Quote</v>
      </c>
      <c r="D69" s="791">
        <f>_xll.qlRateHelperQuoteValue($B69,Trigger)</f>
        <v>2.0140000000000002E-2</v>
      </c>
      <c r="E69" s="791">
        <f>_xll.qlSwapRateHelperSpread($B69,Trigger)</f>
        <v>1.2750000000000001E-3</v>
      </c>
      <c r="F69" s="59" t="b">
        <v>1</v>
      </c>
      <c r="G69" s="59">
        <v>40</v>
      </c>
      <c r="H69" s="59">
        <v>1</v>
      </c>
      <c r="I69" s="947">
        <f>_xll.qlRateHelperEarliestDate($B69,Trigger)</f>
        <v>42180</v>
      </c>
      <c r="J69" s="946">
        <f>_xll.qlRateHelperLatestDate($B69,Trigger)</f>
        <v>44739</v>
      </c>
    </row>
    <row r="70" spans="2:10" x14ac:dyDescent="0.2">
      <c r="B70" s="949" t="str">
        <f>'SwapsFromBasis (2)'!L12</f>
        <v>obj_0051c#0018</v>
      </c>
      <c r="C70" s="299" t="str">
        <f>SUBSTITUTE(_xll.qlRateHelperQuoteName(B70),"6L","3LBASIS")</f>
        <v>GBPSB3LBASIS8Y_Quote</v>
      </c>
      <c r="D70" s="791">
        <f>_xll.qlRateHelperQuoteValue($B70,Trigger)</f>
        <v>2.1010000000000001E-2</v>
      </c>
      <c r="E70" s="791">
        <f>_xll.qlSwapRateHelperSpread($B70,Trigger)</f>
        <v>1.2750000000000001E-3</v>
      </c>
      <c r="F70" s="59" t="b">
        <v>1</v>
      </c>
      <c r="G70" s="59">
        <v>40</v>
      </c>
      <c r="H70" s="59">
        <v>1</v>
      </c>
      <c r="I70" s="947">
        <f>_xll.qlRateHelperEarliestDate($B70,Trigger)</f>
        <v>42180</v>
      </c>
      <c r="J70" s="946">
        <f>_xll.qlRateHelperLatestDate($B70,Trigger)</f>
        <v>45103</v>
      </c>
    </row>
    <row r="71" spans="2:10" x14ac:dyDescent="0.2">
      <c r="B71" s="949" t="str">
        <f>'SwapsFromBasis (2)'!L13</f>
        <v>obj_00502#0018</v>
      </c>
      <c r="C71" s="299" t="str">
        <f>SUBSTITUTE(_xll.qlRateHelperQuoteName(B71),"6L","3LBASIS")</f>
        <v>GBPSB3LBASIS9Y_Quote</v>
      </c>
      <c r="D71" s="791">
        <f>_xll.qlRateHelperQuoteValue($B71,Trigger)</f>
        <v>2.1719999999999996E-2</v>
      </c>
      <c r="E71" s="791">
        <f>_xll.qlSwapRateHelperSpread($B71,Trigger)</f>
        <v>1.2875E-3</v>
      </c>
      <c r="F71" s="59" t="b">
        <v>1</v>
      </c>
      <c r="G71" s="59">
        <v>40</v>
      </c>
      <c r="H71" s="59">
        <v>1</v>
      </c>
      <c r="I71" s="947">
        <f>_xll.qlRateHelperEarliestDate($B71,Trigger)</f>
        <v>42180</v>
      </c>
      <c r="J71" s="946">
        <f>_xll.qlRateHelperLatestDate($B71,Trigger)</f>
        <v>45468</v>
      </c>
    </row>
    <row r="72" spans="2:10" x14ac:dyDescent="0.2">
      <c r="B72" s="949" t="str">
        <f>'SwapsFromBasis (2)'!L14</f>
        <v>obj_0050a#0018</v>
      </c>
      <c r="C72" s="299" t="str">
        <f>SUBSTITUTE(_xll.qlRateHelperQuoteName(B72),"6L","3LBASIS")</f>
        <v>GBPSB3LBASIS10Y_Quote</v>
      </c>
      <c r="D72" s="791">
        <f>_xll.qlRateHelperQuoteValue($B72,Trigger)</f>
        <v>2.231E-2</v>
      </c>
      <c r="E72" s="791">
        <f>_xll.qlSwapRateHelperSpread($B72,Trigger)</f>
        <v>1.2750000000000001E-3</v>
      </c>
      <c r="F72" s="59" t="b">
        <v>1</v>
      </c>
      <c r="G72" s="59">
        <v>40</v>
      </c>
      <c r="H72" s="59">
        <v>1</v>
      </c>
      <c r="I72" s="947">
        <f>_xll.qlRateHelperEarliestDate($B72,Trigger)</f>
        <v>42180</v>
      </c>
      <c r="J72" s="946">
        <f>_xll.qlRateHelperLatestDate($B72,Trigger)</f>
        <v>45833</v>
      </c>
    </row>
    <row r="73" spans="2:10" x14ac:dyDescent="0.2">
      <c r="B73" s="949" t="str">
        <f>'SwapsFromBasis (2)'!L15</f>
        <v>obj_0050b#0018</v>
      </c>
      <c r="C73" s="299" t="str">
        <f>SUBSTITUTE(_xll.qlRateHelperQuoteName(B73),"6L","3LBASIS")</f>
        <v>GBPSB3LBASIS11Y_Quote</v>
      </c>
      <c r="D73" s="791">
        <f>_xll.qlRateHelperQuoteValue($B73,Trigger)</f>
        <v>2.2789999999999998E-2</v>
      </c>
      <c r="E73" s="791">
        <f>_xll.qlSwapRateHelperSpread($B73,Trigger)</f>
        <v>1.2386444666503704E-3</v>
      </c>
      <c r="F73" s="59" t="b">
        <v>0</v>
      </c>
      <c r="G73" s="59">
        <v>40</v>
      </c>
      <c r="H73" s="59">
        <v>1</v>
      </c>
      <c r="I73" s="947">
        <f>_xll.qlRateHelperEarliestDate($B73,Trigger)</f>
        <v>42180</v>
      </c>
      <c r="J73" s="946">
        <f>_xll.qlRateHelperLatestDate($B73,Trigger)</f>
        <v>46198</v>
      </c>
    </row>
    <row r="74" spans="2:10" x14ac:dyDescent="0.2">
      <c r="B74" s="949" t="str">
        <f>'SwapsFromBasis (2)'!L16</f>
        <v>obj_00512#0018</v>
      </c>
      <c r="C74" s="299" t="str">
        <f>SUBSTITUTE(_xll.qlRateHelperQuoteName(B74),"6L","3LBASIS")</f>
        <v>GBPSB3LBASIS12Y_Quote</v>
      </c>
      <c r="D74" s="791">
        <f>_xll.qlRateHelperQuoteValue($B74,Trigger)</f>
        <v>2.3200000000000002E-2</v>
      </c>
      <c r="E74" s="791">
        <f>_xll.qlSwapRateHelperSpread($B74,Trigger)</f>
        <v>1.1875E-3</v>
      </c>
      <c r="F74" s="59" t="b">
        <v>1</v>
      </c>
      <c r="G74" s="59">
        <v>40</v>
      </c>
      <c r="H74" s="59">
        <v>1</v>
      </c>
      <c r="I74" s="947">
        <f>_xll.qlRateHelperEarliestDate($B74,Trigger)</f>
        <v>42180</v>
      </c>
      <c r="J74" s="946">
        <f>_xll.qlRateHelperLatestDate($B74,Trigger)</f>
        <v>46563</v>
      </c>
    </row>
    <row r="75" spans="2:10" x14ac:dyDescent="0.2">
      <c r="B75" s="949" t="str">
        <f>'SwapsFromBasis (2)'!L17</f>
        <v>obj_00508#0018</v>
      </c>
      <c r="C75" s="299" t="str">
        <f>SUBSTITUTE(_xll.qlRateHelperQuoteName(B75),"6L","3LBASIS")</f>
        <v>GBPSB3LBASIS13Y_Quote</v>
      </c>
      <c r="D75" s="791" t="e">
        <f>_xll.qlRateHelperQuoteValue($B75,Trigger)</f>
        <v>#NUM!</v>
      </c>
      <c r="E75" s="791">
        <f>_xll.qlSwapRateHelperSpread($B75,Trigger)</f>
        <v>1.128810488936842E-3</v>
      </c>
      <c r="F75" s="59" t="b">
        <v>0</v>
      </c>
      <c r="G75" s="59">
        <v>40</v>
      </c>
      <c r="H75" s="59">
        <v>1</v>
      </c>
      <c r="I75" s="947">
        <f>_xll.qlRateHelperEarliestDate($B75,Trigger)</f>
        <v>42180</v>
      </c>
      <c r="J75" s="946">
        <f>_xll.qlRateHelperLatestDate($B75,Trigger)</f>
        <v>46930</v>
      </c>
    </row>
    <row r="76" spans="2:10" x14ac:dyDescent="0.2">
      <c r="B76" s="949" t="str">
        <f>'SwapsFromBasis (2)'!L18</f>
        <v>obj_00501#0018</v>
      </c>
      <c r="C76" s="299" t="str">
        <f>SUBSTITUTE(_xll.qlRateHelperQuoteName(B76),"6L","3LBASIS")</f>
        <v>GBPSB3LBASIS14Y_Quote</v>
      </c>
      <c r="D76" s="791" t="e">
        <f>_xll.qlRateHelperQuoteValue($B76,Trigger)</f>
        <v>#NUM!</v>
      </c>
      <c r="E76" s="791">
        <f>_xll.qlSwapRateHelperSpread($B76,Trigger)</f>
        <v>1.0685793778490908E-3</v>
      </c>
      <c r="F76" s="59" t="b">
        <v>0</v>
      </c>
      <c r="G76" s="59">
        <v>40</v>
      </c>
      <c r="H76" s="59">
        <v>1</v>
      </c>
      <c r="I76" s="947">
        <f>_xll.qlRateHelperEarliestDate($B76,Trigger)</f>
        <v>42180</v>
      </c>
      <c r="J76" s="946">
        <f>_xll.qlRateHelperLatestDate($B76,Trigger)</f>
        <v>47294</v>
      </c>
    </row>
    <row r="77" spans="2:10" x14ac:dyDescent="0.2">
      <c r="B77" s="949" t="str">
        <f>'SwapsFromBasis (2)'!L19</f>
        <v>obj_00510#0018</v>
      </c>
      <c r="C77" s="299" t="str">
        <f>SUBSTITUTE(_xll.qlRateHelperQuoteName(B77),"6L","3LBASIS")</f>
        <v>GBPSB3LBASIS15Y_Quote</v>
      </c>
      <c r="D77" s="791">
        <f>_xll.qlRateHelperQuoteValue($B77,Trigger)</f>
        <v>2.4059999999999998E-2</v>
      </c>
      <c r="E77" s="791">
        <f>_xll.qlSwapRateHelperSpread($B77,Trigger)</f>
        <v>1.0124999999999999E-3</v>
      </c>
      <c r="F77" s="59" t="b">
        <v>1</v>
      </c>
      <c r="G77" s="59">
        <v>40</v>
      </c>
      <c r="H77" s="59">
        <v>1</v>
      </c>
      <c r="I77" s="947">
        <f>_xll.qlRateHelperEarliestDate($B77,Trigger)</f>
        <v>42180</v>
      </c>
      <c r="J77" s="946">
        <f>_xll.qlRateHelperLatestDate($B77,Trigger)</f>
        <v>47659</v>
      </c>
    </row>
    <row r="78" spans="2:10" x14ac:dyDescent="0.2">
      <c r="B78" s="949" t="str">
        <f>'SwapsFromBasis (2)'!L20</f>
        <v>obj_00509#0018</v>
      </c>
      <c r="C78" s="299" t="str">
        <f>SUBSTITUTE(_xll.qlRateHelperQuoteName(B78),"6L","3LBASIS")</f>
        <v>GBPSB3LBASIS16Y_Quote</v>
      </c>
      <c r="D78" s="791" t="e">
        <f>_xll.qlRateHelperQuoteValue($B78,Trigger)</f>
        <v>#NUM!</v>
      </c>
      <c r="E78" s="791">
        <f>_xll.qlSwapRateHelperSpread($B78,Trigger)</f>
        <v>9.6501652246443702E-4</v>
      </c>
      <c r="F78" s="59" t="b">
        <v>0</v>
      </c>
      <c r="G78" s="59">
        <v>40</v>
      </c>
      <c r="H78" s="59">
        <v>1</v>
      </c>
      <c r="I78" s="947">
        <f>_xll.qlRateHelperEarliestDate($B78,Trigger)</f>
        <v>42180</v>
      </c>
      <c r="J78" s="946">
        <f>_xll.qlRateHelperLatestDate($B78,Trigger)</f>
        <v>48024</v>
      </c>
    </row>
    <row r="79" spans="2:10" x14ac:dyDescent="0.2">
      <c r="B79" s="949" t="str">
        <f>'SwapsFromBasis (2)'!L21</f>
        <v>obj_00505#0018</v>
      </c>
      <c r="C79" s="299" t="str">
        <f>SUBSTITUTE(_xll.qlRateHelperQuoteName(B79),"6L","3LBASIS")</f>
        <v>GBPSB3LBASIS17Y_Quote</v>
      </c>
      <c r="D79" s="791" t="e">
        <f>_xll.qlRateHelperQuoteValue($B79,Trigger)</f>
        <v>#NUM!</v>
      </c>
      <c r="E79" s="791">
        <f>_xll.qlSwapRateHelperSpread($B79,Trigger)</f>
        <v>9.2557644756372209E-4</v>
      </c>
      <c r="F79" s="59" t="b">
        <v>0</v>
      </c>
      <c r="G79" s="59">
        <v>40</v>
      </c>
      <c r="H79" s="59">
        <v>1</v>
      </c>
      <c r="I79" s="947">
        <f>_xll.qlRateHelperEarliestDate($B79,Trigger)</f>
        <v>42180</v>
      </c>
      <c r="J79" s="946">
        <f>_xll.qlRateHelperLatestDate($B79,Trigger)</f>
        <v>48390</v>
      </c>
    </row>
    <row r="80" spans="2:10" x14ac:dyDescent="0.2">
      <c r="B80" s="949" t="str">
        <f>'SwapsFromBasis (2)'!L22</f>
        <v>obj_004ff#0018</v>
      </c>
      <c r="C80" s="299" t="str">
        <f>SUBSTITUTE(_xll.qlRateHelperQuoteName(B80),"6L","3LBASIS")</f>
        <v>GBPSB3LBASIS18Y_Quote</v>
      </c>
      <c r="D80" s="791" t="e">
        <f>_xll.qlRateHelperQuoteValue($B80,Trigger)</f>
        <v>#NUM!</v>
      </c>
      <c r="E80" s="791">
        <f>_xll.qlSwapRateHelperSpread($B80,Trigger)</f>
        <v>8.9237811143078863E-4</v>
      </c>
      <c r="F80" s="59" t="b">
        <v>0</v>
      </c>
      <c r="G80" s="59">
        <v>40</v>
      </c>
      <c r="H80" s="59">
        <v>1</v>
      </c>
      <c r="I80" s="947">
        <f>_xll.qlRateHelperEarliestDate($B80,Trigger)</f>
        <v>42180</v>
      </c>
      <c r="J80" s="946">
        <f>_xll.qlRateHelperLatestDate($B80,Trigger)</f>
        <v>48757</v>
      </c>
    </row>
    <row r="81" spans="2:10" x14ac:dyDescent="0.2">
      <c r="B81" s="949" t="str">
        <f>'SwapsFromBasis (2)'!L23</f>
        <v>obj_00503#0018</v>
      </c>
      <c r="C81" s="299" t="str">
        <f>SUBSTITUTE(_xll.qlRateHelperQuoteName(B81),"6L","3LBASIS")</f>
        <v>GBPSB3LBASIS19Y_Quote</v>
      </c>
      <c r="D81" s="791" t="e">
        <f>_xll.qlRateHelperQuoteValue($B81,Trigger)</f>
        <v>#NUM!</v>
      </c>
      <c r="E81" s="791">
        <f>_xll.qlSwapRateHelperSpread($B81,Trigger)</f>
        <v>8.6361985019857011E-4</v>
      </c>
      <c r="F81" s="59" t="b">
        <v>0</v>
      </c>
      <c r="G81" s="59">
        <v>40</v>
      </c>
      <c r="H81" s="59">
        <v>1</v>
      </c>
      <c r="I81" s="947">
        <f>_xll.qlRateHelperEarliestDate($B81,Trigger)</f>
        <v>42180</v>
      </c>
      <c r="J81" s="946">
        <f>_xll.qlRateHelperLatestDate($B81,Trigger)</f>
        <v>49121</v>
      </c>
    </row>
    <row r="82" spans="2:10" x14ac:dyDescent="0.2">
      <c r="B82" s="949" t="str">
        <f>'SwapsFromBasis (2)'!L24</f>
        <v>obj_004fe#0018</v>
      </c>
      <c r="C82" s="299" t="str">
        <f>SUBSTITUTE(_xll.qlRateHelperQuoteName(B82),"6L","3LBASIS")</f>
        <v>GBPSB3LBASIS20Y_Quote</v>
      </c>
      <c r="D82" s="791">
        <f>_xll.qlRateHelperQuoteValue($B82,Trigger)</f>
        <v>2.452E-2</v>
      </c>
      <c r="E82" s="791">
        <f>_xll.qlSwapRateHelperSpread($B82,Trigger)</f>
        <v>8.3750000000000003E-4</v>
      </c>
      <c r="F82" s="59" t="b">
        <v>1</v>
      </c>
      <c r="G82" s="59">
        <v>40</v>
      </c>
      <c r="H82" s="59">
        <v>1</v>
      </c>
      <c r="I82" s="947">
        <f>_xll.qlRateHelperEarliestDate($B82,Trigger)</f>
        <v>42180</v>
      </c>
      <c r="J82" s="946">
        <f>_xll.qlRateHelperLatestDate($B82,Trigger)</f>
        <v>49485</v>
      </c>
    </row>
    <row r="83" spans="2:10" x14ac:dyDescent="0.2">
      <c r="B83" s="949" t="str">
        <f>'SwapsFromBasis (2)'!L25</f>
        <v>obj_00515#0018</v>
      </c>
      <c r="C83" s="299" t="str">
        <f>SUBSTITUTE(_xll.qlRateHelperQuoteName(B83),"6L","3LBASIS")</f>
        <v>GBPSB3LBASIS21Y_Quote</v>
      </c>
      <c r="D83" s="791" t="e">
        <f>_xll.qlRateHelperQuoteValue($B83,Trigger)</f>
        <v>#NUM!</v>
      </c>
      <c r="E83" s="791">
        <f>_xll.qlSwapRateHelperSpread($B83,Trigger)</f>
        <v>8.125495475346954E-4</v>
      </c>
      <c r="F83" s="59" t="b">
        <v>0</v>
      </c>
      <c r="G83" s="59">
        <v>40</v>
      </c>
      <c r="H83" s="59">
        <v>1</v>
      </c>
      <c r="I83" s="947">
        <f>_xll.qlRateHelperEarliestDate($B83,Trigger)</f>
        <v>42180</v>
      </c>
      <c r="J83" s="946">
        <f>_xll.qlRateHelperLatestDate($B83,Trigger)</f>
        <v>49851</v>
      </c>
    </row>
    <row r="84" spans="2:10" x14ac:dyDescent="0.2">
      <c r="B84" s="949" t="str">
        <f>'SwapsFromBasis (2)'!L26</f>
        <v>obj_00517#0018</v>
      </c>
      <c r="C84" s="299" t="str">
        <f>SUBSTITUTE(_xll.qlRateHelperQuoteName(B84),"6L","3LBASIS")</f>
        <v>GBPSB3LBASIS22Y_Quote</v>
      </c>
      <c r="D84" s="791" t="e">
        <f>_xll.qlRateHelperQuoteValue($B84,Trigger)</f>
        <v>#NUM!</v>
      </c>
      <c r="E84" s="791">
        <f>_xll.qlSwapRateHelperSpread($B84,Trigger)</f>
        <v>7.8863008176900771E-4</v>
      </c>
      <c r="F84" s="59" t="b">
        <v>0</v>
      </c>
      <c r="G84" s="59">
        <v>40</v>
      </c>
      <c r="H84" s="59">
        <v>1</v>
      </c>
      <c r="I84" s="947">
        <f>_xll.qlRateHelperEarliestDate($B84,Trigger)</f>
        <v>42180</v>
      </c>
      <c r="J84" s="946">
        <f>_xll.qlRateHelperLatestDate($B84,Trigger)</f>
        <v>50216</v>
      </c>
    </row>
    <row r="85" spans="2:10" x14ac:dyDescent="0.2">
      <c r="B85" s="949" t="str">
        <f>'SwapsFromBasis (2)'!L27</f>
        <v>obj_0050c#0018</v>
      </c>
      <c r="C85" s="299" t="str">
        <f>SUBSTITUTE(_xll.qlRateHelperQuoteName(B85),"6L","3LBASIS")</f>
        <v>GBPSB3LBASIS23Y_Quote</v>
      </c>
      <c r="D85" s="791" t="e">
        <f>_xll.qlRateHelperQuoteValue($B85,Trigger)</f>
        <v>#NUM!</v>
      </c>
      <c r="E85" s="791">
        <f>_xll.qlSwapRateHelperSpread($B85,Trigger)</f>
        <v>7.659358422359724E-4</v>
      </c>
      <c r="F85" s="59" t="b">
        <v>0</v>
      </c>
      <c r="G85" s="59">
        <v>40</v>
      </c>
      <c r="H85" s="59">
        <v>1</v>
      </c>
      <c r="I85" s="947">
        <f>_xll.qlRateHelperEarliestDate($B85,Trigger)</f>
        <v>42180</v>
      </c>
      <c r="J85" s="946">
        <f>_xll.qlRateHelperLatestDate($B85,Trigger)</f>
        <v>50581</v>
      </c>
    </row>
    <row r="86" spans="2:10" x14ac:dyDescent="0.2">
      <c r="B86" s="949" t="str">
        <f>'SwapsFromBasis (2)'!L28</f>
        <v>obj_00513#0018</v>
      </c>
      <c r="C86" s="299" t="str">
        <f>SUBSTITUTE(_xll.qlRateHelperQuoteName(B86),"6L","3LBASIS")</f>
        <v>GBPSB3LBASIS24Y_Quote</v>
      </c>
      <c r="D86" s="791" t="e">
        <f>_xll.qlRateHelperQuoteValue($B86,Trigger)</f>
        <v>#NUM!</v>
      </c>
      <c r="E86" s="791">
        <f>_xll.qlSwapRateHelperSpread($B86,Trigger)</f>
        <v>7.4466106846862474E-4</v>
      </c>
      <c r="F86" s="59" t="b">
        <v>0</v>
      </c>
      <c r="G86" s="59">
        <v>40</v>
      </c>
      <c r="H86" s="59">
        <v>1</v>
      </c>
      <c r="I86" s="947">
        <f>_xll.qlRateHelperEarliestDate($B86,Trigger)</f>
        <v>42180</v>
      </c>
      <c r="J86" s="946">
        <f>_xll.qlRateHelperLatestDate($B86,Trigger)</f>
        <v>50948</v>
      </c>
    </row>
    <row r="87" spans="2:10" x14ac:dyDescent="0.2">
      <c r="B87" s="949" t="str">
        <f>'SwapsFromBasis (2)'!L29</f>
        <v>obj_00516#0018</v>
      </c>
      <c r="C87" s="299" t="str">
        <f>SUBSTITUTE(_xll.qlRateHelperQuoteName(B87),"6L","3LBASIS")</f>
        <v>GBPSB3LBASIS25Y_Quote</v>
      </c>
      <c r="D87" s="791">
        <f>_xll.qlRateHelperQuoteValue($B87,Trigger)</f>
        <v>2.4479999999999998E-2</v>
      </c>
      <c r="E87" s="791">
        <f>_xll.qlSwapRateHelperSpread($B87,Trigger)</f>
        <v>7.2499999999999995E-4</v>
      </c>
      <c r="F87" s="59" t="b">
        <v>1</v>
      </c>
      <c r="G87" s="59">
        <v>40</v>
      </c>
      <c r="H87" s="59">
        <v>1</v>
      </c>
      <c r="I87" s="947">
        <f>_xll.qlRateHelperEarliestDate($B87,Trigger)</f>
        <v>42180</v>
      </c>
      <c r="J87" s="946">
        <f>_xll.qlRateHelperLatestDate($B87,Trigger)</f>
        <v>51312</v>
      </c>
    </row>
    <row r="88" spans="2:10" x14ac:dyDescent="0.2">
      <c r="B88" s="949" t="str">
        <f>'SwapsFromBasis (2)'!L30</f>
        <v>obj_0051a#0018</v>
      </c>
      <c r="C88" s="299" t="str">
        <f>SUBSTITUTE(_xll.qlRateHelperQuoteName(B88),"6L","3LBASIS")</f>
        <v>GBPSB3LBASIS26Y_Quote</v>
      </c>
      <c r="D88" s="791" t="e">
        <f>_xll.qlRateHelperQuoteValue($B88,Trigger)</f>
        <v>#NUM!</v>
      </c>
      <c r="E88" s="791">
        <f>_xll.qlSwapRateHelperSpread($B88,Trigger)</f>
        <v>7.070852873967817E-4</v>
      </c>
      <c r="F88" s="59" t="b">
        <v>0</v>
      </c>
      <c r="G88" s="59">
        <v>40</v>
      </c>
      <c r="H88" s="59">
        <v>1</v>
      </c>
      <c r="I88" s="947">
        <f>_xll.qlRateHelperEarliestDate($B88,Trigger)</f>
        <v>42180</v>
      </c>
      <c r="J88" s="946">
        <f>_xll.qlRateHelperLatestDate($B88,Trigger)</f>
        <v>51677</v>
      </c>
    </row>
    <row r="89" spans="2:10" x14ac:dyDescent="0.2">
      <c r="B89" s="949" t="str">
        <f>'SwapsFromBasis (2)'!L31</f>
        <v>obj_0051d#0018</v>
      </c>
      <c r="C89" s="299" t="str">
        <f>SUBSTITUTE(_xll.qlRateHelperQuoteName(B89),"6L","3LBASIS")</f>
        <v>GBPSB3LBASIS27Y_Quote</v>
      </c>
      <c r="D89" s="791" t="e">
        <f>_xll.qlRateHelperQuoteValue($B89,Trigger)</f>
        <v>#NUM!</v>
      </c>
      <c r="E89" s="791">
        <f>_xll.qlSwapRateHelperSpread($B89,Trigger)</f>
        <v>6.9080322536024699E-4</v>
      </c>
      <c r="F89" s="59" t="b">
        <v>0</v>
      </c>
      <c r="G89" s="59">
        <v>40</v>
      </c>
      <c r="H89" s="59">
        <v>1</v>
      </c>
      <c r="I89" s="947">
        <f>_xll.qlRateHelperEarliestDate($B89,Trigger)</f>
        <v>42180</v>
      </c>
      <c r="J89" s="946">
        <f>_xll.qlRateHelperLatestDate($B89,Trigger)</f>
        <v>52042</v>
      </c>
    </row>
    <row r="90" spans="2:10" x14ac:dyDescent="0.2">
      <c r="B90" s="949" t="str">
        <f>'SwapsFromBasis (2)'!L32</f>
        <v>obj_00504#0018</v>
      </c>
      <c r="C90" s="299" t="str">
        <f>SUBSTITUTE(_xll.qlRateHelperQuoteName(B90),"6L","3LBASIS")</f>
        <v>GBPSB3LBASIS28Y_Quote</v>
      </c>
      <c r="D90" s="791" t="e">
        <f>_xll.qlRateHelperQuoteValue($B90,Trigger)</f>
        <v>#NUM!</v>
      </c>
      <c r="E90" s="791">
        <f>_xll.qlSwapRateHelperSpread($B90,Trigger)</f>
        <v>6.7597851962532154E-4</v>
      </c>
      <c r="F90" s="59" t="b">
        <v>0</v>
      </c>
      <c r="G90" s="59">
        <v>40</v>
      </c>
      <c r="H90" s="59">
        <v>1</v>
      </c>
      <c r="I90" s="947">
        <f>_xll.qlRateHelperEarliestDate($B90,Trigger)</f>
        <v>42180</v>
      </c>
      <c r="J90" s="946">
        <f>_xll.qlRateHelperLatestDate($B90,Trigger)</f>
        <v>52407</v>
      </c>
    </row>
    <row r="91" spans="2:10" x14ac:dyDescent="0.2">
      <c r="B91" s="949" t="str">
        <f>'SwapsFromBasis (2)'!L33</f>
        <v>obj_00511#0018</v>
      </c>
      <c r="C91" s="299" t="str">
        <f>SUBSTITUTE(_xll.qlRateHelperQuoteName(B91),"6L","3LBASIS")</f>
        <v>GBPSB3LBASIS29Y_Quote</v>
      </c>
      <c r="D91" s="791" t="e">
        <f>_xll.qlRateHelperQuoteValue($B91,Trigger)</f>
        <v>#NUM!</v>
      </c>
      <c r="E91" s="791">
        <f>_xll.qlSwapRateHelperSpread($B91,Trigger)</f>
        <v>6.6243587592693066E-4</v>
      </c>
      <c r="F91" s="59" t="b">
        <v>0</v>
      </c>
      <c r="G91" s="59">
        <v>40</v>
      </c>
      <c r="H91" s="59">
        <v>1</v>
      </c>
      <c r="I91" s="947">
        <f>_xll.qlRateHelperEarliestDate($B91,Trigger)</f>
        <v>42180</v>
      </c>
      <c r="J91" s="946">
        <f>_xll.qlRateHelperLatestDate($B91,Trigger)</f>
        <v>52775</v>
      </c>
    </row>
    <row r="92" spans="2:10" x14ac:dyDescent="0.2">
      <c r="B92" s="949" t="str">
        <f>'SwapsFromBasis (2)'!L34</f>
        <v>obj_00519#0018</v>
      </c>
      <c r="C92" s="299" t="str">
        <f>SUBSTITUTE(_xll.qlRateHelperQuoteName(B92),"6L","3LBASIS")</f>
        <v>GBPSB3LBASIS30Y_Quote</v>
      </c>
      <c r="D92" s="791">
        <f>_xll.qlRateHelperQuoteValue($B92,Trigger)</f>
        <v>2.4300000000000002E-2</v>
      </c>
      <c r="E92" s="791">
        <f>_xll.qlSwapRateHelperSpread($B92,Trigger)</f>
        <v>6.4999999999999997E-4</v>
      </c>
      <c r="F92" s="59" t="b">
        <v>1</v>
      </c>
      <c r="G92" s="59">
        <v>40</v>
      </c>
      <c r="H92" s="59">
        <v>1</v>
      </c>
      <c r="I92" s="947">
        <f>_xll.qlRateHelperEarliestDate($B92,Trigger)</f>
        <v>42180</v>
      </c>
      <c r="J92" s="946">
        <f>_xll.qlRateHelperLatestDate($B92,Trigger)</f>
        <v>53139</v>
      </c>
    </row>
    <row r="93" spans="2:10" x14ac:dyDescent="0.2">
      <c r="B93" s="949" t="str">
        <f>'SwapsFromBasis (2)'!L35</f>
        <v>obj_004fd#0018</v>
      </c>
      <c r="C93" s="299" t="str">
        <f>SUBSTITUTE(_xll.qlRateHelperQuoteName(B93),"6L","3LBASIS")</f>
        <v>GBPSB3LBASIS35Y_Quote</v>
      </c>
      <c r="D93" s="791" t="e">
        <f>_xll.qlRateHelperQuoteValue($B93,Trigger)</f>
        <v>#NUM!</v>
      </c>
      <c r="E93" s="791">
        <f>_xll.qlSwapRateHelperSpread($B93,Trigger)</f>
        <v>6.0010574642906556E-4</v>
      </c>
      <c r="F93" s="59" t="b">
        <v>0</v>
      </c>
      <c r="G93" s="59">
        <v>40</v>
      </c>
      <c r="H93" s="59">
        <v>1</v>
      </c>
      <c r="I93" s="947">
        <f>_xll.qlRateHelperEarliestDate($B93,Trigger)</f>
        <v>42180</v>
      </c>
      <c r="J93" s="946">
        <f>_xll.qlRateHelperLatestDate($B93,Trigger)</f>
        <v>54966</v>
      </c>
    </row>
    <row r="94" spans="2:10" x14ac:dyDescent="0.2">
      <c r="B94" s="949" t="str">
        <f>'SwapsFromBasis (2)'!L36</f>
        <v>obj_0050f#0018</v>
      </c>
      <c r="C94" s="299" t="str">
        <f>SUBSTITUTE(_xll.qlRateHelperQuoteName(B94),"6L","3LBASIS")</f>
        <v>GBPSB3LBASIS40Y_Quote</v>
      </c>
      <c r="D94" s="791">
        <f>_xll.qlRateHelperQuoteValue($B94,Trigger)</f>
        <v>2.366E-2</v>
      </c>
      <c r="E94" s="791">
        <f>_xll.qlSwapRateHelperSpread($B94,Trigger)</f>
        <v>5.6249999999999996E-4</v>
      </c>
      <c r="F94" s="59" t="b">
        <v>1</v>
      </c>
      <c r="G94" s="59">
        <v>40</v>
      </c>
      <c r="H94" s="59">
        <v>1</v>
      </c>
      <c r="I94" s="947">
        <f>_xll.qlRateHelperEarliestDate($B94,Trigger)</f>
        <v>42180</v>
      </c>
      <c r="J94" s="946">
        <f>_xll.qlRateHelperLatestDate($B94,Trigger)</f>
        <v>56790</v>
      </c>
    </row>
    <row r="95" spans="2:10" x14ac:dyDescent="0.2">
      <c r="B95" s="949" t="str">
        <f>'SwapsFromBasis (2)'!L37</f>
        <v>obj_00518#0018</v>
      </c>
      <c r="C95" s="299" t="str">
        <f>SUBSTITUTE(_xll.qlRateHelperQuoteName(B95),"6L","3LBASIS")</f>
        <v>GBPSB3LBASIS50Y_Quote</v>
      </c>
      <c r="D95" s="791">
        <f>_xll.qlRateHelperQuoteValue($B95,Trigger)</f>
        <v>2.3230000000000001E-2</v>
      </c>
      <c r="E95" s="791">
        <f>_xll.qlSwapRateHelperSpread($B95,Trigger)</f>
        <v>5.0000000000000001E-4</v>
      </c>
      <c r="F95" s="59" t="b">
        <v>1</v>
      </c>
      <c r="G95" s="59">
        <v>40</v>
      </c>
      <c r="H95" s="59">
        <v>1</v>
      </c>
      <c r="I95" s="947">
        <f>_xll.qlRateHelperEarliestDate($B95,Trigger)</f>
        <v>42180</v>
      </c>
      <c r="J95" s="946">
        <f>_xll.qlRateHelperLatestDate($B95,Trigger)</f>
        <v>60443</v>
      </c>
    </row>
    <row r="96" spans="2:10" x14ac:dyDescent="0.2">
      <c r="B96" s="948" t="str">
        <f>'SwapsFromBasis (2)'!L38</f>
        <v>obj_00506#0018</v>
      </c>
      <c r="C96" s="956" t="str">
        <f>SUBSTITUTE(_xll.qlRateHelperQuoteName(B96),"6L","3LBASIS")</f>
        <v>GBPSB3LBASIS60Y_Quote</v>
      </c>
      <c r="D96" s="954">
        <f>_xll.qlRateHelperQuoteValue($B96,Trigger)</f>
        <v>2.3189999999999999E-2</v>
      </c>
      <c r="E96" s="954">
        <f>_xll.qlSwapRateHelperSpread($B96,Trigger)</f>
        <v>4.6250000000000002E-4</v>
      </c>
      <c r="F96" s="953" t="b">
        <v>1</v>
      </c>
      <c r="G96" s="953">
        <v>40</v>
      </c>
      <c r="H96" s="953">
        <v>1</v>
      </c>
      <c r="I96" s="952">
        <f>_xll.qlRateHelperEarliestDate($B96,Trigger)</f>
        <v>42180</v>
      </c>
      <c r="J96" s="951">
        <f>_xll.qlRateHelperLatestDate($B96,Trigger)</f>
        <v>64095</v>
      </c>
    </row>
    <row r="97" spans="2:10" x14ac:dyDescent="0.2">
      <c r="B97" s="963" t="str">
        <f>'Swaps (5)'!L5</f>
        <v>obj_00522#0017</v>
      </c>
      <c r="C97" s="796" t="str">
        <f>SUBSTITUTE(_xll.qlRateHelperQuoteName(B97),"6L","3LBASIS")</f>
        <v>GBPAM3L6M_Quote</v>
      </c>
      <c r="D97" s="795">
        <f>_xll.qlRateHelperQuoteValue($B97,Trigger)</f>
        <v>6.1700000000000001E-3</v>
      </c>
      <c r="E97" s="795">
        <f>_xll.qlSwapRateHelperSpread($B97,Trigger)</f>
        <v>0</v>
      </c>
      <c r="F97" s="794" t="b">
        <v>0</v>
      </c>
      <c r="G97" s="794">
        <v>50</v>
      </c>
      <c r="H97" s="794">
        <v>1</v>
      </c>
      <c r="I97" s="961">
        <f>_xll.qlRateHelperEarliestDate($B97,Trigger)</f>
        <v>42180</v>
      </c>
      <c r="J97" s="960">
        <f>_xll.qlRateHelperLatestDate($B97,Trigger)</f>
        <v>42367</v>
      </c>
    </row>
    <row r="98" spans="2:10" x14ac:dyDescent="0.2">
      <c r="B98" s="949" t="str">
        <f>'Swaps (5)'!L6</f>
        <v>obj_00527#0017</v>
      </c>
      <c r="C98" s="299" t="str">
        <f>SUBSTITUTE(_xll.qlRateHelperQuoteName(B98),"6L","3LBASIS")</f>
        <v>GBPAM3L9M_Quote</v>
      </c>
      <c r="D98" s="791">
        <f>_xll.qlRateHelperQuoteValue($B98,Trigger)</f>
        <v>6.7500000000000008E-3</v>
      </c>
      <c r="E98" s="791">
        <f>_xll.qlSwapRateHelperSpread($B98,Trigger)</f>
        <v>0</v>
      </c>
      <c r="F98" s="59" t="b">
        <v>0</v>
      </c>
      <c r="G98" s="59">
        <v>50</v>
      </c>
      <c r="H98" s="59">
        <v>1</v>
      </c>
      <c r="I98" s="947">
        <f>_xll.qlRateHelperEarliestDate($B98,Trigger)</f>
        <v>42180</v>
      </c>
      <c r="J98" s="946">
        <f>_xll.qlRateHelperLatestDate($B98,Trigger)</f>
        <v>42458</v>
      </c>
    </row>
    <row r="99" spans="2:10" x14ac:dyDescent="0.2">
      <c r="B99" s="949" t="str">
        <f>'Swaps (5)'!L7</f>
        <v>obj_0052c#0017</v>
      </c>
      <c r="C99" s="299" t="str">
        <f>SUBSTITUTE(_xll.qlRateHelperQuoteName(B99),"6L","3LBASIS")</f>
        <v>GBPAM3L1Y_Quote</v>
      </c>
      <c r="D99" s="791">
        <f>_xll.qlRateHelperQuoteValue($B99,Trigger)</f>
        <v>7.4399999999999996E-3</v>
      </c>
      <c r="E99" s="791">
        <f>_xll.qlSwapRateHelperSpread($B99,Trigger)</f>
        <v>0</v>
      </c>
      <c r="F99" s="59" t="b">
        <v>0</v>
      </c>
      <c r="G99" s="59">
        <v>50</v>
      </c>
      <c r="H99" s="59">
        <v>1</v>
      </c>
      <c r="I99" s="947">
        <f>_xll.qlRateHelperEarliestDate($B99,Trigger)</f>
        <v>42180</v>
      </c>
      <c r="J99" s="946">
        <f>_xll.qlRateHelperLatestDate($B99,Trigger)</f>
        <v>42548</v>
      </c>
    </row>
    <row r="100" spans="2:10" x14ac:dyDescent="0.2">
      <c r="B100" s="949" t="str">
        <f>'Swaps (5)'!L8</f>
        <v>obj_00531#0017</v>
      </c>
      <c r="C100" s="299" t="str">
        <f>SUBSTITUTE(_xll.qlRateHelperQuoteName(B100),"6L","3LBASIS")</f>
        <v>GBPAM3L15M_Quote</v>
      </c>
      <c r="D100" s="791">
        <f>_xll.qlRateHelperQuoteValue($B100,Trigger)</f>
        <v>8.1799999999999998E-3</v>
      </c>
      <c r="E100" s="791">
        <f>_xll.qlSwapRateHelperSpread($B100,Trigger)</f>
        <v>0</v>
      </c>
      <c r="F100" s="59" t="b">
        <v>0</v>
      </c>
      <c r="G100" s="59">
        <v>50</v>
      </c>
      <c r="H100" s="59">
        <v>1</v>
      </c>
      <c r="I100" s="947">
        <f>_xll.qlRateHelperEarliestDate($B100,Trigger)</f>
        <v>42180</v>
      </c>
      <c r="J100" s="946">
        <f>_xll.qlRateHelperLatestDate($B100,Trigger)</f>
        <v>42639</v>
      </c>
    </row>
    <row r="101" spans="2:10" x14ac:dyDescent="0.2">
      <c r="B101" s="948" t="str">
        <f>'Swaps (5)'!L9</f>
        <v>obj_00545#0017</v>
      </c>
      <c r="C101" s="956" t="str">
        <f>SUBSTITUTE(_xll.qlRateHelperQuoteName(B101),"6L","3LBASIS")</f>
        <v>GBPAM3L18M_Quote</v>
      </c>
      <c r="D101" s="954">
        <f>_xll.qlRateHelperQuoteValue($B101,Trigger)</f>
        <v>8.9700000000000005E-3</v>
      </c>
      <c r="E101" s="954">
        <f>_xll.qlSwapRateHelperSpread($B101,Trigger)</f>
        <v>0</v>
      </c>
      <c r="F101" s="953" t="b">
        <v>0</v>
      </c>
      <c r="G101" s="953">
        <v>50</v>
      </c>
      <c r="H101" s="953">
        <v>1</v>
      </c>
      <c r="I101" s="952">
        <f>_xll.qlRateHelperEarliestDate($B101,Trigger)</f>
        <v>42180</v>
      </c>
      <c r="J101" s="951">
        <f>_xll.qlRateHelperLatestDate($B101,Trigger)</f>
        <v>42732</v>
      </c>
    </row>
    <row r="102" spans="2:10" x14ac:dyDescent="0.2">
      <c r="B102" s="949" t="str">
        <f>'Swaps (5)'!L10</f>
        <v>obj_0052a#0017</v>
      </c>
      <c r="C102" s="299" t="str">
        <f>SUBSTITUTE(_xll.qlRateHelperQuoteName(B102),"6L","3LBASIS")</f>
        <v>GBPSM3L1Y_Quote</v>
      </c>
      <c r="D102" s="791">
        <f>_xll.qlRateHelperQuoteValue($B102,Trigger)</f>
        <v>7.4300000000000008E-3</v>
      </c>
      <c r="E102" s="791">
        <f>_xll.qlSwapRateHelperSpread($B102,Trigger)</f>
        <v>0</v>
      </c>
      <c r="F102" s="59" t="b">
        <v>0</v>
      </c>
      <c r="G102" s="59">
        <v>50</v>
      </c>
      <c r="H102" s="59">
        <v>1</v>
      </c>
      <c r="I102" s="947">
        <f>_xll.qlRateHelperEarliestDate($B102,Trigger)</f>
        <v>42180</v>
      </c>
      <c r="J102" s="946">
        <f>_xll.qlRateHelperLatestDate($B102,Trigger)</f>
        <v>42548</v>
      </c>
    </row>
    <row r="103" spans="2:10" x14ac:dyDescent="0.2">
      <c r="B103" s="949" t="str">
        <f>'Swaps (5)'!L11</f>
        <v>obj_00530#0017</v>
      </c>
      <c r="C103" s="299" t="str">
        <f>SUBSTITUTE(_xll.qlRateHelperQuoteName(B103),"6L","3LBASIS")</f>
        <v>GBPSM3L2Y_Quote</v>
      </c>
      <c r="D103" s="791">
        <f>_xll.qlRateHelperQuoteValue($B103,Trigger)</f>
        <v>1.0500000000000001E-2</v>
      </c>
      <c r="E103" s="791">
        <f>_xll.qlSwapRateHelperSpread($B103,Trigger)</f>
        <v>0</v>
      </c>
      <c r="F103" s="59" t="b">
        <v>1</v>
      </c>
      <c r="G103" s="59">
        <v>50</v>
      </c>
      <c r="H103" s="59">
        <v>1</v>
      </c>
      <c r="I103" s="947">
        <f>_xll.qlRateHelperEarliestDate($B103,Trigger)</f>
        <v>42180</v>
      </c>
      <c r="J103" s="946">
        <f>_xll.qlRateHelperLatestDate($B103,Trigger)</f>
        <v>42912</v>
      </c>
    </row>
    <row r="104" spans="2:10" x14ac:dyDescent="0.2">
      <c r="B104" s="949" t="str">
        <f>'Swaps (5)'!L12</f>
        <v>obj_00538#0017</v>
      </c>
      <c r="C104" s="299" t="str">
        <f>SUBSTITUTE(_xll.qlRateHelperQuoteName(B104),"6L","3LBASIS")</f>
        <v>GBPSM3L3Y_Quote</v>
      </c>
      <c r="D104" s="791">
        <f>_xll.qlRateHelperQuoteValue($B104,Trigger)</f>
        <v>1.3100000000000001E-2</v>
      </c>
      <c r="E104" s="791">
        <f>_xll.qlSwapRateHelperSpread($B104,Trigger)</f>
        <v>0</v>
      </c>
      <c r="F104" s="59" t="b">
        <v>1</v>
      </c>
      <c r="G104" s="59">
        <v>50</v>
      </c>
      <c r="H104" s="59">
        <v>1</v>
      </c>
      <c r="I104" s="947">
        <f>_xll.qlRateHelperEarliestDate($B104,Trigger)</f>
        <v>42180</v>
      </c>
      <c r="J104" s="946">
        <f>_xll.qlRateHelperLatestDate($B104,Trigger)</f>
        <v>43276</v>
      </c>
    </row>
    <row r="105" spans="2:10" x14ac:dyDescent="0.2">
      <c r="B105" s="949" t="str">
        <f>'Swaps (5)'!L13</f>
        <v>obj_00532#0017</v>
      </c>
      <c r="C105" s="299" t="str">
        <f>SUBSTITUTE(_xll.qlRateHelperQuoteName(B105),"6L","3LBASIS")</f>
        <v>GBPSM3L4Y_Quote</v>
      </c>
      <c r="D105" s="791">
        <f>_xll.qlRateHelperQuoteValue($B105,Trigger)</f>
        <v>1.5059999999999997E-2</v>
      </c>
      <c r="E105" s="791">
        <f>_xll.qlSwapRateHelperSpread($B105,Trigger)</f>
        <v>0</v>
      </c>
      <c r="F105" s="59" t="b">
        <v>1</v>
      </c>
      <c r="G105" s="59">
        <v>50</v>
      </c>
      <c r="H105" s="59">
        <v>1</v>
      </c>
      <c r="I105" s="947">
        <f>_xll.qlRateHelperEarliestDate($B105,Trigger)</f>
        <v>42180</v>
      </c>
      <c r="J105" s="946">
        <f>_xll.qlRateHelperLatestDate($B105,Trigger)</f>
        <v>43641</v>
      </c>
    </row>
    <row r="106" spans="2:10" x14ac:dyDescent="0.2">
      <c r="B106" s="949" t="str">
        <f>'Swaps (5)'!L14</f>
        <v>obj_00544#0017</v>
      </c>
      <c r="C106" s="299" t="str">
        <f>SUBSTITUTE(_xll.qlRateHelperQuoteName(B106),"6L","3LBASIS")</f>
        <v>GBPSM3L5Y_Quote</v>
      </c>
      <c r="D106" s="791">
        <f>_xll.qlRateHelperQuoteValue($B106,Trigger)</f>
        <v>1.6589999999999997E-2</v>
      </c>
      <c r="E106" s="791">
        <f>_xll.qlSwapRateHelperSpread($B106,Trigger)</f>
        <v>0</v>
      </c>
      <c r="F106" s="59" t="b">
        <v>1</v>
      </c>
      <c r="G106" s="59">
        <v>50</v>
      </c>
      <c r="H106" s="59">
        <v>1</v>
      </c>
      <c r="I106" s="947">
        <f>_xll.qlRateHelperEarliestDate($B106,Trigger)</f>
        <v>42180</v>
      </c>
      <c r="J106" s="946">
        <f>_xll.qlRateHelperLatestDate($B106,Trigger)</f>
        <v>44007</v>
      </c>
    </row>
    <row r="107" spans="2:10" x14ac:dyDescent="0.2">
      <c r="B107" s="949" t="str">
        <f>'Swaps (5)'!L15</f>
        <v>obj_00542#0017</v>
      </c>
      <c r="C107" s="299" t="str">
        <f>SUBSTITUTE(_xll.qlRateHelperQuoteName(B107),"6L","3LBASIS")</f>
        <v>GBPSM3L6Y_Quote</v>
      </c>
      <c r="D107" s="791">
        <f>_xll.qlRateHelperQuoteValue($B107,Trigger)</f>
        <v>1.7810000000000003E-2</v>
      </c>
      <c r="E107" s="791">
        <f>_xll.qlSwapRateHelperSpread($B107,Trigger)</f>
        <v>0</v>
      </c>
      <c r="F107" s="59" t="b">
        <v>1</v>
      </c>
      <c r="G107" s="59">
        <v>50</v>
      </c>
      <c r="H107" s="59">
        <v>1</v>
      </c>
      <c r="I107" s="947">
        <f>_xll.qlRateHelperEarliestDate($B107,Trigger)</f>
        <v>42180</v>
      </c>
      <c r="J107" s="946">
        <f>_xll.qlRateHelperLatestDate($B107,Trigger)</f>
        <v>44372</v>
      </c>
    </row>
    <row r="108" spans="2:10" x14ac:dyDescent="0.2">
      <c r="B108" s="949" t="str">
        <f>'Swaps (5)'!L16</f>
        <v>obj_0053c#0017</v>
      </c>
      <c r="C108" s="299" t="str">
        <f>SUBSTITUTE(_xll.qlRateHelperQuoteName(B108),"6L","3LBASIS")</f>
        <v>GBPSM3L7Y_Quote</v>
      </c>
      <c r="D108" s="791">
        <f>_xll.qlRateHelperQuoteValue($B108,Trigger)</f>
        <v>1.8860000000000002E-2</v>
      </c>
      <c r="E108" s="791">
        <f>_xll.qlSwapRateHelperSpread($B108,Trigger)</f>
        <v>0</v>
      </c>
      <c r="F108" s="59" t="b">
        <v>1</v>
      </c>
      <c r="G108" s="59">
        <v>50</v>
      </c>
      <c r="H108" s="59">
        <v>1</v>
      </c>
      <c r="I108" s="947">
        <f>_xll.qlRateHelperEarliestDate($B108,Trigger)</f>
        <v>42180</v>
      </c>
      <c r="J108" s="946">
        <f>_xll.qlRateHelperLatestDate($B108,Trigger)</f>
        <v>44739</v>
      </c>
    </row>
    <row r="109" spans="2:10" x14ac:dyDescent="0.2">
      <c r="B109" s="949" t="str">
        <f>'Swaps (5)'!L17</f>
        <v>obj_00524#0017</v>
      </c>
      <c r="C109" s="299" t="str">
        <f>SUBSTITUTE(_xll.qlRateHelperQuoteName(B109),"6L","3LBASIS")</f>
        <v>GBPSM3L8Y_Quote</v>
      </c>
      <c r="D109" s="791">
        <f>_xll.qlRateHelperQuoteValue($B109,Trigger)</f>
        <v>1.9729999999999998E-2</v>
      </c>
      <c r="E109" s="791">
        <f>_xll.qlSwapRateHelperSpread($B109,Trigger)</f>
        <v>0</v>
      </c>
      <c r="F109" s="59" t="b">
        <v>1</v>
      </c>
      <c r="G109" s="59">
        <v>50</v>
      </c>
      <c r="H109" s="59">
        <v>1</v>
      </c>
      <c r="I109" s="947">
        <f>_xll.qlRateHelperEarliestDate($B109,Trigger)</f>
        <v>42180</v>
      </c>
      <c r="J109" s="946">
        <f>_xll.qlRateHelperLatestDate($B109,Trigger)</f>
        <v>45103</v>
      </c>
    </row>
    <row r="110" spans="2:10" x14ac:dyDescent="0.2">
      <c r="B110" s="949" t="str">
        <f>'Swaps (5)'!L18</f>
        <v>obj_0052f#0017</v>
      </c>
      <c r="C110" s="299" t="str">
        <f>SUBSTITUTE(_xll.qlRateHelperQuoteName(B110),"6L","3LBASIS")</f>
        <v>GBPSM3L9Y_Quote</v>
      </c>
      <c r="D110" s="791">
        <f>_xll.qlRateHelperQuoteValue($B110,Trigger)</f>
        <v>2.043E-2</v>
      </c>
      <c r="E110" s="791">
        <f>_xll.qlSwapRateHelperSpread($B110,Trigger)</f>
        <v>0</v>
      </c>
      <c r="F110" s="59" t="b">
        <v>1</v>
      </c>
      <c r="G110" s="59">
        <v>50</v>
      </c>
      <c r="H110" s="59">
        <v>1</v>
      </c>
      <c r="I110" s="947">
        <f>_xll.qlRateHelperEarliestDate($B110,Trigger)</f>
        <v>42180</v>
      </c>
      <c r="J110" s="946">
        <f>_xll.qlRateHelperLatestDate($B110,Trigger)</f>
        <v>45468</v>
      </c>
    </row>
    <row r="111" spans="2:10" x14ac:dyDescent="0.2">
      <c r="B111" s="949" t="str">
        <f>'Swaps (5)'!L19</f>
        <v>obj_00535#0017</v>
      </c>
      <c r="C111" s="299" t="str">
        <f>SUBSTITUTE(_xll.qlRateHelperQuoteName(B111),"6L","3LBASIS")</f>
        <v>GBPSM3L10Y_Quote</v>
      </c>
      <c r="D111" s="791">
        <f>_xll.qlRateHelperQuoteValue($B111,Trigger)</f>
        <v>2.1029999999999997E-2</v>
      </c>
      <c r="E111" s="791">
        <f>_xll.qlSwapRateHelperSpread($B111,Trigger)</f>
        <v>0</v>
      </c>
      <c r="F111" s="59" t="b">
        <v>1</v>
      </c>
      <c r="G111" s="59">
        <v>50</v>
      </c>
      <c r="H111" s="59">
        <v>1</v>
      </c>
      <c r="I111" s="947">
        <f>_xll.qlRateHelperEarliestDate($B111,Trigger)</f>
        <v>42180</v>
      </c>
      <c r="J111" s="946">
        <f>_xll.qlRateHelperLatestDate($B111,Trigger)</f>
        <v>45833</v>
      </c>
    </row>
    <row r="112" spans="2:10" x14ac:dyDescent="0.2">
      <c r="B112" s="949" t="str">
        <f>'Swaps (5)'!L20</f>
        <v>obj_0051f#0017</v>
      </c>
      <c r="C112" s="299" t="str">
        <f>SUBSTITUTE(_xll.qlRateHelperQuoteName(B112),"6L","3LBASIS")</f>
        <v>GBPSM3L11Y_Quote</v>
      </c>
      <c r="D112" s="791">
        <f>_xll.qlRateHelperQuoteValue($B112,Trigger)</f>
        <v>2.1550000000000003E-2</v>
      </c>
      <c r="E112" s="791">
        <f>_xll.qlSwapRateHelperSpread($B112,Trigger)</f>
        <v>0</v>
      </c>
      <c r="F112" s="59" t="b">
        <v>0</v>
      </c>
      <c r="G112" s="59">
        <v>50</v>
      </c>
      <c r="H112" s="59">
        <v>1</v>
      </c>
      <c r="I112" s="947">
        <f>_xll.qlRateHelperEarliestDate($B112,Trigger)</f>
        <v>42180</v>
      </c>
      <c r="J112" s="946">
        <f>_xll.qlRateHelperLatestDate($B112,Trigger)</f>
        <v>46198</v>
      </c>
    </row>
    <row r="113" spans="2:10" x14ac:dyDescent="0.2">
      <c r="B113" s="949" t="str">
        <f>'Swaps (5)'!L21</f>
        <v>obj_00540#0017</v>
      </c>
      <c r="C113" s="299" t="str">
        <f>SUBSTITUTE(_xll.qlRateHelperQuoteName(B113),"6L","3LBASIS")</f>
        <v>GBPSM3L12Y_Quote</v>
      </c>
      <c r="D113" s="791">
        <f>_xll.qlRateHelperQuoteValue($B113,Trigger)</f>
        <v>2.2009999999999995E-2</v>
      </c>
      <c r="E113" s="791">
        <f>_xll.qlSwapRateHelperSpread($B113,Trigger)</f>
        <v>0</v>
      </c>
      <c r="F113" s="59" t="b">
        <v>1</v>
      </c>
      <c r="G113" s="59">
        <v>50</v>
      </c>
      <c r="H113" s="59">
        <v>1</v>
      </c>
      <c r="I113" s="947">
        <f>_xll.qlRateHelperEarliestDate($B113,Trigger)</f>
        <v>42180</v>
      </c>
      <c r="J113" s="946">
        <f>_xll.qlRateHelperLatestDate($B113,Trigger)</f>
        <v>46563</v>
      </c>
    </row>
    <row r="114" spans="2:10" x14ac:dyDescent="0.2">
      <c r="B114" s="949" t="str">
        <f>'Swaps (5)'!L22</f>
        <v>obj_0053e#0017</v>
      </c>
      <c r="C114" s="299" t="str">
        <f>SUBSTITUTE(_xll.qlRateHelperQuoteName(B114),"6L","3LBASIS")</f>
        <v>GBPSM3L13Y_Quote</v>
      </c>
      <c r="D114" s="791" t="e">
        <f>_xll.qlRateHelperQuoteValue($B114,Trigger)</f>
        <v>#NUM!</v>
      </c>
      <c r="E114" s="791">
        <f>_xll.qlSwapRateHelperSpread($B114,Trigger)</f>
        <v>0</v>
      </c>
      <c r="F114" s="59" t="b">
        <v>0</v>
      </c>
      <c r="G114" s="59">
        <v>50</v>
      </c>
      <c r="H114" s="59">
        <v>1</v>
      </c>
      <c r="I114" s="947">
        <f>_xll.qlRateHelperEarliestDate($B114,Trigger)</f>
        <v>42180</v>
      </c>
      <c r="J114" s="946">
        <f>_xll.qlRateHelperLatestDate($B114,Trigger)</f>
        <v>46930</v>
      </c>
    </row>
    <row r="115" spans="2:10" x14ac:dyDescent="0.2">
      <c r="B115" s="949" t="str">
        <f>'Swaps (5)'!L23</f>
        <v>obj_00526#0017</v>
      </c>
      <c r="C115" s="299" t="str">
        <f>SUBSTITUTE(_xll.qlRateHelperQuoteName(B115),"6L","3LBASIS")</f>
        <v>GBPSM3L14Y_Quote</v>
      </c>
      <c r="D115" s="791" t="e">
        <f>_xll.qlRateHelperQuoteValue($B115,Trigger)</f>
        <v>#NUM!</v>
      </c>
      <c r="E115" s="791">
        <f>_xll.qlSwapRateHelperSpread($B115,Trigger)</f>
        <v>0</v>
      </c>
      <c r="F115" s="59" t="b">
        <v>0</v>
      </c>
      <c r="G115" s="59">
        <v>50</v>
      </c>
      <c r="H115" s="59">
        <v>1</v>
      </c>
      <c r="I115" s="947">
        <f>_xll.qlRateHelperEarliestDate($B115,Trigger)</f>
        <v>42180</v>
      </c>
      <c r="J115" s="946">
        <f>_xll.qlRateHelperLatestDate($B115,Trigger)</f>
        <v>47294</v>
      </c>
    </row>
    <row r="116" spans="2:10" x14ac:dyDescent="0.2">
      <c r="B116" s="949" t="str">
        <f>'Swaps (5)'!L24</f>
        <v>obj_0052b#0017</v>
      </c>
      <c r="C116" s="299" t="str">
        <f>SUBSTITUTE(_xll.qlRateHelperQuoteName(B116),"6L","3LBASIS")</f>
        <v>GBPSM3L15Y_Quote</v>
      </c>
      <c r="D116" s="791">
        <f>_xll.qlRateHelperQuoteValue($B116,Trigger)</f>
        <v>2.3040000000000001E-2</v>
      </c>
      <c r="E116" s="791">
        <f>_xll.qlSwapRateHelperSpread($B116,Trigger)</f>
        <v>0</v>
      </c>
      <c r="F116" s="59" t="b">
        <v>1</v>
      </c>
      <c r="G116" s="59">
        <v>50</v>
      </c>
      <c r="H116" s="59">
        <v>1</v>
      </c>
      <c r="I116" s="947">
        <f>_xll.qlRateHelperEarliestDate($B116,Trigger)</f>
        <v>42180</v>
      </c>
      <c r="J116" s="946">
        <f>_xll.qlRateHelperLatestDate($B116,Trigger)</f>
        <v>47659</v>
      </c>
    </row>
    <row r="117" spans="2:10" x14ac:dyDescent="0.2">
      <c r="B117" s="949" t="str">
        <f>'Swaps (5)'!L25</f>
        <v>obj_00529#0017</v>
      </c>
      <c r="C117" s="299" t="str">
        <f>SUBSTITUTE(_xll.qlRateHelperQuoteName(B117),"6L","3LBASIS")</f>
        <v>GBPSM3L16Y_Quote</v>
      </c>
      <c r="D117" s="791" t="e">
        <f>_xll.qlRateHelperQuoteValue($B117,Trigger)</f>
        <v>#NUM!</v>
      </c>
      <c r="E117" s="791">
        <f>_xll.qlSwapRateHelperSpread($B117,Trigger)</f>
        <v>0</v>
      </c>
      <c r="F117" s="59" t="b">
        <v>0</v>
      </c>
      <c r="G117" s="59">
        <v>50</v>
      </c>
      <c r="H117" s="59">
        <v>1</v>
      </c>
      <c r="I117" s="947">
        <f>_xll.qlRateHelperEarliestDate($B117,Trigger)</f>
        <v>42180</v>
      </c>
      <c r="J117" s="946">
        <f>_xll.qlRateHelperLatestDate($B117,Trigger)</f>
        <v>48024</v>
      </c>
    </row>
    <row r="118" spans="2:10" x14ac:dyDescent="0.2">
      <c r="B118" s="949" t="str">
        <f>'Swaps (5)'!L26</f>
        <v>obj_00534#0017</v>
      </c>
      <c r="C118" s="299" t="str">
        <f>SUBSTITUTE(_xll.qlRateHelperQuoteName(B118),"6L","3LBASIS")</f>
        <v>GBPSM3L17Y_Quote</v>
      </c>
      <c r="D118" s="791" t="e">
        <f>_xll.qlRateHelperQuoteValue($B118,Trigger)</f>
        <v>#NUM!</v>
      </c>
      <c r="E118" s="791">
        <f>_xll.qlSwapRateHelperSpread($B118,Trigger)</f>
        <v>0</v>
      </c>
      <c r="F118" s="59" t="b">
        <v>0</v>
      </c>
      <c r="G118" s="59">
        <v>50</v>
      </c>
      <c r="H118" s="59">
        <v>1</v>
      </c>
      <c r="I118" s="947">
        <f>_xll.qlRateHelperEarliestDate($B118,Trigger)</f>
        <v>42180</v>
      </c>
      <c r="J118" s="946">
        <f>_xll.qlRateHelperLatestDate($B118,Trigger)</f>
        <v>48390</v>
      </c>
    </row>
    <row r="119" spans="2:10" x14ac:dyDescent="0.2">
      <c r="B119" s="949" t="str">
        <f>'Swaps (5)'!L27</f>
        <v>obj_00537#0017</v>
      </c>
      <c r="C119" s="299" t="str">
        <f>SUBSTITUTE(_xll.qlRateHelperQuoteName(B119),"6L","3LBASIS")</f>
        <v>GBPSM3L18Y_Quote</v>
      </c>
      <c r="D119" s="791" t="e">
        <f>_xll.qlRateHelperQuoteValue($B119,Trigger)</f>
        <v>#NUM!</v>
      </c>
      <c r="E119" s="791">
        <f>_xll.qlSwapRateHelperSpread($B119,Trigger)</f>
        <v>0</v>
      </c>
      <c r="F119" s="59" t="b">
        <v>0</v>
      </c>
      <c r="G119" s="59">
        <v>50</v>
      </c>
      <c r="H119" s="59">
        <v>1</v>
      </c>
      <c r="I119" s="947">
        <f>_xll.qlRateHelperEarliestDate($B119,Trigger)</f>
        <v>42180</v>
      </c>
      <c r="J119" s="946">
        <f>_xll.qlRateHelperLatestDate($B119,Trigger)</f>
        <v>48757</v>
      </c>
    </row>
    <row r="120" spans="2:10" x14ac:dyDescent="0.2">
      <c r="B120" s="949" t="str">
        <f>'Swaps (5)'!L28</f>
        <v>obj_0053d#0017</v>
      </c>
      <c r="C120" s="299" t="str">
        <f>SUBSTITUTE(_xll.qlRateHelperQuoteName(B120),"6L","3LBASIS")</f>
        <v>GBPSM3L19Y_Quote</v>
      </c>
      <c r="D120" s="791" t="e">
        <f>_xll.qlRateHelperQuoteValue($B120,Trigger)</f>
        <v>#NUM!</v>
      </c>
      <c r="E120" s="791">
        <f>_xll.qlSwapRateHelperSpread($B120,Trigger)</f>
        <v>0</v>
      </c>
      <c r="F120" s="59" t="b">
        <v>0</v>
      </c>
      <c r="G120" s="59">
        <v>50</v>
      </c>
      <c r="H120" s="59">
        <v>1</v>
      </c>
      <c r="I120" s="947">
        <f>_xll.qlRateHelperEarliestDate($B120,Trigger)</f>
        <v>42180</v>
      </c>
      <c r="J120" s="946">
        <f>_xll.qlRateHelperLatestDate($B120,Trigger)</f>
        <v>49121</v>
      </c>
    </row>
    <row r="121" spans="2:10" x14ac:dyDescent="0.2">
      <c r="B121" s="949" t="str">
        <f>'Swaps (5)'!L29</f>
        <v>obj_00536#0017</v>
      </c>
      <c r="C121" s="299" t="str">
        <f>SUBSTITUTE(_xll.qlRateHelperQuoteName(B121),"6L","3LBASIS")</f>
        <v>GBPSM3L20Y_Quote</v>
      </c>
      <c r="D121" s="791">
        <f>_xll.qlRateHelperQuoteValue($B121,Trigger)</f>
        <v>2.368E-2</v>
      </c>
      <c r="E121" s="791">
        <f>_xll.qlSwapRateHelperSpread($B121,Trigger)</f>
        <v>0</v>
      </c>
      <c r="F121" s="59" t="b">
        <v>1</v>
      </c>
      <c r="G121" s="59">
        <v>50</v>
      </c>
      <c r="H121" s="59">
        <v>1</v>
      </c>
      <c r="I121" s="947">
        <f>_xll.qlRateHelperEarliestDate($B121,Trigger)</f>
        <v>42180</v>
      </c>
      <c r="J121" s="946">
        <f>_xll.qlRateHelperLatestDate($B121,Trigger)</f>
        <v>49485</v>
      </c>
    </row>
    <row r="122" spans="2:10" x14ac:dyDescent="0.2">
      <c r="B122" s="949" t="str">
        <f>'Swaps (5)'!L30</f>
        <v>obj_0053f#0017</v>
      </c>
      <c r="C122" s="299" t="str">
        <f>SUBSTITUTE(_xll.qlRateHelperQuoteName(B122),"6L","3LBASIS")</f>
        <v>GBPSM3L21Y_Quote</v>
      </c>
      <c r="D122" s="791" t="e">
        <f>_xll.qlRateHelperQuoteValue($B122,Trigger)</f>
        <v>#NUM!</v>
      </c>
      <c r="E122" s="791">
        <f>_xll.qlSwapRateHelperSpread($B122,Trigger)</f>
        <v>0</v>
      </c>
      <c r="F122" s="59" t="b">
        <v>0</v>
      </c>
      <c r="G122" s="59">
        <v>50</v>
      </c>
      <c r="H122" s="59">
        <v>1</v>
      </c>
      <c r="I122" s="947">
        <f>_xll.qlRateHelperEarliestDate($B122,Trigger)</f>
        <v>42180</v>
      </c>
      <c r="J122" s="946">
        <f>_xll.qlRateHelperLatestDate($B122,Trigger)</f>
        <v>49851</v>
      </c>
    </row>
    <row r="123" spans="2:10" x14ac:dyDescent="0.2">
      <c r="B123" s="949" t="str">
        <f>'Swaps (5)'!L31</f>
        <v>obj_00520#0017</v>
      </c>
      <c r="C123" s="299" t="str">
        <f>SUBSTITUTE(_xll.qlRateHelperQuoteName(B123),"6L","3LBASIS")</f>
        <v>GBPSM3L22Y_Quote</v>
      </c>
      <c r="D123" s="791" t="e">
        <f>_xll.qlRateHelperQuoteValue($B123,Trigger)</f>
        <v>#NUM!</v>
      </c>
      <c r="E123" s="791">
        <f>_xll.qlSwapRateHelperSpread($B123,Trigger)</f>
        <v>0</v>
      </c>
      <c r="F123" s="59" t="b">
        <v>0</v>
      </c>
      <c r="G123" s="59">
        <v>50</v>
      </c>
      <c r="H123" s="59">
        <v>1</v>
      </c>
      <c r="I123" s="947">
        <f>_xll.qlRateHelperEarliestDate($B123,Trigger)</f>
        <v>42180</v>
      </c>
      <c r="J123" s="946">
        <f>_xll.qlRateHelperLatestDate($B123,Trigger)</f>
        <v>50216</v>
      </c>
    </row>
    <row r="124" spans="2:10" x14ac:dyDescent="0.2">
      <c r="B124" s="949" t="str">
        <f>'Swaps (5)'!L32</f>
        <v>obj_00525#0017</v>
      </c>
      <c r="C124" s="299" t="str">
        <f>SUBSTITUTE(_xll.qlRateHelperQuoteName(B124),"6L","3LBASIS")</f>
        <v>GBPSM3L23Y_Quote</v>
      </c>
      <c r="D124" s="791" t="e">
        <f>_xll.qlRateHelperQuoteValue($B124,Trigger)</f>
        <v>#NUM!</v>
      </c>
      <c r="E124" s="791">
        <f>_xll.qlSwapRateHelperSpread($B124,Trigger)</f>
        <v>0</v>
      </c>
      <c r="F124" s="59" t="b">
        <v>0</v>
      </c>
      <c r="G124" s="59">
        <v>50</v>
      </c>
      <c r="H124" s="59">
        <v>1</v>
      </c>
      <c r="I124" s="947">
        <f>_xll.qlRateHelperEarliestDate($B124,Trigger)</f>
        <v>42180</v>
      </c>
      <c r="J124" s="946">
        <f>_xll.qlRateHelperLatestDate($B124,Trigger)</f>
        <v>50581</v>
      </c>
    </row>
    <row r="125" spans="2:10" x14ac:dyDescent="0.2">
      <c r="B125" s="949" t="str">
        <f>'Swaps (5)'!L33</f>
        <v>obj_0052e#0017</v>
      </c>
      <c r="C125" s="299" t="str">
        <f>SUBSTITUTE(_xll.qlRateHelperQuoteName(B125),"6L","3LBASIS")</f>
        <v>GBPSM3L24Y_Quote</v>
      </c>
      <c r="D125" s="791" t="e">
        <f>_xll.qlRateHelperQuoteValue($B125,Trigger)</f>
        <v>#NUM!</v>
      </c>
      <c r="E125" s="791">
        <f>_xll.qlSwapRateHelperSpread($B125,Trigger)</f>
        <v>0</v>
      </c>
      <c r="F125" s="59" t="b">
        <v>0</v>
      </c>
      <c r="G125" s="59">
        <v>50</v>
      </c>
      <c r="H125" s="59">
        <v>1</v>
      </c>
      <c r="I125" s="947">
        <f>_xll.qlRateHelperEarliestDate($B125,Trigger)</f>
        <v>42180</v>
      </c>
      <c r="J125" s="946">
        <f>_xll.qlRateHelperLatestDate($B125,Trigger)</f>
        <v>50948</v>
      </c>
    </row>
    <row r="126" spans="2:10" x14ac:dyDescent="0.2">
      <c r="B126" s="949" t="str">
        <f>'Swaps (5)'!L34</f>
        <v>obj_00543#0017</v>
      </c>
      <c r="C126" s="299" t="str">
        <f>SUBSTITUTE(_xll.qlRateHelperQuoteName(B126),"6L","3LBASIS")</f>
        <v>GBPSM3L25Y_Quote</v>
      </c>
      <c r="D126" s="791">
        <f>_xll.qlRateHelperQuoteValue($B126,Trigger)</f>
        <v>2.375E-2</v>
      </c>
      <c r="E126" s="791">
        <f>_xll.qlSwapRateHelperSpread($B126,Trigger)</f>
        <v>0</v>
      </c>
      <c r="F126" s="59" t="b">
        <v>1</v>
      </c>
      <c r="G126" s="59">
        <v>50</v>
      </c>
      <c r="H126" s="59">
        <v>1</v>
      </c>
      <c r="I126" s="947">
        <f>_xll.qlRateHelperEarliestDate($B126,Trigger)</f>
        <v>42180</v>
      </c>
      <c r="J126" s="946">
        <f>_xll.qlRateHelperLatestDate($B126,Trigger)</f>
        <v>51312</v>
      </c>
    </row>
    <row r="127" spans="2:10" x14ac:dyDescent="0.2">
      <c r="B127" s="949" t="str">
        <f>'Swaps (5)'!L35</f>
        <v>obj_00541#0017</v>
      </c>
      <c r="C127" s="299" t="str">
        <f>SUBSTITUTE(_xll.qlRateHelperQuoteName(B127),"6L","3LBASIS")</f>
        <v>GBPSM3L26Y_Quote</v>
      </c>
      <c r="D127" s="791" t="e">
        <f>_xll.qlRateHelperQuoteValue($B127,Trigger)</f>
        <v>#NUM!</v>
      </c>
      <c r="E127" s="791">
        <f>_xll.qlSwapRateHelperSpread($B127,Trigger)</f>
        <v>0</v>
      </c>
      <c r="F127" s="59" t="b">
        <v>0</v>
      </c>
      <c r="G127" s="59">
        <v>50</v>
      </c>
      <c r="H127" s="59">
        <v>1</v>
      </c>
      <c r="I127" s="947">
        <f>_xll.qlRateHelperEarliestDate($B127,Trigger)</f>
        <v>42180</v>
      </c>
      <c r="J127" s="946">
        <f>_xll.qlRateHelperLatestDate($B127,Trigger)</f>
        <v>51677</v>
      </c>
    </row>
    <row r="128" spans="2:10" x14ac:dyDescent="0.2">
      <c r="B128" s="949" t="str">
        <f>'Swaps (5)'!L36</f>
        <v>obj_00523#0017</v>
      </c>
      <c r="C128" s="299" t="str">
        <f>SUBSTITUTE(_xll.qlRateHelperQuoteName(B128),"6L","3LBASIS")</f>
        <v>GBPSM3L27Y_Quote</v>
      </c>
      <c r="D128" s="791" t="e">
        <f>_xll.qlRateHelperQuoteValue($B128,Trigger)</f>
        <v>#NUM!</v>
      </c>
      <c r="E128" s="791">
        <f>_xll.qlSwapRateHelperSpread($B128,Trigger)</f>
        <v>0</v>
      </c>
      <c r="F128" s="59" t="b">
        <v>0</v>
      </c>
      <c r="G128" s="59">
        <v>50</v>
      </c>
      <c r="H128" s="59">
        <v>1</v>
      </c>
      <c r="I128" s="947">
        <f>_xll.qlRateHelperEarliestDate($B128,Trigger)</f>
        <v>42180</v>
      </c>
      <c r="J128" s="946">
        <f>_xll.qlRateHelperLatestDate($B128,Trigger)</f>
        <v>52042</v>
      </c>
    </row>
    <row r="129" spans="2:10" x14ac:dyDescent="0.2">
      <c r="B129" s="949" t="str">
        <f>'Swaps (5)'!L37</f>
        <v>obj_00528#0017</v>
      </c>
      <c r="C129" s="299" t="str">
        <f>SUBSTITUTE(_xll.qlRateHelperQuoteName(B129),"6L","3LBASIS")</f>
        <v>GBPSM3L28Y_Quote</v>
      </c>
      <c r="D129" s="791" t="e">
        <f>_xll.qlRateHelperQuoteValue($B129,Trigger)</f>
        <v>#NUM!</v>
      </c>
      <c r="E129" s="791">
        <f>_xll.qlSwapRateHelperSpread($B129,Trigger)</f>
        <v>0</v>
      </c>
      <c r="F129" s="59" t="b">
        <v>0</v>
      </c>
      <c r="G129" s="59">
        <v>50</v>
      </c>
      <c r="H129" s="59">
        <v>1</v>
      </c>
      <c r="I129" s="947">
        <f>_xll.qlRateHelperEarliestDate($B129,Trigger)</f>
        <v>42180</v>
      </c>
      <c r="J129" s="946">
        <f>_xll.qlRateHelperLatestDate($B129,Trigger)</f>
        <v>52407</v>
      </c>
    </row>
    <row r="130" spans="2:10" x14ac:dyDescent="0.2">
      <c r="B130" s="949" t="str">
        <f>'Swaps (5)'!L38</f>
        <v>obj_0052d#0017</v>
      </c>
      <c r="C130" s="299" t="str">
        <f>SUBSTITUTE(_xll.qlRateHelperQuoteName(B130),"6L","3LBASIS")</f>
        <v>GBPSM3L29Y_Quote</v>
      </c>
      <c r="D130" s="791" t="e">
        <f>_xll.qlRateHelperQuoteValue($B130,Trigger)</f>
        <v>#NUM!</v>
      </c>
      <c r="E130" s="791">
        <f>_xll.qlSwapRateHelperSpread($B130,Trigger)</f>
        <v>0</v>
      </c>
      <c r="F130" s="59" t="b">
        <v>0</v>
      </c>
      <c r="G130" s="59">
        <v>50</v>
      </c>
      <c r="H130" s="59">
        <v>1</v>
      </c>
      <c r="I130" s="947">
        <f>_xll.qlRateHelperEarliestDate($B130,Trigger)</f>
        <v>42180</v>
      </c>
      <c r="J130" s="946">
        <f>_xll.qlRateHelperLatestDate($B130,Trigger)</f>
        <v>52775</v>
      </c>
    </row>
    <row r="131" spans="2:10" x14ac:dyDescent="0.2">
      <c r="B131" s="949" t="str">
        <f>'Swaps (5)'!L39</f>
        <v>obj_0053a#0017</v>
      </c>
      <c r="C131" s="299" t="str">
        <f>SUBSTITUTE(_xll.qlRateHelperQuoteName(B131),"6L","3LBASIS")</f>
        <v>GBPSM3L30Y_Quote</v>
      </c>
      <c r="D131" s="791">
        <f>_xll.qlRateHelperQuoteValue($B131,Trigger)</f>
        <v>2.3650000000000001E-2</v>
      </c>
      <c r="E131" s="791">
        <f>_xll.qlSwapRateHelperSpread($B131,Trigger)</f>
        <v>0</v>
      </c>
      <c r="F131" s="59" t="b">
        <v>1</v>
      </c>
      <c r="G131" s="59">
        <v>50</v>
      </c>
      <c r="H131" s="59">
        <v>1</v>
      </c>
      <c r="I131" s="947">
        <f>_xll.qlRateHelperEarliestDate($B131,Trigger)</f>
        <v>42180</v>
      </c>
      <c r="J131" s="946">
        <f>_xll.qlRateHelperLatestDate($B131,Trigger)</f>
        <v>53139</v>
      </c>
    </row>
    <row r="132" spans="2:10" x14ac:dyDescent="0.2">
      <c r="B132" s="949" t="str">
        <f>'Swaps (5)'!L40</f>
        <v>obj_00521#0017</v>
      </c>
      <c r="C132" s="299" t="str">
        <f>SUBSTITUTE(_xll.qlRateHelperQuoteName(B132),"6L","3LBASIS")</f>
        <v>GBPSM3L35Y_Quote</v>
      </c>
      <c r="D132" s="791" t="e">
        <f>_xll.qlRateHelperQuoteValue($B132,Trigger)</f>
        <v>#NUM!</v>
      </c>
      <c r="E132" s="791">
        <f>_xll.qlSwapRateHelperSpread($B132,Trigger)</f>
        <v>0</v>
      </c>
      <c r="F132" s="59" t="b">
        <v>0</v>
      </c>
      <c r="G132" s="59">
        <v>50</v>
      </c>
      <c r="H132" s="59">
        <v>1</v>
      </c>
      <c r="I132" s="947">
        <f>_xll.qlRateHelperEarliestDate($B132,Trigger)</f>
        <v>42180</v>
      </c>
      <c r="J132" s="946">
        <f>_xll.qlRateHelperLatestDate($B132,Trigger)</f>
        <v>54966</v>
      </c>
    </row>
    <row r="133" spans="2:10" x14ac:dyDescent="0.2">
      <c r="B133" s="949" t="str">
        <f>'Swaps (5)'!L41</f>
        <v>obj_00533#0017</v>
      </c>
      <c r="C133" s="299" t="str">
        <f>SUBSTITUTE(_xll.qlRateHelperQuoteName(B133),"6L","3LBASIS")</f>
        <v>GBPSM3L40Y_Quote</v>
      </c>
      <c r="D133" s="791">
        <f>_xll.qlRateHelperQuoteValue($B133,Trigger)</f>
        <v>2.3099999999999999E-2</v>
      </c>
      <c r="E133" s="791">
        <f>_xll.qlSwapRateHelperSpread($B133,Trigger)</f>
        <v>0</v>
      </c>
      <c r="F133" s="59" t="b">
        <v>1</v>
      </c>
      <c r="G133" s="59">
        <v>50</v>
      </c>
      <c r="H133" s="59">
        <v>1</v>
      </c>
      <c r="I133" s="947">
        <f>_xll.qlRateHelperEarliestDate($B133,Trigger)</f>
        <v>42180</v>
      </c>
      <c r="J133" s="946">
        <f>_xll.qlRateHelperLatestDate($B133,Trigger)</f>
        <v>56790</v>
      </c>
    </row>
    <row r="134" spans="2:10" x14ac:dyDescent="0.2">
      <c r="B134" s="949" t="str">
        <f>'Swaps (5)'!L42</f>
        <v>obj_00539#0017</v>
      </c>
      <c r="C134" s="299" t="str">
        <f>SUBSTITUTE(_xll.qlRateHelperQuoteName(B134),"6L","3LBASIS")</f>
        <v>GBPSM3L50Y_Quote</v>
      </c>
      <c r="D134" s="791">
        <f>_xll.qlRateHelperQuoteValue($B134,Trigger)</f>
        <v>2.273E-2</v>
      </c>
      <c r="E134" s="791">
        <f>_xll.qlSwapRateHelperSpread($B134,Trigger)</f>
        <v>0</v>
      </c>
      <c r="F134" s="59" t="b">
        <v>1</v>
      </c>
      <c r="G134" s="59">
        <v>50</v>
      </c>
      <c r="H134" s="59">
        <v>1</v>
      </c>
      <c r="I134" s="947">
        <f>_xll.qlRateHelperEarliestDate($B134,Trigger)</f>
        <v>42180</v>
      </c>
      <c r="J134" s="946">
        <f>_xll.qlRateHelperLatestDate($B134,Trigger)</f>
        <v>60443</v>
      </c>
    </row>
    <row r="135" spans="2:10" x14ac:dyDescent="0.2">
      <c r="B135" s="948" t="str">
        <f>'Swaps (5)'!L43</f>
        <v>obj_0053b#0017</v>
      </c>
      <c r="C135" s="956" t="str">
        <f>SUBSTITUTE(_xll.qlRateHelperQuoteName(B135),"6L","3LBASIS")</f>
        <v>GBPSM3L60Y_Quote</v>
      </c>
      <c r="D135" s="954">
        <f>_xll.qlRateHelperQuoteValue($B135,Trigger)</f>
        <v>2.273E-2</v>
      </c>
      <c r="E135" s="954">
        <f>_xll.qlSwapRateHelperSpread($B135,Trigger)</f>
        <v>0</v>
      </c>
      <c r="F135" s="953" t="b">
        <v>1</v>
      </c>
      <c r="G135" s="953">
        <v>50</v>
      </c>
      <c r="H135" s="953">
        <v>1</v>
      </c>
      <c r="I135" s="952">
        <f>_xll.qlRateHelperEarliestDate($B135,Trigger)</f>
        <v>42180</v>
      </c>
      <c r="J135" s="951">
        <f>_xll.qlRateHelperLatestDate($B135,Trigger)</f>
        <v>64095</v>
      </c>
    </row>
  </sheetData>
  <pageMargins left="0.75" right="0.75" top="1" bottom="1" header="0.5" footer="0.5"/>
  <pageSetup orientation="portrait" horizontalDpi="300" verticalDpi="300" r:id="rId1"/>
  <headerFooter alignWithMargins="0"/>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B1:N32"/>
  <sheetViews>
    <sheetView workbookViewId="0">
      <selection activeCell="D11" sqref="D11"/>
    </sheetView>
  </sheetViews>
  <sheetFormatPr defaultColWidth="8" defaultRowHeight="11.25" x14ac:dyDescent="0.2"/>
  <cols>
    <col min="1" max="2" width="2.7109375" style="966" customWidth="1"/>
    <col min="3" max="3" width="20.7109375" style="966"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str">
        <f>_xll.qlxlVersion(TRUE,Trigger)</f>
        <v>QuantLibXL 1.7.0 - MS VC++ 9.0 - Multithreaded Static Runtime library - Release Configuration - Sep  8 2015 06:56:01</v>
      </c>
    </row>
    <row r="2" spans="2:14" ht="18.75" thickBot="1" x14ac:dyDescent="0.3">
      <c r="B2" s="1666" t="s">
        <v>319</v>
      </c>
      <c r="C2" s="1667"/>
      <c r="D2" s="1667"/>
      <c r="E2" s="1667"/>
      <c r="F2" s="1668"/>
      <c r="K2" s="1666" t="s">
        <v>320</v>
      </c>
      <c r="L2" s="1667"/>
      <c r="M2" s="1667"/>
      <c r="N2" s="1672"/>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3</v>
      </c>
      <c r="E5" s="805"/>
      <c r="F5" s="804"/>
      <c r="H5" s="844" t="s">
        <v>48</v>
      </c>
      <c r="I5" s="843" t="s">
        <v>127</v>
      </c>
      <c r="K5" s="46"/>
      <c r="L5" s="846" t="s">
        <v>308</v>
      </c>
      <c r="M5" s="847"/>
      <c r="N5" s="845"/>
    </row>
    <row r="6" spans="2:14" x14ac:dyDescent="0.2">
      <c r="B6" s="807"/>
      <c r="C6" s="839" t="s">
        <v>387</v>
      </c>
      <c r="D6" s="458" t="str">
        <f>_xll.qlPeriodEquivalent(D5&amp;"M")</f>
        <v>3M</v>
      </c>
      <c r="E6" s="805"/>
      <c r="F6" s="804"/>
      <c r="H6" s="844" t="s">
        <v>43</v>
      </c>
      <c r="I6" s="843" t="s">
        <v>124</v>
      </c>
      <c r="K6" s="46"/>
      <c r="L6" s="846" t="s">
        <v>307</v>
      </c>
      <c r="M6" s="834" t="b">
        <v>1</v>
      </c>
      <c r="N6" s="845"/>
    </row>
    <row r="7" spans="2:14" ht="12" thickBot="1" x14ac:dyDescent="0.25">
      <c r="B7" s="807"/>
      <c r="C7" s="839" t="s">
        <v>386</v>
      </c>
      <c r="D7" s="458" t="str">
        <f>Months&amp;IF(UPPER(Currency)="EUR","E","L")</f>
        <v>3L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str">
        <f>Currency&amp;"_YC"&amp;IndexTenor&amp;"RH"</f>
        <v>GBP_YC3MRH</v>
      </c>
      <c r="E9" s="805"/>
      <c r="F9" s="804"/>
      <c r="K9" s="1666" t="s">
        <v>383</v>
      </c>
      <c r="L9" s="1667"/>
      <c r="M9" s="1667"/>
      <c r="N9" s="1672"/>
    </row>
    <row r="10" spans="2:14" x14ac:dyDescent="0.2">
      <c r="B10" s="807"/>
      <c r="C10" s="838" t="s">
        <v>315</v>
      </c>
      <c r="D10" s="458" t="b">
        <v>1</v>
      </c>
      <c r="E10" s="805"/>
      <c r="F10" s="804"/>
      <c r="K10" s="46"/>
      <c r="L10" s="42"/>
      <c r="M10" s="42"/>
      <c r="N10" s="43"/>
    </row>
    <row r="11" spans="2:14" x14ac:dyDescent="0.2">
      <c r="B11" s="807"/>
      <c r="C11" s="838" t="s">
        <v>318</v>
      </c>
      <c r="D11" s="837">
        <v>42255.344861111109</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str">
        <f>_xll.qlPiecewiseYieldCurve(D16,NDays,Calendar,_xll.ohPack('Selected (5)'!D2:D126),DayCounter,,,Accuracy,TraitsID,InterpolatorID,Permanent,,ObjectOverwrite)</f>
        <v>_GBPYC3M#0024</v>
      </c>
      <c r="E14" s="805"/>
      <c r="F14" s="804"/>
      <c r="K14" s="46"/>
      <c r="L14" s="831" t="s">
        <v>382</v>
      </c>
      <c r="M14" s="830" t="s">
        <v>381</v>
      </c>
      <c r="N14" s="43"/>
    </row>
    <row r="15" spans="2:14" x14ac:dyDescent="0.2">
      <c r="B15" s="807"/>
      <c r="C15" s="816" t="s">
        <v>238</v>
      </c>
      <c r="D15" s="832" t="str">
        <f>_xll.ohRangeRetrieveError(YieldCurve)</f>
        <v/>
      </c>
      <c r="E15" s="805"/>
      <c r="F15" s="804"/>
      <c r="K15" s="46"/>
      <c r="L15" s="831" t="s">
        <v>305</v>
      </c>
      <c r="M15" s="834" t="str">
        <f>PROPER(Currency)&amp;"ON"</f>
        <v>GbpON</v>
      </c>
      <c r="N15" s="43"/>
    </row>
    <row r="16" spans="2:14" x14ac:dyDescent="0.2">
      <c r="B16" s="807"/>
      <c r="C16" s="829" t="s">
        <v>379</v>
      </c>
      <c r="D16" s="828" t="str">
        <f>"_"&amp;Currency&amp;"YC"&amp;IndexTenor</f>
        <v>_GBPYC3M</v>
      </c>
      <c r="E16" s="805"/>
      <c r="F16" s="804"/>
      <c r="K16" s="46"/>
      <c r="L16" s="831" t="s">
        <v>304</v>
      </c>
      <c r="M16" s="834"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str">
        <f>Currency&amp;"TOY_SYNTH"&amp;IndexTenor&amp;"_Quote"</f>
        <v>GBPTOY_SYNTH3M_Quote</v>
      </c>
      <c r="E20" s="824" t="str">
        <f>Currency&amp;"TOY2_SYNTH"&amp;IndexTenor&amp;"_Quote"</f>
        <v>GBPTOY2_SYNTH3M_Quote</v>
      </c>
      <c r="F20" s="804"/>
    </row>
    <row r="21" spans="2:14" x14ac:dyDescent="0.2">
      <c r="B21" s="807"/>
      <c r="C21" s="818" t="s">
        <v>373</v>
      </c>
      <c r="D21" s="823">
        <f>DATE(YEAR(_xll.qlCalendarAdvance(Calendar,_xll.qlSettingsEvaluationDate(Trigger),NDays&amp;"D")),12,31)</f>
        <v>42369</v>
      </c>
      <c r="E21" s="822">
        <f>DATE(YEAR(D21+1),12,31)</f>
        <v>42735</v>
      </c>
      <c r="F21" s="804"/>
    </row>
    <row r="22" spans="2:14" x14ac:dyDescent="0.2">
      <c r="B22" s="807"/>
      <c r="C22" s="818" t="s">
        <v>372</v>
      </c>
      <c r="D22" s="821" t="e">
        <f>NA()</f>
        <v>#N/A</v>
      </c>
      <c r="E22" s="820" t="e">
        <f>NA()</f>
        <v>#N/A</v>
      </c>
      <c r="F22" s="804"/>
    </row>
    <row r="23" spans="2:14" x14ac:dyDescent="0.2">
      <c r="B23" s="807"/>
      <c r="C23" s="818" t="s">
        <v>371</v>
      </c>
      <c r="D23" s="819" t="e">
        <f>NA()</f>
        <v>#N/A</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f>_xll.qlTermStructureReferenceDate(YieldCurve)</f>
        <v>42180</v>
      </c>
      <c r="D27" s="812">
        <f>MAX(_xll.ohPack('Selected (5)'!J1:J126))</f>
        <v>1</v>
      </c>
      <c r="E27" s="805"/>
      <c r="F27" s="804"/>
    </row>
    <row r="28" spans="2:14" x14ac:dyDescent="0.2">
      <c r="B28" s="807"/>
      <c r="C28" s="811">
        <f>MAX(_xll.ohPack('Selected (5)'!I2:I126))</f>
        <v>64095</v>
      </c>
      <c r="D28" s="458">
        <f>MIN(_xll.ohPack('Selected (5)'!J1:J126))</f>
        <v>0.26055217115300222</v>
      </c>
      <c r="E28" s="805"/>
      <c r="F28" s="804"/>
    </row>
    <row r="29" spans="2:14" x14ac:dyDescent="0.2">
      <c r="B29" s="807"/>
      <c r="C29" s="809" t="s">
        <v>238</v>
      </c>
      <c r="D29" s="810" t="str">
        <f>_xll.ohRangeRetrieveError('Selected (5)'!J1)</f>
        <v/>
      </c>
      <c r="E29" s="805"/>
      <c r="F29" s="804"/>
    </row>
    <row r="30" spans="2:14" x14ac:dyDescent="0.2">
      <c r="B30" s="807"/>
      <c r="C30" s="1554" t="str">
        <f>Libor!$D$11</f>
        <v>GBP3M#0060</v>
      </c>
      <c r="D30" s="808" t="b">
        <f>_xll.qlRelinkableHandleLinkTo(C30,YieldCurve)</f>
        <v>1</v>
      </c>
      <c r="E30" s="805"/>
      <c r="F30" s="804"/>
    </row>
    <row r="31" spans="2:14" x14ac:dyDescent="0.2">
      <c r="B31" s="807"/>
      <c r="C31" s="1553"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555" bestFit="1" customWidth="1"/>
    <col min="3" max="3" width="17.28515625" style="1555" bestFit="1" customWidth="1"/>
    <col min="4" max="4" width="7" style="399" bestFit="1" customWidth="1"/>
    <col min="5" max="5" width="17.28515625" style="399" bestFit="1" customWidth="1"/>
    <col min="6" max="6" width="20.28515625" style="1555" bestFit="1" customWidth="1"/>
    <col min="7" max="7" width="6.7109375" style="1555" customWidth="1"/>
    <col min="8" max="8" width="6" style="1555" bestFit="1" customWidth="1"/>
    <col min="9" max="9" width="11" style="1555" bestFit="1" customWidth="1"/>
    <col min="10" max="10" width="15.140625" style="1555" bestFit="1" customWidth="1"/>
    <col min="11" max="11" width="10" style="399" bestFit="1" customWidth="1"/>
    <col min="12" max="12" width="4" style="399" customWidth="1"/>
    <col min="13" max="13" width="13" style="399" hidden="1" customWidth="1"/>
    <col min="14" max="14" width="24.42578125" style="399" bestFit="1" customWidth="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7.5703125" style="399"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555"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555"/>
      <c r="M2" s="1555"/>
    </row>
    <row r="3" spans="1:28" ht="12" hidden="1" outlineLevel="1" thickBot="1" x14ac:dyDescent="0.25">
      <c r="A3" s="1444"/>
      <c r="B3" s="1442" t="str">
        <f>_xll.qlPeriodEquivalent(D3&amp;"M")</f>
        <v>1Y</v>
      </c>
      <c r="C3" s="1441">
        <f>_xll.qlDateEndOfMonth(EDATE(_xll.qlSettingsEvaluationDate(Trigger),-1))</f>
        <v>42155</v>
      </c>
      <c r="D3" s="1237">
        <v>12</v>
      </c>
      <c r="E3" s="1441">
        <f t="shared" ref="E3:E16" si="0">EDATE($Y$19,$D3)</f>
        <v>42546</v>
      </c>
      <c r="F3" s="1440">
        <f t="shared" ref="F3:F16" si="1">IF(D3&lt;=12,1,IF(D3&lt;=24,3,IF(D3&lt;=120,6,IF(D3&lt;=240,12,IF(D3&lt;=360,36,60)))))</f>
        <v>1</v>
      </c>
      <c r="G3" s="1585" t="e">
        <f t="shared" ref="G3:G16" ca="1" si="2">ROUNDDOWN(J3*10,2)/10</f>
        <v>#NAME?</v>
      </c>
      <c r="H3" s="1438" t="e">
        <f t="shared" ref="H3:H16" ca="1" si="3">IF(K3-J3&gt;1%,(QUOTIENT(K3*10000,50)+1)*0.5%,(QUOTIENT(K3*10000,10)+1)*0.1%)</f>
        <v>#NAME?</v>
      </c>
      <c r="I3" s="1437" t="e">
        <f t="shared" ref="I3:I16" ca="1" si="4">IF(H3-G3&lt;0.5%,0.05%,IF(H3-G3&lt;1%,0.1%,IF(H3-G3&lt;2%,0.25%,0.5%)))</f>
        <v>#NAME?</v>
      </c>
      <c r="J3" s="1438" t="e">
        <f ca="1">MIN(_xll.ohPack($Z$19:INDEX($Z$19:$Z$3552,MATCH(E3+1,$Y$19:$Y$3552,1),1)))</f>
        <v>#NAME?</v>
      </c>
      <c r="K3" s="1437" t="e">
        <f ca="1">MAX(_xll.ohPack($Z$19:INDEX($Z$19:$Z$3552,MATCH(E3+1,$Y$19:$Y$3552,1),1)))</f>
        <v>#NAME?</v>
      </c>
      <c r="L3" s="1555"/>
      <c r="M3" s="1555"/>
      <c r="N3" s="1454"/>
    </row>
    <row r="4" spans="1:28" ht="12" hidden="1" customHeight="1" outlineLevel="1" x14ac:dyDescent="0.25">
      <c r="A4" s="1444"/>
      <c r="B4" s="1442" t="str">
        <f>_xll.qlPeriodEquivalent(D4&amp;"M")</f>
        <v>2Y</v>
      </c>
      <c r="C4" s="1441">
        <f>_xll.qlDateEndOfMonth(EDATE(_xll.qlIMMNextDate(_xll.qlSettingsEvaluationDate(Trigger)-1,TRUE),-3))</f>
        <v>42185</v>
      </c>
      <c r="D4" s="1237">
        <v>24</v>
      </c>
      <c r="E4" s="1441">
        <f t="shared" si="0"/>
        <v>42911</v>
      </c>
      <c r="F4" s="1440">
        <f t="shared" si="1"/>
        <v>3</v>
      </c>
      <c r="G4" s="1585" t="e">
        <f t="shared" ca="1" si="2"/>
        <v>#NAME?</v>
      </c>
      <c r="H4" s="1438" t="e">
        <f t="shared" ca="1" si="3"/>
        <v>#NAME?</v>
      </c>
      <c r="I4" s="1437" t="e">
        <f t="shared" ca="1" si="4"/>
        <v>#NAME?</v>
      </c>
      <c r="J4" s="1438" t="e">
        <f ca="1">MIN(_xll.ohPack($Z$19:INDEX($Z$19:$Z$3552,MATCH(E4+1,$Y$19:$Y$3552,1),1)))</f>
        <v>#NAME?</v>
      </c>
      <c r="K4" s="1437" t="e">
        <f ca="1">MAX(_xll.ohPack($Z$19:INDEX($Z$19:$Z$3552,MATCH(E4+1,$Y$19:$Y$3552,1),1)))</f>
        <v>#NAME?</v>
      </c>
      <c r="L4" s="1555"/>
      <c r="M4" s="1555"/>
      <c r="X4" s="1587"/>
      <c r="Y4" s="1587"/>
      <c r="Z4" s="1587"/>
      <c r="AA4" s="1587"/>
      <c r="AB4" s="1587"/>
    </row>
    <row r="5" spans="1:28" ht="12" hidden="1" outlineLevel="1" thickBot="1" x14ac:dyDescent="0.25">
      <c r="A5" s="1444"/>
      <c r="B5" s="1442" t="str">
        <f>_xll.qlPeriodEquivalent(D5&amp;"M")</f>
        <v>5Y</v>
      </c>
      <c r="C5" s="1441">
        <f>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42185</v>
      </c>
      <c r="D5" s="1237">
        <v>60</v>
      </c>
      <c r="E5" s="1441">
        <f t="shared" si="0"/>
        <v>44007</v>
      </c>
      <c r="F5" s="1440">
        <f t="shared" si="1"/>
        <v>6</v>
      </c>
      <c r="G5" s="1585" t="e">
        <f t="shared" ca="1" si="2"/>
        <v>#NAME?</v>
      </c>
      <c r="H5" s="1438" t="e">
        <f t="shared" ca="1" si="3"/>
        <v>#NAME?</v>
      </c>
      <c r="I5" s="1437" t="e">
        <f t="shared" ca="1" si="4"/>
        <v>#NAME?</v>
      </c>
      <c r="J5" s="1438" t="e">
        <f ca="1">MIN(_xll.ohPack($Z$19:INDEX($Z$19:$Z$3552,MATCH(E5+1,$Y$19:$Y$3552,1),1)))</f>
        <v>#NAME?</v>
      </c>
      <c r="K5" s="1437" t="e">
        <f ca="1">MAX(_xll.ohPack($Z$19:INDEX($Z$19:$Z$3552,MATCH(E5+1,$Y$19:$Y$3552,1),1)))</f>
        <v>#NAME?</v>
      </c>
      <c r="L5" s="1555"/>
      <c r="M5" s="1555"/>
    </row>
    <row r="6" spans="1:28" ht="12" hidden="1" outlineLevel="1" thickBot="1" x14ac:dyDescent="0.25">
      <c r="A6" s="1444" t="s">
        <v>482</v>
      </c>
      <c r="B6" s="1442" t="str">
        <f>_xll.qlPeriodEquivalent(D6&amp;"M")</f>
        <v>10Y</v>
      </c>
      <c r="C6" s="1441">
        <f>C5</f>
        <v>42185</v>
      </c>
      <c r="D6" s="1237">
        <v>120</v>
      </c>
      <c r="E6" s="1441">
        <f t="shared" si="0"/>
        <v>45833</v>
      </c>
      <c r="F6" s="1440">
        <f t="shared" si="1"/>
        <v>6</v>
      </c>
      <c r="G6" s="1585" t="e">
        <f t="shared" ca="1" si="2"/>
        <v>#NAME?</v>
      </c>
      <c r="H6" s="1438" t="e">
        <f t="shared" ca="1" si="3"/>
        <v>#NAME?</v>
      </c>
      <c r="I6" s="1437" t="e">
        <f t="shared" ca="1" si="4"/>
        <v>#NAME?</v>
      </c>
      <c r="J6" s="1438" t="e">
        <f ca="1">MIN(_xll.ohPack($Z$19:INDEX($Z$19:$Z$3552,MATCH(E6+1,$Y$19:$Y$3552,1),1)))</f>
        <v>#NAME?</v>
      </c>
      <c r="K6" s="1437" t="e">
        <f ca="1">MAX(_xll.ohPack($Z$19:INDEX($Z$19:$Z$3552,MATCH(E6+1,$Y$19:$Y$3552,1),1)))</f>
        <v>#NAME?</v>
      </c>
      <c r="L6" s="1555"/>
      <c r="M6" s="1555"/>
    </row>
    <row r="7" spans="1:28" ht="12" hidden="1" outlineLevel="1" thickBot="1" x14ac:dyDescent="0.25">
      <c r="A7" s="1444"/>
      <c r="B7" s="1442" t="str">
        <f>_xll.qlPeriodEquivalent(D7&amp;"M")</f>
        <v>20Y</v>
      </c>
      <c r="C7" s="1441">
        <f>IF(AND(MONTH(C6)=12),C6,_xll.qlDateEndOfMonth(EDATE(C6,-6)))</f>
        <v>42004</v>
      </c>
      <c r="D7" s="1237">
        <v>240</v>
      </c>
      <c r="E7" s="1441">
        <f t="shared" si="0"/>
        <v>49485</v>
      </c>
      <c r="F7" s="1440">
        <f t="shared" si="1"/>
        <v>12</v>
      </c>
      <c r="G7" s="1585" t="e">
        <f t="shared" ca="1" si="2"/>
        <v>#NAME?</v>
      </c>
      <c r="H7" s="1438" t="e">
        <f t="shared" ca="1" si="3"/>
        <v>#NAME?</v>
      </c>
      <c r="I7" s="1437" t="e">
        <f t="shared" ca="1" si="4"/>
        <v>#NAME?</v>
      </c>
      <c r="J7" s="1438" t="e">
        <f ca="1">MIN(_xll.ohPack($Z$19:INDEX($Z$19:$Z$3552,MATCH(E7+1,$Y$19:$Y$3552,1),1)))</f>
        <v>#NAME?</v>
      </c>
      <c r="K7" s="1437" t="e">
        <f ca="1">MAX(_xll.ohPack($Z$19:INDEX($Z$19:$Z$3552,MATCH(E7+1,$Y$19:$Y$3552,1),1)))</f>
        <v>#NAME?</v>
      </c>
      <c r="L7" s="1555"/>
      <c r="M7" s="1555"/>
    </row>
    <row r="8" spans="1:28" ht="12" hidden="1" outlineLevel="1" thickBot="1" x14ac:dyDescent="0.25">
      <c r="A8" s="1444"/>
      <c r="B8" s="1442" t="str">
        <f>_xll.qlPeriodEquivalent(D8&amp;"M")</f>
        <v>30Y</v>
      </c>
      <c r="C8" s="1441">
        <f>C7</f>
        <v>42004</v>
      </c>
      <c r="D8" s="1237">
        <v>360</v>
      </c>
      <c r="E8" s="1441">
        <f t="shared" si="0"/>
        <v>53138</v>
      </c>
      <c r="F8" s="1440">
        <f t="shared" si="1"/>
        <v>36</v>
      </c>
      <c r="G8" s="1585" t="e">
        <f t="shared" ca="1" si="2"/>
        <v>#NAME?</v>
      </c>
      <c r="H8" s="1438" t="e">
        <f t="shared" ca="1" si="3"/>
        <v>#NAME?</v>
      </c>
      <c r="I8" s="1437" t="e">
        <f t="shared" ca="1" si="4"/>
        <v>#NAME?</v>
      </c>
      <c r="J8" s="1438" t="e">
        <f ca="1">MIN(_xll.ohPack($Z$19:INDEX($Z$19:$Z$3552,MATCH(E8+1,$Y$19:$Y$3552,1),1)))</f>
        <v>#NAME?</v>
      </c>
      <c r="K8" s="1437" t="e">
        <f ca="1">MAX(_xll.ohPack($Z$19:INDEX($Z$19:$Z$3552,MATCH(E8+1,$Y$19:$Y$3552,1),1)))</f>
        <v>#NAME?</v>
      </c>
      <c r="L8" s="1555"/>
      <c r="M8" s="1555"/>
      <c r="AA8" s="1453"/>
    </row>
    <row r="9" spans="1:28" ht="12" hidden="1" outlineLevel="1" thickBot="1" x14ac:dyDescent="0.25">
      <c r="A9" s="1444"/>
      <c r="B9" s="1442" t="str">
        <f>_xll.qlPeriodEquivalent(D9&amp;"M")</f>
        <v>60Y</v>
      </c>
      <c r="C9" s="1441">
        <f>C8</f>
        <v>42004</v>
      </c>
      <c r="D9" s="1237">
        <f>60*12</f>
        <v>720</v>
      </c>
      <c r="E9" s="1441">
        <f t="shared" si="0"/>
        <v>64095</v>
      </c>
      <c r="F9" s="1440">
        <f t="shared" si="1"/>
        <v>60</v>
      </c>
      <c r="G9" s="1585" t="e">
        <f t="shared" ca="1" si="2"/>
        <v>#NAME?</v>
      </c>
      <c r="H9" s="1438" t="e">
        <f t="shared" ca="1" si="3"/>
        <v>#NAME?</v>
      </c>
      <c r="I9" s="1437" t="e">
        <f t="shared" ca="1" si="4"/>
        <v>#NAME?</v>
      </c>
      <c r="J9" s="1438" t="e">
        <f ca="1">MIN(_xll.ohPack($Z$19:INDEX($Z$19:$Z$3552,MATCH(E9+1,$Y$19:$Y$3552,1),1)))</f>
        <v>#NAME?</v>
      </c>
      <c r="K9" s="1437" t="e">
        <f ca="1">MAX(_xll.ohPack($Z$19:INDEX($Z$19:$Z$3552,MATCH(E9+1,$Y$19:$Y$3552,1),1)))</f>
        <v>#NAME?</v>
      </c>
      <c r="L9" s="1555"/>
      <c r="M9" s="1555"/>
      <c r="AA9" s="1453"/>
    </row>
    <row r="10" spans="1:28" ht="12" hidden="1" outlineLevel="1" thickBot="1" x14ac:dyDescent="0.25">
      <c r="A10" s="1452"/>
      <c r="B10" s="1451" t="str">
        <f>_xll.qlPeriodEquivalent(D10&amp;"M")</f>
        <v>1Y</v>
      </c>
      <c r="C10" s="1449">
        <f t="shared" ref="C10:C16" si="5">C3</f>
        <v>42155</v>
      </c>
      <c r="D10" s="1450">
        <v>12</v>
      </c>
      <c r="E10" s="1449">
        <f t="shared" si="0"/>
        <v>42546</v>
      </c>
      <c r="F10" s="1448">
        <f t="shared" si="1"/>
        <v>1</v>
      </c>
      <c r="G10" s="1586" t="e">
        <f t="shared" ca="1" si="2"/>
        <v>#NAME?</v>
      </c>
      <c r="H10" s="1446" t="e">
        <f t="shared" ca="1" si="3"/>
        <v>#NAME?</v>
      </c>
      <c r="I10" s="1445" t="e">
        <f t="shared" ca="1" si="4"/>
        <v>#NAME?</v>
      </c>
      <c r="J10" s="1446" t="e">
        <f ca="1">MIN(_xll.ohPack($AA$19:INDEX($AA$19:$AA$3552,MATCH(E10+1,$Y$19:$Y$3552,1),1)))</f>
        <v>#NAME?</v>
      </c>
      <c r="K10" s="1445" t="e">
        <f ca="1">MAX(_xll.ohPack($AA$19:INDEX($AA$19:$AA$3552,MATCH(E10+1,$Y$19:$Y$3552,1),1)))</f>
        <v>#NAME?</v>
      </c>
      <c r="L10" s="1555"/>
      <c r="M10" s="1555"/>
    </row>
    <row r="11" spans="1:28" ht="12" hidden="1" outlineLevel="1" thickBot="1" x14ac:dyDescent="0.25">
      <c r="A11" s="1444"/>
      <c r="B11" s="1442" t="str">
        <f>_xll.qlPeriodEquivalent(D11&amp;"M")</f>
        <v>2Y</v>
      </c>
      <c r="C11" s="1441">
        <f t="shared" si="5"/>
        <v>42185</v>
      </c>
      <c r="D11" s="1237">
        <v>24</v>
      </c>
      <c r="E11" s="1441">
        <f t="shared" si="0"/>
        <v>42911</v>
      </c>
      <c r="F11" s="1440">
        <f t="shared" si="1"/>
        <v>3</v>
      </c>
      <c r="G11" s="1585" t="e">
        <f t="shared" ca="1" si="2"/>
        <v>#NAME?</v>
      </c>
      <c r="H11" s="1438" t="e">
        <f t="shared" ca="1" si="3"/>
        <v>#NAME?</v>
      </c>
      <c r="I11" s="1437" t="e">
        <f t="shared" ca="1" si="4"/>
        <v>#NAME?</v>
      </c>
      <c r="J11" s="1438" t="e">
        <f ca="1">MIN(_xll.ohPack($AA$19:INDEX($AA$19:$AA$3552,MATCH(E11+1,$Y$19:$Y$3552,1),1)))</f>
        <v>#NAME?</v>
      </c>
      <c r="K11" s="1437" t="e">
        <f ca="1">MAX(_xll.ohPack($AA$19:INDEX($AA$19:$AA$3552,MATCH(E11+1,$Y$19:$Y$3552,1),1)))</f>
        <v>#NAME?</v>
      </c>
      <c r="L11" s="1555"/>
      <c r="M11" s="1555"/>
    </row>
    <row r="12" spans="1:28" ht="12" hidden="1" outlineLevel="1" thickBot="1" x14ac:dyDescent="0.25">
      <c r="A12" s="1444"/>
      <c r="B12" s="1442" t="str">
        <f>_xll.qlPeriodEquivalent(D12&amp;"M")</f>
        <v>5Y</v>
      </c>
      <c r="C12" s="1441">
        <f t="shared" si="5"/>
        <v>42185</v>
      </c>
      <c r="D12" s="1237">
        <v>60</v>
      </c>
      <c r="E12" s="1441">
        <f t="shared" si="0"/>
        <v>44007</v>
      </c>
      <c r="F12" s="1440">
        <f t="shared" si="1"/>
        <v>6</v>
      </c>
      <c r="G12" s="1585" t="e">
        <f t="shared" ca="1" si="2"/>
        <v>#NAME?</v>
      </c>
      <c r="H12" s="1438" t="e">
        <f t="shared" ca="1" si="3"/>
        <v>#NAME?</v>
      </c>
      <c r="I12" s="1437" t="e">
        <f t="shared" ca="1" si="4"/>
        <v>#NAME?</v>
      </c>
      <c r="J12" s="1438" t="e">
        <f ca="1">MIN(_xll.ohPack($AA$19:INDEX($AA$19:$AA$3552,MATCH(E12+1,$Y$19:$Y$3552,1),1)))</f>
        <v>#NAME?</v>
      </c>
      <c r="K12" s="1437" t="e">
        <f ca="1">MAX(_xll.ohPack($AA$19:INDEX($AA$19:$AA$3552,MATCH(E12+1,$Y$19:$Y$3552,1),1)))</f>
        <v>#NAME?</v>
      </c>
      <c r="L12" s="1555"/>
      <c r="M12" s="1555"/>
    </row>
    <row r="13" spans="1:28" ht="12" hidden="1" outlineLevel="1" thickBot="1" x14ac:dyDescent="0.25">
      <c r="A13" s="1444" t="s">
        <v>324</v>
      </c>
      <c r="B13" s="1442" t="str">
        <f>_xll.qlPeriodEquivalent(D13&amp;"M")</f>
        <v>10Y</v>
      </c>
      <c r="C13" s="1441">
        <f t="shared" si="5"/>
        <v>42185</v>
      </c>
      <c r="D13" s="1237">
        <v>120</v>
      </c>
      <c r="E13" s="1441">
        <f t="shared" si="0"/>
        <v>45833</v>
      </c>
      <c r="F13" s="1440">
        <f t="shared" si="1"/>
        <v>6</v>
      </c>
      <c r="G13" s="1585" t="e">
        <f t="shared" ca="1" si="2"/>
        <v>#NAME?</v>
      </c>
      <c r="H13" s="1438" t="e">
        <f t="shared" ca="1" si="3"/>
        <v>#NAME?</v>
      </c>
      <c r="I13" s="1437" t="e">
        <f t="shared" ca="1" si="4"/>
        <v>#NAME?</v>
      </c>
      <c r="J13" s="1438" t="e">
        <f ca="1">MIN(_xll.ohPack($AA$19:INDEX($AA$19:$AA$3552,MATCH(E13+1,$Y$19:$Y$3552,1),1)))</f>
        <v>#NAME?</v>
      </c>
      <c r="K13" s="1437" t="e">
        <f ca="1">MAX(_xll.ohPack($AA$19:INDEX($AA$19:$AA$3552,MATCH(E13+1,$Y$19:$Y$3552,1),1)))</f>
        <v>#NAME?</v>
      </c>
      <c r="L13" s="1555"/>
      <c r="M13" s="1555"/>
    </row>
    <row r="14" spans="1:28" ht="12" hidden="1" outlineLevel="1" thickBot="1" x14ac:dyDescent="0.25">
      <c r="A14" s="1444"/>
      <c r="B14" s="1442" t="str">
        <f>_xll.qlPeriodEquivalent(D14&amp;"M")</f>
        <v>20Y</v>
      </c>
      <c r="C14" s="1441">
        <f t="shared" si="5"/>
        <v>42004</v>
      </c>
      <c r="D14" s="1237">
        <v>240</v>
      </c>
      <c r="E14" s="1441">
        <f t="shared" si="0"/>
        <v>49485</v>
      </c>
      <c r="F14" s="1440">
        <f t="shared" si="1"/>
        <v>12</v>
      </c>
      <c r="G14" s="1585" t="e">
        <f t="shared" ca="1" si="2"/>
        <v>#NAME?</v>
      </c>
      <c r="H14" s="1438" t="e">
        <f t="shared" ca="1" si="3"/>
        <v>#NAME?</v>
      </c>
      <c r="I14" s="1437" t="e">
        <f t="shared" ca="1" si="4"/>
        <v>#NAME?</v>
      </c>
      <c r="J14" s="1438" t="e">
        <f ca="1">MIN(_xll.ohPack($AA$19:INDEX($AA$19:$AA$3552,MATCH(E14+1,$Y$19:$Y$3552,1),1)))</f>
        <v>#NAME?</v>
      </c>
      <c r="K14" s="1437" t="e">
        <f ca="1">MAX(_xll.ohPack($AA$19:INDEX($AA$19:$AA$3552,MATCH(E14+1,$Y$19:$Y$3552,1),1)))</f>
        <v>#NAME?</v>
      </c>
      <c r="L14" s="1555"/>
      <c r="M14" s="1555"/>
    </row>
    <row r="15" spans="1:28" ht="12" hidden="1" outlineLevel="1" thickBot="1" x14ac:dyDescent="0.25">
      <c r="A15" s="1444"/>
      <c r="B15" s="1442" t="str">
        <f>_xll.qlPeriodEquivalent(D15&amp;"M")</f>
        <v>30Y</v>
      </c>
      <c r="C15" s="1441">
        <f t="shared" si="5"/>
        <v>42004</v>
      </c>
      <c r="D15" s="1237">
        <v>360</v>
      </c>
      <c r="E15" s="1441">
        <f t="shared" si="0"/>
        <v>53138</v>
      </c>
      <c r="F15" s="1440">
        <f t="shared" si="1"/>
        <v>36</v>
      </c>
      <c r="G15" s="1585" t="e">
        <f t="shared" ca="1" si="2"/>
        <v>#NAME?</v>
      </c>
      <c r="H15" s="1438" t="e">
        <f t="shared" ca="1" si="3"/>
        <v>#NAME?</v>
      </c>
      <c r="I15" s="1437" t="e">
        <f t="shared" ca="1" si="4"/>
        <v>#NAME?</v>
      </c>
      <c r="J15" s="1438" t="e">
        <f ca="1">MIN(_xll.ohPack($AA$19:INDEX($AA$19:$AA$3552,MATCH(E15+1,$Y$19:$Y$3552,1),1)))</f>
        <v>#NAME?</v>
      </c>
      <c r="K15" s="1437" t="e">
        <f ca="1">MAX(_xll.ohPack($AA$19:INDEX($AA$19:$AA$3552,MATCH(E15+1,$Y$19:$Y$3552,1),1)))</f>
        <v>#NAME?</v>
      </c>
      <c r="L15" s="1555"/>
      <c r="M15" s="1555"/>
    </row>
    <row r="16" spans="1:28" ht="12" hidden="1" outlineLevel="1" thickBot="1" x14ac:dyDescent="0.25">
      <c r="A16" s="1443"/>
      <c r="B16" s="1442" t="str">
        <f>_xll.qlPeriodEquivalent(D16&amp;"M")</f>
        <v>60Y</v>
      </c>
      <c r="C16" s="1441">
        <f t="shared" si="5"/>
        <v>42004</v>
      </c>
      <c r="D16" s="1237">
        <v>720</v>
      </c>
      <c r="E16" s="1441">
        <f t="shared" si="0"/>
        <v>64095</v>
      </c>
      <c r="F16" s="1440">
        <f t="shared" si="1"/>
        <v>60</v>
      </c>
      <c r="G16" s="1585" t="e">
        <f t="shared" ca="1" si="2"/>
        <v>#NAME?</v>
      </c>
      <c r="H16" s="1438" t="e">
        <f t="shared" ca="1" si="3"/>
        <v>#NAME?</v>
      </c>
      <c r="I16" s="1437" t="e">
        <f t="shared" ca="1" si="4"/>
        <v>#NAME?</v>
      </c>
      <c r="J16" s="1438" t="e">
        <f ca="1">MIN(_xll.ohPack($AA$19:INDEX($AA$19:$AA$3552,MATCH(E16+1,$Y$19:$Y$3552,1),1)))</f>
        <v>#NAME?</v>
      </c>
      <c r="K16" s="1437" t="e">
        <f ca="1">MAX(_xll.ohPack($AA$19:INDEX($AA$19:$AA$3552,MATCH(E16+1,$Y$19:$Y$3552,1),1)))</f>
        <v>#NAME?</v>
      </c>
      <c r="L16" s="1555"/>
      <c r="M16" s="1555"/>
      <c r="Z16" s="1420" t="s">
        <v>193</v>
      </c>
      <c r="AA16" s="1420" t="s">
        <v>481</v>
      </c>
    </row>
    <row r="17" spans="1:27" ht="12" collapsed="1" thickBot="1" x14ac:dyDescent="0.25">
      <c r="A17" s="744"/>
      <c r="B17" s="1584"/>
      <c r="C17" s="1584"/>
      <c r="D17" s="744"/>
      <c r="E17" s="744"/>
      <c r="F17" s="1584"/>
      <c r="G17" s="1584"/>
      <c r="H17" s="1584"/>
      <c r="I17" s="1584"/>
      <c r="J17" s="1584"/>
      <c r="K17" s="744"/>
      <c r="L17" s="1415"/>
      <c r="M17" s="1415"/>
      <c r="Z17" s="1511" t="str">
        <f>_xll.qlLibor(,Currency,IndexTenor,YieldCurve,,YieldCurve)</f>
        <v>obj_005eb#0015</v>
      </c>
      <c r="AA17" s="1511" t="str">
        <f>_xll.qlSonia(,YieldCurve,,YieldCurve)</f>
        <v>obj_005ec#0015</v>
      </c>
    </row>
    <row r="18" spans="1:27" ht="12" thickBot="1" x14ac:dyDescent="0.25">
      <c r="M18" s="1583" t="s">
        <v>365</v>
      </c>
      <c r="N18" s="1583" t="s">
        <v>480</v>
      </c>
      <c r="O18" s="1581" t="s">
        <v>325</v>
      </c>
      <c r="P18" s="1582" t="s">
        <v>332</v>
      </c>
      <c r="Q18" s="1581" t="s">
        <v>479</v>
      </c>
      <c r="R18" s="1581" t="s">
        <v>326</v>
      </c>
      <c r="S18" s="1581" t="s">
        <v>477</v>
      </c>
      <c r="T18" s="1580" t="s">
        <v>329</v>
      </c>
      <c r="U18" s="1420" t="s">
        <v>328</v>
      </c>
      <c r="V18" s="1555"/>
      <c r="W18" s="1432" t="s">
        <v>327</v>
      </c>
      <c r="X18" s="1431" t="s">
        <v>326</v>
      </c>
      <c r="Y18" s="1431" t="s">
        <v>325</v>
      </c>
      <c r="Z18" s="1510" t="s">
        <v>493</v>
      </c>
      <c r="AA18" s="1509" t="s">
        <v>324</v>
      </c>
    </row>
    <row r="19" spans="1:27" ht="12" thickBot="1" x14ac:dyDescent="0.25">
      <c r="J19" s="1428" t="s">
        <v>323</v>
      </c>
      <c r="M19" s="1579" t="str">
        <f t="array" ref="M19:M33">_xll.ohFilter('RateHelpers (6)'!E17:E28,IF(ISERROR('RateHelpers (6)'!G17:G28),FALSE,TRUE))</f>
        <v>obj_005c7#0008</v>
      </c>
      <c r="N19" s="1579" t="str">
        <f>_xll.qlRateHelperQuoteName(M19)</f>
        <v>GBP1x13F_Quote</v>
      </c>
      <c r="O19" s="1577">
        <f>_xll.qlRateHelperEarliestDate(M19)</f>
        <v>42212</v>
      </c>
      <c r="P19" s="1576">
        <f>_xll.qlRateHelperQuoteValue(M19,"ohTrigger(Trigger,RecalcTrigger))")</f>
        <v>1.115E-2</v>
      </c>
      <c r="Q19" s="1578" t="e">
        <f>NA()</f>
        <v>#N/A</v>
      </c>
      <c r="R19" s="1577">
        <f>_xll.qlInterestRateIndexFixingDate(IborIndex,O19)</f>
        <v>42212</v>
      </c>
      <c r="S19" s="1576">
        <f>_xll.qlIndexFixing(IborIndex,R19,TRUE,RecalcTrigger)</f>
        <v>1.1149999999965595E-2</v>
      </c>
      <c r="T19" s="1575">
        <f t="shared" ref="T19:T33" si="6">S19-P19</f>
        <v>-3.4404770699048015E-14</v>
      </c>
      <c r="U19" s="1574">
        <f t="array" ref="U19">MAX(ABS(T19:T30))</f>
        <v>2.3279111144771519E-5</v>
      </c>
      <c r="V19" s="1427"/>
      <c r="W19" s="864" t="s">
        <v>322</v>
      </c>
      <c r="X19" s="1404">
        <f>_xll.qlSettingsEvaluationDate(Trigger)</f>
        <v>42180</v>
      </c>
      <c r="Y19" s="1404">
        <f>_xll.qlCalendarAdvance(Calendar,X19,NDays&amp;"D")</f>
        <v>42180</v>
      </c>
      <c r="Z19" s="1403">
        <f t="array" ref="Z19:Z3552">IFERROR(_xll.qlIndexFixing(IborIndex,X19:X3552,TRUE,RecalcTrigger),NA())</f>
        <v>1.0558999999983427E-2</v>
      </c>
      <c r="AA19" s="1411">
        <f t="array" ref="AA19:AA3552">IFERROR(_xll.qlIndexFixing(OverNightIndex,Y19:Y3552,TRUE,RecalcTrigger),NA())</f>
        <v>8.5287773203934769E-3</v>
      </c>
    </row>
    <row r="20" spans="1:27" ht="12" thickBot="1" x14ac:dyDescent="0.25">
      <c r="J20" s="698"/>
      <c r="M20" s="1563" t="str">
        <v>obj_005c6#0008</v>
      </c>
      <c r="N20" s="1563" t="str">
        <f>_xll.qlRateHelperQuoteName(M20)</f>
        <v>GBP2x14F_Quote</v>
      </c>
      <c r="O20" s="1405">
        <f>_xll.qlRateHelperEarliestDate(M20)</f>
        <v>42241</v>
      </c>
      <c r="P20" s="1426">
        <f>_xll.qlRateHelperQuoteValue(M20,"ohTrigger(Trigger,RecalcTrigger))")</f>
        <v>1.15E-2</v>
      </c>
      <c r="Q20" s="1415" t="e">
        <f>NA()</f>
        <v>#N/A</v>
      </c>
      <c r="R20" s="1405">
        <f>_xll.qlInterestRateIndexFixingDate(IborIndex,O20)</f>
        <v>42241</v>
      </c>
      <c r="S20" s="1426">
        <f>_xll.qlIndexFixing(IborIndex,R20,TRUE,RecalcTrigger)</f>
        <v>1.1499999999997859E-2</v>
      </c>
      <c r="T20" s="1562">
        <f t="shared" si="6"/>
        <v>-2.14064876935538E-15</v>
      </c>
      <c r="W20" s="864" t="str">
        <f t="shared" ref="W20:W83" si="7">W19</f>
        <v>1D</v>
      </c>
      <c r="X20" s="1405">
        <f>_xll.qlCalendarAdvance(Calendar,X19,W20,"f",FALSE)</f>
        <v>42181</v>
      </c>
      <c r="Y20" s="1404">
        <f>_xll.qlCalendarAdvance(Calendar,X20,NDays&amp;"D")</f>
        <v>42181</v>
      </c>
      <c r="Z20" s="1403">
        <v>1.0564285091382679E-2</v>
      </c>
      <c r="AA20" s="1411">
        <v>8.529702079529411E-3</v>
      </c>
    </row>
    <row r="21" spans="1:27" ht="12" thickBot="1" x14ac:dyDescent="0.25">
      <c r="M21" s="1563" t="str">
        <v>obj_005c5#0008</v>
      </c>
      <c r="N21" s="1563" t="str">
        <f>_xll.qlRateHelperQuoteName(M21)</f>
        <v>GBP3x15F_Quote</v>
      </c>
      <c r="O21" s="1405">
        <f>_xll.qlRateHelperEarliestDate(M21)</f>
        <v>42272</v>
      </c>
      <c r="P21" s="1426">
        <f>_xll.qlRateHelperQuoteValue(M21,"ohTrigger(Trigger,RecalcTrigger))")</f>
        <v>1.2E-2</v>
      </c>
      <c r="Q21" s="1415" t="e">
        <f>NA()</f>
        <v>#N/A</v>
      </c>
      <c r="R21" s="1405">
        <f>_xll.qlInterestRateIndexFixingDate(IborIndex,O21)</f>
        <v>42272</v>
      </c>
      <c r="S21" s="1426">
        <f>_xll.qlIndexFixing(IborIndex,R21,TRUE,RecalcTrigger)</f>
        <v>1.1999999999982122E-2</v>
      </c>
      <c r="T21" s="1562">
        <f t="shared" si="6"/>
        <v>-1.7878060143416974E-14</v>
      </c>
      <c r="W21" s="864" t="str">
        <f t="shared" si="7"/>
        <v>1D</v>
      </c>
      <c r="X21" s="1405">
        <f>_xll.qlCalendarAdvance(Calendar,X20,W21,"f",FALSE)</f>
        <v>42184</v>
      </c>
      <c r="Y21" s="1404">
        <f>_xll.qlCalendarAdvance(Calendar,X21,NDays&amp;"D")</f>
        <v>42184</v>
      </c>
      <c r="Z21" s="1403">
        <v>1.0606633403573271E-2</v>
      </c>
      <c r="AA21" s="1411">
        <v>8.530953628210769E-3</v>
      </c>
    </row>
    <row r="22" spans="1:27" ht="23.25" thickBot="1" x14ac:dyDescent="0.25">
      <c r="J22" s="699" t="s">
        <v>321</v>
      </c>
      <c r="M22" s="1563" t="str">
        <v>obj_005c9#0008</v>
      </c>
      <c r="N22" s="1563" t="str">
        <f>_xll.qlRateHelperQuoteName(M22)</f>
        <v>GBP4x16F_Quote</v>
      </c>
      <c r="O22" s="1405">
        <f>_xll.qlRateHelperEarliestDate(M22)</f>
        <v>42303</v>
      </c>
      <c r="P22" s="1426">
        <f>_xll.qlRateHelperQuoteValue(M22,"ohTrigger(Trigger,RecalcTrigger))")</f>
        <v>1.2500000000000001E-2</v>
      </c>
      <c r="Q22" s="1415" t="e">
        <f>NA()</f>
        <v>#N/A</v>
      </c>
      <c r="R22" s="1405">
        <f>_xll.qlInterestRateIndexFixingDate(IborIndex,O22)</f>
        <v>42303</v>
      </c>
      <c r="S22" s="1426">
        <f>_xll.qlIndexFixing(IborIndex,R22,TRUE,RecalcTrigger)</f>
        <v>1.2499999999985995E-2</v>
      </c>
      <c r="T22" s="1562">
        <f t="shared" si="6"/>
        <v>-1.400615734503674E-14</v>
      </c>
      <c r="W22" s="864" t="str">
        <f t="shared" si="7"/>
        <v>1D</v>
      </c>
      <c r="X22" s="1405">
        <f>_xll.qlCalendarAdvance(Calendar,X21,W22,"f",FALSE)</f>
        <v>42185</v>
      </c>
      <c r="Y22" s="1404">
        <f>_xll.qlCalendarAdvance(Calendar,X22,NDays&amp;"D")</f>
        <v>42185</v>
      </c>
      <c r="Z22" s="1403">
        <v>1.062566762021353E-2</v>
      </c>
      <c r="AA22" s="1411">
        <v>8.5320417821599381E-3</v>
      </c>
    </row>
    <row r="23" spans="1:27" ht="12" thickBot="1" x14ac:dyDescent="0.25">
      <c r="J23" s="698" t="str">
        <f>ROUNDDOWN((_xll.qlTermStructureMaxDate(YieldCurve,Trigger)-_xll.qlTermStructureReferenceDate(YieldCurve,Trigger))/365,)&amp;"Y"</f>
        <v>60Y</v>
      </c>
      <c r="M23" s="1563" t="str">
        <v>obj_005c8#0008</v>
      </c>
      <c r="N23" s="1563" t="str">
        <f>_xll.qlRateHelperQuoteName(M23)</f>
        <v>GBP5x17F_Quote</v>
      </c>
      <c r="O23" s="1405">
        <f>_xll.qlRateHelperEarliestDate(M23)</f>
        <v>42333</v>
      </c>
      <c r="P23" s="1426">
        <f>_xll.qlRateHelperQuoteValue(M23,"ohTrigger(Trigger,RecalcTrigger))")</f>
        <v>1.3000000000000001E-2</v>
      </c>
      <c r="Q23" s="1415" t="e">
        <f>NA()</f>
        <v>#N/A</v>
      </c>
      <c r="R23" s="1405">
        <f>_xll.qlInterestRateIndexFixingDate(IborIndex,O23)</f>
        <v>42333</v>
      </c>
      <c r="S23" s="1426">
        <f>_xll.qlIndexFixing(IborIndex,R23,TRUE,RecalcTrigger)</f>
        <v>1.2999999999981722E-2</v>
      </c>
      <c r="T23" s="1562">
        <f t="shared" si="6"/>
        <v>-1.8278781266367616E-14</v>
      </c>
      <c r="W23" s="864" t="str">
        <f t="shared" si="7"/>
        <v>1D</v>
      </c>
      <c r="X23" s="1405">
        <f>_xll.qlCalendarAdvance(Calendar,X22,W23,"f",FALSE)</f>
        <v>42186</v>
      </c>
      <c r="Y23" s="1404">
        <f>_xll.qlCalendarAdvance(Calendar,X23,NDays&amp;"D")</f>
        <v>42186</v>
      </c>
      <c r="Z23" s="1403">
        <v>1.0645004252214992E-2</v>
      </c>
      <c r="AA23" s="1411">
        <v>8.5333475669313597E-3</v>
      </c>
    </row>
    <row r="24" spans="1:27" x14ac:dyDescent="0.2">
      <c r="M24" s="1563" t="str">
        <v>obj_005c1#0008</v>
      </c>
      <c r="N24" s="1563" t="str">
        <f>_xll.qlRateHelperQuoteName(M24)</f>
        <v>GBP6x18F_Quote</v>
      </c>
      <c r="O24" s="1405">
        <f>_xll.qlRateHelperEarliestDate(M24)</f>
        <v>42367</v>
      </c>
      <c r="P24" s="1426">
        <f>_xll.qlRateHelperQuoteValue(M24,"ohTrigger(Trigger,RecalcTrigger))")</f>
        <v>1.355E-2</v>
      </c>
      <c r="Q24" s="1415" t="e">
        <f>NA()</f>
        <v>#N/A</v>
      </c>
      <c r="R24" s="1405">
        <f>_xll.qlInterestRateIndexFixingDate(IborIndex,O24)</f>
        <v>42367</v>
      </c>
      <c r="S24" s="1426">
        <f>_xll.qlIndexFixing(IborIndex,R24,TRUE,RecalcTrigger)</f>
        <v>1.3549999999962542E-2</v>
      </c>
      <c r="T24" s="1562">
        <f t="shared" si="6"/>
        <v>-3.7457884016767196E-14</v>
      </c>
      <c r="W24" s="864" t="str">
        <f t="shared" si="7"/>
        <v>1D</v>
      </c>
      <c r="X24" s="1405">
        <f>_xll.qlCalendarAdvance(Calendar,X23,W24,"f",FALSE)</f>
        <v>42187</v>
      </c>
      <c r="Y24" s="1404">
        <f>_xll.qlCalendarAdvance(Calendar,X24,NDays&amp;"D")</f>
        <v>42187</v>
      </c>
      <c r="Z24" s="1403">
        <v>1.0693223308401063E-2</v>
      </c>
      <c r="AA24" s="1411">
        <v>8.5348709823629409E-3</v>
      </c>
    </row>
    <row r="25" spans="1:27" x14ac:dyDescent="0.2">
      <c r="M25" s="1563" t="str">
        <v>obj_005c4#0008</v>
      </c>
      <c r="N25" s="1573" t="str">
        <f>_xll.qlRateHelperQuoteName(M25)</f>
        <v>GBP7x19F_SYNTH1Y_Quote</v>
      </c>
      <c r="O25" s="1571">
        <f>_xll.qlRateHelperEarliestDate(M25)</f>
        <v>42394</v>
      </c>
      <c r="P25" s="1570">
        <f>_xll.qlRateHelperQuoteValue(M25,"ohTrigger(Trigger,RecalcTrigger))")</f>
        <v>1.4108000000000001E-2</v>
      </c>
      <c r="Q25" s="1572" t="e">
        <f>NA()</f>
        <v>#N/A</v>
      </c>
      <c r="R25" s="1571">
        <f>_xll.qlInterestRateIndexFixingDate(IborIndex,O25)</f>
        <v>42394</v>
      </c>
      <c r="S25" s="1570">
        <f>_xll.qlIndexFixing(IborIndex,R25,TRUE,RecalcTrigger)</f>
        <v>1.4084720888855229E-2</v>
      </c>
      <c r="T25" s="1569">
        <f t="shared" si="6"/>
        <v>-2.3279111144771519E-5</v>
      </c>
      <c r="W25" s="864" t="str">
        <f t="shared" si="7"/>
        <v>1D</v>
      </c>
      <c r="X25" s="1405">
        <f>_xll.qlCalendarAdvance(Calendar,X24,W25,"f",FALSE)</f>
        <v>42188</v>
      </c>
      <c r="Y25" s="1404">
        <f>_xll.qlCalendarAdvance(Calendar,X25,NDays&amp;"D")</f>
        <v>42188</v>
      </c>
      <c r="Z25" s="1403">
        <v>1.0698854203874328E-2</v>
      </c>
      <c r="AA25" s="1411">
        <v>8.5388430001243076E-3</v>
      </c>
    </row>
    <row r="26" spans="1:27" x14ac:dyDescent="0.2">
      <c r="M26" s="1563" t="str">
        <v>obj_005ca#0008</v>
      </c>
      <c r="N26" s="1568" t="str">
        <f>_xll.qlRateHelperQuoteName(M26)</f>
        <v>GBP8x20F_SYNTH1Y_Quote</v>
      </c>
      <c r="O26" s="1566">
        <f>_xll.qlRateHelperEarliestDate(M26)</f>
        <v>42425</v>
      </c>
      <c r="P26" s="1565">
        <f>_xll.qlRateHelperQuoteValue(M26,"ohTrigger(Trigger,RecalcTrigger))")</f>
        <v>1.4763999999999999E-2</v>
      </c>
      <c r="Q26" s="1567" t="e">
        <f>NA()</f>
        <v>#N/A</v>
      </c>
      <c r="R26" s="1566">
        <f>_xll.qlInterestRateIndexFixingDate(IborIndex,O26)</f>
        <v>42425</v>
      </c>
      <c r="S26" s="1565">
        <f>_xll.qlIndexFixing(IborIndex,R26,TRUE,RecalcTrigger)</f>
        <v>1.4756499799631308E-2</v>
      </c>
      <c r="T26" s="1564">
        <f t="shared" si="6"/>
        <v>-7.5002003686909513E-6</v>
      </c>
      <c r="W26" s="864" t="str">
        <f t="shared" si="7"/>
        <v>1D</v>
      </c>
      <c r="X26" s="1405">
        <f>_xll.qlCalendarAdvance(Calendar,X25,W26,"f",FALSE)</f>
        <v>42191</v>
      </c>
      <c r="Y26" s="1404">
        <f>_xll.qlCalendarAdvance(Calendar,X26,NDays&amp;"D")</f>
        <v>42191</v>
      </c>
      <c r="Z26" s="1403">
        <v>1.0745114004630147E-2</v>
      </c>
      <c r="AA26" s="1411">
        <v>8.5431409524738822E-3</v>
      </c>
    </row>
    <row r="27" spans="1:27" x14ac:dyDescent="0.2">
      <c r="M27" s="1563" t="str">
        <v>obj_005cb#0008</v>
      </c>
      <c r="N27" s="1563" t="str">
        <f>_xll.qlRateHelperQuoteName(M27)</f>
        <v>GBP9x21F_Quote</v>
      </c>
      <c r="O27" s="1405">
        <f>_xll.qlRateHelperEarliestDate(M27)</f>
        <v>42458</v>
      </c>
      <c r="P27" s="1426">
        <f>_xll.qlRateHelperQuoteValue(M27,"ohTrigger(Trigger,RecalcTrigger))")</f>
        <v>1.54E-2</v>
      </c>
      <c r="Q27" s="1415" t="e">
        <f>NA()</f>
        <v>#N/A</v>
      </c>
      <c r="R27" s="1405">
        <f>_xll.qlInterestRateIndexFixingDate(IborIndex,O27)</f>
        <v>42458</v>
      </c>
      <c r="S27" s="1426">
        <f>_xll.qlIndexFixing(IborIndex,R27,TRUE,RecalcTrigger)</f>
        <v>1.540000000000008E-2</v>
      </c>
      <c r="T27" s="1562">
        <f t="shared" si="6"/>
        <v>7.9797279894933126E-17</v>
      </c>
      <c r="W27" s="864" t="str">
        <f t="shared" si="7"/>
        <v>1D</v>
      </c>
      <c r="X27" s="1405">
        <f>_xll.qlCalendarAdvance(Calendar,X26,W27,"f",FALSE)</f>
        <v>42192</v>
      </c>
      <c r="Y27" s="1404">
        <f>_xll.qlCalendarAdvance(Calendar,X27,NDays&amp;"D")</f>
        <v>42192</v>
      </c>
      <c r="Z27" s="1403">
        <v>1.0765599313115957E-2</v>
      </c>
      <c r="AA27" s="1411">
        <v>8.5457525220167252E-3</v>
      </c>
    </row>
    <row r="28" spans="1:27" x14ac:dyDescent="0.2">
      <c r="M28" s="1563" t="str">
        <v>obj_005c3#0008</v>
      </c>
      <c r="N28" s="1573" t="str">
        <f>_xll.qlRateHelperQuoteName(M28)</f>
        <v>GBP10x22F_SYNTH1Y_Quote</v>
      </c>
      <c r="O28" s="1571">
        <f>_xll.qlRateHelperEarliestDate(M28)</f>
        <v>42485</v>
      </c>
      <c r="P28" s="1570">
        <f>_xll.qlRateHelperQuoteValue(M28,"ohTrigger(Trigger,RecalcTrigger))")</f>
        <v>1.5886000000000001E-2</v>
      </c>
      <c r="Q28" s="1572" t="e">
        <f>NA()</f>
        <v>#N/A</v>
      </c>
      <c r="R28" s="1571">
        <f>_xll.qlInterestRateIndexFixingDate(IborIndex,O28)</f>
        <v>42485</v>
      </c>
      <c r="S28" s="1570">
        <f>_xll.qlIndexFixing(IborIndex,R28,TRUE,RecalcTrigger)</f>
        <v>1.5896918578258257E-2</v>
      </c>
      <c r="T28" s="1569">
        <f t="shared" si="6"/>
        <v>1.0918578258255901E-5</v>
      </c>
      <c r="W28" s="864" t="str">
        <f t="shared" si="7"/>
        <v>1D</v>
      </c>
      <c r="X28" s="1405">
        <f>_xll.qlCalendarAdvance(Calendar,X27,W28,"f",FALSE)</f>
        <v>42193</v>
      </c>
      <c r="Y28" s="1404">
        <f>_xll.qlCalendarAdvance(Calendar,X28,NDays&amp;"D")</f>
        <v>42193</v>
      </c>
      <c r="Z28" s="1403">
        <v>1.0786165075978326E-2</v>
      </c>
      <c r="AA28" s="1411">
        <v>8.5485817223818206E-3</v>
      </c>
    </row>
    <row r="29" spans="1:27" x14ac:dyDescent="0.2">
      <c r="M29" s="1563" t="str">
        <v>obj_005cc#0008</v>
      </c>
      <c r="N29" s="1568" t="str">
        <f>_xll.qlRateHelperQuoteName(M29)</f>
        <v>GBP11x23F_SYNTH1Y_Quote</v>
      </c>
      <c r="O29" s="1566">
        <f>_xll.qlRateHelperEarliestDate(M29)</f>
        <v>42515</v>
      </c>
      <c r="P29" s="1565">
        <f>_xll.qlRateHelperQuoteValue(M29,"ohTrigger(Trigger,RecalcTrigger))")</f>
        <v>1.6379000000000001E-2</v>
      </c>
      <c r="Q29" s="1567" t="e">
        <f>NA()</f>
        <v>#N/A</v>
      </c>
      <c r="R29" s="1566">
        <f>_xll.qlInterestRateIndexFixingDate(IborIndex,O29)</f>
        <v>42515</v>
      </c>
      <c r="S29" s="1565">
        <f>_xll.qlIndexFixing(IborIndex,R29,TRUE,RecalcTrigger)</f>
        <v>1.6386393449497882E-2</v>
      </c>
      <c r="T29" s="1564">
        <f t="shared" si="6"/>
        <v>7.3934494978812604E-6</v>
      </c>
      <c r="W29" s="864" t="str">
        <f t="shared" si="7"/>
        <v>1D</v>
      </c>
      <c r="X29" s="1405">
        <f>_xll.qlCalendarAdvance(Calendar,X28,W29,"f",FALSE)</f>
        <v>42194</v>
      </c>
      <c r="Y29" s="1404">
        <f>_xll.qlCalendarAdvance(Calendar,X29,NDays&amp;"D")</f>
        <v>42194</v>
      </c>
      <c r="Z29" s="1403">
        <v>1.08360625352461E-2</v>
      </c>
      <c r="AA29" s="1411">
        <v>8.5516285535691683E-3</v>
      </c>
    </row>
    <row r="30" spans="1:27" x14ac:dyDescent="0.2">
      <c r="M30" s="1563" t="str">
        <v>obj_005c2#0008</v>
      </c>
      <c r="N30" s="1563" t="str">
        <f>_xll.qlRateHelperQuoteName(M30)</f>
        <v>GBP12x24F_Quote</v>
      </c>
      <c r="O30" s="1405">
        <f>_xll.qlRateHelperEarliestDate(M30)</f>
        <v>42548</v>
      </c>
      <c r="P30" s="1426">
        <f>_xll.qlRateHelperQuoteValue(M30,"ohTrigger(Trigger,RecalcTrigger))")</f>
        <v>1.685E-2</v>
      </c>
      <c r="Q30" s="1415" t="e">
        <f>NA()</f>
        <v>#N/A</v>
      </c>
      <c r="R30" s="1405">
        <f>_xll.qlInterestRateIndexFixingDate(IborIndex,O30)</f>
        <v>42548</v>
      </c>
      <c r="S30" s="1426">
        <f>_xll.qlIndexFixing(IborIndex,R30,TRUE,RecalcTrigger)</f>
        <v>1.6850000000000032E-2</v>
      </c>
      <c r="T30" s="1562">
        <f t="shared" si="6"/>
        <v>3.1225022567582528E-17</v>
      </c>
      <c r="W30" s="864" t="str">
        <f t="shared" si="7"/>
        <v>1D</v>
      </c>
      <c r="X30" s="1405">
        <f>_xll.qlCalendarAdvance(Calendar,X29,W30,"f",FALSE)</f>
        <v>42195</v>
      </c>
      <c r="Y30" s="1404">
        <f>_xll.qlCalendarAdvance(Calendar,X30,NDays&amp;"D")</f>
        <v>42195</v>
      </c>
      <c r="Z30" s="1403">
        <v>1.0842033131712066E-2</v>
      </c>
      <c r="AA30" s="1411">
        <v>8.5586483303897367E-3</v>
      </c>
    </row>
    <row r="31" spans="1:27" x14ac:dyDescent="0.2">
      <c r="M31" s="1563" t="e">
        <v>#N/A</v>
      </c>
      <c r="N31" s="1563" t="e">
        <f>_xll.qlRateHelperQuoteName(M31)</f>
        <v>#VALUE!</v>
      </c>
      <c r="O31" s="1405" t="e">
        <f>_xll.qlRateHelperEarliestDate(M31)</f>
        <v>#VALUE!</v>
      </c>
      <c r="P31" s="1426" t="e">
        <f>_xll.qlRateHelperQuoteValue(M31,"ohTrigger(Trigger,RecalcTrigger))")</f>
        <v>#VALUE!</v>
      </c>
      <c r="Q31" s="1415" t="e">
        <f>NA()</f>
        <v>#N/A</v>
      </c>
      <c r="R31" s="1405" t="e">
        <f>_xll.qlInterestRateIndexFixingDate(IborIndex,O31)</f>
        <v>#NUM!</v>
      </c>
      <c r="S31" s="1426" t="e">
        <f>_xll.qlIndexFixing(IborIndex,R31,TRUE,RecalcTrigger)</f>
        <v>#NUM!</v>
      </c>
      <c r="T31" s="1562" t="e">
        <f t="shared" si="6"/>
        <v>#NUM!</v>
      </c>
      <c r="W31" s="864" t="str">
        <f t="shared" si="7"/>
        <v>1D</v>
      </c>
      <c r="X31" s="1405">
        <f>_xll.qlCalendarAdvance(Calendar,X30,W31,"f",FALSE)</f>
        <v>42198</v>
      </c>
      <c r="Y31" s="1404">
        <f>_xll.qlCalendarAdvance(Calendar,X31,NDays&amp;"D")</f>
        <v>42198</v>
      </c>
      <c r="Z31" s="1403">
        <v>1.0889090463535466E-2</v>
      </c>
      <c r="AA31" s="1411">
        <v>8.5659921866221289E-3</v>
      </c>
    </row>
    <row r="32" spans="1:27" x14ac:dyDescent="0.2">
      <c r="M32" s="1563" t="e">
        <v>#N/A</v>
      </c>
      <c r="N32" s="1563" t="e">
        <f>_xll.qlRateHelperQuoteName(M32)</f>
        <v>#VALUE!</v>
      </c>
      <c r="O32" s="1405" t="e">
        <f>_xll.qlRateHelperEarliestDate(M32)</f>
        <v>#VALUE!</v>
      </c>
      <c r="P32" s="1426" t="e">
        <f>_xll.qlRateHelperQuoteValue(M32,"ohTrigger(Trigger,RecalcTrigger))")</f>
        <v>#VALUE!</v>
      </c>
      <c r="Q32" s="1415" t="e">
        <f>NA()</f>
        <v>#N/A</v>
      </c>
      <c r="R32" s="1405" t="e">
        <f>_xll.qlInterestRateIndexFixingDate(IborIndex,O32)</f>
        <v>#NUM!</v>
      </c>
      <c r="S32" s="1426" t="e">
        <f>_xll.qlIndexFixing(IborIndex,R32,TRUE,RecalcTrigger)</f>
        <v>#NUM!</v>
      </c>
      <c r="T32" s="1562" t="e">
        <f t="shared" si="6"/>
        <v>#NUM!</v>
      </c>
      <c r="W32" s="864" t="str">
        <f t="shared" si="7"/>
        <v>1D</v>
      </c>
      <c r="X32" s="1405">
        <f>_xll.qlCalendarAdvance(Calendar,X31,W32,"f",FALSE)</f>
        <v>42199</v>
      </c>
      <c r="Y32" s="1404">
        <f>_xll.qlCalendarAdvance(Calendar,X32,NDays&amp;"D")</f>
        <v>42199</v>
      </c>
      <c r="Z32" s="1403">
        <v>1.0909472770977511E-2</v>
      </c>
      <c r="AA32" s="1411">
        <v>8.5701271720017846E-3</v>
      </c>
    </row>
    <row r="33" spans="13:27" x14ac:dyDescent="0.2">
      <c r="M33" s="1561" t="e">
        <v>#N/A</v>
      </c>
      <c r="N33" s="1561" t="e">
        <f>_xll.qlRateHelperQuoteName(M33)</f>
        <v>#VALUE!</v>
      </c>
      <c r="O33" s="1559" t="e">
        <f>_xll.qlRateHelperEarliestDate(M33)</f>
        <v>#VALUE!</v>
      </c>
      <c r="P33" s="1558" t="e">
        <f>_xll.qlRateHelperQuoteValue(M33,"ohTrigger(Trigger,RecalcTrigger))")</f>
        <v>#VALUE!</v>
      </c>
      <c r="Q33" s="1560" t="e">
        <f>NA()</f>
        <v>#N/A</v>
      </c>
      <c r="R33" s="1559" t="e">
        <f>_xll.qlInterestRateIndexFixingDate(IborIndex,O33)</f>
        <v>#NUM!</v>
      </c>
      <c r="S33" s="1558" t="e">
        <f>_xll.qlIndexFixing(IborIndex,R33,TRUE,RecalcTrigger)</f>
        <v>#NUM!</v>
      </c>
      <c r="T33" s="1557" t="e">
        <f t="shared" si="6"/>
        <v>#NUM!</v>
      </c>
      <c r="W33" s="864" t="str">
        <f t="shared" si="7"/>
        <v>1D</v>
      </c>
      <c r="X33" s="1405">
        <f>_xll.qlCalendarAdvance(Calendar,X32,W33,"f",FALSE)</f>
        <v>42200</v>
      </c>
      <c r="Y33" s="1404">
        <f>_xll.qlCalendarAdvance(Calendar,X33,NDays&amp;"D")</f>
        <v>42200</v>
      </c>
      <c r="Z33" s="1403">
        <v>1.0929713448158761E-2</v>
      </c>
      <c r="AA33" s="1411">
        <v>8.574479788284739E-3</v>
      </c>
    </row>
    <row r="34" spans="13:27" x14ac:dyDescent="0.2">
      <c r="Q34" s="1416"/>
      <c r="S34" s="399"/>
      <c r="T34" s="1401"/>
      <c r="W34" s="864" t="str">
        <f t="shared" si="7"/>
        <v>1D</v>
      </c>
      <c r="X34" s="1405">
        <f>_xll.qlCalendarAdvance(Calendar,X33,W34,"f",FALSE)</f>
        <v>42201</v>
      </c>
      <c r="Y34" s="1404">
        <f>_xll.qlCalendarAdvance(Calendar,X34,NDays&amp;"D")</f>
        <v>42201</v>
      </c>
      <c r="Z34" s="1403">
        <v>1.097669679736696E-2</v>
      </c>
      <c r="AA34" s="1411">
        <v>8.5790500353899457E-3</v>
      </c>
    </row>
    <row r="35" spans="13:27" x14ac:dyDescent="0.2">
      <c r="Q35" s="1416"/>
      <c r="S35" s="399"/>
      <c r="T35" s="1401"/>
      <c r="W35" s="864" t="str">
        <f t="shared" si="7"/>
        <v>1D</v>
      </c>
      <c r="X35" s="1405">
        <f>_xll.qlCalendarAdvance(Calendar,X34,W35,"f",FALSE)</f>
        <v>42202</v>
      </c>
      <c r="Y35" s="1404">
        <f>_xll.qlCalendarAdvance(Calendar,X35,NDays&amp;"D")</f>
        <v>42202</v>
      </c>
      <c r="Z35" s="1403">
        <v>1.0982971748334017E-2</v>
      </c>
      <c r="AA35" s="1411">
        <v>8.5891180755666898E-3</v>
      </c>
    </row>
    <row r="36" spans="13:27" x14ac:dyDescent="0.2">
      <c r="Q36" s="1416"/>
      <c r="S36" s="399"/>
      <c r="T36" s="1401"/>
      <c r="W36" s="864" t="str">
        <f t="shared" si="7"/>
        <v>1D</v>
      </c>
      <c r="X36" s="1405">
        <f>_xll.qlCalendarAdvance(Calendar,X35,W36,"f",FALSE)</f>
        <v>42205</v>
      </c>
      <c r="Y36" s="1404">
        <f>_xll.qlCalendarAdvance(Calendar,X36,NDays&amp;"D")</f>
        <v>42205</v>
      </c>
      <c r="Z36" s="1403">
        <v>1.1027681515623704E-2</v>
      </c>
      <c r="AA36" s="1411">
        <v>8.5995073326006199E-3</v>
      </c>
    </row>
    <row r="37" spans="13:27" x14ac:dyDescent="0.2">
      <c r="Q37" s="1416"/>
      <c r="S37" s="399"/>
      <c r="T37" s="1401"/>
      <c r="W37" s="864" t="str">
        <f t="shared" si="7"/>
        <v>1D</v>
      </c>
      <c r="X37" s="1405">
        <f>_xll.qlCalendarAdvance(Calendar,X36,W37,"f",FALSE)</f>
        <v>42206</v>
      </c>
      <c r="Y37" s="1404">
        <f>_xll.qlCalendarAdvance(Calendar,X37,NDays&amp;"D")</f>
        <v>42206</v>
      </c>
      <c r="Z37" s="1403">
        <v>1.1046405859772906E-2</v>
      </c>
      <c r="AA37" s="1411">
        <v>8.6051657342223198E-3</v>
      </c>
    </row>
    <row r="38" spans="13:27" x14ac:dyDescent="0.2">
      <c r="Q38" s="1416"/>
      <c r="S38" s="399"/>
      <c r="T38" s="1401"/>
      <c r="W38" s="864" t="str">
        <f t="shared" si="7"/>
        <v>1D</v>
      </c>
      <c r="X38" s="1405">
        <f>_xll.qlCalendarAdvance(Calendar,X37,W38,"f",FALSE)</f>
        <v>42207</v>
      </c>
      <c r="Y38" s="1404">
        <f>_xll.qlCalendarAdvance(Calendar,X38,NDays&amp;"D")</f>
        <v>42207</v>
      </c>
      <c r="Z38" s="1403">
        <v>1.106476636867422E-2</v>
      </c>
      <c r="AA38" s="1411">
        <v>8.611041766666272E-3</v>
      </c>
    </row>
    <row r="39" spans="13:27" x14ac:dyDescent="0.2">
      <c r="Q39" s="1416"/>
      <c r="S39" s="399"/>
      <c r="T39" s="1401"/>
      <c r="W39" s="864" t="str">
        <f t="shared" si="7"/>
        <v>1D</v>
      </c>
      <c r="X39" s="1405">
        <f>_xll.qlCalendarAdvance(Calendar,X38,W39,"f",FALSE)</f>
        <v>42208</v>
      </c>
      <c r="Y39" s="1404">
        <f>_xll.qlCalendarAdvance(Calendar,X39,NDays&amp;"D")</f>
        <v>42208</v>
      </c>
      <c r="Z39" s="1403">
        <v>1.1104299223367763E-2</v>
      </c>
      <c r="AA39" s="1411">
        <v>8.6171354300945691E-3</v>
      </c>
    </row>
    <row r="40" spans="13:27" x14ac:dyDescent="0.2">
      <c r="Q40" s="1416"/>
      <c r="S40" s="399"/>
      <c r="T40" s="1401"/>
      <c r="W40" s="864" t="str">
        <f t="shared" si="7"/>
        <v>1D</v>
      </c>
      <c r="X40" s="1405">
        <f>_xll.qlCalendarAdvance(Calendar,X39,W40,"f",FALSE)</f>
        <v>42209</v>
      </c>
      <c r="Y40" s="1404">
        <f>_xll.qlCalendarAdvance(Calendar,X40,NDays&amp;"D")</f>
        <v>42209</v>
      </c>
      <c r="Z40" s="1403">
        <v>1.1110813925775195E-2</v>
      </c>
      <c r="AA40" s="1411">
        <v>8.6302522436517339E-3</v>
      </c>
    </row>
    <row r="41" spans="13:27" x14ac:dyDescent="0.2">
      <c r="Q41" s="1416"/>
      <c r="S41" s="399"/>
      <c r="T41" s="1401"/>
      <c r="W41" s="864" t="str">
        <f t="shared" si="7"/>
        <v>1D</v>
      </c>
      <c r="X41" s="1405">
        <f>_xll.qlCalendarAdvance(Calendar,X40,W41,"f",FALSE)</f>
        <v>42212</v>
      </c>
      <c r="Y41" s="1404">
        <f>_xll.qlCalendarAdvance(Calendar,X41,NDays&amp;"D")</f>
        <v>42212</v>
      </c>
      <c r="Z41" s="1403">
        <v>1.1149999999965595E-2</v>
      </c>
      <c r="AA41" s="1411">
        <v>8.6436392377642335E-3</v>
      </c>
    </row>
    <row r="42" spans="13:27" x14ac:dyDescent="0.2">
      <c r="Q42" s="1416"/>
      <c r="S42" s="399"/>
      <c r="T42" s="1401"/>
      <c r="W42" s="864" t="str">
        <f t="shared" si="7"/>
        <v>1D</v>
      </c>
      <c r="X42" s="1405">
        <f>_xll.qlCalendarAdvance(Calendar,X41,W42,"f",FALSE)</f>
        <v>42213</v>
      </c>
      <c r="Y42" s="1404">
        <f>_xll.qlCalendarAdvance(Calendar,X42,NDays&amp;"D")</f>
        <v>42213</v>
      </c>
      <c r="Z42" s="1403">
        <v>1.1165521065158708E-2</v>
      </c>
      <c r="AA42" s="1411">
        <v>8.6505381217649724E-3</v>
      </c>
    </row>
    <row r="43" spans="13:27" x14ac:dyDescent="0.2">
      <c r="Q43" s="1416"/>
      <c r="S43" s="399"/>
      <c r="T43" s="1401"/>
      <c r="W43" s="864" t="str">
        <f t="shared" si="7"/>
        <v>1D</v>
      </c>
      <c r="X43" s="1405">
        <f>_xll.qlCalendarAdvance(Calendar,X42,W43,"f",FALSE)</f>
        <v>42214</v>
      </c>
      <c r="Y43" s="1404">
        <f>_xll.qlCalendarAdvance(Calendar,X43,NDays&amp;"D")</f>
        <v>42214</v>
      </c>
      <c r="Z43" s="1403">
        <v>1.1180518523592893E-2</v>
      </c>
      <c r="AA43" s="1411">
        <v>8.6573717027249586E-3</v>
      </c>
    </row>
    <row r="44" spans="13:27" x14ac:dyDescent="0.2">
      <c r="Q44" s="1416"/>
      <c r="S44" s="399"/>
      <c r="T44" s="1401"/>
      <c r="W44" s="864" t="str">
        <f t="shared" si="7"/>
        <v>1D</v>
      </c>
      <c r="X44" s="1405">
        <f>_xll.qlCalendarAdvance(Calendar,X43,W44,"f",FALSE)</f>
        <v>42215</v>
      </c>
      <c r="Y44" s="1404">
        <f>_xll.qlCalendarAdvance(Calendar,X44,NDays&amp;"D")</f>
        <v>42215</v>
      </c>
      <c r="Z44" s="1403">
        <v>1.1187165908160823E-2</v>
      </c>
      <c r="AA44" s="1411">
        <v>8.6641399804010533E-3</v>
      </c>
    </row>
    <row r="45" spans="13:27" x14ac:dyDescent="0.2">
      <c r="Q45" s="1416"/>
      <c r="S45" s="399"/>
      <c r="T45" s="1401"/>
      <c r="W45" s="864" t="str">
        <f t="shared" si="7"/>
        <v>1D</v>
      </c>
      <c r="X45" s="1405">
        <f>_xll.qlCalendarAdvance(Calendar,X44,W45,"f",FALSE)</f>
        <v>42216</v>
      </c>
      <c r="Y45" s="1404">
        <f>_xll.qlCalendarAdvance(Calendar,X45,NDays&amp;"D")</f>
        <v>42216</v>
      </c>
      <c r="Z45" s="1403">
        <v>1.1193831585952323E-2</v>
      </c>
      <c r="AA45" s="1411">
        <v>8.6776651568013889E-3</v>
      </c>
    </row>
    <row r="46" spans="13:27" x14ac:dyDescent="0.2">
      <c r="Q46" s="1416"/>
      <c r="S46" s="399"/>
      <c r="T46" s="1401"/>
      <c r="W46" s="864" t="str">
        <f t="shared" si="7"/>
        <v>1D</v>
      </c>
      <c r="X46" s="1405">
        <f>_xll.qlCalendarAdvance(Calendar,X45,W46,"f",FALSE)</f>
        <v>42219</v>
      </c>
      <c r="Y46" s="1404">
        <f>_xll.qlCalendarAdvance(Calendar,X46,NDays&amp;"D")</f>
        <v>42219</v>
      </c>
      <c r="Z46" s="1403">
        <v>1.1248728680275516E-2</v>
      </c>
      <c r="AA46" s="1411">
        <v>8.6905600593201182E-3</v>
      </c>
    </row>
    <row r="47" spans="13:27" x14ac:dyDescent="0.2">
      <c r="Q47" s="1416"/>
      <c r="S47" s="399"/>
      <c r="T47" s="1401"/>
      <c r="W47" s="864" t="str">
        <f t="shared" si="7"/>
        <v>1D</v>
      </c>
      <c r="X47" s="1405">
        <f>_xll.qlCalendarAdvance(Calendar,X46,W47,"f",FALSE)</f>
        <v>42220</v>
      </c>
      <c r="Y47" s="1404">
        <f>_xll.qlCalendarAdvance(Calendar,X47,NDays&amp;"D")</f>
        <v>42220</v>
      </c>
      <c r="Z47" s="1403">
        <v>1.1261230709937215E-2</v>
      </c>
      <c r="AA47" s="1411">
        <v>8.6970018209819866E-3</v>
      </c>
    </row>
    <row r="48" spans="13:27" x14ac:dyDescent="0.2">
      <c r="Q48" s="1416"/>
      <c r="S48" s="399"/>
      <c r="T48" s="1401"/>
      <c r="W48" s="864" t="str">
        <f t="shared" si="7"/>
        <v>1D</v>
      </c>
      <c r="X48" s="1405">
        <f>_xll.qlCalendarAdvance(Calendar,X47,W48,"f",FALSE)</f>
        <v>42221</v>
      </c>
      <c r="Y48" s="1404">
        <f>_xll.qlCalendarAdvance(Calendar,X48,NDays&amp;"D")</f>
        <v>42221</v>
      </c>
      <c r="Z48" s="1403">
        <v>1.127342455719673E-2</v>
      </c>
      <c r="AA48" s="1411">
        <v>8.7033782794410097E-3</v>
      </c>
    </row>
    <row r="49" spans="10:27" x14ac:dyDescent="0.2">
      <c r="Q49" s="1416"/>
      <c r="S49" s="399"/>
      <c r="T49" s="1401"/>
      <c r="W49" s="864" t="str">
        <f t="shared" si="7"/>
        <v>1D</v>
      </c>
      <c r="X49" s="1405">
        <f>_xll.qlCalendarAdvance(Calendar,X48,W49,"f",FALSE)</f>
        <v>42222</v>
      </c>
      <c r="Y49" s="1404">
        <f>_xll.qlCalendarAdvance(Calendar,X49,NDays&amp;"D")</f>
        <v>42222</v>
      </c>
      <c r="Z49" s="1403">
        <v>1.1294895555409898E-2</v>
      </c>
      <c r="AA49" s="1411">
        <v>8.7096894346971876E-3</v>
      </c>
    </row>
    <row r="50" spans="10:27" x14ac:dyDescent="0.2">
      <c r="J50" s="1556" t="b">
        <v>1</v>
      </c>
      <c r="Q50" s="1416"/>
      <c r="S50" s="399"/>
      <c r="T50" s="1401"/>
      <c r="W50" s="864" t="str">
        <f t="shared" si="7"/>
        <v>1D</v>
      </c>
      <c r="X50" s="1405">
        <f>_xll.qlCalendarAdvance(Calendar,X49,W50,"f",FALSE)</f>
        <v>42223</v>
      </c>
      <c r="Y50" s="1404">
        <f>_xll.qlCalendarAdvance(Calendar,X50,NDays&amp;"D")</f>
        <v>42223</v>
      </c>
      <c r="Z50" s="1403">
        <v>1.130167003148658E-2</v>
      </c>
      <c r="AA50" s="1411">
        <v>8.7223024938846531E-3</v>
      </c>
    </row>
    <row r="51" spans="10:27" x14ac:dyDescent="0.2">
      <c r="Q51" s="1416"/>
      <c r="S51" s="399"/>
      <c r="T51" s="1401"/>
      <c r="W51" s="864" t="str">
        <f t="shared" si="7"/>
        <v>1D</v>
      </c>
      <c r="X51" s="1405">
        <f>_xll.qlCalendarAdvance(Calendar,X50,W51,"f",FALSE)</f>
        <v>42226</v>
      </c>
      <c r="Y51" s="1404">
        <f>_xll.qlCalendarAdvance(Calendar,X51,NDays&amp;"D")</f>
        <v>42226</v>
      </c>
      <c r="Z51" s="1403">
        <v>1.1330848518966251E-2</v>
      </c>
      <c r="AA51" s="1411">
        <v>8.7342810235313539E-3</v>
      </c>
    </row>
    <row r="52" spans="10:27" x14ac:dyDescent="0.2">
      <c r="Q52" s="1416"/>
      <c r="S52" s="399"/>
      <c r="T52" s="1401"/>
      <c r="W52" s="864" t="str">
        <f t="shared" si="7"/>
        <v>1D</v>
      </c>
      <c r="X52" s="1405">
        <f>_xll.qlCalendarAdvance(Calendar,X51,W52,"f",FALSE)</f>
        <v>42227</v>
      </c>
      <c r="Y52" s="1404">
        <f>_xll.qlCalendarAdvance(Calendar,X52,NDays&amp;"D")</f>
        <v>42227</v>
      </c>
      <c r="Z52" s="1403">
        <v>1.1341839770911891E-2</v>
      </c>
      <c r="AA52" s="1411">
        <v>8.740265662611213E-3</v>
      </c>
    </row>
    <row r="53" spans="10:27" x14ac:dyDescent="0.2">
      <c r="Q53" s="1416"/>
      <c r="S53" s="399"/>
      <c r="T53" s="1401"/>
      <c r="W53" s="864" t="str">
        <f t="shared" si="7"/>
        <v>1D</v>
      </c>
      <c r="X53" s="1405">
        <f>_xll.qlCalendarAdvance(Calendar,X52,W53,"f",FALSE)</f>
        <v>42228</v>
      </c>
      <c r="Y53" s="1404">
        <f>_xll.qlCalendarAdvance(Calendar,X53,NDays&amp;"D")</f>
        <v>42228</v>
      </c>
      <c r="Z53" s="1403">
        <v>1.1352738354438428E-2</v>
      </c>
      <c r="AA53" s="1411">
        <v>8.7461849984882267E-3</v>
      </c>
    </row>
    <row r="54" spans="10:27" x14ac:dyDescent="0.2">
      <c r="Q54" s="1416"/>
      <c r="S54" s="399"/>
      <c r="T54" s="1401"/>
      <c r="W54" s="864" t="str">
        <f t="shared" si="7"/>
        <v>1D</v>
      </c>
      <c r="X54" s="1405">
        <f>_xll.qlCalendarAdvance(Calendar,X53,W54,"f",FALSE)</f>
        <v>42229</v>
      </c>
      <c r="Y54" s="1404">
        <f>_xll.qlCalendarAdvance(Calendar,X54,NDays&amp;"D")</f>
        <v>42229</v>
      </c>
      <c r="Z54" s="1403">
        <v>1.1371434966787372E-2</v>
      </c>
      <c r="AA54" s="1411">
        <v>8.7520390311623952E-3</v>
      </c>
    </row>
    <row r="55" spans="10:27" x14ac:dyDescent="0.2">
      <c r="Q55" s="1416"/>
      <c r="S55" s="399"/>
      <c r="T55" s="1401"/>
      <c r="W55" s="864" t="str">
        <f t="shared" si="7"/>
        <v>1D</v>
      </c>
      <c r="X55" s="1405">
        <f>_xll.qlCalendarAdvance(Calendar,X54,W55,"f",FALSE)</f>
        <v>42230</v>
      </c>
      <c r="Y55" s="1404">
        <f>_xll.qlCalendarAdvance(Calendar,X55,NDays&amp;"D")</f>
        <v>42230</v>
      </c>
      <c r="Z55" s="1403">
        <v>1.1378299454396707E-2</v>
      </c>
      <c r="AA55" s="1411">
        <v>8.7637398300903051E-3</v>
      </c>
    </row>
    <row r="56" spans="10:27" x14ac:dyDescent="0.2">
      <c r="Q56" s="1416"/>
      <c r="S56" s="399"/>
      <c r="T56" s="1401"/>
      <c r="W56" s="864" t="str">
        <f t="shared" si="7"/>
        <v>1D</v>
      </c>
      <c r="X56" s="1405">
        <f>_xll.qlCalendarAdvance(Calendar,X55,W56,"f",FALSE)</f>
        <v>42233</v>
      </c>
      <c r="Y56" s="1404">
        <f>_xll.qlCalendarAdvance(Calendar,X56,NDays&amp;"D")</f>
        <v>42233</v>
      </c>
      <c r="Z56" s="1403">
        <v>1.1406919065735256E-2</v>
      </c>
      <c r="AA56" s="1411">
        <v>8.7748021292632927E-3</v>
      </c>
    </row>
    <row r="57" spans="10:27" x14ac:dyDescent="0.2">
      <c r="Q57" s="1416"/>
      <c r="S57" s="399"/>
      <c r="T57" s="1401"/>
      <c r="W57" s="864" t="str">
        <f t="shared" si="7"/>
        <v>1D</v>
      </c>
      <c r="X57" s="1405">
        <f>_xll.qlCalendarAdvance(Calendar,X56,W57,"f",FALSE)</f>
        <v>42234</v>
      </c>
      <c r="Y57" s="1404">
        <f>_xll.qlCalendarAdvance(Calendar,X57,NDays&amp;"D")</f>
        <v>42234</v>
      </c>
      <c r="Z57" s="1403">
        <v>1.1417908349311424E-2</v>
      </c>
      <c r="AA57" s="1411">
        <v>8.7803296456800961E-3</v>
      </c>
    </row>
    <row r="58" spans="10:27" x14ac:dyDescent="0.2">
      <c r="Q58" s="1416"/>
      <c r="S58" s="399"/>
      <c r="T58" s="1401"/>
      <c r="W58" s="864" t="str">
        <f t="shared" si="7"/>
        <v>1D</v>
      </c>
      <c r="X58" s="1405">
        <f>_xll.qlCalendarAdvance(Calendar,X57,W58,"f",FALSE)</f>
        <v>42235</v>
      </c>
      <c r="Y58" s="1404">
        <f>_xll.qlCalendarAdvance(Calendar,X58,NDays&amp;"D")</f>
        <v>42235</v>
      </c>
      <c r="Z58" s="1403">
        <v>1.142902054709179E-2</v>
      </c>
      <c r="AA58" s="1411">
        <v>8.7857918588130079E-3</v>
      </c>
    </row>
    <row r="59" spans="10:27" x14ac:dyDescent="0.2">
      <c r="Q59" s="1416"/>
      <c r="S59" s="399"/>
      <c r="T59" s="1401"/>
      <c r="W59" s="864" t="str">
        <f t="shared" si="7"/>
        <v>1D</v>
      </c>
      <c r="X59" s="1405">
        <f>_xll.qlCalendarAdvance(Calendar,X58,W59,"f",FALSE)</f>
        <v>42236</v>
      </c>
      <c r="Y59" s="1404">
        <f>_xll.qlCalendarAdvance(Calendar,X59,NDays&amp;"D")</f>
        <v>42236</v>
      </c>
      <c r="Z59" s="1403">
        <v>1.1449444198852013E-2</v>
      </c>
      <c r="AA59" s="1411">
        <v>8.7911887687430745E-3</v>
      </c>
    </row>
    <row r="60" spans="10:27" x14ac:dyDescent="0.2">
      <c r="Q60" s="1416"/>
      <c r="S60" s="399"/>
      <c r="T60" s="1401"/>
      <c r="W60" s="864" t="str">
        <f t="shared" si="7"/>
        <v>1D</v>
      </c>
      <c r="X60" s="1405">
        <f>_xll.qlCalendarAdvance(Calendar,X59,W60,"f",FALSE)</f>
        <v>42237</v>
      </c>
      <c r="Y60" s="1404">
        <f>_xll.qlCalendarAdvance(Calendar,X60,NDays&amp;"D")</f>
        <v>42237</v>
      </c>
      <c r="Z60" s="1403">
        <v>1.1456411468848298E-2</v>
      </c>
      <c r="AA60" s="1411">
        <v>8.8019771620954472E-3</v>
      </c>
    </row>
    <row r="61" spans="10:27" x14ac:dyDescent="0.2">
      <c r="Q61" s="1416"/>
      <c r="S61" s="399"/>
      <c r="T61" s="1401"/>
      <c r="W61" s="864" t="str">
        <f t="shared" si="7"/>
        <v>1D</v>
      </c>
      <c r="X61" s="1405">
        <f>_xll.qlCalendarAdvance(Calendar,X60,W61,"f",FALSE)</f>
        <v>42240</v>
      </c>
      <c r="Y61" s="1404">
        <f>_xll.qlCalendarAdvance(Calendar,X61,NDays&amp;"D")</f>
        <v>42240</v>
      </c>
      <c r="Z61" s="1403">
        <v>1.1487503403113936E-2</v>
      </c>
      <c r="AA61" s="1411">
        <v>8.8121233755433792E-3</v>
      </c>
    </row>
    <row r="62" spans="10:27" x14ac:dyDescent="0.2">
      <c r="Q62" s="1416"/>
      <c r="S62" s="399"/>
      <c r="T62" s="1401"/>
      <c r="W62" s="864" t="str">
        <f t="shared" si="7"/>
        <v>1D</v>
      </c>
      <c r="X62" s="1405">
        <f>_xll.qlCalendarAdvance(Calendar,X61,W62,"f",FALSE)</f>
        <v>42241</v>
      </c>
      <c r="Y62" s="1404">
        <f>_xll.qlCalendarAdvance(Calendar,X62,NDays&amp;"D")</f>
        <v>42241</v>
      </c>
      <c r="Z62" s="1403">
        <v>1.1499999999997859E-2</v>
      </c>
      <c r="AA62" s="1411">
        <v>8.8171983026208434E-3</v>
      </c>
    </row>
    <row r="63" spans="10:27" x14ac:dyDescent="0.2">
      <c r="Q63" s="1416"/>
      <c r="S63" s="399"/>
      <c r="T63" s="1401"/>
      <c r="W63" s="864" t="str">
        <f t="shared" si="7"/>
        <v>1D</v>
      </c>
      <c r="X63" s="1405">
        <f>_xll.qlCalendarAdvance(Calendar,X62,W63,"f",FALSE)</f>
        <v>42242</v>
      </c>
      <c r="Y63" s="1404">
        <f>_xll.qlCalendarAdvance(Calendar,X63,NDays&amp;"D")</f>
        <v>42242</v>
      </c>
      <c r="Z63" s="1403">
        <v>1.1512827878508772E-2</v>
      </c>
      <c r="AA63" s="1411">
        <v>8.822230594167646E-3</v>
      </c>
    </row>
    <row r="64" spans="10:27" x14ac:dyDescent="0.2">
      <c r="S64" s="399"/>
      <c r="T64" s="1401"/>
      <c r="W64" s="864" t="str">
        <f t="shared" si="7"/>
        <v>1D</v>
      </c>
      <c r="X64" s="1405">
        <f>_xll.qlCalendarAdvance(Calendar,X63,W64,"f",FALSE)</f>
        <v>42243</v>
      </c>
      <c r="Y64" s="1404">
        <f>_xll.qlCalendarAdvance(Calendar,X64,NDays&amp;"D")</f>
        <v>42243</v>
      </c>
      <c r="Z64" s="1403">
        <v>1.1545865140322624E-2</v>
      </c>
      <c r="AA64" s="1411">
        <v>8.8272247837506423E-3</v>
      </c>
    </row>
    <row r="65" spans="10:27" x14ac:dyDescent="0.2">
      <c r="S65" s="399"/>
      <c r="T65" s="1401"/>
      <c r="W65" s="864" t="str">
        <f t="shared" si="7"/>
        <v>1D</v>
      </c>
      <c r="X65" s="1405">
        <f>_xll.qlCalendarAdvance(Calendar,X64,W65,"f",FALSE)</f>
        <v>42244</v>
      </c>
      <c r="Y65" s="1404">
        <f>_xll.qlCalendarAdvance(Calendar,X65,NDays&amp;"D")</f>
        <v>42244</v>
      </c>
      <c r="Z65" s="1403">
        <v>1.1560117364929557E-2</v>
      </c>
      <c r="AA65" s="1411">
        <v>8.8398408640327775E-3</v>
      </c>
    </row>
    <row r="66" spans="10:27" x14ac:dyDescent="0.2">
      <c r="S66" s="399"/>
      <c r="T66" s="1401"/>
      <c r="W66" s="864" t="str">
        <f t="shared" si="7"/>
        <v>1D</v>
      </c>
      <c r="X66" s="1405">
        <f>_xll.qlCalendarAdvance(Calendar,X65,W66,"f",FALSE)</f>
        <v>42248</v>
      </c>
      <c r="Y66" s="1404">
        <f>_xll.qlCalendarAdvance(Calendar,X66,NDays&amp;"D")</f>
        <v>42248</v>
      </c>
      <c r="Z66" s="1403">
        <v>1.1596182699145949E-2</v>
      </c>
      <c r="AA66" s="1411">
        <v>8.8516242012359747E-3</v>
      </c>
    </row>
    <row r="67" spans="10:27" x14ac:dyDescent="0.2">
      <c r="S67" s="399"/>
      <c r="T67" s="1401"/>
      <c r="W67" s="864" t="str">
        <f t="shared" si="7"/>
        <v>1D</v>
      </c>
      <c r="X67" s="1405">
        <f>_xll.qlCalendarAdvance(Calendar,X66,W67,"f",FALSE)</f>
        <v>42249</v>
      </c>
      <c r="Y67" s="1404">
        <f>_xll.qlCalendarAdvance(Calendar,X67,NDays&amp;"D")</f>
        <v>42249</v>
      </c>
      <c r="Z67" s="1403">
        <v>1.1611019359417768E-2</v>
      </c>
      <c r="AA67" s="1411">
        <v>8.8563897787119483E-3</v>
      </c>
    </row>
    <row r="68" spans="10:27" x14ac:dyDescent="0.2">
      <c r="S68" s="399"/>
      <c r="T68" s="1401"/>
      <c r="W68" s="864" t="str">
        <f t="shared" si="7"/>
        <v>1D</v>
      </c>
      <c r="X68" s="1405">
        <f>_xll.qlCalendarAdvance(Calendar,X67,W68,"f",FALSE)</f>
        <v>42250</v>
      </c>
      <c r="Y68" s="1404">
        <f>_xll.qlCalendarAdvance(Calendar,X68,NDays&amp;"D")</f>
        <v>42250</v>
      </c>
      <c r="Z68" s="1403">
        <v>1.1642271900824534E-2</v>
      </c>
      <c r="AA68" s="1411">
        <v>8.8611172542241157E-3</v>
      </c>
    </row>
    <row r="69" spans="10:27" x14ac:dyDescent="0.2">
      <c r="S69" s="399"/>
      <c r="T69" s="1401"/>
      <c r="W69" s="864" t="str">
        <f t="shared" si="7"/>
        <v>1D</v>
      </c>
      <c r="X69" s="1405">
        <f>_xll.qlCalendarAdvance(Calendar,X68,W69,"f",FALSE)</f>
        <v>42251</v>
      </c>
      <c r="Y69" s="1404">
        <f>_xll.qlCalendarAdvance(Calendar,X69,NDays&amp;"D")</f>
        <v>42251</v>
      </c>
      <c r="Z69" s="1403">
        <v>1.1649567161947571E-2</v>
      </c>
      <c r="AA69" s="1411">
        <v>8.8706607749744482E-3</v>
      </c>
    </row>
    <row r="70" spans="10:27" x14ac:dyDescent="0.2">
      <c r="S70" s="399"/>
      <c r="T70" s="1401"/>
      <c r="W70" s="864" t="str">
        <f t="shared" si="7"/>
        <v>1D</v>
      </c>
      <c r="X70" s="1405">
        <f>_xll.qlCalendarAdvance(Calendar,X69,W70,"f",FALSE)</f>
        <v>42254</v>
      </c>
      <c r="Y70" s="1404">
        <f>_xll.qlCalendarAdvance(Calendar,X70,NDays&amp;"D")</f>
        <v>42254</v>
      </c>
      <c r="Z70" s="1403">
        <v>1.1688475077987563E-2</v>
      </c>
      <c r="AA70" s="1411">
        <v>8.8796461359863521E-3</v>
      </c>
    </row>
    <row r="71" spans="10:27" x14ac:dyDescent="0.2">
      <c r="J71" s="399"/>
      <c r="S71" s="399"/>
      <c r="T71" s="1401"/>
      <c r="W71" s="864" t="str">
        <f t="shared" si="7"/>
        <v>1D</v>
      </c>
      <c r="X71" s="1405">
        <f>_xll.qlCalendarAdvance(Calendar,X70,W71,"f",FALSE)</f>
        <v>42255</v>
      </c>
      <c r="Y71" s="1404">
        <f>_xll.qlCalendarAdvance(Calendar,X71,NDays&amp;"D")</f>
        <v>42255</v>
      </c>
      <c r="Z71" s="1403">
        <v>1.1704530378060556E-2</v>
      </c>
      <c r="AA71" s="1411">
        <v>8.884183101355303E-3</v>
      </c>
    </row>
    <row r="72" spans="10:27" x14ac:dyDescent="0.2">
      <c r="S72" s="399"/>
      <c r="T72" s="1401"/>
      <c r="W72" s="864" t="str">
        <f t="shared" si="7"/>
        <v>1D</v>
      </c>
      <c r="X72" s="1405">
        <f>_xll.qlCalendarAdvance(Calendar,X71,W72,"f",FALSE)</f>
        <v>42256</v>
      </c>
      <c r="Y72" s="1404">
        <f>_xll.qlCalendarAdvance(Calendar,X72,NDays&amp;"D")</f>
        <v>42256</v>
      </c>
      <c r="Z72" s="1403">
        <v>1.1720743617994436E-2</v>
      </c>
      <c r="AA72" s="1411">
        <v>8.8886819647604476E-3</v>
      </c>
    </row>
    <row r="73" spans="10:27" x14ac:dyDescent="0.2">
      <c r="S73" s="399"/>
      <c r="T73" s="1401"/>
      <c r="W73" s="864" t="str">
        <f t="shared" si="7"/>
        <v>1D</v>
      </c>
      <c r="X73" s="1405">
        <f>_xll.qlCalendarAdvance(Calendar,X72,W73,"f",FALSE)</f>
        <v>42257</v>
      </c>
      <c r="Y73" s="1404">
        <f>_xll.qlCalendarAdvance(Calendar,X73,NDays&amp;"D")</f>
        <v>42257</v>
      </c>
      <c r="Z73" s="1403">
        <v>1.1755148910135628E-2</v>
      </c>
      <c r="AA73" s="1411">
        <v>8.8931427260396934E-3</v>
      </c>
    </row>
    <row r="74" spans="10:27" x14ac:dyDescent="0.2">
      <c r="S74" s="399"/>
      <c r="T74" s="1401"/>
      <c r="W74" s="864" t="str">
        <f t="shared" si="7"/>
        <v>1D</v>
      </c>
      <c r="X74" s="1405">
        <f>_xll.qlCalendarAdvance(Calendar,X73,W74,"f",FALSE)</f>
        <v>42258</v>
      </c>
      <c r="Y74" s="1404">
        <f>_xll.qlCalendarAdvance(Calendar,X74,NDays&amp;"D")</f>
        <v>42258</v>
      </c>
      <c r="Z74" s="1403">
        <v>1.1762660697531988E-2</v>
      </c>
      <c r="AA74" s="1411">
        <v>8.902154351962956E-3</v>
      </c>
    </row>
    <row r="75" spans="10:27" x14ac:dyDescent="0.2">
      <c r="S75" s="399"/>
      <c r="T75" s="1401"/>
      <c r="W75" s="864" t="str">
        <f t="shared" si="7"/>
        <v>1D</v>
      </c>
      <c r="X75" s="1405">
        <f>_xll.qlCalendarAdvance(Calendar,X74,W75,"f",FALSE)</f>
        <v>42261</v>
      </c>
      <c r="Y75" s="1404">
        <f>_xll.qlCalendarAdvance(Calendar,X75,NDays&amp;"D")</f>
        <v>42261</v>
      </c>
      <c r="Z75" s="1403">
        <v>1.1803727152951256E-2</v>
      </c>
      <c r="AA75" s="1411">
        <v>8.9106047511944286E-3</v>
      </c>
    </row>
    <row r="76" spans="10:27" x14ac:dyDescent="0.2">
      <c r="S76" s="399"/>
      <c r="T76" s="1401"/>
      <c r="W76" s="864" t="str">
        <f t="shared" si="7"/>
        <v>1D</v>
      </c>
      <c r="X76" s="1405">
        <f>_xll.qlCalendarAdvance(Calendar,X75,W76,"f",FALSE)</f>
        <v>42262</v>
      </c>
      <c r="Y76" s="1404">
        <f>_xll.qlCalendarAdvance(Calendar,X76,NDays&amp;"D")</f>
        <v>42262</v>
      </c>
      <c r="Z76" s="1403">
        <v>1.182061696331114E-2</v>
      </c>
      <c r="AA76" s="1411">
        <v>8.9148750024925505E-3</v>
      </c>
    </row>
    <row r="77" spans="10:27" x14ac:dyDescent="0.2">
      <c r="S77" s="399"/>
      <c r="T77" s="1401"/>
      <c r="W77" s="864" t="str">
        <f t="shared" si="7"/>
        <v>1D</v>
      </c>
      <c r="X77" s="1405">
        <f>_xll.qlCalendarAdvance(Calendar,X76,W77,"f",FALSE)</f>
        <v>42263</v>
      </c>
      <c r="Y77" s="1404">
        <f>_xll.qlCalendarAdvance(Calendar,X77,NDays&amp;"D")</f>
        <v>42263</v>
      </c>
      <c r="Z77" s="1403">
        <v>1.1837574349721373E-2</v>
      </c>
      <c r="AA77" s="1411">
        <v>8.9191071515837272E-3</v>
      </c>
    </row>
    <row r="78" spans="10:27" x14ac:dyDescent="0.2">
      <c r="S78" s="399"/>
      <c r="T78" s="1401"/>
      <c r="W78" s="864" t="str">
        <f t="shared" si="7"/>
        <v>1D</v>
      </c>
      <c r="X78" s="1405">
        <f>_xll.qlCalendarAdvance(Calendar,X77,W78,"f",FALSE)</f>
        <v>42264</v>
      </c>
      <c r="Y78" s="1404">
        <f>_xll.qlCalendarAdvance(Calendar,X78,NDays&amp;"D")</f>
        <v>42264</v>
      </c>
      <c r="Z78" s="1403">
        <v>1.187319658028662E-2</v>
      </c>
      <c r="AA78" s="1411">
        <v>8.923301198792144E-3</v>
      </c>
    </row>
    <row r="79" spans="10:27" x14ac:dyDescent="0.2">
      <c r="S79" s="399"/>
      <c r="T79" s="1401"/>
      <c r="W79" s="864" t="str">
        <f t="shared" si="7"/>
        <v>1D</v>
      </c>
      <c r="X79" s="1405">
        <f>_xll.qlCalendarAdvance(Calendar,X78,W79,"f",FALSE)</f>
        <v>42265</v>
      </c>
      <c r="Y79" s="1404">
        <f>_xll.qlCalendarAdvance(Calendar,X79,NDays&amp;"D")</f>
        <v>42265</v>
      </c>
      <c r="Z79" s="1403">
        <v>1.1880943984165136E-2</v>
      </c>
      <c r="AA79" s="1411">
        <v>8.9317808436821071E-3</v>
      </c>
    </row>
    <row r="80" spans="10:27" x14ac:dyDescent="0.2">
      <c r="S80" s="399"/>
      <c r="T80" s="1401"/>
      <c r="W80" s="864" t="str">
        <f t="shared" si="7"/>
        <v>1D</v>
      </c>
      <c r="X80" s="1405">
        <f>_xll.qlCalendarAdvance(Calendar,X79,W80,"f",FALSE)</f>
        <v>42268</v>
      </c>
      <c r="Y80" s="1404">
        <f>_xll.qlCalendarAdvance(Calendar,X80,NDays&amp;"D")</f>
        <v>42268</v>
      </c>
      <c r="Z80" s="1403">
        <v>1.1922922957098009E-2</v>
      </c>
      <c r="AA80" s="1411">
        <v>8.9396963670962393E-3</v>
      </c>
    </row>
    <row r="81" spans="19:27" x14ac:dyDescent="0.2">
      <c r="S81" s="399"/>
      <c r="T81" s="1401"/>
      <c r="W81" s="864" t="str">
        <f t="shared" si="7"/>
        <v>1D</v>
      </c>
      <c r="X81" s="1405">
        <f>_xll.qlCalendarAdvance(Calendar,X80,W81,"f",FALSE)</f>
        <v>42269</v>
      </c>
      <c r="Y81" s="1404">
        <f>_xll.qlCalendarAdvance(Calendar,X81,NDays&amp;"D")</f>
        <v>42269</v>
      </c>
      <c r="Z81" s="1403">
        <v>1.1940014608394422E-2</v>
      </c>
      <c r="AA81" s="1411">
        <v>8.943699903999347E-3</v>
      </c>
    </row>
    <row r="82" spans="19:27" x14ac:dyDescent="0.2">
      <c r="S82" s="399"/>
      <c r="T82" s="1401"/>
      <c r="W82" s="864" t="str">
        <f t="shared" si="7"/>
        <v>1D</v>
      </c>
      <c r="X82" s="1405">
        <f>_xll.qlCalendarAdvance(Calendar,X81,W82,"f",FALSE)</f>
        <v>42270</v>
      </c>
      <c r="Y82" s="1404">
        <f>_xll.qlCalendarAdvance(Calendar,X82,NDays&amp;"D")</f>
        <v>42270</v>
      </c>
      <c r="Z82" s="1403">
        <v>1.1957083430473041E-2</v>
      </c>
      <c r="AA82" s="1411">
        <v>8.9476653389386485E-3</v>
      </c>
    </row>
    <row r="83" spans="19:27" x14ac:dyDescent="0.2">
      <c r="S83" s="399"/>
      <c r="T83" s="1401"/>
      <c r="W83" s="864" t="str">
        <f t="shared" si="7"/>
        <v>1D</v>
      </c>
      <c r="X83" s="1405">
        <f>_xll.qlCalendarAdvance(Calendar,X82,W83,"f",FALSE)</f>
        <v>42271</v>
      </c>
      <c r="Y83" s="1404">
        <f>_xll.qlCalendarAdvance(Calendar,X83,NDays&amp;"D")</f>
        <v>42271</v>
      </c>
      <c r="Z83" s="1403">
        <v>1.1992009783628374E-2</v>
      </c>
      <c r="AA83" s="1411">
        <v>8.9515926718330974E-3</v>
      </c>
    </row>
    <row r="84" spans="19:27" x14ac:dyDescent="0.2">
      <c r="S84" s="399"/>
      <c r="T84" s="1401"/>
      <c r="W84" s="864" t="str">
        <f t="shared" ref="W84:W147" si="8">W83</f>
        <v>1D</v>
      </c>
      <c r="X84" s="1405">
        <f>_xll.qlCalendarAdvance(Calendar,X83,W84,"f",FALSE)</f>
        <v>42272</v>
      </c>
      <c r="Y84" s="1404">
        <f>_xll.qlCalendarAdvance(Calendar,X84,NDays&amp;"D")</f>
        <v>42272</v>
      </c>
      <c r="Z84" s="1403">
        <v>1.1999999999982122E-2</v>
      </c>
      <c r="AA84" s="1411">
        <v>8.9604174532553777E-3</v>
      </c>
    </row>
    <row r="85" spans="19:27" x14ac:dyDescent="0.2">
      <c r="S85" s="399"/>
      <c r="T85" s="1401"/>
      <c r="W85" s="864" t="str">
        <f t="shared" si="8"/>
        <v>1D</v>
      </c>
      <c r="X85" s="1405">
        <f>_xll.qlCalendarAdvance(Calendar,X84,W85,"f",FALSE)</f>
        <v>42275</v>
      </c>
      <c r="Y85" s="1404">
        <f>_xll.qlCalendarAdvance(Calendar,X85,NDays&amp;"D")</f>
        <v>42275</v>
      </c>
      <c r="Z85" s="1403">
        <v>1.2041650844956276E-2</v>
      </c>
      <c r="AA85" s="1411">
        <v>8.970527090949032E-3</v>
      </c>
    </row>
    <row r="86" spans="19:27" x14ac:dyDescent="0.2">
      <c r="S86" s="399"/>
      <c r="T86" s="1401"/>
      <c r="W86" s="864" t="str">
        <f t="shared" si="8"/>
        <v>1D</v>
      </c>
      <c r="X86" s="1405">
        <f>_xll.qlCalendarAdvance(Calendar,X85,W86,"f",FALSE)</f>
        <v>42276</v>
      </c>
      <c r="Y86" s="1404">
        <f>_xll.qlCalendarAdvance(Calendar,X86,NDays&amp;"D")</f>
        <v>42276</v>
      </c>
      <c r="Z86" s="1403">
        <v>1.2058361246496998E-2</v>
      </c>
      <c r="AA86" s="1411">
        <v>8.9766030107529815E-3</v>
      </c>
    </row>
    <row r="87" spans="19:27" x14ac:dyDescent="0.2">
      <c r="S87" s="399"/>
      <c r="T87" s="1401"/>
      <c r="W87" s="864" t="str">
        <f t="shared" si="8"/>
        <v>1D</v>
      </c>
      <c r="X87" s="1405">
        <f>_xll.qlCalendarAdvance(Calendar,X86,W87,"f",FALSE)</f>
        <v>42277</v>
      </c>
      <c r="Y87" s="1404">
        <f>_xll.qlCalendarAdvance(Calendar,X87,NDays&amp;"D")</f>
        <v>42277</v>
      </c>
      <c r="Z87" s="1403">
        <v>1.2075008601148275E-2</v>
      </c>
      <c r="AA87" s="1411">
        <v>8.9832256028765656E-3</v>
      </c>
    </row>
    <row r="88" spans="19:27" x14ac:dyDescent="0.2">
      <c r="S88" s="399"/>
      <c r="T88" s="1401"/>
      <c r="W88" s="864" t="str">
        <f t="shared" si="8"/>
        <v>1D</v>
      </c>
      <c r="X88" s="1405">
        <f>_xll.qlCalendarAdvance(Calendar,X87,W88,"f",FALSE)</f>
        <v>42278</v>
      </c>
      <c r="Y88" s="1404">
        <f>_xll.qlCalendarAdvance(Calendar,X88,NDays&amp;"D")</f>
        <v>42278</v>
      </c>
      <c r="Z88" s="1403">
        <v>1.2108198049626862E-2</v>
      </c>
      <c r="AA88" s="1411">
        <v>8.9903948673197842E-3</v>
      </c>
    </row>
    <row r="89" spans="19:27" x14ac:dyDescent="0.2">
      <c r="S89" s="399"/>
      <c r="T89" s="1401"/>
      <c r="W89" s="864" t="str">
        <f t="shared" si="8"/>
        <v>1D</v>
      </c>
      <c r="X89" s="1405">
        <f>_xll.qlCalendarAdvance(Calendar,X88,W89,"f",FALSE)</f>
        <v>42279</v>
      </c>
      <c r="Y89" s="1404">
        <f>_xll.qlCalendarAdvance(Calendar,X89,NDays&amp;"D")</f>
        <v>42279</v>
      </c>
      <c r="Z89" s="1403">
        <v>1.2116394984569477E-2</v>
      </c>
      <c r="AA89" s="1411">
        <v>9.0067778803837335E-3</v>
      </c>
    </row>
    <row r="90" spans="19:27" x14ac:dyDescent="0.2">
      <c r="S90" s="399"/>
      <c r="T90" s="1401"/>
      <c r="W90" s="864" t="str">
        <f t="shared" si="8"/>
        <v>1D</v>
      </c>
      <c r="X90" s="1405">
        <f>_xll.qlCalendarAdvance(Calendar,X89,W90,"f",FALSE)</f>
        <v>42282</v>
      </c>
      <c r="Y90" s="1404">
        <f>_xll.qlCalendarAdvance(Calendar,X90,NDays&amp;"D")</f>
        <v>42282</v>
      </c>
      <c r="Z90" s="1403">
        <v>1.2157452285184306E-2</v>
      </c>
      <c r="AA90" s="1411">
        <v>9.024538649018421E-3</v>
      </c>
    </row>
    <row r="91" spans="19:27" x14ac:dyDescent="0.2">
      <c r="S91" s="399"/>
      <c r="T91" s="1401"/>
      <c r="W91" s="864" t="str">
        <f t="shared" si="8"/>
        <v>1D</v>
      </c>
      <c r="X91" s="1405">
        <f>_xll.qlCalendarAdvance(Calendar,X90,W91,"f",FALSE)</f>
        <v>42283</v>
      </c>
      <c r="Y91" s="1404">
        <f>_xll.qlCalendarAdvance(Calendar,X91,NDays&amp;"D")</f>
        <v>42283</v>
      </c>
      <c r="Z91" s="1403">
        <v>1.2173812931087264E-2</v>
      </c>
      <c r="AA91" s="1411">
        <v>9.0344412756271364E-3</v>
      </c>
    </row>
    <row r="92" spans="19:27" x14ac:dyDescent="0.2">
      <c r="S92" s="399"/>
      <c r="T92" s="1401"/>
      <c r="W92" s="864" t="str">
        <f t="shared" si="8"/>
        <v>1D</v>
      </c>
      <c r="X92" s="1405">
        <f>_xll.qlCalendarAdvance(Calendar,X91,W92,"f",FALSE)</f>
        <v>42284</v>
      </c>
      <c r="Y92" s="1404">
        <f>_xll.qlCalendarAdvance(Calendar,X92,NDays&amp;"D")</f>
        <v>42284</v>
      </c>
      <c r="Z92" s="1403">
        <v>1.2190141057023018E-2</v>
      </c>
      <c r="AA92" s="1411">
        <v>9.0448905747986252E-3</v>
      </c>
    </row>
    <row r="93" spans="19:27" x14ac:dyDescent="0.2">
      <c r="S93" s="399"/>
      <c r="T93" s="1401"/>
      <c r="W93" s="864" t="str">
        <f t="shared" si="8"/>
        <v>1D</v>
      </c>
      <c r="X93" s="1405">
        <f>_xll.qlCalendarAdvance(Calendar,X92,W93,"f",FALSE)</f>
        <v>42285</v>
      </c>
      <c r="Y93" s="1404">
        <f>_xll.qlCalendarAdvance(Calendar,X93,NDays&amp;"D")</f>
        <v>42285</v>
      </c>
      <c r="Z93" s="1403">
        <v>1.2222310932693353E-2</v>
      </c>
      <c r="AA93" s="1411">
        <v>9.0558865465328875E-3</v>
      </c>
    </row>
    <row r="94" spans="19:27" x14ac:dyDescent="0.2">
      <c r="S94" s="399"/>
      <c r="T94" s="1401"/>
      <c r="W94" s="864" t="str">
        <f t="shared" si="8"/>
        <v>1D</v>
      </c>
      <c r="X94" s="1405">
        <f>_xll.qlCalendarAdvance(Calendar,X93,W94,"f",FALSE)</f>
        <v>42286</v>
      </c>
      <c r="Y94" s="1404">
        <f>_xll.qlCalendarAdvance(Calendar,X94,NDays&amp;"D")</f>
        <v>42286</v>
      </c>
      <c r="Z94" s="1403">
        <v>1.2230635342066776E-2</v>
      </c>
      <c r="AA94" s="1411">
        <v>9.0799265997842955E-3</v>
      </c>
    </row>
    <row r="95" spans="19:27" x14ac:dyDescent="0.2">
      <c r="S95" s="399"/>
      <c r="T95" s="1401"/>
      <c r="W95" s="864" t="str">
        <f t="shared" si="8"/>
        <v>1D</v>
      </c>
      <c r="X95" s="1405">
        <f>_xll.qlCalendarAdvance(Calendar,X94,W95,"f",FALSE)</f>
        <v>42289</v>
      </c>
      <c r="Y95" s="1404">
        <f>_xll.qlCalendarAdvance(Calendar,X95,NDays&amp;"D")</f>
        <v>42289</v>
      </c>
      <c r="Z95" s="1403">
        <v>1.2271446572234303E-2</v>
      </c>
      <c r="AA95" s="1411">
        <v>9.1053371607185962E-3</v>
      </c>
    </row>
    <row r="96" spans="19:27" x14ac:dyDescent="0.2">
      <c r="S96" s="399"/>
      <c r="T96" s="1401"/>
      <c r="W96" s="864" t="str">
        <f t="shared" si="8"/>
        <v>1D</v>
      </c>
      <c r="X96" s="1405">
        <f>_xll.qlCalendarAdvance(Calendar,X95,W96,"f",FALSE)</f>
        <v>42290</v>
      </c>
      <c r="Y96" s="1404">
        <f>_xll.qlCalendarAdvance(Calendar,X96,NDays&amp;"D")</f>
        <v>42290</v>
      </c>
      <c r="Z96" s="1403">
        <v>1.2287671193351911E-2</v>
      </c>
      <c r="AA96" s="1411">
        <v>9.1190664964013735E-3</v>
      </c>
    </row>
    <row r="97" spans="19:27" x14ac:dyDescent="0.2">
      <c r="S97" s="399"/>
      <c r="T97" s="1401"/>
      <c r="W97" s="864" t="str">
        <f t="shared" si="8"/>
        <v>1D</v>
      </c>
      <c r="X97" s="1405">
        <f>_xll.qlCalendarAdvance(Calendar,X96,W97,"f",FALSE)</f>
        <v>42291</v>
      </c>
      <c r="Y97" s="1404">
        <f>_xll.qlCalendarAdvance(Calendar,X97,NDays&amp;"D")</f>
        <v>42291</v>
      </c>
      <c r="Z97" s="1403">
        <v>1.2303893835464381E-2</v>
      </c>
      <c r="AA97" s="1411">
        <v>9.1333425049711092E-3</v>
      </c>
    </row>
    <row r="98" spans="19:27" x14ac:dyDescent="0.2">
      <c r="S98" s="399"/>
      <c r="T98" s="1401"/>
      <c r="W98" s="864" t="str">
        <f t="shared" si="8"/>
        <v>1D</v>
      </c>
      <c r="X98" s="1405">
        <f>_xll.qlCalendarAdvance(Calendar,X97,W98,"f",FALSE)</f>
        <v>42292</v>
      </c>
      <c r="Y98" s="1404">
        <f>_xll.qlCalendarAdvance(Calendar,X98,NDays&amp;"D")</f>
        <v>42292</v>
      </c>
      <c r="Z98" s="1403">
        <v>1.2335836905059664E-2</v>
      </c>
      <c r="AA98" s="1411">
        <v>9.1481651864278035E-3</v>
      </c>
    </row>
    <row r="99" spans="19:27" x14ac:dyDescent="0.2">
      <c r="S99" s="399"/>
      <c r="T99" s="1401"/>
      <c r="W99" s="864" t="str">
        <f t="shared" si="8"/>
        <v>1D</v>
      </c>
      <c r="X99" s="1405">
        <f>_xll.qlCalendarAdvance(Calendar,X98,W99,"f",FALSE)</f>
        <v>42293</v>
      </c>
      <c r="Y99" s="1404">
        <f>_xll.qlCalendarAdvance(Calendar,X99,NDays&amp;"D")</f>
        <v>42293</v>
      </c>
      <c r="Z99" s="1403">
        <v>1.2344213270288484E-2</v>
      </c>
      <c r="AA99" s="1411">
        <v>9.1798636597606471E-3</v>
      </c>
    </row>
    <row r="100" spans="19:27" x14ac:dyDescent="0.2">
      <c r="S100" s="399"/>
      <c r="T100" s="1401"/>
      <c r="W100" s="864" t="str">
        <f t="shared" si="8"/>
        <v>1D</v>
      </c>
      <c r="X100" s="1405">
        <f>_xll.qlCalendarAdvance(Calendar,X99,W100,"f",FALSE)</f>
        <v>42296</v>
      </c>
      <c r="Y100" s="1404">
        <f>_xll.qlCalendarAdvance(Calendar,X100,NDays&amp;"D")</f>
        <v>42296</v>
      </c>
      <c r="Z100" s="1403">
        <v>1.238513011498593E-2</v>
      </c>
      <c r="AA100" s="1411">
        <v>9.2129226441228784E-3</v>
      </c>
    </row>
    <row r="101" spans="19:27" x14ac:dyDescent="0.2">
      <c r="S101" s="399"/>
      <c r="T101" s="1401"/>
      <c r="W101" s="864" t="str">
        <f t="shared" si="8"/>
        <v>1D</v>
      </c>
      <c r="X101" s="1405">
        <f>_xll.qlCalendarAdvance(Calendar,X100,W101,"f",FALSE)</f>
        <v>42297</v>
      </c>
      <c r="Y101" s="1404">
        <f>_xll.qlCalendarAdvance(Calendar,X101,NDays&amp;"D")</f>
        <v>42297</v>
      </c>
      <c r="Z101" s="1403">
        <v>1.2401432539423699E-2</v>
      </c>
      <c r="AA101" s="1411">
        <v>9.2304786917163373E-3</v>
      </c>
    </row>
    <row r="102" spans="19:27" x14ac:dyDescent="0.2">
      <c r="S102" s="399"/>
      <c r="T102" s="1401"/>
      <c r="W102" s="864" t="str">
        <f t="shared" si="8"/>
        <v>1D</v>
      </c>
      <c r="X102" s="1405">
        <f>_xll.qlCalendarAdvance(Calendar,X101,W102,"f",FALSE)</f>
        <v>42298</v>
      </c>
      <c r="Y102" s="1404">
        <f>_xll.qlCalendarAdvance(Calendar,X102,NDays&amp;"D")</f>
        <v>42298</v>
      </c>
      <c r="Z102" s="1403">
        <v>1.2417763539603135E-2</v>
      </c>
      <c r="AA102" s="1411">
        <v>9.2485814127640786E-3</v>
      </c>
    </row>
    <row r="103" spans="19:27" x14ac:dyDescent="0.2">
      <c r="S103" s="399"/>
      <c r="T103" s="1401"/>
      <c r="W103" s="864" t="str">
        <f t="shared" si="8"/>
        <v>1D</v>
      </c>
      <c r="X103" s="1405">
        <f>_xll.qlCalendarAdvance(Calendar,X102,W103,"f",FALSE)</f>
        <v>42299</v>
      </c>
      <c r="Y103" s="1404">
        <f>_xll.qlCalendarAdvance(Calendar,X103,NDays&amp;"D")</f>
        <v>42299</v>
      </c>
      <c r="Z103" s="1403">
        <v>1.2450264849201106E-2</v>
      </c>
      <c r="AA103" s="1411">
        <v>9.2672308073471488E-3</v>
      </c>
    </row>
    <row r="104" spans="19:27" x14ac:dyDescent="0.2">
      <c r="S104" s="399"/>
      <c r="T104" s="1401"/>
      <c r="W104" s="864" t="str">
        <f t="shared" si="8"/>
        <v>1D</v>
      </c>
      <c r="X104" s="1405">
        <f>_xll.qlCalendarAdvance(Calendar,X103,W104,"f",FALSE)</f>
        <v>42300</v>
      </c>
      <c r="Y104" s="1404">
        <f>_xll.qlCalendarAdvance(Calendar,X104,NDays&amp;"D")</f>
        <v>42300</v>
      </c>
      <c r="Z104" s="1403">
        <v>1.2458621646146237E-2</v>
      </c>
      <c r="AA104" s="1411">
        <v>9.3065891263384905E-3</v>
      </c>
    </row>
    <row r="105" spans="19:27" x14ac:dyDescent="0.2">
      <c r="S105" s="399"/>
      <c r="T105" s="1401"/>
      <c r="W105" s="864" t="str">
        <f t="shared" si="8"/>
        <v>1D</v>
      </c>
      <c r="X105" s="1405">
        <f>_xll.qlCalendarAdvance(Calendar,X104,W105,"f",FALSE)</f>
        <v>42303</v>
      </c>
      <c r="Y105" s="1404">
        <f>_xll.qlCalendarAdvance(Calendar,X105,NDays&amp;"D")</f>
        <v>42303</v>
      </c>
      <c r="Z105" s="1403">
        <v>1.2499999999985995E-2</v>
      </c>
      <c r="AA105" s="1411">
        <v>9.3471632036223884E-3</v>
      </c>
    </row>
    <row r="106" spans="19:27" x14ac:dyDescent="0.2">
      <c r="S106" s="399"/>
      <c r="T106" s="1401"/>
      <c r="W106" s="864" t="str">
        <f t="shared" si="8"/>
        <v>1D</v>
      </c>
      <c r="X106" s="1405">
        <f>_xll.qlCalendarAdvance(Calendar,X105,W106,"f",FALSE)</f>
        <v>42304</v>
      </c>
      <c r="Y106" s="1404">
        <f>_xll.qlCalendarAdvance(Calendar,X106,NDays&amp;"D")</f>
        <v>42304</v>
      </c>
      <c r="Z106" s="1403">
        <v>1.2516592623960729E-2</v>
      </c>
      <c r="AA106" s="1411">
        <v>9.367754453558641E-3</v>
      </c>
    </row>
    <row r="107" spans="19:27" x14ac:dyDescent="0.2">
      <c r="S107" s="399"/>
      <c r="T107" s="1401"/>
      <c r="W107" s="864" t="str">
        <f t="shared" si="8"/>
        <v>1D</v>
      </c>
      <c r="X107" s="1405">
        <f>_xll.qlCalendarAdvance(Calendar,X106,W107,"f",FALSE)</f>
        <v>42305</v>
      </c>
      <c r="Y107" s="1404">
        <f>_xll.qlCalendarAdvance(Calendar,X107,NDays&amp;"D")</f>
        <v>42305</v>
      </c>
      <c r="Z107" s="1403">
        <v>1.2533235219936226E-2</v>
      </c>
      <c r="AA107" s="1411">
        <v>9.3881008636531593E-3</v>
      </c>
    </row>
    <row r="108" spans="19:27" x14ac:dyDescent="0.2">
      <c r="S108" s="399"/>
      <c r="T108" s="1401"/>
      <c r="W108" s="864" t="str">
        <f t="shared" si="8"/>
        <v>1D</v>
      </c>
      <c r="X108" s="1405">
        <f>_xll.qlCalendarAdvance(Calendar,X107,W108,"f",FALSE)</f>
        <v>42306</v>
      </c>
      <c r="Y108" s="1404">
        <f>_xll.qlCalendarAdvance(Calendar,X108,NDays&amp;"D")</f>
        <v>42306</v>
      </c>
      <c r="Z108" s="1403">
        <v>1.2566858680651685E-2</v>
      </c>
      <c r="AA108" s="1411">
        <v>9.4082024341490822E-3</v>
      </c>
    </row>
    <row r="109" spans="19:27" x14ac:dyDescent="0.2">
      <c r="S109" s="399"/>
      <c r="T109" s="1401"/>
      <c r="W109" s="864" t="str">
        <f t="shared" si="8"/>
        <v>1D</v>
      </c>
      <c r="X109" s="1405">
        <f>_xll.qlCalendarAdvance(Calendar,X108,W109,"f",FALSE)</f>
        <v>42307</v>
      </c>
      <c r="Y109" s="1404">
        <f>_xll.qlCalendarAdvance(Calendar,X109,NDays&amp;"D")</f>
        <v>42307</v>
      </c>
      <c r="Z109" s="1403">
        <v>1.2575141237875172E-2</v>
      </c>
      <c r="AA109" s="1411">
        <v>9.4478339838185068E-3</v>
      </c>
    </row>
    <row r="110" spans="19:27" x14ac:dyDescent="0.2">
      <c r="S110" s="399"/>
      <c r="T110" s="1401"/>
      <c r="W110" s="864" t="str">
        <f t="shared" si="8"/>
        <v>1D</v>
      </c>
      <c r="X110" s="1405">
        <f>_xll.qlCalendarAdvance(Calendar,X109,W110,"f",FALSE)</f>
        <v>42310</v>
      </c>
      <c r="Y110" s="1404">
        <f>_xll.qlCalendarAdvance(Calendar,X110,NDays&amp;"D")</f>
        <v>42310</v>
      </c>
      <c r="Z110" s="1403">
        <v>1.2617029597728584E-2</v>
      </c>
      <c r="AA110" s="1411">
        <v>9.4861603179585696E-3</v>
      </c>
    </row>
    <row r="111" spans="19:27" x14ac:dyDescent="0.2">
      <c r="S111" s="399"/>
      <c r="T111" s="1401"/>
      <c r="W111" s="864" t="str">
        <f t="shared" si="8"/>
        <v>1D</v>
      </c>
      <c r="X111" s="1405">
        <f>_xll.qlCalendarAdvance(Calendar,X110,W111,"f",FALSE)</f>
        <v>42311</v>
      </c>
      <c r="Y111" s="1404">
        <f>_xll.qlCalendarAdvance(Calendar,X111,NDays&amp;"D")</f>
        <v>42311</v>
      </c>
      <c r="Z111" s="1403">
        <v>1.2633871112050167E-2</v>
      </c>
      <c r="AA111" s="1411">
        <v>9.5050376891647748E-3</v>
      </c>
    </row>
    <row r="112" spans="19:27" x14ac:dyDescent="0.2">
      <c r="S112" s="399"/>
      <c r="T112" s="1401"/>
      <c r="W112" s="864" t="str">
        <f t="shared" si="8"/>
        <v>1D</v>
      </c>
      <c r="X112" s="1405">
        <f>_xll.qlCalendarAdvance(Calendar,X111,W112,"f",FALSE)</f>
        <v>42312</v>
      </c>
      <c r="Y112" s="1404">
        <f>_xll.qlCalendarAdvance(Calendar,X112,NDays&amp;"D")</f>
        <v>42312</v>
      </c>
      <c r="Z112" s="1403">
        <v>1.2650728957539673E-2</v>
      </c>
      <c r="AA112" s="1411">
        <v>9.5236702204481993E-3</v>
      </c>
    </row>
    <row r="113" spans="19:27" x14ac:dyDescent="0.2">
      <c r="S113" s="399"/>
      <c r="T113" s="1401"/>
      <c r="W113" s="864" t="str">
        <f t="shared" si="8"/>
        <v>1D</v>
      </c>
      <c r="X113" s="1405">
        <f>_xll.qlCalendarAdvance(Calendar,X112,W113,"f",FALSE)</f>
        <v>42313</v>
      </c>
      <c r="Y113" s="1404">
        <f>_xll.qlCalendarAdvance(Calendar,X113,NDays&amp;"D")</f>
        <v>42313</v>
      </c>
      <c r="Z113" s="1403">
        <v>1.2684893430691117E-2</v>
      </c>
      <c r="AA113" s="1411">
        <v>9.5420579116467508E-3</v>
      </c>
    </row>
    <row r="114" spans="19:27" x14ac:dyDescent="0.2">
      <c r="S114" s="399"/>
      <c r="T114" s="1401"/>
      <c r="W114" s="864" t="str">
        <f t="shared" si="8"/>
        <v>1D</v>
      </c>
      <c r="X114" s="1405">
        <f>_xll.qlCalendarAdvance(Calendar,X113,W114,"f",FALSE)</f>
        <v>42314</v>
      </c>
      <c r="Y114" s="1404">
        <f>_xll.qlCalendarAdvance(Calendar,X114,NDays&amp;"D")</f>
        <v>42314</v>
      </c>
      <c r="Z114" s="1403">
        <v>1.2693125183607301E-2</v>
      </c>
      <c r="AA114" s="1411">
        <v>9.5782685006673435E-3</v>
      </c>
    </row>
    <row r="115" spans="19:27" x14ac:dyDescent="0.2">
      <c r="S115" s="399"/>
      <c r="T115" s="1401"/>
      <c r="W115" s="864" t="str">
        <f t="shared" si="8"/>
        <v>1D</v>
      </c>
      <c r="X115" s="1405">
        <f>_xll.qlCalendarAdvance(Calendar,X114,W115,"f",FALSE)</f>
        <v>42317</v>
      </c>
      <c r="Y115" s="1404">
        <f>_xll.qlCalendarAdvance(Calendar,X115,NDays&amp;"D")</f>
        <v>42317</v>
      </c>
      <c r="Z115" s="1403">
        <v>1.2735094892632731E-2</v>
      </c>
      <c r="AA115" s="1411">
        <v>9.6131602759164103E-3</v>
      </c>
    </row>
    <row r="116" spans="19:27" x14ac:dyDescent="0.2">
      <c r="S116" s="399"/>
      <c r="T116" s="1401"/>
      <c r="W116" s="864" t="str">
        <f t="shared" si="8"/>
        <v>1D</v>
      </c>
      <c r="X116" s="1405">
        <f>_xll.qlCalendarAdvance(Calendar,X115,W116,"f",FALSE)</f>
        <v>42318</v>
      </c>
      <c r="Y116" s="1404">
        <f>_xll.qlCalendarAdvance(Calendar,X116,NDays&amp;"D")</f>
        <v>42318</v>
      </c>
      <c r="Z116" s="1403">
        <v>1.2751949764710014E-2</v>
      </c>
      <c r="AA116" s="1411">
        <v>9.6303237666095498E-3</v>
      </c>
    </row>
    <row r="117" spans="19:27" x14ac:dyDescent="0.2">
      <c r="S117" s="399"/>
      <c r="T117" s="1401"/>
      <c r="W117" s="864" t="str">
        <f t="shared" si="8"/>
        <v>1D</v>
      </c>
      <c r="X117" s="1405">
        <f>_xll.qlCalendarAdvance(Calendar,X116,W117,"f",FALSE)</f>
        <v>42319</v>
      </c>
      <c r="Y117" s="1404">
        <f>_xll.qlCalendarAdvance(Calendar,X117,NDays&amp;"D")</f>
        <v>42319</v>
      </c>
      <c r="Z117" s="1403">
        <v>1.2768787311484659E-2</v>
      </c>
      <c r="AA117" s="1411">
        <v>9.6472424171367699E-3</v>
      </c>
    </row>
    <row r="118" spans="19:27" x14ac:dyDescent="0.2">
      <c r="S118" s="399"/>
      <c r="T118" s="1401"/>
      <c r="W118" s="864" t="str">
        <f t="shared" si="8"/>
        <v>1D</v>
      </c>
      <c r="X118" s="1405">
        <f>_xll.qlCalendarAdvance(Calendar,X117,W118,"f",FALSE)</f>
        <v>42320</v>
      </c>
      <c r="Y118" s="1404">
        <f>_xll.qlCalendarAdvance(Calendar,X118,NDays&amp;"D")</f>
        <v>42320</v>
      </c>
      <c r="Z118" s="1403">
        <v>1.280272095258495E-2</v>
      </c>
      <c r="AA118" s="1411">
        <v>9.663916227335978E-3</v>
      </c>
    </row>
    <row r="119" spans="19:27" x14ac:dyDescent="0.2">
      <c r="S119" s="399"/>
      <c r="T119" s="1401"/>
      <c r="W119" s="864" t="str">
        <f t="shared" si="8"/>
        <v>1D</v>
      </c>
      <c r="X119" s="1405">
        <f>_xll.qlCalendarAdvance(Calendar,X118,W119,"f",FALSE)</f>
        <v>42321</v>
      </c>
      <c r="Y119" s="1404">
        <f>_xll.qlCalendarAdvance(Calendar,X119,NDays&amp;"D")</f>
        <v>42321</v>
      </c>
      <c r="Z119" s="1403">
        <v>1.2810934365532579E-2</v>
      </c>
      <c r="AA119" s="1411">
        <v>9.6967053075917402E-3</v>
      </c>
    </row>
    <row r="120" spans="19:27" x14ac:dyDescent="0.2">
      <c r="S120" s="399"/>
      <c r="T120" s="1401"/>
      <c r="W120" s="864" t="str">
        <f t="shared" si="8"/>
        <v>1D</v>
      </c>
      <c r="X120" s="1405">
        <f>_xll.qlCalendarAdvance(Calendar,X119,W120,"f",FALSE)</f>
        <v>42324</v>
      </c>
      <c r="Y120" s="1404">
        <f>_xll.qlCalendarAdvance(Calendar,X120,NDays&amp;"D")</f>
        <v>42324</v>
      </c>
      <c r="Z120" s="1403">
        <v>1.285254682743125E-2</v>
      </c>
      <c r="AA120" s="1411">
        <v>9.7281630651768758E-3</v>
      </c>
    </row>
    <row r="121" spans="19:27" x14ac:dyDescent="0.2">
      <c r="S121" s="399"/>
      <c r="T121" s="1401"/>
      <c r="W121" s="864" t="str">
        <f t="shared" si="8"/>
        <v>1D</v>
      </c>
      <c r="X121" s="1405">
        <f>_xll.qlCalendarAdvance(Calendar,X120,W121,"f",FALSE)</f>
        <v>42325</v>
      </c>
      <c r="Y121" s="1404">
        <f>_xll.qlCalendarAdvance(Calendar,X121,NDays&amp;"D")</f>
        <v>42325</v>
      </c>
      <c r="Z121" s="1403">
        <v>1.2869179414922036E-2</v>
      </c>
      <c r="AA121" s="1411">
        <v>9.7436126736549777E-3</v>
      </c>
    </row>
    <row r="122" spans="19:27" x14ac:dyDescent="0.2">
      <c r="S122" s="399"/>
      <c r="T122" s="1401"/>
      <c r="W122" s="864" t="str">
        <f t="shared" si="8"/>
        <v>1D</v>
      </c>
      <c r="X122" s="1405">
        <f>_xll.qlCalendarAdvance(Calendar,X121,W122,"f",FALSE)</f>
        <v>42326</v>
      </c>
      <c r="Y122" s="1404">
        <f>_xll.qlCalendarAdvance(Calendar,X122,NDays&amp;"D")</f>
        <v>42326</v>
      </c>
      <c r="Z122" s="1403">
        <v>1.2885761005010748E-2</v>
      </c>
      <c r="AA122" s="1411">
        <v>9.7588174416429752E-3</v>
      </c>
    </row>
    <row r="123" spans="19:27" x14ac:dyDescent="0.2">
      <c r="S123" s="399"/>
      <c r="T123" s="1401"/>
      <c r="W123" s="864" t="str">
        <f t="shared" si="8"/>
        <v>1D</v>
      </c>
      <c r="X123" s="1405">
        <f>_xll.qlCalendarAdvance(Calendar,X122,W123,"f",FALSE)</f>
        <v>42327</v>
      </c>
      <c r="Y123" s="1404">
        <f>_xll.qlCalendarAdvance(Calendar,X123,NDays&amp;"D")</f>
        <v>42327</v>
      </c>
      <c r="Z123" s="1403">
        <v>1.2918700494974065E-2</v>
      </c>
      <c r="AA123" s="1411">
        <v>9.7737773693029606E-3</v>
      </c>
    </row>
    <row r="124" spans="19:27" x14ac:dyDescent="0.2">
      <c r="S124" s="399"/>
      <c r="T124" s="1401"/>
      <c r="W124" s="864" t="str">
        <f t="shared" si="8"/>
        <v>1D</v>
      </c>
      <c r="X124" s="1405">
        <f>_xll.qlCalendarAdvance(Calendar,X123,W124,"f",FALSE)</f>
        <v>42328</v>
      </c>
      <c r="Y124" s="1404">
        <f>_xll.qlCalendarAdvance(Calendar,X124,NDays&amp;"D")</f>
        <v>42328</v>
      </c>
      <c r="Z124" s="1403">
        <v>1.2926923617457731E-2</v>
      </c>
      <c r="AA124" s="1411">
        <v>9.8031443695256754E-3</v>
      </c>
    </row>
    <row r="125" spans="19:27" x14ac:dyDescent="0.2">
      <c r="S125" s="399"/>
      <c r="T125" s="1401"/>
      <c r="W125" s="864" t="str">
        <f t="shared" si="8"/>
        <v>1D</v>
      </c>
      <c r="X125" s="1405">
        <f>_xll.qlCalendarAdvance(Calendar,X124,W125,"f",FALSE)</f>
        <v>42331</v>
      </c>
      <c r="Y125" s="1404">
        <f>_xll.qlCalendarAdvance(Calendar,X125,NDays&amp;"D")</f>
        <v>42331</v>
      </c>
      <c r="Z125" s="1403">
        <v>1.2967735579520101E-2</v>
      </c>
      <c r="AA125" s="1411">
        <v>9.8311686742313942E-3</v>
      </c>
    </row>
    <row r="126" spans="19:27" x14ac:dyDescent="0.2">
      <c r="S126" s="399"/>
      <c r="T126" s="1401"/>
      <c r="W126" s="864" t="str">
        <f t="shared" si="8"/>
        <v>1D</v>
      </c>
      <c r="X126" s="1405">
        <f>_xll.qlCalendarAdvance(Calendar,X125,W126,"f",FALSE)</f>
        <v>42332</v>
      </c>
      <c r="Y126" s="1404">
        <f>_xll.qlCalendarAdvance(Calendar,X126,NDays&amp;"D")</f>
        <v>42332</v>
      </c>
      <c r="Z126" s="1403">
        <v>1.2983910132037308E-2</v>
      </c>
      <c r="AA126" s="1411">
        <v>9.8449043989545792E-3</v>
      </c>
    </row>
    <row r="127" spans="19:27" x14ac:dyDescent="0.2">
      <c r="S127" s="399"/>
      <c r="T127" s="1401"/>
      <c r="W127" s="864" t="str">
        <f t="shared" si="8"/>
        <v>1D</v>
      </c>
      <c r="X127" s="1405">
        <f>_xll.qlCalendarAdvance(Calendar,X126,W127,"f",FALSE)</f>
        <v>42333</v>
      </c>
      <c r="Y127" s="1404">
        <f>_xll.qlCalendarAdvance(Calendar,X127,NDays&amp;"D")</f>
        <v>42333</v>
      </c>
      <c r="Z127" s="1403">
        <v>1.2999999999981722E-2</v>
      </c>
      <c r="AA127" s="1411">
        <v>9.8583670785146182E-3</v>
      </c>
    </row>
    <row r="128" spans="19:27" x14ac:dyDescent="0.2">
      <c r="S128" s="399"/>
      <c r="T128" s="1401"/>
      <c r="W128" s="864" t="str">
        <f t="shared" si="8"/>
        <v>1D</v>
      </c>
      <c r="X128" s="1405">
        <f>_xll.qlCalendarAdvance(Calendar,X127,W128,"f",FALSE)</f>
        <v>42334</v>
      </c>
      <c r="Y128" s="1404">
        <f>_xll.qlCalendarAdvance(Calendar,X128,NDays&amp;"D")</f>
        <v>42334</v>
      </c>
      <c r="Z128" s="1403">
        <v>1.3031248442048077E-2</v>
      </c>
      <c r="AA128" s="1411">
        <v>9.8714438946245764E-3</v>
      </c>
    </row>
    <row r="129" spans="19:27" x14ac:dyDescent="0.2">
      <c r="S129" s="399"/>
      <c r="T129" s="1401"/>
      <c r="W129" s="864" t="str">
        <f t="shared" si="8"/>
        <v>1D</v>
      </c>
      <c r="X129" s="1405">
        <f>_xll.qlCalendarAdvance(Calendar,X128,W129,"f",FALSE)</f>
        <v>42335</v>
      </c>
      <c r="Y129" s="1404">
        <f>_xll.qlCalendarAdvance(Calendar,X129,NDays&amp;"D")</f>
        <v>42335</v>
      </c>
      <c r="Z129" s="1403">
        <v>1.3039505609598909E-2</v>
      </c>
      <c r="AA129" s="1411">
        <v>9.8964856175820532E-3</v>
      </c>
    </row>
    <row r="130" spans="19:27" x14ac:dyDescent="0.2">
      <c r="S130" s="399"/>
      <c r="T130" s="1401"/>
      <c r="W130" s="864" t="str">
        <f t="shared" si="8"/>
        <v>1D</v>
      </c>
      <c r="X130" s="1405">
        <f>_xll.qlCalendarAdvance(Calendar,X129,W130,"f",FALSE)</f>
        <v>42338</v>
      </c>
      <c r="Y130" s="1404">
        <f>_xll.qlCalendarAdvance(Calendar,X130,NDays&amp;"D")</f>
        <v>42338</v>
      </c>
      <c r="Z130" s="1403">
        <v>1.3079289431833162E-2</v>
      </c>
      <c r="AA130" s="1411">
        <v>9.9196104779952776E-3</v>
      </c>
    </row>
    <row r="131" spans="19:27" x14ac:dyDescent="0.2">
      <c r="S131" s="399"/>
      <c r="T131" s="1401"/>
      <c r="W131" s="864" t="str">
        <f t="shared" si="8"/>
        <v>1D</v>
      </c>
      <c r="X131" s="1405">
        <f>_xll.qlCalendarAdvance(Calendar,X130,W131,"f",FALSE)</f>
        <v>42339</v>
      </c>
      <c r="Y131" s="1404">
        <f>_xll.qlCalendarAdvance(Calendar,X131,NDays&amp;"D")</f>
        <v>42339</v>
      </c>
      <c r="Z131" s="1403">
        <v>1.3094973104828307E-2</v>
      </c>
      <c r="AA131" s="1411">
        <v>9.9306169534085775E-3</v>
      </c>
    </row>
    <row r="132" spans="19:27" x14ac:dyDescent="0.2">
      <c r="S132" s="399"/>
      <c r="T132" s="1401"/>
      <c r="W132" s="864" t="str">
        <f t="shared" si="8"/>
        <v>1D</v>
      </c>
      <c r="X132" s="1405">
        <f>_xll.qlCalendarAdvance(Calendar,X131,W132,"f",FALSE)</f>
        <v>42340</v>
      </c>
      <c r="Y132" s="1404">
        <f>_xll.qlCalendarAdvance(Calendar,X132,NDays&amp;"D")</f>
        <v>42340</v>
      </c>
      <c r="Z132" s="1403">
        <v>1.3110618708842824E-2</v>
      </c>
      <c r="AA132" s="1411">
        <v>9.9412093606177088E-3</v>
      </c>
    </row>
    <row r="133" spans="19:27" x14ac:dyDescent="0.2">
      <c r="S133" s="399"/>
      <c r="T133" s="1401"/>
      <c r="W133" s="864" t="str">
        <f t="shared" si="8"/>
        <v>1D</v>
      </c>
      <c r="X133" s="1405">
        <f>_xll.qlCalendarAdvance(Calendar,X132,W133,"f",FALSE)</f>
        <v>42341</v>
      </c>
      <c r="Y133" s="1404">
        <f>_xll.qlCalendarAdvance(Calendar,X133,NDays&amp;"D")</f>
        <v>42341</v>
      </c>
      <c r="Z133" s="1403">
        <v>1.314072997559426E-2</v>
      </c>
      <c r="AA133" s="1411">
        <v>9.9513876993795325E-3</v>
      </c>
    </row>
    <row r="134" spans="19:27" x14ac:dyDescent="0.2">
      <c r="S134" s="399"/>
      <c r="T134" s="1401"/>
      <c r="W134" s="864" t="str">
        <f t="shared" si="8"/>
        <v>1D</v>
      </c>
      <c r="X134" s="1405">
        <f>_xll.qlCalendarAdvance(Calendar,X133,W134,"f",FALSE)</f>
        <v>42342</v>
      </c>
      <c r="Y134" s="1404">
        <f>_xll.qlCalendarAdvance(Calendar,X134,NDays&amp;"D")</f>
        <v>42342</v>
      </c>
      <c r="Z134" s="1403">
        <v>1.3149061784505598E-2</v>
      </c>
      <c r="AA134" s="1411">
        <v>9.9706365027999837E-3</v>
      </c>
    </row>
    <row r="135" spans="19:27" x14ac:dyDescent="0.2">
      <c r="S135" s="399"/>
      <c r="T135" s="1401"/>
      <c r="W135" s="864" t="str">
        <f t="shared" si="8"/>
        <v>1D</v>
      </c>
      <c r="X135" s="1405">
        <f>_xll.qlCalendarAdvance(Calendar,X134,W135,"f",FALSE)</f>
        <v>42345</v>
      </c>
      <c r="Y135" s="1404">
        <f>_xll.qlCalendarAdvance(Calendar,X135,NDays&amp;"D")</f>
        <v>42345</v>
      </c>
      <c r="Z135" s="1403">
        <v>1.3188575782749521E-2</v>
      </c>
      <c r="AA135" s="1411">
        <v>9.9879603711694465E-3</v>
      </c>
    </row>
    <row r="136" spans="19:27" x14ac:dyDescent="0.2">
      <c r="S136" s="399"/>
      <c r="T136" s="1401"/>
      <c r="W136" s="864" t="str">
        <f t="shared" si="8"/>
        <v>1D</v>
      </c>
      <c r="X136" s="1405">
        <f>_xll.qlCalendarAdvance(Calendar,X135,W136,"f",FALSE)</f>
        <v>42346</v>
      </c>
      <c r="Y136" s="1404">
        <f>_xll.qlCalendarAdvance(Calendar,X136,NDays&amp;"D")</f>
        <v>42346</v>
      </c>
      <c r="Z136" s="1403">
        <v>1.3204173033436867E-2</v>
      </c>
      <c r="AA136" s="1411">
        <v>9.9960683680189177E-3</v>
      </c>
    </row>
    <row r="137" spans="19:27" x14ac:dyDescent="0.2">
      <c r="S137" s="399"/>
      <c r="T137" s="1401"/>
      <c r="W137" s="864" t="str">
        <f t="shared" si="8"/>
        <v>1D</v>
      </c>
      <c r="X137" s="1405">
        <f>_xll.qlCalendarAdvance(Calendar,X136,W137,"f",FALSE)</f>
        <v>42347</v>
      </c>
      <c r="Y137" s="1404">
        <f>_xll.qlCalendarAdvance(Calendar,X137,NDays&amp;"D")</f>
        <v>42347</v>
      </c>
      <c r="Z137" s="1403">
        <v>1.3219792240276926E-2</v>
      </c>
      <c r="AA137" s="1411">
        <v>1.0003762296421082E-2</v>
      </c>
    </row>
    <row r="138" spans="19:27" x14ac:dyDescent="0.2">
      <c r="S138" s="399"/>
      <c r="T138" s="1401"/>
      <c r="W138" s="864" t="str">
        <f t="shared" si="8"/>
        <v>1D</v>
      </c>
      <c r="X138" s="1405">
        <f>_xll.qlCalendarAdvance(Calendar,X137,W138,"f",FALSE)</f>
        <v>42348</v>
      </c>
      <c r="Y138" s="1404">
        <f>_xll.qlCalendarAdvance(Calendar,X138,NDays&amp;"D")</f>
        <v>42348</v>
      </c>
      <c r="Z138" s="1403">
        <v>1.3249916130507822E-2</v>
      </c>
      <c r="AA138" s="1411">
        <v>1.0011042156294891E-2</v>
      </c>
    </row>
    <row r="139" spans="19:27" x14ac:dyDescent="0.2">
      <c r="S139" s="399"/>
      <c r="T139" s="1401"/>
      <c r="W139" s="864" t="str">
        <f t="shared" si="8"/>
        <v>1D</v>
      </c>
      <c r="X139" s="1405">
        <f>_xll.qlCalendarAdvance(Calendar,X138,W139,"f",FALSE)</f>
        <v>42349</v>
      </c>
      <c r="Y139" s="1404">
        <f>_xll.qlCalendarAdvance(Calendar,X139,NDays&amp;"D")</f>
        <v>42349</v>
      </c>
      <c r="Z139" s="1403">
        <v>1.3258377755867211E-2</v>
      </c>
      <c r="AA139" s="1411">
        <v>1.0024496951537658E-2</v>
      </c>
    </row>
    <row r="140" spans="19:27" x14ac:dyDescent="0.2">
      <c r="S140" s="399"/>
      <c r="T140" s="1401"/>
      <c r="W140" s="864" t="str">
        <f t="shared" si="8"/>
        <v>1D</v>
      </c>
      <c r="X140" s="1405">
        <f>_xll.qlCalendarAdvance(Calendar,X139,W140,"f",FALSE)</f>
        <v>42352</v>
      </c>
      <c r="Y140" s="1404">
        <f>_xll.qlCalendarAdvance(Calendar,X140,NDays&amp;"D")</f>
        <v>42352</v>
      </c>
      <c r="Z140" s="1403">
        <v>1.3298517835407093E-2</v>
      </c>
      <c r="AA140" s="1411">
        <v>1.0036020910344501E-2</v>
      </c>
    </row>
    <row r="141" spans="19:27" x14ac:dyDescent="0.2">
      <c r="S141" s="399"/>
      <c r="T141" s="1401"/>
      <c r="W141" s="864" t="str">
        <f t="shared" si="8"/>
        <v>1D</v>
      </c>
      <c r="X141" s="1405">
        <f>_xll.qlCalendarAdvance(Calendar,X140,W141,"f",FALSE)</f>
        <v>42353</v>
      </c>
      <c r="Y141" s="1404">
        <f>_xll.qlCalendarAdvance(Calendar,X141,NDays&amp;"D")</f>
        <v>42353</v>
      </c>
      <c r="Z141" s="1403">
        <v>1.3314448917895138E-2</v>
      </c>
      <c r="AA141" s="1411">
        <v>1.0041230427333403E-2</v>
      </c>
    </row>
    <row r="142" spans="19:27" x14ac:dyDescent="0.2">
      <c r="S142" s="399"/>
      <c r="T142" s="1401"/>
      <c r="W142" s="864" t="str">
        <f t="shared" si="8"/>
        <v>1D</v>
      </c>
      <c r="X142" s="1405">
        <f>_xll.qlCalendarAdvance(Calendar,X141,W142,"f",FALSE)</f>
        <v>42354</v>
      </c>
      <c r="Y142" s="1404">
        <f>_xll.qlCalendarAdvance(Calendar,X142,NDays&amp;"D")</f>
        <v>42354</v>
      </c>
      <c r="Z142" s="1403">
        <v>1.3330462007849398E-2</v>
      </c>
      <c r="AA142" s="1411">
        <v>1.0046025875712905E-2</v>
      </c>
    </row>
    <row r="143" spans="19:27" x14ac:dyDescent="0.2">
      <c r="S143" s="399"/>
      <c r="T143" s="1401"/>
      <c r="W143" s="864" t="str">
        <f t="shared" si="8"/>
        <v>1D</v>
      </c>
      <c r="X143" s="1405">
        <f>_xll.qlCalendarAdvance(Calendar,X142,W143,"f",FALSE)</f>
        <v>42355</v>
      </c>
      <c r="Y143" s="1404">
        <f>_xll.qlCalendarAdvance(Calendar,X143,NDays&amp;"D")</f>
        <v>42355</v>
      </c>
      <c r="Z143" s="1403">
        <v>1.3361733005982566E-2</v>
      </c>
      <c r="AA143" s="1411">
        <v>1.0050407255483007E-2</v>
      </c>
    </row>
    <row r="144" spans="19:27" x14ac:dyDescent="0.2">
      <c r="S144" s="399"/>
      <c r="T144" s="1401"/>
      <c r="W144" s="864" t="str">
        <f t="shared" si="8"/>
        <v>1D</v>
      </c>
      <c r="X144" s="1405">
        <f>_xll.qlCalendarAdvance(Calendar,X143,W144,"f",FALSE)</f>
        <v>42356</v>
      </c>
      <c r="Y144" s="1404">
        <f>_xll.qlCalendarAdvance(Calendar,X144,NDays&amp;"D")</f>
        <v>42356</v>
      </c>
      <c r="Z144" s="1403">
        <v>1.3370387533485855E-2</v>
      </c>
      <c r="AA144" s="1411">
        <v>1.0058066936860696E-2</v>
      </c>
    </row>
    <row r="145" spans="19:27" x14ac:dyDescent="0.2">
      <c r="S145" s="399"/>
      <c r="T145" s="1401"/>
      <c r="W145" s="864" t="str">
        <f t="shared" si="8"/>
        <v>1D</v>
      </c>
      <c r="X145" s="1405">
        <f>_xll.qlCalendarAdvance(Calendar,X144,W145,"f",FALSE)</f>
        <v>42359</v>
      </c>
      <c r="Y145" s="1404">
        <f>_xll.qlCalendarAdvance(Calendar,X145,NDays&amp;"D")</f>
        <v>42359</v>
      </c>
      <c r="Z145" s="1403">
        <v>1.3412057923412619E-2</v>
      </c>
      <c r="AA145" s="1411">
        <v>1.0063792087577905E-2</v>
      </c>
    </row>
    <row r="146" spans="19:27" x14ac:dyDescent="0.2">
      <c r="S146" s="399"/>
      <c r="T146" s="1401"/>
      <c r="W146" s="864" t="str">
        <f t="shared" si="8"/>
        <v>1D</v>
      </c>
      <c r="X146" s="1405">
        <f>_xll.qlCalendarAdvance(Calendar,X145,W146,"f",FALSE)</f>
        <v>42360</v>
      </c>
      <c r="Y146" s="1404">
        <f>_xll.qlCalendarAdvance(Calendar,X146,NDays&amp;"D")</f>
        <v>42360</v>
      </c>
      <c r="Z146" s="1403">
        <v>1.3428743278610239E-2</v>
      </c>
      <c r="AA146" s="1411">
        <v>1.0066103123895775E-2</v>
      </c>
    </row>
    <row r="147" spans="19:27" x14ac:dyDescent="0.2">
      <c r="S147" s="399"/>
      <c r="T147" s="1401"/>
      <c r="W147" s="864" t="str">
        <f t="shared" si="8"/>
        <v>1D</v>
      </c>
      <c r="X147" s="1405">
        <f>_xll.qlCalendarAdvance(Calendar,X146,W147,"f",FALSE)</f>
        <v>42361</v>
      </c>
      <c r="Y147" s="1404">
        <f>_xll.qlCalendarAdvance(Calendar,X147,NDays&amp;"D")</f>
        <v>42361</v>
      </c>
      <c r="Z147" s="1403">
        <v>1.3445570720280825E-2</v>
      </c>
      <c r="AA147" s="1411">
        <v>1.0068000091442153E-2</v>
      </c>
    </row>
    <row r="148" spans="19:27" x14ac:dyDescent="0.2">
      <c r="S148" s="399"/>
      <c r="T148" s="1401"/>
      <c r="W148" s="864" t="str">
        <f t="shared" ref="W148:W211" si="9">W147</f>
        <v>1D</v>
      </c>
      <c r="X148" s="1405">
        <f>_xll.qlCalendarAdvance(Calendar,X147,W148,"f",FALSE)</f>
        <v>42362</v>
      </c>
      <c r="Y148" s="1404">
        <f>_xll.qlCalendarAdvance(Calendar,X148,NDays&amp;"D")</f>
        <v>42362</v>
      </c>
      <c r="Z148" s="1403">
        <v>1.3496200333867059E-2</v>
      </c>
      <c r="AA148" s="1411">
        <v>1.0071348259039326E-2</v>
      </c>
    </row>
    <row r="149" spans="19:27" x14ac:dyDescent="0.2">
      <c r="S149" s="399"/>
      <c r="T149" s="1401"/>
      <c r="W149" s="864" t="str">
        <f t="shared" si="9"/>
        <v>1D</v>
      </c>
      <c r="X149" s="1405">
        <f>_xll.qlCalendarAdvance(Calendar,X148,W149,"f",FALSE)</f>
        <v>42367</v>
      </c>
      <c r="Y149" s="1404">
        <f>_xll.qlCalendarAdvance(Calendar,X149,NDays&amp;"D")</f>
        <v>42367</v>
      </c>
      <c r="Z149" s="1403">
        <v>1.3549999999962542E-2</v>
      </c>
      <c r="AA149" s="1411">
        <v>1.0071022039881417E-2</v>
      </c>
    </row>
    <row r="150" spans="19:27" x14ac:dyDescent="0.2">
      <c r="S150" s="399"/>
      <c r="T150" s="1401"/>
      <c r="W150" s="864" t="str">
        <f t="shared" si="9"/>
        <v>1D</v>
      </c>
      <c r="X150" s="1405">
        <f>_xll.qlCalendarAdvance(Calendar,X149,W150,"f",FALSE)</f>
        <v>42368</v>
      </c>
      <c r="Y150" s="1404">
        <f>_xll.qlCalendarAdvance(Calendar,X150,NDays&amp;"D")</f>
        <v>42368</v>
      </c>
      <c r="Z150" s="1403">
        <v>1.3568059822591174E-2</v>
      </c>
      <c r="AA150" s="1411">
        <v>1.0072034045257583E-2</v>
      </c>
    </row>
    <row r="151" spans="19:27" x14ac:dyDescent="0.2">
      <c r="S151" s="399"/>
      <c r="T151" s="1401"/>
      <c r="W151" s="864" t="str">
        <f t="shared" si="9"/>
        <v>1D</v>
      </c>
      <c r="X151" s="1405">
        <f>_xll.qlCalendarAdvance(Calendar,X150,W151,"f",FALSE)</f>
        <v>42369</v>
      </c>
      <c r="Y151" s="1404">
        <f>_xll.qlCalendarAdvance(Calendar,X151,NDays&amp;"D")</f>
        <v>42369</v>
      </c>
      <c r="Z151" s="1403">
        <v>1.3577263316068011E-2</v>
      </c>
      <c r="AA151" s="1411">
        <v>1.0082979090224042E-2</v>
      </c>
    </row>
    <row r="152" spans="19:27" x14ac:dyDescent="0.2">
      <c r="S152" s="399"/>
      <c r="T152" s="1401"/>
      <c r="W152" s="864" t="str">
        <f t="shared" si="9"/>
        <v>1D</v>
      </c>
      <c r="X152" s="1405">
        <f>_xll.qlCalendarAdvance(Calendar,X151,W152,"f",FALSE)</f>
        <v>42373</v>
      </c>
      <c r="Y152" s="1404">
        <f>_xll.qlCalendarAdvance(Calendar,X152,NDays&amp;"D")</f>
        <v>42373</v>
      </c>
      <c r="Z152" s="1403">
        <v>1.3661136998003448E-2</v>
      </c>
      <c r="AA152" s="1411">
        <v>1.0101085826182965E-2</v>
      </c>
    </row>
    <row r="153" spans="19:27" x14ac:dyDescent="0.2">
      <c r="S153" s="399"/>
      <c r="T153" s="1401"/>
      <c r="W153" s="864" t="str">
        <f t="shared" si="9"/>
        <v>1D</v>
      </c>
      <c r="X153" s="1405">
        <f>_xll.qlCalendarAdvance(Calendar,X152,W153,"f",FALSE)</f>
        <v>42374</v>
      </c>
      <c r="Y153" s="1404">
        <f>_xll.qlCalendarAdvance(Calendar,X153,NDays&amp;"D")</f>
        <v>42374</v>
      </c>
      <c r="Z153" s="1403">
        <v>1.3680257062911327E-2</v>
      </c>
      <c r="AA153" s="1411">
        <v>1.0111694533744275E-2</v>
      </c>
    </row>
    <row r="154" spans="19:27" x14ac:dyDescent="0.2">
      <c r="S154" s="399"/>
      <c r="T154" s="1401"/>
      <c r="W154" s="864" t="str">
        <f t="shared" si="9"/>
        <v>1D</v>
      </c>
      <c r="X154" s="1405">
        <f>_xll.qlCalendarAdvance(Calendar,X153,W154,"f",FALSE)</f>
        <v>42375</v>
      </c>
      <c r="Y154" s="1404">
        <f>_xll.qlCalendarAdvance(Calendar,X154,NDays&amp;"D")</f>
        <v>42375</v>
      </c>
      <c r="Z154" s="1403">
        <v>1.3699528341426039E-2</v>
      </c>
      <c r="AA154" s="1411">
        <v>1.0123902692007469E-2</v>
      </c>
    </row>
    <row r="155" spans="19:27" x14ac:dyDescent="0.2">
      <c r="S155" s="399"/>
      <c r="T155" s="1401"/>
      <c r="W155" s="864" t="str">
        <f t="shared" si="9"/>
        <v>1D</v>
      </c>
      <c r="X155" s="1405">
        <f>_xll.qlCalendarAdvance(Calendar,X154,W155,"f",FALSE)</f>
        <v>42376</v>
      </c>
      <c r="Y155" s="1404">
        <f>_xll.qlCalendarAdvance(Calendar,X155,NDays&amp;"D")</f>
        <v>42376</v>
      </c>
      <c r="Z155" s="1403">
        <v>1.3739303480050594E-2</v>
      </c>
      <c r="AA155" s="1411">
        <v>1.0137710301215686E-2</v>
      </c>
    </row>
    <row r="156" spans="19:27" x14ac:dyDescent="0.2">
      <c r="S156" s="399"/>
      <c r="T156" s="1401"/>
      <c r="W156" s="864" t="str">
        <f t="shared" si="9"/>
        <v>1D</v>
      </c>
      <c r="X156" s="1405">
        <f>_xll.qlCalendarAdvance(Calendar,X155,W156,"f",FALSE)</f>
        <v>42377</v>
      </c>
      <c r="Y156" s="1404">
        <f>_xll.qlCalendarAdvance(Calendar,X156,NDays&amp;"D")</f>
        <v>42377</v>
      </c>
      <c r="Z156" s="1403">
        <v>1.3748735220525754E-2</v>
      </c>
      <c r="AA156" s="1411">
        <v>1.0170940429361138E-2</v>
      </c>
    </row>
    <row r="157" spans="19:27" x14ac:dyDescent="0.2">
      <c r="S157" s="399"/>
      <c r="T157" s="1401"/>
      <c r="W157" s="864" t="str">
        <f t="shared" si="9"/>
        <v>1D</v>
      </c>
      <c r="X157" s="1405">
        <f>_xll.qlCalendarAdvance(Calendar,X156,W157,"f",FALSE)</f>
        <v>42380</v>
      </c>
      <c r="Y157" s="1404">
        <f>_xll.qlCalendarAdvance(Calendar,X157,NDays&amp;"D")</f>
        <v>42380</v>
      </c>
      <c r="Z157" s="1403">
        <v>1.3797897942094498E-2</v>
      </c>
      <c r="AA157" s="1411">
        <v>1.0208935250902718E-2</v>
      </c>
    </row>
    <row r="158" spans="19:27" x14ac:dyDescent="0.2">
      <c r="S158" s="399"/>
      <c r="T158" s="1401"/>
      <c r="W158" s="864" t="str">
        <f t="shared" si="9"/>
        <v>1D</v>
      </c>
      <c r="X158" s="1405">
        <f>_xll.qlCalendarAdvance(Calendar,X157,W158,"f",FALSE)</f>
        <v>42381</v>
      </c>
      <c r="Y158" s="1404">
        <f>_xll.qlCalendarAdvance(Calendar,X158,NDays&amp;"D")</f>
        <v>42381</v>
      </c>
      <c r="Z158" s="1403">
        <v>1.3817923497474956E-2</v>
      </c>
      <c r="AA158" s="1411">
        <v>1.0230740117672665E-2</v>
      </c>
    </row>
    <row r="159" spans="19:27" x14ac:dyDescent="0.2">
      <c r="S159" s="399"/>
      <c r="T159" s="1401"/>
      <c r="W159" s="864" t="str">
        <f t="shared" si="9"/>
        <v>1D</v>
      </c>
      <c r="X159" s="1405">
        <f>_xll.qlCalendarAdvance(Calendar,X158,W159,"f",FALSE)</f>
        <v>42382</v>
      </c>
      <c r="Y159" s="1404">
        <f>_xll.qlCalendarAdvance(Calendar,X159,NDays&amp;"D")</f>
        <v>42382</v>
      </c>
      <c r="Z159" s="1403">
        <v>1.3838049260013993E-2</v>
      </c>
      <c r="AA159" s="1411">
        <v>1.0254144436846468E-2</v>
      </c>
    </row>
    <row r="160" spans="19:27" x14ac:dyDescent="0.2">
      <c r="S160" s="399"/>
      <c r="T160" s="1401"/>
      <c r="W160" s="864" t="str">
        <f t="shared" si="9"/>
        <v>1D</v>
      </c>
      <c r="X160" s="1405">
        <f>_xll.qlCalendarAdvance(Calendar,X159,W160,"f",FALSE)</f>
        <v>42383</v>
      </c>
      <c r="Y160" s="1404">
        <f>_xll.qlCalendarAdvance(Calendar,X160,NDays&amp;"D")</f>
        <v>42383</v>
      </c>
      <c r="Z160" s="1403">
        <v>1.3880134727741163E-2</v>
      </c>
      <c r="AA160" s="1411">
        <v>1.027914820858622E-2</v>
      </c>
    </row>
    <row r="161" spans="19:27" x14ac:dyDescent="0.2">
      <c r="S161" s="399"/>
      <c r="T161" s="1401"/>
      <c r="W161" s="864" t="str">
        <f t="shared" si="9"/>
        <v>1D</v>
      </c>
      <c r="X161" s="1405">
        <f>_xll.qlCalendarAdvance(Calendar,X160,W161,"f",FALSE)</f>
        <v>42384</v>
      </c>
      <c r="Y161" s="1404">
        <f>_xll.qlCalendarAdvance(Calendar,X161,NDays&amp;"D")</f>
        <v>42384</v>
      </c>
      <c r="Z161" s="1403">
        <v>1.3889555521754117E-2</v>
      </c>
      <c r="AA161" s="1411">
        <v>1.0334779871569907E-2</v>
      </c>
    </row>
    <row r="162" spans="19:27" x14ac:dyDescent="0.2">
      <c r="S162" s="399"/>
      <c r="T162" s="1401"/>
      <c r="W162" s="864" t="str">
        <f t="shared" si="9"/>
        <v>1D</v>
      </c>
      <c r="X162" s="1405">
        <f>_xll.qlCalendarAdvance(Calendar,X161,W162,"f",FALSE)</f>
        <v>42387</v>
      </c>
      <c r="Y162" s="1404">
        <f>_xll.qlCalendarAdvance(Calendar,X162,NDays&amp;"D")</f>
        <v>42387</v>
      </c>
      <c r="Z162" s="1403">
        <v>1.3939926053586883E-2</v>
      </c>
      <c r="AA162" s="1411">
        <v>1.0395157828417823E-2</v>
      </c>
    </row>
    <row r="163" spans="19:27" x14ac:dyDescent="0.2">
      <c r="S163" s="399"/>
      <c r="T163" s="1401"/>
      <c r="W163" s="864" t="str">
        <f t="shared" si="9"/>
        <v>1D</v>
      </c>
      <c r="X163" s="1405">
        <f>_xll.qlCalendarAdvance(Calendar,X162,W163,"f",FALSE)</f>
        <v>42388</v>
      </c>
      <c r="Y163" s="1404">
        <f>_xll.qlCalendarAdvance(Calendar,X163,NDays&amp;"D")</f>
        <v>42388</v>
      </c>
      <c r="Z163" s="1403">
        <v>1.3960499975251898E-2</v>
      </c>
      <c r="AA163" s="1411">
        <v>1.0428158868498461E-2</v>
      </c>
    </row>
    <row r="164" spans="19:27" x14ac:dyDescent="0.2">
      <c r="S164" s="399"/>
      <c r="T164" s="1401"/>
      <c r="W164" s="864" t="str">
        <f t="shared" si="9"/>
        <v>1D</v>
      </c>
      <c r="X164" s="1405">
        <f>_xll.qlCalendarAdvance(Calendar,X163,W164,"f",FALSE)</f>
        <v>42389</v>
      </c>
      <c r="Y164" s="1404">
        <f>_xll.qlCalendarAdvance(Calendar,X164,NDays&amp;"D")</f>
        <v>42389</v>
      </c>
      <c r="Z164" s="1403">
        <v>1.3981123070804683E-2</v>
      </c>
      <c r="AA164" s="1411">
        <v>1.0462759363495389E-2</v>
      </c>
    </row>
    <row r="165" spans="19:27" x14ac:dyDescent="0.2">
      <c r="S165" s="399"/>
      <c r="T165" s="1401"/>
      <c r="W165" s="864" t="str">
        <f t="shared" si="9"/>
        <v>1D</v>
      </c>
      <c r="X165" s="1405">
        <f>_xll.qlCalendarAdvance(Calendar,X164,W165,"f",FALSE)</f>
        <v>42390</v>
      </c>
      <c r="Y165" s="1404">
        <f>_xll.qlCalendarAdvance(Calendar,X165,NDays&amp;"D")</f>
        <v>42390</v>
      </c>
      <c r="Z165" s="1403">
        <v>1.4024860706129516E-2</v>
      </c>
      <c r="AA165" s="1411">
        <v>1.0498959313813838E-2</v>
      </c>
    </row>
    <row r="166" spans="19:27" x14ac:dyDescent="0.2">
      <c r="S166" s="399"/>
      <c r="T166" s="1401"/>
      <c r="W166" s="864" t="str">
        <f t="shared" si="9"/>
        <v>1D</v>
      </c>
      <c r="X166" s="1405">
        <f>_xll.qlCalendarAdvance(Calendar,X165,W166,"f",FALSE)</f>
        <v>42391</v>
      </c>
      <c r="Y166" s="1404">
        <f>_xll.qlCalendarAdvance(Calendar,X166,NDays&amp;"D")</f>
        <v>42391</v>
      </c>
      <c r="Z166" s="1403">
        <v>1.4034064387224897E-2</v>
      </c>
      <c r="AA166" s="1411">
        <v>1.0576997219560182E-2</v>
      </c>
    </row>
    <row r="167" spans="19:27" x14ac:dyDescent="0.2">
      <c r="S167" s="399"/>
      <c r="T167" s="1401"/>
      <c r="W167" s="864" t="str">
        <f t="shared" si="9"/>
        <v>1D</v>
      </c>
      <c r="X167" s="1405">
        <f>_xll.qlCalendarAdvance(Calendar,X166,W167,"f",FALSE)</f>
        <v>42394</v>
      </c>
      <c r="Y167" s="1404">
        <f>_xll.qlCalendarAdvance(Calendar,X167,NDays&amp;"D")</f>
        <v>42394</v>
      </c>
      <c r="Z167" s="1403">
        <v>1.4084720888855229E-2</v>
      </c>
      <c r="AA167" s="1411">
        <v>1.0659306833087356E-2</v>
      </c>
    </row>
    <row r="168" spans="19:27" x14ac:dyDescent="0.2">
      <c r="S168" s="399"/>
      <c r="T168" s="1401"/>
      <c r="W168" s="864" t="str">
        <f t="shared" si="9"/>
        <v>1D</v>
      </c>
      <c r="X168" s="1405">
        <f>_xll.qlCalendarAdvance(Calendar,X167,W168,"f",FALSE)</f>
        <v>42395</v>
      </c>
      <c r="Y168" s="1404">
        <f>_xll.qlCalendarAdvance(Calendar,X168,NDays&amp;"D")</f>
        <v>42395</v>
      </c>
      <c r="Z168" s="1403">
        <v>1.4105487096718302E-2</v>
      </c>
      <c r="AA168" s="1411">
        <v>1.0700822994176296E-2</v>
      </c>
    </row>
    <row r="169" spans="19:27" x14ac:dyDescent="0.2">
      <c r="S169" s="399"/>
      <c r="T169" s="1401"/>
      <c r="W169" s="864" t="str">
        <f t="shared" si="9"/>
        <v>1D</v>
      </c>
      <c r="X169" s="1405">
        <f>_xll.qlCalendarAdvance(Calendar,X168,W169,"f",FALSE)</f>
        <v>42396</v>
      </c>
      <c r="Y169" s="1404">
        <f>_xll.qlCalendarAdvance(Calendar,X169,NDays&amp;"D")</f>
        <v>42396</v>
      </c>
      <c r="Z169" s="1403">
        <v>1.4126258845462267E-2</v>
      </c>
      <c r="AA169" s="1411">
        <v>1.0741257539319538E-2</v>
      </c>
    </row>
    <row r="170" spans="19:27" x14ac:dyDescent="0.2">
      <c r="S170" s="399"/>
      <c r="T170" s="1401"/>
      <c r="W170" s="864" t="str">
        <f t="shared" si="9"/>
        <v>1D</v>
      </c>
      <c r="X170" s="1405">
        <f>_xll.qlCalendarAdvance(Calendar,X169,W170,"f",FALSE)</f>
        <v>42397</v>
      </c>
      <c r="Y170" s="1404">
        <f>_xll.qlCalendarAdvance(Calendar,X170,NDays&amp;"D")</f>
        <v>42397</v>
      </c>
      <c r="Z170" s="1403">
        <v>1.4171026883609555E-2</v>
      </c>
      <c r="AA170" s="1411">
        <v>1.0780610468111851E-2</v>
      </c>
    </row>
    <row r="171" spans="19:27" x14ac:dyDescent="0.2">
      <c r="S171" s="399"/>
      <c r="T171" s="1401"/>
      <c r="W171" s="864" t="str">
        <f t="shared" si="9"/>
        <v>1D</v>
      </c>
      <c r="X171" s="1405">
        <f>_xll.qlCalendarAdvance(Calendar,X170,W171,"f",FALSE)</f>
        <v>42398</v>
      </c>
      <c r="Y171" s="1404">
        <f>_xll.qlCalendarAdvance(Calendar,X171,NDays&amp;"D")</f>
        <v>42398</v>
      </c>
      <c r="Z171" s="1403">
        <v>1.4191918312682222E-2</v>
      </c>
      <c r="AA171" s="1411">
        <v>1.0856033805413853E-2</v>
      </c>
    </row>
    <row r="172" spans="19:27" x14ac:dyDescent="0.2">
      <c r="S172" s="399"/>
      <c r="T172" s="1401"/>
      <c r="W172" s="864" t="str">
        <f t="shared" si="9"/>
        <v>1D</v>
      </c>
      <c r="X172" s="1405">
        <f>_xll.qlCalendarAdvance(Calendar,X171,W172,"f",FALSE)</f>
        <v>42401</v>
      </c>
      <c r="Y172" s="1404">
        <f>_xll.qlCalendarAdvance(Calendar,X172,NDays&amp;"D")</f>
        <v>42401</v>
      </c>
      <c r="Z172" s="1403">
        <v>1.4230205341669282E-2</v>
      </c>
      <c r="AA172" s="1411">
        <v>1.0927206013612301E-2</v>
      </c>
    </row>
    <row r="173" spans="19:27" x14ac:dyDescent="0.2">
      <c r="S173" s="399"/>
      <c r="T173" s="1401"/>
      <c r="W173" s="864" t="str">
        <f t="shared" si="9"/>
        <v>1D</v>
      </c>
      <c r="X173" s="1405">
        <f>_xll.qlCalendarAdvance(Calendar,X172,W173,"f",FALSE)</f>
        <v>42402</v>
      </c>
      <c r="Y173" s="1404">
        <f>_xll.qlCalendarAdvance(Calendar,X173,NDays&amp;"D")</f>
        <v>42402</v>
      </c>
      <c r="Z173" s="1403">
        <v>1.4251013119415587E-2</v>
      </c>
      <c r="AA173" s="1411">
        <v>1.096115085586824E-2</v>
      </c>
    </row>
    <row r="174" spans="19:27" x14ac:dyDescent="0.2">
      <c r="S174" s="399"/>
      <c r="T174" s="1401"/>
      <c r="W174" s="864" t="str">
        <f t="shared" si="9"/>
        <v>1D</v>
      </c>
      <c r="X174" s="1405">
        <f>_xll.qlCalendarAdvance(Calendar,X173,W174,"f",FALSE)</f>
        <v>42403</v>
      </c>
      <c r="Y174" s="1404">
        <f>_xll.qlCalendarAdvance(Calendar,X174,NDays&amp;"D")</f>
        <v>42403</v>
      </c>
      <c r="Z174" s="1403">
        <v>1.4271827366050821E-2</v>
      </c>
      <c r="AA174" s="1411">
        <v>1.0994014079909187E-2</v>
      </c>
    </row>
    <row r="175" spans="19:27" x14ac:dyDescent="0.2">
      <c r="S175" s="399"/>
      <c r="T175" s="1401"/>
      <c r="W175" s="864" t="str">
        <f t="shared" si="9"/>
        <v>1D</v>
      </c>
      <c r="X175" s="1405">
        <f>_xll.qlCalendarAdvance(Calendar,X174,W175,"f",FALSE)</f>
        <v>42404</v>
      </c>
      <c r="Y175" s="1404">
        <f>_xll.qlCalendarAdvance(Calendar,X175,NDays&amp;"D")</f>
        <v>42404</v>
      </c>
      <c r="Z175" s="1403">
        <v>1.4317276037060534E-2</v>
      </c>
      <c r="AA175" s="1411">
        <v>1.1025795685329909E-2</v>
      </c>
    </row>
    <row r="176" spans="19:27" x14ac:dyDescent="0.2">
      <c r="S176" s="399"/>
      <c r="T176" s="1401"/>
      <c r="W176" s="864" t="str">
        <f t="shared" si="9"/>
        <v>1D</v>
      </c>
      <c r="X176" s="1405">
        <f>_xll.qlCalendarAdvance(Calendar,X175,W176,"f",FALSE)</f>
        <v>42405</v>
      </c>
      <c r="Y176" s="1404">
        <f>_xll.qlCalendarAdvance(Calendar,X176,NDays&amp;"D")</f>
        <v>42405</v>
      </c>
      <c r="Z176" s="1403">
        <v>1.4325811899126253E-2</v>
      </c>
      <c r="AA176" s="1411">
        <v>1.108609019803475E-2</v>
      </c>
    </row>
    <row r="177" spans="19:27" x14ac:dyDescent="0.2">
      <c r="S177" s="399"/>
      <c r="T177" s="1401"/>
      <c r="W177" s="864" t="str">
        <f t="shared" si="9"/>
        <v>1D</v>
      </c>
      <c r="X177" s="1405">
        <f>_xll.qlCalendarAdvance(Calendar,X176,W177,"f",FALSE)</f>
        <v>42408</v>
      </c>
      <c r="Y177" s="1404">
        <f>_xll.qlCalendarAdvance(Calendar,X177,NDays&amp;"D")</f>
        <v>42408</v>
      </c>
      <c r="Z177" s="1403">
        <v>1.4376000274522781E-2</v>
      </c>
      <c r="AA177" s="1411">
        <v>1.1142105916190914E-2</v>
      </c>
    </row>
    <row r="178" spans="19:27" x14ac:dyDescent="0.2">
      <c r="S178" s="399"/>
      <c r="T178" s="1401"/>
      <c r="W178" s="864" t="str">
        <f t="shared" si="9"/>
        <v>1D</v>
      </c>
      <c r="X178" s="1405">
        <f>_xll.qlCalendarAdvance(Calendar,X177,W178,"f",FALSE)</f>
        <v>42409</v>
      </c>
      <c r="Y178" s="1404">
        <f>_xll.qlCalendarAdvance(Calendar,X178,NDays&amp;"D")</f>
        <v>42409</v>
      </c>
      <c r="Z178" s="1403">
        <v>1.4396856119823526E-2</v>
      </c>
      <c r="AA178" s="1411">
        <v>1.1168479424863431E-2</v>
      </c>
    </row>
    <row r="179" spans="19:27" x14ac:dyDescent="0.2">
      <c r="S179" s="399"/>
      <c r="T179" s="1401"/>
      <c r="W179" s="864" t="str">
        <f t="shared" si="9"/>
        <v>1D</v>
      </c>
      <c r="X179" s="1405">
        <f>_xll.qlCalendarAdvance(Calendar,X178,W179,"f",FALSE)</f>
        <v>42410</v>
      </c>
      <c r="Y179" s="1404">
        <f>_xll.qlCalendarAdvance(Calendar,X179,NDays&amp;"D")</f>
        <v>42410</v>
      </c>
      <c r="Z179" s="1403">
        <v>1.4417719362559997E-2</v>
      </c>
      <c r="AA179" s="1411">
        <v>1.1193771313375844E-2</v>
      </c>
    </row>
    <row r="180" spans="19:27" x14ac:dyDescent="0.2">
      <c r="S180" s="399"/>
      <c r="T180" s="1401"/>
      <c r="W180" s="864" t="str">
        <f t="shared" si="9"/>
        <v>1D</v>
      </c>
      <c r="X180" s="1405">
        <f>_xll.qlCalendarAdvance(Calendar,X179,W180,"f",FALSE)</f>
        <v>42411</v>
      </c>
      <c r="Y180" s="1404">
        <f>_xll.qlCalendarAdvance(Calendar,X180,NDays&amp;"D")</f>
        <v>42411</v>
      </c>
      <c r="Z180" s="1403">
        <v>1.446357447446724E-2</v>
      </c>
      <c r="AA180" s="1411">
        <v>1.1217981581647107E-2</v>
      </c>
    </row>
    <row r="181" spans="19:27" x14ac:dyDescent="0.2">
      <c r="S181" s="399"/>
      <c r="T181" s="1401"/>
      <c r="W181" s="864" t="str">
        <f t="shared" si="9"/>
        <v>1D</v>
      </c>
      <c r="X181" s="1405">
        <f>_xll.qlCalendarAdvance(Calendar,X180,W181,"f",FALSE)</f>
        <v>42412</v>
      </c>
      <c r="Y181" s="1404">
        <f>_xll.qlCalendarAdvance(Calendar,X181,NDays&amp;"D")</f>
        <v>42412</v>
      </c>
      <c r="Z181" s="1403">
        <v>1.4471973267367523E-2</v>
      </c>
      <c r="AA181" s="1411">
        <v>1.1263144254914186E-2</v>
      </c>
    </row>
    <row r="182" spans="19:27" x14ac:dyDescent="0.2">
      <c r="S182" s="399"/>
      <c r="T182" s="1401"/>
      <c r="W182" s="864" t="str">
        <f t="shared" si="9"/>
        <v>1D</v>
      </c>
      <c r="X182" s="1405">
        <f>_xll.qlCalendarAdvance(Calendar,X181,W182,"f",FALSE)</f>
        <v>42415</v>
      </c>
      <c r="Y182" s="1404">
        <f>_xll.qlCalendarAdvance(Calendar,X182,NDays&amp;"D")</f>
        <v>42415</v>
      </c>
      <c r="Z182" s="1403">
        <v>1.4522151182452042E-2</v>
      </c>
      <c r="AA182" s="1411">
        <v>1.130400644705265E-2</v>
      </c>
    </row>
    <row r="183" spans="19:27" x14ac:dyDescent="0.2">
      <c r="S183" s="399"/>
      <c r="T183" s="1401"/>
      <c r="W183" s="864" t="str">
        <f t="shared" si="9"/>
        <v>1D</v>
      </c>
      <c r="X183" s="1405">
        <f>_xll.qlCalendarAdvance(Calendar,X182,W183,"f",FALSE)</f>
        <v>42416</v>
      </c>
      <c r="Y183" s="1404">
        <f>_xll.qlCalendarAdvance(Calendar,X183,NDays&amp;"D")</f>
        <v>42416</v>
      </c>
      <c r="Z183" s="1403">
        <v>1.4543061596761928E-2</v>
      </c>
      <c r="AA183" s="1411">
        <v>1.1322808610633173E-2</v>
      </c>
    </row>
    <row r="184" spans="19:27" x14ac:dyDescent="0.2">
      <c r="S184" s="399"/>
      <c r="T184" s="1401"/>
      <c r="W184" s="864" t="str">
        <f t="shared" si="9"/>
        <v>1D</v>
      </c>
      <c r="X184" s="1405">
        <f>_xll.qlCalendarAdvance(Calendar,X183,W184,"f",FALSE)</f>
        <v>42417</v>
      </c>
      <c r="Y184" s="1404">
        <f>_xll.qlCalendarAdvance(Calendar,X184,NDays&amp;"D")</f>
        <v>42417</v>
      </c>
      <c r="Z184" s="1403">
        <v>1.4563980337597303E-2</v>
      </c>
      <c r="AA184" s="1411">
        <v>1.1340529152756851E-2</v>
      </c>
    </row>
    <row r="185" spans="19:27" x14ac:dyDescent="0.2">
      <c r="S185" s="399"/>
      <c r="T185" s="1401"/>
      <c r="W185" s="864" t="str">
        <f t="shared" si="9"/>
        <v>1D</v>
      </c>
      <c r="X185" s="1405">
        <f>_xll.qlCalendarAdvance(Calendar,X184,W185,"f",FALSE)</f>
        <v>42418</v>
      </c>
      <c r="Y185" s="1404">
        <f>_xll.qlCalendarAdvance(Calendar,X185,NDays&amp;"D")</f>
        <v>42418</v>
      </c>
      <c r="Z185" s="1403">
        <v>1.4609967338882049E-2</v>
      </c>
      <c r="AA185" s="1411">
        <v>1.1357168073099499E-2</v>
      </c>
    </row>
    <row r="186" spans="19:27" x14ac:dyDescent="0.2">
      <c r="S186" s="399"/>
      <c r="T186" s="1401"/>
      <c r="W186" s="864" t="str">
        <f t="shared" si="9"/>
        <v>1D</v>
      </c>
      <c r="X186" s="1405">
        <f>_xll.qlCalendarAdvance(Calendar,X185,W186,"f",FALSE)</f>
        <v>42419</v>
      </c>
      <c r="Y186" s="1404">
        <f>_xll.qlCalendarAdvance(Calendar,X186,NDays&amp;"D")</f>
        <v>42419</v>
      </c>
      <c r="Z186" s="1403">
        <v>1.4618375693647772E-2</v>
      </c>
      <c r="AA186" s="1411">
        <v>1.1387195744665032E-2</v>
      </c>
    </row>
    <row r="187" spans="19:27" x14ac:dyDescent="0.2">
      <c r="S187" s="399"/>
      <c r="T187" s="1401"/>
      <c r="W187" s="864" t="str">
        <f t="shared" si="9"/>
        <v>1D</v>
      </c>
      <c r="X187" s="1405">
        <f>_xll.qlCalendarAdvance(Calendar,X186,W187,"f",FALSE)</f>
        <v>42422</v>
      </c>
      <c r="Y187" s="1404">
        <f>_xll.qlCalendarAdvance(Calendar,X187,NDays&amp;"D")</f>
        <v>42422</v>
      </c>
      <c r="Z187" s="1403">
        <v>1.466870358705066E-2</v>
      </c>
      <c r="AA187" s="1411">
        <v>1.1412907535768291E-2</v>
      </c>
    </row>
    <row r="188" spans="19:27" x14ac:dyDescent="0.2">
      <c r="S188" s="399"/>
      <c r="T188" s="1401"/>
      <c r="W188" s="864" t="str">
        <f t="shared" si="9"/>
        <v>1D</v>
      </c>
      <c r="X188" s="1405">
        <f>_xll.qlCalendarAdvance(Calendar,X187,W188,"f",FALSE)</f>
        <v>42423</v>
      </c>
      <c r="Y188" s="1404">
        <f>_xll.qlCalendarAdvance(Calendar,X188,NDays&amp;"D")</f>
        <v>42423</v>
      </c>
      <c r="Z188" s="1403">
        <v>1.4689675075632234E-2</v>
      </c>
      <c r="AA188" s="1411">
        <v>1.1424138346071144E-2</v>
      </c>
    </row>
    <row r="189" spans="19:27" x14ac:dyDescent="0.2">
      <c r="S189" s="399"/>
      <c r="T189" s="1401"/>
      <c r="W189" s="864" t="str">
        <f t="shared" si="9"/>
        <v>1D</v>
      </c>
      <c r="X189" s="1405">
        <f>_xll.qlCalendarAdvance(Calendar,X188,W189,"f",FALSE)</f>
        <v>42424</v>
      </c>
      <c r="Y189" s="1404">
        <f>_xll.qlCalendarAdvance(Calendar,X189,NDays&amp;"D")</f>
        <v>42424</v>
      </c>
      <c r="Z189" s="1403">
        <v>1.4710655820374903E-2</v>
      </c>
      <c r="AA189" s="1411">
        <v>1.1434287533944598E-2</v>
      </c>
    </row>
    <row r="190" spans="19:27" x14ac:dyDescent="0.2">
      <c r="S190" s="399"/>
      <c r="T190" s="1401"/>
      <c r="W190" s="864" t="str">
        <f t="shared" si="9"/>
        <v>1D</v>
      </c>
      <c r="X190" s="1405">
        <f>_xll.qlCalendarAdvance(Calendar,X189,W190,"f",FALSE)</f>
        <v>42425</v>
      </c>
      <c r="Y190" s="1404">
        <f>_xll.qlCalendarAdvance(Calendar,X190,NDays&amp;"D")</f>
        <v>42425</v>
      </c>
      <c r="Z190" s="1403">
        <v>1.4756499799631308E-2</v>
      </c>
      <c r="AA190" s="1411">
        <v>1.1443557619942313E-2</v>
      </c>
    </row>
    <row r="191" spans="19:27" x14ac:dyDescent="0.2">
      <c r="S191" s="399"/>
      <c r="T191" s="1401"/>
      <c r="W191" s="864" t="str">
        <f t="shared" si="9"/>
        <v>1D</v>
      </c>
      <c r="X191" s="1405">
        <f>_xll.qlCalendarAdvance(Calendar,X190,W191,"f",FALSE)</f>
        <v>42426</v>
      </c>
      <c r="Y191" s="1404">
        <f>_xll.qlCalendarAdvance(Calendar,X191,NDays&amp;"D")</f>
        <v>42426</v>
      </c>
      <c r="Z191" s="1403">
        <v>1.4765063972613644E-2</v>
      </c>
      <c r="AA191" s="1411">
        <v>1.1462497703274751E-2</v>
      </c>
    </row>
    <row r="192" spans="19:27" x14ac:dyDescent="0.2">
      <c r="S192" s="399"/>
      <c r="T192" s="1401"/>
      <c r="W192" s="864" t="str">
        <f t="shared" si="9"/>
        <v>1D</v>
      </c>
      <c r="X192" s="1405">
        <f>_xll.qlCalendarAdvance(Calendar,X191,W192,"f",FALSE)</f>
        <v>42429</v>
      </c>
      <c r="Y192" s="1404">
        <f>_xll.qlCalendarAdvance(Calendar,X192,NDays&amp;"D")</f>
        <v>42429</v>
      </c>
      <c r="Z192" s="1403">
        <v>1.4803297981841101E-2</v>
      </c>
      <c r="AA192" s="1411">
        <v>1.14811628875644E-2</v>
      </c>
    </row>
    <row r="193" spans="19:27" x14ac:dyDescent="0.2">
      <c r="S193" s="399"/>
      <c r="T193" s="1401"/>
      <c r="W193" s="864" t="str">
        <f t="shared" si="9"/>
        <v>1D</v>
      </c>
      <c r="X193" s="1405">
        <f>_xll.qlCalendarAdvance(Calendar,X192,W193,"f",FALSE)</f>
        <v>42430</v>
      </c>
      <c r="Y193" s="1404">
        <f>_xll.qlCalendarAdvance(Calendar,X193,NDays&amp;"D")</f>
        <v>42430</v>
      </c>
      <c r="Z193" s="1403">
        <v>1.4824336423134188E-2</v>
      </c>
      <c r="AA193" s="1411">
        <v>1.1490897956012436E-2</v>
      </c>
    </row>
    <row r="194" spans="19:27" x14ac:dyDescent="0.2">
      <c r="S194" s="399"/>
      <c r="T194" s="1401"/>
      <c r="W194" s="864" t="str">
        <f t="shared" si="9"/>
        <v>1D</v>
      </c>
      <c r="X194" s="1405">
        <f>_xll.qlCalendarAdvance(Calendar,X193,W194,"f",FALSE)</f>
        <v>42431</v>
      </c>
      <c r="Y194" s="1404">
        <f>_xll.qlCalendarAdvance(Calendar,X194,NDays&amp;"D")</f>
        <v>42431</v>
      </c>
      <c r="Z194" s="1403">
        <v>1.4845371058255452E-2</v>
      </c>
      <c r="AA194" s="1411">
        <v>1.1500766525190942E-2</v>
      </c>
    </row>
    <row r="195" spans="19:27" x14ac:dyDescent="0.2">
      <c r="S195" s="399"/>
      <c r="T195" s="1401"/>
      <c r="W195" s="864" t="str">
        <f t="shared" si="9"/>
        <v>1D</v>
      </c>
      <c r="X195" s="1405">
        <f>_xll.qlCalendarAdvance(Calendar,X194,W195,"f",FALSE)</f>
        <v>42432</v>
      </c>
      <c r="Y195" s="1404">
        <f>_xll.qlCalendarAdvance(Calendar,X195,NDays&amp;"D")</f>
        <v>42432</v>
      </c>
      <c r="Z195" s="1403">
        <v>1.4866398641126599E-2</v>
      </c>
      <c r="AA195" s="1411">
        <v>1.1510768594937826E-2</v>
      </c>
    </row>
    <row r="196" spans="19:27" x14ac:dyDescent="0.2">
      <c r="S196" s="399"/>
      <c r="T196" s="1401"/>
      <c r="W196" s="864" t="str">
        <f t="shared" si="9"/>
        <v>1D</v>
      </c>
      <c r="X196" s="1405">
        <f>_xll.qlCalendarAdvance(Calendar,X195,W196,"f",FALSE)</f>
        <v>42433</v>
      </c>
      <c r="Y196" s="1404">
        <f>_xll.qlCalendarAdvance(Calendar,X196,NDays&amp;"D")</f>
        <v>42433</v>
      </c>
      <c r="Z196" s="1403">
        <v>1.491179840276512E-2</v>
      </c>
      <c r="AA196" s="1411">
        <v>1.1531582039007173E-2</v>
      </c>
    </row>
    <row r="197" spans="19:27" x14ac:dyDescent="0.2">
      <c r="S197" s="399"/>
      <c r="T197" s="1401"/>
      <c r="W197" s="864" t="str">
        <f t="shared" si="9"/>
        <v>1D</v>
      </c>
      <c r="X197" s="1405">
        <f>_xll.qlCalendarAdvance(Calendar,X196,W197,"f",FALSE)</f>
        <v>42436</v>
      </c>
      <c r="Y197" s="1404">
        <f>_xll.qlCalendarAdvance(Calendar,X197,NDays&amp;"D")</f>
        <v>42436</v>
      </c>
      <c r="Z197" s="1403">
        <v>1.4950373519144744E-2</v>
      </c>
      <c r="AA197" s="1411">
        <v>1.1552111880743787E-2</v>
      </c>
    </row>
    <row r="198" spans="19:27" x14ac:dyDescent="0.2">
      <c r="S198" s="399"/>
      <c r="T198" s="1401"/>
      <c r="W198" s="864" t="str">
        <f t="shared" si="9"/>
        <v>1D</v>
      </c>
      <c r="X198" s="1405">
        <f>_xll.qlCalendarAdvance(Calendar,X197,W198,"f",FALSE)</f>
        <v>42437</v>
      </c>
      <c r="Y198" s="1404">
        <f>_xll.qlCalendarAdvance(Calendar,X198,NDays&amp;"D")</f>
        <v>42437</v>
      </c>
      <c r="Z198" s="1403">
        <v>1.4971317140195284E-2</v>
      </c>
      <c r="AA198" s="1411">
        <v>1.1562781453899884E-2</v>
      </c>
    </row>
    <row r="199" spans="19:27" x14ac:dyDescent="0.2">
      <c r="S199" s="399"/>
      <c r="T199" s="1401"/>
      <c r="W199" s="864" t="str">
        <f t="shared" si="9"/>
        <v>1D</v>
      </c>
      <c r="X199" s="1405">
        <f>_xll.qlCalendarAdvance(Calendar,X198,W199,"f",FALSE)</f>
        <v>42438</v>
      </c>
      <c r="Y199" s="1404">
        <f>_xll.qlCalendarAdvance(Calendar,X199,NDays&amp;"D")</f>
        <v>42438</v>
      </c>
      <c r="Z199" s="1403">
        <v>1.4992234226893775E-2</v>
      </c>
      <c r="AA199" s="1411">
        <v>1.1573584527786451E-2</v>
      </c>
    </row>
    <row r="200" spans="19:27" x14ac:dyDescent="0.2">
      <c r="S200" s="399"/>
      <c r="T200" s="1401"/>
      <c r="W200" s="864" t="str">
        <f t="shared" si="9"/>
        <v>1D</v>
      </c>
      <c r="X200" s="1405">
        <f>_xll.qlCalendarAdvance(Calendar,X199,W200,"f",FALSE)</f>
        <v>42439</v>
      </c>
      <c r="Y200" s="1404">
        <f>_xll.qlCalendarAdvance(Calendar,X200,NDays&amp;"D")</f>
        <v>42439</v>
      </c>
      <c r="Z200" s="1403">
        <v>1.501312153128942E-2</v>
      </c>
      <c r="AA200" s="1411">
        <v>1.1584521102403489E-2</v>
      </c>
    </row>
    <row r="201" spans="19:27" x14ac:dyDescent="0.2">
      <c r="S201" s="399"/>
      <c r="T201" s="1401"/>
      <c r="W201" s="864" t="str">
        <f t="shared" si="9"/>
        <v>1D</v>
      </c>
      <c r="X201" s="1405">
        <f>_xll.qlCalendarAdvance(Calendar,X200,W201,"f",FALSE)</f>
        <v>42440</v>
      </c>
      <c r="Y201" s="1404">
        <f>_xll.qlCalendarAdvance(Calendar,X201,NDays&amp;"D")</f>
        <v>42440</v>
      </c>
      <c r="Z201" s="1403">
        <v>1.5057592444121345E-2</v>
      </c>
      <c r="AA201" s="1411">
        <v>1.1607208350370806E-2</v>
      </c>
    </row>
    <row r="202" spans="19:27" x14ac:dyDescent="0.2">
      <c r="S202" s="399"/>
      <c r="T202" s="1401"/>
      <c r="W202" s="864" t="str">
        <f t="shared" si="9"/>
        <v>1D</v>
      </c>
      <c r="X202" s="1405">
        <f>_xll.qlCalendarAdvance(Calendar,X201,W202,"f",FALSE)</f>
        <v>42443</v>
      </c>
      <c r="Y202" s="1404">
        <f>_xll.qlCalendarAdvance(Calendar,X202,NDays&amp;"D")</f>
        <v>42443</v>
      </c>
      <c r="Z202" s="1403">
        <v>1.5096307957581212E-2</v>
      </c>
      <c r="AA202" s="1411">
        <v>1.1629602408500528E-2</v>
      </c>
    </row>
    <row r="203" spans="19:27" x14ac:dyDescent="0.2">
      <c r="S203" s="399"/>
      <c r="T203" s="1401"/>
      <c r="W203" s="864" t="str">
        <f t="shared" si="9"/>
        <v>1D</v>
      </c>
      <c r="X203" s="1405">
        <f>_xll.qlCalendarAdvance(Calendar,X202,W203,"f",FALSE)</f>
        <v>42444</v>
      </c>
      <c r="Y203" s="1404">
        <f>_xll.qlCalendarAdvance(Calendar,X203,NDays&amp;"D")</f>
        <v>42444</v>
      </c>
      <c r="Z203" s="1403">
        <v>1.511699762196983E-2</v>
      </c>
      <c r="AA203" s="1411">
        <v>1.1641206487013056E-2</v>
      </c>
    </row>
    <row r="204" spans="19:27" x14ac:dyDescent="0.2">
      <c r="S204" s="399"/>
      <c r="T204" s="1401"/>
      <c r="W204" s="864" t="str">
        <f t="shared" si="9"/>
        <v>1D</v>
      </c>
      <c r="X204" s="1405">
        <f>_xll.qlCalendarAdvance(Calendar,X203,W204,"f",FALSE)</f>
        <v>42445</v>
      </c>
      <c r="Y204" s="1404">
        <f>_xll.qlCalendarAdvance(Calendar,X204,NDays&amp;"D")</f>
        <v>42445</v>
      </c>
      <c r="Z204" s="1403">
        <v>1.5137638010829013E-2</v>
      </c>
      <c r="AA204" s="1411">
        <v>1.1652944066256055E-2</v>
      </c>
    </row>
    <row r="205" spans="19:27" x14ac:dyDescent="0.2">
      <c r="S205" s="399"/>
      <c r="T205" s="1401"/>
      <c r="W205" s="864" t="str">
        <f t="shared" si="9"/>
        <v>1D</v>
      </c>
      <c r="X205" s="1405">
        <f>_xll.qlCalendarAdvance(Calendar,X204,W205,"f",FALSE)</f>
        <v>42446</v>
      </c>
      <c r="Y205" s="1404">
        <f>_xll.qlCalendarAdvance(Calendar,X205,NDays&amp;"D")</f>
        <v>42446</v>
      </c>
      <c r="Z205" s="1403">
        <v>1.5158225874378983E-2</v>
      </c>
      <c r="AA205" s="1411">
        <v>1.1664815146391616E-2</v>
      </c>
    </row>
    <row r="206" spans="19:27" x14ac:dyDescent="0.2">
      <c r="S206" s="399"/>
      <c r="T206" s="1401"/>
      <c r="W206" s="864" t="str">
        <f t="shared" si="9"/>
        <v>1D</v>
      </c>
      <c r="X206" s="1405">
        <f>_xll.qlCalendarAdvance(Calendar,X205,W206,"f",FALSE)</f>
        <v>42447</v>
      </c>
      <c r="Y206" s="1404">
        <f>_xll.qlCalendarAdvance(Calendar,X206,NDays&amp;"D")</f>
        <v>42447</v>
      </c>
      <c r="Z206" s="1403">
        <v>1.520133797589935E-2</v>
      </c>
      <c r="AA206" s="1411">
        <v>1.1689376649576626E-2</v>
      </c>
    </row>
    <row r="207" spans="19:27" x14ac:dyDescent="0.2">
      <c r="S207" s="399"/>
      <c r="T207" s="1401"/>
      <c r="W207" s="864" t="str">
        <f t="shared" si="9"/>
        <v>1D</v>
      </c>
      <c r="X207" s="1405">
        <f>_xll.qlCalendarAdvance(Calendar,X206,W207,"f",FALSE)</f>
        <v>42450</v>
      </c>
      <c r="Y207" s="1404">
        <f>_xll.qlCalendarAdvance(Calendar,X207,NDays&amp;"D")</f>
        <v>42450</v>
      </c>
      <c r="Z207" s="1403">
        <v>1.5239987070988947E-2</v>
      </c>
      <c r="AA207" s="1411">
        <v>1.1713634475211121E-2</v>
      </c>
    </row>
    <row r="208" spans="19:27" x14ac:dyDescent="0.2">
      <c r="S208" s="399"/>
      <c r="T208" s="1401"/>
      <c r="W208" s="864" t="str">
        <f t="shared" si="9"/>
        <v>1D</v>
      </c>
      <c r="X208" s="1405">
        <f>_xll.qlCalendarAdvance(Calendar,X207,W208,"f",FALSE)</f>
        <v>42451</v>
      </c>
      <c r="Y208" s="1404">
        <f>_xll.qlCalendarAdvance(Calendar,X208,NDays&amp;"D")</f>
        <v>42451</v>
      </c>
      <c r="Z208" s="1403">
        <v>1.5260263552418385E-2</v>
      </c>
      <c r="AA208" s="1411">
        <v>1.1726173059566358E-2</v>
      </c>
    </row>
    <row r="209" spans="19:27" x14ac:dyDescent="0.2">
      <c r="S209" s="399"/>
      <c r="T209" s="1401"/>
      <c r="W209" s="864" t="str">
        <f t="shared" si="9"/>
        <v>1D</v>
      </c>
      <c r="X209" s="1405">
        <f>_xll.qlCalendarAdvance(Calendar,X208,W209,"f",FALSE)</f>
        <v>42452</v>
      </c>
      <c r="Y209" s="1404">
        <f>_xll.qlCalendarAdvance(Calendar,X209,NDays&amp;"D")</f>
        <v>42452</v>
      </c>
      <c r="Z209" s="1403">
        <v>1.5280468004559067E-2</v>
      </c>
      <c r="AA209" s="1411">
        <v>1.1738845144814158E-2</v>
      </c>
    </row>
    <row r="210" spans="19:27" x14ac:dyDescent="0.2">
      <c r="S210" s="399"/>
      <c r="T210" s="1401"/>
      <c r="W210" s="864" t="str">
        <f t="shared" si="9"/>
        <v>1D</v>
      </c>
      <c r="X210" s="1405">
        <f>_xll.qlCalendarAdvance(Calendar,X209,W210,"f",FALSE)</f>
        <v>42453</v>
      </c>
      <c r="Y210" s="1404">
        <f>_xll.qlCalendarAdvance(Calendar,X210,NDays&amp;"D")</f>
        <v>42453</v>
      </c>
      <c r="Z210" s="1403">
        <v>1.5300597175882391E-2</v>
      </c>
      <c r="AA210" s="1411">
        <v>1.1778556021524222E-2</v>
      </c>
    </row>
    <row r="211" spans="19:27" x14ac:dyDescent="0.2">
      <c r="S211" s="399"/>
      <c r="T211" s="1401"/>
      <c r="W211" s="864" t="str">
        <f t="shared" si="9"/>
        <v>1D</v>
      </c>
      <c r="X211" s="1405">
        <f>_xll.qlCalendarAdvance(Calendar,X210,W211,"f",FALSE)</f>
        <v>42458</v>
      </c>
      <c r="Y211" s="1404">
        <f>_xll.qlCalendarAdvance(Calendar,X211,NDays&amp;"D")</f>
        <v>42458</v>
      </c>
      <c r="Z211" s="1403">
        <v>1.540000000000008E-2</v>
      </c>
      <c r="AA211" s="1411">
        <v>1.1817717581844578E-2</v>
      </c>
    </row>
    <row r="212" spans="19:27" x14ac:dyDescent="0.2">
      <c r="S212" s="399"/>
      <c r="T212" s="1401"/>
      <c r="W212" s="864" t="str">
        <f t="shared" ref="W212:W275" si="10">W211</f>
        <v>1D</v>
      </c>
      <c r="X212" s="1405">
        <f>_xll.qlCalendarAdvance(Calendar,X211,W212,"f",FALSE)</f>
        <v>42459</v>
      </c>
      <c r="Y212" s="1404">
        <f>_xll.qlCalendarAdvance(Calendar,X212,NDays&amp;"D")</f>
        <v>42459</v>
      </c>
      <c r="Z212" s="1403">
        <v>1.5419609770157106E-2</v>
      </c>
      <c r="AA212" s="1411">
        <v>1.1831542607817491E-2</v>
      </c>
    </row>
    <row r="213" spans="19:27" x14ac:dyDescent="0.2">
      <c r="S213" s="399"/>
      <c r="T213" s="1401"/>
      <c r="W213" s="864" t="str">
        <f t="shared" si="10"/>
        <v>1D</v>
      </c>
      <c r="X213" s="1405">
        <f>_xll.qlCalendarAdvance(Calendar,X212,W213,"f",FALSE)</f>
        <v>42460</v>
      </c>
      <c r="Y213" s="1404">
        <f>_xll.qlCalendarAdvance(Calendar,X213,NDays&amp;"D")</f>
        <v>42460</v>
      </c>
      <c r="Z213" s="1403">
        <v>1.5439124967267848E-2</v>
      </c>
      <c r="AA213" s="1411">
        <v>1.1845719568835955E-2</v>
      </c>
    </row>
    <row r="214" spans="19:27" x14ac:dyDescent="0.2">
      <c r="S214" s="399"/>
      <c r="T214" s="1401"/>
      <c r="W214" s="864" t="str">
        <f t="shared" si="10"/>
        <v>1D</v>
      </c>
      <c r="X214" s="1405">
        <f>_xll.qlCalendarAdvance(Calendar,X213,W214,"f",FALSE)</f>
        <v>42461</v>
      </c>
      <c r="Y214" s="1404">
        <f>_xll.qlCalendarAdvance(Calendar,X214,NDays&amp;"D")</f>
        <v>42461</v>
      </c>
      <c r="Z214" s="1403">
        <v>1.547832983197488E-2</v>
      </c>
      <c r="AA214" s="1411">
        <v>1.187563297214256E-2</v>
      </c>
    </row>
    <row r="215" spans="19:27" x14ac:dyDescent="0.2">
      <c r="S215" s="399"/>
      <c r="T215" s="1401"/>
      <c r="W215" s="864" t="str">
        <f t="shared" si="10"/>
        <v>1D</v>
      </c>
      <c r="X215" s="1405">
        <f>_xll.qlCalendarAdvance(Calendar,X214,W215,"f",FALSE)</f>
        <v>42464</v>
      </c>
      <c r="Y215" s="1404">
        <f>_xll.qlCalendarAdvance(Calendar,X215,NDays&amp;"D")</f>
        <v>42464</v>
      </c>
      <c r="Z215" s="1403">
        <v>1.5516244464688578E-2</v>
      </c>
      <c r="AA215" s="1411">
        <v>1.1905946764175779E-2</v>
      </c>
    </row>
    <row r="216" spans="19:27" x14ac:dyDescent="0.2">
      <c r="S216" s="399"/>
      <c r="T216" s="1401"/>
      <c r="W216" s="864" t="str">
        <f t="shared" si="10"/>
        <v>1D</v>
      </c>
      <c r="X216" s="1405">
        <f>_xll.qlCalendarAdvance(Calendar,X215,W216,"f",FALSE)</f>
        <v>42465</v>
      </c>
      <c r="Y216" s="1404">
        <f>_xll.qlCalendarAdvance(Calendar,X216,NDays&amp;"D")</f>
        <v>42465</v>
      </c>
      <c r="Z216" s="1403">
        <v>1.5535290126528656E-2</v>
      </c>
      <c r="AA216" s="1411">
        <v>1.1921883401070366E-2</v>
      </c>
    </row>
    <row r="217" spans="19:27" x14ac:dyDescent="0.2">
      <c r="S217" s="399"/>
      <c r="T217" s="1401"/>
      <c r="W217" s="864" t="str">
        <f t="shared" si="10"/>
        <v>1D</v>
      </c>
      <c r="X217" s="1405">
        <f>_xll.qlCalendarAdvance(Calendar,X216,W217,"f",FALSE)</f>
        <v>42466</v>
      </c>
      <c r="Y217" s="1404">
        <f>_xll.qlCalendarAdvance(Calendar,X217,NDays&amp;"D")</f>
        <v>42466</v>
      </c>
      <c r="Z217" s="1403">
        <v>1.5554242547610064E-2</v>
      </c>
      <c r="AA217" s="1411">
        <v>1.1938171973253642E-2</v>
      </c>
    </row>
    <row r="218" spans="19:27" x14ac:dyDescent="0.2">
      <c r="S218" s="399"/>
      <c r="T218" s="1401"/>
      <c r="W218" s="864" t="str">
        <f t="shared" si="10"/>
        <v>1D</v>
      </c>
      <c r="X218" s="1405">
        <f>_xll.qlCalendarAdvance(Calendar,X217,W218,"f",FALSE)</f>
        <v>42467</v>
      </c>
      <c r="Y218" s="1404">
        <f>_xll.qlCalendarAdvance(Calendar,X218,NDays&amp;"D")</f>
        <v>42467</v>
      </c>
      <c r="Z218" s="1403">
        <v>1.5573101950131285E-2</v>
      </c>
      <c r="AA218" s="1411">
        <v>1.1954812480806654E-2</v>
      </c>
    </row>
    <row r="219" spans="19:27" x14ac:dyDescent="0.2">
      <c r="S219" s="399"/>
      <c r="T219" s="1401"/>
      <c r="W219" s="864" t="str">
        <f t="shared" si="10"/>
        <v>1D</v>
      </c>
      <c r="X219" s="1405">
        <f>_xll.qlCalendarAdvance(Calendar,X218,W219,"f",FALSE)</f>
        <v>42468</v>
      </c>
      <c r="Y219" s="1404">
        <f>_xll.qlCalendarAdvance(Calendar,X219,NDays&amp;"D")</f>
        <v>42468</v>
      </c>
      <c r="Z219" s="1403">
        <v>1.5610262126728426E-2</v>
      </c>
      <c r="AA219" s="1411">
        <v>1.1989660433061971E-2</v>
      </c>
    </row>
    <row r="220" spans="19:27" x14ac:dyDescent="0.2">
      <c r="S220" s="399"/>
      <c r="T220" s="1401"/>
      <c r="W220" s="864" t="str">
        <f t="shared" si="10"/>
        <v>1D</v>
      </c>
      <c r="X220" s="1405">
        <f>_xll.qlCalendarAdvance(Calendar,X219,W220,"f",FALSE)</f>
        <v>42471</v>
      </c>
      <c r="Y220" s="1404">
        <f>_xll.qlCalendarAdvance(Calendar,X220,NDays&amp;"D")</f>
        <v>42471</v>
      </c>
      <c r="Z220" s="1403">
        <v>1.5647613820068074E-2</v>
      </c>
      <c r="AA220" s="1411">
        <v>1.2024893865364428E-2</v>
      </c>
    </row>
    <row r="221" spans="19:27" x14ac:dyDescent="0.2">
      <c r="S221" s="399"/>
      <c r="T221" s="1401"/>
      <c r="W221" s="864" t="str">
        <f t="shared" si="10"/>
        <v>1D</v>
      </c>
      <c r="X221" s="1405">
        <f>_xll.qlCalendarAdvance(Calendar,X220,W221,"f",FALSE)</f>
        <v>42472</v>
      </c>
      <c r="Y221" s="1404">
        <f>_xll.qlCalendarAdvance(Calendar,X221,NDays&amp;"D")</f>
        <v>42472</v>
      </c>
      <c r="Z221" s="1403">
        <v>1.5666011464246621E-2</v>
      </c>
      <c r="AA221" s="1411">
        <v>1.2043294050414488E-2</v>
      </c>
    </row>
    <row r="222" spans="19:27" x14ac:dyDescent="0.2">
      <c r="S222" s="399"/>
      <c r="T222" s="1401"/>
      <c r="W222" s="864" t="str">
        <f t="shared" si="10"/>
        <v>1D</v>
      </c>
      <c r="X222" s="1405">
        <f>_xll.qlCalendarAdvance(Calendar,X221,W222,"f",FALSE)</f>
        <v>42473</v>
      </c>
      <c r="Y222" s="1404">
        <f>_xll.qlCalendarAdvance(Calendar,X222,NDays&amp;"D")</f>
        <v>42473</v>
      </c>
      <c r="Z222" s="1403">
        <v>1.5684317423942051E-2</v>
      </c>
      <c r="AA222" s="1411">
        <v>1.2062046171077423E-2</v>
      </c>
    </row>
    <row r="223" spans="19:27" x14ac:dyDescent="0.2">
      <c r="S223" s="399"/>
      <c r="T223" s="1401"/>
      <c r="W223" s="864" t="str">
        <f t="shared" si="10"/>
        <v>1D</v>
      </c>
      <c r="X223" s="1405">
        <f>_xll.qlCalendarAdvance(Calendar,X222,W223,"f",FALSE)</f>
        <v>42474</v>
      </c>
      <c r="Y223" s="1404">
        <f>_xll.qlCalendarAdvance(Calendar,X223,NDays&amp;"D")</f>
        <v>42474</v>
      </c>
      <c r="Z223" s="1403">
        <v>1.5736841353024233E-2</v>
      </c>
      <c r="AA223" s="1411">
        <v>1.2081150227515325E-2</v>
      </c>
    </row>
    <row r="224" spans="19:27" x14ac:dyDescent="0.2">
      <c r="S224" s="399"/>
      <c r="T224" s="1401"/>
      <c r="W224" s="864" t="str">
        <f t="shared" si="10"/>
        <v>1D</v>
      </c>
      <c r="X224" s="1405">
        <f>_xll.qlCalendarAdvance(Calendar,X223,W224,"f",FALSE)</f>
        <v>42475</v>
      </c>
      <c r="Y224" s="1404">
        <f>_xll.qlCalendarAdvance(Calendar,X224,NDays&amp;"D")</f>
        <v>42475</v>
      </c>
      <c r="Z224" s="1403">
        <v>1.5746254110378399E-2</v>
      </c>
      <c r="AA224" s="1411">
        <v>1.2120933949411421E-2</v>
      </c>
    </row>
    <row r="225" spans="19:27" x14ac:dyDescent="0.2">
      <c r="S225" s="399"/>
      <c r="T225" s="1401"/>
      <c r="W225" s="864" t="str">
        <f t="shared" si="10"/>
        <v>1D</v>
      </c>
      <c r="X225" s="1405">
        <f>_xll.qlCalendarAdvance(Calendar,X224,W225,"f",FALSE)</f>
        <v>42478</v>
      </c>
      <c r="Y225" s="1404">
        <f>_xll.qlCalendarAdvance(Calendar,X225,NDays&amp;"D")</f>
        <v>42478</v>
      </c>
      <c r="Z225" s="1403">
        <v>1.5774479743807746E-2</v>
      </c>
      <c r="AA225" s="1411">
        <v>1.2161085811340788E-2</v>
      </c>
    </row>
    <row r="226" spans="19:27" x14ac:dyDescent="0.2">
      <c r="S226" s="399"/>
      <c r="T226" s="1401"/>
      <c r="W226" s="864" t="str">
        <f t="shared" si="10"/>
        <v>1D</v>
      </c>
      <c r="X226" s="1405">
        <f>_xll.qlCalendarAdvance(Calendar,X225,W226,"f",FALSE)</f>
        <v>42479</v>
      </c>
      <c r="Y226" s="1404">
        <f>_xll.qlCalendarAdvance(Calendar,X226,NDays&amp;"D")</f>
        <v>42479</v>
      </c>
      <c r="Z226" s="1403">
        <v>1.5792240270358082E-2</v>
      </c>
      <c r="AA226" s="1411">
        <v>1.2181949547139803E-2</v>
      </c>
    </row>
    <row r="227" spans="19:27" x14ac:dyDescent="0.2">
      <c r="S227" s="399"/>
      <c r="T227" s="1401"/>
      <c r="W227" s="864" t="str">
        <f t="shared" si="10"/>
        <v>1D</v>
      </c>
      <c r="X227" s="1405">
        <f>_xll.qlCalendarAdvance(Calendar,X226,W227,"f",FALSE)</f>
        <v>42480</v>
      </c>
      <c r="Y227" s="1404">
        <f>_xll.qlCalendarAdvance(Calendar,X227,NDays&amp;"D")</f>
        <v>42480</v>
      </c>
      <c r="Z227" s="1403">
        <v>1.5809910670722127E-2</v>
      </c>
      <c r="AA227" s="1411">
        <v>1.2203165218956924E-2</v>
      </c>
    </row>
    <row r="228" spans="19:27" x14ac:dyDescent="0.2">
      <c r="S228" s="399"/>
      <c r="T228" s="1401"/>
      <c r="W228" s="864" t="str">
        <f t="shared" si="10"/>
        <v>1D</v>
      </c>
      <c r="X228" s="1405">
        <f>_xll.qlCalendarAdvance(Calendar,X227,W228,"f",FALSE)</f>
        <v>42481</v>
      </c>
      <c r="Y228" s="1404">
        <f>_xll.qlCalendarAdvance(Calendar,X228,NDays&amp;"D")</f>
        <v>42481</v>
      </c>
      <c r="Z228" s="1403">
        <v>1.5827491167675234E-2</v>
      </c>
      <c r="AA228" s="1411">
        <v>1.2224732826954243E-2</v>
      </c>
    </row>
    <row r="229" spans="19:27" x14ac:dyDescent="0.2">
      <c r="S229" s="399"/>
      <c r="T229" s="1401"/>
      <c r="W229" s="864" t="str">
        <f t="shared" si="10"/>
        <v>1D</v>
      </c>
      <c r="X229" s="1405">
        <f>_xll.qlCalendarAdvance(Calendar,X228,W229,"f",FALSE)</f>
        <v>42482</v>
      </c>
      <c r="Y229" s="1404">
        <f>_xll.qlCalendarAdvance(Calendar,X229,NDays&amp;"D")</f>
        <v>42482</v>
      </c>
      <c r="Z229" s="1403">
        <v>1.5861019453778422E-2</v>
      </c>
      <c r="AA229" s="1411">
        <v>1.2269453577031799E-2</v>
      </c>
    </row>
    <row r="230" spans="19:27" x14ac:dyDescent="0.2">
      <c r="S230" s="399"/>
      <c r="T230" s="1401"/>
      <c r="W230" s="864" t="str">
        <f t="shared" si="10"/>
        <v>1D</v>
      </c>
      <c r="X230" s="1405">
        <f>_xll.qlCalendarAdvance(Calendar,X229,W230,"f",FALSE)</f>
        <v>42485</v>
      </c>
      <c r="Y230" s="1404">
        <f>_xll.qlCalendarAdvance(Calendar,X230,NDays&amp;"D")</f>
        <v>42485</v>
      </c>
      <c r="Z230" s="1403">
        <v>1.5896918578258257E-2</v>
      </c>
      <c r="AA230" s="1411">
        <v>1.2314348845443579E-2</v>
      </c>
    </row>
    <row r="231" spans="19:27" x14ac:dyDescent="0.2">
      <c r="S231" s="399"/>
      <c r="T231" s="1401"/>
      <c r="W231" s="864" t="str">
        <f t="shared" si="10"/>
        <v>1D</v>
      </c>
      <c r="X231" s="1405">
        <f>_xll.qlCalendarAdvance(Calendar,X230,W231,"f",FALSE)</f>
        <v>42486</v>
      </c>
      <c r="Y231" s="1404">
        <f>_xll.qlCalendarAdvance(Calendar,X231,NDays&amp;"D")</f>
        <v>42486</v>
      </c>
      <c r="Z231" s="1403">
        <v>1.5914053384819438E-2</v>
      </c>
      <c r="AA231" s="1411">
        <v>1.2336633479855807E-2</v>
      </c>
    </row>
    <row r="232" spans="19:27" x14ac:dyDescent="0.2">
      <c r="S232" s="399"/>
      <c r="T232" s="1401"/>
      <c r="W232" s="864" t="str">
        <f t="shared" si="10"/>
        <v>1D</v>
      </c>
      <c r="X232" s="1405">
        <f>_xll.qlCalendarAdvance(Calendar,X231,W232,"f",FALSE)</f>
        <v>42487</v>
      </c>
      <c r="Y232" s="1404">
        <f>_xll.qlCalendarAdvance(Calendar,X232,NDays&amp;"D")</f>
        <v>42487</v>
      </c>
      <c r="Z232" s="1403">
        <v>1.5931102527461105E-2</v>
      </c>
      <c r="AA232" s="1411">
        <v>1.2358227395394827E-2</v>
      </c>
    </row>
    <row r="233" spans="19:27" x14ac:dyDescent="0.2">
      <c r="S233" s="399"/>
      <c r="T233" s="1401"/>
      <c r="W233" s="864" t="str">
        <f t="shared" si="10"/>
        <v>1D</v>
      </c>
      <c r="X233" s="1405">
        <f>_xll.qlCalendarAdvance(Calendar,X232,W233,"f",FALSE)</f>
        <v>42488</v>
      </c>
      <c r="Y233" s="1404">
        <f>_xll.qlCalendarAdvance(Calendar,X233,NDays&amp;"D")</f>
        <v>42488</v>
      </c>
      <c r="Z233" s="1403">
        <v>1.5948069131425324E-2</v>
      </c>
      <c r="AA233" s="1411">
        <v>1.2379130591979592E-2</v>
      </c>
    </row>
    <row r="234" spans="19:27" x14ac:dyDescent="0.2">
      <c r="S234" s="399"/>
      <c r="T234" s="1401"/>
      <c r="W234" s="864" t="str">
        <f t="shared" si="10"/>
        <v>1D</v>
      </c>
      <c r="X234" s="1405">
        <f>_xll.qlCalendarAdvance(Calendar,X233,W234,"f",FALSE)</f>
        <v>42489</v>
      </c>
      <c r="Y234" s="1404">
        <f>_xll.qlCalendarAdvance(Calendar,X234,NDays&amp;"D")</f>
        <v>42489</v>
      </c>
      <c r="Z234" s="1403">
        <v>1.5957332707891597E-2</v>
      </c>
      <c r="AA234" s="1411">
        <v>1.2428569742209405E-2</v>
      </c>
    </row>
    <row r="235" spans="19:27" x14ac:dyDescent="0.2">
      <c r="S235" s="399"/>
      <c r="T235" s="1401"/>
      <c r="W235" s="864" t="str">
        <f t="shared" si="10"/>
        <v>1D</v>
      </c>
      <c r="X235" s="1405">
        <f>_xll.qlCalendarAdvance(Calendar,X234,W235,"f",FALSE)</f>
        <v>42493</v>
      </c>
      <c r="Y235" s="1404">
        <f>_xll.qlCalendarAdvance(Calendar,X235,NDays&amp;"D")</f>
        <v>42493</v>
      </c>
      <c r="Z235" s="1403">
        <v>1.6031773470500443E-2</v>
      </c>
      <c r="AA235" s="1411">
        <v>1.2473285786699373E-2</v>
      </c>
    </row>
    <row r="236" spans="19:27" x14ac:dyDescent="0.2">
      <c r="S236" s="399"/>
      <c r="T236" s="1401"/>
      <c r="W236" s="864" t="str">
        <f t="shared" si="10"/>
        <v>1D</v>
      </c>
      <c r="X236" s="1405">
        <f>_xll.qlCalendarAdvance(Calendar,X235,W236,"f",FALSE)</f>
        <v>42494</v>
      </c>
      <c r="Y236" s="1404">
        <f>_xll.qlCalendarAdvance(Calendar,X236,NDays&amp;"D")</f>
        <v>42494</v>
      </c>
      <c r="Z236" s="1403">
        <v>1.604831048517763E-2</v>
      </c>
      <c r="AA236" s="1411">
        <v>1.2490044667289313E-2</v>
      </c>
    </row>
    <row r="237" spans="19:27" x14ac:dyDescent="0.2">
      <c r="S237" s="399"/>
      <c r="T237" s="1401"/>
      <c r="W237" s="864" t="str">
        <f t="shared" si="10"/>
        <v>1D</v>
      </c>
      <c r="X237" s="1405">
        <f>_xll.qlCalendarAdvance(Calendar,X236,W237,"f",FALSE)</f>
        <v>42495</v>
      </c>
      <c r="Y237" s="1404">
        <f>_xll.qlCalendarAdvance(Calendar,X237,NDays&amp;"D")</f>
        <v>42495</v>
      </c>
      <c r="Z237" s="1403">
        <v>1.606478684417012E-2</v>
      </c>
      <c r="AA237" s="1411">
        <v>1.2506112828114535E-2</v>
      </c>
    </row>
    <row r="238" spans="19:27" x14ac:dyDescent="0.2">
      <c r="S238" s="399"/>
      <c r="T238" s="1401"/>
      <c r="W238" s="864" t="str">
        <f t="shared" si="10"/>
        <v>1D</v>
      </c>
      <c r="X238" s="1405">
        <f>_xll.qlCalendarAdvance(Calendar,X237,W238,"f",FALSE)</f>
        <v>42496</v>
      </c>
      <c r="Y238" s="1404">
        <f>_xll.qlCalendarAdvance(Calendar,X238,NDays&amp;"D")</f>
        <v>42496</v>
      </c>
      <c r="Z238" s="1403">
        <v>1.6095447601733363E-2</v>
      </c>
      <c r="AA238" s="1411">
        <v>1.2536377302945583E-2</v>
      </c>
    </row>
    <row r="239" spans="19:27" x14ac:dyDescent="0.2">
      <c r="S239" s="399"/>
      <c r="T239" s="1401"/>
      <c r="W239" s="864" t="str">
        <f t="shared" si="10"/>
        <v>1D</v>
      </c>
      <c r="X239" s="1405">
        <f>_xll.qlCalendarAdvance(Calendar,X238,W239,"f",FALSE)</f>
        <v>42499</v>
      </c>
      <c r="Y239" s="1404">
        <f>_xll.qlCalendarAdvance(Calendar,X239,NDays&amp;"D")</f>
        <v>42499</v>
      </c>
      <c r="Z239" s="1403">
        <v>1.6130148266776168E-2</v>
      </c>
      <c r="AA239" s="1411">
        <v>1.2563478272795692E-2</v>
      </c>
    </row>
    <row r="240" spans="19:27" x14ac:dyDescent="0.2">
      <c r="S240" s="399"/>
      <c r="T240" s="1401"/>
      <c r="W240" s="864" t="str">
        <f t="shared" si="10"/>
        <v>1D</v>
      </c>
      <c r="X240" s="1405">
        <f>_xll.qlCalendarAdvance(Calendar,X239,W240,"f",FALSE)</f>
        <v>42500</v>
      </c>
      <c r="Y240" s="1404">
        <f>_xll.qlCalendarAdvance(Calendar,X240,NDays&amp;"D")</f>
        <v>42500</v>
      </c>
      <c r="Z240" s="1403">
        <v>1.6146368256797716E-2</v>
      </c>
      <c r="AA240" s="1411">
        <v>1.257609283382477E-2</v>
      </c>
    </row>
    <row r="241" spans="19:27" x14ac:dyDescent="0.2">
      <c r="S241" s="399"/>
      <c r="T241" s="1401"/>
      <c r="W241" s="864" t="str">
        <f t="shared" si="10"/>
        <v>1D</v>
      </c>
      <c r="X241" s="1405">
        <f>_xll.qlCalendarAdvance(Calendar,X240,W241,"f",FALSE)</f>
        <v>42501</v>
      </c>
      <c r="Y241" s="1404">
        <f>_xll.qlCalendarAdvance(Calendar,X241,NDays&amp;"D")</f>
        <v>42501</v>
      </c>
      <c r="Z241" s="1403">
        <v>1.6162546356379703E-2</v>
      </c>
      <c r="AA241" s="1411">
        <v>1.2588016674764946E-2</v>
      </c>
    </row>
    <row r="242" spans="19:27" x14ac:dyDescent="0.2">
      <c r="S242" s="399"/>
      <c r="T242" s="1401"/>
      <c r="W242" s="864" t="str">
        <f t="shared" si="10"/>
        <v>1D</v>
      </c>
      <c r="X242" s="1405">
        <f>_xll.qlCalendarAdvance(Calendar,X241,W242,"f",FALSE)</f>
        <v>42502</v>
      </c>
      <c r="Y242" s="1404">
        <f>_xll.qlCalendarAdvance(Calendar,X242,NDays&amp;"D")</f>
        <v>42502</v>
      </c>
      <c r="Z242" s="1403">
        <v>1.6178685693787775E-2</v>
      </c>
      <c r="AA242" s="1411">
        <v>1.259924979537308E-2</v>
      </c>
    </row>
    <row r="243" spans="19:27" x14ac:dyDescent="0.2">
      <c r="S243" s="399"/>
      <c r="T243" s="1401"/>
      <c r="W243" s="864" t="str">
        <f t="shared" si="10"/>
        <v>1D</v>
      </c>
      <c r="X243" s="1405">
        <f>_xll.qlCalendarAdvance(Calendar,X242,W243,"f",FALSE)</f>
        <v>42503</v>
      </c>
      <c r="Y243" s="1404">
        <f>_xll.qlCalendarAdvance(Calendar,X243,NDays&amp;"D")</f>
        <v>42503</v>
      </c>
      <c r="Z243" s="1403">
        <v>1.6208334216716483E-2</v>
      </c>
      <c r="AA243" s="1411">
        <v>1.2619849940678959E-2</v>
      </c>
    </row>
    <row r="244" spans="19:27" x14ac:dyDescent="0.2">
      <c r="S244" s="399"/>
      <c r="T244" s="1401"/>
      <c r="W244" s="864" t="str">
        <f t="shared" si="10"/>
        <v>1D</v>
      </c>
      <c r="X244" s="1405">
        <f>_xll.qlCalendarAdvance(Calendar,X243,W244,"f",FALSE)</f>
        <v>42506</v>
      </c>
      <c r="Y244" s="1404">
        <f>_xll.qlCalendarAdvance(Calendar,X244,NDays&amp;"D")</f>
        <v>42506</v>
      </c>
      <c r="Z244" s="1403">
        <v>1.6242917994101269E-2</v>
      </c>
      <c r="AA244" s="1411">
        <v>1.2637275074161014E-2</v>
      </c>
    </row>
    <row r="245" spans="19:27" x14ac:dyDescent="0.2">
      <c r="S245" s="399"/>
      <c r="T245" s="1401"/>
      <c r="W245" s="864" t="str">
        <f t="shared" si="10"/>
        <v>1D</v>
      </c>
      <c r="X245" s="1405">
        <f>_xll.qlCalendarAdvance(Calendar,X244,W245,"f",FALSE)</f>
        <v>42507</v>
      </c>
      <c r="Y245" s="1404">
        <f>_xll.qlCalendarAdvance(Calendar,X245,NDays&amp;"D")</f>
        <v>42507</v>
      </c>
      <c r="Z245" s="1403">
        <v>1.6258910451715458E-2</v>
      </c>
      <c r="AA245" s="1411">
        <v>1.2645054592622662E-2</v>
      </c>
    </row>
    <row r="246" spans="19:27" x14ac:dyDescent="0.2">
      <c r="S246" s="399"/>
      <c r="T246" s="1401"/>
      <c r="W246" s="864" t="str">
        <f t="shared" si="10"/>
        <v>1D</v>
      </c>
      <c r="X246" s="1405">
        <f>_xll.qlCalendarAdvance(Calendar,X245,W246,"f",FALSE)</f>
        <v>42508</v>
      </c>
      <c r="Y246" s="1404">
        <f>_xll.qlCalendarAdvance(Calendar,X246,NDays&amp;"D")</f>
        <v>42508</v>
      </c>
      <c r="Z246" s="1403">
        <v>1.6274882920988887E-2</v>
      </c>
      <c r="AA246" s="1411">
        <v>1.265214339050913E-2</v>
      </c>
    </row>
    <row r="247" spans="19:27" x14ac:dyDescent="0.2">
      <c r="S247" s="399"/>
      <c r="T247" s="1401"/>
      <c r="W247" s="864" t="str">
        <f t="shared" si="10"/>
        <v>1D</v>
      </c>
      <c r="X247" s="1405">
        <f>_xll.qlCalendarAdvance(Calendar,X246,W247,"f",FALSE)</f>
        <v>42509</v>
      </c>
      <c r="Y247" s="1404">
        <f>_xll.qlCalendarAdvance(Calendar,X247,NDays&amp;"D")</f>
        <v>42509</v>
      </c>
      <c r="Z247" s="1403">
        <v>1.6290838531592078E-2</v>
      </c>
      <c r="AA247" s="1411">
        <v>1.2658541467820417E-2</v>
      </c>
    </row>
    <row r="248" spans="19:27" x14ac:dyDescent="0.2">
      <c r="S248" s="399"/>
      <c r="T248" s="1401"/>
      <c r="W248" s="864" t="str">
        <f t="shared" si="10"/>
        <v>1D</v>
      </c>
      <c r="X248" s="1405">
        <f>_xll.qlCalendarAdvance(Calendar,X247,W248,"f",FALSE)</f>
        <v>42510</v>
      </c>
      <c r="Y248" s="1404">
        <f>_xll.qlCalendarAdvance(Calendar,X248,NDays&amp;"D")</f>
        <v>42510</v>
      </c>
      <c r="Z248" s="1403">
        <v>1.6319754325975516E-2</v>
      </c>
      <c r="AA248" s="1411">
        <v>1.2669474963435217E-2</v>
      </c>
    </row>
    <row r="249" spans="19:27" x14ac:dyDescent="0.2">
      <c r="S249" s="399"/>
      <c r="T249" s="1401"/>
      <c r="W249" s="864" t="str">
        <f t="shared" si="10"/>
        <v>1D</v>
      </c>
      <c r="X249" s="1405">
        <f>_xll.qlCalendarAdvance(Calendar,X248,W249,"f",FALSE)</f>
        <v>42513</v>
      </c>
      <c r="Y249" s="1404">
        <f>_xll.qlCalendarAdvance(Calendar,X249,NDays&amp;"D")</f>
        <v>42513</v>
      </c>
      <c r="Z249" s="1403">
        <v>1.6354554987607628E-2</v>
      </c>
      <c r="AA249" s="1411">
        <v>1.2677226570098066E-2</v>
      </c>
    </row>
    <row r="250" spans="19:27" x14ac:dyDescent="0.2">
      <c r="S250" s="399"/>
      <c r="T250" s="1401"/>
      <c r="W250" s="864" t="str">
        <f t="shared" si="10"/>
        <v>1D</v>
      </c>
      <c r="X250" s="1405">
        <f>_xll.qlCalendarAdvance(Calendar,X249,W250,"f",FALSE)</f>
        <v>42514</v>
      </c>
      <c r="Y250" s="1404">
        <f>_xll.qlCalendarAdvance(Calendar,X250,NDays&amp;"D")</f>
        <v>42514</v>
      </c>
      <c r="Z250" s="1403">
        <v>1.6370473256809959E-2</v>
      </c>
      <c r="AA250" s="1411">
        <v>1.268017104388508E-2</v>
      </c>
    </row>
    <row r="251" spans="19:27" x14ac:dyDescent="0.2">
      <c r="S251" s="399"/>
      <c r="T251" s="1401"/>
      <c r="W251" s="864" t="str">
        <f t="shared" si="10"/>
        <v>1D</v>
      </c>
      <c r="X251" s="1405">
        <f>_xll.qlCalendarAdvance(Calendar,X250,W251,"f",FALSE)</f>
        <v>42515</v>
      </c>
      <c r="Y251" s="1404">
        <f>_xll.qlCalendarAdvance(Calendar,X251,NDays&amp;"D")</f>
        <v>42515</v>
      </c>
      <c r="Z251" s="1403">
        <v>1.6386393449497882E-2</v>
      </c>
      <c r="AA251" s="1411">
        <v>1.2683257242249724E-2</v>
      </c>
    </row>
    <row r="252" spans="19:27" x14ac:dyDescent="0.2">
      <c r="S252" s="399"/>
      <c r="T252" s="1401"/>
      <c r="W252" s="864" t="str">
        <f t="shared" si="10"/>
        <v>1D</v>
      </c>
      <c r="X252" s="1405">
        <f>_xll.qlCalendarAdvance(Calendar,X251,W252,"f",FALSE)</f>
        <v>42516</v>
      </c>
      <c r="Y252" s="1404">
        <f>_xll.qlCalendarAdvance(Calendar,X252,NDays&amp;"D")</f>
        <v>42516</v>
      </c>
      <c r="Z252" s="1403">
        <v>1.6402316378717696E-2</v>
      </c>
      <c r="AA252" s="1411">
        <v>1.2689814947262068E-2</v>
      </c>
    </row>
    <row r="253" spans="19:27" x14ac:dyDescent="0.2">
      <c r="S253" s="399"/>
      <c r="T253" s="1401"/>
      <c r="W253" s="864" t="str">
        <f t="shared" si="10"/>
        <v>1D</v>
      </c>
      <c r="X253" s="1405">
        <f>_xll.qlCalendarAdvance(Calendar,X252,W253,"f",FALSE)</f>
        <v>42517</v>
      </c>
      <c r="Y253" s="1404">
        <f>_xll.qlCalendarAdvance(Calendar,X253,NDays&amp;"D")</f>
        <v>42517</v>
      </c>
      <c r="Z253" s="1403">
        <v>1.6436994869244936E-2</v>
      </c>
      <c r="AA253" s="1411">
        <v>1.2728394721280845E-2</v>
      </c>
    </row>
    <row r="254" spans="19:27" x14ac:dyDescent="0.2">
      <c r="S254" s="399"/>
      <c r="T254" s="1401"/>
      <c r="W254" s="864" t="str">
        <f t="shared" si="10"/>
        <v>1D</v>
      </c>
      <c r="X254" s="1405">
        <f>_xll.qlCalendarAdvance(Calendar,X253,W254,"f",FALSE)</f>
        <v>42521</v>
      </c>
      <c r="Y254" s="1404">
        <f>_xll.qlCalendarAdvance(Calendar,X254,NDays&amp;"D")</f>
        <v>42521</v>
      </c>
      <c r="Z254" s="1403">
        <v>1.6481629623921856E-2</v>
      </c>
      <c r="AA254" s="1411">
        <v>1.2787162767323723E-2</v>
      </c>
    </row>
    <row r="255" spans="19:27" x14ac:dyDescent="0.2">
      <c r="S255" s="399"/>
      <c r="T255" s="1401"/>
      <c r="W255" s="864" t="str">
        <f t="shared" si="10"/>
        <v>1D</v>
      </c>
      <c r="X255" s="1405">
        <f>_xll.qlCalendarAdvance(Calendar,X254,W255,"f",FALSE)</f>
        <v>42522</v>
      </c>
      <c r="Y255" s="1404">
        <f>_xll.qlCalendarAdvance(Calendar,X255,NDays&amp;"D")</f>
        <v>42522</v>
      </c>
      <c r="Z255" s="1403">
        <v>1.6497356539822317E-2</v>
      </c>
      <c r="AA255" s="1411">
        <v>1.2819544195215027E-2</v>
      </c>
    </row>
    <row r="256" spans="19:27" x14ac:dyDescent="0.2">
      <c r="S256" s="399"/>
      <c r="T256" s="1401"/>
      <c r="W256" s="864" t="str">
        <f t="shared" si="10"/>
        <v>1D</v>
      </c>
      <c r="X256" s="1405">
        <f>_xll.qlCalendarAdvance(Calendar,X255,W256,"f",FALSE)</f>
        <v>42523</v>
      </c>
      <c r="Y256" s="1404">
        <f>_xll.qlCalendarAdvance(Calendar,X256,NDays&amp;"D")</f>
        <v>42523</v>
      </c>
      <c r="Z256" s="1403">
        <v>1.6513013057249726E-2</v>
      </c>
      <c r="AA256" s="1411">
        <v>1.2856229579850664E-2</v>
      </c>
    </row>
    <row r="257" spans="19:27" x14ac:dyDescent="0.2">
      <c r="S257" s="399"/>
      <c r="T257" s="1401"/>
      <c r="W257" s="864" t="str">
        <f t="shared" si="10"/>
        <v>1D</v>
      </c>
      <c r="X257" s="1405">
        <f>_xll.qlCalendarAdvance(Calendar,X256,W257,"f",FALSE)</f>
        <v>42524</v>
      </c>
      <c r="Y257" s="1404">
        <f>_xll.qlCalendarAdvance(Calendar,X257,NDays&amp;"D")</f>
        <v>42524</v>
      </c>
      <c r="Z257" s="1403">
        <v>1.65407853229389E-2</v>
      </c>
      <c r="AA257" s="1411">
        <v>1.2944405911983205E-2</v>
      </c>
    </row>
    <row r="258" spans="19:27" x14ac:dyDescent="0.2">
      <c r="S258" s="399"/>
      <c r="T258" s="1401"/>
      <c r="W258" s="864" t="str">
        <f t="shared" si="10"/>
        <v>1D</v>
      </c>
      <c r="X258" s="1405">
        <f>_xll.qlCalendarAdvance(Calendar,X257,W258,"f",FALSE)</f>
        <v>42527</v>
      </c>
      <c r="Y258" s="1404">
        <f>_xll.qlCalendarAdvance(Calendar,X258,NDays&amp;"D")</f>
        <v>42527</v>
      </c>
      <c r="Z258" s="1403">
        <v>1.657471949989997E-2</v>
      </c>
      <c r="AA258" s="1411">
        <v>1.3046010716066814E-2</v>
      </c>
    </row>
    <row r="259" spans="19:27" x14ac:dyDescent="0.2">
      <c r="S259" s="399"/>
      <c r="T259" s="1401"/>
      <c r="W259" s="864" t="str">
        <f t="shared" si="10"/>
        <v>1D</v>
      </c>
      <c r="X259" s="1405">
        <f>_xll.qlCalendarAdvance(Calendar,X258,W259,"f",FALSE)</f>
        <v>42528</v>
      </c>
      <c r="Y259" s="1404">
        <f>_xll.qlCalendarAdvance(Calendar,X259,NDays&amp;"D")</f>
        <v>42528</v>
      </c>
      <c r="Z259" s="1403">
        <v>1.6589862287693879E-2</v>
      </c>
      <c r="AA259" s="1411">
        <v>1.3104215907846495E-2</v>
      </c>
    </row>
    <row r="260" spans="19:27" x14ac:dyDescent="0.2">
      <c r="S260" s="399"/>
      <c r="T260" s="1401"/>
      <c r="W260" s="864" t="str">
        <f t="shared" si="10"/>
        <v>1D</v>
      </c>
      <c r="X260" s="1405">
        <f>_xll.qlCalendarAdvance(Calendar,X259,W260,"f",FALSE)</f>
        <v>42529</v>
      </c>
      <c r="Y260" s="1404">
        <f>_xll.qlCalendarAdvance(Calendar,X260,NDays&amp;"D")</f>
        <v>42529</v>
      </c>
      <c r="Z260" s="1403">
        <v>1.6604869977751235E-2</v>
      </c>
      <c r="AA260" s="1411">
        <v>1.3166725066582341E-2</v>
      </c>
    </row>
    <row r="261" spans="19:27" x14ac:dyDescent="0.2">
      <c r="S261" s="399"/>
      <c r="T261" s="1401"/>
      <c r="W261" s="864" t="str">
        <f t="shared" si="10"/>
        <v>1D</v>
      </c>
      <c r="X261" s="1405">
        <f>_xll.qlCalendarAdvance(Calendar,X260,W261,"f",FALSE)</f>
        <v>42530</v>
      </c>
      <c r="Y261" s="1404">
        <f>_xll.qlCalendarAdvance(Calendar,X261,NDays&amp;"D")</f>
        <v>42530</v>
      </c>
      <c r="Z261" s="1403">
        <v>1.6619731784738745E-2</v>
      </c>
      <c r="AA261" s="1411">
        <v>1.3233538194543648E-2</v>
      </c>
    </row>
    <row r="262" spans="19:27" x14ac:dyDescent="0.2">
      <c r="S262" s="399"/>
      <c r="T262" s="1401"/>
      <c r="W262" s="864" t="str">
        <f t="shared" si="10"/>
        <v>1D</v>
      </c>
      <c r="X262" s="1405">
        <f>_xll.qlCalendarAdvance(Calendar,X261,W262,"f",FALSE)</f>
        <v>42531</v>
      </c>
      <c r="Y262" s="1404">
        <f>_xll.qlCalendarAdvance(Calendar,X262,NDays&amp;"D")</f>
        <v>42531</v>
      </c>
      <c r="Z262" s="1403">
        <v>1.6646449075501883E-2</v>
      </c>
      <c r="AA262" s="1411">
        <v>1.3382001615622753E-2</v>
      </c>
    </row>
    <row r="263" spans="19:27" x14ac:dyDescent="0.2">
      <c r="S263" s="399"/>
      <c r="T263" s="1401"/>
      <c r="W263" s="864" t="str">
        <f t="shared" si="10"/>
        <v>1D</v>
      </c>
      <c r="X263" s="1405">
        <f>_xll.qlCalendarAdvance(Calendar,X262,W263,"f",FALSE)</f>
        <v>42534</v>
      </c>
      <c r="Y263" s="1404">
        <f>_xll.qlCalendarAdvance(Calendar,X263,NDays&amp;"D")</f>
        <v>42534</v>
      </c>
      <c r="Z263" s="1403">
        <v>1.6677504455706149E-2</v>
      </c>
      <c r="AA263" s="1411">
        <v>1.3543830447757532E-2</v>
      </c>
    </row>
    <row r="264" spans="19:27" x14ac:dyDescent="0.2">
      <c r="S264" s="399"/>
      <c r="T264" s="1401"/>
      <c r="W264" s="864" t="str">
        <f t="shared" si="10"/>
        <v>1D</v>
      </c>
      <c r="X264" s="1405">
        <f>_xll.qlCalendarAdvance(Calendar,X263,W264,"f",FALSE)</f>
        <v>42535</v>
      </c>
      <c r="Y264" s="1404">
        <f>_xll.qlCalendarAdvance(Calendar,X264,NDays&amp;"D")</f>
        <v>42535</v>
      </c>
      <c r="Z264" s="1403">
        <v>1.6691475047966309E-2</v>
      </c>
      <c r="AA264" s="1411">
        <v>1.3632163460181035E-2</v>
      </c>
    </row>
    <row r="265" spans="19:27" x14ac:dyDescent="0.2">
      <c r="S265" s="399"/>
      <c r="T265" s="1401"/>
      <c r="W265" s="864" t="str">
        <f t="shared" si="10"/>
        <v>1D</v>
      </c>
      <c r="X265" s="1405">
        <f>_xll.qlCalendarAdvance(Calendar,X264,W265,"f",FALSE)</f>
        <v>42536</v>
      </c>
      <c r="Y265" s="1404">
        <f>_xll.qlCalendarAdvance(Calendar,X265,NDays&amp;"D")</f>
        <v>42536</v>
      </c>
      <c r="Z265" s="1403">
        <v>1.6705235033779076E-2</v>
      </c>
      <c r="AA265" s="1411">
        <v>1.3724800458282393E-2</v>
      </c>
    </row>
    <row r="266" spans="19:27" x14ac:dyDescent="0.2">
      <c r="S266" s="399"/>
      <c r="T266" s="1401"/>
      <c r="W266" s="864" t="str">
        <f t="shared" si="10"/>
        <v>1D</v>
      </c>
      <c r="X266" s="1405">
        <f>_xll.qlCalendarAdvance(Calendar,X265,W266,"f",FALSE)</f>
        <v>42537</v>
      </c>
      <c r="Y266" s="1404">
        <f>_xll.qlCalendarAdvance(Calendar,X266,NDays&amp;"D")</f>
        <v>42537</v>
      </c>
      <c r="Z266" s="1403">
        <v>1.671877362419516E-2</v>
      </c>
      <c r="AA266" s="1411">
        <v>1.3821741445303459E-2</v>
      </c>
    </row>
    <row r="267" spans="19:27" x14ac:dyDescent="0.2">
      <c r="S267" s="399"/>
      <c r="T267" s="1401"/>
      <c r="W267" s="864" t="str">
        <f t="shared" si="10"/>
        <v>1D</v>
      </c>
      <c r="X267" s="1405">
        <f>_xll.qlCalendarAdvance(Calendar,X266,W267,"f",FALSE)</f>
        <v>42538</v>
      </c>
      <c r="Y267" s="1404">
        <f>_xll.qlCalendarAdvance(Calendar,X267,NDays&amp;"D")</f>
        <v>42538</v>
      </c>
      <c r="Z267" s="1403">
        <v>1.6744069121616217E-2</v>
      </c>
      <c r="AA267" s="1411">
        <v>1.4030509350616562E-2</v>
      </c>
    </row>
    <row r="268" spans="19:27" x14ac:dyDescent="0.2">
      <c r="S268" s="399"/>
      <c r="T268" s="1401"/>
      <c r="W268" s="864" t="str">
        <f t="shared" si="10"/>
        <v>1D</v>
      </c>
      <c r="X268" s="1405">
        <f>_xll.qlCalendarAdvance(Calendar,X267,W268,"f",FALSE)</f>
        <v>42541</v>
      </c>
      <c r="Y268" s="1404">
        <f>_xll.qlCalendarAdvance(Calendar,X268,NDays&amp;"D")</f>
        <v>42541</v>
      </c>
      <c r="Z268" s="1403">
        <v>1.6770498238216192E-2</v>
      </c>
      <c r="AA268" s="1411">
        <v>1.4252545353419244E-2</v>
      </c>
    </row>
    <row r="269" spans="19:27" x14ac:dyDescent="0.2">
      <c r="S269" s="399"/>
      <c r="T269" s="1401"/>
      <c r="W269" s="864" t="str">
        <f t="shared" si="10"/>
        <v>1D</v>
      </c>
      <c r="X269" s="1405">
        <f>_xll.qlCalendarAdvance(Calendar,X268,W269,"f",FALSE)</f>
        <v>42542</v>
      </c>
      <c r="Y269" s="1404">
        <f>_xll.qlCalendarAdvance(Calendar,X269,NDays&amp;"D")</f>
        <v>42542</v>
      </c>
      <c r="Z269" s="1403">
        <v>1.6782768003074322E-2</v>
      </c>
      <c r="AA269" s="1411">
        <v>1.4371006339582992E-2</v>
      </c>
    </row>
    <row r="270" spans="19:27" x14ac:dyDescent="0.2">
      <c r="S270" s="399"/>
      <c r="T270" s="1401"/>
      <c r="W270" s="864" t="str">
        <f t="shared" si="10"/>
        <v>1D</v>
      </c>
      <c r="X270" s="1405">
        <f>_xll.qlCalendarAdvance(Calendar,X269,W270,"f",FALSE)</f>
        <v>42543</v>
      </c>
      <c r="Y270" s="1404">
        <f>_xll.qlCalendarAdvance(Calendar,X270,NDays&amp;"D")</f>
        <v>42543</v>
      </c>
      <c r="Z270" s="1403">
        <v>1.6794751630602622E-2</v>
      </c>
      <c r="AA270" s="1411">
        <v>1.4493771337521499E-2</v>
      </c>
    </row>
    <row r="271" spans="19:27" x14ac:dyDescent="0.2">
      <c r="S271" s="399"/>
      <c r="T271" s="1401"/>
      <c r="W271" s="864" t="str">
        <f t="shared" si="10"/>
        <v>1D</v>
      </c>
      <c r="X271" s="1405">
        <f>_xll.qlCalendarAdvance(Calendar,X270,W271,"f",FALSE)</f>
        <v>42544</v>
      </c>
      <c r="Y271" s="1404">
        <f>_xll.qlCalendarAdvance(Calendar,X271,NDays&amp;"D")</f>
        <v>42544</v>
      </c>
      <c r="Z271" s="1403">
        <v>1.6806438329357798E-2</v>
      </c>
      <c r="AA271" s="1411">
        <v>1.4620840351611264E-2</v>
      </c>
    </row>
    <row r="272" spans="19:27" x14ac:dyDescent="0.2">
      <c r="S272" s="399"/>
      <c r="T272" s="1401"/>
      <c r="W272" s="864" t="str">
        <f t="shared" si="10"/>
        <v>1D</v>
      </c>
      <c r="X272" s="1405">
        <f>_xll.qlCalendarAdvance(Calendar,X271,W272,"f",FALSE)</f>
        <v>42545</v>
      </c>
      <c r="Y272" s="1404">
        <f>_xll.qlCalendarAdvance(Calendar,X272,NDays&amp;"D")</f>
        <v>42545</v>
      </c>
      <c r="Z272" s="1403">
        <v>1.6829964863119936E-2</v>
      </c>
      <c r="AA272" s="1411">
        <v>1.4889932489246343E-2</v>
      </c>
    </row>
    <row r="273" spans="19:27" x14ac:dyDescent="0.2">
      <c r="S273" s="399"/>
      <c r="T273" s="1401"/>
      <c r="W273" s="864" t="str">
        <f t="shared" si="10"/>
        <v>1D</v>
      </c>
      <c r="X273" s="1405">
        <f>_xll.qlCalendarAdvance(Calendar,X272,W273,"f",FALSE)</f>
        <v>42548</v>
      </c>
      <c r="Y273" s="1404">
        <f>_xll.qlCalendarAdvance(Calendar,X273,NDays&amp;"D")</f>
        <v>42548</v>
      </c>
      <c r="Z273" s="1403">
        <v>1.6850000000000032E-2</v>
      </c>
      <c r="AA273" s="1411">
        <v>1.5169561133823173E-2</v>
      </c>
    </row>
    <row r="274" spans="19:27" x14ac:dyDescent="0.2">
      <c r="S274" s="399"/>
      <c r="T274" s="1401"/>
      <c r="W274" s="864" t="str">
        <f t="shared" si="10"/>
        <v>1D</v>
      </c>
      <c r="X274" s="1405">
        <f>_xll.qlCalendarAdvance(Calendar,X273,W274,"f",FALSE)</f>
        <v>42549</v>
      </c>
      <c r="Y274" s="1404">
        <f>_xll.qlCalendarAdvance(Calendar,X274,NDays&amp;"D")</f>
        <v>42549</v>
      </c>
      <c r="Z274" s="1403">
        <v>1.6860047187857718E-2</v>
      </c>
      <c r="AA274" s="1411">
        <v>1.5302577126325989E-2</v>
      </c>
    </row>
    <row r="275" spans="19:27" x14ac:dyDescent="0.2">
      <c r="S275" s="399"/>
      <c r="T275" s="1401"/>
      <c r="W275" s="864" t="str">
        <f t="shared" si="10"/>
        <v>1D</v>
      </c>
      <c r="X275" s="1405">
        <f>_xll.qlCalendarAdvance(Calendar,X274,W275,"f",FALSE)</f>
        <v>42550</v>
      </c>
      <c r="Y275" s="1404">
        <f>_xll.qlCalendarAdvance(Calendar,X275,NDays&amp;"D")</f>
        <v>42550</v>
      </c>
      <c r="Z275" s="1403">
        <v>1.6869774766502532E-2</v>
      </c>
      <c r="AA275" s="1411">
        <v>1.5424323975012921E-2</v>
      </c>
    </row>
    <row r="276" spans="19:27" x14ac:dyDescent="0.2">
      <c r="S276" s="399"/>
      <c r="T276" s="1401"/>
      <c r="W276" s="864" t="str">
        <f t="shared" ref="W276:W339" si="11">W275</f>
        <v>1D</v>
      </c>
      <c r="X276" s="1405">
        <f>_xll.qlCalendarAdvance(Calendar,X275,W276,"f",FALSE)</f>
        <v>42551</v>
      </c>
      <c r="Y276" s="1404">
        <f>_xll.qlCalendarAdvance(Calendar,X276,NDays&amp;"D")</f>
        <v>42551</v>
      </c>
      <c r="Z276" s="1403">
        <v>1.6879214017057276E-2</v>
      </c>
      <c r="AA276" s="1411">
        <v>1.5534801668456444E-2</v>
      </c>
    </row>
    <row r="277" spans="19:27" x14ac:dyDescent="0.2">
      <c r="S277" s="399"/>
      <c r="T277" s="1401"/>
      <c r="W277" s="864" t="str">
        <f t="shared" si="11"/>
        <v>1D</v>
      </c>
      <c r="X277" s="1405">
        <f>_xll.qlCalendarAdvance(Calendar,X276,W277,"f",FALSE)</f>
        <v>42552</v>
      </c>
      <c r="Y277" s="1404">
        <f>_xll.qlCalendarAdvance(Calendar,X277,NDays&amp;"D")</f>
        <v>42552</v>
      </c>
      <c r="Z277" s="1403">
        <v>1.6900868100241728E-2</v>
      </c>
      <c r="AA277" s="1411">
        <v>1.5718870040447586E-2</v>
      </c>
    </row>
    <row r="278" spans="19:27" x14ac:dyDescent="0.2">
      <c r="S278" s="399"/>
      <c r="T278" s="1401"/>
      <c r="W278" s="864" t="str">
        <f t="shared" si="11"/>
        <v>1D</v>
      </c>
      <c r="X278" s="1405">
        <f>_xll.qlCalendarAdvance(Calendar,X277,W278,"f",FALSE)</f>
        <v>42555</v>
      </c>
      <c r="Y278" s="1404">
        <f>_xll.qlCalendarAdvance(Calendar,X278,NDays&amp;"D")</f>
        <v>42555</v>
      </c>
      <c r="Z278" s="1403">
        <v>1.6914713409041049E-2</v>
      </c>
      <c r="AA278" s="1411">
        <v>1.5864020701850112E-2</v>
      </c>
    </row>
    <row r="279" spans="19:27" x14ac:dyDescent="0.2">
      <c r="S279" s="399"/>
      <c r="T279" s="1401"/>
      <c r="W279" s="864" t="str">
        <f t="shared" si="11"/>
        <v>1D</v>
      </c>
      <c r="X279" s="1405">
        <f>_xll.qlCalendarAdvance(Calendar,X278,W279,"f",FALSE)</f>
        <v>42556</v>
      </c>
      <c r="Y279" s="1404">
        <f>_xll.qlCalendarAdvance(Calendar,X279,NDays&amp;"D")</f>
        <v>42556</v>
      </c>
      <c r="Z279" s="1403">
        <v>1.6923180283156425E-2</v>
      </c>
      <c r="AA279" s="1411">
        <v>1.5918152487052195E-2</v>
      </c>
    </row>
    <row r="280" spans="19:27" x14ac:dyDescent="0.2">
      <c r="S280" s="399"/>
      <c r="T280" s="1401"/>
      <c r="W280" s="864" t="str">
        <f t="shared" si="11"/>
        <v>1D</v>
      </c>
      <c r="X280" s="1405">
        <f>_xll.qlCalendarAdvance(Calendar,X279,W280,"f",FALSE)</f>
        <v>42557</v>
      </c>
      <c r="Y280" s="1404">
        <f>_xll.qlCalendarAdvance(Calendar,X280,NDays&amp;"D")</f>
        <v>42557</v>
      </c>
      <c r="Z280" s="1403">
        <v>1.69315465432609E-2</v>
      </c>
      <c r="AA280" s="1411">
        <v>1.596101507121972E-2</v>
      </c>
    </row>
    <row r="281" spans="19:27" x14ac:dyDescent="0.2">
      <c r="S281" s="399"/>
      <c r="T281" s="1401"/>
      <c r="W281" s="864" t="str">
        <f t="shared" si="11"/>
        <v>1D</v>
      </c>
      <c r="X281" s="1405">
        <f>_xll.qlCalendarAdvance(Calendar,X280,W281,"f",FALSE)</f>
        <v>42558</v>
      </c>
      <c r="Y281" s="1404">
        <f>_xll.qlCalendarAdvance(Calendar,X281,NDays&amp;"D")</f>
        <v>42558</v>
      </c>
      <c r="Z281" s="1403">
        <v>1.6939843479032879E-2</v>
      </c>
      <c r="AA281" s="1411">
        <v>1.5992608450624557E-2</v>
      </c>
    </row>
    <row r="282" spans="19:27" x14ac:dyDescent="0.2">
      <c r="S282" s="399"/>
      <c r="T282" s="1401"/>
      <c r="W282" s="864" t="str">
        <f t="shared" si="11"/>
        <v>1D</v>
      </c>
      <c r="X282" s="1405">
        <f>_xll.qlCalendarAdvance(Calendar,X281,W282,"f",FALSE)</f>
        <v>42559</v>
      </c>
      <c r="Y282" s="1404">
        <f>_xll.qlCalendarAdvance(Calendar,X282,NDays&amp;"D")</f>
        <v>42559</v>
      </c>
      <c r="Z282" s="1403">
        <v>1.6960952323869495E-2</v>
      </c>
      <c r="AA282" s="1411">
        <v>1.6018934160037711E-2</v>
      </c>
    </row>
    <row r="283" spans="19:27" x14ac:dyDescent="0.2">
      <c r="S283" s="399"/>
      <c r="T283" s="1401"/>
      <c r="W283" s="864" t="str">
        <f t="shared" si="11"/>
        <v>1D</v>
      </c>
      <c r="X283" s="1405">
        <f>_xll.qlCalendarAdvance(Calendar,X282,W283,"f",FALSE)</f>
        <v>42562</v>
      </c>
      <c r="Y283" s="1404">
        <f>_xll.qlCalendarAdvance(Calendar,X283,NDays&amp;"D")</f>
        <v>42562</v>
      </c>
      <c r="Z283" s="1403">
        <v>1.6972963808503216E-2</v>
      </c>
      <c r="AA283" s="1411">
        <v>1.600628987668995E-2</v>
      </c>
    </row>
    <row r="284" spans="19:27" x14ac:dyDescent="0.2">
      <c r="S284" s="399"/>
      <c r="T284" s="1401"/>
      <c r="W284" s="864" t="str">
        <f t="shared" si="11"/>
        <v>1D</v>
      </c>
      <c r="X284" s="1405">
        <f>_xll.qlCalendarAdvance(Calendar,X283,W284,"f",FALSE)</f>
        <v>42563</v>
      </c>
      <c r="Y284" s="1404">
        <f>_xll.qlCalendarAdvance(Calendar,X284,NDays&amp;"D")</f>
        <v>42563</v>
      </c>
      <c r="Z284" s="1403">
        <v>1.6981383503833047E-2</v>
      </c>
      <c r="AA284" s="1411">
        <v>1.5981537208777929E-2</v>
      </c>
    </row>
    <row r="285" spans="19:27" x14ac:dyDescent="0.2">
      <c r="S285" s="399"/>
      <c r="T285" s="1401"/>
      <c r="W285" s="864" t="str">
        <f t="shared" si="11"/>
        <v>1D</v>
      </c>
      <c r="X285" s="1405">
        <f>_xll.qlCalendarAdvance(Calendar,X284,W285,"f",FALSE)</f>
        <v>42564</v>
      </c>
      <c r="Y285" s="1404">
        <f>_xll.qlCalendarAdvance(Calendar,X285,NDays&amp;"D")</f>
        <v>42564</v>
      </c>
      <c r="Z285" s="1403">
        <v>1.6989921634512184E-2</v>
      </c>
      <c r="AA285" s="1411">
        <v>1.5945515334077065E-2</v>
      </c>
    </row>
    <row r="286" spans="19:27" x14ac:dyDescent="0.2">
      <c r="S286" s="399"/>
      <c r="T286" s="1401"/>
      <c r="W286" s="864" t="str">
        <f t="shared" si="11"/>
        <v>1D</v>
      </c>
      <c r="X286" s="1405">
        <f>_xll.qlCalendarAdvance(Calendar,X285,W286,"f",FALSE)</f>
        <v>42565</v>
      </c>
      <c r="Y286" s="1404">
        <f>_xll.qlCalendarAdvance(Calendar,X286,NDays&amp;"D")</f>
        <v>42565</v>
      </c>
      <c r="Z286" s="1403">
        <v>1.6998609497493877E-2</v>
      </c>
      <c r="AA286" s="1411">
        <v>1.58982242559913E-2</v>
      </c>
    </row>
    <row r="287" spans="19:27" x14ac:dyDescent="0.2">
      <c r="S287" s="399"/>
      <c r="T287" s="1401"/>
      <c r="W287" s="864" t="str">
        <f t="shared" si="11"/>
        <v>1D</v>
      </c>
      <c r="X287" s="1405">
        <f>_xll.qlCalendarAdvance(Calendar,X286,W287,"f",FALSE)</f>
        <v>42566</v>
      </c>
      <c r="Y287" s="1404">
        <f>_xll.qlCalendarAdvance(Calendar,X287,NDays&amp;"D")</f>
        <v>42566</v>
      </c>
      <c r="Z287" s="1403">
        <v>1.702069810522535E-2</v>
      </c>
      <c r="AA287" s="1411">
        <v>1.5766759128484908E-2</v>
      </c>
    </row>
    <row r="288" spans="19:27" x14ac:dyDescent="0.2">
      <c r="S288" s="399"/>
      <c r="T288" s="1401"/>
      <c r="W288" s="864" t="str">
        <f t="shared" si="11"/>
        <v>1D</v>
      </c>
      <c r="X288" s="1405">
        <f>_xll.qlCalendarAdvance(Calendar,X287,W288,"f",FALSE)</f>
        <v>42569</v>
      </c>
      <c r="Y288" s="1404">
        <f>_xll.qlCalendarAdvance(Calendar,X288,NDays&amp;"D")</f>
        <v>42569</v>
      </c>
      <c r="Z288" s="1403">
        <v>1.7035484252089894E-2</v>
      </c>
      <c r="AA288" s="1411">
        <v>1.559636801256592E-2</v>
      </c>
    </row>
    <row r="289" spans="19:27" x14ac:dyDescent="0.2">
      <c r="S289" s="399"/>
      <c r="T289" s="1401"/>
      <c r="W289" s="864" t="str">
        <f t="shared" si="11"/>
        <v>1D</v>
      </c>
      <c r="X289" s="1405">
        <f>_xll.qlCalendarAdvance(Calendar,X288,W289,"f",FALSE)</f>
        <v>42570</v>
      </c>
      <c r="Y289" s="1404">
        <f>_xll.qlCalendarAdvance(Calendar,X289,NDays&amp;"D")</f>
        <v>42570</v>
      </c>
      <c r="Z289" s="1403">
        <v>1.7045390272312444E-2</v>
      </c>
      <c r="AA289" s="1411">
        <v>1.5492731003950988E-2</v>
      </c>
    </row>
    <row r="290" spans="19:27" x14ac:dyDescent="0.2">
      <c r="S290" s="399"/>
      <c r="T290" s="1401"/>
      <c r="W290" s="864" t="str">
        <f t="shared" si="11"/>
        <v>1D</v>
      </c>
      <c r="X290" s="1405">
        <f>_xll.qlCalendarAdvance(Calendar,X289,W290,"f",FALSE)</f>
        <v>42571</v>
      </c>
      <c r="Y290" s="1404">
        <f>_xll.qlCalendarAdvance(Calendar,X290,NDays&amp;"D")</f>
        <v>42571</v>
      </c>
      <c r="Z290" s="1403">
        <v>1.7055633832344652E-2</v>
      </c>
      <c r="AA290" s="1411">
        <v>1.5377824833771037E-2</v>
      </c>
    </row>
    <row r="291" spans="19:27" x14ac:dyDescent="0.2">
      <c r="S291" s="399"/>
      <c r="T291" s="1401"/>
      <c r="W291" s="864" t="str">
        <f t="shared" si="11"/>
        <v>1D</v>
      </c>
      <c r="X291" s="1405">
        <f>_xll.qlCalendarAdvance(Calendar,X290,W291,"f",FALSE)</f>
        <v>42572</v>
      </c>
      <c r="Y291" s="1404">
        <f>_xll.qlCalendarAdvance(Calendar,X291,NDays&amp;"D")</f>
        <v>42572</v>
      </c>
      <c r="Z291" s="1403">
        <v>1.7066246238435667E-2</v>
      </c>
      <c r="AA291" s="1411">
        <v>1.5251649512805221E-2</v>
      </c>
    </row>
    <row r="292" spans="19:27" x14ac:dyDescent="0.2">
      <c r="S292" s="399"/>
      <c r="T292" s="1401"/>
      <c r="W292" s="864" t="str">
        <f t="shared" si="11"/>
        <v>1D</v>
      </c>
      <c r="X292" s="1405">
        <f>_xll.qlCalendarAdvance(Calendar,X291,W292,"f",FALSE)</f>
        <v>42573</v>
      </c>
      <c r="Y292" s="1404">
        <f>_xll.qlCalendarAdvance(Calendar,X292,NDays&amp;"D")</f>
        <v>42573</v>
      </c>
      <c r="Z292" s="1403">
        <v>1.7090782615357677E-2</v>
      </c>
      <c r="AA292" s="1411">
        <v>1.4962348379152781E-2</v>
      </c>
    </row>
    <row r="293" spans="19:27" x14ac:dyDescent="0.2">
      <c r="S293" s="399"/>
      <c r="T293" s="1401"/>
      <c r="W293" s="864" t="str">
        <f t="shared" si="11"/>
        <v>1D</v>
      </c>
      <c r="X293" s="1405">
        <f>_xll.qlCalendarAdvance(Calendar,X292,W293,"f",FALSE)</f>
        <v>42576</v>
      </c>
      <c r="Y293" s="1404">
        <f>_xll.qlCalendarAdvance(Calendar,X293,NDays&amp;"D")</f>
        <v>42576</v>
      </c>
      <c r="Z293" s="1403">
        <v>1.7113010509928639E-2</v>
      </c>
      <c r="AA293" s="1411">
        <v>1.4634256969895398E-2</v>
      </c>
    </row>
    <row r="294" spans="19:27" x14ac:dyDescent="0.2">
      <c r="S294" s="399"/>
      <c r="T294" s="1401"/>
      <c r="W294" s="864" t="str">
        <f t="shared" si="11"/>
        <v>1D</v>
      </c>
      <c r="X294" s="1405">
        <f>_xll.qlCalendarAdvance(Calendar,X293,W294,"f",FALSE)</f>
        <v>42577</v>
      </c>
      <c r="Y294" s="1404">
        <f>_xll.qlCalendarAdvance(Calendar,X294,NDays&amp;"D")</f>
        <v>42577</v>
      </c>
      <c r="Z294" s="1403">
        <v>1.7125936803399799E-2</v>
      </c>
      <c r="AA294" s="1411">
        <v>1.4451736090889122E-2</v>
      </c>
    </row>
    <row r="295" spans="19:27" x14ac:dyDescent="0.2">
      <c r="S295" s="399"/>
      <c r="T295" s="1401"/>
      <c r="W295" s="864" t="str">
        <f t="shared" si="11"/>
        <v>1D</v>
      </c>
      <c r="X295" s="1405">
        <f>_xll.qlCalendarAdvance(Calendar,X294,W295,"f",FALSE)</f>
        <v>42578</v>
      </c>
      <c r="Y295" s="1404">
        <f>_xll.qlCalendarAdvance(Calendar,X295,NDays&amp;"D")</f>
        <v>42578</v>
      </c>
      <c r="Z295" s="1403">
        <v>1.7139419820305868E-2</v>
      </c>
      <c r="AA295" s="1411">
        <v>1.4261670951485339E-2</v>
      </c>
    </row>
    <row r="296" spans="19:27" x14ac:dyDescent="0.2">
      <c r="S296" s="399"/>
      <c r="T296" s="1401"/>
      <c r="W296" s="864" t="str">
        <f t="shared" si="11"/>
        <v>1D</v>
      </c>
      <c r="X296" s="1405">
        <f>_xll.qlCalendarAdvance(Calendar,X295,W296,"f",FALSE)</f>
        <v>42579</v>
      </c>
      <c r="Y296" s="1404">
        <f>_xll.qlCalendarAdvance(Calendar,X296,NDays&amp;"D")</f>
        <v>42579</v>
      </c>
      <c r="Z296" s="1403">
        <v>1.7153480501930218E-2</v>
      </c>
      <c r="AA296" s="1411">
        <v>1.4078960774788207E-2</v>
      </c>
    </row>
    <row r="297" spans="19:27" x14ac:dyDescent="0.2">
      <c r="S297" s="399"/>
      <c r="T297" s="1401"/>
      <c r="W297" s="864" t="str">
        <f t="shared" si="11"/>
        <v>1D</v>
      </c>
      <c r="X297" s="1405">
        <f>_xll.qlCalendarAdvance(Calendar,X296,W297,"f",FALSE)</f>
        <v>42580</v>
      </c>
      <c r="Y297" s="1404">
        <f>_xll.qlCalendarAdvance(Calendar,X297,NDays&amp;"D")</f>
        <v>42580</v>
      </c>
      <c r="Z297" s="1403">
        <v>1.7181803601467309E-2</v>
      </c>
      <c r="AA297" s="1411">
        <v>1.3750990904505638E-2</v>
      </c>
    </row>
    <row r="298" spans="19:27" x14ac:dyDescent="0.2">
      <c r="S298" s="399"/>
      <c r="T298" s="1401"/>
      <c r="W298" s="864" t="str">
        <f t="shared" si="11"/>
        <v>1D</v>
      </c>
      <c r="X298" s="1405">
        <f>_xll.qlCalendarAdvance(Calendar,X297,W298,"f",FALSE)</f>
        <v>42583</v>
      </c>
      <c r="Y298" s="1404">
        <f>_xll.qlCalendarAdvance(Calendar,X298,NDays&amp;"D")</f>
        <v>42583</v>
      </c>
      <c r="Z298" s="1403">
        <v>1.7214984558004298E-2</v>
      </c>
      <c r="AA298" s="1411">
        <v>1.3458917444283403E-2</v>
      </c>
    </row>
    <row r="299" spans="19:27" x14ac:dyDescent="0.2">
      <c r="S299" s="399"/>
      <c r="T299" s="1401"/>
      <c r="W299" s="864" t="str">
        <f t="shared" si="11"/>
        <v>1D</v>
      </c>
      <c r="X299" s="1405">
        <f>_xll.qlCalendarAdvance(Calendar,X298,W299,"f",FALSE)</f>
        <v>42584</v>
      </c>
      <c r="Y299" s="1404">
        <f>_xll.qlCalendarAdvance(Calendar,X299,NDays&amp;"D")</f>
        <v>42584</v>
      </c>
      <c r="Z299" s="1403">
        <v>1.7231521117796023E-2</v>
      </c>
      <c r="AA299" s="1411">
        <v>1.3331605885096298E-2</v>
      </c>
    </row>
    <row r="300" spans="19:27" x14ac:dyDescent="0.2">
      <c r="S300" s="399"/>
      <c r="T300" s="1401"/>
      <c r="W300" s="864" t="str">
        <f t="shared" si="11"/>
        <v>1D</v>
      </c>
      <c r="X300" s="1405">
        <f>_xll.qlCalendarAdvance(Calendar,X299,W300,"f",FALSE)</f>
        <v>42585</v>
      </c>
      <c r="Y300" s="1404">
        <f>_xll.qlCalendarAdvance(Calendar,X300,NDays&amp;"D")</f>
        <v>42585</v>
      </c>
      <c r="Z300" s="1403">
        <v>1.7248459976824559E-2</v>
      </c>
      <c r="AA300" s="1411">
        <v>1.3215374010671077E-2</v>
      </c>
    </row>
    <row r="301" spans="19:27" x14ac:dyDescent="0.2">
      <c r="S301" s="399"/>
      <c r="T301" s="1401"/>
      <c r="W301" s="864" t="str">
        <f t="shared" si="11"/>
        <v>1D</v>
      </c>
      <c r="X301" s="1405">
        <f>_xll.qlCalendarAdvance(Calendar,X300,W301,"f",FALSE)</f>
        <v>42586</v>
      </c>
      <c r="Y301" s="1404">
        <f>_xll.qlCalendarAdvance(Calendar,X301,NDays&amp;"D")</f>
        <v>42586</v>
      </c>
      <c r="Z301" s="1403">
        <v>1.7265770172958828E-2</v>
      </c>
      <c r="AA301" s="1411">
        <v>1.3110221810228584E-2</v>
      </c>
    </row>
    <row r="302" spans="19:27" x14ac:dyDescent="0.2">
      <c r="S302" s="399"/>
      <c r="T302" s="1401"/>
      <c r="W302" s="864" t="str">
        <f t="shared" si="11"/>
        <v>1D</v>
      </c>
      <c r="X302" s="1405">
        <f>_xll.qlCalendarAdvance(Calendar,X301,W302,"f",FALSE)</f>
        <v>42587</v>
      </c>
      <c r="Y302" s="1404">
        <f>_xll.qlCalendarAdvance(Calendar,X302,NDays&amp;"D")</f>
        <v>42587</v>
      </c>
      <c r="Z302" s="1403">
        <v>1.7297166735449888E-2</v>
      </c>
      <c r="AA302" s="1411">
        <v>1.2937308136816336E-2</v>
      </c>
    </row>
    <row r="303" spans="19:27" x14ac:dyDescent="0.2">
      <c r="S303" s="399"/>
      <c r="T303" s="1401"/>
      <c r="W303" s="864" t="str">
        <f t="shared" si="11"/>
        <v>1D</v>
      </c>
      <c r="X303" s="1405">
        <f>_xll.qlCalendarAdvance(Calendar,X302,W303,"f",FALSE)</f>
        <v>42590</v>
      </c>
      <c r="Y303" s="1404">
        <f>_xll.qlCalendarAdvance(Calendar,X303,NDays&amp;"D")</f>
        <v>42590</v>
      </c>
      <c r="Z303" s="1403">
        <v>1.7338105024977235E-2</v>
      </c>
      <c r="AA303" s="1411">
        <v>1.2800409573388016E-2</v>
      </c>
    </row>
    <row r="304" spans="19:27" x14ac:dyDescent="0.2">
      <c r="S304" s="399"/>
      <c r="T304" s="1401"/>
      <c r="W304" s="864" t="str">
        <f t="shared" si="11"/>
        <v>1D</v>
      </c>
      <c r="X304" s="1405">
        <f>_xll.qlCalendarAdvance(Calendar,X303,W304,"f",FALSE)</f>
        <v>42591</v>
      </c>
      <c r="Y304" s="1404">
        <f>_xll.qlCalendarAdvance(Calendar,X304,NDays&amp;"D")</f>
        <v>42591</v>
      </c>
      <c r="Z304" s="1403">
        <v>1.7356807412332476E-2</v>
      </c>
      <c r="AA304" s="1411">
        <v>1.2750655620155094E-2</v>
      </c>
    </row>
    <row r="305" spans="19:27" x14ac:dyDescent="0.2">
      <c r="S305" s="399"/>
      <c r="T305" s="1401"/>
      <c r="W305" s="864" t="str">
        <f t="shared" si="11"/>
        <v>1D</v>
      </c>
      <c r="X305" s="1405">
        <f>_xll.qlCalendarAdvance(Calendar,X304,W305,"f",FALSE)</f>
        <v>42592</v>
      </c>
      <c r="Y305" s="1404">
        <f>_xll.qlCalendarAdvance(Calendar,X305,NDays&amp;"D")</f>
        <v>42592</v>
      </c>
      <c r="Z305" s="1403">
        <v>1.7375695325295704E-2</v>
      </c>
      <c r="AA305" s="1411">
        <v>1.271198129859874E-2</v>
      </c>
    </row>
    <row r="306" spans="19:27" x14ac:dyDescent="0.2">
      <c r="S306" s="399"/>
      <c r="T306" s="1401"/>
      <c r="W306" s="864" t="str">
        <f t="shared" si="11"/>
        <v>1D</v>
      </c>
      <c r="X306" s="1405">
        <f>_xll.qlCalendarAdvance(Calendar,X305,W306,"f",FALSE)</f>
        <v>42593</v>
      </c>
      <c r="Y306" s="1404">
        <f>_xll.qlCalendarAdvance(Calendar,X306,NDays&amp;"D")</f>
        <v>42593</v>
      </c>
      <c r="Z306" s="1403">
        <v>1.7394737788040127E-2</v>
      </c>
      <c r="AA306" s="1411">
        <v>1.2684386605315012E-2</v>
      </c>
    </row>
    <row r="307" spans="19:27" x14ac:dyDescent="0.2">
      <c r="S307" s="399"/>
      <c r="T307" s="1401"/>
      <c r="W307" s="864" t="str">
        <f t="shared" si="11"/>
        <v>1D</v>
      </c>
      <c r="X307" s="1405">
        <f>_xll.qlCalendarAdvance(Calendar,X306,W307,"f",FALSE)</f>
        <v>42594</v>
      </c>
      <c r="Y307" s="1404">
        <f>_xll.qlCalendarAdvance(Calendar,X307,NDays&amp;"D")</f>
        <v>42594</v>
      </c>
      <c r="Z307" s="1403">
        <v>1.7427599484393725E-2</v>
      </c>
      <c r="AA307" s="1411">
        <v>1.2666568844071174E-2</v>
      </c>
    </row>
    <row r="308" spans="19:27" x14ac:dyDescent="0.2">
      <c r="S308" s="399"/>
      <c r="T308" s="1401"/>
      <c r="W308" s="864" t="str">
        <f t="shared" si="11"/>
        <v>1D</v>
      </c>
      <c r="X308" s="1405">
        <f>_xll.qlCalendarAdvance(Calendar,X307,W308,"f",FALSE)</f>
        <v>42597</v>
      </c>
      <c r="Y308" s="1404">
        <f>_xll.qlCalendarAdvance(Calendar,X308,NDays&amp;"D")</f>
        <v>42597</v>
      </c>
      <c r="Z308" s="1403">
        <v>1.7471833541111481E-2</v>
      </c>
      <c r="AA308" s="1411">
        <v>1.2684804079813317E-2</v>
      </c>
    </row>
    <row r="309" spans="19:27" x14ac:dyDescent="0.2">
      <c r="S309" s="399"/>
      <c r="T309" s="1401"/>
      <c r="W309" s="864" t="str">
        <f t="shared" si="11"/>
        <v>1D</v>
      </c>
      <c r="X309" s="1405">
        <f>_xll.qlCalendarAdvance(Calendar,X308,W309,"f",FALSE)</f>
        <v>42598</v>
      </c>
      <c r="Y309" s="1404">
        <f>_xll.qlCalendarAdvance(Calendar,X309,NDays&amp;"D")</f>
        <v>42598</v>
      </c>
      <c r="Z309" s="1403">
        <v>1.7491184035714369E-2</v>
      </c>
      <c r="AA309" s="1411">
        <v>1.2712607510305673E-2</v>
      </c>
    </row>
    <row r="310" spans="19:27" x14ac:dyDescent="0.2">
      <c r="S310" s="399"/>
      <c r="T310" s="1401"/>
      <c r="W310" s="864" t="str">
        <f t="shared" si="11"/>
        <v>1D</v>
      </c>
      <c r="X310" s="1405">
        <f>_xll.qlCalendarAdvance(Calendar,X309,W310,"f",FALSE)</f>
        <v>42599</v>
      </c>
      <c r="Y310" s="1404">
        <f>_xll.qlCalendarAdvance(Calendar,X310,NDays&amp;"D")</f>
        <v>42599</v>
      </c>
      <c r="Z310" s="1403">
        <v>1.751050317696734E-2</v>
      </c>
      <c r="AA310" s="1411">
        <v>1.2751490569232748E-2</v>
      </c>
    </row>
    <row r="311" spans="19:27" x14ac:dyDescent="0.2">
      <c r="S311" s="399"/>
      <c r="T311" s="1401"/>
      <c r="W311" s="864" t="str">
        <f t="shared" si="11"/>
        <v>1D</v>
      </c>
      <c r="X311" s="1405">
        <f>_xll.qlCalendarAdvance(Calendar,X310,W311,"f",FALSE)</f>
        <v>42600</v>
      </c>
      <c r="Y311" s="1404">
        <f>_xll.qlCalendarAdvance(Calendar,X311,NDays&amp;"D")</f>
        <v>42600</v>
      </c>
      <c r="Z311" s="1403">
        <v>1.7529759972811476E-2</v>
      </c>
      <c r="AA311" s="1411">
        <v>1.2801453259917439E-2</v>
      </c>
    </row>
    <row r="312" spans="19:27" x14ac:dyDescent="0.2">
      <c r="S312" s="399"/>
      <c r="T312" s="1401"/>
      <c r="W312" s="864" t="str">
        <f t="shared" si="11"/>
        <v>1D</v>
      </c>
      <c r="X312" s="1405">
        <f>_xll.qlCalendarAdvance(Calendar,X311,W312,"f",FALSE)</f>
        <v>42601</v>
      </c>
      <c r="Y312" s="1404">
        <f>_xll.qlCalendarAdvance(Calendar,X312,NDays&amp;"D")</f>
        <v>42601</v>
      </c>
      <c r="Z312" s="1403">
        <v>1.7562534545393797E-2</v>
      </c>
      <c r="AA312" s="1411">
        <v>1.293876940206958E-2</v>
      </c>
    </row>
    <row r="313" spans="19:27" x14ac:dyDescent="0.2">
      <c r="S313" s="399"/>
      <c r="T313" s="1401"/>
      <c r="W313" s="864" t="str">
        <f t="shared" si="11"/>
        <v>1D</v>
      </c>
      <c r="X313" s="1405">
        <f>_xll.qlCalendarAdvance(Calendar,X312,W313,"f",FALSE)</f>
        <v>42604</v>
      </c>
      <c r="Y313" s="1404">
        <f>_xll.qlCalendarAdvance(Calendar,X313,NDays&amp;"D")</f>
        <v>42604</v>
      </c>
      <c r="Z313" s="1403">
        <v>1.7605543779675825E-2</v>
      </c>
      <c r="AA313" s="1411">
        <v>1.3112100447537633E-2</v>
      </c>
    </row>
    <row r="314" spans="19:27" x14ac:dyDescent="0.2">
      <c r="S314" s="399"/>
      <c r="T314" s="1401"/>
      <c r="W314" s="864" t="str">
        <f t="shared" si="11"/>
        <v>1D</v>
      </c>
      <c r="X314" s="1405">
        <f>_xll.qlCalendarAdvance(Calendar,X313,W314,"f",FALSE)</f>
        <v>42605</v>
      </c>
      <c r="Y314" s="1404">
        <f>_xll.qlCalendarAdvance(Calendar,X314,NDays&amp;"D")</f>
        <v>42605</v>
      </c>
      <c r="Z314" s="1403">
        <v>1.7624023886811058E-2</v>
      </c>
      <c r="AA314" s="1411">
        <v>1.3217461386080265E-2</v>
      </c>
    </row>
    <row r="315" spans="19:27" x14ac:dyDescent="0.2">
      <c r="S315" s="399"/>
      <c r="T315" s="1401"/>
      <c r="W315" s="864" t="str">
        <f t="shared" si="11"/>
        <v>1D</v>
      </c>
      <c r="X315" s="1405">
        <f>_xll.qlCalendarAdvance(Calendar,X314,W315,"f",FALSE)</f>
        <v>42606</v>
      </c>
      <c r="Y315" s="1404">
        <f>_xll.qlCalendarAdvance(Calendar,X315,NDays&amp;"D")</f>
        <v>42606</v>
      </c>
      <c r="Z315" s="1403">
        <v>1.764225564825872E-2</v>
      </c>
      <c r="AA315" s="1411">
        <v>1.3333901998767717E-2</v>
      </c>
    </row>
    <row r="316" spans="19:27" x14ac:dyDescent="0.2">
      <c r="S316" s="399"/>
      <c r="T316" s="1401"/>
      <c r="W316" s="864" t="str">
        <f t="shared" si="11"/>
        <v>1D</v>
      </c>
      <c r="X316" s="1405">
        <f>_xll.qlCalendarAdvance(Calendar,X315,W316,"f",FALSE)</f>
        <v>42607</v>
      </c>
      <c r="Y316" s="1404">
        <f>_xll.qlCalendarAdvance(Calendar,X316,NDays&amp;"D")</f>
        <v>42607</v>
      </c>
      <c r="Z316" s="1403">
        <v>1.7660208056427429E-2</v>
      </c>
      <c r="AA316" s="1411">
        <v>1.3458790699003575E-2</v>
      </c>
    </row>
    <row r="317" spans="19:27" x14ac:dyDescent="0.2">
      <c r="S317" s="399"/>
      <c r="T317" s="1401"/>
      <c r="W317" s="864" t="str">
        <f t="shared" si="11"/>
        <v>1D</v>
      </c>
      <c r="X317" s="1405">
        <f>_xll.qlCalendarAdvance(Calendar,X316,W317,"f",FALSE)</f>
        <v>42608</v>
      </c>
      <c r="Y317" s="1404">
        <f>_xll.qlCalendarAdvance(Calendar,X317,NDays&amp;"D")</f>
        <v>42608</v>
      </c>
      <c r="Z317" s="1403">
        <v>1.7698196654914896E-2</v>
      </c>
      <c r="AA317" s="1411">
        <v>1.3754819377747862E-2</v>
      </c>
    </row>
    <row r="318" spans="19:27" x14ac:dyDescent="0.2">
      <c r="S318" s="399"/>
      <c r="T318" s="1401"/>
      <c r="W318" s="864" t="str">
        <f t="shared" si="11"/>
        <v>1D</v>
      </c>
      <c r="X318" s="1405">
        <f>_xll.qlCalendarAdvance(Calendar,X317,W318,"f",FALSE)</f>
        <v>42612</v>
      </c>
      <c r="Y318" s="1404">
        <f>_xll.qlCalendarAdvance(Calendar,X318,NDays&amp;"D")</f>
        <v>42612</v>
      </c>
      <c r="Z318" s="1403">
        <v>1.7745611590210375E-2</v>
      </c>
      <c r="AA318" s="1411">
        <v>1.4025743683098169E-2</v>
      </c>
    </row>
    <row r="319" spans="19:27" x14ac:dyDescent="0.2">
      <c r="S319" s="399"/>
      <c r="T319" s="1401"/>
      <c r="W319" s="864" t="str">
        <f t="shared" si="11"/>
        <v>1D</v>
      </c>
      <c r="X319" s="1405">
        <f>_xll.qlCalendarAdvance(Calendar,X318,W319,"f",FALSE)</f>
        <v>42613</v>
      </c>
      <c r="Y319" s="1404">
        <f>_xll.qlCalendarAdvance(Calendar,X319,NDays&amp;"D")</f>
        <v>42613</v>
      </c>
      <c r="Z319" s="1403">
        <v>1.7761904355257263E-2</v>
      </c>
      <c r="AA319" s="1411">
        <v>1.4125004549396802E-2</v>
      </c>
    </row>
    <row r="320" spans="19:27" x14ac:dyDescent="0.2">
      <c r="S320" s="399"/>
      <c r="T320" s="1401"/>
      <c r="W320" s="864" t="str">
        <f t="shared" si="11"/>
        <v>1D</v>
      </c>
      <c r="X320" s="1405">
        <f>_xll.qlCalendarAdvance(Calendar,X319,W320,"f",FALSE)</f>
        <v>42614</v>
      </c>
      <c r="Y320" s="1404">
        <f>_xll.qlCalendarAdvance(Calendar,X320,NDays&amp;"D")</f>
        <v>42614</v>
      </c>
      <c r="Z320" s="1403">
        <v>1.7777964843563643E-2</v>
      </c>
      <c r="AA320" s="1411">
        <v>1.4219555495942338E-2</v>
      </c>
    </row>
    <row r="321" spans="19:27" x14ac:dyDescent="0.2">
      <c r="S321" s="399"/>
      <c r="T321" s="1401"/>
      <c r="W321" s="864" t="str">
        <f t="shared" si="11"/>
        <v>1D</v>
      </c>
      <c r="X321" s="1405">
        <f>_xll.qlCalendarAdvance(Calendar,X320,W321,"f",FALSE)</f>
        <v>42615</v>
      </c>
      <c r="Y321" s="1404">
        <f>_xll.qlCalendarAdvance(Calendar,X321,NDays&amp;"D")</f>
        <v>42615</v>
      </c>
      <c r="Z321" s="1403">
        <v>1.7807352524247238E-2</v>
      </c>
      <c r="AA321" s="1411">
        <v>1.439352519447786E-2</v>
      </c>
    </row>
    <row r="322" spans="19:27" x14ac:dyDescent="0.2">
      <c r="S322" s="399"/>
      <c r="T322" s="1401"/>
      <c r="W322" s="864" t="str">
        <f t="shared" si="11"/>
        <v>1D</v>
      </c>
      <c r="X322" s="1405">
        <f>_xll.qlCalendarAdvance(Calendar,X321,W322,"f",FALSE)</f>
        <v>42618</v>
      </c>
      <c r="Y322" s="1404">
        <f>_xll.qlCalendarAdvance(Calendar,X322,NDays&amp;"D")</f>
        <v>42618</v>
      </c>
      <c r="Z322" s="1403">
        <v>1.7840144402645475E-2</v>
      </c>
      <c r="AA322" s="1411">
        <v>1.4550660015866246E-2</v>
      </c>
    </row>
    <row r="323" spans="19:27" x14ac:dyDescent="0.2">
      <c r="S323" s="399"/>
      <c r="T323" s="1401"/>
      <c r="W323" s="864" t="str">
        <f t="shared" si="11"/>
        <v>1D</v>
      </c>
      <c r="X323" s="1405">
        <f>_xll.qlCalendarAdvance(Calendar,X322,W323,"f",FALSE)</f>
        <v>42619</v>
      </c>
      <c r="Y323" s="1404">
        <f>_xll.qlCalendarAdvance(Calendar,X323,NDays&amp;"D")</f>
        <v>42619</v>
      </c>
      <c r="Z323" s="1403">
        <v>1.785523879530615E-2</v>
      </c>
      <c r="AA323" s="1411">
        <v>1.4621661313235501E-2</v>
      </c>
    </row>
    <row r="324" spans="19:27" x14ac:dyDescent="0.2">
      <c r="S324" s="399"/>
      <c r="T324" s="1401"/>
      <c r="W324" s="864" t="str">
        <f t="shared" si="11"/>
        <v>1D</v>
      </c>
      <c r="X324" s="1405">
        <f>_xll.qlCalendarAdvance(Calendar,X323,W324,"f",FALSE)</f>
        <v>42620</v>
      </c>
      <c r="Y324" s="1404">
        <f>_xll.qlCalendarAdvance(Calendar,X324,NDays&amp;"D")</f>
        <v>42620</v>
      </c>
      <c r="Z324" s="1403">
        <v>1.7870179032799527E-2</v>
      </c>
      <c r="AA324" s="1411">
        <v>1.4687952671724736E-2</v>
      </c>
    </row>
    <row r="325" spans="19:27" x14ac:dyDescent="0.2">
      <c r="S325" s="399"/>
      <c r="T325" s="1401"/>
      <c r="W325" s="864" t="str">
        <f t="shared" si="11"/>
        <v>1D</v>
      </c>
      <c r="X325" s="1405">
        <f>_xll.qlCalendarAdvance(Calendar,X324,W325,"f",FALSE)</f>
        <v>42621</v>
      </c>
      <c r="Y325" s="1404">
        <f>_xll.qlCalendarAdvance(Calendar,X325,NDays&amp;"D")</f>
        <v>42621</v>
      </c>
      <c r="Z325" s="1403">
        <v>1.7884978138454022E-2</v>
      </c>
      <c r="AA325" s="1411">
        <v>1.4749534088902561E-2</v>
      </c>
    </row>
    <row r="326" spans="19:27" x14ac:dyDescent="0.2">
      <c r="S326" s="399"/>
      <c r="T326" s="1401"/>
      <c r="W326" s="864" t="str">
        <f t="shared" si="11"/>
        <v>1D</v>
      </c>
      <c r="X326" s="1405">
        <f>_xll.qlCalendarAdvance(Calendar,X325,W326,"f",FALSE)</f>
        <v>42622</v>
      </c>
      <c r="Y326" s="1404">
        <f>_xll.qlCalendarAdvance(Calendar,X326,NDays&amp;"D")</f>
        <v>42622</v>
      </c>
      <c r="Z326" s="1403">
        <v>1.7913236897778469E-2</v>
      </c>
      <c r="AA326" s="1411">
        <v>1.4857601853626539E-2</v>
      </c>
    </row>
    <row r="327" spans="19:27" x14ac:dyDescent="0.2">
      <c r="S327" s="399"/>
      <c r="T327" s="1401"/>
      <c r="W327" s="864" t="str">
        <f t="shared" si="11"/>
        <v>1D</v>
      </c>
      <c r="X327" s="1405">
        <f>_xll.qlCalendarAdvance(Calendar,X326,W327,"f",FALSE)</f>
        <v>42625</v>
      </c>
      <c r="Y327" s="1404">
        <f>_xll.qlCalendarAdvance(Calendar,X327,NDays&amp;"D")</f>
        <v>42625</v>
      </c>
      <c r="Z327" s="1403">
        <v>1.7943023737622799E-2</v>
      </c>
      <c r="AA327" s="1411">
        <v>1.4948760298546526E-2</v>
      </c>
    </row>
    <row r="328" spans="19:27" x14ac:dyDescent="0.2">
      <c r="S328" s="399"/>
      <c r="T328" s="1401"/>
      <c r="W328" s="864" t="str">
        <f t="shared" si="11"/>
        <v>1D</v>
      </c>
      <c r="X328" s="1405">
        <f>_xll.qlCalendarAdvance(Calendar,X327,W328,"f",FALSE)</f>
        <v>42626</v>
      </c>
      <c r="Y328" s="1404">
        <f>_xll.qlCalendarAdvance(Calendar,X328,NDays&amp;"D")</f>
        <v>42626</v>
      </c>
      <c r="Z328" s="1403">
        <v>1.7957312562159045E-2</v>
      </c>
      <c r="AA328" s="1411">
        <v>1.4986791976667746E-2</v>
      </c>
    </row>
    <row r="329" spans="19:27" x14ac:dyDescent="0.2">
      <c r="S329" s="399"/>
      <c r="T329" s="1401"/>
      <c r="W329" s="864" t="str">
        <f t="shared" si="11"/>
        <v>1D</v>
      </c>
      <c r="X329" s="1405">
        <f>_xll.qlCalendarAdvance(Calendar,X328,W329,"f",FALSE)</f>
        <v>42627</v>
      </c>
      <c r="Y329" s="1404">
        <f>_xll.qlCalendarAdvance(Calendar,X329,NDays&amp;"D")</f>
        <v>42627</v>
      </c>
      <c r="Z329" s="1403">
        <v>1.7971538411510668E-2</v>
      </c>
      <c r="AA329" s="1411">
        <v>1.5020113701725846E-2</v>
      </c>
    </row>
    <row r="330" spans="19:27" x14ac:dyDescent="0.2">
      <c r="S330" s="399"/>
      <c r="T330" s="1401"/>
      <c r="W330" s="864" t="str">
        <f t="shared" si="11"/>
        <v>1D</v>
      </c>
      <c r="X330" s="1405">
        <f>_xll.qlCalendarAdvance(Calendar,X329,W330,"f",FALSE)</f>
        <v>42628</v>
      </c>
      <c r="Y330" s="1404">
        <f>_xll.qlCalendarAdvance(Calendar,X330,NDays&amp;"D")</f>
        <v>42628</v>
      </c>
      <c r="Z330" s="1403">
        <v>1.7985714314445511E-2</v>
      </c>
      <c r="AA330" s="1411">
        <v>1.5048725472586177E-2</v>
      </c>
    </row>
    <row r="331" spans="19:27" x14ac:dyDescent="0.2">
      <c r="S331" s="399"/>
      <c r="T331" s="1401"/>
      <c r="W331" s="864" t="str">
        <f t="shared" si="11"/>
        <v>1D</v>
      </c>
      <c r="X331" s="1405">
        <f>_xll.qlCalendarAdvance(Calendar,X330,W331,"f",FALSE)</f>
        <v>42629</v>
      </c>
      <c r="Y331" s="1404">
        <f>_xll.qlCalendarAdvance(Calendar,X331,NDays&amp;"D")</f>
        <v>42629</v>
      </c>
      <c r="Z331" s="1403">
        <v>1.8013502459294718E-2</v>
      </c>
      <c r="AA331" s="1411">
        <v>1.5090873048337155E-2</v>
      </c>
    </row>
    <row r="332" spans="19:27" x14ac:dyDescent="0.2">
      <c r="S332" s="399"/>
      <c r="T332" s="1401"/>
      <c r="W332" s="864" t="str">
        <f t="shared" si="11"/>
        <v>1D</v>
      </c>
      <c r="X332" s="1405">
        <f>_xll.qlCalendarAdvance(Calendar,X331,W332,"f",FALSE)</f>
        <v>42632</v>
      </c>
      <c r="Y332" s="1404">
        <f>_xll.qlCalendarAdvance(Calendar,X332,NDays&amp;"D")</f>
        <v>42632</v>
      </c>
      <c r="Z332" s="1403">
        <v>1.8042179062968344E-2</v>
      </c>
      <c r="AA332" s="1411">
        <v>1.5116072994031393E-2</v>
      </c>
    </row>
    <row r="333" spans="19:27" x14ac:dyDescent="0.2">
      <c r="S333" s="399"/>
      <c r="T333" s="1401"/>
      <c r="W333" s="864" t="str">
        <f t="shared" si="11"/>
        <v>1D</v>
      </c>
      <c r="X333" s="1405">
        <f>_xll.qlCalendarAdvance(Calendar,X332,W333,"f",FALSE)</f>
        <v>42633</v>
      </c>
      <c r="Y333" s="1404">
        <f>_xll.qlCalendarAdvance(Calendar,X333,NDays&amp;"D")</f>
        <v>42633</v>
      </c>
      <c r="Z333" s="1403">
        <v>1.8056300690881155E-2</v>
      </c>
      <c r="AA333" s="1411">
        <v>1.5121134980692341E-2</v>
      </c>
    </row>
    <row r="334" spans="19:27" x14ac:dyDescent="0.2">
      <c r="S334" s="399"/>
      <c r="T334" s="1401"/>
      <c r="W334" s="864" t="str">
        <f t="shared" si="11"/>
        <v>1D</v>
      </c>
      <c r="X334" s="1405">
        <f>_xll.qlCalendarAdvance(Calendar,X333,W334,"f",FALSE)</f>
        <v>42634</v>
      </c>
      <c r="Y334" s="1404">
        <f>_xll.qlCalendarAdvance(Calendar,X334,NDays&amp;"D")</f>
        <v>42634</v>
      </c>
      <c r="Z334" s="1403">
        <v>1.8070450560272677E-2</v>
      </c>
      <c r="AA334" s="1411">
        <v>1.5121487009184253E-2</v>
      </c>
    </row>
    <row r="335" spans="19:27" x14ac:dyDescent="0.2">
      <c r="S335" s="399"/>
      <c r="T335" s="1401"/>
      <c r="W335" s="864" t="str">
        <f t="shared" si="11"/>
        <v>1D</v>
      </c>
      <c r="X335" s="1405">
        <f>_xll.qlCalendarAdvance(Calendar,X334,W335,"f",FALSE)</f>
        <v>42635</v>
      </c>
      <c r="Y335" s="1404">
        <f>_xll.qlCalendarAdvance(Calendar,X335,NDays&amp;"D")</f>
        <v>42635</v>
      </c>
      <c r="Z335" s="1403">
        <v>1.8084641704994464E-2</v>
      </c>
      <c r="AA335" s="1411">
        <v>1.5117129079426084E-2</v>
      </c>
    </row>
    <row r="336" spans="19:27" x14ac:dyDescent="0.2">
      <c r="S336" s="399"/>
      <c r="T336" s="1401"/>
      <c r="W336" s="864" t="str">
        <f t="shared" si="11"/>
        <v>1D</v>
      </c>
      <c r="X336" s="1405">
        <f>_xll.qlCalendarAdvance(Calendar,X335,W336,"f",FALSE)</f>
        <v>42636</v>
      </c>
      <c r="Y336" s="1404">
        <f>_xll.qlCalendarAdvance(Calendar,X336,NDays&amp;"D")</f>
        <v>42636</v>
      </c>
      <c r="Z336" s="1403">
        <v>1.8112593931334041E-2</v>
      </c>
      <c r="AA336" s="1411">
        <v>1.5093337451233722E-2</v>
      </c>
    </row>
    <row r="337" spans="19:27" x14ac:dyDescent="0.2">
      <c r="S337" s="399"/>
      <c r="T337" s="1401"/>
      <c r="W337" s="864" t="str">
        <f t="shared" si="11"/>
        <v>1D</v>
      </c>
      <c r="X337" s="1405">
        <f>_xll.qlCalendarAdvance(Calendar,X336,W337,"f",FALSE)</f>
        <v>42639</v>
      </c>
      <c r="Y337" s="1404">
        <f>_xll.qlCalendarAdvance(Calendar,X337,NDays&amp;"D")</f>
        <v>42639</v>
      </c>
      <c r="Z337" s="1403">
        <v>1.8142079739934536E-2</v>
      </c>
      <c r="AA337" s="1411">
        <v>1.50537368712933E-2</v>
      </c>
    </row>
    <row r="338" spans="19:27" x14ac:dyDescent="0.2">
      <c r="S338" s="399"/>
      <c r="T338" s="1401"/>
      <c r="W338" s="864" t="str">
        <f t="shared" si="11"/>
        <v>1D</v>
      </c>
      <c r="X338" s="1405">
        <f>_xll.qlCalendarAdvance(Calendar,X337,W338,"f",FALSE)</f>
        <v>42640</v>
      </c>
      <c r="Y338" s="1404">
        <f>_xll.qlCalendarAdvance(Calendar,X338,NDays&amp;"D")</f>
        <v>42640</v>
      </c>
      <c r="Z338" s="1403">
        <v>1.8156669617592325E-2</v>
      </c>
      <c r="AA338" s="1411">
        <v>1.5032663673893998E-2</v>
      </c>
    </row>
    <row r="339" spans="19:27" x14ac:dyDescent="0.2">
      <c r="S339" s="399"/>
      <c r="T339" s="1401"/>
      <c r="W339" s="864" t="str">
        <f t="shared" si="11"/>
        <v>1D</v>
      </c>
      <c r="X339" s="1405">
        <f>_xll.qlCalendarAdvance(Calendar,X338,W339,"f",FALSE)</f>
        <v>42641</v>
      </c>
      <c r="Y339" s="1404">
        <f>_xll.qlCalendarAdvance(Calendar,X339,NDays&amp;"D")</f>
        <v>42641</v>
      </c>
      <c r="Z339" s="1403">
        <v>1.8171359925044372E-2</v>
      </c>
      <c r="AA339" s="1411">
        <v>1.5013715037720532E-2</v>
      </c>
    </row>
    <row r="340" spans="19:27" x14ac:dyDescent="0.2">
      <c r="S340" s="399"/>
      <c r="T340" s="1401"/>
      <c r="W340" s="864" t="str">
        <f t="shared" ref="W340:W403" si="12">W339</f>
        <v>1D</v>
      </c>
      <c r="X340" s="1405">
        <f>_xll.qlCalendarAdvance(Calendar,X339,W340,"f",FALSE)</f>
        <v>42642</v>
      </c>
      <c r="Y340" s="1404">
        <f>_xll.qlCalendarAdvance(Calendar,X340,NDays&amp;"D")</f>
        <v>42642</v>
      </c>
      <c r="Z340" s="1403">
        <v>1.8186144636161305E-2</v>
      </c>
      <c r="AA340" s="1411">
        <v>1.499689096236767E-2</v>
      </c>
    </row>
    <row r="341" spans="19:27" x14ac:dyDescent="0.2">
      <c r="S341" s="399"/>
      <c r="T341" s="1401"/>
      <c r="W341" s="864" t="str">
        <f t="shared" si="12"/>
        <v>1D</v>
      </c>
      <c r="X341" s="1405">
        <f>_xll.qlCalendarAdvance(Calendar,X340,W341,"f",FALSE)</f>
        <v>42643</v>
      </c>
      <c r="Y341" s="1404">
        <f>_xll.qlCalendarAdvance(Calendar,X341,NDays&amp;"D")</f>
        <v>42643</v>
      </c>
      <c r="Z341" s="1403">
        <v>1.8194158771899362E-2</v>
      </c>
      <c r="AA341" s="1411">
        <v>1.4970938689902551E-2</v>
      </c>
    </row>
    <row r="342" spans="19:27" x14ac:dyDescent="0.2">
      <c r="S342" s="399"/>
      <c r="T342" s="1401"/>
      <c r="W342" s="864" t="str">
        <f t="shared" si="12"/>
        <v>1D</v>
      </c>
      <c r="X342" s="1405">
        <f>_xll.qlCalendarAdvance(Calendar,X341,W342,"f",FALSE)</f>
        <v>42646</v>
      </c>
      <c r="Y342" s="1404">
        <f>_xll.qlCalendarAdvance(Calendar,X342,NDays&amp;"D")</f>
        <v>42646</v>
      </c>
      <c r="Z342" s="1403">
        <v>1.8246106983273558E-2</v>
      </c>
      <c r="AA342" s="1411">
        <v>1.4950840264542631E-2</v>
      </c>
    </row>
    <row r="343" spans="19:27" x14ac:dyDescent="0.2">
      <c r="S343" s="399"/>
      <c r="T343" s="1401"/>
      <c r="W343" s="864" t="str">
        <f t="shared" si="12"/>
        <v>1D</v>
      </c>
      <c r="X343" s="1405">
        <f>_xll.qlCalendarAdvance(Calendar,X342,W343,"f",FALSE)</f>
        <v>42647</v>
      </c>
      <c r="Y343" s="1404">
        <f>_xll.qlCalendarAdvance(Calendar,X343,NDays&amp;"D")</f>
        <v>42647</v>
      </c>
      <c r="Z343" s="1403">
        <v>1.8261273309288617E-2</v>
      </c>
      <c r="AA343" s="1411">
        <v>1.4944638989807801E-2</v>
      </c>
    </row>
    <row r="344" spans="19:27" x14ac:dyDescent="0.2">
      <c r="S344" s="399"/>
      <c r="T344" s="1401"/>
      <c r="W344" s="864" t="str">
        <f t="shared" si="12"/>
        <v>1D</v>
      </c>
      <c r="X344" s="1405">
        <f>_xll.qlCalendarAdvance(Calendar,X343,W344,"f",FALSE)</f>
        <v>42648</v>
      </c>
      <c r="Y344" s="1404">
        <f>_xll.qlCalendarAdvance(Calendar,X344,NDays&amp;"D")</f>
        <v>42648</v>
      </c>
      <c r="Z344" s="1403">
        <v>1.8276497875234554E-2</v>
      </c>
      <c r="AA344" s="1411">
        <v>1.4940562274921021E-2</v>
      </c>
    </row>
    <row r="345" spans="19:27" x14ac:dyDescent="0.2">
      <c r="S345" s="399"/>
      <c r="T345" s="1401"/>
      <c r="W345" s="864" t="str">
        <f t="shared" si="12"/>
        <v>1D</v>
      </c>
      <c r="X345" s="1405">
        <f>_xll.qlCalendarAdvance(Calendar,X344,W345,"f",FALSE)</f>
        <v>42649</v>
      </c>
      <c r="Y345" s="1404">
        <f>_xll.qlCalendarAdvance(Calendar,X345,NDays&amp;"D")</f>
        <v>42649</v>
      </c>
      <c r="Z345" s="1403">
        <v>1.8291774652619885E-2</v>
      </c>
      <c r="AA345" s="1411">
        <v>1.4938610119558104E-2</v>
      </c>
    </row>
    <row r="346" spans="19:27" x14ac:dyDescent="0.2">
      <c r="S346" s="399"/>
      <c r="T346" s="1401"/>
      <c r="W346" s="864" t="str">
        <f t="shared" si="12"/>
        <v>1D</v>
      </c>
      <c r="X346" s="1405">
        <f>_xll.qlCalendarAdvance(Calendar,X345,W346,"f",FALSE)</f>
        <v>42650</v>
      </c>
      <c r="Y346" s="1404">
        <f>_xll.qlCalendarAdvance(Calendar,X346,NDays&amp;"D")</f>
        <v>42650</v>
      </c>
      <c r="Z346" s="1403">
        <v>1.8320835351408445E-2</v>
      </c>
      <c r="AA346" s="1411">
        <v>1.4942399345348654E-2</v>
      </c>
    </row>
    <row r="347" spans="19:27" x14ac:dyDescent="0.2">
      <c r="S347" s="399"/>
      <c r="T347" s="1401"/>
      <c r="W347" s="864" t="str">
        <f t="shared" si="12"/>
        <v>1D</v>
      </c>
      <c r="X347" s="1405">
        <f>_xll.qlCalendarAdvance(Calendar,X346,W347,"f",FALSE)</f>
        <v>42653</v>
      </c>
      <c r="Y347" s="1404">
        <f>_xll.qlCalendarAdvance(Calendar,X347,NDays&amp;"D")</f>
        <v>42653</v>
      </c>
      <c r="Z347" s="1403">
        <v>1.8353283294324951E-2</v>
      </c>
      <c r="AA347" s="1411">
        <v>1.4952047093750309E-2</v>
      </c>
    </row>
    <row r="348" spans="19:27" x14ac:dyDescent="0.2">
      <c r="S348" s="399"/>
      <c r="T348" s="1401"/>
      <c r="W348" s="864" t="str">
        <f t="shared" si="12"/>
        <v>1D</v>
      </c>
      <c r="X348" s="1405">
        <f>_xll.qlCalendarAdvance(Calendar,X347,W348,"f",FALSE)</f>
        <v>42654</v>
      </c>
      <c r="Y348" s="1404">
        <f>_xll.qlCalendarAdvance(Calendar,X348,NDays&amp;"D")</f>
        <v>42654</v>
      </c>
      <c r="Z348" s="1403">
        <v>1.8368730689091617E-2</v>
      </c>
      <c r="AA348" s="1411">
        <v>1.4960717736574036E-2</v>
      </c>
    </row>
    <row r="349" spans="19:27" x14ac:dyDescent="0.2">
      <c r="S349" s="399"/>
      <c r="T349" s="1401"/>
      <c r="W349" s="864" t="str">
        <f t="shared" si="12"/>
        <v>1D</v>
      </c>
      <c r="X349" s="1405">
        <f>_xll.qlCalendarAdvance(Calendar,X348,W349,"f",FALSE)</f>
        <v>42655</v>
      </c>
      <c r="Y349" s="1404">
        <f>_xll.qlCalendarAdvance(Calendar,X349,NDays&amp;"D")</f>
        <v>42655</v>
      </c>
      <c r="Z349" s="1403">
        <v>1.8384194116846553E-2</v>
      </c>
      <c r="AA349" s="1411">
        <v>1.4971512939326859E-2</v>
      </c>
    </row>
    <row r="350" spans="19:27" x14ac:dyDescent="0.2">
      <c r="S350" s="399"/>
      <c r="T350" s="1401"/>
      <c r="W350" s="864" t="str">
        <f t="shared" si="12"/>
        <v>1D</v>
      </c>
      <c r="X350" s="1405">
        <f>_xll.qlCalendarAdvance(Calendar,X349,W350,"f",FALSE)</f>
        <v>42656</v>
      </c>
      <c r="Y350" s="1404">
        <f>_xll.qlCalendarAdvance(Calendar,X350,NDays&amp;"D")</f>
        <v>42656</v>
      </c>
      <c r="Z350" s="1403">
        <v>1.8399667546577847E-2</v>
      </c>
      <c r="AA350" s="1411">
        <v>1.4984432702170869E-2</v>
      </c>
    </row>
    <row r="351" spans="19:27" x14ac:dyDescent="0.2">
      <c r="S351" s="399"/>
      <c r="T351" s="1401"/>
      <c r="W351" s="864" t="str">
        <f t="shared" si="12"/>
        <v>1D</v>
      </c>
      <c r="X351" s="1405">
        <f>_xll.qlCalendarAdvance(Calendar,X350,W351,"f",FALSE)</f>
        <v>42657</v>
      </c>
      <c r="Y351" s="1404">
        <f>_xll.qlCalendarAdvance(Calendar,X351,NDays&amp;"D")</f>
        <v>42657</v>
      </c>
      <c r="Z351" s="1403">
        <v>1.842886207257545E-2</v>
      </c>
      <c r="AA351" s="1411">
        <v>1.501797196998093E-2</v>
      </c>
    </row>
    <row r="352" spans="19:27" x14ac:dyDescent="0.2">
      <c r="S352" s="399"/>
      <c r="T352" s="1401"/>
      <c r="W352" s="864" t="str">
        <f t="shared" si="12"/>
        <v>1D</v>
      </c>
      <c r="X352" s="1405">
        <f>_xll.qlCalendarAdvance(Calendar,X351,W352,"f",FALSE)</f>
        <v>42660</v>
      </c>
      <c r="Y352" s="1404">
        <f>_xll.qlCalendarAdvance(Calendar,X352,NDays&amp;"D")</f>
        <v>42660</v>
      </c>
      <c r="Z352" s="1403">
        <v>1.8461540652204178E-2</v>
      </c>
      <c r="AA352" s="1411">
        <v>1.5057357360132029E-2</v>
      </c>
    </row>
    <row r="353" spans="19:27" x14ac:dyDescent="0.2">
      <c r="S353" s="399"/>
      <c r="T353" s="1401"/>
      <c r="W353" s="864" t="str">
        <f t="shared" si="12"/>
        <v>1D</v>
      </c>
      <c r="X353" s="1405">
        <f>_xll.qlCalendarAdvance(Calendar,X352,W353,"f",FALSE)</f>
        <v>42661</v>
      </c>
      <c r="Y353" s="1404">
        <f>_xll.qlCalendarAdvance(Calendar,X353,NDays&amp;"D")</f>
        <v>42661</v>
      </c>
      <c r="Z353" s="1403">
        <v>1.8476973613814618E-2</v>
      </c>
      <c r="AA353" s="1411">
        <v>1.5080899927808478E-2</v>
      </c>
    </row>
    <row r="354" spans="19:27" x14ac:dyDescent="0.2">
      <c r="S354" s="399"/>
      <c r="T354" s="1401"/>
      <c r="W354" s="864" t="str">
        <f t="shared" si="12"/>
        <v>1D</v>
      </c>
      <c r="X354" s="1405">
        <f>_xll.qlCalendarAdvance(Calendar,X353,W354,"f",FALSE)</f>
        <v>42662</v>
      </c>
      <c r="Y354" s="1404">
        <f>_xll.qlCalendarAdvance(Calendar,X354,NDays&amp;"D")</f>
        <v>42662</v>
      </c>
      <c r="Z354" s="1403">
        <v>1.849238038363854E-2</v>
      </c>
      <c r="AA354" s="1411">
        <v>1.5106567057521225E-2</v>
      </c>
    </row>
    <row r="355" spans="19:27" x14ac:dyDescent="0.2">
      <c r="S355" s="399"/>
      <c r="T355" s="1401"/>
      <c r="W355" s="864" t="str">
        <f t="shared" si="12"/>
        <v>1D</v>
      </c>
      <c r="X355" s="1405">
        <f>_xll.qlCalendarAdvance(Calendar,X354,W355,"f",FALSE)</f>
        <v>42663</v>
      </c>
      <c r="Y355" s="1404">
        <f>_xll.qlCalendarAdvance(Calendar,X355,NDays&amp;"D")</f>
        <v>42663</v>
      </c>
      <c r="Z355" s="1403">
        <v>1.8507754928104525E-2</v>
      </c>
      <c r="AA355" s="1411">
        <v>1.5134358749756549E-2</v>
      </c>
    </row>
    <row r="356" spans="19:27" x14ac:dyDescent="0.2">
      <c r="S356" s="399"/>
      <c r="T356" s="1401"/>
      <c r="W356" s="864" t="str">
        <f t="shared" si="12"/>
        <v>1D</v>
      </c>
      <c r="X356" s="1405">
        <f>_xll.qlCalendarAdvance(Calendar,X355,W356,"f",FALSE)</f>
        <v>42664</v>
      </c>
      <c r="Y356" s="1404">
        <f>_xll.qlCalendarAdvance(Calendar,X356,NDays&amp;"D")</f>
        <v>42664</v>
      </c>
      <c r="Z356" s="1403">
        <v>1.853677822835486E-2</v>
      </c>
      <c r="AA356" s="1411">
        <v>1.5197656757824179E-2</v>
      </c>
    </row>
    <row r="357" spans="19:27" x14ac:dyDescent="0.2">
      <c r="S357" s="399"/>
      <c r="T357" s="1401"/>
      <c r="W357" s="864" t="str">
        <f t="shared" si="12"/>
        <v>1D</v>
      </c>
      <c r="X357" s="1405">
        <f>_xll.qlCalendarAdvance(Calendar,X356,W357,"f",FALSE)</f>
        <v>42667</v>
      </c>
      <c r="Y357" s="1404">
        <f>_xll.qlCalendarAdvance(Calendar,X357,NDays&amp;"D")</f>
        <v>42667</v>
      </c>
      <c r="Z357" s="1403">
        <v>1.8568810168360761E-2</v>
      </c>
      <c r="AA357" s="1411">
        <v>1.5266771153730208E-2</v>
      </c>
    </row>
    <row r="358" spans="19:27" x14ac:dyDescent="0.2">
      <c r="S358" s="399"/>
      <c r="T358" s="1401"/>
      <c r="W358" s="864" t="str">
        <f t="shared" si="12"/>
        <v>1D</v>
      </c>
      <c r="X358" s="1405">
        <f>_xll.qlCalendarAdvance(Calendar,X357,W358,"f",FALSE)</f>
        <v>42668</v>
      </c>
      <c r="Y358" s="1404">
        <f>_xll.qlCalendarAdvance(Calendar,X358,NDays&amp;"D")</f>
        <v>42668</v>
      </c>
      <c r="Z358" s="1403">
        <v>1.8583933069897807E-2</v>
      </c>
      <c r="AA358" s="1411">
        <v>1.5305185666358856E-2</v>
      </c>
    </row>
    <row r="359" spans="19:27" x14ac:dyDescent="0.2">
      <c r="S359" s="399"/>
      <c r="T359" s="1401"/>
      <c r="W359" s="864" t="str">
        <f t="shared" si="12"/>
        <v>1D</v>
      </c>
      <c r="X359" s="1405">
        <f>_xll.qlCalendarAdvance(Calendar,X358,W359,"f",FALSE)</f>
        <v>42669</v>
      </c>
      <c r="Y359" s="1404">
        <f>_xll.qlCalendarAdvance(Calendar,X359,NDays&amp;"D")</f>
        <v>42669</v>
      </c>
      <c r="Z359" s="1403">
        <v>1.859898753714373E-2</v>
      </c>
      <c r="AA359" s="1411">
        <v>1.5345040227702222E-2</v>
      </c>
    </row>
    <row r="360" spans="19:27" x14ac:dyDescent="0.2">
      <c r="S360" s="399"/>
      <c r="T360" s="1401"/>
      <c r="W360" s="864" t="str">
        <f t="shared" si="12"/>
        <v>1D</v>
      </c>
      <c r="X360" s="1405">
        <f>_xll.qlCalendarAdvance(Calendar,X359,W360,"f",FALSE)</f>
        <v>42670</v>
      </c>
      <c r="Y360" s="1404">
        <f>_xll.qlCalendarAdvance(Calendar,X360,NDays&amp;"D")</f>
        <v>42670</v>
      </c>
      <c r="Z360" s="1403">
        <v>1.8613969444271072E-2</v>
      </c>
      <c r="AA360" s="1411">
        <v>1.5383596768507868E-2</v>
      </c>
    </row>
    <row r="361" spans="19:27" x14ac:dyDescent="0.2">
      <c r="S361" s="399"/>
      <c r="T361" s="1401"/>
      <c r="W361" s="864" t="str">
        <f t="shared" si="12"/>
        <v>1D</v>
      </c>
      <c r="X361" s="1405">
        <f>_xll.qlCalendarAdvance(Calendar,X360,W361,"f",FALSE)</f>
        <v>42671</v>
      </c>
      <c r="Y361" s="1404">
        <f>_xll.qlCalendarAdvance(Calendar,X361,NDays&amp;"D")</f>
        <v>42671</v>
      </c>
      <c r="Z361" s="1403">
        <v>1.8642540671602689E-2</v>
      </c>
      <c r="AA361" s="1411">
        <v>1.5454755722775772E-2</v>
      </c>
    </row>
    <row r="362" spans="19:27" x14ac:dyDescent="0.2">
      <c r="S362" s="399"/>
      <c r="T362" s="1401"/>
      <c r="W362" s="864" t="str">
        <f t="shared" si="12"/>
        <v>1D</v>
      </c>
      <c r="X362" s="1405">
        <f>_xll.qlCalendarAdvance(Calendar,X361,W362,"f",FALSE)</f>
        <v>42674</v>
      </c>
      <c r="Y362" s="1404">
        <f>_xll.qlCalendarAdvance(Calendar,X362,NDays&amp;"D")</f>
        <v>42674</v>
      </c>
      <c r="Z362" s="1403">
        <v>1.8673260876765019E-2</v>
      </c>
      <c r="AA362" s="1411">
        <v>1.5517997542078277E-2</v>
      </c>
    </row>
    <row r="363" spans="19:27" x14ac:dyDescent="0.2">
      <c r="S363" s="399"/>
      <c r="T363" s="1401"/>
      <c r="W363" s="864" t="str">
        <f t="shared" si="12"/>
        <v>1D</v>
      </c>
      <c r="X363" s="1405">
        <f>_xll.qlCalendarAdvance(Calendar,X362,W363,"f",FALSE)</f>
        <v>42675</v>
      </c>
      <c r="Y363" s="1404">
        <f>_xll.qlCalendarAdvance(Calendar,X363,NDays&amp;"D")</f>
        <v>42675</v>
      </c>
      <c r="Z363" s="1403">
        <v>1.8687951815457016E-2</v>
      </c>
      <c r="AA363" s="1411">
        <v>1.5546641385464355E-2</v>
      </c>
    </row>
    <row r="364" spans="19:27" x14ac:dyDescent="0.2">
      <c r="S364" s="399"/>
      <c r="T364" s="1401"/>
      <c r="W364" s="864" t="str">
        <f t="shared" si="12"/>
        <v>1D</v>
      </c>
      <c r="X364" s="1405">
        <f>_xll.qlCalendarAdvance(Calendar,X363,W364,"f",FALSE)</f>
        <v>42676</v>
      </c>
      <c r="Y364" s="1404">
        <f>_xll.qlCalendarAdvance(Calendar,X364,NDays&amp;"D")</f>
        <v>42676</v>
      </c>
      <c r="Z364" s="1403">
        <v>1.8702600839337835E-2</v>
      </c>
      <c r="AA364" s="1411">
        <v>1.557330268761592E-2</v>
      </c>
    </row>
    <row r="365" spans="19:27" x14ac:dyDescent="0.2">
      <c r="S365" s="399"/>
      <c r="T365" s="1401"/>
      <c r="W365" s="864" t="str">
        <f t="shared" si="12"/>
        <v>1D</v>
      </c>
      <c r="X365" s="1405">
        <f>_xll.qlCalendarAdvance(Calendar,X364,W365,"f",FALSE)</f>
        <v>42677</v>
      </c>
      <c r="Y365" s="1404">
        <f>_xll.qlCalendarAdvance(Calendar,X365,NDays&amp;"D")</f>
        <v>42677</v>
      </c>
      <c r="Z365" s="1403">
        <v>1.871721337544785E-2</v>
      </c>
      <c r="AA365" s="1411">
        <v>1.5597981448451925E-2</v>
      </c>
    </row>
    <row r="366" spans="19:27" x14ac:dyDescent="0.2">
      <c r="S366" s="399"/>
      <c r="T366" s="1401"/>
      <c r="W366" s="864" t="str">
        <f t="shared" si="12"/>
        <v>1D</v>
      </c>
      <c r="X366" s="1405">
        <f>_xll.qlCalendarAdvance(Calendar,X365,W366,"f",FALSE)</f>
        <v>42678</v>
      </c>
      <c r="Y366" s="1404">
        <f>_xll.qlCalendarAdvance(Calendar,X366,NDays&amp;"D")</f>
        <v>42678</v>
      </c>
      <c r="Z366" s="1403">
        <v>1.8745429881113117E-2</v>
      </c>
      <c r="AA366" s="1411">
        <v>1.564140073160673E-2</v>
      </c>
    </row>
    <row r="367" spans="19:27" x14ac:dyDescent="0.2">
      <c r="S367" s="399"/>
      <c r="T367" s="1401"/>
      <c r="W367" s="864" t="str">
        <f t="shared" si="12"/>
        <v>1D</v>
      </c>
      <c r="X367" s="1405">
        <f>_xll.qlCalendarAdvance(Calendar,X366,W367,"f",FALSE)</f>
        <v>42681</v>
      </c>
      <c r="Y367" s="1404">
        <f>_xll.qlCalendarAdvance(Calendar,X367,NDays&amp;"D")</f>
        <v>42681</v>
      </c>
      <c r="Z367" s="1403">
        <v>1.8775407193990512E-2</v>
      </c>
      <c r="AA367" s="1411">
        <v>1.5676871069320031E-2</v>
      </c>
    </row>
    <row r="368" spans="19:27" x14ac:dyDescent="0.2">
      <c r="S368" s="399"/>
      <c r="T368" s="1401"/>
      <c r="W368" s="864" t="str">
        <f t="shared" si="12"/>
        <v>1D</v>
      </c>
      <c r="X368" s="1405">
        <f>_xll.qlCalendarAdvance(Calendar,X367,W368,"f",FALSE)</f>
        <v>42682</v>
      </c>
      <c r="Y368" s="1404">
        <f>_xll.qlCalendarAdvance(Calendar,X368,NDays&amp;"D")</f>
        <v>42682</v>
      </c>
      <c r="Z368" s="1403">
        <v>1.8789918707839082E-2</v>
      </c>
      <c r="AA368" s="1411">
        <v>1.5691637117337676E-2</v>
      </c>
    </row>
    <row r="369" spans="19:27" x14ac:dyDescent="0.2">
      <c r="S369" s="399"/>
      <c r="T369" s="1401"/>
      <c r="W369" s="864" t="str">
        <f t="shared" si="12"/>
        <v>1D</v>
      </c>
      <c r="X369" s="1405">
        <f>_xll.qlCalendarAdvance(Calendar,X368,W369,"f",FALSE)</f>
        <v>42683</v>
      </c>
      <c r="Y369" s="1404">
        <f>_xll.qlCalendarAdvance(Calendar,X369,NDays&amp;"D")</f>
        <v>42683</v>
      </c>
      <c r="Z369" s="1403">
        <v>1.8804426302734711E-2</v>
      </c>
      <c r="AA369" s="1411">
        <v>1.5704420622013604E-2</v>
      </c>
    </row>
    <row r="370" spans="19:27" x14ac:dyDescent="0.2">
      <c r="S370" s="399"/>
      <c r="T370" s="1401"/>
      <c r="W370" s="864" t="str">
        <f t="shared" si="12"/>
        <v>1D</v>
      </c>
      <c r="X370" s="1405">
        <f>_xll.qlCalendarAdvance(Calendar,X369,W370,"f",FALSE)</f>
        <v>42684</v>
      </c>
      <c r="Y370" s="1404">
        <f>_xll.qlCalendarAdvance(Calendar,X370,NDays&amp;"D")</f>
        <v>42684</v>
      </c>
      <c r="Z370" s="1403">
        <v>1.8818935407900694E-2</v>
      </c>
      <c r="AA370" s="1411">
        <v>1.5715221583023631E-2</v>
      </c>
    </row>
    <row r="371" spans="19:27" x14ac:dyDescent="0.2">
      <c r="S371" s="399"/>
      <c r="T371" s="1401"/>
      <c r="W371" s="864" t="str">
        <f t="shared" si="12"/>
        <v>1D</v>
      </c>
      <c r="X371" s="1405">
        <f>_xll.qlCalendarAdvance(Calendar,X370,W371,"f",FALSE)</f>
        <v>42685</v>
      </c>
      <c r="Y371" s="1404">
        <f>_xll.qlCalendarAdvance(Calendar,X371,NDays&amp;"D")</f>
        <v>42685</v>
      </c>
      <c r="Z371" s="1403">
        <v>1.8847059796721459E-2</v>
      </c>
      <c r="AA371" s="1411">
        <v>1.5730892952226332E-2</v>
      </c>
    </row>
    <row r="372" spans="19:27" x14ac:dyDescent="0.2">
      <c r="S372" s="399"/>
      <c r="T372" s="1401"/>
      <c r="W372" s="864" t="str">
        <f t="shared" si="12"/>
        <v>1D</v>
      </c>
      <c r="X372" s="1405">
        <f>_xll.qlCalendarAdvance(Calendar,X371,W372,"f",FALSE)</f>
        <v>42688</v>
      </c>
      <c r="Y372" s="1404">
        <f>_xll.qlCalendarAdvance(Calendar,X372,NDays&amp;"D")</f>
        <v>42688</v>
      </c>
      <c r="Z372" s="1403">
        <v>1.8877095526556698E-2</v>
      </c>
      <c r="AA372" s="1411">
        <v>1.573859998805438E-2</v>
      </c>
    </row>
    <row r="373" spans="19:27" x14ac:dyDescent="0.2">
      <c r="S373" s="399"/>
      <c r="T373" s="1401"/>
      <c r="W373" s="864" t="str">
        <f t="shared" si="12"/>
        <v>1D</v>
      </c>
      <c r="X373" s="1405">
        <f>_xll.qlCalendarAdvance(Calendar,X372,W373,"f",FALSE)</f>
        <v>42689</v>
      </c>
      <c r="Y373" s="1404">
        <f>_xll.qlCalendarAdvance(Calendar,X373,NDays&amp;"D")</f>
        <v>42689</v>
      </c>
      <c r="Z373" s="1403">
        <v>1.8891693632256956E-2</v>
      </c>
      <c r="AA373" s="1411">
        <v>1.5739488229113974E-2</v>
      </c>
    </row>
    <row r="374" spans="19:27" x14ac:dyDescent="0.2">
      <c r="S374" s="399"/>
      <c r="T374" s="1401"/>
      <c r="W374" s="864" t="str">
        <f t="shared" si="12"/>
        <v>1D</v>
      </c>
      <c r="X374" s="1405">
        <f>_xll.qlCalendarAdvance(Calendar,X373,W374,"f",FALSE)</f>
        <v>42690</v>
      </c>
      <c r="Y374" s="1404">
        <f>_xll.qlCalendarAdvance(Calendar,X374,NDays&amp;"D")</f>
        <v>42690</v>
      </c>
      <c r="Z374" s="1403">
        <v>1.8906325830078341E-2</v>
      </c>
      <c r="AA374" s="1411">
        <v>1.5738393926021388E-2</v>
      </c>
    </row>
    <row r="375" spans="19:27" x14ac:dyDescent="0.2">
      <c r="S375" s="399"/>
      <c r="T375" s="1401"/>
      <c r="W375" s="864" t="str">
        <f t="shared" si="12"/>
        <v>1D</v>
      </c>
      <c r="X375" s="1405">
        <f>_xll.qlCalendarAdvance(Calendar,X374,W375,"f",FALSE)</f>
        <v>42691</v>
      </c>
      <c r="Y375" s="1404">
        <f>_xll.qlCalendarAdvance(Calendar,X375,NDays&amp;"D")</f>
        <v>42691</v>
      </c>
      <c r="Z375" s="1403">
        <v>1.8920997551423291E-2</v>
      </c>
      <c r="AA375" s="1411">
        <v>1.573531707861453E-2</v>
      </c>
    </row>
    <row r="376" spans="19:27" x14ac:dyDescent="0.2">
      <c r="S376" s="399"/>
      <c r="T376" s="1401"/>
      <c r="W376" s="864" t="str">
        <f t="shared" si="12"/>
        <v>1D</v>
      </c>
      <c r="X376" s="1405">
        <f>_xll.qlCalendarAdvance(Calendar,X375,W376,"f",FALSE)</f>
        <v>42692</v>
      </c>
      <c r="Y376" s="1404">
        <f>_xll.qlCalendarAdvance(Calendar,X376,NDays&amp;"D")</f>
        <v>42692</v>
      </c>
      <c r="Z376" s="1403">
        <v>1.8949282595692903E-2</v>
      </c>
      <c r="AA376" s="1411">
        <v>1.5723232170240152E-2</v>
      </c>
    </row>
    <row r="377" spans="19:27" x14ac:dyDescent="0.2">
      <c r="S377" s="399"/>
      <c r="T377" s="1401"/>
      <c r="W377" s="864" t="str">
        <f t="shared" si="12"/>
        <v>1D</v>
      </c>
      <c r="X377" s="1405">
        <f>_xll.qlCalendarAdvance(Calendar,X376,W377,"f",FALSE)</f>
        <v>42695</v>
      </c>
      <c r="Y377" s="1404">
        <f>_xll.qlCalendarAdvance(Calendar,X377,NDays&amp;"D")</f>
        <v>42695</v>
      </c>
      <c r="Z377" s="1403">
        <v>1.8980188311244373E-2</v>
      </c>
      <c r="AA377" s="1411">
        <v>1.5703184249248325E-2</v>
      </c>
    </row>
    <row r="378" spans="19:27" x14ac:dyDescent="0.2">
      <c r="S378" s="399"/>
      <c r="T378" s="1401"/>
      <c r="W378" s="864" t="str">
        <f t="shared" si="12"/>
        <v>1D</v>
      </c>
      <c r="X378" s="1405">
        <f>_xll.qlCalendarAdvance(Calendar,X377,W378,"f",FALSE)</f>
        <v>42696</v>
      </c>
      <c r="Y378" s="1404">
        <f>_xll.qlCalendarAdvance(Calendar,X378,NDays&amp;"D")</f>
        <v>42696</v>
      </c>
      <c r="Z378" s="1403">
        <v>1.8995139132430783E-2</v>
      </c>
      <c r="AA378" s="1411">
        <v>1.5690194682539405E-2</v>
      </c>
    </row>
    <row r="379" spans="19:27" x14ac:dyDescent="0.2">
      <c r="S379" s="399"/>
      <c r="T379" s="1401"/>
      <c r="W379" s="864" t="str">
        <f t="shared" si="12"/>
        <v>1D</v>
      </c>
      <c r="X379" s="1405">
        <f>_xll.qlCalendarAdvance(Calendar,X378,W379,"f",FALSE)</f>
        <v>42697</v>
      </c>
      <c r="Y379" s="1404">
        <f>_xll.qlCalendarAdvance(Calendar,X379,NDays&amp;"D")</f>
        <v>42697</v>
      </c>
      <c r="Z379" s="1403">
        <v>1.9010162072303993E-2</v>
      </c>
      <c r="AA379" s="1411">
        <v>1.5675222572407721E-2</v>
      </c>
    </row>
    <row r="380" spans="19:27" x14ac:dyDescent="0.2">
      <c r="S380" s="399"/>
      <c r="T380" s="1401"/>
      <c r="W380" s="864" t="str">
        <f t="shared" si="12"/>
        <v>1D</v>
      </c>
      <c r="X380" s="1405">
        <f>_xll.qlCalendarAdvance(Calendar,X379,W380,"f",FALSE)</f>
        <v>42698</v>
      </c>
      <c r="Y380" s="1404">
        <f>_xll.qlCalendarAdvance(Calendar,X380,NDays&amp;"D")</f>
        <v>42698</v>
      </c>
      <c r="Z380" s="1403">
        <v>1.90252625645424E-2</v>
      </c>
      <c r="AA380" s="1411">
        <v>1.5658267919258506E-2</v>
      </c>
    </row>
    <row r="381" spans="19:27" x14ac:dyDescent="0.2">
      <c r="S381" s="399"/>
      <c r="T381" s="1401"/>
      <c r="W381" s="864" t="str">
        <f t="shared" si="12"/>
        <v>1D</v>
      </c>
      <c r="X381" s="1405">
        <f>_xll.qlCalendarAdvance(Calendar,X380,W381,"f",FALSE)</f>
        <v>42699</v>
      </c>
      <c r="Y381" s="1404">
        <f>_xll.qlCalendarAdvance(Calendar,X381,NDays&amp;"D")</f>
        <v>42699</v>
      </c>
      <c r="Z381" s="1403">
        <v>1.9053951204958591E-2</v>
      </c>
      <c r="AA381" s="1411">
        <v>1.5625418531114432E-2</v>
      </c>
    </row>
    <row r="382" spans="19:27" x14ac:dyDescent="0.2">
      <c r="S382" s="399"/>
      <c r="T382" s="1401"/>
      <c r="W382" s="864" t="str">
        <f t="shared" si="12"/>
        <v>1D</v>
      </c>
      <c r="X382" s="1405">
        <f>_xll.qlCalendarAdvance(Calendar,X381,W382,"f",FALSE)</f>
        <v>42702</v>
      </c>
      <c r="Y382" s="1404">
        <f>_xll.qlCalendarAdvance(Calendar,X382,NDays&amp;"D")</f>
        <v>42702</v>
      </c>
      <c r="Z382" s="1403">
        <v>1.9086490116767107E-2</v>
      </c>
      <c r="AA382" s="1411">
        <v>1.559939971508717E-2</v>
      </c>
    </row>
    <row r="383" spans="19:27" x14ac:dyDescent="0.2">
      <c r="S383" s="399"/>
      <c r="T383" s="1401"/>
      <c r="W383" s="864" t="str">
        <f t="shared" si="12"/>
        <v>1D</v>
      </c>
      <c r="X383" s="1405">
        <f>_xll.qlCalendarAdvance(Calendar,X382,W383,"f",FALSE)</f>
        <v>42703</v>
      </c>
      <c r="Y383" s="1404">
        <f>_xll.qlCalendarAdvance(Calendar,X383,NDays&amp;"D")</f>
        <v>42703</v>
      </c>
      <c r="Z383" s="1403">
        <v>1.9101979546700898E-2</v>
      </c>
      <c r="AA383" s="1411">
        <v>1.5591197754557529E-2</v>
      </c>
    </row>
    <row r="384" spans="19:27" x14ac:dyDescent="0.2">
      <c r="S384" s="399"/>
      <c r="T384" s="1401"/>
      <c r="W384" s="864" t="str">
        <f t="shared" si="12"/>
        <v>1D</v>
      </c>
      <c r="X384" s="1405">
        <f>_xll.qlCalendarAdvance(Calendar,X383,W384,"f",FALSE)</f>
        <v>42704</v>
      </c>
      <c r="Y384" s="1404">
        <f>_xll.qlCalendarAdvance(Calendar,X384,NDays&amp;"D")</f>
        <v>42704</v>
      </c>
      <c r="Z384" s="1403">
        <v>1.9117527022368241E-2</v>
      </c>
      <c r="AA384" s="1411">
        <v>1.5585679602390101E-2</v>
      </c>
    </row>
    <row r="385" spans="19:27" x14ac:dyDescent="0.2">
      <c r="S385" s="399"/>
      <c r="T385" s="1401"/>
      <c r="W385" s="864" t="str">
        <f t="shared" si="12"/>
        <v>1D</v>
      </c>
      <c r="X385" s="1405">
        <f>_xll.qlCalendarAdvance(Calendar,X384,W385,"f",FALSE)</f>
        <v>42705</v>
      </c>
      <c r="Y385" s="1404">
        <f>_xll.qlCalendarAdvance(Calendar,X385,NDays&amp;"D")</f>
        <v>42705</v>
      </c>
      <c r="Z385" s="1403">
        <v>1.9133124948912617E-2</v>
      </c>
      <c r="AA385" s="1411">
        <v>1.5582845258260702E-2</v>
      </c>
    </row>
    <row r="386" spans="19:27" x14ac:dyDescent="0.2">
      <c r="S386" s="399"/>
      <c r="T386" s="1401"/>
      <c r="W386" s="864" t="str">
        <f t="shared" si="12"/>
        <v>1D</v>
      </c>
      <c r="X386" s="1405">
        <f>_xll.qlCalendarAdvance(Calendar,X385,W386,"f",FALSE)</f>
        <v>42706</v>
      </c>
      <c r="Y386" s="1404">
        <f>_xll.qlCalendarAdvance(Calendar,X386,NDays&amp;"D")</f>
        <v>42706</v>
      </c>
      <c r="Z386" s="1403">
        <v>1.9162178489774851E-2</v>
      </c>
      <c r="AA386" s="1411">
        <v>1.5586788160794065E-2</v>
      </c>
    </row>
    <row r="387" spans="19:27" x14ac:dyDescent="0.2">
      <c r="S387" s="399"/>
      <c r="T387" s="1401"/>
      <c r="W387" s="864" t="str">
        <f t="shared" si="12"/>
        <v>1D</v>
      </c>
      <c r="X387" s="1405">
        <f>_xll.qlCalendarAdvance(Calendar,X386,W387,"f",FALSE)</f>
        <v>42709</v>
      </c>
      <c r="Y387" s="1404">
        <f>_xll.qlCalendarAdvance(Calendar,X387,NDays&amp;"D")</f>
        <v>42709</v>
      </c>
      <c r="Z387" s="1403">
        <v>1.9195869250682396E-2</v>
      </c>
      <c r="AA387" s="1411">
        <v>1.5598345963582227E-2</v>
      </c>
    </row>
    <row r="388" spans="19:27" x14ac:dyDescent="0.2">
      <c r="S388" s="399"/>
      <c r="T388" s="1401"/>
      <c r="W388" s="864" t="str">
        <f t="shared" si="12"/>
        <v>1D</v>
      </c>
      <c r="X388" s="1405">
        <f>_xll.qlCalendarAdvance(Calendar,X387,W388,"f",FALSE)</f>
        <v>42710</v>
      </c>
      <c r="Y388" s="1404">
        <f>_xll.qlCalendarAdvance(Calendar,X388,NDays&amp;"D")</f>
        <v>42710</v>
      </c>
      <c r="Z388" s="1403">
        <v>1.9211605492672312E-2</v>
      </c>
      <c r="AA388" s="1411">
        <v>1.5608930660696574E-2</v>
      </c>
    </row>
    <row r="389" spans="19:27" x14ac:dyDescent="0.2">
      <c r="S389" s="399"/>
      <c r="T389" s="1401"/>
      <c r="W389" s="864" t="str">
        <f t="shared" si="12"/>
        <v>1D</v>
      </c>
      <c r="X389" s="1405">
        <f>_xll.qlCalendarAdvance(Calendar,X388,W389,"f",FALSE)</f>
        <v>42711</v>
      </c>
      <c r="Y389" s="1404">
        <f>_xll.qlCalendarAdvance(Calendar,X389,NDays&amp;"D")</f>
        <v>42711</v>
      </c>
      <c r="Z389" s="1403">
        <v>1.9227346606707663E-2</v>
      </c>
      <c r="AA389" s="1411">
        <v>1.5622199166497319E-2</v>
      </c>
    </row>
    <row r="390" spans="19:27" x14ac:dyDescent="0.2">
      <c r="S390" s="399"/>
      <c r="T390" s="1401"/>
      <c r="W390" s="864" t="str">
        <f t="shared" si="12"/>
        <v>1D</v>
      </c>
      <c r="X390" s="1405">
        <f>_xll.qlCalendarAdvance(Calendar,X389,W390,"f",FALSE)</f>
        <v>42712</v>
      </c>
      <c r="Y390" s="1404">
        <f>_xll.qlCalendarAdvance(Calendar,X390,NDays&amp;"D")</f>
        <v>42712</v>
      </c>
      <c r="Z390" s="1403">
        <v>1.924308499468097E-2</v>
      </c>
      <c r="AA390" s="1411">
        <v>1.5638151481308649E-2</v>
      </c>
    </row>
    <row r="391" spans="19:27" x14ac:dyDescent="0.2">
      <c r="S391" s="399"/>
      <c r="T391" s="1401"/>
      <c r="W391" s="864" t="str">
        <f t="shared" si="12"/>
        <v>1D</v>
      </c>
      <c r="X391" s="1405">
        <f>_xll.qlCalendarAdvance(Calendar,X390,W391,"f",FALSE)</f>
        <v>42713</v>
      </c>
      <c r="Y391" s="1404">
        <f>_xll.qlCalendarAdvance(Calendar,X391,NDays&amp;"D")</f>
        <v>42713</v>
      </c>
      <c r="Z391" s="1403">
        <v>1.9272114140133991E-2</v>
      </c>
      <c r="AA391" s="1411">
        <v>1.5679675661737967E-2</v>
      </c>
    </row>
    <row r="392" spans="19:27" x14ac:dyDescent="0.2">
      <c r="S392" s="399"/>
      <c r="T392" s="1401"/>
      <c r="W392" s="864" t="str">
        <f t="shared" si="12"/>
        <v>1D</v>
      </c>
      <c r="X392" s="1405">
        <f>_xll.qlCalendarAdvance(Calendar,X391,W392,"f",FALSE)</f>
        <v>42716</v>
      </c>
      <c r="Y392" s="1404">
        <f>_xll.qlCalendarAdvance(Calendar,X392,NDays&amp;"D")</f>
        <v>42716</v>
      </c>
      <c r="Z392" s="1403">
        <v>1.9305859307403583E-2</v>
      </c>
      <c r="AA392" s="1411">
        <v>1.5728798838197111E-2</v>
      </c>
    </row>
    <row r="393" spans="19:27" x14ac:dyDescent="0.2">
      <c r="S393" s="399"/>
      <c r="T393" s="1401"/>
      <c r="W393" s="864" t="str">
        <f t="shared" si="12"/>
        <v>1D</v>
      </c>
      <c r="X393" s="1405">
        <f>_xll.qlCalendarAdvance(Calendar,X392,W393,"f",FALSE)</f>
        <v>42717</v>
      </c>
      <c r="Y393" s="1404">
        <f>_xll.qlCalendarAdvance(Calendar,X393,NDays&amp;"D")</f>
        <v>42717</v>
      </c>
      <c r="Z393" s="1403">
        <v>1.9321470077065639E-2</v>
      </c>
      <c r="AA393" s="1411">
        <v>1.5758170204382971E-2</v>
      </c>
    </row>
    <row r="394" spans="19:27" x14ac:dyDescent="0.2">
      <c r="S394" s="399"/>
      <c r="T394" s="1401"/>
      <c r="W394" s="864" t="str">
        <f t="shared" si="12"/>
        <v>1D</v>
      </c>
      <c r="X394" s="1405">
        <f>_xll.qlCalendarAdvance(Calendar,X393,W394,"f",FALSE)</f>
        <v>42718</v>
      </c>
      <c r="Y394" s="1404">
        <f>_xll.qlCalendarAdvance(Calendar,X394,NDays&amp;"D")</f>
        <v>42718</v>
      </c>
      <c r="Z394" s="1403">
        <v>1.9337032522205311E-2</v>
      </c>
      <c r="AA394" s="1411">
        <v>1.5790225382578127E-2</v>
      </c>
    </row>
    <row r="395" spans="19:27" x14ac:dyDescent="0.2">
      <c r="S395" s="399"/>
      <c r="T395" s="1401"/>
      <c r="W395" s="864" t="str">
        <f t="shared" si="12"/>
        <v>1D</v>
      </c>
      <c r="X395" s="1405">
        <f>_xll.qlCalendarAdvance(Calendar,X394,W395,"f",FALSE)</f>
        <v>42719</v>
      </c>
      <c r="Y395" s="1404">
        <f>_xll.qlCalendarAdvance(Calendar,X395,NDays&amp;"D")</f>
        <v>42719</v>
      </c>
      <c r="Z395" s="1403">
        <v>1.9352539041460615E-2</v>
      </c>
      <c r="AA395" s="1411">
        <v>1.5824964373349903E-2</v>
      </c>
    </row>
    <row r="396" spans="19:27" x14ac:dyDescent="0.2">
      <c r="S396" s="399"/>
      <c r="T396" s="1401"/>
      <c r="W396" s="864" t="str">
        <f t="shared" si="12"/>
        <v>1D</v>
      </c>
      <c r="X396" s="1405">
        <f>_xll.qlCalendarAdvance(Calendar,X395,W396,"f",FALSE)</f>
        <v>42720</v>
      </c>
      <c r="Y396" s="1404">
        <f>_xll.qlCalendarAdvance(Calendar,X396,NDays&amp;"D")</f>
        <v>42720</v>
      </c>
      <c r="Z396" s="1403">
        <v>1.9381166062067048E-2</v>
      </c>
      <c r="AA396" s="1411">
        <v>1.5904081335168151E-2</v>
      </c>
    </row>
    <row r="397" spans="19:27" x14ac:dyDescent="0.2">
      <c r="S397" s="399"/>
      <c r="T397" s="1401"/>
      <c r="W397" s="864" t="str">
        <f t="shared" si="12"/>
        <v>1D</v>
      </c>
      <c r="X397" s="1405">
        <f>_xll.qlCalendarAdvance(Calendar,X396,W397,"f",FALSE)</f>
        <v>42723</v>
      </c>
      <c r="Y397" s="1404">
        <f>_xll.qlCalendarAdvance(Calendar,X397,NDays&amp;"D")</f>
        <v>42723</v>
      </c>
      <c r="Z397" s="1403">
        <v>1.9413853816608651E-2</v>
      </c>
      <c r="AA397" s="1411">
        <v>1.5990758479871303E-2</v>
      </c>
    </row>
    <row r="398" spans="19:27" x14ac:dyDescent="0.2">
      <c r="S398" s="399"/>
      <c r="T398" s="1401"/>
      <c r="W398" s="864" t="str">
        <f t="shared" si="12"/>
        <v>1D</v>
      </c>
      <c r="X398" s="1405">
        <f>_xll.qlCalendarAdvance(Calendar,X397,W398,"f",FALSE)</f>
        <v>42724</v>
      </c>
      <c r="Y398" s="1404">
        <f>_xll.qlCalendarAdvance(Calendar,X398,NDays&amp;"D")</f>
        <v>42724</v>
      </c>
      <c r="Z398" s="1403">
        <v>1.9428966670292036E-2</v>
      </c>
      <c r="AA398" s="1411">
        <v>1.6038916546817772E-2</v>
      </c>
    </row>
    <row r="399" spans="19:27" x14ac:dyDescent="0.2">
      <c r="S399" s="399"/>
      <c r="T399" s="1401"/>
      <c r="W399" s="864" t="str">
        <f t="shared" si="12"/>
        <v>1D</v>
      </c>
      <c r="X399" s="1405">
        <f>_xll.qlCalendarAdvance(Calendar,X398,W399,"f",FALSE)</f>
        <v>42725</v>
      </c>
      <c r="Y399" s="1404">
        <f>_xll.qlCalendarAdvance(Calendar,X399,NDays&amp;"D")</f>
        <v>42725</v>
      </c>
      <c r="Z399" s="1403">
        <v>1.9443977980561744E-2</v>
      </c>
      <c r="AA399" s="1411">
        <v>1.6089758432014101E-2</v>
      </c>
    </row>
    <row r="400" spans="19:27" x14ac:dyDescent="0.2">
      <c r="S400" s="399"/>
      <c r="T400" s="1401"/>
      <c r="W400" s="864" t="str">
        <f t="shared" si="12"/>
        <v>1D</v>
      </c>
      <c r="X400" s="1405">
        <f>_xll.qlCalendarAdvance(Calendar,X399,W400,"f",FALSE)</f>
        <v>42726</v>
      </c>
      <c r="Y400" s="1404">
        <f>_xll.qlCalendarAdvance(Calendar,X400,NDays&amp;"D")</f>
        <v>42726</v>
      </c>
      <c r="Z400" s="1403">
        <v>1.9458880142991353E-2</v>
      </c>
      <c r="AA400" s="1411">
        <v>1.6143284136432845E-2</v>
      </c>
    </row>
    <row r="401" spans="19:27" x14ac:dyDescent="0.2">
      <c r="S401" s="399"/>
      <c r="T401" s="1401"/>
      <c r="W401" s="864" t="str">
        <f t="shared" si="12"/>
        <v>1D</v>
      </c>
      <c r="X401" s="1405">
        <f>_xll.qlCalendarAdvance(Calendar,X400,W401,"f",FALSE)</f>
        <v>42727</v>
      </c>
      <c r="Y401" s="1404">
        <f>_xll.qlCalendarAdvance(Calendar,X401,NDays&amp;"D")</f>
        <v>42727</v>
      </c>
      <c r="Z401" s="1403">
        <v>1.9499816225609406E-2</v>
      </c>
      <c r="AA401" s="1411">
        <v>1.6324107940536958E-2</v>
      </c>
    </row>
    <row r="402" spans="19:27" x14ac:dyDescent="0.2">
      <c r="S402" s="399"/>
      <c r="T402" s="1401"/>
      <c r="W402" s="864" t="str">
        <f t="shared" si="12"/>
        <v>1D</v>
      </c>
      <c r="X402" s="1405">
        <f>_xll.qlCalendarAdvance(Calendar,X401,W402,"f",FALSE)</f>
        <v>42732</v>
      </c>
      <c r="Y402" s="1404">
        <f>_xll.qlCalendarAdvance(Calendar,X402,NDays&amp;"D")</f>
        <v>42732</v>
      </c>
      <c r="Z402" s="1403">
        <v>1.954557511438737E-2</v>
      </c>
      <c r="AA402" s="1411">
        <v>1.6520798638666179E-2</v>
      </c>
    </row>
    <row r="403" spans="19:27" x14ac:dyDescent="0.2">
      <c r="S403" s="399"/>
      <c r="T403" s="1401"/>
      <c r="W403" s="864" t="str">
        <f t="shared" si="12"/>
        <v>1D</v>
      </c>
      <c r="X403" s="1405">
        <f>_xll.qlCalendarAdvance(Calendar,X402,W403,"f",FALSE)</f>
        <v>42733</v>
      </c>
      <c r="Y403" s="1404">
        <f>_xll.qlCalendarAdvance(Calendar,X403,NDays&amp;"D")</f>
        <v>42733</v>
      </c>
      <c r="Z403" s="1403">
        <v>1.955950028461606E-2</v>
      </c>
      <c r="AA403" s="1411">
        <v>1.6592491491630446E-2</v>
      </c>
    </row>
    <row r="404" spans="19:27" x14ac:dyDescent="0.2">
      <c r="S404" s="399"/>
      <c r="T404" s="1401"/>
      <c r="W404" s="864" t="str">
        <f t="shared" ref="W404:W467" si="13">W403</f>
        <v>1D</v>
      </c>
      <c r="X404" s="1405">
        <f>_xll.qlCalendarAdvance(Calendar,X403,W404,"f",FALSE)</f>
        <v>42734</v>
      </c>
      <c r="Y404" s="1404">
        <f>_xll.qlCalendarAdvance(Calendar,X404,NDays&amp;"D")</f>
        <v>42734</v>
      </c>
      <c r="Z404" s="1403">
        <v>1.9566761924575859E-2</v>
      </c>
      <c r="AA404" s="1411">
        <v>1.6769258658203834E-2</v>
      </c>
    </row>
    <row r="405" spans="19:27" x14ac:dyDescent="0.2">
      <c r="S405" s="399"/>
      <c r="T405" s="1401"/>
      <c r="W405" s="864" t="str">
        <f t="shared" si="13"/>
        <v>1D</v>
      </c>
      <c r="X405" s="1405">
        <f>_xll.qlCalendarAdvance(Calendar,X404,W405,"f",FALSE)</f>
        <v>42738</v>
      </c>
      <c r="Y405" s="1404">
        <f>_xll.qlCalendarAdvance(Calendar,X405,NDays&amp;"D")</f>
        <v>42738</v>
      </c>
      <c r="Z405" s="1403">
        <v>1.9626640371214865E-2</v>
      </c>
      <c r="AA405" s="1411">
        <v>1.6938545244428171E-2</v>
      </c>
    </row>
    <row r="406" spans="19:27" x14ac:dyDescent="0.2">
      <c r="S406" s="399"/>
      <c r="T406" s="1401"/>
      <c r="W406" s="864" t="str">
        <f t="shared" si="13"/>
        <v>1D</v>
      </c>
      <c r="X406" s="1405">
        <f>_xll.qlCalendarAdvance(Calendar,X405,W406,"f",FALSE)</f>
        <v>42739</v>
      </c>
      <c r="Y406" s="1404">
        <f>_xll.qlCalendarAdvance(Calendar,X406,NDays&amp;"D")</f>
        <v>42739</v>
      </c>
      <c r="Z406" s="1403">
        <v>1.9639588945982167E-2</v>
      </c>
      <c r="AA406" s="1411">
        <v>1.7004654265643238E-2</v>
      </c>
    </row>
    <row r="407" spans="19:27" x14ac:dyDescent="0.2">
      <c r="S407" s="399"/>
      <c r="T407" s="1401"/>
      <c r="W407" s="864" t="str">
        <f t="shared" si="13"/>
        <v>1D</v>
      </c>
      <c r="X407" s="1405">
        <f>_xll.qlCalendarAdvance(Calendar,X406,W407,"f",FALSE)</f>
        <v>42740</v>
      </c>
      <c r="Y407" s="1404">
        <f>_xll.qlCalendarAdvance(Calendar,X407,NDays&amp;"D")</f>
        <v>42740</v>
      </c>
      <c r="Z407" s="1403">
        <v>1.9652384187948346E-2</v>
      </c>
      <c r="AA407" s="1411">
        <v>1.7069729375726039E-2</v>
      </c>
    </row>
    <row r="408" spans="19:27" x14ac:dyDescent="0.2">
      <c r="S408" s="399"/>
      <c r="T408" s="1401"/>
      <c r="W408" s="864" t="str">
        <f t="shared" si="13"/>
        <v>1D</v>
      </c>
      <c r="X408" s="1405">
        <f>_xll.qlCalendarAdvance(Calendar,X407,W408,"f",FALSE)</f>
        <v>42741</v>
      </c>
      <c r="Y408" s="1404">
        <f>_xll.qlCalendarAdvance(Calendar,X408,NDays&amp;"D")</f>
        <v>42741</v>
      </c>
      <c r="Z408" s="1403">
        <v>1.9677963750029791E-2</v>
      </c>
      <c r="AA408" s="1411">
        <v>1.7197243416348467E-2</v>
      </c>
    </row>
    <row r="409" spans="19:27" x14ac:dyDescent="0.2">
      <c r="S409" s="399"/>
      <c r="T409" s="1401"/>
      <c r="W409" s="864" t="str">
        <f t="shared" si="13"/>
        <v>1D</v>
      </c>
      <c r="X409" s="1405">
        <f>_xll.qlCalendarAdvance(Calendar,X408,W409,"f",FALSE)</f>
        <v>42744</v>
      </c>
      <c r="Y409" s="1404">
        <f>_xll.qlCalendarAdvance(Calendar,X409,NDays&amp;"D")</f>
        <v>42744</v>
      </c>
      <c r="Z409" s="1403">
        <v>1.9702087394095402E-2</v>
      </c>
      <c r="AA409" s="1411">
        <v>1.7319690694036494E-2</v>
      </c>
    </row>
    <row r="410" spans="19:27" x14ac:dyDescent="0.2">
      <c r="S410" s="399"/>
      <c r="T410" s="1401"/>
      <c r="W410" s="864" t="str">
        <f t="shared" si="13"/>
        <v>1D</v>
      </c>
      <c r="X410" s="1405">
        <f>_xll.qlCalendarAdvance(Calendar,X409,W410,"f",FALSE)</f>
        <v>42745</v>
      </c>
      <c r="Y410" s="1404">
        <f>_xll.qlCalendarAdvance(Calendar,X410,NDays&amp;"D")</f>
        <v>42745</v>
      </c>
      <c r="Z410" s="1403">
        <v>1.9714157648533792E-2</v>
      </c>
      <c r="AA410" s="1411">
        <v>1.7379596240434392E-2</v>
      </c>
    </row>
    <row r="411" spans="19:27" x14ac:dyDescent="0.2">
      <c r="S411" s="399"/>
      <c r="T411" s="1401"/>
      <c r="W411" s="864" t="str">
        <f t="shared" si="13"/>
        <v>1D</v>
      </c>
      <c r="X411" s="1405">
        <f>_xll.qlCalendarAdvance(Calendar,X410,W411,"f",FALSE)</f>
        <v>42746</v>
      </c>
      <c r="Y411" s="1404">
        <f>_xll.qlCalendarAdvance(Calendar,X411,NDays&amp;"D")</f>
        <v>42746</v>
      </c>
      <c r="Z411" s="1403">
        <v>1.9726091242145749E-2</v>
      </c>
      <c r="AA411" s="1411">
        <v>1.7438467872539221E-2</v>
      </c>
    </row>
    <row r="412" spans="19:27" x14ac:dyDescent="0.2">
      <c r="S412" s="399"/>
      <c r="T412" s="1401"/>
      <c r="W412" s="864" t="str">
        <f t="shared" si="13"/>
        <v>1D</v>
      </c>
      <c r="X412" s="1405">
        <f>_xll.qlCalendarAdvance(Calendar,X411,W412,"f",FALSE)</f>
        <v>42747</v>
      </c>
      <c r="Y412" s="1404">
        <f>_xll.qlCalendarAdvance(Calendar,X412,NDays&amp;"D")</f>
        <v>42747</v>
      </c>
      <c r="Z412" s="1403">
        <v>1.9737890954266923E-2</v>
      </c>
      <c r="AA412" s="1411">
        <v>1.7496305589783656E-2</v>
      </c>
    </row>
    <row r="413" spans="19:27" x14ac:dyDescent="0.2">
      <c r="S413" s="399"/>
      <c r="T413" s="1401"/>
      <c r="W413" s="864" t="str">
        <f t="shared" si="13"/>
        <v>1D</v>
      </c>
      <c r="X413" s="1405">
        <f>_xll.qlCalendarAdvance(Calendar,X412,W413,"f",FALSE)</f>
        <v>42748</v>
      </c>
      <c r="Y413" s="1404">
        <f>_xll.qlCalendarAdvance(Calendar,X413,NDays&amp;"D")</f>
        <v>42748</v>
      </c>
      <c r="Z413" s="1403">
        <v>1.976246845055675E-2</v>
      </c>
      <c r="AA413" s="1411">
        <v>1.7609384130968429E-2</v>
      </c>
    </row>
    <row r="414" spans="19:27" x14ac:dyDescent="0.2">
      <c r="S414" s="399"/>
      <c r="T414" s="1401"/>
      <c r="W414" s="864" t="str">
        <f t="shared" si="13"/>
        <v>1D</v>
      </c>
      <c r="X414" s="1405">
        <f>_xll.qlCalendarAdvance(Calendar,X413,W414,"f",FALSE)</f>
        <v>42751</v>
      </c>
      <c r="Y414" s="1404">
        <f>_xll.qlCalendarAdvance(Calendar,X414,NDays&amp;"D")</f>
        <v>42751</v>
      </c>
      <c r="Z414" s="1403">
        <v>1.9783806580873753E-2</v>
      </c>
      <c r="AA414" s="1411">
        <v>1.7717317301242375E-2</v>
      </c>
    </row>
    <row r="415" spans="19:27" x14ac:dyDescent="0.2">
      <c r="S415" s="399"/>
      <c r="T415" s="1401"/>
      <c r="W415" s="864" t="str">
        <f t="shared" si="13"/>
        <v>1D</v>
      </c>
      <c r="X415" s="1405">
        <f>_xll.qlCalendarAdvance(Calendar,X414,W415,"f",FALSE)</f>
        <v>42752</v>
      </c>
      <c r="Y415" s="1404">
        <f>_xll.qlCalendarAdvance(Calendar,X415,NDays&amp;"D")</f>
        <v>42752</v>
      </c>
      <c r="Z415" s="1403">
        <v>1.9794978581839207E-2</v>
      </c>
      <c r="AA415" s="1411">
        <v>1.7769985437376956E-2</v>
      </c>
    </row>
    <row r="416" spans="19:27" x14ac:dyDescent="0.2">
      <c r="S416" s="399"/>
      <c r="T416" s="1401"/>
      <c r="W416" s="864" t="str">
        <f t="shared" si="13"/>
        <v>1D</v>
      </c>
      <c r="X416" s="1405">
        <f>_xll.qlCalendarAdvance(Calendar,X415,W416,"f",FALSE)</f>
        <v>42753</v>
      </c>
      <c r="Y416" s="1404">
        <f>_xll.qlCalendarAdvance(Calendar,X416,NDays&amp;"D")</f>
        <v>42753</v>
      </c>
      <c r="Z416" s="1403">
        <v>1.9806033381035038E-2</v>
      </c>
      <c r="AA416" s="1411">
        <v>1.7821619655895571E-2</v>
      </c>
    </row>
    <row r="417" spans="19:27" x14ac:dyDescent="0.2">
      <c r="S417" s="399"/>
      <c r="T417" s="1401"/>
      <c r="W417" s="864" t="str">
        <f t="shared" si="13"/>
        <v>1D</v>
      </c>
      <c r="X417" s="1405">
        <f>_xll.qlCalendarAdvance(Calendar,X416,W417,"f",FALSE)</f>
        <v>42754</v>
      </c>
      <c r="Y417" s="1404">
        <f>_xll.qlCalendarAdvance(Calendar,X417,NDays&amp;"D")</f>
        <v>42754</v>
      </c>
      <c r="Z417" s="1403">
        <v>1.98169737590006E-2</v>
      </c>
      <c r="AA417" s="1411">
        <v>1.7872219956311941E-2</v>
      </c>
    </row>
    <row r="418" spans="19:27" x14ac:dyDescent="0.2">
      <c r="S418" s="399"/>
      <c r="T418" s="1401"/>
      <c r="W418" s="864" t="str">
        <f t="shared" si="13"/>
        <v>1D</v>
      </c>
      <c r="X418" s="1405">
        <f>_xll.qlCalendarAdvance(Calendar,X417,W418,"f",FALSE)</f>
        <v>42755</v>
      </c>
      <c r="Y418" s="1404">
        <f>_xll.qlCalendarAdvance(Calendar,X418,NDays&amp;"D")</f>
        <v>42755</v>
      </c>
      <c r="Z418" s="1403">
        <v>1.984070881617208E-2</v>
      </c>
      <c r="AA418" s="1411">
        <v>1.7970858886148987E-2</v>
      </c>
    </row>
    <row r="419" spans="19:27" x14ac:dyDescent="0.2">
      <c r="S419" s="399"/>
      <c r="T419" s="1401"/>
      <c r="W419" s="864" t="str">
        <f t="shared" si="13"/>
        <v>1D</v>
      </c>
      <c r="X419" s="1405">
        <f>_xll.qlCalendarAdvance(Calendar,X418,W419,"f",FALSE)</f>
        <v>42758</v>
      </c>
      <c r="Y419" s="1404">
        <f>_xll.qlCalendarAdvance(Calendar,X419,NDays&amp;"D")</f>
        <v>42758</v>
      </c>
      <c r="Z419" s="1403">
        <v>1.9859646674828646E-2</v>
      </c>
      <c r="AA419" s="1411">
        <v>1.8064281968931395E-2</v>
      </c>
    </row>
    <row r="420" spans="19:27" x14ac:dyDescent="0.2">
      <c r="S420" s="399"/>
      <c r="T420" s="1401"/>
      <c r="W420" s="864" t="str">
        <f t="shared" si="13"/>
        <v>1D</v>
      </c>
      <c r="X420" s="1405">
        <f>_xll.qlCalendarAdvance(Calendar,X419,W420,"f",FALSE)</f>
        <v>42759</v>
      </c>
      <c r="Y420" s="1404">
        <f>_xll.qlCalendarAdvance(Calendar,X420,NDays&amp;"D")</f>
        <v>42759</v>
      </c>
      <c r="Z420" s="1403">
        <v>1.9870056660174162E-2</v>
      </c>
      <c r="AA420" s="1411">
        <v>1.8109712672839118E-2</v>
      </c>
    </row>
    <row r="421" spans="19:27" x14ac:dyDescent="0.2">
      <c r="S421" s="399"/>
      <c r="T421" s="1401"/>
      <c r="W421" s="864" t="str">
        <f t="shared" si="13"/>
        <v>1D</v>
      </c>
      <c r="X421" s="1405">
        <f>_xll.qlCalendarAdvance(Calendar,X420,W421,"f",FALSE)</f>
        <v>42760</v>
      </c>
      <c r="Y421" s="1404">
        <f>_xll.qlCalendarAdvance(Calendar,X421,NDays&amp;"D")</f>
        <v>42760</v>
      </c>
      <c r="Z421" s="1403">
        <v>1.9880368910749624E-2</v>
      </c>
      <c r="AA421" s="1411">
        <v>1.8154109456213208E-2</v>
      </c>
    </row>
    <row r="422" spans="19:27" x14ac:dyDescent="0.2">
      <c r="S422" s="399"/>
      <c r="T422" s="1401"/>
      <c r="W422" s="864" t="str">
        <f t="shared" si="13"/>
        <v>1D</v>
      </c>
      <c r="X422" s="1405">
        <f>_xll.qlCalendarAdvance(Calendar,X421,W422,"f",FALSE)</f>
        <v>42761</v>
      </c>
      <c r="Y422" s="1404">
        <f>_xll.qlCalendarAdvance(Calendar,X422,NDays&amp;"D")</f>
        <v>42761</v>
      </c>
      <c r="Z422" s="1403">
        <v>1.9890586208142214E-2</v>
      </c>
      <c r="AA422" s="1411">
        <v>1.8197472318648433E-2</v>
      </c>
    </row>
    <row r="423" spans="19:27" x14ac:dyDescent="0.2">
      <c r="S423" s="399"/>
      <c r="T423" s="1401"/>
      <c r="W423" s="864" t="str">
        <f t="shared" si="13"/>
        <v>1D</v>
      </c>
      <c r="X423" s="1405">
        <f>_xll.qlCalendarAdvance(Calendar,X422,W423,"f",FALSE)</f>
        <v>42762</v>
      </c>
      <c r="Y423" s="1404">
        <f>_xll.qlCalendarAdvance(Calendar,X423,NDays&amp;"D")</f>
        <v>42762</v>
      </c>
      <c r="Z423" s="1403">
        <v>1.9913633416023719E-2</v>
      </c>
      <c r="AA423" s="1411">
        <v>1.8281667230408326E-2</v>
      </c>
    </row>
    <row r="424" spans="19:27" x14ac:dyDescent="0.2">
      <c r="S424" s="399"/>
      <c r="T424" s="1401"/>
      <c r="W424" s="864" t="str">
        <f t="shared" si="13"/>
        <v>1D</v>
      </c>
      <c r="X424" s="1405">
        <f>_xll.qlCalendarAdvance(Calendar,X423,W424,"f",FALSE)</f>
        <v>42765</v>
      </c>
      <c r="Y424" s="1404">
        <f>_xll.qlCalendarAdvance(Calendar,X424,NDays&amp;"D")</f>
        <v>42765</v>
      </c>
      <c r="Z424" s="1403">
        <v>1.9930561502431887E-2</v>
      </c>
      <c r="AA424" s="1411">
        <v>1.836058455251699E-2</v>
      </c>
    </row>
    <row r="425" spans="19:27" x14ac:dyDescent="0.2">
      <c r="S425" s="399"/>
      <c r="T425" s="1401"/>
      <c r="W425" s="864" t="str">
        <f t="shared" si="13"/>
        <v>1D</v>
      </c>
      <c r="X425" s="1405">
        <f>_xll.qlCalendarAdvance(Calendar,X424,W425,"f",FALSE)</f>
        <v>42766</v>
      </c>
      <c r="Y425" s="1404">
        <f>_xll.qlCalendarAdvance(Calendar,X425,NDays&amp;"D")</f>
        <v>42766</v>
      </c>
      <c r="Z425" s="1403">
        <v>1.9940345762485601E-2</v>
      </c>
      <c r="AA425" s="1411">
        <v>1.839877780531407E-2</v>
      </c>
    </row>
    <row r="426" spans="19:27" x14ac:dyDescent="0.2">
      <c r="S426" s="399"/>
      <c r="T426" s="1401"/>
      <c r="W426" s="864" t="str">
        <f t="shared" si="13"/>
        <v>1D</v>
      </c>
      <c r="X426" s="1405">
        <f>_xll.qlCalendarAdvance(Calendar,X425,W426,"f",FALSE)</f>
        <v>42767</v>
      </c>
      <c r="Y426" s="1404">
        <f>_xll.qlCalendarAdvance(Calendar,X426,NDays&amp;"D")</f>
        <v>42767</v>
      </c>
      <c r="Z426" s="1403">
        <v>1.9950051761705057E-2</v>
      </c>
      <c r="AA426" s="1411">
        <v>1.8435937135065084E-2</v>
      </c>
    </row>
    <row r="427" spans="19:27" x14ac:dyDescent="0.2">
      <c r="S427" s="399"/>
      <c r="T427" s="1401"/>
      <c r="W427" s="864" t="str">
        <f t="shared" si="13"/>
        <v>1D</v>
      </c>
      <c r="X427" s="1405">
        <f>_xll.qlCalendarAdvance(Calendar,X426,W427,"f",FALSE)</f>
        <v>42768</v>
      </c>
      <c r="Y427" s="1404">
        <f>_xll.qlCalendarAdvance(Calendar,X427,NDays&amp;"D")</f>
        <v>42768</v>
      </c>
      <c r="Z427" s="1403">
        <v>1.9959682282597146E-2</v>
      </c>
      <c r="AA427" s="1411">
        <v>1.8472062541445844E-2</v>
      </c>
    </row>
    <row r="428" spans="19:27" x14ac:dyDescent="0.2">
      <c r="S428" s="399"/>
      <c r="T428" s="1401"/>
      <c r="W428" s="864" t="str">
        <f t="shared" si="13"/>
        <v>1D</v>
      </c>
      <c r="X428" s="1405">
        <f>_xll.qlCalendarAdvance(Calendar,X427,W428,"f",FALSE)</f>
        <v>42769</v>
      </c>
      <c r="Y428" s="1404">
        <f>_xll.qlCalendarAdvance(Calendar,X428,NDays&amp;"D")</f>
        <v>42769</v>
      </c>
      <c r="Z428" s="1403">
        <v>1.9982191186841147E-2</v>
      </c>
      <c r="AA428" s="1411">
        <v>1.8541808775453715E-2</v>
      </c>
    </row>
    <row r="429" spans="19:27" x14ac:dyDescent="0.2">
      <c r="S429" s="399"/>
      <c r="T429" s="1401"/>
      <c r="W429" s="864" t="str">
        <f t="shared" si="13"/>
        <v>1D</v>
      </c>
      <c r="X429" s="1405">
        <f>_xll.qlCalendarAdvance(Calendar,X428,W429,"f",FALSE)</f>
        <v>42772</v>
      </c>
      <c r="Y429" s="1404">
        <f>_xll.qlCalendarAdvance(Calendar,X429,NDays&amp;"D")</f>
        <v>42772</v>
      </c>
      <c r="Z429" s="1403">
        <v>1.9997505237269175E-2</v>
      </c>
      <c r="AA429" s="1411">
        <v>1.860622492864672E-2</v>
      </c>
    </row>
    <row r="430" spans="19:27" x14ac:dyDescent="0.2">
      <c r="S430" s="399"/>
      <c r="T430" s="1401"/>
      <c r="W430" s="864" t="str">
        <f t="shared" si="13"/>
        <v>1D</v>
      </c>
      <c r="X430" s="1405">
        <f>_xll.qlCalendarAdvance(Calendar,X429,W430,"f",FALSE)</f>
        <v>42773</v>
      </c>
      <c r="Y430" s="1404">
        <f>_xll.qlCalendarAdvance(Calendar,X430,NDays&amp;"D")</f>
        <v>42773</v>
      </c>
      <c r="Z430" s="1403">
        <v>2.0006800108339773E-2</v>
      </c>
      <c r="AA430" s="1411">
        <v>1.8637180714367041E-2</v>
      </c>
    </row>
    <row r="431" spans="19:27" x14ac:dyDescent="0.2">
      <c r="S431" s="399"/>
      <c r="T431" s="1401"/>
      <c r="W431" s="864" t="str">
        <f t="shared" si="13"/>
        <v>1D</v>
      </c>
      <c r="X431" s="1405">
        <f>_xll.qlCalendarAdvance(Calendar,X430,W431,"f",FALSE)</f>
        <v>42774</v>
      </c>
      <c r="Y431" s="1404">
        <f>_xll.qlCalendarAdvance(Calendar,X431,NDays&amp;"D")</f>
        <v>42774</v>
      </c>
      <c r="Z431" s="1403">
        <v>2.0016036198625242E-2</v>
      </c>
      <c r="AA431" s="1411">
        <v>1.8667102575096184E-2</v>
      </c>
    </row>
    <row r="432" spans="19:27" x14ac:dyDescent="0.2">
      <c r="S432" s="399"/>
      <c r="T432" s="1401"/>
      <c r="W432" s="864" t="str">
        <f t="shared" si="13"/>
        <v>1D</v>
      </c>
      <c r="X432" s="1405">
        <f>_xll.qlCalendarAdvance(Calendar,X431,W432,"f",FALSE)</f>
        <v>42775</v>
      </c>
      <c r="Y432" s="1404">
        <f>_xll.qlCalendarAdvance(Calendar,X432,NDays&amp;"D")</f>
        <v>42775</v>
      </c>
      <c r="Z432" s="1403">
        <v>2.0025216291448711E-2</v>
      </c>
      <c r="AA432" s="1411">
        <v>1.8695990510509963E-2</v>
      </c>
    </row>
    <row r="433" spans="19:27" x14ac:dyDescent="0.2">
      <c r="S433" s="399"/>
      <c r="T433" s="1401"/>
      <c r="W433" s="864" t="str">
        <f t="shared" si="13"/>
        <v>1D</v>
      </c>
      <c r="X433" s="1405">
        <f>_xll.qlCalendarAdvance(Calendar,X432,W433,"f",FALSE)</f>
        <v>42776</v>
      </c>
      <c r="Y433" s="1404">
        <f>_xll.qlCalendarAdvance(Calendar,X433,NDays&amp;"D")</f>
        <v>42776</v>
      </c>
      <c r="Z433" s="1403">
        <v>2.0047331387622561E-2</v>
      </c>
      <c r="AA433" s="1411">
        <v>1.8751283196343598E-2</v>
      </c>
    </row>
    <row r="434" spans="19:27" x14ac:dyDescent="0.2">
      <c r="S434" s="399"/>
      <c r="T434" s="1401"/>
      <c r="W434" s="864" t="str">
        <f t="shared" si="13"/>
        <v>1D</v>
      </c>
      <c r="X434" s="1405">
        <f>_xll.qlCalendarAdvance(Calendar,X433,W434,"f",FALSE)</f>
        <v>42779</v>
      </c>
      <c r="Y434" s="1404">
        <f>_xll.qlCalendarAdvance(Calendar,X434,NDays&amp;"D")</f>
        <v>42779</v>
      </c>
      <c r="Z434" s="1403">
        <v>2.0061432358405629E-2</v>
      </c>
      <c r="AA434" s="1411">
        <v>1.8801202995121225E-2</v>
      </c>
    </row>
    <row r="435" spans="19:27" x14ac:dyDescent="0.2">
      <c r="S435" s="399"/>
      <c r="T435" s="1401"/>
      <c r="W435" s="864" t="str">
        <f t="shared" si="13"/>
        <v>1D</v>
      </c>
      <c r="X435" s="1405">
        <f>_xll.qlCalendarAdvance(Calendar,X434,W435,"f",FALSE)</f>
        <v>42780</v>
      </c>
      <c r="Y435" s="1404">
        <f>_xll.qlCalendarAdvance(Calendar,X435,NDays&amp;"D")</f>
        <v>42780</v>
      </c>
      <c r="Z435" s="1403">
        <v>2.0070374217563858E-2</v>
      </c>
      <c r="AA435" s="1411">
        <v>1.8824921300797381E-2</v>
      </c>
    </row>
    <row r="436" spans="19:27" x14ac:dyDescent="0.2">
      <c r="S436" s="399"/>
      <c r="T436" s="1401"/>
      <c r="W436" s="864" t="str">
        <f t="shared" si="13"/>
        <v>1D</v>
      </c>
      <c r="X436" s="1405">
        <f>_xll.qlCalendarAdvance(Calendar,X435,W436,"f",FALSE)</f>
        <v>42781</v>
      </c>
      <c r="Y436" s="1404">
        <f>_xll.qlCalendarAdvance(Calendar,X436,NDays&amp;"D")</f>
        <v>42781</v>
      </c>
      <c r="Z436" s="1403">
        <v>2.0079276781457267E-2</v>
      </c>
      <c r="AA436" s="1411">
        <v>1.8847605679942481E-2</v>
      </c>
    </row>
    <row r="437" spans="19:27" x14ac:dyDescent="0.2">
      <c r="S437" s="399"/>
      <c r="T437" s="1401"/>
      <c r="W437" s="864" t="str">
        <f t="shared" si="13"/>
        <v>1D</v>
      </c>
      <c r="X437" s="1405">
        <f>_xll.qlCalendarAdvance(Calendar,X436,W437,"f",FALSE)</f>
        <v>42782</v>
      </c>
      <c r="Y437" s="1404">
        <f>_xll.qlCalendarAdvance(Calendar,X437,NDays&amp;"D")</f>
        <v>42782</v>
      </c>
      <c r="Z437" s="1403">
        <v>2.0088142834148837E-2</v>
      </c>
      <c r="AA437" s="1411">
        <v>1.8869256132313383E-2</v>
      </c>
    </row>
    <row r="438" spans="19:27" x14ac:dyDescent="0.2">
      <c r="S438" s="399"/>
      <c r="T438" s="1401"/>
      <c r="W438" s="864" t="str">
        <f t="shared" si="13"/>
        <v>1D</v>
      </c>
      <c r="X438" s="1405">
        <f>_xll.qlCalendarAdvance(Calendar,X437,W438,"f",FALSE)</f>
        <v>42783</v>
      </c>
      <c r="Y438" s="1404">
        <f>_xll.qlCalendarAdvance(Calendar,X438,NDays&amp;"D")</f>
        <v>42783</v>
      </c>
      <c r="Z438" s="1403">
        <v>2.0110003563202042E-2</v>
      </c>
      <c r="AA438" s="1411">
        <v>1.8910090231460584E-2</v>
      </c>
    </row>
    <row r="439" spans="19:27" x14ac:dyDescent="0.2">
      <c r="S439" s="399"/>
      <c r="T439" s="1401"/>
      <c r="W439" s="864" t="str">
        <f t="shared" si="13"/>
        <v>1D</v>
      </c>
      <c r="X439" s="1405">
        <f>_xll.qlCalendarAdvance(Calendar,X438,W439,"f",FALSE)</f>
        <v>42786</v>
      </c>
      <c r="Y439" s="1404">
        <f>_xll.qlCalendarAdvance(Calendar,X439,NDays&amp;"D")</f>
        <v>42786</v>
      </c>
      <c r="Z439" s="1403">
        <v>2.0123297617679281E-2</v>
      </c>
      <c r="AA439" s="1411">
        <v>1.8945518670570038E-2</v>
      </c>
    </row>
    <row r="440" spans="19:27" x14ac:dyDescent="0.2">
      <c r="S440" s="399"/>
      <c r="T440" s="1401"/>
      <c r="W440" s="864" t="str">
        <f t="shared" si="13"/>
        <v>1D</v>
      </c>
      <c r="X440" s="1405">
        <f>_xll.qlCalendarAdvance(Calendar,X439,W440,"f",FALSE)</f>
        <v>42787</v>
      </c>
      <c r="Y440" s="1404">
        <f>_xll.qlCalendarAdvance(Calendar,X440,NDays&amp;"D")</f>
        <v>42787</v>
      </c>
      <c r="Z440" s="1403">
        <v>2.0132022878813993E-2</v>
      </c>
      <c r="AA440" s="1411">
        <v>1.8961999486395431E-2</v>
      </c>
    </row>
    <row r="441" spans="19:27" x14ac:dyDescent="0.2">
      <c r="S441" s="399"/>
      <c r="T441" s="1401"/>
      <c r="W441" s="864" t="str">
        <f t="shared" si="13"/>
        <v>1D</v>
      </c>
      <c r="X441" s="1405">
        <f>_xll.qlCalendarAdvance(Calendar,X440,W441,"f",FALSE)</f>
        <v>42788</v>
      </c>
      <c r="Y441" s="1404">
        <f>_xll.qlCalendarAdvance(Calendar,X441,NDays&amp;"D")</f>
        <v>42788</v>
      </c>
      <c r="Z441" s="1403">
        <v>2.0140728335216629E-2</v>
      </c>
      <c r="AA441" s="1411">
        <v>1.8977446374636164E-2</v>
      </c>
    </row>
    <row r="442" spans="19:27" x14ac:dyDescent="0.2">
      <c r="S442" s="399"/>
      <c r="T442" s="1401"/>
      <c r="W442" s="864" t="str">
        <f t="shared" si="13"/>
        <v>1D</v>
      </c>
      <c r="X442" s="1405">
        <f>_xll.qlCalendarAdvance(Calendar,X441,W442,"f",FALSE)</f>
        <v>42789</v>
      </c>
      <c r="Y442" s="1404">
        <f>_xll.qlCalendarAdvance(Calendar,X442,NDays&amp;"D")</f>
        <v>42789</v>
      </c>
      <c r="Z442" s="1403">
        <v>2.0149416771639173E-2</v>
      </c>
      <c r="AA442" s="1411">
        <v>1.8991859334968053E-2</v>
      </c>
    </row>
    <row r="443" spans="19:27" x14ac:dyDescent="0.2">
      <c r="S443" s="399"/>
      <c r="T443" s="1401"/>
      <c r="W443" s="864" t="str">
        <f t="shared" si="13"/>
        <v>1D</v>
      </c>
      <c r="X443" s="1405">
        <f>_xll.qlCalendarAdvance(Calendar,X442,W443,"f",FALSE)</f>
        <v>42790</v>
      </c>
      <c r="Y443" s="1404">
        <f>_xll.qlCalendarAdvance(Calendar,X443,NDays&amp;"D")</f>
        <v>42790</v>
      </c>
      <c r="Z443" s="1403">
        <v>2.0171157516698669E-2</v>
      </c>
      <c r="AA443" s="1411">
        <v>1.9018229682349345E-2</v>
      </c>
    </row>
    <row r="444" spans="19:27" x14ac:dyDescent="0.2">
      <c r="S444" s="399"/>
      <c r="T444" s="1401"/>
      <c r="W444" s="864" t="str">
        <f t="shared" si="13"/>
        <v>1D</v>
      </c>
      <c r="X444" s="1405">
        <f>_xll.qlCalendarAdvance(Calendar,X443,W444,"f",FALSE)</f>
        <v>42793</v>
      </c>
      <c r="Y444" s="1404">
        <f>_xll.qlCalendarAdvance(Calendar,X444,NDays&amp;"D")</f>
        <v>42793</v>
      </c>
      <c r="Z444" s="1403">
        <v>2.018405601592721E-2</v>
      </c>
      <c r="AA444" s="1411">
        <v>1.9039171894937867E-2</v>
      </c>
    </row>
    <row r="445" spans="19:27" x14ac:dyDescent="0.2">
      <c r="S445" s="399"/>
      <c r="T445" s="1401"/>
      <c r="W445" s="864" t="str">
        <f t="shared" si="13"/>
        <v>1D</v>
      </c>
      <c r="X445" s="1405">
        <f>_xll.qlCalendarAdvance(Calendar,X444,W445,"f",FALSE)</f>
        <v>42794</v>
      </c>
      <c r="Y445" s="1404">
        <f>_xll.qlCalendarAdvance(Calendar,X445,NDays&amp;"D")</f>
        <v>42794</v>
      </c>
      <c r="Z445" s="1403">
        <v>2.0192701127079493E-2</v>
      </c>
      <c r="AA445" s="1411">
        <v>1.9048415214266701E-2</v>
      </c>
    </row>
    <row r="446" spans="19:27" x14ac:dyDescent="0.2">
      <c r="S446" s="399"/>
      <c r="T446" s="1401"/>
      <c r="W446" s="864" t="str">
        <f t="shared" si="13"/>
        <v>1D</v>
      </c>
      <c r="X446" s="1405">
        <f>_xll.qlCalendarAdvance(Calendar,X445,W446,"f",FALSE)</f>
        <v>42795</v>
      </c>
      <c r="Y446" s="1404">
        <f>_xll.qlCalendarAdvance(Calendar,X446,NDays&amp;"D")</f>
        <v>42795</v>
      </c>
      <c r="Z446" s="1403">
        <v>2.0201345928767545E-2</v>
      </c>
      <c r="AA446" s="1411">
        <v>1.9056624605038319E-2</v>
      </c>
    </row>
    <row r="447" spans="19:27" x14ac:dyDescent="0.2">
      <c r="S447" s="399"/>
      <c r="T447" s="1401"/>
      <c r="W447" s="864" t="str">
        <f t="shared" si="13"/>
        <v>1D</v>
      </c>
      <c r="X447" s="1405">
        <f>_xll.qlCalendarAdvance(Calendar,X446,W447,"f",FALSE)</f>
        <v>42796</v>
      </c>
      <c r="Y447" s="1404">
        <f>_xll.qlCalendarAdvance(Calendar,X447,NDays&amp;"D")</f>
        <v>42796</v>
      </c>
      <c r="Z447" s="1403">
        <v>2.0209993206408594E-2</v>
      </c>
      <c r="AA447" s="1411">
        <v>1.9063800067171677E-2</v>
      </c>
    </row>
    <row r="448" spans="19:27" x14ac:dyDescent="0.2">
      <c r="S448" s="399"/>
      <c r="T448" s="1401"/>
      <c r="W448" s="864" t="str">
        <f t="shared" si="13"/>
        <v>1D</v>
      </c>
      <c r="X448" s="1405">
        <f>_xll.qlCalendarAdvance(Calendar,X447,W448,"f",FALSE)</f>
        <v>42797</v>
      </c>
      <c r="Y448" s="1404">
        <f>_xll.qlCalendarAdvance(Calendar,X448,NDays&amp;"D")</f>
        <v>42797</v>
      </c>
      <c r="Z448" s="1403">
        <v>2.0231743290857328E-2</v>
      </c>
      <c r="AA448" s="1411">
        <v>1.9075701414013789E-2</v>
      </c>
    </row>
    <row r="449" spans="19:27" x14ac:dyDescent="0.2">
      <c r="S449" s="399"/>
      <c r="T449" s="1401"/>
      <c r="W449" s="864" t="str">
        <f t="shared" si="13"/>
        <v>1D</v>
      </c>
      <c r="X449" s="1405">
        <f>_xll.qlCalendarAdvance(Calendar,X448,W449,"f",FALSE)</f>
        <v>42800</v>
      </c>
      <c r="Y449" s="1404">
        <f>_xll.qlCalendarAdvance(Calendar,X449,NDays&amp;"D")</f>
        <v>42800</v>
      </c>
      <c r="Z449" s="1403">
        <v>2.024466278815229E-2</v>
      </c>
      <c r="AA449" s="1411">
        <v>1.9082162629403543E-2</v>
      </c>
    </row>
    <row r="450" spans="19:27" x14ac:dyDescent="0.2">
      <c r="S450" s="399"/>
      <c r="T450" s="1401"/>
      <c r="W450" s="864" t="str">
        <f t="shared" si="13"/>
        <v>1D</v>
      </c>
      <c r="X450" s="1405">
        <f>_xll.qlCalendarAdvance(Calendar,X449,W450,"f",FALSE)</f>
        <v>42801</v>
      </c>
      <c r="Y450" s="1404">
        <f>_xll.qlCalendarAdvance(Calendar,X450,NDays&amp;"D")</f>
        <v>42801</v>
      </c>
      <c r="Z450" s="1403">
        <v>2.025336423012547E-2</v>
      </c>
      <c r="AA450" s="1411">
        <v>1.9084168448183503E-2</v>
      </c>
    </row>
    <row r="451" spans="19:27" x14ac:dyDescent="0.2">
      <c r="S451" s="399"/>
      <c r="T451" s="1401"/>
      <c r="W451" s="864" t="str">
        <f t="shared" si="13"/>
        <v>1D</v>
      </c>
      <c r="X451" s="1405">
        <f>_xll.qlCalendarAdvance(Calendar,X450,W451,"f",FALSE)</f>
        <v>42802</v>
      </c>
      <c r="Y451" s="1404">
        <f>_xll.qlCalendarAdvance(Calendar,X451,NDays&amp;"D")</f>
        <v>42802</v>
      </c>
      <c r="Z451" s="1403">
        <v>2.0262084862544105E-2</v>
      </c>
      <c r="AA451" s="1411">
        <v>1.9085140338082063E-2</v>
      </c>
    </row>
    <row r="452" spans="19:27" x14ac:dyDescent="0.2">
      <c r="S452" s="399"/>
      <c r="T452" s="1401"/>
      <c r="W452" s="864" t="str">
        <f t="shared" si="13"/>
        <v>1D</v>
      </c>
      <c r="X452" s="1405">
        <f>_xll.qlCalendarAdvance(Calendar,X451,W452,"f",FALSE)</f>
        <v>42803</v>
      </c>
      <c r="Y452" s="1404">
        <f>_xll.qlCalendarAdvance(Calendar,X452,NDays&amp;"D")</f>
        <v>42803</v>
      </c>
      <c r="Z452" s="1403">
        <v>2.0270827471491337E-2</v>
      </c>
      <c r="AA452" s="1411">
        <v>1.9085078299180269E-2</v>
      </c>
    </row>
    <row r="453" spans="19:27" x14ac:dyDescent="0.2">
      <c r="S453" s="399"/>
      <c r="T453" s="1401"/>
      <c r="W453" s="864" t="str">
        <f t="shared" si="13"/>
        <v>1D</v>
      </c>
      <c r="X453" s="1405">
        <f>_xll.qlCalendarAdvance(Calendar,X452,W453,"f",FALSE)</f>
        <v>42804</v>
      </c>
      <c r="Y453" s="1404">
        <f>_xll.qlCalendarAdvance(Calendar,X453,NDays&amp;"D")</f>
        <v>42804</v>
      </c>
      <c r="Z453" s="1403">
        <v>2.0292711158277889E-2</v>
      </c>
      <c r="AA453" s="1411">
        <v>1.9082505354619899E-2</v>
      </c>
    </row>
    <row r="454" spans="19:27" x14ac:dyDescent="0.2">
      <c r="S454" s="399"/>
      <c r="T454" s="1401"/>
      <c r="W454" s="864" t="str">
        <f t="shared" si="13"/>
        <v>1D</v>
      </c>
      <c r="X454" s="1405">
        <f>_xll.qlCalendarAdvance(Calendar,X453,W454,"f",FALSE)</f>
        <v>42807</v>
      </c>
      <c r="Y454" s="1404">
        <f>_xll.qlCalendarAdvance(Calendar,X454,NDays&amp;"D")</f>
        <v>42807</v>
      </c>
      <c r="Z454" s="1403">
        <v>2.0306073397629909E-2</v>
      </c>
      <c r="AA454" s="1411">
        <v>1.9074490855974791E-2</v>
      </c>
    </row>
    <row r="455" spans="19:27" x14ac:dyDescent="0.2">
      <c r="S455" s="399"/>
      <c r="T455" s="1401"/>
      <c r="W455" s="864" t="str">
        <f t="shared" si="13"/>
        <v>1D</v>
      </c>
      <c r="X455" s="1405">
        <f>_xll.qlCalendarAdvance(Calendar,X454,W455,"f",FALSE)</f>
        <v>42808</v>
      </c>
      <c r="Y455" s="1404">
        <f>_xll.qlCalendarAdvance(Calendar,X455,NDays&amp;"D")</f>
        <v>42808</v>
      </c>
      <c r="Z455" s="1403">
        <v>2.0314967683878749E-2</v>
      </c>
      <c r="AA455" s="1411">
        <v>1.9069259173314368E-2</v>
      </c>
    </row>
    <row r="456" spans="19:27" x14ac:dyDescent="0.2">
      <c r="S456" s="399"/>
      <c r="T456" s="1401"/>
      <c r="W456" s="864" t="str">
        <f t="shared" si="13"/>
        <v>1D</v>
      </c>
      <c r="X456" s="1405">
        <f>_xll.qlCalendarAdvance(Calendar,X455,W456,"f",FALSE)</f>
        <v>42809</v>
      </c>
      <c r="Y456" s="1404">
        <f>_xll.qlCalendarAdvance(Calendar,X456,NDays&amp;"D")</f>
        <v>42809</v>
      </c>
      <c r="Z456" s="1403">
        <v>2.032390066521228E-2</v>
      </c>
      <c r="AA456" s="1411">
        <v>1.9062993562015684E-2</v>
      </c>
    </row>
    <row r="457" spans="19:27" x14ac:dyDescent="0.2">
      <c r="S457" s="399"/>
      <c r="T457" s="1401"/>
      <c r="W457" s="864" t="str">
        <f t="shared" si="13"/>
        <v>1D</v>
      </c>
      <c r="X457" s="1405">
        <f>_xll.qlCalendarAdvance(Calendar,X456,W457,"f",FALSE)</f>
        <v>42810</v>
      </c>
      <c r="Y457" s="1404">
        <f>_xll.qlCalendarAdvance(Calendar,X457,NDays&amp;"D")</f>
        <v>42810</v>
      </c>
      <c r="Z457" s="1403">
        <v>2.0332875128407535E-2</v>
      </c>
      <c r="AA457" s="1411">
        <v>1.905569402207874E-2</v>
      </c>
    </row>
    <row r="458" spans="19:27" x14ac:dyDescent="0.2">
      <c r="S458" s="399"/>
      <c r="T458" s="1401"/>
      <c r="W458" s="864" t="str">
        <f t="shared" si="13"/>
        <v>1D</v>
      </c>
      <c r="X458" s="1405">
        <f>_xll.qlCalendarAdvance(Calendar,X457,W458,"f",FALSE)</f>
        <v>42811</v>
      </c>
      <c r="Y458" s="1404">
        <f>_xll.qlCalendarAdvance(Calendar,X458,NDays&amp;"D")</f>
        <v>42811</v>
      </c>
      <c r="Z458" s="1403">
        <v>2.035501162054687E-2</v>
      </c>
      <c r="AA458" s="1411">
        <v>1.9038641495657819E-2</v>
      </c>
    </row>
    <row r="459" spans="19:27" x14ac:dyDescent="0.2">
      <c r="S459" s="399"/>
      <c r="T459" s="1401"/>
      <c r="W459" s="864" t="str">
        <f t="shared" si="13"/>
        <v>1D</v>
      </c>
      <c r="X459" s="1405">
        <f>_xll.qlCalendarAdvance(Calendar,X458,W459,"f",FALSE)</f>
        <v>42814</v>
      </c>
      <c r="Y459" s="1404">
        <f>_xll.qlCalendarAdvance(Calendar,X459,NDays&amp;"D")</f>
        <v>42814</v>
      </c>
      <c r="Z459" s="1403">
        <v>2.0369243538963744E-2</v>
      </c>
      <c r="AA459" s="1411">
        <v>1.9016156577731369E-2</v>
      </c>
    </row>
    <row r="460" spans="19:27" x14ac:dyDescent="0.2">
      <c r="S460" s="399"/>
      <c r="T460" s="1401"/>
      <c r="W460" s="864" t="str">
        <f t="shared" si="13"/>
        <v>1D</v>
      </c>
      <c r="X460" s="1405">
        <f>_xll.qlCalendarAdvance(Calendar,X459,W460,"f",FALSE)</f>
        <v>42815</v>
      </c>
      <c r="Y460" s="1404">
        <f>_xll.qlCalendarAdvance(Calendar,X460,NDays&amp;"D")</f>
        <v>42815</v>
      </c>
      <c r="Z460" s="1403">
        <v>2.0378467216760399E-2</v>
      </c>
      <c r="AA460" s="1411">
        <v>1.9003687395980906E-2</v>
      </c>
    </row>
    <row r="461" spans="19:27" x14ac:dyDescent="0.2">
      <c r="S461" s="399"/>
      <c r="T461" s="1401"/>
      <c r="W461" s="864" t="str">
        <f t="shared" si="13"/>
        <v>1D</v>
      </c>
      <c r="X461" s="1405">
        <f>_xll.qlCalendarAdvance(Calendar,X460,W461,"f",FALSE)</f>
        <v>42816</v>
      </c>
      <c r="Y461" s="1404">
        <f>_xll.qlCalendarAdvance(Calendar,X461,NDays&amp;"D")</f>
        <v>42816</v>
      </c>
      <c r="Z461" s="1403">
        <v>2.0387749099282093E-2</v>
      </c>
      <c r="AA461" s="1411">
        <v>1.899018428607846E-2</v>
      </c>
    </row>
    <row r="462" spans="19:27" x14ac:dyDescent="0.2">
      <c r="S462" s="399"/>
      <c r="T462" s="1401"/>
      <c r="W462" s="864" t="str">
        <f t="shared" si="13"/>
        <v>1D</v>
      </c>
      <c r="X462" s="1405">
        <f>_xll.qlCalendarAdvance(Calendar,X461,W462,"f",FALSE)</f>
        <v>42817</v>
      </c>
      <c r="Y462" s="1404">
        <f>_xll.qlCalendarAdvance(Calendar,X462,NDays&amp;"D")</f>
        <v>42817</v>
      </c>
      <c r="Z462" s="1403">
        <v>2.0397091974053261E-2</v>
      </c>
      <c r="AA462" s="1411">
        <v>1.8975647248105076E-2</v>
      </c>
    </row>
    <row r="463" spans="19:27" x14ac:dyDescent="0.2">
      <c r="S463" s="399"/>
      <c r="T463" s="1401"/>
      <c r="W463" s="864" t="str">
        <f t="shared" si="13"/>
        <v>1D</v>
      </c>
      <c r="X463" s="1405">
        <f>_xll.qlCalendarAdvance(Calendar,X462,W463,"f",FALSE)</f>
        <v>42818</v>
      </c>
      <c r="Y463" s="1404">
        <f>_xll.qlCalendarAdvance(Calendar,X463,NDays&amp;"D")</f>
        <v>42818</v>
      </c>
      <c r="Z463" s="1403">
        <v>2.0419595416265687E-2</v>
      </c>
      <c r="AA463" s="1411">
        <v>1.8944109891941844E-2</v>
      </c>
    </row>
    <row r="464" spans="19:27" x14ac:dyDescent="0.2">
      <c r="S464" s="399"/>
      <c r="T464" s="1401"/>
      <c r="W464" s="864" t="str">
        <f t="shared" si="13"/>
        <v>1D</v>
      </c>
      <c r="X464" s="1405">
        <f>_xll.qlCalendarAdvance(Calendar,X463,W464,"f",FALSE)</f>
        <v>42821</v>
      </c>
      <c r="Y464" s="1404">
        <f>_xll.qlCalendarAdvance(Calendar,X464,NDays&amp;"D")</f>
        <v>42821</v>
      </c>
      <c r="Z464" s="1403">
        <v>2.0435129150088605E-2</v>
      </c>
      <c r="AA464" s="1411">
        <v>1.8907159819149255E-2</v>
      </c>
    </row>
    <row r="465" spans="19:27" x14ac:dyDescent="0.2">
      <c r="S465" s="399"/>
      <c r="T465" s="1401"/>
      <c r="W465" s="864" t="str">
        <f t="shared" si="13"/>
        <v>1D</v>
      </c>
      <c r="X465" s="1405">
        <f>_xll.qlCalendarAdvance(Calendar,X464,W465,"f",FALSE)</f>
        <v>42822</v>
      </c>
      <c r="Y465" s="1404">
        <f>_xll.qlCalendarAdvance(Calendar,X465,NDays&amp;"D")</f>
        <v>42822</v>
      </c>
      <c r="Z465" s="1403">
        <v>2.0444818802969111E-2</v>
      </c>
      <c r="AA465" s="1411">
        <v>1.8887453143333621E-2</v>
      </c>
    </row>
    <row r="466" spans="19:27" x14ac:dyDescent="0.2">
      <c r="S466" s="399"/>
      <c r="T466" s="1401"/>
      <c r="W466" s="864" t="str">
        <f t="shared" si="13"/>
        <v>1D</v>
      </c>
      <c r="X466" s="1405">
        <f>_xll.qlCalendarAdvance(Calendar,X465,W466,"f",FALSE)</f>
        <v>42823</v>
      </c>
      <c r="Y466" s="1404">
        <f>_xll.qlCalendarAdvance(Calendar,X466,NDays&amp;"D")</f>
        <v>42823</v>
      </c>
      <c r="Z466" s="1403">
        <v>2.0454586175670197E-2</v>
      </c>
      <c r="AA466" s="1411">
        <v>1.8866957142714691E-2</v>
      </c>
    </row>
    <row r="467" spans="19:27" x14ac:dyDescent="0.2">
      <c r="S467" s="399"/>
      <c r="T467" s="1401"/>
      <c r="W467" s="864" t="str">
        <f t="shared" si="13"/>
        <v>1D</v>
      </c>
      <c r="X467" s="1405">
        <f>_xll.qlCalendarAdvance(Calendar,X466,W467,"f",FALSE)</f>
        <v>42824</v>
      </c>
      <c r="Y467" s="1404">
        <f>_xll.qlCalendarAdvance(Calendar,X467,NDays&amp;"D")</f>
        <v>42824</v>
      </c>
      <c r="Z467" s="1403">
        <v>2.0457890319536771E-2</v>
      </c>
      <c r="AA467" s="1411">
        <v>1.8846650226229666E-2</v>
      </c>
    </row>
    <row r="468" spans="19:27" x14ac:dyDescent="0.2">
      <c r="S468" s="399"/>
      <c r="T468" s="1401"/>
      <c r="W468" s="864" t="str">
        <f t="shared" ref="W468:W536" si="14">W467</f>
        <v>1D</v>
      </c>
      <c r="X468" s="1405">
        <f>_xll.qlCalendarAdvance(Calendar,X467,W468,"f",FALSE)</f>
        <v>42825</v>
      </c>
      <c r="Y468" s="1404">
        <f>_xll.qlCalendarAdvance(Calendar,X468,NDays&amp;"D")</f>
        <v>42825</v>
      </c>
      <c r="Z468" s="1403">
        <v>2.0461272486669575E-2</v>
      </c>
      <c r="AA468" s="1411">
        <v>1.8808451130455005E-2</v>
      </c>
    </row>
    <row r="469" spans="19:27" x14ac:dyDescent="0.2">
      <c r="S469" s="399"/>
      <c r="T469" s="1401"/>
      <c r="W469" s="864" t="str">
        <f t="shared" si="14"/>
        <v>1D</v>
      </c>
      <c r="X469" s="1405">
        <f>_xll.qlCalendarAdvance(Calendar,X468,W469,"f",FALSE)</f>
        <v>42828</v>
      </c>
      <c r="Y469" s="1404">
        <f>_xll.qlCalendarAdvance(Calendar,X469,NDays&amp;"D")</f>
        <v>42828</v>
      </c>
      <c r="Z469" s="1403">
        <v>2.0504600952124141E-2</v>
      </c>
      <c r="AA469" s="1411">
        <v>1.8769759423606924E-2</v>
      </c>
    </row>
    <row r="470" spans="19:27" x14ac:dyDescent="0.2">
      <c r="S470" s="399"/>
      <c r="T470" s="1401"/>
      <c r="W470" s="864" t="str">
        <f t="shared" si="14"/>
        <v>1D</v>
      </c>
      <c r="X470" s="1405">
        <f>_xll.qlCalendarAdvance(Calendar,X469,W470,"f",FALSE)</f>
        <v>42829</v>
      </c>
      <c r="Y470" s="1404">
        <f>_xll.qlCalendarAdvance(Calendar,X470,NDays&amp;"D")</f>
        <v>42829</v>
      </c>
      <c r="Z470" s="1403">
        <v>2.0514830971883447E-2</v>
      </c>
      <c r="AA470" s="1411">
        <v>1.8751620938456393E-2</v>
      </c>
    </row>
    <row r="471" spans="19:27" x14ac:dyDescent="0.2">
      <c r="S471" s="399"/>
      <c r="T471" s="1401"/>
      <c r="W471" s="864" t="str">
        <f t="shared" si="14"/>
        <v>1D</v>
      </c>
      <c r="X471" s="1405">
        <f>_xll.qlCalendarAdvance(Calendar,X470,W471,"f",FALSE)</f>
        <v>42830</v>
      </c>
      <c r="Y471" s="1404">
        <f>_xll.qlCalendarAdvance(Calendar,X471,NDays&amp;"D")</f>
        <v>42830</v>
      </c>
      <c r="Z471" s="1403">
        <v>2.052513361232533E-2</v>
      </c>
      <c r="AA471" s="1411">
        <v>1.8733916139329621E-2</v>
      </c>
    </row>
    <row r="472" spans="19:27" x14ac:dyDescent="0.2">
      <c r="S472" s="399"/>
      <c r="T472" s="1401"/>
      <c r="W472" s="864" t="str">
        <f t="shared" si="14"/>
        <v>1D</v>
      </c>
      <c r="X472" s="1405">
        <f>_xll.qlCalendarAdvance(Calendar,X471,W472,"f",FALSE)</f>
        <v>42831</v>
      </c>
      <c r="Y472" s="1404">
        <f>_xll.qlCalendarAdvance(Calendar,X472,NDays&amp;"D")</f>
        <v>42831</v>
      </c>
      <c r="Z472" s="1403">
        <v>2.0535507558745447E-2</v>
      </c>
      <c r="AA472" s="1411">
        <v>1.8716645026307654E-2</v>
      </c>
    </row>
    <row r="473" spans="19:27" x14ac:dyDescent="0.2">
      <c r="S473" s="399"/>
      <c r="T473" s="1401"/>
      <c r="W473" s="864" t="str">
        <f t="shared" si="14"/>
        <v>1D</v>
      </c>
      <c r="X473" s="1405">
        <f>_xll.qlCalendarAdvance(Calendar,X472,W473,"f",FALSE)</f>
        <v>42832</v>
      </c>
      <c r="Y473" s="1404">
        <f>_xll.qlCalendarAdvance(Calendar,X473,NDays&amp;"D")</f>
        <v>42832</v>
      </c>
      <c r="Z473" s="1403">
        <v>2.0558921367780029E-2</v>
      </c>
      <c r="AA473" s="1411">
        <v>1.8684504805682737E-2</v>
      </c>
    </row>
    <row r="474" spans="19:27" x14ac:dyDescent="0.2">
      <c r="S474" s="399"/>
      <c r="T474" s="1401"/>
      <c r="W474" s="864" t="str">
        <f t="shared" si="14"/>
        <v>1D</v>
      </c>
      <c r="X474" s="1405">
        <f>_xll.qlCalendarAdvance(Calendar,X473,W474,"f",FALSE)</f>
        <v>42835</v>
      </c>
      <c r="Y474" s="1404">
        <f>_xll.qlCalendarAdvance(Calendar,X474,NDays&amp;"D")</f>
        <v>42835</v>
      </c>
      <c r="Z474" s="1403">
        <v>2.0577690108744884E-2</v>
      </c>
      <c r="AA474" s="1411">
        <v>1.8651897432674369E-2</v>
      </c>
    </row>
    <row r="475" spans="19:27" x14ac:dyDescent="0.2">
      <c r="S475" s="399"/>
      <c r="T475" s="1401"/>
      <c r="W475" s="864" t="str">
        <f t="shared" si="14"/>
        <v>1D</v>
      </c>
      <c r="X475" s="1405">
        <f>_xll.qlCalendarAdvance(Calendar,X474,W475,"f",FALSE)</f>
        <v>42836</v>
      </c>
      <c r="Y475" s="1404">
        <f>_xll.qlCalendarAdvance(Calendar,X475,NDays&amp;"D")</f>
        <v>42836</v>
      </c>
      <c r="Z475" s="1403">
        <v>2.0588400863106315E-2</v>
      </c>
      <c r="AA475" s="1411">
        <v>1.86367947487176E-2</v>
      </c>
    </row>
    <row r="476" spans="19:27" x14ac:dyDescent="0.2">
      <c r="S476" s="399"/>
      <c r="T476" s="1401"/>
      <c r="W476" s="864" t="str">
        <f t="shared" si="14"/>
        <v>1D</v>
      </c>
      <c r="X476" s="1405">
        <f>_xll.qlCalendarAdvance(Calendar,X475,W476,"f",FALSE)</f>
        <v>42837</v>
      </c>
      <c r="Y476" s="1404">
        <f>_xll.qlCalendarAdvance(Calendar,X476,NDays&amp;"D")</f>
        <v>42837</v>
      </c>
      <c r="Z476" s="1403">
        <v>2.0599175034378581E-2</v>
      </c>
      <c r="AA476" s="1411">
        <v>1.8622125750379359E-2</v>
      </c>
    </row>
    <row r="477" spans="19:27" x14ac:dyDescent="0.2">
      <c r="S477" s="399"/>
      <c r="T477" s="1401"/>
      <c r="W477" s="864" t="str">
        <f t="shared" si="14"/>
        <v>1D</v>
      </c>
      <c r="X477" s="1405">
        <f>_xll.qlCalendarAdvance(Calendar,X476,W477,"f",FALSE)</f>
        <v>42838</v>
      </c>
      <c r="Y477" s="1404">
        <f>_xll.qlCalendarAdvance(Calendar,X477,NDays&amp;"D")</f>
        <v>42838</v>
      </c>
      <c r="Z477" s="1403">
        <v>2.0610011307569343E-2</v>
      </c>
      <c r="AA477" s="1411">
        <v>1.8583046481875254E-2</v>
      </c>
    </row>
    <row r="478" spans="19:27" x14ac:dyDescent="0.2">
      <c r="S478" s="399"/>
      <c r="T478" s="1401"/>
      <c r="W478" s="864" t="str">
        <f t="shared" si="14"/>
        <v>1D</v>
      </c>
      <c r="X478" s="1405">
        <f>_xll.qlCalendarAdvance(Calendar,X477,W478,"f",FALSE)</f>
        <v>42843</v>
      </c>
      <c r="Y478" s="1404">
        <f>_xll.qlCalendarAdvance(Calendar,X478,NDays&amp;"D")</f>
        <v>42843</v>
      </c>
      <c r="Z478" s="1403">
        <v>2.066507817441865E-2</v>
      </c>
      <c r="AA478" s="1411">
        <v>1.8543219156312851E-2</v>
      </c>
    </row>
    <row r="479" spans="19:27" x14ac:dyDescent="0.2">
      <c r="S479" s="399"/>
      <c r="T479" s="1401"/>
      <c r="W479" s="864" t="str">
        <f t="shared" si="14"/>
        <v>1D</v>
      </c>
      <c r="X479" s="1405">
        <f>_xll.qlCalendarAdvance(Calendar,X478,W479,"f",FALSE)</f>
        <v>42844</v>
      </c>
      <c r="Y479" s="1404">
        <f>_xll.qlCalendarAdvance(Calendar,X479,NDays&amp;"D")</f>
        <v>42844</v>
      </c>
      <c r="Z479" s="1403">
        <v>2.0676259441740452E-2</v>
      </c>
      <c r="AA479" s="1411">
        <v>1.8531585956169661E-2</v>
      </c>
    </row>
    <row r="480" spans="19:27" x14ac:dyDescent="0.2">
      <c r="S480" s="399"/>
      <c r="T480" s="1401"/>
      <c r="W480" s="864" t="str">
        <f t="shared" si="14"/>
        <v>1D</v>
      </c>
      <c r="X480" s="1405">
        <f>_xll.qlCalendarAdvance(Calendar,X479,W480,"f",FALSE)</f>
        <v>42845</v>
      </c>
      <c r="Y480" s="1404">
        <f>_xll.qlCalendarAdvance(Calendar,X480,NDays&amp;"D")</f>
        <v>42845</v>
      </c>
      <c r="Z480" s="1403">
        <v>2.0687493604747642E-2</v>
      </c>
      <c r="AA480" s="1411">
        <v>1.8520386441320813E-2</v>
      </c>
    </row>
    <row r="481" spans="19:27" x14ac:dyDescent="0.2">
      <c r="S481" s="399"/>
      <c r="T481" s="1401"/>
      <c r="W481" s="864" t="str">
        <f t="shared" si="14"/>
        <v>1D</v>
      </c>
      <c r="X481" s="1405">
        <f>_xll.qlCalendarAdvance(Calendar,X480,W481,"f",FALSE)</f>
        <v>42846</v>
      </c>
      <c r="Y481" s="1404">
        <f>_xll.qlCalendarAdvance(Calendar,X481,NDays&amp;"D")</f>
        <v>42846</v>
      </c>
      <c r="Z481" s="1403">
        <v>2.0711510521388962E-2</v>
      </c>
      <c r="AA481" s="1411">
        <v>1.850037065852924E-2</v>
      </c>
    </row>
    <row r="482" spans="19:27" x14ac:dyDescent="0.2">
      <c r="S482" s="399"/>
      <c r="T482" s="1401"/>
      <c r="W482" s="864" t="str">
        <f t="shared" si="14"/>
        <v>1D</v>
      </c>
      <c r="X482" s="1405">
        <f>_xll.qlCalendarAdvance(Calendar,X481,W482,"f",FALSE)</f>
        <v>42849</v>
      </c>
      <c r="Y482" s="1404">
        <f>_xll.qlCalendarAdvance(Calendar,X482,NDays&amp;"D")</f>
        <v>42849</v>
      </c>
      <c r="Z482" s="1403">
        <v>2.0732932905490609E-2</v>
      </c>
      <c r="AA482" s="1411">
        <v>1.8479925233896299E-2</v>
      </c>
    </row>
    <row r="483" spans="19:27" x14ac:dyDescent="0.2">
      <c r="S483" s="399"/>
      <c r="T483" s="1401"/>
      <c r="W483" s="864" t="str">
        <f t="shared" si="14"/>
        <v>1D</v>
      </c>
      <c r="X483" s="1405">
        <f>_xll.qlCalendarAdvance(Calendar,X482,W483,"f",FALSE)</f>
        <v>42850</v>
      </c>
      <c r="Y483" s="1404">
        <f>_xll.qlCalendarAdvance(Calendar,X483,NDays&amp;"D")</f>
        <v>42850</v>
      </c>
      <c r="Z483" s="1403">
        <v>2.0744411815373898E-2</v>
      </c>
      <c r="AA483" s="1411">
        <v>1.8470894144951844E-2</v>
      </c>
    </row>
    <row r="484" spans="19:27" x14ac:dyDescent="0.2">
      <c r="S484" s="399"/>
      <c r="T484" s="1401"/>
      <c r="W484" s="864" t="str">
        <f t="shared" si="14"/>
        <v>1D</v>
      </c>
      <c r="X484" s="1405">
        <f>_xll.qlCalendarAdvance(Calendar,X483,W484,"f",FALSE)</f>
        <v>42851</v>
      </c>
      <c r="Y484" s="1404">
        <f>_xll.qlCalendarAdvance(Calendar,X484,NDays&amp;"D")</f>
        <v>42851</v>
      </c>
      <c r="Z484" s="1403">
        <v>2.075593572796075E-2</v>
      </c>
      <c r="AA484" s="1411">
        <v>1.84622967408965E-2</v>
      </c>
    </row>
    <row r="485" spans="19:27" x14ac:dyDescent="0.2">
      <c r="S485" s="399"/>
      <c r="T485" s="1401"/>
      <c r="W485" s="864" t="str">
        <f t="shared" si="14"/>
        <v>1D</v>
      </c>
      <c r="X485" s="1405">
        <f>_xll.qlCalendarAdvance(Calendar,X484,W485,"f",FALSE)</f>
        <v>42852</v>
      </c>
      <c r="Y485" s="1404">
        <f>_xll.qlCalendarAdvance(Calendar,X485,NDays&amp;"D")</f>
        <v>42852</v>
      </c>
      <c r="Z485" s="1403">
        <v>2.0767503327571601E-2</v>
      </c>
      <c r="AA485" s="1411">
        <v>1.8454133021973407E-2</v>
      </c>
    </row>
    <row r="486" spans="19:27" x14ac:dyDescent="0.2">
      <c r="S486" s="399"/>
      <c r="T486" s="1401"/>
      <c r="W486" s="864" t="str">
        <f t="shared" si="14"/>
        <v>1D</v>
      </c>
      <c r="X486" s="1405">
        <f>_xll.qlCalendarAdvance(Calendar,X485,W486,"f",FALSE)</f>
        <v>42853</v>
      </c>
      <c r="Y486" s="1404">
        <f>_xll.qlCalendarAdvance(Calendar,X486,NDays&amp;"D")</f>
        <v>42853</v>
      </c>
      <c r="Z486" s="1403">
        <v>2.0791689041517084E-2</v>
      </c>
      <c r="AA486" s="1411">
        <v>1.8437288972379673E-2</v>
      </c>
    </row>
    <row r="487" spans="19:27" x14ac:dyDescent="0.2">
      <c r="S487" s="399"/>
      <c r="T487" s="1401"/>
      <c r="W487" s="864" t="str">
        <f t="shared" si="14"/>
        <v>1D</v>
      </c>
      <c r="X487" s="1405">
        <f>_xll.qlCalendarAdvance(Calendar,X486,W487,"f",FALSE)</f>
        <v>42857</v>
      </c>
      <c r="Y487" s="1404">
        <f>_xll.qlCalendarAdvance(Calendar,X487,NDays&amp;"D")</f>
        <v>42857</v>
      </c>
      <c r="Z487" s="1403">
        <v>2.082595057836123E-2</v>
      </c>
      <c r="AA487" s="1411">
        <v>1.8419819701829265E-2</v>
      </c>
    </row>
    <row r="488" spans="19:27" x14ac:dyDescent="0.2">
      <c r="S488" s="399"/>
      <c r="T488" s="1401"/>
      <c r="W488" s="864" t="str">
        <f t="shared" si="14"/>
        <v>1D</v>
      </c>
      <c r="X488" s="1405">
        <f>_xll.qlCalendarAdvance(Calendar,X487,W488,"f",FALSE)</f>
        <v>42858</v>
      </c>
      <c r="Y488" s="1404">
        <f>_xll.qlCalendarAdvance(Calendar,X488,NDays&amp;"D")</f>
        <v>42858</v>
      </c>
      <c r="Z488" s="1403">
        <v>2.0837752667767218E-2</v>
      </c>
      <c r="AA488" s="1411">
        <v>1.8414258092565028E-2</v>
      </c>
    </row>
    <row r="489" spans="19:27" x14ac:dyDescent="0.2">
      <c r="S489" s="399"/>
      <c r="T489" s="1401"/>
      <c r="W489" s="864" t="str">
        <f t="shared" si="14"/>
        <v>1D</v>
      </c>
      <c r="X489" s="1405">
        <f>_xll.qlCalendarAdvance(Calendar,X488,W489,"f",FALSE)</f>
        <v>42859</v>
      </c>
      <c r="Y489" s="1404">
        <f>_xll.qlCalendarAdvance(Calendar,X489,NDays&amp;"D")</f>
        <v>42859</v>
      </c>
      <c r="Z489" s="1403">
        <v>2.0849589232893262E-2</v>
      </c>
      <c r="AA489" s="1411">
        <v>1.8409130168108856E-2</v>
      </c>
    </row>
    <row r="490" spans="19:27" x14ac:dyDescent="0.2">
      <c r="S490" s="399"/>
      <c r="T490" s="1401"/>
      <c r="W490" s="864" t="str">
        <f t="shared" si="14"/>
        <v>1D</v>
      </c>
      <c r="X490" s="1405">
        <f>_xll.qlCalendarAdvance(Calendar,X489,W490,"f",FALSE)</f>
        <v>42860</v>
      </c>
      <c r="Y490" s="1404">
        <f>_xll.qlCalendarAdvance(Calendar,X490,NDays&amp;"D")</f>
        <v>42860</v>
      </c>
      <c r="Z490" s="1403">
        <v>2.0880040849694487E-2</v>
      </c>
      <c r="AA490" s="1411">
        <v>1.8401247544838076E-2</v>
      </c>
    </row>
    <row r="491" spans="19:27" x14ac:dyDescent="0.2">
      <c r="S491" s="399"/>
      <c r="T491" s="1401"/>
      <c r="W491" s="864" t="str">
        <f t="shared" si="14"/>
        <v>1D</v>
      </c>
      <c r="X491" s="1405">
        <f>_xll.qlCalendarAdvance(Calendar,X490,W491,"f",FALSE)</f>
        <v>42863</v>
      </c>
      <c r="Y491" s="1404">
        <f>_xll.qlCalendarAdvance(Calendar,X491,NDays&amp;"D")</f>
        <v>42863</v>
      </c>
      <c r="Z491" s="1403">
        <v>2.0897253927192994E-2</v>
      </c>
      <c r="AA491" s="1411">
        <v>1.8392955318607962E-2</v>
      </c>
    </row>
    <row r="492" spans="19:27" x14ac:dyDescent="0.2">
      <c r="S492" s="399"/>
      <c r="T492" s="1401"/>
      <c r="W492" s="864" t="str">
        <f t="shared" si="14"/>
        <v>1D</v>
      </c>
      <c r="X492" s="1405">
        <f>_xll.qlCalendarAdvance(Calendar,X491,W492,"f",FALSE)</f>
        <v>42864</v>
      </c>
      <c r="Y492" s="1404">
        <f>_xll.qlCalendarAdvance(Calendar,X492,NDays&amp;"D")</f>
        <v>42864</v>
      </c>
      <c r="Z492" s="1403">
        <v>2.0909243127853916E-2</v>
      </c>
      <c r="AA492" s="1411">
        <v>1.8389995818273164E-2</v>
      </c>
    </row>
    <row r="493" spans="19:27" x14ac:dyDescent="0.2">
      <c r="S493" s="399"/>
      <c r="T493" s="1401"/>
      <c r="W493" s="864" t="str">
        <f t="shared" si="14"/>
        <v>1D</v>
      </c>
      <c r="X493" s="1405">
        <f>_xll.qlCalendarAdvance(Calendar,X492,W493,"f",FALSE)</f>
        <v>42865</v>
      </c>
      <c r="Y493" s="1404">
        <f>_xll.qlCalendarAdvance(Calendar,X493,NDays&amp;"D")</f>
        <v>42865</v>
      </c>
      <c r="Z493" s="1403">
        <v>2.0921258906597018E-2</v>
      </c>
      <c r="AA493" s="1411">
        <v>1.8387470002665385E-2</v>
      </c>
    </row>
    <row r="494" spans="19:27" x14ac:dyDescent="0.2">
      <c r="S494" s="399"/>
      <c r="T494" s="1401"/>
      <c r="W494" s="864" t="str">
        <f t="shared" si="14"/>
        <v>1D</v>
      </c>
      <c r="X494" s="1405">
        <f>_xll.qlCalendarAdvance(Calendar,X493,W494,"f",FALSE)</f>
        <v>42866</v>
      </c>
      <c r="Y494" s="1404">
        <f>_xll.qlCalendarAdvance(Calendar,X494,NDays&amp;"D")</f>
        <v>42866</v>
      </c>
      <c r="Z494" s="1403">
        <v>2.0933299946942041E-2</v>
      </c>
      <c r="AA494" s="1411">
        <v>1.8385377871784625E-2</v>
      </c>
    </row>
    <row r="495" spans="19:27" x14ac:dyDescent="0.2">
      <c r="S495" s="399"/>
      <c r="T495" s="1401"/>
      <c r="W495" s="864" t="str">
        <f t="shared" si="14"/>
        <v>1D</v>
      </c>
      <c r="X495" s="1405">
        <f>_xll.qlCalendarAdvance(Calendar,X494,W495,"f",FALSE)</f>
        <v>42867</v>
      </c>
      <c r="Y495" s="1404">
        <f>_xll.qlCalendarAdvance(Calendar,X495,NDays&amp;"D")</f>
        <v>42867</v>
      </c>
      <c r="Z495" s="1403">
        <v>2.0957569667539807E-2</v>
      </c>
      <c r="AA495" s="1411">
        <v>1.8383565053673077E-2</v>
      </c>
    </row>
    <row r="496" spans="19:27" x14ac:dyDescent="0.2">
      <c r="S496" s="399"/>
      <c r="T496" s="1401"/>
      <c r="W496" s="864" t="str">
        <f t="shared" si="14"/>
        <v>1D</v>
      </c>
      <c r="X496" s="1405">
        <f>_xll.qlCalendarAdvance(Calendar,X495,W496,"f",FALSE)</f>
        <v>42870</v>
      </c>
      <c r="Y496" s="1404">
        <f>_xll.qlCalendarAdvance(Calendar,X496,NDays&amp;"D")</f>
        <v>42870</v>
      </c>
      <c r="Z496" s="1403">
        <v>2.0981690392620767E-2</v>
      </c>
      <c r="AA496" s="1411">
        <v>1.8381346196018056E-2</v>
      </c>
    </row>
    <row r="497" spans="19:27" x14ac:dyDescent="0.2">
      <c r="S497" s="399"/>
      <c r="T497" s="1401"/>
      <c r="W497" s="864" t="str">
        <f t="shared" si="14"/>
        <v>1D</v>
      </c>
      <c r="X497" s="1405">
        <f>_xll.qlCalendarAdvance(Calendar,X496,W497,"f",FALSE)</f>
        <v>42871</v>
      </c>
      <c r="Y497" s="1404">
        <f>_xll.qlCalendarAdvance(Calendar,X497,NDays&amp;"D")</f>
        <v>42871</v>
      </c>
      <c r="Z497" s="1403">
        <v>2.0993837991651665E-2</v>
      </c>
      <c r="AA497" s="1411">
        <v>1.8381422488934485E-2</v>
      </c>
    </row>
    <row r="498" spans="19:27" x14ac:dyDescent="0.2">
      <c r="S498" s="399"/>
      <c r="T498" s="1401"/>
      <c r="W498" s="864" t="str">
        <f t="shared" si="14"/>
        <v>1D</v>
      </c>
      <c r="X498" s="1405">
        <f>_xll.qlCalendarAdvance(Calendar,X497,W498,"f",FALSE)</f>
        <v>42872</v>
      </c>
      <c r="Y498" s="1404">
        <f>_xll.qlCalendarAdvance(Calendar,X498,NDays&amp;"D")</f>
        <v>42872</v>
      </c>
      <c r="Z498" s="1403">
        <v>2.1006002952127512E-2</v>
      </c>
      <c r="AA498" s="1411">
        <v>1.8381932466577933E-2</v>
      </c>
    </row>
    <row r="499" spans="19:27" x14ac:dyDescent="0.2">
      <c r="S499" s="399"/>
      <c r="T499" s="1401"/>
      <c r="W499" s="864" t="str">
        <f t="shared" si="14"/>
        <v>1D</v>
      </c>
      <c r="X499" s="1405">
        <f>_xll.qlCalendarAdvance(Calendar,X498,W499,"f",FALSE)</f>
        <v>42873</v>
      </c>
      <c r="Y499" s="1404">
        <f>_xll.qlCalendarAdvance(Calendar,X499,NDays&amp;"D")</f>
        <v>42873</v>
      </c>
      <c r="Z499" s="1403">
        <v>2.1018183957140169E-2</v>
      </c>
      <c r="AA499" s="1411">
        <v>1.83828761289484E-2</v>
      </c>
    </row>
    <row r="500" spans="19:27" x14ac:dyDescent="0.2">
      <c r="S500" s="399"/>
      <c r="T500" s="1401"/>
      <c r="W500" s="864" t="str">
        <f t="shared" si="14"/>
        <v>1D</v>
      </c>
      <c r="X500" s="1405">
        <f>_xll.qlCalendarAdvance(Calendar,X499,W500,"f",FALSE)</f>
        <v>42874</v>
      </c>
      <c r="Y500" s="1404">
        <f>_xll.qlCalendarAdvance(Calendar,X500,NDays&amp;"D")</f>
        <v>42874</v>
      </c>
      <c r="Z500" s="1403">
        <v>2.1042373653776373E-2</v>
      </c>
      <c r="AA500" s="1411">
        <v>1.8387135256887625E-2</v>
      </c>
    </row>
    <row r="501" spans="19:27" x14ac:dyDescent="0.2">
      <c r="S501" s="399"/>
      <c r="T501" s="1401"/>
      <c r="W501" s="864" t="str">
        <f t="shared" si="14"/>
        <v>1D</v>
      </c>
      <c r="X501" s="1405">
        <f>_xll.qlCalendarAdvance(Calendar,X500,W501,"f",FALSE)</f>
        <v>42877</v>
      </c>
      <c r="Y501" s="1404">
        <f>_xll.qlCalendarAdvance(Calendar,X501,NDays&amp;"D")</f>
        <v>42877</v>
      </c>
      <c r="Z501" s="1403">
        <v>2.1067042082223431E-2</v>
      </c>
      <c r="AA501" s="1411">
        <v>1.8390987626105693E-2</v>
      </c>
    </row>
    <row r="502" spans="19:27" x14ac:dyDescent="0.2">
      <c r="S502" s="399"/>
      <c r="T502" s="1401"/>
      <c r="W502" s="864" t="str">
        <f t="shared" si="14"/>
        <v>1D</v>
      </c>
      <c r="X502" s="1405">
        <f>_xll.qlCalendarAdvance(Calendar,X501,W502,"f",FALSE)</f>
        <v>42878</v>
      </c>
      <c r="Y502" s="1404">
        <f>_xll.qlCalendarAdvance(Calendar,X502,NDays&amp;"D")</f>
        <v>42878</v>
      </c>
      <c r="Z502" s="1403">
        <v>2.1079283554121808E-2</v>
      </c>
      <c r="AA502" s="1411">
        <v>1.8394099712354395E-2</v>
      </c>
    </row>
    <row r="503" spans="19:27" x14ac:dyDescent="0.2">
      <c r="S503" s="399"/>
      <c r="T503" s="1401"/>
      <c r="W503" s="864" t="str">
        <f t="shared" si="14"/>
        <v>1D</v>
      </c>
      <c r="X503" s="1405">
        <f>_xll.qlCalendarAdvance(Calendar,X502,W503,"f",FALSE)</f>
        <v>42879</v>
      </c>
      <c r="Y503" s="1404">
        <f>_xll.qlCalendarAdvance(Calendar,X503,NDays&amp;"D")</f>
        <v>42879</v>
      </c>
      <c r="Z503" s="1403">
        <v>2.1091533167799659E-2</v>
      </c>
      <c r="AA503" s="1411">
        <v>1.8397645483330116E-2</v>
      </c>
    </row>
    <row r="504" spans="19:27" x14ac:dyDescent="0.2">
      <c r="S504" s="399"/>
      <c r="T504" s="1401"/>
      <c r="W504" s="864" t="str">
        <f t="shared" si="14"/>
        <v>1D</v>
      </c>
      <c r="X504" s="1405">
        <f>_xll.qlCalendarAdvance(Calendar,X503,W504,"f",FALSE)</f>
        <v>42880</v>
      </c>
      <c r="Y504" s="1404">
        <f>_xll.qlCalendarAdvance(Calendar,X504,NDays&amp;"D")</f>
        <v>42880</v>
      </c>
      <c r="Z504" s="1403">
        <v>2.1103789605910972E-2</v>
      </c>
      <c r="AA504" s="1411">
        <v>1.8401624939113903E-2</v>
      </c>
    </row>
    <row r="505" spans="19:27" x14ac:dyDescent="0.2">
      <c r="S505" s="399"/>
      <c r="T505" s="1401"/>
      <c r="W505" s="864" t="str">
        <f t="shared" si="14"/>
        <v>1D</v>
      </c>
      <c r="X505" s="1405">
        <f>_xll.qlCalendarAdvance(Calendar,X504,W505,"f",FALSE)</f>
        <v>42881</v>
      </c>
      <c r="Y505" s="1404">
        <f>_xll.qlCalendarAdvance(Calendar,X505,NDays&amp;"D")</f>
        <v>42881</v>
      </c>
      <c r="Z505" s="1403">
        <v>2.1133687958113517E-2</v>
      </c>
      <c r="AA505" s="1411">
        <v>1.8415135471032129E-2</v>
      </c>
    </row>
    <row r="506" spans="19:27" x14ac:dyDescent="0.2">
      <c r="S506" s="399"/>
      <c r="T506" s="1401"/>
      <c r="W506" s="864" t="str">
        <f t="shared" si="14"/>
        <v>1D</v>
      </c>
      <c r="X506" s="1405">
        <f>_xll.qlCalendarAdvance(Calendar,X505,W506,"f",FALSE)</f>
        <v>42885</v>
      </c>
      <c r="Y506" s="1404">
        <f>_xll.qlCalendarAdvance(Calendar,X506,NDays&amp;"D")</f>
        <v>42885</v>
      </c>
      <c r="Z506" s="1403">
        <v>2.1165128051434889E-2</v>
      </c>
      <c r="AA506" s="1411">
        <v>1.8428027490640098E-2</v>
      </c>
    </row>
    <row r="507" spans="19:27" x14ac:dyDescent="0.2">
      <c r="S507" s="399"/>
      <c r="T507" s="1401"/>
      <c r="W507" s="864" t="str">
        <f t="shared" si="14"/>
        <v>1D</v>
      </c>
      <c r="X507" s="1405">
        <f>_xll.qlCalendarAdvance(Calendar,X506,W507,"f",FALSE)</f>
        <v>42886</v>
      </c>
      <c r="Y507" s="1404">
        <f>_xll.qlCalendarAdvance(Calendar,X507,NDays&amp;"D")</f>
        <v>42886</v>
      </c>
      <c r="Z507" s="1403">
        <v>2.1177397768340933E-2</v>
      </c>
      <c r="AA507" s="1411">
        <v>1.8434609055596463E-2</v>
      </c>
    </row>
    <row r="508" spans="19:27" x14ac:dyDescent="0.2">
      <c r="S508" s="399"/>
      <c r="T508" s="1401"/>
      <c r="W508" s="864" t="str">
        <f t="shared" si="14"/>
        <v>1D</v>
      </c>
      <c r="X508" s="1405">
        <f>_xll.qlCalendarAdvance(Calendar,X507,W508,"f",FALSE)</f>
        <v>42887</v>
      </c>
      <c r="Y508" s="1404">
        <f>_xll.qlCalendarAdvance(Calendar,X508,NDays&amp;"D")</f>
        <v>42887</v>
      </c>
      <c r="Z508" s="1403">
        <v>2.1189665086488008E-2</v>
      </c>
      <c r="AA508" s="1411">
        <v>1.8441624305522986E-2</v>
      </c>
    </row>
    <row r="509" spans="19:27" x14ac:dyDescent="0.2">
      <c r="S509" s="399"/>
      <c r="T509" s="1401"/>
      <c r="W509" s="864" t="str">
        <f t="shared" si="14"/>
        <v>1D</v>
      </c>
      <c r="X509" s="1405">
        <f>_xll.qlCalendarAdvance(Calendar,X508,W509,"f",FALSE)</f>
        <v>42888</v>
      </c>
      <c r="Y509" s="1404">
        <f>_xll.qlCalendarAdvance(Calendar,X509,NDays&amp;"D")</f>
        <v>42888</v>
      </c>
      <c r="Z509" s="1403">
        <v>2.121346259343667E-2</v>
      </c>
      <c r="AA509" s="1411">
        <v>1.8458033765095992E-2</v>
      </c>
    </row>
    <row r="510" spans="19:27" x14ac:dyDescent="0.2">
      <c r="S510" s="399"/>
      <c r="T510" s="1401"/>
      <c r="W510" s="864" t="str">
        <f t="shared" si="14"/>
        <v>1D</v>
      </c>
      <c r="X510" s="1405">
        <f>_xll.qlCalendarAdvance(Calendar,X509,W510,"f",FALSE)</f>
        <v>42891</v>
      </c>
      <c r="Y510" s="1404">
        <f>_xll.qlCalendarAdvance(Calendar,X510,NDays&amp;"D")</f>
        <v>42891</v>
      </c>
      <c r="Z510" s="1403">
        <v>2.123868401349438E-2</v>
      </c>
      <c r="AA510" s="1411">
        <v>1.8474022154930658E-2</v>
      </c>
    </row>
    <row r="511" spans="19:27" x14ac:dyDescent="0.2">
      <c r="S511" s="399"/>
      <c r="T511" s="1401"/>
      <c r="W511" s="864" t="str">
        <f t="shared" si="14"/>
        <v>1D</v>
      </c>
      <c r="X511" s="1405">
        <f>_xll.qlCalendarAdvance(Calendar,X510,W511,"f",FALSE)</f>
        <v>42892</v>
      </c>
      <c r="Y511" s="1404">
        <f>_xll.qlCalendarAdvance(Calendar,X511,NDays&amp;"D")</f>
        <v>42892</v>
      </c>
      <c r="Z511" s="1403">
        <v>2.1250919568799542E-2</v>
      </c>
      <c r="AA511" s="1411">
        <v>1.8483205829870064E-2</v>
      </c>
    </row>
    <row r="512" spans="19:27" x14ac:dyDescent="0.2">
      <c r="S512" s="399"/>
      <c r="T512" s="1401"/>
      <c r="W512" s="864" t="str">
        <f t="shared" si="14"/>
        <v>1D</v>
      </c>
      <c r="X512" s="1405">
        <f>_xll.qlCalendarAdvance(Calendar,X511,W512,"f",FALSE)</f>
        <v>42893</v>
      </c>
      <c r="Y512" s="1404">
        <f>_xll.qlCalendarAdvance(Calendar,X512,NDays&amp;"D")</f>
        <v>42893</v>
      </c>
      <c r="Z512" s="1403">
        <v>2.1263144817285307E-2</v>
      </c>
      <c r="AA512" s="1411">
        <v>1.8492823189941721E-2</v>
      </c>
    </row>
    <row r="513" spans="19:27" x14ac:dyDescent="0.2">
      <c r="S513" s="399"/>
      <c r="T513" s="1401"/>
      <c r="W513" s="864" t="str">
        <f t="shared" si="14"/>
        <v>1D</v>
      </c>
      <c r="X513" s="1405">
        <f>_xll.qlCalendarAdvance(Calendar,X512,W513,"f",FALSE)</f>
        <v>42894</v>
      </c>
      <c r="Y513" s="1404">
        <f>_xll.qlCalendarAdvance(Calendar,X513,NDays&amp;"D")</f>
        <v>42894</v>
      </c>
      <c r="Z513" s="1403">
        <v>2.1275358440720593E-2</v>
      </c>
      <c r="AA513" s="1411">
        <v>1.8502874235226674E-2</v>
      </c>
    </row>
    <row r="514" spans="19:27" x14ac:dyDescent="0.2">
      <c r="S514" s="399"/>
      <c r="T514" s="1401"/>
      <c r="W514" s="864" t="str">
        <f t="shared" si="14"/>
        <v>1D</v>
      </c>
      <c r="X514" s="1405">
        <f>_xll.qlCalendarAdvance(Calendar,X513,W514,"f",FALSE)</f>
        <v>42895</v>
      </c>
      <c r="Y514" s="1404">
        <f>_xll.qlCalendarAdvance(Calendar,X514,NDays&amp;"D")</f>
        <v>42895</v>
      </c>
      <c r="Z514" s="1403">
        <v>2.1298848546975717E-2</v>
      </c>
      <c r="AA514" s="1411">
        <v>1.8525362107236026E-2</v>
      </c>
    </row>
    <row r="515" spans="19:27" x14ac:dyDescent="0.2">
      <c r="S515" s="399"/>
      <c r="T515" s="1401"/>
      <c r="W515" s="864" t="str">
        <f t="shared" si="14"/>
        <v>1D</v>
      </c>
      <c r="X515" s="1405">
        <f>_xll.qlCalendarAdvance(Calendar,X514,W515,"f",FALSE)</f>
        <v>42898</v>
      </c>
      <c r="Y515" s="1404">
        <f>_xll.qlCalendarAdvance(Calendar,X515,NDays&amp;"D")</f>
        <v>42898</v>
      </c>
      <c r="Z515" s="1403">
        <v>2.1324070317159771E-2</v>
      </c>
      <c r="AA515" s="1411">
        <v>1.8547415268175271E-2</v>
      </c>
    </row>
    <row r="516" spans="19:27" x14ac:dyDescent="0.2">
      <c r="S516" s="399"/>
      <c r="T516" s="1401"/>
      <c r="W516" s="864" t="str">
        <f t="shared" si="14"/>
        <v>1D</v>
      </c>
      <c r="X516" s="1405">
        <f>_xll.qlCalendarAdvance(Calendar,X515,W516,"f",FALSE)</f>
        <v>42899</v>
      </c>
      <c r="Y516" s="1404">
        <f>_xll.qlCalendarAdvance(Calendar,X516,NDays&amp;"D")</f>
        <v>42899</v>
      </c>
      <c r="Z516" s="1403">
        <v>2.1336206039698435E-2</v>
      </c>
      <c r="AA516" s="1411">
        <v>1.8559634739688802E-2</v>
      </c>
    </row>
    <row r="517" spans="19:27" x14ac:dyDescent="0.2">
      <c r="S517" s="399"/>
      <c r="T517" s="1401"/>
      <c r="W517" s="864" t="str">
        <f t="shared" si="14"/>
        <v>1D</v>
      </c>
      <c r="X517" s="1405">
        <f>_xll.qlCalendarAdvance(Calendar,X516,W517,"f",FALSE)</f>
        <v>42900</v>
      </c>
      <c r="Y517" s="1404">
        <f>_xll.qlCalendarAdvance(Calendar,X517,NDays&amp;"D")</f>
        <v>42900</v>
      </c>
      <c r="Z517" s="1403">
        <v>2.134832222649341E-2</v>
      </c>
      <c r="AA517" s="1411">
        <v>1.8572287896496675E-2</v>
      </c>
    </row>
    <row r="518" spans="19:27" x14ac:dyDescent="0.2">
      <c r="S518" s="399"/>
      <c r="T518" s="1401"/>
      <c r="W518" s="864" t="str">
        <f t="shared" si="14"/>
        <v>1D</v>
      </c>
      <c r="X518" s="1405">
        <f>_xll.qlCalendarAdvance(Calendar,X517,W518,"f",FALSE)</f>
        <v>42901</v>
      </c>
      <c r="Y518" s="1404">
        <f>_xll.qlCalendarAdvance(Calendar,X518,NDays&amp;"D")</f>
        <v>42901</v>
      </c>
      <c r="Z518" s="1403">
        <v>2.1360417558879741E-2</v>
      </c>
      <c r="AA518" s="1411">
        <v>1.8585374738842031E-2</v>
      </c>
    </row>
    <row r="519" spans="19:27" x14ac:dyDescent="0.2">
      <c r="S519" s="399"/>
      <c r="T519" s="1401"/>
      <c r="W519" s="864" t="str">
        <f t="shared" si="14"/>
        <v>1D</v>
      </c>
      <c r="X519" s="1405">
        <f>_xll.qlCalendarAdvance(Calendar,X518,W519,"f",FALSE)</f>
        <v>42902</v>
      </c>
      <c r="Y519" s="1404">
        <f>_xll.qlCalendarAdvance(Calendar,X519,NDays&amp;"D")</f>
        <v>42902</v>
      </c>
      <c r="Z519" s="1403">
        <v>2.1383529237965965E-2</v>
      </c>
      <c r="AA519" s="1411">
        <v>1.8613943218048028E-2</v>
      </c>
    </row>
    <row r="520" spans="19:27" x14ac:dyDescent="0.2">
      <c r="S520" s="399"/>
      <c r="T520" s="1401"/>
      <c r="W520" s="864" t="str">
        <f t="shared" si="14"/>
        <v>1D</v>
      </c>
      <c r="X520" s="1405">
        <f>_xll.qlCalendarAdvance(Calendar,X519,W520,"f",FALSE)</f>
        <v>42905</v>
      </c>
      <c r="Y520" s="1404">
        <f>_xll.qlCalendarAdvance(Calendar,X520,NDays&amp;"D")</f>
        <v>42905</v>
      </c>
      <c r="Z520" s="1403">
        <v>2.1408563968892569E-2</v>
      </c>
      <c r="AA520" s="1411">
        <v>1.8642058963111996E-2</v>
      </c>
    </row>
    <row r="521" spans="19:27" x14ac:dyDescent="0.2">
      <c r="S521" s="399"/>
      <c r="T521" s="1401"/>
      <c r="W521" s="864" t="str">
        <f t="shared" si="14"/>
        <v>1D</v>
      </c>
      <c r="X521" s="1405">
        <f>_xll.qlCalendarAdvance(Calendar,X520,W521,"f",FALSE)</f>
        <v>42906</v>
      </c>
      <c r="Y521" s="1404">
        <f>_xll.qlCalendarAdvance(Calendar,X521,NDays&amp;"D")</f>
        <v>42906</v>
      </c>
      <c r="Z521" s="1403">
        <v>2.1420535247121952E-2</v>
      </c>
      <c r="AA521" s="1411">
        <v>1.8657314233306854E-2</v>
      </c>
    </row>
    <row r="522" spans="19:27" x14ac:dyDescent="0.2">
      <c r="S522" s="399"/>
      <c r="T522" s="1401"/>
      <c r="W522" s="864" t="str">
        <f t="shared" si="14"/>
        <v>1D</v>
      </c>
      <c r="X522" s="1405">
        <f>_xll.qlCalendarAdvance(Calendar,X521,W522,"f",FALSE)</f>
        <v>42907</v>
      </c>
      <c r="Y522" s="1404">
        <f>_xll.qlCalendarAdvance(Calendar,X522,NDays&amp;"D")</f>
        <v>42907</v>
      </c>
      <c r="Z522" s="1403">
        <v>2.1432477757675317E-2</v>
      </c>
      <c r="AA522" s="1411">
        <v>1.8673003189120241E-2</v>
      </c>
    </row>
    <row r="523" spans="19:27" x14ac:dyDescent="0.2">
      <c r="S523" s="399"/>
      <c r="T523" s="1401"/>
      <c r="W523" s="864" t="str">
        <f t="shared" si="14"/>
        <v>1D</v>
      </c>
      <c r="X523" s="1405">
        <f>_xll.qlCalendarAdvance(Calendar,X522,W523,"f",FALSE)</f>
        <v>42908</v>
      </c>
      <c r="Y523" s="1404">
        <f>_xll.qlCalendarAdvance(Calendar,X523,NDays&amp;"D")</f>
        <v>42908</v>
      </c>
      <c r="Z523" s="1403">
        <v>2.1444390181465378E-2</v>
      </c>
      <c r="AA523" s="1411">
        <v>1.8689125830795295E-2</v>
      </c>
    </row>
    <row r="524" spans="19:27" x14ac:dyDescent="0.2">
      <c r="S524" s="399"/>
      <c r="T524" s="1401"/>
      <c r="W524" s="864" t="str">
        <f t="shared" si="14"/>
        <v>1D</v>
      </c>
      <c r="X524" s="1405">
        <f>_xll.qlCalendarAdvance(Calendar,X523,W524,"f",FALSE)</f>
        <v>42909</v>
      </c>
      <c r="Y524" s="1404">
        <f>_xll.qlCalendarAdvance(Calendar,X524,NDays&amp;"D")</f>
        <v>42909</v>
      </c>
      <c r="Z524" s="1403">
        <v>2.1467054791012321E-2</v>
      </c>
      <c r="AA524" s="1411">
        <v>1.8723777143971519E-2</v>
      </c>
    </row>
    <row r="525" spans="19:27" x14ac:dyDescent="0.2">
      <c r="S525" s="399"/>
      <c r="T525" s="1401"/>
      <c r="W525" s="864" t="str">
        <f t="shared" si="14"/>
        <v>1D</v>
      </c>
      <c r="X525" s="1405">
        <f>_xll.qlCalendarAdvance(Calendar,X524,W525,"f",FALSE)</f>
        <v>42912</v>
      </c>
      <c r="Y525" s="1404">
        <f>_xll.qlCalendarAdvance(Calendar,X525,NDays&amp;"D")</f>
        <v>42912</v>
      </c>
      <c r="Z525" s="1403">
        <v>2.149171264204508E-2</v>
      </c>
      <c r="AA525" s="1411">
        <v>1.8757953256436366E-2</v>
      </c>
    </row>
    <row r="526" spans="19:27" x14ac:dyDescent="0.2">
      <c r="S526" s="399"/>
      <c r="T526" s="1401"/>
      <c r="W526" s="864" t="str">
        <f t="shared" si="14"/>
        <v>1D</v>
      </c>
      <c r="X526" s="1405">
        <f>_xll.qlCalendarAdvance(Calendar,X525,W526,"f",FALSE)</f>
        <v>42913</v>
      </c>
      <c r="Y526" s="1404">
        <f>_xll.qlCalendarAdvance(Calendar,X526,NDays&amp;"D")</f>
        <v>42913</v>
      </c>
      <c r="Z526" s="1403">
        <v>2.1503454961640855E-2</v>
      </c>
      <c r="AA526" s="1411">
        <v>1.8776165824290203E-2</v>
      </c>
    </row>
    <row r="527" spans="19:27" x14ac:dyDescent="0.2">
      <c r="S527" s="399"/>
      <c r="T527" s="1401"/>
      <c r="W527" s="864" t="str">
        <f t="shared" si="14"/>
        <v>1D</v>
      </c>
      <c r="X527" s="1405">
        <f>_xll.qlCalendarAdvance(Calendar,X526,W527,"f",FALSE)</f>
        <v>42914</v>
      </c>
      <c r="Y527" s="1404">
        <f>_xll.qlCalendarAdvance(Calendar,X527,NDays&amp;"D")</f>
        <v>42914</v>
      </c>
      <c r="Z527" s="1403">
        <v>2.1515159700677966E-2</v>
      </c>
      <c r="AA527" s="1411">
        <v>1.879441956049388E-2</v>
      </c>
    </row>
    <row r="528" spans="19:27" x14ac:dyDescent="0.2">
      <c r="S528" s="399"/>
      <c r="T528" s="1401"/>
      <c r="W528" s="864" t="str">
        <f t="shared" si="14"/>
        <v>1D</v>
      </c>
      <c r="X528" s="1405">
        <f>_xll.qlCalendarAdvance(Calendar,X527,W528,"f",FALSE)</f>
        <v>42915</v>
      </c>
      <c r="Y528" s="1404">
        <f>_xll.qlCalendarAdvance(Calendar,X528,NDays&amp;"D")</f>
        <v>42915</v>
      </c>
      <c r="Z528" s="1403">
        <v>2.1526826739292515E-2</v>
      </c>
      <c r="AA528" s="1411">
        <v>1.8812635961431567E-2</v>
      </c>
    </row>
    <row r="529" spans="19:27" x14ac:dyDescent="0.2">
      <c r="S529" s="399"/>
      <c r="T529" s="1401"/>
      <c r="W529" s="864" t="str">
        <f t="shared" si="14"/>
        <v>1D</v>
      </c>
      <c r="X529" s="1405">
        <f>_xll.qlCalendarAdvance(Calendar,X528,W529,"f",FALSE)</f>
        <v>42916</v>
      </c>
      <c r="Y529" s="1404">
        <f>_xll.qlCalendarAdvance(Calendar,X529,NDays&amp;"D")</f>
        <v>42916</v>
      </c>
      <c r="Z529" s="1403">
        <v>2.1533173455984642E-2</v>
      </c>
      <c r="AA529" s="1411">
        <v>1.8849917706267687E-2</v>
      </c>
    </row>
    <row r="530" spans="19:27" x14ac:dyDescent="0.2">
      <c r="S530" s="399"/>
      <c r="T530" s="1401"/>
      <c r="W530" s="864" t="str">
        <f t="shared" si="14"/>
        <v>1D</v>
      </c>
      <c r="X530" s="1405">
        <f>_xll.qlCalendarAdvance(Calendar,X529,W530,"f",FALSE)</f>
        <v>42919</v>
      </c>
      <c r="Y530" s="1404">
        <f>_xll.qlCalendarAdvance(Calendar,X530,NDays&amp;"D")</f>
        <v>42919</v>
      </c>
      <c r="Z530" s="1403">
        <v>2.157311988635402E-2</v>
      </c>
      <c r="AA530" s="1411">
        <v>1.8885128212765556E-2</v>
      </c>
    </row>
    <row r="531" spans="19:27" x14ac:dyDescent="0.2">
      <c r="S531" s="399"/>
      <c r="T531" s="1401"/>
      <c r="W531" s="864" t="str">
        <f t="shared" si="14"/>
        <v>1D</v>
      </c>
      <c r="X531" s="1405">
        <f>_xll.qlCalendarAdvance(Calendar,X530,W531,"f",FALSE)</f>
        <v>42920</v>
      </c>
      <c r="Y531" s="1404">
        <f>_xll.qlCalendarAdvance(Calendar,X531,NDays&amp;"D")</f>
        <v>42920</v>
      </c>
      <c r="Z531" s="1403">
        <v>2.1584599920552172E-2</v>
      </c>
      <c r="AA531" s="1411">
        <v>1.8903157937373294E-2</v>
      </c>
    </row>
    <row r="532" spans="19:27" x14ac:dyDescent="0.2">
      <c r="S532" s="399"/>
      <c r="T532" s="1401"/>
      <c r="W532" s="864" t="str">
        <f t="shared" si="14"/>
        <v>1D</v>
      </c>
      <c r="X532" s="1405">
        <f>_xll.qlCalendarAdvance(Calendar,X531,W532,"f",FALSE)</f>
        <v>42921</v>
      </c>
      <c r="Y532" s="1404">
        <f>_xll.qlCalendarAdvance(Calendar,X532,NDays&amp;"D")</f>
        <v>42921</v>
      </c>
      <c r="Z532" s="1403">
        <v>2.1596042853466946E-2</v>
      </c>
      <c r="AA532" s="1411">
        <v>1.8921150326715042E-2</v>
      </c>
    </row>
    <row r="533" spans="19:27" x14ac:dyDescent="0.2">
      <c r="S533" s="399"/>
      <c r="T533" s="1401"/>
      <c r="W533" s="864" t="str">
        <f t="shared" si="14"/>
        <v>1D</v>
      </c>
      <c r="X533" s="1405">
        <f>_xll.qlCalendarAdvance(Calendar,X532,W533,"f",FALSE)</f>
        <v>42922</v>
      </c>
      <c r="Y533" s="1404">
        <f>_xll.qlCalendarAdvance(Calendar,X533,NDays&amp;"D")</f>
        <v>42922</v>
      </c>
      <c r="Z533" s="1403">
        <v>2.1607448784984662E-2</v>
      </c>
      <c r="AA533" s="1411">
        <v>1.8939105380790799E-2</v>
      </c>
    </row>
    <row r="534" spans="19:27" x14ac:dyDescent="0.2">
      <c r="S534" s="399"/>
      <c r="T534" s="1401"/>
      <c r="W534" s="864" t="str">
        <f t="shared" si="14"/>
        <v>1D</v>
      </c>
      <c r="X534" s="1405">
        <f>_xll.qlCalendarAdvance(Calendar,X533,W534,"f",FALSE)</f>
        <v>42923</v>
      </c>
      <c r="Y534" s="1404">
        <f>_xll.qlCalendarAdvance(Calendar,X534,NDays&amp;"D")</f>
        <v>42923</v>
      </c>
      <c r="Z534" s="1403">
        <v>2.1629104818094165E-2</v>
      </c>
      <c r="AA534" s="1411">
        <v>1.8975877483515074E-2</v>
      </c>
    </row>
    <row r="535" spans="19:27" x14ac:dyDescent="0.2">
      <c r="S535" s="399"/>
      <c r="T535" s="1401"/>
      <c r="W535" s="864" t="str">
        <f t="shared" si="14"/>
        <v>1D</v>
      </c>
      <c r="X535" s="1405">
        <f>_xll.qlCalendarAdvance(Calendar,X534,W535,"f",FALSE)</f>
        <v>42926</v>
      </c>
      <c r="Y535" s="1404">
        <f>_xll.qlCalendarAdvance(Calendar,X535,NDays&amp;"D")</f>
        <v>42926</v>
      </c>
      <c r="Z535" s="1403">
        <v>2.1652704495118469E-2</v>
      </c>
      <c r="AA535" s="1411">
        <v>1.9010552244109746E-2</v>
      </c>
    </row>
    <row r="536" spans="19:27" x14ac:dyDescent="0.2">
      <c r="S536" s="399"/>
      <c r="T536" s="1401"/>
      <c r="W536" s="864" t="str">
        <f t="shared" si="14"/>
        <v>1D</v>
      </c>
      <c r="X536" s="1405">
        <f>_xll.qlCalendarAdvance(Calendar,X535,W536,"f",FALSE)</f>
        <v>42927</v>
      </c>
      <c r="Y536" s="1404">
        <f>_xll.qlCalendarAdvance(Calendar,X536,NDays&amp;"D")</f>
        <v>42927</v>
      </c>
      <c r="Z536" s="1403">
        <v>2.1663926918249699E-2</v>
      </c>
      <c r="AA536" s="1411">
        <v>1.9028320621693462E-2</v>
      </c>
    </row>
    <row r="537" spans="19:27" x14ac:dyDescent="0.2">
      <c r="S537" s="399"/>
      <c r="T537" s="1401"/>
      <c r="W537" s="864" t="s">
        <v>122</v>
      </c>
      <c r="X537" s="1405">
        <f>_xll.qlCalendarAdvance(Calendar,X536,W537,"f",FALSE)</f>
        <v>42934</v>
      </c>
      <c r="Y537" s="1404">
        <f>_xll.qlCalendarAdvance(Calendar,X537,NDays&amp;"D")</f>
        <v>42934</v>
      </c>
      <c r="Z537" s="1403">
        <v>2.1741470224545312E-2</v>
      </c>
      <c r="AA537" s="1411">
        <v>1.9151653875386643E-2</v>
      </c>
    </row>
    <row r="538" spans="19:27" x14ac:dyDescent="0.2">
      <c r="S538" s="399"/>
      <c r="T538" s="1401"/>
      <c r="W538" s="864" t="str">
        <f t="shared" ref="W538:W601" si="15">W537</f>
        <v>1w</v>
      </c>
      <c r="X538" s="1405">
        <f>_xll.qlCalendarAdvance(Calendar,X537,W538,"f",FALSE)</f>
        <v>42941</v>
      </c>
      <c r="Y538" s="1404">
        <f>_xll.qlCalendarAdvance(Calendar,X538,NDays&amp;"D")</f>
        <v>42941</v>
      </c>
      <c r="Z538" s="1403">
        <v>2.181726412924756E-2</v>
      </c>
      <c r="AA538" s="1411">
        <v>1.9273157696669818E-2</v>
      </c>
    </row>
    <row r="539" spans="19:27" x14ac:dyDescent="0.2">
      <c r="S539" s="399"/>
      <c r="T539" s="1401"/>
      <c r="W539" s="864" t="str">
        <f t="shared" si="15"/>
        <v>1w</v>
      </c>
      <c r="X539" s="1405">
        <f>_xll.qlCalendarAdvance(Calendar,X538,W539,"f",FALSE)</f>
        <v>42948</v>
      </c>
      <c r="Y539" s="1404">
        <f>_xll.qlCalendarAdvance(Calendar,X539,NDays&amp;"D")</f>
        <v>42948</v>
      </c>
      <c r="Z539" s="1403">
        <v>2.1891342941565473E-2</v>
      </c>
      <c r="AA539" s="1411">
        <v>1.9392832083516831E-2</v>
      </c>
    </row>
    <row r="540" spans="19:27" x14ac:dyDescent="0.2">
      <c r="S540" s="399"/>
      <c r="T540" s="1401"/>
      <c r="W540" s="864" t="str">
        <f t="shared" si="15"/>
        <v>1w</v>
      </c>
      <c r="X540" s="1405">
        <f>_xll.qlCalendarAdvance(Calendar,X539,W540,"f",FALSE)</f>
        <v>42955</v>
      </c>
      <c r="Y540" s="1404">
        <f>_xll.qlCalendarAdvance(Calendar,X540,NDays&amp;"D")</f>
        <v>42955</v>
      </c>
      <c r="Z540" s="1403">
        <v>2.1963740989523695E-2</v>
      </c>
      <c r="AA540" s="1411">
        <v>1.9510677034387802E-2</v>
      </c>
    </row>
    <row r="541" spans="19:27" x14ac:dyDescent="0.2">
      <c r="S541" s="399"/>
      <c r="T541" s="1401"/>
      <c r="W541" s="864" t="str">
        <f t="shared" si="15"/>
        <v>1w</v>
      </c>
      <c r="X541" s="1405">
        <f>_xll.qlCalendarAdvance(Calendar,X540,W541,"f",FALSE)</f>
        <v>42962</v>
      </c>
      <c r="Y541" s="1404">
        <f>_xll.qlCalendarAdvance(Calendar,X541,NDays&amp;"D")</f>
        <v>42962</v>
      </c>
      <c r="Z541" s="1403">
        <v>2.2034492619388724E-2</v>
      </c>
      <c r="AA541" s="1411">
        <v>1.9626692547256575E-2</v>
      </c>
    </row>
    <row r="542" spans="19:27" x14ac:dyDescent="0.2">
      <c r="S542" s="399"/>
      <c r="T542" s="1401"/>
      <c r="W542" s="864" t="str">
        <f t="shared" si="15"/>
        <v>1w</v>
      </c>
      <c r="X542" s="1405">
        <f>_xll.qlCalendarAdvance(Calendar,X541,W542,"f",FALSE)</f>
        <v>42969</v>
      </c>
      <c r="Y542" s="1404">
        <f>_xll.qlCalendarAdvance(Calendar,X542,NDays&amp;"D")</f>
        <v>42969</v>
      </c>
      <c r="Z542" s="1403">
        <v>2.2103632195106915E-2</v>
      </c>
      <c r="AA542" s="1411">
        <v>1.9740878620583269E-2</v>
      </c>
    </row>
    <row r="543" spans="19:27" x14ac:dyDescent="0.2">
      <c r="S543" s="399"/>
      <c r="T543" s="1401"/>
      <c r="W543" s="864" t="str">
        <f t="shared" si="15"/>
        <v>1w</v>
      </c>
      <c r="X543" s="1405">
        <f>_xll.qlCalendarAdvance(Calendar,X542,W543,"f",FALSE)</f>
        <v>42976</v>
      </c>
      <c r="Y543" s="1404">
        <f>_xll.qlCalendarAdvance(Calendar,X543,NDays&amp;"D")</f>
        <v>42976</v>
      </c>
      <c r="Z543" s="1403">
        <v>2.2171194097754254E-2</v>
      </c>
      <c r="AA543" s="1411">
        <v>1.9853235252584867E-2</v>
      </c>
    </row>
    <row r="544" spans="19:27" x14ac:dyDescent="0.2">
      <c r="S544" s="399"/>
      <c r="T544" s="1401"/>
      <c r="W544" s="864" t="str">
        <f t="shared" si="15"/>
        <v>1w</v>
      </c>
      <c r="X544" s="1405">
        <f>_xll.qlCalendarAdvance(Calendar,X543,W544,"f",FALSE)</f>
        <v>42983</v>
      </c>
      <c r="Y544" s="1404">
        <f>_xll.qlCalendarAdvance(Calendar,X544,NDays&amp;"D")</f>
        <v>42983</v>
      </c>
      <c r="Z544" s="1403">
        <v>2.2237212724997679E-2</v>
      </c>
      <c r="AA544" s="1411">
        <v>1.996376244147835E-2</v>
      </c>
    </row>
    <row r="545" spans="19:27" x14ac:dyDescent="0.2">
      <c r="S545" s="399"/>
      <c r="T545" s="1401"/>
      <c r="W545" s="864" t="str">
        <f t="shared" si="15"/>
        <v>1w</v>
      </c>
      <c r="X545" s="1405">
        <f>_xll.qlCalendarAdvance(Calendar,X544,W545,"f",FALSE)</f>
        <v>42990</v>
      </c>
      <c r="Y545" s="1404">
        <f>_xll.qlCalendarAdvance(Calendar,X545,NDays&amp;"D")</f>
        <v>42990</v>
      </c>
      <c r="Z545" s="1403">
        <v>2.2301722490566167E-2</v>
      </c>
      <c r="AA545" s="1411">
        <v>2.0072460185723839E-2</v>
      </c>
    </row>
    <row r="546" spans="19:27" x14ac:dyDescent="0.2">
      <c r="S546" s="399"/>
      <c r="T546" s="1401"/>
      <c r="W546" s="864" t="str">
        <f t="shared" si="15"/>
        <v>1w</v>
      </c>
      <c r="X546" s="1405">
        <f>_xll.qlCalendarAdvance(Calendar,X545,W546,"f",FALSE)</f>
        <v>42997</v>
      </c>
      <c r="Y546" s="1404">
        <f>_xll.qlCalendarAdvance(Calendar,X546,NDays&amp;"D")</f>
        <v>42997</v>
      </c>
      <c r="Z546" s="1403">
        <v>2.2364757823736037E-2</v>
      </c>
      <c r="AA546" s="1411">
        <v>2.0179328483619363E-2</v>
      </c>
    </row>
    <row r="547" spans="19:27" x14ac:dyDescent="0.2">
      <c r="S547" s="399"/>
      <c r="T547" s="1401"/>
      <c r="W547" s="864" t="str">
        <f t="shared" si="15"/>
        <v>1w</v>
      </c>
      <c r="X547" s="1405">
        <f>_xll.qlCalendarAdvance(Calendar,X546,W547,"f",FALSE)</f>
        <v>43004</v>
      </c>
      <c r="Y547" s="1404">
        <f>_xll.qlCalendarAdvance(Calendar,X547,NDays&amp;"D")</f>
        <v>43004</v>
      </c>
      <c r="Z547" s="1403">
        <v>2.2426353168826907E-2</v>
      </c>
      <c r="AA547" s="1411">
        <v>2.0284367333625042E-2</v>
      </c>
    </row>
    <row r="548" spans="19:27" x14ac:dyDescent="0.2">
      <c r="S548" s="399"/>
      <c r="T548" s="1401"/>
      <c r="W548" s="864" t="str">
        <f t="shared" si="15"/>
        <v>1w</v>
      </c>
      <c r="X548" s="1405">
        <f>_xll.qlCalendarAdvance(Calendar,X547,W548,"f",FALSE)</f>
        <v>43011</v>
      </c>
      <c r="Y548" s="1404">
        <f>_xll.qlCalendarAdvance(Calendar,X548,NDays&amp;"D")</f>
        <v>43011</v>
      </c>
      <c r="Z548" s="1403">
        <v>2.2486542984706759E-2</v>
      </c>
      <c r="AA548" s="1411">
        <v>2.038757673411995E-2</v>
      </c>
    </row>
    <row r="549" spans="19:27" x14ac:dyDescent="0.2">
      <c r="S549" s="399"/>
      <c r="T549" s="1401"/>
      <c r="W549" s="864" t="str">
        <f t="shared" si="15"/>
        <v>1w</v>
      </c>
      <c r="X549" s="1405">
        <f>_xll.qlCalendarAdvance(Calendar,X548,W549,"f",FALSE)</f>
        <v>43018</v>
      </c>
      <c r="Y549" s="1404">
        <f>_xll.qlCalendarAdvance(Calendar,X549,NDays&amp;"D")</f>
        <v>43018</v>
      </c>
      <c r="Z549" s="1403">
        <v>2.2545361744312986E-2</v>
      </c>
      <c r="AA549" s="1411">
        <v>2.0488956683483162E-2</v>
      </c>
    </row>
    <row r="550" spans="19:27" x14ac:dyDescent="0.2">
      <c r="S550" s="399"/>
      <c r="T550" s="1401"/>
      <c r="W550" s="864" t="str">
        <f t="shared" si="15"/>
        <v>1w</v>
      </c>
      <c r="X550" s="1405">
        <f>_xll.qlCalendarAdvance(Calendar,X549,W550,"f",FALSE)</f>
        <v>43025</v>
      </c>
      <c r="Y550" s="1404">
        <f>_xll.qlCalendarAdvance(Calendar,X550,NDays&amp;"D")</f>
        <v>43025</v>
      </c>
      <c r="Z550" s="1403">
        <v>2.2602843934181216E-2</v>
      </c>
      <c r="AA550" s="1411">
        <v>2.058850718033689E-2</v>
      </c>
    </row>
    <row r="551" spans="19:27" x14ac:dyDescent="0.2">
      <c r="S551" s="399"/>
      <c r="T551" s="1401"/>
      <c r="W551" s="864" t="str">
        <f t="shared" si="15"/>
        <v>1w</v>
      </c>
      <c r="X551" s="1405">
        <f>_xll.qlCalendarAdvance(Calendar,X550,W551,"f",FALSE)</f>
        <v>43032</v>
      </c>
      <c r="Y551" s="1404">
        <f>_xll.qlCalendarAdvance(Calendar,X551,NDays&amp;"D")</f>
        <v>43032</v>
      </c>
      <c r="Z551" s="1403">
        <v>2.2659024053987453E-2</v>
      </c>
      <c r="AA551" s="1411">
        <v>2.068622822306021E-2</v>
      </c>
    </row>
    <row r="552" spans="19:27" x14ac:dyDescent="0.2">
      <c r="S552" s="399"/>
      <c r="T552" s="1401"/>
      <c r="W552" s="864" t="str">
        <f t="shared" si="15"/>
        <v>1w</v>
      </c>
      <c r="X552" s="1405">
        <f>_xll.qlCalendarAdvance(Calendar,X551,W552,"f",FALSE)</f>
        <v>43039</v>
      </c>
      <c r="Y552" s="1404">
        <f>_xll.qlCalendarAdvance(Calendar,X552,NDays&amp;"D")</f>
        <v>43039</v>
      </c>
      <c r="Z552" s="1403">
        <v>2.2713936616101993E-2</v>
      </c>
      <c r="AA552" s="1411">
        <v>2.0782119810194288E-2</v>
      </c>
    </row>
    <row r="553" spans="19:27" x14ac:dyDescent="0.2">
      <c r="S553" s="399"/>
      <c r="T553" s="1401"/>
      <c r="W553" s="864" t="str">
        <f t="shared" si="15"/>
        <v>1w</v>
      </c>
      <c r="X553" s="1405">
        <f>_xll.qlCalendarAdvance(Calendar,X552,W553,"f",FALSE)</f>
        <v>43046</v>
      </c>
      <c r="Y553" s="1404">
        <f>_xll.qlCalendarAdvance(Calendar,X553,NDays&amp;"D")</f>
        <v>43046</v>
      </c>
      <c r="Z553" s="1403">
        <v>2.2767616145153324E-2</v>
      </c>
      <c r="AA553" s="1411">
        <v>2.0876181940442384E-2</v>
      </c>
    </row>
    <row r="554" spans="19:27" x14ac:dyDescent="0.2">
      <c r="S554" s="399"/>
      <c r="T554" s="1401"/>
      <c r="W554" s="864" t="str">
        <f t="shared" si="15"/>
        <v>1w</v>
      </c>
      <c r="X554" s="1405">
        <f>_xll.qlCalendarAdvance(Calendar,X553,W554,"f",FALSE)</f>
        <v>43053</v>
      </c>
      <c r="Y554" s="1404">
        <f>_xll.qlCalendarAdvance(Calendar,X554,NDays&amp;"D")</f>
        <v>43053</v>
      </c>
      <c r="Z554" s="1403">
        <v>2.2820097177606913E-2</v>
      </c>
      <c r="AA554" s="1411">
        <v>2.0968414612183572E-2</v>
      </c>
    </row>
    <row r="555" spans="19:27" x14ac:dyDescent="0.2">
      <c r="S555" s="399"/>
      <c r="T555" s="1401"/>
      <c r="W555" s="864" t="str">
        <f t="shared" si="15"/>
        <v>1w</v>
      </c>
      <c r="X555" s="1405">
        <f>_xll.qlCalendarAdvance(Calendar,X554,W555,"f",FALSE)</f>
        <v>43060</v>
      </c>
      <c r="Y555" s="1404">
        <f>_xll.qlCalendarAdvance(Calendar,X555,NDays&amp;"D")</f>
        <v>43060</v>
      </c>
      <c r="Z555" s="1403">
        <v>2.2871414261350864E-2</v>
      </c>
      <c r="AA555" s="1411">
        <v>2.1058817824121112E-2</v>
      </c>
    </row>
    <row r="556" spans="19:27" x14ac:dyDescent="0.2">
      <c r="S556" s="399"/>
      <c r="T556" s="1401"/>
      <c r="W556" s="864" t="str">
        <f t="shared" si="15"/>
        <v>1w</v>
      </c>
      <c r="X556" s="1405">
        <f>_xll.qlCalendarAdvance(Calendar,X555,W556,"f",FALSE)</f>
        <v>43067</v>
      </c>
      <c r="Y556" s="1404">
        <f>_xll.qlCalendarAdvance(Calendar,X556,NDays&amp;"D")</f>
        <v>43067</v>
      </c>
      <c r="Z556" s="1403">
        <v>2.2921601955298243E-2</v>
      </c>
      <c r="AA556" s="1411">
        <v>2.1147391574958263E-2</v>
      </c>
    </row>
    <row r="557" spans="19:27" x14ac:dyDescent="0.2">
      <c r="S557" s="399"/>
      <c r="T557" s="1401"/>
      <c r="W557" s="864" t="str">
        <f t="shared" si="15"/>
        <v>1w</v>
      </c>
      <c r="X557" s="1405">
        <f>_xll.qlCalendarAdvance(Calendar,X556,W557,"f",FALSE)</f>
        <v>43074</v>
      </c>
      <c r="Y557" s="1404">
        <f>_xll.qlCalendarAdvance(Calendar,X557,NDays&amp;"D")</f>
        <v>43074</v>
      </c>
      <c r="Z557" s="1403">
        <v>2.2970694828997162E-2</v>
      </c>
      <c r="AA557" s="1411">
        <v>2.1234135863236192E-2</v>
      </c>
    </row>
    <row r="558" spans="19:27" x14ac:dyDescent="0.2">
      <c r="S558" s="399"/>
      <c r="T558" s="1401"/>
      <c r="W558" s="864" t="str">
        <f t="shared" si="15"/>
        <v>1w</v>
      </c>
      <c r="X558" s="1405">
        <f>_xll.qlCalendarAdvance(Calendar,X557,W558,"f",FALSE)</f>
        <v>43081</v>
      </c>
      <c r="Y558" s="1404">
        <f>_xll.qlCalendarAdvance(Calendar,X558,NDays&amp;"D")</f>
        <v>43081</v>
      </c>
      <c r="Z558" s="1403">
        <v>2.3018727462254418E-2</v>
      </c>
      <c r="AA558" s="1411">
        <v>2.1319050687820251E-2</v>
      </c>
    </row>
    <row r="559" spans="19:27" x14ac:dyDescent="0.2">
      <c r="S559" s="399"/>
      <c r="T559" s="1401"/>
      <c r="W559" s="864" t="str">
        <f t="shared" si="15"/>
        <v>1w</v>
      </c>
      <c r="X559" s="1405">
        <f>_xll.qlCalendarAdvance(Calendar,X558,W559,"f",FALSE)</f>
        <v>43088</v>
      </c>
      <c r="Y559" s="1404">
        <f>_xll.qlCalendarAdvance(Calendar,X559,NDays&amp;"D")</f>
        <v>43088</v>
      </c>
      <c r="Z559" s="1403">
        <v>2.3065734444771113E-2</v>
      </c>
      <c r="AA559" s="1411">
        <v>2.1402136047251608E-2</v>
      </c>
    </row>
    <row r="560" spans="19:27" x14ac:dyDescent="0.2">
      <c r="S560" s="399"/>
      <c r="T560" s="1401"/>
      <c r="W560" s="864" t="str">
        <f t="shared" si="15"/>
        <v>1w</v>
      </c>
      <c r="X560" s="1405">
        <f>_xll.qlCalendarAdvance(Calendar,X559,W560,"f",FALSE)</f>
        <v>43096</v>
      </c>
      <c r="Y560" s="1404">
        <f>_xll.qlCalendarAdvance(Calendar,X560,NDays&amp;"D")</f>
        <v>43096</v>
      </c>
      <c r="Z560" s="1403">
        <v>2.3118245195928644E-2</v>
      </c>
      <c r="AA560" s="1411">
        <v>2.1494850580870972E-2</v>
      </c>
    </row>
    <row r="561" spans="19:27" x14ac:dyDescent="0.2">
      <c r="S561" s="399"/>
      <c r="T561" s="1401"/>
      <c r="W561" s="864" t="str">
        <f t="shared" si="15"/>
        <v>1w</v>
      </c>
      <c r="X561" s="1405">
        <f>_xll.qlCalendarAdvance(Calendar,X560,W561,"f",FALSE)</f>
        <v>43103</v>
      </c>
      <c r="Y561" s="1404">
        <f>_xll.qlCalendarAdvance(Calendar,X561,NDays&amp;"D")</f>
        <v>43103</v>
      </c>
      <c r="Z561" s="1403">
        <v>2.3163170874863415E-2</v>
      </c>
      <c r="AA561" s="1411">
        <v>2.1574015653814671E-2</v>
      </c>
    </row>
    <row r="562" spans="19:27" x14ac:dyDescent="0.2">
      <c r="S562" s="399"/>
      <c r="T562" s="1401"/>
      <c r="W562" s="864" t="str">
        <f t="shared" si="15"/>
        <v>1w</v>
      </c>
      <c r="X562" s="1405">
        <f>_xll.qlCalendarAdvance(Calendar,X561,W562,"f",FALSE)</f>
        <v>43110</v>
      </c>
      <c r="Y562" s="1404">
        <f>_xll.qlCalendarAdvance(Calendar,X562,NDays&amp;"D")</f>
        <v>43110</v>
      </c>
      <c r="Z562" s="1403">
        <v>2.3207179674081813E-2</v>
      </c>
      <c r="AA562" s="1411">
        <v>2.1651351257958584E-2</v>
      </c>
    </row>
    <row r="563" spans="19:27" x14ac:dyDescent="0.2">
      <c r="S563" s="399"/>
      <c r="T563" s="1401"/>
      <c r="W563" s="864" t="str">
        <f t="shared" si="15"/>
        <v>1w</v>
      </c>
      <c r="X563" s="1405">
        <f>_xll.qlCalendarAdvance(Calendar,X562,W563,"f",FALSE)</f>
        <v>43117</v>
      </c>
      <c r="Y563" s="1404">
        <f>_xll.qlCalendarAdvance(Calendar,X563,NDays&amp;"D")</f>
        <v>43117</v>
      </c>
      <c r="Z563" s="1403">
        <v>2.3250306220639061E-2</v>
      </c>
      <c r="AA563" s="1411">
        <v>2.1726857392005972E-2</v>
      </c>
    </row>
    <row r="564" spans="19:27" x14ac:dyDescent="0.2">
      <c r="S564" s="399"/>
      <c r="T564" s="1401"/>
      <c r="W564" s="864" t="str">
        <f t="shared" si="15"/>
        <v>1w</v>
      </c>
      <c r="X564" s="1405">
        <f>_xll.qlCalendarAdvance(Calendar,X563,W564,"f",FALSE)</f>
        <v>43124</v>
      </c>
      <c r="Y564" s="1404">
        <f>_xll.qlCalendarAdvance(Calendar,X564,NDays&amp;"D")</f>
        <v>43124</v>
      </c>
      <c r="Z564" s="1403">
        <v>2.3292585149790934E-2</v>
      </c>
      <c r="AA564" s="1411">
        <v>2.1800534054741139E-2</v>
      </c>
    </row>
    <row r="565" spans="19:27" x14ac:dyDescent="0.2">
      <c r="S565" s="399"/>
      <c r="T565" s="1401"/>
      <c r="W565" s="864" t="str">
        <f t="shared" si="15"/>
        <v>1w</v>
      </c>
      <c r="X565" s="1405">
        <f>_xll.qlCalendarAdvance(Calendar,X564,W565,"f",FALSE)</f>
        <v>43131</v>
      </c>
      <c r="Y565" s="1404">
        <f>_xll.qlCalendarAdvance(Calendar,X565,NDays&amp;"D")</f>
        <v>43131</v>
      </c>
      <c r="Z565" s="1403">
        <v>2.3334051104700659E-2</v>
      </c>
      <c r="AA565" s="1411">
        <v>2.1872381245272576E-2</v>
      </c>
    </row>
    <row r="566" spans="19:27" x14ac:dyDescent="0.2">
      <c r="S566" s="399"/>
      <c r="T566" s="1401"/>
      <c r="W566" s="864" t="str">
        <f t="shared" si="15"/>
        <v>1w</v>
      </c>
      <c r="X566" s="1405">
        <f>_xll.qlCalendarAdvance(Calendar,X565,W566,"f",FALSE)</f>
        <v>43138</v>
      </c>
      <c r="Y566" s="1404">
        <f>_xll.qlCalendarAdvance(Calendar,X566,NDays&amp;"D")</f>
        <v>43138</v>
      </c>
      <c r="Z566" s="1403">
        <v>2.3374738736158251E-2</v>
      </c>
      <c r="AA566" s="1411">
        <v>2.1942398962384591E-2</v>
      </c>
    </row>
    <row r="567" spans="19:27" x14ac:dyDescent="0.2">
      <c r="S567" s="399"/>
      <c r="T567" s="1401"/>
      <c r="W567" s="864" t="str">
        <f t="shared" si="15"/>
        <v>1w</v>
      </c>
      <c r="X567" s="1405">
        <f>_xll.qlCalendarAdvance(Calendar,X566,W567,"f",FALSE)</f>
        <v>43145</v>
      </c>
      <c r="Y567" s="1404">
        <f>_xll.qlCalendarAdvance(Calendar,X567,NDays&amp;"D")</f>
        <v>43145</v>
      </c>
      <c r="Z567" s="1403">
        <v>2.3414682702309175E-2</v>
      </c>
      <c r="AA567" s="1411">
        <v>2.2010587205104626E-2</v>
      </c>
    </row>
    <row r="568" spans="19:27" x14ac:dyDescent="0.2">
      <c r="S568" s="399"/>
      <c r="T568" s="1401"/>
      <c r="W568" s="864" t="str">
        <f t="shared" si="15"/>
        <v>1w</v>
      </c>
      <c r="X568" s="1405">
        <f>_xll.qlCalendarAdvance(Calendar,X567,W568,"f",FALSE)</f>
        <v>43152</v>
      </c>
      <c r="Y568" s="1404">
        <f>_xll.qlCalendarAdvance(Calendar,X568,NDays&amp;"D")</f>
        <v>43152</v>
      </c>
      <c r="Z568" s="1403">
        <v>2.3453917668397661E-2</v>
      </c>
      <c r="AA568" s="1411">
        <v>2.2076945972298034E-2</v>
      </c>
    </row>
    <row r="569" spans="19:27" x14ac:dyDescent="0.2">
      <c r="S569" s="399"/>
      <c r="T569" s="1401"/>
      <c r="W569" s="864" t="str">
        <f t="shared" si="15"/>
        <v>1w</v>
      </c>
      <c r="X569" s="1405">
        <f>_xll.qlCalendarAdvance(Calendar,X568,W569,"f",FALSE)</f>
        <v>43159</v>
      </c>
      <c r="Y569" s="1404">
        <f>_xll.qlCalendarAdvance(Calendar,X569,NDays&amp;"D")</f>
        <v>43159</v>
      </c>
      <c r="Z569" s="1403">
        <v>2.3492478306519793E-2</v>
      </c>
      <c r="AA569" s="1411">
        <v>2.2141475263073307E-2</v>
      </c>
    </row>
    <row r="570" spans="19:27" x14ac:dyDescent="0.2">
      <c r="S570" s="399"/>
      <c r="T570" s="1401"/>
      <c r="W570" s="864" t="str">
        <f t="shared" si="15"/>
        <v>1w</v>
      </c>
      <c r="X570" s="1405">
        <f>_xll.qlCalendarAdvance(Calendar,X569,W570,"f",FALSE)</f>
        <v>43166</v>
      </c>
      <c r="Y570" s="1404">
        <f>_xll.qlCalendarAdvance(Calendar,X570,NDays&amp;"D")</f>
        <v>43166</v>
      </c>
      <c r="Z570" s="1403">
        <v>2.3530399295388804E-2</v>
      </c>
      <c r="AA570" s="1411">
        <v>2.2204175076295796E-2</v>
      </c>
    </row>
    <row r="571" spans="19:27" x14ac:dyDescent="0.2">
      <c r="S571" s="399"/>
      <c r="T571" s="1401"/>
      <c r="W571" s="864" t="str">
        <f t="shared" si="15"/>
        <v>1w</v>
      </c>
      <c r="X571" s="1405">
        <f>_xll.qlCalendarAdvance(Calendar,X570,W571,"f",FALSE)</f>
        <v>43173</v>
      </c>
      <c r="Y571" s="1404">
        <f>_xll.qlCalendarAdvance(Calendar,X571,NDays&amp;"D")</f>
        <v>43173</v>
      </c>
      <c r="Z571" s="1403">
        <v>2.356771532011237E-2</v>
      </c>
      <c r="AA571" s="1411">
        <v>2.2265045411236084E-2</v>
      </c>
    </row>
    <row r="572" spans="19:27" x14ac:dyDescent="0.2">
      <c r="S572" s="399"/>
      <c r="T572" s="1401"/>
      <c r="W572" s="864" t="str">
        <f t="shared" si="15"/>
        <v>1w</v>
      </c>
      <c r="X572" s="1405">
        <f>_xll.qlCalendarAdvance(Calendar,X571,W572,"f",FALSE)</f>
        <v>43180</v>
      </c>
      <c r="Y572" s="1404">
        <f>_xll.qlCalendarAdvance(Calendar,X572,NDays&amp;"D")</f>
        <v>43180</v>
      </c>
      <c r="Z572" s="1403">
        <v>2.3604461071982108E-2</v>
      </c>
      <c r="AA572" s="1411">
        <v>2.232408626684057E-2</v>
      </c>
    </row>
    <row r="573" spans="19:27" x14ac:dyDescent="0.2">
      <c r="S573" s="399"/>
      <c r="T573" s="1401"/>
      <c r="W573" s="864" t="str">
        <f t="shared" si="15"/>
        <v>1w</v>
      </c>
      <c r="X573" s="1405">
        <f>_xll.qlCalendarAdvance(Calendar,X572,W573,"f",FALSE)</f>
        <v>43187</v>
      </c>
      <c r="Y573" s="1404">
        <f>_xll.qlCalendarAdvance(Calendar,X573,NDays&amp;"D")</f>
        <v>43187</v>
      </c>
      <c r="Z573" s="1403">
        <v>2.3640671248273071E-2</v>
      </c>
      <c r="AA573" s="1411">
        <v>2.2381297642298792E-2</v>
      </c>
    </row>
    <row r="574" spans="19:27" x14ac:dyDescent="0.2">
      <c r="S574" s="399"/>
      <c r="T574" s="1401"/>
      <c r="W574" s="864" t="str">
        <f t="shared" si="15"/>
        <v>1w</v>
      </c>
      <c r="X574" s="1405">
        <f>_xll.qlCalendarAdvance(Calendar,X573,W574,"f",FALSE)</f>
        <v>43194</v>
      </c>
      <c r="Y574" s="1404">
        <f>_xll.qlCalendarAdvance(Calendar,X574,NDays&amp;"D")</f>
        <v>43194</v>
      </c>
      <c r="Z574" s="1403">
        <v>2.3676380552056786E-2</v>
      </c>
      <c r="AA574" s="1411">
        <v>2.243667953671924E-2</v>
      </c>
    </row>
    <row r="575" spans="19:27" x14ac:dyDescent="0.2">
      <c r="S575" s="399"/>
      <c r="T575" s="1401"/>
      <c r="W575" s="864" t="str">
        <f t="shared" si="15"/>
        <v>1w</v>
      </c>
      <c r="X575" s="1405">
        <f>_xll.qlCalendarAdvance(Calendar,X574,W575,"f",FALSE)</f>
        <v>43201</v>
      </c>
      <c r="Y575" s="1404">
        <f>_xll.qlCalendarAdvance(Calendar,X575,NDays&amp;"D")</f>
        <v>43201</v>
      </c>
      <c r="Z575" s="1403">
        <v>2.3711623692025618E-2</v>
      </c>
      <c r="AA575" s="1411">
        <v>2.249023194929145E-2</v>
      </c>
    </row>
    <row r="576" spans="19:27" x14ac:dyDescent="0.2">
      <c r="S576" s="399"/>
      <c r="T576" s="1401"/>
      <c r="W576" s="864" t="str">
        <f t="shared" si="15"/>
        <v>1w</v>
      </c>
      <c r="X576" s="1405">
        <f>_xll.qlCalendarAdvance(Calendar,X575,W576,"f",FALSE)</f>
        <v>43208</v>
      </c>
      <c r="Y576" s="1404">
        <f>_xll.qlCalendarAdvance(Calendar,X576,NDays&amp;"D")</f>
        <v>43208</v>
      </c>
      <c r="Z576" s="1403">
        <v>2.3746435382328457E-2</v>
      </c>
      <c r="AA576" s="1411">
        <v>2.2541954879123915E-2</v>
      </c>
    </row>
    <row r="577" spans="19:27" x14ac:dyDescent="0.2">
      <c r="S577" s="399"/>
      <c r="T577" s="1401"/>
      <c r="W577" s="864" t="str">
        <f t="shared" si="15"/>
        <v>1w</v>
      </c>
      <c r="X577" s="1405">
        <f>_xll.qlCalendarAdvance(Calendar,X576,W577,"f",FALSE)</f>
        <v>43215</v>
      </c>
      <c r="Y577" s="1404">
        <f>_xll.qlCalendarAdvance(Calendar,X577,NDays&amp;"D")</f>
        <v>43215</v>
      </c>
      <c r="Z577" s="1403">
        <v>2.3780850342418169E-2</v>
      </c>
      <c r="AA577" s="1411">
        <v>2.2591848325568264E-2</v>
      </c>
    </row>
    <row r="578" spans="19:27" x14ac:dyDescent="0.2">
      <c r="S578" s="399"/>
      <c r="T578" s="1401"/>
      <c r="W578" s="864" t="str">
        <f t="shared" si="15"/>
        <v>1w</v>
      </c>
      <c r="X578" s="1405">
        <f>_xll.qlCalendarAdvance(Calendar,X577,W578,"f",FALSE)</f>
        <v>43222</v>
      </c>
      <c r="Y578" s="1404">
        <f>_xll.qlCalendarAdvance(Calendar,X578,NDays&amp;"D")</f>
        <v>43222</v>
      </c>
      <c r="Z578" s="1403">
        <v>2.3814903296911938E-2</v>
      </c>
      <c r="AA578" s="1411">
        <v>2.2639912287732988E-2</v>
      </c>
    </row>
    <row r="579" spans="19:27" x14ac:dyDescent="0.2">
      <c r="S579" s="399"/>
      <c r="T579" s="1401"/>
      <c r="W579" s="864" t="str">
        <f t="shared" si="15"/>
        <v>1w</v>
      </c>
      <c r="X579" s="1405">
        <f>_xll.qlCalendarAdvance(Calendar,X578,W579,"f",FALSE)</f>
        <v>43229</v>
      </c>
      <c r="Y579" s="1404">
        <f>_xll.qlCalendarAdvance(Calendar,X579,NDays&amp;"D")</f>
        <v>43229</v>
      </c>
      <c r="Z579" s="1403">
        <v>2.3848628975461583E-2</v>
      </c>
      <c r="AA579" s="1411">
        <v>2.2686146764969717E-2</v>
      </c>
    </row>
    <row r="580" spans="19:27" x14ac:dyDescent="0.2">
      <c r="S580" s="399"/>
      <c r="T580" s="1401"/>
      <c r="W580" s="864" t="str">
        <f t="shared" si="15"/>
        <v>1w</v>
      </c>
      <c r="X580" s="1405">
        <f>_xll.qlCalendarAdvance(Calendar,X579,W580,"f",FALSE)</f>
        <v>43236</v>
      </c>
      <c r="Y580" s="1404">
        <f>_xll.qlCalendarAdvance(Calendar,X580,NDays&amp;"D")</f>
        <v>43236</v>
      </c>
      <c r="Z580" s="1403">
        <v>2.388206211263677E-2</v>
      </c>
      <c r="AA580" s="1411">
        <v>2.273055175663008E-2</v>
      </c>
    </row>
    <row r="581" spans="19:27" x14ac:dyDescent="0.2">
      <c r="S581" s="399"/>
      <c r="T581" s="1401"/>
      <c r="W581" s="864" t="str">
        <f t="shared" si="15"/>
        <v>1w</v>
      </c>
      <c r="X581" s="1405">
        <f>_xll.qlCalendarAdvance(Calendar,X580,W581,"f",FALSE)</f>
        <v>43243</v>
      </c>
      <c r="Y581" s="1404">
        <f>_xll.qlCalendarAdvance(Calendar,X581,NDays&amp;"D")</f>
        <v>43243</v>
      </c>
      <c r="Z581" s="1403">
        <v>2.3915237447820203E-2</v>
      </c>
      <c r="AA581" s="1411">
        <v>2.2773127261903614E-2</v>
      </c>
    </row>
    <row r="582" spans="19:27" x14ac:dyDescent="0.2">
      <c r="S582" s="399"/>
      <c r="T582" s="1401"/>
      <c r="W582" s="864" t="str">
        <f t="shared" si="15"/>
        <v>1w</v>
      </c>
      <c r="X582" s="1405">
        <f>_xll.qlCalendarAdvance(Calendar,X581,W582,"f",FALSE)</f>
        <v>43250</v>
      </c>
      <c r="Y582" s="1404">
        <f>_xll.qlCalendarAdvance(Calendar,X582,NDays&amp;"D")</f>
        <v>43250</v>
      </c>
      <c r="Z582" s="1403">
        <v>2.39481897251137E-2</v>
      </c>
      <c r="AA582" s="1411">
        <v>2.2813873280304042E-2</v>
      </c>
    </row>
    <row r="583" spans="19:27" x14ac:dyDescent="0.2">
      <c r="S583" s="399"/>
      <c r="T583" s="1401"/>
      <c r="W583" s="864" t="str">
        <f t="shared" si="15"/>
        <v>1w</v>
      </c>
      <c r="X583" s="1405">
        <f>_xll.qlCalendarAdvance(Calendar,X582,W583,"f",FALSE)</f>
        <v>43257</v>
      </c>
      <c r="Y583" s="1404">
        <f>_xll.qlCalendarAdvance(Calendar,X583,NDays&amp;"D")</f>
        <v>43257</v>
      </c>
      <c r="Z583" s="1403">
        <v>2.3980953693257812E-2</v>
      </c>
      <c r="AA583" s="1411">
        <v>2.285278981126404E-2</v>
      </c>
    </row>
    <row r="584" spans="19:27" x14ac:dyDescent="0.2">
      <c r="S584" s="399"/>
      <c r="T584" s="1401"/>
      <c r="W584" s="864" t="str">
        <f t="shared" si="15"/>
        <v>1w</v>
      </c>
      <c r="X584" s="1405">
        <f>_xll.qlCalendarAdvance(Calendar,X583,W584,"f",FALSE)</f>
        <v>43264</v>
      </c>
      <c r="Y584" s="1404">
        <f>_xll.qlCalendarAdvance(Calendar,X584,NDays&amp;"D")</f>
        <v>43264</v>
      </c>
      <c r="Z584" s="1403">
        <v>2.4013564105559881E-2</v>
      </c>
      <c r="AA584" s="1411">
        <v>2.2889876853973146E-2</v>
      </c>
    </row>
    <row r="585" spans="19:27" x14ac:dyDescent="0.2">
      <c r="S585" s="399"/>
      <c r="T585" s="1401"/>
      <c r="W585" s="864" t="str">
        <f t="shared" si="15"/>
        <v>1w</v>
      </c>
      <c r="X585" s="1405">
        <f>_xll.qlCalendarAdvance(Calendar,X584,W585,"f",FALSE)</f>
        <v>43271</v>
      </c>
      <c r="Y585" s="1404">
        <f>_xll.qlCalendarAdvance(Calendar,X585,NDays&amp;"D")</f>
        <v>43271</v>
      </c>
      <c r="Z585" s="1403">
        <v>2.4046055719838089E-2</v>
      </c>
      <c r="AA585" s="1411">
        <v>2.292513440794508E-2</v>
      </c>
    </row>
    <row r="586" spans="19:27" x14ac:dyDescent="0.2">
      <c r="S586" s="399"/>
      <c r="T586" s="1401"/>
      <c r="W586" s="864" t="str">
        <f t="shared" si="15"/>
        <v>1w</v>
      </c>
      <c r="X586" s="1405">
        <f>_xll.qlCalendarAdvance(Calendar,X585,W586,"f",FALSE)</f>
        <v>43278</v>
      </c>
      <c r="Y586" s="1404">
        <f>_xll.qlCalendarAdvance(Calendar,X586,NDays&amp;"D")</f>
        <v>43278</v>
      </c>
      <c r="Z586" s="1403">
        <v>2.4078463161142372E-2</v>
      </c>
      <c r="AA586" s="1411">
        <v>2.2958676904287767E-2</v>
      </c>
    </row>
    <row r="587" spans="19:27" x14ac:dyDescent="0.2">
      <c r="S587" s="399"/>
      <c r="T587" s="1401"/>
      <c r="W587" s="864" t="str">
        <f t="shared" si="15"/>
        <v>1w</v>
      </c>
      <c r="X587" s="1405">
        <f>_xll.qlCalendarAdvance(Calendar,X586,W587,"f",FALSE)</f>
        <v>43285</v>
      </c>
      <c r="Y587" s="1404">
        <f>_xll.qlCalendarAdvance(Calendar,X587,NDays&amp;"D")</f>
        <v>43285</v>
      </c>
      <c r="Z587" s="1403">
        <v>2.4110809102255271E-2</v>
      </c>
      <c r="AA587" s="1411">
        <v>2.2991793202391531E-2</v>
      </c>
    </row>
    <row r="588" spans="19:27" x14ac:dyDescent="0.2">
      <c r="S588" s="399"/>
      <c r="T588" s="1401"/>
      <c r="W588" s="864" t="str">
        <f t="shared" si="15"/>
        <v>1w</v>
      </c>
      <c r="X588" s="1405">
        <f>_xll.qlCalendarAdvance(Calendar,X587,W588,"f",FALSE)</f>
        <v>43292</v>
      </c>
      <c r="Y588" s="1404">
        <f>_xll.qlCalendarAdvance(Calendar,X588,NDays&amp;"D")</f>
        <v>43292</v>
      </c>
      <c r="Z588" s="1403">
        <v>2.4143095152461269E-2</v>
      </c>
      <c r="AA588" s="1411">
        <v>2.3024850687559661E-2</v>
      </c>
    </row>
    <row r="589" spans="19:27" x14ac:dyDescent="0.2">
      <c r="S589" s="399"/>
      <c r="T589" s="1401"/>
      <c r="W589" s="864" t="str">
        <f t="shared" si="15"/>
        <v>1w</v>
      </c>
      <c r="X589" s="1405">
        <f>_xll.qlCalendarAdvance(Calendar,X588,W589,"f",FALSE)</f>
        <v>43299</v>
      </c>
      <c r="Y589" s="1404">
        <f>_xll.qlCalendarAdvance(Calendar,X589,NDays&amp;"D")</f>
        <v>43299</v>
      </c>
      <c r="Z589" s="1403">
        <v>2.4175320776812947E-2</v>
      </c>
      <c r="AA589" s="1411">
        <v>2.3057849359711113E-2</v>
      </c>
    </row>
    <row r="590" spans="19:27" x14ac:dyDescent="0.2">
      <c r="S590" s="399"/>
      <c r="T590" s="1401"/>
      <c r="W590" s="864" t="str">
        <f t="shared" si="15"/>
        <v>1w</v>
      </c>
      <c r="X590" s="1405">
        <f>_xll.qlCalendarAdvance(Calendar,X589,W590,"f",FALSE)</f>
        <v>43306</v>
      </c>
      <c r="Y590" s="1404">
        <f>_xll.qlCalendarAdvance(Calendar,X590,NDays&amp;"D")</f>
        <v>43306</v>
      </c>
      <c r="Z590" s="1403">
        <v>2.4207485440306264E-2</v>
      </c>
      <c r="AA590" s="1411">
        <v>2.3090789218845886E-2</v>
      </c>
    </row>
    <row r="591" spans="19:27" x14ac:dyDescent="0.2">
      <c r="S591" s="399"/>
      <c r="T591" s="1401"/>
      <c r="W591" s="864" t="str">
        <f t="shared" si="15"/>
        <v>1w</v>
      </c>
      <c r="X591" s="1405">
        <f>_xll.qlCalendarAdvance(Calendar,X590,W591,"f",FALSE)</f>
        <v>43313</v>
      </c>
      <c r="Y591" s="1404">
        <f>_xll.qlCalendarAdvance(Calendar,X591,NDays&amp;"D")</f>
        <v>43313</v>
      </c>
      <c r="Z591" s="1403">
        <v>2.4239588607882334E-2</v>
      </c>
      <c r="AA591" s="1411">
        <v>2.3123670265045027E-2</v>
      </c>
    </row>
    <row r="592" spans="19:27" x14ac:dyDescent="0.2">
      <c r="S592" s="399"/>
      <c r="T592" s="1401"/>
      <c r="W592" s="864" t="str">
        <f t="shared" si="15"/>
        <v>1w</v>
      </c>
      <c r="X592" s="1405">
        <f>_xll.qlCalendarAdvance(Calendar,X591,W592,"f",FALSE)</f>
        <v>43320</v>
      </c>
      <c r="Y592" s="1404">
        <f>_xll.qlCalendarAdvance(Calendar,X592,NDays&amp;"D")</f>
        <v>43320</v>
      </c>
      <c r="Z592" s="1403">
        <v>2.4271629744426537E-2</v>
      </c>
      <c r="AA592" s="1411">
        <v>2.3156492498227488E-2</v>
      </c>
    </row>
    <row r="593" spans="19:27" x14ac:dyDescent="0.2">
      <c r="S593" s="399"/>
      <c r="T593" s="1401"/>
      <c r="W593" s="864" t="str">
        <f t="shared" si="15"/>
        <v>1w</v>
      </c>
      <c r="X593" s="1405">
        <f>_xll.qlCalendarAdvance(Calendar,X592,W593,"f",FALSE)</f>
        <v>43327</v>
      </c>
      <c r="Y593" s="1404">
        <f>_xll.qlCalendarAdvance(Calendar,X593,NDays&amp;"D")</f>
        <v>43327</v>
      </c>
      <c r="Z593" s="1403">
        <v>2.4303608314769409E-2</v>
      </c>
      <c r="AA593" s="1411">
        <v>2.3189255918312224E-2</v>
      </c>
    </row>
    <row r="594" spans="19:27" x14ac:dyDescent="0.2">
      <c r="S594" s="399"/>
      <c r="T594" s="1401"/>
      <c r="W594" s="864" t="str">
        <f t="shared" si="15"/>
        <v>1w</v>
      </c>
      <c r="X594" s="1405">
        <f>_xll.qlCalendarAdvance(Calendar,X593,W594,"f",FALSE)</f>
        <v>43334</v>
      </c>
      <c r="Y594" s="1404">
        <f>_xll.qlCalendarAdvance(Calendar,X594,NDays&amp;"D")</f>
        <v>43334</v>
      </c>
      <c r="Z594" s="1403">
        <v>2.4335523783686641E-2</v>
      </c>
      <c r="AA594" s="1411">
        <v>2.3221960525299234E-2</v>
      </c>
    </row>
    <row r="595" spans="19:27" x14ac:dyDescent="0.2">
      <c r="S595" s="399"/>
      <c r="T595" s="1401"/>
      <c r="W595" s="864" t="str">
        <f t="shared" si="15"/>
        <v>1w</v>
      </c>
      <c r="X595" s="1405">
        <f>_xll.qlCalendarAdvance(Calendar,X594,W595,"f",FALSE)</f>
        <v>43341</v>
      </c>
      <c r="Y595" s="1404">
        <f>_xll.qlCalendarAdvance(Calendar,X595,NDays&amp;"D")</f>
        <v>43341</v>
      </c>
      <c r="Z595" s="1403">
        <v>2.4367375615899745E-2</v>
      </c>
      <c r="AA595" s="1411">
        <v>2.3254606319350613E-2</v>
      </c>
    </row>
    <row r="596" spans="19:27" x14ac:dyDescent="0.2">
      <c r="S596" s="399"/>
      <c r="T596" s="1401"/>
      <c r="W596" s="864" t="str">
        <f t="shared" si="15"/>
        <v>1w</v>
      </c>
      <c r="X596" s="1405">
        <f>_xll.qlCalendarAdvance(Calendar,X595,W596,"f",FALSE)</f>
        <v>43348</v>
      </c>
      <c r="Y596" s="1404">
        <f>_xll.qlCalendarAdvance(Calendar,X596,NDays&amp;"D")</f>
        <v>43348</v>
      </c>
      <c r="Z596" s="1403">
        <v>2.439916327607583E-2</v>
      </c>
      <c r="AA596" s="1411">
        <v>2.3287193300223219E-2</v>
      </c>
    </row>
    <row r="597" spans="19:27" x14ac:dyDescent="0.2">
      <c r="S597" s="399"/>
      <c r="T597" s="1401"/>
      <c r="W597" s="864" t="str">
        <f t="shared" si="15"/>
        <v>1w</v>
      </c>
      <c r="X597" s="1405">
        <f>_xll.qlCalendarAdvance(Calendar,X596,W597,"f",FALSE)</f>
        <v>43355</v>
      </c>
      <c r="Y597" s="1404">
        <f>_xll.qlCalendarAdvance(Calendar,X597,NDays&amp;"D")</f>
        <v>43355</v>
      </c>
      <c r="Z597" s="1403">
        <v>2.4430886228828497E-2</v>
      </c>
      <c r="AA597" s="1411">
        <v>2.3319721468079146E-2</v>
      </c>
    </row>
    <row r="598" spans="19:27" x14ac:dyDescent="0.2">
      <c r="S598" s="399"/>
      <c r="T598" s="1401"/>
      <c r="W598" s="864" t="str">
        <f t="shared" si="15"/>
        <v>1w</v>
      </c>
      <c r="X598" s="1405">
        <f>_xll.qlCalendarAdvance(Calendar,X597,W598,"f",FALSE)</f>
        <v>43362</v>
      </c>
      <c r="Y598" s="1404">
        <f>_xll.qlCalendarAdvance(Calendar,X598,NDays&amp;"D")</f>
        <v>43362</v>
      </c>
      <c r="Z598" s="1403">
        <v>2.4462543938718273E-2</v>
      </c>
      <c r="AA598" s="1411">
        <v>2.3352190822756302E-2</v>
      </c>
    </row>
    <row r="599" spans="19:27" x14ac:dyDescent="0.2">
      <c r="S599" s="399"/>
      <c r="T599" s="1401"/>
      <c r="W599" s="864" t="str">
        <f t="shared" si="15"/>
        <v>1w</v>
      </c>
      <c r="X599" s="1405">
        <f>_xll.qlCalendarAdvance(Calendar,X598,W599,"f",FALSE)</f>
        <v>43369</v>
      </c>
      <c r="Y599" s="1404">
        <f>_xll.qlCalendarAdvance(Calendar,X599,NDays&amp;"D")</f>
        <v>43369</v>
      </c>
      <c r="Z599" s="1403">
        <v>2.4494135870251954E-2</v>
      </c>
      <c r="AA599" s="1411">
        <v>2.3384601364254687E-2</v>
      </c>
    </row>
    <row r="600" spans="19:27" x14ac:dyDescent="0.2">
      <c r="S600" s="399"/>
      <c r="T600" s="1401"/>
      <c r="W600" s="864" t="str">
        <f t="shared" si="15"/>
        <v>1w</v>
      </c>
      <c r="X600" s="1405">
        <f>_xll.qlCalendarAdvance(Calendar,X599,W600,"f",FALSE)</f>
        <v>43376</v>
      </c>
      <c r="Y600" s="1404">
        <f>_xll.qlCalendarAdvance(Calendar,X600,NDays&amp;"D")</f>
        <v>43376</v>
      </c>
      <c r="Z600" s="1403">
        <v>2.452566148788482E-2</v>
      </c>
      <c r="AA600" s="1411">
        <v>2.3416953092655346E-2</v>
      </c>
    </row>
    <row r="601" spans="19:27" x14ac:dyDescent="0.2">
      <c r="S601" s="399"/>
      <c r="T601" s="1401"/>
      <c r="W601" s="864" t="str">
        <f t="shared" si="15"/>
        <v>1w</v>
      </c>
      <c r="X601" s="1405">
        <f>_xll.qlCalendarAdvance(Calendar,X600,W601,"f",FALSE)</f>
        <v>43383</v>
      </c>
      <c r="Y601" s="1404">
        <f>_xll.qlCalendarAdvance(Calendar,X601,NDays&amp;"D")</f>
        <v>43383</v>
      </c>
      <c r="Z601" s="1403">
        <v>2.4557120256018194E-2</v>
      </c>
      <c r="AA601" s="1411">
        <v>2.344924600795828E-2</v>
      </c>
    </row>
    <row r="602" spans="19:27" x14ac:dyDescent="0.2">
      <c r="S602" s="399"/>
      <c r="T602" s="1401"/>
      <c r="W602" s="864" t="str">
        <f t="shared" ref="W602:W665" si="16">W601</f>
        <v>1w</v>
      </c>
      <c r="X602" s="1405">
        <f>_xll.qlCalendarAdvance(Calendar,X601,W602,"f",FALSE)</f>
        <v>43390</v>
      </c>
      <c r="Y602" s="1404">
        <f>_xll.qlCalendarAdvance(Calendar,X602,NDays&amp;"D")</f>
        <v>43390</v>
      </c>
      <c r="Z602" s="1403">
        <v>2.4588511639002331E-2</v>
      </c>
      <c r="AA602" s="1411">
        <v>2.3481480110001396E-2</v>
      </c>
    </row>
    <row r="603" spans="19:27" x14ac:dyDescent="0.2">
      <c r="S603" s="399"/>
      <c r="T603" s="1401"/>
      <c r="W603" s="864" t="str">
        <f t="shared" si="16"/>
        <v>1w</v>
      </c>
      <c r="X603" s="1405">
        <f>_xll.qlCalendarAdvance(Calendar,X602,W603,"f",FALSE)</f>
        <v>43397</v>
      </c>
      <c r="Y603" s="1404">
        <f>_xll.qlCalendarAdvance(Calendar,X603,NDays&amp;"D")</f>
        <v>43397</v>
      </c>
      <c r="Z603" s="1403">
        <v>2.4619835101136189E-2</v>
      </c>
      <c r="AA603" s="1411">
        <v>2.351365539886574E-2</v>
      </c>
    </row>
    <row r="604" spans="19:27" x14ac:dyDescent="0.2">
      <c r="S604" s="399"/>
      <c r="T604" s="1401"/>
      <c r="W604" s="864" t="str">
        <f t="shared" si="16"/>
        <v>1w</v>
      </c>
      <c r="X604" s="1405">
        <f>_xll.qlCalendarAdvance(Calendar,X603,W604,"f",FALSE)</f>
        <v>43404</v>
      </c>
      <c r="Y604" s="1404">
        <f>_xll.qlCalendarAdvance(Calendar,X604,NDays&amp;"D")</f>
        <v>43404</v>
      </c>
      <c r="Z604" s="1403">
        <v>2.4651090106666773E-2</v>
      </c>
      <c r="AA604" s="1411">
        <v>2.3545771874551313E-2</v>
      </c>
    </row>
    <row r="605" spans="19:27" x14ac:dyDescent="0.2">
      <c r="S605" s="399"/>
      <c r="T605" s="1401"/>
      <c r="W605" s="864" t="str">
        <f t="shared" si="16"/>
        <v>1w</v>
      </c>
      <c r="X605" s="1405">
        <f>_xll.qlCalendarAdvance(Calendar,X604,W605,"f",FALSE)</f>
        <v>43411</v>
      </c>
      <c r="Y605" s="1404">
        <f>_xll.qlCalendarAdvance(Calendar,X605,NDays&amp;"D")</f>
        <v>43411</v>
      </c>
      <c r="Z605" s="1403">
        <v>2.4682276119790236E-2</v>
      </c>
      <c r="AA605" s="1411">
        <v>2.3577829536977069E-2</v>
      </c>
    </row>
    <row r="606" spans="19:27" x14ac:dyDescent="0.2">
      <c r="S606" s="399"/>
      <c r="T606" s="1401"/>
      <c r="W606" s="864" t="str">
        <f t="shared" si="16"/>
        <v>1w</v>
      </c>
      <c r="X606" s="1405">
        <f>_xll.qlCalendarAdvance(Calendar,X605,W606,"f",FALSE)</f>
        <v>43418</v>
      </c>
      <c r="Y606" s="1404">
        <f>_xll.qlCalendarAdvance(Calendar,X606,NDays&amp;"D")</f>
        <v>43418</v>
      </c>
      <c r="Z606" s="1403">
        <v>2.4713392604652107E-2</v>
      </c>
      <c r="AA606" s="1411">
        <v>2.3609828386143006E-2</v>
      </c>
    </row>
    <row r="607" spans="19:27" x14ac:dyDescent="0.2">
      <c r="S607" s="399"/>
      <c r="T607" s="1401"/>
      <c r="W607" s="864" t="str">
        <f t="shared" si="16"/>
        <v>1w</v>
      </c>
      <c r="X607" s="1405">
        <f>_xll.qlCalendarAdvance(Calendar,X606,W607,"f",FALSE)</f>
        <v>43425</v>
      </c>
      <c r="Y607" s="1404">
        <f>_xll.qlCalendarAdvance(Calendar,X607,NDays&amp;"D")</f>
        <v>43425</v>
      </c>
      <c r="Z607" s="1403">
        <v>2.4744439025347731E-2</v>
      </c>
      <c r="AA607" s="1411">
        <v>2.3641768422049125E-2</v>
      </c>
    </row>
    <row r="608" spans="19:27" x14ac:dyDescent="0.2">
      <c r="S608" s="399"/>
      <c r="T608" s="1401"/>
      <c r="W608" s="864" t="str">
        <f t="shared" si="16"/>
        <v>1w</v>
      </c>
      <c r="X608" s="1405">
        <f>_xll.qlCalendarAdvance(Calendar,X607,W608,"f",FALSE)</f>
        <v>43432</v>
      </c>
      <c r="Y608" s="1404">
        <f>_xll.qlCalendarAdvance(Calendar,X608,NDays&amp;"D")</f>
        <v>43432</v>
      </c>
      <c r="Z608" s="1403">
        <v>2.477541484592316E-2</v>
      </c>
      <c r="AA608" s="1411">
        <v>2.3673649644776473E-2</v>
      </c>
    </row>
    <row r="609" spans="19:27" x14ac:dyDescent="0.2">
      <c r="S609" s="399"/>
      <c r="T609" s="1401"/>
      <c r="W609" s="864" t="str">
        <f t="shared" si="16"/>
        <v>1w</v>
      </c>
      <c r="X609" s="1405">
        <f>_xll.qlCalendarAdvance(Calendar,X608,W609,"f",FALSE)</f>
        <v>43439</v>
      </c>
      <c r="Y609" s="1404">
        <f>_xll.qlCalendarAdvance(Calendar,X609,NDays&amp;"D")</f>
        <v>43439</v>
      </c>
      <c r="Z609" s="1403">
        <v>2.4806319530373822E-2</v>
      </c>
      <c r="AA609" s="1411">
        <v>2.3705472054081911E-2</v>
      </c>
    </row>
    <row r="610" spans="19:27" x14ac:dyDescent="0.2">
      <c r="S610" s="399"/>
      <c r="T610" s="1401"/>
      <c r="W610" s="864" t="str">
        <f t="shared" si="16"/>
        <v>1w</v>
      </c>
      <c r="X610" s="1405">
        <f>_xll.qlCalendarAdvance(Calendar,X609,W610,"f",FALSE)</f>
        <v>43446</v>
      </c>
      <c r="Y610" s="1404">
        <f>_xll.qlCalendarAdvance(Calendar,X610,NDays&amp;"D")</f>
        <v>43446</v>
      </c>
      <c r="Z610" s="1403">
        <v>2.4837152542647178E-2</v>
      </c>
      <c r="AA610" s="1411">
        <v>2.3737235650208577E-2</v>
      </c>
    </row>
    <row r="611" spans="19:27" x14ac:dyDescent="0.2">
      <c r="S611" s="399"/>
      <c r="T611" s="1401"/>
      <c r="W611" s="864" t="str">
        <f t="shared" si="16"/>
        <v>1w</v>
      </c>
      <c r="X611" s="1405">
        <f>_xll.qlCalendarAdvance(Calendar,X610,W611,"f",FALSE)</f>
        <v>43453</v>
      </c>
      <c r="Y611" s="1404">
        <f>_xll.qlCalendarAdvance(Calendar,X611,NDays&amp;"D")</f>
        <v>43453</v>
      </c>
      <c r="Z611" s="1403">
        <v>2.4867913346640735E-2</v>
      </c>
      <c r="AA611" s="1411">
        <v>2.3768940432994379E-2</v>
      </c>
    </row>
    <row r="612" spans="19:27" x14ac:dyDescent="0.2">
      <c r="S612" s="399"/>
      <c r="T612" s="1401"/>
      <c r="W612" s="864" t="str">
        <f t="shared" si="16"/>
        <v>1w</v>
      </c>
      <c r="X612" s="1405">
        <f>_xll.qlCalendarAdvance(Calendar,X611,W612,"f",FALSE)</f>
        <v>43461</v>
      </c>
      <c r="Y612" s="1404">
        <f>_xll.qlCalendarAdvance(Calendar,X612,NDays&amp;"D")</f>
        <v>43461</v>
      </c>
      <c r="Z612" s="1403">
        <v>2.4902979445128315E-2</v>
      </c>
      <c r="AA612" s="1411">
        <v>2.3805102454058646E-2</v>
      </c>
    </row>
    <row r="613" spans="19:27" x14ac:dyDescent="0.2">
      <c r="S613" s="399"/>
      <c r="T613" s="1401"/>
      <c r="W613" s="864" t="str">
        <f t="shared" si="16"/>
        <v>1w</v>
      </c>
      <c r="X613" s="1405">
        <f>_xll.qlCalendarAdvance(Calendar,X612,W613,"f",FALSE)</f>
        <v>43468</v>
      </c>
      <c r="Y613" s="1404">
        <f>_xll.qlCalendarAdvance(Calendar,X613,NDays&amp;"D")</f>
        <v>43468</v>
      </c>
      <c r="Z613" s="1403">
        <v>2.4933583711628904E-2</v>
      </c>
      <c r="AA613" s="1411">
        <v>2.3836681208175836E-2</v>
      </c>
    </row>
    <row r="614" spans="19:27" x14ac:dyDescent="0.2">
      <c r="S614" s="399"/>
      <c r="T614" s="1401"/>
      <c r="W614" s="864" t="str">
        <f t="shared" si="16"/>
        <v>1w</v>
      </c>
      <c r="X614" s="1405">
        <f>_xll.qlCalendarAdvance(Calendar,X613,W614,"f",FALSE)</f>
        <v>43475</v>
      </c>
      <c r="Y614" s="1404">
        <f>_xll.qlCalendarAdvance(Calendar,X614,NDays&amp;"D")</f>
        <v>43475</v>
      </c>
      <c r="Z614" s="1403">
        <v>2.496411408464505E-2</v>
      </c>
      <c r="AA614" s="1411">
        <v>2.3868201149033208E-2</v>
      </c>
    </row>
    <row r="615" spans="19:27" x14ac:dyDescent="0.2">
      <c r="S615" s="399"/>
      <c r="T615" s="1401"/>
      <c r="W615" s="864" t="str">
        <f t="shared" si="16"/>
        <v>1w</v>
      </c>
      <c r="X615" s="1405">
        <f>_xll.qlCalendarAdvance(Calendar,X614,W615,"f",FALSE)</f>
        <v>43482</v>
      </c>
      <c r="Y615" s="1404">
        <f>_xll.qlCalendarAdvance(Calendar,X615,NDays&amp;"D")</f>
        <v>43482</v>
      </c>
      <c r="Z615" s="1403">
        <v>2.4994570027876861E-2</v>
      </c>
      <c r="AA615" s="1411">
        <v>2.3899662276468669E-2</v>
      </c>
    </row>
    <row r="616" spans="19:27" x14ac:dyDescent="0.2">
      <c r="S616" s="399"/>
      <c r="T616" s="1401"/>
      <c r="W616" s="864" t="str">
        <f t="shared" si="16"/>
        <v>1w</v>
      </c>
      <c r="X616" s="1405">
        <f>_xll.qlCalendarAdvance(Calendar,X615,W616,"f",FALSE)</f>
        <v>43489</v>
      </c>
      <c r="Y616" s="1404">
        <f>_xll.qlCalendarAdvance(Calendar,X616,NDays&amp;"D")</f>
        <v>43489</v>
      </c>
      <c r="Z616" s="1403">
        <v>2.5024951004977813E-2</v>
      </c>
      <c r="AA616" s="1411">
        <v>2.3931064590482221E-2</v>
      </c>
    </row>
    <row r="617" spans="19:27" x14ac:dyDescent="0.2">
      <c r="S617" s="399"/>
      <c r="T617" s="1401"/>
      <c r="W617" s="864" t="str">
        <f t="shared" si="16"/>
        <v>1w</v>
      </c>
      <c r="X617" s="1405">
        <f>_xll.qlCalendarAdvance(Calendar,X616,W617,"f",FALSE)</f>
        <v>43496</v>
      </c>
      <c r="Y617" s="1404">
        <f>_xll.qlCalendarAdvance(Calendar,X617,NDays&amp;"D")</f>
        <v>43496</v>
      </c>
      <c r="Z617" s="1403">
        <v>2.5055256479554533E-2</v>
      </c>
      <c r="AA617" s="1411">
        <v>2.3962408091073861E-2</v>
      </c>
    </row>
    <row r="618" spans="19:27" x14ac:dyDescent="0.2">
      <c r="S618" s="399"/>
      <c r="T618" s="1401"/>
      <c r="W618" s="864" t="str">
        <f t="shared" si="16"/>
        <v>1w</v>
      </c>
      <c r="X618" s="1405">
        <f>_xll.qlCalendarAdvance(Calendar,X617,W618,"f",FALSE)</f>
        <v>43503</v>
      </c>
      <c r="Y618" s="1404">
        <f>_xll.qlCalendarAdvance(Calendar,X618,NDays&amp;"D")</f>
        <v>43503</v>
      </c>
      <c r="Z618" s="1403">
        <v>2.5085485915167904E-2</v>
      </c>
      <c r="AA618" s="1411">
        <v>2.3993692778243592E-2</v>
      </c>
    </row>
    <row r="619" spans="19:27" x14ac:dyDescent="0.2">
      <c r="S619" s="399"/>
      <c r="T619" s="1401"/>
      <c r="W619" s="864" t="str">
        <f t="shared" si="16"/>
        <v>1w</v>
      </c>
      <c r="X619" s="1405">
        <f>_xll.qlCalendarAdvance(Calendar,X618,W619,"f",FALSE)</f>
        <v>43510</v>
      </c>
      <c r="Y619" s="1404">
        <f>_xll.qlCalendarAdvance(Calendar,X619,NDays&amp;"D")</f>
        <v>43510</v>
      </c>
      <c r="Z619" s="1403">
        <v>2.5115638775333071E-2</v>
      </c>
      <c r="AA619" s="1411">
        <v>2.4024918651991412E-2</v>
      </c>
    </row>
    <row r="620" spans="19:27" x14ac:dyDescent="0.2">
      <c r="S620" s="399"/>
      <c r="T620" s="1401"/>
      <c r="W620" s="864" t="str">
        <f t="shared" si="16"/>
        <v>1w</v>
      </c>
      <c r="X620" s="1405">
        <f>_xll.qlCalendarAdvance(Calendar,X619,W620,"f",FALSE)</f>
        <v>43517</v>
      </c>
      <c r="Y620" s="1404">
        <f>_xll.qlCalendarAdvance(Calendar,X620,NDays&amp;"D")</f>
        <v>43517</v>
      </c>
      <c r="Z620" s="1403">
        <v>2.5145714523520102E-2</v>
      </c>
      <c r="AA620" s="1411">
        <v>2.4056085712317321E-2</v>
      </c>
    </row>
    <row r="621" spans="19:27" x14ac:dyDescent="0.2">
      <c r="S621" s="399"/>
      <c r="T621" s="1401"/>
      <c r="W621" s="864" t="str">
        <f t="shared" si="16"/>
        <v>1w</v>
      </c>
      <c r="X621" s="1405">
        <f>_xll.qlCalendarAdvance(Calendar,X620,W621,"f",FALSE)</f>
        <v>43524</v>
      </c>
      <c r="Y621" s="1404">
        <f>_xll.qlCalendarAdvance(Calendar,X621,NDays&amp;"D")</f>
        <v>43524</v>
      </c>
      <c r="Z621" s="1403">
        <v>2.5175712623154212E-2</v>
      </c>
      <c r="AA621" s="1411">
        <v>2.4087193959059228E-2</v>
      </c>
    </row>
    <row r="622" spans="19:27" x14ac:dyDescent="0.2">
      <c r="S622" s="399"/>
      <c r="T622" s="1401"/>
      <c r="W622" s="864" t="str">
        <f t="shared" si="16"/>
        <v>1w</v>
      </c>
      <c r="X622" s="1405">
        <f>_xll.qlCalendarAdvance(Calendar,X621,W622,"f",FALSE)</f>
        <v>43531</v>
      </c>
      <c r="Y622" s="1404">
        <f>_xll.qlCalendarAdvance(Calendar,X622,NDays&amp;"D")</f>
        <v>43531</v>
      </c>
      <c r="Z622" s="1403">
        <v>2.5214471070947007E-2</v>
      </c>
      <c r="AA622" s="1411">
        <v>2.4118243392379224E-2</v>
      </c>
    </row>
    <row r="623" spans="19:27" x14ac:dyDescent="0.2">
      <c r="S623" s="399"/>
      <c r="T623" s="1401"/>
      <c r="W623" s="864" t="str">
        <f t="shared" si="16"/>
        <v>1w</v>
      </c>
      <c r="X623" s="1405">
        <f>_xll.qlCalendarAdvance(Calendar,X622,W623,"f",FALSE)</f>
        <v>43538</v>
      </c>
      <c r="Y623" s="1404">
        <f>_xll.qlCalendarAdvance(Calendar,X623,NDays&amp;"D")</f>
        <v>43538</v>
      </c>
      <c r="Z623" s="1403">
        <v>2.5244300212878084E-2</v>
      </c>
      <c r="AA623" s="1411">
        <v>2.4149234012196263E-2</v>
      </c>
    </row>
    <row r="624" spans="19:27" x14ac:dyDescent="0.2">
      <c r="S624" s="399"/>
      <c r="T624" s="1401"/>
      <c r="W624" s="864" t="str">
        <f t="shared" si="16"/>
        <v>1w</v>
      </c>
      <c r="X624" s="1405">
        <f>_xll.qlCalendarAdvance(Calendar,X623,W624,"f",FALSE)</f>
        <v>43545</v>
      </c>
      <c r="Y624" s="1404">
        <f>_xll.qlCalendarAdvance(Calendar,X624,NDays&amp;"D")</f>
        <v>43545</v>
      </c>
      <c r="Z624" s="1403">
        <v>2.5274050022027993E-2</v>
      </c>
      <c r="AA624" s="1411">
        <v>2.4180165818510346E-2</v>
      </c>
    </row>
    <row r="625" spans="19:27" x14ac:dyDescent="0.2">
      <c r="S625" s="399"/>
      <c r="T625" s="1401"/>
      <c r="W625" s="864" t="str">
        <f t="shared" si="16"/>
        <v>1w</v>
      </c>
      <c r="X625" s="1405">
        <f>_xll.qlCalendarAdvance(Calendar,X624,W625,"f",FALSE)</f>
        <v>43552</v>
      </c>
      <c r="Y625" s="1404">
        <f>_xll.qlCalendarAdvance(Calendar,X625,NDays&amp;"D")</f>
        <v>43552</v>
      </c>
      <c r="Z625" s="1403">
        <v>2.5303719965794273E-2</v>
      </c>
      <c r="AA625" s="1411">
        <v>2.4211038811321473E-2</v>
      </c>
    </row>
    <row r="626" spans="19:27" x14ac:dyDescent="0.2">
      <c r="S626" s="399"/>
      <c r="T626" s="1401"/>
      <c r="W626" s="864" t="str">
        <f t="shared" si="16"/>
        <v>1w</v>
      </c>
      <c r="X626" s="1405">
        <f>_xll.qlCalendarAdvance(Calendar,X625,W626,"f",FALSE)</f>
        <v>43559</v>
      </c>
      <c r="Y626" s="1404">
        <f>_xll.qlCalendarAdvance(Calendar,X626,NDays&amp;"D")</f>
        <v>43559</v>
      </c>
      <c r="Z626" s="1403">
        <v>2.5333309511532617E-2</v>
      </c>
      <c r="AA626" s="1411">
        <v>2.4241852990467549E-2</v>
      </c>
    </row>
    <row r="627" spans="19:27" x14ac:dyDescent="0.2">
      <c r="S627" s="399"/>
      <c r="T627" s="1401"/>
      <c r="W627" s="864" t="str">
        <f t="shared" si="16"/>
        <v>1w</v>
      </c>
      <c r="X627" s="1405">
        <f>_xll.qlCalendarAdvance(Calendar,X626,W627,"f",FALSE)</f>
        <v>43566</v>
      </c>
      <c r="Y627" s="1404">
        <f>_xll.qlCalendarAdvance(Calendar,X627,NDays&amp;"D")</f>
        <v>43566</v>
      </c>
      <c r="Z627" s="1403">
        <v>2.536574344437998E-2</v>
      </c>
      <c r="AA627" s="1411">
        <v>2.427260835611067E-2</v>
      </c>
    </row>
    <row r="628" spans="19:27" x14ac:dyDescent="0.2">
      <c r="S628" s="399"/>
      <c r="T628" s="1401"/>
      <c r="W628" s="864" t="str">
        <f t="shared" si="16"/>
        <v>1w</v>
      </c>
      <c r="X628" s="1405">
        <f>_xll.qlCalendarAdvance(Calendar,X627,W628,"f",FALSE)</f>
        <v>43573</v>
      </c>
      <c r="Y628" s="1404">
        <f>_xll.qlCalendarAdvance(Calendar,X628,NDays&amp;"D")</f>
        <v>43573</v>
      </c>
      <c r="Z628" s="1403">
        <v>2.5392245278136185E-2</v>
      </c>
      <c r="AA628" s="1411">
        <v>2.4315302339521949E-2</v>
      </c>
    </row>
    <row r="629" spans="19:27" x14ac:dyDescent="0.2">
      <c r="S629" s="399"/>
      <c r="T629" s="1401"/>
      <c r="W629" s="864" t="str">
        <f t="shared" si="16"/>
        <v>1w</v>
      </c>
      <c r="X629" s="1405">
        <f>_xll.qlCalendarAdvance(Calendar,X628,W629,"f",FALSE)</f>
        <v>43580</v>
      </c>
      <c r="Y629" s="1404">
        <f>_xll.qlCalendarAdvance(Calendar,X629,NDays&amp;"D")</f>
        <v>43580</v>
      </c>
      <c r="Z629" s="1403">
        <v>2.5421590433503352E-2</v>
      </c>
      <c r="AA629" s="1411">
        <v>2.4333942646725948E-2</v>
      </c>
    </row>
    <row r="630" spans="19:27" x14ac:dyDescent="0.2">
      <c r="S630" s="399"/>
      <c r="T630" s="1401"/>
      <c r="W630" s="864" t="str">
        <f t="shared" si="16"/>
        <v>1w</v>
      </c>
      <c r="X630" s="1405">
        <f>_xll.qlCalendarAdvance(Calendar,X629,W630,"f",FALSE)</f>
        <v>43587</v>
      </c>
      <c r="Y630" s="1404">
        <f>_xll.qlCalendarAdvance(Calendar,X630,NDays&amp;"D")</f>
        <v>43587</v>
      </c>
      <c r="Z630" s="1403">
        <v>2.5453765940568234E-2</v>
      </c>
      <c r="AA630" s="1411">
        <v>2.4364521571617059E-2</v>
      </c>
    </row>
    <row r="631" spans="19:27" x14ac:dyDescent="0.2">
      <c r="S631" s="399"/>
      <c r="T631" s="1401"/>
      <c r="W631" s="864" t="str">
        <f t="shared" si="16"/>
        <v>1w</v>
      </c>
      <c r="X631" s="1405">
        <f>_xll.qlCalendarAdvance(Calendar,X630,W631,"f",FALSE)</f>
        <v>43594</v>
      </c>
      <c r="Y631" s="1404">
        <f>_xll.qlCalendarAdvance(Calendar,X631,NDays&amp;"D")</f>
        <v>43594</v>
      </c>
      <c r="Z631" s="1403">
        <v>2.5480032624314003E-2</v>
      </c>
      <c r="AA631" s="1411">
        <v>2.4395041682843122E-2</v>
      </c>
    </row>
    <row r="632" spans="19:27" x14ac:dyDescent="0.2">
      <c r="S632" s="399"/>
      <c r="T632" s="1401"/>
      <c r="W632" s="864" t="str">
        <f t="shared" si="16"/>
        <v>1w</v>
      </c>
      <c r="X632" s="1405">
        <f>_xll.qlCalendarAdvance(Calendar,X631,W632,"f",FALSE)</f>
        <v>43601</v>
      </c>
      <c r="Y632" s="1404">
        <f>_xll.qlCalendarAdvance(Calendar,X632,NDays&amp;"D")</f>
        <v>43601</v>
      </c>
      <c r="Z632" s="1403">
        <v>2.5509128594015194E-2</v>
      </c>
      <c r="AA632" s="1411">
        <v>2.4425502980485181E-2</v>
      </c>
    </row>
    <row r="633" spans="19:27" x14ac:dyDescent="0.2">
      <c r="S633" s="399"/>
      <c r="T633" s="1401"/>
      <c r="W633" s="864" t="str">
        <f t="shared" si="16"/>
        <v>1w</v>
      </c>
      <c r="X633" s="1405">
        <f>_xll.qlCalendarAdvance(Calendar,X632,W633,"f",FALSE)</f>
        <v>43608</v>
      </c>
      <c r="Y633" s="1404">
        <f>_xll.qlCalendarAdvance(Calendar,X633,NDays&amp;"D")</f>
        <v>43608</v>
      </c>
      <c r="Z633" s="1403">
        <v>2.5541040745052278E-2</v>
      </c>
      <c r="AA633" s="1411">
        <v>2.4455905464462191E-2</v>
      </c>
    </row>
    <row r="634" spans="19:27" x14ac:dyDescent="0.2">
      <c r="S634" s="399"/>
      <c r="T634" s="1401"/>
      <c r="W634" s="864" t="str">
        <f t="shared" si="16"/>
        <v>1w</v>
      </c>
      <c r="X634" s="1405">
        <f>_xll.qlCalendarAdvance(Calendar,X633,W634,"f",FALSE)</f>
        <v>43615</v>
      </c>
      <c r="Y634" s="1404">
        <f>_xll.qlCalendarAdvance(Calendar,X634,NDays&amp;"D")</f>
        <v>43615</v>
      </c>
      <c r="Z634" s="1403">
        <v>2.5558377679399058E-2</v>
      </c>
      <c r="AA634" s="1411">
        <v>2.4486249134774152E-2</v>
      </c>
    </row>
    <row r="635" spans="19:27" x14ac:dyDescent="0.2">
      <c r="S635" s="399"/>
      <c r="T635" s="1401"/>
      <c r="W635" s="864" t="str">
        <f t="shared" si="16"/>
        <v>1w</v>
      </c>
      <c r="X635" s="1405">
        <f>_xll.qlCalendarAdvance(Calendar,X634,W635,"f",FALSE)</f>
        <v>43622</v>
      </c>
      <c r="Y635" s="1404">
        <f>_xll.qlCalendarAdvance(Calendar,X635,NDays&amp;"D")</f>
        <v>43622</v>
      </c>
      <c r="Z635" s="1403">
        <v>2.5595909605014185E-2</v>
      </c>
      <c r="AA635" s="1411">
        <v>2.4516533991421063E-2</v>
      </c>
    </row>
    <row r="636" spans="19:27" x14ac:dyDescent="0.2">
      <c r="S636" s="399"/>
      <c r="T636" s="1401"/>
      <c r="W636" s="864" t="str">
        <f t="shared" si="16"/>
        <v>1w</v>
      </c>
      <c r="X636" s="1405">
        <f>_xll.qlCalendarAdvance(Calendar,X635,W636,"f",FALSE)</f>
        <v>43629</v>
      </c>
      <c r="Y636" s="1404">
        <f>_xll.qlCalendarAdvance(Calendar,X636,NDays&amp;"D")</f>
        <v>43629</v>
      </c>
      <c r="Z636" s="1403">
        <v>2.5624665865949896E-2</v>
      </c>
      <c r="AA636" s="1411">
        <v>2.4546760034321879E-2</v>
      </c>
    </row>
    <row r="637" spans="19:27" x14ac:dyDescent="0.2">
      <c r="S637" s="399"/>
      <c r="T637" s="1401"/>
      <c r="W637" s="864" t="str">
        <f t="shared" si="16"/>
        <v>1w</v>
      </c>
      <c r="X637" s="1405">
        <f>_xll.qlCalendarAdvance(Calendar,X636,W637,"f",FALSE)</f>
        <v>43636</v>
      </c>
      <c r="Y637" s="1404">
        <f>_xll.qlCalendarAdvance(Calendar,X637,NDays&amp;"D")</f>
        <v>43636</v>
      </c>
      <c r="Z637" s="1403">
        <v>2.565333586707684E-2</v>
      </c>
      <c r="AA637" s="1411">
        <v>2.4576927263557646E-2</v>
      </c>
    </row>
    <row r="638" spans="19:27" x14ac:dyDescent="0.2">
      <c r="S638" s="399"/>
      <c r="T638" s="1401"/>
      <c r="W638" s="864" t="str">
        <f t="shared" si="16"/>
        <v>1w</v>
      </c>
      <c r="X638" s="1405">
        <f>_xll.qlCalendarAdvance(Calendar,X637,W638,"f",FALSE)</f>
        <v>43643</v>
      </c>
      <c r="Y638" s="1404">
        <f>_xll.qlCalendarAdvance(Calendar,X638,NDays&amp;"D")</f>
        <v>43643</v>
      </c>
      <c r="Z638" s="1403">
        <v>2.5681919114348997E-2</v>
      </c>
      <c r="AA638" s="1411">
        <v>2.4607033937686928E-2</v>
      </c>
    </row>
    <row r="639" spans="19:27" x14ac:dyDescent="0.2">
      <c r="S639" s="399"/>
      <c r="T639" s="1401"/>
      <c r="W639" s="864" t="str">
        <f t="shared" si="16"/>
        <v>1w</v>
      </c>
      <c r="X639" s="1405">
        <f>_xll.qlCalendarAdvance(Calendar,X638,W639,"f",FALSE)</f>
        <v>43650</v>
      </c>
      <c r="Y639" s="1404">
        <f>_xll.qlCalendarAdvance(Calendar,X639,NDays&amp;"D")</f>
        <v>43650</v>
      </c>
      <c r="Z639" s="1403">
        <v>2.5710415913811662E-2</v>
      </c>
      <c r="AA639" s="1411">
        <v>2.463706044334768E-2</v>
      </c>
    </row>
    <row r="640" spans="19:27" x14ac:dyDescent="0.2">
      <c r="S640" s="399"/>
      <c r="T640" s="1401"/>
      <c r="W640" s="864" t="str">
        <f t="shared" si="16"/>
        <v>1w</v>
      </c>
      <c r="X640" s="1405">
        <f>_xll.qlCalendarAdvance(Calendar,X639,W640,"f",FALSE)</f>
        <v>43657</v>
      </c>
      <c r="Y640" s="1404">
        <f>_xll.qlCalendarAdvance(Calendar,X640,NDays&amp;"D")</f>
        <v>43657</v>
      </c>
      <c r="Z640" s="1403">
        <v>2.5738827401487245E-2</v>
      </c>
      <c r="AA640" s="1411">
        <v>2.466700118980536E-2</v>
      </c>
    </row>
    <row r="641" spans="19:27" x14ac:dyDescent="0.2">
      <c r="S641" s="399"/>
      <c r="T641" s="1401"/>
      <c r="W641" s="864" t="str">
        <f t="shared" si="16"/>
        <v>1w</v>
      </c>
      <c r="X641" s="1405">
        <f>_xll.qlCalendarAdvance(Calendar,X640,W641,"f",FALSE)</f>
        <v>43664</v>
      </c>
      <c r="Y641" s="1404">
        <f>_xll.qlCalendarAdvance(Calendar,X641,NDays&amp;"D")</f>
        <v>43664</v>
      </c>
      <c r="Z641" s="1403">
        <v>2.57671547611102E-2</v>
      </c>
      <c r="AA641" s="1411">
        <v>2.4696856177059967E-2</v>
      </c>
    </row>
    <row r="642" spans="19:27" x14ac:dyDescent="0.2">
      <c r="S642" s="399"/>
      <c r="T642" s="1401"/>
      <c r="W642" s="864" t="str">
        <f t="shared" si="16"/>
        <v>1w</v>
      </c>
      <c r="X642" s="1405">
        <f>_xll.qlCalendarAdvance(Calendar,X641,W642,"f",FALSE)</f>
        <v>43671</v>
      </c>
      <c r="Y642" s="1404">
        <f>_xll.qlCalendarAdvance(Calendar,X642,NDays&amp;"D")</f>
        <v>43671</v>
      </c>
      <c r="Z642" s="1403">
        <v>2.5795399176568694E-2</v>
      </c>
      <c r="AA642" s="1411">
        <v>2.4726625405111502E-2</v>
      </c>
    </row>
    <row r="643" spans="19:27" x14ac:dyDescent="0.2">
      <c r="S643" s="399"/>
      <c r="T643" s="1401"/>
      <c r="W643" s="864" t="str">
        <f t="shared" si="16"/>
        <v>1w</v>
      </c>
      <c r="X643" s="1405">
        <f>_xll.qlCalendarAdvance(Calendar,X642,W643,"f",FALSE)</f>
        <v>43678</v>
      </c>
      <c r="Y643" s="1404">
        <f>_xll.qlCalendarAdvance(Calendar,X643,NDays&amp;"D")</f>
        <v>43678</v>
      </c>
      <c r="Z643" s="1403">
        <v>2.5823561831903302E-2</v>
      </c>
      <c r="AA643" s="1411">
        <v>2.4756308873959965E-2</v>
      </c>
    </row>
    <row r="644" spans="19:27" x14ac:dyDescent="0.2">
      <c r="S644" s="399"/>
      <c r="T644" s="1401"/>
      <c r="W644" s="864" t="str">
        <f t="shared" si="16"/>
        <v>1w</v>
      </c>
      <c r="X644" s="1405">
        <f>_xll.qlCalendarAdvance(Calendar,X643,W644,"f",FALSE)</f>
        <v>43685</v>
      </c>
      <c r="Y644" s="1404">
        <f>_xll.qlCalendarAdvance(Calendar,X644,NDays&amp;"D")</f>
        <v>43685</v>
      </c>
      <c r="Z644" s="1403">
        <v>2.5851643911306121E-2</v>
      </c>
      <c r="AA644" s="1411">
        <v>2.4785906583443262E-2</v>
      </c>
    </row>
    <row r="645" spans="19:27" x14ac:dyDescent="0.2">
      <c r="S645" s="399"/>
      <c r="T645" s="1401"/>
      <c r="W645" s="864" t="str">
        <f t="shared" si="16"/>
        <v>1w</v>
      </c>
      <c r="X645" s="1405">
        <f>_xll.qlCalendarAdvance(Calendar,X644,W645,"f",FALSE)</f>
        <v>43692</v>
      </c>
      <c r="Y645" s="1404">
        <f>_xll.qlCalendarAdvance(Calendar,X645,NDays&amp;"D")</f>
        <v>43692</v>
      </c>
      <c r="Z645" s="1403">
        <v>2.5879646599120985E-2</v>
      </c>
      <c r="AA645" s="1411">
        <v>2.4815418533642442E-2</v>
      </c>
    </row>
    <row r="646" spans="19:27" x14ac:dyDescent="0.2">
      <c r="S646" s="399"/>
      <c r="T646" s="1401"/>
      <c r="W646" s="864" t="str">
        <f t="shared" si="16"/>
        <v>1w</v>
      </c>
      <c r="X646" s="1405">
        <f>_xll.qlCalendarAdvance(Calendar,X645,W646,"f",FALSE)</f>
        <v>43699</v>
      </c>
      <c r="Y646" s="1404">
        <f>_xll.qlCalendarAdvance(Calendar,X646,NDays&amp;"D")</f>
        <v>43699</v>
      </c>
      <c r="Z646" s="1403">
        <v>2.5907571079840611E-2</v>
      </c>
      <c r="AA646" s="1411">
        <v>2.4844844724557502E-2</v>
      </c>
    </row>
    <row r="647" spans="19:27" x14ac:dyDescent="0.2">
      <c r="S647" s="399"/>
      <c r="T647" s="1401"/>
      <c r="W647" s="864" t="str">
        <f t="shared" si="16"/>
        <v>1w</v>
      </c>
      <c r="X647" s="1405">
        <f>_xll.qlCalendarAdvance(Calendar,X646,W647,"f",FALSE)</f>
        <v>43706</v>
      </c>
      <c r="Y647" s="1404">
        <f>_xll.qlCalendarAdvance(Calendar,X647,NDays&amp;"D")</f>
        <v>43706</v>
      </c>
      <c r="Z647" s="1403">
        <v>2.5926873423967267E-2</v>
      </c>
      <c r="AA647" s="1411">
        <v>2.4874185156188444E-2</v>
      </c>
    </row>
    <row r="648" spans="19:27" x14ac:dyDescent="0.2">
      <c r="S648" s="399"/>
      <c r="T648" s="1401"/>
      <c r="W648" s="864" t="str">
        <f t="shared" si="16"/>
        <v>1w</v>
      </c>
      <c r="X648" s="1405">
        <f>_xll.qlCalendarAdvance(Calendar,X647,W648,"f",FALSE)</f>
        <v>43713</v>
      </c>
      <c r="Y648" s="1404">
        <f>_xll.qlCalendarAdvance(Calendar,X648,NDays&amp;"D")</f>
        <v>43713</v>
      </c>
      <c r="Z648" s="1403">
        <v>2.5963190158710504E-2</v>
      </c>
      <c r="AA648" s="1411">
        <v>2.4903439828373175E-2</v>
      </c>
    </row>
    <row r="649" spans="19:27" x14ac:dyDescent="0.2">
      <c r="S649" s="399"/>
      <c r="T649" s="1401"/>
      <c r="W649" s="864" t="str">
        <f t="shared" si="16"/>
        <v>1w</v>
      </c>
      <c r="X649" s="1405">
        <f>_xll.qlCalendarAdvance(Calendar,X648,W649,"f",FALSE)</f>
        <v>43720</v>
      </c>
      <c r="Y649" s="1404">
        <f>_xll.qlCalendarAdvance(Calendar,X649,NDays&amp;"D")</f>
        <v>43720</v>
      </c>
      <c r="Z649" s="1403">
        <v>2.5990887126588171E-2</v>
      </c>
      <c r="AA649" s="1411">
        <v>2.4932608741192741E-2</v>
      </c>
    </row>
    <row r="650" spans="19:27" x14ac:dyDescent="0.2">
      <c r="S650" s="399"/>
      <c r="T650" s="1401"/>
      <c r="W650" s="864" t="str">
        <f t="shared" si="16"/>
        <v>1w</v>
      </c>
      <c r="X650" s="1405">
        <f>_xll.qlCalendarAdvance(Calendar,X649,W650,"f",FALSE)</f>
        <v>43727</v>
      </c>
      <c r="Y650" s="1404">
        <f>_xll.qlCalendarAdvance(Calendar,X650,NDays&amp;"D")</f>
        <v>43727</v>
      </c>
      <c r="Z650" s="1403">
        <v>2.6018510626823196E-2</v>
      </c>
      <c r="AA650" s="1411">
        <v>2.4961691894647142E-2</v>
      </c>
    </row>
    <row r="651" spans="19:27" x14ac:dyDescent="0.2">
      <c r="S651" s="399"/>
      <c r="T651" s="1401"/>
      <c r="W651" s="864" t="str">
        <f t="shared" si="16"/>
        <v>1w</v>
      </c>
      <c r="X651" s="1405">
        <f>_xll.qlCalendarAdvance(Calendar,X650,W651,"f",FALSE)</f>
        <v>43734</v>
      </c>
      <c r="Y651" s="1404">
        <f>_xll.qlCalendarAdvance(Calendar,X651,NDays&amp;"D")</f>
        <v>43734</v>
      </c>
      <c r="Z651" s="1403">
        <v>2.6046061844644544E-2</v>
      </c>
      <c r="AA651" s="1411">
        <v>2.4990689288655332E-2</v>
      </c>
    </row>
    <row r="652" spans="19:27" x14ac:dyDescent="0.2">
      <c r="S652" s="399"/>
      <c r="T652" s="1401"/>
      <c r="W652" s="864" t="str">
        <f t="shared" si="16"/>
        <v>1w</v>
      </c>
      <c r="X652" s="1405">
        <f>_xll.qlCalendarAdvance(Calendar,X651,W652,"f",FALSE)</f>
        <v>43741</v>
      </c>
      <c r="Y652" s="1404">
        <f>_xll.qlCalendarAdvance(Calendar,X652,NDays&amp;"D")</f>
        <v>43741</v>
      </c>
      <c r="Z652" s="1403">
        <v>2.6073541965425863E-2</v>
      </c>
      <c r="AA652" s="1411">
        <v>2.5019600923217311E-2</v>
      </c>
    </row>
    <row r="653" spans="19:27" x14ac:dyDescent="0.2">
      <c r="S653" s="399"/>
      <c r="T653" s="1401"/>
      <c r="W653" s="864" t="str">
        <f t="shared" si="16"/>
        <v>1w</v>
      </c>
      <c r="X653" s="1405">
        <f>_xll.qlCalendarAdvance(Calendar,X652,W653,"f",FALSE)</f>
        <v>43748</v>
      </c>
      <c r="Y653" s="1404">
        <f>_xll.qlCalendarAdvance(Calendar,X653,NDays&amp;"D")</f>
        <v>43748</v>
      </c>
      <c r="Z653" s="1403">
        <v>2.6100952174683736E-2</v>
      </c>
      <c r="AA653" s="1411">
        <v>2.5048426798252033E-2</v>
      </c>
    </row>
    <row r="654" spans="19:27" x14ac:dyDescent="0.2">
      <c r="S654" s="399"/>
      <c r="T654" s="1401"/>
      <c r="W654" s="864" t="str">
        <f t="shared" si="16"/>
        <v>1w</v>
      </c>
      <c r="X654" s="1405">
        <f>_xll.qlCalendarAdvance(Calendar,X653,W654,"f",FALSE)</f>
        <v>43755</v>
      </c>
      <c r="Y654" s="1404">
        <f>_xll.qlCalendarAdvance(Calendar,X654,NDays&amp;"D")</f>
        <v>43755</v>
      </c>
      <c r="Z654" s="1403">
        <v>2.612829365807879E-2</v>
      </c>
      <c r="AA654" s="1411">
        <v>2.5077166913921589E-2</v>
      </c>
    </row>
    <row r="655" spans="19:27" x14ac:dyDescent="0.2">
      <c r="S655" s="399"/>
      <c r="T655" s="1401"/>
      <c r="W655" s="864" t="str">
        <f t="shared" si="16"/>
        <v>1w</v>
      </c>
      <c r="X655" s="1405">
        <f>_xll.qlCalendarAdvance(Calendar,X654,W655,"f",FALSE)</f>
        <v>43762</v>
      </c>
      <c r="Y655" s="1404">
        <f>_xll.qlCalendarAdvance(Calendar,X655,NDays&amp;"D")</f>
        <v>43762</v>
      </c>
      <c r="Z655" s="1403">
        <v>2.6155567601412587E-2</v>
      </c>
      <c r="AA655" s="1411">
        <v>2.5105821270063888E-2</v>
      </c>
    </row>
    <row r="656" spans="19:27" x14ac:dyDescent="0.2">
      <c r="S656" s="399"/>
      <c r="T656" s="1401"/>
      <c r="W656" s="864" t="str">
        <f t="shared" si="16"/>
        <v>1w</v>
      </c>
      <c r="X656" s="1405">
        <f>_xll.qlCalendarAdvance(Calendar,X655,W656,"f",FALSE)</f>
        <v>43769</v>
      </c>
      <c r="Y656" s="1404">
        <f>_xll.qlCalendarAdvance(Calendar,X656,NDays&amp;"D")</f>
        <v>43769</v>
      </c>
      <c r="Z656" s="1403">
        <v>2.6174290933658861E-2</v>
      </c>
      <c r="AA656" s="1411">
        <v>2.513438986667893E-2</v>
      </c>
    </row>
    <row r="657" spans="19:27" x14ac:dyDescent="0.2">
      <c r="S657" s="399"/>
      <c r="T657" s="1401"/>
      <c r="W657" s="864" t="str">
        <f t="shared" si="16"/>
        <v>1w</v>
      </c>
      <c r="X657" s="1405">
        <f>_xll.qlCalendarAdvance(Calendar,X656,W657,"f",FALSE)</f>
        <v>43776</v>
      </c>
      <c r="Y657" s="1404">
        <f>_xll.qlCalendarAdvance(Calendar,X657,NDays&amp;"D")</f>
        <v>43776</v>
      </c>
      <c r="Z657" s="1403">
        <v>2.6209917611810084E-2</v>
      </c>
      <c r="AA657" s="1411">
        <v>2.5162872703685668E-2</v>
      </c>
    </row>
    <row r="658" spans="19:27" x14ac:dyDescent="0.2">
      <c r="S658" s="399"/>
      <c r="T658" s="1401"/>
      <c r="W658" s="864" t="str">
        <f t="shared" si="16"/>
        <v>1w</v>
      </c>
      <c r="X658" s="1405">
        <f>_xll.qlCalendarAdvance(Calendar,X657,W658,"f",FALSE)</f>
        <v>43783</v>
      </c>
      <c r="Y658" s="1404">
        <f>_xll.qlCalendarAdvance(Calendar,X658,NDays&amp;"D")</f>
        <v>43783</v>
      </c>
      <c r="Z658" s="1403">
        <v>2.6236996051181453E-2</v>
      </c>
      <c r="AA658" s="1411">
        <v>2.5191269781246195E-2</v>
      </c>
    </row>
    <row r="659" spans="19:27" x14ac:dyDescent="0.2">
      <c r="S659" s="399"/>
      <c r="T659" s="1401"/>
      <c r="W659" s="864" t="str">
        <f t="shared" si="16"/>
        <v>1w</v>
      </c>
      <c r="X659" s="1405">
        <f>_xll.qlCalendarAdvance(Calendar,X658,W659,"f",FALSE)</f>
        <v>43790</v>
      </c>
      <c r="Y659" s="1404">
        <f>_xll.qlCalendarAdvance(Calendar,X659,NDays&amp;"D")</f>
        <v>43790</v>
      </c>
      <c r="Z659" s="1403">
        <v>2.6264011695104915E-2</v>
      </c>
      <c r="AA659" s="1411">
        <v>2.5219581099198418E-2</v>
      </c>
    </row>
    <row r="660" spans="19:27" x14ac:dyDescent="0.2">
      <c r="S660" s="399"/>
      <c r="T660" s="1401"/>
      <c r="W660" s="864" t="str">
        <f t="shared" si="16"/>
        <v>1w</v>
      </c>
      <c r="X660" s="1405">
        <f>_xll.qlCalendarAdvance(Calendar,X659,W660,"f",FALSE)</f>
        <v>43797</v>
      </c>
      <c r="Y660" s="1404">
        <f>_xll.qlCalendarAdvance(Calendar,X660,NDays&amp;"D")</f>
        <v>43797</v>
      </c>
      <c r="Z660" s="1403">
        <v>2.6290965730081071E-2</v>
      </c>
      <c r="AA660" s="1411">
        <v>2.5247806657542338E-2</v>
      </c>
    </row>
    <row r="661" spans="19:27" x14ac:dyDescent="0.2">
      <c r="S661" s="399"/>
      <c r="T661" s="1401"/>
      <c r="W661" s="864" t="str">
        <f t="shared" si="16"/>
        <v>1w</v>
      </c>
      <c r="X661" s="1405">
        <f>_xll.qlCalendarAdvance(Calendar,X660,W661,"f",FALSE)</f>
        <v>43804</v>
      </c>
      <c r="Y661" s="1404">
        <f>_xll.qlCalendarAdvance(Calendar,X661,NDays&amp;"D")</f>
        <v>43804</v>
      </c>
      <c r="Z661" s="1403">
        <v>2.6317859342748155E-2</v>
      </c>
      <c r="AA661" s="1411">
        <v>2.5275946456196907E-2</v>
      </c>
    </row>
    <row r="662" spans="19:27" x14ac:dyDescent="0.2">
      <c r="S662" s="399"/>
      <c r="T662" s="1401"/>
      <c r="W662" s="864" t="str">
        <f t="shared" si="16"/>
        <v>1w</v>
      </c>
      <c r="X662" s="1405">
        <f>_xll.qlCalendarAdvance(Calendar,X661,W662,"f",FALSE)</f>
        <v>43811</v>
      </c>
      <c r="Y662" s="1404">
        <f>_xll.qlCalendarAdvance(Calendar,X662,NDays&amp;"D")</f>
        <v>43811</v>
      </c>
      <c r="Z662" s="1403">
        <v>2.6344693719881615E-2</v>
      </c>
      <c r="AA662" s="1411">
        <v>2.5304000495324219E-2</v>
      </c>
    </row>
    <row r="663" spans="19:27" x14ac:dyDescent="0.2">
      <c r="S663" s="399"/>
      <c r="T663" s="1401"/>
      <c r="W663" s="864" t="str">
        <f t="shared" si="16"/>
        <v>1w</v>
      </c>
      <c r="X663" s="1405">
        <f>_xll.qlCalendarAdvance(Calendar,X662,W663,"f",FALSE)</f>
        <v>43818</v>
      </c>
      <c r="Y663" s="1404">
        <f>_xll.qlCalendarAdvance(Calendar,X663,NDays&amp;"D")</f>
        <v>43818</v>
      </c>
      <c r="Z663" s="1403">
        <v>2.6371470048392118E-2</v>
      </c>
      <c r="AA663" s="1411">
        <v>2.5331968774681135E-2</v>
      </c>
    </row>
    <row r="664" spans="19:27" x14ac:dyDescent="0.2">
      <c r="S664" s="399"/>
      <c r="T664" s="1401"/>
      <c r="W664" s="864" t="str">
        <f t="shared" si="16"/>
        <v>1w</v>
      </c>
      <c r="X664" s="1405">
        <f>_xll.qlCalendarAdvance(Calendar,X663,W664,"f",FALSE)</f>
        <v>43826</v>
      </c>
      <c r="Y664" s="1404">
        <f>_xll.qlCalendarAdvance(Calendar,X664,NDays&amp;"D")</f>
        <v>43826</v>
      </c>
      <c r="Z664" s="1403">
        <v>2.6402002009491578E-2</v>
      </c>
      <c r="AA664" s="1411">
        <v>2.5369564517393105E-2</v>
      </c>
    </row>
    <row r="665" spans="19:27" x14ac:dyDescent="0.2">
      <c r="S665" s="399"/>
      <c r="T665" s="1401"/>
      <c r="W665" s="864" t="str">
        <f t="shared" si="16"/>
        <v>1w</v>
      </c>
      <c r="X665" s="1405">
        <f>_xll.qlCalendarAdvance(Calendar,X664,W665,"f",FALSE)</f>
        <v>43833</v>
      </c>
      <c r="Y665" s="1404">
        <f>_xll.qlCalendarAdvance(Calendar,X665,NDays&amp;"D")</f>
        <v>43833</v>
      </c>
      <c r="Z665" s="1403">
        <v>2.6425841425528934E-2</v>
      </c>
      <c r="AA665" s="1411">
        <v>2.5397340637287973E-2</v>
      </c>
    </row>
    <row r="666" spans="19:27" x14ac:dyDescent="0.2">
      <c r="S666" s="399"/>
      <c r="T666" s="1401"/>
      <c r="W666" s="864" t="str">
        <f t="shared" ref="W666:W729" si="17">W665</f>
        <v>1w</v>
      </c>
      <c r="X666" s="1405">
        <f>_xll.qlCalendarAdvance(Calendar,X665,W666,"f",FALSE)</f>
        <v>43840</v>
      </c>
      <c r="Y666" s="1404">
        <f>_xll.qlCalendarAdvance(Calendar,X666,NDays&amp;"D")</f>
        <v>43840</v>
      </c>
      <c r="Z666" s="1403">
        <v>2.6452443870472839E-2</v>
      </c>
      <c r="AA666" s="1411">
        <v>2.5425030989740065E-2</v>
      </c>
    </row>
    <row r="667" spans="19:27" x14ac:dyDescent="0.2">
      <c r="S667" s="399"/>
      <c r="T667" s="1401"/>
      <c r="W667" s="864" t="str">
        <f t="shared" si="17"/>
        <v>1w</v>
      </c>
      <c r="X667" s="1405">
        <f>_xll.qlCalendarAdvance(Calendar,X666,W667,"f",FALSE)</f>
        <v>43847</v>
      </c>
      <c r="Y667" s="1404">
        <f>_xll.qlCalendarAdvance(Calendar,X667,NDays&amp;"D")</f>
        <v>43847</v>
      </c>
      <c r="Z667" s="1403">
        <v>2.6478993110124291E-2</v>
      </c>
      <c r="AA667" s="1411">
        <v>2.5452635574668335E-2</v>
      </c>
    </row>
    <row r="668" spans="19:27" x14ac:dyDescent="0.2">
      <c r="S668" s="399"/>
      <c r="T668" s="1401"/>
      <c r="W668" s="864" t="str">
        <f t="shared" si="17"/>
        <v>1w</v>
      </c>
      <c r="X668" s="1405">
        <f>_xll.qlCalendarAdvance(Calendar,X667,W668,"f",FALSE)</f>
        <v>43854</v>
      </c>
      <c r="Y668" s="1404">
        <f>_xll.qlCalendarAdvance(Calendar,X668,NDays&amp;"D")</f>
        <v>43854</v>
      </c>
      <c r="Z668" s="1403">
        <v>2.6505490335248377E-2</v>
      </c>
      <c r="AA668" s="1411">
        <v>2.5480154392045765E-2</v>
      </c>
    </row>
    <row r="669" spans="19:27" x14ac:dyDescent="0.2">
      <c r="S669" s="399"/>
      <c r="T669" s="1401"/>
      <c r="W669" s="864" t="str">
        <f t="shared" si="17"/>
        <v>1w</v>
      </c>
      <c r="X669" s="1405">
        <f>_xll.qlCalendarAdvance(Calendar,X668,W669,"f",FALSE)</f>
        <v>43861</v>
      </c>
      <c r="Y669" s="1404">
        <f>_xll.qlCalendarAdvance(Calendar,X669,NDays&amp;"D")</f>
        <v>43861</v>
      </c>
      <c r="Z669" s="1403">
        <v>2.6523496472448404E-2</v>
      </c>
      <c r="AA669" s="1411">
        <v>2.5507587441791307E-2</v>
      </c>
    </row>
    <row r="670" spans="19:27" x14ac:dyDescent="0.2">
      <c r="S670" s="399"/>
      <c r="T670" s="1401"/>
      <c r="W670" s="864" t="str">
        <f t="shared" si="17"/>
        <v>1w</v>
      </c>
      <c r="X670" s="1405">
        <f>_xll.qlCalendarAdvance(Calendar,X669,W670,"f",FALSE)</f>
        <v>43868</v>
      </c>
      <c r="Y670" s="1404">
        <f>_xll.qlCalendarAdvance(Calendar,X670,NDays&amp;"D")</f>
        <v>43868</v>
      </c>
      <c r="Z670" s="1403">
        <v>2.6558333505635284E-2</v>
      </c>
      <c r="AA670" s="1411">
        <v>2.5534934723850936E-2</v>
      </c>
    </row>
    <row r="671" spans="19:27" x14ac:dyDescent="0.2">
      <c r="S671" s="399"/>
      <c r="T671" s="1401"/>
      <c r="W671" s="864" t="str">
        <f t="shared" si="17"/>
        <v>1w</v>
      </c>
      <c r="X671" s="1405">
        <f>_xll.qlCalendarAdvance(Calendar,X670,W671,"f",FALSE)</f>
        <v>43875</v>
      </c>
      <c r="Y671" s="1404">
        <f>_xll.qlCalendarAdvance(Calendar,X671,NDays&amp;"D")</f>
        <v>43875</v>
      </c>
      <c r="Z671" s="1403">
        <v>2.6584681833087244E-2</v>
      </c>
      <c r="AA671" s="1411">
        <v>2.5562196238197631E-2</v>
      </c>
    </row>
    <row r="672" spans="19:27" x14ac:dyDescent="0.2">
      <c r="S672" s="399"/>
      <c r="T672" s="1401"/>
      <c r="W672" s="864" t="str">
        <f t="shared" si="17"/>
        <v>1w</v>
      </c>
      <c r="X672" s="1405">
        <f>_xll.qlCalendarAdvance(Calendar,X671,W672,"f",FALSE)</f>
        <v>43882</v>
      </c>
      <c r="Y672" s="1404">
        <f>_xll.qlCalendarAdvance(Calendar,X672,NDays&amp;"D")</f>
        <v>43882</v>
      </c>
      <c r="Z672" s="1403">
        <v>2.6610982910388117E-2</v>
      </c>
      <c r="AA672" s="1411">
        <v>2.5589371984750347E-2</v>
      </c>
    </row>
    <row r="673" spans="19:27" x14ac:dyDescent="0.2">
      <c r="S673" s="399"/>
      <c r="T673" s="1401"/>
      <c r="W673" s="864" t="str">
        <f t="shared" si="17"/>
        <v>1w</v>
      </c>
      <c r="X673" s="1405">
        <f>_xll.qlCalendarAdvance(Calendar,X672,W673,"f",FALSE)</f>
        <v>43889</v>
      </c>
      <c r="Y673" s="1404">
        <f>_xll.qlCalendarAdvance(Calendar,X673,NDays&amp;"D")</f>
        <v>43889</v>
      </c>
      <c r="Z673" s="1403">
        <v>2.6628803182570975E-2</v>
      </c>
      <c r="AA673" s="1411">
        <v>2.5616461963428042E-2</v>
      </c>
    </row>
    <row r="674" spans="19:27" x14ac:dyDescent="0.2">
      <c r="S674" s="399"/>
      <c r="T674" s="1401"/>
      <c r="W674" s="864" t="str">
        <f t="shared" si="17"/>
        <v>1w</v>
      </c>
      <c r="X674" s="1405">
        <f>_xll.qlCalendarAdvance(Calendar,X673,W674,"f",FALSE)</f>
        <v>43896</v>
      </c>
      <c r="Y674" s="1404">
        <f>_xll.qlCalendarAdvance(Calendar,X674,NDays&amp;"D")</f>
        <v>43896</v>
      </c>
      <c r="Z674" s="1403">
        <v>2.6663448080345892E-2</v>
      </c>
      <c r="AA674" s="1411">
        <v>2.564346617423071E-2</v>
      </c>
    </row>
    <row r="675" spans="19:27" x14ac:dyDescent="0.2">
      <c r="S675" s="399"/>
      <c r="T675" s="1401"/>
      <c r="W675" s="864" t="str">
        <f t="shared" si="17"/>
        <v>1w</v>
      </c>
      <c r="X675" s="1405">
        <f>_xll.qlCalendarAdvance(Calendar,X674,W675,"f",FALSE)</f>
        <v>43903</v>
      </c>
      <c r="Y675" s="1404">
        <f>_xll.qlCalendarAdvance(Calendar,X675,NDays&amp;"D")</f>
        <v>43903</v>
      </c>
      <c r="Z675" s="1403">
        <v>2.6689614556230069E-2</v>
      </c>
      <c r="AA675" s="1411">
        <v>2.5670384617023277E-2</v>
      </c>
    </row>
    <row r="676" spans="19:27" x14ac:dyDescent="0.2">
      <c r="S676" s="399"/>
      <c r="T676" s="1401"/>
      <c r="W676" s="864" t="str">
        <f t="shared" si="17"/>
        <v>1w</v>
      </c>
      <c r="X676" s="1405">
        <f>_xll.qlCalendarAdvance(Calendar,X675,W676,"f",FALSE)</f>
        <v>43910</v>
      </c>
      <c r="Y676" s="1404">
        <f>_xll.qlCalendarAdvance(Calendar,X676,NDays&amp;"D")</f>
        <v>43910</v>
      </c>
      <c r="Z676" s="1403">
        <v>2.6715738548416836E-2</v>
      </c>
      <c r="AA676" s="1411">
        <v>2.5697217291832757E-2</v>
      </c>
    </row>
    <row r="677" spans="19:27" x14ac:dyDescent="0.2">
      <c r="S677" s="399"/>
      <c r="T677" s="1401"/>
      <c r="W677" s="864" t="str">
        <f t="shared" si="17"/>
        <v>1w</v>
      </c>
      <c r="X677" s="1405">
        <f>_xll.qlCalendarAdvance(Calendar,X676,W677,"f",FALSE)</f>
        <v>43917</v>
      </c>
      <c r="Y677" s="1404">
        <f>_xll.qlCalendarAdvance(Calendar,X677,NDays&amp;"D")</f>
        <v>43917</v>
      </c>
      <c r="Z677" s="1403">
        <v>2.674182124883949E-2</v>
      </c>
      <c r="AA677" s="1411">
        <v>2.5723964198551091E-2</v>
      </c>
    </row>
    <row r="678" spans="19:27" x14ac:dyDescent="0.2">
      <c r="S678" s="399"/>
      <c r="T678" s="1401"/>
      <c r="W678" s="864" t="str">
        <f t="shared" si="17"/>
        <v>1w</v>
      </c>
      <c r="X678" s="1405">
        <f>_xll.qlCalendarAdvance(Calendar,X677,W678,"f",FALSE)</f>
        <v>43924</v>
      </c>
      <c r="Y678" s="1404">
        <f>_xll.qlCalendarAdvance(Calendar,X678,NDays&amp;"D")</f>
        <v>43924</v>
      </c>
      <c r="Z678" s="1403">
        <v>2.6770674594950885E-2</v>
      </c>
      <c r="AA678" s="1411">
        <v>2.5750625337124248E-2</v>
      </c>
    </row>
    <row r="679" spans="19:27" x14ac:dyDescent="0.2">
      <c r="S679" s="399"/>
      <c r="T679" s="1401"/>
      <c r="W679" s="864" t="str">
        <f t="shared" si="17"/>
        <v>1w</v>
      </c>
      <c r="X679" s="1405">
        <f>_xll.qlCalendarAdvance(Calendar,X678,W679,"f",FALSE)</f>
        <v>43935</v>
      </c>
      <c r="Y679" s="1404">
        <f>_xll.qlCalendarAdvance(Calendar,X679,NDays&amp;"D")</f>
        <v>43935</v>
      </c>
      <c r="Z679" s="1403">
        <v>2.6803088982015666E-2</v>
      </c>
      <c r="AA679" s="1411">
        <v>2.5786742639444249E-2</v>
      </c>
    </row>
    <row r="680" spans="19:27" x14ac:dyDescent="0.2">
      <c r="S680" s="399"/>
      <c r="T680" s="1401"/>
      <c r="W680" s="864" t="str">
        <f t="shared" si="17"/>
        <v>1w</v>
      </c>
      <c r="X680" s="1405">
        <f>_xll.qlCalendarAdvance(Calendar,X679,W680,"f",FALSE)</f>
        <v>43942</v>
      </c>
      <c r="Y680" s="1404">
        <f>_xll.qlCalendarAdvance(Calendar,X680,NDays&amp;"D")</f>
        <v>43942</v>
      </c>
      <c r="Z680" s="1403">
        <v>2.6829034030696919E-2</v>
      </c>
      <c r="AA680" s="1411">
        <v>2.5813191744521458E-2</v>
      </c>
    </row>
    <row r="681" spans="19:27" x14ac:dyDescent="0.2">
      <c r="S681" s="399"/>
      <c r="T681" s="1401"/>
      <c r="W681" s="864" t="str">
        <f t="shared" si="17"/>
        <v>1w</v>
      </c>
      <c r="X681" s="1405">
        <f>_xll.qlCalendarAdvance(Calendar,X680,W681,"f",FALSE)</f>
        <v>43949</v>
      </c>
      <c r="Y681" s="1404">
        <f>_xll.qlCalendarAdvance(Calendar,X681,NDays&amp;"D")</f>
        <v>43949</v>
      </c>
      <c r="Z681" s="1403">
        <v>2.6854943179196455E-2</v>
      </c>
      <c r="AA681" s="1411">
        <v>2.5839555089585131E-2</v>
      </c>
    </row>
    <row r="682" spans="19:27" x14ac:dyDescent="0.2">
      <c r="S682" s="399"/>
      <c r="T682" s="1401"/>
      <c r="W682" s="864" t="str">
        <f t="shared" si="17"/>
        <v>1w</v>
      </c>
      <c r="X682" s="1405">
        <f>_xll.qlCalendarAdvance(Calendar,X681,W682,"f",FALSE)</f>
        <v>43956</v>
      </c>
      <c r="Y682" s="1404">
        <f>_xll.qlCalendarAdvance(Calendar,X682,NDays&amp;"D")</f>
        <v>43956</v>
      </c>
      <c r="Z682" s="1403">
        <v>2.6880817626532494E-2</v>
      </c>
      <c r="AA682" s="1411">
        <v>2.5865832674554223E-2</v>
      </c>
    </row>
    <row r="683" spans="19:27" x14ac:dyDescent="0.2">
      <c r="S683" s="399"/>
      <c r="T683" s="1401"/>
      <c r="W683" s="864" t="str">
        <f t="shared" si="17"/>
        <v>1w</v>
      </c>
      <c r="X683" s="1405">
        <f>_xll.qlCalendarAdvance(Calendar,X682,W683,"f",FALSE)</f>
        <v>43963</v>
      </c>
      <c r="Y683" s="1404">
        <f>_xll.qlCalendarAdvance(Calendar,X683,NDays&amp;"D")</f>
        <v>43963</v>
      </c>
      <c r="Z683" s="1403">
        <v>2.6906658571847819E-2</v>
      </c>
      <c r="AA683" s="1411">
        <v>2.589202449950978E-2</v>
      </c>
    </row>
    <row r="684" spans="19:27" x14ac:dyDescent="0.2">
      <c r="S684" s="399"/>
      <c r="T684" s="1401"/>
      <c r="W684" s="864" t="str">
        <f t="shared" si="17"/>
        <v>1w</v>
      </c>
      <c r="X684" s="1405">
        <f>_xll.qlCalendarAdvance(Calendar,X683,W684,"f",FALSE)</f>
        <v>43970</v>
      </c>
      <c r="Y684" s="1404">
        <f>_xll.qlCalendarAdvance(Calendar,X684,NDays&amp;"D")</f>
        <v>43970</v>
      </c>
      <c r="Z684" s="1403">
        <v>2.6932467214409561E-2</v>
      </c>
      <c r="AA684" s="1411">
        <v>2.5918130564370756E-2</v>
      </c>
    </row>
    <row r="685" spans="19:27" x14ac:dyDescent="0.2">
      <c r="S685" s="399"/>
      <c r="T685" s="1401"/>
      <c r="W685" s="864" t="str">
        <f t="shared" si="17"/>
        <v>1w</v>
      </c>
      <c r="X685" s="1405">
        <f>_xll.qlCalendarAdvance(Calendar,X684,W685,"f",FALSE)</f>
        <v>43977</v>
      </c>
      <c r="Y685" s="1404">
        <f>_xll.qlCalendarAdvance(Calendar,X685,NDays&amp;"D")</f>
        <v>43977</v>
      </c>
      <c r="Z685" s="1403">
        <v>2.6958244753609195E-2</v>
      </c>
      <c r="AA685" s="1411">
        <v>2.594415086913715E-2</v>
      </c>
    </row>
    <row r="686" spans="19:27" x14ac:dyDescent="0.2">
      <c r="S686" s="399"/>
      <c r="T686" s="1401"/>
      <c r="W686" s="864" t="str">
        <f t="shared" si="17"/>
        <v>1w</v>
      </c>
      <c r="X686" s="1405">
        <f>_xll.qlCalendarAdvance(Calendar,X685,W686,"f",FALSE)</f>
        <v>43984</v>
      </c>
      <c r="Y686" s="1404">
        <f>_xll.qlCalendarAdvance(Calendar,X686,NDays&amp;"D")</f>
        <v>43984</v>
      </c>
      <c r="Z686" s="1403">
        <v>2.6983992388961209E-2</v>
      </c>
      <c r="AA686" s="1411">
        <v>2.5970085413808963E-2</v>
      </c>
    </row>
    <row r="687" spans="19:27" x14ac:dyDescent="0.2">
      <c r="S687" s="399"/>
      <c r="T687" s="1401"/>
      <c r="W687" s="864" t="str">
        <f t="shared" si="17"/>
        <v>1w</v>
      </c>
      <c r="X687" s="1405">
        <f>_xll.qlCalendarAdvance(Calendar,X686,W687,"f",FALSE)</f>
        <v>43991</v>
      </c>
      <c r="Y687" s="1404">
        <f>_xll.qlCalendarAdvance(Calendar,X687,NDays&amp;"D")</f>
        <v>43991</v>
      </c>
      <c r="Z687" s="1403">
        <v>2.7009711320103991E-2</v>
      </c>
      <c r="AA687" s="1411">
        <v>2.5995934198386195E-2</v>
      </c>
    </row>
    <row r="688" spans="19:27" x14ac:dyDescent="0.2">
      <c r="S688" s="399"/>
      <c r="T688" s="1401"/>
      <c r="W688" s="864" t="str">
        <f t="shared" si="17"/>
        <v>1w</v>
      </c>
      <c r="X688" s="1405">
        <f>_xll.qlCalendarAdvance(Calendar,X687,W688,"f",FALSE)</f>
        <v>43998</v>
      </c>
      <c r="Y688" s="1404">
        <f>_xll.qlCalendarAdvance(Calendar,X688,NDays&amp;"D")</f>
        <v>43998</v>
      </c>
      <c r="Z688" s="1403">
        <v>2.7035402746798054E-2</v>
      </c>
      <c r="AA688" s="1411">
        <v>2.6021697222706752E-2</v>
      </c>
    </row>
    <row r="689" spans="19:27" x14ac:dyDescent="0.2">
      <c r="S689" s="399"/>
      <c r="T689" s="1401"/>
      <c r="W689" s="864" t="str">
        <f t="shared" si="17"/>
        <v>1w</v>
      </c>
      <c r="X689" s="1405">
        <f>_xll.qlCalendarAdvance(Calendar,X688,W689,"f",FALSE)</f>
        <v>44005</v>
      </c>
      <c r="Y689" s="1404">
        <f>_xll.qlCalendarAdvance(Calendar,X689,NDays&amp;"D")</f>
        <v>44005</v>
      </c>
      <c r="Z689" s="1403">
        <v>2.7061067868926925E-2</v>
      </c>
      <c r="AA689" s="1411">
        <v>2.6047374487013775E-2</v>
      </c>
    </row>
    <row r="690" spans="19:27" x14ac:dyDescent="0.2">
      <c r="S690" s="399"/>
      <c r="T690" s="1401"/>
      <c r="W690" s="864" t="str">
        <f t="shared" si="17"/>
        <v>1w</v>
      </c>
      <c r="X690" s="1405">
        <f>_xll.qlCalendarAdvance(Calendar,X689,W690,"f",FALSE)</f>
        <v>44012</v>
      </c>
      <c r="Y690" s="1404">
        <f>_xll.qlCalendarAdvance(Calendar,X690,NDays&amp;"D")</f>
        <v>44012</v>
      </c>
      <c r="Z690" s="1403">
        <v>2.7086707540278532E-2</v>
      </c>
      <c r="AA690" s="1411">
        <v>2.6072984880520789E-2</v>
      </c>
    </row>
    <row r="691" spans="19:27" x14ac:dyDescent="0.2">
      <c r="S691" s="399"/>
      <c r="T691" s="1401"/>
      <c r="W691" s="864" t="str">
        <f t="shared" si="17"/>
        <v>1w</v>
      </c>
      <c r="X691" s="1405">
        <f>_xll.qlCalendarAdvance(Calendar,X690,W691,"f",FALSE)</f>
        <v>44019</v>
      </c>
      <c r="Y691" s="1404">
        <f>_xll.qlCalendarAdvance(Calendar,X691,NDays&amp;"D")</f>
        <v>44019</v>
      </c>
      <c r="Z691" s="1403">
        <v>2.7112319213401737E-2</v>
      </c>
      <c r="AA691" s="1411">
        <v>2.6098569088541801E-2</v>
      </c>
    </row>
    <row r="692" spans="19:27" x14ac:dyDescent="0.2">
      <c r="S692" s="399"/>
      <c r="T692" s="1401"/>
      <c r="W692" s="864" t="str">
        <f t="shared" si="17"/>
        <v>1w</v>
      </c>
      <c r="X692" s="1405">
        <f>_xll.qlCalendarAdvance(Calendar,X691,W692,"f",FALSE)</f>
        <v>44026</v>
      </c>
      <c r="Y692" s="1404">
        <f>_xll.qlCalendarAdvance(Calendar,X692,NDays&amp;"D")</f>
        <v>44026</v>
      </c>
      <c r="Z692" s="1403">
        <v>2.7137898409988148E-2</v>
      </c>
      <c r="AA692" s="1411">
        <v>2.6124128563993487E-2</v>
      </c>
    </row>
    <row r="693" spans="19:27" x14ac:dyDescent="0.2">
      <c r="S693" s="399"/>
      <c r="T693" s="1401"/>
      <c r="W693" s="864" t="str">
        <f t="shared" si="17"/>
        <v>1w</v>
      </c>
      <c r="X693" s="1405">
        <f>_xll.qlCalendarAdvance(Calendar,X692,W693,"f",FALSE)</f>
        <v>44033</v>
      </c>
      <c r="Y693" s="1404">
        <f>_xll.qlCalendarAdvance(Calendar,X693,NDays&amp;"D")</f>
        <v>44033</v>
      </c>
      <c r="Z693" s="1403">
        <v>2.7163440629127011E-2</v>
      </c>
      <c r="AA693" s="1411">
        <v>2.6149663306875848E-2</v>
      </c>
    </row>
    <row r="694" spans="19:27" x14ac:dyDescent="0.2">
      <c r="S694" s="399"/>
      <c r="T694" s="1401"/>
      <c r="W694" s="864" t="str">
        <f t="shared" si="17"/>
        <v>1w</v>
      </c>
      <c r="X694" s="1405">
        <f>_xll.qlCalendarAdvance(Calendar,X693,W694,"f",FALSE)</f>
        <v>44040</v>
      </c>
      <c r="Y694" s="1404">
        <f>_xll.qlCalendarAdvance(Calendar,X694,NDays&amp;"D")</f>
        <v>44040</v>
      </c>
      <c r="Z694" s="1403">
        <v>2.718894136946326E-2</v>
      </c>
      <c r="AA694" s="1411">
        <v>2.6175173317188882E-2</v>
      </c>
    </row>
    <row r="695" spans="19:27" x14ac:dyDescent="0.2">
      <c r="S695" s="399"/>
      <c r="T695" s="1401"/>
      <c r="W695" s="864" t="str">
        <f t="shared" si="17"/>
        <v>1w</v>
      </c>
      <c r="X695" s="1405">
        <f>_xll.qlCalendarAdvance(Calendar,X694,W695,"f",FALSE)</f>
        <v>44047</v>
      </c>
      <c r="Y695" s="1404">
        <f>_xll.qlCalendarAdvance(Calendar,X695,NDays&amp;"D")</f>
        <v>44047</v>
      </c>
      <c r="Z695" s="1403">
        <v>2.7214396129199958E-2</v>
      </c>
      <c r="AA695" s="1411">
        <v>2.6200658594932591E-2</v>
      </c>
    </row>
    <row r="696" spans="19:27" x14ac:dyDescent="0.2">
      <c r="S696" s="399"/>
      <c r="T696" s="1401"/>
      <c r="W696" s="864" t="str">
        <f t="shared" si="17"/>
        <v>1w</v>
      </c>
      <c r="X696" s="1405">
        <f>_xll.qlCalendarAdvance(Calendar,X695,W696,"f",FALSE)</f>
        <v>44054</v>
      </c>
      <c r="Y696" s="1404">
        <f>_xll.qlCalendarAdvance(Calendar,X696,NDays&amp;"D")</f>
        <v>44054</v>
      </c>
      <c r="Z696" s="1403">
        <v>2.7239800406100523E-2</v>
      </c>
      <c r="AA696" s="1411">
        <v>2.622611914018802E-2</v>
      </c>
    </row>
    <row r="697" spans="19:27" x14ac:dyDescent="0.2">
      <c r="S697" s="399"/>
      <c r="T697" s="1401"/>
      <c r="W697" s="864" t="str">
        <f t="shared" si="17"/>
        <v>1w</v>
      </c>
      <c r="X697" s="1405">
        <f>_xll.qlCalendarAdvance(Calendar,X696,W697,"f",FALSE)</f>
        <v>44061</v>
      </c>
      <c r="Y697" s="1404">
        <f>_xll.qlCalendarAdvance(Calendar,X697,NDays&amp;"D")</f>
        <v>44061</v>
      </c>
      <c r="Z697" s="1403">
        <v>2.7265149697489832E-2</v>
      </c>
      <c r="AA697" s="1411">
        <v>2.6251554952874123E-2</v>
      </c>
    </row>
    <row r="698" spans="19:27" x14ac:dyDescent="0.2">
      <c r="S698" s="399"/>
      <c r="T698" s="1401"/>
      <c r="W698" s="864" t="str">
        <f t="shared" si="17"/>
        <v>1w</v>
      </c>
      <c r="X698" s="1405">
        <f>_xll.qlCalendarAdvance(Calendar,X697,W698,"f",FALSE)</f>
        <v>44068</v>
      </c>
      <c r="Y698" s="1404">
        <f>_xll.qlCalendarAdvance(Calendar,X698,NDays&amp;"D")</f>
        <v>44068</v>
      </c>
      <c r="Z698" s="1403">
        <v>2.7290439500257113E-2</v>
      </c>
      <c r="AA698" s="1411">
        <v>2.6276966032990901E-2</v>
      </c>
    </row>
    <row r="699" spans="19:27" x14ac:dyDescent="0.2">
      <c r="S699" s="399"/>
      <c r="T699" s="1401"/>
      <c r="W699" s="864" t="str">
        <f t="shared" si="17"/>
        <v>1w</v>
      </c>
      <c r="X699" s="1405">
        <f>_xll.qlCalendarAdvance(Calendar,X698,W699,"f",FALSE)</f>
        <v>44075</v>
      </c>
      <c r="Y699" s="1404">
        <f>_xll.qlCalendarAdvance(Calendar,X699,NDays&amp;"D")</f>
        <v>44075</v>
      </c>
      <c r="Z699" s="1403">
        <v>2.7315665310858384E-2</v>
      </c>
      <c r="AA699" s="1411">
        <v>2.6302352380457306E-2</v>
      </c>
    </row>
    <row r="700" spans="19:27" x14ac:dyDescent="0.2">
      <c r="S700" s="399"/>
      <c r="T700" s="1401"/>
      <c r="W700" s="864" t="str">
        <f t="shared" si="17"/>
        <v>1w</v>
      </c>
      <c r="X700" s="1405">
        <f>_xll.qlCalendarAdvance(Calendar,X699,W700,"f",FALSE)</f>
        <v>44082</v>
      </c>
      <c r="Y700" s="1404">
        <f>_xll.qlCalendarAdvance(Calendar,X700,NDays&amp;"D")</f>
        <v>44082</v>
      </c>
      <c r="Z700" s="1403">
        <v>2.7340822625319561E-2</v>
      </c>
      <c r="AA700" s="1411">
        <v>2.6327713995354385E-2</v>
      </c>
    </row>
    <row r="701" spans="19:27" x14ac:dyDescent="0.2">
      <c r="S701" s="399"/>
      <c r="T701" s="1401"/>
      <c r="W701" s="864" t="str">
        <f t="shared" si="17"/>
        <v>1w</v>
      </c>
      <c r="X701" s="1405">
        <f>_xll.qlCalendarAdvance(Calendar,X700,W701,"f",FALSE)</f>
        <v>44089</v>
      </c>
      <c r="Y701" s="1404">
        <f>_xll.qlCalendarAdvance(Calendar,X701,NDays&amp;"D")</f>
        <v>44089</v>
      </c>
      <c r="Z701" s="1403">
        <v>2.7365906939238904E-2</v>
      </c>
      <c r="AA701" s="1411">
        <v>2.6353050877763184E-2</v>
      </c>
    </row>
    <row r="702" spans="19:27" x14ac:dyDescent="0.2">
      <c r="S702" s="399"/>
      <c r="T702" s="1401"/>
      <c r="W702" s="864" t="str">
        <f t="shared" si="17"/>
        <v>1w</v>
      </c>
      <c r="X702" s="1405">
        <f>_xll.qlCalendarAdvance(Calendar,X701,W702,"f",FALSE)</f>
        <v>44096</v>
      </c>
      <c r="Y702" s="1404">
        <f>_xll.qlCalendarAdvance(Calendar,X702,NDays&amp;"D")</f>
        <v>44096</v>
      </c>
      <c r="Z702" s="1403">
        <v>2.7390913747789458E-2</v>
      </c>
      <c r="AA702" s="1411">
        <v>2.6378363027521612E-2</v>
      </c>
    </row>
    <row r="703" spans="19:27" x14ac:dyDescent="0.2">
      <c r="S703" s="399"/>
      <c r="T703" s="1401"/>
      <c r="W703" s="864" t="str">
        <f t="shared" si="17"/>
        <v>1w</v>
      </c>
      <c r="X703" s="1405">
        <f>_xll.qlCalendarAdvance(Calendar,X702,W703,"f",FALSE)</f>
        <v>44103</v>
      </c>
      <c r="Y703" s="1404">
        <f>_xll.qlCalendarAdvance(Calendar,X703,NDays&amp;"D")</f>
        <v>44103</v>
      </c>
      <c r="Z703" s="1403">
        <v>2.7415838545723714E-2</v>
      </c>
      <c r="AA703" s="1411">
        <v>2.6403650444629667E-2</v>
      </c>
    </row>
    <row r="704" spans="19:27" x14ac:dyDescent="0.2">
      <c r="S704" s="399"/>
      <c r="T704" s="1401"/>
      <c r="W704" s="864" t="str">
        <f t="shared" si="17"/>
        <v>1w</v>
      </c>
      <c r="X704" s="1405">
        <f>_xll.qlCalendarAdvance(Calendar,X703,W704,"f",FALSE)</f>
        <v>44110</v>
      </c>
      <c r="Y704" s="1404">
        <f>_xll.qlCalendarAdvance(Calendar,X704,NDays&amp;"D")</f>
        <v>44110</v>
      </c>
      <c r="Z704" s="1403">
        <v>2.744067682737672E-2</v>
      </c>
      <c r="AA704" s="1411">
        <v>2.6428913129168397E-2</v>
      </c>
    </row>
    <row r="705" spans="19:27" x14ac:dyDescent="0.2">
      <c r="S705" s="399"/>
      <c r="T705" s="1401"/>
      <c r="W705" s="864" t="str">
        <f t="shared" si="17"/>
        <v>1w</v>
      </c>
      <c r="X705" s="1405">
        <f>_xll.qlCalendarAdvance(Calendar,X704,W705,"f",FALSE)</f>
        <v>44117</v>
      </c>
      <c r="Y705" s="1404">
        <f>_xll.qlCalendarAdvance(Calendar,X705,NDays&amp;"D")</f>
        <v>44117</v>
      </c>
      <c r="Z705" s="1403">
        <v>2.7465424086668744E-2</v>
      </c>
      <c r="AA705" s="1411">
        <v>2.64541510811378E-2</v>
      </c>
    </row>
    <row r="706" spans="19:27" x14ac:dyDescent="0.2">
      <c r="S706" s="399"/>
      <c r="T706" s="1401"/>
      <c r="W706" s="864" t="str">
        <f t="shared" si="17"/>
        <v>1w</v>
      </c>
      <c r="X706" s="1405">
        <f>_xll.qlCalendarAdvance(Calendar,X705,W706,"f",FALSE)</f>
        <v>44124</v>
      </c>
      <c r="Y706" s="1404">
        <f>_xll.qlCalendarAdvance(Calendar,X706,NDays&amp;"D")</f>
        <v>44124</v>
      </c>
      <c r="Z706" s="1403">
        <v>2.7490075817110826E-2</v>
      </c>
      <c r="AA706" s="1411">
        <v>2.6479364300456831E-2</v>
      </c>
    </row>
    <row r="707" spans="19:27" x14ac:dyDescent="0.2">
      <c r="S707" s="399"/>
      <c r="T707" s="1401"/>
      <c r="W707" s="864" t="str">
        <f t="shared" si="17"/>
        <v>1w</v>
      </c>
      <c r="X707" s="1405">
        <f>_xll.qlCalendarAdvance(Calendar,X706,W707,"f",FALSE)</f>
        <v>44131</v>
      </c>
      <c r="Y707" s="1404">
        <f>_xll.qlCalendarAdvance(Calendar,X707,NDays&amp;"D")</f>
        <v>44131</v>
      </c>
      <c r="Z707" s="1403">
        <v>2.7514627511807221E-2</v>
      </c>
      <c r="AA707" s="1411">
        <v>2.6504552787206537E-2</v>
      </c>
    </row>
    <row r="708" spans="19:27" x14ac:dyDescent="0.2">
      <c r="S708" s="399"/>
      <c r="T708" s="1401"/>
      <c r="W708" s="864" t="str">
        <f t="shared" si="17"/>
        <v>1w</v>
      </c>
      <c r="X708" s="1405">
        <f>_xll.qlCalendarAdvance(Calendar,X707,W708,"f",FALSE)</f>
        <v>44138</v>
      </c>
      <c r="Y708" s="1404">
        <f>_xll.qlCalendarAdvance(Calendar,X708,NDays&amp;"D")</f>
        <v>44138</v>
      </c>
      <c r="Z708" s="1403">
        <v>2.753907466346095E-2</v>
      </c>
      <c r="AA708" s="1411">
        <v>2.6529716541224824E-2</v>
      </c>
    </row>
    <row r="709" spans="19:27" x14ac:dyDescent="0.2">
      <c r="S709" s="399"/>
      <c r="T709" s="1401"/>
      <c r="W709" s="864" t="str">
        <f t="shared" si="17"/>
        <v>1w</v>
      </c>
      <c r="X709" s="1405">
        <f>_xll.qlCalendarAdvance(Calendar,X708,W709,"f",FALSE)</f>
        <v>44145</v>
      </c>
      <c r="Y709" s="1404">
        <f>_xll.qlCalendarAdvance(Calendar,X709,NDays&amp;"D")</f>
        <v>44145</v>
      </c>
      <c r="Z709" s="1403">
        <v>2.7563412764377349E-2</v>
      </c>
      <c r="AA709" s="1411">
        <v>2.6554855562754831E-2</v>
      </c>
    </row>
    <row r="710" spans="19:27" x14ac:dyDescent="0.2">
      <c r="S710" s="399"/>
      <c r="T710" s="1401"/>
      <c r="W710" s="864" t="str">
        <f t="shared" si="17"/>
        <v>1w</v>
      </c>
      <c r="X710" s="1405">
        <f>_xll.qlCalendarAdvance(Calendar,X709,W710,"f",FALSE)</f>
        <v>44152</v>
      </c>
      <c r="Y710" s="1404">
        <f>_xll.qlCalendarAdvance(Calendar,X710,NDays&amp;"D")</f>
        <v>44152</v>
      </c>
      <c r="Z710" s="1403">
        <v>2.7587637306469626E-2</v>
      </c>
      <c r="AA710" s="1411">
        <v>2.657996985155342E-2</v>
      </c>
    </row>
    <row r="711" spans="19:27" x14ac:dyDescent="0.2">
      <c r="S711" s="399"/>
      <c r="T711" s="1401"/>
      <c r="W711" s="864" t="str">
        <f t="shared" si="17"/>
        <v>1w</v>
      </c>
      <c r="X711" s="1405">
        <f>_xll.qlCalendarAdvance(Calendar,X710,W711,"f",FALSE)</f>
        <v>44159</v>
      </c>
      <c r="Y711" s="1404">
        <f>_xll.qlCalendarAdvance(Calendar,X711,NDays&amp;"D")</f>
        <v>44159</v>
      </c>
      <c r="Z711" s="1403">
        <v>2.7611743781263298E-2</v>
      </c>
      <c r="AA711" s="1411">
        <v>2.6605059407782683E-2</v>
      </c>
    </row>
    <row r="712" spans="19:27" x14ac:dyDescent="0.2">
      <c r="S712" s="399"/>
      <c r="T712" s="1401"/>
      <c r="W712" s="864" t="str">
        <f t="shared" si="17"/>
        <v>1w</v>
      </c>
      <c r="X712" s="1405">
        <f>_xll.qlCalendarAdvance(Calendar,X711,W712,"f",FALSE)</f>
        <v>44166</v>
      </c>
      <c r="Y712" s="1404">
        <f>_xll.qlCalendarAdvance(Calendar,X712,NDays&amp;"D")</f>
        <v>44166</v>
      </c>
      <c r="Z712" s="1403">
        <v>2.7635727679900635E-2</v>
      </c>
      <c r="AA712" s="1411">
        <v>2.6630124231280528E-2</v>
      </c>
    </row>
    <row r="713" spans="19:27" x14ac:dyDescent="0.2">
      <c r="S713" s="399"/>
      <c r="T713" s="1401"/>
      <c r="W713" s="864" t="str">
        <f t="shared" si="17"/>
        <v>1w</v>
      </c>
      <c r="X713" s="1405">
        <f>_xll.qlCalendarAdvance(Calendar,X712,W713,"f",FALSE)</f>
        <v>44173</v>
      </c>
      <c r="Y713" s="1404">
        <f>_xll.qlCalendarAdvance(Calendar,X713,NDays&amp;"D")</f>
        <v>44173</v>
      </c>
      <c r="Z713" s="1403">
        <v>2.7659584493147316E-2</v>
      </c>
      <c r="AA713" s="1411">
        <v>2.6655164322209046E-2</v>
      </c>
    </row>
    <row r="714" spans="19:27" x14ac:dyDescent="0.2">
      <c r="S714" s="399"/>
      <c r="T714" s="1401"/>
      <c r="W714" s="864" t="str">
        <f t="shared" si="17"/>
        <v>1w</v>
      </c>
      <c r="X714" s="1405">
        <f>_xll.qlCalendarAdvance(Calendar,X713,W714,"f",FALSE)</f>
        <v>44180</v>
      </c>
      <c r="Y714" s="1404">
        <f>_xll.qlCalendarAdvance(Calendar,X714,NDays&amp;"D")</f>
        <v>44180</v>
      </c>
      <c r="Z714" s="1403">
        <v>2.7683309711396653E-2</v>
      </c>
      <c r="AA714" s="1411">
        <v>2.6680179680487193E-2</v>
      </c>
    </row>
    <row r="715" spans="19:27" x14ac:dyDescent="0.2">
      <c r="S715" s="399"/>
      <c r="T715" s="1401"/>
      <c r="W715" s="864" t="str">
        <f t="shared" si="17"/>
        <v>1w</v>
      </c>
      <c r="X715" s="1405">
        <f>_xll.qlCalendarAdvance(Calendar,X714,W715,"f",FALSE)</f>
        <v>44187</v>
      </c>
      <c r="Y715" s="1404">
        <f>_xll.qlCalendarAdvance(Calendar,X715,NDays&amp;"D")</f>
        <v>44187</v>
      </c>
      <c r="Z715" s="1403">
        <v>2.7706898824676252E-2</v>
      </c>
      <c r="AA715" s="1411">
        <v>2.6705170306033921E-2</v>
      </c>
    </row>
    <row r="716" spans="19:27" x14ac:dyDescent="0.2">
      <c r="S716" s="399"/>
      <c r="T716" s="1401"/>
      <c r="W716" s="864" t="str">
        <f t="shared" si="17"/>
        <v>1w</v>
      </c>
      <c r="X716" s="1405">
        <f>_xll.qlCalendarAdvance(Calendar,X715,W716,"f",FALSE)</f>
        <v>44194</v>
      </c>
      <c r="Y716" s="1404">
        <f>_xll.qlCalendarAdvance(Calendar,X716,NDays&amp;"D")</f>
        <v>44194</v>
      </c>
      <c r="Z716" s="1403">
        <v>2.7730347322652893E-2</v>
      </c>
      <c r="AA716" s="1411">
        <v>2.6730136199011323E-2</v>
      </c>
    </row>
    <row r="717" spans="19:27" x14ac:dyDescent="0.2">
      <c r="S717" s="399"/>
      <c r="T717" s="1401"/>
      <c r="W717" s="864" t="str">
        <f t="shared" si="17"/>
        <v>1w</v>
      </c>
      <c r="X717" s="1405">
        <f>_xll.qlCalendarAdvance(Calendar,X716,W717,"f",FALSE)</f>
        <v>44201</v>
      </c>
      <c r="Y717" s="1404">
        <f>_xll.qlCalendarAdvance(Calendar,X717,NDays&amp;"D")</f>
        <v>44201</v>
      </c>
      <c r="Z717" s="1403">
        <v>2.7753650694638976E-2</v>
      </c>
      <c r="AA717" s="1411">
        <v>2.675507735917626E-2</v>
      </c>
    </row>
    <row r="718" spans="19:27" x14ac:dyDescent="0.2">
      <c r="S718" s="399"/>
      <c r="T718" s="1401"/>
      <c r="W718" s="864" t="str">
        <f t="shared" si="17"/>
        <v>1w</v>
      </c>
      <c r="X718" s="1405">
        <f>_xll.qlCalendarAdvance(Calendar,X717,W718,"f",FALSE)</f>
        <v>44208</v>
      </c>
      <c r="Y718" s="1404">
        <f>_xll.qlCalendarAdvance(Calendar,X718,NDays&amp;"D")</f>
        <v>44208</v>
      </c>
      <c r="Z718" s="1403">
        <v>2.7776804429599844E-2</v>
      </c>
      <c r="AA718" s="1411">
        <v>2.6779993786771872E-2</v>
      </c>
    </row>
    <row r="719" spans="19:27" x14ac:dyDescent="0.2">
      <c r="S719" s="399"/>
      <c r="T719" s="1401"/>
      <c r="W719" s="864" t="str">
        <f t="shared" si="17"/>
        <v>1w</v>
      </c>
      <c r="X719" s="1405">
        <f>_xll.qlCalendarAdvance(Calendar,X718,W719,"f",FALSE)</f>
        <v>44215</v>
      </c>
      <c r="Y719" s="1404">
        <f>_xll.qlCalendarAdvance(Calendar,X719,NDays&amp;"D")</f>
        <v>44215</v>
      </c>
      <c r="Z719" s="1403">
        <v>2.7799804016158225E-2</v>
      </c>
      <c r="AA719" s="1411">
        <v>2.6804885481717111E-2</v>
      </c>
    </row>
    <row r="720" spans="19:27" x14ac:dyDescent="0.2">
      <c r="S720" s="399"/>
      <c r="T720" s="1401"/>
      <c r="W720" s="864" t="str">
        <f t="shared" si="17"/>
        <v>1w</v>
      </c>
      <c r="X720" s="1405">
        <f>_xll.qlCalendarAdvance(Calendar,X719,W720,"f",FALSE)</f>
        <v>44222</v>
      </c>
      <c r="Y720" s="1404">
        <f>_xll.qlCalendarAdvance(Calendar,X720,NDays&amp;"D")</f>
        <v>44222</v>
      </c>
      <c r="Z720" s="1403">
        <v>2.7822644942602448E-2</v>
      </c>
      <c r="AA720" s="1411">
        <v>2.6829752443930932E-2</v>
      </c>
    </row>
    <row r="721" spans="19:27" x14ac:dyDescent="0.2">
      <c r="S721" s="399"/>
      <c r="T721" s="1401"/>
      <c r="W721" s="864" t="str">
        <f t="shared" si="17"/>
        <v>1w</v>
      </c>
      <c r="X721" s="1405">
        <f>_xll.qlCalendarAdvance(Calendar,X720,W721,"f",FALSE)</f>
        <v>44229</v>
      </c>
      <c r="Y721" s="1404">
        <f>_xll.qlCalendarAdvance(Calendar,X721,NDays&amp;"D")</f>
        <v>44229</v>
      </c>
      <c r="Z721" s="1403">
        <v>2.7845322696893104E-2</v>
      </c>
      <c r="AA721" s="1411">
        <v>2.6854594673494381E-2</v>
      </c>
    </row>
    <row r="722" spans="19:27" x14ac:dyDescent="0.2">
      <c r="S722" s="399"/>
      <c r="T722" s="1401"/>
      <c r="W722" s="864" t="str">
        <f t="shared" si="17"/>
        <v>1w</v>
      </c>
      <c r="X722" s="1405">
        <f>_xll.qlCalendarAdvance(Calendar,X721,W722,"f",FALSE)</f>
        <v>44236</v>
      </c>
      <c r="Y722" s="1404">
        <f>_xll.qlCalendarAdvance(Calendar,X722,NDays&amp;"D")</f>
        <v>44236</v>
      </c>
      <c r="Z722" s="1403">
        <v>2.7867832766669265E-2</v>
      </c>
      <c r="AA722" s="1411">
        <v>2.6879412170245365E-2</v>
      </c>
    </row>
    <row r="723" spans="19:27" x14ac:dyDescent="0.2">
      <c r="S723" s="399"/>
      <c r="T723" s="1401"/>
      <c r="W723" s="864" t="str">
        <f t="shared" si="17"/>
        <v>1w</v>
      </c>
      <c r="X723" s="1405">
        <f>_xll.qlCalendarAdvance(Calendar,X722,W723,"f",FALSE)</f>
        <v>44243</v>
      </c>
      <c r="Y723" s="1404">
        <f>_xll.qlCalendarAdvance(Calendar,X723,NDays&amp;"D")</f>
        <v>44243</v>
      </c>
      <c r="Z723" s="1403">
        <v>2.7890170639256473E-2</v>
      </c>
      <c r="AA723" s="1411">
        <v>2.6904204934427023E-2</v>
      </c>
    </row>
    <row r="724" spans="19:27" x14ac:dyDescent="0.2">
      <c r="S724" s="399"/>
      <c r="T724" s="1401"/>
      <c r="W724" s="864" t="str">
        <f t="shared" si="17"/>
        <v>1w</v>
      </c>
      <c r="X724" s="1405">
        <f>_xll.qlCalendarAdvance(Calendar,X723,W724,"f",FALSE)</f>
        <v>44250</v>
      </c>
      <c r="Y724" s="1404">
        <f>_xll.qlCalendarAdvance(Calendar,X724,NDays&amp;"D")</f>
        <v>44250</v>
      </c>
      <c r="Z724" s="1403">
        <v>2.7912331801674073E-2</v>
      </c>
      <c r="AA724" s="1411">
        <v>2.6928972965877263E-2</v>
      </c>
    </row>
    <row r="725" spans="19:27" x14ac:dyDescent="0.2">
      <c r="S725" s="399"/>
      <c r="T725" s="1401"/>
      <c r="W725" s="864" t="str">
        <f t="shared" si="17"/>
        <v>1w</v>
      </c>
      <c r="X725" s="1405">
        <f>_xll.qlCalendarAdvance(Calendar,X724,W725,"f",FALSE)</f>
        <v>44257</v>
      </c>
      <c r="Y725" s="1404">
        <f>_xll.qlCalendarAdvance(Calendar,X725,NDays&amp;"D")</f>
        <v>44257</v>
      </c>
      <c r="Z725" s="1403">
        <v>2.7934311740642981E-2</v>
      </c>
      <c r="AA725" s="1411">
        <v>2.6953716264596084E-2</v>
      </c>
    </row>
    <row r="726" spans="19:27" x14ac:dyDescent="0.2">
      <c r="S726" s="399"/>
      <c r="T726" s="1401"/>
      <c r="W726" s="864" t="str">
        <f t="shared" si="17"/>
        <v>1w</v>
      </c>
      <c r="X726" s="1405">
        <f>_xll.qlCalendarAdvance(Calendar,X725,W726,"f",FALSE)</f>
        <v>44264</v>
      </c>
      <c r="Y726" s="1404">
        <f>_xll.qlCalendarAdvance(Calendar,X726,NDays&amp;"D")</f>
        <v>44264</v>
      </c>
      <c r="Z726" s="1403">
        <v>2.7956105942593013E-2</v>
      </c>
      <c r="AA726" s="1411">
        <v>2.6978434830583486E-2</v>
      </c>
    </row>
    <row r="727" spans="19:27" x14ac:dyDescent="0.2">
      <c r="S727" s="399"/>
      <c r="T727" s="1401"/>
      <c r="W727" s="864" t="str">
        <f t="shared" si="17"/>
        <v>1w</v>
      </c>
      <c r="X727" s="1405">
        <f>_xll.qlCalendarAdvance(Calendar,X726,W727,"f",FALSE)</f>
        <v>44271</v>
      </c>
      <c r="Y727" s="1404">
        <f>_xll.qlCalendarAdvance(Calendar,X727,NDays&amp;"D")</f>
        <v>44271</v>
      </c>
      <c r="Z727" s="1403">
        <v>2.7977709893671765E-2</v>
      </c>
      <c r="AA727" s="1411">
        <v>2.7003128663920517E-2</v>
      </c>
    </row>
    <row r="728" spans="19:27" x14ac:dyDescent="0.2">
      <c r="S728" s="399"/>
      <c r="T728" s="1401"/>
      <c r="W728" s="864" t="str">
        <f t="shared" si="17"/>
        <v>1w</v>
      </c>
      <c r="X728" s="1405">
        <f>_xll.qlCalendarAdvance(Calendar,X727,W728,"f",FALSE)</f>
        <v>44278</v>
      </c>
      <c r="Y728" s="1404">
        <f>_xll.qlCalendarAdvance(Calendar,X728,NDays&amp;"D")</f>
        <v>44278</v>
      </c>
      <c r="Z728" s="1403">
        <v>2.7999119079751278E-2</v>
      </c>
      <c r="AA728" s="1411">
        <v>2.7027797764445083E-2</v>
      </c>
    </row>
    <row r="729" spans="19:27" x14ac:dyDescent="0.2">
      <c r="S729" s="399"/>
      <c r="T729" s="1401"/>
      <c r="W729" s="864" t="str">
        <f t="shared" si="17"/>
        <v>1w</v>
      </c>
      <c r="X729" s="1405">
        <f>_xll.qlCalendarAdvance(Calendar,X728,W729,"f",FALSE)</f>
        <v>44285</v>
      </c>
      <c r="Y729" s="1404">
        <f>_xll.qlCalendarAdvance(Calendar,X729,NDays&amp;"D")</f>
        <v>44285</v>
      </c>
      <c r="Z729" s="1403">
        <v>2.8020328986439136E-2</v>
      </c>
      <c r="AA729" s="1411">
        <v>2.7052442132319277E-2</v>
      </c>
    </row>
    <row r="730" spans="19:27" x14ac:dyDescent="0.2">
      <c r="S730" s="399"/>
      <c r="T730" s="1401"/>
      <c r="W730" s="864" t="str">
        <f t="shared" ref="W730:W793" si="18">W729</f>
        <v>1w</v>
      </c>
      <c r="X730" s="1405">
        <f>_xll.qlCalendarAdvance(Calendar,X729,W730,"f",FALSE)</f>
        <v>44292</v>
      </c>
      <c r="Y730" s="1404">
        <f>_xll.qlCalendarAdvance(Calendar,X730,NDays&amp;"D")</f>
        <v>44292</v>
      </c>
      <c r="Z730" s="1403">
        <v>2.8041335099084019E-2</v>
      </c>
      <c r="AA730" s="1411">
        <v>2.7077061767381005E-2</v>
      </c>
    </row>
    <row r="731" spans="19:27" x14ac:dyDescent="0.2">
      <c r="S731" s="399"/>
      <c r="T731" s="1401"/>
      <c r="W731" s="864" t="str">
        <f t="shared" si="18"/>
        <v>1w</v>
      </c>
      <c r="X731" s="1405">
        <f>_xll.qlCalendarAdvance(Calendar,X730,W731,"f",FALSE)</f>
        <v>44299</v>
      </c>
      <c r="Y731" s="1404">
        <f>_xll.qlCalendarAdvance(Calendar,X731,NDays&amp;"D")</f>
        <v>44299</v>
      </c>
      <c r="Z731" s="1403">
        <v>2.8062132902787251E-2</v>
      </c>
      <c r="AA731" s="1411">
        <v>2.7101656669711316E-2</v>
      </c>
    </row>
    <row r="732" spans="19:27" x14ac:dyDescent="0.2">
      <c r="S732" s="399"/>
      <c r="T732" s="1401"/>
      <c r="W732" s="864" t="str">
        <f t="shared" si="18"/>
        <v>1w</v>
      </c>
      <c r="X732" s="1405">
        <f>_xll.qlCalendarAdvance(Calendar,X731,W732,"f",FALSE)</f>
        <v>44306</v>
      </c>
      <c r="Y732" s="1404">
        <f>_xll.qlCalendarAdvance(Calendar,X732,NDays&amp;"D")</f>
        <v>44306</v>
      </c>
      <c r="Z732" s="1403">
        <v>2.8082717882409902E-2</v>
      </c>
      <c r="AA732" s="1411">
        <v>2.7126226839310208E-2</v>
      </c>
    </row>
    <row r="733" spans="19:27" x14ac:dyDescent="0.2">
      <c r="S733" s="399"/>
      <c r="T733" s="1401"/>
      <c r="W733" s="864" t="str">
        <f t="shared" si="18"/>
        <v>1w</v>
      </c>
      <c r="X733" s="1405">
        <f>_xll.qlCalendarAdvance(Calendar,X732,W733,"f",FALSE)</f>
        <v>44313</v>
      </c>
      <c r="Y733" s="1404">
        <f>_xll.qlCalendarAdvance(Calendar,X733,NDays&amp;"D")</f>
        <v>44313</v>
      </c>
      <c r="Z733" s="1403">
        <v>2.8103085522583227E-2</v>
      </c>
      <c r="AA733" s="1411">
        <v>2.7150772276177682E-2</v>
      </c>
    </row>
    <row r="734" spans="19:27" x14ac:dyDescent="0.2">
      <c r="S734" s="399"/>
      <c r="T734" s="1401"/>
      <c r="W734" s="864" t="str">
        <f t="shared" si="18"/>
        <v>1w</v>
      </c>
      <c r="X734" s="1405">
        <f>_xll.qlCalendarAdvance(Calendar,X733,W734,"f",FALSE)</f>
        <v>44320</v>
      </c>
      <c r="Y734" s="1404">
        <f>_xll.qlCalendarAdvance(Calendar,X734,NDays&amp;"D")</f>
        <v>44320</v>
      </c>
      <c r="Z734" s="1403">
        <v>2.8123231307716878E-2</v>
      </c>
      <c r="AA734" s="1411">
        <v>2.7175292980313737E-2</v>
      </c>
    </row>
    <row r="735" spans="19:27" x14ac:dyDescent="0.2">
      <c r="S735" s="399"/>
      <c r="T735" s="1401"/>
      <c r="W735" s="864" t="str">
        <f t="shared" si="18"/>
        <v>1w</v>
      </c>
      <c r="X735" s="1405">
        <f>_xll.qlCalendarAdvance(Calendar,X734,W735,"f",FALSE)</f>
        <v>44327</v>
      </c>
      <c r="Y735" s="1404">
        <f>_xll.qlCalendarAdvance(Calendar,X735,NDays&amp;"D")</f>
        <v>44327</v>
      </c>
      <c r="Z735" s="1403">
        <v>2.8143150722010457E-2</v>
      </c>
      <c r="AA735" s="1411">
        <v>2.7199788951718373E-2</v>
      </c>
    </row>
    <row r="736" spans="19:27" x14ac:dyDescent="0.2">
      <c r="S736" s="399"/>
      <c r="T736" s="1401"/>
      <c r="W736" s="864" t="str">
        <f t="shared" si="18"/>
        <v>1w</v>
      </c>
      <c r="X736" s="1405">
        <f>_xll.qlCalendarAdvance(Calendar,X735,W736,"f",FALSE)</f>
        <v>44334</v>
      </c>
      <c r="Y736" s="1404">
        <f>_xll.qlCalendarAdvance(Calendar,X736,NDays&amp;"D")</f>
        <v>44334</v>
      </c>
      <c r="Z736" s="1403">
        <v>2.816283924946128E-2</v>
      </c>
      <c r="AA736" s="1411">
        <v>2.7224260190310545E-2</v>
      </c>
    </row>
    <row r="737" spans="19:27" x14ac:dyDescent="0.2">
      <c r="S737" s="399"/>
      <c r="T737" s="1401"/>
      <c r="W737" s="864" t="str">
        <f t="shared" si="18"/>
        <v>1w</v>
      </c>
      <c r="X737" s="1405">
        <f>_xll.qlCalendarAdvance(Calendar,X736,W737,"f",FALSE)</f>
        <v>44341</v>
      </c>
      <c r="Y737" s="1404">
        <f>_xll.qlCalendarAdvance(Calendar,X737,NDays&amp;"D")</f>
        <v>44341</v>
      </c>
      <c r="Z737" s="1403">
        <v>2.8182292373875484E-2</v>
      </c>
      <c r="AA737" s="1411">
        <v>2.7248706696090252E-2</v>
      </c>
    </row>
    <row r="738" spans="19:27" x14ac:dyDescent="0.2">
      <c r="S738" s="399"/>
      <c r="T738" s="1401"/>
      <c r="W738" s="864" t="str">
        <f t="shared" si="18"/>
        <v>1w</v>
      </c>
      <c r="X738" s="1405">
        <f>_xll.qlCalendarAdvance(Calendar,X737,W738,"f",FALSE)</f>
        <v>44348</v>
      </c>
      <c r="Y738" s="1404">
        <f>_xll.qlCalendarAdvance(Calendar,X738,NDays&amp;"D")</f>
        <v>44348</v>
      </c>
      <c r="Z738" s="1403">
        <v>2.8201505578878017E-2</v>
      </c>
      <c r="AA738" s="1411">
        <v>2.7273128469138541E-2</v>
      </c>
    </row>
    <row r="739" spans="19:27" x14ac:dyDescent="0.2">
      <c r="S739" s="399"/>
      <c r="T739" s="1401"/>
      <c r="W739" s="864" t="str">
        <f t="shared" si="18"/>
        <v>1w</v>
      </c>
      <c r="X739" s="1405">
        <f>_xll.qlCalendarAdvance(Calendar,X738,W739,"f",FALSE)</f>
        <v>44355</v>
      </c>
      <c r="Y739" s="1404">
        <f>_xll.qlCalendarAdvance(Calendar,X739,NDays&amp;"D")</f>
        <v>44355</v>
      </c>
      <c r="Z739" s="1403">
        <v>2.8220474347923741E-2</v>
      </c>
      <c r="AA739" s="1411">
        <v>2.7297525509455411E-2</v>
      </c>
    </row>
    <row r="740" spans="19:27" x14ac:dyDescent="0.2">
      <c r="S740" s="399"/>
      <c r="T740" s="1401"/>
      <c r="W740" s="864" t="str">
        <f t="shared" si="18"/>
        <v>1w</v>
      </c>
      <c r="X740" s="1405">
        <f>_xll.qlCalendarAdvance(Calendar,X739,W740,"f",FALSE)</f>
        <v>44362</v>
      </c>
      <c r="Y740" s="1404">
        <f>_xll.qlCalendarAdvance(Calendar,X740,NDays&amp;"D")</f>
        <v>44362</v>
      </c>
      <c r="Z740" s="1403">
        <v>2.8239194164306536E-2</v>
      </c>
      <c r="AA740" s="1411">
        <v>2.7321897816959817E-2</v>
      </c>
    </row>
    <row r="741" spans="19:27" x14ac:dyDescent="0.2">
      <c r="S741" s="399"/>
      <c r="T741" s="1401"/>
      <c r="W741" s="864" t="str">
        <f t="shared" si="18"/>
        <v>1w</v>
      </c>
      <c r="X741" s="1405">
        <f>_xll.qlCalendarAdvance(Calendar,X740,W741,"f",FALSE)</f>
        <v>44369</v>
      </c>
      <c r="Y741" s="1404">
        <f>_xll.qlCalendarAdvance(Calendar,X741,NDays&amp;"D")</f>
        <v>44369</v>
      </c>
      <c r="Z741" s="1403">
        <v>2.8257660511171734E-2</v>
      </c>
      <c r="AA741" s="1411">
        <v>2.7346245391651758E-2</v>
      </c>
    </row>
    <row r="742" spans="19:27" x14ac:dyDescent="0.2">
      <c r="S742" s="399"/>
      <c r="T742" s="1401"/>
      <c r="W742" s="864" t="str">
        <f t="shared" si="18"/>
        <v>1w</v>
      </c>
      <c r="X742" s="1405">
        <f>_xll.qlCalendarAdvance(Calendar,X741,W742,"f",FALSE)</f>
        <v>44376</v>
      </c>
      <c r="Y742" s="1404">
        <f>_xll.qlCalendarAdvance(Calendar,X742,NDays&amp;"D")</f>
        <v>44376</v>
      </c>
      <c r="Z742" s="1403">
        <v>2.827586901005863E-2</v>
      </c>
      <c r="AA742" s="1411">
        <v>2.7370520849336888E-2</v>
      </c>
    </row>
    <row r="743" spans="19:27" x14ac:dyDescent="0.2">
      <c r="S743" s="399"/>
      <c r="T743" s="1401"/>
      <c r="W743" s="864" t="str">
        <f t="shared" si="18"/>
        <v>1w</v>
      </c>
      <c r="X743" s="1405">
        <f>_xll.qlCalendarAdvance(Calendar,X742,W743,"f",FALSE)</f>
        <v>44383</v>
      </c>
      <c r="Y743" s="1404">
        <f>_xll.qlCalendarAdvance(Calendar,X743,NDays&amp;"D")</f>
        <v>44383</v>
      </c>
      <c r="Z743" s="1403">
        <v>2.8293817502994534E-2</v>
      </c>
      <c r="AA743" s="1411">
        <v>2.7394557956961219E-2</v>
      </c>
    </row>
    <row r="744" spans="19:27" x14ac:dyDescent="0.2">
      <c r="S744" s="399"/>
      <c r="T744" s="1401"/>
      <c r="W744" s="864" t="str">
        <f t="shared" si="18"/>
        <v>1w</v>
      </c>
      <c r="X744" s="1405">
        <f>_xll.qlCalendarAdvance(Calendar,X743,W744,"f",FALSE)</f>
        <v>44390</v>
      </c>
      <c r="Y744" s="1404">
        <f>_xll.qlCalendarAdvance(Calendar,X744,NDays&amp;"D")</f>
        <v>44390</v>
      </c>
      <c r="Z744" s="1403">
        <v>2.8311505551862348E-2</v>
      </c>
      <c r="AA744" s="1411">
        <v>2.7418341955348646E-2</v>
      </c>
    </row>
    <row r="745" spans="19:27" x14ac:dyDescent="0.2">
      <c r="S745" s="399"/>
      <c r="T745" s="1401"/>
      <c r="W745" s="864" t="str">
        <f t="shared" si="18"/>
        <v>1w</v>
      </c>
      <c r="X745" s="1405">
        <f>_xll.qlCalendarAdvance(Calendar,X744,W745,"f",FALSE)</f>
        <v>44397</v>
      </c>
      <c r="Y745" s="1404">
        <f>_xll.qlCalendarAdvance(Calendar,X745,NDays&amp;"D")</f>
        <v>44397</v>
      </c>
      <c r="Z745" s="1403">
        <v>2.8328932754168257E-2</v>
      </c>
      <c r="AA745" s="1411">
        <v>2.7441872844661264E-2</v>
      </c>
    </row>
    <row r="746" spans="19:27" x14ac:dyDescent="0.2">
      <c r="S746" s="399"/>
      <c r="T746" s="1401"/>
      <c r="W746" s="864" t="str">
        <f t="shared" si="18"/>
        <v>1w</v>
      </c>
      <c r="X746" s="1405">
        <f>_xll.qlCalendarAdvance(Calendar,X745,W746,"f",FALSE)</f>
        <v>44404</v>
      </c>
      <c r="Y746" s="1404">
        <f>_xll.qlCalendarAdvance(Calendar,X746,NDays&amp;"D")</f>
        <v>44404</v>
      </c>
      <c r="Z746" s="1403">
        <v>2.8346098707590084E-2</v>
      </c>
      <c r="AA746" s="1411">
        <v>2.7465150624655932E-2</v>
      </c>
    </row>
    <row r="747" spans="19:27" x14ac:dyDescent="0.2">
      <c r="S747" s="399"/>
      <c r="T747" s="1401"/>
      <c r="W747" s="864" t="str">
        <f t="shared" si="18"/>
        <v>1w</v>
      </c>
      <c r="X747" s="1405">
        <f>_xll.qlCalendarAdvance(Calendar,X746,W747,"f",FALSE)</f>
        <v>44411</v>
      </c>
      <c r="Y747" s="1404">
        <f>_xll.qlCalendarAdvance(Calendar,X747,NDays&amp;"D")</f>
        <v>44411</v>
      </c>
      <c r="Z747" s="1403">
        <v>2.8363003009978627E-2</v>
      </c>
      <c r="AA747" s="1411">
        <v>2.7488175295332651E-2</v>
      </c>
    </row>
    <row r="748" spans="19:27" x14ac:dyDescent="0.2">
      <c r="S748" s="399"/>
      <c r="T748" s="1401"/>
      <c r="W748" s="864" t="str">
        <f t="shared" si="18"/>
        <v>1w</v>
      </c>
      <c r="X748" s="1405">
        <f>_xll.qlCalendarAdvance(Calendar,X747,W748,"f",FALSE)</f>
        <v>44418</v>
      </c>
      <c r="Y748" s="1404">
        <f>_xll.qlCalendarAdvance(Calendar,X748,NDays&amp;"D")</f>
        <v>44418</v>
      </c>
      <c r="Z748" s="1403">
        <v>2.8379645259358988E-2</v>
      </c>
      <c r="AA748" s="1411">
        <v>2.7510946856691421E-2</v>
      </c>
    </row>
    <row r="749" spans="19:27" x14ac:dyDescent="0.2">
      <c r="S749" s="399"/>
      <c r="T749" s="1401"/>
      <c r="W749" s="864" t="str">
        <f t="shared" si="18"/>
        <v>1w</v>
      </c>
      <c r="X749" s="1405">
        <f>_xll.qlCalendarAdvance(Calendar,X748,W749,"f",FALSE)</f>
        <v>44425</v>
      </c>
      <c r="Y749" s="1404">
        <f>_xll.qlCalendarAdvance(Calendar,X749,NDays&amp;"D")</f>
        <v>44425</v>
      </c>
      <c r="Z749" s="1403">
        <v>2.8396025053930796E-2</v>
      </c>
      <c r="AA749" s="1411">
        <v>2.7533465308651195E-2</v>
      </c>
    </row>
    <row r="750" spans="19:27" x14ac:dyDescent="0.2">
      <c r="S750" s="399"/>
      <c r="T750" s="1401"/>
      <c r="W750" s="864" t="str">
        <f t="shared" si="18"/>
        <v>1w</v>
      </c>
      <c r="X750" s="1405">
        <f>_xll.qlCalendarAdvance(Calendar,X749,W750,"f",FALSE)</f>
        <v>44432</v>
      </c>
      <c r="Y750" s="1404">
        <f>_xll.qlCalendarAdvance(Calendar,X750,NDays&amp;"D")</f>
        <v>44432</v>
      </c>
      <c r="Z750" s="1403">
        <v>2.8412141992069984E-2</v>
      </c>
      <c r="AA750" s="1411">
        <v>2.7555730651130927E-2</v>
      </c>
    </row>
    <row r="751" spans="19:27" x14ac:dyDescent="0.2">
      <c r="S751" s="399"/>
      <c r="T751" s="1401"/>
      <c r="W751" s="864" t="str">
        <f t="shared" si="18"/>
        <v>1w</v>
      </c>
      <c r="X751" s="1405">
        <f>_xll.qlCalendarAdvance(Calendar,X750,W751,"f",FALSE)</f>
        <v>44439</v>
      </c>
      <c r="Y751" s="1404">
        <f>_xll.qlCalendarAdvance(Calendar,X751,NDays&amp;"D")</f>
        <v>44439</v>
      </c>
      <c r="Z751" s="1403">
        <v>2.8427995672329009E-2</v>
      </c>
      <c r="AA751" s="1411">
        <v>2.7577742884130618E-2</v>
      </c>
    </row>
    <row r="752" spans="19:27" x14ac:dyDescent="0.2">
      <c r="S752" s="399"/>
      <c r="T752" s="1401"/>
      <c r="W752" s="864" t="str">
        <f t="shared" si="18"/>
        <v>1w</v>
      </c>
      <c r="X752" s="1405">
        <f>_xll.qlCalendarAdvance(Calendar,X751,W752,"f",FALSE)</f>
        <v>44446</v>
      </c>
      <c r="Y752" s="1404">
        <f>_xll.qlCalendarAdvance(Calendar,X752,NDays&amp;"D")</f>
        <v>44446</v>
      </c>
      <c r="Z752" s="1403">
        <v>2.8443585693439077E-2</v>
      </c>
      <c r="AA752" s="1411">
        <v>2.7599502007569221E-2</v>
      </c>
    </row>
    <row r="753" spans="19:27" x14ac:dyDescent="0.2">
      <c r="S753" s="399"/>
      <c r="T753" s="1401"/>
      <c r="W753" s="864" t="str">
        <f t="shared" si="18"/>
        <v>1w</v>
      </c>
      <c r="X753" s="1405">
        <f>_xll.qlCalendarAdvance(Calendar,X752,W753,"f",FALSE)</f>
        <v>44453</v>
      </c>
      <c r="Y753" s="1404">
        <f>_xll.qlCalendarAdvance(Calendar,X753,NDays&amp;"D")</f>
        <v>44453</v>
      </c>
      <c r="Z753" s="1403">
        <v>2.8458911654309249E-2</v>
      </c>
      <c r="AA753" s="1411">
        <v>2.7621008021446736E-2</v>
      </c>
    </row>
    <row r="754" spans="19:27" x14ac:dyDescent="0.2">
      <c r="S754" s="399"/>
      <c r="T754" s="1401"/>
      <c r="W754" s="864" t="str">
        <f t="shared" si="18"/>
        <v>1w</v>
      </c>
      <c r="X754" s="1405">
        <f>_xll.qlCalendarAdvance(Calendar,X753,W754,"f",FALSE)</f>
        <v>44460</v>
      </c>
      <c r="Y754" s="1404">
        <f>_xll.qlCalendarAdvance(Calendar,X754,NDays&amp;"D")</f>
        <v>44460</v>
      </c>
      <c r="Z754" s="1403">
        <v>2.8473973154029775E-2</v>
      </c>
      <c r="AA754" s="1411">
        <v>2.7642260925763162E-2</v>
      </c>
    </row>
    <row r="755" spans="19:27" x14ac:dyDescent="0.2">
      <c r="S755" s="399"/>
      <c r="T755" s="1401"/>
      <c r="W755" s="864" t="str">
        <f t="shared" si="18"/>
        <v>1w</v>
      </c>
      <c r="X755" s="1405">
        <f>_xll.qlCalendarAdvance(Calendar,X754,W755,"f",FALSE)</f>
        <v>44467</v>
      </c>
      <c r="Y755" s="1404">
        <f>_xll.qlCalendarAdvance(Calendar,X755,NDays&amp;"D")</f>
        <v>44467</v>
      </c>
      <c r="Z755" s="1403">
        <v>2.8488769791870983E-2</v>
      </c>
      <c r="AA755" s="1411">
        <v>2.7663260720275362E-2</v>
      </c>
    </row>
    <row r="756" spans="19:27" x14ac:dyDescent="0.2">
      <c r="S756" s="399"/>
      <c r="T756" s="1401"/>
      <c r="W756" s="864" t="str">
        <f t="shared" si="18"/>
        <v>1w</v>
      </c>
      <c r="X756" s="1405">
        <f>_xll.qlCalendarAdvance(Calendar,X755,W756,"f",FALSE)</f>
        <v>44474</v>
      </c>
      <c r="Y756" s="1404">
        <f>_xll.qlCalendarAdvance(Calendar,X756,NDays&amp;"D")</f>
        <v>44474</v>
      </c>
      <c r="Z756" s="1403">
        <v>2.8503301167286166E-2</v>
      </c>
      <c r="AA756" s="1411">
        <v>2.7684007405226474E-2</v>
      </c>
    </row>
    <row r="757" spans="19:27" x14ac:dyDescent="0.2">
      <c r="S757" s="399"/>
      <c r="T757" s="1401"/>
      <c r="W757" s="864" t="str">
        <f t="shared" si="18"/>
        <v>1w</v>
      </c>
      <c r="X757" s="1405">
        <f>_xll.qlCalendarAdvance(Calendar,X756,W757,"f",FALSE)</f>
        <v>44481</v>
      </c>
      <c r="Y757" s="1404">
        <f>_xll.qlCalendarAdvance(Calendar,X757,NDays&amp;"D")</f>
        <v>44481</v>
      </c>
      <c r="Z757" s="1403">
        <v>2.8517566879910694E-2</v>
      </c>
      <c r="AA757" s="1411">
        <v>2.7704500980292313E-2</v>
      </c>
    </row>
    <row r="758" spans="19:27" x14ac:dyDescent="0.2">
      <c r="S758" s="399"/>
      <c r="T758" s="1401"/>
      <c r="W758" s="864" t="str">
        <f t="shared" si="18"/>
        <v>1w</v>
      </c>
      <c r="X758" s="1405">
        <f>_xll.qlCalendarAdvance(Calendar,X757,W758,"f",FALSE)</f>
        <v>44488</v>
      </c>
      <c r="Y758" s="1404">
        <f>_xll.qlCalendarAdvance(Calendar,X758,NDays&amp;"D")</f>
        <v>44488</v>
      </c>
      <c r="Z758" s="1403">
        <v>2.8531566529564456E-2</v>
      </c>
      <c r="AA758" s="1411">
        <v>2.7724741445634971E-2</v>
      </c>
    </row>
    <row r="759" spans="19:27" x14ac:dyDescent="0.2">
      <c r="S759" s="399"/>
      <c r="T759" s="1401"/>
      <c r="W759" s="864" t="str">
        <f t="shared" si="18"/>
        <v>1w</v>
      </c>
      <c r="X759" s="1405">
        <f>_xll.qlCalendarAdvance(Calendar,X758,W759,"f",FALSE)</f>
        <v>44495</v>
      </c>
      <c r="Y759" s="1404">
        <f>_xll.qlCalendarAdvance(Calendar,X759,NDays&amp;"D")</f>
        <v>44495</v>
      </c>
      <c r="Z759" s="1403">
        <v>2.8545299716252748E-2</v>
      </c>
      <c r="AA759" s="1411">
        <v>2.7744728801092355E-2</v>
      </c>
    </row>
    <row r="760" spans="19:27" x14ac:dyDescent="0.2">
      <c r="S760" s="399"/>
      <c r="T760" s="1401"/>
      <c r="W760" s="864" t="str">
        <f t="shared" si="18"/>
        <v>1w</v>
      </c>
      <c r="X760" s="1405">
        <f>_xll.qlCalendarAdvance(Calendar,X759,W760,"f",FALSE)</f>
        <v>44502</v>
      </c>
      <c r="Y760" s="1404">
        <f>_xll.qlCalendarAdvance(Calendar,X760,NDays&amp;"D")</f>
        <v>44502</v>
      </c>
      <c r="Z760" s="1403">
        <v>2.8558766040166494E-2</v>
      </c>
      <c r="AA760" s="1411">
        <v>2.7764463046664467E-2</v>
      </c>
    </row>
    <row r="761" spans="19:27" x14ac:dyDescent="0.2">
      <c r="S761" s="399"/>
      <c r="T761" s="1401"/>
      <c r="W761" s="864" t="str">
        <f t="shared" si="18"/>
        <v>1w</v>
      </c>
      <c r="X761" s="1405">
        <f>_xll.qlCalendarAdvance(Calendar,X760,W761,"f",FALSE)</f>
        <v>44509</v>
      </c>
      <c r="Y761" s="1404">
        <f>_xll.qlCalendarAdvance(Calendar,X761,NDays&amp;"D")</f>
        <v>44509</v>
      </c>
      <c r="Z761" s="1403">
        <v>2.8571965101684027E-2</v>
      </c>
      <c r="AA761" s="1411">
        <v>2.7783944182270259E-2</v>
      </c>
    </row>
    <row r="762" spans="19:27" x14ac:dyDescent="0.2">
      <c r="S762" s="399"/>
      <c r="T762" s="1401"/>
      <c r="W762" s="864" t="str">
        <f t="shared" si="18"/>
        <v>1w</v>
      </c>
      <c r="X762" s="1405">
        <f>_xll.qlCalendarAdvance(Calendar,X761,W762,"f",FALSE)</f>
        <v>44516</v>
      </c>
      <c r="Y762" s="1404">
        <f>_xll.qlCalendarAdvance(Calendar,X762,NDays&amp;"D")</f>
        <v>44516</v>
      </c>
      <c r="Z762" s="1403">
        <v>2.8584896501371526E-2</v>
      </c>
      <c r="AA762" s="1411">
        <v>2.7803172207990778E-2</v>
      </c>
    </row>
    <row r="763" spans="19:27" x14ac:dyDescent="0.2">
      <c r="S763" s="399"/>
      <c r="T763" s="1401"/>
      <c r="W763" s="864" t="str">
        <f t="shared" si="18"/>
        <v>1w</v>
      </c>
      <c r="X763" s="1405">
        <f>_xll.qlCalendarAdvance(Calendar,X762,W763,"f",FALSE)</f>
        <v>44523</v>
      </c>
      <c r="Y763" s="1404">
        <f>_xll.qlCalendarAdvance(Calendar,X763,NDays&amp;"D")</f>
        <v>44523</v>
      </c>
      <c r="Z763" s="1403">
        <v>2.8597559839984799E-2</v>
      </c>
      <c r="AA763" s="1411">
        <v>2.7822147123744978E-2</v>
      </c>
    </row>
    <row r="764" spans="19:27" x14ac:dyDescent="0.2">
      <c r="S764" s="399"/>
      <c r="T764" s="1401"/>
      <c r="W764" s="864" t="str">
        <f t="shared" si="18"/>
        <v>1w</v>
      </c>
      <c r="X764" s="1405">
        <f>_xll.qlCalendarAdvance(Calendar,X763,W764,"f",FALSE)</f>
        <v>44530</v>
      </c>
      <c r="Y764" s="1404">
        <f>_xll.qlCalendarAdvance(Calendar,X764,NDays&amp;"D")</f>
        <v>44530</v>
      </c>
      <c r="Z764" s="1403">
        <v>2.8609954718469499E-2</v>
      </c>
      <c r="AA764" s="1411">
        <v>2.7840868929370766E-2</v>
      </c>
    </row>
    <row r="765" spans="19:27" x14ac:dyDescent="0.2">
      <c r="S765" s="399"/>
      <c r="T765" s="1401"/>
      <c r="W765" s="864" t="str">
        <f t="shared" si="18"/>
        <v>1w</v>
      </c>
      <c r="X765" s="1405">
        <f>_xll.qlCalendarAdvance(Calendar,X764,W765,"f",FALSE)</f>
        <v>44537</v>
      </c>
      <c r="Y765" s="1404">
        <f>_xll.qlCalendarAdvance(Calendar,X765,NDays&amp;"D")</f>
        <v>44537</v>
      </c>
      <c r="Z765" s="1403">
        <v>2.8622080737962907E-2</v>
      </c>
      <c r="AA765" s="1411">
        <v>2.7859337624949188E-2</v>
      </c>
    </row>
    <row r="766" spans="19:27" x14ac:dyDescent="0.2">
      <c r="S766" s="399"/>
      <c r="T766" s="1401"/>
      <c r="W766" s="864" t="str">
        <f t="shared" si="18"/>
        <v>1w</v>
      </c>
      <c r="X766" s="1405">
        <f>_xll.qlCalendarAdvance(Calendar,X765,W766,"f",FALSE)</f>
        <v>44544</v>
      </c>
      <c r="Y766" s="1404">
        <f>_xll.qlCalendarAdvance(Calendar,X766,NDays&amp;"D")</f>
        <v>44544</v>
      </c>
      <c r="Z766" s="1403">
        <v>2.8633937499793927E-2</v>
      </c>
      <c r="AA766" s="1411">
        <v>2.7877553210318151E-2</v>
      </c>
    </row>
    <row r="767" spans="19:27" x14ac:dyDescent="0.2">
      <c r="S767" s="399"/>
      <c r="T767" s="1401"/>
      <c r="W767" s="864" t="str">
        <f t="shared" si="18"/>
        <v>1w</v>
      </c>
      <c r="X767" s="1405">
        <f>_xll.qlCalendarAdvance(Calendar,X766,W767,"f",FALSE)</f>
        <v>44551</v>
      </c>
      <c r="Y767" s="1404">
        <f>_xll.qlCalendarAdvance(Calendar,X767,NDays&amp;"D")</f>
        <v>44551</v>
      </c>
      <c r="Z767" s="1403">
        <v>2.864552460548575E-2</v>
      </c>
      <c r="AA767" s="1411">
        <v>2.7895515685558703E-2</v>
      </c>
    </row>
    <row r="768" spans="19:27" x14ac:dyDescent="0.2">
      <c r="S768" s="399"/>
      <c r="T768" s="1401"/>
      <c r="W768" s="864" t="str">
        <f t="shared" si="18"/>
        <v>1w</v>
      </c>
      <c r="X768" s="1405">
        <f>_xll.qlCalendarAdvance(Calendar,X767,W768,"f",FALSE)</f>
        <v>44559</v>
      </c>
      <c r="Y768" s="1404">
        <f>_xll.qlCalendarAdvance(Calendar,X768,NDays&amp;"D")</f>
        <v>44559</v>
      </c>
      <c r="Z768" s="1403">
        <v>2.8658436309891178E-2</v>
      </c>
      <c r="AA768" s="1411">
        <v>2.7915734297906392E-2</v>
      </c>
    </row>
    <row r="769" spans="19:27" x14ac:dyDescent="0.2">
      <c r="S769" s="399"/>
      <c r="T769" s="1401"/>
      <c r="W769" s="864" t="str">
        <f t="shared" si="18"/>
        <v>1w</v>
      </c>
      <c r="X769" s="1405">
        <f>_xll.qlCalendarAdvance(Calendar,X768,W769,"f",FALSE)</f>
        <v>44566</v>
      </c>
      <c r="Y769" s="1404">
        <f>_xll.qlCalendarAdvance(Calendar,X769,NDays&amp;"D")</f>
        <v>44566</v>
      </c>
      <c r="Z769" s="1403">
        <v>2.8669444240091657E-2</v>
      </c>
      <c r="AA769" s="1411">
        <v>2.7933154394172988E-2</v>
      </c>
    </row>
    <row r="770" spans="19:27" x14ac:dyDescent="0.2">
      <c r="S770" s="399"/>
      <c r="T770" s="1401"/>
      <c r="W770" s="864" t="str">
        <f t="shared" si="18"/>
        <v>1w</v>
      </c>
      <c r="X770" s="1405">
        <f>_xll.qlCalendarAdvance(Calendar,X769,W770,"f",FALSE)</f>
        <v>44573</v>
      </c>
      <c r="Y770" s="1404">
        <f>_xll.qlCalendarAdvance(Calendar,X770,NDays&amp;"D")</f>
        <v>44573</v>
      </c>
      <c r="Z770" s="1403">
        <v>2.8680181263065041E-2</v>
      </c>
      <c r="AA770" s="1411">
        <v>2.7950321380149079E-2</v>
      </c>
    </row>
    <row r="771" spans="19:27" x14ac:dyDescent="0.2">
      <c r="S771" s="399"/>
      <c r="T771" s="1401"/>
      <c r="W771" s="864" t="str">
        <f t="shared" si="18"/>
        <v>1w</v>
      </c>
      <c r="X771" s="1405">
        <f>_xll.qlCalendarAdvance(Calendar,X770,W771,"f",FALSE)</f>
        <v>44580</v>
      </c>
      <c r="Y771" s="1404">
        <f>_xll.qlCalendarAdvance(Calendar,X771,NDays&amp;"D")</f>
        <v>44580</v>
      </c>
      <c r="Z771" s="1403">
        <v>2.8690646981146095E-2</v>
      </c>
      <c r="AA771" s="1411">
        <v>2.796723525575362E-2</v>
      </c>
    </row>
    <row r="772" spans="19:27" x14ac:dyDescent="0.2">
      <c r="S772" s="399"/>
      <c r="T772" s="1401"/>
      <c r="W772" s="864" t="str">
        <f t="shared" si="18"/>
        <v>1w</v>
      </c>
      <c r="X772" s="1405">
        <f>_xll.qlCalendarAdvance(Calendar,X771,W772,"f",FALSE)</f>
        <v>44587</v>
      </c>
      <c r="Y772" s="1404">
        <f>_xll.qlCalendarAdvance(Calendar,X772,NDays&amp;"D")</f>
        <v>44587</v>
      </c>
      <c r="Z772" s="1403">
        <v>2.8700840996867205E-2</v>
      </c>
      <c r="AA772" s="1411">
        <v>2.7983896021067656E-2</v>
      </c>
    </row>
    <row r="773" spans="19:27" x14ac:dyDescent="0.2">
      <c r="S773" s="399"/>
      <c r="T773" s="1401"/>
      <c r="W773" s="864" t="str">
        <f t="shared" si="18"/>
        <v>1w</v>
      </c>
      <c r="X773" s="1405">
        <f>_xll.qlCalendarAdvance(Calendar,X772,W773,"f",FALSE)</f>
        <v>44594</v>
      </c>
      <c r="Y773" s="1404">
        <f>_xll.qlCalendarAdvance(Calendar,X773,NDays&amp;"D")</f>
        <v>44594</v>
      </c>
      <c r="Z773" s="1403">
        <v>2.8710762912961485E-2</v>
      </c>
      <c r="AA773" s="1411">
        <v>2.8000303675929095E-2</v>
      </c>
    </row>
    <row r="774" spans="19:27" x14ac:dyDescent="0.2">
      <c r="S774" s="399"/>
      <c r="T774" s="1401"/>
      <c r="W774" s="864" t="str">
        <f t="shared" si="18"/>
        <v>1w</v>
      </c>
      <c r="X774" s="1405">
        <f>_xll.qlCalendarAdvance(Calendar,X773,W774,"f",FALSE)</f>
        <v>44601</v>
      </c>
      <c r="Y774" s="1404">
        <f>_xll.qlCalendarAdvance(Calendar,X774,NDays&amp;"D")</f>
        <v>44601</v>
      </c>
      <c r="Z774" s="1403">
        <v>2.8720412332362555E-2</v>
      </c>
      <c r="AA774" s="1411">
        <v>2.8016458220418983E-2</v>
      </c>
    </row>
    <row r="775" spans="19:27" x14ac:dyDescent="0.2">
      <c r="S775" s="399"/>
      <c r="T775" s="1401"/>
      <c r="W775" s="864" t="str">
        <f t="shared" si="18"/>
        <v>1w</v>
      </c>
      <c r="X775" s="1405">
        <f>_xll.qlCalendarAdvance(Calendar,X774,W775,"f",FALSE)</f>
        <v>44608</v>
      </c>
      <c r="Y775" s="1404">
        <f>_xll.qlCalendarAdvance(Calendar,X775,NDays&amp;"D")</f>
        <v>44608</v>
      </c>
      <c r="Z775" s="1403">
        <v>2.8729788858204985E-2</v>
      </c>
      <c r="AA775" s="1411">
        <v>2.803235965453732E-2</v>
      </c>
    </row>
    <row r="776" spans="19:27" x14ac:dyDescent="0.2">
      <c r="S776" s="399"/>
      <c r="T776" s="1401"/>
      <c r="W776" s="864" t="str">
        <f t="shared" si="18"/>
        <v>1w</v>
      </c>
      <c r="X776" s="1405">
        <f>_xll.qlCalendarAdvance(Calendar,X775,W776,"f",FALSE)</f>
        <v>44615</v>
      </c>
      <c r="Y776" s="1404">
        <f>_xll.qlCalendarAdvance(Calendar,X776,NDays&amp;"D")</f>
        <v>44615</v>
      </c>
      <c r="Z776" s="1403">
        <v>2.8738892093827406E-2</v>
      </c>
      <c r="AA776" s="1411">
        <v>2.8048007978040967E-2</v>
      </c>
    </row>
    <row r="777" spans="19:27" x14ac:dyDescent="0.2">
      <c r="S777" s="399"/>
      <c r="T777" s="1401"/>
      <c r="W777" s="864" t="str">
        <f t="shared" si="18"/>
        <v>1w</v>
      </c>
      <c r="X777" s="1405">
        <f>_xll.qlCalendarAdvance(Calendar,X776,W777,"f",FALSE)</f>
        <v>44622</v>
      </c>
      <c r="Y777" s="1404">
        <f>_xll.qlCalendarAdvance(Calendar,X777,NDays&amp;"D")</f>
        <v>44622</v>
      </c>
      <c r="Z777" s="1403">
        <v>2.8747721642770951E-2</v>
      </c>
      <c r="AA777" s="1411">
        <v>2.8063403191092018E-2</v>
      </c>
    </row>
    <row r="778" spans="19:27" x14ac:dyDescent="0.2">
      <c r="S778" s="399"/>
      <c r="T778" s="1401"/>
      <c r="W778" s="864" t="str">
        <f t="shared" si="18"/>
        <v>1w</v>
      </c>
      <c r="X778" s="1405">
        <f>_xll.qlCalendarAdvance(Calendar,X777,W778,"f",FALSE)</f>
        <v>44629</v>
      </c>
      <c r="Y778" s="1404">
        <f>_xll.qlCalendarAdvance(Calendar,X778,NDays&amp;"D")</f>
        <v>44629</v>
      </c>
      <c r="Z778" s="1403">
        <v>2.8756277108782813E-2</v>
      </c>
      <c r="AA778" s="1411">
        <v>2.8078545293690471E-2</v>
      </c>
    </row>
    <row r="779" spans="19:27" x14ac:dyDescent="0.2">
      <c r="S779" s="399"/>
      <c r="T779" s="1401"/>
      <c r="W779" s="864" t="str">
        <f t="shared" si="18"/>
        <v>1w</v>
      </c>
      <c r="X779" s="1405">
        <f>_xll.qlCalendarAdvance(Calendar,X778,W779,"f",FALSE)</f>
        <v>44636</v>
      </c>
      <c r="Y779" s="1404">
        <f>_xll.qlCalendarAdvance(Calendar,X779,NDays&amp;"D")</f>
        <v>44636</v>
      </c>
      <c r="Z779" s="1403">
        <v>2.8764558095814907E-2</v>
      </c>
      <c r="AA779" s="1411">
        <v>2.8093434285512142E-2</v>
      </c>
    </row>
    <row r="780" spans="19:27" x14ac:dyDescent="0.2">
      <c r="S780" s="399"/>
      <c r="T780" s="1401"/>
      <c r="W780" s="864" t="str">
        <f t="shared" si="18"/>
        <v>1w</v>
      </c>
      <c r="X780" s="1405">
        <f>_xll.qlCalendarAdvance(Calendar,X779,W780,"f",FALSE)</f>
        <v>44643</v>
      </c>
      <c r="Y780" s="1404">
        <f>_xll.qlCalendarAdvance(Calendar,X780,NDays&amp;"D")</f>
        <v>44643</v>
      </c>
      <c r="Z780" s="1403">
        <v>2.8772564208026985E-2</v>
      </c>
      <c r="AA780" s="1411">
        <v>2.8108070166881216E-2</v>
      </c>
    </row>
    <row r="781" spans="19:27" x14ac:dyDescent="0.2">
      <c r="S781" s="399"/>
      <c r="T781" s="1401"/>
      <c r="W781" s="864" t="str">
        <f t="shared" si="18"/>
        <v>1w</v>
      </c>
      <c r="X781" s="1405">
        <f>_xll.qlCalendarAdvance(Calendar,X780,W781,"f",FALSE)</f>
        <v>44650</v>
      </c>
      <c r="Y781" s="1404">
        <f>_xll.qlCalendarAdvance(Calendar,X781,NDays&amp;"D")</f>
        <v>44650</v>
      </c>
      <c r="Z781" s="1403">
        <v>2.8780295049786853E-2</v>
      </c>
      <c r="AA781" s="1411">
        <v>2.8122452937554554E-2</v>
      </c>
    </row>
    <row r="782" spans="19:27" x14ac:dyDescent="0.2">
      <c r="S782" s="399"/>
      <c r="T782" s="1401"/>
      <c r="W782" s="864" t="str">
        <f t="shared" si="18"/>
        <v>1w</v>
      </c>
      <c r="X782" s="1405">
        <f>_xll.qlCalendarAdvance(Calendar,X781,W782,"f",FALSE)</f>
        <v>44657</v>
      </c>
      <c r="Y782" s="1404">
        <f>_xll.qlCalendarAdvance(Calendar,X782,NDays&amp;"D")</f>
        <v>44657</v>
      </c>
      <c r="Z782" s="1403">
        <v>2.8787750225670594E-2</v>
      </c>
      <c r="AA782" s="1411">
        <v>2.8136582597532156E-2</v>
      </c>
    </row>
    <row r="783" spans="19:27" x14ac:dyDescent="0.2">
      <c r="S783" s="399"/>
      <c r="T783" s="1401"/>
      <c r="W783" s="864" t="str">
        <f t="shared" si="18"/>
        <v>1w</v>
      </c>
      <c r="X783" s="1405">
        <f>_xll.qlCalendarAdvance(Calendar,X782,W783,"f",FALSE)</f>
        <v>44664</v>
      </c>
      <c r="Y783" s="1404">
        <f>_xll.qlCalendarAdvance(Calendar,X783,NDays&amp;"D")</f>
        <v>44664</v>
      </c>
      <c r="Z783" s="1403">
        <v>2.8794929340464792E-2</v>
      </c>
      <c r="AA783" s="1411">
        <v>2.8150459146814022E-2</v>
      </c>
    </row>
    <row r="784" spans="19:27" x14ac:dyDescent="0.2">
      <c r="S784" s="399"/>
      <c r="T784" s="1401"/>
      <c r="W784" s="864" t="str">
        <f t="shared" si="18"/>
        <v>1w</v>
      </c>
      <c r="X784" s="1405">
        <f>_xll.qlCalendarAdvance(Calendar,X783,W784,"f",FALSE)</f>
        <v>44671</v>
      </c>
      <c r="Y784" s="1404">
        <f>_xll.qlCalendarAdvance(Calendar,X784,NDays&amp;"D")</f>
        <v>44671</v>
      </c>
      <c r="Z784" s="1403">
        <v>2.8801831999168082E-2</v>
      </c>
      <c r="AA784" s="1411">
        <v>2.8164082585400152E-2</v>
      </c>
    </row>
    <row r="785" spans="19:27" x14ac:dyDescent="0.2">
      <c r="S785" s="399"/>
      <c r="T785" s="1401"/>
      <c r="W785" s="864" t="str">
        <f t="shared" si="18"/>
        <v>1w</v>
      </c>
      <c r="X785" s="1405">
        <f>_xll.qlCalendarAdvance(Calendar,X784,W785,"f",FALSE)</f>
        <v>44678</v>
      </c>
      <c r="Y785" s="1404">
        <f>_xll.qlCalendarAdvance(Calendar,X785,NDays&amp;"D")</f>
        <v>44678</v>
      </c>
      <c r="Z785" s="1403">
        <v>2.8808457806989374E-2</v>
      </c>
      <c r="AA785" s="1411">
        <v>2.81774529132095E-2</v>
      </c>
    </row>
    <row r="786" spans="19:27" x14ac:dyDescent="0.2">
      <c r="S786" s="399"/>
      <c r="T786" s="1401"/>
      <c r="W786" s="864" t="str">
        <f t="shared" si="18"/>
        <v>1w</v>
      </c>
      <c r="X786" s="1405">
        <f>_xll.qlCalendarAdvance(Calendar,X785,W786,"f",FALSE)</f>
        <v>44685</v>
      </c>
      <c r="Y786" s="1404">
        <f>_xll.qlCalendarAdvance(Calendar,X786,NDays&amp;"D")</f>
        <v>44685</v>
      </c>
      <c r="Z786" s="1403">
        <v>2.8814806369352741E-2</v>
      </c>
      <c r="AA786" s="1411">
        <v>2.8190570130242065E-2</v>
      </c>
    </row>
    <row r="787" spans="19:27" x14ac:dyDescent="0.2">
      <c r="S787" s="399"/>
      <c r="T787" s="1401"/>
      <c r="W787" s="864" t="str">
        <f t="shared" si="18"/>
        <v>1w</v>
      </c>
      <c r="X787" s="1405">
        <f>_xll.qlCalendarAdvance(Calendar,X786,W787,"f",FALSE)</f>
        <v>44692</v>
      </c>
      <c r="Y787" s="1404">
        <f>_xll.qlCalendarAdvance(Calendar,X787,NDays&amp;"D")</f>
        <v>44692</v>
      </c>
      <c r="Z787" s="1403">
        <v>2.8820877291895863E-2</v>
      </c>
      <c r="AA787" s="1411">
        <v>2.8203434236416802E-2</v>
      </c>
    </row>
    <row r="788" spans="19:27" x14ac:dyDescent="0.2">
      <c r="S788" s="399"/>
      <c r="T788" s="1401"/>
      <c r="W788" s="864" t="str">
        <f t="shared" si="18"/>
        <v>1w</v>
      </c>
      <c r="X788" s="1405">
        <f>_xll.qlCalendarAdvance(Calendar,X787,W788,"f",FALSE)</f>
        <v>44699</v>
      </c>
      <c r="Y788" s="1404">
        <f>_xll.qlCalendarAdvance(Calendar,X788,NDays&amp;"D")</f>
        <v>44699</v>
      </c>
      <c r="Z788" s="1403">
        <v>2.8826670180471137E-2</v>
      </c>
      <c r="AA788" s="1411">
        <v>2.8216045231814757E-2</v>
      </c>
    </row>
    <row r="789" spans="19:27" x14ac:dyDescent="0.2">
      <c r="S789" s="399"/>
      <c r="T789" s="1401"/>
      <c r="W789" s="864" t="str">
        <f t="shared" si="18"/>
        <v>1w</v>
      </c>
      <c r="X789" s="1405">
        <f>_xll.qlCalendarAdvance(Calendar,X788,W789,"f",FALSE)</f>
        <v>44706</v>
      </c>
      <c r="Y789" s="1404">
        <f>_xll.qlCalendarAdvance(Calendar,X789,NDays&amp;"D")</f>
        <v>44706</v>
      </c>
      <c r="Z789" s="1403">
        <v>2.883218464114834E-2</v>
      </c>
      <c r="AA789" s="1411">
        <v>2.8228403116354883E-2</v>
      </c>
    </row>
    <row r="790" spans="19:27" x14ac:dyDescent="0.2">
      <c r="S790" s="399"/>
      <c r="T790" s="1401"/>
      <c r="W790" s="864" t="str">
        <f t="shared" si="18"/>
        <v>1w</v>
      </c>
      <c r="X790" s="1405">
        <f>_xll.qlCalendarAdvance(Calendar,X789,W790,"f",FALSE)</f>
        <v>44713</v>
      </c>
      <c r="Y790" s="1404">
        <f>_xll.qlCalendarAdvance(Calendar,X790,NDays&amp;"D")</f>
        <v>44713</v>
      </c>
      <c r="Z790" s="1403">
        <v>2.883742028021441E-2</v>
      </c>
      <c r="AA790" s="1411">
        <v>2.8240507889956135E-2</v>
      </c>
    </row>
    <row r="791" spans="19:27" x14ac:dyDescent="0.2">
      <c r="S791" s="399"/>
      <c r="T791" s="1401"/>
      <c r="W791" s="864" t="str">
        <f t="shared" si="18"/>
        <v>1w</v>
      </c>
      <c r="X791" s="1405">
        <f>_xll.qlCalendarAdvance(Calendar,X790,W791,"f",FALSE)</f>
        <v>44720</v>
      </c>
      <c r="Y791" s="1404">
        <f>_xll.qlCalendarAdvance(Calendar,X791,NDays&amp;"D")</f>
        <v>44720</v>
      </c>
      <c r="Z791" s="1403">
        <v>2.8842376704174999E-2</v>
      </c>
      <c r="AA791" s="1411">
        <v>2.8252359552699557E-2</v>
      </c>
    </row>
    <row r="792" spans="19:27" x14ac:dyDescent="0.2">
      <c r="S792" s="399"/>
      <c r="T792" s="1401"/>
      <c r="W792" s="864" t="str">
        <f t="shared" si="18"/>
        <v>1w</v>
      </c>
      <c r="X792" s="1405">
        <f>_xll.qlCalendarAdvance(Calendar,X791,W792,"f",FALSE)</f>
        <v>44727</v>
      </c>
      <c r="Y792" s="1404">
        <f>_xll.qlCalendarAdvance(Calendar,X792,NDays&amp;"D")</f>
        <v>44727</v>
      </c>
      <c r="Z792" s="1403">
        <v>2.8847053519754473E-2</v>
      </c>
      <c r="AA792" s="1411">
        <v>2.8263958104423059E-2</v>
      </c>
    </row>
    <row r="793" spans="19:27" x14ac:dyDescent="0.2">
      <c r="S793" s="399"/>
      <c r="T793" s="1401"/>
      <c r="W793" s="864" t="str">
        <f t="shared" si="18"/>
        <v>1w</v>
      </c>
      <c r="X793" s="1405">
        <f>_xll.qlCalendarAdvance(Calendar,X792,W793,"f",FALSE)</f>
        <v>44734</v>
      </c>
      <c r="Y793" s="1404">
        <f>_xll.qlCalendarAdvance(Calendar,X793,NDays&amp;"D")</f>
        <v>44734</v>
      </c>
      <c r="Z793" s="1403">
        <v>2.8851450333899464E-2</v>
      </c>
      <c r="AA793" s="1411">
        <v>2.8275303545288732E-2</v>
      </c>
    </row>
    <row r="794" spans="19:27" x14ac:dyDescent="0.2">
      <c r="S794" s="399"/>
      <c r="T794" s="1401"/>
      <c r="W794" s="864" t="str">
        <f t="shared" ref="W794:W857" si="19">W793</f>
        <v>1w</v>
      </c>
      <c r="X794" s="1405">
        <f>_xll.qlCalendarAdvance(Calendar,X793,W794,"f",FALSE)</f>
        <v>44741</v>
      </c>
      <c r="Y794" s="1404">
        <f>_xll.qlCalendarAdvance(Calendar,X794,NDays&amp;"D")</f>
        <v>44741</v>
      </c>
      <c r="Z794" s="1403">
        <v>2.8855566887797668E-2</v>
      </c>
      <c r="AA794" s="1411">
        <v>2.8286394600114395E-2</v>
      </c>
    </row>
    <row r="795" spans="19:27" x14ac:dyDescent="0.2">
      <c r="S795" s="399"/>
      <c r="T795" s="1401"/>
      <c r="W795" s="864" t="str">
        <f t="shared" si="19"/>
        <v>1w</v>
      </c>
      <c r="X795" s="1405">
        <f>_xll.qlCalendarAdvance(Calendar,X794,W795,"f",FALSE)</f>
        <v>44748</v>
      </c>
      <c r="Y795" s="1404">
        <f>_xll.qlCalendarAdvance(Calendar,X795,NDays&amp;"D")</f>
        <v>44748</v>
      </c>
      <c r="Z795" s="1403">
        <v>2.8859407432356488E-2</v>
      </c>
      <c r="AA795" s="1411">
        <v>2.8297216908714784E-2</v>
      </c>
    </row>
    <row r="796" spans="19:27" x14ac:dyDescent="0.2">
      <c r="S796" s="399"/>
      <c r="T796" s="1401"/>
      <c r="W796" s="864" t="str">
        <f t="shared" si="19"/>
        <v>1w</v>
      </c>
      <c r="X796" s="1405">
        <f>_xll.qlCalendarAdvance(Calendar,X795,W796,"f",FALSE)</f>
        <v>44755</v>
      </c>
      <c r="Y796" s="1404">
        <f>_xll.qlCalendarAdvance(Calendar,X796,NDays&amp;"D")</f>
        <v>44755</v>
      </c>
      <c r="Z796" s="1403">
        <v>2.8862981726825998E-2</v>
      </c>
      <c r="AA796" s="1411">
        <v>2.8307766377847488E-2</v>
      </c>
    </row>
    <row r="797" spans="19:27" x14ac:dyDescent="0.2">
      <c r="S797" s="399"/>
      <c r="T797" s="1401"/>
      <c r="W797" s="864" t="str">
        <f t="shared" si="19"/>
        <v>1w</v>
      </c>
      <c r="X797" s="1405">
        <f>_xll.qlCalendarAdvance(Calendar,X796,W797,"f",FALSE)</f>
        <v>44762</v>
      </c>
      <c r="Y797" s="1404">
        <f>_xll.qlCalendarAdvance(Calendar,X797,NDays&amp;"D")</f>
        <v>44762</v>
      </c>
      <c r="Z797" s="1403">
        <v>2.8866299868540279E-2</v>
      </c>
      <c r="AA797" s="1411">
        <v>2.8318043007350413E-2</v>
      </c>
    </row>
    <row r="798" spans="19:27" x14ac:dyDescent="0.2">
      <c r="S798" s="399"/>
      <c r="T798" s="1401"/>
      <c r="W798" s="864" t="str">
        <f t="shared" si="19"/>
        <v>1w</v>
      </c>
      <c r="X798" s="1405">
        <f>_xll.qlCalendarAdvance(Calendar,X797,W798,"f",FALSE)</f>
        <v>44769</v>
      </c>
      <c r="Y798" s="1404">
        <f>_xll.qlCalendarAdvance(Calendar,X798,NDays&amp;"D")</f>
        <v>44769</v>
      </c>
      <c r="Z798" s="1403">
        <v>2.8869371955161149E-2</v>
      </c>
      <c r="AA798" s="1411">
        <v>2.8328046797304607E-2</v>
      </c>
    </row>
    <row r="799" spans="19:27" x14ac:dyDescent="0.2">
      <c r="S799" s="399"/>
      <c r="T799" s="1401"/>
      <c r="W799" s="864" t="str">
        <f t="shared" si="19"/>
        <v>1w</v>
      </c>
      <c r="X799" s="1405">
        <f>_xll.qlCalendarAdvance(Calendar,X798,W799,"f",FALSE)</f>
        <v>44776</v>
      </c>
      <c r="Y799" s="1404">
        <f>_xll.qlCalendarAdvance(Calendar,X799,NDays&amp;"D")</f>
        <v>44776</v>
      </c>
      <c r="Z799" s="1403">
        <v>2.8872208084651518E-2</v>
      </c>
      <c r="AA799" s="1411">
        <v>2.8337777747629023E-2</v>
      </c>
    </row>
    <row r="800" spans="19:27" x14ac:dyDescent="0.2">
      <c r="S800" s="399"/>
      <c r="T800" s="1401"/>
      <c r="W800" s="864" t="str">
        <f t="shared" si="19"/>
        <v>1w</v>
      </c>
      <c r="X800" s="1405">
        <f>_xll.qlCalendarAdvance(Calendar,X799,W800,"f",FALSE)</f>
        <v>44783</v>
      </c>
      <c r="Y800" s="1404">
        <f>_xll.qlCalendarAdvance(Calendar,X800,NDays&amp;"D")</f>
        <v>44783</v>
      </c>
      <c r="Z800" s="1403">
        <v>2.8874818355253629E-2</v>
      </c>
      <c r="AA800" s="1411">
        <v>2.8347235858323661E-2</v>
      </c>
    </row>
    <row r="801" spans="19:27" x14ac:dyDescent="0.2">
      <c r="S801" s="399"/>
      <c r="T801" s="1401"/>
      <c r="W801" s="864" t="str">
        <f t="shared" si="19"/>
        <v>1w</v>
      </c>
      <c r="X801" s="1405">
        <f>_xll.qlCalendarAdvance(Calendar,X800,W801,"f",FALSE)</f>
        <v>44790</v>
      </c>
      <c r="Y801" s="1404">
        <f>_xll.qlCalendarAdvance(Calendar,X801,NDays&amp;"D")</f>
        <v>44790</v>
      </c>
      <c r="Z801" s="1403">
        <v>2.8877212865464408E-2</v>
      </c>
      <c r="AA801" s="1411">
        <v>2.8356421129307474E-2</v>
      </c>
    </row>
    <row r="802" spans="19:27" x14ac:dyDescent="0.2">
      <c r="S802" s="399"/>
      <c r="T802" s="1401"/>
      <c r="W802" s="864" t="str">
        <f t="shared" si="19"/>
        <v>1w</v>
      </c>
      <c r="X802" s="1405">
        <f>_xll.qlCalendarAdvance(Calendar,X801,W802,"f",FALSE)</f>
        <v>44797</v>
      </c>
      <c r="Y802" s="1404">
        <f>_xll.qlCalendarAdvance(Calendar,X802,NDays&amp;"D")</f>
        <v>44797</v>
      </c>
      <c r="Z802" s="1403">
        <v>2.8879401714015929E-2</v>
      </c>
      <c r="AA802" s="1411">
        <v>2.836533356066151E-2</v>
      </c>
    </row>
    <row r="803" spans="19:27" x14ac:dyDescent="0.2">
      <c r="S803" s="399"/>
      <c r="T803" s="1401"/>
      <c r="W803" s="864" t="str">
        <f t="shared" si="19"/>
        <v>1w</v>
      </c>
      <c r="X803" s="1405">
        <f>_xll.qlCalendarAdvance(Calendar,X802,W803,"f",FALSE)</f>
        <v>44804</v>
      </c>
      <c r="Y803" s="1404">
        <f>_xll.qlCalendarAdvance(Calendar,X803,NDays&amp;"D")</f>
        <v>44804</v>
      </c>
      <c r="Z803" s="1403">
        <v>2.8881394999852983E-2</v>
      </c>
      <c r="AA803" s="1411">
        <v>2.8373973152304721E-2</v>
      </c>
    </row>
    <row r="804" spans="19:27" x14ac:dyDescent="0.2">
      <c r="S804" s="399"/>
      <c r="T804" s="1401"/>
      <c r="W804" s="864" t="str">
        <f t="shared" si="19"/>
        <v>1w</v>
      </c>
      <c r="X804" s="1405">
        <f>_xll.qlCalendarAdvance(Calendar,X803,W804,"f",FALSE)</f>
        <v>44811</v>
      </c>
      <c r="Y804" s="1404">
        <f>_xll.qlCalendarAdvance(Calendar,X804,NDays&amp;"D")</f>
        <v>44811</v>
      </c>
      <c r="Z804" s="1403">
        <v>2.8883202822114207E-2</v>
      </c>
      <c r="AA804" s="1411">
        <v>2.8382339904156062E-2</v>
      </c>
    </row>
    <row r="805" spans="19:27" x14ac:dyDescent="0.2">
      <c r="S805" s="399"/>
      <c r="T805" s="1401"/>
      <c r="W805" s="864" t="str">
        <f t="shared" si="19"/>
        <v>1w</v>
      </c>
      <c r="X805" s="1405">
        <f>_xll.qlCalendarAdvance(Calendar,X804,W805,"f",FALSE)</f>
        <v>44818</v>
      </c>
      <c r="Y805" s="1404">
        <f>_xll.qlCalendarAdvance(Calendar,X805,NDays&amp;"D")</f>
        <v>44818</v>
      </c>
      <c r="Z805" s="1403">
        <v>2.8884835280113874E-2</v>
      </c>
      <c r="AA805" s="1411">
        <v>2.8390433816377625E-2</v>
      </c>
    </row>
    <row r="806" spans="19:27" x14ac:dyDescent="0.2">
      <c r="S806" s="399"/>
      <c r="T806" s="1401"/>
      <c r="W806" s="864" t="str">
        <f t="shared" si="19"/>
        <v>1w</v>
      </c>
      <c r="X806" s="1405">
        <f>_xll.qlCalendarAdvance(Calendar,X805,W806,"f",FALSE)</f>
        <v>44825</v>
      </c>
      <c r="Y806" s="1404">
        <f>_xll.qlCalendarAdvance(Calendar,X806,NDays&amp;"D")</f>
        <v>44825</v>
      </c>
      <c r="Z806" s="1403">
        <v>2.8886302473322578E-2</v>
      </c>
      <c r="AA806" s="1411">
        <v>2.8398254888807317E-2</v>
      </c>
    </row>
    <row r="807" spans="19:27" x14ac:dyDescent="0.2">
      <c r="S807" s="399"/>
      <c r="T807" s="1401"/>
      <c r="W807" s="864" t="str">
        <f t="shared" si="19"/>
        <v>1w</v>
      </c>
      <c r="X807" s="1405">
        <f>_xll.qlCalendarAdvance(Calendar,X806,W807,"f",FALSE)</f>
        <v>44832</v>
      </c>
      <c r="Y807" s="1404">
        <f>_xll.qlCalendarAdvance(Calendar,X807,NDays&amp;"D")</f>
        <v>44832</v>
      </c>
      <c r="Z807" s="1403">
        <v>2.8887614501352354E-2</v>
      </c>
      <c r="AA807" s="1411">
        <v>2.8405803121445139E-2</v>
      </c>
    </row>
    <row r="808" spans="19:27" x14ac:dyDescent="0.2">
      <c r="S808" s="399"/>
      <c r="T808" s="1401"/>
      <c r="W808" s="864" t="str">
        <f t="shared" si="19"/>
        <v>1w</v>
      </c>
      <c r="X808" s="1405">
        <f>_xll.qlCalendarAdvance(Calendar,X807,W808,"f",FALSE)</f>
        <v>44839</v>
      </c>
      <c r="Y808" s="1404">
        <f>_xll.qlCalendarAdvance(Calendar,X808,NDays&amp;"D")</f>
        <v>44839</v>
      </c>
      <c r="Z808" s="1403">
        <v>2.8888781463939583E-2</v>
      </c>
      <c r="AA808" s="1411">
        <v>2.8413078514210044E-2</v>
      </c>
    </row>
    <row r="809" spans="19:27" x14ac:dyDescent="0.2">
      <c r="S809" s="399"/>
      <c r="T809" s="1401"/>
      <c r="W809" s="864" t="str">
        <f t="shared" si="19"/>
        <v>1w</v>
      </c>
      <c r="X809" s="1405">
        <f>_xll.qlCalendarAdvance(Calendar,X808,W809,"f",FALSE)</f>
        <v>44846</v>
      </c>
      <c r="Y809" s="1404">
        <f>_xll.qlCalendarAdvance(Calendar,X809,NDays&amp;"D")</f>
        <v>44846</v>
      </c>
      <c r="Z809" s="1403">
        <v>2.8889813460931002E-2</v>
      </c>
      <c r="AA809" s="1411">
        <v>2.8420081067264125E-2</v>
      </c>
    </row>
    <row r="810" spans="19:27" x14ac:dyDescent="0.2">
      <c r="S810" s="399"/>
      <c r="T810" s="1401"/>
      <c r="W810" s="864" t="str">
        <f t="shared" si="19"/>
        <v>1w</v>
      </c>
      <c r="X810" s="1405">
        <f>_xll.qlCalendarAdvance(Calendar,X809,W810,"f",FALSE)</f>
        <v>44853</v>
      </c>
      <c r="Y810" s="1404">
        <f>_xll.qlCalendarAdvance(Calendar,X810,NDays&amp;"D")</f>
        <v>44853</v>
      </c>
      <c r="Z810" s="1403">
        <v>2.8890720592269714E-2</v>
      </c>
      <c r="AA810" s="1411">
        <v>2.8426810780526335E-2</v>
      </c>
    </row>
    <row r="811" spans="19:27" x14ac:dyDescent="0.2">
      <c r="S811" s="399"/>
      <c r="T811" s="1401"/>
      <c r="W811" s="864" t="str">
        <f t="shared" si="19"/>
        <v>1w</v>
      </c>
      <c r="X811" s="1405">
        <f>_xll.qlCalendarAdvance(Calendar,X810,W811,"f",FALSE)</f>
        <v>44860</v>
      </c>
      <c r="Y811" s="1404">
        <f>_xll.qlCalendarAdvance(Calendar,X811,NDays&amp;"D")</f>
        <v>44860</v>
      </c>
      <c r="Z811" s="1403">
        <v>2.8891512957982535E-2</v>
      </c>
      <c r="AA811" s="1411">
        <v>2.8433267653915628E-2</v>
      </c>
    </row>
    <row r="812" spans="19:27" x14ac:dyDescent="0.2">
      <c r="S812" s="399"/>
      <c r="T812" s="1401"/>
      <c r="W812" s="864" t="str">
        <f t="shared" si="19"/>
        <v>1w</v>
      </c>
      <c r="X812" s="1405">
        <f>_xll.qlCalendarAdvance(Calendar,X811,W812,"f",FALSE)</f>
        <v>44867</v>
      </c>
      <c r="Y812" s="1404">
        <f>_xll.qlCalendarAdvance(Calendar,X812,NDays&amp;"D")</f>
        <v>44867</v>
      </c>
      <c r="Z812" s="1403">
        <v>2.8892200658167999E-2</v>
      </c>
      <c r="AA812" s="1411">
        <v>2.8439451687350958E-2</v>
      </c>
    </row>
    <row r="813" spans="19:27" x14ac:dyDescent="0.2">
      <c r="S813" s="399"/>
      <c r="T813" s="1401"/>
      <c r="W813" s="864" t="str">
        <f t="shared" si="19"/>
        <v>1w</v>
      </c>
      <c r="X813" s="1405">
        <f>_xll.qlCalendarAdvance(Calendar,X812,W813,"f",FALSE)</f>
        <v>44874</v>
      </c>
      <c r="Y813" s="1404">
        <f>_xll.qlCalendarAdvance(Calendar,X813,NDays&amp;"D")</f>
        <v>44874</v>
      </c>
      <c r="Z813" s="1403">
        <v>2.8892793792985261E-2</v>
      </c>
      <c r="AA813" s="1411">
        <v>2.8445362881075464E-2</v>
      </c>
    </row>
    <row r="814" spans="19:27" x14ac:dyDescent="0.2">
      <c r="S814" s="399"/>
      <c r="T814" s="1401"/>
      <c r="W814" s="864" t="str">
        <f t="shared" si="19"/>
        <v>1w</v>
      </c>
      <c r="X814" s="1405">
        <f>_xll.qlCalendarAdvance(Calendar,X813,W814,"f",FALSE)</f>
        <v>44881</v>
      </c>
      <c r="Y814" s="1404">
        <f>_xll.qlCalendarAdvance(Calendar,X814,NDays&amp;"D")</f>
        <v>44881</v>
      </c>
      <c r="Z814" s="1403">
        <v>2.8893302462645876E-2</v>
      </c>
      <c r="AA814" s="1411">
        <v>2.8451001234764961E-2</v>
      </c>
    </row>
    <row r="815" spans="19:27" x14ac:dyDescent="0.2">
      <c r="S815" s="399"/>
      <c r="T815" s="1401"/>
      <c r="W815" s="864" t="str">
        <f t="shared" si="19"/>
        <v>1w</v>
      </c>
      <c r="X815" s="1405">
        <f>_xll.qlCalendarAdvance(Calendar,X814,W815,"f",FALSE)</f>
        <v>44888</v>
      </c>
      <c r="Y815" s="1404">
        <f>_xll.qlCalendarAdvance(Calendar,X815,NDays&amp;"D")</f>
        <v>44888</v>
      </c>
      <c r="Z815" s="1403">
        <v>2.8893736767403366E-2</v>
      </c>
      <c r="AA815" s="1411">
        <v>2.8456366748662587E-2</v>
      </c>
    </row>
    <row r="816" spans="19:27" x14ac:dyDescent="0.2">
      <c r="S816" s="399"/>
      <c r="T816" s="1401"/>
      <c r="W816" s="864" t="str">
        <f t="shared" si="19"/>
        <v>1w</v>
      </c>
      <c r="X816" s="1405">
        <f>_xll.qlCalendarAdvance(Calendar,X815,W816,"f",FALSE)</f>
        <v>44895</v>
      </c>
      <c r="Y816" s="1404">
        <f>_xll.qlCalendarAdvance(Calendar,X816,NDays&amp;"D")</f>
        <v>44895</v>
      </c>
      <c r="Z816" s="1403">
        <v>2.8894106807545894E-2</v>
      </c>
      <c r="AA816" s="1411">
        <v>2.8461459422687296E-2</v>
      </c>
    </row>
    <row r="817" spans="19:27" x14ac:dyDescent="0.2">
      <c r="S817" s="399"/>
      <c r="T817" s="1401"/>
      <c r="W817" s="864" t="str">
        <f t="shared" si="19"/>
        <v>1w</v>
      </c>
      <c r="X817" s="1405">
        <f>_xll.qlCalendarAdvance(Calendar,X816,W817,"f",FALSE)</f>
        <v>44902</v>
      </c>
      <c r="Y817" s="1404">
        <f>_xll.qlCalendarAdvance(Calendar,X817,NDays&amp;"D")</f>
        <v>44902</v>
      </c>
      <c r="Z817" s="1403">
        <v>2.8894422683389598E-2</v>
      </c>
      <c r="AA817" s="1411">
        <v>2.8466279256758042E-2</v>
      </c>
    </row>
    <row r="818" spans="19:27" x14ac:dyDescent="0.2">
      <c r="S818" s="399"/>
      <c r="T818" s="1401"/>
      <c r="W818" s="864" t="str">
        <f t="shared" si="19"/>
        <v>1w</v>
      </c>
      <c r="X818" s="1405">
        <f>_xll.qlCalendarAdvance(Calendar,X817,W818,"f",FALSE)</f>
        <v>44909</v>
      </c>
      <c r="Y818" s="1404">
        <f>_xll.qlCalendarAdvance(Calendar,X818,NDays&amp;"D")</f>
        <v>44909</v>
      </c>
      <c r="Z818" s="1403">
        <v>2.8894694495272821E-2</v>
      </c>
      <c r="AA818" s="1411">
        <v>2.8470826250874826E-2</v>
      </c>
    </row>
    <row r="819" spans="19:27" x14ac:dyDescent="0.2">
      <c r="S819" s="399"/>
      <c r="T819" s="1401"/>
      <c r="W819" s="864" t="str">
        <f t="shared" si="19"/>
        <v>1w</v>
      </c>
      <c r="X819" s="1405">
        <f>_xll.qlCalendarAdvance(Calendar,X818,W819,"f",FALSE)</f>
        <v>44916</v>
      </c>
      <c r="Y819" s="1404">
        <f>_xll.qlCalendarAdvance(Calendar,X819,NDays&amp;"D")</f>
        <v>44916</v>
      </c>
      <c r="Z819" s="1403">
        <v>2.8894932343551005E-2</v>
      </c>
      <c r="AA819" s="1411">
        <v>2.8475100405037646E-2</v>
      </c>
    </row>
    <row r="820" spans="19:27" x14ac:dyDescent="0.2">
      <c r="S820" s="399"/>
      <c r="T820" s="1401"/>
      <c r="W820" s="864" t="str">
        <f t="shared" si="19"/>
        <v>1w</v>
      </c>
      <c r="X820" s="1405">
        <f>_xll.qlCalendarAdvance(Calendar,X819,W820,"f",FALSE)</f>
        <v>44923</v>
      </c>
      <c r="Y820" s="1404">
        <f>_xll.qlCalendarAdvance(Calendar,X820,NDays&amp;"D")</f>
        <v>44923</v>
      </c>
      <c r="Z820" s="1403">
        <v>2.8895146328593579E-2</v>
      </c>
      <c r="AA820" s="1411">
        <v>2.8479101719246502E-2</v>
      </c>
    </row>
    <row r="821" spans="19:27" x14ac:dyDescent="0.2">
      <c r="S821" s="399"/>
      <c r="T821" s="1401"/>
      <c r="W821" s="864" t="str">
        <f t="shared" si="19"/>
        <v>1w</v>
      </c>
      <c r="X821" s="1405">
        <f>_xll.qlCalendarAdvance(Calendar,X820,W821,"f",FALSE)</f>
        <v>44930</v>
      </c>
      <c r="Y821" s="1404">
        <f>_xll.qlCalendarAdvance(Calendar,X821,NDays&amp;"D")</f>
        <v>44930</v>
      </c>
      <c r="Z821" s="1403">
        <v>2.889534655078041E-2</v>
      </c>
      <c r="AA821" s="1411">
        <v>2.8482830193582442E-2</v>
      </c>
    </row>
    <row r="822" spans="19:27" x14ac:dyDescent="0.2">
      <c r="S822" s="399"/>
      <c r="T822" s="1401"/>
      <c r="W822" s="864" t="str">
        <f t="shared" si="19"/>
        <v>1w</v>
      </c>
      <c r="X822" s="1405">
        <f>_xll.qlCalendarAdvance(Calendar,X821,W822,"f",FALSE)</f>
        <v>44937</v>
      </c>
      <c r="Y822" s="1404">
        <f>_xll.qlCalendarAdvance(Calendar,X822,NDays&amp;"D")</f>
        <v>44937</v>
      </c>
      <c r="Z822" s="1403">
        <v>2.8895543110499355E-2</v>
      </c>
      <c r="AA822" s="1411">
        <v>2.8486285827802327E-2</v>
      </c>
    </row>
    <row r="823" spans="19:27" x14ac:dyDescent="0.2">
      <c r="S823" s="399"/>
      <c r="T823" s="1401"/>
      <c r="W823" s="864" t="str">
        <f t="shared" si="19"/>
        <v>1w</v>
      </c>
      <c r="X823" s="1405">
        <f>_xll.qlCalendarAdvance(Calendar,X822,W823,"f",FALSE)</f>
        <v>44944</v>
      </c>
      <c r="Y823" s="1404">
        <f>_xll.qlCalendarAdvance(Calendar,X823,NDays&amp;"D")</f>
        <v>44944</v>
      </c>
      <c r="Z823" s="1403">
        <v>2.8895746108147158E-2</v>
      </c>
      <c r="AA823" s="1411">
        <v>2.8489468622230341E-2</v>
      </c>
    </row>
    <row r="824" spans="19:27" x14ac:dyDescent="0.2">
      <c r="S824" s="399"/>
      <c r="T824" s="1401"/>
      <c r="W824" s="864" t="str">
        <f t="shared" si="19"/>
        <v>1w</v>
      </c>
      <c r="X824" s="1405">
        <f>_xll.qlCalendarAdvance(Calendar,X823,W824,"f",FALSE)</f>
        <v>44951</v>
      </c>
      <c r="Y824" s="1404">
        <f>_xll.qlCalendarAdvance(Calendar,X824,NDays&amp;"D")</f>
        <v>44951</v>
      </c>
      <c r="Z824" s="1403">
        <v>2.8895965644128552E-2</v>
      </c>
      <c r="AA824" s="1411">
        <v>2.8492378576623345E-2</v>
      </c>
    </row>
    <row r="825" spans="19:27" x14ac:dyDescent="0.2">
      <c r="S825" s="399"/>
      <c r="T825" s="1401"/>
      <c r="W825" s="864" t="str">
        <f t="shared" si="19"/>
        <v>1w</v>
      </c>
      <c r="X825" s="1405">
        <f>_xll.qlCalendarAdvance(Calendar,X824,W825,"f",FALSE)</f>
        <v>44958</v>
      </c>
      <c r="Y825" s="1404">
        <f>_xll.qlCalendarAdvance(Calendar,X825,NDays&amp;"D")</f>
        <v>44958</v>
      </c>
      <c r="Z825" s="1403">
        <v>2.8896211818856932E-2</v>
      </c>
      <c r="AA825" s="1411">
        <v>2.849501569098134E-2</v>
      </c>
    </row>
    <row r="826" spans="19:27" x14ac:dyDescent="0.2">
      <c r="S826" s="399"/>
      <c r="T826" s="1401"/>
      <c r="W826" s="864" t="str">
        <f t="shared" si="19"/>
        <v>1w</v>
      </c>
      <c r="X826" s="1405">
        <f>_xll.qlCalendarAdvance(Calendar,X825,W826,"f",FALSE)</f>
        <v>44965</v>
      </c>
      <c r="Y826" s="1404">
        <f>_xll.qlCalendarAdvance(Calendar,X826,NDays&amp;"D")</f>
        <v>44965</v>
      </c>
      <c r="Z826" s="1403">
        <v>2.8896494732757461E-2</v>
      </c>
      <c r="AA826" s="1411">
        <v>2.8497379965385372E-2</v>
      </c>
    </row>
    <row r="827" spans="19:27" x14ac:dyDescent="0.2">
      <c r="S827" s="399"/>
      <c r="T827" s="1401"/>
      <c r="W827" s="864" t="str">
        <f t="shared" si="19"/>
        <v>1w</v>
      </c>
      <c r="X827" s="1405">
        <f>_xll.qlCalendarAdvance(Calendar,X826,W827,"f",FALSE)</f>
        <v>44972</v>
      </c>
      <c r="Y827" s="1404">
        <f>_xll.qlCalendarAdvance(Calendar,X827,NDays&amp;"D")</f>
        <v>44972</v>
      </c>
      <c r="Z827" s="1403">
        <v>2.889682448626929E-2</v>
      </c>
      <c r="AA827" s="1411">
        <v>2.8499471399754395E-2</v>
      </c>
    </row>
    <row r="828" spans="19:27" x14ac:dyDescent="0.2">
      <c r="S828" s="399"/>
      <c r="T828" s="1401"/>
      <c r="W828" s="864" t="str">
        <f t="shared" si="19"/>
        <v>1w</v>
      </c>
      <c r="X828" s="1405">
        <f>_xll.qlCalendarAdvance(Calendar,X827,W828,"f",FALSE)</f>
        <v>44979</v>
      </c>
      <c r="Y828" s="1404">
        <f>_xll.qlCalendarAdvance(Calendar,X828,NDays&amp;"D")</f>
        <v>44979</v>
      </c>
      <c r="Z828" s="1403">
        <v>2.8897211179850668E-2</v>
      </c>
      <c r="AA828" s="1411">
        <v>2.8501289994088408E-2</v>
      </c>
    </row>
    <row r="829" spans="19:27" x14ac:dyDescent="0.2">
      <c r="S829" s="399"/>
      <c r="T829" s="1401"/>
      <c r="W829" s="864" t="str">
        <f t="shared" si="19"/>
        <v>1w</v>
      </c>
      <c r="X829" s="1405">
        <f>_xll.qlCalendarAdvance(Calendar,X828,W829,"f",FALSE)</f>
        <v>44986</v>
      </c>
      <c r="Y829" s="1404">
        <f>_xll.qlCalendarAdvance(Calendar,X829,NDays&amp;"D")</f>
        <v>44986</v>
      </c>
      <c r="Z829" s="1403">
        <v>2.8898907290341256E-2</v>
      </c>
      <c r="AA829" s="1411">
        <v>2.8502835748549504E-2</v>
      </c>
    </row>
    <row r="830" spans="19:27" x14ac:dyDescent="0.2">
      <c r="S830" s="399"/>
      <c r="T830" s="1401"/>
      <c r="W830" s="864" t="str">
        <f t="shared" si="19"/>
        <v>1w</v>
      </c>
      <c r="X830" s="1405">
        <f>_xll.qlCalendarAdvance(Calendar,X829,W830,"f",FALSE)</f>
        <v>44993</v>
      </c>
      <c r="Y830" s="1404">
        <f>_xll.qlCalendarAdvance(Calendar,X830,NDays&amp;"D")</f>
        <v>44993</v>
      </c>
      <c r="Z830" s="1403">
        <v>2.8899452148059019E-2</v>
      </c>
      <c r="AA830" s="1411">
        <v>2.8504108662894545E-2</v>
      </c>
    </row>
    <row r="831" spans="19:27" x14ac:dyDescent="0.2">
      <c r="S831" s="399"/>
      <c r="T831" s="1401"/>
      <c r="W831" s="864" t="str">
        <f t="shared" si="19"/>
        <v>1w</v>
      </c>
      <c r="X831" s="1405">
        <f>_xll.qlCalendarAdvance(Calendar,X830,W831,"f",FALSE)</f>
        <v>45000</v>
      </c>
      <c r="Y831" s="1404">
        <f>_xll.qlCalendarAdvance(Calendar,X831,NDays&amp;"D")</f>
        <v>45000</v>
      </c>
      <c r="Z831" s="1403">
        <v>2.8900084687921559E-2</v>
      </c>
      <c r="AA831" s="1411">
        <v>2.8505108737285623E-2</v>
      </c>
    </row>
    <row r="832" spans="19:27" x14ac:dyDescent="0.2">
      <c r="S832" s="399"/>
      <c r="T832" s="1401"/>
      <c r="W832" s="864" t="str">
        <f t="shared" si="19"/>
        <v>1w</v>
      </c>
      <c r="X832" s="1405">
        <f>_xll.qlCalendarAdvance(Calendar,X831,W832,"f",FALSE)</f>
        <v>45007</v>
      </c>
      <c r="Y832" s="1404">
        <f>_xll.qlCalendarAdvance(Calendar,X832,NDays&amp;"D")</f>
        <v>45007</v>
      </c>
      <c r="Z832" s="1403">
        <v>2.8900814983717847E-2</v>
      </c>
      <c r="AA832" s="1411">
        <v>2.8505835971560645E-2</v>
      </c>
    </row>
    <row r="833" spans="19:27" x14ac:dyDescent="0.2">
      <c r="S833" s="399"/>
      <c r="T833" s="1401"/>
      <c r="W833" s="864" t="str">
        <f t="shared" si="19"/>
        <v>1w</v>
      </c>
      <c r="X833" s="1405">
        <f>_xll.qlCalendarAdvance(Calendar,X832,W833,"f",FALSE)</f>
        <v>45014</v>
      </c>
      <c r="Y833" s="1404">
        <f>_xll.qlCalendarAdvance(Calendar,X833,NDays&amp;"D")</f>
        <v>45014</v>
      </c>
      <c r="Z833" s="1403">
        <v>2.8900352266848728E-2</v>
      </c>
      <c r="AA833" s="1411">
        <v>2.850629036596275E-2</v>
      </c>
    </row>
    <row r="834" spans="19:27" x14ac:dyDescent="0.2">
      <c r="S834" s="399"/>
      <c r="T834" s="1401"/>
      <c r="W834" s="864" t="str">
        <f t="shared" si="19"/>
        <v>1w</v>
      </c>
      <c r="X834" s="1405">
        <f>_xll.qlCalendarAdvance(Calendar,X833,W834,"f",FALSE)</f>
        <v>45021</v>
      </c>
      <c r="Y834" s="1404">
        <f>_xll.qlCalendarAdvance(Calendar,X834,NDays&amp;"D")</f>
        <v>45021</v>
      </c>
      <c r="Z834" s="1403">
        <v>2.8902609138550313E-2</v>
      </c>
      <c r="AA834" s="1411">
        <v>2.8506471920248799E-2</v>
      </c>
    </row>
    <row r="835" spans="19:27" x14ac:dyDescent="0.2">
      <c r="S835" s="399"/>
      <c r="T835" s="1401"/>
      <c r="W835" s="864" t="str">
        <f t="shared" si="19"/>
        <v>1w</v>
      </c>
      <c r="X835" s="1405">
        <f>_xll.qlCalendarAdvance(Calendar,X834,W835,"f",FALSE)</f>
        <v>45028</v>
      </c>
      <c r="Y835" s="1404">
        <f>_xll.qlCalendarAdvance(Calendar,X835,NDays&amp;"D")</f>
        <v>45028</v>
      </c>
      <c r="Z835" s="1403">
        <v>2.8903693145479321E-2</v>
      </c>
      <c r="AA835" s="1411">
        <v>2.8506380634499839E-2</v>
      </c>
    </row>
    <row r="836" spans="19:27" x14ac:dyDescent="0.2">
      <c r="S836" s="399"/>
      <c r="T836" s="1401"/>
      <c r="W836" s="864" t="str">
        <f t="shared" si="19"/>
        <v>1w</v>
      </c>
      <c r="X836" s="1405">
        <f>_xll.qlCalendarAdvance(Calendar,X835,W836,"f",FALSE)</f>
        <v>45035</v>
      </c>
      <c r="Y836" s="1404">
        <f>_xll.qlCalendarAdvance(Calendar,X836,NDays&amp;"D")</f>
        <v>45035</v>
      </c>
      <c r="Z836" s="1403">
        <v>2.8904915204150977E-2</v>
      </c>
      <c r="AA836" s="1411">
        <v>2.8506016508796916E-2</v>
      </c>
    </row>
    <row r="837" spans="19:27" x14ac:dyDescent="0.2">
      <c r="S837" s="399"/>
      <c r="T837" s="1401"/>
      <c r="W837" s="864" t="str">
        <f t="shared" si="19"/>
        <v>1w</v>
      </c>
      <c r="X837" s="1405">
        <f>_xll.qlCalendarAdvance(Calendar,X836,W837,"f",FALSE)</f>
        <v>45042</v>
      </c>
      <c r="Y837" s="1404">
        <f>_xll.qlCalendarAdvance(Calendar,X837,NDays&amp;"D")</f>
        <v>45042</v>
      </c>
      <c r="Z837" s="1403">
        <v>2.8906285388738445E-2</v>
      </c>
      <c r="AA837" s="1411">
        <v>2.8505379542977938E-2</v>
      </c>
    </row>
    <row r="838" spans="19:27" x14ac:dyDescent="0.2">
      <c r="S838" s="399"/>
      <c r="T838" s="1401"/>
      <c r="W838" s="864" t="str">
        <f t="shared" si="19"/>
        <v>1w</v>
      </c>
      <c r="X838" s="1405">
        <f>_xll.qlCalendarAdvance(Calendar,X837,W838,"f",FALSE)</f>
        <v>45049</v>
      </c>
      <c r="Y838" s="1404">
        <f>_xll.qlCalendarAdvance(Calendar,X838,NDays&amp;"D")</f>
        <v>45049</v>
      </c>
      <c r="Z838" s="1403">
        <v>2.8907813773530706E-2</v>
      </c>
      <c r="AA838" s="1411">
        <v>2.8504469737286042E-2</v>
      </c>
    </row>
    <row r="839" spans="19:27" x14ac:dyDescent="0.2">
      <c r="S839" s="399"/>
      <c r="T839" s="1401"/>
      <c r="W839" s="864" t="str">
        <f t="shared" si="19"/>
        <v>1w</v>
      </c>
      <c r="X839" s="1405">
        <f>_xll.qlCalendarAdvance(Calendar,X838,W839,"f",FALSE)</f>
        <v>45056</v>
      </c>
      <c r="Y839" s="1404">
        <f>_xll.qlCalendarAdvance(Calendar,X839,NDays&amp;"D")</f>
        <v>45056</v>
      </c>
      <c r="Z839" s="1403">
        <v>2.8909510432946275E-2</v>
      </c>
      <c r="AA839" s="1411">
        <v>2.8503287091478091E-2</v>
      </c>
    </row>
    <row r="840" spans="19:27" x14ac:dyDescent="0.2">
      <c r="S840" s="399"/>
      <c r="T840" s="1401"/>
      <c r="W840" s="864" t="str">
        <f t="shared" si="19"/>
        <v>1w</v>
      </c>
      <c r="X840" s="1405">
        <f>_xll.qlCalendarAdvance(Calendar,X839,W840,"f",FALSE)</f>
        <v>45063</v>
      </c>
      <c r="Y840" s="1404">
        <f>_xll.qlCalendarAdvance(Calendar,X840,NDays&amp;"D")</f>
        <v>45063</v>
      </c>
      <c r="Z840" s="1403">
        <v>2.8911385441550488E-2</v>
      </c>
      <c r="AA840" s="1411">
        <v>2.8501831605797223E-2</v>
      </c>
    </row>
    <row r="841" spans="19:27" x14ac:dyDescent="0.2">
      <c r="S841" s="399"/>
      <c r="T841" s="1401"/>
      <c r="W841" s="864" t="str">
        <f t="shared" si="19"/>
        <v>1w</v>
      </c>
      <c r="X841" s="1405">
        <f>_xll.qlCalendarAdvance(Calendar,X840,W841,"f",FALSE)</f>
        <v>45070</v>
      </c>
      <c r="Y841" s="1404">
        <f>_xll.qlCalendarAdvance(Calendar,X841,NDays&amp;"D")</f>
        <v>45070</v>
      </c>
      <c r="Z841" s="1403">
        <v>2.8913448874071209E-2</v>
      </c>
      <c r="AA841" s="1411">
        <v>2.8500103279919253E-2</v>
      </c>
    </row>
    <row r="842" spans="19:27" x14ac:dyDescent="0.2">
      <c r="S842" s="399"/>
      <c r="T842" s="1401"/>
      <c r="W842" s="864" t="str">
        <f t="shared" si="19"/>
        <v>1w</v>
      </c>
      <c r="X842" s="1405">
        <f>_xll.qlCalendarAdvance(Calendar,X841,W842,"f",FALSE)</f>
        <v>45077</v>
      </c>
      <c r="Y842" s="1404">
        <f>_xll.qlCalendarAdvance(Calendar,X842,NDays&amp;"D")</f>
        <v>45077</v>
      </c>
      <c r="Z842" s="1403">
        <v>2.8915710805418327E-2</v>
      </c>
      <c r="AA842" s="1411">
        <v>2.8498102114168367E-2</v>
      </c>
    </row>
    <row r="843" spans="19:27" x14ac:dyDescent="0.2">
      <c r="S843" s="399"/>
      <c r="T843" s="1401"/>
      <c r="W843" s="864" t="str">
        <f t="shared" si="19"/>
        <v>1w</v>
      </c>
      <c r="X843" s="1405">
        <f>_xll.qlCalendarAdvance(Calendar,X842,W843,"f",FALSE)</f>
        <v>45084</v>
      </c>
      <c r="Y843" s="1404">
        <f>_xll.qlCalendarAdvance(Calendar,X843,NDays&amp;"D")</f>
        <v>45084</v>
      </c>
      <c r="Z843" s="1403">
        <v>2.8918181310701469E-2</v>
      </c>
      <c r="AA843" s="1411">
        <v>2.849582810838247E-2</v>
      </c>
    </row>
    <row r="844" spans="19:27" x14ac:dyDescent="0.2">
      <c r="S844" s="399"/>
      <c r="T844" s="1401"/>
      <c r="W844" s="864" t="str">
        <f t="shared" si="19"/>
        <v>1w</v>
      </c>
      <c r="X844" s="1405">
        <f>_xll.qlCalendarAdvance(Calendar,X843,W844,"f",FALSE)</f>
        <v>45091</v>
      </c>
      <c r="Y844" s="1404">
        <f>_xll.qlCalendarAdvance(Calendar,X844,NDays&amp;"D")</f>
        <v>45091</v>
      </c>
      <c r="Z844" s="1403">
        <v>2.892087046524993E-2</v>
      </c>
      <c r="AA844" s="1411">
        <v>2.8493281262561565E-2</v>
      </c>
    </row>
    <row r="845" spans="19:27" x14ac:dyDescent="0.2">
      <c r="S845" s="399"/>
      <c r="T845" s="1401"/>
      <c r="W845" s="864" t="str">
        <f t="shared" si="19"/>
        <v>1w</v>
      </c>
      <c r="X845" s="1405">
        <f>_xll.qlCalendarAdvance(Calendar,X844,W845,"f",FALSE)</f>
        <v>45098</v>
      </c>
      <c r="Y845" s="1404">
        <f>_xll.qlCalendarAdvance(Calendar,X845,NDays&amp;"D")</f>
        <v>45098</v>
      </c>
      <c r="Z845" s="1403">
        <v>2.8923788344635475E-2</v>
      </c>
      <c r="AA845" s="1411">
        <v>2.8490461576786696E-2</v>
      </c>
    </row>
    <row r="846" spans="19:27" x14ac:dyDescent="0.2">
      <c r="S846" s="399"/>
      <c r="T846" s="1401"/>
      <c r="W846" s="864" t="str">
        <f t="shared" si="19"/>
        <v>1w</v>
      </c>
      <c r="X846" s="1405">
        <f>_xll.qlCalendarAdvance(Calendar,X845,W846,"f",FALSE)</f>
        <v>45105</v>
      </c>
      <c r="Y846" s="1404">
        <f>_xll.qlCalendarAdvance(Calendar,X846,NDays&amp;"D")</f>
        <v>45105</v>
      </c>
      <c r="Z846" s="1403">
        <v>2.8926944840878429E-2</v>
      </c>
      <c r="AA846" s="1411">
        <v>2.8487402133825501E-2</v>
      </c>
    </row>
    <row r="847" spans="19:27" x14ac:dyDescent="0.2">
      <c r="S847" s="399"/>
      <c r="T847" s="1401"/>
      <c r="W847" s="864" t="str">
        <f t="shared" si="19"/>
        <v>1w</v>
      </c>
      <c r="X847" s="1405">
        <f>_xll.qlCalendarAdvance(Calendar,X846,W847,"f",FALSE)</f>
        <v>45112</v>
      </c>
      <c r="Y847" s="1404">
        <f>_xll.qlCalendarAdvance(Calendar,X847,NDays&amp;"D")</f>
        <v>45112</v>
      </c>
      <c r="Z847" s="1403">
        <v>2.8930341655520872E-2</v>
      </c>
      <c r="AA847" s="1411">
        <v>2.8484475550437649E-2</v>
      </c>
    </row>
    <row r="848" spans="19:27" x14ac:dyDescent="0.2">
      <c r="S848" s="399"/>
      <c r="T848" s="1401"/>
      <c r="W848" s="864" t="str">
        <f t="shared" si="19"/>
        <v>1w</v>
      </c>
      <c r="X848" s="1405">
        <f>_xll.qlCalendarAdvance(Calendar,X847,W848,"f",FALSE)</f>
        <v>45119</v>
      </c>
      <c r="Y848" s="1404">
        <f>_xll.qlCalendarAdvance(Calendar,X848,NDays&amp;"D")</f>
        <v>45119</v>
      </c>
      <c r="Z848" s="1403">
        <v>2.8933968719811767E-2</v>
      </c>
      <c r="AA848" s="1411">
        <v>2.848178803963819E-2</v>
      </c>
    </row>
    <row r="849" spans="19:27" x14ac:dyDescent="0.2">
      <c r="S849" s="399"/>
      <c r="T849" s="1401"/>
      <c r="W849" s="864" t="str">
        <f t="shared" si="19"/>
        <v>1w</v>
      </c>
      <c r="X849" s="1405">
        <f>_xll.qlCalendarAdvance(Calendar,X848,W849,"f",FALSE)</f>
        <v>45126</v>
      </c>
      <c r="Y849" s="1404">
        <f>_xll.qlCalendarAdvance(Calendar,X849,NDays&amp;"D")</f>
        <v>45126</v>
      </c>
      <c r="Z849" s="1403">
        <v>2.8937815010251423E-2</v>
      </c>
      <c r="AA849" s="1411">
        <v>2.8479339601346076E-2</v>
      </c>
    </row>
    <row r="850" spans="19:27" x14ac:dyDescent="0.2">
      <c r="S850" s="399"/>
      <c r="T850" s="1401"/>
      <c r="W850" s="864" t="str">
        <f t="shared" si="19"/>
        <v>1w</v>
      </c>
      <c r="X850" s="1405">
        <f>_xll.qlCalendarAdvance(Calendar,X849,W850,"f",FALSE)</f>
        <v>45133</v>
      </c>
      <c r="Y850" s="1404">
        <f>_xll.qlCalendarAdvance(Calendar,X850,NDays&amp;"D")</f>
        <v>45133</v>
      </c>
      <c r="Z850" s="1403">
        <v>2.894186950331977E-2</v>
      </c>
      <c r="AA850" s="1411">
        <v>2.8477130235966541E-2</v>
      </c>
    </row>
    <row r="851" spans="19:27" x14ac:dyDescent="0.2">
      <c r="S851" s="399"/>
      <c r="T851" s="1401"/>
      <c r="W851" s="864" t="str">
        <f t="shared" si="19"/>
        <v>1w</v>
      </c>
      <c r="X851" s="1405">
        <f>_xll.qlCalendarAdvance(Calendar,X850,W851,"f",FALSE)</f>
        <v>45140</v>
      </c>
      <c r="Y851" s="1404">
        <f>_xll.qlCalendarAdvance(Calendar,X851,NDays&amp;"D")</f>
        <v>45140</v>
      </c>
      <c r="Z851" s="1403">
        <v>2.8946121175453556E-2</v>
      </c>
      <c r="AA851" s="1411">
        <v>2.8475159943094352E-2</v>
      </c>
    </row>
    <row r="852" spans="19:27" x14ac:dyDescent="0.2">
      <c r="S852" s="399"/>
      <c r="T852" s="1401"/>
      <c r="W852" s="864" t="str">
        <f t="shared" si="19"/>
        <v>1w</v>
      </c>
      <c r="X852" s="1405">
        <f>_xll.qlCalendarAdvance(Calendar,X851,W852,"f",FALSE)</f>
        <v>45147</v>
      </c>
      <c r="Y852" s="1404">
        <f>_xll.qlCalendarAdvance(Calendar,X852,NDays&amp;"D")</f>
        <v>45147</v>
      </c>
      <c r="Z852" s="1403">
        <v>2.8950559003025091E-2</v>
      </c>
      <c r="AA852" s="1411">
        <v>2.8473428722891603E-2</v>
      </c>
    </row>
    <row r="853" spans="19:27" x14ac:dyDescent="0.2">
      <c r="S853" s="399"/>
      <c r="T853" s="1401"/>
      <c r="W853" s="864" t="str">
        <f t="shared" si="19"/>
        <v>1w</v>
      </c>
      <c r="X853" s="1405">
        <f>_xll.qlCalendarAdvance(Calendar,X852,W853,"f",FALSE)</f>
        <v>45154</v>
      </c>
      <c r="Y853" s="1404">
        <f>_xll.qlCalendarAdvance(Calendar,X853,NDays&amp;"D")</f>
        <v>45154</v>
      </c>
      <c r="Z853" s="1403">
        <v>2.8955171962321443E-2</v>
      </c>
      <c r="AA853" s="1411">
        <v>2.8471936575358292E-2</v>
      </c>
    </row>
    <row r="854" spans="19:27" x14ac:dyDescent="0.2">
      <c r="S854" s="399"/>
      <c r="T854" s="1401"/>
      <c r="W854" s="864" t="str">
        <f t="shared" si="19"/>
        <v>1w</v>
      </c>
      <c r="X854" s="1405">
        <f>_xll.qlCalendarAdvance(Calendar,X853,W854,"f",FALSE)</f>
        <v>45161</v>
      </c>
      <c r="Y854" s="1404">
        <f>_xll.qlCalendarAdvance(Calendar,X854,NDays&amp;"D")</f>
        <v>45161</v>
      </c>
      <c r="Z854" s="1403">
        <v>2.8959949029525145E-2</v>
      </c>
      <c r="AA854" s="1411">
        <v>2.847068350049442E-2</v>
      </c>
    </row>
    <row r="855" spans="19:27" x14ac:dyDescent="0.2">
      <c r="S855" s="399"/>
      <c r="T855" s="1401"/>
      <c r="W855" s="864" t="str">
        <f t="shared" si="19"/>
        <v>1w</v>
      </c>
      <c r="X855" s="1405">
        <f>_xll.qlCalendarAdvance(Calendar,X854,W855,"f",FALSE)</f>
        <v>45168</v>
      </c>
      <c r="Y855" s="1404">
        <f>_xll.qlCalendarAdvance(Calendar,X855,NDays&amp;"D")</f>
        <v>45168</v>
      </c>
      <c r="Z855" s="1403">
        <v>2.8964879180695173E-2</v>
      </c>
      <c r="AA855" s="1411">
        <v>2.8469669498137895E-2</v>
      </c>
    </row>
    <row r="856" spans="19:27" x14ac:dyDescent="0.2">
      <c r="S856" s="399"/>
      <c r="T856" s="1401"/>
      <c r="W856" s="864" t="str">
        <f t="shared" si="19"/>
        <v>1w</v>
      </c>
      <c r="X856" s="1405">
        <f>_xll.qlCalendarAdvance(Calendar,X855,W856,"f",FALSE)</f>
        <v>45175</v>
      </c>
      <c r="Y856" s="1404">
        <f>_xll.qlCalendarAdvance(Calendar,X856,NDays&amp;"D")</f>
        <v>45175</v>
      </c>
      <c r="Z856" s="1403">
        <v>2.8969951391750782E-2</v>
      </c>
      <c r="AA856" s="1411">
        <v>2.8468894568450809E-2</v>
      </c>
    </row>
    <row r="857" spans="19:27" x14ac:dyDescent="0.2">
      <c r="S857" s="399"/>
      <c r="T857" s="1401"/>
      <c r="W857" s="864" t="str">
        <f t="shared" si="19"/>
        <v>1w</v>
      </c>
      <c r="X857" s="1405">
        <f>_xll.qlCalendarAdvance(Calendar,X856,W857,"f",FALSE)</f>
        <v>45182</v>
      </c>
      <c r="Y857" s="1404">
        <f>_xll.qlCalendarAdvance(Calendar,X857,NDays&amp;"D")</f>
        <v>45182</v>
      </c>
      <c r="Z857" s="1403">
        <v>2.8975154638456214E-2</v>
      </c>
      <c r="AA857" s="1411">
        <v>2.8468358711433162E-2</v>
      </c>
    </row>
    <row r="858" spans="19:27" x14ac:dyDescent="0.2">
      <c r="S858" s="399"/>
      <c r="T858" s="1401"/>
      <c r="W858" s="864" t="str">
        <f t="shared" ref="W858:W921" si="20">W857</f>
        <v>1w</v>
      </c>
      <c r="X858" s="1405">
        <f>_xll.qlCalendarAdvance(Calendar,X857,W858,"f",FALSE)</f>
        <v>45189</v>
      </c>
      <c r="Y858" s="1404">
        <f>_xll.qlCalendarAdvance(Calendar,X858,NDays&amp;"D")</f>
        <v>45189</v>
      </c>
      <c r="Z858" s="1403">
        <v>2.8980477896403879E-2</v>
      </c>
      <c r="AA858" s="1411">
        <v>2.8468061927084953E-2</v>
      </c>
    </row>
    <row r="859" spans="19:27" x14ac:dyDescent="0.2">
      <c r="S859" s="399"/>
      <c r="T859" s="1401"/>
      <c r="W859" s="864" t="str">
        <f t="shared" si="20"/>
        <v>1w</v>
      </c>
      <c r="X859" s="1405">
        <f>_xll.qlCalendarAdvance(Calendar,X858,W859,"f",FALSE)</f>
        <v>45196</v>
      </c>
      <c r="Y859" s="1404">
        <f>_xll.qlCalendarAdvance(Calendar,X859,NDays&amp;"D")</f>
        <v>45196</v>
      </c>
      <c r="Z859" s="1403">
        <v>2.8985910141003053E-2</v>
      </c>
      <c r="AA859" s="1411">
        <v>2.8468004215325138E-2</v>
      </c>
    </row>
    <row r="860" spans="19:27" x14ac:dyDescent="0.2">
      <c r="S860" s="399"/>
      <c r="T860" s="1401"/>
      <c r="W860" s="864" t="str">
        <f t="shared" si="20"/>
        <v>1w</v>
      </c>
      <c r="X860" s="1405">
        <f>_xll.qlCalendarAdvance(Calendar,X859,W860,"f",FALSE)</f>
        <v>45203</v>
      </c>
      <c r="Y860" s="1404">
        <f>_xll.qlCalendarAdvance(Calendar,X860,NDays&amp;"D")</f>
        <v>45203</v>
      </c>
      <c r="Z860" s="1403">
        <v>2.8991440347466819E-2</v>
      </c>
      <c r="AA860" s="1411">
        <v>2.8468185576234761E-2</v>
      </c>
    </row>
    <row r="861" spans="19:27" x14ac:dyDescent="0.2">
      <c r="S861" s="399"/>
      <c r="T861" s="1401"/>
      <c r="W861" s="864" t="str">
        <f t="shared" si="20"/>
        <v>1w</v>
      </c>
      <c r="X861" s="1405">
        <f>_xll.qlCalendarAdvance(Calendar,X860,W861,"f",FALSE)</f>
        <v>45210</v>
      </c>
      <c r="Y861" s="1404">
        <f>_xll.qlCalendarAdvance(Calendar,X861,NDays&amp;"D")</f>
        <v>45210</v>
      </c>
      <c r="Z861" s="1403">
        <v>2.8997057490800338E-2</v>
      </c>
      <c r="AA861" s="1411">
        <v>2.8468606009651731E-2</v>
      </c>
    </row>
    <row r="862" spans="19:27" x14ac:dyDescent="0.2">
      <c r="S862" s="399"/>
      <c r="T862" s="1401"/>
      <c r="W862" s="864" t="str">
        <f t="shared" si="20"/>
        <v>1w</v>
      </c>
      <c r="X862" s="1405">
        <f>_xll.qlCalendarAdvance(Calendar,X861,W862,"f",FALSE)</f>
        <v>45217</v>
      </c>
      <c r="Y862" s="1404">
        <f>_xll.qlCalendarAdvance(Calendar,X862,NDays&amp;"D")</f>
        <v>45217</v>
      </c>
      <c r="Z862" s="1403">
        <v>2.9002750545791527E-2</v>
      </c>
      <c r="AA862" s="1411">
        <v>2.8469265515819187E-2</v>
      </c>
    </row>
    <row r="863" spans="19:27" x14ac:dyDescent="0.2">
      <c r="S863" s="399"/>
      <c r="T863" s="1401"/>
      <c r="W863" s="864" t="str">
        <f t="shared" si="20"/>
        <v>1w</v>
      </c>
      <c r="X863" s="1405">
        <f>_xll.qlCalendarAdvance(Calendar,X862,W863,"f",FALSE)</f>
        <v>45224</v>
      </c>
      <c r="Y863" s="1404">
        <f>_xll.qlCalendarAdvance(Calendar,X863,NDays&amp;"D")</f>
        <v>45224</v>
      </c>
      <c r="Z863" s="1403">
        <v>2.900850848700267E-2</v>
      </c>
      <c r="AA863" s="1411">
        <v>2.8470164094656081E-2</v>
      </c>
    </row>
    <row r="864" spans="19:27" x14ac:dyDescent="0.2">
      <c r="S864" s="399"/>
      <c r="T864" s="1401"/>
      <c r="W864" s="864" t="str">
        <f t="shared" si="20"/>
        <v>1w</v>
      </c>
      <c r="X864" s="1405">
        <f>_xll.qlCalendarAdvance(Calendar,X863,W864,"f",FALSE)</f>
        <v>45231</v>
      </c>
      <c r="Y864" s="1404">
        <f>_xll.qlCalendarAdvance(Calendar,X864,NDays&amp;"D")</f>
        <v>45231</v>
      </c>
      <c r="Z864" s="1403">
        <v>2.9014320288762205E-2</v>
      </c>
      <c r="AA864" s="1411">
        <v>2.8471301746081368E-2</v>
      </c>
    </row>
    <row r="865" spans="19:27" x14ac:dyDescent="0.2">
      <c r="S865" s="399"/>
      <c r="T865" s="1401"/>
      <c r="W865" s="864" t="str">
        <f t="shared" si="20"/>
        <v>1w</v>
      </c>
      <c r="X865" s="1405">
        <f>_xll.qlCalendarAdvance(Calendar,X864,W865,"f",FALSE)</f>
        <v>45238</v>
      </c>
      <c r="Y865" s="1404">
        <f>_xll.qlCalendarAdvance(Calendar,X865,NDays&amp;"D")</f>
        <v>45238</v>
      </c>
      <c r="Z865" s="1403">
        <v>2.9020174925158092E-2</v>
      </c>
      <c r="AA865" s="1411">
        <v>2.8472678470095047E-2</v>
      </c>
    </row>
    <row r="866" spans="19:27" x14ac:dyDescent="0.2">
      <c r="S866" s="399"/>
      <c r="T866" s="1401"/>
      <c r="W866" s="864" t="str">
        <f t="shared" si="20"/>
        <v>1w</v>
      </c>
      <c r="X866" s="1405">
        <f>_xll.qlCalendarAdvance(Calendar,X865,W866,"f",FALSE)</f>
        <v>45245</v>
      </c>
      <c r="Y866" s="1404">
        <f>_xll.qlCalendarAdvance(Calendar,X866,NDays&amp;"D")</f>
        <v>45245</v>
      </c>
      <c r="Z866" s="1403">
        <v>2.90260613700336E-2</v>
      </c>
      <c r="AA866" s="1411">
        <v>2.8474294266778166E-2</v>
      </c>
    </row>
    <row r="867" spans="19:27" x14ac:dyDescent="0.2">
      <c r="S867" s="399"/>
      <c r="T867" s="1401"/>
      <c r="W867" s="864" t="str">
        <f t="shared" si="20"/>
        <v>1w</v>
      </c>
      <c r="X867" s="1405">
        <f>_xll.qlCalendarAdvance(Calendar,X866,W867,"f",FALSE)</f>
        <v>45252</v>
      </c>
      <c r="Y867" s="1404">
        <f>_xll.qlCalendarAdvance(Calendar,X867,NDays&amp;"D")</f>
        <v>45252</v>
      </c>
      <c r="Z867" s="1403">
        <v>2.9031968596982878E-2</v>
      </c>
      <c r="AA867" s="1411">
        <v>2.8476149136130724E-2</v>
      </c>
    </row>
    <row r="868" spans="19:27" x14ac:dyDescent="0.2">
      <c r="S868" s="399"/>
      <c r="T868" s="1401"/>
      <c r="W868" s="864" t="str">
        <f t="shared" si="20"/>
        <v>1w</v>
      </c>
      <c r="X868" s="1405">
        <f>_xll.qlCalendarAdvance(Calendar,X867,W868,"f",FALSE)</f>
        <v>45259</v>
      </c>
      <c r="Y868" s="1404">
        <f>_xll.qlCalendarAdvance(Calendar,X868,NDays&amp;"D")</f>
        <v>45259</v>
      </c>
      <c r="Z868" s="1403">
        <v>2.903788557934742E-2</v>
      </c>
      <c r="AA868" s="1411">
        <v>2.8478243078071674E-2</v>
      </c>
    </row>
    <row r="869" spans="19:27" x14ac:dyDescent="0.2">
      <c r="S869" s="399"/>
      <c r="T869" s="1401"/>
      <c r="W869" s="864" t="str">
        <f t="shared" si="20"/>
        <v>1w</v>
      </c>
      <c r="X869" s="1405">
        <f>_xll.qlCalendarAdvance(Calendar,X868,W869,"f",FALSE)</f>
        <v>45266</v>
      </c>
      <c r="Y869" s="1404">
        <f>_xll.qlCalendarAdvance(Calendar,X869,NDays&amp;"D")</f>
        <v>45266</v>
      </c>
      <c r="Z869" s="1403">
        <v>2.9043801290215616E-2</v>
      </c>
      <c r="AA869" s="1411">
        <v>2.8480576092682064E-2</v>
      </c>
    </row>
    <row r="870" spans="19:27" x14ac:dyDescent="0.2">
      <c r="S870" s="399"/>
      <c r="T870" s="1401"/>
      <c r="W870" s="864" t="str">
        <f t="shared" si="20"/>
        <v>1w</v>
      </c>
      <c r="X870" s="1405">
        <f>_xll.qlCalendarAdvance(Calendar,X869,W870,"f",FALSE)</f>
        <v>45273</v>
      </c>
      <c r="Y870" s="1404">
        <f>_xll.qlCalendarAdvance(Calendar,X870,NDays&amp;"D")</f>
        <v>45273</v>
      </c>
      <c r="Z870" s="1403">
        <v>2.90497047024212E-2</v>
      </c>
      <c r="AA870" s="1411">
        <v>2.8483148179880846E-2</v>
      </c>
    </row>
    <row r="871" spans="19:27" x14ac:dyDescent="0.2">
      <c r="S871" s="399"/>
      <c r="T871" s="1401"/>
      <c r="W871" s="864" t="str">
        <f t="shared" si="20"/>
        <v>1w</v>
      </c>
      <c r="X871" s="1405">
        <f>_xll.qlCalendarAdvance(Calendar,X870,W871,"f",FALSE)</f>
        <v>45280</v>
      </c>
      <c r="Y871" s="1404">
        <f>_xll.qlCalendarAdvance(Calendar,X871,NDays&amp;"D")</f>
        <v>45280</v>
      </c>
      <c r="Z871" s="1403">
        <v>2.9055584788545023E-2</v>
      </c>
      <c r="AA871" s="1411">
        <v>2.8485959339830114E-2</v>
      </c>
    </row>
    <row r="872" spans="19:27" x14ac:dyDescent="0.2">
      <c r="S872" s="399"/>
      <c r="T872" s="1401"/>
      <c r="W872" s="864" t="str">
        <f t="shared" si="20"/>
        <v>1w</v>
      </c>
      <c r="X872" s="1405">
        <f>_xll.qlCalendarAdvance(Calendar,X871,W872,"f",FALSE)</f>
        <v>45287</v>
      </c>
      <c r="Y872" s="1404">
        <f>_xll.qlCalendarAdvance(Calendar,X872,NDays&amp;"D")</f>
        <v>45287</v>
      </c>
      <c r="Z872" s="1403">
        <v>2.906143052091616E-2</v>
      </c>
      <c r="AA872" s="1411">
        <v>2.8489009572529866E-2</v>
      </c>
    </row>
    <row r="873" spans="19:27" x14ac:dyDescent="0.2">
      <c r="S873" s="399"/>
      <c r="T873" s="1401"/>
      <c r="W873" s="864" t="str">
        <f t="shared" si="20"/>
        <v>1w</v>
      </c>
      <c r="X873" s="1405">
        <f>_xll.qlCalendarAdvance(Calendar,X872,W873,"f",FALSE)</f>
        <v>45294</v>
      </c>
      <c r="Y873" s="1404">
        <f>_xll.qlCalendarAdvance(Calendar,X873,NDays&amp;"D")</f>
        <v>45294</v>
      </c>
      <c r="Z873" s="1403">
        <v>2.9067230871615234E-2</v>
      </c>
      <c r="AA873" s="1411">
        <v>2.8492298877818012E-2</v>
      </c>
    </row>
    <row r="874" spans="19:27" x14ac:dyDescent="0.2">
      <c r="S874" s="399"/>
      <c r="T874" s="1401"/>
      <c r="W874" s="864" t="str">
        <f t="shared" si="20"/>
        <v>1w</v>
      </c>
      <c r="X874" s="1405">
        <f>_xll.qlCalendarAdvance(Calendar,X873,W874,"f",FALSE)</f>
        <v>45301</v>
      </c>
      <c r="Y874" s="1404">
        <f>_xll.qlCalendarAdvance(Calendar,X874,NDays&amp;"D")</f>
        <v>45301</v>
      </c>
      <c r="Z874" s="1403">
        <v>2.9072974812478853E-2</v>
      </c>
      <c r="AA874" s="1411">
        <v>2.8495827255775596E-2</v>
      </c>
    </row>
    <row r="875" spans="19:27" x14ac:dyDescent="0.2">
      <c r="S875" s="399"/>
      <c r="T875" s="1401"/>
      <c r="W875" s="864" t="str">
        <f t="shared" si="20"/>
        <v>1w</v>
      </c>
      <c r="X875" s="1405">
        <f>_xll.qlCalendarAdvance(Calendar,X874,W875,"f",FALSE)</f>
        <v>45308</v>
      </c>
      <c r="Y875" s="1404">
        <f>_xll.qlCalendarAdvance(Calendar,X875,NDays&amp;"D")</f>
        <v>45308</v>
      </c>
      <c r="Z875" s="1403">
        <v>2.9078651315104675E-2</v>
      </c>
      <c r="AA875" s="1411">
        <v>2.849959470640262E-2</v>
      </c>
    </row>
    <row r="876" spans="19:27" x14ac:dyDescent="0.2">
      <c r="S876" s="399"/>
      <c r="T876" s="1401"/>
      <c r="W876" s="864" t="str">
        <f t="shared" si="20"/>
        <v>1w</v>
      </c>
      <c r="X876" s="1405">
        <f>_xll.qlCalendarAdvance(Calendar,X875,W876,"f",FALSE)</f>
        <v>45315</v>
      </c>
      <c r="Y876" s="1404">
        <f>_xll.qlCalendarAdvance(Calendar,X876,NDays&amp;"D")</f>
        <v>45315</v>
      </c>
      <c r="Z876" s="1403">
        <v>2.908424935085897E-2</v>
      </c>
      <c r="AA876" s="1411">
        <v>2.8503601229699083E-2</v>
      </c>
    </row>
    <row r="877" spans="19:27" x14ac:dyDescent="0.2">
      <c r="S877" s="399"/>
      <c r="T877" s="1401"/>
      <c r="W877" s="864" t="str">
        <f t="shared" si="20"/>
        <v>1w</v>
      </c>
      <c r="X877" s="1405">
        <f>_xll.qlCalendarAdvance(Calendar,X876,W877,"f",FALSE)</f>
        <v>45322</v>
      </c>
      <c r="Y877" s="1404">
        <f>_xll.qlCalendarAdvance(Calendar,X877,NDays&amp;"D")</f>
        <v>45322</v>
      </c>
      <c r="Z877" s="1403">
        <v>2.9089757890883243E-2</v>
      </c>
      <c r="AA877" s="1411">
        <v>2.850784682574603E-2</v>
      </c>
    </row>
    <row r="878" spans="19:27" x14ac:dyDescent="0.2">
      <c r="S878" s="399"/>
      <c r="T878" s="1401"/>
      <c r="W878" s="864" t="str">
        <f t="shared" si="20"/>
        <v>1w</v>
      </c>
      <c r="X878" s="1405">
        <f>_xll.qlCalendarAdvance(Calendar,X877,W878,"f",FALSE)</f>
        <v>45329</v>
      </c>
      <c r="Y878" s="1404">
        <f>_xll.qlCalendarAdvance(Calendar,X878,NDays&amp;"D")</f>
        <v>45329</v>
      </c>
      <c r="Z878" s="1403">
        <v>2.9095165906103983E-2</v>
      </c>
      <c r="AA878" s="1411">
        <v>2.8512331494543464E-2</v>
      </c>
    </row>
    <row r="879" spans="19:27" x14ac:dyDescent="0.2">
      <c r="S879" s="399"/>
      <c r="T879" s="1401"/>
      <c r="W879" s="864" t="str">
        <f t="shared" si="20"/>
        <v>1w</v>
      </c>
      <c r="X879" s="1405">
        <f>_xll.qlCalendarAdvance(Calendar,X878,W879,"f",FALSE)</f>
        <v>45336</v>
      </c>
      <c r="Y879" s="1404">
        <f>_xll.qlCalendarAdvance(Calendar,X879,NDays&amp;"D")</f>
        <v>45336</v>
      </c>
      <c r="Z879" s="1403">
        <v>2.9100462367243292E-2</v>
      </c>
      <c r="AA879" s="1411">
        <v>2.8517055236010336E-2</v>
      </c>
    </row>
    <row r="880" spans="19:27" x14ac:dyDescent="0.2">
      <c r="S880" s="399"/>
      <c r="T880" s="1401"/>
      <c r="W880" s="864" t="str">
        <f t="shared" si="20"/>
        <v>1w</v>
      </c>
      <c r="X880" s="1405">
        <f>_xll.qlCalendarAdvance(Calendar,X879,W880,"f",FALSE)</f>
        <v>45343</v>
      </c>
      <c r="Y880" s="1404">
        <f>_xll.qlCalendarAdvance(Calendar,X880,NDays&amp;"D")</f>
        <v>45343</v>
      </c>
      <c r="Z880" s="1403">
        <v>2.9105636244829071E-2</v>
      </c>
      <c r="AA880" s="1411">
        <v>2.8522018050146647E-2</v>
      </c>
    </row>
    <row r="881" spans="19:27" x14ac:dyDescent="0.2">
      <c r="S881" s="399"/>
      <c r="T881" s="1401"/>
      <c r="W881" s="864" t="str">
        <f t="shared" si="20"/>
        <v>1w</v>
      </c>
      <c r="X881" s="1405">
        <f>_xll.qlCalendarAdvance(Calendar,X880,W881,"f",FALSE)</f>
        <v>45350</v>
      </c>
      <c r="Y881" s="1404">
        <f>_xll.qlCalendarAdvance(Calendar,X881,NDays&amp;"D")</f>
        <v>45350</v>
      </c>
      <c r="Z881" s="1403">
        <v>2.9110676509208528E-2</v>
      </c>
      <c r="AA881" s="1411">
        <v>2.852721993711449E-2</v>
      </c>
    </row>
    <row r="882" spans="19:27" x14ac:dyDescent="0.2">
      <c r="S882" s="399"/>
      <c r="T882" s="1401"/>
      <c r="W882" s="864" t="str">
        <f t="shared" si="20"/>
        <v>1w</v>
      </c>
      <c r="X882" s="1405">
        <f>_xll.qlCalendarAdvance(Calendar,X881,W882,"f",FALSE)</f>
        <v>45357</v>
      </c>
      <c r="Y882" s="1404">
        <f>_xll.qlCalendarAdvance(Calendar,X882,NDays&amp;"D")</f>
        <v>45357</v>
      </c>
      <c r="Z882" s="1403">
        <v>2.9114203483002754E-2</v>
      </c>
      <c r="AA882" s="1411">
        <v>2.8532660896832818E-2</v>
      </c>
    </row>
    <row r="883" spans="19:27" x14ac:dyDescent="0.2">
      <c r="S883" s="399"/>
      <c r="T883" s="1401"/>
      <c r="W883" s="864" t="str">
        <f t="shared" si="20"/>
        <v>1w</v>
      </c>
      <c r="X883" s="1405">
        <f>_xll.qlCalendarAdvance(Calendar,X882,W883,"f",FALSE)</f>
        <v>45364</v>
      </c>
      <c r="Y883" s="1404">
        <f>_xll.qlCalendarAdvance(Calendar,X883,NDays&amp;"D")</f>
        <v>45364</v>
      </c>
      <c r="Z883" s="1403">
        <v>2.9118963103969664E-2</v>
      </c>
      <c r="AA883" s="1411">
        <v>2.8538340929220585E-2</v>
      </c>
    </row>
    <row r="884" spans="19:27" x14ac:dyDescent="0.2">
      <c r="S884" s="399"/>
      <c r="T884" s="1401"/>
      <c r="W884" s="864" t="str">
        <f t="shared" si="20"/>
        <v>1w</v>
      </c>
      <c r="X884" s="1405">
        <f>_xll.qlCalendarAdvance(Calendar,X883,W884,"f",FALSE)</f>
        <v>45371</v>
      </c>
      <c r="Y884" s="1404">
        <f>_xll.qlCalendarAdvance(Calendar,X884,NDays&amp;"D")</f>
        <v>45371</v>
      </c>
      <c r="Z884" s="1403">
        <v>2.9123556483946489E-2</v>
      </c>
      <c r="AA884" s="1411">
        <v>2.8544260034439883E-2</v>
      </c>
    </row>
    <row r="885" spans="19:27" x14ac:dyDescent="0.2">
      <c r="S885" s="399"/>
      <c r="T885" s="1401"/>
      <c r="W885" s="864" t="str">
        <f t="shared" si="20"/>
        <v>1w</v>
      </c>
      <c r="X885" s="1405">
        <f>_xll.qlCalendarAdvance(Calendar,X884,W885,"f",FALSE)</f>
        <v>45378</v>
      </c>
      <c r="Y885" s="1404">
        <f>_xll.qlCalendarAdvance(Calendar,X885,NDays&amp;"D")</f>
        <v>45378</v>
      </c>
      <c r="Z885" s="1403">
        <v>2.9127972563366189E-2</v>
      </c>
      <c r="AA885" s="1411">
        <v>2.8550418212328621E-2</v>
      </c>
    </row>
    <row r="886" spans="19:27" x14ac:dyDescent="0.2">
      <c r="S886" s="399"/>
      <c r="T886" s="1401"/>
      <c r="W886" s="864" t="str">
        <f t="shared" si="20"/>
        <v>1w</v>
      </c>
      <c r="X886" s="1405">
        <f>_xll.qlCalendarAdvance(Calendar,X885,W886,"f",FALSE)</f>
        <v>45385</v>
      </c>
      <c r="Y886" s="1404">
        <f>_xll.qlCalendarAdvance(Calendar,X886,NDays&amp;"D")</f>
        <v>45385</v>
      </c>
      <c r="Z886" s="1403">
        <v>2.9132200282560694E-2</v>
      </c>
      <c r="AA886" s="1411">
        <v>2.8556815463129936E-2</v>
      </c>
    </row>
    <row r="887" spans="19:27" x14ac:dyDescent="0.2">
      <c r="S887" s="399"/>
      <c r="T887" s="1401"/>
      <c r="W887" s="864" t="str">
        <f t="shared" si="20"/>
        <v>1w</v>
      </c>
      <c r="X887" s="1405">
        <f>_xll.qlCalendarAdvance(Calendar,X886,W887,"f",FALSE)</f>
        <v>45392</v>
      </c>
      <c r="Y887" s="1404">
        <f>_xll.qlCalendarAdvance(Calendar,X887,NDays&amp;"D")</f>
        <v>45392</v>
      </c>
      <c r="Z887" s="1403">
        <v>2.9136228581778001E-2</v>
      </c>
      <c r="AA887" s="1411">
        <v>2.8563451786681737E-2</v>
      </c>
    </row>
    <row r="888" spans="19:27" x14ac:dyDescent="0.2">
      <c r="S888" s="399"/>
      <c r="T888" s="1401"/>
      <c r="W888" s="864" t="str">
        <f t="shared" si="20"/>
        <v>1w</v>
      </c>
      <c r="X888" s="1405">
        <f>_xll.qlCalendarAdvance(Calendar,X887,W888,"f",FALSE)</f>
        <v>45399</v>
      </c>
      <c r="Y888" s="1404">
        <f>_xll.qlCalendarAdvance(Calendar,X888,NDays&amp;"D")</f>
        <v>45399</v>
      </c>
      <c r="Z888" s="1403">
        <v>2.9140046401206376E-2</v>
      </c>
      <c r="AA888" s="1411">
        <v>2.8570327183146116E-2</v>
      </c>
    </row>
    <row r="889" spans="19:27" x14ac:dyDescent="0.2">
      <c r="S889" s="399"/>
      <c r="T889" s="1401"/>
      <c r="W889" s="864" t="str">
        <f t="shared" si="20"/>
        <v>1w</v>
      </c>
      <c r="X889" s="1405">
        <f>_xll.qlCalendarAdvance(Calendar,X888,W889,"f",FALSE)</f>
        <v>45406</v>
      </c>
      <c r="Y889" s="1404">
        <f>_xll.qlCalendarAdvance(Calendar,X889,NDays&amp;"D")</f>
        <v>45406</v>
      </c>
      <c r="Z889" s="1403">
        <v>2.9143642680993675E-2</v>
      </c>
      <c r="AA889" s="1411">
        <v>2.857744165236098E-2</v>
      </c>
    </row>
    <row r="890" spans="19:27" x14ac:dyDescent="0.2">
      <c r="S890" s="399"/>
      <c r="T890" s="1401"/>
      <c r="W890" s="864" t="str">
        <f t="shared" si="20"/>
        <v>1w</v>
      </c>
      <c r="X890" s="1405">
        <f>_xll.qlCalendarAdvance(Calendar,X889,W890,"f",FALSE)</f>
        <v>45413</v>
      </c>
      <c r="Y890" s="1404">
        <f>_xll.qlCalendarAdvance(Calendar,X890,NDays&amp;"D")</f>
        <v>45413</v>
      </c>
      <c r="Z890" s="1403">
        <v>2.9147006361272432E-2</v>
      </c>
      <c r="AA890" s="1411">
        <v>2.8584795194407375E-2</v>
      </c>
    </row>
    <row r="891" spans="19:27" x14ac:dyDescent="0.2">
      <c r="S891" s="399"/>
      <c r="T891" s="1401"/>
      <c r="W891" s="864" t="str">
        <f t="shared" si="20"/>
        <v>1w</v>
      </c>
      <c r="X891" s="1405">
        <f>_xll.qlCalendarAdvance(Calendar,X890,W891,"f",FALSE)</f>
        <v>45420</v>
      </c>
      <c r="Y891" s="1404">
        <f>_xll.qlCalendarAdvance(Calendar,X891,NDays&amp;"D")</f>
        <v>45420</v>
      </c>
      <c r="Z891" s="1403">
        <v>2.9150126382182728E-2</v>
      </c>
      <c r="AA891" s="1411">
        <v>2.8592387809366349E-2</v>
      </c>
    </row>
    <row r="892" spans="19:27" x14ac:dyDescent="0.2">
      <c r="S892" s="399"/>
      <c r="T892" s="1401"/>
      <c r="W892" s="864" t="str">
        <f t="shared" si="20"/>
        <v>1w</v>
      </c>
      <c r="X892" s="1405">
        <f>_xll.qlCalendarAdvance(Calendar,X891,W892,"f",FALSE)</f>
        <v>45427</v>
      </c>
      <c r="Y892" s="1404">
        <f>_xll.qlCalendarAdvance(Calendar,X892,NDays&amp;"D")</f>
        <v>45427</v>
      </c>
      <c r="Z892" s="1403">
        <v>2.9152991683899288E-2</v>
      </c>
      <c r="AA892" s="1411">
        <v>2.86002194972379E-2</v>
      </c>
    </row>
    <row r="893" spans="19:27" x14ac:dyDescent="0.2">
      <c r="S893" s="399"/>
      <c r="T893" s="1401"/>
      <c r="W893" s="864" t="str">
        <f t="shared" si="20"/>
        <v>1w</v>
      </c>
      <c r="X893" s="1405">
        <f>_xll.qlCalendarAdvance(Calendar,X892,W893,"f",FALSE)</f>
        <v>45434</v>
      </c>
      <c r="Y893" s="1404">
        <f>_xll.qlCalendarAdvance(Calendar,X893,NDays&amp;"D")</f>
        <v>45434</v>
      </c>
      <c r="Z893" s="1403">
        <v>2.9155591206656339E-2</v>
      </c>
      <c r="AA893" s="1411">
        <v>2.8608290257940983E-2</v>
      </c>
    </row>
    <row r="894" spans="19:27" x14ac:dyDescent="0.2">
      <c r="S894" s="399"/>
      <c r="T894" s="1401"/>
      <c r="W894" s="864" t="str">
        <f t="shared" si="20"/>
        <v>1w</v>
      </c>
      <c r="X894" s="1405">
        <f>_xll.qlCalendarAdvance(Calendar,X893,W894,"f",FALSE)</f>
        <v>45441</v>
      </c>
      <c r="Y894" s="1404">
        <f>_xll.qlCalendarAdvance(Calendar,X894,NDays&amp;"D")</f>
        <v>45441</v>
      </c>
      <c r="Z894" s="1403">
        <v>2.915791389077782E-2</v>
      </c>
      <c r="AA894" s="1411">
        <v>2.8616600091475597E-2</v>
      </c>
    </row>
    <row r="895" spans="19:27" x14ac:dyDescent="0.2">
      <c r="S895" s="399"/>
      <c r="T895" s="1401"/>
      <c r="W895" s="864" t="str">
        <f t="shared" si="20"/>
        <v>1w</v>
      </c>
      <c r="X895" s="1405">
        <f>_xll.qlCalendarAdvance(Calendar,X894,W895,"f",FALSE)</f>
        <v>45448</v>
      </c>
      <c r="Y895" s="1404">
        <f>_xll.qlCalendarAdvance(Calendar,X895,NDays&amp;"D")</f>
        <v>45448</v>
      </c>
      <c r="Z895" s="1403">
        <v>2.9159948676705127E-2</v>
      </c>
      <c r="AA895" s="1411">
        <v>2.8625148998003835E-2</v>
      </c>
    </row>
    <row r="896" spans="19:27" x14ac:dyDescent="0.2">
      <c r="S896" s="399"/>
      <c r="T896" s="1401"/>
      <c r="W896" s="864" t="str">
        <f t="shared" si="20"/>
        <v>1w</v>
      </c>
      <c r="X896" s="1405">
        <f>_xll.qlCalendarAdvance(Calendar,X895,W896,"f",FALSE)</f>
        <v>45455</v>
      </c>
      <c r="Y896" s="1404">
        <f>_xll.qlCalendarAdvance(Calendar,X896,NDays&amp;"D")</f>
        <v>45455</v>
      </c>
      <c r="Z896" s="1403">
        <v>2.9161684505027097E-2</v>
      </c>
      <c r="AA896" s="1411">
        <v>2.8633936977525698E-2</v>
      </c>
    </row>
    <row r="897" spans="19:27" x14ac:dyDescent="0.2">
      <c r="S897" s="399"/>
      <c r="T897" s="1401"/>
      <c r="W897" s="864" t="str">
        <f t="shared" si="20"/>
        <v>1w</v>
      </c>
      <c r="X897" s="1405">
        <f>_xll.qlCalendarAdvance(Calendar,X896,W897,"f",FALSE)</f>
        <v>45462</v>
      </c>
      <c r="Y897" s="1404">
        <f>_xll.qlCalendarAdvance(Calendar,X897,NDays&amp;"D")</f>
        <v>45462</v>
      </c>
      <c r="Z897" s="1403">
        <v>2.9163110316513086E-2</v>
      </c>
      <c r="AA897" s="1411">
        <v>2.8642964029879092E-2</v>
      </c>
    </row>
    <row r="898" spans="19:27" x14ac:dyDescent="0.2">
      <c r="S898" s="399"/>
      <c r="T898" s="1401"/>
      <c r="W898" s="864" t="str">
        <f t="shared" si="20"/>
        <v>1w</v>
      </c>
      <c r="X898" s="1405">
        <f>_xll.qlCalendarAdvance(Calendar,X897,W898,"f",FALSE)</f>
        <v>45469</v>
      </c>
      <c r="Y898" s="1404">
        <f>_xll.qlCalendarAdvance(Calendar,X898,NDays&amp;"D")</f>
        <v>45469</v>
      </c>
      <c r="Z898" s="1403">
        <v>2.9164215062428722E-2</v>
      </c>
      <c r="AA898" s="1411">
        <v>2.8652216815170384E-2</v>
      </c>
    </row>
    <row r="899" spans="19:27" x14ac:dyDescent="0.2">
      <c r="S899" s="399"/>
      <c r="T899" s="1401"/>
      <c r="W899" s="864" t="str">
        <f t="shared" si="20"/>
        <v>1w</v>
      </c>
      <c r="X899" s="1405">
        <f>_xll.qlCalendarAdvance(Calendar,X898,W899,"f",FALSE)</f>
        <v>45476</v>
      </c>
      <c r="Y899" s="1404">
        <f>_xll.qlCalendarAdvance(Calendar,X899,NDays&amp;"D")</f>
        <v>45476</v>
      </c>
      <c r="Z899" s="1403">
        <v>2.9164992918731425E-2</v>
      </c>
      <c r="AA899" s="1411">
        <v>2.8661321808840512E-2</v>
      </c>
    </row>
    <row r="900" spans="19:27" x14ac:dyDescent="0.2">
      <c r="S900" s="399"/>
      <c r="T900" s="1401"/>
      <c r="W900" s="864" t="str">
        <f t="shared" si="20"/>
        <v>1w</v>
      </c>
      <c r="X900" s="1405">
        <f>_xll.qlCalendarAdvance(Calendar,X899,W900,"f",FALSE)</f>
        <v>45483</v>
      </c>
      <c r="Y900" s="1404">
        <f>_xll.qlCalendarAdvance(Calendar,X900,NDays&amp;"D")</f>
        <v>45483</v>
      </c>
      <c r="Z900" s="1403">
        <v>2.9165451770702067E-2</v>
      </c>
      <c r="AA900" s="1411">
        <v>2.8670105588868289E-2</v>
      </c>
    </row>
    <row r="901" spans="19:27" x14ac:dyDescent="0.2">
      <c r="S901" s="399"/>
      <c r="T901" s="1401"/>
      <c r="W901" s="864" t="str">
        <f t="shared" si="20"/>
        <v>1w</v>
      </c>
      <c r="X901" s="1405">
        <f>_xll.qlCalendarAdvance(Calendar,X900,W901,"f",FALSE)</f>
        <v>45490</v>
      </c>
      <c r="Y901" s="1404">
        <f>_xll.qlCalendarAdvance(Calendar,X901,NDays&amp;"D")</f>
        <v>45490</v>
      </c>
      <c r="Z901" s="1403">
        <v>2.916560172535676E-2</v>
      </c>
      <c r="AA901" s="1411">
        <v>2.867856815533476E-2</v>
      </c>
    </row>
    <row r="902" spans="19:27" x14ac:dyDescent="0.2">
      <c r="S902" s="399"/>
      <c r="T902" s="1401"/>
      <c r="W902" s="864" t="str">
        <f t="shared" si="20"/>
        <v>1w</v>
      </c>
      <c r="X902" s="1405">
        <f>_xll.qlCalendarAdvance(Calendar,X901,W902,"f",FALSE)</f>
        <v>45497</v>
      </c>
      <c r="Y902" s="1404">
        <f>_xll.qlCalendarAdvance(Calendar,X902,NDays&amp;"D")</f>
        <v>45497</v>
      </c>
      <c r="Z902" s="1403">
        <v>2.9165452890001164E-2</v>
      </c>
      <c r="AA902" s="1411">
        <v>2.8686709508077834E-2</v>
      </c>
    </row>
    <row r="903" spans="19:27" x14ac:dyDescent="0.2">
      <c r="S903" s="399"/>
      <c r="T903" s="1401"/>
      <c r="W903" s="864" t="str">
        <f t="shared" si="20"/>
        <v>1w</v>
      </c>
      <c r="X903" s="1405">
        <f>_xll.qlCalendarAdvance(Calendar,X902,W903,"f",FALSE)</f>
        <v>45504</v>
      </c>
      <c r="Y903" s="1404">
        <f>_xll.qlCalendarAdvance(Calendar,X903,NDays&amp;"D")</f>
        <v>45504</v>
      </c>
      <c r="Z903" s="1403">
        <v>2.9165015372202063E-2</v>
      </c>
      <c r="AA903" s="1411">
        <v>2.8694529647097511E-2</v>
      </c>
    </row>
    <row r="904" spans="19:27" x14ac:dyDescent="0.2">
      <c r="S904" s="399"/>
      <c r="T904" s="1401"/>
      <c r="W904" s="864" t="str">
        <f t="shared" si="20"/>
        <v>1w</v>
      </c>
      <c r="X904" s="1405">
        <f>_xll.qlCalendarAdvance(Calendar,X903,W904,"f",FALSE)</f>
        <v>45511</v>
      </c>
      <c r="Y904" s="1404">
        <f>_xll.qlCalendarAdvance(Calendar,X904,NDays&amp;"D")</f>
        <v>45511</v>
      </c>
      <c r="Z904" s="1403">
        <v>2.9164299279757167E-2</v>
      </c>
      <c r="AA904" s="1411">
        <v>2.8702028572555882E-2</v>
      </c>
    </row>
    <row r="905" spans="19:27" x14ac:dyDescent="0.2">
      <c r="S905" s="399"/>
      <c r="T905" s="1401"/>
      <c r="W905" s="864" t="str">
        <f t="shared" si="20"/>
        <v>1w</v>
      </c>
      <c r="X905" s="1405">
        <f>_xll.qlCalendarAdvance(Calendar,X904,W905,"f",FALSE)</f>
        <v>45518</v>
      </c>
      <c r="Y905" s="1404">
        <f>_xll.qlCalendarAdvance(Calendar,X905,NDays&amp;"D")</f>
        <v>45518</v>
      </c>
      <c r="Z905" s="1403">
        <v>2.9163314720668021E-2</v>
      </c>
      <c r="AA905" s="1411">
        <v>2.8709206284128763E-2</v>
      </c>
    </row>
    <row r="906" spans="19:27" x14ac:dyDescent="0.2">
      <c r="S906" s="399"/>
      <c r="T906" s="1401"/>
      <c r="W906" s="864" t="str">
        <f t="shared" si="20"/>
        <v>1w</v>
      </c>
      <c r="X906" s="1405">
        <f>_xll.qlCalendarAdvance(Calendar,X905,W906,"f",FALSE)</f>
        <v>45525</v>
      </c>
      <c r="Y906" s="1404">
        <f>_xll.qlCalendarAdvance(Calendar,X906,NDays&amp;"D")</f>
        <v>45525</v>
      </c>
      <c r="Z906" s="1403">
        <v>2.9162071803112921E-2</v>
      </c>
      <c r="AA906" s="1411">
        <v>2.8716062781978247E-2</v>
      </c>
    </row>
    <row r="907" spans="19:27" x14ac:dyDescent="0.2">
      <c r="S907" s="399"/>
      <c r="T907" s="1401"/>
      <c r="W907" s="864" t="str">
        <f t="shared" si="20"/>
        <v>1w</v>
      </c>
      <c r="X907" s="1405">
        <f>_xll.qlCalendarAdvance(Calendar,X906,W907,"f",FALSE)</f>
        <v>45532</v>
      </c>
      <c r="Y907" s="1404">
        <f>_xll.qlCalendarAdvance(Calendar,X907,NDays&amp;"D")</f>
        <v>45532</v>
      </c>
      <c r="Z907" s="1403">
        <v>2.9160580635421374E-2</v>
      </c>
      <c r="AA907" s="1411">
        <v>2.8722598066023286E-2</v>
      </c>
    </row>
    <row r="908" spans="19:27" x14ac:dyDescent="0.2">
      <c r="S908" s="399"/>
      <c r="T908" s="1401"/>
      <c r="W908" s="864" t="str">
        <f t="shared" si="20"/>
        <v>1w</v>
      </c>
      <c r="X908" s="1405">
        <f>_xll.qlCalendarAdvance(Calendar,X907,W908,"f",FALSE)</f>
        <v>45539</v>
      </c>
      <c r="Y908" s="1404">
        <f>_xll.qlCalendarAdvance(Calendar,X908,NDays&amp;"D")</f>
        <v>45539</v>
      </c>
      <c r="Z908" s="1403">
        <v>2.9158851326048119E-2</v>
      </c>
      <c r="AA908" s="1411">
        <v>2.8728812136344928E-2</v>
      </c>
    </row>
    <row r="909" spans="19:27" x14ac:dyDescent="0.2">
      <c r="S909" s="399"/>
      <c r="T909" s="1401"/>
      <c r="W909" s="864" t="str">
        <f t="shared" si="20"/>
        <v>1w</v>
      </c>
      <c r="X909" s="1405">
        <f>_xll.qlCalendarAdvance(Calendar,X908,W909,"f",FALSE)</f>
        <v>45546</v>
      </c>
      <c r="Y909" s="1404">
        <f>_xll.qlCalendarAdvance(Calendar,X909,NDays&amp;"D")</f>
        <v>45546</v>
      </c>
      <c r="Z909" s="1403">
        <v>2.9156893983551369E-2</v>
      </c>
      <c r="AA909" s="1411">
        <v>2.8734704992862126E-2</v>
      </c>
    </row>
    <row r="910" spans="19:27" x14ac:dyDescent="0.2">
      <c r="S910" s="399"/>
      <c r="T910" s="1401"/>
      <c r="W910" s="864" t="str">
        <f t="shared" si="20"/>
        <v>1w</v>
      </c>
      <c r="X910" s="1405">
        <f>_xll.qlCalendarAdvance(Calendar,X909,W910,"f",FALSE)</f>
        <v>45553</v>
      </c>
      <c r="Y910" s="1404">
        <f>_xll.qlCalendarAdvance(Calendar,X910,NDays&amp;"D")</f>
        <v>45553</v>
      </c>
      <c r="Z910" s="1403">
        <v>2.9154718716567496E-2</v>
      </c>
      <c r="AA910" s="1411">
        <v>2.874027663557488E-2</v>
      </c>
    </row>
    <row r="911" spans="19:27" x14ac:dyDescent="0.2">
      <c r="S911" s="399"/>
      <c r="T911" s="1401"/>
      <c r="W911" s="864" t="str">
        <f t="shared" si="20"/>
        <v>1w</v>
      </c>
      <c r="X911" s="1405">
        <f>_xll.qlCalendarAdvance(Calendar,X910,W911,"f",FALSE)</f>
        <v>45560</v>
      </c>
      <c r="Y911" s="1404">
        <f>_xll.qlCalendarAdvance(Calendar,X911,NDays&amp;"D")</f>
        <v>45560</v>
      </c>
      <c r="Z911" s="1403">
        <v>2.9152335633790161E-2</v>
      </c>
      <c r="AA911" s="1411">
        <v>2.874552706448319E-2</v>
      </c>
    </row>
    <row r="912" spans="19:27" x14ac:dyDescent="0.2">
      <c r="S912" s="399"/>
      <c r="T912" s="1401"/>
      <c r="W912" s="864" t="str">
        <f t="shared" si="20"/>
        <v>1w</v>
      </c>
      <c r="X912" s="1405">
        <f>_xll.qlCalendarAdvance(Calendar,X911,W912,"f",FALSE)</f>
        <v>45567</v>
      </c>
      <c r="Y912" s="1404">
        <f>_xll.qlCalendarAdvance(Calendar,X912,NDays&amp;"D")</f>
        <v>45567</v>
      </c>
      <c r="Z912" s="1403">
        <v>2.9149754843950548E-2</v>
      </c>
      <c r="AA912" s="1411">
        <v>2.8750456279506009E-2</v>
      </c>
    </row>
    <row r="913" spans="19:27" x14ac:dyDescent="0.2">
      <c r="S913" s="399"/>
      <c r="T913" s="1401"/>
      <c r="W913" s="864" t="str">
        <f t="shared" si="20"/>
        <v>1w</v>
      </c>
      <c r="X913" s="1405">
        <f>_xll.qlCalendarAdvance(Calendar,X912,W913,"f",FALSE)</f>
        <v>45574</v>
      </c>
      <c r="Y913" s="1404">
        <f>_xll.qlCalendarAdvance(Calendar,X913,NDays&amp;"D")</f>
        <v>45574</v>
      </c>
      <c r="Z913" s="1403">
        <v>2.9146986455795387E-2</v>
      </c>
      <c r="AA913" s="1411">
        <v>2.8755064280643339E-2</v>
      </c>
    </row>
    <row r="914" spans="19:27" x14ac:dyDescent="0.2">
      <c r="S914" s="399"/>
      <c r="T914" s="1401"/>
      <c r="W914" s="864" t="str">
        <f t="shared" si="20"/>
        <v>1w</v>
      </c>
      <c r="X914" s="1405">
        <f>_xll.qlCalendarAdvance(Calendar,X913,W914,"f",FALSE)</f>
        <v>45581</v>
      </c>
      <c r="Y914" s="1404">
        <f>_xll.qlCalendarAdvance(Calendar,X914,NDays&amp;"D")</f>
        <v>45581</v>
      </c>
      <c r="Z914" s="1403">
        <v>2.9144040578069408E-2</v>
      </c>
      <c r="AA914" s="1411">
        <v>2.8759351067976224E-2</v>
      </c>
    </row>
    <row r="915" spans="19:27" x14ac:dyDescent="0.2">
      <c r="S915" s="399"/>
      <c r="T915" s="1401"/>
      <c r="W915" s="864" t="str">
        <f t="shared" si="20"/>
        <v>1w</v>
      </c>
      <c r="X915" s="1405">
        <f>_xll.qlCalendarAdvance(Calendar,X914,W915,"f",FALSE)</f>
        <v>45588</v>
      </c>
      <c r="Y915" s="1404">
        <f>_xll.qlCalendarAdvance(Calendar,X915,NDays&amp;"D")</f>
        <v>45588</v>
      </c>
      <c r="Z915" s="1403">
        <v>2.9140927319497134E-2</v>
      </c>
      <c r="AA915" s="1411">
        <v>2.8763316641342573E-2</v>
      </c>
    </row>
    <row r="916" spans="19:27" x14ac:dyDescent="0.2">
      <c r="S916" s="399"/>
      <c r="T916" s="1401"/>
      <c r="W916" s="864" t="str">
        <f t="shared" si="20"/>
        <v>1w</v>
      </c>
      <c r="X916" s="1405">
        <f>_xll.qlCalendarAdvance(Calendar,X915,W916,"f",FALSE)</f>
        <v>45595</v>
      </c>
      <c r="Y916" s="1404">
        <f>_xll.qlCalendarAdvance(Calendar,X916,NDays&amp;"D")</f>
        <v>45595</v>
      </c>
      <c r="Z916" s="1403">
        <v>2.9137656788765565E-2</v>
      </c>
      <c r="AA916" s="1411">
        <v>2.8766961000904478E-2</v>
      </c>
    </row>
    <row r="917" spans="19:27" x14ac:dyDescent="0.2">
      <c r="S917" s="399"/>
      <c r="T917" s="1401"/>
      <c r="W917" s="864" t="str">
        <f t="shared" si="20"/>
        <v>1w</v>
      </c>
      <c r="X917" s="1405">
        <f>_xll.qlCalendarAdvance(Calendar,X916,W917,"f",FALSE)</f>
        <v>45602</v>
      </c>
      <c r="Y917" s="1404">
        <f>_xll.qlCalendarAdvance(Calendar,X917,NDays&amp;"D")</f>
        <v>45602</v>
      </c>
      <c r="Z917" s="1403">
        <v>2.9134239094508629E-2</v>
      </c>
      <c r="AA917" s="1411">
        <v>2.8770284146499847E-2</v>
      </c>
    </row>
    <row r="918" spans="19:27" x14ac:dyDescent="0.2">
      <c r="S918" s="399"/>
      <c r="T918" s="1401"/>
      <c r="W918" s="864" t="str">
        <f t="shared" si="20"/>
        <v>1w</v>
      </c>
      <c r="X918" s="1405">
        <f>_xll.qlCalendarAdvance(Calendar,X917,W918,"f",FALSE)</f>
        <v>45609</v>
      </c>
      <c r="Y918" s="1404">
        <f>_xll.qlCalendarAdvance(Calendar,X918,NDays&amp;"D")</f>
        <v>45609</v>
      </c>
      <c r="Z918" s="1403">
        <v>2.9130684345292313E-2</v>
      </c>
      <c r="AA918" s="1411">
        <v>2.8773286078209726E-2</v>
      </c>
    </row>
    <row r="919" spans="19:27" x14ac:dyDescent="0.2">
      <c r="S919" s="399"/>
      <c r="T919" s="1401"/>
      <c r="W919" s="864" t="str">
        <f t="shared" si="20"/>
        <v>1w</v>
      </c>
      <c r="X919" s="1405">
        <f>_xll.qlCalendarAdvance(Calendar,X918,W919,"f",FALSE)</f>
        <v>45616</v>
      </c>
      <c r="Y919" s="1404">
        <f>_xll.qlCalendarAdvance(Calendar,X919,NDays&amp;"D")</f>
        <v>45616</v>
      </c>
      <c r="Z919" s="1403">
        <v>2.9127002649600442E-2</v>
      </c>
      <c r="AA919" s="1411">
        <v>2.8775966796034114E-2</v>
      </c>
    </row>
    <row r="920" spans="19:27" x14ac:dyDescent="0.2">
      <c r="S920" s="399"/>
      <c r="T920" s="1401"/>
      <c r="W920" s="864" t="str">
        <f t="shared" si="20"/>
        <v>1w</v>
      </c>
      <c r="X920" s="1405">
        <f>_xll.qlCalendarAdvance(Calendar,X919,W920,"f",FALSE)</f>
        <v>45623</v>
      </c>
      <c r="Y920" s="1404">
        <f>_xll.qlCalendarAdvance(Calendar,X920,NDays&amp;"D")</f>
        <v>45623</v>
      </c>
      <c r="Z920" s="1403">
        <v>2.9123204115821144E-2</v>
      </c>
      <c r="AA920" s="1411">
        <v>2.8778326299891965E-2</v>
      </c>
    </row>
    <row r="921" spans="19:27" x14ac:dyDescent="0.2">
      <c r="S921" s="399"/>
      <c r="T921" s="1401"/>
      <c r="W921" s="864" t="str">
        <f t="shared" si="20"/>
        <v>1w</v>
      </c>
      <c r="X921" s="1405">
        <f>_xll.qlCalendarAdvance(Calendar,X920,W921,"f",FALSE)</f>
        <v>45630</v>
      </c>
      <c r="Y921" s="1404">
        <f>_xll.qlCalendarAdvance(Calendar,X921,NDays&amp;"D")</f>
        <v>45630</v>
      </c>
      <c r="Z921" s="1403">
        <v>2.9119298852236852E-2</v>
      </c>
      <c r="AA921" s="1411">
        <v>2.8780364589864327E-2</v>
      </c>
    </row>
    <row r="922" spans="19:27" x14ac:dyDescent="0.2">
      <c r="S922" s="399"/>
      <c r="T922" s="1401"/>
      <c r="W922" s="864" t="str">
        <f t="shared" ref="W922:W985" si="21">W921</f>
        <v>1w</v>
      </c>
      <c r="X922" s="1405">
        <f>_xll.qlCalendarAdvance(Calendar,X921,W922,"f",FALSE)</f>
        <v>45637</v>
      </c>
      <c r="Y922" s="1404">
        <f>_xll.qlCalendarAdvance(Calendar,X922,NDays&amp;"D")</f>
        <v>45637</v>
      </c>
      <c r="Z922" s="1403">
        <v>2.9115296967010318E-2</v>
      </c>
      <c r="AA922" s="1411">
        <v>2.8782081665870152E-2</v>
      </c>
    </row>
    <row r="923" spans="19:27" x14ac:dyDescent="0.2">
      <c r="S923" s="399"/>
      <c r="T923" s="1401"/>
      <c r="W923" s="864" t="str">
        <f t="shared" si="21"/>
        <v>1w</v>
      </c>
      <c r="X923" s="1405">
        <f>_xll.qlCalendarAdvance(Calendar,X922,W923,"f",FALSE)</f>
        <v>45644</v>
      </c>
      <c r="Y923" s="1404">
        <f>_xll.qlCalendarAdvance(Calendar,X923,NDays&amp;"D")</f>
        <v>45644</v>
      </c>
      <c r="Z923" s="1403">
        <v>2.9111208568177727E-2</v>
      </c>
      <c r="AA923" s="1411">
        <v>2.878347752790944E-2</v>
      </c>
    </row>
    <row r="924" spans="19:27" x14ac:dyDescent="0.2">
      <c r="S924" s="399"/>
      <c r="T924" s="1401"/>
      <c r="W924" s="864" t="str">
        <f t="shared" si="21"/>
        <v>1w</v>
      </c>
      <c r="X924" s="1405">
        <f>_xll.qlCalendarAdvance(Calendar,X923,W924,"f",FALSE)</f>
        <v>45653</v>
      </c>
      <c r="Y924" s="1404">
        <f>_xll.qlCalendarAdvance(Calendar,X924,NDays&amp;"D")</f>
        <v>45653</v>
      </c>
      <c r="Z924" s="1403">
        <v>2.9107462695659569E-2</v>
      </c>
      <c r="AA924" s="1411">
        <v>2.8787182341269982E-2</v>
      </c>
    </row>
    <row r="925" spans="19:27" x14ac:dyDescent="0.2">
      <c r="S925" s="399"/>
      <c r="T925" s="1401"/>
      <c r="W925" s="864" t="str">
        <f t="shared" si="21"/>
        <v>1w</v>
      </c>
      <c r="X925" s="1405">
        <f>_xll.qlCalendarAdvance(Calendar,X924,W925,"f",FALSE)</f>
        <v>45660</v>
      </c>
      <c r="Y925" s="1404">
        <f>_xll.qlCalendarAdvance(Calendar,X925,NDays&amp;"D")</f>
        <v>45660</v>
      </c>
      <c r="Z925" s="1403">
        <v>2.9103224399577007E-2</v>
      </c>
      <c r="AA925" s="1411">
        <v>2.8787798209445329E-2</v>
      </c>
    </row>
    <row r="926" spans="19:27" x14ac:dyDescent="0.2">
      <c r="S926" s="399"/>
      <c r="T926" s="1401"/>
      <c r="W926" s="864" t="str">
        <f t="shared" si="21"/>
        <v>1w</v>
      </c>
      <c r="X926" s="1405">
        <f>_xll.qlCalendarAdvance(Calendar,X925,W926,"f",FALSE)</f>
        <v>45667</v>
      </c>
      <c r="Y926" s="1404">
        <f>_xll.qlCalendarAdvance(Calendar,X926,NDays&amp;"D")</f>
        <v>45667</v>
      </c>
      <c r="Z926" s="1403">
        <v>2.9098934154085446E-2</v>
      </c>
      <c r="AA926" s="1411">
        <v>2.8788092813000214E-2</v>
      </c>
    </row>
    <row r="927" spans="19:27" x14ac:dyDescent="0.2">
      <c r="S927" s="399"/>
      <c r="T927" s="1401"/>
      <c r="W927" s="864" t="str">
        <f t="shared" si="21"/>
        <v>1w</v>
      </c>
      <c r="X927" s="1405">
        <f>_xll.qlCalendarAdvance(Calendar,X926,W927,"f",FALSE)</f>
        <v>45674</v>
      </c>
      <c r="Y927" s="1404">
        <f>_xll.qlCalendarAdvance(Calendar,X927,NDays&amp;"D")</f>
        <v>45674</v>
      </c>
      <c r="Z927" s="1403">
        <v>2.9094602013062583E-2</v>
      </c>
      <c r="AA927" s="1411">
        <v>2.8788066151934636E-2</v>
      </c>
    </row>
    <row r="928" spans="19:27" x14ac:dyDescent="0.2">
      <c r="S928" s="399"/>
      <c r="T928" s="1401"/>
      <c r="W928" s="864" t="str">
        <f t="shared" si="21"/>
        <v>1w</v>
      </c>
      <c r="X928" s="1405">
        <f>_xll.qlCalendarAdvance(Calendar,X927,W928,"f",FALSE)</f>
        <v>45681</v>
      </c>
      <c r="Y928" s="1404">
        <f>_xll.qlCalendarAdvance(Calendar,X928,NDays&amp;"D")</f>
        <v>45681</v>
      </c>
      <c r="Z928" s="1403">
        <v>2.9090238030223144E-2</v>
      </c>
      <c r="AA928" s="1411">
        <v>2.8787718226248597E-2</v>
      </c>
    </row>
    <row r="929" spans="19:27" x14ac:dyDescent="0.2">
      <c r="S929" s="399"/>
      <c r="T929" s="1401"/>
      <c r="W929" s="864" t="str">
        <f t="shared" si="21"/>
        <v>1w</v>
      </c>
      <c r="X929" s="1405">
        <f>_xll.qlCalendarAdvance(Calendar,X928,W929,"f",FALSE)</f>
        <v>45688</v>
      </c>
      <c r="Y929" s="1404">
        <f>_xll.qlCalendarAdvance(Calendar,X929,NDays&amp;"D")</f>
        <v>45688</v>
      </c>
      <c r="Z929" s="1403">
        <v>2.908332801799951E-2</v>
      </c>
      <c r="AA929" s="1411">
        <v>2.8787049035969108E-2</v>
      </c>
    </row>
    <row r="930" spans="19:27" x14ac:dyDescent="0.2">
      <c r="S930" s="399"/>
      <c r="T930" s="1401"/>
      <c r="W930" s="864" t="str">
        <f t="shared" si="21"/>
        <v>1w</v>
      </c>
      <c r="X930" s="1405">
        <f>_xll.qlCalendarAdvance(Calendar,X929,W930,"f",FALSE)</f>
        <v>45695</v>
      </c>
      <c r="Y930" s="1404">
        <f>_xll.qlCalendarAdvance(Calendar,X930,NDays&amp;"D")</f>
        <v>45695</v>
      </c>
      <c r="Z930" s="1403">
        <v>2.9081454753107413E-2</v>
      </c>
      <c r="AA930" s="1411">
        <v>2.8786058581069161E-2</v>
      </c>
    </row>
    <row r="931" spans="19:27" x14ac:dyDescent="0.2">
      <c r="S931" s="399"/>
      <c r="T931" s="1401"/>
      <c r="W931" s="864" t="str">
        <f t="shared" si="21"/>
        <v>1w</v>
      </c>
      <c r="X931" s="1405">
        <f>_xll.qlCalendarAdvance(Calendar,X930,W931,"f",FALSE)</f>
        <v>45702</v>
      </c>
      <c r="Y931" s="1404">
        <f>_xll.qlCalendarAdvance(Calendar,X931,NDays&amp;"D")</f>
        <v>45702</v>
      </c>
      <c r="Z931" s="1403">
        <v>2.9077055565411021E-2</v>
      </c>
      <c r="AA931" s="1411">
        <v>2.8784746861575766E-2</v>
      </c>
    </row>
    <row r="932" spans="19:27" x14ac:dyDescent="0.2">
      <c r="S932" s="399"/>
      <c r="T932" s="1401"/>
      <c r="W932" s="864" t="str">
        <f t="shared" si="21"/>
        <v>1w</v>
      </c>
      <c r="X932" s="1405">
        <f>_xll.qlCalendarAdvance(Calendar,X931,W932,"f",FALSE)</f>
        <v>45709</v>
      </c>
      <c r="Y932" s="1404">
        <f>_xll.qlCalendarAdvance(Calendar,X932,NDays&amp;"D")</f>
        <v>45709</v>
      </c>
      <c r="Z932" s="1403">
        <v>2.9072664749054535E-2</v>
      </c>
      <c r="AA932" s="1411">
        <v>2.8783113877488924E-2</v>
      </c>
    </row>
    <row r="933" spans="19:27" x14ac:dyDescent="0.2">
      <c r="S933" s="399"/>
      <c r="T933" s="1401"/>
      <c r="W933" s="864" t="str">
        <f t="shared" si="21"/>
        <v>1w</v>
      </c>
      <c r="X933" s="1405">
        <f>_xll.qlCalendarAdvance(Calendar,X932,W933,"f",FALSE)</f>
        <v>45716</v>
      </c>
      <c r="Y933" s="1404">
        <f>_xll.qlCalendarAdvance(Calendar,X933,NDays&amp;"D")</f>
        <v>45716</v>
      </c>
      <c r="Z933" s="1403">
        <v>2.9065662101010307E-2</v>
      </c>
      <c r="AA933" s="1411">
        <v>2.8781159628808638E-2</v>
      </c>
    </row>
    <row r="934" spans="19:27" x14ac:dyDescent="0.2">
      <c r="S934" s="399"/>
      <c r="T934" s="1401"/>
      <c r="W934" s="864" t="str">
        <f t="shared" si="21"/>
        <v>1w</v>
      </c>
      <c r="X934" s="1405">
        <f>_xll.qlCalendarAdvance(Calendar,X933,W934,"f",FALSE)</f>
        <v>45723</v>
      </c>
      <c r="Y934" s="1404">
        <f>_xll.qlCalendarAdvance(Calendar,X934,NDays&amp;"D")</f>
        <v>45723</v>
      </c>
      <c r="Z934" s="1403">
        <v>2.9063948441626099E-2</v>
      </c>
      <c r="AA934" s="1411">
        <v>2.8778884115561919E-2</v>
      </c>
    </row>
    <row r="935" spans="19:27" x14ac:dyDescent="0.2">
      <c r="S935" s="399"/>
      <c r="T935" s="1401"/>
      <c r="W935" s="864" t="str">
        <f t="shared" si="21"/>
        <v>1w</v>
      </c>
      <c r="X935" s="1405">
        <f>_xll.qlCalendarAdvance(Calendar,X934,W935,"f",FALSE)</f>
        <v>45730</v>
      </c>
      <c r="Y935" s="1404">
        <f>_xll.qlCalendarAdvance(Calendar,X935,NDays&amp;"D")</f>
        <v>45730</v>
      </c>
      <c r="Z935" s="1403">
        <v>2.9059643055760895E-2</v>
      </c>
      <c r="AA935" s="1411">
        <v>2.8776287337802801E-2</v>
      </c>
    </row>
    <row r="936" spans="19:27" x14ac:dyDescent="0.2">
      <c r="S936" s="399"/>
      <c r="T936" s="1401"/>
      <c r="W936" s="864" t="str">
        <f t="shared" si="21"/>
        <v>1w</v>
      </c>
      <c r="X936" s="1405">
        <f>_xll.qlCalendarAdvance(Calendar,X935,W936,"f",FALSE)</f>
        <v>45737</v>
      </c>
      <c r="Y936" s="1404">
        <f>_xll.qlCalendarAdvance(Calendar,X936,NDays&amp;"D")</f>
        <v>45737</v>
      </c>
      <c r="Z936" s="1403">
        <v>2.9055386251654616E-2</v>
      </c>
      <c r="AA936" s="1411">
        <v>2.877336929547725E-2</v>
      </c>
    </row>
    <row r="937" spans="19:27" x14ac:dyDescent="0.2">
      <c r="S937" s="399"/>
      <c r="T937" s="1401"/>
      <c r="W937" s="864" t="str">
        <f t="shared" si="21"/>
        <v>1w</v>
      </c>
      <c r="X937" s="1405">
        <f>_xll.qlCalendarAdvance(Calendar,X936,W937,"f",FALSE)</f>
        <v>45744</v>
      </c>
      <c r="Y937" s="1404">
        <f>_xll.qlCalendarAdvance(Calendar,X937,NDays&amp;"D")</f>
        <v>45744</v>
      </c>
      <c r="Z937" s="1403">
        <v>2.9051188081500215E-2</v>
      </c>
      <c r="AA937" s="1411">
        <v>2.8770129988693331E-2</v>
      </c>
    </row>
    <row r="938" spans="19:27" x14ac:dyDescent="0.2">
      <c r="S938" s="399"/>
      <c r="T938" s="1401"/>
      <c r="W938" s="864" t="str">
        <f t="shared" si="21"/>
        <v>1w</v>
      </c>
      <c r="X938" s="1405">
        <f>_xll.qlCalendarAdvance(Calendar,X937,W938,"f",FALSE)</f>
        <v>45751</v>
      </c>
      <c r="Y938" s="1404">
        <f>_xll.qlCalendarAdvance(Calendar,X938,NDays&amp;"D")</f>
        <v>45751</v>
      </c>
      <c r="Z938" s="1403">
        <v>2.9047992400255636E-2</v>
      </c>
      <c r="AA938" s="1411">
        <v>2.8766569417397008E-2</v>
      </c>
    </row>
    <row r="939" spans="19:27" x14ac:dyDescent="0.2">
      <c r="S939" s="399"/>
      <c r="T939" s="1401"/>
      <c r="W939" s="864" t="str">
        <f t="shared" si="21"/>
        <v>1w</v>
      </c>
      <c r="X939" s="1405">
        <f>_xll.qlCalendarAdvance(Calendar,X938,W939,"f",FALSE)</f>
        <v>45758</v>
      </c>
      <c r="Y939" s="1404">
        <f>_xll.qlCalendarAdvance(Calendar,X939,NDays&amp;"D")</f>
        <v>45758</v>
      </c>
      <c r="Z939" s="1403">
        <v>2.904300785104285E-2</v>
      </c>
      <c r="AA939" s="1411">
        <v>2.8762687581696349E-2</v>
      </c>
    </row>
    <row r="940" spans="19:27" x14ac:dyDescent="0.2">
      <c r="S940" s="399"/>
      <c r="T940" s="1401"/>
      <c r="W940" s="864" t="str">
        <f t="shared" si="21"/>
        <v>1w</v>
      </c>
      <c r="X940" s="1405">
        <f>_xll.qlCalendarAdvance(Calendar,X939,W940,"f",FALSE)</f>
        <v>45769</v>
      </c>
      <c r="Y940" s="1404">
        <f>_xll.qlCalendarAdvance(Calendar,X940,NDays&amp;"D")</f>
        <v>45769</v>
      </c>
      <c r="Z940" s="1403">
        <v>2.9034899191578312E-2</v>
      </c>
      <c r="AA940" s="1411">
        <v>2.875432169693215E-2</v>
      </c>
    </row>
    <row r="941" spans="19:27" x14ac:dyDescent="0.2">
      <c r="S941" s="399"/>
      <c r="T941" s="1401"/>
      <c r="W941" s="864" t="str">
        <f t="shared" si="21"/>
        <v>1w</v>
      </c>
      <c r="X941" s="1405">
        <f>_xll.qlCalendarAdvance(Calendar,X940,W941,"f",FALSE)</f>
        <v>45776</v>
      </c>
      <c r="Y941" s="1404">
        <f>_xll.qlCalendarAdvance(Calendar,X941,NDays&amp;"D")</f>
        <v>45776</v>
      </c>
      <c r="Z941" s="1403">
        <v>2.9031071659766372E-2</v>
      </c>
      <c r="AA941" s="1411">
        <v>2.8749660382173525E-2</v>
      </c>
    </row>
    <row r="942" spans="19:27" x14ac:dyDescent="0.2">
      <c r="S942" s="399"/>
      <c r="T942" s="1401"/>
      <c r="W942" s="864" t="str">
        <f t="shared" si="21"/>
        <v>1w</v>
      </c>
      <c r="X942" s="1405">
        <f>_xll.qlCalendarAdvance(Calendar,X941,W942,"f",FALSE)</f>
        <v>45783</v>
      </c>
      <c r="Y942" s="1404">
        <f>_xll.qlCalendarAdvance(Calendar,X942,NDays&amp;"D")</f>
        <v>45783</v>
      </c>
      <c r="Z942" s="1403">
        <v>2.9027358298041595E-2</v>
      </c>
      <c r="AA942" s="1411">
        <v>2.8744677853448364E-2</v>
      </c>
    </row>
    <row r="943" spans="19:27" x14ac:dyDescent="0.2">
      <c r="S943" s="399"/>
      <c r="T943" s="1401"/>
      <c r="W943" s="864" t="str">
        <f t="shared" si="21"/>
        <v>1w</v>
      </c>
      <c r="X943" s="1405">
        <f>_xll.qlCalendarAdvance(Calendar,X942,W943,"f",FALSE)</f>
        <v>45790</v>
      </c>
      <c r="Y943" s="1404">
        <f>_xll.qlCalendarAdvance(Calendar,X943,NDays&amp;"D")</f>
        <v>45790</v>
      </c>
      <c r="Z943" s="1403">
        <v>2.9023769211217409E-2</v>
      </c>
      <c r="AA943" s="1411">
        <v>2.8739374110837712E-2</v>
      </c>
    </row>
    <row r="944" spans="19:27" x14ac:dyDescent="0.2">
      <c r="S944" s="399"/>
      <c r="T944" s="1401"/>
      <c r="W944" s="864" t="str">
        <f t="shared" si="21"/>
        <v>1w</v>
      </c>
      <c r="X944" s="1405">
        <f>_xll.qlCalendarAdvance(Calendar,X943,W944,"f",FALSE)</f>
        <v>45797</v>
      </c>
      <c r="Y944" s="1404">
        <f>_xll.qlCalendarAdvance(Calendar,X944,NDays&amp;"D")</f>
        <v>45797</v>
      </c>
      <c r="Z944" s="1403">
        <v>2.9020314504009548E-2</v>
      </c>
      <c r="AA944" s="1411">
        <v>2.8733749154503663E-2</v>
      </c>
    </row>
    <row r="945" spans="19:27" x14ac:dyDescent="0.2">
      <c r="S945" s="399"/>
      <c r="T945" s="1401"/>
      <c r="W945" s="864" t="str">
        <f t="shared" si="21"/>
        <v>1w</v>
      </c>
      <c r="X945" s="1405">
        <f>_xll.qlCalendarAdvance(Calendar,X944,W945,"f",FALSE)</f>
        <v>45804</v>
      </c>
      <c r="Y945" s="1404">
        <f>_xll.qlCalendarAdvance(Calendar,X945,NDays&amp;"D")</f>
        <v>45804</v>
      </c>
      <c r="Z945" s="1403">
        <v>2.9017004281047365E-2</v>
      </c>
      <c r="AA945" s="1411">
        <v>2.8727802984365169E-2</v>
      </c>
    </row>
    <row r="946" spans="19:27" x14ac:dyDescent="0.2">
      <c r="S946" s="399"/>
      <c r="T946" s="1401"/>
      <c r="W946" s="864" t="str">
        <f t="shared" si="21"/>
        <v>1w</v>
      </c>
      <c r="X946" s="1405">
        <f>_xll.qlCalendarAdvance(Calendar,X945,W946,"f",FALSE)</f>
        <v>45811</v>
      </c>
      <c r="Y946" s="1404">
        <f>_xll.qlCalendarAdvance(Calendar,X946,NDays&amp;"D")</f>
        <v>45811</v>
      </c>
      <c r="Z946" s="1403">
        <v>2.901384864688894E-2</v>
      </c>
      <c r="AA946" s="1411">
        <v>2.872153560026014E-2</v>
      </c>
    </row>
    <row r="947" spans="19:27" x14ac:dyDescent="0.2">
      <c r="S947" s="399"/>
      <c r="T947" s="1401"/>
      <c r="W947" s="864" t="str">
        <f t="shared" si="21"/>
        <v>1w</v>
      </c>
      <c r="X947" s="1405">
        <f>_xll.qlCalendarAdvance(Calendar,X946,W947,"f",FALSE)</f>
        <v>45818</v>
      </c>
      <c r="Y947" s="1404">
        <f>_xll.qlCalendarAdvance(Calendar,X947,NDays&amp;"D")</f>
        <v>45818</v>
      </c>
      <c r="Z947" s="1403">
        <v>2.9010857706035065E-2</v>
      </c>
      <c r="AA947" s="1411">
        <v>2.8714947002512758E-2</v>
      </c>
    </row>
    <row r="948" spans="19:27" x14ac:dyDescent="0.2">
      <c r="S948" s="399"/>
      <c r="T948" s="1401"/>
      <c r="W948" s="864" t="str">
        <f t="shared" si="21"/>
        <v>1w</v>
      </c>
      <c r="X948" s="1405">
        <f>_xll.qlCalendarAdvance(Calendar,X947,W948,"f",FALSE)</f>
        <v>45825</v>
      </c>
      <c r="Y948" s="1404">
        <f>_xll.qlCalendarAdvance(Calendar,X948,NDays&amp;"D")</f>
        <v>45825</v>
      </c>
      <c r="Z948" s="1403">
        <v>2.9008041562944564E-2</v>
      </c>
      <c r="AA948" s="1411">
        <v>2.8708037190960933E-2</v>
      </c>
    </row>
    <row r="949" spans="19:27" x14ac:dyDescent="0.2">
      <c r="S949" s="399"/>
      <c r="T949" s="1401"/>
      <c r="W949" s="864" t="str">
        <f t="shared" si="21"/>
        <v>1w</v>
      </c>
      <c r="X949" s="1405">
        <f>_xll.qlCalendarAdvance(Calendar,X948,W949,"f",FALSE)</f>
        <v>45832</v>
      </c>
      <c r="Y949" s="1404">
        <f>_xll.qlCalendarAdvance(Calendar,X949,NDays&amp;"D")</f>
        <v>45832</v>
      </c>
      <c r="Z949" s="1403">
        <v>2.9005410322051395E-2</v>
      </c>
      <c r="AA949" s="1411">
        <v>2.8700806165685711E-2</v>
      </c>
    </row>
    <row r="950" spans="19:27" x14ac:dyDescent="0.2">
      <c r="S950" s="399"/>
      <c r="T950" s="1401"/>
      <c r="W950" s="864" t="str">
        <f t="shared" si="21"/>
        <v>1w</v>
      </c>
      <c r="X950" s="1405">
        <f>_xll.qlCalendarAdvance(Calendar,X949,W950,"f",FALSE)</f>
        <v>45839</v>
      </c>
      <c r="Y950" s="1404">
        <f>_xll.qlCalendarAdvance(Calendar,X950,NDays&amp;"D")</f>
        <v>45839</v>
      </c>
      <c r="Z950" s="1403">
        <v>2.9002972560655316E-2</v>
      </c>
      <c r="AA950" s="1411">
        <v>2.869347515531584E-2</v>
      </c>
    </row>
    <row r="951" spans="19:27" x14ac:dyDescent="0.2">
      <c r="S951" s="399"/>
      <c r="T951" s="1401"/>
      <c r="W951" s="864" t="str">
        <f t="shared" si="21"/>
        <v>1w</v>
      </c>
      <c r="X951" s="1405">
        <f>_xll.qlCalendarAdvance(Calendar,X950,W951,"f",FALSE)</f>
        <v>45846</v>
      </c>
      <c r="Y951" s="1404">
        <f>_xll.qlCalendarAdvance(Calendar,X951,NDays&amp;"D")</f>
        <v>45846</v>
      </c>
      <c r="Z951" s="1403">
        <v>2.9000727431741868E-2</v>
      </c>
      <c r="AA951" s="1411">
        <v>2.8686333324957625E-2</v>
      </c>
    </row>
    <row r="952" spans="19:27" x14ac:dyDescent="0.2">
      <c r="S952" s="399"/>
      <c r="T952" s="1401"/>
      <c r="W952" s="864" t="str">
        <f t="shared" si="21"/>
        <v>1w</v>
      </c>
      <c r="X952" s="1405">
        <f>_xll.qlCalendarAdvance(Calendar,X951,W952,"f",FALSE)</f>
        <v>45853</v>
      </c>
      <c r="Y952" s="1404">
        <f>_xll.qlCalendarAdvance(Calendar,X952,NDays&amp;"D")</f>
        <v>45853</v>
      </c>
      <c r="Z952" s="1403">
        <v>2.8998670496849233E-2</v>
      </c>
      <c r="AA952" s="1411">
        <v>2.8679382416457733E-2</v>
      </c>
    </row>
    <row r="953" spans="19:27" x14ac:dyDescent="0.2">
      <c r="S953" s="399"/>
      <c r="T953" s="1401"/>
      <c r="W953" s="864" t="str">
        <f t="shared" si="21"/>
        <v>1w</v>
      </c>
      <c r="X953" s="1405">
        <f>_xll.qlCalendarAdvance(Calendar,X952,W953,"f",FALSE)</f>
        <v>45860</v>
      </c>
      <c r="Y953" s="1404">
        <f>_xll.qlCalendarAdvance(Calendar,X953,NDays&amp;"D")</f>
        <v>45860</v>
      </c>
      <c r="Z953" s="1403">
        <v>2.8996797310586242E-2</v>
      </c>
      <c r="AA953" s="1411">
        <v>2.8672622429735117E-2</v>
      </c>
    </row>
    <row r="954" spans="19:27" x14ac:dyDescent="0.2">
      <c r="S954" s="399"/>
      <c r="T954" s="1401"/>
      <c r="W954" s="864" t="str">
        <f t="shared" si="21"/>
        <v>1w</v>
      </c>
      <c r="X954" s="1405">
        <f>_xll.qlCalendarAdvance(Calendar,X953,W954,"f",FALSE)</f>
        <v>45867</v>
      </c>
      <c r="Y954" s="1404">
        <f>_xll.qlCalendarAdvance(Calendar,X954,NDays&amp;"D")</f>
        <v>45867</v>
      </c>
      <c r="Z954" s="1403">
        <v>2.8995103427694069E-2</v>
      </c>
      <c r="AA954" s="1411">
        <v>2.8666053364951871E-2</v>
      </c>
    </row>
    <row r="955" spans="19:27" x14ac:dyDescent="0.2">
      <c r="S955" s="399"/>
      <c r="T955" s="1401"/>
      <c r="W955" s="864" t="str">
        <f t="shared" si="21"/>
        <v>1w</v>
      </c>
      <c r="X955" s="1405">
        <f>_xll.qlCalendarAdvance(Calendar,X954,W955,"f",FALSE)</f>
        <v>45874</v>
      </c>
      <c r="Y955" s="1404">
        <f>_xll.qlCalendarAdvance(Calendar,X955,NDays&amp;"D")</f>
        <v>45874</v>
      </c>
      <c r="Z955" s="1403">
        <v>2.8993584403038453E-2</v>
      </c>
      <c r="AA955" s="1411">
        <v>2.8659675221945902E-2</v>
      </c>
    </row>
    <row r="956" spans="19:27" x14ac:dyDescent="0.2">
      <c r="S956" s="399"/>
      <c r="T956" s="1401"/>
      <c r="W956" s="864" t="str">
        <f t="shared" si="21"/>
        <v>1w</v>
      </c>
      <c r="X956" s="1405">
        <f>_xll.qlCalendarAdvance(Calendar,X955,W956,"f",FALSE)</f>
        <v>45881</v>
      </c>
      <c r="Y956" s="1404">
        <f>_xll.qlCalendarAdvance(Calendar,X956,NDays&amp;"D")</f>
        <v>45881</v>
      </c>
      <c r="Z956" s="1403">
        <v>2.8992235791601928E-2</v>
      </c>
      <c r="AA956" s="1411">
        <v>2.8653488000879301E-2</v>
      </c>
    </row>
    <row r="957" spans="19:27" x14ac:dyDescent="0.2">
      <c r="S957" s="399"/>
      <c r="T957" s="1401"/>
      <c r="W957" s="864" t="str">
        <f t="shared" si="21"/>
        <v>1w</v>
      </c>
      <c r="X957" s="1405">
        <f>_xll.qlCalendarAdvance(Calendar,X956,W957,"f",FALSE)</f>
        <v>45888</v>
      </c>
      <c r="Y957" s="1404">
        <f>_xll.qlCalendarAdvance(Calendar,X957,NDays&amp;"D")</f>
        <v>45888</v>
      </c>
      <c r="Z957" s="1403">
        <v>2.8991053148476498E-2</v>
      </c>
      <c r="AA957" s="1411">
        <v>2.8647491701589978E-2</v>
      </c>
    </row>
    <row r="958" spans="19:27" x14ac:dyDescent="0.2">
      <c r="S958" s="399"/>
      <c r="T958" s="1401"/>
      <c r="W958" s="864" t="str">
        <f t="shared" si="21"/>
        <v>1w</v>
      </c>
      <c r="X958" s="1405">
        <f>_xll.qlCalendarAdvance(Calendar,X957,W958,"f",FALSE)</f>
        <v>45895</v>
      </c>
      <c r="Y958" s="1404">
        <f>_xll.qlCalendarAdvance(Calendar,X958,NDays&amp;"D")</f>
        <v>45895</v>
      </c>
      <c r="Z958" s="1403">
        <v>2.8990032028856305E-2</v>
      </c>
      <c r="AA958" s="1411">
        <v>2.8641686324077931E-2</v>
      </c>
    </row>
    <row r="959" spans="19:27" x14ac:dyDescent="0.2">
      <c r="S959" s="399"/>
      <c r="T959" s="1401"/>
      <c r="W959" s="864" t="str">
        <f t="shared" si="21"/>
        <v>1w</v>
      </c>
      <c r="X959" s="1405">
        <f>_xll.qlCalendarAdvance(Calendar,X958,W959,"f",FALSE)</f>
        <v>45902</v>
      </c>
      <c r="Y959" s="1404">
        <f>_xll.qlCalendarAdvance(Calendar,X959,NDays&amp;"D")</f>
        <v>45902</v>
      </c>
      <c r="Z959" s="1403">
        <v>2.8989167988031195E-2</v>
      </c>
      <c r="AA959" s="1411">
        <v>2.8636071868505253E-2</v>
      </c>
    </row>
    <row r="960" spans="19:27" x14ac:dyDescent="0.2">
      <c r="S960" s="399"/>
      <c r="T960" s="1401"/>
      <c r="W960" s="864" t="str">
        <f t="shared" si="21"/>
        <v>1w</v>
      </c>
      <c r="X960" s="1405">
        <f>_xll.qlCalendarAdvance(Calendar,X959,W960,"f",FALSE)</f>
        <v>45909</v>
      </c>
      <c r="Y960" s="1404">
        <f>_xll.qlCalendarAdvance(Calendar,X960,NDays&amp;"D")</f>
        <v>45909</v>
      </c>
      <c r="Z960" s="1403">
        <v>2.8988456581378053E-2</v>
      </c>
      <c r="AA960" s="1411">
        <v>2.8630648334709852E-2</v>
      </c>
    </row>
    <row r="961" spans="19:27" x14ac:dyDescent="0.2">
      <c r="S961" s="399"/>
      <c r="T961" s="1401"/>
      <c r="W961" s="864" t="str">
        <f t="shared" si="21"/>
        <v>1w</v>
      </c>
      <c r="X961" s="1405">
        <f>_xll.qlCalendarAdvance(Calendar,X960,W961,"f",FALSE)</f>
        <v>45916</v>
      </c>
      <c r="Y961" s="1404">
        <f>_xll.qlCalendarAdvance(Calendar,X961,NDays&amp;"D")</f>
        <v>45916</v>
      </c>
      <c r="Z961" s="1403">
        <v>2.8987893364356809E-2</v>
      </c>
      <c r="AA961" s="1411">
        <v>2.8625415722610681E-2</v>
      </c>
    </row>
    <row r="962" spans="19:27" x14ac:dyDescent="0.2">
      <c r="S962" s="399"/>
      <c r="T962" s="1401"/>
      <c r="W962" s="864" t="str">
        <f t="shared" si="21"/>
        <v>1w</v>
      </c>
      <c r="X962" s="1405">
        <f>_xll.qlCalendarAdvance(Calendar,X961,W962,"f",FALSE)</f>
        <v>45923</v>
      </c>
      <c r="Y962" s="1404">
        <f>_xll.qlCalendarAdvance(Calendar,X962,NDays&amp;"D")</f>
        <v>45923</v>
      </c>
      <c r="Z962" s="1403">
        <v>2.8987473892500892E-2</v>
      </c>
      <c r="AA962" s="1411">
        <v>2.8620374032369833E-2</v>
      </c>
    </row>
    <row r="963" spans="19:27" x14ac:dyDescent="0.2">
      <c r="S963" s="399"/>
      <c r="T963" s="1401"/>
      <c r="W963" s="864" t="str">
        <f t="shared" si="21"/>
        <v>1w</v>
      </c>
      <c r="X963" s="1405">
        <f>_xll.qlCalendarAdvance(Calendar,X962,W963,"f",FALSE)</f>
        <v>45930</v>
      </c>
      <c r="Y963" s="1404">
        <f>_xll.qlCalendarAdvance(Calendar,X963,NDays&amp;"D")</f>
        <v>45930</v>
      </c>
      <c r="Z963" s="1403">
        <v>2.8987193721413895E-2</v>
      </c>
      <c r="AA963" s="1411">
        <v>2.8615523263906262E-2</v>
      </c>
    </row>
    <row r="964" spans="19:27" x14ac:dyDescent="0.2">
      <c r="S964" s="399"/>
      <c r="T964" s="1401"/>
      <c r="W964" s="864" t="str">
        <f t="shared" si="21"/>
        <v>1w</v>
      </c>
      <c r="X964" s="1405">
        <f>_xll.qlCalendarAdvance(Calendar,X963,W964,"f",FALSE)</f>
        <v>45937</v>
      </c>
      <c r="Y964" s="1404">
        <f>_xll.qlCalendarAdvance(Calendar,X964,NDays&amp;"D")</f>
        <v>45937</v>
      </c>
      <c r="Z964" s="1403">
        <v>2.898704840676114E-2</v>
      </c>
      <c r="AA964" s="1411">
        <v>2.8610863417219967E-2</v>
      </c>
    </row>
    <row r="965" spans="19:27" x14ac:dyDescent="0.2">
      <c r="S965" s="399"/>
      <c r="T965" s="1401"/>
      <c r="W965" s="864" t="str">
        <f t="shared" si="21"/>
        <v>1w</v>
      </c>
      <c r="X965" s="1405">
        <f>_xll.qlCalendarAdvance(Calendar,X964,W965,"f",FALSE)</f>
        <v>45944</v>
      </c>
      <c r="Y965" s="1404">
        <f>_xll.qlCalendarAdvance(Calendar,X965,NDays&amp;"D")</f>
        <v>45944</v>
      </c>
      <c r="Z965" s="1403">
        <v>2.8987033504264792E-2</v>
      </c>
      <c r="AA965" s="1411">
        <v>2.8606394492229903E-2</v>
      </c>
    </row>
    <row r="966" spans="19:27" x14ac:dyDescent="0.2">
      <c r="S966" s="399"/>
      <c r="T966" s="1401"/>
      <c r="W966" s="864" t="str">
        <f t="shared" si="21"/>
        <v>1w</v>
      </c>
      <c r="X966" s="1405">
        <f>_xll.qlCalendarAdvance(Calendar,X965,W966,"f",FALSE)</f>
        <v>45951</v>
      </c>
      <c r="Y966" s="1404">
        <f>_xll.qlCalendarAdvance(Calendar,X966,NDays&amp;"D")</f>
        <v>45951</v>
      </c>
      <c r="Z966" s="1403">
        <v>2.8987144569698531E-2</v>
      </c>
      <c r="AA966" s="1411">
        <v>2.8602116489017115E-2</v>
      </c>
    </row>
    <row r="967" spans="19:27" x14ac:dyDescent="0.2">
      <c r="S967" s="399"/>
      <c r="T967" s="1401"/>
      <c r="W967" s="864" t="str">
        <f t="shared" si="21"/>
        <v>1w</v>
      </c>
      <c r="X967" s="1405">
        <f>_xll.qlCalendarAdvance(Calendar,X966,W967,"f",FALSE)</f>
        <v>45958</v>
      </c>
      <c r="Y967" s="1404">
        <f>_xll.qlCalendarAdvance(Calendar,X967,NDays&amp;"D")</f>
        <v>45958</v>
      </c>
      <c r="Z967" s="1403">
        <v>2.8987377158880889E-2</v>
      </c>
      <c r="AA967" s="1411">
        <v>2.8598029407662651E-2</v>
      </c>
    </row>
    <row r="968" spans="19:27" x14ac:dyDescent="0.2">
      <c r="S968" s="399"/>
      <c r="T968" s="1401"/>
      <c r="W968" s="864" t="str">
        <f t="shared" si="21"/>
        <v>1w</v>
      </c>
      <c r="X968" s="1405">
        <f>_xll.qlCalendarAdvance(Calendar,X967,W968,"f",FALSE)</f>
        <v>45965</v>
      </c>
      <c r="Y968" s="1404">
        <f>_xll.qlCalendarAdvance(Calendar,X968,NDays&amp;"D")</f>
        <v>45965</v>
      </c>
      <c r="Z968" s="1403">
        <v>2.8987726827670812E-2</v>
      </c>
      <c r="AA968" s="1411">
        <v>2.8594133248004416E-2</v>
      </c>
    </row>
    <row r="969" spans="19:27" x14ac:dyDescent="0.2">
      <c r="S969" s="399"/>
      <c r="T969" s="1401"/>
      <c r="W969" s="864" t="str">
        <f t="shared" si="21"/>
        <v>1w</v>
      </c>
      <c r="X969" s="1405">
        <f>_xll.qlCalendarAdvance(Calendar,X968,W969,"f",FALSE)</f>
        <v>45972</v>
      </c>
      <c r="Y969" s="1404">
        <f>_xll.qlCalendarAdvance(Calendar,X969,NDays&amp;"D")</f>
        <v>45972</v>
      </c>
      <c r="Z969" s="1403">
        <v>2.8988189131961661E-2</v>
      </c>
      <c r="AA969" s="1411">
        <v>2.8590428010042412E-2</v>
      </c>
    </row>
    <row r="970" spans="19:27" x14ac:dyDescent="0.2">
      <c r="S970" s="399"/>
      <c r="T970" s="1401"/>
      <c r="W970" s="864" t="str">
        <f t="shared" si="21"/>
        <v>1w</v>
      </c>
      <c r="X970" s="1405">
        <f>_xll.qlCalendarAdvance(Calendar,X969,W970,"f",FALSE)</f>
        <v>45979</v>
      </c>
      <c r="Y970" s="1404">
        <f>_xll.qlCalendarAdvance(Calendar,X970,NDays&amp;"D")</f>
        <v>45979</v>
      </c>
      <c r="Z970" s="1403">
        <v>2.8988759627677885E-2</v>
      </c>
      <c r="AA970" s="1411">
        <v>2.8586913693857685E-2</v>
      </c>
    </row>
    <row r="971" spans="19:27" x14ac:dyDescent="0.2">
      <c r="S971" s="399"/>
      <c r="T971" s="1401"/>
      <c r="W971" s="864" t="str">
        <f t="shared" si="21"/>
        <v>1w</v>
      </c>
      <c r="X971" s="1405">
        <f>_xll.qlCalendarAdvance(Calendar,X970,W971,"f",FALSE)</f>
        <v>45986</v>
      </c>
      <c r="Y971" s="1404">
        <f>_xll.qlCalendarAdvance(Calendar,X971,NDays&amp;"D")</f>
        <v>45986</v>
      </c>
      <c r="Z971" s="1403">
        <v>2.8989433870768577E-2</v>
      </c>
      <c r="AA971" s="1411">
        <v>2.8583590299369188E-2</v>
      </c>
    </row>
    <row r="972" spans="19:27" x14ac:dyDescent="0.2">
      <c r="S972" s="399"/>
      <c r="T972" s="1401"/>
      <c r="W972" s="864" t="str">
        <f t="shared" si="21"/>
        <v>1w</v>
      </c>
      <c r="X972" s="1405">
        <f>_xll.qlCalendarAdvance(Calendar,X971,W972,"f",FALSE)</f>
        <v>45993</v>
      </c>
      <c r="Y972" s="1404">
        <f>_xll.qlCalendarAdvance(Calendar,X972,NDays&amp;"D")</f>
        <v>45993</v>
      </c>
      <c r="Z972" s="1403">
        <v>2.8990207417202818E-2</v>
      </c>
      <c r="AA972" s="1411">
        <v>2.8580457826657968E-2</v>
      </c>
    </row>
    <row r="973" spans="19:27" x14ac:dyDescent="0.2">
      <c r="S973" s="399"/>
      <c r="T973" s="1401"/>
      <c r="W973" s="864" t="str">
        <f t="shared" si="21"/>
        <v>1w</v>
      </c>
      <c r="X973" s="1405">
        <f>_xll.qlCalendarAdvance(Calendar,X972,W973,"f",FALSE)</f>
        <v>46000</v>
      </c>
      <c r="Y973" s="1404">
        <f>_xll.qlCalendarAdvance(Calendar,X973,NDays&amp;"D")</f>
        <v>46000</v>
      </c>
      <c r="Z973" s="1403">
        <v>2.8991075822966783E-2</v>
      </c>
      <c r="AA973" s="1411">
        <v>2.8577516275561932E-2</v>
      </c>
    </row>
    <row r="974" spans="19:27" x14ac:dyDescent="0.2">
      <c r="S974" s="399"/>
      <c r="T974" s="1401"/>
      <c r="W974" s="864" t="str">
        <f t="shared" si="21"/>
        <v>1w</v>
      </c>
      <c r="X974" s="1405">
        <f>_xll.qlCalendarAdvance(Calendar,X973,W974,"f",FALSE)</f>
        <v>46007</v>
      </c>
      <c r="Y974" s="1404">
        <f>_xll.qlCalendarAdvance(Calendar,X974,NDays&amp;"D")</f>
        <v>46007</v>
      </c>
      <c r="Z974" s="1403">
        <v>2.8992034644058196E-2</v>
      </c>
      <c r="AA974" s="1411">
        <v>2.8574765646162126E-2</v>
      </c>
    </row>
    <row r="975" spans="19:27" x14ac:dyDescent="0.2">
      <c r="S975" s="399"/>
      <c r="T975" s="1401"/>
      <c r="W975" s="864" t="str">
        <f t="shared" si="21"/>
        <v>1w</v>
      </c>
      <c r="X975" s="1405">
        <f>_xll.qlCalendarAdvance(Calendar,X974,W975,"f",FALSE)</f>
        <v>46014</v>
      </c>
      <c r="Y975" s="1404">
        <f>_xll.qlCalendarAdvance(Calendar,X975,NDays&amp;"D")</f>
        <v>46014</v>
      </c>
      <c r="Z975" s="1403">
        <v>2.8993079436483882E-2</v>
      </c>
      <c r="AA975" s="1411">
        <v>2.8572205938620643E-2</v>
      </c>
    </row>
    <row r="976" spans="19:27" x14ac:dyDescent="0.2">
      <c r="S976" s="399"/>
      <c r="T976" s="1401"/>
      <c r="W976" s="864" t="str">
        <f t="shared" si="21"/>
        <v>1w</v>
      </c>
      <c r="X976" s="1405">
        <f>_xll.qlCalendarAdvance(Calendar,X975,W976,"f",FALSE)</f>
        <v>46021</v>
      </c>
      <c r="Y976" s="1404">
        <f>_xll.qlCalendarAdvance(Calendar,X976,NDays&amp;"D")</f>
        <v>46021</v>
      </c>
      <c r="Z976" s="1403">
        <v>2.8994205756253777E-2</v>
      </c>
      <c r="AA976" s="1411">
        <v>2.8569837152694344E-2</v>
      </c>
    </row>
    <row r="977" spans="19:27" x14ac:dyDescent="0.2">
      <c r="S977" s="399"/>
      <c r="T977" s="1401"/>
      <c r="W977" s="864" t="str">
        <f t="shared" si="21"/>
        <v>1w</v>
      </c>
      <c r="X977" s="1405">
        <f>_xll.qlCalendarAdvance(Calendar,X976,W977,"f",FALSE)</f>
        <v>46028</v>
      </c>
      <c r="Y977" s="1404">
        <f>_xll.qlCalendarAdvance(Calendar,X977,NDays&amp;"D")</f>
        <v>46028</v>
      </c>
      <c r="Z977" s="1403">
        <v>2.8995409159378704E-2</v>
      </c>
      <c r="AA977" s="1411">
        <v>2.8567659288545322E-2</v>
      </c>
    </row>
    <row r="978" spans="19:27" x14ac:dyDescent="0.2">
      <c r="S978" s="399"/>
      <c r="T978" s="1401"/>
      <c r="W978" s="864" t="str">
        <f t="shared" si="21"/>
        <v>1w</v>
      </c>
      <c r="X978" s="1405">
        <f>_xll.qlCalendarAdvance(Calendar,X977,W978,"f",FALSE)</f>
        <v>46035</v>
      </c>
      <c r="Y978" s="1404">
        <f>_xll.qlCalendarAdvance(Calendar,X978,NDays&amp;"D")</f>
        <v>46035</v>
      </c>
      <c r="Z978" s="1403">
        <v>2.8996685201867045E-2</v>
      </c>
      <c r="AA978" s="1411">
        <v>2.8565672346011484E-2</v>
      </c>
    </row>
    <row r="979" spans="19:27" x14ac:dyDescent="0.2">
      <c r="S979" s="399"/>
      <c r="T979" s="1401"/>
      <c r="W979" s="864" t="str">
        <f t="shared" si="21"/>
        <v>1w</v>
      </c>
      <c r="X979" s="1405">
        <f>_xll.qlCalendarAdvance(Calendar,X978,W979,"f",FALSE)</f>
        <v>46042</v>
      </c>
      <c r="Y979" s="1404">
        <f>_xll.qlCalendarAdvance(Calendar,X979,NDays&amp;"D")</f>
        <v>46042</v>
      </c>
      <c r="Z979" s="1403">
        <v>2.8998029439720963E-2</v>
      </c>
      <c r="AA979" s="1411">
        <v>2.8563876325173876E-2</v>
      </c>
    </row>
    <row r="980" spans="19:27" x14ac:dyDescent="0.2">
      <c r="S980" s="399"/>
      <c r="T980" s="1401"/>
      <c r="W980" s="864" t="str">
        <f t="shared" si="21"/>
        <v>1w</v>
      </c>
      <c r="X980" s="1405">
        <f>_xll.qlCalendarAdvance(Calendar,X979,W980,"f",FALSE)</f>
        <v>46049</v>
      </c>
      <c r="Y980" s="1404">
        <f>_xll.qlCalendarAdvance(Calendar,X980,NDays&amp;"D")</f>
        <v>46049</v>
      </c>
      <c r="Z980" s="1403">
        <v>2.8999437428933739E-2</v>
      </c>
      <c r="AA980" s="1411">
        <v>2.8562271226032498E-2</v>
      </c>
    </row>
    <row r="981" spans="19:27" x14ac:dyDescent="0.2">
      <c r="S981" s="399"/>
      <c r="T981" s="1401"/>
      <c r="W981" s="864" t="str">
        <f t="shared" si="21"/>
        <v>1w</v>
      </c>
      <c r="X981" s="1405">
        <f>_xll.qlCalendarAdvance(Calendar,X980,W981,"f",FALSE)</f>
        <v>46056</v>
      </c>
      <c r="Y981" s="1404">
        <f>_xll.qlCalendarAdvance(Calendar,X981,NDays&amp;"D")</f>
        <v>46056</v>
      </c>
      <c r="Z981" s="1403">
        <v>2.9000904725486221E-2</v>
      </c>
      <c r="AA981" s="1411">
        <v>2.8560857048587351E-2</v>
      </c>
    </row>
    <row r="982" spans="19:27" x14ac:dyDescent="0.2">
      <c r="S982" s="399"/>
      <c r="T982" s="1401"/>
      <c r="W982" s="864" t="str">
        <f t="shared" si="21"/>
        <v>1w</v>
      </c>
      <c r="X982" s="1405">
        <f>_xll.qlCalendarAdvance(Calendar,X981,W982,"f",FALSE)</f>
        <v>46063</v>
      </c>
      <c r="Y982" s="1404">
        <f>_xll.qlCalendarAdvance(Calendar,X982,NDays&amp;"D")</f>
        <v>46063</v>
      </c>
      <c r="Z982" s="1403">
        <v>2.9002426885345489E-2</v>
      </c>
      <c r="AA982" s="1411">
        <v>2.8559633792838435E-2</v>
      </c>
    </row>
    <row r="983" spans="19:27" x14ac:dyDescent="0.2">
      <c r="S983" s="399"/>
      <c r="T983" s="1401"/>
      <c r="W983" s="864" t="str">
        <f t="shared" si="21"/>
        <v>1w</v>
      </c>
      <c r="X983" s="1405">
        <f>_xll.qlCalendarAdvance(Calendar,X982,W983,"f",FALSE)</f>
        <v>46070</v>
      </c>
      <c r="Y983" s="1404">
        <f>_xll.qlCalendarAdvance(Calendar,X983,NDays&amp;"D")</f>
        <v>46070</v>
      </c>
      <c r="Z983" s="1403">
        <v>2.9003999464460861E-2</v>
      </c>
      <c r="AA983" s="1411">
        <v>2.8558601458785748E-2</v>
      </c>
    </row>
    <row r="984" spans="19:27" x14ac:dyDescent="0.2">
      <c r="S984" s="399"/>
      <c r="T984" s="1401"/>
      <c r="W984" s="864" t="str">
        <f t="shared" si="21"/>
        <v>1w</v>
      </c>
      <c r="X984" s="1405">
        <f>_xll.qlCalendarAdvance(Calendar,X983,W984,"f",FALSE)</f>
        <v>46077</v>
      </c>
      <c r="Y984" s="1404">
        <f>_xll.qlCalendarAdvance(Calendar,X984,NDays&amp;"D")</f>
        <v>46077</v>
      </c>
      <c r="Z984" s="1403">
        <v>2.900561801876278E-2</v>
      </c>
      <c r="AA984" s="1411">
        <v>2.8557760046348246E-2</v>
      </c>
    </row>
    <row r="985" spans="19:27" x14ac:dyDescent="0.2">
      <c r="S985" s="399"/>
      <c r="T985" s="1401"/>
      <c r="W985" s="864" t="str">
        <f t="shared" si="21"/>
        <v>1w</v>
      </c>
      <c r="X985" s="1405">
        <f>_xll.qlCalendarAdvance(Calendar,X984,W985,"f",FALSE)</f>
        <v>46084</v>
      </c>
      <c r="Y985" s="1404">
        <f>_xll.qlCalendarAdvance(Calendar,X985,NDays&amp;"D")</f>
        <v>46084</v>
      </c>
      <c r="Z985" s="1403">
        <v>2.900727810416015E-2</v>
      </c>
      <c r="AA985" s="1411">
        <v>2.8557109555688021E-2</v>
      </c>
    </row>
    <row r="986" spans="19:27" x14ac:dyDescent="0.2">
      <c r="S986" s="399"/>
      <c r="T986" s="1401"/>
      <c r="W986" s="864" t="str">
        <f t="shared" ref="W986:W1049" si="22">W985</f>
        <v>1w</v>
      </c>
      <c r="X986" s="1405">
        <f>_xll.qlCalendarAdvance(Calendar,X985,W986,"f",FALSE)</f>
        <v>46091</v>
      </c>
      <c r="Y986" s="1404">
        <f>_xll.qlCalendarAdvance(Calendar,X986,NDays&amp;"D")</f>
        <v>46091</v>
      </c>
      <c r="Z986" s="1403">
        <v>2.9008975276539006E-2</v>
      </c>
      <c r="AA986" s="1411">
        <v>2.8556649986642979E-2</v>
      </c>
    </row>
    <row r="987" spans="19:27" x14ac:dyDescent="0.2">
      <c r="S987" s="399"/>
      <c r="T987" s="1401"/>
      <c r="W987" s="864" t="str">
        <f t="shared" si="22"/>
        <v>1w</v>
      </c>
      <c r="X987" s="1405">
        <f>_xll.qlCalendarAdvance(Calendar,X986,W987,"f",FALSE)</f>
        <v>46098</v>
      </c>
      <c r="Y987" s="1404">
        <f>_xll.qlCalendarAdvance(Calendar,X987,NDays&amp;"D")</f>
        <v>46098</v>
      </c>
      <c r="Z987" s="1403">
        <v>2.9010705091759625E-2</v>
      </c>
      <c r="AA987" s="1411">
        <v>2.8556381339294168E-2</v>
      </c>
    </row>
    <row r="988" spans="19:27" x14ac:dyDescent="0.2">
      <c r="S988" s="399"/>
      <c r="T988" s="1401"/>
      <c r="W988" s="864" t="str">
        <f t="shared" si="22"/>
        <v>1w</v>
      </c>
      <c r="X988" s="1405">
        <f>_xll.qlCalendarAdvance(Calendar,X987,W988,"f",FALSE)</f>
        <v>46105</v>
      </c>
      <c r="Y988" s="1404">
        <f>_xll.qlCalendarAdvance(Calendar,X988,NDays&amp;"D")</f>
        <v>46105</v>
      </c>
      <c r="Z988" s="1403">
        <v>2.9012463105656305E-2</v>
      </c>
      <c r="AA988" s="1411">
        <v>2.8556303613641587E-2</v>
      </c>
    </row>
    <row r="989" spans="19:27" x14ac:dyDescent="0.2">
      <c r="S989" s="399"/>
      <c r="T989" s="1401"/>
      <c r="W989" s="864" t="str">
        <f t="shared" si="22"/>
        <v>1w</v>
      </c>
      <c r="X989" s="1405">
        <f>_xll.qlCalendarAdvance(Calendar,X988,W989,"f",FALSE)</f>
        <v>46112</v>
      </c>
      <c r="Y989" s="1404">
        <f>_xll.qlCalendarAdvance(Calendar,X989,NDays&amp;"D")</f>
        <v>46112</v>
      </c>
      <c r="Z989" s="1403">
        <v>2.9014244874035588E-2</v>
      </c>
      <c r="AA989" s="1411">
        <v>2.8556416809685237E-2</v>
      </c>
    </row>
    <row r="990" spans="19:27" x14ac:dyDescent="0.2">
      <c r="S990" s="399"/>
      <c r="T990" s="1401"/>
      <c r="W990" s="864" t="str">
        <f t="shared" si="22"/>
        <v>1w</v>
      </c>
      <c r="X990" s="1405">
        <f>_xll.qlCalendarAdvance(Calendar,X989,W990,"f",FALSE)</f>
        <v>46119</v>
      </c>
      <c r="Y990" s="1404">
        <f>_xll.qlCalendarAdvance(Calendar,X990,NDays&amp;"D")</f>
        <v>46119</v>
      </c>
      <c r="Z990" s="1403">
        <v>2.9016045952674929E-2</v>
      </c>
      <c r="AA990" s="1411">
        <v>2.855672092734407E-2</v>
      </c>
    </row>
    <row r="991" spans="19:27" x14ac:dyDescent="0.2">
      <c r="S991" s="399"/>
      <c r="T991" s="1401"/>
      <c r="W991" s="864" t="str">
        <f t="shared" si="22"/>
        <v>1w</v>
      </c>
      <c r="X991" s="1405">
        <f>_xll.qlCalendarAdvance(Calendar,X990,W991,"f",FALSE)</f>
        <v>46126</v>
      </c>
      <c r="Y991" s="1404">
        <f>_xll.qlCalendarAdvance(Calendar,X991,NDays&amp;"D")</f>
        <v>46126</v>
      </c>
      <c r="Z991" s="1403">
        <v>2.9017861897322028E-2</v>
      </c>
      <c r="AA991" s="1411">
        <v>2.8557215966699134E-2</v>
      </c>
    </row>
    <row r="992" spans="19:27" x14ac:dyDescent="0.2">
      <c r="S992" s="399"/>
      <c r="T992" s="1401"/>
      <c r="W992" s="864" t="str">
        <f t="shared" si="22"/>
        <v>1w</v>
      </c>
      <c r="X992" s="1405">
        <f>_xll.qlCalendarAdvance(Calendar,X991,W992,"f",FALSE)</f>
        <v>46133</v>
      </c>
      <c r="Y992" s="1404">
        <f>_xll.qlCalendarAdvance(Calendar,X992,NDays&amp;"D")</f>
        <v>46133</v>
      </c>
      <c r="Z992" s="1403">
        <v>2.9019688263693943E-2</v>
      </c>
      <c r="AA992" s="1411">
        <v>2.8557901927750429E-2</v>
      </c>
    </row>
    <row r="993" spans="19:27" x14ac:dyDescent="0.2">
      <c r="S993" s="399"/>
      <c r="T993" s="1401"/>
      <c r="W993" s="864" t="str">
        <f t="shared" si="22"/>
        <v>1w</v>
      </c>
      <c r="X993" s="1405">
        <f>_xll.qlCalendarAdvance(Calendar,X992,W993,"f",FALSE)</f>
        <v>46140</v>
      </c>
      <c r="Y993" s="1404">
        <f>_xll.qlCalendarAdvance(Calendar,X993,NDays&amp;"D")</f>
        <v>46140</v>
      </c>
      <c r="Z993" s="1403">
        <v>2.9021520607476869E-2</v>
      </c>
      <c r="AA993" s="1411">
        <v>2.8558778810497953E-2</v>
      </c>
    </row>
    <row r="994" spans="19:27" x14ac:dyDescent="0.2">
      <c r="S994" s="399"/>
      <c r="T994" s="1401"/>
      <c r="W994" s="864" t="str">
        <f t="shared" si="22"/>
        <v>1w</v>
      </c>
      <c r="X994" s="1405">
        <f>_xll.qlCalendarAdvance(Calendar,X993,W994,"f",FALSE)</f>
        <v>46147</v>
      </c>
      <c r="Y994" s="1404">
        <f>_xll.qlCalendarAdvance(Calendar,X994,NDays&amp;"D")</f>
        <v>46147</v>
      </c>
      <c r="Z994" s="1403">
        <v>2.9023354484325248E-2</v>
      </c>
      <c r="AA994" s="1411">
        <v>2.8559846614941709E-2</v>
      </c>
    </row>
    <row r="995" spans="19:27" x14ac:dyDescent="0.2">
      <c r="S995" s="399"/>
      <c r="T995" s="1401"/>
      <c r="W995" s="864" t="str">
        <f t="shared" si="22"/>
        <v>1w</v>
      </c>
      <c r="X995" s="1405">
        <f>_xll.qlCalendarAdvance(Calendar,X994,W995,"f",FALSE)</f>
        <v>46154</v>
      </c>
      <c r="Y995" s="1404">
        <f>_xll.qlCalendarAdvance(Calendar,X995,NDays&amp;"D")</f>
        <v>46154</v>
      </c>
      <c r="Z995" s="1403">
        <v>2.9025185449861546E-2</v>
      </c>
      <c r="AA995" s="1411">
        <v>2.8561105341081694E-2</v>
      </c>
    </row>
    <row r="996" spans="19:27" x14ac:dyDescent="0.2">
      <c r="S996" s="399"/>
      <c r="T996" s="1401"/>
      <c r="W996" s="864" t="str">
        <f t="shared" si="22"/>
        <v>1w</v>
      </c>
      <c r="X996" s="1405">
        <f>_xll.qlCalendarAdvance(Calendar,X995,W996,"f",FALSE)</f>
        <v>46161</v>
      </c>
      <c r="Y996" s="1404">
        <f>_xll.qlCalendarAdvance(Calendar,X996,NDays&amp;"D")</f>
        <v>46161</v>
      </c>
      <c r="Z996" s="1403">
        <v>2.9027009059677145E-2</v>
      </c>
      <c r="AA996" s="1411">
        <v>2.8562554988836864E-2</v>
      </c>
    </row>
    <row r="997" spans="19:27" x14ac:dyDescent="0.2">
      <c r="S997" s="399"/>
      <c r="T997" s="1401"/>
      <c r="W997" s="864" t="str">
        <f t="shared" si="22"/>
        <v>1w</v>
      </c>
      <c r="X997" s="1405">
        <f>_xll.qlCalendarAdvance(Calendar,X996,W997,"f",FALSE)</f>
        <v>46168</v>
      </c>
      <c r="Y997" s="1404">
        <f>_xll.qlCalendarAdvance(Calendar,X997,NDays&amp;"D")</f>
        <v>46168</v>
      </c>
      <c r="Z997" s="1403">
        <v>2.9028820869332561E-2</v>
      </c>
      <c r="AA997" s="1411">
        <v>2.856419555836931E-2</v>
      </c>
    </row>
    <row r="998" spans="19:27" x14ac:dyDescent="0.2">
      <c r="S998" s="399"/>
      <c r="T998" s="1401"/>
      <c r="W998" s="864" t="str">
        <f t="shared" si="22"/>
        <v>1w</v>
      </c>
      <c r="X998" s="1405">
        <f>_xll.qlCalendarAdvance(Calendar,X997,W998,"f",FALSE)</f>
        <v>46175</v>
      </c>
      <c r="Y998" s="1404">
        <f>_xll.qlCalendarAdvance(Calendar,X998,NDays&amp;"D")</f>
        <v>46175</v>
      </c>
      <c r="Z998" s="1403">
        <v>2.903061643435545E-2</v>
      </c>
      <c r="AA998" s="1411">
        <v>2.856602704951694E-2</v>
      </c>
    </row>
    <row r="999" spans="19:27" x14ac:dyDescent="0.2">
      <c r="S999" s="399"/>
      <c r="T999" s="1401"/>
      <c r="W999" s="864" t="str">
        <f t="shared" si="22"/>
        <v>1w</v>
      </c>
      <c r="X999" s="1405">
        <f>_xll.qlCalendarAdvance(Calendar,X998,W999,"f",FALSE)</f>
        <v>46182</v>
      </c>
      <c r="Y999" s="1404">
        <f>_xll.qlCalendarAdvance(Calendar,X999,NDays&amp;"D")</f>
        <v>46182</v>
      </c>
      <c r="Z999" s="1403">
        <v>2.9032391310245487E-2</v>
      </c>
      <c r="AA999" s="1411">
        <v>2.8568049462360801E-2</v>
      </c>
    </row>
    <row r="1000" spans="19:27" x14ac:dyDescent="0.2">
      <c r="S1000" s="399"/>
      <c r="T1000" s="1401"/>
      <c r="W1000" s="864" t="str">
        <f t="shared" si="22"/>
        <v>1w</v>
      </c>
      <c r="X1000" s="1405">
        <f>_xll.qlCalendarAdvance(Calendar,X999,W1000,"f",FALSE)</f>
        <v>46189</v>
      </c>
      <c r="Y1000" s="1404">
        <f>_xll.qlCalendarAdvance(Calendar,X1000,NDays&amp;"D")</f>
        <v>46189</v>
      </c>
      <c r="Z1000" s="1403">
        <v>2.9034141052471041E-2</v>
      </c>
      <c r="AA1000" s="1411">
        <v>2.8570262796900892E-2</v>
      </c>
    </row>
    <row r="1001" spans="19:27" x14ac:dyDescent="0.2">
      <c r="S1001" s="399"/>
      <c r="T1001" s="1401"/>
      <c r="W1001" s="864" t="str">
        <f t="shared" si="22"/>
        <v>1w</v>
      </c>
      <c r="X1001" s="1405">
        <f>_xll.qlCalendarAdvance(Calendar,X1000,W1001,"f",FALSE)</f>
        <v>46196</v>
      </c>
      <c r="Y1001" s="1404">
        <f>_xll.qlCalendarAdvance(Calendar,X1001,NDays&amp;"D")</f>
        <v>46196</v>
      </c>
      <c r="Z1001" s="1403">
        <v>2.9035861216472281E-2</v>
      </c>
      <c r="AA1001" s="1411">
        <v>2.8572667053218259E-2</v>
      </c>
    </row>
    <row r="1002" spans="19:27" x14ac:dyDescent="0.2">
      <c r="S1002" s="399"/>
      <c r="T1002" s="1401"/>
      <c r="W1002" s="864" t="str">
        <f t="shared" si="22"/>
        <v>1w</v>
      </c>
      <c r="X1002" s="1405">
        <f>_xll.qlCalendarAdvance(Calendar,X1001,W1002,"f",FALSE)</f>
        <v>46203</v>
      </c>
      <c r="Y1002" s="1404">
        <f>_xll.qlCalendarAdvance(Calendar,X1002,NDays&amp;"D")</f>
        <v>46203</v>
      </c>
      <c r="Z1002" s="1403">
        <v>2.9037547572831279E-2</v>
      </c>
      <c r="AA1002" s="1411">
        <v>2.857519251903029E-2</v>
      </c>
    </row>
    <row r="1003" spans="19:27" x14ac:dyDescent="0.2">
      <c r="S1003" s="399"/>
      <c r="T1003" s="1401"/>
      <c r="W1003" s="864" t="str">
        <f t="shared" si="22"/>
        <v>1w</v>
      </c>
      <c r="X1003" s="1405">
        <f>_xll.qlCalendarAdvance(Calendar,X1002,W1003,"f",FALSE)</f>
        <v>46210</v>
      </c>
      <c r="Y1003" s="1404">
        <f>_xll.qlCalendarAdvance(Calendar,X1003,NDays&amp;"D")</f>
        <v>46210</v>
      </c>
      <c r="Z1003" s="1403">
        <v>2.9039198005926581E-2</v>
      </c>
      <c r="AA1003" s="1411">
        <v>2.8577689045079513E-2</v>
      </c>
    </row>
    <row r="1004" spans="19:27" x14ac:dyDescent="0.2">
      <c r="S1004" s="399"/>
      <c r="T1004" s="1401"/>
      <c r="W1004" s="864" t="str">
        <f t="shared" si="22"/>
        <v>1w</v>
      </c>
      <c r="X1004" s="1405">
        <f>_xll.qlCalendarAdvance(Calendar,X1003,W1004,"f",FALSE)</f>
        <v>46217</v>
      </c>
      <c r="Y1004" s="1404">
        <f>_xll.qlCalendarAdvance(Calendar,X1004,NDays&amp;"D")</f>
        <v>46217</v>
      </c>
      <c r="Z1004" s="1403">
        <v>2.9040811599911454E-2</v>
      </c>
      <c r="AA1004" s="1411">
        <v>2.8580151268938758E-2</v>
      </c>
    </row>
    <row r="1005" spans="19:27" x14ac:dyDescent="0.2">
      <c r="S1005" s="399"/>
      <c r="T1005" s="1401"/>
      <c r="W1005" s="864" t="str">
        <f t="shared" si="22"/>
        <v>1w</v>
      </c>
      <c r="X1005" s="1405">
        <f>_xll.qlCalendarAdvance(Calendar,X1004,W1005,"f",FALSE)</f>
        <v>46224</v>
      </c>
      <c r="Y1005" s="1404">
        <f>_xll.qlCalendarAdvance(Calendar,X1005,NDays&amp;"D")</f>
        <v>46224</v>
      </c>
      <c r="Z1005" s="1403">
        <v>2.9042387452708818E-2</v>
      </c>
      <c r="AA1005" s="1411">
        <v>2.858257919052698E-2</v>
      </c>
    </row>
    <row r="1006" spans="19:27" x14ac:dyDescent="0.2">
      <c r="S1006" s="399"/>
      <c r="T1006" s="1401"/>
      <c r="W1006" s="864" t="str">
        <f t="shared" si="22"/>
        <v>1w</v>
      </c>
      <c r="X1006" s="1405">
        <f>_xll.qlCalendarAdvance(Calendar,X1005,W1006,"f",FALSE)</f>
        <v>46231</v>
      </c>
      <c r="Y1006" s="1404">
        <f>_xll.qlCalendarAdvance(Calendar,X1006,NDays&amp;"D")</f>
        <v>46231</v>
      </c>
      <c r="Z1006" s="1403">
        <v>2.9043924662239595E-2</v>
      </c>
      <c r="AA1006" s="1411">
        <v>2.8584972809925224E-2</v>
      </c>
    </row>
    <row r="1007" spans="19:27" x14ac:dyDescent="0.2">
      <c r="S1007" s="399"/>
      <c r="T1007" s="1401"/>
      <c r="W1007" s="864" t="str">
        <f t="shared" si="22"/>
        <v>1w</v>
      </c>
      <c r="X1007" s="1405">
        <f>_xll.qlCalendarAdvance(Calendar,X1006,W1007,"f",FALSE)</f>
        <v>46238</v>
      </c>
      <c r="Y1007" s="1404">
        <f>_xll.qlCalendarAdvance(Calendar,X1007,NDays&amp;"D")</f>
        <v>46238</v>
      </c>
      <c r="Z1007" s="1403">
        <v>2.904542232642382E-2</v>
      </c>
      <c r="AA1007" s="1411">
        <v>2.8587332127133491E-2</v>
      </c>
    </row>
    <row r="1008" spans="19:27" x14ac:dyDescent="0.2">
      <c r="S1008" s="399"/>
      <c r="T1008" s="1401"/>
      <c r="W1008" s="864" t="str">
        <f t="shared" si="22"/>
        <v>1w</v>
      </c>
      <c r="X1008" s="1405">
        <f>_xll.qlCalendarAdvance(Calendar,X1007,W1008,"f",FALSE)</f>
        <v>46245</v>
      </c>
      <c r="Y1008" s="1404">
        <f>_xll.qlCalendarAdvance(Calendar,X1008,NDays&amp;"D")</f>
        <v>46245</v>
      </c>
      <c r="Z1008" s="1403">
        <v>2.9046879543180859E-2</v>
      </c>
      <c r="AA1008" s="1411">
        <v>2.8589657142070735E-2</v>
      </c>
    </row>
    <row r="1009" spans="19:27" x14ac:dyDescent="0.2">
      <c r="S1009" s="399"/>
      <c r="T1009" s="1401"/>
      <c r="W1009" s="864" t="str">
        <f t="shared" si="22"/>
        <v>1w</v>
      </c>
      <c r="X1009" s="1405">
        <f>_xll.qlCalendarAdvance(Calendar,X1008,W1009,"f",FALSE)</f>
        <v>46252</v>
      </c>
      <c r="Y1009" s="1404">
        <f>_xll.qlCalendarAdvance(Calendar,X1009,NDays&amp;"D")</f>
        <v>46252</v>
      </c>
      <c r="Z1009" s="1403">
        <v>2.9048295410429636E-2</v>
      </c>
      <c r="AA1009" s="1411">
        <v>2.8591947854818001E-2</v>
      </c>
    </row>
    <row r="1010" spans="19:27" x14ac:dyDescent="0.2">
      <c r="S1010" s="399"/>
      <c r="T1010" s="1401"/>
      <c r="W1010" s="864" t="str">
        <f t="shared" si="22"/>
        <v>1w</v>
      </c>
      <c r="X1010" s="1405">
        <f>_xll.qlCalendarAdvance(Calendar,X1009,W1010,"f",FALSE)</f>
        <v>46259</v>
      </c>
      <c r="Y1010" s="1404">
        <f>_xll.qlCalendarAdvance(Calendar,X1010,NDays&amp;"D")</f>
        <v>46259</v>
      </c>
      <c r="Z1010" s="1403">
        <v>2.9049669026088853E-2</v>
      </c>
      <c r="AA1010" s="1411">
        <v>2.8594204265375289E-2</v>
      </c>
    </row>
    <row r="1011" spans="19:27" x14ac:dyDescent="0.2">
      <c r="S1011" s="399"/>
      <c r="T1011" s="1401"/>
      <c r="W1011" s="864" t="str">
        <f t="shared" si="22"/>
        <v>1w</v>
      </c>
      <c r="X1011" s="1405">
        <f>_xll.qlCalendarAdvance(Calendar,X1010,W1011,"f",FALSE)</f>
        <v>46266</v>
      </c>
      <c r="Y1011" s="1404">
        <f>_xll.qlCalendarAdvance(Calendar,X1011,NDays&amp;"D")</f>
        <v>46266</v>
      </c>
      <c r="Z1011" s="1403">
        <v>2.9050999488077878E-2</v>
      </c>
      <c r="AA1011" s="1411">
        <v>2.8596426373661554E-2</v>
      </c>
    </row>
    <row r="1012" spans="19:27" x14ac:dyDescent="0.2">
      <c r="S1012" s="399"/>
      <c r="T1012" s="1401"/>
      <c r="W1012" s="864" t="str">
        <f t="shared" si="22"/>
        <v>1w</v>
      </c>
      <c r="X1012" s="1405">
        <f>_xll.qlCalendarAdvance(Calendar,X1011,W1012,"f",FALSE)</f>
        <v>46273</v>
      </c>
      <c r="Y1012" s="1404">
        <f>_xll.qlCalendarAdvance(Calendar,X1012,NDays&amp;"D")</f>
        <v>46273</v>
      </c>
      <c r="Z1012" s="1403">
        <v>2.9052285894315855E-2</v>
      </c>
      <c r="AA1012" s="1411">
        <v>2.8598614179676796E-2</v>
      </c>
    </row>
    <row r="1013" spans="19:27" x14ac:dyDescent="0.2">
      <c r="S1013" s="399"/>
      <c r="T1013" s="1401"/>
      <c r="W1013" s="864" t="str">
        <f t="shared" si="22"/>
        <v>1w</v>
      </c>
      <c r="X1013" s="1405">
        <f>_xll.qlCalendarAdvance(Calendar,X1012,W1013,"f",FALSE)</f>
        <v>46280</v>
      </c>
      <c r="Y1013" s="1404">
        <f>_xll.qlCalendarAdvance(Calendar,X1013,NDays&amp;"D")</f>
        <v>46280</v>
      </c>
      <c r="Z1013" s="1403">
        <v>2.9053527342724594E-2</v>
      </c>
      <c r="AA1013" s="1411">
        <v>2.860076768350206E-2</v>
      </c>
    </row>
    <row r="1014" spans="19:27" x14ac:dyDescent="0.2">
      <c r="S1014" s="399"/>
      <c r="T1014" s="1401"/>
      <c r="W1014" s="864" t="str">
        <f t="shared" si="22"/>
        <v>1w</v>
      </c>
      <c r="X1014" s="1405">
        <f>_xll.qlCalendarAdvance(Calendar,X1013,W1014,"f",FALSE)</f>
        <v>46287</v>
      </c>
      <c r="Y1014" s="1404">
        <f>_xll.qlCalendarAdvance(Calendar,X1014,NDays&amp;"D")</f>
        <v>46287</v>
      </c>
      <c r="Z1014" s="1403">
        <v>2.9054722931225463E-2</v>
      </c>
      <c r="AA1014" s="1411">
        <v>2.8602886885137346E-2</v>
      </c>
    </row>
    <row r="1015" spans="19:27" x14ac:dyDescent="0.2">
      <c r="S1015" s="399"/>
      <c r="T1015" s="1401"/>
      <c r="W1015" s="864" t="str">
        <f t="shared" si="22"/>
        <v>1w</v>
      </c>
      <c r="X1015" s="1405">
        <f>_xll.qlCalendarAdvance(Calendar,X1014,W1015,"f",FALSE)</f>
        <v>46294</v>
      </c>
      <c r="Y1015" s="1404">
        <f>_xll.qlCalendarAdvance(Calendar,X1015,NDays&amp;"D")</f>
        <v>46294</v>
      </c>
      <c r="Z1015" s="1403">
        <v>2.9055871757743601E-2</v>
      </c>
      <c r="AA1015" s="1411">
        <v>2.8604971784582656E-2</v>
      </c>
    </row>
    <row r="1016" spans="19:27" x14ac:dyDescent="0.2">
      <c r="S1016" s="399"/>
      <c r="T1016" s="1401"/>
      <c r="W1016" s="864" t="str">
        <f t="shared" si="22"/>
        <v>1w</v>
      </c>
      <c r="X1016" s="1405">
        <f>_xll.qlCalendarAdvance(Calendar,X1015,W1016,"f",FALSE)</f>
        <v>46301</v>
      </c>
      <c r="Y1016" s="1404">
        <f>_xll.qlCalendarAdvance(Calendar,X1016,NDays&amp;"D")</f>
        <v>46301</v>
      </c>
      <c r="Z1016" s="1403">
        <v>2.9056972920205038E-2</v>
      </c>
      <c r="AA1016" s="1411">
        <v>2.8607022381675895E-2</v>
      </c>
    </row>
    <row r="1017" spans="19:27" x14ac:dyDescent="0.2">
      <c r="S1017" s="399"/>
      <c r="T1017" s="1401"/>
      <c r="W1017" s="864" t="str">
        <f t="shared" si="22"/>
        <v>1w</v>
      </c>
      <c r="X1017" s="1405">
        <f>_xll.qlCalendarAdvance(Calendar,X1016,W1017,"f",FALSE)</f>
        <v>46308</v>
      </c>
      <c r="Y1017" s="1404">
        <f>_xll.qlCalendarAdvance(Calendar,X1017,NDays&amp;"D")</f>
        <v>46308</v>
      </c>
      <c r="Z1017" s="1403">
        <v>2.905802551653891E-2</v>
      </c>
      <c r="AA1017" s="1411">
        <v>2.8609038676579157E-2</v>
      </c>
    </row>
    <row r="1018" spans="19:27" x14ac:dyDescent="0.2">
      <c r="S1018" s="399"/>
      <c r="T1018" s="1401"/>
      <c r="W1018" s="864" t="str">
        <f t="shared" si="22"/>
        <v>1w</v>
      </c>
      <c r="X1018" s="1405">
        <f>_xll.qlCalendarAdvance(Calendar,X1017,W1018,"f",FALSE)</f>
        <v>46315</v>
      </c>
      <c r="Y1018" s="1404">
        <f>_xll.qlCalendarAdvance(Calendar,X1018,NDays&amp;"D")</f>
        <v>46315</v>
      </c>
      <c r="Z1018" s="1403">
        <v>2.9059028644677687E-2</v>
      </c>
      <c r="AA1018" s="1411">
        <v>2.8611020669292442E-2</v>
      </c>
    </row>
    <row r="1019" spans="19:27" x14ac:dyDescent="0.2">
      <c r="S1019" s="399"/>
      <c r="T1019" s="1401"/>
      <c r="W1019" s="864" t="str">
        <f t="shared" si="22"/>
        <v>1w</v>
      </c>
      <c r="X1019" s="1405">
        <f>_xll.qlCalendarAdvance(Calendar,X1018,W1019,"f",FALSE)</f>
        <v>46322</v>
      </c>
      <c r="Y1019" s="1404">
        <f>_xll.qlCalendarAdvance(Calendar,X1019,NDays&amp;"D")</f>
        <v>46322</v>
      </c>
      <c r="Z1019" s="1403">
        <v>2.9059981402556945E-2</v>
      </c>
      <c r="AA1019" s="1411">
        <v>2.8612968359734703E-2</v>
      </c>
    </row>
    <row r="1020" spans="19:27" x14ac:dyDescent="0.2">
      <c r="S1020" s="399"/>
      <c r="T1020" s="1401"/>
      <c r="W1020" s="864" t="str">
        <f t="shared" si="22"/>
        <v>1w</v>
      </c>
      <c r="X1020" s="1405">
        <f>_xll.qlCalendarAdvance(Calendar,X1019,W1020,"f",FALSE)</f>
        <v>46329</v>
      </c>
      <c r="Y1020" s="1404">
        <f>_xll.qlCalendarAdvance(Calendar,X1020,NDays&amp;"D")</f>
        <v>46329</v>
      </c>
      <c r="Z1020" s="1403">
        <v>2.9060882888116701E-2</v>
      </c>
      <c r="AA1020" s="1411">
        <v>2.8614881748068033E-2</v>
      </c>
    </row>
    <row r="1021" spans="19:27" x14ac:dyDescent="0.2">
      <c r="S1021" s="399"/>
      <c r="T1021" s="1401"/>
      <c r="W1021" s="864" t="str">
        <f t="shared" si="22"/>
        <v>1w</v>
      </c>
      <c r="X1021" s="1405">
        <f>_xll.qlCalendarAdvance(Calendar,X1020,W1021,"f",FALSE)</f>
        <v>46336</v>
      </c>
      <c r="Y1021" s="1404">
        <f>_xll.qlCalendarAdvance(Calendar,X1021,NDays&amp;"D")</f>
        <v>46336</v>
      </c>
      <c r="Z1021" s="1403">
        <v>2.9061732199300527E-2</v>
      </c>
      <c r="AA1021" s="1411">
        <v>2.8616760833968247E-2</v>
      </c>
    </row>
    <row r="1022" spans="19:27" x14ac:dyDescent="0.2">
      <c r="S1022" s="399"/>
      <c r="T1022" s="1401"/>
      <c r="W1022" s="864" t="str">
        <f t="shared" si="22"/>
        <v>1w</v>
      </c>
      <c r="X1022" s="1405">
        <f>_xll.qlCalendarAdvance(Calendar,X1021,W1022,"f",FALSE)</f>
        <v>46343</v>
      </c>
      <c r="Y1022" s="1404">
        <f>_xll.qlCalendarAdvance(Calendar,X1022,NDays&amp;"D")</f>
        <v>46343</v>
      </c>
      <c r="Z1022" s="1403">
        <v>2.9062528434058654E-2</v>
      </c>
      <c r="AA1022" s="1411">
        <v>2.8618605617759529E-2</v>
      </c>
    </row>
    <row r="1023" spans="19:27" x14ac:dyDescent="0.2">
      <c r="S1023" s="399"/>
      <c r="T1023" s="1401"/>
      <c r="W1023" s="864" t="str">
        <f t="shared" si="22"/>
        <v>1w</v>
      </c>
      <c r="X1023" s="1405">
        <f>_xll.qlCalendarAdvance(Calendar,X1022,W1023,"f",FALSE)</f>
        <v>46350</v>
      </c>
      <c r="Y1023" s="1404">
        <f>_xll.qlCalendarAdvance(Calendar,X1023,NDays&amp;"D")</f>
        <v>46350</v>
      </c>
      <c r="Z1023" s="1403">
        <v>2.9063270690343979E-2</v>
      </c>
      <c r="AA1023" s="1411">
        <v>2.8620416099360835E-2</v>
      </c>
    </row>
    <row r="1024" spans="19:27" x14ac:dyDescent="0.2">
      <c r="S1024" s="399"/>
      <c r="T1024" s="1401"/>
      <c r="W1024" s="864" t="str">
        <f t="shared" si="22"/>
        <v>1w</v>
      </c>
      <c r="X1024" s="1405">
        <f>_xll.qlCalendarAdvance(Calendar,X1023,W1024,"f",FALSE)</f>
        <v>46357</v>
      </c>
      <c r="Y1024" s="1404">
        <f>_xll.qlCalendarAdvance(Calendar,X1024,NDays&amp;"D")</f>
        <v>46357</v>
      </c>
      <c r="Z1024" s="1403">
        <v>2.9063958066117834E-2</v>
      </c>
      <c r="AA1024" s="1411">
        <v>2.8622192278691116E-2</v>
      </c>
    </row>
    <row r="1025" spans="19:27" x14ac:dyDescent="0.2">
      <c r="S1025" s="399"/>
      <c r="T1025" s="1401"/>
      <c r="W1025" s="864" t="str">
        <f t="shared" si="22"/>
        <v>1w</v>
      </c>
      <c r="X1025" s="1405">
        <f>_xll.qlCalendarAdvance(Calendar,X1024,W1025,"f",FALSE)</f>
        <v>46364</v>
      </c>
      <c r="Y1025" s="1404">
        <f>_xll.qlCalendarAdvance(Calendar,X1025,NDays&amp;"D")</f>
        <v>46364</v>
      </c>
      <c r="Z1025" s="1403">
        <v>2.9064589659346218E-2</v>
      </c>
      <c r="AA1025" s="1411">
        <v>2.8623934155750375E-2</v>
      </c>
    </row>
    <row r="1026" spans="19:27" x14ac:dyDescent="0.2">
      <c r="S1026" s="399"/>
      <c r="T1026" s="1401"/>
      <c r="W1026" s="864" t="str">
        <f t="shared" si="22"/>
        <v>1w</v>
      </c>
      <c r="X1026" s="1405">
        <f>_xll.qlCalendarAdvance(Calendar,X1025,W1026,"f",FALSE)</f>
        <v>46371</v>
      </c>
      <c r="Y1026" s="1404">
        <f>_xll.qlCalendarAdvance(Calendar,X1026,NDays&amp;"D")</f>
        <v>46371</v>
      </c>
      <c r="Z1026" s="1403">
        <v>2.9065164568002233E-2</v>
      </c>
      <c r="AA1026" s="1411">
        <v>2.8625641730619655E-2</v>
      </c>
    </row>
    <row r="1027" spans="19:27" x14ac:dyDescent="0.2">
      <c r="S1027" s="399"/>
      <c r="T1027" s="1401"/>
      <c r="W1027" s="864" t="str">
        <f t="shared" si="22"/>
        <v>1w</v>
      </c>
      <c r="X1027" s="1405">
        <f>_xll.qlCalendarAdvance(Calendar,X1026,W1027,"f",FALSE)</f>
        <v>46378</v>
      </c>
      <c r="Y1027" s="1404">
        <f>_xll.qlCalendarAdvance(Calendar,X1027,NDays&amp;"D")</f>
        <v>46378</v>
      </c>
      <c r="Z1027" s="1403">
        <v>2.906568189006653E-2</v>
      </c>
      <c r="AA1027" s="1411">
        <v>2.8627315003298959E-2</v>
      </c>
    </row>
    <row r="1028" spans="19:27" x14ac:dyDescent="0.2">
      <c r="S1028" s="399"/>
      <c r="T1028" s="1401"/>
      <c r="W1028" s="864" t="str">
        <f t="shared" si="22"/>
        <v>1w</v>
      </c>
      <c r="X1028" s="1405">
        <f>_xll.qlCalendarAdvance(Calendar,X1027,W1028,"f",FALSE)</f>
        <v>46385</v>
      </c>
      <c r="Y1028" s="1404">
        <f>_xll.qlCalendarAdvance(Calendar,X1028,NDays&amp;"D")</f>
        <v>46385</v>
      </c>
      <c r="Z1028" s="1403">
        <v>2.906614072352709E-2</v>
      </c>
      <c r="AA1028" s="1411">
        <v>2.8628953973626192E-2</v>
      </c>
    </row>
    <row r="1029" spans="19:27" x14ac:dyDescent="0.2">
      <c r="S1029" s="399"/>
      <c r="T1029" s="1401"/>
      <c r="W1029" s="864" t="str">
        <f t="shared" si="22"/>
        <v>1w</v>
      </c>
      <c r="X1029" s="1405">
        <f>_xll.qlCalendarAdvance(Calendar,X1028,W1029,"f",FALSE)</f>
        <v>46392</v>
      </c>
      <c r="Y1029" s="1404">
        <f>_xll.qlCalendarAdvance(Calendar,X1029,NDays&amp;"D")</f>
        <v>46392</v>
      </c>
      <c r="Z1029" s="1403">
        <v>2.9066540166380772E-2</v>
      </c>
      <c r="AA1029" s="1411">
        <v>2.8630558641844495E-2</v>
      </c>
    </row>
    <row r="1030" spans="19:27" x14ac:dyDescent="0.2">
      <c r="S1030" s="399"/>
      <c r="T1030" s="1401"/>
      <c r="W1030" s="864" t="str">
        <f t="shared" si="22"/>
        <v>1w</v>
      </c>
      <c r="X1030" s="1405">
        <f>_xll.qlCalendarAdvance(Calendar,X1029,W1030,"f",FALSE)</f>
        <v>46399</v>
      </c>
      <c r="Y1030" s="1404">
        <f>_xll.qlCalendarAdvance(Calendar,X1030,NDays&amp;"D")</f>
        <v>46399</v>
      </c>
      <c r="Z1030" s="1403">
        <v>2.9066879316632654E-2</v>
      </c>
      <c r="AA1030" s="1411">
        <v>2.8632129007710727E-2</v>
      </c>
    </row>
    <row r="1031" spans="19:27" x14ac:dyDescent="0.2">
      <c r="S1031" s="399"/>
      <c r="T1031" s="1401"/>
      <c r="W1031" s="864" t="str">
        <f t="shared" si="22"/>
        <v>1w</v>
      </c>
      <c r="X1031" s="1405">
        <f>_xll.qlCalendarAdvance(Calendar,X1030,W1031,"f",FALSE)</f>
        <v>46406</v>
      </c>
      <c r="Y1031" s="1404">
        <f>_xll.qlCalendarAdvance(Calendar,X1031,NDays&amp;"D")</f>
        <v>46406</v>
      </c>
      <c r="Z1031" s="1403">
        <v>2.9067157272297139E-2</v>
      </c>
      <c r="AA1031" s="1411">
        <v>2.8633665071386982E-2</v>
      </c>
    </row>
    <row r="1032" spans="19:27" x14ac:dyDescent="0.2">
      <c r="S1032" s="399"/>
      <c r="T1032" s="1401"/>
      <c r="W1032" s="864" t="str">
        <f t="shared" si="22"/>
        <v>1w</v>
      </c>
      <c r="X1032" s="1405">
        <f>_xll.qlCalendarAdvance(Calendar,X1031,W1032,"f",FALSE)</f>
        <v>46413</v>
      </c>
      <c r="Y1032" s="1404">
        <f>_xll.qlCalendarAdvance(Calendar,X1032,NDays&amp;"D")</f>
        <v>46413</v>
      </c>
      <c r="Z1032" s="1403">
        <v>2.9067373131398622E-2</v>
      </c>
      <c r="AA1032" s="1411">
        <v>2.863516683287326E-2</v>
      </c>
    </row>
    <row r="1033" spans="19:27" x14ac:dyDescent="0.2">
      <c r="S1033" s="399"/>
      <c r="T1033" s="1401"/>
      <c r="W1033" s="864" t="str">
        <f t="shared" si="22"/>
        <v>1w</v>
      </c>
      <c r="X1033" s="1405">
        <f>_xll.qlCalendarAdvance(Calendar,X1032,W1033,"f",FALSE)</f>
        <v>46420</v>
      </c>
      <c r="Y1033" s="1404">
        <f>_xll.qlCalendarAdvance(Calendar,X1033,NDays&amp;"D")</f>
        <v>46420</v>
      </c>
      <c r="Z1033" s="1403">
        <v>2.9067525991972154E-2</v>
      </c>
      <c r="AA1033" s="1411">
        <v>2.8636634292088514E-2</v>
      </c>
    </row>
    <row r="1034" spans="19:27" x14ac:dyDescent="0.2">
      <c r="S1034" s="399"/>
      <c r="T1034" s="1401"/>
      <c r="W1034" s="864" t="str">
        <f t="shared" si="22"/>
        <v>1w</v>
      </c>
      <c r="X1034" s="1405">
        <f>_xll.qlCalendarAdvance(Calendar,X1033,W1034,"f",FALSE)</f>
        <v>46427</v>
      </c>
      <c r="Y1034" s="1404">
        <f>_xll.qlCalendarAdvance(Calendar,X1034,NDays&amp;"D")</f>
        <v>46427</v>
      </c>
      <c r="Z1034" s="1403">
        <v>2.9067614952063447E-2</v>
      </c>
      <c r="AA1034" s="1411">
        <v>2.8638067449032745E-2</v>
      </c>
    </row>
    <row r="1035" spans="19:27" x14ac:dyDescent="0.2">
      <c r="S1035" s="399"/>
      <c r="T1035" s="1401"/>
      <c r="W1035" s="864" t="str">
        <f t="shared" si="22"/>
        <v>1w</v>
      </c>
      <c r="X1035" s="1405">
        <f>_xll.qlCalendarAdvance(Calendar,X1034,W1035,"f",FALSE)</f>
        <v>46434</v>
      </c>
      <c r="Y1035" s="1404">
        <f>_xll.qlCalendarAdvance(Calendar,X1035,NDays&amp;"D")</f>
        <v>46434</v>
      </c>
      <c r="Z1035" s="1403">
        <v>2.9067639109729315E-2</v>
      </c>
      <c r="AA1035" s="1411">
        <v>2.8639466303868044E-2</v>
      </c>
    </row>
    <row r="1036" spans="19:27" x14ac:dyDescent="0.2">
      <c r="S1036" s="399"/>
      <c r="T1036" s="1401"/>
      <c r="W1036" s="864" t="str">
        <f t="shared" si="22"/>
        <v>1w</v>
      </c>
      <c r="X1036" s="1405">
        <f>_xll.qlCalendarAdvance(Calendar,X1035,W1036,"f",FALSE)</f>
        <v>46441</v>
      </c>
      <c r="Y1036" s="1404">
        <f>_xll.qlCalendarAdvance(Calendar,X1036,NDays&amp;"D")</f>
        <v>46441</v>
      </c>
      <c r="Z1036" s="1403">
        <v>2.9067597563039227E-2</v>
      </c>
      <c r="AA1036" s="1411">
        <v>2.8640830856270227E-2</v>
      </c>
    </row>
    <row r="1037" spans="19:27" x14ac:dyDescent="0.2">
      <c r="S1037" s="399"/>
      <c r="T1037" s="1401"/>
      <c r="W1037" s="864" t="str">
        <f t="shared" si="22"/>
        <v>1w</v>
      </c>
      <c r="X1037" s="1405">
        <f>_xll.qlCalendarAdvance(Calendar,X1036,W1037,"f",FALSE)</f>
        <v>46448</v>
      </c>
      <c r="Y1037" s="1404">
        <f>_xll.qlCalendarAdvance(Calendar,X1037,NDays&amp;"D")</f>
        <v>46448</v>
      </c>
      <c r="Z1037" s="1403">
        <v>2.906858116859001E-2</v>
      </c>
      <c r="AA1037" s="1411">
        <v>2.864216110656348E-2</v>
      </c>
    </row>
    <row r="1038" spans="19:27" x14ac:dyDescent="0.2">
      <c r="S1038" s="399"/>
      <c r="T1038" s="1401"/>
      <c r="W1038" s="864" t="str">
        <f t="shared" si="22"/>
        <v>1w</v>
      </c>
      <c r="X1038" s="1405">
        <f>_xll.qlCalendarAdvance(Calendar,X1037,W1038,"f",FALSE)</f>
        <v>46455</v>
      </c>
      <c r="Y1038" s="1404">
        <f>_xll.qlCalendarAdvance(Calendar,X1038,NDays&amp;"D")</f>
        <v>46455</v>
      </c>
      <c r="Z1038" s="1403">
        <v>2.9068399925553344E-2</v>
      </c>
      <c r="AA1038" s="1411">
        <v>2.8643457054585708E-2</v>
      </c>
    </row>
    <row r="1039" spans="19:27" x14ac:dyDescent="0.2">
      <c r="S1039" s="399"/>
      <c r="T1039" s="1401"/>
      <c r="W1039" s="864" t="str">
        <f t="shared" si="22"/>
        <v>1w</v>
      </c>
      <c r="X1039" s="1405">
        <f>_xll.qlCalendarAdvance(Calendar,X1038,W1039,"f",FALSE)</f>
        <v>46462</v>
      </c>
      <c r="Y1039" s="1404">
        <f>_xll.qlCalendarAdvance(Calendar,X1039,NDays&amp;"D")</f>
        <v>46462</v>
      </c>
      <c r="Z1039" s="1403">
        <v>2.9068150229059071E-2</v>
      </c>
      <c r="AA1039" s="1411">
        <v>2.8644718700417959E-2</v>
      </c>
    </row>
    <row r="1040" spans="19:27" x14ac:dyDescent="0.2">
      <c r="S1040" s="399"/>
      <c r="T1040" s="1401"/>
      <c r="W1040" s="864" t="str">
        <f t="shared" si="22"/>
        <v>1w</v>
      </c>
      <c r="X1040" s="1405">
        <f>_xll.qlCalendarAdvance(Calendar,X1039,W1040,"f",FALSE)</f>
        <v>46469</v>
      </c>
      <c r="Y1040" s="1404">
        <f>_xll.qlCalendarAdvance(Calendar,X1040,NDays&amp;"D")</f>
        <v>46469</v>
      </c>
      <c r="Z1040" s="1403">
        <v>2.9067831179625449E-2</v>
      </c>
      <c r="AA1040" s="1411">
        <v>2.8645946043898141E-2</v>
      </c>
    </row>
    <row r="1041" spans="19:27" x14ac:dyDescent="0.2">
      <c r="S1041" s="399"/>
      <c r="T1041" s="1401"/>
      <c r="W1041" s="864" t="str">
        <f t="shared" si="22"/>
        <v>1w</v>
      </c>
      <c r="X1041" s="1405">
        <f>_xll.qlCalendarAdvance(Calendar,X1040,W1041,"f",FALSE)</f>
        <v>46476</v>
      </c>
      <c r="Y1041" s="1404">
        <f>_xll.qlCalendarAdvance(Calendar,X1041,NDays&amp;"D")</f>
        <v>46476</v>
      </c>
      <c r="Z1041" s="1403">
        <v>2.9067441877785576E-2</v>
      </c>
      <c r="AA1041" s="1411">
        <v>2.8647139085269391E-2</v>
      </c>
    </row>
    <row r="1042" spans="19:27" x14ac:dyDescent="0.2">
      <c r="S1042" s="399"/>
      <c r="T1042" s="1401"/>
      <c r="W1042" s="864" t="str">
        <f t="shared" si="22"/>
        <v>1w</v>
      </c>
      <c r="X1042" s="1405">
        <f>_xll.qlCalendarAdvance(Calendar,X1041,W1042,"f",FALSE)</f>
        <v>46483</v>
      </c>
      <c r="Y1042" s="1404">
        <f>_xll.qlCalendarAdvance(Calendar,X1042,NDays&amp;"D")</f>
        <v>46483</v>
      </c>
      <c r="Z1042" s="1403">
        <v>2.9066981424088492E-2</v>
      </c>
      <c r="AA1042" s="1411">
        <v>2.8648297824288571E-2</v>
      </c>
    </row>
    <row r="1043" spans="19:27" x14ac:dyDescent="0.2">
      <c r="S1043" s="399"/>
      <c r="T1043" s="1401"/>
      <c r="W1043" s="864" t="str">
        <f t="shared" si="22"/>
        <v>1w</v>
      </c>
      <c r="X1043" s="1405">
        <f>_xll.qlCalendarAdvance(Calendar,X1042,W1043,"f",FALSE)</f>
        <v>46490</v>
      </c>
      <c r="Y1043" s="1404">
        <f>_xll.qlCalendarAdvance(Calendar,X1043,NDays&amp;"D")</f>
        <v>46490</v>
      </c>
      <c r="Z1043" s="1403">
        <v>2.9066448919099402E-2</v>
      </c>
      <c r="AA1043" s="1411">
        <v>2.8649422261117774E-2</v>
      </c>
    </row>
    <row r="1044" spans="19:27" x14ac:dyDescent="0.2">
      <c r="S1044" s="399"/>
      <c r="T1044" s="1401"/>
      <c r="W1044" s="864" t="str">
        <f t="shared" si="22"/>
        <v>1w</v>
      </c>
      <c r="X1044" s="1405">
        <f>_xll.qlCalendarAdvance(Calendar,X1043,W1044,"f",FALSE)</f>
        <v>46497</v>
      </c>
      <c r="Y1044" s="1404">
        <f>_xll.qlCalendarAdvance(Calendar,X1044,NDays&amp;"D")</f>
        <v>46497</v>
      </c>
      <c r="Z1044" s="1403">
        <v>2.9065843463400565E-2</v>
      </c>
      <c r="AA1044" s="1411">
        <v>2.8650512395757E-2</v>
      </c>
    </row>
    <row r="1045" spans="19:27" x14ac:dyDescent="0.2">
      <c r="S1045" s="399"/>
      <c r="T1045" s="1401"/>
      <c r="W1045" s="864" t="str">
        <f t="shared" si="22"/>
        <v>1w</v>
      </c>
      <c r="X1045" s="1405">
        <f>_xll.qlCalendarAdvance(Calendar,X1044,W1045,"f",FALSE)</f>
        <v>46504</v>
      </c>
      <c r="Y1045" s="1404">
        <f>_xll.qlCalendarAdvance(Calendar,X1045,NDays&amp;"D")</f>
        <v>46504</v>
      </c>
      <c r="Z1045" s="1403">
        <v>2.9065164157591722E-2</v>
      </c>
      <c r="AA1045" s="1411">
        <v>2.8651568228125202E-2</v>
      </c>
    </row>
    <row r="1046" spans="19:27" x14ac:dyDescent="0.2">
      <c r="S1046" s="399"/>
      <c r="T1046" s="1401"/>
      <c r="W1046" s="864" t="str">
        <f t="shared" si="22"/>
        <v>1w</v>
      </c>
      <c r="X1046" s="1405">
        <f>_xll.qlCalendarAdvance(Calendar,X1045,W1046,"f",FALSE)</f>
        <v>46511</v>
      </c>
      <c r="Y1046" s="1404">
        <f>_xll.qlCalendarAdvance(Calendar,X1046,NDays&amp;"D")</f>
        <v>46511</v>
      </c>
      <c r="Z1046" s="1403">
        <v>2.9064410102290567E-2</v>
      </c>
      <c r="AA1046" s="1411">
        <v>2.865258975822238E-2</v>
      </c>
    </row>
    <row r="1047" spans="19:27" x14ac:dyDescent="0.2">
      <c r="S1047" s="399"/>
      <c r="T1047" s="1401"/>
      <c r="W1047" s="864" t="str">
        <f t="shared" si="22"/>
        <v>1w</v>
      </c>
      <c r="X1047" s="1405">
        <f>_xll.qlCalendarAdvance(Calendar,X1046,W1047,"f",FALSE)</f>
        <v>46518</v>
      </c>
      <c r="Y1047" s="1404">
        <f>_xll.qlCalendarAdvance(Calendar,X1047,NDays&amp;"D")</f>
        <v>46518</v>
      </c>
      <c r="Z1047" s="1403">
        <v>2.9063580398133823E-2</v>
      </c>
      <c r="AA1047" s="1411">
        <v>2.8653576986129581E-2</v>
      </c>
    </row>
    <row r="1048" spans="19:27" x14ac:dyDescent="0.2">
      <c r="S1048" s="399"/>
      <c r="T1048" s="1401"/>
      <c r="W1048" s="864" t="str">
        <f t="shared" si="22"/>
        <v>1w</v>
      </c>
      <c r="X1048" s="1405">
        <f>_xll.qlCalendarAdvance(Calendar,X1047,W1048,"f",FALSE)</f>
        <v>46525</v>
      </c>
      <c r="Y1048" s="1404">
        <f>_xll.qlCalendarAdvance(Calendar,X1048,NDays&amp;"D")</f>
        <v>46525</v>
      </c>
      <c r="Z1048" s="1403">
        <v>2.9062674145777932E-2</v>
      </c>
      <c r="AA1048" s="1411">
        <v>2.8654529911765758E-2</v>
      </c>
    </row>
    <row r="1049" spans="19:27" x14ac:dyDescent="0.2">
      <c r="S1049" s="399"/>
      <c r="T1049" s="1401"/>
      <c r="W1049" s="864" t="str">
        <f t="shared" si="22"/>
        <v>1w</v>
      </c>
      <c r="X1049" s="1405">
        <f>_xll.qlCalendarAdvance(Calendar,X1048,W1049,"f",FALSE)</f>
        <v>46532</v>
      </c>
      <c r="Y1049" s="1404">
        <f>_xll.qlCalendarAdvance(Calendar,X1049,NDays&amp;"D")</f>
        <v>46532</v>
      </c>
      <c r="Z1049" s="1403">
        <v>2.906169044589926E-2</v>
      </c>
      <c r="AA1049" s="1411">
        <v>2.8655448535130912E-2</v>
      </c>
    </row>
    <row r="1050" spans="19:27" x14ac:dyDescent="0.2">
      <c r="S1050" s="399"/>
      <c r="T1050" s="1401"/>
      <c r="W1050" s="864" t="str">
        <f t="shared" ref="W1050:W1113" si="23">W1049</f>
        <v>1w</v>
      </c>
      <c r="X1050" s="1405">
        <f>_xll.qlCalendarAdvance(Calendar,X1049,W1050,"f",FALSE)</f>
        <v>46539</v>
      </c>
      <c r="Y1050" s="1404">
        <f>_xll.qlCalendarAdvance(Calendar,X1050,NDays&amp;"D")</f>
        <v>46539</v>
      </c>
      <c r="Z1050" s="1403">
        <v>2.9060628399194988E-2</v>
      </c>
      <c r="AA1050" s="1411">
        <v>2.8656332856306088E-2</v>
      </c>
    </row>
    <row r="1051" spans="19:27" x14ac:dyDescent="0.2">
      <c r="S1051" s="399"/>
      <c r="T1051" s="1401"/>
      <c r="W1051" s="864" t="str">
        <f t="shared" si="23"/>
        <v>1w</v>
      </c>
      <c r="X1051" s="1405">
        <f>_xll.qlCalendarAdvance(Calendar,X1050,W1051,"f",FALSE)</f>
        <v>46546</v>
      </c>
      <c r="Y1051" s="1404">
        <f>_xll.qlCalendarAdvance(Calendar,X1051,NDays&amp;"D")</f>
        <v>46546</v>
      </c>
      <c r="Z1051" s="1403">
        <v>2.9059487106383775E-2</v>
      </c>
      <c r="AA1051" s="1411">
        <v>2.8657182875210241E-2</v>
      </c>
    </row>
    <row r="1052" spans="19:27" x14ac:dyDescent="0.2">
      <c r="S1052" s="399"/>
      <c r="T1052" s="1401"/>
      <c r="W1052" s="864" t="str">
        <f t="shared" si="23"/>
        <v>1w</v>
      </c>
      <c r="X1052" s="1405">
        <f>_xll.qlCalendarAdvance(Calendar,X1051,W1052,"f",FALSE)</f>
        <v>46553</v>
      </c>
      <c r="Y1052" s="1404">
        <f>_xll.qlCalendarAdvance(Calendar,X1052,NDays&amp;"D")</f>
        <v>46553</v>
      </c>
      <c r="Z1052" s="1403">
        <v>2.9058265668206875E-2</v>
      </c>
      <c r="AA1052" s="1411">
        <v>2.865799859184337E-2</v>
      </c>
    </row>
    <row r="1053" spans="19:27" x14ac:dyDescent="0.2">
      <c r="S1053" s="399"/>
      <c r="T1053" s="1401"/>
      <c r="W1053" s="864" t="str">
        <f t="shared" si="23"/>
        <v>1w</v>
      </c>
      <c r="X1053" s="1405">
        <f>_xll.qlCalendarAdvance(Calendar,X1052,W1053,"f",FALSE)</f>
        <v>46560</v>
      </c>
      <c r="Y1053" s="1404">
        <f>_xll.qlCalendarAdvance(Calendar,X1053,NDays&amp;"D")</f>
        <v>46560</v>
      </c>
      <c r="Z1053" s="1403">
        <v>2.9056963185428119E-2</v>
      </c>
      <c r="AA1053" s="1411">
        <v>2.8658780006286522E-2</v>
      </c>
    </row>
    <row r="1054" spans="19:27" x14ac:dyDescent="0.2">
      <c r="S1054" s="399"/>
      <c r="T1054" s="1401"/>
      <c r="W1054" s="864" t="str">
        <f t="shared" si="23"/>
        <v>1w</v>
      </c>
      <c r="X1054" s="1405">
        <f>_xll.qlCalendarAdvance(Calendar,X1053,W1054,"f",FALSE)</f>
        <v>46567</v>
      </c>
      <c r="Y1054" s="1404">
        <f>_xll.qlCalendarAdvance(Calendar,X1054,NDays&amp;"D")</f>
        <v>46567</v>
      </c>
      <c r="Z1054" s="1403">
        <v>2.9055578790050919E-2</v>
      </c>
      <c r="AA1054" s="1411">
        <v>2.8659517635638565E-2</v>
      </c>
    </row>
    <row r="1055" spans="19:27" x14ac:dyDescent="0.2">
      <c r="S1055" s="399"/>
      <c r="T1055" s="1401"/>
      <c r="W1055" s="864" t="str">
        <f t="shared" si="23"/>
        <v>1w</v>
      </c>
      <c r="X1055" s="1405">
        <f>_xll.qlCalendarAdvance(Calendar,X1054,W1055,"f",FALSE)</f>
        <v>46574</v>
      </c>
      <c r="Y1055" s="1404">
        <f>_xll.qlCalendarAdvance(Calendar,X1055,NDays&amp;"D")</f>
        <v>46574</v>
      </c>
      <c r="Z1055" s="1403">
        <v>2.9054112191093218E-2</v>
      </c>
      <c r="AA1055" s="1411">
        <v>2.8660178212184251E-2</v>
      </c>
    </row>
    <row r="1056" spans="19:27" x14ac:dyDescent="0.2">
      <c r="S1056" s="399"/>
      <c r="T1056" s="1401"/>
      <c r="W1056" s="864" t="str">
        <f t="shared" si="23"/>
        <v>1w</v>
      </c>
      <c r="X1056" s="1405">
        <f>_xll.qlCalendarAdvance(Calendar,X1055,W1056,"f",FALSE)</f>
        <v>46581</v>
      </c>
      <c r="Y1056" s="1404">
        <f>_xll.qlCalendarAdvance(Calendar,X1056,NDays&amp;"D")</f>
        <v>46581</v>
      </c>
      <c r="Z1056" s="1403">
        <v>2.9052563616574524E-2</v>
      </c>
      <c r="AA1056" s="1411">
        <v>2.8660758782435014E-2</v>
      </c>
    </row>
    <row r="1057" spans="19:27" x14ac:dyDescent="0.2">
      <c r="S1057" s="399"/>
      <c r="T1057" s="1401"/>
      <c r="W1057" s="864" t="str">
        <f t="shared" si="23"/>
        <v>1w</v>
      </c>
      <c r="X1057" s="1405">
        <f>_xll.qlCalendarAdvance(Calendar,X1056,W1057,"f",FALSE)</f>
        <v>46588</v>
      </c>
      <c r="Y1057" s="1404">
        <f>_xll.qlCalendarAdvance(Calendar,X1057,NDays&amp;"D")</f>
        <v>46588</v>
      </c>
      <c r="Z1057" s="1403">
        <v>2.9050933314019471E-2</v>
      </c>
      <c r="AA1057" s="1411">
        <v>2.8661259346147716E-2</v>
      </c>
    </row>
    <row r="1058" spans="19:27" x14ac:dyDescent="0.2">
      <c r="S1058" s="399"/>
      <c r="T1058" s="1401"/>
      <c r="W1058" s="864" t="str">
        <f t="shared" si="23"/>
        <v>1w</v>
      </c>
      <c r="X1058" s="1405">
        <f>_xll.qlCalendarAdvance(Calendar,X1057,W1058,"f",FALSE)</f>
        <v>46595</v>
      </c>
      <c r="Y1058" s="1404">
        <f>_xll.qlCalendarAdvance(Calendar,X1058,NDays&amp;"D")</f>
        <v>46595</v>
      </c>
      <c r="Z1058" s="1403">
        <v>2.9049221530970868E-2</v>
      </c>
      <c r="AA1058" s="1411">
        <v>2.8661679903322357E-2</v>
      </c>
    </row>
    <row r="1059" spans="19:27" x14ac:dyDescent="0.2">
      <c r="S1059" s="399"/>
      <c r="T1059" s="1401"/>
      <c r="W1059" s="864" t="str">
        <f t="shared" si="23"/>
        <v>1w</v>
      </c>
      <c r="X1059" s="1405">
        <f>_xll.qlCalendarAdvance(Calendar,X1058,W1059,"f",FALSE)</f>
        <v>46602</v>
      </c>
      <c r="Y1059" s="1404">
        <f>_xll.qlCalendarAdvance(Calendar,X1059,NDays&amp;"D")</f>
        <v>46602</v>
      </c>
      <c r="Z1059" s="1403">
        <v>2.9047428514989444E-2</v>
      </c>
      <c r="AA1059" s="1411">
        <v>2.8662020454121029E-2</v>
      </c>
    </row>
    <row r="1060" spans="19:27" x14ac:dyDescent="0.2">
      <c r="S1060" s="399"/>
      <c r="T1060" s="1401"/>
      <c r="W1060" s="864" t="str">
        <f t="shared" si="23"/>
        <v>1w</v>
      </c>
      <c r="X1060" s="1405">
        <f>_xll.qlCalendarAdvance(Calendar,X1059,W1060,"f",FALSE)</f>
        <v>46609</v>
      </c>
      <c r="Y1060" s="1404">
        <f>_xll.qlCalendarAdvance(Calendar,X1060,NDays&amp;"D")</f>
        <v>46609</v>
      </c>
      <c r="Z1060" s="1403">
        <v>2.9045554513653878E-2</v>
      </c>
      <c r="AA1060" s="1411">
        <v>2.8662280998543732E-2</v>
      </c>
    </row>
    <row r="1061" spans="19:27" x14ac:dyDescent="0.2">
      <c r="S1061" s="399"/>
      <c r="T1061" s="1401"/>
      <c r="W1061" s="864" t="str">
        <f t="shared" si="23"/>
        <v>1w</v>
      </c>
      <c r="X1061" s="1405">
        <f>_xll.qlCalendarAdvance(Calendar,X1060,W1061,"f",FALSE)</f>
        <v>46616</v>
      </c>
      <c r="Y1061" s="1404">
        <f>_xll.qlCalendarAdvance(Calendar,X1061,NDays&amp;"D")</f>
        <v>46616</v>
      </c>
      <c r="Z1061" s="1403">
        <v>2.9043599774559222E-2</v>
      </c>
      <c r="AA1061" s="1411">
        <v>2.866246153650942E-2</v>
      </c>
    </row>
    <row r="1062" spans="19:27" x14ac:dyDescent="0.2">
      <c r="S1062" s="399"/>
      <c r="T1062" s="1401"/>
      <c r="W1062" s="864" t="str">
        <f t="shared" si="23"/>
        <v>1w</v>
      </c>
      <c r="X1062" s="1405">
        <f>_xll.qlCalendarAdvance(Calendar,X1061,W1062,"f",FALSE)</f>
        <v>46623</v>
      </c>
      <c r="Y1062" s="1404">
        <f>_xll.qlCalendarAdvance(Calendar,X1062,NDays&amp;"D")</f>
        <v>46623</v>
      </c>
      <c r="Z1062" s="1403">
        <v>2.9041564545319143E-2</v>
      </c>
      <c r="AA1062" s="1411">
        <v>2.866256206809914E-2</v>
      </c>
    </row>
    <row r="1063" spans="19:27" x14ac:dyDescent="0.2">
      <c r="S1063" s="399"/>
      <c r="T1063" s="1401"/>
      <c r="W1063" s="864" t="str">
        <f t="shared" si="23"/>
        <v>1w</v>
      </c>
      <c r="X1063" s="1405">
        <f>_xll.qlCalendarAdvance(Calendar,X1062,W1063,"f",FALSE)</f>
        <v>46630</v>
      </c>
      <c r="Y1063" s="1404">
        <f>_xll.qlCalendarAdvance(Calendar,X1063,NDays&amp;"D")</f>
        <v>46630</v>
      </c>
      <c r="Z1063" s="1403">
        <v>2.9039449073562797E-2</v>
      </c>
      <c r="AA1063" s="1411">
        <v>2.8662582593150798E-2</v>
      </c>
    </row>
    <row r="1064" spans="19:27" x14ac:dyDescent="0.2">
      <c r="S1064" s="399"/>
      <c r="T1064" s="1401"/>
      <c r="W1064" s="864" t="str">
        <f t="shared" si="23"/>
        <v>1w</v>
      </c>
      <c r="X1064" s="1405">
        <f>_xll.qlCalendarAdvance(Calendar,X1063,W1064,"f",FALSE)</f>
        <v>46637</v>
      </c>
      <c r="Y1064" s="1404">
        <f>_xll.qlCalendarAdvance(Calendar,X1064,NDays&amp;"D")</f>
        <v>46637</v>
      </c>
      <c r="Z1064" s="1403">
        <v>2.9037253606937503E-2</v>
      </c>
      <c r="AA1064" s="1411">
        <v>2.8662523111907534E-2</v>
      </c>
    </row>
    <row r="1065" spans="19:27" x14ac:dyDescent="0.2">
      <c r="S1065" s="399"/>
      <c r="T1065" s="1401"/>
      <c r="W1065" s="864" t="str">
        <f t="shared" si="23"/>
        <v>1w</v>
      </c>
      <c r="X1065" s="1405">
        <f>_xll.qlCalendarAdvance(Calendar,X1064,W1065,"f",FALSE)</f>
        <v>46644</v>
      </c>
      <c r="Y1065" s="1404">
        <f>_xll.qlCalendarAdvance(Calendar,X1065,NDays&amp;"D")</f>
        <v>46644</v>
      </c>
      <c r="Z1065" s="1403">
        <v>2.9034978393106082E-2</v>
      </c>
      <c r="AA1065" s="1411">
        <v>2.8662383624126209E-2</v>
      </c>
    </row>
    <row r="1066" spans="19:27" x14ac:dyDescent="0.2">
      <c r="S1066" s="399"/>
      <c r="T1066" s="1401"/>
      <c r="W1066" s="864" t="str">
        <f t="shared" si="23"/>
        <v>1w</v>
      </c>
      <c r="X1066" s="1405">
        <f>_xll.qlCalendarAdvance(Calendar,X1065,W1066,"f",FALSE)</f>
        <v>46651</v>
      </c>
      <c r="Y1066" s="1404">
        <f>_xll.qlCalendarAdvance(Calendar,X1066,NDays&amp;"D")</f>
        <v>46651</v>
      </c>
      <c r="Z1066" s="1403">
        <v>2.9032623679748844E-2</v>
      </c>
      <c r="AA1066" s="1411">
        <v>2.8662164129887868E-2</v>
      </c>
    </row>
    <row r="1067" spans="19:27" x14ac:dyDescent="0.2">
      <c r="S1067" s="399"/>
      <c r="T1067" s="1401"/>
      <c r="W1067" s="864" t="str">
        <f t="shared" si="23"/>
        <v>1w</v>
      </c>
      <c r="X1067" s="1405">
        <f>_xll.qlCalendarAdvance(Calendar,X1066,W1067,"f",FALSE)</f>
        <v>46658</v>
      </c>
      <c r="Y1067" s="1404">
        <f>_xll.qlCalendarAdvance(Calendar,X1067,NDays&amp;"D")</f>
        <v>46658</v>
      </c>
      <c r="Z1067" s="1403">
        <v>2.9030189714561609E-2</v>
      </c>
      <c r="AA1067" s="1411">
        <v>2.8661864629273559E-2</v>
      </c>
    </row>
    <row r="1068" spans="19:27" x14ac:dyDescent="0.2">
      <c r="S1068" s="399"/>
      <c r="T1068" s="1401"/>
      <c r="W1068" s="864" t="str">
        <f t="shared" si="23"/>
        <v>1w</v>
      </c>
      <c r="X1068" s="1405">
        <f>_xll.qlCalendarAdvance(Calendar,X1067,W1068,"f",FALSE)</f>
        <v>46665</v>
      </c>
      <c r="Y1068" s="1404">
        <f>_xll.qlCalendarAdvance(Calendar,X1068,NDays&amp;"D")</f>
        <v>46665</v>
      </c>
      <c r="Z1068" s="1403">
        <v>2.9027676745256348E-2</v>
      </c>
      <c r="AA1068" s="1411">
        <v>2.8661485122121189E-2</v>
      </c>
    </row>
    <row r="1069" spans="19:27" x14ac:dyDescent="0.2">
      <c r="S1069" s="399"/>
      <c r="T1069" s="1401"/>
      <c r="W1069" s="864" t="str">
        <f t="shared" si="23"/>
        <v>1w</v>
      </c>
      <c r="X1069" s="1405">
        <f>_xll.qlCalendarAdvance(Calendar,X1068,W1069,"f",FALSE)</f>
        <v>46672</v>
      </c>
      <c r="Y1069" s="1404">
        <f>_xll.qlCalendarAdvance(Calendar,X1069,NDays&amp;"D")</f>
        <v>46672</v>
      </c>
      <c r="Z1069" s="1403">
        <v>2.9025085019561209E-2</v>
      </c>
      <c r="AA1069" s="1411">
        <v>2.8661025608592849E-2</v>
      </c>
    </row>
    <row r="1070" spans="19:27" x14ac:dyDescent="0.2">
      <c r="S1070" s="399"/>
      <c r="T1070" s="1401"/>
      <c r="W1070" s="864" t="str">
        <f t="shared" si="23"/>
        <v>1w</v>
      </c>
      <c r="X1070" s="1405">
        <f>_xll.qlCalendarAdvance(Calendar,X1069,W1070,"f",FALSE)</f>
        <v>46679</v>
      </c>
      <c r="Y1070" s="1404">
        <f>_xll.qlCalendarAdvance(Calendar,X1070,NDays&amp;"D")</f>
        <v>46679</v>
      </c>
      <c r="Z1070" s="1403">
        <v>2.9022414785220055E-2</v>
      </c>
      <c r="AA1070" s="1411">
        <v>2.8660486088688542E-2</v>
      </c>
    </row>
    <row r="1071" spans="19:27" x14ac:dyDescent="0.2">
      <c r="S1071" s="399"/>
      <c r="T1071" s="1401"/>
      <c r="W1071" s="864" t="str">
        <f t="shared" si="23"/>
        <v>1w</v>
      </c>
      <c r="X1071" s="1405">
        <f>_xll.qlCalendarAdvance(Calendar,X1070,W1071,"f",FALSE)</f>
        <v>46686</v>
      </c>
      <c r="Y1071" s="1404">
        <f>_xll.qlCalendarAdvance(Calendar,X1071,NDays&amp;"D")</f>
        <v>46686</v>
      </c>
      <c r="Z1071" s="1403">
        <v>2.9019666289991589E-2</v>
      </c>
      <c r="AA1071" s="1411">
        <v>2.8659866562327219E-2</v>
      </c>
    </row>
    <row r="1072" spans="19:27" x14ac:dyDescent="0.2">
      <c r="S1072" s="399"/>
      <c r="T1072" s="1401"/>
      <c r="W1072" s="864" t="str">
        <f t="shared" si="23"/>
        <v>1w</v>
      </c>
      <c r="X1072" s="1405">
        <f>_xll.qlCalendarAdvance(Calendar,X1071,W1072,"f",FALSE)</f>
        <v>46693</v>
      </c>
      <c r="Y1072" s="1404">
        <f>_xll.qlCalendarAdvance(Calendar,X1072,NDays&amp;"D")</f>
        <v>46693</v>
      </c>
      <c r="Z1072" s="1403">
        <v>2.9016839781650459E-2</v>
      </c>
      <c r="AA1072" s="1411">
        <v>2.8659167029427834E-2</v>
      </c>
    </row>
    <row r="1073" spans="19:27" x14ac:dyDescent="0.2">
      <c r="S1073" s="399"/>
      <c r="T1073" s="1401"/>
      <c r="W1073" s="864" t="str">
        <f t="shared" si="23"/>
        <v>1w</v>
      </c>
      <c r="X1073" s="1405">
        <f>_xll.qlCalendarAdvance(Calendar,X1072,W1073,"f",FALSE)</f>
        <v>46700</v>
      </c>
      <c r="Y1073" s="1404">
        <f>_xll.qlCalendarAdvance(Calendar,X1073,NDays&amp;"D")</f>
        <v>46700</v>
      </c>
      <c r="Z1073" s="1403">
        <v>2.9013935507986359E-2</v>
      </c>
      <c r="AA1073" s="1411">
        <v>2.8658387490233528E-2</v>
      </c>
    </row>
    <row r="1074" spans="19:27" x14ac:dyDescent="0.2">
      <c r="S1074" s="399"/>
      <c r="T1074" s="1401"/>
      <c r="W1074" s="864" t="str">
        <f t="shared" si="23"/>
        <v>1w</v>
      </c>
      <c r="X1074" s="1405">
        <f>_xll.qlCalendarAdvance(Calendar,X1073,W1074,"f",FALSE)</f>
        <v>46707</v>
      </c>
      <c r="Y1074" s="1404">
        <f>_xll.qlCalendarAdvance(Calendar,X1074,NDays&amp;"D")</f>
        <v>46707</v>
      </c>
      <c r="Z1074" s="1403">
        <v>2.9010953716802953E-2</v>
      </c>
      <c r="AA1074" s="1411">
        <v>2.865752794450116E-2</v>
      </c>
    </row>
    <row r="1075" spans="19:27" x14ac:dyDescent="0.2">
      <c r="S1075" s="399"/>
      <c r="T1075" s="1401"/>
      <c r="W1075" s="864" t="str">
        <f t="shared" si="23"/>
        <v>1w</v>
      </c>
      <c r="X1075" s="1405">
        <f>_xll.qlCalendarAdvance(Calendar,X1074,W1075,"f",FALSE)</f>
        <v>46714</v>
      </c>
      <c r="Y1075" s="1404">
        <f>_xll.qlCalendarAdvance(Calendar,X1075,NDays&amp;"D")</f>
        <v>46714</v>
      </c>
      <c r="Z1075" s="1403">
        <v>2.9007894655920279E-2</v>
      </c>
      <c r="AA1075" s="1411">
        <v>2.8656588392311777E-2</v>
      </c>
    </row>
    <row r="1076" spans="19:27" x14ac:dyDescent="0.2">
      <c r="S1076" s="399"/>
      <c r="T1076" s="1401"/>
      <c r="W1076" s="864" t="str">
        <f t="shared" si="23"/>
        <v>1w</v>
      </c>
      <c r="X1076" s="1405">
        <f>_xll.qlCalendarAdvance(Calendar,X1075,W1076,"f",FALSE)</f>
        <v>46721</v>
      </c>
      <c r="Y1076" s="1404">
        <f>_xll.qlCalendarAdvance(Calendar,X1076,NDays&amp;"D")</f>
        <v>46721</v>
      </c>
      <c r="Z1076" s="1403">
        <v>2.900475857317188E-2</v>
      </c>
      <c r="AA1076" s="1411">
        <v>2.8655568833827472E-2</v>
      </c>
    </row>
    <row r="1077" spans="19:27" x14ac:dyDescent="0.2">
      <c r="S1077" s="399"/>
      <c r="T1077" s="1401"/>
      <c r="W1077" s="864" t="str">
        <f t="shared" si="23"/>
        <v>1w</v>
      </c>
      <c r="X1077" s="1405">
        <f>_xll.qlCalendarAdvance(Calendar,X1076,W1077,"f",FALSE)</f>
        <v>46728</v>
      </c>
      <c r="Y1077" s="1404">
        <f>_xll.qlCalendarAdvance(Calendar,X1077,NDays&amp;"D")</f>
        <v>46728</v>
      </c>
      <c r="Z1077" s="1403">
        <v>2.9001545716405258E-2</v>
      </c>
      <c r="AA1077" s="1411">
        <v>2.8654469268805105E-2</v>
      </c>
    </row>
    <row r="1078" spans="19:27" x14ac:dyDescent="0.2">
      <c r="S1078" s="399"/>
      <c r="T1078" s="1401"/>
      <c r="W1078" s="864" t="str">
        <f t="shared" si="23"/>
        <v>1w</v>
      </c>
      <c r="X1078" s="1405">
        <f>_xll.qlCalendarAdvance(Calendar,X1077,W1078,"f",FALSE)</f>
        <v>46735</v>
      </c>
      <c r="Y1078" s="1404">
        <f>_xll.qlCalendarAdvance(Calendar,X1078,NDays&amp;"D")</f>
        <v>46735</v>
      </c>
      <c r="Z1078" s="1403">
        <v>2.8998256333483411E-2</v>
      </c>
      <c r="AA1078" s="1411">
        <v>2.865328969740677E-2</v>
      </c>
    </row>
    <row r="1079" spans="19:27" x14ac:dyDescent="0.2">
      <c r="S1079" s="399"/>
      <c r="T1079" s="1401"/>
      <c r="W1079" s="864" t="str">
        <f t="shared" si="23"/>
        <v>1w</v>
      </c>
      <c r="X1079" s="1405">
        <f>_xll.qlCalendarAdvance(Calendar,X1078,W1079,"f",FALSE)</f>
        <v>46742</v>
      </c>
      <c r="Y1079" s="1404">
        <f>_xll.qlCalendarAdvance(Calendar,X1079,NDays&amp;"D")</f>
        <v>46742</v>
      </c>
      <c r="Z1079" s="1403">
        <v>2.8994890672281962E-2</v>
      </c>
      <c r="AA1079" s="1411">
        <v>2.8652030119551419E-2</v>
      </c>
    </row>
    <row r="1080" spans="19:27" x14ac:dyDescent="0.2">
      <c r="S1080" s="399"/>
      <c r="T1080" s="1401"/>
      <c r="W1080" s="864" t="str">
        <f t="shared" si="23"/>
        <v>1w</v>
      </c>
      <c r="X1080" s="1405">
        <f>_xll.qlCalendarAdvance(Calendar,X1079,W1080,"f",FALSE)</f>
        <v>46750</v>
      </c>
      <c r="Y1080" s="1404">
        <f>_xll.qlCalendarAdvance(Calendar,X1080,NDays&amp;"D")</f>
        <v>46750</v>
      </c>
      <c r="Z1080" s="1403">
        <v>2.8990951118356607E-2</v>
      </c>
      <c r="AA1080" s="1411">
        <v>2.8650492634971769E-2</v>
      </c>
    </row>
    <row r="1081" spans="19:27" x14ac:dyDescent="0.2">
      <c r="S1081" s="399"/>
      <c r="T1081" s="1401"/>
      <c r="W1081" s="864" t="str">
        <f t="shared" si="23"/>
        <v>1w</v>
      </c>
      <c r="X1081" s="1405">
        <f>_xll.qlCalendarAdvance(Calendar,X1080,W1081,"f",FALSE)</f>
        <v>46757</v>
      </c>
      <c r="Y1081" s="1404">
        <f>_xll.qlCalendarAdvance(Calendar,X1081,NDays&amp;"D")</f>
        <v>46757</v>
      </c>
      <c r="Z1081" s="1403">
        <v>2.8987422838448858E-2</v>
      </c>
      <c r="AA1081" s="1411">
        <v>2.8649061614812732E-2</v>
      </c>
    </row>
    <row r="1082" spans="19:27" x14ac:dyDescent="0.2">
      <c r="S1082" s="399"/>
      <c r="T1082" s="1401"/>
      <c r="W1082" s="864" t="str">
        <f t="shared" si="23"/>
        <v>1w</v>
      </c>
      <c r="X1082" s="1405">
        <f>_xll.qlCalendarAdvance(Calendar,X1081,W1082,"f",FALSE)</f>
        <v>46764</v>
      </c>
      <c r="Y1082" s="1404">
        <f>_xll.qlCalendarAdvance(Calendar,X1082,NDays&amp;"D")</f>
        <v>46764</v>
      </c>
      <c r="Z1082" s="1403">
        <v>2.8983819059390181E-2</v>
      </c>
      <c r="AA1082" s="1411">
        <v>2.8647550588115633E-2</v>
      </c>
    </row>
    <row r="1083" spans="19:27" x14ac:dyDescent="0.2">
      <c r="S1083" s="399"/>
      <c r="T1083" s="1401"/>
      <c r="W1083" s="864" t="str">
        <f t="shared" si="23"/>
        <v>1w</v>
      </c>
      <c r="X1083" s="1405">
        <f>_xll.qlCalendarAdvance(Calendar,X1082,W1083,"f",FALSE)</f>
        <v>46771</v>
      </c>
      <c r="Y1083" s="1404">
        <f>_xll.qlCalendarAdvance(Calendar,X1083,NDays&amp;"D")</f>
        <v>46771</v>
      </c>
      <c r="Z1083" s="1403">
        <v>2.8980140029113109E-2</v>
      </c>
      <c r="AA1083" s="1411">
        <v>2.8645959555123612E-2</v>
      </c>
    </row>
    <row r="1084" spans="19:27" x14ac:dyDescent="0.2">
      <c r="S1084" s="399"/>
      <c r="T1084" s="1401"/>
      <c r="W1084" s="864" t="str">
        <f t="shared" si="23"/>
        <v>1w</v>
      </c>
      <c r="X1084" s="1405">
        <f>_xll.qlCalendarAdvance(Calendar,X1083,W1084,"f",FALSE)</f>
        <v>46778</v>
      </c>
      <c r="Y1084" s="1404">
        <f>_xll.qlCalendarAdvance(Calendar,X1084,NDays&amp;"D")</f>
        <v>46778</v>
      </c>
      <c r="Z1084" s="1403">
        <v>2.8976385995562796E-2</v>
      </c>
      <c r="AA1084" s="1411">
        <v>2.8644288515674576E-2</v>
      </c>
    </row>
    <row r="1085" spans="19:27" x14ac:dyDescent="0.2">
      <c r="S1085" s="399"/>
      <c r="T1085" s="1401"/>
      <c r="W1085" s="864" t="str">
        <f t="shared" si="23"/>
        <v>1w</v>
      </c>
      <c r="X1085" s="1405">
        <f>_xll.qlCalendarAdvance(Calendar,X1084,W1085,"f",FALSE)</f>
        <v>46785</v>
      </c>
      <c r="Y1085" s="1404">
        <f>_xll.qlCalendarAdvance(Calendar,X1085,NDays&amp;"D")</f>
        <v>46785</v>
      </c>
      <c r="Z1085" s="1403">
        <v>2.8972557206697232E-2</v>
      </c>
      <c r="AA1085" s="1411">
        <v>2.8642537469768525E-2</v>
      </c>
    </row>
    <row r="1086" spans="19:27" x14ac:dyDescent="0.2">
      <c r="S1086" s="399"/>
      <c r="T1086" s="1401"/>
      <c r="W1086" s="864" t="str">
        <f t="shared" si="23"/>
        <v>1w</v>
      </c>
      <c r="X1086" s="1405">
        <f>_xll.qlCalendarAdvance(Calendar,X1085,W1086,"f",FALSE)</f>
        <v>46792</v>
      </c>
      <c r="Y1086" s="1404">
        <f>_xll.qlCalendarAdvance(Calendar,X1086,NDays&amp;"D")</f>
        <v>46792</v>
      </c>
      <c r="Z1086" s="1403">
        <v>2.8968653910487484E-2</v>
      </c>
      <c r="AA1086" s="1411">
        <v>2.8640706417405459E-2</v>
      </c>
    </row>
    <row r="1087" spans="19:27" x14ac:dyDescent="0.2">
      <c r="S1087" s="399"/>
      <c r="T1087" s="1401"/>
      <c r="W1087" s="864" t="str">
        <f t="shared" si="23"/>
        <v>1w</v>
      </c>
      <c r="X1087" s="1405">
        <f>_xll.qlCalendarAdvance(Calendar,X1086,W1087,"f",FALSE)</f>
        <v>46799</v>
      </c>
      <c r="Y1087" s="1404">
        <f>_xll.qlCalendarAdvance(Calendar,X1087,NDays&amp;"D")</f>
        <v>46799</v>
      </c>
      <c r="Z1087" s="1403">
        <v>2.8964676354916792E-2</v>
      </c>
      <c r="AA1087" s="1411">
        <v>2.8638795358747471E-2</v>
      </c>
    </row>
    <row r="1088" spans="19:27" x14ac:dyDescent="0.2">
      <c r="S1088" s="399"/>
      <c r="T1088" s="1401"/>
      <c r="W1088" s="864" t="str">
        <f t="shared" si="23"/>
        <v>1w</v>
      </c>
      <c r="X1088" s="1405">
        <f>_xll.qlCalendarAdvance(Calendar,X1087,W1088,"f",FALSE)</f>
        <v>46806</v>
      </c>
      <c r="Y1088" s="1404">
        <f>_xll.qlCalendarAdvance(Calendar,X1088,NDays&amp;"D")</f>
        <v>46806</v>
      </c>
      <c r="Z1088" s="1403">
        <v>2.8960624787980567E-2</v>
      </c>
      <c r="AA1088" s="1411">
        <v>2.8636804293551421E-2</v>
      </c>
    </row>
    <row r="1089" spans="19:27" x14ac:dyDescent="0.2">
      <c r="S1089" s="399"/>
      <c r="T1089" s="1401"/>
      <c r="W1089" s="864" t="str">
        <f t="shared" si="23"/>
        <v>1w</v>
      </c>
      <c r="X1089" s="1405">
        <f>_xll.qlCalendarAdvance(Calendar,X1088,W1089,"f",FALSE)</f>
        <v>46813</v>
      </c>
      <c r="Y1089" s="1404">
        <f>_xll.qlCalendarAdvance(Calendar,X1089,NDays&amp;"D")</f>
        <v>46813</v>
      </c>
      <c r="Z1089" s="1403">
        <v>2.8955704014408834E-2</v>
      </c>
      <c r="AA1089" s="1411">
        <v>2.8634733221898356E-2</v>
      </c>
    </row>
    <row r="1090" spans="19:27" x14ac:dyDescent="0.2">
      <c r="S1090" s="399"/>
      <c r="T1090" s="1401"/>
      <c r="W1090" s="864" t="str">
        <f t="shared" si="23"/>
        <v>1w</v>
      </c>
      <c r="X1090" s="1405">
        <f>_xll.qlCalendarAdvance(Calendar,X1089,W1090,"f",FALSE)</f>
        <v>46820</v>
      </c>
      <c r="Y1090" s="1404">
        <f>_xll.qlCalendarAdvance(Calendar,X1090,NDays&amp;"D")</f>
        <v>46820</v>
      </c>
      <c r="Z1090" s="1403">
        <v>2.8951510541580738E-2</v>
      </c>
      <c r="AA1090" s="1411">
        <v>2.8632582143950369E-2</v>
      </c>
    </row>
    <row r="1091" spans="19:27" x14ac:dyDescent="0.2">
      <c r="S1091" s="399"/>
      <c r="T1091" s="1401"/>
      <c r="W1091" s="864" t="str">
        <f t="shared" si="23"/>
        <v>1w</v>
      </c>
      <c r="X1091" s="1405">
        <f>_xll.qlCalendarAdvance(Calendar,X1090,W1091,"f",FALSE)</f>
        <v>46827</v>
      </c>
      <c r="Y1091" s="1404">
        <f>_xll.qlCalendarAdvance(Calendar,X1091,NDays&amp;"D")</f>
        <v>46827</v>
      </c>
      <c r="Z1091" s="1403">
        <v>2.8947243796422661E-2</v>
      </c>
      <c r="AA1091" s="1411">
        <v>2.8630351059545367E-2</v>
      </c>
    </row>
    <row r="1092" spans="19:27" x14ac:dyDescent="0.2">
      <c r="S1092" s="399"/>
      <c r="T1092" s="1401"/>
      <c r="W1092" s="864" t="str">
        <f t="shared" si="23"/>
        <v>1w</v>
      </c>
      <c r="X1092" s="1405">
        <f>_xll.qlCalendarAdvance(Calendar,X1091,W1092,"f",FALSE)</f>
        <v>46834</v>
      </c>
      <c r="Y1092" s="1404">
        <f>_xll.qlCalendarAdvance(Calendar,X1092,NDays&amp;"D")</f>
        <v>46834</v>
      </c>
      <c r="Z1092" s="1403">
        <v>2.8942904027631222E-2</v>
      </c>
      <c r="AA1092" s="1411">
        <v>2.8628039968764396E-2</v>
      </c>
    </row>
    <row r="1093" spans="19:27" x14ac:dyDescent="0.2">
      <c r="S1093" s="399"/>
      <c r="T1093" s="1401"/>
      <c r="W1093" s="864" t="str">
        <f t="shared" si="23"/>
        <v>1w</v>
      </c>
      <c r="X1093" s="1405">
        <f>_xll.qlCalendarAdvance(Calendar,X1092,W1093,"f",FALSE)</f>
        <v>46841</v>
      </c>
      <c r="Y1093" s="1404">
        <f>_xll.qlCalendarAdvance(Calendar,X1093,NDays&amp;"D")</f>
        <v>46841</v>
      </c>
      <c r="Z1093" s="1403">
        <v>2.893849148391614E-2</v>
      </c>
      <c r="AA1093" s="1411">
        <v>2.8625648871445364E-2</v>
      </c>
    </row>
    <row r="1094" spans="19:27" x14ac:dyDescent="0.2">
      <c r="S1094" s="399"/>
      <c r="T1094" s="1401"/>
      <c r="W1094" s="864" t="str">
        <f t="shared" si="23"/>
        <v>1w</v>
      </c>
      <c r="X1094" s="1405">
        <f>_xll.qlCalendarAdvance(Calendar,X1093,W1094,"f",FALSE)</f>
        <v>46848</v>
      </c>
      <c r="Y1094" s="1404">
        <f>_xll.qlCalendarAdvance(Calendar,X1094,NDays&amp;"D")</f>
        <v>46848</v>
      </c>
      <c r="Z1094" s="1403">
        <v>2.8934006413996904E-2</v>
      </c>
      <c r="AA1094" s="1411">
        <v>2.8623177767831409E-2</v>
      </c>
    </row>
    <row r="1095" spans="19:27" x14ac:dyDescent="0.2">
      <c r="S1095" s="399"/>
      <c r="T1095" s="1401"/>
      <c r="W1095" s="864" t="str">
        <f t="shared" si="23"/>
        <v>1w</v>
      </c>
      <c r="X1095" s="1405">
        <f>_xll.qlCalendarAdvance(Calendar,X1094,W1095,"f",FALSE)</f>
        <v>46855</v>
      </c>
      <c r="Y1095" s="1404">
        <f>_xll.qlCalendarAdvance(Calendar,X1095,NDays&amp;"D")</f>
        <v>46855</v>
      </c>
      <c r="Z1095" s="1403">
        <v>2.8929449066604551E-2</v>
      </c>
      <c r="AA1095" s="1411">
        <v>2.8620626657679393E-2</v>
      </c>
    </row>
    <row r="1096" spans="19:27" x14ac:dyDescent="0.2">
      <c r="S1096" s="399"/>
      <c r="T1096" s="1401"/>
      <c r="W1096" s="864" t="str">
        <f t="shared" si="23"/>
        <v>1w</v>
      </c>
      <c r="X1096" s="1405">
        <f>_xll.qlCalendarAdvance(Calendar,X1095,W1096,"f",FALSE)</f>
        <v>46862</v>
      </c>
      <c r="Y1096" s="1404">
        <f>_xll.qlCalendarAdvance(Calendar,X1096,NDays&amp;"D")</f>
        <v>46862</v>
      </c>
      <c r="Z1096" s="1403">
        <v>2.892481969048144E-2</v>
      </c>
      <c r="AA1096" s="1411">
        <v>2.8617995541232455E-2</v>
      </c>
    </row>
    <row r="1097" spans="19:27" x14ac:dyDescent="0.2">
      <c r="S1097" s="399"/>
      <c r="T1097" s="1401"/>
      <c r="W1097" s="864" t="str">
        <f t="shared" si="23"/>
        <v>1w</v>
      </c>
      <c r="X1097" s="1405">
        <f>_xll.qlCalendarAdvance(Calendar,X1096,W1097,"f",FALSE)</f>
        <v>46869</v>
      </c>
      <c r="Y1097" s="1404">
        <f>_xll.qlCalendarAdvance(Calendar,X1097,NDays&amp;"D")</f>
        <v>46869</v>
      </c>
      <c r="Z1097" s="1403">
        <v>2.8920118534380146E-2</v>
      </c>
      <c r="AA1097" s="1411">
        <v>2.8615284418409548E-2</v>
      </c>
    </row>
    <row r="1098" spans="19:27" x14ac:dyDescent="0.2">
      <c r="S1098" s="399"/>
      <c r="T1098" s="1401"/>
      <c r="W1098" s="864" t="str">
        <f t="shared" si="23"/>
        <v>1w</v>
      </c>
      <c r="X1098" s="1405">
        <f>_xll.qlCalendarAdvance(Calendar,X1097,W1098,"f",FALSE)</f>
        <v>46876</v>
      </c>
      <c r="Y1098" s="1404">
        <f>_xll.qlCalendarAdvance(Calendar,X1098,NDays&amp;"D")</f>
        <v>46876</v>
      </c>
      <c r="Z1098" s="1403">
        <v>2.8915345847063678E-2</v>
      </c>
      <c r="AA1098" s="1411">
        <v>2.8612493289129626E-2</v>
      </c>
    </row>
    <row r="1099" spans="19:27" x14ac:dyDescent="0.2">
      <c r="S1099" s="399"/>
      <c r="T1099" s="1401"/>
      <c r="W1099" s="864" t="str">
        <f t="shared" si="23"/>
        <v>1w</v>
      </c>
      <c r="X1099" s="1405">
        <f>_xll.qlCalendarAdvance(Calendar,X1098,W1099,"f",FALSE)</f>
        <v>46883</v>
      </c>
      <c r="Y1099" s="1404">
        <f>_xll.qlCalendarAdvance(Calendar,X1099,NDays&amp;"D")</f>
        <v>46883</v>
      </c>
      <c r="Z1099" s="1403">
        <v>2.8910501877305705E-2</v>
      </c>
      <c r="AA1099" s="1411">
        <v>2.8609622153392689E-2</v>
      </c>
    </row>
    <row r="1100" spans="19:27" x14ac:dyDescent="0.2">
      <c r="S1100" s="399"/>
      <c r="T1100" s="1401"/>
      <c r="W1100" s="864" t="str">
        <f t="shared" si="23"/>
        <v>1w</v>
      </c>
      <c r="X1100" s="1405">
        <f>_xll.qlCalendarAdvance(Calendar,X1099,W1100,"f",FALSE)</f>
        <v>46890</v>
      </c>
      <c r="Y1100" s="1404">
        <f>_xll.qlCalendarAdvance(Calendar,X1100,NDays&amp;"D")</f>
        <v>46890</v>
      </c>
      <c r="Z1100" s="1403">
        <v>2.8905586873890332E-2</v>
      </c>
      <c r="AA1100" s="1411">
        <v>2.8606671011360829E-2</v>
      </c>
    </row>
    <row r="1101" spans="19:27" x14ac:dyDescent="0.2">
      <c r="S1101" s="399"/>
      <c r="T1101" s="1401"/>
      <c r="W1101" s="864" t="str">
        <f t="shared" si="23"/>
        <v>1w</v>
      </c>
      <c r="X1101" s="1405">
        <f>_xll.qlCalendarAdvance(Calendar,X1100,W1101,"f",FALSE)</f>
        <v>46897</v>
      </c>
      <c r="Y1101" s="1404">
        <f>_xll.qlCalendarAdvance(Calendar,X1101,NDays&amp;"D")</f>
        <v>46897</v>
      </c>
      <c r="Z1101" s="1403">
        <v>2.8900601085610766E-2</v>
      </c>
      <c r="AA1101" s="1411">
        <v>2.8603639862790908E-2</v>
      </c>
    </row>
    <row r="1102" spans="19:27" x14ac:dyDescent="0.2">
      <c r="S1102" s="399"/>
      <c r="T1102" s="1401"/>
      <c r="W1102" s="864" t="str">
        <f t="shared" si="23"/>
        <v>1w</v>
      </c>
      <c r="X1102" s="1405">
        <f>_xll.qlCalendarAdvance(Calendar,X1101,W1102,"f",FALSE)</f>
        <v>46904</v>
      </c>
      <c r="Y1102" s="1404">
        <f>_xll.qlCalendarAdvance(Calendar,X1102,NDays&amp;"D")</f>
        <v>46904</v>
      </c>
      <c r="Z1102" s="1403">
        <v>2.8895544761270653E-2</v>
      </c>
      <c r="AA1102" s="1411">
        <v>2.8600528707926065E-2</v>
      </c>
    </row>
    <row r="1103" spans="19:27" x14ac:dyDescent="0.2">
      <c r="S1103" s="399"/>
      <c r="T1103" s="1401"/>
      <c r="W1103" s="864" t="str">
        <f t="shared" si="23"/>
        <v>1w</v>
      </c>
      <c r="X1103" s="1405">
        <f>_xll.qlCalendarAdvance(Calendar,X1102,W1103,"f",FALSE)</f>
        <v>46911</v>
      </c>
      <c r="Y1103" s="1404">
        <f>_xll.qlCalendarAdvance(Calendar,X1103,NDays&amp;"D")</f>
        <v>46911</v>
      </c>
      <c r="Z1103" s="1403">
        <v>2.889041814968385E-2</v>
      </c>
      <c r="AA1103" s="1411">
        <v>2.8597337546685253E-2</v>
      </c>
    </row>
    <row r="1104" spans="19:27" x14ac:dyDescent="0.2">
      <c r="S1104" s="399"/>
      <c r="T1104" s="1401"/>
      <c r="W1104" s="864" t="str">
        <f t="shared" si="23"/>
        <v>1w</v>
      </c>
      <c r="X1104" s="1405">
        <f>_xll.qlCalendarAdvance(Calendar,X1103,W1104,"f",FALSE)</f>
        <v>46918</v>
      </c>
      <c r="Y1104" s="1404">
        <f>_xll.qlCalendarAdvance(Calendar,X1104,NDays&amp;"D")</f>
        <v>46918</v>
      </c>
      <c r="Z1104" s="1403">
        <v>2.8885221499672653E-2</v>
      </c>
      <c r="AA1104" s="1411">
        <v>2.8594066378987426E-2</v>
      </c>
    </row>
    <row r="1105" spans="19:27" x14ac:dyDescent="0.2">
      <c r="S1105" s="399"/>
      <c r="T1105" s="1401"/>
      <c r="W1105" s="864" t="str">
        <f t="shared" si="23"/>
        <v>1w</v>
      </c>
      <c r="X1105" s="1405">
        <f>_xll.qlCalendarAdvance(Calendar,X1104,W1105,"f",FALSE)</f>
        <v>46925</v>
      </c>
      <c r="Y1105" s="1404">
        <f>_xll.qlCalendarAdvance(Calendar,X1105,NDays&amp;"D")</f>
        <v>46925</v>
      </c>
      <c r="Z1105" s="1403">
        <v>2.8879955060069351E-2</v>
      </c>
      <c r="AA1105" s="1411">
        <v>2.859071520491363E-2</v>
      </c>
    </row>
    <row r="1106" spans="19:27" x14ac:dyDescent="0.2">
      <c r="S1106" s="399"/>
      <c r="T1106" s="1401"/>
      <c r="W1106" s="864" t="str">
        <f t="shared" si="23"/>
        <v>1w</v>
      </c>
      <c r="X1106" s="1405">
        <f>_xll.qlCalendarAdvance(Calendar,X1105,W1106,"f",FALSE)</f>
        <v>46932</v>
      </c>
      <c r="Y1106" s="1404">
        <f>_xll.qlCalendarAdvance(Calendar,X1106,NDays&amp;"D")</f>
        <v>46932</v>
      </c>
      <c r="Z1106" s="1403">
        <v>2.8874619075294872E-2</v>
      </c>
      <c r="AA1106" s="1411">
        <v>2.8587284836061322E-2</v>
      </c>
    </row>
    <row r="1107" spans="19:27" x14ac:dyDescent="0.2">
      <c r="S1107" s="399"/>
      <c r="T1107" s="1401"/>
      <c r="W1107" s="864" t="str">
        <f t="shared" si="23"/>
        <v>1w</v>
      </c>
      <c r="X1107" s="1405">
        <f>_xll.qlCalendarAdvance(Calendar,X1106,W1107,"f",FALSE)</f>
        <v>46939</v>
      </c>
      <c r="Y1107" s="1404">
        <f>_xll.qlCalendarAdvance(Calendar,X1107,NDays&amp;"D")</f>
        <v>46939</v>
      </c>
      <c r="Z1107" s="1403">
        <v>2.8869213591659504E-2</v>
      </c>
      <c r="AA1107" s="1411">
        <v>2.8583784413073188E-2</v>
      </c>
    </row>
    <row r="1108" spans="19:27" x14ac:dyDescent="0.2">
      <c r="S1108" s="399"/>
      <c r="T1108" s="1401"/>
      <c r="W1108" s="864" t="str">
        <f t="shared" si="23"/>
        <v>1w</v>
      </c>
      <c r="X1108" s="1405">
        <f>_xll.qlCalendarAdvance(Calendar,X1107,W1108,"f",FALSE)</f>
        <v>46946</v>
      </c>
      <c r="Y1108" s="1404">
        <f>_xll.qlCalendarAdvance(Calendar,X1108,NDays&amp;"D")</f>
        <v>46946</v>
      </c>
      <c r="Z1108" s="1403">
        <v>2.8863738370008107E-2</v>
      </c>
      <c r="AA1108" s="1411">
        <v>2.8580216541425063E-2</v>
      </c>
    </row>
    <row r="1109" spans="19:27" x14ac:dyDescent="0.2">
      <c r="S1109" s="399"/>
      <c r="T1109" s="1401"/>
      <c r="W1109" s="864" t="str">
        <f t="shared" si="23"/>
        <v>1w</v>
      </c>
      <c r="X1109" s="1405">
        <f>_xll.qlCalendarAdvance(Calendar,X1108,W1109,"f",FALSE)</f>
        <v>46953</v>
      </c>
      <c r="Y1109" s="1404">
        <f>_xll.qlCalendarAdvance(Calendar,X1109,NDays&amp;"D")</f>
        <v>46953</v>
      </c>
      <c r="Z1109" s="1403">
        <v>2.8858193147963007E-2</v>
      </c>
      <c r="AA1109" s="1411">
        <v>2.857658122127904E-2</v>
      </c>
    </row>
    <row r="1110" spans="19:27" x14ac:dyDescent="0.2">
      <c r="S1110" s="399"/>
      <c r="T1110" s="1401"/>
      <c r="W1110" s="864" t="str">
        <f t="shared" si="23"/>
        <v>1w</v>
      </c>
      <c r="X1110" s="1405">
        <f>_xll.qlCalendarAdvance(Calendar,X1109,W1110,"f",FALSE)</f>
        <v>46960</v>
      </c>
      <c r="Y1110" s="1404">
        <f>_xll.qlCalendarAdvance(Calendar,X1110,NDays&amp;"D")</f>
        <v>46960</v>
      </c>
      <c r="Z1110" s="1403">
        <v>2.885257766316518E-2</v>
      </c>
      <c r="AA1110" s="1411">
        <v>2.8572878452554074E-2</v>
      </c>
    </row>
    <row r="1111" spans="19:27" x14ac:dyDescent="0.2">
      <c r="S1111" s="399"/>
      <c r="T1111" s="1401"/>
      <c r="W1111" s="864" t="str">
        <f t="shared" si="23"/>
        <v>1w</v>
      </c>
      <c r="X1111" s="1405">
        <f>_xll.qlCalendarAdvance(Calendar,X1110,W1111,"f",FALSE)</f>
        <v>46967</v>
      </c>
      <c r="Y1111" s="1404">
        <f>_xll.qlCalendarAdvance(Calendar,X1111,NDays&amp;"D")</f>
        <v>46967</v>
      </c>
      <c r="Z1111" s="1403">
        <v>2.8846891653276918E-2</v>
      </c>
      <c r="AA1111" s="1411">
        <v>2.8569108235331209E-2</v>
      </c>
    </row>
    <row r="1112" spans="19:27" x14ac:dyDescent="0.2">
      <c r="S1112" s="399"/>
      <c r="T1112" s="1401"/>
      <c r="W1112" s="864" t="str">
        <f t="shared" si="23"/>
        <v>1w</v>
      </c>
      <c r="X1112" s="1405">
        <f>_xll.qlCalendarAdvance(Calendar,X1111,W1112,"f",FALSE)</f>
        <v>46974</v>
      </c>
      <c r="Y1112" s="1404">
        <f>_xll.qlCalendarAdvance(Calendar,X1112,NDays&amp;"D")</f>
        <v>46974</v>
      </c>
      <c r="Z1112" s="1403">
        <v>2.8841134855979389E-2</v>
      </c>
      <c r="AA1112" s="1411">
        <v>2.8565270569448353E-2</v>
      </c>
    </row>
    <row r="1113" spans="19:27" x14ac:dyDescent="0.2">
      <c r="S1113" s="399"/>
      <c r="T1113" s="1401"/>
      <c r="W1113" s="864" t="str">
        <f t="shared" si="23"/>
        <v>1w</v>
      </c>
      <c r="X1113" s="1405">
        <f>_xll.qlCalendarAdvance(Calendar,X1112,W1113,"f",FALSE)</f>
        <v>46981</v>
      </c>
      <c r="Y1113" s="1404">
        <f>_xll.qlCalendarAdvance(Calendar,X1113,NDays&amp;"D")</f>
        <v>46981</v>
      </c>
      <c r="Z1113" s="1403">
        <v>2.8835307008975741E-2</v>
      </c>
      <c r="AA1113" s="1411">
        <v>2.8561365454986554E-2</v>
      </c>
    </row>
    <row r="1114" spans="19:27" x14ac:dyDescent="0.2">
      <c r="S1114" s="399"/>
      <c r="T1114" s="1401"/>
      <c r="W1114" s="864" t="str">
        <f t="shared" ref="W1114:W1177" si="24">W1113</f>
        <v>1w</v>
      </c>
      <c r="X1114" s="1405">
        <f>_xll.qlCalendarAdvance(Calendar,X1113,W1114,"f",FALSE)</f>
        <v>46988</v>
      </c>
      <c r="Y1114" s="1404">
        <f>_xll.qlCalendarAdvance(Calendar,X1114,NDays&amp;"D")</f>
        <v>46988</v>
      </c>
      <c r="Z1114" s="1403">
        <v>2.8829407849988664E-2</v>
      </c>
      <c r="AA1114" s="1411">
        <v>2.8557392892026856E-2</v>
      </c>
    </row>
    <row r="1115" spans="19:27" x14ac:dyDescent="0.2">
      <c r="S1115" s="399"/>
      <c r="T1115" s="1401"/>
      <c r="W1115" s="864" t="str">
        <f t="shared" si="24"/>
        <v>1w</v>
      </c>
      <c r="X1115" s="1405">
        <f>_xll.qlCalendarAdvance(Calendar,X1114,W1115,"f",FALSE)</f>
        <v>46995</v>
      </c>
      <c r="Y1115" s="1404">
        <f>_xll.qlCalendarAdvance(Calendar,X1115,NDays&amp;"D")</f>
        <v>46995</v>
      </c>
      <c r="Z1115" s="1403">
        <v>2.8823437116762607E-2</v>
      </c>
      <c r="AA1115" s="1411">
        <v>2.855335288056926E-2</v>
      </c>
    </row>
    <row r="1116" spans="19:27" x14ac:dyDescent="0.2">
      <c r="S1116" s="399"/>
      <c r="T1116" s="1401"/>
      <c r="W1116" s="864" t="str">
        <f t="shared" si="24"/>
        <v>1w</v>
      </c>
      <c r="X1116" s="1405">
        <f>_xll.qlCalendarAdvance(Calendar,X1115,W1116,"f",FALSE)</f>
        <v>47002</v>
      </c>
      <c r="Y1116" s="1404">
        <f>_xll.qlCalendarAdvance(Calendar,X1116,NDays&amp;"D")</f>
        <v>47002</v>
      </c>
      <c r="Z1116" s="1403">
        <v>2.8817394547061781E-2</v>
      </c>
      <c r="AA1116" s="1411">
        <v>2.8549245420451674E-2</v>
      </c>
    </row>
    <row r="1117" spans="19:27" x14ac:dyDescent="0.2">
      <c r="S1117" s="399"/>
      <c r="T1117" s="1401"/>
      <c r="W1117" s="864" t="str">
        <f t="shared" si="24"/>
        <v>1w</v>
      </c>
      <c r="X1117" s="1405">
        <f>_xll.qlCalendarAdvance(Calendar,X1116,W1117,"f",FALSE)</f>
        <v>47009</v>
      </c>
      <c r="Y1117" s="1404">
        <f>_xll.qlCalendarAdvance(Calendar,X1117,NDays&amp;"D")</f>
        <v>47009</v>
      </c>
      <c r="Z1117" s="1403">
        <v>2.8811279878672824E-2</v>
      </c>
      <c r="AA1117" s="1411">
        <v>2.8545070511755144E-2</v>
      </c>
    </row>
    <row r="1118" spans="19:27" x14ac:dyDescent="0.2">
      <c r="S1118" s="399"/>
      <c r="T1118" s="1401"/>
      <c r="W1118" s="864" t="str">
        <f t="shared" si="24"/>
        <v>1w</v>
      </c>
      <c r="X1118" s="1405">
        <f>_xll.qlCalendarAdvance(Calendar,X1117,W1118,"f",FALSE)</f>
        <v>47016</v>
      </c>
      <c r="Y1118" s="1404">
        <f>_xll.qlCalendarAdvance(Calendar,X1118,NDays&amp;"D")</f>
        <v>47016</v>
      </c>
      <c r="Z1118" s="1403">
        <v>2.8805092849403469E-2</v>
      </c>
      <c r="AA1118" s="1411">
        <v>2.8540828154560716E-2</v>
      </c>
    </row>
    <row r="1119" spans="19:27" x14ac:dyDescent="0.2">
      <c r="S1119" s="399"/>
      <c r="T1119" s="1401"/>
      <c r="W1119" s="864" t="str">
        <f t="shared" si="24"/>
        <v>1w</v>
      </c>
      <c r="X1119" s="1405">
        <f>_xll.qlCalendarAdvance(Calendar,X1118,W1119,"f",FALSE)</f>
        <v>47023</v>
      </c>
      <c r="Y1119" s="1404">
        <f>_xll.qlCalendarAdvance(Calendar,X1119,NDays&amp;"D")</f>
        <v>47023</v>
      </c>
      <c r="Z1119" s="1403">
        <v>2.8798833197082097E-2</v>
      </c>
      <c r="AA1119" s="1411">
        <v>2.8536518348787343E-2</v>
      </c>
    </row>
    <row r="1120" spans="19:27" x14ac:dyDescent="0.2">
      <c r="S1120" s="399"/>
      <c r="T1120" s="1401"/>
      <c r="W1120" s="864" t="str">
        <f t="shared" si="24"/>
        <v>1w</v>
      </c>
      <c r="X1120" s="1405">
        <f>_xll.qlCalendarAdvance(Calendar,X1119,W1120,"f",FALSE)</f>
        <v>47030</v>
      </c>
      <c r="Y1120" s="1404">
        <f>_xll.qlCalendarAdvance(Calendar,X1120,NDays&amp;"D")</f>
        <v>47030</v>
      </c>
      <c r="Z1120" s="1403">
        <v>2.8792500659560405E-2</v>
      </c>
      <c r="AA1120" s="1411">
        <v>2.8532141094516072E-2</v>
      </c>
    </row>
    <row r="1121" spans="19:27" x14ac:dyDescent="0.2">
      <c r="S1121" s="399"/>
      <c r="T1121" s="1401"/>
      <c r="W1121" s="864" t="str">
        <f t="shared" si="24"/>
        <v>1w</v>
      </c>
      <c r="X1121" s="1405">
        <f>_xll.qlCalendarAdvance(Calendar,X1120,W1121,"f",FALSE)</f>
        <v>47037</v>
      </c>
      <c r="Y1121" s="1404">
        <f>_xll.qlCalendarAdvance(Calendar,X1121,NDays&amp;"D")</f>
        <v>47037</v>
      </c>
      <c r="Z1121" s="1403">
        <v>2.8786094974710519E-2</v>
      </c>
      <c r="AA1121" s="1411">
        <v>2.8527696391584811E-2</v>
      </c>
    </row>
    <row r="1122" spans="19:27" x14ac:dyDescent="0.2">
      <c r="S1122" s="399"/>
      <c r="T1122" s="1401"/>
      <c r="W1122" s="864" t="str">
        <f t="shared" si="24"/>
        <v>1w</v>
      </c>
      <c r="X1122" s="1405">
        <f>_xll.qlCalendarAdvance(Calendar,X1121,W1122,"f",FALSE)</f>
        <v>47044</v>
      </c>
      <c r="Y1122" s="1404">
        <f>_xll.qlCalendarAdvance(Calendar,X1122,NDays&amp;"D")</f>
        <v>47044</v>
      </c>
      <c r="Z1122" s="1403">
        <v>2.8779615880427656E-2</v>
      </c>
      <c r="AA1122" s="1411">
        <v>2.8523184240236699E-2</v>
      </c>
    </row>
    <row r="1123" spans="19:27" x14ac:dyDescent="0.2">
      <c r="S1123" s="399"/>
      <c r="T1123" s="1401"/>
      <c r="W1123" s="864" t="str">
        <f t="shared" si="24"/>
        <v>1w</v>
      </c>
      <c r="X1123" s="1405">
        <f>_xll.qlCalendarAdvance(Calendar,X1122,W1123,"f",FALSE)</f>
        <v>47051</v>
      </c>
      <c r="Y1123" s="1404">
        <f>_xll.qlCalendarAdvance(Calendar,X1123,NDays&amp;"D")</f>
        <v>47051</v>
      </c>
      <c r="Z1123" s="1403">
        <v>2.877306311462946E-2</v>
      </c>
      <c r="AA1123" s="1411">
        <v>2.8518604640309642E-2</v>
      </c>
    </row>
    <row r="1124" spans="19:27" x14ac:dyDescent="0.2">
      <c r="S1124" s="399"/>
      <c r="T1124" s="1401"/>
      <c r="W1124" s="864" t="str">
        <f t="shared" si="24"/>
        <v>1w</v>
      </c>
      <c r="X1124" s="1405">
        <f>_xll.qlCalendarAdvance(Calendar,X1123,W1124,"f",FALSE)</f>
        <v>47058</v>
      </c>
      <c r="Y1124" s="1404">
        <f>_xll.qlCalendarAdvance(Calendar,X1124,NDays&amp;"D")</f>
        <v>47058</v>
      </c>
      <c r="Z1124" s="1403">
        <v>2.8766436415254892E-2</v>
      </c>
      <c r="AA1124" s="1411">
        <v>2.8513957591884687E-2</v>
      </c>
    </row>
    <row r="1125" spans="19:27" x14ac:dyDescent="0.2">
      <c r="S1125" s="399"/>
      <c r="T1125" s="1401"/>
      <c r="W1125" s="864" t="str">
        <f t="shared" si="24"/>
        <v>1w</v>
      </c>
      <c r="X1125" s="1405">
        <f>_xll.qlCalendarAdvance(Calendar,X1124,W1125,"f",FALSE)</f>
        <v>47065</v>
      </c>
      <c r="Y1125" s="1404">
        <f>_xll.qlCalendarAdvance(Calendar,X1125,NDays&amp;"D")</f>
        <v>47065</v>
      </c>
      <c r="Z1125" s="1403">
        <v>2.8759735520266672E-2</v>
      </c>
      <c r="AA1125" s="1411">
        <v>2.8509243094880787E-2</v>
      </c>
    </row>
    <row r="1126" spans="19:27" x14ac:dyDescent="0.2">
      <c r="S1126" s="399"/>
      <c r="T1126" s="1401"/>
      <c r="W1126" s="864" t="str">
        <f t="shared" si="24"/>
        <v>1w</v>
      </c>
      <c r="X1126" s="1405">
        <f>_xll.qlCalendarAdvance(Calendar,X1125,W1126,"f",FALSE)</f>
        <v>47072</v>
      </c>
      <c r="Y1126" s="1404">
        <f>_xll.qlCalendarAdvance(Calendar,X1126,NDays&amp;"D")</f>
        <v>47072</v>
      </c>
      <c r="Z1126" s="1403">
        <v>2.875296016765061E-2</v>
      </c>
      <c r="AA1126" s="1411">
        <v>2.8504461149297944E-2</v>
      </c>
    </row>
    <row r="1127" spans="19:27" x14ac:dyDescent="0.2">
      <c r="S1127" s="399"/>
      <c r="T1127" s="1401"/>
      <c r="W1127" s="864" t="str">
        <f t="shared" si="24"/>
        <v>1w</v>
      </c>
      <c r="X1127" s="1405">
        <f>_xll.qlCalendarAdvance(Calendar,X1126,W1127,"f",FALSE)</f>
        <v>47079</v>
      </c>
      <c r="Y1127" s="1404">
        <f>_xll.qlCalendarAdvance(Calendar,X1127,NDays&amp;"D")</f>
        <v>47079</v>
      </c>
      <c r="Z1127" s="1403">
        <v>2.8746110095414501E-2</v>
      </c>
      <c r="AA1127" s="1411">
        <v>2.8499611755217202E-2</v>
      </c>
    </row>
    <row r="1128" spans="19:27" x14ac:dyDescent="0.2">
      <c r="S1128" s="399"/>
      <c r="T1128" s="1401"/>
      <c r="W1128" s="864" t="str">
        <f t="shared" si="24"/>
        <v>1w</v>
      </c>
      <c r="X1128" s="1405">
        <f>_xll.qlCalendarAdvance(Calendar,X1127,W1128,"f",FALSE)</f>
        <v>47086</v>
      </c>
      <c r="Y1128" s="1404">
        <f>_xll.qlCalendarAdvance(Calendar,X1128,NDays&amp;"D")</f>
        <v>47086</v>
      </c>
      <c r="Z1128" s="1403">
        <v>2.8739185041590121E-2</v>
      </c>
      <c r="AA1128" s="1411">
        <v>2.8494694912638563E-2</v>
      </c>
    </row>
    <row r="1129" spans="19:27" x14ac:dyDescent="0.2">
      <c r="S1129" s="399"/>
      <c r="T1129" s="1401"/>
      <c r="W1129" s="864" t="str">
        <f t="shared" si="24"/>
        <v>1w</v>
      </c>
      <c r="X1129" s="1405">
        <f>_xll.qlCalendarAdvance(Calendar,X1128,W1129,"f",FALSE)</f>
        <v>47093</v>
      </c>
      <c r="Y1129" s="1404">
        <f>_xll.qlCalendarAdvance(Calendar,X1129,NDays&amp;"D")</f>
        <v>47093</v>
      </c>
      <c r="Z1129" s="1403">
        <v>2.873218474423278E-2</v>
      </c>
      <c r="AA1129" s="1411">
        <v>2.8489710621480979E-2</v>
      </c>
    </row>
    <row r="1130" spans="19:27" x14ac:dyDescent="0.2">
      <c r="S1130" s="399"/>
      <c r="T1130" s="1401"/>
      <c r="W1130" s="864" t="str">
        <f t="shared" si="24"/>
        <v>1w</v>
      </c>
      <c r="X1130" s="1405">
        <f>_xll.qlCalendarAdvance(Calendar,X1129,W1130,"f",FALSE)</f>
        <v>47100</v>
      </c>
      <c r="Y1130" s="1404">
        <f>_xll.qlCalendarAdvance(Calendar,X1130,NDays&amp;"D")</f>
        <v>47100</v>
      </c>
      <c r="Z1130" s="1403">
        <v>2.8725108941421329E-2</v>
      </c>
      <c r="AA1130" s="1411">
        <v>2.8484658881906544E-2</v>
      </c>
    </row>
    <row r="1131" spans="19:27" x14ac:dyDescent="0.2">
      <c r="S1131" s="399"/>
      <c r="T1131" s="1401"/>
      <c r="W1131" s="864" t="str">
        <f t="shared" si="24"/>
        <v>1w</v>
      </c>
      <c r="X1131" s="1405">
        <f>_xll.qlCalendarAdvance(Calendar,X1130,W1131,"f",FALSE)</f>
        <v>47107</v>
      </c>
      <c r="Y1131" s="1404">
        <f>_xll.qlCalendarAdvance(Calendar,X1131,NDays&amp;"D")</f>
        <v>47107</v>
      </c>
      <c r="Z1131" s="1403">
        <v>2.8717957371257485E-2</v>
      </c>
      <c r="AA1131" s="1411">
        <v>2.8479539693672118E-2</v>
      </c>
    </row>
    <row r="1132" spans="19:27" x14ac:dyDescent="0.2">
      <c r="S1132" s="399"/>
      <c r="T1132" s="1401"/>
      <c r="W1132" s="864" t="str">
        <f t="shared" si="24"/>
        <v>1w</v>
      </c>
      <c r="X1132" s="1405">
        <f>_xll.qlCalendarAdvance(Calendar,X1131,W1132,"f",FALSE)</f>
        <v>47114</v>
      </c>
      <c r="Y1132" s="1404">
        <f>_xll.qlCalendarAdvance(Calendar,X1132,NDays&amp;"D")</f>
        <v>47114</v>
      </c>
      <c r="Z1132" s="1403">
        <v>2.8710729771868948E-2</v>
      </c>
      <c r="AA1132" s="1411">
        <v>2.847435305702084E-2</v>
      </c>
    </row>
    <row r="1133" spans="19:27" x14ac:dyDescent="0.2">
      <c r="S1133" s="399"/>
      <c r="T1133" s="1401"/>
      <c r="W1133" s="864" t="str">
        <f t="shared" si="24"/>
        <v>1w</v>
      </c>
      <c r="X1133" s="1405">
        <f>_xll.qlCalendarAdvance(Calendar,X1132,W1133,"f",FALSE)</f>
        <v>47121</v>
      </c>
      <c r="Y1133" s="1404">
        <f>_xll.qlCalendarAdvance(Calendar,X1133,NDays&amp;"D")</f>
        <v>47121</v>
      </c>
      <c r="Z1133" s="1403">
        <v>2.8703425881406064E-2</v>
      </c>
      <c r="AA1133" s="1411">
        <v>2.8469098971790618E-2</v>
      </c>
    </row>
    <row r="1134" spans="19:27" x14ac:dyDescent="0.2">
      <c r="S1134" s="399"/>
      <c r="T1134" s="1401"/>
      <c r="W1134" s="864" t="str">
        <f t="shared" si="24"/>
        <v>1w</v>
      </c>
      <c r="X1134" s="1405">
        <f>_xll.qlCalendarAdvance(Calendar,X1133,W1134,"f",FALSE)</f>
        <v>47128</v>
      </c>
      <c r="Y1134" s="1404">
        <f>_xll.qlCalendarAdvance(Calendar,X1134,NDays&amp;"D")</f>
        <v>47128</v>
      </c>
      <c r="Z1134" s="1403">
        <v>2.8696045438043827E-2</v>
      </c>
      <c r="AA1134" s="1411">
        <v>2.8463777438143545E-2</v>
      </c>
    </row>
    <row r="1135" spans="19:27" x14ac:dyDescent="0.2">
      <c r="S1135" s="399"/>
      <c r="T1135" s="1401"/>
      <c r="W1135" s="864" t="str">
        <f t="shared" si="24"/>
        <v>1w</v>
      </c>
      <c r="X1135" s="1405">
        <f>_xll.qlCalendarAdvance(Calendar,X1134,W1135,"f",FALSE)</f>
        <v>47135</v>
      </c>
      <c r="Y1135" s="1404">
        <f>_xll.qlCalendarAdvance(Calendar,X1135,NDays&amp;"D")</f>
        <v>47135</v>
      </c>
      <c r="Z1135" s="1403">
        <v>2.8688588179982544E-2</v>
      </c>
      <c r="AA1135" s="1411">
        <v>2.8458388455917527E-2</v>
      </c>
    </row>
    <row r="1136" spans="19:27" x14ac:dyDescent="0.2">
      <c r="S1136" s="399"/>
      <c r="T1136" s="1401"/>
      <c r="W1136" s="864" t="str">
        <f t="shared" si="24"/>
        <v>1w</v>
      </c>
      <c r="X1136" s="1405">
        <f>_xll.qlCalendarAdvance(Calendar,X1135,W1136,"f",FALSE)</f>
        <v>47142</v>
      </c>
      <c r="Y1136" s="1404">
        <f>_xll.qlCalendarAdvance(Calendar,X1136,NDays&amp;"D")</f>
        <v>47142</v>
      </c>
      <c r="Z1136" s="1403">
        <v>2.8681053845446725E-2</v>
      </c>
      <c r="AA1136" s="1411">
        <v>2.8452932025193611E-2</v>
      </c>
    </row>
    <row r="1137" spans="19:27" x14ac:dyDescent="0.2">
      <c r="S1137" s="399"/>
      <c r="T1137" s="1401"/>
      <c r="W1137" s="864" t="str">
        <f t="shared" si="24"/>
        <v>1w</v>
      </c>
      <c r="X1137" s="1405">
        <f>_xll.qlCalendarAdvance(Calendar,X1136,W1137,"f",FALSE)</f>
        <v>47149</v>
      </c>
      <c r="Y1137" s="1404">
        <f>_xll.qlCalendarAdvance(Calendar,X1137,NDays&amp;"D")</f>
        <v>47149</v>
      </c>
      <c r="Z1137" s="1403">
        <v>2.867344217268597E-2</v>
      </c>
      <c r="AA1137" s="1411">
        <v>2.8447408146052844E-2</v>
      </c>
    </row>
    <row r="1138" spans="19:27" x14ac:dyDescent="0.2">
      <c r="S1138" s="399"/>
      <c r="T1138" s="1401"/>
      <c r="W1138" s="864" t="str">
        <f t="shared" si="24"/>
        <v>1w</v>
      </c>
      <c r="X1138" s="1405">
        <f>_xll.qlCalendarAdvance(Calendar,X1137,W1138,"f",FALSE)</f>
        <v>47156</v>
      </c>
      <c r="Y1138" s="1404">
        <f>_xll.qlCalendarAdvance(Calendar,X1138,NDays&amp;"D")</f>
        <v>47156</v>
      </c>
      <c r="Z1138" s="1403">
        <v>2.8665752899975194E-2</v>
      </c>
      <c r="AA1138" s="1411">
        <v>2.8441816818252086E-2</v>
      </c>
    </row>
    <row r="1139" spans="19:27" x14ac:dyDescent="0.2">
      <c r="S1139" s="399"/>
      <c r="T1139" s="1401"/>
      <c r="W1139" s="864" t="str">
        <f t="shared" si="24"/>
        <v>1w</v>
      </c>
      <c r="X1139" s="1405">
        <f>_xll.qlCalendarAdvance(Calendar,X1138,W1139,"f",FALSE)</f>
        <v>47163</v>
      </c>
      <c r="Y1139" s="1404">
        <f>_xll.qlCalendarAdvance(Calendar,X1139,NDays&amp;"D")</f>
        <v>47163</v>
      </c>
      <c r="Z1139" s="1403">
        <v>2.8657985765614402E-2</v>
      </c>
      <c r="AA1139" s="1411">
        <v>2.8436158042115522E-2</v>
      </c>
    </row>
    <row r="1140" spans="19:27" x14ac:dyDescent="0.2">
      <c r="S1140" s="399"/>
      <c r="T1140" s="1401"/>
      <c r="W1140" s="864" t="str">
        <f t="shared" si="24"/>
        <v>1w</v>
      </c>
      <c r="X1140" s="1405">
        <f>_xll.qlCalendarAdvance(Calendar,X1139,W1140,"f",FALSE)</f>
        <v>47170</v>
      </c>
      <c r="Y1140" s="1404">
        <f>_xll.qlCalendarAdvance(Calendar,X1140,NDays&amp;"D")</f>
        <v>47170</v>
      </c>
      <c r="Z1140" s="1403">
        <v>2.8650140507930022E-2</v>
      </c>
      <c r="AA1140" s="1411">
        <v>2.8430431817400015E-2</v>
      </c>
    </row>
    <row r="1141" spans="19:27" x14ac:dyDescent="0.2">
      <c r="S1141" s="399"/>
      <c r="T1141" s="1401"/>
      <c r="W1141" s="864" t="str">
        <f t="shared" si="24"/>
        <v>1w</v>
      </c>
      <c r="X1141" s="1405">
        <f>_xll.qlCalendarAdvance(Calendar,X1140,W1141,"f",FALSE)</f>
        <v>47177</v>
      </c>
      <c r="Y1141" s="1404">
        <f>_xll.qlCalendarAdvance(Calendar,X1141,NDays&amp;"D")</f>
        <v>47177</v>
      </c>
      <c r="Z1141" s="1403">
        <v>2.8642216865273351E-2</v>
      </c>
      <c r="AA1141" s="1411">
        <v>2.8424638144186609E-2</v>
      </c>
    </row>
    <row r="1142" spans="19:27" x14ac:dyDescent="0.2">
      <c r="S1142" s="399"/>
      <c r="T1142" s="1401"/>
      <c r="W1142" s="864" t="str">
        <f t="shared" si="24"/>
        <v>1w</v>
      </c>
      <c r="X1142" s="1405">
        <f>_xll.qlCalendarAdvance(Calendar,X1141,W1142,"f",FALSE)</f>
        <v>47184</v>
      </c>
      <c r="Y1142" s="1404">
        <f>_xll.qlCalendarAdvance(Calendar,X1142,NDays&amp;"D")</f>
        <v>47184</v>
      </c>
      <c r="Z1142" s="1403">
        <v>2.8634214576021666E-2</v>
      </c>
      <c r="AA1142" s="1411">
        <v>2.8418777022475306E-2</v>
      </c>
    </row>
    <row r="1143" spans="19:27" x14ac:dyDescent="0.2">
      <c r="S1143" s="399"/>
      <c r="T1143" s="1401"/>
      <c r="W1143" s="864" t="str">
        <f t="shared" si="24"/>
        <v>1w</v>
      </c>
      <c r="X1143" s="1405">
        <f>_xll.qlCalendarAdvance(Calendar,X1142,W1143,"f",FALSE)</f>
        <v>47191</v>
      </c>
      <c r="Y1143" s="1404">
        <f>_xll.qlCalendarAdvance(Calendar,X1143,NDays&amp;"D")</f>
        <v>47191</v>
      </c>
      <c r="Z1143" s="1403">
        <v>2.8626133378579999E-2</v>
      </c>
      <c r="AA1143" s="1411">
        <v>2.841284845234715E-2</v>
      </c>
    </row>
    <row r="1144" spans="19:27" x14ac:dyDescent="0.2">
      <c r="S1144" s="399"/>
      <c r="T1144" s="1401"/>
      <c r="W1144" s="864" t="str">
        <f t="shared" si="24"/>
        <v>1w</v>
      </c>
      <c r="X1144" s="1405">
        <f>_xll.qlCalendarAdvance(Calendar,X1143,W1144,"f",FALSE)</f>
        <v>47198</v>
      </c>
      <c r="Y1144" s="1404">
        <f>_xll.qlCalendarAdvance(Calendar,X1144,NDays&amp;"D")</f>
        <v>47198</v>
      </c>
      <c r="Z1144" s="1403">
        <v>2.8617973011377362E-2</v>
      </c>
      <c r="AA1144" s="1411">
        <v>2.8406852433721097E-2</v>
      </c>
    </row>
    <row r="1145" spans="19:27" x14ac:dyDescent="0.2">
      <c r="S1145" s="399"/>
      <c r="T1145" s="1401"/>
      <c r="W1145" s="864" t="str">
        <f t="shared" si="24"/>
        <v>1w</v>
      </c>
      <c r="X1145" s="1405">
        <f>_xll.qlCalendarAdvance(Calendar,X1144,W1145,"f",FALSE)</f>
        <v>47205</v>
      </c>
      <c r="Y1145" s="1404">
        <f>_xll.qlCalendarAdvance(Calendar,X1145,NDays&amp;"D")</f>
        <v>47205</v>
      </c>
      <c r="Z1145" s="1403">
        <v>2.8609733212870969E-2</v>
      </c>
      <c r="AA1145" s="1411">
        <v>2.8400788966597146E-2</v>
      </c>
    </row>
    <row r="1146" spans="19:27" x14ac:dyDescent="0.2">
      <c r="S1146" s="399"/>
      <c r="T1146" s="1401"/>
      <c r="W1146" s="864" t="str">
        <f t="shared" si="24"/>
        <v>1w</v>
      </c>
      <c r="X1146" s="1405">
        <f>_xll.qlCalendarAdvance(Calendar,X1145,W1146,"f",FALSE)</f>
        <v>47212</v>
      </c>
      <c r="Y1146" s="1404">
        <f>_xll.qlCalendarAdvance(Calendar,X1146,NDays&amp;"D")</f>
        <v>47212</v>
      </c>
      <c r="Z1146" s="1403">
        <v>2.8601413721545121E-2</v>
      </c>
      <c r="AA1146" s="1411">
        <v>2.8394658050975297E-2</v>
      </c>
    </row>
    <row r="1147" spans="19:27" x14ac:dyDescent="0.2">
      <c r="S1147" s="399"/>
      <c r="T1147" s="1401"/>
      <c r="W1147" s="864" t="str">
        <f t="shared" si="24"/>
        <v>1w</v>
      </c>
      <c r="X1147" s="1405">
        <f>_xll.qlCalendarAdvance(Calendar,X1146,W1147,"f",FALSE)</f>
        <v>47219</v>
      </c>
      <c r="Y1147" s="1404">
        <f>_xll.qlCalendarAdvance(Calendar,X1147,NDays&amp;"D")</f>
        <v>47219</v>
      </c>
      <c r="Z1147" s="1403">
        <v>2.8593014275909656E-2</v>
      </c>
      <c r="AA1147" s="1411">
        <v>2.8388459686936596E-2</v>
      </c>
    </row>
    <row r="1148" spans="19:27" x14ac:dyDescent="0.2">
      <c r="S1148" s="399"/>
      <c r="T1148" s="1401"/>
      <c r="W1148" s="864" t="str">
        <f t="shared" si="24"/>
        <v>1w</v>
      </c>
      <c r="X1148" s="1405">
        <f>_xll.qlCalendarAdvance(Calendar,X1147,W1148,"f",FALSE)</f>
        <v>47226</v>
      </c>
      <c r="Y1148" s="1404">
        <f>_xll.qlCalendarAdvance(Calendar,X1148,NDays&amp;"D")</f>
        <v>47226</v>
      </c>
      <c r="Z1148" s="1403">
        <v>2.8584534614502832E-2</v>
      </c>
      <c r="AA1148" s="1411">
        <v>2.8382193874399997E-2</v>
      </c>
    </row>
    <row r="1149" spans="19:27" x14ac:dyDescent="0.2">
      <c r="S1149" s="399"/>
      <c r="T1149" s="1401"/>
      <c r="W1149" s="864" t="str">
        <f t="shared" si="24"/>
        <v>1w</v>
      </c>
      <c r="X1149" s="1405">
        <f>_xll.qlCalendarAdvance(Calendar,X1148,W1149,"f",FALSE)</f>
        <v>47233</v>
      </c>
      <c r="Y1149" s="1404">
        <f>_xll.qlCalendarAdvance(Calendar,X1149,NDays&amp;"D")</f>
        <v>47233</v>
      </c>
      <c r="Z1149" s="1403">
        <v>2.8575974475889554E-2</v>
      </c>
      <c r="AA1149" s="1411">
        <v>2.8375860613446546E-2</v>
      </c>
    </row>
    <row r="1150" spans="19:27" x14ac:dyDescent="0.2">
      <c r="S1150" s="399"/>
      <c r="T1150" s="1401"/>
      <c r="W1150" s="864" t="str">
        <f t="shared" si="24"/>
        <v>1w</v>
      </c>
      <c r="X1150" s="1405">
        <f>_xll.qlCalendarAdvance(Calendar,X1149,W1150,"f",FALSE)</f>
        <v>47240</v>
      </c>
      <c r="Y1150" s="1404">
        <f>_xll.qlCalendarAdvance(Calendar,X1150,NDays&amp;"D")</f>
        <v>47240</v>
      </c>
      <c r="Z1150" s="1403">
        <v>2.8567333598663369E-2</v>
      </c>
      <c r="AA1150" s="1411">
        <v>2.8369459903995198E-2</v>
      </c>
    </row>
    <row r="1151" spans="19:27" x14ac:dyDescent="0.2">
      <c r="S1151" s="399"/>
      <c r="T1151" s="1401"/>
      <c r="W1151" s="864" t="str">
        <f t="shared" si="24"/>
        <v>1w</v>
      </c>
      <c r="X1151" s="1405">
        <f>_xll.qlCalendarAdvance(Calendar,X1150,W1151,"f",FALSE)</f>
        <v>47247</v>
      </c>
      <c r="Y1151" s="1404">
        <f>_xll.qlCalendarAdvance(Calendar,X1151,NDays&amp;"D")</f>
        <v>47247</v>
      </c>
      <c r="Z1151" s="1403">
        <v>2.8558611721444471E-2</v>
      </c>
      <c r="AA1151" s="1411">
        <v>2.8362991746045951E-2</v>
      </c>
    </row>
    <row r="1152" spans="19:27" x14ac:dyDescent="0.2">
      <c r="S1152" s="399"/>
      <c r="T1152" s="1401"/>
      <c r="W1152" s="864" t="str">
        <f t="shared" si="24"/>
        <v>1w</v>
      </c>
      <c r="X1152" s="1405">
        <f>_xll.qlCalendarAdvance(Calendar,X1151,W1152,"f",FALSE)</f>
        <v>47254</v>
      </c>
      <c r="Y1152" s="1404">
        <f>_xll.qlCalendarAdvance(Calendar,X1152,NDays&amp;"D")</f>
        <v>47254</v>
      </c>
      <c r="Z1152" s="1403">
        <v>2.8549808582881919E-2</v>
      </c>
      <c r="AA1152" s="1411">
        <v>2.8356456139679853E-2</v>
      </c>
    </row>
    <row r="1153" spans="19:27" x14ac:dyDescent="0.2">
      <c r="S1153" s="399"/>
      <c r="T1153" s="1401"/>
      <c r="W1153" s="864" t="str">
        <f t="shared" si="24"/>
        <v>1w</v>
      </c>
      <c r="X1153" s="1405">
        <f>_xll.qlCalendarAdvance(Calendar,X1152,W1153,"f",FALSE)</f>
        <v>47261</v>
      </c>
      <c r="Y1153" s="1404">
        <f>_xll.qlCalendarAdvance(Calendar,X1153,NDays&amp;"D")</f>
        <v>47261</v>
      </c>
      <c r="Z1153" s="1403">
        <v>2.8540923921652306E-2</v>
      </c>
      <c r="AA1153" s="1411">
        <v>2.8349853084896903E-2</v>
      </c>
    </row>
    <row r="1154" spans="19:27" x14ac:dyDescent="0.2">
      <c r="S1154" s="399"/>
      <c r="T1154" s="1401"/>
      <c r="W1154" s="864" t="str">
        <f t="shared" si="24"/>
        <v>1w</v>
      </c>
      <c r="X1154" s="1405">
        <f>_xll.qlCalendarAdvance(Calendar,X1153,W1154,"f",FALSE)</f>
        <v>47268</v>
      </c>
      <c r="Y1154" s="1404">
        <f>_xll.qlCalendarAdvance(Calendar,X1154,NDays&amp;"D")</f>
        <v>47268</v>
      </c>
      <c r="Z1154" s="1403">
        <v>2.8531957476461312E-2</v>
      </c>
      <c r="AA1154" s="1411">
        <v>2.8343182581616055E-2</v>
      </c>
    </row>
    <row r="1155" spans="19:27" x14ac:dyDescent="0.2">
      <c r="S1155" s="399"/>
      <c r="T1155" s="1401"/>
      <c r="W1155" s="864" t="str">
        <f t="shared" si="24"/>
        <v>1w</v>
      </c>
      <c r="X1155" s="1405">
        <f>_xll.qlCalendarAdvance(Calendar,X1154,W1155,"f",FALSE)</f>
        <v>47275</v>
      </c>
      <c r="Y1155" s="1404">
        <f>_xll.qlCalendarAdvance(Calendar,X1155,NDays&amp;"D")</f>
        <v>47275</v>
      </c>
      <c r="Z1155" s="1403">
        <v>2.8522908986043261E-2</v>
      </c>
      <c r="AA1155" s="1411">
        <v>2.8336444629918356E-2</v>
      </c>
    </row>
    <row r="1156" spans="19:27" x14ac:dyDescent="0.2">
      <c r="S1156" s="399"/>
      <c r="T1156" s="1401"/>
      <c r="W1156" s="864" t="str">
        <f t="shared" si="24"/>
        <v>1w</v>
      </c>
      <c r="X1156" s="1405">
        <f>_xll.qlCalendarAdvance(Calendar,X1155,W1156,"f",FALSE)</f>
        <v>47282</v>
      </c>
      <c r="Y1156" s="1404">
        <f>_xll.qlCalendarAdvance(Calendar,X1156,NDays&amp;"D")</f>
        <v>47282</v>
      </c>
      <c r="Z1156" s="1403">
        <v>2.8513778189160677E-2</v>
      </c>
      <c r="AA1156" s="1411">
        <v>2.8329639229884851E-2</v>
      </c>
    </row>
    <row r="1157" spans="19:27" x14ac:dyDescent="0.2">
      <c r="S1157" s="399"/>
      <c r="T1157" s="1401"/>
      <c r="W1157" s="864" t="str">
        <f t="shared" si="24"/>
        <v>1w</v>
      </c>
      <c r="X1157" s="1405">
        <f>_xll.qlCalendarAdvance(Calendar,X1156,W1157,"f",FALSE)</f>
        <v>47289</v>
      </c>
      <c r="Y1157" s="1404">
        <f>_xll.qlCalendarAdvance(Calendar,X1157,NDays&amp;"D")</f>
        <v>47289</v>
      </c>
      <c r="Z1157" s="1403">
        <v>2.8504564824605838E-2</v>
      </c>
      <c r="AA1157" s="1411">
        <v>2.8322766381191355E-2</v>
      </c>
    </row>
    <row r="1158" spans="19:27" x14ac:dyDescent="0.2">
      <c r="S1158" s="399"/>
      <c r="T1158" s="1401"/>
      <c r="W1158" s="864" t="str">
        <f t="shared" si="24"/>
        <v>1w</v>
      </c>
      <c r="X1158" s="1405">
        <f>_xll.qlCalendarAdvance(Calendar,X1157,W1158,"f",FALSE)</f>
        <v>47296</v>
      </c>
      <c r="Y1158" s="1404">
        <f>_xll.qlCalendarAdvance(Calendar,X1158,NDays&amp;"D")</f>
        <v>47296</v>
      </c>
      <c r="Z1158" s="1403">
        <v>2.8495268639409321E-2</v>
      </c>
      <c r="AA1158" s="1411">
        <v>2.8315825221181257E-2</v>
      </c>
    </row>
    <row r="1159" spans="19:27" x14ac:dyDescent="0.2">
      <c r="S1159" s="399"/>
      <c r="T1159" s="1401"/>
      <c r="W1159" s="864" t="str">
        <f t="shared" si="24"/>
        <v>1w</v>
      </c>
      <c r="X1159" s="1405">
        <f>_xll.qlCalendarAdvance(Calendar,X1158,W1159,"f",FALSE)</f>
        <v>47303</v>
      </c>
      <c r="Y1159" s="1404">
        <f>_xll.qlCalendarAdvance(Calendar,X1159,NDays&amp;"D")</f>
        <v>47303</v>
      </c>
      <c r="Z1159" s="1403">
        <v>2.848589009586977E-2</v>
      </c>
      <c r="AA1159" s="1411">
        <v>2.8308806028758404E-2</v>
      </c>
    </row>
    <row r="1160" spans="19:27" x14ac:dyDescent="0.2">
      <c r="S1160" s="399"/>
      <c r="T1160" s="1401"/>
      <c r="W1160" s="864" t="str">
        <f t="shared" si="24"/>
        <v>1w</v>
      </c>
      <c r="X1160" s="1405">
        <f>_xll.qlCalendarAdvance(Calendar,X1159,W1160,"f",FALSE)</f>
        <v>47310</v>
      </c>
      <c r="Y1160" s="1404">
        <f>_xll.qlCalendarAdvance(Calendar,X1160,NDays&amp;"D")</f>
        <v>47310</v>
      </c>
      <c r="Z1160" s="1403">
        <v>2.8476430916410944E-2</v>
      </c>
      <c r="AA1160" s="1411">
        <v>2.8301706032950458E-2</v>
      </c>
    </row>
    <row r="1161" spans="19:27" x14ac:dyDescent="0.2">
      <c r="S1161" s="399"/>
      <c r="T1161" s="1401"/>
      <c r="W1161" s="864" t="str">
        <f t="shared" si="24"/>
        <v>1w</v>
      </c>
      <c r="X1161" s="1405">
        <f>_xll.qlCalendarAdvance(Calendar,X1160,W1161,"f",FALSE)</f>
        <v>47317</v>
      </c>
      <c r="Y1161" s="1404">
        <f>_xll.qlCalendarAdvance(Calendar,X1161,NDays&amp;"D")</f>
        <v>47317</v>
      </c>
      <c r="Z1161" s="1403">
        <v>2.8466892951681144E-2</v>
      </c>
      <c r="AA1161" s="1411">
        <v>2.829452523391951E-2</v>
      </c>
    </row>
    <row r="1162" spans="19:27" x14ac:dyDescent="0.2">
      <c r="S1162" s="399"/>
      <c r="T1162" s="1401"/>
      <c r="W1162" s="864" t="str">
        <f t="shared" si="24"/>
        <v>1w</v>
      </c>
      <c r="X1162" s="1405">
        <f>_xll.qlCalendarAdvance(Calendar,X1161,W1162,"f",FALSE)</f>
        <v>47324</v>
      </c>
      <c r="Y1162" s="1404">
        <f>_xll.qlCalendarAdvance(Calendar,X1162,NDays&amp;"D")</f>
        <v>47324</v>
      </c>
      <c r="Z1162" s="1403">
        <v>2.8457278052278046E-2</v>
      </c>
      <c r="AA1162" s="1411">
        <v>2.8287263631422421E-2</v>
      </c>
    </row>
    <row r="1163" spans="19:27" x14ac:dyDescent="0.2">
      <c r="S1163" s="399"/>
      <c r="T1163" s="1401"/>
      <c r="W1163" s="864" t="str">
        <f t="shared" si="24"/>
        <v>1w</v>
      </c>
      <c r="X1163" s="1405">
        <f>_xll.qlCalendarAdvance(Calendar,X1162,W1163,"f",FALSE)</f>
        <v>47331</v>
      </c>
      <c r="Y1163" s="1404">
        <f>_xll.qlCalendarAdvance(Calendar,X1163,NDays&amp;"D")</f>
        <v>47331</v>
      </c>
      <c r="Z1163" s="1403">
        <v>2.8447588068748475E-2</v>
      </c>
      <c r="AA1163" s="1411">
        <v>2.8279921225783378E-2</v>
      </c>
    </row>
    <row r="1164" spans="19:27" x14ac:dyDescent="0.2">
      <c r="S1164" s="399"/>
      <c r="T1164" s="1401"/>
      <c r="W1164" s="864" t="str">
        <f t="shared" si="24"/>
        <v>1w</v>
      </c>
      <c r="X1164" s="1405">
        <f>_xll.qlCalendarAdvance(Calendar,X1163,W1164,"f",FALSE)</f>
        <v>47338</v>
      </c>
      <c r="Y1164" s="1404">
        <f>_xll.qlCalendarAdvance(Calendar,X1164,NDays&amp;"D")</f>
        <v>47338</v>
      </c>
      <c r="Z1164" s="1403">
        <v>2.8437824851585969E-2</v>
      </c>
      <c r="AA1164" s="1411">
        <v>2.8272498016840286E-2</v>
      </c>
    </row>
    <row r="1165" spans="19:27" x14ac:dyDescent="0.2">
      <c r="S1165" s="399"/>
      <c r="T1165" s="1401"/>
      <c r="W1165" s="864" t="str">
        <f t="shared" si="24"/>
        <v>1w</v>
      </c>
      <c r="X1165" s="1405">
        <f>_xll.qlCalendarAdvance(Calendar,X1164,W1165,"f",FALSE)</f>
        <v>47345</v>
      </c>
      <c r="Y1165" s="1404">
        <f>_xll.qlCalendarAdvance(Calendar,X1165,NDays&amp;"D")</f>
        <v>47345</v>
      </c>
      <c r="Z1165" s="1403">
        <v>2.842799025122944E-2</v>
      </c>
      <c r="AA1165" s="1411">
        <v>2.8264994004512101E-2</v>
      </c>
    </row>
    <row r="1166" spans="19:27" x14ac:dyDescent="0.2">
      <c r="S1166" s="399"/>
      <c r="T1166" s="1401"/>
      <c r="W1166" s="864" t="str">
        <f t="shared" si="24"/>
        <v>1w</v>
      </c>
      <c r="X1166" s="1405">
        <f>_xll.qlCalendarAdvance(Calendar,X1165,W1166,"f",FALSE)</f>
        <v>47352</v>
      </c>
      <c r="Y1166" s="1404">
        <f>_xll.qlCalendarAdvance(Calendar,X1166,NDays&amp;"D")</f>
        <v>47352</v>
      </c>
      <c r="Z1166" s="1403">
        <v>2.8418086118062957E-2</v>
      </c>
      <c r="AA1166" s="1411">
        <v>2.8257409188879867E-2</v>
      </c>
    </row>
    <row r="1167" spans="19:27" x14ac:dyDescent="0.2">
      <c r="S1167" s="399"/>
      <c r="T1167" s="1401"/>
      <c r="W1167" s="864" t="str">
        <f t="shared" si="24"/>
        <v>1w</v>
      </c>
      <c r="X1167" s="1405">
        <f>_xll.qlCalendarAdvance(Calendar,X1166,W1167,"f",FALSE)</f>
        <v>47359</v>
      </c>
      <c r="Y1167" s="1404">
        <f>_xll.qlCalendarAdvance(Calendar,X1167,NDays&amp;"D")</f>
        <v>47359</v>
      </c>
      <c r="Z1167" s="1403">
        <v>2.8408114302413079E-2</v>
      </c>
      <c r="AA1167" s="1411">
        <v>2.8249743570105679E-2</v>
      </c>
    </row>
    <row r="1168" spans="19:27" x14ac:dyDescent="0.2">
      <c r="S1168" s="399"/>
      <c r="T1168" s="1401"/>
      <c r="W1168" s="864" t="str">
        <f t="shared" si="24"/>
        <v>1w</v>
      </c>
      <c r="X1168" s="1405">
        <f>_xll.qlCalendarAdvance(Calendar,X1167,W1168,"f",FALSE)</f>
        <v>47366</v>
      </c>
      <c r="Y1168" s="1404">
        <f>_xll.qlCalendarAdvance(Calendar,X1168,NDays&amp;"D")</f>
        <v>47366</v>
      </c>
      <c r="Z1168" s="1403">
        <v>2.8398076654548632E-2</v>
      </c>
      <c r="AA1168" s="1411">
        <v>2.8241997147946396E-2</v>
      </c>
    </row>
    <row r="1169" spans="19:27" x14ac:dyDescent="0.2">
      <c r="S1169" s="399"/>
      <c r="T1169" s="1401"/>
      <c r="W1169" s="864" t="str">
        <f t="shared" si="24"/>
        <v>1w</v>
      </c>
      <c r="X1169" s="1405">
        <f>_xll.qlCalendarAdvance(Calendar,X1168,W1169,"f",FALSE)</f>
        <v>47373</v>
      </c>
      <c r="Y1169" s="1404">
        <f>_xll.qlCalendarAdvance(Calendar,X1169,NDays&amp;"D")</f>
        <v>47373</v>
      </c>
      <c r="Z1169" s="1403">
        <v>2.8387975024679157E-2</v>
      </c>
      <c r="AA1169" s="1411">
        <v>2.8234169922564112E-2</v>
      </c>
    </row>
    <row r="1170" spans="19:27" x14ac:dyDescent="0.2">
      <c r="S1170" s="399"/>
      <c r="T1170" s="1401"/>
      <c r="W1170" s="864" t="str">
        <f t="shared" si="24"/>
        <v>1w</v>
      </c>
      <c r="X1170" s="1405">
        <f>_xll.qlCalendarAdvance(Calendar,X1169,W1170,"f",FALSE)</f>
        <v>47380</v>
      </c>
      <c r="Y1170" s="1404">
        <f>_xll.qlCalendarAdvance(Calendar,X1170,NDays&amp;"D")</f>
        <v>47380</v>
      </c>
      <c r="Z1170" s="1403">
        <v>2.8377811262953578E-2</v>
      </c>
      <c r="AA1170" s="1411">
        <v>2.822626189387778E-2</v>
      </c>
    </row>
    <row r="1171" spans="19:27" x14ac:dyDescent="0.2">
      <c r="S1171" s="399"/>
      <c r="T1171" s="1401"/>
      <c r="W1171" s="864" t="str">
        <f t="shared" si="24"/>
        <v>1w</v>
      </c>
      <c r="X1171" s="1405">
        <f>_xll.qlCalendarAdvance(Calendar,X1170,W1171,"f",FALSE)</f>
        <v>47387</v>
      </c>
      <c r="Y1171" s="1404">
        <f>_xll.qlCalendarAdvance(Calendar,X1171,NDays&amp;"D")</f>
        <v>47387</v>
      </c>
      <c r="Z1171" s="1403">
        <v>2.8367587219459311E-2</v>
      </c>
      <c r="AA1171" s="1411">
        <v>2.8218273061968446E-2</v>
      </c>
    </row>
    <row r="1172" spans="19:27" x14ac:dyDescent="0.2">
      <c r="S1172" s="399"/>
      <c r="T1172" s="1401"/>
      <c r="W1172" s="864" t="str">
        <f t="shared" si="24"/>
        <v>1w</v>
      </c>
      <c r="X1172" s="1405">
        <f>_xll.qlCalendarAdvance(Calendar,X1171,W1172,"f",FALSE)</f>
        <v>47394</v>
      </c>
      <c r="Y1172" s="1404">
        <f>_xll.qlCalendarAdvance(Calendar,X1172,NDays&amp;"D")</f>
        <v>47394</v>
      </c>
      <c r="Z1172" s="1403">
        <v>2.8357304744221379E-2</v>
      </c>
      <c r="AA1172" s="1411">
        <v>2.8210203426755065E-2</v>
      </c>
    </row>
    <row r="1173" spans="19:27" x14ac:dyDescent="0.2">
      <c r="S1173" s="399"/>
      <c r="T1173" s="1401"/>
      <c r="W1173" s="864" t="str">
        <f t="shared" si="24"/>
        <v>1w</v>
      </c>
      <c r="X1173" s="1405">
        <f>_xll.qlCalendarAdvance(Calendar,X1172,W1173,"f",FALSE)</f>
        <v>47401</v>
      </c>
      <c r="Y1173" s="1404">
        <f>_xll.qlCalendarAdvance(Calendar,X1173,NDays&amp;"D")</f>
        <v>47401</v>
      </c>
      <c r="Z1173" s="1403">
        <v>2.8346965687200409E-2</v>
      </c>
      <c r="AA1173" s="1411">
        <v>2.8202052988318682E-2</v>
      </c>
    </row>
    <row r="1174" spans="19:27" x14ac:dyDescent="0.2">
      <c r="S1174" s="399"/>
      <c r="T1174" s="1401"/>
      <c r="W1174" s="864" t="str">
        <f t="shared" si="24"/>
        <v>1w</v>
      </c>
      <c r="X1174" s="1405">
        <f>_xll.qlCalendarAdvance(Calendar,X1173,W1174,"f",FALSE)</f>
        <v>47408</v>
      </c>
      <c r="Y1174" s="1404">
        <f>_xll.qlCalendarAdvance(Calendar,X1174,NDays&amp;"D")</f>
        <v>47408</v>
      </c>
      <c r="Z1174" s="1403">
        <v>2.8336571898292862E-2</v>
      </c>
      <c r="AA1174" s="1411">
        <v>2.8193821746578251E-2</v>
      </c>
    </row>
    <row r="1175" spans="19:27" x14ac:dyDescent="0.2">
      <c r="S1175" s="399"/>
      <c r="T1175" s="1401"/>
      <c r="W1175" s="864" t="str">
        <f t="shared" si="24"/>
        <v>1w</v>
      </c>
      <c r="X1175" s="1405">
        <f>_xll.qlCalendarAdvance(Calendar,X1174,W1175,"f",FALSE)</f>
        <v>47415</v>
      </c>
      <c r="Y1175" s="1404">
        <f>_xll.qlCalendarAdvance(Calendar,X1175,NDays&amp;"D")</f>
        <v>47415</v>
      </c>
      <c r="Z1175" s="1403">
        <v>2.8326125227329246E-2</v>
      </c>
      <c r="AA1175" s="1411">
        <v>2.8185509701776912E-2</v>
      </c>
    </row>
    <row r="1176" spans="19:27" x14ac:dyDescent="0.2">
      <c r="S1176" s="399"/>
      <c r="T1176" s="1401"/>
      <c r="W1176" s="864" t="str">
        <f t="shared" si="24"/>
        <v>1w</v>
      </c>
      <c r="X1176" s="1405">
        <f>_xll.qlCalendarAdvance(Calendar,X1175,W1176,"f",FALSE)</f>
        <v>47422</v>
      </c>
      <c r="Y1176" s="1404">
        <f>_xll.qlCalendarAdvance(Calendar,X1176,NDays&amp;"D")</f>
        <v>47422</v>
      </c>
      <c r="Z1176" s="1403">
        <v>2.8315627524073239E-2</v>
      </c>
      <c r="AA1176" s="1411">
        <v>2.8177116853590478E-2</v>
      </c>
    </row>
    <row r="1177" spans="19:27" x14ac:dyDescent="0.2">
      <c r="S1177" s="399"/>
      <c r="T1177" s="1401"/>
      <c r="W1177" s="864" t="str">
        <f t="shared" si="24"/>
        <v>1w</v>
      </c>
      <c r="X1177" s="1405">
        <f>_xll.qlCalendarAdvance(Calendar,X1176,W1177,"f",FALSE)</f>
        <v>47429</v>
      </c>
      <c r="Y1177" s="1404">
        <f>_xll.qlCalendarAdvance(Calendar,X1177,NDays&amp;"D")</f>
        <v>47429</v>
      </c>
      <c r="Z1177" s="1403">
        <v>2.830508063822057E-2</v>
      </c>
      <c r="AA1177" s="1411">
        <v>2.8168643202262089E-2</v>
      </c>
    </row>
    <row r="1178" spans="19:27" x14ac:dyDescent="0.2">
      <c r="S1178" s="399"/>
      <c r="T1178" s="1401"/>
      <c r="W1178" s="864" t="str">
        <f t="shared" ref="W1178:W1241" si="25">W1177</f>
        <v>1w</v>
      </c>
      <c r="X1178" s="1405">
        <f>_xll.qlCalendarAdvance(Calendar,X1177,W1178,"f",FALSE)</f>
        <v>47436</v>
      </c>
      <c r="Y1178" s="1404">
        <f>_xll.qlCalendarAdvance(Calendar,X1178,NDays&amp;"D")</f>
        <v>47436</v>
      </c>
      <c r="Z1178" s="1403">
        <v>2.8294486419399023E-2</v>
      </c>
      <c r="AA1178" s="1411">
        <v>2.8160088747710699E-2</v>
      </c>
    </row>
    <row r="1179" spans="19:27" x14ac:dyDescent="0.2">
      <c r="S1179" s="399"/>
      <c r="T1179" s="1401"/>
      <c r="W1179" s="864" t="str">
        <f t="shared" si="25"/>
        <v>1w</v>
      </c>
      <c r="X1179" s="1405">
        <f>_xll.qlCalendarAdvance(Calendar,X1178,W1179,"f",FALSE)</f>
        <v>47443</v>
      </c>
      <c r="Y1179" s="1404">
        <f>_xll.qlCalendarAdvance(Calendar,X1179,NDays&amp;"D")</f>
        <v>47443</v>
      </c>
      <c r="Z1179" s="1403">
        <v>2.8283846717166661E-2</v>
      </c>
      <c r="AA1179" s="1411">
        <v>2.815145348985526E-2</v>
      </c>
    </row>
    <row r="1180" spans="19:27" x14ac:dyDescent="0.2">
      <c r="S1180" s="399"/>
      <c r="T1180" s="1401"/>
      <c r="W1180" s="864" t="str">
        <f t="shared" si="25"/>
        <v>1w</v>
      </c>
      <c r="X1180" s="1405">
        <f>_xll.qlCalendarAdvance(Calendar,X1179,W1180,"f",FALSE)</f>
        <v>47450</v>
      </c>
      <c r="Y1180" s="1404">
        <f>_xll.qlCalendarAdvance(Calendar,X1180,NDays&amp;"D")</f>
        <v>47450</v>
      </c>
      <c r="Z1180" s="1403">
        <v>2.8273163381010713E-2</v>
      </c>
      <c r="AA1180" s="1411">
        <v>2.8142737428857867E-2</v>
      </c>
    </row>
    <row r="1181" spans="19:27" x14ac:dyDescent="0.2">
      <c r="S1181" s="399"/>
      <c r="T1181" s="1401"/>
      <c r="W1181" s="864" t="str">
        <f t="shared" si="25"/>
        <v>1w</v>
      </c>
      <c r="X1181" s="1405">
        <f>_xll.qlCalendarAdvance(Calendar,X1180,W1181,"f",FALSE)</f>
        <v>47457</v>
      </c>
      <c r="Y1181" s="1404">
        <f>_xll.qlCalendarAdvance(Calendar,X1181,NDays&amp;"D")</f>
        <v>47457</v>
      </c>
      <c r="Z1181" s="1403">
        <v>2.8262438260348022E-2</v>
      </c>
      <c r="AA1181" s="1411">
        <v>2.8133940564637472E-2</v>
      </c>
    </row>
    <row r="1182" spans="19:27" x14ac:dyDescent="0.2">
      <c r="S1182" s="399"/>
      <c r="T1182" s="1401"/>
      <c r="W1182" s="864" t="str">
        <f t="shared" si="25"/>
        <v>1w</v>
      </c>
      <c r="X1182" s="1405">
        <f>_xll.qlCalendarAdvance(Calendar,X1181,W1182,"f",FALSE)</f>
        <v>47464</v>
      </c>
      <c r="Y1182" s="1404">
        <f>_xll.qlCalendarAdvance(Calendar,X1182,NDays&amp;"D")</f>
        <v>47464</v>
      </c>
      <c r="Z1182" s="1403">
        <v>2.8251673204523486E-2</v>
      </c>
      <c r="AA1182" s="1411">
        <v>2.8125062897194075E-2</v>
      </c>
    </row>
    <row r="1183" spans="19:27" x14ac:dyDescent="0.2">
      <c r="S1183" s="399"/>
      <c r="T1183" s="1401"/>
      <c r="W1183" s="864" t="str">
        <f t="shared" si="25"/>
        <v>1w</v>
      </c>
      <c r="X1183" s="1405">
        <f>_xll.qlCalendarAdvance(Calendar,X1182,W1183,"f",FALSE)</f>
        <v>47471</v>
      </c>
      <c r="Y1183" s="1404">
        <f>_xll.qlCalendarAdvance(Calendar,X1183,NDays&amp;"D")</f>
        <v>47471</v>
      </c>
      <c r="Z1183" s="1403">
        <v>2.8240870062808954E-2</v>
      </c>
      <c r="AA1183" s="1411">
        <v>2.8116104426527677E-2</v>
      </c>
    </row>
    <row r="1184" spans="19:27" x14ac:dyDescent="0.2">
      <c r="S1184" s="399"/>
      <c r="T1184" s="1401"/>
      <c r="W1184" s="864" t="str">
        <f t="shared" si="25"/>
        <v>1w</v>
      </c>
      <c r="X1184" s="1405">
        <f>_xll.qlCalendarAdvance(Calendar,X1183,W1184,"f",FALSE)</f>
        <v>47479</v>
      </c>
      <c r="Y1184" s="1404">
        <f>_xll.qlCalendarAdvance(Calendar,X1184,NDays&amp;"D")</f>
        <v>47479</v>
      </c>
      <c r="Z1184" s="1403">
        <v>2.8228479351498859E-2</v>
      </c>
      <c r="AA1184" s="1411">
        <v>2.8105767231706436E-2</v>
      </c>
    </row>
    <row r="1185" spans="19:27" x14ac:dyDescent="0.2">
      <c r="S1185" s="399"/>
      <c r="T1185" s="1401"/>
      <c r="W1185" s="864" t="str">
        <f t="shared" si="25"/>
        <v>1w</v>
      </c>
      <c r="X1185" s="1405">
        <f>_xll.qlCalendarAdvance(Calendar,X1184,W1185,"f",FALSE)</f>
        <v>47486</v>
      </c>
      <c r="Y1185" s="1404">
        <f>_xll.qlCalendarAdvance(Calendar,X1185,NDays&amp;"D")</f>
        <v>47486</v>
      </c>
      <c r="Z1185" s="1403">
        <v>2.8217600823962741E-2</v>
      </c>
      <c r="AA1185" s="1411">
        <v>2.8096635611415399E-2</v>
      </c>
    </row>
    <row r="1186" spans="19:27" x14ac:dyDescent="0.2">
      <c r="S1186" s="399"/>
      <c r="T1186" s="1401"/>
      <c r="W1186" s="864" t="str">
        <f t="shared" si="25"/>
        <v>1w</v>
      </c>
      <c r="X1186" s="1405">
        <f>_xll.qlCalendarAdvance(Calendar,X1185,W1186,"f",FALSE)</f>
        <v>47493</v>
      </c>
      <c r="Y1186" s="1404">
        <f>_xll.qlCalendarAdvance(Calendar,X1186,NDays&amp;"D")</f>
        <v>47493</v>
      </c>
      <c r="Z1186" s="1403">
        <v>2.8206690022055003E-2</v>
      </c>
      <c r="AA1186" s="1411">
        <v>2.8087423187982408E-2</v>
      </c>
    </row>
    <row r="1187" spans="19:27" x14ac:dyDescent="0.2">
      <c r="S1187" s="399"/>
      <c r="T1187" s="1401"/>
      <c r="W1187" s="864" t="str">
        <f t="shared" si="25"/>
        <v>1w</v>
      </c>
      <c r="X1187" s="1405">
        <f>_xll.qlCalendarAdvance(Calendar,X1186,W1187,"f",FALSE)</f>
        <v>47500</v>
      </c>
      <c r="Y1187" s="1404">
        <f>_xll.qlCalendarAdvance(Calendar,X1187,NDays&amp;"D")</f>
        <v>47500</v>
      </c>
      <c r="Z1187" s="1403">
        <v>2.8195748794739517E-2</v>
      </c>
      <c r="AA1187" s="1411">
        <v>2.8078129961326415E-2</v>
      </c>
    </row>
    <row r="1188" spans="19:27" x14ac:dyDescent="0.2">
      <c r="S1188" s="399"/>
      <c r="T1188" s="1401"/>
      <c r="W1188" s="864" t="str">
        <f t="shared" si="25"/>
        <v>1w</v>
      </c>
      <c r="X1188" s="1405">
        <f>_xll.qlCalendarAdvance(Calendar,X1187,W1188,"f",FALSE)</f>
        <v>47507</v>
      </c>
      <c r="Y1188" s="1404">
        <f>_xll.qlCalendarAdvance(Calendar,X1188,NDays&amp;"D")</f>
        <v>47507</v>
      </c>
      <c r="Z1188" s="1403">
        <v>2.8184778990905102E-2</v>
      </c>
      <c r="AA1188" s="1411">
        <v>2.8068755931528466E-2</v>
      </c>
    </row>
    <row r="1189" spans="19:27" x14ac:dyDescent="0.2">
      <c r="S1189" s="399"/>
      <c r="T1189" s="1401"/>
      <c r="W1189" s="864" t="str">
        <f t="shared" si="25"/>
        <v>1w</v>
      </c>
      <c r="X1189" s="1405">
        <f>_xll.qlCalendarAdvance(Calendar,X1188,W1189,"f",FALSE)</f>
        <v>47514</v>
      </c>
      <c r="Y1189" s="1404">
        <f>_xll.qlCalendarAdvance(Calendar,X1189,NDays&amp;"D")</f>
        <v>47514</v>
      </c>
      <c r="Z1189" s="1403">
        <v>2.8173782459363972E-2</v>
      </c>
      <c r="AA1189" s="1411">
        <v>2.8059301098588563E-2</v>
      </c>
    </row>
    <row r="1190" spans="19:27" x14ac:dyDescent="0.2">
      <c r="S1190" s="399"/>
      <c r="T1190" s="1401"/>
      <c r="W1190" s="864" t="str">
        <f t="shared" si="25"/>
        <v>1w</v>
      </c>
      <c r="X1190" s="1405">
        <f>_xll.qlCalendarAdvance(Calendar,X1189,W1190,"f",FALSE)</f>
        <v>47521</v>
      </c>
      <c r="Y1190" s="1404">
        <f>_xll.qlCalendarAdvance(Calendar,X1190,NDays&amp;"D")</f>
        <v>47521</v>
      </c>
      <c r="Z1190" s="1403">
        <v>2.8162761048850848E-2</v>
      </c>
      <c r="AA1190" s="1411">
        <v>2.8049765462425658E-2</v>
      </c>
    </row>
    <row r="1191" spans="19:27" x14ac:dyDescent="0.2">
      <c r="S1191" s="399"/>
      <c r="T1191" s="1401"/>
      <c r="W1191" s="864" t="str">
        <f t="shared" si="25"/>
        <v>1w</v>
      </c>
      <c r="X1191" s="1405">
        <f>_xll.qlCalendarAdvance(Calendar,X1190,W1191,"f",FALSE)</f>
        <v>47528</v>
      </c>
      <c r="Y1191" s="1404">
        <f>_xll.qlCalendarAdvance(Calendar,X1191,NDays&amp;"D")</f>
        <v>47528</v>
      </c>
      <c r="Z1191" s="1403">
        <v>2.8151716608024291E-2</v>
      </c>
      <c r="AA1191" s="1411">
        <v>2.8040149023201844E-2</v>
      </c>
    </row>
    <row r="1192" spans="19:27" x14ac:dyDescent="0.2">
      <c r="S1192" s="399"/>
      <c r="T1192" s="1401"/>
      <c r="W1192" s="864" t="str">
        <f t="shared" si="25"/>
        <v>1w</v>
      </c>
      <c r="X1192" s="1405">
        <f>_xll.qlCalendarAdvance(Calendar,X1191,W1192,"f",FALSE)</f>
        <v>47535</v>
      </c>
      <c r="Y1192" s="1404">
        <f>_xll.qlCalendarAdvance(Calendar,X1192,NDays&amp;"D")</f>
        <v>47535</v>
      </c>
      <c r="Z1192" s="1403">
        <v>2.8140650985464255E-2</v>
      </c>
      <c r="AA1192" s="1411">
        <v>2.8030451780836074E-2</v>
      </c>
    </row>
    <row r="1193" spans="19:27" x14ac:dyDescent="0.2">
      <c r="S1193" s="399"/>
      <c r="T1193" s="1401"/>
      <c r="W1193" s="864" t="str">
        <f t="shared" si="25"/>
        <v>1w</v>
      </c>
      <c r="X1193" s="1405">
        <f>_xll.qlCalendarAdvance(Calendar,X1192,W1193,"f",FALSE)</f>
        <v>47542</v>
      </c>
      <c r="Y1193" s="1404">
        <f>_xll.qlCalendarAdvance(Calendar,X1193,NDays&amp;"D")</f>
        <v>47542</v>
      </c>
      <c r="Z1193" s="1403">
        <v>2.8129566029672537E-2</v>
      </c>
      <c r="AA1193" s="1411">
        <v>2.8020673735247303E-2</v>
      </c>
    </row>
    <row r="1194" spans="19:27" x14ac:dyDescent="0.2">
      <c r="S1194" s="399"/>
      <c r="T1194" s="1401"/>
      <c r="W1194" s="864" t="str">
        <f t="shared" si="25"/>
        <v>1w</v>
      </c>
      <c r="X1194" s="1405">
        <f>_xll.qlCalendarAdvance(Calendar,X1193,W1194,"f",FALSE)</f>
        <v>47549</v>
      </c>
      <c r="Y1194" s="1404">
        <f>_xll.qlCalendarAdvance(Calendar,X1194,NDays&amp;"D")</f>
        <v>47549</v>
      </c>
      <c r="Z1194" s="1403">
        <v>2.8118463589072551E-2</v>
      </c>
      <c r="AA1194" s="1411">
        <v>2.801081488667867E-2</v>
      </c>
    </row>
    <row r="1195" spans="19:27" x14ac:dyDescent="0.2">
      <c r="S1195" s="399"/>
      <c r="T1195" s="1401"/>
      <c r="W1195" s="864" t="str">
        <f t="shared" si="25"/>
        <v>1w</v>
      </c>
      <c r="X1195" s="1405">
        <f>_xll.qlCalendarAdvance(Calendar,X1194,W1195,"f",FALSE)</f>
        <v>47556</v>
      </c>
      <c r="Y1195" s="1404">
        <f>_xll.qlCalendarAdvance(Calendar,X1195,NDays&amp;"D")</f>
        <v>47556</v>
      </c>
      <c r="Z1195" s="1403">
        <v>2.8107345512008663E-2</v>
      </c>
      <c r="AA1195" s="1411">
        <v>2.8000875234887035E-2</v>
      </c>
    </row>
    <row r="1196" spans="19:27" x14ac:dyDescent="0.2">
      <c r="S1196" s="399"/>
      <c r="T1196" s="1401"/>
      <c r="W1196" s="864" t="str">
        <f t="shared" si="25"/>
        <v>1w</v>
      </c>
      <c r="X1196" s="1405">
        <f>_xll.qlCalendarAdvance(Calendar,X1195,W1196,"f",FALSE)</f>
        <v>47563</v>
      </c>
      <c r="Y1196" s="1404">
        <f>_xll.qlCalendarAdvance(Calendar,X1196,NDays&amp;"D")</f>
        <v>47563</v>
      </c>
      <c r="Z1196" s="1403">
        <v>2.8096213646747081E-2</v>
      </c>
      <c r="AA1196" s="1411">
        <v>2.7990854780034491E-2</v>
      </c>
    </row>
    <row r="1197" spans="19:27" x14ac:dyDescent="0.2">
      <c r="S1197" s="399"/>
      <c r="T1197" s="1401"/>
      <c r="W1197" s="864" t="str">
        <f t="shared" si="25"/>
        <v>1w</v>
      </c>
      <c r="X1197" s="1405">
        <f>_xll.qlCalendarAdvance(Calendar,X1196,W1197,"f",FALSE)</f>
        <v>47570</v>
      </c>
      <c r="Y1197" s="1404">
        <f>_xll.qlCalendarAdvance(Calendar,X1197,NDays&amp;"D")</f>
        <v>47570</v>
      </c>
      <c r="Z1197" s="1403">
        <v>2.8085069841473409E-2</v>
      </c>
      <c r="AA1197" s="1411">
        <v>2.7980753522121038E-2</v>
      </c>
    </row>
    <row r="1198" spans="19:27" x14ac:dyDescent="0.2">
      <c r="S1198" s="399"/>
      <c r="T1198" s="1401"/>
      <c r="W1198" s="864" t="str">
        <f t="shared" si="25"/>
        <v>1w</v>
      </c>
      <c r="X1198" s="1405">
        <f>_xll.qlCalendarAdvance(Calendar,X1197,W1198,"f",FALSE)</f>
        <v>47577</v>
      </c>
      <c r="Y1198" s="1404">
        <f>_xll.qlCalendarAdvance(Calendar,X1198,NDays&amp;"D")</f>
        <v>47577</v>
      </c>
      <c r="Z1198" s="1403">
        <v>2.8073915944293537E-2</v>
      </c>
      <c r="AA1198" s="1411">
        <v>2.7970571460903537E-2</v>
      </c>
    </row>
    <row r="1199" spans="19:27" x14ac:dyDescent="0.2">
      <c r="S1199" s="399"/>
      <c r="T1199" s="1401"/>
      <c r="W1199" s="864" t="str">
        <f t="shared" si="25"/>
        <v>1w</v>
      </c>
      <c r="X1199" s="1405">
        <f>_xll.qlCalendarAdvance(Calendar,X1198,W1199,"f",FALSE)</f>
        <v>47584</v>
      </c>
      <c r="Y1199" s="1404">
        <f>_xll.qlCalendarAdvance(Calendar,X1199,NDays&amp;"D")</f>
        <v>47584</v>
      </c>
      <c r="Z1199" s="1403">
        <v>2.8063845951395619E-2</v>
      </c>
      <c r="AA1199" s="1411">
        <v>2.7960308596868266E-2</v>
      </c>
    </row>
    <row r="1200" spans="19:27" x14ac:dyDescent="0.2">
      <c r="S1200" s="399"/>
      <c r="T1200" s="1401"/>
      <c r="W1200" s="864" t="str">
        <f t="shared" si="25"/>
        <v>1w</v>
      </c>
      <c r="X1200" s="1405">
        <f>_xll.qlCalendarAdvance(Calendar,X1199,W1200,"f",FALSE)</f>
        <v>47591</v>
      </c>
      <c r="Y1200" s="1404">
        <f>_xll.qlCalendarAdvance(Calendar,X1200,NDays&amp;"D")</f>
        <v>47591</v>
      </c>
      <c r="Z1200" s="1403">
        <v>2.8051585266243517E-2</v>
      </c>
      <c r="AA1200" s="1411">
        <v>2.7951273074011462E-2</v>
      </c>
    </row>
    <row r="1201" spans="19:27" x14ac:dyDescent="0.2">
      <c r="S1201" s="399"/>
      <c r="T1201" s="1401"/>
      <c r="W1201" s="864" t="str">
        <f t="shared" si="25"/>
        <v>1w</v>
      </c>
      <c r="X1201" s="1405">
        <f>_xll.qlCalendarAdvance(Calendar,X1200,W1201,"f",FALSE)</f>
        <v>47598</v>
      </c>
      <c r="Y1201" s="1404">
        <f>_xll.qlCalendarAdvance(Calendar,X1201,NDays&amp;"D")</f>
        <v>47598</v>
      </c>
      <c r="Z1201" s="1403">
        <v>2.8040412181185692E-2</v>
      </c>
      <c r="AA1201" s="1411">
        <v>2.7939540459290813E-2</v>
      </c>
    </row>
    <row r="1202" spans="19:27" x14ac:dyDescent="0.2">
      <c r="S1202" s="399"/>
      <c r="T1202" s="1401"/>
      <c r="W1202" s="864" t="str">
        <f t="shared" si="25"/>
        <v>1w</v>
      </c>
      <c r="X1202" s="1405">
        <f>_xll.qlCalendarAdvance(Calendar,X1201,W1202,"f",FALSE)</f>
        <v>47605</v>
      </c>
      <c r="Y1202" s="1404">
        <f>_xll.qlCalendarAdvance(Calendar,X1202,NDays&amp;"D")</f>
        <v>47605</v>
      </c>
      <c r="Z1202" s="1403">
        <v>2.8029236395847423E-2</v>
      </c>
      <c r="AA1202" s="1411">
        <v>2.7929035185829676E-2</v>
      </c>
    </row>
    <row r="1203" spans="19:27" x14ac:dyDescent="0.2">
      <c r="S1203" s="399"/>
      <c r="T1203" s="1401"/>
      <c r="W1203" s="864" t="str">
        <f t="shared" si="25"/>
        <v>1w</v>
      </c>
      <c r="X1203" s="1405">
        <f>_xll.qlCalendarAdvance(Calendar,X1202,W1203,"f",FALSE)</f>
        <v>47612</v>
      </c>
      <c r="Y1203" s="1404">
        <f>_xll.qlCalendarAdvance(Calendar,X1203,NDays&amp;"D")</f>
        <v>47612</v>
      </c>
      <c r="Z1203" s="1403">
        <v>2.8018059757934921E-2</v>
      </c>
      <c r="AA1203" s="1411">
        <v>2.7918449109388677E-2</v>
      </c>
    </row>
    <row r="1204" spans="19:27" x14ac:dyDescent="0.2">
      <c r="S1204" s="399"/>
      <c r="T1204" s="1401"/>
      <c r="W1204" s="864" t="str">
        <f t="shared" si="25"/>
        <v>1w</v>
      </c>
      <c r="X1204" s="1405">
        <f>_xll.qlCalendarAdvance(Calendar,X1203,W1204,"f",FALSE)</f>
        <v>47619</v>
      </c>
      <c r="Y1204" s="1404">
        <f>_xll.qlCalendarAdvance(Calendar,X1204,NDays&amp;"D")</f>
        <v>47619</v>
      </c>
      <c r="Z1204" s="1403">
        <v>2.8006884115073127E-2</v>
      </c>
      <c r="AA1204" s="1411">
        <v>2.7907782229886768E-2</v>
      </c>
    </row>
    <row r="1205" spans="19:27" x14ac:dyDescent="0.2">
      <c r="S1205" s="399"/>
      <c r="T1205" s="1401"/>
      <c r="W1205" s="864" t="str">
        <f t="shared" si="25"/>
        <v>1w</v>
      </c>
      <c r="X1205" s="1405">
        <f>_xll.qlCalendarAdvance(Calendar,X1204,W1205,"f",FALSE)</f>
        <v>47626</v>
      </c>
      <c r="Y1205" s="1404">
        <f>_xll.qlCalendarAdvance(Calendar,X1205,NDays&amp;"D")</f>
        <v>47626</v>
      </c>
      <c r="Z1205" s="1403">
        <v>2.7995711314807714E-2</v>
      </c>
      <c r="AA1205" s="1411">
        <v>2.7897034547404997E-2</v>
      </c>
    </row>
    <row r="1206" spans="19:27" x14ac:dyDescent="0.2">
      <c r="S1206" s="399"/>
      <c r="T1206" s="1401"/>
      <c r="W1206" s="864" t="str">
        <f t="shared" si="25"/>
        <v>1w</v>
      </c>
      <c r="X1206" s="1405">
        <f>_xll.qlCalendarAdvance(Calendar,X1205,W1206,"f",FALSE)</f>
        <v>47633</v>
      </c>
      <c r="Y1206" s="1404">
        <f>_xll.qlCalendarAdvance(Calendar,X1206,NDays&amp;"D")</f>
        <v>47633</v>
      </c>
      <c r="Z1206" s="1403">
        <v>2.7984543204603307E-2</v>
      </c>
      <c r="AA1206" s="1411">
        <v>2.7886206061700225E-2</v>
      </c>
    </row>
    <row r="1207" spans="19:27" x14ac:dyDescent="0.2">
      <c r="S1207" s="399"/>
      <c r="T1207" s="1401"/>
      <c r="W1207" s="864" t="str">
        <f t="shared" si="25"/>
        <v>1w</v>
      </c>
      <c r="X1207" s="1405">
        <f>_xll.qlCalendarAdvance(Calendar,X1206,W1207,"f",FALSE)</f>
        <v>47640</v>
      </c>
      <c r="Y1207" s="1404">
        <f>_xll.qlCalendarAdvance(Calendar,X1207,NDays&amp;"D")</f>
        <v>47640</v>
      </c>
      <c r="Z1207" s="1403">
        <v>2.7973381631844152E-2</v>
      </c>
      <c r="AA1207" s="1411">
        <v>2.7875296773096636E-2</v>
      </c>
    </row>
    <row r="1208" spans="19:27" x14ac:dyDescent="0.2">
      <c r="S1208" s="399"/>
      <c r="T1208" s="1401"/>
      <c r="W1208" s="864" t="str">
        <f t="shared" si="25"/>
        <v>1w</v>
      </c>
      <c r="X1208" s="1405">
        <f>_xll.qlCalendarAdvance(Calendar,X1207,W1208,"f",FALSE)</f>
        <v>47647</v>
      </c>
      <c r="Y1208" s="1404">
        <f>_xll.qlCalendarAdvance(Calendar,X1208,NDays&amp;"D")</f>
        <v>47647</v>
      </c>
      <c r="Z1208" s="1403">
        <v>2.7962228443835446E-2</v>
      </c>
      <c r="AA1208" s="1411">
        <v>2.7864306681432138E-2</v>
      </c>
    </row>
    <row r="1209" spans="19:27" x14ac:dyDescent="0.2">
      <c r="S1209" s="399"/>
      <c r="T1209" s="1401"/>
      <c r="W1209" s="864" t="str">
        <f t="shared" si="25"/>
        <v>1w</v>
      </c>
      <c r="X1209" s="1405">
        <f>_xll.qlCalendarAdvance(Calendar,X1208,W1209,"f",FALSE)</f>
        <v>47654</v>
      </c>
      <c r="Y1209" s="1404">
        <f>_xll.qlCalendarAdvance(Calendar,X1209,NDays&amp;"D")</f>
        <v>47654</v>
      </c>
      <c r="Z1209" s="1403">
        <v>2.7951085487800897E-2</v>
      </c>
      <c r="AA1209" s="1411">
        <v>2.7853235786706732E-2</v>
      </c>
    </row>
    <row r="1210" spans="19:27" x14ac:dyDescent="0.2">
      <c r="S1210" s="399"/>
      <c r="T1210" s="1401"/>
      <c r="W1210" s="864" t="str">
        <f t="shared" si="25"/>
        <v>1w</v>
      </c>
      <c r="X1210" s="1405">
        <f>_xll.qlCalendarAdvance(Calendar,X1209,W1210,"f",FALSE)</f>
        <v>47661</v>
      </c>
      <c r="Y1210" s="1404">
        <f>_xll.qlCalendarAdvance(Calendar,X1210,NDays&amp;"D")</f>
        <v>47661</v>
      </c>
      <c r="Z1210" s="1403">
        <v>2.7939954603478201E-2</v>
      </c>
      <c r="AA1210" s="1411">
        <v>2.7842090145914211E-2</v>
      </c>
    </row>
    <row r="1211" spans="19:27" x14ac:dyDescent="0.2">
      <c r="S1211" s="399"/>
      <c r="T1211" s="1401"/>
      <c r="W1211" s="864" t="str">
        <f t="shared" si="25"/>
        <v>1w</v>
      </c>
      <c r="X1211" s="1405">
        <f>_xll.qlCalendarAdvance(Calendar,X1210,W1211,"f",FALSE)</f>
        <v>47668</v>
      </c>
      <c r="Y1211" s="1404">
        <f>_xll.qlCalendarAdvance(Calendar,X1211,NDays&amp;"D")</f>
        <v>47668</v>
      </c>
      <c r="Z1211" s="1403">
        <v>2.7928836985173566E-2</v>
      </c>
      <c r="AA1211" s="1411">
        <v>2.7830937977816328E-2</v>
      </c>
    </row>
    <row r="1212" spans="19:27" x14ac:dyDescent="0.2">
      <c r="S1212" s="399"/>
      <c r="T1212" s="1401"/>
      <c r="W1212" s="864" t="str">
        <f t="shared" si="25"/>
        <v>1w</v>
      </c>
      <c r="X1212" s="1405">
        <f>_xll.qlCalendarAdvance(Calendar,X1211,W1212,"f",FALSE)</f>
        <v>47675</v>
      </c>
      <c r="Y1212" s="1404">
        <f>_xll.qlCalendarAdvance(Calendar,X1212,NDays&amp;"D")</f>
        <v>47675</v>
      </c>
      <c r="Z1212" s="1403">
        <v>2.7917732690150743E-2</v>
      </c>
      <c r="AA1212" s="1411">
        <v>2.7819798728090372E-2</v>
      </c>
    </row>
    <row r="1213" spans="19:27" x14ac:dyDescent="0.2">
      <c r="S1213" s="399"/>
      <c r="T1213" s="1401"/>
      <c r="W1213" s="864" t="str">
        <f t="shared" si="25"/>
        <v>1w</v>
      </c>
      <c r="X1213" s="1405">
        <f>_xll.qlCalendarAdvance(Calendar,X1212,W1213,"f",FALSE)</f>
        <v>47682</v>
      </c>
      <c r="Y1213" s="1404">
        <f>_xll.qlCalendarAdvance(Calendar,X1213,NDays&amp;"D")</f>
        <v>47682</v>
      </c>
      <c r="Z1213" s="1403">
        <v>2.7906641659936282E-2</v>
      </c>
      <c r="AA1213" s="1411">
        <v>2.7808672396817391E-2</v>
      </c>
    </row>
    <row r="1214" spans="19:27" x14ac:dyDescent="0.2">
      <c r="S1214" s="399"/>
      <c r="T1214" s="1401"/>
      <c r="W1214" s="864" t="str">
        <f t="shared" si="25"/>
        <v>1w</v>
      </c>
      <c r="X1214" s="1405">
        <f>_xll.qlCalendarAdvance(Calendar,X1213,W1214,"f",FALSE)</f>
        <v>47689</v>
      </c>
      <c r="Y1214" s="1404">
        <f>_xll.qlCalendarAdvance(Calendar,X1214,NDays&amp;"D")</f>
        <v>47689</v>
      </c>
      <c r="Z1214" s="1403">
        <v>2.7895563836060067E-2</v>
      </c>
      <c r="AA1214" s="1411">
        <v>2.7797558983754245E-2</v>
      </c>
    </row>
    <row r="1215" spans="19:27" x14ac:dyDescent="0.2">
      <c r="S1215" s="399"/>
      <c r="T1215" s="1401"/>
      <c r="W1215" s="864" t="str">
        <f t="shared" si="25"/>
        <v>1w</v>
      </c>
      <c r="X1215" s="1405">
        <f>_xll.qlCalendarAdvance(Calendar,X1214,W1215,"f",FALSE)</f>
        <v>47696</v>
      </c>
      <c r="Y1215" s="1404">
        <f>_xll.qlCalendarAdvance(Calendar,X1215,NDays&amp;"D")</f>
        <v>47696</v>
      </c>
      <c r="Z1215" s="1403">
        <v>2.7884499160054643E-2</v>
      </c>
      <c r="AA1215" s="1411">
        <v>2.7786458489225119E-2</v>
      </c>
    </row>
    <row r="1216" spans="19:27" x14ac:dyDescent="0.2">
      <c r="S1216" s="399"/>
      <c r="T1216" s="1401"/>
      <c r="W1216" s="864" t="str">
        <f t="shared" si="25"/>
        <v>1w</v>
      </c>
      <c r="X1216" s="1405">
        <f>_xll.qlCalendarAdvance(Calendar,X1215,W1216,"f",FALSE)</f>
        <v>47703</v>
      </c>
      <c r="Y1216" s="1404">
        <f>_xll.qlCalendarAdvance(Calendar,X1216,NDays&amp;"D")</f>
        <v>47703</v>
      </c>
      <c r="Z1216" s="1403">
        <v>2.7873447573456112E-2</v>
      </c>
      <c r="AA1216" s="1411">
        <v>2.777537091306792E-2</v>
      </c>
    </row>
    <row r="1217" spans="19:27" x14ac:dyDescent="0.2">
      <c r="S1217" s="399"/>
      <c r="T1217" s="1401"/>
      <c r="W1217" s="864" t="str">
        <f t="shared" si="25"/>
        <v>1w</v>
      </c>
      <c r="X1217" s="1405">
        <f>_xll.qlCalendarAdvance(Calendar,X1216,W1217,"f",FALSE)</f>
        <v>47710</v>
      </c>
      <c r="Y1217" s="1404">
        <f>_xll.qlCalendarAdvance(Calendar,X1217,NDays&amp;"D")</f>
        <v>47710</v>
      </c>
      <c r="Z1217" s="1403">
        <v>2.786240901780257E-2</v>
      </c>
      <c r="AA1217" s="1411">
        <v>2.776429625528265E-2</v>
      </c>
    </row>
    <row r="1218" spans="19:27" x14ac:dyDescent="0.2">
      <c r="S1218" s="399"/>
      <c r="T1218" s="1401"/>
      <c r="W1218" s="864" t="str">
        <f t="shared" si="25"/>
        <v>1w</v>
      </c>
      <c r="X1218" s="1405">
        <f>_xll.qlCalendarAdvance(Calendar,X1217,W1218,"f",FALSE)</f>
        <v>47717</v>
      </c>
      <c r="Y1218" s="1404">
        <f>_xll.qlCalendarAdvance(Calendar,X1218,NDays&amp;"D")</f>
        <v>47717</v>
      </c>
      <c r="Z1218" s="1403">
        <v>2.7851383434636334E-2</v>
      </c>
      <c r="AA1218" s="1411">
        <v>2.7753234515788261E-2</v>
      </c>
    </row>
    <row r="1219" spans="19:27" x14ac:dyDescent="0.2">
      <c r="S1219" s="399"/>
      <c r="T1219" s="1401"/>
      <c r="W1219" s="864" t="str">
        <f t="shared" si="25"/>
        <v>1w</v>
      </c>
      <c r="X1219" s="1405">
        <f>_xll.qlCalendarAdvance(Calendar,X1218,W1219,"f",FALSE)</f>
        <v>47724</v>
      </c>
      <c r="Y1219" s="1404">
        <f>_xll.qlCalendarAdvance(Calendar,X1219,NDays&amp;"D")</f>
        <v>47724</v>
      </c>
      <c r="Z1219" s="1403">
        <v>2.7840370765501499E-2</v>
      </c>
      <c r="AA1219" s="1411">
        <v>2.77421856946658E-2</v>
      </c>
    </row>
    <row r="1220" spans="19:27" x14ac:dyDescent="0.2">
      <c r="S1220" s="399"/>
      <c r="T1220" s="1401"/>
      <c r="W1220" s="864" t="str">
        <f t="shared" si="25"/>
        <v>1w</v>
      </c>
      <c r="X1220" s="1405">
        <f>_xll.qlCalendarAdvance(Calendar,X1219,W1220,"f",FALSE)</f>
        <v>47731</v>
      </c>
      <c r="Y1220" s="1404">
        <f>_xll.qlCalendarAdvance(Calendar,X1220,NDays&amp;"D")</f>
        <v>47731</v>
      </c>
      <c r="Z1220" s="1403">
        <v>2.7829370951946597E-2</v>
      </c>
      <c r="AA1220" s="1411">
        <v>2.7731149791996312E-2</v>
      </c>
    </row>
    <row r="1221" spans="19:27" x14ac:dyDescent="0.2">
      <c r="S1221" s="399"/>
      <c r="T1221" s="1401"/>
      <c r="W1221" s="864" t="str">
        <f t="shared" si="25"/>
        <v>1w</v>
      </c>
      <c r="X1221" s="1405">
        <f>_xll.qlCalendarAdvance(Calendar,X1220,W1221,"f",FALSE)</f>
        <v>47738</v>
      </c>
      <c r="Y1221" s="1404">
        <f>_xll.qlCalendarAdvance(Calendar,X1221,NDays&amp;"D")</f>
        <v>47738</v>
      </c>
      <c r="Z1221" s="1403">
        <v>2.7818383935521274E-2</v>
      </c>
      <c r="AA1221" s="1411">
        <v>2.7720126807617707E-2</v>
      </c>
    </row>
    <row r="1222" spans="19:27" x14ac:dyDescent="0.2">
      <c r="S1222" s="399"/>
      <c r="T1222" s="1401"/>
      <c r="W1222" s="864" t="str">
        <f t="shared" si="25"/>
        <v>1w</v>
      </c>
      <c r="X1222" s="1405">
        <f>_xll.qlCalendarAdvance(Calendar,X1221,W1222,"f",FALSE)</f>
        <v>47745</v>
      </c>
      <c r="Y1222" s="1404">
        <f>_xll.qlCalendarAdvance(Calendar,X1222,NDays&amp;"D")</f>
        <v>47745</v>
      </c>
      <c r="Z1222" s="1403">
        <v>2.7807409657779836E-2</v>
      </c>
      <c r="AA1222" s="1411">
        <v>2.7709116741611028E-2</v>
      </c>
    </row>
    <row r="1223" spans="19:27" x14ac:dyDescent="0.2">
      <c r="S1223" s="399"/>
      <c r="T1223" s="1401"/>
      <c r="W1223" s="864" t="str">
        <f t="shared" si="25"/>
        <v>1w</v>
      </c>
      <c r="X1223" s="1405">
        <f>_xll.qlCalendarAdvance(Calendar,X1222,W1223,"f",FALSE)</f>
        <v>47752</v>
      </c>
      <c r="Y1223" s="1404">
        <f>_xll.qlCalendarAdvance(Calendar,X1223,NDays&amp;"D")</f>
        <v>47752</v>
      </c>
      <c r="Z1223" s="1403">
        <v>2.7796448060278589E-2</v>
      </c>
      <c r="AA1223" s="1411">
        <v>2.7698119594057324E-2</v>
      </c>
    </row>
    <row r="1224" spans="19:27" x14ac:dyDescent="0.2">
      <c r="S1224" s="399"/>
      <c r="T1224" s="1401"/>
      <c r="W1224" s="864" t="str">
        <f t="shared" si="25"/>
        <v>1w</v>
      </c>
      <c r="X1224" s="1405">
        <f>_xll.qlCalendarAdvance(Calendar,X1223,W1224,"f",FALSE)</f>
        <v>47759</v>
      </c>
      <c r="Y1224" s="1404">
        <f>_xll.qlCalendarAdvance(Calendar,X1224,NDays&amp;"D")</f>
        <v>47759</v>
      </c>
      <c r="Z1224" s="1403">
        <v>2.778549908457717E-2</v>
      </c>
      <c r="AA1224" s="1411">
        <v>2.7687135364794502E-2</v>
      </c>
    </row>
    <row r="1225" spans="19:27" x14ac:dyDescent="0.2">
      <c r="S1225" s="399"/>
      <c r="T1225" s="1401"/>
      <c r="W1225" s="864" t="str">
        <f t="shared" si="25"/>
        <v>1w</v>
      </c>
      <c r="X1225" s="1405">
        <f>_xll.qlCalendarAdvance(Calendar,X1224,W1225,"f",FALSE)</f>
        <v>47766</v>
      </c>
      <c r="Y1225" s="1404">
        <f>_xll.qlCalendarAdvance(Calendar,X1225,NDays&amp;"D")</f>
        <v>47766</v>
      </c>
      <c r="Z1225" s="1403">
        <v>2.7774562672238101E-2</v>
      </c>
      <c r="AA1225" s="1411">
        <v>2.7676164053903607E-2</v>
      </c>
    </row>
    <row r="1226" spans="19:27" x14ac:dyDescent="0.2">
      <c r="S1226" s="399"/>
      <c r="T1226" s="1401"/>
      <c r="W1226" s="864" t="str">
        <f t="shared" si="25"/>
        <v>1w</v>
      </c>
      <c r="X1226" s="1405">
        <f>_xll.qlCalendarAdvance(Calendar,X1225,W1226,"f",FALSE)</f>
        <v>47773</v>
      </c>
      <c r="Y1226" s="1404">
        <f>_xll.qlCalendarAdvance(Calendar,X1226,NDays&amp;"D")</f>
        <v>47773</v>
      </c>
      <c r="Z1226" s="1403">
        <v>2.776363876482657E-2</v>
      </c>
      <c r="AA1226" s="1411">
        <v>2.766520566138464E-2</v>
      </c>
    </row>
    <row r="1227" spans="19:27" x14ac:dyDescent="0.2">
      <c r="S1227" s="399"/>
      <c r="T1227" s="1401"/>
      <c r="W1227" s="864" t="str">
        <f t="shared" si="25"/>
        <v>1w</v>
      </c>
      <c r="X1227" s="1405">
        <f>_xll.qlCalendarAdvance(Calendar,X1226,W1227,"f",FALSE)</f>
        <v>47780</v>
      </c>
      <c r="Y1227" s="1404">
        <f>_xll.qlCalendarAdvance(Calendar,X1227,NDays&amp;"D")</f>
        <v>47780</v>
      </c>
      <c r="Z1227" s="1403">
        <v>2.7752727303910874E-2</v>
      </c>
      <c r="AA1227" s="1411">
        <v>2.7654260187318647E-2</v>
      </c>
    </row>
    <row r="1228" spans="19:27" x14ac:dyDescent="0.2">
      <c r="S1228" s="399"/>
      <c r="T1228" s="1401"/>
      <c r="W1228" s="864" t="str">
        <f t="shared" si="25"/>
        <v>1w</v>
      </c>
      <c r="X1228" s="1405">
        <f>_xll.qlCalendarAdvance(Calendar,X1227,W1228,"f",FALSE)</f>
        <v>47787</v>
      </c>
      <c r="Y1228" s="1404">
        <f>_xll.qlCalendarAdvance(Calendar,X1228,NDays&amp;"D")</f>
        <v>47787</v>
      </c>
      <c r="Z1228" s="1403">
        <v>2.7741828231062193E-2</v>
      </c>
      <c r="AA1228" s="1411">
        <v>2.7643327631381442E-2</v>
      </c>
    </row>
    <row r="1229" spans="19:27" x14ac:dyDescent="0.2">
      <c r="S1229" s="399"/>
      <c r="T1229" s="1401"/>
      <c r="W1229" s="864" t="str">
        <f t="shared" si="25"/>
        <v>1w</v>
      </c>
      <c r="X1229" s="1405">
        <f>_xll.qlCalendarAdvance(Calendar,X1228,W1229,"f",FALSE)</f>
        <v>47794</v>
      </c>
      <c r="Y1229" s="1404">
        <f>_xll.qlCalendarAdvance(Calendar,X1229,NDays&amp;"D")</f>
        <v>47794</v>
      </c>
      <c r="Z1229" s="1403">
        <v>2.7730941487855043E-2</v>
      </c>
      <c r="AA1229" s="1411">
        <v>2.7632407994059305E-2</v>
      </c>
    </row>
    <row r="1230" spans="19:27" x14ac:dyDescent="0.2">
      <c r="S1230" s="399"/>
      <c r="T1230" s="1401"/>
      <c r="W1230" s="864" t="str">
        <f t="shared" si="25"/>
        <v>1w</v>
      </c>
      <c r="X1230" s="1405">
        <f>_xll.qlCalendarAdvance(Calendar,X1229,W1230,"f",FALSE)</f>
        <v>47801</v>
      </c>
      <c r="Y1230" s="1404">
        <f>_xll.qlCalendarAdvance(Calendar,X1230,NDays&amp;"D")</f>
        <v>47801</v>
      </c>
      <c r="Z1230" s="1403">
        <v>2.7720067015866157E-2</v>
      </c>
      <c r="AA1230" s="1411">
        <v>2.7621501274947002E-2</v>
      </c>
    </row>
    <row r="1231" spans="19:27" x14ac:dyDescent="0.2">
      <c r="S1231" s="399"/>
      <c r="T1231" s="1401"/>
      <c r="W1231" s="864" t="str">
        <f t="shared" si="25"/>
        <v>1w</v>
      </c>
      <c r="X1231" s="1405">
        <f>_xll.qlCalendarAdvance(Calendar,X1230,W1231,"f",FALSE)</f>
        <v>47808</v>
      </c>
      <c r="Y1231" s="1404">
        <f>_xll.qlCalendarAdvance(Calendar,X1231,NDays&amp;"D")</f>
        <v>47808</v>
      </c>
      <c r="Z1231" s="1403">
        <v>2.7709204756675154E-2</v>
      </c>
      <c r="AA1231" s="1411">
        <v>2.7610607474206628E-2</v>
      </c>
    </row>
    <row r="1232" spans="19:27" x14ac:dyDescent="0.2">
      <c r="S1232" s="399"/>
      <c r="T1232" s="1401"/>
      <c r="W1232" s="864" t="str">
        <f t="shared" si="25"/>
        <v>1w</v>
      </c>
      <c r="X1232" s="1405">
        <f>_xll.qlCalendarAdvance(Calendar,X1231,W1232,"f",FALSE)</f>
        <v>47815</v>
      </c>
      <c r="Y1232" s="1404">
        <f>_xll.qlCalendarAdvance(Calendar,X1232,NDays&amp;"D")</f>
        <v>47815</v>
      </c>
      <c r="Z1232" s="1403">
        <v>2.7698354651865653E-2</v>
      </c>
      <c r="AA1232" s="1411">
        <v>2.7599726591838181E-2</v>
      </c>
    </row>
    <row r="1233" spans="19:27" x14ac:dyDescent="0.2">
      <c r="S1233" s="399"/>
      <c r="T1233" s="1401"/>
      <c r="W1233" s="864" t="str">
        <f t="shared" si="25"/>
        <v>1w</v>
      </c>
      <c r="X1233" s="1405">
        <f>_xll.qlCalendarAdvance(Calendar,X1232,W1233,"f",FALSE)</f>
        <v>47822</v>
      </c>
      <c r="Y1233" s="1404">
        <f>_xll.qlCalendarAdvance(Calendar,X1233,NDays&amp;"D")</f>
        <v>47822</v>
      </c>
      <c r="Z1233" s="1403">
        <v>2.7687516643022825E-2</v>
      </c>
      <c r="AA1233" s="1411">
        <v>2.7588858627841661E-2</v>
      </c>
    </row>
    <row r="1234" spans="19:27" x14ac:dyDescent="0.2">
      <c r="S1234" s="399"/>
      <c r="T1234" s="1401"/>
      <c r="W1234" s="864" t="str">
        <f t="shared" si="25"/>
        <v>1w</v>
      </c>
      <c r="X1234" s="1405">
        <f>_xll.qlCalendarAdvance(Calendar,X1233,W1234,"f",FALSE)</f>
        <v>47829</v>
      </c>
      <c r="Y1234" s="1404">
        <f>_xll.qlCalendarAdvance(Calendar,X1234,NDays&amp;"D")</f>
        <v>47829</v>
      </c>
      <c r="Z1234" s="1403">
        <v>2.7676690671734949E-2</v>
      </c>
      <c r="AA1234" s="1411">
        <v>2.7578003582136024E-2</v>
      </c>
    </row>
    <row r="1235" spans="19:27" x14ac:dyDescent="0.2">
      <c r="S1235" s="399"/>
      <c r="T1235" s="1401"/>
      <c r="W1235" s="864" t="str">
        <f t="shared" si="25"/>
        <v>1w</v>
      </c>
      <c r="X1235" s="1405">
        <f>_xll.qlCalendarAdvance(Calendar,X1234,W1235,"f",FALSE)</f>
        <v>47836</v>
      </c>
      <c r="Y1235" s="1404">
        <f>_xll.qlCalendarAdvance(Calendar,X1235,NDays&amp;"D")</f>
        <v>47836</v>
      </c>
      <c r="Z1235" s="1403">
        <v>2.7665876679594303E-2</v>
      </c>
      <c r="AA1235" s="1411">
        <v>2.756716145488336E-2</v>
      </c>
    </row>
    <row r="1236" spans="19:27" x14ac:dyDescent="0.2">
      <c r="S1236" s="399"/>
      <c r="T1236" s="1401"/>
      <c r="W1236" s="864" t="str">
        <f t="shared" si="25"/>
        <v>1w</v>
      </c>
      <c r="X1236" s="1405">
        <f>_xll.qlCalendarAdvance(Calendar,X1235,W1236,"f",FALSE)</f>
        <v>47844</v>
      </c>
      <c r="Y1236" s="1404">
        <f>_xll.qlCalendarAdvance(Calendar,X1236,NDays&amp;"D")</f>
        <v>47844</v>
      </c>
      <c r="Z1236" s="1403">
        <v>2.7654081014042698E-2</v>
      </c>
      <c r="AA1236" s="1411">
        <v>2.7555320647289681E-2</v>
      </c>
    </row>
    <row r="1237" spans="19:27" x14ac:dyDescent="0.2">
      <c r="S1237" s="399"/>
      <c r="T1237" s="1401"/>
      <c r="W1237" s="864" t="str">
        <f t="shared" si="25"/>
        <v>1w</v>
      </c>
      <c r="X1237" s="1405">
        <f>_xll.qlCalendarAdvance(Calendar,X1236,W1237,"f",FALSE)</f>
        <v>47851</v>
      </c>
      <c r="Y1237" s="1404">
        <f>_xll.qlCalendarAdvance(Calendar,X1237,NDays&amp;"D")</f>
        <v>47851</v>
      </c>
      <c r="Z1237" s="1403">
        <v>2.7643292463413578E-2</v>
      </c>
      <c r="AA1237" s="1411">
        <v>2.7544506415464468E-2</v>
      </c>
    </row>
    <row r="1238" spans="19:27" x14ac:dyDescent="0.2">
      <c r="S1238" s="399"/>
      <c r="T1238" s="1401"/>
      <c r="W1238" s="864" t="str">
        <f t="shared" si="25"/>
        <v>1w</v>
      </c>
      <c r="X1238" s="1405">
        <f>_xll.qlCalendarAdvance(Calendar,X1237,W1238,"f",FALSE)</f>
        <v>47858</v>
      </c>
      <c r="Y1238" s="1404">
        <f>_xll.qlCalendarAdvance(Calendar,X1238,NDays&amp;"D")</f>
        <v>47858</v>
      </c>
      <c r="Z1238" s="1403">
        <v>2.7632515702894989E-2</v>
      </c>
      <c r="AA1238" s="1411">
        <v>2.7533705104550631E-2</v>
      </c>
    </row>
    <row r="1239" spans="19:27" x14ac:dyDescent="0.2">
      <c r="S1239" s="399"/>
      <c r="T1239" s="1401"/>
      <c r="W1239" s="864" t="str">
        <f t="shared" si="25"/>
        <v>1w</v>
      </c>
      <c r="X1239" s="1405">
        <f>_xll.qlCalendarAdvance(Calendar,X1238,W1239,"f",FALSE)</f>
        <v>47865</v>
      </c>
      <c r="Y1239" s="1404">
        <f>_xll.qlCalendarAdvance(Calendar,X1239,NDays&amp;"D")</f>
        <v>47865</v>
      </c>
      <c r="Z1239" s="1403">
        <v>2.7621750674397285E-2</v>
      </c>
      <c r="AA1239" s="1411">
        <v>2.7522916714602202E-2</v>
      </c>
    </row>
    <row r="1240" spans="19:27" x14ac:dyDescent="0.2">
      <c r="S1240" s="399"/>
      <c r="T1240" s="1401"/>
      <c r="W1240" s="864" t="str">
        <f t="shared" si="25"/>
        <v>1w</v>
      </c>
      <c r="X1240" s="1405">
        <f>_xll.qlCalendarAdvance(Calendar,X1239,W1240,"f",FALSE)</f>
        <v>47872</v>
      </c>
      <c r="Y1240" s="1404">
        <f>_xll.qlCalendarAdvance(Calendar,X1240,NDays&amp;"D")</f>
        <v>47872</v>
      </c>
      <c r="Z1240" s="1403">
        <v>2.7610997319831267E-2</v>
      </c>
      <c r="AA1240" s="1411">
        <v>2.7512141245565152E-2</v>
      </c>
    </row>
    <row r="1241" spans="19:27" x14ac:dyDescent="0.2">
      <c r="S1241" s="399"/>
      <c r="T1241" s="1401"/>
      <c r="W1241" s="864" t="str">
        <f t="shared" si="25"/>
        <v>1w</v>
      </c>
      <c r="X1241" s="1405">
        <f>_xll.qlCalendarAdvance(Calendar,X1240,W1241,"f",FALSE)</f>
        <v>47879</v>
      </c>
      <c r="Y1241" s="1404">
        <f>_xll.qlCalendarAdvance(Calendar,X1241,NDays&amp;"D")</f>
        <v>47879</v>
      </c>
      <c r="Z1241" s="1403">
        <v>2.7599433025284042E-2</v>
      </c>
      <c r="AA1241" s="1411">
        <v>2.7501378697466498E-2</v>
      </c>
    </row>
    <row r="1242" spans="19:27" x14ac:dyDescent="0.2">
      <c r="S1242" s="399"/>
      <c r="T1242" s="1401"/>
      <c r="W1242" s="864" t="str">
        <f t="shared" ref="W1242:W1305" si="26">W1241</f>
        <v>1w</v>
      </c>
      <c r="X1242" s="1405">
        <f>_xll.qlCalendarAdvance(Calendar,X1241,W1242,"f",FALSE)</f>
        <v>47886</v>
      </c>
      <c r="Y1242" s="1404">
        <f>_xll.qlCalendarAdvance(Calendar,X1242,NDays&amp;"D")</f>
        <v>47886</v>
      </c>
      <c r="Z1242" s="1403">
        <v>2.7589525400158656E-2</v>
      </c>
      <c r="AA1242" s="1411">
        <v>2.7490629070252202E-2</v>
      </c>
    </row>
    <row r="1243" spans="19:27" x14ac:dyDescent="0.2">
      <c r="S1243" s="399"/>
      <c r="T1243" s="1401"/>
      <c r="W1243" s="864" t="str">
        <f t="shared" si="26"/>
        <v>1w</v>
      </c>
      <c r="X1243" s="1405">
        <f>_xll.qlCalendarAdvance(Calendar,X1242,W1243,"f",FALSE)</f>
        <v>47893</v>
      </c>
      <c r="Y1243" s="1404">
        <f>_xll.qlCalendarAdvance(Calendar,X1243,NDays&amp;"D")</f>
        <v>47893</v>
      </c>
      <c r="Z1243" s="1403">
        <v>2.7578806718889778E-2</v>
      </c>
      <c r="AA1243" s="1411">
        <v>2.7479892364030332E-2</v>
      </c>
    </row>
    <row r="1244" spans="19:27" x14ac:dyDescent="0.2">
      <c r="S1244" s="399"/>
      <c r="T1244" s="1401"/>
      <c r="W1244" s="864" t="str">
        <f t="shared" si="26"/>
        <v>1w</v>
      </c>
      <c r="X1244" s="1405">
        <f>_xll.qlCalendarAdvance(Calendar,X1243,W1244,"f",FALSE)</f>
        <v>47900</v>
      </c>
      <c r="Y1244" s="1404">
        <f>_xll.qlCalendarAdvance(Calendar,X1244,NDays&amp;"D")</f>
        <v>47900</v>
      </c>
      <c r="Z1244" s="1403">
        <v>2.7568099479229776E-2</v>
      </c>
      <c r="AA1244" s="1411">
        <v>2.7469168578638795E-2</v>
      </c>
    </row>
    <row r="1245" spans="19:27" x14ac:dyDescent="0.2">
      <c r="S1245" s="399"/>
      <c r="T1245" s="1401"/>
      <c r="W1245" s="864" t="str">
        <f t="shared" si="26"/>
        <v>1w</v>
      </c>
      <c r="X1245" s="1405">
        <f>_xll.qlCalendarAdvance(Calendar,X1244,W1245,"f",FALSE)</f>
        <v>47907</v>
      </c>
      <c r="Y1245" s="1404">
        <f>_xll.qlCalendarAdvance(Calendar,X1245,NDays&amp;"D")</f>
        <v>47907</v>
      </c>
      <c r="Z1245" s="1403">
        <v>2.7556581435405205E-2</v>
      </c>
      <c r="AA1245" s="1411">
        <v>2.745845771423968E-2</v>
      </c>
    </row>
    <row r="1246" spans="19:27" x14ac:dyDescent="0.2">
      <c r="S1246" s="399"/>
      <c r="T1246" s="1401"/>
      <c r="W1246" s="864" t="str">
        <f t="shared" si="26"/>
        <v>1w</v>
      </c>
      <c r="X1246" s="1405">
        <f>_xll.qlCalendarAdvance(Calendar,X1245,W1246,"f",FALSE)</f>
        <v>47914</v>
      </c>
      <c r="Y1246" s="1404">
        <f>_xll.qlCalendarAdvance(Calendar,X1246,NDays&amp;"D")</f>
        <v>47914</v>
      </c>
      <c r="Z1246" s="1403">
        <v>2.7546719092442294E-2</v>
      </c>
      <c r="AA1246" s="1411">
        <v>2.7447759770697914E-2</v>
      </c>
    </row>
    <row r="1247" spans="19:27" x14ac:dyDescent="0.2">
      <c r="S1247" s="399"/>
      <c r="T1247" s="1401"/>
      <c r="W1247" s="864" t="str">
        <f t="shared" si="26"/>
        <v>1w</v>
      </c>
      <c r="X1247" s="1405">
        <f>_xll.qlCalendarAdvance(Calendar,X1246,W1247,"f",FALSE)</f>
        <v>47921</v>
      </c>
      <c r="Y1247" s="1404">
        <f>_xll.qlCalendarAdvance(Calendar,X1247,NDays&amp;"D")</f>
        <v>47921</v>
      </c>
      <c r="Z1247" s="1403">
        <v>2.7536045829175935E-2</v>
      </c>
      <c r="AA1247" s="1411">
        <v>2.7437074748121553E-2</v>
      </c>
    </row>
    <row r="1248" spans="19:27" x14ac:dyDescent="0.2">
      <c r="S1248" s="399"/>
      <c r="T1248" s="1401"/>
      <c r="W1248" s="864" t="str">
        <f t="shared" si="26"/>
        <v>1w</v>
      </c>
      <c r="X1248" s="1405">
        <f>_xll.qlCalendarAdvance(Calendar,X1247,W1248,"f",FALSE)</f>
        <v>47928</v>
      </c>
      <c r="Y1248" s="1404">
        <f>_xll.qlCalendarAdvance(Calendar,X1248,NDays&amp;"D")</f>
        <v>47928</v>
      </c>
      <c r="Z1248" s="1403">
        <v>2.7525383775238926E-2</v>
      </c>
      <c r="AA1248" s="1411">
        <v>2.7426402646402542E-2</v>
      </c>
    </row>
    <row r="1249" spans="19:27" x14ac:dyDescent="0.2">
      <c r="S1249" s="399"/>
      <c r="T1249" s="1401"/>
      <c r="W1249" s="864" t="str">
        <f t="shared" si="26"/>
        <v>1w</v>
      </c>
      <c r="X1249" s="1405">
        <f>_xll.qlCalendarAdvance(Calendar,X1248,W1249,"f",FALSE)</f>
        <v>47935</v>
      </c>
      <c r="Y1249" s="1404">
        <f>_xll.qlCalendarAdvance(Calendar,X1249,NDays&amp;"D")</f>
        <v>47935</v>
      </c>
      <c r="Z1249" s="1403">
        <v>2.7515006807075953E-2</v>
      </c>
      <c r="AA1249" s="1411">
        <v>2.7415743465594909E-2</v>
      </c>
    </row>
    <row r="1250" spans="19:27" x14ac:dyDescent="0.2">
      <c r="S1250" s="399"/>
      <c r="T1250" s="1401"/>
      <c r="W1250" s="864" t="str">
        <f t="shared" si="26"/>
        <v>1w</v>
      </c>
      <c r="X1250" s="1405">
        <f>_xll.qlCalendarAdvance(Calendar,X1249,W1250,"f",FALSE)</f>
        <v>47942</v>
      </c>
      <c r="Y1250" s="1404">
        <f>_xll.qlCalendarAdvance(Calendar,X1250,NDays&amp;"D")</f>
        <v>47942</v>
      </c>
      <c r="Z1250" s="1403">
        <v>2.7504093063107006E-2</v>
      </c>
      <c r="AA1250" s="1411">
        <v>2.7405097205698652E-2</v>
      </c>
    </row>
    <row r="1251" spans="19:27" x14ac:dyDescent="0.2">
      <c r="S1251" s="399"/>
      <c r="T1251" s="1401"/>
      <c r="W1251" s="864" t="str">
        <f t="shared" si="26"/>
        <v>1w</v>
      </c>
      <c r="X1251" s="1405">
        <f>_xll.qlCalendarAdvance(Calendar,X1250,W1251,"f",FALSE)</f>
        <v>47953</v>
      </c>
      <c r="Y1251" s="1404">
        <f>_xll.qlCalendarAdvance(Calendar,X1251,NDays&amp;"D")</f>
        <v>47953</v>
      </c>
      <c r="Z1251" s="1403">
        <v>2.7487121813524262E-2</v>
      </c>
      <c r="AA1251" s="1411">
        <v>2.738785548367817E-2</v>
      </c>
    </row>
    <row r="1252" spans="19:27" x14ac:dyDescent="0.2">
      <c r="S1252" s="399"/>
      <c r="T1252" s="1401"/>
      <c r="W1252" s="864" t="str">
        <f t="shared" si="26"/>
        <v>1w</v>
      </c>
      <c r="X1252" s="1405">
        <f>_xll.qlCalendarAdvance(Calendar,X1251,W1252,"f",FALSE)</f>
        <v>47960</v>
      </c>
      <c r="Y1252" s="1404">
        <f>_xll.qlCalendarAdvance(Calendar,X1252,NDays&amp;"D")</f>
        <v>47960</v>
      </c>
      <c r="Z1252" s="1403">
        <v>2.7476510303901171E-2</v>
      </c>
      <c r="AA1252" s="1411">
        <v>2.7377242195543161E-2</v>
      </c>
    </row>
    <row r="1253" spans="19:27" x14ac:dyDescent="0.2">
      <c r="S1253" s="399"/>
      <c r="T1253" s="1401"/>
      <c r="W1253" s="864" t="str">
        <f t="shared" si="26"/>
        <v>1w</v>
      </c>
      <c r="X1253" s="1405">
        <f>_xll.qlCalendarAdvance(Calendar,X1252,W1253,"f",FALSE)</f>
        <v>47967</v>
      </c>
      <c r="Y1253" s="1404">
        <f>_xll.qlCalendarAdvance(Calendar,X1253,NDays&amp;"D")</f>
        <v>47967</v>
      </c>
      <c r="Z1253" s="1403">
        <v>2.7465909680507297E-2</v>
      </c>
      <c r="AA1253" s="1411">
        <v>2.736664182578008E-2</v>
      </c>
    </row>
    <row r="1254" spans="19:27" x14ac:dyDescent="0.2">
      <c r="S1254" s="399"/>
      <c r="T1254" s="1401"/>
      <c r="W1254" s="864" t="str">
        <f t="shared" si="26"/>
        <v>1w</v>
      </c>
      <c r="X1254" s="1405">
        <f>_xll.qlCalendarAdvance(Calendar,X1253,W1254,"f",FALSE)</f>
        <v>47974</v>
      </c>
      <c r="Y1254" s="1404">
        <f>_xll.qlCalendarAdvance(Calendar,X1254,NDays&amp;"D")</f>
        <v>47974</v>
      </c>
      <c r="Z1254" s="1403">
        <v>2.7455319885142777E-2</v>
      </c>
      <c r="AA1254" s="1411">
        <v>2.7356054374307881E-2</v>
      </c>
    </row>
    <row r="1255" spans="19:27" x14ac:dyDescent="0.2">
      <c r="S1255" s="399"/>
      <c r="T1255" s="1401"/>
      <c r="W1255" s="864" t="str">
        <f t="shared" si="26"/>
        <v>1w</v>
      </c>
      <c r="X1255" s="1405">
        <f>_xll.qlCalendarAdvance(Calendar,X1254,W1255,"f",FALSE)</f>
        <v>47981</v>
      </c>
      <c r="Y1255" s="1404">
        <f>_xll.qlCalendarAdvance(Calendar,X1255,NDays&amp;"D")</f>
        <v>47981</v>
      </c>
      <c r="Z1255" s="1403">
        <v>2.7444740859610402E-2</v>
      </c>
      <c r="AA1255" s="1411">
        <v>2.7345479841207609E-2</v>
      </c>
    </row>
    <row r="1256" spans="19:27" x14ac:dyDescent="0.2">
      <c r="S1256" s="399"/>
      <c r="T1256" s="1401"/>
      <c r="W1256" s="864" t="str">
        <f t="shared" si="26"/>
        <v>1w</v>
      </c>
      <c r="X1256" s="1405">
        <f>_xll.qlCalendarAdvance(Calendar,X1255,W1256,"f",FALSE)</f>
        <v>47988</v>
      </c>
      <c r="Y1256" s="1404">
        <f>_xll.qlCalendarAdvance(Calendar,X1256,NDays&amp;"D")</f>
        <v>47988</v>
      </c>
      <c r="Z1256" s="1403">
        <v>2.74341725457154E-2</v>
      </c>
      <c r="AA1256" s="1411">
        <v>2.7334918226398219E-2</v>
      </c>
    </row>
    <row r="1257" spans="19:27" x14ac:dyDescent="0.2">
      <c r="S1257" s="399"/>
      <c r="T1257" s="1401"/>
      <c r="W1257" s="864" t="str">
        <f t="shared" si="26"/>
        <v>1w</v>
      </c>
      <c r="X1257" s="1405">
        <f>_xll.qlCalendarAdvance(Calendar,X1256,W1257,"f",FALSE)</f>
        <v>47995</v>
      </c>
      <c r="Y1257" s="1404">
        <f>_xll.qlCalendarAdvance(Calendar,X1257,NDays&amp;"D")</f>
        <v>47995</v>
      </c>
      <c r="Z1257" s="1403">
        <v>2.7423614885266762E-2</v>
      </c>
      <c r="AA1257" s="1411">
        <v>2.7324369529960757E-2</v>
      </c>
    </row>
    <row r="1258" spans="19:27" x14ac:dyDescent="0.2">
      <c r="S1258" s="399"/>
      <c r="T1258" s="1401"/>
      <c r="W1258" s="864" t="str">
        <f t="shared" si="26"/>
        <v>1w</v>
      </c>
      <c r="X1258" s="1405">
        <f>_xll.qlCalendarAdvance(Calendar,X1257,W1258,"f",FALSE)</f>
        <v>48002</v>
      </c>
      <c r="Y1258" s="1404">
        <f>_xll.qlCalendarAdvance(Calendar,X1258,NDays&amp;"D")</f>
        <v>48002</v>
      </c>
      <c r="Z1258" s="1403">
        <v>2.7413067820074809E-2</v>
      </c>
      <c r="AA1258" s="1411">
        <v>2.7313833751814176E-2</v>
      </c>
    </row>
    <row r="1259" spans="19:27" x14ac:dyDescent="0.2">
      <c r="S1259" s="399"/>
      <c r="T1259" s="1401"/>
      <c r="W1259" s="864" t="str">
        <f t="shared" si="26"/>
        <v>1w</v>
      </c>
      <c r="X1259" s="1405">
        <f>_xll.qlCalendarAdvance(Calendar,X1258,W1259,"f",FALSE)</f>
        <v>48009</v>
      </c>
      <c r="Y1259" s="1404">
        <f>_xll.qlCalendarAdvance(Calendar,X1259,NDays&amp;"D")</f>
        <v>48009</v>
      </c>
      <c r="Z1259" s="1403">
        <v>2.7402531291953403E-2</v>
      </c>
      <c r="AA1259" s="1411">
        <v>2.7303310892039523E-2</v>
      </c>
    </row>
    <row r="1260" spans="19:27" x14ac:dyDescent="0.2">
      <c r="S1260" s="399"/>
      <c r="T1260" s="1401"/>
      <c r="W1260" s="864" t="str">
        <f t="shared" si="26"/>
        <v>1w</v>
      </c>
      <c r="X1260" s="1405">
        <f>_xll.qlCalendarAdvance(Calendar,X1259,W1260,"f",FALSE)</f>
        <v>48016</v>
      </c>
      <c r="Y1260" s="1404">
        <f>_xll.qlCalendarAdvance(Calendar,X1260,NDays&amp;"D")</f>
        <v>48016</v>
      </c>
      <c r="Z1260" s="1403">
        <v>2.7392005242718846E-2</v>
      </c>
      <c r="AA1260" s="1411">
        <v>2.7292800950474705E-2</v>
      </c>
    </row>
    <row r="1261" spans="19:27" x14ac:dyDescent="0.2">
      <c r="S1261" s="399"/>
      <c r="T1261" s="1401"/>
      <c r="W1261" s="864" t="str">
        <f t="shared" si="26"/>
        <v>1w</v>
      </c>
      <c r="X1261" s="1405">
        <f>_xll.qlCalendarAdvance(Calendar,X1260,W1261,"f",FALSE)</f>
        <v>48023</v>
      </c>
      <c r="Y1261" s="1404">
        <f>_xll.qlCalendarAdvance(Calendar,X1261,NDays&amp;"D")</f>
        <v>48023</v>
      </c>
      <c r="Z1261" s="1403">
        <v>2.7381489614190756E-2</v>
      </c>
      <c r="AA1261" s="1411">
        <v>2.7282303927281815E-2</v>
      </c>
    </row>
    <row r="1262" spans="19:27" x14ac:dyDescent="0.2">
      <c r="S1262" s="399"/>
      <c r="T1262" s="1401"/>
      <c r="W1262" s="864" t="str">
        <f t="shared" si="26"/>
        <v>1w</v>
      </c>
      <c r="X1262" s="1405">
        <f>_xll.qlCalendarAdvance(Calendar,X1261,W1262,"f",FALSE)</f>
        <v>48030</v>
      </c>
      <c r="Y1262" s="1404">
        <f>_xll.qlCalendarAdvance(Calendar,X1262,NDays&amp;"D")</f>
        <v>48030</v>
      </c>
      <c r="Z1262" s="1403">
        <v>2.7370984340273456E-2</v>
      </c>
      <c r="AA1262" s="1411">
        <v>2.7271818550520521E-2</v>
      </c>
    </row>
    <row r="1263" spans="19:27" x14ac:dyDescent="0.2">
      <c r="S1263" s="399"/>
      <c r="T1263" s="1401"/>
      <c r="W1263" s="864" t="str">
        <f t="shared" si="26"/>
        <v>1w</v>
      </c>
      <c r="X1263" s="1405">
        <f>_xll.qlCalendarAdvance(Calendar,X1262,W1263,"f",FALSE)</f>
        <v>48037</v>
      </c>
      <c r="Y1263" s="1404">
        <f>_xll.qlCalendarAdvance(Calendar,X1263,NDays&amp;"D")</f>
        <v>48037</v>
      </c>
      <c r="Z1263" s="1403">
        <v>2.7360489306017192E-2</v>
      </c>
      <c r="AA1263" s="1411">
        <v>2.7261343157283235E-2</v>
      </c>
    </row>
    <row r="1264" spans="19:27" x14ac:dyDescent="0.2">
      <c r="S1264" s="399"/>
      <c r="T1264" s="1401"/>
      <c r="W1264" s="864" t="str">
        <f t="shared" si="26"/>
        <v>1w</v>
      </c>
      <c r="X1264" s="1405">
        <f>_xll.qlCalendarAdvance(Calendar,X1263,W1264,"f",FALSE)</f>
        <v>48044</v>
      </c>
      <c r="Y1264" s="1404">
        <f>_xll.qlCalendarAdvance(Calendar,X1264,NDays&amp;"D")</f>
        <v>48044</v>
      </c>
      <c r="Z1264" s="1403">
        <v>2.7350004377858578E-2</v>
      </c>
      <c r="AA1264" s="1411">
        <v>2.7250877737844403E-2</v>
      </c>
    </row>
    <row r="1265" spans="19:27" x14ac:dyDescent="0.2">
      <c r="S1265" s="399"/>
      <c r="T1265" s="1401"/>
      <c r="W1265" s="864" t="str">
        <f t="shared" si="26"/>
        <v>1w</v>
      </c>
      <c r="X1265" s="1405">
        <f>_xll.qlCalendarAdvance(Calendar,X1264,W1265,"f",FALSE)</f>
        <v>48051</v>
      </c>
      <c r="Y1265" s="1404">
        <f>_xll.qlCalendarAdvance(Calendar,X1265,NDays&amp;"D")</f>
        <v>48051</v>
      </c>
      <c r="Z1265" s="1403">
        <v>2.733952942220234E-2</v>
      </c>
      <c r="AA1265" s="1411">
        <v>2.7240422292041933E-2</v>
      </c>
    </row>
    <row r="1266" spans="19:27" x14ac:dyDescent="0.2">
      <c r="S1266" s="399"/>
      <c r="T1266" s="1401"/>
      <c r="W1266" s="864" t="str">
        <f t="shared" si="26"/>
        <v>1w</v>
      </c>
      <c r="X1266" s="1405">
        <f>_xll.qlCalendarAdvance(Calendar,X1265,W1266,"f",FALSE)</f>
        <v>48058</v>
      </c>
      <c r="Y1266" s="1404">
        <f>_xll.qlCalendarAdvance(Calendar,X1266,NDays&amp;"D")</f>
        <v>48058</v>
      </c>
      <c r="Z1266" s="1403">
        <v>2.7329064305460074E-2</v>
      </c>
      <c r="AA1266" s="1411">
        <v>2.7229976819956869E-2</v>
      </c>
    </row>
    <row r="1267" spans="19:27" x14ac:dyDescent="0.2">
      <c r="S1267" s="399"/>
      <c r="T1267" s="1401"/>
      <c r="W1267" s="864" t="str">
        <f t="shared" si="26"/>
        <v>1w</v>
      </c>
      <c r="X1267" s="1405">
        <f>_xll.qlCalendarAdvance(Calendar,X1266,W1267,"f",FALSE)</f>
        <v>48065</v>
      </c>
      <c r="Y1267" s="1404">
        <f>_xll.qlCalendarAdvance(Calendar,X1267,NDays&amp;"D")</f>
        <v>48065</v>
      </c>
      <c r="Z1267" s="1403">
        <v>2.7318608894047799E-2</v>
      </c>
      <c r="AA1267" s="1411">
        <v>2.7219541321508167E-2</v>
      </c>
    </row>
    <row r="1268" spans="19:27" x14ac:dyDescent="0.2">
      <c r="S1268" s="399"/>
      <c r="T1268" s="1401"/>
      <c r="W1268" s="864" t="str">
        <f t="shared" si="26"/>
        <v>1w</v>
      </c>
      <c r="X1268" s="1405">
        <f>_xll.qlCalendarAdvance(Calendar,X1267,W1268,"f",FALSE)</f>
        <v>48072</v>
      </c>
      <c r="Y1268" s="1404">
        <f>_xll.qlCalendarAdvance(Calendar,X1268,NDays&amp;"D")</f>
        <v>48072</v>
      </c>
      <c r="Z1268" s="1403">
        <v>2.7308163054388403E-2</v>
      </c>
      <c r="AA1268" s="1411">
        <v>2.7209115796695826E-2</v>
      </c>
    </row>
    <row r="1269" spans="19:27" x14ac:dyDescent="0.2">
      <c r="S1269" s="399"/>
      <c r="T1269" s="1401"/>
      <c r="W1269" s="864" t="str">
        <f t="shared" si="26"/>
        <v>1w</v>
      </c>
      <c r="X1269" s="1405">
        <f>_xll.qlCalendarAdvance(Calendar,X1268,W1269,"f",FALSE)</f>
        <v>48079</v>
      </c>
      <c r="Y1269" s="1404">
        <f>_xll.qlCalendarAdvance(Calendar,X1269,NDays&amp;"D")</f>
        <v>48079</v>
      </c>
      <c r="Z1269" s="1403">
        <v>2.7297726652910081E-2</v>
      </c>
      <c r="AA1269" s="1411">
        <v>2.7198700245681939E-2</v>
      </c>
    </row>
    <row r="1270" spans="19:27" x14ac:dyDescent="0.2">
      <c r="S1270" s="399"/>
      <c r="T1270" s="1401"/>
      <c r="W1270" s="864" t="str">
        <f t="shared" si="26"/>
        <v>1w</v>
      </c>
      <c r="X1270" s="1405">
        <f>_xll.qlCalendarAdvance(Calendar,X1269,W1270,"f",FALSE)</f>
        <v>48086</v>
      </c>
      <c r="Y1270" s="1404">
        <f>_xll.qlCalendarAdvance(Calendar,X1270,NDays&amp;"D")</f>
        <v>48086</v>
      </c>
      <c r="Z1270" s="1403">
        <v>2.7287299556046352E-2</v>
      </c>
      <c r="AA1270" s="1411">
        <v>2.7188294668304414E-2</v>
      </c>
    </row>
    <row r="1271" spans="19:27" x14ac:dyDescent="0.2">
      <c r="S1271" s="399"/>
      <c r="T1271" s="1401"/>
      <c r="W1271" s="864" t="str">
        <f t="shared" si="26"/>
        <v>1w</v>
      </c>
      <c r="X1271" s="1405">
        <f>_xll.qlCalendarAdvance(Calendar,X1270,W1271,"f",FALSE)</f>
        <v>48093</v>
      </c>
      <c r="Y1271" s="1404">
        <f>_xll.qlCalendarAdvance(Calendar,X1271,NDays&amp;"D")</f>
        <v>48093</v>
      </c>
      <c r="Z1271" s="1403">
        <v>2.7276881630236935E-2</v>
      </c>
      <c r="AA1271" s="1411">
        <v>2.7177899064563249E-2</v>
      </c>
    </row>
    <row r="1272" spans="19:27" x14ac:dyDescent="0.2">
      <c r="S1272" s="399"/>
      <c r="T1272" s="1401"/>
      <c r="W1272" s="864" t="str">
        <f t="shared" si="26"/>
        <v>1w</v>
      </c>
      <c r="X1272" s="1405">
        <f>_xll.qlCalendarAdvance(Calendar,X1271,W1272,"f",FALSE)</f>
        <v>48100</v>
      </c>
      <c r="Y1272" s="1404">
        <f>_xll.qlCalendarAdvance(Calendar,X1272,NDays&amp;"D")</f>
        <v>48100</v>
      </c>
      <c r="Z1272" s="1403">
        <v>2.7266472741927072E-2</v>
      </c>
      <c r="AA1272" s="1411">
        <v>2.7167513434458446E-2</v>
      </c>
    </row>
    <row r="1273" spans="19:27" x14ac:dyDescent="0.2">
      <c r="S1273" s="399"/>
      <c r="T1273" s="1401"/>
      <c r="W1273" s="864" t="str">
        <f t="shared" si="26"/>
        <v>1w</v>
      </c>
      <c r="X1273" s="1405">
        <f>_xll.qlCalendarAdvance(Calendar,X1272,W1273,"f",FALSE)</f>
        <v>48107</v>
      </c>
      <c r="Y1273" s="1404">
        <f>_xll.qlCalendarAdvance(Calendar,X1273,NDays&amp;"D")</f>
        <v>48107</v>
      </c>
      <c r="Z1273" s="1403">
        <v>2.7256072757567557E-2</v>
      </c>
      <c r="AA1273" s="1411">
        <v>2.7157137778152096E-2</v>
      </c>
    </row>
    <row r="1274" spans="19:27" x14ac:dyDescent="0.2">
      <c r="S1274" s="399"/>
      <c r="T1274" s="1401"/>
      <c r="W1274" s="864" t="str">
        <f t="shared" si="26"/>
        <v>1w</v>
      </c>
      <c r="X1274" s="1405">
        <f>_xll.qlCalendarAdvance(Calendar,X1273,W1274,"f",FALSE)</f>
        <v>48114</v>
      </c>
      <c r="Y1274" s="1404">
        <f>_xll.qlCalendarAdvance(Calendar,X1274,NDays&amp;"D")</f>
        <v>48114</v>
      </c>
      <c r="Z1274" s="1403">
        <v>2.7245681543614488E-2</v>
      </c>
      <c r="AA1274" s="1411">
        <v>2.7146772095401062E-2</v>
      </c>
    </row>
    <row r="1275" spans="19:27" x14ac:dyDescent="0.2">
      <c r="S1275" s="399"/>
      <c r="T1275" s="1401"/>
      <c r="W1275" s="864" t="str">
        <f t="shared" si="26"/>
        <v>1w</v>
      </c>
      <c r="X1275" s="1405">
        <f>_xll.qlCalendarAdvance(Calendar,X1274,W1275,"f",FALSE)</f>
        <v>48121</v>
      </c>
      <c r="Y1275" s="1404">
        <f>_xll.qlCalendarAdvance(Calendar,X1275,NDays&amp;"D")</f>
        <v>48121</v>
      </c>
      <c r="Z1275" s="1403">
        <v>2.7235298966530833E-2</v>
      </c>
      <c r="AA1275" s="1411">
        <v>2.7136416386448481E-2</v>
      </c>
    </row>
    <row r="1276" spans="19:27" x14ac:dyDescent="0.2">
      <c r="S1276" s="399"/>
      <c r="T1276" s="1401"/>
      <c r="W1276" s="864" t="str">
        <f t="shared" si="26"/>
        <v>1w</v>
      </c>
      <c r="X1276" s="1405">
        <f>_xll.qlCalendarAdvance(Calendar,X1275,W1276,"f",FALSE)</f>
        <v>48128</v>
      </c>
      <c r="Y1276" s="1404">
        <f>_xll.qlCalendarAdvance(Calendar,X1276,NDays&amp;"D")</f>
        <v>48128</v>
      </c>
      <c r="Z1276" s="1403">
        <v>2.7224924892783543E-2</v>
      </c>
      <c r="AA1276" s="1411">
        <v>2.7126070650970169E-2</v>
      </c>
    </row>
    <row r="1277" spans="19:27" x14ac:dyDescent="0.2">
      <c r="S1277" s="399"/>
      <c r="T1277" s="1401"/>
      <c r="W1277" s="864" t="str">
        <f t="shared" si="26"/>
        <v>1w</v>
      </c>
      <c r="X1277" s="1405">
        <f>_xll.qlCalendarAdvance(Calendar,X1276,W1277,"f",FALSE)</f>
        <v>48135</v>
      </c>
      <c r="Y1277" s="1404">
        <f>_xll.qlCalendarAdvance(Calendar,X1277,NDays&amp;"D")</f>
        <v>48135</v>
      </c>
      <c r="Z1277" s="1403">
        <v>2.7214559188846434E-2</v>
      </c>
      <c r="AA1277" s="1411">
        <v>2.7115734889371357E-2</v>
      </c>
    </row>
    <row r="1278" spans="19:27" x14ac:dyDescent="0.2">
      <c r="S1278" s="399"/>
      <c r="T1278" s="1401"/>
      <c r="W1278" s="864" t="str">
        <f t="shared" si="26"/>
        <v>1w</v>
      </c>
      <c r="X1278" s="1405">
        <f>_xll.qlCalendarAdvance(Calendar,X1277,W1278,"f",FALSE)</f>
        <v>48142</v>
      </c>
      <c r="Y1278" s="1404">
        <f>_xll.qlCalendarAdvance(Calendar,X1278,NDays&amp;"D")</f>
        <v>48142</v>
      </c>
      <c r="Z1278" s="1403">
        <v>2.7204201721198418E-2</v>
      </c>
      <c r="AA1278" s="1411">
        <v>2.710540910132786E-2</v>
      </c>
    </row>
    <row r="1279" spans="19:27" x14ac:dyDescent="0.2">
      <c r="S1279" s="399"/>
      <c r="T1279" s="1401"/>
      <c r="W1279" s="864" t="str">
        <f t="shared" si="26"/>
        <v>1w</v>
      </c>
      <c r="X1279" s="1405">
        <f>_xll.qlCalendarAdvance(Calendar,X1278,W1279,"f",FALSE)</f>
        <v>48149</v>
      </c>
      <c r="Y1279" s="1404">
        <f>_xll.qlCalendarAdvance(Calendar,X1279,NDays&amp;"D")</f>
        <v>48149</v>
      </c>
      <c r="Z1279" s="1403">
        <v>2.7193852356323937E-2</v>
      </c>
      <c r="AA1279" s="1411">
        <v>2.7095093286920724E-2</v>
      </c>
    </row>
    <row r="1280" spans="19:27" x14ac:dyDescent="0.2">
      <c r="S1280" s="399"/>
      <c r="T1280" s="1401"/>
      <c r="W1280" s="864" t="str">
        <f t="shared" si="26"/>
        <v>1w</v>
      </c>
      <c r="X1280" s="1405">
        <f>_xll.qlCalendarAdvance(Calendar,X1279,W1280,"f",FALSE)</f>
        <v>48156</v>
      </c>
      <c r="Y1280" s="1404">
        <f>_xll.qlCalendarAdvance(Calendar,X1280,NDays&amp;"D")</f>
        <v>48156</v>
      </c>
      <c r="Z1280" s="1403">
        <v>2.7183510960713198E-2</v>
      </c>
      <c r="AA1280" s="1411">
        <v>2.7084787446312042E-2</v>
      </c>
    </row>
    <row r="1281" spans="19:27" x14ac:dyDescent="0.2">
      <c r="S1281" s="399"/>
      <c r="T1281" s="1401"/>
      <c r="W1281" s="864" t="str">
        <f t="shared" si="26"/>
        <v>1w</v>
      </c>
      <c r="X1281" s="1405">
        <f>_xll.qlCalendarAdvance(Calendar,X1280,W1281,"f",FALSE)</f>
        <v>48163</v>
      </c>
      <c r="Y1281" s="1404">
        <f>_xll.qlCalendarAdvance(Calendar,X1281,NDays&amp;"D")</f>
        <v>48163</v>
      </c>
      <c r="Z1281" s="1403">
        <v>2.7173177400861937E-2</v>
      </c>
      <c r="AA1281" s="1411">
        <v>2.7074491579258675E-2</v>
      </c>
    </row>
    <row r="1282" spans="19:27" x14ac:dyDescent="0.2">
      <c r="S1282" s="399"/>
      <c r="T1282" s="1401"/>
      <c r="W1282" s="864" t="str">
        <f t="shared" si="26"/>
        <v>1w</v>
      </c>
      <c r="X1282" s="1405">
        <f>_xll.qlCalendarAdvance(Calendar,X1281,W1282,"f",FALSE)</f>
        <v>48170</v>
      </c>
      <c r="Y1282" s="1404">
        <f>_xll.qlCalendarAdvance(Calendar,X1282,NDays&amp;"D")</f>
        <v>48170</v>
      </c>
      <c r="Z1282" s="1403">
        <v>2.7162851543271211E-2</v>
      </c>
      <c r="AA1282" s="1411">
        <v>2.7064205686003762E-2</v>
      </c>
    </row>
    <row r="1283" spans="19:27" x14ac:dyDescent="0.2">
      <c r="S1283" s="399"/>
      <c r="T1283" s="1401"/>
      <c r="W1283" s="864" t="str">
        <f t="shared" si="26"/>
        <v>1w</v>
      </c>
      <c r="X1283" s="1405">
        <f>_xll.qlCalendarAdvance(Calendar,X1282,W1283,"f",FALSE)</f>
        <v>48177</v>
      </c>
      <c r="Y1283" s="1404">
        <f>_xll.qlCalendarAdvance(Calendar,X1283,NDays&amp;"D")</f>
        <v>48177</v>
      </c>
      <c r="Z1283" s="1403">
        <v>2.7152533254448049E-2</v>
      </c>
      <c r="AA1283" s="1411">
        <v>2.7053929766223117E-2</v>
      </c>
    </row>
    <row r="1284" spans="19:27" x14ac:dyDescent="0.2">
      <c r="S1284" s="399"/>
      <c r="T1284" s="1401"/>
      <c r="W1284" s="864" t="str">
        <f t="shared" si="26"/>
        <v>1w</v>
      </c>
      <c r="X1284" s="1405">
        <f>_xll.qlCalendarAdvance(Calendar,X1283,W1284,"f",FALSE)</f>
        <v>48184</v>
      </c>
      <c r="Y1284" s="1404">
        <f>_xll.qlCalendarAdvance(Calendar,X1284,NDays&amp;"D")</f>
        <v>48184</v>
      </c>
      <c r="Z1284" s="1403">
        <v>2.7142222400904574E-2</v>
      </c>
      <c r="AA1284" s="1411">
        <v>2.7043663820240926E-2</v>
      </c>
    </row>
    <row r="1285" spans="19:27" x14ac:dyDescent="0.2">
      <c r="S1285" s="399"/>
      <c r="T1285" s="1401"/>
      <c r="W1285" s="864" t="str">
        <f t="shared" si="26"/>
        <v>1w</v>
      </c>
      <c r="X1285" s="1405">
        <f>_xll.qlCalendarAdvance(Calendar,X1284,W1285,"f",FALSE)</f>
        <v>48191</v>
      </c>
      <c r="Y1285" s="1404">
        <f>_xll.qlCalendarAdvance(Calendar,X1285,NDays&amp;"D")</f>
        <v>48191</v>
      </c>
      <c r="Z1285" s="1403">
        <v>2.7131918849158897E-2</v>
      </c>
      <c r="AA1285" s="1411">
        <v>2.7033407847895097E-2</v>
      </c>
    </row>
    <row r="1286" spans="19:27" x14ac:dyDescent="0.2">
      <c r="S1286" s="399"/>
      <c r="T1286" s="1401"/>
      <c r="W1286" s="864" t="str">
        <f t="shared" si="26"/>
        <v>1w</v>
      </c>
      <c r="X1286" s="1405">
        <f>_xll.qlCalendarAdvance(Calendar,X1285,W1286,"f",FALSE)</f>
        <v>48198</v>
      </c>
      <c r="Y1286" s="1404">
        <f>_xll.qlCalendarAdvance(Calendar,X1286,NDays&amp;"D")</f>
        <v>48198</v>
      </c>
      <c r="Z1286" s="1403">
        <v>2.7121622465734428E-2</v>
      </c>
      <c r="AA1286" s="1411">
        <v>2.7023161849185628E-2</v>
      </c>
    </row>
    <row r="1287" spans="19:27" x14ac:dyDescent="0.2">
      <c r="S1287" s="399"/>
      <c r="T1287" s="1401"/>
      <c r="W1287" s="864" t="str">
        <f t="shared" si="26"/>
        <v>1w</v>
      </c>
      <c r="X1287" s="1405">
        <f>_xll.qlCalendarAdvance(Calendar,X1286,W1287,"f",FALSE)</f>
        <v>48205</v>
      </c>
      <c r="Y1287" s="1404">
        <f>_xll.qlCalendarAdvance(Calendar,X1287,NDays&amp;"D")</f>
        <v>48205</v>
      </c>
      <c r="Z1287" s="1403">
        <v>2.7111333117159912E-2</v>
      </c>
      <c r="AA1287" s="1411">
        <v>2.7012925824112521E-2</v>
      </c>
    </row>
    <row r="1288" spans="19:27" x14ac:dyDescent="0.2">
      <c r="S1288" s="399"/>
      <c r="T1288" s="1401"/>
      <c r="W1288" s="864" t="str">
        <f t="shared" si="26"/>
        <v>1w</v>
      </c>
      <c r="X1288" s="1405">
        <f>_xll.qlCalendarAdvance(Calendar,X1287,W1288,"f",FALSE)</f>
        <v>48212</v>
      </c>
      <c r="Y1288" s="1404">
        <f>_xll.qlCalendarAdvance(Calendar,X1288,NDays&amp;"D")</f>
        <v>48212</v>
      </c>
      <c r="Z1288" s="1403">
        <v>2.7101050669969828E-2</v>
      </c>
      <c r="AA1288" s="1411">
        <v>2.7002699772675776E-2</v>
      </c>
    </row>
    <row r="1289" spans="19:27" x14ac:dyDescent="0.2">
      <c r="S1289" s="399"/>
      <c r="T1289" s="1401"/>
      <c r="W1289" s="864" t="str">
        <f t="shared" si="26"/>
        <v>1w</v>
      </c>
      <c r="X1289" s="1405">
        <f>_xll.qlCalendarAdvance(Calendar,X1288,W1289,"f",FALSE)</f>
        <v>48219</v>
      </c>
      <c r="Y1289" s="1404">
        <f>_xll.qlCalendarAdvance(Calendar,X1289,NDays&amp;"D")</f>
        <v>48219</v>
      </c>
      <c r="Z1289" s="1403">
        <v>2.7090774990704208E-2</v>
      </c>
      <c r="AA1289" s="1411">
        <v>2.6992483695037484E-2</v>
      </c>
    </row>
    <row r="1290" spans="19:27" x14ac:dyDescent="0.2">
      <c r="S1290" s="399"/>
      <c r="T1290" s="1401"/>
      <c r="W1290" s="864" t="str">
        <f t="shared" si="26"/>
        <v>1w</v>
      </c>
      <c r="X1290" s="1405">
        <f>_xll.qlCalendarAdvance(Calendar,X1289,W1290,"f",FALSE)</f>
        <v>48226</v>
      </c>
      <c r="Y1290" s="1404">
        <f>_xll.qlCalendarAdvance(Calendar,X1290,NDays&amp;"D")</f>
        <v>48226</v>
      </c>
      <c r="Z1290" s="1403">
        <v>2.7080505945908391E-2</v>
      </c>
      <c r="AA1290" s="1411">
        <v>2.6982277591035553E-2</v>
      </c>
    </row>
    <row r="1291" spans="19:27" x14ac:dyDescent="0.2">
      <c r="S1291" s="399"/>
      <c r="T1291" s="1401"/>
      <c r="W1291" s="864" t="str">
        <f t="shared" si="26"/>
        <v>1w</v>
      </c>
      <c r="X1291" s="1405">
        <f>_xll.qlCalendarAdvance(Calendar,X1290,W1291,"f",FALSE)</f>
        <v>48233</v>
      </c>
      <c r="Y1291" s="1404">
        <f>_xll.qlCalendarAdvance(Calendar,X1291,NDays&amp;"D")</f>
        <v>48233</v>
      </c>
      <c r="Z1291" s="1403">
        <v>2.7070243402132814E-2</v>
      </c>
      <c r="AA1291" s="1411">
        <v>2.6972081460588937E-2</v>
      </c>
    </row>
    <row r="1292" spans="19:27" x14ac:dyDescent="0.2">
      <c r="S1292" s="399"/>
      <c r="T1292" s="1401"/>
      <c r="W1292" s="864" t="str">
        <f t="shared" si="26"/>
        <v>1w</v>
      </c>
      <c r="X1292" s="1405">
        <f>_xll.qlCalendarAdvance(Calendar,X1291,W1292,"f",FALSE)</f>
        <v>48240</v>
      </c>
      <c r="Y1292" s="1404">
        <f>_xll.qlCalendarAdvance(Calendar,X1292,NDays&amp;"D")</f>
        <v>48240</v>
      </c>
      <c r="Z1292" s="1403">
        <v>2.7059987225934327E-2</v>
      </c>
      <c r="AA1292" s="1411">
        <v>2.6961895303859729E-2</v>
      </c>
    </row>
    <row r="1293" spans="19:27" x14ac:dyDescent="0.2">
      <c r="S1293" s="399"/>
      <c r="T1293" s="1401"/>
      <c r="W1293" s="864" t="str">
        <f t="shared" si="26"/>
        <v>1w</v>
      </c>
      <c r="X1293" s="1405">
        <f>_xll.qlCalendarAdvance(Calendar,X1292,W1293,"f",FALSE)</f>
        <v>48247</v>
      </c>
      <c r="Y1293" s="1404">
        <f>_xll.qlCalendarAdvance(Calendar,X1293,NDays&amp;"D")</f>
        <v>48247</v>
      </c>
      <c r="Z1293" s="1403">
        <v>2.7049737283874668E-2</v>
      </c>
      <c r="AA1293" s="1411">
        <v>2.6951719120847928E-2</v>
      </c>
    </row>
    <row r="1294" spans="19:27" x14ac:dyDescent="0.2">
      <c r="S1294" s="399"/>
      <c r="T1294" s="1401"/>
      <c r="W1294" s="864" t="str">
        <f t="shared" si="26"/>
        <v>1w</v>
      </c>
      <c r="X1294" s="1405">
        <f>_xll.qlCalendarAdvance(Calendar,X1293,W1294,"f",FALSE)</f>
        <v>48254</v>
      </c>
      <c r="Y1294" s="1404">
        <f>_xll.qlCalendarAdvance(Calendar,X1294,NDays&amp;"D")</f>
        <v>48254</v>
      </c>
      <c r="Z1294" s="1403">
        <v>2.7039493442520646E-2</v>
      </c>
      <c r="AA1294" s="1411">
        <v>2.6941552911391442E-2</v>
      </c>
    </row>
    <row r="1295" spans="19:27" x14ac:dyDescent="0.2">
      <c r="S1295" s="399"/>
      <c r="T1295" s="1401"/>
      <c r="W1295" s="864" t="str">
        <f t="shared" si="26"/>
        <v>1w</v>
      </c>
      <c r="X1295" s="1405">
        <f>_xll.qlCalendarAdvance(Calendar,X1294,W1295,"f",FALSE)</f>
        <v>48261</v>
      </c>
      <c r="Y1295" s="1404">
        <f>_xll.qlCalendarAdvance(Calendar,X1295,NDays&amp;"D")</f>
        <v>48261</v>
      </c>
      <c r="Z1295" s="1403">
        <v>2.7029255568445511E-2</v>
      </c>
      <c r="AA1295" s="1411">
        <v>2.6931396675652364E-2</v>
      </c>
    </row>
    <row r="1296" spans="19:27" x14ac:dyDescent="0.2">
      <c r="S1296" s="399"/>
      <c r="T1296" s="1401"/>
      <c r="W1296" s="864" t="str">
        <f t="shared" si="26"/>
        <v>1w</v>
      </c>
      <c r="X1296" s="1405">
        <f>_xll.qlCalendarAdvance(Calendar,X1295,W1296,"f",FALSE)</f>
        <v>48268</v>
      </c>
      <c r="Y1296" s="1404">
        <f>_xll.qlCalendarAdvance(Calendar,X1296,NDays&amp;"D")</f>
        <v>48268</v>
      </c>
      <c r="Z1296" s="1403">
        <v>2.7019023528226709E-2</v>
      </c>
      <c r="AA1296" s="1411">
        <v>2.6921250413549647E-2</v>
      </c>
    </row>
    <row r="1297" spans="19:27" x14ac:dyDescent="0.2">
      <c r="S1297" s="399"/>
      <c r="T1297" s="1401"/>
      <c r="W1297" s="864" t="str">
        <f t="shared" si="26"/>
        <v>1w</v>
      </c>
      <c r="X1297" s="1405">
        <f>_xll.qlCalendarAdvance(Calendar,X1296,W1297,"f",FALSE)</f>
        <v>48275</v>
      </c>
      <c r="Y1297" s="1404">
        <f>_xll.qlCalendarAdvance(Calendar,X1297,NDays&amp;"D")</f>
        <v>48275</v>
      </c>
      <c r="Z1297" s="1403">
        <v>2.7008533989526073E-2</v>
      </c>
      <c r="AA1297" s="1411">
        <v>2.6911114125083291E-2</v>
      </c>
    </row>
    <row r="1298" spans="19:27" x14ac:dyDescent="0.2">
      <c r="S1298" s="399"/>
      <c r="T1298" s="1401"/>
      <c r="W1298" s="864" t="str">
        <f t="shared" si="26"/>
        <v>1w</v>
      </c>
      <c r="X1298" s="1405">
        <f>_xll.qlCalendarAdvance(Calendar,X1297,W1298,"f",FALSE)</f>
        <v>48282</v>
      </c>
      <c r="Y1298" s="1404">
        <f>_xll.qlCalendarAdvance(Calendar,X1298,NDays&amp;"D")</f>
        <v>48282</v>
      </c>
      <c r="Z1298" s="1403">
        <v>2.6998313675316687E-2</v>
      </c>
      <c r="AA1298" s="1411">
        <v>2.6900987810334342E-2</v>
      </c>
    </row>
    <row r="1299" spans="19:27" x14ac:dyDescent="0.2">
      <c r="S1299" s="399"/>
      <c r="T1299" s="1401"/>
      <c r="W1299" s="864" t="str">
        <f t="shared" si="26"/>
        <v>1w</v>
      </c>
      <c r="X1299" s="1405">
        <f>_xll.qlCalendarAdvance(Calendar,X1298,W1299,"f",FALSE)</f>
        <v>48289</v>
      </c>
      <c r="Y1299" s="1404">
        <f>_xll.qlCalendarAdvance(Calendar,X1299,NDays&amp;"D")</f>
        <v>48289</v>
      </c>
      <c r="Z1299" s="1403">
        <v>2.6988098799696214E-2</v>
      </c>
      <c r="AA1299" s="1411">
        <v>2.6890871469059663E-2</v>
      </c>
    </row>
    <row r="1300" spans="19:27" x14ac:dyDescent="0.2">
      <c r="S1300" s="399"/>
      <c r="T1300" s="1401"/>
      <c r="W1300" s="864" t="str">
        <f t="shared" si="26"/>
        <v>1w</v>
      </c>
      <c r="X1300" s="1405">
        <f>_xll.qlCalendarAdvance(Calendar,X1299,W1300,"f",FALSE)</f>
        <v>48296</v>
      </c>
      <c r="Y1300" s="1404">
        <f>_xll.qlCalendarAdvance(Calendar,X1300,NDays&amp;"D")</f>
        <v>48296</v>
      </c>
      <c r="Z1300" s="1403">
        <v>2.6977889228910312E-2</v>
      </c>
      <c r="AA1300" s="1411">
        <v>2.6880765101583437E-2</v>
      </c>
    </row>
    <row r="1301" spans="19:27" x14ac:dyDescent="0.2">
      <c r="S1301" s="399"/>
      <c r="T1301" s="1401"/>
      <c r="W1301" s="864" t="str">
        <f t="shared" si="26"/>
        <v>1w</v>
      </c>
      <c r="X1301" s="1405">
        <f>_xll.qlCalendarAdvance(Calendar,X1300,W1301,"f",FALSE)</f>
        <v>48303</v>
      </c>
      <c r="Y1301" s="1404">
        <f>_xll.qlCalendarAdvance(Calendar,X1301,NDays&amp;"D")</f>
        <v>48303</v>
      </c>
      <c r="Z1301" s="1403">
        <v>2.696768482920886E-2</v>
      </c>
      <c r="AA1301" s="1411">
        <v>2.6870668707743572E-2</v>
      </c>
    </row>
    <row r="1302" spans="19:27" x14ac:dyDescent="0.2">
      <c r="S1302" s="399"/>
      <c r="T1302" s="1401"/>
      <c r="W1302" s="864" t="str">
        <f t="shared" si="26"/>
        <v>1w</v>
      </c>
      <c r="X1302" s="1405">
        <f>_xll.qlCalendarAdvance(Calendar,X1301,W1302,"f",FALSE)</f>
        <v>48310</v>
      </c>
      <c r="Y1302" s="1404">
        <f>_xll.qlCalendarAdvance(Calendar,X1302,NDays&amp;"D")</f>
        <v>48310</v>
      </c>
      <c r="Z1302" s="1403">
        <v>2.6957485466846842E-2</v>
      </c>
      <c r="AA1302" s="1411">
        <v>2.6860582287540069E-2</v>
      </c>
    </row>
    <row r="1303" spans="19:27" x14ac:dyDescent="0.2">
      <c r="S1303" s="399"/>
      <c r="T1303" s="1401"/>
      <c r="W1303" s="864" t="str">
        <f t="shared" si="26"/>
        <v>1w</v>
      </c>
      <c r="X1303" s="1405">
        <f>_xll.qlCalendarAdvance(Calendar,X1302,W1303,"f",FALSE)</f>
        <v>48317</v>
      </c>
      <c r="Y1303" s="1404">
        <f>_xll.qlCalendarAdvance(Calendar,X1303,NDays&amp;"D")</f>
        <v>48317</v>
      </c>
      <c r="Z1303" s="1403">
        <v>2.6947291008085461E-2</v>
      </c>
      <c r="AA1303" s="1411">
        <v>2.6850505840972927E-2</v>
      </c>
    </row>
    <row r="1304" spans="19:27" x14ac:dyDescent="0.2">
      <c r="S1304" s="399"/>
      <c r="T1304" s="1401"/>
      <c r="W1304" s="864" t="str">
        <f t="shared" si="26"/>
        <v>1w</v>
      </c>
      <c r="X1304" s="1405">
        <f>_xll.qlCalendarAdvance(Calendar,X1303,W1304,"f",FALSE)</f>
        <v>48324</v>
      </c>
      <c r="Y1304" s="1404">
        <f>_xll.qlCalendarAdvance(Calendar,X1304,NDays&amp;"D")</f>
        <v>48324</v>
      </c>
      <c r="Z1304" s="1403">
        <v>2.6937101319191026E-2</v>
      </c>
      <c r="AA1304" s="1411">
        <v>2.6840439368123192E-2</v>
      </c>
    </row>
    <row r="1305" spans="19:27" x14ac:dyDescent="0.2">
      <c r="S1305" s="399"/>
      <c r="T1305" s="1401"/>
      <c r="W1305" s="864" t="str">
        <f t="shared" si="26"/>
        <v>1w</v>
      </c>
      <c r="X1305" s="1405">
        <f>_xll.qlCalendarAdvance(Calendar,X1304,W1305,"f",FALSE)</f>
        <v>48331</v>
      </c>
      <c r="Y1305" s="1404">
        <f>_xll.qlCalendarAdvance(Calendar,X1305,NDays&amp;"D")</f>
        <v>48331</v>
      </c>
      <c r="Z1305" s="1403">
        <v>2.6926916266434731E-2</v>
      </c>
      <c r="AA1305" s="1411">
        <v>2.6830382868747726E-2</v>
      </c>
    </row>
    <row r="1306" spans="19:27" x14ac:dyDescent="0.2">
      <c r="S1306" s="399"/>
      <c r="T1306" s="1401"/>
      <c r="W1306" s="864" t="str">
        <f t="shared" ref="W1306:W1369" si="27">W1305</f>
        <v>1w</v>
      </c>
      <c r="X1306" s="1405">
        <f>_xll.qlCalendarAdvance(Calendar,X1305,W1306,"f",FALSE)</f>
        <v>48338</v>
      </c>
      <c r="Y1306" s="1404">
        <f>_xll.qlCalendarAdvance(Calendar,X1306,NDays&amp;"D")</f>
        <v>48338</v>
      </c>
      <c r="Z1306" s="1403">
        <v>2.6916735716093543E-2</v>
      </c>
      <c r="AA1306" s="1411">
        <v>2.6820336343170714E-2</v>
      </c>
    </row>
    <row r="1307" spans="19:27" x14ac:dyDescent="0.2">
      <c r="S1307" s="399"/>
      <c r="T1307" s="1401"/>
      <c r="W1307" s="864" t="str">
        <f t="shared" si="27"/>
        <v>1w</v>
      </c>
      <c r="X1307" s="1405">
        <f>_xll.qlCalendarAdvance(Calendar,X1306,W1307,"f",FALSE)</f>
        <v>48345</v>
      </c>
      <c r="Y1307" s="1404">
        <f>_xll.qlCalendarAdvance(Calendar,X1307,NDays&amp;"D")</f>
        <v>48345</v>
      </c>
      <c r="Z1307" s="1403">
        <v>2.6906559534449981E-2</v>
      </c>
      <c r="AA1307" s="1411">
        <v>2.6810299791230063E-2</v>
      </c>
    </row>
    <row r="1308" spans="19:27" x14ac:dyDescent="0.2">
      <c r="S1308" s="399"/>
      <c r="T1308" s="1401"/>
      <c r="W1308" s="864" t="str">
        <f t="shared" si="27"/>
        <v>1w</v>
      </c>
      <c r="X1308" s="1405">
        <f>_xll.qlCalendarAdvance(Calendar,X1307,W1308,"f",FALSE)</f>
        <v>48352</v>
      </c>
      <c r="Y1308" s="1404">
        <f>_xll.qlCalendarAdvance(Calendar,X1308,NDays&amp;"D")</f>
        <v>48352</v>
      </c>
      <c r="Z1308" s="1403">
        <v>2.689638758779167E-2</v>
      </c>
      <c r="AA1308" s="1411">
        <v>2.6800273212925774E-2</v>
      </c>
    </row>
    <row r="1309" spans="19:27" x14ac:dyDescent="0.2">
      <c r="S1309" s="399"/>
      <c r="T1309" s="1401"/>
      <c r="W1309" s="864" t="str">
        <f t="shared" si="27"/>
        <v>1w</v>
      </c>
      <c r="X1309" s="1405">
        <f>_xll.qlCalendarAdvance(Calendar,X1308,W1309,"f",FALSE)</f>
        <v>48359</v>
      </c>
      <c r="Y1309" s="1404">
        <f>_xll.qlCalendarAdvance(Calendar,X1309,NDays&amp;"D")</f>
        <v>48359</v>
      </c>
      <c r="Z1309" s="1403">
        <v>2.6886219742411344E-2</v>
      </c>
      <c r="AA1309" s="1411">
        <v>2.6790256608176799E-2</v>
      </c>
    </row>
    <row r="1310" spans="19:27" x14ac:dyDescent="0.2">
      <c r="S1310" s="399"/>
      <c r="T1310" s="1401"/>
      <c r="W1310" s="864" t="str">
        <f t="shared" si="27"/>
        <v>1w</v>
      </c>
      <c r="X1310" s="1405">
        <f>_xll.qlCalendarAdvance(Calendar,X1309,W1310,"f",FALSE)</f>
        <v>48366</v>
      </c>
      <c r="Y1310" s="1404">
        <f>_xll.qlCalendarAdvance(Calendar,X1310,NDays&amp;"D")</f>
        <v>48366</v>
      </c>
      <c r="Z1310" s="1403">
        <v>2.6876055864607284E-2</v>
      </c>
      <c r="AA1310" s="1411">
        <v>2.6780249977226278E-2</v>
      </c>
    </row>
    <row r="1311" spans="19:27" x14ac:dyDescent="0.2">
      <c r="S1311" s="399"/>
      <c r="T1311" s="1401"/>
      <c r="W1311" s="864" t="str">
        <f t="shared" si="27"/>
        <v>1w</v>
      </c>
      <c r="X1311" s="1405">
        <f>_xll.qlCalendarAdvance(Calendar,X1310,W1311,"f",FALSE)</f>
        <v>48373</v>
      </c>
      <c r="Y1311" s="1404">
        <f>_xll.qlCalendarAdvance(Calendar,X1311,NDays&amp;"D")</f>
        <v>48373</v>
      </c>
      <c r="Z1311" s="1403">
        <v>2.6865895820683772E-2</v>
      </c>
      <c r="AA1311" s="1411">
        <v>2.6770253319831072E-2</v>
      </c>
    </row>
    <row r="1312" spans="19:27" x14ac:dyDescent="0.2">
      <c r="S1312" s="399"/>
      <c r="T1312" s="1401"/>
      <c r="W1312" s="864" t="str">
        <f t="shared" si="27"/>
        <v>1w</v>
      </c>
      <c r="X1312" s="1405">
        <f>_xll.qlCalendarAdvance(Calendar,X1311,W1312,"f",FALSE)</f>
        <v>48380</v>
      </c>
      <c r="Y1312" s="1404">
        <f>_xll.qlCalendarAdvance(Calendar,X1312,NDays&amp;"D")</f>
        <v>48380</v>
      </c>
      <c r="Z1312" s="1403">
        <v>2.6855739476949081E-2</v>
      </c>
      <c r="AA1312" s="1411">
        <v>2.6760266635991181E-2</v>
      </c>
    </row>
    <row r="1313" spans="19:27" x14ac:dyDescent="0.2">
      <c r="S1313" s="399"/>
      <c r="T1313" s="1401"/>
      <c r="W1313" s="864" t="str">
        <f t="shared" si="27"/>
        <v>1w</v>
      </c>
      <c r="X1313" s="1405">
        <f>_xll.qlCalendarAdvance(Calendar,X1312,W1313,"f",FALSE)</f>
        <v>48387</v>
      </c>
      <c r="Y1313" s="1404">
        <f>_xll.qlCalendarAdvance(Calendar,X1313,NDays&amp;"D")</f>
        <v>48387</v>
      </c>
      <c r="Z1313" s="1403">
        <v>2.6845586699717927E-2</v>
      </c>
      <c r="AA1313" s="1411">
        <v>2.6750289925949744E-2</v>
      </c>
    </row>
    <row r="1314" spans="19:27" x14ac:dyDescent="0.2">
      <c r="S1314" s="399"/>
      <c r="T1314" s="1401"/>
      <c r="W1314" s="864" t="str">
        <f t="shared" si="27"/>
        <v>1w</v>
      </c>
      <c r="X1314" s="1405">
        <f>_xll.qlCalendarAdvance(Calendar,X1313,W1314,"f",FALSE)</f>
        <v>48394</v>
      </c>
      <c r="Y1314" s="1404">
        <f>_xll.qlCalendarAdvance(Calendar,X1314,NDays&amp;"D")</f>
        <v>48394</v>
      </c>
      <c r="Z1314" s="1403">
        <v>2.6835437359846059E-2</v>
      </c>
      <c r="AA1314" s="1411">
        <v>2.6740321782013909E-2</v>
      </c>
    </row>
    <row r="1315" spans="19:27" x14ac:dyDescent="0.2">
      <c r="S1315" s="399"/>
      <c r="T1315" s="1401"/>
      <c r="W1315" s="864" t="str">
        <f t="shared" si="27"/>
        <v>1w</v>
      </c>
      <c r="X1315" s="1405">
        <f>_xll.qlCalendarAdvance(Calendar,X1314,W1315,"f",FALSE)</f>
        <v>48401</v>
      </c>
      <c r="Y1315" s="1404">
        <f>_xll.qlCalendarAdvance(Calendar,X1315,NDays&amp;"D")</f>
        <v>48401</v>
      </c>
      <c r="Z1315" s="1403">
        <v>2.6825291431262777E-2</v>
      </c>
      <c r="AA1315" s="1411">
        <v>2.6730357266520066E-2</v>
      </c>
    </row>
    <row r="1316" spans="19:27" x14ac:dyDescent="0.2">
      <c r="S1316" s="399"/>
      <c r="T1316" s="1401"/>
      <c r="W1316" s="864" t="str">
        <f t="shared" si="27"/>
        <v>1w</v>
      </c>
      <c r="X1316" s="1405">
        <f>_xll.qlCalendarAdvance(Calendar,X1315,W1316,"f",FALSE)</f>
        <v>48408</v>
      </c>
      <c r="Y1316" s="1404">
        <f>_xll.qlCalendarAdvance(Calendar,X1316,NDays&amp;"D")</f>
        <v>48408</v>
      </c>
      <c r="Z1316" s="1403">
        <v>2.6815149004454364E-2</v>
      </c>
      <c r="AA1316" s="1411">
        <v>2.6720395941250974E-2</v>
      </c>
    </row>
    <row r="1317" spans="19:27" x14ac:dyDescent="0.2">
      <c r="S1317" s="399"/>
      <c r="T1317" s="1401"/>
      <c r="W1317" s="864" t="str">
        <f t="shared" si="27"/>
        <v>1w</v>
      </c>
      <c r="X1317" s="1405">
        <f>_xll.qlCalendarAdvance(Calendar,X1316,W1317,"f",FALSE)</f>
        <v>48415</v>
      </c>
      <c r="Y1317" s="1404">
        <f>_xll.qlCalendarAdvance(Calendar,X1317,NDays&amp;"D")</f>
        <v>48415</v>
      </c>
      <c r="Z1317" s="1403">
        <v>2.6805010177626709E-2</v>
      </c>
      <c r="AA1317" s="1411">
        <v>2.6710437805882448E-2</v>
      </c>
    </row>
    <row r="1318" spans="19:27" x14ac:dyDescent="0.2">
      <c r="S1318" s="399"/>
      <c r="T1318" s="1401"/>
      <c r="W1318" s="864" t="str">
        <f t="shared" si="27"/>
        <v>1w</v>
      </c>
      <c r="X1318" s="1405">
        <f>_xll.qlCalendarAdvance(Calendar,X1317,W1318,"f",FALSE)</f>
        <v>48422</v>
      </c>
      <c r="Y1318" s="1404">
        <f>_xll.qlCalendarAdvance(Calendar,X1318,NDays&amp;"D")</f>
        <v>48422</v>
      </c>
      <c r="Z1318" s="1403">
        <v>2.6794875048981703E-2</v>
      </c>
      <c r="AA1318" s="1411">
        <v>2.6700482860819719E-2</v>
      </c>
    </row>
    <row r="1319" spans="19:27" x14ac:dyDescent="0.2">
      <c r="S1319" s="399"/>
      <c r="T1319" s="1401"/>
      <c r="W1319" s="864" t="str">
        <f t="shared" si="27"/>
        <v>1w</v>
      </c>
      <c r="X1319" s="1405">
        <f>_xll.qlCalendarAdvance(Calendar,X1318,W1319,"f",FALSE)</f>
        <v>48429</v>
      </c>
      <c r="Y1319" s="1404">
        <f>_xll.qlCalendarAdvance(Calendar,X1319,NDays&amp;"D")</f>
        <v>48429</v>
      </c>
      <c r="Z1319" s="1403">
        <v>2.6784743716718573E-2</v>
      </c>
      <c r="AA1319" s="1411">
        <v>2.6690531105819648E-2</v>
      </c>
    </row>
    <row r="1320" spans="19:27" x14ac:dyDescent="0.2">
      <c r="S1320" s="399"/>
      <c r="T1320" s="1401"/>
      <c r="W1320" s="864" t="str">
        <f t="shared" si="27"/>
        <v>1w</v>
      </c>
      <c r="X1320" s="1405">
        <f>_xll.qlCalendarAdvance(Calendar,X1319,W1320,"f",FALSE)</f>
        <v>48436</v>
      </c>
      <c r="Y1320" s="1404">
        <f>_xll.qlCalendarAdvance(Calendar,X1320,NDays&amp;"D")</f>
        <v>48436</v>
      </c>
      <c r="Z1320" s="1403">
        <v>2.677461627903055E-2</v>
      </c>
      <c r="AA1320" s="1411">
        <v>2.6680582540963282E-2</v>
      </c>
    </row>
    <row r="1321" spans="19:27" x14ac:dyDescent="0.2">
      <c r="S1321" s="399"/>
      <c r="T1321" s="1401"/>
      <c r="W1321" s="864" t="str">
        <f t="shared" si="27"/>
        <v>1w</v>
      </c>
      <c r="X1321" s="1405">
        <f>_xll.qlCalendarAdvance(Calendar,X1320,W1321,"f",FALSE)</f>
        <v>48443</v>
      </c>
      <c r="Y1321" s="1404">
        <f>_xll.qlCalendarAdvance(Calendar,X1321,NDays&amp;"D")</f>
        <v>48443</v>
      </c>
      <c r="Z1321" s="1403">
        <v>2.6764492834108866E-2</v>
      </c>
      <c r="AA1321" s="1411">
        <v>2.6670637166007483E-2</v>
      </c>
    </row>
    <row r="1322" spans="19:27" x14ac:dyDescent="0.2">
      <c r="S1322" s="399"/>
      <c r="T1322" s="1401"/>
      <c r="W1322" s="864" t="str">
        <f t="shared" si="27"/>
        <v>1w</v>
      </c>
      <c r="X1322" s="1405">
        <f>_xll.qlCalendarAdvance(Calendar,X1321,W1322,"f",FALSE)</f>
        <v>48450</v>
      </c>
      <c r="Y1322" s="1404">
        <f>_xll.qlCalendarAdvance(Calendar,X1322,NDays&amp;"D")</f>
        <v>48450</v>
      </c>
      <c r="Z1322" s="1403">
        <v>2.6754373480140314E-2</v>
      </c>
      <c r="AA1322" s="1411">
        <v>2.666069498135748E-2</v>
      </c>
    </row>
    <row r="1323" spans="19:27" x14ac:dyDescent="0.2">
      <c r="S1323" s="399"/>
      <c r="T1323" s="1401"/>
      <c r="W1323" s="864" t="str">
        <f t="shared" si="27"/>
        <v>1w</v>
      </c>
      <c r="X1323" s="1405">
        <f>_xll.qlCalendarAdvance(Calendar,X1322,W1323,"f",FALSE)</f>
        <v>48457</v>
      </c>
      <c r="Y1323" s="1404">
        <f>_xll.qlCalendarAdvance(Calendar,X1323,NDays&amp;"D")</f>
        <v>48457</v>
      </c>
      <c r="Z1323" s="1403">
        <v>2.6744258315307912E-2</v>
      </c>
      <c r="AA1323" s="1411">
        <v>2.6650755986770136E-2</v>
      </c>
    </row>
    <row r="1324" spans="19:27" x14ac:dyDescent="0.2">
      <c r="S1324" s="399"/>
      <c r="T1324" s="1401"/>
      <c r="W1324" s="864" t="str">
        <f t="shared" si="27"/>
        <v>1w</v>
      </c>
      <c r="X1324" s="1405">
        <f>_xll.qlCalendarAdvance(Calendar,X1323,W1324,"f",FALSE)</f>
        <v>48464</v>
      </c>
      <c r="Y1324" s="1404">
        <f>_xll.qlCalendarAdvance(Calendar,X1324,NDays&amp;"D")</f>
        <v>48464</v>
      </c>
      <c r="Z1324" s="1403">
        <v>2.6734147437790456E-2</v>
      </c>
      <c r="AA1324" s="1411">
        <v>2.664082018224545E-2</v>
      </c>
    </row>
    <row r="1325" spans="19:27" x14ac:dyDescent="0.2">
      <c r="S1325" s="399"/>
      <c r="T1325" s="1401"/>
      <c r="W1325" s="864" t="str">
        <f t="shared" si="27"/>
        <v>1w</v>
      </c>
      <c r="X1325" s="1405">
        <f>_xll.qlCalendarAdvance(Calendar,X1324,W1325,"f",FALSE)</f>
        <v>48471</v>
      </c>
      <c r="Y1325" s="1404">
        <f>_xll.qlCalendarAdvance(Calendar,X1325,NDays&amp;"D")</f>
        <v>48471</v>
      </c>
      <c r="Z1325" s="1403">
        <v>2.6724040945763194E-2</v>
      </c>
      <c r="AA1325" s="1411">
        <v>2.6630887567702377E-2</v>
      </c>
    </row>
    <row r="1326" spans="19:27" x14ac:dyDescent="0.2">
      <c r="S1326" s="399"/>
      <c r="T1326" s="1401"/>
      <c r="W1326" s="864" t="str">
        <f t="shared" si="27"/>
        <v>1w</v>
      </c>
      <c r="X1326" s="1405">
        <f>_xll.qlCalendarAdvance(Calendar,X1325,W1326,"f",FALSE)</f>
        <v>48478</v>
      </c>
      <c r="Y1326" s="1404">
        <f>_xll.qlCalendarAdvance(Calendar,X1326,NDays&amp;"D")</f>
        <v>48478</v>
      </c>
      <c r="Z1326" s="1403">
        <v>2.6713938937398263E-2</v>
      </c>
      <c r="AA1326" s="1411">
        <v>2.6620958143465101E-2</v>
      </c>
    </row>
    <row r="1327" spans="19:27" x14ac:dyDescent="0.2">
      <c r="S1327" s="399"/>
      <c r="T1327" s="1401"/>
      <c r="W1327" s="864" t="str">
        <f t="shared" si="27"/>
        <v>1w</v>
      </c>
      <c r="X1327" s="1405">
        <f>_xll.qlCalendarAdvance(Calendar,X1326,W1327,"f",FALSE)</f>
        <v>48485</v>
      </c>
      <c r="Y1327" s="1404">
        <f>_xll.qlCalendarAdvance(Calendar,X1327,NDays&amp;"D")</f>
        <v>48485</v>
      </c>
      <c r="Z1327" s="1403">
        <v>2.6703841510862913E-2</v>
      </c>
      <c r="AA1327" s="1411">
        <v>2.6611031909290483E-2</v>
      </c>
    </row>
    <row r="1328" spans="19:27" x14ac:dyDescent="0.2">
      <c r="S1328" s="399"/>
      <c r="T1328" s="1401"/>
      <c r="W1328" s="864" t="str">
        <f t="shared" si="27"/>
        <v>1w</v>
      </c>
      <c r="X1328" s="1405">
        <f>_xll.qlCalendarAdvance(Calendar,X1327,W1328,"f",FALSE)</f>
        <v>48492</v>
      </c>
      <c r="Y1328" s="1404">
        <f>_xll.qlCalendarAdvance(Calendar,X1328,NDays&amp;"D")</f>
        <v>48492</v>
      </c>
      <c r="Z1328" s="1403">
        <v>2.6693748764321068E-2</v>
      </c>
      <c r="AA1328" s="1411">
        <v>2.6601108865097478E-2</v>
      </c>
    </row>
    <row r="1329" spans="19:27" x14ac:dyDescent="0.2">
      <c r="S1329" s="399"/>
      <c r="T1329" s="1401"/>
      <c r="W1329" s="864" t="str">
        <f t="shared" si="27"/>
        <v>1w</v>
      </c>
      <c r="X1329" s="1405">
        <f>_xll.qlCalendarAdvance(Calendar,X1328,W1329,"f",FALSE)</f>
        <v>48499</v>
      </c>
      <c r="Y1329" s="1404">
        <f>_xll.qlCalendarAdvance(Calendar,X1329,NDays&amp;"D")</f>
        <v>48499</v>
      </c>
      <c r="Z1329" s="1403">
        <v>2.6683660795932651E-2</v>
      </c>
      <c r="AA1329" s="1411">
        <v>2.6591189011129224E-2</v>
      </c>
    </row>
    <row r="1330" spans="19:27" x14ac:dyDescent="0.2">
      <c r="S1330" s="399"/>
      <c r="T1330" s="1401"/>
      <c r="W1330" s="864" t="str">
        <f t="shared" si="27"/>
        <v>1w</v>
      </c>
      <c r="X1330" s="1405">
        <f>_xll.qlCalendarAdvance(Calendar,X1329,W1330,"f",FALSE)</f>
        <v>48506</v>
      </c>
      <c r="Y1330" s="1404">
        <f>_xll.qlCalendarAdvance(Calendar,X1330,NDays&amp;"D")</f>
        <v>48506</v>
      </c>
      <c r="Z1330" s="1403">
        <v>2.6673577703854479E-2</v>
      </c>
      <c r="AA1330" s="1411">
        <v>2.6581272347223628E-2</v>
      </c>
    </row>
    <row r="1331" spans="19:27" x14ac:dyDescent="0.2">
      <c r="S1331" s="399"/>
      <c r="T1331" s="1401"/>
      <c r="W1331" s="864" t="str">
        <f t="shared" si="27"/>
        <v>1w</v>
      </c>
      <c r="X1331" s="1405">
        <f>_xll.qlCalendarAdvance(Calendar,X1330,W1331,"f",FALSE)</f>
        <v>48513</v>
      </c>
      <c r="Y1331" s="1404">
        <f>_xll.qlCalendarAdvance(Calendar,X1331,NDays&amp;"D")</f>
        <v>48513</v>
      </c>
      <c r="Z1331" s="1403">
        <v>2.6663499586238482E-2</v>
      </c>
      <c r="AA1331" s="1411">
        <v>2.657135887338069E-2</v>
      </c>
    </row>
    <row r="1332" spans="19:27" x14ac:dyDescent="0.2">
      <c r="S1332" s="399"/>
      <c r="T1332" s="1401"/>
      <c r="W1332" s="864" t="str">
        <f t="shared" si="27"/>
        <v>1w</v>
      </c>
      <c r="X1332" s="1405">
        <f>_xll.qlCalendarAdvance(Calendar,X1331,W1332,"f",FALSE)</f>
        <v>48520</v>
      </c>
      <c r="Y1332" s="1404">
        <f>_xll.qlCalendarAdvance(Calendar,X1332,NDays&amp;"D")</f>
        <v>48520</v>
      </c>
      <c r="Z1332" s="1403">
        <v>2.6653426541233483E-2</v>
      </c>
      <c r="AA1332" s="1411">
        <v>2.6561448589681458E-2</v>
      </c>
    </row>
    <row r="1333" spans="19:27" x14ac:dyDescent="0.2">
      <c r="S1333" s="399"/>
      <c r="T1333" s="1401"/>
      <c r="W1333" s="864" t="str">
        <f t="shared" si="27"/>
        <v>1w</v>
      </c>
      <c r="X1333" s="1405">
        <f>_xll.qlCalendarAdvance(Calendar,X1332,W1333,"f",FALSE)</f>
        <v>48527</v>
      </c>
      <c r="Y1333" s="1404">
        <f>_xll.qlCalendarAdvance(Calendar,X1333,NDays&amp;"D")</f>
        <v>48527</v>
      </c>
      <c r="Z1333" s="1403">
        <v>2.6643358666984751E-2</v>
      </c>
      <c r="AA1333" s="1411">
        <v>2.655154149612593E-2</v>
      </c>
    </row>
    <row r="1334" spans="19:27" x14ac:dyDescent="0.2">
      <c r="S1334" s="399"/>
      <c r="T1334" s="1401"/>
      <c r="W1334" s="864" t="str">
        <f t="shared" si="27"/>
        <v>1w</v>
      </c>
      <c r="X1334" s="1405">
        <f>_xll.qlCalendarAdvance(Calendar,X1333,W1334,"f",FALSE)</f>
        <v>48534</v>
      </c>
      <c r="Y1334" s="1404">
        <f>_xll.qlCalendarAdvance(Calendar,X1334,NDays&amp;"D")</f>
        <v>48534</v>
      </c>
      <c r="Z1334" s="1403">
        <v>2.6633296061632894E-2</v>
      </c>
      <c r="AA1334" s="1411">
        <v>2.6541637592633061E-2</v>
      </c>
    </row>
    <row r="1335" spans="19:27" x14ac:dyDescent="0.2">
      <c r="S1335" s="399"/>
      <c r="T1335" s="1401"/>
      <c r="W1335" s="864" t="str">
        <f t="shared" si="27"/>
        <v>1w</v>
      </c>
      <c r="X1335" s="1405">
        <f>_xll.qlCalendarAdvance(Calendar,X1334,W1335,"f",FALSE)</f>
        <v>48541</v>
      </c>
      <c r="Y1335" s="1404">
        <f>_xll.qlCalendarAdvance(Calendar,X1335,NDays&amp;"D")</f>
        <v>48541</v>
      </c>
      <c r="Z1335" s="1403">
        <v>2.6623238823315631E-2</v>
      </c>
      <c r="AA1335" s="1411">
        <v>2.653173687920285E-2</v>
      </c>
    </row>
    <row r="1336" spans="19:27" x14ac:dyDescent="0.2">
      <c r="S1336" s="399"/>
      <c r="T1336" s="1401"/>
      <c r="W1336" s="864" t="str">
        <f t="shared" si="27"/>
        <v>1w</v>
      </c>
      <c r="X1336" s="1405">
        <f>_xll.qlCalendarAdvance(Calendar,X1335,W1336,"f",FALSE)</f>
        <v>48548</v>
      </c>
      <c r="Y1336" s="1404">
        <f>_xll.qlCalendarAdvance(Calendar,X1336,NDays&amp;"D")</f>
        <v>48548</v>
      </c>
      <c r="Z1336" s="1403">
        <v>2.6613187050166465E-2</v>
      </c>
      <c r="AA1336" s="1411">
        <v>2.6521839355916343E-2</v>
      </c>
    </row>
    <row r="1337" spans="19:27" x14ac:dyDescent="0.2">
      <c r="S1337" s="399"/>
      <c r="T1337" s="1401"/>
      <c r="W1337" s="864" t="str">
        <f t="shared" si="27"/>
        <v>1w</v>
      </c>
      <c r="X1337" s="1405">
        <f>_xll.qlCalendarAdvance(Calendar,X1336,W1337,"f",FALSE)</f>
        <v>48555</v>
      </c>
      <c r="Y1337" s="1404">
        <f>_xll.qlCalendarAdvance(Calendar,X1337,NDays&amp;"D")</f>
        <v>48555</v>
      </c>
      <c r="Z1337" s="1403">
        <v>2.6603140840315342E-2</v>
      </c>
      <c r="AA1337" s="1411">
        <v>2.6511945022692496E-2</v>
      </c>
    </row>
    <row r="1338" spans="19:27" x14ac:dyDescent="0.2">
      <c r="S1338" s="399"/>
      <c r="T1338" s="1401"/>
      <c r="W1338" s="864" t="str">
        <f t="shared" si="27"/>
        <v>1w</v>
      </c>
      <c r="X1338" s="1405">
        <f>_xll.qlCalendarAdvance(Calendar,X1337,W1338,"f",FALSE)</f>
        <v>48562</v>
      </c>
      <c r="Y1338" s="1404">
        <f>_xll.qlCalendarAdvance(Calendar,X1338,NDays&amp;"D")</f>
        <v>48562</v>
      </c>
      <c r="Z1338" s="1403">
        <v>2.6593100291888216E-2</v>
      </c>
      <c r="AA1338" s="1411">
        <v>2.6502053879612353E-2</v>
      </c>
    </row>
    <row r="1339" spans="19:27" x14ac:dyDescent="0.2">
      <c r="S1339" s="399"/>
      <c r="T1339" s="1401"/>
      <c r="W1339" s="864" t="str">
        <f t="shared" si="27"/>
        <v>1w</v>
      </c>
      <c r="X1339" s="1405">
        <f>_xll.qlCalendarAdvance(Calendar,X1338,W1339,"f",FALSE)</f>
        <v>48569</v>
      </c>
      <c r="Y1339" s="1404">
        <f>_xll.qlCalendarAdvance(Calendar,X1339,NDays&amp;"D")</f>
        <v>48569</v>
      </c>
      <c r="Z1339" s="1403">
        <v>2.6583065503007264E-2</v>
      </c>
      <c r="AA1339" s="1411">
        <v>2.6492165926513822E-2</v>
      </c>
    </row>
    <row r="1340" spans="19:27" x14ac:dyDescent="0.2">
      <c r="S1340" s="399"/>
      <c r="T1340" s="1401"/>
      <c r="W1340" s="864" t="str">
        <f t="shared" si="27"/>
        <v>1w</v>
      </c>
      <c r="X1340" s="1405">
        <f>_xll.qlCalendarAdvance(Calendar,X1339,W1340,"f",FALSE)</f>
        <v>48577</v>
      </c>
      <c r="Y1340" s="1404">
        <f>_xll.qlCalendarAdvance(Calendar,X1340,NDays&amp;"D")</f>
        <v>48577</v>
      </c>
      <c r="Z1340" s="1403">
        <v>2.6571604351229849E-2</v>
      </c>
      <c r="AA1340" s="1411">
        <v>2.6480869314978728E-2</v>
      </c>
    </row>
    <row r="1341" spans="19:27" x14ac:dyDescent="0.2">
      <c r="S1341" s="399"/>
      <c r="T1341" s="1401"/>
      <c r="W1341" s="864" t="str">
        <f t="shared" si="27"/>
        <v>1w</v>
      </c>
      <c r="X1341" s="1405">
        <f>_xll.qlCalendarAdvance(Calendar,X1340,W1341,"f",FALSE)</f>
        <v>48584</v>
      </c>
      <c r="Y1341" s="1404">
        <f>_xll.qlCalendarAdvance(Calendar,X1341,NDays&amp;"D")</f>
        <v>48584</v>
      </c>
      <c r="Z1341" s="1403">
        <v>2.6561582234628345E-2</v>
      </c>
      <c r="AA1341" s="1411">
        <v>2.647098819797189E-2</v>
      </c>
    </row>
    <row r="1342" spans="19:27" x14ac:dyDescent="0.2">
      <c r="S1342" s="399"/>
      <c r="T1342" s="1401"/>
      <c r="W1342" s="864" t="str">
        <f t="shared" si="27"/>
        <v>1w</v>
      </c>
      <c r="X1342" s="1405">
        <f>_xll.qlCalendarAdvance(Calendar,X1341,W1342,"f",FALSE)</f>
        <v>48591</v>
      </c>
      <c r="Y1342" s="1404">
        <f>_xll.qlCalendarAdvance(Calendar,X1342,NDays&amp;"D")</f>
        <v>48591</v>
      </c>
      <c r="Z1342" s="1403">
        <v>2.6551566185933462E-2</v>
      </c>
      <c r="AA1342" s="1411">
        <v>2.6461110270946664E-2</v>
      </c>
    </row>
    <row r="1343" spans="19:27" x14ac:dyDescent="0.2">
      <c r="S1343" s="399"/>
      <c r="T1343" s="1401"/>
      <c r="W1343" s="864" t="str">
        <f t="shared" si="27"/>
        <v>1w</v>
      </c>
      <c r="X1343" s="1405">
        <f>_xll.qlCalendarAdvance(Calendar,X1342,W1343,"f",FALSE)</f>
        <v>48598</v>
      </c>
      <c r="Y1343" s="1404">
        <f>_xll.qlCalendarAdvance(Calendar,X1343,NDays&amp;"D")</f>
        <v>48598</v>
      </c>
      <c r="Z1343" s="1403">
        <v>2.6541556303251834E-2</v>
      </c>
      <c r="AA1343" s="1411">
        <v>2.6451235534065143E-2</v>
      </c>
    </row>
    <row r="1344" spans="19:27" x14ac:dyDescent="0.2">
      <c r="S1344" s="399"/>
      <c r="T1344" s="1401"/>
      <c r="W1344" s="864" t="str">
        <f t="shared" si="27"/>
        <v>1w</v>
      </c>
      <c r="X1344" s="1405">
        <f>_xll.qlCalendarAdvance(Calendar,X1343,W1344,"f",FALSE)</f>
        <v>48605</v>
      </c>
      <c r="Y1344" s="1404">
        <f>_xll.qlCalendarAdvance(Calendar,X1344,NDays&amp;"D")</f>
        <v>48605</v>
      </c>
      <c r="Z1344" s="1403">
        <v>2.6531552684686321E-2</v>
      </c>
      <c r="AA1344" s="1411">
        <v>2.644136398724628E-2</v>
      </c>
    </row>
    <row r="1345" spans="19:27" x14ac:dyDescent="0.2">
      <c r="S1345" s="399"/>
      <c r="T1345" s="1401"/>
      <c r="W1345" s="864" t="str">
        <f t="shared" si="27"/>
        <v>1w</v>
      </c>
      <c r="X1345" s="1405">
        <f>_xll.qlCalendarAdvance(Calendar,X1344,W1345,"f",FALSE)</f>
        <v>48612</v>
      </c>
      <c r="Y1345" s="1404">
        <f>_xll.qlCalendarAdvance(Calendar,X1345,NDays&amp;"D")</f>
        <v>48612</v>
      </c>
      <c r="Z1345" s="1403">
        <v>2.6521555428337118E-2</v>
      </c>
      <c r="AA1345" s="1411">
        <v>2.6431495630571122E-2</v>
      </c>
    </row>
    <row r="1346" spans="19:27" x14ac:dyDescent="0.2">
      <c r="S1346" s="399"/>
      <c r="T1346" s="1401"/>
      <c r="W1346" s="864" t="str">
        <f t="shared" si="27"/>
        <v>1w</v>
      </c>
      <c r="X1346" s="1405">
        <f>_xll.qlCalendarAdvance(Calendar,X1345,W1346,"f",FALSE)</f>
        <v>48619</v>
      </c>
      <c r="Y1346" s="1404">
        <f>_xll.qlCalendarAdvance(Calendar,X1346,NDays&amp;"D")</f>
        <v>48619</v>
      </c>
      <c r="Z1346" s="1403">
        <v>2.6511564632299089E-2</v>
      </c>
      <c r="AA1346" s="1411">
        <v>2.6421630463958623E-2</v>
      </c>
    </row>
    <row r="1347" spans="19:27" x14ac:dyDescent="0.2">
      <c r="S1347" s="399"/>
      <c r="T1347" s="1401"/>
      <c r="W1347" s="864" t="str">
        <f t="shared" si="27"/>
        <v>1w</v>
      </c>
      <c r="X1347" s="1405">
        <f>_xll.qlCalendarAdvance(Calendar,X1346,W1347,"f",FALSE)</f>
        <v>48626</v>
      </c>
      <c r="Y1347" s="1404">
        <f>_xll.qlCalendarAdvance(Calendar,X1347,NDays&amp;"D")</f>
        <v>48626</v>
      </c>
      <c r="Z1347" s="1403">
        <v>2.6501580394664437E-2</v>
      </c>
      <c r="AA1347" s="1411">
        <v>2.6411768487408782E-2</v>
      </c>
    </row>
    <row r="1348" spans="19:27" x14ac:dyDescent="0.2">
      <c r="S1348" s="399"/>
      <c r="T1348" s="1401"/>
      <c r="W1348" s="864" t="str">
        <f t="shared" si="27"/>
        <v>1w</v>
      </c>
      <c r="X1348" s="1405">
        <f>_xll.qlCalendarAdvance(Calendar,X1347,W1348,"f",FALSE)</f>
        <v>48633</v>
      </c>
      <c r="Y1348" s="1404">
        <f>_xll.qlCalendarAdvance(Calendar,X1348,NDays&amp;"D")</f>
        <v>48633</v>
      </c>
      <c r="Z1348" s="1403">
        <v>2.6491602813521364E-2</v>
      </c>
      <c r="AA1348" s="1411">
        <v>2.6401909701002646E-2</v>
      </c>
    </row>
    <row r="1349" spans="19:27" x14ac:dyDescent="0.2">
      <c r="S1349" s="399"/>
      <c r="T1349" s="1401"/>
      <c r="W1349" s="864" t="str">
        <f t="shared" si="27"/>
        <v>1w</v>
      </c>
      <c r="X1349" s="1405">
        <f>_xll.qlCalendarAdvance(Calendar,X1348,W1349,"f",FALSE)</f>
        <v>48640</v>
      </c>
      <c r="Y1349" s="1404">
        <f>_xll.qlCalendarAdvance(Calendar,X1349,NDays&amp;"D")</f>
        <v>48640</v>
      </c>
      <c r="Z1349" s="1403">
        <v>2.6481631986954968E-2</v>
      </c>
      <c r="AA1349" s="1411">
        <v>2.6392054104659168E-2</v>
      </c>
    </row>
    <row r="1350" spans="19:27" x14ac:dyDescent="0.2">
      <c r="S1350" s="399"/>
      <c r="T1350" s="1401"/>
      <c r="W1350" s="864" t="str">
        <f t="shared" si="27"/>
        <v>1w</v>
      </c>
      <c r="X1350" s="1405">
        <f>_xll.qlCalendarAdvance(Calendar,X1349,W1350,"f",FALSE)</f>
        <v>48647</v>
      </c>
      <c r="Y1350" s="1404">
        <f>_xll.qlCalendarAdvance(Calendar,X1350,NDays&amp;"D")</f>
        <v>48647</v>
      </c>
      <c r="Z1350" s="1403">
        <v>2.6471668013045457E-2</v>
      </c>
      <c r="AA1350" s="1411">
        <v>2.6382201698459395E-2</v>
      </c>
    </row>
    <row r="1351" spans="19:27" x14ac:dyDescent="0.2">
      <c r="S1351" s="399"/>
      <c r="T1351" s="1401"/>
      <c r="W1351" s="864" t="str">
        <f t="shared" si="27"/>
        <v>1w</v>
      </c>
      <c r="X1351" s="1405">
        <f>_xll.qlCalendarAdvance(Calendar,X1350,W1351,"f",FALSE)</f>
        <v>48654</v>
      </c>
      <c r="Y1351" s="1404">
        <f>_xll.qlCalendarAdvance(Calendar,X1351,NDays&amp;"D")</f>
        <v>48654</v>
      </c>
      <c r="Z1351" s="1403">
        <v>2.646171098987038E-2</v>
      </c>
      <c r="AA1351" s="1411">
        <v>2.6372352482322281E-2</v>
      </c>
    </row>
    <row r="1352" spans="19:27" x14ac:dyDescent="0.2">
      <c r="S1352" s="399"/>
      <c r="T1352" s="1401"/>
      <c r="W1352" s="864" t="str">
        <f t="shared" si="27"/>
        <v>1w</v>
      </c>
      <c r="X1352" s="1405">
        <f>_xll.qlCalendarAdvance(Calendar,X1351,W1352,"f",FALSE)</f>
        <v>48661</v>
      </c>
      <c r="Y1352" s="1404">
        <f>_xll.qlCalendarAdvance(Calendar,X1352,NDays&amp;"D")</f>
        <v>48661</v>
      </c>
      <c r="Z1352" s="1403">
        <v>2.6451761015503505E-2</v>
      </c>
      <c r="AA1352" s="1411">
        <v>2.6362506456328871E-2</v>
      </c>
    </row>
    <row r="1353" spans="19:27" x14ac:dyDescent="0.2">
      <c r="S1353" s="399"/>
      <c r="T1353" s="1401"/>
      <c r="W1353" s="864" t="str">
        <f t="shared" si="27"/>
        <v>1w</v>
      </c>
      <c r="X1353" s="1405">
        <f>_xll.qlCalendarAdvance(Calendar,X1352,W1353,"f",FALSE)</f>
        <v>48668</v>
      </c>
      <c r="Y1353" s="1404">
        <f>_xll.qlCalendarAdvance(Calendar,X1353,NDays&amp;"D")</f>
        <v>48668</v>
      </c>
      <c r="Z1353" s="1403">
        <v>2.6441818188014166E-2</v>
      </c>
      <c r="AA1353" s="1411">
        <v>2.6352663620317074E-2</v>
      </c>
    </row>
    <row r="1354" spans="19:27" x14ac:dyDescent="0.2">
      <c r="S1354" s="399"/>
      <c r="T1354" s="1401"/>
      <c r="W1354" s="864" t="str">
        <f t="shared" si="27"/>
        <v>1w</v>
      </c>
      <c r="X1354" s="1405">
        <f>_xll.qlCalendarAdvance(Calendar,X1353,W1354,"f",FALSE)</f>
        <v>48675</v>
      </c>
      <c r="Y1354" s="1404">
        <f>_xll.qlCalendarAdvance(Calendar,X1354,NDays&amp;"D")</f>
        <v>48675</v>
      </c>
      <c r="Z1354" s="1403">
        <v>2.6431882605469026E-2</v>
      </c>
      <c r="AA1354" s="1411">
        <v>2.6342823974530027E-2</v>
      </c>
    </row>
    <row r="1355" spans="19:27" x14ac:dyDescent="0.2">
      <c r="S1355" s="399"/>
      <c r="T1355" s="1401"/>
      <c r="W1355" s="864" t="str">
        <f t="shared" si="27"/>
        <v>1w</v>
      </c>
      <c r="X1355" s="1405">
        <f>_xll.qlCalendarAdvance(Calendar,X1354,W1355,"f",FALSE)</f>
        <v>48682</v>
      </c>
      <c r="Y1355" s="1404">
        <f>_xll.qlCalendarAdvance(Calendar,X1355,NDays&amp;"D")</f>
        <v>48682</v>
      </c>
      <c r="Z1355" s="1403">
        <v>2.6421954365930533E-2</v>
      </c>
      <c r="AA1355" s="1411">
        <v>2.6332987518724593E-2</v>
      </c>
    </row>
    <row r="1356" spans="19:27" x14ac:dyDescent="0.2">
      <c r="S1356" s="399"/>
      <c r="T1356" s="1401"/>
      <c r="W1356" s="864" t="str">
        <f t="shared" si="27"/>
        <v>1w</v>
      </c>
      <c r="X1356" s="1405">
        <f>_xll.qlCalendarAdvance(Calendar,X1355,W1356,"f",FALSE)</f>
        <v>48689</v>
      </c>
      <c r="Y1356" s="1404">
        <f>_xll.qlCalendarAdvance(Calendar,X1356,NDays&amp;"D")</f>
        <v>48689</v>
      </c>
      <c r="Z1356" s="1403">
        <v>2.6412033567457582E-2</v>
      </c>
      <c r="AA1356" s="1411">
        <v>2.6323154253062864E-2</v>
      </c>
    </row>
    <row r="1357" spans="19:27" x14ac:dyDescent="0.2">
      <c r="S1357" s="399"/>
      <c r="T1357" s="1401"/>
      <c r="W1357" s="864" t="str">
        <f t="shared" si="27"/>
        <v>1w</v>
      </c>
      <c r="X1357" s="1405">
        <f>_xll.qlCalendarAdvance(Calendar,X1356,W1357,"f",FALSE)</f>
        <v>48696</v>
      </c>
      <c r="Y1357" s="1404">
        <f>_xll.qlCalendarAdvance(Calendar,X1357,NDays&amp;"D")</f>
        <v>48696</v>
      </c>
      <c r="Z1357" s="1403">
        <v>2.6402120308105514E-2</v>
      </c>
      <c r="AA1357" s="1411">
        <v>2.6313324177544839E-2</v>
      </c>
    </row>
    <row r="1358" spans="19:27" x14ac:dyDescent="0.2">
      <c r="S1358" s="399"/>
      <c r="T1358" s="1401"/>
      <c r="W1358" s="864" t="str">
        <f t="shared" si="27"/>
        <v>1w</v>
      </c>
      <c r="X1358" s="1405">
        <f>_xll.qlCalendarAdvance(Calendar,X1357,W1358,"f",FALSE)</f>
        <v>48703</v>
      </c>
      <c r="Y1358" s="1404">
        <f>_xll.qlCalendarAdvance(Calendar,X1358,NDays&amp;"D")</f>
        <v>48703</v>
      </c>
      <c r="Z1358" s="1403">
        <v>2.6392214685925897E-2</v>
      </c>
      <c r="AA1358" s="1411">
        <v>2.6303497292089473E-2</v>
      </c>
    </row>
    <row r="1359" spans="19:27" x14ac:dyDescent="0.2">
      <c r="S1359" s="399"/>
      <c r="T1359" s="1401"/>
      <c r="W1359" s="864" t="str">
        <f t="shared" si="27"/>
        <v>1w</v>
      </c>
      <c r="X1359" s="1405">
        <f>_xll.qlCalendarAdvance(Calendar,X1358,W1359,"f",FALSE)</f>
        <v>48710</v>
      </c>
      <c r="Y1359" s="1404">
        <f>_xll.qlCalendarAdvance(Calendar,X1359,NDays&amp;"D")</f>
        <v>48710</v>
      </c>
      <c r="Z1359" s="1403">
        <v>2.6382316798966743E-2</v>
      </c>
      <c r="AA1359" s="1411">
        <v>2.6293673596696765E-2</v>
      </c>
    </row>
    <row r="1360" spans="19:27" x14ac:dyDescent="0.2">
      <c r="S1360" s="399"/>
      <c r="T1360" s="1401"/>
      <c r="W1360" s="864" t="str">
        <f t="shared" si="27"/>
        <v>1w</v>
      </c>
      <c r="X1360" s="1405">
        <f>_xll.qlCalendarAdvance(Calendar,X1359,W1360,"f",FALSE)</f>
        <v>48717</v>
      </c>
      <c r="Y1360" s="1404">
        <f>_xll.qlCalendarAdvance(Calendar,X1360,NDays&amp;"D")</f>
        <v>48717</v>
      </c>
      <c r="Z1360" s="1403">
        <v>2.6372426745272515E-2</v>
      </c>
      <c r="AA1360" s="1411">
        <v>2.6283853091366716E-2</v>
      </c>
    </row>
    <row r="1361" spans="19:27" x14ac:dyDescent="0.2">
      <c r="S1361" s="399"/>
      <c r="T1361" s="1401"/>
      <c r="W1361" s="864" t="str">
        <f t="shared" si="27"/>
        <v>1w</v>
      </c>
      <c r="X1361" s="1405">
        <f>_xll.qlCalendarAdvance(Calendar,X1360,W1361,"f",FALSE)</f>
        <v>48724</v>
      </c>
      <c r="Y1361" s="1404">
        <f>_xll.qlCalendarAdvance(Calendar,X1361,NDays&amp;"D")</f>
        <v>48724</v>
      </c>
      <c r="Z1361" s="1403">
        <v>2.6362544622883899E-2</v>
      </c>
      <c r="AA1361" s="1411">
        <v>2.6274035776180371E-2</v>
      </c>
    </row>
    <row r="1362" spans="19:27" x14ac:dyDescent="0.2">
      <c r="S1362" s="399"/>
      <c r="T1362" s="1401"/>
      <c r="W1362" s="864" t="str">
        <f t="shared" si="27"/>
        <v>1w</v>
      </c>
      <c r="X1362" s="1405">
        <f>_xll.qlCalendarAdvance(Calendar,X1361,W1362,"f",FALSE)</f>
        <v>48731</v>
      </c>
      <c r="Y1362" s="1404">
        <f>_xll.qlCalendarAdvance(Calendar,X1362,NDays&amp;"D")</f>
        <v>48731</v>
      </c>
      <c r="Z1362" s="1403">
        <v>2.6352670529838473E-2</v>
      </c>
      <c r="AA1362" s="1411">
        <v>2.6264221651137731E-2</v>
      </c>
    </row>
    <row r="1363" spans="19:27" x14ac:dyDescent="0.2">
      <c r="S1363" s="399"/>
      <c r="T1363" s="1401"/>
      <c r="W1363" s="864" t="str">
        <f t="shared" si="27"/>
        <v>1w</v>
      </c>
      <c r="X1363" s="1405">
        <f>_xll.qlCalendarAdvance(Calendar,X1362,W1363,"f",FALSE)</f>
        <v>48738</v>
      </c>
      <c r="Y1363" s="1404">
        <f>_xll.qlCalendarAdvance(Calendar,X1363,NDays&amp;"D")</f>
        <v>48738</v>
      </c>
      <c r="Z1363" s="1403">
        <v>2.6342804564169375E-2</v>
      </c>
      <c r="AA1363" s="1411">
        <v>2.6254410716076704E-2</v>
      </c>
    </row>
    <row r="1364" spans="19:27" x14ac:dyDescent="0.2">
      <c r="S1364" s="399"/>
      <c r="T1364" s="1401"/>
      <c r="W1364" s="864" t="str">
        <f t="shared" si="27"/>
        <v>1w</v>
      </c>
      <c r="X1364" s="1405">
        <f>_xll.qlCalendarAdvance(Calendar,X1363,W1364,"f",FALSE)</f>
        <v>48745</v>
      </c>
      <c r="Y1364" s="1404">
        <f>_xll.qlCalendarAdvance(Calendar,X1364,NDays&amp;"D")</f>
        <v>48745</v>
      </c>
      <c r="Z1364" s="1403">
        <v>2.6332946823907077E-2</v>
      </c>
      <c r="AA1364" s="1411">
        <v>2.6244602971240427E-2</v>
      </c>
    </row>
    <row r="1365" spans="19:27" x14ac:dyDescent="0.2">
      <c r="S1365" s="399"/>
      <c r="T1365" s="1401"/>
      <c r="W1365" s="864" t="str">
        <f t="shared" si="27"/>
        <v>1w</v>
      </c>
      <c r="X1365" s="1405">
        <f>_xll.qlCalendarAdvance(Calendar,X1364,W1365,"f",FALSE)</f>
        <v>48752</v>
      </c>
      <c r="Y1365" s="1404">
        <f>_xll.qlCalendarAdvance(Calendar,X1365,NDays&amp;"D")</f>
        <v>48752</v>
      </c>
      <c r="Z1365" s="1403">
        <v>2.6323097407077389E-2</v>
      </c>
      <c r="AA1365" s="1411">
        <v>2.6234798416304717E-2</v>
      </c>
    </row>
    <row r="1366" spans="19:27" x14ac:dyDescent="0.2">
      <c r="S1366" s="399"/>
      <c r="T1366" s="1401"/>
      <c r="W1366" s="864" t="str">
        <f t="shared" si="27"/>
        <v>1w</v>
      </c>
      <c r="X1366" s="1405">
        <f>_xll.qlCalendarAdvance(Calendar,X1365,W1366,"f",FALSE)</f>
        <v>48759</v>
      </c>
      <c r="Y1366" s="1404">
        <f>_xll.qlCalendarAdvance(Calendar,X1366,NDays&amp;"D")</f>
        <v>48759</v>
      </c>
      <c r="Z1366" s="1403">
        <v>2.631325641038984E-2</v>
      </c>
      <c r="AA1366" s="1411">
        <v>2.6224997374239001E-2</v>
      </c>
    </row>
    <row r="1367" spans="19:27" x14ac:dyDescent="0.2">
      <c r="S1367" s="399"/>
      <c r="T1367" s="1401"/>
      <c r="W1367" s="864" t="str">
        <f t="shared" si="27"/>
        <v>1w</v>
      </c>
      <c r="X1367" s="1405">
        <f>_xll.qlCalendarAdvance(Calendar,X1366,W1367,"f",FALSE)</f>
        <v>48766</v>
      </c>
      <c r="Y1367" s="1404">
        <f>_xll.qlCalendarAdvance(Calendar,X1367,NDays&amp;"D")</f>
        <v>48766</v>
      </c>
      <c r="Z1367" s="1403">
        <v>2.6303423866482545E-2</v>
      </c>
      <c r="AA1367" s="1411">
        <v>2.6215203478996418E-2</v>
      </c>
    </row>
    <row r="1368" spans="19:27" x14ac:dyDescent="0.2">
      <c r="S1368" s="399"/>
      <c r="T1368" s="1401"/>
      <c r="W1368" s="864" t="str">
        <f t="shared" si="27"/>
        <v>1w</v>
      </c>
      <c r="X1368" s="1405">
        <f>_xll.qlCalendarAdvance(Calendar,X1367,W1368,"f",FALSE)</f>
        <v>48773</v>
      </c>
      <c r="Y1368" s="1404">
        <f>_xll.qlCalendarAdvance(Calendar,X1368,NDays&amp;"D")</f>
        <v>48773</v>
      </c>
      <c r="Z1368" s="1403">
        <v>2.6293599712258198E-2</v>
      </c>
      <c r="AA1368" s="1411">
        <v>2.6205417766348438E-2</v>
      </c>
    </row>
    <row r="1369" spans="19:27" x14ac:dyDescent="0.2">
      <c r="S1369" s="399"/>
      <c r="T1369" s="1401"/>
      <c r="W1369" s="864" t="str">
        <f t="shared" si="27"/>
        <v>1w</v>
      </c>
      <c r="X1369" s="1405">
        <f>_xll.qlCalendarAdvance(Calendar,X1368,W1369,"f",FALSE)</f>
        <v>48780</v>
      </c>
      <c r="Y1369" s="1404">
        <f>_xll.qlCalendarAdvance(Calendar,X1369,NDays&amp;"D")</f>
        <v>48780</v>
      </c>
      <c r="Z1369" s="1403">
        <v>2.6283783876443811E-2</v>
      </c>
      <c r="AA1369" s="1411">
        <v>2.6195640236457152E-2</v>
      </c>
    </row>
    <row r="1370" spans="19:27" x14ac:dyDescent="0.2">
      <c r="S1370" s="399"/>
      <c r="T1370" s="1401"/>
      <c r="W1370" s="864" t="str">
        <f t="shared" ref="W1370:W1433" si="28">W1369</f>
        <v>1w</v>
      </c>
      <c r="X1370" s="1405">
        <f>_xll.qlCalendarAdvance(Calendar,X1369,W1370,"f",FALSE)</f>
        <v>48787</v>
      </c>
      <c r="Y1370" s="1404">
        <f>_xll.qlCalendarAdvance(Calendar,X1370,NDays&amp;"D")</f>
        <v>48787</v>
      </c>
      <c r="Z1370" s="1403">
        <v>2.6273976287771283E-2</v>
      </c>
      <c r="AA1370" s="1411">
        <v>2.6185870889241514E-2</v>
      </c>
    </row>
    <row r="1371" spans="19:27" x14ac:dyDescent="0.2">
      <c r="S1371" s="399"/>
      <c r="T1371" s="1401"/>
      <c r="W1371" s="864" t="str">
        <f t="shared" si="28"/>
        <v>1w</v>
      </c>
      <c r="X1371" s="1405">
        <f>_xll.qlCalendarAdvance(Calendar,X1370,W1371,"f",FALSE)</f>
        <v>48794</v>
      </c>
      <c r="Y1371" s="1404">
        <f>_xll.qlCalendarAdvance(Calendar,X1371,NDays&amp;"D")</f>
        <v>48794</v>
      </c>
      <c r="Z1371" s="1403">
        <v>2.6264176874972511E-2</v>
      </c>
      <c r="AA1371" s="1411">
        <v>2.6176109724539431E-2</v>
      </c>
    </row>
    <row r="1372" spans="19:27" x14ac:dyDescent="0.2">
      <c r="S1372" s="399"/>
      <c r="T1372" s="1401"/>
      <c r="W1372" s="864" t="str">
        <f t="shared" si="28"/>
        <v>1w</v>
      </c>
      <c r="X1372" s="1405">
        <f>_xll.qlCalendarAdvance(Calendar,X1371,W1372,"f",FALSE)</f>
        <v>48801</v>
      </c>
      <c r="Y1372" s="1404">
        <f>_xll.qlCalendarAdvance(Calendar,X1372,NDays&amp;"D")</f>
        <v>48801</v>
      </c>
      <c r="Z1372" s="1403">
        <v>2.625438556678561E-2</v>
      </c>
      <c r="AA1372" s="1411">
        <v>2.6166356742756136E-2</v>
      </c>
    </row>
    <row r="1373" spans="19:27" x14ac:dyDescent="0.2">
      <c r="S1373" s="399"/>
      <c r="T1373" s="1401"/>
      <c r="W1373" s="864" t="str">
        <f t="shared" si="28"/>
        <v>1w</v>
      </c>
      <c r="X1373" s="1405">
        <f>_xll.qlCalendarAdvance(Calendar,X1372,W1373,"f",FALSE)</f>
        <v>48808</v>
      </c>
      <c r="Y1373" s="1404">
        <f>_xll.qlCalendarAdvance(Calendar,X1373,NDays&amp;"D")</f>
        <v>48808</v>
      </c>
      <c r="Z1373" s="1403">
        <v>2.6244602291949359E-2</v>
      </c>
      <c r="AA1373" s="1411">
        <v>2.6156611943486396E-2</v>
      </c>
    </row>
    <row r="1374" spans="19:27" x14ac:dyDescent="0.2">
      <c r="S1374" s="399"/>
      <c r="T1374" s="1401"/>
      <c r="W1374" s="864" t="str">
        <f t="shared" si="28"/>
        <v>1w</v>
      </c>
      <c r="X1374" s="1405">
        <f>_xll.qlCalendarAdvance(Calendar,X1373,W1374,"f",FALSE)</f>
        <v>48815</v>
      </c>
      <c r="Y1374" s="1404">
        <f>_xll.qlCalendarAdvance(Calendar,X1374,NDays&amp;"D")</f>
        <v>48815</v>
      </c>
      <c r="Z1374" s="1403">
        <v>2.6234826979205872E-2</v>
      </c>
      <c r="AA1374" s="1411">
        <v>2.6146875326973351E-2</v>
      </c>
    </row>
    <row r="1375" spans="19:27" x14ac:dyDescent="0.2">
      <c r="S1375" s="399"/>
      <c r="T1375" s="1401"/>
      <c r="W1375" s="864" t="str">
        <f t="shared" si="28"/>
        <v>1w</v>
      </c>
      <c r="X1375" s="1405">
        <f>_xll.qlCalendarAdvance(Calendar,X1374,W1375,"f",FALSE)</f>
        <v>48822</v>
      </c>
      <c r="Y1375" s="1404">
        <f>_xll.qlCalendarAdvance(Calendar,X1375,NDays&amp;"D")</f>
        <v>48822</v>
      </c>
      <c r="Z1375" s="1403">
        <v>2.6225059557300812E-2</v>
      </c>
      <c r="AA1375" s="1411">
        <v>2.6137146893135954E-2</v>
      </c>
    </row>
    <row r="1376" spans="19:27" x14ac:dyDescent="0.2">
      <c r="S1376" s="399"/>
      <c r="T1376" s="1401"/>
      <c r="W1376" s="864" t="str">
        <f t="shared" si="28"/>
        <v>1w</v>
      </c>
      <c r="X1376" s="1405">
        <f>_xll.qlCalendarAdvance(Calendar,X1375,W1376,"f",FALSE)</f>
        <v>48829</v>
      </c>
      <c r="Y1376" s="1404">
        <f>_xll.qlCalendarAdvance(Calendar,X1376,NDays&amp;"D")</f>
        <v>48829</v>
      </c>
      <c r="Z1376" s="1403">
        <v>2.6215299954981841E-2</v>
      </c>
      <c r="AA1376" s="1411">
        <v>2.6127426641893159E-2</v>
      </c>
    </row>
    <row r="1377" spans="19:27" x14ac:dyDescent="0.2">
      <c r="S1377" s="399"/>
      <c r="T1377" s="1401"/>
      <c r="W1377" s="864" t="str">
        <f t="shared" si="28"/>
        <v>1w</v>
      </c>
      <c r="X1377" s="1405">
        <f>_xll.qlCalendarAdvance(Calendar,X1376,W1377,"f",FALSE)</f>
        <v>48836</v>
      </c>
      <c r="Y1377" s="1404">
        <f>_xll.qlCalendarAdvance(Calendar,X1377,NDays&amp;"D")</f>
        <v>48836</v>
      </c>
      <c r="Z1377" s="1403">
        <v>2.6205548101000398E-2</v>
      </c>
      <c r="AA1377" s="1411">
        <v>2.6117714573407058E-2</v>
      </c>
    </row>
    <row r="1378" spans="19:27" x14ac:dyDescent="0.2">
      <c r="S1378" s="399"/>
      <c r="T1378" s="1401"/>
      <c r="W1378" s="864" t="str">
        <f t="shared" si="28"/>
        <v>1w</v>
      </c>
      <c r="X1378" s="1405">
        <f>_xll.qlCalendarAdvance(Calendar,X1377,W1378,"f",FALSE)</f>
        <v>48843</v>
      </c>
      <c r="Y1378" s="1404">
        <f>_xll.qlCalendarAdvance(Calendar,X1378,NDays&amp;"D")</f>
        <v>48843</v>
      </c>
      <c r="Z1378" s="1403">
        <v>2.6195803924109917E-2</v>
      </c>
      <c r="AA1378" s="1411">
        <v>2.6108010687515559E-2</v>
      </c>
    </row>
    <row r="1379" spans="19:27" x14ac:dyDescent="0.2">
      <c r="S1379" s="399"/>
      <c r="T1379" s="1401"/>
      <c r="W1379" s="864" t="str">
        <f t="shared" si="28"/>
        <v>1w</v>
      </c>
      <c r="X1379" s="1405">
        <f>_xll.qlCalendarAdvance(Calendar,X1378,W1379,"f",FALSE)</f>
        <v>48850</v>
      </c>
      <c r="Y1379" s="1404">
        <f>_xll.qlCalendarAdvance(Calendar,X1379,NDays&amp;"D")</f>
        <v>48850</v>
      </c>
      <c r="Z1379" s="1403">
        <v>2.6186067353067832E-2</v>
      </c>
      <c r="AA1379" s="1411">
        <v>2.6098314984461801E-2</v>
      </c>
    </row>
    <row r="1380" spans="19:27" x14ac:dyDescent="0.2">
      <c r="S1380" s="399"/>
      <c r="T1380" s="1401"/>
      <c r="W1380" s="864" t="str">
        <f t="shared" si="28"/>
        <v>1w</v>
      </c>
      <c r="X1380" s="1405">
        <f>_xll.qlCalendarAdvance(Calendar,X1379,W1380,"f",FALSE)</f>
        <v>48857</v>
      </c>
      <c r="Y1380" s="1404">
        <f>_xll.qlCalendarAdvance(Calendar,X1380,NDays&amp;"D")</f>
        <v>48857</v>
      </c>
      <c r="Z1380" s="1403">
        <v>2.6176338316632908E-2</v>
      </c>
      <c r="AA1380" s="1411">
        <v>2.6088627464002645E-2</v>
      </c>
    </row>
    <row r="1381" spans="19:27" x14ac:dyDescent="0.2">
      <c r="S1381" s="399"/>
      <c r="T1381" s="1401"/>
      <c r="W1381" s="864" t="str">
        <f t="shared" si="28"/>
        <v>1w</v>
      </c>
      <c r="X1381" s="1405">
        <f>_xll.qlCalendarAdvance(Calendar,X1380,W1381,"f",FALSE)</f>
        <v>48864</v>
      </c>
      <c r="Y1381" s="1404">
        <f>_xll.qlCalendarAdvance(Calendar,X1381,NDays&amp;"D")</f>
        <v>48864</v>
      </c>
      <c r="Z1381" s="1403">
        <v>2.6166616743567905E-2</v>
      </c>
      <c r="AA1381" s="1411">
        <v>2.6078948126138091E-2</v>
      </c>
    </row>
    <row r="1382" spans="19:27" x14ac:dyDescent="0.2">
      <c r="S1382" s="399"/>
      <c r="T1382" s="1401"/>
      <c r="W1382" s="864" t="str">
        <f t="shared" si="28"/>
        <v>1w</v>
      </c>
      <c r="X1382" s="1405">
        <f>_xll.qlCalendarAdvance(Calendar,X1381,W1382,"f",FALSE)</f>
        <v>48871</v>
      </c>
      <c r="Y1382" s="1404">
        <f>_xll.qlCalendarAdvance(Calendar,X1382,NDays&amp;"D")</f>
        <v>48871</v>
      </c>
      <c r="Z1382" s="1403">
        <v>2.6156902562638251E-2</v>
      </c>
      <c r="AA1382" s="1411">
        <v>2.6069276970949185E-2</v>
      </c>
    </row>
    <row r="1383" spans="19:27" x14ac:dyDescent="0.2">
      <c r="S1383" s="399"/>
      <c r="T1383" s="1401"/>
      <c r="W1383" s="864" t="str">
        <f t="shared" si="28"/>
        <v>1w</v>
      </c>
      <c r="X1383" s="1405">
        <f>_xll.qlCalendarAdvance(Calendar,X1382,W1383,"f",FALSE)</f>
        <v>48878</v>
      </c>
      <c r="Y1383" s="1404">
        <f>_xll.qlCalendarAdvance(Calendar,X1383,NDays&amp;"D")</f>
        <v>48878</v>
      </c>
      <c r="Z1383" s="1403">
        <v>2.6147195702612258E-2</v>
      </c>
      <c r="AA1383" s="1411">
        <v>2.6059613998435927E-2</v>
      </c>
    </row>
    <row r="1384" spans="19:27" x14ac:dyDescent="0.2">
      <c r="S1384" s="399"/>
      <c r="T1384" s="1401"/>
      <c r="W1384" s="864" t="str">
        <f t="shared" si="28"/>
        <v>1w</v>
      </c>
      <c r="X1384" s="1405">
        <f>_xll.qlCalendarAdvance(Calendar,X1383,W1384,"f",FALSE)</f>
        <v>48885</v>
      </c>
      <c r="Y1384" s="1404">
        <f>_xll.qlCalendarAdvance(Calendar,X1384,NDays&amp;"D")</f>
        <v>48885</v>
      </c>
      <c r="Z1384" s="1403">
        <v>2.6137496092260681E-2</v>
      </c>
      <c r="AA1384" s="1411">
        <v>2.6049959208679363E-2</v>
      </c>
    </row>
    <row r="1385" spans="19:27" x14ac:dyDescent="0.2">
      <c r="S1385" s="399"/>
      <c r="T1385" s="1401"/>
      <c r="W1385" s="864" t="str">
        <f t="shared" si="28"/>
        <v>1w</v>
      </c>
      <c r="X1385" s="1405">
        <f>_xll.qlCalendarAdvance(Calendar,X1384,W1385,"f",FALSE)</f>
        <v>48892</v>
      </c>
      <c r="Y1385" s="1404">
        <f>_xll.qlCalendarAdvance(Calendar,X1385,NDays&amp;"D")</f>
        <v>48892</v>
      </c>
      <c r="Z1385" s="1403">
        <v>2.6127803660357385E-2</v>
      </c>
      <c r="AA1385" s="1411">
        <v>2.6040312601436355E-2</v>
      </c>
    </row>
    <row r="1386" spans="19:27" x14ac:dyDescent="0.2">
      <c r="S1386" s="399"/>
      <c r="T1386" s="1401"/>
      <c r="W1386" s="864" t="str">
        <f t="shared" si="28"/>
        <v>1w</v>
      </c>
      <c r="X1386" s="1405">
        <f>_xll.qlCalendarAdvance(Calendar,X1385,W1386,"f",FALSE)</f>
        <v>48899</v>
      </c>
      <c r="Y1386" s="1404">
        <f>_xll.qlCalendarAdvance(Calendar,X1386,NDays&amp;"D")</f>
        <v>48899</v>
      </c>
      <c r="Z1386" s="1403">
        <v>2.6118118335679119E-2</v>
      </c>
      <c r="AA1386" s="1411">
        <v>2.6030674177031088E-2</v>
      </c>
    </row>
    <row r="1387" spans="19:27" x14ac:dyDescent="0.2">
      <c r="S1387" s="399"/>
      <c r="T1387" s="1401"/>
      <c r="W1387" s="864" t="str">
        <f t="shared" si="28"/>
        <v>1w</v>
      </c>
      <c r="X1387" s="1405">
        <f>_xll.qlCalendarAdvance(Calendar,X1386,W1387,"f",FALSE)</f>
        <v>48906</v>
      </c>
      <c r="Y1387" s="1404">
        <f>_xll.qlCalendarAdvance(Calendar,X1387,NDays&amp;"D")</f>
        <v>48906</v>
      </c>
      <c r="Z1387" s="1403">
        <v>2.6108440047005521E-2</v>
      </c>
      <c r="AA1387" s="1411">
        <v>2.6021043935220423E-2</v>
      </c>
    </row>
    <row r="1388" spans="19:27" x14ac:dyDescent="0.2">
      <c r="S1388" s="399"/>
      <c r="T1388" s="1401"/>
      <c r="W1388" s="864" t="str">
        <f t="shared" si="28"/>
        <v>1w</v>
      </c>
      <c r="X1388" s="1405">
        <f>_xll.qlCalendarAdvance(Calendar,X1387,W1388,"f",FALSE)</f>
        <v>48913</v>
      </c>
      <c r="Y1388" s="1404">
        <f>_xll.qlCalendarAdvance(Calendar,X1388,NDays&amp;"D")</f>
        <v>48913</v>
      </c>
      <c r="Z1388" s="1403">
        <v>2.6098768723118448E-2</v>
      </c>
      <c r="AA1388" s="1411">
        <v>2.6011421876004359E-2</v>
      </c>
    </row>
    <row r="1389" spans="19:27" x14ac:dyDescent="0.2">
      <c r="S1389" s="399"/>
      <c r="T1389" s="1401"/>
      <c r="W1389" s="864" t="str">
        <f t="shared" si="28"/>
        <v>1w</v>
      </c>
      <c r="X1389" s="1405">
        <f>_xll.qlCalendarAdvance(Calendar,X1388,W1389,"f",FALSE)</f>
        <v>48920</v>
      </c>
      <c r="Y1389" s="1404">
        <f>_xll.qlCalendarAdvance(Calendar,X1389,NDays&amp;"D")</f>
        <v>48920</v>
      </c>
      <c r="Z1389" s="1403">
        <v>2.6089104292803755E-2</v>
      </c>
      <c r="AA1389" s="1411">
        <v>2.6001807999626037E-2</v>
      </c>
    </row>
    <row r="1390" spans="19:27" x14ac:dyDescent="0.2">
      <c r="S1390" s="399"/>
      <c r="T1390" s="1401"/>
      <c r="W1390" s="864" t="str">
        <f t="shared" si="28"/>
        <v>1w</v>
      </c>
      <c r="X1390" s="1405">
        <f>_xll.qlCalendarAdvance(Calendar,X1389,W1390,"f",FALSE)</f>
        <v>48927</v>
      </c>
      <c r="Y1390" s="1404">
        <f>_xll.qlCalendarAdvance(Calendar,X1390,NDays&amp;"D")</f>
        <v>48927</v>
      </c>
      <c r="Z1390" s="1403">
        <v>2.607944668484885E-2</v>
      </c>
      <c r="AA1390" s="1411">
        <v>2.5992202305761269E-2</v>
      </c>
    </row>
    <row r="1391" spans="19:27" x14ac:dyDescent="0.2">
      <c r="S1391" s="399"/>
      <c r="T1391" s="1401"/>
      <c r="W1391" s="864" t="str">
        <f t="shared" si="28"/>
        <v>1w</v>
      </c>
      <c r="X1391" s="1405">
        <f>_xll.qlCalendarAdvance(Calendar,X1390,W1391,"f",FALSE)</f>
        <v>48934</v>
      </c>
      <c r="Y1391" s="1404">
        <f>_xll.qlCalendarAdvance(Calendar,X1391,NDays&amp;"D")</f>
        <v>48934</v>
      </c>
      <c r="Z1391" s="1403">
        <v>2.6069795828044917E-2</v>
      </c>
      <c r="AA1391" s="1411">
        <v>2.5982604794572151E-2</v>
      </c>
    </row>
    <row r="1392" spans="19:27" x14ac:dyDescent="0.2">
      <c r="S1392" s="399"/>
      <c r="T1392" s="1401"/>
      <c r="W1392" s="864" t="str">
        <f t="shared" si="28"/>
        <v>1w</v>
      </c>
      <c r="X1392" s="1405">
        <f>_xll.qlCalendarAdvance(Calendar,X1391,W1392,"f",FALSE)</f>
        <v>48941</v>
      </c>
      <c r="Y1392" s="1404">
        <f>_xll.qlCalendarAdvance(Calendar,X1392,NDays&amp;"D")</f>
        <v>48941</v>
      </c>
      <c r="Z1392" s="1403">
        <v>2.6060151651185359E-2</v>
      </c>
      <c r="AA1392" s="1411">
        <v>2.5973015466139726E-2</v>
      </c>
    </row>
    <row r="1393" spans="19:27" x14ac:dyDescent="0.2">
      <c r="S1393" s="399"/>
      <c r="T1393" s="1401"/>
      <c r="W1393" s="864" t="str">
        <f t="shared" si="28"/>
        <v>1w</v>
      </c>
      <c r="X1393" s="1405">
        <f>_xll.qlCalendarAdvance(Calendar,X1392,W1393,"f",FALSE)</f>
        <v>48948</v>
      </c>
      <c r="Y1393" s="1404">
        <f>_xll.qlCalendarAdvance(Calendar,X1393,NDays&amp;"D")</f>
        <v>48948</v>
      </c>
      <c r="Z1393" s="1403">
        <v>2.6050514083066689E-2</v>
      </c>
      <c r="AA1393" s="1411">
        <v>2.5963434320301904E-2</v>
      </c>
    </row>
    <row r="1394" spans="19:27" x14ac:dyDescent="0.2">
      <c r="S1394" s="399"/>
      <c r="T1394" s="1401"/>
      <c r="W1394" s="864" t="str">
        <f t="shared" si="28"/>
        <v>1w</v>
      </c>
      <c r="X1394" s="1405">
        <f>_xll.qlCalendarAdvance(Calendar,X1393,W1394,"f",FALSE)</f>
        <v>48955</v>
      </c>
      <c r="Y1394" s="1404">
        <f>_xll.qlCalendarAdvance(Calendar,X1394,NDays&amp;"D")</f>
        <v>48955</v>
      </c>
      <c r="Z1394" s="1403">
        <v>2.6040883052487862E-2</v>
      </c>
      <c r="AA1394" s="1411">
        <v>2.5953861357139729E-2</v>
      </c>
    </row>
    <row r="1395" spans="19:27" x14ac:dyDescent="0.2">
      <c r="S1395" s="399"/>
      <c r="T1395" s="1401"/>
      <c r="W1395" s="864" t="str">
        <f t="shared" si="28"/>
        <v>1w</v>
      </c>
      <c r="X1395" s="1405">
        <f>_xll.qlCalendarAdvance(Calendar,X1394,W1395,"f",FALSE)</f>
        <v>48962</v>
      </c>
      <c r="Y1395" s="1404">
        <f>_xll.qlCalendarAdvance(Calendar,X1395,NDays&amp;"D")</f>
        <v>48962</v>
      </c>
      <c r="Z1395" s="1403">
        <v>2.6031258488251163E-2</v>
      </c>
      <c r="AA1395" s="1411">
        <v>2.5944296576572157E-2</v>
      </c>
    </row>
    <row r="1396" spans="19:27" x14ac:dyDescent="0.2">
      <c r="S1396" s="399"/>
      <c r="T1396" s="1401"/>
      <c r="W1396" s="864" t="str">
        <f t="shared" si="28"/>
        <v>1w</v>
      </c>
      <c r="X1396" s="1405">
        <f>_xll.qlCalendarAdvance(Calendar,X1395,W1396,"f",FALSE)</f>
        <v>48969</v>
      </c>
      <c r="Y1396" s="1404">
        <f>_xll.qlCalendarAdvance(Calendar,X1396,NDays&amp;"D")</f>
        <v>48969</v>
      </c>
      <c r="Z1396" s="1403">
        <v>2.6021640319161099E-2</v>
      </c>
      <c r="AA1396" s="1411">
        <v>2.5934739978761279E-2</v>
      </c>
    </row>
    <row r="1397" spans="19:27" x14ac:dyDescent="0.2">
      <c r="S1397" s="399"/>
      <c r="T1397" s="1401"/>
      <c r="W1397" s="864" t="str">
        <f t="shared" si="28"/>
        <v>1w</v>
      </c>
      <c r="X1397" s="1405">
        <f>_xll.qlCalendarAdvance(Calendar,X1396,W1397,"f",FALSE)</f>
        <v>48976</v>
      </c>
      <c r="Y1397" s="1404">
        <f>_xll.qlCalendarAdvance(Calendar,X1397,NDays&amp;"D")</f>
        <v>48976</v>
      </c>
      <c r="Z1397" s="1403">
        <v>2.6012028474025284E-2</v>
      </c>
      <c r="AA1397" s="1411">
        <v>2.5925191563626049E-2</v>
      </c>
    </row>
    <row r="1398" spans="19:27" x14ac:dyDescent="0.2">
      <c r="S1398" s="399"/>
      <c r="T1398" s="1401"/>
      <c r="W1398" s="864" t="str">
        <f t="shared" si="28"/>
        <v>1w</v>
      </c>
      <c r="X1398" s="1405">
        <f>_xll.qlCalendarAdvance(Calendar,X1397,W1398,"f",FALSE)</f>
        <v>48983</v>
      </c>
      <c r="Y1398" s="1404">
        <f>_xll.qlCalendarAdvance(Calendar,X1398,NDays&amp;"D")</f>
        <v>48983</v>
      </c>
      <c r="Z1398" s="1403">
        <v>2.6002422881654663E-2</v>
      </c>
      <c r="AA1398" s="1411">
        <v>2.5915651331085421E-2</v>
      </c>
    </row>
    <row r="1399" spans="19:27" x14ac:dyDescent="0.2">
      <c r="S1399" s="399"/>
      <c r="T1399" s="1401"/>
      <c r="W1399" s="864" t="str">
        <f t="shared" si="28"/>
        <v>1w</v>
      </c>
      <c r="X1399" s="1405">
        <f>_xll.qlCalendarAdvance(Calendar,X1398,W1399,"f",FALSE)</f>
        <v>48990</v>
      </c>
      <c r="Y1399" s="1404">
        <f>_xll.qlCalendarAdvance(Calendar,X1399,NDays&amp;"D")</f>
        <v>48990</v>
      </c>
      <c r="Z1399" s="1403">
        <v>2.5992823470861737E-2</v>
      </c>
      <c r="AA1399" s="1411">
        <v>2.5906119281301487E-2</v>
      </c>
    </row>
    <row r="1400" spans="19:27" x14ac:dyDescent="0.2">
      <c r="S1400" s="399"/>
      <c r="T1400" s="1401"/>
      <c r="W1400" s="864" t="str">
        <f t="shared" si="28"/>
        <v>1w</v>
      </c>
      <c r="X1400" s="1405">
        <f>_xll.qlCalendarAdvance(Calendar,X1399,W1400,"f",FALSE)</f>
        <v>48997</v>
      </c>
      <c r="Y1400" s="1404">
        <f>_xll.qlCalendarAdvance(Calendar,X1400,NDays&amp;"D")</f>
        <v>48997</v>
      </c>
      <c r="Z1400" s="1403">
        <v>2.5983230170461669E-2</v>
      </c>
      <c r="AA1400" s="1411">
        <v>2.5896595414031109E-2</v>
      </c>
    </row>
    <row r="1401" spans="19:27" x14ac:dyDescent="0.2">
      <c r="S1401" s="399"/>
      <c r="T1401" s="1401"/>
      <c r="W1401" s="864" t="str">
        <f t="shared" si="28"/>
        <v>1w</v>
      </c>
      <c r="X1401" s="1405">
        <f>_xll.qlCalendarAdvance(Calendar,X1400,W1401,"f",FALSE)</f>
        <v>49004</v>
      </c>
      <c r="Y1401" s="1404">
        <f>_xll.qlCalendarAdvance(Calendar,X1401,NDays&amp;"D")</f>
        <v>49004</v>
      </c>
      <c r="Z1401" s="1403">
        <v>2.5973642909274508E-2</v>
      </c>
      <c r="AA1401" s="1411">
        <v>2.5887079729598472E-2</v>
      </c>
    </row>
    <row r="1402" spans="19:27" x14ac:dyDescent="0.2">
      <c r="S1402" s="399"/>
      <c r="T1402" s="1401"/>
      <c r="W1402" s="864" t="str">
        <f t="shared" si="28"/>
        <v>1w</v>
      </c>
      <c r="X1402" s="1405">
        <f>_xll.qlCalendarAdvance(Calendar,X1401,W1402,"f",FALSE)</f>
        <v>49011</v>
      </c>
      <c r="Y1402" s="1404">
        <f>_xll.qlCalendarAdvance(Calendar,X1402,NDays&amp;"D")</f>
        <v>49011</v>
      </c>
      <c r="Z1402" s="1403">
        <v>2.596406161612097E-2</v>
      </c>
      <c r="AA1402" s="1411">
        <v>2.5877572227598344E-2</v>
      </c>
    </row>
    <row r="1403" spans="19:27" x14ac:dyDescent="0.2">
      <c r="S1403" s="399"/>
      <c r="T1403" s="1401"/>
      <c r="W1403" s="864" t="str">
        <f t="shared" si="28"/>
        <v>1w</v>
      </c>
      <c r="X1403" s="1405">
        <f>_xll.qlCalendarAdvance(Calendar,X1402,W1403,"f",FALSE)</f>
        <v>49018</v>
      </c>
      <c r="Y1403" s="1404">
        <f>_xll.qlCalendarAdvance(Calendar,X1403,NDays&amp;"D")</f>
        <v>49018</v>
      </c>
      <c r="Z1403" s="1403">
        <v>2.5954486219825545E-2</v>
      </c>
      <c r="AA1403" s="1411">
        <v>2.5868072908435957E-2</v>
      </c>
    </row>
    <row r="1404" spans="19:27" x14ac:dyDescent="0.2">
      <c r="S1404" s="399"/>
      <c r="T1404" s="1401"/>
      <c r="W1404" s="864" t="str">
        <f t="shared" si="28"/>
        <v>1w</v>
      </c>
      <c r="X1404" s="1405">
        <f>_xll.qlCalendarAdvance(Calendar,X1403,W1404,"f",FALSE)</f>
        <v>49025</v>
      </c>
      <c r="Y1404" s="1404">
        <f>_xll.qlCalendarAdvance(Calendar,X1404,NDays&amp;"D")</f>
        <v>49025</v>
      </c>
      <c r="Z1404" s="1403">
        <v>2.5944916649214722E-2</v>
      </c>
      <c r="AA1404" s="1411">
        <v>2.5858581771949218E-2</v>
      </c>
    </row>
    <row r="1405" spans="19:27" x14ac:dyDescent="0.2">
      <c r="S1405" s="399"/>
      <c r="T1405" s="1401"/>
      <c r="W1405" s="864" t="str">
        <f t="shared" si="28"/>
        <v>1w</v>
      </c>
      <c r="X1405" s="1405">
        <f>_xll.qlCalendarAdvance(Calendar,X1404,W1405,"f",FALSE)</f>
        <v>49032</v>
      </c>
      <c r="Y1405" s="1404">
        <f>_xll.qlCalendarAdvance(Calendar,X1405,NDays&amp;"D")</f>
        <v>49032</v>
      </c>
      <c r="Z1405" s="1403">
        <v>2.5935352833118097E-2</v>
      </c>
      <c r="AA1405" s="1411">
        <v>2.5849098817976035E-2</v>
      </c>
    </row>
    <row r="1406" spans="19:27" x14ac:dyDescent="0.2">
      <c r="S1406" s="399"/>
      <c r="T1406" s="1401"/>
      <c r="W1406" s="864" t="str">
        <f t="shared" si="28"/>
        <v>1w</v>
      </c>
      <c r="X1406" s="1405">
        <f>_xll.qlCalendarAdvance(Calendar,X1405,W1406,"f",FALSE)</f>
        <v>49039</v>
      </c>
      <c r="Y1406" s="1404">
        <f>_xll.qlCalendarAdvance(Calendar,X1406,NDays&amp;"D")</f>
        <v>49039</v>
      </c>
      <c r="Z1406" s="1403">
        <v>2.5925794700368821E-2</v>
      </c>
      <c r="AA1406" s="1411">
        <v>2.58396240466785E-2</v>
      </c>
    </row>
    <row r="1407" spans="19:27" x14ac:dyDescent="0.2">
      <c r="S1407" s="399"/>
      <c r="T1407" s="1401"/>
      <c r="W1407" s="864" t="str">
        <f t="shared" si="28"/>
        <v>1w</v>
      </c>
      <c r="X1407" s="1405">
        <f>_xll.qlCalendarAdvance(Calendar,X1406,W1407,"f",FALSE)</f>
        <v>49046</v>
      </c>
      <c r="Y1407" s="1404">
        <f>_xll.qlCalendarAdvance(Calendar,X1407,NDays&amp;"D")</f>
        <v>49046</v>
      </c>
      <c r="Z1407" s="1403">
        <v>2.5916242179801152E-2</v>
      </c>
      <c r="AA1407" s="1411">
        <v>2.5830157458137659E-2</v>
      </c>
    </row>
    <row r="1408" spans="19:27" x14ac:dyDescent="0.2">
      <c r="S1408" s="399"/>
      <c r="T1408" s="1401"/>
      <c r="W1408" s="864" t="str">
        <f t="shared" si="28"/>
        <v>1w</v>
      </c>
      <c r="X1408" s="1405">
        <f>_xll.qlCalendarAdvance(Calendar,X1407,W1408,"f",FALSE)</f>
        <v>49053</v>
      </c>
      <c r="Y1408" s="1404">
        <f>_xll.qlCalendarAdvance(Calendar,X1408,NDays&amp;"D")</f>
        <v>49053</v>
      </c>
      <c r="Z1408" s="1403">
        <v>2.5906695200253793E-2</v>
      </c>
      <c r="AA1408" s="1411">
        <v>2.582069905219142E-2</v>
      </c>
    </row>
    <row r="1409" spans="19:27" x14ac:dyDescent="0.2">
      <c r="S1409" s="399"/>
      <c r="T1409" s="1401"/>
      <c r="W1409" s="864" t="str">
        <f t="shared" si="28"/>
        <v>1w</v>
      </c>
      <c r="X1409" s="1405">
        <f>_xll.qlCalendarAdvance(Calendar,X1408,W1409,"f",FALSE)</f>
        <v>49060</v>
      </c>
      <c r="Y1409" s="1404">
        <f>_xll.qlCalendarAdvance(Calendar,X1409,NDays&amp;"D")</f>
        <v>49060</v>
      </c>
      <c r="Z1409" s="1403">
        <v>2.5897153690566777E-2</v>
      </c>
      <c r="AA1409" s="1411">
        <v>2.581124882892083E-2</v>
      </c>
    </row>
    <row r="1410" spans="19:27" x14ac:dyDescent="0.2">
      <c r="S1410" s="399"/>
      <c r="T1410" s="1401"/>
      <c r="W1410" s="864" t="str">
        <f t="shared" si="28"/>
        <v>1w</v>
      </c>
      <c r="X1410" s="1405">
        <f>_xll.qlCalendarAdvance(Calendar,X1409,W1410,"f",FALSE)</f>
        <v>49067</v>
      </c>
      <c r="Y1410" s="1404">
        <f>_xll.qlCalendarAdvance(Calendar,X1410,NDays&amp;"D")</f>
        <v>49067</v>
      </c>
      <c r="Z1410" s="1403">
        <v>2.5887617579583688E-2</v>
      </c>
      <c r="AA1410" s="1411">
        <v>2.5801806788244841E-2</v>
      </c>
    </row>
    <row r="1411" spans="19:27" x14ac:dyDescent="0.2">
      <c r="S1411" s="399"/>
      <c r="T1411" s="1401"/>
      <c r="W1411" s="864" t="str">
        <f t="shared" si="28"/>
        <v>1w</v>
      </c>
      <c r="X1411" s="1405">
        <f>_xll.qlCalendarAdvance(Calendar,X1410,W1411,"f",FALSE)</f>
        <v>49074</v>
      </c>
      <c r="Y1411" s="1404">
        <f>_xll.qlCalendarAdvance(Calendar,X1411,NDays&amp;"D")</f>
        <v>49074</v>
      </c>
      <c r="Z1411" s="1403">
        <v>2.5878086796150557E-2</v>
      </c>
      <c r="AA1411" s="1411">
        <v>2.57923729302445E-2</v>
      </c>
    </row>
    <row r="1412" spans="19:27" x14ac:dyDescent="0.2">
      <c r="S1412" s="399"/>
      <c r="T1412" s="1401"/>
      <c r="W1412" s="864" t="str">
        <f t="shared" si="28"/>
        <v>1w</v>
      </c>
      <c r="X1412" s="1405">
        <f>_xll.qlCalendarAdvance(Calendar,X1411,W1412,"f",FALSE)</f>
        <v>49081</v>
      </c>
      <c r="Y1412" s="1404">
        <f>_xll.qlCalendarAdvance(Calendar,X1412,NDays&amp;"D")</f>
        <v>49081</v>
      </c>
      <c r="Z1412" s="1403">
        <v>2.5868561269116297E-2</v>
      </c>
      <c r="AA1412" s="1411">
        <v>2.5782947254919808E-2</v>
      </c>
    </row>
    <row r="1413" spans="19:27" x14ac:dyDescent="0.2">
      <c r="S1413" s="399"/>
      <c r="T1413" s="1401"/>
      <c r="W1413" s="864" t="str">
        <f t="shared" si="28"/>
        <v>1w</v>
      </c>
      <c r="X1413" s="1405">
        <f>_xll.qlCalendarAdvance(Calendar,X1412,W1413,"f",FALSE)</f>
        <v>49088</v>
      </c>
      <c r="Y1413" s="1404">
        <f>_xll.qlCalendarAdvance(Calendar,X1413,NDays&amp;"D")</f>
        <v>49088</v>
      </c>
      <c r="Z1413" s="1403">
        <v>2.5859040927332488E-2</v>
      </c>
      <c r="AA1413" s="1411">
        <v>2.5773529762270764E-2</v>
      </c>
    </row>
    <row r="1414" spans="19:27" x14ac:dyDescent="0.2">
      <c r="S1414" s="399"/>
      <c r="T1414" s="1401"/>
      <c r="W1414" s="864" t="str">
        <f t="shared" si="28"/>
        <v>1w</v>
      </c>
      <c r="X1414" s="1405">
        <f>_xll.qlCalendarAdvance(Calendar,X1413,W1414,"f",FALSE)</f>
        <v>49095</v>
      </c>
      <c r="Y1414" s="1404">
        <f>_xll.qlCalendarAdvance(Calendar,X1414,NDays&amp;"D")</f>
        <v>49095</v>
      </c>
      <c r="Z1414" s="1403">
        <v>2.5849525699653153E-2</v>
      </c>
      <c r="AA1414" s="1411">
        <v>2.5764120452216321E-2</v>
      </c>
    </row>
    <row r="1415" spans="19:27" x14ac:dyDescent="0.2">
      <c r="S1415" s="399"/>
      <c r="T1415" s="1401"/>
      <c r="W1415" s="864" t="str">
        <f t="shared" si="28"/>
        <v>1w</v>
      </c>
      <c r="X1415" s="1405">
        <f>_xll.qlCalendarAdvance(Calendar,X1414,W1415,"f",FALSE)</f>
        <v>49102</v>
      </c>
      <c r="Y1415" s="1404">
        <f>_xll.qlCalendarAdvance(Calendar,X1415,NDays&amp;"D")</f>
        <v>49102</v>
      </c>
      <c r="Z1415" s="1403">
        <v>2.5840015514935422E-2</v>
      </c>
      <c r="AA1415" s="1411">
        <v>2.5754719324837527E-2</v>
      </c>
    </row>
    <row r="1416" spans="19:27" x14ac:dyDescent="0.2">
      <c r="S1416" s="399"/>
      <c r="T1416" s="1401"/>
      <c r="W1416" s="864" t="str">
        <f t="shared" si="28"/>
        <v>1w</v>
      </c>
      <c r="X1416" s="1405">
        <f>_xll.qlCalendarAdvance(Calendar,X1415,W1416,"f",FALSE)</f>
        <v>49109</v>
      </c>
      <c r="Y1416" s="1404">
        <f>_xll.qlCalendarAdvance(Calendar,X1416,NDays&amp;"D")</f>
        <v>49109</v>
      </c>
      <c r="Z1416" s="1403">
        <v>2.5830510302038867E-2</v>
      </c>
      <c r="AA1416" s="1411">
        <v>2.5745326380053335E-2</v>
      </c>
    </row>
    <row r="1417" spans="19:27" x14ac:dyDescent="0.2">
      <c r="S1417" s="399"/>
      <c r="T1417" s="1401"/>
      <c r="W1417" s="864" t="str">
        <f t="shared" si="28"/>
        <v>1w</v>
      </c>
      <c r="X1417" s="1405">
        <f>_xll.qlCalendarAdvance(Calendar,X1416,W1417,"f",FALSE)</f>
        <v>49116</v>
      </c>
      <c r="Y1417" s="1404">
        <f>_xll.qlCalendarAdvance(Calendar,X1417,NDays&amp;"D")</f>
        <v>49116</v>
      </c>
      <c r="Z1417" s="1403">
        <v>2.5821009989825727E-2</v>
      </c>
      <c r="AA1417" s="1411">
        <v>2.5735941617944791E-2</v>
      </c>
    </row>
    <row r="1418" spans="19:27" x14ac:dyDescent="0.2">
      <c r="S1418" s="399"/>
      <c r="T1418" s="1401"/>
      <c r="W1418" s="864" t="str">
        <f t="shared" si="28"/>
        <v>1w</v>
      </c>
      <c r="X1418" s="1405">
        <f>_xll.qlCalendarAdvance(Calendar,X1417,W1418,"f",FALSE)</f>
        <v>49123</v>
      </c>
      <c r="Y1418" s="1404">
        <f>_xll.qlCalendarAdvance(Calendar,X1418,NDays&amp;"D")</f>
        <v>49123</v>
      </c>
      <c r="Z1418" s="1403">
        <v>2.5811514511242972E-2</v>
      </c>
      <c r="AA1418" s="1411">
        <v>2.5726564805260699E-2</v>
      </c>
    </row>
    <row r="1419" spans="19:27" x14ac:dyDescent="0.2">
      <c r="S1419" s="399"/>
      <c r="T1419" s="1401"/>
      <c r="W1419" s="864" t="str">
        <f t="shared" si="28"/>
        <v>1w</v>
      </c>
      <c r="X1419" s="1405">
        <f>_xll.qlCalendarAdvance(Calendar,X1418,W1419,"f",FALSE)</f>
        <v>49130</v>
      </c>
      <c r="Y1419" s="1404">
        <f>_xll.qlCalendarAdvance(Calendar,X1419,NDays&amp;"D")</f>
        <v>49130</v>
      </c>
      <c r="Z1419" s="1403">
        <v>2.5802023949018649E-2</v>
      </c>
      <c r="AA1419" s="1411">
        <v>2.571719331480482E-2</v>
      </c>
    </row>
    <row r="1420" spans="19:27" x14ac:dyDescent="0.2">
      <c r="S1420" s="399"/>
      <c r="T1420" s="1401"/>
      <c r="W1420" s="864" t="str">
        <f t="shared" si="28"/>
        <v>1w</v>
      </c>
      <c r="X1420" s="1405">
        <f>_xll.qlCalendarAdvance(Calendar,X1419,W1420,"f",FALSE)</f>
        <v>49137</v>
      </c>
      <c r="Y1420" s="1404">
        <f>_xll.qlCalendarAdvance(Calendar,X1420,NDays&amp;"D")</f>
        <v>49137</v>
      </c>
      <c r="Z1420" s="1403">
        <v>2.579253857976882E-2</v>
      </c>
      <c r="AA1420" s="1411">
        <v>2.5707826397790567E-2</v>
      </c>
    </row>
    <row r="1421" spans="19:27" x14ac:dyDescent="0.2">
      <c r="S1421" s="399"/>
      <c r="T1421" s="1401"/>
      <c r="W1421" s="864" t="str">
        <f t="shared" si="28"/>
        <v>1w</v>
      </c>
      <c r="X1421" s="1405">
        <f>_xll.qlCalendarAdvance(Calendar,X1420,W1421,"f",FALSE)</f>
        <v>49144</v>
      </c>
      <c r="Y1421" s="1404">
        <f>_xll.qlCalendarAdvance(Calendar,X1421,NDays&amp;"D")</f>
        <v>49144</v>
      </c>
      <c r="Z1421" s="1403">
        <v>2.5783058693432004E-2</v>
      </c>
      <c r="AA1421" s="1411">
        <v>2.5698464054055847E-2</v>
      </c>
    </row>
    <row r="1422" spans="19:27" x14ac:dyDescent="0.2">
      <c r="S1422" s="399"/>
      <c r="T1422" s="1401"/>
      <c r="W1422" s="864" t="str">
        <f t="shared" si="28"/>
        <v>1w</v>
      </c>
      <c r="X1422" s="1405">
        <f>_xll.qlCalendarAdvance(Calendar,X1421,W1422,"f",FALSE)</f>
        <v>49151</v>
      </c>
      <c r="Y1422" s="1404">
        <f>_xll.qlCalendarAdvance(Calendar,X1422,NDays&amp;"D")</f>
        <v>49151</v>
      </c>
      <c r="Z1422" s="1403">
        <v>2.5773584579936726E-2</v>
      </c>
      <c r="AA1422" s="1411">
        <v>2.5689106283762753E-2</v>
      </c>
    </row>
    <row r="1423" spans="19:27" x14ac:dyDescent="0.2">
      <c r="S1423" s="399"/>
      <c r="T1423" s="1401"/>
      <c r="W1423" s="864" t="str">
        <f t="shared" si="28"/>
        <v>1w</v>
      </c>
      <c r="X1423" s="1405">
        <f>_xll.qlCalendarAdvance(Calendar,X1422,W1423,"f",FALSE)</f>
        <v>49158</v>
      </c>
      <c r="Y1423" s="1404">
        <f>_xll.qlCalendarAdvance(Calendar,X1423,NDays&amp;"D")</f>
        <v>49158</v>
      </c>
      <c r="Z1423" s="1403">
        <v>2.5764116529200853E-2</v>
      </c>
      <c r="AA1423" s="1411">
        <v>2.5679753086830237E-2</v>
      </c>
    </row>
    <row r="1424" spans="19:27" x14ac:dyDescent="0.2">
      <c r="S1424" s="399"/>
      <c r="T1424" s="1401"/>
      <c r="W1424" s="864" t="str">
        <f t="shared" si="28"/>
        <v>1w</v>
      </c>
      <c r="X1424" s="1405">
        <f>_xll.qlCalendarAdvance(Calendar,X1423,W1424,"f",FALSE)</f>
        <v>49165</v>
      </c>
      <c r="Y1424" s="1404">
        <f>_xll.qlCalendarAdvance(Calendar,X1424,NDays&amp;"D")</f>
        <v>49165</v>
      </c>
      <c r="Z1424" s="1403">
        <v>2.5754654831131374E-2</v>
      </c>
      <c r="AA1424" s="1411">
        <v>2.5670404463258301E-2</v>
      </c>
    </row>
    <row r="1425" spans="19:27" x14ac:dyDescent="0.2">
      <c r="S1425" s="399"/>
      <c r="T1425" s="1401"/>
      <c r="W1425" s="864" t="str">
        <f t="shared" si="28"/>
        <v>1w</v>
      </c>
      <c r="X1425" s="1405">
        <f>_xll.qlCalendarAdvance(Calendar,X1424,W1425,"f",FALSE)</f>
        <v>49172</v>
      </c>
      <c r="Y1425" s="1404">
        <f>_xll.qlCalendarAdvance(Calendar,X1425,NDays&amp;"D")</f>
        <v>49172</v>
      </c>
      <c r="Z1425" s="1403">
        <v>2.5745199775624616E-2</v>
      </c>
      <c r="AA1425" s="1411">
        <v>2.566106041312799E-2</v>
      </c>
    </row>
    <row r="1426" spans="19:27" x14ac:dyDescent="0.2">
      <c r="S1426" s="399"/>
      <c r="T1426" s="1401"/>
      <c r="W1426" s="864" t="str">
        <f t="shared" si="28"/>
        <v>1w</v>
      </c>
      <c r="X1426" s="1405">
        <f>_xll.qlCalendarAdvance(Calendar,X1425,W1426,"f",FALSE)</f>
        <v>49179</v>
      </c>
      <c r="Y1426" s="1404">
        <f>_xll.qlCalendarAdvance(Calendar,X1426,NDays&amp;"D")</f>
        <v>49179</v>
      </c>
      <c r="Z1426" s="1403">
        <v>2.5735751652566474E-2</v>
      </c>
      <c r="AA1426" s="1411">
        <v>2.5651720936277211E-2</v>
      </c>
    </row>
    <row r="1427" spans="19:27" x14ac:dyDescent="0.2">
      <c r="S1427" s="399"/>
      <c r="T1427" s="1401"/>
      <c r="W1427" s="864" t="str">
        <f t="shared" si="28"/>
        <v>1w</v>
      </c>
      <c r="X1427" s="1405">
        <f>_xll.qlCalendarAdvance(Calendar,X1426,W1427,"f",FALSE)</f>
        <v>49186</v>
      </c>
      <c r="Y1427" s="1404">
        <f>_xll.qlCalendarAdvance(Calendar,X1427,NDays&amp;"D")</f>
        <v>49186</v>
      </c>
      <c r="Z1427" s="1403">
        <v>2.5726310751832848E-2</v>
      </c>
      <c r="AA1427" s="1411">
        <v>2.5642386032949105E-2</v>
      </c>
    </row>
    <row r="1428" spans="19:27" x14ac:dyDescent="0.2">
      <c r="S1428" s="399"/>
      <c r="T1428" s="1401"/>
      <c r="W1428" s="864" t="str">
        <f t="shared" si="28"/>
        <v>1w</v>
      </c>
      <c r="X1428" s="1405">
        <f>_xll.qlCalendarAdvance(Calendar,X1427,W1428,"f",FALSE)</f>
        <v>49193</v>
      </c>
      <c r="Y1428" s="1404">
        <f>_xll.qlCalendarAdvance(Calendar,X1428,NDays&amp;"D")</f>
        <v>49193</v>
      </c>
      <c r="Z1428" s="1403">
        <v>2.5716877363288537E-2</v>
      </c>
      <c r="AA1428" s="1411">
        <v>2.5633055702900531E-2</v>
      </c>
    </row>
    <row r="1429" spans="19:27" x14ac:dyDescent="0.2">
      <c r="S1429" s="399"/>
      <c r="T1429" s="1401"/>
      <c r="W1429" s="864" t="str">
        <f t="shared" si="28"/>
        <v>1w</v>
      </c>
      <c r="X1429" s="1405">
        <f>_xll.qlCalendarAdvance(Calendar,X1428,W1429,"f",FALSE)</f>
        <v>49200</v>
      </c>
      <c r="Y1429" s="1404">
        <f>_xll.qlCalendarAdvance(Calendar,X1429,NDays&amp;"D")</f>
        <v>49200</v>
      </c>
      <c r="Z1429" s="1403">
        <v>2.5707451776787682E-2</v>
      </c>
      <c r="AA1429" s="1411">
        <v>2.5623729946212537E-2</v>
      </c>
    </row>
    <row r="1430" spans="19:27" x14ac:dyDescent="0.2">
      <c r="S1430" s="399"/>
      <c r="T1430" s="1401"/>
      <c r="W1430" s="864" t="str">
        <f t="shared" si="28"/>
        <v>1w</v>
      </c>
      <c r="X1430" s="1405">
        <f>_xll.qlCalendarAdvance(Calendar,X1429,W1430,"f",FALSE)</f>
        <v>49207</v>
      </c>
      <c r="Y1430" s="1404">
        <f>_xll.qlCalendarAdvance(Calendar,X1430,NDays&amp;"D")</f>
        <v>49207</v>
      </c>
      <c r="Z1430" s="1403">
        <v>2.5698034282173765E-2</v>
      </c>
      <c r="AA1430" s="1411">
        <v>2.5614408762966168E-2</v>
      </c>
    </row>
    <row r="1431" spans="19:27" x14ac:dyDescent="0.2">
      <c r="S1431" s="399"/>
      <c r="T1431" s="1401"/>
      <c r="W1431" s="864" t="str">
        <f t="shared" si="28"/>
        <v>1w</v>
      </c>
      <c r="X1431" s="1405">
        <f>_xll.qlCalendarAdvance(Calendar,X1430,W1431,"f",FALSE)</f>
        <v>49214</v>
      </c>
      <c r="Y1431" s="1404">
        <f>_xll.qlCalendarAdvance(Calendar,X1431,NDays&amp;"D")</f>
        <v>49214</v>
      </c>
      <c r="Z1431" s="1403">
        <v>2.5688625169281165E-2</v>
      </c>
      <c r="AA1431" s="1411">
        <v>2.5605092153161424E-2</v>
      </c>
    </row>
    <row r="1432" spans="19:27" x14ac:dyDescent="0.2">
      <c r="S1432" s="399"/>
      <c r="T1432" s="1401"/>
      <c r="W1432" s="864" t="str">
        <f t="shared" si="28"/>
        <v>1w</v>
      </c>
      <c r="X1432" s="1405">
        <f>_xll.qlCalendarAdvance(Calendar,X1431,W1432,"f",FALSE)</f>
        <v>49221</v>
      </c>
      <c r="Y1432" s="1404">
        <f>_xll.qlCalendarAdvance(Calendar,X1432,NDays&amp;"D")</f>
        <v>49221</v>
      </c>
      <c r="Z1432" s="1403">
        <v>2.5679224727932048E-2</v>
      </c>
      <c r="AA1432" s="1411">
        <v>2.5595780116555167E-2</v>
      </c>
    </row>
    <row r="1433" spans="19:27" x14ac:dyDescent="0.2">
      <c r="S1433" s="399"/>
      <c r="T1433" s="1401"/>
      <c r="W1433" s="864" t="str">
        <f t="shared" si="28"/>
        <v>1w</v>
      </c>
      <c r="X1433" s="1405">
        <f>_xll.qlCalendarAdvance(Calendar,X1432,W1433,"f",FALSE)</f>
        <v>49228</v>
      </c>
      <c r="Y1433" s="1404">
        <f>_xll.qlCalendarAdvance(Calendar,X1433,NDays&amp;"D")</f>
        <v>49228</v>
      </c>
      <c r="Z1433" s="1403">
        <v>2.5669833247939033E-2</v>
      </c>
      <c r="AA1433" s="1411">
        <v>2.5586472653471581E-2</v>
      </c>
    </row>
    <row r="1434" spans="19:27" x14ac:dyDescent="0.2">
      <c r="S1434" s="399"/>
      <c r="T1434" s="1401"/>
      <c r="W1434" s="864" t="str">
        <f t="shared" ref="W1434:W1497" si="29">W1433</f>
        <v>1w</v>
      </c>
      <c r="X1434" s="1405">
        <f>_xll.qlCalendarAdvance(Calendar,X1433,W1434,"f",FALSE)</f>
        <v>49235</v>
      </c>
      <c r="Y1434" s="1404">
        <f>_xll.qlCalendarAdvance(Calendar,X1434,NDays&amp;"D")</f>
        <v>49235</v>
      </c>
      <c r="Z1434" s="1403">
        <v>2.5660451019104746E-2</v>
      </c>
      <c r="AA1434" s="1411">
        <v>2.5577169763667529E-2</v>
      </c>
    </row>
    <row r="1435" spans="19:27" x14ac:dyDescent="0.2">
      <c r="S1435" s="399"/>
      <c r="T1435" s="1401"/>
      <c r="W1435" s="864" t="str">
        <f t="shared" si="29"/>
        <v>1w</v>
      </c>
      <c r="X1435" s="1405">
        <f>_xll.qlCalendarAdvance(Calendar,X1434,W1435,"f",FALSE)</f>
        <v>49242</v>
      </c>
      <c r="Y1435" s="1404">
        <f>_xll.qlCalendarAdvance(Calendar,X1435,NDays&amp;"D")</f>
        <v>49242</v>
      </c>
      <c r="Z1435" s="1403">
        <v>2.5651078331220267E-2</v>
      </c>
      <c r="AA1435" s="1411">
        <v>2.5567871447305102E-2</v>
      </c>
    </row>
    <row r="1436" spans="19:27" x14ac:dyDescent="0.2">
      <c r="S1436" s="399"/>
      <c r="T1436" s="1401"/>
      <c r="W1436" s="864" t="str">
        <f t="shared" si="29"/>
        <v>1w</v>
      </c>
      <c r="X1436" s="1405">
        <f>_xll.qlCalendarAdvance(Calendar,X1435,W1436,"f",FALSE)</f>
        <v>49249</v>
      </c>
      <c r="Y1436" s="1404">
        <f>_xll.qlCalendarAdvance(Calendar,X1436,NDays&amp;"D")</f>
        <v>49249</v>
      </c>
      <c r="Z1436" s="1403">
        <v>2.5641715474067572E-2</v>
      </c>
      <c r="AA1436" s="1411">
        <v>2.5558577704222207E-2</v>
      </c>
    </row>
    <row r="1437" spans="19:27" x14ac:dyDescent="0.2">
      <c r="S1437" s="399"/>
      <c r="T1437" s="1401"/>
      <c r="W1437" s="864" t="str">
        <f t="shared" si="29"/>
        <v>1w</v>
      </c>
      <c r="X1437" s="1405">
        <f>_xll.qlCalendarAdvance(Calendar,X1436,W1437,"f",FALSE)</f>
        <v>49256</v>
      </c>
      <c r="Y1437" s="1404">
        <f>_xll.qlCalendarAdvance(Calendar,X1437,NDays&amp;"D")</f>
        <v>49256</v>
      </c>
      <c r="Z1437" s="1403">
        <v>2.563236273741798E-2</v>
      </c>
      <c r="AA1437" s="1411">
        <v>2.5549288534743031E-2</v>
      </c>
    </row>
    <row r="1438" spans="19:27" x14ac:dyDescent="0.2">
      <c r="S1438" s="399"/>
      <c r="T1438" s="1401"/>
      <c r="W1438" s="864" t="str">
        <f t="shared" si="29"/>
        <v>1w</v>
      </c>
      <c r="X1438" s="1405">
        <f>_xll.qlCalendarAdvance(Calendar,X1437,W1438,"f",FALSE)</f>
        <v>49263</v>
      </c>
      <c r="Y1438" s="1404">
        <f>_xll.qlCalendarAdvance(Calendar,X1438,NDays&amp;"D")</f>
        <v>49263</v>
      </c>
      <c r="Z1438" s="1403">
        <v>2.5623020411031705E-2</v>
      </c>
      <c r="AA1438" s="1411">
        <v>2.5540003938381295E-2</v>
      </c>
    </row>
    <row r="1439" spans="19:27" x14ac:dyDescent="0.2">
      <c r="S1439" s="399"/>
      <c r="T1439" s="1401"/>
      <c r="W1439" s="864" t="str">
        <f t="shared" si="29"/>
        <v>1w</v>
      </c>
      <c r="X1439" s="1405">
        <f>_xll.qlCalendarAdvance(Calendar,X1438,W1439,"f",FALSE)</f>
        <v>49270</v>
      </c>
      <c r="Y1439" s="1404">
        <f>_xll.qlCalendarAdvance(Calendar,X1439,NDays&amp;"D")</f>
        <v>49270</v>
      </c>
      <c r="Z1439" s="1403">
        <v>2.5613688784659638E-2</v>
      </c>
      <c r="AA1439" s="1411">
        <v>2.5530723915542231E-2</v>
      </c>
    </row>
    <row r="1440" spans="19:27" x14ac:dyDescent="0.2">
      <c r="S1440" s="399"/>
      <c r="T1440" s="1401"/>
      <c r="W1440" s="864" t="str">
        <f t="shared" si="29"/>
        <v>1w</v>
      </c>
      <c r="X1440" s="1405">
        <f>_xll.qlCalendarAdvance(Calendar,X1439,W1440,"f",FALSE)</f>
        <v>49277</v>
      </c>
      <c r="Y1440" s="1404">
        <f>_xll.qlCalendarAdvance(Calendar,X1440,NDays&amp;"D")</f>
        <v>49277</v>
      </c>
      <c r="Z1440" s="1403">
        <v>2.5604368148042234E-2</v>
      </c>
      <c r="AA1440" s="1411">
        <v>2.5521448465982699E-2</v>
      </c>
    </row>
    <row r="1441" spans="19:27" x14ac:dyDescent="0.2">
      <c r="S1441" s="399"/>
      <c r="T1441" s="1401"/>
      <c r="W1441" s="864" t="str">
        <f t="shared" si="29"/>
        <v>1w</v>
      </c>
      <c r="X1441" s="1405">
        <f>_xll.qlCalendarAdvance(Calendar,X1440,W1441,"f",FALSE)</f>
        <v>49284</v>
      </c>
      <c r="Y1441" s="1404">
        <f>_xll.qlCalendarAdvance(Calendar,X1441,NDays&amp;"D")</f>
        <v>49284</v>
      </c>
      <c r="Z1441" s="1403">
        <v>2.559505879090973E-2</v>
      </c>
      <c r="AA1441" s="1411">
        <v>2.5512177589945839E-2</v>
      </c>
    </row>
    <row r="1442" spans="19:27" x14ac:dyDescent="0.2">
      <c r="S1442" s="399"/>
      <c r="T1442" s="1401"/>
      <c r="W1442" s="864" t="str">
        <f t="shared" si="29"/>
        <v>1w</v>
      </c>
      <c r="X1442" s="1405">
        <f>_xll.qlCalendarAdvance(Calendar,X1441,W1442,"f",FALSE)</f>
        <v>49291</v>
      </c>
      <c r="Y1442" s="1404">
        <f>_xll.qlCalendarAdvance(Calendar,X1442,NDays&amp;"D")</f>
        <v>49291</v>
      </c>
      <c r="Z1442" s="1403">
        <v>2.5585761002981711E-2</v>
      </c>
      <c r="AA1442" s="1411">
        <v>2.5502911287107466E-2</v>
      </c>
    </row>
    <row r="1443" spans="19:27" x14ac:dyDescent="0.2">
      <c r="S1443" s="399"/>
      <c r="T1443" s="1401"/>
      <c r="W1443" s="864" t="str">
        <f t="shared" si="29"/>
        <v>1w</v>
      </c>
      <c r="X1443" s="1405">
        <f>_xll.qlCalendarAdvance(Calendar,X1442,W1443,"f",FALSE)</f>
        <v>49298</v>
      </c>
      <c r="Y1443" s="1404">
        <f>_xll.qlCalendarAdvance(Calendar,X1443,NDays&amp;"D")</f>
        <v>49298</v>
      </c>
      <c r="Z1443" s="1403">
        <v>2.557647507396843E-2</v>
      </c>
      <c r="AA1443" s="1411">
        <v>2.5493649557791764E-2</v>
      </c>
    </row>
    <row r="1444" spans="19:27" x14ac:dyDescent="0.2">
      <c r="S1444" s="399"/>
      <c r="T1444" s="1401"/>
      <c r="W1444" s="864" t="str">
        <f t="shared" si="29"/>
        <v>1w</v>
      </c>
      <c r="X1444" s="1405">
        <f>_xll.qlCalendarAdvance(Calendar,X1443,W1444,"f",FALSE)</f>
        <v>49305</v>
      </c>
      <c r="Y1444" s="1404">
        <f>_xll.qlCalendarAdvance(Calendar,X1444,NDays&amp;"D")</f>
        <v>49305</v>
      </c>
      <c r="Z1444" s="1403">
        <v>2.5567201293569708E-2</v>
      </c>
      <c r="AA1444" s="1411">
        <v>2.5484392401755596E-2</v>
      </c>
    </row>
    <row r="1445" spans="19:27" x14ac:dyDescent="0.2">
      <c r="S1445" s="399"/>
      <c r="T1445" s="1401"/>
      <c r="W1445" s="864" t="str">
        <f t="shared" si="29"/>
        <v>1w</v>
      </c>
      <c r="X1445" s="1405">
        <f>_xll.qlCalendarAdvance(Calendar,X1444,W1445,"f",FALSE)</f>
        <v>49312</v>
      </c>
      <c r="Y1445" s="1404">
        <f>_xll.qlCalendarAdvance(Calendar,X1445,NDays&amp;"D")</f>
        <v>49312</v>
      </c>
      <c r="Z1445" s="1403">
        <v>2.5557939951474928E-2</v>
      </c>
      <c r="AA1445" s="1411">
        <v>2.5475139819161052E-2</v>
      </c>
    </row>
    <row r="1446" spans="19:27" x14ac:dyDescent="0.2">
      <c r="S1446" s="399"/>
      <c r="T1446" s="1401"/>
      <c r="W1446" s="864" t="str">
        <f t="shared" si="29"/>
        <v>1w</v>
      </c>
      <c r="X1446" s="1405">
        <f>_xll.qlCalendarAdvance(Calendar,X1445,W1446,"f",FALSE)</f>
        <v>49319</v>
      </c>
      <c r="Y1446" s="1404">
        <f>_xll.qlCalendarAdvance(Calendar,X1446,NDays&amp;"D")</f>
        <v>49319</v>
      </c>
      <c r="Z1446" s="1403">
        <v>2.5548691337363927E-2</v>
      </c>
      <c r="AA1446" s="1411">
        <v>2.5465891809927088E-2</v>
      </c>
    </row>
    <row r="1447" spans="19:27" x14ac:dyDescent="0.2">
      <c r="S1447" s="399"/>
      <c r="T1447" s="1401"/>
      <c r="W1447" s="864" t="str">
        <f t="shared" si="29"/>
        <v>1w</v>
      </c>
      <c r="X1447" s="1405">
        <f>_xll.qlCalendarAdvance(Calendar,X1446,W1447,"f",FALSE)</f>
        <v>49326</v>
      </c>
      <c r="Y1447" s="1404">
        <f>_xll.qlCalendarAdvance(Calendar,X1447,NDays&amp;"D")</f>
        <v>49326</v>
      </c>
      <c r="Z1447" s="1403">
        <v>2.5539455740906325E-2</v>
      </c>
      <c r="AA1447" s="1411">
        <v>2.5456648374053703E-2</v>
      </c>
    </row>
    <row r="1448" spans="19:27" x14ac:dyDescent="0.2">
      <c r="S1448" s="399"/>
      <c r="T1448" s="1401"/>
      <c r="W1448" s="864" t="str">
        <f t="shared" si="29"/>
        <v>1w</v>
      </c>
      <c r="X1448" s="1405">
        <f>_xll.qlCalendarAdvance(Calendar,X1447,W1448,"f",FALSE)</f>
        <v>49333</v>
      </c>
      <c r="Y1448" s="1404">
        <f>_xll.qlCalendarAdvance(Calendar,X1448,NDays&amp;"D")</f>
        <v>49333</v>
      </c>
      <c r="Z1448" s="1403">
        <v>2.5530233451761974E-2</v>
      </c>
      <c r="AA1448" s="1411">
        <v>2.5447409511459851E-2</v>
      </c>
    </row>
    <row r="1449" spans="19:27" x14ac:dyDescent="0.2">
      <c r="S1449" s="399"/>
      <c r="T1449" s="1401"/>
      <c r="W1449" s="864" t="str">
        <f t="shared" si="29"/>
        <v>1w</v>
      </c>
      <c r="X1449" s="1405">
        <f>_xll.qlCalendarAdvance(Calendar,X1448,W1449,"f",FALSE)</f>
        <v>49340</v>
      </c>
      <c r="Y1449" s="1404">
        <f>_xll.qlCalendarAdvance(Calendar,X1449,NDays&amp;"D")</f>
        <v>49340</v>
      </c>
      <c r="Z1449" s="1403">
        <v>2.5521024759580513E-2</v>
      </c>
      <c r="AA1449" s="1411">
        <v>2.5438175222307624E-2</v>
      </c>
    </row>
    <row r="1450" spans="19:27" x14ac:dyDescent="0.2">
      <c r="S1450" s="399"/>
      <c r="T1450" s="1401"/>
      <c r="W1450" s="864" t="str">
        <f t="shared" si="29"/>
        <v>1w</v>
      </c>
      <c r="X1450" s="1405">
        <f>_xll.qlCalendarAdvance(Calendar,X1449,W1450,"f",FALSE)</f>
        <v>49347</v>
      </c>
      <c r="Y1450" s="1404">
        <f>_xll.qlCalendarAdvance(Calendar,X1450,NDays&amp;"D")</f>
        <v>49347</v>
      </c>
      <c r="Z1450" s="1403">
        <v>2.5511829954001808E-2</v>
      </c>
      <c r="AA1450" s="1411">
        <v>2.5428945506515976E-2</v>
      </c>
    </row>
    <row r="1451" spans="19:27" x14ac:dyDescent="0.2">
      <c r="S1451" s="399"/>
      <c r="T1451" s="1401"/>
      <c r="W1451" s="864" t="str">
        <f t="shared" si="29"/>
        <v>1w</v>
      </c>
      <c r="X1451" s="1405">
        <f>_xll.qlCalendarAdvance(Calendar,X1450,W1451,"f",FALSE)</f>
        <v>49354</v>
      </c>
      <c r="Y1451" s="1404">
        <f>_xll.qlCalendarAdvance(Calendar,X1451,NDays&amp;"D")</f>
        <v>49354</v>
      </c>
      <c r="Z1451" s="1403">
        <v>2.5502649324656401E-2</v>
      </c>
      <c r="AA1451" s="1411">
        <v>2.5419720364165954E-2</v>
      </c>
    </row>
    <row r="1452" spans="19:27" x14ac:dyDescent="0.2">
      <c r="S1452" s="399"/>
      <c r="T1452" s="1401"/>
      <c r="W1452" s="864" t="str">
        <f t="shared" si="29"/>
        <v>1w</v>
      </c>
      <c r="X1452" s="1405">
        <f>_xll.qlCalendarAdvance(Calendar,X1451,W1452,"f",FALSE)</f>
        <v>49361</v>
      </c>
      <c r="Y1452" s="1404">
        <f>_xll.qlCalendarAdvance(Calendar,X1452,NDays&amp;"D")</f>
        <v>49361</v>
      </c>
      <c r="Z1452" s="1403">
        <v>2.5493483161163955E-2</v>
      </c>
      <c r="AA1452" s="1411">
        <v>2.5410499795095465E-2</v>
      </c>
    </row>
    <row r="1453" spans="19:27" x14ac:dyDescent="0.2">
      <c r="S1453" s="399"/>
      <c r="T1453" s="1401"/>
      <c r="W1453" s="864" t="str">
        <f t="shared" si="29"/>
        <v>1w</v>
      </c>
      <c r="X1453" s="1405">
        <f>_xll.qlCalendarAdvance(Calendar,X1452,W1453,"f",FALSE)</f>
        <v>49368</v>
      </c>
      <c r="Y1453" s="1404">
        <f>_xll.qlCalendarAdvance(Calendar,X1453,NDays&amp;"D")</f>
        <v>49368</v>
      </c>
      <c r="Z1453" s="1403">
        <v>2.5484570875722954E-2</v>
      </c>
      <c r="AA1453" s="1411">
        <v>2.5401283799385554E-2</v>
      </c>
    </row>
    <row r="1454" spans="19:27" x14ac:dyDescent="0.2">
      <c r="S1454" s="399"/>
      <c r="T1454" s="1401"/>
      <c r="W1454" s="864" t="str">
        <f t="shared" si="29"/>
        <v>1w</v>
      </c>
      <c r="X1454" s="1405">
        <f>_xll.qlCalendarAdvance(Calendar,X1453,W1454,"f",FALSE)</f>
        <v>49375</v>
      </c>
      <c r="Y1454" s="1404">
        <f>_xll.qlCalendarAdvance(Calendar,X1454,NDays&amp;"D")</f>
        <v>49375</v>
      </c>
      <c r="Z1454" s="1403">
        <v>2.5475435199620047E-2</v>
      </c>
      <c r="AA1454" s="1411">
        <v>2.5392072377198316E-2</v>
      </c>
    </row>
    <row r="1455" spans="19:27" x14ac:dyDescent="0.2">
      <c r="S1455" s="399"/>
      <c r="T1455" s="1401"/>
      <c r="W1455" s="864" t="str">
        <f t="shared" si="29"/>
        <v>1w</v>
      </c>
      <c r="X1455" s="1405">
        <f>_xll.qlCalendarAdvance(Calendar,X1454,W1455,"f",FALSE)</f>
        <v>49382</v>
      </c>
      <c r="Y1455" s="1404">
        <f>_xll.qlCalendarAdvance(Calendar,X1455,NDays&amp;"D")</f>
        <v>49382</v>
      </c>
      <c r="Z1455" s="1403">
        <v>2.5466314871870694E-2</v>
      </c>
      <c r="AA1455" s="1411">
        <v>2.5382865528209564E-2</v>
      </c>
    </row>
    <row r="1456" spans="19:27" x14ac:dyDescent="0.2">
      <c r="S1456" s="399"/>
      <c r="T1456" s="1401"/>
      <c r="W1456" s="864" t="str">
        <f t="shared" si="29"/>
        <v>1w</v>
      </c>
      <c r="X1456" s="1405">
        <f>_xll.qlCalendarAdvance(Calendar,X1455,W1456,"f",FALSE)</f>
        <v>49389</v>
      </c>
      <c r="Y1456" s="1404">
        <f>_xll.qlCalendarAdvance(Calendar,X1456,NDays&amp;"D")</f>
        <v>49389</v>
      </c>
      <c r="Z1456" s="1403">
        <v>2.5457210181282653E-2</v>
      </c>
      <c r="AA1456" s="1411">
        <v>2.5373663252743484E-2</v>
      </c>
    </row>
    <row r="1457" spans="19:27" x14ac:dyDescent="0.2">
      <c r="S1457" s="399"/>
      <c r="T1457" s="1401"/>
      <c r="W1457" s="864" t="str">
        <f t="shared" si="29"/>
        <v>1w</v>
      </c>
      <c r="X1457" s="1405">
        <f>_xll.qlCalendarAdvance(Calendar,X1456,W1457,"f",FALSE)</f>
        <v>49396</v>
      </c>
      <c r="Y1457" s="1404">
        <f>_xll.qlCalendarAdvance(Calendar,X1457,NDays&amp;"D")</f>
        <v>49396</v>
      </c>
      <c r="Z1457" s="1403">
        <v>2.5448121416653941E-2</v>
      </c>
      <c r="AA1457" s="1411">
        <v>2.5364465550556936E-2</v>
      </c>
    </row>
    <row r="1458" spans="19:27" x14ac:dyDescent="0.2">
      <c r="S1458" s="399"/>
      <c r="T1458" s="1401"/>
      <c r="W1458" s="864" t="str">
        <f t="shared" si="29"/>
        <v>1w</v>
      </c>
      <c r="X1458" s="1405">
        <f>_xll.qlCalendarAdvance(Calendar,X1457,W1458,"f",FALSE)</f>
        <v>49403</v>
      </c>
      <c r="Y1458" s="1404">
        <f>_xll.qlCalendarAdvance(Calendar,X1458,NDays&amp;"D")</f>
        <v>49403</v>
      </c>
      <c r="Z1458" s="1403">
        <v>2.5439048866772607E-2</v>
      </c>
      <c r="AA1458" s="1411">
        <v>2.5355272421730968E-2</v>
      </c>
    </row>
    <row r="1459" spans="19:27" x14ac:dyDescent="0.2">
      <c r="S1459" s="399"/>
      <c r="T1459" s="1401"/>
      <c r="W1459" s="864" t="str">
        <f t="shared" si="29"/>
        <v>1w</v>
      </c>
      <c r="X1459" s="1405">
        <f>_xll.qlCalendarAdvance(Calendar,X1458,W1459,"f",FALSE)</f>
        <v>49410</v>
      </c>
      <c r="Y1459" s="1404">
        <f>_xll.qlCalendarAdvance(Calendar,X1459,NDays&amp;"D")</f>
        <v>49410</v>
      </c>
      <c r="Z1459" s="1403">
        <v>2.5430967428556044E-2</v>
      </c>
      <c r="AA1459" s="1411">
        <v>2.5346083866265579E-2</v>
      </c>
    </row>
    <row r="1460" spans="19:27" x14ac:dyDescent="0.2">
      <c r="S1460" s="399"/>
      <c r="T1460" s="1401"/>
      <c r="W1460" s="864" t="str">
        <f t="shared" si="29"/>
        <v>1w</v>
      </c>
      <c r="X1460" s="1405">
        <f>_xll.qlCalendarAdvance(Calendar,X1459,W1460,"f",FALSE)</f>
        <v>49417</v>
      </c>
      <c r="Y1460" s="1404">
        <f>_xll.qlCalendarAdvance(Calendar,X1460,NDays&amp;"D")</f>
        <v>49417</v>
      </c>
      <c r="Z1460" s="1403">
        <v>2.5420953566358432E-2</v>
      </c>
      <c r="AA1460" s="1411">
        <v>2.5336899884160768E-2</v>
      </c>
    </row>
    <row r="1461" spans="19:27" x14ac:dyDescent="0.2">
      <c r="S1461" s="399"/>
      <c r="T1461" s="1401"/>
      <c r="W1461" s="864" t="str">
        <f t="shared" si="29"/>
        <v>1w</v>
      </c>
      <c r="X1461" s="1405">
        <f>_xll.qlCalendarAdvance(Calendar,X1460,W1461,"f",FALSE)</f>
        <v>49424</v>
      </c>
      <c r="Y1461" s="1404">
        <f>_xll.qlCalendarAdvance(Calendar,X1461,NDays&amp;"D")</f>
        <v>49424</v>
      </c>
      <c r="Z1461" s="1403">
        <v>2.5411931393354743E-2</v>
      </c>
      <c r="AA1461" s="1411">
        <v>2.5327720475497584E-2</v>
      </c>
    </row>
    <row r="1462" spans="19:27" x14ac:dyDescent="0.2">
      <c r="S1462" s="399"/>
      <c r="T1462" s="1401"/>
      <c r="W1462" s="864" t="str">
        <f t="shared" si="29"/>
        <v>1w</v>
      </c>
      <c r="X1462" s="1405">
        <f>_xll.qlCalendarAdvance(Calendar,X1461,W1462,"f",FALSE)</f>
        <v>49431</v>
      </c>
      <c r="Y1462" s="1404">
        <f>_xll.qlCalendarAdvance(Calendar,X1462,NDays&amp;"D")</f>
        <v>49431</v>
      </c>
      <c r="Z1462" s="1403">
        <v>2.5402926590157179E-2</v>
      </c>
      <c r="AA1462" s="1411">
        <v>2.5318545640194978E-2</v>
      </c>
    </row>
    <row r="1463" spans="19:27" x14ac:dyDescent="0.2">
      <c r="S1463" s="399"/>
      <c r="T1463" s="1401"/>
      <c r="W1463" s="864" t="str">
        <f t="shared" si="29"/>
        <v>1w</v>
      </c>
      <c r="X1463" s="1405">
        <f>_xll.qlCalendarAdvance(Calendar,X1462,W1463,"f",FALSE)</f>
        <v>49438</v>
      </c>
      <c r="Y1463" s="1404">
        <f>_xll.qlCalendarAdvance(Calendar,X1463,NDays&amp;"D")</f>
        <v>49438</v>
      </c>
      <c r="Z1463" s="1403">
        <v>2.5393939445507517E-2</v>
      </c>
      <c r="AA1463" s="1411">
        <v>2.5309375378171906E-2</v>
      </c>
    </row>
    <row r="1464" spans="19:27" x14ac:dyDescent="0.2">
      <c r="S1464" s="399"/>
      <c r="T1464" s="1401"/>
      <c r="W1464" s="864" t="str">
        <f t="shared" si="29"/>
        <v>1w</v>
      </c>
      <c r="X1464" s="1405">
        <f>_xll.qlCalendarAdvance(Calendar,X1463,W1464,"f",FALSE)</f>
        <v>49445</v>
      </c>
      <c r="Y1464" s="1404">
        <f>_xll.qlCalendarAdvance(Calendar,X1464,NDays&amp;"D")</f>
        <v>49445</v>
      </c>
      <c r="Z1464" s="1403">
        <v>2.5384970248137108E-2</v>
      </c>
      <c r="AA1464" s="1411">
        <v>2.5300209689590458E-2</v>
      </c>
    </row>
    <row r="1465" spans="19:27" x14ac:dyDescent="0.2">
      <c r="S1465" s="399"/>
      <c r="T1465" s="1401"/>
      <c r="W1465" s="864" t="str">
        <f t="shared" si="29"/>
        <v>1w</v>
      </c>
      <c r="X1465" s="1405">
        <f>_xll.qlCalendarAdvance(Calendar,X1464,W1465,"f",FALSE)</f>
        <v>49452</v>
      </c>
      <c r="Y1465" s="1404">
        <f>_xll.qlCalendarAdvance(Calendar,X1465,NDays&amp;"D")</f>
        <v>49452</v>
      </c>
      <c r="Z1465" s="1403">
        <v>2.5376019286769348E-2</v>
      </c>
      <c r="AA1465" s="1411">
        <v>2.529104857436959E-2</v>
      </c>
    </row>
    <row r="1466" spans="19:27" x14ac:dyDescent="0.2">
      <c r="S1466" s="399"/>
      <c r="T1466" s="1401"/>
      <c r="W1466" s="864" t="str">
        <f t="shared" si="29"/>
        <v>1w</v>
      </c>
      <c r="X1466" s="1405">
        <f>_xll.qlCalendarAdvance(Calendar,X1465,W1466,"f",FALSE)</f>
        <v>49459</v>
      </c>
      <c r="Y1466" s="1404">
        <f>_xll.qlCalendarAdvance(Calendar,X1466,NDays&amp;"D")</f>
        <v>49459</v>
      </c>
      <c r="Z1466" s="1403">
        <v>2.5367086850117439E-2</v>
      </c>
      <c r="AA1466" s="1411">
        <v>2.5281892032428255E-2</v>
      </c>
    </row>
    <row r="1467" spans="19:27" x14ac:dyDescent="0.2">
      <c r="S1467" s="399"/>
      <c r="T1467" s="1401"/>
      <c r="W1467" s="864" t="str">
        <f t="shared" si="29"/>
        <v>1w</v>
      </c>
      <c r="X1467" s="1405">
        <f>_xll.qlCalendarAdvance(Calendar,X1466,W1467,"f",FALSE)</f>
        <v>49466</v>
      </c>
      <c r="Y1467" s="1404">
        <f>_xll.qlCalendarAdvance(Calendar,X1467,NDays&amp;"D")</f>
        <v>49466</v>
      </c>
      <c r="Z1467" s="1403">
        <v>2.5358173226886389E-2</v>
      </c>
      <c r="AA1467" s="1411">
        <v>2.5272740064009591E-2</v>
      </c>
    </row>
    <row r="1468" spans="19:27" x14ac:dyDescent="0.2">
      <c r="S1468" s="399"/>
      <c r="T1468" s="1401"/>
      <c r="W1468" s="864" t="str">
        <f t="shared" si="29"/>
        <v>1w</v>
      </c>
      <c r="X1468" s="1405">
        <f>_xll.qlCalendarAdvance(Calendar,X1467,W1468,"f",FALSE)</f>
        <v>49473</v>
      </c>
      <c r="Y1468" s="1404">
        <f>_xll.qlCalendarAdvance(Calendar,X1468,NDays&amp;"D")</f>
        <v>49473</v>
      </c>
      <c r="Z1468" s="1403">
        <v>2.534927870577125E-2</v>
      </c>
      <c r="AA1468" s="1411">
        <v>2.526359266887046E-2</v>
      </c>
    </row>
    <row r="1469" spans="19:27" x14ac:dyDescent="0.2">
      <c r="S1469" s="399"/>
      <c r="T1469" s="1401"/>
      <c r="W1469" s="864" t="str">
        <f t="shared" si="29"/>
        <v>1w</v>
      </c>
      <c r="X1469" s="1405">
        <f>_xll.qlCalendarAdvance(Calendar,X1468,W1469,"f",FALSE)</f>
        <v>49480</v>
      </c>
      <c r="Y1469" s="1404">
        <f>_xll.qlCalendarAdvance(Calendar,X1469,NDays&amp;"D")</f>
        <v>49480</v>
      </c>
      <c r="Z1469" s="1403">
        <v>2.5340403575458643E-2</v>
      </c>
      <c r="AA1469" s="1411">
        <v>2.5254449847091909E-2</v>
      </c>
    </row>
    <row r="1470" spans="19:27" x14ac:dyDescent="0.2">
      <c r="S1470" s="399"/>
      <c r="T1470" s="1401"/>
      <c r="W1470" s="864" t="str">
        <f t="shared" si="29"/>
        <v>1w</v>
      </c>
      <c r="X1470" s="1405">
        <f>_xll.qlCalendarAdvance(Calendar,X1469,W1470,"f",FALSE)</f>
        <v>49487</v>
      </c>
      <c r="Y1470" s="1404">
        <f>_xll.qlCalendarAdvance(Calendar,X1470,NDays&amp;"D")</f>
        <v>49487</v>
      </c>
      <c r="Z1470" s="1403">
        <v>2.5331548123926826E-2</v>
      </c>
      <c r="AA1470" s="1411">
        <v>2.5245312551697152E-2</v>
      </c>
    </row>
    <row r="1471" spans="19:27" x14ac:dyDescent="0.2">
      <c r="S1471" s="399"/>
      <c r="T1471" s="1401"/>
      <c r="W1471" s="864" t="str">
        <f t="shared" si="29"/>
        <v>1w</v>
      </c>
      <c r="X1471" s="1405">
        <f>_xll.qlCalendarAdvance(Calendar,X1470,W1471,"f",FALSE)</f>
        <v>49494</v>
      </c>
      <c r="Y1471" s="1404">
        <f>_xll.qlCalendarAdvance(Calendar,X1471,NDays&amp;"D")</f>
        <v>49494</v>
      </c>
      <c r="Z1471" s="1403">
        <v>2.5322712578229163E-2</v>
      </c>
      <c r="AA1471" s="1411">
        <v>2.5236191516455619E-2</v>
      </c>
    </row>
    <row r="1472" spans="19:27" x14ac:dyDescent="0.2">
      <c r="S1472" s="399"/>
      <c r="T1472" s="1401"/>
      <c r="W1472" s="864" t="str">
        <f t="shared" si="29"/>
        <v>1w</v>
      </c>
      <c r="X1472" s="1405">
        <f>_xll.qlCalendarAdvance(Calendar,X1471,W1472,"f",FALSE)</f>
        <v>49501</v>
      </c>
      <c r="Y1472" s="1404">
        <f>_xll.qlCalendarAdvance(Calendar,X1472,NDays&amp;"D")</f>
        <v>49501</v>
      </c>
      <c r="Z1472" s="1403">
        <v>2.5313897058087849E-2</v>
      </c>
      <c r="AA1472" s="1411">
        <v>2.522708980110755E-2</v>
      </c>
    </row>
    <row r="1473" spans="19:27" x14ac:dyDescent="0.2">
      <c r="S1473" s="399"/>
      <c r="T1473" s="1401"/>
      <c r="W1473" s="864" t="str">
        <f t="shared" si="29"/>
        <v>1w</v>
      </c>
      <c r="X1473" s="1405">
        <f>_xll.qlCalendarAdvance(Calendar,X1472,W1473,"f",FALSE)</f>
        <v>49508</v>
      </c>
      <c r="Y1473" s="1404">
        <f>_xll.qlCalendarAdvance(Calendar,X1473,NDays&amp;"D")</f>
        <v>49508</v>
      </c>
      <c r="Z1473" s="1403">
        <v>2.5305101672297318E-2</v>
      </c>
      <c r="AA1473" s="1411">
        <v>2.5218007405652942E-2</v>
      </c>
    </row>
    <row r="1474" spans="19:27" x14ac:dyDescent="0.2">
      <c r="S1474" s="399"/>
      <c r="T1474" s="1401"/>
      <c r="W1474" s="864" t="str">
        <f t="shared" si="29"/>
        <v>1w</v>
      </c>
      <c r="X1474" s="1405">
        <f>_xll.qlCalendarAdvance(Calendar,X1473,W1474,"f",FALSE)</f>
        <v>49515</v>
      </c>
      <c r="Y1474" s="1404">
        <f>_xll.qlCalendarAdvance(Calendar,X1474,NDays&amp;"D")</f>
        <v>49515</v>
      </c>
      <c r="Z1474" s="1403">
        <v>2.5296326529650259E-2</v>
      </c>
      <c r="AA1474" s="1411">
        <v>2.5208944330172844E-2</v>
      </c>
    </row>
    <row r="1475" spans="19:27" x14ac:dyDescent="0.2">
      <c r="S1475" s="399"/>
      <c r="T1475" s="1401"/>
      <c r="W1475" s="864" t="str">
        <f t="shared" si="29"/>
        <v>1w</v>
      </c>
      <c r="X1475" s="1405">
        <f>_xll.qlCalendarAdvance(Calendar,X1474,W1475,"f",FALSE)</f>
        <v>49522</v>
      </c>
      <c r="Y1475" s="1404">
        <f>_xll.qlCalendarAdvance(Calendar,X1475,NDays&amp;"D")</f>
        <v>49522</v>
      </c>
      <c r="Z1475" s="1403">
        <v>2.5287571738935567E-2</v>
      </c>
      <c r="AA1475" s="1411">
        <v>2.5199900574424117E-2</v>
      </c>
    </row>
    <row r="1476" spans="19:27" x14ac:dyDescent="0.2">
      <c r="S1476" s="399"/>
      <c r="T1476" s="1401"/>
      <c r="W1476" s="864" t="str">
        <f t="shared" si="29"/>
        <v>1w</v>
      </c>
      <c r="X1476" s="1405">
        <f>_xll.qlCalendarAdvance(Calendar,X1475,W1476,"f",FALSE)</f>
        <v>49529</v>
      </c>
      <c r="Y1476" s="1404">
        <f>_xll.qlCalendarAdvance(Calendar,X1476,NDays&amp;"D")</f>
        <v>49529</v>
      </c>
      <c r="Z1476" s="1403">
        <v>2.5278837408940835E-2</v>
      </c>
      <c r="AA1476" s="1411">
        <v>2.5190876138568852E-2</v>
      </c>
    </row>
    <row r="1477" spans="19:27" x14ac:dyDescent="0.2">
      <c r="S1477" s="399"/>
      <c r="T1477" s="1401"/>
      <c r="W1477" s="864" t="str">
        <f t="shared" si="29"/>
        <v>1w</v>
      </c>
      <c r="X1477" s="1405">
        <f>_xll.qlCalendarAdvance(Calendar,X1476,W1477,"f",FALSE)</f>
        <v>49536</v>
      </c>
      <c r="Y1477" s="1404">
        <f>_xll.qlCalendarAdvance(Calendar,X1477,NDays&amp;"D")</f>
        <v>49536</v>
      </c>
      <c r="Z1477" s="1403">
        <v>2.5270123648450757E-2</v>
      </c>
      <c r="AA1477" s="1411">
        <v>2.5181871022688096E-2</v>
      </c>
    </row>
    <row r="1478" spans="19:27" x14ac:dyDescent="0.2">
      <c r="S1478" s="399"/>
      <c r="T1478" s="1401"/>
      <c r="W1478" s="864" t="str">
        <f t="shared" si="29"/>
        <v>1w</v>
      </c>
      <c r="X1478" s="1405">
        <f>_xll.qlCalendarAdvance(Calendar,X1477,W1478,"f",FALSE)</f>
        <v>49543</v>
      </c>
      <c r="Y1478" s="1404">
        <f>_xll.qlCalendarAdvance(Calendar,X1478,NDays&amp;"D")</f>
        <v>49543</v>
      </c>
      <c r="Z1478" s="1403">
        <v>2.5261430566247162E-2</v>
      </c>
      <c r="AA1478" s="1411">
        <v>2.5172885226457664E-2</v>
      </c>
    </row>
    <row r="1479" spans="19:27" x14ac:dyDescent="0.2">
      <c r="S1479" s="399"/>
      <c r="T1479" s="1401"/>
      <c r="W1479" s="864" t="str">
        <f t="shared" si="29"/>
        <v>1w</v>
      </c>
      <c r="X1479" s="1405">
        <f>_xll.qlCalendarAdvance(Calendar,X1478,W1479,"f",FALSE)</f>
        <v>49550</v>
      </c>
      <c r="Y1479" s="1404">
        <f>_xll.qlCalendarAdvance(Calendar,X1479,NDays&amp;"D")</f>
        <v>49550</v>
      </c>
      <c r="Z1479" s="1403">
        <v>2.5252758271109434E-2</v>
      </c>
      <c r="AA1479" s="1411">
        <v>2.5163918750201741E-2</v>
      </c>
    </row>
    <row r="1480" spans="19:27" x14ac:dyDescent="0.2">
      <c r="S1480" s="399"/>
      <c r="T1480" s="1401"/>
      <c r="W1480" s="864" t="str">
        <f t="shared" si="29"/>
        <v>1w</v>
      </c>
      <c r="X1480" s="1405">
        <f>_xll.qlCalendarAdvance(Calendar,X1479,W1480,"f",FALSE)</f>
        <v>49557</v>
      </c>
      <c r="Y1480" s="1404">
        <f>_xll.qlCalendarAdvance(Calendar,X1480,NDays&amp;"D")</f>
        <v>49557</v>
      </c>
      <c r="Z1480" s="1403">
        <v>2.5244106871815636E-2</v>
      </c>
      <c r="AA1480" s="1411">
        <v>2.5154971593839281E-2</v>
      </c>
    </row>
    <row r="1481" spans="19:27" x14ac:dyDescent="0.2">
      <c r="S1481" s="399"/>
      <c r="T1481" s="1401"/>
      <c r="W1481" s="864" t="str">
        <f t="shared" si="29"/>
        <v>1w</v>
      </c>
      <c r="X1481" s="1405">
        <f>_xll.qlCalendarAdvance(Calendar,X1480,W1481,"f",FALSE)</f>
        <v>49564</v>
      </c>
      <c r="Y1481" s="1404">
        <f>_xll.qlCalendarAdvance(Calendar,X1481,NDays&amp;"D")</f>
        <v>49564</v>
      </c>
      <c r="Z1481" s="1403">
        <v>2.5235476477139401E-2</v>
      </c>
      <c r="AA1481" s="1411">
        <v>2.5146043757370284E-2</v>
      </c>
    </row>
    <row r="1482" spans="19:27" x14ac:dyDescent="0.2">
      <c r="S1482" s="399"/>
      <c r="T1482" s="1401"/>
      <c r="W1482" s="864" t="str">
        <f t="shared" si="29"/>
        <v>1w</v>
      </c>
      <c r="X1482" s="1405">
        <f>_xll.qlCalendarAdvance(Calendar,X1481,W1482,"f",FALSE)</f>
        <v>49571</v>
      </c>
      <c r="Y1482" s="1404">
        <f>_xll.qlCalendarAdvance(Calendar,X1482,NDays&amp;"D")</f>
        <v>49571</v>
      </c>
      <c r="Z1482" s="1403">
        <v>2.522686719585391E-2</v>
      </c>
      <c r="AA1482" s="1411">
        <v>2.5137135240632658E-2</v>
      </c>
    </row>
    <row r="1483" spans="19:27" x14ac:dyDescent="0.2">
      <c r="S1483" s="399"/>
      <c r="T1483" s="1401"/>
      <c r="W1483" s="864" t="str">
        <f t="shared" si="29"/>
        <v>1w</v>
      </c>
      <c r="X1483" s="1405">
        <f>_xll.qlCalendarAdvance(Calendar,X1482,W1483,"f",FALSE)</f>
        <v>49578</v>
      </c>
      <c r="Y1483" s="1404">
        <f>_xll.qlCalendarAdvance(Calendar,X1483,NDays&amp;"D")</f>
        <v>49578</v>
      </c>
      <c r="Z1483" s="1403">
        <v>2.5218279136728812E-2</v>
      </c>
      <c r="AA1483" s="1411">
        <v>2.512824604386954E-2</v>
      </c>
    </row>
    <row r="1484" spans="19:27" x14ac:dyDescent="0.2">
      <c r="S1484" s="399"/>
      <c r="T1484" s="1401"/>
      <c r="W1484" s="864" t="str">
        <f t="shared" si="29"/>
        <v>1w</v>
      </c>
      <c r="X1484" s="1405">
        <f>_xll.qlCalendarAdvance(Calendar,X1483,W1484,"f",FALSE)</f>
        <v>49585</v>
      </c>
      <c r="Y1484" s="1404">
        <f>_xll.qlCalendarAdvance(Calendar,X1484,NDays&amp;"D")</f>
        <v>49585</v>
      </c>
      <c r="Z1484" s="1403">
        <v>2.5209712408531756E-2</v>
      </c>
      <c r="AA1484" s="1411">
        <v>2.5119376166918839E-2</v>
      </c>
    </row>
    <row r="1485" spans="19:27" x14ac:dyDescent="0.2">
      <c r="S1485" s="399"/>
      <c r="T1485" s="1401"/>
      <c r="W1485" s="864" t="str">
        <f t="shared" si="29"/>
        <v>1w</v>
      </c>
      <c r="X1485" s="1405">
        <f>_xll.qlCalendarAdvance(Calendar,X1484,W1485,"f",FALSE)</f>
        <v>49592</v>
      </c>
      <c r="Y1485" s="1404">
        <f>_xll.qlCalendarAdvance(Calendar,X1485,NDays&amp;"D")</f>
        <v>49592</v>
      </c>
      <c r="Z1485" s="1403">
        <v>2.5201167120027741E-2</v>
      </c>
      <c r="AA1485" s="1411">
        <v>2.5110525609780554E-2</v>
      </c>
    </row>
    <row r="1486" spans="19:27" x14ac:dyDescent="0.2">
      <c r="S1486" s="399"/>
      <c r="T1486" s="1401"/>
      <c r="W1486" s="864" t="str">
        <f t="shared" si="29"/>
        <v>1w</v>
      </c>
      <c r="X1486" s="1405">
        <f>_xll.qlCalendarAdvance(Calendar,X1485,W1486,"f",FALSE)</f>
        <v>49599</v>
      </c>
      <c r="Y1486" s="1404">
        <f>_xll.qlCalendarAdvance(Calendar,X1486,NDays&amp;"D")</f>
        <v>49599</v>
      </c>
      <c r="Z1486" s="1403">
        <v>2.519264337998043E-2</v>
      </c>
      <c r="AA1486" s="1411">
        <v>2.5101694372616778E-2</v>
      </c>
    </row>
    <row r="1487" spans="19:27" x14ac:dyDescent="0.2">
      <c r="S1487" s="399"/>
      <c r="T1487" s="1401"/>
      <c r="W1487" s="864" t="str">
        <f t="shared" si="29"/>
        <v>1w</v>
      </c>
      <c r="X1487" s="1405">
        <f>_xll.qlCalendarAdvance(Calendar,X1486,W1487,"f",FALSE)</f>
        <v>49606</v>
      </c>
      <c r="Y1487" s="1404">
        <f>_xll.qlCalendarAdvance(Calendar,X1487,NDays&amp;"D")</f>
        <v>49606</v>
      </c>
      <c r="Z1487" s="1403">
        <v>2.5184141297149944E-2</v>
      </c>
      <c r="AA1487" s="1411">
        <v>2.5092882455103327E-2</v>
      </c>
    </row>
    <row r="1488" spans="19:27" x14ac:dyDescent="0.2">
      <c r="S1488" s="399"/>
      <c r="T1488" s="1401"/>
      <c r="W1488" s="864" t="str">
        <f t="shared" si="29"/>
        <v>1w</v>
      </c>
      <c r="X1488" s="1405">
        <f>_xll.qlCalendarAdvance(Calendar,X1487,W1488,"f",FALSE)</f>
        <v>49613</v>
      </c>
      <c r="Y1488" s="1404">
        <f>_xll.qlCalendarAdvance(Calendar,X1488,NDays&amp;"D")</f>
        <v>49613</v>
      </c>
      <c r="Z1488" s="1403">
        <v>2.5175660980294862E-2</v>
      </c>
      <c r="AA1488" s="1411">
        <v>2.5084089857564384E-2</v>
      </c>
    </row>
    <row r="1489" spans="19:27" x14ac:dyDescent="0.2">
      <c r="S1489" s="399"/>
      <c r="T1489" s="1401"/>
      <c r="W1489" s="864" t="str">
        <f t="shared" si="29"/>
        <v>1w</v>
      </c>
      <c r="X1489" s="1405">
        <f>_xll.qlCalendarAdvance(Calendar,X1488,W1489,"f",FALSE)</f>
        <v>49620</v>
      </c>
      <c r="Y1489" s="1404">
        <f>_xll.qlCalendarAdvance(Calendar,X1489,NDays&amp;"D")</f>
        <v>49620</v>
      </c>
      <c r="Z1489" s="1403">
        <v>2.5167202538171538E-2</v>
      </c>
      <c r="AA1489" s="1411">
        <v>2.5075316579837859E-2</v>
      </c>
    </row>
    <row r="1490" spans="19:27" x14ac:dyDescent="0.2">
      <c r="S1490" s="399"/>
      <c r="T1490" s="1401"/>
      <c r="W1490" s="864" t="str">
        <f t="shared" si="29"/>
        <v>1w</v>
      </c>
      <c r="X1490" s="1405">
        <f>_xll.qlCalendarAdvance(Calendar,X1489,W1490,"f",FALSE)</f>
        <v>49627</v>
      </c>
      <c r="Y1490" s="1404">
        <f>_xll.qlCalendarAdvance(Calendar,X1490,NDays&amp;"D")</f>
        <v>49627</v>
      </c>
      <c r="Z1490" s="1403">
        <v>2.515876607953367E-2</v>
      </c>
      <c r="AA1490" s="1411">
        <v>2.5066562622085842E-2</v>
      </c>
    </row>
    <row r="1491" spans="19:27" x14ac:dyDescent="0.2">
      <c r="S1491" s="399"/>
      <c r="T1491" s="1401"/>
      <c r="W1491" s="864" t="str">
        <f t="shared" si="29"/>
        <v>1w</v>
      </c>
      <c r="X1491" s="1405">
        <f>_xll.qlCalendarAdvance(Calendar,X1490,W1491,"f",FALSE)</f>
        <v>49634</v>
      </c>
      <c r="Y1491" s="1404">
        <f>_xll.qlCalendarAdvance(Calendar,X1491,NDays&amp;"D")</f>
        <v>49634</v>
      </c>
      <c r="Z1491" s="1403">
        <v>2.5150351713132974E-2</v>
      </c>
      <c r="AA1491" s="1411">
        <v>2.5057827983984149E-2</v>
      </c>
    </row>
    <row r="1492" spans="19:27" x14ac:dyDescent="0.2">
      <c r="S1492" s="399"/>
      <c r="T1492" s="1401"/>
      <c r="W1492" s="864" t="str">
        <f t="shared" si="29"/>
        <v>1w</v>
      </c>
      <c r="X1492" s="1405">
        <f>_xll.qlCalendarAdvance(Calendar,X1491,W1492,"f",FALSE)</f>
        <v>49641</v>
      </c>
      <c r="Y1492" s="1404">
        <f>_xll.qlCalendarAdvance(Calendar,X1492,NDays&amp;"D")</f>
        <v>49641</v>
      </c>
      <c r="Z1492" s="1403">
        <v>2.5141959547719386E-2</v>
      </c>
      <c r="AA1492" s="1411">
        <v>2.5049112665775919E-2</v>
      </c>
    </row>
    <row r="1493" spans="19:27" x14ac:dyDescent="0.2">
      <c r="S1493" s="399"/>
      <c r="T1493" s="1401"/>
      <c r="W1493" s="864" t="str">
        <f t="shared" si="29"/>
        <v>1w</v>
      </c>
      <c r="X1493" s="1405">
        <f>_xll.qlCalendarAdvance(Calendar,X1492,W1493,"f",FALSE)</f>
        <v>49648</v>
      </c>
      <c r="Y1493" s="1404">
        <f>_xll.qlCalendarAdvance(Calendar,X1493,NDays&amp;"D")</f>
        <v>49648</v>
      </c>
      <c r="Z1493" s="1403">
        <v>2.5133589692040621E-2</v>
      </c>
      <c r="AA1493" s="1411">
        <v>2.5040416667542198E-2</v>
      </c>
    </row>
    <row r="1494" spans="19:27" x14ac:dyDescent="0.2">
      <c r="S1494" s="399"/>
      <c r="T1494" s="1401"/>
      <c r="W1494" s="864" t="str">
        <f t="shared" si="29"/>
        <v>1w</v>
      </c>
      <c r="X1494" s="1405">
        <f>_xll.qlCalendarAdvance(Calendar,X1493,W1494,"f",FALSE)</f>
        <v>49655</v>
      </c>
      <c r="Y1494" s="1404">
        <f>_xll.qlCalendarAdvance(Calendar,X1494,NDays&amp;"D")</f>
        <v>49655</v>
      </c>
      <c r="Z1494" s="1403">
        <v>2.5125242254841085E-2</v>
      </c>
      <c r="AA1494" s="1411">
        <v>2.5031739988958801E-2</v>
      </c>
    </row>
    <row r="1495" spans="19:27" x14ac:dyDescent="0.2">
      <c r="S1495" s="399"/>
      <c r="T1495" s="1401"/>
      <c r="W1495" s="864" t="str">
        <f t="shared" si="29"/>
        <v>1w</v>
      </c>
      <c r="X1495" s="1405">
        <f>_xll.qlCalendarAdvance(Calendar,X1494,W1495,"f",FALSE)</f>
        <v>49662</v>
      </c>
      <c r="Y1495" s="1404">
        <f>_xll.qlCalendarAdvance(Calendar,X1495,NDays&amp;"D")</f>
        <v>49662</v>
      </c>
      <c r="Z1495" s="1403">
        <v>2.5116917344864959E-2</v>
      </c>
      <c r="AA1495" s="1411">
        <v>2.5023082630430959E-2</v>
      </c>
    </row>
    <row r="1496" spans="19:27" x14ac:dyDescent="0.2">
      <c r="S1496" s="399"/>
      <c r="T1496" s="1401"/>
      <c r="W1496" s="864" t="str">
        <f t="shared" si="29"/>
        <v>1w</v>
      </c>
      <c r="X1496" s="1405">
        <f>_xll.qlCalendarAdvance(Calendar,X1495,W1496,"f",FALSE)</f>
        <v>49670</v>
      </c>
      <c r="Y1496" s="1404">
        <f>_xll.qlCalendarAdvance(Calendar,X1496,NDays&amp;"D")</f>
        <v>49670</v>
      </c>
      <c r="Z1496" s="1403">
        <v>2.5107988225256218E-2</v>
      </c>
      <c r="AA1496" s="1411">
        <v>2.5013212163148557E-2</v>
      </c>
    </row>
    <row r="1497" spans="19:27" x14ac:dyDescent="0.2">
      <c r="S1497" s="399"/>
      <c r="T1497" s="1401"/>
      <c r="W1497" s="864" t="str">
        <f t="shared" si="29"/>
        <v>1w</v>
      </c>
      <c r="X1497" s="1405">
        <f>_xll.qlCalendarAdvance(Calendar,X1496,W1497,"f",FALSE)</f>
        <v>49677</v>
      </c>
      <c r="Y1497" s="1404">
        <f>_xll.qlCalendarAdvance(Calendar,X1497,NDays&amp;"D")</f>
        <v>49677</v>
      </c>
      <c r="Z1497" s="1403">
        <v>2.5099714294093974E-2</v>
      </c>
      <c r="AA1497" s="1411">
        <v>2.5004596204195595E-2</v>
      </c>
    </row>
    <row r="1498" spans="19:27" x14ac:dyDescent="0.2">
      <c r="S1498" s="399"/>
      <c r="T1498" s="1401"/>
      <c r="W1498" s="864" t="str">
        <f t="shared" ref="W1498:W1561" si="30">W1497</f>
        <v>1w</v>
      </c>
      <c r="X1498" s="1405">
        <f>_xll.qlCalendarAdvance(Calendar,X1497,W1498,"f",FALSE)</f>
        <v>49684</v>
      </c>
      <c r="Y1498" s="1404">
        <f>_xll.qlCalendarAdvance(Calendar,X1498,NDays&amp;"D")</f>
        <v>49684</v>
      </c>
      <c r="Z1498" s="1403">
        <v>2.5091463250061386E-2</v>
      </c>
      <c r="AA1498" s="1411">
        <v>2.4995999564974003E-2</v>
      </c>
    </row>
    <row r="1499" spans="19:27" x14ac:dyDescent="0.2">
      <c r="S1499" s="399"/>
      <c r="T1499" s="1401"/>
      <c r="W1499" s="864" t="str">
        <f t="shared" si="30"/>
        <v>1w</v>
      </c>
      <c r="X1499" s="1405">
        <f>_xll.qlCalendarAdvance(Calendar,X1498,W1499,"f",FALSE)</f>
        <v>49691</v>
      </c>
      <c r="Y1499" s="1404">
        <f>_xll.qlCalendarAdvance(Calendar,X1499,NDays&amp;"D")</f>
        <v>49691</v>
      </c>
      <c r="Z1499" s="1403">
        <v>2.508323520131097E-2</v>
      </c>
      <c r="AA1499" s="1411">
        <v>2.498742224572692E-2</v>
      </c>
    </row>
    <row r="1500" spans="19:27" x14ac:dyDescent="0.2">
      <c r="S1500" s="399"/>
      <c r="T1500" s="1401"/>
      <c r="W1500" s="864" t="str">
        <f t="shared" si="30"/>
        <v>1w</v>
      </c>
      <c r="X1500" s="1405">
        <f>_xll.qlCalendarAdvance(Calendar,X1499,W1500,"f",FALSE)</f>
        <v>49698</v>
      </c>
      <c r="Y1500" s="1404">
        <f>_xll.qlCalendarAdvance(Calendar,X1500,NDays&amp;"D")</f>
        <v>49698</v>
      </c>
      <c r="Z1500" s="1403">
        <v>2.50750302559926E-2</v>
      </c>
      <c r="AA1500" s="1411">
        <v>2.4978864246211208E-2</v>
      </c>
    </row>
    <row r="1501" spans="19:27" x14ac:dyDescent="0.2">
      <c r="S1501" s="399"/>
      <c r="T1501" s="1401"/>
      <c r="W1501" s="864" t="str">
        <f t="shared" si="30"/>
        <v>1w</v>
      </c>
      <c r="X1501" s="1405">
        <f>_xll.qlCalendarAdvance(Calendar,X1500,W1501,"f",FALSE)</f>
        <v>49705</v>
      </c>
      <c r="Y1501" s="1404">
        <f>_xll.qlCalendarAdvance(Calendar,X1501,NDays&amp;"D")</f>
        <v>49705</v>
      </c>
      <c r="Z1501" s="1403">
        <v>2.5065994898796573E-2</v>
      </c>
      <c r="AA1501" s="1411">
        <v>2.4970325566507912E-2</v>
      </c>
    </row>
    <row r="1502" spans="19:27" x14ac:dyDescent="0.2">
      <c r="S1502" s="399"/>
      <c r="T1502" s="1401"/>
      <c r="W1502" s="864" t="str">
        <f t="shared" si="30"/>
        <v>1w</v>
      </c>
      <c r="X1502" s="1405">
        <f>_xll.qlCalendarAdvance(Calendar,X1501,W1502,"f",FALSE)</f>
        <v>49712</v>
      </c>
      <c r="Y1502" s="1404">
        <f>_xll.qlCalendarAdvance(Calendar,X1502,NDays&amp;"D")</f>
        <v>49712</v>
      </c>
      <c r="Z1502" s="1403">
        <v>2.5058690108243801E-2</v>
      </c>
      <c r="AA1502" s="1411">
        <v>2.4961806206698078E-2</v>
      </c>
    </row>
    <row r="1503" spans="19:27" x14ac:dyDescent="0.2">
      <c r="S1503" s="399"/>
      <c r="T1503" s="1401"/>
      <c r="W1503" s="864" t="str">
        <f t="shared" si="30"/>
        <v>1w</v>
      </c>
      <c r="X1503" s="1405">
        <f>_xll.qlCalendarAdvance(Calendar,X1502,W1503,"f",FALSE)</f>
        <v>49719</v>
      </c>
      <c r="Y1503" s="1404">
        <f>_xll.qlCalendarAdvance(Calendar,X1503,NDays&amp;"D")</f>
        <v>49719</v>
      </c>
      <c r="Z1503" s="1403">
        <v>2.5050555122104749E-2</v>
      </c>
      <c r="AA1503" s="1411">
        <v>2.4953306166700662E-2</v>
      </c>
    </row>
    <row r="1504" spans="19:27" x14ac:dyDescent="0.2">
      <c r="S1504" s="399"/>
      <c r="T1504" s="1401"/>
      <c r="W1504" s="864" t="str">
        <f t="shared" si="30"/>
        <v>1w</v>
      </c>
      <c r="X1504" s="1405">
        <f>_xll.qlCalendarAdvance(Calendar,X1503,W1504,"f",FALSE)</f>
        <v>49726</v>
      </c>
      <c r="Y1504" s="1404">
        <f>_xll.qlCalendarAdvance(Calendar,X1504,NDays&amp;"D")</f>
        <v>49726</v>
      </c>
      <c r="Z1504" s="1403">
        <v>2.5042443671979626E-2</v>
      </c>
      <c r="AA1504" s="1411">
        <v>2.4944825446515662E-2</v>
      </c>
    </row>
    <row r="1505" spans="19:27" x14ac:dyDescent="0.2">
      <c r="S1505" s="399"/>
      <c r="T1505" s="1401"/>
      <c r="W1505" s="864" t="str">
        <f t="shared" si="30"/>
        <v>1w</v>
      </c>
      <c r="X1505" s="1405">
        <f>_xll.qlCalendarAdvance(Calendar,X1504,W1505,"f",FALSE)</f>
        <v>49733</v>
      </c>
      <c r="Y1505" s="1404">
        <f>_xll.qlCalendarAdvance(Calendar,X1505,NDays&amp;"D")</f>
        <v>49733</v>
      </c>
      <c r="Z1505" s="1403">
        <v>2.5033487562069912E-2</v>
      </c>
      <c r="AA1505" s="1411">
        <v>2.4936364046143078E-2</v>
      </c>
    </row>
    <row r="1506" spans="19:27" x14ac:dyDescent="0.2">
      <c r="S1506" s="399"/>
      <c r="T1506" s="1401"/>
      <c r="W1506" s="864" t="str">
        <f t="shared" si="30"/>
        <v>1w</v>
      </c>
      <c r="X1506" s="1405">
        <f>_xll.qlCalendarAdvance(Calendar,X1505,W1506,"f",FALSE)</f>
        <v>49740</v>
      </c>
      <c r="Y1506" s="1404">
        <f>_xll.qlCalendarAdvance(Calendar,X1506,NDays&amp;"D")</f>
        <v>49740</v>
      </c>
      <c r="Z1506" s="1403">
        <v>2.5025419785374314E-2</v>
      </c>
      <c r="AA1506" s="1411">
        <v>2.4927921965663957E-2</v>
      </c>
    </row>
    <row r="1507" spans="19:27" x14ac:dyDescent="0.2">
      <c r="S1507" s="399"/>
      <c r="T1507" s="1401"/>
      <c r="W1507" s="864" t="str">
        <f t="shared" si="30"/>
        <v>1w</v>
      </c>
      <c r="X1507" s="1405">
        <f>_xll.qlCalendarAdvance(Calendar,X1506,W1507,"f",FALSE)</f>
        <v>49747</v>
      </c>
      <c r="Y1507" s="1404">
        <f>_xll.qlCalendarAdvance(Calendar,X1507,NDays&amp;"D")</f>
        <v>49747</v>
      </c>
      <c r="Z1507" s="1403">
        <v>2.5017375849702317E-2</v>
      </c>
      <c r="AA1507" s="1411">
        <v>2.4919499204916207E-2</v>
      </c>
    </row>
    <row r="1508" spans="19:27" x14ac:dyDescent="0.2">
      <c r="S1508" s="399"/>
      <c r="T1508" s="1401"/>
      <c r="W1508" s="864" t="str">
        <f t="shared" si="30"/>
        <v>1w</v>
      </c>
      <c r="X1508" s="1405">
        <f>_xll.qlCalendarAdvance(Calendar,X1507,W1508,"f",FALSE)</f>
        <v>49754</v>
      </c>
      <c r="Y1508" s="1404">
        <f>_xll.qlCalendarAdvance(Calendar,X1508,NDays&amp;"D")</f>
        <v>49754</v>
      </c>
      <c r="Z1508" s="1403">
        <v>2.500935586406583E-2</v>
      </c>
      <c r="AA1508" s="1411">
        <v>2.4911095764061919E-2</v>
      </c>
    </row>
    <row r="1509" spans="19:27" x14ac:dyDescent="0.2">
      <c r="S1509" s="399"/>
      <c r="T1509" s="1401"/>
      <c r="W1509" s="864" t="str">
        <f t="shared" si="30"/>
        <v>1w</v>
      </c>
      <c r="X1509" s="1405">
        <f>_xll.qlCalendarAdvance(Calendar,X1508,W1509,"f",FALSE)</f>
        <v>49761</v>
      </c>
      <c r="Y1509" s="1404">
        <f>_xll.qlCalendarAdvance(Calendar,X1509,NDays&amp;"D")</f>
        <v>49761</v>
      </c>
      <c r="Z1509" s="1403">
        <v>2.5001359937473877E-2</v>
      </c>
      <c r="AA1509" s="1411">
        <v>2.4902711643020048E-2</v>
      </c>
    </row>
    <row r="1510" spans="19:27" x14ac:dyDescent="0.2">
      <c r="S1510" s="399"/>
      <c r="T1510" s="1401"/>
      <c r="W1510" s="864" t="str">
        <f t="shared" si="30"/>
        <v>1w</v>
      </c>
      <c r="X1510" s="1405">
        <f>_xll.qlCalendarAdvance(Calendar,X1509,W1510,"f",FALSE)</f>
        <v>49768</v>
      </c>
      <c r="Y1510" s="1404">
        <f>_xll.qlCalendarAdvance(Calendar,X1510,NDays&amp;"D")</f>
        <v>49768</v>
      </c>
      <c r="Z1510" s="1403">
        <v>2.4994571258761037E-2</v>
      </c>
      <c r="AA1510" s="1411">
        <v>2.4894346841709547E-2</v>
      </c>
    </row>
    <row r="1511" spans="19:27" x14ac:dyDescent="0.2">
      <c r="S1511" s="399"/>
      <c r="T1511" s="1401"/>
      <c r="W1511" s="864" t="str">
        <f t="shared" si="30"/>
        <v>1w</v>
      </c>
      <c r="X1511" s="1405">
        <f>_xll.qlCalendarAdvance(Calendar,X1510,W1511,"f",FALSE)</f>
        <v>49775</v>
      </c>
      <c r="Y1511" s="1404">
        <f>_xll.qlCalendarAdvance(Calendar,X1511,NDays&amp;"D")</f>
        <v>49775</v>
      </c>
      <c r="Z1511" s="1403">
        <v>2.4985440697455674E-2</v>
      </c>
      <c r="AA1511" s="1411">
        <v>2.4887013958262871E-2</v>
      </c>
    </row>
    <row r="1512" spans="19:27" x14ac:dyDescent="0.2">
      <c r="S1512" s="399"/>
      <c r="T1512" s="1401"/>
      <c r="W1512" s="864" t="str">
        <f t="shared" si="30"/>
        <v>1w</v>
      </c>
      <c r="X1512" s="1405">
        <f>_xll.qlCalendarAdvance(Calendar,X1511,W1512,"f",FALSE)</f>
        <v>49782</v>
      </c>
      <c r="Y1512" s="1404">
        <f>_xll.qlCalendarAdvance(Calendar,X1512,NDays&amp;"D")</f>
        <v>49782</v>
      </c>
      <c r="Z1512" s="1403">
        <v>2.4977517602040367E-2</v>
      </c>
      <c r="AA1512" s="1411">
        <v>2.4877675198768934E-2</v>
      </c>
    </row>
    <row r="1513" spans="19:27" x14ac:dyDescent="0.2">
      <c r="S1513" s="399"/>
      <c r="T1513" s="1401"/>
      <c r="W1513" s="864" t="str">
        <f t="shared" si="30"/>
        <v>1w</v>
      </c>
      <c r="X1513" s="1405">
        <f>_xll.qlCalendarAdvance(Calendar,X1512,W1513,"f",FALSE)</f>
        <v>49789</v>
      </c>
      <c r="Y1513" s="1404">
        <f>_xll.qlCalendarAdvance(Calendar,X1513,NDays&amp;"D")</f>
        <v>49789</v>
      </c>
      <c r="Z1513" s="1403">
        <v>2.4969619001691923E-2</v>
      </c>
      <c r="AA1513" s="1411">
        <v>2.4869368356976729E-2</v>
      </c>
    </row>
    <row r="1514" spans="19:27" x14ac:dyDescent="0.2">
      <c r="S1514" s="399"/>
      <c r="T1514" s="1401"/>
      <c r="W1514" s="864" t="str">
        <f t="shared" si="30"/>
        <v>1w</v>
      </c>
      <c r="X1514" s="1405">
        <f>_xll.qlCalendarAdvance(Calendar,X1513,W1514,"f",FALSE)</f>
        <v>49796</v>
      </c>
      <c r="Y1514" s="1404">
        <f>_xll.qlCalendarAdvance(Calendar,X1514,NDays&amp;"D")</f>
        <v>49796</v>
      </c>
      <c r="Z1514" s="1403">
        <v>2.4961745005412039E-2</v>
      </c>
      <c r="AA1514" s="1411">
        <v>2.4861080834915894E-2</v>
      </c>
    </row>
    <row r="1515" spans="19:27" x14ac:dyDescent="0.2">
      <c r="S1515" s="399"/>
      <c r="T1515" s="1401"/>
      <c r="W1515" s="864" t="str">
        <f t="shared" si="30"/>
        <v>1w</v>
      </c>
      <c r="X1515" s="1405">
        <f>_xll.qlCalendarAdvance(Calendar,X1514,W1515,"f",FALSE)</f>
        <v>49803</v>
      </c>
      <c r="Y1515" s="1404">
        <f>_xll.qlCalendarAdvance(Calendar,X1515,NDays&amp;"D")</f>
        <v>49803</v>
      </c>
      <c r="Z1515" s="1403">
        <v>2.4953895722199748E-2</v>
      </c>
      <c r="AA1515" s="1411">
        <v>2.4852812632748522E-2</v>
      </c>
    </row>
    <row r="1516" spans="19:27" x14ac:dyDescent="0.2">
      <c r="S1516" s="399"/>
      <c r="T1516" s="1401"/>
      <c r="W1516" s="864" t="str">
        <f t="shared" si="30"/>
        <v>1w</v>
      </c>
      <c r="X1516" s="1405">
        <f>_xll.qlCalendarAdvance(Calendar,X1515,W1516,"f",FALSE)</f>
        <v>49810</v>
      </c>
      <c r="Y1516" s="1404">
        <f>_xll.qlCalendarAdvance(Calendar,X1516,NDays&amp;"D")</f>
        <v>49810</v>
      </c>
      <c r="Z1516" s="1403">
        <v>2.4946071261054303E-2</v>
      </c>
      <c r="AA1516" s="1411">
        <v>2.4844563750393567E-2</v>
      </c>
    </row>
    <row r="1517" spans="19:27" x14ac:dyDescent="0.2">
      <c r="S1517" s="399"/>
      <c r="T1517" s="1401"/>
      <c r="W1517" s="864" t="str">
        <f t="shared" si="30"/>
        <v>1w</v>
      </c>
      <c r="X1517" s="1405">
        <f>_xll.qlCalendarAdvance(Calendar,X1516,W1517,"f",FALSE)</f>
        <v>49817</v>
      </c>
      <c r="Y1517" s="1404">
        <f>_xll.qlCalendarAdvance(Calendar,X1517,NDays&amp;"D")</f>
        <v>49817</v>
      </c>
      <c r="Z1517" s="1403">
        <v>2.493827173097185E-2</v>
      </c>
      <c r="AA1517" s="1411">
        <v>2.4836334187932074E-2</v>
      </c>
    </row>
    <row r="1518" spans="19:27" x14ac:dyDescent="0.2">
      <c r="S1518" s="399"/>
      <c r="T1518" s="1401"/>
      <c r="W1518" s="864" t="str">
        <f t="shared" si="30"/>
        <v>1w</v>
      </c>
      <c r="X1518" s="1405">
        <f>_xll.qlCalendarAdvance(Calendar,X1517,W1518,"f",FALSE)</f>
        <v>49824</v>
      </c>
      <c r="Y1518" s="1404">
        <f>_xll.qlCalendarAdvance(Calendar,X1518,NDays&amp;"D")</f>
        <v>49824</v>
      </c>
      <c r="Z1518" s="1403">
        <v>2.493049724094698E-2</v>
      </c>
      <c r="AA1518" s="1411">
        <v>2.4828123945201952E-2</v>
      </c>
    </row>
    <row r="1519" spans="19:27" x14ac:dyDescent="0.2">
      <c r="S1519" s="399"/>
      <c r="T1519" s="1401"/>
      <c r="W1519" s="864" t="str">
        <f t="shared" si="30"/>
        <v>1w</v>
      </c>
      <c r="X1519" s="1405">
        <f>_xll.qlCalendarAdvance(Calendar,X1518,W1519,"f",FALSE)</f>
        <v>49831</v>
      </c>
      <c r="Y1519" s="1404">
        <f>_xll.qlCalendarAdvance(Calendar,X1519,NDays&amp;"D")</f>
        <v>49831</v>
      </c>
      <c r="Z1519" s="1403">
        <v>2.4922747899974507E-2</v>
      </c>
      <c r="AA1519" s="1411">
        <v>2.4819933022284246E-2</v>
      </c>
    </row>
    <row r="1520" spans="19:27" x14ac:dyDescent="0.2">
      <c r="S1520" s="399"/>
      <c r="T1520" s="1401"/>
      <c r="W1520" s="864" t="str">
        <f t="shared" si="30"/>
        <v>1w</v>
      </c>
      <c r="X1520" s="1405">
        <f>_xll.qlCalendarAdvance(Calendar,X1519,W1520,"f",FALSE)</f>
        <v>49838</v>
      </c>
      <c r="Y1520" s="1404">
        <f>_xll.qlCalendarAdvance(Calendar,X1520,NDays&amp;"D")</f>
        <v>49838</v>
      </c>
      <c r="Z1520" s="1403">
        <v>2.4915023817045245E-2</v>
      </c>
      <c r="AA1520" s="1411">
        <v>2.4811761419178957E-2</v>
      </c>
    </row>
    <row r="1521" spans="19:27" x14ac:dyDescent="0.2">
      <c r="S1521" s="399"/>
      <c r="T1521" s="1401"/>
      <c r="W1521" s="864" t="str">
        <f t="shared" si="30"/>
        <v>1w</v>
      </c>
      <c r="X1521" s="1405">
        <f>_xll.qlCalendarAdvance(Calendar,X1520,W1521,"f",FALSE)</f>
        <v>49845</v>
      </c>
      <c r="Y1521" s="1404">
        <f>_xll.qlCalendarAdvance(Calendar,X1521,NDays&amp;"D")</f>
        <v>49845</v>
      </c>
      <c r="Z1521" s="1403">
        <v>2.4907325101150901E-2</v>
      </c>
      <c r="AA1521" s="1411">
        <v>2.4803609135805038E-2</v>
      </c>
    </row>
    <row r="1522" spans="19:27" x14ac:dyDescent="0.2">
      <c r="S1522" s="399"/>
      <c r="T1522" s="1401"/>
      <c r="W1522" s="864" t="str">
        <f t="shared" si="30"/>
        <v>1w</v>
      </c>
      <c r="X1522" s="1405">
        <f>_xll.qlCalendarAdvance(Calendar,X1521,W1522,"f",FALSE)</f>
        <v>49852</v>
      </c>
      <c r="Y1522" s="1404">
        <f>_xll.qlCalendarAdvance(Calendar,X1522,NDays&amp;"D")</f>
        <v>49852</v>
      </c>
      <c r="Z1522" s="1403">
        <v>2.4899651861264527E-2</v>
      </c>
      <c r="AA1522" s="1411">
        <v>2.4795476304997344E-2</v>
      </c>
    </row>
    <row r="1523" spans="19:27" x14ac:dyDescent="0.2">
      <c r="S1523" s="399"/>
      <c r="T1523" s="1401"/>
      <c r="W1523" s="864" t="str">
        <f t="shared" si="30"/>
        <v>1w</v>
      </c>
      <c r="X1523" s="1405">
        <f>_xll.qlCalendarAdvance(Calendar,X1522,W1523,"f",FALSE)</f>
        <v>49859</v>
      </c>
      <c r="Y1523" s="1404">
        <f>_xll.qlCalendarAdvance(Calendar,X1523,NDays&amp;"D")</f>
        <v>49859</v>
      </c>
      <c r="Z1523" s="1403">
        <v>2.4892004198193707E-2</v>
      </c>
      <c r="AA1523" s="1411">
        <v>2.4787366642970987E-2</v>
      </c>
    </row>
    <row r="1524" spans="19:27" x14ac:dyDescent="0.2">
      <c r="S1524" s="399"/>
      <c r="T1524" s="1401"/>
      <c r="W1524" s="864" t="str">
        <f t="shared" si="30"/>
        <v>1w</v>
      </c>
      <c r="X1524" s="1405">
        <f>_xll.qlCalendarAdvance(Calendar,X1523,W1524,"f",FALSE)</f>
        <v>49866</v>
      </c>
      <c r="Y1524" s="1404">
        <f>_xll.qlCalendarAdvance(Calendar,X1524,NDays&amp;"D")</f>
        <v>49866</v>
      </c>
      <c r="Z1524" s="1403">
        <v>2.4884382191322052E-2</v>
      </c>
      <c r="AA1524" s="1411">
        <v>2.477928187512024E-2</v>
      </c>
    </row>
    <row r="1525" spans="19:27" x14ac:dyDescent="0.2">
      <c r="S1525" s="399"/>
      <c r="T1525" s="1401"/>
      <c r="W1525" s="864" t="str">
        <f t="shared" si="30"/>
        <v>1w</v>
      </c>
      <c r="X1525" s="1405">
        <f>_xll.qlCalendarAdvance(Calendar,X1524,W1525,"f",FALSE)</f>
        <v>49873</v>
      </c>
      <c r="Y1525" s="1404">
        <f>_xll.qlCalendarAdvance(Calendar,X1525,NDays&amp;"D")</f>
        <v>49873</v>
      </c>
      <c r="Z1525" s="1403">
        <v>2.4876785916562838E-2</v>
      </c>
      <c r="AA1525" s="1411">
        <v>2.4771222001445103E-2</v>
      </c>
    </row>
    <row r="1526" spans="19:27" x14ac:dyDescent="0.2">
      <c r="S1526" s="399"/>
      <c r="T1526" s="1401"/>
      <c r="W1526" s="864" t="str">
        <f t="shared" si="30"/>
        <v>1w</v>
      </c>
      <c r="X1526" s="1405">
        <f>_xll.qlCalendarAdvance(Calendar,X1525,W1526,"f",FALSE)</f>
        <v>49880</v>
      </c>
      <c r="Y1526" s="1404">
        <f>_xll.qlCalendarAdvance(Calendar,X1526,NDays&amp;"D")</f>
        <v>49880</v>
      </c>
      <c r="Z1526" s="1403">
        <v>2.4869215449826898E-2</v>
      </c>
      <c r="AA1526" s="1411">
        <v>2.476318702186453E-2</v>
      </c>
    </row>
    <row r="1527" spans="19:27" x14ac:dyDescent="0.2">
      <c r="S1527" s="399"/>
      <c r="T1527" s="1401"/>
      <c r="W1527" s="864" t="str">
        <f t="shared" si="30"/>
        <v>1w</v>
      </c>
      <c r="X1527" s="1405">
        <f>_xll.qlCalendarAdvance(Calendar,X1526,W1527,"f",FALSE)</f>
        <v>49887</v>
      </c>
      <c r="Y1527" s="1404">
        <f>_xll.qlCalendarAdvance(Calendar,X1527,NDays&amp;"D")</f>
        <v>49887</v>
      </c>
      <c r="Z1527" s="1403">
        <v>2.486167086702662E-2</v>
      </c>
      <c r="AA1527" s="1411">
        <v>2.4755176936540613E-2</v>
      </c>
    </row>
    <row r="1528" spans="19:27" x14ac:dyDescent="0.2">
      <c r="S1528" s="399"/>
      <c r="T1528" s="1401"/>
      <c r="W1528" s="864" t="str">
        <f t="shared" si="30"/>
        <v>1w</v>
      </c>
      <c r="X1528" s="1405">
        <f>_xll.qlCalendarAdvance(Calendar,X1527,W1528,"f",FALSE)</f>
        <v>49894</v>
      </c>
      <c r="Y1528" s="1404">
        <f>_xll.qlCalendarAdvance(Calendar,X1528,NDays&amp;"D")</f>
        <v>49894</v>
      </c>
      <c r="Z1528" s="1403">
        <v>2.4854152244073058E-2</v>
      </c>
      <c r="AA1528" s="1411">
        <v>2.4747191745311259E-2</v>
      </c>
    </row>
    <row r="1529" spans="19:27" x14ac:dyDescent="0.2">
      <c r="S1529" s="399"/>
      <c r="T1529" s="1401"/>
      <c r="W1529" s="864" t="str">
        <f t="shared" si="30"/>
        <v>1w</v>
      </c>
      <c r="X1529" s="1405">
        <f>_xll.qlCalendarAdvance(Calendar,X1528,W1529,"f",FALSE)</f>
        <v>49901</v>
      </c>
      <c r="Y1529" s="1404">
        <f>_xll.qlCalendarAdvance(Calendar,X1529,NDays&amp;"D")</f>
        <v>49901</v>
      </c>
      <c r="Z1529" s="1403">
        <v>2.4846659656877046E-2</v>
      </c>
      <c r="AA1529" s="1411">
        <v>2.4739231448257515E-2</v>
      </c>
    </row>
    <row r="1530" spans="19:27" x14ac:dyDescent="0.2">
      <c r="S1530" s="399"/>
      <c r="T1530" s="1401"/>
      <c r="W1530" s="864" t="str">
        <f t="shared" si="30"/>
        <v>1w</v>
      </c>
      <c r="X1530" s="1405">
        <f>_xll.qlCalendarAdvance(Calendar,X1529,W1530,"f",FALSE)</f>
        <v>49908</v>
      </c>
      <c r="Y1530" s="1404">
        <f>_xll.qlCalendarAdvance(Calendar,X1530,NDays&amp;"D")</f>
        <v>49908</v>
      </c>
      <c r="Z1530" s="1403">
        <v>2.4839193181349639E-2</v>
      </c>
      <c r="AA1530" s="1411">
        <v>2.4731296045379381E-2</v>
      </c>
    </row>
    <row r="1531" spans="19:27" x14ac:dyDescent="0.2">
      <c r="S1531" s="399"/>
      <c r="T1531" s="1401"/>
      <c r="W1531" s="864" t="str">
        <f t="shared" si="30"/>
        <v>1w</v>
      </c>
      <c r="X1531" s="1405">
        <f>_xll.qlCalendarAdvance(Calendar,X1530,W1531,"f",FALSE)</f>
        <v>49915</v>
      </c>
      <c r="Y1531" s="1404">
        <f>_xll.qlCalendarAdvance(Calendar,X1531,NDays&amp;"D")</f>
        <v>49915</v>
      </c>
      <c r="Z1531" s="1403">
        <v>2.4831752893401005E-2</v>
      </c>
      <c r="AA1531" s="1411">
        <v>2.4723385536514764E-2</v>
      </c>
    </row>
    <row r="1532" spans="19:27" x14ac:dyDescent="0.2">
      <c r="S1532" s="399"/>
      <c r="T1532" s="1401"/>
      <c r="W1532" s="864" t="str">
        <f t="shared" si="30"/>
        <v>1w</v>
      </c>
      <c r="X1532" s="1405">
        <f>_xll.qlCalendarAdvance(Calendar,X1531,W1532,"f",FALSE)</f>
        <v>49922</v>
      </c>
      <c r="Y1532" s="1404">
        <f>_xll.qlCalendarAdvance(Calendar,X1532,NDays&amp;"D")</f>
        <v>49922</v>
      </c>
      <c r="Z1532" s="1403">
        <v>2.4824338868942197E-2</v>
      </c>
      <c r="AA1532" s="1411">
        <v>2.4715499921987849E-2</v>
      </c>
    </row>
    <row r="1533" spans="19:27" x14ac:dyDescent="0.2">
      <c r="S1533" s="399"/>
      <c r="T1533" s="1401"/>
      <c r="W1533" s="864" t="str">
        <f t="shared" si="30"/>
        <v>1w</v>
      </c>
      <c r="X1533" s="1405">
        <f>_xll.qlCalendarAdvance(Calendar,X1532,W1533,"f",FALSE)</f>
        <v>49929</v>
      </c>
      <c r="Y1533" s="1404">
        <f>_xll.qlCalendarAdvance(Calendar,X1533,NDays&amp;"D")</f>
        <v>49929</v>
      </c>
      <c r="Z1533" s="1403">
        <v>2.4816951183882274E-2</v>
      </c>
      <c r="AA1533" s="1411">
        <v>2.4707639201474452E-2</v>
      </c>
    </row>
    <row r="1534" spans="19:27" x14ac:dyDescent="0.2">
      <c r="S1534" s="399"/>
      <c r="T1534" s="1401"/>
      <c r="W1534" s="864" t="str">
        <f t="shared" si="30"/>
        <v>1w</v>
      </c>
      <c r="X1534" s="1405">
        <f>_xll.qlCalendarAdvance(Calendar,X1533,W1534,"f",FALSE)</f>
        <v>49936</v>
      </c>
      <c r="Y1534" s="1404">
        <f>_xll.qlCalendarAdvance(Calendar,X1534,NDays&amp;"D")</f>
        <v>49936</v>
      </c>
      <c r="Z1534" s="1403">
        <v>2.4809589914132069E-2</v>
      </c>
      <c r="AA1534" s="1411">
        <v>2.469980337521771E-2</v>
      </c>
    </row>
    <row r="1535" spans="19:27" x14ac:dyDescent="0.2">
      <c r="S1535" s="399"/>
      <c r="T1535" s="1401"/>
      <c r="W1535" s="864" t="str">
        <f t="shared" si="30"/>
        <v>1w</v>
      </c>
      <c r="X1535" s="1405">
        <f>_xll.qlCalendarAdvance(Calendar,X1534,W1535,"f",FALSE)</f>
        <v>49943</v>
      </c>
      <c r="Y1535" s="1404">
        <f>_xll.qlCalendarAdvance(Calendar,X1535,NDays&amp;"D")</f>
        <v>49943</v>
      </c>
      <c r="Z1535" s="1403">
        <v>2.4802255135601303E-2</v>
      </c>
      <c r="AA1535" s="1411">
        <v>2.4691992443055533E-2</v>
      </c>
    </row>
    <row r="1536" spans="19:27" x14ac:dyDescent="0.2">
      <c r="S1536" s="399"/>
      <c r="T1536" s="1401"/>
      <c r="W1536" s="864" t="str">
        <f t="shared" si="30"/>
        <v>1w</v>
      </c>
      <c r="X1536" s="1405">
        <f>_xll.qlCalendarAdvance(Calendar,X1535,W1536,"f",FALSE)</f>
        <v>49950</v>
      </c>
      <c r="Y1536" s="1404">
        <f>_xll.qlCalendarAdvance(Calendar,X1536,NDays&amp;"D")</f>
        <v>49950</v>
      </c>
      <c r="Z1536" s="1403">
        <v>2.4794946924199257E-2</v>
      </c>
      <c r="AA1536" s="1411">
        <v>2.4684206405068965E-2</v>
      </c>
    </row>
    <row r="1537" spans="19:27" x14ac:dyDescent="0.2">
      <c r="S1537" s="399"/>
      <c r="T1537" s="1401"/>
      <c r="W1537" s="864" t="str">
        <f t="shared" si="30"/>
        <v>1w</v>
      </c>
      <c r="X1537" s="1405">
        <f>_xll.qlCalendarAdvance(Calendar,X1536,W1537,"f",FALSE)</f>
        <v>49957</v>
      </c>
      <c r="Y1537" s="1404">
        <f>_xll.qlCalendarAdvance(Calendar,X1537,NDays&amp;"D")</f>
        <v>49957</v>
      </c>
      <c r="Z1537" s="1403">
        <v>2.4787665355835431E-2</v>
      </c>
      <c r="AA1537" s="1411">
        <v>2.467644526117696E-2</v>
      </c>
    </row>
    <row r="1538" spans="19:27" x14ac:dyDescent="0.2">
      <c r="S1538" s="399"/>
      <c r="T1538" s="1401"/>
      <c r="W1538" s="864" t="str">
        <f t="shared" si="30"/>
        <v>1w</v>
      </c>
      <c r="X1538" s="1405">
        <f>_xll.qlCalendarAdvance(Calendar,X1537,W1538,"f",FALSE)</f>
        <v>49964</v>
      </c>
      <c r="Y1538" s="1404">
        <f>_xll.qlCalendarAdvance(Calendar,X1538,NDays&amp;"D")</f>
        <v>49964</v>
      </c>
      <c r="Z1538" s="1403">
        <v>2.478041050641977E-2</v>
      </c>
      <c r="AA1538" s="1411">
        <v>2.4668709011379519E-2</v>
      </c>
    </row>
    <row r="1539" spans="19:27" x14ac:dyDescent="0.2">
      <c r="S1539" s="399"/>
      <c r="T1539" s="1401"/>
      <c r="W1539" s="864" t="str">
        <f t="shared" si="30"/>
        <v>1w</v>
      </c>
      <c r="X1539" s="1405">
        <f>_xll.qlCalendarAdvance(Calendar,X1538,W1539,"f",FALSE)</f>
        <v>49971</v>
      </c>
      <c r="Y1539" s="1404">
        <f>_xll.qlCalendarAdvance(Calendar,X1539,NDays&amp;"D")</f>
        <v>49971</v>
      </c>
      <c r="Z1539" s="1403">
        <v>2.4773182451860887E-2</v>
      </c>
      <c r="AA1539" s="1411">
        <v>2.4660997655838734E-2</v>
      </c>
    </row>
    <row r="1540" spans="19:27" x14ac:dyDescent="0.2">
      <c r="S1540" s="399"/>
      <c r="T1540" s="1401"/>
      <c r="W1540" s="864" t="str">
        <f t="shared" si="30"/>
        <v>1w</v>
      </c>
      <c r="X1540" s="1405">
        <f>_xll.qlCalendarAdvance(Calendar,X1539,W1540,"f",FALSE)</f>
        <v>49978</v>
      </c>
      <c r="Y1540" s="1404">
        <f>_xll.qlCalendarAdvance(Calendar,X1540,NDays&amp;"D")</f>
        <v>49978</v>
      </c>
      <c r="Z1540" s="1403">
        <v>2.4765981268068504E-2</v>
      </c>
      <c r="AA1540" s="1411">
        <v>2.4653311194311467E-2</v>
      </c>
    </row>
    <row r="1541" spans="19:27" x14ac:dyDescent="0.2">
      <c r="S1541" s="399"/>
      <c r="T1541" s="1401"/>
      <c r="W1541" s="864" t="str">
        <f t="shared" si="30"/>
        <v>1w</v>
      </c>
      <c r="X1541" s="1405">
        <f>_xll.qlCalendarAdvance(Calendar,X1540,W1541,"f",FALSE)</f>
        <v>49985</v>
      </c>
      <c r="Y1541" s="1404">
        <f>_xll.qlCalendarAdvance(Calendar,X1541,NDays&amp;"D")</f>
        <v>49985</v>
      </c>
      <c r="Z1541" s="1403">
        <v>2.4758807030951901E-2</v>
      </c>
      <c r="AA1541" s="1411">
        <v>2.4645649627040855E-2</v>
      </c>
    </row>
    <row r="1542" spans="19:27" x14ac:dyDescent="0.2">
      <c r="S1542" s="399"/>
      <c r="T1542" s="1401"/>
      <c r="W1542" s="864" t="str">
        <f t="shared" si="30"/>
        <v>1w</v>
      </c>
      <c r="X1542" s="1405">
        <f>_xll.qlCalendarAdvance(Calendar,X1541,W1542,"f",FALSE)</f>
        <v>49992</v>
      </c>
      <c r="Y1542" s="1404">
        <f>_xll.qlCalendarAdvance(Calendar,X1542,NDays&amp;"D")</f>
        <v>49992</v>
      </c>
      <c r="Z1542" s="1403">
        <v>2.4751659816420579E-2</v>
      </c>
      <c r="AA1542" s="1411">
        <v>2.4638012953945854E-2</v>
      </c>
    </row>
    <row r="1543" spans="19:27" x14ac:dyDescent="0.2">
      <c r="S1543" s="399"/>
      <c r="T1543" s="1401"/>
      <c r="W1543" s="864" t="str">
        <f t="shared" si="30"/>
        <v>1w</v>
      </c>
      <c r="X1543" s="1405">
        <f>_xll.qlCalendarAdvance(Calendar,X1542,W1543,"f",FALSE)</f>
        <v>49999</v>
      </c>
      <c r="Y1543" s="1404">
        <f>_xll.qlCalendarAdvance(Calendar,X1543,NDays&amp;"D")</f>
        <v>49999</v>
      </c>
      <c r="Z1543" s="1403">
        <v>2.474453970038315E-2</v>
      </c>
      <c r="AA1543" s="1411">
        <v>2.4630401174702277E-2</v>
      </c>
    </row>
    <row r="1544" spans="19:27" x14ac:dyDescent="0.2">
      <c r="S1544" s="399"/>
      <c r="T1544" s="1401"/>
      <c r="W1544" s="864" t="str">
        <f t="shared" si="30"/>
        <v>1w</v>
      </c>
      <c r="X1544" s="1405">
        <f>_xll.qlCalendarAdvance(Calendar,X1543,W1544,"f",FALSE)</f>
        <v>50006</v>
      </c>
      <c r="Y1544" s="1404">
        <f>_xll.qlCalendarAdvance(Calendar,X1544,NDays&amp;"D")</f>
        <v>50006</v>
      </c>
      <c r="Z1544" s="1403">
        <v>2.4737446758749115E-2</v>
      </c>
      <c r="AA1544" s="1411">
        <v>2.4622814289877448E-2</v>
      </c>
    </row>
    <row r="1545" spans="19:27" x14ac:dyDescent="0.2">
      <c r="S1545" s="399"/>
      <c r="T1545" s="1401"/>
      <c r="W1545" s="864" t="str">
        <f t="shared" si="30"/>
        <v>1w</v>
      </c>
      <c r="X1545" s="1405">
        <f>_xll.qlCalendarAdvance(Calendar,X1544,W1545,"f",FALSE)</f>
        <v>50013</v>
      </c>
      <c r="Y1545" s="1404">
        <f>_xll.qlCalendarAdvance(Calendar,X1545,NDays&amp;"D")</f>
        <v>50013</v>
      </c>
      <c r="Z1545" s="1403">
        <v>2.4730381067427976E-2</v>
      </c>
      <c r="AA1545" s="1411">
        <v>2.4615252299147183E-2</v>
      </c>
    </row>
    <row r="1546" spans="19:27" x14ac:dyDescent="0.2">
      <c r="S1546" s="399"/>
      <c r="T1546" s="1401"/>
      <c r="W1546" s="864" t="str">
        <f t="shared" si="30"/>
        <v>1w</v>
      </c>
      <c r="X1546" s="1405">
        <f>_xll.qlCalendarAdvance(Calendar,X1545,W1546,"f",FALSE)</f>
        <v>50020</v>
      </c>
      <c r="Y1546" s="1404">
        <f>_xll.qlCalendarAdvance(Calendar,X1546,NDays&amp;"D")</f>
        <v>50020</v>
      </c>
      <c r="Z1546" s="1403">
        <v>2.4723342702328788E-2</v>
      </c>
      <c r="AA1546" s="1411">
        <v>2.4607715202430436E-2</v>
      </c>
    </row>
    <row r="1547" spans="19:27" x14ac:dyDescent="0.2">
      <c r="S1547" s="399"/>
      <c r="T1547" s="1401"/>
      <c r="W1547" s="864" t="str">
        <f t="shared" si="30"/>
        <v>1w</v>
      </c>
      <c r="X1547" s="1405">
        <f>_xll.qlCalendarAdvance(Calendar,X1546,W1547,"f",FALSE)</f>
        <v>50027</v>
      </c>
      <c r="Y1547" s="1404">
        <f>_xll.qlCalendarAdvance(Calendar,X1547,NDays&amp;"D")</f>
        <v>50027</v>
      </c>
      <c r="Z1547" s="1403">
        <v>2.4716331739361275E-2</v>
      </c>
      <c r="AA1547" s="1411">
        <v>2.4600202999970344E-2</v>
      </c>
    </row>
    <row r="1548" spans="19:27" x14ac:dyDescent="0.2">
      <c r="S1548" s="399"/>
      <c r="T1548" s="1401"/>
      <c r="W1548" s="864" t="str">
        <f t="shared" si="30"/>
        <v>1w</v>
      </c>
      <c r="X1548" s="1405">
        <f>_xll.qlCalendarAdvance(Calendar,X1547,W1548,"f",FALSE)</f>
        <v>50038</v>
      </c>
      <c r="Y1548" s="1404">
        <f>_xll.qlCalendarAdvance(Calendar,X1548,NDays&amp;"D")</f>
        <v>50038</v>
      </c>
      <c r="Z1548" s="1403">
        <v>2.470537005791229E-2</v>
      </c>
      <c r="AA1548" s="1411">
        <v>2.4588448406519525E-2</v>
      </c>
    </row>
    <row r="1549" spans="19:27" x14ac:dyDescent="0.2">
      <c r="S1549" s="399"/>
      <c r="T1549" s="1401"/>
      <c r="W1549" s="864" t="str">
        <f t="shared" si="30"/>
        <v>1w</v>
      </c>
      <c r="X1549" s="1405">
        <f>_xll.qlCalendarAdvance(Calendar,X1548,W1549,"f",FALSE)</f>
        <v>50045</v>
      </c>
      <c r="Y1549" s="1404">
        <f>_xll.qlCalendarAdvance(Calendar,X1549,NDays&amp;"D")</f>
        <v>50045</v>
      </c>
      <c r="Z1549" s="1403">
        <v>2.4698429906132802E-2</v>
      </c>
      <c r="AA1549" s="1411">
        <v>2.4581000217491766E-2</v>
      </c>
    </row>
    <row r="1550" spans="19:27" x14ac:dyDescent="0.2">
      <c r="S1550" s="399"/>
      <c r="T1550" s="1401"/>
      <c r="W1550" s="864" t="str">
        <f t="shared" si="30"/>
        <v>1w</v>
      </c>
      <c r="X1550" s="1405">
        <f>_xll.qlCalendarAdvance(Calendar,X1549,W1550,"f",FALSE)</f>
        <v>50052</v>
      </c>
      <c r="Y1550" s="1404">
        <f>_xll.qlCalendarAdvance(Calendar,X1550,NDays&amp;"D")</f>
        <v>50052</v>
      </c>
      <c r="Z1550" s="1403">
        <v>2.4691517427591236E-2</v>
      </c>
      <c r="AA1550" s="1411">
        <v>2.4573576922558571E-2</v>
      </c>
    </row>
    <row r="1551" spans="19:27" x14ac:dyDescent="0.2">
      <c r="S1551" s="399"/>
      <c r="T1551" s="1401"/>
      <c r="W1551" s="864" t="str">
        <f t="shared" si="30"/>
        <v>1w</v>
      </c>
      <c r="X1551" s="1405">
        <f>_xll.qlCalendarAdvance(Calendar,X1550,W1551,"f",FALSE)</f>
        <v>50059</v>
      </c>
      <c r="Y1551" s="1404">
        <f>_xll.qlCalendarAdvance(Calendar,X1551,NDays&amp;"D")</f>
        <v>50059</v>
      </c>
      <c r="Z1551" s="1403">
        <v>2.4684632698197317E-2</v>
      </c>
      <c r="AA1551" s="1411">
        <v>2.4566178521638893E-2</v>
      </c>
    </row>
    <row r="1552" spans="19:27" x14ac:dyDescent="0.2">
      <c r="S1552" s="399"/>
      <c r="T1552" s="1401"/>
      <c r="W1552" s="864" t="str">
        <f t="shared" si="30"/>
        <v>1w</v>
      </c>
      <c r="X1552" s="1405">
        <f>_xll.qlCalendarAdvance(Calendar,X1551,W1552,"f",FALSE)</f>
        <v>50066</v>
      </c>
      <c r="Y1552" s="1404">
        <f>_xll.qlCalendarAdvance(Calendar,X1552,NDays&amp;"D")</f>
        <v>50066</v>
      </c>
      <c r="Z1552" s="1403">
        <v>2.4677775793861212E-2</v>
      </c>
      <c r="AA1552" s="1411">
        <v>2.4558805014975871E-2</v>
      </c>
    </row>
    <row r="1553" spans="19:27" x14ac:dyDescent="0.2">
      <c r="S1553" s="399"/>
      <c r="T1553" s="1401"/>
      <c r="W1553" s="864" t="str">
        <f t="shared" si="30"/>
        <v>1w</v>
      </c>
      <c r="X1553" s="1405">
        <f>_xll.qlCalendarAdvance(Calendar,X1552,W1553,"f",FALSE)</f>
        <v>50073</v>
      </c>
      <c r="Y1553" s="1404">
        <f>_xll.qlCalendarAdvance(Calendar,X1553,NDays&amp;"D")</f>
        <v>50073</v>
      </c>
      <c r="Z1553" s="1403">
        <v>2.4670946790493531E-2</v>
      </c>
      <c r="AA1553" s="1411">
        <v>2.4551456402407412E-2</v>
      </c>
    </row>
    <row r="1554" spans="19:27" x14ac:dyDescent="0.2">
      <c r="S1554" s="399"/>
      <c r="T1554" s="1401"/>
      <c r="W1554" s="864" t="str">
        <f t="shared" si="30"/>
        <v>1w</v>
      </c>
      <c r="X1554" s="1405">
        <f>_xll.qlCalendarAdvance(Calendar,X1553,W1554,"f",FALSE)</f>
        <v>50080</v>
      </c>
      <c r="Y1554" s="1404">
        <f>_xll.qlCalendarAdvance(Calendar,X1554,NDays&amp;"D")</f>
        <v>50080</v>
      </c>
      <c r="Z1554" s="1403">
        <v>2.4664145764005108E-2</v>
      </c>
      <c r="AA1554" s="1411">
        <v>2.4544132683933517E-2</v>
      </c>
    </row>
    <row r="1555" spans="19:27" x14ac:dyDescent="0.2">
      <c r="S1555" s="399"/>
      <c r="T1555" s="1401"/>
      <c r="W1555" s="864" t="str">
        <f t="shared" si="30"/>
        <v>1w</v>
      </c>
      <c r="X1555" s="1405">
        <f>_xll.qlCalendarAdvance(Calendar,X1554,W1555,"f",FALSE)</f>
        <v>50087</v>
      </c>
      <c r="Y1555" s="1404">
        <f>_xll.qlCalendarAdvance(Calendar,X1555,NDays&amp;"D")</f>
        <v>50087</v>
      </c>
      <c r="Z1555" s="1403">
        <v>2.4657372790306553E-2</v>
      </c>
      <c r="AA1555" s="1411">
        <v>2.4536833859554186E-2</v>
      </c>
    </row>
    <row r="1556" spans="19:27" x14ac:dyDescent="0.2">
      <c r="S1556" s="399"/>
      <c r="T1556" s="1401"/>
      <c r="W1556" s="864" t="str">
        <f t="shared" si="30"/>
        <v>1w</v>
      </c>
      <c r="X1556" s="1405">
        <f>_xll.qlCalendarAdvance(Calendar,X1555,W1556,"f",FALSE)</f>
        <v>50094</v>
      </c>
      <c r="Y1556" s="1404">
        <f>_xll.qlCalendarAdvance(Calendar,X1556,NDays&amp;"D")</f>
        <v>50094</v>
      </c>
      <c r="Z1556" s="1403">
        <v>2.4650627945309589E-2</v>
      </c>
      <c r="AA1556" s="1411">
        <v>2.4529559929269418E-2</v>
      </c>
    </row>
    <row r="1557" spans="19:27" x14ac:dyDescent="0.2">
      <c r="S1557" s="399"/>
      <c r="T1557" s="1401"/>
      <c r="W1557" s="864" t="str">
        <f t="shared" si="30"/>
        <v>1w</v>
      </c>
      <c r="X1557" s="1405">
        <f>_xll.qlCalendarAdvance(Calendar,X1556,W1557,"f",FALSE)</f>
        <v>50101</v>
      </c>
      <c r="Y1557" s="1404">
        <f>_xll.qlCalendarAdvance(Calendar,X1557,NDays&amp;"D")</f>
        <v>50101</v>
      </c>
      <c r="Z1557" s="1403">
        <v>2.4643911304925492E-2</v>
      </c>
      <c r="AA1557" s="1411">
        <v>2.452231089316026E-2</v>
      </c>
    </row>
    <row r="1558" spans="19:27" x14ac:dyDescent="0.2">
      <c r="S1558" s="399"/>
      <c r="T1558" s="1401"/>
      <c r="W1558" s="864" t="str">
        <f t="shared" si="30"/>
        <v>1w</v>
      </c>
      <c r="X1558" s="1405">
        <f>_xll.qlCalendarAdvance(Calendar,X1557,W1558,"f",FALSE)</f>
        <v>50108</v>
      </c>
      <c r="Y1558" s="1404">
        <f>_xll.qlCalendarAdvance(Calendar,X1558,NDays&amp;"D")</f>
        <v>50108</v>
      </c>
      <c r="Z1558" s="1403">
        <v>2.4637222945065762E-2</v>
      </c>
      <c r="AA1558" s="1411">
        <v>2.4515086751145665E-2</v>
      </c>
    </row>
    <row r="1559" spans="19:27" x14ac:dyDescent="0.2">
      <c r="S1559" s="399"/>
      <c r="T1559" s="1401"/>
      <c r="W1559" s="864" t="str">
        <f t="shared" si="30"/>
        <v>1w</v>
      </c>
      <c r="X1559" s="1405">
        <f>_xll.qlCalendarAdvance(Calendar,X1558,W1559,"f",FALSE)</f>
        <v>50115</v>
      </c>
      <c r="Y1559" s="1404">
        <f>_xll.qlCalendarAdvance(Calendar,X1559,NDays&amp;"D")</f>
        <v>50115</v>
      </c>
      <c r="Z1559" s="1403">
        <v>2.463056294164323E-2</v>
      </c>
      <c r="AA1559" s="1411">
        <v>2.4507887503144588E-2</v>
      </c>
    </row>
    <row r="1560" spans="19:27" x14ac:dyDescent="0.2">
      <c r="S1560" s="399"/>
      <c r="T1560" s="1401"/>
      <c r="W1560" s="864" t="str">
        <f t="shared" si="30"/>
        <v>1w</v>
      </c>
      <c r="X1560" s="1405">
        <f>_xll.qlCalendarAdvance(Calendar,X1559,W1560,"f",FALSE)</f>
        <v>50122</v>
      </c>
      <c r="Y1560" s="1404">
        <f>_xll.qlCalendarAdvance(Calendar,X1560,NDays&amp;"D")</f>
        <v>50122</v>
      </c>
      <c r="Z1560" s="1403">
        <v>2.4623931370570062E-2</v>
      </c>
      <c r="AA1560" s="1411">
        <v>2.4500713149400166E-2</v>
      </c>
    </row>
    <row r="1561" spans="19:27" x14ac:dyDescent="0.2">
      <c r="S1561" s="399"/>
      <c r="T1561" s="1401"/>
      <c r="W1561" s="864" t="str">
        <f t="shared" si="30"/>
        <v>1w</v>
      </c>
      <c r="X1561" s="1405">
        <f>_xll.qlCalendarAdvance(Calendar,X1560,W1561,"f",FALSE)</f>
        <v>50129</v>
      </c>
      <c r="Y1561" s="1404">
        <f>_xll.qlCalendarAdvance(Calendar,X1561,NDays&amp;"D")</f>
        <v>50129</v>
      </c>
      <c r="Z1561" s="1403">
        <v>2.4617328307759534E-2</v>
      </c>
      <c r="AA1561" s="1411">
        <v>2.4493563689669262E-2</v>
      </c>
    </row>
    <row r="1562" spans="19:27" x14ac:dyDescent="0.2">
      <c r="S1562" s="399"/>
      <c r="T1562" s="1401"/>
      <c r="W1562" s="864" t="str">
        <f t="shared" ref="W1562:W1625" si="31">W1561</f>
        <v>1w</v>
      </c>
      <c r="X1562" s="1405">
        <f>_xll.qlCalendarAdvance(Calendar,X1561,W1562,"f",FALSE)</f>
        <v>50137</v>
      </c>
      <c r="Y1562" s="1404">
        <f>_xll.qlCalendarAdvance(Calendar,X1562,NDays&amp;"D")</f>
        <v>50137</v>
      </c>
      <c r="Z1562" s="1403">
        <v>2.4609816955720065E-2</v>
      </c>
      <c r="AA1562" s="1411">
        <v>2.4485423361189085E-2</v>
      </c>
    </row>
    <row r="1563" spans="19:27" x14ac:dyDescent="0.2">
      <c r="S1563" s="399"/>
      <c r="T1563" s="1401"/>
      <c r="W1563" s="864" t="str">
        <f t="shared" si="31"/>
        <v>1w</v>
      </c>
      <c r="X1563" s="1405">
        <f>_xll.qlCalendarAdvance(Calendar,X1562,W1563,"f",FALSE)</f>
        <v>50144</v>
      </c>
      <c r="Y1563" s="1404">
        <f>_xll.qlCalendarAdvance(Calendar,X1563,NDays&amp;"D")</f>
        <v>50144</v>
      </c>
      <c r="Z1563" s="1403">
        <v>2.4603275237670585E-2</v>
      </c>
      <c r="AA1563" s="1411">
        <v>2.4478327246039155E-2</v>
      </c>
    </row>
    <row r="1564" spans="19:27" x14ac:dyDescent="0.2">
      <c r="S1564" s="399"/>
      <c r="T1564" s="1401"/>
      <c r="W1564" s="864" t="str">
        <f t="shared" si="31"/>
        <v>1w</v>
      </c>
      <c r="X1564" s="1405">
        <f>_xll.qlCalendarAdvance(Calendar,X1563,W1564,"f",FALSE)</f>
        <v>50151</v>
      </c>
      <c r="Y1564" s="1404">
        <f>_xll.qlCalendarAdvance(Calendar,X1564,NDays&amp;"D")</f>
        <v>50151</v>
      </c>
      <c r="Z1564" s="1403">
        <v>2.4596762266469785E-2</v>
      </c>
      <c r="AA1564" s="1411">
        <v>2.4471256024902743E-2</v>
      </c>
    </row>
    <row r="1565" spans="19:27" x14ac:dyDescent="0.2">
      <c r="S1565" s="399"/>
      <c r="T1565" s="1401"/>
      <c r="W1565" s="864" t="str">
        <f t="shared" si="31"/>
        <v>1w</v>
      </c>
      <c r="X1565" s="1405">
        <f>_xll.qlCalendarAdvance(Calendar,X1564,W1565,"f",FALSE)</f>
        <v>50158</v>
      </c>
      <c r="Y1565" s="1404">
        <f>_xll.qlCalendarAdvance(Calendar,X1565,NDays&amp;"D")</f>
        <v>50158</v>
      </c>
      <c r="Z1565" s="1403">
        <v>2.4590278118032494E-2</v>
      </c>
      <c r="AA1565" s="1411">
        <v>2.4464209697941941E-2</v>
      </c>
    </row>
    <row r="1566" spans="19:27" x14ac:dyDescent="0.2">
      <c r="S1566" s="399"/>
      <c r="T1566" s="1401"/>
      <c r="W1566" s="864" t="str">
        <f t="shared" si="31"/>
        <v>1w</v>
      </c>
      <c r="X1566" s="1405">
        <f>_xll.qlCalendarAdvance(Calendar,X1565,W1566,"f",FALSE)</f>
        <v>50165</v>
      </c>
      <c r="Y1566" s="1404">
        <f>_xll.qlCalendarAdvance(Calendar,X1566,NDays&amp;"D")</f>
        <v>50165</v>
      </c>
      <c r="Z1566" s="1403">
        <v>2.4583822868273986E-2</v>
      </c>
      <c r="AA1566" s="1411">
        <v>2.445718826491361E-2</v>
      </c>
    </row>
    <row r="1567" spans="19:27" x14ac:dyDescent="0.2">
      <c r="S1567" s="399"/>
      <c r="T1567" s="1401"/>
      <c r="W1567" s="864" t="str">
        <f t="shared" si="31"/>
        <v>1w</v>
      </c>
      <c r="X1567" s="1405">
        <f>_xll.qlCalendarAdvance(Calendar,X1566,W1567,"f",FALSE)</f>
        <v>50172</v>
      </c>
      <c r="Y1567" s="1404">
        <f>_xll.qlCalendarAdvance(Calendar,X1567,NDays&amp;"D")</f>
        <v>50172</v>
      </c>
      <c r="Z1567" s="1403">
        <v>2.4577396593110201E-2</v>
      </c>
      <c r="AA1567" s="1411">
        <v>2.4450191726222981E-2</v>
      </c>
    </row>
    <row r="1568" spans="19:27" x14ac:dyDescent="0.2">
      <c r="S1568" s="399"/>
      <c r="T1568" s="1401"/>
      <c r="W1568" s="864" t="str">
        <f t="shared" si="31"/>
        <v>1w</v>
      </c>
      <c r="X1568" s="1405">
        <f>_xll.qlCalendarAdvance(Calendar,X1567,W1568,"f",FALSE)</f>
        <v>50179</v>
      </c>
      <c r="Y1568" s="1404">
        <f>_xll.qlCalendarAdvance(Calendar,X1568,NDays&amp;"D")</f>
        <v>50179</v>
      </c>
      <c r="Z1568" s="1403">
        <v>2.457099936845708E-2</v>
      </c>
      <c r="AA1568" s="1411">
        <v>2.4443220081464823E-2</v>
      </c>
    </row>
    <row r="1569" spans="19:27" x14ac:dyDescent="0.2">
      <c r="S1569" s="399"/>
      <c r="T1569" s="1401"/>
      <c r="W1569" s="864" t="str">
        <f t="shared" si="31"/>
        <v>1w</v>
      </c>
      <c r="X1569" s="1405">
        <f>_xll.qlCalendarAdvance(Calendar,X1568,W1569,"f",FALSE)</f>
        <v>50186</v>
      </c>
      <c r="Y1569" s="1404">
        <f>_xll.qlCalendarAdvance(Calendar,X1569,NDays&amp;"D")</f>
        <v>50186</v>
      </c>
      <c r="Z1569" s="1403">
        <v>2.4564631270231896E-2</v>
      </c>
      <c r="AA1569" s="1411">
        <v>2.4436273330882274E-2</v>
      </c>
    </row>
    <row r="1570" spans="19:27" x14ac:dyDescent="0.2">
      <c r="S1570" s="399"/>
      <c r="T1570" s="1401"/>
      <c r="W1570" s="864" t="str">
        <f t="shared" si="31"/>
        <v>1w</v>
      </c>
      <c r="X1570" s="1405">
        <f>_xll.qlCalendarAdvance(Calendar,X1569,W1570,"f",FALSE)</f>
        <v>50193</v>
      </c>
      <c r="Y1570" s="1404">
        <f>_xll.qlCalendarAdvance(Calendar,X1570,NDays&amp;"D")</f>
        <v>50193</v>
      </c>
      <c r="Z1570" s="1403">
        <v>2.4558292374351698E-2</v>
      </c>
      <c r="AA1570" s="1411">
        <v>2.4429351474313243E-2</v>
      </c>
    </row>
    <row r="1571" spans="19:27" x14ac:dyDescent="0.2">
      <c r="S1571" s="399"/>
      <c r="T1571" s="1401"/>
      <c r="W1571" s="864" t="str">
        <f t="shared" si="31"/>
        <v>1w</v>
      </c>
      <c r="X1571" s="1405">
        <f>_xll.qlCalendarAdvance(Calendar,X1570,W1571,"f",FALSE)</f>
        <v>50200</v>
      </c>
      <c r="Y1571" s="1404">
        <f>_xll.qlCalendarAdvance(Calendar,X1571,NDays&amp;"D")</f>
        <v>50200</v>
      </c>
      <c r="Z1571" s="1403">
        <v>2.4551982756734647E-2</v>
      </c>
      <c r="AA1571" s="1411">
        <v>2.4422454511838776E-2</v>
      </c>
    </row>
    <row r="1572" spans="19:27" x14ac:dyDescent="0.2">
      <c r="S1572" s="399"/>
      <c r="T1572" s="1401"/>
      <c r="W1572" s="864" t="str">
        <f t="shared" si="31"/>
        <v>1w</v>
      </c>
      <c r="X1572" s="1405">
        <f>_xll.qlCalendarAdvance(Calendar,X1571,W1572,"f",FALSE)</f>
        <v>50207</v>
      </c>
      <c r="Y1572" s="1404">
        <f>_xll.qlCalendarAdvance(Calendar,X1572,NDays&amp;"D")</f>
        <v>50207</v>
      </c>
      <c r="Z1572" s="1403">
        <v>2.4545702493299792E-2</v>
      </c>
      <c r="AA1572" s="1411">
        <v>2.4415582443539918E-2</v>
      </c>
    </row>
    <row r="1573" spans="19:27" x14ac:dyDescent="0.2">
      <c r="S1573" s="399"/>
      <c r="T1573" s="1401"/>
      <c r="W1573" s="864" t="str">
        <f t="shared" si="31"/>
        <v>1w</v>
      </c>
      <c r="X1573" s="1405">
        <f>_xll.qlCalendarAdvance(Calendar,X1572,W1573,"f",FALSE)</f>
        <v>50214</v>
      </c>
      <c r="Y1573" s="1404">
        <f>_xll.qlCalendarAdvance(Calendar,X1573,NDays&amp;"D")</f>
        <v>50214</v>
      </c>
      <c r="Z1573" s="1403">
        <v>2.4539451659965961E-2</v>
      </c>
      <c r="AA1573" s="1411">
        <v>2.4408735269335624E-2</v>
      </c>
    </row>
    <row r="1574" spans="19:27" x14ac:dyDescent="0.2">
      <c r="S1574" s="399"/>
      <c r="T1574" s="1401"/>
      <c r="W1574" s="864" t="str">
        <f t="shared" si="31"/>
        <v>1w</v>
      </c>
      <c r="X1574" s="1405">
        <f>_xll.qlCalendarAdvance(Calendar,X1573,W1574,"f",FALSE)</f>
        <v>50221</v>
      </c>
      <c r="Y1574" s="1404">
        <f>_xll.qlCalendarAdvance(Calendar,X1574,NDays&amp;"D")</f>
        <v>50221</v>
      </c>
      <c r="Z1574" s="1403">
        <v>2.4533230315966215E-2</v>
      </c>
      <c r="AA1574" s="1411">
        <v>2.4401914193654672E-2</v>
      </c>
    </row>
    <row r="1575" spans="19:27" x14ac:dyDescent="0.2">
      <c r="S1575" s="399"/>
      <c r="T1575" s="1401"/>
      <c r="W1575" s="864" t="str">
        <f t="shared" si="31"/>
        <v>1w</v>
      </c>
      <c r="X1575" s="1405">
        <f>_xll.qlCalendarAdvance(Calendar,X1574,W1575,"f",FALSE)</f>
        <v>50228</v>
      </c>
      <c r="Y1575" s="1404">
        <f>_xll.qlCalendarAdvance(Calendar,X1575,NDays&amp;"D")</f>
        <v>50228</v>
      </c>
      <c r="Z1575" s="1403">
        <v>2.4527038356600306E-2</v>
      </c>
      <c r="AA1575" s="1411">
        <v>2.4395121810950604E-2</v>
      </c>
    </row>
    <row r="1576" spans="19:27" x14ac:dyDescent="0.2">
      <c r="S1576" s="399"/>
      <c r="T1576" s="1401"/>
      <c r="W1576" s="864" t="str">
        <f t="shared" si="31"/>
        <v>1w</v>
      </c>
      <c r="X1576" s="1405">
        <f>_xll.qlCalendarAdvance(Calendar,X1575,W1576,"f",FALSE)</f>
        <v>50235</v>
      </c>
      <c r="Y1576" s="1404">
        <f>_xll.qlCalendarAdvance(Calendar,X1576,NDays&amp;"D")</f>
        <v>50235</v>
      </c>
      <c r="Z1576" s="1403">
        <v>2.4520875584128188E-2</v>
      </c>
      <c r="AA1576" s="1411">
        <v>2.4388358213940364E-2</v>
      </c>
    </row>
    <row r="1577" spans="19:27" x14ac:dyDescent="0.2">
      <c r="S1577" s="399"/>
      <c r="T1577" s="1401"/>
      <c r="W1577" s="864" t="str">
        <f t="shared" si="31"/>
        <v>1w</v>
      </c>
      <c r="X1577" s="1405">
        <f>_xll.qlCalendarAdvance(Calendar,X1576,W1577,"f",FALSE)</f>
        <v>50242</v>
      </c>
      <c r="Y1577" s="1404">
        <f>_xll.qlCalendarAdvance(Calendar,X1577,NDays&amp;"D")</f>
        <v>50242</v>
      </c>
      <c r="Z1577" s="1403">
        <v>2.4514741799747108E-2</v>
      </c>
      <c r="AA1577" s="1411">
        <v>2.4381623402461861E-2</v>
      </c>
    </row>
    <row r="1578" spans="19:27" x14ac:dyDescent="0.2">
      <c r="S1578" s="399"/>
      <c r="T1578" s="1401"/>
      <c r="W1578" s="864" t="str">
        <f t="shared" si="31"/>
        <v>1w</v>
      </c>
      <c r="X1578" s="1405">
        <f>_xll.qlCalendarAdvance(Calendar,X1577,W1578,"f",FALSE)</f>
        <v>50249</v>
      </c>
      <c r="Y1578" s="1404">
        <f>_xll.qlCalendarAdvance(Calendar,X1578,NDays&amp;"D")</f>
        <v>50249</v>
      </c>
      <c r="Z1578" s="1403">
        <v>2.4508636804662753E-2</v>
      </c>
      <c r="AA1578" s="1411">
        <v>2.4374917376758232E-2</v>
      </c>
    </row>
    <row r="1579" spans="19:27" x14ac:dyDescent="0.2">
      <c r="S1579" s="399"/>
      <c r="T1579" s="1401"/>
      <c r="W1579" s="864" t="str">
        <f t="shared" si="31"/>
        <v>1w</v>
      </c>
      <c r="X1579" s="1405">
        <f>_xll.qlCalendarAdvance(Calendar,X1578,W1579,"f",FALSE)</f>
        <v>50256</v>
      </c>
      <c r="Y1579" s="1404">
        <f>_xll.qlCalendarAdvance(Calendar,X1579,NDays&amp;"D")</f>
        <v>50256</v>
      </c>
      <c r="Z1579" s="1403">
        <v>2.4502560400087692E-2</v>
      </c>
      <c r="AA1579" s="1411">
        <v>2.4368240136586339E-2</v>
      </c>
    </row>
    <row r="1580" spans="19:27" x14ac:dyDescent="0.2">
      <c r="S1580" s="399"/>
      <c r="T1580" s="1401"/>
      <c r="W1580" s="864" t="str">
        <f t="shared" si="31"/>
        <v>1w</v>
      </c>
      <c r="X1580" s="1405">
        <f>_xll.qlCalendarAdvance(Calendar,X1579,W1580,"f",FALSE)</f>
        <v>50263</v>
      </c>
      <c r="Y1580" s="1404">
        <f>_xll.qlCalendarAdvance(Calendar,X1580,NDays&amp;"D")</f>
        <v>50263</v>
      </c>
      <c r="Z1580" s="1403">
        <v>2.4496512387241598E-2</v>
      </c>
      <c r="AA1580" s="1411">
        <v>2.4361591682027228E-2</v>
      </c>
    </row>
    <row r="1581" spans="19:27" x14ac:dyDescent="0.2">
      <c r="S1581" s="399"/>
      <c r="T1581" s="1401"/>
      <c r="W1581" s="864" t="str">
        <f t="shared" si="31"/>
        <v>1w</v>
      </c>
      <c r="X1581" s="1405">
        <f>_xll.qlCalendarAdvance(Calendar,X1580,W1581,"f",FALSE)</f>
        <v>50270</v>
      </c>
      <c r="Y1581" s="1404">
        <f>_xll.qlCalendarAdvance(Calendar,X1581,NDays&amp;"D")</f>
        <v>50270</v>
      </c>
      <c r="Z1581" s="1403">
        <v>2.449049256735103E-2</v>
      </c>
      <c r="AA1581" s="1411">
        <v>2.43549720130809E-2</v>
      </c>
    </row>
    <row r="1582" spans="19:27" x14ac:dyDescent="0.2">
      <c r="S1582" s="399"/>
      <c r="T1582" s="1401"/>
      <c r="W1582" s="864" t="str">
        <f t="shared" si="31"/>
        <v>1w</v>
      </c>
      <c r="X1582" s="1405">
        <f>_xll.qlCalendarAdvance(Calendar,X1581,W1582,"f",FALSE)</f>
        <v>50277</v>
      </c>
      <c r="Y1582" s="1404">
        <f>_xll.qlCalendarAdvance(Calendar,X1582,NDays&amp;"D")</f>
        <v>50277</v>
      </c>
      <c r="Z1582" s="1403">
        <v>2.4484500741649651E-2</v>
      </c>
      <c r="AA1582" s="1411">
        <v>2.4348381129666308E-2</v>
      </c>
    </row>
    <row r="1583" spans="19:27" x14ac:dyDescent="0.2">
      <c r="S1583" s="399"/>
      <c r="T1583" s="1401"/>
      <c r="W1583" s="864" t="str">
        <f t="shared" si="31"/>
        <v>1w</v>
      </c>
      <c r="X1583" s="1405">
        <f>_xll.qlCalendarAdvance(Calendar,X1582,W1583,"f",FALSE)</f>
        <v>50284</v>
      </c>
      <c r="Y1583" s="1404">
        <f>_xll.qlCalendarAdvance(Calendar,X1583,NDays&amp;"D")</f>
        <v>50284</v>
      </c>
      <c r="Z1583" s="1403">
        <v>2.4478536711378895E-2</v>
      </c>
      <c r="AA1583" s="1411">
        <v>2.434181903202659E-2</v>
      </c>
    </row>
    <row r="1584" spans="19:27" x14ac:dyDescent="0.2">
      <c r="S1584" s="399"/>
      <c r="T1584" s="1401"/>
      <c r="W1584" s="864" t="str">
        <f t="shared" si="31"/>
        <v>1w</v>
      </c>
      <c r="X1584" s="1405">
        <f>_xll.qlCalendarAdvance(Calendar,X1583,W1584,"f",FALSE)</f>
        <v>50291</v>
      </c>
      <c r="Y1584" s="1404">
        <f>_xll.qlCalendarAdvance(Calendar,X1584,NDays&amp;"D")</f>
        <v>50291</v>
      </c>
      <c r="Z1584" s="1403">
        <v>2.4472600277785306E-2</v>
      </c>
      <c r="AA1584" s="1411">
        <v>2.4335285719837563E-2</v>
      </c>
    </row>
    <row r="1585" spans="19:27" x14ac:dyDescent="0.2">
      <c r="S1585" s="399"/>
      <c r="T1585" s="1401"/>
      <c r="W1585" s="864" t="str">
        <f t="shared" si="31"/>
        <v>1w</v>
      </c>
      <c r="X1585" s="1405">
        <f>_xll.qlCalendarAdvance(Calendar,X1584,W1585,"f",FALSE)</f>
        <v>50298</v>
      </c>
      <c r="Y1585" s="1404">
        <f>_xll.qlCalendarAdvance(Calendar,X1585,NDays&amp;"D")</f>
        <v>50298</v>
      </c>
      <c r="Z1585" s="1403">
        <v>2.4466691242123639E-2</v>
      </c>
      <c r="AA1585" s="1411">
        <v>2.4328781193504456E-2</v>
      </c>
    </row>
    <row r="1586" spans="19:27" x14ac:dyDescent="0.2">
      <c r="S1586" s="399"/>
      <c r="T1586" s="1401"/>
      <c r="W1586" s="864" t="str">
        <f t="shared" si="31"/>
        <v>1w</v>
      </c>
      <c r="X1586" s="1405">
        <f>_xll.qlCalendarAdvance(Calendar,X1585,W1586,"f",FALSE)</f>
        <v>50305</v>
      </c>
      <c r="Y1586" s="1404">
        <f>_xll.qlCalendarAdvance(Calendar,X1586,NDays&amp;"D")</f>
        <v>50305</v>
      </c>
      <c r="Z1586" s="1403">
        <v>2.4460809405654871E-2</v>
      </c>
      <c r="AA1586" s="1411">
        <v>2.4322305452459947E-2</v>
      </c>
    </row>
    <row r="1587" spans="19:27" x14ac:dyDescent="0.2">
      <c r="S1587" s="399"/>
      <c r="T1587" s="1401"/>
      <c r="W1587" s="864" t="str">
        <f t="shared" si="31"/>
        <v>1w</v>
      </c>
      <c r="X1587" s="1405">
        <f>_xll.qlCalendarAdvance(Calendar,X1586,W1587,"f",FALSE)</f>
        <v>50312</v>
      </c>
      <c r="Y1587" s="1404">
        <f>_xll.qlCalendarAdvance(Calendar,X1587,NDays&amp;"D")</f>
        <v>50312</v>
      </c>
      <c r="Z1587" s="1403">
        <v>2.4454954569647525E-2</v>
      </c>
      <c r="AA1587" s="1411">
        <v>2.4315858497271359E-2</v>
      </c>
    </row>
    <row r="1588" spans="19:27" x14ac:dyDescent="0.2">
      <c r="S1588" s="399"/>
      <c r="T1588" s="1401"/>
      <c r="W1588" s="864" t="str">
        <f t="shared" si="31"/>
        <v>1w</v>
      </c>
      <c r="X1588" s="1405">
        <f>_xll.qlCalendarAdvance(Calendar,X1587,W1588,"f",FALSE)</f>
        <v>50319</v>
      </c>
      <c r="Y1588" s="1404">
        <f>_xll.qlCalendarAdvance(Calendar,X1588,NDays&amp;"D")</f>
        <v>50319</v>
      </c>
      <c r="Z1588" s="1403">
        <v>2.4449126535375676E-2</v>
      </c>
      <c r="AA1588" s="1411">
        <v>2.4309440327614507E-2</v>
      </c>
    </row>
    <row r="1589" spans="19:27" x14ac:dyDescent="0.2">
      <c r="S1589" s="399"/>
      <c r="T1589" s="1401"/>
      <c r="W1589" s="864" t="str">
        <f t="shared" si="31"/>
        <v>1w</v>
      </c>
      <c r="X1589" s="1405">
        <f>_xll.qlCalendarAdvance(Calendar,X1588,W1589,"f",FALSE)</f>
        <v>50326</v>
      </c>
      <c r="Y1589" s="1404">
        <f>_xll.qlCalendarAdvance(Calendar,X1589,NDays&amp;"D")</f>
        <v>50326</v>
      </c>
      <c r="Z1589" s="1403">
        <v>2.4443325104120284E-2</v>
      </c>
      <c r="AA1589" s="1411">
        <v>2.4303050943570437E-2</v>
      </c>
    </row>
    <row r="1590" spans="19:27" x14ac:dyDescent="0.2">
      <c r="S1590" s="399"/>
      <c r="T1590" s="1401"/>
      <c r="W1590" s="864" t="str">
        <f t="shared" si="31"/>
        <v>1w</v>
      </c>
      <c r="X1590" s="1405">
        <f>_xll.qlCalendarAdvance(Calendar,X1589,W1590,"f",FALSE)</f>
        <v>50333</v>
      </c>
      <c r="Y1590" s="1404">
        <f>_xll.qlCalendarAdvance(Calendar,X1590,NDays&amp;"D")</f>
        <v>50333</v>
      </c>
      <c r="Z1590" s="1403">
        <v>2.4437550077169412E-2</v>
      </c>
      <c r="AA1590" s="1411">
        <v>2.4296690345058103E-2</v>
      </c>
    </row>
    <row r="1591" spans="19:27" x14ac:dyDescent="0.2">
      <c r="S1591" s="399"/>
      <c r="T1591" s="1401"/>
      <c r="W1591" s="864" t="str">
        <f t="shared" si="31"/>
        <v>1w</v>
      </c>
      <c r="X1591" s="1405">
        <f>_xll.qlCalendarAdvance(Calendar,X1590,W1591,"f",FALSE)</f>
        <v>50340</v>
      </c>
      <c r="Y1591" s="1404">
        <f>_xll.qlCalendarAdvance(Calendar,X1591,NDays&amp;"D")</f>
        <v>50340</v>
      </c>
      <c r="Z1591" s="1403">
        <v>2.4431801255817565E-2</v>
      </c>
      <c r="AA1591" s="1411">
        <v>2.4290358532239598E-2</v>
      </c>
    </row>
    <row r="1592" spans="19:27" x14ac:dyDescent="0.2">
      <c r="S1592" s="399"/>
      <c r="T1592" s="1401"/>
      <c r="W1592" s="864" t="str">
        <f t="shared" si="31"/>
        <v>1w</v>
      </c>
      <c r="X1592" s="1405">
        <f>_xll.qlCalendarAdvance(Calendar,X1591,W1592,"f",FALSE)</f>
        <v>50347</v>
      </c>
      <c r="Y1592" s="1404">
        <f>_xll.qlCalendarAdvance(Calendar,X1592,NDays&amp;"D")</f>
        <v>50347</v>
      </c>
      <c r="Z1592" s="1403">
        <v>2.4426078441365462E-2</v>
      </c>
      <c r="AA1592" s="1411">
        <v>2.4284055505033875E-2</v>
      </c>
    </row>
    <row r="1593" spans="19:27" x14ac:dyDescent="0.2">
      <c r="S1593" s="399"/>
      <c r="T1593" s="1401"/>
      <c r="W1593" s="864" t="str">
        <f t="shared" si="31"/>
        <v>1w</v>
      </c>
      <c r="X1593" s="1405">
        <f>_xll.qlCalendarAdvance(Calendar,X1592,W1593,"f",FALSE)</f>
        <v>50354</v>
      </c>
      <c r="Y1593" s="1404">
        <f>_xll.qlCalendarAdvance(Calendar,X1593,NDays&amp;"D")</f>
        <v>50354</v>
      </c>
      <c r="Z1593" s="1403">
        <v>2.4420381435120042E-2</v>
      </c>
      <c r="AA1593" s="1411">
        <v>2.4277781263359888E-2</v>
      </c>
    </row>
    <row r="1594" spans="19:27" x14ac:dyDescent="0.2">
      <c r="S1594" s="399"/>
      <c r="T1594" s="1401"/>
      <c r="W1594" s="864" t="str">
        <f t="shared" si="31"/>
        <v>1w</v>
      </c>
      <c r="X1594" s="1405">
        <f>_xll.qlCalendarAdvance(Calendar,X1593,W1594,"f",FALSE)</f>
        <v>50361</v>
      </c>
      <c r="Y1594" s="1404">
        <f>_xll.qlCalendarAdvance(Calendar,X1594,NDays&amp;"D")</f>
        <v>50361</v>
      </c>
      <c r="Z1594" s="1403">
        <v>2.4414710038394905E-2</v>
      </c>
      <c r="AA1594" s="1411">
        <v>2.4271535807298683E-2</v>
      </c>
    </row>
    <row r="1595" spans="19:27" x14ac:dyDescent="0.2">
      <c r="S1595" s="399"/>
      <c r="T1595" s="1401"/>
      <c r="W1595" s="864" t="str">
        <f t="shared" si="31"/>
        <v>1w</v>
      </c>
      <c r="X1595" s="1405">
        <f>_xll.qlCalendarAdvance(Calendar,X1594,W1595,"f",FALSE)</f>
        <v>50368</v>
      </c>
      <c r="Y1595" s="1404">
        <f>_xll.qlCalendarAdvance(Calendar,X1595,NDays&amp;"D")</f>
        <v>50368</v>
      </c>
      <c r="Z1595" s="1403">
        <v>2.4409064052509866E-2</v>
      </c>
      <c r="AA1595" s="1411">
        <v>2.4265319136769214E-2</v>
      </c>
    </row>
    <row r="1596" spans="19:27" x14ac:dyDescent="0.2">
      <c r="S1596" s="399"/>
      <c r="T1596" s="1401"/>
      <c r="W1596" s="864" t="str">
        <f t="shared" si="31"/>
        <v>1w</v>
      </c>
      <c r="X1596" s="1405">
        <f>_xll.qlCalendarAdvance(Calendar,X1595,W1596,"f",FALSE)</f>
        <v>50375</v>
      </c>
      <c r="Y1596" s="1404">
        <f>_xll.qlCalendarAdvance(Calendar,X1596,NDays&amp;"D")</f>
        <v>50375</v>
      </c>
      <c r="Z1596" s="1403">
        <v>2.4403443278791404E-2</v>
      </c>
      <c r="AA1596" s="1411">
        <v>2.4259131251933574E-2</v>
      </c>
    </row>
    <row r="1597" spans="19:27" x14ac:dyDescent="0.2">
      <c r="S1597" s="399"/>
      <c r="T1597" s="1401"/>
      <c r="W1597" s="864" t="str">
        <f t="shared" si="31"/>
        <v>1w</v>
      </c>
      <c r="X1597" s="1405">
        <f>_xll.qlCalendarAdvance(Calendar,X1596,W1597,"f",FALSE)</f>
        <v>50382</v>
      </c>
      <c r="Y1597" s="1404">
        <f>_xll.qlCalendarAdvance(Calendar,X1597,NDays&amp;"D")</f>
        <v>50382</v>
      </c>
      <c r="Z1597" s="1403">
        <v>2.4397847518571547E-2</v>
      </c>
      <c r="AA1597" s="1411">
        <v>2.4252972152710717E-2</v>
      </c>
    </row>
    <row r="1598" spans="19:27" x14ac:dyDescent="0.2">
      <c r="S1598" s="399"/>
      <c r="T1598" s="1401"/>
      <c r="W1598" s="864" t="str">
        <f t="shared" si="31"/>
        <v>1w</v>
      </c>
      <c r="X1598" s="1405">
        <f>_xll.qlCalendarAdvance(Calendar,X1597,W1598,"f",FALSE)</f>
        <v>50389</v>
      </c>
      <c r="Y1598" s="1404">
        <f>_xll.qlCalendarAdvance(Calendar,X1598,NDays&amp;"D")</f>
        <v>50389</v>
      </c>
      <c r="Z1598" s="1403">
        <v>2.4392276573189209E-2</v>
      </c>
      <c r="AA1598" s="1411">
        <v>2.4246841839019595E-2</v>
      </c>
    </row>
    <row r="1599" spans="19:27" x14ac:dyDescent="0.2">
      <c r="S1599" s="399"/>
      <c r="T1599" s="1401"/>
      <c r="W1599" s="864" t="str">
        <f t="shared" si="31"/>
        <v>1w</v>
      </c>
      <c r="X1599" s="1405">
        <f>_xll.qlCalendarAdvance(Calendar,X1598,W1599,"f",FALSE)</f>
        <v>50396</v>
      </c>
      <c r="Y1599" s="1404">
        <f>_xll.qlCalendarAdvance(Calendar,X1599,NDays&amp;"D")</f>
        <v>50396</v>
      </c>
      <c r="Z1599" s="1403">
        <v>2.438673024398863E-2</v>
      </c>
      <c r="AA1599" s="1411">
        <v>2.4240740310941256E-2</v>
      </c>
    </row>
    <row r="1600" spans="19:27" x14ac:dyDescent="0.2">
      <c r="S1600" s="399"/>
      <c r="T1600" s="1401"/>
      <c r="W1600" s="864" t="str">
        <f t="shared" si="31"/>
        <v>1w</v>
      </c>
      <c r="X1600" s="1405">
        <f>_xll.qlCalendarAdvance(Calendar,X1599,W1600,"f",FALSE)</f>
        <v>50403</v>
      </c>
      <c r="Y1600" s="1404">
        <f>_xll.qlCalendarAdvance(Calendar,X1600,NDays&amp;"D")</f>
        <v>50403</v>
      </c>
      <c r="Z1600" s="1403">
        <v>2.4381208332320936E-2</v>
      </c>
      <c r="AA1600" s="1411">
        <v>2.4234667568394652E-2</v>
      </c>
    </row>
    <row r="1601" spans="19:27" x14ac:dyDescent="0.2">
      <c r="S1601" s="399"/>
      <c r="T1601" s="1401"/>
      <c r="W1601" s="864" t="str">
        <f t="shared" si="31"/>
        <v>1w</v>
      </c>
      <c r="X1601" s="1405">
        <f>_xll.qlCalendarAdvance(Calendar,X1600,W1601,"f",FALSE)</f>
        <v>50410</v>
      </c>
      <c r="Y1601" s="1404">
        <f>_xll.qlCalendarAdvance(Calendar,X1601,NDays&amp;"D")</f>
        <v>50410</v>
      </c>
      <c r="Z1601" s="1403">
        <v>2.437571063954258E-2</v>
      </c>
      <c r="AA1601" s="1411">
        <v>2.4228623611541877E-2</v>
      </c>
    </row>
    <row r="1602" spans="19:27" x14ac:dyDescent="0.2">
      <c r="S1602" s="399"/>
      <c r="T1602" s="1401"/>
      <c r="W1602" s="864" t="str">
        <f t="shared" si="31"/>
        <v>1w</v>
      </c>
      <c r="X1602" s="1405">
        <f>_xll.qlCalendarAdvance(Calendar,X1601,W1602,"f",FALSE)</f>
        <v>50417</v>
      </c>
      <c r="Y1602" s="1404">
        <f>_xll.qlCalendarAdvance(Calendar,X1602,NDays&amp;"D")</f>
        <v>50417</v>
      </c>
      <c r="Z1602" s="1403">
        <v>2.4370236967016679E-2</v>
      </c>
      <c r="AA1602" s="1411">
        <v>2.4222608440220839E-2</v>
      </c>
    </row>
    <row r="1603" spans="19:27" x14ac:dyDescent="0.2">
      <c r="S1603" s="399"/>
      <c r="T1603" s="1401"/>
      <c r="W1603" s="864" t="str">
        <f t="shared" si="31"/>
        <v>1w</v>
      </c>
      <c r="X1603" s="1405">
        <f>_xll.qlCalendarAdvance(Calendar,X1602,W1603,"f",FALSE)</f>
        <v>50424</v>
      </c>
      <c r="Y1603" s="1404">
        <f>_xll.qlCalendarAdvance(Calendar,X1603,NDays&amp;"D")</f>
        <v>50424</v>
      </c>
      <c r="Z1603" s="1403">
        <v>2.4364787116111453E-2</v>
      </c>
      <c r="AA1603" s="1411">
        <v>2.4216622054431536E-2</v>
      </c>
    </row>
    <row r="1604" spans="19:27" x14ac:dyDescent="0.2">
      <c r="S1604" s="399"/>
      <c r="T1604" s="1401"/>
      <c r="W1604" s="864" t="str">
        <f t="shared" si="31"/>
        <v>1w</v>
      </c>
      <c r="X1604" s="1405">
        <f>_xll.qlCalendarAdvance(Calendar,X1603,W1604,"f",FALSE)</f>
        <v>50431</v>
      </c>
      <c r="Y1604" s="1404">
        <f>_xll.qlCalendarAdvance(Calendar,X1604,NDays&amp;"D")</f>
        <v>50431</v>
      </c>
      <c r="Z1604" s="1403">
        <v>2.4359360888202009E-2</v>
      </c>
      <c r="AA1604" s="1411">
        <v>2.4210664454255015E-2</v>
      </c>
    </row>
    <row r="1605" spans="19:27" x14ac:dyDescent="0.2">
      <c r="S1605" s="399"/>
      <c r="T1605" s="1401"/>
      <c r="W1605" s="864" t="str">
        <f t="shared" si="31"/>
        <v>1w</v>
      </c>
      <c r="X1605" s="1405">
        <f>_xll.qlCalendarAdvance(Calendar,X1604,W1605,"f",FALSE)</f>
        <v>50438</v>
      </c>
      <c r="Y1605" s="1404">
        <f>_xll.qlCalendarAdvance(Calendar,X1605,NDays&amp;"D")</f>
        <v>50438</v>
      </c>
      <c r="Z1605" s="1403">
        <v>2.4353958084668559E-2</v>
      </c>
      <c r="AA1605" s="1411">
        <v>2.4204735639772323E-2</v>
      </c>
    </row>
    <row r="1606" spans="19:27" x14ac:dyDescent="0.2">
      <c r="S1606" s="399"/>
      <c r="T1606" s="1401"/>
      <c r="W1606" s="864" t="str">
        <f t="shared" si="31"/>
        <v>1w</v>
      </c>
      <c r="X1606" s="1405">
        <f>_xll.qlCalendarAdvance(Calendar,X1605,W1606,"f",FALSE)</f>
        <v>50445</v>
      </c>
      <c r="Y1606" s="1404">
        <f>_xll.qlCalendarAdvance(Calendar,X1606,NDays&amp;"D")</f>
        <v>50445</v>
      </c>
      <c r="Z1606" s="1403">
        <v>2.4348578506897089E-2</v>
      </c>
      <c r="AA1606" s="1411">
        <v>2.4198835610659275E-2</v>
      </c>
    </row>
    <row r="1607" spans="19:27" x14ac:dyDescent="0.2">
      <c r="S1607" s="399"/>
      <c r="T1607" s="1401"/>
      <c r="W1607" s="864" t="str">
        <f t="shared" si="31"/>
        <v>1w</v>
      </c>
      <c r="X1607" s="1405">
        <f>_xll.qlCalendarAdvance(Calendar,X1606,W1607,"f",FALSE)</f>
        <v>50452</v>
      </c>
      <c r="Y1607" s="1404">
        <f>_xll.qlCalendarAdvance(Calendar,X1607,NDays&amp;"D")</f>
        <v>50452</v>
      </c>
      <c r="Z1607" s="1403">
        <v>2.4343221956280026E-2</v>
      </c>
      <c r="AA1607" s="1411">
        <v>2.4192964367321101E-2</v>
      </c>
    </row>
    <row r="1608" spans="19:27" x14ac:dyDescent="0.2">
      <c r="S1608" s="399"/>
      <c r="T1608" s="1401"/>
      <c r="W1608" s="864" t="str">
        <f t="shared" si="31"/>
        <v>1w</v>
      </c>
      <c r="X1608" s="1405">
        <f>_xll.qlCalendarAdvance(Calendar,X1607,W1608,"f",FALSE)</f>
        <v>50459</v>
      </c>
      <c r="Y1608" s="1404">
        <f>_xll.qlCalendarAdvance(Calendar,X1608,NDays&amp;"D")</f>
        <v>50459</v>
      </c>
      <c r="Z1608" s="1403">
        <v>2.4337888234214677E-2</v>
      </c>
      <c r="AA1608" s="1411">
        <v>2.4187121909433618E-2</v>
      </c>
    </row>
    <row r="1609" spans="19:27" x14ac:dyDescent="0.2">
      <c r="S1609" s="399"/>
      <c r="T1609" s="1401"/>
      <c r="W1609" s="864" t="str">
        <f t="shared" si="31"/>
        <v>1w</v>
      </c>
      <c r="X1609" s="1405">
        <f>_xll.qlCalendarAdvance(Calendar,X1608,W1609,"f",FALSE)</f>
        <v>50466</v>
      </c>
      <c r="Y1609" s="1404">
        <f>_xll.qlCalendarAdvance(Calendar,X1609,NDays&amp;"D")</f>
        <v>50466</v>
      </c>
      <c r="Z1609" s="1403">
        <v>2.4332577142104794E-2</v>
      </c>
      <c r="AA1609" s="1411">
        <v>2.4181308237239962E-2</v>
      </c>
    </row>
    <row r="1610" spans="19:27" x14ac:dyDescent="0.2">
      <c r="S1610" s="399"/>
      <c r="T1610" s="1401"/>
      <c r="W1610" s="864" t="str">
        <f t="shared" si="31"/>
        <v>1w</v>
      </c>
      <c r="X1610" s="1405">
        <f>_xll.qlCalendarAdvance(Calendar,X1609,W1610,"f",FALSE)</f>
        <v>50473</v>
      </c>
      <c r="Y1610" s="1404">
        <f>_xll.qlCalendarAdvance(Calendar,X1610,NDays&amp;"D")</f>
        <v>50473</v>
      </c>
      <c r="Z1610" s="1403">
        <v>2.4327288481359233E-2</v>
      </c>
      <c r="AA1610" s="1411">
        <v>2.4175523350578043E-2</v>
      </c>
    </row>
    <row r="1611" spans="19:27" x14ac:dyDescent="0.2">
      <c r="S1611" s="399"/>
      <c r="T1611" s="1401"/>
      <c r="W1611" s="864" t="str">
        <f t="shared" si="31"/>
        <v>1w</v>
      </c>
      <c r="X1611" s="1405">
        <f>_xll.qlCalendarAdvance(Calendar,X1610,W1611,"f",FALSE)</f>
        <v>50480</v>
      </c>
      <c r="Y1611" s="1404">
        <f>_xll.qlCalendarAdvance(Calendar,X1611,NDays&amp;"D")</f>
        <v>50480</v>
      </c>
      <c r="Z1611" s="1403">
        <v>2.4322022053392178E-2</v>
      </c>
      <c r="AA1611" s="1411">
        <v>2.4169767249366814E-2</v>
      </c>
    </row>
    <row r="1612" spans="19:27" x14ac:dyDescent="0.2">
      <c r="S1612" s="399"/>
      <c r="T1612" s="1401"/>
      <c r="W1612" s="864" t="str">
        <f t="shared" si="31"/>
        <v>1w</v>
      </c>
      <c r="X1612" s="1405">
        <f>_xll.qlCalendarAdvance(Calendar,X1611,W1612,"f",FALSE)</f>
        <v>50487</v>
      </c>
      <c r="Y1612" s="1404">
        <f>_xll.qlCalendarAdvance(Calendar,X1612,NDays&amp;"D")</f>
        <v>50487</v>
      </c>
      <c r="Z1612" s="1403">
        <v>2.4316777659624256E-2</v>
      </c>
      <c r="AA1612" s="1411">
        <v>2.4164039933930459E-2</v>
      </c>
    </row>
    <row r="1613" spans="19:27" x14ac:dyDescent="0.2">
      <c r="S1613" s="399"/>
      <c r="T1613" s="1401"/>
      <c r="W1613" s="864" t="str">
        <f t="shared" si="31"/>
        <v>1w</v>
      </c>
      <c r="X1613" s="1405">
        <f>_xll.qlCalendarAdvance(Calendar,X1612,W1613,"f",FALSE)</f>
        <v>50494</v>
      </c>
      <c r="Y1613" s="1404">
        <f>_xll.qlCalendarAdvance(Calendar,X1613,NDays&amp;"D")</f>
        <v>50494</v>
      </c>
      <c r="Z1613" s="1403">
        <v>2.4311555101480753E-2</v>
      </c>
      <c r="AA1613" s="1411">
        <v>2.4158341403863748E-2</v>
      </c>
    </row>
    <row r="1614" spans="19:27" x14ac:dyDescent="0.2">
      <c r="S1614" s="399"/>
      <c r="T1614" s="1401"/>
      <c r="W1614" s="864" t="str">
        <f t="shared" si="31"/>
        <v>1w</v>
      </c>
      <c r="X1614" s="1405">
        <f>_xll.qlCalendarAdvance(Calendar,X1613,W1614,"f",FALSE)</f>
        <v>50501</v>
      </c>
      <c r="Y1614" s="1404">
        <f>_xll.qlCalendarAdvance(Calendar,X1614,NDays&amp;"D")</f>
        <v>50501</v>
      </c>
      <c r="Z1614" s="1403">
        <v>2.4306354180392509E-2</v>
      </c>
      <c r="AA1614" s="1411">
        <v>2.4152671659490865E-2</v>
      </c>
    </row>
    <row r="1615" spans="19:27" x14ac:dyDescent="0.2">
      <c r="S1615" s="399"/>
      <c r="T1615" s="1401"/>
      <c r="W1615" s="864" t="str">
        <f t="shared" si="31"/>
        <v>1w</v>
      </c>
      <c r="X1615" s="1405">
        <f>_xll.qlCalendarAdvance(Calendar,X1614,W1615,"f",FALSE)</f>
        <v>50508</v>
      </c>
      <c r="Y1615" s="1404">
        <f>_xll.qlCalendarAdvance(Calendar,X1615,NDays&amp;"D")</f>
        <v>50508</v>
      </c>
      <c r="Z1615" s="1403">
        <v>2.4301174697796357E-2</v>
      </c>
      <c r="AA1615" s="1411">
        <v>2.4147030700649719E-2</v>
      </c>
    </row>
    <row r="1616" spans="19:27" x14ac:dyDescent="0.2">
      <c r="S1616" s="399"/>
      <c r="T1616" s="1401"/>
      <c r="W1616" s="864" t="str">
        <f t="shared" si="31"/>
        <v>1w</v>
      </c>
      <c r="X1616" s="1405">
        <f>_xll.qlCalendarAdvance(Calendar,X1615,W1616,"f",FALSE)</f>
        <v>50515</v>
      </c>
      <c r="Y1616" s="1404">
        <f>_xll.qlCalendarAdvance(Calendar,X1616,NDays&amp;"D")</f>
        <v>50515</v>
      </c>
      <c r="Z1616" s="1403">
        <v>2.4296016455134017E-2</v>
      </c>
      <c r="AA1616" s="1411">
        <v>2.4141418527502401E-2</v>
      </c>
    </row>
    <row r="1617" spans="19:27" x14ac:dyDescent="0.2">
      <c r="S1617" s="399"/>
      <c r="T1617" s="1401"/>
      <c r="W1617" s="864" t="str">
        <f t="shared" si="31"/>
        <v>1w</v>
      </c>
      <c r="X1617" s="1405">
        <f>_xll.qlCalendarAdvance(Calendar,X1616,W1617,"f",FALSE)</f>
        <v>50522</v>
      </c>
      <c r="Y1617" s="1404">
        <f>_xll.qlCalendarAdvance(Calendar,X1617,NDays&amp;"D")</f>
        <v>50522</v>
      </c>
      <c r="Z1617" s="1403">
        <v>2.4290879253852093E-2</v>
      </c>
      <c r="AA1617" s="1411">
        <v>2.413583513964368E-2</v>
      </c>
    </row>
    <row r="1618" spans="19:27" x14ac:dyDescent="0.2">
      <c r="S1618" s="399"/>
      <c r="T1618" s="1401"/>
      <c r="W1618" s="864" t="str">
        <f t="shared" si="31"/>
        <v>1w</v>
      </c>
      <c r="X1618" s="1405">
        <f>_xll.qlCalendarAdvance(Calendar,X1617,W1618,"f",FALSE)</f>
        <v>50529</v>
      </c>
      <c r="Y1618" s="1404">
        <f>_xll.qlCalendarAdvance(Calendar,X1618,NDays&amp;"D")</f>
        <v>50529</v>
      </c>
      <c r="Z1618" s="1403">
        <v>2.4285762895403851E-2</v>
      </c>
      <c r="AA1618" s="1411">
        <v>2.4130280537559834E-2</v>
      </c>
    </row>
    <row r="1619" spans="19:27" x14ac:dyDescent="0.2">
      <c r="S1619" s="399"/>
      <c r="T1619" s="1401"/>
      <c r="W1619" s="864" t="str">
        <f t="shared" si="31"/>
        <v>1w</v>
      </c>
      <c r="X1619" s="1405">
        <f>_xll.qlCalendarAdvance(Calendar,X1618,W1619,"f",FALSE)</f>
        <v>50536</v>
      </c>
      <c r="Y1619" s="1404">
        <f>_xll.qlCalendarAdvance(Calendar,X1619,NDays&amp;"D")</f>
        <v>50536</v>
      </c>
      <c r="Z1619" s="1403">
        <v>2.4280667181246329E-2</v>
      </c>
      <c r="AA1619" s="1411">
        <v>2.412475472108877E-2</v>
      </c>
    </row>
    <row r="1620" spans="19:27" x14ac:dyDescent="0.2">
      <c r="S1620" s="399"/>
      <c r="T1620" s="1401"/>
      <c r="W1620" s="864" t="str">
        <f t="shared" si="31"/>
        <v>1w</v>
      </c>
      <c r="X1620" s="1405">
        <f>_xll.qlCalendarAdvance(Calendar,X1619,W1620,"f",FALSE)</f>
        <v>50543</v>
      </c>
      <c r="Y1620" s="1404">
        <f>_xll.qlCalendarAdvance(Calendar,X1620,NDays&amp;"D")</f>
        <v>50543</v>
      </c>
      <c r="Z1620" s="1403">
        <v>2.4275591912842343E-2</v>
      </c>
      <c r="AA1620" s="1411">
        <v>2.411925768998735E-2</v>
      </c>
    </row>
    <row r="1621" spans="19:27" x14ac:dyDescent="0.2">
      <c r="S1621" s="399"/>
      <c r="T1621" s="1401"/>
      <c r="W1621" s="864" t="str">
        <f t="shared" si="31"/>
        <v>1w</v>
      </c>
      <c r="X1621" s="1405">
        <f>_xll.qlCalendarAdvance(Calendar,X1620,W1621,"f",FALSE)</f>
        <v>50550</v>
      </c>
      <c r="Y1621" s="1404">
        <f>_xll.qlCalendarAdvance(Calendar,X1621,NDays&amp;"D")</f>
        <v>50550</v>
      </c>
      <c r="Z1621" s="1403">
        <v>2.4270536891660255E-2</v>
      </c>
      <c r="AA1621" s="1411">
        <v>2.4113789444579758E-2</v>
      </c>
    </row>
    <row r="1622" spans="19:27" x14ac:dyDescent="0.2">
      <c r="S1622" s="399"/>
      <c r="T1622" s="1401"/>
      <c r="W1622" s="864" t="str">
        <f t="shared" si="31"/>
        <v>1w</v>
      </c>
      <c r="X1622" s="1405">
        <f>_xll.qlCalendarAdvance(Calendar,X1621,W1622,"f",FALSE)</f>
        <v>50557</v>
      </c>
      <c r="Y1622" s="1404">
        <f>_xll.qlCalendarAdvance(Calendar,X1622,NDays&amp;"D")</f>
        <v>50557</v>
      </c>
      <c r="Z1622" s="1403">
        <v>2.4265501919173316E-2</v>
      </c>
      <c r="AA1622" s="1411">
        <v>2.4108349984703903E-2</v>
      </c>
    </row>
    <row r="1623" spans="19:27" x14ac:dyDescent="0.2">
      <c r="S1623" s="399"/>
      <c r="T1623" s="1401"/>
      <c r="W1623" s="864" t="str">
        <f t="shared" si="31"/>
        <v>1w</v>
      </c>
      <c r="X1623" s="1405">
        <f>_xll.qlCalendarAdvance(Calendar,X1622,W1623,"f",FALSE)</f>
        <v>50564</v>
      </c>
      <c r="Y1623" s="1404">
        <f>_xll.qlCalendarAdvance(Calendar,X1623,NDays&amp;"D")</f>
        <v>50564</v>
      </c>
      <c r="Z1623" s="1403">
        <v>2.4260486796858993E-2</v>
      </c>
      <c r="AA1623" s="1411">
        <v>2.4102939310278737E-2</v>
      </c>
    </row>
    <row r="1624" spans="19:27" x14ac:dyDescent="0.2">
      <c r="S1624" s="399"/>
      <c r="T1624" s="1401"/>
      <c r="W1624" s="864" t="str">
        <f t="shared" si="31"/>
        <v>1w</v>
      </c>
      <c r="X1624" s="1405">
        <f>_xll.qlCalendarAdvance(Calendar,X1623,W1624,"f",FALSE)</f>
        <v>50571</v>
      </c>
      <c r="Y1624" s="1404">
        <f>_xll.qlCalendarAdvance(Calendar,X1624,NDays&amp;"D")</f>
        <v>50571</v>
      </c>
      <c r="Z1624" s="1403">
        <v>2.4255491326201195E-2</v>
      </c>
      <c r="AA1624" s="1411">
        <v>2.40975574215474E-2</v>
      </c>
    </row>
    <row r="1625" spans="19:27" x14ac:dyDescent="0.2">
      <c r="S1625" s="399"/>
      <c r="T1625" s="1401"/>
      <c r="W1625" s="864" t="str">
        <f t="shared" si="31"/>
        <v>1w</v>
      </c>
      <c r="X1625" s="1405">
        <f>_xll.qlCalendarAdvance(Calendar,X1624,W1625,"f",FALSE)</f>
        <v>50578</v>
      </c>
      <c r="Y1625" s="1404">
        <f>_xll.qlCalendarAdvance(Calendar,X1625,NDays&amp;"D")</f>
        <v>50578</v>
      </c>
      <c r="Z1625" s="1403">
        <v>2.4250515308687826E-2</v>
      </c>
      <c r="AA1625" s="1411">
        <v>2.4092204318266752E-2</v>
      </c>
    </row>
    <row r="1626" spans="19:27" x14ac:dyDescent="0.2">
      <c r="S1626" s="399"/>
      <c r="T1626" s="1401"/>
      <c r="W1626" s="864" t="str">
        <f t="shared" ref="W1626:W1689" si="32">W1625</f>
        <v>1w</v>
      </c>
      <c r="X1626" s="1405">
        <f>_xll.qlCalendarAdvance(Calendar,X1625,W1626,"f",FALSE)</f>
        <v>50585</v>
      </c>
      <c r="Y1626" s="1404">
        <f>_xll.qlCalendarAdvance(Calendar,X1626,NDays&amp;"D")</f>
        <v>50585</v>
      </c>
      <c r="Z1626" s="1403">
        <v>2.424555855316024E-2</v>
      </c>
      <c r="AA1626" s="1411">
        <v>2.4086877906768223E-2</v>
      </c>
    </row>
    <row r="1627" spans="19:27" x14ac:dyDescent="0.2">
      <c r="S1627" s="399"/>
      <c r="T1627" s="1401"/>
      <c r="W1627" s="864" t="str">
        <f t="shared" si="32"/>
        <v>1w</v>
      </c>
      <c r="X1627" s="1405">
        <f>_xll.qlCalendarAdvance(Calendar,X1626,W1627,"f",FALSE)</f>
        <v>50592</v>
      </c>
      <c r="Y1627" s="1404">
        <f>_xll.qlCalendarAdvance(Calendar,X1627,NDays&amp;"D")</f>
        <v>50592</v>
      </c>
      <c r="Z1627" s="1403">
        <v>2.4240621075142688E-2</v>
      </c>
      <c r="AA1627" s="1411">
        <v>2.4081570840935873E-2</v>
      </c>
    </row>
    <row r="1628" spans="19:27" x14ac:dyDescent="0.2">
      <c r="S1628" s="399"/>
      <c r="T1628" s="1401"/>
      <c r="W1628" s="864" t="str">
        <f t="shared" si="32"/>
        <v>1w</v>
      </c>
      <c r="X1628" s="1405">
        <f>_xll.qlCalendarAdvance(Calendar,X1627,W1628,"f",FALSE)</f>
        <v>50599</v>
      </c>
      <c r="Y1628" s="1404">
        <f>_xll.qlCalendarAdvance(Calendar,X1628,NDays&amp;"D")</f>
        <v>50599</v>
      </c>
      <c r="Z1628" s="1403">
        <v>2.4235703157783339E-2</v>
      </c>
      <c r="AA1628" s="1411">
        <v>2.4076282468914467E-2</v>
      </c>
    </row>
    <row r="1629" spans="19:27" x14ac:dyDescent="0.2">
      <c r="S1629" s="399"/>
      <c r="T1629" s="1401"/>
      <c r="W1629" s="864" t="str">
        <f t="shared" si="32"/>
        <v>1w</v>
      </c>
      <c r="X1629" s="1405">
        <f>_xll.qlCalendarAdvance(Calendar,X1628,W1629,"f",FALSE)</f>
        <v>50606</v>
      </c>
      <c r="Y1629" s="1404">
        <f>_xll.qlCalendarAdvance(Calendar,X1629,NDays&amp;"D")</f>
        <v>50606</v>
      </c>
      <c r="Z1629" s="1403">
        <v>2.4230805105321718E-2</v>
      </c>
      <c r="AA1629" s="1411">
        <v>2.4071012790298774E-2</v>
      </c>
    </row>
    <row r="1630" spans="19:27" x14ac:dyDescent="0.2">
      <c r="S1630" s="399"/>
      <c r="T1630" s="1401"/>
      <c r="W1630" s="864" t="str">
        <f t="shared" si="32"/>
        <v>1w</v>
      </c>
      <c r="X1630" s="1405">
        <f>_xll.qlCalendarAdvance(Calendar,X1629,W1630,"f",FALSE)</f>
        <v>50613</v>
      </c>
      <c r="Y1630" s="1404">
        <f>_xll.qlCalendarAdvance(Calendar,X1630,NDays&amp;"D")</f>
        <v>50613</v>
      </c>
      <c r="Z1630" s="1403">
        <v>2.4225927221994015E-2</v>
      </c>
      <c r="AA1630" s="1411">
        <v>2.4065761805412977E-2</v>
      </c>
    </row>
    <row r="1631" spans="19:27" x14ac:dyDescent="0.2">
      <c r="S1631" s="399"/>
      <c r="T1631" s="1401"/>
      <c r="W1631" s="864" t="str">
        <f t="shared" si="32"/>
        <v>1w</v>
      </c>
      <c r="X1631" s="1405">
        <f>_xll.qlCalendarAdvance(Calendar,X1630,W1631,"f",FALSE)</f>
        <v>50620</v>
      </c>
      <c r="Y1631" s="1404">
        <f>_xll.qlCalendarAdvance(Calendar,X1631,NDays&amp;"D")</f>
        <v>50620</v>
      </c>
      <c r="Z1631" s="1403">
        <v>2.4221069812030649E-2</v>
      </c>
      <c r="AA1631" s="1411">
        <v>2.4060529514094986E-2</v>
      </c>
    </row>
    <row r="1632" spans="19:27" x14ac:dyDescent="0.2">
      <c r="S1632" s="399"/>
      <c r="T1632" s="1401"/>
      <c r="W1632" s="864" t="str">
        <f t="shared" si="32"/>
        <v>1w</v>
      </c>
      <c r="X1632" s="1405">
        <f>_xll.qlCalendarAdvance(Calendar,X1631,W1632,"f",FALSE)</f>
        <v>50627</v>
      </c>
      <c r="Y1632" s="1404">
        <f>_xll.qlCalendarAdvance(Calendar,X1632,NDays&amp;"D")</f>
        <v>50627</v>
      </c>
      <c r="Z1632" s="1403">
        <v>2.4216233179658708E-2</v>
      </c>
      <c r="AA1632" s="1411">
        <v>2.4055315916425846E-2</v>
      </c>
    </row>
    <row r="1633" spans="19:27" x14ac:dyDescent="0.2">
      <c r="S1633" s="399"/>
      <c r="T1633" s="1401"/>
      <c r="W1633" s="864" t="str">
        <f t="shared" si="32"/>
        <v>1w</v>
      </c>
      <c r="X1633" s="1405">
        <f>_xll.qlCalendarAdvance(Calendar,X1632,W1633,"f",FALSE)</f>
        <v>50634</v>
      </c>
      <c r="Y1633" s="1404">
        <f>_xll.qlCalendarAdvance(Calendar,X1633,NDays&amp;"D")</f>
        <v>50634</v>
      </c>
      <c r="Z1633" s="1403">
        <v>2.4211417629099952E-2</v>
      </c>
      <c r="AA1633" s="1411">
        <v>2.405012101232451E-2</v>
      </c>
    </row>
    <row r="1634" spans="19:27" x14ac:dyDescent="0.2">
      <c r="S1634" s="399"/>
      <c r="T1634" s="1401"/>
      <c r="W1634" s="864" t="str">
        <f t="shared" si="32"/>
        <v>1w</v>
      </c>
      <c r="X1634" s="1405">
        <f>_xll.qlCalendarAdvance(Calendar,X1633,W1634,"f",FALSE)</f>
        <v>50641</v>
      </c>
      <c r="Y1634" s="1404">
        <f>_xll.qlCalendarAdvance(Calendar,X1634,NDays&amp;"D")</f>
        <v>50641</v>
      </c>
      <c r="Z1634" s="1403">
        <v>2.4206623464571475E-2</v>
      </c>
      <c r="AA1634" s="1411">
        <v>2.4044944801790979E-2</v>
      </c>
    </row>
    <row r="1635" spans="19:27" x14ac:dyDescent="0.2">
      <c r="S1635" s="399"/>
      <c r="T1635" s="1401"/>
      <c r="W1635" s="864" t="str">
        <f t="shared" si="32"/>
        <v>1w</v>
      </c>
      <c r="X1635" s="1405">
        <f>_xll.qlCalendarAdvance(Calendar,X1634,W1635,"f",FALSE)</f>
        <v>50648</v>
      </c>
      <c r="Y1635" s="1404">
        <f>_xll.qlCalendarAdvance(Calendar,X1635,NDays&amp;"D")</f>
        <v>50648</v>
      </c>
      <c r="Z1635" s="1403">
        <v>2.4201850990286822E-2</v>
      </c>
      <c r="AA1635" s="1411">
        <v>2.4039787284987346E-2</v>
      </c>
    </row>
    <row r="1636" spans="19:27" x14ac:dyDescent="0.2">
      <c r="S1636" s="399"/>
      <c r="T1636" s="1401"/>
      <c r="W1636" s="864" t="str">
        <f t="shared" si="32"/>
        <v>1w</v>
      </c>
      <c r="X1636" s="1405">
        <f>_xll.qlCalendarAdvance(Calendar,X1635,W1636,"f",FALSE)</f>
        <v>50655</v>
      </c>
      <c r="Y1636" s="1404">
        <f>_xll.qlCalendarAdvance(Calendar,X1636,NDays&amp;"D")</f>
        <v>50655</v>
      </c>
      <c r="Z1636" s="1403">
        <v>2.419710051045465E-2</v>
      </c>
      <c r="AA1636" s="1411">
        <v>2.4034648461832564E-2</v>
      </c>
    </row>
    <row r="1637" spans="19:27" x14ac:dyDescent="0.2">
      <c r="S1637" s="399"/>
      <c r="T1637" s="1401"/>
      <c r="W1637" s="864" t="str">
        <f t="shared" si="32"/>
        <v>1w</v>
      </c>
      <c r="X1637" s="1405">
        <f>_xll.qlCalendarAdvance(Calendar,X1636,W1637,"f",FALSE)</f>
        <v>50662</v>
      </c>
      <c r="Y1637" s="1404">
        <f>_xll.qlCalendarAdvance(Calendar,X1637,NDays&amp;"D")</f>
        <v>50662</v>
      </c>
      <c r="Z1637" s="1403">
        <v>2.4192372329279399E-2</v>
      </c>
      <c r="AA1637" s="1411">
        <v>2.4029528332083494E-2</v>
      </c>
    </row>
    <row r="1638" spans="19:27" x14ac:dyDescent="0.2">
      <c r="S1638" s="399"/>
      <c r="T1638" s="1401"/>
      <c r="W1638" s="864" t="str">
        <f t="shared" si="32"/>
        <v>1w</v>
      </c>
      <c r="X1638" s="1405">
        <f>_xll.qlCalendarAdvance(Calendar,X1637,W1638,"f",FALSE)</f>
        <v>50669</v>
      </c>
      <c r="Y1638" s="1404">
        <f>_xll.qlCalendarAdvance(Calendar,X1638,NDays&amp;"D")</f>
        <v>50669</v>
      </c>
      <c r="Z1638" s="1403">
        <v>2.4187666750961512E-2</v>
      </c>
      <c r="AA1638" s="1411">
        <v>2.4024426896064321E-2</v>
      </c>
    </row>
    <row r="1639" spans="19:27" x14ac:dyDescent="0.2">
      <c r="S1639" s="399"/>
      <c r="T1639" s="1401"/>
      <c r="W1639" s="864" t="str">
        <f t="shared" si="32"/>
        <v>1w</v>
      </c>
      <c r="X1639" s="1405">
        <f>_xll.qlCalendarAdvance(Calendar,X1638,W1639,"f",FALSE)</f>
        <v>50676</v>
      </c>
      <c r="Y1639" s="1404">
        <f>_xll.qlCalendarAdvance(Calendar,X1639,NDays&amp;"D")</f>
        <v>50676</v>
      </c>
      <c r="Z1639" s="1403">
        <v>2.4182984079697656E-2</v>
      </c>
      <c r="AA1639" s="1411">
        <v>2.4019344153694E-2</v>
      </c>
    </row>
    <row r="1640" spans="19:27" x14ac:dyDescent="0.2">
      <c r="S1640" s="399"/>
      <c r="T1640" s="1401"/>
      <c r="W1640" s="864" t="str">
        <f t="shared" si="32"/>
        <v>1w</v>
      </c>
      <c r="X1640" s="1405">
        <f>_xll.qlCalendarAdvance(Calendar,X1639,W1640,"f",FALSE)</f>
        <v>50683</v>
      </c>
      <c r="Y1640" s="1404">
        <f>_xll.qlCalendarAdvance(Calendar,X1640,NDays&amp;"D")</f>
        <v>50683</v>
      </c>
      <c r="Z1640" s="1403">
        <v>2.4178324619679614E-2</v>
      </c>
      <c r="AA1640" s="1411">
        <v>2.4014280104810437E-2</v>
      </c>
    </row>
    <row r="1641" spans="19:27" x14ac:dyDescent="0.2">
      <c r="S1641" s="399"/>
      <c r="T1641" s="1401"/>
      <c r="W1641" s="864" t="str">
        <f t="shared" si="32"/>
        <v>1w</v>
      </c>
      <c r="X1641" s="1405">
        <f>_xll.qlCalendarAdvance(Calendar,X1640,W1641,"f",FALSE)</f>
        <v>50690</v>
      </c>
      <c r="Y1641" s="1404">
        <f>_xll.qlCalendarAdvance(Calendar,X1641,NDays&amp;"D")</f>
        <v>50690</v>
      </c>
      <c r="Z1641" s="1403">
        <v>2.4173688675095839E-2</v>
      </c>
      <c r="AA1641" s="1411">
        <v>2.4009234749575725E-2</v>
      </c>
    </row>
    <row r="1642" spans="19:27" x14ac:dyDescent="0.2">
      <c r="S1642" s="399"/>
      <c r="T1642" s="1401"/>
      <c r="W1642" s="864" t="str">
        <f t="shared" si="32"/>
        <v>1w</v>
      </c>
      <c r="X1642" s="1405">
        <f>_xll.qlCalendarAdvance(Calendar,X1641,W1642,"f",FALSE)</f>
        <v>50697</v>
      </c>
      <c r="Y1642" s="1404">
        <f>_xll.qlCalendarAdvance(Calendar,X1642,NDays&amp;"D")</f>
        <v>50697</v>
      </c>
      <c r="Z1642" s="1403">
        <v>2.4169076550130564E-2</v>
      </c>
      <c r="AA1642" s="1411">
        <v>2.4004208087989864E-2</v>
      </c>
    </row>
    <row r="1643" spans="19:27" x14ac:dyDescent="0.2">
      <c r="S1643" s="399"/>
      <c r="T1643" s="1401"/>
      <c r="W1643" s="864" t="str">
        <f t="shared" si="32"/>
        <v>1w</v>
      </c>
      <c r="X1643" s="1405">
        <f>_xll.qlCalendarAdvance(Calendar,X1642,W1643,"f",FALSE)</f>
        <v>50704</v>
      </c>
      <c r="Y1643" s="1404">
        <f>_xll.qlCalendarAdvance(Calendar,X1643,NDays&amp;"D")</f>
        <v>50704</v>
      </c>
      <c r="Z1643" s="1403">
        <v>2.4164488548963803E-2</v>
      </c>
      <c r="AA1643" s="1411">
        <v>2.3999200119971809E-2</v>
      </c>
    </row>
    <row r="1644" spans="19:27" x14ac:dyDescent="0.2">
      <c r="S1644" s="399"/>
      <c r="T1644" s="1401"/>
      <c r="W1644" s="864" t="str">
        <f t="shared" si="32"/>
        <v>1w</v>
      </c>
      <c r="X1644" s="1405">
        <f>_xll.qlCalendarAdvance(Calendar,X1643,W1644,"f",FALSE)</f>
        <v>50711</v>
      </c>
      <c r="Y1644" s="1404">
        <f>_xll.qlCalendarAdvance(Calendar,X1644,NDays&amp;"D")</f>
        <v>50711</v>
      </c>
      <c r="Z1644" s="1403">
        <v>2.4159924975773128E-2</v>
      </c>
      <c r="AA1644" s="1411">
        <v>2.3994210845521557E-2</v>
      </c>
    </row>
    <row r="1645" spans="19:27" x14ac:dyDescent="0.2">
      <c r="S1645" s="399"/>
      <c r="T1645" s="1401"/>
      <c r="W1645" s="864" t="str">
        <f t="shared" si="32"/>
        <v>1w</v>
      </c>
      <c r="X1645" s="1405">
        <f>_xll.qlCalendarAdvance(Calendar,X1644,W1645,"f",FALSE)</f>
        <v>50718</v>
      </c>
      <c r="Y1645" s="1404">
        <f>_xll.qlCalendarAdvance(Calendar,X1645,NDays&amp;"D")</f>
        <v>50718</v>
      </c>
      <c r="Z1645" s="1403">
        <v>2.4155386134731671E-2</v>
      </c>
      <c r="AA1645" s="1411">
        <v>2.3989240264801204E-2</v>
      </c>
    </row>
    <row r="1646" spans="19:27" x14ac:dyDescent="0.2">
      <c r="S1646" s="399"/>
      <c r="T1646" s="1401"/>
      <c r="W1646" s="864" t="str">
        <f t="shared" si="32"/>
        <v>1w</v>
      </c>
      <c r="X1646" s="1405">
        <f>_xll.qlCalendarAdvance(Calendar,X1645,W1646,"f",FALSE)</f>
        <v>50725</v>
      </c>
      <c r="Y1646" s="1404">
        <f>_xll.qlCalendarAdvance(Calendar,X1646,NDays&amp;"D")</f>
        <v>50725</v>
      </c>
      <c r="Z1646" s="1403">
        <v>2.41508723300079E-2</v>
      </c>
      <c r="AA1646" s="1411">
        <v>2.3984288377648655E-2</v>
      </c>
    </row>
    <row r="1647" spans="19:27" x14ac:dyDescent="0.2">
      <c r="S1647" s="399"/>
      <c r="T1647" s="1401"/>
      <c r="W1647" s="864" t="str">
        <f t="shared" si="32"/>
        <v>1w</v>
      </c>
      <c r="X1647" s="1405">
        <f>_xll.qlCalendarAdvance(Calendar,X1646,W1647,"f",FALSE)</f>
        <v>50732</v>
      </c>
      <c r="Y1647" s="1404">
        <f>_xll.qlCalendarAdvance(Calendar,X1647,NDays&amp;"D")</f>
        <v>50732</v>
      </c>
      <c r="Z1647" s="1403">
        <v>2.4146383865768284E-2</v>
      </c>
      <c r="AA1647" s="1411">
        <v>2.3979355184063911E-2</v>
      </c>
    </row>
    <row r="1648" spans="19:27" x14ac:dyDescent="0.2">
      <c r="S1648" s="399"/>
      <c r="T1648" s="1401"/>
      <c r="W1648" s="864" t="str">
        <f t="shared" si="32"/>
        <v>1w</v>
      </c>
      <c r="X1648" s="1405">
        <f>_xll.qlCalendarAdvance(Calendar,X1647,W1648,"f",FALSE)</f>
        <v>50739</v>
      </c>
      <c r="Y1648" s="1404">
        <f>_xll.qlCalendarAdvance(Calendar,X1648,NDays&amp;"D")</f>
        <v>50739</v>
      </c>
      <c r="Z1648" s="1403">
        <v>2.4141921046175296E-2</v>
      </c>
      <c r="AA1648" s="1411">
        <v>2.3974440683965925E-2</v>
      </c>
    </row>
    <row r="1649" spans="19:27" x14ac:dyDescent="0.2">
      <c r="S1649" s="399"/>
      <c r="T1649" s="1401"/>
      <c r="W1649" s="864" t="str">
        <f t="shared" si="32"/>
        <v>1w</v>
      </c>
      <c r="X1649" s="1405">
        <f>_xll.qlCalendarAdvance(Calendar,X1648,W1649,"f",FALSE)</f>
        <v>50746</v>
      </c>
      <c r="Y1649" s="1404">
        <f>_xll.qlCalendarAdvance(Calendar,X1649,NDays&amp;"D")</f>
        <v>50746</v>
      </c>
      <c r="Z1649" s="1403">
        <v>2.4137484175387858E-2</v>
      </c>
      <c r="AA1649" s="1411">
        <v>2.3969544877597837E-2</v>
      </c>
    </row>
    <row r="1650" spans="19:27" x14ac:dyDescent="0.2">
      <c r="S1650" s="399"/>
      <c r="T1650" s="1401"/>
      <c r="W1650" s="864" t="str">
        <f t="shared" si="32"/>
        <v>1w</v>
      </c>
      <c r="X1650" s="1405">
        <f>_xll.qlCalendarAdvance(Calendar,X1649,W1650,"f",FALSE)</f>
        <v>50753</v>
      </c>
      <c r="Y1650" s="1404">
        <f>_xll.qlCalendarAdvance(Calendar,X1650,NDays&amp;"D")</f>
        <v>50753</v>
      </c>
      <c r="Z1650" s="1403">
        <v>2.4133073557561557E-2</v>
      </c>
      <c r="AA1650" s="1411">
        <v>2.3964667764797554E-2</v>
      </c>
    </row>
    <row r="1651" spans="19:27" x14ac:dyDescent="0.2">
      <c r="S1651" s="399"/>
      <c r="T1651" s="1401"/>
      <c r="W1651" s="864" t="str">
        <f t="shared" si="32"/>
        <v>1w</v>
      </c>
      <c r="X1651" s="1405">
        <f>_xll.qlCalendarAdvance(Calendar,X1650,W1651,"f",FALSE)</f>
        <v>50760</v>
      </c>
      <c r="Y1651" s="1404">
        <f>_xll.qlCalendarAdvance(Calendar,X1651,NDays&amp;"D")</f>
        <v>50760</v>
      </c>
      <c r="Z1651" s="1403">
        <v>2.4128689496848876E-2</v>
      </c>
      <c r="AA1651" s="1411">
        <v>2.3959809345565075E-2</v>
      </c>
    </row>
    <row r="1652" spans="19:27" x14ac:dyDescent="0.2">
      <c r="S1652" s="399"/>
      <c r="T1652" s="1401"/>
      <c r="W1652" s="864" t="str">
        <f t="shared" si="32"/>
        <v>1w</v>
      </c>
      <c r="X1652" s="1405">
        <f>_xll.qlCalendarAdvance(Calendar,X1651,W1652,"f",FALSE)</f>
        <v>50768</v>
      </c>
      <c r="Y1652" s="1404">
        <f>_xll.qlCalendarAdvance(Calendar,X1652,NDays&amp;"D")</f>
        <v>50768</v>
      </c>
      <c r="Z1652" s="1403">
        <v>2.412371205082553E-2</v>
      </c>
      <c r="AA1652" s="1411">
        <v>2.3954279756551733E-2</v>
      </c>
    </row>
    <row r="1653" spans="19:27" x14ac:dyDescent="0.2">
      <c r="S1653" s="399"/>
      <c r="T1653" s="1401"/>
      <c r="W1653" s="864" t="str">
        <f t="shared" si="32"/>
        <v>1w</v>
      </c>
      <c r="X1653" s="1405">
        <f>_xll.qlCalendarAdvance(Calendar,X1652,W1653,"f",FALSE)</f>
        <v>50775</v>
      </c>
      <c r="Y1653" s="1404">
        <f>_xll.qlCalendarAdvance(Calendar,X1653,NDays&amp;"D")</f>
        <v>50775</v>
      </c>
      <c r="Z1653" s="1403">
        <v>2.4119385922385828E-2</v>
      </c>
      <c r="AA1653" s="1411">
        <v>2.3949461395091909E-2</v>
      </c>
    </row>
    <row r="1654" spans="19:27" x14ac:dyDescent="0.2">
      <c r="S1654" s="399"/>
      <c r="T1654" s="1401"/>
      <c r="W1654" s="864" t="str">
        <f t="shared" si="32"/>
        <v>1w</v>
      </c>
      <c r="X1654" s="1405">
        <f>_xll.qlCalendarAdvance(Calendar,X1653,W1654,"f",FALSE)</f>
        <v>50782</v>
      </c>
      <c r="Y1654" s="1404">
        <f>_xll.qlCalendarAdvance(Calendar,X1654,NDays&amp;"D")</f>
        <v>50782</v>
      </c>
      <c r="Z1654" s="1403">
        <v>2.4115087306947336E-2</v>
      </c>
      <c r="AA1654" s="1411">
        <v>2.394466172719989E-2</v>
      </c>
    </row>
    <row r="1655" spans="19:27" x14ac:dyDescent="0.2">
      <c r="S1655" s="399"/>
      <c r="T1655" s="1401"/>
      <c r="W1655" s="864" t="str">
        <f t="shared" si="32"/>
        <v>1w</v>
      </c>
      <c r="X1655" s="1405">
        <f>_xll.qlCalendarAdvance(Calendar,X1654,W1655,"f",FALSE)</f>
        <v>50789</v>
      </c>
      <c r="Y1655" s="1404">
        <f>_xll.qlCalendarAdvance(Calendar,X1655,NDays&amp;"D")</f>
        <v>50789</v>
      </c>
      <c r="Z1655" s="1403">
        <v>2.4110816508649435E-2</v>
      </c>
      <c r="AA1655" s="1411">
        <v>2.3939880752875675E-2</v>
      </c>
    </row>
    <row r="1656" spans="19:27" x14ac:dyDescent="0.2">
      <c r="S1656" s="399"/>
      <c r="T1656" s="1401"/>
      <c r="W1656" s="864" t="str">
        <f t="shared" si="32"/>
        <v>1w</v>
      </c>
      <c r="X1656" s="1405">
        <f>_xll.qlCalendarAdvance(Calendar,X1655,W1656,"f",FALSE)</f>
        <v>50796</v>
      </c>
      <c r="Y1656" s="1404">
        <f>_xll.qlCalendarAdvance(Calendar,X1656,NDays&amp;"D")</f>
        <v>50796</v>
      </c>
      <c r="Z1656" s="1403">
        <v>2.410657383162973E-2</v>
      </c>
      <c r="AA1656" s="1411">
        <v>2.3935118472119266E-2</v>
      </c>
    </row>
    <row r="1657" spans="19:27" x14ac:dyDescent="0.2">
      <c r="S1657" s="399"/>
      <c r="T1657" s="1401"/>
      <c r="W1657" s="864" t="str">
        <f t="shared" si="32"/>
        <v>1w</v>
      </c>
      <c r="X1657" s="1405">
        <f>_xll.qlCalendarAdvance(Calendar,X1656,W1657,"f",FALSE)</f>
        <v>50803</v>
      </c>
      <c r="Y1657" s="1404">
        <f>_xll.qlCalendarAdvance(Calendar,X1657,NDays&amp;"D")</f>
        <v>50803</v>
      </c>
      <c r="Z1657" s="1403">
        <v>2.410235958002227E-2</v>
      </c>
      <c r="AA1657" s="1411">
        <v>2.3930374885011707E-2</v>
      </c>
    </row>
    <row r="1658" spans="19:27" x14ac:dyDescent="0.2">
      <c r="S1658" s="399"/>
      <c r="T1658" s="1401"/>
      <c r="W1658" s="864" t="str">
        <f t="shared" si="32"/>
        <v>1w</v>
      </c>
      <c r="X1658" s="1405">
        <f>_xll.qlCalendarAdvance(Calendar,X1657,W1658,"f",FALSE)</f>
        <v>50810</v>
      </c>
      <c r="Y1658" s="1404">
        <f>_xll.qlCalendarAdvance(Calendar,X1658,NDays&amp;"D")</f>
        <v>50810</v>
      </c>
      <c r="Z1658" s="1403">
        <v>2.4098174057958888E-2</v>
      </c>
      <c r="AA1658" s="1411">
        <v>2.3925649991471953E-2</v>
      </c>
    </row>
    <row r="1659" spans="19:27" x14ac:dyDescent="0.2">
      <c r="S1659" s="399"/>
      <c r="T1659" s="1401"/>
      <c r="W1659" s="864" t="str">
        <f t="shared" si="32"/>
        <v>1w</v>
      </c>
      <c r="X1659" s="1405">
        <f>_xll.qlCalendarAdvance(Calendar,X1658,W1659,"f",FALSE)</f>
        <v>50817</v>
      </c>
      <c r="Y1659" s="1404">
        <f>_xll.qlCalendarAdvance(Calendar,X1659,NDays&amp;"D")</f>
        <v>50817</v>
      </c>
      <c r="Z1659" s="1403">
        <v>2.4094017569568305E-2</v>
      </c>
      <c r="AA1659" s="1411">
        <v>2.3920943791500004E-2</v>
      </c>
    </row>
    <row r="1660" spans="19:27" x14ac:dyDescent="0.2">
      <c r="S1660" s="399"/>
      <c r="T1660" s="1401"/>
      <c r="W1660" s="864" t="str">
        <f t="shared" si="32"/>
        <v>1w</v>
      </c>
      <c r="X1660" s="1405">
        <f>_xll.qlCalendarAdvance(Calendar,X1659,W1660,"f",FALSE)</f>
        <v>50824</v>
      </c>
      <c r="Y1660" s="1404">
        <f>_xll.qlCalendarAdvance(Calendar,X1660,NDays&amp;"D")</f>
        <v>50824</v>
      </c>
      <c r="Z1660" s="1403">
        <v>2.4089890418977244E-2</v>
      </c>
      <c r="AA1660" s="1411">
        <v>2.3916256285176907E-2</v>
      </c>
    </row>
    <row r="1661" spans="19:27" x14ac:dyDescent="0.2">
      <c r="S1661" s="399"/>
      <c r="T1661" s="1401"/>
      <c r="W1661" s="864" t="str">
        <f t="shared" si="32"/>
        <v>1w</v>
      </c>
      <c r="X1661" s="1405">
        <f>_xll.qlCalendarAdvance(Calendar,X1660,W1661,"f",FALSE)</f>
        <v>50831</v>
      </c>
      <c r="Y1661" s="1404">
        <f>_xll.qlCalendarAdvance(Calendar,X1661,NDays&amp;"D")</f>
        <v>50831</v>
      </c>
      <c r="Z1661" s="1403">
        <v>2.4086309150855027E-2</v>
      </c>
      <c r="AA1661" s="1411">
        <v>2.3911587472421614E-2</v>
      </c>
    </row>
    <row r="1662" spans="19:27" x14ac:dyDescent="0.2">
      <c r="S1662" s="399"/>
      <c r="T1662" s="1401"/>
      <c r="W1662" s="864" t="str">
        <f t="shared" si="32"/>
        <v>1w</v>
      </c>
      <c r="X1662" s="1405">
        <f>_xll.qlCalendarAdvance(Calendar,X1661,W1662,"f",FALSE)</f>
        <v>50838</v>
      </c>
      <c r="Y1662" s="1404">
        <f>_xll.qlCalendarAdvance(Calendar,X1662,NDays&amp;"D")</f>
        <v>50838</v>
      </c>
      <c r="Z1662" s="1403">
        <v>2.4082243716206174E-2</v>
      </c>
      <c r="AA1662" s="1411">
        <v>2.3906937353234126E-2</v>
      </c>
    </row>
    <row r="1663" spans="19:27" x14ac:dyDescent="0.2">
      <c r="S1663" s="399"/>
      <c r="T1663" s="1401"/>
      <c r="W1663" s="864" t="str">
        <f t="shared" si="32"/>
        <v>1w</v>
      </c>
      <c r="X1663" s="1405">
        <f>_xll.qlCalendarAdvance(Calendar,X1662,W1663,"f",FALSE)</f>
        <v>50845</v>
      </c>
      <c r="Y1663" s="1404">
        <f>_xll.qlCalendarAdvance(Calendar,X1663,NDays&amp;"D")</f>
        <v>50845</v>
      </c>
      <c r="Z1663" s="1403">
        <v>2.4078208546785326E-2</v>
      </c>
      <c r="AA1663" s="1411">
        <v>2.3902305927695489E-2</v>
      </c>
    </row>
    <row r="1664" spans="19:27" x14ac:dyDescent="0.2">
      <c r="S1664" s="399"/>
      <c r="T1664" s="1401"/>
      <c r="W1664" s="864" t="str">
        <f t="shared" si="32"/>
        <v>1w</v>
      </c>
      <c r="X1664" s="1405">
        <f>_xll.qlCalendarAdvance(Calendar,X1663,W1664,"f",FALSE)</f>
        <v>50852</v>
      </c>
      <c r="Y1664" s="1404">
        <f>_xll.qlCalendarAdvance(Calendar,X1664,NDays&amp;"D")</f>
        <v>50852</v>
      </c>
      <c r="Z1664" s="1403">
        <v>2.4074203945896679E-2</v>
      </c>
      <c r="AA1664" s="1411">
        <v>2.3897693195724656E-2</v>
      </c>
    </row>
    <row r="1665" spans="19:27" x14ac:dyDescent="0.2">
      <c r="S1665" s="399"/>
      <c r="T1665" s="1401"/>
      <c r="W1665" s="864" t="str">
        <f t="shared" si="32"/>
        <v>1w</v>
      </c>
      <c r="X1665" s="1405">
        <f>_xll.qlCalendarAdvance(Calendar,X1664,W1665,"f",FALSE)</f>
        <v>50859</v>
      </c>
      <c r="Y1665" s="1404">
        <f>_xll.qlCalendarAdvance(Calendar,X1665,NDays&amp;"D")</f>
        <v>50859</v>
      </c>
      <c r="Z1665" s="1403">
        <v>2.4069705377281148E-2</v>
      </c>
      <c r="AA1665" s="1411">
        <v>2.3893099157240583E-2</v>
      </c>
    </row>
    <row r="1666" spans="19:27" x14ac:dyDescent="0.2">
      <c r="S1666" s="399"/>
      <c r="T1666" s="1401"/>
      <c r="W1666" s="864" t="str">
        <f t="shared" si="32"/>
        <v>1w</v>
      </c>
      <c r="X1666" s="1405">
        <f>_xll.qlCalendarAdvance(Calendar,X1665,W1666,"f",FALSE)</f>
        <v>50866</v>
      </c>
      <c r="Y1666" s="1404">
        <f>_xll.qlCalendarAdvance(Calendar,X1666,NDays&amp;"D")</f>
        <v>50866</v>
      </c>
      <c r="Z1666" s="1403">
        <v>2.4066287662923888E-2</v>
      </c>
      <c r="AA1666" s="1411">
        <v>2.3888523812486406E-2</v>
      </c>
    </row>
    <row r="1667" spans="19:27" x14ac:dyDescent="0.2">
      <c r="S1667" s="399"/>
      <c r="T1667" s="1401"/>
      <c r="W1667" s="864" t="str">
        <f t="shared" si="32"/>
        <v>1w</v>
      </c>
      <c r="X1667" s="1405">
        <f>_xll.qlCalendarAdvance(Calendar,X1666,W1667,"f",FALSE)</f>
        <v>50873</v>
      </c>
      <c r="Y1667" s="1404">
        <f>_xll.qlCalendarAdvance(Calendar,X1667,NDays&amp;"D")</f>
        <v>50873</v>
      </c>
      <c r="Z1667" s="1403">
        <v>2.4062376587438164E-2</v>
      </c>
      <c r="AA1667" s="1411">
        <v>2.3883967161218989E-2</v>
      </c>
    </row>
    <row r="1668" spans="19:27" x14ac:dyDescent="0.2">
      <c r="S1668" s="399"/>
      <c r="T1668" s="1401"/>
      <c r="W1668" s="864" t="str">
        <f t="shared" si="32"/>
        <v>1w</v>
      </c>
      <c r="X1668" s="1405">
        <f>_xll.qlCalendarAdvance(Calendar,X1667,W1668,"f",FALSE)</f>
        <v>50880</v>
      </c>
      <c r="Y1668" s="1404">
        <f>_xll.qlCalendarAdvance(Calendar,X1668,NDays&amp;"D")</f>
        <v>50880</v>
      </c>
      <c r="Z1668" s="1403">
        <v>2.4058497293682576E-2</v>
      </c>
      <c r="AA1668" s="1411">
        <v>2.3879429203600422E-2</v>
      </c>
    </row>
    <row r="1669" spans="19:27" x14ac:dyDescent="0.2">
      <c r="S1669" s="399"/>
      <c r="T1669" s="1401"/>
      <c r="W1669" s="864" t="str">
        <f t="shared" si="32"/>
        <v>1w</v>
      </c>
      <c r="X1669" s="1405">
        <f>_xll.qlCalendarAdvance(Calendar,X1668,W1669,"f",FALSE)</f>
        <v>50887</v>
      </c>
      <c r="Y1669" s="1404">
        <f>_xll.qlCalendarAdvance(Calendar,X1669,NDays&amp;"D")</f>
        <v>50887</v>
      </c>
      <c r="Z1669" s="1403">
        <v>2.4054650084952688E-2</v>
      </c>
      <c r="AA1669" s="1411">
        <v>2.387490993954966E-2</v>
      </c>
    </row>
    <row r="1670" spans="19:27" x14ac:dyDescent="0.2">
      <c r="S1670" s="399"/>
      <c r="T1670" s="1401"/>
      <c r="W1670" s="864" t="str">
        <f t="shared" si="32"/>
        <v>1w</v>
      </c>
      <c r="X1670" s="1405">
        <f>_xll.qlCalendarAdvance(Calendar,X1669,W1670,"f",FALSE)</f>
        <v>50894</v>
      </c>
      <c r="Y1670" s="1404">
        <f>_xll.qlCalendarAdvance(Calendar,X1670,NDays&amp;"D")</f>
        <v>50894</v>
      </c>
      <c r="Z1670" s="1403">
        <v>2.4050835264540948E-2</v>
      </c>
      <c r="AA1670" s="1411">
        <v>2.3870409369066703E-2</v>
      </c>
    </row>
    <row r="1671" spans="19:27" x14ac:dyDescent="0.2">
      <c r="S1671" s="399"/>
      <c r="T1671" s="1401"/>
      <c r="W1671" s="864" t="str">
        <f t="shared" si="32"/>
        <v>1w</v>
      </c>
      <c r="X1671" s="1405">
        <f>_xll.qlCalendarAdvance(Calendar,X1670,W1671,"f",FALSE)</f>
        <v>50901</v>
      </c>
      <c r="Y1671" s="1404">
        <f>_xll.qlCalendarAdvance(Calendar,X1671,NDays&amp;"D")</f>
        <v>50901</v>
      </c>
      <c r="Z1671" s="1403">
        <v>2.4047053135740258E-2</v>
      </c>
      <c r="AA1671" s="1411">
        <v>2.3865927492151551E-2</v>
      </c>
    </row>
    <row r="1672" spans="19:27" x14ac:dyDescent="0.2">
      <c r="S1672" s="399"/>
      <c r="T1672" s="1401"/>
      <c r="W1672" s="864" t="str">
        <f t="shared" si="32"/>
        <v>1w</v>
      </c>
      <c r="X1672" s="1405">
        <f>_xll.qlCalendarAdvance(Calendar,X1671,W1672,"f",FALSE)</f>
        <v>50908</v>
      </c>
      <c r="Y1672" s="1404">
        <f>_xll.qlCalendarAdvance(Calendar,X1672,NDays&amp;"D")</f>
        <v>50908</v>
      </c>
      <c r="Z1672" s="1403">
        <v>2.4043304001841077E-2</v>
      </c>
      <c r="AA1672" s="1411">
        <v>2.3861464308804203E-2</v>
      </c>
    </row>
    <row r="1673" spans="19:27" x14ac:dyDescent="0.2">
      <c r="S1673" s="399"/>
      <c r="T1673" s="1401"/>
      <c r="W1673" s="864" t="str">
        <f t="shared" si="32"/>
        <v>1w</v>
      </c>
      <c r="X1673" s="1405">
        <f>_xll.qlCalendarAdvance(Calendar,X1672,W1673,"f",FALSE)</f>
        <v>50915</v>
      </c>
      <c r="Y1673" s="1404">
        <f>_xll.qlCalendarAdvance(Calendar,X1673,NDays&amp;"D")</f>
        <v>50915</v>
      </c>
      <c r="Z1673" s="1403">
        <v>2.4039588166132761E-2</v>
      </c>
      <c r="AA1673" s="1411">
        <v>2.3857019819105707E-2</v>
      </c>
    </row>
    <row r="1674" spans="19:27" x14ac:dyDescent="0.2">
      <c r="S1674" s="399"/>
      <c r="T1674" s="1401"/>
      <c r="W1674" s="864" t="str">
        <f t="shared" si="32"/>
        <v>1w</v>
      </c>
      <c r="X1674" s="1405">
        <f>_xll.qlCalendarAdvance(Calendar,X1673,W1674,"f",FALSE)</f>
        <v>50922</v>
      </c>
      <c r="Y1674" s="1404">
        <f>_xll.qlCalendarAdvance(Calendar,X1674,NDays&amp;"D")</f>
        <v>50922</v>
      </c>
      <c r="Z1674" s="1403">
        <v>2.4035905931902895E-2</v>
      </c>
      <c r="AA1674" s="1411">
        <v>2.3852594022893969E-2</v>
      </c>
    </row>
    <row r="1675" spans="19:27" x14ac:dyDescent="0.2">
      <c r="S1675" s="399"/>
      <c r="T1675" s="1401"/>
      <c r="W1675" s="864" t="str">
        <f t="shared" si="32"/>
        <v>1w</v>
      </c>
      <c r="X1675" s="1405">
        <f>_xll.qlCalendarAdvance(Calendar,X1674,W1675,"f",FALSE)</f>
        <v>50929</v>
      </c>
      <c r="Y1675" s="1404">
        <f>_xll.qlCalendarAdvance(Calendar,X1675,NDays&amp;"D")</f>
        <v>50929</v>
      </c>
      <c r="Z1675" s="1403">
        <v>2.4032257602439502E-2</v>
      </c>
      <c r="AA1675" s="1411">
        <v>2.3848186920250036E-2</v>
      </c>
    </row>
    <row r="1676" spans="19:27" x14ac:dyDescent="0.2">
      <c r="S1676" s="399"/>
      <c r="T1676" s="1401"/>
      <c r="W1676" s="864" t="str">
        <f t="shared" si="32"/>
        <v>1w</v>
      </c>
      <c r="X1676" s="1405">
        <f>_xll.qlCalendarAdvance(Calendar,X1675,W1676,"f",FALSE)</f>
        <v>50936</v>
      </c>
      <c r="Y1676" s="1404">
        <f>_xll.qlCalendarAdvance(Calendar,X1676,NDays&amp;"D")</f>
        <v>50936</v>
      </c>
      <c r="Z1676" s="1403">
        <v>2.4028643481028397E-2</v>
      </c>
      <c r="AA1676" s="1411">
        <v>2.3843798511336001E-2</v>
      </c>
    </row>
    <row r="1677" spans="19:27" x14ac:dyDescent="0.2">
      <c r="S1677" s="399"/>
      <c r="T1677" s="1401"/>
      <c r="W1677" s="864" t="str">
        <f t="shared" si="32"/>
        <v>1w</v>
      </c>
      <c r="X1677" s="1405">
        <f>_xll.qlCalendarAdvance(Calendar,X1676,W1677,"f",FALSE)</f>
        <v>50943</v>
      </c>
      <c r="Y1677" s="1404">
        <f>_xll.qlCalendarAdvance(Calendar,X1677,NDays&amp;"D")</f>
        <v>50943</v>
      </c>
      <c r="Z1677" s="1403">
        <v>2.4025063870954946E-2</v>
      </c>
      <c r="AA1677" s="1411">
        <v>2.3839428795908724E-2</v>
      </c>
    </row>
    <row r="1678" spans="19:27" x14ac:dyDescent="0.2">
      <c r="S1678" s="399"/>
      <c r="T1678" s="1401"/>
      <c r="W1678" s="864" t="str">
        <f t="shared" si="32"/>
        <v>1w</v>
      </c>
      <c r="X1678" s="1405">
        <f>_xll.qlCalendarAdvance(Calendar,X1677,W1678,"f",FALSE)</f>
        <v>50950</v>
      </c>
      <c r="Y1678" s="1404">
        <f>_xll.qlCalendarAdvance(Calendar,X1678,NDays&amp;"D")</f>
        <v>50950</v>
      </c>
      <c r="Z1678" s="1403">
        <v>2.4021519038694671E-2</v>
      </c>
      <c r="AA1678" s="1411">
        <v>2.3835078776105467E-2</v>
      </c>
    </row>
    <row r="1679" spans="19:27" x14ac:dyDescent="0.2">
      <c r="S1679" s="399"/>
      <c r="T1679" s="1401"/>
      <c r="W1679" s="864" t="str">
        <f t="shared" si="32"/>
        <v>1w</v>
      </c>
      <c r="X1679" s="1405">
        <f>_xll.qlCalendarAdvance(Calendar,X1678,W1679,"f",FALSE)</f>
        <v>50957</v>
      </c>
      <c r="Y1679" s="1404">
        <f>_xll.qlCalendarAdvance(Calendar,X1679,NDays&amp;"D")</f>
        <v>50957</v>
      </c>
      <c r="Z1679" s="1403">
        <v>2.4018008549441364E-2</v>
      </c>
      <c r="AA1679" s="1411">
        <v>2.3830759736972462E-2</v>
      </c>
    </row>
    <row r="1680" spans="19:27" x14ac:dyDescent="0.2">
      <c r="S1680" s="399"/>
      <c r="T1680" s="1401"/>
      <c r="W1680" s="864" t="str">
        <f t="shared" si="32"/>
        <v>1w</v>
      </c>
      <c r="X1680" s="1405">
        <f>_xll.qlCalendarAdvance(Calendar,X1679,W1680,"f",FALSE)</f>
        <v>50964</v>
      </c>
      <c r="Y1680" s="1404">
        <f>_xll.qlCalendarAdvance(Calendar,X1680,NDays&amp;"D")</f>
        <v>50964</v>
      </c>
      <c r="Z1680" s="1403">
        <v>2.4014531290647703E-2</v>
      </c>
      <c r="AA1680" s="1411">
        <v>2.3826474895398686E-2</v>
      </c>
    </row>
    <row r="1681" spans="19:27" x14ac:dyDescent="0.2">
      <c r="S1681" s="399"/>
      <c r="T1681" s="1401"/>
      <c r="W1681" s="864" t="str">
        <f t="shared" si="32"/>
        <v>1w</v>
      </c>
      <c r="X1681" s="1405">
        <f>_xll.qlCalendarAdvance(Calendar,X1680,W1681,"f",FALSE)</f>
        <v>50971</v>
      </c>
      <c r="Y1681" s="1404">
        <f>_xll.qlCalendarAdvance(Calendar,X1681,NDays&amp;"D")</f>
        <v>50971</v>
      </c>
      <c r="Z1681" s="1403">
        <v>2.4011086116311083E-2</v>
      </c>
      <c r="AA1681" s="1411">
        <v>2.3822224251465185E-2</v>
      </c>
    </row>
    <row r="1682" spans="19:27" x14ac:dyDescent="0.2">
      <c r="S1682" s="399"/>
      <c r="T1682" s="1401"/>
      <c r="W1682" s="864" t="str">
        <f t="shared" si="32"/>
        <v>1w</v>
      </c>
      <c r="X1682" s="1405">
        <f>_xll.qlCalendarAdvance(Calendar,X1681,W1682,"f",FALSE)</f>
        <v>50978</v>
      </c>
      <c r="Y1682" s="1404">
        <f>_xll.qlCalendarAdvance(Calendar,X1682,NDays&amp;"D")</f>
        <v>50978</v>
      </c>
      <c r="Z1682" s="1403">
        <v>2.4007671880447504E-2</v>
      </c>
      <c r="AA1682" s="1411">
        <v>2.3818007805009866E-2</v>
      </c>
    </row>
    <row r="1683" spans="19:27" x14ac:dyDescent="0.2">
      <c r="S1683" s="399"/>
      <c r="T1683" s="1401"/>
      <c r="W1683" s="864" t="str">
        <f t="shared" si="32"/>
        <v>1w</v>
      </c>
      <c r="X1683" s="1405">
        <f>_xll.qlCalendarAdvance(Calendar,X1682,W1683,"f",FALSE)</f>
        <v>50985</v>
      </c>
      <c r="Y1683" s="1404">
        <f>_xll.qlCalendarAdvance(Calendar,X1683,NDays&amp;"D")</f>
        <v>50985</v>
      </c>
      <c r="Z1683" s="1403">
        <v>2.4004287437091567E-2</v>
      </c>
      <c r="AA1683" s="1411">
        <v>2.3813825556275869E-2</v>
      </c>
    </row>
    <row r="1684" spans="19:27" x14ac:dyDescent="0.2">
      <c r="S1684" s="399"/>
      <c r="T1684" s="1401"/>
      <c r="W1684" s="864" t="str">
        <f t="shared" si="32"/>
        <v>1w</v>
      </c>
      <c r="X1684" s="1405">
        <f>_xll.qlCalendarAdvance(Calendar,X1683,W1684,"f",FALSE)</f>
        <v>50992</v>
      </c>
      <c r="Y1684" s="1404">
        <f>_xll.qlCalendarAdvance(Calendar,X1684,NDays&amp;"D")</f>
        <v>50992</v>
      </c>
      <c r="Z1684" s="1403">
        <v>2.4000931640294692E-2</v>
      </c>
      <c r="AA1684" s="1411">
        <v>2.3809677504939009E-2</v>
      </c>
    </row>
    <row r="1685" spans="19:27" x14ac:dyDescent="0.2">
      <c r="S1685" s="399"/>
      <c r="T1685" s="1401"/>
      <c r="W1685" s="864" t="str">
        <f t="shared" si="32"/>
        <v>1w</v>
      </c>
      <c r="X1685" s="1405">
        <f>_xll.qlCalendarAdvance(Calendar,X1684,W1685,"f",FALSE)</f>
        <v>50999</v>
      </c>
      <c r="Y1685" s="1404">
        <f>_xll.qlCalendarAdvance(Calendar,X1685,NDays&amp;"D")</f>
        <v>50999</v>
      </c>
      <c r="Z1685" s="1403">
        <v>2.3997603344126688E-2</v>
      </c>
      <c r="AA1685" s="1411">
        <v>2.3805563651323469E-2</v>
      </c>
    </row>
    <row r="1686" spans="19:27" x14ac:dyDescent="0.2">
      <c r="S1686" s="399"/>
      <c r="T1686" s="1401"/>
      <c r="W1686" s="864" t="str">
        <f t="shared" si="32"/>
        <v>1w</v>
      </c>
      <c r="X1686" s="1405">
        <f>_xll.qlCalendarAdvance(Calendar,X1685,W1686,"f",FALSE)</f>
        <v>51006</v>
      </c>
      <c r="Y1686" s="1404">
        <f>_xll.qlCalendarAdvance(Calendar,X1686,NDays&amp;"D")</f>
        <v>51006</v>
      </c>
      <c r="Z1686" s="1403">
        <v>2.3994301402674858E-2</v>
      </c>
      <c r="AA1686" s="1411">
        <v>2.3801483995186112E-2</v>
      </c>
    </row>
    <row r="1687" spans="19:27" x14ac:dyDescent="0.2">
      <c r="S1687" s="399"/>
      <c r="T1687" s="1401"/>
      <c r="W1687" s="864" t="str">
        <f t="shared" si="32"/>
        <v>1w</v>
      </c>
      <c r="X1687" s="1405">
        <f>_xll.qlCalendarAdvance(Calendar,X1686,W1687,"f",FALSE)</f>
        <v>51013</v>
      </c>
      <c r="Y1687" s="1404">
        <f>_xll.qlCalendarAdvance(Calendar,X1687,NDays&amp;"D")</f>
        <v>51013</v>
      </c>
      <c r="Z1687" s="1403">
        <v>2.3991024670042663E-2</v>
      </c>
      <c r="AA1687" s="1411">
        <v>2.3797438536689031E-2</v>
      </c>
    </row>
    <row r="1688" spans="19:27" x14ac:dyDescent="0.2">
      <c r="S1688" s="399"/>
      <c r="T1688" s="1401"/>
      <c r="W1688" s="864" t="str">
        <f t="shared" si="32"/>
        <v>1w</v>
      </c>
      <c r="X1688" s="1405">
        <f>_xll.qlCalendarAdvance(Calendar,X1687,W1688,"f",FALSE)</f>
        <v>51020</v>
      </c>
      <c r="Y1688" s="1404">
        <f>_xll.qlCalendarAdvance(Calendar,X1688,NDays&amp;"D")</f>
        <v>51020</v>
      </c>
      <c r="Z1688" s="1403">
        <v>2.3987772000350623E-2</v>
      </c>
      <c r="AA1688" s="1411">
        <v>2.3793427275751178E-2</v>
      </c>
    </row>
    <row r="1689" spans="19:27" x14ac:dyDescent="0.2">
      <c r="S1689" s="399"/>
      <c r="T1689" s="1401"/>
      <c r="W1689" s="864" t="str">
        <f t="shared" si="32"/>
        <v>1w</v>
      </c>
      <c r="X1689" s="1405">
        <f>_xll.qlCalendarAdvance(Calendar,X1688,W1689,"f",FALSE)</f>
        <v>51027</v>
      </c>
      <c r="Y1689" s="1404">
        <f>_xll.qlCalendarAdvance(Calendar,X1689,NDays&amp;"D")</f>
        <v>51027</v>
      </c>
      <c r="Z1689" s="1403">
        <v>2.3984542247735195E-2</v>
      </c>
      <c r="AA1689" s="1411">
        <v>2.3789450212291507E-2</v>
      </c>
    </row>
    <row r="1690" spans="19:27" x14ac:dyDescent="0.2">
      <c r="S1690" s="399"/>
      <c r="T1690" s="1401"/>
      <c r="W1690" s="864" t="str">
        <f t="shared" ref="W1690:W1753" si="33">W1689</f>
        <v>1w</v>
      </c>
      <c r="X1690" s="1405">
        <f>_xll.qlCalendarAdvance(Calendar,X1689,W1690,"f",FALSE)</f>
        <v>51034</v>
      </c>
      <c r="Y1690" s="1404">
        <f>_xll.qlCalendarAdvance(Calendar,X1690,NDays&amp;"D")</f>
        <v>51034</v>
      </c>
      <c r="Z1690" s="1403">
        <v>2.3981334266349227E-2</v>
      </c>
      <c r="AA1690" s="1411">
        <v>2.3785507346472112E-2</v>
      </c>
    </row>
    <row r="1691" spans="19:27" x14ac:dyDescent="0.2">
      <c r="S1691" s="399"/>
      <c r="T1691" s="1401"/>
      <c r="W1691" s="864" t="str">
        <f t="shared" si="33"/>
        <v>1w</v>
      </c>
      <c r="X1691" s="1405">
        <f>_xll.qlCalendarAdvance(Calendar,X1690,W1691,"f",FALSE)</f>
        <v>51041</v>
      </c>
      <c r="Y1691" s="1404">
        <f>_xll.qlCalendarAdvance(Calendar,X1691,NDays&amp;"D")</f>
        <v>51041</v>
      </c>
      <c r="Z1691" s="1403">
        <v>2.3978146910361726E-2</v>
      </c>
      <c r="AA1691" s="1411">
        <v>2.3781598678292992E-2</v>
      </c>
    </row>
    <row r="1692" spans="19:27" x14ac:dyDescent="0.2">
      <c r="S1692" s="399"/>
      <c r="T1692" s="1401"/>
      <c r="W1692" s="864" t="str">
        <f t="shared" si="33"/>
        <v>1w</v>
      </c>
      <c r="X1692" s="1405">
        <f>_xll.qlCalendarAdvance(Calendar,X1691,W1692,"f",FALSE)</f>
        <v>51048</v>
      </c>
      <c r="Y1692" s="1404">
        <f>_xll.qlCalendarAdvance(Calendar,X1692,NDays&amp;"D")</f>
        <v>51048</v>
      </c>
      <c r="Z1692" s="1403">
        <v>2.3974979033956761E-2</v>
      </c>
      <c r="AA1692" s="1411">
        <v>2.3777724207511008E-2</v>
      </c>
    </row>
    <row r="1693" spans="19:27" x14ac:dyDescent="0.2">
      <c r="S1693" s="399"/>
      <c r="T1693" s="1401"/>
      <c r="W1693" s="864" t="str">
        <f t="shared" si="33"/>
        <v>1w</v>
      </c>
      <c r="X1693" s="1405">
        <f>_xll.qlCalendarAdvance(Calendar,X1692,W1693,"f",FALSE)</f>
        <v>51055</v>
      </c>
      <c r="Y1693" s="1404">
        <f>_xll.qlCalendarAdvance(Calendar,X1693,NDays&amp;"D")</f>
        <v>51055</v>
      </c>
      <c r="Z1693" s="1403">
        <v>2.397182949133346E-2</v>
      </c>
      <c r="AA1693" s="1411">
        <v>2.37738839343693E-2</v>
      </c>
    </row>
    <row r="1694" spans="19:27" x14ac:dyDescent="0.2">
      <c r="S1694" s="399"/>
      <c r="T1694" s="1401"/>
      <c r="W1694" s="864" t="str">
        <f t="shared" si="33"/>
        <v>1w</v>
      </c>
      <c r="X1694" s="1405">
        <f>_xll.qlCalendarAdvance(Calendar,X1693,W1694,"f",FALSE)</f>
        <v>51062</v>
      </c>
      <c r="Y1694" s="1404">
        <f>_xll.qlCalendarAdvance(Calendar,X1694,NDays&amp;"D")</f>
        <v>51062</v>
      </c>
      <c r="Z1694" s="1403">
        <v>2.3968697136707334E-2</v>
      </c>
      <c r="AA1694" s="1411">
        <v>2.3770077858705774E-2</v>
      </c>
    </row>
    <row r="1695" spans="19:27" x14ac:dyDescent="0.2">
      <c r="S1695" s="399"/>
      <c r="T1695" s="1401"/>
      <c r="W1695" s="864" t="str">
        <f t="shared" si="33"/>
        <v>1w</v>
      </c>
      <c r="X1695" s="1405">
        <f>_xll.qlCalendarAdvance(Calendar,X1694,W1695,"f",FALSE)</f>
        <v>51069</v>
      </c>
      <c r="Y1695" s="1404">
        <f>_xll.qlCalendarAdvance(Calendar,X1695,NDays&amp;"D")</f>
        <v>51069</v>
      </c>
      <c r="Z1695" s="1403">
        <v>2.3965580824308292E-2</v>
      </c>
      <c r="AA1695" s="1411">
        <v>2.3766305980763569E-2</v>
      </c>
    </row>
    <row r="1696" spans="19:27" x14ac:dyDescent="0.2">
      <c r="S1696" s="399"/>
      <c r="T1696" s="1401"/>
      <c r="W1696" s="864" t="str">
        <f t="shared" si="33"/>
        <v>1w</v>
      </c>
      <c r="X1696" s="1405">
        <f>_xll.qlCalendarAdvance(Calendar,X1695,W1696,"f",FALSE)</f>
        <v>51076</v>
      </c>
      <c r="Y1696" s="1404">
        <f>_xll.qlCalendarAdvance(Calendar,X1696,NDays&amp;"D")</f>
        <v>51076</v>
      </c>
      <c r="Z1696" s="1403">
        <v>2.3962479408380189E-2</v>
      </c>
      <c r="AA1696" s="1411">
        <v>2.3762568300299547E-2</v>
      </c>
    </row>
    <row r="1697" spans="19:27" x14ac:dyDescent="0.2">
      <c r="S1697" s="399"/>
      <c r="T1697" s="1401"/>
      <c r="W1697" s="864" t="str">
        <f t="shared" si="33"/>
        <v>1w</v>
      </c>
      <c r="X1697" s="1405">
        <f>_xll.qlCalendarAdvance(Calendar,X1696,W1697,"f",FALSE)</f>
        <v>51083</v>
      </c>
      <c r="Y1697" s="1404">
        <f>_xll.qlCalendarAdvance(Calendar,X1697,NDays&amp;"D")</f>
        <v>51083</v>
      </c>
      <c r="Z1697" s="1403">
        <v>2.3959391743182158E-2</v>
      </c>
      <c r="AA1697" s="1411">
        <v>2.3758864817394754E-2</v>
      </c>
    </row>
    <row r="1698" spans="19:27" x14ac:dyDescent="0.2">
      <c r="S1698" s="399"/>
      <c r="T1698" s="1401"/>
      <c r="W1698" s="864" t="str">
        <f t="shared" si="33"/>
        <v>1w</v>
      </c>
      <c r="X1698" s="1405">
        <f>_xll.qlCalendarAdvance(Calendar,X1697,W1698,"f",FALSE)</f>
        <v>51090</v>
      </c>
      <c r="Y1698" s="1404">
        <f>_xll.qlCalendarAdvance(Calendar,X1698,NDays&amp;"D")</f>
        <v>51090</v>
      </c>
      <c r="Z1698" s="1403">
        <v>2.3956316682988841E-2</v>
      </c>
      <c r="AA1698" s="1411">
        <v>2.3755195532130235E-2</v>
      </c>
    </row>
    <row r="1699" spans="19:27" x14ac:dyDescent="0.2">
      <c r="S1699" s="399"/>
      <c r="T1699" s="1401"/>
      <c r="W1699" s="864" t="str">
        <f t="shared" si="33"/>
        <v>1w</v>
      </c>
      <c r="X1699" s="1405">
        <f>_xll.qlCalendarAdvance(Calendar,X1698,W1699,"f",FALSE)</f>
        <v>51097</v>
      </c>
      <c r="Y1699" s="1404">
        <f>_xll.qlCalendarAdvance(Calendar,X1699,NDays&amp;"D")</f>
        <v>51097</v>
      </c>
      <c r="Z1699" s="1403">
        <v>2.3953253082087053E-2</v>
      </c>
      <c r="AA1699" s="1411">
        <v>2.3751560444262854E-2</v>
      </c>
    </row>
    <row r="1700" spans="19:27" x14ac:dyDescent="0.2">
      <c r="S1700" s="399"/>
      <c r="T1700" s="1401"/>
      <c r="W1700" s="864" t="str">
        <f t="shared" si="33"/>
        <v>1w</v>
      </c>
      <c r="X1700" s="1405">
        <f>_xll.qlCalendarAdvance(Calendar,X1699,W1700,"f",FALSE)</f>
        <v>51104</v>
      </c>
      <c r="Y1700" s="1404">
        <f>_xll.qlCalendarAdvance(Calendar,X1700,NDays&amp;"D")</f>
        <v>51104</v>
      </c>
      <c r="Z1700" s="1403">
        <v>2.3950199794778883E-2</v>
      </c>
      <c r="AA1700" s="1411">
        <v>2.3747959554035747E-2</v>
      </c>
    </row>
    <row r="1701" spans="19:27" x14ac:dyDescent="0.2">
      <c r="S1701" s="399"/>
      <c r="T1701" s="1401"/>
      <c r="W1701" s="864" t="str">
        <f t="shared" si="33"/>
        <v>1w</v>
      </c>
      <c r="X1701" s="1405">
        <f>_xll.qlCalendarAdvance(Calendar,X1700,W1701,"f",FALSE)</f>
        <v>51111</v>
      </c>
      <c r="Y1701" s="1404">
        <f>_xll.qlCalendarAdvance(Calendar,X1701,NDays&amp;"D")</f>
        <v>51111</v>
      </c>
      <c r="Z1701" s="1403">
        <v>2.3947155675381047E-2</v>
      </c>
      <c r="AA1701" s="1411">
        <v>2.3744392861286823E-2</v>
      </c>
    </row>
    <row r="1702" spans="19:27" x14ac:dyDescent="0.2">
      <c r="S1702" s="399"/>
      <c r="T1702" s="1401"/>
      <c r="W1702" s="864" t="str">
        <f t="shared" si="33"/>
        <v>1w</v>
      </c>
      <c r="X1702" s="1405">
        <f>_xll.qlCalendarAdvance(Calendar,X1701,W1702,"f",FALSE)</f>
        <v>51118</v>
      </c>
      <c r="Y1702" s="1404">
        <f>_xll.qlCalendarAdvance(Calendar,X1702,NDays&amp;"D")</f>
        <v>51118</v>
      </c>
      <c r="Z1702" s="1403">
        <v>2.3944119578223098E-2</v>
      </c>
      <c r="AA1702" s="1411">
        <v>2.3740860366178174E-2</v>
      </c>
    </row>
    <row r="1703" spans="19:27" x14ac:dyDescent="0.2">
      <c r="S1703" s="399"/>
      <c r="T1703" s="1401"/>
      <c r="W1703" s="864" t="str">
        <f t="shared" si="33"/>
        <v>1w</v>
      </c>
      <c r="X1703" s="1405">
        <f>_xll.qlCalendarAdvance(Calendar,X1702,W1703,"f",FALSE)</f>
        <v>51125</v>
      </c>
      <c r="Y1703" s="1404">
        <f>_xll.qlCalendarAdvance(Calendar,X1703,NDays&amp;"D")</f>
        <v>51125</v>
      </c>
      <c r="Z1703" s="1403">
        <v>2.3941090357648756E-2</v>
      </c>
      <c r="AA1703" s="1411">
        <v>2.3737362068628753E-2</v>
      </c>
    </row>
    <row r="1704" spans="19:27" x14ac:dyDescent="0.2">
      <c r="S1704" s="399"/>
      <c r="T1704" s="1401"/>
      <c r="W1704" s="864" t="str">
        <f t="shared" si="33"/>
        <v>1w</v>
      </c>
      <c r="X1704" s="1405">
        <f>_xll.qlCalendarAdvance(Calendar,X1703,W1704,"f",FALSE)</f>
        <v>51132</v>
      </c>
      <c r="Y1704" s="1404">
        <f>_xll.qlCalendarAdvance(Calendar,X1704,NDays&amp;"D")</f>
        <v>51132</v>
      </c>
      <c r="Z1704" s="1403">
        <v>2.3938066868016146E-2</v>
      </c>
      <c r="AA1704" s="1411">
        <v>2.3733897968557516E-2</v>
      </c>
    </row>
    <row r="1705" spans="19:27" x14ac:dyDescent="0.2">
      <c r="S1705" s="399"/>
      <c r="T1705" s="1401"/>
      <c r="W1705" s="864" t="str">
        <f t="shared" si="33"/>
        <v>1w</v>
      </c>
      <c r="X1705" s="1405">
        <f>_xll.qlCalendarAdvance(Calendar,X1704,W1705,"f",FALSE)</f>
        <v>51139</v>
      </c>
      <c r="Y1705" s="1404">
        <f>_xll.qlCalendarAdvance(Calendar,X1705,NDays&amp;"D")</f>
        <v>51139</v>
      </c>
      <c r="Z1705" s="1403">
        <v>2.3935047963695784E-2</v>
      </c>
      <c r="AA1705" s="1411">
        <v>2.3730468066045507E-2</v>
      </c>
    </row>
    <row r="1706" spans="19:27" x14ac:dyDescent="0.2">
      <c r="S1706" s="399"/>
      <c r="T1706" s="1401"/>
      <c r="W1706" s="864" t="str">
        <f t="shared" si="33"/>
        <v>1w</v>
      </c>
      <c r="X1706" s="1405">
        <f>_xll.qlCalendarAdvance(Calendar,X1705,W1706,"f",FALSE)</f>
        <v>51146</v>
      </c>
      <c r="Y1706" s="1404">
        <f>_xll.qlCalendarAdvance(Calendar,X1706,NDays&amp;"D")</f>
        <v>51146</v>
      </c>
      <c r="Z1706" s="1403">
        <v>2.3932032499073243E-2</v>
      </c>
      <c r="AA1706" s="1411">
        <v>2.372707236125482E-2</v>
      </c>
    </row>
    <row r="1707" spans="19:27" x14ac:dyDescent="0.2">
      <c r="S1707" s="399"/>
      <c r="T1707" s="1401"/>
      <c r="W1707" s="864" t="str">
        <f t="shared" si="33"/>
        <v>1w</v>
      </c>
      <c r="X1707" s="1405">
        <f>_xll.qlCalendarAdvance(Calendar,X1706,W1707,"f",FALSE)</f>
        <v>51153</v>
      </c>
      <c r="Y1707" s="1404">
        <f>_xll.qlCalendarAdvance(Calendar,X1707,NDays&amp;"D")</f>
        <v>51153</v>
      </c>
      <c r="Z1707" s="1403">
        <v>2.3929019328546509E-2</v>
      </c>
      <c r="AA1707" s="1411">
        <v>2.3723710853780222E-2</v>
      </c>
    </row>
    <row r="1708" spans="19:27" x14ac:dyDescent="0.2">
      <c r="S1708" s="399"/>
      <c r="T1708" s="1401"/>
      <c r="W1708" s="864" t="str">
        <f t="shared" si="33"/>
        <v>1w</v>
      </c>
      <c r="X1708" s="1405">
        <f>_xll.qlCalendarAdvance(Calendar,X1707,W1708,"f",FALSE)</f>
        <v>51160</v>
      </c>
      <c r="Y1708" s="1404">
        <f>_xll.qlCalendarAdvance(Calendar,X1708,NDays&amp;"D")</f>
        <v>51160</v>
      </c>
      <c r="Z1708" s="1403">
        <v>2.392600730652817E-2</v>
      </c>
      <c r="AA1708" s="1411">
        <v>2.3720383543864854E-2</v>
      </c>
    </row>
    <row r="1709" spans="19:27" x14ac:dyDescent="0.2">
      <c r="S1709" s="399"/>
      <c r="T1709" s="1401"/>
      <c r="W1709" s="864" t="str">
        <f t="shared" si="33"/>
        <v>1w</v>
      </c>
      <c r="X1709" s="1405">
        <f>_xll.qlCalendarAdvance(Calendar,X1708,W1709,"f",FALSE)</f>
        <v>51167</v>
      </c>
      <c r="Y1709" s="1404">
        <f>_xll.qlCalendarAdvance(Calendar,X1709,NDays&amp;"D")</f>
        <v>51167</v>
      </c>
      <c r="Z1709" s="1403">
        <v>2.3922995287443218E-2</v>
      </c>
      <c r="AA1709" s="1411">
        <v>2.3717090431670806E-2</v>
      </c>
    </row>
    <row r="1710" spans="19:27" x14ac:dyDescent="0.2">
      <c r="S1710" s="399"/>
      <c r="T1710" s="1401"/>
      <c r="W1710" s="864" t="str">
        <f t="shared" si="33"/>
        <v>1w</v>
      </c>
      <c r="X1710" s="1405">
        <f>_xll.qlCalendarAdvance(Calendar,X1709,W1710,"f",FALSE)</f>
        <v>51174</v>
      </c>
      <c r="Y1710" s="1404">
        <f>_xll.qlCalendarAdvance(Calendar,X1710,NDays&amp;"D")</f>
        <v>51174</v>
      </c>
      <c r="Z1710" s="1403">
        <v>2.3919982125730599E-2</v>
      </c>
      <c r="AA1710" s="1411">
        <v>2.3713831516873896E-2</v>
      </c>
    </row>
    <row r="1711" spans="19:27" x14ac:dyDescent="0.2">
      <c r="S1711" s="399"/>
      <c r="T1711" s="1401"/>
      <c r="W1711" s="864" t="str">
        <f t="shared" si="33"/>
        <v>1w</v>
      </c>
      <c r="X1711" s="1405">
        <f>_xll.qlCalendarAdvance(Calendar,X1710,W1711,"f",FALSE)</f>
        <v>51181</v>
      </c>
      <c r="Y1711" s="1404">
        <f>_xll.qlCalendarAdvance(Calendar,X1711,NDays&amp;"D")</f>
        <v>51181</v>
      </c>
      <c r="Z1711" s="1403">
        <v>2.3916966675843428E-2</v>
      </c>
      <c r="AA1711" s="1411">
        <v>2.371060679971726E-2</v>
      </c>
    </row>
    <row r="1712" spans="19:27" x14ac:dyDescent="0.2">
      <c r="S1712" s="399"/>
      <c r="T1712" s="1401"/>
      <c r="W1712" s="864" t="str">
        <f t="shared" si="33"/>
        <v>1w</v>
      </c>
      <c r="X1712" s="1405">
        <f>_xll.qlCalendarAdvance(Calendar,X1711,W1712,"f",FALSE)</f>
        <v>51188</v>
      </c>
      <c r="Y1712" s="1404">
        <f>_xll.qlCalendarAdvance(Calendar,X1712,NDays&amp;"D")</f>
        <v>51188</v>
      </c>
      <c r="Z1712" s="1403">
        <v>2.3913947792246995E-2</v>
      </c>
      <c r="AA1712" s="1411">
        <v>2.370741627995776E-2</v>
      </c>
    </row>
    <row r="1713" spans="19:27" x14ac:dyDescent="0.2">
      <c r="S1713" s="399"/>
      <c r="T1713" s="1401"/>
      <c r="W1713" s="864" t="str">
        <f t="shared" si="33"/>
        <v>1w</v>
      </c>
      <c r="X1713" s="1405">
        <f>_xll.qlCalendarAdvance(Calendar,X1712,W1713,"f",FALSE)</f>
        <v>51195</v>
      </c>
      <c r="Y1713" s="1404">
        <f>_xll.qlCalendarAdvance(Calendar,X1713,NDays&amp;"D")</f>
        <v>51195</v>
      </c>
      <c r="Z1713" s="1403">
        <v>2.3910369890032923E-2</v>
      </c>
      <c r="AA1713" s="1411">
        <v>2.3704259957919582E-2</v>
      </c>
    </row>
    <row r="1714" spans="19:27" x14ac:dyDescent="0.2">
      <c r="S1714" s="399"/>
      <c r="T1714" s="1401"/>
      <c r="W1714" s="864" t="str">
        <f t="shared" si="33"/>
        <v>1w</v>
      </c>
      <c r="X1714" s="1405">
        <f>_xll.qlCalendarAdvance(Calendar,X1713,W1714,"f",FALSE)</f>
        <v>51202</v>
      </c>
      <c r="Y1714" s="1404">
        <f>_xll.qlCalendarAdvance(Calendar,X1714,NDays&amp;"D")</f>
        <v>51202</v>
      </c>
      <c r="Z1714" s="1403">
        <v>2.3907342262308395E-2</v>
      </c>
      <c r="AA1714" s="1411">
        <v>2.3701137833359587E-2</v>
      </c>
    </row>
    <row r="1715" spans="19:27" x14ac:dyDescent="0.2">
      <c r="S1715" s="399"/>
      <c r="T1715" s="1401"/>
      <c r="W1715" s="864" t="str">
        <f t="shared" si="33"/>
        <v>1w</v>
      </c>
      <c r="X1715" s="1405">
        <f>_xll.qlCalendarAdvance(Calendar,X1714,W1715,"f",FALSE)</f>
        <v>51209</v>
      </c>
      <c r="Y1715" s="1404">
        <f>_xll.qlCalendarAdvance(Calendar,X1715,NDays&amp;"D")</f>
        <v>51209</v>
      </c>
      <c r="Z1715" s="1403">
        <v>2.390430781408126E-2</v>
      </c>
      <c r="AA1715" s="1411">
        <v>2.3698049906277774E-2</v>
      </c>
    </row>
    <row r="1716" spans="19:27" x14ac:dyDescent="0.2">
      <c r="S1716" s="399"/>
      <c r="T1716" s="1401"/>
      <c r="W1716" s="864" t="str">
        <f t="shared" si="33"/>
        <v>1w</v>
      </c>
      <c r="X1716" s="1405">
        <f>_xll.qlCalendarAdvance(Calendar,X1715,W1716,"f",FALSE)</f>
        <v>51216</v>
      </c>
      <c r="Y1716" s="1404">
        <f>_xll.qlCalendarAdvance(Calendar,X1716,NDays&amp;"D")</f>
        <v>51216</v>
      </c>
      <c r="Z1716" s="1403">
        <v>2.3901265396807148E-2</v>
      </c>
      <c r="AA1716" s="1411">
        <v>2.3694996176836236E-2</v>
      </c>
    </row>
    <row r="1717" spans="19:27" x14ac:dyDescent="0.2">
      <c r="S1717" s="399"/>
      <c r="T1717" s="1401"/>
      <c r="W1717" s="864" t="str">
        <f t="shared" si="33"/>
        <v>1w</v>
      </c>
      <c r="X1717" s="1405">
        <f>_xll.qlCalendarAdvance(Calendar,X1716,W1717,"f",FALSE)</f>
        <v>51223</v>
      </c>
      <c r="Y1717" s="1404">
        <f>_xll.qlCalendarAdvance(Calendar,X1717,NDays&amp;"D")</f>
        <v>51223</v>
      </c>
      <c r="Z1717" s="1403">
        <v>2.3898213861955675E-2</v>
      </c>
      <c r="AA1717" s="1411">
        <v>2.3691976644791835E-2</v>
      </c>
    </row>
    <row r="1718" spans="19:27" x14ac:dyDescent="0.2">
      <c r="S1718" s="399"/>
      <c r="T1718" s="1401"/>
      <c r="W1718" s="864" t="str">
        <f t="shared" si="33"/>
        <v>1w</v>
      </c>
      <c r="X1718" s="1405">
        <f>_xll.qlCalendarAdvance(Calendar,X1717,W1718,"f",FALSE)</f>
        <v>51230</v>
      </c>
      <c r="Y1718" s="1404">
        <f>_xll.qlCalendarAdvance(Calendar,X1718,NDays&amp;"D")</f>
        <v>51230</v>
      </c>
      <c r="Z1718" s="1403">
        <v>2.3895152061010894E-2</v>
      </c>
      <c r="AA1718" s="1411">
        <v>2.3688991310549801E-2</v>
      </c>
    </row>
    <row r="1719" spans="19:27" x14ac:dyDescent="0.2">
      <c r="S1719" s="399"/>
      <c r="T1719" s="1401"/>
      <c r="W1719" s="864" t="str">
        <f t="shared" si="33"/>
        <v>1w</v>
      </c>
      <c r="X1719" s="1405">
        <f>_xll.qlCalendarAdvance(Calendar,X1718,W1719,"f",FALSE)</f>
        <v>51237</v>
      </c>
      <c r="Y1719" s="1404">
        <f>_xll.qlCalendarAdvance(Calendar,X1719,NDays&amp;"D")</f>
        <v>51237</v>
      </c>
      <c r="Z1719" s="1403">
        <v>2.3892078845468845E-2</v>
      </c>
      <c r="AA1719" s="1411">
        <v>2.3686040173542811E-2</v>
      </c>
    </row>
    <row r="1720" spans="19:27" x14ac:dyDescent="0.2">
      <c r="S1720" s="399"/>
      <c r="T1720" s="1401"/>
      <c r="W1720" s="864" t="str">
        <f t="shared" si="33"/>
        <v>1w</v>
      </c>
      <c r="X1720" s="1405">
        <f>_xll.qlCalendarAdvance(Calendar,X1719,W1720,"f",FALSE)</f>
        <v>51244</v>
      </c>
      <c r="Y1720" s="1404">
        <f>_xll.qlCalendarAdvance(Calendar,X1720,NDays&amp;"D")</f>
        <v>51244</v>
      </c>
      <c r="Z1720" s="1403">
        <v>2.3888993066842223E-2</v>
      </c>
      <c r="AA1720" s="1411">
        <v>2.3683123234257142E-2</v>
      </c>
    </row>
    <row r="1721" spans="19:27" x14ac:dyDescent="0.2">
      <c r="S1721" s="399"/>
      <c r="T1721" s="1401"/>
      <c r="W1721" s="864" t="str">
        <f t="shared" si="33"/>
        <v>1w</v>
      </c>
      <c r="X1721" s="1405">
        <f>_xll.qlCalendarAdvance(Calendar,X1720,W1721,"f",FALSE)</f>
        <v>51251</v>
      </c>
      <c r="Y1721" s="1404">
        <f>_xll.qlCalendarAdvance(Calendar,X1721,NDays&amp;"D")</f>
        <v>51251</v>
      </c>
      <c r="Z1721" s="1403">
        <v>2.3885893576656603E-2</v>
      </c>
      <c r="AA1721" s="1411">
        <v>2.3680240492368609E-2</v>
      </c>
    </row>
    <row r="1722" spans="19:27" x14ac:dyDescent="0.2">
      <c r="S1722" s="399"/>
      <c r="T1722" s="1401"/>
      <c r="W1722" s="864" t="str">
        <f t="shared" si="33"/>
        <v>1w</v>
      </c>
      <c r="X1722" s="1405">
        <f>_xll.qlCalendarAdvance(Calendar,X1721,W1722,"f",FALSE)</f>
        <v>51258</v>
      </c>
      <c r="Y1722" s="1404">
        <f>_xll.qlCalendarAdvance(Calendar,X1722,NDays&amp;"D")</f>
        <v>51258</v>
      </c>
      <c r="Z1722" s="1403">
        <v>2.3882779226452211E-2</v>
      </c>
      <c r="AA1722" s="1411">
        <v>2.3677391948201398E-2</v>
      </c>
    </row>
    <row r="1723" spans="19:27" x14ac:dyDescent="0.2">
      <c r="S1723" s="399"/>
      <c r="T1723" s="1401"/>
      <c r="W1723" s="864" t="str">
        <f t="shared" si="33"/>
        <v>1w</v>
      </c>
      <c r="X1723" s="1405">
        <f>_xll.qlCalendarAdvance(Calendar,X1722,W1723,"f",FALSE)</f>
        <v>51265</v>
      </c>
      <c r="Y1723" s="1404">
        <f>_xll.qlCalendarAdvance(Calendar,X1723,NDays&amp;"D")</f>
        <v>51265</v>
      </c>
      <c r="Z1723" s="1403">
        <v>2.3879648867784375E-2</v>
      </c>
      <c r="AA1723" s="1411">
        <v>2.3674577601350277E-2</v>
      </c>
    </row>
    <row r="1724" spans="19:27" x14ac:dyDescent="0.2">
      <c r="S1724" s="399"/>
      <c r="T1724" s="1401"/>
      <c r="W1724" s="864" t="str">
        <f t="shared" si="33"/>
        <v>1w</v>
      </c>
      <c r="X1724" s="1405">
        <f>_xll.qlCalendarAdvance(Calendar,X1723,W1724,"f",FALSE)</f>
        <v>51272</v>
      </c>
      <c r="Y1724" s="1404">
        <f>_xll.qlCalendarAdvance(Calendar,X1724,NDays&amp;"D")</f>
        <v>51272</v>
      </c>
      <c r="Z1724" s="1403">
        <v>2.387650135222219E-2</v>
      </c>
      <c r="AA1724" s="1411">
        <v>2.3671797452220478E-2</v>
      </c>
    </row>
    <row r="1725" spans="19:27" x14ac:dyDescent="0.2">
      <c r="S1725" s="399"/>
      <c r="T1725" s="1401"/>
      <c r="W1725" s="864" t="str">
        <f t="shared" si="33"/>
        <v>1w</v>
      </c>
      <c r="X1725" s="1405">
        <f>_xll.qlCalendarAdvance(Calendar,X1724,W1725,"f",FALSE)</f>
        <v>51279</v>
      </c>
      <c r="Y1725" s="1404">
        <f>_xll.qlCalendarAdvance(Calendar,X1725,NDays&amp;"D")</f>
        <v>51279</v>
      </c>
      <c r="Z1725" s="1403">
        <v>2.3873335531350515E-2</v>
      </c>
      <c r="AA1725" s="1411">
        <v>2.3669051500406768E-2</v>
      </c>
    </row>
    <row r="1726" spans="19:27" x14ac:dyDescent="0.2">
      <c r="S1726" s="399"/>
      <c r="T1726" s="1401"/>
      <c r="W1726" s="864" t="str">
        <f t="shared" si="33"/>
        <v>1w</v>
      </c>
      <c r="X1726" s="1405">
        <f>_xll.qlCalendarAdvance(Calendar,X1725,W1726,"f",FALSE)</f>
        <v>51286</v>
      </c>
      <c r="Y1726" s="1404">
        <f>_xll.qlCalendarAdvance(Calendar,X1726,NDays&amp;"D")</f>
        <v>51286</v>
      </c>
      <c r="Z1726" s="1403">
        <v>2.3870150256769307E-2</v>
      </c>
      <c r="AA1726" s="1411">
        <v>2.3666339746395426E-2</v>
      </c>
    </row>
    <row r="1727" spans="19:27" x14ac:dyDescent="0.2">
      <c r="S1727" s="399"/>
      <c r="T1727" s="1401"/>
      <c r="W1727" s="864" t="str">
        <f t="shared" si="33"/>
        <v>1w</v>
      </c>
      <c r="X1727" s="1405">
        <f>_xll.qlCalendarAdvance(Calendar,X1726,W1727,"f",FALSE)</f>
        <v>51293</v>
      </c>
      <c r="Y1727" s="1404">
        <f>_xll.qlCalendarAdvance(Calendar,X1727,NDays&amp;"D")</f>
        <v>51293</v>
      </c>
      <c r="Z1727" s="1403">
        <v>2.3866944380093402E-2</v>
      </c>
      <c r="AA1727" s="1411">
        <v>2.366366218978122E-2</v>
      </c>
    </row>
    <row r="1728" spans="19:27" x14ac:dyDescent="0.2">
      <c r="S1728" s="399"/>
      <c r="T1728" s="1401"/>
      <c r="W1728" s="864" t="str">
        <f t="shared" si="33"/>
        <v>1w</v>
      </c>
      <c r="X1728" s="1405">
        <f>_xll.qlCalendarAdvance(Calendar,X1727,W1728,"f",FALSE)</f>
        <v>51300</v>
      </c>
      <c r="Y1728" s="1404">
        <f>_xll.qlCalendarAdvance(Calendar,X1728,NDays&amp;"D")</f>
        <v>51300</v>
      </c>
      <c r="Z1728" s="1403">
        <v>2.3863716752953623E-2</v>
      </c>
      <c r="AA1728" s="1411">
        <v>2.3661018830645197E-2</v>
      </c>
    </row>
    <row r="1729" spans="19:27" x14ac:dyDescent="0.2">
      <c r="S1729" s="399"/>
      <c r="T1729" s="1401"/>
      <c r="W1729" s="864" t="str">
        <f t="shared" si="33"/>
        <v>1w</v>
      </c>
      <c r="X1729" s="1405">
        <f>_xll.qlCalendarAdvance(Calendar,X1728,W1729,"f",FALSE)</f>
        <v>51307</v>
      </c>
      <c r="Y1729" s="1404">
        <f>_xll.qlCalendarAdvance(Calendar,X1729,NDays&amp;"D")</f>
        <v>51307</v>
      </c>
      <c r="Z1729" s="1403">
        <v>2.3860466226996779E-2</v>
      </c>
      <c r="AA1729" s="1411">
        <v>2.3658409669068403E-2</v>
      </c>
    </row>
    <row r="1730" spans="19:27" x14ac:dyDescent="0.2">
      <c r="S1730" s="399"/>
      <c r="T1730" s="1401"/>
      <c r="W1730" s="864" t="str">
        <f t="shared" si="33"/>
        <v>1w</v>
      </c>
      <c r="X1730" s="1405">
        <f>_xll.qlCalendarAdvance(Calendar,X1729,W1730,"f",FALSE)</f>
        <v>51314</v>
      </c>
      <c r="Y1730" s="1404">
        <f>_xll.qlCalendarAdvance(Calendar,X1730,NDays&amp;"D")</f>
        <v>51314</v>
      </c>
      <c r="Z1730" s="1403">
        <v>2.385719165844713E-2</v>
      </c>
      <c r="AA1730" s="1411">
        <v>2.365583092464707E-2</v>
      </c>
    </row>
    <row r="1731" spans="19:27" x14ac:dyDescent="0.2">
      <c r="S1731" s="399"/>
      <c r="T1731" s="1401"/>
      <c r="W1731" s="864" t="str">
        <f t="shared" si="33"/>
        <v>1w</v>
      </c>
      <c r="X1731" s="1405">
        <f>_xll.qlCalendarAdvance(Calendar,X1730,W1731,"f",FALSE)</f>
        <v>51321</v>
      </c>
      <c r="Y1731" s="1404">
        <f>_xll.qlCalendarAdvance(Calendar,X1731,NDays&amp;"D")</f>
        <v>51321</v>
      </c>
      <c r="Z1731" s="1403">
        <v>2.3853892301023638E-2</v>
      </c>
      <c r="AA1731" s="1411">
        <v>2.3653240017610377E-2</v>
      </c>
    </row>
    <row r="1732" spans="19:27" x14ac:dyDescent="0.2">
      <c r="S1732" s="399"/>
      <c r="T1732" s="1401"/>
      <c r="W1732" s="864" t="str">
        <f t="shared" si="33"/>
        <v>1w</v>
      </c>
      <c r="X1732" s="1405">
        <f>_xll.qlCalendarAdvance(Calendar,X1731,W1732,"f",FALSE)</f>
        <v>51328</v>
      </c>
      <c r="Y1732" s="1404">
        <f>_xll.qlCalendarAdvance(Calendar,X1732,NDays&amp;"D")</f>
        <v>51328</v>
      </c>
      <c r="Z1732" s="1403">
        <v>2.3850568108744641E-2</v>
      </c>
      <c r="AA1732" s="1411">
        <v>2.3650624810872545E-2</v>
      </c>
    </row>
    <row r="1733" spans="19:27" x14ac:dyDescent="0.2">
      <c r="S1733" s="399"/>
      <c r="T1733" s="1401"/>
      <c r="W1733" s="864" t="str">
        <f t="shared" si="33"/>
        <v>1w</v>
      </c>
      <c r="X1733" s="1405">
        <f>_xll.qlCalendarAdvance(Calendar,X1732,W1733,"f",FALSE)</f>
        <v>51335</v>
      </c>
      <c r="Y1733" s="1404">
        <f>_xll.qlCalendarAdvance(Calendar,X1733,NDays&amp;"D")</f>
        <v>51335</v>
      </c>
      <c r="Z1733" s="1403">
        <v>2.3847219106913897E-2</v>
      </c>
      <c r="AA1733" s="1411">
        <v>2.3647985304352526E-2</v>
      </c>
    </row>
    <row r="1734" spans="19:27" x14ac:dyDescent="0.2">
      <c r="S1734" s="399"/>
      <c r="T1734" s="1401"/>
      <c r="W1734" s="864" t="str">
        <f t="shared" si="33"/>
        <v>1w</v>
      </c>
      <c r="X1734" s="1405">
        <f>_xll.qlCalendarAdvance(Calendar,X1733,W1734,"f",FALSE)</f>
        <v>51342</v>
      </c>
      <c r="Y1734" s="1404">
        <f>_xll.qlCalendarAdvance(Calendar,X1734,NDays&amp;"D")</f>
        <v>51342</v>
      </c>
      <c r="Z1734" s="1403">
        <v>2.3843845320837165E-2</v>
      </c>
      <c r="AA1734" s="1411">
        <v>2.3645321498131366E-2</v>
      </c>
    </row>
    <row r="1735" spans="19:27" x14ac:dyDescent="0.2">
      <c r="S1735" s="399"/>
      <c r="T1735" s="1401"/>
      <c r="W1735" s="864" t="str">
        <f t="shared" si="33"/>
        <v>1w</v>
      </c>
      <c r="X1735" s="1405">
        <f>_xll.qlCalendarAdvance(Calendar,X1734,W1735,"f",FALSE)</f>
        <v>51349</v>
      </c>
      <c r="Y1735" s="1404">
        <f>_xll.qlCalendarAdvance(Calendar,X1735,NDays&amp;"D")</f>
        <v>51349</v>
      </c>
      <c r="Z1735" s="1403">
        <v>2.3840446775820867E-2</v>
      </c>
      <c r="AA1735" s="1411">
        <v>2.3642633392209067E-2</v>
      </c>
    </row>
    <row r="1736" spans="19:27" x14ac:dyDescent="0.2">
      <c r="S1736" s="399"/>
      <c r="T1736" s="1401"/>
      <c r="W1736" s="864" t="str">
        <f t="shared" si="33"/>
        <v>1w</v>
      </c>
      <c r="X1736" s="1405">
        <f>_xll.qlCalendarAdvance(Calendar,X1735,W1736,"f",FALSE)</f>
        <v>51356</v>
      </c>
      <c r="Y1736" s="1404">
        <f>_xll.qlCalendarAdvance(Calendar,X1736,NDays&amp;"D")</f>
        <v>51356</v>
      </c>
      <c r="Z1736" s="1403">
        <v>2.3837023497173648E-2</v>
      </c>
      <c r="AA1736" s="1411">
        <v>2.3639920986504581E-2</v>
      </c>
    </row>
    <row r="1737" spans="19:27" x14ac:dyDescent="0.2">
      <c r="S1737" s="399"/>
      <c r="T1737" s="1401"/>
      <c r="W1737" s="864" t="str">
        <f t="shared" si="33"/>
        <v>1w</v>
      </c>
      <c r="X1737" s="1405">
        <f>_xll.qlCalendarAdvance(Calendar,X1736,W1737,"f",FALSE)</f>
        <v>51363</v>
      </c>
      <c r="Y1737" s="1404">
        <f>_xll.qlCalendarAdvance(Calendar,X1737,NDays&amp;"D")</f>
        <v>51363</v>
      </c>
      <c r="Z1737" s="1403">
        <v>2.3833575510205263E-2</v>
      </c>
      <c r="AA1737" s="1411">
        <v>2.3637184280936863E-2</v>
      </c>
    </row>
    <row r="1738" spans="19:27" x14ac:dyDescent="0.2">
      <c r="S1738" s="399"/>
      <c r="T1738" s="1401"/>
      <c r="W1738" s="864" t="str">
        <f t="shared" si="33"/>
        <v>1w</v>
      </c>
      <c r="X1738" s="1405">
        <f>_xll.qlCalendarAdvance(Calendar,X1737,W1738,"f",FALSE)</f>
        <v>51370</v>
      </c>
      <c r="Y1738" s="1404">
        <f>_xll.qlCalendarAdvance(Calendar,X1738,NDays&amp;"D")</f>
        <v>51370</v>
      </c>
      <c r="Z1738" s="1403">
        <v>2.3830102840227019E-2</v>
      </c>
      <c r="AA1738" s="1411">
        <v>2.3634423275830097E-2</v>
      </c>
    </row>
    <row r="1739" spans="19:27" x14ac:dyDescent="0.2">
      <c r="S1739" s="399"/>
      <c r="T1739" s="1401"/>
      <c r="W1739" s="864" t="str">
        <f t="shared" si="33"/>
        <v>1w</v>
      </c>
      <c r="X1739" s="1405">
        <f>_xll.qlCalendarAdvance(Calendar,X1738,W1739,"f",FALSE)</f>
        <v>51377</v>
      </c>
      <c r="Y1739" s="1404">
        <f>_xll.qlCalendarAdvance(Calendar,X1739,NDays&amp;"D")</f>
        <v>51377</v>
      </c>
      <c r="Z1739" s="1403">
        <v>2.3826605512551557E-2</v>
      </c>
      <c r="AA1739" s="1411">
        <v>2.363163797102219E-2</v>
      </c>
    </row>
    <row r="1740" spans="19:27" x14ac:dyDescent="0.2">
      <c r="S1740" s="399"/>
      <c r="T1740" s="1401"/>
      <c r="W1740" s="864" t="str">
        <f t="shared" si="33"/>
        <v>1w</v>
      </c>
      <c r="X1740" s="1405">
        <f>_xll.qlCalendarAdvance(Calendar,X1739,W1740,"f",FALSE)</f>
        <v>51384</v>
      </c>
      <c r="Y1740" s="1404">
        <f>_xll.qlCalendarAdvance(Calendar,X1740,NDays&amp;"D")</f>
        <v>51384</v>
      </c>
      <c r="Z1740" s="1403">
        <v>2.3823083552492852E-2</v>
      </c>
      <c r="AA1740" s="1411">
        <v>2.3628828366270005E-2</v>
      </c>
    </row>
    <row r="1741" spans="19:27" x14ac:dyDescent="0.2">
      <c r="S1741" s="399"/>
      <c r="T1741" s="1401"/>
      <c r="W1741" s="864" t="str">
        <f t="shared" si="33"/>
        <v>1w</v>
      </c>
      <c r="X1741" s="1405">
        <f>_xll.qlCalendarAdvance(Calendar,X1740,W1741,"f",FALSE)</f>
        <v>51391</v>
      </c>
      <c r="Y1741" s="1404">
        <f>_xll.qlCalendarAdvance(Calendar,X1741,NDays&amp;"D")</f>
        <v>51391</v>
      </c>
      <c r="Z1741" s="1403">
        <v>2.3819536985366652E-2</v>
      </c>
      <c r="AA1741" s="1411">
        <v>2.362599446181668E-2</v>
      </c>
    </row>
    <row r="1742" spans="19:27" x14ac:dyDescent="0.2">
      <c r="S1742" s="399"/>
      <c r="T1742" s="1401"/>
      <c r="W1742" s="864" t="str">
        <f t="shared" si="33"/>
        <v>1w</v>
      </c>
      <c r="X1742" s="1405">
        <f>_xll.qlCalendarAdvance(Calendar,X1741,W1742,"f",FALSE)</f>
        <v>51398</v>
      </c>
      <c r="Y1742" s="1404">
        <f>_xll.qlCalendarAdvance(Calendar,X1742,NDays&amp;"D")</f>
        <v>51398</v>
      </c>
      <c r="Z1742" s="1403">
        <v>2.3815965836490038E-2</v>
      </c>
      <c r="AA1742" s="1411">
        <v>2.362313625774326E-2</v>
      </c>
    </row>
    <row r="1743" spans="19:27" x14ac:dyDescent="0.2">
      <c r="S1743" s="399"/>
      <c r="T1743" s="1401"/>
      <c r="W1743" s="864" t="str">
        <f t="shared" si="33"/>
        <v>1w</v>
      </c>
      <c r="X1743" s="1405">
        <f>_xll.qlCalendarAdvance(Calendar,X1742,W1743,"f",FALSE)</f>
        <v>51405</v>
      </c>
      <c r="Y1743" s="1404">
        <f>_xll.qlCalendarAdvance(Calendar,X1743,NDays&amp;"D")</f>
        <v>51405</v>
      </c>
      <c r="Z1743" s="1403">
        <v>2.3812370131181426E-2</v>
      </c>
      <c r="AA1743" s="1411">
        <v>2.3620253753887654E-2</v>
      </c>
    </row>
    <row r="1744" spans="19:27" x14ac:dyDescent="0.2">
      <c r="S1744" s="399"/>
      <c r="T1744" s="1401"/>
      <c r="W1744" s="864" t="str">
        <f t="shared" si="33"/>
        <v>1w</v>
      </c>
      <c r="X1744" s="1405">
        <f>_xll.qlCalendarAdvance(Calendar,X1743,W1744,"f",FALSE)</f>
        <v>51412</v>
      </c>
      <c r="Y1744" s="1404">
        <f>_xll.qlCalendarAdvance(Calendar,X1744,NDays&amp;"D")</f>
        <v>51412</v>
      </c>
      <c r="Z1744" s="1403">
        <v>2.3808749894760117E-2</v>
      </c>
      <c r="AA1744" s="1411">
        <v>2.3617346950249862E-2</v>
      </c>
    </row>
    <row r="1745" spans="19:27" x14ac:dyDescent="0.2">
      <c r="S1745" s="399"/>
      <c r="T1745" s="1401"/>
      <c r="W1745" s="864" t="str">
        <f t="shared" si="33"/>
        <v>1w</v>
      </c>
      <c r="X1745" s="1405">
        <f>_xll.qlCalendarAdvance(Calendar,X1744,W1745,"f",FALSE)</f>
        <v>51419</v>
      </c>
      <c r="Y1745" s="1404">
        <f>_xll.qlCalendarAdvance(Calendar,X1745,NDays&amp;"D")</f>
        <v>51419</v>
      </c>
      <c r="Z1745" s="1403">
        <v>2.3805105152548522E-2</v>
      </c>
      <c r="AA1745" s="1411">
        <v>2.361441584691093E-2</v>
      </c>
    </row>
    <row r="1746" spans="19:27" x14ac:dyDescent="0.2">
      <c r="S1746" s="399"/>
      <c r="T1746" s="1401"/>
      <c r="W1746" s="864" t="str">
        <f t="shared" si="33"/>
        <v>1w</v>
      </c>
      <c r="X1746" s="1405">
        <f>_xll.qlCalendarAdvance(Calendar,X1745,W1746,"f",FALSE)</f>
        <v>51426</v>
      </c>
      <c r="Y1746" s="1404">
        <f>_xll.qlCalendarAdvance(Calendar,X1746,NDays&amp;"D")</f>
        <v>51426</v>
      </c>
      <c r="Z1746" s="1403">
        <v>2.3801435929868164E-2</v>
      </c>
      <c r="AA1746" s="1411">
        <v>2.3611460443870858E-2</v>
      </c>
    </row>
    <row r="1747" spans="19:27" x14ac:dyDescent="0.2">
      <c r="S1747" s="399"/>
      <c r="T1747" s="1401"/>
      <c r="W1747" s="864" t="str">
        <f t="shared" si="33"/>
        <v>1w</v>
      </c>
      <c r="X1747" s="1405">
        <f>_xll.qlCalendarAdvance(Calendar,X1746,W1747,"f",FALSE)</f>
        <v>51433</v>
      </c>
      <c r="Y1747" s="1404">
        <f>_xll.qlCalendarAdvance(Calendar,X1747,NDays&amp;"D")</f>
        <v>51433</v>
      </c>
      <c r="Z1747" s="1403">
        <v>2.379774225204323E-2</v>
      </c>
      <c r="AA1747" s="1411">
        <v>2.3608480741048599E-2</v>
      </c>
    </row>
    <row r="1748" spans="19:27" x14ac:dyDescent="0.2">
      <c r="S1748" s="399"/>
      <c r="T1748" s="1401"/>
      <c r="W1748" s="864" t="str">
        <f t="shared" si="33"/>
        <v>1w</v>
      </c>
      <c r="X1748" s="1405">
        <f>_xll.qlCalendarAdvance(Calendar,X1747,W1748,"f",FALSE)</f>
        <v>51440</v>
      </c>
      <c r="Y1748" s="1404">
        <f>_xll.qlCalendarAdvance(Calendar,X1748,NDays&amp;"D")</f>
        <v>51440</v>
      </c>
      <c r="Z1748" s="1403">
        <v>2.3794024144399906E-2</v>
      </c>
      <c r="AA1748" s="1411">
        <v>2.36054767385252E-2</v>
      </c>
    </row>
    <row r="1749" spans="19:27" x14ac:dyDescent="0.2">
      <c r="S1749" s="399"/>
      <c r="T1749" s="1401"/>
      <c r="W1749" s="864" t="str">
        <f t="shared" si="33"/>
        <v>1w</v>
      </c>
      <c r="X1749" s="1405">
        <f>_xll.qlCalendarAdvance(Calendar,X1748,W1749,"f",FALSE)</f>
        <v>51447</v>
      </c>
      <c r="Y1749" s="1404">
        <f>_xll.qlCalendarAdvance(Calendar,X1749,NDays&amp;"D")</f>
        <v>51447</v>
      </c>
      <c r="Z1749" s="1403">
        <v>2.3790281632264598E-2</v>
      </c>
      <c r="AA1749" s="1411">
        <v>2.360244843630066E-2</v>
      </c>
    </row>
    <row r="1750" spans="19:27" x14ac:dyDescent="0.2">
      <c r="S1750" s="399"/>
      <c r="T1750" s="1401"/>
      <c r="W1750" s="864" t="str">
        <f t="shared" si="33"/>
        <v>1w</v>
      </c>
      <c r="X1750" s="1405">
        <f>_xll.qlCalendarAdvance(Calendar,X1749,W1750,"f",FALSE)</f>
        <v>51454</v>
      </c>
      <c r="Y1750" s="1404">
        <f>_xll.qlCalendarAdvance(Calendar,X1750,NDays&amp;"D")</f>
        <v>51454</v>
      </c>
      <c r="Z1750" s="1403">
        <v>2.378651474096527E-2</v>
      </c>
      <c r="AA1750" s="1411">
        <v>2.3599395834374981E-2</v>
      </c>
    </row>
    <row r="1751" spans="19:27" x14ac:dyDescent="0.2">
      <c r="S1751" s="399"/>
      <c r="T1751" s="1401"/>
      <c r="W1751" s="864" t="str">
        <f t="shared" si="33"/>
        <v>1w</v>
      </c>
      <c r="X1751" s="1405">
        <f>_xll.qlCalendarAdvance(Calendar,X1750,W1751,"f",FALSE)</f>
        <v>51461</v>
      </c>
      <c r="Y1751" s="1404">
        <f>_xll.qlCalendarAdvance(Calendar,X1751,NDays&amp;"D")</f>
        <v>51461</v>
      </c>
      <c r="Z1751" s="1403">
        <v>2.3782723495831659E-2</v>
      </c>
      <c r="AA1751" s="1411">
        <v>2.3596318932505023E-2</v>
      </c>
    </row>
    <row r="1752" spans="19:27" x14ac:dyDescent="0.2">
      <c r="S1752" s="399"/>
      <c r="T1752" s="1401"/>
      <c r="W1752" s="864" t="str">
        <f t="shared" si="33"/>
        <v>1w</v>
      </c>
      <c r="X1752" s="1405">
        <f>_xll.qlCalendarAdvance(Calendar,X1751,W1752,"f",FALSE)</f>
        <v>51468</v>
      </c>
      <c r="Y1752" s="1404">
        <f>_xll.qlCalendarAdvance(Calendar,X1752,NDays&amp;"D")</f>
        <v>51468</v>
      </c>
      <c r="Z1752" s="1403">
        <v>2.377890792219528E-2</v>
      </c>
      <c r="AA1752" s="1411">
        <v>2.3593217731177063E-2</v>
      </c>
    </row>
    <row r="1753" spans="19:27" x14ac:dyDescent="0.2">
      <c r="S1753" s="399"/>
      <c r="T1753" s="1401"/>
      <c r="W1753" s="864" t="str">
        <f t="shared" si="33"/>
        <v>1w</v>
      </c>
      <c r="X1753" s="1405">
        <f>_xll.qlCalendarAdvance(Calendar,X1752,W1753,"f",FALSE)</f>
        <v>51475</v>
      </c>
      <c r="Y1753" s="1404">
        <f>_xll.qlCalendarAdvance(Calendar,X1753,NDays&amp;"D")</f>
        <v>51475</v>
      </c>
      <c r="Z1753" s="1403">
        <v>2.3775068045387426E-2</v>
      </c>
      <c r="AA1753" s="1411">
        <v>2.3590092229985871E-2</v>
      </c>
    </row>
    <row r="1754" spans="19:27" x14ac:dyDescent="0.2">
      <c r="S1754" s="399"/>
      <c r="T1754" s="1401"/>
      <c r="W1754" s="864" t="str">
        <f t="shared" ref="W1754:W1817" si="34">W1753</f>
        <v>1w</v>
      </c>
      <c r="X1754" s="1405">
        <f>_xll.qlCalendarAdvance(Calendar,X1753,W1754,"f",FALSE)</f>
        <v>51482</v>
      </c>
      <c r="Y1754" s="1404">
        <f>_xll.qlCalendarAdvance(Calendar,X1754,NDays&amp;"D")</f>
        <v>51482</v>
      </c>
      <c r="Z1754" s="1403">
        <v>2.3771203890742498E-2</v>
      </c>
      <c r="AA1754" s="1411">
        <v>2.3586942429012492E-2</v>
      </c>
    </row>
    <row r="1755" spans="19:27" x14ac:dyDescent="0.2">
      <c r="S1755" s="399"/>
      <c r="T1755" s="1401"/>
      <c r="W1755" s="864" t="str">
        <f t="shared" si="34"/>
        <v>1w</v>
      </c>
      <c r="X1755" s="1405">
        <f>_xll.qlCalendarAdvance(Calendar,X1754,W1755,"f",FALSE)</f>
        <v>51489</v>
      </c>
      <c r="Y1755" s="1404">
        <f>_xll.qlCalendarAdvance(Calendar,X1755,NDays&amp;"D")</f>
        <v>51489</v>
      </c>
      <c r="Z1755" s="1403">
        <v>2.3767315483595342E-2</v>
      </c>
      <c r="AA1755" s="1411">
        <v>2.3583768328419019E-2</v>
      </c>
    </row>
    <row r="1756" spans="19:27" x14ac:dyDescent="0.2">
      <c r="S1756" s="399"/>
      <c r="T1756" s="1401"/>
      <c r="W1756" s="864" t="str">
        <f t="shared" si="34"/>
        <v>1w</v>
      </c>
      <c r="X1756" s="1405">
        <f>_xll.qlCalendarAdvance(Calendar,X1755,W1756,"f",FALSE)</f>
        <v>51497</v>
      </c>
      <c r="Y1756" s="1404">
        <f>_xll.qlCalendarAdvance(Calendar,X1756,NDays&amp;"D")</f>
        <v>51497</v>
      </c>
      <c r="Z1756" s="1403">
        <v>2.3762841925272671E-2</v>
      </c>
      <c r="AA1756" s="1411">
        <v>2.3580111030061524E-2</v>
      </c>
    </row>
    <row r="1757" spans="19:27" x14ac:dyDescent="0.2">
      <c r="S1757" s="399"/>
      <c r="T1757" s="1401"/>
      <c r="W1757" s="864" t="str">
        <f t="shared" si="34"/>
        <v>1w</v>
      </c>
      <c r="X1757" s="1405">
        <f>_xll.qlCalendarAdvance(Calendar,X1756,W1757,"f",FALSE)</f>
        <v>51504</v>
      </c>
      <c r="Y1757" s="1404">
        <f>_xll.qlCalendarAdvance(Calendar,X1757,NDays&amp;"D")</f>
        <v>51504</v>
      </c>
      <c r="Z1757" s="1403">
        <v>2.3758901633796237E-2</v>
      </c>
      <c r="AA1757" s="1411">
        <v>2.3576884858610425E-2</v>
      </c>
    </row>
    <row r="1758" spans="19:27" x14ac:dyDescent="0.2">
      <c r="S1758" s="399"/>
      <c r="T1758" s="1401"/>
      <c r="W1758" s="864" t="str">
        <f t="shared" si="34"/>
        <v>1w</v>
      </c>
      <c r="X1758" s="1405">
        <f>_xll.qlCalendarAdvance(Calendar,X1757,W1758,"f",FALSE)</f>
        <v>51511</v>
      </c>
      <c r="Y1758" s="1404">
        <f>_xll.qlCalendarAdvance(Calendar,X1758,NDays&amp;"D")</f>
        <v>51511</v>
      </c>
      <c r="Z1758" s="1403">
        <v>2.3754937169450319E-2</v>
      </c>
      <c r="AA1758" s="1411">
        <v>2.357363438737714E-2</v>
      </c>
    </row>
    <row r="1759" spans="19:27" x14ac:dyDescent="0.2">
      <c r="S1759" s="399"/>
      <c r="T1759" s="1401"/>
      <c r="W1759" s="864" t="str">
        <f t="shared" si="34"/>
        <v>1w</v>
      </c>
      <c r="X1759" s="1405">
        <f>_xll.qlCalendarAdvance(Calendar,X1758,W1759,"f",FALSE)</f>
        <v>51518</v>
      </c>
      <c r="Y1759" s="1404">
        <f>_xll.qlCalendarAdvance(Calendar,X1759,NDays&amp;"D")</f>
        <v>51518</v>
      </c>
      <c r="Z1759" s="1403">
        <v>2.3750948557575535E-2</v>
      </c>
      <c r="AA1759" s="1411">
        <v>2.3570359616442715E-2</v>
      </c>
    </row>
    <row r="1760" spans="19:27" x14ac:dyDescent="0.2">
      <c r="S1760" s="399"/>
      <c r="T1760" s="1401"/>
      <c r="W1760" s="864" t="str">
        <f t="shared" si="34"/>
        <v>1w</v>
      </c>
      <c r="X1760" s="1405">
        <f>_xll.qlCalendarAdvance(Calendar,X1759,W1760,"f",FALSE)</f>
        <v>51525</v>
      </c>
      <c r="Y1760" s="1404">
        <f>_xll.qlCalendarAdvance(Calendar,X1760,NDays&amp;"D")</f>
        <v>51525</v>
      </c>
      <c r="Z1760" s="1403">
        <v>2.3746935823514281E-2</v>
      </c>
      <c r="AA1760" s="1411">
        <v>2.3567060545888197E-2</v>
      </c>
    </row>
    <row r="1761" spans="19:27" x14ac:dyDescent="0.2">
      <c r="S1761" s="399"/>
      <c r="T1761" s="1401"/>
      <c r="W1761" s="864" t="str">
        <f t="shared" si="34"/>
        <v>1w</v>
      </c>
      <c r="X1761" s="1405">
        <f>_xll.qlCalendarAdvance(Calendar,X1760,W1761,"f",FALSE)</f>
        <v>51532</v>
      </c>
      <c r="Y1761" s="1404">
        <f>_xll.qlCalendarAdvance(Calendar,X1761,NDays&amp;"D")</f>
        <v>51532</v>
      </c>
      <c r="Z1761" s="1403">
        <v>2.3742898992609174E-2</v>
      </c>
      <c r="AA1761" s="1411">
        <v>2.3563737175470445E-2</v>
      </c>
    </row>
    <row r="1762" spans="19:27" x14ac:dyDescent="0.2">
      <c r="S1762" s="399"/>
      <c r="T1762" s="1401"/>
      <c r="W1762" s="864" t="str">
        <f t="shared" si="34"/>
        <v>1w</v>
      </c>
      <c r="X1762" s="1405">
        <f>_xll.qlCalendarAdvance(Calendar,X1761,W1762,"f",FALSE)</f>
        <v>51539</v>
      </c>
      <c r="Y1762" s="1404">
        <f>_xll.qlCalendarAdvance(Calendar,X1762,NDays&amp;"D")</f>
        <v>51539</v>
      </c>
      <c r="Z1762" s="1403">
        <v>2.3738838090205272E-2</v>
      </c>
      <c r="AA1762" s="1411">
        <v>2.3560389505351553E-2</v>
      </c>
    </row>
    <row r="1763" spans="19:27" x14ac:dyDescent="0.2">
      <c r="S1763" s="399"/>
      <c r="T1763" s="1401"/>
      <c r="W1763" s="864" t="str">
        <f t="shared" si="34"/>
        <v>1w</v>
      </c>
      <c r="X1763" s="1405">
        <f>_xll.qlCalendarAdvance(Calendar,X1762,W1763,"f",FALSE)</f>
        <v>51546</v>
      </c>
      <c r="Y1763" s="1404">
        <f>_xll.qlCalendarAdvance(Calendar,X1763,NDays&amp;"D")</f>
        <v>51546</v>
      </c>
      <c r="Z1763" s="1403">
        <v>2.3734753141648079E-2</v>
      </c>
      <c r="AA1763" s="1411">
        <v>2.3557017535531521E-2</v>
      </c>
    </row>
    <row r="1764" spans="19:27" x14ac:dyDescent="0.2">
      <c r="S1764" s="399"/>
      <c r="T1764" s="1401"/>
      <c r="W1764" s="864" t="str">
        <f t="shared" si="34"/>
        <v>1w</v>
      </c>
      <c r="X1764" s="1405">
        <f>_xll.qlCalendarAdvance(Calendar,X1763,W1764,"f",FALSE)</f>
        <v>51553</v>
      </c>
      <c r="Y1764" s="1404">
        <f>_xll.qlCalendarAdvance(Calendar,X1764,NDays&amp;"D")</f>
        <v>51553</v>
      </c>
      <c r="Z1764" s="1403">
        <v>2.3730644172284876E-2</v>
      </c>
      <c r="AA1764" s="1411">
        <v>2.3553621266010349E-2</v>
      </c>
    </row>
    <row r="1765" spans="19:27" x14ac:dyDescent="0.2">
      <c r="S1765" s="399"/>
      <c r="T1765" s="1401"/>
      <c r="W1765" s="864" t="str">
        <f t="shared" si="34"/>
        <v>1w</v>
      </c>
      <c r="X1765" s="1405">
        <f>_xll.qlCalendarAdvance(Calendar,X1764,W1765,"f",FALSE)</f>
        <v>51560</v>
      </c>
      <c r="Y1765" s="1404">
        <f>_xll.qlCalendarAdvance(Calendar,X1765,NDays&amp;"D")</f>
        <v>51560</v>
      </c>
      <c r="Z1765" s="1403">
        <v>2.3726511207463385E-2</v>
      </c>
      <c r="AA1765" s="1411">
        <v>2.3550200696706991E-2</v>
      </c>
    </row>
    <row r="1766" spans="19:27" x14ac:dyDescent="0.2">
      <c r="S1766" s="399"/>
      <c r="T1766" s="1401"/>
      <c r="W1766" s="864" t="str">
        <f t="shared" si="34"/>
        <v>1w</v>
      </c>
      <c r="X1766" s="1405">
        <f>_xll.qlCalendarAdvance(Calendar,X1765,W1766,"f",FALSE)</f>
        <v>51567</v>
      </c>
      <c r="Y1766" s="1404">
        <f>_xll.qlCalendarAdvance(Calendar,X1766,NDays&amp;"D")</f>
        <v>51567</v>
      </c>
      <c r="Z1766" s="1403">
        <v>2.3722354272534218E-2</v>
      </c>
      <c r="AA1766" s="1411">
        <v>2.3546755827783539E-2</v>
      </c>
    </row>
    <row r="1767" spans="19:27" x14ac:dyDescent="0.2">
      <c r="S1767" s="399"/>
      <c r="T1767" s="1401"/>
      <c r="W1767" s="864" t="str">
        <f t="shared" si="34"/>
        <v>1w</v>
      </c>
      <c r="X1767" s="1405">
        <f>_xll.qlCalendarAdvance(Calendar,X1766,W1767,"f",FALSE)</f>
        <v>51574</v>
      </c>
      <c r="Y1767" s="1404">
        <f>_xll.qlCalendarAdvance(Calendar,X1767,NDays&amp;"D")</f>
        <v>51574</v>
      </c>
      <c r="Z1767" s="1403">
        <v>2.3718173392847319E-2</v>
      </c>
      <c r="AA1767" s="1411">
        <v>2.3543286658996854E-2</v>
      </c>
    </row>
    <row r="1768" spans="19:27" x14ac:dyDescent="0.2">
      <c r="S1768" s="399"/>
      <c r="T1768" s="1401"/>
      <c r="W1768" s="864" t="str">
        <f t="shared" si="34"/>
        <v>1w</v>
      </c>
      <c r="X1768" s="1405">
        <f>_xll.qlCalendarAdvance(Calendar,X1767,W1768,"f",FALSE)</f>
        <v>51581</v>
      </c>
      <c r="Y1768" s="1404">
        <f>_xll.qlCalendarAdvance(Calendar,X1768,NDays&amp;"D")</f>
        <v>51581</v>
      </c>
      <c r="Z1768" s="1403">
        <v>2.3713968593755741E-2</v>
      </c>
      <c r="AA1768" s="1411">
        <v>2.3539793190671121E-2</v>
      </c>
    </row>
    <row r="1769" spans="19:27" x14ac:dyDescent="0.2">
      <c r="S1769" s="399"/>
      <c r="T1769" s="1401"/>
      <c r="W1769" s="864" t="str">
        <f t="shared" si="34"/>
        <v>1w</v>
      </c>
      <c r="X1769" s="1405">
        <f>_xll.qlCalendarAdvance(Calendar,X1768,W1769,"f",FALSE)</f>
        <v>51588</v>
      </c>
      <c r="Y1769" s="1404">
        <f>_xll.qlCalendarAdvance(Calendar,X1769,NDays&amp;"D")</f>
        <v>51588</v>
      </c>
      <c r="Z1769" s="1403">
        <v>2.3709739900612758E-2</v>
      </c>
      <c r="AA1769" s="1411">
        <v>2.3536275422563202E-2</v>
      </c>
    </row>
    <row r="1770" spans="19:27" x14ac:dyDescent="0.2">
      <c r="S1770" s="399"/>
      <c r="T1770" s="1401"/>
      <c r="W1770" s="864" t="str">
        <f t="shared" si="34"/>
        <v>1w</v>
      </c>
      <c r="X1770" s="1405">
        <f>_xll.qlCalendarAdvance(Calendar,X1769,W1770,"f",FALSE)</f>
        <v>51595</v>
      </c>
      <c r="Y1770" s="1404">
        <f>_xll.qlCalendarAdvance(Calendar,X1770,NDays&amp;"D")</f>
        <v>51595</v>
      </c>
      <c r="Z1770" s="1403">
        <v>2.3707263761028059E-2</v>
      </c>
      <c r="AA1770" s="1411">
        <v>2.3532733354673097E-2</v>
      </c>
    </row>
    <row r="1771" spans="19:27" x14ac:dyDescent="0.2">
      <c r="S1771" s="399"/>
      <c r="T1771" s="1401"/>
      <c r="W1771" s="864" t="str">
        <f t="shared" si="34"/>
        <v>1w</v>
      </c>
      <c r="X1771" s="1405">
        <f>_xll.qlCalendarAdvance(Calendar,X1770,W1771,"f",FALSE)</f>
        <v>51602</v>
      </c>
      <c r="Y1771" s="1404">
        <f>_xll.qlCalendarAdvance(Calendar,X1771,NDays&amp;"D")</f>
        <v>51602</v>
      </c>
      <c r="Z1771" s="1403">
        <v>2.3701210933591899E-2</v>
      </c>
      <c r="AA1771" s="1411">
        <v>2.3529166987000805E-2</v>
      </c>
    </row>
    <row r="1772" spans="19:27" x14ac:dyDescent="0.2">
      <c r="S1772" s="399"/>
      <c r="T1772" s="1401"/>
      <c r="W1772" s="864" t="str">
        <f t="shared" si="34"/>
        <v>1w</v>
      </c>
      <c r="X1772" s="1405">
        <f>_xll.qlCalendarAdvance(Calendar,X1771,W1772,"f",FALSE)</f>
        <v>51609</v>
      </c>
      <c r="Y1772" s="1404">
        <f>_xll.qlCalendarAdvance(Calendar,X1772,NDays&amp;"D")</f>
        <v>51609</v>
      </c>
      <c r="Z1772" s="1403">
        <v>2.3696910710427677E-2</v>
      </c>
      <c r="AA1772" s="1411">
        <v>2.3527578003182947E-2</v>
      </c>
    </row>
    <row r="1773" spans="19:27" x14ac:dyDescent="0.2">
      <c r="S1773" s="399"/>
      <c r="T1773" s="1401"/>
      <c r="W1773" s="864" t="str">
        <f t="shared" si="34"/>
        <v>1w</v>
      </c>
      <c r="X1773" s="1405">
        <f>_xll.qlCalendarAdvance(Calendar,X1772,W1773,"f",FALSE)</f>
        <v>51616</v>
      </c>
      <c r="Y1773" s="1404">
        <f>_xll.qlCalendarAdvance(Calendar,X1773,NDays&amp;"D")</f>
        <v>51616</v>
      </c>
      <c r="Z1773" s="1403">
        <v>2.3692586694638251E-2</v>
      </c>
      <c r="AA1773" s="1411">
        <v>2.3521961352795939E-2</v>
      </c>
    </row>
    <row r="1774" spans="19:27" x14ac:dyDescent="0.2">
      <c r="S1774" s="399"/>
      <c r="T1774" s="1401"/>
      <c r="W1774" s="864" t="str">
        <f t="shared" si="34"/>
        <v>1w</v>
      </c>
      <c r="X1774" s="1405">
        <f>_xll.qlCalendarAdvance(Calendar,X1773,W1774,"f",FALSE)</f>
        <v>51623</v>
      </c>
      <c r="Y1774" s="1404">
        <f>_xll.qlCalendarAdvance(Calendar,X1774,NDays&amp;"D")</f>
        <v>51623</v>
      </c>
      <c r="Z1774" s="1403">
        <v>2.3688238911583781E-2</v>
      </c>
      <c r="AA1774" s="1411">
        <v>2.3518322086101273E-2</v>
      </c>
    </row>
    <row r="1775" spans="19:27" x14ac:dyDescent="0.2">
      <c r="S1775" s="399"/>
      <c r="T1775" s="1401"/>
      <c r="W1775" s="864" t="str">
        <f t="shared" si="34"/>
        <v>1w</v>
      </c>
      <c r="X1775" s="1405">
        <f>_xll.qlCalendarAdvance(Calendar,X1774,W1775,"f",FALSE)</f>
        <v>51630</v>
      </c>
      <c r="Y1775" s="1404">
        <f>_xll.qlCalendarAdvance(Calendar,X1775,NDays&amp;"D")</f>
        <v>51630</v>
      </c>
      <c r="Z1775" s="1403">
        <v>2.3683867386624424E-2</v>
      </c>
      <c r="AA1775" s="1411">
        <v>2.3514658519624421E-2</v>
      </c>
    </row>
    <row r="1776" spans="19:27" x14ac:dyDescent="0.2">
      <c r="S1776" s="399"/>
      <c r="T1776" s="1401"/>
      <c r="W1776" s="864" t="str">
        <f t="shared" si="34"/>
        <v>1w</v>
      </c>
      <c r="X1776" s="1405">
        <f>_xll.qlCalendarAdvance(Calendar,X1775,W1776,"f",FALSE)</f>
        <v>51637</v>
      </c>
      <c r="Y1776" s="1404">
        <f>_xll.qlCalendarAdvance(Calendar,X1776,NDays&amp;"D")</f>
        <v>51637</v>
      </c>
      <c r="Z1776" s="1403">
        <v>2.3679472145123226E-2</v>
      </c>
      <c r="AA1776" s="1411">
        <v>2.3510970653446428E-2</v>
      </c>
    </row>
    <row r="1777" spans="19:27" x14ac:dyDescent="0.2">
      <c r="S1777" s="399"/>
      <c r="T1777" s="1401"/>
      <c r="W1777" s="864" t="str">
        <f t="shared" si="34"/>
        <v>1w</v>
      </c>
      <c r="X1777" s="1405">
        <f>_xll.qlCalendarAdvance(Calendar,X1776,W1777,"f",FALSE)</f>
        <v>51644</v>
      </c>
      <c r="Y1777" s="1404">
        <f>_xll.qlCalendarAdvance(Calendar,X1777,NDays&amp;"D")</f>
        <v>51644</v>
      </c>
      <c r="Z1777" s="1403">
        <v>2.3675053212443231E-2</v>
      </c>
      <c r="AA1777" s="1411">
        <v>2.3507258487648341E-2</v>
      </c>
    </row>
    <row r="1778" spans="19:27" x14ac:dyDescent="0.2">
      <c r="S1778" s="399"/>
      <c r="T1778" s="1401"/>
      <c r="W1778" s="864" t="str">
        <f t="shared" si="34"/>
        <v>1w</v>
      </c>
      <c r="X1778" s="1405">
        <f>_xll.qlCalendarAdvance(Calendar,X1777,W1778,"f",FALSE)</f>
        <v>51651</v>
      </c>
      <c r="Y1778" s="1404">
        <f>_xll.qlCalendarAdvance(Calendar,X1778,NDays&amp;"D")</f>
        <v>51651</v>
      </c>
      <c r="Z1778" s="1403">
        <v>2.3670610613948595E-2</v>
      </c>
      <c r="AA1778" s="1411">
        <v>2.3503522022149115E-2</v>
      </c>
    </row>
    <row r="1779" spans="19:27" x14ac:dyDescent="0.2">
      <c r="S1779" s="399"/>
      <c r="T1779" s="1401"/>
      <c r="W1779" s="864" t="str">
        <f t="shared" si="34"/>
        <v>1w</v>
      </c>
      <c r="X1779" s="1405">
        <f>_xll.qlCalendarAdvance(Calendar,X1778,W1779,"f",FALSE)</f>
        <v>51658</v>
      </c>
      <c r="Y1779" s="1404">
        <f>_xll.qlCalendarAdvance(Calendar,X1779,NDays&amp;"D")</f>
        <v>51658</v>
      </c>
      <c r="Z1779" s="1403">
        <v>2.3666144375005915E-2</v>
      </c>
      <c r="AA1779" s="1411">
        <v>2.3499761256867702E-2</v>
      </c>
    </row>
    <row r="1780" spans="19:27" x14ac:dyDescent="0.2">
      <c r="S1780" s="399"/>
      <c r="T1780" s="1401"/>
      <c r="W1780" s="864" t="str">
        <f t="shared" si="34"/>
        <v>1w</v>
      </c>
      <c r="X1780" s="1405">
        <f>_xll.qlCalendarAdvance(Calendar,X1779,W1780,"f",FALSE)</f>
        <v>51665</v>
      </c>
      <c r="Y1780" s="1404">
        <f>_xll.qlCalendarAdvance(Calendar,X1780,NDays&amp;"D")</f>
        <v>51665</v>
      </c>
      <c r="Z1780" s="1403">
        <v>2.3661654520982012E-2</v>
      </c>
      <c r="AA1780" s="1411">
        <v>2.3495976191966195E-2</v>
      </c>
    </row>
    <row r="1781" spans="19:27" x14ac:dyDescent="0.2">
      <c r="S1781" s="399"/>
      <c r="T1781" s="1401"/>
      <c r="W1781" s="864" t="str">
        <f t="shared" si="34"/>
        <v>1w</v>
      </c>
      <c r="X1781" s="1405">
        <f>_xll.qlCalendarAdvance(Calendar,X1780,W1781,"f",FALSE)</f>
        <v>51672</v>
      </c>
      <c r="Y1781" s="1404">
        <f>_xll.qlCalendarAdvance(Calendar,X1781,NDays&amp;"D")</f>
        <v>51672</v>
      </c>
      <c r="Z1781" s="1403">
        <v>2.365714107724437E-2</v>
      </c>
      <c r="AA1781" s="1411">
        <v>2.3492166827201455E-2</v>
      </c>
    </row>
    <row r="1782" spans="19:27" x14ac:dyDescent="0.2">
      <c r="S1782" s="399"/>
      <c r="T1782" s="1401"/>
      <c r="W1782" s="864" t="str">
        <f t="shared" si="34"/>
        <v>1w</v>
      </c>
      <c r="X1782" s="1405">
        <f>_xll.qlCalendarAdvance(Calendar,X1781,W1782,"f",FALSE)</f>
        <v>51679</v>
      </c>
      <c r="Y1782" s="1404">
        <f>_xll.qlCalendarAdvance(Calendar,X1782,NDays&amp;"D")</f>
        <v>51679</v>
      </c>
      <c r="Z1782" s="1403">
        <v>2.3652604069389405E-2</v>
      </c>
      <c r="AA1782" s="1411">
        <v>2.3488333245240689E-2</v>
      </c>
    </row>
    <row r="1783" spans="19:27" x14ac:dyDescent="0.2">
      <c r="S1783" s="399"/>
      <c r="T1783" s="1401"/>
      <c r="W1783" s="864" t="str">
        <f t="shared" si="34"/>
        <v>1w</v>
      </c>
      <c r="X1783" s="1405">
        <f>_xll.qlCalendarAdvance(Calendar,X1782,W1783,"f",FALSE)</f>
        <v>51686</v>
      </c>
      <c r="Y1783" s="1404">
        <f>_xll.qlCalendarAdvance(Calendar,X1783,NDays&amp;"D")</f>
        <v>51686</v>
      </c>
      <c r="Z1783" s="1403">
        <v>2.364804354268335E-2</v>
      </c>
      <c r="AA1783" s="1411">
        <v>2.3484476375279506E-2</v>
      </c>
    </row>
    <row r="1784" spans="19:27" x14ac:dyDescent="0.2">
      <c r="S1784" s="399"/>
      <c r="T1784" s="1401"/>
      <c r="W1784" s="864" t="str">
        <f t="shared" si="34"/>
        <v>1w</v>
      </c>
      <c r="X1784" s="1405">
        <f>_xll.qlCalendarAdvance(Calendar,X1783,W1784,"f",FALSE)</f>
        <v>51693</v>
      </c>
      <c r="Y1784" s="1404">
        <f>_xll.qlCalendarAdvance(Calendar,X1784,NDays&amp;"D")</f>
        <v>51693</v>
      </c>
      <c r="Z1784" s="1403">
        <v>2.3643459577051829E-2</v>
      </c>
      <c r="AA1784" s="1411">
        <v>2.3480596481934013E-2</v>
      </c>
    </row>
    <row r="1785" spans="19:27" x14ac:dyDescent="0.2">
      <c r="S1785" s="399"/>
      <c r="T1785" s="1401"/>
      <c r="W1785" s="864" t="str">
        <f t="shared" si="34"/>
        <v>1w</v>
      </c>
      <c r="X1785" s="1405">
        <f>_xll.qlCalendarAdvance(Calendar,X1784,W1785,"f",FALSE)</f>
        <v>51700</v>
      </c>
      <c r="Y1785" s="1404">
        <f>_xll.qlCalendarAdvance(Calendar,X1785,NDays&amp;"D")</f>
        <v>51700</v>
      </c>
      <c r="Z1785" s="1403">
        <v>2.3638852255946752E-2</v>
      </c>
      <c r="AA1785" s="1411">
        <v>2.3476693565447349E-2</v>
      </c>
    </row>
    <row r="1786" spans="19:27" x14ac:dyDescent="0.2">
      <c r="S1786" s="399"/>
      <c r="T1786" s="1401"/>
      <c r="W1786" s="864" t="str">
        <f t="shared" si="34"/>
        <v>1w</v>
      </c>
      <c r="X1786" s="1405">
        <f>_xll.qlCalendarAdvance(Calendar,X1785,W1786,"f",FALSE)</f>
        <v>51707</v>
      </c>
      <c r="Y1786" s="1404">
        <f>_xll.qlCalendarAdvance(Calendar,X1786,NDays&amp;"D")</f>
        <v>51707</v>
      </c>
      <c r="Z1786" s="1403">
        <v>2.3634221662822474E-2</v>
      </c>
      <c r="AA1786" s="1411">
        <v>2.347276762565742E-2</v>
      </c>
    </row>
    <row r="1787" spans="19:27" x14ac:dyDescent="0.2">
      <c r="S1787" s="399"/>
      <c r="T1787" s="1401"/>
      <c r="W1787" s="864" t="str">
        <f t="shared" si="34"/>
        <v>1w</v>
      </c>
      <c r="X1787" s="1405">
        <f>_xll.qlCalendarAdvance(Calendar,X1786,W1787,"f",FALSE)</f>
        <v>51714</v>
      </c>
      <c r="Y1787" s="1404">
        <f>_xll.qlCalendarAdvance(Calendar,X1787,NDays&amp;"D")</f>
        <v>51714</v>
      </c>
      <c r="Z1787" s="1403">
        <v>2.362956788113113E-2</v>
      </c>
      <c r="AA1787" s="1411">
        <v>2.3468818662645274E-2</v>
      </c>
    </row>
    <row r="1788" spans="19:27" x14ac:dyDescent="0.2">
      <c r="S1788" s="399"/>
      <c r="T1788" s="1401"/>
      <c r="W1788" s="864" t="str">
        <f t="shared" si="34"/>
        <v>1w</v>
      </c>
      <c r="X1788" s="1405">
        <f>_xll.qlCalendarAdvance(Calendar,X1787,W1788,"f",FALSE)</f>
        <v>51721</v>
      </c>
      <c r="Y1788" s="1404">
        <f>_xll.qlCalendarAdvance(Calendar,X1788,NDays&amp;"D")</f>
        <v>51721</v>
      </c>
      <c r="Z1788" s="1403">
        <v>2.3624890994326186E-2</v>
      </c>
      <c r="AA1788" s="1411">
        <v>2.3464846676329865E-2</v>
      </c>
    </row>
    <row r="1789" spans="19:27" x14ac:dyDescent="0.2">
      <c r="S1789" s="399"/>
      <c r="T1789" s="1401"/>
      <c r="W1789" s="864" t="str">
        <f t="shared" si="34"/>
        <v>1w</v>
      </c>
      <c r="X1789" s="1405">
        <f>_xll.qlCalendarAdvance(Calendar,X1788,W1789,"f",FALSE)</f>
        <v>51728</v>
      </c>
      <c r="Y1789" s="1404">
        <f>_xll.qlCalendarAdvance(Calendar,X1789,NDays&amp;"D")</f>
        <v>51728</v>
      </c>
      <c r="Z1789" s="1403">
        <v>2.3620191085860887E-2</v>
      </c>
      <c r="AA1789" s="1411">
        <v>2.3460851666711191E-2</v>
      </c>
    </row>
    <row r="1790" spans="19:27" x14ac:dyDescent="0.2">
      <c r="S1790" s="399"/>
      <c r="T1790" s="1401"/>
      <c r="W1790" s="864" t="str">
        <f t="shared" si="34"/>
        <v>1w</v>
      </c>
      <c r="X1790" s="1405">
        <f>_xll.qlCalendarAdvance(Calendar,X1789,W1790,"f",FALSE)</f>
        <v>51735</v>
      </c>
      <c r="Y1790" s="1404">
        <f>_xll.qlCalendarAdvance(Calendar,X1790,NDays&amp;"D")</f>
        <v>51735</v>
      </c>
      <c r="Z1790" s="1403">
        <v>2.3615468239188031E-2</v>
      </c>
      <c r="AA1790" s="1411">
        <v>2.3456833633951346E-2</v>
      </c>
    </row>
    <row r="1791" spans="19:27" x14ac:dyDescent="0.2">
      <c r="S1791" s="399"/>
      <c r="T1791" s="1401"/>
      <c r="W1791" s="864" t="str">
        <f t="shared" si="34"/>
        <v>1w</v>
      </c>
      <c r="X1791" s="1405">
        <f>_xll.qlCalendarAdvance(Calendar,X1790,W1791,"f",FALSE)</f>
        <v>51742</v>
      </c>
      <c r="Y1791" s="1404">
        <f>_xll.qlCalendarAdvance(Calendar,X1791,NDays&amp;"D")</f>
        <v>51742</v>
      </c>
      <c r="Z1791" s="1403">
        <v>2.3610722537761086E-2</v>
      </c>
      <c r="AA1791" s="1411">
        <v>2.3452792577888237E-2</v>
      </c>
    </row>
    <row r="1792" spans="19:27" x14ac:dyDescent="0.2">
      <c r="S1792" s="399"/>
      <c r="T1792" s="1401"/>
      <c r="W1792" s="864" t="str">
        <f t="shared" si="34"/>
        <v>1w</v>
      </c>
      <c r="X1792" s="1405">
        <f>_xll.qlCalendarAdvance(Calendar,X1791,W1792,"f",FALSE)</f>
        <v>51749</v>
      </c>
      <c r="Y1792" s="1404">
        <f>_xll.qlCalendarAdvance(Calendar,X1792,NDays&amp;"D")</f>
        <v>51749</v>
      </c>
      <c r="Z1792" s="1403">
        <v>2.3605954065033075E-2</v>
      </c>
      <c r="AA1792" s="1411">
        <v>2.3448728498521865E-2</v>
      </c>
    </row>
    <row r="1793" spans="19:27" x14ac:dyDescent="0.2">
      <c r="S1793" s="399"/>
      <c r="T1793" s="1401"/>
      <c r="W1793" s="864" t="str">
        <f t="shared" si="34"/>
        <v>1w</v>
      </c>
      <c r="X1793" s="1405">
        <f>_xll.qlCalendarAdvance(Calendar,X1792,W1793,"f",FALSE)</f>
        <v>51756</v>
      </c>
      <c r="Y1793" s="1404">
        <f>_xll.qlCalendarAdvance(Calendar,X1793,NDays&amp;"D")</f>
        <v>51756</v>
      </c>
      <c r="Z1793" s="1403">
        <v>2.3601162904457684E-2</v>
      </c>
      <c r="AA1793" s="1411">
        <v>2.3444641395933274E-2</v>
      </c>
    </row>
    <row r="1794" spans="19:27" x14ac:dyDescent="0.2">
      <c r="S1794" s="399"/>
      <c r="T1794" s="1401"/>
      <c r="W1794" s="864" t="str">
        <f t="shared" si="34"/>
        <v>1w</v>
      </c>
      <c r="X1794" s="1405">
        <f>_xll.qlCalendarAdvance(Calendar,X1793,W1794,"f",FALSE)</f>
        <v>51763</v>
      </c>
      <c r="Y1794" s="1404">
        <f>_xll.qlCalendarAdvance(Calendar,X1794,NDays&amp;"D")</f>
        <v>51763</v>
      </c>
      <c r="Z1794" s="1403">
        <v>2.3596349139487938E-2</v>
      </c>
      <c r="AA1794" s="1411">
        <v>2.3440531270122467E-2</v>
      </c>
    </row>
    <row r="1795" spans="19:27" x14ac:dyDescent="0.2">
      <c r="S1795" s="399"/>
      <c r="T1795" s="1401"/>
      <c r="W1795" s="864" t="str">
        <f t="shared" si="34"/>
        <v>1w</v>
      </c>
      <c r="X1795" s="1405">
        <f>_xll.qlCalendarAdvance(Calendar,X1794,W1795,"f",FALSE)</f>
        <v>51770</v>
      </c>
      <c r="Y1795" s="1404">
        <f>_xll.qlCalendarAdvance(Calendar,X1795,NDays&amp;"D")</f>
        <v>51770</v>
      </c>
      <c r="Z1795" s="1403">
        <v>2.3591512853576857E-2</v>
      </c>
      <c r="AA1795" s="1411">
        <v>2.3436398121008395E-2</v>
      </c>
    </row>
    <row r="1796" spans="19:27" x14ac:dyDescent="0.2">
      <c r="S1796" s="399"/>
      <c r="T1796" s="1401"/>
      <c r="W1796" s="864" t="str">
        <f t="shared" si="34"/>
        <v>1w</v>
      </c>
      <c r="X1796" s="1405">
        <f>_xll.qlCalendarAdvance(Calendar,X1795,W1796,"f",FALSE)</f>
        <v>51777</v>
      </c>
      <c r="Y1796" s="1404">
        <f>_xll.qlCalendarAdvance(Calendar,X1796,NDays&amp;"D")</f>
        <v>51777</v>
      </c>
      <c r="Z1796" s="1403">
        <v>2.3586654130177243E-2</v>
      </c>
      <c r="AA1796" s="1411">
        <v>2.3432241948753152E-2</v>
      </c>
    </row>
    <row r="1797" spans="19:27" x14ac:dyDescent="0.2">
      <c r="S1797" s="399"/>
      <c r="T1797" s="1401"/>
      <c r="W1797" s="864" t="str">
        <f t="shared" si="34"/>
        <v>1w</v>
      </c>
      <c r="X1797" s="1405">
        <f>_xll.qlCalendarAdvance(Calendar,X1796,W1797,"f",FALSE)</f>
        <v>51784</v>
      </c>
      <c r="Y1797" s="1404">
        <f>_xll.qlCalendarAdvance(Calendar,X1797,NDays&amp;"D")</f>
        <v>51784</v>
      </c>
      <c r="Z1797" s="1403">
        <v>2.3581773052741672E-2</v>
      </c>
      <c r="AA1797" s="1411">
        <v>2.3428062753113599E-2</v>
      </c>
    </row>
    <row r="1798" spans="19:27" x14ac:dyDescent="0.2">
      <c r="S1798" s="399"/>
      <c r="T1798" s="1401"/>
      <c r="W1798" s="864" t="str">
        <f t="shared" si="34"/>
        <v>1w</v>
      </c>
      <c r="X1798" s="1405">
        <f>_xll.qlCalendarAdvance(Calendar,X1797,W1798,"f",FALSE)</f>
        <v>51791</v>
      </c>
      <c r="Y1798" s="1404">
        <f>_xll.qlCalendarAdvance(Calendar,X1798,NDays&amp;"D")</f>
        <v>51791</v>
      </c>
      <c r="Z1798" s="1403">
        <v>2.3576869704723613E-2</v>
      </c>
      <c r="AA1798" s="1411">
        <v>2.3423860534251828E-2</v>
      </c>
    </row>
    <row r="1799" spans="19:27" x14ac:dyDescent="0.2">
      <c r="S1799" s="399"/>
      <c r="T1799" s="1401"/>
      <c r="W1799" s="864" t="str">
        <f t="shared" si="34"/>
        <v>1w</v>
      </c>
      <c r="X1799" s="1405">
        <f>_xll.qlCalendarAdvance(Calendar,X1798,W1799,"f",FALSE)</f>
        <v>51798</v>
      </c>
      <c r="Y1799" s="1404">
        <f>_xll.qlCalendarAdvance(Calendar,X1799,NDays&amp;"D")</f>
        <v>51798</v>
      </c>
      <c r="Z1799" s="1403">
        <v>2.3571944169575865E-2</v>
      </c>
      <c r="AA1799" s="1411">
        <v>2.3419635292248886E-2</v>
      </c>
    </row>
    <row r="1800" spans="19:27" x14ac:dyDescent="0.2">
      <c r="S1800" s="399"/>
      <c r="T1800" s="1401"/>
      <c r="W1800" s="864" t="str">
        <f t="shared" si="34"/>
        <v>1w</v>
      </c>
      <c r="X1800" s="1405">
        <f>_xll.qlCalendarAdvance(Calendar,X1799,W1800,"f",FALSE)</f>
        <v>51805</v>
      </c>
      <c r="Y1800" s="1404">
        <f>_xll.qlCalendarAdvance(Calendar,X1800,NDays&amp;"D")</f>
        <v>51805</v>
      </c>
      <c r="Z1800" s="1403">
        <v>2.3566996530750117E-2</v>
      </c>
      <c r="AA1800" s="1411">
        <v>2.3415387026861634E-2</v>
      </c>
    </row>
    <row r="1801" spans="19:27" x14ac:dyDescent="0.2">
      <c r="S1801" s="399"/>
      <c r="T1801" s="1401"/>
      <c r="W1801" s="864" t="str">
        <f t="shared" si="34"/>
        <v>1w</v>
      </c>
      <c r="X1801" s="1405">
        <f>_xll.qlCalendarAdvance(Calendar,X1800,W1801,"f",FALSE)</f>
        <v>51812</v>
      </c>
      <c r="Y1801" s="1404">
        <f>_xll.qlCalendarAdvance(Calendar,X1801,NDays&amp;"D")</f>
        <v>51812</v>
      </c>
      <c r="Z1801" s="1403">
        <v>2.3562026871699615E-2</v>
      </c>
      <c r="AA1801" s="1411">
        <v>2.3411115738252164E-2</v>
      </c>
    </row>
    <row r="1802" spans="19:27" x14ac:dyDescent="0.2">
      <c r="S1802" s="399"/>
      <c r="T1802" s="1401"/>
      <c r="W1802" s="864" t="str">
        <f t="shared" si="34"/>
        <v>1w</v>
      </c>
      <c r="X1802" s="1405">
        <f>_xll.qlCalendarAdvance(Calendar,X1801,W1802,"f",FALSE)</f>
        <v>51819</v>
      </c>
      <c r="Y1802" s="1404">
        <f>_xll.qlCalendarAdvance(Calendar,X1802,NDays&amp;"D")</f>
        <v>51819</v>
      </c>
      <c r="Z1802" s="1403">
        <v>2.3557035275875604E-2</v>
      </c>
      <c r="AA1802" s="1411">
        <v>2.3406821426501523E-2</v>
      </c>
    </row>
    <row r="1803" spans="19:27" x14ac:dyDescent="0.2">
      <c r="S1803" s="399"/>
      <c r="T1803" s="1401"/>
      <c r="W1803" s="864" t="str">
        <f t="shared" si="34"/>
        <v>1w</v>
      </c>
      <c r="X1803" s="1405">
        <f>_xll.qlCalendarAdvance(Calendar,X1802,W1803,"f",FALSE)</f>
        <v>51826</v>
      </c>
      <c r="Y1803" s="1404">
        <f>_xll.qlCalendarAdvance(Calendar,X1803,NDays&amp;"D")</f>
        <v>51826</v>
      </c>
      <c r="Z1803" s="1403">
        <v>2.355202182673044E-2</v>
      </c>
      <c r="AA1803" s="1411">
        <v>2.3402504091366572E-2</v>
      </c>
    </row>
    <row r="1804" spans="19:27" x14ac:dyDescent="0.2">
      <c r="S1804" s="399"/>
      <c r="T1804" s="1401"/>
      <c r="W1804" s="864" t="str">
        <f t="shared" si="34"/>
        <v>1w</v>
      </c>
      <c r="X1804" s="1405">
        <f>_xll.qlCalendarAdvance(Calendar,X1803,W1804,"f",FALSE)</f>
        <v>51833</v>
      </c>
      <c r="Y1804" s="1404">
        <f>_xll.qlCalendarAdvance(Calendar,X1804,NDays&amp;"D")</f>
        <v>51833</v>
      </c>
      <c r="Z1804" s="1403">
        <v>2.3546986607716036E-2</v>
      </c>
      <c r="AA1804" s="1411">
        <v>2.3398163733009403E-2</v>
      </c>
    </row>
    <row r="1805" spans="19:27" x14ac:dyDescent="0.2">
      <c r="S1805" s="399"/>
      <c r="T1805" s="1401"/>
      <c r="W1805" s="864" t="str">
        <f t="shared" si="34"/>
        <v>1w</v>
      </c>
      <c r="X1805" s="1405">
        <f>_xll.qlCalendarAdvance(Calendar,X1804,W1805,"f",FALSE)</f>
        <v>51840</v>
      </c>
      <c r="Y1805" s="1404">
        <f>_xll.qlCalendarAdvance(Calendar,X1805,NDays&amp;"D")</f>
        <v>51840</v>
      </c>
      <c r="Z1805" s="1403">
        <v>2.3541929702283637E-2</v>
      </c>
      <c r="AA1805" s="1411">
        <v>2.3393800351592109E-2</v>
      </c>
    </row>
    <row r="1806" spans="19:27" x14ac:dyDescent="0.2">
      <c r="S1806" s="399"/>
      <c r="T1806" s="1401"/>
      <c r="W1806" s="864" t="str">
        <f t="shared" si="34"/>
        <v>1w</v>
      </c>
      <c r="X1806" s="1405">
        <f>_xll.qlCalendarAdvance(Calendar,X1805,W1806,"f",FALSE)</f>
        <v>51847</v>
      </c>
      <c r="Y1806" s="1404">
        <f>_xll.qlCalendarAdvance(Calendar,X1806,NDays&amp;"D")</f>
        <v>51847</v>
      </c>
      <c r="Z1806" s="1403">
        <v>2.3536851193884267E-2</v>
      </c>
      <c r="AA1806" s="1411">
        <v>2.3389413946790505E-2</v>
      </c>
    </row>
    <row r="1807" spans="19:27" x14ac:dyDescent="0.2">
      <c r="S1807" s="399"/>
      <c r="T1807" s="1401"/>
      <c r="W1807" s="864" t="str">
        <f t="shared" si="34"/>
        <v>1w</v>
      </c>
      <c r="X1807" s="1405">
        <f>_xll.qlCalendarAdvance(Calendar,X1806,W1807,"f",FALSE)</f>
        <v>51854</v>
      </c>
      <c r="Y1807" s="1404">
        <f>_xll.qlCalendarAdvance(Calendar,X1807,NDays&amp;"D")</f>
        <v>51854</v>
      </c>
      <c r="Z1807" s="1403">
        <v>2.353175116596895E-2</v>
      </c>
      <c r="AA1807" s="1411">
        <v>2.3385004518685637E-2</v>
      </c>
    </row>
    <row r="1808" spans="19:27" x14ac:dyDescent="0.2">
      <c r="S1808" s="399"/>
      <c r="T1808" s="1401"/>
      <c r="W1808" s="864" t="str">
        <f t="shared" si="34"/>
        <v>1w</v>
      </c>
      <c r="X1808" s="1405">
        <f>_xll.qlCalendarAdvance(Calendar,X1807,W1808,"f",FALSE)</f>
        <v>51862</v>
      </c>
      <c r="Y1808" s="1404">
        <f>_xll.qlCalendarAdvance(Calendar,X1808,NDays&amp;"D")</f>
        <v>51862</v>
      </c>
      <c r="Z1808" s="1403">
        <v>2.3526640506437664E-2</v>
      </c>
      <c r="AA1808" s="1411">
        <v>2.3380798810943574E-2</v>
      </c>
    </row>
    <row r="1809" spans="19:27" x14ac:dyDescent="0.2">
      <c r="S1809" s="399"/>
      <c r="T1809" s="1401"/>
      <c r="W1809" s="864" t="str">
        <f t="shared" si="34"/>
        <v>1w</v>
      </c>
      <c r="X1809" s="1405">
        <f>_xll.qlCalendarAdvance(Calendar,X1808,W1809,"f",FALSE)</f>
        <v>51869</v>
      </c>
      <c r="Y1809" s="1404">
        <f>_xll.qlCalendarAdvance(Calendar,X1809,NDays&amp;"D")</f>
        <v>51869</v>
      </c>
      <c r="Z1809" s="1403">
        <v>2.3521491103132813E-2</v>
      </c>
      <c r="AA1809" s="1411">
        <v>2.3376336186788547E-2</v>
      </c>
    </row>
    <row r="1810" spans="19:27" x14ac:dyDescent="0.2">
      <c r="S1810" s="399"/>
      <c r="T1810" s="1401"/>
      <c r="W1810" s="864" t="str">
        <f t="shared" si="34"/>
        <v>1w</v>
      </c>
      <c r="X1810" s="1405">
        <f>_xll.qlCalendarAdvance(Calendar,X1809,W1810,"f",FALSE)</f>
        <v>51876</v>
      </c>
      <c r="Y1810" s="1404">
        <f>_xll.qlCalendarAdvance(Calendar,X1810,NDays&amp;"D")</f>
        <v>51876</v>
      </c>
      <c r="Z1810" s="1403">
        <v>2.351632045126158E-2</v>
      </c>
      <c r="AA1810" s="1411">
        <v>2.3371850536520654E-2</v>
      </c>
    </row>
    <row r="1811" spans="19:27" x14ac:dyDescent="0.2">
      <c r="S1811" s="399"/>
      <c r="T1811" s="1401"/>
      <c r="W1811" s="864" t="str">
        <f t="shared" si="34"/>
        <v>1w</v>
      </c>
      <c r="X1811" s="1405">
        <f>_xll.qlCalendarAdvance(Calendar,X1810,W1811,"f",FALSE)</f>
        <v>51883</v>
      </c>
      <c r="Y1811" s="1404">
        <f>_xll.qlCalendarAdvance(Calendar,X1811,NDays&amp;"D")</f>
        <v>51883</v>
      </c>
      <c r="Z1811" s="1403">
        <v>2.3511128633832583E-2</v>
      </c>
      <c r="AA1811" s="1411">
        <v>2.3367341860220939E-2</v>
      </c>
    </row>
    <row r="1812" spans="19:27" x14ac:dyDescent="0.2">
      <c r="S1812" s="399"/>
      <c r="T1812" s="1401"/>
      <c r="W1812" s="864" t="str">
        <f t="shared" si="34"/>
        <v>1w</v>
      </c>
      <c r="X1812" s="1405">
        <f>_xll.qlCalendarAdvance(Calendar,X1811,W1812,"f",FALSE)</f>
        <v>51890</v>
      </c>
      <c r="Y1812" s="1404">
        <f>_xll.qlCalendarAdvance(Calendar,X1812,NDays&amp;"D")</f>
        <v>51890</v>
      </c>
      <c r="Z1812" s="1403">
        <v>2.3505915733853775E-2</v>
      </c>
      <c r="AA1812" s="1411">
        <v>2.3362810157808354E-2</v>
      </c>
    </row>
    <row r="1813" spans="19:27" x14ac:dyDescent="0.2">
      <c r="S1813" s="399"/>
      <c r="T1813" s="1401"/>
      <c r="W1813" s="864" t="str">
        <f t="shared" si="34"/>
        <v>1w</v>
      </c>
      <c r="X1813" s="1405">
        <f>_xll.qlCalendarAdvance(Calendar,X1812,W1813,"f",FALSE)</f>
        <v>51897</v>
      </c>
      <c r="Y1813" s="1404">
        <f>_xll.qlCalendarAdvance(Calendar,X1813,NDays&amp;"D")</f>
        <v>51897</v>
      </c>
      <c r="Z1813" s="1403">
        <v>2.3499591778804792E-2</v>
      </c>
      <c r="AA1813" s="1411">
        <v>2.3358255429363949E-2</v>
      </c>
    </row>
    <row r="1814" spans="19:27" x14ac:dyDescent="0.2">
      <c r="S1814" s="399"/>
      <c r="T1814" s="1401"/>
      <c r="W1814" s="864" t="str">
        <f t="shared" si="34"/>
        <v>1w</v>
      </c>
      <c r="X1814" s="1405">
        <f>_xll.qlCalendarAdvance(Calendar,X1813,W1814,"f",FALSE)</f>
        <v>51904</v>
      </c>
      <c r="Y1814" s="1404">
        <f>_xll.qlCalendarAdvance(Calendar,X1814,NDays&amp;"D")</f>
        <v>51904</v>
      </c>
      <c r="Z1814" s="1403">
        <v>2.3495427018280085E-2</v>
      </c>
      <c r="AA1814" s="1411">
        <v>2.3353677674806676E-2</v>
      </c>
    </row>
    <row r="1815" spans="19:27" x14ac:dyDescent="0.2">
      <c r="S1815" s="399"/>
      <c r="T1815" s="1401"/>
      <c r="W1815" s="864" t="str">
        <f t="shared" si="34"/>
        <v>1w</v>
      </c>
      <c r="X1815" s="1405">
        <f>_xll.qlCalendarAdvance(Calendar,X1814,W1815,"f",FALSE)</f>
        <v>51911</v>
      </c>
      <c r="Y1815" s="1404">
        <f>_xll.qlCalendarAdvance(Calendar,X1815,NDays&amp;"D")</f>
        <v>51911</v>
      </c>
      <c r="Z1815" s="1403">
        <v>2.3490151368700227E-2</v>
      </c>
      <c r="AA1815" s="1411">
        <v>2.3349076894190562E-2</v>
      </c>
    </row>
    <row r="1816" spans="19:27" x14ac:dyDescent="0.2">
      <c r="S1816" s="399"/>
      <c r="T1816" s="1401"/>
      <c r="W1816" s="864" t="str">
        <f t="shared" si="34"/>
        <v>1w</v>
      </c>
      <c r="X1816" s="1405">
        <f>_xll.qlCalendarAdvance(Calendar,X1815,W1816,"f",FALSE)</f>
        <v>51918</v>
      </c>
      <c r="Y1816" s="1404">
        <f>_xll.qlCalendarAdvance(Calendar,X1816,NDays&amp;"D")</f>
        <v>51918</v>
      </c>
      <c r="Z1816" s="1403">
        <v>2.3484854968600831E-2</v>
      </c>
      <c r="AA1816" s="1411">
        <v>2.3344453087542631E-2</v>
      </c>
    </row>
    <row r="1817" spans="19:27" x14ac:dyDescent="0.2">
      <c r="S1817" s="399"/>
      <c r="T1817" s="1401"/>
      <c r="W1817" s="864" t="str">
        <f t="shared" si="34"/>
        <v>1w</v>
      </c>
      <c r="X1817" s="1405">
        <f>_xll.qlCalendarAdvance(Calendar,X1816,W1817,"f",FALSE)</f>
        <v>51925</v>
      </c>
      <c r="Y1817" s="1404">
        <f>_xll.qlCalendarAdvance(Calendar,X1817,NDays&amp;"D")</f>
        <v>51925</v>
      </c>
      <c r="Z1817" s="1403">
        <v>2.347846881505522E-2</v>
      </c>
      <c r="AA1817" s="1411">
        <v>2.3339806254808842E-2</v>
      </c>
    </row>
    <row r="1818" spans="19:27" x14ac:dyDescent="0.2">
      <c r="S1818" s="399"/>
      <c r="T1818" s="1401"/>
      <c r="W1818" s="864" t="str">
        <f t="shared" ref="W1818:W1881" si="35">W1817</f>
        <v>1w</v>
      </c>
      <c r="X1818" s="1405">
        <f>_xll.qlCalendarAdvance(Calendar,X1817,W1818,"f",FALSE)</f>
        <v>51932</v>
      </c>
      <c r="Y1818" s="1404">
        <f>_xll.qlCalendarAdvance(Calendar,X1818,NDays&amp;"D")</f>
        <v>51932</v>
      </c>
      <c r="Z1818" s="1403">
        <v>2.347420024886927E-2</v>
      </c>
      <c r="AA1818" s="1411">
        <v>2.3335136396043236E-2</v>
      </c>
    </row>
    <row r="1819" spans="19:27" x14ac:dyDescent="0.2">
      <c r="S1819" s="399"/>
      <c r="T1819" s="1401"/>
      <c r="W1819" s="864" t="str">
        <f t="shared" si="35"/>
        <v>1w</v>
      </c>
      <c r="X1819" s="1405">
        <f>_xll.qlCalendarAdvance(Calendar,X1818,W1819,"f",FALSE)</f>
        <v>51939</v>
      </c>
      <c r="Y1819" s="1404">
        <f>_xll.qlCalendarAdvance(Calendar,X1819,NDays&amp;"D")</f>
        <v>51939</v>
      </c>
      <c r="Z1819" s="1403">
        <v>2.3468842095248157E-2</v>
      </c>
      <c r="AA1819" s="1411">
        <v>2.3330443511164759E-2</v>
      </c>
    </row>
    <row r="1820" spans="19:27" x14ac:dyDescent="0.2">
      <c r="S1820" s="399"/>
      <c r="T1820" s="1401"/>
      <c r="W1820" s="864" t="str">
        <f t="shared" si="35"/>
        <v>1w</v>
      </c>
      <c r="X1820" s="1405">
        <f>_xll.qlCalendarAdvance(Calendar,X1819,W1820,"f",FALSE)</f>
        <v>51946</v>
      </c>
      <c r="Y1820" s="1404">
        <f>_xll.qlCalendarAdvance(Calendar,X1820,NDays&amp;"D")</f>
        <v>51946</v>
      </c>
      <c r="Z1820" s="1403">
        <v>2.3463463523130928E-2</v>
      </c>
      <c r="AA1820" s="1411">
        <v>2.3325727600281475E-2</v>
      </c>
    </row>
    <row r="1821" spans="19:27" x14ac:dyDescent="0.2">
      <c r="S1821" s="399"/>
      <c r="T1821" s="1401"/>
      <c r="W1821" s="864" t="str">
        <f t="shared" si="35"/>
        <v>1w</v>
      </c>
      <c r="X1821" s="1405">
        <f>_xll.qlCalendarAdvance(Calendar,X1820,W1821,"f",FALSE)</f>
        <v>51953</v>
      </c>
      <c r="Y1821" s="1404">
        <f>_xll.qlCalendarAdvance(Calendar,X1821,NDays&amp;"D")</f>
        <v>51953</v>
      </c>
      <c r="Z1821" s="1403">
        <v>2.3458413729024522E-2</v>
      </c>
      <c r="AA1821" s="1411">
        <v>2.3320988663339353E-2</v>
      </c>
    </row>
    <row r="1822" spans="19:27" x14ac:dyDescent="0.2">
      <c r="S1822" s="399"/>
      <c r="T1822" s="1401"/>
      <c r="W1822" s="864" t="str">
        <f t="shared" si="35"/>
        <v>1w</v>
      </c>
      <c r="X1822" s="1405">
        <f>_xll.qlCalendarAdvance(Calendar,X1821,W1822,"f",FALSE)</f>
        <v>51964</v>
      </c>
      <c r="Y1822" s="1404">
        <f>_xll.qlCalendarAdvance(Calendar,X1822,NDays&amp;"D")</f>
        <v>51964</v>
      </c>
      <c r="Z1822" s="1403">
        <v>2.3448846497714948E-2</v>
      </c>
      <c r="AA1822" s="1411">
        <v>2.3312689944788856E-2</v>
      </c>
    </row>
    <row r="1823" spans="19:27" x14ac:dyDescent="0.2">
      <c r="S1823" s="399"/>
      <c r="T1823" s="1401"/>
      <c r="W1823" s="864" t="str">
        <f t="shared" si="35"/>
        <v>1w</v>
      </c>
      <c r="X1823" s="1405">
        <f>_xll.qlCalendarAdvance(Calendar,X1822,W1823,"f",FALSE)</f>
        <v>51971</v>
      </c>
      <c r="Y1823" s="1404">
        <f>_xll.qlCalendarAdvance(Calendar,X1823,NDays&amp;"D")</f>
        <v>51971</v>
      </c>
      <c r="Z1823" s="1403">
        <v>2.3443399140269383E-2</v>
      </c>
      <c r="AA1823" s="1411">
        <v>2.3307895699784531E-2</v>
      </c>
    </row>
    <row r="1824" spans="19:27" x14ac:dyDescent="0.2">
      <c r="S1824" s="399"/>
      <c r="T1824" s="1401"/>
      <c r="W1824" s="864" t="str">
        <f t="shared" si="35"/>
        <v>1w</v>
      </c>
      <c r="X1824" s="1405">
        <f>_xll.qlCalendarAdvance(Calendar,X1823,W1824,"f",FALSE)</f>
        <v>51978</v>
      </c>
      <c r="Y1824" s="1404">
        <f>_xll.qlCalendarAdvance(Calendar,X1824,NDays&amp;"D")</f>
        <v>51978</v>
      </c>
      <c r="Z1824" s="1403">
        <v>2.3437931741516538E-2</v>
      </c>
      <c r="AA1824" s="1411">
        <v>2.3303078431639035E-2</v>
      </c>
    </row>
    <row r="1825" spans="19:27" x14ac:dyDescent="0.2">
      <c r="S1825" s="399"/>
      <c r="T1825" s="1401"/>
      <c r="W1825" s="864" t="str">
        <f t="shared" si="35"/>
        <v>1w</v>
      </c>
      <c r="X1825" s="1405">
        <f>_xll.qlCalendarAdvance(Calendar,X1824,W1825,"f",FALSE)</f>
        <v>51985</v>
      </c>
      <c r="Y1825" s="1404">
        <f>_xll.qlCalendarAdvance(Calendar,X1825,NDays&amp;"D")</f>
        <v>51985</v>
      </c>
      <c r="Z1825" s="1403">
        <v>2.3432444384898998E-2</v>
      </c>
      <c r="AA1825" s="1411">
        <v>2.3298238140271321E-2</v>
      </c>
    </row>
    <row r="1826" spans="19:27" x14ac:dyDescent="0.2">
      <c r="S1826" s="399"/>
      <c r="T1826" s="1401"/>
      <c r="W1826" s="864" t="str">
        <f t="shared" si="35"/>
        <v>1w</v>
      </c>
      <c r="X1826" s="1405">
        <f>_xll.qlCalendarAdvance(Calendar,X1825,W1826,"f",FALSE)</f>
        <v>51992</v>
      </c>
      <c r="Y1826" s="1404">
        <f>_xll.qlCalendarAdvance(Calendar,X1826,NDays&amp;"D")</f>
        <v>51992</v>
      </c>
      <c r="Z1826" s="1403">
        <v>2.3426937153858463E-2</v>
      </c>
      <c r="AA1826" s="1411">
        <v>2.3293374825600344E-2</v>
      </c>
    </row>
    <row r="1827" spans="19:27" x14ac:dyDescent="0.2">
      <c r="S1827" s="399"/>
      <c r="T1827" s="1401"/>
      <c r="W1827" s="864" t="str">
        <f t="shared" si="35"/>
        <v>1w</v>
      </c>
      <c r="X1827" s="1405">
        <f>_xll.qlCalendarAdvance(Calendar,X1826,W1827,"f",FALSE)</f>
        <v>51999</v>
      </c>
      <c r="Y1827" s="1404">
        <f>_xll.qlCalendarAdvance(Calendar,X1827,NDays&amp;"D")</f>
        <v>51999</v>
      </c>
      <c r="Z1827" s="1403">
        <v>2.3421410131836407E-2</v>
      </c>
      <c r="AA1827" s="1411">
        <v>2.3288488487788195E-2</v>
      </c>
    </row>
    <row r="1828" spans="19:27" x14ac:dyDescent="0.2">
      <c r="S1828" s="399"/>
      <c r="T1828" s="1401"/>
      <c r="W1828" s="864" t="str">
        <f t="shared" si="35"/>
        <v>1w</v>
      </c>
      <c r="X1828" s="1405">
        <f>_xll.qlCalendarAdvance(Calendar,X1827,W1828,"f",FALSE)</f>
        <v>52006</v>
      </c>
      <c r="Y1828" s="1404">
        <f>_xll.qlCalendarAdvance(Calendar,X1828,NDays&amp;"D")</f>
        <v>52006</v>
      </c>
      <c r="Z1828" s="1403">
        <v>2.3415863402273418E-2</v>
      </c>
      <c r="AA1828" s="1411">
        <v>2.3283579126672782E-2</v>
      </c>
    </row>
    <row r="1829" spans="19:27" x14ac:dyDescent="0.2">
      <c r="S1829" s="399"/>
      <c r="T1829" s="1401"/>
      <c r="W1829" s="864" t="str">
        <f t="shared" si="35"/>
        <v>1w</v>
      </c>
      <c r="X1829" s="1405">
        <f>_xll.qlCalendarAdvance(Calendar,X1828,W1829,"f",FALSE)</f>
        <v>52013</v>
      </c>
      <c r="Y1829" s="1404">
        <f>_xll.qlCalendarAdvance(Calendar,X1829,NDays&amp;"D")</f>
        <v>52013</v>
      </c>
      <c r="Z1829" s="1403">
        <v>2.3410297048609641E-2</v>
      </c>
      <c r="AA1829" s="1411">
        <v>2.3278646742335152E-2</v>
      </c>
    </row>
    <row r="1830" spans="19:27" x14ac:dyDescent="0.2">
      <c r="S1830" s="399"/>
      <c r="T1830" s="1401"/>
      <c r="W1830" s="864" t="str">
        <f t="shared" si="35"/>
        <v>1w</v>
      </c>
      <c r="X1830" s="1405">
        <f>_xll.qlCalendarAdvance(Calendar,X1829,W1830,"f",FALSE)</f>
        <v>52020</v>
      </c>
      <c r="Y1830" s="1404">
        <f>_xll.qlCalendarAdvance(Calendar,X1830,NDays&amp;"D")</f>
        <v>52020</v>
      </c>
      <c r="Z1830" s="1403">
        <v>2.3404711154284108E-2</v>
      </c>
      <c r="AA1830" s="1411">
        <v>2.327369133485635E-2</v>
      </c>
    </row>
    <row r="1831" spans="19:27" x14ac:dyDescent="0.2">
      <c r="S1831" s="399"/>
      <c r="T1831" s="1401"/>
      <c r="W1831" s="864" t="str">
        <f t="shared" si="35"/>
        <v>1w</v>
      </c>
      <c r="X1831" s="1405">
        <f>_xll.qlCalendarAdvance(Calendar,X1830,W1831,"f",FALSE)</f>
        <v>52027</v>
      </c>
      <c r="Y1831" s="1404">
        <f>_xll.qlCalendarAdvance(Calendar,X1831,NDays&amp;"D")</f>
        <v>52027</v>
      </c>
      <c r="Z1831" s="1403">
        <v>2.3399105802735631E-2</v>
      </c>
      <c r="AA1831" s="1411">
        <v>2.3268712904074285E-2</v>
      </c>
    </row>
    <row r="1832" spans="19:27" x14ac:dyDescent="0.2">
      <c r="S1832" s="399"/>
      <c r="T1832" s="1401"/>
      <c r="W1832" s="864" t="str">
        <f t="shared" si="35"/>
        <v>1w</v>
      </c>
      <c r="X1832" s="1405">
        <f>_xll.qlCalendarAdvance(Calendar,X1831,W1832,"f",FALSE)</f>
        <v>52034</v>
      </c>
      <c r="Y1832" s="1404">
        <f>_xll.qlCalendarAdvance(Calendar,X1832,NDays&amp;"D")</f>
        <v>52034</v>
      </c>
      <c r="Z1832" s="1403">
        <v>2.3393481077402134E-2</v>
      </c>
      <c r="AA1832" s="1411">
        <v>2.3263711450070002E-2</v>
      </c>
    </row>
    <row r="1833" spans="19:27" x14ac:dyDescent="0.2">
      <c r="S1833" s="399"/>
      <c r="T1833" s="1401"/>
      <c r="W1833" s="864" t="str">
        <f t="shared" si="35"/>
        <v>1w</v>
      </c>
      <c r="X1833" s="1405">
        <f>_xll.qlCalendarAdvance(Calendar,X1832,W1833,"f",FALSE)</f>
        <v>52041</v>
      </c>
      <c r="Y1833" s="1404">
        <f>_xll.qlCalendarAdvance(Calendar,X1833,NDays&amp;"D")</f>
        <v>52041</v>
      </c>
      <c r="Z1833" s="1403">
        <v>2.3387837061720873E-2</v>
      </c>
      <c r="AA1833" s="1411">
        <v>2.3258686972924547E-2</v>
      </c>
    </row>
    <row r="1834" spans="19:27" x14ac:dyDescent="0.2">
      <c r="S1834" s="399"/>
      <c r="T1834" s="1401"/>
      <c r="W1834" s="864" t="str">
        <f t="shared" si="35"/>
        <v>1w</v>
      </c>
      <c r="X1834" s="1405">
        <f>_xll.qlCalendarAdvance(Calendar,X1833,W1834,"f",FALSE)</f>
        <v>52048</v>
      </c>
      <c r="Y1834" s="1404">
        <f>_xll.qlCalendarAdvance(Calendar,X1834,NDays&amp;"D")</f>
        <v>52048</v>
      </c>
      <c r="Z1834" s="1403">
        <v>2.3382173803583539E-2</v>
      </c>
      <c r="AA1834" s="1411">
        <v>2.3253641301933525E-2</v>
      </c>
    </row>
    <row r="1835" spans="19:27" x14ac:dyDescent="0.2">
      <c r="S1835" s="399"/>
      <c r="T1835" s="1401"/>
      <c r="W1835" s="864" t="str">
        <f t="shared" si="35"/>
        <v>1w</v>
      </c>
      <c r="X1835" s="1405">
        <f>_xll.qlCalendarAdvance(Calendar,X1834,W1835,"f",FALSE)</f>
        <v>52055</v>
      </c>
      <c r="Y1835" s="1404">
        <f>_xll.qlCalendarAdvance(Calendar,X1835,NDays&amp;"D")</f>
        <v>52055</v>
      </c>
      <c r="Z1835" s="1403">
        <v>2.337649113152529E-2</v>
      </c>
      <c r="AA1835" s="1411">
        <v>2.3248576828691636E-2</v>
      </c>
    </row>
    <row r="1836" spans="19:27" x14ac:dyDescent="0.2">
      <c r="S1836" s="399"/>
      <c r="T1836" s="1401"/>
      <c r="W1836" s="864" t="str">
        <f t="shared" si="35"/>
        <v>1w</v>
      </c>
      <c r="X1836" s="1405">
        <f>_xll.qlCalendarAdvance(Calendar,X1835,W1836,"f",FALSE)</f>
        <v>52062</v>
      </c>
      <c r="Y1836" s="1404">
        <f>_xll.qlCalendarAdvance(Calendar,X1836,NDays&amp;"D")</f>
        <v>52062</v>
      </c>
      <c r="Z1836" s="1403">
        <v>2.3370788790490815E-2</v>
      </c>
      <c r="AA1836" s="1411">
        <v>2.3243493567300932E-2</v>
      </c>
    </row>
    <row r="1837" spans="19:27" x14ac:dyDescent="0.2">
      <c r="S1837" s="399"/>
      <c r="T1837" s="1401"/>
      <c r="W1837" s="864" t="str">
        <f t="shared" si="35"/>
        <v>1w</v>
      </c>
      <c r="X1837" s="1405">
        <f>_xll.qlCalendarAdvance(Calendar,X1836,W1837,"f",FALSE)</f>
        <v>52069</v>
      </c>
      <c r="Y1837" s="1404">
        <f>_xll.qlCalendarAdvance(Calendar,X1837,NDays&amp;"D")</f>
        <v>52069</v>
      </c>
      <c r="Z1837" s="1403">
        <v>2.3365066525267375E-2</v>
      </c>
      <c r="AA1837" s="1411">
        <v>2.3238391518004553E-2</v>
      </c>
    </row>
    <row r="1838" spans="19:27" x14ac:dyDescent="0.2">
      <c r="S1838" s="399"/>
      <c r="T1838" s="1401"/>
      <c r="W1838" s="864" t="str">
        <f t="shared" si="35"/>
        <v>1w</v>
      </c>
      <c r="X1838" s="1405">
        <f>_xll.qlCalendarAdvance(Calendar,X1837,W1838,"f",FALSE)</f>
        <v>52076</v>
      </c>
      <c r="Y1838" s="1404">
        <f>_xll.qlCalendarAdvance(Calendar,X1838,NDays&amp;"D")</f>
        <v>52076</v>
      </c>
      <c r="Z1838" s="1403">
        <v>2.3359324080649113E-2</v>
      </c>
      <c r="AA1838" s="1411">
        <v>2.3233270680559359E-2</v>
      </c>
    </row>
    <row r="1839" spans="19:27" x14ac:dyDescent="0.2">
      <c r="S1839" s="399"/>
      <c r="T1839" s="1401"/>
      <c r="W1839" s="864" t="str">
        <f t="shared" si="35"/>
        <v>1w</v>
      </c>
      <c r="X1839" s="1405">
        <f>_xll.qlCalendarAdvance(Calendar,X1838,W1839,"f",FALSE)</f>
        <v>52083</v>
      </c>
      <c r="Y1839" s="1404">
        <f>_xll.qlCalendarAdvance(Calendar,X1839,NDays&amp;"D")</f>
        <v>52083</v>
      </c>
      <c r="Z1839" s="1403">
        <v>2.3353561201436834E-2</v>
      </c>
      <c r="AA1839" s="1411">
        <v>2.3228131055289536E-2</v>
      </c>
    </row>
    <row r="1840" spans="19:27" x14ac:dyDescent="0.2">
      <c r="S1840" s="399"/>
      <c r="T1840" s="1401"/>
      <c r="W1840" s="864" t="str">
        <f t="shared" si="35"/>
        <v>1w</v>
      </c>
      <c r="X1840" s="1405">
        <f>_xll.qlCalendarAdvance(Calendar,X1839,W1840,"f",FALSE)</f>
        <v>52090</v>
      </c>
      <c r="Y1840" s="1404">
        <f>_xll.qlCalendarAdvance(Calendar,X1840,NDays&amp;"D")</f>
        <v>52090</v>
      </c>
      <c r="Z1840" s="1403">
        <v>2.3347777632438671E-2</v>
      </c>
      <c r="AA1840" s="1411">
        <v>2.3222972641870898E-2</v>
      </c>
    </row>
    <row r="1841" spans="19:27" x14ac:dyDescent="0.2">
      <c r="S1841" s="399"/>
      <c r="T1841" s="1401"/>
      <c r="W1841" s="864" t="str">
        <f t="shared" si="35"/>
        <v>1w</v>
      </c>
      <c r="X1841" s="1405">
        <f>_xll.qlCalendarAdvance(Calendar,X1840,W1841,"f",FALSE)</f>
        <v>52097</v>
      </c>
      <c r="Y1841" s="1404">
        <f>_xll.qlCalendarAdvance(Calendar,X1841,NDays&amp;"D")</f>
        <v>52097</v>
      </c>
      <c r="Z1841" s="1403">
        <v>2.3341973118469195E-2</v>
      </c>
      <c r="AA1841" s="1411">
        <v>2.3217795440546585E-2</v>
      </c>
    </row>
    <row r="1842" spans="19:27" x14ac:dyDescent="0.2">
      <c r="S1842" s="399"/>
      <c r="T1842" s="1401"/>
      <c r="W1842" s="864" t="str">
        <f t="shared" si="35"/>
        <v>1w</v>
      </c>
      <c r="X1842" s="1405">
        <f>_xll.qlCalendarAdvance(Calendar,X1841,W1842,"f",FALSE)</f>
        <v>52104</v>
      </c>
      <c r="Y1842" s="1404">
        <f>_xll.qlCalendarAdvance(Calendar,X1842,NDays&amp;"D")</f>
        <v>52104</v>
      </c>
      <c r="Z1842" s="1403">
        <v>2.3336147404350749E-2</v>
      </c>
      <c r="AA1842" s="1411">
        <v>2.3212599451154503E-2</v>
      </c>
    </row>
    <row r="1843" spans="19:27" x14ac:dyDescent="0.2">
      <c r="S1843" s="399"/>
      <c r="T1843" s="1401"/>
      <c r="W1843" s="864" t="str">
        <f t="shared" si="35"/>
        <v>1w</v>
      </c>
      <c r="X1843" s="1405">
        <f>_xll.qlCalendarAdvance(Calendar,X1842,W1843,"f",FALSE)</f>
        <v>52111</v>
      </c>
      <c r="Y1843" s="1404">
        <f>_xll.qlCalendarAdvance(Calendar,X1843,NDays&amp;"D")</f>
        <v>52111</v>
      </c>
      <c r="Z1843" s="1403">
        <v>2.3330300234911894E-2</v>
      </c>
      <c r="AA1843" s="1411">
        <v>2.3207384673694653E-2</v>
      </c>
    </row>
    <row r="1844" spans="19:27" x14ac:dyDescent="0.2">
      <c r="S1844" s="399"/>
      <c r="T1844" s="1401"/>
      <c r="W1844" s="864" t="str">
        <f t="shared" si="35"/>
        <v>1w</v>
      </c>
      <c r="X1844" s="1405">
        <f>_xll.qlCalendarAdvance(Calendar,X1843,W1844,"f",FALSE)</f>
        <v>52118</v>
      </c>
      <c r="Y1844" s="1404">
        <f>_xll.qlCalendarAdvance(Calendar,X1844,NDays&amp;"D")</f>
        <v>52118</v>
      </c>
      <c r="Z1844" s="1403">
        <v>2.332443135498985E-2</v>
      </c>
      <c r="AA1844" s="1411">
        <v>2.3202151108329128E-2</v>
      </c>
    </row>
    <row r="1845" spans="19:27" x14ac:dyDescent="0.2">
      <c r="S1845" s="399"/>
      <c r="T1845" s="1401"/>
      <c r="W1845" s="864" t="str">
        <f t="shared" si="35"/>
        <v>1w</v>
      </c>
      <c r="X1845" s="1405">
        <f>_xll.qlCalendarAdvance(Calendar,X1844,W1845,"f",FALSE)</f>
        <v>52125</v>
      </c>
      <c r="Y1845" s="1404">
        <f>_xll.qlCalendarAdvance(Calendar,X1845,NDays&amp;"D")</f>
        <v>52125</v>
      </c>
      <c r="Z1845" s="1403">
        <v>2.3318540509426944E-2</v>
      </c>
      <c r="AA1845" s="1411">
        <v>2.3196898754814788E-2</v>
      </c>
    </row>
    <row r="1846" spans="19:27" x14ac:dyDescent="0.2">
      <c r="S1846" s="399"/>
      <c r="T1846" s="1401"/>
      <c r="W1846" s="864" t="str">
        <f t="shared" si="35"/>
        <v>1w</v>
      </c>
      <c r="X1846" s="1405">
        <f>_xll.qlCalendarAdvance(Calendar,X1845,W1846,"f",FALSE)</f>
        <v>52132</v>
      </c>
      <c r="Y1846" s="1404">
        <f>_xll.qlCalendarAdvance(Calendar,X1846,NDays&amp;"D")</f>
        <v>52132</v>
      </c>
      <c r="Z1846" s="1403">
        <v>2.3312627443075273E-2</v>
      </c>
      <c r="AA1846" s="1411">
        <v>2.3191627613475818E-2</v>
      </c>
    </row>
    <row r="1847" spans="19:27" x14ac:dyDescent="0.2">
      <c r="S1847" s="399"/>
      <c r="T1847" s="1401"/>
      <c r="W1847" s="864" t="str">
        <f t="shared" si="35"/>
        <v>1w</v>
      </c>
      <c r="X1847" s="1405">
        <f>_xll.qlCalendarAdvance(Calendar,X1846,W1847,"f",FALSE)</f>
        <v>52139</v>
      </c>
      <c r="Y1847" s="1404">
        <f>_xll.qlCalendarAdvance(Calendar,X1847,NDays&amp;"D")</f>
        <v>52139</v>
      </c>
      <c r="Z1847" s="1403">
        <v>2.3306691900792265E-2</v>
      </c>
      <c r="AA1847" s="1411">
        <v>2.318633768406908E-2</v>
      </c>
    </row>
    <row r="1848" spans="19:27" x14ac:dyDescent="0.2">
      <c r="S1848" s="399"/>
      <c r="T1848" s="1401"/>
      <c r="W1848" s="864" t="str">
        <f t="shared" si="35"/>
        <v>1w</v>
      </c>
      <c r="X1848" s="1405">
        <f>_xll.qlCalendarAdvance(Calendar,X1847,W1848,"f",FALSE)</f>
        <v>52146</v>
      </c>
      <c r="Y1848" s="1404">
        <f>_xll.qlCalendarAdvance(Calendar,X1848,NDays&amp;"D")</f>
        <v>52146</v>
      </c>
      <c r="Z1848" s="1403">
        <v>2.3300733627443559E-2</v>
      </c>
      <c r="AA1848" s="1411">
        <v>2.3181028966594575E-2</v>
      </c>
    </row>
    <row r="1849" spans="19:27" x14ac:dyDescent="0.2">
      <c r="S1849" s="399"/>
      <c r="T1849" s="1401"/>
      <c r="W1849" s="864" t="str">
        <f t="shared" si="35"/>
        <v>1w</v>
      </c>
      <c r="X1849" s="1405">
        <f>_xll.qlCalendarAdvance(Calendar,X1848,W1849,"f",FALSE)</f>
        <v>52153</v>
      </c>
      <c r="Y1849" s="1404">
        <f>_xll.qlCalendarAdvance(Calendar,X1849,NDays&amp;"D")</f>
        <v>52153</v>
      </c>
      <c r="Z1849" s="1403">
        <v>2.3294752367902571E-2</v>
      </c>
      <c r="AA1849" s="1411">
        <v>2.3175701461214393E-2</v>
      </c>
    </row>
    <row r="1850" spans="19:27" x14ac:dyDescent="0.2">
      <c r="S1850" s="399"/>
      <c r="T1850" s="1401"/>
      <c r="W1850" s="864" t="str">
        <f t="shared" si="35"/>
        <v>1w</v>
      </c>
      <c r="X1850" s="1405">
        <f>_xll.qlCalendarAdvance(Calendar,X1849,W1850,"f",FALSE)</f>
        <v>52160</v>
      </c>
      <c r="Y1850" s="1404">
        <f>_xll.qlCalendarAdvance(Calendar,X1850,NDays&amp;"D")</f>
        <v>52160</v>
      </c>
      <c r="Z1850" s="1403">
        <v>2.3288747867049153E-2</v>
      </c>
      <c r="AA1850" s="1411">
        <v>2.3170355167766443E-2</v>
      </c>
    </row>
    <row r="1851" spans="19:27" x14ac:dyDescent="0.2">
      <c r="S1851" s="399"/>
      <c r="T1851" s="1401"/>
      <c r="W1851" s="864" t="str">
        <f t="shared" si="35"/>
        <v>1w</v>
      </c>
      <c r="X1851" s="1405">
        <f>_xll.qlCalendarAdvance(Calendar,X1850,W1851,"f",FALSE)</f>
        <v>52167</v>
      </c>
      <c r="Y1851" s="1404">
        <f>_xll.qlCalendarAdvance(Calendar,X1851,NDays&amp;"D")</f>
        <v>52167</v>
      </c>
      <c r="Z1851" s="1403">
        <v>2.3282719869771817E-2</v>
      </c>
      <c r="AA1851" s="1411">
        <v>2.3164990086412818E-2</v>
      </c>
    </row>
    <row r="1852" spans="19:27" x14ac:dyDescent="0.2">
      <c r="S1852" s="399"/>
      <c r="T1852" s="1401"/>
      <c r="W1852" s="864" t="str">
        <f t="shared" si="35"/>
        <v>1w</v>
      </c>
      <c r="X1852" s="1405">
        <f>_xll.qlCalendarAdvance(Calendar,X1851,W1852,"f",FALSE)</f>
        <v>52174</v>
      </c>
      <c r="Y1852" s="1404">
        <f>_xll.qlCalendarAdvance(Calendar,X1852,NDays&amp;"D")</f>
        <v>52174</v>
      </c>
      <c r="Z1852" s="1403">
        <v>2.3276668120966626E-2</v>
      </c>
      <c r="AA1852" s="1411">
        <v>2.3159606216910378E-2</v>
      </c>
    </row>
    <row r="1853" spans="19:27" x14ac:dyDescent="0.2">
      <c r="S1853" s="399"/>
      <c r="T1853" s="1401"/>
      <c r="W1853" s="864" t="str">
        <f t="shared" si="35"/>
        <v>1w</v>
      </c>
      <c r="X1853" s="1405">
        <f>_xll.qlCalendarAdvance(Calendar,X1852,W1853,"f",FALSE)</f>
        <v>52181</v>
      </c>
      <c r="Y1853" s="1404">
        <f>_xll.qlCalendarAdvance(Calendar,X1853,NDays&amp;"D")</f>
        <v>52181</v>
      </c>
      <c r="Z1853" s="1403">
        <v>2.327059236553608E-2</v>
      </c>
      <c r="AA1853" s="1411">
        <v>2.3154203559502262E-2</v>
      </c>
    </row>
    <row r="1854" spans="19:27" x14ac:dyDescent="0.2">
      <c r="S1854" s="399"/>
      <c r="T1854" s="1401"/>
      <c r="W1854" s="864" t="str">
        <f t="shared" si="35"/>
        <v>1w</v>
      </c>
      <c r="X1854" s="1405">
        <f>_xll.qlCalendarAdvance(Calendar,X1853,W1854,"f",FALSE)</f>
        <v>52188</v>
      </c>
      <c r="Y1854" s="1404">
        <f>_xll.qlCalendarAdvance(Calendar,X1854,NDays&amp;"D")</f>
        <v>52188</v>
      </c>
      <c r="Z1854" s="1403">
        <v>2.3264492348392452E-2</v>
      </c>
      <c r="AA1854" s="1411">
        <v>2.3148782114026378E-2</v>
      </c>
    </row>
    <row r="1855" spans="19:27" x14ac:dyDescent="0.2">
      <c r="S1855" s="399"/>
      <c r="T1855" s="1401"/>
      <c r="W1855" s="864" t="str">
        <f t="shared" si="35"/>
        <v>1w</v>
      </c>
      <c r="X1855" s="1405">
        <f>_xll.qlCalendarAdvance(Calendar,X1854,W1855,"f",FALSE)</f>
        <v>52195</v>
      </c>
      <c r="Y1855" s="1404">
        <f>_xll.qlCalendarAdvance(Calendar,X1855,NDays&amp;"D")</f>
        <v>52195</v>
      </c>
      <c r="Z1855" s="1403">
        <v>2.3258367814454006E-2</v>
      </c>
      <c r="AA1855" s="1411">
        <v>2.3143341880725865E-2</v>
      </c>
    </row>
    <row r="1856" spans="19:27" x14ac:dyDescent="0.2">
      <c r="S1856" s="399"/>
      <c r="T1856" s="1401"/>
      <c r="W1856" s="864" t="str">
        <f t="shared" si="35"/>
        <v>1w</v>
      </c>
      <c r="X1856" s="1405">
        <f>_xll.qlCalendarAdvance(Calendar,X1855,W1856,"f",FALSE)</f>
        <v>52202</v>
      </c>
      <c r="Y1856" s="1404">
        <f>_xll.qlCalendarAdvance(Calendar,X1856,NDays&amp;"D")</f>
        <v>52202</v>
      </c>
      <c r="Z1856" s="1403">
        <v>2.3252218508647449E-2</v>
      </c>
      <c r="AA1856" s="1411">
        <v>2.3137882859276537E-2</v>
      </c>
    </row>
    <row r="1857" spans="19:27" x14ac:dyDescent="0.2">
      <c r="S1857" s="399"/>
      <c r="T1857" s="1401"/>
      <c r="W1857" s="864" t="str">
        <f t="shared" si="35"/>
        <v>1w</v>
      </c>
      <c r="X1857" s="1405">
        <f>_xll.qlCalendarAdvance(Calendar,X1856,W1857,"f",FALSE)</f>
        <v>52209</v>
      </c>
      <c r="Y1857" s="1404">
        <f>_xll.qlCalendarAdvance(Calendar,X1857,NDays&amp;"D")</f>
        <v>52209</v>
      </c>
      <c r="Z1857" s="1403">
        <v>2.3246044175908143E-2</v>
      </c>
      <c r="AA1857" s="1411">
        <v>2.3132405049921534E-2</v>
      </c>
    </row>
    <row r="1858" spans="19:27" x14ac:dyDescent="0.2">
      <c r="S1858" s="399"/>
      <c r="T1858" s="1401"/>
      <c r="W1858" s="864" t="str">
        <f t="shared" si="35"/>
        <v>1w</v>
      </c>
      <c r="X1858" s="1405">
        <f>_xll.qlCalendarAdvance(Calendar,X1857,W1858,"f",FALSE)</f>
        <v>52216</v>
      </c>
      <c r="Y1858" s="1404">
        <f>_xll.qlCalendarAdvance(Calendar,X1858,NDays&amp;"D")</f>
        <v>52216</v>
      </c>
      <c r="Z1858" s="1403">
        <v>2.3239844561178336E-2</v>
      </c>
      <c r="AA1858" s="1411">
        <v>2.3126908452498762E-2</v>
      </c>
    </row>
    <row r="1859" spans="19:27" x14ac:dyDescent="0.2">
      <c r="S1859" s="399"/>
      <c r="T1859" s="1401"/>
      <c r="W1859" s="864" t="str">
        <f t="shared" si="35"/>
        <v>1w</v>
      </c>
      <c r="X1859" s="1405">
        <f>_xll.qlCalendarAdvance(Calendar,X1858,W1859,"f",FALSE)</f>
        <v>52223</v>
      </c>
      <c r="Y1859" s="1404">
        <f>_xll.qlCalendarAdvance(Calendar,X1859,NDays&amp;"D")</f>
        <v>52223</v>
      </c>
      <c r="Z1859" s="1403">
        <v>2.3233619409409156E-2</v>
      </c>
      <c r="AA1859" s="1411">
        <v>2.3121393067089269E-2</v>
      </c>
    </row>
    <row r="1860" spans="19:27" x14ac:dyDescent="0.2">
      <c r="S1860" s="399"/>
      <c r="T1860" s="1401"/>
      <c r="W1860" s="864" t="str">
        <f t="shared" si="35"/>
        <v>1w</v>
      </c>
      <c r="X1860" s="1405">
        <f>_xll.qlCalendarAdvance(Calendar,X1859,W1860,"f",FALSE)</f>
        <v>52230</v>
      </c>
      <c r="Y1860" s="1404">
        <f>_xll.qlCalendarAdvance(Calendar,X1860,NDays&amp;"D")</f>
        <v>52230</v>
      </c>
      <c r="Z1860" s="1403">
        <v>2.3227368465559284E-2</v>
      </c>
      <c r="AA1860" s="1411">
        <v>2.3115858893693053E-2</v>
      </c>
    </row>
    <row r="1861" spans="19:27" x14ac:dyDescent="0.2">
      <c r="S1861" s="399"/>
      <c r="T1861" s="1401"/>
      <c r="W1861" s="864" t="str">
        <f t="shared" si="35"/>
        <v>1w</v>
      </c>
      <c r="X1861" s="1405">
        <f>_xll.qlCalendarAdvance(Calendar,X1860,W1861,"f",FALSE)</f>
        <v>52237</v>
      </c>
      <c r="Y1861" s="1404">
        <f>_xll.qlCalendarAdvance(Calendar,X1861,NDays&amp;"D")</f>
        <v>52237</v>
      </c>
      <c r="Z1861" s="1403">
        <v>2.3221091474596278E-2</v>
      </c>
      <c r="AA1861" s="1411">
        <v>2.3110305932391162E-2</v>
      </c>
    </row>
    <row r="1862" spans="19:27" x14ac:dyDescent="0.2">
      <c r="S1862" s="399"/>
      <c r="T1862" s="1401"/>
      <c r="W1862" s="864" t="str">
        <f t="shared" si="35"/>
        <v>1w</v>
      </c>
      <c r="X1862" s="1405">
        <f>_xll.qlCalendarAdvance(Calendar,X1861,W1862,"f",FALSE)</f>
        <v>52244</v>
      </c>
      <c r="Y1862" s="1404">
        <f>_xll.qlCalendarAdvance(Calendar,X1862,NDays&amp;"D")</f>
        <v>52244</v>
      </c>
      <c r="Z1862" s="1403">
        <v>2.3214788181495027E-2</v>
      </c>
      <c r="AA1862" s="1411">
        <v>2.3104734183021503E-2</v>
      </c>
    </row>
    <row r="1863" spans="19:27" x14ac:dyDescent="0.2">
      <c r="S1863" s="399"/>
      <c r="T1863" s="1401"/>
      <c r="W1863" s="864" t="str">
        <f t="shared" si="35"/>
        <v>1w</v>
      </c>
      <c r="X1863" s="1405">
        <f>_xll.qlCalendarAdvance(Calendar,X1862,W1863,"f",FALSE)</f>
        <v>52251</v>
      </c>
      <c r="Y1863" s="1404">
        <f>_xll.qlCalendarAdvance(Calendar,X1863,NDays&amp;"D")</f>
        <v>52251</v>
      </c>
      <c r="Z1863" s="1403">
        <v>2.3208458331239079E-2</v>
      </c>
      <c r="AA1863" s="1411">
        <v>2.3099143645584075E-2</v>
      </c>
    </row>
    <row r="1864" spans="19:27" x14ac:dyDescent="0.2">
      <c r="S1864" s="399"/>
      <c r="T1864" s="1401"/>
      <c r="W1864" s="864" t="str">
        <f t="shared" si="35"/>
        <v>1w</v>
      </c>
      <c r="X1864" s="1405">
        <f>_xll.qlCalendarAdvance(Calendar,X1863,W1864,"f",FALSE)</f>
        <v>52258</v>
      </c>
      <c r="Y1864" s="1404">
        <f>_xll.qlCalendarAdvance(Calendar,X1864,NDays&amp;"D")</f>
        <v>52258</v>
      </c>
      <c r="Z1864" s="1403">
        <v>2.3202101668821085E-2</v>
      </c>
      <c r="AA1864" s="1411">
        <v>2.3093534320322018E-2</v>
      </c>
    </row>
    <row r="1865" spans="19:27" x14ac:dyDescent="0.2">
      <c r="S1865" s="399"/>
      <c r="T1865" s="1401"/>
      <c r="W1865" s="864" t="str">
        <f t="shared" si="35"/>
        <v>1w</v>
      </c>
      <c r="X1865" s="1405">
        <f>_xll.qlCalendarAdvance(Calendar,X1864,W1865,"f",FALSE)</f>
        <v>52265</v>
      </c>
      <c r="Y1865" s="1404">
        <f>_xll.qlCalendarAdvance(Calendar,X1865,NDays&amp;"D")</f>
        <v>52265</v>
      </c>
      <c r="Z1865" s="1403">
        <v>2.3195717939241245E-2</v>
      </c>
      <c r="AA1865" s="1411">
        <v>2.3087906206911146E-2</v>
      </c>
    </row>
    <row r="1866" spans="19:27" x14ac:dyDescent="0.2">
      <c r="S1866" s="399"/>
      <c r="T1866" s="1401"/>
      <c r="W1866" s="864" t="str">
        <f t="shared" si="35"/>
        <v>1w</v>
      </c>
      <c r="X1866" s="1405">
        <f>_xll.qlCalendarAdvance(Calendar,X1865,W1866,"f",FALSE)</f>
        <v>52272</v>
      </c>
      <c r="Y1866" s="1404">
        <f>_xll.qlCalendarAdvance(Calendar,X1866,NDays&amp;"D")</f>
        <v>52272</v>
      </c>
      <c r="Z1866" s="1403">
        <v>2.3189306887508421E-2</v>
      </c>
      <c r="AA1866" s="1411">
        <v>2.3082259305594599E-2</v>
      </c>
    </row>
    <row r="1867" spans="19:27" x14ac:dyDescent="0.2">
      <c r="S1867" s="399"/>
      <c r="T1867" s="1401"/>
      <c r="W1867" s="864" t="str">
        <f t="shared" si="35"/>
        <v>1w</v>
      </c>
      <c r="X1867" s="1405">
        <f>_xll.qlCalendarAdvance(Calendar,X1866,W1867,"f",FALSE)</f>
        <v>52279</v>
      </c>
      <c r="Y1867" s="1404">
        <f>_xll.qlCalendarAdvance(Calendar,X1867,NDays&amp;"D")</f>
        <v>52279</v>
      </c>
      <c r="Z1867" s="1403">
        <v>2.3182868258640132E-2</v>
      </c>
      <c r="AA1867" s="1411">
        <v>2.307659361629133E-2</v>
      </c>
    </row>
    <row r="1868" spans="19:27" x14ac:dyDescent="0.2">
      <c r="S1868" s="399"/>
      <c r="T1868" s="1401"/>
      <c r="W1868" s="864" t="str">
        <f t="shared" si="35"/>
        <v>1w</v>
      </c>
      <c r="X1868" s="1405">
        <f>_xll.qlCalendarAdvance(Calendar,X1867,W1868,"f",FALSE)</f>
        <v>52286</v>
      </c>
      <c r="Y1868" s="1404">
        <f>_xll.qlCalendarAdvance(Calendar,X1868,NDays&amp;"D")</f>
        <v>52286</v>
      </c>
      <c r="Z1868" s="1403">
        <v>2.3176401797662782E-2</v>
      </c>
      <c r="AA1868" s="1411">
        <v>2.3070909139082385E-2</v>
      </c>
    </row>
    <row r="1869" spans="19:27" x14ac:dyDescent="0.2">
      <c r="S1869" s="399"/>
      <c r="T1869" s="1401"/>
      <c r="W1869" s="864" t="str">
        <f t="shared" si="35"/>
        <v>1w</v>
      </c>
      <c r="X1869" s="1405">
        <f>_xll.qlCalendarAdvance(Calendar,X1868,W1869,"f",FALSE)</f>
        <v>52293</v>
      </c>
      <c r="Y1869" s="1404">
        <f>_xll.qlCalendarAdvance(Calendar,X1869,NDays&amp;"D")</f>
        <v>52293</v>
      </c>
      <c r="Z1869" s="1403">
        <v>2.3170153722983689E-2</v>
      </c>
      <c r="AA1869" s="1411">
        <v>2.3065205873724626E-2</v>
      </c>
    </row>
    <row r="1870" spans="19:27" x14ac:dyDescent="0.2">
      <c r="S1870" s="399"/>
      <c r="T1870" s="1401"/>
      <c r="W1870" s="864" t="str">
        <f t="shared" si="35"/>
        <v>1w</v>
      </c>
      <c r="X1870" s="1405">
        <f>_xll.qlCalendarAdvance(Calendar,X1869,W1870,"f",FALSE)</f>
        <v>52300</v>
      </c>
      <c r="Y1870" s="1404">
        <f>_xll.qlCalendarAdvance(Calendar,X1870,NDays&amp;"D")</f>
        <v>52300</v>
      </c>
      <c r="Z1870" s="1403">
        <v>2.3163628188976958E-2</v>
      </c>
      <c r="AA1870" s="1411">
        <v>2.3059483820461191E-2</v>
      </c>
    </row>
    <row r="1871" spans="19:27" x14ac:dyDescent="0.2">
      <c r="S1871" s="399"/>
      <c r="T1871" s="1401"/>
      <c r="W1871" s="864" t="str">
        <f t="shared" si="35"/>
        <v>1w</v>
      </c>
      <c r="X1871" s="1405">
        <f>_xll.qlCalendarAdvance(Calendar,X1870,W1871,"f",FALSE)</f>
        <v>52307</v>
      </c>
      <c r="Y1871" s="1404">
        <f>_xll.qlCalendarAdvance(Calendar,X1871,NDays&amp;"D")</f>
        <v>52307</v>
      </c>
      <c r="Z1871" s="1403">
        <v>2.3157074045684036E-2</v>
      </c>
      <c r="AA1871" s="1411">
        <v>2.305374297929208E-2</v>
      </c>
    </row>
    <row r="1872" spans="19:27" x14ac:dyDescent="0.2">
      <c r="S1872" s="399"/>
      <c r="T1872" s="1401"/>
      <c r="W1872" s="864" t="str">
        <f t="shared" si="35"/>
        <v>1w</v>
      </c>
      <c r="X1872" s="1405">
        <f>_xll.qlCalendarAdvance(Calendar,X1871,W1872,"f",FALSE)</f>
        <v>52314</v>
      </c>
      <c r="Y1872" s="1404">
        <f>_xll.qlCalendarAdvance(Calendar,X1872,NDays&amp;"D")</f>
        <v>52314</v>
      </c>
      <c r="Z1872" s="1403">
        <v>2.3150491038850342E-2</v>
      </c>
      <c r="AA1872" s="1411">
        <v>2.3047983350055201E-2</v>
      </c>
    </row>
    <row r="1873" spans="19:27" x14ac:dyDescent="0.2">
      <c r="S1873" s="399"/>
      <c r="T1873" s="1401"/>
      <c r="W1873" s="864" t="str">
        <f t="shared" si="35"/>
        <v>1w</v>
      </c>
      <c r="X1873" s="1405">
        <f>_xll.qlCalendarAdvance(Calendar,X1872,W1873,"f",FALSE)</f>
        <v>52321</v>
      </c>
      <c r="Y1873" s="1404">
        <f>_xll.qlCalendarAdvance(Calendar,X1873,NDays&amp;"D")</f>
        <v>52321</v>
      </c>
      <c r="Z1873" s="1403">
        <v>2.3143878914230587E-2</v>
      </c>
      <c r="AA1873" s="1411">
        <v>2.30422049328316E-2</v>
      </c>
    </row>
    <row r="1874" spans="19:27" x14ac:dyDescent="0.2">
      <c r="S1874" s="399"/>
      <c r="T1874" s="1401"/>
      <c r="W1874" s="864" t="str">
        <f t="shared" si="35"/>
        <v>1w</v>
      </c>
      <c r="X1874" s="1405">
        <f>_xll.qlCalendarAdvance(Calendar,X1873,W1874,"f",FALSE)</f>
        <v>52328</v>
      </c>
      <c r="Y1874" s="1404">
        <f>_xll.qlCalendarAdvance(Calendar,X1874,NDays&amp;"D")</f>
        <v>52328</v>
      </c>
      <c r="Z1874" s="1403">
        <v>2.3137237417588573E-2</v>
      </c>
      <c r="AA1874" s="1411">
        <v>2.3036407727621278E-2</v>
      </c>
    </row>
    <row r="1875" spans="19:27" x14ac:dyDescent="0.2">
      <c r="S1875" s="399"/>
      <c r="T1875" s="1401"/>
      <c r="W1875" s="864" t="str">
        <f t="shared" si="35"/>
        <v>1w</v>
      </c>
      <c r="X1875" s="1405">
        <f>_xll.qlCalendarAdvance(Calendar,X1874,W1875,"f",FALSE)</f>
        <v>52335</v>
      </c>
      <c r="Y1875" s="1404">
        <f>_xll.qlCalendarAdvance(Calendar,X1875,NDays&amp;"D")</f>
        <v>52335</v>
      </c>
      <c r="Z1875" s="1403">
        <v>2.3130566294697171E-2</v>
      </c>
      <c r="AA1875" s="1411">
        <v>2.3030591734505279E-2</v>
      </c>
    </row>
    <row r="1876" spans="19:27" x14ac:dyDescent="0.2">
      <c r="S1876" s="399"/>
      <c r="T1876" s="1401"/>
      <c r="W1876" s="864" t="str">
        <f t="shared" si="35"/>
        <v>1w</v>
      </c>
      <c r="X1876" s="1405">
        <f>_xll.qlCalendarAdvance(Calendar,X1875,W1876,"f",FALSE)</f>
        <v>52342</v>
      </c>
      <c r="Y1876" s="1404">
        <f>_xll.qlCalendarAdvance(Calendar,X1876,NDays&amp;"D")</f>
        <v>52342</v>
      </c>
      <c r="Z1876" s="1403">
        <v>2.3123865291338783E-2</v>
      </c>
      <c r="AA1876" s="1411">
        <v>2.3024756953321512E-2</v>
      </c>
    </row>
    <row r="1877" spans="19:27" x14ac:dyDescent="0.2">
      <c r="S1877" s="399"/>
      <c r="T1877" s="1401"/>
      <c r="W1877" s="864" t="str">
        <f t="shared" si="35"/>
        <v>1w</v>
      </c>
      <c r="X1877" s="1405">
        <f>_xll.qlCalendarAdvance(Calendar,X1876,W1877,"f",FALSE)</f>
        <v>52349</v>
      </c>
      <c r="Y1877" s="1404">
        <f>_xll.qlCalendarAdvance(Calendar,X1877,NDays&amp;"D")</f>
        <v>52349</v>
      </c>
      <c r="Z1877" s="1403">
        <v>2.3117134153304214E-2</v>
      </c>
      <c r="AA1877" s="1411">
        <v>2.301890338423207E-2</v>
      </c>
    </row>
    <row r="1878" spans="19:27" x14ac:dyDescent="0.2">
      <c r="S1878" s="399"/>
      <c r="T1878" s="1401"/>
      <c r="W1878" s="864" t="str">
        <f t="shared" si="35"/>
        <v>1w</v>
      </c>
      <c r="X1878" s="1405">
        <f>_xll.qlCalendarAdvance(Calendar,X1877,W1878,"f",FALSE)</f>
        <v>52356</v>
      </c>
      <c r="Y1878" s="1404">
        <f>_xll.qlCalendarAdvance(Calendar,X1878,NDays&amp;"D")</f>
        <v>52356</v>
      </c>
      <c r="Z1878" s="1403">
        <v>2.3110372626395349E-2</v>
      </c>
      <c r="AA1878" s="1411">
        <v>2.3013031027074859E-2</v>
      </c>
    </row>
    <row r="1879" spans="19:27" x14ac:dyDescent="0.2">
      <c r="S1879" s="399"/>
      <c r="T1879" s="1401"/>
      <c r="W1879" s="864" t="str">
        <f t="shared" si="35"/>
        <v>1w</v>
      </c>
      <c r="X1879" s="1405">
        <f>_xll.qlCalendarAdvance(Calendar,X1878,W1879,"f",FALSE)</f>
        <v>52363</v>
      </c>
      <c r="Y1879" s="1404">
        <f>_xll.qlCalendarAdvance(Calendar,X1879,NDays&amp;"D")</f>
        <v>52363</v>
      </c>
      <c r="Z1879" s="1403">
        <v>2.310358045642116E-2</v>
      </c>
      <c r="AA1879" s="1411">
        <v>2.300713988209302E-2</v>
      </c>
    </row>
    <row r="1880" spans="19:27" x14ac:dyDescent="0.2">
      <c r="S1880" s="399"/>
      <c r="T1880" s="1401"/>
      <c r="W1880" s="864" t="str">
        <f t="shared" si="35"/>
        <v>1w</v>
      </c>
      <c r="X1880" s="1405">
        <f>_xll.qlCalendarAdvance(Calendar,X1879,W1880,"f",FALSE)</f>
        <v>52370</v>
      </c>
      <c r="Y1880" s="1404">
        <f>_xll.qlCalendarAdvance(Calendar,X1880,NDays&amp;"D")</f>
        <v>52370</v>
      </c>
      <c r="Z1880" s="1403">
        <v>2.309675738920235E-2</v>
      </c>
      <c r="AA1880" s="1411">
        <v>2.3001229949043411E-2</v>
      </c>
    </row>
    <row r="1881" spans="19:27" x14ac:dyDescent="0.2">
      <c r="S1881" s="399"/>
      <c r="T1881" s="1401"/>
      <c r="W1881" s="864" t="str">
        <f t="shared" si="35"/>
        <v>1w</v>
      </c>
      <c r="X1881" s="1405">
        <f>_xll.qlCalendarAdvance(Calendar,X1880,W1881,"f",FALSE)</f>
        <v>52377</v>
      </c>
      <c r="Y1881" s="1404">
        <f>_xll.qlCalendarAdvance(Calendar,X1881,NDays&amp;"D")</f>
        <v>52377</v>
      </c>
      <c r="Z1881" s="1403">
        <v>2.3089903170567822E-2</v>
      </c>
      <c r="AA1881" s="1411">
        <v>2.2995301228007081E-2</v>
      </c>
    </row>
    <row r="1882" spans="19:27" x14ac:dyDescent="0.2">
      <c r="S1882" s="399"/>
      <c r="T1882" s="1401"/>
      <c r="W1882" s="864" t="str">
        <f t="shared" ref="W1882:W1945" si="36">W1881</f>
        <v>1w</v>
      </c>
      <c r="X1882" s="1405">
        <f>_xll.qlCalendarAdvance(Calendar,X1881,W1882,"f",FALSE)</f>
        <v>52384</v>
      </c>
      <c r="Y1882" s="1404">
        <f>_xll.qlCalendarAdvance(Calendar,X1882,NDays&amp;"D")</f>
        <v>52384</v>
      </c>
      <c r="Z1882" s="1403">
        <v>2.3083017546356874E-2</v>
      </c>
      <c r="AA1882" s="1411">
        <v>2.2989353718984029E-2</v>
      </c>
    </row>
    <row r="1883" spans="19:27" x14ac:dyDescent="0.2">
      <c r="S1883" s="399"/>
      <c r="T1883" s="1401"/>
      <c r="W1883" s="864" t="str">
        <f t="shared" si="36"/>
        <v>1w</v>
      </c>
      <c r="X1883" s="1405">
        <f>_xll.qlCalendarAdvance(Calendar,X1882,W1883,"f",FALSE)</f>
        <v>52391</v>
      </c>
      <c r="Y1883" s="1404">
        <f>_xll.qlCalendarAdvance(Calendar,X1883,NDays&amp;"D")</f>
        <v>52391</v>
      </c>
      <c r="Z1883" s="1403">
        <v>2.3076100262418343E-2</v>
      </c>
      <c r="AA1883" s="1411">
        <v>2.2983387421974255E-2</v>
      </c>
    </row>
    <row r="1884" spans="19:27" x14ac:dyDescent="0.2">
      <c r="S1884" s="399"/>
      <c r="T1884" s="1401"/>
      <c r="W1884" s="864" t="str">
        <f t="shared" si="36"/>
        <v>1w</v>
      </c>
      <c r="X1884" s="1405">
        <f>_xll.qlCalendarAdvance(Calendar,X1883,W1884,"f",FALSE)</f>
        <v>52398</v>
      </c>
      <c r="Y1884" s="1404">
        <f>_xll.qlCalendarAdvance(Calendar,X1884,NDays&amp;"D")</f>
        <v>52398</v>
      </c>
      <c r="Z1884" s="1403">
        <v>2.3069151064611014E-2</v>
      </c>
      <c r="AA1884" s="1411">
        <v>2.2977402337139852E-2</v>
      </c>
    </row>
    <row r="1885" spans="19:27" x14ac:dyDescent="0.2">
      <c r="S1885" s="399"/>
      <c r="T1885" s="1401"/>
      <c r="W1885" s="864" t="str">
        <f t="shared" si="36"/>
        <v>1w</v>
      </c>
      <c r="X1885" s="1405">
        <f>_xll.qlCalendarAdvance(Calendar,X1884,W1885,"f",FALSE)</f>
        <v>52405</v>
      </c>
      <c r="Y1885" s="1404">
        <f>_xll.qlCalendarAdvance(Calendar,X1885,NDays&amp;"D")</f>
        <v>52405</v>
      </c>
      <c r="Z1885" s="1403">
        <v>2.3062169698802988E-2</v>
      </c>
      <c r="AA1885" s="1411">
        <v>2.2971398464156634E-2</v>
      </c>
    </row>
    <row r="1886" spans="19:27" x14ac:dyDescent="0.2">
      <c r="S1886" s="399"/>
      <c r="T1886" s="1401"/>
      <c r="W1886" s="864" t="str">
        <f t="shared" si="36"/>
        <v>1w</v>
      </c>
      <c r="X1886" s="1405">
        <f>_xll.qlCalendarAdvance(Calendar,X1885,W1886,"f",FALSE)</f>
        <v>52412</v>
      </c>
      <c r="Y1886" s="1404">
        <f>_xll.qlCalendarAdvance(Calendar,X1886,NDays&amp;"D")</f>
        <v>52412</v>
      </c>
      <c r="Z1886" s="1403">
        <v>2.3055155929550607E-2</v>
      </c>
      <c r="AA1886" s="1411">
        <v>2.2965371772917242E-2</v>
      </c>
    </row>
    <row r="1887" spans="19:27" x14ac:dyDescent="0.2">
      <c r="S1887" s="399"/>
      <c r="T1887" s="1401"/>
      <c r="W1887" s="864" t="str">
        <f t="shared" si="36"/>
        <v>1w</v>
      </c>
      <c r="X1887" s="1405">
        <f>_xll.qlCalendarAdvance(Calendar,X1886,W1887,"f",FALSE)</f>
        <v>52419</v>
      </c>
      <c r="Y1887" s="1404">
        <f>_xll.qlCalendarAdvance(Calendar,X1887,NDays&amp;"D")</f>
        <v>52419</v>
      </c>
      <c r="Z1887" s="1403">
        <v>2.3048109779225966E-2</v>
      </c>
      <c r="AA1887" s="1411">
        <v>2.2959313582392449E-2</v>
      </c>
    </row>
    <row r="1888" spans="19:27" x14ac:dyDescent="0.2">
      <c r="S1888" s="399"/>
      <c r="T1888" s="1401"/>
      <c r="W1888" s="864" t="str">
        <f t="shared" si="36"/>
        <v>1w</v>
      </c>
      <c r="X1888" s="1405">
        <f>_xll.qlCalendarAdvance(Calendar,X1887,W1888,"f",FALSE)</f>
        <v>52426</v>
      </c>
      <c r="Y1888" s="1404">
        <f>_xll.qlCalendarAdvance(Calendar,X1888,NDays&amp;"D")</f>
        <v>52426</v>
      </c>
      <c r="Z1888" s="1403">
        <v>2.3041031483974898E-2</v>
      </c>
      <c r="AA1888" s="1411">
        <v>2.2953223582661275E-2</v>
      </c>
    </row>
    <row r="1889" spans="19:27" x14ac:dyDescent="0.2">
      <c r="S1889" s="399"/>
      <c r="T1889" s="1401"/>
      <c r="W1889" s="864" t="str">
        <f t="shared" si="36"/>
        <v>1w</v>
      </c>
      <c r="X1889" s="1405">
        <f>_xll.qlCalendarAdvance(Calendar,X1888,W1889,"f",FALSE)</f>
        <v>52433</v>
      </c>
      <c r="Y1889" s="1404">
        <f>_xll.qlCalendarAdvance(Calendar,X1889,NDays&amp;"D")</f>
        <v>52433</v>
      </c>
      <c r="Z1889" s="1403">
        <v>2.3033921288518864E-2</v>
      </c>
      <c r="AA1889" s="1411">
        <v>2.2947101773723722E-2</v>
      </c>
    </row>
    <row r="1890" spans="19:27" x14ac:dyDescent="0.2">
      <c r="S1890" s="399"/>
      <c r="T1890" s="1401"/>
      <c r="W1890" s="864" t="str">
        <f t="shared" si="36"/>
        <v>1w</v>
      </c>
      <c r="X1890" s="1405">
        <f>_xll.qlCalendarAdvance(Calendar,X1889,W1890,"f",FALSE)</f>
        <v>52440</v>
      </c>
      <c r="Y1890" s="1404">
        <f>_xll.qlCalendarAdvance(Calendar,X1890,NDays&amp;"D")</f>
        <v>52440</v>
      </c>
      <c r="Z1890" s="1403">
        <v>2.3026779437575338E-2</v>
      </c>
      <c r="AA1890" s="1411">
        <v>2.2940948155417695E-2</v>
      </c>
    </row>
    <row r="1891" spans="19:27" x14ac:dyDescent="0.2">
      <c r="S1891" s="399"/>
      <c r="T1891" s="1401"/>
      <c r="W1891" s="864" t="str">
        <f t="shared" si="36"/>
        <v>1w</v>
      </c>
      <c r="X1891" s="1405">
        <f>_xll.qlCalendarAdvance(Calendar,X1890,W1891,"f",FALSE)</f>
        <v>52447</v>
      </c>
      <c r="Y1891" s="1404">
        <f>_xll.qlCalendarAdvance(Calendar,X1891,NDays&amp;"D")</f>
        <v>52447</v>
      </c>
      <c r="Z1891" s="1403">
        <v>2.301960617585869E-2</v>
      </c>
      <c r="AA1891" s="1411">
        <v>2.2934762727905289E-2</v>
      </c>
    </row>
    <row r="1892" spans="19:27" x14ac:dyDescent="0.2">
      <c r="S1892" s="399"/>
      <c r="T1892" s="1401"/>
      <c r="W1892" s="864" t="str">
        <f t="shared" si="36"/>
        <v>1w</v>
      </c>
      <c r="X1892" s="1405">
        <f>_xll.qlCalendarAdvance(Calendar,X1891,W1892,"f",FALSE)</f>
        <v>52454</v>
      </c>
      <c r="Y1892" s="1404">
        <f>_xll.qlCalendarAdvance(Calendar,X1892,NDays&amp;"D")</f>
        <v>52454</v>
      </c>
      <c r="Z1892" s="1403">
        <v>2.3012401748078865E-2</v>
      </c>
      <c r="AA1892" s="1411">
        <v>2.2928545491267549E-2</v>
      </c>
    </row>
    <row r="1893" spans="19:27" x14ac:dyDescent="0.2">
      <c r="S1893" s="399"/>
      <c r="T1893" s="1401"/>
      <c r="W1893" s="864" t="str">
        <f t="shared" si="36"/>
        <v>1w</v>
      </c>
      <c r="X1893" s="1405">
        <f>_xll.qlCalendarAdvance(Calendar,X1892,W1893,"f",FALSE)</f>
        <v>52461</v>
      </c>
      <c r="Y1893" s="1404">
        <f>_xll.qlCalendarAdvance(Calendar,X1893,NDays&amp;"D")</f>
        <v>52461</v>
      </c>
      <c r="Z1893" s="1403">
        <v>2.3005166398941825E-2</v>
      </c>
      <c r="AA1893" s="1411">
        <v>2.2922296445261336E-2</v>
      </c>
    </row>
    <row r="1894" spans="19:27" x14ac:dyDescent="0.2">
      <c r="S1894" s="399"/>
      <c r="T1894" s="1401"/>
      <c r="W1894" s="864" t="str">
        <f t="shared" si="36"/>
        <v>1w</v>
      </c>
      <c r="X1894" s="1405">
        <f>_xll.qlCalendarAdvance(Calendar,X1893,W1894,"f",FALSE)</f>
        <v>52468</v>
      </c>
      <c r="Y1894" s="1404">
        <f>_xll.qlCalendarAdvance(Calendar,X1894,NDays&amp;"D")</f>
        <v>52468</v>
      </c>
      <c r="Z1894" s="1403">
        <v>2.2997900373149541E-2</v>
      </c>
      <c r="AA1894" s="1411">
        <v>2.2916015589967698E-2</v>
      </c>
    </row>
    <row r="1895" spans="19:27" x14ac:dyDescent="0.2">
      <c r="S1895" s="399"/>
      <c r="T1895" s="1401"/>
      <c r="W1895" s="864" t="str">
        <f t="shared" si="36"/>
        <v>1w</v>
      </c>
      <c r="X1895" s="1405">
        <f>_xll.qlCalendarAdvance(Calendar,X1894,W1895,"f",FALSE)</f>
        <v>52475</v>
      </c>
      <c r="Y1895" s="1404">
        <f>_xll.qlCalendarAdvance(Calendar,X1895,NDays&amp;"D")</f>
        <v>52475</v>
      </c>
      <c r="Z1895" s="1403">
        <v>2.2990603915399997E-2</v>
      </c>
      <c r="AA1895" s="1411">
        <v>2.2909702925548725E-2</v>
      </c>
    </row>
    <row r="1896" spans="19:27" x14ac:dyDescent="0.2">
      <c r="S1896" s="399"/>
      <c r="T1896" s="1401"/>
      <c r="W1896" s="864" t="str">
        <f t="shared" si="36"/>
        <v>1w</v>
      </c>
      <c r="X1896" s="1405">
        <f>_xll.qlCalendarAdvance(Calendar,X1895,W1896,"f",FALSE)</f>
        <v>52482</v>
      </c>
      <c r="Y1896" s="1404">
        <f>_xll.qlCalendarAdvance(Calendar,X1896,NDays&amp;"D")</f>
        <v>52482</v>
      </c>
      <c r="Z1896" s="1403">
        <v>2.2983277270386532E-2</v>
      </c>
      <c r="AA1896" s="1411">
        <v>2.2903358451842326E-2</v>
      </c>
    </row>
    <row r="1897" spans="19:27" x14ac:dyDescent="0.2">
      <c r="S1897" s="399"/>
      <c r="T1897" s="1401"/>
      <c r="W1897" s="864" t="str">
        <f t="shared" si="36"/>
        <v>1w</v>
      </c>
      <c r="X1897" s="1405">
        <f>_xll.qlCalendarAdvance(Calendar,X1896,W1897,"f",FALSE)</f>
        <v>52489</v>
      </c>
      <c r="Y1897" s="1404">
        <f>_xll.qlCalendarAdvance(Calendar,X1897,NDays&amp;"D")</f>
        <v>52489</v>
      </c>
      <c r="Z1897" s="1403">
        <v>2.2975920682798499E-2</v>
      </c>
      <c r="AA1897" s="1411">
        <v>2.2896982168848501E-2</v>
      </c>
    </row>
    <row r="1898" spans="19:27" x14ac:dyDescent="0.2">
      <c r="S1898" s="399"/>
      <c r="T1898" s="1401"/>
      <c r="W1898" s="864" t="str">
        <f t="shared" si="36"/>
        <v>1w</v>
      </c>
      <c r="X1898" s="1405">
        <f>_xll.qlCalendarAdvance(Calendar,X1897,W1898,"f",FALSE)</f>
        <v>52496</v>
      </c>
      <c r="Y1898" s="1404">
        <f>_xll.qlCalendarAdvance(Calendar,X1898,NDays&amp;"D")</f>
        <v>52496</v>
      </c>
      <c r="Z1898" s="1403">
        <v>2.2968534397320592E-2</v>
      </c>
      <c r="AA1898" s="1411">
        <v>2.2890574076729342E-2</v>
      </c>
    </row>
    <row r="1899" spans="19:27" x14ac:dyDescent="0.2">
      <c r="S1899" s="399"/>
      <c r="T1899" s="1401"/>
      <c r="W1899" s="864" t="str">
        <f t="shared" si="36"/>
        <v>1w</v>
      </c>
      <c r="X1899" s="1405">
        <f>_xll.qlCalendarAdvance(Calendar,X1898,W1899,"f",FALSE)</f>
        <v>52503</v>
      </c>
      <c r="Y1899" s="1404">
        <f>_xll.qlCalendarAdvance(Calendar,X1899,NDays&amp;"D")</f>
        <v>52503</v>
      </c>
      <c r="Z1899" s="1403">
        <v>2.2961118658633092E-2</v>
      </c>
      <c r="AA1899" s="1411">
        <v>2.2884134175322757E-2</v>
      </c>
    </row>
    <row r="1900" spans="19:27" x14ac:dyDescent="0.2">
      <c r="S1900" s="399"/>
      <c r="T1900" s="1401"/>
      <c r="W1900" s="864" t="str">
        <f t="shared" si="36"/>
        <v>1w</v>
      </c>
      <c r="X1900" s="1405">
        <f>_xll.qlCalendarAdvance(Calendar,X1899,W1900,"f",FALSE)</f>
        <v>52510</v>
      </c>
      <c r="Y1900" s="1404">
        <f>_xll.qlCalendarAdvance(Calendar,X1900,NDays&amp;"D")</f>
        <v>52510</v>
      </c>
      <c r="Z1900" s="1403">
        <v>2.2953673711411833E-2</v>
      </c>
      <c r="AA1900" s="1411">
        <v>2.2877662464709791E-2</v>
      </c>
    </row>
    <row r="1901" spans="19:27" x14ac:dyDescent="0.2">
      <c r="S1901" s="399"/>
      <c r="T1901" s="1401"/>
      <c r="W1901" s="864" t="str">
        <f t="shared" si="36"/>
        <v>1w</v>
      </c>
      <c r="X1901" s="1405">
        <f>_xll.qlCalendarAdvance(Calendar,X1900,W1901,"f",FALSE)</f>
        <v>52517</v>
      </c>
      <c r="Y1901" s="1404">
        <f>_xll.qlCalendarAdvance(Calendar,X1901,NDays&amp;"D")</f>
        <v>52517</v>
      </c>
      <c r="Z1901" s="1403">
        <v>2.2946199800328013E-2</v>
      </c>
      <c r="AA1901" s="1411">
        <v>2.28711589448094E-2</v>
      </c>
    </row>
    <row r="1902" spans="19:27" x14ac:dyDescent="0.2">
      <c r="S1902" s="399"/>
      <c r="T1902" s="1401"/>
      <c r="W1902" s="864" t="str">
        <f t="shared" si="36"/>
        <v>1w</v>
      </c>
      <c r="X1902" s="1405">
        <f>_xll.qlCalendarAdvance(Calendar,X1901,W1902,"f",FALSE)</f>
        <v>52524</v>
      </c>
      <c r="Y1902" s="1404">
        <f>_xll.qlCalendarAdvance(Calendar,X1902,NDays&amp;"D")</f>
        <v>52524</v>
      </c>
      <c r="Z1902" s="1403">
        <v>2.2938697170048396E-2</v>
      </c>
      <c r="AA1902" s="1411">
        <v>2.2864623615702628E-2</v>
      </c>
    </row>
    <row r="1903" spans="19:27" x14ac:dyDescent="0.2">
      <c r="S1903" s="399"/>
      <c r="T1903" s="1401"/>
      <c r="W1903" s="864" t="str">
        <f t="shared" si="36"/>
        <v>1w</v>
      </c>
      <c r="X1903" s="1405">
        <f>_xll.qlCalendarAdvance(Calendar,X1902,W1903,"f",FALSE)</f>
        <v>52531</v>
      </c>
      <c r="Y1903" s="1404">
        <f>_xll.qlCalendarAdvance(Calendar,X1903,NDays&amp;"D")</f>
        <v>52531</v>
      </c>
      <c r="Z1903" s="1403">
        <v>2.293116606523465E-2</v>
      </c>
      <c r="AA1903" s="1411">
        <v>2.2858056477389477E-2</v>
      </c>
    </row>
    <row r="1904" spans="19:27" x14ac:dyDescent="0.2">
      <c r="S1904" s="399"/>
      <c r="T1904" s="1401"/>
      <c r="W1904" s="864" t="str">
        <f t="shared" si="36"/>
        <v>1w</v>
      </c>
      <c r="X1904" s="1405">
        <f>_xll.qlCalendarAdvance(Calendar,X1903,W1904,"f",FALSE)</f>
        <v>52538</v>
      </c>
      <c r="Y1904" s="1404">
        <f>_xll.qlCalendarAdvance(Calendar,X1904,NDays&amp;"D")</f>
        <v>52538</v>
      </c>
      <c r="Z1904" s="1403">
        <v>2.292360673054402E-2</v>
      </c>
      <c r="AA1904" s="1411">
        <v>2.2851457529869945E-2</v>
      </c>
    </row>
    <row r="1905" spans="19:27" x14ac:dyDescent="0.2">
      <c r="S1905" s="399"/>
      <c r="T1905" s="1401"/>
      <c r="W1905" s="864" t="str">
        <f t="shared" si="36"/>
        <v>1w</v>
      </c>
      <c r="X1905" s="1405">
        <f>_xll.qlCalendarAdvance(Calendar,X1904,W1905,"f",FALSE)</f>
        <v>52545</v>
      </c>
      <c r="Y1905" s="1404">
        <f>_xll.qlCalendarAdvance(Calendar,X1905,NDays&amp;"D")</f>
        <v>52545</v>
      </c>
      <c r="Z1905" s="1403">
        <v>2.2916019410628437E-2</v>
      </c>
      <c r="AA1905" s="1411">
        <v>2.2844826773062987E-2</v>
      </c>
    </row>
    <row r="1906" spans="19:27" x14ac:dyDescent="0.2">
      <c r="S1906" s="399"/>
      <c r="T1906" s="1401"/>
      <c r="W1906" s="864" t="str">
        <f t="shared" si="36"/>
        <v>1w</v>
      </c>
      <c r="X1906" s="1405">
        <f>_xll.qlCalendarAdvance(Calendar,X1905,W1906,"f",FALSE)</f>
        <v>52552</v>
      </c>
      <c r="Y1906" s="1404">
        <f>_xll.qlCalendarAdvance(Calendar,X1906,NDays&amp;"D")</f>
        <v>52552</v>
      </c>
      <c r="Z1906" s="1403">
        <v>2.2908404350134949E-2</v>
      </c>
      <c r="AA1906" s="1411">
        <v>2.2838164207130696E-2</v>
      </c>
    </row>
    <row r="1907" spans="19:27" x14ac:dyDescent="0.2">
      <c r="S1907" s="399"/>
      <c r="T1907" s="1401"/>
      <c r="W1907" s="864" t="str">
        <f t="shared" si="36"/>
        <v>1w</v>
      </c>
      <c r="X1907" s="1405">
        <f>_xll.qlCalendarAdvance(Calendar,X1906,W1907,"f",FALSE)</f>
        <v>52559</v>
      </c>
      <c r="Y1907" s="1404">
        <f>_xll.qlCalendarAdvance(Calendar,X1907,NDays&amp;"D")</f>
        <v>52559</v>
      </c>
      <c r="Z1907" s="1403">
        <v>2.2900761793705964E-2</v>
      </c>
      <c r="AA1907" s="1411">
        <v>2.2831469831910978E-2</v>
      </c>
    </row>
    <row r="1908" spans="19:27" x14ac:dyDescent="0.2">
      <c r="S1908" s="399"/>
      <c r="T1908" s="1401"/>
      <c r="W1908" s="864" t="str">
        <f t="shared" si="36"/>
        <v>1w</v>
      </c>
      <c r="X1908" s="1405">
        <f>_xll.qlCalendarAdvance(Calendar,X1907,W1908,"f",FALSE)</f>
        <v>52566</v>
      </c>
      <c r="Y1908" s="1404">
        <f>_xll.qlCalendarAdvance(Calendar,X1908,NDays&amp;"D")</f>
        <v>52566</v>
      </c>
      <c r="Z1908" s="1403">
        <v>2.2893091985978359E-2</v>
      </c>
      <c r="AA1908" s="1411">
        <v>2.282474364748488E-2</v>
      </c>
    </row>
    <row r="1909" spans="19:27" x14ac:dyDescent="0.2">
      <c r="S1909" s="399"/>
      <c r="T1909" s="1401"/>
      <c r="W1909" s="864" t="str">
        <f t="shared" si="36"/>
        <v>1w</v>
      </c>
      <c r="X1909" s="1405">
        <f>_xll.qlCalendarAdvance(Calendar,X1908,W1909,"f",FALSE)</f>
        <v>52573</v>
      </c>
      <c r="Y1909" s="1404">
        <f>_xll.qlCalendarAdvance(Calendar,X1909,NDays&amp;"D")</f>
        <v>52573</v>
      </c>
      <c r="Z1909" s="1403">
        <v>2.2885395171584343E-2</v>
      </c>
      <c r="AA1909" s="1411">
        <v>2.2817985653852402E-2</v>
      </c>
    </row>
    <row r="1910" spans="19:27" x14ac:dyDescent="0.2">
      <c r="S1910" s="399"/>
      <c r="T1910" s="1401"/>
      <c r="W1910" s="864" t="str">
        <f t="shared" si="36"/>
        <v>1w</v>
      </c>
      <c r="X1910" s="1405">
        <f>_xll.qlCalendarAdvance(Calendar,X1909,W1910,"f",FALSE)</f>
        <v>52580</v>
      </c>
      <c r="Y1910" s="1404">
        <f>_xll.qlCalendarAdvance(Calendar,X1910,NDays&amp;"D")</f>
        <v>52580</v>
      </c>
      <c r="Z1910" s="1403">
        <v>2.2877671595150608E-2</v>
      </c>
      <c r="AA1910" s="1411">
        <v>2.2811195850932497E-2</v>
      </c>
    </row>
    <row r="1911" spans="19:27" x14ac:dyDescent="0.2">
      <c r="S1911" s="399"/>
      <c r="T1911" s="1401"/>
      <c r="W1911" s="864" t="str">
        <f t="shared" si="36"/>
        <v>1w</v>
      </c>
      <c r="X1911" s="1405">
        <f>_xll.qlCalendarAdvance(Calendar,X1910,W1911,"f",FALSE)</f>
        <v>52587</v>
      </c>
      <c r="Y1911" s="1404">
        <f>_xll.qlCalendarAdvance(Calendar,X1911,NDays&amp;"D")</f>
        <v>52587</v>
      </c>
      <c r="Z1911" s="1403">
        <v>2.2869921501298521E-2</v>
      </c>
      <c r="AA1911" s="1411">
        <v>2.2804374238887259E-2</v>
      </c>
    </row>
    <row r="1912" spans="19:27" x14ac:dyDescent="0.2">
      <c r="S1912" s="399"/>
      <c r="T1912" s="1401"/>
      <c r="W1912" s="864" t="str">
        <f t="shared" si="36"/>
        <v>1w</v>
      </c>
      <c r="X1912" s="1405">
        <f>_xll.qlCalendarAdvance(Calendar,X1911,W1912,"f",FALSE)</f>
        <v>52594</v>
      </c>
      <c r="Y1912" s="1404">
        <f>_xll.qlCalendarAdvance(Calendar,X1912,NDays&amp;"D")</f>
        <v>52594</v>
      </c>
      <c r="Z1912" s="1403">
        <v>2.2862145134644359E-2</v>
      </c>
      <c r="AA1912" s="1411">
        <v>2.2797520817635641E-2</v>
      </c>
    </row>
    <row r="1913" spans="19:27" x14ac:dyDescent="0.2">
      <c r="S1913" s="399"/>
      <c r="T1913" s="1401"/>
      <c r="W1913" s="864" t="str">
        <f t="shared" si="36"/>
        <v>1w</v>
      </c>
      <c r="X1913" s="1405">
        <f>_xll.qlCalendarAdvance(Calendar,X1912,W1913,"f",FALSE)</f>
        <v>52601</v>
      </c>
      <c r="Y1913" s="1404">
        <f>_xll.qlCalendarAdvance(Calendar,X1913,NDays&amp;"D")</f>
        <v>52601</v>
      </c>
      <c r="Z1913" s="1403">
        <v>2.2854342739798639E-2</v>
      </c>
      <c r="AA1913" s="1411">
        <v>2.2790635587096597E-2</v>
      </c>
    </row>
    <row r="1914" spans="19:27" x14ac:dyDescent="0.2">
      <c r="S1914" s="399"/>
      <c r="T1914" s="1401"/>
      <c r="W1914" s="864" t="str">
        <f t="shared" si="36"/>
        <v>1w</v>
      </c>
      <c r="X1914" s="1405">
        <f>_xll.qlCalendarAdvance(Calendar,X1913,W1914,"f",FALSE)</f>
        <v>52608</v>
      </c>
      <c r="Y1914" s="1404">
        <f>_xll.qlCalendarAdvance(Calendar,X1914,NDays&amp;"D")</f>
        <v>52608</v>
      </c>
      <c r="Z1914" s="1403">
        <v>2.2846514561367232E-2</v>
      </c>
      <c r="AA1914" s="1411">
        <v>2.2783718547432219E-2</v>
      </c>
    </row>
    <row r="1915" spans="19:27" x14ac:dyDescent="0.2">
      <c r="S1915" s="399"/>
      <c r="T1915" s="1401"/>
      <c r="W1915" s="864" t="str">
        <f t="shared" si="36"/>
        <v>1w</v>
      </c>
      <c r="X1915" s="1405">
        <f>_xll.qlCalendarAdvance(Calendar,X1914,W1915,"f",FALSE)</f>
        <v>52615</v>
      </c>
      <c r="Y1915" s="1404">
        <f>_xll.qlCalendarAdvance(Calendar,X1915,NDays&amp;"D")</f>
        <v>52615</v>
      </c>
      <c r="Z1915" s="1403">
        <v>2.2838660843949581E-2</v>
      </c>
      <c r="AA1915" s="1411">
        <v>2.2776769698561461E-2</v>
      </c>
    </row>
    <row r="1916" spans="19:27" x14ac:dyDescent="0.2">
      <c r="S1916" s="399"/>
      <c r="T1916" s="1401"/>
      <c r="W1916" s="864" t="str">
        <f t="shared" si="36"/>
        <v>1w</v>
      </c>
      <c r="X1916" s="1405">
        <f>_xll.qlCalendarAdvance(Calendar,X1915,W1916,"f",FALSE)</f>
        <v>52622</v>
      </c>
      <c r="Y1916" s="1404">
        <f>_xll.qlCalendarAdvance(Calendar,X1916,NDays&amp;"D")</f>
        <v>52622</v>
      </c>
      <c r="Z1916" s="1403">
        <v>2.283078183213938E-2</v>
      </c>
      <c r="AA1916" s="1411">
        <v>2.2769789040403277E-2</v>
      </c>
    </row>
    <row r="1917" spans="19:27" x14ac:dyDescent="0.2">
      <c r="S1917" s="399"/>
      <c r="T1917" s="1401"/>
      <c r="W1917" s="864" t="str">
        <f t="shared" si="36"/>
        <v>1w</v>
      </c>
      <c r="X1917" s="1405">
        <f>_xll.qlCalendarAdvance(Calendar,X1916,W1917,"f",FALSE)</f>
        <v>52629</v>
      </c>
      <c r="Y1917" s="1404">
        <f>_xll.qlCalendarAdvance(Calendar,X1917,NDays&amp;"D")</f>
        <v>52629</v>
      </c>
      <c r="Z1917" s="1403">
        <v>2.2822877770525888E-2</v>
      </c>
      <c r="AA1917" s="1411">
        <v>2.2762776573119758E-2</v>
      </c>
    </row>
    <row r="1918" spans="19:27" x14ac:dyDescent="0.2">
      <c r="S1918" s="399"/>
      <c r="T1918" s="1401"/>
      <c r="W1918" s="864" t="str">
        <f t="shared" si="36"/>
        <v>1w</v>
      </c>
      <c r="X1918" s="1405">
        <f>_xll.qlCalendarAdvance(Calendar,X1917,W1918,"f",FALSE)</f>
        <v>52636</v>
      </c>
      <c r="Y1918" s="1404">
        <f>_xll.qlCalendarAdvance(Calendar,X1918,NDays&amp;"D")</f>
        <v>52636</v>
      </c>
      <c r="Z1918" s="1403">
        <v>2.2814948903691942E-2</v>
      </c>
      <c r="AA1918" s="1411">
        <v>2.275573229662986E-2</v>
      </c>
    </row>
    <row r="1919" spans="19:27" x14ac:dyDescent="0.2">
      <c r="S1919" s="399"/>
      <c r="T1919" s="1401"/>
      <c r="W1919" s="864" t="str">
        <f t="shared" si="36"/>
        <v>1w</v>
      </c>
      <c r="X1919" s="1405">
        <f>_xll.qlCalendarAdvance(Calendar,X1918,W1919,"f",FALSE)</f>
        <v>52643</v>
      </c>
      <c r="Y1919" s="1404">
        <f>_xll.qlCalendarAdvance(Calendar,X1919,NDays&amp;"D")</f>
        <v>52643</v>
      </c>
      <c r="Z1919" s="1403">
        <v>2.2806995476213742E-2</v>
      </c>
      <c r="AA1919" s="1411">
        <v>2.2748656210933582E-2</v>
      </c>
    </row>
    <row r="1920" spans="19:27" x14ac:dyDescent="0.2">
      <c r="S1920" s="399"/>
      <c r="T1920" s="1401"/>
      <c r="W1920" s="864" t="str">
        <f t="shared" si="36"/>
        <v>1w</v>
      </c>
      <c r="X1920" s="1405">
        <f>_xll.qlCalendarAdvance(Calendar,X1919,W1920,"f",FALSE)</f>
        <v>52650</v>
      </c>
      <c r="Y1920" s="1404">
        <f>_xll.qlCalendarAdvance(Calendar,X1920,NDays&amp;"D")</f>
        <v>52650</v>
      </c>
      <c r="Z1920" s="1403">
        <v>2.2799017732663494E-2</v>
      </c>
      <c r="AA1920" s="1411">
        <v>2.2741548315949878E-2</v>
      </c>
    </row>
    <row r="1921" spans="19:27" x14ac:dyDescent="0.2">
      <c r="S1921" s="399"/>
      <c r="T1921" s="1401"/>
      <c r="W1921" s="864" t="str">
        <f t="shared" si="36"/>
        <v>1w</v>
      </c>
      <c r="X1921" s="1405">
        <f>_xll.qlCalendarAdvance(Calendar,X1920,W1921,"f",FALSE)</f>
        <v>52657</v>
      </c>
      <c r="Y1921" s="1404">
        <f>_xll.qlCalendarAdvance(Calendar,X1921,NDays&amp;"D")</f>
        <v>52657</v>
      </c>
      <c r="Z1921" s="1403">
        <v>2.2790896304408337E-2</v>
      </c>
      <c r="AA1921" s="1411">
        <v>2.2734408611921886E-2</v>
      </c>
    </row>
    <row r="1922" spans="19:27" x14ac:dyDescent="0.2">
      <c r="S1922" s="399"/>
      <c r="T1922" s="1401"/>
      <c r="W1922" s="864" t="str">
        <f t="shared" si="36"/>
        <v>1w</v>
      </c>
      <c r="X1922" s="1405">
        <f>_xll.qlCalendarAdvance(Calendar,X1921,W1922,"f",FALSE)</f>
        <v>52664</v>
      </c>
      <c r="Y1922" s="1404">
        <f>_xll.qlCalendarAdvance(Calendar,X1922,NDays&amp;"D")</f>
        <v>52664</v>
      </c>
      <c r="Z1922" s="1403">
        <v>2.278287265517398E-2</v>
      </c>
      <c r="AA1922" s="1411">
        <v>2.2727237098606468E-2</v>
      </c>
    </row>
    <row r="1923" spans="19:27" x14ac:dyDescent="0.2">
      <c r="S1923" s="399"/>
      <c r="T1923" s="1401"/>
      <c r="W1923" s="864" t="str">
        <f t="shared" si="36"/>
        <v>1w</v>
      </c>
      <c r="X1923" s="1405">
        <f>_xll.qlCalendarAdvance(Calendar,X1922,W1923,"f",FALSE)</f>
        <v>52671</v>
      </c>
      <c r="Y1923" s="1404">
        <f>_xll.qlCalendarAdvance(Calendar,X1923,NDays&amp;"D")</f>
        <v>52671</v>
      </c>
      <c r="Z1923" s="1403">
        <v>2.2774825414191513E-2</v>
      </c>
      <c r="AA1923" s="1411">
        <v>2.2720033776165716E-2</v>
      </c>
    </row>
    <row r="1924" spans="19:27" x14ac:dyDescent="0.2">
      <c r="S1924" s="399"/>
      <c r="T1924" s="1401"/>
      <c r="W1924" s="864" t="str">
        <f t="shared" si="36"/>
        <v>1w</v>
      </c>
      <c r="X1924" s="1405">
        <f>_xll.qlCalendarAdvance(Calendar,X1923,W1924,"f",FALSE)</f>
        <v>52678</v>
      </c>
      <c r="Y1924" s="1404">
        <f>_xll.qlCalendarAdvance(Calendar,X1924,NDays&amp;"D")</f>
        <v>52678</v>
      </c>
      <c r="Z1924" s="1403">
        <v>2.2766754826660351E-2</v>
      </c>
      <c r="AA1924" s="1411">
        <v>2.2712798644437537E-2</v>
      </c>
    </row>
    <row r="1925" spans="19:27" x14ac:dyDescent="0.2">
      <c r="S1925" s="399"/>
      <c r="T1925" s="1401"/>
      <c r="W1925" s="864" t="str">
        <f t="shared" si="36"/>
        <v>1w</v>
      </c>
      <c r="X1925" s="1405">
        <f>_xll.qlCalendarAdvance(Calendar,X1924,W1925,"f",FALSE)</f>
        <v>52685</v>
      </c>
      <c r="Y1925" s="1404">
        <f>_xll.qlCalendarAdvance(Calendar,X1925,NDays&amp;"D")</f>
        <v>52685</v>
      </c>
      <c r="Z1925" s="1403">
        <v>2.2758661137773473E-2</v>
      </c>
      <c r="AA1925" s="1411">
        <v>2.2705531703584025E-2</v>
      </c>
    </row>
    <row r="1926" spans="19:27" x14ac:dyDescent="0.2">
      <c r="S1926" s="399"/>
      <c r="T1926" s="1401"/>
      <c r="W1926" s="864" t="str">
        <f t="shared" si="36"/>
        <v>1w</v>
      </c>
      <c r="X1926" s="1405">
        <f>_xll.qlCalendarAdvance(Calendar,X1925,W1926,"f",FALSE)</f>
        <v>52692</v>
      </c>
      <c r="Y1926" s="1404">
        <f>_xll.qlCalendarAdvance(Calendar,X1926,NDays&amp;"D")</f>
        <v>52692</v>
      </c>
      <c r="Z1926" s="1403">
        <v>2.2750544592718303E-2</v>
      </c>
      <c r="AA1926" s="1411">
        <v>2.269823295360518E-2</v>
      </c>
    </row>
    <row r="1927" spans="19:27" x14ac:dyDescent="0.2">
      <c r="S1927" s="399"/>
      <c r="T1927" s="1401"/>
      <c r="W1927" s="864" t="str">
        <f t="shared" si="36"/>
        <v>1w</v>
      </c>
      <c r="X1927" s="1405">
        <f>_xll.qlCalendarAdvance(Calendar,X1926,W1927,"f",FALSE)</f>
        <v>52699</v>
      </c>
      <c r="Y1927" s="1404">
        <f>_xll.qlCalendarAdvance(Calendar,X1927,NDays&amp;"D")</f>
        <v>52699</v>
      </c>
      <c r="Z1927" s="1403">
        <v>2.274240543667605E-2</v>
      </c>
      <c r="AA1927" s="1411">
        <v>2.2690902394419954E-2</v>
      </c>
    </row>
    <row r="1928" spans="19:27" x14ac:dyDescent="0.2">
      <c r="S1928" s="399"/>
      <c r="T1928" s="1401"/>
      <c r="W1928" s="864" t="str">
        <f t="shared" si="36"/>
        <v>1w</v>
      </c>
      <c r="X1928" s="1405">
        <f>_xll.qlCalendarAdvance(Calendar,X1927,W1928,"f",FALSE)</f>
        <v>52706</v>
      </c>
      <c r="Y1928" s="1404">
        <f>_xll.qlCalendarAdvance(Calendar,X1928,NDays&amp;"D")</f>
        <v>52706</v>
      </c>
      <c r="Z1928" s="1403">
        <v>2.2734243914821262E-2</v>
      </c>
      <c r="AA1928" s="1411">
        <v>2.2683540025947302E-2</v>
      </c>
    </row>
    <row r="1929" spans="19:27" x14ac:dyDescent="0.2">
      <c r="S1929" s="399"/>
      <c r="T1929" s="1401"/>
      <c r="W1929" s="864" t="str">
        <f t="shared" si="36"/>
        <v>1w</v>
      </c>
      <c r="X1929" s="1405">
        <f>_xll.qlCalendarAdvance(Calendar,X1928,W1929,"f",FALSE)</f>
        <v>52713</v>
      </c>
      <c r="Y1929" s="1404">
        <f>_xll.qlCalendarAdvance(Calendar,X1929,NDays&amp;"D")</f>
        <v>52713</v>
      </c>
      <c r="Z1929" s="1403">
        <v>2.2726060272322046E-2</v>
      </c>
      <c r="AA1929" s="1411">
        <v>2.2676145848349316E-2</v>
      </c>
    </row>
    <row r="1930" spans="19:27" x14ac:dyDescent="0.2">
      <c r="S1930" s="399"/>
      <c r="T1930" s="1401"/>
      <c r="W1930" s="864" t="str">
        <f t="shared" si="36"/>
        <v>1w</v>
      </c>
      <c r="X1930" s="1405">
        <f>_xll.qlCalendarAdvance(Calendar,X1929,W1930,"f",FALSE)</f>
        <v>52720</v>
      </c>
      <c r="Y1930" s="1404">
        <f>_xll.qlCalendarAdvance(Calendar,X1930,NDays&amp;"D")</f>
        <v>52720</v>
      </c>
      <c r="Z1930" s="1403">
        <v>2.271785475434096E-2</v>
      </c>
      <c r="AA1930" s="1411">
        <v>2.266871986154495E-2</v>
      </c>
    </row>
    <row r="1931" spans="19:27" x14ac:dyDescent="0.2">
      <c r="S1931" s="399"/>
      <c r="T1931" s="1401"/>
      <c r="W1931" s="864" t="str">
        <f t="shared" si="36"/>
        <v>1w</v>
      </c>
      <c r="X1931" s="1405">
        <f>_xll.qlCalendarAdvance(Calendar,X1930,W1931,"f",FALSE)</f>
        <v>52727</v>
      </c>
      <c r="Y1931" s="1404">
        <f>_xll.qlCalendarAdvance(Calendar,X1931,NDays&amp;"D")</f>
        <v>52727</v>
      </c>
      <c r="Z1931" s="1403">
        <v>2.270962760603279E-2</v>
      </c>
      <c r="AA1931" s="1411">
        <v>2.2661262065615251E-2</v>
      </c>
    </row>
    <row r="1932" spans="19:27" x14ac:dyDescent="0.2">
      <c r="S1932" s="399"/>
      <c r="T1932" s="1401"/>
      <c r="W1932" s="864" t="str">
        <f t="shared" si="36"/>
        <v>1w</v>
      </c>
      <c r="X1932" s="1405">
        <f>_xll.qlCalendarAdvance(Calendar,X1931,W1932,"f",FALSE)</f>
        <v>52734</v>
      </c>
      <c r="Y1932" s="1404">
        <f>_xll.qlCalendarAdvance(Calendar,X1932,NDays&amp;"D")</f>
        <v>52734</v>
      </c>
      <c r="Z1932" s="1403">
        <v>2.2701379072547212E-2</v>
      </c>
      <c r="AA1932" s="1411">
        <v>2.2653772460560218E-2</v>
      </c>
    </row>
    <row r="1933" spans="19:27" x14ac:dyDescent="0.2">
      <c r="S1933" s="399"/>
      <c r="T1933" s="1401"/>
      <c r="W1933" s="864" t="str">
        <f t="shared" si="36"/>
        <v>1w</v>
      </c>
      <c r="X1933" s="1405">
        <f>_xll.qlCalendarAdvance(Calendar,X1932,W1933,"f",FALSE)</f>
        <v>52741</v>
      </c>
      <c r="Y1933" s="1404">
        <f>_xll.qlCalendarAdvance(Calendar,X1933,NDays&amp;"D")</f>
        <v>52741</v>
      </c>
      <c r="Z1933" s="1403">
        <v>2.2693109399026135E-2</v>
      </c>
      <c r="AA1933" s="1411">
        <v>2.2646251046217758E-2</v>
      </c>
    </row>
    <row r="1934" spans="19:27" x14ac:dyDescent="0.2">
      <c r="S1934" s="399"/>
      <c r="T1934" s="1401"/>
      <c r="W1934" s="864" t="str">
        <f t="shared" si="36"/>
        <v>1w</v>
      </c>
      <c r="X1934" s="1405">
        <f>_xll.qlCalendarAdvance(Calendar,X1933,W1934,"f",FALSE)</f>
        <v>52748</v>
      </c>
      <c r="Y1934" s="1404">
        <f>_xll.qlCalendarAdvance(Calendar,X1934,NDays&amp;"D")</f>
        <v>52748</v>
      </c>
      <c r="Z1934" s="1403">
        <v>2.2684818830606357E-2</v>
      </c>
      <c r="AA1934" s="1411">
        <v>2.2638697822831011E-2</v>
      </c>
    </row>
    <row r="1935" spans="19:27" x14ac:dyDescent="0.2">
      <c r="S1935" s="399"/>
      <c r="T1935" s="1401"/>
      <c r="W1935" s="864" t="str">
        <f t="shared" si="36"/>
        <v>1w</v>
      </c>
      <c r="X1935" s="1405">
        <f>_xll.qlCalendarAdvance(Calendar,X1934,W1935,"f",FALSE)</f>
        <v>52755</v>
      </c>
      <c r="Y1935" s="1404">
        <f>_xll.qlCalendarAdvance(Calendar,X1935,NDays&amp;"D")</f>
        <v>52755</v>
      </c>
      <c r="Z1935" s="1403">
        <v>2.2676507612416241E-2</v>
      </c>
      <c r="AA1935" s="1411">
        <v>2.2631112790237884E-2</v>
      </c>
    </row>
    <row r="1936" spans="19:27" x14ac:dyDescent="0.2">
      <c r="S1936" s="399"/>
      <c r="T1936" s="1401"/>
      <c r="W1936" s="864" t="str">
        <f t="shared" si="36"/>
        <v>1w</v>
      </c>
      <c r="X1936" s="1405">
        <f>_xll.qlCalendarAdvance(Calendar,X1935,W1936,"f",FALSE)</f>
        <v>52762</v>
      </c>
      <c r="Y1936" s="1404">
        <f>_xll.qlCalendarAdvance(Calendar,X1936,NDays&amp;"D")</f>
        <v>52762</v>
      </c>
      <c r="Z1936" s="1403">
        <v>2.2668175989579264E-2</v>
      </c>
      <c r="AA1936" s="1411">
        <v>2.2623495948438377E-2</v>
      </c>
    </row>
    <row r="1937" spans="19:27" x14ac:dyDescent="0.2">
      <c r="S1937" s="399"/>
      <c r="T1937" s="1401"/>
      <c r="W1937" s="864" t="str">
        <f t="shared" si="36"/>
        <v>1w</v>
      </c>
      <c r="X1937" s="1405">
        <f>_xll.qlCalendarAdvance(Calendar,X1936,W1937,"f",FALSE)</f>
        <v>52769</v>
      </c>
      <c r="Y1937" s="1404">
        <f>_xll.qlCalendarAdvance(Calendar,X1937,NDays&amp;"D")</f>
        <v>52769</v>
      </c>
      <c r="Z1937" s="1403">
        <v>2.2659824207210466E-2</v>
      </c>
      <c r="AA1937" s="1411">
        <v>2.261584729743249E-2</v>
      </c>
    </row>
    <row r="1938" spans="19:27" x14ac:dyDescent="0.2">
      <c r="S1938" s="399"/>
      <c r="T1938" s="1401"/>
      <c r="W1938" s="864" t="str">
        <f t="shared" si="36"/>
        <v>1w</v>
      </c>
      <c r="X1938" s="1405">
        <f>_xll.qlCalendarAdvance(Calendar,X1937,W1938,"f",FALSE)</f>
        <v>52776</v>
      </c>
      <c r="Y1938" s="1404">
        <f>_xll.qlCalendarAdvance(Calendar,X1938,NDays&amp;"D")</f>
        <v>52776</v>
      </c>
      <c r="Z1938" s="1403">
        <v>2.2651452512912673E-2</v>
      </c>
      <c r="AA1938" s="1411">
        <v>2.2608167134416934E-2</v>
      </c>
    </row>
    <row r="1939" spans="19:27" x14ac:dyDescent="0.2">
      <c r="S1939" s="399"/>
      <c r="T1939" s="1401"/>
      <c r="W1939" s="864" t="str">
        <f t="shared" si="36"/>
        <v>1w</v>
      </c>
      <c r="X1939" s="1405">
        <f>_xll.qlCalendarAdvance(Calendar,X1938,W1939,"f",FALSE)</f>
        <v>52783</v>
      </c>
      <c r="Y1939" s="1404">
        <f>_xll.qlCalendarAdvance(Calendar,X1939,NDays&amp;"D")</f>
        <v>52783</v>
      </c>
      <c r="Z1939" s="1403">
        <v>2.2643061321479419E-2</v>
      </c>
      <c r="AA1939" s="1411">
        <v>2.2600463774415935E-2</v>
      </c>
    </row>
    <row r="1940" spans="19:27" x14ac:dyDescent="0.2">
      <c r="S1940" s="399"/>
      <c r="T1940" s="1401"/>
      <c r="W1940" s="864" t="str">
        <f t="shared" si="36"/>
        <v>1w</v>
      </c>
      <c r="X1940" s="1405">
        <f>_xll.qlCalendarAdvance(Calendar,X1939,W1940,"f",FALSE)</f>
        <v>52790</v>
      </c>
      <c r="Y1940" s="1404">
        <f>_xll.qlCalendarAdvance(Calendar,X1940,NDays&amp;"D")</f>
        <v>52790</v>
      </c>
      <c r="Z1940" s="1403">
        <v>2.263465129020803E-2</v>
      </c>
      <c r="AA1940" s="1411">
        <v>2.2592741078555356E-2</v>
      </c>
    </row>
    <row r="1941" spans="19:27" x14ac:dyDescent="0.2">
      <c r="S1941" s="399"/>
      <c r="T1941" s="1401"/>
      <c r="W1941" s="864" t="str">
        <f t="shared" si="36"/>
        <v>1w</v>
      </c>
      <c r="X1941" s="1405">
        <f>_xll.qlCalendarAdvance(Calendar,X1940,W1941,"f",FALSE)</f>
        <v>52797</v>
      </c>
      <c r="Y1941" s="1404">
        <f>_xll.qlCalendarAdvance(Calendar,X1941,NDays&amp;"D")</f>
        <v>52797</v>
      </c>
      <c r="Z1941" s="1403">
        <v>2.2626223091515518E-2</v>
      </c>
      <c r="AA1941" s="1411">
        <v>2.2584999046673104E-2</v>
      </c>
    </row>
    <row r="1942" spans="19:27" x14ac:dyDescent="0.2">
      <c r="S1942" s="399"/>
      <c r="T1942" s="1401"/>
      <c r="W1942" s="864" t="str">
        <f t="shared" si="36"/>
        <v>1w</v>
      </c>
      <c r="X1942" s="1405">
        <f>_xll.qlCalendarAdvance(Calendar,X1941,W1942,"f",FALSE)</f>
        <v>52804</v>
      </c>
      <c r="Y1942" s="1404">
        <f>_xll.qlCalendarAdvance(Calendar,X1942,NDays&amp;"D")</f>
        <v>52804</v>
      </c>
      <c r="Z1942" s="1403">
        <v>2.2617777397796912E-2</v>
      </c>
      <c r="AA1942" s="1411">
        <v>2.2577237678607087E-2</v>
      </c>
    </row>
    <row r="1943" spans="19:27" x14ac:dyDescent="0.2">
      <c r="S1943" s="399"/>
      <c r="T1943" s="1401"/>
      <c r="W1943" s="864" t="str">
        <f t="shared" si="36"/>
        <v>1w</v>
      </c>
      <c r="X1943" s="1405">
        <f>_xll.qlCalendarAdvance(Calendar,X1942,W1943,"f",FALSE)</f>
        <v>52811</v>
      </c>
      <c r="Y1943" s="1404">
        <f>_xll.qlCalendarAdvance(Calendar,X1943,NDays&amp;"D")</f>
        <v>52811</v>
      </c>
      <c r="Z1943" s="1403">
        <v>2.2609314881426812E-2</v>
      </c>
      <c r="AA1943" s="1411">
        <v>2.2569456974600444E-2</v>
      </c>
    </row>
    <row r="1944" spans="19:27" x14ac:dyDescent="0.2">
      <c r="S1944" s="399"/>
      <c r="T1944" s="1401"/>
      <c r="W1944" s="864" t="str">
        <f t="shared" si="36"/>
        <v>1w</v>
      </c>
      <c r="X1944" s="1405">
        <f>_xll.qlCalendarAdvance(Calendar,X1943,W1944,"f",FALSE)</f>
        <v>52818</v>
      </c>
      <c r="Y1944" s="1404">
        <f>_xll.qlCalendarAdvance(Calendar,X1944,NDays&amp;"D")</f>
        <v>52818</v>
      </c>
      <c r="Z1944" s="1403">
        <v>2.260083621475828E-2</v>
      </c>
      <c r="AA1944" s="1411">
        <v>2.2561656934572127E-2</v>
      </c>
    </row>
    <row r="1945" spans="19:27" x14ac:dyDescent="0.2">
      <c r="S1945" s="399"/>
      <c r="T1945" s="1401"/>
      <c r="W1945" s="864" t="str">
        <f t="shared" si="36"/>
        <v>1w</v>
      </c>
      <c r="X1945" s="1405">
        <f>_xll.qlCalendarAdvance(Calendar,X1944,W1945,"f",FALSE)</f>
        <v>52825</v>
      </c>
      <c r="Y1945" s="1404">
        <f>_xll.qlCalendarAdvance(Calendar,X1945,NDays&amp;"D")</f>
        <v>52825</v>
      </c>
      <c r="Z1945" s="1403">
        <v>2.2592342070122839E-2</v>
      </c>
      <c r="AA1945" s="1411">
        <v>2.2553837558603185E-2</v>
      </c>
    </row>
    <row r="1946" spans="19:27" x14ac:dyDescent="0.2">
      <c r="S1946" s="399"/>
      <c r="T1946" s="1401"/>
      <c r="W1946" s="864" t="str">
        <f t="shared" ref="W1946:W2009" si="37">W1945</f>
        <v>1w</v>
      </c>
      <c r="X1946" s="1405">
        <f>_xll.qlCalendarAdvance(Calendar,X1945,W1946,"f",FALSE)</f>
        <v>52832</v>
      </c>
      <c r="Y1946" s="1404">
        <f>_xll.qlCalendarAdvance(Calendar,X1946,NDays&amp;"D")</f>
        <v>52832</v>
      </c>
      <c r="Z1946" s="1403">
        <v>2.258383311982981E-2</v>
      </c>
      <c r="AA1946" s="1411">
        <v>2.2545998846531523E-2</v>
      </c>
    </row>
    <row r="1947" spans="19:27" x14ac:dyDescent="0.2">
      <c r="S1947" s="399"/>
      <c r="T1947" s="1401"/>
      <c r="W1947" s="864" t="str">
        <f t="shared" si="37"/>
        <v>1w</v>
      </c>
      <c r="X1947" s="1405">
        <f>_xll.qlCalendarAdvance(Calendar,X1946,W1947,"f",FALSE)</f>
        <v>52839</v>
      </c>
      <c r="Y1947" s="1404">
        <f>_xll.qlCalendarAdvance(Calendar,X1947,NDays&amp;"D")</f>
        <v>52839</v>
      </c>
      <c r="Z1947" s="1403">
        <v>2.257531003616764E-2</v>
      </c>
      <c r="AA1947" s="1411">
        <v>2.2538140798519235E-2</v>
      </c>
    </row>
    <row r="1948" spans="19:27" x14ac:dyDescent="0.2">
      <c r="S1948" s="399"/>
      <c r="T1948" s="1401"/>
      <c r="W1948" s="864" t="str">
        <f t="shared" si="37"/>
        <v>1w</v>
      </c>
      <c r="X1948" s="1405">
        <f>_xll.qlCalendarAdvance(Calendar,X1947,W1948,"f",FALSE)</f>
        <v>52846</v>
      </c>
      <c r="Y1948" s="1404">
        <f>_xll.qlCalendarAdvance(Calendar,X1948,NDays&amp;"D")</f>
        <v>52846</v>
      </c>
      <c r="Z1948" s="1403">
        <v>2.256677349140257E-2</v>
      </c>
      <c r="AA1948" s="1411">
        <v>2.2530263414404228E-2</v>
      </c>
    </row>
    <row r="1949" spans="19:27" x14ac:dyDescent="0.2">
      <c r="S1949" s="399"/>
      <c r="T1949" s="1401"/>
      <c r="W1949" s="864" t="str">
        <f t="shared" si="37"/>
        <v>1w</v>
      </c>
      <c r="X1949" s="1405">
        <f>_xll.qlCalendarAdvance(Calendar,X1948,W1949,"f",FALSE)</f>
        <v>52853</v>
      </c>
      <c r="Y1949" s="1404">
        <f>_xll.qlCalendarAdvance(Calendar,X1949,NDays&amp;"D")</f>
        <v>52853</v>
      </c>
      <c r="Z1949" s="1403">
        <v>2.2558224157779527E-2</v>
      </c>
      <c r="AA1949" s="1411">
        <v>2.2522366694267548E-2</v>
      </c>
    </row>
    <row r="1950" spans="19:27" x14ac:dyDescent="0.2">
      <c r="S1950" s="399"/>
      <c r="T1950" s="1401"/>
      <c r="W1950" s="864" t="str">
        <f t="shared" si="37"/>
        <v>1w</v>
      </c>
      <c r="X1950" s="1405">
        <f>_xll.qlCalendarAdvance(Calendar,X1949,W1950,"f",FALSE)</f>
        <v>52860</v>
      </c>
      <c r="Y1950" s="1404">
        <f>_xll.qlCalendarAdvance(Calendar,X1950,NDays&amp;"D")</f>
        <v>52860</v>
      </c>
      <c r="Z1950" s="1403">
        <v>2.2549662707519902E-2</v>
      </c>
      <c r="AA1950" s="1411">
        <v>2.2514450638109196E-2</v>
      </c>
    </row>
    <row r="1951" spans="19:27" x14ac:dyDescent="0.2">
      <c r="S1951" s="399"/>
      <c r="T1951" s="1401"/>
      <c r="W1951" s="864" t="str">
        <f t="shared" si="37"/>
        <v>1w</v>
      </c>
      <c r="X1951" s="1405">
        <f>_xll.qlCalendarAdvance(Calendar,X1950,W1951,"f",FALSE)</f>
        <v>52867</v>
      </c>
      <c r="Y1951" s="1404">
        <f>_xll.qlCalendarAdvance(Calendar,X1951,NDays&amp;"D")</f>
        <v>52867</v>
      </c>
      <c r="Z1951" s="1403">
        <v>2.2541089812825543E-2</v>
      </c>
      <c r="AA1951" s="1411">
        <v>2.2506515245929171E-2</v>
      </c>
    </row>
    <row r="1952" spans="19:27" x14ac:dyDescent="0.2">
      <c r="S1952" s="399"/>
      <c r="T1952" s="1401"/>
      <c r="W1952" s="864" t="str">
        <f t="shared" si="37"/>
        <v>1w</v>
      </c>
      <c r="X1952" s="1405">
        <f>_xll.qlCalendarAdvance(Calendar,X1951,W1952,"f",FALSE)</f>
        <v>52874</v>
      </c>
      <c r="Y1952" s="1404">
        <f>_xll.qlCalendarAdvance(Calendar,X1952,NDays&amp;"D")</f>
        <v>52874</v>
      </c>
      <c r="Z1952" s="1403">
        <v>2.2532506145873654E-2</v>
      </c>
      <c r="AA1952" s="1411">
        <v>2.2498560517808519E-2</v>
      </c>
    </row>
    <row r="1953" spans="19:27" x14ac:dyDescent="0.2">
      <c r="S1953" s="399"/>
      <c r="T1953" s="1401"/>
      <c r="W1953" s="864" t="str">
        <f t="shared" si="37"/>
        <v>1w</v>
      </c>
      <c r="X1953" s="1405">
        <f>_xll.qlCalendarAdvance(Calendar,X1952,W1953,"f",FALSE)</f>
        <v>52881</v>
      </c>
      <c r="Y1953" s="1404">
        <f>_xll.qlCalendarAdvance(Calendar,X1953,NDays&amp;"D")</f>
        <v>52881</v>
      </c>
      <c r="Z1953" s="1403">
        <v>2.2523912378820343E-2</v>
      </c>
      <c r="AA1953" s="1411">
        <v>2.2490586453666195E-2</v>
      </c>
    </row>
    <row r="1954" spans="19:27" x14ac:dyDescent="0.2">
      <c r="S1954" s="399"/>
      <c r="T1954" s="1401"/>
      <c r="W1954" s="864" t="str">
        <f t="shared" si="37"/>
        <v>1w</v>
      </c>
      <c r="X1954" s="1405">
        <f>_xll.qlCalendarAdvance(Calendar,X1953,W1954,"f",FALSE)</f>
        <v>52888</v>
      </c>
      <c r="Y1954" s="1404">
        <f>_xll.qlCalendarAdvance(Calendar,X1954,NDays&amp;"D")</f>
        <v>52888</v>
      </c>
      <c r="Z1954" s="1403">
        <v>2.2515309183799959E-2</v>
      </c>
      <c r="AA1954" s="1411">
        <v>2.2482593053502198E-2</v>
      </c>
    </row>
    <row r="1955" spans="19:27" x14ac:dyDescent="0.2">
      <c r="S1955" s="399"/>
      <c r="T1955" s="1401"/>
      <c r="W1955" s="864" t="str">
        <f t="shared" si="37"/>
        <v>1w</v>
      </c>
      <c r="X1955" s="1405">
        <f>_xll.qlCalendarAdvance(Calendar,X1954,W1955,"f",FALSE)</f>
        <v>52895</v>
      </c>
      <c r="Y1955" s="1404">
        <f>_xll.qlCalendarAdvance(Calendar,X1955,NDays&amp;"D")</f>
        <v>52895</v>
      </c>
      <c r="Z1955" s="1403">
        <v>2.2506697232923756E-2</v>
      </c>
      <c r="AA1955" s="1411">
        <v>2.2474580317316528E-2</v>
      </c>
    </row>
    <row r="1956" spans="19:27" x14ac:dyDescent="0.2">
      <c r="S1956" s="399"/>
      <c r="T1956" s="1401"/>
      <c r="W1956" s="864" t="str">
        <f t="shared" si="37"/>
        <v>1w</v>
      </c>
      <c r="X1956" s="1405">
        <f>_xll.qlCalendarAdvance(Calendar,X1955,W1956,"f",FALSE)</f>
        <v>52902</v>
      </c>
      <c r="Y1956" s="1404">
        <f>_xll.qlCalendarAdvance(Calendar,X1956,NDays&amp;"D")</f>
        <v>52902</v>
      </c>
      <c r="Z1956" s="1403">
        <v>2.2498077198280786E-2</v>
      </c>
      <c r="AA1956" s="1411">
        <v>2.2466548245109186E-2</v>
      </c>
    </row>
    <row r="1957" spans="19:27" x14ac:dyDescent="0.2">
      <c r="S1957" s="399"/>
      <c r="T1957" s="1401"/>
      <c r="W1957" s="864" t="str">
        <f t="shared" si="37"/>
        <v>1w</v>
      </c>
      <c r="X1957" s="1405">
        <f>_xll.qlCalendarAdvance(Calendar,X1956,W1957,"f",FALSE)</f>
        <v>52909</v>
      </c>
      <c r="Y1957" s="1404">
        <f>_xll.qlCalendarAdvance(Calendar,X1957,NDays&amp;"D")</f>
        <v>52909</v>
      </c>
      <c r="Z1957" s="1403">
        <v>2.2489449751937451E-2</v>
      </c>
      <c r="AA1957" s="1411">
        <v>2.2458496836961217E-2</v>
      </c>
    </row>
    <row r="1958" spans="19:27" x14ac:dyDescent="0.2">
      <c r="S1958" s="399"/>
      <c r="T1958" s="1401"/>
      <c r="W1958" s="864" t="str">
        <f t="shared" si="37"/>
        <v>1w</v>
      </c>
      <c r="X1958" s="1405">
        <f>_xll.qlCalendarAdvance(Calendar,X1957,W1958,"f",FALSE)</f>
        <v>52916</v>
      </c>
      <c r="Y1958" s="1404">
        <f>_xll.qlCalendarAdvance(Calendar,X1958,NDays&amp;"D")</f>
        <v>52916</v>
      </c>
      <c r="Z1958" s="1403">
        <v>2.2480815565938173E-2</v>
      </c>
      <c r="AA1958" s="1411">
        <v>2.2450426092710529E-2</v>
      </c>
    </row>
    <row r="1959" spans="19:27" x14ac:dyDescent="0.2">
      <c r="S1959" s="399"/>
      <c r="T1959" s="1401"/>
      <c r="W1959" s="864" t="str">
        <f t="shared" si="37"/>
        <v>1w</v>
      </c>
      <c r="X1959" s="1405">
        <f>_xll.qlCalendarAdvance(Calendar,X1958,W1959,"f",FALSE)</f>
        <v>52923</v>
      </c>
      <c r="Y1959" s="1404">
        <f>_xll.qlCalendarAdvance(Calendar,X1959,NDays&amp;"D")</f>
        <v>52923</v>
      </c>
      <c r="Z1959" s="1403">
        <v>2.2472175312304055E-2</v>
      </c>
      <c r="AA1959" s="1411">
        <v>2.2442336012519215E-2</v>
      </c>
    </row>
    <row r="1960" spans="19:27" x14ac:dyDescent="0.2">
      <c r="S1960" s="399"/>
      <c r="T1960" s="1401"/>
      <c r="W1960" s="864" t="str">
        <f t="shared" si="37"/>
        <v>1w</v>
      </c>
      <c r="X1960" s="1405">
        <f>_xll.qlCalendarAdvance(Calendar,X1959,W1960,"f",FALSE)</f>
        <v>52930</v>
      </c>
      <c r="Y1960" s="1404">
        <f>_xll.qlCalendarAdvance(Calendar,X1960,NDays&amp;"D")</f>
        <v>52930</v>
      </c>
      <c r="Z1960" s="1403">
        <v>2.2463529663034887E-2</v>
      </c>
      <c r="AA1960" s="1411">
        <v>2.2434226596306228E-2</v>
      </c>
    </row>
    <row r="1961" spans="19:27" x14ac:dyDescent="0.2">
      <c r="S1961" s="399"/>
      <c r="T1961" s="1401"/>
      <c r="W1961" s="864" t="str">
        <f t="shared" si="37"/>
        <v>1w</v>
      </c>
      <c r="X1961" s="1405">
        <f>_xll.qlCalendarAdvance(Calendar,X1960,W1961,"f",FALSE)</f>
        <v>52937</v>
      </c>
      <c r="Y1961" s="1404">
        <f>_xll.qlCalendarAdvance(Calendar,X1961,NDays&amp;"D")</f>
        <v>52937</v>
      </c>
      <c r="Z1961" s="1403">
        <v>2.2454879290106033E-2</v>
      </c>
      <c r="AA1961" s="1411">
        <v>2.2426097844071569E-2</v>
      </c>
    </row>
    <row r="1962" spans="19:27" x14ac:dyDescent="0.2">
      <c r="S1962" s="399"/>
      <c r="T1962" s="1401"/>
      <c r="W1962" s="864" t="str">
        <f t="shared" si="37"/>
        <v>1w</v>
      </c>
      <c r="X1962" s="1405">
        <f>_xll.qlCalendarAdvance(Calendar,X1961,W1962,"f",FALSE)</f>
        <v>52944</v>
      </c>
      <c r="Y1962" s="1404">
        <f>_xll.qlCalendarAdvance(Calendar,X1962,NDays&amp;"D")</f>
        <v>52944</v>
      </c>
      <c r="Z1962" s="1403">
        <v>2.2446224865471986E-2</v>
      </c>
      <c r="AA1962" s="1411">
        <v>2.2417949755896283E-2</v>
      </c>
    </row>
    <row r="1963" spans="19:27" x14ac:dyDescent="0.2">
      <c r="S1963" s="399"/>
      <c r="T1963" s="1401"/>
      <c r="W1963" s="864" t="str">
        <f t="shared" si="37"/>
        <v>1w</v>
      </c>
      <c r="X1963" s="1405">
        <f>_xll.qlCalendarAdvance(Calendar,X1962,W1963,"f",FALSE)</f>
        <v>52951</v>
      </c>
      <c r="Y1963" s="1404">
        <f>_xll.qlCalendarAdvance(Calendar,X1963,NDays&amp;"D")</f>
        <v>52951</v>
      </c>
      <c r="Z1963" s="1403">
        <v>2.2437567061063257E-2</v>
      </c>
      <c r="AA1963" s="1411">
        <v>2.2409782331618278E-2</v>
      </c>
    </row>
    <row r="1964" spans="19:27" x14ac:dyDescent="0.2">
      <c r="S1964" s="399"/>
      <c r="T1964" s="1401"/>
      <c r="W1964" s="864" t="str">
        <f t="shared" si="37"/>
        <v>1w</v>
      </c>
      <c r="X1964" s="1405">
        <f>_xll.qlCalendarAdvance(Calendar,X1963,W1964,"f",FALSE)</f>
        <v>52959</v>
      </c>
      <c r="Y1964" s="1404">
        <f>_xll.qlCalendarAdvance(Calendar,X1964,NDays&amp;"D")</f>
        <v>52959</v>
      </c>
      <c r="Z1964" s="1403">
        <v>2.2427669150876017E-2</v>
      </c>
      <c r="AA1964" s="1411">
        <v>2.2400424455802925E-2</v>
      </c>
    </row>
    <row r="1965" spans="19:27" x14ac:dyDescent="0.2">
      <c r="S1965" s="399"/>
      <c r="T1965" s="1401"/>
      <c r="W1965" s="864" t="str">
        <f t="shared" si="37"/>
        <v>1w</v>
      </c>
      <c r="X1965" s="1405">
        <f>_xll.qlCalendarAdvance(Calendar,X1964,W1965,"f",FALSE)</f>
        <v>52966</v>
      </c>
      <c r="Y1965" s="1404">
        <f>_xll.qlCalendarAdvance(Calendar,X1965,NDays&amp;"D")</f>
        <v>52966</v>
      </c>
      <c r="Z1965" s="1403">
        <v>2.2419006366612093E-2</v>
      </c>
      <c r="AA1965" s="1411">
        <v>2.2392215597343279E-2</v>
      </c>
    </row>
    <row r="1966" spans="19:27" x14ac:dyDescent="0.2">
      <c r="S1966" s="399"/>
      <c r="T1966" s="1401"/>
      <c r="W1966" s="864" t="str">
        <f t="shared" si="37"/>
        <v>1w</v>
      </c>
      <c r="X1966" s="1405">
        <f>_xll.qlCalendarAdvance(Calendar,X1965,W1966,"f",FALSE)</f>
        <v>52973</v>
      </c>
      <c r="Y1966" s="1404">
        <f>_xll.qlCalendarAdvance(Calendar,X1966,NDays&amp;"D")</f>
        <v>52973</v>
      </c>
      <c r="Z1966" s="1403">
        <v>2.2410342314208798E-2</v>
      </c>
      <c r="AA1966" s="1411">
        <v>2.238398740286196E-2</v>
      </c>
    </row>
    <row r="1967" spans="19:27" x14ac:dyDescent="0.2">
      <c r="S1967" s="399"/>
      <c r="T1967" s="1401"/>
      <c r="W1967" s="864" t="str">
        <f t="shared" si="37"/>
        <v>1w</v>
      </c>
      <c r="X1967" s="1405">
        <f>_xll.qlCalendarAdvance(Calendar,X1966,W1967,"f",FALSE)</f>
        <v>52980</v>
      </c>
      <c r="Y1967" s="1404">
        <f>_xll.qlCalendarAdvance(Calendar,X1967,NDays&amp;"D")</f>
        <v>52980</v>
      </c>
      <c r="Z1967" s="1403">
        <v>2.2401677665502939E-2</v>
      </c>
      <c r="AA1967" s="1411">
        <v>2.2375739872358968E-2</v>
      </c>
    </row>
    <row r="1968" spans="19:27" x14ac:dyDescent="0.2">
      <c r="S1968" s="399"/>
      <c r="T1968" s="1401"/>
      <c r="W1968" s="864" t="str">
        <f t="shared" si="37"/>
        <v>1w</v>
      </c>
      <c r="X1968" s="1405">
        <f>_xll.qlCalendarAdvance(Calendar,X1967,W1968,"f",FALSE)</f>
        <v>52987</v>
      </c>
      <c r="Y1968" s="1404">
        <f>_xll.qlCalendarAdvance(Calendar,X1968,NDays&amp;"D")</f>
        <v>52987</v>
      </c>
      <c r="Z1968" s="1403">
        <v>2.2393013092308012E-2</v>
      </c>
      <c r="AA1968" s="1411">
        <v>2.236747300591535E-2</v>
      </c>
    </row>
    <row r="1969" spans="19:27" x14ac:dyDescent="0.2">
      <c r="S1969" s="399"/>
      <c r="T1969" s="1401"/>
      <c r="W1969" s="864" t="str">
        <f t="shared" si="37"/>
        <v>1w</v>
      </c>
      <c r="X1969" s="1405">
        <f>_xll.qlCalendarAdvance(Calendar,X1968,W1969,"f",FALSE)</f>
        <v>52994</v>
      </c>
      <c r="Y1969" s="1404">
        <f>_xll.qlCalendarAdvance(Calendar,X1969,NDays&amp;"D")</f>
        <v>52994</v>
      </c>
      <c r="Z1969" s="1403">
        <v>2.238434926641597E-2</v>
      </c>
      <c r="AA1969" s="1411">
        <v>2.235918680345006E-2</v>
      </c>
    </row>
    <row r="1970" spans="19:27" x14ac:dyDescent="0.2">
      <c r="S1970" s="399"/>
      <c r="T1970" s="1401"/>
      <c r="W1970" s="864" t="str">
        <f t="shared" si="37"/>
        <v>1w</v>
      </c>
      <c r="X1970" s="1405">
        <f>_xll.qlCalendarAdvance(Calendar,X1969,W1970,"f",FALSE)</f>
        <v>53001</v>
      </c>
      <c r="Y1970" s="1404">
        <f>_xll.qlCalendarAdvance(Calendar,X1970,NDays&amp;"D")</f>
        <v>53001</v>
      </c>
      <c r="Z1970" s="1403">
        <v>2.2375686859594568E-2</v>
      </c>
      <c r="AA1970" s="1411">
        <v>2.2350881264963096E-2</v>
      </c>
    </row>
    <row r="1971" spans="19:27" x14ac:dyDescent="0.2">
      <c r="S1971" s="399"/>
      <c r="T1971" s="1401"/>
      <c r="W1971" s="864" t="str">
        <f t="shared" si="37"/>
        <v>1w</v>
      </c>
      <c r="X1971" s="1405">
        <f>_xll.qlCalendarAdvance(Calendar,X1970,W1971,"f",FALSE)</f>
        <v>53008</v>
      </c>
      <c r="Y1971" s="1404">
        <f>_xll.qlCalendarAdvance(Calendar,X1971,NDays&amp;"D")</f>
        <v>53008</v>
      </c>
      <c r="Z1971" s="1403">
        <v>2.2367026543589796E-2</v>
      </c>
      <c r="AA1971" s="1411">
        <v>2.2342556390535506E-2</v>
      </c>
    </row>
    <row r="1972" spans="19:27" x14ac:dyDescent="0.2">
      <c r="S1972" s="399"/>
      <c r="T1972" s="1401"/>
      <c r="W1972" s="864" t="str">
        <f t="shared" si="37"/>
        <v>1w</v>
      </c>
      <c r="X1972" s="1405">
        <f>_xll.qlCalendarAdvance(Calendar,X1971,W1972,"f",FALSE)</f>
        <v>53015</v>
      </c>
      <c r="Y1972" s="1404">
        <f>_xll.qlCalendarAdvance(Calendar,X1972,NDays&amp;"D")</f>
        <v>53015</v>
      </c>
      <c r="Z1972" s="1403">
        <v>2.2358368990124555E-2</v>
      </c>
      <c r="AA1972" s="1411">
        <v>2.233421218016729E-2</v>
      </c>
    </row>
    <row r="1973" spans="19:27" x14ac:dyDescent="0.2">
      <c r="S1973" s="399"/>
      <c r="T1973" s="1401"/>
      <c r="W1973" s="864" t="str">
        <f t="shared" si="37"/>
        <v>1w</v>
      </c>
      <c r="X1973" s="1405">
        <f>_xll.qlCalendarAdvance(Calendar,X1972,W1973,"f",FALSE)</f>
        <v>53022</v>
      </c>
      <c r="Y1973" s="1404">
        <f>_xll.qlCalendarAdvance(Calendar,X1973,NDays&amp;"D")</f>
        <v>53022</v>
      </c>
      <c r="Z1973" s="1403">
        <v>2.2349714870898874E-2</v>
      </c>
      <c r="AA1973" s="1411">
        <v>2.2325848633777401E-2</v>
      </c>
    </row>
    <row r="1974" spans="19:27" x14ac:dyDescent="0.2">
      <c r="S1974" s="399"/>
      <c r="T1974" s="1401"/>
      <c r="W1974" s="864" t="str">
        <f t="shared" si="37"/>
        <v>1w</v>
      </c>
      <c r="X1974" s="1405">
        <f>_xll.qlCalendarAdvance(Calendar,X1973,W1974,"f",FALSE)</f>
        <v>53029</v>
      </c>
      <c r="Y1974" s="1404">
        <f>_xll.qlCalendarAdvance(Calendar,X1974,NDays&amp;"D")</f>
        <v>53029</v>
      </c>
      <c r="Z1974" s="1403">
        <v>2.2341064857590576E-2</v>
      </c>
      <c r="AA1974" s="1411">
        <v>2.2317465751365839E-2</v>
      </c>
    </row>
    <row r="1975" spans="19:27" x14ac:dyDescent="0.2">
      <c r="S1975" s="399"/>
      <c r="T1975" s="1401"/>
      <c r="W1975" s="864" t="str">
        <f t="shared" si="37"/>
        <v>1w</v>
      </c>
      <c r="X1975" s="1405">
        <f>_xll.qlCalendarAdvance(Calendar,X1974,W1975,"f",FALSE)</f>
        <v>53036</v>
      </c>
      <c r="Y1975" s="1404">
        <f>_xll.qlCalendarAdvance(Calendar,X1975,NDays&amp;"D")</f>
        <v>53036</v>
      </c>
      <c r="Z1975" s="1403">
        <v>2.2332419621854172E-2</v>
      </c>
      <c r="AA1975" s="1411">
        <v>2.2309063533013651E-2</v>
      </c>
    </row>
    <row r="1976" spans="19:27" x14ac:dyDescent="0.2">
      <c r="S1976" s="399"/>
      <c r="T1976" s="1401"/>
      <c r="W1976" s="864" t="str">
        <f t="shared" si="37"/>
        <v>1w</v>
      </c>
      <c r="X1976" s="1405">
        <f>_xll.qlCalendarAdvance(Calendar,X1975,W1976,"f",FALSE)</f>
        <v>53043</v>
      </c>
      <c r="Y1976" s="1404">
        <f>_xll.qlCalendarAdvance(Calendar,X1976,NDays&amp;"D")</f>
        <v>53043</v>
      </c>
      <c r="Z1976" s="1403">
        <v>2.2323779835321744E-2</v>
      </c>
      <c r="AA1976" s="1411">
        <v>2.2300641978558744E-2</v>
      </c>
    </row>
    <row r="1977" spans="19:27" x14ac:dyDescent="0.2">
      <c r="S1977" s="399"/>
      <c r="T1977" s="1401"/>
      <c r="W1977" s="864" t="str">
        <f t="shared" si="37"/>
        <v>1w</v>
      </c>
      <c r="X1977" s="1405">
        <f>_xll.qlCalendarAdvance(Calendar,X1976,W1977,"f",FALSE)</f>
        <v>53050</v>
      </c>
      <c r="Y1977" s="1404">
        <f>_xll.qlCalendarAdvance(Calendar,X1977,NDays&amp;"D")</f>
        <v>53050</v>
      </c>
      <c r="Z1977" s="1403">
        <v>2.2315146169602729E-2</v>
      </c>
      <c r="AA1977" s="1411">
        <v>2.2292201088244257E-2</v>
      </c>
    </row>
    <row r="1978" spans="19:27" x14ac:dyDescent="0.2">
      <c r="S1978" s="399"/>
      <c r="T1978" s="1401"/>
      <c r="W1978" s="864" t="str">
        <f t="shared" si="37"/>
        <v>1w</v>
      </c>
      <c r="X1978" s="1405">
        <f>_xll.qlCalendarAdvance(Calendar,X1977,W1978,"f",FALSE)</f>
        <v>53057</v>
      </c>
      <c r="Y1978" s="1404">
        <f>_xll.qlCalendarAdvance(Calendar,X1978,NDays&amp;"D")</f>
        <v>53057</v>
      </c>
      <c r="Z1978" s="1403">
        <v>2.2306519296284577E-2</v>
      </c>
      <c r="AA1978" s="1411">
        <v>2.2283740861989143E-2</v>
      </c>
    </row>
    <row r="1979" spans="19:27" x14ac:dyDescent="0.2">
      <c r="S1979" s="399"/>
      <c r="T1979" s="1401"/>
      <c r="W1979" s="864" t="str">
        <f t="shared" si="37"/>
        <v>1w</v>
      </c>
      <c r="X1979" s="1405">
        <f>_xll.qlCalendarAdvance(Calendar,X1978,W1979,"f",FALSE)</f>
        <v>53064</v>
      </c>
      <c r="Y1979" s="1404">
        <f>_xll.qlCalendarAdvance(Calendar,X1979,NDays&amp;"D")</f>
        <v>53064</v>
      </c>
      <c r="Z1979" s="1403">
        <v>2.2297899886930983E-2</v>
      </c>
      <c r="AA1979" s="1411">
        <v>2.2275261299712357E-2</v>
      </c>
    </row>
    <row r="1980" spans="19:27" x14ac:dyDescent="0.2">
      <c r="S1980" s="399"/>
      <c r="T1980" s="1401"/>
      <c r="W1980" s="864" t="str">
        <f t="shared" si="37"/>
        <v>1w</v>
      </c>
      <c r="X1980" s="1405">
        <f>_xll.qlCalendarAdvance(Calendar,X1979,W1980,"f",FALSE)</f>
        <v>53071</v>
      </c>
      <c r="Y1980" s="1404">
        <f>_xll.qlCalendarAdvance(Calendar,X1980,NDays&amp;"D")</f>
        <v>53071</v>
      </c>
      <c r="Z1980" s="1403">
        <v>2.2289288613084102E-2</v>
      </c>
      <c r="AA1980" s="1411">
        <v>2.2266762401413898E-2</v>
      </c>
    </row>
    <row r="1981" spans="19:27" x14ac:dyDescent="0.2">
      <c r="S1981" s="399"/>
      <c r="T1981" s="1401"/>
      <c r="W1981" s="864" t="str">
        <f t="shared" si="37"/>
        <v>1w</v>
      </c>
      <c r="X1981" s="1405">
        <f>_xll.qlCalendarAdvance(Calendar,X1980,W1981,"f",FALSE)</f>
        <v>53078</v>
      </c>
      <c r="Y1981" s="1404">
        <f>_xll.qlCalendarAdvance(Calendar,X1981,NDays&amp;"D")</f>
        <v>53078</v>
      </c>
      <c r="Z1981" s="1403">
        <v>2.2280686146263218E-2</v>
      </c>
      <c r="AA1981" s="1411">
        <v>2.2258244167174812E-2</v>
      </c>
    </row>
    <row r="1982" spans="19:27" x14ac:dyDescent="0.2">
      <c r="S1982" s="399"/>
      <c r="T1982" s="1401"/>
      <c r="W1982" s="864" t="str">
        <f t="shared" si="37"/>
        <v>1w</v>
      </c>
      <c r="X1982" s="1405">
        <f>_xll.qlCalendarAdvance(Calendar,X1981,W1982,"f",FALSE)</f>
        <v>53085</v>
      </c>
      <c r="Y1982" s="1404">
        <f>_xll.qlCalendarAdvance(Calendar,X1982,NDays&amp;"D")</f>
        <v>53085</v>
      </c>
      <c r="Z1982" s="1403">
        <v>2.2272093157965633E-2</v>
      </c>
      <c r="AA1982" s="1411">
        <v>2.2249706596914054E-2</v>
      </c>
    </row>
    <row r="1983" spans="19:27" x14ac:dyDescent="0.2">
      <c r="S1983" s="399"/>
      <c r="T1983" s="1401"/>
      <c r="W1983" s="864" t="str">
        <f t="shared" si="37"/>
        <v>1w</v>
      </c>
      <c r="X1983" s="1405">
        <f>_xll.qlCalendarAdvance(Calendar,X1982,W1983,"f",FALSE)</f>
        <v>53092</v>
      </c>
      <c r="Y1983" s="1404">
        <f>_xll.qlCalendarAdvance(Calendar,X1983,NDays&amp;"D")</f>
        <v>53092</v>
      </c>
      <c r="Z1983" s="1403">
        <v>2.2263510319665558E-2</v>
      </c>
      <c r="AA1983" s="1411">
        <v>2.2241149690712669E-2</v>
      </c>
    </row>
    <row r="1984" spans="19:27" x14ac:dyDescent="0.2">
      <c r="S1984" s="399"/>
      <c r="T1984" s="1401"/>
      <c r="W1984" s="864" t="str">
        <f t="shared" si="37"/>
        <v>1w</v>
      </c>
      <c r="X1984" s="1405">
        <f>_xll.qlCalendarAdvance(Calendar,X1983,W1984,"f",FALSE)</f>
        <v>53099</v>
      </c>
      <c r="Y1984" s="1404">
        <f>_xll.qlCalendarAdvance(Calendar,X1984,NDays&amp;"D")</f>
        <v>53099</v>
      </c>
      <c r="Z1984" s="1403">
        <v>2.2254938302815885E-2</v>
      </c>
      <c r="AA1984" s="1411">
        <v>2.2232573448570658E-2</v>
      </c>
    </row>
    <row r="1985" spans="19:27" x14ac:dyDescent="0.2">
      <c r="S1985" s="399"/>
      <c r="T1985" s="1401"/>
      <c r="W1985" s="864" t="str">
        <f t="shared" si="37"/>
        <v>1w</v>
      </c>
      <c r="X1985" s="1405">
        <f>_xll.qlCalendarAdvance(Calendar,X1984,W1985,"f",FALSE)</f>
        <v>53106</v>
      </c>
      <c r="Y1985" s="1404">
        <f>_xll.qlCalendarAdvance(Calendar,X1985,NDays&amp;"D")</f>
        <v>53106</v>
      </c>
      <c r="Z1985" s="1403">
        <v>2.2246377778846638E-2</v>
      </c>
      <c r="AA1985" s="1411">
        <v>2.2223977870488021E-2</v>
      </c>
    </row>
    <row r="1986" spans="19:27" x14ac:dyDescent="0.2">
      <c r="S1986" s="399"/>
      <c r="T1986" s="1401"/>
      <c r="W1986" s="864" t="str">
        <f t="shared" si="37"/>
        <v>1w</v>
      </c>
      <c r="X1986" s="1405">
        <f>_xll.qlCalendarAdvance(Calendar,X1985,W1986,"f",FALSE)</f>
        <v>53113</v>
      </c>
      <c r="Y1986" s="1404">
        <f>_xll.qlCalendarAdvance(Calendar,X1986,NDays&amp;"D")</f>
        <v>53113</v>
      </c>
      <c r="Z1986" s="1403">
        <v>2.2237829419165633E-2</v>
      </c>
      <c r="AA1986" s="1411">
        <v>2.2215362956383711E-2</v>
      </c>
    </row>
    <row r="1987" spans="19:27" x14ac:dyDescent="0.2">
      <c r="S1987" s="399"/>
      <c r="T1987" s="1401"/>
      <c r="W1987" s="864" t="str">
        <f t="shared" si="37"/>
        <v>1w</v>
      </c>
      <c r="X1987" s="1405">
        <f>_xll.qlCalendarAdvance(Calendar,X1986,W1987,"f",FALSE)</f>
        <v>53120</v>
      </c>
      <c r="Y1987" s="1404">
        <f>_xll.qlCalendarAdvance(Calendar,X1987,NDays&amp;"D")</f>
        <v>53120</v>
      </c>
      <c r="Z1987" s="1403">
        <v>2.2229293895159374E-2</v>
      </c>
      <c r="AA1987" s="1411">
        <v>2.2206728706338774E-2</v>
      </c>
    </row>
    <row r="1988" spans="19:27" x14ac:dyDescent="0.2">
      <c r="S1988" s="399"/>
      <c r="T1988" s="1401"/>
      <c r="W1988" s="864" t="str">
        <f t="shared" si="37"/>
        <v>1w</v>
      </c>
      <c r="X1988" s="1405">
        <f>_xll.qlCalendarAdvance(Calendar,X1987,W1988,"f",FALSE)</f>
        <v>53127</v>
      </c>
      <c r="Y1988" s="1404">
        <f>_xll.qlCalendarAdvance(Calendar,X1988,NDays&amp;"D")</f>
        <v>53127</v>
      </c>
      <c r="Z1988" s="1403">
        <v>2.2220771878191492E-2</v>
      </c>
      <c r="AA1988" s="1411">
        <v>2.2198075120272165E-2</v>
      </c>
    </row>
    <row r="1989" spans="19:27" x14ac:dyDescent="0.2">
      <c r="S1989" s="399"/>
      <c r="T1989" s="1401"/>
      <c r="W1989" s="864" t="str">
        <f t="shared" si="37"/>
        <v>1w</v>
      </c>
      <c r="X1989" s="1405">
        <f>_xll.qlCalendarAdvance(Calendar,X1988,W1989,"f",FALSE)</f>
        <v>53134</v>
      </c>
      <c r="Y1989" s="1404">
        <f>_xll.qlCalendarAdvance(Calendar,X1989,NDays&amp;"D")</f>
        <v>53134</v>
      </c>
      <c r="Z1989" s="1403">
        <v>2.2212264039604301E-2</v>
      </c>
      <c r="AA1989" s="1411">
        <v>2.2189402198264929E-2</v>
      </c>
    </row>
    <row r="1990" spans="19:27" x14ac:dyDescent="0.2">
      <c r="S1990" s="399"/>
      <c r="T1990" s="1401"/>
      <c r="W1990" s="864" t="str">
        <f t="shared" si="37"/>
        <v>1w</v>
      </c>
      <c r="X1990" s="1405">
        <f>_xll.qlCalendarAdvance(Calendar,X1989,W1990,"f",FALSE)</f>
        <v>53141</v>
      </c>
      <c r="Y1990" s="1404">
        <f>_xll.qlCalendarAdvance(Calendar,X1990,NDays&amp;"D")</f>
        <v>53141</v>
      </c>
      <c r="Z1990" s="1403">
        <v>2.2203771048107335E-2</v>
      </c>
      <c r="AA1990" s="1411">
        <v>2.2180712154663551E-2</v>
      </c>
    </row>
    <row r="1991" spans="19:27" x14ac:dyDescent="0.2">
      <c r="S1991" s="399"/>
      <c r="T1991" s="1401"/>
      <c r="W1991" s="864" t="str">
        <f t="shared" si="37"/>
        <v>1w</v>
      </c>
      <c r="X1991" s="1405">
        <f>_xll.qlCalendarAdvance(Calendar,X1990,W1991,"f",FALSE)</f>
        <v>53148</v>
      </c>
      <c r="Y1991" s="1404">
        <f>_xll.qlCalendarAdvance(Calendar,X1991,NDays&amp;"D")</f>
        <v>53148</v>
      </c>
      <c r="Z1991" s="1403">
        <v>2.2195293344909439E-2</v>
      </c>
      <c r="AA1991" s="1411">
        <v>2.2172029930164205E-2</v>
      </c>
    </row>
    <row r="1992" spans="19:27" x14ac:dyDescent="0.2">
      <c r="S1992" s="399"/>
      <c r="T1992" s="1401"/>
      <c r="W1992" s="864" t="str">
        <f t="shared" si="37"/>
        <v>1w</v>
      </c>
      <c r="X1992" s="1405">
        <f>_xll.qlCalendarAdvance(Calendar,X1991,W1992,"f",FALSE)</f>
        <v>53155</v>
      </c>
      <c r="Y1992" s="1404">
        <f>_xll.qlCalendarAdvance(Calendar,X1992,NDays&amp;"D")</f>
        <v>53155</v>
      </c>
      <c r="Z1992" s="1403">
        <v>2.2186830970426508E-2</v>
      </c>
      <c r="AA1992" s="1411">
        <v>2.2163362633984551E-2</v>
      </c>
    </row>
    <row r="1993" spans="19:27" x14ac:dyDescent="0.2">
      <c r="S1993" s="399"/>
      <c r="T1993" s="1401"/>
      <c r="W1993" s="864" t="str">
        <f t="shared" si="37"/>
        <v>1w</v>
      </c>
      <c r="X1993" s="1405">
        <f>_xll.qlCalendarAdvance(Calendar,X1992,W1993,"f",FALSE)</f>
        <v>53162</v>
      </c>
      <c r="Y1993" s="1404">
        <f>_xll.qlCalendarAdvance(Calendar,X1993,NDays&amp;"D")</f>
        <v>53162</v>
      </c>
      <c r="Z1993" s="1403">
        <v>2.217838392427951E-2</v>
      </c>
      <c r="AA1993" s="1411">
        <v>2.2154710266043542E-2</v>
      </c>
    </row>
    <row r="1994" spans="19:27" x14ac:dyDescent="0.2">
      <c r="S1994" s="399"/>
      <c r="T1994" s="1401"/>
      <c r="W1994" s="864" t="str">
        <f t="shared" si="37"/>
        <v>1w</v>
      </c>
      <c r="X1994" s="1405">
        <f>_xll.qlCalendarAdvance(Calendar,X1993,W1994,"f",FALSE)</f>
        <v>53169</v>
      </c>
      <c r="Y1994" s="1404">
        <f>_xll.qlCalendarAdvance(Calendar,X1994,NDays&amp;"D")</f>
        <v>53169</v>
      </c>
      <c r="Z1994" s="1403">
        <v>2.2169952206089194E-2</v>
      </c>
      <c r="AA1994" s="1411">
        <v>2.2146072826584318E-2</v>
      </c>
    </row>
    <row r="1995" spans="19:27" x14ac:dyDescent="0.2">
      <c r="S1995" s="399"/>
      <c r="T1995" s="1401"/>
      <c r="W1995" s="864" t="str">
        <f t="shared" si="37"/>
        <v>1w</v>
      </c>
      <c r="X1995" s="1405">
        <f>_xll.qlCalendarAdvance(Calendar,X1994,W1995,"f",FALSE)</f>
        <v>53176</v>
      </c>
      <c r="Y1995" s="1404">
        <f>_xll.qlCalendarAdvance(Calendar,X1995,NDays&amp;"D")</f>
        <v>53176</v>
      </c>
      <c r="Z1995" s="1403">
        <v>2.2161535815477862E-2</v>
      </c>
      <c r="AA1995" s="1411">
        <v>2.2137450315363738E-2</v>
      </c>
    </row>
    <row r="1996" spans="19:27" x14ac:dyDescent="0.2">
      <c r="S1996" s="399"/>
      <c r="T1996" s="1401"/>
      <c r="W1996" s="864" t="str">
        <f t="shared" si="37"/>
        <v>1w</v>
      </c>
      <c r="X1996" s="1405">
        <f>_xll.qlCalendarAdvance(Calendar,X1995,W1996,"f",FALSE)</f>
        <v>53183</v>
      </c>
      <c r="Y1996" s="1404">
        <f>_xll.qlCalendarAdvance(Calendar,X1996,NDays&amp;"D")</f>
        <v>53183</v>
      </c>
      <c r="Z1996" s="1403">
        <v>2.2153134752067594E-2</v>
      </c>
      <c r="AA1996" s="1411">
        <v>2.2128842732543896E-2</v>
      </c>
    </row>
    <row r="1997" spans="19:27" x14ac:dyDescent="0.2">
      <c r="S1997" s="399"/>
      <c r="T1997" s="1401"/>
      <c r="W1997" s="864" t="str">
        <f t="shared" si="37"/>
        <v>1w</v>
      </c>
      <c r="X1997" s="1405">
        <f>_xll.qlCalendarAdvance(Calendar,X1996,W1997,"f",FALSE)</f>
        <v>53190</v>
      </c>
      <c r="Y1997" s="1404">
        <f>_xll.qlCalendarAdvance(Calendar,X1997,NDays&amp;"D")</f>
        <v>53190</v>
      </c>
      <c r="Z1997" s="1403">
        <v>2.2144749015481802E-2</v>
      </c>
      <c r="AA1997" s="1411">
        <v>2.21202500779627E-2</v>
      </c>
    </row>
    <row r="1998" spans="19:27" x14ac:dyDescent="0.2">
      <c r="S1998" s="399"/>
      <c r="T1998" s="1401"/>
      <c r="W1998" s="864" t="str">
        <f t="shared" si="37"/>
        <v>1w</v>
      </c>
      <c r="X1998" s="1405">
        <f>_xll.qlCalendarAdvance(Calendar,X1997,W1998,"f",FALSE)</f>
        <v>53197</v>
      </c>
      <c r="Y1998" s="1404">
        <f>_xll.qlCalendarAdvance(Calendar,X1998,NDays&amp;"D")</f>
        <v>53197</v>
      </c>
      <c r="Z1998" s="1403">
        <v>2.2136378605344564E-2</v>
      </c>
      <c r="AA1998" s="1411">
        <v>2.2111672351701195E-2</v>
      </c>
    </row>
    <row r="1999" spans="19:27" x14ac:dyDescent="0.2">
      <c r="S1999" s="399"/>
      <c r="T1999" s="1401"/>
      <c r="W1999" s="864" t="str">
        <f t="shared" si="37"/>
        <v>1w</v>
      </c>
      <c r="X1999" s="1405">
        <f>_xll.qlCalendarAdvance(Calendar,X1998,W1999,"f",FALSE)</f>
        <v>53204</v>
      </c>
      <c r="Y1999" s="1404">
        <f>_xll.qlCalendarAdvance(Calendar,X1999,NDays&amp;"D")</f>
        <v>53204</v>
      </c>
      <c r="Z1999" s="1403">
        <v>2.2128023521280182E-2</v>
      </c>
      <c r="AA1999" s="1411">
        <v>2.2103109553840428E-2</v>
      </c>
    </row>
    <row r="2000" spans="19:27" x14ac:dyDescent="0.2">
      <c r="S2000" s="399"/>
      <c r="T2000" s="1401"/>
      <c r="W2000" s="864" t="str">
        <f t="shared" si="37"/>
        <v>1w</v>
      </c>
      <c r="X2000" s="1405">
        <f>_xll.qlCalendarAdvance(Calendar,X1999,W2000,"f",FALSE)</f>
        <v>53211</v>
      </c>
      <c r="Y2000" s="1404">
        <f>_xll.qlCalendarAdvance(Calendar,X2000,NDays&amp;"D")</f>
        <v>53211</v>
      </c>
      <c r="Z2000" s="1403">
        <v>2.2119683762914288E-2</v>
      </c>
      <c r="AA2000" s="1411">
        <v>2.2094561684218306E-2</v>
      </c>
    </row>
    <row r="2001" spans="19:27" x14ac:dyDescent="0.2">
      <c r="S2001" s="399"/>
      <c r="T2001" s="1401"/>
      <c r="W2001" s="864" t="str">
        <f t="shared" si="37"/>
        <v>1w</v>
      </c>
      <c r="X2001" s="1405">
        <f>_xll.qlCalendarAdvance(Calendar,X2000,W2001,"f",FALSE)</f>
        <v>53218</v>
      </c>
      <c r="Y2001" s="1404">
        <f>_xll.qlCalendarAdvance(Calendar,X2001,NDays&amp;"D")</f>
        <v>53218</v>
      </c>
      <c r="Z2001" s="1403">
        <v>2.2111359329872515E-2</v>
      </c>
      <c r="AA2001" s="1411">
        <v>2.2086028742834829E-2</v>
      </c>
    </row>
    <row r="2002" spans="19:27" x14ac:dyDescent="0.2">
      <c r="S2002" s="399"/>
      <c r="T2002" s="1401"/>
      <c r="W2002" s="864" t="str">
        <f t="shared" si="37"/>
        <v>1w</v>
      </c>
      <c r="X2002" s="1405">
        <f>_xll.qlCalendarAdvance(Calendar,X2001,W2002,"f",FALSE)</f>
        <v>53225</v>
      </c>
      <c r="Y2002" s="1404">
        <f>_xll.qlCalendarAdvance(Calendar,X2002,NDays&amp;"D")</f>
        <v>53225</v>
      </c>
      <c r="Z2002" s="1403">
        <v>2.2103050221781828E-2</v>
      </c>
      <c r="AA2002" s="1411">
        <v>2.2077510730014183E-2</v>
      </c>
    </row>
    <row r="2003" spans="19:27" x14ac:dyDescent="0.2">
      <c r="S2003" s="399"/>
      <c r="T2003" s="1401"/>
      <c r="W2003" s="864" t="str">
        <f t="shared" si="37"/>
        <v>1w</v>
      </c>
      <c r="X2003" s="1405">
        <f>_xll.qlCalendarAdvance(Calendar,X2002,W2003,"f",FALSE)</f>
        <v>53232</v>
      </c>
      <c r="Y2003" s="1404">
        <f>_xll.qlCalendarAdvance(Calendar,X2003,NDays&amp;"D")</f>
        <v>53232</v>
      </c>
      <c r="Z2003" s="1403">
        <v>2.2094756438269414E-2</v>
      </c>
      <c r="AA2003" s="1411">
        <v>2.2069007645351135E-2</v>
      </c>
    </row>
    <row r="2004" spans="19:27" x14ac:dyDescent="0.2">
      <c r="S2004" s="399"/>
      <c r="T2004" s="1401"/>
      <c r="W2004" s="864" t="str">
        <f t="shared" si="37"/>
        <v>1w</v>
      </c>
      <c r="X2004" s="1405">
        <f>_xll.qlCalendarAdvance(Calendar,X2003,W2004,"f",FALSE)</f>
        <v>53239</v>
      </c>
      <c r="Y2004" s="1404">
        <f>_xll.qlCalendarAdvance(Calendar,X2004,NDays&amp;"D")</f>
        <v>53239</v>
      </c>
      <c r="Z2004" s="1403">
        <v>2.2086477978963126E-2</v>
      </c>
      <c r="AA2004" s="1411">
        <v>2.2060519489007779E-2</v>
      </c>
    </row>
    <row r="2005" spans="19:27" x14ac:dyDescent="0.2">
      <c r="S2005" s="399"/>
      <c r="T2005" s="1401"/>
      <c r="W2005" s="864" t="str">
        <f t="shared" si="37"/>
        <v>1w</v>
      </c>
      <c r="X2005" s="1405">
        <f>_xll.qlCalendarAdvance(Calendar,X2004,W2005,"f",FALSE)</f>
        <v>53246</v>
      </c>
      <c r="Y2005" s="1404">
        <f>_xll.qlCalendarAdvance(Calendar,X2005,NDays&amp;"D")</f>
        <v>53246</v>
      </c>
      <c r="Z2005" s="1403">
        <v>2.207821484349215E-2</v>
      </c>
      <c r="AA2005" s="1411">
        <v>2.2052046261065161E-2</v>
      </c>
    </row>
    <row r="2006" spans="19:27" x14ac:dyDescent="0.2">
      <c r="S2006" s="399"/>
      <c r="T2006" s="1401"/>
      <c r="W2006" s="864" t="str">
        <f t="shared" si="37"/>
        <v>1w</v>
      </c>
      <c r="X2006" s="1405">
        <f>_xll.qlCalendarAdvance(Calendar,X2005,W2006,"f",FALSE)</f>
        <v>53253</v>
      </c>
      <c r="Y2006" s="1404">
        <f>_xll.qlCalendarAdvance(Calendar,X2006,NDays&amp;"D")</f>
        <v>53253</v>
      </c>
      <c r="Z2006" s="1403">
        <v>2.2069967031485671E-2</v>
      </c>
      <c r="AA2006" s="1411">
        <v>2.2043587961361188E-2</v>
      </c>
    </row>
    <row r="2007" spans="19:27" x14ac:dyDescent="0.2">
      <c r="S2007" s="399"/>
      <c r="T2007" s="1401"/>
      <c r="W2007" s="864" t="str">
        <f t="shared" si="37"/>
        <v>1w</v>
      </c>
      <c r="X2007" s="1405">
        <f>_xll.qlCalendarAdvance(Calendar,X2006,W2007,"f",FALSE)</f>
        <v>53260</v>
      </c>
      <c r="Y2007" s="1404">
        <f>_xll.qlCalendarAdvance(Calendar,X2007,NDays&amp;"D")</f>
        <v>53260</v>
      </c>
      <c r="Z2007" s="1403">
        <v>2.2061734542573763E-2</v>
      </c>
      <c r="AA2007" s="1411">
        <v>2.2035144590057953E-2</v>
      </c>
    </row>
    <row r="2008" spans="19:27" x14ac:dyDescent="0.2">
      <c r="S2008" s="399"/>
      <c r="T2008" s="1401"/>
      <c r="W2008" s="864" t="str">
        <f t="shared" si="37"/>
        <v>1w</v>
      </c>
      <c r="X2008" s="1405">
        <f>_xll.qlCalendarAdvance(Calendar,X2007,W2008,"f",FALSE)</f>
        <v>53267</v>
      </c>
      <c r="Y2008" s="1404">
        <f>_xll.qlCalendarAdvance(Calendar,X2008,NDays&amp;"D")</f>
        <v>53267</v>
      </c>
      <c r="Z2008" s="1403">
        <v>2.2053517376386944E-2</v>
      </c>
      <c r="AA2008" s="1411">
        <v>2.2026716146912317E-2</v>
      </c>
    </row>
    <row r="2009" spans="19:27" x14ac:dyDescent="0.2">
      <c r="S2009" s="399"/>
      <c r="T2009" s="1401"/>
      <c r="W2009" s="864" t="str">
        <f t="shared" si="37"/>
        <v>1w</v>
      </c>
      <c r="X2009" s="1405">
        <f>_xll.qlCalendarAdvance(Calendar,X2008,W2009,"f",FALSE)</f>
        <v>53274</v>
      </c>
      <c r="Y2009" s="1404">
        <f>_xll.qlCalendarAdvance(Calendar,X2009,NDays&amp;"D")</f>
        <v>53274</v>
      </c>
      <c r="Z2009" s="1403">
        <v>2.2045315532557286E-2</v>
      </c>
      <c r="AA2009" s="1411">
        <v>2.2018302632248465E-2</v>
      </c>
    </row>
    <row r="2010" spans="19:27" x14ac:dyDescent="0.2">
      <c r="S2010" s="399"/>
      <c r="T2010" s="1401"/>
      <c r="W2010" s="864" t="str">
        <f t="shared" ref="W2010:W2073" si="38">W2009</f>
        <v>1w</v>
      </c>
      <c r="X2010" s="1405">
        <f>_xll.qlCalendarAdvance(Calendar,X2009,W2010,"f",FALSE)</f>
        <v>53281</v>
      </c>
      <c r="Y2010" s="1404">
        <f>_xll.qlCalendarAdvance(Calendar,X2010,NDays&amp;"D")</f>
        <v>53281</v>
      </c>
      <c r="Z2010" s="1403">
        <v>2.203712901071686E-2</v>
      </c>
      <c r="AA2010" s="1411">
        <v>2.2009904045742212E-2</v>
      </c>
    </row>
    <row r="2011" spans="19:27" x14ac:dyDescent="0.2">
      <c r="S2011" s="399"/>
      <c r="T2011" s="1401"/>
      <c r="W2011" s="864" t="str">
        <f t="shared" si="38"/>
        <v>1w</v>
      </c>
      <c r="X2011" s="1405">
        <f>_xll.qlCalendarAdvance(Calendar,X2010,W2011,"f",FALSE)</f>
        <v>53288</v>
      </c>
      <c r="Y2011" s="1404">
        <f>_xll.qlCalendarAdvance(Calendar,X2011,NDays&amp;"D")</f>
        <v>53288</v>
      </c>
      <c r="Z2011" s="1403">
        <v>2.2028957810498184E-2</v>
      </c>
      <c r="AA2011" s="1411">
        <v>2.2001520387717743E-2</v>
      </c>
    </row>
    <row r="2012" spans="19:27" x14ac:dyDescent="0.2">
      <c r="S2012" s="399"/>
      <c r="T2012" s="1401"/>
      <c r="W2012" s="864" t="str">
        <f t="shared" si="38"/>
        <v>1w</v>
      </c>
      <c r="X2012" s="1405">
        <f>_xll.qlCalendarAdvance(Calendar,X2011,W2012,"f",FALSE)</f>
        <v>53295</v>
      </c>
      <c r="Y2012" s="1404">
        <f>_xll.qlCalendarAdvance(Calendar,X2012,NDays&amp;"D")</f>
        <v>53295</v>
      </c>
      <c r="Z2012" s="1403">
        <v>2.2020801931534884E-2</v>
      </c>
      <c r="AA2012" s="1411">
        <v>2.1993151657850873E-2</v>
      </c>
    </row>
    <row r="2013" spans="19:27" x14ac:dyDescent="0.2">
      <c r="S2013" s="399"/>
      <c r="T2013" s="1401"/>
      <c r="W2013" s="864" t="str">
        <f t="shared" si="38"/>
        <v>1w</v>
      </c>
      <c r="X2013" s="1405">
        <f>_xll.qlCalendarAdvance(Calendar,X2012,W2013,"f",FALSE)</f>
        <v>53302</v>
      </c>
      <c r="Y2013" s="1404">
        <f>_xll.qlCalendarAdvance(Calendar,X2013,NDays&amp;"D")</f>
        <v>53302</v>
      </c>
      <c r="Z2013" s="1403">
        <v>2.2012661373461695E-2</v>
      </c>
      <c r="AA2013" s="1411">
        <v>2.1984797856384741E-2</v>
      </c>
    </row>
    <row r="2014" spans="19:27" x14ac:dyDescent="0.2">
      <c r="S2014" s="399"/>
      <c r="T2014" s="1401"/>
      <c r="W2014" s="864" t="str">
        <f t="shared" si="38"/>
        <v>1w</v>
      </c>
      <c r="X2014" s="1405">
        <f>_xll.qlCalendarAdvance(Calendar,X2013,W2014,"f",FALSE)</f>
        <v>53309</v>
      </c>
      <c r="Y2014" s="1404">
        <f>_xll.qlCalendarAdvance(Calendar,X2014,NDays&amp;"D")</f>
        <v>53309</v>
      </c>
      <c r="Z2014" s="1403">
        <v>2.2004536135912911E-2</v>
      </c>
      <c r="AA2014" s="1411">
        <v>2.1976458983157254E-2</v>
      </c>
    </row>
    <row r="2015" spans="19:27" x14ac:dyDescent="0.2">
      <c r="S2015" s="399"/>
      <c r="T2015" s="1401"/>
      <c r="W2015" s="864" t="str">
        <f t="shared" si="38"/>
        <v>1w</v>
      </c>
      <c r="X2015" s="1405">
        <f>_xll.qlCalendarAdvance(Calendar,X2014,W2015,"f",FALSE)</f>
        <v>53316</v>
      </c>
      <c r="Y2015" s="1404">
        <f>_xll.qlCalendarAdvance(Calendar,X2015,NDays&amp;"D")</f>
        <v>53316</v>
      </c>
      <c r="Z2015" s="1403">
        <v>2.1996426218524601E-2</v>
      </c>
      <c r="AA2015" s="1411">
        <v>2.1968135038330505E-2</v>
      </c>
    </row>
    <row r="2016" spans="19:27" x14ac:dyDescent="0.2">
      <c r="S2016" s="399"/>
      <c r="T2016" s="1401"/>
      <c r="W2016" s="864" t="str">
        <f t="shared" si="38"/>
        <v>1w</v>
      </c>
      <c r="X2016" s="1405">
        <f>_xll.qlCalendarAdvance(Calendar,X2015,W2016,"f",FALSE)</f>
        <v>53323</v>
      </c>
      <c r="Y2016" s="1404">
        <f>_xll.qlCalendarAdvance(Calendar,X2016,NDays&amp;"D")</f>
        <v>53323</v>
      </c>
      <c r="Z2016" s="1403">
        <v>2.1988331620932833E-2</v>
      </c>
      <c r="AA2016" s="1411">
        <v>2.1959826021661355E-2</v>
      </c>
    </row>
    <row r="2017" spans="19:27" x14ac:dyDescent="0.2">
      <c r="S2017" s="399"/>
      <c r="T2017" s="1401"/>
      <c r="W2017" s="864" t="str">
        <f t="shared" si="38"/>
        <v>1w</v>
      </c>
      <c r="X2017" s="1405">
        <f>_xll.qlCalendarAdvance(Calendar,X2016,W2017,"f",FALSE)</f>
        <v>53330</v>
      </c>
      <c r="Y2017" s="1404">
        <f>_xll.qlCalendarAdvance(Calendar,X2017,NDays&amp;"D")</f>
        <v>53330</v>
      </c>
      <c r="Z2017" s="1403">
        <v>2.1980252342774564E-2</v>
      </c>
      <c r="AA2017" s="1411">
        <v>2.1951531933473989E-2</v>
      </c>
    </row>
    <row r="2018" spans="19:27" x14ac:dyDescent="0.2">
      <c r="S2018" s="399"/>
      <c r="T2018" s="1401"/>
      <c r="W2018" s="864" t="str">
        <f t="shared" si="38"/>
        <v>1w</v>
      </c>
      <c r="X2018" s="1405">
        <f>_xll.qlCalendarAdvance(Calendar,X2017,W2018,"f",FALSE)</f>
        <v>53337</v>
      </c>
      <c r="Y2018" s="1404">
        <f>_xll.qlCalendarAdvance(Calendar,X2018,NDays&amp;"D")</f>
        <v>53337</v>
      </c>
      <c r="Z2018" s="1403">
        <v>2.1972188383687641E-2</v>
      </c>
      <c r="AA2018" s="1411">
        <v>2.1943252773444222E-2</v>
      </c>
    </row>
    <row r="2019" spans="19:27" x14ac:dyDescent="0.2">
      <c r="S2019" s="399"/>
      <c r="T2019" s="1401"/>
      <c r="W2019" s="864" t="str">
        <f t="shared" si="38"/>
        <v>1w</v>
      </c>
      <c r="X2019" s="1405">
        <f>_xll.qlCalendarAdvance(Calendar,X2018,W2019,"f",FALSE)</f>
        <v>53344</v>
      </c>
      <c r="Y2019" s="1404">
        <f>_xll.qlCalendarAdvance(Calendar,X2019,NDays&amp;"D")</f>
        <v>53344</v>
      </c>
      <c r="Z2019" s="1403">
        <v>2.1964139743310573E-2</v>
      </c>
      <c r="AA2019" s="1411">
        <v>2.1934988541815192E-2</v>
      </c>
    </row>
    <row r="2020" spans="19:27" x14ac:dyDescent="0.2">
      <c r="S2020" s="399"/>
      <c r="T2020" s="1401"/>
      <c r="W2020" s="864" t="str">
        <f t="shared" si="38"/>
        <v>1w</v>
      </c>
      <c r="X2020" s="1405">
        <f>_xll.qlCalendarAdvance(Calendar,X2019,W2020,"f",FALSE)</f>
        <v>53351</v>
      </c>
      <c r="Y2020" s="1404">
        <f>_xll.qlCalendarAdvance(Calendar,X2020,NDays&amp;"D")</f>
        <v>53351</v>
      </c>
      <c r="Z2020" s="1403">
        <v>2.1956106421282318E-2</v>
      </c>
      <c r="AA2020" s="1411">
        <v>2.1926739238424808E-2</v>
      </c>
    </row>
    <row r="2021" spans="19:27" x14ac:dyDescent="0.2">
      <c r="S2021" s="399"/>
      <c r="T2021" s="1401"/>
      <c r="W2021" s="864" t="str">
        <f t="shared" si="38"/>
        <v>1w</v>
      </c>
      <c r="X2021" s="1405">
        <f>_xll.qlCalendarAdvance(Calendar,X2020,W2021,"f",FALSE)</f>
        <v>53358</v>
      </c>
      <c r="Y2021" s="1404">
        <f>_xll.qlCalendarAdvance(Calendar,X2021,NDays&amp;"D")</f>
        <v>53358</v>
      </c>
      <c r="Z2021" s="1403">
        <v>2.1948088417242273E-2</v>
      </c>
      <c r="AA2021" s="1411">
        <v>2.1918504863354116E-2</v>
      </c>
    </row>
    <row r="2022" spans="19:27" x14ac:dyDescent="0.2">
      <c r="S2022" s="399"/>
      <c r="T2022" s="1401"/>
      <c r="W2022" s="864" t="str">
        <f t="shared" si="38"/>
        <v>1w</v>
      </c>
      <c r="X2022" s="1405">
        <f>_xll.qlCalendarAdvance(Calendar,X2021,W2022,"f",FALSE)</f>
        <v>53365</v>
      </c>
      <c r="Y2022" s="1404">
        <f>_xll.qlCalendarAdvance(Calendar,X2022,NDays&amp;"D")</f>
        <v>53365</v>
      </c>
      <c r="Z2022" s="1403">
        <v>2.1940085730831616E-2</v>
      </c>
      <c r="AA2022" s="1411">
        <v>2.1910285416603115E-2</v>
      </c>
    </row>
    <row r="2023" spans="19:27" x14ac:dyDescent="0.2">
      <c r="S2023" s="399"/>
      <c r="T2023" s="1401"/>
      <c r="W2023" s="864" t="str">
        <f t="shared" si="38"/>
        <v>1w</v>
      </c>
      <c r="X2023" s="1405">
        <f>_xll.qlCalendarAdvance(Calendar,X2022,W2023,"f",FALSE)</f>
        <v>53372</v>
      </c>
      <c r="Y2023" s="1404">
        <f>_xll.qlCalendarAdvance(Calendar,X2023,NDays&amp;"D")</f>
        <v>53372</v>
      </c>
      <c r="Z2023" s="1403">
        <v>2.1932098361690855E-2</v>
      </c>
      <c r="AA2023" s="1411">
        <v>2.1902080898171805E-2</v>
      </c>
    </row>
    <row r="2024" spans="19:27" x14ac:dyDescent="0.2">
      <c r="S2024" s="399"/>
      <c r="T2024" s="1401"/>
      <c r="W2024" s="864" t="str">
        <f t="shared" si="38"/>
        <v>1w</v>
      </c>
      <c r="X2024" s="1405">
        <f>_xll.qlCalendarAdvance(Calendar,X2023,W2024,"f",FALSE)</f>
        <v>53379</v>
      </c>
      <c r="Y2024" s="1404">
        <f>_xll.qlCalendarAdvance(Calendar,X2024,NDays&amp;"D")</f>
        <v>53379</v>
      </c>
      <c r="Z2024" s="1403">
        <v>2.1924126309462055E-2</v>
      </c>
      <c r="AA2024" s="1411">
        <v>2.1893891307979141E-2</v>
      </c>
    </row>
    <row r="2025" spans="19:27" x14ac:dyDescent="0.2">
      <c r="S2025" s="399"/>
      <c r="T2025" s="1401"/>
      <c r="W2025" s="864" t="str">
        <f t="shared" si="38"/>
        <v>1w</v>
      </c>
      <c r="X2025" s="1405">
        <f>_xll.qlCalendarAdvance(Calendar,X2024,W2025,"f",FALSE)</f>
        <v>53386</v>
      </c>
      <c r="Y2025" s="1404">
        <f>_xll.qlCalendarAdvance(Calendar,X2025,NDays&amp;"D")</f>
        <v>53386</v>
      </c>
      <c r="Z2025" s="1403">
        <v>2.1916169573787503E-2</v>
      </c>
      <c r="AA2025" s="1411">
        <v>2.1885716646025122E-2</v>
      </c>
    </row>
    <row r="2026" spans="19:27" x14ac:dyDescent="0.2">
      <c r="S2026" s="399"/>
      <c r="T2026" s="1401"/>
      <c r="W2026" s="864" t="str">
        <f t="shared" si="38"/>
        <v>1w</v>
      </c>
      <c r="X2026" s="1405">
        <f>_xll.qlCalendarAdvance(Calendar,X2025,W2026,"f",FALSE)</f>
        <v>53393</v>
      </c>
      <c r="Y2026" s="1404">
        <f>_xll.qlCalendarAdvance(Calendar,X2026,NDays&amp;"D")</f>
        <v>53393</v>
      </c>
      <c r="Z2026" s="1403">
        <v>2.1908228154310816E-2</v>
      </c>
      <c r="AA2026" s="1411">
        <v>2.1877556912471841E-2</v>
      </c>
    </row>
    <row r="2027" spans="19:27" x14ac:dyDescent="0.2">
      <c r="S2027" s="399"/>
      <c r="T2027" s="1401"/>
      <c r="W2027" s="864" t="str">
        <f t="shared" si="38"/>
        <v>1w</v>
      </c>
      <c r="X2027" s="1405">
        <f>_xll.qlCalendarAdvance(Calendar,X2026,W2027,"f",FALSE)</f>
        <v>53400</v>
      </c>
      <c r="Y2027" s="1404">
        <f>_xll.qlCalendarAdvance(Calendar,X2027,NDays&amp;"D")</f>
        <v>53400</v>
      </c>
      <c r="Z2027" s="1403">
        <v>2.1900302050675613E-2</v>
      </c>
      <c r="AA2027" s="1411">
        <v>2.1869412107238251E-2</v>
      </c>
    </row>
    <row r="2028" spans="19:27" x14ac:dyDescent="0.2">
      <c r="S2028" s="399"/>
      <c r="T2028" s="1401"/>
      <c r="W2028" s="864" t="str">
        <f t="shared" si="38"/>
        <v>1w</v>
      </c>
      <c r="X2028" s="1405">
        <f>_xll.qlCalendarAdvance(Calendar,X2027,W2028,"f",FALSE)</f>
        <v>53407</v>
      </c>
      <c r="Y2028" s="1404">
        <f>_xll.qlCalendarAdvance(Calendar,X2028,NDays&amp;"D")</f>
        <v>53407</v>
      </c>
      <c r="Z2028" s="1403">
        <v>2.1892391262526401E-2</v>
      </c>
      <c r="AA2028" s="1411">
        <v>2.1861282230243306E-2</v>
      </c>
    </row>
    <row r="2029" spans="19:27" x14ac:dyDescent="0.2">
      <c r="S2029" s="399"/>
      <c r="T2029" s="1401"/>
      <c r="W2029" s="864" t="str">
        <f t="shared" si="38"/>
        <v>1w</v>
      </c>
      <c r="X2029" s="1405">
        <f>_xll.qlCalendarAdvance(Calendar,X2028,W2029,"f",FALSE)</f>
        <v>53414</v>
      </c>
      <c r="Y2029" s="1404">
        <f>_xll.qlCalendarAdvance(Calendar,X2029,NDays&amp;"D")</f>
        <v>53414</v>
      </c>
      <c r="Z2029" s="1403">
        <v>2.1884495789509018E-2</v>
      </c>
      <c r="AA2029" s="1411">
        <v>2.1853167281487007E-2</v>
      </c>
    </row>
    <row r="2030" spans="19:27" x14ac:dyDescent="0.2">
      <c r="S2030" s="399"/>
      <c r="T2030" s="1401"/>
      <c r="W2030" s="864" t="str">
        <f t="shared" si="38"/>
        <v>1w</v>
      </c>
      <c r="X2030" s="1405">
        <f>_xll.qlCalendarAdvance(Calendar,X2029,W2030,"f",FALSE)</f>
        <v>53421</v>
      </c>
      <c r="Y2030" s="1404">
        <f>_xll.qlCalendarAdvance(Calendar,X2030,NDays&amp;"D")</f>
        <v>53421</v>
      </c>
      <c r="Z2030" s="1403">
        <v>2.1876615631268637E-2</v>
      </c>
      <c r="AA2030" s="1411">
        <v>2.1845067261131446E-2</v>
      </c>
    </row>
    <row r="2031" spans="19:27" x14ac:dyDescent="0.2">
      <c r="S2031" s="399"/>
      <c r="T2031" s="1401"/>
      <c r="W2031" s="864" t="str">
        <f t="shared" si="38"/>
        <v>1w</v>
      </c>
      <c r="X2031" s="1405">
        <f>_xll.qlCalendarAdvance(Calendar,X2030,W2031,"f",FALSE)</f>
        <v>53428</v>
      </c>
      <c r="Y2031" s="1404">
        <f>_xll.qlCalendarAdvance(Calendar,X2031,NDays&amp;"D")</f>
        <v>53428</v>
      </c>
      <c r="Z2031" s="1403">
        <v>2.1868750787452207E-2</v>
      </c>
      <c r="AA2031" s="1411">
        <v>2.1836982168933483E-2</v>
      </c>
    </row>
    <row r="2032" spans="19:27" x14ac:dyDescent="0.2">
      <c r="S2032" s="399"/>
      <c r="T2032" s="1401"/>
      <c r="W2032" s="864" t="str">
        <f t="shared" si="38"/>
        <v>1w</v>
      </c>
      <c r="X2032" s="1405">
        <f>_xll.qlCalendarAdvance(Calendar,X2031,W2032,"f",FALSE)</f>
        <v>53435</v>
      </c>
      <c r="Y2032" s="1404">
        <f>_xll.qlCalendarAdvance(Calendar,X2032,NDays&amp;"D")</f>
        <v>53435</v>
      </c>
      <c r="Z2032" s="1403">
        <v>2.1860901257707122E-2</v>
      </c>
      <c r="AA2032" s="1411">
        <v>2.1828912005136258E-2</v>
      </c>
    </row>
    <row r="2033" spans="19:27" x14ac:dyDescent="0.2">
      <c r="S2033" s="399"/>
      <c r="T2033" s="1401"/>
      <c r="W2033" s="864" t="str">
        <f t="shared" si="38"/>
        <v>1w</v>
      </c>
      <c r="X2033" s="1405">
        <f>_xll.qlCalendarAdvance(Calendar,X2032,W2033,"f",FALSE)</f>
        <v>53442</v>
      </c>
      <c r="Y2033" s="1404">
        <f>_xll.qlCalendarAdvance(Calendar,X2033,NDays&amp;"D")</f>
        <v>53442</v>
      </c>
      <c r="Z2033" s="1403">
        <v>2.185306704168144E-2</v>
      </c>
      <c r="AA2033" s="1411">
        <v>2.1820856769658725E-2</v>
      </c>
    </row>
    <row r="2034" spans="19:27" x14ac:dyDescent="0.2">
      <c r="S2034" s="399"/>
      <c r="T2034" s="1401"/>
      <c r="W2034" s="864" t="str">
        <f t="shared" si="38"/>
        <v>1w</v>
      </c>
      <c r="X2034" s="1405">
        <f>_xll.qlCalendarAdvance(Calendar,X2033,W2034,"f",FALSE)</f>
        <v>53449</v>
      </c>
      <c r="Y2034" s="1404">
        <f>_xll.qlCalendarAdvance(Calendar,X2034,NDays&amp;"D")</f>
        <v>53449</v>
      </c>
      <c r="Z2034" s="1403">
        <v>2.1845248139023887E-2</v>
      </c>
      <c r="AA2034" s="1411">
        <v>2.1812816462419837E-2</v>
      </c>
    </row>
    <row r="2035" spans="19:27" x14ac:dyDescent="0.2">
      <c r="S2035" s="399"/>
      <c r="T2035" s="1401"/>
      <c r="W2035" s="864" t="str">
        <f t="shared" si="38"/>
        <v>1w</v>
      </c>
      <c r="X2035" s="1405">
        <f>_xll.qlCalendarAdvance(Calendar,X2034,W2035,"f",FALSE)</f>
        <v>53456</v>
      </c>
      <c r="Y2035" s="1404">
        <f>_xll.qlCalendarAdvance(Calendar,X2035,NDays&amp;"D")</f>
        <v>53456</v>
      </c>
      <c r="Z2035" s="1403">
        <v>2.1837444549383633E-2</v>
      </c>
      <c r="AA2035" s="1411">
        <v>2.1804791083419595E-2</v>
      </c>
    </row>
    <row r="2036" spans="19:27" x14ac:dyDescent="0.2">
      <c r="S2036" s="399"/>
      <c r="T2036" s="1401"/>
      <c r="W2036" s="864" t="str">
        <f t="shared" si="38"/>
        <v>1w</v>
      </c>
      <c r="X2036" s="1405">
        <f>_xll.qlCalendarAdvance(Calendar,X2035,W2036,"f",FALSE)</f>
        <v>53463</v>
      </c>
      <c r="Y2036" s="1404">
        <f>_xll.qlCalendarAdvance(Calendar,X2036,NDays&amp;"D")</f>
        <v>53463</v>
      </c>
      <c r="Z2036" s="1403">
        <v>2.1829656272410958E-2</v>
      </c>
      <c r="AA2036" s="1411">
        <v>2.1796780632739043E-2</v>
      </c>
    </row>
    <row r="2037" spans="19:27" x14ac:dyDescent="0.2">
      <c r="S2037" s="399"/>
      <c r="T2037" s="1401"/>
      <c r="W2037" s="864" t="str">
        <f t="shared" si="38"/>
        <v>1w</v>
      </c>
      <c r="X2037" s="1405">
        <f>_xll.qlCalendarAdvance(Calendar,X2036,W2037,"f",FALSE)</f>
        <v>53470</v>
      </c>
      <c r="Y2037" s="1404">
        <f>_xll.qlCalendarAdvance(Calendar,X2037,NDays&amp;"D")</f>
        <v>53470</v>
      </c>
      <c r="Z2037" s="1403">
        <v>2.1821883307756584E-2</v>
      </c>
      <c r="AA2037" s="1411">
        <v>2.1788785110378184E-2</v>
      </c>
    </row>
    <row r="2038" spans="19:27" x14ac:dyDescent="0.2">
      <c r="S2038" s="399"/>
      <c r="T2038" s="1401"/>
      <c r="W2038" s="864" t="str">
        <f t="shared" si="38"/>
        <v>1w</v>
      </c>
      <c r="X2038" s="1405">
        <f>_xll.qlCalendarAdvance(Calendar,X2037,W2038,"f",FALSE)</f>
        <v>53477</v>
      </c>
      <c r="Y2038" s="1404">
        <f>_xll.qlCalendarAdvance(Calendar,X2038,NDays&amp;"D")</f>
        <v>53477</v>
      </c>
      <c r="Z2038" s="1403">
        <v>2.1814125655072125E-2</v>
      </c>
      <c r="AA2038" s="1411">
        <v>2.1780804516174923E-2</v>
      </c>
    </row>
    <row r="2039" spans="19:27" x14ac:dyDescent="0.2">
      <c r="S2039" s="399"/>
      <c r="T2039" s="1401"/>
      <c r="W2039" s="864" t="str">
        <f t="shared" si="38"/>
        <v>1w</v>
      </c>
      <c r="X2039" s="1405">
        <f>_xll.qlCalendarAdvance(Calendar,X2038,W2039,"f",FALSE)</f>
        <v>53484</v>
      </c>
      <c r="Y2039" s="1404">
        <f>_xll.qlCalendarAdvance(Calendar,X2039,NDays&amp;"D")</f>
        <v>53484</v>
      </c>
      <c r="Z2039" s="1403">
        <v>2.1806383314009414E-2</v>
      </c>
      <c r="AA2039" s="1411">
        <v>2.17728388503724E-2</v>
      </c>
    </row>
    <row r="2040" spans="19:27" x14ac:dyDescent="0.2">
      <c r="S2040" s="399"/>
      <c r="T2040" s="1401"/>
      <c r="W2040" s="864" t="str">
        <f t="shared" si="38"/>
        <v>1w</v>
      </c>
      <c r="X2040" s="1405">
        <f>_xll.qlCalendarAdvance(Calendar,X2039,W2040,"f",FALSE)</f>
        <v>53491</v>
      </c>
      <c r="Y2040" s="1404">
        <f>_xll.qlCalendarAdvance(Calendar,X2040,NDays&amp;"D")</f>
        <v>53491</v>
      </c>
      <c r="Z2040" s="1403">
        <v>2.1798656284221618E-2</v>
      </c>
      <c r="AA2040" s="1411">
        <v>2.1764888112889569E-2</v>
      </c>
    </row>
    <row r="2041" spans="19:27" x14ac:dyDescent="0.2">
      <c r="S2041" s="399"/>
      <c r="T2041" s="1401"/>
      <c r="W2041" s="864" t="str">
        <f t="shared" si="38"/>
        <v>1w</v>
      </c>
      <c r="X2041" s="1405">
        <f>_xll.qlCalendarAdvance(Calendar,X2040,W2041,"f",FALSE)</f>
        <v>53498</v>
      </c>
      <c r="Y2041" s="1404">
        <f>_xll.qlCalendarAdvance(Calendar,X2041,NDays&amp;"D")</f>
        <v>53498</v>
      </c>
      <c r="Z2041" s="1403">
        <v>2.1790944565361903E-2</v>
      </c>
      <c r="AA2041" s="1411">
        <v>2.1756952303564336E-2</v>
      </c>
    </row>
    <row r="2042" spans="19:27" x14ac:dyDescent="0.2">
      <c r="S2042" s="399"/>
      <c r="T2042" s="1401"/>
      <c r="W2042" s="864" t="str">
        <f t="shared" si="38"/>
        <v>1w</v>
      </c>
      <c r="X2042" s="1405">
        <f>_xll.qlCalendarAdvance(Calendar,X2041,W2042,"f",FALSE)</f>
        <v>53505</v>
      </c>
      <c r="Y2042" s="1404">
        <f>_xll.qlCalendarAdvance(Calendar,X2042,NDays&amp;"D")</f>
        <v>53505</v>
      </c>
      <c r="Z2042" s="1403">
        <v>2.1783248157084989E-2</v>
      </c>
      <c r="AA2042" s="1411">
        <v>2.1749031422477749E-2</v>
      </c>
    </row>
    <row r="2043" spans="19:27" x14ac:dyDescent="0.2">
      <c r="S2043" s="399"/>
      <c r="T2043" s="1401"/>
      <c r="W2043" s="864" t="str">
        <f t="shared" si="38"/>
        <v>1w</v>
      </c>
      <c r="X2043" s="1405">
        <f>_xll.qlCalendarAdvance(Calendar,X2042,W2043,"f",FALSE)</f>
        <v>53512</v>
      </c>
      <c r="Y2043" s="1404">
        <f>_xll.qlCalendarAdvance(Calendar,X2043,NDays&amp;"D")</f>
        <v>53512</v>
      </c>
      <c r="Z2043" s="1403">
        <v>2.1775567059045375E-2</v>
      </c>
      <c r="AA2043" s="1411">
        <v>2.1741125469872946E-2</v>
      </c>
    </row>
    <row r="2044" spans="19:27" x14ac:dyDescent="0.2">
      <c r="S2044" s="399"/>
      <c r="T2044" s="1401"/>
      <c r="W2044" s="864" t="str">
        <f t="shared" si="38"/>
        <v>1w</v>
      </c>
      <c r="X2044" s="1405">
        <f>_xll.qlCalendarAdvance(Calendar,X2043,W2044,"f",FALSE)</f>
        <v>53519</v>
      </c>
      <c r="Y2044" s="1404">
        <f>_xll.qlCalendarAdvance(Calendar,X2044,NDays&amp;"D")</f>
        <v>53519</v>
      </c>
      <c r="Z2044" s="1403">
        <v>2.1767901270898893E-2</v>
      </c>
      <c r="AA2044" s="1411">
        <v>2.1733234445425742E-2</v>
      </c>
    </row>
    <row r="2045" spans="19:27" x14ac:dyDescent="0.2">
      <c r="S2045" s="399"/>
      <c r="T2045" s="1401"/>
      <c r="W2045" s="864" t="str">
        <f t="shared" si="38"/>
        <v>1w</v>
      </c>
      <c r="X2045" s="1405">
        <f>_xll.qlCalendarAdvance(Calendar,X2044,W2045,"f",FALSE)</f>
        <v>53526</v>
      </c>
      <c r="Y2045" s="1404">
        <f>_xll.qlCalendarAdvance(Calendar,X2045,NDays&amp;"D")</f>
        <v>53526</v>
      </c>
      <c r="Z2045" s="1403">
        <v>2.1760250792301594E-2</v>
      </c>
      <c r="AA2045" s="1411">
        <v>2.1725358349298229E-2</v>
      </c>
    </row>
    <row r="2046" spans="19:27" x14ac:dyDescent="0.2">
      <c r="S2046" s="399"/>
      <c r="T2046" s="1401"/>
      <c r="W2046" s="864" t="str">
        <f t="shared" si="38"/>
        <v>1w</v>
      </c>
      <c r="X2046" s="1405">
        <f>_xll.qlCalendarAdvance(Calendar,X2045,W2046,"f",FALSE)</f>
        <v>53533</v>
      </c>
      <c r="Y2046" s="1404">
        <f>_xll.qlCalendarAdvance(Calendar,X2046,NDays&amp;"D")</f>
        <v>53533</v>
      </c>
      <c r="Z2046" s="1403">
        <v>2.1752615622910421E-2</v>
      </c>
      <c r="AA2046" s="1411">
        <v>2.1717497181409362E-2</v>
      </c>
    </row>
    <row r="2047" spans="19:27" x14ac:dyDescent="0.2">
      <c r="S2047" s="399"/>
      <c r="T2047" s="1401"/>
      <c r="W2047" s="864" t="str">
        <f t="shared" si="38"/>
        <v>1w</v>
      </c>
      <c r="X2047" s="1405">
        <f>_xll.qlCalendarAdvance(Calendar,X2046,W2047,"f",FALSE)</f>
        <v>53540</v>
      </c>
      <c r="Y2047" s="1404">
        <f>_xll.qlCalendarAdvance(Calendar,X2047,NDays&amp;"D")</f>
        <v>53540</v>
      </c>
      <c r="Z2047" s="1403">
        <v>2.1744995762383201E-2</v>
      </c>
      <c r="AA2047" s="1411">
        <v>2.170965094175914E-2</v>
      </c>
    </row>
    <row r="2048" spans="19:27" x14ac:dyDescent="0.2">
      <c r="S2048" s="399"/>
      <c r="T2048" s="1401"/>
      <c r="W2048" s="864" t="str">
        <f t="shared" si="38"/>
        <v>1w</v>
      </c>
      <c r="X2048" s="1405">
        <f>_xll.qlCalendarAdvance(Calendar,X2047,W2048,"f",FALSE)</f>
        <v>53547</v>
      </c>
      <c r="Y2048" s="1404">
        <f>_xll.qlCalendarAdvance(Calendar,X2048,NDays&amp;"D")</f>
        <v>53547</v>
      </c>
      <c r="Z2048" s="1403">
        <v>2.1737391210378654E-2</v>
      </c>
      <c r="AA2048" s="1411">
        <v>2.1701819630428609E-2</v>
      </c>
    </row>
    <row r="2049" spans="19:27" x14ac:dyDescent="0.2">
      <c r="S2049" s="399"/>
      <c r="T2049" s="1401"/>
      <c r="W2049" s="864" t="str">
        <f t="shared" si="38"/>
        <v>1w</v>
      </c>
      <c r="X2049" s="1405">
        <f>_xll.qlCalendarAdvance(Calendar,X2048,W2049,"f",FALSE)</f>
        <v>53554</v>
      </c>
      <c r="Y2049" s="1404">
        <f>_xll.qlCalendarAdvance(Calendar,X2049,NDays&amp;"D")</f>
        <v>53554</v>
      </c>
      <c r="Z2049" s="1403">
        <v>2.1729801966555051E-2</v>
      </c>
      <c r="AA2049" s="1411">
        <v>2.1694003247336724E-2</v>
      </c>
    </row>
    <row r="2050" spans="19:27" x14ac:dyDescent="0.2">
      <c r="S2050" s="399"/>
      <c r="T2050" s="1401"/>
      <c r="W2050" s="864" t="str">
        <f t="shared" si="38"/>
        <v>1w</v>
      </c>
      <c r="X2050" s="1405">
        <f>_xll.qlCalendarAdvance(Calendar,X2049,W2050,"f",FALSE)</f>
        <v>53561</v>
      </c>
      <c r="Y2050" s="1404">
        <f>_xll.qlCalendarAdvance(Calendar,X2050,NDays&amp;"D")</f>
        <v>53561</v>
      </c>
      <c r="Z2050" s="1403">
        <v>2.1722228030572222E-2</v>
      </c>
      <c r="AA2050" s="1411">
        <v>2.168620179256453E-2</v>
      </c>
    </row>
    <row r="2051" spans="19:27" x14ac:dyDescent="0.2">
      <c r="S2051" s="399"/>
      <c r="T2051" s="1401"/>
      <c r="W2051" s="864" t="str">
        <f t="shared" si="38"/>
        <v>1w</v>
      </c>
      <c r="X2051" s="1405">
        <f>_xll.qlCalendarAdvance(Calendar,X2050,W2051,"f",FALSE)</f>
        <v>53568</v>
      </c>
      <c r="Y2051" s="1404">
        <f>_xll.qlCalendarAdvance(Calendar,X2051,NDays&amp;"D")</f>
        <v>53568</v>
      </c>
      <c r="Z2051" s="1403">
        <v>2.1714669402091769E-2</v>
      </c>
      <c r="AA2051" s="1411">
        <v>2.1678415266030981E-2</v>
      </c>
    </row>
    <row r="2052" spans="19:27" x14ac:dyDescent="0.2">
      <c r="S2052" s="399"/>
      <c r="T2052" s="1401"/>
      <c r="W2052" s="864" t="str">
        <f t="shared" si="38"/>
        <v>1w</v>
      </c>
      <c r="X2052" s="1405">
        <f>_xll.qlCalendarAdvance(Calendar,X2051,W2052,"f",FALSE)</f>
        <v>53575</v>
      </c>
      <c r="Y2052" s="1404">
        <f>_xll.qlCalendarAdvance(Calendar,X2052,NDays&amp;"D")</f>
        <v>53575</v>
      </c>
      <c r="Z2052" s="1403">
        <v>2.1707126080773076E-2</v>
      </c>
      <c r="AA2052" s="1411">
        <v>2.1670643667736078E-2</v>
      </c>
    </row>
    <row r="2053" spans="19:27" x14ac:dyDescent="0.2">
      <c r="S2053" s="399"/>
      <c r="T2053" s="1401"/>
      <c r="W2053" s="864" t="str">
        <f t="shared" si="38"/>
        <v>1w</v>
      </c>
      <c r="X2053" s="1405">
        <f>_xll.qlCalendarAdvance(Calendar,X2052,W2053,"f",FALSE)</f>
        <v>53582</v>
      </c>
      <c r="Y2053" s="1404">
        <f>_xll.qlCalendarAdvance(Calendar,X2053,NDays&amp;"D")</f>
        <v>53582</v>
      </c>
      <c r="Z2053" s="1403">
        <v>2.1699598066278858E-2</v>
      </c>
      <c r="AA2053" s="1411">
        <v>2.1662886997841913E-2</v>
      </c>
    </row>
    <row r="2054" spans="19:27" x14ac:dyDescent="0.2">
      <c r="S2054" s="399"/>
      <c r="T2054" s="1401"/>
      <c r="W2054" s="864" t="str">
        <f t="shared" si="38"/>
        <v>1w</v>
      </c>
      <c r="X2054" s="1405">
        <f>_xll.qlCalendarAdvance(Calendar,X2053,W2054,"f",FALSE)</f>
        <v>53589</v>
      </c>
      <c r="Y2054" s="1404">
        <f>_xll.qlCalendarAdvance(Calendar,X2054,NDays&amp;"D")</f>
        <v>53589</v>
      </c>
      <c r="Z2054" s="1403">
        <v>2.1692085358271385E-2</v>
      </c>
      <c r="AA2054" s="1411">
        <v>2.1655145256105346E-2</v>
      </c>
    </row>
    <row r="2055" spans="19:27" x14ac:dyDescent="0.2">
      <c r="S2055" s="399"/>
      <c r="T2055" s="1401"/>
      <c r="W2055" s="864" t="str">
        <f t="shared" si="38"/>
        <v>1w</v>
      </c>
      <c r="X2055" s="1405">
        <f>_xll.qlCalendarAdvance(Calendar,X2054,W2055,"f",FALSE)</f>
        <v>53596</v>
      </c>
      <c r="Y2055" s="1404">
        <f>_xll.qlCalendarAdvance(Calendar,X2055,NDays&amp;"D")</f>
        <v>53596</v>
      </c>
      <c r="Z2055" s="1403">
        <v>2.1684587956414036E-2</v>
      </c>
      <c r="AA2055" s="1411">
        <v>2.1647418442688471E-2</v>
      </c>
    </row>
    <row r="2056" spans="19:27" x14ac:dyDescent="0.2">
      <c r="S2056" s="399"/>
      <c r="T2056" s="1401"/>
      <c r="W2056" s="864" t="str">
        <f t="shared" si="38"/>
        <v>1w</v>
      </c>
      <c r="X2056" s="1405">
        <f>_xll.qlCalendarAdvance(Calendar,X2055,W2056,"f",FALSE)</f>
        <v>53603</v>
      </c>
      <c r="Y2056" s="1404">
        <f>_xll.qlCalendarAdvance(Calendar,X2056,NDays&amp;"D")</f>
        <v>53603</v>
      </c>
      <c r="Z2056" s="1403">
        <v>2.1677105860370416E-2</v>
      </c>
      <c r="AA2056" s="1411">
        <v>2.1639706557429195E-2</v>
      </c>
    </row>
    <row r="2057" spans="19:27" x14ac:dyDescent="0.2">
      <c r="S2057" s="399"/>
      <c r="T2057" s="1401"/>
      <c r="W2057" s="864" t="str">
        <f t="shared" si="38"/>
        <v>1w</v>
      </c>
      <c r="X2057" s="1405">
        <f>_xll.qlCalendarAdvance(Calendar,X2056,W2057,"f",FALSE)</f>
        <v>53610</v>
      </c>
      <c r="Y2057" s="1404">
        <f>_xll.qlCalendarAdvance(Calendar,X2057,NDays&amp;"D")</f>
        <v>53610</v>
      </c>
      <c r="Z2057" s="1403">
        <v>2.1669639069805013E-2</v>
      </c>
      <c r="AA2057" s="1411">
        <v>2.1632009600570656E-2</v>
      </c>
    </row>
    <row r="2058" spans="19:27" x14ac:dyDescent="0.2">
      <c r="S2058" s="399"/>
      <c r="T2058" s="1401"/>
      <c r="W2058" s="864" t="str">
        <f t="shared" si="38"/>
        <v>1w</v>
      </c>
      <c r="X2058" s="1405">
        <f>_xll.qlCalendarAdvance(Calendar,X2057,W2058,"f",FALSE)</f>
        <v>53617</v>
      </c>
      <c r="Y2058" s="1404">
        <f>_xll.qlCalendarAdvance(Calendar,X2058,NDays&amp;"D")</f>
        <v>53617</v>
      </c>
      <c r="Z2058" s="1403">
        <v>2.1662187584383652E-2</v>
      </c>
      <c r="AA2058" s="1411">
        <v>2.1624327571950763E-2</v>
      </c>
    </row>
    <row r="2059" spans="19:27" x14ac:dyDescent="0.2">
      <c r="S2059" s="399"/>
      <c r="T2059" s="1401"/>
      <c r="W2059" s="864" t="str">
        <f t="shared" si="38"/>
        <v>1w</v>
      </c>
      <c r="X2059" s="1405">
        <f>_xll.qlCalendarAdvance(Calendar,X2058,W2059,"f",FALSE)</f>
        <v>53624</v>
      </c>
      <c r="Y2059" s="1404">
        <f>_xll.qlCalendarAdvance(Calendar,X2059,NDays&amp;"D")</f>
        <v>53624</v>
      </c>
      <c r="Z2059" s="1403">
        <v>2.1654751403771266E-2</v>
      </c>
      <c r="AA2059" s="1411">
        <v>2.1616660471488469E-2</v>
      </c>
    </row>
    <row r="2060" spans="19:27" x14ac:dyDescent="0.2">
      <c r="S2060" s="399"/>
      <c r="T2060" s="1401"/>
      <c r="W2060" s="864" t="str">
        <f t="shared" si="38"/>
        <v>1w</v>
      </c>
      <c r="X2060" s="1405">
        <f>_xll.qlCalendarAdvance(Calendar,X2059,W2060,"f",FALSE)</f>
        <v>53631</v>
      </c>
      <c r="Y2060" s="1404">
        <f>_xll.qlCalendarAdvance(Calendar,X2060,NDays&amp;"D")</f>
        <v>53631</v>
      </c>
      <c r="Z2060" s="1403">
        <v>2.1647330527635011E-2</v>
      </c>
      <c r="AA2060" s="1411">
        <v>2.1609008299345867E-2</v>
      </c>
    </row>
    <row r="2061" spans="19:27" x14ac:dyDescent="0.2">
      <c r="S2061" s="399"/>
      <c r="T2061" s="1401"/>
      <c r="W2061" s="864" t="str">
        <f t="shared" si="38"/>
        <v>1w</v>
      </c>
      <c r="X2061" s="1405">
        <f>_xll.qlCalendarAdvance(Calendar,X2060,W2061,"f",FALSE)</f>
        <v>53638</v>
      </c>
      <c r="Y2061" s="1404">
        <f>_xll.qlCalendarAdvance(Calendar,X2061,NDays&amp;"D")</f>
        <v>53638</v>
      </c>
      <c r="Z2061" s="1403">
        <v>2.1639924955642265E-2</v>
      </c>
      <c r="AA2061" s="1411">
        <v>2.1601371055522955E-2</v>
      </c>
    </row>
    <row r="2062" spans="19:27" x14ac:dyDescent="0.2">
      <c r="S2062" s="399"/>
      <c r="T2062" s="1401"/>
      <c r="W2062" s="864" t="str">
        <f t="shared" si="38"/>
        <v>1w</v>
      </c>
      <c r="X2062" s="1405">
        <f>_xll.qlCalendarAdvance(Calendar,X2061,W2062,"f",FALSE)</f>
        <v>53645</v>
      </c>
      <c r="Y2062" s="1404">
        <f>_xll.qlCalendarAdvance(Calendar,X2062,NDays&amp;"D")</f>
        <v>53645</v>
      </c>
      <c r="Z2062" s="1403">
        <v>2.1632534687461069E-2</v>
      </c>
      <c r="AA2062" s="1411">
        <v>2.1593748740019736E-2</v>
      </c>
    </row>
    <row r="2063" spans="19:27" x14ac:dyDescent="0.2">
      <c r="S2063" s="399"/>
      <c r="T2063" s="1401"/>
      <c r="W2063" s="864" t="str">
        <f t="shared" si="38"/>
        <v>1w</v>
      </c>
      <c r="X2063" s="1405">
        <f>_xll.qlCalendarAdvance(Calendar,X2062,W2063,"f",FALSE)</f>
        <v>53652</v>
      </c>
      <c r="Y2063" s="1404">
        <f>_xll.qlCalendarAdvance(Calendar,X2063,NDays&amp;"D")</f>
        <v>53652</v>
      </c>
      <c r="Z2063" s="1403">
        <v>2.162515972275969E-2</v>
      </c>
      <c r="AA2063" s="1411">
        <v>2.1586141352593069E-2</v>
      </c>
    </row>
    <row r="2064" spans="19:27" x14ac:dyDescent="0.2">
      <c r="S2064" s="399"/>
      <c r="T2064" s="1401"/>
      <c r="W2064" s="864" t="str">
        <f t="shared" si="38"/>
        <v>1w</v>
      </c>
      <c r="X2064" s="1405">
        <f>_xll.qlCalendarAdvance(Calendar,X2063,W2064,"f",FALSE)</f>
        <v>53659</v>
      </c>
      <c r="Y2064" s="1404">
        <f>_xll.qlCalendarAdvance(Calendar,X2064,NDays&amp;"D")</f>
        <v>53659</v>
      </c>
      <c r="Z2064" s="1403">
        <v>2.1617800061207726E-2</v>
      </c>
      <c r="AA2064" s="1411">
        <v>2.157854889356714E-2</v>
      </c>
    </row>
    <row r="2065" spans="19:27" x14ac:dyDescent="0.2">
      <c r="S2065" s="399"/>
      <c r="T2065" s="1401"/>
      <c r="W2065" s="864" t="str">
        <f t="shared" si="38"/>
        <v>1w</v>
      </c>
      <c r="X2065" s="1405">
        <f>_xll.qlCalendarAdvance(Calendar,X2064,W2065,"f",FALSE)</f>
        <v>53666</v>
      </c>
      <c r="Y2065" s="1404">
        <f>_xll.qlCalendarAdvance(Calendar,X2065,NDays&amp;"D")</f>
        <v>53666</v>
      </c>
      <c r="Z2065" s="1403">
        <v>2.1610455702474995E-2</v>
      </c>
      <c r="AA2065" s="1411">
        <v>2.157097136269881E-2</v>
      </c>
    </row>
    <row r="2066" spans="19:27" x14ac:dyDescent="0.2">
      <c r="S2066" s="399"/>
      <c r="T2066" s="1401"/>
      <c r="W2066" s="864" t="str">
        <f t="shared" si="38"/>
        <v>1w</v>
      </c>
      <c r="X2066" s="1405">
        <f>_xll.qlCalendarAdvance(Calendar,X2065,W2066,"f",FALSE)</f>
        <v>53673</v>
      </c>
      <c r="Y2066" s="1404">
        <f>_xll.qlCalendarAdvance(Calendar,X2066,NDays&amp;"D")</f>
        <v>53673</v>
      </c>
      <c r="Z2066" s="1403">
        <v>2.1603126646232651E-2</v>
      </c>
      <c r="AA2066" s="1411">
        <v>2.1563408760069125E-2</v>
      </c>
    </row>
    <row r="2067" spans="19:27" x14ac:dyDescent="0.2">
      <c r="S2067" s="399"/>
      <c r="T2067" s="1401"/>
      <c r="W2067" s="864" t="str">
        <f t="shared" si="38"/>
        <v>1w</v>
      </c>
      <c r="X2067" s="1405">
        <f>_xll.qlCalendarAdvance(Calendar,X2066,W2067,"f",FALSE)</f>
        <v>53680</v>
      </c>
      <c r="Y2067" s="1404">
        <f>_xll.qlCalendarAdvance(Calendar,X2067,NDays&amp;"D")</f>
        <v>53680</v>
      </c>
      <c r="Z2067" s="1403">
        <v>2.1595812892151844E-2</v>
      </c>
      <c r="AA2067" s="1411">
        <v>2.1555861085759132E-2</v>
      </c>
    </row>
    <row r="2068" spans="19:27" x14ac:dyDescent="0.2">
      <c r="S2068" s="399"/>
      <c r="T2068" s="1401"/>
      <c r="W2068" s="864" t="str">
        <f t="shared" si="38"/>
        <v>1w</v>
      </c>
      <c r="X2068" s="1405">
        <f>_xll.qlCalendarAdvance(Calendar,X2067,W2068,"f",FALSE)</f>
        <v>53688</v>
      </c>
      <c r="Y2068" s="1404">
        <f>_xll.qlCalendarAdvance(Calendar,X2068,NDays&amp;"D")</f>
        <v>53688</v>
      </c>
      <c r="Z2068" s="1403">
        <v>2.1587473052979478E-2</v>
      </c>
      <c r="AA2068" s="1411">
        <v>2.1547253451799087E-2</v>
      </c>
    </row>
    <row r="2069" spans="19:27" x14ac:dyDescent="0.2">
      <c r="S2069" s="399"/>
      <c r="T2069" s="1401"/>
      <c r="W2069" s="864" t="str">
        <f t="shared" si="38"/>
        <v>1w</v>
      </c>
      <c r="X2069" s="1405">
        <f>_xll.qlCalendarAdvance(Calendar,X2068,W2069,"f",FALSE)</f>
        <v>53695</v>
      </c>
      <c r="Y2069" s="1404">
        <f>_xll.qlCalendarAdvance(Calendar,X2069,NDays&amp;"D")</f>
        <v>53695</v>
      </c>
      <c r="Z2069" s="1403">
        <v>2.1580192088141548E-2</v>
      </c>
      <c r="AA2069" s="1411">
        <v>2.153973776653717E-2</v>
      </c>
    </row>
    <row r="2070" spans="19:27" x14ac:dyDescent="0.2">
      <c r="S2070" s="399"/>
      <c r="T2070" s="1401"/>
      <c r="W2070" s="864" t="str">
        <f t="shared" si="38"/>
        <v>1w</v>
      </c>
      <c r="X2070" s="1405">
        <f>_xll.qlCalendarAdvance(Calendar,X2069,W2070,"f",FALSE)</f>
        <v>53702</v>
      </c>
      <c r="Y2070" s="1404">
        <f>_xll.qlCalendarAdvance(Calendar,X2070,NDays&amp;"D")</f>
        <v>53702</v>
      </c>
      <c r="Z2070" s="1403">
        <v>2.1572926424437089E-2</v>
      </c>
      <c r="AA2070" s="1411">
        <v>2.1532237009675992E-2</v>
      </c>
    </row>
    <row r="2071" spans="19:27" x14ac:dyDescent="0.2">
      <c r="S2071" s="399"/>
      <c r="T2071" s="1401"/>
      <c r="W2071" s="864" t="str">
        <f t="shared" si="38"/>
        <v>1w</v>
      </c>
      <c r="X2071" s="1405">
        <f>_xll.qlCalendarAdvance(Calendar,X2070,W2071,"f",FALSE)</f>
        <v>53709</v>
      </c>
      <c r="Y2071" s="1404">
        <f>_xll.qlCalendarAdvance(Calendar,X2071,NDays&amp;"D")</f>
        <v>53709</v>
      </c>
      <c r="Z2071" s="1403">
        <v>2.1565676061540362E-2</v>
      </c>
      <c r="AA2071" s="1411">
        <v>2.1524751180972412E-2</v>
      </c>
    </row>
    <row r="2072" spans="19:27" x14ac:dyDescent="0.2">
      <c r="S2072" s="399"/>
      <c r="T2072" s="1401"/>
      <c r="W2072" s="864" t="str">
        <f t="shared" si="38"/>
        <v>1w</v>
      </c>
      <c r="X2072" s="1405">
        <f>_xll.qlCalendarAdvance(Calendar,X2071,W2072,"f",FALSE)</f>
        <v>53716</v>
      </c>
      <c r="Y2072" s="1404">
        <f>_xll.qlCalendarAdvance(Calendar,X2072,NDays&amp;"D")</f>
        <v>53716</v>
      </c>
      <c r="Z2072" s="1403">
        <v>2.1558440999125628E-2</v>
      </c>
      <c r="AA2072" s="1411">
        <v>2.1517280280426432E-2</v>
      </c>
    </row>
    <row r="2073" spans="19:27" x14ac:dyDescent="0.2">
      <c r="S2073" s="399"/>
      <c r="T2073" s="1401"/>
      <c r="W2073" s="864" t="str">
        <f t="shared" si="38"/>
        <v>1w</v>
      </c>
      <c r="X2073" s="1405">
        <f>_xll.qlCalendarAdvance(Calendar,X2072,W2073,"f",FALSE)</f>
        <v>53723</v>
      </c>
      <c r="Y2073" s="1404">
        <f>_xll.qlCalendarAdvance(Calendar,X2073,NDays&amp;"D")</f>
        <v>53723</v>
      </c>
      <c r="Z2073" s="1403">
        <v>2.1551221236869589E-2</v>
      </c>
      <c r="AA2073" s="1411">
        <v>2.1509824308362235E-2</v>
      </c>
    </row>
    <row r="2074" spans="19:27" x14ac:dyDescent="0.2">
      <c r="S2074" s="399"/>
      <c r="T2074" s="1401"/>
      <c r="W2074" s="864" t="str">
        <f t="shared" ref="W2074:W2137" si="39">W2073</f>
        <v>1w</v>
      </c>
      <c r="X2074" s="1405">
        <f>_xll.qlCalendarAdvance(Calendar,X2073,W2074,"f",FALSE)</f>
        <v>53730</v>
      </c>
      <c r="Y2074" s="1404">
        <f>_xll.qlCalendarAdvance(Calendar,X2074,NDays&amp;"D")</f>
        <v>53730</v>
      </c>
      <c r="Z2074" s="1403">
        <v>2.154401677444806E-2</v>
      </c>
      <c r="AA2074" s="1411">
        <v>2.1502383264374592E-2</v>
      </c>
    </row>
    <row r="2075" spans="19:27" x14ac:dyDescent="0.2">
      <c r="S2075" s="399"/>
      <c r="T2075" s="1401"/>
      <c r="W2075" s="864" t="str">
        <f t="shared" si="39"/>
        <v>1w</v>
      </c>
      <c r="X2075" s="1405">
        <f>_xll.qlCalendarAdvance(Calendar,X2074,W2075,"f",FALSE)</f>
        <v>53737</v>
      </c>
      <c r="Y2075" s="1404">
        <f>_xll.qlCalendarAdvance(Calendar,X2075,NDays&amp;"D")</f>
        <v>53737</v>
      </c>
      <c r="Z2075" s="1403">
        <v>2.1536827611537745E-2</v>
      </c>
      <c r="AA2075" s="1411">
        <v>2.1494957148625593E-2</v>
      </c>
    </row>
    <row r="2076" spans="19:27" x14ac:dyDescent="0.2">
      <c r="S2076" s="399"/>
      <c r="T2076" s="1401"/>
      <c r="W2076" s="864" t="str">
        <f t="shared" si="39"/>
        <v>1w</v>
      </c>
      <c r="X2076" s="1405">
        <f>_xll.qlCalendarAdvance(Calendar,X2075,W2076,"f",FALSE)</f>
        <v>53744</v>
      </c>
      <c r="Y2076" s="1404">
        <f>_xll.qlCalendarAdvance(Calendar,X2076,NDays&amp;"D")</f>
        <v>53744</v>
      </c>
      <c r="Z2076" s="1403">
        <v>2.1529653747816901E-2</v>
      </c>
      <c r="AA2076" s="1411">
        <v>2.1487545961196286E-2</v>
      </c>
    </row>
    <row r="2077" spans="19:27" x14ac:dyDescent="0.2">
      <c r="S2077" s="399"/>
      <c r="T2077" s="1401"/>
      <c r="W2077" s="864" t="str">
        <f t="shared" si="39"/>
        <v>1w</v>
      </c>
      <c r="X2077" s="1405">
        <f>_xll.qlCalendarAdvance(Calendar,X2076,W2077,"f",FALSE)</f>
        <v>53751</v>
      </c>
      <c r="Y2077" s="1404">
        <f>_xll.qlCalendarAdvance(Calendar,X2077,NDays&amp;"D")</f>
        <v>53751</v>
      </c>
      <c r="Z2077" s="1403">
        <v>2.1522495182963342E-2</v>
      </c>
      <c r="AA2077" s="1411">
        <v>2.1480149702005624E-2</v>
      </c>
    </row>
    <row r="2078" spans="19:27" x14ac:dyDescent="0.2">
      <c r="S2078" s="399"/>
      <c r="T2078" s="1401"/>
      <c r="W2078" s="864" t="str">
        <f t="shared" si="39"/>
        <v>1w</v>
      </c>
      <c r="X2078" s="1405">
        <f>_xll.qlCalendarAdvance(Calendar,X2077,W2078,"f",FALSE)</f>
        <v>53758</v>
      </c>
      <c r="Y2078" s="1404">
        <f>_xll.qlCalendarAdvance(Calendar,X2078,NDays&amp;"D")</f>
        <v>53758</v>
      </c>
      <c r="Z2078" s="1403">
        <v>2.1515740440701765E-2</v>
      </c>
      <c r="AA2078" s="1411">
        <v>2.1472768371053608E-2</v>
      </c>
    </row>
    <row r="2079" spans="19:27" x14ac:dyDescent="0.2">
      <c r="S2079" s="399"/>
      <c r="T2079" s="1401"/>
      <c r="W2079" s="864" t="str">
        <f t="shared" si="39"/>
        <v>1w</v>
      </c>
      <c r="X2079" s="1405">
        <f>_xll.qlCalendarAdvance(Calendar,X2078,W2079,"f",FALSE)</f>
        <v>53765</v>
      </c>
      <c r="Y2079" s="1404">
        <f>_xll.qlCalendarAdvance(Calendar,X2079,NDays&amp;"D")</f>
        <v>53765</v>
      </c>
      <c r="Z2079" s="1403">
        <v>2.1508614504196874E-2</v>
      </c>
      <c r="AA2079" s="1411">
        <v>2.1465401968340236E-2</v>
      </c>
    </row>
    <row r="2080" spans="19:27" x14ac:dyDescent="0.2">
      <c r="S2080" s="399"/>
      <c r="T2080" s="1401"/>
      <c r="W2080" s="864" t="str">
        <f t="shared" si="39"/>
        <v>1w</v>
      </c>
      <c r="X2080" s="1405">
        <f>_xll.qlCalendarAdvance(Calendar,X2079,W2080,"f",FALSE)</f>
        <v>53772</v>
      </c>
      <c r="Y2080" s="1404">
        <f>_xll.qlCalendarAdvance(Calendar,X2080,NDays&amp;"D")</f>
        <v>53772</v>
      </c>
      <c r="Z2080" s="1403">
        <v>2.1501503868614026E-2</v>
      </c>
      <c r="AA2080" s="1411">
        <v>2.1458050493946557E-2</v>
      </c>
    </row>
    <row r="2081" spans="19:27" x14ac:dyDescent="0.2">
      <c r="S2081" s="399"/>
      <c r="T2081" s="1401"/>
      <c r="W2081" s="864" t="str">
        <f t="shared" si="39"/>
        <v>1w</v>
      </c>
      <c r="X2081" s="1405">
        <f>_xll.qlCalendarAdvance(Calendar,X2080,W2081,"f",FALSE)</f>
        <v>53779</v>
      </c>
      <c r="Y2081" s="1404">
        <f>_xll.qlCalendarAdvance(Calendar,X2081,NDays&amp;"D")</f>
        <v>53779</v>
      </c>
      <c r="Z2081" s="1403">
        <v>2.149440853363211E-2</v>
      </c>
      <c r="AA2081" s="1411">
        <v>2.145071394762943E-2</v>
      </c>
    </row>
    <row r="2082" spans="19:27" x14ac:dyDescent="0.2">
      <c r="S2082" s="399"/>
      <c r="T2082" s="1401"/>
      <c r="W2082" s="864" t="str">
        <f t="shared" si="39"/>
        <v>1w</v>
      </c>
      <c r="X2082" s="1405">
        <f>_xll.qlCalendarAdvance(Calendar,X2081,W2082,"f",FALSE)</f>
        <v>53786</v>
      </c>
      <c r="Y2082" s="1404">
        <f>_xll.qlCalendarAdvance(Calendar,X2082,NDays&amp;"D")</f>
        <v>53786</v>
      </c>
      <c r="Z2082" s="1403">
        <v>2.1487460863082015E-2</v>
      </c>
      <c r="AA2082" s="1411">
        <v>2.1443392329631994E-2</v>
      </c>
    </row>
    <row r="2083" spans="19:27" x14ac:dyDescent="0.2">
      <c r="S2083" s="399"/>
      <c r="T2083" s="1401"/>
      <c r="W2083" s="864" t="str">
        <f t="shared" si="39"/>
        <v>1w</v>
      </c>
      <c r="X2083" s="1405">
        <f>_xll.qlCalendarAdvance(Calendar,X2082,W2083,"f",FALSE)</f>
        <v>53793</v>
      </c>
      <c r="Y2083" s="1404">
        <f>_xll.qlCalendarAdvance(Calendar,X2083,NDays&amp;"D")</f>
        <v>53793</v>
      </c>
      <c r="Z2083" s="1403">
        <v>2.1480263764189114E-2</v>
      </c>
      <c r="AA2083" s="1411">
        <v>2.1436518558826334E-2</v>
      </c>
    </row>
    <row r="2084" spans="19:27" x14ac:dyDescent="0.2">
      <c r="S2084" s="399"/>
      <c r="T2084" s="1401"/>
      <c r="W2084" s="864" t="str">
        <f t="shared" si="39"/>
        <v>1w</v>
      </c>
      <c r="X2084" s="1405">
        <f>_xll.qlCalendarAdvance(Calendar,X2083,W2084,"f",FALSE)</f>
        <v>53800</v>
      </c>
      <c r="Y2084" s="1404">
        <f>_xll.qlCalendarAdvance(Calendar,X2084,NDays&amp;"D")</f>
        <v>53800</v>
      </c>
      <c r="Z2084" s="1403">
        <v>2.1473214329088466E-2</v>
      </c>
      <c r="AA2084" s="1411">
        <v>2.1428793878434105E-2</v>
      </c>
    </row>
    <row r="2085" spans="19:27" x14ac:dyDescent="0.2">
      <c r="S2085" s="399"/>
      <c r="T2085" s="1401"/>
      <c r="W2085" s="864" t="str">
        <f t="shared" si="39"/>
        <v>1w</v>
      </c>
      <c r="X2085" s="1405">
        <f>_xll.qlCalendarAdvance(Calendar,X2084,W2085,"f",FALSE)</f>
        <v>53807</v>
      </c>
      <c r="Y2085" s="1404">
        <f>_xll.qlCalendarAdvance(Calendar,X2085,NDays&amp;"D")</f>
        <v>53807</v>
      </c>
      <c r="Z2085" s="1403">
        <v>2.1466180193310296E-2</v>
      </c>
      <c r="AA2085" s="1411">
        <v>2.1421517045152605E-2</v>
      </c>
    </row>
    <row r="2086" spans="19:27" x14ac:dyDescent="0.2">
      <c r="S2086" s="399"/>
      <c r="T2086" s="1401"/>
      <c r="W2086" s="864" t="str">
        <f t="shared" si="39"/>
        <v>1w</v>
      </c>
      <c r="X2086" s="1405">
        <f>_xll.qlCalendarAdvance(Calendar,X2085,W2086,"f",FALSE)</f>
        <v>53814</v>
      </c>
      <c r="Y2086" s="1404">
        <f>_xll.qlCalendarAdvance(Calendar,X2086,NDays&amp;"D")</f>
        <v>53814</v>
      </c>
      <c r="Z2086" s="1403">
        <v>2.1459296452485517E-2</v>
      </c>
      <c r="AA2086" s="1411">
        <v>2.141425514010975E-2</v>
      </c>
    </row>
    <row r="2087" spans="19:27" x14ac:dyDescent="0.2">
      <c r="S2087" s="399"/>
      <c r="T2087" s="1401"/>
      <c r="W2087" s="864" t="str">
        <f t="shared" si="39"/>
        <v>1w</v>
      </c>
      <c r="X2087" s="1405">
        <f>_xll.qlCalendarAdvance(Calendar,X2086,W2087,"f",FALSE)</f>
        <v>53821</v>
      </c>
      <c r="Y2087" s="1404">
        <f>_xll.qlCalendarAdvance(Calendar,X2087,NDays&amp;"D")</f>
        <v>53821</v>
      </c>
      <c r="Z2087" s="1403">
        <v>2.1452157818449748E-2</v>
      </c>
      <c r="AA2087" s="1411">
        <v>2.1407008163386587E-2</v>
      </c>
    </row>
    <row r="2088" spans="19:27" x14ac:dyDescent="0.2">
      <c r="S2088" s="399"/>
      <c r="T2088" s="1401"/>
      <c r="W2088" s="864" t="str">
        <f t="shared" si="39"/>
        <v>1w</v>
      </c>
      <c r="X2088" s="1405">
        <f>_xll.qlCalendarAdvance(Calendar,X2087,W2088,"f",FALSE)</f>
        <v>53828</v>
      </c>
      <c r="Y2088" s="1404">
        <f>_xll.qlCalendarAdvance(Calendar,X2088,NDays&amp;"D")</f>
        <v>53828</v>
      </c>
      <c r="Z2088" s="1403">
        <v>2.1445169578733537E-2</v>
      </c>
      <c r="AA2088" s="1411">
        <v>2.1399776114821023E-2</v>
      </c>
    </row>
    <row r="2089" spans="19:27" x14ac:dyDescent="0.2">
      <c r="S2089" s="399"/>
      <c r="T2089" s="1401"/>
      <c r="W2089" s="864" t="str">
        <f t="shared" si="39"/>
        <v>1w</v>
      </c>
      <c r="X2089" s="1405">
        <f>_xll.qlCalendarAdvance(Calendar,X2088,W2089,"f",FALSE)</f>
        <v>53835</v>
      </c>
      <c r="Y2089" s="1404">
        <f>_xll.qlCalendarAdvance(Calendar,X2089,NDays&amp;"D")</f>
        <v>53835</v>
      </c>
      <c r="Z2089" s="1403">
        <v>2.1438333792363356E-2</v>
      </c>
      <c r="AA2089" s="1411">
        <v>2.1392558994494104E-2</v>
      </c>
    </row>
    <row r="2090" spans="19:27" x14ac:dyDescent="0.2">
      <c r="S2090" s="399"/>
      <c r="T2090" s="1401"/>
      <c r="W2090" s="864" t="str">
        <f t="shared" si="39"/>
        <v>1w</v>
      </c>
      <c r="X2090" s="1405">
        <f>_xll.qlCalendarAdvance(Calendar,X2089,W2090,"f",FALSE)</f>
        <v>53842</v>
      </c>
      <c r="Y2090" s="1404">
        <f>_xll.qlCalendarAdvance(Calendar,X2090,NDays&amp;"D")</f>
        <v>53842</v>
      </c>
      <c r="Z2090" s="1403">
        <v>2.1430825891742611E-2</v>
      </c>
      <c r="AA2090" s="1411">
        <v>2.138535680240583E-2</v>
      </c>
    </row>
    <row r="2091" spans="19:27" x14ac:dyDescent="0.2">
      <c r="S2091" s="399"/>
      <c r="T2091" s="1401"/>
      <c r="W2091" s="864" t="str">
        <f t="shared" si="39"/>
        <v>1w</v>
      </c>
      <c r="X2091" s="1405">
        <f>_xll.qlCalendarAdvance(Calendar,X2090,W2091,"f",FALSE)</f>
        <v>53849</v>
      </c>
      <c r="Y2091" s="1404">
        <f>_xll.qlCalendarAdvance(Calendar,X2091,NDays&amp;"D")</f>
        <v>53849</v>
      </c>
      <c r="Z2091" s="1403">
        <v>2.1424296646653122E-2</v>
      </c>
      <c r="AA2091" s="1411">
        <v>2.1378169538475156E-2</v>
      </c>
    </row>
    <row r="2092" spans="19:27" x14ac:dyDescent="0.2">
      <c r="S2092" s="399"/>
      <c r="T2092" s="1401"/>
      <c r="W2092" s="864" t="str">
        <f t="shared" si="39"/>
        <v>1w</v>
      </c>
      <c r="X2092" s="1405">
        <f>_xll.qlCalendarAdvance(Calendar,X2091,W2092,"f",FALSE)</f>
        <v>53856</v>
      </c>
      <c r="Y2092" s="1404">
        <f>_xll.qlCalendarAdvance(Calendar,X2092,NDays&amp;"D")</f>
        <v>53856</v>
      </c>
      <c r="Z2092" s="1403">
        <v>2.141736959726763E-2</v>
      </c>
      <c r="AA2092" s="1411">
        <v>2.1370997202945219E-2</v>
      </c>
    </row>
    <row r="2093" spans="19:27" x14ac:dyDescent="0.2">
      <c r="S2093" s="399"/>
      <c r="T2093" s="1401"/>
      <c r="W2093" s="864" t="str">
        <f t="shared" si="39"/>
        <v>1w</v>
      </c>
      <c r="X2093" s="1405">
        <f>_xll.qlCalendarAdvance(Calendar,X2092,W2093,"f",FALSE)</f>
        <v>53863</v>
      </c>
      <c r="Y2093" s="1404">
        <f>_xll.qlCalendarAdvance(Calendar,X2093,NDays&amp;"D")</f>
        <v>53863</v>
      </c>
      <c r="Z2093" s="1403">
        <v>2.1410457844680503E-2</v>
      </c>
      <c r="AA2093" s="1411">
        <v>2.1363839795491835E-2</v>
      </c>
    </row>
    <row r="2094" spans="19:27" x14ac:dyDescent="0.2">
      <c r="S2094" s="399"/>
      <c r="T2094" s="1401"/>
      <c r="W2094" s="864" t="str">
        <f t="shared" si="39"/>
        <v>1w</v>
      </c>
      <c r="X2094" s="1405">
        <f>_xll.qlCalendarAdvance(Calendar,X2093,W2094,"f",FALSE)</f>
        <v>53870</v>
      </c>
      <c r="Y2094" s="1404">
        <f>_xll.qlCalendarAdvance(Calendar,X2094,NDays&amp;"D")</f>
        <v>53870</v>
      </c>
      <c r="Z2094" s="1403">
        <v>2.1403561388579014E-2</v>
      </c>
      <c r="AA2094" s="1411">
        <v>2.1356697316439188E-2</v>
      </c>
    </row>
    <row r="2095" spans="19:27" x14ac:dyDescent="0.2">
      <c r="S2095" s="399"/>
      <c r="T2095" s="1401"/>
      <c r="W2095" s="864" t="str">
        <f t="shared" si="39"/>
        <v>1w</v>
      </c>
      <c r="X2095" s="1405">
        <f>_xll.qlCalendarAdvance(Calendar,X2094,W2095,"f",FALSE)</f>
        <v>53877</v>
      </c>
      <c r="Y2095" s="1404">
        <f>_xll.qlCalendarAdvance(Calendar,X2095,NDays&amp;"D")</f>
        <v>53877</v>
      </c>
      <c r="Z2095" s="1403">
        <v>2.139668022865197E-2</v>
      </c>
      <c r="AA2095" s="1411">
        <v>2.1349569765463094E-2</v>
      </c>
    </row>
    <row r="2096" spans="19:27" x14ac:dyDescent="0.2">
      <c r="S2096" s="399"/>
      <c r="T2096" s="1401"/>
      <c r="W2096" s="864" t="str">
        <f t="shared" si="39"/>
        <v>1w</v>
      </c>
      <c r="X2096" s="1405">
        <f>_xll.qlCalendarAdvance(Calendar,X2095,W2096,"f",FALSE)</f>
        <v>53884</v>
      </c>
      <c r="Y2096" s="1404">
        <f>_xll.qlCalendarAdvance(Calendar,X2096,NDays&amp;"D")</f>
        <v>53884</v>
      </c>
      <c r="Z2096" s="1403">
        <v>2.1389814364587739E-2</v>
      </c>
      <c r="AA2096" s="1411">
        <v>2.1342457142725646E-2</v>
      </c>
    </row>
    <row r="2097" spans="19:27" x14ac:dyDescent="0.2">
      <c r="S2097" s="399"/>
      <c r="T2097" s="1401"/>
      <c r="W2097" s="864" t="str">
        <f t="shared" si="39"/>
        <v>1w</v>
      </c>
      <c r="X2097" s="1405">
        <f>_xll.qlCalendarAdvance(Calendar,X2096,W2097,"f",FALSE)</f>
        <v>53891</v>
      </c>
      <c r="Y2097" s="1404">
        <f>_xll.qlCalendarAdvance(Calendar,X2097,NDays&amp;"D")</f>
        <v>53891</v>
      </c>
      <c r="Z2097" s="1403">
        <v>2.138296379607689E-2</v>
      </c>
      <c r="AA2097" s="1411">
        <v>2.1335359448307889E-2</v>
      </c>
    </row>
    <row r="2098" spans="19:27" x14ac:dyDescent="0.2">
      <c r="S2098" s="399"/>
      <c r="T2098" s="1401"/>
      <c r="W2098" s="864" t="str">
        <f t="shared" si="39"/>
        <v>1w</v>
      </c>
      <c r="X2098" s="1405">
        <f>_xll.qlCalendarAdvance(Calendar,X2097,W2098,"f",FALSE)</f>
        <v>53898</v>
      </c>
      <c r="Y2098" s="1404">
        <f>_xll.qlCalendarAdvance(Calendar,X2098,NDays&amp;"D")</f>
        <v>53898</v>
      </c>
      <c r="Z2098" s="1403">
        <v>2.1376128522808895E-2</v>
      </c>
      <c r="AA2098" s="1411">
        <v>2.1328276682047731E-2</v>
      </c>
    </row>
    <row r="2099" spans="19:27" x14ac:dyDescent="0.2">
      <c r="S2099" s="399"/>
      <c r="T2099" s="1401"/>
      <c r="W2099" s="864" t="str">
        <f t="shared" si="39"/>
        <v>1w</v>
      </c>
      <c r="X2099" s="1405">
        <f>_xll.qlCalendarAdvance(Calendar,X2098,W2099,"f",FALSE)</f>
        <v>53905</v>
      </c>
      <c r="Y2099" s="1404">
        <f>_xll.qlCalendarAdvance(Calendar,X2099,NDays&amp;"D")</f>
        <v>53905</v>
      </c>
      <c r="Z2099" s="1403">
        <v>2.1369308544475427E-2</v>
      </c>
      <c r="AA2099" s="1411">
        <v>2.1321208844107264E-2</v>
      </c>
    </row>
    <row r="2100" spans="19:27" x14ac:dyDescent="0.2">
      <c r="S2100" s="399"/>
      <c r="T2100" s="1401"/>
      <c r="W2100" s="864" t="str">
        <f t="shared" si="39"/>
        <v>1w</v>
      </c>
      <c r="X2100" s="1405">
        <f>_xll.qlCalendarAdvance(Calendar,X2099,W2100,"f",FALSE)</f>
        <v>53912</v>
      </c>
      <c r="Y2100" s="1404">
        <f>_xll.qlCalendarAdvance(Calendar,X2100,NDays&amp;"D")</f>
        <v>53912</v>
      </c>
      <c r="Z2100" s="1403">
        <v>2.1362503860767931E-2</v>
      </c>
      <c r="AA2100" s="1411">
        <v>2.1314155934243351E-2</v>
      </c>
    </row>
    <row r="2101" spans="19:27" x14ac:dyDescent="0.2">
      <c r="S2101" s="399"/>
      <c r="T2101" s="1401"/>
      <c r="W2101" s="864" t="str">
        <f t="shared" si="39"/>
        <v>1w</v>
      </c>
      <c r="X2101" s="1405">
        <f>_xll.qlCalendarAdvance(Calendar,X2100,W2101,"f",FALSE)</f>
        <v>53919</v>
      </c>
      <c r="Y2101" s="1404">
        <f>_xll.qlCalendarAdvance(Calendar,X2101,NDays&amp;"D")</f>
        <v>53919</v>
      </c>
      <c r="Z2101" s="1403">
        <v>2.1355714471378965E-2</v>
      </c>
      <c r="AA2101" s="1411">
        <v>2.1307117952699128E-2</v>
      </c>
    </row>
    <row r="2102" spans="19:27" x14ac:dyDescent="0.2">
      <c r="S2102" s="399"/>
      <c r="T2102" s="1401"/>
      <c r="W2102" s="864" t="str">
        <f t="shared" si="39"/>
        <v>1w</v>
      </c>
      <c r="X2102" s="1405">
        <f>_xll.qlCalendarAdvance(Calendar,X2101,W2102,"f",FALSE)</f>
        <v>53926</v>
      </c>
      <c r="Y2102" s="1404">
        <f>_xll.qlCalendarAdvance(Calendar,X2102,NDays&amp;"D")</f>
        <v>53926</v>
      </c>
      <c r="Z2102" s="1403">
        <v>2.1348940376001966E-2</v>
      </c>
      <c r="AA2102" s="1411">
        <v>2.1300094899393551E-2</v>
      </c>
    </row>
    <row r="2103" spans="19:27" x14ac:dyDescent="0.2">
      <c r="S2103" s="399"/>
      <c r="T2103" s="1401"/>
      <c r="W2103" s="864" t="str">
        <f t="shared" si="39"/>
        <v>1w</v>
      </c>
      <c r="X2103" s="1405">
        <f>_xll.qlCalendarAdvance(Calendar,X2102,W2103,"f",FALSE)</f>
        <v>53933</v>
      </c>
      <c r="Y2103" s="1404">
        <f>_xll.qlCalendarAdvance(Calendar,X2103,NDays&amp;"D")</f>
        <v>53933</v>
      </c>
      <c r="Z2103" s="1403">
        <v>2.1341741362039146E-2</v>
      </c>
      <c r="AA2103" s="1411">
        <v>2.1293086774164527E-2</v>
      </c>
    </row>
    <row r="2104" spans="19:27" x14ac:dyDescent="0.2">
      <c r="S2104" s="399"/>
      <c r="T2104" s="1401"/>
      <c r="W2104" s="864" t="str">
        <f t="shared" si="39"/>
        <v>1w</v>
      </c>
      <c r="X2104" s="1405">
        <f>_xll.qlCalendarAdvance(Calendar,X2103,W2104,"f",FALSE)</f>
        <v>53940</v>
      </c>
      <c r="Y2104" s="1404">
        <f>_xll.qlCalendarAdvance(Calendar,X2104,NDays&amp;"D")</f>
        <v>53940</v>
      </c>
      <c r="Z2104" s="1403">
        <v>2.1335438066058462E-2</v>
      </c>
      <c r="AA2104" s="1411">
        <v>2.128609357733624E-2</v>
      </c>
    </row>
    <row r="2105" spans="19:27" x14ac:dyDescent="0.2">
      <c r="S2105" s="399"/>
      <c r="T2105" s="1401"/>
      <c r="W2105" s="864" t="str">
        <f t="shared" si="39"/>
        <v>1w</v>
      </c>
      <c r="X2105" s="1405">
        <f>_xll.qlCalendarAdvance(Calendar,X2104,W2105,"f",FALSE)</f>
        <v>53947</v>
      </c>
      <c r="Y2105" s="1404">
        <f>_xll.qlCalendarAdvance(Calendar,X2105,NDays&amp;"D")</f>
        <v>53947</v>
      </c>
      <c r="Z2105" s="1403">
        <v>2.1328709850882577E-2</v>
      </c>
      <c r="AA2105" s="1411">
        <v>2.1279115308746599E-2</v>
      </c>
    </row>
    <row r="2106" spans="19:27" x14ac:dyDescent="0.2">
      <c r="S2106" s="399"/>
      <c r="T2106" s="1401"/>
      <c r="W2106" s="864" t="str">
        <f t="shared" si="39"/>
        <v>1w</v>
      </c>
      <c r="X2106" s="1405">
        <f>_xll.qlCalendarAdvance(Calendar,X2105,W2106,"f",FALSE)</f>
        <v>53954</v>
      </c>
      <c r="Y2106" s="1404">
        <f>_xll.qlCalendarAdvance(Calendar,X2106,NDays&amp;"D")</f>
        <v>53954</v>
      </c>
      <c r="Z2106" s="1403">
        <v>2.132199692849767E-2</v>
      </c>
      <c r="AA2106" s="1411">
        <v>2.1272151968314557E-2</v>
      </c>
    </row>
    <row r="2107" spans="19:27" x14ac:dyDescent="0.2">
      <c r="S2107" s="399"/>
      <c r="T2107" s="1401"/>
      <c r="W2107" s="864" t="str">
        <f t="shared" si="39"/>
        <v>1w</v>
      </c>
      <c r="X2107" s="1405">
        <f>_xll.qlCalendarAdvance(Calendar,X2106,W2107,"f",FALSE)</f>
        <v>53961</v>
      </c>
      <c r="Y2107" s="1404">
        <f>_xll.qlCalendarAdvance(Calendar,X2107,NDays&amp;"D")</f>
        <v>53961</v>
      </c>
      <c r="Z2107" s="1403">
        <v>2.1315299298600487E-2</v>
      </c>
      <c r="AA2107" s="1411">
        <v>2.1265203556040113E-2</v>
      </c>
    </row>
    <row r="2108" spans="19:27" x14ac:dyDescent="0.2">
      <c r="S2108" s="399"/>
      <c r="T2108" s="1401"/>
      <c r="W2108" s="864" t="str">
        <f t="shared" si="39"/>
        <v>1w</v>
      </c>
      <c r="X2108" s="1405">
        <f>_xll.qlCalendarAdvance(Calendar,X2107,W2108,"f",FALSE)</f>
        <v>53968</v>
      </c>
      <c r="Y2108" s="1404">
        <f>_xll.qlCalendarAdvance(Calendar,X2108,NDays&amp;"D")</f>
        <v>53968</v>
      </c>
      <c r="Z2108" s="1403">
        <v>2.1308616960888861E-2</v>
      </c>
      <c r="AA2108" s="1411">
        <v>2.1258270072004315E-2</v>
      </c>
    </row>
    <row r="2109" spans="19:27" x14ac:dyDescent="0.2">
      <c r="S2109" s="399"/>
      <c r="T2109" s="1401"/>
      <c r="W2109" s="864" t="str">
        <f t="shared" si="39"/>
        <v>1w</v>
      </c>
      <c r="X2109" s="1405">
        <f>_xll.qlCalendarAdvance(Calendar,X2108,W2109,"f",FALSE)</f>
        <v>53975</v>
      </c>
      <c r="Y2109" s="1404">
        <f>_xll.qlCalendarAdvance(Calendar,X2109,NDays&amp;"D")</f>
        <v>53975</v>
      </c>
      <c r="Z2109" s="1403">
        <v>2.1301949915060191E-2</v>
      </c>
      <c r="AA2109" s="1411">
        <v>2.1251351516288208E-2</v>
      </c>
    </row>
    <row r="2110" spans="19:27" x14ac:dyDescent="0.2">
      <c r="S2110" s="399"/>
      <c r="T2110" s="1401"/>
      <c r="W2110" s="864" t="str">
        <f t="shared" si="39"/>
        <v>1w</v>
      </c>
      <c r="X2110" s="1405">
        <f>_xll.qlCalendarAdvance(Calendar,X2109,W2110,"f",FALSE)</f>
        <v>53982</v>
      </c>
      <c r="Y2110" s="1404">
        <f>_xll.qlCalendarAdvance(Calendar,X2110,NDays&amp;"D")</f>
        <v>53982</v>
      </c>
      <c r="Z2110" s="1403">
        <v>2.1295298160813415E-2</v>
      </c>
      <c r="AA2110" s="1411">
        <v>2.1244447888648654E-2</v>
      </c>
    </row>
    <row r="2111" spans="19:27" x14ac:dyDescent="0.2">
      <c r="S2111" s="399"/>
      <c r="T2111" s="1401"/>
      <c r="W2111" s="864" t="str">
        <f t="shared" si="39"/>
        <v>1w</v>
      </c>
      <c r="X2111" s="1405">
        <f>_xll.qlCalendarAdvance(Calendar,X2110,W2111,"f",FALSE)</f>
        <v>53989</v>
      </c>
      <c r="Y2111" s="1404">
        <f>_xll.qlCalendarAdvance(Calendar,X2111,NDays&amp;"D")</f>
        <v>53989</v>
      </c>
      <c r="Z2111" s="1403">
        <v>2.1288661697848137E-2</v>
      </c>
      <c r="AA2111" s="1411">
        <v>2.1237559189328792E-2</v>
      </c>
    </row>
    <row r="2112" spans="19:27" x14ac:dyDescent="0.2">
      <c r="S2112" s="399"/>
      <c r="T2112" s="1401"/>
      <c r="W2112" s="864" t="str">
        <f t="shared" si="39"/>
        <v>1w</v>
      </c>
      <c r="X2112" s="1405">
        <f>_xll.qlCalendarAdvance(Calendar,X2111,W2112,"f",FALSE)</f>
        <v>53996</v>
      </c>
      <c r="Y2112" s="1404">
        <f>_xll.qlCalendarAdvance(Calendar,X2112,NDays&amp;"D")</f>
        <v>53996</v>
      </c>
      <c r="Z2112" s="1403">
        <v>2.1281581251509696E-2</v>
      </c>
      <c r="AA2112" s="1411">
        <v>2.1230685418166528E-2</v>
      </c>
    </row>
    <row r="2113" spans="19:27" x14ac:dyDescent="0.2">
      <c r="S2113" s="399"/>
      <c r="T2113" s="1401"/>
      <c r="W2113" s="864" t="str">
        <f t="shared" si="39"/>
        <v>1w</v>
      </c>
      <c r="X2113" s="1405">
        <f>_xll.qlCalendarAdvance(Calendar,X2112,W2113,"f",FALSE)</f>
        <v>54003</v>
      </c>
      <c r="Y2113" s="1404">
        <f>_xll.qlCalendarAdvance(Calendar,X2113,NDays&amp;"D")</f>
        <v>54003</v>
      </c>
      <c r="Z2113" s="1403">
        <v>2.1275434644562451E-2</v>
      </c>
      <c r="AA2113" s="1411">
        <v>2.1223826575323956E-2</v>
      </c>
    </row>
    <row r="2114" spans="19:27" x14ac:dyDescent="0.2">
      <c r="S2114" s="399"/>
      <c r="T2114" s="1401"/>
      <c r="W2114" s="864" t="str">
        <f t="shared" si="39"/>
        <v>1w</v>
      </c>
      <c r="X2114" s="1405">
        <f>_xll.qlCalendarAdvance(Calendar,X2113,W2114,"f",FALSE)</f>
        <v>54010</v>
      </c>
      <c r="Y2114" s="1404">
        <f>_xll.qlCalendarAdvance(Calendar,X2114,NDays&amp;"D")</f>
        <v>54010</v>
      </c>
      <c r="Z2114" s="1403">
        <v>2.1268844053643886E-2</v>
      </c>
      <c r="AA2114" s="1411">
        <v>2.1216982660557937E-2</v>
      </c>
    </row>
    <row r="2115" spans="19:27" x14ac:dyDescent="0.2">
      <c r="S2115" s="399"/>
      <c r="T2115" s="1401"/>
      <c r="W2115" s="864" t="str">
        <f t="shared" si="39"/>
        <v>1w</v>
      </c>
      <c r="X2115" s="1405">
        <f>_xll.qlCalendarAdvance(Calendar,X2114,W2115,"f",FALSE)</f>
        <v>54017</v>
      </c>
      <c r="Y2115" s="1404">
        <f>_xll.qlCalendarAdvance(Calendar,X2115,NDays&amp;"D")</f>
        <v>54017</v>
      </c>
      <c r="Z2115" s="1403">
        <v>2.1262268752811606E-2</v>
      </c>
      <c r="AA2115" s="1411">
        <v>2.1210153674030563E-2</v>
      </c>
    </row>
    <row r="2116" spans="19:27" x14ac:dyDescent="0.2">
      <c r="S2116" s="399"/>
      <c r="T2116" s="1401"/>
      <c r="W2116" s="864" t="str">
        <f t="shared" si="39"/>
        <v>1w</v>
      </c>
      <c r="X2116" s="1405">
        <f>_xll.qlCalendarAdvance(Calendar,X2115,W2116,"f",FALSE)</f>
        <v>54024</v>
      </c>
      <c r="Y2116" s="1404">
        <f>_xll.qlCalendarAdvance(Calendar,X2116,NDays&amp;"D")</f>
        <v>54024</v>
      </c>
      <c r="Z2116" s="1403">
        <v>2.1255708741767632E-2</v>
      </c>
      <c r="AA2116" s="1411">
        <v>2.120333961582288E-2</v>
      </c>
    </row>
    <row r="2117" spans="19:27" x14ac:dyDescent="0.2">
      <c r="S2117" s="399"/>
      <c r="T2117" s="1401"/>
      <c r="W2117" s="864" t="str">
        <f t="shared" si="39"/>
        <v>1w</v>
      </c>
      <c r="X2117" s="1405">
        <f>_xll.qlCalendarAdvance(Calendar,X2116,W2117,"f",FALSE)</f>
        <v>54031</v>
      </c>
      <c r="Y2117" s="1404">
        <f>_xll.qlCalendarAdvance(Calendar,X2117,NDays&amp;"D")</f>
        <v>54031</v>
      </c>
      <c r="Z2117" s="1403">
        <v>2.1249164020215965E-2</v>
      </c>
      <c r="AA2117" s="1411">
        <v>2.1196540485772797E-2</v>
      </c>
    </row>
    <row r="2118" spans="19:27" x14ac:dyDescent="0.2">
      <c r="S2118" s="399"/>
      <c r="T2118" s="1401"/>
      <c r="W2118" s="864" t="str">
        <f t="shared" si="39"/>
        <v>1w</v>
      </c>
      <c r="X2118" s="1405">
        <f>_xll.qlCalendarAdvance(Calendar,X2117,W2118,"f",FALSE)</f>
        <v>54038</v>
      </c>
      <c r="Y2118" s="1404">
        <f>_xll.qlCalendarAdvance(Calendar,X2118,NDays&amp;"D")</f>
        <v>54038</v>
      </c>
      <c r="Z2118" s="1403">
        <v>2.1242634587860618E-2</v>
      </c>
      <c r="AA2118" s="1411">
        <v>2.1189756283799266E-2</v>
      </c>
    </row>
    <row r="2119" spans="19:27" x14ac:dyDescent="0.2">
      <c r="S2119" s="399"/>
      <c r="T2119" s="1401"/>
      <c r="W2119" s="864" t="str">
        <f t="shared" si="39"/>
        <v>1w</v>
      </c>
      <c r="X2119" s="1405">
        <f>_xll.qlCalendarAdvance(Calendar,X2118,W2119,"f",FALSE)</f>
        <v>54045</v>
      </c>
      <c r="Y2119" s="1404">
        <f>_xll.qlCalendarAdvance(Calendar,X2119,NDays&amp;"D")</f>
        <v>54045</v>
      </c>
      <c r="Z2119" s="1403">
        <v>2.1236120444406693E-2</v>
      </c>
      <c r="AA2119" s="1411">
        <v>2.1182987010226473E-2</v>
      </c>
    </row>
    <row r="2120" spans="19:27" x14ac:dyDescent="0.2">
      <c r="S2120" s="399"/>
      <c r="T2120" s="1401"/>
      <c r="W2120" s="864" t="str">
        <f t="shared" si="39"/>
        <v>1w</v>
      </c>
      <c r="X2120" s="1405">
        <f>_xll.qlCalendarAdvance(Calendar,X2119,W2120,"f",FALSE)</f>
        <v>54053</v>
      </c>
      <c r="Y2120" s="1404">
        <f>_xll.qlCalendarAdvance(Calendar,X2120,NDays&amp;"D")</f>
        <v>54053</v>
      </c>
      <c r="Z2120" s="1403">
        <v>2.1228694429756764E-2</v>
      </c>
      <c r="AA2120" s="1411">
        <v>2.1175534078532458E-2</v>
      </c>
    </row>
    <row r="2121" spans="19:27" x14ac:dyDescent="0.2">
      <c r="S2121" s="399"/>
      <c r="T2121" s="1401"/>
      <c r="W2121" s="864" t="str">
        <f t="shared" si="39"/>
        <v>1w</v>
      </c>
      <c r="X2121" s="1405">
        <f>_xll.qlCalendarAdvance(Calendar,X2120,W2121,"f",FALSE)</f>
        <v>54060</v>
      </c>
      <c r="Y2121" s="1404">
        <f>_xll.qlCalendarAdvance(Calendar,X2121,NDays&amp;"D")</f>
        <v>54060</v>
      </c>
      <c r="Z2121" s="1403">
        <v>2.1222053344446108E-2</v>
      </c>
      <c r="AA2121" s="1411">
        <v>2.1168798145130289E-2</v>
      </c>
    </row>
    <row r="2122" spans="19:27" x14ac:dyDescent="0.2">
      <c r="S2122" s="399"/>
      <c r="T2122" s="1401"/>
      <c r="W2122" s="864" t="str">
        <f t="shared" si="39"/>
        <v>1w</v>
      </c>
      <c r="X2122" s="1405">
        <f>_xll.qlCalendarAdvance(Calendar,X2121,W2122,"f",FALSE)</f>
        <v>54067</v>
      </c>
      <c r="Y2122" s="1404">
        <f>_xll.qlCalendarAdvance(Calendar,X2122,NDays&amp;"D")</f>
        <v>54067</v>
      </c>
      <c r="Z2122" s="1403">
        <v>2.1215586529980519E-2</v>
      </c>
      <c r="AA2122" s="1411">
        <v>2.1162077141965906E-2</v>
      </c>
    </row>
    <row r="2123" spans="19:27" x14ac:dyDescent="0.2">
      <c r="S2123" s="399"/>
      <c r="T2123" s="1401"/>
      <c r="W2123" s="864" t="str">
        <f t="shared" si="39"/>
        <v>1w</v>
      </c>
      <c r="X2123" s="1405">
        <f>_xll.qlCalendarAdvance(Calendar,X2122,W2123,"f",FALSE)</f>
        <v>54074</v>
      </c>
      <c r="Y2123" s="1404">
        <f>_xll.qlCalendarAdvance(Calendar,X2123,NDays&amp;"D")</f>
        <v>54074</v>
      </c>
      <c r="Z2123" s="1403">
        <v>2.1209135002230331E-2</v>
      </c>
      <c r="AA2123" s="1411">
        <v>2.1155371068958265E-2</v>
      </c>
    </row>
    <row r="2124" spans="19:27" x14ac:dyDescent="0.2">
      <c r="S2124" s="399"/>
      <c r="T2124" s="1401"/>
      <c r="W2124" s="864" t="str">
        <f t="shared" si="39"/>
        <v>1w</v>
      </c>
      <c r="X2124" s="1405">
        <f>_xll.qlCalendarAdvance(Calendar,X2123,W2124,"f",FALSE)</f>
        <v>54081</v>
      </c>
      <c r="Y2124" s="1404">
        <f>_xll.qlCalendarAdvance(Calendar,X2124,NDays&amp;"D")</f>
        <v>54081</v>
      </c>
      <c r="Z2124" s="1403">
        <v>2.1202698760905369E-2</v>
      </c>
      <c r="AA2124" s="1411">
        <v>2.1148679926161394E-2</v>
      </c>
    </row>
    <row r="2125" spans="19:27" x14ac:dyDescent="0.2">
      <c r="S2125" s="399"/>
      <c r="T2125" s="1401"/>
      <c r="W2125" s="864" t="str">
        <f t="shared" si="39"/>
        <v>1w</v>
      </c>
      <c r="X2125" s="1405">
        <f>_xll.qlCalendarAdvance(Calendar,X2124,W2125,"f",FALSE)</f>
        <v>54088</v>
      </c>
      <c r="Y2125" s="1404">
        <f>_xll.qlCalendarAdvance(Calendar,X2125,NDays&amp;"D")</f>
        <v>54088</v>
      </c>
      <c r="Z2125" s="1403">
        <v>2.1195790495472232E-2</v>
      </c>
      <c r="AA2125" s="1411">
        <v>2.1142003713521266E-2</v>
      </c>
    </row>
    <row r="2126" spans="19:27" x14ac:dyDescent="0.2">
      <c r="S2126" s="399"/>
      <c r="T2126" s="1401"/>
      <c r="W2126" s="864" t="str">
        <f t="shared" si="39"/>
        <v>1w</v>
      </c>
      <c r="X2126" s="1405">
        <f>_xll.qlCalendarAdvance(Calendar,X2125,W2126,"f",FALSE)</f>
        <v>54095</v>
      </c>
      <c r="Y2126" s="1404">
        <f>_xll.qlCalendarAdvance(Calendar,X2126,NDays&amp;"D")</f>
        <v>54095</v>
      </c>
      <c r="Z2126" s="1403">
        <v>2.1189872136371062E-2</v>
      </c>
      <c r="AA2126" s="1411">
        <v>2.1135342431037877E-2</v>
      </c>
    </row>
    <row r="2127" spans="19:27" x14ac:dyDescent="0.2">
      <c r="S2127" s="399"/>
      <c r="T2127" s="1401"/>
      <c r="W2127" s="864" t="str">
        <f t="shared" si="39"/>
        <v>1w</v>
      </c>
      <c r="X2127" s="1405">
        <f>_xll.qlCalendarAdvance(Calendar,X2126,W2127,"f",FALSE)</f>
        <v>54102</v>
      </c>
      <c r="Y2127" s="1404">
        <f>_xll.qlCalendarAdvance(Calendar,X2127,NDays&amp;"D")</f>
        <v>54102</v>
      </c>
      <c r="Z2127" s="1403">
        <v>2.1183481752583798E-2</v>
      </c>
      <c r="AA2127" s="1411">
        <v>2.1128696078792274E-2</v>
      </c>
    </row>
    <row r="2128" spans="19:27" x14ac:dyDescent="0.2">
      <c r="S2128" s="399"/>
      <c r="T2128" s="1401"/>
      <c r="W2128" s="864" t="str">
        <f t="shared" si="39"/>
        <v>1w</v>
      </c>
      <c r="X2128" s="1405">
        <f>_xll.qlCalendarAdvance(Calendar,X2127,W2128,"f",FALSE)</f>
        <v>54109</v>
      </c>
      <c r="Y2128" s="1404">
        <f>_xll.qlCalendarAdvance(Calendar,X2128,NDays&amp;"D")</f>
        <v>54109</v>
      </c>
      <c r="Z2128" s="1403">
        <v>2.1177106654065244E-2</v>
      </c>
      <c r="AA2128" s="1411">
        <v>2.1122064656676397E-2</v>
      </c>
    </row>
    <row r="2129" spans="19:27" x14ac:dyDescent="0.2">
      <c r="S2129" s="399"/>
      <c r="T2129" s="1401"/>
      <c r="W2129" s="864" t="str">
        <f t="shared" si="39"/>
        <v>1w</v>
      </c>
      <c r="X2129" s="1405">
        <f>_xll.qlCalendarAdvance(Calendar,X2128,W2129,"f",FALSE)</f>
        <v>54116</v>
      </c>
      <c r="Y2129" s="1404">
        <f>_xll.qlCalendarAdvance(Calendar,X2129,NDays&amp;"D")</f>
        <v>54116</v>
      </c>
      <c r="Z2129" s="1403">
        <v>2.1170250830012446E-2</v>
      </c>
      <c r="AA2129" s="1411">
        <v>2.1115448164744276E-2</v>
      </c>
    </row>
    <row r="2130" spans="19:27" x14ac:dyDescent="0.2">
      <c r="S2130" s="399"/>
      <c r="T2130" s="1401"/>
      <c r="W2130" s="864" t="str">
        <f t="shared" si="39"/>
        <v>1w</v>
      </c>
      <c r="X2130" s="1405">
        <f>_xll.qlCalendarAdvance(Calendar,X2129,W2130,"f",FALSE)</f>
        <v>54123</v>
      </c>
      <c r="Y2130" s="1404">
        <f>_xll.qlCalendarAdvance(Calendar,X2130,NDays&amp;"D")</f>
        <v>54123</v>
      </c>
      <c r="Z2130" s="1403">
        <v>2.1164402311686821E-2</v>
      </c>
      <c r="AA2130" s="1411">
        <v>2.1108846602941881E-2</v>
      </c>
    </row>
    <row r="2131" spans="19:27" x14ac:dyDescent="0.2">
      <c r="S2131" s="399"/>
      <c r="T2131" s="1401"/>
      <c r="W2131" s="864" t="str">
        <f t="shared" si="39"/>
        <v>1w</v>
      </c>
      <c r="X2131" s="1405">
        <f>_xll.qlCalendarAdvance(Calendar,X2130,W2131,"f",FALSE)</f>
        <v>54130</v>
      </c>
      <c r="Y2131" s="1404">
        <f>_xll.qlCalendarAdvance(Calendar,X2131,NDays&amp;"D")</f>
        <v>54130</v>
      </c>
      <c r="Z2131" s="1403">
        <v>2.1158073067254105E-2</v>
      </c>
      <c r="AA2131" s="1411">
        <v>2.1102259971323239E-2</v>
      </c>
    </row>
    <row r="2132" spans="19:27" x14ac:dyDescent="0.2">
      <c r="S2132" s="399"/>
      <c r="T2132" s="1401"/>
      <c r="W2132" s="864" t="str">
        <f t="shared" si="39"/>
        <v>1w</v>
      </c>
      <c r="X2132" s="1405">
        <f>_xll.qlCalendarAdvance(Calendar,X2131,W2132,"f",FALSE)</f>
        <v>54137</v>
      </c>
      <c r="Y2132" s="1404">
        <f>_xll.qlCalendarAdvance(Calendar,X2132,NDays&amp;"D")</f>
        <v>54137</v>
      </c>
      <c r="Z2132" s="1403">
        <v>2.1151759106945514E-2</v>
      </c>
      <c r="AA2132" s="1411">
        <v>2.1095688269888356E-2</v>
      </c>
    </row>
    <row r="2133" spans="19:27" x14ac:dyDescent="0.2">
      <c r="S2133" s="399"/>
      <c r="T2133" s="1401"/>
      <c r="W2133" s="864" t="str">
        <f t="shared" si="39"/>
        <v>1w</v>
      </c>
      <c r="X2133" s="1405">
        <f>_xll.qlCalendarAdvance(Calendar,X2132,W2133,"f",FALSE)</f>
        <v>54144</v>
      </c>
      <c r="Y2133" s="1404">
        <f>_xll.qlCalendarAdvance(Calendar,X2133,NDays&amp;"D")</f>
        <v>54144</v>
      </c>
      <c r="Z2133" s="1403">
        <v>2.1145460430475955E-2</v>
      </c>
      <c r="AA2133" s="1411">
        <v>2.1089131498610213E-2</v>
      </c>
    </row>
    <row r="2134" spans="19:27" x14ac:dyDescent="0.2">
      <c r="S2134" s="399"/>
      <c r="T2134" s="1401"/>
      <c r="W2134" s="864" t="str">
        <f t="shared" si="39"/>
        <v>1w</v>
      </c>
      <c r="X2134" s="1405">
        <f>_xll.qlCalendarAdvance(Calendar,X2133,W2134,"f",FALSE)</f>
        <v>54155</v>
      </c>
      <c r="Y2134" s="1404">
        <f>_xll.qlCalendarAdvance(Calendar,X2134,NDays&amp;"D")</f>
        <v>54155</v>
      </c>
      <c r="Z2134" s="1403">
        <v>2.113525450835585E-2</v>
      </c>
      <c r="AA2134" s="1411">
        <v>2.1078573179331705E-2</v>
      </c>
    </row>
    <row r="2135" spans="19:27" x14ac:dyDescent="0.2">
      <c r="S2135" s="399"/>
      <c r="T2135" s="1401"/>
      <c r="W2135" s="864" t="str">
        <f t="shared" si="39"/>
        <v>1w</v>
      </c>
      <c r="X2135" s="1405">
        <f>_xll.qlCalendarAdvance(Calendar,X2134,W2135,"f",FALSE)</f>
        <v>54162</v>
      </c>
      <c r="Y2135" s="1404">
        <f>_xll.qlCalendarAdvance(Calendar,X2135,NDays&amp;"D")</f>
        <v>54162</v>
      </c>
      <c r="Z2135" s="1403">
        <v>2.1128993666164275E-2</v>
      </c>
      <c r="AA2135" s="1411">
        <v>2.1072053419863845E-2</v>
      </c>
    </row>
    <row r="2136" spans="19:27" x14ac:dyDescent="0.2">
      <c r="S2136" s="399"/>
      <c r="T2136" s="1401"/>
      <c r="W2136" s="864" t="str">
        <f t="shared" si="39"/>
        <v>1w</v>
      </c>
      <c r="X2136" s="1405">
        <f>_xll.qlCalendarAdvance(Calendar,X2135,W2136,"f",FALSE)</f>
        <v>54169</v>
      </c>
      <c r="Y2136" s="1404">
        <f>_xll.qlCalendarAdvance(Calendar,X2136,NDays&amp;"D")</f>
        <v>54169</v>
      </c>
      <c r="Z2136" s="1403">
        <v>2.1122748104880795E-2</v>
      </c>
      <c r="AA2136" s="1411">
        <v>2.1065548588634631E-2</v>
      </c>
    </row>
    <row r="2137" spans="19:27" x14ac:dyDescent="0.2">
      <c r="S2137" s="399"/>
      <c r="T2137" s="1401"/>
      <c r="W2137" s="864" t="str">
        <f t="shared" si="39"/>
        <v>1w</v>
      </c>
      <c r="X2137" s="1405">
        <f>_xll.qlCalendarAdvance(Calendar,X2136,W2137,"f",FALSE)</f>
        <v>54176</v>
      </c>
      <c r="Y2137" s="1404">
        <f>_xll.qlCalendarAdvance(Calendar,X2137,NDays&amp;"D")</f>
        <v>54176</v>
      </c>
      <c r="Z2137" s="1403">
        <v>2.1116517824225189E-2</v>
      </c>
      <c r="AA2137" s="1411">
        <v>2.1059058685725107E-2</v>
      </c>
    </row>
    <row r="2138" spans="19:27" x14ac:dyDescent="0.2">
      <c r="S2138" s="399"/>
      <c r="T2138" s="1401"/>
      <c r="W2138" s="864" t="str">
        <f t="shared" ref="W2138:W2201" si="40">W2137</f>
        <v>1w</v>
      </c>
      <c r="X2138" s="1405">
        <f>_xll.qlCalendarAdvance(Calendar,X2137,W2138,"f",FALSE)</f>
        <v>54183</v>
      </c>
      <c r="Y2138" s="1404">
        <f>_xll.qlCalendarAdvance(Calendar,X2138,NDays&amp;"D")</f>
        <v>54183</v>
      </c>
      <c r="Z2138" s="1403">
        <v>2.111030282391857E-2</v>
      </c>
      <c r="AA2138" s="1411">
        <v>2.1052583710892137E-2</v>
      </c>
    </row>
    <row r="2139" spans="19:27" x14ac:dyDescent="0.2">
      <c r="S2139" s="399"/>
      <c r="T2139" s="1401"/>
      <c r="W2139" s="864" t="str">
        <f t="shared" si="40"/>
        <v>1w</v>
      </c>
      <c r="X2139" s="1405">
        <f>_xll.qlCalendarAdvance(Calendar,X2138,W2139,"f",FALSE)</f>
        <v>54190</v>
      </c>
      <c r="Y2139" s="1404">
        <f>_xll.qlCalendarAdvance(Calendar,X2139,NDays&amp;"D")</f>
        <v>54190</v>
      </c>
      <c r="Z2139" s="1403">
        <v>2.110410310368227E-2</v>
      </c>
      <c r="AA2139" s="1411">
        <v>2.1046123664297811E-2</v>
      </c>
    </row>
    <row r="2140" spans="19:27" x14ac:dyDescent="0.2">
      <c r="S2140" s="399"/>
      <c r="T2140" s="1401"/>
      <c r="W2140" s="864" t="str">
        <f t="shared" si="40"/>
        <v>1w</v>
      </c>
      <c r="X2140" s="1405">
        <f>_xll.qlCalendarAdvance(Calendar,X2139,W2140,"f",FALSE)</f>
        <v>54197</v>
      </c>
      <c r="Y2140" s="1404">
        <f>_xll.qlCalendarAdvance(Calendar,X2140,NDays&amp;"D")</f>
        <v>54197</v>
      </c>
      <c r="Z2140" s="1403">
        <v>2.1097918663238513E-2</v>
      </c>
      <c r="AA2140" s="1411">
        <v>2.1039678545861085E-2</v>
      </c>
    </row>
    <row r="2141" spans="19:27" x14ac:dyDescent="0.2">
      <c r="S2141" s="399"/>
      <c r="T2141" s="1401"/>
      <c r="W2141" s="864" t="str">
        <f t="shared" si="40"/>
        <v>1w</v>
      </c>
      <c r="X2141" s="1405">
        <f>_xll.qlCalendarAdvance(Calendar,X2140,W2141,"f",FALSE)</f>
        <v>54204</v>
      </c>
      <c r="Y2141" s="1404">
        <f>_xll.qlCalendarAdvance(Calendar,X2141,NDays&amp;"D")</f>
        <v>54204</v>
      </c>
      <c r="Z2141" s="1403">
        <v>2.1091749502309964E-2</v>
      </c>
      <c r="AA2141" s="1411">
        <v>2.1033248355581957E-2</v>
      </c>
    </row>
    <row r="2142" spans="19:27" x14ac:dyDescent="0.2">
      <c r="S2142" s="399"/>
      <c r="T2142" s="1401"/>
      <c r="W2142" s="864" t="str">
        <f t="shared" si="40"/>
        <v>1w</v>
      </c>
      <c r="X2142" s="1405">
        <f>_xll.qlCalendarAdvance(Calendar,X2141,W2142,"f",FALSE)</f>
        <v>54211</v>
      </c>
      <c r="Y2142" s="1404">
        <f>_xll.qlCalendarAdvance(Calendar,X2142,NDays&amp;"D")</f>
        <v>54211</v>
      </c>
      <c r="Z2142" s="1403">
        <v>2.1085595620620401E-2</v>
      </c>
      <c r="AA2142" s="1411">
        <v>2.1026833093541475E-2</v>
      </c>
    </row>
    <row r="2143" spans="19:27" x14ac:dyDescent="0.2">
      <c r="S2143" s="399"/>
      <c r="T2143" s="1401"/>
      <c r="W2143" s="864" t="str">
        <f t="shared" si="40"/>
        <v>1w</v>
      </c>
      <c r="X2143" s="1405">
        <f>_xll.qlCalendarAdvance(Calendar,X2142,W2143,"f",FALSE)</f>
        <v>54218</v>
      </c>
      <c r="Y2143" s="1404">
        <f>_xll.qlCalendarAdvance(Calendar,X2143,NDays&amp;"D")</f>
        <v>54218</v>
      </c>
      <c r="Z2143" s="1403">
        <v>2.1079457017893599E-2</v>
      </c>
      <c r="AA2143" s="1411">
        <v>2.1020432759577545E-2</v>
      </c>
    </row>
    <row r="2144" spans="19:27" x14ac:dyDescent="0.2">
      <c r="S2144" s="399"/>
      <c r="T2144" s="1401"/>
      <c r="W2144" s="864" t="str">
        <f t="shared" si="40"/>
        <v>1w</v>
      </c>
      <c r="X2144" s="1405">
        <f>_xll.qlCalendarAdvance(Calendar,X2143,W2144,"f",FALSE)</f>
        <v>54225</v>
      </c>
      <c r="Y2144" s="1404">
        <f>_xll.qlCalendarAdvance(Calendar,X2144,NDays&amp;"D")</f>
        <v>54225</v>
      </c>
      <c r="Z2144" s="1403">
        <v>2.107333369385489E-2</v>
      </c>
      <c r="AA2144" s="1411">
        <v>2.1014047354014354E-2</v>
      </c>
    </row>
    <row r="2145" spans="19:27" x14ac:dyDescent="0.2">
      <c r="S2145" s="399"/>
      <c r="T2145" s="1401"/>
      <c r="W2145" s="864" t="str">
        <f t="shared" si="40"/>
        <v>1w</v>
      </c>
      <c r="X2145" s="1405">
        <f>_xll.qlCalendarAdvance(Calendar,X2144,W2145,"f",FALSE)</f>
        <v>54232</v>
      </c>
      <c r="Y2145" s="1404">
        <f>_xll.qlCalendarAdvance(Calendar,X2145,NDays&amp;"D")</f>
        <v>54232</v>
      </c>
      <c r="Z2145" s="1403">
        <v>2.1067225648229604E-2</v>
      </c>
      <c r="AA2145" s="1411">
        <v>2.1007676876527714E-2</v>
      </c>
    </row>
    <row r="2146" spans="19:27" x14ac:dyDescent="0.2">
      <c r="S2146" s="399"/>
      <c r="T2146" s="1401"/>
      <c r="W2146" s="864" t="str">
        <f t="shared" si="40"/>
        <v>1w</v>
      </c>
      <c r="X2146" s="1405">
        <f>_xll.qlCalendarAdvance(Calendar,X2145,W2146,"f",FALSE)</f>
        <v>54239</v>
      </c>
      <c r="Y2146" s="1404">
        <f>_xll.qlCalendarAdvance(Calendar,X2146,NDays&amp;"D")</f>
        <v>54239</v>
      </c>
      <c r="Z2146" s="1403">
        <v>2.1061132880743738E-2</v>
      </c>
      <c r="AA2146" s="1411">
        <v>2.1001321327117628E-2</v>
      </c>
    </row>
    <row r="2147" spans="19:27" x14ac:dyDescent="0.2">
      <c r="S2147" s="399"/>
      <c r="T2147" s="1401"/>
      <c r="W2147" s="864" t="str">
        <f t="shared" si="40"/>
        <v>1w</v>
      </c>
      <c r="X2147" s="1405">
        <f>_xll.qlCalendarAdvance(Calendar,X2146,W2147,"f",FALSE)</f>
        <v>54246</v>
      </c>
      <c r="Y2147" s="1404">
        <f>_xll.qlCalendarAdvance(Calendar,X2147,NDays&amp;"D")</f>
        <v>54246</v>
      </c>
      <c r="Z2147" s="1403">
        <v>2.1055055391124622E-2</v>
      </c>
      <c r="AA2147" s="1411">
        <v>2.0994980706027233E-2</v>
      </c>
    </row>
    <row r="2148" spans="19:27" x14ac:dyDescent="0.2">
      <c r="S2148" s="399"/>
      <c r="T2148" s="1401"/>
      <c r="W2148" s="864" t="str">
        <f t="shared" si="40"/>
        <v>1w</v>
      </c>
      <c r="X2148" s="1405">
        <f>_xll.qlCalendarAdvance(Calendar,X2147,W2148,"f",FALSE)</f>
        <v>54253</v>
      </c>
      <c r="Y2148" s="1404">
        <f>_xll.qlCalendarAdvance(Calendar,X2148,NDays&amp;"D")</f>
        <v>54253</v>
      </c>
      <c r="Z2148" s="1403">
        <v>2.1048993179100028E-2</v>
      </c>
      <c r="AA2148" s="1411">
        <v>2.0988655013175483E-2</v>
      </c>
    </row>
    <row r="2149" spans="19:27" x14ac:dyDescent="0.2">
      <c r="S2149" s="399"/>
      <c r="T2149" s="1401"/>
      <c r="W2149" s="864" t="str">
        <f t="shared" si="40"/>
        <v>1w</v>
      </c>
      <c r="X2149" s="1405">
        <f>_xll.qlCalendarAdvance(Calendar,X2148,W2149,"f",FALSE)</f>
        <v>54260</v>
      </c>
      <c r="Y2149" s="1404">
        <f>_xll.qlCalendarAdvance(Calendar,X2149,NDays&amp;"D")</f>
        <v>54260</v>
      </c>
      <c r="Z2149" s="1403">
        <v>2.1042946244397953E-2</v>
      </c>
      <c r="AA2149" s="1411">
        <v>2.0982344248400286E-2</v>
      </c>
    </row>
    <row r="2150" spans="19:27" x14ac:dyDescent="0.2">
      <c r="S2150" s="399"/>
      <c r="T2150" s="1401"/>
      <c r="W2150" s="864" t="str">
        <f t="shared" si="40"/>
        <v>1w</v>
      </c>
      <c r="X2150" s="1405">
        <f>_xll.qlCalendarAdvance(Calendar,X2149,W2150,"f",FALSE)</f>
        <v>54267</v>
      </c>
      <c r="Y2150" s="1404">
        <f>_xll.qlCalendarAdvance(Calendar,X2150,NDays&amp;"D")</f>
        <v>54267</v>
      </c>
      <c r="Z2150" s="1403">
        <v>2.1036914586747057E-2</v>
      </c>
      <c r="AA2150" s="1411">
        <v>2.0976048411782688E-2</v>
      </c>
    </row>
    <row r="2151" spans="19:27" x14ac:dyDescent="0.2">
      <c r="S2151" s="399"/>
      <c r="T2151" s="1401"/>
      <c r="W2151" s="864" t="str">
        <f t="shared" si="40"/>
        <v>1w</v>
      </c>
      <c r="X2151" s="1405">
        <f>_xll.qlCalendarAdvance(Calendar,X2150,W2151,"f",FALSE)</f>
        <v>54274</v>
      </c>
      <c r="Y2151" s="1404">
        <f>_xll.qlCalendarAdvance(Calendar,X2151,NDays&amp;"D")</f>
        <v>54274</v>
      </c>
      <c r="Z2151" s="1403">
        <v>2.1030898205877779E-2</v>
      </c>
      <c r="AA2151" s="1411">
        <v>2.0969767503403736E-2</v>
      </c>
    </row>
    <row r="2152" spans="19:27" x14ac:dyDescent="0.2">
      <c r="S2152" s="399"/>
      <c r="T2152" s="1401"/>
      <c r="W2152" s="864" t="str">
        <f t="shared" si="40"/>
        <v>1w</v>
      </c>
      <c r="X2152" s="1405">
        <f>_xll.qlCalendarAdvance(Calendar,X2151,W2152,"f",FALSE)</f>
        <v>54281</v>
      </c>
      <c r="Y2152" s="1404">
        <f>_xll.qlCalendarAdvance(Calendar,X2152,NDays&amp;"D")</f>
        <v>54281</v>
      </c>
      <c r="Z2152" s="1403">
        <v>2.1024897101520112E-2</v>
      </c>
      <c r="AA2152" s="1411">
        <v>2.0963501523263428E-2</v>
      </c>
    </row>
    <row r="2153" spans="19:27" x14ac:dyDescent="0.2">
      <c r="S2153" s="399"/>
      <c r="T2153" s="1401"/>
      <c r="W2153" s="864" t="str">
        <f t="shared" si="40"/>
        <v>1w</v>
      </c>
      <c r="X2153" s="1405">
        <f>_xll.qlCalendarAdvance(Calendar,X2152,W2153,"f",FALSE)</f>
        <v>54288</v>
      </c>
      <c r="Y2153" s="1404">
        <f>_xll.qlCalendarAdvance(Calendar,X2153,NDays&amp;"D")</f>
        <v>54288</v>
      </c>
      <c r="Z2153" s="1403">
        <v>2.1018911273405161E-2</v>
      </c>
      <c r="AA2153" s="1411">
        <v>2.0957250471361766E-2</v>
      </c>
    </row>
    <row r="2154" spans="19:27" x14ac:dyDescent="0.2">
      <c r="S2154" s="399"/>
      <c r="T2154" s="1401"/>
      <c r="W2154" s="864" t="str">
        <f t="shared" si="40"/>
        <v>1w</v>
      </c>
      <c r="X2154" s="1405">
        <f>_xll.qlCalendarAdvance(Calendar,X2153,W2154,"f",FALSE)</f>
        <v>54295</v>
      </c>
      <c r="Y2154" s="1404">
        <f>_xll.qlCalendarAdvance(Calendar,X2154,NDays&amp;"D")</f>
        <v>54295</v>
      </c>
      <c r="Z2154" s="1403">
        <v>2.101294072126425E-2</v>
      </c>
      <c r="AA2154" s="1411">
        <v>2.0951014347374564E-2</v>
      </c>
    </row>
    <row r="2155" spans="19:27" x14ac:dyDescent="0.2">
      <c r="S2155" s="399"/>
      <c r="T2155" s="1401"/>
      <c r="W2155" s="864" t="str">
        <f t="shared" si="40"/>
        <v>1w</v>
      </c>
      <c r="X2155" s="1405">
        <f>_xll.qlCalendarAdvance(Calendar,X2154,W2155,"f",FALSE)</f>
        <v>54302</v>
      </c>
      <c r="Y2155" s="1404">
        <f>_xll.qlCalendarAdvance(Calendar,X2155,NDays&amp;"D")</f>
        <v>54302</v>
      </c>
      <c r="Z2155" s="1403">
        <v>2.1006985444830484E-2</v>
      </c>
      <c r="AA2155" s="1411">
        <v>2.0944793151788099E-2</v>
      </c>
    </row>
    <row r="2156" spans="19:27" x14ac:dyDescent="0.2">
      <c r="S2156" s="399"/>
      <c r="T2156" s="1401"/>
      <c r="W2156" s="864" t="str">
        <f t="shared" si="40"/>
        <v>1w</v>
      </c>
      <c r="X2156" s="1405">
        <f>_xll.qlCalendarAdvance(Calendar,X2155,W2156,"f",FALSE)</f>
        <v>54309</v>
      </c>
      <c r="Y2156" s="1404">
        <f>_xll.qlCalendarAdvance(Calendar,X2156,NDays&amp;"D")</f>
        <v>54309</v>
      </c>
      <c r="Z2156" s="1403">
        <v>2.1001045443836741E-2</v>
      </c>
      <c r="AA2156" s="1411">
        <v>2.0938586884278187E-2</v>
      </c>
    </row>
    <row r="2157" spans="19:27" x14ac:dyDescent="0.2">
      <c r="S2157" s="399"/>
      <c r="T2157" s="1401"/>
      <c r="W2157" s="864" t="str">
        <f t="shared" si="40"/>
        <v>1w</v>
      </c>
      <c r="X2157" s="1405">
        <f>_xll.qlCalendarAdvance(Calendar,X2156,W2157,"f",FALSE)</f>
        <v>54316</v>
      </c>
      <c r="Y2157" s="1404">
        <f>_xll.qlCalendarAdvance(Calendar,X2157,NDays&amp;"D")</f>
        <v>54316</v>
      </c>
      <c r="Z2157" s="1403">
        <v>2.0995120718016347E-2</v>
      </c>
      <c r="AA2157" s="1411">
        <v>2.0932395544925875E-2</v>
      </c>
    </row>
    <row r="2158" spans="19:27" x14ac:dyDescent="0.2">
      <c r="S2158" s="399"/>
      <c r="T2158" s="1401"/>
      <c r="W2158" s="864" t="str">
        <f t="shared" si="40"/>
        <v>1w</v>
      </c>
      <c r="X2158" s="1405">
        <f>_xll.qlCalendarAdvance(Calendar,X2157,W2158,"f",FALSE)</f>
        <v>54323</v>
      </c>
      <c r="Y2158" s="1404">
        <f>_xll.qlCalendarAdvance(Calendar,X2158,NDays&amp;"D")</f>
        <v>54323</v>
      </c>
      <c r="Z2158" s="1403">
        <v>2.0989211267104402E-2</v>
      </c>
      <c r="AA2158" s="1411">
        <v>2.0926219133812207E-2</v>
      </c>
    </row>
    <row r="2159" spans="19:27" x14ac:dyDescent="0.2">
      <c r="S2159" s="399"/>
      <c r="T2159" s="1401"/>
      <c r="W2159" s="864" t="str">
        <f t="shared" si="40"/>
        <v>1w</v>
      </c>
      <c r="X2159" s="1405">
        <f>_xll.qlCalendarAdvance(Calendar,X2158,W2159,"f",FALSE)</f>
        <v>54330</v>
      </c>
      <c r="Y2159" s="1404">
        <f>_xll.qlCalendarAdvance(Calendar,X2159,NDays&amp;"D")</f>
        <v>54330</v>
      </c>
      <c r="Z2159" s="1403">
        <v>2.0983317090836229E-2</v>
      </c>
      <c r="AA2159" s="1411">
        <v>2.0920057651018231E-2</v>
      </c>
    </row>
    <row r="2160" spans="19:27" x14ac:dyDescent="0.2">
      <c r="S2160" s="399"/>
      <c r="T2160" s="1401"/>
      <c r="W2160" s="864" t="str">
        <f t="shared" si="40"/>
        <v>1w</v>
      </c>
      <c r="X2160" s="1405">
        <f>_xll.qlCalendarAdvance(Calendar,X2159,W2160,"f",FALSE)</f>
        <v>54337</v>
      </c>
      <c r="Y2160" s="1404">
        <f>_xll.qlCalendarAdvance(Calendar,X2160,NDays&amp;"D")</f>
        <v>54337</v>
      </c>
      <c r="Z2160" s="1403">
        <v>2.0977438188946707E-2</v>
      </c>
      <c r="AA2160" s="1411">
        <v>2.0913911096219762E-2</v>
      </c>
    </row>
    <row r="2161" spans="19:27" x14ac:dyDescent="0.2">
      <c r="S2161" s="399"/>
      <c r="T2161" s="1401"/>
      <c r="W2161" s="864" t="str">
        <f t="shared" si="40"/>
        <v>1w</v>
      </c>
      <c r="X2161" s="1405">
        <f>_xll.qlCalendarAdvance(Calendar,X2160,W2161,"f",FALSE)</f>
        <v>54344</v>
      </c>
      <c r="Y2161" s="1404">
        <f>_xll.qlCalendarAdvance(Calendar,X2161,NDays&amp;"D")</f>
        <v>54344</v>
      </c>
      <c r="Z2161" s="1403">
        <v>2.0971574561173156E-2</v>
      </c>
      <c r="AA2161" s="1411">
        <v>2.0907779469578891E-2</v>
      </c>
    </row>
    <row r="2162" spans="19:27" x14ac:dyDescent="0.2">
      <c r="S2162" s="399"/>
      <c r="T2162" s="1401"/>
      <c r="W2162" s="864" t="str">
        <f t="shared" si="40"/>
        <v>1w</v>
      </c>
      <c r="X2162" s="1405">
        <f>_xll.qlCalendarAdvance(Calendar,X2161,W2162,"f",FALSE)</f>
        <v>54351</v>
      </c>
      <c r="Y2162" s="1404">
        <f>_xll.qlCalendarAdvance(Calendar,X2162,NDays&amp;"D")</f>
        <v>54351</v>
      </c>
      <c r="Z2162" s="1403">
        <v>2.0965726207252677E-2</v>
      </c>
      <c r="AA2162" s="1411">
        <v>2.0901662771176666E-2</v>
      </c>
    </row>
    <row r="2163" spans="19:27" x14ac:dyDescent="0.2">
      <c r="S2163" s="399"/>
      <c r="T2163" s="1401"/>
      <c r="W2163" s="864" t="str">
        <f t="shared" si="40"/>
        <v>1w</v>
      </c>
      <c r="X2163" s="1405">
        <f>_xll.qlCalendarAdvance(Calendar,X2162,W2163,"f",FALSE)</f>
        <v>54358</v>
      </c>
      <c r="Y2163" s="1404">
        <f>_xll.qlCalendarAdvance(Calendar,X2163,NDays&amp;"D")</f>
        <v>54358</v>
      </c>
      <c r="Z2163" s="1403">
        <v>2.0959893126923257E-2</v>
      </c>
      <c r="AA2163" s="1411">
        <v>2.0895561001013085E-2</v>
      </c>
    </row>
    <row r="2164" spans="19:27" x14ac:dyDescent="0.2">
      <c r="S2164" s="399"/>
      <c r="T2164" s="1401"/>
      <c r="W2164" s="864" t="str">
        <f t="shared" si="40"/>
        <v>1w</v>
      </c>
      <c r="X2164" s="1405">
        <f>_xll.qlCalendarAdvance(Calendar,X2163,W2164,"f",FALSE)</f>
        <v>54365</v>
      </c>
      <c r="Y2164" s="1404">
        <f>_xll.qlCalendarAdvance(Calendar,X2164,NDays&amp;"D")</f>
        <v>54365</v>
      </c>
      <c r="Z2164" s="1403">
        <v>2.0954075319923104E-2</v>
      </c>
      <c r="AA2164" s="1411">
        <v>2.0889474158926058E-2</v>
      </c>
    </row>
    <row r="2165" spans="19:27" x14ac:dyDescent="0.2">
      <c r="S2165" s="399"/>
      <c r="T2165" s="1401"/>
      <c r="W2165" s="864" t="str">
        <f t="shared" si="40"/>
        <v>1w</v>
      </c>
      <c r="X2165" s="1405">
        <f>_xll.qlCalendarAdvance(Calendar,X2164,W2165,"f",FALSE)</f>
        <v>54372</v>
      </c>
      <c r="Y2165" s="1404">
        <f>_xll.qlCalendarAdvance(Calendar,X2165,NDays&amp;"D")</f>
        <v>54372</v>
      </c>
      <c r="Z2165" s="1403">
        <v>2.0948272785991984E-2</v>
      </c>
      <c r="AA2165" s="1411">
        <v>2.0883402244996629E-2</v>
      </c>
    </row>
    <row r="2166" spans="19:27" x14ac:dyDescent="0.2">
      <c r="S2166" s="399"/>
      <c r="T2166" s="1401"/>
      <c r="W2166" s="864" t="str">
        <f t="shared" si="40"/>
        <v>1w</v>
      </c>
      <c r="X2166" s="1405">
        <f>_xll.qlCalendarAdvance(Calendar,X2165,W2166,"f",FALSE)</f>
        <v>54379</v>
      </c>
      <c r="Y2166" s="1404">
        <f>_xll.qlCalendarAdvance(Calendar,X2166,NDays&amp;"D")</f>
        <v>54379</v>
      </c>
      <c r="Z2166" s="1403">
        <v>2.0942485524869436E-2</v>
      </c>
      <c r="AA2166" s="1411">
        <v>2.0877345259386892E-2</v>
      </c>
    </row>
    <row r="2167" spans="19:27" x14ac:dyDescent="0.2">
      <c r="S2167" s="399"/>
      <c r="T2167" s="1401"/>
      <c r="W2167" s="864" t="str">
        <f t="shared" si="40"/>
        <v>1w</v>
      </c>
      <c r="X2167" s="1405">
        <f>_xll.qlCalendarAdvance(Calendar,X2166,W2167,"f",FALSE)</f>
        <v>54386</v>
      </c>
      <c r="Y2167" s="1404">
        <f>_xll.qlCalendarAdvance(Calendar,X2167,NDays&amp;"D")</f>
        <v>54386</v>
      </c>
      <c r="Z2167" s="1403">
        <v>2.0936713536296336E-2</v>
      </c>
      <c r="AA2167" s="1411">
        <v>2.0871303201853708E-2</v>
      </c>
    </row>
    <row r="2168" spans="19:27" x14ac:dyDescent="0.2">
      <c r="S2168" s="399"/>
      <c r="T2168" s="1401"/>
      <c r="W2168" s="864" t="str">
        <f t="shared" si="40"/>
        <v>1w</v>
      </c>
      <c r="X2168" s="1405">
        <f>_xll.qlCalendarAdvance(Calendar,X2167,W2168,"f",FALSE)</f>
        <v>54393</v>
      </c>
      <c r="Y2168" s="1404">
        <f>_xll.qlCalendarAdvance(Calendar,X2168,NDays&amp;"D")</f>
        <v>54393</v>
      </c>
      <c r="Z2168" s="1403">
        <v>2.0930956820014002E-2</v>
      </c>
      <c r="AA2168" s="1411">
        <v>2.086527607231603E-2</v>
      </c>
    </row>
    <row r="2169" spans="19:27" x14ac:dyDescent="0.2">
      <c r="S2169" s="399"/>
      <c r="T2169" s="1401"/>
      <c r="W2169" s="864" t="str">
        <f t="shared" si="40"/>
        <v>1w</v>
      </c>
      <c r="X2169" s="1405">
        <f>_xll.qlCalendarAdvance(Calendar,X2168,W2169,"f",FALSE)</f>
        <v>54400</v>
      </c>
      <c r="Y2169" s="1404">
        <f>_xll.qlCalendarAdvance(Calendar,X2169,NDays&amp;"D")</f>
        <v>54400</v>
      </c>
      <c r="Z2169" s="1403">
        <v>2.0925215375764417E-2</v>
      </c>
      <c r="AA2169" s="1411">
        <v>2.0859263871260136E-2</v>
      </c>
    </row>
    <row r="2170" spans="19:27" x14ac:dyDescent="0.2">
      <c r="S2170" s="399"/>
      <c r="T2170" s="1401"/>
      <c r="W2170" s="864" t="str">
        <f t="shared" si="40"/>
        <v>1w</v>
      </c>
      <c r="X2170" s="1405">
        <f>_xll.qlCalendarAdvance(Calendar,X2169,W2170,"f",FALSE)</f>
        <v>54407</v>
      </c>
      <c r="Y2170" s="1404">
        <f>_xll.qlCalendarAdvance(Calendar,X2170,NDays&amp;"D")</f>
        <v>54407</v>
      </c>
      <c r="Z2170" s="1403">
        <v>2.0919489203290231E-2</v>
      </c>
      <c r="AA2170" s="1411">
        <v>2.0853266598199749E-2</v>
      </c>
    </row>
    <row r="2171" spans="19:27" x14ac:dyDescent="0.2">
      <c r="S2171" s="399"/>
      <c r="T2171" s="1401"/>
      <c r="W2171" s="864" t="str">
        <f t="shared" si="40"/>
        <v>1w</v>
      </c>
      <c r="X2171" s="1405">
        <f>_xll.qlCalendarAdvance(Calendar,X2170,W2171,"f",FALSE)</f>
        <v>54414</v>
      </c>
      <c r="Y2171" s="1404">
        <f>_xll.qlCalendarAdvance(Calendar,X2171,NDays&amp;"D")</f>
        <v>54414</v>
      </c>
      <c r="Z2171" s="1403">
        <v>2.0913778302334762E-2</v>
      </c>
      <c r="AA2171" s="1411">
        <v>2.0847284253378007E-2</v>
      </c>
    </row>
    <row r="2172" spans="19:27" x14ac:dyDescent="0.2">
      <c r="S2172" s="399"/>
      <c r="T2172" s="1401"/>
      <c r="W2172" s="864" t="str">
        <f t="shared" si="40"/>
        <v>1w</v>
      </c>
      <c r="X2172" s="1405">
        <f>_xll.qlCalendarAdvance(Calendar,X2171,W2172,"f",FALSE)</f>
        <v>54421</v>
      </c>
      <c r="Y2172" s="1404">
        <f>_xll.qlCalendarAdvance(Calendar,X2172,NDays&amp;"D")</f>
        <v>54421</v>
      </c>
      <c r="Z2172" s="1403">
        <v>2.0908082672642436E-2</v>
      </c>
      <c r="AA2172" s="1411">
        <v>2.0841316836632817E-2</v>
      </c>
    </row>
    <row r="2173" spans="19:27" x14ac:dyDescent="0.2">
      <c r="S2173" s="399"/>
      <c r="T2173" s="1401"/>
      <c r="W2173" s="864" t="str">
        <f t="shared" si="40"/>
        <v>1w</v>
      </c>
      <c r="X2173" s="1405">
        <f>_xll.qlCalendarAdvance(Calendar,X2172,W2173,"f",FALSE)</f>
        <v>54428</v>
      </c>
      <c r="Y2173" s="1404">
        <f>_xll.qlCalendarAdvance(Calendar,X2173,NDays&amp;"D")</f>
        <v>54428</v>
      </c>
      <c r="Z2173" s="1403">
        <v>2.0902402313957902E-2</v>
      </c>
      <c r="AA2173" s="1411">
        <v>2.0835364348126273E-2</v>
      </c>
    </row>
    <row r="2174" spans="19:27" x14ac:dyDescent="0.2">
      <c r="S2174" s="399"/>
      <c r="T2174" s="1401"/>
      <c r="W2174" s="864" t="str">
        <f t="shared" si="40"/>
        <v>1w</v>
      </c>
      <c r="X2174" s="1405">
        <f>_xll.qlCalendarAdvance(Calendar,X2173,W2174,"f",FALSE)</f>
        <v>54435</v>
      </c>
      <c r="Y2174" s="1404">
        <f>_xll.qlCalendarAdvance(Calendar,X2174,NDays&amp;"D")</f>
        <v>54435</v>
      </c>
      <c r="Z2174" s="1403">
        <v>2.0896737226026474E-2</v>
      </c>
      <c r="AA2174" s="1411">
        <v>2.0829426787777328E-2</v>
      </c>
    </row>
    <row r="2175" spans="19:27" x14ac:dyDescent="0.2">
      <c r="S2175" s="399"/>
      <c r="T2175" s="1401"/>
      <c r="W2175" s="864" t="str">
        <f t="shared" si="40"/>
        <v>1w</v>
      </c>
      <c r="X2175" s="1405">
        <f>_xll.qlCalendarAdvance(Calendar,X2174,W2175,"f",FALSE)</f>
        <v>54442</v>
      </c>
      <c r="Y2175" s="1404">
        <f>_xll.qlCalendarAdvance(Calendar,X2175,NDays&amp;"D")</f>
        <v>54442</v>
      </c>
      <c r="Z2175" s="1403">
        <v>2.0891087408594355E-2</v>
      </c>
      <c r="AA2175" s="1411">
        <v>2.0823504155504935E-2</v>
      </c>
    </row>
    <row r="2176" spans="19:27" x14ac:dyDescent="0.2">
      <c r="S2176" s="399"/>
      <c r="T2176" s="1401"/>
      <c r="W2176" s="864" t="str">
        <f t="shared" si="40"/>
        <v>1w</v>
      </c>
      <c r="X2176" s="1405">
        <f>_xll.qlCalendarAdvance(Calendar,X2175,W2176,"f",FALSE)</f>
        <v>54449</v>
      </c>
      <c r="Y2176" s="1404">
        <f>_xll.qlCalendarAdvance(Calendar,X2176,NDays&amp;"D")</f>
        <v>54449</v>
      </c>
      <c r="Z2176" s="1403">
        <v>2.0885452861408194E-2</v>
      </c>
      <c r="AA2176" s="1411">
        <v>2.0817596451471188E-2</v>
      </c>
    </row>
    <row r="2177" spans="19:27" x14ac:dyDescent="0.2">
      <c r="S2177" s="399"/>
      <c r="T2177" s="1401"/>
      <c r="W2177" s="864" t="str">
        <f t="shared" si="40"/>
        <v>1w</v>
      </c>
      <c r="X2177" s="1405">
        <f>_xll.qlCalendarAdvance(Calendar,X2176,W2177,"f",FALSE)</f>
        <v>54456</v>
      </c>
      <c r="Y2177" s="1404">
        <f>_xll.qlCalendarAdvance(Calendar,X2177,NDays&amp;"D")</f>
        <v>54456</v>
      </c>
      <c r="Z2177" s="1403">
        <v>2.0879833584215746E-2</v>
      </c>
      <c r="AA2177" s="1411">
        <v>2.0811703675676085E-2</v>
      </c>
    </row>
    <row r="2178" spans="19:27" x14ac:dyDescent="0.2">
      <c r="S2178" s="399"/>
      <c r="T2178" s="1401"/>
      <c r="W2178" s="864" t="str">
        <f t="shared" si="40"/>
        <v>1w</v>
      </c>
      <c r="X2178" s="1405">
        <f>_xll.qlCalendarAdvance(Calendar,X2177,W2178,"f",FALSE)</f>
        <v>54463</v>
      </c>
      <c r="Y2178" s="1404">
        <f>_xll.qlCalendarAdvance(Calendar,X2178,NDays&amp;"D")</f>
        <v>54463</v>
      </c>
      <c r="Z2178" s="1403">
        <v>2.0874229576764991E-2</v>
      </c>
      <c r="AA2178" s="1411">
        <v>2.0805825827957536E-2</v>
      </c>
    </row>
    <row r="2179" spans="19:27" x14ac:dyDescent="0.2">
      <c r="S2179" s="399"/>
      <c r="T2179" s="1401"/>
      <c r="W2179" s="864" t="str">
        <f t="shared" si="40"/>
        <v>1w</v>
      </c>
      <c r="X2179" s="1405">
        <f>_xll.qlCalendarAdvance(Calendar,X2178,W2179,"f",FALSE)</f>
        <v>54470</v>
      </c>
      <c r="Y2179" s="1404">
        <f>_xll.qlCalendarAdvance(Calendar,X2179,NDays&amp;"D")</f>
        <v>54470</v>
      </c>
      <c r="Z2179" s="1403">
        <v>2.0868640838805019E-2</v>
      </c>
      <c r="AA2179" s="1411">
        <v>2.0799962908396585E-2</v>
      </c>
    </row>
    <row r="2180" spans="19:27" x14ac:dyDescent="0.2">
      <c r="S2180" s="399"/>
      <c r="T2180" s="1401"/>
      <c r="W2180" s="864" t="str">
        <f t="shared" si="40"/>
        <v>1w</v>
      </c>
      <c r="X2180" s="1405">
        <f>_xll.qlCalendarAdvance(Calendar,X2179,W2180,"f",FALSE)</f>
        <v>54477</v>
      </c>
      <c r="Y2180" s="1404">
        <f>_xll.qlCalendarAdvance(Calendar,X2180,NDays&amp;"D")</f>
        <v>54477</v>
      </c>
      <c r="Z2180" s="1403">
        <v>2.0863067370085364E-2</v>
      </c>
      <c r="AA2180" s="1411">
        <v>2.079411491707428E-2</v>
      </c>
    </row>
    <row r="2181" spans="19:27" x14ac:dyDescent="0.2">
      <c r="S2181" s="399"/>
      <c r="T2181" s="1401"/>
      <c r="W2181" s="864" t="str">
        <f t="shared" si="40"/>
        <v>1w</v>
      </c>
      <c r="X2181" s="1405">
        <f>_xll.qlCalendarAdvance(Calendar,X2180,W2181,"f",FALSE)</f>
        <v>54484</v>
      </c>
      <c r="Y2181" s="1404">
        <f>_xll.qlCalendarAdvance(Calendar,X2181,NDays&amp;"D")</f>
        <v>54484</v>
      </c>
      <c r="Z2181" s="1403">
        <v>2.0857509170356003E-2</v>
      </c>
      <c r="AA2181" s="1411">
        <v>2.0788281853828527E-2</v>
      </c>
    </row>
    <row r="2182" spans="19:27" x14ac:dyDescent="0.2">
      <c r="S2182" s="399"/>
      <c r="T2182" s="1401"/>
      <c r="W2182" s="864" t="str">
        <f t="shared" si="40"/>
        <v>1w</v>
      </c>
      <c r="X2182" s="1405">
        <f>_xll.qlCalendarAdvance(Calendar,X2181,W2182,"f",FALSE)</f>
        <v>54491</v>
      </c>
      <c r="Y2182" s="1404">
        <f>_xll.qlCalendarAdvance(Calendar,X2182,NDays&amp;"D")</f>
        <v>54491</v>
      </c>
      <c r="Z2182" s="1403">
        <v>2.0851966239368025E-2</v>
      </c>
      <c r="AA2182" s="1411">
        <v>2.0782463718740374E-2</v>
      </c>
    </row>
    <row r="2183" spans="19:27" x14ac:dyDescent="0.2">
      <c r="S2183" s="399"/>
      <c r="T2183" s="1401"/>
      <c r="W2183" s="864" t="str">
        <f t="shared" si="40"/>
        <v>1w</v>
      </c>
      <c r="X2183" s="1405">
        <f>_xll.qlCalendarAdvance(Calendar,X2182,W2183,"f",FALSE)</f>
        <v>54498</v>
      </c>
      <c r="Y2183" s="1404">
        <f>_xll.qlCalendarAdvance(Calendar,X2183,NDays&amp;"D")</f>
        <v>54498</v>
      </c>
      <c r="Z2183" s="1403">
        <v>2.0846438576873405E-2</v>
      </c>
      <c r="AA2183" s="1411">
        <v>2.0776660511890865E-2</v>
      </c>
    </row>
    <row r="2184" spans="19:27" x14ac:dyDescent="0.2">
      <c r="S2184" s="399"/>
      <c r="T2184" s="1401"/>
      <c r="W2184" s="864" t="str">
        <f t="shared" si="40"/>
        <v>1w</v>
      </c>
      <c r="X2184" s="1405">
        <f>_xll.qlCalendarAdvance(Calendar,X2183,W2184,"f",FALSE)</f>
        <v>54505</v>
      </c>
      <c r="Y2184" s="1404">
        <f>_xll.qlCalendarAdvance(Calendar,X2184,NDays&amp;"D")</f>
        <v>54505</v>
      </c>
      <c r="Z2184" s="1403">
        <v>2.0840926182623898E-2</v>
      </c>
      <c r="AA2184" s="1411">
        <v>2.077087223311791E-2</v>
      </c>
    </row>
    <row r="2185" spans="19:27" x14ac:dyDescent="0.2">
      <c r="S2185" s="399"/>
      <c r="T2185" s="1401"/>
      <c r="W2185" s="864" t="str">
        <f t="shared" si="40"/>
        <v>1w</v>
      </c>
      <c r="X2185" s="1405">
        <f>_xll.qlCalendarAdvance(Calendar,X2184,W2185,"f",FALSE)</f>
        <v>54512</v>
      </c>
      <c r="Y2185" s="1404">
        <f>_xll.qlCalendarAdvance(Calendar,X2185,NDays&amp;"D")</f>
        <v>54512</v>
      </c>
      <c r="Z2185" s="1403">
        <v>2.083542905637259E-2</v>
      </c>
      <c r="AA2185" s="1411">
        <v>2.0765098882583599E-2</v>
      </c>
    </row>
    <row r="2186" spans="19:27" x14ac:dyDescent="0.2">
      <c r="S2186" s="399"/>
      <c r="T2186" s="1401"/>
      <c r="W2186" s="864" t="str">
        <f t="shared" si="40"/>
        <v>1w</v>
      </c>
      <c r="X2186" s="1405">
        <f>_xll.qlCalendarAdvance(Calendar,X2185,W2186,"f",FALSE)</f>
        <v>54519</v>
      </c>
      <c r="Y2186" s="1404">
        <f>_xll.qlCalendarAdvance(Calendar,X2186,NDays&amp;"D")</f>
        <v>54519</v>
      </c>
      <c r="Z2186" s="1403">
        <v>2.0829947197873011E-2</v>
      </c>
      <c r="AA2186" s="1411">
        <v>2.0759340460044795E-2</v>
      </c>
    </row>
    <row r="2187" spans="19:27" x14ac:dyDescent="0.2">
      <c r="S2187" s="399"/>
      <c r="T2187" s="1401"/>
      <c r="W2187" s="864" t="str">
        <f t="shared" si="40"/>
        <v>1w</v>
      </c>
      <c r="X2187" s="1405">
        <f>_xll.qlCalendarAdvance(Calendar,X2186,W2187,"f",FALSE)</f>
        <v>54526</v>
      </c>
      <c r="Y2187" s="1404">
        <f>_xll.qlCalendarAdvance(Calendar,X2187,NDays&amp;"D")</f>
        <v>54526</v>
      </c>
      <c r="Z2187" s="1403">
        <v>2.0824480606880247E-2</v>
      </c>
      <c r="AA2187" s="1411">
        <v>2.0753596965906729E-2</v>
      </c>
    </row>
    <row r="2188" spans="19:27" x14ac:dyDescent="0.2">
      <c r="S2188" s="399"/>
      <c r="T2188" s="1401"/>
      <c r="W2188" s="864" t="str">
        <f t="shared" si="40"/>
        <v>1w</v>
      </c>
      <c r="X2188" s="1405">
        <f>_xll.qlCalendarAdvance(Calendar,X2187,W2188,"f",FALSE)</f>
        <v>54533</v>
      </c>
      <c r="Y2188" s="1404">
        <f>_xll.qlCalendarAdvance(Calendar,X2188,NDays&amp;"D")</f>
        <v>54533</v>
      </c>
      <c r="Z2188" s="1403">
        <v>2.0819029283148716E-2</v>
      </c>
      <c r="AA2188" s="1411">
        <v>2.0747868399845215E-2</v>
      </c>
    </row>
    <row r="2189" spans="19:27" x14ac:dyDescent="0.2">
      <c r="S2189" s="399"/>
      <c r="T2189" s="1401"/>
      <c r="W2189" s="864" t="str">
        <f t="shared" si="40"/>
        <v>1w</v>
      </c>
      <c r="X2189" s="1405">
        <f>_xll.qlCalendarAdvance(Calendar,X2188,W2189,"f",FALSE)</f>
        <v>54540</v>
      </c>
      <c r="Y2189" s="1404">
        <f>_xll.qlCalendarAdvance(Calendar,X2189,NDays&amp;"D")</f>
        <v>54540</v>
      </c>
      <c r="Z2189" s="1403">
        <v>2.081359322643439E-2</v>
      </c>
      <c r="AA2189" s="1411">
        <v>2.0742154761860254E-2</v>
      </c>
    </row>
    <row r="2190" spans="19:27" x14ac:dyDescent="0.2">
      <c r="S2190" s="399"/>
      <c r="T2190" s="1401"/>
      <c r="W2190" s="864" t="str">
        <f t="shared" si="40"/>
        <v>1w</v>
      </c>
      <c r="X2190" s="1405">
        <f>_xll.qlCalendarAdvance(Calendar,X2189,W2190,"f",FALSE)</f>
        <v>54547</v>
      </c>
      <c r="Y2190" s="1404">
        <f>_xll.qlCalendarAdvance(Calendar,X2190,NDays&amp;"D")</f>
        <v>54547</v>
      </c>
      <c r="Z2190" s="1403">
        <v>2.0808172436493244E-2</v>
      </c>
      <c r="AA2190" s="1411">
        <v>2.0736456051951846E-2</v>
      </c>
    </row>
    <row r="2191" spans="19:27" x14ac:dyDescent="0.2">
      <c r="S2191" s="399"/>
      <c r="T2191" s="1401"/>
      <c r="W2191" s="864" t="str">
        <f t="shared" si="40"/>
        <v>1w</v>
      </c>
      <c r="X2191" s="1405">
        <f>_xll.qlCalendarAdvance(Calendar,X2190,W2191,"f",FALSE)</f>
        <v>54554</v>
      </c>
      <c r="Y2191" s="1404">
        <f>_xll.qlCalendarAdvance(Calendar,X2191,NDays&amp;"D")</f>
        <v>54554</v>
      </c>
      <c r="Z2191" s="1403">
        <v>2.0802766913083248E-2</v>
      </c>
      <c r="AA2191" s="1411">
        <v>2.0730772270363129E-2</v>
      </c>
    </row>
    <row r="2192" spans="19:27" x14ac:dyDescent="0.2">
      <c r="S2192" s="399"/>
      <c r="T2192" s="1401"/>
      <c r="W2192" s="864" t="str">
        <f t="shared" si="40"/>
        <v>1w</v>
      </c>
      <c r="X2192" s="1405">
        <f>_xll.qlCalendarAdvance(Calendar,X2191,W2192,"f",FALSE)</f>
        <v>54561</v>
      </c>
      <c r="Y2192" s="1404">
        <f>_xll.qlCalendarAdvance(Calendar,X2192,NDays&amp;"D")</f>
        <v>54561</v>
      </c>
      <c r="Z2192" s="1403">
        <v>2.079737665596082E-2</v>
      </c>
      <c r="AA2192" s="1411">
        <v>2.0725103416850965E-2</v>
      </c>
    </row>
    <row r="2193" spans="19:27" x14ac:dyDescent="0.2">
      <c r="S2193" s="399"/>
      <c r="T2193" s="1401"/>
      <c r="W2193" s="864" t="str">
        <f t="shared" si="40"/>
        <v>1w</v>
      </c>
      <c r="X2193" s="1405">
        <f>_xll.qlCalendarAdvance(Calendar,X2192,W2193,"f",FALSE)</f>
        <v>54568</v>
      </c>
      <c r="Y2193" s="1404">
        <f>_xll.qlCalendarAdvance(Calendar,X2193,NDays&amp;"D")</f>
        <v>54568</v>
      </c>
      <c r="Z2193" s="1403">
        <v>2.0792001664885928E-2</v>
      </c>
      <c r="AA2193" s="1411">
        <v>2.07194494914964E-2</v>
      </c>
    </row>
    <row r="2194" spans="19:27" x14ac:dyDescent="0.2">
      <c r="S2194" s="399"/>
      <c r="T2194" s="1401"/>
      <c r="W2194" s="864" t="str">
        <f t="shared" si="40"/>
        <v>1w</v>
      </c>
      <c r="X2194" s="1405">
        <f>_xll.qlCalendarAdvance(Calendar,X2193,W2194,"f",FALSE)</f>
        <v>54575</v>
      </c>
      <c r="Y2194" s="1404">
        <f>_xll.qlCalendarAdvance(Calendar,X2194,NDays&amp;"D")</f>
        <v>54575</v>
      </c>
      <c r="Z2194" s="1403">
        <v>2.078664193961699E-2</v>
      </c>
      <c r="AA2194" s="1411">
        <v>2.071381049438048E-2</v>
      </c>
    </row>
    <row r="2195" spans="19:27" x14ac:dyDescent="0.2">
      <c r="S2195" s="399"/>
      <c r="T2195" s="1401"/>
      <c r="W2195" s="864" t="str">
        <f t="shared" si="40"/>
        <v>1w</v>
      </c>
      <c r="X2195" s="1405">
        <f>_xll.qlCalendarAdvance(Calendar,X2194,W2195,"f",FALSE)</f>
        <v>54582</v>
      </c>
      <c r="Y2195" s="1404">
        <f>_xll.qlCalendarAdvance(Calendar,X2195,NDays&amp;"D")</f>
        <v>54582</v>
      </c>
      <c r="Z2195" s="1403">
        <v>2.078129747991353E-2</v>
      </c>
      <c r="AA2195" s="1411">
        <v>2.0708186425341113E-2</v>
      </c>
    </row>
    <row r="2196" spans="19:27" x14ac:dyDescent="0.2">
      <c r="S2196" s="399"/>
      <c r="T2196" s="1401"/>
      <c r="W2196" s="864" t="str">
        <f t="shared" si="40"/>
        <v>1w</v>
      </c>
      <c r="X2196" s="1405">
        <f>_xll.qlCalendarAdvance(Calendar,X2195,W2196,"f",FALSE)</f>
        <v>54589</v>
      </c>
      <c r="Y2196" s="1404">
        <f>_xll.qlCalendarAdvance(Calendar,X2196,NDays&amp;"D")</f>
        <v>54589</v>
      </c>
      <c r="Z2196" s="1403">
        <v>2.077596828553685E-2</v>
      </c>
      <c r="AA2196" s="1411">
        <v>2.0702577284540391E-2</v>
      </c>
    </row>
    <row r="2197" spans="19:27" x14ac:dyDescent="0.2">
      <c r="S2197" s="399"/>
      <c r="T2197" s="1401"/>
      <c r="W2197" s="864" t="str">
        <f t="shared" si="40"/>
        <v>1w</v>
      </c>
      <c r="X2197" s="1405">
        <f>_xll.qlCalendarAdvance(Calendar,X2196,W2197,"f",FALSE)</f>
        <v>54596</v>
      </c>
      <c r="Y2197" s="1404">
        <f>_xll.qlCalendarAdvance(Calendar,X2197,NDays&amp;"D")</f>
        <v>54596</v>
      </c>
      <c r="Z2197" s="1403">
        <v>2.0770654356247142E-2</v>
      </c>
      <c r="AA2197" s="1411">
        <v>2.0696983071654129E-2</v>
      </c>
    </row>
    <row r="2198" spans="19:27" x14ac:dyDescent="0.2">
      <c r="S2198" s="399"/>
      <c r="T2198" s="1401"/>
      <c r="W2198" s="864" t="str">
        <f t="shared" si="40"/>
        <v>1w</v>
      </c>
      <c r="X2198" s="1405">
        <f>_xll.qlCalendarAdvance(Calendar,X2197,W2198,"f",FALSE)</f>
        <v>54603</v>
      </c>
      <c r="Y2198" s="1404">
        <f>_xll.qlCalendarAdvance(Calendar,X2198,NDays&amp;"D")</f>
        <v>54603</v>
      </c>
      <c r="Z2198" s="1403">
        <v>2.0765355691785503E-2</v>
      </c>
      <c r="AA2198" s="1411">
        <v>2.0691403787087559E-2</v>
      </c>
    </row>
    <row r="2199" spans="19:27" x14ac:dyDescent="0.2">
      <c r="S2199" s="399"/>
      <c r="T2199" s="1401"/>
      <c r="W2199" s="864" t="str">
        <f t="shared" si="40"/>
        <v>1w</v>
      </c>
      <c r="X2199" s="1405">
        <f>_xll.qlCalendarAdvance(Calendar,X2198,W2199,"f",FALSE)</f>
        <v>54610</v>
      </c>
      <c r="Y2199" s="1404">
        <f>_xll.qlCalendarAdvance(Calendar,X2199,NDays&amp;"D")</f>
        <v>54610</v>
      </c>
      <c r="Z2199" s="1403">
        <v>2.0760072289983666E-2</v>
      </c>
      <c r="AA2199" s="1411">
        <v>2.0685839430759634E-2</v>
      </c>
    </row>
    <row r="2200" spans="19:27" x14ac:dyDescent="0.2">
      <c r="S2200" s="399"/>
      <c r="T2200" s="1401"/>
      <c r="W2200" s="864" t="str">
        <f t="shared" si="40"/>
        <v>1w</v>
      </c>
      <c r="X2200" s="1405">
        <f>_xll.qlCalendarAdvance(Calendar,X2199,W2200,"f",FALSE)</f>
        <v>54617</v>
      </c>
      <c r="Y2200" s="1404">
        <f>_xll.qlCalendarAdvance(Calendar,X2200,NDays&amp;"D")</f>
        <v>54617</v>
      </c>
      <c r="Z2200" s="1403">
        <v>2.0754804145312944E-2</v>
      </c>
      <c r="AA2200" s="1411">
        <v>2.0680290002508261E-2</v>
      </c>
    </row>
    <row r="2201" spans="19:27" x14ac:dyDescent="0.2">
      <c r="S2201" s="399"/>
      <c r="T2201" s="1401"/>
      <c r="W2201" s="864" t="str">
        <f t="shared" si="40"/>
        <v>1w</v>
      </c>
      <c r="X2201" s="1405">
        <f>_xll.qlCalendarAdvance(Calendar,X2200,W2201,"f",FALSE)</f>
        <v>54624</v>
      </c>
      <c r="Y2201" s="1404">
        <f>_xll.qlCalendarAdvance(Calendar,X2201,NDays&amp;"D")</f>
        <v>54624</v>
      </c>
      <c r="Z2201" s="1403">
        <v>2.0749551251903586E-2</v>
      </c>
      <c r="AA2201" s="1411">
        <v>2.0674755502252395E-2</v>
      </c>
    </row>
    <row r="2202" spans="19:27" x14ac:dyDescent="0.2">
      <c r="S2202" s="399"/>
      <c r="T2202" s="1401"/>
      <c r="W2202" s="864" t="str">
        <f t="shared" ref="W2202:W2265" si="41">W2201</f>
        <v>1w</v>
      </c>
      <c r="X2202" s="1405">
        <f>_xll.qlCalendarAdvance(Calendar,X2201,W2202,"f",FALSE)</f>
        <v>54631</v>
      </c>
      <c r="Y2202" s="1404">
        <f>_xll.qlCalendarAdvance(Calendar,X2202,NDays&amp;"D")</f>
        <v>54631</v>
      </c>
      <c r="Z2202" s="1403">
        <v>2.0744313603885622E-2</v>
      </c>
      <c r="AA2202" s="1411">
        <v>2.0669235930235175E-2</v>
      </c>
    </row>
    <row r="2203" spans="19:27" x14ac:dyDescent="0.2">
      <c r="S2203" s="399"/>
      <c r="T2203" s="1401"/>
      <c r="W2203" s="864" t="str">
        <f t="shared" si="41"/>
        <v>1w</v>
      </c>
      <c r="X2203" s="1405">
        <f>_xll.qlCalendarAdvance(Calendar,X2202,W2203,"f",FALSE)</f>
        <v>54638</v>
      </c>
      <c r="Y2203" s="1404">
        <f>_xll.qlCalendarAdvance(Calendar,X2203,NDays&amp;"D")</f>
        <v>54638</v>
      </c>
      <c r="Z2203" s="1403">
        <v>2.0739091195390857E-2</v>
      </c>
      <c r="AA2203" s="1411">
        <v>2.0663731286456599E-2</v>
      </c>
    </row>
    <row r="2204" spans="19:27" x14ac:dyDescent="0.2">
      <c r="S2204" s="399"/>
      <c r="T2204" s="1401"/>
      <c r="W2204" s="864" t="str">
        <f t="shared" si="41"/>
        <v>1w</v>
      </c>
      <c r="X2204" s="1405">
        <f>_xll.qlCalendarAdvance(Calendar,X2203,W2204,"f",FALSE)</f>
        <v>54645</v>
      </c>
      <c r="Y2204" s="1404">
        <f>_xll.qlCalendarAdvance(Calendar,X2204,NDays&amp;"D")</f>
        <v>54645</v>
      </c>
      <c r="Z2204" s="1403">
        <v>2.0733884020551763E-2</v>
      </c>
      <c r="AA2204" s="1411">
        <v>2.0658241570754576E-2</v>
      </c>
    </row>
    <row r="2205" spans="19:27" x14ac:dyDescent="0.2">
      <c r="S2205" s="399"/>
      <c r="T2205" s="1401"/>
      <c r="W2205" s="864" t="str">
        <f t="shared" si="41"/>
        <v>1w</v>
      </c>
      <c r="X2205" s="1405">
        <f>_xll.qlCalendarAdvance(Calendar,X2204,W2205,"f",FALSE)</f>
        <v>54652</v>
      </c>
      <c r="Y2205" s="1404">
        <f>_xll.qlCalendarAdvance(Calendar,X2205,NDays&amp;"D")</f>
        <v>54652</v>
      </c>
      <c r="Z2205" s="1403">
        <v>2.0728692073500365E-2</v>
      </c>
      <c r="AA2205" s="1411">
        <v>2.0652766783129106E-2</v>
      </c>
    </row>
    <row r="2206" spans="19:27" x14ac:dyDescent="0.2">
      <c r="S2206" s="399"/>
      <c r="T2206" s="1401"/>
      <c r="W2206" s="864" t="str">
        <f t="shared" si="41"/>
        <v>1w</v>
      </c>
      <c r="X2206" s="1405">
        <f>_xll.qlCalendarAdvance(Calendar,X2205,W2206,"f",FALSE)</f>
        <v>54659</v>
      </c>
      <c r="Y2206" s="1404">
        <f>_xll.qlCalendarAdvance(Calendar,X2206,NDays&amp;"D")</f>
        <v>54659</v>
      </c>
      <c r="Z2206" s="1403">
        <v>2.0723515348371579E-2</v>
      </c>
      <c r="AA2206" s="1411">
        <v>2.0647306923823328E-2</v>
      </c>
    </row>
    <row r="2207" spans="19:27" x14ac:dyDescent="0.2">
      <c r="S2207" s="399"/>
      <c r="T2207" s="1401"/>
      <c r="W2207" s="864" t="str">
        <f t="shared" si="41"/>
        <v>1w</v>
      </c>
      <c r="X2207" s="1405">
        <f>_xll.qlCalendarAdvance(Calendar,X2206,W2207,"f",FALSE)</f>
        <v>54666</v>
      </c>
      <c r="Y2207" s="1404">
        <f>_xll.qlCalendarAdvance(Calendar,X2207,NDays&amp;"D")</f>
        <v>54666</v>
      </c>
      <c r="Z2207" s="1403">
        <v>2.0718353839298986E-2</v>
      </c>
      <c r="AA2207" s="1411">
        <v>2.0641861992513055E-2</v>
      </c>
    </row>
    <row r="2208" spans="19:27" x14ac:dyDescent="0.2">
      <c r="S2208" s="399"/>
      <c r="T2208" s="1401"/>
      <c r="W2208" s="864" t="str">
        <f t="shared" si="41"/>
        <v>1w</v>
      </c>
      <c r="X2208" s="1405">
        <f>_xll.qlCalendarAdvance(Calendar,X2207,W2208,"f",FALSE)</f>
        <v>54673</v>
      </c>
      <c r="Y2208" s="1404">
        <f>_xll.qlCalendarAdvance(Calendar,X2208,NDays&amp;"D")</f>
        <v>54673</v>
      </c>
      <c r="Z2208" s="1403">
        <v>2.0713207540418832E-2</v>
      </c>
      <c r="AA2208" s="1411">
        <v>2.0636431989360382E-2</v>
      </c>
    </row>
    <row r="2209" spans="19:27" x14ac:dyDescent="0.2">
      <c r="S2209" s="399"/>
      <c r="T2209" s="1401"/>
      <c r="W2209" s="864" t="str">
        <f t="shared" si="41"/>
        <v>1w</v>
      </c>
      <c r="X2209" s="1405">
        <f>_xll.qlCalendarAdvance(Calendar,X2208,W2209,"f",FALSE)</f>
        <v>54680</v>
      </c>
      <c r="Y2209" s="1404">
        <f>_xll.qlCalendarAdvance(Calendar,X2209,NDays&amp;"D")</f>
        <v>54680</v>
      </c>
      <c r="Z2209" s="1403">
        <v>2.0708076445867141E-2</v>
      </c>
      <c r="AA2209" s="1411">
        <v>2.0631016914446354E-2</v>
      </c>
    </row>
    <row r="2210" spans="19:27" x14ac:dyDescent="0.2">
      <c r="S2210" s="399"/>
      <c r="T2210" s="1401"/>
      <c r="W2210" s="864" t="str">
        <f t="shared" si="41"/>
        <v>1w</v>
      </c>
      <c r="X2210" s="1405">
        <f>_xll.qlCalendarAdvance(Calendar,X2209,W2210,"f",FALSE)</f>
        <v>54687</v>
      </c>
      <c r="Y2210" s="1404">
        <f>_xll.qlCalendarAdvance(Calendar,X2210,NDays&amp;"D")</f>
        <v>54687</v>
      </c>
      <c r="Z2210" s="1403">
        <v>2.070296054978038E-2</v>
      </c>
      <c r="AA2210" s="1411">
        <v>2.0625616767527832E-2</v>
      </c>
    </row>
    <row r="2211" spans="19:27" x14ac:dyDescent="0.2">
      <c r="S2211" s="399"/>
      <c r="T2211" s="1401"/>
      <c r="W2211" s="864" t="str">
        <f t="shared" si="41"/>
        <v>1w</v>
      </c>
      <c r="X2211" s="1405">
        <f>_xll.qlCalendarAdvance(Calendar,X2210,W2211,"f",FALSE)</f>
        <v>54694</v>
      </c>
      <c r="Y2211" s="1404">
        <f>_xll.qlCalendarAdvance(Calendar,X2211,NDays&amp;"D")</f>
        <v>54694</v>
      </c>
      <c r="Z2211" s="1403">
        <v>2.0697859846297018E-2</v>
      </c>
      <c r="AA2211" s="1411">
        <v>2.062023154876691E-2</v>
      </c>
    </row>
    <row r="2212" spans="19:27" x14ac:dyDescent="0.2">
      <c r="S2212" s="399"/>
      <c r="T2212" s="1401"/>
      <c r="W2212" s="864" t="str">
        <f t="shared" si="41"/>
        <v>1w</v>
      </c>
      <c r="X2212" s="1405">
        <f>_xll.qlCalendarAdvance(Calendar,X2211,W2212,"f",FALSE)</f>
        <v>54701</v>
      </c>
      <c r="Y2212" s="1404">
        <f>_xll.qlCalendarAdvance(Calendar,X2212,NDays&amp;"D")</f>
        <v>54701</v>
      </c>
      <c r="Z2212" s="1403">
        <v>2.0692774329555075E-2</v>
      </c>
      <c r="AA2212" s="1411">
        <v>2.0614861258244632E-2</v>
      </c>
    </row>
    <row r="2213" spans="19:27" x14ac:dyDescent="0.2">
      <c r="S2213" s="399"/>
      <c r="T2213" s="1401"/>
      <c r="W2213" s="864" t="str">
        <f t="shared" si="41"/>
        <v>1w</v>
      </c>
      <c r="X2213" s="1405">
        <f>_xll.qlCalendarAdvance(Calendar,X2212,W2213,"f",FALSE)</f>
        <v>54708</v>
      </c>
      <c r="Y2213" s="1404">
        <f>_xll.qlCalendarAdvance(Calendar,X2213,NDays&amp;"D")</f>
        <v>54708</v>
      </c>
      <c r="Z2213" s="1403">
        <v>2.0687703993694351E-2</v>
      </c>
      <c r="AA2213" s="1411">
        <v>2.0609505895879954E-2</v>
      </c>
    </row>
    <row r="2214" spans="19:27" x14ac:dyDescent="0.2">
      <c r="S2214" s="399"/>
      <c r="T2214" s="1401"/>
      <c r="W2214" s="864" t="str">
        <f t="shared" si="41"/>
        <v>1w</v>
      </c>
      <c r="X2214" s="1405">
        <f>_xll.qlCalendarAdvance(Calendar,X2213,W2214,"f",FALSE)</f>
        <v>54715</v>
      </c>
      <c r="Y2214" s="1404">
        <f>_xll.qlCalendarAdvance(Calendar,X2214,NDays&amp;"D")</f>
        <v>54715</v>
      </c>
      <c r="Z2214" s="1403">
        <v>2.0682648832854644E-2</v>
      </c>
      <c r="AA2214" s="1411">
        <v>2.0604165461591828E-2</v>
      </c>
    </row>
    <row r="2215" spans="19:27" x14ac:dyDescent="0.2">
      <c r="S2215" s="399"/>
      <c r="T2215" s="1401"/>
      <c r="W2215" s="864" t="str">
        <f t="shared" si="41"/>
        <v>1w</v>
      </c>
      <c r="X2215" s="1405">
        <f>_xll.qlCalendarAdvance(Calendar,X2214,W2215,"f",FALSE)</f>
        <v>54722</v>
      </c>
      <c r="Y2215" s="1404">
        <f>_xll.qlCalendarAdvance(Calendar,X2215,NDays&amp;"D")</f>
        <v>54722</v>
      </c>
      <c r="Z2215" s="1403">
        <v>2.0677608841176864E-2</v>
      </c>
      <c r="AA2215" s="1411">
        <v>2.0598839955380255E-2</v>
      </c>
    </row>
    <row r="2216" spans="19:27" x14ac:dyDescent="0.2">
      <c r="S2216" s="399"/>
      <c r="T2216" s="1401"/>
      <c r="W2216" s="864" t="str">
        <f t="shared" si="41"/>
        <v>1w</v>
      </c>
      <c r="X2216" s="1405">
        <f>_xll.qlCalendarAdvance(Calendar,X2215,W2216,"f",FALSE)</f>
        <v>54729</v>
      </c>
      <c r="Y2216" s="1404">
        <f>_xll.qlCalendarAdvance(Calendar,X2216,NDays&amp;"D")</f>
        <v>54729</v>
      </c>
      <c r="Z2216" s="1403">
        <v>2.0672584012803252E-2</v>
      </c>
      <c r="AA2216" s="1411">
        <v>2.0593529377407327E-2</v>
      </c>
    </row>
    <row r="2217" spans="19:27" x14ac:dyDescent="0.2">
      <c r="S2217" s="399"/>
      <c r="T2217" s="1401"/>
      <c r="W2217" s="864" t="str">
        <f t="shared" si="41"/>
        <v>1w</v>
      </c>
      <c r="X2217" s="1405">
        <f>_xll.qlCalendarAdvance(Calendar,X2216,W2217,"f",FALSE)</f>
        <v>54736</v>
      </c>
      <c r="Y2217" s="1404">
        <f>_xll.qlCalendarAdvance(Calendar,X2217,NDays&amp;"D")</f>
        <v>54736</v>
      </c>
      <c r="Z2217" s="1403">
        <v>2.0667574341875827E-2</v>
      </c>
      <c r="AA2217" s="1411">
        <v>2.0588233727591998E-2</v>
      </c>
    </row>
    <row r="2218" spans="19:27" x14ac:dyDescent="0.2">
      <c r="S2218" s="399"/>
      <c r="T2218" s="1401"/>
      <c r="W2218" s="864" t="str">
        <f t="shared" si="41"/>
        <v>1w</v>
      </c>
      <c r="X2218" s="1405">
        <f>_xll.qlCalendarAdvance(Calendar,X2217,W2218,"f",FALSE)</f>
        <v>54743</v>
      </c>
      <c r="Y2218" s="1404">
        <f>_xll.qlCalendarAdvance(Calendar,X2218,NDays&amp;"D")</f>
        <v>54743</v>
      </c>
      <c r="Z2218" s="1403">
        <v>2.0662579822537719E-2</v>
      </c>
      <c r="AA2218" s="1411">
        <v>2.0582953005853222E-2</v>
      </c>
    </row>
    <row r="2219" spans="19:27" x14ac:dyDescent="0.2">
      <c r="S2219" s="399"/>
      <c r="T2219" s="1401"/>
      <c r="W2219" s="864" t="str">
        <f t="shared" si="41"/>
        <v>1w</v>
      </c>
      <c r="X2219" s="1405">
        <f>_xll.qlCalendarAdvance(Calendar,X2218,W2219,"f",FALSE)</f>
        <v>54750</v>
      </c>
      <c r="Y2219" s="1404">
        <f>_xll.qlCalendarAdvance(Calendar,X2219,NDays&amp;"D")</f>
        <v>54750</v>
      </c>
      <c r="Z2219" s="1403">
        <v>2.0657600448933611E-2</v>
      </c>
      <c r="AA2219" s="1411">
        <v>2.0577687212190998E-2</v>
      </c>
    </row>
    <row r="2220" spans="19:27" x14ac:dyDescent="0.2">
      <c r="S2220" s="399"/>
      <c r="T2220" s="1401"/>
      <c r="W2220" s="864" t="str">
        <f t="shared" si="41"/>
        <v>1w</v>
      </c>
      <c r="X2220" s="1405">
        <f>_xll.qlCalendarAdvance(Calendar,X2219,W2220,"f",FALSE)</f>
        <v>54757</v>
      </c>
      <c r="Y2220" s="1404">
        <f>_xll.qlCalendarAdvance(Calendar,X2220,NDays&amp;"D")</f>
        <v>54757</v>
      </c>
      <c r="Z2220" s="1403">
        <v>2.0652636215207965E-2</v>
      </c>
      <c r="AA2220" s="1411">
        <v>2.057243634676742E-2</v>
      </c>
    </row>
    <row r="2221" spans="19:27" x14ac:dyDescent="0.2">
      <c r="S2221" s="399"/>
      <c r="T2221" s="1401"/>
      <c r="W2221" s="864" t="str">
        <f t="shared" si="41"/>
        <v>1w</v>
      </c>
      <c r="X2221" s="1405">
        <f>_xll.qlCalendarAdvance(Calendar,X2220,W2221,"f",FALSE)</f>
        <v>54764</v>
      </c>
      <c r="Y2221" s="1404">
        <f>_xll.qlCalendarAdvance(Calendar,X2221,NDays&amp;"D")</f>
        <v>54764</v>
      </c>
      <c r="Z2221" s="1403">
        <v>2.0647687115506574E-2</v>
      </c>
      <c r="AA2221" s="1411">
        <v>2.0567200409420394E-2</v>
      </c>
    </row>
    <row r="2222" spans="19:27" x14ac:dyDescent="0.2">
      <c r="S2222" s="399"/>
      <c r="T2222" s="1401"/>
      <c r="W2222" s="864" t="str">
        <f t="shared" si="41"/>
        <v>1w</v>
      </c>
      <c r="X2222" s="1405">
        <f>_xll.qlCalendarAdvance(Calendar,X2221,W2222,"f",FALSE)</f>
        <v>54771</v>
      </c>
      <c r="Y2222" s="1404">
        <f>_xll.qlCalendarAdvance(Calendar,X2222,NDays&amp;"D")</f>
        <v>54771</v>
      </c>
      <c r="Z2222" s="1403">
        <v>2.0642753143975678E-2</v>
      </c>
      <c r="AA2222" s="1411">
        <v>2.0561979400149921E-2</v>
      </c>
    </row>
    <row r="2223" spans="19:27" x14ac:dyDescent="0.2">
      <c r="S2223" s="399"/>
      <c r="T2223" s="1401"/>
      <c r="W2223" s="864" t="str">
        <f t="shared" si="41"/>
        <v>1w</v>
      </c>
      <c r="X2223" s="1405">
        <f>_xll.qlCalendarAdvance(Calendar,X2222,W2223,"f",FALSE)</f>
        <v>54778</v>
      </c>
      <c r="Y2223" s="1404">
        <f>_xll.qlCalendarAdvance(Calendar,X2223,NDays&amp;"D")</f>
        <v>54778</v>
      </c>
      <c r="Z2223" s="1403">
        <v>2.0637834294762847E-2</v>
      </c>
      <c r="AA2223" s="1411">
        <v>2.0556773319118093E-2</v>
      </c>
    </row>
    <row r="2224" spans="19:27" x14ac:dyDescent="0.2">
      <c r="S2224" s="399"/>
      <c r="T2224" s="1401"/>
      <c r="W2224" s="864" t="str">
        <f t="shared" si="41"/>
        <v>1w</v>
      </c>
      <c r="X2224" s="1405">
        <f>_xll.qlCalendarAdvance(Calendar,X2223,W2224,"f",FALSE)</f>
        <v>54786</v>
      </c>
      <c r="Y2224" s="1404">
        <f>_xll.qlCalendarAdvance(Calendar,X2224,NDays&amp;"D")</f>
        <v>54786</v>
      </c>
      <c r="Z2224" s="1403">
        <v>2.0632231262422307E-2</v>
      </c>
      <c r="AA2224" s="1411">
        <v>2.0550841791530106E-2</v>
      </c>
    </row>
    <row r="2225" spans="19:27" x14ac:dyDescent="0.2">
      <c r="S2225" s="399"/>
      <c r="T2225" s="1401"/>
      <c r="W2225" s="864" t="str">
        <f t="shared" si="41"/>
        <v>1w</v>
      </c>
      <c r="X2225" s="1405">
        <f>_xll.qlCalendarAdvance(Calendar,X2224,W2225,"f",FALSE)</f>
        <v>54793</v>
      </c>
      <c r="Y2225" s="1404">
        <f>_xll.qlCalendarAdvance(Calendar,X2225,NDays&amp;"D")</f>
        <v>54793</v>
      </c>
      <c r="Z2225" s="1403">
        <v>2.0627344798471281E-2</v>
      </c>
      <c r="AA2225" s="1411">
        <v>2.0545667699384262E-2</v>
      </c>
    </row>
    <row r="2226" spans="19:27" x14ac:dyDescent="0.2">
      <c r="S2226" s="399"/>
      <c r="T2226" s="1401"/>
      <c r="W2226" s="864" t="str">
        <f t="shared" si="41"/>
        <v>1w</v>
      </c>
      <c r="X2226" s="1405">
        <f>_xll.qlCalendarAdvance(Calendar,X2225,W2226,"f",FALSE)</f>
        <v>54800</v>
      </c>
      <c r="Y2226" s="1404">
        <f>_xll.qlCalendarAdvance(Calendar,X2226,NDays&amp;"D")</f>
        <v>54800</v>
      </c>
      <c r="Z2226" s="1403">
        <v>2.0622473438448807E-2</v>
      </c>
      <c r="AA2226" s="1411">
        <v>2.0540508535314972E-2</v>
      </c>
    </row>
    <row r="2227" spans="19:27" x14ac:dyDescent="0.2">
      <c r="S2227" s="399"/>
      <c r="T2227" s="1401"/>
      <c r="W2227" s="864" t="str">
        <f t="shared" si="41"/>
        <v>1w</v>
      </c>
      <c r="X2227" s="1405">
        <f>_xll.qlCalendarAdvance(Calendar,X2226,W2227,"f",FALSE)</f>
        <v>54807</v>
      </c>
      <c r="Y2227" s="1404">
        <f>_xll.qlCalendarAdvance(Calendar,X2227,NDays&amp;"D")</f>
        <v>54807</v>
      </c>
      <c r="Z2227" s="1403">
        <v>2.0617617176505343E-2</v>
      </c>
      <c r="AA2227" s="1411">
        <v>2.0535364299322234E-2</v>
      </c>
    </row>
    <row r="2228" spans="19:27" x14ac:dyDescent="0.2">
      <c r="S2228" s="399"/>
      <c r="T2228" s="1401"/>
      <c r="W2228" s="864" t="str">
        <f t="shared" si="41"/>
        <v>1w</v>
      </c>
      <c r="X2228" s="1405">
        <f>_xll.qlCalendarAdvance(Calendar,X2227,W2228,"f",FALSE)</f>
        <v>54814</v>
      </c>
      <c r="Y2228" s="1404">
        <f>_xll.qlCalendarAdvance(Calendar,X2228,NDays&amp;"D")</f>
        <v>54814</v>
      </c>
      <c r="Z2228" s="1403">
        <v>2.0612776006792011E-2</v>
      </c>
      <c r="AA2228" s="1411">
        <v>2.0530234991487095E-2</v>
      </c>
    </row>
    <row r="2229" spans="19:27" x14ac:dyDescent="0.2">
      <c r="S2229" s="399"/>
      <c r="T2229" s="1401"/>
      <c r="W2229" s="864" t="str">
        <f t="shared" si="41"/>
        <v>1w</v>
      </c>
      <c r="X2229" s="1405">
        <f>_xll.qlCalendarAdvance(Calendar,X2228,W2229,"f",FALSE)</f>
        <v>54821</v>
      </c>
      <c r="Y2229" s="1404">
        <f>_xll.qlCalendarAdvance(Calendar,X2229,NDays&amp;"D")</f>
        <v>54821</v>
      </c>
      <c r="Z2229" s="1403">
        <v>2.06079499234606E-2</v>
      </c>
      <c r="AA2229" s="1411">
        <v>2.0525120611809555E-2</v>
      </c>
    </row>
    <row r="2230" spans="19:27" x14ac:dyDescent="0.2">
      <c r="S2230" s="399"/>
      <c r="T2230" s="1401"/>
      <c r="W2230" s="864" t="str">
        <f t="shared" si="41"/>
        <v>1w</v>
      </c>
      <c r="X2230" s="1405">
        <f>_xll.qlCalendarAdvance(Calendar,X2229,W2230,"f",FALSE)</f>
        <v>54828</v>
      </c>
      <c r="Y2230" s="1404">
        <f>_xll.qlCalendarAdvance(Calendar,X2230,NDays&amp;"D")</f>
        <v>54828</v>
      </c>
      <c r="Z2230" s="1403">
        <v>2.0603138920664232E-2</v>
      </c>
      <c r="AA2230" s="1411">
        <v>2.0520021160289614E-2</v>
      </c>
    </row>
    <row r="2231" spans="19:27" x14ac:dyDescent="0.2">
      <c r="S2231" s="399"/>
      <c r="T2231" s="1401"/>
      <c r="W2231" s="864" t="str">
        <f t="shared" si="41"/>
        <v>1w</v>
      </c>
      <c r="X2231" s="1405">
        <f>_xll.qlCalendarAdvance(Calendar,X2230,W2231,"f",FALSE)</f>
        <v>54835</v>
      </c>
      <c r="Y2231" s="1404">
        <f>_xll.qlCalendarAdvance(Calendar,X2231,NDays&amp;"D")</f>
        <v>54835</v>
      </c>
      <c r="Z2231" s="1403">
        <v>2.0598342992556695E-2</v>
      </c>
      <c r="AA2231" s="1411">
        <v>2.051493663676518E-2</v>
      </c>
    </row>
    <row r="2232" spans="19:27" x14ac:dyDescent="0.2">
      <c r="S2232" s="399"/>
      <c r="T2232" s="1401"/>
      <c r="W2232" s="864" t="str">
        <f t="shared" si="41"/>
        <v>1w</v>
      </c>
      <c r="X2232" s="1405">
        <f>_xll.qlCalendarAdvance(Calendar,X2231,W2232,"f",FALSE)</f>
        <v>54842</v>
      </c>
      <c r="Y2232" s="1404">
        <f>_xll.qlCalendarAdvance(Calendar,X2232,NDays&amp;"D")</f>
        <v>54842</v>
      </c>
      <c r="Z2232" s="1403">
        <v>2.0593562133291332E-2</v>
      </c>
      <c r="AA2232" s="1411">
        <v>2.0509867041560437E-2</v>
      </c>
    </row>
    <row r="2233" spans="19:27" x14ac:dyDescent="0.2">
      <c r="S2233" s="399"/>
      <c r="T2233" s="1401"/>
      <c r="W2233" s="864" t="str">
        <f t="shared" si="41"/>
        <v>1w</v>
      </c>
      <c r="X2233" s="1405">
        <f>_xll.qlCalendarAdvance(Calendar,X2232,W2233,"f",FALSE)</f>
        <v>54849</v>
      </c>
      <c r="Y2233" s="1404">
        <f>_xll.qlCalendarAdvance(Calendar,X2233,NDays&amp;"D")</f>
        <v>54849</v>
      </c>
      <c r="Z2233" s="1403">
        <v>2.0588796337023929E-2</v>
      </c>
      <c r="AA2233" s="1411">
        <v>2.05048123743512E-2</v>
      </c>
    </row>
    <row r="2234" spans="19:27" x14ac:dyDescent="0.2">
      <c r="S2234" s="399"/>
      <c r="T2234" s="1401"/>
      <c r="W2234" s="864" t="str">
        <f t="shared" si="41"/>
        <v>1w</v>
      </c>
      <c r="X2234" s="1405">
        <f>_xll.qlCalendarAdvance(Calendar,X2233,W2234,"f",FALSE)</f>
        <v>54856</v>
      </c>
      <c r="Y2234" s="1404">
        <f>_xll.qlCalendarAdvance(Calendar,X2234,NDays&amp;"D")</f>
        <v>54856</v>
      </c>
      <c r="Z2234" s="1403">
        <v>2.0584045597910494E-2</v>
      </c>
      <c r="AA2234" s="1411">
        <v>2.0499772635299562E-2</v>
      </c>
    </row>
    <row r="2235" spans="19:27" x14ac:dyDescent="0.2">
      <c r="S2235" s="399"/>
      <c r="T2235" s="1401"/>
      <c r="W2235" s="864" t="str">
        <f t="shared" si="41"/>
        <v>1w</v>
      </c>
      <c r="X2235" s="1405">
        <f>_xll.qlCalendarAdvance(Calendar,X2234,W2235,"f",FALSE)</f>
        <v>54863</v>
      </c>
      <c r="Y2235" s="1404">
        <f>_xll.qlCalendarAdvance(Calendar,X2235,NDays&amp;"D")</f>
        <v>54863</v>
      </c>
      <c r="Z2235" s="1403">
        <v>2.0579309910107257E-2</v>
      </c>
      <c r="AA2235" s="1411">
        <v>2.0494747824324477E-2</v>
      </c>
    </row>
    <row r="2236" spans="19:27" x14ac:dyDescent="0.2">
      <c r="S2236" s="399"/>
      <c r="T2236" s="1401"/>
      <c r="W2236" s="864" t="str">
        <f t="shared" si="41"/>
        <v>1w</v>
      </c>
      <c r="X2236" s="1405">
        <f>_xll.qlCalendarAdvance(Calendar,X2235,W2236,"f",FALSE)</f>
        <v>54870</v>
      </c>
      <c r="Y2236" s="1404">
        <f>_xll.qlCalendarAdvance(Calendar,X2236,NDays&amp;"D")</f>
        <v>54870</v>
      </c>
      <c r="Z2236" s="1403">
        <v>2.0574589267771781E-2</v>
      </c>
      <c r="AA2236" s="1411">
        <v>2.0489737941506991E-2</v>
      </c>
    </row>
    <row r="2237" spans="19:27" x14ac:dyDescent="0.2">
      <c r="S2237" s="399"/>
      <c r="T2237" s="1401"/>
      <c r="W2237" s="864" t="str">
        <f t="shared" si="41"/>
        <v>1w</v>
      </c>
      <c r="X2237" s="1405">
        <f>_xll.qlCalendarAdvance(Calendar,X2236,W2237,"f",FALSE)</f>
        <v>54877</v>
      </c>
      <c r="Y2237" s="1404">
        <f>_xll.qlCalendarAdvance(Calendar,X2237,NDays&amp;"D")</f>
        <v>54877</v>
      </c>
      <c r="Z2237" s="1403">
        <v>2.0569883665062294E-2</v>
      </c>
      <c r="AA2237" s="1411">
        <v>2.0484742986928151E-2</v>
      </c>
    </row>
    <row r="2238" spans="19:27" x14ac:dyDescent="0.2">
      <c r="S2238" s="399"/>
      <c r="T2238" s="1401"/>
      <c r="W2238" s="864" t="str">
        <f t="shared" si="41"/>
        <v>1w</v>
      </c>
      <c r="X2238" s="1405">
        <f>_xll.qlCalendarAdvance(Calendar,X2237,W2238,"f",FALSE)</f>
        <v>54884</v>
      </c>
      <c r="Y2238" s="1404">
        <f>_xll.qlCalendarAdvance(Calendar,X2238,NDays&amp;"D")</f>
        <v>54884</v>
      </c>
      <c r="Z2238" s="1403">
        <v>2.0565193096137913E-2</v>
      </c>
      <c r="AA2238" s="1411">
        <v>2.047976296026377E-2</v>
      </c>
    </row>
    <row r="2239" spans="19:27" x14ac:dyDescent="0.2">
      <c r="S2239" s="399"/>
      <c r="T2239" s="1401"/>
      <c r="W2239" s="864" t="str">
        <f t="shared" si="41"/>
        <v>1w</v>
      </c>
      <c r="X2239" s="1405">
        <f>_xll.qlCalendarAdvance(Calendar,X2238,W2239,"f",FALSE)</f>
        <v>54891</v>
      </c>
      <c r="Y2239" s="1404">
        <f>_xll.qlCalendarAdvance(Calendar,X2239,NDays&amp;"D")</f>
        <v>54891</v>
      </c>
      <c r="Z2239" s="1403">
        <v>2.0560517555157753E-2</v>
      </c>
      <c r="AA2239" s="1411">
        <v>2.0474797861919081E-2</v>
      </c>
    </row>
    <row r="2240" spans="19:27" x14ac:dyDescent="0.2">
      <c r="S2240" s="399"/>
      <c r="T2240" s="1401"/>
      <c r="W2240" s="864" t="str">
        <f t="shared" si="41"/>
        <v>1w</v>
      </c>
      <c r="X2240" s="1405">
        <f>_xll.qlCalendarAdvance(Calendar,X2239,W2240,"f",FALSE)</f>
        <v>54898</v>
      </c>
      <c r="Y2240" s="1404">
        <f>_xll.qlCalendarAdvance(Calendar,X2240,NDays&amp;"D")</f>
        <v>54898</v>
      </c>
      <c r="Z2240" s="1403">
        <v>2.0555857036283154E-2</v>
      </c>
      <c r="AA2240" s="1411">
        <v>2.0469847691650944E-2</v>
      </c>
    </row>
    <row r="2241" spans="19:27" x14ac:dyDescent="0.2">
      <c r="S2241" s="399"/>
      <c r="T2241" s="1401"/>
      <c r="W2241" s="864" t="str">
        <f t="shared" si="41"/>
        <v>1w</v>
      </c>
      <c r="X2241" s="1405">
        <f>_xll.qlCalendarAdvance(Calendar,X2240,W2241,"f",FALSE)</f>
        <v>54905</v>
      </c>
      <c r="Y2241" s="1404">
        <f>_xll.qlCalendarAdvance(Calendar,X2241,NDays&amp;"D")</f>
        <v>54905</v>
      </c>
      <c r="Z2241" s="1403">
        <v>2.0551211533674341E-2</v>
      </c>
      <c r="AA2241" s="1411">
        <v>2.0464912449378314E-2</v>
      </c>
    </row>
    <row r="2242" spans="19:27" x14ac:dyDescent="0.2">
      <c r="S2242" s="399"/>
      <c r="T2242" s="1401"/>
      <c r="W2242" s="864" t="str">
        <f t="shared" si="41"/>
        <v>1w</v>
      </c>
      <c r="X2242" s="1405">
        <f>_xll.qlCalendarAdvance(Calendar,X2241,W2242,"f",FALSE)</f>
        <v>54912</v>
      </c>
      <c r="Y2242" s="1404">
        <f>_xll.qlCalendarAdvance(Calendar,X2242,NDays&amp;"D")</f>
        <v>54912</v>
      </c>
      <c r="Z2242" s="1403">
        <v>2.0546581041494427E-2</v>
      </c>
      <c r="AA2242" s="1411">
        <v>2.0459992135263283E-2</v>
      </c>
    </row>
    <row r="2243" spans="19:27" x14ac:dyDescent="0.2">
      <c r="S2243" s="399"/>
      <c r="T2243" s="1401"/>
      <c r="W2243" s="864" t="str">
        <f t="shared" si="41"/>
        <v>1w</v>
      </c>
      <c r="X2243" s="1405">
        <f>_xll.qlCalendarAdvance(Calendar,X2242,W2243,"f",FALSE)</f>
        <v>54919</v>
      </c>
      <c r="Y2243" s="1404">
        <f>_xll.qlCalendarAdvance(Calendar,X2243,NDays&amp;"D")</f>
        <v>54919</v>
      </c>
      <c r="Z2243" s="1403">
        <v>2.0541965553905195E-2</v>
      </c>
      <c r="AA2243" s="1411">
        <v>2.0455086749305851E-2</v>
      </c>
    </row>
    <row r="2244" spans="19:27" x14ac:dyDescent="0.2">
      <c r="S2244" s="399"/>
      <c r="T2244" s="1401"/>
      <c r="W2244" s="864" t="str">
        <f t="shared" si="41"/>
        <v>1w</v>
      </c>
      <c r="X2244" s="1405">
        <f>_xll.qlCalendarAdvance(Calendar,X2243,W2244,"f",FALSE)</f>
        <v>54926</v>
      </c>
      <c r="Y2244" s="1404">
        <f>_xll.qlCalendarAdvance(Calendar,X2244,NDays&amp;"D")</f>
        <v>54926</v>
      </c>
      <c r="Z2244" s="1403">
        <v>2.0537365065071311E-2</v>
      </c>
      <c r="AA2244" s="1411">
        <v>2.0450196291506018E-2</v>
      </c>
    </row>
    <row r="2245" spans="19:27" x14ac:dyDescent="0.2">
      <c r="S2245" s="399"/>
      <c r="T2245" s="1401"/>
      <c r="W2245" s="864" t="str">
        <f t="shared" si="41"/>
        <v>1w</v>
      </c>
      <c r="X2245" s="1405">
        <f>_xll.qlCalendarAdvance(Calendar,X2244,W2245,"f",FALSE)</f>
        <v>54933</v>
      </c>
      <c r="Y2245" s="1404">
        <f>_xll.qlCalendarAdvance(Calendar,X2245,NDays&amp;"D")</f>
        <v>54933</v>
      </c>
      <c r="Z2245" s="1403">
        <v>2.053277956915589E-2</v>
      </c>
      <c r="AA2245" s="1411">
        <v>2.0445320761782737E-2</v>
      </c>
    </row>
    <row r="2246" spans="19:27" x14ac:dyDescent="0.2">
      <c r="S2246" s="399"/>
      <c r="T2246" s="1401"/>
      <c r="W2246" s="864" t="str">
        <f t="shared" si="41"/>
        <v>1w</v>
      </c>
      <c r="X2246" s="1405">
        <f>_xll.qlCalendarAdvance(Calendar,X2245,W2246,"f",FALSE)</f>
        <v>54940</v>
      </c>
      <c r="Y2246" s="1404">
        <f>_xll.qlCalendarAdvance(Calendar,X2246,NDays&amp;"D")</f>
        <v>54940</v>
      </c>
      <c r="Z2246" s="1403">
        <v>2.0528209060324709E-2</v>
      </c>
      <c r="AA2246" s="1411">
        <v>2.0440460160136009E-2</v>
      </c>
    </row>
    <row r="2247" spans="19:27" x14ac:dyDescent="0.2">
      <c r="S2247" s="399"/>
      <c r="T2247" s="1401"/>
      <c r="W2247" s="864" t="str">
        <f t="shared" si="41"/>
        <v>1w</v>
      </c>
      <c r="X2247" s="1405">
        <f>_xll.qlCalendarAdvance(Calendar,X2246,W2247,"f",FALSE)</f>
        <v>54947</v>
      </c>
      <c r="Y2247" s="1404">
        <f>_xll.qlCalendarAdvance(Calendar,X2247,NDays&amp;"D")</f>
        <v>54947</v>
      </c>
      <c r="Z2247" s="1403">
        <v>2.0523653532743547E-2</v>
      </c>
      <c r="AA2247" s="1411">
        <v>2.0435614486727927E-2</v>
      </c>
    </row>
    <row r="2248" spans="19:27" x14ac:dyDescent="0.2">
      <c r="S2248" s="399"/>
      <c r="T2248" s="1401"/>
      <c r="W2248" s="864" t="str">
        <f t="shared" si="41"/>
        <v>1w</v>
      </c>
      <c r="X2248" s="1405">
        <f>_xll.qlCalendarAdvance(Calendar,X2247,W2248,"f",FALSE)</f>
        <v>54954</v>
      </c>
      <c r="Y2248" s="1404">
        <f>_xll.qlCalendarAdvance(Calendar,X2248,NDays&amp;"D")</f>
        <v>54954</v>
      </c>
      <c r="Z2248" s="1403">
        <v>2.0519112980578624E-2</v>
      </c>
      <c r="AA2248" s="1411">
        <v>2.043078374131535E-2</v>
      </c>
    </row>
    <row r="2249" spans="19:27" x14ac:dyDescent="0.2">
      <c r="S2249" s="399"/>
      <c r="T2249" s="1401"/>
      <c r="W2249" s="864" t="str">
        <f t="shared" si="41"/>
        <v>1w</v>
      </c>
      <c r="X2249" s="1405">
        <f>_xll.qlCalendarAdvance(Calendar,X2248,W2249,"f",FALSE)</f>
        <v>54961</v>
      </c>
      <c r="Y2249" s="1404">
        <f>_xll.qlCalendarAdvance(Calendar,X2249,NDays&amp;"D")</f>
        <v>54961</v>
      </c>
      <c r="Z2249" s="1403">
        <v>2.0514587397997719E-2</v>
      </c>
      <c r="AA2249" s="1411">
        <v>2.0425967924141419E-2</v>
      </c>
    </row>
    <row r="2250" spans="19:27" x14ac:dyDescent="0.2">
      <c r="S2250" s="399"/>
      <c r="T2250" s="1401"/>
      <c r="W2250" s="864" t="str">
        <f t="shared" si="41"/>
        <v>1w</v>
      </c>
      <c r="X2250" s="1405">
        <f>_xll.qlCalendarAdvance(Calendar,X2249,W2250,"f",FALSE)</f>
        <v>54968</v>
      </c>
      <c r="Y2250" s="1404">
        <f>_xll.qlCalendarAdvance(Calendar,X2250,NDays&amp;"D")</f>
        <v>54968</v>
      </c>
      <c r="Z2250" s="1403">
        <v>2.0510076779190589E-2</v>
      </c>
      <c r="AA2250" s="1411">
        <v>2.0421167016403396E-2</v>
      </c>
    </row>
    <row r="2251" spans="19:27" x14ac:dyDescent="0.2">
      <c r="S2251" s="399"/>
      <c r="T2251" s="1401"/>
      <c r="W2251" s="864" t="str">
        <f t="shared" si="41"/>
        <v>1w</v>
      </c>
      <c r="X2251" s="1405">
        <f>_xll.qlCalendarAdvance(Calendar,X2250,W2251,"f",FALSE)</f>
        <v>54975</v>
      </c>
      <c r="Y2251" s="1404">
        <f>_xll.qlCalendarAdvance(Calendar,X2251,NDays&amp;"D")</f>
        <v>54975</v>
      </c>
      <c r="Z2251" s="1403">
        <v>2.0505581120255911E-2</v>
      </c>
      <c r="AA2251" s="1411">
        <v>2.0416380808677692E-2</v>
      </c>
    </row>
    <row r="2252" spans="19:27" x14ac:dyDescent="0.2">
      <c r="S2252" s="399"/>
      <c r="T2252" s="1401"/>
      <c r="W2252" s="864" t="str">
        <f t="shared" si="41"/>
        <v>1w</v>
      </c>
      <c r="X2252" s="1405">
        <f>_xll.qlCalendarAdvance(Calendar,X2251,W2252,"f",FALSE)</f>
        <v>54982</v>
      </c>
      <c r="Y2252" s="1404">
        <f>_xll.qlCalendarAdvance(Calendar,X2252,NDays&amp;"D")</f>
        <v>54982</v>
      </c>
      <c r="Z2252" s="1403">
        <v>2.0501100420653673E-2</v>
      </c>
      <c r="AA2252" s="1411">
        <v>2.0411609241314244E-2</v>
      </c>
    </row>
    <row r="2253" spans="19:27" x14ac:dyDescent="0.2">
      <c r="S2253" s="399"/>
      <c r="T2253" s="1401"/>
      <c r="W2253" s="864" t="str">
        <f t="shared" si="41"/>
        <v>1w</v>
      </c>
      <c r="X2253" s="1405">
        <f>_xll.qlCalendarAdvance(Calendar,X2252,W2253,"f",FALSE)</f>
        <v>54989</v>
      </c>
      <c r="Y2253" s="1404">
        <f>_xll.qlCalendarAdvance(Calendar,X2253,NDays&amp;"D")</f>
        <v>54989</v>
      </c>
      <c r="Z2253" s="1403">
        <v>2.0496634680187586E-2</v>
      </c>
      <c r="AA2253" s="1411">
        <v>2.0406852314069912E-2</v>
      </c>
    </row>
    <row r="2254" spans="19:27" x14ac:dyDescent="0.2">
      <c r="S2254" s="399"/>
      <c r="T2254" s="1401"/>
      <c r="W2254" s="864" t="str">
        <f t="shared" si="41"/>
        <v>1w</v>
      </c>
      <c r="X2254" s="1405">
        <f>_xll.qlCalendarAdvance(Calendar,X2253,W2254,"f",FALSE)</f>
        <v>54996</v>
      </c>
      <c r="Y2254" s="1404">
        <f>_xll.qlCalendarAdvance(Calendar,X2254,NDays&amp;"D")</f>
        <v>54996</v>
      </c>
      <c r="Z2254" s="1403">
        <v>2.0492183898660921E-2</v>
      </c>
      <c r="AA2254" s="1411">
        <v>2.0402110027268883E-2</v>
      </c>
    </row>
    <row r="2255" spans="19:27" x14ac:dyDescent="0.2">
      <c r="S2255" s="399"/>
      <c r="T2255" s="1401"/>
      <c r="W2255" s="864" t="str">
        <f t="shared" si="41"/>
        <v>1w</v>
      </c>
      <c r="X2255" s="1405">
        <f>_xll.qlCalendarAdvance(Calendar,X2254,W2255,"f",FALSE)</f>
        <v>55003</v>
      </c>
      <c r="Y2255" s="1404">
        <f>_xll.qlCalendarAdvance(Calendar,X2255,NDays&amp;"D")</f>
        <v>55003</v>
      </c>
      <c r="Z2255" s="1403">
        <v>2.0487748075878276E-2</v>
      </c>
      <c r="AA2255" s="1411">
        <v>2.039738238058697E-2</v>
      </c>
    </row>
    <row r="2256" spans="19:27" x14ac:dyDescent="0.2">
      <c r="S2256" s="399"/>
      <c r="T2256" s="1401"/>
      <c r="W2256" s="864" t="str">
        <f t="shared" si="41"/>
        <v>1w</v>
      </c>
      <c r="X2256" s="1405">
        <f>_xll.qlCalendarAdvance(Calendar,X2255,W2256,"f",FALSE)</f>
        <v>55010</v>
      </c>
      <c r="Y2256" s="1404">
        <f>_xll.qlCalendarAdvance(Calendar,X2256,NDays&amp;"D")</f>
        <v>55010</v>
      </c>
      <c r="Z2256" s="1403">
        <v>2.0483327211644919E-2</v>
      </c>
      <c r="AA2256" s="1411">
        <v>2.039266937434836E-2</v>
      </c>
    </row>
    <row r="2257" spans="19:27" x14ac:dyDescent="0.2">
      <c r="S2257" s="399"/>
      <c r="T2257" s="1401"/>
      <c r="W2257" s="864" t="str">
        <f t="shared" si="41"/>
        <v>1w</v>
      </c>
      <c r="X2257" s="1405">
        <f>_xll.qlCalendarAdvance(Calendar,X2256,W2257,"f",FALSE)</f>
        <v>55017</v>
      </c>
      <c r="Y2257" s="1404">
        <f>_xll.qlCalendarAdvance(Calendar,X2257,NDays&amp;"D")</f>
        <v>55017</v>
      </c>
      <c r="Z2257" s="1403">
        <v>2.0478921305766562E-2</v>
      </c>
      <c r="AA2257" s="1411">
        <v>2.0387971008309913E-2</v>
      </c>
    </row>
    <row r="2258" spans="19:27" x14ac:dyDescent="0.2">
      <c r="S2258" s="399"/>
      <c r="T2258" s="1401"/>
      <c r="W2258" s="864" t="str">
        <f t="shared" si="41"/>
        <v>1w</v>
      </c>
      <c r="X2258" s="1405">
        <f>_xll.qlCalendarAdvance(Calendar,X2257,W2258,"f",FALSE)</f>
        <v>55024</v>
      </c>
      <c r="Y2258" s="1404">
        <f>_xll.qlCalendarAdvance(Calendar,X2258,NDays&amp;"D")</f>
        <v>55024</v>
      </c>
      <c r="Z2258" s="1403">
        <v>2.0474530358049137E-2</v>
      </c>
      <c r="AA2258" s="1411">
        <v>2.0383287282552676E-2</v>
      </c>
    </row>
    <row r="2259" spans="19:27" x14ac:dyDescent="0.2">
      <c r="S2259" s="399"/>
      <c r="T2259" s="1401"/>
      <c r="W2259" s="864" t="str">
        <f t="shared" si="41"/>
        <v>1w</v>
      </c>
      <c r="X2259" s="1405">
        <f>_xll.qlCalendarAdvance(Calendar,X2258,W2259,"f",FALSE)</f>
        <v>55031</v>
      </c>
      <c r="Y2259" s="1404">
        <f>_xll.qlCalendarAdvance(Calendar,X2259,NDays&amp;"D")</f>
        <v>55031</v>
      </c>
      <c r="Z2259" s="1403">
        <v>2.0470154368300575E-2</v>
      </c>
      <c r="AA2259" s="1411">
        <v>2.0378618197157694E-2</v>
      </c>
    </row>
    <row r="2260" spans="19:27" x14ac:dyDescent="0.2">
      <c r="S2260" s="399"/>
      <c r="T2260" s="1401"/>
      <c r="W2260" s="864" t="str">
        <f t="shared" si="41"/>
        <v>1w</v>
      </c>
      <c r="X2260" s="1405">
        <f>_xll.qlCalendarAdvance(Calendar,X2259,W2260,"f",FALSE)</f>
        <v>55038</v>
      </c>
      <c r="Y2260" s="1404">
        <f>_xll.qlCalendarAdvance(Calendar,X2260,NDays&amp;"D")</f>
        <v>55038</v>
      </c>
      <c r="Z2260" s="1403">
        <v>2.0465793336328142E-2</v>
      </c>
      <c r="AA2260" s="1411">
        <v>2.0373963751962876E-2</v>
      </c>
    </row>
    <row r="2261" spans="19:27" x14ac:dyDescent="0.2">
      <c r="S2261" s="399"/>
      <c r="T2261" s="1401"/>
      <c r="W2261" s="864" t="str">
        <f t="shared" si="41"/>
        <v>1w</v>
      </c>
      <c r="X2261" s="1405">
        <f>_xll.qlCalendarAdvance(Calendar,X2260,W2261,"f",FALSE)</f>
        <v>55045</v>
      </c>
      <c r="Y2261" s="1404">
        <f>_xll.qlCalendarAdvance(Calendar,X2261,NDays&amp;"D")</f>
        <v>55045</v>
      </c>
      <c r="Z2261" s="1403">
        <v>2.0461447261939991E-2</v>
      </c>
      <c r="AA2261" s="1411">
        <v>2.0369323947130313E-2</v>
      </c>
    </row>
    <row r="2262" spans="19:27" x14ac:dyDescent="0.2">
      <c r="S2262" s="399"/>
      <c r="T2262" s="1401"/>
      <c r="W2262" s="864" t="str">
        <f t="shared" si="41"/>
        <v>1w</v>
      </c>
      <c r="X2262" s="1405">
        <f>_xll.qlCalendarAdvance(Calendar,X2261,W2262,"f",FALSE)</f>
        <v>55052</v>
      </c>
      <c r="Y2262" s="1404">
        <f>_xll.qlCalendarAdvance(Calendar,X2262,NDays&amp;"D")</f>
        <v>55052</v>
      </c>
      <c r="Z2262" s="1403">
        <v>2.0457116144945608E-2</v>
      </c>
      <c r="AA2262" s="1411">
        <v>2.0364698782497914E-2</v>
      </c>
    </row>
    <row r="2263" spans="19:27" x14ac:dyDescent="0.2">
      <c r="S2263" s="399"/>
      <c r="T2263" s="1401"/>
      <c r="W2263" s="864" t="str">
        <f t="shared" si="41"/>
        <v>1w</v>
      </c>
      <c r="X2263" s="1405">
        <f>_xll.qlCalendarAdvance(Calendar,X2262,W2263,"f",FALSE)</f>
        <v>55059</v>
      </c>
      <c r="Y2263" s="1404">
        <f>_xll.qlCalendarAdvance(Calendar,X2263,NDays&amp;"D")</f>
        <v>55059</v>
      </c>
      <c r="Z2263" s="1403">
        <v>2.0452799985154257E-2</v>
      </c>
      <c r="AA2263" s="1411">
        <v>2.0360088258065678E-2</v>
      </c>
    </row>
    <row r="2264" spans="19:27" x14ac:dyDescent="0.2">
      <c r="S2264" s="399"/>
      <c r="T2264" s="1401"/>
      <c r="W2264" s="864" t="str">
        <f t="shared" si="41"/>
        <v>1w</v>
      </c>
      <c r="X2264" s="1405">
        <f>_xll.qlCalendarAdvance(Calendar,X2263,W2264,"f",FALSE)</f>
        <v>55066</v>
      </c>
      <c r="Y2264" s="1404">
        <f>_xll.qlCalendarAdvance(Calendar,X2264,NDays&amp;"D")</f>
        <v>55066</v>
      </c>
      <c r="Z2264" s="1403">
        <v>2.0448498782376756E-2</v>
      </c>
      <c r="AA2264" s="1411">
        <v>2.0355492374076745E-2</v>
      </c>
    </row>
    <row r="2265" spans="19:27" x14ac:dyDescent="0.2">
      <c r="S2265" s="399"/>
      <c r="T2265" s="1401"/>
      <c r="W2265" s="864" t="str">
        <f t="shared" si="41"/>
        <v>1w</v>
      </c>
      <c r="X2265" s="1405">
        <f>_xll.qlCalendarAdvance(Calendar,X2264,W2265,"f",FALSE)</f>
        <v>55073</v>
      </c>
      <c r="Y2265" s="1404">
        <f>_xll.qlCalendarAdvance(Calendar,X2265,NDays&amp;"D")</f>
        <v>55073</v>
      </c>
      <c r="Z2265" s="1403">
        <v>2.0444212536423922E-2</v>
      </c>
      <c r="AA2265" s="1411">
        <v>2.035091113036902E-2</v>
      </c>
    </row>
    <row r="2266" spans="19:27" x14ac:dyDescent="0.2">
      <c r="S2266" s="399"/>
      <c r="T2266" s="1401"/>
      <c r="W2266" s="864" t="str">
        <f t="shared" ref="W2266:W2329" si="42">W2265</f>
        <v>1w</v>
      </c>
      <c r="X2266" s="1405">
        <f>_xll.qlCalendarAdvance(Calendar,X2265,W2266,"f",FALSE)</f>
        <v>55080</v>
      </c>
      <c r="Y2266" s="1404">
        <f>_xll.qlCalendarAdvance(Calendar,X2266,NDays&amp;"D")</f>
        <v>55080</v>
      </c>
      <c r="Z2266" s="1403">
        <v>2.0439941247107685E-2</v>
      </c>
      <c r="AA2266" s="1411">
        <v>2.034634452686146E-2</v>
      </c>
    </row>
    <row r="2267" spans="19:27" x14ac:dyDescent="0.2">
      <c r="S2267" s="399"/>
      <c r="T2267" s="1401"/>
      <c r="W2267" s="864" t="str">
        <f t="shared" si="42"/>
        <v>1w</v>
      </c>
      <c r="X2267" s="1405">
        <f>_xll.qlCalendarAdvance(Calendar,X2266,W2267,"f",FALSE)</f>
        <v>55087</v>
      </c>
      <c r="Y2267" s="1404">
        <f>_xll.qlCalendarAdvance(Calendar,X2267,NDays&amp;"D")</f>
        <v>55087</v>
      </c>
      <c r="Z2267" s="1403">
        <v>2.0435684914239749E-2</v>
      </c>
      <c r="AA2267" s="1411">
        <v>2.0341792563554062E-2</v>
      </c>
    </row>
    <row r="2268" spans="19:27" x14ac:dyDescent="0.2">
      <c r="S2268" s="399"/>
      <c r="T2268" s="1401"/>
      <c r="W2268" s="864" t="str">
        <f t="shared" si="42"/>
        <v>1w</v>
      </c>
      <c r="X2268" s="1405">
        <f>_xll.qlCalendarAdvance(Calendar,X2267,W2268,"f",FALSE)</f>
        <v>55094</v>
      </c>
      <c r="Y2268" s="1404">
        <f>_xll.qlCalendarAdvance(Calendar,X2268,NDays&amp;"D")</f>
        <v>55094</v>
      </c>
      <c r="Z2268" s="1403">
        <v>2.0431443537633598E-2</v>
      </c>
      <c r="AA2268" s="1411">
        <v>2.0337255240689966E-2</v>
      </c>
    </row>
    <row r="2269" spans="19:27" x14ac:dyDescent="0.2">
      <c r="S2269" s="399"/>
      <c r="T2269" s="1401"/>
      <c r="W2269" s="864" t="str">
        <f t="shared" si="42"/>
        <v>1w</v>
      </c>
      <c r="X2269" s="1405">
        <f>_xll.qlCalendarAdvance(Calendar,X2268,W2269,"f",FALSE)</f>
        <v>55101</v>
      </c>
      <c r="Y2269" s="1404">
        <f>_xll.qlCalendarAdvance(Calendar,X2269,NDays&amp;"D")</f>
        <v>55101</v>
      </c>
      <c r="Z2269" s="1403">
        <v>2.0427217117102936E-2</v>
      </c>
      <c r="AA2269" s="1411">
        <v>2.0332732558026034E-2</v>
      </c>
    </row>
    <row r="2270" spans="19:27" x14ac:dyDescent="0.2">
      <c r="S2270" s="399"/>
      <c r="T2270" s="1401"/>
      <c r="W2270" s="864" t="str">
        <f t="shared" si="42"/>
        <v>1w</v>
      </c>
      <c r="X2270" s="1405">
        <f>_xll.qlCalendarAdvance(Calendar,X2269,W2270,"f",FALSE)</f>
        <v>55108</v>
      </c>
      <c r="Y2270" s="1404">
        <f>_xll.qlCalendarAdvance(Calendar,X2270,NDays&amp;"D")</f>
        <v>55108</v>
      </c>
      <c r="Z2270" s="1403">
        <v>2.042300565246169E-2</v>
      </c>
      <c r="AA2270" s="1411">
        <v>2.0328224515643312E-2</v>
      </c>
    </row>
    <row r="2271" spans="19:27" x14ac:dyDescent="0.2">
      <c r="S2271" s="399"/>
      <c r="T2271" s="1401"/>
      <c r="W2271" s="864" t="str">
        <f t="shared" si="42"/>
        <v>1w</v>
      </c>
      <c r="X2271" s="1405">
        <f>_xll.qlCalendarAdvance(Calendar,X2270,W2271,"f",FALSE)</f>
        <v>55115</v>
      </c>
      <c r="Y2271" s="1404">
        <f>_xll.qlCalendarAdvance(Calendar,X2271,NDays&amp;"D")</f>
        <v>55115</v>
      </c>
      <c r="Z2271" s="1403">
        <v>2.041880914352534E-2</v>
      </c>
      <c r="AA2271" s="1411">
        <v>2.0323731113460752E-2</v>
      </c>
    </row>
    <row r="2272" spans="19:27" x14ac:dyDescent="0.2">
      <c r="S2272" s="399"/>
      <c r="T2272" s="1401"/>
      <c r="W2272" s="864" t="str">
        <f t="shared" si="42"/>
        <v>1w</v>
      </c>
      <c r="X2272" s="1405">
        <f>_xll.qlCalendarAdvance(Calendar,X2271,W2272,"f",FALSE)</f>
        <v>55122</v>
      </c>
      <c r="Y2272" s="1404">
        <f>_xll.qlCalendarAdvance(Calendar,X2272,NDays&amp;"D")</f>
        <v>55122</v>
      </c>
      <c r="Z2272" s="1403">
        <v>2.0414627590109147E-2</v>
      </c>
      <c r="AA2272" s="1411">
        <v>2.0319252351640449E-2</v>
      </c>
    </row>
    <row r="2273" spans="19:27" x14ac:dyDescent="0.2">
      <c r="S2273" s="399"/>
      <c r="T2273" s="1401"/>
      <c r="W2273" s="864" t="str">
        <f t="shared" si="42"/>
        <v>1w</v>
      </c>
      <c r="X2273" s="1405">
        <f>_xll.qlCalendarAdvance(Calendar,X2272,W2273,"f",FALSE)</f>
        <v>55129</v>
      </c>
      <c r="Y2273" s="1404">
        <f>_xll.qlCalendarAdvance(Calendar,X2273,NDays&amp;"D")</f>
        <v>55129</v>
      </c>
      <c r="Z2273" s="1403">
        <v>2.0410460992029256E-2</v>
      </c>
      <c r="AA2273" s="1411">
        <v>2.0314788230101355E-2</v>
      </c>
    </row>
    <row r="2274" spans="19:27" x14ac:dyDescent="0.2">
      <c r="S2274" s="399"/>
      <c r="T2274" s="1401"/>
      <c r="W2274" s="864" t="str">
        <f t="shared" si="42"/>
        <v>1w</v>
      </c>
      <c r="X2274" s="1405">
        <f>_xll.qlCalendarAdvance(Calendar,X2273,W2274,"f",FALSE)</f>
        <v>55136</v>
      </c>
      <c r="Y2274" s="1404">
        <f>_xll.qlCalendarAdvance(Calendar,X2274,NDays&amp;"D")</f>
        <v>55136</v>
      </c>
      <c r="Z2274" s="1403">
        <v>2.0406309349103147E-2</v>
      </c>
      <c r="AA2274" s="1411">
        <v>2.0310338748681378E-2</v>
      </c>
    </row>
    <row r="2275" spans="19:27" x14ac:dyDescent="0.2">
      <c r="S2275" s="399"/>
      <c r="T2275" s="1401"/>
      <c r="W2275" s="864" t="str">
        <f t="shared" si="42"/>
        <v>1w</v>
      </c>
      <c r="X2275" s="1405">
        <f>_xll.qlCalendarAdvance(Calendar,X2274,W2275,"f",FALSE)</f>
        <v>55143</v>
      </c>
      <c r="Y2275" s="1404">
        <f>_xll.qlCalendarAdvance(Calendar,X2275,NDays&amp;"D")</f>
        <v>55143</v>
      </c>
      <c r="Z2275" s="1403">
        <v>2.0402172661148077E-2</v>
      </c>
      <c r="AA2275" s="1411">
        <v>2.0305903907785749E-2</v>
      </c>
    </row>
    <row r="2276" spans="19:27" x14ac:dyDescent="0.2">
      <c r="S2276" s="399"/>
      <c r="T2276" s="1401"/>
      <c r="W2276" s="864" t="str">
        <f t="shared" si="42"/>
        <v>1w</v>
      </c>
      <c r="X2276" s="1405">
        <f>_xll.qlCalendarAdvance(Calendar,X2275,W2276,"f",FALSE)</f>
        <v>55150</v>
      </c>
      <c r="Y2276" s="1404">
        <f>_xll.qlCalendarAdvance(Calendar,X2276,NDays&amp;"D")</f>
        <v>55150</v>
      </c>
      <c r="Z2276" s="1403">
        <v>2.0398050927982192E-2</v>
      </c>
      <c r="AA2276" s="1411">
        <v>2.0301483707090284E-2</v>
      </c>
    </row>
    <row r="2277" spans="19:27" x14ac:dyDescent="0.2">
      <c r="S2277" s="399"/>
      <c r="T2277" s="1401"/>
      <c r="W2277" s="864" t="str">
        <f t="shared" si="42"/>
        <v>1w</v>
      </c>
      <c r="X2277" s="1405">
        <f>_xll.qlCalendarAdvance(Calendar,X2276,W2277,"f",FALSE)</f>
        <v>55157</v>
      </c>
      <c r="Y2277" s="1404">
        <f>_xll.qlCalendarAdvance(Calendar,X2277,NDays&amp;"D")</f>
        <v>55157</v>
      </c>
      <c r="Z2277" s="1403">
        <v>2.0393944149424525E-2</v>
      </c>
      <c r="AA2277" s="1411">
        <v>2.0297078146594982E-2</v>
      </c>
    </row>
    <row r="2278" spans="19:27" x14ac:dyDescent="0.2">
      <c r="S2278" s="399"/>
      <c r="T2278" s="1401"/>
      <c r="W2278" s="864" t="str">
        <f t="shared" si="42"/>
        <v>1w</v>
      </c>
      <c r="X2278" s="1405">
        <f>_xll.qlCalendarAdvance(Calendar,X2277,W2278,"f",FALSE)</f>
        <v>55164</v>
      </c>
      <c r="Y2278" s="1404">
        <f>_xll.qlCalendarAdvance(Calendar,X2278,NDays&amp;"D")</f>
        <v>55164</v>
      </c>
      <c r="Z2278" s="1403">
        <v>2.0389852325294999E-2</v>
      </c>
      <c r="AA2278" s="1411">
        <v>2.0292687226299844E-2</v>
      </c>
    </row>
    <row r="2279" spans="19:27" x14ac:dyDescent="0.2">
      <c r="S2279" s="399"/>
      <c r="T2279" s="1401"/>
      <c r="W2279" s="864" t="str">
        <f t="shared" si="42"/>
        <v>1w</v>
      </c>
      <c r="X2279" s="1405">
        <f>_xll.qlCalendarAdvance(Calendar,X2278,W2279,"f",FALSE)</f>
        <v>55171</v>
      </c>
      <c r="Y2279" s="1404">
        <f>_xll.qlCalendarAdvance(Calendar,X2279,NDays&amp;"D")</f>
        <v>55171</v>
      </c>
      <c r="Z2279" s="1403">
        <v>2.0385775455413313E-2</v>
      </c>
      <c r="AA2279" s="1411">
        <v>2.0288310946448007E-2</v>
      </c>
    </row>
    <row r="2280" spans="19:27" x14ac:dyDescent="0.2">
      <c r="S2280" s="399"/>
      <c r="T2280" s="1401"/>
      <c r="W2280" s="864" t="str">
        <f t="shared" si="42"/>
        <v>1w</v>
      </c>
      <c r="X2280" s="1405">
        <f>_xll.qlCalendarAdvance(Calendar,X2279,W2280,"f",FALSE)</f>
        <v>55178</v>
      </c>
      <c r="Y2280" s="1404">
        <f>_xll.qlCalendarAdvance(Calendar,X2280,NDays&amp;"D")</f>
        <v>55178</v>
      </c>
      <c r="Z2280" s="1403">
        <v>2.0381713539600277E-2</v>
      </c>
      <c r="AA2280" s="1411">
        <v>2.0283949306715288E-2</v>
      </c>
    </row>
    <row r="2281" spans="19:27" x14ac:dyDescent="0.2">
      <c r="S2281" s="399"/>
      <c r="T2281" s="1401"/>
      <c r="W2281" s="864" t="str">
        <f t="shared" si="42"/>
        <v>1w</v>
      </c>
      <c r="X2281" s="1405">
        <f>_xll.qlCalendarAdvance(Calendar,X2280,W2281,"f",FALSE)</f>
        <v>55185</v>
      </c>
      <c r="Y2281" s="1404">
        <f>_xll.qlCalendarAdvance(Calendar,X2281,NDays&amp;"D")</f>
        <v>55185</v>
      </c>
      <c r="Z2281" s="1403">
        <v>2.0377666577678033E-2</v>
      </c>
      <c r="AA2281" s="1411">
        <v>2.0279602307263778E-2</v>
      </c>
    </row>
    <row r="2282" spans="19:27" x14ac:dyDescent="0.2">
      <c r="S2282" s="399"/>
      <c r="T2282" s="1401"/>
      <c r="W2282" s="864" t="str">
        <f t="shared" si="42"/>
        <v>1w</v>
      </c>
      <c r="X2282" s="1405">
        <f>_xll.qlCalendarAdvance(Calendar,X2281,W2282,"f",FALSE)</f>
        <v>55192</v>
      </c>
      <c r="Y2282" s="1404">
        <f>_xll.qlCalendarAdvance(Calendar,X2282,NDays&amp;"D")</f>
        <v>55192</v>
      </c>
      <c r="Z2282" s="1403">
        <v>2.0373634569468502E-2</v>
      </c>
      <c r="AA2282" s="1411">
        <v>2.0275269948093477E-2</v>
      </c>
    </row>
    <row r="2283" spans="19:27" x14ac:dyDescent="0.2">
      <c r="S2283" s="399"/>
      <c r="T2283" s="1401"/>
      <c r="W2283" s="864" t="str">
        <f t="shared" si="42"/>
        <v>1w</v>
      </c>
      <c r="X2283" s="1405">
        <f>_xll.qlCalendarAdvance(Calendar,X2282,W2283,"f",FALSE)</f>
        <v>55199</v>
      </c>
      <c r="Y2283" s="1404">
        <f>_xll.qlCalendarAdvance(Calendar,X2283,NDays&amp;"D")</f>
        <v>55199</v>
      </c>
      <c r="Z2283" s="1403">
        <v>2.0369617514794491E-2</v>
      </c>
      <c r="AA2283" s="1411">
        <v>2.0270952229447525E-2</v>
      </c>
    </row>
    <row r="2284" spans="19:27" x14ac:dyDescent="0.2">
      <c r="S2284" s="399"/>
      <c r="T2284" s="1401"/>
      <c r="W2284" s="864" t="str">
        <f t="shared" si="42"/>
        <v>1w</v>
      </c>
      <c r="X2284" s="1405">
        <f>_xll.qlCalendarAdvance(Calendar,X2283,W2284,"f",FALSE)</f>
        <v>55206</v>
      </c>
      <c r="Y2284" s="1404">
        <f>_xll.qlCalendarAdvance(Calendar,X2284,NDays&amp;"D")</f>
        <v>55206</v>
      </c>
      <c r="Z2284" s="1403">
        <v>2.0365615413479254E-2</v>
      </c>
      <c r="AA2284" s="1411">
        <v>2.0266649150758598E-2</v>
      </c>
    </row>
    <row r="2285" spans="19:27" x14ac:dyDescent="0.2">
      <c r="S2285" s="399"/>
      <c r="T2285" s="1401"/>
      <c r="W2285" s="864" t="str">
        <f t="shared" si="42"/>
        <v>1w</v>
      </c>
      <c r="X2285" s="1405">
        <f>_xll.qlCalendarAdvance(Calendar,X2284,W2285,"f",FALSE)</f>
        <v>55213</v>
      </c>
      <c r="Y2285" s="1404">
        <f>_xll.qlCalendarAdvance(Calendar,X2285,NDays&amp;"D")</f>
        <v>55213</v>
      </c>
      <c r="Z2285" s="1403">
        <v>2.0361917445215684E-2</v>
      </c>
      <c r="AA2285" s="1411">
        <v>2.026236071235088E-2</v>
      </c>
    </row>
    <row r="2286" spans="19:27" x14ac:dyDescent="0.2">
      <c r="S2286" s="399"/>
      <c r="T2286" s="1401"/>
      <c r="W2286" s="864" t="str">
        <f t="shared" si="42"/>
        <v>1w</v>
      </c>
      <c r="X2286" s="1405">
        <f>_xll.qlCalendarAdvance(Calendar,X2285,W2286,"f",FALSE)</f>
        <v>55220</v>
      </c>
      <c r="Y2286" s="1404">
        <f>_xll.qlCalendarAdvance(Calendar,X2286,NDays&amp;"D")</f>
        <v>55220</v>
      </c>
      <c r="Z2286" s="1403">
        <v>2.035794609883396E-2</v>
      </c>
      <c r="AA2286" s="1411">
        <v>2.0258086914386464E-2</v>
      </c>
    </row>
    <row r="2287" spans="19:27" x14ac:dyDescent="0.2">
      <c r="S2287" s="399"/>
      <c r="T2287" s="1401"/>
      <c r="W2287" s="864" t="str">
        <f t="shared" si="42"/>
        <v>1w</v>
      </c>
      <c r="X2287" s="1405">
        <f>_xll.qlCalendarAdvance(Calendar,X2286,W2287,"f",FALSE)</f>
        <v>55227</v>
      </c>
      <c r="Y2287" s="1404">
        <f>_xll.qlCalendarAdvance(Calendar,X2287,NDays&amp;"D")</f>
        <v>55227</v>
      </c>
      <c r="Z2287" s="1403">
        <v>2.035398970614118E-2</v>
      </c>
      <c r="AA2287" s="1411">
        <v>2.0253827756541165E-2</v>
      </c>
    </row>
    <row r="2288" spans="19:27" x14ac:dyDescent="0.2">
      <c r="S2288" s="399"/>
      <c r="T2288" s="1401"/>
      <c r="W2288" s="864" t="str">
        <f t="shared" si="42"/>
        <v>1w</v>
      </c>
      <c r="X2288" s="1405">
        <f>_xll.qlCalendarAdvance(Calendar,X2287,W2288,"f",FALSE)</f>
        <v>55234</v>
      </c>
      <c r="Y2288" s="1404">
        <f>_xll.qlCalendarAdvance(Calendar,X2288,NDays&amp;"D")</f>
        <v>55234</v>
      </c>
      <c r="Z2288" s="1403">
        <v>2.0350048266963301E-2</v>
      </c>
      <c r="AA2288" s="1411">
        <v>2.0249583239058122E-2</v>
      </c>
    </row>
    <row r="2289" spans="19:27" x14ac:dyDescent="0.2">
      <c r="S2289" s="399"/>
      <c r="T2289" s="1401"/>
      <c r="W2289" s="864" t="str">
        <f t="shared" si="42"/>
        <v>1w</v>
      </c>
      <c r="X2289" s="1405">
        <f>_xll.qlCalendarAdvance(Calendar,X2288,W2289,"f",FALSE)</f>
        <v>55241</v>
      </c>
      <c r="Y2289" s="1404">
        <f>_xll.qlCalendarAdvance(Calendar,X2289,NDays&amp;"D")</f>
        <v>55241</v>
      </c>
      <c r="Z2289" s="1403">
        <v>2.034612178112627E-2</v>
      </c>
      <c r="AA2289" s="1411">
        <v>2.0245353361775242E-2</v>
      </c>
    </row>
    <row r="2290" spans="19:27" x14ac:dyDescent="0.2">
      <c r="S2290" s="399"/>
      <c r="T2290" s="1401"/>
      <c r="W2290" s="864" t="str">
        <f t="shared" si="42"/>
        <v>1w</v>
      </c>
      <c r="X2290" s="1405">
        <f>_xll.qlCalendarAdvance(Calendar,X2289,W2290,"f",FALSE)</f>
        <v>55248</v>
      </c>
      <c r="Y2290" s="1404">
        <f>_xll.qlCalendarAdvance(Calendar,X2290,NDays&amp;"D")</f>
        <v>55248</v>
      </c>
      <c r="Z2290" s="1403">
        <v>2.0342210248457809E-2</v>
      </c>
      <c r="AA2290" s="1411">
        <v>2.0241138124854618E-2</v>
      </c>
    </row>
    <row r="2291" spans="19:27" x14ac:dyDescent="0.2">
      <c r="S2291" s="399"/>
      <c r="T2291" s="1401"/>
      <c r="W2291" s="864" t="str">
        <f t="shared" si="42"/>
        <v>1w</v>
      </c>
      <c r="X2291" s="1405">
        <f>_xll.qlCalendarAdvance(Calendar,X2290,W2291,"f",FALSE)</f>
        <v>55255</v>
      </c>
      <c r="Y2291" s="1404">
        <f>_xll.qlCalendarAdvance(Calendar,X2291,NDays&amp;"D")</f>
        <v>55255</v>
      </c>
      <c r="Z2291" s="1403">
        <v>2.0338313668784753E-2</v>
      </c>
      <c r="AA2291" s="1411">
        <v>2.0236937528053112E-2</v>
      </c>
    </row>
    <row r="2292" spans="19:27" x14ac:dyDescent="0.2">
      <c r="S2292" s="399"/>
      <c r="T2292" s="1401"/>
      <c r="W2292" s="864" t="str">
        <f t="shared" si="42"/>
        <v>1w</v>
      </c>
      <c r="X2292" s="1405">
        <f>_xll.qlCalendarAdvance(Calendar,X2291,W2292,"f",FALSE)</f>
        <v>55262</v>
      </c>
      <c r="Y2292" s="1404">
        <f>_xll.qlCalendarAdvance(Calendar,X2292,NDays&amp;"D")</f>
        <v>55262</v>
      </c>
      <c r="Z2292" s="1403">
        <v>2.0335613527258482E-2</v>
      </c>
      <c r="AA2292" s="1411">
        <v>2.0232751571613861E-2</v>
      </c>
    </row>
    <row r="2293" spans="19:27" x14ac:dyDescent="0.2">
      <c r="S2293" s="399"/>
      <c r="T2293" s="1401"/>
      <c r="W2293" s="864" t="str">
        <f t="shared" si="42"/>
        <v>1w</v>
      </c>
      <c r="X2293" s="1405">
        <f>_xll.qlCalendarAdvance(Calendar,X2292,W2293,"f",FALSE)</f>
        <v>55269</v>
      </c>
      <c r="Y2293" s="1404">
        <f>_xll.qlCalendarAdvance(Calendar,X2293,NDays&amp;"D")</f>
        <v>55269</v>
      </c>
      <c r="Z2293" s="1403">
        <v>2.0330565367740173E-2</v>
      </c>
      <c r="AA2293" s="1411">
        <v>2.0228580255374773E-2</v>
      </c>
    </row>
    <row r="2294" spans="19:27" x14ac:dyDescent="0.2">
      <c r="S2294" s="399"/>
      <c r="T2294" s="1401"/>
      <c r="W2294" s="864" t="str">
        <f t="shared" si="42"/>
        <v>1w</v>
      </c>
      <c r="X2294" s="1405">
        <f>_xll.qlCalendarAdvance(Calendar,X2293,W2294,"f",FALSE)</f>
        <v>55276</v>
      </c>
      <c r="Y2294" s="1404">
        <f>_xll.qlCalendarAdvance(Calendar,X2294,NDays&amp;"D")</f>
        <v>55276</v>
      </c>
      <c r="Z2294" s="1403">
        <v>2.0326713646027852E-2</v>
      </c>
      <c r="AA2294" s="1411">
        <v>2.0224423579497941E-2</v>
      </c>
    </row>
    <row r="2295" spans="19:27" x14ac:dyDescent="0.2">
      <c r="S2295" s="399"/>
      <c r="T2295" s="1401"/>
      <c r="W2295" s="864" t="str">
        <f t="shared" si="42"/>
        <v>1w</v>
      </c>
      <c r="X2295" s="1405">
        <f>_xll.qlCalendarAdvance(Calendar,X2294,W2295,"f",FALSE)</f>
        <v>55283</v>
      </c>
      <c r="Y2295" s="1404">
        <f>_xll.qlCalendarAdvance(Calendar,X2295,NDays&amp;"D")</f>
        <v>55283</v>
      </c>
      <c r="Z2295" s="1403">
        <v>2.0322876876628246E-2</v>
      </c>
      <c r="AA2295" s="1411">
        <v>2.0220281543821272E-2</v>
      </c>
    </row>
    <row r="2296" spans="19:27" x14ac:dyDescent="0.2">
      <c r="S2296" s="399"/>
      <c r="T2296" s="1401"/>
      <c r="W2296" s="864" t="str">
        <f t="shared" si="42"/>
        <v>1w</v>
      </c>
      <c r="X2296" s="1405">
        <f>_xll.qlCalendarAdvance(Calendar,X2295,W2296,"f",FALSE)</f>
        <v>55290</v>
      </c>
      <c r="Y2296" s="1404">
        <f>_xll.qlCalendarAdvance(Calendar,X2296,NDays&amp;"D")</f>
        <v>55290</v>
      </c>
      <c r="Z2296" s="1403">
        <v>2.0319055059372395E-2</v>
      </c>
      <c r="AA2296" s="1411">
        <v>2.0216154148344767E-2</v>
      </c>
    </row>
    <row r="2297" spans="19:27" x14ac:dyDescent="0.2">
      <c r="S2297" s="399"/>
      <c r="T2297" s="1401"/>
      <c r="W2297" s="864" t="str">
        <f t="shared" si="42"/>
        <v>1w</v>
      </c>
      <c r="X2297" s="1405">
        <f>_xll.qlCalendarAdvance(Calendar,X2296,W2297,"f",FALSE)</f>
        <v>55297</v>
      </c>
      <c r="Y2297" s="1404">
        <f>_xll.qlCalendarAdvance(Calendar,X2297,NDays&amp;"D")</f>
        <v>55297</v>
      </c>
      <c r="Z2297" s="1403">
        <v>2.0315248194092892E-2</v>
      </c>
      <c r="AA2297" s="1411">
        <v>2.0212041393230518E-2</v>
      </c>
    </row>
    <row r="2298" spans="19:27" x14ac:dyDescent="0.2">
      <c r="S2298" s="399"/>
      <c r="T2298" s="1401"/>
      <c r="W2298" s="864" t="str">
        <f t="shared" si="42"/>
        <v>1w</v>
      </c>
      <c r="X2298" s="1405">
        <f>_xll.qlCalendarAdvance(Calendar,X2297,W2298,"f",FALSE)</f>
        <v>55304</v>
      </c>
      <c r="Y2298" s="1404">
        <f>_xll.qlCalendarAdvance(Calendar,X2298,NDays&amp;"D")</f>
        <v>55304</v>
      </c>
      <c r="Z2298" s="1403">
        <v>2.0311456280621445E-2</v>
      </c>
      <c r="AA2298" s="1411">
        <v>2.0207943278397478E-2</v>
      </c>
    </row>
    <row r="2299" spans="19:27" x14ac:dyDescent="0.2">
      <c r="S2299" s="399"/>
      <c r="T2299" s="1401"/>
      <c r="W2299" s="864" t="str">
        <f t="shared" si="42"/>
        <v>1w</v>
      </c>
      <c r="X2299" s="1405">
        <f>_xll.qlCalendarAdvance(Calendar,X2298,W2299,"f",FALSE)</f>
        <v>55311</v>
      </c>
      <c r="Y2299" s="1404">
        <f>_xll.qlCalendarAdvance(Calendar,X2299,NDays&amp;"D")</f>
        <v>55311</v>
      </c>
      <c r="Z2299" s="1403">
        <v>2.0307679318790423E-2</v>
      </c>
      <c r="AA2299" s="1411">
        <v>2.0203859803683555E-2</v>
      </c>
    </row>
    <row r="2300" spans="19:27" x14ac:dyDescent="0.2">
      <c r="S2300" s="399"/>
      <c r="T2300" s="1401"/>
      <c r="W2300" s="864" t="str">
        <f t="shared" si="42"/>
        <v>1w</v>
      </c>
      <c r="X2300" s="1405">
        <f>_xll.qlCalendarAdvance(Calendar,X2299,W2300,"f",FALSE)</f>
        <v>55318</v>
      </c>
      <c r="Y2300" s="1404">
        <f>_xll.qlCalendarAdvance(Calendar,X2300,NDays&amp;"D")</f>
        <v>55318</v>
      </c>
      <c r="Z2300" s="1403">
        <v>2.0303917308434415E-2</v>
      </c>
      <c r="AA2300" s="1411">
        <v>2.0199790969331888E-2</v>
      </c>
    </row>
    <row r="2301" spans="19:27" x14ac:dyDescent="0.2">
      <c r="S2301" s="399"/>
      <c r="T2301" s="1401"/>
      <c r="W2301" s="864" t="str">
        <f t="shared" si="42"/>
        <v>1w</v>
      </c>
      <c r="X2301" s="1405">
        <f>_xll.qlCalendarAdvance(Calendar,X2300,W2301,"f",FALSE)</f>
        <v>55325</v>
      </c>
      <c r="Y2301" s="1404">
        <f>_xll.qlCalendarAdvance(Calendar,X2301,NDays&amp;"D")</f>
        <v>55325</v>
      </c>
      <c r="Z2301" s="1403">
        <v>2.0300170249387559E-2</v>
      </c>
      <c r="AA2301" s="1411">
        <v>2.019573677526143E-2</v>
      </c>
    </row>
    <row r="2302" spans="19:27" x14ac:dyDescent="0.2">
      <c r="S2302" s="399"/>
      <c r="T2302" s="1401"/>
      <c r="W2302" s="864" t="str">
        <f t="shared" si="42"/>
        <v>1w</v>
      </c>
      <c r="X2302" s="1405">
        <f>_xll.qlCalendarAdvance(Calendar,X2301,W2302,"f",FALSE)</f>
        <v>55332</v>
      </c>
      <c r="Y2302" s="1404">
        <f>_xll.qlCalendarAdvance(Calendar,X2302,NDays&amp;"D")</f>
        <v>55332</v>
      </c>
      <c r="Z2302" s="1403">
        <v>2.0296438141484449E-2</v>
      </c>
      <c r="AA2302" s="1411">
        <v>2.0191697221391136E-2</v>
      </c>
    </row>
    <row r="2303" spans="19:27" x14ac:dyDescent="0.2">
      <c r="S2303" s="399"/>
      <c r="T2303" s="1401"/>
      <c r="W2303" s="864" t="str">
        <f t="shared" si="42"/>
        <v>1w</v>
      </c>
      <c r="X2303" s="1405">
        <f>_xll.qlCalendarAdvance(Calendar,X2302,W2303,"f",FALSE)</f>
        <v>55339</v>
      </c>
      <c r="Y2303" s="1404">
        <f>_xll.qlCalendarAdvance(Calendar,X2303,NDays&amp;"D")</f>
        <v>55339</v>
      </c>
      <c r="Z2303" s="1403">
        <v>2.0292720984560548E-2</v>
      </c>
      <c r="AA2303" s="1411">
        <v>2.0187672307802051E-2</v>
      </c>
    </row>
    <row r="2304" spans="19:27" x14ac:dyDescent="0.2">
      <c r="S2304" s="399"/>
      <c r="T2304" s="1401"/>
      <c r="W2304" s="864" t="str">
        <f t="shared" si="42"/>
        <v>1w</v>
      </c>
      <c r="X2304" s="1405">
        <f>_xll.qlCalendarAdvance(Calendar,X2303,W2304,"f",FALSE)</f>
        <v>55346</v>
      </c>
      <c r="Y2304" s="1404">
        <f>_xll.qlCalendarAdvance(Calendar,X2304,NDays&amp;"D")</f>
        <v>55346</v>
      </c>
      <c r="Z2304" s="1403">
        <v>2.0289018778452662E-2</v>
      </c>
      <c r="AA2304" s="1411">
        <v>2.018366203441313E-2</v>
      </c>
    </row>
    <row r="2305" spans="19:27" x14ac:dyDescent="0.2">
      <c r="S2305" s="399"/>
      <c r="T2305" s="1401"/>
      <c r="W2305" s="864" t="str">
        <f t="shared" si="42"/>
        <v>1w</v>
      </c>
      <c r="X2305" s="1405">
        <f>_xll.qlCalendarAdvance(Calendar,X2304,W2305,"f",FALSE)</f>
        <v>55353</v>
      </c>
      <c r="Y2305" s="1404">
        <f>_xll.qlCalendarAdvance(Calendar,X2305,NDays&amp;"D")</f>
        <v>55353</v>
      </c>
      <c r="Z2305" s="1403">
        <v>2.0285331522997368E-2</v>
      </c>
      <c r="AA2305" s="1411">
        <v>2.0179666401386465E-2</v>
      </c>
    </row>
    <row r="2306" spans="19:27" x14ac:dyDescent="0.2">
      <c r="S2306" s="399"/>
      <c r="T2306" s="1401"/>
      <c r="W2306" s="864" t="str">
        <f t="shared" si="42"/>
        <v>1w</v>
      </c>
      <c r="X2306" s="1405">
        <f>_xll.qlCalendarAdvance(Calendar,X2305,W2306,"f",FALSE)</f>
        <v>55360</v>
      </c>
      <c r="Y2306" s="1404">
        <f>_xll.qlCalendarAdvance(Calendar,X2306,NDays&amp;"D")</f>
        <v>55360</v>
      </c>
      <c r="Z2306" s="1403">
        <v>2.0281659218032131E-2</v>
      </c>
      <c r="AA2306" s="1411">
        <v>2.0175685408559962E-2</v>
      </c>
    </row>
    <row r="2307" spans="19:27" x14ac:dyDescent="0.2">
      <c r="S2307" s="399"/>
      <c r="T2307" s="1401"/>
      <c r="W2307" s="864" t="str">
        <f t="shared" si="42"/>
        <v>1w</v>
      </c>
      <c r="X2307" s="1405">
        <f>_xll.qlCalendarAdvance(Calendar,X2306,W2307,"f",FALSE)</f>
        <v>55367</v>
      </c>
      <c r="Y2307" s="1404">
        <f>_xll.qlCalendarAdvance(Calendar,X2307,NDays&amp;"D")</f>
        <v>55367</v>
      </c>
      <c r="Z2307" s="1403">
        <v>2.0278001863395081E-2</v>
      </c>
      <c r="AA2307" s="1411">
        <v>2.017171905601467E-2</v>
      </c>
    </row>
    <row r="2308" spans="19:27" x14ac:dyDescent="0.2">
      <c r="S2308" s="399"/>
      <c r="T2308" s="1401"/>
      <c r="W2308" s="864" t="str">
        <f t="shared" si="42"/>
        <v>1w</v>
      </c>
      <c r="X2308" s="1405">
        <f>_xll.qlCalendarAdvance(Calendar,X2307,W2308,"f",FALSE)</f>
        <v>55374</v>
      </c>
      <c r="Y2308" s="1404">
        <f>_xll.qlCalendarAdvance(Calendar,X2308,NDays&amp;"D")</f>
        <v>55374</v>
      </c>
      <c r="Z2308" s="1403">
        <v>2.0274359458925671E-2</v>
      </c>
      <c r="AA2308" s="1411">
        <v>2.0167767343750587E-2</v>
      </c>
    </row>
    <row r="2309" spans="19:27" x14ac:dyDescent="0.2">
      <c r="S2309" s="399"/>
      <c r="T2309" s="1401"/>
      <c r="W2309" s="864" t="str">
        <f t="shared" si="42"/>
        <v>1w</v>
      </c>
      <c r="X2309" s="1405">
        <f>_xll.qlCalendarAdvance(Calendar,X2308,W2309,"f",FALSE)</f>
        <v>55381</v>
      </c>
      <c r="Y2309" s="1404">
        <f>_xll.qlCalendarAdvance(Calendar,X2309,NDays&amp;"D")</f>
        <v>55381</v>
      </c>
      <c r="Z2309" s="1403">
        <v>2.0270732004462919E-2</v>
      </c>
      <c r="AA2309" s="1411">
        <v>2.0163830271605621E-2</v>
      </c>
    </row>
    <row r="2310" spans="19:27" x14ac:dyDescent="0.2">
      <c r="S2310" s="399"/>
      <c r="T2310" s="1401"/>
      <c r="W2310" s="864" t="str">
        <f t="shared" si="42"/>
        <v>1w</v>
      </c>
      <c r="X2310" s="1405">
        <f>_xll.qlCalendarAdvance(Calendar,X2309,W2310,"f",FALSE)</f>
        <v>55388</v>
      </c>
      <c r="Y2310" s="1404">
        <f>_xll.qlCalendarAdvance(Calendar,X2310,NDays&amp;"D")</f>
        <v>55388</v>
      </c>
      <c r="Z2310" s="1403">
        <v>2.0267119499846949E-2</v>
      </c>
      <c r="AA2310" s="1411">
        <v>2.0159907839741864E-2</v>
      </c>
    </row>
    <row r="2311" spans="19:27" x14ac:dyDescent="0.2">
      <c r="S2311" s="399"/>
      <c r="T2311" s="1401"/>
      <c r="W2311" s="864" t="str">
        <f t="shared" si="42"/>
        <v>1w</v>
      </c>
      <c r="X2311" s="1405">
        <f>_xll.qlCalendarAdvance(Calendar,X2310,W2311,"f",FALSE)</f>
        <v>55395</v>
      </c>
      <c r="Y2311" s="1404">
        <f>_xll.qlCalendarAdvance(Calendar,X2311,NDays&amp;"D")</f>
        <v>55395</v>
      </c>
      <c r="Z2311" s="1403">
        <v>2.0263521944919431E-2</v>
      </c>
      <c r="AA2311" s="1411">
        <v>2.015600004832141E-2</v>
      </c>
    </row>
    <row r="2312" spans="19:27" x14ac:dyDescent="0.2">
      <c r="S2312" s="399"/>
      <c r="T2312" s="1401"/>
      <c r="W2312" s="864" t="str">
        <f t="shared" si="42"/>
        <v>1w</v>
      </c>
      <c r="X2312" s="1405">
        <f>_xll.qlCalendarAdvance(Calendar,X2311,W2312,"f",FALSE)</f>
        <v>55402</v>
      </c>
      <c r="Y2312" s="1404">
        <f>_xll.qlCalendarAdvance(Calendar,X2312,NDays&amp;"D")</f>
        <v>55402</v>
      </c>
      <c r="Z2312" s="1403">
        <v>2.0259939339521145E-2</v>
      </c>
      <c r="AA2312" s="1411">
        <v>2.0152106897020072E-2</v>
      </c>
    </row>
    <row r="2313" spans="19:27" x14ac:dyDescent="0.2">
      <c r="S2313" s="399"/>
      <c r="T2313" s="1401"/>
      <c r="W2313" s="864" t="str">
        <f t="shared" si="42"/>
        <v>1w</v>
      </c>
      <c r="X2313" s="1405">
        <f>_xll.qlCalendarAdvance(Calendar,X2312,W2313,"f",FALSE)</f>
        <v>55409</v>
      </c>
      <c r="Y2313" s="1404">
        <f>_xll.qlCalendarAdvance(Calendar,X2313,NDays&amp;"D")</f>
        <v>55409</v>
      </c>
      <c r="Z2313" s="1403">
        <v>2.0256371683494437E-2</v>
      </c>
      <c r="AA2313" s="1411">
        <v>2.0148228385999944E-2</v>
      </c>
    </row>
    <row r="2314" spans="19:27" x14ac:dyDescent="0.2">
      <c r="S2314" s="399"/>
      <c r="T2314" s="1401"/>
      <c r="W2314" s="864" t="str">
        <f t="shared" si="42"/>
        <v>1w</v>
      </c>
      <c r="X2314" s="1405">
        <f>_xll.qlCalendarAdvance(Calendar,X2313,W2314,"f",FALSE)</f>
        <v>55416</v>
      </c>
      <c r="Y2314" s="1404">
        <f>_xll.qlCalendarAdvance(Calendar,X2314,NDays&amp;"D")</f>
        <v>55416</v>
      </c>
      <c r="Z2314" s="1403">
        <v>2.0252818976682081E-2</v>
      </c>
      <c r="AA2314" s="1411">
        <v>2.014436451517998E-2</v>
      </c>
    </row>
    <row r="2315" spans="19:27" x14ac:dyDescent="0.2">
      <c r="S2315" s="399"/>
      <c r="T2315" s="1401"/>
      <c r="W2315" s="864" t="str">
        <f t="shared" si="42"/>
        <v>1w</v>
      </c>
      <c r="X2315" s="1405">
        <f>_xll.qlCalendarAdvance(Calendar,X2314,W2315,"f",FALSE)</f>
        <v>55423</v>
      </c>
      <c r="Y2315" s="1404">
        <f>_xll.qlCalendarAdvance(Calendar,X2315,NDays&amp;"D")</f>
        <v>55423</v>
      </c>
      <c r="Z2315" s="1403">
        <v>2.0249281218927963E-2</v>
      </c>
      <c r="AA2315" s="1411">
        <v>2.0140515284722271E-2</v>
      </c>
    </row>
    <row r="2316" spans="19:27" x14ac:dyDescent="0.2">
      <c r="S2316" s="399"/>
      <c r="T2316" s="1401"/>
      <c r="W2316" s="864" t="str">
        <f t="shared" si="42"/>
        <v>1w</v>
      </c>
      <c r="X2316" s="1405">
        <f>_xll.qlCalendarAdvance(Calendar,X2315,W2316,"f",FALSE)</f>
        <v>55430</v>
      </c>
      <c r="Y2316" s="1404">
        <f>_xll.qlCalendarAdvance(Calendar,X2316,NDays&amp;"D")</f>
        <v>55430</v>
      </c>
      <c r="Z2316" s="1403">
        <v>2.0245758410075972E-2</v>
      </c>
      <c r="AA2316" s="1411">
        <v>2.0136680694464726E-2</v>
      </c>
    </row>
    <row r="2317" spans="19:27" x14ac:dyDescent="0.2">
      <c r="S2317" s="399"/>
      <c r="T2317" s="1401"/>
      <c r="W2317" s="864" t="str">
        <f t="shared" si="42"/>
        <v>1w</v>
      </c>
      <c r="X2317" s="1405">
        <f>_xll.qlCalendarAdvance(Calendar,X2316,W2317,"f",FALSE)</f>
        <v>55437</v>
      </c>
      <c r="Y2317" s="1404">
        <f>_xll.qlCalendarAdvance(Calendar,X2317,NDays&amp;"D")</f>
        <v>55437</v>
      </c>
      <c r="Z2317" s="1403">
        <v>2.0242250549970656E-2</v>
      </c>
      <c r="AA2317" s="1411">
        <v>2.0132860744407344E-2</v>
      </c>
    </row>
    <row r="2318" spans="19:27" x14ac:dyDescent="0.2">
      <c r="S2318" s="399"/>
      <c r="T2318" s="1401"/>
      <c r="W2318" s="864" t="str">
        <f t="shared" si="42"/>
        <v>1w</v>
      </c>
      <c r="X2318" s="1405">
        <f>_xll.qlCalendarAdvance(Calendar,X2317,W2318,"f",FALSE)</f>
        <v>55444</v>
      </c>
      <c r="Y2318" s="1404">
        <f>_xll.qlCalendarAdvance(Calendar,X2318,NDays&amp;"D")</f>
        <v>55444</v>
      </c>
      <c r="Z2318" s="1403">
        <v>2.0238757638457675E-2</v>
      </c>
      <c r="AA2318" s="1411">
        <v>2.0129055434550125E-2</v>
      </c>
    </row>
    <row r="2319" spans="19:27" x14ac:dyDescent="0.2">
      <c r="S2319" s="399"/>
      <c r="T2319" s="1401"/>
      <c r="W2319" s="864" t="str">
        <f t="shared" si="42"/>
        <v>1w</v>
      </c>
      <c r="X2319" s="1405">
        <f>_xll.qlCalendarAdvance(Calendar,X2318,W2319,"f",FALSE)</f>
        <v>55451</v>
      </c>
      <c r="Y2319" s="1404">
        <f>_xll.qlCalendarAdvance(Calendar,X2319,NDays&amp;"D")</f>
        <v>55451</v>
      </c>
      <c r="Z2319" s="1403">
        <v>2.0235279675383567E-2</v>
      </c>
      <c r="AA2319" s="1411">
        <v>2.0125264765055162E-2</v>
      </c>
    </row>
    <row r="2320" spans="19:27" x14ac:dyDescent="0.2">
      <c r="S2320" s="399"/>
      <c r="T2320" s="1401"/>
      <c r="W2320" s="864" t="str">
        <f t="shared" si="42"/>
        <v>1w</v>
      </c>
      <c r="X2320" s="1405">
        <f>_xll.qlCalendarAdvance(Calendar,X2319,W2320,"f",FALSE)</f>
        <v>55458</v>
      </c>
      <c r="Y2320" s="1404">
        <f>_xll.qlCalendarAdvance(Calendar,X2320,NDays&amp;"D")</f>
        <v>55458</v>
      </c>
      <c r="Z2320" s="1403">
        <v>2.0231816660594884E-2</v>
      </c>
      <c r="AA2320" s="1411">
        <v>2.0121488735841409E-2</v>
      </c>
    </row>
    <row r="2321" spans="19:27" x14ac:dyDescent="0.2">
      <c r="S2321" s="399"/>
      <c r="T2321" s="1401"/>
      <c r="W2321" s="864" t="str">
        <f t="shared" si="42"/>
        <v>1w</v>
      </c>
      <c r="X2321" s="1405">
        <f>_xll.qlCalendarAdvance(Calendar,X2320,W2321,"f",FALSE)</f>
        <v>55465</v>
      </c>
      <c r="Y2321" s="1404">
        <f>_xll.qlCalendarAdvance(Calendar,X2321,NDays&amp;"D")</f>
        <v>55465</v>
      </c>
      <c r="Z2321" s="1403">
        <v>2.0228368593938607E-2</v>
      </c>
      <c r="AA2321" s="1411">
        <v>2.0117727346746772E-2</v>
      </c>
    </row>
    <row r="2322" spans="19:27" x14ac:dyDescent="0.2">
      <c r="S2322" s="399"/>
      <c r="T2322" s="1401"/>
      <c r="W2322" s="864" t="str">
        <f t="shared" si="42"/>
        <v>1w</v>
      </c>
      <c r="X2322" s="1405">
        <f>_xll.qlCalendarAdvance(Calendar,X2321,W2322,"f",FALSE)</f>
        <v>55472</v>
      </c>
      <c r="Y2322" s="1404">
        <f>_xll.qlCalendarAdvance(Calendar,X2322,NDays&amp;"D")</f>
        <v>55472</v>
      </c>
      <c r="Z2322" s="1403">
        <v>2.0224935475263273E-2</v>
      </c>
      <c r="AA2322" s="1411">
        <v>2.0113980598014392E-2</v>
      </c>
    </row>
    <row r="2323" spans="19:27" x14ac:dyDescent="0.2">
      <c r="S2323" s="399"/>
      <c r="T2323" s="1401"/>
      <c r="W2323" s="864" t="str">
        <f t="shared" si="42"/>
        <v>1w</v>
      </c>
      <c r="X2323" s="1405">
        <f>_xll.qlCalendarAdvance(Calendar,X2322,W2323,"f",FALSE)</f>
        <v>55479</v>
      </c>
      <c r="Y2323" s="1404">
        <f>_xll.qlCalendarAdvance(Calendar,X2323,NDays&amp;"D")</f>
        <v>55479</v>
      </c>
      <c r="Z2323" s="1403">
        <v>2.0221517304418082E-2</v>
      </c>
      <c r="AA2323" s="1411">
        <v>2.0110248489563221E-2</v>
      </c>
    </row>
    <row r="2324" spans="19:27" x14ac:dyDescent="0.2">
      <c r="S2324" s="399"/>
      <c r="T2324" s="1401"/>
      <c r="W2324" s="864" t="str">
        <f t="shared" si="42"/>
        <v>1w</v>
      </c>
      <c r="X2324" s="1405">
        <f>_xll.qlCalendarAdvance(Calendar,X2323,W2324,"f",FALSE)</f>
        <v>55486</v>
      </c>
      <c r="Y2324" s="1404">
        <f>_xll.qlCalendarAdvance(Calendar,X2324,NDays&amp;"D")</f>
        <v>55486</v>
      </c>
      <c r="Z2324" s="1403">
        <v>2.0218114081251574E-2</v>
      </c>
      <c r="AA2324" s="1411">
        <v>2.0106531021231167E-2</v>
      </c>
    </row>
    <row r="2325" spans="19:27" x14ac:dyDescent="0.2">
      <c r="S2325" s="399"/>
      <c r="T2325" s="1401"/>
      <c r="W2325" s="864" t="str">
        <f t="shared" si="42"/>
        <v>1w</v>
      </c>
      <c r="X2325" s="1405">
        <f>_xll.qlCalendarAdvance(Calendar,X2324,W2325,"f",FALSE)</f>
        <v>55493</v>
      </c>
      <c r="Y2325" s="1404">
        <f>_xll.qlCalendarAdvance(Calendar,X2325,NDays&amp;"D")</f>
        <v>55493</v>
      </c>
      <c r="Z2325" s="1403">
        <v>2.0214725805614495E-2</v>
      </c>
      <c r="AA2325" s="1411">
        <v>2.0102828193180322E-2</v>
      </c>
    </row>
    <row r="2326" spans="19:27" x14ac:dyDescent="0.2">
      <c r="S2326" s="399"/>
      <c r="T2326" s="1401"/>
      <c r="W2326" s="864" t="str">
        <f t="shared" si="42"/>
        <v>1w</v>
      </c>
      <c r="X2326" s="1405">
        <f>_xll.qlCalendarAdvance(Calendar,X2325,W2326,"f",FALSE)</f>
        <v>55500</v>
      </c>
      <c r="Y2326" s="1404">
        <f>_xll.qlCalendarAdvance(Calendar,X2326,NDays&amp;"D")</f>
        <v>55500</v>
      </c>
      <c r="Z2326" s="1403">
        <v>2.0211352477357378E-2</v>
      </c>
      <c r="AA2326" s="1411">
        <v>2.0099140005491734E-2</v>
      </c>
    </row>
    <row r="2327" spans="19:27" x14ac:dyDescent="0.2">
      <c r="S2327" s="399"/>
      <c r="T2327" s="1401"/>
      <c r="W2327" s="864" t="str">
        <f t="shared" si="42"/>
        <v>1w</v>
      </c>
      <c r="X2327" s="1405">
        <f>_xll.qlCalendarAdvance(Calendar,X2326,W2327,"f",FALSE)</f>
        <v>55507</v>
      </c>
      <c r="Y2327" s="1404">
        <f>_xll.qlCalendarAdvance(Calendar,X2327,NDays&amp;"D")</f>
        <v>55507</v>
      </c>
      <c r="Z2327" s="1403">
        <v>2.0207994096331418E-2</v>
      </c>
      <c r="AA2327" s="1411">
        <v>2.0095466457922262E-2</v>
      </c>
    </row>
    <row r="2328" spans="19:27" x14ac:dyDescent="0.2">
      <c r="S2328" s="399"/>
      <c r="T2328" s="1401"/>
      <c r="W2328" s="864" t="str">
        <f t="shared" si="42"/>
        <v>1w</v>
      </c>
      <c r="X2328" s="1405">
        <f>_xll.qlCalendarAdvance(Calendar,X2327,W2328,"f",FALSE)</f>
        <v>55514</v>
      </c>
      <c r="Y2328" s="1404">
        <f>_xll.qlCalendarAdvance(Calendar,X2328,NDays&amp;"D")</f>
        <v>55514</v>
      </c>
      <c r="Z2328" s="1403">
        <v>2.0204650662388912E-2</v>
      </c>
      <c r="AA2328" s="1411">
        <v>2.0091807550552954E-2</v>
      </c>
    </row>
    <row r="2329" spans="19:27" x14ac:dyDescent="0.2">
      <c r="S2329" s="399"/>
      <c r="T2329" s="1401"/>
      <c r="W2329" s="864" t="str">
        <f t="shared" si="42"/>
        <v>1w</v>
      </c>
      <c r="X2329" s="1405">
        <f>_xll.qlCalendarAdvance(Calendar,X2328,W2329,"f",FALSE)</f>
        <v>55521</v>
      </c>
      <c r="Y2329" s="1404">
        <f>_xll.qlCalendarAdvance(Calendar,X2329,NDays&amp;"D")</f>
        <v>55521</v>
      </c>
      <c r="Z2329" s="1403">
        <v>2.0201322175382605E-2</v>
      </c>
      <c r="AA2329" s="1411">
        <v>2.0088163283545901E-2</v>
      </c>
    </row>
    <row r="2330" spans="19:27" x14ac:dyDescent="0.2">
      <c r="S2330" s="399"/>
      <c r="T2330" s="1401"/>
      <c r="W2330" s="864" t="str">
        <f t="shared" ref="W2330:W2393" si="43">W2329</f>
        <v>1w</v>
      </c>
      <c r="X2330" s="1405">
        <f>_xll.qlCalendarAdvance(Calendar,X2329,W2330,"f",FALSE)</f>
        <v>55528</v>
      </c>
      <c r="Y2330" s="1404">
        <f>_xll.qlCalendarAdvance(Calendar,X2330,NDays&amp;"D")</f>
        <v>55528</v>
      </c>
      <c r="Z2330" s="1403">
        <v>2.0198008635166124E-2</v>
      </c>
      <c r="AA2330" s="1411">
        <v>2.0084533656820058E-2</v>
      </c>
    </row>
    <row r="2331" spans="19:27" x14ac:dyDescent="0.2">
      <c r="S2331" s="399"/>
      <c r="T2331" s="1401"/>
      <c r="W2331" s="864" t="str">
        <f t="shared" si="43"/>
        <v>1w</v>
      </c>
      <c r="X2331" s="1405">
        <f>_xll.qlCalendarAdvance(Calendar,X2330,W2331,"f",FALSE)</f>
        <v>55535</v>
      </c>
      <c r="Y2331" s="1404">
        <f>_xll.qlCalendarAdvance(Calendar,X2331,NDays&amp;"D")</f>
        <v>55535</v>
      </c>
      <c r="Z2331" s="1403">
        <v>2.0194710041592664E-2</v>
      </c>
      <c r="AA2331" s="1411">
        <v>2.0080918670213332E-2</v>
      </c>
    </row>
    <row r="2332" spans="19:27" x14ac:dyDescent="0.2">
      <c r="S2332" s="399"/>
      <c r="T2332" s="1401"/>
      <c r="W2332" s="864" t="str">
        <f t="shared" si="43"/>
        <v>1w</v>
      </c>
      <c r="X2332" s="1405">
        <f>_xll.qlCalendarAdvance(Calendar,X2331,W2332,"f",FALSE)</f>
        <v>55542</v>
      </c>
      <c r="Y2332" s="1404">
        <f>_xll.qlCalendarAdvance(Calendar,X2332,NDays&amp;"D")</f>
        <v>55542</v>
      </c>
      <c r="Z2332" s="1403">
        <v>2.0191426394517837E-2</v>
      </c>
      <c r="AA2332" s="1411">
        <v>2.0077318323887816E-2</v>
      </c>
    </row>
    <row r="2333" spans="19:27" x14ac:dyDescent="0.2">
      <c r="S2333" s="399"/>
      <c r="T2333" s="1401"/>
      <c r="W2333" s="864" t="str">
        <f t="shared" si="43"/>
        <v>1w</v>
      </c>
      <c r="X2333" s="1405">
        <f>_xll.qlCalendarAdvance(Calendar,X2332,W2333,"f",FALSE)</f>
        <v>55549</v>
      </c>
      <c r="Y2333" s="1404">
        <f>_xll.qlCalendarAdvance(Calendar,X2333,NDays&amp;"D")</f>
        <v>55549</v>
      </c>
      <c r="Z2333" s="1403">
        <v>2.0188157693796831E-2</v>
      </c>
      <c r="AA2333" s="1411">
        <v>2.0073732617924556E-2</v>
      </c>
    </row>
    <row r="2334" spans="19:27" x14ac:dyDescent="0.2">
      <c r="S2334" s="399"/>
      <c r="T2334" s="1401"/>
      <c r="W2334" s="864" t="str">
        <f t="shared" si="43"/>
        <v>1w</v>
      </c>
      <c r="X2334" s="1405">
        <f>_xll.qlCalendarAdvance(Calendar,X2333,W2334,"f",FALSE)</f>
        <v>55556</v>
      </c>
      <c r="Y2334" s="1404">
        <f>_xll.qlCalendarAdvance(Calendar,X2334,NDays&amp;"D")</f>
        <v>55556</v>
      </c>
      <c r="Z2334" s="1403">
        <v>2.0184903939285265E-2</v>
      </c>
      <c r="AA2334" s="1411">
        <v>2.0070161552080412E-2</v>
      </c>
    </row>
    <row r="2335" spans="19:27" x14ac:dyDescent="0.2">
      <c r="S2335" s="399"/>
      <c r="T2335" s="1401"/>
      <c r="W2335" s="864" t="str">
        <f t="shared" si="43"/>
        <v>1w</v>
      </c>
      <c r="X2335" s="1405">
        <f>_xll.qlCalendarAdvance(Calendar,X2334,W2335,"f",FALSE)</f>
        <v>55563</v>
      </c>
      <c r="Y2335" s="1404">
        <f>_xll.qlCalendarAdvance(Calendar,X2335,NDays&amp;"D")</f>
        <v>55563</v>
      </c>
      <c r="Z2335" s="1403">
        <v>2.0181665130839868E-2</v>
      </c>
      <c r="AA2335" s="1411">
        <v>2.0066605126598525E-2</v>
      </c>
    </row>
    <row r="2336" spans="19:27" x14ac:dyDescent="0.2">
      <c r="S2336" s="399"/>
      <c r="T2336" s="1401"/>
      <c r="W2336" s="864" t="str">
        <f t="shared" si="43"/>
        <v>1w</v>
      </c>
      <c r="X2336" s="1405">
        <f>_xll.qlCalendarAdvance(Calendar,X2335,W2336,"f",FALSE)</f>
        <v>55570</v>
      </c>
      <c r="Y2336" s="1404">
        <f>_xll.qlCalendarAdvance(Calendar,X2336,NDays&amp;"D")</f>
        <v>55570</v>
      </c>
      <c r="Z2336" s="1403">
        <v>2.0178441268318255E-2</v>
      </c>
      <c r="AA2336" s="1411">
        <v>2.0063063341154708E-2</v>
      </c>
    </row>
    <row r="2337" spans="19:27" x14ac:dyDescent="0.2">
      <c r="S2337" s="399"/>
      <c r="T2337" s="1401"/>
      <c r="W2337" s="864" t="str">
        <f t="shared" si="43"/>
        <v>1w</v>
      </c>
      <c r="X2337" s="1405">
        <f>_xll.qlCalendarAdvance(Calendar,X2336,W2337,"f",FALSE)</f>
        <v>55577</v>
      </c>
      <c r="Y2337" s="1404">
        <f>_xll.qlCalendarAdvance(Calendar,X2337,NDays&amp;"D")</f>
        <v>55577</v>
      </c>
      <c r="Z2337" s="1403">
        <v>2.0175232351578268E-2</v>
      </c>
      <c r="AA2337" s="1411">
        <v>2.0059536196154193E-2</v>
      </c>
    </row>
    <row r="2338" spans="19:27" x14ac:dyDescent="0.2">
      <c r="S2338" s="399"/>
      <c r="T2338" s="1401"/>
      <c r="W2338" s="864" t="str">
        <f t="shared" si="43"/>
        <v>1w</v>
      </c>
      <c r="X2338" s="1405">
        <f>_xll.qlCalendarAdvance(Calendar,X2337,W2338,"f",FALSE)</f>
        <v>55584</v>
      </c>
      <c r="Y2338" s="1404">
        <f>_xll.qlCalendarAdvance(Calendar,X2338,NDays&amp;"D")</f>
        <v>55584</v>
      </c>
      <c r="Z2338" s="1403">
        <v>2.0171703048147194E-2</v>
      </c>
      <c r="AA2338" s="1411">
        <v>2.0056023691272795E-2</v>
      </c>
    </row>
    <row r="2339" spans="19:27" x14ac:dyDescent="0.2">
      <c r="S2339" s="399"/>
      <c r="T2339" s="1401"/>
      <c r="W2339" s="864" t="str">
        <f t="shared" si="43"/>
        <v>1w</v>
      </c>
      <c r="X2339" s="1405">
        <f>_xll.qlCalendarAdvance(Calendar,X2338,W2339,"f",FALSE)</f>
        <v>55591</v>
      </c>
      <c r="Y2339" s="1404">
        <f>_xll.qlCalendarAdvance(Calendar,X2339,NDays&amp;"D")</f>
        <v>55591</v>
      </c>
      <c r="Z2339" s="1403">
        <v>2.0168523129025617E-2</v>
      </c>
      <c r="AA2339" s="1411">
        <v>2.0052525826672607E-2</v>
      </c>
    </row>
    <row r="2340" spans="19:27" x14ac:dyDescent="0.2">
      <c r="S2340" s="399"/>
      <c r="T2340" s="1401"/>
      <c r="W2340" s="864" t="str">
        <f t="shared" si="43"/>
        <v>1w</v>
      </c>
      <c r="X2340" s="1405">
        <f>_xll.qlCalendarAdvance(Calendar,X2339,W2340,"f",FALSE)</f>
        <v>55598</v>
      </c>
      <c r="Y2340" s="1404">
        <f>_xll.qlCalendarAdvance(Calendar,X2340,NDays&amp;"D")</f>
        <v>55598</v>
      </c>
      <c r="Z2340" s="1403">
        <v>2.0165358154428548E-2</v>
      </c>
      <c r="AA2340" s="1411">
        <v>2.0049042602272582E-2</v>
      </c>
    </row>
    <row r="2341" spans="19:27" x14ac:dyDescent="0.2">
      <c r="S2341" s="399"/>
      <c r="T2341" s="1401"/>
      <c r="W2341" s="864" t="str">
        <f t="shared" si="43"/>
        <v>1w</v>
      </c>
      <c r="X2341" s="1405">
        <f>_xll.qlCalendarAdvance(Calendar,X2340,W2341,"f",FALSE)</f>
        <v>55605</v>
      </c>
      <c r="Y2341" s="1404">
        <f>_xll.qlCalendarAdvance(Calendar,X2341,NDays&amp;"D")</f>
        <v>55605</v>
      </c>
      <c r="Z2341" s="1403">
        <v>2.0162208124217207E-2</v>
      </c>
      <c r="AA2341" s="1411">
        <v>2.0045574018234813E-2</v>
      </c>
    </row>
    <row r="2342" spans="19:27" x14ac:dyDescent="0.2">
      <c r="S2342" s="399"/>
      <c r="T2342" s="1401"/>
      <c r="W2342" s="864" t="str">
        <f t="shared" si="43"/>
        <v>1w</v>
      </c>
      <c r="X2342" s="1405">
        <f>_xll.qlCalendarAdvance(Calendar,X2341,W2342,"f",FALSE)</f>
        <v>55612</v>
      </c>
      <c r="Y2342" s="1404">
        <f>_xll.qlCalendarAdvance(Calendar,X2342,NDays&amp;"D")</f>
        <v>55612</v>
      </c>
      <c r="Z2342" s="1403">
        <v>2.0159073038253483E-2</v>
      </c>
      <c r="AA2342" s="1411">
        <v>2.0042120074397207E-2</v>
      </c>
    </row>
    <row r="2343" spans="19:27" x14ac:dyDescent="0.2">
      <c r="S2343" s="399"/>
      <c r="T2343" s="1401"/>
      <c r="W2343" s="864" t="str">
        <f t="shared" si="43"/>
        <v>1w</v>
      </c>
      <c r="X2343" s="1405">
        <f>_xll.qlCalendarAdvance(Calendar,X2342,W2343,"f",FALSE)</f>
        <v>55619</v>
      </c>
      <c r="Y2343" s="1404">
        <f>_xll.qlCalendarAdvance(Calendar,X2343,NDays&amp;"D")</f>
        <v>55619</v>
      </c>
      <c r="Z2343" s="1403">
        <v>2.0155952896399487E-2</v>
      </c>
      <c r="AA2343" s="1411">
        <v>2.0038680770678718E-2</v>
      </c>
    </row>
    <row r="2344" spans="19:27" x14ac:dyDescent="0.2">
      <c r="S2344" s="399"/>
      <c r="T2344" s="1401"/>
      <c r="W2344" s="864" t="str">
        <f t="shared" si="43"/>
        <v>1w</v>
      </c>
      <c r="X2344" s="1405">
        <f>_xll.qlCalendarAdvance(Calendar,X2343,W2344,"f",FALSE)</f>
        <v>55626</v>
      </c>
      <c r="Y2344" s="1404">
        <f>_xll.qlCalendarAdvance(Calendar,X2344,NDays&amp;"D")</f>
        <v>55626</v>
      </c>
      <c r="Z2344" s="1403">
        <v>2.0152847698517995E-2</v>
      </c>
      <c r="AA2344" s="1411">
        <v>2.0035256107403532E-2</v>
      </c>
    </row>
    <row r="2345" spans="19:27" x14ac:dyDescent="0.2">
      <c r="S2345" s="399"/>
      <c r="T2345" s="1401"/>
      <c r="W2345" s="864" t="str">
        <f t="shared" si="43"/>
        <v>1w</v>
      </c>
      <c r="X2345" s="1405">
        <f>_xll.qlCalendarAdvance(Calendar,X2344,W2345,"f",FALSE)</f>
        <v>55633</v>
      </c>
      <c r="Y2345" s="1404">
        <f>_xll.qlCalendarAdvance(Calendar,X2345,NDays&amp;"D")</f>
        <v>55633</v>
      </c>
      <c r="Z2345" s="1403">
        <v>2.0149757444472671E-2</v>
      </c>
      <c r="AA2345" s="1411">
        <v>2.0031846084247462E-2</v>
      </c>
    </row>
    <row r="2346" spans="19:27" x14ac:dyDescent="0.2">
      <c r="S2346" s="399"/>
      <c r="T2346" s="1401"/>
      <c r="W2346" s="864" t="str">
        <f t="shared" si="43"/>
        <v>1w</v>
      </c>
      <c r="X2346" s="1405">
        <f>_xll.qlCalendarAdvance(Calendar,X2345,W2346,"f",FALSE)</f>
        <v>55640</v>
      </c>
      <c r="Y2346" s="1404">
        <f>_xll.qlCalendarAdvance(Calendar,X2346,NDays&amp;"D")</f>
        <v>55640</v>
      </c>
      <c r="Z2346" s="1403">
        <v>2.0146682134128069E-2</v>
      </c>
      <c r="AA2346" s="1411">
        <v>2.002845070121051E-2</v>
      </c>
    </row>
    <row r="2347" spans="19:27" x14ac:dyDescent="0.2">
      <c r="S2347" s="399"/>
      <c r="T2347" s="1401"/>
      <c r="W2347" s="864" t="str">
        <f t="shared" si="43"/>
        <v>1w</v>
      </c>
      <c r="X2347" s="1405">
        <f>_xll.qlCalendarAdvance(Calendar,X2346,W2347,"f",FALSE)</f>
        <v>55647</v>
      </c>
      <c r="Y2347" s="1404">
        <f>_xll.qlCalendarAdvance(Calendar,X2347,NDays&amp;"D")</f>
        <v>55647</v>
      </c>
      <c r="Z2347" s="1403">
        <v>2.0143621767348519E-2</v>
      </c>
      <c r="AA2347" s="1411">
        <v>2.0025069958535813E-2</v>
      </c>
    </row>
    <row r="2348" spans="19:27" x14ac:dyDescent="0.2">
      <c r="S2348" s="399"/>
      <c r="T2348" s="1401"/>
      <c r="W2348" s="864" t="str">
        <f t="shared" si="43"/>
        <v>1w</v>
      </c>
      <c r="X2348" s="1405">
        <f>_xll.qlCalendarAdvance(Calendar,X2347,W2348,"f",FALSE)</f>
        <v>55654</v>
      </c>
      <c r="Y2348" s="1404">
        <f>_xll.qlCalendarAdvance(Calendar,X2348,NDays&amp;"D")</f>
        <v>55654</v>
      </c>
      <c r="Z2348" s="1403">
        <v>2.0140576344000127E-2</v>
      </c>
      <c r="AA2348" s="1411">
        <v>2.0021703856142326E-2</v>
      </c>
    </row>
    <row r="2349" spans="19:27" x14ac:dyDescent="0.2">
      <c r="S2349" s="399"/>
      <c r="T2349" s="1401"/>
      <c r="W2349" s="864" t="str">
        <f t="shared" si="43"/>
        <v>1w</v>
      </c>
      <c r="X2349" s="1405">
        <f>_xll.qlCalendarAdvance(Calendar,X2348,W2349,"f",FALSE)</f>
        <v>55661</v>
      </c>
      <c r="Y2349" s="1404">
        <f>_xll.qlCalendarAdvance(Calendar,X2349,NDays&amp;"D")</f>
        <v>55661</v>
      </c>
      <c r="Z2349" s="1403">
        <v>2.0137545863949002E-2</v>
      </c>
      <c r="AA2349" s="1411">
        <v>2.0018352393949002E-2</v>
      </c>
    </row>
    <row r="2350" spans="19:27" x14ac:dyDescent="0.2">
      <c r="S2350" s="399"/>
      <c r="T2350" s="1401"/>
      <c r="W2350" s="864" t="str">
        <f t="shared" si="43"/>
        <v>1w</v>
      </c>
      <c r="X2350" s="1405">
        <f>_xll.qlCalendarAdvance(Calendar,X2349,W2350,"f",FALSE)</f>
        <v>55668</v>
      </c>
      <c r="Y2350" s="1404">
        <f>_xll.qlCalendarAdvance(Calendar,X2350,NDays&amp;"D")</f>
        <v>55668</v>
      </c>
      <c r="Z2350" s="1403">
        <v>2.0134530327061917E-2</v>
      </c>
      <c r="AA2350" s="1411">
        <v>2.0015015572036887E-2</v>
      </c>
    </row>
    <row r="2351" spans="19:27" x14ac:dyDescent="0.2">
      <c r="S2351" s="399"/>
      <c r="T2351" s="1401"/>
      <c r="W2351" s="864" t="str">
        <f t="shared" si="43"/>
        <v>1w</v>
      </c>
      <c r="X2351" s="1405">
        <f>_xll.qlCalendarAdvance(Calendar,X2350,W2351,"f",FALSE)</f>
        <v>55675</v>
      </c>
      <c r="Y2351" s="1404">
        <f>_xll.qlCalendarAdvance(Calendar,X2351,NDays&amp;"D")</f>
        <v>55675</v>
      </c>
      <c r="Z2351" s="1403">
        <v>2.0131529733206532E-2</v>
      </c>
      <c r="AA2351" s="1411">
        <v>2.0011693390324936E-2</v>
      </c>
    </row>
    <row r="2352" spans="19:27" x14ac:dyDescent="0.2">
      <c r="S2352" s="399"/>
      <c r="T2352" s="1401"/>
      <c r="W2352" s="864" t="str">
        <f t="shared" si="43"/>
        <v>1w</v>
      </c>
      <c r="X2352" s="1405">
        <f>_xll.qlCalendarAdvance(Calendar,X2351,W2352,"f",FALSE)</f>
        <v>55682</v>
      </c>
      <c r="Y2352" s="1404">
        <f>_xll.qlCalendarAdvance(Calendar,X2352,NDays&amp;"D")</f>
        <v>55682</v>
      </c>
      <c r="Z2352" s="1403">
        <v>2.0128544082250732E-2</v>
      </c>
      <c r="AA2352" s="1411">
        <v>2.0008385848813148E-2</v>
      </c>
    </row>
    <row r="2353" spans="19:27" x14ac:dyDescent="0.2">
      <c r="S2353" s="399"/>
      <c r="T2353" s="1401"/>
      <c r="W2353" s="864" t="str">
        <f t="shared" si="43"/>
        <v>1w</v>
      </c>
      <c r="X2353" s="1405">
        <f>_xll.qlCalendarAdvance(Calendar,X2352,W2353,"f",FALSE)</f>
        <v>55689</v>
      </c>
      <c r="Y2353" s="1404">
        <f>_xll.qlCalendarAdvance(Calendar,X2353,NDays&amp;"D")</f>
        <v>55689</v>
      </c>
      <c r="Z2353" s="1403">
        <v>2.012557337406351E-2</v>
      </c>
      <c r="AA2353" s="1411">
        <v>2.0005092947501524E-2</v>
      </c>
    </row>
    <row r="2354" spans="19:27" x14ac:dyDescent="0.2">
      <c r="S2354" s="399"/>
      <c r="T2354" s="1401"/>
      <c r="W2354" s="864" t="str">
        <f t="shared" si="43"/>
        <v>1w</v>
      </c>
      <c r="X2354" s="1405">
        <f>_xll.qlCalendarAdvance(Calendar,X2353,W2354,"f",FALSE)</f>
        <v>55696</v>
      </c>
      <c r="Y2354" s="1404">
        <f>_xll.qlCalendarAdvance(Calendar,X2354,NDays&amp;"D")</f>
        <v>55696</v>
      </c>
      <c r="Z2354" s="1403">
        <v>2.0122617608514526E-2</v>
      </c>
      <c r="AA2354" s="1411">
        <v>2.0001814686552155E-2</v>
      </c>
    </row>
    <row r="2355" spans="19:27" x14ac:dyDescent="0.2">
      <c r="S2355" s="399"/>
      <c r="T2355" s="1401"/>
      <c r="W2355" s="864" t="str">
        <f t="shared" si="43"/>
        <v>1w</v>
      </c>
      <c r="X2355" s="1405">
        <f>_xll.qlCalendarAdvance(Calendar,X2354,W2355,"f",FALSE)</f>
        <v>55703</v>
      </c>
      <c r="Y2355" s="1404">
        <f>_xll.qlCalendarAdvance(Calendar,X2355,NDays&amp;"D")</f>
        <v>55703</v>
      </c>
      <c r="Z2355" s="1403">
        <v>2.0119676785473883E-2</v>
      </c>
      <c r="AA2355" s="1411">
        <v>1.999855106580295E-2</v>
      </c>
    </row>
    <row r="2356" spans="19:27" x14ac:dyDescent="0.2">
      <c r="S2356" s="399"/>
      <c r="T2356" s="1401"/>
      <c r="W2356" s="864" t="str">
        <f t="shared" si="43"/>
        <v>1w</v>
      </c>
      <c r="X2356" s="1405">
        <f>_xll.qlCalendarAdvance(Calendar,X2355,W2356,"f",FALSE)</f>
        <v>55710</v>
      </c>
      <c r="Y2356" s="1404">
        <f>_xll.qlCalendarAdvance(Calendar,X2356,NDays&amp;"D")</f>
        <v>55710</v>
      </c>
      <c r="Z2356" s="1403">
        <v>2.0116750904812353E-2</v>
      </c>
      <c r="AA2356" s="1411">
        <v>1.9995302085253908E-2</v>
      </c>
    </row>
    <row r="2357" spans="19:27" x14ac:dyDescent="0.2">
      <c r="S2357" s="399"/>
      <c r="T2357" s="1401"/>
      <c r="W2357" s="864" t="str">
        <f t="shared" si="43"/>
        <v>1w</v>
      </c>
      <c r="X2357" s="1405">
        <f>_xll.qlCalendarAdvance(Calendar,X2356,W2357,"f",FALSE)</f>
        <v>55717</v>
      </c>
      <c r="Y2357" s="1404">
        <f>_xll.qlCalendarAdvance(Calendar,X2357,NDays&amp;"D")</f>
        <v>55717</v>
      </c>
      <c r="Z2357" s="1403">
        <v>2.0113839966401592E-2</v>
      </c>
      <c r="AA2357" s="1411">
        <v>1.9992067744823983E-2</v>
      </c>
    </row>
    <row r="2358" spans="19:27" x14ac:dyDescent="0.2">
      <c r="S2358" s="399"/>
      <c r="T2358" s="1401"/>
      <c r="W2358" s="864" t="str">
        <f t="shared" si="43"/>
        <v>1w</v>
      </c>
      <c r="X2358" s="1405">
        <f>_xll.qlCalendarAdvance(Calendar,X2357,W2358,"f",FALSE)</f>
        <v>55724</v>
      </c>
      <c r="Y2358" s="1404">
        <f>_xll.qlCalendarAdvance(Calendar,X2358,NDays&amp;"D")</f>
        <v>55724</v>
      </c>
      <c r="Z2358" s="1403">
        <v>2.011094397011326E-2</v>
      </c>
      <c r="AA2358" s="1411">
        <v>1.998884804483736E-2</v>
      </c>
    </row>
    <row r="2359" spans="19:27" x14ac:dyDescent="0.2">
      <c r="S2359" s="399"/>
      <c r="T2359" s="1401"/>
      <c r="W2359" s="864" t="str">
        <f t="shared" si="43"/>
        <v>1w</v>
      </c>
      <c r="X2359" s="1405">
        <f>_xll.qlCalendarAdvance(Calendar,X2358,W2359,"f",FALSE)</f>
        <v>55731</v>
      </c>
      <c r="Y2359" s="1404">
        <f>_xll.qlCalendarAdvance(Calendar,X2359,NDays&amp;"D")</f>
        <v>55731</v>
      </c>
      <c r="Z2359" s="1403">
        <v>2.010806291582079E-2</v>
      </c>
      <c r="AA2359" s="1411">
        <v>1.99856429850509E-2</v>
      </c>
    </row>
    <row r="2360" spans="19:27" x14ac:dyDescent="0.2">
      <c r="S2360" s="399"/>
      <c r="T2360" s="1401"/>
      <c r="W2360" s="864" t="str">
        <f t="shared" si="43"/>
        <v>1w</v>
      </c>
      <c r="X2360" s="1405">
        <f>_xll.qlCalendarAdvance(Calendar,X2359,W2360,"f",FALSE)</f>
        <v>55738</v>
      </c>
      <c r="Y2360" s="1404">
        <f>_xll.qlCalendarAdvance(Calendar,X2360,NDays&amp;"D")</f>
        <v>55738</v>
      </c>
      <c r="Z2360" s="1403">
        <v>2.0105196803397396E-2</v>
      </c>
      <c r="AA2360" s="1411">
        <v>1.9982452565464603E-2</v>
      </c>
    </row>
    <row r="2361" spans="19:27" x14ac:dyDescent="0.2">
      <c r="S2361" s="399"/>
      <c r="T2361" s="1401"/>
      <c r="W2361" s="864" t="str">
        <f t="shared" si="43"/>
        <v>1w</v>
      </c>
      <c r="X2361" s="1405">
        <f>_xll.qlCalendarAdvance(Calendar,X2360,W2361,"f",FALSE)</f>
        <v>55745</v>
      </c>
      <c r="Y2361" s="1404">
        <f>_xll.qlCalendarAdvance(Calendar,X2361,NDays&amp;"D")</f>
        <v>55745</v>
      </c>
      <c r="Z2361" s="1403">
        <v>2.0102345632716512E-2</v>
      </c>
      <c r="AA2361" s="1411">
        <v>1.997927678607847E-2</v>
      </c>
    </row>
    <row r="2362" spans="19:27" x14ac:dyDescent="0.2">
      <c r="S2362" s="399"/>
      <c r="T2362" s="1401"/>
      <c r="W2362" s="864" t="str">
        <f t="shared" si="43"/>
        <v>1w</v>
      </c>
      <c r="X2362" s="1405">
        <f>_xll.qlCalendarAdvance(Calendar,X2361,W2362,"f",FALSE)</f>
        <v>55752</v>
      </c>
      <c r="Y2362" s="1404">
        <f>_xll.qlCalendarAdvance(Calendar,X2362,NDays&amp;"D")</f>
        <v>55752</v>
      </c>
      <c r="Z2362" s="1403">
        <v>2.0099509403654015E-2</v>
      </c>
      <c r="AA2362" s="1411">
        <v>1.9976115646892501E-2</v>
      </c>
    </row>
    <row r="2363" spans="19:27" x14ac:dyDescent="0.2">
      <c r="S2363" s="399"/>
      <c r="T2363" s="1401"/>
      <c r="W2363" s="864" t="str">
        <f t="shared" si="43"/>
        <v>1w</v>
      </c>
      <c r="X2363" s="1405">
        <f>_xll.qlCalendarAdvance(Calendar,X2362,W2363,"f",FALSE)</f>
        <v>55759</v>
      </c>
      <c r="Y2363" s="1404">
        <f>_xll.qlCalendarAdvance(Calendar,X2363,NDays&amp;"D")</f>
        <v>55759</v>
      </c>
      <c r="Z2363" s="1403">
        <v>2.0096688116084449E-2</v>
      </c>
      <c r="AA2363" s="1411">
        <v>1.997296914798774E-2</v>
      </c>
    </row>
    <row r="2364" spans="19:27" x14ac:dyDescent="0.2">
      <c r="S2364" s="399"/>
      <c r="T2364" s="1401"/>
      <c r="W2364" s="864" t="str">
        <f t="shared" si="43"/>
        <v>1w</v>
      </c>
      <c r="X2364" s="1405">
        <f>_xll.qlCalendarAdvance(Calendar,X2363,W2364,"f",FALSE)</f>
        <v>55766</v>
      </c>
      <c r="Y2364" s="1404">
        <f>_xll.qlCalendarAdvance(Calendar,X2364,NDays&amp;"D")</f>
        <v>55766</v>
      </c>
      <c r="Z2364" s="1403">
        <v>2.0093881769884359E-2</v>
      </c>
      <c r="AA2364" s="1411">
        <v>1.996983728936419E-2</v>
      </c>
    </row>
    <row r="2365" spans="19:27" x14ac:dyDescent="0.2">
      <c r="S2365" s="399"/>
      <c r="T2365" s="1401"/>
      <c r="W2365" s="864" t="str">
        <f t="shared" si="43"/>
        <v>1w</v>
      </c>
      <c r="X2365" s="1405">
        <f>_xll.qlCalendarAdvance(Calendar,X2364,W2365,"f",FALSE)</f>
        <v>55773</v>
      </c>
      <c r="Y2365" s="1404">
        <f>_xll.qlCalendarAdvance(Calendar,X2365,NDays&amp;"D")</f>
        <v>55773</v>
      </c>
      <c r="Z2365" s="1403">
        <v>2.0091090364930286E-2</v>
      </c>
      <c r="AA2365" s="1411">
        <v>1.9966720070859756E-2</v>
      </c>
    </row>
    <row r="2366" spans="19:27" x14ac:dyDescent="0.2">
      <c r="S2366" s="399"/>
      <c r="T2366" s="1401"/>
      <c r="W2366" s="864" t="str">
        <f t="shared" si="43"/>
        <v>1w</v>
      </c>
      <c r="X2366" s="1405">
        <f>_xll.qlCalendarAdvance(Calendar,X2365,W2366,"f",FALSE)</f>
        <v>55780</v>
      </c>
      <c r="Y2366" s="1404">
        <f>_xll.qlCalendarAdvance(Calendar,X2366,NDays&amp;"D")</f>
        <v>55780</v>
      </c>
      <c r="Z2366" s="1403">
        <v>2.0088313901099664E-2</v>
      </c>
      <c r="AA2366" s="1411">
        <v>1.9963617492717578E-2</v>
      </c>
    </row>
    <row r="2367" spans="19:27" x14ac:dyDescent="0.2">
      <c r="S2367" s="399"/>
      <c r="T2367" s="1401"/>
      <c r="W2367" s="864" t="str">
        <f t="shared" si="43"/>
        <v>1w</v>
      </c>
      <c r="X2367" s="1405">
        <f>_xll.qlCalendarAdvance(Calendar,X2366,W2367,"f",FALSE)</f>
        <v>55787</v>
      </c>
      <c r="Y2367" s="1404">
        <f>_xll.qlCalendarAdvance(Calendar,X2367,NDays&amp;"D")</f>
        <v>55787</v>
      </c>
      <c r="Z2367" s="1403">
        <v>2.0085552378270588E-2</v>
      </c>
      <c r="AA2367" s="1411">
        <v>1.9960529554775563E-2</v>
      </c>
    </row>
    <row r="2368" spans="19:27" x14ac:dyDescent="0.2">
      <c r="S2368" s="399"/>
      <c r="T2368" s="1401"/>
      <c r="W2368" s="864" t="str">
        <f t="shared" si="43"/>
        <v>1w</v>
      </c>
      <c r="X2368" s="1405">
        <f>_xll.qlCalendarAdvance(Calendar,X2367,W2368,"f",FALSE)</f>
        <v>55794</v>
      </c>
      <c r="Y2368" s="1404">
        <f>_xll.qlCalendarAdvance(Calendar,X2368,NDays&amp;"D")</f>
        <v>55794</v>
      </c>
      <c r="Z2368" s="1403">
        <v>2.0082805796321601E-2</v>
      </c>
      <c r="AA2368" s="1411">
        <v>1.9957456256952666E-2</v>
      </c>
    </row>
    <row r="2369" spans="19:27" x14ac:dyDescent="0.2">
      <c r="S2369" s="399"/>
      <c r="T2369" s="1401"/>
      <c r="W2369" s="864" t="str">
        <f t="shared" si="43"/>
        <v>1w</v>
      </c>
      <c r="X2369" s="1405">
        <f>_xll.qlCalendarAdvance(Calendar,X2368,W2369,"f",FALSE)</f>
        <v>55801</v>
      </c>
      <c r="Y2369" s="1404">
        <f>_xll.qlCalendarAdvance(Calendar,X2369,NDays&amp;"D")</f>
        <v>55801</v>
      </c>
      <c r="Z2369" s="1403">
        <v>2.0080074155132355E-2</v>
      </c>
      <c r="AA2369" s="1411">
        <v>1.9954397599410978E-2</v>
      </c>
    </row>
    <row r="2370" spans="19:27" x14ac:dyDescent="0.2">
      <c r="S2370" s="399"/>
      <c r="T2370" s="1401"/>
      <c r="W2370" s="864" t="str">
        <f t="shared" si="43"/>
        <v>1w</v>
      </c>
      <c r="X2370" s="1405">
        <f>_xll.qlCalendarAdvance(Calendar,X2369,W2370,"f",FALSE)</f>
        <v>55808</v>
      </c>
      <c r="Y2370" s="1404">
        <f>_xll.qlCalendarAdvance(Calendar,X2370,NDays&amp;"D")</f>
        <v>55808</v>
      </c>
      <c r="Z2370" s="1403">
        <v>2.0077357454582501E-2</v>
      </c>
      <c r="AA2370" s="1411">
        <v>1.9951353582231546E-2</v>
      </c>
    </row>
    <row r="2371" spans="19:27" x14ac:dyDescent="0.2">
      <c r="S2371" s="399"/>
      <c r="T2371" s="1401"/>
      <c r="W2371" s="864" t="str">
        <f t="shared" si="43"/>
        <v>1w</v>
      </c>
      <c r="X2371" s="1405">
        <f>_xll.qlCalendarAdvance(Calendar,X2370,W2371,"f",FALSE)</f>
        <v>55815</v>
      </c>
      <c r="Y2371" s="1404">
        <f>_xll.qlCalendarAdvance(Calendar,X2371,NDays&amp;"D")</f>
        <v>55815</v>
      </c>
      <c r="Z2371" s="1403">
        <v>2.0074655694552801E-2</v>
      </c>
      <c r="AA2371" s="1411">
        <v>1.9948324205090184E-2</v>
      </c>
    </row>
    <row r="2372" spans="19:27" x14ac:dyDescent="0.2">
      <c r="S2372" s="399"/>
      <c r="T2372" s="1401"/>
      <c r="W2372" s="864" t="str">
        <f t="shared" si="43"/>
        <v>1w</v>
      </c>
      <c r="X2372" s="1405">
        <f>_xll.qlCalendarAdvance(Calendar,X2371,W2372,"f",FALSE)</f>
        <v>55822</v>
      </c>
      <c r="Y2372" s="1404">
        <f>_xll.qlCalendarAdvance(Calendar,X2372,NDays&amp;"D")</f>
        <v>55822</v>
      </c>
      <c r="Z2372" s="1403">
        <v>2.0071968874924684E-2</v>
      </c>
      <c r="AA2372" s="1411">
        <v>1.9945309468230032E-2</v>
      </c>
    </row>
    <row r="2373" spans="19:27" x14ac:dyDescent="0.2">
      <c r="S2373" s="399"/>
      <c r="T2373" s="1401"/>
      <c r="W2373" s="864" t="str">
        <f t="shared" si="43"/>
        <v>1w</v>
      </c>
      <c r="X2373" s="1405">
        <f>_xll.qlCalendarAdvance(Calendar,X2372,W2373,"f",FALSE)</f>
        <v>55829</v>
      </c>
      <c r="Y2373" s="1404">
        <f>_xll.qlCalendarAdvance(Calendar,X2373,NDays&amp;"D")</f>
        <v>55829</v>
      </c>
      <c r="Z2373" s="1403">
        <v>2.0069296995580244E-2</v>
      </c>
      <c r="AA2373" s="1411">
        <v>1.994230937165109E-2</v>
      </c>
    </row>
    <row r="2374" spans="19:27" x14ac:dyDescent="0.2">
      <c r="S2374" s="399"/>
      <c r="T2374" s="1401"/>
      <c r="W2374" s="864" t="str">
        <f t="shared" si="43"/>
        <v>1w</v>
      </c>
      <c r="X2374" s="1405">
        <f>_xll.qlCalendarAdvance(Calendar,X2373,W2374,"f",FALSE)</f>
        <v>55836</v>
      </c>
      <c r="Y2374" s="1404">
        <f>_xll.qlCalendarAdvance(Calendar,X2374,NDays&amp;"D")</f>
        <v>55836</v>
      </c>
      <c r="Z2374" s="1403">
        <v>2.0066640056401797E-2</v>
      </c>
      <c r="AA2374" s="1411">
        <v>1.9939323915353357E-2</v>
      </c>
    </row>
    <row r="2375" spans="19:27" x14ac:dyDescent="0.2">
      <c r="S2375" s="399"/>
      <c r="T2375" s="1401"/>
      <c r="W2375" s="864" t="str">
        <f t="shared" si="43"/>
        <v>1w</v>
      </c>
      <c r="X2375" s="1405">
        <f>_xll.qlCalendarAdvance(Calendar,X2374,W2375,"f",FALSE)</f>
        <v>55843</v>
      </c>
      <c r="Y2375" s="1404">
        <f>_xll.qlCalendarAdvance(Calendar,X2375,NDays&amp;"D")</f>
        <v>55843</v>
      </c>
      <c r="Z2375" s="1403">
        <v>2.0063998057272991E-2</v>
      </c>
      <c r="AA2375" s="1411">
        <v>1.9936353099174742E-2</v>
      </c>
    </row>
    <row r="2376" spans="19:27" x14ac:dyDescent="0.2">
      <c r="S2376" s="399"/>
      <c r="T2376" s="1401"/>
      <c r="W2376" s="864" t="str">
        <f t="shared" si="43"/>
        <v>1w</v>
      </c>
      <c r="X2376" s="1405">
        <f>_xll.qlCalendarAdvance(Calendar,X2375,W2376,"f",FALSE)</f>
        <v>55850</v>
      </c>
      <c r="Y2376" s="1404">
        <f>_xll.qlCalendarAdvance(Calendar,X2376,NDays&amp;"D")</f>
        <v>55850</v>
      </c>
      <c r="Z2376" s="1403">
        <v>2.0061370998077255E-2</v>
      </c>
      <c r="AA2376" s="1411">
        <v>1.9933396923277336E-2</v>
      </c>
    </row>
    <row r="2377" spans="19:27" x14ac:dyDescent="0.2">
      <c r="S2377" s="399"/>
      <c r="T2377" s="1401"/>
      <c r="W2377" s="864" t="str">
        <f t="shared" si="43"/>
        <v>1w</v>
      </c>
      <c r="X2377" s="1405">
        <f>_xll.qlCalendarAdvance(Calendar,X2376,W2377,"f",FALSE)</f>
        <v>55857</v>
      </c>
      <c r="Y2377" s="1404">
        <f>_xll.qlCalendarAdvance(Calendar,X2377,NDays&amp;"D")</f>
        <v>55857</v>
      </c>
      <c r="Z2377" s="1403">
        <v>2.0058758878700012E-2</v>
      </c>
      <c r="AA2377" s="1411">
        <v>1.9930455387661139E-2</v>
      </c>
    </row>
    <row r="2378" spans="19:27" x14ac:dyDescent="0.2">
      <c r="S2378" s="399"/>
      <c r="T2378" s="1401"/>
      <c r="W2378" s="864" t="str">
        <f t="shared" si="43"/>
        <v>1w</v>
      </c>
      <c r="X2378" s="1405">
        <f>_xll.qlCalendarAdvance(Calendar,X2377,W2378,"f",FALSE)</f>
        <v>55864</v>
      </c>
      <c r="Y2378" s="1404">
        <f>_xll.qlCalendarAdvance(Calendar,X2378,NDays&amp;"D")</f>
        <v>55864</v>
      </c>
      <c r="Z2378" s="1403">
        <v>2.0056161699025576E-2</v>
      </c>
      <c r="AA2378" s="1411">
        <v>1.9927528492164059E-2</v>
      </c>
    </row>
    <row r="2379" spans="19:27" x14ac:dyDescent="0.2">
      <c r="S2379" s="399"/>
      <c r="T2379" s="1401"/>
      <c r="W2379" s="864" t="str">
        <f t="shared" si="43"/>
        <v>1w</v>
      </c>
      <c r="X2379" s="1405">
        <f>_xll.qlCalendarAdvance(Calendar,X2378,W2379,"f",FALSE)</f>
        <v>55871</v>
      </c>
      <c r="Y2379" s="1404">
        <f>_xll.qlCalendarAdvance(Calendar,X2379,NDays&amp;"D")</f>
        <v>55871</v>
      </c>
      <c r="Z2379" s="1403">
        <v>2.0053579458940485E-2</v>
      </c>
      <c r="AA2379" s="1411">
        <v>1.9924616236867143E-2</v>
      </c>
    </row>
    <row r="2380" spans="19:27" x14ac:dyDescent="0.2">
      <c r="S2380" s="399"/>
      <c r="T2380" s="1401"/>
      <c r="W2380" s="864" t="str">
        <f t="shared" si="43"/>
        <v>1w</v>
      </c>
      <c r="X2380" s="1405">
        <f>_xll.qlCalendarAdvance(Calendar,X2379,W2380,"f",FALSE)</f>
        <v>55880</v>
      </c>
      <c r="Y2380" s="1404">
        <f>_xll.qlCalendarAdvance(Calendar,X2380,NDays&amp;"D")</f>
        <v>55880</v>
      </c>
      <c r="Z2380" s="1403">
        <v>2.0051029171321087E-2</v>
      </c>
      <c r="AA2380" s="1411">
        <v>1.992156858133106E-2</v>
      </c>
    </row>
    <row r="2381" spans="19:27" x14ac:dyDescent="0.2">
      <c r="S2381" s="399"/>
      <c r="T2381" s="1401"/>
      <c r="W2381" s="864" t="str">
        <f t="shared" si="43"/>
        <v>1w</v>
      </c>
      <c r="X2381" s="1405">
        <f>_xll.qlCalendarAdvance(Calendar,X2380,W2381,"f",FALSE)</f>
        <v>55887</v>
      </c>
      <c r="Y2381" s="1404">
        <f>_xll.qlCalendarAdvance(Calendar,X2381,NDays&amp;"D")</f>
        <v>55887</v>
      </c>
      <c r="Z2381" s="1403">
        <v>2.004848293564198E-2</v>
      </c>
      <c r="AA2381" s="1411">
        <v>1.9918691566956175E-2</v>
      </c>
    </row>
    <row r="2382" spans="19:27" x14ac:dyDescent="0.2">
      <c r="S2382" s="399"/>
      <c r="T2382" s="1401"/>
      <c r="W2382" s="864" t="str">
        <f t="shared" si="43"/>
        <v>1w</v>
      </c>
      <c r="X2382" s="1405">
        <f>_xll.qlCalendarAdvance(Calendar,X2381,W2382,"f",FALSE)</f>
        <v>55894</v>
      </c>
      <c r="Y2382" s="1404">
        <f>_xll.qlCalendarAdvance(Calendar,X2382,NDays&amp;"D")</f>
        <v>55894</v>
      </c>
      <c r="Z2382" s="1403">
        <v>2.0045951640825305E-2</v>
      </c>
      <c r="AA2382" s="1411">
        <v>1.9915829194429396E-2</v>
      </c>
    </row>
    <row r="2383" spans="19:27" x14ac:dyDescent="0.2">
      <c r="S2383" s="399"/>
      <c r="T2383" s="1401"/>
      <c r="W2383" s="864" t="str">
        <f t="shared" si="43"/>
        <v>1w</v>
      </c>
      <c r="X2383" s="1405">
        <f>_xll.qlCalendarAdvance(Calendar,X2382,W2383,"f",FALSE)</f>
        <v>55901</v>
      </c>
      <c r="Y2383" s="1404">
        <f>_xll.qlCalendarAdvance(Calendar,X2383,NDays&amp;"D")</f>
        <v>55901</v>
      </c>
      <c r="Z2383" s="1403">
        <v>2.0043435286760201E-2</v>
      </c>
      <c r="AA2383" s="1411">
        <v>1.9912981463777738E-2</v>
      </c>
    </row>
    <row r="2384" spans="19:27" x14ac:dyDescent="0.2">
      <c r="S2384" s="399"/>
      <c r="T2384" s="1401"/>
      <c r="W2384" s="864" t="str">
        <f t="shared" si="43"/>
        <v>1w</v>
      </c>
      <c r="X2384" s="1405">
        <f>_xll.qlCalendarAdvance(Calendar,X2383,W2384,"f",FALSE)</f>
        <v>55908</v>
      </c>
      <c r="Y2384" s="1404">
        <f>_xll.qlCalendarAdvance(Calendar,X2384,NDays&amp;"D")</f>
        <v>55908</v>
      </c>
      <c r="Z2384" s="1403">
        <v>2.0040933873334707E-2</v>
      </c>
      <c r="AA2384" s="1411">
        <v>1.9910148375001196E-2</v>
      </c>
    </row>
    <row r="2385" spans="19:27" x14ac:dyDescent="0.2">
      <c r="S2385" s="399"/>
      <c r="T2385" s="1401"/>
      <c r="W2385" s="864" t="str">
        <f t="shared" si="43"/>
        <v>1w</v>
      </c>
      <c r="X2385" s="1405">
        <f>_xll.qlCalendarAdvance(Calendar,X2384,W2385,"f",FALSE)</f>
        <v>55915</v>
      </c>
      <c r="Y2385" s="1404">
        <f>_xll.qlCalendarAdvance(Calendar,X2385,NDays&amp;"D")</f>
        <v>55915</v>
      </c>
      <c r="Z2385" s="1403">
        <v>2.003731192636965E-2</v>
      </c>
      <c r="AA2385" s="1411">
        <v>1.9907329928072762E-2</v>
      </c>
    </row>
    <row r="2386" spans="19:27" x14ac:dyDescent="0.2">
      <c r="S2386" s="399"/>
      <c r="T2386" s="1401"/>
      <c r="W2386" s="864" t="str">
        <f t="shared" si="43"/>
        <v>1w</v>
      </c>
      <c r="X2386" s="1405">
        <f>_xll.qlCalendarAdvance(Calendar,X2385,W2386,"f",FALSE)</f>
        <v>55922</v>
      </c>
      <c r="Y2386" s="1404">
        <f>_xll.qlCalendarAdvance(Calendar,X2386,NDays&amp;"D")</f>
        <v>55922</v>
      </c>
      <c r="Z2386" s="1403">
        <v>2.0035975867962644E-2</v>
      </c>
      <c r="AA2386" s="1411">
        <v>1.9904526123019444E-2</v>
      </c>
    </row>
    <row r="2387" spans="19:27" x14ac:dyDescent="0.2">
      <c r="S2387" s="399"/>
      <c r="T2387" s="1401"/>
      <c r="W2387" s="864" t="str">
        <f t="shared" si="43"/>
        <v>1w</v>
      </c>
      <c r="X2387" s="1405">
        <f>_xll.qlCalendarAdvance(Calendar,X2386,W2387,"f",FALSE)</f>
        <v>55929</v>
      </c>
      <c r="Y2387" s="1404">
        <f>_xll.qlCalendarAdvance(Calendar,X2387,NDays&amp;"D")</f>
        <v>55929</v>
      </c>
      <c r="Z2387" s="1403">
        <v>2.0033519275796788E-2</v>
      </c>
      <c r="AA2387" s="1411">
        <v>1.9901736959841248E-2</v>
      </c>
    </row>
    <row r="2388" spans="19:27" x14ac:dyDescent="0.2">
      <c r="S2388" s="399"/>
      <c r="T2388" s="1401"/>
      <c r="W2388" s="864" t="str">
        <f t="shared" si="43"/>
        <v>1w</v>
      </c>
      <c r="X2388" s="1405">
        <f>_xll.qlCalendarAdvance(Calendar,X2387,W2388,"f",FALSE)</f>
        <v>55936</v>
      </c>
      <c r="Y2388" s="1404">
        <f>_xll.qlCalendarAdvance(Calendar,X2388,NDays&amp;"D")</f>
        <v>55936</v>
      </c>
      <c r="Z2388" s="1403">
        <v>2.003107762383307E-2</v>
      </c>
      <c r="AA2388" s="1411">
        <v>1.9898962438511157E-2</v>
      </c>
    </row>
    <row r="2389" spans="19:27" x14ac:dyDescent="0.2">
      <c r="S2389" s="399"/>
      <c r="T2389" s="1401"/>
      <c r="W2389" s="864" t="str">
        <f t="shared" si="43"/>
        <v>1w</v>
      </c>
      <c r="X2389" s="1405">
        <f>_xll.qlCalendarAdvance(Calendar,X2388,W2389,"f",FALSE)</f>
        <v>55943</v>
      </c>
      <c r="Y2389" s="1404">
        <f>_xll.qlCalendarAdvance(Calendar,X2389,NDays&amp;"D")</f>
        <v>55943</v>
      </c>
      <c r="Z2389" s="1403">
        <v>2.0027504231313602E-2</v>
      </c>
      <c r="AA2389" s="1411">
        <v>1.9896202559029168E-2</v>
      </c>
    </row>
    <row r="2390" spans="19:27" x14ac:dyDescent="0.2">
      <c r="S2390" s="399"/>
      <c r="T2390" s="1401"/>
      <c r="W2390" s="864" t="str">
        <f t="shared" si="43"/>
        <v>1w</v>
      </c>
      <c r="X2390" s="1405">
        <f>_xll.qlCalendarAdvance(Calendar,X2389,W2390,"f",FALSE)</f>
        <v>55950</v>
      </c>
      <c r="Y2390" s="1404">
        <f>_xll.qlCalendarAdvance(Calendar,X2390,NDays&amp;"D")</f>
        <v>55950</v>
      </c>
      <c r="Z2390" s="1403">
        <v>2.0026239140080528E-2</v>
      </c>
      <c r="AA2390" s="1411">
        <v>1.9893457321449318E-2</v>
      </c>
    </row>
    <row r="2391" spans="19:27" x14ac:dyDescent="0.2">
      <c r="S2391" s="399"/>
      <c r="T2391" s="1401"/>
      <c r="W2391" s="864" t="str">
        <f t="shared" si="43"/>
        <v>1w</v>
      </c>
      <c r="X2391" s="1405">
        <f>_xll.qlCalendarAdvance(Calendar,X2390,W2391,"f",FALSE)</f>
        <v>55957</v>
      </c>
      <c r="Y2391" s="1404">
        <f>_xll.qlCalendarAdvance(Calendar,X2391,NDays&amp;"D")</f>
        <v>55957</v>
      </c>
      <c r="Z2391" s="1403">
        <v>2.0023842308078379E-2</v>
      </c>
      <c r="AA2391" s="1411">
        <v>1.9890726725690554E-2</v>
      </c>
    </row>
    <row r="2392" spans="19:27" x14ac:dyDescent="0.2">
      <c r="S2392" s="399"/>
      <c r="T2392" s="1401"/>
      <c r="W2392" s="864" t="str">
        <f t="shared" si="43"/>
        <v>1w</v>
      </c>
      <c r="X2392" s="1405">
        <f>_xll.qlCalendarAdvance(Calendar,X2391,W2392,"f",FALSE)</f>
        <v>55964</v>
      </c>
      <c r="Y2392" s="1404">
        <f>_xll.qlCalendarAdvance(Calendar,X2392,NDays&amp;"D")</f>
        <v>55964</v>
      </c>
      <c r="Z2392" s="1403">
        <v>2.0021460415850609E-2</v>
      </c>
      <c r="AA2392" s="1411">
        <v>1.9888010771833924E-2</v>
      </c>
    </row>
    <row r="2393" spans="19:27" x14ac:dyDescent="0.2">
      <c r="S2393" s="399"/>
      <c r="T2393" s="1401"/>
      <c r="W2393" s="864" t="str">
        <f t="shared" si="43"/>
        <v>1w</v>
      </c>
      <c r="X2393" s="1405">
        <f>_xll.qlCalendarAdvance(Calendar,X2392,W2393,"f",FALSE)</f>
        <v>55971</v>
      </c>
      <c r="Y2393" s="1404">
        <f>_xll.qlCalendarAdvance(Calendar,X2393,NDays&amp;"D")</f>
        <v>55971</v>
      </c>
      <c r="Z2393" s="1403">
        <v>2.0019479647001015E-2</v>
      </c>
      <c r="AA2393" s="1411">
        <v>1.9885309459771371E-2</v>
      </c>
    </row>
    <row r="2394" spans="19:27" x14ac:dyDescent="0.2">
      <c r="S2394" s="399"/>
      <c r="T2394" s="1401"/>
      <c r="W2394" s="864" t="str">
        <f t="shared" ref="W2394:W2457" si="44">W2393</f>
        <v>1w</v>
      </c>
      <c r="X2394" s="1405">
        <f>_xll.qlCalendarAdvance(Calendar,X2393,W2394,"f",FALSE)</f>
        <v>55982</v>
      </c>
      <c r="Y2394" s="1404">
        <f>_xll.qlCalendarAdvance(Calendar,X2394,NDays&amp;"D")</f>
        <v>55982</v>
      </c>
      <c r="Z2394" s="1403">
        <v>2.0014629142555362E-2</v>
      </c>
      <c r="AA2394" s="1411">
        <v>1.9880392900476496E-2</v>
      </c>
    </row>
    <row r="2395" spans="19:27" x14ac:dyDescent="0.2">
      <c r="S2395" s="399"/>
      <c r="T2395" s="1401"/>
      <c r="W2395" s="864" t="str">
        <f t="shared" si="44"/>
        <v>1w</v>
      </c>
      <c r="X2395" s="1405">
        <f>_xll.qlCalendarAdvance(Calendar,X2394,W2395,"f",FALSE)</f>
        <v>55989</v>
      </c>
      <c r="Y2395" s="1404">
        <f>_xll.qlCalendarAdvance(Calendar,X2395,NDays&amp;"D")</f>
        <v>55989</v>
      </c>
      <c r="Z2395" s="1403">
        <v>2.0012298724710664E-2</v>
      </c>
      <c r="AA2395" s="1411">
        <v>1.9877727437588311E-2</v>
      </c>
    </row>
    <row r="2396" spans="19:27" x14ac:dyDescent="0.2">
      <c r="S2396" s="399"/>
      <c r="T2396" s="1401"/>
      <c r="W2396" s="864" t="str">
        <f t="shared" si="44"/>
        <v>1w</v>
      </c>
      <c r="X2396" s="1405">
        <f>_xll.qlCalendarAdvance(Calendar,X2395,W2396,"f",FALSE)</f>
        <v>55996</v>
      </c>
      <c r="Y2396" s="1404">
        <f>_xll.qlCalendarAdvance(Calendar,X2396,NDays&amp;"D")</f>
        <v>55996</v>
      </c>
      <c r="Z2396" s="1403">
        <v>2.0009983244528184E-2</v>
      </c>
      <c r="AA2396" s="1411">
        <v>1.9875076614981335E-2</v>
      </c>
    </row>
    <row r="2397" spans="19:27" x14ac:dyDescent="0.2">
      <c r="S2397" s="399"/>
      <c r="T2397" s="1401"/>
      <c r="W2397" s="864" t="str">
        <f t="shared" si="44"/>
        <v>1w</v>
      </c>
      <c r="X2397" s="1405">
        <f>_xll.qlCalendarAdvance(Calendar,X2396,W2397,"f",FALSE)</f>
        <v>56003</v>
      </c>
      <c r="Y2397" s="1404">
        <f>_xll.qlCalendarAdvance(Calendar,X2397,NDays&amp;"D")</f>
        <v>56003</v>
      </c>
      <c r="Z2397" s="1403">
        <v>2.0007682701906671E-2</v>
      </c>
      <c r="AA2397" s="1411">
        <v>1.9872440432493477E-2</v>
      </c>
    </row>
    <row r="2398" spans="19:27" x14ac:dyDescent="0.2">
      <c r="S2398" s="399"/>
      <c r="T2398" s="1401"/>
      <c r="W2398" s="864" t="str">
        <f t="shared" si="44"/>
        <v>1w</v>
      </c>
      <c r="X2398" s="1405">
        <f>_xll.qlCalendarAdvance(Calendar,X2397,W2398,"f",FALSE)</f>
        <v>56010</v>
      </c>
      <c r="Y2398" s="1404">
        <f>_xll.qlCalendarAdvance(Calendar,X2398,NDays&amp;"D")</f>
        <v>56010</v>
      </c>
      <c r="Z2398" s="1403">
        <v>2.0005397096745092E-2</v>
      </c>
      <c r="AA2398" s="1411">
        <v>1.9869818890205782E-2</v>
      </c>
    </row>
    <row r="2399" spans="19:27" x14ac:dyDescent="0.2">
      <c r="S2399" s="399"/>
      <c r="T2399" s="1401"/>
      <c r="W2399" s="864" t="str">
        <f t="shared" si="44"/>
        <v>1w</v>
      </c>
      <c r="X2399" s="1405">
        <f>_xll.qlCalendarAdvance(Calendar,X2398,W2399,"f",FALSE)</f>
        <v>56017</v>
      </c>
      <c r="Y2399" s="1404">
        <f>_xll.qlCalendarAdvance(Calendar,X2399,NDays&amp;"D")</f>
        <v>56017</v>
      </c>
      <c r="Z2399" s="1403">
        <v>2.0003126428942641E-2</v>
      </c>
      <c r="AA2399" s="1411">
        <v>1.9867211988199296E-2</v>
      </c>
    </row>
    <row r="2400" spans="19:27" x14ac:dyDescent="0.2">
      <c r="S2400" s="399"/>
      <c r="T2400" s="1401"/>
      <c r="W2400" s="864" t="str">
        <f t="shared" si="44"/>
        <v>1w</v>
      </c>
      <c r="X2400" s="1405">
        <f>_xll.qlCalendarAdvance(Calendar,X2399,W2400,"f",FALSE)</f>
        <v>56024</v>
      </c>
      <c r="Y2400" s="1404">
        <f>_xll.qlCalendarAdvance(Calendar,X2400,NDays&amp;"D")</f>
        <v>56024</v>
      </c>
      <c r="Z2400" s="1403">
        <v>2.0000870698400286E-2</v>
      </c>
      <c r="AA2400" s="1411">
        <v>1.9864619726555066E-2</v>
      </c>
    </row>
    <row r="2401" spans="19:27" x14ac:dyDescent="0.2">
      <c r="S2401" s="399"/>
      <c r="T2401" s="1401"/>
      <c r="W2401" s="864" t="str">
        <f t="shared" si="44"/>
        <v>1w</v>
      </c>
      <c r="X2401" s="1405">
        <f>_xll.qlCalendarAdvance(Calendar,X2400,W2401,"f",FALSE)</f>
        <v>56031</v>
      </c>
      <c r="Y2401" s="1404">
        <f>_xll.qlCalendarAdvance(Calendar,X2401,NDays&amp;"D")</f>
        <v>56031</v>
      </c>
      <c r="Z2401" s="1403">
        <v>1.9998629905018106E-2</v>
      </c>
      <c r="AA2401" s="1411">
        <v>1.9862042104867861E-2</v>
      </c>
    </row>
    <row r="2402" spans="19:27" x14ac:dyDescent="0.2">
      <c r="S2402" s="399"/>
      <c r="T2402" s="1401"/>
      <c r="W2402" s="864" t="str">
        <f t="shared" si="44"/>
        <v>1w</v>
      </c>
      <c r="X2402" s="1405">
        <f>_xll.qlCalendarAdvance(Calendar,X2401,W2402,"f",FALSE)</f>
        <v>56038</v>
      </c>
      <c r="Y2402" s="1404">
        <f>_xll.qlCalendarAdvance(Calendar,X2402,NDays&amp;"D")</f>
        <v>56038</v>
      </c>
      <c r="Z2402" s="1403">
        <v>1.999640404869818E-2</v>
      </c>
      <c r="AA2402" s="1411">
        <v>1.9859479123542911E-2</v>
      </c>
    </row>
    <row r="2403" spans="19:27" x14ac:dyDescent="0.2">
      <c r="S2403" s="399"/>
      <c r="T2403" s="1401"/>
      <c r="W2403" s="864" t="str">
        <f t="shared" si="44"/>
        <v>1w</v>
      </c>
      <c r="X2403" s="1405">
        <f>_xll.qlCalendarAdvance(Calendar,X2402,W2403,"f",FALSE)</f>
        <v>56045</v>
      </c>
      <c r="Y2403" s="1404">
        <f>_xll.qlCalendarAdvance(Calendar,X2403,NDays&amp;"D")</f>
        <v>56045</v>
      </c>
      <c r="Z2403" s="1403">
        <v>1.9994193129342808E-2</v>
      </c>
      <c r="AA2403" s="1411">
        <v>1.9856930782418125E-2</v>
      </c>
    </row>
    <row r="2404" spans="19:27" x14ac:dyDescent="0.2">
      <c r="S2404" s="399"/>
      <c r="T2404" s="1401"/>
      <c r="W2404" s="864" t="str">
        <f t="shared" si="44"/>
        <v>1w</v>
      </c>
      <c r="X2404" s="1405">
        <f>_xll.qlCalendarAdvance(Calendar,X2403,W2404,"f",FALSE)</f>
        <v>56052</v>
      </c>
      <c r="Y2404" s="1404">
        <f>_xll.qlCalendarAdvance(Calendar,X2404,NDays&amp;"D")</f>
        <v>56052</v>
      </c>
      <c r="Z2404" s="1403">
        <v>1.9991997146854734E-2</v>
      </c>
      <c r="AA2404" s="1411">
        <v>1.9854397081493502E-2</v>
      </c>
    </row>
    <row r="2405" spans="19:27" x14ac:dyDescent="0.2">
      <c r="S2405" s="399"/>
      <c r="T2405" s="1401"/>
      <c r="W2405" s="864" t="str">
        <f t="shared" si="44"/>
        <v>1w</v>
      </c>
      <c r="X2405" s="1405">
        <f>_xll.qlCalendarAdvance(Calendar,X2404,W2405,"f",FALSE)</f>
        <v>56059</v>
      </c>
      <c r="Y2405" s="1404">
        <f>_xll.qlCalendarAdvance(Calendar,X2405,NDays&amp;"D")</f>
        <v>56059</v>
      </c>
      <c r="Z2405" s="1403">
        <v>1.998981610113737E-2</v>
      </c>
      <c r="AA2405" s="1411">
        <v>1.9851878020850089E-2</v>
      </c>
    </row>
    <row r="2406" spans="19:27" x14ac:dyDescent="0.2">
      <c r="S2406" s="399"/>
      <c r="T2406" s="1401"/>
      <c r="W2406" s="864" t="str">
        <f t="shared" si="44"/>
        <v>1w</v>
      </c>
      <c r="X2406" s="1405">
        <f>_xll.qlCalendarAdvance(Calendar,X2405,W2406,"f",FALSE)</f>
        <v>56066</v>
      </c>
      <c r="Y2406" s="1404">
        <f>_xll.qlCalendarAdvance(Calendar,X2406,NDays&amp;"D")</f>
        <v>56066</v>
      </c>
      <c r="Z2406" s="1403">
        <v>1.9987649992095236E-2</v>
      </c>
      <c r="AA2406" s="1411">
        <v>1.9849373600325793E-2</v>
      </c>
    </row>
    <row r="2407" spans="19:27" x14ac:dyDescent="0.2">
      <c r="S2407" s="399"/>
      <c r="T2407" s="1401"/>
      <c r="W2407" s="864" t="str">
        <f t="shared" si="44"/>
        <v>1w</v>
      </c>
      <c r="X2407" s="1405">
        <f>_xll.qlCalendarAdvance(Calendar,X2406,W2407,"f",FALSE)</f>
        <v>56073</v>
      </c>
      <c r="Y2407" s="1404">
        <f>_xll.qlCalendarAdvance(Calendar,X2407,NDays&amp;"D")</f>
        <v>56073</v>
      </c>
      <c r="Z2407" s="1403">
        <v>1.9985498819632852E-2</v>
      </c>
      <c r="AA2407" s="1411">
        <v>1.984688382000166E-2</v>
      </c>
    </row>
    <row r="2408" spans="19:27" x14ac:dyDescent="0.2">
      <c r="S2408" s="399"/>
      <c r="T2408" s="1401"/>
      <c r="W2408" s="864" t="str">
        <f t="shared" si="44"/>
        <v>1w</v>
      </c>
      <c r="X2408" s="1405">
        <f>_xll.qlCalendarAdvance(Calendar,X2407,W2408,"f",FALSE)</f>
        <v>56080</v>
      </c>
      <c r="Y2408" s="1404">
        <f>_xll.qlCalendarAdvance(Calendar,X2408,NDays&amp;"D")</f>
        <v>56080</v>
      </c>
      <c r="Z2408" s="1403">
        <v>1.998336258365585E-2</v>
      </c>
      <c r="AA2408" s="1411">
        <v>1.9844408680039782E-2</v>
      </c>
    </row>
    <row r="2409" spans="19:27" x14ac:dyDescent="0.2">
      <c r="S2409" s="399"/>
      <c r="T2409" s="1401"/>
      <c r="W2409" s="864" t="str">
        <f t="shared" si="44"/>
        <v>1w</v>
      </c>
      <c r="X2409" s="1405">
        <f>_xll.qlCalendarAdvance(Calendar,X2408,W2409,"f",FALSE)</f>
        <v>56087</v>
      </c>
      <c r="Y2409" s="1404">
        <f>_xll.qlCalendarAdvance(Calendar,X2409,NDays&amp;"D")</f>
        <v>56087</v>
      </c>
      <c r="Z2409" s="1403">
        <v>1.9981241284070528E-2</v>
      </c>
      <c r="AA2409" s="1411">
        <v>1.9841948180197022E-2</v>
      </c>
    </row>
    <row r="2410" spans="19:27" x14ac:dyDescent="0.2">
      <c r="S2410" s="399"/>
      <c r="T2410" s="1401"/>
      <c r="W2410" s="864" t="str">
        <f t="shared" si="44"/>
        <v>1w</v>
      </c>
      <c r="X2410" s="1405">
        <f>_xll.qlCalendarAdvance(Calendar,X2409,W2410,"f",FALSE)</f>
        <v>56094</v>
      </c>
      <c r="Y2410" s="1404">
        <f>_xll.qlCalendarAdvance(Calendar,X2410,NDays&amp;"D")</f>
        <v>56094</v>
      </c>
      <c r="Z2410" s="1403">
        <v>1.9979134920783848E-2</v>
      </c>
      <c r="AA2410" s="1411">
        <v>1.9839502320554425E-2</v>
      </c>
    </row>
    <row r="2411" spans="19:27" x14ac:dyDescent="0.2">
      <c r="S2411" s="399"/>
      <c r="T2411" s="1401"/>
      <c r="W2411" s="864" t="str">
        <f t="shared" si="44"/>
        <v>1w</v>
      </c>
      <c r="X2411" s="1405">
        <f>_xll.qlCalendarAdvance(Calendar,X2410,W2411,"f",FALSE)</f>
        <v>56101</v>
      </c>
      <c r="Y2411" s="1404">
        <f>_xll.qlCalendarAdvance(Calendar,X2411,NDays&amp;"D")</f>
        <v>56101</v>
      </c>
      <c r="Z2411" s="1403">
        <v>1.9977043493702995E-2</v>
      </c>
      <c r="AA2411" s="1411">
        <v>1.9837071101193038E-2</v>
      </c>
    </row>
    <row r="2412" spans="19:27" x14ac:dyDescent="0.2">
      <c r="S2412" s="399"/>
      <c r="T2412" s="1401"/>
      <c r="W2412" s="864" t="str">
        <f t="shared" si="44"/>
        <v>1w</v>
      </c>
      <c r="X2412" s="1405">
        <f>_xll.qlCalendarAdvance(Calendar,X2411,W2412,"f",FALSE)</f>
        <v>56108</v>
      </c>
      <c r="Y2412" s="1404">
        <f>_xll.qlCalendarAdvance(Calendar,X2412,NDays&amp;"D")</f>
        <v>56108</v>
      </c>
      <c r="Z2412" s="1403">
        <v>1.9974967002736044E-2</v>
      </c>
      <c r="AA2412" s="1411">
        <v>1.9834654522031814E-2</v>
      </c>
    </row>
    <row r="2413" spans="19:27" x14ac:dyDescent="0.2">
      <c r="S2413" s="399"/>
      <c r="T2413" s="1401"/>
      <c r="W2413" s="864" t="str">
        <f t="shared" si="44"/>
        <v>1w</v>
      </c>
      <c r="X2413" s="1405">
        <f>_xll.qlCalendarAdvance(Calendar,X2412,W2413,"f",FALSE)</f>
        <v>56115</v>
      </c>
      <c r="Y2413" s="1404">
        <f>_xll.qlCalendarAdvance(Calendar,X2413,NDays&amp;"D")</f>
        <v>56115</v>
      </c>
      <c r="Z2413" s="1403">
        <v>1.9972905447791955E-2</v>
      </c>
      <c r="AA2413" s="1411">
        <v>1.9832252583070753E-2</v>
      </c>
    </row>
    <row r="2414" spans="19:27" x14ac:dyDescent="0.2">
      <c r="S2414" s="399"/>
      <c r="T2414" s="1401"/>
      <c r="W2414" s="864" t="str">
        <f t="shared" si="44"/>
        <v>1w</v>
      </c>
      <c r="X2414" s="1405">
        <f>_xll.qlCalendarAdvance(Calendar,X2413,W2414,"f",FALSE)</f>
        <v>56122</v>
      </c>
      <c r="Y2414" s="1404">
        <f>_xll.qlCalendarAdvance(Calendar,X2414,NDays&amp;"D")</f>
        <v>56122</v>
      </c>
      <c r="Z2414" s="1403">
        <v>1.9970858828780136E-2</v>
      </c>
      <c r="AA2414" s="1411">
        <v>1.9829865284309856E-2</v>
      </c>
    </row>
    <row r="2415" spans="19:27" x14ac:dyDescent="0.2">
      <c r="S2415" s="399"/>
      <c r="T2415" s="1401"/>
      <c r="W2415" s="864" t="str">
        <f t="shared" si="44"/>
        <v>1w</v>
      </c>
      <c r="X2415" s="1405">
        <f>_xll.qlCalendarAdvance(Calendar,X2414,W2415,"f",FALSE)</f>
        <v>56129</v>
      </c>
      <c r="Y2415" s="1404">
        <f>_xll.qlCalendarAdvance(Calendar,X2415,NDays&amp;"D")</f>
        <v>56129</v>
      </c>
      <c r="Z2415" s="1403">
        <v>1.9968827145610879E-2</v>
      </c>
      <c r="AA2415" s="1411">
        <v>1.9827492625749121E-2</v>
      </c>
    </row>
    <row r="2416" spans="19:27" x14ac:dyDescent="0.2">
      <c r="S2416" s="399"/>
      <c r="T2416" s="1401"/>
      <c r="W2416" s="864" t="str">
        <f t="shared" si="44"/>
        <v>1w</v>
      </c>
      <c r="X2416" s="1405">
        <f>_xll.qlCalendarAdvance(Calendar,X2415,W2416,"f",FALSE)</f>
        <v>56136</v>
      </c>
      <c r="Y2416" s="1404">
        <f>_xll.qlCalendarAdvance(Calendar,X2416,NDays&amp;"D")</f>
        <v>56136</v>
      </c>
      <c r="Z2416" s="1403">
        <v>1.9966810398194701E-2</v>
      </c>
      <c r="AA2416" s="1411">
        <v>1.9825134607469597E-2</v>
      </c>
    </row>
    <row r="2417" spans="19:27" x14ac:dyDescent="0.2">
      <c r="S2417" s="399"/>
      <c r="T2417" s="1401"/>
      <c r="W2417" s="864" t="str">
        <f t="shared" si="44"/>
        <v>1w</v>
      </c>
      <c r="X2417" s="1405">
        <f>_xll.qlCalendarAdvance(Calendar,X2416,W2417,"f",FALSE)</f>
        <v>56143</v>
      </c>
      <c r="Y2417" s="1404">
        <f>_xll.qlCalendarAdvance(Calendar,X2417,NDays&amp;"D")</f>
        <v>56143</v>
      </c>
      <c r="Z2417" s="1403">
        <v>1.9964808586443006E-2</v>
      </c>
      <c r="AA2417" s="1411">
        <v>1.9822791229309189E-2</v>
      </c>
    </row>
    <row r="2418" spans="19:27" x14ac:dyDescent="0.2">
      <c r="S2418" s="399"/>
      <c r="T2418" s="1401"/>
      <c r="W2418" s="864" t="str">
        <f t="shared" si="44"/>
        <v>1w</v>
      </c>
      <c r="X2418" s="1405">
        <f>_xll.qlCalendarAdvance(Calendar,X2417,W2418,"f",FALSE)</f>
        <v>56150</v>
      </c>
      <c r="Y2418" s="1404">
        <f>_xll.qlCalendarAdvance(Calendar,X2418,NDays&amp;"D")</f>
        <v>56150</v>
      </c>
      <c r="Z2418" s="1403">
        <v>1.9962821710268308E-2</v>
      </c>
      <c r="AA2418" s="1411">
        <v>1.9820462491511037E-2</v>
      </c>
    </row>
    <row r="2419" spans="19:27" x14ac:dyDescent="0.2">
      <c r="S2419" s="399"/>
      <c r="T2419" s="1401"/>
      <c r="W2419" s="864" t="str">
        <f t="shared" si="44"/>
        <v>1w</v>
      </c>
      <c r="X2419" s="1405">
        <f>_xll.qlCalendarAdvance(Calendar,X2418,W2419,"f",FALSE)</f>
        <v>56157</v>
      </c>
      <c r="Y2419" s="1404">
        <f>_xll.qlCalendarAdvance(Calendar,X2419,NDays&amp;"D")</f>
        <v>56157</v>
      </c>
      <c r="Z2419" s="1403">
        <v>1.9960849769582456E-2</v>
      </c>
      <c r="AA2419" s="1411">
        <v>1.9818148393832002E-2</v>
      </c>
    </row>
    <row r="2420" spans="19:27" x14ac:dyDescent="0.2">
      <c r="S2420" s="399"/>
      <c r="T2420" s="1401"/>
      <c r="W2420" s="864" t="str">
        <f t="shared" si="44"/>
        <v>1w</v>
      </c>
      <c r="X2420" s="1405">
        <f>_xll.qlCalendarAdvance(Calendar,X2419,W2420,"f",FALSE)</f>
        <v>56164</v>
      </c>
      <c r="Y2420" s="1404">
        <f>_xll.qlCalendarAdvance(Calendar,X2420,NDays&amp;"D")</f>
        <v>56164</v>
      </c>
      <c r="Z2420" s="1403">
        <v>1.9958892764299963E-2</v>
      </c>
      <c r="AA2420" s="1411">
        <v>1.9815848936272085E-2</v>
      </c>
    </row>
    <row r="2421" spans="19:27" x14ac:dyDescent="0.2">
      <c r="S2421" s="399"/>
      <c r="T2421" s="1401"/>
      <c r="W2421" s="864" t="str">
        <f t="shared" si="44"/>
        <v>1w</v>
      </c>
      <c r="X2421" s="1405">
        <f>_xll.qlCalendarAdvance(Calendar,X2420,W2421,"f",FALSE)</f>
        <v>56171</v>
      </c>
      <c r="Y2421" s="1404">
        <f>_xll.qlCalendarAdvance(Calendar,X2421,NDays&amp;"D")</f>
        <v>56171</v>
      </c>
      <c r="Z2421" s="1403">
        <v>1.9956950694334008E-2</v>
      </c>
      <c r="AA2421" s="1411">
        <v>1.9813564119074423E-2</v>
      </c>
    </row>
    <row r="2422" spans="19:27" x14ac:dyDescent="0.2">
      <c r="S2422" s="399"/>
      <c r="T2422" s="1401"/>
      <c r="W2422" s="864" t="str">
        <f t="shared" si="44"/>
        <v>1w</v>
      </c>
      <c r="X2422" s="1405">
        <f>_xll.qlCalendarAdvance(Calendar,X2421,W2422,"f",FALSE)</f>
        <v>56178</v>
      </c>
      <c r="Y2422" s="1404">
        <f>_xll.qlCalendarAdvance(Calendar,X2422,NDays&amp;"D")</f>
        <v>56178</v>
      </c>
      <c r="Z2422" s="1403">
        <v>1.995502355959955E-2</v>
      </c>
      <c r="AA2422" s="1411">
        <v>1.9811293942076924E-2</v>
      </c>
    </row>
    <row r="2423" spans="19:27" x14ac:dyDescent="0.2">
      <c r="S2423" s="399"/>
      <c r="T2423" s="1401"/>
      <c r="W2423" s="864" t="str">
        <f t="shared" si="44"/>
        <v>1w</v>
      </c>
      <c r="X2423" s="1405">
        <f>_xll.qlCalendarAdvance(Calendar,X2422,W2423,"f",FALSE)</f>
        <v>56185</v>
      </c>
      <c r="Y2423" s="1404">
        <f>_xll.qlCalendarAdvance(Calendar,X2423,NDays&amp;"D")</f>
        <v>56185</v>
      </c>
      <c r="Z2423" s="1403">
        <v>1.9953111360011988E-2</v>
      </c>
      <c r="AA2423" s="1411">
        <v>1.9809038405198542E-2</v>
      </c>
    </row>
    <row r="2424" spans="19:27" x14ac:dyDescent="0.2">
      <c r="S2424" s="399"/>
      <c r="T2424" s="1401"/>
      <c r="W2424" s="864" t="str">
        <f t="shared" si="44"/>
        <v>1w</v>
      </c>
      <c r="X2424" s="1405">
        <f>_xll.qlCalendarAdvance(Calendar,X2423,W2424,"f",FALSE)</f>
        <v>56192</v>
      </c>
      <c r="Y2424" s="1404">
        <f>_xll.qlCalendarAdvance(Calendar,X2424,NDays&amp;"D")</f>
        <v>56192</v>
      </c>
      <c r="Z2424" s="1403">
        <v>1.9951214095487391E-2</v>
      </c>
      <c r="AA2424" s="1411">
        <v>1.9806797508520324E-2</v>
      </c>
    </row>
    <row r="2425" spans="19:27" x14ac:dyDescent="0.2">
      <c r="S2425" s="399"/>
      <c r="T2425" s="1401"/>
      <c r="W2425" s="864" t="str">
        <f t="shared" si="44"/>
        <v>1w</v>
      </c>
      <c r="X2425" s="1405">
        <f>_xll.qlCalendarAdvance(Calendar,X2424,W2425,"f",FALSE)</f>
        <v>56199</v>
      </c>
      <c r="Y2425" s="1404">
        <f>_xll.qlCalendarAdvance(Calendar,X2425,NDays&amp;"D")</f>
        <v>56199</v>
      </c>
      <c r="Z2425" s="1403">
        <v>1.9949331765942491E-2</v>
      </c>
      <c r="AA2425" s="1411">
        <v>1.9804571252285408E-2</v>
      </c>
    </row>
    <row r="2426" spans="19:27" x14ac:dyDescent="0.2">
      <c r="S2426" s="399"/>
      <c r="T2426" s="1401"/>
      <c r="W2426" s="864" t="str">
        <f t="shared" si="44"/>
        <v>1w</v>
      </c>
      <c r="X2426" s="1405">
        <f>_xll.qlCalendarAdvance(Calendar,X2425,W2426,"f",FALSE)</f>
        <v>56206</v>
      </c>
      <c r="Y2426" s="1404">
        <f>_xll.qlCalendarAdvance(Calendar,X2426,NDays&amp;"D")</f>
        <v>56206</v>
      </c>
      <c r="Z2426" s="1403">
        <v>1.9947464371294243E-2</v>
      </c>
      <c r="AA2426" s="1411">
        <v>1.9802359636007516E-2</v>
      </c>
    </row>
    <row r="2427" spans="19:27" x14ac:dyDescent="0.2">
      <c r="S2427" s="399"/>
      <c r="T2427" s="1401"/>
      <c r="W2427" s="864" t="str">
        <f t="shared" si="44"/>
        <v>1w</v>
      </c>
      <c r="X2427" s="1405">
        <f>_xll.qlCalendarAdvance(Calendar,X2426,W2427,"f",FALSE)</f>
        <v>56213</v>
      </c>
      <c r="Y2427" s="1404">
        <f>_xll.qlCalendarAdvance(Calendar,X2427,NDays&amp;"D")</f>
        <v>56213</v>
      </c>
      <c r="Z2427" s="1403">
        <v>1.9945611911460936E-2</v>
      </c>
      <c r="AA2427" s="1411">
        <v>1.9800162660010834E-2</v>
      </c>
    </row>
    <row r="2428" spans="19:27" x14ac:dyDescent="0.2">
      <c r="S2428" s="399"/>
      <c r="T2428" s="1401"/>
      <c r="W2428" s="864" t="str">
        <f t="shared" si="44"/>
        <v>1w</v>
      </c>
      <c r="X2428" s="1405">
        <f>_xll.qlCalendarAdvance(Calendar,X2427,W2428,"f",FALSE)</f>
        <v>56220</v>
      </c>
      <c r="Y2428" s="1404">
        <f>_xll.qlCalendarAdvance(Calendar,X2428,NDays&amp;"D")</f>
        <v>56220</v>
      </c>
      <c r="Z2428" s="1403">
        <v>1.9943774386361302E-2</v>
      </c>
      <c r="AA2428" s="1411">
        <v>1.9797980324214315E-2</v>
      </c>
    </row>
    <row r="2429" spans="19:27" x14ac:dyDescent="0.2">
      <c r="S2429" s="399"/>
      <c r="T2429" s="1401"/>
      <c r="W2429" s="864" t="str">
        <f t="shared" si="44"/>
        <v>1w</v>
      </c>
      <c r="X2429" s="1405">
        <f>_xll.qlCalendarAdvance(Calendar,X2428,W2429,"f",FALSE)</f>
        <v>56227</v>
      </c>
      <c r="Y2429" s="1404">
        <f>_xll.qlCalendarAdvance(Calendar,X2429,NDays&amp;"D")</f>
        <v>56227</v>
      </c>
      <c r="Z2429" s="1403">
        <v>1.9941951795914514E-2</v>
      </c>
      <c r="AA2429" s="1411">
        <v>1.9795812628780052E-2</v>
      </c>
    </row>
    <row r="2430" spans="19:27" x14ac:dyDescent="0.2">
      <c r="S2430" s="399"/>
      <c r="T2430" s="1401"/>
      <c r="W2430" s="864" t="str">
        <f t="shared" si="44"/>
        <v>1w</v>
      </c>
      <c r="X2430" s="1405">
        <f>_xll.qlCalendarAdvance(Calendar,X2429,W2430,"f",FALSE)</f>
        <v>56234</v>
      </c>
      <c r="Y2430" s="1404">
        <f>_xll.qlCalendarAdvance(Calendar,X2430,NDays&amp;"D")</f>
        <v>56234</v>
      </c>
      <c r="Z2430" s="1403">
        <v>1.9940144140040195E-2</v>
      </c>
      <c r="AA2430" s="1411">
        <v>1.9793659573383859E-2</v>
      </c>
    </row>
    <row r="2431" spans="19:27" x14ac:dyDescent="0.2">
      <c r="S2431" s="399"/>
      <c r="T2431" s="1401"/>
      <c r="W2431" s="864" t="str">
        <f t="shared" si="44"/>
        <v>1w</v>
      </c>
      <c r="X2431" s="1405">
        <f>_xll.qlCalendarAdvance(Calendar,X2430,W2431,"f",FALSE)</f>
        <v>56241</v>
      </c>
      <c r="Y2431" s="1404">
        <f>_xll.qlCalendarAdvance(Calendar,X2431,NDays&amp;"D")</f>
        <v>56241</v>
      </c>
      <c r="Z2431" s="1403">
        <v>1.9938351418659517E-2</v>
      </c>
      <c r="AA2431" s="1411">
        <v>1.9791521158268877E-2</v>
      </c>
    </row>
    <row r="2432" spans="19:27" x14ac:dyDescent="0.2">
      <c r="S2432" s="399"/>
      <c r="T2432" s="1401"/>
      <c r="W2432" s="864" t="str">
        <f t="shared" si="44"/>
        <v>1w</v>
      </c>
      <c r="X2432" s="1405">
        <f>_xll.qlCalendarAdvance(Calendar,X2431,W2432,"f",FALSE)</f>
        <v>56248</v>
      </c>
      <c r="Y2432" s="1404">
        <f>_xll.qlCalendarAdvance(Calendar,X2432,NDays&amp;"D")</f>
        <v>56248</v>
      </c>
      <c r="Z2432" s="1403">
        <v>1.9936573631692989E-2</v>
      </c>
      <c r="AA2432" s="1411">
        <v>1.9789397383354057E-2</v>
      </c>
    </row>
    <row r="2433" spans="19:27" x14ac:dyDescent="0.2">
      <c r="S2433" s="399"/>
      <c r="T2433" s="1401"/>
      <c r="W2433" s="864" t="str">
        <f t="shared" si="44"/>
        <v>1w</v>
      </c>
      <c r="X2433" s="1405">
        <f>_xll.qlCalendarAdvance(Calendar,X2432,W2433,"f",FALSE)</f>
        <v>56255</v>
      </c>
      <c r="Y2433" s="1404">
        <f>_xll.qlCalendarAdvance(Calendar,X2433,NDays&amp;"D")</f>
        <v>56255</v>
      </c>
      <c r="Z2433" s="1403">
        <v>1.9934810779063339E-2</v>
      </c>
      <c r="AA2433" s="1411">
        <v>1.9787288248720447E-2</v>
      </c>
    </row>
    <row r="2434" spans="19:27" x14ac:dyDescent="0.2">
      <c r="S2434" s="399"/>
      <c r="T2434" s="1401"/>
      <c r="W2434" s="864" t="str">
        <f t="shared" si="44"/>
        <v>1w</v>
      </c>
      <c r="X2434" s="1405">
        <f>_xll.qlCalendarAdvance(Calendar,X2433,W2434,"f",FALSE)</f>
        <v>56262</v>
      </c>
      <c r="Y2434" s="1404">
        <f>_xll.qlCalendarAdvance(Calendar,X2434,NDays&amp;"D")</f>
        <v>56262</v>
      </c>
      <c r="Z2434" s="1403">
        <v>1.9933062860692852E-2</v>
      </c>
      <c r="AA2434" s="1411">
        <v>1.9785193754043862E-2</v>
      </c>
    </row>
    <row r="2435" spans="19:27" x14ac:dyDescent="0.2">
      <c r="S2435" s="399"/>
      <c r="T2435" s="1401"/>
      <c r="W2435" s="864" t="str">
        <f t="shared" si="44"/>
        <v>1w</v>
      </c>
      <c r="X2435" s="1405">
        <f>_xll.qlCalendarAdvance(Calendar,X2434,W2435,"f",FALSE)</f>
        <v>56269</v>
      </c>
      <c r="Y2435" s="1404">
        <f>_xll.qlCalendarAdvance(Calendar,X2435,NDays&amp;"D")</f>
        <v>56269</v>
      </c>
      <c r="Z2435" s="1403">
        <v>1.99313298765047E-2</v>
      </c>
      <c r="AA2435" s="1411">
        <v>1.9783113899810578E-2</v>
      </c>
    </row>
    <row r="2436" spans="19:27" x14ac:dyDescent="0.2">
      <c r="S2436" s="399"/>
      <c r="T2436" s="1401"/>
      <c r="W2436" s="864" t="str">
        <f t="shared" si="44"/>
        <v>1w</v>
      </c>
      <c r="X2436" s="1405">
        <f>_xll.qlCalendarAdvance(Calendar,X2435,W2436,"f",FALSE)</f>
        <v>56276</v>
      </c>
      <c r="Y2436" s="1404">
        <f>_xll.qlCalendarAdvance(Calendar,X2436,NDays&amp;"D")</f>
        <v>56276</v>
      </c>
      <c r="Z2436" s="1403">
        <v>1.9929611826422722E-2</v>
      </c>
      <c r="AA2436" s="1411">
        <v>1.9781048685777458E-2</v>
      </c>
    </row>
    <row r="2437" spans="19:27" x14ac:dyDescent="0.2">
      <c r="S2437" s="399"/>
      <c r="T2437" s="1401"/>
      <c r="W2437" s="864" t="str">
        <f t="shared" si="44"/>
        <v>1w</v>
      </c>
      <c r="X2437" s="1405">
        <f>_xll.qlCalendarAdvance(Calendar,X2436,W2437,"f",FALSE)</f>
        <v>56283</v>
      </c>
      <c r="Y2437" s="1404">
        <f>_xll.qlCalendarAdvance(Calendar,X2437,NDays&amp;"D")</f>
        <v>56283</v>
      </c>
      <c r="Z2437" s="1403">
        <v>1.9927908710371423E-2</v>
      </c>
      <c r="AA2437" s="1411">
        <v>1.9778998111863455E-2</v>
      </c>
    </row>
    <row r="2438" spans="19:27" x14ac:dyDescent="0.2">
      <c r="S2438" s="399"/>
      <c r="T2438" s="1401"/>
      <c r="W2438" s="864" t="str">
        <f t="shared" si="44"/>
        <v>1w</v>
      </c>
      <c r="X2438" s="1405">
        <f>_xll.qlCalendarAdvance(Calendar,X2437,W2438,"f",FALSE)</f>
        <v>56290</v>
      </c>
      <c r="Y2438" s="1404">
        <f>_xll.qlCalendarAdvance(Calendar,X2438,NDays&amp;"D")</f>
        <v>56290</v>
      </c>
      <c r="Z2438" s="1403">
        <v>1.9926220528276195E-2</v>
      </c>
      <c r="AA2438" s="1411">
        <v>1.9776962178230661E-2</v>
      </c>
    </row>
    <row r="2439" spans="19:27" x14ac:dyDescent="0.2">
      <c r="S2439" s="399"/>
      <c r="T2439" s="1401"/>
      <c r="W2439" s="864" t="str">
        <f t="shared" si="44"/>
        <v>1w</v>
      </c>
      <c r="X2439" s="1405">
        <f>_xll.qlCalendarAdvance(Calendar,X2438,W2439,"f",FALSE)</f>
        <v>56297</v>
      </c>
      <c r="Y2439" s="1404">
        <f>_xll.qlCalendarAdvance(Calendar,X2439,NDays&amp;"D")</f>
        <v>56297</v>
      </c>
      <c r="Z2439" s="1403">
        <v>1.9924547280062876E-2</v>
      </c>
      <c r="AA2439" s="1411">
        <v>1.9774940884798031E-2</v>
      </c>
    </row>
    <row r="2440" spans="19:27" x14ac:dyDescent="0.2">
      <c r="S2440" s="399"/>
      <c r="T2440" s="1401"/>
      <c r="W2440" s="864" t="str">
        <f t="shared" si="44"/>
        <v>1w</v>
      </c>
      <c r="X2440" s="1405">
        <f>_xll.qlCalendarAdvance(Calendar,X2439,W2440,"f",FALSE)</f>
        <v>56304</v>
      </c>
      <c r="Y2440" s="1404">
        <f>_xll.qlCalendarAdvance(Calendar,X2440,NDays&amp;"D")</f>
        <v>56304</v>
      </c>
      <c r="Z2440" s="1403">
        <v>1.9922888965657748E-2</v>
      </c>
      <c r="AA2440" s="1411">
        <v>1.9772934231565564E-2</v>
      </c>
    </row>
    <row r="2441" spans="19:27" x14ac:dyDescent="0.2">
      <c r="S2441" s="399"/>
      <c r="T2441" s="1401"/>
      <c r="W2441" s="864" t="str">
        <f t="shared" si="44"/>
        <v>1w</v>
      </c>
      <c r="X2441" s="1405">
        <f>_xll.qlCalendarAdvance(Calendar,X2440,W2441,"f",FALSE)</f>
        <v>56311</v>
      </c>
      <c r="Y2441" s="1404">
        <f>_xll.qlCalendarAdvance(Calendar,X2441,NDays&amp;"D")</f>
        <v>56311</v>
      </c>
      <c r="Z2441" s="1403">
        <v>1.9921245584987979E-2</v>
      </c>
      <c r="AA2441" s="1411">
        <v>1.9770942218533261E-2</v>
      </c>
    </row>
    <row r="2442" spans="19:27" x14ac:dyDescent="0.2">
      <c r="S2442" s="399"/>
      <c r="T2442" s="1401"/>
      <c r="W2442" s="864" t="str">
        <f t="shared" si="44"/>
        <v>1w</v>
      </c>
      <c r="X2442" s="1405">
        <f>_xll.qlCalendarAdvance(Calendar,X2441,W2442,"f",FALSE)</f>
        <v>56318</v>
      </c>
      <c r="Y2442" s="1404">
        <f>_xll.qlCalendarAdvance(Calendar,X2442,NDays&amp;"D")</f>
        <v>56318</v>
      </c>
      <c r="Z2442" s="1403">
        <v>1.9919617137981849E-2</v>
      </c>
      <c r="AA2442" s="1411">
        <v>1.9768964845620074E-2</v>
      </c>
    </row>
    <row r="2443" spans="19:27" x14ac:dyDescent="0.2">
      <c r="S2443" s="399"/>
      <c r="T2443" s="1401"/>
      <c r="W2443" s="864" t="str">
        <f t="shared" si="44"/>
        <v>1w</v>
      </c>
      <c r="X2443" s="1405">
        <f>_xll.qlCalendarAdvance(Calendar,X2442,W2443,"f",FALSE)</f>
        <v>56325</v>
      </c>
      <c r="Y2443" s="1404">
        <f>_xll.qlCalendarAdvance(Calendar,X2443,NDays&amp;"D")</f>
        <v>56325</v>
      </c>
      <c r="Z2443" s="1403">
        <v>1.9918003624567193E-2</v>
      </c>
      <c r="AA2443" s="1411">
        <v>1.9767002113069143E-2</v>
      </c>
    </row>
    <row r="2444" spans="19:27" x14ac:dyDescent="0.2">
      <c r="S2444" s="399"/>
      <c r="T2444" s="1401"/>
      <c r="W2444" s="864" t="str">
        <f t="shared" si="44"/>
        <v>1w</v>
      </c>
      <c r="X2444" s="1405">
        <f>_xll.qlCalendarAdvance(Calendar,X2443,W2444,"f",FALSE)</f>
        <v>56332</v>
      </c>
      <c r="Y2444" s="1404">
        <f>_xll.qlCalendarAdvance(Calendar,X2444,NDays&amp;"D")</f>
        <v>56332</v>
      </c>
      <c r="Z2444" s="1403">
        <v>1.9916405044673846E-2</v>
      </c>
      <c r="AA2444" s="1411">
        <v>1.9765054020637329E-2</v>
      </c>
    </row>
    <row r="2445" spans="19:27" x14ac:dyDescent="0.2">
      <c r="S2445" s="399"/>
      <c r="T2445" s="1401"/>
      <c r="W2445" s="864" t="str">
        <f t="shared" si="44"/>
        <v>1w</v>
      </c>
      <c r="X2445" s="1405">
        <f>_xll.qlCalendarAdvance(Calendar,X2444,W2445,"f",FALSE)</f>
        <v>56339</v>
      </c>
      <c r="Y2445" s="1404">
        <f>_xll.qlCalendarAdvance(Calendar,X2445,NDays&amp;"D")</f>
        <v>56339</v>
      </c>
      <c r="Z2445" s="1403">
        <v>1.9914821398230753E-2</v>
      </c>
      <c r="AA2445" s="1411">
        <v>1.9763120568405679E-2</v>
      </c>
    </row>
    <row r="2446" spans="19:27" x14ac:dyDescent="0.2">
      <c r="S2446" s="399"/>
      <c r="T2446" s="1401"/>
      <c r="W2446" s="864" t="str">
        <f t="shared" si="44"/>
        <v>1w</v>
      </c>
      <c r="X2446" s="1405">
        <f>_xll.qlCalendarAdvance(Calendar,X2445,W2446,"f",FALSE)</f>
        <v>56346</v>
      </c>
      <c r="Y2446" s="1404">
        <f>_xll.qlCalendarAdvance(Calendar,X2446,NDays&amp;"D")</f>
        <v>56346</v>
      </c>
      <c r="Z2446" s="1403">
        <v>1.9913252685169081E-2</v>
      </c>
      <c r="AA2446" s="1411">
        <v>1.9761201756293145E-2</v>
      </c>
    </row>
    <row r="2447" spans="19:27" x14ac:dyDescent="0.2">
      <c r="S2447" s="399"/>
      <c r="T2447" s="1401"/>
      <c r="W2447" s="864" t="str">
        <f t="shared" si="44"/>
        <v>1w</v>
      </c>
      <c r="X2447" s="1405">
        <f>_xll.qlCalendarAdvance(Calendar,X2446,W2447,"f",FALSE)</f>
        <v>56353</v>
      </c>
      <c r="Y2447" s="1404">
        <f>_xll.qlCalendarAdvance(Calendar,X2447,NDays&amp;"D")</f>
        <v>56353</v>
      </c>
      <c r="Z2447" s="1403">
        <v>1.9911698905419772E-2</v>
      </c>
      <c r="AA2447" s="1411">
        <v>1.975929758470496E-2</v>
      </c>
    </row>
    <row r="2448" spans="19:27" x14ac:dyDescent="0.2">
      <c r="S2448" s="399"/>
      <c r="T2448" s="1401"/>
      <c r="W2448" s="864" t="str">
        <f t="shared" si="44"/>
        <v>1w</v>
      </c>
      <c r="X2448" s="1405">
        <f>_xll.qlCalendarAdvance(Calendar,X2447,W2448,"f",FALSE)</f>
        <v>56360</v>
      </c>
      <c r="Y2448" s="1404">
        <f>_xll.qlCalendarAdvance(Calendar,X2448,NDays&amp;"D")</f>
        <v>56360</v>
      </c>
      <c r="Z2448" s="1403">
        <v>1.9910160058914217E-2</v>
      </c>
      <c r="AA2448" s="1411">
        <v>1.9757408053073799E-2</v>
      </c>
    </row>
    <row r="2449" spans="19:27" x14ac:dyDescent="0.2">
      <c r="S2449" s="399"/>
      <c r="T2449" s="1401"/>
      <c r="W2449" s="864" t="str">
        <f t="shared" si="44"/>
        <v>1w</v>
      </c>
      <c r="X2449" s="1405">
        <f>_xll.qlCalendarAdvance(Calendar,X2448,W2449,"f",FALSE)</f>
        <v>56367</v>
      </c>
      <c r="Y2449" s="1404">
        <f>_xll.qlCalendarAdvance(Calendar,X2449,NDays&amp;"D")</f>
        <v>56367</v>
      </c>
      <c r="Z2449" s="1403">
        <v>1.9908636145585357E-2</v>
      </c>
      <c r="AA2449" s="1411">
        <v>1.9755533161642802E-2</v>
      </c>
    </row>
    <row r="2450" spans="19:27" x14ac:dyDescent="0.2">
      <c r="S2450" s="399"/>
      <c r="T2450" s="1401"/>
      <c r="W2450" s="864" t="str">
        <f t="shared" si="44"/>
        <v>1w</v>
      </c>
      <c r="X2450" s="1405">
        <f>_xll.qlCalendarAdvance(Calendar,X2449,W2450,"f",FALSE)</f>
        <v>56374</v>
      </c>
      <c r="Y2450" s="1404">
        <f>_xll.qlCalendarAdvance(Calendar,X2450,NDays&amp;"D")</f>
        <v>56374</v>
      </c>
      <c r="Z2450" s="1403">
        <v>1.990712716536569E-2</v>
      </c>
      <c r="AA2450" s="1411">
        <v>1.975367291057406E-2</v>
      </c>
    </row>
    <row r="2451" spans="19:27" x14ac:dyDescent="0.2">
      <c r="S2451" s="399"/>
      <c r="T2451" s="1401"/>
      <c r="W2451" s="864" t="str">
        <f t="shared" si="44"/>
        <v>1w</v>
      </c>
      <c r="X2451" s="1405">
        <f>_xll.qlCalendarAdvance(Calendar,X2450,W2451,"f",FALSE)</f>
        <v>56381</v>
      </c>
      <c r="Y2451" s="1404">
        <f>_xll.qlCalendarAdvance(Calendar,X2451,NDays&amp;"D")</f>
        <v>56381</v>
      </c>
      <c r="Z2451" s="1403">
        <v>1.9905633118189492E-2</v>
      </c>
      <c r="AA2451" s="1411">
        <v>1.975182729954339E-2</v>
      </c>
    </row>
    <row r="2452" spans="19:27" x14ac:dyDescent="0.2">
      <c r="S2452" s="399"/>
      <c r="T2452" s="1401"/>
      <c r="W2452" s="864" t="str">
        <f t="shared" si="44"/>
        <v>1w</v>
      </c>
      <c r="X2452" s="1405">
        <f>_xll.qlCalendarAdvance(Calendar,X2451,W2452,"f",FALSE)</f>
        <v>56388</v>
      </c>
      <c r="Y2452" s="1404">
        <f>_xll.qlCalendarAdvance(Calendar,X2452,NDays&amp;"D")</f>
        <v>56388</v>
      </c>
      <c r="Z2452" s="1403">
        <v>1.9904154003990815E-2</v>
      </c>
      <c r="AA2452" s="1411">
        <v>1.9749996328793928E-2</v>
      </c>
    </row>
    <row r="2453" spans="19:27" x14ac:dyDescent="0.2">
      <c r="S2453" s="399"/>
      <c r="T2453" s="1401"/>
      <c r="W2453" s="864" t="str">
        <f t="shared" si="44"/>
        <v>1w</v>
      </c>
      <c r="X2453" s="1405">
        <f>_xll.qlCalendarAdvance(Calendar,X2452,W2453,"f",FALSE)</f>
        <v>56395</v>
      </c>
      <c r="Y2453" s="1404">
        <f>_xll.qlCalendarAdvance(Calendar,X2453,NDays&amp;"D")</f>
        <v>56395</v>
      </c>
      <c r="Z2453" s="1403">
        <v>1.9902689822704822E-2</v>
      </c>
      <c r="AA2453" s="1411">
        <v>1.9748179998163584E-2</v>
      </c>
    </row>
    <row r="2454" spans="19:27" x14ac:dyDescent="0.2">
      <c r="S2454" s="399"/>
      <c r="T2454" s="1401"/>
      <c r="W2454" s="864" t="str">
        <f t="shared" si="44"/>
        <v>1w</v>
      </c>
      <c r="X2454" s="1405">
        <f>_xll.qlCalendarAdvance(Calendar,X2453,W2454,"f",FALSE)</f>
        <v>56402</v>
      </c>
      <c r="Y2454" s="1404">
        <f>_xll.qlCalendarAdvance(Calendar,X2454,NDays&amp;"D")</f>
        <v>56402</v>
      </c>
      <c r="Z2454" s="1403">
        <v>1.9901240574267121E-2</v>
      </c>
      <c r="AA2454" s="1411">
        <v>1.9746378307814449E-2</v>
      </c>
    </row>
    <row r="2455" spans="19:27" x14ac:dyDescent="0.2">
      <c r="S2455" s="399"/>
      <c r="T2455" s="1401"/>
      <c r="W2455" s="864" t="str">
        <f t="shared" si="44"/>
        <v>1w</v>
      </c>
      <c r="X2455" s="1405">
        <f>_xll.qlCalendarAdvance(Calendar,X2454,W2455,"f",FALSE)</f>
        <v>56409</v>
      </c>
      <c r="Y2455" s="1404">
        <f>_xll.qlCalendarAdvance(Calendar,X2455,NDays&amp;"D")</f>
        <v>56409</v>
      </c>
      <c r="Z2455" s="1403">
        <v>1.9899806258614205E-2</v>
      </c>
      <c r="AA2455" s="1411">
        <v>1.9744591257665478E-2</v>
      </c>
    </row>
    <row r="2456" spans="19:27" x14ac:dyDescent="0.2">
      <c r="S2456" s="399"/>
      <c r="T2456" s="1401"/>
      <c r="W2456" s="864" t="str">
        <f t="shared" si="44"/>
        <v>1w</v>
      </c>
      <c r="X2456" s="1405">
        <f>_xll.qlCalendarAdvance(Calendar,X2455,W2456,"f",FALSE)</f>
        <v>56416</v>
      </c>
      <c r="Y2456" s="1404">
        <f>_xll.qlCalendarAdvance(Calendar,X2456,NDays&amp;"D")</f>
        <v>56416</v>
      </c>
      <c r="Z2456" s="1403">
        <v>1.9898386875682794E-2</v>
      </c>
      <c r="AA2456" s="1411">
        <v>1.974281884771667E-2</v>
      </c>
    </row>
    <row r="2457" spans="19:27" x14ac:dyDescent="0.2">
      <c r="S2457" s="399"/>
      <c r="T2457" s="1401"/>
      <c r="W2457" s="864" t="str">
        <f t="shared" si="44"/>
        <v>1w</v>
      </c>
      <c r="X2457" s="1405">
        <f>_xll.qlCalendarAdvance(Calendar,X2456,W2457,"f",FALSE)</f>
        <v>56423</v>
      </c>
      <c r="Y2457" s="1404">
        <f>_xll.qlCalendarAdvance(Calendar,X2457,NDays&amp;"D")</f>
        <v>56423</v>
      </c>
      <c r="Z2457" s="1403">
        <v>1.9896982425410936E-2</v>
      </c>
      <c r="AA2457" s="1411">
        <v>1.9741061077886979E-2</v>
      </c>
    </row>
    <row r="2458" spans="19:27" x14ac:dyDescent="0.2">
      <c r="S2458" s="399"/>
      <c r="T2458" s="1401"/>
      <c r="W2458" s="864" t="str">
        <f t="shared" ref="W2458:W2521" si="45">W2457</f>
        <v>1w</v>
      </c>
      <c r="X2458" s="1405">
        <f>_xll.qlCalendarAdvance(Calendar,X2457,W2458,"f",FALSE)</f>
        <v>56430</v>
      </c>
      <c r="Y2458" s="1404">
        <f>_xll.qlCalendarAdvance(Calendar,X2458,NDays&amp;"D")</f>
        <v>56430</v>
      </c>
      <c r="Z2458" s="1403">
        <v>1.9895592909974225E-2</v>
      </c>
      <c r="AA2458" s="1411">
        <v>1.973931794850059E-2</v>
      </c>
    </row>
    <row r="2459" spans="19:27" x14ac:dyDescent="0.2">
      <c r="S2459" s="399"/>
      <c r="T2459" s="1401"/>
      <c r="W2459" s="864" t="str">
        <f t="shared" si="45"/>
        <v>1w</v>
      </c>
      <c r="X2459" s="1405">
        <f>_xll.qlCalendarAdvance(Calendar,X2458,W2459,"f",FALSE)</f>
        <v>56437</v>
      </c>
      <c r="Y2459" s="1404">
        <f>_xll.qlCalendarAdvance(Calendar,X2459,NDays&amp;"D")</f>
        <v>56437</v>
      </c>
      <c r="Z2459" s="1403">
        <v>1.9894218353529558E-2</v>
      </c>
      <c r="AA2459" s="1411">
        <v>1.9737589459152272E-2</v>
      </c>
    </row>
    <row r="2460" spans="19:27" x14ac:dyDescent="0.2">
      <c r="S2460" s="399"/>
      <c r="T2460" s="1401"/>
      <c r="W2460" s="864" t="str">
        <f t="shared" si="45"/>
        <v>1w</v>
      </c>
      <c r="X2460" s="1405">
        <f>_xll.qlCalendarAdvance(Calendar,X2459,W2460,"f",FALSE)</f>
        <v>56444</v>
      </c>
      <c r="Y2460" s="1404">
        <f>_xll.qlCalendarAdvance(Calendar,X2460,NDays&amp;"D")</f>
        <v>56444</v>
      </c>
      <c r="Z2460" s="1403">
        <v>1.9892858792710522E-2</v>
      </c>
      <c r="AA2460" s="1411">
        <v>1.9735875610004117E-2</v>
      </c>
    </row>
    <row r="2461" spans="19:27" x14ac:dyDescent="0.2">
      <c r="S2461" s="399"/>
      <c r="T2461" s="1401"/>
      <c r="W2461" s="864" t="str">
        <f t="shared" si="45"/>
        <v>1w</v>
      </c>
      <c r="X2461" s="1405">
        <f>_xll.qlCalendarAdvance(Calendar,X2460,W2461,"f",FALSE)</f>
        <v>56451</v>
      </c>
      <c r="Y2461" s="1404">
        <f>_xll.qlCalendarAdvance(Calendar,X2461,NDays&amp;"D")</f>
        <v>56451</v>
      </c>
      <c r="Z2461" s="1403">
        <v>1.9891514264294807E-2</v>
      </c>
      <c r="AA2461" s="1411">
        <v>1.9734176401056125E-2</v>
      </c>
    </row>
    <row r="2462" spans="19:27" x14ac:dyDescent="0.2">
      <c r="S2462" s="399"/>
      <c r="T2462" s="1401"/>
      <c r="W2462" s="864" t="str">
        <f t="shared" si="45"/>
        <v>1w</v>
      </c>
      <c r="X2462" s="1405">
        <f>_xll.qlCalendarAdvance(Calendar,X2461,W2462,"f",FALSE)</f>
        <v>56458</v>
      </c>
      <c r="Y2462" s="1404">
        <f>_xll.qlCalendarAdvance(Calendar,X2462,NDays&amp;"D")</f>
        <v>56458</v>
      </c>
      <c r="Z2462" s="1403">
        <v>1.9890184805059441E-2</v>
      </c>
      <c r="AA2462" s="1411">
        <v>1.9732491832389343E-2</v>
      </c>
    </row>
    <row r="2463" spans="19:27" x14ac:dyDescent="0.2">
      <c r="S2463" s="399"/>
      <c r="T2463" s="1401"/>
      <c r="W2463" s="864" t="str">
        <f t="shared" si="45"/>
        <v>1w</v>
      </c>
      <c r="X2463" s="1405">
        <f>_xll.qlCalendarAdvance(Calendar,X2462,W2463,"f",FALSE)</f>
        <v>56465</v>
      </c>
      <c r="Y2463" s="1404">
        <f>_xll.qlCalendarAdvance(Calendar,X2463,NDays&amp;"D")</f>
        <v>56465</v>
      </c>
      <c r="Z2463" s="1403">
        <v>1.9888870451783003E-2</v>
      </c>
      <c r="AA2463" s="1411">
        <v>1.9730821903922724E-2</v>
      </c>
    </row>
    <row r="2464" spans="19:27" x14ac:dyDescent="0.2">
      <c r="S2464" s="399"/>
      <c r="T2464" s="1401"/>
      <c r="W2464" s="864" t="str">
        <f t="shared" si="45"/>
        <v>1w</v>
      </c>
      <c r="X2464" s="1405">
        <f>_xll.qlCalendarAdvance(Calendar,X2463,W2464,"f",FALSE)</f>
        <v>56472</v>
      </c>
      <c r="Y2464" s="1404">
        <f>_xll.qlCalendarAdvance(Calendar,X2464,NDays&amp;"D")</f>
        <v>56472</v>
      </c>
      <c r="Z2464" s="1403">
        <v>1.9887571241244073E-2</v>
      </c>
      <c r="AA2464" s="1411">
        <v>1.9729166615575222E-2</v>
      </c>
    </row>
    <row r="2465" spans="19:27" x14ac:dyDescent="0.2">
      <c r="S2465" s="399"/>
      <c r="T2465" s="1401"/>
      <c r="W2465" s="864" t="str">
        <f t="shared" si="45"/>
        <v>1w</v>
      </c>
      <c r="X2465" s="1405">
        <f>_xll.qlCalendarAdvance(Calendar,X2464,W2465,"f",FALSE)</f>
        <v>56479</v>
      </c>
      <c r="Y2465" s="1404">
        <f>_xll.qlCalendarAdvance(Calendar,X2465,NDays&amp;"D")</f>
        <v>56479</v>
      </c>
      <c r="Z2465" s="1403">
        <v>1.9886287210221898E-2</v>
      </c>
      <c r="AA2465" s="1411">
        <v>1.9727525967427884E-2</v>
      </c>
    </row>
    <row r="2466" spans="19:27" x14ac:dyDescent="0.2">
      <c r="S2466" s="399"/>
      <c r="T2466" s="1401"/>
      <c r="W2466" s="864" t="str">
        <f t="shared" si="45"/>
        <v>1w</v>
      </c>
      <c r="X2466" s="1405">
        <f>_xll.qlCalendarAdvance(Calendar,X2465,W2466,"f",FALSE)</f>
        <v>56486</v>
      </c>
      <c r="Y2466" s="1404">
        <f>_xll.qlCalendarAdvance(Calendar,X2466,NDays&amp;"D")</f>
        <v>56486</v>
      </c>
      <c r="Z2466" s="1403">
        <v>1.9885018395495946E-2</v>
      </c>
      <c r="AA2466" s="1411">
        <v>1.9725899959561755E-2</v>
      </c>
    </row>
    <row r="2467" spans="19:27" x14ac:dyDescent="0.2">
      <c r="S2467" s="399"/>
      <c r="T2467" s="1401"/>
      <c r="W2467" s="864" t="str">
        <f t="shared" si="45"/>
        <v>1w</v>
      </c>
      <c r="X2467" s="1405">
        <f>_xll.qlCalendarAdvance(Calendar,X2466,W2467,"f",FALSE)</f>
        <v>56493</v>
      </c>
      <c r="Y2467" s="1404">
        <f>_xll.qlCalendarAdvance(Calendar,X2467,NDays&amp;"D")</f>
        <v>56493</v>
      </c>
      <c r="Z2467" s="1403">
        <v>1.9883764833846129E-2</v>
      </c>
      <c r="AA2467" s="1411">
        <v>1.9724288591814743E-2</v>
      </c>
    </row>
    <row r="2468" spans="19:27" x14ac:dyDescent="0.2">
      <c r="S2468" s="399"/>
      <c r="T2468" s="1401"/>
      <c r="W2468" s="864" t="str">
        <f t="shared" si="45"/>
        <v>1w</v>
      </c>
      <c r="X2468" s="1405">
        <f>_xll.qlCalendarAdvance(Calendar,X2467,W2468,"f",FALSE)</f>
        <v>56500</v>
      </c>
      <c r="Y2468" s="1404">
        <f>_xll.qlCalendarAdvance(Calendar,X2468,NDays&amp;"D")</f>
        <v>56500</v>
      </c>
      <c r="Z2468" s="1403">
        <v>1.9882526562053693E-2</v>
      </c>
      <c r="AA2468" s="1411">
        <v>1.972269186434894E-2</v>
      </c>
    </row>
    <row r="2469" spans="19:27" x14ac:dyDescent="0.2">
      <c r="S2469" s="399"/>
      <c r="T2469" s="1401"/>
      <c r="W2469" s="864" t="str">
        <f t="shared" si="45"/>
        <v>1w</v>
      </c>
      <c r="X2469" s="1405">
        <f>_xll.qlCalendarAdvance(Calendar,X2468,W2469,"f",FALSE)</f>
        <v>56507</v>
      </c>
      <c r="Y2469" s="1404">
        <f>_xll.qlCalendarAdvance(Calendar,X2469,NDays&amp;"D")</f>
        <v>56507</v>
      </c>
      <c r="Z2469" s="1403">
        <v>1.9881303616898993E-2</v>
      </c>
      <c r="AA2469" s="1411">
        <v>1.9721109777002255E-2</v>
      </c>
    </row>
    <row r="2470" spans="19:27" x14ac:dyDescent="0.2">
      <c r="S2470" s="399"/>
      <c r="T2470" s="1401"/>
      <c r="W2470" s="864" t="str">
        <f t="shared" si="45"/>
        <v>1w</v>
      </c>
      <c r="X2470" s="1405">
        <f>_xll.qlCalendarAdvance(Calendar,X2469,W2470,"f",FALSE)</f>
        <v>56514</v>
      </c>
      <c r="Y2470" s="1404">
        <f>_xll.qlCalendarAdvance(Calendar,X2470,NDays&amp;"D")</f>
        <v>56514</v>
      </c>
      <c r="Z2470" s="1403">
        <v>1.9880096035164607E-2</v>
      </c>
      <c r="AA2470" s="1411">
        <v>1.9719542330017825E-2</v>
      </c>
    </row>
    <row r="2471" spans="19:27" x14ac:dyDescent="0.2">
      <c r="S2471" s="399"/>
      <c r="T2471" s="1401"/>
      <c r="W2471" s="864" t="str">
        <f t="shared" si="45"/>
        <v>1w</v>
      </c>
      <c r="X2471" s="1405">
        <f>_xll.qlCalendarAdvance(Calendar,X2470,W2471,"f",FALSE)</f>
        <v>56521</v>
      </c>
      <c r="Y2471" s="1404">
        <f>_xll.qlCalendarAdvance(Calendar,X2471,NDays&amp;"D")</f>
        <v>56521</v>
      </c>
      <c r="Z2471" s="1403">
        <v>1.987890385363178E-2</v>
      </c>
      <c r="AA2471" s="1411">
        <v>1.971798952299042E-2</v>
      </c>
    </row>
    <row r="2472" spans="19:27" x14ac:dyDescent="0.2">
      <c r="S2472" s="399"/>
      <c r="T2472" s="1401"/>
      <c r="W2472" s="864" t="str">
        <f t="shared" si="45"/>
        <v>1w</v>
      </c>
      <c r="X2472" s="1405">
        <f>_xll.qlCalendarAdvance(Calendar,X2471,W2472,"f",FALSE)</f>
        <v>56528</v>
      </c>
      <c r="Y2472" s="1404">
        <f>_xll.qlCalendarAdvance(Calendar,X2472,NDays&amp;"D")</f>
        <v>56528</v>
      </c>
      <c r="Z2472" s="1403">
        <v>1.9877727109083976E-2</v>
      </c>
      <c r="AA2472" s="1411">
        <v>1.9716451356325271E-2</v>
      </c>
    </row>
    <row r="2473" spans="19:27" x14ac:dyDescent="0.2">
      <c r="S2473" s="399"/>
      <c r="T2473" s="1401"/>
      <c r="W2473" s="864" t="str">
        <f t="shared" si="45"/>
        <v>1w</v>
      </c>
      <c r="X2473" s="1405">
        <f>_xll.qlCalendarAdvance(Calendar,X2472,W2473,"f",FALSE)</f>
        <v>56535</v>
      </c>
      <c r="Y2473" s="1404">
        <f>_xll.qlCalendarAdvance(Calendar,X2473,NDays&amp;"D")</f>
        <v>56535</v>
      </c>
      <c r="Z2473" s="1403">
        <v>1.9876565838303772E-2</v>
      </c>
      <c r="AA2473" s="1411">
        <v>1.9714927829860285E-2</v>
      </c>
    </row>
    <row r="2474" spans="19:27" x14ac:dyDescent="0.2">
      <c r="S2474" s="399"/>
      <c r="T2474" s="1401"/>
      <c r="W2474" s="864" t="str">
        <f t="shared" si="45"/>
        <v>1w</v>
      </c>
      <c r="X2474" s="1405">
        <f>_xll.qlCalendarAdvance(Calendar,X2473,W2474,"f",FALSE)</f>
        <v>56542</v>
      </c>
      <c r="Y2474" s="1404">
        <f>_xll.qlCalendarAdvance(Calendar,X2474,NDays&amp;"D")</f>
        <v>56542</v>
      </c>
      <c r="Z2474" s="1403">
        <v>1.9875420078075301E-2</v>
      </c>
      <c r="AA2474" s="1411">
        <v>1.9713418943514416E-2</v>
      </c>
    </row>
    <row r="2475" spans="19:27" x14ac:dyDescent="0.2">
      <c r="S2475" s="399"/>
      <c r="T2475" s="1401"/>
      <c r="W2475" s="864" t="str">
        <f t="shared" si="45"/>
        <v>1w</v>
      </c>
      <c r="X2475" s="1405">
        <f>_xll.qlCalendarAdvance(Calendar,X2474,W2475,"f",FALSE)</f>
        <v>56549</v>
      </c>
      <c r="Y2475" s="1404">
        <f>_xll.qlCalendarAdvance(Calendar,X2475,NDays&amp;"D")</f>
        <v>56549</v>
      </c>
      <c r="Z2475" s="1403">
        <v>1.9874289865182915E-2</v>
      </c>
      <c r="AA2475" s="1411">
        <v>1.9711924697449756E-2</v>
      </c>
    </row>
    <row r="2476" spans="19:27" x14ac:dyDescent="0.2">
      <c r="S2476" s="399"/>
      <c r="T2476" s="1401"/>
      <c r="W2476" s="864" t="str">
        <f t="shared" si="45"/>
        <v>1w</v>
      </c>
      <c r="X2476" s="1405">
        <f>_xll.qlCalendarAdvance(Calendar,X2475,W2476,"f",FALSE)</f>
        <v>56556</v>
      </c>
      <c r="Y2476" s="1404">
        <f>_xll.qlCalendarAdvance(Calendar,X2476,NDays&amp;"D")</f>
        <v>56556</v>
      </c>
      <c r="Z2476" s="1403">
        <v>1.9873175236410967E-2</v>
      </c>
      <c r="AA2476" s="1411">
        <v>1.971044509158526E-2</v>
      </c>
    </row>
    <row r="2477" spans="19:27" x14ac:dyDescent="0.2">
      <c r="S2477" s="399"/>
      <c r="T2477" s="1401"/>
      <c r="W2477" s="864" t="str">
        <f t="shared" si="45"/>
        <v>1w</v>
      </c>
      <c r="X2477" s="1405">
        <f>_xll.qlCalendarAdvance(Calendar,X2476,W2477,"f",FALSE)</f>
        <v>56563</v>
      </c>
      <c r="Y2477" s="1404">
        <f>_xll.qlCalendarAdvance(Calendar,X2477,NDays&amp;"D")</f>
        <v>56563</v>
      </c>
      <c r="Z2477" s="1403">
        <v>1.9872076228545588E-2</v>
      </c>
      <c r="AA2477" s="1411">
        <v>1.9708980125920927E-2</v>
      </c>
    </row>
    <row r="2478" spans="19:27" x14ac:dyDescent="0.2">
      <c r="S2478" s="399"/>
      <c r="T2478" s="1401"/>
      <c r="W2478" s="864" t="str">
        <f t="shared" si="45"/>
        <v>1w</v>
      </c>
      <c r="X2478" s="1405">
        <f>_xll.qlCalendarAdvance(Calendar,X2477,W2478,"f",FALSE)</f>
        <v>56570</v>
      </c>
      <c r="Y2478" s="1404">
        <f>_xll.qlCalendarAdvance(Calendar,X2478,NDays&amp;"D")</f>
        <v>56570</v>
      </c>
      <c r="Z2478" s="1403">
        <v>1.987099287837224E-2</v>
      </c>
      <c r="AA2478" s="1411">
        <v>1.9707529800375712E-2</v>
      </c>
    </row>
    <row r="2479" spans="19:27" x14ac:dyDescent="0.2">
      <c r="S2479" s="399"/>
      <c r="T2479" s="1401"/>
      <c r="W2479" s="864" t="str">
        <f t="shared" si="45"/>
        <v>1w</v>
      </c>
      <c r="X2479" s="1405">
        <f>_xll.qlCalendarAdvance(Calendar,X2478,W2479,"f",FALSE)</f>
        <v>56577</v>
      </c>
      <c r="Y2479" s="1404">
        <f>_xll.qlCalendarAdvance(Calendar,X2479,NDays&amp;"D")</f>
        <v>56577</v>
      </c>
      <c r="Z2479" s="1403">
        <v>1.9869925222677498E-2</v>
      </c>
      <c r="AA2479" s="1411">
        <v>1.9706094115111705E-2</v>
      </c>
    </row>
    <row r="2480" spans="19:27" x14ac:dyDescent="0.2">
      <c r="S2480" s="399"/>
      <c r="T2480" s="1401"/>
      <c r="W2480" s="864" t="str">
        <f t="shared" si="45"/>
        <v>1w</v>
      </c>
      <c r="X2480" s="1405">
        <f>_xll.qlCalendarAdvance(Calendar,X2479,W2480,"f",FALSE)</f>
        <v>56584</v>
      </c>
      <c r="Y2480" s="1404">
        <f>_xll.qlCalendarAdvance(Calendar,X2480,NDays&amp;"D")</f>
        <v>56584</v>
      </c>
      <c r="Z2480" s="1403">
        <v>1.986887329824838E-2</v>
      </c>
      <c r="AA2480" s="1411">
        <v>1.9704673070047862E-2</v>
      </c>
    </row>
    <row r="2481" spans="19:27" x14ac:dyDescent="0.2">
      <c r="S2481" s="399"/>
      <c r="T2481" s="1401"/>
      <c r="W2481" s="864" t="str">
        <f t="shared" si="45"/>
        <v>1w</v>
      </c>
      <c r="X2481" s="1405">
        <f>_xll.qlCalendarAdvance(Calendar,X2480,W2481,"f",FALSE)</f>
        <v>56591</v>
      </c>
      <c r="Y2481" s="1404">
        <f>_xll.qlCalendarAdvance(Calendar,X2481,NDays&amp;"D")</f>
        <v>56591</v>
      </c>
      <c r="Z2481" s="1403">
        <v>1.9867837141872791E-2</v>
      </c>
      <c r="AA2481" s="1411">
        <v>1.9703266665103136E-2</v>
      </c>
    </row>
    <row r="2482" spans="19:27" x14ac:dyDescent="0.2">
      <c r="S2482" s="399"/>
      <c r="T2482" s="1401"/>
      <c r="W2482" s="864" t="str">
        <f t="shared" si="45"/>
        <v>1w</v>
      </c>
      <c r="X2482" s="1405">
        <f>_xll.qlCalendarAdvance(Calendar,X2481,W2482,"f",FALSE)</f>
        <v>56598</v>
      </c>
      <c r="Y2482" s="1404">
        <f>_xll.qlCalendarAdvance(Calendar,X2482,NDays&amp;"D")</f>
        <v>56598</v>
      </c>
      <c r="Z2482" s="1403">
        <v>1.9866816790338859E-2</v>
      </c>
      <c r="AA2482" s="1411">
        <v>1.9701874900358574E-2</v>
      </c>
    </row>
    <row r="2483" spans="19:27" x14ac:dyDescent="0.2">
      <c r="S2483" s="399"/>
      <c r="T2483" s="1401"/>
      <c r="W2483" s="864" t="str">
        <f t="shared" si="45"/>
        <v>1w</v>
      </c>
      <c r="X2483" s="1405">
        <f>_xll.qlCalendarAdvance(Calendar,X2482,W2483,"f",FALSE)</f>
        <v>56605</v>
      </c>
      <c r="Y2483" s="1404">
        <f>_xll.qlCalendarAdvance(Calendar,X2483,NDays&amp;"D")</f>
        <v>56605</v>
      </c>
      <c r="Z2483" s="1403">
        <v>1.9865812280435602E-2</v>
      </c>
      <c r="AA2483" s="1411">
        <v>1.9700497775976267E-2</v>
      </c>
    </row>
    <row r="2484" spans="19:27" x14ac:dyDescent="0.2">
      <c r="S2484" s="399"/>
      <c r="T2484" s="1401"/>
      <c r="W2484" s="864" t="str">
        <f t="shared" si="45"/>
        <v>1w</v>
      </c>
      <c r="X2484" s="1405">
        <f>_xll.qlCalendarAdvance(Calendar,X2483,W2484,"f",FALSE)</f>
        <v>56612</v>
      </c>
      <c r="Y2484" s="1404">
        <f>_xll.qlCalendarAdvance(Calendar,X2484,NDays&amp;"D")</f>
        <v>56612</v>
      </c>
      <c r="Z2484" s="1403">
        <v>1.9864823648952035E-2</v>
      </c>
      <c r="AA2484" s="1411">
        <v>1.9699135291632031E-2</v>
      </c>
    </row>
    <row r="2485" spans="19:27" x14ac:dyDescent="0.2">
      <c r="S2485" s="399"/>
      <c r="T2485" s="1401"/>
      <c r="W2485" s="864" t="str">
        <f t="shared" si="45"/>
        <v>1w</v>
      </c>
      <c r="X2485" s="1405">
        <f>_xll.qlCalendarAdvance(Calendar,X2484,W2485,"f",FALSE)</f>
        <v>56619</v>
      </c>
      <c r="Y2485" s="1404">
        <f>_xll.qlCalendarAdvance(Calendar,X2485,NDays&amp;"D")</f>
        <v>56619</v>
      </c>
      <c r="Z2485" s="1403">
        <v>1.9863850932678506E-2</v>
      </c>
      <c r="AA2485" s="1411">
        <v>1.9697787447569004E-2</v>
      </c>
    </row>
    <row r="2486" spans="19:27" x14ac:dyDescent="0.2">
      <c r="S2486" s="399"/>
      <c r="T2486" s="1401"/>
      <c r="W2486" s="864" t="str">
        <f t="shared" si="45"/>
        <v>1w</v>
      </c>
      <c r="X2486" s="1405">
        <f>_xll.qlCalendarAdvance(Calendar,X2485,W2486,"f",FALSE)</f>
        <v>56626</v>
      </c>
      <c r="Y2486" s="1404">
        <f>_xll.qlCalendarAdvance(Calendar,X2486,NDays&amp;"D")</f>
        <v>56626</v>
      </c>
      <c r="Z2486" s="1403">
        <v>1.9862894168405365E-2</v>
      </c>
      <c r="AA2486" s="1411">
        <v>1.9696454243706141E-2</v>
      </c>
    </row>
    <row r="2487" spans="19:27" x14ac:dyDescent="0.2">
      <c r="S2487" s="399"/>
      <c r="T2487" s="1401"/>
      <c r="W2487" s="864" t="str">
        <f t="shared" si="45"/>
        <v>1w</v>
      </c>
      <c r="X2487" s="1405">
        <f>_xll.qlCalendarAdvance(Calendar,X2486,W2487,"f",FALSE)</f>
        <v>56633</v>
      </c>
      <c r="Y2487" s="1404">
        <f>_xll.qlCalendarAdvance(Calendar,X2487,NDays&amp;"D")</f>
        <v>56633</v>
      </c>
      <c r="Z2487" s="1403">
        <v>1.986195339292407E-2</v>
      </c>
      <c r="AA2487" s="1411">
        <v>1.9695135679962394E-2</v>
      </c>
    </row>
    <row r="2488" spans="19:27" x14ac:dyDescent="0.2">
      <c r="S2488" s="399"/>
      <c r="T2488" s="1401"/>
      <c r="W2488" s="864" t="str">
        <f t="shared" si="45"/>
        <v>1w</v>
      </c>
      <c r="X2488" s="1405">
        <f>_xll.qlCalendarAdvance(Calendar,X2487,W2488,"f",FALSE)</f>
        <v>56640</v>
      </c>
      <c r="Y2488" s="1404">
        <f>_xll.qlCalendarAdvance(Calendar,X2488,NDays&amp;"D")</f>
        <v>56640</v>
      </c>
      <c r="Z2488" s="1403">
        <v>1.9861028643026524E-2</v>
      </c>
      <c r="AA2488" s="1411">
        <v>1.9693831756499858E-2</v>
      </c>
    </row>
    <row r="2489" spans="19:27" x14ac:dyDescent="0.2">
      <c r="S2489" s="399"/>
      <c r="T2489" s="1401"/>
      <c r="W2489" s="864" t="str">
        <f t="shared" si="45"/>
        <v>1w</v>
      </c>
      <c r="X2489" s="1405">
        <f>_xll.qlCalendarAdvance(Calendar,X2488,W2489,"f",FALSE)</f>
        <v>56647</v>
      </c>
      <c r="Y2489" s="1404">
        <f>_xll.qlCalendarAdvance(Calendar,X2489,NDays&amp;"D")</f>
        <v>56647</v>
      </c>
      <c r="Z2489" s="1403">
        <v>1.9860119955504851E-2</v>
      </c>
      <c r="AA2489" s="1411">
        <v>1.9692542473156438E-2</v>
      </c>
    </row>
    <row r="2490" spans="19:27" x14ac:dyDescent="0.2">
      <c r="S2490" s="399"/>
      <c r="T2490" s="1401"/>
      <c r="W2490" s="864" t="str">
        <f t="shared" si="45"/>
        <v>1w</v>
      </c>
      <c r="X2490" s="1405">
        <f>_xll.qlCalendarAdvance(Calendar,X2489,W2490,"f",FALSE)</f>
        <v>56654</v>
      </c>
      <c r="Y2490" s="1404">
        <f>_xll.qlCalendarAdvance(Calendar,X2490,NDays&amp;"D")</f>
        <v>56654</v>
      </c>
      <c r="Z2490" s="1403">
        <v>1.985922736715251E-2</v>
      </c>
      <c r="AA2490" s="1411">
        <v>1.9691267830094228E-2</v>
      </c>
    </row>
    <row r="2491" spans="19:27" x14ac:dyDescent="0.2">
      <c r="S2491" s="399"/>
      <c r="T2491" s="1401"/>
      <c r="W2491" s="864" t="str">
        <f t="shared" si="45"/>
        <v>1w</v>
      </c>
      <c r="X2491" s="1405">
        <f>_xll.qlCalendarAdvance(Calendar,X2490,W2491,"f",FALSE)</f>
        <v>56661</v>
      </c>
      <c r="Y2491" s="1404">
        <f>_xll.qlCalendarAdvance(Calendar,X2491,NDays&amp;"D")</f>
        <v>56661</v>
      </c>
      <c r="Z2491" s="1403">
        <v>1.9858350914762957E-2</v>
      </c>
      <c r="AA2491" s="1411">
        <v>1.9690007827232181E-2</v>
      </c>
    </row>
    <row r="2492" spans="19:27" x14ac:dyDescent="0.2">
      <c r="S2492" s="399"/>
      <c r="T2492" s="1401"/>
      <c r="W2492" s="864" t="str">
        <f t="shared" si="45"/>
        <v>1w</v>
      </c>
      <c r="X2492" s="1405">
        <f>_xll.qlCalendarAdvance(Calendar,X2491,W2492,"f",FALSE)</f>
        <v>56668</v>
      </c>
      <c r="Y2492" s="1404">
        <f>_xll.qlCalendarAdvance(Calendar,X2492,NDays&amp;"D")</f>
        <v>56668</v>
      </c>
      <c r="Z2492" s="1403">
        <v>1.9857490635130759E-2</v>
      </c>
      <c r="AA2492" s="1411">
        <v>1.9688762464408205E-2</v>
      </c>
    </row>
    <row r="2493" spans="19:27" x14ac:dyDescent="0.2">
      <c r="S2493" s="399"/>
      <c r="T2493" s="1401"/>
      <c r="W2493" s="864" t="str">
        <f t="shared" si="45"/>
        <v>1w</v>
      </c>
      <c r="X2493" s="1405">
        <f>_xll.qlCalendarAdvance(Calendar,X2492,W2493,"f",FALSE)</f>
        <v>56675</v>
      </c>
      <c r="Y2493" s="1404">
        <f>_xll.qlCalendarAdvance(Calendar,X2493,NDays&amp;"D")</f>
        <v>56675</v>
      </c>
      <c r="Z2493" s="1403">
        <v>1.9857133676320332E-2</v>
      </c>
      <c r="AA2493" s="1411">
        <v>1.9687531741865438E-2</v>
      </c>
    </row>
    <row r="2494" spans="19:27" x14ac:dyDescent="0.2">
      <c r="S2494" s="399"/>
      <c r="T2494" s="1401"/>
      <c r="W2494" s="864" t="str">
        <f t="shared" si="45"/>
        <v>1w</v>
      </c>
      <c r="X2494" s="1405">
        <f>_xll.qlCalendarAdvance(Calendar,X2493,W2494,"f",FALSE)</f>
        <v>56682</v>
      </c>
      <c r="Y2494" s="1404">
        <f>_xll.qlCalendarAdvance(Calendar,X2494,NDays&amp;"D")</f>
        <v>56682</v>
      </c>
      <c r="Z2494" s="1403">
        <v>1.9856306998956304E-2</v>
      </c>
      <c r="AA2494" s="1411">
        <v>1.9686315659684928E-2</v>
      </c>
    </row>
    <row r="2495" spans="19:27" x14ac:dyDescent="0.2">
      <c r="S2495" s="399"/>
      <c r="T2495" s="1401"/>
      <c r="W2495" s="864" t="str">
        <f t="shared" si="45"/>
        <v>1w</v>
      </c>
      <c r="X2495" s="1405">
        <f>_xll.qlCalendarAdvance(Calendar,X2494,W2495,"f",FALSE)</f>
        <v>56689</v>
      </c>
      <c r="Y2495" s="1404">
        <f>_xll.qlCalendarAdvance(Calendar,X2495,NDays&amp;"D")</f>
        <v>56689</v>
      </c>
      <c r="Z2495" s="1403">
        <v>1.9855496607165461E-2</v>
      </c>
      <c r="AA2495" s="1411">
        <v>1.9685114217623534E-2</v>
      </c>
    </row>
    <row r="2496" spans="19:27" x14ac:dyDescent="0.2">
      <c r="S2496" s="399"/>
      <c r="T2496" s="1401"/>
      <c r="W2496" s="864" t="str">
        <f t="shared" si="45"/>
        <v>1w</v>
      </c>
      <c r="X2496" s="1405">
        <f>_xll.qlCalendarAdvance(Calendar,X2495,W2496,"f",FALSE)</f>
        <v>56696</v>
      </c>
      <c r="Y2496" s="1404">
        <f>_xll.qlCalendarAdvance(Calendar,X2496,NDays&amp;"D")</f>
        <v>56696</v>
      </c>
      <c r="Z2496" s="1403">
        <v>1.9854702537646055E-2</v>
      </c>
      <c r="AA2496" s="1411">
        <v>1.9683927415681257E-2</v>
      </c>
    </row>
    <row r="2497" spans="19:27" x14ac:dyDescent="0.2">
      <c r="S2497" s="399"/>
      <c r="T2497" s="1401"/>
      <c r="W2497" s="864" t="str">
        <f t="shared" si="45"/>
        <v>1w</v>
      </c>
      <c r="X2497" s="1405">
        <f>_xll.qlCalendarAdvance(Calendar,X2496,W2497,"f",FALSE)</f>
        <v>56703</v>
      </c>
      <c r="Y2497" s="1404">
        <f>_xll.qlCalendarAdvance(Calendar,X2497,NDays&amp;"D")</f>
        <v>56703</v>
      </c>
      <c r="Z2497" s="1403">
        <v>1.9853924827097653E-2</v>
      </c>
      <c r="AA2497" s="1411">
        <v>1.9682755253939144E-2</v>
      </c>
    </row>
    <row r="2498" spans="19:27" x14ac:dyDescent="0.2">
      <c r="S2498" s="399"/>
      <c r="T2498" s="1401"/>
      <c r="W2498" s="864" t="str">
        <f t="shared" si="45"/>
        <v>1w</v>
      </c>
      <c r="X2498" s="1405">
        <f>_xll.qlCalendarAdvance(Calendar,X2497,W2498,"f",FALSE)</f>
        <v>56710</v>
      </c>
      <c r="Y2498" s="1404">
        <f>_xll.qlCalendarAdvance(Calendar,X2498,NDays&amp;"D")</f>
        <v>56710</v>
      </c>
      <c r="Z2498" s="1403">
        <v>1.9853163512219163E-2</v>
      </c>
      <c r="AA2498" s="1411">
        <v>1.968159773247824E-2</v>
      </c>
    </row>
    <row r="2499" spans="19:27" x14ac:dyDescent="0.2">
      <c r="S2499" s="399"/>
      <c r="T2499" s="1401"/>
      <c r="W2499" s="864" t="str">
        <f t="shared" si="45"/>
        <v>1w</v>
      </c>
      <c r="X2499" s="1405">
        <f>_xll.qlCalendarAdvance(Calendar,X2498,W2499,"f",FALSE)</f>
        <v>56717</v>
      </c>
      <c r="Y2499" s="1404">
        <f>_xll.qlCalendarAdvance(Calendar,X2499,NDays&amp;"D")</f>
        <v>56717</v>
      </c>
      <c r="Z2499" s="1403">
        <v>1.9852418629710825E-2</v>
      </c>
      <c r="AA2499" s="1411">
        <v>1.9680454851136453E-2</v>
      </c>
    </row>
    <row r="2500" spans="19:27" x14ac:dyDescent="0.2">
      <c r="S2500" s="399"/>
      <c r="T2500" s="1401"/>
      <c r="W2500" s="864" t="str">
        <f t="shared" si="45"/>
        <v>1w</v>
      </c>
      <c r="X2500" s="1405">
        <f>_xll.qlCalendarAdvance(Calendar,X2499,W2500,"f",FALSE)</f>
        <v>56724</v>
      </c>
      <c r="Y2500" s="1404">
        <f>_xll.qlCalendarAdvance(Calendar,X2500,NDays&amp;"D")</f>
        <v>56724</v>
      </c>
      <c r="Z2500" s="1403">
        <v>1.985169021627442E-2</v>
      </c>
      <c r="AA2500" s="1411">
        <v>1.9679326609994829E-2</v>
      </c>
    </row>
    <row r="2501" spans="19:27" x14ac:dyDescent="0.2">
      <c r="S2501" s="399"/>
      <c r="T2501" s="1401"/>
      <c r="W2501" s="864" t="str">
        <f t="shared" si="45"/>
        <v>1w</v>
      </c>
      <c r="X2501" s="1405">
        <f>_xll.qlCalendarAdvance(Calendar,X2500,W2501,"f",FALSE)</f>
        <v>56731</v>
      </c>
      <c r="Y2501" s="1404">
        <f>_xll.qlCalendarAdvance(Calendar,X2501,NDays&amp;"D")</f>
        <v>56731</v>
      </c>
      <c r="Z2501" s="1403">
        <v>1.9850978308611072E-2</v>
      </c>
      <c r="AA2501" s="1411">
        <v>1.9678213009134415E-2</v>
      </c>
    </row>
    <row r="2502" spans="19:27" x14ac:dyDescent="0.2">
      <c r="S2502" s="399"/>
      <c r="T2502" s="1401"/>
      <c r="W2502" s="864" t="str">
        <f t="shared" si="45"/>
        <v>1w</v>
      </c>
      <c r="X2502" s="1405">
        <f>_xll.qlCalendarAdvance(Calendar,X2501,W2502,"f",FALSE)</f>
        <v>56738</v>
      </c>
      <c r="Y2502" s="1404">
        <f>_xll.qlCalendarAdvance(Calendar,X2502,NDays&amp;"D")</f>
        <v>56738</v>
      </c>
      <c r="Z2502" s="1403">
        <v>1.985028294342301E-2</v>
      </c>
      <c r="AA2502" s="1411">
        <v>1.9677114048393118E-2</v>
      </c>
    </row>
    <row r="2503" spans="19:27" x14ac:dyDescent="0.2">
      <c r="S2503" s="399"/>
      <c r="T2503" s="1401"/>
      <c r="W2503" s="864" t="str">
        <f t="shared" si="45"/>
        <v>1w</v>
      </c>
      <c r="X2503" s="1405">
        <f>_xll.qlCalendarAdvance(Calendar,X2502,W2503,"f",FALSE)</f>
        <v>56745</v>
      </c>
      <c r="Y2503" s="1404">
        <f>_xll.qlCalendarAdvance(Calendar,X2503,NDays&amp;"D")</f>
        <v>56745</v>
      </c>
      <c r="Z2503" s="1403">
        <v>1.9849604157412905E-2</v>
      </c>
      <c r="AA2503" s="1411">
        <v>1.9676029727770938E-2</v>
      </c>
    </row>
    <row r="2504" spans="19:27" x14ac:dyDescent="0.2">
      <c r="S2504" s="399"/>
      <c r="T2504" s="1401"/>
      <c r="W2504" s="864" t="str">
        <f t="shared" si="45"/>
        <v>1w</v>
      </c>
      <c r="X2504" s="1405">
        <f>_xll.qlCalendarAdvance(Calendar,X2503,W2504,"f",FALSE)</f>
        <v>56752</v>
      </c>
      <c r="Y2504" s="1404">
        <f>_xll.qlCalendarAdvance(Calendar,X2504,NDays&amp;"D")</f>
        <v>56752</v>
      </c>
      <c r="Z2504" s="1403">
        <v>1.9848941987285866E-2</v>
      </c>
      <c r="AA2504" s="1411">
        <v>1.9674960047511014E-2</v>
      </c>
    </row>
    <row r="2505" spans="19:27" x14ac:dyDescent="0.2">
      <c r="S2505" s="399"/>
      <c r="T2505" s="1401"/>
      <c r="W2505" s="864" t="str">
        <f t="shared" si="45"/>
        <v>1w</v>
      </c>
      <c r="X2505" s="1405">
        <f>_xll.qlCalendarAdvance(Calendar,X2504,W2505,"f",FALSE)</f>
        <v>56759</v>
      </c>
      <c r="Y2505" s="1404">
        <f>_xll.qlCalendarAdvance(Calendar,X2505,NDays&amp;"D")</f>
        <v>56759</v>
      </c>
      <c r="Z2505" s="1403">
        <v>1.9848296469745449E-2</v>
      </c>
      <c r="AA2505" s="1411">
        <v>1.9673905007370207E-2</v>
      </c>
    </row>
    <row r="2506" spans="19:27" x14ac:dyDescent="0.2">
      <c r="S2506" s="399"/>
      <c r="T2506" s="1401"/>
      <c r="W2506" s="864" t="str">
        <f t="shared" si="45"/>
        <v>1w</v>
      </c>
      <c r="X2506" s="1405">
        <f>_xll.qlCalendarAdvance(Calendar,X2505,W2506,"f",FALSE)</f>
        <v>56766</v>
      </c>
      <c r="Y2506" s="1404">
        <f>_xll.qlCalendarAdvance(Calendar,X2506,NDays&amp;"D")</f>
        <v>56766</v>
      </c>
      <c r="Z2506" s="1403">
        <v>1.9847667641496761E-2</v>
      </c>
      <c r="AA2506" s="1411">
        <v>1.9672864607429563E-2</v>
      </c>
    </row>
    <row r="2507" spans="19:27" x14ac:dyDescent="0.2">
      <c r="S2507" s="399"/>
      <c r="T2507" s="1401"/>
      <c r="W2507" s="864" t="str">
        <f t="shared" si="45"/>
        <v>1w</v>
      </c>
      <c r="X2507" s="1405">
        <f>_xll.qlCalendarAdvance(Calendar,X2506,W2507,"f",FALSE)</f>
        <v>56773</v>
      </c>
      <c r="Y2507" s="1404">
        <f>_xll.qlCalendarAdvance(Calendar,X2507,NDays&amp;"D")</f>
        <v>56773</v>
      </c>
      <c r="Z2507" s="1403">
        <v>1.9847055539246022E-2</v>
      </c>
      <c r="AA2507" s="1411">
        <v>1.9671838847689083E-2</v>
      </c>
    </row>
    <row r="2508" spans="19:27" x14ac:dyDescent="0.2">
      <c r="S2508" s="399"/>
      <c r="T2508" s="1401"/>
      <c r="W2508" s="864" t="str">
        <f t="shared" si="45"/>
        <v>1w</v>
      </c>
      <c r="X2508" s="1405">
        <f>_xll.qlCalendarAdvance(Calendar,X2507,W2508,"f",FALSE)</f>
        <v>56780</v>
      </c>
      <c r="Y2508" s="1404">
        <f>_xll.qlCalendarAdvance(Calendar,X2508,NDays&amp;"D")</f>
        <v>56780</v>
      </c>
      <c r="Z2508" s="1403">
        <v>1.9846460199700107E-2</v>
      </c>
      <c r="AA2508" s="1411">
        <v>1.9670827728148765E-2</v>
      </c>
    </row>
    <row r="2509" spans="19:27" x14ac:dyDescent="0.2">
      <c r="S2509" s="399"/>
      <c r="T2509" s="1401"/>
      <c r="W2509" s="864" t="str">
        <f t="shared" si="45"/>
        <v>1w</v>
      </c>
      <c r="X2509" s="1405">
        <f>_xll.qlCalendarAdvance(Calendar,X2508,W2509,"f",FALSE)</f>
        <v>56787</v>
      </c>
      <c r="Y2509" s="1404">
        <f>_xll.qlCalendarAdvance(Calendar,X2509,NDays&amp;"D")</f>
        <v>56787</v>
      </c>
      <c r="Z2509" s="1403">
        <v>1.9845881659566116E-2</v>
      </c>
      <c r="AA2509" s="1411">
        <v>1.9669831248808611E-2</v>
      </c>
    </row>
    <row r="2510" spans="19:27" x14ac:dyDescent="0.2">
      <c r="S2510" s="399"/>
      <c r="T2510" s="1401"/>
      <c r="W2510" s="864" t="str">
        <f t="shared" si="45"/>
        <v>1w</v>
      </c>
      <c r="X2510" s="1405">
        <f>_xll.qlCalendarAdvance(Calendar,X2509,W2510,"f",FALSE)</f>
        <v>56794</v>
      </c>
      <c r="Y2510" s="1404">
        <f>_xll.qlCalendarAdvance(Calendar,X2510,NDays&amp;"D")</f>
        <v>56794</v>
      </c>
      <c r="Z2510" s="1403">
        <v>1.984531995440986E-2</v>
      </c>
      <c r="AA2510" s="1411">
        <v>1.966884980039274E-2</v>
      </c>
    </row>
    <row r="2511" spans="19:27" x14ac:dyDescent="0.2">
      <c r="S2511" s="399"/>
      <c r="T2511" s="1401"/>
      <c r="W2511" s="864" t="str">
        <f t="shared" si="45"/>
        <v>1w</v>
      </c>
      <c r="X2511" s="1405">
        <f>_xll.qlCalendarAdvance(Calendar,X2510,W2511,"f",FALSE)</f>
        <v>56801</v>
      </c>
      <c r="Y2511" s="1404">
        <f>_xll.qlCalendarAdvance(Calendar,X2511,NDays&amp;"D")</f>
        <v>56801</v>
      </c>
      <c r="Z2511" s="1403">
        <v>1.9844775100608666E-2</v>
      </c>
      <c r="AA2511" s="1411">
        <v>1.9667884753961085E-2</v>
      </c>
    </row>
    <row r="2512" spans="19:27" x14ac:dyDescent="0.2">
      <c r="S2512" s="399"/>
      <c r="T2512" s="1401"/>
      <c r="W2512" s="864" t="str">
        <f t="shared" si="45"/>
        <v>1w</v>
      </c>
      <c r="X2512" s="1405">
        <f>_xll.qlCalendarAdvance(Calendar,X2511,W2512,"f",FALSE)</f>
        <v>56808</v>
      </c>
      <c r="Y2512" s="1404">
        <f>_xll.qlCalendarAdvance(Calendar,X2512,NDays&amp;"D")</f>
        <v>56808</v>
      </c>
      <c r="Z2512" s="1403">
        <v>1.9844247098616707E-2</v>
      </c>
      <c r="AA2512" s="1411">
        <v>1.9666936231083065E-2</v>
      </c>
    </row>
    <row r="2513" spans="19:27" x14ac:dyDescent="0.2">
      <c r="S2513" s="399"/>
      <c r="T2513" s="1401"/>
      <c r="W2513" s="864" t="str">
        <f t="shared" si="45"/>
        <v>1w</v>
      </c>
      <c r="X2513" s="1405">
        <f>_xll.qlCalendarAdvance(Calendar,X2512,W2513,"f",FALSE)</f>
        <v>56815</v>
      </c>
      <c r="Y2513" s="1404">
        <f>_xll.qlCalendarAdvance(Calendar,X2513,NDays&amp;"D")</f>
        <v>56815</v>
      </c>
      <c r="Z2513" s="1403">
        <v>1.9843735948408291E-2</v>
      </c>
      <c r="AA2513" s="1411">
        <v>1.9666004231920775E-2</v>
      </c>
    </row>
    <row r="2514" spans="19:27" x14ac:dyDescent="0.2">
      <c r="S2514" s="399"/>
      <c r="T2514" s="1401"/>
      <c r="W2514" s="864" t="str">
        <f t="shared" si="45"/>
        <v>1w</v>
      </c>
      <c r="X2514" s="1405">
        <f>_xll.qlCalendarAdvance(Calendar,X2513,W2514,"f",FALSE)</f>
        <v>56822</v>
      </c>
      <c r="Y2514" s="1404">
        <f>_xll.qlCalendarAdvance(Calendar,X2514,NDays&amp;"D")</f>
        <v>56822</v>
      </c>
      <c r="Z2514" s="1403">
        <v>1.9843241649957731E-2</v>
      </c>
      <c r="AA2514" s="1411">
        <v>1.9665088756231075E-2</v>
      </c>
    </row>
    <row r="2515" spans="19:27" x14ac:dyDescent="0.2">
      <c r="S2515" s="399"/>
      <c r="T2515" s="1401"/>
      <c r="W2515" s="864" t="str">
        <f t="shared" si="45"/>
        <v>1w</v>
      </c>
      <c r="X2515" s="1405">
        <f>_xll.qlCalendarAdvance(Calendar,X2514,W2515,"f",FALSE)</f>
        <v>56829</v>
      </c>
      <c r="Y2515" s="1404">
        <f>_xll.qlCalendarAdvance(Calendar,X2515,NDays&amp;"D")</f>
        <v>56829</v>
      </c>
      <c r="Z2515" s="1403">
        <v>1.9842764203240673E-2</v>
      </c>
      <c r="AA2515" s="1411">
        <v>1.9664189804419197E-2</v>
      </c>
    </row>
    <row r="2516" spans="19:27" x14ac:dyDescent="0.2">
      <c r="S2516" s="399"/>
      <c r="T2516" s="1401"/>
      <c r="W2516" s="864" t="str">
        <f t="shared" si="45"/>
        <v>1w</v>
      </c>
      <c r="X2516" s="1405">
        <f>_xll.qlCalendarAdvance(Calendar,X2515,W2516,"f",FALSE)</f>
        <v>56836</v>
      </c>
      <c r="Y2516" s="1404">
        <f>_xll.qlCalendarAdvance(Calendar,X2516,NDays&amp;"D")</f>
        <v>56836</v>
      </c>
      <c r="Z2516" s="1403">
        <v>1.9842303608233199E-2</v>
      </c>
      <c r="AA2516" s="1411">
        <v>1.9663307376079908E-2</v>
      </c>
    </row>
    <row r="2517" spans="19:27" x14ac:dyDescent="0.2">
      <c r="S2517" s="399"/>
      <c r="T2517" s="1401"/>
      <c r="W2517" s="864" t="str">
        <f t="shared" si="45"/>
        <v>1w</v>
      </c>
      <c r="X2517" s="1405">
        <f>_xll.qlCalendarAdvance(Calendar,X2516,W2517,"f",FALSE)</f>
        <v>56843</v>
      </c>
      <c r="Y2517" s="1404">
        <f>_xll.qlCalendarAdvance(Calendar,X2517,NDays&amp;"D")</f>
        <v>56843</v>
      </c>
      <c r="Z2517" s="1403">
        <v>1.9841859864912277E-2</v>
      </c>
      <c r="AA2517" s="1411">
        <v>1.9662441471456349E-2</v>
      </c>
    </row>
    <row r="2518" spans="19:27" x14ac:dyDescent="0.2">
      <c r="S2518" s="399"/>
      <c r="T2518" s="1401"/>
      <c r="W2518" s="864" t="str">
        <f t="shared" si="45"/>
        <v>1w</v>
      </c>
      <c r="X2518" s="1405">
        <f>_xll.qlCalendarAdvance(Calendar,X2517,W2518,"f",FALSE)</f>
        <v>56850</v>
      </c>
      <c r="Y2518" s="1404">
        <f>_xll.qlCalendarAdvance(Calendar,X2518,NDays&amp;"D")</f>
        <v>56850</v>
      </c>
      <c r="Z2518" s="1403">
        <v>1.9841432973256214E-2</v>
      </c>
      <c r="AA2518" s="1411">
        <v>1.966159209030538E-2</v>
      </c>
    </row>
    <row r="2519" spans="19:27" x14ac:dyDescent="0.2">
      <c r="S2519" s="399"/>
      <c r="T2519" s="1401"/>
      <c r="W2519" s="864" t="str">
        <f t="shared" si="45"/>
        <v>1w</v>
      </c>
      <c r="X2519" s="1405">
        <f>_xll.qlCalendarAdvance(Calendar,X2518,W2519,"f",FALSE)</f>
        <v>56857</v>
      </c>
      <c r="Y2519" s="1404">
        <f>_xll.qlCalendarAdvance(Calendar,X2519,NDays&amp;"D")</f>
        <v>56857</v>
      </c>
      <c r="Z2519" s="1403">
        <v>1.9841022933243965E-2</v>
      </c>
      <c r="AA2519" s="1411">
        <v>1.9660759232951186E-2</v>
      </c>
    </row>
    <row r="2520" spans="19:27" x14ac:dyDescent="0.2">
      <c r="S2520" s="399"/>
      <c r="T2520" s="1401"/>
      <c r="W2520" s="864" t="str">
        <f t="shared" si="45"/>
        <v>1w</v>
      </c>
      <c r="X2520" s="1405">
        <f>_xll.qlCalendarAdvance(Calendar,X2519,W2520,"f",FALSE)</f>
        <v>56864</v>
      </c>
      <c r="Y2520" s="1404">
        <f>_xll.qlCalendarAdvance(Calendar,X2520,NDays&amp;"D")</f>
        <v>56864</v>
      </c>
      <c r="Z2520" s="1403">
        <v>1.98406297448545E-2</v>
      </c>
      <c r="AA2520" s="1411">
        <v>1.9659942899231675E-2</v>
      </c>
    </row>
    <row r="2521" spans="19:27" x14ac:dyDescent="0.2">
      <c r="S2521" s="399"/>
      <c r="T2521" s="1401"/>
      <c r="W2521" s="864" t="str">
        <f t="shared" si="45"/>
        <v>1w</v>
      </c>
      <c r="X2521" s="1405">
        <f>_xll.qlCalendarAdvance(Calendar,X2520,W2521,"f",FALSE)</f>
        <v>56871</v>
      </c>
      <c r="Y2521" s="1404">
        <f>_xll.qlCalendarAdvance(Calendar,X2521,NDays&amp;"D")</f>
        <v>56871</v>
      </c>
      <c r="Z2521" s="1403">
        <v>1.9840253408068546E-2</v>
      </c>
      <c r="AA2521" s="1411">
        <v>1.9659143088984754E-2</v>
      </c>
    </row>
    <row r="2522" spans="19:27" x14ac:dyDescent="0.2">
      <c r="S2522" s="399"/>
      <c r="T2522" s="1401"/>
      <c r="W2522" s="864" t="str">
        <f t="shared" ref="W2522:W2585" si="46">W2521</f>
        <v>1w</v>
      </c>
      <c r="X2522" s="1405">
        <f>_xll.qlCalendarAdvance(Calendar,X2521,W2522,"f",FALSE)</f>
        <v>56878</v>
      </c>
      <c r="Y2522" s="1404">
        <f>_xll.qlCalendarAdvance(Calendar,X2522,NDays&amp;"D")</f>
        <v>56878</v>
      </c>
      <c r="Z2522" s="1403">
        <v>1.9839893922867509E-2</v>
      </c>
      <c r="AA2522" s="1411">
        <v>1.9658359802453562E-2</v>
      </c>
    </row>
    <row r="2523" spans="19:27" x14ac:dyDescent="0.2">
      <c r="S2523" s="399"/>
      <c r="T2523" s="1401"/>
      <c r="W2523" s="864" t="str">
        <f t="shared" si="46"/>
        <v>1w</v>
      </c>
      <c r="X2523" s="1405">
        <f>_xll.qlCalendarAdvance(Calendar,X2522,W2523,"f",FALSE)</f>
        <v>56885</v>
      </c>
      <c r="Y2523" s="1404">
        <f>_xll.qlCalendarAdvance(Calendar,X2523,NDays&amp;"D")</f>
        <v>56885</v>
      </c>
      <c r="Z2523" s="1403">
        <v>1.9839551289233454E-2</v>
      </c>
      <c r="AA2523" s="1411">
        <v>1.9657593039557053E-2</v>
      </c>
    </row>
    <row r="2524" spans="19:27" x14ac:dyDescent="0.2">
      <c r="S2524" s="399"/>
      <c r="T2524" s="1401"/>
      <c r="W2524" s="864" t="str">
        <f t="shared" si="46"/>
        <v>1w</v>
      </c>
      <c r="X2524" s="1405">
        <f>_xll.qlCalendarAdvance(Calendar,X2523,W2524,"f",FALSE)</f>
        <v>56892</v>
      </c>
      <c r="Y2524" s="1404">
        <f>_xll.qlCalendarAdvance(Calendar,X2524,NDays&amp;"D")</f>
        <v>56892</v>
      </c>
      <c r="Z2524" s="1403">
        <v>1.9839225507149325E-2</v>
      </c>
      <c r="AA2524" s="1411">
        <v>1.9656842800376273E-2</v>
      </c>
    </row>
    <row r="2525" spans="19:27" x14ac:dyDescent="0.2">
      <c r="S2525" s="399"/>
      <c r="T2525" s="1401"/>
      <c r="W2525" s="864" t="str">
        <f t="shared" si="46"/>
        <v>1w</v>
      </c>
      <c r="X2525" s="1405">
        <f>_xll.qlCalendarAdvance(Calendar,X2524,W2525,"f",FALSE)</f>
        <v>56899</v>
      </c>
      <c r="Y2525" s="1404">
        <f>_xll.qlCalendarAdvance(Calendar,X2525,NDays&amp;"D")</f>
        <v>56899</v>
      </c>
      <c r="Z2525" s="1403">
        <v>1.9838916576598958E-2</v>
      </c>
      <c r="AA2525" s="1411">
        <v>1.9656109084668083E-2</v>
      </c>
    </row>
    <row r="2526" spans="19:27" x14ac:dyDescent="0.2">
      <c r="S2526" s="399"/>
      <c r="T2526" s="1401"/>
      <c r="W2526" s="864" t="str">
        <f t="shared" si="46"/>
        <v>1w</v>
      </c>
      <c r="X2526" s="1405">
        <f>_xll.qlCalendarAdvance(Calendar,X2525,W2526,"f",FALSE)</f>
        <v>56906</v>
      </c>
      <c r="Y2526" s="1404">
        <f>_xll.qlCalendarAdvance(Calendar,X2526,NDays&amp;"D")</f>
        <v>56906</v>
      </c>
      <c r="Z2526" s="1403">
        <v>1.9838624497567073E-2</v>
      </c>
      <c r="AA2526" s="1411">
        <v>1.9655391892675622E-2</v>
      </c>
    </row>
    <row r="2527" spans="19:27" x14ac:dyDescent="0.2">
      <c r="S2527" s="399"/>
      <c r="T2527" s="1401"/>
      <c r="W2527" s="864" t="str">
        <f t="shared" si="46"/>
        <v>1w</v>
      </c>
      <c r="X2527" s="1405">
        <f>_xll.qlCalendarAdvance(Calendar,X2526,W2527,"f",FALSE)</f>
        <v>56913</v>
      </c>
      <c r="Y2527" s="1404">
        <f>_xll.qlCalendarAdvance(Calendar,X2527,NDays&amp;"D")</f>
        <v>56913</v>
      </c>
      <c r="Z2527" s="1403">
        <v>1.9838349270039059E-2</v>
      </c>
      <c r="AA2527" s="1411">
        <v>1.9654691224236798E-2</v>
      </c>
    </row>
    <row r="2528" spans="19:27" x14ac:dyDescent="0.2">
      <c r="S2528" s="399"/>
      <c r="T2528" s="1401"/>
      <c r="W2528" s="864" t="str">
        <f t="shared" si="46"/>
        <v>1w</v>
      </c>
      <c r="X2528" s="1405">
        <f>_xll.qlCalendarAdvance(Calendar,X2527,W2528,"f",FALSE)</f>
        <v>56920</v>
      </c>
      <c r="Y2528" s="1404">
        <f>_xll.qlCalendarAdvance(Calendar,X2528,NDays&amp;"D")</f>
        <v>56920</v>
      </c>
      <c r="Z2528" s="1403">
        <v>1.9838090894001181E-2</v>
      </c>
      <c r="AA2528" s="1411">
        <v>1.9654007079513702E-2</v>
      </c>
    </row>
    <row r="2529" spans="19:27" x14ac:dyDescent="0.2">
      <c r="S2529" s="399"/>
      <c r="T2529" s="1401"/>
      <c r="W2529" s="864" t="str">
        <f t="shared" si="46"/>
        <v>1w</v>
      </c>
      <c r="X2529" s="1405">
        <f>_xll.qlCalendarAdvance(Calendar,X2528,W2529,"f",FALSE)</f>
        <v>56927</v>
      </c>
      <c r="Y2529" s="1404">
        <f>_xll.qlCalendarAdvance(Calendar,X2529,NDays&amp;"D")</f>
        <v>56927</v>
      </c>
      <c r="Z2529" s="1403">
        <v>1.9837849369440604E-2</v>
      </c>
      <c r="AA2529" s="1411">
        <v>1.9653339458344243E-2</v>
      </c>
    </row>
    <row r="2530" spans="19:27" x14ac:dyDescent="0.2">
      <c r="S2530" s="399"/>
      <c r="T2530" s="1401"/>
      <c r="W2530" s="864" t="str">
        <f t="shared" si="46"/>
        <v>1w</v>
      </c>
      <c r="X2530" s="1405">
        <f>_xll.qlCalendarAdvance(Calendar,X2529,W2530,"f",FALSE)</f>
        <v>56934</v>
      </c>
      <c r="Y2530" s="1404">
        <f>_xll.qlCalendarAdvance(Calendar,X2530,NDays&amp;"D")</f>
        <v>56934</v>
      </c>
      <c r="Z2530" s="1403">
        <v>1.9837624696345806E-2</v>
      </c>
      <c r="AA2530" s="1411">
        <v>1.965268836097156E-2</v>
      </c>
    </row>
    <row r="2531" spans="19:27" x14ac:dyDescent="0.2">
      <c r="S2531" s="399"/>
      <c r="T2531" s="1401"/>
      <c r="W2531" s="864" t="str">
        <f t="shared" si="46"/>
        <v>1w</v>
      </c>
      <c r="X2531" s="1405">
        <f>_xll.qlCalendarAdvance(Calendar,X2530,W2531,"f",FALSE)</f>
        <v>56941</v>
      </c>
      <c r="Y2531" s="1404">
        <f>_xll.qlCalendarAdvance(Calendar,X2531,NDays&amp;"D")</f>
        <v>56941</v>
      </c>
      <c r="Z2531" s="1403">
        <v>1.9837416874704833E-2</v>
      </c>
      <c r="AA2531" s="1411">
        <v>1.9652053787071466E-2</v>
      </c>
    </row>
    <row r="2532" spans="19:27" x14ac:dyDescent="0.2">
      <c r="S2532" s="399"/>
      <c r="T2532" s="1401"/>
      <c r="W2532" s="864" t="str">
        <f t="shared" si="46"/>
        <v>1w</v>
      </c>
      <c r="X2532" s="1405">
        <f>_xll.qlCalendarAdvance(Calendar,X2531,W2532,"f",FALSE)</f>
        <v>56948</v>
      </c>
      <c r="Y2532" s="1404">
        <f>_xll.qlCalendarAdvance(Calendar,X2532,NDays&amp;"D")</f>
        <v>56948</v>
      </c>
      <c r="Z2532" s="1403">
        <v>1.9837225904507719E-2</v>
      </c>
      <c r="AA2532" s="1411">
        <v>1.9651435736806055E-2</v>
      </c>
    </row>
    <row r="2533" spans="19:27" x14ac:dyDescent="0.2">
      <c r="S2533" s="399"/>
      <c r="T2533" s="1401"/>
      <c r="W2533" s="864" t="str">
        <f t="shared" si="46"/>
        <v>1w</v>
      </c>
      <c r="X2533" s="1405">
        <f>_xll.qlCalendarAdvance(Calendar,X2532,W2533,"f",FALSE)</f>
        <v>56955</v>
      </c>
      <c r="Y2533" s="1404">
        <f>_xll.qlCalendarAdvance(Calendar,X2533,NDays&amp;"D")</f>
        <v>56955</v>
      </c>
      <c r="Z2533" s="1403">
        <v>1.9837051785745161E-2</v>
      </c>
      <c r="AA2533" s="1411">
        <v>1.9650834210175327E-2</v>
      </c>
    </row>
    <row r="2534" spans="19:27" x14ac:dyDescent="0.2">
      <c r="S2534" s="399"/>
      <c r="T2534" s="1401"/>
      <c r="W2534" s="864" t="str">
        <f t="shared" si="46"/>
        <v>1w</v>
      </c>
      <c r="X2534" s="1405">
        <f>_xll.qlCalendarAdvance(Calendar,X2533,W2534,"f",FALSE)</f>
        <v>56962</v>
      </c>
      <c r="Y2534" s="1404">
        <f>_xll.qlCalendarAdvance(Calendar,X2534,NDays&amp;"D")</f>
        <v>56962</v>
      </c>
      <c r="Z2534" s="1403">
        <v>1.9836894518408085E-2</v>
      </c>
      <c r="AA2534" s="1411">
        <v>1.9650249207179282E-2</v>
      </c>
    </row>
    <row r="2535" spans="19:27" x14ac:dyDescent="0.2">
      <c r="S2535" s="399"/>
      <c r="T2535" s="1401"/>
      <c r="W2535" s="864" t="str">
        <f t="shared" si="46"/>
        <v>1w</v>
      </c>
      <c r="X2535" s="1405">
        <f>_xll.qlCalendarAdvance(Calendar,X2534,W2535,"f",FALSE)</f>
        <v>56969</v>
      </c>
      <c r="Y2535" s="1404">
        <f>_xll.qlCalendarAdvance(Calendar,X2535,NDays&amp;"D")</f>
        <v>56969</v>
      </c>
      <c r="Z2535" s="1403">
        <v>1.9836754102489178E-2</v>
      </c>
      <c r="AA2535" s="1411">
        <v>1.9649680727898966E-2</v>
      </c>
    </row>
    <row r="2536" spans="19:27" x14ac:dyDescent="0.2">
      <c r="S2536" s="399"/>
      <c r="T2536" s="1401"/>
      <c r="W2536" s="864" t="str">
        <f t="shared" si="46"/>
        <v>1w</v>
      </c>
      <c r="X2536" s="1405">
        <f>_xll.qlCalendarAdvance(Calendar,X2535,W2536,"f",FALSE)</f>
        <v>56977</v>
      </c>
      <c r="Y2536" s="1404">
        <f>_xll.qlCalendarAdvance(Calendar,X2536,NDays&amp;"D")</f>
        <v>56977</v>
      </c>
      <c r="Z2536" s="1403">
        <v>1.9836614261533627E-2</v>
      </c>
      <c r="AA2536" s="1411">
        <v>1.964905127020744E-2</v>
      </c>
    </row>
    <row r="2537" spans="19:27" x14ac:dyDescent="0.2">
      <c r="S2537" s="399"/>
      <c r="T2537" s="1401"/>
      <c r="W2537" s="864" t="str">
        <f t="shared" si="46"/>
        <v>1w</v>
      </c>
      <c r="X2537" s="1405">
        <f>_xll.qlCalendarAdvance(Calendar,X2536,W2537,"f",FALSE)</f>
        <v>56984</v>
      </c>
      <c r="Y2537" s="1404">
        <f>_xll.qlCalendarAdvance(Calendar,X2537,NDays&amp;"D")</f>
        <v>56984</v>
      </c>
      <c r="Z2537" s="1403">
        <v>1.9836509955773175E-2</v>
      </c>
      <c r="AA2537" s="1411">
        <v>1.9648518198669418E-2</v>
      </c>
    </row>
    <row r="2538" spans="19:27" x14ac:dyDescent="0.2">
      <c r="S2538" s="399"/>
      <c r="T2538" s="1401"/>
      <c r="W2538" s="864" t="str">
        <f t="shared" si="46"/>
        <v>1w</v>
      </c>
      <c r="X2538" s="1405">
        <f>_xll.qlCalendarAdvance(Calendar,X2537,W2538,"f",FALSE)</f>
        <v>56991</v>
      </c>
      <c r="Y2538" s="1404">
        <f>_xll.qlCalendarAdvance(Calendar,X2538,NDays&amp;"D")</f>
        <v>56991</v>
      </c>
      <c r="Z2538" s="1403">
        <v>1.9836422501411852E-2</v>
      </c>
      <c r="AA2538" s="1411">
        <v>1.9648001650685032E-2</v>
      </c>
    </row>
    <row r="2539" spans="19:27" x14ac:dyDescent="0.2">
      <c r="S2539" s="399"/>
      <c r="T2539" s="1401"/>
      <c r="W2539" s="864" t="str">
        <f t="shared" si="46"/>
        <v>1w</v>
      </c>
      <c r="X2539" s="1405">
        <f>_xll.qlCalendarAdvance(Calendar,X2538,W2539,"f",FALSE)</f>
        <v>56998</v>
      </c>
      <c r="Y2539" s="1404">
        <f>_xll.qlCalendarAdvance(Calendar,X2539,NDays&amp;"D")</f>
        <v>56998</v>
      </c>
      <c r="Z2539" s="1403">
        <v>1.9836351898444786E-2</v>
      </c>
      <c r="AA2539" s="1411">
        <v>1.9647501626416375E-2</v>
      </c>
    </row>
    <row r="2540" spans="19:27" x14ac:dyDescent="0.2">
      <c r="S2540" s="399"/>
      <c r="T2540" s="1401"/>
      <c r="W2540" s="864" t="str">
        <f t="shared" si="46"/>
        <v>1w</v>
      </c>
      <c r="X2540" s="1405">
        <f>_xll.qlCalendarAdvance(Calendar,X2539,W2540,"f",FALSE)</f>
        <v>57005</v>
      </c>
      <c r="Y2540" s="1404">
        <f>_xll.qlCalendarAdvance(Calendar,X2540,NDays&amp;"D")</f>
        <v>57005</v>
      </c>
      <c r="Z2540" s="1403">
        <v>1.9836298146868873E-2</v>
      </c>
      <c r="AA2540" s="1411">
        <v>1.9647018125701354E-2</v>
      </c>
    </row>
    <row r="2541" spans="19:27" x14ac:dyDescent="0.2">
      <c r="S2541" s="399"/>
      <c r="T2541" s="1401"/>
      <c r="W2541" s="864" t="str">
        <f t="shared" si="46"/>
        <v>1w</v>
      </c>
      <c r="X2541" s="1405">
        <f>_xll.qlCalendarAdvance(Calendar,X2540,W2541,"f",FALSE)</f>
        <v>57012</v>
      </c>
      <c r="Y2541" s="1404">
        <f>_xll.qlCalendarAdvance(Calendar,X2541,NDays&amp;"D")</f>
        <v>57012</v>
      </c>
      <c r="Z2541" s="1403">
        <v>1.9836261246680798E-2</v>
      </c>
      <c r="AA2541" s="1411">
        <v>1.964655114853997E-2</v>
      </c>
    </row>
    <row r="2542" spans="19:27" x14ac:dyDescent="0.2">
      <c r="S2542" s="399"/>
      <c r="T2542" s="1401"/>
      <c r="W2542" s="864" t="str">
        <f t="shared" si="46"/>
        <v>1w</v>
      </c>
      <c r="X2542" s="1405">
        <f>_xll.qlCalendarAdvance(Calendar,X2541,W2542,"f",FALSE)</f>
        <v>57019</v>
      </c>
      <c r="Y2542" s="1404">
        <f>_xll.qlCalendarAdvance(Calendar,X2542,NDays&amp;"D")</f>
        <v>57019</v>
      </c>
      <c r="Z2542" s="1403">
        <v>1.9836241197879672E-2</v>
      </c>
      <c r="AA2542" s="1411">
        <v>1.9646100695175361E-2</v>
      </c>
    </row>
    <row r="2543" spans="19:27" x14ac:dyDescent="0.2">
      <c r="S2543" s="399"/>
      <c r="T2543" s="1401"/>
      <c r="W2543" s="864" t="str">
        <f t="shared" si="46"/>
        <v>1w</v>
      </c>
      <c r="X2543" s="1405">
        <f>_xll.qlCalendarAdvance(Calendar,X2542,W2543,"f",FALSE)</f>
        <v>57026</v>
      </c>
      <c r="Y2543" s="1404">
        <f>_xll.qlCalendarAdvance(Calendar,X2543,NDays&amp;"D")</f>
        <v>57026</v>
      </c>
      <c r="Z2543" s="1403">
        <v>1.9836238000463725E-2</v>
      </c>
      <c r="AA2543" s="1411">
        <v>1.9645666765445435E-2</v>
      </c>
    </row>
    <row r="2544" spans="19:27" x14ac:dyDescent="0.2">
      <c r="S2544" s="399"/>
      <c r="T2544" s="1401"/>
      <c r="W2544" s="864" t="str">
        <f t="shared" si="46"/>
        <v>1w</v>
      </c>
      <c r="X2544" s="1405">
        <f>_xll.qlCalendarAdvance(Calendar,X2543,W2544,"f",FALSE)</f>
        <v>57033</v>
      </c>
      <c r="Y2544" s="1404">
        <f>_xll.qlCalendarAdvance(Calendar,X2544,NDays&amp;"D")</f>
        <v>57033</v>
      </c>
      <c r="Z2544" s="1403">
        <v>1.9836251654432955E-2</v>
      </c>
      <c r="AA2544" s="1411">
        <v>1.9645249359188099E-2</v>
      </c>
    </row>
    <row r="2545" spans="19:27" x14ac:dyDescent="0.2">
      <c r="S2545" s="399"/>
      <c r="T2545" s="1401"/>
      <c r="W2545" s="864" t="str">
        <f t="shared" si="46"/>
        <v>1w</v>
      </c>
      <c r="X2545" s="1405">
        <f>_xll.qlCalendarAdvance(Calendar,X2544,W2545,"f",FALSE)</f>
        <v>57040</v>
      </c>
      <c r="Y2545" s="1404">
        <f>_xll.qlCalendarAdvance(Calendar,X2545,NDays&amp;"D")</f>
        <v>57040</v>
      </c>
      <c r="Z2545" s="1403">
        <v>1.9835733485071172E-2</v>
      </c>
      <c r="AA2545" s="1411">
        <v>1.9644848476646493E-2</v>
      </c>
    </row>
    <row r="2546" spans="19:27" x14ac:dyDescent="0.2">
      <c r="S2546" s="399"/>
      <c r="T2546" s="1401"/>
      <c r="W2546" s="864" t="str">
        <f t="shared" si="46"/>
        <v>1w</v>
      </c>
      <c r="X2546" s="1405">
        <f>_xll.qlCalendarAdvance(Calendar,X2545,W2546,"f",FALSE)</f>
        <v>57047</v>
      </c>
      <c r="Y2546" s="1404">
        <f>_xll.qlCalendarAdvance(Calendar,X2546,NDays&amp;"D")</f>
        <v>57047</v>
      </c>
      <c r="Z2546" s="1403">
        <v>1.9835779635659412E-2</v>
      </c>
      <c r="AA2546" s="1411">
        <v>1.9644464117820615E-2</v>
      </c>
    </row>
    <row r="2547" spans="19:27" x14ac:dyDescent="0.2">
      <c r="S2547" s="399"/>
      <c r="T2547" s="1401"/>
      <c r="W2547" s="864" t="str">
        <f t="shared" si="46"/>
        <v>1w</v>
      </c>
      <c r="X2547" s="1405">
        <f>_xll.qlCalendarAdvance(Calendar,X2546,W2547,"f",FALSE)</f>
        <v>57054</v>
      </c>
      <c r="Y2547" s="1404">
        <f>_xll.qlCalendarAdvance(Calendar,X2547,NDays&amp;"D")</f>
        <v>57054</v>
      </c>
      <c r="Z2547" s="1403">
        <v>1.9835842636730217E-2</v>
      </c>
      <c r="AA2547" s="1411">
        <v>1.9644096282467327E-2</v>
      </c>
    </row>
    <row r="2548" spans="19:27" x14ac:dyDescent="0.2">
      <c r="S2548" s="399"/>
      <c r="T2548" s="1401"/>
      <c r="W2548" s="864" t="str">
        <f t="shared" si="46"/>
        <v>1w</v>
      </c>
      <c r="X2548" s="1405">
        <f>_xll.qlCalendarAdvance(Calendar,X2547,W2548,"f",FALSE)</f>
        <v>57061</v>
      </c>
      <c r="Y2548" s="1404">
        <f>_xll.qlCalendarAdvance(Calendar,X2548,NDays&amp;"D")</f>
        <v>57061</v>
      </c>
      <c r="Z2548" s="1403">
        <v>1.9835922488286695E-2</v>
      </c>
      <c r="AA2548" s="1411">
        <v>1.9643744970829768E-2</v>
      </c>
    </row>
    <row r="2549" spans="19:27" x14ac:dyDescent="0.2">
      <c r="S2549" s="399"/>
      <c r="T2549" s="1401"/>
      <c r="W2549" s="864" t="str">
        <f t="shared" si="46"/>
        <v>1w</v>
      </c>
      <c r="X2549" s="1405">
        <f>_xll.qlCalendarAdvance(Calendar,X2548,W2549,"f",FALSE)</f>
        <v>57068</v>
      </c>
      <c r="Y2549" s="1404">
        <f>_xll.qlCalendarAdvance(Calendar,X2549,NDays&amp;"D")</f>
        <v>57068</v>
      </c>
      <c r="Z2549" s="1403">
        <v>1.9836019190333065E-2</v>
      </c>
      <c r="AA2549" s="1411">
        <v>1.9643410182745846E-2</v>
      </c>
    </row>
    <row r="2550" spans="19:27" x14ac:dyDescent="0.2">
      <c r="S2550" s="399"/>
      <c r="T2550" s="1401"/>
      <c r="W2550" s="864" t="str">
        <f t="shared" si="46"/>
        <v>1w</v>
      </c>
      <c r="X2550" s="1405">
        <f>_xll.qlCalendarAdvance(Calendar,X2549,W2550,"f",FALSE)</f>
        <v>57075</v>
      </c>
      <c r="Y2550" s="1404">
        <f>_xll.qlCalendarAdvance(Calendar,X2550,NDays&amp;"D")</f>
        <v>57075</v>
      </c>
      <c r="Z2550" s="1403">
        <v>1.9836132742873769E-2</v>
      </c>
      <c r="AA2550" s="1411">
        <v>1.9643091918377653E-2</v>
      </c>
    </row>
    <row r="2551" spans="19:27" x14ac:dyDescent="0.2">
      <c r="S2551" s="399"/>
      <c r="T2551" s="1401"/>
      <c r="W2551" s="864" t="str">
        <f t="shared" si="46"/>
        <v>1w</v>
      </c>
      <c r="X2551" s="1405">
        <f>_xll.qlCalendarAdvance(Calendar,X2550,W2551,"f",FALSE)</f>
        <v>57082</v>
      </c>
      <c r="Y2551" s="1404">
        <f>_xll.qlCalendarAdvance(Calendar,X2551,NDays&amp;"D")</f>
        <v>57082</v>
      </c>
      <c r="Z2551" s="1403">
        <v>1.9836263145914579E-2</v>
      </c>
      <c r="AA2551" s="1411">
        <v>1.964279017748205E-2</v>
      </c>
    </row>
    <row r="2552" spans="19:27" x14ac:dyDescent="0.2">
      <c r="S2552" s="399"/>
      <c r="T2552" s="1401"/>
      <c r="W2552" s="864" t="str">
        <f t="shared" si="46"/>
        <v>1w</v>
      </c>
      <c r="X2552" s="1405">
        <f>_xll.qlCalendarAdvance(Calendar,X2551,W2552,"f",FALSE)</f>
        <v>57089</v>
      </c>
      <c r="Y2552" s="1404">
        <f>_xll.qlCalendarAdvance(Calendar,X2552,NDays&amp;"D")</f>
        <v>57089</v>
      </c>
      <c r="Z2552" s="1403">
        <v>1.9836410399462379E-2</v>
      </c>
      <c r="AA2552" s="1411">
        <v>1.9642504960464269E-2</v>
      </c>
    </row>
    <row r="2553" spans="19:27" x14ac:dyDescent="0.2">
      <c r="S2553" s="399"/>
      <c r="T2553" s="1401"/>
      <c r="W2553" s="864" t="str">
        <f t="shared" si="46"/>
        <v>1w</v>
      </c>
      <c r="X2553" s="1405">
        <f>_xll.qlCalendarAdvance(Calendar,X2552,W2553,"f",FALSE)</f>
        <v>57096</v>
      </c>
      <c r="Y2553" s="1404">
        <f>_xll.qlCalendarAdvance(Calendar,X2553,NDays&amp;"D")</f>
        <v>57096</v>
      </c>
      <c r="Z2553" s="1403">
        <v>1.9836574503523829E-2</v>
      </c>
      <c r="AA2553" s="1411">
        <v>1.9642236266919078E-2</v>
      </c>
    </row>
    <row r="2554" spans="19:27" x14ac:dyDescent="0.2">
      <c r="S2554" s="399"/>
      <c r="T2554" s="1401"/>
      <c r="W2554" s="864" t="str">
        <f t="shared" si="46"/>
        <v>1w</v>
      </c>
      <c r="X2554" s="1405">
        <f>_xll.qlCalendarAdvance(Calendar,X2553,W2554,"f",FALSE)</f>
        <v>57103</v>
      </c>
      <c r="Y2554" s="1404">
        <f>_xll.qlCalendarAdvance(Calendar,X2554,NDays&amp;"D")</f>
        <v>57103</v>
      </c>
      <c r="Z2554" s="1403">
        <v>1.9836755458107147E-2</v>
      </c>
      <c r="AA2554" s="1411">
        <v>1.9641984097008569E-2</v>
      </c>
    </row>
    <row r="2555" spans="19:27" x14ac:dyDescent="0.2">
      <c r="S2555" s="399"/>
      <c r="T2555" s="1401"/>
      <c r="W2555" s="864" t="str">
        <f t="shared" si="46"/>
        <v>1w</v>
      </c>
      <c r="X2555" s="1405">
        <f>_xll.qlCalendarAdvance(Calendar,X2554,W2555,"f",FALSE)</f>
        <v>57110</v>
      </c>
      <c r="Y2555" s="1404">
        <f>_xll.qlCalendarAdvance(Calendar,X2555,NDays&amp;"D")</f>
        <v>57110</v>
      </c>
      <c r="Z2555" s="1403">
        <v>1.9836953263221879E-2</v>
      </c>
      <c r="AA2555" s="1411">
        <v>1.9641748450651697E-2</v>
      </c>
    </row>
    <row r="2556" spans="19:27" x14ac:dyDescent="0.2">
      <c r="S2556" s="399"/>
      <c r="T2556" s="1401"/>
      <c r="W2556" s="864" t="str">
        <f t="shared" si="46"/>
        <v>1w</v>
      </c>
      <c r="X2556" s="1405">
        <f>_xll.qlCalendarAdvance(Calendar,X2555,W2556,"f",FALSE)</f>
        <v>57117</v>
      </c>
      <c r="Y2556" s="1404">
        <f>_xll.qlCalendarAdvance(Calendar,X2556,NDays&amp;"D")</f>
        <v>57117</v>
      </c>
      <c r="Z2556" s="1403">
        <v>1.983716791887713E-2</v>
      </c>
      <c r="AA2556" s="1411">
        <v>1.96415293280916E-2</v>
      </c>
    </row>
    <row r="2557" spans="19:27" x14ac:dyDescent="0.2">
      <c r="S2557" s="399"/>
      <c r="T2557" s="1401"/>
      <c r="W2557" s="864" t="str">
        <f t="shared" si="46"/>
        <v>1w</v>
      </c>
      <c r="X2557" s="1405">
        <f>_xll.qlCalendarAdvance(Calendar,X2556,W2557,"f",FALSE)</f>
        <v>57124</v>
      </c>
      <c r="Y2557" s="1404">
        <f>_xll.qlCalendarAdvance(Calendar,X2557,NDays&amp;"D")</f>
        <v>57124</v>
      </c>
      <c r="Z2557" s="1403">
        <v>1.9837399425084001E-2</v>
      </c>
      <c r="AA2557" s="1411">
        <v>1.964132672908514E-2</v>
      </c>
    </row>
    <row r="2558" spans="19:27" x14ac:dyDescent="0.2">
      <c r="S2558" s="399"/>
      <c r="T2558" s="1401"/>
      <c r="W2558" s="864" t="str">
        <f t="shared" si="46"/>
        <v>1w</v>
      </c>
      <c r="X2558" s="1405">
        <f>_xll.qlCalendarAdvance(Calendar,X2557,W2558,"f",FALSE)</f>
        <v>57131</v>
      </c>
      <c r="Y2558" s="1404">
        <f>_xll.qlCalendarAdvance(Calendar,X2558,NDays&amp;"D")</f>
        <v>57131</v>
      </c>
      <c r="Z2558" s="1403">
        <v>1.9837647781853818E-2</v>
      </c>
      <c r="AA2558" s="1411">
        <v>1.9641140653713363E-2</v>
      </c>
    </row>
    <row r="2559" spans="19:27" x14ac:dyDescent="0.2">
      <c r="S2559" s="399"/>
      <c r="T2559" s="1401"/>
      <c r="W2559" s="864" t="str">
        <f t="shared" si="46"/>
        <v>1w</v>
      </c>
      <c r="X2559" s="1405">
        <f>_xll.qlCalendarAdvance(Calendar,X2558,W2559,"f",FALSE)</f>
        <v>57138</v>
      </c>
      <c r="Y2559" s="1404">
        <f>_xll.qlCalendarAdvance(Calendar,X2559,NDays&amp;"D")</f>
        <v>57138</v>
      </c>
      <c r="Z2559" s="1403">
        <v>1.9837912989199014E-2</v>
      </c>
      <c r="AA2559" s="1411">
        <v>1.9640971101895222E-2</v>
      </c>
    </row>
    <row r="2560" spans="19:27" x14ac:dyDescent="0.2">
      <c r="S2560" s="399"/>
      <c r="T2560" s="1401"/>
      <c r="W2560" s="864" t="str">
        <f t="shared" si="46"/>
        <v>1w</v>
      </c>
      <c r="X2560" s="1405">
        <f>_xll.qlCalendarAdvance(Calendar,X2559,W2560,"f",FALSE)</f>
        <v>57145</v>
      </c>
      <c r="Y2560" s="1404">
        <f>_xll.qlCalendarAdvance(Calendar,X2560,NDays&amp;"D")</f>
        <v>57145</v>
      </c>
      <c r="Z2560" s="1403">
        <v>1.9838195047132245E-2</v>
      </c>
      <c r="AA2560" s="1411">
        <v>1.964081807379281E-2</v>
      </c>
    </row>
    <row r="2561" spans="19:27" x14ac:dyDescent="0.2">
      <c r="S2561" s="399"/>
      <c r="T2561" s="1401"/>
      <c r="W2561" s="864" t="str">
        <f t="shared" si="46"/>
        <v>1w</v>
      </c>
      <c r="X2561" s="1405">
        <f>_xll.qlCalendarAdvance(Calendar,X2560,W2561,"f",FALSE)</f>
        <v>57152</v>
      </c>
      <c r="Y2561" s="1404">
        <f>_xll.qlCalendarAdvance(Calendar,X2561,NDays&amp;"D")</f>
        <v>57152</v>
      </c>
      <c r="Z2561" s="1403">
        <v>1.9838493955668168E-2</v>
      </c>
      <c r="AA2561" s="1411">
        <v>1.964068156932508E-2</v>
      </c>
    </row>
    <row r="2562" spans="19:27" x14ac:dyDescent="0.2">
      <c r="S2562" s="399"/>
      <c r="T2562" s="1401"/>
      <c r="W2562" s="864" t="str">
        <f t="shared" si="46"/>
        <v>1w</v>
      </c>
      <c r="X2562" s="1405">
        <f>_xll.qlCalendarAdvance(Calendar,X2561,W2562,"f",FALSE)</f>
        <v>57159</v>
      </c>
      <c r="Y2562" s="1404">
        <f>_xll.qlCalendarAdvance(Calendar,X2562,NDays&amp;"D")</f>
        <v>57159</v>
      </c>
      <c r="Z2562" s="1403">
        <v>1.9838809714821215E-2</v>
      </c>
      <c r="AA2562" s="1411">
        <v>1.9640561588329941E-2</v>
      </c>
    </row>
    <row r="2563" spans="19:27" x14ac:dyDescent="0.2">
      <c r="S2563" s="399"/>
      <c r="T2563" s="1401"/>
      <c r="W2563" s="864" t="str">
        <f t="shared" si="46"/>
        <v>1w</v>
      </c>
      <c r="X2563" s="1405">
        <f>_xll.qlCalendarAdvance(Calendar,X2562,W2563,"f",FALSE)</f>
        <v>57166</v>
      </c>
      <c r="Y2563" s="1404">
        <f>_xll.qlCalendarAdvance(Calendar,X2563,NDays&amp;"D")</f>
        <v>57166</v>
      </c>
      <c r="Z2563" s="1403">
        <v>1.9839142324606929E-2</v>
      </c>
      <c r="AA2563" s="1411">
        <v>1.9640458131131577E-2</v>
      </c>
    </row>
    <row r="2564" spans="19:27" x14ac:dyDescent="0.2">
      <c r="S2564" s="399"/>
      <c r="T2564" s="1401"/>
      <c r="W2564" s="864" t="str">
        <f t="shared" si="46"/>
        <v>1w</v>
      </c>
      <c r="X2564" s="1405">
        <f>_xll.qlCalendarAdvance(Calendar,X2563,W2564,"f",FALSE)</f>
        <v>57173</v>
      </c>
      <c r="Y2564" s="1404">
        <f>_xll.qlCalendarAdvance(Calendar,X2564,NDays&amp;"D")</f>
        <v>57173</v>
      </c>
      <c r="Z2564" s="1403">
        <v>1.9839491785042407E-2</v>
      </c>
      <c r="AA2564" s="1411">
        <v>1.9640371197567896E-2</v>
      </c>
    </row>
    <row r="2565" spans="19:27" x14ac:dyDescent="0.2">
      <c r="S2565" s="399"/>
      <c r="T2565" s="1401"/>
      <c r="W2565" s="864" t="str">
        <f t="shared" si="46"/>
        <v>1w</v>
      </c>
      <c r="X2565" s="1405">
        <f>_xll.qlCalendarAdvance(Calendar,X2564,W2565,"f",FALSE)</f>
        <v>57180</v>
      </c>
      <c r="Y2565" s="1404">
        <f>_xll.qlCalendarAdvance(Calendar,X2565,NDays&amp;"D")</f>
        <v>57180</v>
      </c>
      <c r="Z2565" s="1403">
        <v>1.9839858096144081E-2</v>
      </c>
      <c r="AA2565" s="1411">
        <v>1.9640300787557852E-2</v>
      </c>
    </row>
    <row r="2566" spans="19:27" x14ac:dyDescent="0.2">
      <c r="S2566" s="399"/>
      <c r="T2566" s="1401"/>
      <c r="W2566" s="864" t="str">
        <f t="shared" si="46"/>
        <v>1w</v>
      </c>
      <c r="X2566" s="1405">
        <f>_xll.qlCalendarAdvance(Calendar,X2565,W2566,"f",FALSE)</f>
        <v>57187</v>
      </c>
      <c r="Y2566" s="1404">
        <f>_xll.qlCalendarAdvance(Calendar,X2566,NDays&amp;"D")</f>
        <v>57187</v>
      </c>
      <c r="Z2566" s="1403">
        <v>1.9840241257930824E-2</v>
      </c>
      <c r="AA2566" s="1411">
        <v>1.964024690118249E-2</v>
      </c>
    </row>
    <row r="2567" spans="19:27" x14ac:dyDescent="0.2">
      <c r="S2567" s="399"/>
      <c r="T2567" s="1401"/>
      <c r="W2567" s="864" t="str">
        <f t="shared" si="46"/>
        <v>1w</v>
      </c>
      <c r="X2567" s="1405">
        <f>_xll.qlCalendarAdvance(Calendar,X2566,W2567,"f",FALSE)</f>
        <v>57194</v>
      </c>
      <c r="Y2567" s="1404">
        <f>_xll.qlCalendarAdvance(Calendar,X2567,NDays&amp;"D")</f>
        <v>57194</v>
      </c>
      <c r="Z2567" s="1403">
        <v>1.9840641270421067E-2</v>
      </c>
      <c r="AA2567" s="1411">
        <v>1.9640209538441811E-2</v>
      </c>
    </row>
    <row r="2568" spans="19:27" x14ac:dyDescent="0.2">
      <c r="S2568" s="399"/>
      <c r="T2568" s="1401"/>
      <c r="W2568" s="864" t="str">
        <f t="shared" si="46"/>
        <v>1w</v>
      </c>
      <c r="X2568" s="1405">
        <f>_xll.qlCalendarAdvance(Calendar,X2567,W2568,"f",FALSE)</f>
        <v>57201</v>
      </c>
      <c r="Y2568" s="1404">
        <f>_xll.qlCalendarAdvance(Calendar,X2568,NDays&amp;"D")</f>
        <v>57201</v>
      </c>
      <c r="Z2568" s="1403">
        <v>1.9841058133635459E-2</v>
      </c>
      <c r="AA2568" s="1411">
        <v>1.9640188699335814E-2</v>
      </c>
    </row>
    <row r="2569" spans="19:27" x14ac:dyDescent="0.2">
      <c r="S2569" s="399"/>
      <c r="T2569" s="1401"/>
      <c r="W2569" s="864" t="str">
        <f t="shared" si="46"/>
        <v>1w</v>
      </c>
      <c r="X2569" s="1405">
        <f>_xll.qlCalendarAdvance(Calendar,X2568,W2569,"f",FALSE)</f>
        <v>57208</v>
      </c>
      <c r="Y2569" s="1404">
        <f>_xll.qlCalendarAdvance(Calendar,X2569,NDays&amp;"D")</f>
        <v>57208</v>
      </c>
      <c r="Z2569" s="1403">
        <v>1.9841491847593762E-2</v>
      </c>
      <c r="AA2569" s="1411">
        <v>1.9640184383783454E-2</v>
      </c>
    </row>
    <row r="2570" spans="19:27" x14ac:dyDescent="0.2">
      <c r="S2570" s="399"/>
      <c r="T2570" s="1401"/>
      <c r="W2570" s="864" t="str">
        <f t="shared" si="46"/>
        <v>1w</v>
      </c>
      <c r="X2570" s="1405">
        <f>_xll.qlCalendarAdvance(Calendar,X2569,W2570,"f",FALSE)</f>
        <v>57215</v>
      </c>
      <c r="Y2570" s="1404">
        <f>_xll.qlCalendarAdvance(Calendar,X2570,NDays&amp;"D")</f>
        <v>57215</v>
      </c>
      <c r="Z2570" s="1403">
        <v>1.9841942412317959E-2</v>
      </c>
      <c r="AA2570" s="1411">
        <v>1.9640196591946824E-2</v>
      </c>
    </row>
    <row r="2571" spans="19:27" x14ac:dyDescent="0.2">
      <c r="S2571" s="399"/>
      <c r="T2571" s="1401"/>
      <c r="W2571" s="864" t="str">
        <f t="shared" si="46"/>
        <v>1w</v>
      </c>
      <c r="X2571" s="1405">
        <f>_xll.qlCalendarAdvance(Calendar,X2570,W2571,"f",FALSE)</f>
        <v>57222</v>
      </c>
      <c r="Y2571" s="1404">
        <f>_xll.qlCalendarAdvance(Calendar,X2571,NDays&amp;"D")</f>
        <v>57222</v>
      </c>
      <c r="Z2571" s="1403">
        <v>1.9842409827830032E-2</v>
      </c>
      <c r="AA2571" s="1411">
        <v>1.9640225323744875E-2</v>
      </c>
    </row>
    <row r="2572" spans="19:27" x14ac:dyDescent="0.2">
      <c r="S2572" s="399"/>
      <c r="T2572" s="1401"/>
      <c r="W2572" s="864" t="str">
        <f t="shared" si="46"/>
        <v>1w</v>
      </c>
      <c r="X2572" s="1405">
        <f>_xll.qlCalendarAdvance(Calendar,X2571,W2572,"f",FALSE)</f>
        <v>57229</v>
      </c>
      <c r="Y2572" s="1404">
        <f>_xll.qlCalendarAdvance(Calendar,X2572,NDays&amp;"D")</f>
        <v>57229</v>
      </c>
      <c r="Z2572" s="1403">
        <v>1.984289409415374E-2</v>
      </c>
      <c r="AA2572" s="1411">
        <v>1.964027057917761E-2</v>
      </c>
    </row>
    <row r="2573" spans="19:27" x14ac:dyDescent="0.2">
      <c r="S2573" s="399"/>
      <c r="T2573" s="1401"/>
      <c r="W2573" s="864" t="str">
        <f t="shared" si="46"/>
        <v>1w</v>
      </c>
      <c r="X2573" s="1405">
        <f>_xll.qlCalendarAdvance(Calendar,X2572,W2573,"f",FALSE)</f>
        <v>57236</v>
      </c>
      <c r="Y2573" s="1404">
        <f>_xll.qlCalendarAdvance(Calendar,X2573,NDays&amp;"D")</f>
        <v>57236</v>
      </c>
      <c r="Z2573" s="1403">
        <v>1.984339521131262E-2</v>
      </c>
      <c r="AA2573" s="1411">
        <v>1.9640332358082935E-2</v>
      </c>
    </row>
    <row r="2574" spans="19:27" x14ac:dyDescent="0.2">
      <c r="S2574" s="399"/>
      <c r="T2574" s="1401"/>
      <c r="W2574" s="864" t="str">
        <f t="shared" si="46"/>
        <v>1w</v>
      </c>
      <c r="X2574" s="1405">
        <f>_xll.qlCalendarAdvance(Calendar,X2573,W2574,"f",FALSE)</f>
        <v>57243</v>
      </c>
      <c r="Y2574" s="1404">
        <f>_xll.qlCalendarAdvance(Calendar,X2574,NDays&amp;"D")</f>
        <v>57243</v>
      </c>
      <c r="Z2574" s="1403">
        <v>1.9843913179331762E-2</v>
      </c>
      <c r="AA2574" s="1411">
        <v>1.9640410660866081E-2</v>
      </c>
    </row>
    <row r="2575" spans="19:27" x14ac:dyDescent="0.2">
      <c r="S2575" s="399"/>
      <c r="T2575" s="1401"/>
      <c r="W2575" s="864" t="str">
        <f t="shared" si="46"/>
        <v>1w</v>
      </c>
      <c r="X2575" s="1405">
        <f>_xll.qlCalendarAdvance(Calendar,X2574,W2575,"f",FALSE)</f>
        <v>57250</v>
      </c>
      <c r="Y2575" s="1404">
        <f>_xll.qlCalendarAdvance(Calendar,X2575,NDays&amp;"D")</f>
        <v>57250</v>
      </c>
      <c r="Z2575" s="1403">
        <v>1.9844447998236481E-2</v>
      </c>
      <c r="AA2575" s="1411">
        <v>1.9640505487121818E-2</v>
      </c>
    </row>
    <row r="2576" spans="19:27" x14ac:dyDescent="0.2">
      <c r="S2576" s="399"/>
      <c r="T2576" s="1401"/>
      <c r="W2576" s="864" t="str">
        <f t="shared" si="46"/>
        <v>1w</v>
      </c>
      <c r="X2576" s="1405">
        <f>_xll.qlCalendarAdvance(Calendar,X2575,W2576,"f",FALSE)</f>
        <v>57257</v>
      </c>
      <c r="Y2576" s="1404">
        <f>_xll.qlCalendarAdvance(Calendar,X2576,NDays&amp;"D")</f>
        <v>57257</v>
      </c>
      <c r="Z2576" s="1403">
        <v>1.9844999668053642E-2</v>
      </c>
      <c r="AA2576" s="1411">
        <v>1.9640616837012237E-2</v>
      </c>
    </row>
    <row r="2577" spans="19:27" x14ac:dyDescent="0.2">
      <c r="S2577" s="399"/>
      <c r="T2577" s="1401"/>
      <c r="W2577" s="864" t="str">
        <f t="shared" si="46"/>
        <v>1w</v>
      </c>
      <c r="X2577" s="1405">
        <f>_xll.qlCalendarAdvance(Calendar,X2576,W2577,"f",FALSE)</f>
        <v>57264</v>
      </c>
      <c r="Y2577" s="1404">
        <f>_xll.qlCalendarAdvance(Calendar,X2577,NDays&amp;"D")</f>
        <v>57264</v>
      </c>
      <c r="Z2577" s="1403">
        <v>1.9845568188810558E-2</v>
      </c>
      <c r="AA2577" s="1411">
        <v>1.9640744710537339E-2</v>
      </c>
    </row>
    <row r="2578" spans="19:27" x14ac:dyDescent="0.2">
      <c r="S2578" s="399"/>
      <c r="T2578" s="1401"/>
      <c r="W2578" s="864" t="str">
        <f t="shared" si="46"/>
        <v>1w</v>
      </c>
      <c r="X2578" s="1405">
        <f>_xll.qlCalendarAdvance(Calendar,X2577,W2578,"f",FALSE)</f>
        <v>57271</v>
      </c>
      <c r="Y2578" s="1404">
        <f>_xll.qlCalendarAdvance(Calendar,X2578,NDays&amp;"D")</f>
        <v>57271</v>
      </c>
      <c r="Z2578" s="1403">
        <v>1.9846153560535429E-2</v>
      </c>
      <c r="AA2578" s="1411">
        <v>1.9640889107697124E-2</v>
      </c>
    </row>
    <row r="2579" spans="19:27" x14ac:dyDescent="0.2">
      <c r="S2579" s="399"/>
      <c r="T2579" s="1401"/>
      <c r="W2579" s="864" t="str">
        <f t="shared" si="46"/>
        <v>1w</v>
      </c>
      <c r="X2579" s="1405">
        <f>_xll.qlCalendarAdvance(Calendar,X2578,W2579,"f",FALSE)</f>
        <v>57278</v>
      </c>
      <c r="Y2579" s="1404">
        <f>_xll.qlCalendarAdvance(Calendar,X2579,NDays&amp;"D")</f>
        <v>57278</v>
      </c>
      <c r="Z2579" s="1403">
        <v>1.984675578325712E-2</v>
      </c>
      <c r="AA2579" s="1411">
        <v>1.9641050028572637E-2</v>
      </c>
    </row>
    <row r="2580" spans="19:27" x14ac:dyDescent="0.2">
      <c r="S2580" s="399"/>
      <c r="T2580" s="1401"/>
      <c r="W2580" s="864" t="str">
        <f t="shared" si="46"/>
        <v>1w</v>
      </c>
      <c r="X2580" s="1405">
        <f>_xll.qlCalendarAdvance(Calendar,X2579,W2580,"f",FALSE)</f>
        <v>57285</v>
      </c>
      <c r="Y2580" s="1404">
        <f>_xll.qlCalendarAdvance(Calendar,X2580,NDays&amp;"D")</f>
        <v>57285</v>
      </c>
      <c r="Z2580" s="1403">
        <v>1.9847374857005384E-2</v>
      </c>
      <c r="AA2580" s="1411">
        <v>1.9641227472920741E-2</v>
      </c>
    </row>
    <row r="2581" spans="19:27" x14ac:dyDescent="0.2">
      <c r="S2581" s="399"/>
      <c r="T2581" s="1401"/>
      <c r="W2581" s="864" t="str">
        <f t="shared" si="46"/>
        <v>1w</v>
      </c>
      <c r="X2581" s="1405">
        <f>_xll.qlCalendarAdvance(Calendar,X2580,W2581,"f",FALSE)</f>
        <v>57292</v>
      </c>
      <c r="Y2581" s="1404">
        <f>_xll.qlCalendarAdvance(Calendar,X2581,NDays&amp;"D")</f>
        <v>57292</v>
      </c>
      <c r="Z2581" s="1403">
        <v>1.9848010781810865E-2</v>
      </c>
      <c r="AA2581" s="1411">
        <v>1.9641421440903528E-2</v>
      </c>
    </row>
    <row r="2582" spans="19:27" x14ac:dyDescent="0.2">
      <c r="S2582" s="399"/>
      <c r="T2582" s="1401"/>
      <c r="W2582" s="864" t="str">
        <f t="shared" si="46"/>
        <v>1w</v>
      </c>
      <c r="X2582" s="1405">
        <f>_xll.qlCalendarAdvance(Calendar,X2581,W2582,"f",FALSE)</f>
        <v>57299</v>
      </c>
      <c r="Y2582" s="1404">
        <f>_xll.qlCalendarAdvance(Calendar,X2582,NDays&amp;"D")</f>
        <v>57299</v>
      </c>
      <c r="Z2582" s="1403">
        <v>1.9848663557705759E-2</v>
      </c>
      <c r="AA2582" s="1411">
        <v>1.964163193268309E-2</v>
      </c>
    </row>
    <row r="2583" spans="19:27" x14ac:dyDescent="0.2">
      <c r="S2583" s="399"/>
      <c r="T2583" s="1401"/>
      <c r="W2583" s="864" t="str">
        <f t="shared" si="46"/>
        <v>1w</v>
      </c>
      <c r="X2583" s="1405">
        <f>_xll.qlCalendarAdvance(Calendar,X2582,W2583,"f",FALSE)</f>
        <v>57306</v>
      </c>
      <c r="Y2583" s="1404">
        <f>_xll.qlCalendarAdvance(Calendar,X2583,NDays&amp;"D")</f>
        <v>57306</v>
      </c>
      <c r="Z2583" s="1403">
        <v>1.9849333184721596E-2</v>
      </c>
      <c r="AA2583" s="1411">
        <v>1.9641858947935242E-2</v>
      </c>
    </row>
    <row r="2584" spans="19:27" x14ac:dyDescent="0.2">
      <c r="S2584" s="399"/>
      <c r="T2584" s="1401"/>
      <c r="W2584" s="864" t="str">
        <f t="shared" si="46"/>
        <v>1w</v>
      </c>
      <c r="X2584" s="1405">
        <f>_xll.qlCalendarAdvance(Calendar,X2583,W2584,"f",FALSE)</f>
        <v>57313</v>
      </c>
      <c r="Y2584" s="1404">
        <f>_xll.qlCalendarAdvance(Calendar,X2584,NDays&amp;"D")</f>
        <v>57313</v>
      </c>
      <c r="Z2584" s="1403">
        <v>1.9850019662892127E-2</v>
      </c>
      <c r="AA2584" s="1411">
        <v>1.9642102486822077E-2</v>
      </c>
    </row>
    <row r="2585" spans="19:27" x14ac:dyDescent="0.2">
      <c r="S2585" s="399"/>
      <c r="T2585" s="1401"/>
      <c r="W2585" s="864" t="str">
        <f t="shared" si="46"/>
        <v>1w</v>
      </c>
      <c r="X2585" s="1405">
        <f>_xll.qlCalendarAdvance(Calendar,X2584,W2585,"f",FALSE)</f>
        <v>57320</v>
      </c>
      <c r="Y2585" s="1404">
        <f>_xll.qlCalendarAdvance(Calendar,X2585,NDays&amp;"D")</f>
        <v>57320</v>
      </c>
      <c r="Z2585" s="1403">
        <v>1.9850722992251102E-2</v>
      </c>
      <c r="AA2585" s="1411">
        <v>1.9642362549424641E-2</v>
      </c>
    </row>
    <row r="2586" spans="19:27" x14ac:dyDescent="0.2">
      <c r="S2586" s="399"/>
      <c r="T2586" s="1401"/>
      <c r="W2586" s="864" t="str">
        <f t="shared" ref="W2586:W2649" si="47">W2585</f>
        <v>1w</v>
      </c>
      <c r="X2586" s="1405">
        <f>_xll.qlCalendarAdvance(Calendar,X2585,W2586,"f",FALSE)</f>
        <v>57327</v>
      </c>
      <c r="Y2586" s="1404">
        <f>_xll.qlCalendarAdvance(Calendar,X2586,NDays&amp;"D")</f>
        <v>57327</v>
      </c>
      <c r="Z2586" s="1403">
        <v>1.9851443172833161E-2</v>
      </c>
      <c r="AA2586" s="1411">
        <v>1.9642639135661888E-2</v>
      </c>
    </row>
    <row r="2587" spans="19:27" x14ac:dyDescent="0.2">
      <c r="S2587" s="399"/>
      <c r="T2587" s="1401"/>
      <c r="W2587" s="864" t="str">
        <f t="shared" si="47"/>
        <v>1w</v>
      </c>
      <c r="X2587" s="1405">
        <f>_xll.qlCalendarAdvance(Calendar,X2586,W2587,"f",FALSE)</f>
        <v>57334</v>
      </c>
      <c r="Y2587" s="1404">
        <f>_xll.qlCalendarAdvance(Calendar,X2587,NDays&amp;"D")</f>
        <v>57334</v>
      </c>
      <c r="Z2587" s="1403">
        <v>1.9852180204674497E-2</v>
      </c>
      <c r="AA2587" s="1411">
        <v>1.9642932245371725E-2</v>
      </c>
    </row>
    <row r="2588" spans="19:27" x14ac:dyDescent="0.2">
      <c r="S2588" s="399"/>
      <c r="T2588" s="1401"/>
      <c r="W2588" s="864" t="str">
        <f t="shared" si="47"/>
        <v>1w</v>
      </c>
      <c r="X2588" s="1405">
        <f>_xll.qlCalendarAdvance(Calendar,X2587,W2588,"f",FALSE)</f>
        <v>57341</v>
      </c>
      <c r="Y2588" s="1404">
        <f>_xll.qlCalendarAdvance(Calendar,X2588,NDays&amp;"D")</f>
        <v>57341</v>
      </c>
      <c r="Z2588" s="1403">
        <v>1.9852934087811747E-2</v>
      </c>
      <c r="AA2588" s="1411">
        <v>1.9643241878797291E-2</v>
      </c>
    </row>
    <row r="2589" spans="19:27" x14ac:dyDescent="0.2">
      <c r="S2589" s="399"/>
      <c r="T2589" s="1401"/>
      <c r="W2589" s="864" t="str">
        <f t="shared" si="47"/>
        <v>1w</v>
      </c>
      <c r="X2589" s="1405">
        <f>_xll.qlCalendarAdvance(Calendar,X2588,W2589,"f",FALSE)</f>
        <v>57348</v>
      </c>
      <c r="Y2589" s="1404">
        <f>_xll.qlCalendarAdvance(Calendar,X2589,NDays&amp;"D")</f>
        <v>57348</v>
      </c>
      <c r="Z2589" s="1403">
        <v>1.9853704822281548E-2</v>
      </c>
      <c r="AA2589" s="1411">
        <v>1.9643568035938586E-2</v>
      </c>
    </row>
    <row r="2590" spans="19:27" x14ac:dyDescent="0.2">
      <c r="S2590" s="399"/>
      <c r="T2590" s="1401"/>
      <c r="W2590" s="864" t="str">
        <f t="shared" si="47"/>
        <v>1w</v>
      </c>
      <c r="X2590" s="1405">
        <f>_xll.qlCalendarAdvance(Calendar,X2589,W2590,"f",FALSE)</f>
        <v>57355</v>
      </c>
      <c r="Y2590" s="1404">
        <f>_xll.qlCalendarAdvance(Calendar,X2590,NDays&amp;"D")</f>
        <v>57355</v>
      </c>
      <c r="Z2590" s="1403">
        <v>1.9854492408122537E-2</v>
      </c>
      <c r="AA2590" s="1411">
        <v>1.9643910716633517E-2</v>
      </c>
    </row>
    <row r="2591" spans="19:27" x14ac:dyDescent="0.2">
      <c r="S2591" s="399"/>
      <c r="T2591" s="1401"/>
      <c r="W2591" s="864" t="str">
        <f t="shared" si="47"/>
        <v>1w</v>
      </c>
      <c r="X2591" s="1405">
        <f>_xll.qlCalendarAdvance(Calendar,X2590,W2591,"f",FALSE)</f>
        <v>57362</v>
      </c>
      <c r="Y2591" s="1404">
        <f>_xll.qlCalendarAdvance(Calendar,X2591,NDays&amp;"D")</f>
        <v>57362</v>
      </c>
      <c r="Z2591" s="1403">
        <v>1.9855296845373793E-2</v>
      </c>
      <c r="AA2591" s="1411">
        <v>1.9644269920882085E-2</v>
      </c>
    </row>
    <row r="2592" spans="19:27" x14ac:dyDescent="0.2">
      <c r="S2592" s="399"/>
      <c r="T2592" s="1401"/>
      <c r="W2592" s="864" t="str">
        <f t="shared" si="47"/>
        <v>1w</v>
      </c>
      <c r="X2592" s="1405">
        <f>_xll.qlCalendarAdvance(Calendar,X2591,W2592,"f",FALSE)</f>
        <v>57369</v>
      </c>
      <c r="Y2592" s="1404">
        <f>_xll.qlCalendarAdvance(Calendar,X2592,NDays&amp;"D")</f>
        <v>57369</v>
      </c>
      <c r="Z2592" s="1403">
        <v>1.9856118134075285E-2</v>
      </c>
      <c r="AA2592" s="1411">
        <v>1.9644645648765335E-2</v>
      </c>
    </row>
    <row r="2593" spans="19:27" x14ac:dyDescent="0.2">
      <c r="S2593" s="399"/>
      <c r="T2593" s="1401"/>
      <c r="W2593" s="864" t="str">
        <f t="shared" si="47"/>
        <v>1w</v>
      </c>
      <c r="X2593" s="1405">
        <f>_xll.qlCalendarAdvance(Calendar,X2592,W2593,"f",FALSE)</f>
        <v>57376</v>
      </c>
      <c r="Y2593" s="1404">
        <f>_xll.qlCalendarAdvance(Calendar,X2593,NDays&amp;"D")</f>
        <v>57376</v>
      </c>
      <c r="Z2593" s="1403">
        <v>1.9856956274267423E-2</v>
      </c>
      <c r="AA2593" s="1411">
        <v>1.9645037900445361E-2</v>
      </c>
    </row>
    <row r="2594" spans="19:27" x14ac:dyDescent="0.2">
      <c r="S2594" s="399"/>
      <c r="T2594" s="1401"/>
      <c r="W2594" s="864" t="str">
        <f t="shared" si="47"/>
        <v>1w</v>
      </c>
      <c r="X2594" s="1405">
        <f>_xll.qlCalendarAdvance(Calendar,X2593,W2594,"f",FALSE)</f>
        <v>57383</v>
      </c>
      <c r="Y2594" s="1404">
        <f>_xll.qlCalendarAdvance(Calendar,X2594,NDays&amp;"D")</f>
        <v>57383</v>
      </c>
      <c r="Z2594" s="1403">
        <v>1.9857811265992176E-2</v>
      </c>
      <c r="AA2594" s="1411">
        <v>1.9645446675679024E-2</v>
      </c>
    </row>
    <row r="2595" spans="19:27" x14ac:dyDescent="0.2">
      <c r="S2595" s="399"/>
      <c r="T2595" s="1401"/>
      <c r="W2595" s="864" t="str">
        <f t="shared" si="47"/>
        <v>1w</v>
      </c>
      <c r="X2595" s="1405">
        <f>_xll.qlCalendarAdvance(Calendar,X2594,W2595,"f",FALSE)</f>
        <v>57390</v>
      </c>
      <c r="Y2595" s="1404">
        <f>_xll.qlCalendarAdvance(Calendar,X2595,NDays&amp;"D")</f>
        <v>57390</v>
      </c>
      <c r="Z2595" s="1403">
        <v>1.9858683109291286E-2</v>
      </c>
      <c r="AA2595" s="1411">
        <v>1.9645871974466322E-2</v>
      </c>
    </row>
    <row r="2596" spans="19:27" x14ac:dyDescent="0.2">
      <c r="S2596" s="399"/>
      <c r="T2596" s="1401"/>
      <c r="W2596" s="864" t="str">
        <f t="shared" si="47"/>
        <v>1w</v>
      </c>
      <c r="X2596" s="1405">
        <f>_xll.qlCalendarAdvance(Calendar,X2595,W2596,"f",FALSE)</f>
        <v>57397</v>
      </c>
      <c r="Y2596" s="1404">
        <f>_xll.qlCalendarAdvance(Calendar,X2596,NDays&amp;"D")</f>
        <v>57397</v>
      </c>
      <c r="Z2596" s="1403">
        <v>1.985957180420872E-2</v>
      </c>
      <c r="AA2596" s="1411">
        <v>1.9646313796888304E-2</v>
      </c>
    </row>
    <row r="2597" spans="19:27" x14ac:dyDescent="0.2">
      <c r="S2597" s="399"/>
      <c r="T2597" s="1401"/>
      <c r="W2597" s="864" t="str">
        <f t="shared" si="47"/>
        <v>1w</v>
      </c>
      <c r="X2597" s="1405">
        <f>_xll.qlCalendarAdvance(Calendar,X2596,W2597,"f",FALSE)</f>
        <v>57404</v>
      </c>
      <c r="Y2597" s="1404">
        <f>_xll.qlCalendarAdvance(Calendar,X2597,NDays&amp;"D")</f>
        <v>57404</v>
      </c>
      <c r="Z2597" s="1403">
        <v>1.9860477350787775E-2</v>
      </c>
      <c r="AA2597" s="1411">
        <v>1.9646772143026014E-2</v>
      </c>
    </row>
    <row r="2598" spans="19:27" x14ac:dyDescent="0.2">
      <c r="S2598" s="399"/>
      <c r="T2598" s="1401"/>
      <c r="W2598" s="864" t="str">
        <f t="shared" si="47"/>
        <v>1w</v>
      </c>
      <c r="X2598" s="1405">
        <f>_xll.qlCalendarAdvance(Calendar,X2597,W2598,"f",FALSE)</f>
        <v>57411</v>
      </c>
      <c r="Y2598" s="1404">
        <f>_xll.qlCalendarAdvance(Calendar,X2598,NDays&amp;"D")</f>
        <v>57411</v>
      </c>
      <c r="Z2598" s="1403">
        <v>1.9861399749073971E-2</v>
      </c>
      <c r="AA2598" s="1411">
        <v>1.9647247012717362E-2</v>
      </c>
    </row>
    <row r="2599" spans="19:27" x14ac:dyDescent="0.2">
      <c r="S2599" s="399"/>
      <c r="T2599" s="1401"/>
      <c r="W2599" s="864" t="str">
        <f t="shared" si="47"/>
        <v>1w</v>
      </c>
      <c r="X2599" s="1405">
        <f>_xll.qlCalendarAdvance(Calendar,X2598,W2599,"f",FALSE)</f>
        <v>57418</v>
      </c>
      <c r="Y2599" s="1404">
        <f>_xll.qlCalendarAdvance(Calendar,X2599,NDays&amp;"D")</f>
        <v>57418</v>
      </c>
      <c r="Z2599" s="1403">
        <v>1.9862338999112383E-2</v>
      </c>
      <c r="AA2599" s="1411">
        <v>1.9647738406043391E-2</v>
      </c>
    </row>
    <row r="2600" spans="19:27" x14ac:dyDescent="0.2">
      <c r="S2600" s="399"/>
      <c r="T2600" s="1401"/>
      <c r="W2600" s="864" t="str">
        <f t="shared" si="47"/>
        <v>1w</v>
      </c>
      <c r="X2600" s="1405">
        <f>_xll.qlCalendarAdvance(Calendar,X2599,W2600,"f",FALSE)</f>
        <v>57425</v>
      </c>
      <c r="Y2600" s="1404">
        <f>_xll.qlCalendarAdvance(Calendar,X2600,NDays&amp;"D")</f>
        <v>57425</v>
      </c>
      <c r="Z2600" s="1403">
        <v>1.9863295100950529E-2</v>
      </c>
      <c r="AA2600" s="1411">
        <v>1.964824632308515E-2</v>
      </c>
    </row>
    <row r="2601" spans="19:27" x14ac:dyDescent="0.2">
      <c r="S2601" s="399"/>
      <c r="T2601" s="1401"/>
      <c r="W2601" s="864" t="str">
        <f t="shared" si="47"/>
        <v>1w</v>
      </c>
      <c r="X2601" s="1405">
        <f>_xll.qlCalendarAdvance(Calendar,X2600,W2601,"f",FALSE)</f>
        <v>57432</v>
      </c>
      <c r="Y2601" s="1404">
        <f>_xll.qlCalendarAdvance(Calendar,X2601,NDays&amp;"D")</f>
        <v>57432</v>
      </c>
      <c r="Z2601" s="1403">
        <v>1.9864268054634815E-2</v>
      </c>
      <c r="AA2601" s="1411">
        <v>1.9648770763680545E-2</v>
      </c>
    </row>
    <row r="2602" spans="19:27" x14ac:dyDescent="0.2">
      <c r="S2602" s="399"/>
      <c r="T2602" s="1401"/>
      <c r="W2602" s="864" t="str">
        <f t="shared" si="47"/>
        <v>1w</v>
      </c>
      <c r="X2602" s="1405">
        <f>_xll.qlCalendarAdvance(Calendar,X2601,W2602,"f",FALSE)</f>
        <v>57439</v>
      </c>
      <c r="Y2602" s="1404">
        <f>_xll.qlCalendarAdvance(Calendar,X2602,NDays&amp;"D")</f>
        <v>57439</v>
      </c>
      <c r="Z2602" s="1403">
        <v>1.986525786021387E-2</v>
      </c>
      <c r="AA2602" s="1411">
        <v>1.9649311727829577E-2</v>
      </c>
    </row>
    <row r="2603" spans="19:27" x14ac:dyDescent="0.2">
      <c r="S2603" s="399"/>
      <c r="T2603" s="1401"/>
      <c r="W2603" s="864" t="str">
        <f t="shared" si="47"/>
        <v>1w</v>
      </c>
      <c r="X2603" s="1405">
        <f>_xll.qlCalendarAdvance(Calendar,X2602,W2603,"f",FALSE)</f>
        <v>57446</v>
      </c>
      <c r="Y2603" s="1404">
        <f>_xll.qlCalendarAdvance(Calendar,X2603,NDays&amp;"D")</f>
        <v>57446</v>
      </c>
      <c r="Z2603" s="1403">
        <v>1.9866264517736987E-2</v>
      </c>
      <c r="AA2603" s="1411">
        <v>1.9649869215694338E-2</v>
      </c>
    </row>
    <row r="2604" spans="19:27" x14ac:dyDescent="0.2">
      <c r="S2604" s="399"/>
      <c r="T2604" s="1401"/>
      <c r="W2604" s="864" t="str">
        <f t="shared" si="47"/>
        <v>1w</v>
      </c>
      <c r="X2604" s="1405">
        <f>_xll.qlCalendarAdvance(Calendar,X2603,W2604,"f",FALSE)</f>
        <v>57453</v>
      </c>
      <c r="Y2604" s="1404">
        <f>_xll.qlCalendarAdvance(Calendar,X2604,NDays&amp;"D")</f>
        <v>57453</v>
      </c>
      <c r="Z2604" s="1403">
        <v>1.9867288027253904E-2</v>
      </c>
      <c r="AA2604" s="1411">
        <v>1.9650443227193781E-2</v>
      </c>
    </row>
    <row r="2605" spans="19:27" x14ac:dyDescent="0.2">
      <c r="S2605" s="399"/>
      <c r="T2605" s="1401"/>
      <c r="W2605" s="864" t="str">
        <f t="shared" si="47"/>
        <v>1w</v>
      </c>
      <c r="X2605" s="1405">
        <f>_xll.qlCalendarAdvance(Calendar,X2604,W2605,"f",FALSE)</f>
        <v>57460</v>
      </c>
      <c r="Y2605" s="1404">
        <f>_xll.qlCalendarAdvance(Calendar,X2605,NDays&amp;"D")</f>
        <v>57460</v>
      </c>
      <c r="Z2605" s="1403">
        <v>1.9868328388815026E-2</v>
      </c>
      <c r="AA2605" s="1411">
        <v>1.9651033762408954E-2</v>
      </c>
    </row>
    <row r="2606" spans="19:27" x14ac:dyDescent="0.2">
      <c r="S2606" s="399"/>
      <c r="T2606" s="1401"/>
      <c r="W2606" s="864" t="str">
        <f t="shared" si="47"/>
        <v>1w</v>
      </c>
      <c r="X2606" s="1405">
        <f>_xll.qlCalendarAdvance(Calendar,X2605,W2606,"f",FALSE)</f>
        <v>57467</v>
      </c>
      <c r="Y2606" s="1404">
        <f>_xll.qlCalendarAdvance(Calendar,X2606,NDays&amp;"D")</f>
        <v>57467</v>
      </c>
      <c r="Z2606" s="1403">
        <v>1.9869385602472311E-2</v>
      </c>
      <c r="AA2606" s="1411">
        <v>1.965164082101567E-2</v>
      </c>
    </row>
    <row r="2607" spans="19:27" x14ac:dyDescent="0.2">
      <c r="S2607" s="399"/>
      <c r="T2607" s="1401"/>
      <c r="W2607" s="864" t="str">
        <f t="shared" si="47"/>
        <v>1w</v>
      </c>
      <c r="X2607" s="1405">
        <f>_xll.qlCalendarAdvance(Calendar,X2606,W2607,"f",FALSE)</f>
        <v>57474</v>
      </c>
      <c r="Y2607" s="1404">
        <f>_xll.qlCalendarAdvance(Calendar,X2607,NDays&amp;"D")</f>
        <v>57474</v>
      </c>
      <c r="Z2607" s="1403">
        <v>1.9870459668278162E-2</v>
      </c>
      <c r="AA2607" s="1411">
        <v>1.9652264403419162E-2</v>
      </c>
    </row>
    <row r="2608" spans="19:27" x14ac:dyDescent="0.2">
      <c r="S2608" s="399"/>
      <c r="T2608" s="1401"/>
      <c r="W2608" s="864" t="str">
        <f t="shared" si="47"/>
        <v>1w</v>
      </c>
      <c r="X2608" s="1405">
        <f>_xll.qlCalendarAdvance(Calendar,X2607,W2608,"f",FALSE)</f>
        <v>57481</v>
      </c>
      <c r="Y2608" s="1404">
        <f>_xll.qlCalendarAdvance(Calendar,X2608,NDays&amp;"D")</f>
        <v>57481</v>
      </c>
      <c r="Z2608" s="1403">
        <v>1.9871550586285869E-2</v>
      </c>
      <c r="AA2608" s="1411">
        <v>1.9652904509457336E-2</v>
      </c>
    </row>
    <row r="2609" spans="19:27" x14ac:dyDescent="0.2">
      <c r="S2609" s="399"/>
      <c r="T2609" s="1401"/>
      <c r="W2609" s="864" t="str">
        <f t="shared" si="47"/>
        <v>1w</v>
      </c>
      <c r="X2609" s="1405">
        <f>_xll.qlCalendarAdvance(Calendar,X2608,W2609,"f",FALSE)</f>
        <v>57488</v>
      </c>
      <c r="Y2609" s="1404">
        <f>_xll.qlCalendarAdvance(Calendar,X2609,NDays&amp;"D")</f>
        <v>57488</v>
      </c>
      <c r="Z2609" s="1403">
        <v>1.9872658356548945E-2</v>
      </c>
      <c r="AA2609" s="1411">
        <v>1.9653561139049147E-2</v>
      </c>
    </row>
    <row r="2610" spans="19:27" x14ac:dyDescent="0.2">
      <c r="S2610" s="399"/>
      <c r="T2610" s="1401"/>
      <c r="W2610" s="864" t="str">
        <f t="shared" si="47"/>
        <v>1w</v>
      </c>
      <c r="X2610" s="1405">
        <f>_xll.qlCalendarAdvance(Calendar,X2609,W2610,"f",FALSE)</f>
        <v>57495</v>
      </c>
      <c r="Y2610" s="1404">
        <f>_xll.qlCalendarAdvance(Calendar,X2610,NDays&amp;"D")</f>
        <v>57495</v>
      </c>
      <c r="Z2610" s="1403">
        <v>1.9873782979122678E-2</v>
      </c>
      <c r="AA2610" s="1411">
        <v>1.9654234292275641E-2</v>
      </c>
    </row>
    <row r="2611" spans="19:27" x14ac:dyDescent="0.2">
      <c r="S2611" s="399"/>
      <c r="T2611" s="1401"/>
      <c r="W2611" s="864" t="str">
        <f t="shared" si="47"/>
        <v>1w</v>
      </c>
      <c r="X2611" s="1405">
        <f>_xll.qlCalendarAdvance(Calendar,X2610,W2611,"f",FALSE)</f>
        <v>57502</v>
      </c>
      <c r="Y2611" s="1404">
        <f>_xll.qlCalendarAdvance(Calendar,X2611,NDays&amp;"D")</f>
        <v>57502</v>
      </c>
      <c r="Z2611" s="1403">
        <v>1.9874924454063247E-2</v>
      </c>
      <c r="AA2611" s="1411">
        <v>1.9654923969217863E-2</v>
      </c>
    </row>
    <row r="2612" spans="19:27" x14ac:dyDescent="0.2">
      <c r="S2612" s="399"/>
      <c r="T2612" s="1401"/>
      <c r="W2612" s="864" t="str">
        <f t="shared" si="47"/>
        <v>1w</v>
      </c>
      <c r="X2612" s="1405">
        <f>_xll.qlCalendarAdvance(Calendar,X2611,W2612,"f",FALSE)</f>
        <v>57509</v>
      </c>
      <c r="Y2612" s="1404">
        <f>_xll.qlCalendarAdvance(Calendar,X2612,NDays&amp;"D")</f>
        <v>57509</v>
      </c>
      <c r="Z2612" s="1403">
        <v>1.9876082781426607E-2</v>
      </c>
      <c r="AA2612" s="1411">
        <v>1.9655630169713723E-2</v>
      </c>
    </row>
    <row r="2613" spans="19:27" x14ac:dyDescent="0.2">
      <c r="S2613" s="399"/>
      <c r="T2613" s="1401"/>
      <c r="W2613" s="864" t="str">
        <f t="shared" si="47"/>
        <v>1w</v>
      </c>
      <c r="X2613" s="1405">
        <f>_xll.qlCalendarAdvance(Calendar,X2612,W2613,"f",FALSE)</f>
        <v>57516</v>
      </c>
      <c r="Y2613" s="1404">
        <f>_xll.qlCalendarAdvance(Calendar,X2613,NDays&amp;"D")</f>
        <v>57516</v>
      </c>
      <c r="Z2613" s="1403">
        <v>1.9877257961270267E-2</v>
      </c>
      <c r="AA2613" s="1411">
        <v>1.9656352893844264E-2</v>
      </c>
    </row>
    <row r="2614" spans="19:27" x14ac:dyDescent="0.2">
      <c r="S2614" s="399"/>
      <c r="T2614" s="1401"/>
      <c r="W2614" s="864" t="str">
        <f t="shared" si="47"/>
        <v>1w</v>
      </c>
      <c r="X2614" s="1405">
        <f>_xll.qlCalendarAdvance(Calendar,X2613,W2614,"f",FALSE)</f>
        <v>57523</v>
      </c>
      <c r="Y2614" s="1404">
        <f>_xll.qlCalendarAdvance(Calendar,X2614,NDays&amp;"D")</f>
        <v>57523</v>
      </c>
      <c r="Z2614" s="1403">
        <v>1.9878449993652847E-2</v>
      </c>
      <c r="AA2614" s="1411">
        <v>1.9657092141690535E-2</v>
      </c>
    </row>
    <row r="2615" spans="19:27" x14ac:dyDescent="0.2">
      <c r="S2615" s="399"/>
      <c r="T2615" s="1401"/>
      <c r="W2615" s="864" t="str">
        <f t="shared" si="47"/>
        <v>1w</v>
      </c>
      <c r="X2615" s="1405">
        <f>_xll.qlCalendarAdvance(Calendar,X2614,W2615,"f",FALSE)</f>
        <v>57530</v>
      </c>
      <c r="Y2615" s="1404">
        <f>_xll.qlCalendarAdvance(Calendar,X2615,NDays&amp;"D")</f>
        <v>57530</v>
      </c>
      <c r="Z2615" s="1403">
        <v>1.9879658878633188E-2</v>
      </c>
      <c r="AA2615" s="1411">
        <v>1.9657847913090443E-2</v>
      </c>
    </row>
    <row r="2616" spans="19:27" x14ac:dyDescent="0.2">
      <c r="S2616" s="399"/>
      <c r="T2616" s="1401"/>
      <c r="W2616" s="864" t="str">
        <f t="shared" si="47"/>
        <v>1w</v>
      </c>
      <c r="X2616" s="1405">
        <f>_xll.qlCalendarAdvance(Calendar,X2615,W2616,"f",FALSE)</f>
        <v>57537</v>
      </c>
      <c r="Y2616" s="1404">
        <f>_xll.qlCalendarAdvance(Calendar,X2616,NDays&amp;"D")</f>
        <v>57537</v>
      </c>
      <c r="Z2616" s="1403">
        <v>1.9880884616271022E-2</v>
      </c>
      <c r="AA2616" s="1411">
        <v>1.9658620208206079E-2</v>
      </c>
    </row>
    <row r="2617" spans="19:27" x14ac:dyDescent="0.2">
      <c r="S2617" s="399"/>
      <c r="T2617" s="1401"/>
      <c r="W2617" s="864" t="str">
        <f t="shared" si="47"/>
        <v>1w</v>
      </c>
      <c r="X2617" s="1405">
        <f>_xll.qlCalendarAdvance(Calendar,X2616,W2617,"f",FALSE)</f>
        <v>57544</v>
      </c>
      <c r="Y2617" s="1404">
        <f>_xll.qlCalendarAdvance(Calendar,X2617,NDays&amp;"D")</f>
        <v>57544</v>
      </c>
      <c r="Z2617" s="1403">
        <v>1.9882127206627631E-2</v>
      </c>
      <c r="AA2617" s="1411">
        <v>1.9659409026713259E-2</v>
      </c>
    </row>
    <row r="2618" spans="19:27" x14ac:dyDescent="0.2">
      <c r="S2618" s="399"/>
      <c r="T2618" s="1401"/>
      <c r="W2618" s="864" t="str">
        <f t="shared" si="47"/>
        <v>1w</v>
      </c>
      <c r="X2618" s="1405">
        <f>_xll.qlCalendarAdvance(Calendar,X2617,W2618,"f",FALSE)</f>
        <v>57551</v>
      </c>
      <c r="Y2618" s="1404">
        <f>_xll.qlCalendarAdvance(Calendar,X2618,NDays&amp;"D")</f>
        <v>57551</v>
      </c>
      <c r="Z2618" s="1403">
        <v>1.9883386649764079E-2</v>
      </c>
      <c r="AA2618" s="1411">
        <v>1.9660214369098261E-2</v>
      </c>
    </row>
    <row r="2619" spans="19:27" x14ac:dyDescent="0.2">
      <c r="S2619" s="399"/>
      <c r="T2619" s="1401"/>
      <c r="W2619" s="864" t="str">
        <f t="shared" si="47"/>
        <v>1w</v>
      </c>
      <c r="X2619" s="1405">
        <f>_xll.qlCalendarAdvance(Calendar,X2618,W2619,"f",FALSE)</f>
        <v>57558</v>
      </c>
      <c r="Y2619" s="1404">
        <f>_xll.qlCalendarAdvance(Calendar,X2619,NDays&amp;"D")</f>
        <v>57558</v>
      </c>
      <c r="Z2619" s="1403">
        <v>1.9884662945743203E-2</v>
      </c>
      <c r="AA2619" s="1411">
        <v>1.9661036235036899E-2</v>
      </c>
    </row>
    <row r="2620" spans="19:27" x14ac:dyDescent="0.2">
      <c r="S2620" s="399"/>
      <c r="T2620" s="1401"/>
      <c r="W2620" s="864" t="str">
        <f t="shared" si="47"/>
        <v>1w</v>
      </c>
      <c r="X2620" s="1405">
        <f>_xll.qlCalendarAdvance(Calendar,X2619,W2620,"f",FALSE)</f>
        <v>57565</v>
      </c>
      <c r="Y2620" s="1404">
        <f>_xll.qlCalendarAdvance(Calendar,X2620,NDays&amp;"D")</f>
        <v>57565</v>
      </c>
      <c r="Z2620" s="1403">
        <v>1.9885956094627844E-2</v>
      </c>
      <c r="AA2620" s="1411">
        <v>1.9661874624529174E-2</v>
      </c>
    </row>
    <row r="2621" spans="19:27" x14ac:dyDescent="0.2">
      <c r="S2621" s="399"/>
      <c r="T2621" s="1401"/>
      <c r="W2621" s="864" t="str">
        <f t="shared" si="47"/>
        <v>1w</v>
      </c>
      <c r="X2621" s="1405">
        <f>_xll.qlCalendarAdvance(Calendar,X2620,W2621,"f",FALSE)</f>
        <v>57572</v>
      </c>
      <c r="Y2621" s="1404">
        <f>_xll.qlCalendarAdvance(Calendar,X2621,NDays&amp;"D")</f>
        <v>57572</v>
      </c>
      <c r="Z2621" s="1403">
        <v>1.9887266096482392E-2</v>
      </c>
      <c r="AA2621" s="1411">
        <v>1.9662729537737178E-2</v>
      </c>
    </row>
    <row r="2622" spans="19:27" x14ac:dyDescent="0.2">
      <c r="S2622" s="399"/>
      <c r="T2622" s="1401"/>
      <c r="W2622" s="864" t="str">
        <f t="shared" si="47"/>
        <v>1w</v>
      </c>
      <c r="X2622" s="1405">
        <f>_xll.qlCalendarAdvance(Calendar,X2621,W2622,"f",FALSE)</f>
        <v>57579</v>
      </c>
      <c r="Y2622" s="1404">
        <f>_xll.qlCalendarAdvance(Calendar,X2622,NDays&amp;"D")</f>
        <v>57579</v>
      </c>
      <c r="Z2622" s="1403">
        <v>1.9888592951371242E-2</v>
      </c>
      <c r="AA2622" s="1411">
        <v>1.9663600974498818E-2</v>
      </c>
    </row>
    <row r="2623" spans="19:27" x14ac:dyDescent="0.2">
      <c r="S2623" s="399"/>
      <c r="T2623" s="1401"/>
      <c r="W2623" s="864" t="str">
        <f t="shared" si="47"/>
        <v>1w</v>
      </c>
      <c r="X2623" s="1405">
        <f>_xll.qlCalendarAdvance(Calendar,X2622,W2623,"f",FALSE)</f>
        <v>57586</v>
      </c>
      <c r="Y2623" s="1404">
        <f>_xll.qlCalendarAdvance(Calendar,X2623,NDays&amp;"D")</f>
        <v>57586</v>
      </c>
      <c r="Z2623" s="1403">
        <v>1.9889936659361451E-2</v>
      </c>
      <c r="AA2623" s="1411">
        <v>1.9664488935057234E-2</v>
      </c>
    </row>
    <row r="2624" spans="19:27" x14ac:dyDescent="0.2">
      <c r="S2624" s="399"/>
      <c r="T2624" s="1401"/>
      <c r="W2624" s="864" t="str">
        <f t="shared" si="47"/>
        <v>1w</v>
      </c>
      <c r="X2624" s="1405">
        <f>_xll.qlCalendarAdvance(Calendar,X2623,W2624,"f",FALSE)</f>
        <v>57593</v>
      </c>
      <c r="Y2624" s="1404">
        <f>_xll.qlCalendarAdvance(Calendar,X2624,NDays&amp;"D")</f>
        <v>57593</v>
      </c>
      <c r="Z2624" s="1403">
        <v>1.9891297220518522E-2</v>
      </c>
      <c r="AA2624" s="1411">
        <v>1.9665393419007193E-2</v>
      </c>
    </row>
    <row r="2625" spans="19:27" x14ac:dyDescent="0.2">
      <c r="S2625" s="399"/>
      <c r="T2625" s="1401"/>
      <c r="W2625" s="864" t="str">
        <f t="shared" si="47"/>
        <v>1w</v>
      </c>
      <c r="X2625" s="1405">
        <f>_xll.qlCalendarAdvance(Calendar,X2624,W2625,"f",FALSE)</f>
        <v>57600</v>
      </c>
      <c r="Y2625" s="1404">
        <f>_xll.qlCalendarAdvance(Calendar,X2625,NDays&amp;"D")</f>
        <v>57600</v>
      </c>
      <c r="Z2625" s="1403">
        <v>1.9892674634910179E-2</v>
      </c>
      <c r="AA2625" s="1411">
        <v>1.9666314426834974E-2</v>
      </c>
    </row>
    <row r="2626" spans="19:27" x14ac:dyDescent="0.2">
      <c r="S2626" s="399"/>
      <c r="T2626" s="1401"/>
      <c r="W2626" s="864" t="str">
        <f t="shared" si="47"/>
        <v>1w</v>
      </c>
      <c r="X2626" s="1405">
        <f>_xll.qlCalendarAdvance(Calendar,X2625,W2626,"f",FALSE)</f>
        <v>57607</v>
      </c>
      <c r="Y2626" s="1404">
        <f>_xll.qlCalendarAdvance(Calendar,X2626,NDays&amp;"D")</f>
        <v>57607</v>
      </c>
      <c r="Z2626" s="1403">
        <v>1.9894068902604811E-2</v>
      </c>
      <c r="AA2626" s="1411">
        <v>1.9667251958135346E-2</v>
      </c>
    </row>
    <row r="2627" spans="19:27" x14ac:dyDescent="0.2">
      <c r="S2627" s="399"/>
      <c r="T2627" s="1401"/>
      <c r="W2627" s="864" t="str">
        <f t="shared" si="47"/>
        <v>1w</v>
      </c>
      <c r="X2627" s="1405">
        <f>_xll.qlCalendarAdvance(Calendar,X2626,W2627,"f",FALSE)</f>
        <v>57614</v>
      </c>
      <c r="Y2627" s="1404">
        <f>_xll.qlCalendarAdvance(Calendar,X2627,NDays&amp;"D")</f>
        <v>57614</v>
      </c>
      <c r="Z2627" s="1403">
        <v>1.9895480023671475E-2</v>
      </c>
      <c r="AA2627" s="1411">
        <v>1.96682060130704E-2</v>
      </c>
    </row>
    <row r="2628" spans="19:27" x14ac:dyDescent="0.2">
      <c r="S2628" s="399"/>
      <c r="T2628" s="1401"/>
      <c r="W2628" s="864" t="str">
        <f t="shared" si="47"/>
        <v>1w</v>
      </c>
      <c r="X2628" s="1405">
        <f>_xll.qlCalendarAdvance(Calendar,X2627,W2628,"f",FALSE)</f>
        <v>57621</v>
      </c>
      <c r="Y2628" s="1404">
        <f>_xll.qlCalendarAdvance(Calendar,X2628,NDays&amp;"D")</f>
        <v>57621</v>
      </c>
      <c r="Z2628" s="1403">
        <v>1.9896907998179669E-2</v>
      </c>
      <c r="AA2628" s="1411">
        <v>1.9669176591640136E-2</v>
      </c>
    </row>
    <row r="2629" spans="19:27" x14ac:dyDescent="0.2">
      <c r="S2629" s="399"/>
      <c r="T2629" s="1401"/>
      <c r="W2629" s="864" t="str">
        <f t="shared" si="47"/>
        <v>1w</v>
      </c>
      <c r="X2629" s="1405">
        <f>_xll.qlCalendarAdvance(Calendar,X2628,W2629,"f",FALSE)</f>
        <v>57628</v>
      </c>
      <c r="Y2629" s="1404">
        <f>_xll.qlCalendarAdvance(Calendar,X2629,NDays&amp;"D")</f>
        <v>57628</v>
      </c>
      <c r="Z2629" s="1403">
        <v>1.9898352826201116E-2</v>
      </c>
      <c r="AA2629" s="1411">
        <v>1.9670163693925602E-2</v>
      </c>
    </row>
    <row r="2630" spans="19:27" x14ac:dyDescent="0.2">
      <c r="S2630" s="399"/>
      <c r="T2630" s="1401"/>
      <c r="W2630" s="864" t="str">
        <f t="shared" si="47"/>
        <v>1w</v>
      </c>
      <c r="X2630" s="1405">
        <f>_xll.qlCalendarAdvance(Calendar,X2629,W2630,"f",FALSE)</f>
        <v>57635</v>
      </c>
      <c r="Y2630" s="1404">
        <f>_xll.qlCalendarAdvance(Calendar,X2630,NDays&amp;"D")</f>
        <v>57635</v>
      </c>
      <c r="Z2630" s="1403">
        <v>1.9899814507806646E-2</v>
      </c>
      <c r="AA2630" s="1411">
        <v>1.967116731984575E-2</v>
      </c>
    </row>
    <row r="2631" spans="19:27" x14ac:dyDescent="0.2">
      <c r="S2631" s="399"/>
      <c r="T2631" s="1401"/>
      <c r="W2631" s="864" t="str">
        <f t="shared" si="47"/>
        <v>1w</v>
      </c>
      <c r="X2631" s="1405">
        <f>_xll.qlCalendarAdvance(Calendar,X2630,W2631,"f",FALSE)</f>
        <v>57642</v>
      </c>
      <c r="Y2631" s="1404">
        <f>_xll.qlCalendarAdvance(Calendar,X2631,NDays&amp;"D")</f>
        <v>57642</v>
      </c>
      <c r="Z2631" s="1403">
        <v>1.990129304306909E-2</v>
      </c>
      <c r="AA2631" s="1411">
        <v>1.9672187469319535E-2</v>
      </c>
    </row>
    <row r="2632" spans="19:27" x14ac:dyDescent="0.2">
      <c r="S2632" s="399"/>
      <c r="T2632" s="1401"/>
      <c r="W2632" s="864" t="str">
        <f t="shared" si="47"/>
        <v>1w</v>
      </c>
      <c r="X2632" s="1405">
        <f>_xll.qlCalendarAdvance(Calendar,X2631,W2632,"f",FALSE)</f>
        <v>57649</v>
      </c>
      <c r="Y2632" s="1404">
        <f>_xll.qlCalendarAdvance(Calendar,X2632,NDays&amp;"D")</f>
        <v>57649</v>
      </c>
      <c r="Z2632" s="1403">
        <v>1.9902788432061724E-2</v>
      </c>
      <c r="AA2632" s="1411">
        <v>1.9673224142428003E-2</v>
      </c>
    </row>
    <row r="2633" spans="19:27" x14ac:dyDescent="0.2">
      <c r="S2633" s="399"/>
      <c r="T2633" s="1401"/>
      <c r="W2633" s="864" t="str">
        <f t="shared" si="47"/>
        <v>1w</v>
      </c>
      <c r="X2633" s="1405">
        <f>_xll.qlCalendarAdvance(Calendar,X2632,W2633,"f",FALSE)</f>
        <v>57656</v>
      </c>
      <c r="Y2633" s="1404">
        <f>_xll.qlCalendarAdvance(Calendar,X2633,NDays&amp;"D")</f>
        <v>57656</v>
      </c>
      <c r="Z2633" s="1403">
        <v>1.9904300674858266E-2</v>
      </c>
      <c r="AA2633" s="1411">
        <v>1.9674277339171153E-2</v>
      </c>
    </row>
    <row r="2634" spans="19:27" x14ac:dyDescent="0.2">
      <c r="S2634" s="399"/>
      <c r="T2634" s="1401"/>
      <c r="W2634" s="864" t="str">
        <f t="shared" si="47"/>
        <v>1w</v>
      </c>
      <c r="X2634" s="1405">
        <f>_xll.qlCalendarAdvance(Calendar,X2633,W2634,"f",FALSE)</f>
        <v>57663</v>
      </c>
      <c r="Y2634" s="1404">
        <f>_xll.qlCalendarAdvance(Calendar,X2634,NDays&amp;"D")</f>
        <v>57663</v>
      </c>
      <c r="Z2634" s="1403">
        <v>1.9905829771534211E-2</v>
      </c>
      <c r="AA2634" s="1411">
        <v>1.9675347059630033E-2</v>
      </c>
    </row>
    <row r="2635" spans="19:27" x14ac:dyDescent="0.2">
      <c r="S2635" s="399"/>
      <c r="T2635" s="1401"/>
      <c r="W2635" s="864" t="str">
        <f t="shared" si="47"/>
        <v>1w</v>
      </c>
      <c r="X2635" s="1405">
        <f>_xll.qlCalendarAdvance(Calendar,X2634,W2635,"f",FALSE)</f>
        <v>57670</v>
      </c>
      <c r="Y2635" s="1404">
        <f>_xll.qlCalendarAdvance(Calendar,X2635,NDays&amp;"D")</f>
        <v>57670</v>
      </c>
      <c r="Z2635" s="1403">
        <v>1.9907375722165499E-2</v>
      </c>
      <c r="AA2635" s="1411">
        <v>1.9676433303642549E-2</v>
      </c>
    </row>
    <row r="2636" spans="19:27" x14ac:dyDescent="0.2">
      <c r="S2636" s="399"/>
      <c r="T2636" s="1401"/>
      <c r="W2636" s="864" t="str">
        <f t="shared" si="47"/>
        <v>1w</v>
      </c>
      <c r="X2636" s="1405">
        <f>_xll.qlCalendarAdvance(Calendar,X2635,W2636,"f",FALSE)</f>
        <v>57677</v>
      </c>
      <c r="Y2636" s="1404">
        <f>_xll.qlCalendarAdvance(Calendar,X2636,NDays&amp;"D")</f>
        <v>57677</v>
      </c>
      <c r="Z2636" s="1403">
        <v>1.9908938526827846E-2</v>
      </c>
      <c r="AA2636" s="1411">
        <v>1.9677536071370794E-2</v>
      </c>
    </row>
    <row r="2637" spans="19:27" x14ac:dyDescent="0.2">
      <c r="S2637" s="399"/>
      <c r="T2637" s="1401"/>
      <c r="W2637" s="864" t="str">
        <f t="shared" si="47"/>
        <v>1w</v>
      </c>
      <c r="X2637" s="1405">
        <f>_xll.qlCalendarAdvance(Calendar,X2636,W2637,"f",FALSE)</f>
        <v>57684</v>
      </c>
      <c r="Y2637" s="1404">
        <f>_xll.qlCalendarAdvance(Calendar,X2637,NDays&amp;"D")</f>
        <v>57684</v>
      </c>
      <c r="Z2637" s="1403">
        <v>1.9910518185599191E-2</v>
      </c>
      <c r="AA2637" s="1411">
        <v>1.9678655362571629E-2</v>
      </c>
    </row>
    <row r="2638" spans="19:27" x14ac:dyDescent="0.2">
      <c r="S2638" s="399"/>
      <c r="T2638" s="1401"/>
      <c r="W2638" s="864" t="str">
        <f t="shared" si="47"/>
        <v>1w</v>
      </c>
      <c r="X2638" s="1405">
        <f>_xll.qlCalendarAdvance(Calendar,X2637,W2638,"f",FALSE)</f>
        <v>57691</v>
      </c>
      <c r="Y2638" s="1404">
        <f>_xll.qlCalendarAdvance(Calendar,X2638,NDays&amp;"D")</f>
        <v>57691</v>
      </c>
      <c r="Z2638" s="1403">
        <v>1.9912114698558359E-2</v>
      </c>
      <c r="AA2638" s="1411">
        <v>1.9679791177407147E-2</v>
      </c>
    </row>
    <row r="2639" spans="19:27" x14ac:dyDescent="0.2">
      <c r="S2639" s="399"/>
      <c r="T2639" s="1401"/>
      <c r="W2639" s="864" t="str">
        <f t="shared" si="47"/>
        <v>1w</v>
      </c>
      <c r="X2639" s="1405">
        <f>_xll.qlCalendarAdvance(Calendar,X2638,W2639,"f",FALSE)</f>
        <v>57698</v>
      </c>
      <c r="Y2639" s="1404">
        <f>_xll.qlCalendarAdvance(Calendar,X2639,NDays&amp;"D")</f>
        <v>57698</v>
      </c>
      <c r="Z2639" s="1403">
        <v>1.9913728065783731E-2</v>
      </c>
      <c r="AA2639" s="1411">
        <v>1.9680943515958393E-2</v>
      </c>
    </row>
    <row r="2640" spans="19:27" x14ac:dyDescent="0.2">
      <c r="S2640" s="399"/>
      <c r="T2640" s="1401"/>
      <c r="W2640" s="864" t="str">
        <f t="shared" si="47"/>
        <v>1w</v>
      </c>
      <c r="X2640" s="1405">
        <f>_xll.qlCalendarAdvance(Calendar,X2639,W2640,"f",FALSE)</f>
        <v>57706</v>
      </c>
      <c r="Y2640" s="1404">
        <f>_xll.qlCalendarAdvance(Calendar,X2640,NDays&amp;"D")</f>
        <v>57706</v>
      </c>
      <c r="Z2640" s="1403">
        <v>1.9915592552021577E-2</v>
      </c>
      <c r="AA2640" s="1411">
        <v>1.9682280707379318E-2</v>
      </c>
    </row>
    <row r="2641" spans="19:27" x14ac:dyDescent="0.2">
      <c r="S2641" s="399"/>
      <c r="T2641" s="1401"/>
      <c r="W2641" s="864" t="str">
        <f t="shared" si="47"/>
        <v>1w</v>
      </c>
      <c r="X2641" s="1405">
        <f>_xll.qlCalendarAdvance(Calendar,X2640,W2641,"f",FALSE)</f>
        <v>57713</v>
      </c>
      <c r="Y2641" s="1404">
        <f>_xll.qlCalendarAdvance(Calendar,X2641,NDays&amp;"D")</f>
        <v>57713</v>
      </c>
      <c r="Z2641" s="1403">
        <v>1.991724203580314E-2</v>
      </c>
      <c r="AA2641" s="1411">
        <v>1.9683468453753905E-2</v>
      </c>
    </row>
    <row r="2642" spans="19:27" x14ac:dyDescent="0.2">
      <c r="S2642" s="399"/>
      <c r="T2642" s="1401"/>
      <c r="W2642" s="864" t="str">
        <f t="shared" si="47"/>
        <v>1w</v>
      </c>
      <c r="X2642" s="1405">
        <f>_xll.qlCalendarAdvance(Calendar,X2641,W2642,"f",FALSE)</f>
        <v>57720</v>
      </c>
      <c r="Y2642" s="1404">
        <f>_xll.qlCalendarAdvance(Calendar,X2642,NDays&amp;"D")</f>
        <v>57720</v>
      </c>
      <c r="Z2642" s="1403">
        <v>1.9918908374105149E-2</v>
      </c>
      <c r="AA2642" s="1411">
        <v>1.9684672723682128E-2</v>
      </c>
    </row>
    <row r="2643" spans="19:27" x14ac:dyDescent="0.2">
      <c r="S2643" s="399"/>
      <c r="T2643" s="1401"/>
      <c r="W2643" s="864" t="str">
        <f t="shared" si="47"/>
        <v>1w</v>
      </c>
      <c r="X2643" s="1405">
        <f>_xll.qlCalendarAdvance(Calendar,X2642,W2643,"f",FALSE)</f>
        <v>57727</v>
      </c>
      <c r="Y2643" s="1404">
        <f>_xll.qlCalendarAdvance(Calendar,X2643,NDays&amp;"D")</f>
        <v>57727</v>
      </c>
      <c r="Z2643" s="1403">
        <v>1.9920591567010426E-2</v>
      </c>
      <c r="AA2643" s="1411">
        <v>1.9685893517326081E-2</v>
      </c>
    </row>
    <row r="2644" spans="19:27" x14ac:dyDescent="0.2">
      <c r="S2644" s="399"/>
      <c r="T2644" s="1401"/>
      <c r="W2644" s="864" t="str">
        <f t="shared" si="47"/>
        <v>1w</v>
      </c>
      <c r="X2644" s="1405">
        <f>_xll.qlCalendarAdvance(Calendar,X2643,W2644,"f",FALSE)</f>
        <v>57734</v>
      </c>
      <c r="Y2644" s="1404">
        <f>_xll.qlCalendarAdvance(Calendar,X2644,NDays&amp;"D")</f>
        <v>57734</v>
      </c>
      <c r="Z2644" s="1403">
        <v>1.9922291614602905E-2</v>
      </c>
      <c r="AA2644" s="1411">
        <v>1.968713083452367E-2</v>
      </c>
    </row>
    <row r="2645" spans="19:27" x14ac:dyDescent="0.2">
      <c r="S2645" s="399"/>
      <c r="T2645" s="1401"/>
      <c r="W2645" s="864" t="str">
        <f t="shared" si="47"/>
        <v>1w</v>
      </c>
      <c r="X2645" s="1405">
        <f>_xll.qlCalendarAdvance(Calendar,X2644,W2645,"f",FALSE)</f>
        <v>57741</v>
      </c>
      <c r="Y2645" s="1404">
        <f>_xll.qlCalendarAdvance(Calendar,X2645,NDays&amp;"D")</f>
        <v>57741</v>
      </c>
      <c r="Z2645" s="1403">
        <v>1.9924008516966074E-2</v>
      </c>
      <c r="AA2645" s="1411">
        <v>1.9688384675518034E-2</v>
      </c>
    </row>
    <row r="2646" spans="19:27" x14ac:dyDescent="0.2">
      <c r="S2646" s="399"/>
      <c r="T2646" s="1401"/>
      <c r="W2646" s="864" t="str">
        <f t="shared" si="47"/>
        <v>1w</v>
      </c>
      <c r="X2646" s="1405">
        <f>_xll.qlCalendarAdvance(Calendar,X2645,W2646,"f",FALSE)</f>
        <v>57748</v>
      </c>
      <c r="Y2646" s="1404">
        <f>_xll.qlCalendarAdvance(Calendar,X2646,NDays&amp;"D")</f>
        <v>57748</v>
      </c>
      <c r="Z2646" s="1403">
        <v>1.9925742274185199E-2</v>
      </c>
      <c r="AA2646" s="1411">
        <v>1.9689655039984988E-2</v>
      </c>
    </row>
    <row r="2647" spans="19:27" x14ac:dyDescent="0.2">
      <c r="S2647" s="399"/>
      <c r="T2647" s="1401"/>
      <c r="W2647" s="864" t="str">
        <f t="shared" si="47"/>
        <v>1w</v>
      </c>
      <c r="X2647" s="1405">
        <f>_xll.qlCalendarAdvance(Calendar,X2646,W2647,"f",FALSE)</f>
        <v>57755</v>
      </c>
      <c r="Y2647" s="1404">
        <f>_xll.qlCalendarAdvance(Calendar,X2647,NDays&amp;"D")</f>
        <v>57755</v>
      </c>
      <c r="Z2647" s="1403">
        <v>1.9927492886346432E-2</v>
      </c>
      <c r="AA2647" s="1411">
        <v>1.9690941928005579E-2</v>
      </c>
    </row>
    <row r="2648" spans="19:27" x14ac:dyDescent="0.2">
      <c r="S2648" s="399"/>
      <c r="T2648" s="1401"/>
      <c r="W2648" s="864" t="str">
        <f t="shared" si="47"/>
        <v>1w</v>
      </c>
      <c r="X2648" s="1405">
        <f>_xll.qlCalendarAdvance(Calendar,X2647,W2648,"f",FALSE)</f>
        <v>57762</v>
      </c>
      <c r="Y2648" s="1404">
        <f>_xll.qlCalendarAdvance(Calendar,X2648,NDays&amp;"D")</f>
        <v>57762</v>
      </c>
      <c r="Z2648" s="1403">
        <v>1.9929260353536815E-2</v>
      </c>
      <c r="AA2648" s="1411">
        <v>1.9692245339822945E-2</v>
      </c>
    </row>
    <row r="2649" spans="19:27" x14ac:dyDescent="0.2">
      <c r="S2649" s="399"/>
      <c r="T2649" s="1401"/>
      <c r="W2649" s="864" t="str">
        <f t="shared" si="47"/>
        <v>1w</v>
      </c>
      <c r="X2649" s="1405">
        <f>_xll.qlCalendarAdvance(Calendar,X2648,W2649,"f",FALSE)</f>
        <v>57769</v>
      </c>
      <c r="Y2649" s="1404">
        <f>_xll.qlCalendarAdvance(Calendar,X2649,NDays&amp;"D")</f>
        <v>57769</v>
      </c>
      <c r="Z2649" s="1403">
        <v>1.993104467584339E-2</v>
      </c>
      <c r="AA2649" s="1411">
        <v>1.969356527535604E-2</v>
      </c>
    </row>
    <row r="2650" spans="19:27" x14ac:dyDescent="0.2">
      <c r="S2650" s="399"/>
      <c r="T2650" s="1401"/>
      <c r="W2650" s="864" t="str">
        <f t="shared" ref="W2650:W2713" si="48">W2649</f>
        <v>1w</v>
      </c>
      <c r="X2650" s="1405">
        <f>_xll.qlCalendarAdvance(Calendar,X2649,W2650,"f",FALSE)</f>
        <v>57776</v>
      </c>
      <c r="Y2650" s="1404">
        <f>_xll.qlCalendarAdvance(Calendar,X2650,NDays&amp;"D")</f>
        <v>57776</v>
      </c>
      <c r="Z2650" s="1403">
        <v>1.9932845853354975E-2</v>
      </c>
      <c r="AA2650" s="1411">
        <v>1.9694901734280679E-2</v>
      </c>
    </row>
    <row r="2651" spans="19:27" x14ac:dyDescent="0.2">
      <c r="S2651" s="399"/>
      <c r="T2651" s="1401"/>
      <c r="W2651" s="864" t="str">
        <f t="shared" si="48"/>
        <v>1w</v>
      </c>
      <c r="X2651" s="1405">
        <f>_xll.qlCalendarAdvance(Calendar,X2650,W2651,"f",FALSE)</f>
        <v>57783</v>
      </c>
      <c r="Y2651" s="1404">
        <f>_xll.qlCalendarAdvance(Calendar,X2651,NDays&amp;"D")</f>
        <v>57783</v>
      </c>
      <c r="Z2651" s="1403">
        <v>1.9934663886161053E-2</v>
      </c>
      <c r="AA2651" s="1411">
        <v>1.9696254717083139E-2</v>
      </c>
    </row>
    <row r="2652" spans="19:27" x14ac:dyDescent="0.2">
      <c r="S2652" s="399"/>
      <c r="T2652" s="1401"/>
      <c r="W2652" s="864" t="str">
        <f t="shared" si="48"/>
        <v>1w</v>
      </c>
      <c r="X2652" s="1405">
        <f>_xll.qlCalendarAdvance(Calendar,X2651,W2652,"f",FALSE)</f>
        <v>57790</v>
      </c>
      <c r="Y2652" s="1404">
        <f>_xll.qlCalendarAdvance(Calendar,X2652,NDays&amp;"D")</f>
        <v>57790</v>
      </c>
      <c r="Z2652" s="1403">
        <v>1.9936498774350664E-2</v>
      </c>
      <c r="AA2652" s="1411">
        <v>1.9697624223277144E-2</v>
      </c>
    </row>
    <row r="2653" spans="19:27" x14ac:dyDescent="0.2">
      <c r="S2653" s="399"/>
      <c r="T2653" s="1401"/>
      <c r="W2653" s="864" t="str">
        <f t="shared" si="48"/>
        <v>1w</v>
      </c>
      <c r="X2653" s="1405">
        <f>_xll.qlCalendarAdvance(Calendar,X2652,W2653,"f",FALSE)</f>
        <v>57797</v>
      </c>
      <c r="Y2653" s="1404">
        <f>_xll.qlCalendarAdvance(Calendar,X2653,NDays&amp;"D")</f>
        <v>57797</v>
      </c>
      <c r="Z2653" s="1403">
        <v>1.9937666273796811E-2</v>
      </c>
      <c r="AA2653" s="1411">
        <v>1.9699010253267923E-2</v>
      </c>
    </row>
    <row r="2654" spans="19:27" x14ac:dyDescent="0.2">
      <c r="S2654" s="399"/>
      <c r="T2654" s="1401"/>
      <c r="W2654" s="864" t="str">
        <f t="shared" si="48"/>
        <v>1w</v>
      </c>
      <c r="X2654" s="1405">
        <f>_xll.qlCalendarAdvance(Calendar,X2653,W2654,"f",FALSE)</f>
        <v>57804</v>
      </c>
      <c r="Y2654" s="1404">
        <f>_xll.qlCalendarAdvance(Calendar,X2654,NDays&amp;"D")</f>
        <v>57804</v>
      </c>
      <c r="Z2654" s="1403">
        <v>1.9940219117248859E-2</v>
      </c>
      <c r="AA2654" s="1411">
        <v>1.970041280681234E-2</v>
      </c>
    </row>
    <row r="2655" spans="19:27" x14ac:dyDescent="0.2">
      <c r="S2655" s="399"/>
      <c r="T2655" s="1401"/>
      <c r="W2655" s="864" t="str">
        <f t="shared" si="48"/>
        <v>1w</v>
      </c>
      <c r="X2655" s="1405">
        <f>_xll.qlCalendarAdvance(Calendar,X2654,W2655,"f",FALSE)</f>
        <v>57811</v>
      </c>
      <c r="Y2655" s="1404">
        <f>_xll.qlCalendarAdvance(Calendar,X2655,NDays&amp;"D")</f>
        <v>57811</v>
      </c>
      <c r="Z2655" s="1403">
        <v>1.9942104572140851E-2</v>
      </c>
      <c r="AA2655" s="1411">
        <v>1.9704367826007818E-2</v>
      </c>
    </row>
    <row r="2656" spans="19:27" x14ac:dyDescent="0.2">
      <c r="S2656" s="399"/>
      <c r="T2656" s="1401"/>
      <c r="W2656" s="864" t="str">
        <f t="shared" si="48"/>
        <v>1w</v>
      </c>
      <c r="X2656" s="1405">
        <f>_xll.qlCalendarAdvance(Calendar,X2655,W2656,"f",FALSE)</f>
        <v>57818</v>
      </c>
      <c r="Y2656" s="1404">
        <f>_xll.qlCalendarAdvance(Calendar,X2656,NDays&amp;"D")</f>
        <v>57818</v>
      </c>
      <c r="Z2656" s="1403">
        <v>1.9944006882786303E-2</v>
      </c>
      <c r="AA2656" s="1411">
        <v>1.9703267484967313E-2</v>
      </c>
    </row>
    <row r="2657" spans="19:27" x14ac:dyDescent="0.2">
      <c r="S2657" s="399"/>
      <c r="T2657" s="1401"/>
      <c r="W2657" s="864" t="str">
        <f t="shared" si="48"/>
        <v>1w</v>
      </c>
      <c r="X2657" s="1405">
        <f>_xll.qlCalendarAdvance(Calendar,X2656,W2657,"f",FALSE)</f>
        <v>57825</v>
      </c>
      <c r="Y2657" s="1404">
        <f>_xll.qlCalendarAdvance(Calendar,X2657,NDays&amp;"D")</f>
        <v>57825</v>
      </c>
      <c r="Z2657" s="1403">
        <v>1.9945926049279361E-2</v>
      </c>
      <c r="AA2657" s="1411">
        <v>1.9704719609415777E-2</v>
      </c>
    </row>
    <row r="2658" spans="19:27" x14ac:dyDescent="0.2">
      <c r="S2658" s="399"/>
      <c r="T2658" s="1401"/>
      <c r="W2658" s="864" t="str">
        <f t="shared" si="48"/>
        <v>1w</v>
      </c>
      <c r="X2658" s="1405">
        <f>_xll.qlCalendarAdvance(Calendar,X2657,W2658,"f",FALSE)</f>
        <v>57832</v>
      </c>
      <c r="Y2658" s="1404">
        <f>_xll.qlCalendarAdvance(Calendar,X2658,NDays&amp;"D")</f>
        <v>57832</v>
      </c>
      <c r="Z2658" s="1403">
        <v>1.9947862071714617E-2</v>
      </c>
      <c r="AA2658" s="1411">
        <v>1.9706188257579971E-2</v>
      </c>
    </row>
    <row r="2659" spans="19:27" x14ac:dyDescent="0.2">
      <c r="S2659" s="399"/>
      <c r="T2659" s="1401"/>
      <c r="W2659" s="864" t="str">
        <f t="shared" si="48"/>
        <v>1w</v>
      </c>
      <c r="X2659" s="1405">
        <f>_xll.qlCalendarAdvance(Calendar,X2658,W2659,"f",FALSE)</f>
        <v>57839</v>
      </c>
      <c r="Y2659" s="1404">
        <f>_xll.qlCalendarAdvance(Calendar,X2659,NDays&amp;"D")</f>
        <v>57839</v>
      </c>
      <c r="Z2659" s="1403">
        <v>1.9949814950188438E-2</v>
      </c>
      <c r="AA2659" s="1411">
        <v>1.9707673429297801E-2</v>
      </c>
    </row>
    <row r="2660" spans="19:27" x14ac:dyDescent="0.2">
      <c r="S2660" s="399"/>
      <c r="T2660" s="1401"/>
      <c r="W2660" s="864" t="str">
        <f t="shared" si="48"/>
        <v>1w</v>
      </c>
      <c r="X2660" s="1405">
        <f>_xll.qlCalendarAdvance(Calendar,X2659,W2660,"f",FALSE)</f>
        <v>57846</v>
      </c>
      <c r="Y2660" s="1404">
        <f>_xll.qlCalendarAdvance(Calendar,X2660,NDays&amp;"D")</f>
        <v>57846</v>
      </c>
      <c r="Z2660" s="1403">
        <v>1.9951784684797635E-2</v>
      </c>
      <c r="AA2660" s="1411">
        <v>1.9709175124650313E-2</v>
      </c>
    </row>
    <row r="2661" spans="19:27" x14ac:dyDescent="0.2">
      <c r="S2661" s="399"/>
      <c r="T2661" s="1401"/>
      <c r="W2661" s="864" t="str">
        <f t="shared" si="48"/>
        <v>1w</v>
      </c>
      <c r="X2661" s="1405">
        <f>_xll.qlCalendarAdvance(Calendar,X2660,W2661,"f",FALSE)</f>
        <v>57853</v>
      </c>
      <c r="Y2661" s="1404">
        <f>_xll.qlCalendarAdvance(Calendar,X2661,NDays&amp;"D")</f>
        <v>57853</v>
      </c>
      <c r="Z2661" s="1403">
        <v>1.9953771275640131E-2</v>
      </c>
      <c r="AA2661" s="1411">
        <v>1.9710693343718555E-2</v>
      </c>
    </row>
    <row r="2662" spans="19:27" x14ac:dyDescent="0.2">
      <c r="S2662" s="399"/>
      <c r="T2662" s="1401"/>
      <c r="W2662" s="864" t="str">
        <f t="shared" si="48"/>
        <v>1w</v>
      </c>
      <c r="X2662" s="1405">
        <f>_xll.qlCalendarAdvance(Calendar,X2661,W2662,"f",FALSE)</f>
        <v>57860</v>
      </c>
      <c r="Y2662" s="1404">
        <f>_xll.qlCalendarAdvance(Calendar,X2662,NDays&amp;"D")</f>
        <v>57860</v>
      </c>
      <c r="Z2662" s="1403">
        <v>1.995577472281429E-2</v>
      </c>
      <c r="AA2662" s="1411">
        <v>1.9712228086340433E-2</v>
      </c>
    </row>
    <row r="2663" spans="19:27" x14ac:dyDescent="0.2">
      <c r="S2663" s="399"/>
      <c r="T2663" s="1401"/>
      <c r="W2663" s="864" t="str">
        <f t="shared" si="48"/>
        <v>1w</v>
      </c>
      <c r="X2663" s="1405">
        <f>_xll.qlCalendarAdvance(Calendar,X2662,W2663,"f",FALSE)</f>
        <v>57867</v>
      </c>
      <c r="Y2663" s="1404">
        <f>_xll.qlCalendarAdvance(Calendar,X2663,NDays&amp;"D")</f>
        <v>57867</v>
      </c>
      <c r="Z2663" s="1403">
        <v>1.9957795026418923E-2</v>
      </c>
      <c r="AA2663" s="1411">
        <v>1.971377935267804E-2</v>
      </c>
    </row>
    <row r="2664" spans="19:27" x14ac:dyDescent="0.2">
      <c r="S2664" s="399"/>
      <c r="T2664" s="1401"/>
      <c r="W2664" s="864" t="str">
        <f t="shared" si="48"/>
        <v>1w</v>
      </c>
      <c r="X2664" s="1405">
        <f>_xll.qlCalendarAdvance(Calendar,X2663,W2664,"f",FALSE)</f>
        <v>57874</v>
      </c>
      <c r="Y2664" s="1404">
        <f>_xll.qlCalendarAdvance(Calendar,X2664,NDays&amp;"D")</f>
        <v>57874</v>
      </c>
      <c r="Z2664" s="1403">
        <v>1.9959832186554616E-2</v>
      </c>
      <c r="AA2664" s="1411">
        <v>1.9715347142731376E-2</v>
      </c>
    </row>
    <row r="2665" spans="19:27" x14ac:dyDescent="0.2">
      <c r="S2665" s="399"/>
      <c r="T2665" s="1401"/>
      <c r="W2665" s="864" t="str">
        <f t="shared" si="48"/>
        <v>1w</v>
      </c>
      <c r="X2665" s="1405">
        <f>_xll.qlCalendarAdvance(Calendar,X2664,W2665,"f",FALSE)</f>
        <v>57881</v>
      </c>
      <c r="Y2665" s="1404">
        <f>_xll.qlCalendarAdvance(Calendar,X2665,NDays&amp;"D")</f>
        <v>57881</v>
      </c>
      <c r="Z2665" s="1403">
        <v>1.9961886203322399E-2</v>
      </c>
      <c r="AA2665" s="1411">
        <v>1.9716931456257303E-2</v>
      </c>
    </row>
    <row r="2666" spans="19:27" x14ac:dyDescent="0.2">
      <c r="S2666" s="399"/>
      <c r="T2666" s="1401"/>
      <c r="W2666" s="864" t="str">
        <f t="shared" si="48"/>
        <v>1w</v>
      </c>
      <c r="X2666" s="1405">
        <f>_xll.qlCalendarAdvance(Calendar,X2665,W2666,"f",FALSE)</f>
        <v>57888</v>
      </c>
      <c r="Y2666" s="1404">
        <f>_xll.qlCalendarAdvance(Calendar,X2666,NDays&amp;"D")</f>
        <v>57888</v>
      </c>
      <c r="Z2666" s="1403">
        <v>1.9963957076823968E-2</v>
      </c>
      <c r="AA2666" s="1411">
        <v>1.9718532293498958E-2</v>
      </c>
    </row>
    <row r="2667" spans="19:27" x14ac:dyDescent="0.2">
      <c r="S2667" s="399"/>
      <c r="T2667" s="1401"/>
      <c r="W2667" s="864" t="str">
        <f t="shared" si="48"/>
        <v>1w</v>
      </c>
      <c r="X2667" s="1405">
        <f>_xll.qlCalendarAdvance(Calendar,X2666,W2667,"f",FALSE)</f>
        <v>57895</v>
      </c>
      <c r="Y2667" s="1404">
        <f>_xll.qlCalendarAdvance(Calendar,X2667,NDays&amp;"D")</f>
        <v>57895</v>
      </c>
      <c r="Z2667" s="1403">
        <v>1.9966044807161687E-2</v>
      </c>
      <c r="AA2667" s="1411">
        <v>1.972014965429425E-2</v>
      </c>
    </row>
    <row r="2668" spans="19:27" x14ac:dyDescent="0.2">
      <c r="S2668" s="399"/>
      <c r="T2668" s="1401"/>
      <c r="W2668" s="864" t="str">
        <f t="shared" si="48"/>
        <v>1w</v>
      </c>
      <c r="X2668" s="1405">
        <f>_xll.qlCalendarAdvance(Calendar,X2667,W2668,"f",FALSE)</f>
        <v>57902</v>
      </c>
      <c r="Y2668" s="1404">
        <f>_xll.qlCalendarAdvance(Calendar,X2668,NDays&amp;"D")</f>
        <v>57902</v>
      </c>
      <c r="Z2668" s="1403">
        <v>1.9968149394439694E-2</v>
      </c>
      <c r="AA2668" s="1411">
        <v>1.9721783538886317E-2</v>
      </c>
    </row>
    <row r="2669" spans="19:27" x14ac:dyDescent="0.2">
      <c r="S2669" s="399"/>
      <c r="T2669" s="1401"/>
      <c r="W2669" s="864" t="str">
        <f t="shared" si="48"/>
        <v>1w</v>
      </c>
      <c r="X2669" s="1405">
        <f>_xll.qlCalendarAdvance(Calendar,X2668,W2669,"f",FALSE)</f>
        <v>57909</v>
      </c>
      <c r="Y2669" s="1404">
        <f>_xll.qlCalendarAdvance(Calendar,X2669,NDays&amp;"D")</f>
        <v>57909</v>
      </c>
      <c r="Z2669" s="1403">
        <v>1.9970270838761905E-2</v>
      </c>
      <c r="AA2669" s="1411">
        <v>1.9723433946950975E-2</v>
      </c>
    </row>
    <row r="2670" spans="19:27" x14ac:dyDescent="0.2">
      <c r="S2670" s="399"/>
      <c r="T2670" s="1401"/>
      <c r="W2670" s="864" t="str">
        <f t="shared" si="48"/>
        <v>1w</v>
      </c>
      <c r="X2670" s="1405">
        <f>_xll.qlCalendarAdvance(Calendar,X2669,W2670,"f",FALSE)</f>
        <v>57916</v>
      </c>
      <c r="Y2670" s="1404">
        <f>_xll.qlCalendarAdvance(Calendar,X2670,NDays&amp;"D")</f>
        <v>57916</v>
      </c>
      <c r="Z2670" s="1403">
        <v>1.9972409140233349E-2</v>
      </c>
      <c r="AA2670" s="1411">
        <v>1.9725100878812407E-2</v>
      </c>
    </row>
    <row r="2671" spans="19:27" x14ac:dyDescent="0.2">
      <c r="S2671" s="399"/>
      <c r="T2671" s="1401"/>
      <c r="W2671" s="864" t="str">
        <f t="shared" si="48"/>
        <v>1w</v>
      </c>
      <c r="X2671" s="1405">
        <f>_xll.qlCalendarAdvance(Calendar,X2670,W2671,"f",FALSE)</f>
        <v>57923</v>
      </c>
      <c r="Y2671" s="1404">
        <f>_xll.qlCalendarAdvance(Calendar,X2671,NDays&amp;"D")</f>
        <v>57923</v>
      </c>
      <c r="Z2671" s="1403">
        <v>1.9974564298960384E-2</v>
      </c>
      <c r="AA2671" s="1411">
        <v>1.9726784334227476E-2</v>
      </c>
    </row>
    <row r="2672" spans="19:27" x14ac:dyDescent="0.2">
      <c r="S2672" s="399"/>
      <c r="T2672" s="1401"/>
      <c r="W2672" s="864" t="str">
        <f t="shared" si="48"/>
        <v>1w</v>
      </c>
      <c r="X2672" s="1405">
        <f>_xll.qlCalendarAdvance(Calendar,X2671,W2672,"f",FALSE)</f>
        <v>57930</v>
      </c>
      <c r="Y2672" s="1404">
        <f>_xll.qlCalendarAdvance(Calendar,X2672,NDays&amp;"D")</f>
        <v>57930</v>
      </c>
      <c r="Z2672" s="1403">
        <v>1.9976736315049592E-2</v>
      </c>
      <c r="AA2672" s="1411">
        <v>1.9728484313115136E-2</v>
      </c>
    </row>
    <row r="2673" spans="19:27" x14ac:dyDescent="0.2">
      <c r="S2673" s="399"/>
      <c r="T2673" s="1401"/>
      <c r="W2673" s="864" t="str">
        <f t="shared" si="48"/>
        <v>1w</v>
      </c>
      <c r="X2673" s="1405">
        <f>_xll.qlCalendarAdvance(Calendar,X2672,W2673,"f",FALSE)</f>
        <v>57937</v>
      </c>
      <c r="Y2673" s="1404">
        <f>_xll.qlCalendarAdvance(Calendar,X2673,NDays&amp;"D")</f>
        <v>57937</v>
      </c>
      <c r="Z2673" s="1403">
        <v>1.9978925188608665E-2</v>
      </c>
      <c r="AA2673" s="1411">
        <v>1.9730200815880616E-2</v>
      </c>
    </row>
    <row r="2674" spans="19:27" x14ac:dyDescent="0.2">
      <c r="S2674" s="399"/>
      <c r="T2674" s="1401"/>
      <c r="W2674" s="864" t="str">
        <f t="shared" si="48"/>
        <v>1w</v>
      </c>
      <c r="X2674" s="1405">
        <f>_xll.qlCalendarAdvance(Calendar,X2673,W2674,"f",FALSE)</f>
        <v>57944</v>
      </c>
      <c r="Y2674" s="1404">
        <f>_xll.qlCalendarAdvance(Calendar,X2674,NDays&amp;"D")</f>
        <v>57944</v>
      </c>
      <c r="Z2674" s="1403">
        <v>1.9981130919746626E-2</v>
      </c>
      <c r="AA2674" s="1411">
        <v>1.9731933842361826E-2</v>
      </c>
    </row>
    <row r="2675" spans="19:27" x14ac:dyDescent="0.2">
      <c r="S2675" s="399"/>
      <c r="T2675" s="1401"/>
      <c r="W2675" s="864" t="str">
        <f t="shared" si="48"/>
        <v>1w</v>
      </c>
      <c r="X2675" s="1405">
        <f>_xll.qlCalendarAdvance(Calendar,X2674,W2675,"f",FALSE)</f>
        <v>57951</v>
      </c>
      <c r="Y2675" s="1404">
        <f>_xll.qlCalendarAdvance(Calendar,X2675,NDays&amp;"D")</f>
        <v>57951</v>
      </c>
      <c r="Z2675" s="1403">
        <v>1.9983353508572277E-2</v>
      </c>
      <c r="AA2675" s="1411">
        <v>1.9733683392315626E-2</v>
      </c>
    </row>
    <row r="2676" spans="19:27" x14ac:dyDescent="0.2">
      <c r="S2676" s="399"/>
      <c r="T2676" s="1401"/>
      <c r="W2676" s="864" t="str">
        <f t="shared" si="48"/>
        <v>1w</v>
      </c>
      <c r="X2676" s="1405">
        <f>_xll.qlCalendarAdvance(Calendar,X2675,W2676,"f",FALSE)</f>
        <v>57958</v>
      </c>
      <c r="Y2676" s="1404">
        <f>_xll.qlCalendarAdvance(Calendar,X2676,NDays&amp;"D")</f>
        <v>57958</v>
      </c>
      <c r="Z2676" s="1403">
        <v>1.9985592955195308E-2</v>
      </c>
      <c r="AA2676" s="1411">
        <v>1.9735449465742017E-2</v>
      </c>
    </row>
    <row r="2677" spans="19:27" x14ac:dyDescent="0.2">
      <c r="S2677" s="399"/>
      <c r="T2677" s="1401"/>
      <c r="W2677" s="864" t="str">
        <f t="shared" si="48"/>
        <v>1w</v>
      </c>
      <c r="X2677" s="1405">
        <f>_xll.qlCalendarAdvance(Calendar,X2676,W2677,"f",FALSE)</f>
        <v>57965</v>
      </c>
      <c r="Y2677" s="1404">
        <f>_xll.qlCalendarAdvance(Calendar,X2677,NDays&amp;"D")</f>
        <v>57965</v>
      </c>
      <c r="Z2677" s="1403">
        <v>1.998784925972763E-2</v>
      </c>
      <c r="AA2677" s="1411">
        <v>1.9737232063127275E-2</v>
      </c>
    </row>
    <row r="2678" spans="19:27" x14ac:dyDescent="0.2">
      <c r="S2678" s="399"/>
      <c r="T2678" s="1401"/>
      <c r="W2678" s="864" t="str">
        <f t="shared" si="48"/>
        <v>1w</v>
      </c>
      <c r="X2678" s="1405">
        <f>_xll.qlCalendarAdvance(Calendar,X2677,W2678,"f",FALSE)</f>
        <v>57972</v>
      </c>
      <c r="Y2678" s="1404">
        <f>_xll.qlCalendarAdvance(Calendar,X2678,NDays&amp;"D")</f>
        <v>57972</v>
      </c>
      <c r="Z2678" s="1403">
        <v>1.9990122422281154E-2</v>
      </c>
      <c r="AA2678" s="1411">
        <v>1.9739031183985123E-2</v>
      </c>
    </row>
    <row r="2679" spans="19:27" x14ac:dyDescent="0.2">
      <c r="S2679" s="399"/>
      <c r="T2679" s="1401"/>
      <c r="W2679" s="864" t="str">
        <f t="shared" si="48"/>
        <v>1w</v>
      </c>
      <c r="X2679" s="1405">
        <f>_xll.qlCalendarAdvance(Calendar,X2678,W2679,"f",FALSE)</f>
        <v>57979</v>
      </c>
      <c r="Y2679" s="1404">
        <f>_xll.qlCalendarAdvance(Calendar,X2679,NDays&amp;"D")</f>
        <v>57979</v>
      </c>
      <c r="Z2679" s="1403">
        <v>1.9992412442967789E-2</v>
      </c>
      <c r="AA2679" s="1411">
        <v>1.9740846828477654E-2</v>
      </c>
    </row>
    <row r="2680" spans="19:27" x14ac:dyDescent="0.2">
      <c r="S2680" s="399"/>
      <c r="T2680" s="1401"/>
      <c r="W2680" s="864" t="str">
        <f t="shared" si="48"/>
        <v>1w</v>
      </c>
      <c r="X2680" s="1405">
        <f>_xll.qlCalendarAdvance(Calendar,X2679,W2680,"f",FALSE)</f>
        <v>57986</v>
      </c>
      <c r="Y2680" s="1404">
        <f>_xll.qlCalendarAdvance(Calendar,X2680,NDays&amp;"D")</f>
        <v>57986</v>
      </c>
      <c r="Z2680" s="1403">
        <v>1.9994719321901666E-2</v>
      </c>
      <c r="AA2680" s="1411">
        <v>1.9742678996604868E-2</v>
      </c>
    </row>
    <row r="2681" spans="19:27" x14ac:dyDescent="0.2">
      <c r="S2681" s="399"/>
      <c r="T2681" s="1401"/>
      <c r="W2681" s="864" t="str">
        <f t="shared" si="48"/>
        <v>1w</v>
      </c>
      <c r="X2681" s="1405">
        <f>_xll.qlCalendarAdvance(Calendar,X2680,W2681,"f",FALSE)</f>
        <v>57993</v>
      </c>
      <c r="Y2681" s="1404">
        <f>_xll.qlCalendarAdvance(Calendar,X2681,NDays&amp;"D")</f>
        <v>57993</v>
      </c>
      <c r="Z2681" s="1403">
        <v>1.9997043059197139E-2</v>
      </c>
      <c r="AA2681" s="1411">
        <v>1.9744527688609903E-2</v>
      </c>
    </row>
    <row r="2682" spans="19:27" x14ac:dyDescent="0.2">
      <c r="S2682" s="399"/>
      <c r="T2682" s="1401"/>
      <c r="W2682" s="864" t="str">
        <f t="shared" si="48"/>
        <v>1w</v>
      </c>
      <c r="X2682" s="1405">
        <f>_xll.qlCalendarAdvance(Calendar,X2681,W2682,"f",FALSE)</f>
        <v>58000</v>
      </c>
      <c r="Y2682" s="1404">
        <f>_xll.qlCalendarAdvance(Calendar,X2682,NDays&amp;"D")</f>
        <v>58000</v>
      </c>
      <c r="Z2682" s="1403">
        <v>1.9999383654968561E-2</v>
      </c>
      <c r="AA2682" s="1411">
        <v>1.9746392904006482E-2</v>
      </c>
    </row>
    <row r="2683" spans="19:27" x14ac:dyDescent="0.2">
      <c r="S2683" s="399"/>
      <c r="T2683" s="1401"/>
      <c r="W2683" s="864" t="str">
        <f t="shared" si="48"/>
        <v>1w</v>
      </c>
      <c r="X2683" s="1405">
        <f>_xll.qlCalendarAdvance(Calendar,X2682,W2683,"f",FALSE)</f>
        <v>58007</v>
      </c>
      <c r="Y2683" s="1404">
        <f>_xll.qlCalendarAdvance(Calendar,X2683,NDays&amp;"D")</f>
        <v>58007</v>
      </c>
      <c r="Z2683" s="1403">
        <v>2.0001741109333393E-2</v>
      </c>
      <c r="AA2683" s="1411">
        <v>1.9748274643118791E-2</v>
      </c>
    </row>
    <row r="2684" spans="19:27" x14ac:dyDescent="0.2">
      <c r="S2684" s="399"/>
      <c r="T2684" s="1401"/>
      <c r="W2684" s="864" t="str">
        <f t="shared" si="48"/>
        <v>1w</v>
      </c>
      <c r="X2684" s="1405">
        <f>_xll.qlCalendarAdvance(Calendar,X2683,W2684,"f",FALSE)</f>
        <v>58014</v>
      </c>
      <c r="Y2684" s="1404">
        <f>_xll.qlCalendarAdvance(Calendar,X2684,NDays&amp;"D")</f>
        <v>58014</v>
      </c>
      <c r="Z2684" s="1403">
        <v>2.0004115422407098E-2</v>
      </c>
      <c r="AA2684" s="1411">
        <v>1.9750172905784735E-2</v>
      </c>
    </row>
    <row r="2685" spans="19:27" x14ac:dyDescent="0.2">
      <c r="S2685" s="399"/>
      <c r="T2685" s="1401"/>
      <c r="W2685" s="864" t="str">
        <f t="shared" si="48"/>
        <v>1w</v>
      </c>
      <c r="X2685" s="1405">
        <f>_xll.qlCalendarAdvance(Calendar,X2684,W2685,"f",FALSE)</f>
        <v>58021</v>
      </c>
      <c r="Y2685" s="1404">
        <f>_xll.qlCalendarAdvance(Calendar,X2685,NDays&amp;"D")</f>
        <v>58021</v>
      </c>
      <c r="Z2685" s="1403">
        <v>2.0006506594308915E-2</v>
      </c>
      <c r="AA2685" s="1411">
        <v>1.9752087692166409E-2</v>
      </c>
    </row>
    <row r="2686" spans="19:27" x14ac:dyDescent="0.2">
      <c r="S2686" s="399"/>
      <c r="T2686" s="1401"/>
      <c r="W2686" s="864" t="str">
        <f t="shared" si="48"/>
        <v>1w</v>
      </c>
      <c r="X2686" s="1405">
        <f>_xll.qlCalendarAdvance(Calendar,X2685,W2686,"f",FALSE)</f>
        <v>58028</v>
      </c>
      <c r="Y2686" s="1404">
        <f>_xll.qlCalendarAdvance(Calendar,X2686,NDays&amp;"D")</f>
        <v>58028</v>
      </c>
      <c r="Z2686" s="1403">
        <v>2.0008914625155638E-2</v>
      </c>
      <c r="AA2686" s="1411">
        <v>1.9754019002263812E-2</v>
      </c>
    </row>
    <row r="2687" spans="19:27" x14ac:dyDescent="0.2">
      <c r="S2687" s="399"/>
      <c r="T2687" s="1401"/>
      <c r="W2687" s="864" t="str">
        <f t="shared" si="48"/>
        <v>1w</v>
      </c>
      <c r="X2687" s="1405">
        <f>_xll.qlCalendarAdvance(Calendar,X2686,W2687,"f",FALSE)</f>
        <v>58035</v>
      </c>
      <c r="Y2687" s="1404">
        <f>_xll.qlCalendarAdvance(Calendar,X2687,NDays&amp;"D")</f>
        <v>58035</v>
      </c>
      <c r="Z2687" s="1403">
        <v>2.0011339515067839E-2</v>
      </c>
      <c r="AA2687" s="1411">
        <v>1.9755966835833805E-2</v>
      </c>
    </row>
    <row r="2688" spans="19:27" x14ac:dyDescent="0.2">
      <c r="S2688" s="399"/>
      <c r="T2688" s="1401"/>
      <c r="W2688" s="864" t="str">
        <f t="shared" si="48"/>
        <v>1w</v>
      </c>
      <c r="X2688" s="1405">
        <f>_xll.qlCalendarAdvance(Calendar,X2687,W2688,"f",FALSE)</f>
        <v>58042</v>
      </c>
      <c r="Y2688" s="1404">
        <f>_xll.qlCalendarAdvance(Calendar,X2688,NDays&amp;"D")</f>
        <v>58042</v>
      </c>
      <c r="Z2688" s="1403">
        <v>2.001378126416542E-2</v>
      </c>
      <c r="AA2688" s="1411">
        <v>1.9757931193200573E-2</v>
      </c>
    </row>
    <row r="2689" spans="19:27" x14ac:dyDescent="0.2">
      <c r="S2689" s="399"/>
      <c r="T2689" s="1401"/>
      <c r="W2689" s="864" t="str">
        <f t="shared" si="48"/>
        <v>1w</v>
      </c>
      <c r="X2689" s="1405">
        <f>_xll.qlCalendarAdvance(Calendar,X2688,W2689,"f",FALSE)</f>
        <v>58049</v>
      </c>
      <c r="Y2689" s="1404">
        <f>_xll.qlCalendarAdvance(Calendar,X2689,NDays&amp;"D")</f>
        <v>58049</v>
      </c>
      <c r="Z2689" s="1403">
        <v>2.0016239872569175E-2</v>
      </c>
      <c r="AA2689" s="1411">
        <v>1.9759912074202024E-2</v>
      </c>
    </row>
    <row r="2690" spans="19:27" x14ac:dyDescent="0.2">
      <c r="S2690" s="399"/>
      <c r="T2690" s="1401"/>
      <c r="W2690" s="864" t="str">
        <f t="shared" si="48"/>
        <v>1w</v>
      </c>
      <c r="X2690" s="1405">
        <f>_xll.qlCalendarAdvance(Calendar,X2689,W2690,"f",FALSE)</f>
        <v>58056</v>
      </c>
      <c r="Y2690" s="1404">
        <f>_xll.qlCalendarAdvance(Calendar,X2690,NDays&amp;"D")</f>
        <v>58056</v>
      </c>
      <c r="Z2690" s="1403">
        <v>2.001871534040145E-2</v>
      </c>
      <c r="AA2690" s="1411">
        <v>1.9761909478757111E-2</v>
      </c>
    </row>
    <row r="2691" spans="19:27" x14ac:dyDescent="0.2">
      <c r="S2691" s="399"/>
      <c r="T2691" s="1401"/>
      <c r="W2691" s="864" t="str">
        <f t="shared" si="48"/>
        <v>1w</v>
      </c>
      <c r="X2691" s="1405">
        <f>_xll.qlCalendarAdvance(Calendar,X2690,W2691,"f",FALSE)</f>
        <v>58063</v>
      </c>
      <c r="Y2691" s="1404">
        <f>_xll.qlCalendarAdvance(Calendar,X2691,NDays&amp;"D")</f>
        <v>58063</v>
      </c>
      <c r="Z2691" s="1403">
        <v>2.0021207667784591E-2</v>
      </c>
      <c r="AA2691" s="1411">
        <v>1.9763923407027928E-2</v>
      </c>
    </row>
    <row r="2692" spans="19:27" x14ac:dyDescent="0.2">
      <c r="S2692" s="399"/>
      <c r="T2692" s="1401"/>
      <c r="W2692" s="864" t="str">
        <f t="shared" si="48"/>
        <v>1w</v>
      </c>
      <c r="X2692" s="1405">
        <f>_xll.qlCalendarAdvance(Calendar,X2691,W2692,"f",FALSE)</f>
        <v>58071</v>
      </c>
      <c r="Y2692" s="1404">
        <f>_xll.qlCalendarAdvance(Calendar,X2692,NDays&amp;"D")</f>
        <v>58071</v>
      </c>
      <c r="Z2692" s="1403">
        <v>2.002554919485303E-2</v>
      </c>
      <c r="AA2692" s="1411">
        <v>1.9767607609481784E-2</v>
      </c>
    </row>
    <row r="2693" spans="19:27" x14ac:dyDescent="0.2">
      <c r="S2693" s="399"/>
      <c r="T2693" s="1401"/>
      <c r="W2693" s="864" t="str">
        <f t="shared" si="48"/>
        <v>1w</v>
      </c>
      <c r="X2693" s="1405">
        <f>_xll.qlCalendarAdvance(Calendar,X2692,W2693,"f",FALSE)</f>
        <v>58078</v>
      </c>
      <c r="Y2693" s="1404">
        <f>_xll.qlCalendarAdvance(Calendar,X2693,NDays&amp;"D")</f>
        <v>58078</v>
      </c>
      <c r="Z2693" s="1403">
        <v>2.0028080333852602E-2</v>
      </c>
      <c r="AA2693" s="1411">
        <v>1.9769659528277771E-2</v>
      </c>
    </row>
    <row r="2694" spans="19:27" x14ac:dyDescent="0.2">
      <c r="S2694" s="399"/>
      <c r="T2694" s="1401"/>
      <c r="W2694" s="864" t="str">
        <f t="shared" si="48"/>
        <v>1w</v>
      </c>
      <c r="X2694" s="1405">
        <f>_xll.qlCalendarAdvance(Calendar,X2693,W2694,"f",FALSE)</f>
        <v>58085</v>
      </c>
      <c r="Y2694" s="1404">
        <f>_xll.qlCalendarAdvance(Calendar,X2694,NDays&amp;"D")</f>
        <v>58085</v>
      </c>
      <c r="Z2694" s="1403">
        <v>2.0030628334679293E-2</v>
      </c>
      <c r="AA2694" s="1411">
        <v>1.9771727972545488E-2</v>
      </c>
    </row>
    <row r="2695" spans="19:27" x14ac:dyDescent="0.2">
      <c r="S2695" s="399"/>
      <c r="T2695" s="1401"/>
      <c r="W2695" s="864" t="str">
        <f t="shared" si="48"/>
        <v>1w</v>
      </c>
      <c r="X2695" s="1405">
        <f>_xll.qlCalendarAdvance(Calendar,X2694,W2695,"f",FALSE)</f>
        <v>58092</v>
      </c>
      <c r="Y2695" s="1404">
        <f>_xll.qlCalendarAdvance(Calendar,X2695,NDays&amp;"D")</f>
        <v>58092</v>
      </c>
      <c r="Z2695" s="1403">
        <v>2.0033193197459862E-2</v>
      </c>
      <c r="AA2695" s="1411">
        <v>1.9773812942284939E-2</v>
      </c>
    </row>
    <row r="2696" spans="19:27" x14ac:dyDescent="0.2">
      <c r="S2696" s="399"/>
      <c r="T2696" s="1401"/>
      <c r="W2696" s="864" t="str">
        <f t="shared" si="48"/>
        <v>1w</v>
      </c>
      <c r="X2696" s="1405">
        <f>_xll.qlCalendarAdvance(Calendar,X2695,W2696,"f",FALSE)</f>
        <v>58099</v>
      </c>
      <c r="Y2696" s="1404">
        <f>_xll.qlCalendarAdvance(Calendar,X2696,NDays&amp;"D")</f>
        <v>58099</v>
      </c>
      <c r="Z2696" s="1403">
        <v>2.0035774922322398E-2</v>
      </c>
      <c r="AA2696" s="1411">
        <v>1.9775914437469105E-2</v>
      </c>
    </row>
    <row r="2697" spans="19:27" x14ac:dyDescent="0.2">
      <c r="S2697" s="399"/>
      <c r="T2697" s="1401"/>
      <c r="W2697" s="864" t="str">
        <f t="shared" si="48"/>
        <v>1w</v>
      </c>
      <c r="X2697" s="1405">
        <f>_xll.qlCalendarAdvance(Calendar,X2696,W2697,"f",FALSE)</f>
        <v>58106</v>
      </c>
      <c r="Y2697" s="1404">
        <f>_xll.qlCalendarAdvance(Calendar,X2697,NDays&amp;"D")</f>
        <v>58106</v>
      </c>
      <c r="Z2697" s="1403">
        <v>2.0036144825396663E-2</v>
      </c>
      <c r="AA2697" s="1411">
        <v>1.9778032458125004E-2</v>
      </c>
    </row>
    <row r="2698" spans="19:27" x14ac:dyDescent="0.2">
      <c r="S2698" s="399"/>
      <c r="T2698" s="1401"/>
      <c r="W2698" s="864" t="str">
        <f t="shared" si="48"/>
        <v>1w</v>
      </c>
      <c r="X2698" s="1405">
        <f>_xll.qlCalendarAdvance(Calendar,X2697,W2698,"f",FALSE)</f>
        <v>58113</v>
      </c>
      <c r="Y2698" s="1404">
        <f>_xll.qlCalendarAdvance(Calendar,X2698,NDays&amp;"D")</f>
        <v>58113</v>
      </c>
      <c r="Z2698" s="1403">
        <v>2.0040988958809226E-2</v>
      </c>
      <c r="AA2698" s="1411">
        <v>1.9780167004252634E-2</v>
      </c>
    </row>
    <row r="2699" spans="19:27" x14ac:dyDescent="0.2">
      <c r="S2699" s="399"/>
      <c r="T2699" s="1401"/>
      <c r="W2699" s="864" t="str">
        <f t="shared" si="48"/>
        <v>1w</v>
      </c>
      <c r="X2699" s="1405">
        <f>_xll.qlCalendarAdvance(Calendar,X2698,W2699,"f",FALSE)</f>
        <v>58120</v>
      </c>
      <c r="Y2699" s="1404">
        <f>_xll.qlCalendarAdvance(Calendar,X2699,NDays&amp;"D")</f>
        <v>58120</v>
      </c>
      <c r="Z2699" s="1403">
        <v>2.0043621270693004E-2</v>
      </c>
      <c r="AA2699" s="1411">
        <v>1.9782318075824982E-2</v>
      </c>
    </row>
    <row r="2700" spans="19:27" x14ac:dyDescent="0.2">
      <c r="S2700" s="399"/>
      <c r="T2700" s="1401"/>
      <c r="W2700" s="864" t="str">
        <f t="shared" si="48"/>
        <v>1w</v>
      </c>
      <c r="X2700" s="1405">
        <f>_xll.qlCalendarAdvance(Calendar,X2699,W2700,"f",FALSE)</f>
        <v>58127</v>
      </c>
      <c r="Y2700" s="1404">
        <f>_xll.qlCalendarAdvance(Calendar,X2700,NDays&amp;"D")</f>
        <v>58127</v>
      </c>
      <c r="Z2700" s="1403">
        <v>2.0046270445178364E-2</v>
      </c>
      <c r="AA2700" s="1411">
        <v>1.9784485672842043E-2</v>
      </c>
    </row>
    <row r="2701" spans="19:27" x14ac:dyDescent="0.2">
      <c r="S2701" s="399"/>
      <c r="T2701" s="1401"/>
      <c r="W2701" s="864" t="str">
        <f t="shared" si="48"/>
        <v>1w</v>
      </c>
      <c r="X2701" s="1405">
        <f>_xll.qlCalendarAdvance(Calendar,X2700,W2701,"f",FALSE)</f>
        <v>58134</v>
      </c>
      <c r="Y2701" s="1404">
        <f>_xll.qlCalendarAdvance(Calendar,X2701,NDays&amp;"D")</f>
        <v>58134</v>
      </c>
      <c r="Z2701" s="1403">
        <v>2.0046691624107629E-2</v>
      </c>
      <c r="AA2701" s="1411">
        <v>1.9786669795330839E-2</v>
      </c>
    </row>
    <row r="2702" spans="19:27" x14ac:dyDescent="0.2">
      <c r="S2702" s="399"/>
      <c r="T2702" s="1401"/>
      <c r="W2702" s="864" t="str">
        <f t="shared" si="48"/>
        <v>1w</v>
      </c>
      <c r="X2702" s="1405">
        <f>_xll.qlCalendarAdvance(Calendar,X2701,W2702,"f",FALSE)</f>
        <v>58141</v>
      </c>
      <c r="Y2702" s="1404">
        <f>_xll.qlCalendarAdvance(Calendar,X2702,NDays&amp;"D")</f>
        <v>58141</v>
      </c>
      <c r="Z2702" s="1403">
        <v>2.005161938248386E-2</v>
      </c>
      <c r="AA2702" s="1411">
        <v>1.9788870443264349E-2</v>
      </c>
    </row>
    <row r="2703" spans="19:27" x14ac:dyDescent="0.2">
      <c r="S2703" s="399"/>
      <c r="T2703" s="1401"/>
      <c r="W2703" s="864" t="str">
        <f t="shared" si="48"/>
        <v>1w</v>
      </c>
      <c r="X2703" s="1405">
        <f>_xll.qlCalendarAdvance(Calendar,X2702,W2703,"f",FALSE)</f>
        <v>58148</v>
      </c>
      <c r="Y2703" s="1404">
        <f>_xll.qlCalendarAdvance(Calendar,X2703,NDays&amp;"D")</f>
        <v>58148</v>
      </c>
      <c r="Z2703" s="1403">
        <v>2.0054319145570092E-2</v>
      </c>
      <c r="AA2703" s="1411">
        <v>1.9791087616723622E-2</v>
      </c>
    </row>
    <row r="2704" spans="19:27" x14ac:dyDescent="0.2">
      <c r="S2704" s="399"/>
      <c r="T2704" s="1401"/>
      <c r="W2704" s="864" t="str">
        <f t="shared" si="48"/>
        <v>1w</v>
      </c>
      <c r="X2704" s="1405">
        <f>_xll.qlCalendarAdvance(Calendar,X2703,W2704,"f",FALSE)</f>
        <v>58155</v>
      </c>
      <c r="Y2704" s="1404">
        <f>_xll.qlCalendarAdvance(Calendar,X2704,NDays&amp;"D")</f>
        <v>58155</v>
      </c>
      <c r="Z2704" s="1403">
        <v>2.0057035771791673E-2</v>
      </c>
      <c r="AA2704" s="1411">
        <v>1.9793321315654627E-2</v>
      </c>
    </row>
    <row r="2705" spans="19:27" x14ac:dyDescent="0.2">
      <c r="S2705" s="399"/>
      <c r="T2705" s="1401"/>
      <c r="W2705" s="864" t="str">
        <f t="shared" si="48"/>
        <v>1w</v>
      </c>
      <c r="X2705" s="1405">
        <f>_xll.qlCalendarAdvance(Calendar,X2704,W2705,"f",FALSE)</f>
        <v>58166</v>
      </c>
      <c r="Y2705" s="1404">
        <f>_xll.qlCalendarAdvance(Calendar,X2705,NDays&amp;"D")</f>
        <v>58166</v>
      </c>
      <c r="Z2705" s="1403">
        <v>2.0060584203217883E-2</v>
      </c>
      <c r="AA2705" s="1411">
        <v>1.97954672584022E-2</v>
      </c>
    </row>
    <row r="2706" spans="19:27" x14ac:dyDescent="0.2">
      <c r="S2706" s="399"/>
      <c r="T2706" s="1401"/>
      <c r="W2706" s="864" t="str">
        <f t="shared" si="48"/>
        <v>1w</v>
      </c>
      <c r="X2706" s="1405">
        <f>_xll.qlCalendarAdvance(Calendar,X2705,W2706,"f",FALSE)</f>
        <v>58173</v>
      </c>
      <c r="Y2706" s="1404">
        <f>_xll.qlCalendarAdvance(Calendar,X2706,NDays&amp;"D")</f>
        <v>58173</v>
      </c>
      <c r="Z2706" s="1403">
        <v>2.0063342837717171E-2</v>
      </c>
      <c r="AA2706" s="1411">
        <v>1.979774084396313E-2</v>
      </c>
    </row>
    <row r="2707" spans="19:27" x14ac:dyDescent="0.2">
      <c r="S2707" s="399"/>
      <c r="T2707" s="1401"/>
      <c r="W2707" s="864" t="str">
        <f t="shared" si="48"/>
        <v>1w</v>
      </c>
      <c r="X2707" s="1405">
        <f>_xll.qlCalendarAdvance(Calendar,X2706,W2707,"f",FALSE)</f>
        <v>58180</v>
      </c>
      <c r="Y2707" s="1404">
        <f>_xll.qlCalendarAdvance(Calendar,X2707,NDays&amp;"D")</f>
        <v>58180</v>
      </c>
      <c r="Z2707" s="1403">
        <v>2.0066118334890103E-2</v>
      </c>
      <c r="AA2707" s="1411">
        <v>1.9800030953077696E-2</v>
      </c>
    </row>
    <row r="2708" spans="19:27" x14ac:dyDescent="0.2">
      <c r="S2708" s="399"/>
      <c r="T2708" s="1401"/>
      <c r="W2708" s="864" t="str">
        <f t="shared" si="48"/>
        <v>1w</v>
      </c>
      <c r="X2708" s="1405">
        <f>_xll.qlCalendarAdvance(Calendar,X2707,W2708,"f",FALSE)</f>
        <v>58187</v>
      </c>
      <c r="Y2708" s="1404">
        <f>_xll.qlCalendarAdvance(Calendar,X2708,NDays&amp;"D")</f>
        <v>58187</v>
      </c>
      <c r="Z2708" s="1403">
        <v>2.0068910694875514E-2</v>
      </c>
      <c r="AA2708" s="1411">
        <v>1.9802337585907992E-2</v>
      </c>
    </row>
    <row r="2709" spans="19:27" x14ac:dyDescent="0.2">
      <c r="S2709" s="399"/>
      <c r="T2709" s="1401"/>
      <c r="W2709" s="864" t="str">
        <f t="shared" si="48"/>
        <v>1w</v>
      </c>
      <c r="X2709" s="1405">
        <f>_xll.qlCalendarAdvance(Calendar,X2708,W2709,"f",FALSE)</f>
        <v>58194</v>
      </c>
      <c r="Y2709" s="1404">
        <f>_xll.qlCalendarAdvance(Calendar,X2709,NDays&amp;"D")</f>
        <v>58194</v>
      </c>
      <c r="Z2709" s="1403">
        <v>2.0071719917811804E-2</v>
      </c>
      <c r="AA2709" s="1411">
        <v>1.9804660742454017E-2</v>
      </c>
    </row>
    <row r="2710" spans="19:27" x14ac:dyDescent="0.2">
      <c r="S2710" s="399"/>
      <c r="T2710" s="1401"/>
      <c r="W2710" s="864" t="str">
        <f t="shared" si="48"/>
        <v>1w</v>
      </c>
      <c r="X2710" s="1405">
        <f>_xll.qlCalendarAdvance(Calendar,X2709,W2710,"f",FALSE)</f>
        <v>58201</v>
      </c>
      <c r="Y2710" s="1404">
        <f>_xll.qlCalendarAdvance(Calendar,X2710,NDays&amp;"D")</f>
        <v>58201</v>
      </c>
      <c r="Z2710" s="1403">
        <v>2.0074546003838706E-2</v>
      </c>
      <c r="AA2710" s="1411">
        <v>1.9807000422634724E-2</v>
      </c>
    </row>
    <row r="2711" spans="19:27" x14ac:dyDescent="0.2">
      <c r="S2711" s="399"/>
      <c r="T2711" s="1401"/>
      <c r="W2711" s="864" t="str">
        <f t="shared" si="48"/>
        <v>1w</v>
      </c>
      <c r="X2711" s="1405">
        <f>_xll.qlCalendarAdvance(Calendar,X2710,W2711,"f",FALSE)</f>
        <v>58208</v>
      </c>
      <c r="Y2711" s="1404">
        <f>_xll.qlCalendarAdvance(Calendar,X2711,NDays&amp;"D")</f>
        <v>58208</v>
      </c>
      <c r="Z2711" s="1403">
        <v>2.0077388953096381E-2</v>
      </c>
      <c r="AA2711" s="1411">
        <v>1.9809356626369068E-2</v>
      </c>
    </row>
    <row r="2712" spans="19:27" x14ac:dyDescent="0.2">
      <c r="S2712" s="399"/>
      <c r="T2712" s="1401"/>
      <c r="W2712" s="864" t="str">
        <f t="shared" si="48"/>
        <v>1w</v>
      </c>
      <c r="X2712" s="1405">
        <f>_xll.qlCalendarAdvance(Calendar,X2711,W2712,"f",FALSE)</f>
        <v>58215</v>
      </c>
      <c r="Y2712" s="1404">
        <f>_xll.qlCalendarAdvance(Calendar,X2712,NDays&amp;"D")</f>
        <v>58215</v>
      </c>
      <c r="Z2712" s="1403">
        <v>2.008024876572656E-2</v>
      </c>
      <c r="AA2712" s="1411">
        <v>1.9811729353738095E-2</v>
      </c>
    </row>
    <row r="2713" spans="19:27" x14ac:dyDescent="0.2">
      <c r="S2713" s="399"/>
      <c r="T2713" s="1401"/>
      <c r="W2713" s="864" t="str">
        <f t="shared" si="48"/>
        <v>1w</v>
      </c>
      <c r="X2713" s="1405">
        <f>_xll.qlCalendarAdvance(Calendar,X2712,W2713,"f",FALSE)</f>
        <v>58222</v>
      </c>
      <c r="Y2713" s="1404">
        <f>_xll.qlCalendarAdvance(Calendar,X2713,NDays&amp;"D")</f>
        <v>58222</v>
      </c>
      <c r="Z2713" s="1403">
        <v>2.0083125441871397E-2</v>
      </c>
      <c r="AA2713" s="1411">
        <v>1.9814118604903896E-2</v>
      </c>
    </row>
    <row r="2714" spans="19:27" x14ac:dyDescent="0.2">
      <c r="S2714" s="399"/>
      <c r="T2714" s="1401"/>
      <c r="W2714" s="864" t="str">
        <f t="shared" ref="W2714:W2777" si="49">W2713</f>
        <v>1w</v>
      </c>
      <c r="X2714" s="1405">
        <f>_xll.qlCalendarAdvance(Calendar,X2713,W2714,"f",FALSE)</f>
        <v>58229</v>
      </c>
      <c r="Y2714" s="1404">
        <f>_xll.qlCalendarAdvance(Calendar,X2714,NDays&amp;"D")</f>
        <v>58229</v>
      </c>
      <c r="Z2714" s="1403">
        <v>2.0086018981673726E-2</v>
      </c>
      <c r="AA2714" s="1411">
        <v>1.9816524379704381E-2</v>
      </c>
    </row>
    <row r="2715" spans="19:27" x14ac:dyDescent="0.2">
      <c r="S2715" s="399"/>
      <c r="T2715" s="1401"/>
      <c r="W2715" s="864" t="str">
        <f t="shared" si="49"/>
        <v>1w</v>
      </c>
      <c r="X2715" s="1405">
        <f>_xll.qlCalendarAdvance(Calendar,X2714,W2715,"f",FALSE)</f>
        <v>58236</v>
      </c>
      <c r="Y2715" s="1404">
        <f>_xll.qlCalendarAdvance(Calendar,X2715,NDays&amp;"D")</f>
        <v>58236</v>
      </c>
      <c r="Z2715" s="1403">
        <v>2.0088929385277478E-2</v>
      </c>
      <c r="AA2715" s="1411">
        <v>1.9818946677977456E-2</v>
      </c>
    </row>
    <row r="2716" spans="19:27" x14ac:dyDescent="0.2">
      <c r="S2716" s="399"/>
      <c r="T2716" s="1401"/>
      <c r="W2716" s="864" t="str">
        <f t="shared" si="49"/>
        <v>1w</v>
      </c>
      <c r="X2716" s="1405">
        <f>_xll.qlCalendarAdvance(Calendar,X2715,W2716,"f",FALSE)</f>
        <v>58243</v>
      </c>
      <c r="Y2716" s="1404">
        <f>_xll.qlCalendarAdvance(Calendar,X2716,NDays&amp;"D")</f>
        <v>58243</v>
      </c>
      <c r="Z2716" s="1403">
        <v>2.0091856652827474E-2</v>
      </c>
      <c r="AA2716" s="1411">
        <v>1.9821385500128352E-2</v>
      </c>
    </row>
    <row r="2717" spans="19:27" x14ac:dyDescent="0.2">
      <c r="S2717" s="399"/>
      <c r="T2717" s="1401"/>
      <c r="W2717" s="864" t="str">
        <f t="shared" si="49"/>
        <v>1w</v>
      </c>
      <c r="X2717" s="1405">
        <f>_xll.qlCalendarAdvance(Calendar,X2716,W2717,"f",FALSE)</f>
        <v>58250</v>
      </c>
      <c r="Y2717" s="1404">
        <f>_xll.qlCalendarAdvance(Calendar,X2717,NDays&amp;"D")</f>
        <v>58250</v>
      </c>
      <c r="Z2717" s="1403">
        <v>2.0094800784468979E-2</v>
      </c>
      <c r="AA2717" s="1411">
        <v>1.9823840845832885E-2</v>
      </c>
    </row>
    <row r="2718" spans="19:27" x14ac:dyDescent="0.2">
      <c r="S2718" s="399"/>
      <c r="T2718" s="1401"/>
      <c r="W2718" s="864" t="str">
        <f t="shared" si="49"/>
        <v>1w</v>
      </c>
      <c r="X2718" s="1405">
        <f>_xll.qlCalendarAdvance(Calendar,X2717,W2718,"f",FALSE)</f>
        <v>58257</v>
      </c>
      <c r="Y2718" s="1404">
        <f>_xll.qlCalendarAdvance(Calendar,X2718,NDays&amp;"D")</f>
        <v>58257</v>
      </c>
      <c r="Z2718" s="1403">
        <v>2.0097761780348583E-2</v>
      </c>
      <c r="AA2718" s="1411">
        <v>1.9826312715172101E-2</v>
      </c>
    </row>
    <row r="2719" spans="19:27" x14ac:dyDescent="0.2">
      <c r="S2719" s="399"/>
      <c r="T2719" s="1401"/>
      <c r="W2719" s="864" t="str">
        <f t="shared" si="49"/>
        <v>1w</v>
      </c>
      <c r="X2719" s="1405">
        <f>_xll.qlCalendarAdvance(Calendar,X2718,W2719,"f",FALSE)</f>
        <v>58264</v>
      </c>
      <c r="Y2719" s="1404">
        <f>_xll.qlCalendarAdvance(Calendar,X2719,NDays&amp;"D")</f>
        <v>58264</v>
      </c>
      <c r="Z2719" s="1403">
        <v>2.0100739640612878E-2</v>
      </c>
      <c r="AA2719" s="1411">
        <v>1.9828801108064953E-2</v>
      </c>
    </row>
    <row r="2720" spans="19:27" x14ac:dyDescent="0.2">
      <c r="S2720" s="399"/>
      <c r="T2720" s="1401"/>
      <c r="W2720" s="864" t="str">
        <f t="shared" si="49"/>
        <v>1w</v>
      </c>
      <c r="X2720" s="1405">
        <f>_xll.qlCalendarAdvance(Calendar,X2719,W2720,"f",FALSE)</f>
        <v>58271</v>
      </c>
      <c r="Y2720" s="1404">
        <f>_xll.qlCalendarAdvance(Calendar,X2720,NDays&amp;"D")</f>
        <v>58271</v>
      </c>
      <c r="Z2720" s="1403">
        <v>2.0103734365410669E-2</v>
      </c>
      <c r="AA2720" s="1411">
        <v>1.9831306024673534E-2</v>
      </c>
    </row>
    <row r="2721" spans="19:27" x14ac:dyDescent="0.2">
      <c r="S2721" s="399"/>
      <c r="T2721" s="1401"/>
      <c r="W2721" s="864" t="str">
        <f t="shared" si="49"/>
        <v>1w</v>
      </c>
      <c r="X2721" s="1405">
        <f>_xll.qlCalendarAdvance(Calendar,X2720,W2721,"f",FALSE)</f>
        <v>58278</v>
      </c>
      <c r="Y2721" s="1404">
        <f>_xll.qlCalendarAdvance(Calendar,X2721,NDays&amp;"D")</f>
        <v>58278</v>
      </c>
      <c r="Z2721" s="1403">
        <v>2.0106745954890544E-2</v>
      </c>
      <c r="AA2721" s="1411">
        <v>1.983382746507889E-2</v>
      </c>
    </row>
    <row r="2722" spans="19:27" x14ac:dyDescent="0.2">
      <c r="S2722" s="399"/>
      <c r="T2722" s="1401"/>
      <c r="W2722" s="864" t="str">
        <f t="shared" si="49"/>
        <v>1w</v>
      </c>
      <c r="X2722" s="1405">
        <f>_xll.qlCalendarAdvance(Calendar,X2721,W2722,"f",FALSE)</f>
        <v>58285</v>
      </c>
      <c r="Y2722" s="1404">
        <f>_xll.qlCalendarAdvance(Calendar,X2722,NDays&amp;"D")</f>
        <v>58285</v>
      </c>
      <c r="Z2722" s="1403">
        <v>2.0109774409202637E-2</v>
      </c>
      <c r="AA2722" s="1411">
        <v>1.983636542911893E-2</v>
      </c>
    </row>
    <row r="2723" spans="19:27" x14ac:dyDescent="0.2">
      <c r="S2723" s="399"/>
      <c r="T2723" s="1401"/>
      <c r="W2723" s="864" t="str">
        <f t="shared" si="49"/>
        <v>1w</v>
      </c>
      <c r="X2723" s="1405">
        <f>_xll.qlCalendarAdvance(Calendar,X2722,W2723,"f",FALSE)</f>
        <v>58292</v>
      </c>
      <c r="Y2723" s="1404">
        <f>_xll.qlCalendarAdvance(Calendar,X2723,NDays&amp;"D")</f>
        <v>58292</v>
      </c>
      <c r="Z2723" s="1403">
        <v>2.0112819728496194E-2</v>
      </c>
      <c r="AA2723" s="1411">
        <v>1.9838919916631559E-2</v>
      </c>
    </row>
    <row r="2724" spans="19:27" x14ac:dyDescent="0.2">
      <c r="S2724" s="399"/>
      <c r="T2724" s="1401"/>
      <c r="W2724" s="864" t="str">
        <f t="shared" si="49"/>
        <v>1w</v>
      </c>
      <c r="X2724" s="1405">
        <f>_xll.qlCalendarAdvance(Calendar,X2723,W2724,"f",FALSE)</f>
        <v>58299</v>
      </c>
      <c r="Y2724" s="1404">
        <f>_xll.qlCalendarAdvance(Calendar,X2724,NDays&amp;"D")</f>
        <v>58299</v>
      </c>
      <c r="Z2724" s="1403">
        <v>2.0115881912924235E-2</v>
      </c>
      <c r="AA2724" s="1411">
        <v>1.9841490927859917E-2</v>
      </c>
    </row>
    <row r="2725" spans="19:27" x14ac:dyDescent="0.2">
      <c r="S2725" s="399"/>
      <c r="T2725" s="1401"/>
      <c r="W2725" s="864" t="str">
        <f t="shared" si="49"/>
        <v>1w</v>
      </c>
      <c r="X2725" s="1405">
        <f>_xll.qlCalendarAdvance(Calendar,X2724,W2725,"f",FALSE)</f>
        <v>58306</v>
      </c>
      <c r="Y2725" s="1404">
        <f>_xll.qlCalendarAdvance(Calendar,X2725,NDays&amp;"D")</f>
        <v>58306</v>
      </c>
      <c r="Z2725" s="1403">
        <v>2.0118960962637995E-2</v>
      </c>
      <c r="AA2725" s="1411">
        <v>1.9844078462885051E-2</v>
      </c>
    </row>
    <row r="2726" spans="19:27" x14ac:dyDescent="0.2">
      <c r="S2726" s="399"/>
      <c r="T2726" s="1401"/>
      <c r="W2726" s="864" t="str">
        <f t="shared" si="49"/>
        <v>1w</v>
      </c>
      <c r="X2726" s="1405">
        <f>_xll.qlCalendarAdvance(Calendar,X2725,W2726,"f",FALSE)</f>
        <v>58313</v>
      </c>
      <c r="Y2726" s="1404">
        <f>_xll.qlCalendarAdvance(Calendar,X2726,NDays&amp;"D")</f>
        <v>58313</v>
      </c>
      <c r="Z2726" s="1403">
        <v>2.0122056877790714E-2</v>
      </c>
      <c r="AA2726" s="1411">
        <v>1.9846682521463821E-2</v>
      </c>
    </row>
    <row r="2727" spans="19:27" x14ac:dyDescent="0.2">
      <c r="S2727" s="399"/>
      <c r="T2727" s="1401"/>
      <c r="W2727" s="864" t="str">
        <f t="shared" si="49"/>
        <v>1w</v>
      </c>
      <c r="X2727" s="1405">
        <f>_xll.qlCalendarAdvance(Calendar,X2726,W2727,"f",FALSE)</f>
        <v>58320</v>
      </c>
      <c r="Y2727" s="1404">
        <f>_xll.qlCalendarAdvance(Calendar,X2727,NDays&amp;"D")</f>
        <v>58320</v>
      </c>
      <c r="Z2727" s="1403">
        <v>2.012516965853629E-2</v>
      </c>
      <c r="AA2727" s="1411">
        <v>1.9849303103596228E-2</v>
      </c>
    </row>
    <row r="2728" spans="19:27" x14ac:dyDescent="0.2">
      <c r="S2728" s="399"/>
      <c r="T2728" s="1401"/>
      <c r="W2728" s="864" t="str">
        <f t="shared" si="49"/>
        <v>1w</v>
      </c>
      <c r="X2728" s="1405">
        <f>_xll.qlCalendarAdvance(Calendar,X2727,W2728,"f",FALSE)</f>
        <v>58327</v>
      </c>
      <c r="Y2728" s="1404">
        <f>_xll.qlCalendarAdvance(Calendar,X2728,NDays&amp;"D")</f>
        <v>58327</v>
      </c>
      <c r="Z2728" s="1403">
        <v>2.0128299305029951E-2</v>
      </c>
      <c r="AA2728" s="1411">
        <v>1.9851940209525409E-2</v>
      </c>
    </row>
    <row r="2729" spans="19:27" x14ac:dyDescent="0.2">
      <c r="S2729" s="399"/>
      <c r="T2729" s="1401"/>
      <c r="W2729" s="864" t="str">
        <f t="shared" si="49"/>
        <v>1w</v>
      </c>
      <c r="X2729" s="1405">
        <f>_xll.qlCalendarAdvance(Calendar,X2728,W2729,"f",FALSE)</f>
        <v>58334</v>
      </c>
      <c r="Y2729" s="1404">
        <f>_xll.qlCalendarAdvance(Calendar,X2729,NDays&amp;"D")</f>
        <v>58334</v>
      </c>
      <c r="Z2729" s="1403">
        <v>2.0131445817426704E-2</v>
      </c>
      <c r="AA2729" s="1411">
        <v>1.9854593839089274E-2</v>
      </c>
    </row>
    <row r="2730" spans="19:27" x14ac:dyDescent="0.2">
      <c r="S2730" s="399"/>
      <c r="T2730" s="1401"/>
      <c r="W2730" s="864" t="str">
        <f t="shared" si="49"/>
        <v>1w</v>
      </c>
      <c r="X2730" s="1405">
        <f>_xll.qlCalendarAdvance(Calendar,X2729,W2730,"f",FALSE)</f>
        <v>58341</v>
      </c>
      <c r="Y2730" s="1404">
        <f>_xll.qlCalendarAdvance(Calendar,X2730,NDays&amp;"D")</f>
        <v>58341</v>
      </c>
      <c r="Z2730" s="1403">
        <v>2.0134609195883103E-2</v>
      </c>
      <c r="AA2730" s="1411">
        <v>1.9857263992287821E-2</v>
      </c>
    </row>
    <row r="2731" spans="19:27" x14ac:dyDescent="0.2">
      <c r="S2731" s="399"/>
      <c r="T2731" s="1401"/>
      <c r="W2731" s="864" t="str">
        <f t="shared" si="49"/>
        <v>1w</v>
      </c>
      <c r="X2731" s="1405">
        <f>_xll.qlCalendarAdvance(Calendar,X2730,W2731,"f",FALSE)</f>
        <v>58348</v>
      </c>
      <c r="Y2731" s="1404">
        <f>_xll.qlCalendarAdvance(Calendar,X2731,NDays&amp;"D")</f>
        <v>58348</v>
      </c>
      <c r="Z2731" s="1403">
        <v>2.0137789440556813E-2</v>
      </c>
      <c r="AA2731" s="1411">
        <v>1.9859950669283144E-2</v>
      </c>
    </row>
    <row r="2732" spans="19:27" x14ac:dyDescent="0.2">
      <c r="S2732" s="399"/>
      <c r="T2732" s="1401"/>
      <c r="W2732" s="864" t="str">
        <f t="shared" si="49"/>
        <v>1w</v>
      </c>
      <c r="X2732" s="1405">
        <f>_xll.qlCalendarAdvance(Calendar,X2731,W2732,"f",FALSE)</f>
        <v>58355</v>
      </c>
      <c r="Y2732" s="1404">
        <f>_xll.qlCalendarAdvance(Calendar,X2732,NDays&amp;"D")</f>
        <v>58355</v>
      </c>
      <c r="Z2732" s="1403">
        <v>2.0140986551605056E-2</v>
      </c>
      <c r="AA2732" s="1411">
        <v>1.9862653869670011E-2</v>
      </c>
    </row>
    <row r="2733" spans="19:27" x14ac:dyDescent="0.2">
      <c r="S2733" s="399"/>
      <c r="T2733" s="1401"/>
      <c r="W2733" s="864" t="str">
        <f t="shared" si="49"/>
        <v>1w</v>
      </c>
      <c r="X2733" s="1405">
        <f>_xll.qlCalendarAdvance(Calendar,X2732,W2733,"f",FALSE)</f>
        <v>58362</v>
      </c>
      <c r="Y2733" s="1404">
        <f>_xll.qlCalendarAdvance(Calendar,X2733,NDays&amp;"D")</f>
        <v>58362</v>
      </c>
      <c r="Z2733" s="1403">
        <v>2.0144200529187712E-2</v>
      </c>
      <c r="AA2733" s="1411">
        <v>1.9865373593853652E-2</v>
      </c>
    </row>
    <row r="2734" spans="19:27" x14ac:dyDescent="0.2">
      <c r="S2734" s="399"/>
      <c r="T2734" s="1401"/>
      <c r="W2734" s="864" t="str">
        <f t="shared" si="49"/>
        <v>1w</v>
      </c>
      <c r="X2734" s="1405">
        <f>_xll.qlCalendarAdvance(Calendar,X2733,W2734,"f",FALSE)</f>
        <v>58369</v>
      </c>
      <c r="Y2734" s="1404">
        <f>_xll.qlCalendarAdvance(Calendar,X2734,NDays&amp;"D")</f>
        <v>58369</v>
      </c>
      <c r="Z2734" s="1403">
        <v>2.0147431373463993E-2</v>
      </c>
      <c r="AA2734" s="1411">
        <v>1.9868109841671977E-2</v>
      </c>
    </row>
    <row r="2735" spans="19:27" x14ac:dyDescent="0.2">
      <c r="S2735" s="399"/>
      <c r="T2735" s="1401"/>
      <c r="W2735" s="864" t="str">
        <f t="shared" si="49"/>
        <v>1w</v>
      </c>
      <c r="X2735" s="1405">
        <f>_xll.qlCalendarAdvance(Calendar,X2734,W2735,"f",FALSE)</f>
        <v>58376</v>
      </c>
      <c r="Y2735" s="1404">
        <f>_xll.qlCalendarAdvance(Calendar,X2735,NDays&amp;"D")</f>
        <v>58376</v>
      </c>
      <c r="Z2735" s="1403">
        <v>2.0150679084594659E-2</v>
      </c>
      <c r="AA2735" s="1411">
        <v>1.9870862613206031E-2</v>
      </c>
    </row>
    <row r="2736" spans="19:27" x14ac:dyDescent="0.2">
      <c r="S2736" s="399"/>
      <c r="T2736" s="1401"/>
      <c r="W2736" s="864" t="str">
        <f t="shared" si="49"/>
        <v>1w</v>
      </c>
      <c r="X2736" s="1405">
        <f>_xll.qlCalendarAdvance(Calendar,X2735,W2736,"f",FALSE)</f>
        <v>58383</v>
      </c>
      <c r="Y2736" s="1404">
        <f>_xll.qlCalendarAdvance(Calendar,X2736,NDays&amp;"D")</f>
        <v>58383</v>
      </c>
      <c r="Z2736" s="1403">
        <v>2.0153943662741144E-2</v>
      </c>
      <c r="AA2736" s="1411">
        <v>1.9873631908374767E-2</v>
      </c>
    </row>
    <row r="2737" spans="19:27" x14ac:dyDescent="0.2">
      <c r="S2737" s="399"/>
      <c r="T2737" s="1401"/>
      <c r="W2737" s="864" t="str">
        <f t="shared" si="49"/>
        <v>1w</v>
      </c>
      <c r="X2737" s="1405">
        <f>_xll.qlCalendarAdvance(Calendar,X2736,W2737,"f",FALSE)</f>
        <v>58390</v>
      </c>
      <c r="Y2737" s="1404">
        <f>_xll.qlCalendarAdvance(Calendar,X2737,NDays&amp;"D")</f>
        <v>58390</v>
      </c>
      <c r="Z2737" s="1403">
        <v>2.0157225108065759E-2</v>
      </c>
      <c r="AA2737" s="1411">
        <v>1.987641772709714E-2</v>
      </c>
    </row>
    <row r="2738" spans="19:27" x14ac:dyDescent="0.2">
      <c r="S2738" s="399"/>
      <c r="T2738" s="1401"/>
      <c r="W2738" s="864" t="str">
        <f t="shared" si="49"/>
        <v>1w</v>
      </c>
      <c r="X2738" s="1405">
        <f>_xll.qlCalendarAdvance(Calendar,X2737,W2738,"f",FALSE)</f>
        <v>58397</v>
      </c>
      <c r="Y2738" s="1404">
        <f>_xll.qlCalendarAdvance(Calendar,X2738,NDays&amp;"D")</f>
        <v>58397</v>
      </c>
      <c r="Z2738" s="1403">
        <v>2.0160523420731928E-2</v>
      </c>
      <c r="AA2738" s="1411">
        <v>1.9879220069616288E-2</v>
      </c>
    </row>
    <row r="2739" spans="19:27" x14ac:dyDescent="0.2">
      <c r="S2739" s="399"/>
      <c r="T2739" s="1401"/>
      <c r="W2739" s="864" t="str">
        <f t="shared" si="49"/>
        <v>1w</v>
      </c>
      <c r="X2739" s="1405">
        <f>_xll.qlCalendarAdvance(Calendar,X2738,W2739,"f",FALSE)</f>
        <v>58404</v>
      </c>
      <c r="Y2739" s="1404">
        <f>_xll.qlCalendarAdvance(Calendar,X2739,NDays&amp;"D")</f>
        <v>58404</v>
      </c>
      <c r="Z2739" s="1403">
        <v>2.0163838600903289E-2</v>
      </c>
      <c r="AA2739" s="1411">
        <v>1.9882038935689073E-2</v>
      </c>
    </row>
    <row r="2740" spans="19:27" x14ac:dyDescent="0.2">
      <c r="S2740" s="399"/>
      <c r="T2740" s="1401"/>
      <c r="W2740" s="864" t="str">
        <f t="shared" si="49"/>
        <v>1w</v>
      </c>
      <c r="X2740" s="1405">
        <f>_xll.qlCalendarAdvance(Calendar,X2739,W2740,"f",FALSE)</f>
        <v>58411</v>
      </c>
      <c r="Y2740" s="1404">
        <f>_xll.qlCalendarAdvance(Calendar,X2740,NDays&amp;"D")</f>
        <v>58411</v>
      </c>
      <c r="Z2740" s="1403">
        <v>2.0167170648744376E-2</v>
      </c>
      <c r="AA2740" s="1411">
        <v>1.9884874325558632E-2</v>
      </c>
    </row>
    <row r="2741" spans="19:27" x14ac:dyDescent="0.2">
      <c r="S2741" s="399"/>
      <c r="T2741" s="1401"/>
      <c r="W2741" s="864" t="str">
        <f t="shared" si="49"/>
        <v>1w</v>
      </c>
      <c r="X2741" s="1405">
        <f>_xll.qlCalendarAdvance(Calendar,X2740,W2741,"f",FALSE)</f>
        <v>58418</v>
      </c>
      <c r="Y2741" s="1404">
        <f>_xll.qlCalendarAdvance(Calendar,X2741,NDays&amp;"D")</f>
        <v>58418</v>
      </c>
      <c r="Z2741" s="1403">
        <v>2.0170519564421705E-2</v>
      </c>
      <c r="AA2741" s="1411">
        <v>1.9887726238981829E-2</v>
      </c>
    </row>
    <row r="2742" spans="19:27" x14ac:dyDescent="0.2">
      <c r="S2742" s="399"/>
      <c r="T2742" s="1401"/>
      <c r="W2742" s="864" t="str">
        <f t="shared" si="49"/>
        <v>1w</v>
      </c>
      <c r="X2742" s="1405">
        <f>_xll.qlCalendarAdvance(Calendar,X2741,W2742,"f",FALSE)</f>
        <v>58425</v>
      </c>
      <c r="Y2742" s="1404">
        <f>_xll.qlCalendarAdvance(Calendar,X2742,NDays&amp;"D")</f>
        <v>58425</v>
      </c>
      <c r="Z2742" s="1403">
        <v>2.0173885348100912E-2</v>
      </c>
      <c r="AA2742" s="1411">
        <v>1.9890594676039708E-2</v>
      </c>
    </row>
    <row r="2743" spans="19:27" x14ac:dyDescent="0.2">
      <c r="S2743" s="399"/>
      <c r="T2743" s="1401"/>
      <c r="W2743" s="864" t="str">
        <f t="shared" si="49"/>
        <v>1w</v>
      </c>
      <c r="X2743" s="1405">
        <f>_xll.qlCalendarAdvance(Calendar,X2742,W2743,"f",FALSE)</f>
        <v>58432</v>
      </c>
      <c r="Y2743" s="1404">
        <f>_xll.qlCalendarAdvance(Calendar,X2743,NDays&amp;"D")</f>
        <v>58432</v>
      </c>
      <c r="Z2743" s="1403">
        <v>2.0177267999950073E-2</v>
      </c>
      <c r="AA2743" s="1411">
        <v>1.9893479636813316E-2</v>
      </c>
    </row>
    <row r="2744" spans="19:27" x14ac:dyDescent="0.2">
      <c r="S2744" s="399"/>
      <c r="T2744" s="1401"/>
      <c r="W2744" s="864" t="str">
        <f t="shared" si="49"/>
        <v>1w</v>
      </c>
      <c r="X2744" s="1405">
        <f>_xll.qlCalendarAdvance(Calendar,X2743,W2744,"f",FALSE)</f>
        <v>58439</v>
      </c>
      <c r="Y2744" s="1404">
        <f>_xll.qlCalendarAdvance(Calendar,X2744,NDays&amp;"D")</f>
        <v>58439</v>
      </c>
      <c r="Z2744" s="1403">
        <v>2.0180667520136815E-2</v>
      </c>
      <c r="AA2744" s="1411">
        <v>1.9896381121302653E-2</v>
      </c>
    </row>
    <row r="2745" spans="19:27" x14ac:dyDescent="0.2">
      <c r="S2745" s="399"/>
      <c r="T2745" s="1401"/>
      <c r="W2745" s="864" t="str">
        <f t="shared" si="49"/>
        <v>1w</v>
      </c>
      <c r="X2745" s="1405">
        <f>_xll.qlCalendarAdvance(Calendar,X2744,W2745,"f",FALSE)</f>
        <v>58446</v>
      </c>
      <c r="Y2745" s="1404">
        <f>_xll.qlCalendarAdvance(Calendar,X2745,NDays&amp;"D")</f>
        <v>58446</v>
      </c>
      <c r="Z2745" s="1403">
        <v>2.0184083908830093E-2</v>
      </c>
      <c r="AA2745" s="1411">
        <v>1.9899299129426673E-2</v>
      </c>
    </row>
    <row r="2746" spans="19:27" x14ac:dyDescent="0.2">
      <c r="S2746" s="399"/>
      <c r="T2746" s="1401"/>
      <c r="W2746" s="864" t="str">
        <f t="shared" si="49"/>
        <v>1w</v>
      </c>
      <c r="X2746" s="1405">
        <f>_xll.qlCalendarAdvance(Calendar,X2745,W2746,"f",FALSE)</f>
        <v>58453</v>
      </c>
      <c r="Y2746" s="1404">
        <f>_xll.qlCalendarAdvance(Calendar,X2746,NDays&amp;"D")</f>
        <v>58453</v>
      </c>
      <c r="Z2746" s="1403">
        <v>2.0187517166199969E-2</v>
      </c>
      <c r="AA2746" s="1411">
        <v>1.9902233661104329E-2</v>
      </c>
    </row>
    <row r="2747" spans="19:27" x14ac:dyDescent="0.2">
      <c r="S2747" s="399"/>
      <c r="T2747" s="1401"/>
      <c r="W2747" s="864" t="str">
        <f t="shared" si="49"/>
        <v>1w</v>
      </c>
      <c r="X2747" s="1405">
        <f>_xll.qlCalendarAdvance(Calendar,X2746,W2747,"f",FALSE)</f>
        <v>58460</v>
      </c>
      <c r="Y2747" s="1404">
        <f>_xll.qlCalendarAdvance(Calendar,X2747,NDays&amp;"D")</f>
        <v>58460</v>
      </c>
      <c r="Z2747" s="1403">
        <v>2.01909672924174E-2</v>
      </c>
      <c r="AA2747" s="1411">
        <v>1.9905184716578761E-2</v>
      </c>
    </row>
    <row r="2748" spans="19:27" x14ac:dyDescent="0.2">
      <c r="S2748" s="399"/>
      <c r="T2748" s="1401"/>
      <c r="W2748" s="864" t="str">
        <f t="shared" si="49"/>
        <v>1w</v>
      </c>
      <c r="X2748" s="1405">
        <f>_xll.qlCalendarAdvance(Calendar,X2747,W2748,"f",FALSE)</f>
        <v>58467</v>
      </c>
      <c r="Y2748" s="1404">
        <f>_xll.qlCalendarAdvance(Calendar,X2748,NDays&amp;"D")</f>
        <v>58467</v>
      </c>
      <c r="Z2748" s="1403">
        <v>2.019443428765311E-2</v>
      </c>
      <c r="AA2748" s="1411">
        <v>1.9908152295525783E-2</v>
      </c>
    </row>
    <row r="2749" spans="19:27" x14ac:dyDescent="0.2">
      <c r="S2749" s="399"/>
      <c r="T2749" s="1401"/>
      <c r="W2749" s="864" t="str">
        <f t="shared" si="49"/>
        <v>1w</v>
      </c>
      <c r="X2749" s="1405">
        <f>_xll.qlCalendarAdvance(Calendar,X2748,W2749,"f",FALSE)</f>
        <v>58474</v>
      </c>
      <c r="Y2749" s="1404">
        <f>_xll.qlCalendarAdvance(Calendar,X2749,NDays&amp;"D")</f>
        <v>58474</v>
      </c>
      <c r="Z2749" s="1403">
        <v>2.0197918152080708E-2</v>
      </c>
      <c r="AA2749" s="1411">
        <v>1.9911136398431672E-2</v>
      </c>
    </row>
    <row r="2750" spans="19:27" x14ac:dyDescent="0.2">
      <c r="S2750" s="399"/>
      <c r="T2750" s="1401"/>
      <c r="W2750" s="864" t="str">
        <f t="shared" si="49"/>
        <v>1w</v>
      </c>
      <c r="X2750" s="1405">
        <f>_xll.qlCalendarAdvance(Calendar,X2749,W2750,"f",FALSE)</f>
        <v>58481</v>
      </c>
      <c r="Y2750" s="1404">
        <f>_xll.qlCalendarAdvance(Calendar,X2750,NDays&amp;"D")</f>
        <v>58481</v>
      </c>
      <c r="Z2750" s="1403">
        <v>2.0201418885872249E-2</v>
      </c>
      <c r="AA2750" s="1411">
        <v>1.9914137024810152E-2</v>
      </c>
    </row>
    <row r="2751" spans="19:27" x14ac:dyDescent="0.2">
      <c r="S2751" s="399"/>
      <c r="T2751" s="1401"/>
      <c r="W2751" s="864" t="str">
        <f t="shared" si="49"/>
        <v>1w</v>
      </c>
      <c r="X2751" s="1405">
        <f>_xll.qlCalendarAdvance(Calendar,X2750,W2751,"f",FALSE)</f>
        <v>58488</v>
      </c>
      <c r="Y2751" s="1404">
        <f>_xll.qlCalendarAdvance(Calendar,X2751,NDays&amp;"D")</f>
        <v>58488</v>
      </c>
      <c r="Z2751" s="1403">
        <v>2.0204936489201786E-2</v>
      </c>
      <c r="AA2751" s="1411">
        <v>1.9917154174742269E-2</v>
      </c>
    </row>
    <row r="2752" spans="19:27" x14ac:dyDescent="0.2">
      <c r="S2752" s="399"/>
      <c r="T2752" s="1401"/>
      <c r="W2752" s="864" t="str">
        <f t="shared" si="49"/>
        <v>1w</v>
      </c>
      <c r="X2752" s="1405">
        <f>_xll.qlCalendarAdvance(Calendar,X2751,W2752,"f",FALSE)</f>
        <v>58495</v>
      </c>
      <c r="Y2752" s="1404">
        <f>_xll.qlCalendarAdvance(Calendar,X2752,NDays&amp;"D")</f>
        <v>58495</v>
      </c>
      <c r="Z2752" s="1403">
        <v>2.0208470962244918E-2</v>
      </c>
      <c r="AA2752" s="1411">
        <v>1.9920187848552207E-2</v>
      </c>
    </row>
    <row r="2753" spans="19:27" x14ac:dyDescent="0.2">
      <c r="S2753" s="399"/>
      <c r="T2753" s="1401"/>
      <c r="W2753" s="864" t="str">
        <f t="shared" si="49"/>
        <v>1w</v>
      </c>
      <c r="X2753" s="1405">
        <f>_xll.qlCalendarAdvance(Calendar,X2752,W2753,"f",FALSE)</f>
        <v>58502</v>
      </c>
      <c r="Y2753" s="1404">
        <f>_xll.qlCalendarAdvance(Calendar,X2753,NDays&amp;"D")</f>
        <v>58502</v>
      </c>
      <c r="Z2753" s="1403">
        <v>2.0211201742792895E-2</v>
      </c>
      <c r="AA2753" s="1411">
        <v>1.9923238045996827E-2</v>
      </c>
    </row>
    <row r="2754" spans="19:27" x14ac:dyDescent="0.2">
      <c r="S2754" s="399"/>
      <c r="T2754" s="1401"/>
      <c r="W2754" s="864" t="str">
        <f t="shared" si="49"/>
        <v>1w</v>
      </c>
      <c r="X2754" s="1405">
        <f>_xll.qlCalendarAdvance(Calendar,X2753,W2754,"f",FALSE)</f>
        <v>58509</v>
      </c>
      <c r="Y2754" s="1404">
        <f>_xll.qlCalendarAdvance(Calendar,X2754,NDays&amp;"D")</f>
        <v>58509</v>
      </c>
      <c r="Z2754" s="1403">
        <v>2.0214768555184337E-2</v>
      </c>
      <c r="AA2754" s="1411">
        <v>1.9926304767076131E-2</v>
      </c>
    </row>
    <row r="2755" spans="19:27" x14ac:dyDescent="0.2">
      <c r="S2755" s="399"/>
      <c r="T2755" s="1401"/>
      <c r="W2755" s="864" t="str">
        <f t="shared" si="49"/>
        <v>1w</v>
      </c>
      <c r="X2755" s="1405">
        <f>_xll.qlCalendarAdvance(Calendar,X2754,W2755,"f",FALSE)</f>
        <v>58516</v>
      </c>
      <c r="Y2755" s="1404">
        <f>_xll.qlCalendarAdvance(Calendar,X2755,NDays&amp;"D")</f>
        <v>58516</v>
      </c>
      <c r="Z2755" s="1403">
        <v>2.0218352236847092E-2</v>
      </c>
      <c r="AA2755" s="1411">
        <v>1.9929388011790117E-2</v>
      </c>
    </row>
    <row r="2756" spans="19:27" x14ac:dyDescent="0.2">
      <c r="S2756" s="399"/>
      <c r="T2756" s="1401"/>
      <c r="W2756" s="864" t="str">
        <f t="shared" si="49"/>
        <v>1w</v>
      </c>
      <c r="X2756" s="1405">
        <f>_xll.qlCalendarAdvance(Calendar,X2755,W2756,"f",FALSE)</f>
        <v>58523</v>
      </c>
      <c r="Y2756" s="1404">
        <f>_xll.qlCalendarAdvance(Calendar,X2756,NDays&amp;"D")</f>
        <v>58523</v>
      </c>
      <c r="Z2756" s="1403">
        <v>2.0221952787958353E-2</v>
      </c>
      <c r="AA2756" s="1411">
        <v>1.9932487780219832E-2</v>
      </c>
    </row>
    <row r="2757" spans="19:27" x14ac:dyDescent="0.2">
      <c r="S2757" s="399"/>
      <c r="T2757" s="1401"/>
      <c r="W2757" s="864" t="str">
        <f t="shared" si="49"/>
        <v>1w</v>
      </c>
      <c r="X2757" s="1405">
        <f>_xll.qlCalendarAdvance(Calendar,X2756,W2757,"f",FALSE)</f>
        <v>58530</v>
      </c>
      <c r="Y2757" s="1404">
        <f>_xll.qlCalendarAdvance(Calendar,X2757,NDays&amp;"D")</f>
        <v>58530</v>
      </c>
      <c r="Z2757" s="1403">
        <v>2.0225570208696197E-2</v>
      </c>
      <c r="AA2757" s="1411">
        <v>1.9935604072203184E-2</v>
      </c>
    </row>
    <row r="2758" spans="19:27" x14ac:dyDescent="0.2">
      <c r="S2758" s="399"/>
      <c r="T2758" s="1401"/>
      <c r="W2758" s="864" t="str">
        <f t="shared" si="49"/>
        <v>1w</v>
      </c>
      <c r="X2758" s="1405">
        <f>_xll.qlCalendarAdvance(Calendar,X2757,W2758,"f",FALSE)</f>
        <v>58537</v>
      </c>
      <c r="Y2758" s="1404">
        <f>_xll.qlCalendarAdvance(Calendar,X2758,NDays&amp;"D")</f>
        <v>58537</v>
      </c>
      <c r="Z2758" s="1403">
        <v>2.0229204499240483E-2</v>
      </c>
      <c r="AA2758" s="1411">
        <v>1.993873688798331E-2</v>
      </c>
    </row>
    <row r="2759" spans="19:27" x14ac:dyDescent="0.2">
      <c r="S2759" s="399"/>
      <c r="T2759" s="1401"/>
      <c r="W2759" s="864" t="str">
        <f t="shared" si="49"/>
        <v>1w</v>
      </c>
      <c r="X2759" s="1405">
        <f>_xll.qlCalendarAdvance(Calendar,X2758,W2759,"f",FALSE)</f>
        <v>58544</v>
      </c>
      <c r="Y2759" s="1404">
        <f>_xll.qlCalendarAdvance(Calendar,X2759,NDays&amp;"D")</f>
        <v>58544</v>
      </c>
      <c r="Z2759" s="1403">
        <v>2.0232855659771509E-2</v>
      </c>
      <c r="AA2759" s="1411">
        <v>1.994188622739812E-2</v>
      </c>
    </row>
    <row r="2760" spans="19:27" x14ac:dyDescent="0.2">
      <c r="S2760" s="399"/>
      <c r="T2760" s="1401"/>
      <c r="W2760" s="864" t="str">
        <f t="shared" si="49"/>
        <v>1w</v>
      </c>
      <c r="X2760" s="1405">
        <f>_xll.qlCalendarAdvance(Calendar,X2759,W2760,"f",FALSE)</f>
        <v>58551</v>
      </c>
      <c r="Y2760" s="1404">
        <f>_xll.qlCalendarAdvance(Calendar,X2760,NDays&amp;"D")</f>
        <v>58551</v>
      </c>
      <c r="Z2760" s="1403">
        <v>2.0236523690470021E-2</v>
      </c>
      <c r="AA2760" s="1411">
        <v>1.9945052090528659E-2</v>
      </c>
    </row>
    <row r="2761" spans="19:27" x14ac:dyDescent="0.2">
      <c r="S2761" s="399"/>
      <c r="T2761" s="1401"/>
      <c r="W2761" s="864" t="str">
        <f t="shared" si="49"/>
        <v>1w</v>
      </c>
      <c r="X2761" s="1405">
        <f>_xll.qlCalendarAdvance(Calendar,X2760,W2761,"f",FALSE)</f>
        <v>58558</v>
      </c>
      <c r="Y2761" s="1404">
        <f>_xll.qlCalendarAdvance(Calendar,X2761,NDays&amp;"D")</f>
        <v>58558</v>
      </c>
      <c r="Z2761" s="1403">
        <v>2.0240208591517872E-2</v>
      </c>
      <c r="AA2761" s="1411">
        <v>1.9948234477212834E-2</v>
      </c>
    </row>
    <row r="2762" spans="19:27" x14ac:dyDescent="0.2">
      <c r="S2762" s="399"/>
      <c r="T2762" s="1401"/>
      <c r="W2762" s="864" t="str">
        <f t="shared" si="49"/>
        <v>1w</v>
      </c>
      <c r="X2762" s="1405">
        <f>_xll.qlCalendarAdvance(Calendar,X2761,W2762,"f",FALSE)</f>
        <v>58565</v>
      </c>
      <c r="Y2762" s="1404">
        <f>_xll.qlCalendarAdvance(Calendar,X2762,NDays&amp;"D")</f>
        <v>58565</v>
      </c>
      <c r="Z2762" s="1403">
        <v>2.0243910363098028E-2</v>
      </c>
      <c r="AA2762" s="1411">
        <v>1.9951433387612738E-2</v>
      </c>
    </row>
    <row r="2763" spans="19:27" x14ac:dyDescent="0.2">
      <c r="S2763" s="399"/>
      <c r="T2763" s="1401"/>
      <c r="W2763" s="864" t="str">
        <f t="shared" si="49"/>
        <v>1w</v>
      </c>
      <c r="X2763" s="1405">
        <f>_xll.qlCalendarAdvance(Calendar,X2762,W2763,"f",FALSE)</f>
        <v>58572</v>
      </c>
      <c r="Y2763" s="1404">
        <f>_xll.qlCalendarAdvance(Calendar,X2763,NDays&amp;"D")</f>
        <v>58572</v>
      </c>
      <c r="Z2763" s="1403">
        <v>2.0247629005393453E-2</v>
      </c>
      <c r="AA2763" s="1411">
        <v>1.9954648821728371E-2</v>
      </c>
    </row>
    <row r="2764" spans="19:27" x14ac:dyDescent="0.2">
      <c r="S2764" s="399"/>
      <c r="T2764" s="1401"/>
      <c r="W2764" s="864" t="str">
        <f t="shared" si="49"/>
        <v>1w</v>
      </c>
      <c r="X2764" s="1405">
        <f>_xll.qlCalendarAdvance(Calendar,X2763,W2764,"f",FALSE)</f>
        <v>58579</v>
      </c>
      <c r="Y2764" s="1404">
        <f>_xll.qlCalendarAdvance(Calendar,X2764,NDays&amp;"D")</f>
        <v>58579</v>
      </c>
      <c r="Z2764" s="1403">
        <v>2.0251364518589332E-2</v>
      </c>
      <c r="AA2764" s="1411">
        <v>1.9957880779478687E-2</v>
      </c>
    </row>
    <row r="2765" spans="19:27" x14ac:dyDescent="0.2">
      <c r="S2765" s="399"/>
      <c r="T2765" s="1401"/>
      <c r="W2765" s="864" t="str">
        <f t="shared" si="49"/>
        <v>1w</v>
      </c>
      <c r="X2765" s="1405">
        <f>_xll.qlCalendarAdvance(Calendar,X2764,W2765,"f",FALSE)</f>
        <v>58586</v>
      </c>
      <c r="Y2765" s="1404">
        <f>_xll.qlCalendarAdvance(Calendar,X2765,NDays&amp;"D")</f>
        <v>58586</v>
      </c>
      <c r="Z2765" s="1403">
        <v>2.0255116902869963E-2</v>
      </c>
      <c r="AA2765" s="1411">
        <v>1.9961129260863686E-2</v>
      </c>
    </row>
    <row r="2766" spans="19:27" x14ac:dyDescent="0.2">
      <c r="S2766" s="399"/>
      <c r="T2766" s="1401"/>
      <c r="W2766" s="864" t="str">
        <f t="shared" si="49"/>
        <v>1w</v>
      </c>
      <c r="X2766" s="1405">
        <f>_xll.qlCalendarAdvance(Calendar,X2765,W2766,"f",FALSE)</f>
        <v>58593</v>
      </c>
      <c r="Y2766" s="1404">
        <f>_xll.qlCalendarAdvance(Calendar,X2766,NDays&amp;"D")</f>
        <v>58593</v>
      </c>
      <c r="Z2766" s="1403">
        <v>2.0258886158422529E-2</v>
      </c>
      <c r="AA2766" s="1411">
        <v>1.9964394265964414E-2</v>
      </c>
    </row>
    <row r="2767" spans="19:27" x14ac:dyDescent="0.2">
      <c r="S2767" s="399"/>
      <c r="T2767" s="1401"/>
      <c r="W2767" s="864" t="str">
        <f t="shared" si="49"/>
        <v>1w</v>
      </c>
      <c r="X2767" s="1405">
        <f>_xll.qlCalendarAdvance(Calendar,X2766,W2767,"f",FALSE)</f>
        <v>58600</v>
      </c>
      <c r="Y2767" s="1404">
        <f>_xll.qlCalendarAdvance(Calendar,X2767,NDays&amp;"D")</f>
        <v>58600</v>
      </c>
      <c r="Z2767" s="1403">
        <v>2.0262672285432881E-2</v>
      </c>
      <c r="AA2767" s="1411">
        <v>1.9967675794699824E-2</v>
      </c>
    </row>
    <row r="2768" spans="19:27" x14ac:dyDescent="0.2">
      <c r="S2768" s="399"/>
      <c r="T2768" s="1401"/>
      <c r="W2768" s="864" t="str">
        <f t="shared" si="49"/>
        <v>1w</v>
      </c>
      <c r="X2768" s="1405">
        <f>_xll.qlCalendarAdvance(Calendar,X2767,W2768,"f",FALSE)</f>
        <v>58607</v>
      </c>
      <c r="Y2768" s="1404">
        <f>_xll.qlCalendarAdvance(Calendar,X2768,NDays&amp;"D")</f>
        <v>58607</v>
      </c>
      <c r="Z2768" s="1403">
        <v>2.0266475284089092E-2</v>
      </c>
      <c r="AA2768" s="1411">
        <v>1.997097384723201E-2</v>
      </c>
    </row>
    <row r="2769" spans="19:27" x14ac:dyDescent="0.2">
      <c r="S2769" s="399"/>
      <c r="T2769" s="1401"/>
      <c r="W2769" s="864" t="str">
        <f t="shared" si="49"/>
        <v>1w</v>
      </c>
      <c r="X2769" s="1405">
        <f>_xll.qlCalendarAdvance(Calendar,X2768,W2769,"f",FALSE)</f>
        <v>58614</v>
      </c>
      <c r="Y2769" s="1404">
        <f>_xll.qlCalendarAdvance(Calendar,X2769,NDays&amp;"D")</f>
        <v>58614</v>
      </c>
      <c r="Z2769" s="1403">
        <v>2.027029515458012E-2</v>
      </c>
      <c r="AA2769" s="1411">
        <v>1.9974288423398878E-2</v>
      </c>
    </row>
    <row r="2770" spans="19:27" x14ac:dyDescent="0.2">
      <c r="S2770" s="399"/>
      <c r="T2770" s="1401"/>
      <c r="W2770" s="864" t="str">
        <f t="shared" si="49"/>
        <v>1w</v>
      </c>
      <c r="X2770" s="1405">
        <f>_xll.qlCalendarAdvance(Calendar,X2769,W2770,"f",FALSE)</f>
        <v>58621</v>
      </c>
      <c r="Y2770" s="1404">
        <f>_xll.qlCalendarAdvance(Calendar,X2770,NDays&amp;"D")</f>
        <v>58621</v>
      </c>
      <c r="Z2770" s="1403">
        <v>2.0274131897094705E-2</v>
      </c>
      <c r="AA2770" s="1411">
        <v>1.9977619523038337E-2</v>
      </c>
    </row>
    <row r="2771" spans="19:27" x14ac:dyDescent="0.2">
      <c r="S2771" s="399"/>
      <c r="T2771" s="1401"/>
      <c r="W2771" s="864" t="str">
        <f t="shared" si="49"/>
        <v>1w</v>
      </c>
      <c r="X2771" s="1405">
        <f>_xll.qlCalendarAdvance(Calendar,X2770,W2771,"f",FALSE)</f>
        <v>58628</v>
      </c>
      <c r="Y2771" s="1404">
        <f>_xll.qlCalendarAdvance(Calendar,X2771,NDays&amp;"D")</f>
        <v>58628</v>
      </c>
      <c r="Z2771" s="1403">
        <v>2.0277985511823582E-2</v>
      </c>
      <c r="AA2771" s="1411">
        <v>1.9980967146555617E-2</v>
      </c>
    </row>
    <row r="2772" spans="19:27" x14ac:dyDescent="0.2">
      <c r="S2772" s="399"/>
      <c r="T2772" s="1401"/>
      <c r="W2772" s="864" t="str">
        <f t="shared" si="49"/>
        <v>1w</v>
      </c>
      <c r="X2772" s="1405">
        <f>_xll.qlCalendarAdvance(Calendar,X2771,W2772,"f",FALSE)</f>
        <v>58635</v>
      </c>
      <c r="Y2772" s="1404">
        <f>_xll.qlCalendarAdvance(Calendar,X2772,NDays&amp;"D")</f>
        <v>58635</v>
      </c>
      <c r="Z2772" s="1403">
        <v>2.0281855998957488E-2</v>
      </c>
      <c r="AA2772" s="1411">
        <v>1.9984331293626534E-2</v>
      </c>
    </row>
    <row r="2773" spans="19:27" x14ac:dyDescent="0.2">
      <c r="S2773" s="399"/>
      <c r="T2773" s="1401"/>
      <c r="W2773" s="864" t="str">
        <f t="shared" si="49"/>
        <v>1w</v>
      </c>
      <c r="X2773" s="1405">
        <f>_xll.qlCalendarAdvance(Calendar,X2772,W2773,"f",FALSE)</f>
        <v>58642</v>
      </c>
      <c r="Y2773" s="1404">
        <f>_xll.qlCalendarAdvance(Calendar,X2773,NDays&amp;"D")</f>
        <v>58642</v>
      </c>
      <c r="Z2773" s="1403">
        <v>2.0285743358688491E-2</v>
      </c>
      <c r="AA2773" s="1411">
        <v>1.998771196441318E-2</v>
      </c>
    </row>
    <row r="2774" spans="19:27" x14ac:dyDescent="0.2">
      <c r="S2774" s="399"/>
      <c r="T2774" s="1401"/>
      <c r="W2774" s="864" t="str">
        <f t="shared" si="49"/>
        <v>1w</v>
      </c>
      <c r="X2774" s="1405">
        <f>_xll.qlCalendarAdvance(Calendar,X2773,W2774,"f",FALSE)</f>
        <v>58649</v>
      </c>
      <c r="Y2774" s="1404">
        <f>_xll.qlCalendarAdvance(Calendar,X2774,NDays&amp;"D")</f>
        <v>58649</v>
      </c>
      <c r="Z2774" s="1403">
        <v>2.0289647591209548E-2</v>
      </c>
      <c r="AA2774" s="1411">
        <v>1.9991109158915554E-2</v>
      </c>
    </row>
    <row r="2775" spans="19:27" x14ac:dyDescent="0.2">
      <c r="S2775" s="399"/>
      <c r="T2775" s="1401"/>
      <c r="W2775" s="864" t="str">
        <f t="shared" si="49"/>
        <v>1w</v>
      </c>
      <c r="X2775" s="1405">
        <f>_xll.qlCalendarAdvance(Calendar,X2774,W2775,"f",FALSE)</f>
        <v>58656</v>
      </c>
      <c r="Y2775" s="1404">
        <f>_xll.qlCalendarAdvance(Calendar,X2775,NDays&amp;"D")</f>
        <v>58656</v>
      </c>
      <c r="Z2775" s="1403">
        <v>2.0293568696713837E-2</v>
      </c>
      <c r="AA2775" s="1411">
        <v>1.9994522877052612E-2</v>
      </c>
    </row>
    <row r="2776" spans="19:27" x14ac:dyDescent="0.2">
      <c r="S2776" s="399"/>
      <c r="T2776" s="1401"/>
      <c r="W2776" s="864" t="str">
        <f t="shared" si="49"/>
        <v>1w</v>
      </c>
      <c r="X2776" s="1405">
        <f>_xll.qlCalendarAdvance(Calendar,X2775,W2776,"f",FALSE)</f>
        <v>58663</v>
      </c>
      <c r="Y2776" s="1404">
        <f>_xll.qlCalendarAdvance(Calendar,X2776,NDays&amp;"D")</f>
        <v>58663</v>
      </c>
      <c r="Z2776" s="1403">
        <v>2.0297506675395649E-2</v>
      </c>
      <c r="AA2776" s="1411">
        <v>1.9997953118905398E-2</v>
      </c>
    </row>
    <row r="2777" spans="19:27" x14ac:dyDescent="0.2">
      <c r="S2777" s="399"/>
      <c r="T2777" s="1401"/>
      <c r="W2777" s="864" t="str">
        <f t="shared" si="49"/>
        <v>1w</v>
      </c>
      <c r="X2777" s="1405">
        <f>_xll.qlCalendarAdvance(Calendar,X2776,W2777,"f",FALSE)</f>
        <v>58670</v>
      </c>
      <c r="Y2777" s="1404">
        <f>_xll.qlCalendarAdvance(Calendar,X2777,NDays&amp;"D")</f>
        <v>58670</v>
      </c>
      <c r="Z2777" s="1403">
        <v>2.0301461527451048E-2</v>
      </c>
      <c r="AA2777" s="1411">
        <v>2.0001399884392868E-2</v>
      </c>
    </row>
    <row r="2778" spans="19:27" x14ac:dyDescent="0.2">
      <c r="S2778" s="399"/>
      <c r="T2778" s="1401"/>
      <c r="W2778" s="864" t="str">
        <f t="shared" ref="W2778:W2841" si="50">W2777</f>
        <v>1w</v>
      </c>
      <c r="X2778" s="1405">
        <f>_xll.qlCalendarAdvance(Calendar,X2777,W2778,"f",FALSE)</f>
        <v>58677</v>
      </c>
      <c r="Y2778" s="1404">
        <f>_xll.qlCalendarAdvance(Calendar,X2778,NDays&amp;"D")</f>
        <v>58677</v>
      </c>
      <c r="Z2778" s="1403">
        <v>2.0305433253075655E-2</v>
      </c>
      <c r="AA2778" s="1411">
        <v>2.0004863173677112E-2</v>
      </c>
    </row>
    <row r="2779" spans="19:27" x14ac:dyDescent="0.2">
      <c r="S2779" s="399"/>
      <c r="T2779" s="1401"/>
      <c r="W2779" s="864" t="str">
        <f t="shared" si="50"/>
        <v>1w</v>
      </c>
      <c r="X2779" s="1405">
        <f>_xll.qlCalendarAdvance(Calendar,X2778,W2779,"f",FALSE)</f>
        <v>58684</v>
      </c>
      <c r="Y2779" s="1404">
        <f>_xll.qlCalendarAdvance(Calendar,X2779,NDays&amp;"D")</f>
        <v>58684</v>
      </c>
      <c r="Z2779" s="1403">
        <v>2.0309421852465981E-2</v>
      </c>
      <c r="AA2779" s="1411">
        <v>2.0008342986433947E-2</v>
      </c>
    </row>
    <row r="2780" spans="19:27" x14ac:dyDescent="0.2">
      <c r="S2780" s="399"/>
      <c r="T2780" s="1401"/>
      <c r="W2780" s="864" t="str">
        <f t="shared" si="50"/>
        <v>1w</v>
      </c>
      <c r="X2780" s="1405">
        <f>_xll.qlCalendarAdvance(Calendar,X2779,W2780,"f",FALSE)</f>
        <v>58691</v>
      </c>
      <c r="Y2780" s="1404">
        <f>_xll.qlCalendarAdvance(Calendar,X2780,NDays&amp;"D")</f>
        <v>58691</v>
      </c>
      <c r="Z2780" s="1403">
        <v>2.031342732582031E-2</v>
      </c>
      <c r="AA2780" s="1411">
        <v>2.0011839322906511E-2</v>
      </c>
    </row>
    <row r="2781" spans="19:27" x14ac:dyDescent="0.2">
      <c r="S2781" s="399"/>
      <c r="T2781" s="1401"/>
      <c r="W2781" s="864" t="str">
        <f t="shared" si="50"/>
        <v>1w</v>
      </c>
      <c r="X2781" s="1405">
        <f>_xll.qlCalendarAdvance(Calendar,X2780,W2781,"f",FALSE)</f>
        <v>58698</v>
      </c>
      <c r="Y2781" s="1404">
        <f>_xll.qlCalendarAdvance(Calendar,X2781,NDays&amp;"D")</f>
        <v>58698</v>
      </c>
      <c r="Z2781" s="1403">
        <v>2.0317449673337373E-2</v>
      </c>
      <c r="AA2781" s="1411">
        <v>2.0015352183094803E-2</v>
      </c>
    </row>
    <row r="2782" spans="19:27" x14ac:dyDescent="0.2">
      <c r="S2782" s="399"/>
      <c r="T2782" s="1401"/>
      <c r="W2782" s="864" t="str">
        <f t="shared" si="50"/>
        <v>1w</v>
      </c>
      <c r="X2782" s="1405">
        <f>_xll.qlCalendarAdvance(Calendar,X2781,W2782,"f",FALSE)</f>
        <v>58705</v>
      </c>
      <c r="Y2782" s="1404">
        <f>_xll.qlCalendarAdvance(Calendar,X2782,NDays&amp;"D")</f>
        <v>58705</v>
      </c>
      <c r="Z2782" s="1403">
        <v>2.0321488895216344E-2</v>
      </c>
      <c r="AA2782" s="1411">
        <v>2.0018881567160918E-2</v>
      </c>
    </row>
    <row r="2783" spans="19:27" x14ac:dyDescent="0.2">
      <c r="S2783" s="399"/>
      <c r="T2783" s="1401"/>
      <c r="W2783" s="864" t="str">
        <f t="shared" si="50"/>
        <v>1w</v>
      </c>
      <c r="X2783" s="1405">
        <f>_xll.qlCalendarAdvance(Calendar,X2782,W2783,"f",FALSE)</f>
        <v>58712</v>
      </c>
      <c r="Y2783" s="1404">
        <f>_xll.qlCalendarAdvance(Calendar,X2783,NDays&amp;"D")</f>
        <v>58712</v>
      </c>
      <c r="Z2783" s="1403">
        <v>2.0325544991657507E-2</v>
      </c>
      <c r="AA2783" s="1411">
        <v>2.0022427474780669E-2</v>
      </c>
    </row>
    <row r="2784" spans="19:27" x14ac:dyDescent="0.2">
      <c r="S2784" s="399"/>
      <c r="T2784" s="1401"/>
      <c r="W2784" s="864" t="str">
        <f t="shared" si="50"/>
        <v>1w</v>
      </c>
      <c r="X2784" s="1405">
        <f>_xll.qlCalendarAdvance(Calendar,X2783,W2784,"f",FALSE)</f>
        <v>58719</v>
      </c>
      <c r="Y2784" s="1404">
        <f>_xll.qlCalendarAdvance(Calendar,X2784,NDays&amp;"D")</f>
        <v>58719</v>
      </c>
      <c r="Z2784" s="1403">
        <v>2.032961796286159E-2</v>
      </c>
      <c r="AA2784" s="1411">
        <v>2.0025989905954056E-2</v>
      </c>
    </row>
    <row r="2785" spans="19:27" x14ac:dyDescent="0.2">
      <c r="S2785" s="399"/>
      <c r="T2785" s="1401"/>
      <c r="W2785" s="864" t="str">
        <f t="shared" si="50"/>
        <v>1w</v>
      </c>
      <c r="X2785" s="1405">
        <f>_xll.qlCalendarAdvance(Calendar,X2784,W2785,"f",FALSE)</f>
        <v>58726</v>
      </c>
      <c r="Y2785" s="1404">
        <f>_xll.qlCalendarAdvance(Calendar,X2785,NDays&amp;"D")</f>
        <v>58726</v>
      </c>
      <c r="Z2785" s="1403">
        <v>2.0333707809031099E-2</v>
      </c>
      <c r="AA2785" s="1411">
        <v>2.0029568860762126E-2</v>
      </c>
    </row>
    <row r="2786" spans="19:27" x14ac:dyDescent="0.2">
      <c r="S2786" s="399"/>
      <c r="T2786" s="1401"/>
      <c r="W2786" s="864" t="str">
        <f t="shared" si="50"/>
        <v>1w</v>
      </c>
      <c r="X2786" s="1405">
        <f>_xll.qlCalendarAdvance(Calendar,X2785,W2786,"f",FALSE)</f>
        <v>58733</v>
      </c>
      <c r="Y2786" s="1404">
        <f>_xll.qlCalendarAdvance(Calendar,X2786,NDays&amp;"D")</f>
        <v>58733</v>
      </c>
      <c r="Z2786" s="1403">
        <v>2.0337814530369203E-2</v>
      </c>
      <c r="AA2786" s="1411">
        <v>2.0033164339529064E-2</v>
      </c>
    </row>
    <row r="2787" spans="19:27" x14ac:dyDescent="0.2">
      <c r="S2787" s="399"/>
      <c r="T2787" s="1401"/>
      <c r="W2787" s="864" t="str">
        <f t="shared" si="50"/>
        <v>1w</v>
      </c>
      <c r="X2787" s="1405">
        <f>_xll.qlCalendarAdvance(Calendar,X2786,W2787,"f",FALSE)</f>
        <v>58740</v>
      </c>
      <c r="Y2787" s="1404">
        <f>_xll.qlCalendarAdvance(Calendar,X2787,NDays&amp;"D")</f>
        <v>58740</v>
      </c>
      <c r="Z2787" s="1403">
        <v>2.0341938127078185E-2</v>
      </c>
      <c r="AA2787" s="1411">
        <v>2.0036776341687546E-2</v>
      </c>
    </row>
    <row r="2788" spans="19:27" x14ac:dyDescent="0.2">
      <c r="S2788" s="399"/>
      <c r="T2788" s="1401"/>
      <c r="W2788" s="864" t="str">
        <f t="shared" si="50"/>
        <v>1w</v>
      </c>
      <c r="X2788" s="1405">
        <f>_xll.qlCalendarAdvance(Calendar,X2787,W2788,"f",FALSE)</f>
        <v>58747</v>
      </c>
      <c r="Y2788" s="1404">
        <f>_xll.qlCalendarAdvance(Calendar,X2788,NDays&amp;"D")</f>
        <v>58747</v>
      </c>
      <c r="Z2788" s="1403">
        <v>2.0346078599364104E-2</v>
      </c>
      <c r="AA2788" s="1411">
        <v>2.0040404867642803E-2</v>
      </c>
    </row>
    <row r="2789" spans="19:27" x14ac:dyDescent="0.2">
      <c r="S2789" s="399"/>
      <c r="T2789" s="1401"/>
      <c r="W2789" s="864" t="str">
        <f t="shared" si="50"/>
        <v>1w</v>
      </c>
      <c r="X2789" s="1405">
        <f>_xll.qlCalendarAdvance(Calendar,X2788,W2789,"f",FALSE)</f>
        <v>58754</v>
      </c>
      <c r="Y2789" s="1404">
        <f>_xll.qlCalendarAdvance(Calendar,X2789,NDays&amp;"D")</f>
        <v>58754</v>
      </c>
      <c r="Z2789" s="1403">
        <v>2.0350235947431239E-2</v>
      </c>
      <c r="AA2789" s="1411">
        <v>2.0044049917394835E-2</v>
      </c>
    </row>
    <row r="2790" spans="19:27" x14ac:dyDescent="0.2">
      <c r="S2790" s="399"/>
      <c r="T2790" s="1401"/>
      <c r="W2790" s="864" t="str">
        <f t="shared" si="50"/>
        <v>1w</v>
      </c>
      <c r="X2790" s="1405">
        <f>_xll.qlCalendarAdvance(Calendar,X2789,W2790,"f",FALSE)</f>
        <v>58761</v>
      </c>
      <c r="Y2790" s="1404">
        <f>_xll.qlCalendarAdvance(Calendar,X2790,NDays&amp;"D")</f>
        <v>58761</v>
      </c>
      <c r="Z2790" s="1403">
        <v>2.0354410171485871E-2</v>
      </c>
      <c r="AA2790" s="1411">
        <v>2.0047711490700504E-2</v>
      </c>
    </row>
    <row r="2791" spans="19:27" x14ac:dyDescent="0.2">
      <c r="S2791" s="399"/>
      <c r="T2791" s="1401"/>
      <c r="W2791" s="864" t="str">
        <f t="shared" si="50"/>
        <v>1w</v>
      </c>
      <c r="X2791" s="1405">
        <f>_xll.qlCalendarAdvance(Calendar,X2790,W2791,"f",FALSE)</f>
        <v>58768</v>
      </c>
      <c r="Y2791" s="1404">
        <f>_xll.qlCalendarAdvance(Calendar,X2791,NDays&amp;"D")</f>
        <v>58768</v>
      </c>
      <c r="Z2791" s="1403">
        <v>2.0358601271735388E-2</v>
      </c>
      <c r="AA2791" s="1411">
        <v>2.0051389587721902E-2</v>
      </c>
    </row>
    <row r="2792" spans="19:27" x14ac:dyDescent="0.2">
      <c r="S2792" s="399"/>
      <c r="T2792" s="1401"/>
      <c r="W2792" s="864" t="str">
        <f t="shared" si="50"/>
        <v>1w</v>
      </c>
      <c r="X2792" s="1405">
        <f>_xll.qlCalendarAdvance(Calendar,X2791,W2792,"f",FALSE)</f>
        <v>58775</v>
      </c>
      <c r="Y2792" s="1404">
        <f>_xll.qlCalendarAdvance(Calendar,X2792,NDays&amp;"D")</f>
        <v>58775</v>
      </c>
      <c r="Z2792" s="1403">
        <v>2.0362809248386737E-2</v>
      </c>
      <c r="AA2792" s="1411">
        <v>2.0055084208296936E-2</v>
      </c>
    </row>
    <row r="2793" spans="19:27" x14ac:dyDescent="0.2">
      <c r="S2793" s="399"/>
      <c r="T2793" s="1401"/>
      <c r="W2793" s="864" t="str">
        <f t="shared" si="50"/>
        <v>1w</v>
      </c>
      <c r="X2793" s="1405">
        <f>_xll.qlCalendarAdvance(Calendar,X2792,W2793,"f",FALSE)</f>
        <v>58782</v>
      </c>
      <c r="Y2793" s="1404">
        <f>_xll.qlCalendarAdvance(Calendar,X2793,NDays&amp;"D")</f>
        <v>58782</v>
      </c>
      <c r="Z2793" s="1403">
        <v>2.036703410164975E-2</v>
      </c>
      <c r="AA2793" s="1411">
        <v>2.0058795352749792E-2</v>
      </c>
    </row>
    <row r="2794" spans="19:27" x14ac:dyDescent="0.2">
      <c r="S2794" s="399"/>
      <c r="T2794" s="1401"/>
      <c r="W2794" s="864" t="str">
        <f t="shared" si="50"/>
        <v>1w</v>
      </c>
      <c r="X2794" s="1405">
        <f>_xll.qlCalendarAdvance(Calendar,X2793,W2794,"f",FALSE)</f>
        <v>58789</v>
      </c>
      <c r="Y2794" s="1404">
        <f>_xll.qlCalendarAdvance(Calendar,X2794,NDays&amp;"D")</f>
        <v>58789</v>
      </c>
      <c r="Z2794" s="1403">
        <v>2.0371275831732927E-2</v>
      </c>
      <c r="AA2794" s="1411">
        <v>2.0062523020918377E-2</v>
      </c>
    </row>
    <row r="2795" spans="19:27" x14ac:dyDescent="0.2">
      <c r="S2795" s="399"/>
      <c r="T2795" s="1401"/>
      <c r="W2795" s="864" t="str">
        <f t="shared" si="50"/>
        <v>1w</v>
      </c>
      <c r="X2795" s="1405">
        <f>_xll.qlCalendarAdvance(Calendar,X2794,W2795,"f",FALSE)</f>
        <v>58796</v>
      </c>
      <c r="Y2795" s="1404">
        <f>_xll.qlCalendarAdvance(Calendar,X2795,NDays&amp;"D")</f>
        <v>58796</v>
      </c>
      <c r="Z2795" s="1403">
        <v>2.0375534438847431E-2</v>
      </c>
      <c r="AA2795" s="1411">
        <v>2.0066267212559552E-2</v>
      </c>
    </row>
    <row r="2796" spans="19:27" x14ac:dyDescent="0.2">
      <c r="S2796" s="399"/>
      <c r="T2796" s="1401"/>
      <c r="W2796" s="864" t="str">
        <f t="shared" si="50"/>
        <v>1w</v>
      </c>
      <c r="X2796" s="1405">
        <f>_xll.qlCalendarAdvance(Calendar,X2795,W2796,"f",FALSE)</f>
        <v>58804</v>
      </c>
      <c r="Y2796" s="1404">
        <f>_xll.qlCalendarAdvance(Calendar,X2796,NDays&amp;"D")</f>
        <v>58804</v>
      </c>
      <c r="Z2796" s="1403">
        <v>2.0380422084429695E-2</v>
      </c>
      <c r="AA2796" s="1411">
        <v>2.0070566521948052E-2</v>
      </c>
    </row>
    <row r="2797" spans="19:27" x14ac:dyDescent="0.2">
      <c r="S2797" s="399"/>
      <c r="T2797" s="1401"/>
      <c r="W2797" s="864" t="str">
        <f t="shared" si="50"/>
        <v>1w</v>
      </c>
      <c r="X2797" s="1405">
        <f>_xll.qlCalendarAdvance(Calendar,X2796,W2797,"f",FALSE)</f>
        <v>58811</v>
      </c>
      <c r="Y2797" s="1404">
        <f>_xll.qlCalendarAdvance(Calendar,X2797,NDays&amp;"D")</f>
        <v>58811</v>
      </c>
      <c r="Z2797" s="1403">
        <v>2.0384716857322127E-2</v>
      </c>
      <c r="AA2797" s="1411">
        <v>2.007434612157466E-2</v>
      </c>
    </row>
    <row r="2798" spans="19:27" x14ac:dyDescent="0.2">
      <c r="S2798" s="399"/>
      <c r="T2798" s="1401"/>
      <c r="W2798" s="864" t="str">
        <f t="shared" si="50"/>
        <v>1w</v>
      </c>
      <c r="X2798" s="1405">
        <f>_xll.qlCalendarAdvance(Calendar,X2797,W2798,"f",FALSE)</f>
        <v>58818</v>
      </c>
      <c r="Y2798" s="1404">
        <f>_xll.qlCalendarAdvance(Calendar,X2798,NDays&amp;"D")</f>
        <v>58818</v>
      </c>
      <c r="Z2798" s="1403">
        <v>2.0389028507912021E-2</v>
      </c>
      <c r="AA2798" s="1411">
        <v>2.0078142244916997E-2</v>
      </c>
    </row>
    <row r="2799" spans="19:27" x14ac:dyDescent="0.2">
      <c r="S2799" s="399"/>
      <c r="T2799" s="1401"/>
      <c r="W2799" s="864" t="str">
        <f t="shared" si="50"/>
        <v>1w</v>
      </c>
      <c r="X2799" s="1405">
        <f>_xll.qlCalendarAdvance(Calendar,X2798,W2799,"f",FALSE)</f>
        <v>58825</v>
      </c>
      <c r="Y2799" s="1404">
        <f>_xll.qlCalendarAdvance(Calendar,X2799,NDays&amp;"D")</f>
        <v>58825</v>
      </c>
      <c r="Z2799" s="1403">
        <v>2.0393357036413207E-2</v>
      </c>
      <c r="AA2799" s="1411">
        <v>2.0081954891975062E-2</v>
      </c>
    </row>
    <row r="2800" spans="19:27" x14ac:dyDescent="0.2">
      <c r="S2800" s="399"/>
      <c r="T2800" s="1401"/>
      <c r="W2800" s="864" t="str">
        <f t="shared" si="50"/>
        <v>1w</v>
      </c>
      <c r="X2800" s="1405">
        <f>_xll.qlCalendarAdvance(Calendar,X2799,W2800,"f",FALSE)</f>
        <v>58832</v>
      </c>
      <c r="Y2800" s="1404">
        <f>_xll.qlCalendarAdvance(Calendar,X2800,NDays&amp;"D")</f>
        <v>58832</v>
      </c>
      <c r="Z2800" s="1403">
        <v>2.03977024430404E-2</v>
      </c>
      <c r="AA2800" s="1411">
        <v>2.0085784062748857E-2</v>
      </c>
    </row>
    <row r="2801" spans="19:27" x14ac:dyDescent="0.2">
      <c r="S2801" s="399"/>
      <c r="T2801" s="1401"/>
      <c r="W2801" s="864" t="str">
        <f t="shared" si="50"/>
        <v>1w</v>
      </c>
      <c r="X2801" s="1405">
        <f>_xll.qlCalendarAdvance(Calendar,X2800,W2801,"f",FALSE)</f>
        <v>58839</v>
      </c>
      <c r="Y2801" s="1404">
        <f>_xll.qlCalendarAdvance(Calendar,X2801,NDays&amp;"D")</f>
        <v>58839</v>
      </c>
      <c r="Z2801" s="1403">
        <v>2.0402064728008318E-2</v>
      </c>
      <c r="AA2801" s="1411">
        <v>2.0089629757157335E-2</v>
      </c>
    </row>
    <row r="2802" spans="19:27" x14ac:dyDescent="0.2">
      <c r="S2802" s="399"/>
      <c r="T2802" s="1401"/>
      <c r="W2802" s="864" t="str">
        <f t="shared" si="50"/>
        <v>1w</v>
      </c>
      <c r="X2802" s="1405">
        <f>_xll.qlCalendarAdvance(Calendar,X2801,W2802,"f",FALSE)</f>
        <v>58846</v>
      </c>
      <c r="Y2802" s="1404">
        <f>_xll.qlCalendarAdvance(Calendar,X2802,NDays&amp;"D")</f>
        <v>58846</v>
      </c>
      <c r="Z2802" s="1403">
        <v>2.0406443891534343E-2</v>
      </c>
      <c r="AA2802" s="1411">
        <v>2.0093491975281541E-2</v>
      </c>
    </row>
    <row r="2803" spans="19:27" x14ac:dyDescent="0.2">
      <c r="S2803" s="399"/>
      <c r="T2803" s="1401"/>
      <c r="W2803" s="864" t="str">
        <f t="shared" si="50"/>
        <v>1w</v>
      </c>
      <c r="X2803" s="1405">
        <f>_xll.qlCalendarAdvance(Calendar,X2802,W2803,"f",FALSE)</f>
        <v>58853</v>
      </c>
      <c r="Y2803" s="1404">
        <f>_xll.qlCalendarAdvance(Calendar,X2803,NDays&amp;"D")</f>
        <v>58853</v>
      </c>
      <c r="Z2803" s="1403">
        <v>2.0410839933834746E-2</v>
      </c>
      <c r="AA2803" s="1411">
        <v>2.0097370716959384E-2</v>
      </c>
    </row>
    <row r="2804" spans="19:27" x14ac:dyDescent="0.2">
      <c r="S2804" s="399"/>
      <c r="T2804" s="1401"/>
      <c r="W2804" s="864" t="str">
        <f t="shared" si="50"/>
        <v>1w</v>
      </c>
      <c r="X2804" s="1405">
        <f>_xll.qlCalendarAdvance(Calendar,X2803,W2804,"f",FALSE)</f>
        <v>58860</v>
      </c>
      <c r="Y2804" s="1404">
        <f>_xll.qlCalendarAdvance(Calendar,X2804,NDays&amp;"D")</f>
        <v>58860</v>
      </c>
      <c r="Z2804" s="1403">
        <v>2.0415252855127797E-2</v>
      </c>
      <c r="AA2804" s="1411">
        <v>2.0101265982352956E-2</v>
      </c>
    </row>
    <row r="2805" spans="19:27" x14ac:dyDescent="0.2">
      <c r="S2805" s="399"/>
      <c r="T2805" s="1401"/>
      <c r="W2805" s="864" t="str">
        <f t="shared" si="50"/>
        <v>1w</v>
      </c>
      <c r="X2805" s="1405">
        <f>_xll.qlCalendarAdvance(Calendar,X2804,W2805,"f",FALSE)</f>
        <v>58867</v>
      </c>
      <c r="Y2805" s="1404">
        <f>_xll.qlCalendarAdvance(Calendar,X2805,NDays&amp;"D")</f>
        <v>58867</v>
      </c>
      <c r="Z2805" s="1403">
        <v>2.0419682655632432E-2</v>
      </c>
      <c r="AA2805" s="1411">
        <v>2.0105177771543303E-2</v>
      </c>
    </row>
    <row r="2806" spans="19:27" x14ac:dyDescent="0.2">
      <c r="S2806" s="399"/>
      <c r="T2806" s="1401"/>
      <c r="W2806" s="864" t="str">
        <f t="shared" si="50"/>
        <v>1w</v>
      </c>
      <c r="X2806" s="1405">
        <f>_xll.qlCalendarAdvance(Calendar,X2805,W2806,"f",FALSE)</f>
        <v>58874</v>
      </c>
      <c r="Y2806" s="1404">
        <f>_xll.qlCalendarAdvance(Calendar,X2806,NDays&amp;"D")</f>
        <v>58874</v>
      </c>
      <c r="Z2806" s="1403">
        <v>2.0424129335568697E-2</v>
      </c>
      <c r="AA2806" s="1411">
        <v>2.010910608444938E-2</v>
      </c>
    </row>
    <row r="2807" spans="19:27" x14ac:dyDescent="0.2">
      <c r="S2807" s="399"/>
      <c r="T2807" s="1401"/>
      <c r="W2807" s="864" t="str">
        <f t="shared" si="50"/>
        <v>1w</v>
      </c>
      <c r="X2807" s="1405">
        <f>_xll.qlCalendarAdvance(Calendar,X2806,W2807,"f",FALSE)</f>
        <v>58881</v>
      </c>
      <c r="Y2807" s="1404">
        <f>_xll.qlCalendarAdvance(Calendar,X2807,NDays&amp;"D")</f>
        <v>58881</v>
      </c>
      <c r="Z2807" s="1403">
        <v>2.0428592895156417E-2</v>
      </c>
      <c r="AA2807" s="1411">
        <v>2.0113050920990139E-2</v>
      </c>
    </row>
    <row r="2808" spans="19:27" x14ac:dyDescent="0.2">
      <c r="S2808" s="399"/>
      <c r="T2808" s="1401"/>
      <c r="W2808" s="864" t="str">
        <f t="shared" si="50"/>
        <v>1w</v>
      </c>
      <c r="X2808" s="1405">
        <f>_xll.qlCalendarAdvance(Calendar,X2807,W2808,"f",FALSE)</f>
        <v>58888</v>
      </c>
      <c r="Y2808" s="1404">
        <f>_xll.qlCalendarAdvance(Calendar,X2808,NDays&amp;"D")</f>
        <v>58888</v>
      </c>
      <c r="Z2808" s="1403">
        <v>2.0433073334617191E-2</v>
      </c>
      <c r="AA2808" s="1411">
        <v>2.011701228116558E-2</v>
      </c>
    </row>
    <row r="2809" spans="19:27" x14ac:dyDescent="0.2">
      <c r="S2809" s="399"/>
      <c r="T2809" s="1401"/>
      <c r="W2809" s="864" t="str">
        <f t="shared" si="50"/>
        <v>1w</v>
      </c>
      <c r="X2809" s="1405">
        <f>_xll.qlCalendarAdvance(Calendar,X2808,W2809,"f",FALSE)</f>
        <v>58895</v>
      </c>
      <c r="Y2809" s="1404">
        <f>_xll.qlCalendarAdvance(Calendar,X2809,NDays&amp;"D")</f>
        <v>58895</v>
      </c>
      <c r="Z2809" s="1403">
        <v>2.0437570654172843E-2</v>
      </c>
      <c r="AA2809" s="1411">
        <v>2.0120990165056751E-2</v>
      </c>
    </row>
    <row r="2810" spans="19:27" x14ac:dyDescent="0.2">
      <c r="S2810" s="399"/>
      <c r="T2810" s="1401"/>
      <c r="W2810" s="864" t="str">
        <f t="shared" si="50"/>
        <v>1w</v>
      </c>
      <c r="X2810" s="1405">
        <f>_xll.qlCalendarAdvance(Calendar,X2809,W2810,"f",FALSE)</f>
        <v>58902</v>
      </c>
      <c r="Y2810" s="1404">
        <f>_xll.qlCalendarAdvance(Calendar,X2810,NDays&amp;"D")</f>
        <v>58902</v>
      </c>
      <c r="Z2810" s="1403">
        <v>2.0442084854047193E-2</v>
      </c>
      <c r="AA2810" s="1411">
        <v>2.0124984572744697E-2</v>
      </c>
    </row>
    <row r="2811" spans="19:27" x14ac:dyDescent="0.2">
      <c r="S2811" s="399"/>
      <c r="T2811" s="1401"/>
      <c r="W2811" s="864" t="str">
        <f t="shared" si="50"/>
        <v>1w</v>
      </c>
      <c r="X2811" s="1405">
        <f>_xll.qlCalendarAdvance(Calendar,X2810,W2811,"f",FALSE)</f>
        <v>58909</v>
      </c>
      <c r="Y2811" s="1404">
        <f>_xll.qlCalendarAdvance(Calendar,X2811,NDays&amp;"D")</f>
        <v>58909</v>
      </c>
      <c r="Z2811" s="1403">
        <v>2.0446615934463397E-2</v>
      </c>
      <c r="AA2811" s="1411">
        <v>2.012899550398628E-2</v>
      </c>
    </row>
    <row r="2812" spans="19:27" x14ac:dyDescent="0.2">
      <c r="S2812" s="399"/>
      <c r="T2812" s="1401"/>
      <c r="W2812" s="864" t="str">
        <f t="shared" si="50"/>
        <v>1w</v>
      </c>
      <c r="X2812" s="1405">
        <f>_xll.qlCalendarAdvance(Calendar,X2811,W2812,"f",FALSE)</f>
        <v>58916</v>
      </c>
      <c r="Y2812" s="1404">
        <f>_xll.qlCalendarAdvance(Calendar,X2812,NDays&amp;"D")</f>
        <v>58916</v>
      </c>
      <c r="Z2812" s="1403">
        <v>2.0451163895646385E-2</v>
      </c>
      <c r="AA2812" s="1411">
        <v>2.0133022959024638E-2</v>
      </c>
    </row>
    <row r="2813" spans="19:27" x14ac:dyDescent="0.2">
      <c r="S2813" s="399"/>
      <c r="T2813" s="1401"/>
      <c r="W2813" s="864" t="str">
        <f t="shared" si="50"/>
        <v>1w</v>
      </c>
      <c r="X2813" s="1405">
        <f>_xll.qlCalendarAdvance(Calendar,X2812,W2813,"f",FALSE)</f>
        <v>58923</v>
      </c>
      <c r="Y2813" s="1404">
        <f>_xll.qlCalendarAdvance(Calendar,X2813,NDays&amp;"D")</f>
        <v>58923</v>
      </c>
      <c r="Z2813" s="1403">
        <v>2.0455728737821754E-2</v>
      </c>
      <c r="AA2813" s="1411">
        <v>2.0137066937697679E-2</v>
      </c>
    </row>
    <row r="2814" spans="19:27" x14ac:dyDescent="0.2">
      <c r="S2814" s="399"/>
      <c r="T2814" s="1401"/>
      <c r="W2814" s="864" t="str">
        <f t="shared" si="50"/>
        <v>1w</v>
      </c>
      <c r="X2814" s="1405">
        <f>_xll.qlCalendarAdvance(Calendar,X2813,W2814,"f",FALSE)</f>
        <v>58930</v>
      </c>
      <c r="Y2814" s="1404">
        <f>_xll.qlCalendarAdvance(Calendar,X2814,NDays&amp;"D")</f>
        <v>58930</v>
      </c>
      <c r="Z2814" s="1403">
        <v>2.0460310461215769E-2</v>
      </c>
      <c r="AA2814" s="1411">
        <v>2.0141127440086448E-2</v>
      </c>
    </row>
    <row r="2815" spans="19:27" x14ac:dyDescent="0.2">
      <c r="S2815" s="399"/>
      <c r="T2815" s="1401"/>
      <c r="W2815" s="864" t="str">
        <f t="shared" si="50"/>
        <v>1w</v>
      </c>
      <c r="X2815" s="1405">
        <f>_xll.qlCalendarAdvance(Calendar,X2814,W2815,"f",FALSE)</f>
        <v>58937</v>
      </c>
      <c r="Y2815" s="1404">
        <f>_xll.qlCalendarAdvance(Calendar,X2815,NDays&amp;"D")</f>
        <v>58937</v>
      </c>
      <c r="Z2815" s="1403">
        <v>2.0464909066055581E-2</v>
      </c>
      <c r="AA2815" s="1411">
        <v>2.0145204466190947E-2</v>
      </c>
    </row>
    <row r="2816" spans="19:27" x14ac:dyDescent="0.2">
      <c r="S2816" s="399"/>
      <c r="T2816" s="1401"/>
      <c r="W2816" s="864" t="str">
        <f t="shared" si="50"/>
        <v>1w</v>
      </c>
      <c r="X2816" s="1405">
        <f>_xll.qlCalendarAdvance(Calendar,X2815,W2816,"f",FALSE)</f>
        <v>58944</v>
      </c>
      <c r="Y2816" s="1404">
        <f>_xll.qlCalendarAdvance(Calendar,X2816,NDays&amp;"D")</f>
        <v>58944</v>
      </c>
      <c r="Z2816" s="1403">
        <v>2.0469524552569007E-2</v>
      </c>
      <c r="AA2816" s="1411">
        <v>2.0149298016011175E-2</v>
      </c>
    </row>
    <row r="2817" spans="19:27" x14ac:dyDescent="0.2">
      <c r="S2817" s="399"/>
      <c r="T2817" s="1401"/>
      <c r="W2817" s="864" t="str">
        <f t="shared" si="50"/>
        <v>1w</v>
      </c>
      <c r="X2817" s="1405">
        <f>_xll.qlCalendarAdvance(Calendar,X2816,W2817,"f",FALSE)</f>
        <v>58951</v>
      </c>
      <c r="Y2817" s="1404">
        <f>_xll.qlCalendarAdvance(Calendar,X2817,NDays&amp;"D")</f>
        <v>58951</v>
      </c>
      <c r="Z2817" s="1403">
        <v>2.0474156920985642E-2</v>
      </c>
      <c r="AA2817" s="1411">
        <v>2.0153408089466085E-2</v>
      </c>
    </row>
    <row r="2818" spans="19:27" x14ac:dyDescent="0.2">
      <c r="S2818" s="399"/>
      <c r="T2818" s="1401"/>
      <c r="W2818" s="864" t="str">
        <f t="shared" si="50"/>
        <v>1w</v>
      </c>
      <c r="X2818" s="1405">
        <f>_xll.qlCalendarAdvance(Calendar,X2817,W2818,"f",FALSE)</f>
        <v>58958</v>
      </c>
      <c r="Y2818" s="1404">
        <f>_xll.qlCalendarAdvance(Calendar,X2818,NDays&amp;"D")</f>
        <v>58958</v>
      </c>
      <c r="Z2818" s="1403">
        <v>2.0478806171534636E-2</v>
      </c>
      <c r="AA2818" s="1411">
        <v>2.0157534686636724E-2</v>
      </c>
    </row>
    <row r="2819" spans="19:27" x14ac:dyDescent="0.2">
      <c r="S2819" s="399"/>
      <c r="T2819" s="1401"/>
      <c r="W2819" s="864" t="str">
        <f t="shared" si="50"/>
        <v>1w</v>
      </c>
      <c r="X2819" s="1405">
        <f>_xll.qlCalendarAdvance(Calendar,X2818,W2819,"f",FALSE)</f>
        <v>58965</v>
      </c>
      <c r="Y2819" s="1404">
        <f>_xll.qlCalendarAdvance(Calendar,X2819,NDays&amp;"D")</f>
        <v>58965</v>
      </c>
      <c r="Z2819" s="1403">
        <v>2.0483472304446471E-2</v>
      </c>
      <c r="AA2819" s="1411">
        <v>2.0161677807523093E-2</v>
      </c>
    </row>
    <row r="2820" spans="19:27" x14ac:dyDescent="0.2">
      <c r="S2820" s="399"/>
      <c r="T2820" s="1401"/>
      <c r="W2820" s="864" t="str">
        <f t="shared" si="50"/>
        <v>1w</v>
      </c>
      <c r="X2820" s="1405">
        <f>_xll.qlCalendarAdvance(Calendar,X2819,W2820,"f",FALSE)</f>
        <v>58972</v>
      </c>
      <c r="Y2820" s="1404">
        <f>_xll.qlCalendarAdvance(Calendar,X2820,NDays&amp;"D")</f>
        <v>58972</v>
      </c>
      <c r="Z2820" s="1403">
        <v>2.0488155319952739E-2</v>
      </c>
      <c r="AA2820" s="1411">
        <v>2.0165837452044144E-2</v>
      </c>
    </row>
    <row r="2821" spans="19:27" x14ac:dyDescent="0.2">
      <c r="S2821" s="399"/>
      <c r="T2821" s="1401"/>
      <c r="W2821" s="864" t="str">
        <f t="shared" si="50"/>
        <v>1w</v>
      </c>
      <c r="X2821" s="1405">
        <f>_xll.qlCalendarAdvance(Calendar,X2820,W2821,"f",FALSE)</f>
        <v>58979</v>
      </c>
      <c r="Y2821" s="1404">
        <f>_xll.qlCalendarAdvance(Calendar,X2821,NDays&amp;"D")</f>
        <v>58979</v>
      </c>
      <c r="Z2821" s="1403">
        <v>2.0492855218285699E-2</v>
      </c>
      <c r="AA2821" s="1411">
        <v>2.0170013620361971E-2</v>
      </c>
    </row>
    <row r="2822" spans="19:27" x14ac:dyDescent="0.2">
      <c r="S2822" s="399"/>
      <c r="T2822" s="1401"/>
      <c r="W2822" s="864" t="str">
        <f t="shared" si="50"/>
        <v>1w</v>
      </c>
      <c r="X2822" s="1405">
        <f>_xll.qlCalendarAdvance(Calendar,X2821,W2822,"f",FALSE)</f>
        <v>58986</v>
      </c>
      <c r="Y2822" s="1404">
        <f>_xll.qlCalendarAdvance(Calendar,X2822,NDays&amp;"D")</f>
        <v>58986</v>
      </c>
      <c r="Z2822" s="1403">
        <v>2.0497571999678721E-2</v>
      </c>
      <c r="AA2822" s="1411">
        <v>2.0174206312395526E-2</v>
      </c>
    </row>
    <row r="2823" spans="19:27" x14ac:dyDescent="0.2">
      <c r="S2823" s="399"/>
      <c r="T2823" s="1401"/>
      <c r="W2823" s="864" t="str">
        <f t="shared" si="50"/>
        <v>1w</v>
      </c>
      <c r="X2823" s="1405">
        <f>_xll.qlCalendarAdvance(Calendar,X2822,W2823,"f",FALSE)</f>
        <v>58993</v>
      </c>
      <c r="Y2823" s="1404">
        <f>_xll.qlCalendarAdvance(Calendar,X2823,NDays&amp;"D")</f>
        <v>58993</v>
      </c>
      <c r="Z2823" s="1403">
        <v>2.0502305664364728E-2</v>
      </c>
      <c r="AA2823" s="1411">
        <v>2.0178415527901672E-2</v>
      </c>
    </row>
    <row r="2824" spans="19:27" x14ac:dyDescent="0.2">
      <c r="S2824" s="399"/>
      <c r="T2824" s="1401"/>
      <c r="W2824" s="864" t="str">
        <f t="shared" si="50"/>
        <v>1w</v>
      </c>
      <c r="X2824" s="1405">
        <f>_xll.qlCalendarAdvance(Calendar,X2823,W2824,"f",FALSE)</f>
        <v>59000</v>
      </c>
      <c r="Y2824" s="1404">
        <f>_xll.qlCalendarAdvance(Calendar,X2824,NDays&amp;"D")</f>
        <v>59000</v>
      </c>
      <c r="Z2824" s="1403">
        <v>2.0507056212579533E-2</v>
      </c>
      <c r="AA2824" s="1411">
        <v>2.0182641267366686E-2</v>
      </c>
    </row>
    <row r="2825" spans="19:27" x14ac:dyDescent="0.2">
      <c r="S2825" s="399"/>
      <c r="T2825" s="1401"/>
      <c r="W2825" s="864" t="str">
        <f t="shared" si="50"/>
        <v>1w</v>
      </c>
      <c r="X2825" s="1405">
        <f>_xll.qlCalendarAdvance(Calendar,X2824,W2825,"f",FALSE)</f>
        <v>59007</v>
      </c>
      <c r="Y2825" s="1404">
        <f>_xll.qlCalendarAdvance(Calendar,X2825,NDays&amp;"D")</f>
        <v>59007</v>
      </c>
      <c r="Z2825" s="1403">
        <v>2.051182364455828E-2</v>
      </c>
      <c r="AA2825" s="1411">
        <v>2.0186883530385336E-2</v>
      </c>
    </row>
    <row r="2826" spans="19:27" x14ac:dyDescent="0.2">
      <c r="S2826" s="399"/>
      <c r="T2826" s="1401"/>
      <c r="W2826" s="864" t="str">
        <f t="shared" si="50"/>
        <v>1w</v>
      </c>
      <c r="X2826" s="1405">
        <f>_xll.qlCalendarAdvance(Calendar,X2825,W2826,"f",FALSE)</f>
        <v>59014</v>
      </c>
      <c r="Y2826" s="1404">
        <f>_xll.qlCalendarAdvance(Calendar,X2826,NDays&amp;"D")</f>
        <v>59014</v>
      </c>
      <c r="Z2826" s="1403">
        <v>2.0516607960537225E-2</v>
      </c>
      <c r="AA2826" s="1411">
        <v>2.0191142317119715E-2</v>
      </c>
    </row>
    <row r="2827" spans="19:27" x14ac:dyDescent="0.2">
      <c r="S2827" s="399"/>
      <c r="T2827" s="1401"/>
      <c r="W2827" s="864" t="str">
        <f t="shared" si="50"/>
        <v>1w</v>
      </c>
      <c r="X2827" s="1405">
        <f>_xll.qlCalendarAdvance(Calendar,X2826,W2827,"f",FALSE)</f>
        <v>59021</v>
      </c>
      <c r="Y2827" s="1404">
        <f>_xll.qlCalendarAdvance(Calendar,X2827,NDays&amp;"D")</f>
        <v>59021</v>
      </c>
      <c r="Z2827" s="1403">
        <v>2.0521409160753734E-2</v>
      </c>
      <c r="AA2827" s="1411">
        <v>2.0195417627569823E-2</v>
      </c>
    </row>
    <row r="2828" spans="19:27" x14ac:dyDescent="0.2">
      <c r="S2828" s="399"/>
      <c r="T2828" s="1401"/>
      <c r="W2828" s="864" t="str">
        <f t="shared" si="50"/>
        <v>1w</v>
      </c>
      <c r="X2828" s="1405">
        <f>_xll.qlCalendarAdvance(Calendar,X2827,W2828,"f",FALSE)</f>
        <v>59028</v>
      </c>
      <c r="Y2828" s="1404">
        <f>_xll.qlCalendarAdvance(Calendar,X2828,NDays&amp;"D")</f>
        <v>59028</v>
      </c>
      <c r="Z2828" s="1403">
        <v>2.0526227245445838E-2</v>
      </c>
      <c r="AA2828" s="1411">
        <v>2.0199709461816706E-2</v>
      </c>
    </row>
    <row r="2829" spans="19:27" x14ac:dyDescent="0.2">
      <c r="S2829" s="399"/>
      <c r="T2829" s="1401"/>
      <c r="W2829" s="864" t="str">
        <f t="shared" si="50"/>
        <v>1w</v>
      </c>
      <c r="X2829" s="1405">
        <f>_xll.qlCalendarAdvance(Calendar,X2828,W2829,"f",FALSE)</f>
        <v>59035</v>
      </c>
      <c r="Y2829" s="1404">
        <f>_xll.qlCalendarAdvance(Calendar,X2829,NDays&amp;"D")</f>
        <v>59035</v>
      </c>
      <c r="Z2829" s="1403">
        <v>2.0531062214852902E-2</v>
      </c>
      <c r="AA2829" s="1411">
        <v>2.0204017819617226E-2</v>
      </c>
    </row>
    <row r="2830" spans="19:27" x14ac:dyDescent="0.2">
      <c r="S2830" s="399"/>
      <c r="T2830" s="1401"/>
      <c r="W2830" s="864" t="str">
        <f t="shared" si="50"/>
        <v>1w</v>
      </c>
      <c r="X2830" s="1405">
        <f>_xll.qlCalendarAdvance(Calendar,X2829,W2830,"f",FALSE)</f>
        <v>59042</v>
      </c>
      <c r="Y2830" s="1404">
        <f>_xll.qlCalendarAdvance(Calendar,X2830,NDays&amp;"D")</f>
        <v>59042</v>
      </c>
      <c r="Z2830" s="1403">
        <v>2.0535914069214067E-2</v>
      </c>
      <c r="AA2830" s="1411">
        <v>2.0208342701295567E-2</v>
      </c>
    </row>
    <row r="2831" spans="19:27" x14ac:dyDescent="0.2">
      <c r="S2831" s="399"/>
      <c r="T2831" s="1401"/>
      <c r="W2831" s="864" t="str">
        <f t="shared" si="50"/>
        <v>1w</v>
      </c>
      <c r="X2831" s="1405">
        <f>_xll.qlCalendarAdvance(Calendar,X2830,W2831,"f",FALSE)</f>
        <v>59049</v>
      </c>
      <c r="Y2831" s="1404">
        <f>_xll.qlCalendarAdvance(Calendar,X2831,NDays&amp;"D")</f>
        <v>59049</v>
      </c>
      <c r="Z2831" s="1403">
        <v>2.0540782808770475E-2</v>
      </c>
      <c r="AA2831" s="1411">
        <v>2.0212684106608592E-2</v>
      </c>
    </row>
    <row r="2832" spans="19:27" x14ac:dyDescent="0.2">
      <c r="S2832" s="399"/>
      <c r="T2832" s="1401"/>
      <c r="W2832" s="864" t="str">
        <f t="shared" si="50"/>
        <v>1w</v>
      </c>
      <c r="X2832" s="1405">
        <f>_xll.qlCalendarAdvance(Calendar,X2831,W2832,"f",FALSE)</f>
        <v>59056</v>
      </c>
      <c r="Y2832" s="1404">
        <f>_xll.qlCalendarAdvance(Calendar,X2832,NDays&amp;"D")</f>
        <v>59056</v>
      </c>
      <c r="Z2832" s="1403">
        <v>2.0545668433763487E-2</v>
      </c>
      <c r="AA2832" s="1411">
        <v>2.0217042035556299E-2</v>
      </c>
    </row>
    <row r="2833" spans="19:27" x14ac:dyDescent="0.2">
      <c r="S2833" s="399"/>
      <c r="T2833" s="1401"/>
      <c r="W2833" s="864" t="str">
        <f t="shared" si="50"/>
        <v>1w</v>
      </c>
      <c r="X2833" s="1405">
        <f>_xll.qlCalendarAdvance(Calendar,X2832,W2833,"f",FALSE)</f>
        <v>59063</v>
      </c>
      <c r="Y2833" s="1404">
        <f>_xll.qlCalendarAdvance(Calendar,X2833,NDays&amp;"D")</f>
        <v>59063</v>
      </c>
      <c r="Z2833" s="1403">
        <v>2.0550570944434687E-2</v>
      </c>
      <c r="AA2833" s="1411">
        <v>2.0221416488219734E-2</v>
      </c>
    </row>
    <row r="2834" spans="19:27" x14ac:dyDescent="0.2">
      <c r="S2834" s="399"/>
      <c r="T2834" s="1401"/>
      <c r="W2834" s="864" t="str">
        <f t="shared" si="50"/>
        <v>1w</v>
      </c>
      <c r="X2834" s="1405">
        <f>_xll.qlCalendarAdvance(Calendar,X2833,W2834,"f",FALSE)</f>
        <v>59070</v>
      </c>
      <c r="Y2834" s="1404">
        <f>_xll.qlCalendarAdvance(Calendar,X2834,NDays&amp;"D")</f>
        <v>59070</v>
      </c>
      <c r="Z2834" s="1403">
        <v>2.0555490341027882E-2</v>
      </c>
      <c r="AA2834" s="1411">
        <v>2.0225807464598899E-2</v>
      </c>
    </row>
    <row r="2835" spans="19:27" x14ac:dyDescent="0.2">
      <c r="S2835" s="399"/>
      <c r="T2835" s="1401"/>
      <c r="W2835" s="864" t="str">
        <f t="shared" si="50"/>
        <v>1w</v>
      </c>
      <c r="X2835" s="1405">
        <f>_xll.qlCalendarAdvance(Calendar,X2834,W2835,"f",FALSE)</f>
        <v>59077</v>
      </c>
      <c r="Y2835" s="1404">
        <f>_xll.qlCalendarAdvance(Calendar,X2835,NDays&amp;"D")</f>
        <v>59077</v>
      </c>
      <c r="Z2835" s="1403">
        <v>2.0560426623787098E-2</v>
      </c>
      <c r="AA2835" s="1411">
        <v>2.023021496477484E-2</v>
      </c>
    </row>
    <row r="2836" spans="19:27" x14ac:dyDescent="0.2">
      <c r="S2836" s="399"/>
      <c r="T2836" s="1401"/>
      <c r="W2836" s="864" t="str">
        <f t="shared" si="50"/>
        <v>1w</v>
      </c>
      <c r="X2836" s="1405">
        <f>_xll.qlCalendarAdvance(Calendar,X2835,W2836,"f",FALSE)</f>
        <v>59084</v>
      </c>
      <c r="Y2836" s="1404">
        <f>_xll.qlCalendarAdvance(Calendar,X2836,NDays&amp;"D")</f>
        <v>59084</v>
      </c>
      <c r="Z2836" s="1403">
        <v>2.0565379792957028E-2</v>
      </c>
      <c r="AA2836" s="1411">
        <v>2.0234638988504416E-2</v>
      </c>
    </row>
    <row r="2837" spans="19:27" x14ac:dyDescent="0.2">
      <c r="S2837" s="399"/>
      <c r="T2837" s="1401"/>
      <c r="W2837" s="864" t="str">
        <f t="shared" si="50"/>
        <v>1w</v>
      </c>
      <c r="X2837" s="1405">
        <f>_xll.qlCalendarAdvance(Calendar,X2836,W2837,"f",FALSE)</f>
        <v>59091</v>
      </c>
      <c r="Y2837" s="1404">
        <f>_xll.qlCalendarAdvance(Calendar,X2837,NDays&amp;"D")</f>
        <v>59091</v>
      </c>
      <c r="Z2837" s="1403">
        <v>2.0570349848783032E-2</v>
      </c>
      <c r="AA2837" s="1411">
        <v>2.0239079536111815E-2</v>
      </c>
    </row>
    <row r="2838" spans="19:27" x14ac:dyDescent="0.2">
      <c r="S2838" s="399"/>
      <c r="T2838" s="1401"/>
      <c r="W2838" s="864" t="str">
        <f t="shared" si="50"/>
        <v>1w</v>
      </c>
      <c r="X2838" s="1405">
        <f>_xll.qlCalendarAdvance(Calendar,X2837,W2838,"f",FALSE)</f>
        <v>59098</v>
      </c>
      <c r="Y2838" s="1404">
        <f>_xll.qlCalendarAdvance(Calendar,X2838,NDays&amp;"D")</f>
        <v>59098</v>
      </c>
      <c r="Z2838" s="1403">
        <v>2.05753367915118E-2</v>
      </c>
      <c r="AA2838" s="1411">
        <v>2.024353660727285E-2</v>
      </c>
    </row>
    <row r="2839" spans="19:27" x14ac:dyDescent="0.2">
      <c r="S2839" s="399"/>
      <c r="T2839" s="1401"/>
      <c r="W2839" s="864" t="str">
        <f t="shared" si="50"/>
        <v>1w</v>
      </c>
      <c r="X2839" s="1405">
        <f>_xll.qlCalendarAdvance(Calendar,X2838,W2839,"f",FALSE)</f>
        <v>59105</v>
      </c>
      <c r="Y2839" s="1404">
        <f>_xll.qlCalendarAdvance(Calendar,X2839,NDays&amp;"D")</f>
        <v>59105</v>
      </c>
      <c r="Z2839" s="1403">
        <v>2.0580340621390691E-2</v>
      </c>
      <c r="AA2839" s="1411">
        <v>2.0248010202311706E-2</v>
      </c>
    </row>
    <row r="2840" spans="19:27" x14ac:dyDescent="0.2">
      <c r="S2840" s="399"/>
      <c r="T2840" s="1401"/>
      <c r="W2840" s="864" t="str">
        <f t="shared" si="50"/>
        <v>1w</v>
      </c>
      <c r="X2840" s="1405">
        <f>_xll.qlCalendarAdvance(Calendar,X2839,W2840,"f",FALSE)</f>
        <v>59112</v>
      </c>
      <c r="Y2840" s="1404">
        <f>_xll.qlCalendarAdvance(Calendar,X2840,NDays&amp;"D")</f>
        <v>59112</v>
      </c>
      <c r="Z2840" s="1403">
        <v>2.0585361338667507E-2</v>
      </c>
      <c r="AA2840" s="1411">
        <v>2.0252500320904199E-2</v>
      </c>
    </row>
    <row r="2841" spans="19:27" x14ac:dyDescent="0.2">
      <c r="S2841" s="399"/>
      <c r="T2841" s="1401"/>
      <c r="W2841" s="864" t="str">
        <f t="shared" si="50"/>
        <v>1w</v>
      </c>
      <c r="X2841" s="1405">
        <f>_xll.qlCalendarAdvance(Calendar,X2840,W2841,"f",FALSE)</f>
        <v>59119</v>
      </c>
      <c r="Y2841" s="1404">
        <f>_xll.qlCalendarAdvance(Calendar,X2841,NDays&amp;"D")</f>
        <v>59119</v>
      </c>
      <c r="Z2841" s="1403">
        <v>2.0590398943591603E-2</v>
      </c>
      <c r="AA2841" s="1411">
        <v>2.0257006963374513E-2</v>
      </c>
    </row>
    <row r="2842" spans="19:27" x14ac:dyDescent="0.2">
      <c r="S2842" s="399"/>
      <c r="T2842" s="1401"/>
      <c r="W2842" s="864" t="str">
        <f t="shared" ref="W2842:W2905" si="51">W2841</f>
        <v>1w</v>
      </c>
      <c r="X2842" s="1405">
        <f>_xll.qlCalendarAdvance(Calendar,X2841,W2842,"f",FALSE)</f>
        <v>59126</v>
      </c>
      <c r="Y2842" s="1404">
        <f>_xll.qlCalendarAdvance(Calendar,X2842,NDays&amp;"D")</f>
        <v>59126</v>
      </c>
      <c r="Z2842" s="1403">
        <v>2.0595453436413003E-2</v>
      </c>
      <c r="AA2842" s="1411">
        <v>2.0261530129398464E-2</v>
      </c>
    </row>
    <row r="2843" spans="19:27" x14ac:dyDescent="0.2">
      <c r="S2843" s="399"/>
      <c r="T2843" s="1401"/>
      <c r="W2843" s="864" t="str">
        <f t="shared" si="51"/>
        <v>1w</v>
      </c>
      <c r="X2843" s="1405">
        <f>_xll.qlCalendarAdvance(Calendar,X2842,W2843,"f",FALSE)</f>
        <v>59133</v>
      </c>
      <c r="Y2843" s="1404">
        <f>_xll.qlCalendarAdvance(Calendar,X2843,NDays&amp;"D")</f>
        <v>59133</v>
      </c>
      <c r="Z2843" s="1403">
        <v>2.0600524817381727E-2</v>
      </c>
      <c r="AA2843" s="1411">
        <v>2.0266069819138144E-2</v>
      </c>
    </row>
    <row r="2844" spans="19:27" x14ac:dyDescent="0.2">
      <c r="S2844" s="399"/>
      <c r="T2844" s="1401"/>
      <c r="W2844" s="864" t="str">
        <f t="shared" si="51"/>
        <v>1w</v>
      </c>
      <c r="X2844" s="1405">
        <f>_xll.qlCalendarAdvance(Calendar,X2843,W2844,"f",FALSE)</f>
        <v>59140</v>
      </c>
      <c r="Y2844" s="1404">
        <f>_xll.qlCalendarAdvance(Calendar,X2844,NDays&amp;"D")</f>
        <v>59140</v>
      </c>
      <c r="Z2844" s="1403">
        <v>2.0605613086749797E-2</v>
      </c>
      <c r="AA2844" s="1411">
        <v>2.0270626032674599E-2</v>
      </c>
    </row>
    <row r="2845" spans="19:27" x14ac:dyDescent="0.2">
      <c r="S2845" s="399"/>
      <c r="T2845" s="1401"/>
      <c r="W2845" s="864" t="str">
        <f t="shared" si="51"/>
        <v>1w</v>
      </c>
      <c r="X2845" s="1405">
        <f>_xll.qlCalendarAdvance(Calendar,X2844,W2845,"f",FALSE)</f>
        <v>59147</v>
      </c>
      <c r="Y2845" s="1404">
        <f>_xll.qlCalendarAdvance(Calendar,X2845,NDays&amp;"D")</f>
        <v>59147</v>
      </c>
      <c r="Z2845" s="1403">
        <v>2.0610718244769233E-2</v>
      </c>
      <c r="AA2845" s="1411">
        <v>2.0275198769926783E-2</v>
      </c>
    </row>
    <row r="2846" spans="19:27" x14ac:dyDescent="0.2">
      <c r="S2846" s="399"/>
      <c r="T2846" s="1401"/>
      <c r="W2846" s="864" t="str">
        <f t="shared" si="51"/>
        <v>1w</v>
      </c>
      <c r="X2846" s="1405">
        <f>_xll.qlCalendarAdvance(Calendar,X2845,W2846,"f",FALSE)</f>
        <v>59154</v>
      </c>
      <c r="Y2846" s="1404">
        <f>_xll.qlCalendarAdvance(Calendar,X2846,NDays&amp;"D")</f>
        <v>59154</v>
      </c>
      <c r="Z2846" s="1403">
        <v>2.0615840291693832E-2</v>
      </c>
      <c r="AA2846" s="1411">
        <v>2.027978803081365E-2</v>
      </c>
    </row>
    <row r="2847" spans="19:27" x14ac:dyDescent="0.2">
      <c r="S2847" s="399"/>
      <c r="T2847" s="1401"/>
      <c r="W2847" s="864" t="str">
        <f t="shared" si="51"/>
        <v>1w</v>
      </c>
      <c r="X2847" s="1405">
        <f>_xll.qlCalendarAdvance(Calendar,X2846,W2847,"f",FALSE)</f>
        <v>59161</v>
      </c>
      <c r="Y2847" s="1404">
        <f>_xll.qlCalendarAdvance(Calendar,X2847,NDays&amp;"D")</f>
        <v>59161</v>
      </c>
      <c r="Z2847" s="1403">
        <v>2.0620979227776504E-2</v>
      </c>
      <c r="AA2847" s="1411">
        <v>2.02843938153352E-2</v>
      </c>
    </row>
    <row r="2848" spans="19:27" x14ac:dyDescent="0.2">
      <c r="S2848" s="399"/>
      <c r="T2848" s="1401"/>
      <c r="W2848" s="864" t="str">
        <f t="shared" si="51"/>
        <v>1w</v>
      </c>
      <c r="X2848" s="1405">
        <f>_xll.qlCalendarAdvance(Calendar,X2847,W2848,"f",FALSE)</f>
        <v>59168</v>
      </c>
      <c r="Y2848" s="1404">
        <f>_xll.qlCalendarAdvance(Calendar,X2848,NDays&amp;"D")</f>
        <v>59168</v>
      </c>
      <c r="Z2848" s="1403">
        <v>2.0626135053273265E-2</v>
      </c>
      <c r="AA2848" s="1411">
        <v>2.0289016123896664E-2</v>
      </c>
    </row>
    <row r="2849" spans="19:27" x14ac:dyDescent="0.2">
      <c r="S2849" s="399"/>
      <c r="T2849" s="1401"/>
      <c r="W2849" s="864" t="str">
        <f t="shared" si="51"/>
        <v>1w</v>
      </c>
      <c r="X2849" s="1405">
        <f>_xll.qlCalendarAdvance(Calendar,X2848,W2849,"f",FALSE)</f>
        <v>59175</v>
      </c>
      <c r="Y2849" s="1404">
        <f>_xll.qlCalendarAdvance(Calendar,X2849,NDays&amp;"D")</f>
        <v>59175</v>
      </c>
      <c r="Z2849" s="1403">
        <v>2.0631307768439022E-2</v>
      </c>
      <c r="AA2849" s="1411">
        <v>2.0293654955930718E-2</v>
      </c>
    </row>
    <row r="2850" spans="19:27" x14ac:dyDescent="0.2">
      <c r="S2850" s="399"/>
      <c r="T2850" s="1401"/>
      <c r="W2850" s="864" t="str">
        <f t="shared" si="51"/>
        <v>1w</v>
      </c>
      <c r="X2850" s="1405">
        <f>_xll.qlCalendarAdvance(Calendar,X2849,W2850,"f",FALSE)</f>
        <v>59182</v>
      </c>
      <c r="Y2850" s="1404">
        <f>_xll.qlCalendarAdvance(Calendar,X2850,NDays&amp;"D")</f>
        <v>59182</v>
      </c>
      <c r="Z2850" s="1403">
        <v>2.063649737353046E-2</v>
      </c>
      <c r="AA2850" s="1411">
        <v>2.0298310311599455E-2</v>
      </c>
    </row>
    <row r="2851" spans="19:27" x14ac:dyDescent="0.2">
      <c r="S2851" s="399"/>
      <c r="T2851" s="1401"/>
      <c r="W2851" s="864" t="str">
        <f t="shared" si="51"/>
        <v>1w</v>
      </c>
      <c r="X2851" s="1405">
        <f>_xll.qlCalendarAdvance(Calendar,X2850,W2851,"f",FALSE)</f>
        <v>59189</v>
      </c>
      <c r="Y2851" s="1404">
        <f>_xll.qlCalendarAdvance(Calendar,X2851,NDays&amp;"D")</f>
        <v>59189</v>
      </c>
      <c r="Z2851" s="1403">
        <v>2.0641703868805372E-2</v>
      </c>
      <c r="AA2851" s="1411">
        <v>2.0302982191146013E-2</v>
      </c>
    </row>
    <row r="2852" spans="19:27" x14ac:dyDescent="0.2">
      <c r="S2852" s="399"/>
      <c r="T2852" s="1401"/>
      <c r="W2852" s="864" t="str">
        <f t="shared" si="51"/>
        <v>1w</v>
      </c>
      <c r="X2852" s="1405">
        <f>_xll.qlCalendarAdvance(Calendar,X2851,W2852,"f",FALSE)</f>
        <v>59196</v>
      </c>
      <c r="Y2852" s="1404">
        <f>_xll.qlCalendarAdvance(Calendar,X2852,NDays&amp;"D")</f>
        <v>59196</v>
      </c>
      <c r="Z2852" s="1403">
        <v>2.0646927254521552E-2</v>
      </c>
      <c r="AA2852" s="1411">
        <v>2.0307670594489347E-2</v>
      </c>
    </row>
    <row r="2853" spans="19:27" x14ac:dyDescent="0.2">
      <c r="S2853" s="399"/>
      <c r="T2853" s="1401"/>
      <c r="W2853" s="864" t="str">
        <f t="shared" si="51"/>
        <v>1w</v>
      </c>
      <c r="X2853" s="1405">
        <f>_xll.qlCalendarAdvance(Calendar,X2852,W2853,"f",FALSE)</f>
        <v>59203</v>
      </c>
      <c r="Y2853" s="1404">
        <f>_xll.qlCalendarAdvance(Calendar,X2853,NDays&amp;"D")</f>
        <v>59203</v>
      </c>
      <c r="Z2853" s="1403">
        <v>2.0652167530938348E-2</v>
      </c>
      <c r="AA2853" s="1411">
        <v>2.031237552130527E-2</v>
      </c>
    </row>
    <row r="2854" spans="19:27" x14ac:dyDescent="0.2">
      <c r="S2854" s="399"/>
      <c r="T2854" s="1401"/>
      <c r="W2854" s="864" t="str">
        <f t="shared" si="51"/>
        <v>1w</v>
      </c>
      <c r="X2854" s="1405">
        <f>_xll.qlCalendarAdvance(Calendar,X2853,W2854,"f",FALSE)</f>
        <v>59210</v>
      </c>
      <c r="Y2854" s="1404">
        <f>_xll.qlCalendarAdvance(Calendar,X2854,NDays&amp;"D")</f>
        <v>59210</v>
      </c>
      <c r="Z2854" s="1403">
        <v>2.065742469831533E-2</v>
      </c>
      <c r="AA2854" s="1411">
        <v>2.0317096971999016E-2</v>
      </c>
    </row>
    <row r="2855" spans="19:27" x14ac:dyDescent="0.2">
      <c r="S2855" s="399"/>
      <c r="T2855" s="1401"/>
      <c r="W2855" s="864" t="str">
        <f t="shared" si="51"/>
        <v>1w</v>
      </c>
      <c r="X2855" s="1405">
        <f>_xll.qlCalendarAdvance(Calendar,X2854,W2855,"f",FALSE)</f>
        <v>59217</v>
      </c>
      <c r="Y2855" s="1404">
        <f>_xll.qlCalendarAdvance(Calendar,X2855,NDays&amp;"D")</f>
        <v>59217</v>
      </c>
      <c r="Z2855" s="1403">
        <v>2.06626987569134E-2</v>
      </c>
      <c r="AA2855" s="1411">
        <v>2.0321834946327444E-2</v>
      </c>
    </row>
    <row r="2856" spans="19:27" x14ac:dyDescent="0.2">
      <c r="S2856" s="399"/>
      <c r="T2856" s="1401"/>
      <c r="W2856" s="864" t="str">
        <f t="shared" si="51"/>
        <v>1w</v>
      </c>
      <c r="X2856" s="1405">
        <f>_xll.qlCalendarAdvance(Calendar,X2855,W2856,"f",FALSE)</f>
        <v>59224</v>
      </c>
      <c r="Y2856" s="1404">
        <f>_xll.qlCalendarAdvance(Calendar,X2856,NDays&amp;"D")</f>
        <v>59224</v>
      </c>
      <c r="Z2856" s="1403">
        <v>2.0667989706994128E-2</v>
      </c>
      <c r="AA2856" s="1411">
        <v>2.0326589444452647E-2</v>
      </c>
    </row>
    <row r="2857" spans="19:27" x14ac:dyDescent="0.2">
      <c r="S2857" s="399"/>
      <c r="T2857" s="1401"/>
      <c r="W2857" s="864" t="str">
        <f t="shared" si="51"/>
        <v>1w</v>
      </c>
      <c r="X2857" s="1405">
        <f>_xll.qlCalendarAdvance(Calendar,X2856,W2857,"f",FALSE)</f>
        <v>59231</v>
      </c>
      <c r="Y2857" s="1404">
        <f>_xll.qlCalendarAdvance(Calendar,X2857,NDays&amp;"D")</f>
        <v>59231</v>
      </c>
      <c r="Z2857" s="1403">
        <v>2.0673297548819747E-2</v>
      </c>
      <c r="AA2857" s="1411">
        <v>2.0331360466212534E-2</v>
      </c>
    </row>
    <row r="2858" spans="19:27" x14ac:dyDescent="0.2">
      <c r="S2858" s="399"/>
      <c r="T2858" s="1401"/>
      <c r="W2858" s="864" t="str">
        <f t="shared" si="51"/>
        <v>1w</v>
      </c>
      <c r="X2858" s="1405">
        <f>_xll.qlCalendarAdvance(Calendar,X2857,W2858,"f",FALSE)</f>
        <v>59238</v>
      </c>
      <c r="Y2858" s="1404">
        <f>_xll.qlCalendarAdvance(Calendar,X2858,NDays&amp;"D")</f>
        <v>59238</v>
      </c>
      <c r="Z2858" s="1403">
        <v>2.0678622282653825E-2</v>
      </c>
      <c r="AA2858" s="1411">
        <v>2.0336148011769195E-2</v>
      </c>
    </row>
    <row r="2859" spans="19:27" x14ac:dyDescent="0.2">
      <c r="S2859" s="399"/>
      <c r="T2859" s="1401"/>
      <c r="W2859" s="864" t="str">
        <f t="shared" si="51"/>
        <v>1w</v>
      </c>
      <c r="X2859" s="1405">
        <f>_xll.qlCalendarAdvance(Calendar,X2858,W2859,"f",FALSE)</f>
        <v>59245</v>
      </c>
      <c r="Y2859" s="1404">
        <f>_xll.qlCalendarAdvance(Calendar,X2859,NDays&amp;"D")</f>
        <v>59245</v>
      </c>
      <c r="Z2859" s="1403">
        <v>2.0683963908760372E-2</v>
      </c>
      <c r="AA2859" s="1411">
        <v>2.0340952081041586E-2</v>
      </c>
    </row>
    <row r="2860" spans="19:27" x14ac:dyDescent="0.2">
      <c r="S2860" s="399"/>
      <c r="T2860" s="1401"/>
      <c r="W2860" s="864" t="str">
        <f t="shared" si="51"/>
        <v>1w</v>
      </c>
      <c r="X2860" s="1405">
        <f>_xll.qlCalendarAdvance(Calendar,X2859,W2860,"f",FALSE)</f>
        <v>59252</v>
      </c>
      <c r="Y2860" s="1404">
        <f>_xll.qlCalendarAdvance(Calendar,X2860,NDays&amp;"D")</f>
        <v>59252</v>
      </c>
      <c r="Z2860" s="1403">
        <v>2.0689322427404067E-2</v>
      </c>
      <c r="AA2860" s="1411">
        <v>2.0345772674029705E-2</v>
      </c>
    </row>
    <row r="2861" spans="19:27" x14ac:dyDescent="0.2">
      <c r="S2861" s="399"/>
      <c r="T2861" s="1401"/>
      <c r="W2861" s="864" t="str">
        <f t="shared" si="51"/>
        <v>1w</v>
      </c>
      <c r="X2861" s="1405">
        <f>_xll.qlCalendarAdvance(Calendar,X2860,W2861,"f",FALSE)</f>
        <v>59259</v>
      </c>
      <c r="Y2861" s="1404">
        <f>_xll.qlCalendarAdvance(Calendar,X2861,NDays&amp;"D")</f>
        <v>59259</v>
      </c>
      <c r="Z2861" s="1403">
        <v>2.0694697838850473E-2</v>
      </c>
      <c r="AA2861" s="1411">
        <v>2.0350609790652507E-2</v>
      </c>
    </row>
    <row r="2862" spans="19:27" x14ac:dyDescent="0.2">
      <c r="S2862" s="399"/>
      <c r="T2862" s="1401"/>
      <c r="W2862" s="864" t="str">
        <f t="shared" si="51"/>
        <v>1w</v>
      </c>
      <c r="X2862" s="1405">
        <f>_xll.qlCalendarAdvance(Calendar,X2861,W2862,"f",FALSE)</f>
        <v>59266</v>
      </c>
      <c r="Y2862" s="1404">
        <f>_xll.qlCalendarAdvance(Calendar,X2862,NDays&amp;"D")</f>
        <v>59266</v>
      </c>
      <c r="Z2862" s="1403">
        <v>2.0700090143366934E-2</v>
      </c>
      <c r="AA2862" s="1411">
        <v>2.0355463431072085E-2</v>
      </c>
    </row>
    <row r="2863" spans="19:27" x14ac:dyDescent="0.2">
      <c r="S2863" s="399"/>
      <c r="T2863" s="1401"/>
      <c r="W2863" s="864" t="str">
        <f t="shared" si="51"/>
        <v>1w</v>
      </c>
      <c r="X2863" s="1405">
        <f>_xll.qlCalendarAdvance(Calendar,X2862,W2863,"f",FALSE)</f>
        <v>59273</v>
      </c>
      <c r="Y2863" s="1404">
        <f>_xll.qlCalendarAdvance(Calendar,X2863,NDays&amp;"D")</f>
        <v>59273</v>
      </c>
      <c r="Z2863" s="1403">
        <v>2.0705499341220568E-2</v>
      </c>
      <c r="AA2863" s="1411">
        <v>2.0360333595288438E-2</v>
      </c>
    </row>
    <row r="2864" spans="19:27" x14ac:dyDescent="0.2">
      <c r="S2864" s="399"/>
      <c r="T2864" s="1401"/>
      <c r="W2864" s="864" t="str">
        <f t="shared" si="51"/>
        <v>1w</v>
      </c>
      <c r="X2864" s="1405">
        <f>_xll.qlCalendarAdvance(Calendar,X2863,W2864,"f",FALSE)</f>
        <v>59280</v>
      </c>
      <c r="Y2864" s="1404">
        <f>_xll.qlCalendarAdvance(Calendar,X2864,NDays&amp;"D")</f>
        <v>59280</v>
      </c>
      <c r="Z2864" s="1403">
        <v>2.0710925432679383E-2</v>
      </c>
      <c r="AA2864" s="1411">
        <v>2.0365220283139474E-2</v>
      </c>
    </row>
    <row r="2865" spans="19:27" x14ac:dyDescent="0.2">
      <c r="S2865" s="399"/>
      <c r="T2865" s="1401"/>
      <c r="W2865" s="864" t="str">
        <f t="shared" si="51"/>
        <v>1w</v>
      </c>
      <c r="X2865" s="1405">
        <f>_xll.qlCalendarAdvance(Calendar,X2864,W2865,"f",FALSE)</f>
        <v>59287</v>
      </c>
      <c r="Y2865" s="1404">
        <f>_xll.qlCalendarAdvance(Calendar,X2865,NDays&amp;"D")</f>
        <v>59287</v>
      </c>
      <c r="Z2865" s="1403">
        <v>2.0716368418012721E-2</v>
      </c>
      <c r="AA2865" s="1411">
        <v>2.0370123494787284E-2</v>
      </c>
    </row>
    <row r="2866" spans="19:27" x14ac:dyDescent="0.2">
      <c r="S2866" s="399"/>
      <c r="T2866" s="1401"/>
      <c r="W2866" s="864" t="str">
        <f t="shared" si="51"/>
        <v>1w</v>
      </c>
      <c r="X2866" s="1405">
        <f>_xll.qlCalendarAdvance(Calendar,X2865,W2866,"f",FALSE)</f>
        <v>59294</v>
      </c>
      <c r="Y2866" s="1404">
        <f>_xll.qlCalendarAdvance(Calendar,X2866,NDays&amp;"D")</f>
        <v>59294</v>
      </c>
      <c r="Z2866" s="1403">
        <v>2.0721828297490141E-2</v>
      </c>
      <c r="AA2866" s="1411">
        <v>2.0375043230150824E-2</v>
      </c>
    </row>
    <row r="2867" spans="19:27" x14ac:dyDescent="0.2">
      <c r="S2867" s="399"/>
      <c r="T2867" s="1401"/>
      <c r="W2867" s="864" t="str">
        <f t="shared" si="51"/>
        <v>1w</v>
      </c>
      <c r="X2867" s="1405">
        <f>_xll.qlCalendarAdvance(Calendar,X2866,W2867,"f",FALSE)</f>
        <v>59301</v>
      </c>
      <c r="Y2867" s="1404">
        <f>_xll.qlCalendarAdvance(Calendar,X2867,NDays&amp;"D")</f>
        <v>59301</v>
      </c>
      <c r="Z2867" s="1403">
        <v>2.0727305071383428E-2</v>
      </c>
      <c r="AA2867" s="1411">
        <v>2.0379979489149047E-2</v>
      </c>
    </row>
    <row r="2868" spans="19:27" x14ac:dyDescent="0.2">
      <c r="S2868" s="399"/>
      <c r="T2868" s="1401"/>
      <c r="W2868" s="864" t="str">
        <f t="shared" si="51"/>
        <v>1w</v>
      </c>
      <c r="X2868" s="1405">
        <f>_xll.qlCalendarAdvance(Calendar,X2867,W2868,"f",FALSE)</f>
        <v>59308</v>
      </c>
      <c r="Y2868" s="1404">
        <f>_xll.qlCalendarAdvance(Calendar,X2868,NDays&amp;"D")</f>
        <v>59308</v>
      </c>
      <c r="Z2868" s="1403">
        <v>2.073279873996281E-2</v>
      </c>
      <c r="AA2868" s="1411">
        <v>2.0384932271862999E-2</v>
      </c>
    </row>
    <row r="2869" spans="19:27" x14ac:dyDescent="0.2">
      <c r="S2869" s="399"/>
      <c r="T2869" s="1401"/>
      <c r="W2869" s="864" t="str">
        <f t="shared" si="51"/>
        <v>1w</v>
      </c>
      <c r="X2869" s="1405">
        <f>_xll.qlCalendarAdvance(Calendar,X2868,W2869,"f",FALSE)</f>
        <v>59315</v>
      </c>
      <c r="Y2869" s="1404">
        <f>_xll.qlCalendarAdvance(Calendar,X2869,NDays&amp;"D")</f>
        <v>59315</v>
      </c>
      <c r="Z2869" s="1403">
        <v>2.0738309303502289E-2</v>
      </c>
      <c r="AA2869" s="1411">
        <v>2.0389901578454772E-2</v>
      </c>
    </row>
    <row r="2870" spans="19:27" x14ac:dyDescent="0.2">
      <c r="S2870" s="399"/>
      <c r="T2870" s="1401"/>
      <c r="W2870" s="864" t="str">
        <f t="shared" si="51"/>
        <v>1w</v>
      </c>
      <c r="X2870" s="1405">
        <f>_xll.qlCalendarAdvance(Calendar,X2869,W2870,"f",FALSE)</f>
        <v>59322</v>
      </c>
      <c r="Y2870" s="1404">
        <f>_xll.qlCalendarAdvance(Calendar,X2870,NDays&amp;"D")</f>
        <v>59322</v>
      </c>
      <c r="Z2870" s="1403">
        <v>2.0743836762273871E-2</v>
      </c>
      <c r="AA2870" s="1411">
        <v>2.0394887408681228E-2</v>
      </c>
    </row>
    <row r="2871" spans="19:27" x14ac:dyDescent="0.2">
      <c r="S2871" s="399"/>
      <c r="T2871" s="1401"/>
      <c r="W2871" s="864" t="str">
        <f t="shared" si="51"/>
        <v>1w</v>
      </c>
      <c r="X2871" s="1405">
        <f>_xll.qlCalendarAdvance(Calendar,X2870,W2871,"f",FALSE)</f>
        <v>59329</v>
      </c>
      <c r="Y2871" s="1404">
        <f>_xll.qlCalendarAdvance(Calendar,X2871,NDays&amp;"D")</f>
        <v>59329</v>
      </c>
      <c r="Z2871" s="1403">
        <v>2.0749381116552224E-2</v>
      </c>
      <c r="AA2871" s="1411">
        <v>2.039988976270446E-2</v>
      </c>
    </row>
    <row r="2872" spans="19:27" x14ac:dyDescent="0.2">
      <c r="S2872" s="399"/>
      <c r="T2872" s="1401"/>
      <c r="W2872" s="864" t="str">
        <f t="shared" si="51"/>
        <v>1w</v>
      </c>
      <c r="X2872" s="1405">
        <f>_xll.qlCalendarAdvance(Calendar,X2871,W2872,"f",FALSE)</f>
        <v>59336</v>
      </c>
      <c r="Y2872" s="1404">
        <f>_xll.qlCalendarAdvance(Calendar,X2872,NDays&amp;"D")</f>
        <v>59336</v>
      </c>
      <c r="Z2872" s="1403">
        <v>2.0754942366612683E-2</v>
      </c>
      <c r="AA2872" s="1411">
        <v>2.0404908640362374E-2</v>
      </c>
    </row>
    <row r="2873" spans="19:27" x14ac:dyDescent="0.2">
      <c r="S2873" s="399"/>
      <c r="T2873" s="1401"/>
      <c r="W2873" s="864" t="str">
        <f t="shared" si="51"/>
        <v>1w</v>
      </c>
      <c r="X2873" s="1405">
        <f>_xll.qlCalendarAdvance(Calendar,X2872,W2873,"f",FALSE)</f>
        <v>59343</v>
      </c>
      <c r="Y2873" s="1404">
        <f>_xll.qlCalendarAdvance(Calendar,X2873,NDays&amp;"D")</f>
        <v>59343</v>
      </c>
      <c r="Z2873" s="1403">
        <v>2.0760520512730363E-2</v>
      </c>
      <c r="AA2873" s="1411">
        <v>2.0409944041736017E-2</v>
      </c>
    </row>
    <row r="2874" spans="19:27" x14ac:dyDescent="0.2">
      <c r="S2874" s="399"/>
      <c r="T2874" s="1401"/>
      <c r="W2874" s="864" t="str">
        <f t="shared" si="51"/>
        <v>1w</v>
      </c>
      <c r="X2874" s="1405">
        <f>_xll.qlCalendarAdvance(Calendar,X2873,W2874,"f",FALSE)</f>
        <v>59350</v>
      </c>
      <c r="Y2874" s="1404">
        <f>_xll.qlCalendarAdvance(Calendar,X2874,NDays&amp;"D")</f>
        <v>59350</v>
      </c>
      <c r="Z2874" s="1403">
        <v>2.0766115555182374E-2</v>
      </c>
      <c r="AA2874" s="1411">
        <v>2.0414995966987481E-2</v>
      </c>
    </row>
    <row r="2875" spans="19:27" x14ac:dyDescent="0.2">
      <c r="S2875" s="399"/>
      <c r="T2875" s="1401"/>
      <c r="W2875" s="864" t="str">
        <f t="shared" si="51"/>
        <v>1w</v>
      </c>
      <c r="X2875" s="1405">
        <f>_xll.qlCalendarAdvance(Calendar,X2874,W2875,"f",FALSE)</f>
        <v>59357</v>
      </c>
      <c r="Y2875" s="1404">
        <f>_xll.qlCalendarAdvance(Calendar,X2875,NDays&amp;"D")</f>
        <v>59357</v>
      </c>
      <c r="Z2875" s="1403">
        <v>2.0771727494246495E-2</v>
      </c>
      <c r="AA2875" s="1411">
        <v>2.0420064415873629E-2</v>
      </c>
    </row>
    <row r="2876" spans="19:27" x14ac:dyDescent="0.2">
      <c r="S2876" s="399"/>
      <c r="T2876" s="1401"/>
      <c r="W2876" s="864" t="str">
        <f t="shared" si="51"/>
        <v>1w</v>
      </c>
      <c r="X2876" s="1405">
        <f>_xll.qlCalendarAdvance(Calendar,X2875,W2876,"f",FALSE)</f>
        <v>59364</v>
      </c>
      <c r="Y2876" s="1404">
        <f>_xll.qlCalendarAdvance(Calendar,X2876,NDays&amp;"D")</f>
        <v>59364</v>
      </c>
      <c r="Z2876" s="1403">
        <v>2.0777356330200503E-2</v>
      </c>
      <c r="AA2876" s="1411">
        <v>2.0425149388475505E-2</v>
      </c>
    </row>
    <row r="2877" spans="19:27" x14ac:dyDescent="0.2">
      <c r="S2877" s="399"/>
      <c r="T2877" s="1401"/>
      <c r="W2877" s="864" t="str">
        <f t="shared" si="51"/>
        <v>1w</v>
      </c>
      <c r="X2877" s="1405">
        <f>_xll.qlCalendarAdvance(Calendar,X2876,W2877,"f",FALSE)</f>
        <v>59371</v>
      </c>
      <c r="Y2877" s="1404">
        <f>_xll.qlCalendarAdvance(Calendar,X2877,NDays&amp;"D")</f>
        <v>59371</v>
      </c>
      <c r="Z2877" s="1403">
        <v>2.078300206332373E-2</v>
      </c>
      <c r="AA2877" s="1411">
        <v>2.0430250884955203E-2</v>
      </c>
    </row>
    <row r="2878" spans="19:27" x14ac:dyDescent="0.2">
      <c r="S2878" s="399"/>
      <c r="T2878" s="1401"/>
      <c r="W2878" s="864" t="str">
        <f t="shared" si="51"/>
        <v>1w</v>
      </c>
      <c r="X2878" s="1405">
        <f>_xll.qlCalendarAdvance(Calendar,X2877,W2878,"f",FALSE)</f>
        <v>59378</v>
      </c>
      <c r="Y2878" s="1404">
        <f>_xll.qlCalendarAdvance(Calendar,X2878,NDays&amp;"D")</f>
        <v>59378</v>
      </c>
      <c r="Z2878" s="1403">
        <v>2.0788664693896397E-2</v>
      </c>
      <c r="AA2878" s="1411">
        <v>2.0435368905069584E-2</v>
      </c>
    </row>
    <row r="2879" spans="19:27" x14ac:dyDescent="0.2">
      <c r="S2879" s="399"/>
      <c r="T2879" s="1401"/>
      <c r="W2879" s="864" t="str">
        <f t="shared" si="51"/>
        <v>1w</v>
      </c>
      <c r="X2879" s="1405">
        <f>_xll.qlCalendarAdvance(Calendar,X2878,W2879,"f",FALSE)</f>
        <v>59385</v>
      </c>
      <c r="Y2879" s="1404">
        <f>_xll.qlCalendarAdvance(Calendar,X2879,NDays&amp;"D")</f>
        <v>59385</v>
      </c>
      <c r="Z2879" s="1403">
        <v>2.0794344222198946E-2</v>
      </c>
      <c r="AA2879" s="1411">
        <v>2.0440503448818648E-2</v>
      </c>
    </row>
    <row r="2880" spans="19:27" x14ac:dyDescent="0.2">
      <c r="S2880" s="399"/>
      <c r="T2880" s="1401"/>
      <c r="W2880" s="864" t="str">
        <f t="shared" si="51"/>
        <v>1w</v>
      </c>
      <c r="X2880" s="1405">
        <f>_xll.qlCalendarAdvance(Calendar,X2879,W2880,"f",FALSE)</f>
        <v>59392</v>
      </c>
      <c r="Y2880" s="1404">
        <f>_xll.qlCalendarAdvance(Calendar,X2880,NDays&amp;"D")</f>
        <v>59392</v>
      </c>
      <c r="Z2880" s="1403">
        <v>2.0800040648513818E-2</v>
      </c>
      <c r="AA2880" s="1411">
        <v>2.0445654516364486E-2</v>
      </c>
    </row>
    <row r="2881" spans="19:27" x14ac:dyDescent="0.2">
      <c r="S2881" s="399"/>
      <c r="T2881" s="1401"/>
      <c r="W2881" s="864" t="str">
        <f t="shared" si="51"/>
        <v>1w</v>
      </c>
      <c r="X2881" s="1405">
        <f>_xll.qlCalendarAdvance(Calendar,X2880,W2881,"f",FALSE)</f>
        <v>59399</v>
      </c>
      <c r="Y2881" s="1404">
        <f>_xll.qlCalendarAdvance(Calendar,X2881,NDays&amp;"D")</f>
        <v>59399</v>
      </c>
      <c r="Z2881" s="1403">
        <v>2.0805753973122787E-2</v>
      </c>
      <c r="AA2881" s="1411">
        <v>2.0450822107707101E-2</v>
      </c>
    </row>
    <row r="2882" spans="19:27" x14ac:dyDescent="0.2">
      <c r="S2882" s="399"/>
      <c r="T2882" s="1401"/>
      <c r="W2882" s="864" t="str">
        <f t="shared" si="51"/>
        <v>1w</v>
      </c>
      <c r="X2882" s="1405">
        <f>_xll.qlCalendarAdvance(Calendar,X2881,W2882,"f",FALSE)</f>
        <v>59406</v>
      </c>
      <c r="Y2882" s="1404">
        <f>_xll.qlCalendarAdvance(Calendar,X2882,NDays&amp;"D")</f>
        <v>59406</v>
      </c>
      <c r="Z2882" s="1403">
        <v>2.0811484196309626E-2</v>
      </c>
      <c r="AA2882" s="1411">
        <v>2.0456006222765444E-2</v>
      </c>
    </row>
    <row r="2883" spans="19:27" x14ac:dyDescent="0.2">
      <c r="S2883" s="399"/>
      <c r="T2883" s="1401"/>
      <c r="W2883" s="864" t="str">
        <f t="shared" si="51"/>
        <v>1w</v>
      </c>
      <c r="X2883" s="1405">
        <f>_xll.qlCalendarAdvance(Calendar,X2882,W2883,"f",FALSE)</f>
        <v>59413</v>
      </c>
      <c r="Y2883" s="1404">
        <f>_xll.qlCalendarAdvance(Calendar,X2883,NDays&amp;"D")</f>
        <v>59413</v>
      </c>
      <c r="Z2883" s="1403">
        <v>2.0817231318358553E-2</v>
      </c>
      <c r="AA2883" s="1411">
        <v>2.0461206861539516E-2</v>
      </c>
    </row>
    <row r="2884" spans="19:27" x14ac:dyDescent="0.2">
      <c r="S2884" s="399"/>
      <c r="T2884" s="1401"/>
      <c r="W2884" s="864" t="str">
        <f t="shared" si="51"/>
        <v>1w</v>
      </c>
      <c r="X2884" s="1405">
        <f>_xll.qlCalendarAdvance(Calendar,X2883,W2884,"f",FALSE)</f>
        <v>59420</v>
      </c>
      <c r="Y2884" s="1404">
        <f>_xll.qlCalendarAdvance(Calendar,X2884,NDays&amp;"D")</f>
        <v>59420</v>
      </c>
      <c r="Z2884" s="1403">
        <v>2.0822995339554673E-2</v>
      </c>
      <c r="AA2884" s="1411">
        <v>2.0466424024110363E-2</v>
      </c>
    </row>
    <row r="2885" spans="19:27" x14ac:dyDescent="0.2">
      <c r="S2885" s="399"/>
      <c r="T2885" s="1401"/>
      <c r="W2885" s="864" t="str">
        <f t="shared" si="51"/>
        <v>1w</v>
      </c>
      <c r="X2885" s="1405">
        <f>_xll.qlCalendarAdvance(Calendar,X2884,W2885,"f",FALSE)</f>
        <v>59427</v>
      </c>
      <c r="Y2885" s="1404">
        <f>_xll.qlCalendarAdvance(Calendar,X2885,NDays&amp;"D")</f>
        <v>59427</v>
      </c>
      <c r="Z2885" s="1403">
        <v>2.0828776260183313E-2</v>
      </c>
      <c r="AA2885" s="1411">
        <v>2.0471657710315894E-2</v>
      </c>
    </row>
    <row r="2886" spans="19:27" x14ac:dyDescent="0.2">
      <c r="S2886" s="399"/>
      <c r="T2886" s="1401"/>
      <c r="W2886" s="864" t="str">
        <f t="shared" si="51"/>
        <v>1w</v>
      </c>
      <c r="X2886" s="1405">
        <f>_xll.qlCalendarAdvance(Calendar,X2885,W2886,"f",FALSE)</f>
        <v>59434</v>
      </c>
      <c r="Y2886" s="1404">
        <f>_xll.qlCalendarAdvance(Calendar,X2886,NDays&amp;"D")</f>
        <v>59434</v>
      </c>
      <c r="Z2886" s="1403">
        <v>2.083457408053202E-2</v>
      </c>
      <c r="AA2886" s="1411">
        <v>2.0476907920318199E-2</v>
      </c>
    </row>
    <row r="2887" spans="19:27" x14ac:dyDescent="0.2">
      <c r="S2887" s="399"/>
      <c r="T2887" s="1401"/>
      <c r="W2887" s="864" t="str">
        <f t="shared" si="51"/>
        <v>1w</v>
      </c>
      <c r="X2887" s="1405">
        <f>_xll.qlCalendarAdvance(Calendar,X2886,W2887,"f",FALSE)</f>
        <v>59441</v>
      </c>
      <c r="Y2887" s="1404">
        <f>_xll.qlCalendarAdvance(Calendar,X2887,NDays&amp;"D")</f>
        <v>59441</v>
      </c>
      <c r="Z2887" s="1403">
        <v>2.0840388800887455E-2</v>
      </c>
      <c r="AA2887" s="1411">
        <v>2.0482174654036234E-2</v>
      </c>
    </row>
    <row r="2888" spans="19:27" x14ac:dyDescent="0.2">
      <c r="S2888" s="399"/>
      <c r="T2888" s="1401"/>
      <c r="W2888" s="864" t="str">
        <f t="shared" si="51"/>
        <v>1w</v>
      </c>
      <c r="X2888" s="1405">
        <f>_xll.qlCalendarAdvance(Calendar,X2887,W2888,"f",FALSE)</f>
        <v>59448</v>
      </c>
      <c r="Y2888" s="1404">
        <f>_xll.qlCalendarAdvance(Calendar,X2888,NDays&amp;"D")</f>
        <v>59448</v>
      </c>
      <c r="Z2888" s="1403">
        <v>2.0846220421538941E-2</v>
      </c>
      <c r="AA2888" s="1411">
        <v>2.0487457911551044E-2</v>
      </c>
    </row>
    <row r="2889" spans="19:27" x14ac:dyDescent="0.2">
      <c r="S2889" s="399"/>
      <c r="T2889" s="1401"/>
      <c r="W2889" s="864" t="str">
        <f t="shared" si="51"/>
        <v>1w</v>
      </c>
      <c r="X2889" s="1405">
        <f>_xll.qlCalendarAdvance(Calendar,X2888,W2889,"f",FALSE)</f>
        <v>59455</v>
      </c>
      <c r="Y2889" s="1404">
        <f>_xll.qlCalendarAdvance(Calendar,X2889,NDays&amp;"D")</f>
        <v>59455</v>
      </c>
      <c r="Z2889" s="1403">
        <v>2.0852068942775581E-2</v>
      </c>
      <c r="AA2889" s="1411">
        <v>2.0492757692862629E-2</v>
      </c>
    </row>
    <row r="2890" spans="19:27" x14ac:dyDescent="0.2">
      <c r="S2890" s="399"/>
      <c r="T2890" s="1401"/>
      <c r="W2890" s="864" t="str">
        <f t="shared" si="51"/>
        <v>1w</v>
      </c>
      <c r="X2890" s="1405">
        <f>_xll.qlCalendarAdvance(Calendar,X2889,W2890,"f",FALSE)</f>
        <v>59462</v>
      </c>
      <c r="Y2890" s="1404">
        <f>_xll.qlCalendarAdvance(Calendar,X2890,NDays&amp;"D")</f>
        <v>59462</v>
      </c>
      <c r="Z2890" s="1403">
        <v>2.0857934364886921E-2</v>
      </c>
      <c r="AA2890" s="1411">
        <v>2.049807399772785E-2</v>
      </c>
    </row>
    <row r="2891" spans="19:27" x14ac:dyDescent="0.2">
      <c r="S2891" s="399"/>
      <c r="T2891" s="1401"/>
      <c r="W2891" s="864" t="str">
        <f t="shared" si="51"/>
        <v>1w</v>
      </c>
      <c r="X2891" s="1405">
        <f>_xll.qlCalendarAdvance(Calendar,X2890,W2891,"f",FALSE)</f>
        <v>59469</v>
      </c>
      <c r="Y2891" s="1404">
        <f>_xll.qlCalendarAdvance(Calendar,X2891,NDays&amp;"D")</f>
        <v>59469</v>
      </c>
      <c r="Z2891" s="1403">
        <v>2.0863816688164505E-2</v>
      </c>
      <c r="AA2891" s="1411">
        <v>2.0503406826470894E-2</v>
      </c>
    </row>
    <row r="2892" spans="19:27" x14ac:dyDescent="0.2">
      <c r="S2892" s="399"/>
      <c r="T2892" s="1401"/>
      <c r="W2892" s="864" t="str">
        <f t="shared" si="51"/>
        <v>1w</v>
      </c>
      <c r="X2892" s="1405">
        <f>_xll.qlCalendarAdvance(Calendar,X2891,W2892,"f",FALSE)</f>
        <v>59476</v>
      </c>
      <c r="Y2892" s="1404">
        <f>_xll.qlCalendarAdvance(Calendar,X2892,NDays&amp;"D")</f>
        <v>59476</v>
      </c>
      <c r="Z2892" s="1403">
        <v>2.0869715912899656E-2</v>
      </c>
      <c r="AA2892" s="1411">
        <v>2.0508756179010712E-2</v>
      </c>
    </row>
    <row r="2893" spans="19:27" x14ac:dyDescent="0.2">
      <c r="S2893" s="399"/>
      <c r="T2893" s="1401"/>
      <c r="W2893" s="864" t="str">
        <f t="shared" si="51"/>
        <v>1w</v>
      </c>
      <c r="X2893" s="1405">
        <f>_xll.qlCalendarAdvance(Calendar,X2892,W2893,"f",FALSE)</f>
        <v>59483</v>
      </c>
      <c r="Y2893" s="1404">
        <f>_xll.qlCalendarAdvance(Calendar,X2893,NDays&amp;"D")</f>
        <v>59483</v>
      </c>
      <c r="Z2893" s="1403">
        <v>2.087563203938525E-2</v>
      </c>
      <c r="AA2893" s="1411">
        <v>2.0514122055104167E-2</v>
      </c>
    </row>
    <row r="2894" spans="19:27" x14ac:dyDescent="0.2">
      <c r="S2894" s="399"/>
      <c r="T2894" s="1401"/>
      <c r="W2894" s="864" t="str">
        <f t="shared" si="51"/>
        <v>1w</v>
      </c>
      <c r="X2894" s="1405">
        <f>_xll.qlCalendarAdvance(Calendar,X2893,W2894,"f",FALSE)</f>
        <v>59490</v>
      </c>
      <c r="Y2894" s="1404">
        <f>_xll.qlCalendarAdvance(Calendar,X2894,NDays&amp;"D")</f>
        <v>59490</v>
      </c>
      <c r="Z2894" s="1403">
        <v>2.0881565067914387E-2</v>
      </c>
      <c r="AA2894" s="1411">
        <v>2.0519504455075444E-2</v>
      </c>
    </row>
    <row r="2895" spans="19:27" x14ac:dyDescent="0.2">
      <c r="S2895" s="399"/>
      <c r="T2895" s="1401"/>
      <c r="W2895" s="864" t="str">
        <f t="shared" si="51"/>
        <v>1w</v>
      </c>
      <c r="X2895" s="1405">
        <f>_xll.qlCalendarAdvance(Calendar,X2894,W2895,"f",FALSE)</f>
        <v>59497</v>
      </c>
      <c r="Y2895" s="1404">
        <f>_xll.qlCalendarAdvance(Calendar,X2895,NDays&amp;"D")</f>
        <v>59497</v>
      </c>
      <c r="Z2895" s="1403">
        <v>2.088751499878172E-2</v>
      </c>
      <c r="AA2895" s="1411">
        <v>2.0524903378762449E-2</v>
      </c>
    </row>
    <row r="2896" spans="19:27" x14ac:dyDescent="0.2">
      <c r="S2896" s="399"/>
      <c r="T2896" s="1401"/>
      <c r="W2896" s="864" t="str">
        <f t="shared" si="51"/>
        <v>1w</v>
      </c>
      <c r="X2896" s="1405">
        <f>_xll.qlCalendarAdvance(Calendar,X2895,W2896,"f",FALSE)</f>
        <v>59504</v>
      </c>
      <c r="Y2896" s="1404">
        <f>_xll.qlCalendarAdvance(Calendar,X2896,NDays&amp;"D")</f>
        <v>59504</v>
      </c>
      <c r="Z2896" s="1403">
        <v>2.0893481832282124E-2</v>
      </c>
      <c r="AA2896" s="1411">
        <v>2.053031882624623E-2</v>
      </c>
    </row>
    <row r="2897" spans="19:27" x14ac:dyDescent="0.2">
      <c r="S2897" s="399"/>
      <c r="T2897" s="1401"/>
      <c r="W2897" s="864" t="str">
        <f t="shared" si="51"/>
        <v>1w</v>
      </c>
      <c r="X2897" s="1405">
        <f>_xll.qlCalendarAdvance(Calendar,X2896,W2897,"f",FALSE)</f>
        <v>59511</v>
      </c>
      <c r="Y2897" s="1404">
        <f>_xll.qlCalendarAdvance(Calendar,X2897,NDays&amp;"D")</f>
        <v>59511</v>
      </c>
      <c r="Z2897" s="1403">
        <v>2.0899465568712028E-2</v>
      </c>
      <c r="AA2897" s="1411">
        <v>2.053575079744574E-2</v>
      </c>
    </row>
    <row r="2898" spans="19:27" x14ac:dyDescent="0.2">
      <c r="S2898" s="399"/>
      <c r="T2898" s="1401"/>
      <c r="W2898" s="864" t="str">
        <f t="shared" si="51"/>
        <v>1w</v>
      </c>
      <c r="X2898" s="1405">
        <f>_xll.qlCalendarAdvance(Calendar,X2897,W2898,"f",FALSE)</f>
        <v>59518</v>
      </c>
      <c r="Y2898" s="1404">
        <f>_xll.qlCalendarAdvance(Calendar,X2898,NDays&amp;"D")</f>
        <v>59518</v>
      </c>
      <c r="Z2898" s="1403">
        <v>2.0905466208367862E-2</v>
      </c>
      <c r="AA2898" s="1411">
        <v>2.0541199292360979E-2</v>
      </c>
    </row>
    <row r="2899" spans="19:27" x14ac:dyDescent="0.2">
      <c r="S2899" s="399"/>
      <c r="T2899" s="1401"/>
      <c r="W2899" s="864" t="str">
        <f t="shared" si="51"/>
        <v>1w</v>
      </c>
      <c r="X2899" s="1405">
        <f>_xll.qlCalendarAdvance(Calendar,X2898,W2899,"f",FALSE)</f>
        <v>59525</v>
      </c>
      <c r="Y2899" s="1404">
        <f>_xll.qlCalendarAdvance(Calendar,X2899,NDays&amp;"D")</f>
        <v>59525</v>
      </c>
      <c r="Z2899" s="1403">
        <v>2.0911483751547388E-2</v>
      </c>
      <c r="AA2899" s="1411">
        <v>2.0546664311072993E-2</v>
      </c>
    </row>
    <row r="2900" spans="19:27" x14ac:dyDescent="0.2">
      <c r="S2900" s="399"/>
      <c r="T2900" s="1401"/>
      <c r="W2900" s="864" t="str">
        <f t="shared" si="51"/>
        <v>1w</v>
      </c>
      <c r="X2900" s="1405">
        <f>_xll.qlCalendarAdvance(Calendar,X2899,W2900,"f",FALSE)</f>
        <v>59532</v>
      </c>
      <c r="Y2900" s="1404">
        <f>_xll.qlCalendarAdvance(Calendar,X2900,NDays&amp;"D")</f>
        <v>59532</v>
      </c>
      <c r="Z2900" s="1403">
        <v>2.091751819854859E-2</v>
      </c>
      <c r="AA2900" s="1411">
        <v>2.0552145853500736E-2</v>
      </c>
    </row>
    <row r="2901" spans="19:27" x14ac:dyDescent="0.2">
      <c r="S2901" s="399"/>
      <c r="T2901" s="1401"/>
      <c r="W2901" s="864" t="str">
        <f t="shared" si="51"/>
        <v>1w</v>
      </c>
      <c r="X2901" s="1405">
        <f>_xll.qlCalendarAdvance(Calendar,X2900,W2901,"f",FALSE)</f>
        <v>59539</v>
      </c>
      <c r="Y2901" s="1404">
        <f>_xll.qlCalendarAdvance(Calendar,X2901,NDays&amp;"D")</f>
        <v>59539</v>
      </c>
      <c r="Z2901" s="1403">
        <v>2.0923569549671672E-2</v>
      </c>
      <c r="AA2901" s="1411">
        <v>2.0557643919644208E-2</v>
      </c>
    </row>
    <row r="2902" spans="19:27" x14ac:dyDescent="0.2">
      <c r="S2902" s="399"/>
      <c r="T2902" s="1401"/>
      <c r="W2902" s="864" t="str">
        <f t="shared" si="51"/>
        <v>1w</v>
      </c>
      <c r="X2902" s="1405">
        <f>_xll.qlCalendarAdvance(Calendar,X2901,W2902,"f",FALSE)</f>
        <v>59546</v>
      </c>
      <c r="Y2902" s="1404">
        <f>_xll.qlCalendarAdvance(Calendar,X2902,NDays&amp;"D")</f>
        <v>59546</v>
      </c>
      <c r="Z2902" s="1403">
        <v>2.0929637805216394E-2</v>
      </c>
      <c r="AA2902" s="1411">
        <v>2.0563158509665502E-2</v>
      </c>
    </row>
    <row r="2903" spans="19:27" x14ac:dyDescent="0.2">
      <c r="S2903" s="399"/>
      <c r="T2903" s="1401"/>
      <c r="W2903" s="864" t="str">
        <f t="shared" si="51"/>
        <v>1w</v>
      </c>
      <c r="X2903" s="1405">
        <f>_xll.qlCalendarAdvance(Calendar,X2902,W2903,"f",FALSE)</f>
        <v>59553</v>
      </c>
      <c r="Y2903" s="1404">
        <f>_xll.qlCalendarAdvance(Calendar,X2903,NDays&amp;"D")</f>
        <v>59553</v>
      </c>
      <c r="Z2903" s="1403">
        <v>2.0935722965483627E-2</v>
      </c>
      <c r="AA2903" s="1411">
        <v>2.0568689623321479E-2</v>
      </c>
    </row>
    <row r="2904" spans="19:27" x14ac:dyDescent="0.2">
      <c r="S2904" s="399"/>
      <c r="T2904" s="1401"/>
      <c r="W2904" s="864" t="str">
        <f t="shared" si="51"/>
        <v>1w</v>
      </c>
      <c r="X2904" s="1405">
        <f>_xll.qlCalendarAdvance(Calendar,X2903,W2904,"f",FALSE)</f>
        <v>59560</v>
      </c>
      <c r="Y2904" s="1404">
        <f>_xll.qlCalendarAdvance(Calendar,X2904,NDays&amp;"D")</f>
        <v>59560</v>
      </c>
      <c r="Z2904" s="1403">
        <v>2.0941825030775352E-2</v>
      </c>
      <c r="AA2904" s="1411">
        <v>2.0574237260855277E-2</v>
      </c>
    </row>
    <row r="2905" spans="19:27" x14ac:dyDescent="0.2">
      <c r="S2905" s="399"/>
      <c r="T2905" s="1401"/>
      <c r="W2905" s="864" t="str">
        <f t="shared" si="51"/>
        <v>1w</v>
      </c>
      <c r="X2905" s="1405">
        <f>_xll.qlCalendarAdvance(Calendar,X2904,W2905,"f",FALSE)</f>
        <v>59567</v>
      </c>
      <c r="Y2905" s="1404">
        <f>_xll.qlCalendarAdvance(Calendar,X2905,NDays&amp;"D")</f>
        <v>59567</v>
      </c>
      <c r="Z2905" s="1403">
        <v>2.0947944001394214E-2</v>
      </c>
      <c r="AA2905" s="1411">
        <v>2.0579801421942712E-2</v>
      </c>
    </row>
    <row r="2906" spans="19:27" x14ac:dyDescent="0.2">
      <c r="S2906" s="399"/>
      <c r="T2906" s="1401"/>
      <c r="W2906" s="864" t="str">
        <f t="shared" ref="W2906:W2969" si="52">W2905</f>
        <v>1w</v>
      </c>
      <c r="X2906" s="1405">
        <f>_xll.qlCalendarAdvance(Calendar,X2905,W2906,"f",FALSE)</f>
        <v>59574</v>
      </c>
      <c r="Y2906" s="1404">
        <f>_xll.qlCalendarAdvance(Calendar,X2906,NDays&amp;"D")</f>
        <v>59574</v>
      </c>
      <c r="Z2906" s="1403">
        <v>2.095407987764375E-2</v>
      </c>
      <c r="AA2906" s="1411">
        <v>2.0585382106989014E-2</v>
      </c>
    </row>
    <row r="2907" spans="19:27" x14ac:dyDescent="0.2">
      <c r="S2907" s="399"/>
      <c r="T2907" s="1401"/>
      <c r="W2907" s="864" t="str">
        <f t="shared" si="52"/>
        <v>1w</v>
      </c>
      <c r="X2907" s="1405">
        <f>_xll.qlCalendarAdvance(Calendar,X2906,W2907,"f",FALSE)</f>
        <v>59581</v>
      </c>
      <c r="Y2907" s="1404">
        <f>_xll.qlCalendarAdvance(Calendar,X2907,NDays&amp;"D")</f>
        <v>59581</v>
      </c>
      <c r="Z2907" s="1403">
        <v>2.0960232659828382E-2</v>
      </c>
      <c r="AA2907" s="1411">
        <v>2.0590979315751046E-2</v>
      </c>
    </row>
    <row r="2908" spans="19:27" x14ac:dyDescent="0.2">
      <c r="S2908" s="399"/>
      <c r="T2908" s="1401"/>
      <c r="W2908" s="864" t="str">
        <f t="shared" si="52"/>
        <v>1w</v>
      </c>
      <c r="X2908" s="1405">
        <f>_xll.qlCalendarAdvance(Calendar,X2907,W2908,"f",FALSE)</f>
        <v>59588</v>
      </c>
      <c r="Y2908" s="1404">
        <f>_xll.qlCalendarAdvance(Calendar,X2908,NDays&amp;"D")</f>
        <v>59588</v>
      </c>
      <c r="Z2908" s="1403">
        <v>2.0966402348252977E-2</v>
      </c>
      <c r="AA2908" s="1411">
        <v>2.0596593048066714E-2</v>
      </c>
    </row>
    <row r="2909" spans="19:27" x14ac:dyDescent="0.2">
      <c r="S2909" s="399"/>
      <c r="T2909" s="1401"/>
      <c r="W2909" s="864" t="str">
        <f t="shared" si="52"/>
        <v>1w</v>
      </c>
      <c r="X2909" s="1405">
        <f>_xll.qlCalendarAdvance(Calendar,X2908,W2909,"f",FALSE)</f>
        <v>59595</v>
      </c>
      <c r="Y2909" s="1404">
        <f>_xll.qlCalendarAdvance(Calendar,X2909,NDays&amp;"D")</f>
        <v>59595</v>
      </c>
      <c r="Z2909" s="1403">
        <v>2.0973640377784129E-2</v>
      </c>
      <c r="AA2909" s="1411">
        <v>2.0602223304341249E-2</v>
      </c>
    </row>
    <row r="2910" spans="19:27" x14ac:dyDescent="0.2">
      <c r="S2910" s="399"/>
      <c r="T2910" s="1401"/>
      <c r="W2910" s="864" t="str">
        <f t="shared" si="52"/>
        <v>1w</v>
      </c>
      <c r="X2910" s="1405">
        <f>_xll.qlCalendarAdvance(Calendar,X2909,W2910,"f",FALSE)</f>
        <v>59602</v>
      </c>
      <c r="Y2910" s="1404">
        <f>_xll.qlCalendarAdvance(Calendar,X2910,NDays&amp;"D")</f>
        <v>59602</v>
      </c>
      <c r="Z2910" s="1403">
        <v>2.0979845440215784E-2</v>
      </c>
      <c r="AA2910" s="1411">
        <v>2.0607870084412561E-2</v>
      </c>
    </row>
    <row r="2911" spans="19:27" x14ac:dyDescent="0.2">
      <c r="S2911" s="399"/>
      <c r="T2911" s="1401"/>
      <c r="W2911" s="864" t="str">
        <f t="shared" si="52"/>
        <v>1w</v>
      </c>
      <c r="X2911" s="1405">
        <f>_xll.qlCalendarAdvance(Calendar,X2910,W2911,"f",FALSE)</f>
        <v>59609</v>
      </c>
      <c r="Y2911" s="1404">
        <f>_xll.qlCalendarAdvance(Calendar,X2911,NDays&amp;"D")</f>
        <v>59609</v>
      </c>
      <c r="Z2911" s="1403">
        <v>2.0986067410896106E-2</v>
      </c>
      <c r="AA2911" s="1411">
        <v>2.0613533388118555E-2</v>
      </c>
    </row>
    <row r="2912" spans="19:27" x14ac:dyDescent="0.2">
      <c r="S2912" s="399"/>
      <c r="T2912" s="1401"/>
      <c r="W2912" s="864" t="str">
        <f t="shared" si="52"/>
        <v>1w</v>
      </c>
      <c r="X2912" s="1405">
        <f>_xll.qlCalendarAdvance(Calendar,X2911,W2912,"f",FALSE)</f>
        <v>59616</v>
      </c>
      <c r="Y2912" s="1404">
        <f>_xll.qlCalendarAdvance(Calendar,X2912,NDays&amp;"D")</f>
        <v>59616</v>
      </c>
      <c r="Z2912" s="1403">
        <v>2.0992306290133999E-2</v>
      </c>
      <c r="AA2912" s="1411">
        <v>2.0619213215540277E-2</v>
      </c>
    </row>
    <row r="2913" spans="19:27" x14ac:dyDescent="0.2">
      <c r="S2913" s="399"/>
      <c r="T2913" s="1401"/>
      <c r="W2913" s="864" t="str">
        <f t="shared" si="52"/>
        <v>1w</v>
      </c>
      <c r="X2913" s="1405">
        <f>_xll.qlCalendarAdvance(Calendar,X2912,W2913,"f",FALSE)</f>
        <v>59623</v>
      </c>
      <c r="Y2913" s="1404">
        <f>_xll.qlCalendarAdvance(Calendar,X2913,NDays&amp;"D")</f>
        <v>59623</v>
      </c>
      <c r="Z2913" s="1403">
        <v>2.0998562078240364E-2</v>
      </c>
      <c r="AA2913" s="1411">
        <v>2.0624909566839822E-2</v>
      </c>
    </row>
    <row r="2914" spans="19:27" x14ac:dyDescent="0.2">
      <c r="S2914" s="399"/>
      <c r="T2914" s="1401"/>
      <c r="W2914" s="864" t="str">
        <f t="shared" si="52"/>
        <v>1w</v>
      </c>
      <c r="X2914" s="1405">
        <f>_xll.qlCalendarAdvance(Calendar,X2913,W2914,"f",FALSE)</f>
        <v>59630</v>
      </c>
      <c r="Y2914" s="1404">
        <f>_xll.qlCalendarAdvance(Calendar,X2914,NDays&amp;"D")</f>
        <v>59630</v>
      </c>
      <c r="Z2914" s="1403">
        <v>2.1009073670701962E-2</v>
      </c>
      <c r="AA2914" s="1411">
        <v>2.0630622441936142E-2</v>
      </c>
    </row>
    <row r="2915" spans="19:27" x14ac:dyDescent="0.2">
      <c r="S2915" s="399"/>
      <c r="T2915" s="1401"/>
      <c r="W2915" s="864" t="str">
        <f t="shared" si="52"/>
        <v>1w</v>
      </c>
      <c r="X2915" s="1405">
        <f>_xll.qlCalendarAdvance(Calendar,X2914,W2915,"f",FALSE)</f>
        <v>59637</v>
      </c>
      <c r="Y2915" s="1404">
        <f>_xll.qlCalendarAdvance(Calendar,X2915,NDays&amp;"D")</f>
        <v>59637</v>
      </c>
      <c r="Z2915" s="1403">
        <v>2.1011124382303424E-2</v>
      </c>
      <c r="AA2915" s="1411">
        <v>2.0636351840667144E-2</v>
      </c>
    </row>
    <row r="2916" spans="19:27" x14ac:dyDescent="0.2">
      <c r="S2916" s="399"/>
      <c r="T2916" s="1401"/>
      <c r="W2916" s="864" t="str">
        <f t="shared" si="52"/>
        <v>1w</v>
      </c>
      <c r="X2916" s="1405">
        <f>_xll.qlCalendarAdvance(Calendar,X2915,W2916,"f",FALSE)</f>
        <v>59644</v>
      </c>
      <c r="Y2916" s="1404">
        <f>_xll.qlCalendarAdvance(Calendar,X2916,NDays&amp;"D")</f>
        <v>59644</v>
      </c>
      <c r="Z2916" s="1403">
        <v>2.1017430898885244E-2</v>
      </c>
      <c r="AA2916" s="1411">
        <v>2.0642097763275968E-2</v>
      </c>
    </row>
    <row r="2917" spans="19:27" x14ac:dyDescent="0.2">
      <c r="S2917" s="399"/>
      <c r="T2917" s="1401"/>
      <c r="W2917" s="864" t="str">
        <f t="shared" si="52"/>
        <v>1w</v>
      </c>
      <c r="X2917" s="1405">
        <f>_xll.qlCalendarAdvance(Calendar,X2916,W2917,"f",FALSE)</f>
        <v>59651</v>
      </c>
      <c r="Y2917" s="1404">
        <f>_xll.qlCalendarAdvance(Calendar,X2917,NDays&amp;"D")</f>
        <v>59651</v>
      </c>
      <c r="Z2917" s="1403">
        <v>2.1023754325584884E-2</v>
      </c>
      <c r="AA2917" s="1411">
        <v>2.0647860209600521E-2</v>
      </c>
    </row>
    <row r="2918" spans="19:27" x14ac:dyDescent="0.2">
      <c r="S2918" s="399"/>
      <c r="T2918" s="1401"/>
      <c r="W2918" s="864" t="str">
        <f t="shared" si="52"/>
        <v>1w</v>
      </c>
      <c r="X2918" s="1405">
        <f>_xll.qlCalendarAdvance(Calendar,X2917,W2918,"f",FALSE)</f>
        <v>59658</v>
      </c>
      <c r="Y2918" s="1404">
        <f>_xll.qlCalendarAdvance(Calendar,X2918,NDays&amp;"D")</f>
        <v>59658</v>
      </c>
      <c r="Z2918" s="1403">
        <v>2.1030094662717012E-2</v>
      </c>
      <c r="AA2918" s="1411">
        <v>2.0653639179559757E-2</v>
      </c>
    </row>
    <row r="2919" spans="19:27" x14ac:dyDescent="0.2">
      <c r="S2919" s="399"/>
      <c r="T2919" s="1401"/>
      <c r="W2919" s="864" t="str">
        <f t="shared" si="52"/>
        <v>1w</v>
      </c>
      <c r="X2919" s="1405">
        <f>_xll.qlCalendarAdvance(Calendar,X2918,W2919,"f",FALSE)</f>
        <v>59665</v>
      </c>
      <c r="Y2919" s="1404">
        <f>_xll.qlCalendarAdvance(Calendar,X2919,NDays&amp;"D")</f>
        <v>59665</v>
      </c>
      <c r="Z2919" s="1403">
        <v>2.1036451910597179E-2</v>
      </c>
      <c r="AA2919" s="1411">
        <v>2.0659434673558907E-2</v>
      </c>
    </row>
    <row r="2920" spans="19:27" x14ac:dyDescent="0.2">
      <c r="S2920" s="399"/>
      <c r="T2920" s="1401"/>
      <c r="W2920" s="864" t="str">
        <f t="shared" si="52"/>
        <v>1w</v>
      </c>
      <c r="X2920" s="1405">
        <f>_xll.qlCalendarAdvance(Calendar,X2919,W2920,"f",FALSE)</f>
        <v>59672</v>
      </c>
      <c r="Y2920" s="1404">
        <f>_xll.qlCalendarAdvance(Calendar,X2920,NDays&amp;"D")</f>
        <v>59672</v>
      </c>
      <c r="Z2920" s="1403">
        <v>2.1042826069541588E-2</v>
      </c>
      <c r="AA2920" s="1411">
        <v>2.0665246691111694E-2</v>
      </c>
    </row>
    <row r="2921" spans="19:27" x14ac:dyDescent="0.2">
      <c r="S2921" s="399"/>
      <c r="T2921" s="1401"/>
      <c r="W2921" s="864" t="str">
        <f t="shared" si="52"/>
        <v>1w</v>
      </c>
      <c r="X2921" s="1405">
        <f>_xll.qlCalendarAdvance(Calendar,X2920,W2921,"f",FALSE)</f>
        <v>59679</v>
      </c>
      <c r="Y2921" s="1404">
        <f>_xll.qlCalendarAdvance(Calendar,X2921,NDays&amp;"D")</f>
        <v>59679</v>
      </c>
      <c r="Z2921" s="1403">
        <v>2.1049217139866908E-2</v>
      </c>
      <c r="AA2921" s="1411">
        <v>2.0671075232461256E-2</v>
      </c>
    </row>
    <row r="2922" spans="19:27" x14ac:dyDescent="0.2">
      <c r="S2922" s="399"/>
      <c r="T2922" s="1401"/>
      <c r="W2922" s="864" t="str">
        <f t="shared" si="52"/>
        <v>1w</v>
      </c>
      <c r="X2922" s="1405">
        <f>_xll.qlCalendarAdvance(Calendar,X2921,W2922,"f",FALSE)</f>
        <v>59686</v>
      </c>
      <c r="Y2922" s="1404">
        <f>_xll.qlCalendarAdvance(Calendar,X2922,NDays&amp;"D")</f>
        <v>59686</v>
      </c>
      <c r="Z2922" s="1403">
        <v>2.1055625121892223E-2</v>
      </c>
      <c r="AA2922" s="1411">
        <v>2.0676920297688639E-2</v>
      </c>
    </row>
    <row r="2923" spans="19:27" x14ac:dyDescent="0.2">
      <c r="S2923" s="399"/>
      <c r="T2923" s="1401"/>
      <c r="W2923" s="864" t="str">
        <f t="shared" si="52"/>
        <v>1w</v>
      </c>
      <c r="X2923" s="1405">
        <f>_xll.qlCalendarAdvance(Calendar,X2922,W2923,"f",FALSE)</f>
        <v>59693</v>
      </c>
      <c r="Y2923" s="1404">
        <f>_xll.qlCalendarAdvance(Calendar,X2923,NDays&amp;"D")</f>
        <v>59693</v>
      </c>
      <c r="Z2923" s="1403">
        <v>2.1062050015934194E-2</v>
      </c>
      <c r="AA2923" s="1411">
        <v>2.0682781886388613E-2</v>
      </c>
    </row>
    <row r="2924" spans="19:27" x14ac:dyDescent="0.2">
      <c r="S2924" s="399"/>
      <c r="T2924" s="1401"/>
      <c r="W2924" s="864" t="str">
        <f t="shared" si="52"/>
        <v>1w</v>
      </c>
      <c r="X2924" s="1405">
        <f>_xll.qlCalendarAdvance(Calendar,X2923,W2924,"f",FALSE)</f>
        <v>59700</v>
      </c>
      <c r="Y2924" s="1404">
        <f>_xll.qlCalendarAdvance(Calendar,X2924,NDays&amp;"D")</f>
        <v>59700</v>
      </c>
      <c r="Z2924" s="1403">
        <v>2.1068491822314784E-2</v>
      </c>
      <c r="AA2924" s="1411">
        <v>2.0688659999290593E-2</v>
      </c>
    </row>
    <row r="2925" spans="19:27" x14ac:dyDescent="0.2">
      <c r="S2925" s="399"/>
      <c r="T2925" s="1401"/>
      <c r="W2925" s="864" t="str">
        <f t="shared" si="52"/>
        <v>1w</v>
      </c>
      <c r="X2925" s="1405">
        <f>_xll.qlCalendarAdvance(Calendar,X2924,W2925,"f",FALSE)</f>
        <v>59707</v>
      </c>
      <c r="Y2925" s="1404">
        <f>_xll.qlCalendarAdvance(Calendar,X2925,NDays&amp;"D")</f>
        <v>59707</v>
      </c>
      <c r="Z2925" s="1403">
        <v>2.1074950541352874E-2</v>
      </c>
      <c r="AA2925" s="1411">
        <v>2.069455463574621E-2</v>
      </c>
    </row>
    <row r="2926" spans="19:27" x14ac:dyDescent="0.2">
      <c r="S2926" s="399"/>
      <c r="T2926" s="1401"/>
      <c r="W2926" s="864" t="str">
        <f t="shared" si="52"/>
        <v>1w</v>
      </c>
      <c r="X2926" s="1405">
        <f>_xll.qlCalendarAdvance(Calendar,X2925,W2926,"f",FALSE)</f>
        <v>59714</v>
      </c>
      <c r="Y2926" s="1404">
        <f>_xll.qlCalendarAdvance(Calendar,X2926,NDays&amp;"D")</f>
        <v>59714</v>
      </c>
      <c r="Z2926" s="1403">
        <v>2.1081426173370426E-2</v>
      </c>
      <c r="AA2926" s="1411">
        <v>2.0700465795755463E-2</v>
      </c>
    </row>
    <row r="2927" spans="19:27" x14ac:dyDescent="0.2">
      <c r="S2927" s="399"/>
      <c r="T2927" s="1401"/>
      <c r="W2927" s="864" t="str">
        <f t="shared" si="52"/>
        <v>1w</v>
      </c>
      <c r="X2927" s="1405">
        <f>_xll.qlCalendarAdvance(Calendar,X2926,W2927,"f",FALSE)</f>
        <v>59721</v>
      </c>
      <c r="Y2927" s="1404">
        <f>_xll.qlCalendarAdvance(Calendar,X2927,NDays&amp;"D")</f>
        <v>59721</v>
      </c>
      <c r="Z2927" s="1403">
        <v>2.1087918718689196E-2</v>
      </c>
      <c r="AA2927" s="1411">
        <v>2.0706393479885676E-2</v>
      </c>
    </row>
    <row r="2928" spans="19:27" x14ac:dyDescent="0.2">
      <c r="S2928" s="399"/>
      <c r="T2928" s="1401"/>
      <c r="W2928" s="864" t="str">
        <f t="shared" si="52"/>
        <v>1w</v>
      </c>
      <c r="X2928" s="1405">
        <f>_xll.qlCalendarAdvance(Calendar,X2927,W2928,"f",FALSE)</f>
        <v>59728</v>
      </c>
      <c r="Y2928" s="1404">
        <f>_xll.qlCalendarAdvance(Calendar,X2928,NDays&amp;"D")</f>
        <v>59728</v>
      </c>
      <c r="Z2928" s="1403">
        <v>2.109442817763248E-2</v>
      </c>
      <c r="AA2928" s="1411">
        <v>2.0712337687650573E-2</v>
      </c>
    </row>
    <row r="2929" spans="19:27" x14ac:dyDescent="0.2">
      <c r="S2929" s="399"/>
      <c r="T2929" s="1401"/>
      <c r="W2929" s="864" t="str">
        <f t="shared" si="52"/>
        <v>1w</v>
      </c>
      <c r="X2929" s="1405">
        <f>_xll.qlCalendarAdvance(Calendar,X2928,W2929,"f",FALSE)</f>
        <v>59735</v>
      </c>
      <c r="Y2929" s="1404">
        <f>_xll.qlCalendarAdvance(Calendar,X2929,NDays&amp;"D")</f>
        <v>59735</v>
      </c>
      <c r="Z2929" s="1403">
        <v>2.1100954550523576E-2</v>
      </c>
      <c r="AA2929" s="1411">
        <v>2.0718298419131198E-2</v>
      </c>
    </row>
    <row r="2930" spans="19:27" x14ac:dyDescent="0.2">
      <c r="S2930" s="399"/>
      <c r="T2930" s="1401"/>
      <c r="W2930" s="864" t="str">
        <f t="shared" si="52"/>
        <v>1w</v>
      </c>
      <c r="X2930" s="1405">
        <f>_xll.qlCalendarAdvance(Calendar,X2929,W2930,"f",FALSE)</f>
        <v>59742</v>
      </c>
      <c r="Y2930" s="1404">
        <f>_xll.qlCalendarAdvance(Calendar,X2930,NDays&amp;"D")</f>
        <v>59742</v>
      </c>
      <c r="Z2930" s="1403">
        <v>2.1107497837687558E-2</v>
      </c>
      <c r="AA2930" s="1411">
        <v>2.0724275674408599E-2</v>
      </c>
    </row>
    <row r="2931" spans="19:27" x14ac:dyDescent="0.2">
      <c r="S2931" s="399"/>
      <c r="T2931" s="1401"/>
      <c r="W2931" s="864" t="str">
        <f t="shared" si="52"/>
        <v>1w</v>
      </c>
      <c r="X2931" s="1405">
        <f>_xll.qlCalendarAdvance(Calendar,X2930,W2931,"f",FALSE)</f>
        <v>59749</v>
      </c>
      <c r="Y2931" s="1404">
        <f>_xll.qlCalendarAdvance(Calendar,X2931,NDays&amp;"D")</f>
        <v>59749</v>
      </c>
      <c r="Z2931" s="1403">
        <v>2.1114058039450156E-2</v>
      </c>
      <c r="AA2931" s="1411">
        <v>2.0730269453644867E-2</v>
      </c>
    </row>
    <row r="2932" spans="19:27" x14ac:dyDescent="0.2">
      <c r="S2932" s="399"/>
      <c r="T2932" s="1401"/>
      <c r="W2932" s="864" t="str">
        <f t="shared" si="52"/>
        <v>1w</v>
      </c>
      <c r="X2932" s="1405">
        <f>_xll.qlCalendarAdvance(Calendar,X2931,W2932,"f",FALSE)</f>
        <v>59756</v>
      </c>
      <c r="Y2932" s="1404">
        <f>_xll.qlCalendarAdvance(Calendar,X2932,NDays&amp;"D")</f>
        <v>59756</v>
      </c>
      <c r="Z2932" s="1403">
        <v>2.1120635156137112E-2</v>
      </c>
      <c r="AA2932" s="1411">
        <v>2.0736279756434772E-2</v>
      </c>
    </row>
    <row r="2933" spans="19:27" x14ac:dyDescent="0.2">
      <c r="S2933" s="399"/>
      <c r="T2933" s="1401"/>
      <c r="W2933" s="864" t="str">
        <f t="shared" si="52"/>
        <v>1w</v>
      </c>
      <c r="X2933" s="1405">
        <f>_xll.qlCalendarAdvance(Calendar,X2932,W2933,"f",FALSE)</f>
        <v>59763</v>
      </c>
      <c r="Y2933" s="1404">
        <f>_xll.qlCalendarAdvance(Calendar,X2933,NDays&amp;"D")</f>
        <v>59763</v>
      </c>
      <c r="Z2933" s="1403">
        <v>2.1127229188076153E-2</v>
      </c>
      <c r="AA2933" s="1411">
        <v>2.0742306583102499E-2</v>
      </c>
    </row>
    <row r="2934" spans="19:27" x14ac:dyDescent="0.2">
      <c r="S2934" s="399"/>
      <c r="T2934" s="1401"/>
      <c r="W2934" s="864" t="str">
        <f t="shared" si="52"/>
        <v>1w</v>
      </c>
      <c r="X2934" s="1405">
        <f>_xll.qlCalendarAdvance(Calendar,X2933,W2934,"f",FALSE)</f>
        <v>59770</v>
      </c>
      <c r="Y2934" s="1404">
        <f>_xll.qlCalendarAdvance(Calendar,X2934,NDays&amp;"D")</f>
        <v>59770</v>
      </c>
      <c r="Z2934" s="1403">
        <v>2.1133840135594557E-2</v>
      </c>
      <c r="AA2934" s="1411">
        <v>2.0748349933404908E-2</v>
      </c>
    </row>
    <row r="2935" spans="19:27" x14ac:dyDescent="0.2">
      <c r="S2935" s="399"/>
      <c r="T2935" s="1401"/>
      <c r="W2935" s="864" t="str">
        <f t="shared" si="52"/>
        <v>1w</v>
      </c>
      <c r="X2935" s="1405">
        <f>_xll.qlCalendarAdvance(Calendar,X2934,W2935,"f",FALSE)</f>
        <v>59777</v>
      </c>
      <c r="Y2935" s="1404">
        <f>_xll.qlCalendarAdvance(Calendar,X2935,NDays&amp;"D")</f>
        <v>59777</v>
      </c>
      <c r="Z2935" s="1403">
        <v>2.1140467999022278E-2</v>
      </c>
      <c r="AA2935" s="1411">
        <v>2.0754409807666185E-2</v>
      </c>
    </row>
    <row r="2936" spans="19:27" x14ac:dyDescent="0.2">
      <c r="S2936" s="399"/>
      <c r="T2936" s="1401"/>
      <c r="W2936" s="864" t="str">
        <f t="shared" si="52"/>
        <v>1w</v>
      </c>
      <c r="X2936" s="1405">
        <f>_xll.qlCalendarAdvance(Calendar,X2935,W2936,"f",FALSE)</f>
        <v>59784</v>
      </c>
      <c r="Y2936" s="1404">
        <f>_xll.qlCalendarAdvance(Calendar,X2936,NDays&amp;"D")</f>
        <v>59784</v>
      </c>
      <c r="Z2936" s="1403">
        <v>2.1147112778688363E-2</v>
      </c>
      <c r="AA2936" s="1411">
        <v>2.0760486205805284E-2</v>
      </c>
    </row>
    <row r="2937" spans="19:27" x14ac:dyDescent="0.2">
      <c r="S2937" s="399"/>
      <c r="T2937" s="1401"/>
      <c r="W2937" s="864" t="str">
        <f t="shared" si="52"/>
        <v>1w</v>
      </c>
      <c r="X2937" s="1405">
        <f>_xll.qlCalendarAdvance(Calendar,X2936,W2937,"f",FALSE)</f>
        <v>59791</v>
      </c>
      <c r="Y2937" s="1404">
        <f>_xll.qlCalendarAdvance(Calendar,X2937,NDays&amp;"D")</f>
        <v>59791</v>
      </c>
      <c r="Z2937" s="1403">
        <v>2.1153774474922758E-2</v>
      </c>
      <c r="AA2937" s="1411">
        <v>2.0766579127335927E-2</v>
      </c>
    </row>
    <row r="2938" spans="19:27" x14ac:dyDescent="0.2">
      <c r="S2938" s="399"/>
      <c r="T2938" s="1401"/>
      <c r="W2938" s="864" t="str">
        <f t="shared" si="52"/>
        <v>1w</v>
      </c>
      <c r="X2938" s="1405">
        <f>_xll.qlCalendarAdvance(Calendar,X2937,W2938,"f",FALSE)</f>
        <v>59798</v>
      </c>
      <c r="Y2938" s="1404">
        <f>_xll.qlCalendarAdvance(Calendar,X2938,NDays&amp;"D")</f>
        <v>59798</v>
      </c>
      <c r="Z2938" s="1403">
        <v>2.1160453088058286E-2</v>
      </c>
      <c r="AA2938" s="1411">
        <v>2.077268857298753E-2</v>
      </c>
    </row>
    <row r="2939" spans="19:27" x14ac:dyDescent="0.2">
      <c r="S2939" s="399"/>
      <c r="T2939" s="1401"/>
      <c r="W2939" s="864" t="str">
        <f t="shared" si="52"/>
        <v>1w</v>
      </c>
      <c r="X2939" s="1405">
        <f>_xll.qlCalendarAdvance(Calendar,X2938,W2939,"f",FALSE)</f>
        <v>59805</v>
      </c>
      <c r="Y2939" s="1404">
        <f>_xll.qlCalendarAdvance(Calendar,X2939,NDays&amp;"D")</f>
        <v>59805</v>
      </c>
      <c r="Z2939" s="1403">
        <v>2.1167148618426435E-2</v>
      </c>
      <c r="AA2939" s="1411">
        <v>2.0778814542273816E-2</v>
      </c>
    </row>
    <row r="2940" spans="19:27" x14ac:dyDescent="0.2">
      <c r="S2940" s="399"/>
      <c r="T2940" s="1401"/>
      <c r="W2940" s="864" t="str">
        <f t="shared" si="52"/>
        <v>1w</v>
      </c>
      <c r="X2940" s="1405">
        <f>_xll.qlCalendarAdvance(Calendar,X2939,W2940,"f",FALSE)</f>
        <v>59812</v>
      </c>
      <c r="Y2940" s="1404">
        <f>_xll.qlCalendarAdvance(Calendar,X2940,NDays&amp;"D")</f>
        <v>59812</v>
      </c>
      <c r="Z2940" s="1403">
        <v>2.1173861066360031E-2</v>
      </c>
      <c r="AA2940" s="1411">
        <v>2.0784957035356877E-2</v>
      </c>
    </row>
    <row r="2941" spans="19:27" x14ac:dyDescent="0.2">
      <c r="S2941" s="399"/>
      <c r="T2941" s="1401"/>
      <c r="W2941" s="864" t="str">
        <f t="shared" si="52"/>
        <v>1w</v>
      </c>
      <c r="X2941" s="1405">
        <f>_xll.qlCalendarAdvance(Calendar,X2940,W2941,"f",FALSE)</f>
        <v>59819</v>
      </c>
      <c r="Y2941" s="1404">
        <f>_xll.qlCalendarAdvance(Calendar,X2941,NDays&amp;"D")</f>
        <v>59819</v>
      </c>
      <c r="Z2941" s="1403">
        <v>2.1180590432193443E-2</v>
      </c>
      <c r="AA2941" s="1411">
        <v>2.0791116052236713E-2</v>
      </c>
    </row>
    <row r="2942" spans="19:27" x14ac:dyDescent="0.2">
      <c r="S2942" s="399"/>
      <c r="T2942" s="1401"/>
      <c r="W2942" s="864" t="str">
        <f t="shared" si="52"/>
        <v>1w</v>
      </c>
      <c r="X2942" s="1405">
        <f>_xll.qlCalendarAdvance(Calendar,X2941,W2942,"f",FALSE)</f>
        <v>59826</v>
      </c>
      <c r="Y2942" s="1404">
        <f>_xll.qlCalendarAdvance(Calendar,X2942,NDays&amp;"D")</f>
        <v>59826</v>
      </c>
      <c r="Z2942" s="1403">
        <v>2.1187336716261045E-2</v>
      </c>
      <c r="AA2942" s="1411">
        <v>2.0797291592832279E-2</v>
      </c>
    </row>
    <row r="2943" spans="19:27" x14ac:dyDescent="0.2">
      <c r="S2943" s="399"/>
      <c r="T2943" s="1401"/>
      <c r="W2943" s="864" t="str">
        <f t="shared" si="52"/>
        <v>1w</v>
      </c>
      <c r="X2943" s="1405">
        <f>_xll.qlCalendarAdvance(Calendar,X2942,W2943,"f",FALSE)</f>
        <v>59833</v>
      </c>
      <c r="Y2943" s="1404">
        <f>_xll.qlCalendarAdvance(Calendar,X2943,NDays&amp;"D")</f>
        <v>59833</v>
      </c>
      <c r="Z2943" s="1403">
        <v>2.1194099918899197E-2</v>
      </c>
      <c r="AA2943" s="1411">
        <v>2.0803483657467758E-2</v>
      </c>
    </row>
    <row r="2944" spans="19:27" x14ac:dyDescent="0.2">
      <c r="S2944" s="399"/>
      <c r="T2944" s="1401"/>
      <c r="W2944" s="864" t="str">
        <f t="shared" si="52"/>
        <v>1w</v>
      </c>
      <c r="X2944" s="1405">
        <f>_xll.qlCalendarAdvance(Calendar,X2943,W2944,"f",FALSE)</f>
        <v>59840</v>
      </c>
      <c r="Y2944" s="1404">
        <f>_xll.qlCalendarAdvance(Calendar,X2944,NDays&amp;"D")</f>
        <v>59840</v>
      </c>
      <c r="Z2944" s="1403">
        <v>2.1200880040442936E-2</v>
      </c>
      <c r="AA2944" s="1411">
        <v>2.0809692245494782E-2</v>
      </c>
    </row>
    <row r="2945" spans="19:27" x14ac:dyDescent="0.2">
      <c r="S2945" s="399"/>
      <c r="T2945" s="1401"/>
      <c r="W2945" s="864" t="str">
        <f t="shared" si="52"/>
        <v>1w</v>
      </c>
      <c r="X2945" s="1405">
        <f>_xll.qlCalendarAdvance(Calendar,X2944,W2945,"f",FALSE)</f>
        <v>59847</v>
      </c>
      <c r="Y2945" s="1404">
        <f>_xll.qlCalendarAdvance(Calendar,X2945,NDays&amp;"D")</f>
        <v>59847</v>
      </c>
      <c r="Z2945" s="1403">
        <v>2.1207677081230839E-2</v>
      </c>
      <c r="AA2945" s="1411">
        <v>2.0815917357642766E-2</v>
      </c>
    </row>
    <row r="2946" spans="19:27" x14ac:dyDescent="0.2">
      <c r="S2946" s="399"/>
      <c r="T2946" s="1401"/>
      <c r="W2946" s="864" t="str">
        <f t="shared" si="52"/>
        <v>1w</v>
      </c>
      <c r="X2946" s="1405">
        <f>_xll.qlCalendarAdvance(Calendar,X2945,W2946,"f",FALSE)</f>
        <v>59854</v>
      </c>
      <c r="Y2946" s="1404">
        <f>_xll.qlCalendarAdvance(Calendar,X2946,NDays&amp;"D")</f>
        <v>59854</v>
      </c>
      <c r="Z2946" s="1403">
        <v>2.1214491041601048E-2</v>
      </c>
      <c r="AA2946" s="1411">
        <v>2.0822158993425433E-2</v>
      </c>
    </row>
    <row r="2947" spans="19:27" x14ac:dyDescent="0.2">
      <c r="S2947" s="399"/>
      <c r="T2947" s="1401"/>
      <c r="W2947" s="864" t="str">
        <f t="shared" si="52"/>
        <v>1w</v>
      </c>
      <c r="X2947" s="1405">
        <f>_xll.qlCalendarAdvance(Calendar,X2946,W2947,"f",FALSE)</f>
        <v>59861</v>
      </c>
      <c r="Y2947" s="1404">
        <f>_xll.qlCalendarAdvance(Calendar,X2947,NDays&amp;"D")</f>
        <v>59861</v>
      </c>
      <c r="Z2947" s="1403">
        <v>2.1221321921891911E-2</v>
      </c>
      <c r="AA2947" s="1411">
        <v>2.0828417153004875E-2</v>
      </c>
    </row>
    <row r="2948" spans="19:27" x14ac:dyDescent="0.2">
      <c r="S2948" s="399"/>
      <c r="T2948" s="1401"/>
      <c r="W2948" s="864" t="str">
        <f t="shared" si="52"/>
        <v>1w</v>
      </c>
      <c r="X2948" s="1405">
        <f>_xll.qlCalendarAdvance(Calendar,X2947,W2948,"f",FALSE)</f>
        <v>59868</v>
      </c>
      <c r="Y2948" s="1404">
        <f>_xll.qlCalendarAdvance(Calendar,X2948,NDays&amp;"D")</f>
        <v>59868</v>
      </c>
      <c r="Z2948" s="1403">
        <v>2.1228169722443565E-2</v>
      </c>
      <c r="AA2948" s="1411">
        <v>2.0834691836218999E-2</v>
      </c>
    </row>
    <row r="2949" spans="19:27" x14ac:dyDescent="0.2">
      <c r="S2949" s="399"/>
      <c r="T2949" s="1401"/>
      <c r="W2949" s="864" t="str">
        <f t="shared" si="52"/>
        <v>1w</v>
      </c>
      <c r="X2949" s="1405">
        <f>_xll.qlCalendarAdvance(Calendar,X2948,W2949,"f",FALSE)</f>
        <v>59875</v>
      </c>
      <c r="Y2949" s="1404">
        <f>_xll.qlCalendarAdvance(Calendar,X2949,NDays&amp;"D")</f>
        <v>59875</v>
      </c>
      <c r="Z2949" s="1403">
        <v>2.1235034443596798E-2</v>
      </c>
      <c r="AA2949" s="1411">
        <v>2.0840983043554084E-2</v>
      </c>
    </row>
    <row r="2950" spans="19:27" x14ac:dyDescent="0.2">
      <c r="S2950" s="399"/>
      <c r="T2950" s="1401"/>
      <c r="W2950" s="864" t="str">
        <f t="shared" si="52"/>
        <v>1w</v>
      </c>
      <c r="X2950" s="1405">
        <f>_xll.qlCalendarAdvance(Calendar,X2949,W2950,"f",FALSE)</f>
        <v>59882</v>
      </c>
      <c r="Y2950" s="1404">
        <f>_xll.qlCalendarAdvance(Calendar,X2950,NDays&amp;"D")</f>
        <v>59882</v>
      </c>
      <c r="Z2950" s="1403">
        <v>2.1241916085692848E-2</v>
      </c>
      <c r="AA2950" s="1411">
        <v>2.0847290774523852E-2</v>
      </c>
    </row>
    <row r="2951" spans="19:27" x14ac:dyDescent="0.2">
      <c r="S2951" s="399"/>
      <c r="T2951" s="1401"/>
      <c r="W2951" s="864" t="str">
        <f t="shared" si="52"/>
        <v>1w</v>
      </c>
      <c r="X2951" s="1405">
        <f>_xll.qlCalendarAdvance(Calendar,X2950,W2951,"f",FALSE)</f>
        <v>59889</v>
      </c>
      <c r="Y2951" s="1404">
        <f>_xll.qlCalendarAdvance(Calendar,X2951,NDays&amp;"D")</f>
        <v>59889</v>
      </c>
      <c r="Z2951" s="1403">
        <v>2.1248814649074056E-2</v>
      </c>
      <c r="AA2951" s="1411">
        <v>2.0853615029290395E-2</v>
      </c>
    </row>
    <row r="2952" spans="19:27" x14ac:dyDescent="0.2">
      <c r="S2952" s="399"/>
      <c r="T2952" s="1401"/>
      <c r="W2952" s="864" t="str">
        <f t="shared" si="52"/>
        <v>1w</v>
      </c>
      <c r="X2952" s="1405">
        <f>_xll.qlCalendarAdvance(Calendar,X2951,W2952,"f",FALSE)</f>
        <v>59897</v>
      </c>
      <c r="Y2952" s="1404">
        <f>_xll.qlCalendarAdvance(Calendar,X2952,NDays&amp;"D")</f>
        <v>59897</v>
      </c>
      <c r="Z2952" s="1403">
        <v>2.1258959560890092E-2</v>
      </c>
      <c r="AA2952" s="1411">
        <v>2.0860862982216011E-2</v>
      </c>
    </row>
    <row r="2953" spans="19:27" x14ac:dyDescent="0.2">
      <c r="S2953" s="399"/>
      <c r="T2953" s="1401"/>
      <c r="W2953" s="864" t="str">
        <f t="shared" si="52"/>
        <v>1w</v>
      </c>
      <c r="X2953" s="1405">
        <f>_xll.qlCalendarAdvance(Calendar,X2952,W2953,"f",FALSE)</f>
        <v>59904</v>
      </c>
      <c r="Y2953" s="1404">
        <f>_xll.qlCalendarAdvance(Calendar,X2953,NDays&amp;"D")</f>
        <v>59904</v>
      </c>
      <c r="Z2953" s="1403">
        <v>2.1265897602666561E-2</v>
      </c>
      <c r="AA2953" s="1411">
        <v>2.0867222644967987E-2</v>
      </c>
    </row>
    <row r="2954" spans="19:27" x14ac:dyDescent="0.2">
      <c r="S2954" s="399"/>
      <c r="T2954" s="1401"/>
      <c r="W2954" s="864" t="str">
        <f t="shared" si="52"/>
        <v>1w</v>
      </c>
      <c r="X2954" s="1405">
        <f>_xll.qlCalendarAdvance(Calendar,X2953,W2954,"f",FALSE)</f>
        <v>59911</v>
      </c>
      <c r="Y2954" s="1404">
        <f>_xll.qlCalendarAdvance(Calendar,X2954,NDays&amp;"D")</f>
        <v>59911</v>
      </c>
      <c r="Z2954" s="1403">
        <v>2.1272852569069824E-2</v>
      </c>
      <c r="AA2954" s="1411">
        <v>2.087359883167883E-2</v>
      </c>
    </row>
    <row r="2955" spans="19:27" x14ac:dyDescent="0.2">
      <c r="S2955" s="399"/>
      <c r="T2955" s="1401"/>
      <c r="W2955" s="864" t="str">
        <f t="shared" si="52"/>
        <v>1w</v>
      </c>
      <c r="X2955" s="1405">
        <f>_xll.qlCalendarAdvance(Calendar,X2954,W2955,"f",FALSE)</f>
        <v>59918</v>
      </c>
      <c r="Y2955" s="1404">
        <f>_xll.qlCalendarAdvance(Calendar,X2955,NDays&amp;"D")</f>
        <v>59918</v>
      </c>
      <c r="Z2955" s="1403">
        <v>2.1279824460447409E-2</v>
      </c>
      <c r="AA2955" s="1411">
        <v>2.0879991542186449E-2</v>
      </c>
    </row>
    <row r="2956" spans="19:27" x14ac:dyDescent="0.2">
      <c r="S2956" s="399"/>
      <c r="T2956" s="1401"/>
      <c r="W2956" s="864" t="str">
        <f t="shared" si="52"/>
        <v>1w</v>
      </c>
      <c r="X2956" s="1405">
        <f>_xll.qlCalendarAdvance(Calendar,X2955,W2956,"f",FALSE)</f>
        <v>59925</v>
      </c>
      <c r="Y2956" s="1404">
        <f>_xll.qlCalendarAdvance(Calendar,X2956,NDays&amp;"D")</f>
        <v>59925</v>
      </c>
      <c r="Z2956" s="1403">
        <v>2.1286813277148171E-2</v>
      </c>
      <c r="AA2956" s="1411">
        <v>2.0886400776490843E-2</v>
      </c>
    </row>
    <row r="2957" spans="19:27" x14ac:dyDescent="0.2">
      <c r="S2957" s="399"/>
      <c r="T2957" s="1401"/>
      <c r="W2957" s="864" t="str">
        <f t="shared" si="52"/>
        <v>1w</v>
      </c>
      <c r="X2957" s="1405">
        <f>_xll.qlCalendarAdvance(Calendar,X2956,W2957,"f",FALSE)</f>
        <v>59932</v>
      </c>
      <c r="Y2957" s="1404">
        <f>_xll.qlCalendarAdvance(Calendar,X2957,NDays&amp;"D")</f>
        <v>59932</v>
      </c>
      <c r="Z2957" s="1403">
        <v>2.1290434973819661E-2</v>
      </c>
      <c r="AA2957" s="1411">
        <v>2.089282653442992E-2</v>
      </c>
    </row>
    <row r="2958" spans="19:27" x14ac:dyDescent="0.2">
      <c r="S2958" s="399"/>
      <c r="T2958" s="1401"/>
      <c r="W2958" s="864" t="str">
        <f t="shared" si="52"/>
        <v>1w</v>
      </c>
      <c r="X2958" s="1405">
        <f>_xll.qlCalendarAdvance(Calendar,X2957,W2958,"f",FALSE)</f>
        <v>59939</v>
      </c>
      <c r="Y2958" s="1404">
        <f>_xll.qlCalendarAdvance(Calendar,X2958,NDays&amp;"D")</f>
        <v>59939</v>
      </c>
      <c r="Z2958" s="1403">
        <v>2.1300841687918588E-2</v>
      </c>
      <c r="AA2958" s="1411">
        <v>2.0899268816408911E-2</v>
      </c>
    </row>
    <row r="2959" spans="19:27" x14ac:dyDescent="0.2">
      <c r="S2959" s="399"/>
      <c r="T2959" s="1401"/>
      <c r="W2959" s="864" t="str">
        <f t="shared" si="52"/>
        <v>1w</v>
      </c>
      <c r="X2959" s="1405">
        <f>_xll.qlCalendarAdvance(Calendar,X2958,W2959,"f",FALSE)</f>
        <v>59946</v>
      </c>
      <c r="Y2959" s="1404">
        <f>_xll.qlCalendarAdvance(Calendar,X2959,NDays&amp;"D")</f>
        <v>59946</v>
      </c>
      <c r="Z2959" s="1403">
        <v>2.130788128268991E-2</v>
      </c>
      <c r="AA2959" s="1411">
        <v>2.0905727622022585E-2</v>
      </c>
    </row>
    <row r="2960" spans="19:27" x14ac:dyDescent="0.2">
      <c r="S2960" s="399"/>
      <c r="T2960" s="1401"/>
      <c r="W2960" s="864" t="str">
        <f t="shared" si="52"/>
        <v>1w</v>
      </c>
      <c r="X2960" s="1405">
        <f>_xll.qlCalendarAdvance(Calendar,X2959,W2960,"f",FALSE)</f>
        <v>59953</v>
      </c>
      <c r="Y2960" s="1404">
        <f>_xll.qlCalendarAdvance(Calendar,X2960,NDays&amp;"D")</f>
        <v>59953</v>
      </c>
      <c r="Z2960" s="1403">
        <v>2.131493780418774E-2</v>
      </c>
      <c r="AA2960" s="1411">
        <v>2.0912202951514081E-2</v>
      </c>
    </row>
    <row r="2961" spans="19:27" x14ac:dyDescent="0.2">
      <c r="S2961" s="399"/>
      <c r="T2961" s="1401"/>
      <c r="W2961" s="864" t="str">
        <f t="shared" si="52"/>
        <v>1w</v>
      </c>
      <c r="X2961" s="1405">
        <f>_xll.qlCalendarAdvance(Calendar,X2960,W2961,"f",FALSE)</f>
        <v>59960</v>
      </c>
      <c r="Y2961" s="1404">
        <f>_xll.qlCalendarAdvance(Calendar,X2961,NDays&amp;"D")</f>
        <v>59960</v>
      </c>
      <c r="Z2961" s="1403">
        <v>2.1318607815763224E-2</v>
      </c>
      <c r="AA2961" s="1411">
        <v>2.0918694804802351E-2</v>
      </c>
    </row>
    <row r="2962" spans="19:27" x14ac:dyDescent="0.2">
      <c r="S2962" s="399"/>
      <c r="T2962" s="1401"/>
      <c r="W2962" s="864" t="str">
        <f t="shared" si="52"/>
        <v>1w</v>
      </c>
      <c r="X2962" s="1405">
        <f>_xll.qlCalendarAdvance(Calendar,X2961,W2962,"f",FALSE)</f>
        <v>59967</v>
      </c>
      <c r="Y2962" s="1404">
        <f>_xll.qlCalendarAdvance(Calendar,X2962,NDays&amp;"D")</f>
        <v>59967</v>
      </c>
      <c r="Z2962" s="1403">
        <v>2.1325693335422002E-2</v>
      </c>
      <c r="AA2962" s="1411">
        <v>2.0925203181806351E-2</v>
      </c>
    </row>
    <row r="2963" spans="19:27" x14ac:dyDescent="0.2">
      <c r="S2963" s="399"/>
      <c r="T2963" s="1401"/>
      <c r="W2963" s="864" t="str">
        <f t="shared" si="52"/>
        <v>1w</v>
      </c>
      <c r="X2963" s="1405">
        <f>_xll.qlCalendarAdvance(Calendar,X2962,W2963,"f",FALSE)</f>
        <v>59974</v>
      </c>
      <c r="Y2963" s="1404">
        <f>_xll.qlCalendarAdvance(Calendar,X2963,NDays&amp;"D")</f>
        <v>59974</v>
      </c>
      <c r="Z2963" s="1403">
        <v>2.133279577945113E-2</v>
      </c>
      <c r="AA2963" s="1411">
        <v>2.0931728082688172E-2</v>
      </c>
    </row>
    <row r="2964" spans="19:27" x14ac:dyDescent="0.2">
      <c r="S2964" s="399"/>
      <c r="T2964" s="1401"/>
      <c r="W2964" s="864" t="str">
        <f t="shared" si="52"/>
        <v>1w</v>
      </c>
      <c r="X2964" s="1405">
        <f>_xll.qlCalendarAdvance(Calendar,X2963,W2964,"f",FALSE)</f>
        <v>59981</v>
      </c>
      <c r="Y2964" s="1404">
        <f>_xll.qlCalendarAdvance(Calendar,X2964,NDays&amp;"D")</f>
        <v>59981</v>
      </c>
      <c r="Z2964" s="1403">
        <v>2.1339915148204325E-2</v>
      </c>
      <c r="AA2964" s="1411">
        <v>2.0938269507366769E-2</v>
      </c>
    </row>
    <row r="2965" spans="19:27" x14ac:dyDescent="0.2">
      <c r="S2965" s="399"/>
      <c r="T2965" s="1401"/>
      <c r="W2965" s="864" t="str">
        <f t="shared" si="52"/>
        <v>1w</v>
      </c>
      <c r="X2965" s="1405">
        <f>_xll.qlCalendarAdvance(Calendar,X2964,W2965,"f",FALSE)</f>
        <v>59988</v>
      </c>
      <c r="Y2965" s="1404">
        <f>_xll.qlCalendarAdvance(Calendar,X2965,NDays&amp;"D")</f>
        <v>59988</v>
      </c>
      <c r="Z2965" s="1403">
        <v>2.1351615684668895E-2</v>
      </c>
      <c r="AA2965" s="1411">
        <v>2.0944827455761095E-2</v>
      </c>
    </row>
    <row r="2966" spans="19:27" x14ac:dyDescent="0.2">
      <c r="S2966" s="399"/>
      <c r="T2966" s="1401"/>
      <c r="W2966" s="864" t="str">
        <f t="shared" si="52"/>
        <v>1w</v>
      </c>
      <c r="X2966" s="1405">
        <f>_xll.qlCalendarAdvance(Calendar,X2965,W2966,"f",FALSE)</f>
        <v>59995</v>
      </c>
      <c r="Y2966" s="1404">
        <f>_xll.qlCalendarAdvance(Calendar,X2966,NDays&amp;"D")</f>
        <v>59995</v>
      </c>
      <c r="Z2966" s="1403">
        <v>2.1354204661293785E-2</v>
      </c>
      <c r="AA2966" s="1411">
        <v>2.0955689558150192E-2</v>
      </c>
    </row>
    <row r="2967" spans="19:27" x14ac:dyDescent="0.2">
      <c r="S2967" s="399"/>
      <c r="T2967" s="1401"/>
      <c r="W2967" s="864" t="str">
        <f t="shared" si="52"/>
        <v>1w</v>
      </c>
      <c r="X2967" s="1405">
        <f>_xll.qlCalendarAdvance(Calendar,X2966,W2967,"f",FALSE)</f>
        <v>60002</v>
      </c>
      <c r="Y2967" s="1404">
        <f>_xll.qlCalendarAdvance(Calendar,X2967,NDays&amp;"D")</f>
        <v>60002</v>
      </c>
      <c r="Z2967" s="1403">
        <v>2.1361374806339928E-2</v>
      </c>
      <c r="AA2967" s="1411">
        <v>2.0957992924021118E-2</v>
      </c>
    </row>
    <row r="2968" spans="19:27" x14ac:dyDescent="0.2">
      <c r="S2968" s="399"/>
      <c r="T2968" s="1401"/>
      <c r="W2968" s="864" t="str">
        <f t="shared" si="52"/>
        <v>1w</v>
      </c>
      <c r="X2968" s="1405">
        <f>_xll.qlCalendarAdvance(Calendar,X2967,W2968,"f",FALSE)</f>
        <v>60009</v>
      </c>
      <c r="Y2968" s="1404">
        <f>_xll.qlCalendarAdvance(Calendar,X2968,NDays&amp;"D")</f>
        <v>60009</v>
      </c>
      <c r="Z2968" s="1403">
        <v>2.1368561877527004E-2</v>
      </c>
      <c r="AA2968" s="1411">
        <v>2.0964600443967862E-2</v>
      </c>
    </row>
    <row r="2969" spans="19:27" x14ac:dyDescent="0.2">
      <c r="S2969" s="399"/>
      <c r="T2969" s="1401"/>
      <c r="W2969" s="864" t="str">
        <f t="shared" si="52"/>
        <v>1w</v>
      </c>
      <c r="X2969" s="1405">
        <f>_xll.qlCalendarAdvance(Calendar,X2968,W2969,"f",FALSE)</f>
        <v>60016</v>
      </c>
      <c r="Y2969" s="1404">
        <f>_xll.qlCalendarAdvance(Calendar,X2969,NDays&amp;"D")</f>
        <v>60016</v>
      </c>
      <c r="Z2969" s="1403">
        <v>2.1375765875212505E-2</v>
      </c>
      <c r="AA2969" s="1411">
        <v>2.0971224487711382E-2</v>
      </c>
    </row>
    <row r="2970" spans="19:27" x14ac:dyDescent="0.2">
      <c r="S2970" s="399"/>
      <c r="T2970" s="1401"/>
      <c r="W2970" s="864" t="str">
        <f t="shared" ref="W2970:W3033" si="53">W2969</f>
        <v>1w</v>
      </c>
      <c r="X2970" s="1405">
        <f>_xll.qlCalendarAdvance(Calendar,X2969,W2970,"f",FALSE)</f>
        <v>60023</v>
      </c>
      <c r="Y2970" s="1404">
        <f>_xll.qlCalendarAdvance(Calendar,X2970,NDays&amp;"D")</f>
        <v>60023</v>
      </c>
      <c r="Z2970" s="1403">
        <v>2.1382986799752812E-2</v>
      </c>
      <c r="AA2970" s="1411">
        <v>2.097786505517063E-2</v>
      </c>
    </row>
    <row r="2971" spans="19:27" x14ac:dyDescent="0.2">
      <c r="S2971" s="399"/>
      <c r="T2971" s="1401"/>
      <c r="W2971" s="864" t="str">
        <f t="shared" si="53"/>
        <v>1w</v>
      </c>
      <c r="X2971" s="1405">
        <f>_xll.qlCalendarAdvance(Calendar,X2970,W2971,"f",FALSE)</f>
        <v>60030</v>
      </c>
      <c r="Y2971" s="1404">
        <f>_xll.qlCalendarAdvance(Calendar,X2971,NDays&amp;"D")</f>
        <v>60030</v>
      </c>
      <c r="Z2971" s="1403">
        <v>2.1390224651507195E-2</v>
      </c>
      <c r="AA2971" s="1411">
        <v>2.09845221465077E-2</v>
      </c>
    </row>
    <row r="2972" spans="19:27" x14ac:dyDescent="0.2">
      <c r="S2972" s="399"/>
      <c r="T2972" s="1401"/>
      <c r="W2972" s="864" t="str">
        <f t="shared" si="53"/>
        <v>1w</v>
      </c>
      <c r="X2972" s="1405">
        <f>_xll.qlCalendarAdvance(Calendar,X2971,W2972,"f",FALSE)</f>
        <v>60037</v>
      </c>
      <c r="Y2972" s="1404">
        <f>_xll.qlCalendarAdvance(Calendar,X2972,NDays&amp;"D")</f>
        <v>60037</v>
      </c>
      <c r="Z2972" s="1403">
        <v>2.1397479430834254E-2</v>
      </c>
      <c r="AA2972" s="1411">
        <v>2.0991195761641546E-2</v>
      </c>
    </row>
    <row r="2973" spans="19:27" x14ac:dyDescent="0.2">
      <c r="S2973" s="399"/>
      <c r="T2973" s="1401"/>
      <c r="W2973" s="864" t="str">
        <f t="shared" si="53"/>
        <v>1w</v>
      </c>
      <c r="X2973" s="1405">
        <f>_xll.qlCalendarAdvance(Calendar,X2972,W2973,"f",FALSE)</f>
        <v>60044</v>
      </c>
      <c r="Y2973" s="1404">
        <f>_xll.qlCalendarAdvance(Calendar,X2973,NDays&amp;"D")</f>
        <v>60044</v>
      </c>
      <c r="Z2973" s="1403">
        <v>2.1404751138094591E-2</v>
      </c>
      <c r="AA2973" s="1411">
        <v>2.0997885900572166E-2</v>
      </c>
    </row>
    <row r="2974" spans="19:27" x14ac:dyDescent="0.2">
      <c r="S2974" s="399"/>
      <c r="T2974" s="1401"/>
      <c r="W2974" s="864" t="str">
        <f t="shared" si="53"/>
        <v>1w</v>
      </c>
      <c r="X2974" s="1405">
        <f>_xll.qlCalendarAdvance(Calendar,X2973,W2974,"f",FALSE)</f>
        <v>60051</v>
      </c>
      <c r="Y2974" s="1404">
        <f>_xll.qlCalendarAdvance(Calendar,X2974,NDays&amp;"D")</f>
        <v>60051</v>
      </c>
      <c r="Z2974" s="1403">
        <v>2.1412039773647917E-2</v>
      </c>
      <c r="AA2974" s="1411">
        <v>2.1004592563299562E-2</v>
      </c>
    </row>
    <row r="2975" spans="19:27" x14ac:dyDescent="0.2">
      <c r="S2975" s="399"/>
      <c r="T2975" s="1401"/>
      <c r="W2975" s="864" t="str">
        <f t="shared" si="53"/>
        <v>1w</v>
      </c>
      <c r="X2975" s="1405">
        <f>_xll.qlCalendarAdvance(Calendar,X2974,W2975,"f",FALSE)</f>
        <v>60058</v>
      </c>
      <c r="Y2975" s="1404">
        <f>_xll.qlCalendarAdvance(Calendar,X2975,NDays&amp;"D")</f>
        <v>60058</v>
      </c>
      <c r="Z2975" s="1403">
        <v>2.1419345337857054E-2</v>
      </c>
      <c r="AA2975" s="1411">
        <v>2.1011315749742687E-2</v>
      </c>
    </row>
    <row r="2976" spans="19:27" x14ac:dyDescent="0.2">
      <c r="S2976" s="399"/>
      <c r="T2976" s="1401"/>
      <c r="W2976" s="864" t="str">
        <f t="shared" si="53"/>
        <v>1w</v>
      </c>
      <c r="X2976" s="1405">
        <f>_xll.qlCalendarAdvance(Calendar,X2975,W2976,"f",FALSE)</f>
        <v>60065</v>
      </c>
      <c r="Y2976" s="1404">
        <f>_xll.qlCalendarAdvance(Calendar,X2976,NDays&amp;"D")</f>
        <v>60065</v>
      </c>
      <c r="Z2976" s="1403">
        <v>2.142666783108349E-2</v>
      </c>
      <c r="AA2976" s="1411">
        <v>2.101805546014468E-2</v>
      </c>
    </row>
    <row r="2977" spans="19:27" x14ac:dyDescent="0.2">
      <c r="S2977" s="399"/>
      <c r="T2977" s="1401"/>
      <c r="W2977" s="864" t="str">
        <f t="shared" si="53"/>
        <v>1w</v>
      </c>
      <c r="X2977" s="1405">
        <f>_xll.qlCalendarAdvance(Calendar,X2976,W2977,"f",FALSE)</f>
        <v>60072</v>
      </c>
      <c r="Y2977" s="1404">
        <f>_xll.qlCalendarAdvance(Calendar,X2977,NDays&amp;"D")</f>
        <v>60072</v>
      </c>
      <c r="Z2977" s="1403">
        <v>2.1434007253691378E-2</v>
      </c>
      <c r="AA2977" s="1411">
        <v>2.1024811694343448E-2</v>
      </c>
    </row>
    <row r="2978" spans="19:27" x14ac:dyDescent="0.2">
      <c r="S2978" s="399"/>
      <c r="T2978" s="1401"/>
      <c r="W2978" s="864" t="str">
        <f t="shared" si="53"/>
        <v>1w</v>
      </c>
      <c r="X2978" s="1405">
        <f>_xll.qlCalendarAdvance(Calendar,X2977,W2978,"f",FALSE)</f>
        <v>60079</v>
      </c>
      <c r="Y2978" s="1404">
        <f>_xll.qlCalendarAdvance(Calendar,X2978,NDays&amp;"D")</f>
        <v>60079</v>
      </c>
      <c r="Z2978" s="1403">
        <v>2.144136360574822E-2</v>
      </c>
      <c r="AA2978" s="1411">
        <v>2.1031584452420038E-2</v>
      </c>
    </row>
    <row r="2979" spans="19:27" x14ac:dyDescent="0.2">
      <c r="S2979" s="399"/>
      <c r="T2979" s="1401"/>
      <c r="W2979" s="864" t="str">
        <f t="shared" si="53"/>
        <v>1w</v>
      </c>
      <c r="X2979" s="1405">
        <f>_xll.qlCalendarAdvance(Calendar,X2978,W2979,"f",FALSE)</f>
        <v>60086</v>
      </c>
      <c r="Y2979" s="1404">
        <f>_xll.qlCalendarAdvance(Calendar,X2979,NDays&amp;"D")</f>
        <v>60086</v>
      </c>
      <c r="Z2979" s="1403">
        <v>2.1448736736627838E-2</v>
      </c>
      <c r="AA2979" s="1411">
        <v>2.103837373413131E-2</v>
      </c>
    </row>
    <row r="2980" spans="19:27" x14ac:dyDescent="0.2">
      <c r="S2980" s="399"/>
      <c r="T2980" s="1401"/>
      <c r="W2980" s="864" t="str">
        <f t="shared" si="53"/>
        <v>1w</v>
      </c>
      <c r="X2980" s="1405">
        <f>_xll.qlCalendarAdvance(Calendar,X2979,W2980,"f",FALSE)</f>
        <v>60093</v>
      </c>
      <c r="Y2980" s="1404">
        <f>_xll.qlCalendarAdvance(Calendar,X2980,NDays&amp;"D")</f>
        <v>60093</v>
      </c>
      <c r="Z2980" s="1403">
        <v>2.1456126100276141E-2</v>
      </c>
      <c r="AA2980" s="1411">
        <v>2.1045179539882497E-2</v>
      </c>
    </row>
    <row r="2981" spans="19:27" x14ac:dyDescent="0.2">
      <c r="S2981" s="399"/>
      <c r="T2981" s="1401"/>
      <c r="W2981" s="864" t="str">
        <f t="shared" si="53"/>
        <v>1w</v>
      </c>
      <c r="X2981" s="1405">
        <f>_xll.qlCalendarAdvance(Calendar,X2980,W2981,"f",FALSE)</f>
        <v>60100</v>
      </c>
      <c r="Y2981" s="1404">
        <f>_xll.qlCalendarAdvance(Calendar,X2981,NDays&amp;"D")</f>
        <v>60100</v>
      </c>
      <c r="Z2981" s="1403">
        <v>2.1463531086548082E-2</v>
      </c>
      <c r="AA2981" s="1411">
        <v>2.1052001869268366E-2</v>
      </c>
    </row>
    <row r="2982" spans="19:27" x14ac:dyDescent="0.2">
      <c r="S2982" s="399"/>
      <c r="T2982" s="1401"/>
      <c r="W2982" s="864" t="str">
        <f t="shared" si="53"/>
        <v>1w</v>
      </c>
      <c r="X2982" s="1405">
        <f>_xll.qlCalendarAdvance(Calendar,X2981,W2982,"f",FALSE)</f>
        <v>60107</v>
      </c>
      <c r="Y2982" s="1404">
        <f>_xll.qlCalendarAdvance(Calendar,X2982,NDays&amp;"D")</f>
        <v>60107</v>
      </c>
      <c r="Z2982" s="1403">
        <v>2.1470951085281298E-2</v>
      </c>
      <c r="AA2982" s="1411">
        <v>2.1058840722369965E-2</v>
      </c>
    </row>
    <row r="2983" spans="19:27" x14ac:dyDescent="0.2">
      <c r="S2983" s="399"/>
      <c r="T2983" s="1401"/>
      <c r="W2983" s="864" t="str">
        <f t="shared" si="53"/>
        <v>1w</v>
      </c>
      <c r="X2983" s="1405">
        <f>_xll.qlCalendarAdvance(Calendar,X2982,W2983,"f",FALSE)</f>
        <v>60114</v>
      </c>
      <c r="Y2983" s="1404">
        <f>_xll.qlCalendarAdvance(Calendar,X2983,NDays&amp;"D")</f>
        <v>60114</v>
      </c>
      <c r="Z2983" s="1403">
        <v>2.1478385486297435E-2</v>
      </c>
      <c r="AA2983" s="1411">
        <v>2.1065696099592524E-2</v>
      </c>
    </row>
    <row r="2984" spans="19:27" x14ac:dyDescent="0.2">
      <c r="S2984" s="399"/>
      <c r="T2984" s="1401"/>
      <c r="W2984" s="864" t="str">
        <f t="shared" si="53"/>
        <v>1w</v>
      </c>
      <c r="X2984" s="1405">
        <f>_xll.qlCalendarAdvance(Calendar,X2983,W2984,"f",FALSE)</f>
        <v>60121</v>
      </c>
      <c r="Y2984" s="1404">
        <f>_xll.qlCalendarAdvance(Calendar,X2984,NDays&amp;"D")</f>
        <v>60121</v>
      </c>
      <c r="Z2984" s="1403">
        <v>2.1485833679399047E-2</v>
      </c>
      <c r="AA2984" s="1411">
        <v>2.1072568000530811E-2</v>
      </c>
    </row>
    <row r="2985" spans="19:27" x14ac:dyDescent="0.2">
      <c r="S2985" s="399"/>
      <c r="T2985" s="1401"/>
      <c r="W2985" s="864" t="str">
        <f t="shared" si="53"/>
        <v>1w</v>
      </c>
      <c r="X2985" s="1405">
        <f>_xll.qlCalendarAdvance(Calendar,X2984,W2985,"f",FALSE)</f>
        <v>60128</v>
      </c>
      <c r="Y2985" s="1404">
        <f>_xll.qlCalendarAdvance(Calendar,X2985,NDays&amp;"D")</f>
        <v>60128</v>
      </c>
      <c r="Z2985" s="1403">
        <v>2.149329505437314E-2</v>
      </c>
      <c r="AA2985" s="1411">
        <v>2.1079456425184828E-2</v>
      </c>
    </row>
    <row r="2986" spans="19:27" x14ac:dyDescent="0.2">
      <c r="S2986" s="399"/>
      <c r="T2986" s="1401"/>
      <c r="W2986" s="864" t="str">
        <f t="shared" si="53"/>
        <v>1w</v>
      </c>
      <c r="X2986" s="1405">
        <f>_xll.qlCalendarAdvance(Calendar,X2985,W2986,"f",FALSE)</f>
        <v>60135</v>
      </c>
      <c r="Y2986" s="1404">
        <f>_xll.qlCalendarAdvance(Calendar,X2986,NDays&amp;"D")</f>
        <v>60135</v>
      </c>
      <c r="Z2986" s="1403">
        <v>2.1500769000989184E-2</v>
      </c>
      <c r="AA2986" s="1411">
        <v>2.1086361373716667E-2</v>
      </c>
    </row>
    <row r="2987" spans="19:27" x14ac:dyDescent="0.2">
      <c r="S2987" s="399"/>
      <c r="T2987" s="1401"/>
      <c r="W2987" s="864" t="str">
        <f t="shared" si="53"/>
        <v>1w</v>
      </c>
      <c r="X2987" s="1405">
        <f>_xll.qlCalendarAdvance(Calendar,X2986,W2987,"f",FALSE)</f>
        <v>60142</v>
      </c>
      <c r="Y2987" s="1404">
        <f>_xll.qlCalendarAdvance(Calendar,X2987,NDays&amp;"D")</f>
        <v>60142</v>
      </c>
      <c r="Z2987" s="1403">
        <v>2.1508254908999103E-2</v>
      </c>
      <c r="AA2987" s="1411">
        <v>2.1093282846126327E-2</v>
      </c>
    </row>
    <row r="2988" spans="19:27" x14ac:dyDescent="0.2">
      <c r="S2988" s="399"/>
      <c r="T2988" s="1401"/>
      <c r="W2988" s="864" t="str">
        <f t="shared" si="53"/>
        <v>1w</v>
      </c>
      <c r="X2988" s="1405">
        <f>_xll.qlCalendarAdvance(Calendar,X2987,W2988,"f",FALSE)</f>
        <v>60149</v>
      </c>
      <c r="Y2988" s="1404">
        <f>_xll.qlCalendarAdvance(Calendar,X2988,NDays&amp;"D")</f>
        <v>60149</v>
      </c>
      <c r="Z2988" s="1403">
        <v>2.1515752168136393E-2</v>
      </c>
      <c r="AA2988" s="1411">
        <v>2.1100220842413808E-2</v>
      </c>
    </row>
    <row r="2989" spans="19:27" x14ac:dyDescent="0.2">
      <c r="S2989" s="399"/>
      <c r="T2989" s="1401"/>
      <c r="W2989" s="864" t="str">
        <f t="shared" si="53"/>
        <v>1w</v>
      </c>
      <c r="X2989" s="1405">
        <f>_xll.qlCalendarAdvance(Calendar,X2988,W2989,"f",FALSE)</f>
        <v>60156</v>
      </c>
      <c r="Y2989" s="1404">
        <f>_xll.qlCalendarAdvance(Calendar,X2989,NDays&amp;"D")</f>
        <v>60156</v>
      </c>
      <c r="Z2989" s="1403">
        <v>2.1523260168118563E-2</v>
      </c>
      <c r="AA2989" s="1411">
        <v>2.1107175362254926E-2</v>
      </c>
    </row>
    <row r="2990" spans="19:27" x14ac:dyDescent="0.2">
      <c r="S2990" s="399"/>
      <c r="T2990" s="1401"/>
      <c r="W2990" s="864" t="str">
        <f t="shared" si="53"/>
        <v>1w</v>
      </c>
      <c r="X2990" s="1405">
        <f>_xll.qlCalendarAdvance(Calendar,X2989,W2990,"f",FALSE)</f>
        <v>60163</v>
      </c>
      <c r="Y2990" s="1404">
        <f>_xll.qlCalendarAdvance(Calendar,X2990,NDays&amp;"D")</f>
        <v>60163</v>
      </c>
      <c r="Z2990" s="1403">
        <v>2.1530778298644693E-2</v>
      </c>
      <c r="AA2990" s="1411">
        <v>2.1114146406217005E-2</v>
      </c>
    </row>
    <row r="2991" spans="19:27" x14ac:dyDescent="0.2">
      <c r="S2991" s="399"/>
      <c r="T2991" s="1401"/>
      <c r="W2991" s="864" t="str">
        <f t="shared" si="53"/>
        <v>1w</v>
      </c>
      <c r="X2991" s="1405">
        <f>_xll.qlCalendarAdvance(Calendar,X2990,W2991,"f",FALSE)</f>
        <v>60170</v>
      </c>
      <c r="Y2991" s="1404">
        <f>_xll.qlCalendarAdvance(Calendar,X2991,NDays&amp;"D")</f>
        <v>60170</v>
      </c>
      <c r="Z2991" s="1403">
        <v>2.1538305949396097E-2</v>
      </c>
      <c r="AA2991" s="1411">
        <v>2.1121133973975859E-2</v>
      </c>
    </row>
    <row r="2992" spans="19:27" x14ac:dyDescent="0.2">
      <c r="S2992" s="399"/>
      <c r="T2992" s="1401"/>
      <c r="W2992" s="864" t="str">
        <f t="shared" si="53"/>
        <v>1w</v>
      </c>
      <c r="X2992" s="1405">
        <f>_xll.qlCalendarAdvance(Calendar,X2991,W2992,"f",FALSE)</f>
        <v>60177</v>
      </c>
      <c r="Y2992" s="1404">
        <f>_xll.qlCalendarAdvance(Calendar,X2992,NDays&amp;"D")</f>
        <v>60177</v>
      </c>
      <c r="Z2992" s="1403">
        <v>2.1545842510036772E-2</v>
      </c>
      <c r="AA2992" s="1411">
        <v>2.1128138065369395E-2</v>
      </c>
    </row>
    <row r="2993" spans="19:27" x14ac:dyDescent="0.2">
      <c r="S2993" s="399"/>
      <c r="T2993" s="1401"/>
      <c r="W2993" s="864" t="str">
        <f t="shared" si="53"/>
        <v>1w</v>
      </c>
      <c r="X2993" s="1405">
        <f>_xll.qlCalendarAdvance(Calendar,X2992,W2993,"f",FALSE)</f>
        <v>60184</v>
      </c>
      <c r="Y2993" s="1404">
        <f>_xll.qlCalendarAdvance(Calendar,X2993,NDays&amp;"D")</f>
        <v>60184</v>
      </c>
      <c r="Z2993" s="1403">
        <v>2.1553387370212729E-2</v>
      </c>
      <c r="AA2993" s="1411">
        <v>2.1135158680640753E-2</v>
      </c>
    </row>
    <row r="2994" spans="19:27" x14ac:dyDescent="0.2">
      <c r="S2994" s="399"/>
      <c r="T2994" s="1401"/>
      <c r="W2994" s="864" t="str">
        <f t="shared" si="53"/>
        <v>1w</v>
      </c>
      <c r="X2994" s="1405">
        <f>_xll.qlCalendarAdvance(Calendar,X2993,W2994,"f",FALSE)</f>
        <v>60191</v>
      </c>
      <c r="Y2994" s="1404">
        <f>_xll.qlCalendarAdvance(Calendar,X2994,NDays&amp;"D")</f>
        <v>60191</v>
      </c>
      <c r="Z2994" s="1403">
        <v>2.1560939919552435E-2</v>
      </c>
      <c r="AA2994" s="1411">
        <v>2.1142195819870979E-2</v>
      </c>
    </row>
    <row r="2995" spans="19:27" x14ac:dyDescent="0.2">
      <c r="S2995" s="399"/>
      <c r="T2995" s="1401"/>
      <c r="W2995" s="864" t="str">
        <f t="shared" si="53"/>
        <v>1w</v>
      </c>
      <c r="X2995" s="1405">
        <f>_xll.qlCalendarAdvance(Calendar,X2994,W2995,"f",FALSE)</f>
        <v>60198</v>
      </c>
      <c r="Y2995" s="1404">
        <f>_xll.qlCalendarAdvance(Calendar,X2995,NDays&amp;"D")</f>
        <v>60198</v>
      </c>
      <c r="Z2995" s="1403">
        <v>2.1568499547665931E-2</v>
      </c>
      <c r="AA2995" s="1411">
        <v>2.114924948289798E-2</v>
      </c>
    </row>
    <row r="2996" spans="19:27" x14ac:dyDescent="0.2">
      <c r="S2996" s="399"/>
      <c r="T2996" s="1401"/>
      <c r="W2996" s="864" t="str">
        <f t="shared" si="53"/>
        <v>1w</v>
      </c>
      <c r="X2996" s="1405">
        <f>_xll.qlCalendarAdvance(Calendar,X2995,W2996,"f",FALSE)</f>
        <v>60205</v>
      </c>
      <c r="Y2996" s="1404">
        <f>_xll.qlCalendarAdvance(Calendar,X2996,NDays&amp;"D")</f>
        <v>60205</v>
      </c>
      <c r="Z2996" s="1403">
        <v>2.1576065644145714E-2</v>
      </c>
      <c r="AA2996" s="1411">
        <v>2.1156319669640711E-2</v>
      </c>
    </row>
    <row r="2997" spans="19:27" x14ac:dyDescent="0.2">
      <c r="S2997" s="399"/>
      <c r="T2997" s="1401"/>
      <c r="W2997" s="864" t="str">
        <f t="shared" si="53"/>
        <v>1w</v>
      </c>
      <c r="X2997" s="1405">
        <f>_xll.qlCalendarAdvance(Calendar,X2996,W2997,"f",FALSE)</f>
        <v>60212</v>
      </c>
      <c r="Y2997" s="1404">
        <f>_xll.qlCalendarAdvance(Calendar,X2997,NDays&amp;"D")</f>
        <v>60212</v>
      </c>
      <c r="Z2997" s="1403">
        <v>2.1583637598566519E-2</v>
      </c>
      <c r="AA2997" s="1411">
        <v>2.1163406380342309E-2</v>
      </c>
    </row>
    <row r="2998" spans="19:27" x14ac:dyDescent="0.2">
      <c r="S2998" s="399"/>
      <c r="T2998" s="1401"/>
      <c r="W2998" s="864" t="str">
        <f t="shared" si="53"/>
        <v>1w</v>
      </c>
      <c r="X2998" s="1405">
        <f>_xll.qlCalendarAdvance(Calendar,X2997,W2998,"f",FALSE)</f>
        <v>60219</v>
      </c>
      <c r="Y2998" s="1404">
        <f>_xll.qlCalendarAdvance(Calendar,X2998,NDays&amp;"D")</f>
        <v>60219</v>
      </c>
      <c r="Z2998" s="1403">
        <v>2.1591214800484204E-2</v>
      </c>
      <c r="AA2998" s="1411">
        <v>2.1170509614840682E-2</v>
      </c>
    </row>
    <row r="2999" spans="19:27" x14ac:dyDescent="0.2">
      <c r="S2999" s="399"/>
      <c r="T2999" s="1401"/>
      <c r="W2999" s="864" t="str">
        <f t="shared" si="53"/>
        <v>1w</v>
      </c>
      <c r="X2999" s="1405">
        <f>_xll.qlCalendarAdvance(Calendar,X2998,W2999,"f",FALSE)</f>
        <v>60226</v>
      </c>
      <c r="Y2999" s="1404">
        <f>_xll.qlCalendarAdvance(Calendar,X2999,NDays&amp;"D")</f>
        <v>60226</v>
      </c>
      <c r="Z2999" s="1403">
        <v>2.1598796639437978E-2</v>
      </c>
      <c r="AA2999" s="1411">
        <v>2.1177629373216877E-2</v>
      </c>
    </row>
    <row r="3000" spans="19:27" x14ac:dyDescent="0.2">
      <c r="S3000" s="399"/>
      <c r="T3000" s="1401"/>
      <c r="W3000" s="864" t="str">
        <f t="shared" si="53"/>
        <v>1w</v>
      </c>
      <c r="X3000" s="1405">
        <f>_xll.qlCalendarAdvance(Calendar,X2999,W3000,"f",FALSE)</f>
        <v>60233</v>
      </c>
      <c r="Y3000" s="1404">
        <f>_xll.qlCalendarAdvance(Calendar,X3000,NDays&amp;"D")</f>
        <v>60233</v>
      </c>
      <c r="Z3000" s="1403">
        <v>2.160638250494773E-2</v>
      </c>
      <c r="AA3000" s="1411">
        <v>2.1184765655308802E-2</v>
      </c>
    </row>
    <row r="3001" spans="19:27" x14ac:dyDescent="0.2">
      <c r="S3001" s="399"/>
      <c r="T3001" s="1401"/>
      <c r="W3001" s="864" t="str">
        <f t="shared" si="53"/>
        <v>1w</v>
      </c>
      <c r="X3001" s="1405">
        <f>_xll.qlCalendarAdvance(Calendar,X3000,W3001,"f",FALSE)</f>
        <v>60240</v>
      </c>
      <c r="Y3001" s="1404">
        <f>_xll.qlCalendarAdvance(Calendar,X3001,NDays&amp;"D")</f>
        <v>60240</v>
      </c>
      <c r="Z3001" s="1403">
        <v>2.1613971786516251E-2</v>
      </c>
      <c r="AA3001" s="1411">
        <v>2.119191846144064E-2</v>
      </c>
    </row>
    <row r="3002" spans="19:27" x14ac:dyDescent="0.2">
      <c r="S3002" s="399"/>
      <c r="T3002" s="1401"/>
      <c r="W3002" s="864" t="str">
        <f t="shared" si="53"/>
        <v>1w</v>
      </c>
      <c r="X3002" s="1405">
        <f>_xll.qlCalendarAdvance(Calendar,X3001,W3002,"f",FALSE)</f>
        <v>60247</v>
      </c>
      <c r="Y3002" s="1404">
        <f>_xll.qlCalendarAdvance(Calendar,X3002,NDays&amp;"D")</f>
        <v>60247</v>
      </c>
      <c r="Z3002" s="1403">
        <v>2.1621563873627236E-2</v>
      </c>
      <c r="AA3002" s="1411">
        <v>2.1199087791207161E-2</v>
      </c>
    </row>
    <row r="3003" spans="19:27" x14ac:dyDescent="0.2">
      <c r="S3003" s="399"/>
      <c r="T3003" s="1401"/>
      <c r="W3003" s="864" t="str">
        <f t="shared" si="53"/>
        <v>1w</v>
      </c>
      <c r="X3003" s="1405">
        <f>_xll.qlCalendarAdvance(Calendar,X3002,W3003,"f",FALSE)</f>
        <v>60254</v>
      </c>
      <c r="Y3003" s="1404">
        <f>_xll.qlCalendarAdvance(Calendar,X3003,NDays&amp;"D")</f>
        <v>60254</v>
      </c>
      <c r="Z3003" s="1403">
        <v>2.1629158155747286E-2</v>
      </c>
      <c r="AA3003" s="1411">
        <v>2.1206273644851503E-2</v>
      </c>
    </row>
    <row r="3004" spans="19:27" x14ac:dyDescent="0.2">
      <c r="S3004" s="399"/>
      <c r="T3004" s="1401"/>
      <c r="W3004" s="864" t="str">
        <f t="shared" si="53"/>
        <v>1w</v>
      </c>
      <c r="X3004" s="1405">
        <f>_xll.qlCalendarAdvance(Calendar,X3003,W3004,"f",FALSE)</f>
        <v>60265</v>
      </c>
      <c r="Y3004" s="1404">
        <f>_xll.qlCalendarAdvance(Calendar,X3004,NDays&amp;"D")</f>
        <v>60265</v>
      </c>
      <c r="Z3004" s="1403">
        <v>2.1641094993928522E-2</v>
      </c>
      <c r="AA3004" s="1411">
        <v>2.1217599085521233E-2</v>
      </c>
    </row>
    <row r="3005" spans="19:27" x14ac:dyDescent="0.2">
      <c r="S3005" s="399"/>
      <c r="T3005" s="1401"/>
      <c r="W3005" s="864" t="str">
        <f t="shared" si="53"/>
        <v>1w</v>
      </c>
      <c r="X3005" s="1405">
        <f>_xll.qlCalendarAdvance(Calendar,X3004,W3005,"f",FALSE)</f>
        <v>60272</v>
      </c>
      <c r="Y3005" s="1404">
        <f>_xll.qlCalendarAdvance(Calendar,X3005,NDays&amp;"D")</f>
        <v>60272</v>
      </c>
      <c r="Z3005" s="1403">
        <v>2.1648692116758017E-2</v>
      </c>
      <c r="AA3005" s="1411">
        <v>2.1224827429137116E-2</v>
      </c>
    </row>
    <row r="3006" spans="19:27" x14ac:dyDescent="0.2">
      <c r="S3006" s="399"/>
      <c r="T3006" s="1401"/>
      <c r="W3006" s="864" t="str">
        <f t="shared" si="53"/>
        <v>1w</v>
      </c>
      <c r="X3006" s="1405">
        <f>_xll.qlCalendarAdvance(Calendar,X3005,W3006,"f",FALSE)</f>
        <v>60279</v>
      </c>
      <c r="Y3006" s="1404">
        <f>_xll.qlCalendarAdvance(Calendar,X3006,NDays&amp;"D")</f>
        <v>60279</v>
      </c>
      <c r="Z3006" s="1403">
        <v>2.1656289253969785E-2</v>
      </c>
      <c r="AA3006" s="1411">
        <v>2.1232072296549775E-2</v>
      </c>
    </row>
    <row r="3007" spans="19:27" x14ac:dyDescent="0.2">
      <c r="S3007" s="399"/>
      <c r="T3007" s="1401"/>
      <c r="W3007" s="864" t="str">
        <f t="shared" si="53"/>
        <v>1w</v>
      </c>
      <c r="X3007" s="1405">
        <f>_xll.qlCalendarAdvance(Calendar,X3006,W3007,"f",FALSE)</f>
        <v>60286</v>
      </c>
      <c r="Y3007" s="1404">
        <f>_xll.qlCalendarAdvance(Calendar,X3007,NDays&amp;"D")</f>
        <v>60286</v>
      </c>
      <c r="Z3007" s="1403">
        <v>2.166388579494738E-2</v>
      </c>
      <c r="AA3007" s="1411">
        <v>2.1239333687840256E-2</v>
      </c>
    </row>
    <row r="3008" spans="19:27" x14ac:dyDescent="0.2">
      <c r="S3008" s="399"/>
      <c r="T3008" s="1401"/>
      <c r="W3008" s="864" t="str">
        <f t="shared" si="53"/>
        <v>1w</v>
      </c>
      <c r="X3008" s="1405">
        <f>_xll.qlCalendarAdvance(Calendar,X3007,W3008,"f",FALSE)</f>
        <v>60293</v>
      </c>
      <c r="Y3008" s="1404">
        <f>_xll.qlCalendarAdvance(Calendar,X3008,NDays&amp;"D")</f>
        <v>60293</v>
      </c>
      <c r="Z3008" s="1403">
        <v>2.1671481129055481E-2</v>
      </c>
      <c r="AA3008" s="1411">
        <v>2.1246611602846466E-2</v>
      </c>
    </row>
    <row r="3009" spans="19:27" x14ac:dyDescent="0.2">
      <c r="S3009" s="399"/>
      <c r="T3009" s="1401"/>
      <c r="W3009" s="864" t="str">
        <f t="shared" si="53"/>
        <v>1w</v>
      </c>
      <c r="X3009" s="1405">
        <f>_xll.qlCalendarAdvance(Calendar,X3008,W3009,"f",FALSE)</f>
        <v>60300</v>
      </c>
      <c r="Y3009" s="1404">
        <f>_xll.qlCalendarAdvance(Calendar,X3009,NDays&amp;"D")</f>
        <v>60300</v>
      </c>
      <c r="Z3009" s="1403">
        <v>2.1679074645640561E-2</v>
      </c>
      <c r="AA3009" s="1411">
        <v>2.1253906041730497E-2</v>
      </c>
    </row>
    <row r="3010" spans="19:27" x14ac:dyDescent="0.2">
      <c r="S3010" s="399"/>
      <c r="T3010" s="1401"/>
      <c r="W3010" s="864" t="str">
        <f t="shared" si="53"/>
        <v>1w</v>
      </c>
      <c r="X3010" s="1405">
        <f>_xll.qlCalendarAdvance(Calendar,X3009,W3010,"f",FALSE)</f>
        <v>60307</v>
      </c>
      <c r="Y3010" s="1404">
        <f>_xll.qlCalendarAdvance(Calendar,X3010,NDays&amp;"D")</f>
        <v>60307</v>
      </c>
      <c r="Z3010" s="1403">
        <v>2.1686665734031774E-2</v>
      </c>
      <c r="AA3010" s="1411">
        <v>2.126121700449235E-2</v>
      </c>
    </row>
    <row r="3011" spans="19:27" x14ac:dyDescent="0.2">
      <c r="S3011" s="399"/>
      <c r="T3011" s="1401"/>
      <c r="W3011" s="864" t="str">
        <f t="shared" si="53"/>
        <v>1w</v>
      </c>
      <c r="X3011" s="1405">
        <f>_xll.qlCalendarAdvance(Calendar,X3010,W3011,"f",FALSE)</f>
        <v>60314</v>
      </c>
      <c r="Y3011" s="1404">
        <f>_xll.qlCalendarAdvance(Calendar,X3011,NDays&amp;"D")</f>
        <v>60314</v>
      </c>
      <c r="Z3011" s="1403">
        <v>2.1694253783539175E-2</v>
      </c>
      <c r="AA3011" s="1411">
        <v>2.1268544491213071E-2</v>
      </c>
    </row>
    <row r="3012" spans="19:27" x14ac:dyDescent="0.2">
      <c r="S3012" s="399"/>
      <c r="T3012" s="1401"/>
      <c r="W3012" s="864" t="str">
        <f t="shared" si="53"/>
        <v>1w</v>
      </c>
      <c r="X3012" s="1405">
        <f>_xll.qlCalendarAdvance(Calendar,X3011,W3012,"f",FALSE)</f>
        <v>60321</v>
      </c>
      <c r="Y3012" s="1404">
        <f>_xll.qlCalendarAdvance(Calendar,X3012,NDays&amp;"D")</f>
        <v>60321</v>
      </c>
      <c r="Z3012" s="1403">
        <v>2.1701838183455946E-2</v>
      </c>
      <c r="AA3012" s="1411">
        <v>2.127588850164952E-2</v>
      </c>
    </row>
    <row r="3013" spans="19:27" x14ac:dyDescent="0.2">
      <c r="S3013" s="399"/>
      <c r="T3013" s="1401"/>
      <c r="W3013" s="864" t="str">
        <f t="shared" si="53"/>
        <v>1w</v>
      </c>
      <c r="X3013" s="1405">
        <f>_xll.qlCalendarAdvance(Calendar,X3012,W3013,"f",FALSE)</f>
        <v>60328</v>
      </c>
      <c r="Y3013" s="1404">
        <f>_xll.qlCalendarAdvance(Calendar,X3013,NDays&amp;"D")</f>
        <v>60328</v>
      </c>
      <c r="Z3013" s="1403">
        <v>2.1709418323055507E-2</v>
      </c>
      <c r="AA3013" s="1411">
        <v>2.1283249035963792E-2</v>
      </c>
    </row>
    <row r="3014" spans="19:27" x14ac:dyDescent="0.2">
      <c r="S3014" s="399"/>
      <c r="T3014" s="1401"/>
      <c r="W3014" s="864" t="str">
        <f t="shared" si="53"/>
        <v>1w</v>
      </c>
      <c r="X3014" s="1405">
        <f>_xll.qlCalendarAdvance(Calendar,X3013,W3014,"f",FALSE)</f>
        <v>60335</v>
      </c>
      <c r="Y3014" s="1404">
        <f>_xll.qlCalendarAdvance(Calendar,X3014,NDays&amp;"D")</f>
        <v>60335</v>
      </c>
      <c r="Z3014" s="1403">
        <v>2.1716993591594624E-2</v>
      </c>
      <c r="AA3014" s="1411">
        <v>2.1290626094155884E-2</v>
      </c>
    </row>
    <row r="3015" spans="19:27" x14ac:dyDescent="0.2">
      <c r="S3015" s="399"/>
      <c r="T3015" s="1401"/>
      <c r="W3015" s="864" t="str">
        <f t="shared" si="53"/>
        <v>1w</v>
      </c>
      <c r="X3015" s="1405">
        <f>_xll.qlCalendarAdvance(Calendar,X3014,W3015,"f",FALSE)</f>
        <v>60342</v>
      </c>
      <c r="Y3015" s="1404">
        <f>_xll.qlCalendarAdvance(Calendar,X3015,NDays&amp;"D")</f>
        <v>60342</v>
      </c>
      <c r="Z3015" s="1403">
        <v>2.1724563378311412E-2</v>
      </c>
      <c r="AA3015" s="1411">
        <v>2.1298019676144753E-2</v>
      </c>
    </row>
    <row r="3016" spans="19:27" x14ac:dyDescent="0.2">
      <c r="S3016" s="399"/>
      <c r="T3016" s="1401"/>
      <c r="W3016" s="864" t="str">
        <f t="shared" si="53"/>
        <v>1w</v>
      </c>
      <c r="X3016" s="1405">
        <f>_xll.qlCalendarAdvance(Calendar,X3015,W3016,"f",FALSE)</f>
        <v>60349</v>
      </c>
      <c r="Y3016" s="1404">
        <f>_xll.qlCalendarAdvance(Calendar,X3016,NDays&amp;"D")</f>
        <v>60349</v>
      </c>
      <c r="Z3016" s="1403">
        <v>2.1732127072426E-2</v>
      </c>
      <c r="AA3016" s="1411">
        <v>2.1305429782092489E-2</v>
      </c>
    </row>
    <row r="3017" spans="19:27" x14ac:dyDescent="0.2">
      <c r="S3017" s="399"/>
      <c r="T3017" s="1401"/>
      <c r="W3017" s="864" t="str">
        <f t="shared" si="53"/>
        <v>1w</v>
      </c>
      <c r="X3017" s="1405">
        <f>_xll.qlCalendarAdvance(Calendar,X3016,W3017,"f",FALSE)</f>
        <v>60357</v>
      </c>
      <c r="Y3017" s="1404">
        <f>_xll.qlCalendarAdvance(Calendar,X3017,NDays&amp;"D")</f>
        <v>60357</v>
      </c>
      <c r="Z3017" s="1403">
        <v>2.1740763050410283E-2</v>
      </c>
      <c r="AA3017" s="1411">
        <v>2.1313918707808188E-2</v>
      </c>
    </row>
    <row r="3018" spans="19:27" x14ac:dyDescent="0.2">
      <c r="S3018" s="399"/>
      <c r="T3018" s="1401"/>
      <c r="W3018" s="864" t="str">
        <f t="shared" si="53"/>
        <v>1w</v>
      </c>
      <c r="X3018" s="1405">
        <f>_xll.qlCalendarAdvance(Calendar,X3017,W3018,"f",FALSE)</f>
        <v>60364</v>
      </c>
      <c r="Y3018" s="1404">
        <f>_xll.qlCalendarAdvance(Calendar,X3018,NDays&amp;"D")</f>
        <v>60364</v>
      </c>
      <c r="Z3018" s="1403">
        <v>2.1748311632157513E-2</v>
      </c>
      <c r="AA3018" s="1411">
        <v>2.1321364221903449E-2</v>
      </c>
    </row>
    <row r="3019" spans="19:27" x14ac:dyDescent="0.2">
      <c r="S3019" s="399"/>
      <c r="T3019" s="1401"/>
      <c r="W3019" s="864" t="str">
        <f t="shared" si="53"/>
        <v>1w</v>
      </c>
      <c r="X3019" s="1405">
        <f>_xll.qlCalendarAdvance(Calendar,X3018,W3019,"f",FALSE)</f>
        <v>60371</v>
      </c>
      <c r="Y3019" s="1404">
        <f>_xll.qlCalendarAdvance(Calendar,X3019,NDays&amp;"D")</f>
        <v>60371</v>
      </c>
      <c r="Z3019" s="1403">
        <v>2.1755852201591708E-2</v>
      </c>
      <c r="AA3019" s="1411">
        <v>2.1328826259957578E-2</v>
      </c>
    </row>
    <row r="3020" spans="19:27" x14ac:dyDescent="0.2">
      <c r="S3020" s="399"/>
      <c r="T3020" s="1401"/>
      <c r="W3020" s="864" t="str">
        <f t="shared" si="53"/>
        <v>1w</v>
      </c>
      <c r="X3020" s="1405">
        <f>_xll.qlCalendarAdvance(Calendar,X3019,W3020,"f",FALSE)</f>
        <v>60378</v>
      </c>
      <c r="Y3020" s="1404">
        <f>_xll.qlCalendarAdvance(Calendar,X3020,NDays&amp;"D")</f>
        <v>60378</v>
      </c>
      <c r="Z3020" s="1403">
        <v>2.1763384147859055E-2</v>
      </c>
      <c r="AA3020" s="1411">
        <v>2.1336304821727436E-2</v>
      </c>
    </row>
    <row r="3021" spans="19:27" x14ac:dyDescent="0.2">
      <c r="S3021" s="399"/>
      <c r="T3021" s="1401"/>
      <c r="W3021" s="864" t="str">
        <f t="shared" si="53"/>
        <v>1w</v>
      </c>
      <c r="X3021" s="1405">
        <f>_xll.qlCalendarAdvance(Calendar,X3020,W3021,"f",FALSE)</f>
        <v>60385</v>
      </c>
      <c r="Y3021" s="1404">
        <f>_xll.qlCalendarAdvance(Calendar,X3021,NDays&amp;"D")</f>
        <v>60385</v>
      </c>
      <c r="Z3021" s="1403">
        <v>2.1770906860087536E-2</v>
      </c>
      <c r="AA3021" s="1411">
        <v>2.1343799907375116E-2</v>
      </c>
    </row>
    <row r="3022" spans="19:27" x14ac:dyDescent="0.2">
      <c r="S3022" s="399"/>
      <c r="T3022" s="1401"/>
      <c r="W3022" s="864" t="str">
        <f t="shared" si="53"/>
        <v>1w</v>
      </c>
      <c r="X3022" s="1405">
        <f>_xll.qlCalendarAdvance(Calendar,X3021,W3022,"f",FALSE)</f>
        <v>60392</v>
      </c>
      <c r="Y3022" s="1404">
        <f>_xll.qlCalendarAdvance(Calendar,X3022,NDays&amp;"D")</f>
        <v>60392</v>
      </c>
      <c r="Z3022" s="1403">
        <v>2.1778419727388032E-2</v>
      </c>
      <c r="AA3022" s="1411">
        <v>2.135131151706271E-2</v>
      </c>
    </row>
    <row r="3023" spans="19:27" x14ac:dyDescent="0.2">
      <c r="S3023" s="399"/>
      <c r="T3023" s="1401"/>
      <c r="W3023" s="864" t="str">
        <f t="shared" si="53"/>
        <v>1w</v>
      </c>
      <c r="X3023" s="1405">
        <f>_xll.qlCalendarAdvance(Calendar,X3022,W3023,"f",FALSE)</f>
        <v>60399</v>
      </c>
      <c r="Y3023" s="1404">
        <f>_xll.qlCalendarAdvance(Calendar,X3023,NDays&amp;"D")</f>
        <v>60399</v>
      </c>
      <c r="Z3023" s="1403">
        <v>2.1785922138852332E-2</v>
      </c>
      <c r="AA3023" s="1411">
        <v>2.1358839650466033E-2</v>
      </c>
    </row>
    <row r="3024" spans="19:27" x14ac:dyDescent="0.2">
      <c r="S3024" s="399"/>
      <c r="T3024" s="1401"/>
      <c r="W3024" s="864" t="str">
        <f t="shared" si="53"/>
        <v>1w</v>
      </c>
      <c r="X3024" s="1405">
        <f>_xll.qlCalendarAdvance(Calendar,X3023,W3024,"f",FALSE)</f>
        <v>60406</v>
      </c>
      <c r="Y3024" s="1404">
        <f>_xll.qlCalendarAdvance(Calendar,X3024,NDays&amp;"D")</f>
        <v>60406</v>
      </c>
      <c r="Z3024" s="1403">
        <v>2.1793413483556678E-2</v>
      </c>
      <c r="AA3024" s="1411">
        <v>2.1366384307828223E-2</v>
      </c>
    </row>
    <row r="3025" spans="19:27" x14ac:dyDescent="0.2">
      <c r="S3025" s="399"/>
      <c r="T3025" s="1401"/>
      <c r="W3025" s="864" t="str">
        <f t="shared" si="53"/>
        <v>1w</v>
      </c>
      <c r="X3025" s="1405">
        <f>_xll.qlCalendarAdvance(Calendar,X3024,W3025,"f",FALSE)</f>
        <v>60413</v>
      </c>
      <c r="Y3025" s="1404">
        <f>_xll.qlCalendarAdvance(Calendar,X3025,NDays&amp;"D")</f>
        <v>60413</v>
      </c>
      <c r="Z3025" s="1403">
        <v>2.1800893150557554E-2</v>
      </c>
      <c r="AA3025" s="1411">
        <v>2.1373945488906143E-2</v>
      </c>
    </row>
    <row r="3026" spans="19:27" x14ac:dyDescent="0.2">
      <c r="S3026" s="399"/>
      <c r="T3026" s="1401"/>
      <c r="W3026" s="864" t="str">
        <f t="shared" si="53"/>
        <v>1w</v>
      </c>
      <c r="X3026" s="1405">
        <f>_xll.qlCalendarAdvance(Calendar,X3025,W3026,"f",FALSE)</f>
        <v>60420</v>
      </c>
      <c r="Y3026" s="1404">
        <f>_xll.qlCalendarAdvance(Calendar,X3026,NDays&amp;"D")</f>
        <v>60420</v>
      </c>
      <c r="Z3026" s="1403">
        <v>2.1808360528895676E-2</v>
      </c>
      <c r="AA3026" s="1411">
        <v>2.1381523193942931E-2</v>
      </c>
    </row>
    <row r="3027" spans="19:27" x14ac:dyDescent="0.2">
      <c r="S3027" s="399"/>
      <c r="T3027" s="1401"/>
      <c r="W3027" s="864" t="str">
        <f t="shared" si="53"/>
        <v>1w</v>
      </c>
      <c r="X3027" s="1405">
        <f>_xll.qlCalendarAdvance(Calendar,X3026,W3027,"f",FALSE)</f>
        <v>60427</v>
      </c>
      <c r="Y3027" s="1404">
        <f>_xll.qlCalendarAdvance(Calendar,X3027,NDays&amp;"D")</f>
        <v>60427</v>
      </c>
      <c r="Z3027" s="1403">
        <v>2.1815815007593553E-2</v>
      </c>
      <c r="AA3027" s="1411">
        <v>2.138911742285754E-2</v>
      </c>
    </row>
    <row r="3028" spans="19:27" x14ac:dyDescent="0.2">
      <c r="S3028" s="399"/>
      <c r="T3028" s="1401"/>
      <c r="W3028" s="864" t="str">
        <f t="shared" si="53"/>
        <v>1w</v>
      </c>
      <c r="X3028" s="1405">
        <f>_xll.qlCalendarAdvance(Calendar,X3027,W3028,"f",FALSE)</f>
        <v>60434</v>
      </c>
      <c r="Y3028" s="1404">
        <f>_xll.qlCalendarAdvance(Calendar,X3028,NDays&amp;"D")</f>
        <v>60434</v>
      </c>
      <c r="Z3028" s="1403">
        <v>2.1823255975655709E-2</v>
      </c>
      <c r="AA3028" s="1411">
        <v>2.1396728175568924E-2</v>
      </c>
    </row>
    <row r="3029" spans="19:27" x14ac:dyDescent="0.2">
      <c r="S3029" s="399"/>
      <c r="T3029" s="1401"/>
      <c r="W3029" s="864" t="str">
        <f t="shared" si="53"/>
        <v>1w</v>
      </c>
      <c r="X3029" s="1405">
        <f>_xll.qlCalendarAdvance(Calendar,X3028,W3029,"f",FALSE)</f>
        <v>60441</v>
      </c>
      <c r="Y3029" s="1404">
        <f>_xll.qlCalendarAdvance(Calendar,X3029,NDays&amp;"D")</f>
        <v>60441</v>
      </c>
      <c r="Z3029" s="1403">
        <v>2.1830682822071346E-2</v>
      </c>
      <c r="AA3029" s="1411">
        <v>2.1404355452077084E-2</v>
      </c>
    </row>
    <row r="3030" spans="19:27" x14ac:dyDescent="0.2">
      <c r="S3030" s="399"/>
      <c r="T3030" s="1401"/>
      <c r="W3030" s="864" t="str">
        <f t="shared" si="53"/>
        <v>1w</v>
      </c>
      <c r="X3030" s="1405">
        <f>_xll.qlCalendarAdvance(Calendar,X3029,W3030,"f",FALSE)</f>
        <v>60448</v>
      </c>
      <c r="Y3030" s="1404">
        <f>_xll.qlCalendarAdvance(Calendar,X3030,NDays&amp;"D")</f>
        <v>60448</v>
      </c>
      <c r="Z3030" s="1403">
        <v>2.1838094972904454E-2</v>
      </c>
      <c r="AA3030" s="1411">
        <v>2.1411989606091586E-2</v>
      </c>
    </row>
    <row r="3031" spans="19:27" x14ac:dyDescent="0.2">
      <c r="S3031" s="399"/>
      <c r="T3031" s="1401"/>
      <c r="W3031" s="864" t="str">
        <f t="shared" si="53"/>
        <v>1w</v>
      </c>
      <c r="X3031" s="1405">
        <f>_xll.qlCalendarAdvance(Calendar,X3030,W3031,"f",FALSE)</f>
        <v>60455</v>
      </c>
      <c r="Y3031" s="1404">
        <f>_xll.qlCalendarAdvance(Calendar,X3031,NDays&amp;"D")</f>
        <v>60455</v>
      </c>
      <c r="Z3031" s="1403">
        <v>2.1845492218621754E-2</v>
      </c>
      <c r="AA3031" s="1411">
        <v>2.1419609859858468E-2</v>
      </c>
    </row>
    <row r="3032" spans="19:27" x14ac:dyDescent="0.2">
      <c r="S3032" s="399"/>
      <c r="T3032" s="1401"/>
      <c r="W3032" s="864" t="str">
        <f t="shared" si="53"/>
        <v>1w</v>
      </c>
      <c r="X3032" s="1405">
        <f>_xll.qlCalendarAdvance(Calendar,X3031,W3032,"f",FALSE)</f>
        <v>60462</v>
      </c>
      <c r="Y3032" s="1404">
        <f>_xll.qlCalendarAdvance(Calendar,X3032,NDays&amp;"D")</f>
        <v>60462</v>
      </c>
      <c r="Z3032" s="1403">
        <v>2.1852874556524959E-2</v>
      </c>
      <c r="AA3032" s="1411">
        <v>2.1427215471561123E-2</v>
      </c>
    </row>
    <row r="3033" spans="19:27" x14ac:dyDescent="0.2">
      <c r="S3033" s="399"/>
      <c r="T3033" s="1401"/>
      <c r="W3033" s="864" t="str">
        <f t="shared" si="53"/>
        <v>1w</v>
      </c>
      <c r="X3033" s="1405">
        <f>_xll.qlCalendarAdvance(Calendar,X3032,W3033,"f",FALSE)</f>
        <v>60469</v>
      </c>
      <c r="Y3033" s="1404">
        <f>_xll.qlCalendarAdvance(Calendar,X3033,NDays&amp;"D")</f>
        <v>60469</v>
      </c>
      <c r="Z3033" s="1403">
        <v>2.1860241986289219E-2</v>
      </c>
      <c r="AA3033" s="1411">
        <v>2.1434806441037457E-2</v>
      </c>
    </row>
    <row r="3034" spans="19:27" x14ac:dyDescent="0.2">
      <c r="S3034" s="399"/>
      <c r="T3034" s="1401"/>
      <c r="W3034" s="864" t="str">
        <f t="shared" ref="W3034:W3097" si="54">W3033</f>
        <v>1w</v>
      </c>
      <c r="X3034" s="1405">
        <f>_xll.qlCalendarAdvance(Calendar,X3033,W3034,"f",FALSE)</f>
        <v>60476</v>
      </c>
      <c r="Y3034" s="1404">
        <f>_xll.qlCalendarAdvance(Calendar,X3034,NDays&amp;"D")</f>
        <v>60476</v>
      </c>
      <c r="Z3034" s="1403">
        <v>2.1867594507592125E-2</v>
      </c>
      <c r="AA3034" s="1411">
        <v>2.144238276853061E-2</v>
      </c>
    </row>
    <row r="3035" spans="19:27" x14ac:dyDescent="0.2">
      <c r="S3035" s="399"/>
      <c r="T3035" s="1401"/>
      <c r="W3035" s="864" t="str">
        <f t="shared" si="54"/>
        <v>1w</v>
      </c>
      <c r="X3035" s="1405">
        <f>_xll.qlCalendarAdvance(Calendar,X3034,W3035,"f",FALSE)</f>
        <v>60483</v>
      </c>
      <c r="Y3035" s="1404">
        <f>_xll.qlCalendarAdvance(Calendar,X3035,NDays&amp;"D")</f>
        <v>60483</v>
      </c>
      <c r="Z3035" s="1403">
        <v>2.1874932120110824E-2</v>
      </c>
      <c r="AA3035" s="1411">
        <v>2.1449944453959535E-2</v>
      </c>
    </row>
    <row r="3036" spans="19:27" x14ac:dyDescent="0.2">
      <c r="S3036" s="399"/>
      <c r="T3036" s="1401"/>
      <c r="W3036" s="864" t="str">
        <f t="shared" si="54"/>
        <v>1w</v>
      </c>
      <c r="X3036" s="1405">
        <f>_xll.qlCalendarAdvance(Calendar,X3035,W3036,"f",FALSE)</f>
        <v>60490</v>
      </c>
      <c r="Y3036" s="1404">
        <f>_xll.qlCalendarAdvance(Calendar,X3036,NDays&amp;"D")</f>
        <v>60490</v>
      </c>
      <c r="Z3036" s="1403">
        <v>2.1882254823523573E-2</v>
      </c>
      <c r="AA3036" s="1411">
        <v>2.145749149716214E-2</v>
      </c>
    </row>
    <row r="3037" spans="19:27" x14ac:dyDescent="0.2">
      <c r="S3037" s="399"/>
      <c r="T3037" s="1401"/>
      <c r="W3037" s="864" t="str">
        <f t="shared" si="54"/>
        <v>1w</v>
      </c>
      <c r="X3037" s="1405">
        <f>_xll.qlCalendarAdvance(Calendar,X3036,W3037,"f",FALSE)</f>
        <v>60497</v>
      </c>
      <c r="Y3037" s="1404">
        <f>_xll.qlCalendarAdvance(Calendar,X3037,NDays&amp;"D")</f>
        <v>60497</v>
      </c>
      <c r="Z3037" s="1403">
        <v>2.1889562617508851E-2</v>
      </c>
      <c r="AA3037" s="1411">
        <v>2.1465023898381563E-2</v>
      </c>
    </row>
    <row r="3038" spans="19:27" x14ac:dyDescent="0.2">
      <c r="S3038" s="399"/>
      <c r="T3038" s="1401"/>
      <c r="W3038" s="864" t="str">
        <f t="shared" si="54"/>
        <v>1w</v>
      </c>
      <c r="X3038" s="1405">
        <f>_xll.qlCalendarAdvance(Calendar,X3037,W3038,"f",FALSE)</f>
        <v>60504</v>
      </c>
      <c r="Y3038" s="1404">
        <f>_xll.qlCalendarAdvance(Calendar,X3038,NDays&amp;"D")</f>
        <v>60504</v>
      </c>
      <c r="Z3038" s="1403">
        <v>2.1896855501745804E-2</v>
      </c>
      <c r="AA3038" s="1411">
        <v>2.1472541657374666E-2</v>
      </c>
    </row>
    <row r="3039" spans="19:27" x14ac:dyDescent="0.2">
      <c r="S3039" s="399"/>
      <c r="T3039" s="1401"/>
      <c r="W3039" s="864" t="str">
        <f t="shared" si="54"/>
        <v>1w</v>
      </c>
      <c r="X3039" s="1405">
        <f>_xll.qlCalendarAdvance(Calendar,X3038,W3039,"f",FALSE)</f>
        <v>60511</v>
      </c>
      <c r="Y3039" s="1404">
        <f>_xll.qlCalendarAdvance(Calendar,X3039,NDays&amp;"D")</f>
        <v>60511</v>
      </c>
      <c r="Z3039" s="1403">
        <v>2.1904133475915355E-2</v>
      </c>
      <c r="AA3039" s="1411">
        <v>2.1480044774303542E-2</v>
      </c>
    </row>
    <row r="3040" spans="19:27" x14ac:dyDescent="0.2">
      <c r="S3040" s="399"/>
      <c r="T3040" s="1401"/>
      <c r="W3040" s="864" t="str">
        <f t="shared" si="54"/>
        <v>1w</v>
      </c>
      <c r="X3040" s="1405">
        <f>_xll.qlCalendarAdvance(Calendar,X3039,W3040,"f",FALSE)</f>
        <v>60518</v>
      </c>
      <c r="Y3040" s="1404">
        <f>_xll.qlCalendarAdvance(Calendar,X3040,NDays&amp;"D")</f>
        <v>60518</v>
      </c>
      <c r="Z3040" s="1403">
        <v>2.1911396539697536E-2</v>
      </c>
      <c r="AA3040" s="1411">
        <v>2.1487533249087143E-2</v>
      </c>
    </row>
    <row r="3041" spans="19:27" x14ac:dyDescent="0.2">
      <c r="S3041" s="399"/>
      <c r="T3041" s="1401"/>
      <c r="W3041" s="864" t="str">
        <f t="shared" si="54"/>
        <v>1w</v>
      </c>
      <c r="X3041" s="1405">
        <f>_xll.qlCalendarAdvance(Calendar,X3040,W3041,"f",FALSE)</f>
        <v>60525</v>
      </c>
      <c r="Y3041" s="1404">
        <f>_xll.qlCalendarAdvance(Calendar,X3041,NDays&amp;"D")</f>
        <v>60525</v>
      </c>
      <c r="Z3041" s="1403">
        <v>2.1918644692773492E-2</v>
      </c>
      <c r="AA3041" s="1411">
        <v>2.1495007081887563E-2</v>
      </c>
    </row>
    <row r="3042" spans="19:27" x14ac:dyDescent="0.2">
      <c r="S3042" s="399"/>
      <c r="T3042" s="1401"/>
      <c r="W3042" s="864" t="str">
        <f t="shared" si="54"/>
        <v>1w</v>
      </c>
      <c r="X3042" s="1405">
        <f>_xll.qlCalendarAdvance(Calendar,X3041,W3042,"f",FALSE)</f>
        <v>60532</v>
      </c>
      <c r="Y3042" s="1404">
        <f>_xll.qlCalendarAdvance(Calendar,X3042,NDays&amp;"D")</f>
        <v>60532</v>
      </c>
      <c r="Z3042" s="1403">
        <v>2.1925877934825921E-2</v>
      </c>
      <c r="AA3042" s="1411">
        <v>2.1502466272380616E-2</v>
      </c>
    </row>
    <row r="3043" spans="19:27" x14ac:dyDescent="0.2">
      <c r="S3043" s="399"/>
      <c r="T3043" s="1401"/>
      <c r="W3043" s="864" t="str">
        <f t="shared" si="54"/>
        <v>1w</v>
      </c>
      <c r="X3043" s="1405">
        <f>_xll.qlCalendarAdvance(Calendar,X3042,W3043,"f",FALSE)</f>
        <v>60539</v>
      </c>
      <c r="Y3043" s="1404">
        <f>_xll.qlCalendarAdvance(Calendar,X3043,NDays&amp;"D")</f>
        <v>60539</v>
      </c>
      <c r="Z3043" s="1403">
        <v>2.1933096265536856E-2</v>
      </c>
      <c r="AA3043" s="1411">
        <v>2.1509910820809441E-2</v>
      </c>
    </row>
    <row r="3044" spans="19:27" x14ac:dyDescent="0.2">
      <c r="S3044" s="399"/>
      <c r="T3044" s="1401"/>
      <c r="W3044" s="864" t="str">
        <f t="shared" si="54"/>
        <v>1w</v>
      </c>
      <c r="X3044" s="1405">
        <f>_xll.qlCalendarAdvance(Calendar,X3043,W3044,"f",FALSE)</f>
        <v>60546</v>
      </c>
      <c r="Y3044" s="1404">
        <f>_xll.qlCalendarAdvance(Calendar,X3044,NDays&amp;"D")</f>
        <v>60546</v>
      </c>
      <c r="Z3044" s="1403">
        <v>2.1940299684589881E-2</v>
      </c>
      <c r="AA3044" s="1411">
        <v>2.1517340727011947E-2</v>
      </c>
    </row>
    <row r="3045" spans="19:27" x14ac:dyDescent="0.2">
      <c r="S3045" s="399"/>
      <c r="T3045" s="1401"/>
      <c r="W3045" s="864" t="str">
        <f t="shared" si="54"/>
        <v>1w</v>
      </c>
      <c r="X3045" s="1405">
        <f>_xll.qlCalendarAdvance(Calendar,X3044,W3045,"f",FALSE)</f>
        <v>60553</v>
      </c>
      <c r="Y3045" s="1404">
        <f>_xll.qlCalendarAdvance(Calendar,X3045,NDays&amp;"D")</f>
        <v>60553</v>
      </c>
      <c r="Z3045" s="1403">
        <v>2.1947488191669029E-2</v>
      </c>
      <c r="AA3045" s="1411">
        <v>2.1524755991474409E-2</v>
      </c>
    </row>
    <row r="3046" spans="19:27" x14ac:dyDescent="0.2">
      <c r="S3046" s="399"/>
      <c r="T3046" s="1401"/>
      <c r="W3046" s="864" t="str">
        <f t="shared" si="54"/>
        <v>1w</v>
      </c>
      <c r="X3046" s="1405">
        <f>_xll.qlCalendarAdvance(Calendar,X3045,W3046,"f",FALSE)</f>
        <v>60560</v>
      </c>
      <c r="Y3046" s="1404">
        <f>_xll.qlCalendarAdvance(Calendar,X3046,NDays&amp;"D")</f>
        <v>60560</v>
      </c>
      <c r="Z3046" s="1403">
        <v>2.1954661786458329E-2</v>
      </c>
      <c r="AA3046" s="1411">
        <v>2.1532156613467412E-2</v>
      </c>
    </row>
    <row r="3047" spans="19:27" x14ac:dyDescent="0.2">
      <c r="S3047" s="399"/>
      <c r="T3047" s="1401"/>
      <c r="W3047" s="864" t="str">
        <f t="shared" si="54"/>
        <v>1w</v>
      </c>
      <c r="X3047" s="1405">
        <f>_xll.qlCalendarAdvance(Calendar,X3046,W3047,"f",FALSE)</f>
        <v>60567</v>
      </c>
      <c r="Y3047" s="1404">
        <f>_xll.qlCalendarAdvance(Calendar,X3047,NDays&amp;"D")</f>
        <v>60567</v>
      </c>
      <c r="Z3047" s="1403">
        <v>2.1961820468643589E-2</v>
      </c>
      <c r="AA3047" s="1411">
        <v>2.1539542593315142E-2</v>
      </c>
    </row>
    <row r="3048" spans="19:27" x14ac:dyDescent="0.2">
      <c r="S3048" s="399"/>
      <c r="T3048" s="1401"/>
      <c r="W3048" s="864" t="str">
        <f t="shared" si="54"/>
        <v>1w</v>
      </c>
      <c r="X3048" s="1405">
        <f>_xll.qlCalendarAdvance(Calendar,X3047,W3048,"f",FALSE)</f>
        <v>60574</v>
      </c>
      <c r="Y3048" s="1404">
        <f>_xll.qlCalendarAdvance(Calendar,X3048,NDays&amp;"D")</f>
        <v>60574</v>
      </c>
      <c r="Z3048" s="1403">
        <v>2.1968964237910837E-2</v>
      </c>
      <c r="AA3048" s="1411">
        <v>2.154691393117969E-2</v>
      </c>
    </row>
    <row r="3049" spans="19:27" x14ac:dyDescent="0.2">
      <c r="S3049" s="399"/>
      <c r="T3049" s="1401"/>
      <c r="W3049" s="864" t="str">
        <f t="shared" si="54"/>
        <v>1w</v>
      </c>
      <c r="X3049" s="1405">
        <f>_xll.qlCalendarAdvance(Calendar,X3048,W3049,"f",FALSE)</f>
        <v>60581</v>
      </c>
      <c r="Y3049" s="1404">
        <f>_xll.qlCalendarAdvance(Calendar,X3049,NDays&amp;"D")</f>
        <v>60581</v>
      </c>
      <c r="Z3049" s="1403">
        <v>2.1976093093946325E-2</v>
      </c>
      <c r="AA3049" s="1411">
        <v>2.155427062698001E-2</v>
      </c>
    </row>
    <row r="3050" spans="19:27" x14ac:dyDescent="0.2">
      <c r="S3050" s="399"/>
      <c r="T3050" s="1401"/>
      <c r="W3050" s="864" t="str">
        <f t="shared" si="54"/>
        <v>1w</v>
      </c>
      <c r="X3050" s="1405">
        <f>_xll.qlCalendarAdvance(Calendar,X3049,W3050,"f",FALSE)</f>
        <v>60588</v>
      </c>
      <c r="Y3050" s="1404">
        <f>_xll.qlCalendarAdvance(Calendar,X3050,NDays&amp;"D")</f>
        <v>60588</v>
      </c>
      <c r="Z3050" s="1403">
        <v>2.1983207036437413E-2</v>
      </c>
      <c r="AA3050" s="1411">
        <v>2.156161268055401E-2</v>
      </c>
    </row>
    <row r="3051" spans="19:27" x14ac:dyDescent="0.2">
      <c r="S3051" s="399"/>
      <c r="T3051" s="1401"/>
      <c r="W3051" s="864" t="str">
        <f t="shared" si="54"/>
        <v>1w</v>
      </c>
      <c r="X3051" s="1405">
        <f>_xll.qlCalendarAdvance(Calendar,X3050,W3051,"f",FALSE)</f>
        <v>60595</v>
      </c>
      <c r="Y3051" s="1404">
        <f>_xll.qlCalendarAdvance(Calendar,X3051,NDays&amp;"D")</f>
        <v>60595</v>
      </c>
      <c r="Z3051" s="1403">
        <v>2.1990306065071907E-2</v>
      </c>
      <c r="AA3051" s="1411">
        <v>2.1568940092063782E-2</v>
      </c>
    </row>
    <row r="3052" spans="19:27" x14ac:dyDescent="0.2">
      <c r="S3052" s="399"/>
      <c r="T3052" s="1401"/>
      <c r="W3052" s="864" t="str">
        <f t="shared" si="54"/>
        <v>1w</v>
      </c>
      <c r="X3052" s="1405">
        <f>_xll.qlCalendarAdvance(Calendar,X3051,W3052,"f",FALSE)</f>
        <v>60602</v>
      </c>
      <c r="Y3052" s="1404">
        <f>_xll.qlCalendarAdvance(Calendar,X3052,NDays&amp;"D")</f>
        <v>60602</v>
      </c>
      <c r="Z3052" s="1403">
        <v>2.1997390179538279E-2</v>
      </c>
      <c r="AA3052" s="1411">
        <v>2.157625286142828E-2</v>
      </c>
    </row>
    <row r="3053" spans="19:27" x14ac:dyDescent="0.2">
      <c r="S3053" s="399"/>
      <c r="T3053" s="1401"/>
      <c r="W3053" s="864" t="str">
        <f t="shared" si="54"/>
        <v>1w</v>
      </c>
      <c r="X3053" s="1405">
        <f>_xll.qlCalendarAdvance(Calendar,X3052,W3053,"f",FALSE)</f>
        <v>60609</v>
      </c>
      <c r="Y3053" s="1404">
        <f>_xll.qlCalendarAdvance(Calendar,X3053,NDays&amp;"D")</f>
        <v>60609</v>
      </c>
      <c r="Z3053" s="1403">
        <v>2.2004459379525665E-2</v>
      </c>
      <c r="AA3053" s="1411">
        <v>2.1583550988647504E-2</v>
      </c>
    </row>
    <row r="3054" spans="19:27" x14ac:dyDescent="0.2">
      <c r="S3054" s="399"/>
      <c r="T3054" s="1401"/>
      <c r="W3054" s="864" t="str">
        <f t="shared" si="54"/>
        <v>1w</v>
      </c>
      <c r="X3054" s="1405">
        <f>_xll.qlCalendarAdvance(Calendar,X3053,W3054,"f",FALSE)</f>
        <v>60616</v>
      </c>
      <c r="Y3054" s="1404">
        <f>_xll.qlCalendarAdvance(Calendar,X3054,NDays&amp;"D")</f>
        <v>60616</v>
      </c>
      <c r="Z3054" s="1403">
        <v>2.2011513664724092E-2</v>
      </c>
      <c r="AA3054" s="1411">
        <v>2.1590834473721454E-2</v>
      </c>
    </row>
    <row r="3055" spans="19:27" x14ac:dyDescent="0.2">
      <c r="S3055" s="399"/>
      <c r="T3055" s="1401"/>
      <c r="W3055" s="864" t="str">
        <f t="shared" si="54"/>
        <v>1w</v>
      </c>
      <c r="X3055" s="1405">
        <f>_xll.qlCalendarAdvance(Calendar,X3054,W3055,"f",FALSE)</f>
        <v>60623</v>
      </c>
      <c r="Y3055" s="1404">
        <f>_xll.qlCalendarAdvance(Calendar,X3055,NDays&amp;"D")</f>
        <v>60623</v>
      </c>
      <c r="Z3055" s="1403">
        <v>2.2018553034824029E-2</v>
      </c>
      <c r="AA3055" s="1411">
        <v>2.159810331665013E-2</v>
      </c>
    </row>
    <row r="3056" spans="19:27" x14ac:dyDescent="0.2">
      <c r="S3056" s="399"/>
      <c r="T3056" s="1401"/>
      <c r="W3056" s="864" t="str">
        <f t="shared" si="54"/>
        <v>1w</v>
      </c>
      <c r="X3056" s="1405">
        <f>_xll.qlCalendarAdvance(Calendar,X3055,W3056,"f",FALSE)</f>
        <v>60630</v>
      </c>
      <c r="Y3056" s="1404">
        <f>_xll.qlCalendarAdvance(Calendar,X3056,NDays&amp;"D")</f>
        <v>60630</v>
      </c>
      <c r="Z3056" s="1403">
        <v>2.2025577489516612E-2</v>
      </c>
      <c r="AA3056" s="1411">
        <v>2.1605357517514578E-2</v>
      </c>
    </row>
    <row r="3057" spans="19:27" x14ac:dyDescent="0.2">
      <c r="S3057" s="399"/>
      <c r="T3057" s="1401"/>
      <c r="W3057" s="864" t="str">
        <f t="shared" si="54"/>
        <v>1w</v>
      </c>
      <c r="X3057" s="1405">
        <f>_xll.qlCalendarAdvance(Calendar,X3056,W3057,"f",FALSE)</f>
        <v>60637</v>
      </c>
      <c r="Y3057" s="1404">
        <f>_xll.qlCalendarAdvance(Calendar,X3057,NDays&amp;"D")</f>
        <v>60637</v>
      </c>
      <c r="Z3057" s="1403">
        <v>2.2032587028492978E-2</v>
      </c>
      <c r="AA3057" s="1411">
        <v>2.1612597076233753E-2</v>
      </c>
    </row>
    <row r="3058" spans="19:27" x14ac:dyDescent="0.2">
      <c r="S3058" s="399"/>
      <c r="T3058" s="1401"/>
      <c r="W3058" s="864" t="str">
        <f t="shared" si="54"/>
        <v>1w</v>
      </c>
      <c r="X3058" s="1405">
        <f>_xll.qlCalendarAdvance(Calendar,X3057,W3058,"f",FALSE)</f>
        <v>60644</v>
      </c>
      <c r="Y3058" s="1404">
        <f>_xll.qlCalendarAdvance(Calendar,X3058,NDays&amp;"D")</f>
        <v>60644</v>
      </c>
      <c r="Z3058" s="1403">
        <v>2.2039581651446705E-2</v>
      </c>
      <c r="AA3058" s="1411">
        <v>2.1619821992807653E-2</v>
      </c>
    </row>
    <row r="3059" spans="19:27" x14ac:dyDescent="0.2">
      <c r="S3059" s="399"/>
      <c r="T3059" s="1401"/>
      <c r="W3059" s="864" t="str">
        <f t="shared" si="54"/>
        <v>1w</v>
      </c>
      <c r="X3059" s="1405">
        <f>_xll.qlCalendarAdvance(Calendar,X3058,W3059,"f",FALSE)</f>
        <v>60651</v>
      </c>
      <c r="Y3059" s="1404">
        <f>_xll.qlCalendarAdvance(Calendar,X3059,NDays&amp;"D")</f>
        <v>60651</v>
      </c>
      <c r="Z3059" s="1403">
        <v>2.204656135807026E-2</v>
      </c>
      <c r="AA3059" s="1411">
        <v>2.1627032267317325E-2</v>
      </c>
    </row>
    <row r="3060" spans="19:27" x14ac:dyDescent="0.2">
      <c r="S3060" s="399"/>
      <c r="T3060" s="1401"/>
      <c r="W3060" s="864" t="str">
        <f t="shared" si="54"/>
        <v>1w</v>
      </c>
      <c r="X3060" s="1405">
        <f>_xll.qlCalendarAdvance(Calendar,X3059,W3060,"f",FALSE)</f>
        <v>60658</v>
      </c>
      <c r="Y3060" s="1404">
        <f>_xll.qlCalendarAdvance(Calendar,X3060,NDays&amp;"D")</f>
        <v>60658</v>
      </c>
      <c r="Z3060" s="1403">
        <v>2.2053526148057001E-2</v>
      </c>
      <c r="AA3060" s="1411">
        <v>2.1634227899519631E-2</v>
      </c>
    </row>
    <row r="3061" spans="19:27" x14ac:dyDescent="0.2">
      <c r="S3061" s="399"/>
      <c r="T3061" s="1401"/>
      <c r="W3061" s="864" t="str">
        <f t="shared" si="54"/>
        <v>1w</v>
      </c>
      <c r="X3061" s="1405">
        <f>_xll.qlCalendarAdvance(Calendar,X3060,W3061,"f",FALSE)</f>
        <v>60665</v>
      </c>
      <c r="Y3061" s="1404">
        <f>_xll.qlCalendarAdvance(Calendar,X3061,NDays&amp;"D")</f>
        <v>60665</v>
      </c>
      <c r="Z3061" s="1403">
        <v>2.206047602110206E-2</v>
      </c>
      <c r="AA3061" s="1411">
        <v>2.1641408889657709E-2</v>
      </c>
    </row>
    <row r="3062" spans="19:27" x14ac:dyDescent="0.2">
      <c r="S3062" s="399"/>
      <c r="T3062" s="1401"/>
      <c r="W3062" s="864" t="str">
        <f t="shared" si="54"/>
        <v>1w</v>
      </c>
      <c r="X3062" s="1405">
        <f>_xll.qlCalendarAdvance(Calendar,X3061,W3062,"f",FALSE)</f>
        <v>60672</v>
      </c>
      <c r="Y3062" s="1404">
        <f>_xll.qlCalendarAdvance(Calendar,X3062,NDays&amp;"D")</f>
        <v>60672</v>
      </c>
      <c r="Z3062" s="1403">
        <v>2.2067410976900348E-2</v>
      </c>
      <c r="AA3062" s="1411">
        <v>2.164857523773156E-2</v>
      </c>
    </row>
    <row r="3063" spans="19:27" x14ac:dyDescent="0.2">
      <c r="S3063" s="399"/>
      <c r="T3063" s="1401"/>
      <c r="W3063" s="864" t="str">
        <f t="shared" si="54"/>
        <v>1w</v>
      </c>
      <c r="X3063" s="1405">
        <f>_xll.qlCalendarAdvance(Calendar,X3062,W3063,"f",FALSE)</f>
        <v>60679</v>
      </c>
      <c r="Y3063" s="1404">
        <f>_xll.qlCalendarAdvance(Calendar,X3063,NDays&amp;"D")</f>
        <v>60679</v>
      </c>
      <c r="Z3063" s="1403">
        <v>2.2074331015147441E-2</v>
      </c>
      <c r="AA3063" s="1411">
        <v>2.1655726943741183E-2</v>
      </c>
    </row>
    <row r="3064" spans="19:27" x14ac:dyDescent="0.2">
      <c r="S3064" s="399"/>
      <c r="T3064" s="1401"/>
      <c r="W3064" s="864" t="str">
        <f t="shared" si="54"/>
        <v>1w</v>
      </c>
      <c r="X3064" s="1405">
        <f>_xll.qlCalendarAdvance(Calendar,X3063,W3064,"f",FALSE)</f>
        <v>60686</v>
      </c>
      <c r="Y3064" s="1404">
        <f>_xll.qlCalendarAdvance(Calendar,X3064,NDays&amp;"D")</f>
        <v>60686</v>
      </c>
      <c r="Z3064" s="1403">
        <v>2.2081236135539362E-2</v>
      </c>
      <c r="AA3064" s="1411">
        <v>2.1662864007362392E-2</v>
      </c>
    </row>
    <row r="3065" spans="19:27" x14ac:dyDescent="0.2">
      <c r="S3065" s="399"/>
      <c r="T3065" s="1401"/>
      <c r="W3065" s="864" t="str">
        <f t="shared" si="54"/>
        <v>1w</v>
      </c>
      <c r="X3065" s="1405">
        <f>_xll.qlCalendarAdvance(Calendar,X3064,W3065,"f",FALSE)</f>
        <v>60693</v>
      </c>
      <c r="Y3065" s="1404">
        <f>_xll.qlCalendarAdvance(Calendar,X3065,NDays&amp;"D")</f>
        <v>60693</v>
      </c>
      <c r="Z3065" s="1403">
        <v>2.2088126337773684E-2</v>
      </c>
      <c r="AA3065" s="1411">
        <v>2.1669986429081467E-2</v>
      </c>
    </row>
    <row r="3066" spans="19:27" x14ac:dyDescent="0.2">
      <c r="S3066" s="399"/>
      <c r="T3066" s="1401"/>
      <c r="W3066" s="864" t="str">
        <f t="shared" si="54"/>
        <v>1w</v>
      </c>
      <c r="X3066" s="1405">
        <f>_xll.qlCalendarAdvance(Calendar,X3065,W3066,"f",FALSE)</f>
        <v>60700</v>
      </c>
      <c r="Y3066" s="1404">
        <f>_xll.qlCalendarAdvance(Calendar,X3066,NDays&amp;"D")</f>
        <v>60700</v>
      </c>
      <c r="Z3066" s="1403">
        <v>2.2095001621547761E-2</v>
      </c>
      <c r="AA3066" s="1411">
        <v>2.1677094208655268E-2</v>
      </c>
    </row>
    <row r="3067" spans="19:27" x14ac:dyDescent="0.2">
      <c r="S3067" s="399"/>
      <c r="T3067" s="1401"/>
      <c r="W3067" s="864" t="str">
        <f t="shared" si="54"/>
        <v>1w</v>
      </c>
      <c r="X3067" s="1405">
        <f>_xll.qlCalendarAdvance(Calendar,X3066,W3067,"f",FALSE)</f>
        <v>60707</v>
      </c>
      <c r="Y3067" s="1404">
        <f>_xll.qlCalendarAdvance(Calendar,X3067,NDays&amp;"D")</f>
        <v>60707</v>
      </c>
      <c r="Z3067" s="1403">
        <v>2.2101861986560056E-2</v>
      </c>
      <c r="AA3067" s="1411">
        <v>2.1684187346002748E-2</v>
      </c>
    </row>
    <row r="3068" spans="19:27" x14ac:dyDescent="0.2">
      <c r="S3068" s="399"/>
      <c r="T3068" s="1401"/>
      <c r="W3068" s="864" t="str">
        <f t="shared" si="54"/>
        <v>1w</v>
      </c>
      <c r="X3068" s="1405">
        <f>_xll.qlCalendarAdvance(Calendar,X3067,W3068,"f",FALSE)</f>
        <v>60714</v>
      </c>
      <c r="Y3068" s="1404">
        <f>_xll.qlCalendarAdvance(Calendar,X3068,NDays&amp;"D")</f>
        <v>60714</v>
      </c>
      <c r="Z3068" s="1403">
        <v>2.2108707432509256E-2</v>
      </c>
      <c r="AA3068" s="1411">
        <v>2.1691265841123908E-2</v>
      </c>
    </row>
    <row r="3069" spans="19:27" x14ac:dyDescent="0.2">
      <c r="S3069" s="399"/>
      <c r="T3069" s="1401"/>
      <c r="W3069" s="864" t="str">
        <f t="shared" si="54"/>
        <v>1w</v>
      </c>
      <c r="X3069" s="1405">
        <f>_xll.qlCalendarAdvance(Calendar,X3068,W3069,"f",FALSE)</f>
        <v>60721</v>
      </c>
      <c r="Y3069" s="1404">
        <f>_xll.qlCalendarAdvance(Calendar,X3069,NDays&amp;"D")</f>
        <v>60721</v>
      </c>
      <c r="Z3069" s="1403">
        <v>2.2115537959095155E-2</v>
      </c>
      <c r="AA3069" s="1411">
        <v>2.169832969418084E-2</v>
      </c>
    </row>
    <row r="3070" spans="19:27" x14ac:dyDescent="0.2">
      <c r="S3070" s="399"/>
      <c r="T3070" s="1401"/>
      <c r="W3070" s="864" t="str">
        <f t="shared" si="54"/>
        <v>1w</v>
      </c>
      <c r="X3070" s="1405">
        <f>_xll.qlCalendarAdvance(Calendar,X3069,W3070,"f",FALSE)</f>
        <v>60728</v>
      </c>
      <c r="Y3070" s="1404">
        <f>_xll.qlCalendarAdvance(Calendar,X3070,NDays&amp;"D")</f>
        <v>60728</v>
      </c>
      <c r="Z3070" s="1403">
        <v>2.2122353566018438E-2</v>
      </c>
      <c r="AA3070" s="1411">
        <v>2.1705378905254591E-2</v>
      </c>
    </row>
    <row r="3071" spans="19:27" x14ac:dyDescent="0.2">
      <c r="S3071" s="399"/>
      <c r="T3071" s="1401"/>
      <c r="W3071" s="864" t="str">
        <f t="shared" si="54"/>
        <v>1w</v>
      </c>
      <c r="X3071" s="1405">
        <f>_xll.qlCalendarAdvance(Calendar,X3070,W3071,"f",FALSE)</f>
        <v>60735</v>
      </c>
      <c r="Y3071" s="1404">
        <f>_xll.qlCalendarAdvance(Calendar,X3071,NDays&amp;"D")</f>
        <v>60735</v>
      </c>
      <c r="Z3071" s="1403">
        <v>2.2129154252979566E-2</v>
      </c>
      <c r="AA3071" s="1411">
        <v>2.1712413474020975E-2</v>
      </c>
    </row>
    <row r="3072" spans="19:27" x14ac:dyDescent="0.2">
      <c r="S3072" s="399"/>
      <c r="T3072" s="1401"/>
      <c r="W3072" s="864" t="str">
        <f t="shared" si="54"/>
        <v>1w</v>
      </c>
      <c r="X3072" s="1405">
        <f>_xll.qlCalendarAdvance(Calendar,X3071,W3072,"f",FALSE)</f>
        <v>60742</v>
      </c>
      <c r="Y3072" s="1404">
        <f>_xll.qlCalendarAdvance(Calendar,X3072,NDays&amp;"D")</f>
        <v>60742</v>
      </c>
      <c r="Z3072" s="1403">
        <v>2.2135940019680111E-2</v>
      </c>
      <c r="AA3072" s="1411">
        <v>2.1719433400723132E-2</v>
      </c>
    </row>
    <row r="3073" spans="19:27" x14ac:dyDescent="0.2">
      <c r="S3073" s="399"/>
      <c r="T3073" s="1401"/>
      <c r="W3073" s="864" t="str">
        <f t="shared" si="54"/>
        <v>1w</v>
      </c>
      <c r="X3073" s="1405">
        <f>_xll.qlCalendarAdvance(Calendar,X3072,W3073,"f",FALSE)</f>
        <v>60749</v>
      </c>
      <c r="Y3073" s="1404">
        <f>_xll.qlCalendarAdvance(Calendar,X3073,NDays&amp;"D")</f>
        <v>60749</v>
      </c>
      <c r="Z3073" s="1403">
        <v>2.2142710865822757E-2</v>
      </c>
      <c r="AA3073" s="1411">
        <v>2.1726438685117921E-2</v>
      </c>
    </row>
    <row r="3074" spans="19:27" x14ac:dyDescent="0.2">
      <c r="S3074" s="399"/>
      <c r="T3074" s="1401"/>
      <c r="W3074" s="864" t="str">
        <f t="shared" si="54"/>
        <v>1w</v>
      </c>
      <c r="X3074" s="1405">
        <f>_xll.qlCalendarAdvance(Calendar,X3073,W3074,"f",FALSE)</f>
        <v>60756</v>
      </c>
      <c r="Y3074" s="1404">
        <f>_xll.qlCalendarAdvance(Calendar,X3074,NDays&amp;"D")</f>
        <v>60756</v>
      </c>
      <c r="Z3074" s="1403">
        <v>2.2149466791109518E-2</v>
      </c>
      <c r="AA3074" s="1411">
        <v>2.173342932752953E-2</v>
      </c>
    </row>
    <row r="3075" spans="19:27" x14ac:dyDescent="0.2">
      <c r="S3075" s="399"/>
      <c r="T3075" s="1401"/>
      <c r="W3075" s="864" t="str">
        <f t="shared" si="54"/>
        <v>1w</v>
      </c>
      <c r="X3075" s="1405">
        <f>_xll.qlCalendarAdvance(Calendar,X3074,W3075,"f",FALSE)</f>
        <v>60763</v>
      </c>
      <c r="Y3075" s="1404">
        <f>_xll.qlCalendarAdvance(Calendar,X3075,NDays&amp;"D")</f>
        <v>60763</v>
      </c>
      <c r="Z3075" s="1403">
        <v>2.2156207795245075E-2</v>
      </c>
      <c r="AA3075" s="1411">
        <v>2.1740405327714818E-2</v>
      </c>
    </row>
    <row r="3076" spans="19:27" x14ac:dyDescent="0.2">
      <c r="S3076" s="399"/>
      <c r="T3076" s="1401"/>
      <c r="W3076" s="864" t="str">
        <f t="shared" si="54"/>
        <v>1w</v>
      </c>
      <c r="X3076" s="1405">
        <f>_xll.qlCalendarAdvance(Calendar,X3075,W3076,"f",FALSE)</f>
        <v>60770</v>
      </c>
      <c r="Y3076" s="1404">
        <f>_xll.qlCalendarAdvance(Calendar,X3076,NDays&amp;"D")</f>
        <v>60770</v>
      </c>
      <c r="Z3076" s="1403">
        <v>2.2162933877932556E-2</v>
      </c>
      <c r="AA3076" s="1411">
        <v>2.1747366685673786E-2</v>
      </c>
    </row>
    <row r="3077" spans="19:27" x14ac:dyDescent="0.2">
      <c r="S3077" s="399"/>
      <c r="T3077" s="1401"/>
      <c r="W3077" s="864" t="str">
        <f t="shared" si="54"/>
        <v>1w</v>
      </c>
      <c r="X3077" s="1405">
        <f>_xll.qlCalendarAdvance(Calendar,X3076,W3077,"f",FALSE)</f>
        <v>60777</v>
      </c>
      <c r="Y3077" s="1404">
        <f>_xll.qlCalendarAdvance(Calendar,X3077,NDays&amp;"D")</f>
        <v>60777</v>
      </c>
      <c r="Z3077" s="1403">
        <v>2.2169645038877972E-2</v>
      </c>
      <c r="AA3077" s="1411">
        <v>2.1754313401730618E-2</v>
      </c>
    </row>
    <row r="3078" spans="19:27" x14ac:dyDescent="0.2">
      <c r="S3078" s="399"/>
      <c r="T3078" s="1401"/>
      <c r="W3078" s="864" t="str">
        <f t="shared" si="54"/>
        <v>1w</v>
      </c>
      <c r="X3078" s="1405">
        <f>_xll.qlCalendarAdvance(Calendar,X3077,W3078,"f",FALSE)</f>
        <v>60784</v>
      </c>
      <c r="Y3078" s="1404">
        <f>_xll.qlCalendarAdvance(Calendar,X3078,NDays&amp;"D")</f>
        <v>60784</v>
      </c>
      <c r="Z3078" s="1403">
        <v>2.2176341277785561E-2</v>
      </c>
      <c r="AA3078" s="1411">
        <v>2.1761245475561131E-2</v>
      </c>
    </row>
    <row r="3079" spans="19:27" x14ac:dyDescent="0.2">
      <c r="S3079" s="399"/>
      <c r="T3079" s="1401"/>
      <c r="W3079" s="864" t="str">
        <f t="shared" si="54"/>
        <v>1w</v>
      </c>
      <c r="X3079" s="1405">
        <f>_xll.qlCalendarAdvance(Calendar,X3078,W3079,"f",FALSE)</f>
        <v>60791</v>
      </c>
      <c r="Y3079" s="1404">
        <f>_xll.qlCalendarAdvance(Calendar,X3079,NDays&amp;"D")</f>
        <v>60791</v>
      </c>
      <c r="Z3079" s="1403">
        <v>2.2183022594362445E-2</v>
      </c>
      <c r="AA3079" s="1411">
        <v>2.1768162907084276E-2</v>
      </c>
    </row>
    <row r="3080" spans="19:27" x14ac:dyDescent="0.2">
      <c r="S3080" s="399"/>
      <c r="T3080" s="1401"/>
      <c r="W3080" s="864" t="str">
        <f t="shared" si="54"/>
        <v>1w</v>
      </c>
      <c r="X3080" s="1405">
        <f>_xll.qlCalendarAdvance(Calendar,X3079,W3080,"f",FALSE)</f>
        <v>60798</v>
      </c>
      <c r="Y3080" s="1404">
        <f>_xll.qlCalendarAdvance(Calendar,X3080,NDays&amp;"D")</f>
        <v>60798</v>
      </c>
      <c r="Z3080" s="1403">
        <v>2.218968898831486E-2</v>
      </c>
      <c r="AA3080" s="1411">
        <v>2.1775065696543194E-2</v>
      </c>
    </row>
    <row r="3081" spans="19:27" x14ac:dyDescent="0.2">
      <c r="S3081" s="399"/>
      <c r="T3081" s="1401"/>
      <c r="W3081" s="864" t="str">
        <f t="shared" si="54"/>
        <v>1w</v>
      </c>
      <c r="X3081" s="1405">
        <f>_xll.qlCalendarAdvance(Calendar,X3080,W3081,"f",FALSE)</f>
        <v>60805</v>
      </c>
      <c r="Y3081" s="1404">
        <f>_xll.qlCalendarAdvance(Calendar,X3081,NDays&amp;"D")</f>
        <v>60805</v>
      </c>
      <c r="Z3081" s="1403">
        <v>2.2196340459350372E-2</v>
      </c>
      <c r="AA3081" s="1411">
        <v>2.1781953843937885E-2</v>
      </c>
    </row>
    <row r="3082" spans="19:27" x14ac:dyDescent="0.2">
      <c r="S3082" s="399"/>
      <c r="T3082" s="1401"/>
      <c r="W3082" s="864" t="str">
        <f t="shared" si="54"/>
        <v>1w</v>
      </c>
      <c r="X3082" s="1405">
        <f>_xll.qlCalendarAdvance(Calendar,X3081,W3082,"f",FALSE)</f>
        <v>60812</v>
      </c>
      <c r="Y3082" s="1404">
        <f>_xll.qlCalendarAdvance(Calendar,X3082,NDays&amp;"D")</f>
        <v>60812</v>
      </c>
      <c r="Z3082" s="1403">
        <v>2.220297700717766E-2</v>
      </c>
      <c r="AA3082" s="1411">
        <v>2.1788827349187301E-2</v>
      </c>
    </row>
    <row r="3083" spans="19:27" x14ac:dyDescent="0.2">
      <c r="S3083" s="399"/>
      <c r="T3083" s="1401"/>
      <c r="W3083" s="864" t="str">
        <f t="shared" si="54"/>
        <v>1w</v>
      </c>
      <c r="X3083" s="1405">
        <f>_xll.qlCalendarAdvance(Calendar,X3082,W3083,"f",FALSE)</f>
        <v>60819</v>
      </c>
      <c r="Y3083" s="1404">
        <f>_xll.qlCalendarAdvance(Calendar,X3083,NDays&amp;"D")</f>
        <v>60819</v>
      </c>
      <c r="Z3083" s="1403">
        <v>2.2209598631504734E-2</v>
      </c>
      <c r="AA3083" s="1411">
        <v>2.1795686212048304E-2</v>
      </c>
    </row>
    <row r="3084" spans="19:27" x14ac:dyDescent="0.2">
      <c r="S3084" s="399"/>
      <c r="T3084" s="1401"/>
      <c r="W3084" s="864" t="str">
        <f t="shared" si="54"/>
        <v>1w</v>
      </c>
      <c r="X3084" s="1405">
        <f>_xll.qlCalendarAdvance(Calendar,X3083,W3084,"f",FALSE)</f>
        <v>60826</v>
      </c>
      <c r="Y3084" s="1404">
        <f>_xll.qlCalendarAdvance(Calendar,X3084,NDays&amp;"D")</f>
        <v>60826</v>
      </c>
      <c r="Z3084" s="1403">
        <v>2.2216205332041605E-2</v>
      </c>
      <c r="AA3084" s="1411">
        <v>2.1802530433007172E-2</v>
      </c>
    </row>
    <row r="3085" spans="19:27" x14ac:dyDescent="0.2">
      <c r="S3085" s="399"/>
      <c r="T3085" s="1401"/>
      <c r="W3085" s="864" t="str">
        <f t="shared" si="54"/>
        <v>1w</v>
      </c>
      <c r="X3085" s="1405">
        <f>_xll.qlCalendarAdvance(Calendar,X3084,W3085,"f",FALSE)</f>
        <v>60833</v>
      </c>
      <c r="Y3085" s="1404">
        <f>_xll.qlCalendarAdvance(Calendar,X3085,NDays&amp;"D")</f>
        <v>60833</v>
      </c>
      <c r="Z3085" s="1403">
        <v>2.222279710849806E-2</v>
      </c>
      <c r="AA3085" s="1411">
        <v>2.180936001173972E-2</v>
      </c>
    </row>
    <row r="3086" spans="19:27" x14ac:dyDescent="0.2">
      <c r="S3086" s="399"/>
      <c r="T3086" s="1401"/>
      <c r="W3086" s="864" t="str">
        <f t="shared" si="54"/>
        <v>1w</v>
      </c>
      <c r="X3086" s="1405">
        <f>_xll.qlCalendarAdvance(Calendar,X3085,W3086,"f",FALSE)</f>
        <v>60840</v>
      </c>
      <c r="Y3086" s="1404">
        <f>_xll.qlCalendarAdvance(Calendar,X3086,NDays&amp;"D")</f>
        <v>60840</v>
      </c>
      <c r="Z3086" s="1403">
        <v>2.2229373960584775E-2</v>
      </c>
      <c r="AA3086" s="1411">
        <v>2.181617494840804E-2</v>
      </c>
    </row>
    <row r="3087" spans="19:27" x14ac:dyDescent="0.2">
      <c r="S3087" s="399"/>
      <c r="T3087" s="1401"/>
      <c r="W3087" s="864" t="str">
        <f t="shared" si="54"/>
        <v>1w</v>
      </c>
      <c r="X3087" s="1405">
        <f>_xll.qlCalendarAdvance(Calendar,X3086,W3087,"f",FALSE)</f>
        <v>60847</v>
      </c>
      <c r="Y3087" s="1404">
        <f>_xll.qlCalendarAdvance(Calendar,X3087,NDays&amp;"D")</f>
        <v>60847</v>
      </c>
      <c r="Z3087" s="1403">
        <v>2.223593588801287E-2</v>
      </c>
      <c r="AA3087" s="1411">
        <v>2.1822975242606901E-2</v>
      </c>
    </row>
    <row r="3088" spans="19:27" x14ac:dyDescent="0.2">
      <c r="S3088" s="399"/>
      <c r="T3088" s="1401"/>
      <c r="W3088" s="864" t="str">
        <f t="shared" si="54"/>
        <v>1w</v>
      </c>
      <c r="X3088" s="1405">
        <f>_xll.qlCalendarAdvance(Calendar,X3087,W3088,"f",FALSE)</f>
        <v>60854</v>
      </c>
      <c r="Y3088" s="1404">
        <f>_xll.qlCalendarAdvance(Calendar,X3088,NDays&amp;"D")</f>
        <v>60854</v>
      </c>
      <c r="Z3088" s="1403">
        <v>2.2242482890495685E-2</v>
      </c>
      <c r="AA3088" s="1411">
        <v>2.1829760894984673E-2</v>
      </c>
    </row>
    <row r="3089" spans="19:27" x14ac:dyDescent="0.2">
      <c r="S3089" s="399"/>
      <c r="T3089" s="1401"/>
      <c r="W3089" s="864" t="str">
        <f t="shared" si="54"/>
        <v>1w</v>
      </c>
      <c r="X3089" s="1405">
        <f>_xll.qlCalendarAdvance(Calendar,X3088,W3089,"f",FALSE)</f>
        <v>60861</v>
      </c>
      <c r="Y3089" s="1404">
        <f>_xll.qlCalendarAdvance(Calendar,X3089,NDays&amp;"D")</f>
        <v>60861</v>
      </c>
      <c r="Z3089" s="1403">
        <v>2.2249014967744341E-2</v>
      </c>
      <c r="AA3089" s="1411">
        <v>2.1836531905055079E-2</v>
      </c>
    </row>
    <row r="3090" spans="19:27" x14ac:dyDescent="0.2">
      <c r="S3090" s="399"/>
      <c r="T3090" s="1401"/>
      <c r="W3090" s="864" t="str">
        <f t="shared" si="54"/>
        <v>1w</v>
      </c>
      <c r="X3090" s="1405">
        <f>_xll.qlCalendarAdvance(Calendar,X3089,W3090,"f",FALSE)</f>
        <v>60868</v>
      </c>
      <c r="Y3090" s="1404">
        <f>_xll.qlCalendarAdvance(Calendar,X3090,NDays&amp;"D")</f>
        <v>60868</v>
      </c>
      <c r="Z3090" s="1403">
        <v>2.2255532119472843E-2</v>
      </c>
      <c r="AA3090" s="1411">
        <v>2.1843288272899164E-2</v>
      </c>
    </row>
    <row r="3091" spans="19:27" x14ac:dyDescent="0.2">
      <c r="S3091" s="399"/>
      <c r="T3091" s="1401"/>
      <c r="W3091" s="864" t="str">
        <f t="shared" si="54"/>
        <v>1w</v>
      </c>
      <c r="X3091" s="1405">
        <f>_xll.qlCalendarAdvance(Calendar,X3090,W3091,"f",FALSE)</f>
        <v>60875</v>
      </c>
      <c r="Y3091" s="1404">
        <f>_xll.qlCalendarAdvance(Calendar,X3091,NDays&amp;"D")</f>
        <v>60875</v>
      </c>
      <c r="Z3091" s="1403">
        <v>2.2262034345395421E-2</v>
      </c>
      <c r="AA3091" s="1411">
        <v>2.1850029998760068E-2</v>
      </c>
    </row>
    <row r="3092" spans="19:27" x14ac:dyDescent="0.2">
      <c r="S3092" s="399"/>
      <c r="T3092" s="1401"/>
      <c r="W3092" s="864" t="str">
        <f t="shared" si="54"/>
        <v>1w</v>
      </c>
      <c r="X3092" s="1405">
        <f>_xll.qlCalendarAdvance(Calendar,X3091,W3092,"f",FALSE)</f>
        <v>60882</v>
      </c>
      <c r="Y3092" s="1404">
        <f>_xll.qlCalendarAdvance(Calendar,X3092,NDays&amp;"D")</f>
        <v>60882</v>
      </c>
      <c r="Z3092" s="1403">
        <v>2.2268521645226302E-2</v>
      </c>
      <c r="AA3092" s="1411">
        <v>2.1856757082394651E-2</v>
      </c>
    </row>
    <row r="3093" spans="19:27" x14ac:dyDescent="0.2">
      <c r="S3093" s="399"/>
      <c r="T3093" s="1401"/>
      <c r="W3093" s="864" t="str">
        <f t="shared" si="54"/>
        <v>1w</v>
      </c>
      <c r="X3093" s="1405">
        <f>_xll.qlCalendarAdvance(Calendar,X3092,W3093,"f",FALSE)</f>
        <v>60889</v>
      </c>
      <c r="Y3093" s="1404">
        <f>_xll.qlCalendarAdvance(Calendar,X3093,NDays&amp;"D")</f>
        <v>60889</v>
      </c>
      <c r="Z3093" s="1403">
        <v>2.2274994018681271E-2</v>
      </c>
      <c r="AA3093" s="1411">
        <v>2.1863469523721868E-2</v>
      </c>
    </row>
    <row r="3094" spans="19:27" x14ac:dyDescent="0.2">
      <c r="S3094" s="399"/>
      <c r="T3094" s="1401"/>
      <c r="W3094" s="864" t="str">
        <f t="shared" si="54"/>
        <v>1w</v>
      </c>
      <c r="X3094" s="1405">
        <f>_xll.qlCalendarAdvance(Calendar,X3093,W3094,"f",FALSE)</f>
        <v>60896</v>
      </c>
      <c r="Y3094" s="1404">
        <f>_xll.qlCalendarAdvance(Calendar,X3094,NDays&amp;"D")</f>
        <v>60896</v>
      </c>
      <c r="Z3094" s="1403">
        <v>2.2281451465475444E-2</v>
      </c>
      <c r="AA3094" s="1411">
        <v>2.1870167323065903E-2</v>
      </c>
    </row>
    <row r="3095" spans="19:27" x14ac:dyDescent="0.2">
      <c r="S3095" s="399"/>
      <c r="T3095" s="1401"/>
      <c r="W3095" s="864" t="str">
        <f t="shared" si="54"/>
        <v>1w</v>
      </c>
      <c r="X3095" s="1405">
        <f>_xll.qlCalendarAdvance(Calendar,X3094,W3095,"f",FALSE)</f>
        <v>60903</v>
      </c>
      <c r="Y3095" s="1404">
        <f>_xll.qlCalendarAdvance(Calendar,X3095,NDays&amp;"D")</f>
        <v>60903</v>
      </c>
      <c r="Z3095" s="1403">
        <v>2.2287893985326823E-2</v>
      </c>
      <c r="AA3095" s="1411">
        <v>2.1876850480264665E-2</v>
      </c>
    </row>
    <row r="3096" spans="19:27" x14ac:dyDescent="0.2">
      <c r="S3096" s="399"/>
      <c r="T3096" s="1401"/>
      <c r="W3096" s="864" t="str">
        <f t="shared" si="54"/>
        <v>1w</v>
      </c>
      <c r="X3096" s="1405">
        <f>_xll.qlCalendarAdvance(Calendar,X3095,W3096,"f",FALSE)</f>
        <v>60910</v>
      </c>
      <c r="Y3096" s="1404">
        <f>_xll.qlCalendarAdvance(Calendar,X3096,NDays&amp;"D")</f>
        <v>60910</v>
      </c>
      <c r="Z3096" s="1403">
        <v>2.2294321577951415E-2</v>
      </c>
      <c r="AA3096" s="1411">
        <v>2.1883518995156059E-2</v>
      </c>
    </row>
    <row r="3097" spans="19:27" x14ac:dyDescent="0.2">
      <c r="S3097" s="399"/>
      <c r="T3097" s="1401"/>
      <c r="W3097" s="864" t="str">
        <f t="shared" si="54"/>
        <v>1w</v>
      </c>
      <c r="X3097" s="1405">
        <f>_xll.qlCalendarAdvance(Calendar,X3096,W3097,"f",FALSE)</f>
        <v>60917</v>
      </c>
      <c r="Y3097" s="1404">
        <f>_xll.qlCalendarAdvance(Calendar,X3097,NDays&amp;"D")</f>
        <v>60917</v>
      </c>
      <c r="Z3097" s="1403">
        <v>2.2300734243067666E-2</v>
      </c>
      <c r="AA3097" s="1411">
        <v>2.1890172867983226E-2</v>
      </c>
    </row>
    <row r="3098" spans="19:27" x14ac:dyDescent="0.2">
      <c r="S3098" s="399"/>
      <c r="T3098" s="1401"/>
      <c r="W3098" s="864" t="str">
        <f t="shared" ref="W3098:W3161" si="55">W3097</f>
        <v>1w</v>
      </c>
      <c r="X3098" s="1405">
        <f>_xll.qlCalendarAdvance(Calendar,X3097,W3098,"f",FALSE)</f>
        <v>60924</v>
      </c>
      <c r="Y3098" s="1404">
        <f>_xll.qlCalendarAdvance(Calendar,X3098,NDays&amp;"D")</f>
        <v>60924</v>
      </c>
      <c r="Z3098" s="1403">
        <v>2.2307131980394024E-2</v>
      </c>
      <c r="AA3098" s="1411">
        <v>2.1896812098584073E-2</v>
      </c>
    </row>
    <row r="3099" spans="19:27" x14ac:dyDescent="0.2">
      <c r="S3099" s="399"/>
      <c r="T3099" s="1401"/>
      <c r="W3099" s="864" t="str">
        <f t="shared" si="55"/>
        <v>1w</v>
      </c>
      <c r="X3099" s="1405">
        <f>_xll.qlCalendarAdvance(Calendar,X3098,W3099,"f",FALSE)</f>
        <v>60931</v>
      </c>
      <c r="Y3099" s="1404">
        <f>_xll.qlCalendarAdvance(Calendar,X3099,NDays&amp;"D")</f>
        <v>60931</v>
      </c>
      <c r="Z3099" s="1403">
        <v>2.2313514789649824E-2</v>
      </c>
      <c r="AA3099" s="1411">
        <v>2.1903436687039646E-2</v>
      </c>
    </row>
    <row r="3100" spans="19:27" x14ac:dyDescent="0.2">
      <c r="S3100" s="399"/>
      <c r="T3100" s="1401"/>
      <c r="W3100" s="864" t="str">
        <f t="shared" si="55"/>
        <v>1w</v>
      </c>
      <c r="X3100" s="1405">
        <f>_xll.qlCalendarAdvance(Calendar,X3099,W3100,"f",FALSE)</f>
        <v>60938</v>
      </c>
      <c r="Y3100" s="1404">
        <f>_xll.qlCalendarAdvance(Calendar,X3100,NDays&amp;"D")</f>
        <v>60938</v>
      </c>
      <c r="Z3100" s="1403">
        <v>2.2319882670555069E-2</v>
      </c>
      <c r="AA3100" s="1411">
        <v>2.1910046633430991E-2</v>
      </c>
    </row>
    <row r="3101" spans="19:27" x14ac:dyDescent="0.2">
      <c r="S3101" s="399"/>
      <c r="T3101" s="1401"/>
      <c r="W3101" s="864" t="str">
        <f t="shared" si="55"/>
        <v>1w</v>
      </c>
      <c r="X3101" s="1405">
        <f>_xll.qlCalendarAdvance(Calendar,X3100,W3101,"f",FALSE)</f>
        <v>60945</v>
      </c>
      <c r="Y3101" s="1404">
        <f>_xll.qlCalendarAdvance(Calendar,X3101,NDays&amp;"D")</f>
        <v>60945</v>
      </c>
      <c r="Z3101" s="1403">
        <v>2.2326235622829982E-2</v>
      </c>
      <c r="AA3101" s="1411">
        <v>2.1916641937514969E-2</v>
      </c>
    </row>
    <row r="3102" spans="19:27" x14ac:dyDescent="0.2">
      <c r="S3102" s="399"/>
      <c r="T3102" s="1401"/>
      <c r="W3102" s="864" t="str">
        <f t="shared" si="55"/>
        <v>1w</v>
      </c>
      <c r="X3102" s="1405">
        <f>_xll.qlCalendarAdvance(Calendar,X3101,W3102,"f",FALSE)</f>
        <v>60952</v>
      </c>
      <c r="Y3102" s="1404">
        <f>_xll.qlCalendarAdvance(Calendar,X3102,NDays&amp;"D")</f>
        <v>60952</v>
      </c>
      <c r="Z3102" s="1403">
        <v>2.2332573646196341E-2</v>
      </c>
      <c r="AA3102" s="1411">
        <v>2.192322259953472E-2</v>
      </c>
    </row>
    <row r="3103" spans="19:27" x14ac:dyDescent="0.2">
      <c r="S3103" s="399"/>
      <c r="T3103" s="1401"/>
      <c r="W3103" s="864" t="str">
        <f t="shared" si="55"/>
        <v>1w</v>
      </c>
      <c r="X3103" s="1405">
        <f>_xll.qlCalendarAdvance(Calendar,X3102,W3103,"f",FALSE)</f>
        <v>60959</v>
      </c>
      <c r="Y3103" s="1404">
        <f>_xll.qlCalendarAdvance(Calendar,X3103,NDays&amp;"D")</f>
        <v>60959</v>
      </c>
      <c r="Z3103" s="1403">
        <v>2.2338896740375258E-2</v>
      </c>
      <c r="AA3103" s="1411">
        <v>2.192978861932815E-2</v>
      </c>
    </row>
    <row r="3104" spans="19:27" x14ac:dyDescent="0.2">
      <c r="S3104" s="399"/>
      <c r="T3104" s="1401"/>
      <c r="W3104" s="864" t="str">
        <f t="shared" si="55"/>
        <v>1w</v>
      </c>
      <c r="X3104" s="1405">
        <f>_xll.qlCalendarAdvance(Calendar,X3103,W3104,"f",FALSE)</f>
        <v>60966</v>
      </c>
      <c r="Y3104" s="1404">
        <f>_xll.qlCalendarAdvance(Calendar,X3104,NDays&amp;"D")</f>
        <v>60966</v>
      </c>
      <c r="Z3104" s="1403">
        <v>2.2345204905089622E-2</v>
      </c>
      <c r="AA3104" s="1411">
        <v>2.1936339997057352E-2</v>
      </c>
    </row>
    <row r="3105" spans="19:27" x14ac:dyDescent="0.2">
      <c r="S3105" s="399"/>
      <c r="T3105" s="1401"/>
      <c r="W3105" s="864" t="str">
        <f t="shared" si="55"/>
        <v>1w</v>
      </c>
      <c r="X3105" s="1405">
        <f>_xll.qlCalendarAdvance(Calendar,X3104,W3105,"f",FALSE)</f>
        <v>60973</v>
      </c>
      <c r="Y3105" s="1404">
        <f>_xll.qlCalendarAdvance(Calendar,X3105,NDays&amp;"D")</f>
        <v>60973</v>
      </c>
      <c r="Z3105" s="1403">
        <v>2.235149814006232E-2</v>
      </c>
      <c r="AA3105" s="1411">
        <v>2.1942876732317096E-2</v>
      </c>
    </row>
    <row r="3106" spans="19:27" x14ac:dyDescent="0.2">
      <c r="S3106" s="399"/>
      <c r="T3106" s="1401"/>
      <c r="W3106" s="864" t="str">
        <f t="shared" si="55"/>
        <v>1w</v>
      </c>
      <c r="X3106" s="1405">
        <f>_xll.qlCalendarAdvance(Calendar,X3105,W3106,"f",FALSE)</f>
        <v>60980</v>
      </c>
      <c r="Y3106" s="1404">
        <f>_xll.qlCalendarAdvance(Calendar,X3106,NDays&amp;"D")</f>
        <v>60980</v>
      </c>
      <c r="Z3106" s="1403">
        <v>2.2357776445018018E-2</v>
      </c>
      <c r="AA3106" s="1411">
        <v>2.194939882575575E-2</v>
      </c>
    </row>
    <row r="3107" spans="19:27" x14ac:dyDescent="0.2">
      <c r="S3107" s="399"/>
      <c r="T3107" s="1401"/>
      <c r="W3107" s="864" t="str">
        <f t="shared" si="55"/>
        <v>1w</v>
      </c>
      <c r="X3107" s="1405">
        <f>_xll.qlCalendarAdvance(Calendar,X3106,W3107,"f",FALSE)</f>
        <v>60987</v>
      </c>
      <c r="Y3107" s="1404">
        <f>_xll.qlCalendarAdvance(Calendar,X3107,NDays&amp;"D")</f>
        <v>60987</v>
      </c>
      <c r="Z3107" s="1403">
        <v>2.2364039819680048E-2</v>
      </c>
      <c r="AA3107" s="1411">
        <v>2.1955906276887038E-2</v>
      </c>
    </row>
    <row r="3108" spans="19:27" x14ac:dyDescent="0.2">
      <c r="S3108" s="399"/>
      <c r="T3108" s="1401"/>
      <c r="W3108" s="864" t="str">
        <f t="shared" si="55"/>
        <v>1w</v>
      </c>
      <c r="X3108" s="1405">
        <f>_xll.qlCalendarAdvance(Calendar,X3107,W3108,"f",FALSE)</f>
        <v>60995</v>
      </c>
      <c r="Y3108" s="1404">
        <f>_xll.qlCalendarAdvance(Calendar,X3108,NDays&amp;"D")</f>
        <v>60995</v>
      </c>
      <c r="Z3108" s="1403">
        <v>2.237117967980673E-2</v>
      </c>
      <c r="AA3108" s="1411">
        <v>2.1963325434650738E-2</v>
      </c>
    </row>
    <row r="3109" spans="19:27" x14ac:dyDescent="0.2">
      <c r="S3109" s="399"/>
      <c r="T3109" s="1401"/>
      <c r="W3109" s="864" t="str">
        <f t="shared" si="55"/>
        <v>1w</v>
      </c>
      <c r="X3109" s="1405">
        <f>_xll.qlCalendarAdvance(Calendar,X3108,W3109,"f",FALSE)</f>
        <v>61002</v>
      </c>
      <c r="Y3109" s="1404">
        <f>_xll.qlCalendarAdvance(Calendar,X3109,NDays&amp;"D")</f>
        <v>61002</v>
      </c>
      <c r="Z3109" s="1403">
        <v>2.2377411060058972E-2</v>
      </c>
      <c r="AA3109" s="1411">
        <v>2.196980150968697E-2</v>
      </c>
    </row>
    <row r="3110" spans="19:27" x14ac:dyDescent="0.2">
      <c r="S3110" s="399"/>
      <c r="T3110" s="1401"/>
      <c r="W3110" s="864" t="str">
        <f t="shared" si="55"/>
        <v>1w</v>
      </c>
      <c r="X3110" s="1405">
        <f>_xll.qlCalendarAdvance(Calendar,X3109,W3110,"f",FALSE)</f>
        <v>61009</v>
      </c>
      <c r="Y3110" s="1404">
        <f>_xll.qlCalendarAdvance(Calendar,X3110,NDays&amp;"D")</f>
        <v>61009</v>
      </c>
      <c r="Z3110" s="1403">
        <v>2.2383627509156234E-2</v>
      </c>
      <c r="AA3110" s="1411">
        <v>2.1976262942577929E-2</v>
      </c>
    </row>
    <row r="3111" spans="19:27" x14ac:dyDescent="0.2">
      <c r="S3111" s="399"/>
      <c r="T3111" s="1401"/>
      <c r="W3111" s="864" t="str">
        <f t="shared" si="55"/>
        <v>1w</v>
      </c>
      <c r="X3111" s="1405">
        <f>_xll.qlCalendarAdvance(Calendar,X3110,W3111,"f",FALSE)</f>
        <v>61016</v>
      </c>
      <c r="Y3111" s="1404">
        <f>_xll.qlCalendarAdvance(Calendar,X3111,NDays&amp;"D")</f>
        <v>61016</v>
      </c>
      <c r="Z3111" s="1403">
        <v>2.2389829026825625E-2</v>
      </c>
      <c r="AA3111" s="1411">
        <v>2.1982709733242567E-2</v>
      </c>
    </row>
    <row r="3112" spans="19:27" x14ac:dyDescent="0.2">
      <c r="S3112" s="399"/>
      <c r="T3112" s="1401"/>
      <c r="W3112" s="864" t="str">
        <f t="shared" si="55"/>
        <v>1w</v>
      </c>
      <c r="X3112" s="1405">
        <f>_xll.qlCalendarAdvance(Calendar,X3111,W3112,"f",FALSE)</f>
        <v>61023</v>
      </c>
      <c r="Y3112" s="1404">
        <f>_xll.qlCalendarAdvance(Calendar,X3112,NDays&amp;"D")</f>
        <v>61023</v>
      </c>
      <c r="Z3112" s="1403">
        <v>2.2396015612795361E-2</v>
      </c>
      <c r="AA3112" s="1411">
        <v>2.1989141881842977E-2</v>
      </c>
    </row>
    <row r="3113" spans="19:27" x14ac:dyDescent="0.2">
      <c r="S3113" s="399"/>
      <c r="T3113" s="1401"/>
      <c r="W3113" s="864" t="str">
        <f t="shared" si="55"/>
        <v>1w</v>
      </c>
      <c r="X3113" s="1405">
        <f>_xll.qlCalendarAdvance(Calendar,X3112,W3113,"f",FALSE)</f>
        <v>61030</v>
      </c>
      <c r="Y3113" s="1404">
        <f>_xll.qlCalendarAdvance(Calendar,X3113,NDays&amp;"D")</f>
        <v>61030</v>
      </c>
      <c r="Z3113" s="1403">
        <v>2.2402187266793661E-2</v>
      </c>
      <c r="AA3113" s="1411">
        <v>2.1995559388136021E-2</v>
      </c>
    </row>
    <row r="3114" spans="19:27" x14ac:dyDescent="0.2">
      <c r="S3114" s="399"/>
      <c r="T3114" s="1401"/>
      <c r="W3114" s="864" t="str">
        <f t="shared" si="55"/>
        <v>1w</v>
      </c>
      <c r="X3114" s="1405">
        <f>_xll.qlCalendarAdvance(Calendar,X3113,W3114,"f",FALSE)</f>
        <v>61037</v>
      </c>
      <c r="Y3114" s="1404">
        <f>_xll.qlCalendarAdvance(Calendar,X3114,NDays&amp;"D")</f>
        <v>61037</v>
      </c>
      <c r="Z3114" s="1403">
        <v>2.2408343988549406E-2</v>
      </c>
      <c r="AA3114" s="1411">
        <v>2.2001962252121698E-2</v>
      </c>
    </row>
    <row r="3115" spans="19:27" x14ac:dyDescent="0.2">
      <c r="S3115" s="399"/>
      <c r="T3115" s="1401"/>
      <c r="W3115" s="864" t="str">
        <f t="shared" si="55"/>
        <v>1w</v>
      </c>
      <c r="X3115" s="1405">
        <f>_xll.qlCalendarAdvance(Calendar,X3114,W3115,"f",FALSE)</f>
        <v>61044</v>
      </c>
      <c r="Y3115" s="1404">
        <f>_xll.qlCalendarAdvance(Calendar,X3115,NDays&amp;"D")</f>
        <v>61044</v>
      </c>
      <c r="Z3115" s="1403">
        <v>2.2414485777793258E-2</v>
      </c>
      <c r="AA3115" s="1411">
        <v>2.200835047420524E-2</v>
      </c>
    </row>
    <row r="3116" spans="19:27" x14ac:dyDescent="0.2">
      <c r="S3116" s="399"/>
      <c r="T3116" s="1401"/>
      <c r="W3116" s="864" t="str">
        <f t="shared" si="55"/>
        <v>1w</v>
      </c>
      <c r="X3116" s="1405">
        <f>_xll.qlCalendarAdvance(Calendar,X3115,W3116,"f",FALSE)</f>
        <v>61051</v>
      </c>
      <c r="Y3116" s="1404">
        <f>_xll.qlCalendarAdvance(Calendar,X3116,NDays&amp;"D")</f>
        <v>61051</v>
      </c>
      <c r="Z3116" s="1403">
        <v>2.2420612634254988E-2</v>
      </c>
      <c r="AA3116" s="1411">
        <v>2.2014724053981416E-2</v>
      </c>
    </row>
    <row r="3117" spans="19:27" x14ac:dyDescent="0.2">
      <c r="S3117" s="399"/>
      <c r="T3117" s="1401"/>
      <c r="W3117" s="864" t="str">
        <f t="shared" si="55"/>
        <v>1w</v>
      </c>
      <c r="X3117" s="1405">
        <f>_xll.qlCalendarAdvance(Calendar,X3116,W3117,"f",FALSE)</f>
        <v>61058</v>
      </c>
      <c r="Y3117" s="1404">
        <f>_xll.qlCalendarAdvance(Calendar,X3117,NDays&amp;"D")</f>
        <v>61058</v>
      </c>
      <c r="Z3117" s="1403">
        <v>2.2427835176782599E-2</v>
      </c>
      <c r="AA3117" s="1411">
        <v>2.2021082991612317E-2</v>
      </c>
    </row>
    <row r="3118" spans="19:27" x14ac:dyDescent="0.2">
      <c r="S3118" s="399"/>
      <c r="T3118" s="1401"/>
      <c r="W3118" s="864" t="str">
        <f t="shared" si="55"/>
        <v>1w</v>
      </c>
      <c r="X3118" s="1405">
        <f>_xll.qlCalendarAdvance(Calendar,X3117,W3118,"f",FALSE)</f>
        <v>61065</v>
      </c>
      <c r="Y3118" s="1404">
        <f>_xll.qlCalendarAdvance(Calendar,X3118,NDays&amp;"D")</f>
        <v>61065</v>
      </c>
      <c r="Z3118" s="1403">
        <v>2.2433931470625071E-2</v>
      </c>
      <c r="AA3118" s="1411">
        <v>2.2027427287178991E-2</v>
      </c>
    </row>
    <row r="3119" spans="19:27" x14ac:dyDescent="0.2">
      <c r="S3119" s="399"/>
      <c r="T3119" s="1401"/>
      <c r="W3119" s="864" t="str">
        <f t="shared" si="55"/>
        <v>1w</v>
      </c>
      <c r="X3119" s="1405">
        <f>_xll.qlCalendarAdvance(Calendar,X3118,W3119,"f",FALSE)</f>
        <v>61072</v>
      </c>
      <c r="Y3119" s="1404">
        <f>_xll.qlCalendarAdvance(Calendar,X3119,NDays&amp;"D")</f>
        <v>61072</v>
      </c>
      <c r="Z3119" s="1403">
        <v>2.2440012830053434E-2</v>
      </c>
      <c r="AA3119" s="1411">
        <v>2.2033756940438298E-2</v>
      </c>
    </row>
    <row r="3120" spans="19:27" x14ac:dyDescent="0.2">
      <c r="S3120" s="399"/>
      <c r="T3120" s="1401"/>
      <c r="W3120" s="864" t="str">
        <f t="shared" si="55"/>
        <v>1w</v>
      </c>
      <c r="X3120" s="1405">
        <f>_xll.qlCalendarAdvance(Calendar,X3119,W3120,"f",FALSE)</f>
        <v>61079</v>
      </c>
      <c r="Y3120" s="1404">
        <f>_xll.qlCalendarAdvance(Calendar,X3120,NDays&amp;"D")</f>
        <v>61079</v>
      </c>
      <c r="Z3120" s="1403">
        <v>2.2446079254799977E-2</v>
      </c>
      <c r="AA3120" s="1411">
        <v>2.2040071951471285E-2</v>
      </c>
    </row>
    <row r="3121" spans="19:27" x14ac:dyDescent="0.2">
      <c r="S3121" s="399"/>
      <c r="T3121" s="1401"/>
      <c r="W3121" s="864" t="str">
        <f t="shared" si="55"/>
        <v>1w</v>
      </c>
      <c r="X3121" s="1405">
        <f>_xll.qlCalendarAdvance(Calendar,X3120,W3121,"f",FALSE)</f>
        <v>61086</v>
      </c>
      <c r="Y3121" s="1404">
        <f>_xll.qlCalendarAdvance(Calendar,X3121,NDays&amp;"D")</f>
        <v>61086</v>
      </c>
      <c r="Z3121" s="1403">
        <v>2.2452130744598082E-2</v>
      </c>
      <c r="AA3121" s="1411">
        <v>2.2046372320358998E-2</v>
      </c>
    </row>
    <row r="3122" spans="19:27" x14ac:dyDescent="0.2">
      <c r="S3122" s="399"/>
      <c r="T3122" s="1401"/>
      <c r="W3122" s="864" t="str">
        <f t="shared" si="55"/>
        <v>1w</v>
      </c>
      <c r="X3122" s="1405">
        <f>_xll.qlCalendarAdvance(Calendar,X3121,W3122,"f",FALSE)</f>
        <v>61093</v>
      </c>
      <c r="Y3122" s="1404">
        <f>_xll.qlCalendarAdvance(Calendar,X3122,NDays&amp;"D")</f>
        <v>61093</v>
      </c>
      <c r="Z3122" s="1403">
        <v>2.2458167299181361E-2</v>
      </c>
      <c r="AA3122" s="1411">
        <v>2.2052658047182483E-2</v>
      </c>
    </row>
    <row r="3123" spans="19:27" x14ac:dyDescent="0.2">
      <c r="S3123" s="399"/>
      <c r="T3123" s="1401"/>
      <c r="W3123" s="864" t="str">
        <f t="shared" si="55"/>
        <v>1w</v>
      </c>
      <c r="X3123" s="1405">
        <f>_xll.qlCalendarAdvance(Calendar,X3122,W3123,"f",FALSE)</f>
        <v>61100</v>
      </c>
      <c r="Y3123" s="1404">
        <f>_xll.qlCalendarAdvance(Calendar,X3123,NDays&amp;"D")</f>
        <v>61100</v>
      </c>
      <c r="Z3123" s="1403">
        <v>2.2464188918283425E-2</v>
      </c>
      <c r="AA3123" s="1411">
        <v>2.2058929131617555E-2</v>
      </c>
    </row>
    <row r="3124" spans="19:27" x14ac:dyDescent="0.2">
      <c r="S3124" s="399"/>
      <c r="T3124" s="1401"/>
      <c r="W3124" s="864" t="str">
        <f t="shared" si="55"/>
        <v>1w</v>
      </c>
      <c r="X3124" s="1405">
        <f>_xll.qlCalendarAdvance(Calendar,X3123,W3124,"f",FALSE)</f>
        <v>61107</v>
      </c>
      <c r="Y3124" s="1404">
        <f>_xll.qlCalendarAdvance(Calendar,X3124,NDays&amp;"D")</f>
        <v>61107</v>
      </c>
      <c r="Z3124" s="1403">
        <v>2.2474618286239579E-2</v>
      </c>
      <c r="AA3124" s="1411">
        <v>2.20651855739884E-2</v>
      </c>
    </row>
    <row r="3125" spans="19:27" x14ac:dyDescent="0.2">
      <c r="S3125" s="399"/>
      <c r="T3125" s="1401"/>
      <c r="W3125" s="864" t="str">
        <f t="shared" si="55"/>
        <v>1w</v>
      </c>
      <c r="X3125" s="1405">
        <f>_xll.qlCalendarAdvance(Calendar,X3124,W3125,"f",FALSE)</f>
        <v>61114</v>
      </c>
      <c r="Y3125" s="1404">
        <f>_xll.qlCalendarAdvance(Calendar,X3125,NDays&amp;"D")</f>
        <v>61114</v>
      </c>
      <c r="Z3125" s="1403">
        <v>2.2476187348986983E-2</v>
      </c>
      <c r="AA3125" s="1411">
        <v>2.2071427374132924E-2</v>
      </c>
    </row>
    <row r="3126" spans="19:27" x14ac:dyDescent="0.2">
      <c r="S3126" s="399"/>
      <c r="T3126" s="1401"/>
      <c r="W3126" s="864" t="str">
        <f t="shared" si="55"/>
        <v>1w</v>
      </c>
      <c r="X3126" s="1405">
        <f>_xll.qlCalendarAdvance(Calendar,X3125,W3126,"f",FALSE)</f>
        <v>61121</v>
      </c>
      <c r="Y3126" s="1404">
        <f>_xll.qlCalendarAdvance(Calendar,X3126,NDays&amp;"D")</f>
        <v>61121</v>
      </c>
      <c r="Z3126" s="1403">
        <v>2.2482164160060127E-2</v>
      </c>
      <c r="AA3126" s="1411">
        <v>2.207765453221322E-2</v>
      </c>
    </row>
    <row r="3127" spans="19:27" x14ac:dyDescent="0.2">
      <c r="S3127" s="399"/>
      <c r="T3127" s="1401"/>
      <c r="W3127" s="864" t="str">
        <f t="shared" si="55"/>
        <v>1w</v>
      </c>
      <c r="X3127" s="1405">
        <f>_xll.qlCalendarAdvance(Calendar,X3126,W3127,"f",FALSE)</f>
        <v>61128</v>
      </c>
      <c r="Y3127" s="1404">
        <f>_xll.qlCalendarAdvance(Calendar,X3127,NDays&amp;"D")</f>
        <v>61128</v>
      </c>
      <c r="Z3127" s="1403">
        <v>2.2488126034596014E-2</v>
      </c>
      <c r="AA3127" s="1411">
        <v>2.208386704798615E-2</v>
      </c>
    </row>
    <row r="3128" spans="19:27" x14ac:dyDescent="0.2">
      <c r="S3128" s="399"/>
      <c r="T3128" s="1401"/>
      <c r="W3128" s="864" t="str">
        <f t="shared" si="55"/>
        <v>1w</v>
      </c>
      <c r="X3128" s="1405">
        <f>_xll.qlCalendarAdvance(Calendar,X3127,W3128,"f",FALSE)</f>
        <v>61135</v>
      </c>
      <c r="Y3128" s="1404">
        <f>_xll.qlCalendarAdvance(Calendar,X3128,NDays&amp;"D")</f>
        <v>61135</v>
      </c>
      <c r="Z3128" s="1403">
        <v>2.2494072972333135E-2</v>
      </c>
      <c r="AA3128" s="1411">
        <v>2.2090064921532759E-2</v>
      </c>
    </row>
    <row r="3129" spans="19:27" x14ac:dyDescent="0.2">
      <c r="S3129" s="399"/>
      <c r="T3129" s="1401"/>
      <c r="W3129" s="864" t="str">
        <f t="shared" si="55"/>
        <v>1w</v>
      </c>
      <c r="X3129" s="1405">
        <f>_xll.qlCalendarAdvance(Calendar,X3128,W3129,"f",FALSE)</f>
        <v>61142</v>
      </c>
      <c r="Y3129" s="1404">
        <f>_xll.qlCalendarAdvance(Calendar,X3129,NDays&amp;"D")</f>
        <v>61142</v>
      </c>
      <c r="Z3129" s="1403">
        <v>2.2500004973009302E-2</v>
      </c>
      <c r="AA3129" s="1411">
        <v>2.2096248152934095E-2</v>
      </c>
    </row>
    <row r="3130" spans="19:27" x14ac:dyDescent="0.2">
      <c r="S3130" s="399"/>
      <c r="T3130" s="1401"/>
      <c r="W3130" s="864" t="str">
        <f t="shared" si="55"/>
        <v>1w</v>
      </c>
      <c r="X3130" s="1405">
        <f>_xll.qlCalendarAdvance(Calendar,X3129,W3130,"f",FALSE)</f>
        <v>61149</v>
      </c>
      <c r="Y3130" s="1404">
        <f>_xll.qlCalendarAdvance(Calendar,X3130,NDays&amp;"D")</f>
        <v>61149</v>
      </c>
      <c r="Z3130" s="1403">
        <v>2.25059220363641E-2</v>
      </c>
      <c r="AA3130" s="1411">
        <v>2.2102416742271203E-2</v>
      </c>
    </row>
    <row r="3131" spans="19:27" x14ac:dyDescent="0.2">
      <c r="S3131" s="399"/>
      <c r="T3131" s="1401"/>
      <c r="W3131" s="864" t="str">
        <f t="shared" si="55"/>
        <v>1w</v>
      </c>
      <c r="X3131" s="1405">
        <f>_xll.qlCalendarAdvance(Calendar,X3130,W3131,"f",FALSE)</f>
        <v>61156</v>
      </c>
      <c r="Y3131" s="1404">
        <f>_xll.qlCalendarAdvance(Calendar,X3131,NDays&amp;"D")</f>
        <v>61156</v>
      </c>
      <c r="Z3131" s="1403">
        <v>2.2511824162135798E-2</v>
      </c>
      <c r="AA3131" s="1411">
        <v>2.2108570689057805E-2</v>
      </c>
    </row>
    <row r="3132" spans="19:27" x14ac:dyDescent="0.2">
      <c r="S3132" s="399"/>
      <c r="T3132" s="1401"/>
      <c r="W3132" s="864" t="str">
        <f t="shared" si="55"/>
        <v>1w</v>
      </c>
      <c r="X3132" s="1405">
        <f>_xll.qlCalendarAdvance(Calendar,X3131,W3132,"f",FALSE)</f>
        <v>61163</v>
      </c>
      <c r="Y3132" s="1404">
        <f>_xll.qlCalendarAdvance(Calendar,X3132,NDays&amp;"D")</f>
        <v>61163</v>
      </c>
      <c r="Z3132" s="1403">
        <v>2.251771135006575E-2</v>
      </c>
      <c r="AA3132" s="1411">
        <v>2.2114709993942272E-2</v>
      </c>
    </row>
    <row r="3133" spans="19:27" x14ac:dyDescent="0.2">
      <c r="S3133" s="399"/>
      <c r="T3133" s="1401"/>
      <c r="W3133" s="864" t="str">
        <f t="shared" si="55"/>
        <v>1w</v>
      </c>
      <c r="X3133" s="1405">
        <f>_xll.qlCalendarAdvance(Calendar,X3132,W3133,"f",FALSE)</f>
        <v>61170</v>
      </c>
      <c r="Y3133" s="1404">
        <f>_xll.qlCalendarAdvance(Calendar,X3133,NDays&amp;"D")</f>
        <v>61170</v>
      </c>
      <c r="Z3133" s="1403">
        <v>2.2523583599894436E-2</v>
      </c>
      <c r="AA3133" s="1411">
        <v>2.2120834656681465E-2</v>
      </c>
    </row>
    <row r="3134" spans="19:27" x14ac:dyDescent="0.2">
      <c r="S3134" s="399"/>
      <c r="T3134" s="1401"/>
      <c r="W3134" s="864" t="str">
        <f t="shared" si="55"/>
        <v>1w</v>
      </c>
      <c r="X3134" s="1405">
        <f>_xll.qlCalendarAdvance(Calendar,X3133,W3134,"f",FALSE)</f>
        <v>61177</v>
      </c>
      <c r="Y3134" s="1404">
        <f>_xll.qlCalendarAdvance(Calendar,X3134,NDays&amp;"D")</f>
        <v>61177</v>
      </c>
      <c r="Z3134" s="1403">
        <v>2.2529440911363652E-2</v>
      </c>
      <c r="AA3134" s="1411">
        <v>2.2126944677275384E-2</v>
      </c>
    </row>
    <row r="3135" spans="19:27" x14ac:dyDescent="0.2">
      <c r="S3135" s="399"/>
      <c r="T3135" s="1401"/>
      <c r="W3135" s="864" t="str">
        <f t="shared" si="55"/>
        <v>1w</v>
      </c>
      <c r="X3135" s="1405">
        <f>_xll.qlCalendarAdvance(Calendar,X3134,W3135,"f",FALSE)</f>
        <v>61184</v>
      </c>
      <c r="Y3135" s="1404">
        <f>_xll.qlCalendarAdvance(Calendar,X3135,NDays&amp;"D")</f>
        <v>61184</v>
      </c>
      <c r="Z3135" s="1403">
        <v>2.2535283284214766E-2</v>
      </c>
      <c r="AA3135" s="1411">
        <v>2.2133040055318798E-2</v>
      </c>
    </row>
    <row r="3136" spans="19:27" x14ac:dyDescent="0.2">
      <c r="S3136" s="399"/>
      <c r="T3136" s="1401"/>
      <c r="W3136" s="864" t="str">
        <f t="shared" si="55"/>
        <v>1w</v>
      </c>
      <c r="X3136" s="1405">
        <f>_xll.qlCalendarAdvance(Calendar,X3135,W3136,"f",FALSE)</f>
        <v>61191</v>
      </c>
      <c r="Y3136" s="1404">
        <f>_xll.qlCalendarAdvance(Calendar,X3136,NDays&amp;"D")</f>
        <v>61191</v>
      </c>
      <c r="Z3136" s="1403">
        <v>2.2541110718192012E-2</v>
      </c>
      <c r="AA3136" s="1411">
        <v>2.2139120791460076E-2</v>
      </c>
    </row>
    <row r="3137" spans="19:27" x14ac:dyDescent="0.2">
      <c r="S3137" s="399"/>
      <c r="T3137" s="1401"/>
      <c r="W3137" s="864" t="str">
        <f t="shared" si="55"/>
        <v>1w</v>
      </c>
      <c r="X3137" s="1405">
        <f>_xll.qlCalendarAdvance(Calendar,X3136,W3137,"f",FALSE)</f>
        <v>61198</v>
      </c>
      <c r="Y3137" s="1404">
        <f>_xll.qlCalendarAdvance(Calendar,X3137,NDays&amp;"D")</f>
        <v>61198</v>
      </c>
      <c r="Z3137" s="1403">
        <v>2.2546923213038084E-2</v>
      </c>
      <c r="AA3137" s="1411">
        <v>2.2145186885375034E-2</v>
      </c>
    </row>
    <row r="3138" spans="19:27" x14ac:dyDescent="0.2">
      <c r="S3138" s="399"/>
      <c r="T3138" s="1401"/>
      <c r="W3138" s="864" t="str">
        <f t="shared" si="55"/>
        <v>1w</v>
      </c>
      <c r="X3138" s="1405">
        <f>_xll.qlCalendarAdvance(Calendar,X3137,W3138,"f",FALSE)</f>
        <v>61205</v>
      </c>
      <c r="Y3138" s="1404">
        <f>_xll.qlCalendarAdvance(Calendar,X3138,NDays&amp;"D")</f>
        <v>61205</v>
      </c>
      <c r="Z3138" s="1403">
        <v>2.2552720768497216E-2</v>
      </c>
      <c r="AA3138" s="1411">
        <v>2.2151238337063672E-2</v>
      </c>
    </row>
    <row r="3139" spans="19:27" x14ac:dyDescent="0.2">
      <c r="S3139" s="399"/>
      <c r="T3139" s="1401"/>
      <c r="W3139" s="864" t="str">
        <f t="shared" si="55"/>
        <v>1w</v>
      </c>
      <c r="X3139" s="1405">
        <f>_xll.qlCalendarAdvance(Calendar,X3138,W3139,"f",FALSE)</f>
        <v>61212</v>
      </c>
      <c r="Y3139" s="1404">
        <f>_xll.qlCalendarAdvance(Calendar,X3139,NDays&amp;"D")</f>
        <v>61212</v>
      </c>
      <c r="Z3139" s="1403">
        <v>2.2558503384314314E-2</v>
      </c>
      <c r="AA3139" s="1411">
        <v>2.215727514652599E-2</v>
      </c>
    </row>
    <row r="3140" spans="19:27" x14ac:dyDescent="0.2">
      <c r="S3140" s="399"/>
      <c r="T3140" s="1401"/>
      <c r="W3140" s="864" t="str">
        <f t="shared" si="55"/>
        <v>1w</v>
      </c>
      <c r="X3140" s="1405">
        <f>_xll.qlCalendarAdvance(Calendar,X3139,W3140,"f",FALSE)</f>
        <v>61219</v>
      </c>
      <c r="Y3140" s="1404">
        <f>_xll.qlCalendarAdvance(Calendar,X3140,NDays&amp;"D")</f>
        <v>61219</v>
      </c>
      <c r="Z3140" s="1403">
        <v>2.2564271060234724E-2</v>
      </c>
      <c r="AA3140" s="1411">
        <v>2.2163297313761987E-2</v>
      </c>
    </row>
    <row r="3141" spans="19:27" x14ac:dyDescent="0.2">
      <c r="S3141" s="399"/>
      <c r="T3141" s="1401"/>
      <c r="W3141" s="864" t="str">
        <f t="shared" si="55"/>
        <v>1w</v>
      </c>
      <c r="X3141" s="1405">
        <f>_xll.qlCalendarAdvance(Calendar,X3140,W3141,"f",FALSE)</f>
        <v>61226</v>
      </c>
      <c r="Y3141" s="1404">
        <f>_xll.qlCalendarAdvance(Calendar,X3141,NDays&amp;"D")</f>
        <v>61226</v>
      </c>
      <c r="Z3141" s="1403">
        <v>2.257002379600468E-2</v>
      </c>
      <c r="AA3141" s="1411">
        <v>2.216930483885271E-2</v>
      </c>
    </row>
    <row r="3142" spans="19:27" x14ac:dyDescent="0.2">
      <c r="S3142" s="399"/>
      <c r="T3142" s="1401"/>
      <c r="W3142" s="864" t="str">
        <f t="shared" si="55"/>
        <v>1w</v>
      </c>
      <c r="X3142" s="1405">
        <f>_xll.qlCalendarAdvance(Calendar,X3141,W3142,"f",FALSE)</f>
        <v>61233</v>
      </c>
      <c r="Y3142" s="1404">
        <f>_xll.qlCalendarAdvance(Calendar,X3142,NDays&amp;"D")</f>
        <v>61233</v>
      </c>
      <c r="Z3142" s="1403">
        <v>2.2575761591371299E-2</v>
      </c>
      <c r="AA3142" s="1411">
        <v>2.217529772179816E-2</v>
      </c>
    </row>
    <row r="3143" spans="19:27" x14ac:dyDescent="0.2">
      <c r="S3143" s="399"/>
      <c r="T3143" s="1401"/>
      <c r="W3143" s="864" t="str">
        <f t="shared" si="55"/>
        <v>1w</v>
      </c>
      <c r="X3143" s="1405">
        <f>_xll.qlCalendarAdvance(Calendar,X3142,W3143,"f",FALSE)</f>
        <v>61240</v>
      </c>
      <c r="Y3143" s="1404">
        <f>_xll.qlCalendarAdvance(Calendar,X3143,NDays&amp;"D")</f>
        <v>61240</v>
      </c>
      <c r="Z3143" s="1403">
        <v>2.2581484446081695E-2</v>
      </c>
      <c r="AA3143" s="1411">
        <v>2.2181275962436242E-2</v>
      </c>
    </row>
    <row r="3144" spans="19:27" x14ac:dyDescent="0.2">
      <c r="S3144" s="399"/>
      <c r="T3144" s="1401"/>
      <c r="W3144" s="864" t="str">
        <f t="shared" si="55"/>
        <v>1w</v>
      </c>
      <c r="X3144" s="1405">
        <f>_xll.qlCalendarAdvance(Calendar,X3143,W3144,"f",FALSE)</f>
        <v>61247</v>
      </c>
      <c r="Y3144" s="1404">
        <f>_xll.qlCalendarAdvance(Calendar,X3144,NDays&amp;"D")</f>
        <v>61247</v>
      </c>
      <c r="Z3144" s="1403">
        <v>2.2587192359884319E-2</v>
      </c>
      <c r="AA3144" s="1411">
        <v>2.2187239561091143E-2</v>
      </c>
    </row>
    <row r="3145" spans="19:27" x14ac:dyDescent="0.2">
      <c r="S3145" s="399"/>
      <c r="T3145" s="1401"/>
      <c r="W3145" s="864" t="str">
        <f t="shared" si="55"/>
        <v>1w</v>
      </c>
      <c r="X3145" s="1405">
        <f>_xll.qlCalendarAdvance(Calendar,X3144,W3145,"f",FALSE)</f>
        <v>61254</v>
      </c>
      <c r="Y3145" s="1404">
        <f>_xll.qlCalendarAdvance(Calendar,X3145,NDays&amp;"D")</f>
        <v>61254</v>
      </c>
      <c r="Z3145" s="1403">
        <v>2.2592885332527176E-2</v>
      </c>
      <c r="AA3145" s="1411">
        <v>2.2193188517276585E-2</v>
      </c>
    </row>
    <row r="3146" spans="19:27" x14ac:dyDescent="0.2">
      <c r="S3146" s="399"/>
      <c r="T3146" s="1401"/>
      <c r="W3146" s="864" t="str">
        <f t="shared" si="55"/>
        <v>1w</v>
      </c>
      <c r="X3146" s="1405">
        <f>_xll.qlCalendarAdvance(Calendar,X3145,W3146,"f",FALSE)</f>
        <v>61261</v>
      </c>
      <c r="Y3146" s="1404">
        <f>_xll.qlCalendarAdvance(Calendar,X3146,NDays&amp;"D")</f>
        <v>61261</v>
      </c>
      <c r="Z3146" s="1403">
        <v>2.2598563363760479E-2</v>
      </c>
      <c r="AA3146" s="1411">
        <v>2.21991228313978E-2</v>
      </c>
    </row>
    <row r="3147" spans="19:27" x14ac:dyDescent="0.2">
      <c r="S3147" s="399"/>
      <c r="T3147" s="1401"/>
      <c r="W3147" s="864" t="str">
        <f t="shared" si="55"/>
        <v>1w</v>
      </c>
      <c r="X3147" s="1405">
        <f>_xll.qlCalendarAdvance(Calendar,X3146,W3147,"f",FALSE)</f>
        <v>61268</v>
      </c>
      <c r="Y3147" s="1404">
        <f>_xll.qlCalendarAdvance(Calendar,X3147,NDays&amp;"D")</f>
        <v>61268</v>
      </c>
      <c r="Z3147" s="1403">
        <v>2.2604226453334226E-2</v>
      </c>
      <c r="AA3147" s="1411">
        <v>2.2205042503292693E-2</v>
      </c>
    </row>
    <row r="3148" spans="19:27" x14ac:dyDescent="0.2">
      <c r="S3148" s="399"/>
      <c r="T3148" s="1401"/>
      <c r="W3148" s="864" t="str">
        <f t="shared" si="55"/>
        <v>1w</v>
      </c>
      <c r="X3148" s="1405">
        <f>_xll.qlCalendarAdvance(Calendar,X3147,W3148,"f",FALSE)</f>
        <v>61275</v>
      </c>
      <c r="Y3148" s="1404">
        <f>_xll.qlCalendarAdvance(Calendar,X3148,NDays&amp;"D")</f>
        <v>61275</v>
      </c>
      <c r="Z3148" s="1403">
        <v>2.260987460099886E-2</v>
      </c>
      <c r="AA3148" s="1411">
        <v>2.2210947533042313E-2</v>
      </c>
    </row>
    <row r="3149" spans="19:27" x14ac:dyDescent="0.2">
      <c r="S3149" s="399"/>
      <c r="T3149" s="1401"/>
      <c r="W3149" s="864" t="str">
        <f t="shared" si="55"/>
        <v>1w</v>
      </c>
      <c r="X3149" s="1405">
        <f>_xll.qlCalendarAdvance(Calendar,X3148,W3149,"f",FALSE)</f>
        <v>61282</v>
      </c>
      <c r="Y3149" s="1404">
        <f>_xll.qlCalendarAdvance(Calendar,X3149,NDays&amp;"D")</f>
        <v>61282</v>
      </c>
      <c r="Z3149" s="1403">
        <v>2.2615507806506147E-2</v>
      </c>
      <c r="AA3149" s="1411">
        <v>2.221683792040352E-2</v>
      </c>
    </row>
    <row r="3150" spans="19:27" x14ac:dyDescent="0.2">
      <c r="S3150" s="399"/>
      <c r="T3150" s="1401"/>
      <c r="W3150" s="864" t="str">
        <f t="shared" si="55"/>
        <v>1w</v>
      </c>
      <c r="X3150" s="1405">
        <f>_xll.qlCalendarAdvance(Calendar,X3149,W3150,"f",FALSE)</f>
        <v>61289</v>
      </c>
      <c r="Y3150" s="1404">
        <f>_xll.qlCalendarAdvance(Calendar,X3150,NDays&amp;"D")</f>
        <v>61289</v>
      </c>
      <c r="Z3150" s="1403">
        <v>2.2621126069607853E-2</v>
      </c>
      <c r="AA3150" s="1411">
        <v>2.2222713665781546E-2</v>
      </c>
    </row>
    <row r="3151" spans="19:27" x14ac:dyDescent="0.2">
      <c r="S3151" s="399"/>
      <c r="T3151" s="1401"/>
      <c r="W3151" s="864" t="str">
        <f t="shared" si="55"/>
        <v>1w</v>
      </c>
      <c r="X3151" s="1405">
        <f>_xll.qlCalendarAdvance(Calendar,X3150,W3151,"f",FALSE)</f>
        <v>61296</v>
      </c>
      <c r="Y3151" s="1404">
        <f>_xll.qlCalendarAdvance(Calendar,X3151,NDays&amp;"D")</f>
        <v>61296</v>
      </c>
      <c r="Z3151" s="1403">
        <v>2.2626729390056853E-2</v>
      </c>
      <c r="AA3151" s="1411">
        <v>2.2228574768933251E-2</v>
      </c>
    </row>
    <row r="3152" spans="19:27" x14ac:dyDescent="0.2">
      <c r="S3152" s="399"/>
      <c r="T3152" s="1401"/>
      <c r="W3152" s="864" t="str">
        <f t="shared" si="55"/>
        <v>1w</v>
      </c>
      <c r="X3152" s="1405">
        <f>_xll.qlCalendarAdvance(Calendar,X3151,W3152,"f",FALSE)</f>
        <v>61303</v>
      </c>
      <c r="Y3152" s="1404">
        <f>_xll.qlCalendarAdvance(Calendar,X3152,NDays&amp;"D")</f>
        <v>61303</v>
      </c>
      <c r="Z3152" s="1403">
        <v>2.2632317767606689E-2</v>
      </c>
      <c r="AA3152" s="1411">
        <v>2.2234421229858636E-2</v>
      </c>
    </row>
    <row r="3153" spans="19:27" x14ac:dyDescent="0.2">
      <c r="S3153" s="399"/>
      <c r="T3153" s="1401"/>
      <c r="W3153" s="864" t="str">
        <f t="shared" si="55"/>
        <v>1w</v>
      </c>
      <c r="X3153" s="1405">
        <f>_xll.qlCalendarAdvance(Calendar,X3152,W3153,"f",FALSE)</f>
        <v>61310</v>
      </c>
      <c r="Y3153" s="1404">
        <f>_xll.qlCalendarAdvance(Calendar,X3153,NDays&amp;"D")</f>
        <v>61310</v>
      </c>
      <c r="Z3153" s="1403">
        <v>2.2637891202010457E-2</v>
      </c>
      <c r="AA3153" s="1411">
        <v>2.2240253048395608E-2</v>
      </c>
    </row>
    <row r="3154" spans="19:27" x14ac:dyDescent="0.2">
      <c r="S3154" s="399"/>
      <c r="T3154" s="1401"/>
      <c r="W3154" s="864" t="str">
        <f t="shared" si="55"/>
        <v>1w</v>
      </c>
      <c r="X3154" s="1405">
        <f>_xll.qlCalendarAdvance(Calendar,X3153,W3154,"f",FALSE)</f>
        <v>61317</v>
      </c>
      <c r="Y3154" s="1404">
        <f>_xll.qlCalendarAdvance(Calendar,X3154,NDays&amp;"D")</f>
        <v>61317</v>
      </c>
      <c r="Z3154" s="1403">
        <v>2.2643449693023694E-2</v>
      </c>
      <c r="AA3154" s="1411">
        <v>2.2246070224868353E-2</v>
      </c>
    </row>
    <row r="3155" spans="19:27" x14ac:dyDescent="0.2">
      <c r="S3155" s="399"/>
      <c r="T3155" s="1401"/>
      <c r="W3155" s="864" t="str">
        <f t="shared" si="55"/>
        <v>1w</v>
      </c>
      <c r="X3155" s="1405">
        <f>_xll.qlCalendarAdvance(Calendar,X3154,W3155,"f",FALSE)</f>
        <v>61324</v>
      </c>
      <c r="Y3155" s="1404">
        <f>_xll.qlCalendarAdvance(Calendar,X3155,NDays&amp;"D")</f>
        <v>61324</v>
      </c>
      <c r="Z3155" s="1403">
        <v>2.2648993240401923E-2</v>
      </c>
      <c r="AA3155" s="1411">
        <v>2.2251872759114777E-2</v>
      </c>
    </row>
    <row r="3156" spans="19:27" x14ac:dyDescent="0.2">
      <c r="S3156" s="399"/>
      <c r="T3156" s="1401"/>
      <c r="W3156" s="864" t="str">
        <f t="shared" si="55"/>
        <v>1w</v>
      </c>
      <c r="X3156" s="1405">
        <f>_xll.qlCalendarAdvance(Calendar,X3155,W3156,"f",FALSE)</f>
        <v>61331</v>
      </c>
      <c r="Y3156" s="1404">
        <f>_xll.qlCalendarAdvance(Calendar,X3156,NDays&amp;"D")</f>
        <v>61331</v>
      </c>
      <c r="Z3156" s="1403">
        <v>2.2654521843900464E-2</v>
      </c>
      <c r="AA3156" s="1411">
        <v>2.2257660651134881E-2</v>
      </c>
    </row>
    <row r="3157" spans="19:27" x14ac:dyDescent="0.2">
      <c r="S3157" s="399"/>
      <c r="T3157" s="1401"/>
      <c r="W3157" s="864" t="str">
        <f t="shared" si="55"/>
        <v>1w</v>
      </c>
      <c r="X3157" s="1405">
        <f>_xll.qlCalendarAdvance(Calendar,X3156,W3157,"f",FALSE)</f>
        <v>61338</v>
      </c>
      <c r="Y3157" s="1404">
        <f>_xll.qlCalendarAdvance(Calendar,X3157,NDays&amp;"D")</f>
        <v>61338</v>
      </c>
      <c r="Z3157" s="1403">
        <v>2.2660035503276835E-2</v>
      </c>
      <c r="AA3157" s="1411">
        <v>2.2263433901090757E-2</v>
      </c>
    </row>
    <row r="3158" spans="19:27" x14ac:dyDescent="0.2">
      <c r="S3158" s="399"/>
      <c r="T3158" s="1401"/>
      <c r="W3158" s="864" t="str">
        <f t="shared" si="55"/>
        <v>1w</v>
      </c>
      <c r="X3158" s="1405">
        <f>_xll.qlCalendarAdvance(Calendar,X3157,W3158,"f",FALSE)</f>
        <v>61345</v>
      </c>
      <c r="Y3158" s="1404">
        <f>_xll.qlCalendarAdvance(Calendar,X3158,NDays&amp;"D")</f>
        <v>61345</v>
      </c>
      <c r="Z3158" s="1403">
        <v>2.2665534218287462E-2</v>
      </c>
      <c r="AA3158" s="1411">
        <v>2.226919250865822E-2</v>
      </c>
    </row>
    <row r="3159" spans="19:27" x14ac:dyDescent="0.2">
      <c r="S3159" s="399"/>
      <c r="T3159" s="1401"/>
      <c r="W3159" s="864" t="str">
        <f t="shared" si="55"/>
        <v>1w</v>
      </c>
      <c r="X3159" s="1405">
        <f>_xll.qlCalendarAdvance(Calendar,X3158,W3159,"f",FALSE)</f>
        <v>61352</v>
      </c>
      <c r="Y3159" s="1404">
        <f>_xll.qlCalendarAdvance(Calendar,X3159,NDays&amp;"D")</f>
        <v>61352</v>
      </c>
      <c r="Z3159" s="1403">
        <v>2.2671017988690749E-2</v>
      </c>
      <c r="AA3159" s="1411">
        <v>2.2274936474080409E-2</v>
      </c>
    </row>
    <row r="3160" spans="19:27" x14ac:dyDescent="0.2">
      <c r="S3160" s="399"/>
      <c r="T3160" s="1401"/>
      <c r="W3160" s="864" t="str">
        <f t="shared" si="55"/>
        <v>1w</v>
      </c>
      <c r="X3160" s="1405">
        <f>_xll.qlCalendarAdvance(Calendar,X3159,W3160,"f",FALSE)</f>
        <v>61359</v>
      </c>
      <c r="Y3160" s="1404">
        <f>_xll.qlCalendarAdvance(Calendar,X3160,NDays&amp;"D")</f>
        <v>61359</v>
      </c>
      <c r="Z3160" s="1403">
        <v>2.2676486814245115E-2</v>
      </c>
      <c r="AA3160" s="1411">
        <v>2.2280665797276278E-2</v>
      </c>
    </row>
    <row r="3161" spans="19:27" x14ac:dyDescent="0.2">
      <c r="S3161" s="399"/>
      <c r="T3161" s="1401"/>
      <c r="W3161" s="864" t="str">
        <f t="shared" si="55"/>
        <v>1w</v>
      </c>
      <c r="X3161" s="1405">
        <f>_xll.qlCalendarAdvance(Calendar,X3160,W3161,"f",FALSE)</f>
        <v>61366</v>
      </c>
      <c r="Y3161" s="1404">
        <f>_xll.qlCalendarAdvance(Calendar,X3161,NDays&amp;"D")</f>
        <v>61366</v>
      </c>
      <c r="Z3161" s="1403">
        <v>2.268194069471029E-2</v>
      </c>
      <c r="AA3161" s="1411">
        <v>2.2286380478245826E-2</v>
      </c>
    </row>
    <row r="3162" spans="19:27" x14ac:dyDescent="0.2">
      <c r="S3162" s="399"/>
      <c r="T3162" s="1401"/>
      <c r="W3162" s="864" t="str">
        <f t="shared" ref="W3162:W3225" si="56">W3161</f>
        <v>1w</v>
      </c>
      <c r="X3162" s="1405">
        <f>_xll.qlCalendarAdvance(Calendar,X3161,W3162,"f",FALSE)</f>
        <v>61373</v>
      </c>
      <c r="Y3162" s="1404">
        <f>_xll.qlCalendarAdvance(Calendar,X3162,NDays&amp;"D")</f>
        <v>61373</v>
      </c>
      <c r="Z3162" s="1403">
        <v>2.2687379629845801E-2</v>
      </c>
      <c r="AA3162" s="1411">
        <v>2.2292080517151147E-2</v>
      </c>
    </row>
    <row r="3163" spans="19:27" x14ac:dyDescent="0.2">
      <c r="S3163" s="399"/>
      <c r="T3163" s="1401"/>
      <c r="W3163" s="864" t="str">
        <f t="shared" si="56"/>
        <v>1w</v>
      </c>
      <c r="X3163" s="1405">
        <f>_xll.qlCalendarAdvance(Calendar,X3162,W3163,"f",FALSE)</f>
        <v>61380</v>
      </c>
      <c r="Y3163" s="1404">
        <f>_xll.qlCalendarAdvance(Calendar,X3163,NDays&amp;"D")</f>
        <v>61380</v>
      </c>
      <c r="Z3163" s="1403">
        <v>2.2692803619412491E-2</v>
      </c>
      <c r="AA3163" s="1411">
        <v>2.2297765913668055E-2</v>
      </c>
    </row>
    <row r="3164" spans="19:27" x14ac:dyDescent="0.2">
      <c r="S3164" s="399"/>
      <c r="T3164" s="1401"/>
      <c r="W3164" s="864" t="str">
        <f t="shared" si="56"/>
        <v>1w</v>
      </c>
      <c r="X3164" s="1405">
        <f>_xll.qlCalendarAdvance(Calendar,X3163,W3164,"f",FALSE)</f>
        <v>61387</v>
      </c>
      <c r="Y3164" s="1404">
        <f>_xll.qlCalendarAdvance(Calendar,X3164,NDays&amp;"D")</f>
        <v>61387</v>
      </c>
      <c r="Z3164" s="1403">
        <v>2.2698212663170986E-2</v>
      </c>
      <c r="AA3164" s="1411">
        <v>2.2303436667958643E-2</v>
      </c>
    </row>
    <row r="3165" spans="19:27" x14ac:dyDescent="0.2">
      <c r="S3165" s="399"/>
      <c r="T3165" s="1401"/>
      <c r="W3165" s="864" t="str">
        <f t="shared" si="56"/>
        <v>1w</v>
      </c>
      <c r="X3165" s="1405">
        <f>_xll.qlCalendarAdvance(Calendar,X3164,W3165,"f",FALSE)</f>
        <v>61394</v>
      </c>
      <c r="Y3165" s="1404">
        <f>_xll.qlCalendarAdvance(Calendar,X3165,NDays&amp;"D")</f>
        <v>61394</v>
      </c>
      <c r="Z3165" s="1403">
        <v>2.270360676088435E-2</v>
      </c>
      <c r="AA3165" s="1411">
        <v>2.2309092780185003E-2</v>
      </c>
    </row>
    <row r="3166" spans="19:27" x14ac:dyDescent="0.2">
      <c r="S3166" s="399"/>
      <c r="T3166" s="1401"/>
      <c r="W3166" s="864" t="str">
        <f t="shared" si="56"/>
        <v>1w</v>
      </c>
      <c r="X3166" s="1405">
        <f>_xll.qlCalendarAdvance(Calendar,X3165,W3166,"f",FALSE)</f>
        <v>61401</v>
      </c>
      <c r="Y3166" s="1404">
        <f>_xll.qlCalendarAdvance(Calendar,X3166,NDays&amp;"D")</f>
        <v>61401</v>
      </c>
      <c r="Z3166" s="1403">
        <v>2.2708985912313868E-2</v>
      </c>
      <c r="AA3166" s="1411">
        <v>2.2314734250103996E-2</v>
      </c>
    </row>
    <row r="3167" spans="19:27" x14ac:dyDescent="0.2">
      <c r="S3167" s="399"/>
      <c r="T3167" s="1401"/>
      <c r="W3167" s="864" t="str">
        <f t="shared" si="56"/>
        <v>1w</v>
      </c>
      <c r="X3167" s="1405">
        <f>_xll.qlCalendarAdvance(Calendar,X3166,W3167,"f",FALSE)</f>
        <v>61408</v>
      </c>
      <c r="Y3167" s="1404">
        <f>_xll.qlCalendarAdvance(Calendar,X3167,NDays&amp;"D")</f>
        <v>61408</v>
      </c>
      <c r="Z3167" s="1403">
        <v>2.2714350117223715E-2</v>
      </c>
      <c r="AA3167" s="1411">
        <v>2.2320361077877715E-2</v>
      </c>
    </row>
    <row r="3168" spans="19:27" x14ac:dyDescent="0.2">
      <c r="S3168" s="399"/>
      <c r="T3168" s="1401"/>
      <c r="W3168" s="864" t="str">
        <f t="shared" si="56"/>
        <v>1w</v>
      </c>
      <c r="X3168" s="1405">
        <f>_xll.qlCalendarAdvance(Calendar,X3167,W3168,"f",FALSE)</f>
        <v>61415</v>
      </c>
      <c r="Y3168" s="1404">
        <f>_xll.qlCalendarAdvance(Calendar,X3168,NDays&amp;"D")</f>
        <v>61415</v>
      </c>
      <c r="Z3168" s="1403">
        <v>2.271969937537761E-2</v>
      </c>
      <c r="AA3168" s="1411">
        <v>2.2325973263344068E-2</v>
      </c>
    </row>
    <row r="3169" spans="19:27" x14ac:dyDescent="0.2">
      <c r="S3169" s="399"/>
      <c r="T3169" s="1401"/>
      <c r="W3169" s="864" t="str">
        <f t="shared" si="56"/>
        <v>1w</v>
      </c>
      <c r="X3169" s="1405">
        <f>_xll.qlCalendarAdvance(Calendar,X3168,W3169,"f",FALSE)</f>
        <v>61422</v>
      </c>
      <c r="Y3169" s="1404">
        <f>_xll.qlCalendarAdvance(Calendar,X3169,NDays&amp;"D")</f>
        <v>61422</v>
      </c>
      <c r="Z3169" s="1403">
        <v>2.272396038440716E-2</v>
      </c>
      <c r="AA3169" s="1411">
        <v>2.2331570806503054E-2</v>
      </c>
    </row>
    <row r="3170" spans="19:27" x14ac:dyDescent="0.2">
      <c r="S3170" s="399"/>
      <c r="T3170" s="1401"/>
      <c r="W3170" s="864" t="str">
        <f t="shared" si="56"/>
        <v>1w</v>
      </c>
      <c r="X3170" s="1405">
        <f>_xll.qlCalendarAdvance(Calendar,X3169,W3170,"f",FALSE)</f>
        <v>61429</v>
      </c>
      <c r="Y3170" s="1404">
        <f>_xll.qlCalendarAdvance(Calendar,X3170,NDays&amp;"D")</f>
        <v>61429</v>
      </c>
      <c r="Z3170" s="1403">
        <v>2.2729280488501313E-2</v>
      </c>
      <c r="AA3170" s="1411">
        <v>2.2337153707597812E-2</v>
      </c>
    </row>
    <row r="3171" spans="19:27" x14ac:dyDescent="0.2">
      <c r="S3171" s="399"/>
      <c r="T3171" s="1401"/>
      <c r="W3171" s="864" t="str">
        <f t="shared" si="56"/>
        <v>1w</v>
      </c>
      <c r="X3171" s="1405">
        <f>_xll.qlCalendarAdvance(Calendar,X3170,W3171,"f",FALSE)</f>
        <v>61436</v>
      </c>
      <c r="Y3171" s="1404">
        <f>_xll.qlCalendarAdvance(Calendar,X3171,NDays&amp;"D")</f>
        <v>61436</v>
      </c>
      <c r="Z3171" s="1403">
        <v>2.2734585645996841E-2</v>
      </c>
      <c r="AA3171" s="1411">
        <v>2.234272196646625E-2</v>
      </c>
    </row>
    <row r="3172" spans="19:27" x14ac:dyDescent="0.2">
      <c r="S3172" s="399"/>
      <c r="T3172" s="1401"/>
      <c r="W3172" s="864" t="str">
        <f t="shared" si="56"/>
        <v>1w</v>
      </c>
      <c r="X3172" s="1405">
        <f>_xll.qlCalendarAdvance(Calendar,X3171,W3172,"f",FALSE)</f>
        <v>61443</v>
      </c>
      <c r="Y3172" s="1404">
        <f>_xll.qlCalendarAdvance(Calendar,X3172,NDays&amp;"D")</f>
        <v>61443</v>
      </c>
      <c r="Z3172" s="1403">
        <v>2.273987585665993E-2</v>
      </c>
      <c r="AA3172" s="1411">
        <v>2.2348275583189414E-2</v>
      </c>
    </row>
    <row r="3173" spans="19:27" x14ac:dyDescent="0.2">
      <c r="S3173" s="399"/>
      <c r="T3173" s="1401"/>
      <c r="W3173" s="864" t="str">
        <f t="shared" si="56"/>
        <v>1w</v>
      </c>
      <c r="X3173" s="1405">
        <f>_xll.qlCalendarAdvance(Calendar,X3172,W3173,"f",FALSE)</f>
        <v>61450</v>
      </c>
      <c r="Y3173" s="1404">
        <f>_xll.qlCalendarAdvance(Calendar,X3173,NDays&amp;"D")</f>
        <v>61450</v>
      </c>
      <c r="Z3173" s="1403">
        <v>2.2745151120258988E-2</v>
      </c>
      <c r="AA3173" s="1411">
        <v>2.2353814557605212E-2</v>
      </c>
    </row>
    <row r="3174" spans="19:27" x14ac:dyDescent="0.2">
      <c r="S3174" s="399"/>
      <c r="T3174" s="1401"/>
      <c r="W3174" s="864" t="str">
        <f t="shared" si="56"/>
        <v>1w</v>
      </c>
      <c r="X3174" s="1405">
        <f>_xll.qlCalendarAdvance(Calendar,X3173,W3174,"f",FALSE)</f>
        <v>61457</v>
      </c>
      <c r="Y3174" s="1404">
        <f>_xll.qlCalendarAdvance(Calendar,X3174,NDays&amp;"D")</f>
        <v>61457</v>
      </c>
      <c r="Z3174" s="1403">
        <v>2.2750411436562201E-2</v>
      </c>
      <c r="AA3174" s="1411">
        <v>2.2359338889713642E-2</v>
      </c>
    </row>
    <row r="3175" spans="19:27" x14ac:dyDescent="0.2">
      <c r="S3175" s="399"/>
      <c r="T3175" s="1401"/>
      <c r="W3175" s="864" t="str">
        <f t="shared" si="56"/>
        <v>1w</v>
      </c>
      <c r="X3175" s="1405">
        <f>_xll.qlCalendarAdvance(Calendar,X3174,W3175,"f",FALSE)</f>
        <v>61464</v>
      </c>
      <c r="Y3175" s="1404">
        <f>_xll.qlCalendarAdvance(Calendar,X3175,NDays&amp;"D")</f>
        <v>61464</v>
      </c>
      <c r="Z3175" s="1403">
        <v>2.2755656805338198E-2</v>
      </c>
      <c r="AA3175" s="1411">
        <v>2.2364848579676799E-2</v>
      </c>
    </row>
    <row r="3176" spans="19:27" x14ac:dyDescent="0.2">
      <c r="S3176" s="399"/>
      <c r="T3176" s="1401"/>
      <c r="W3176" s="864" t="str">
        <f t="shared" si="56"/>
        <v>1w</v>
      </c>
      <c r="X3176" s="1405">
        <f>_xll.qlCalendarAdvance(Calendar,X3175,W3176,"f",FALSE)</f>
        <v>61471</v>
      </c>
      <c r="Y3176" s="1404">
        <f>_xll.qlCalendarAdvance(Calendar,X3176,NDays&amp;"D")</f>
        <v>61471</v>
      </c>
      <c r="Z3176" s="1403">
        <v>2.2760887226357607E-2</v>
      </c>
      <c r="AA3176" s="1411">
        <v>2.2370343627494682E-2</v>
      </c>
    </row>
    <row r="3177" spans="19:27" x14ac:dyDescent="0.2">
      <c r="S3177" s="399"/>
      <c r="T3177" s="1401"/>
      <c r="W3177" s="864" t="str">
        <f t="shared" si="56"/>
        <v>1w</v>
      </c>
      <c r="X3177" s="1405">
        <f>_xll.qlCalendarAdvance(Calendar,X3176,W3177,"f",FALSE)</f>
        <v>61478</v>
      </c>
      <c r="Y3177" s="1404">
        <f>_xll.qlCalendarAdvance(Calendar,X3177,NDays&amp;"D")</f>
        <v>61478</v>
      </c>
      <c r="Z3177" s="1403">
        <v>2.2766102699390167E-2</v>
      </c>
      <c r="AA3177" s="1411">
        <v>2.2375824033005198E-2</v>
      </c>
    </row>
    <row r="3178" spans="19:27" x14ac:dyDescent="0.2">
      <c r="S3178" s="399"/>
      <c r="T3178" s="1401"/>
      <c r="W3178" s="864" t="str">
        <f t="shared" si="56"/>
        <v>1w</v>
      </c>
      <c r="X3178" s="1405">
        <f>_xll.qlCalendarAdvance(Calendar,X3177,W3178,"f",FALSE)</f>
        <v>61485</v>
      </c>
      <c r="Y3178" s="1404">
        <f>_xll.qlCalendarAdvance(Calendar,X3178,NDays&amp;"D")</f>
        <v>61485</v>
      </c>
      <c r="Z3178" s="1403">
        <v>2.2771303224206951E-2</v>
      </c>
      <c r="AA3178" s="1411">
        <v>2.2381289796127302E-2</v>
      </c>
    </row>
    <row r="3179" spans="19:27" x14ac:dyDescent="0.2">
      <c r="S3179" s="399"/>
      <c r="T3179" s="1401"/>
      <c r="W3179" s="864" t="str">
        <f t="shared" si="56"/>
        <v>1w</v>
      </c>
      <c r="X3179" s="1405">
        <f>_xll.qlCalendarAdvance(Calendar,X3178,W3179,"f",FALSE)</f>
        <v>61492</v>
      </c>
      <c r="Y3179" s="1404">
        <f>_xll.qlCalendarAdvance(Calendar,X3179,NDays&amp;"D")</f>
        <v>61492</v>
      </c>
      <c r="Z3179" s="1403">
        <v>2.2776488800580141E-2</v>
      </c>
      <c r="AA3179" s="1411">
        <v>2.238674091734727E-2</v>
      </c>
    </row>
    <row r="3180" spans="19:27" x14ac:dyDescent="0.2">
      <c r="S3180" s="399"/>
      <c r="T3180" s="1401"/>
      <c r="W3180" s="864" t="str">
        <f t="shared" si="56"/>
        <v>1w</v>
      </c>
      <c r="X3180" s="1405">
        <f>_xll.qlCalendarAdvance(Calendar,X3179,W3180,"f",FALSE)</f>
        <v>61499</v>
      </c>
      <c r="Y3180" s="1404">
        <f>_xll.qlCalendarAdvance(Calendar,X3180,NDays&amp;"D")</f>
        <v>61499</v>
      </c>
      <c r="Z3180" s="1403">
        <v>2.278165942828192E-2</v>
      </c>
      <c r="AA3180" s="1411">
        <v>2.2392177396259871E-2</v>
      </c>
    </row>
    <row r="3181" spans="19:27" x14ac:dyDescent="0.2">
      <c r="S3181" s="399"/>
      <c r="T3181" s="1401"/>
      <c r="W3181" s="864" t="str">
        <f t="shared" si="56"/>
        <v>1w</v>
      </c>
      <c r="X3181" s="1405">
        <f>_xll.qlCalendarAdvance(Calendar,X3180,W3181,"f",FALSE)</f>
        <v>61506</v>
      </c>
      <c r="Y3181" s="1404">
        <f>_xll.qlCalendarAdvance(Calendar,X3181,NDays&amp;"D")</f>
        <v>61506</v>
      </c>
      <c r="Z3181" s="1403">
        <v>2.2786815107084912E-2</v>
      </c>
      <c r="AA3181" s="1411">
        <v>2.2397599232865106E-2</v>
      </c>
    </row>
    <row r="3182" spans="19:27" x14ac:dyDescent="0.2">
      <c r="S3182" s="399"/>
      <c r="T3182" s="1401"/>
      <c r="W3182" s="864" t="str">
        <f t="shared" si="56"/>
        <v>1w</v>
      </c>
      <c r="X3182" s="1405">
        <f>_xll.qlCalendarAdvance(Calendar,X3181,W3182,"f",FALSE)</f>
        <v>61513</v>
      </c>
      <c r="Y3182" s="1404">
        <f>_xll.qlCalendarAdvance(Calendar,X3182,NDays&amp;"D")</f>
        <v>61513</v>
      </c>
      <c r="Z3182" s="1403">
        <v>2.2791955836763078E-2</v>
      </c>
      <c r="AA3182" s="1411">
        <v>2.2403006427244021E-2</v>
      </c>
    </row>
    <row r="3183" spans="19:27" x14ac:dyDescent="0.2">
      <c r="S3183" s="399"/>
      <c r="T3183" s="1401"/>
      <c r="W3183" s="864" t="str">
        <f t="shared" si="56"/>
        <v>1w</v>
      </c>
      <c r="X3183" s="1405">
        <f>_xll.qlCalendarAdvance(Calendar,X3182,W3183,"f",FALSE)</f>
        <v>61520</v>
      </c>
      <c r="Y3183" s="1404">
        <f>_xll.qlCalendarAdvance(Calendar,X3183,NDays&amp;"D")</f>
        <v>61520</v>
      </c>
      <c r="Z3183" s="1403">
        <v>2.2797081617091042E-2</v>
      </c>
      <c r="AA3183" s="1411">
        <v>2.2408398979396615E-2</v>
      </c>
    </row>
    <row r="3184" spans="19:27" x14ac:dyDescent="0.2">
      <c r="S3184" s="399"/>
      <c r="T3184" s="1401"/>
      <c r="W3184" s="864" t="str">
        <f t="shared" si="56"/>
        <v>1w</v>
      </c>
      <c r="X3184" s="1405">
        <f>_xll.qlCalendarAdvance(Calendar,X3183,W3184,"f",FALSE)</f>
        <v>61527</v>
      </c>
      <c r="Y3184" s="1404">
        <f>_xll.qlCalendarAdvance(Calendar,X3184,NDays&amp;"D")</f>
        <v>61527</v>
      </c>
      <c r="Z3184" s="1403">
        <v>2.2802192447842984E-2</v>
      </c>
      <c r="AA3184" s="1411">
        <v>2.2413776889322889E-2</v>
      </c>
    </row>
    <row r="3185" spans="19:27" x14ac:dyDescent="0.2">
      <c r="S3185" s="399"/>
      <c r="T3185" s="1401"/>
      <c r="W3185" s="864" t="str">
        <f t="shared" si="56"/>
        <v>1w</v>
      </c>
      <c r="X3185" s="1405">
        <f>_xll.qlCalendarAdvance(Calendar,X3184,W3185,"f",FALSE)</f>
        <v>61534</v>
      </c>
      <c r="Y3185" s="1404">
        <f>_xll.qlCalendarAdvance(Calendar,X3185,NDays&amp;"D")</f>
        <v>61534</v>
      </c>
      <c r="Z3185" s="1403">
        <v>2.2807288328795305E-2</v>
      </c>
      <c r="AA3185" s="1411">
        <v>2.2419140157184936E-2</v>
      </c>
    </row>
    <row r="3186" spans="19:27" x14ac:dyDescent="0.2">
      <c r="S3186" s="399"/>
      <c r="T3186" s="1401"/>
      <c r="W3186" s="864" t="str">
        <f t="shared" si="56"/>
        <v>1w</v>
      </c>
      <c r="X3186" s="1405">
        <f>_xll.qlCalendarAdvance(Calendar,X3185,W3186,"f",FALSE)</f>
        <v>61541</v>
      </c>
      <c r="Y3186" s="1404">
        <f>_xll.qlCalendarAdvance(Calendar,X3186,NDays&amp;"D")</f>
        <v>61541</v>
      </c>
      <c r="Z3186" s="1403">
        <v>2.2812369259723742E-2</v>
      </c>
      <c r="AA3186" s="1411">
        <v>2.2424488782496477E-2</v>
      </c>
    </row>
    <row r="3187" spans="19:27" x14ac:dyDescent="0.2">
      <c r="S3187" s="399"/>
      <c r="T3187" s="1401"/>
      <c r="W3187" s="864" t="str">
        <f t="shared" si="56"/>
        <v>1w</v>
      </c>
      <c r="X3187" s="1405">
        <f>_xll.qlCalendarAdvance(Calendar,X3186,W3187,"f",FALSE)</f>
        <v>61548</v>
      </c>
      <c r="Y3187" s="1404">
        <f>_xll.qlCalendarAdvance(Calendar,X3187,NDays&amp;"D")</f>
        <v>61548</v>
      </c>
      <c r="Z3187" s="1403">
        <v>2.2817435240406025E-2</v>
      </c>
      <c r="AA3187" s="1411">
        <v>2.2429822765905882E-2</v>
      </c>
    </row>
    <row r="3188" spans="19:27" x14ac:dyDescent="0.2">
      <c r="S3188" s="399"/>
      <c r="T3188" s="1401"/>
      <c r="W3188" s="864" t="str">
        <f t="shared" si="56"/>
        <v>1w</v>
      </c>
      <c r="X3188" s="1405">
        <f>_xll.qlCalendarAdvance(Calendar,X3187,W3188,"f",FALSE)</f>
        <v>61555</v>
      </c>
      <c r="Y3188" s="1404">
        <f>_xll.qlCalendarAdvance(Calendar,X3188,NDays&amp;"D")</f>
        <v>61555</v>
      </c>
      <c r="Z3188" s="1403">
        <v>2.2822486270619002E-2</v>
      </c>
      <c r="AA3188" s="1411">
        <v>2.2435142106926875E-2</v>
      </c>
    </row>
    <row r="3189" spans="19:27" x14ac:dyDescent="0.2">
      <c r="S3189" s="399"/>
      <c r="T3189" s="1401"/>
      <c r="W3189" s="864" t="str">
        <f t="shared" si="56"/>
        <v>1w</v>
      </c>
      <c r="X3189" s="1405">
        <f>_xll.qlCalendarAdvance(Calendar,X3188,W3189,"f",FALSE)</f>
        <v>61562</v>
      </c>
      <c r="Y3189" s="1404">
        <f>_xll.qlCalendarAdvance(Calendar,X3189,NDays&amp;"D")</f>
        <v>61562</v>
      </c>
      <c r="Z3189" s="1403">
        <v>2.2827522350141294E-2</v>
      </c>
      <c r="AA3189" s="1411">
        <v>2.2440446805640502E-2</v>
      </c>
    </row>
    <row r="3190" spans="19:27" x14ac:dyDescent="0.2">
      <c r="S3190" s="399"/>
      <c r="T3190" s="1401"/>
      <c r="W3190" s="864" t="str">
        <f t="shared" si="56"/>
        <v>1w</v>
      </c>
      <c r="X3190" s="1405">
        <f>_xll.qlCalendarAdvance(Calendar,X3189,W3190,"f",FALSE)</f>
        <v>61569</v>
      </c>
      <c r="Y3190" s="1404">
        <f>_xll.qlCalendarAdvance(Calendar,X3190,NDays&amp;"D")</f>
        <v>61569</v>
      </c>
      <c r="Z3190" s="1403">
        <v>2.2832543478751521E-2</v>
      </c>
      <c r="AA3190" s="1411">
        <v>2.24457368622899E-2</v>
      </c>
    </row>
    <row r="3191" spans="19:27" x14ac:dyDescent="0.2">
      <c r="S3191" s="399"/>
      <c r="T3191" s="1401"/>
      <c r="W3191" s="864" t="str">
        <f t="shared" si="56"/>
        <v>1w</v>
      </c>
      <c r="X3191" s="1405">
        <f>_xll.qlCalendarAdvance(Calendar,X3190,W3191,"f",FALSE)</f>
        <v>61576</v>
      </c>
      <c r="Y3191" s="1404">
        <f>_xll.qlCalendarAdvance(Calendar,X3191,NDays&amp;"D")</f>
        <v>61576</v>
      </c>
      <c r="Z3191" s="1403">
        <v>2.2837549656229417E-2</v>
      </c>
      <c r="AA3191" s="1411">
        <v>2.2451012276550886E-2</v>
      </c>
    </row>
    <row r="3192" spans="19:27" x14ac:dyDescent="0.2">
      <c r="S3192" s="399"/>
      <c r="T3192" s="1401"/>
      <c r="W3192" s="864" t="str">
        <f t="shared" si="56"/>
        <v>1w</v>
      </c>
      <c r="X3192" s="1405">
        <f>_xll.qlCalendarAdvance(Calendar,X3191,W3192,"f",FALSE)</f>
        <v>61583</v>
      </c>
      <c r="Y3192" s="1404">
        <f>_xll.qlCalendarAdvance(Calendar,X3192,NDays&amp;"D")</f>
        <v>61583</v>
      </c>
      <c r="Z3192" s="1403">
        <v>2.28425408823556E-2</v>
      </c>
      <c r="AA3192" s="1411">
        <v>2.2456273048666597E-2</v>
      </c>
    </row>
    <row r="3193" spans="19:27" x14ac:dyDescent="0.2">
      <c r="S3193" s="399"/>
      <c r="T3193" s="1401"/>
      <c r="W3193" s="864" t="str">
        <f t="shared" si="56"/>
        <v>1w</v>
      </c>
      <c r="X3193" s="1405">
        <f>_xll.qlCalendarAdvance(Calendar,X3192,W3193,"f",FALSE)</f>
        <v>61590</v>
      </c>
      <c r="Y3193" s="1404">
        <f>_xll.qlCalendarAdvance(Calendar,X3193,NDays&amp;"D")</f>
        <v>61590</v>
      </c>
      <c r="Z3193" s="1403">
        <v>2.2847517156910468E-2</v>
      </c>
      <c r="AA3193" s="1411">
        <v>2.2461519178555989E-2</v>
      </c>
    </row>
    <row r="3194" spans="19:27" x14ac:dyDescent="0.2">
      <c r="S3194" s="399"/>
      <c r="T3194" s="1401"/>
      <c r="W3194" s="864" t="str">
        <f t="shared" si="56"/>
        <v>1w</v>
      </c>
      <c r="X3194" s="1405">
        <f>_xll.qlCalendarAdvance(Calendar,X3193,W3194,"f",FALSE)</f>
        <v>61597</v>
      </c>
      <c r="Y3194" s="1404">
        <f>_xll.qlCalendarAdvance(Calendar,X3194,NDays&amp;"D")</f>
        <v>61597</v>
      </c>
      <c r="Z3194" s="1403">
        <v>2.2852478479675531E-2</v>
      </c>
      <c r="AA3194" s="1411">
        <v>2.2466750666300106E-2</v>
      </c>
    </row>
    <row r="3195" spans="19:27" x14ac:dyDescent="0.2">
      <c r="S3195" s="399"/>
      <c r="T3195" s="1401"/>
      <c r="W3195" s="864" t="str">
        <f t="shared" si="56"/>
        <v>1w</v>
      </c>
      <c r="X3195" s="1405">
        <f>_xll.qlCalendarAdvance(Calendar,X3194,W3195,"f",FALSE)</f>
        <v>61604</v>
      </c>
      <c r="Y3195" s="1404">
        <f>_xll.qlCalendarAdvance(Calendar,X3195,NDays&amp;"D")</f>
        <v>61604</v>
      </c>
      <c r="Z3195" s="1403">
        <v>2.2857424850433405E-2</v>
      </c>
      <c r="AA3195" s="1411">
        <v>2.247196751165581E-2</v>
      </c>
    </row>
    <row r="3196" spans="19:27" x14ac:dyDescent="0.2">
      <c r="S3196" s="399"/>
      <c r="T3196" s="1401"/>
      <c r="W3196" s="864" t="str">
        <f t="shared" si="56"/>
        <v>1w</v>
      </c>
      <c r="X3196" s="1405">
        <f>_xll.qlCalendarAdvance(Calendar,X3195,W3196,"f",FALSE)</f>
        <v>61611</v>
      </c>
      <c r="Y3196" s="1404">
        <f>_xll.qlCalendarAdvance(Calendar,X3196,NDays&amp;"D")</f>
        <v>61611</v>
      </c>
      <c r="Z3196" s="1403">
        <v>2.2862356268966266E-2</v>
      </c>
      <c r="AA3196" s="1411">
        <v>2.2477169714785195E-2</v>
      </c>
    </row>
    <row r="3197" spans="19:27" x14ac:dyDescent="0.2">
      <c r="S3197" s="399"/>
      <c r="T3197" s="1401"/>
      <c r="W3197" s="864" t="str">
        <f t="shared" si="56"/>
        <v>1w</v>
      </c>
      <c r="X3197" s="1405">
        <f>_xll.qlCalendarAdvance(Calendar,X3196,W3197,"f",FALSE)</f>
        <v>61618</v>
      </c>
      <c r="Y3197" s="1404">
        <f>_xll.qlCalendarAdvance(Calendar,X3197,NDays&amp;"D")</f>
        <v>61618</v>
      </c>
      <c r="Z3197" s="1403">
        <v>2.2867272735058286E-2</v>
      </c>
      <c r="AA3197" s="1411">
        <v>2.2482357275688258E-2</v>
      </c>
    </row>
    <row r="3198" spans="19:27" x14ac:dyDescent="0.2">
      <c r="S3198" s="399"/>
      <c r="T3198" s="1401"/>
      <c r="W3198" s="864" t="str">
        <f t="shared" si="56"/>
        <v>1w</v>
      </c>
      <c r="X3198" s="1405">
        <f>_xll.qlCalendarAdvance(Calendar,X3197,W3198,"f",FALSE)</f>
        <v>61625</v>
      </c>
      <c r="Y3198" s="1404">
        <f>_xll.qlCalendarAdvance(Calendar,X3198,NDays&amp;"D")</f>
        <v>61625</v>
      </c>
      <c r="Z3198" s="1403">
        <v>2.2872174248493637E-2</v>
      </c>
      <c r="AA3198" s="1411">
        <v>2.2487530194527094E-2</v>
      </c>
    </row>
    <row r="3199" spans="19:27" x14ac:dyDescent="0.2">
      <c r="S3199" s="399"/>
      <c r="T3199" s="1401"/>
      <c r="W3199" s="864" t="str">
        <f t="shared" si="56"/>
        <v>1w</v>
      </c>
      <c r="X3199" s="1405">
        <f>_xll.qlCalendarAdvance(Calendar,X3198,W3199,"f",FALSE)</f>
        <v>61632</v>
      </c>
      <c r="Y3199" s="1404">
        <f>_xll.qlCalendarAdvance(Calendar,X3199,NDays&amp;"D")</f>
        <v>61632</v>
      </c>
      <c r="Z3199" s="1403">
        <v>2.2877060809056493E-2</v>
      </c>
      <c r="AA3199" s="1411">
        <v>2.2492688470977518E-2</v>
      </c>
    </row>
    <row r="3200" spans="19:27" x14ac:dyDescent="0.2">
      <c r="S3200" s="399"/>
      <c r="T3200" s="1401"/>
      <c r="W3200" s="864" t="str">
        <f t="shared" si="56"/>
        <v>1w</v>
      </c>
      <c r="X3200" s="1405">
        <f>_xll.qlCalendarAdvance(Calendar,X3199,W3200,"f",FALSE)</f>
        <v>61639</v>
      </c>
      <c r="Y3200" s="1404">
        <f>_xll.qlCalendarAdvance(Calendar,X3200,NDays&amp;"D")</f>
        <v>61639</v>
      </c>
      <c r="Z3200" s="1403">
        <v>2.2881932416533024E-2</v>
      </c>
      <c r="AA3200" s="1411">
        <v>2.2497832105201621E-2</v>
      </c>
    </row>
    <row r="3201" spans="19:27" x14ac:dyDescent="0.2">
      <c r="S3201" s="399"/>
      <c r="T3201" s="1401"/>
      <c r="W3201" s="864" t="str">
        <f t="shared" si="56"/>
        <v>1w</v>
      </c>
      <c r="X3201" s="1405">
        <f>_xll.qlCalendarAdvance(Calendar,X3200,W3201,"f",FALSE)</f>
        <v>61646</v>
      </c>
      <c r="Y3201" s="1404">
        <f>_xll.qlCalendarAdvance(Calendar,X3201,NDays&amp;"D")</f>
        <v>61646</v>
      </c>
      <c r="Z3201" s="1403">
        <v>2.2886789070708513E-2</v>
      </c>
      <c r="AA3201" s="1411">
        <v>2.2502961097280449E-2</v>
      </c>
    </row>
    <row r="3202" spans="19:27" x14ac:dyDescent="0.2">
      <c r="S3202" s="399"/>
      <c r="T3202" s="1401"/>
      <c r="W3202" s="864" t="str">
        <f t="shared" si="56"/>
        <v>1w</v>
      </c>
      <c r="X3202" s="1405">
        <f>_xll.qlCalendarAdvance(Calendar,X3201,W3202,"f",FALSE)</f>
        <v>61653</v>
      </c>
      <c r="Y3202" s="1404">
        <f>_xll.qlCalendarAdvance(Calendar,X3202,NDays&amp;"D")</f>
        <v>61653</v>
      </c>
      <c r="Z3202" s="1403">
        <v>2.2891630771370908E-2</v>
      </c>
      <c r="AA3202" s="1411">
        <v>2.2508075447051912E-2</v>
      </c>
    </row>
    <row r="3203" spans="19:27" x14ac:dyDescent="0.2">
      <c r="S3203" s="399"/>
      <c r="T3203" s="1401"/>
      <c r="W3203" s="864" t="str">
        <f t="shared" si="56"/>
        <v>1w</v>
      </c>
      <c r="X3203" s="1405">
        <f>_xll.qlCalendarAdvance(Calendar,X3202,W3203,"f",FALSE)</f>
        <v>61660</v>
      </c>
      <c r="Y3203" s="1404">
        <f>_xll.qlCalendarAdvance(Calendar,X3203,NDays&amp;"D")</f>
        <v>61660</v>
      </c>
      <c r="Z3203" s="1403">
        <v>2.2896457518306379E-2</v>
      </c>
      <c r="AA3203" s="1411">
        <v>2.2513175154516007E-2</v>
      </c>
    </row>
    <row r="3204" spans="19:27" x14ac:dyDescent="0.2">
      <c r="S3204" s="399"/>
      <c r="T3204" s="1401"/>
      <c r="W3204" s="864" t="str">
        <f t="shared" si="56"/>
        <v>1w</v>
      </c>
      <c r="X3204" s="1405">
        <f>_xll.qlCalendarAdvance(Calendar,X3203,W3204,"f",FALSE)</f>
        <v>61667</v>
      </c>
      <c r="Y3204" s="1404">
        <f>_xll.qlCalendarAdvance(Calendar,X3204,NDays&amp;"D")</f>
        <v>61667</v>
      </c>
      <c r="Z3204" s="1403">
        <v>2.2901269311304207E-2</v>
      </c>
      <c r="AA3204" s="1411">
        <v>2.2518260219753783E-2</v>
      </c>
    </row>
    <row r="3205" spans="19:27" x14ac:dyDescent="0.2">
      <c r="S3205" s="399"/>
      <c r="T3205" s="1401"/>
      <c r="W3205" s="864" t="str">
        <f t="shared" si="56"/>
        <v>1w</v>
      </c>
      <c r="X3205" s="1405">
        <f>_xll.qlCalendarAdvance(Calendar,X3204,W3205,"f",FALSE)</f>
        <v>61674</v>
      </c>
      <c r="Y3205" s="1404">
        <f>_xll.qlCalendarAdvance(Calendar,X3205,NDays&amp;"D")</f>
        <v>61674</v>
      </c>
      <c r="Z3205" s="1403">
        <v>2.2906066150151894E-2</v>
      </c>
      <c r="AA3205" s="1411">
        <v>2.2523330642846284E-2</v>
      </c>
    </row>
    <row r="3206" spans="19:27" x14ac:dyDescent="0.2">
      <c r="S3206" s="399"/>
      <c r="T3206" s="1401"/>
      <c r="W3206" s="864" t="str">
        <f t="shared" si="56"/>
        <v>1w</v>
      </c>
      <c r="X3206" s="1405">
        <f>_xll.qlCalendarAdvance(Calendar,X3205,W3206,"f",FALSE)</f>
        <v>61681</v>
      </c>
      <c r="Y3206" s="1404">
        <f>_xll.qlCalendarAdvance(Calendar,X3206,NDays&amp;"D")</f>
        <v>61681</v>
      </c>
      <c r="Z3206" s="1403">
        <v>2.2910848034640052E-2</v>
      </c>
      <c r="AA3206" s="1411">
        <v>2.2528386423631419E-2</v>
      </c>
    </row>
    <row r="3207" spans="19:27" x14ac:dyDescent="0.2">
      <c r="S3207" s="399"/>
      <c r="T3207" s="1401"/>
      <c r="W3207" s="864" t="str">
        <f t="shared" si="56"/>
        <v>1w</v>
      </c>
      <c r="X3207" s="1405">
        <f>_xll.qlCalendarAdvance(Calendar,X3206,W3207,"f",FALSE)</f>
        <v>61688</v>
      </c>
      <c r="Y3207" s="1404">
        <f>_xll.qlCalendarAdvance(Calendar,X3207,NDays&amp;"D")</f>
        <v>61688</v>
      </c>
      <c r="Z3207" s="1403">
        <v>2.2915614964558406E-2</v>
      </c>
      <c r="AA3207" s="1411">
        <v>2.2533427562028141E-2</v>
      </c>
    </row>
    <row r="3208" spans="19:27" x14ac:dyDescent="0.2">
      <c r="S3208" s="399"/>
      <c r="T3208" s="1401"/>
      <c r="W3208" s="864" t="str">
        <f t="shared" si="56"/>
        <v>1w</v>
      </c>
      <c r="X3208" s="1405">
        <f>_xll.qlCalendarAdvance(Calendar,X3207,W3208,"f",FALSE)</f>
        <v>61695</v>
      </c>
      <c r="Y3208" s="1404">
        <f>_xll.qlCalendarAdvance(Calendar,X3208,NDays&amp;"D")</f>
        <v>61695</v>
      </c>
      <c r="Z3208" s="1403">
        <v>2.2920366939697123E-2</v>
      </c>
      <c r="AA3208" s="1411">
        <v>2.2538454058360635E-2</v>
      </c>
    </row>
    <row r="3209" spans="19:27" x14ac:dyDescent="0.2">
      <c r="S3209" s="399"/>
      <c r="T3209" s="1401"/>
      <c r="W3209" s="864" t="str">
        <f t="shared" si="56"/>
        <v>1w</v>
      </c>
      <c r="X3209" s="1405">
        <f>_xll.qlCalendarAdvance(Calendar,X3208,W3209,"f",FALSE)</f>
        <v>61702</v>
      </c>
      <c r="Y3209" s="1404">
        <f>_xll.qlCalendarAdvance(Calendar,X3209,NDays&amp;"D")</f>
        <v>61702</v>
      </c>
      <c r="Z3209" s="1403">
        <v>2.2925103959848592E-2</v>
      </c>
      <c r="AA3209" s="1411">
        <v>2.2543465912547855E-2</v>
      </c>
    </row>
    <row r="3210" spans="19:27" x14ac:dyDescent="0.2">
      <c r="S3210" s="399"/>
      <c r="T3210" s="1401"/>
      <c r="W3210" s="864" t="str">
        <f t="shared" si="56"/>
        <v>1w</v>
      </c>
      <c r="X3210" s="1405">
        <f>_xll.qlCalendarAdvance(Calendar,X3209,W3210,"f",FALSE)</f>
        <v>61709</v>
      </c>
      <c r="Y3210" s="1404">
        <f>_xll.qlCalendarAdvance(Calendar,X3210,NDays&amp;"D")</f>
        <v>61709</v>
      </c>
      <c r="Z3210" s="1403">
        <v>2.2929826024803424E-2</v>
      </c>
      <c r="AA3210" s="1411">
        <v>2.2548463124346663E-2</v>
      </c>
    </row>
    <row r="3211" spans="19:27" x14ac:dyDescent="0.2">
      <c r="S3211" s="399"/>
      <c r="T3211" s="1401"/>
      <c r="W3211" s="864" t="str">
        <f t="shared" si="56"/>
        <v>1w</v>
      </c>
      <c r="X3211" s="1405">
        <f>_xll.qlCalendarAdvance(Calendar,X3210,W3211,"f",FALSE)</f>
        <v>61716</v>
      </c>
      <c r="Y3211" s="1404">
        <f>_xll.qlCalendarAdvance(Calendar,X3211,NDays&amp;"D")</f>
        <v>61716</v>
      </c>
      <c r="Z3211" s="1403">
        <v>2.2934533134355561E-2</v>
      </c>
      <c r="AA3211" s="1411">
        <v>2.255344569391915E-2</v>
      </c>
    </row>
    <row r="3212" spans="19:27" x14ac:dyDescent="0.2">
      <c r="S3212" s="399"/>
      <c r="T3212" s="1401"/>
      <c r="W3212" s="864" t="str">
        <f t="shared" si="56"/>
        <v>1w</v>
      </c>
      <c r="X3212" s="1405">
        <f>_xll.qlCalendarAdvance(Calendar,X3211,W3212,"f",FALSE)</f>
        <v>61724</v>
      </c>
      <c r="Y3212" s="1404">
        <f>_xll.qlCalendarAdvance(Calendar,X3212,NDays&amp;"D")</f>
        <v>61724</v>
      </c>
      <c r="Z3212" s="1403">
        <v>2.293989437512578E-2</v>
      </c>
      <c r="AA3212" s="1411">
        <v>2.2559122129959253E-2</v>
      </c>
    </row>
    <row r="3213" spans="19:27" x14ac:dyDescent="0.2">
      <c r="S3213" s="399"/>
      <c r="T3213" s="1401"/>
      <c r="W3213" s="864" t="str">
        <f t="shared" si="56"/>
        <v>1w</v>
      </c>
      <c r="X3213" s="1405">
        <f>_xll.qlCalendarAdvance(Calendar,X3212,W3213,"f",FALSE)</f>
        <v>61731</v>
      </c>
      <c r="Y3213" s="1404">
        <f>_xll.qlCalendarAdvance(Calendar,X3213,NDays&amp;"D")</f>
        <v>61731</v>
      </c>
      <c r="Z3213" s="1403">
        <v>2.2944569436690099E-2</v>
      </c>
      <c r="AA3213" s="1411">
        <v>2.2564073323274592E-2</v>
      </c>
    </row>
    <row r="3214" spans="19:27" x14ac:dyDescent="0.2">
      <c r="S3214" s="399"/>
      <c r="T3214" s="1401"/>
      <c r="W3214" s="864" t="str">
        <f t="shared" si="56"/>
        <v>1w</v>
      </c>
      <c r="X3214" s="1405">
        <f>_xll.qlCalendarAdvance(Calendar,X3213,W3214,"f",FALSE)</f>
        <v>61738</v>
      </c>
      <c r="Y3214" s="1404">
        <f>_xll.qlCalendarAdvance(Calendar,X3214,NDays&amp;"D")</f>
        <v>61738</v>
      </c>
      <c r="Z3214" s="1403">
        <v>2.2949229542204241E-2</v>
      </c>
      <c r="AA3214" s="1411">
        <v>2.2569009874444657E-2</v>
      </c>
    </row>
    <row r="3215" spans="19:27" x14ac:dyDescent="0.2">
      <c r="S3215" s="399"/>
      <c r="T3215" s="1401"/>
      <c r="W3215" s="864" t="str">
        <f t="shared" si="56"/>
        <v>1w</v>
      </c>
      <c r="X3215" s="1405">
        <f>_xll.qlCalendarAdvance(Calendar,X3214,W3215,"f",FALSE)</f>
        <v>61745</v>
      </c>
      <c r="Y3215" s="1404">
        <f>_xll.qlCalendarAdvance(Calendar,X3215,NDays&amp;"D")</f>
        <v>61745</v>
      </c>
      <c r="Z3215" s="1403">
        <v>2.2953874691463483E-2</v>
      </c>
      <c r="AA3215" s="1411">
        <v>2.2573931783307355E-2</v>
      </c>
    </row>
    <row r="3216" spans="19:27" x14ac:dyDescent="0.2">
      <c r="S3216" s="399"/>
      <c r="T3216" s="1401"/>
      <c r="W3216" s="864" t="str">
        <f t="shared" si="56"/>
        <v>1w</v>
      </c>
      <c r="X3216" s="1405">
        <f>_xll.qlCalendarAdvance(Calendar,X3215,W3216,"f",FALSE)</f>
        <v>61752</v>
      </c>
      <c r="Y3216" s="1404">
        <f>_xll.qlCalendarAdvance(Calendar,X3216,NDays&amp;"D")</f>
        <v>61752</v>
      </c>
      <c r="Z3216" s="1403">
        <v>2.295850488426332E-2</v>
      </c>
      <c r="AA3216" s="1411">
        <v>2.2578839049862687E-2</v>
      </c>
    </row>
    <row r="3217" spans="19:27" x14ac:dyDescent="0.2">
      <c r="S3217" s="399"/>
      <c r="T3217" s="1401"/>
      <c r="W3217" s="864" t="str">
        <f t="shared" si="56"/>
        <v>1w</v>
      </c>
      <c r="X3217" s="1405">
        <f>_xll.qlCalendarAdvance(Calendar,X3216,W3217,"f",FALSE)</f>
        <v>61759</v>
      </c>
      <c r="Y3217" s="1404">
        <f>_xll.qlCalendarAdvance(Calendar,X3217,NDays&amp;"D")</f>
        <v>61759</v>
      </c>
      <c r="Z3217" s="1403">
        <v>2.2963120120401248E-2</v>
      </c>
      <c r="AA3217" s="1411">
        <v>2.2583731674191698E-2</v>
      </c>
    </row>
    <row r="3218" spans="19:27" x14ac:dyDescent="0.2">
      <c r="S3218" s="399"/>
      <c r="T3218" s="1401"/>
      <c r="W3218" s="864" t="str">
        <f t="shared" si="56"/>
        <v>1w</v>
      </c>
      <c r="X3218" s="1405">
        <f>_xll.qlCalendarAdvance(Calendar,X3217,W3218,"f",FALSE)</f>
        <v>61766</v>
      </c>
      <c r="Y3218" s="1404">
        <f>_xll.qlCalendarAdvance(Calendar,X3218,NDays&amp;"D")</f>
        <v>61766</v>
      </c>
      <c r="Z3218" s="1403">
        <v>2.2967720399674096E-2</v>
      </c>
      <c r="AA3218" s="1411">
        <v>2.2588609656294389E-2</v>
      </c>
    </row>
    <row r="3219" spans="19:27" x14ac:dyDescent="0.2">
      <c r="S3219" s="399"/>
      <c r="T3219" s="1401"/>
      <c r="W3219" s="864" t="str">
        <f t="shared" si="56"/>
        <v>1w</v>
      </c>
      <c r="X3219" s="1405">
        <f>_xll.qlCalendarAdvance(Calendar,X3218,W3219,"f",FALSE)</f>
        <v>61773</v>
      </c>
      <c r="Y3219" s="1404">
        <f>_xll.qlCalendarAdvance(Calendar,X3219,NDays&amp;"D")</f>
        <v>61773</v>
      </c>
      <c r="Z3219" s="1403">
        <v>2.2972305721880248E-2</v>
      </c>
      <c r="AA3219" s="1411">
        <v>2.259347299617076E-2</v>
      </c>
    </row>
    <row r="3220" spans="19:27" x14ac:dyDescent="0.2">
      <c r="S3220" s="399"/>
      <c r="T3220" s="1401"/>
      <c r="W3220" s="864" t="str">
        <f t="shared" si="56"/>
        <v>1w</v>
      </c>
      <c r="X3220" s="1405">
        <f>_xll.qlCalendarAdvance(Calendar,X3219,W3220,"f",FALSE)</f>
        <v>61780</v>
      </c>
      <c r="Y3220" s="1404">
        <f>_xll.qlCalendarAdvance(Calendar,X3220,NDays&amp;"D")</f>
        <v>61780</v>
      </c>
      <c r="Z3220" s="1403">
        <v>2.2976876086818088E-2</v>
      </c>
      <c r="AA3220" s="1411">
        <v>2.2598321693739765E-2</v>
      </c>
    </row>
    <row r="3221" spans="19:27" x14ac:dyDescent="0.2">
      <c r="S3221" s="399"/>
      <c r="T3221" s="1401"/>
      <c r="W3221" s="864" t="str">
        <f t="shared" si="56"/>
        <v>1w</v>
      </c>
      <c r="X3221" s="1405">
        <f>_xll.qlCalendarAdvance(Calendar,X3220,W3221,"f",FALSE)</f>
        <v>61787</v>
      </c>
      <c r="Y3221" s="1404">
        <f>_xll.qlCalendarAdvance(Calendar,X3221,NDays&amp;"D")</f>
        <v>61787</v>
      </c>
      <c r="Z3221" s="1403">
        <v>2.298143149428733E-2</v>
      </c>
      <c r="AA3221" s="1411">
        <v>2.2603155749244541E-2</v>
      </c>
    </row>
    <row r="3222" spans="19:27" x14ac:dyDescent="0.2">
      <c r="S3222" s="399"/>
      <c r="T3222" s="1401"/>
      <c r="W3222" s="864" t="str">
        <f t="shared" si="56"/>
        <v>1w</v>
      </c>
      <c r="X3222" s="1405">
        <f>_xll.qlCalendarAdvance(Calendar,X3221,W3222,"f",FALSE)</f>
        <v>61794</v>
      </c>
      <c r="Y3222" s="1404">
        <f>_xll.qlCalendarAdvance(Calendar,X3222,NDays&amp;"D")</f>
        <v>61794</v>
      </c>
      <c r="Z3222" s="1403">
        <v>2.2985971944087691E-2</v>
      </c>
      <c r="AA3222" s="1411">
        <v>2.2607975162360905E-2</v>
      </c>
    </row>
    <row r="3223" spans="19:27" x14ac:dyDescent="0.2">
      <c r="S3223" s="399"/>
      <c r="T3223" s="1401"/>
      <c r="W3223" s="864" t="str">
        <f t="shared" si="56"/>
        <v>1w</v>
      </c>
      <c r="X3223" s="1405">
        <f>_xll.qlCalendarAdvance(Calendar,X3222,W3223,"f",FALSE)</f>
        <v>61801</v>
      </c>
      <c r="Y3223" s="1404">
        <f>_xll.qlCalendarAdvance(Calendar,X3223,NDays&amp;"D")</f>
        <v>61801</v>
      </c>
      <c r="Z3223" s="1403">
        <v>2.2990497436019774E-2</v>
      </c>
      <c r="AA3223" s="1411">
        <v>2.2612779933088856E-2</v>
      </c>
    </row>
    <row r="3224" spans="19:27" x14ac:dyDescent="0.2">
      <c r="S3224" s="399"/>
      <c r="T3224" s="1401"/>
      <c r="W3224" s="864" t="str">
        <f t="shared" si="56"/>
        <v>1w</v>
      </c>
      <c r="X3224" s="1405">
        <f>_xll.qlCalendarAdvance(Calendar,X3223,W3224,"f",FALSE)</f>
        <v>61808</v>
      </c>
      <c r="Y3224" s="1404">
        <f>_xll.qlCalendarAdvance(Calendar,X3224,NDays&amp;"D")</f>
        <v>61808</v>
      </c>
      <c r="Z3224" s="1403">
        <v>2.2995007969885295E-2</v>
      </c>
      <c r="AA3224" s="1411">
        <v>2.2617570061914671E-2</v>
      </c>
    </row>
    <row r="3225" spans="19:27" x14ac:dyDescent="0.2">
      <c r="S3225" s="399"/>
      <c r="T3225" s="1401"/>
      <c r="W3225" s="864" t="str">
        <f t="shared" si="56"/>
        <v>1w</v>
      </c>
      <c r="X3225" s="1405">
        <f>_xll.qlCalendarAdvance(Calendar,X3224,W3225,"f",FALSE)</f>
        <v>61815</v>
      </c>
      <c r="Y3225" s="1404">
        <f>_xll.qlCalendarAdvance(Calendar,X3225,NDays&amp;"D")</f>
        <v>61815</v>
      </c>
      <c r="Z3225" s="1403">
        <v>2.299847311437141E-2</v>
      </c>
      <c r="AA3225" s="1411">
        <v>2.2622345548108935E-2</v>
      </c>
    </row>
    <row r="3226" spans="19:27" x14ac:dyDescent="0.2">
      <c r="S3226" s="399"/>
      <c r="T3226" s="1401"/>
      <c r="W3226" s="864" t="str">
        <f t="shared" ref="W3226:W3289" si="57">W3225</f>
        <v>1w</v>
      </c>
      <c r="X3226" s="1405">
        <f>_xll.qlCalendarAdvance(Calendar,X3225,W3226,"f",FALSE)</f>
        <v>61822</v>
      </c>
      <c r="Y3226" s="1404">
        <f>_xll.qlCalendarAdvance(Calendar,X3226,NDays&amp;"D")</f>
        <v>61822</v>
      </c>
      <c r="Z3226" s="1403">
        <v>2.3003984162623059E-2</v>
      </c>
      <c r="AA3226" s="1411">
        <v>2.2627106392238971E-2</v>
      </c>
    </row>
    <row r="3227" spans="19:27" x14ac:dyDescent="0.2">
      <c r="S3227" s="399"/>
      <c r="T3227" s="1401"/>
      <c r="W3227" s="864" t="str">
        <f t="shared" si="57"/>
        <v>1w</v>
      </c>
      <c r="X3227" s="1405">
        <f>_xll.qlCalendarAdvance(Calendar,X3226,W3227,"f",FALSE)</f>
        <v>61829</v>
      </c>
      <c r="Y3227" s="1404">
        <f>_xll.qlCalendarAdvance(Calendar,X3227,NDays&amp;"D")</f>
        <v>61829</v>
      </c>
      <c r="Z3227" s="1403">
        <v>2.3008449821102506E-2</v>
      </c>
      <c r="AA3227" s="1411">
        <v>2.263601275269167E-2</v>
      </c>
    </row>
    <row r="3228" spans="19:27" x14ac:dyDescent="0.2">
      <c r="S3228" s="399"/>
      <c r="T3228" s="1401"/>
      <c r="W3228" s="864" t="str">
        <f t="shared" si="57"/>
        <v>1w</v>
      </c>
      <c r="X3228" s="1405">
        <f>_xll.qlCalendarAdvance(Calendar,X3227,W3228,"f",FALSE)</f>
        <v>61836</v>
      </c>
      <c r="Y3228" s="1404">
        <f>_xll.qlCalendarAdvance(Calendar,X3228,NDays&amp;"D")</f>
        <v>61836</v>
      </c>
      <c r="Z3228" s="1403">
        <v>2.3012900520726465E-2</v>
      </c>
      <c r="AA3228" s="1411">
        <v>2.2636584153739037E-2</v>
      </c>
    </row>
    <row r="3229" spans="19:27" x14ac:dyDescent="0.2">
      <c r="S3229" s="399"/>
      <c r="T3229" s="1401"/>
      <c r="W3229" s="864" t="str">
        <f t="shared" si="57"/>
        <v>1w</v>
      </c>
      <c r="X3229" s="1405">
        <f>_xll.qlCalendarAdvance(Calendar,X3228,W3229,"f",FALSE)</f>
        <v>61843</v>
      </c>
      <c r="Y3229" s="1404">
        <f>_xll.qlCalendarAdvance(Calendar,X3229,NDays&amp;"D")</f>
        <v>61843</v>
      </c>
      <c r="Z3229" s="1403">
        <v>2.3017336261300203E-2</v>
      </c>
      <c r="AA3229" s="1411">
        <v>2.2641301071028019E-2</v>
      </c>
    </row>
    <row r="3230" spans="19:27" x14ac:dyDescent="0.2">
      <c r="S3230" s="399"/>
      <c r="T3230" s="1401"/>
      <c r="W3230" s="864" t="str">
        <f t="shared" si="57"/>
        <v>1w</v>
      </c>
      <c r="X3230" s="1405">
        <f>_xll.qlCalendarAdvance(Calendar,X3229,W3230,"f",FALSE)</f>
        <v>61850</v>
      </c>
      <c r="Y3230" s="1404">
        <f>_xll.qlCalendarAdvance(Calendar,X3230,NDays&amp;"D")</f>
        <v>61850</v>
      </c>
      <c r="Z3230" s="1403">
        <v>2.3021757042628543E-2</v>
      </c>
      <c r="AA3230" s="1411">
        <v>2.2646003346171728E-2</v>
      </c>
    </row>
    <row r="3231" spans="19:27" x14ac:dyDescent="0.2">
      <c r="S3231" s="399"/>
      <c r="T3231" s="1401"/>
      <c r="W3231" s="864" t="str">
        <f t="shared" si="57"/>
        <v>1w</v>
      </c>
      <c r="X3231" s="1405">
        <f>_xll.qlCalendarAdvance(Calendar,X3230,W3231,"f",FALSE)</f>
        <v>61857</v>
      </c>
      <c r="Y3231" s="1404">
        <f>_xll.qlCalendarAdvance(Calendar,X3231,NDays&amp;"D")</f>
        <v>61857</v>
      </c>
      <c r="Z3231" s="1403">
        <v>2.3026162864517641E-2</v>
      </c>
      <c r="AA3231" s="1411">
        <v>2.2650690979089116E-2</v>
      </c>
    </row>
    <row r="3232" spans="19:27" x14ac:dyDescent="0.2">
      <c r="S3232" s="399"/>
      <c r="T3232" s="1401"/>
      <c r="W3232" s="864" t="str">
        <f t="shared" si="57"/>
        <v>1w</v>
      </c>
      <c r="X3232" s="1405">
        <f>_xll.qlCalendarAdvance(Calendar,X3231,W3232,"f",FALSE)</f>
        <v>61864</v>
      </c>
      <c r="Y3232" s="1404">
        <f>_xll.qlCalendarAdvance(Calendar,X3232,NDays&amp;"D")</f>
        <v>61864</v>
      </c>
      <c r="Z3232" s="1403">
        <v>2.303055372677365E-2</v>
      </c>
      <c r="AA3232" s="1411">
        <v>2.2655363969618092E-2</v>
      </c>
    </row>
    <row r="3233" spans="19:27" x14ac:dyDescent="0.2">
      <c r="S3233" s="399"/>
      <c r="T3233" s="1401"/>
      <c r="W3233" s="864" t="str">
        <f t="shared" si="57"/>
        <v>1w</v>
      </c>
      <c r="X3233" s="1405">
        <f>_xll.qlCalendarAdvance(Calendar,X3232,W3233,"f",FALSE)</f>
        <v>61871</v>
      </c>
      <c r="Y3233" s="1404">
        <f>_xll.qlCalendarAdvance(Calendar,X3233,NDays&amp;"D")</f>
        <v>61871</v>
      </c>
      <c r="Z3233" s="1403">
        <v>2.3034929629204504E-2</v>
      </c>
      <c r="AA3233" s="1411">
        <v>2.2660022318001793E-2</v>
      </c>
    </row>
    <row r="3234" spans="19:27" x14ac:dyDescent="0.2">
      <c r="S3234" s="399"/>
      <c r="T3234" s="1401"/>
      <c r="W3234" s="864" t="str">
        <f t="shared" si="57"/>
        <v>1w</v>
      </c>
      <c r="X3234" s="1405">
        <f>_xll.qlCalendarAdvance(Calendar,X3233,W3234,"f",FALSE)</f>
        <v>61878</v>
      </c>
      <c r="Y3234" s="1404">
        <f>_xll.qlCalendarAdvance(Calendar,X3234,NDays&amp;"D")</f>
        <v>61878</v>
      </c>
      <c r="Z3234" s="1403">
        <v>2.3039290571617466E-2</v>
      </c>
      <c r="AA3234" s="1411">
        <v>2.2664666023916036E-2</v>
      </c>
    </row>
    <row r="3235" spans="19:27" x14ac:dyDescent="0.2">
      <c r="S3235" s="399"/>
      <c r="T3235" s="1401"/>
      <c r="W3235" s="864" t="str">
        <f t="shared" si="57"/>
        <v>1w</v>
      </c>
      <c r="X3235" s="1405">
        <f>_xll.qlCalendarAdvance(Calendar,X3234,W3235,"f",FALSE)</f>
        <v>61885</v>
      </c>
      <c r="Y3235" s="1404">
        <f>_xll.qlCalendarAdvance(Calendar,X3235,NDays&amp;"D")</f>
        <v>61885</v>
      </c>
      <c r="Z3235" s="1403">
        <v>2.3043636553821134E-2</v>
      </c>
      <c r="AA3235" s="1411">
        <v>2.266929508776605E-2</v>
      </c>
    </row>
    <row r="3236" spans="19:27" x14ac:dyDescent="0.2">
      <c r="S3236" s="399"/>
      <c r="T3236" s="1401"/>
      <c r="W3236" s="864" t="str">
        <f t="shared" si="57"/>
        <v>1w</v>
      </c>
      <c r="X3236" s="1405">
        <f>_xll.qlCalendarAdvance(Calendar,X3235,W3236,"f",FALSE)</f>
        <v>61892</v>
      </c>
      <c r="Y3236" s="1404">
        <f>_xll.qlCalendarAdvance(Calendar,X3236,NDays&amp;"D")</f>
        <v>61892</v>
      </c>
      <c r="Z3236" s="1403">
        <v>2.3047967575625217E-2</v>
      </c>
      <c r="AA3236" s="1411">
        <v>2.2673909509389745E-2</v>
      </c>
    </row>
    <row r="3237" spans="19:27" x14ac:dyDescent="0.2">
      <c r="S3237" s="399"/>
      <c r="T3237" s="1401"/>
      <c r="W3237" s="864" t="str">
        <f t="shared" si="57"/>
        <v>1w</v>
      </c>
      <c r="X3237" s="1405">
        <f>_xll.qlCalendarAdvance(Calendar,X3236,W3237,"f",FALSE)</f>
        <v>61899</v>
      </c>
      <c r="Y3237" s="1404">
        <f>_xll.qlCalendarAdvance(Calendar,X3237,NDays&amp;"D")</f>
        <v>61899</v>
      </c>
      <c r="Z3237" s="1403">
        <v>2.3052283636839199E-2</v>
      </c>
      <c r="AA3237" s="1411">
        <v>2.2678509288706072E-2</v>
      </c>
    </row>
    <row r="3238" spans="19:27" x14ac:dyDescent="0.2">
      <c r="S3238" s="399"/>
      <c r="T3238" s="1401"/>
      <c r="W3238" s="864" t="str">
        <f t="shared" si="57"/>
        <v>1w</v>
      </c>
      <c r="X3238" s="1405">
        <f>_xll.qlCalendarAdvance(Calendar,X3237,W3238,"f",FALSE)</f>
        <v>61906</v>
      </c>
      <c r="Y3238" s="1404">
        <f>_xll.qlCalendarAdvance(Calendar,X3238,NDays&amp;"D")</f>
        <v>61906</v>
      </c>
      <c r="Z3238" s="1403">
        <v>2.3056584737273234E-2</v>
      </c>
      <c r="AA3238" s="1411">
        <v>2.2683094425633987E-2</v>
      </c>
    </row>
    <row r="3239" spans="19:27" x14ac:dyDescent="0.2">
      <c r="S3239" s="399"/>
      <c r="T3239" s="1401"/>
      <c r="W3239" s="864" t="str">
        <f t="shared" si="57"/>
        <v>1w</v>
      </c>
      <c r="X3239" s="1405">
        <f>_xll.qlCalendarAdvance(Calendar,X3238,W3239,"f",FALSE)</f>
        <v>61913</v>
      </c>
      <c r="Y3239" s="1404">
        <f>_xll.qlCalendarAdvance(Calendar,X3239,NDays&amp;"D")</f>
        <v>61913</v>
      </c>
      <c r="Z3239" s="1403">
        <v>2.3060870876739026E-2</v>
      </c>
      <c r="AA3239" s="1411">
        <v>2.2687664920497674E-2</v>
      </c>
    </row>
    <row r="3240" spans="19:27" x14ac:dyDescent="0.2">
      <c r="S3240" s="399"/>
      <c r="T3240" s="1401"/>
      <c r="W3240" s="864" t="str">
        <f t="shared" si="57"/>
        <v>1w</v>
      </c>
      <c r="X3240" s="1405">
        <f>_xll.qlCalendarAdvance(Calendar,X3239,W3240,"f",FALSE)</f>
        <v>61920</v>
      </c>
      <c r="Y3240" s="1404">
        <f>_xll.qlCalendarAdvance(Calendar,X3240,NDays&amp;"D")</f>
        <v>61920</v>
      </c>
      <c r="Z3240" s="1403">
        <v>2.306514205504806E-2</v>
      </c>
      <c r="AA3240" s="1411">
        <v>2.2692220773053995E-2</v>
      </c>
    </row>
    <row r="3241" spans="19:27" x14ac:dyDescent="0.2">
      <c r="S3241" s="399"/>
      <c r="T3241" s="1401"/>
      <c r="W3241" s="864" t="str">
        <f t="shared" si="57"/>
        <v>1w</v>
      </c>
      <c r="X3241" s="1405">
        <f>_xll.qlCalendarAdvance(Calendar,X3240,W3241,"f",FALSE)</f>
        <v>61927</v>
      </c>
      <c r="Y3241" s="1404">
        <f>_xll.qlCalendarAdvance(Calendar,X3241,NDays&amp;"D")</f>
        <v>61927</v>
      </c>
      <c r="Z3241" s="1403">
        <v>2.3069398272012931E-2</v>
      </c>
      <c r="AA3241" s="1411">
        <v>2.2696761983221903E-2</v>
      </c>
    </row>
    <row r="3242" spans="19:27" x14ac:dyDescent="0.2">
      <c r="S3242" s="399"/>
      <c r="T3242" s="1401"/>
      <c r="W3242" s="864" t="str">
        <f t="shared" si="57"/>
        <v>1w</v>
      </c>
      <c r="X3242" s="1405">
        <f>_xll.qlCalendarAdvance(Calendar,X3241,W3242,"f",FALSE)</f>
        <v>61934</v>
      </c>
      <c r="Y3242" s="1404">
        <f>_xll.qlCalendarAdvance(Calendar,X3242,NDays&amp;"D")</f>
        <v>61934</v>
      </c>
      <c r="Z3242" s="1403">
        <v>2.3073639527446899E-2</v>
      </c>
      <c r="AA3242" s="1411">
        <v>2.2701288551244536E-2</v>
      </c>
    </row>
    <row r="3243" spans="19:27" x14ac:dyDescent="0.2">
      <c r="S3243" s="399"/>
      <c r="T3243" s="1401"/>
      <c r="W3243" s="864" t="str">
        <f t="shared" si="57"/>
        <v>1w</v>
      </c>
      <c r="X3243" s="1405">
        <f>_xll.qlCalendarAdvance(Calendar,X3242,W3243,"f",FALSE)</f>
        <v>61941</v>
      </c>
      <c r="Y3243" s="1404">
        <f>_xll.qlCalendarAdvance(Calendar,X3243,NDays&amp;"D")</f>
        <v>61941</v>
      </c>
      <c r="Z3243" s="1403">
        <v>2.3077865821163446E-2</v>
      </c>
      <c r="AA3243" s="1411">
        <v>2.2705800476959803E-2</v>
      </c>
    </row>
    <row r="3244" spans="19:27" x14ac:dyDescent="0.2">
      <c r="S3244" s="399"/>
      <c r="T3244" s="1401"/>
      <c r="W3244" s="864" t="str">
        <f t="shared" si="57"/>
        <v>1w</v>
      </c>
      <c r="X3244" s="1405">
        <f>_xll.qlCalendarAdvance(Calendar,X3243,W3244,"f",FALSE)</f>
        <v>61948</v>
      </c>
      <c r="Y3244" s="1404">
        <f>_xll.qlCalendarAdvance(Calendar,X3244,NDays&amp;"D")</f>
        <v>61948</v>
      </c>
      <c r="Z3244" s="1403">
        <v>2.3082077152976943E-2</v>
      </c>
      <c r="AA3244" s="1411">
        <v>2.2710297760529796E-2</v>
      </c>
    </row>
    <row r="3245" spans="19:27" x14ac:dyDescent="0.2">
      <c r="S3245" s="399"/>
      <c r="T3245" s="1401"/>
      <c r="W3245" s="864" t="str">
        <f t="shared" si="57"/>
        <v>1w</v>
      </c>
      <c r="X3245" s="1405">
        <f>_xll.qlCalendarAdvance(Calendar,X3244,W3245,"f",FALSE)</f>
        <v>61955</v>
      </c>
      <c r="Y3245" s="1404">
        <f>_xll.qlCalendarAdvance(Calendar,X3245,NDays&amp;"D")</f>
        <v>61955</v>
      </c>
      <c r="Z3245" s="1403">
        <v>2.3086273522702871E-2</v>
      </c>
      <c r="AA3245" s="1411">
        <v>2.271478040163033E-2</v>
      </c>
    </row>
    <row r="3246" spans="19:27" x14ac:dyDescent="0.2">
      <c r="S3246" s="399"/>
      <c r="T3246" s="1401"/>
      <c r="W3246" s="864" t="str">
        <f t="shared" si="57"/>
        <v>1w</v>
      </c>
      <c r="X3246" s="1405">
        <f>_xll.qlCalendarAdvance(Calendar,X3245,W3246,"f",FALSE)</f>
        <v>61962</v>
      </c>
      <c r="Y3246" s="1404">
        <f>_xll.qlCalendarAdvance(Calendar,X3246,NDays&amp;"D")</f>
        <v>61962</v>
      </c>
      <c r="Z3246" s="1403">
        <v>2.3090454930156712E-2</v>
      </c>
      <c r="AA3246" s="1411">
        <v>2.2719248400666636E-2</v>
      </c>
    </row>
    <row r="3247" spans="19:27" x14ac:dyDescent="0.2">
      <c r="S3247" s="399"/>
      <c r="T3247" s="1401"/>
      <c r="W3247" s="864" t="str">
        <f t="shared" si="57"/>
        <v>1w</v>
      </c>
      <c r="X3247" s="1405">
        <f>_xll.qlCalendarAdvance(Calendar,X3246,W3247,"f",FALSE)</f>
        <v>61969</v>
      </c>
      <c r="Y3247" s="1404">
        <f>_xll.qlCalendarAdvance(Calendar,X3247,NDays&amp;"D")</f>
        <v>61969</v>
      </c>
      <c r="Z3247" s="1403">
        <v>2.3094621375155056E-2</v>
      </c>
      <c r="AA3247" s="1411">
        <v>2.2723701757233483E-2</v>
      </c>
    </row>
    <row r="3248" spans="19:27" x14ac:dyDescent="0.2">
      <c r="S3248" s="399"/>
      <c r="T3248" s="1401"/>
      <c r="W3248" s="864" t="str">
        <f t="shared" si="57"/>
        <v>1w</v>
      </c>
      <c r="X3248" s="1405">
        <f>_xll.qlCalendarAdvance(Calendar,X3247,W3248,"f",FALSE)</f>
        <v>61976</v>
      </c>
      <c r="Y3248" s="1404">
        <f>_xll.qlCalendarAdvance(Calendar,X3248,NDays&amp;"D")</f>
        <v>61976</v>
      </c>
      <c r="Z3248" s="1403">
        <v>2.3098772857514716E-2</v>
      </c>
      <c r="AA3248" s="1411">
        <v>2.2728140471655056E-2</v>
      </c>
    </row>
    <row r="3249" spans="19:27" x14ac:dyDescent="0.2">
      <c r="S3249" s="399"/>
      <c r="T3249" s="1401"/>
      <c r="W3249" s="864" t="str">
        <f t="shared" si="57"/>
        <v>1w</v>
      </c>
      <c r="X3249" s="1405">
        <f>_xll.qlCalendarAdvance(Calendar,X3248,W3249,"f",FALSE)</f>
        <v>61983</v>
      </c>
      <c r="Y3249" s="1404">
        <f>_xll.qlCalendarAdvance(Calendar,X3249,NDays&amp;"D")</f>
        <v>61983</v>
      </c>
      <c r="Z3249" s="1403">
        <v>2.3102909377053393E-2</v>
      </c>
      <c r="AA3249" s="1411">
        <v>2.2732564543769262E-2</v>
      </c>
    </row>
    <row r="3250" spans="19:27" x14ac:dyDescent="0.2">
      <c r="S3250" s="399"/>
      <c r="T3250" s="1401"/>
      <c r="W3250" s="864" t="str">
        <f t="shared" si="57"/>
        <v>1w</v>
      </c>
      <c r="X3250" s="1405">
        <f>_xll.qlCalendarAdvance(Calendar,X3249,W3250,"f",FALSE)</f>
        <v>61990</v>
      </c>
      <c r="Y3250" s="1404">
        <f>_xll.qlCalendarAdvance(Calendar,X3250,NDays&amp;"D")</f>
        <v>61990</v>
      </c>
      <c r="Z3250" s="1403">
        <v>2.31070309335899E-2</v>
      </c>
      <c r="AA3250" s="1411">
        <v>2.2736973973657149E-2</v>
      </c>
    </row>
    <row r="3251" spans="19:27" x14ac:dyDescent="0.2">
      <c r="S3251" s="399"/>
      <c r="T3251" s="1401"/>
      <c r="W3251" s="864" t="str">
        <f t="shared" si="57"/>
        <v>1w</v>
      </c>
      <c r="X3251" s="1405">
        <f>_xll.qlCalendarAdvance(Calendar,X3250,W3251,"f",FALSE)</f>
        <v>61997</v>
      </c>
      <c r="Y3251" s="1404">
        <f>_xll.qlCalendarAdvance(Calendar,X3251,NDays&amp;"D")</f>
        <v>61997</v>
      </c>
      <c r="Z3251" s="1403">
        <v>2.3111137526942827E-2</v>
      </c>
      <c r="AA3251" s="1411">
        <v>2.2741368761237668E-2</v>
      </c>
    </row>
    <row r="3252" spans="19:27" x14ac:dyDescent="0.2">
      <c r="S3252" s="399"/>
      <c r="T3252" s="1401"/>
      <c r="W3252" s="864" t="str">
        <f t="shared" si="57"/>
        <v>1w</v>
      </c>
      <c r="X3252" s="1405">
        <f>_xll.qlCalendarAdvance(Calendar,X3251,W3252,"f",FALSE)</f>
        <v>62004</v>
      </c>
      <c r="Y3252" s="1404">
        <f>_xll.qlCalendarAdvance(Calendar,X3252,NDays&amp;"D")</f>
        <v>62004</v>
      </c>
      <c r="Z3252" s="1403">
        <v>2.3115229156932093E-2</v>
      </c>
      <c r="AA3252" s="1411">
        <v>2.2745748906591867E-2</v>
      </c>
    </row>
    <row r="3253" spans="19:27" x14ac:dyDescent="0.2">
      <c r="S3253" s="399"/>
      <c r="T3253" s="1401"/>
      <c r="W3253" s="864" t="str">
        <f t="shared" si="57"/>
        <v>1w</v>
      </c>
      <c r="X3253" s="1405">
        <f>_xll.qlCalendarAdvance(Calendar,X3252,W3253,"f",FALSE)</f>
        <v>62011</v>
      </c>
      <c r="Y3253" s="1404">
        <f>_xll.qlCalendarAdvance(Calendar,X3253,NDays&amp;"D")</f>
        <v>62011</v>
      </c>
      <c r="Z3253" s="1403">
        <v>2.3119305823378067E-2</v>
      </c>
      <c r="AA3253" s="1411">
        <v>2.2750114409719746E-2</v>
      </c>
    </row>
    <row r="3254" spans="19:27" x14ac:dyDescent="0.2">
      <c r="S3254" s="399"/>
      <c r="T3254" s="1401"/>
      <c r="W3254" s="864" t="str">
        <f t="shared" si="57"/>
        <v>1w</v>
      </c>
      <c r="X3254" s="1405">
        <f>_xll.qlCalendarAdvance(Calendar,X3253,W3254,"f",FALSE)</f>
        <v>62018</v>
      </c>
      <c r="Y3254" s="1404">
        <f>_xll.qlCalendarAdvance(Calendar,X3254,NDays&amp;"D")</f>
        <v>62018</v>
      </c>
      <c r="Z3254" s="1403">
        <v>2.3123367526101557E-2</v>
      </c>
      <c r="AA3254" s="1411">
        <v>2.2754465270540258E-2</v>
      </c>
    </row>
    <row r="3255" spans="19:27" x14ac:dyDescent="0.2">
      <c r="S3255" s="399"/>
      <c r="T3255" s="1401"/>
      <c r="W3255" s="864" t="str">
        <f t="shared" si="57"/>
        <v>1w</v>
      </c>
      <c r="X3255" s="1405">
        <f>_xll.qlCalendarAdvance(Calendar,X3254,W3255,"f",FALSE)</f>
        <v>62025</v>
      </c>
      <c r="Y3255" s="1404">
        <f>_xll.qlCalendarAdvance(Calendar,X3255,NDays&amp;"D")</f>
        <v>62025</v>
      </c>
      <c r="Z3255" s="1403">
        <v>2.3127414264924262E-2</v>
      </c>
      <c r="AA3255" s="1411">
        <v>2.275880148913445E-2</v>
      </c>
    </row>
    <row r="3256" spans="19:27" x14ac:dyDescent="0.2">
      <c r="S3256" s="399"/>
      <c r="T3256" s="1401"/>
      <c r="W3256" s="864" t="str">
        <f t="shared" si="57"/>
        <v>1w</v>
      </c>
      <c r="X3256" s="1405">
        <f>_xll.qlCalendarAdvance(Calendar,X3255,W3256,"f",FALSE)</f>
        <v>62032</v>
      </c>
      <c r="Y3256" s="1404">
        <f>_xll.qlCalendarAdvance(Calendar,X3256,NDays&amp;"D")</f>
        <v>62032</v>
      </c>
      <c r="Z3256" s="1403">
        <v>2.3131446039668546E-2</v>
      </c>
      <c r="AA3256" s="1411">
        <v>2.2763123065340229E-2</v>
      </c>
    </row>
    <row r="3257" spans="19:27" x14ac:dyDescent="0.2">
      <c r="S3257" s="399"/>
      <c r="T3257" s="1401"/>
      <c r="W3257" s="864" t="str">
        <f t="shared" si="57"/>
        <v>1w</v>
      </c>
      <c r="X3257" s="1405">
        <f>_xll.qlCalendarAdvance(Calendar,X3256,W3257,"f",FALSE)</f>
        <v>62039</v>
      </c>
      <c r="Y3257" s="1404">
        <f>_xll.qlCalendarAdvance(Calendar,X3257,NDays&amp;"D")</f>
        <v>62039</v>
      </c>
      <c r="Z3257" s="1403">
        <v>2.313546285015744E-2</v>
      </c>
      <c r="AA3257" s="1411">
        <v>2.2767429999400735E-2</v>
      </c>
    </row>
    <row r="3258" spans="19:27" x14ac:dyDescent="0.2">
      <c r="S3258" s="399"/>
      <c r="T3258" s="1401"/>
      <c r="W3258" s="864" t="str">
        <f t="shared" si="57"/>
        <v>1w</v>
      </c>
      <c r="X3258" s="1405">
        <f>_xll.qlCalendarAdvance(Calendar,X3257,W3258,"f",FALSE)</f>
        <v>62046</v>
      </c>
      <c r="Y3258" s="1404">
        <f>_xll.qlCalendarAdvance(Calendar,X3258,NDays&amp;"D")</f>
        <v>62046</v>
      </c>
      <c r="Z3258" s="1403">
        <v>2.313946469621464E-2</v>
      </c>
      <c r="AA3258" s="1411">
        <v>2.2771722291234919E-2</v>
      </c>
    </row>
    <row r="3259" spans="19:27" x14ac:dyDescent="0.2">
      <c r="S3259" s="399"/>
      <c r="T3259" s="1401"/>
      <c r="W3259" s="864" t="str">
        <f t="shared" si="57"/>
        <v>1w</v>
      </c>
      <c r="X3259" s="1405">
        <f>_xll.qlCalendarAdvance(Calendar,X3258,W3259,"f",FALSE)</f>
        <v>62053</v>
      </c>
      <c r="Y3259" s="1404">
        <f>_xll.qlCalendarAdvance(Calendar,X3259,NDays&amp;"D")</f>
        <v>62053</v>
      </c>
      <c r="Z3259" s="1403">
        <v>2.3143451577663843E-2</v>
      </c>
      <c r="AA3259" s="1411">
        <v>2.2775999940518599E-2</v>
      </c>
    </row>
    <row r="3260" spans="19:27" x14ac:dyDescent="0.2">
      <c r="S3260" s="399"/>
      <c r="T3260" s="1401"/>
      <c r="W3260" s="864" t="str">
        <f t="shared" si="57"/>
        <v>1w</v>
      </c>
      <c r="X3260" s="1405">
        <f>_xll.qlCalendarAdvance(Calendar,X3259,W3260,"f",FALSE)</f>
        <v>62060</v>
      </c>
      <c r="Y3260" s="1404">
        <f>_xll.qlCalendarAdvance(Calendar,X3260,NDays&amp;"D")</f>
        <v>62060</v>
      </c>
      <c r="Z3260" s="1403">
        <v>2.3147423494330965E-2</v>
      </c>
      <c r="AA3260" s="1411">
        <v>2.2780262947819097E-2</v>
      </c>
    </row>
    <row r="3261" spans="19:27" x14ac:dyDescent="0.2">
      <c r="S3261" s="399"/>
      <c r="T3261" s="1401"/>
      <c r="W3261" s="864" t="str">
        <f t="shared" si="57"/>
        <v>1w</v>
      </c>
      <c r="X3261" s="1405">
        <f>_xll.qlCalendarAdvance(Calendar,X3260,W3261,"f",FALSE)</f>
        <v>62067</v>
      </c>
      <c r="Y3261" s="1404">
        <f>_xll.qlCalendarAdvance(Calendar,X3261,NDays&amp;"D")</f>
        <v>62067</v>
      </c>
      <c r="Z3261" s="1403">
        <v>2.315138044604037E-2</v>
      </c>
      <c r="AA3261" s="1411">
        <v>2.2784511312650135E-2</v>
      </c>
    </row>
    <row r="3262" spans="19:27" x14ac:dyDescent="0.2">
      <c r="S3262" s="399"/>
      <c r="T3262" s="1401"/>
      <c r="W3262" s="864" t="str">
        <f t="shared" si="57"/>
        <v>1w</v>
      </c>
      <c r="X3262" s="1405">
        <f>_xll.qlCalendarAdvance(Calendar,X3261,W3262,"f",FALSE)</f>
        <v>62074</v>
      </c>
      <c r="Y3262" s="1404">
        <f>_xll.qlCalendarAdvance(Calendar,X3262,NDays&amp;"D")</f>
        <v>62074</v>
      </c>
      <c r="Z3262" s="1403">
        <v>2.3155322432619752E-2</v>
      </c>
      <c r="AA3262" s="1411">
        <v>2.27887450353359E-2</v>
      </c>
    </row>
    <row r="3263" spans="19:27" x14ac:dyDescent="0.2">
      <c r="S3263" s="399"/>
      <c r="T3263" s="1401"/>
      <c r="W3263" s="864" t="str">
        <f t="shared" si="57"/>
        <v>1w</v>
      </c>
      <c r="X3263" s="1405">
        <f>_xll.qlCalendarAdvance(Calendar,X3262,W3263,"f",FALSE)</f>
        <v>62081</v>
      </c>
      <c r="Y3263" s="1404">
        <f>_xll.qlCalendarAdvance(Calendar,X3263,NDays&amp;"D")</f>
        <v>62081</v>
      </c>
      <c r="Z3263" s="1403">
        <v>2.3159249453895026E-2</v>
      </c>
      <c r="AA3263" s="1411">
        <v>2.2792964115714298E-2</v>
      </c>
    </row>
    <row r="3264" spans="19:27" x14ac:dyDescent="0.2">
      <c r="S3264" s="399"/>
      <c r="T3264" s="1401"/>
      <c r="W3264" s="864" t="str">
        <f t="shared" si="57"/>
        <v>1w</v>
      </c>
      <c r="X3264" s="1405">
        <f>_xll.qlCalendarAdvance(Calendar,X3263,W3264,"f",FALSE)</f>
        <v>62089</v>
      </c>
      <c r="Y3264" s="1404">
        <f>_xll.qlCalendarAdvance(Calendar,X3264,NDays&amp;"D")</f>
        <v>62089</v>
      </c>
      <c r="Z3264" s="1403">
        <v>2.3165716771466786E-2</v>
      </c>
      <c r="AA3264" s="1411">
        <v>2.2799791077678565E-2</v>
      </c>
    </row>
    <row r="3265" spans="19:27" x14ac:dyDescent="0.2">
      <c r="S3265" s="399"/>
      <c r="T3265" s="1401"/>
      <c r="W3265" s="864" t="str">
        <f t="shared" si="57"/>
        <v>1w</v>
      </c>
      <c r="X3265" s="1405">
        <f>_xll.qlCalendarAdvance(Calendar,X3264,W3265,"f",FALSE)</f>
        <v>62096</v>
      </c>
      <c r="Y3265" s="1404">
        <f>_xll.qlCalendarAdvance(Calendar,X3265,NDays&amp;"D")</f>
        <v>62096</v>
      </c>
      <c r="Z3265" s="1403">
        <v>2.3169610074155952E-2</v>
      </c>
      <c r="AA3265" s="1411">
        <v>2.2803977212959941E-2</v>
      </c>
    </row>
    <row r="3266" spans="19:27" x14ac:dyDescent="0.2">
      <c r="S3266" s="399"/>
      <c r="T3266" s="1401"/>
      <c r="W3266" s="864" t="str">
        <f t="shared" si="57"/>
        <v>1w</v>
      </c>
      <c r="X3266" s="1405">
        <f>_xll.qlCalendarAdvance(Calendar,X3265,W3266,"f",FALSE)</f>
        <v>62103</v>
      </c>
      <c r="Y3266" s="1404">
        <f>_xll.qlCalendarAdvance(Calendar,X3266,NDays&amp;"D")</f>
        <v>62103</v>
      </c>
      <c r="Z3266" s="1403">
        <v>2.3173488409180439E-2</v>
      </c>
      <c r="AA3266" s="1411">
        <v>2.2808148704231982E-2</v>
      </c>
    </row>
    <row r="3267" spans="19:27" x14ac:dyDescent="0.2">
      <c r="S3267" s="399"/>
      <c r="T3267" s="1401"/>
      <c r="W3267" s="864" t="str">
        <f t="shared" si="57"/>
        <v>1w</v>
      </c>
      <c r="X3267" s="1405">
        <f>_xll.qlCalendarAdvance(Calendar,X3266,W3267,"f",FALSE)</f>
        <v>62110</v>
      </c>
      <c r="Y3267" s="1404">
        <f>_xll.qlCalendarAdvance(Calendar,X3267,NDays&amp;"D")</f>
        <v>62110</v>
      </c>
      <c r="Z3267" s="1403">
        <v>2.3177351776367993E-2</v>
      </c>
      <c r="AA3267" s="1411">
        <v>2.2812305551440652E-2</v>
      </c>
    </row>
    <row r="3268" spans="19:27" x14ac:dyDescent="0.2">
      <c r="S3268" s="399"/>
      <c r="T3268" s="1401"/>
      <c r="W3268" s="864" t="str">
        <f t="shared" si="57"/>
        <v>1w</v>
      </c>
      <c r="X3268" s="1405">
        <f>_xll.qlCalendarAdvance(Calendar,X3267,W3268,"f",FALSE)</f>
        <v>62117</v>
      </c>
      <c r="Y3268" s="1404">
        <f>_xll.qlCalendarAdvance(Calendar,X3268,NDays&amp;"D")</f>
        <v>62117</v>
      </c>
      <c r="Z3268" s="1403">
        <v>2.3181200175549015E-2</v>
      </c>
      <c r="AA3268" s="1411">
        <v>2.2816447754721029E-2</v>
      </c>
    </row>
    <row r="3269" spans="19:27" x14ac:dyDescent="0.2">
      <c r="S3269" s="399"/>
      <c r="T3269" s="1401"/>
      <c r="W3269" s="864" t="str">
        <f t="shared" si="57"/>
        <v>1w</v>
      </c>
      <c r="X3269" s="1405">
        <f>_xll.qlCalendarAdvance(Calendar,X3268,W3269,"f",FALSE)</f>
        <v>62124</v>
      </c>
      <c r="Y3269" s="1404">
        <f>_xll.qlCalendarAdvance(Calendar,X3269,NDays&amp;"D")</f>
        <v>62124</v>
      </c>
      <c r="Z3269" s="1403">
        <v>2.3182049520554537E-2</v>
      </c>
      <c r="AA3269" s="1411">
        <v>2.2820575313911021E-2</v>
      </c>
    </row>
    <row r="3270" spans="19:27" x14ac:dyDescent="0.2">
      <c r="S3270" s="399"/>
      <c r="T3270" s="1401"/>
      <c r="W3270" s="864" t="str">
        <f t="shared" si="57"/>
        <v>1w</v>
      </c>
      <c r="X3270" s="1405">
        <f>_xll.qlCalendarAdvance(Calendar,X3269,W3270,"f",FALSE)</f>
        <v>62131</v>
      </c>
      <c r="Y3270" s="1404">
        <f>_xll.qlCalendarAdvance(Calendar,X3270,NDays&amp;"D")</f>
        <v>62131</v>
      </c>
      <c r="Z3270" s="1403">
        <v>2.3188852069210855E-2</v>
      </c>
      <c r="AA3270" s="1411">
        <v>2.2824688229172722E-2</v>
      </c>
    </row>
    <row r="3271" spans="19:27" x14ac:dyDescent="0.2">
      <c r="S3271" s="399"/>
      <c r="T3271" s="1401"/>
      <c r="W3271" s="864" t="str">
        <f t="shared" si="57"/>
        <v>1w</v>
      </c>
      <c r="X3271" s="1405">
        <f>_xll.qlCalendarAdvance(Calendar,X3270,W3271,"f",FALSE)</f>
        <v>62138</v>
      </c>
      <c r="Y3271" s="1404">
        <f>_xll.qlCalendarAdvance(Calendar,X3271,NDays&amp;"D")</f>
        <v>62138</v>
      </c>
      <c r="Z3271" s="1403">
        <v>2.3192655563354016E-2</v>
      </c>
      <c r="AA3271" s="1411">
        <v>2.2828786500317021E-2</v>
      </c>
    </row>
    <row r="3272" spans="19:27" x14ac:dyDescent="0.2">
      <c r="S3272" s="399"/>
      <c r="T3272" s="1401"/>
      <c r="W3272" s="864" t="str">
        <f t="shared" si="57"/>
        <v>1w</v>
      </c>
      <c r="X3272" s="1405">
        <f>_xll.qlCalendarAdvance(Calendar,X3271,W3272,"f",FALSE)</f>
        <v>62145</v>
      </c>
      <c r="Y3272" s="1404">
        <f>_xll.qlCalendarAdvance(Calendar,X3272,NDays&amp;"D")</f>
        <v>62145</v>
      </c>
      <c r="Z3272" s="1403">
        <v>2.3196444088814449E-2</v>
      </c>
      <c r="AA3272" s="1411">
        <v>2.2832870127533027E-2</v>
      </c>
    </row>
    <row r="3273" spans="19:27" x14ac:dyDescent="0.2">
      <c r="S3273" s="399"/>
      <c r="T3273" s="1401"/>
      <c r="W3273" s="864" t="str">
        <f t="shared" si="57"/>
        <v>1w</v>
      </c>
      <c r="X3273" s="1405">
        <f>_xll.qlCalendarAdvance(Calendar,X3272,W3273,"f",FALSE)</f>
        <v>62152</v>
      </c>
      <c r="Y3273" s="1404">
        <f>_xll.qlCalendarAdvance(Calendar,X3273,NDays&amp;"D")</f>
        <v>62152</v>
      </c>
      <c r="Z3273" s="1403">
        <v>2.3197243526861346E-2</v>
      </c>
      <c r="AA3273" s="1411">
        <v>2.2836939110658653E-2</v>
      </c>
    </row>
    <row r="3274" spans="19:27" x14ac:dyDescent="0.2">
      <c r="S3274" s="399"/>
      <c r="T3274" s="1401"/>
      <c r="W3274" s="864" t="str">
        <f t="shared" si="57"/>
        <v>1w</v>
      </c>
      <c r="X3274" s="1405">
        <f>_xll.qlCalendarAdvance(Calendar,X3273,W3274,"f",FALSE)</f>
        <v>62159</v>
      </c>
      <c r="Y3274" s="1404">
        <f>_xll.qlCalendarAdvance(Calendar,X3274,NDays&amp;"D")</f>
        <v>62159</v>
      </c>
      <c r="Z3274" s="1403">
        <v>2.3203976233019112E-2</v>
      </c>
      <c r="AA3274" s="1411">
        <v>2.2840993449828966E-2</v>
      </c>
    </row>
    <row r="3275" spans="19:27" x14ac:dyDescent="0.2">
      <c r="S3275" s="399"/>
      <c r="T3275" s="1401"/>
      <c r="W3275" s="864" t="str">
        <f t="shared" si="57"/>
        <v>1w</v>
      </c>
      <c r="X3275" s="1405">
        <f>_xll.qlCalendarAdvance(Calendar,X3274,W3275,"f",FALSE)</f>
        <v>62166</v>
      </c>
      <c r="Y3275" s="1404">
        <f>_xll.qlCalendarAdvance(Calendar,X3275,NDays&amp;"D")</f>
        <v>62166</v>
      </c>
      <c r="Z3275" s="1403">
        <v>2.3207719851430324E-2</v>
      </c>
      <c r="AA3275" s="1411">
        <v>2.2845033144908898E-2</v>
      </c>
    </row>
    <row r="3276" spans="19:27" x14ac:dyDescent="0.2">
      <c r="S3276" s="399"/>
      <c r="T3276" s="1401"/>
      <c r="W3276" s="864" t="str">
        <f t="shared" si="57"/>
        <v>1w</v>
      </c>
      <c r="X3276" s="1405">
        <f>_xll.qlCalendarAdvance(Calendar,X3275,W3276,"f",FALSE)</f>
        <v>62173</v>
      </c>
      <c r="Y3276" s="1404">
        <f>_xll.qlCalendarAdvance(Calendar,X3276,NDays&amp;"D")</f>
        <v>62173</v>
      </c>
      <c r="Z3276" s="1403">
        <v>2.3211448500494315E-2</v>
      </c>
      <c r="AA3276" s="1411">
        <v>2.2849058196033521E-2</v>
      </c>
    </row>
    <row r="3277" spans="19:27" x14ac:dyDescent="0.2">
      <c r="S3277" s="399"/>
      <c r="T3277" s="1401"/>
      <c r="W3277" s="864" t="str">
        <f t="shared" si="57"/>
        <v>1w</v>
      </c>
      <c r="X3277" s="1405">
        <f>_xll.qlCalendarAdvance(Calendar,X3276,W3277,"f",FALSE)</f>
        <v>62184</v>
      </c>
      <c r="Y3277" s="1404">
        <f>_xll.qlCalendarAdvance(Calendar,X3277,NDays&amp;"D")</f>
        <v>62184</v>
      </c>
      <c r="Z3277" s="1403">
        <v>2.3215302484953515E-2</v>
      </c>
      <c r="AA3277" s="1411">
        <v>2.2853352043497033E-2</v>
      </c>
    </row>
    <row r="3278" spans="19:27" x14ac:dyDescent="0.2">
      <c r="S3278" s="399"/>
      <c r="T3278" s="1401"/>
      <c r="W3278" s="864" t="str">
        <f t="shared" si="57"/>
        <v>1w</v>
      </c>
      <c r="X3278" s="1405">
        <f>_xll.qlCalendarAdvance(Calendar,X3277,W3278,"f",FALSE)</f>
        <v>62191</v>
      </c>
      <c r="Y3278" s="1404">
        <f>_xll.qlCalendarAdvance(Calendar,X3278,NDays&amp;"D")</f>
        <v>62191</v>
      </c>
      <c r="Z3278" s="1403">
        <v>2.321899431494634E-2</v>
      </c>
      <c r="AA3278" s="1411">
        <v>2.2857341030971812E-2</v>
      </c>
    </row>
    <row r="3279" spans="19:27" x14ac:dyDescent="0.2">
      <c r="S3279" s="399"/>
      <c r="T3279" s="1401"/>
      <c r="W3279" s="864" t="str">
        <f t="shared" si="57"/>
        <v>1w</v>
      </c>
      <c r="X3279" s="1405">
        <f>_xll.qlCalendarAdvance(Calendar,X3278,W3279,"f",FALSE)</f>
        <v>62198</v>
      </c>
      <c r="Y3279" s="1404">
        <f>_xll.qlCalendarAdvance(Calendar,X3279,NDays&amp;"D")</f>
        <v>62198</v>
      </c>
      <c r="Z3279" s="1403">
        <v>2.3222671176839516E-2</v>
      </c>
      <c r="AA3279" s="1411">
        <v>2.286131537622027E-2</v>
      </c>
    </row>
    <row r="3280" spans="19:27" x14ac:dyDescent="0.2">
      <c r="S3280" s="399"/>
      <c r="T3280" s="1401"/>
      <c r="W3280" s="864" t="str">
        <f t="shared" si="57"/>
        <v>1w</v>
      </c>
      <c r="X3280" s="1405">
        <f>_xll.qlCalendarAdvance(Calendar,X3279,W3280,"f",FALSE)</f>
        <v>62205</v>
      </c>
      <c r="Y3280" s="1404">
        <f>_xll.qlCalendarAdvance(Calendar,X3280,NDays&amp;"D")</f>
        <v>62205</v>
      </c>
      <c r="Z3280" s="1403">
        <v>2.3226333070471394E-2</v>
      </c>
      <c r="AA3280" s="1411">
        <v>2.2865275079080316E-2</v>
      </c>
    </row>
    <row r="3281" spans="19:27" x14ac:dyDescent="0.2">
      <c r="S3281" s="399"/>
      <c r="T3281" s="1401"/>
      <c r="W3281" s="864" t="str">
        <f t="shared" si="57"/>
        <v>1w</v>
      </c>
      <c r="X3281" s="1405">
        <f>_xll.qlCalendarAdvance(Calendar,X3280,W3281,"f",FALSE)</f>
        <v>62212</v>
      </c>
      <c r="Y3281" s="1404">
        <f>_xll.qlCalendarAdvance(Calendar,X3281,NDays&amp;"D")</f>
        <v>62212</v>
      </c>
      <c r="Z3281" s="1403">
        <v>2.3229979995681438E-2</v>
      </c>
      <c r="AA3281" s="1411">
        <v>2.2869220139632995E-2</v>
      </c>
    </row>
    <row r="3282" spans="19:27" x14ac:dyDescent="0.2">
      <c r="S3282" s="399"/>
      <c r="T3282" s="1401"/>
      <c r="W3282" s="864" t="str">
        <f t="shared" si="57"/>
        <v>1w</v>
      </c>
      <c r="X3282" s="1405">
        <f>_xll.qlCalendarAdvance(Calendar,X3281,W3282,"f",FALSE)</f>
        <v>62219</v>
      </c>
      <c r="Y3282" s="1404">
        <f>_xll.qlCalendarAdvance(Calendar,X3282,NDays&amp;"D")</f>
        <v>62219</v>
      </c>
      <c r="Z3282" s="1403">
        <v>2.323361195230933E-2</v>
      </c>
      <c r="AA3282" s="1411">
        <v>2.28731505580404E-2</v>
      </c>
    </row>
    <row r="3283" spans="19:27" x14ac:dyDescent="0.2">
      <c r="S3283" s="399"/>
      <c r="T3283" s="1401"/>
      <c r="W3283" s="864" t="str">
        <f t="shared" si="57"/>
        <v>1w</v>
      </c>
      <c r="X3283" s="1405">
        <f>_xll.qlCalendarAdvance(Calendar,X3282,W3283,"f",FALSE)</f>
        <v>62226</v>
      </c>
      <c r="Y3283" s="1404">
        <f>_xll.qlCalendarAdvance(Calendar,X3283,NDays&amp;"D")</f>
        <v>62226</v>
      </c>
      <c r="Z3283" s="1403">
        <v>2.3237228940195642E-2</v>
      </c>
      <c r="AA3283" s="1411">
        <v>2.2877066334221485E-2</v>
      </c>
    </row>
    <row r="3284" spans="19:27" x14ac:dyDescent="0.2">
      <c r="S3284" s="399"/>
      <c r="T3284" s="1401"/>
      <c r="W3284" s="864" t="str">
        <f t="shared" si="57"/>
        <v>1w</v>
      </c>
      <c r="X3284" s="1405">
        <f>_xll.qlCalendarAdvance(Calendar,X3283,W3284,"f",FALSE)</f>
        <v>62233</v>
      </c>
      <c r="Y3284" s="1404">
        <f>_xll.qlCalendarAdvance(Calendar,X3284,NDays&amp;"D")</f>
        <v>62233</v>
      </c>
      <c r="Z3284" s="1403">
        <v>2.3240830959181391E-2</v>
      </c>
      <c r="AA3284" s="1411">
        <v>2.2880967467771018E-2</v>
      </c>
    </row>
    <row r="3285" spans="19:27" x14ac:dyDescent="0.2">
      <c r="S3285" s="399"/>
      <c r="T3285" s="1401"/>
      <c r="W3285" s="864" t="str">
        <f t="shared" si="57"/>
        <v>1w</v>
      </c>
      <c r="X3285" s="1405">
        <f>_xll.qlCalendarAdvance(Calendar,X3284,W3285,"f",FALSE)</f>
        <v>62240</v>
      </c>
      <c r="Y3285" s="1404">
        <f>_xll.qlCalendarAdvance(Calendar,X3285,NDays&amp;"D")</f>
        <v>62240</v>
      </c>
      <c r="Z3285" s="1403">
        <v>2.3244418009108703E-2</v>
      </c>
      <c r="AA3285" s="1411">
        <v>2.2884853959256324E-2</v>
      </c>
    </row>
    <row r="3286" spans="19:27" x14ac:dyDescent="0.2">
      <c r="S3286" s="399"/>
      <c r="T3286" s="1401"/>
      <c r="W3286" s="864" t="str">
        <f t="shared" si="57"/>
        <v>1w</v>
      </c>
      <c r="X3286" s="1405">
        <f>_xll.qlCalendarAdvance(Calendar,X3285,W3286,"f",FALSE)</f>
        <v>62247</v>
      </c>
      <c r="Y3286" s="1404">
        <f>_xll.qlCalendarAdvance(Calendar,X3286,NDays&amp;"D")</f>
        <v>62247</v>
      </c>
      <c r="Z3286" s="1403">
        <v>2.3247990089819925E-2</v>
      </c>
      <c r="AA3286" s="1411">
        <v>2.2888725808596355E-2</v>
      </c>
    </row>
    <row r="3287" spans="19:27" x14ac:dyDescent="0.2">
      <c r="S3287" s="399"/>
      <c r="T3287" s="1401"/>
      <c r="W3287" s="864" t="str">
        <f t="shared" si="57"/>
        <v>1w</v>
      </c>
      <c r="X3287" s="1405">
        <f>_xll.qlCalendarAdvance(Calendar,X3286,W3287,"f",FALSE)</f>
        <v>62254</v>
      </c>
      <c r="Y3287" s="1404">
        <f>_xll.qlCalendarAdvance(Calendar,X3287,NDays&amp;"D")</f>
        <v>62254</v>
      </c>
      <c r="Z3287" s="1403">
        <v>2.3251547201158074E-2</v>
      </c>
      <c r="AA3287" s="1411">
        <v>2.2892583015547974E-2</v>
      </c>
    </row>
    <row r="3288" spans="19:27" x14ac:dyDescent="0.2">
      <c r="S3288" s="399"/>
      <c r="T3288" s="1401"/>
      <c r="W3288" s="864" t="str">
        <f t="shared" si="57"/>
        <v>1w</v>
      </c>
      <c r="X3288" s="1405">
        <f>_xll.qlCalendarAdvance(Calendar,X3287,W3288,"f",FALSE)</f>
        <v>62261</v>
      </c>
      <c r="Y3288" s="1404">
        <f>_xll.qlCalendarAdvance(Calendar,X3288,NDays&amp;"D")</f>
        <v>62261</v>
      </c>
      <c r="Z3288" s="1403">
        <v>2.325508934296705E-2</v>
      </c>
      <c r="AA3288" s="1411">
        <v>2.2896425580030133E-2</v>
      </c>
    </row>
    <row r="3289" spans="19:27" x14ac:dyDescent="0.2">
      <c r="S3289" s="399"/>
      <c r="T3289" s="1401"/>
      <c r="W3289" s="864" t="str">
        <f t="shared" si="57"/>
        <v>1w</v>
      </c>
      <c r="X3289" s="1405">
        <f>_xll.qlCalendarAdvance(Calendar,X3288,W3289,"f",FALSE)</f>
        <v>62268</v>
      </c>
      <c r="Y3289" s="1404">
        <f>_xll.qlCalendarAdvance(Calendar,X3289,NDays&amp;"D")</f>
        <v>62268</v>
      </c>
      <c r="Z3289" s="1403">
        <v>2.3258616515091646E-2</v>
      </c>
      <c r="AA3289" s="1411">
        <v>2.2900253502367018E-2</v>
      </c>
    </row>
    <row r="3290" spans="19:27" x14ac:dyDescent="0.2">
      <c r="S3290" s="399"/>
      <c r="T3290" s="1401"/>
      <c r="W3290" s="864" t="str">
        <f t="shared" ref="W3290:W3353" si="58">W3289</f>
        <v>1w</v>
      </c>
      <c r="X3290" s="1405">
        <f>_xll.qlCalendarAdvance(Calendar,X3289,W3290,"f",FALSE)</f>
        <v>62275</v>
      </c>
      <c r="Y3290" s="1404">
        <f>_xll.qlCalendarAdvance(Calendar,X3290,NDays&amp;"D")</f>
        <v>62275</v>
      </c>
      <c r="Z3290" s="1403">
        <v>2.3262128717376429E-2</v>
      </c>
      <c r="AA3290" s="1411">
        <v>2.290406678255863E-2</v>
      </c>
    </row>
    <row r="3291" spans="19:27" x14ac:dyDescent="0.2">
      <c r="S3291" s="399"/>
      <c r="T3291" s="1401"/>
      <c r="W3291" s="864" t="str">
        <f t="shared" si="58"/>
        <v>1w</v>
      </c>
      <c r="X3291" s="1405">
        <f>_xll.qlCalendarAdvance(Calendar,X3290,W3291,"f",FALSE)</f>
        <v>62282</v>
      </c>
      <c r="Y3291" s="1404">
        <f>_xll.qlCalendarAdvance(Calendar,X3291,NDays&amp;"D")</f>
        <v>62282</v>
      </c>
      <c r="Z3291" s="1403">
        <v>2.3265625949667745E-2</v>
      </c>
      <c r="AA3291" s="1411">
        <v>2.2907865420280782E-2</v>
      </c>
    </row>
    <row r="3292" spans="19:27" x14ac:dyDescent="0.2">
      <c r="S3292" s="399"/>
      <c r="T3292" s="1401"/>
      <c r="W3292" s="864" t="str">
        <f t="shared" si="58"/>
        <v>1w</v>
      </c>
      <c r="X3292" s="1405">
        <f>_xll.qlCalendarAdvance(Calendar,X3291,W3292,"f",FALSE)</f>
        <v>62289</v>
      </c>
      <c r="Y3292" s="1404">
        <f>_xll.qlCalendarAdvance(Calendar,X3292,NDays&amp;"D")</f>
        <v>62289</v>
      </c>
      <c r="Z3292" s="1403">
        <v>2.3269108211811274E-2</v>
      </c>
      <c r="AA3292" s="1411">
        <v>2.2911649415776614E-2</v>
      </c>
    </row>
    <row r="3293" spans="19:27" x14ac:dyDescent="0.2">
      <c r="S3293" s="399"/>
      <c r="T3293" s="1401"/>
      <c r="W3293" s="864" t="str">
        <f t="shared" si="58"/>
        <v>1w</v>
      </c>
      <c r="X3293" s="1405">
        <f>_xll.qlCalendarAdvance(Calendar,X3292,W3293,"f",FALSE)</f>
        <v>62296</v>
      </c>
      <c r="Y3293" s="1404">
        <f>_xll.qlCalendarAdvance(Calendar,X3293,NDays&amp;"D")</f>
        <v>62296</v>
      </c>
      <c r="Z3293" s="1403">
        <v>2.3272575503654247E-2</v>
      </c>
      <c r="AA3293" s="1411">
        <v>2.2915418768965079E-2</v>
      </c>
    </row>
    <row r="3294" spans="19:27" x14ac:dyDescent="0.2">
      <c r="S3294" s="399"/>
      <c r="T3294" s="1401"/>
      <c r="W3294" s="864" t="str">
        <f t="shared" si="58"/>
        <v>1w</v>
      </c>
      <c r="X3294" s="1405">
        <f>_xll.qlCalendarAdvance(Calendar,X3293,W3294,"f",FALSE)</f>
        <v>62303</v>
      </c>
      <c r="Y3294" s="1404">
        <f>_xll.qlCalendarAdvance(Calendar,X3294,NDays&amp;"D")</f>
        <v>62303</v>
      </c>
      <c r="Z3294" s="1403">
        <v>2.3276027825045231E-2</v>
      </c>
      <c r="AA3294" s="1411">
        <v>2.2919173479846178E-2</v>
      </c>
    </row>
    <row r="3295" spans="19:27" x14ac:dyDescent="0.2">
      <c r="S3295" s="399"/>
      <c r="T3295" s="1401"/>
      <c r="W3295" s="864" t="str">
        <f t="shared" si="58"/>
        <v>1w</v>
      </c>
      <c r="X3295" s="1405">
        <f>_xll.qlCalendarAdvance(Calendar,X3294,W3295,"f",FALSE)</f>
        <v>62310</v>
      </c>
      <c r="Y3295" s="1404">
        <f>_xll.qlCalendarAdvance(Calendar,X3295,NDays&amp;"D")</f>
        <v>62310</v>
      </c>
      <c r="Z3295" s="1403">
        <v>2.327946517583146E-2</v>
      </c>
      <c r="AA3295" s="1411">
        <v>2.292291354841991E-2</v>
      </c>
    </row>
    <row r="3296" spans="19:27" x14ac:dyDescent="0.2">
      <c r="S3296" s="399"/>
      <c r="T3296" s="1401"/>
      <c r="W3296" s="864" t="str">
        <f t="shared" si="58"/>
        <v>1w</v>
      </c>
      <c r="X3296" s="1405">
        <f>_xll.qlCalendarAdvance(Calendar,X3295,W3296,"f",FALSE)</f>
        <v>62317</v>
      </c>
      <c r="Y3296" s="1404">
        <f>_xll.qlCalendarAdvance(Calendar,X3296,NDays&amp;"D")</f>
        <v>62317</v>
      </c>
      <c r="Z3296" s="1403">
        <v>2.3282887555863274E-2</v>
      </c>
      <c r="AA3296" s="1411">
        <v>2.2926638974767322E-2</v>
      </c>
    </row>
    <row r="3297" spans="19:27" x14ac:dyDescent="0.2">
      <c r="S3297" s="399"/>
      <c r="T3297" s="1401"/>
      <c r="W3297" s="864" t="str">
        <f t="shared" si="58"/>
        <v>1w</v>
      </c>
      <c r="X3297" s="1405">
        <f>_xll.qlCalendarAdvance(Calendar,X3296,W3297,"f",FALSE)</f>
        <v>62324</v>
      </c>
      <c r="Y3297" s="1404">
        <f>_xll.qlCalendarAdvance(Calendar,X3297,NDays&amp;"D")</f>
        <v>62324</v>
      </c>
      <c r="Z3297" s="1403">
        <v>2.328629496498924E-2</v>
      </c>
      <c r="AA3297" s="1411">
        <v>2.2930349758969459E-2</v>
      </c>
    </row>
    <row r="3298" spans="19:27" x14ac:dyDescent="0.2">
      <c r="S3298" s="399"/>
      <c r="T3298" s="1401"/>
      <c r="W3298" s="864" t="str">
        <f t="shared" si="58"/>
        <v>1w</v>
      </c>
      <c r="X3298" s="1405">
        <f>_xll.qlCalendarAdvance(Calendar,X3297,W3298,"f",FALSE)</f>
        <v>62331</v>
      </c>
      <c r="Y3298" s="1404">
        <f>_xll.qlCalendarAdvance(Calendar,X3298,NDays&amp;"D")</f>
        <v>62331</v>
      </c>
      <c r="Z3298" s="1403">
        <v>2.3289687403060366E-2</v>
      </c>
      <c r="AA3298" s="1411">
        <v>2.2934045900540045E-2</v>
      </c>
    </row>
    <row r="3299" spans="19:27" x14ac:dyDescent="0.2">
      <c r="S3299" s="399"/>
      <c r="T3299" s="1401"/>
      <c r="W3299" s="864" t="str">
        <f t="shared" si="58"/>
        <v>1w</v>
      </c>
      <c r="X3299" s="1405">
        <f>_xll.qlCalendarAdvance(Calendar,X3298,W3299,"f",FALSE)</f>
        <v>62338</v>
      </c>
      <c r="Y3299" s="1404">
        <f>_xll.qlCalendarAdvance(Calendar,X3299,NDays&amp;"D")</f>
        <v>62338</v>
      </c>
      <c r="Z3299" s="1403">
        <v>2.3293064869927438E-2</v>
      </c>
      <c r="AA3299" s="1411">
        <v>2.2937727399965357E-2</v>
      </c>
    </row>
    <row r="3300" spans="19:27" x14ac:dyDescent="0.2">
      <c r="S3300" s="399"/>
      <c r="T3300" s="1401"/>
      <c r="W3300" s="864" t="str">
        <f t="shared" si="58"/>
        <v>1w</v>
      </c>
      <c r="X3300" s="1405">
        <f>_xll.qlCalendarAdvance(Calendar,X3299,W3300,"f",FALSE)</f>
        <v>62345</v>
      </c>
      <c r="Y3300" s="1404">
        <f>_xll.qlCalendarAdvance(Calendar,X3300,NDays&amp;"D")</f>
        <v>62345</v>
      </c>
      <c r="Z3300" s="1403">
        <v>2.3296427365442129E-2</v>
      </c>
      <c r="AA3300" s="1411">
        <v>2.2941394257245395E-2</v>
      </c>
    </row>
    <row r="3301" spans="19:27" x14ac:dyDescent="0.2">
      <c r="S3301" s="399"/>
      <c r="T3301" s="1401"/>
      <c r="W3301" s="864" t="str">
        <f t="shared" si="58"/>
        <v>1w</v>
      </c>
      <c r="X3301" s="1405">
        <f>_xll.qlCalendarAdvance(Calendar,X3300,W3301,"f",FALSE)</f>
        <v>62352</v>
      </c>
      <c r="Y3301" s="1404">
        <f>_xll.qlCalendarAdvance(Calendar,X3301,NDays&amp;"D")</f>
        <v>62352</v>
      </c>
      <c r="Z3301" s="1403">
        <v>2.3299774889457003E-2</v>
      </c>
      <c r="AA3301" s="1411">
        <v>2.2945046472055974E-2</v>
      </c>
    </row>
    <row r="3302" spans="19:27" x14ac:dyDescent="0.2">
      <c r="S3302" s="399"/>
      <c r="T3302" s="1401"/>
      <c r="W3302" s="864" t="str">
        <f t="shared" si="58"/>
        <v>1w</v>
      </c>
      <c r="X3302" s="1405">
        <f>_xll.qlCalendarAdvance(Calendar,X3301,W3302,"f",FALSE)</f>
        <v>62359</v>
      </c>
      <c r="Y3302" s="1404">
        <f>_xll.qlCalendarAdvance(Calendar,X3302,NDays&amp;"D")</f>
        <v>62359</v>
      </c>
      <c r="Z3302" s="1403">
        <v>2.3303107441824844E-2</v>
      </c>
      <c r="AA3302" s="1411">
        <v>2.2948684044640233E-2</v>
      </c>
    </row>
    <row r="3303" spans="19:27" x14ac:dyDescent="0.2">
      <c r="S3303" s="399"/>
      <c r="T3303" s="1401"/>
      <c r="W3303" s="864" t="str">
        <f t="shared" si="58"/>
        <v>1w</v>
      </c>
      <c r="X3303" s="1405">
        <f>_xll.qlCalendarAdvance(Calendar,X3302,W3303,"f",FALSE)</f>
        <v>62366</v>
      </c>
      <c r="Y3303" s="1404">
        <f>_xll.qlCalendarAdvance(Calendar,X3303,NDays&amp;"D")</f>
        <v>62366</v>
      </c>
      <c r="Z3303" s="1403">
        <v>2.3306425022399102E-2</v>
      </c>
      <c r="AA3303" s="1411">
        <v>2.2952306974917125E-2</v>
      </c>
    </row>
    <row r="3304" spans="19:27" x14ac:dyDescent="0.2">
      <c r="S3304" s="399"/>
      <c r="T3304" s="1401"/>
      <c r="W3304" s="864" t="str">
        <f t="shared" si="58"/>
        <v>1w</v>
      </c>
      <c r="X3304" s="1405">
        <f>_xll.qlCalendarAdvance(Calendar,X3303,W3304,"f",FALSE)</f>
        <v>62373</v>
      </c>
      <c r="Y3304" s="1404">
        <f>_xll.qlCalendarAdvance(Calendar,X3304,NDays&amp;"D")</f>
        <v>62373</v>
      </c>
      <c r="Z3304" s="1403">
        <v>2.3309727631035004E-2</v>
      </c>
      <c r="AA3304" s="1411">
        <v>2.2955915263048743E-2</v>
      </c>
    </row>
    <row r="3305" spans="19:27" x14ac:dyDescent="0.2">
      <c r="S3305" s="399"/>
      <c r="T3305" s="1401"/>
      <c r="W3305" s="864" t="str">
        <f t="shared" si="58"/>
        <v>1w</v>
      </c>
      <c r="X3305" s="1405">
        <f>_xll.qlCalendarAdvance(Calendar,X3304,W3305,"f",FALSE)</f>
        <v>62380</v>
      </c>
      <c r="Y3305" s="1404">
        <f>_xll.qlCalendarAdvance(Calendar,X3305,NDays&amp;"D")</f>
        <v>62380</v>
      </c>
      <c r="Z3305" s="1403">
        <v>2.3313015267586445E-2</v>
      </c>
      <c r="AA3305" s="1411">
        <v>2.2959508908710902E-2</v>
      </c>
    </row>
    <row r="3306" spans="19:27" x14ac:dyDescent="0.2">
      <c r="S3306" s="399"/>
      <c r="T3306" s="1401"/>
      <c r="W3306" s="864" t="str">
        <f t="shared" si="58"/>
        <v>1w</v>
      </c>
      <c r="X3306" s="1405">
        <f>_xll.qlCalendarAdvance(Calendar,X3305,W3306,"f",FALSE)</f>
        <v>62387</v>
      </c>
      <c r="Y3306" s="1404">
        <f>_xll.qlCalendarAdvance(Calendar,X3306,NDays&amp;"D")</f>
        <v>62387</v>
      </c>
      <c r="Z3306" s="1403">
        <v>2.3316287931909541E-2</v>
      </c>
      <c r="AA3306" s="1411">
        <v>2.296308791214674E-2</v>
      </c>
    </row>
    <row r="3307" spans="19:27" x14ac:dyDescent="0.2">
      <c r="S3307" s="399"/>
      <c r="T3307" s="1401"/>
      <c r="W3307" s="864" t="str">
        <f t="shared" si="58"/>
        <v>1w</v>
      </c>
      <c r="X3307" s="1405">
        <f>_xll.qlCalendarAdvance(Calendar,X3306,W3307,"f",FALSE)</f>
        <v>62394</v>
      </c>
      <c r="Y3307" s="1404">
        <f>_xll.qlCalendarAdvance(Calendar,X3307,NDays&amp;"D")</f>
        <v>62394</v>
      </c>
      <c r="Z3307" s="1403">
        <v>2.3319545623860183E-2</v>
      </c>
      <c r="AA3307" s="1411">
        <v>2.2966652273275212E-2</v>
      </c>
    </row>
    <row r="3308" spans="19:27" x14ac:dyDescent="0.2">
      <c r="S3308" s="399"/>
      <c r="T3308" s="1401"/>
      <c r="W3308" s="864" t="str">
        <f t="shared" si="58"/>
        <v>1w</v>
      </c>
      <c r="X3308" s="1405">
        <f>_xll.qlCalendarAdvance(Calendar,X3307,W3308,"f",FALSE)</f>
        <v>62401</v>
      </c>
      <c r="Y3308" s="1404">
        <f>_xll.qlCalendarAdvance(Calendar,X3308,NDays&amp;"D")</f>
        <v>62401</v>
      </c>
      <c r="Z3308" s="1403">
        <v>2.3322788343296041E-2</v>
      </c>
      <c r="AA3308" s="1411">
        <v>2.2970201992177364E-2</v>
      </c>
    </row>
    <row r="3309" spans="19:27" x14ac:dyDescent="0.2">
      <c r="S3309" s="399"/>
      <c r="T3309" s="1401"/>
      <c r="W3309" s="864" t="str">
        <f t="shared" si="58"/>
        <v>1w</v>
      </c>
      <c r="X3309" s="1405">
        <f>_xll.qlCalendarAdvance(Calendar,X3308,W3309,"f",FALSE)</f>
        <v>62408</v>
      </c>
      <c r="Y3309" s="1404">
        <f>_xll.qlCalendarAdvance(Calendar,X3309,NDays&amp;"D")</f>
        <v>62408</v>
      </c>
      <c r="Z3309" s="1403">
        <v>2.3326016090074342E-2</v>
      </c>
      <c r="AA3309" s="1411">
        <v>2.2973737068691102E-2</v>
      </c>
    </row>
    <row r="3310" spans="19:27" x14ac:dyDescent="0.2">
      <c r="S3310" s="399"/>
      <c r="T3310" s="1401"/>
      <c r="W3310" s="864" t="str">
        <f t="shared" si="58"/>
        <v>1w</v>
      </c>
      <c r="X3310" s="1405">
        <f>_xll.qlCalendarAdvance(Calendar,X3309,W3310,"f",FALSE)</f>
        <v>62415</v>
      </c>
      <c r="Y3310" s="1404">
        <f>_xll.qlCalendarAdvance(Calendar,X3310,NDays&amp;"D")</f>
        <v>62415</v>
      </c>
      <c r="Z3310" s="1403">
        <v>2.3329228864053198E-2</v>
      </c>
      <c r="AA3310" s="1411">
        <v>2.2977257502816428E-2</v>
      </c>
    </row>
    <row r="3311" spans="19:27" x14ac:dyDescent="0.2">
      <c r="S3311" s="399"/>
      <c r="T3311" s="1401"/>
      <c r="W3311" s="864" t="str">
        <f t="shared" si="58"/>
        <v>1w</v>
      </c>
      <c r="X3311" s="1405">
        <f>_xll.qlCalendarAdvance(Calendar,X3310,W3311,"f",FALSE)</f>
        <v>62422</v>
      </c>
      <c r="Y3311" s="1404">
        <f>_xll.qlCalendarAdvance(Calendar,X3311,NDays&amp;"D")</f>
        <v>62422</v>
      </c>
      <c r="Z3311" s="1403">
        <v>2.333242666509161E-2</v>
      </c>
      <c r="AA3311" s="1411">
        <v>2.2980763294877526E-2</v>
      </c>
    </row>
    <row r="3312" spans="19:27" x14ac:dyDescent="0.2">
      <c r="S3312" s="399"/>
      <c r="T3312" s="1401"/>
      <c r="W3312" s="864" t="str">
        <f t="shared" si="58"/>
        <v>1w</v>
      </c>
      <c r="X3312" s="1405">
        <f>_xll.qlCalendarAdvance(Calendar,X3311,W3312,"f",FALSE)</f>
        <v>62429</v>
      </c>
      <c r="Y3312" s="1404">
        <f>_xll.qlCalendarAdvance(Calendar,X3312,NDays&amp;"D")</f>
        <v>62429</v>
      </c>
      <c r="Z3312" s="1403">
        <v>2.3335609493049247E-2</v>
      </c>
      <c r="AA3312" s="1411">
        <v>2.2984254444550212E-2</v>
      </c>
    </row>
    <row r="3313" spans="19:27" x14ac:dyDescent="0.2">
      <c r="S3313" s="399"/>
      <c r="T3313" s="1401"/>
      <c r="W3313" s="864" t="str">
        <f t="shared" si="58"/>
        <v>1w</v>
      </c>
      <c r="X3313" s="1405">
        <f>_xll.qlCalendarAdvance(Calendar,X3312,W3313,"f",FALSE)</f>
        <v>62436</v>
      </c>
      <c r="Y3313" s="1404">
        <f>_xll.qlCalendarAdvance(Calendar,X3313,NDays&amp;"D")</f>
        <v>62436</v>
      </c>
      <c r="Z3313" s="1403">
        <v>2.3338777347786444E-2</v>
      </c>
      <c r="AA3313" s="1411">
        <v>2.2987730951834484E-2</v>
      </c>
    </row>
    <row r="3314" spans="19:27" x14ac:dyDescent="0.2">
      <c r="S3314" s="399"/>
      <c r="T3314" s="1401"/>
      <c r="W3314" s="864" t="str">
        <f t="shared" si="58"/>
        <v>1w</v>
      </c>
      <c r="X3314" s="1405">
        <f>_xll.qlCalendarAdvance(Calendar,X3313,W3314,"f",FALSE)</f>
        <v>62443</v>
      </c>
      <c r="Y3314" s="1404">
        <f>_xll.qlCalendarAdvance(Calendar,X3314,NDays&amp;"D")</f>
        <v>62443</v>
      </c>
      <c r="Z3314" s="1403">
        <v>2.3341930229163754E-2</v>
      </c>
      <c r="AA3314" s="1411">
        <v>2.299119281681139E-2</v>
      </c>
    </row>
    <row r="3315" spans="19:27" x14ac:dyDescent="0.2">
      <c r="S3315" s="399"/>
      <c r="T3315" s="1401"/>
      <c r="W3315" s="864" t="str">
        <f t="shared" si="58"/>
        <v>1w</v>
      </c>
      <c r="X3315" s="1405">
        <f>_xll.qlCalendarAdvance(Calendar,X3314,W3315,"f",FALSE)</f>
        <v>62450</v>
      </c>
      <c r="Y3315" s="1404">
        <f>_xll.qlCalendarAdvance(Calendar,X3315,NDays&amp;"D")</f>
        <v>62450</v>
      </c>
      <c r="Z3315" s="1403">
        <v>2.3345068137042846E-2</v>
      </c>
      <c r="AA3315" s="1411">
        <v>2.2994640039805114E-2</v>
      </c>
    </row>
    <row r="3316" spans="19:27" x14ac:dyDescent="0.2">
      <c r="S3316" s="399"/>
      <c r="T3316" s="1401"/>
      <c r="W3316" s="864" t="str">
        <f t="shared" si="58"/>
        <v>1w</v>
      </c>
      <c r="X3316" s="1405">
        <f>_xll.qlCalendarAdvance(Calendar,X3315,W3316,"f",FALSE)</f>
        <v>62457</v>
      </c>
      <c r="Y3316" s="1404">
        <f>_xll.qlCalendarAdvance(Calendar,X3316,NDays&amp;"D")</f>
        <v>62457</v>
      </c>
      <c r="Z3316" s="1403">
        <v>2.3348191071286051E-2</v>
      </c>
      <c r="AA3316" s="1411">
        <v>2.2998072620248333E-2</v>
      </c>
    </row>
    <row r="3317" spans="19:27" x14ac:dyDescent="0.2">
      <c r="S3317" s="399"/>
      <c r="T3317" s="1401"/>
      <c r="W3317" s="864" t="str">
        <f t="shared" si="58"/>
        <v>1w</v>
      </c>
      <c r="X3317" s="1405">
        <f>_xll.qlCalendarAdvance(Calendar,X3316,W3317,"f",FALSE)</f>
        <v>62464</v>
      </c>
      <c r="Y3317" s="1404">
        <f>_xll.qlCalendarAdvance(Calendar,X3317,NDays&amp;"D")</f>
        <v>62464</v>
      </c>
      <c r="Z3317" s="1403">
        <v>2.3351299031755923E-2</v>
      </c>
      <c r="AA3317" s="1411">
        <v>2.3001490558222093E-2</v>
      </c>
    </row>
    <row r="3318" spans="19:27" x14ac:dyDescent="0.2">
      <c r="S3318" s="399"/>
      <c r="T3318" s="1401"/>
      <c r="W3318" s="864" t="str">
        <f t="shared" si="58"/>
        <v>1w</v>
      </c>
      <c r="X3318" s="1405">
        <f>_xll.qlCalendarAdvance(Calendar,X3317,W3318,"f",FALSE)</f>
        <v>62471</v>
      </c>
      <c r="Y3318" s="1404">
        <f>_xll.qlCalendarAdvance(Calendar,X3318,NDays&amp;"D")</f>
        <v>62471</v>
      </c>
      <c r="Z3318" s="1403">
        <v>2.3354392018316572E-2</v>
      </c>
      <c r="AA3318" s="1411">
        <v>2.3004893854293718E-2</v>
      </c>
    </row>
    <row r="3319" spans="19:27" x14ac:dyDescent="0.2">
      <c r="S3319" s="399"/>
      <c r="T3319" s="1401"/>
      <c r="W3319" s="864" t="str">
        <f t="shared" si="58"/>
        <v>1w</v>
      </c>
      <c r="X3319" s="1405">
        <f>_xll.qlCalendarAdvance(Calendar,X3318,W3319,"f",FALSE)</f>
        <v>62478</v>
      </c>
      <c r="Y3319" s="1404">
        <f>_xll.qlCalendarAdvance(Calendar,X3319,NDays&amp;"D")</f>
        <v>62478</v>
      </c>
      <c r="Z3319" s="1403">
        <v>2.3357470030830996E-2</v>
      </c>
      <c r="AA3319" s="1411">
        <v>2.300828250773379E-2</v>
      </c>
    </row>
    <row r="3320" spans="19:27" x14ac:dyDescent="0.2">
      <c r="S3320" s="399"/>
      <c r="T3320" s="1401"/>
      <c r="W3320" s="864" t="str">
        <f t="shared" si="58"/>
        <v>1w</v>
      </c>
      <c r="X3320" s="1405">
        <f>_xll.qlCalendarAdvance(Calendar,X3319,W3320,"f",FALSE)</f>
        <v>62485</v>
      </c>
      <c r="Y3320" s="1404">
        <f>_xll.qlCalendarAdvance(Calendar,X3320,NDays&amp;"D")</f>
        <v>62485</v>
      </c>
      <c r="Z3320" s="1403">
        <v>2.3360533069165523E-2</v>
      </c>
      <c r="AA3320" s="1411">
        <v>2.3011656518947543E-2</v>
      </c>
    </row>
    <row r="3321" spans="19:27" x14ac:dyDescent="0.2">
      <c r="S3321" s="399"/>
      <c r="T3321" s="1401"/>
      <c r="W3321" s="864" t="str">
        <f t="shared" si="58"/>
        <v>1w</v>
      </c>
      <c r="X3321" s="1405">
        <f>_xll.qlCalendarAdvance(Calendar,X3320,W3321,"f",FALSE)</f>
        <v>62492</v>
      </c>
      <c r="Y3321" s="1404">
        <f>_xll.qlCalendarAdvance(Calendar,X3321,NDays&amp;"D")</f>
        <v>62492</v>
      </c>
      <c r="Z3321" s="1403">
        <v>2.3363581133184486E-2</v>
      </c>
      <c r="AA3321" s="1411">
        <v>2.3015015887934975E-2</v>
      </c>
    </row>
    <row r="3322" spans="19:27" x14ac:dyDescent="0.2">
      <c r="S3322" s="399"/>
      <c r="T3322" s="1401"/>
      <c r="W3322" s="864" t="str">
        <f t="shared" si="58"/>
        <v>1w</v>
      </c>
      <c r="X3322" s="1405">
        <f>_xll.qlCalendarAdvance(Calendar,X3321,W3322,"f",FALSE)</f>
        <v>62499</v>
      </c>
      <c r="Y3322" s="1404">
        <f>_xll.qlCalendarAdvance(Calendar,X3322,NDays&amp;"D")</f>
        <v>62499</v>
      </c>
      <c r="Z3322" s="1403">
        <v>2.3366614222754878E-2</v>
      </c>
      <c r="AA3322" s="1411">
        <v>2.3018360614696087E-2</v>
      </c>
    </row>
    <row r="3323" spans="19:27" x14ac:dyDescent="0.2">
      <c r="S3323" s="399"/>
      <c r="T3323" s="1401"/>
      <c r="W3323" s="864" t="str">
        <f t="shared" si="58"/>
        <v>1w</v>
      </c>
      <c r="X3323" s="1405">
        <f>_xll.qlCalendarAdvance(Calendar,X3322,W3323,"f",FALSE)</f>
        <v>62506</v>
      </c>
      <c r="Y3323" s="1404">
        <f>_xll.qlCalendarAdvance(Calendar,X3323,NDays&amp;"D")</f>
        <v>62506</v>
      </c>
      <c r="Z3323" s="1403">
        <v>2.3369632337742585E-2</v>
      </c>
      <c r="AA3323" s="1411">
        <v>2.302169069898774E-2</v>
      </c>
    </row>
    <row r="3324" spans="19:27" x14ac:dyDescent="0.2">
      <c r="S3324" s="399"/>
      <c r="T3324" s="1401"/>
      <c r="W3324" s="864" t="str">
        <f t="shared" si="58"/>
        <v>1w</v>
      </c>
      <c r="X3324" s="1405">
        <f>_xll.qlCalendarAdvance(Calendar,X3323,W3324,"f",FALSE)</f>
        <v>62513</v>
      </c>
      <c r="Y3324" s="1404">
        <f>_xll.qlCalendarAdvance(Calendar,X3324,NDays&amp;"D")</f>
        <v>62513</v>
      </c>
      <c r="Z3324" s="1403">
        <v>2.3372635478015935E-2</v>
      </c>
      <c r="AA3324" s="1411">
        <v>2.3025006140972026E-2</v>
      </c>
    </row>
    <row r="3325" spans="19:27" x14ac:dyDescent="0.2">
      <c r="S3325" s="399"/>
      <c r="T3325" s="1401"/>
      <c r="W3325" s="864" t="str">
        <f t="shared" si="58"/>
        <v>1w</v>
      </c>
      <c r="X3325" s="1405">
        <f>_xll.qlCalendarAdvance(Calendar,X3324,W3325,"f",FALSE)</f>
        <v>62520</v>
      </c>
      <c r="Y3325" s="1404">
        <f>_xll.qlCalendarAdvance(Calendar,X3325,NDays&amp;"D")</f>
        <v>62520</v>
      </c>
      <c r="Z3325" s="1403">
        <v>2.3376569980674118E-2</v>
      </c>
      <c r="AA3325" s="1411">
        <v>2.3028306940811039E-2</v>
      </c>
    </row>
    <row r="3326" spans="19:27" x14ac:dyDescent="0.2">
      <c r="S3326" s="399"/>
      <c r="T3326" s="1401"/>
      <c r="W3326" s="864" t="str">
        <f t="shared" si="58"/>
        <v>1w</v>
      </c>
      <c r="X3326" s="1405">
        <f>_xll.qlCalendarAdvance(Calendar,X3325,W3326,"f",FALSE)</f>
        <v>62527</v>
      </c>
      <c r="Y3326" s="1404">
        <f>_xll.qlCalendarAdvance(Calendar,X3326,NDays&amp;"D")</f>
        <v>62527</v>
      </c>
      <c r="Z3326" s="1403">
        <v>2.3379542289621372E-2</v>
      </c>
      <c r="AA3326" s="1411">
        <v>2.3031593098342684E-2</v>
      </c>
    </row>
    <row r="3327" spans="19:27" x14ac:dyDescent="0.2">
      <c r="S3327" s="399"/>
      <c r="T3327" s="1401"/>
      <c r="W3327" s="864" t="str">
        <f t="shared" si="58"/>
        <v>1w</v>
      </c>
      <c r="X3327" s="1405">
        <f>_xll.qlCalendarAdvance(Calendar,X3326,W3327,"f",FALSE)</f>
        <v>62534</v>
      </c>
      <c r="Y3327" s="1404">
        <f>_xll.qlCalendarAdvance(Calendar,X3327,NDays&amp;"D")</f>
        <v>62534</v>
      </c>
      <c r="Z3327" s="1403">
        <v>2.3382499622526181E-2</v>
      </c>
      <c r="AA3327" s="1411">
        <v>2.3034864613485917E-2</v>
      </c>
    </row>
    <row r="3328" spans="19:27" x14ac:dyDescent="0.2">
      <c r="S3328" s="399"/>
      <c r="T3328" s="1401"/>
      <c r="W3328" s="864" t="str">
        <f t="shared" si="58"/>
        <v>1w</v>
      </c>
      <c r="X3328" s="1405">
        <f>_xll.qlCalendarAdvance(Calendar,X3327,W3328,"f",FALSE)</f>
        <v>62541</v>
      </c>
      <c r="Y3328" s="1404">
        <f>_xll.qlCalendarAdvance(Calendar,X3328,NDays&amp;"D")</f>
        <v>62541</v>
      </c>
      <c r="Z3328" s="1403">
        <v>2.3385441979258785E-2</v>
      </c>
      <c r="AA3328" s="1411">
        <v>2.3038121486321783E-2</v>
      </c>
    </row>
    <row r="3329" spans="19:27" x14ac:dyDescent="0.2">
      <c r="S3329" s="399"/>
      <c r="T3329" s="1401"/>
      <c r="W3329" s="864" t="str">
        <f t="shared" si="58"/>
        <v>1w</v>
      </c>
      <c r="X3329" s="1405">
        <f>_xll.qlCalendarAdvance(Calendar,X3328,W3329,"f",FALSE)</f>
        <v>62548</v>
      </c>
      <c r="Y3329" s="1404">
        <f>_xll.qlCalendarAdvance(Calendar,X3329,NDays&amp;"D")</f>
        <v>62548</v>
      </c>
      <c r="Z3329" s="1403">
        <v>2.3388369359689423E-2</v>
      </c>
      <c r="AA3329" s="1411">
        <v>2.3041363716931329E-2</v>
      </c>
    </row>
    <row r="3330" spans="19:27" x14ac:dyDescent="0.2">
      <c r="S3330" s="399"/>
      <c r="T3330" s="1401"/>
      <c r="W3330" s="864" t="str">
        <f t="shared" si="58"/>
        <v>1w</v>
      </c>
      <c r="X3330" s="1405">
        <f>_xll.qlCalendarAdvance(Calendar,X3329,W3330,"f",FALSE)</f>
        <v>62555</v>
      </c>
      <c r="Y3330" s="1404">
        <f>_xll.qlCalendarAdvance(Calendar,X3330,NDays&amp;"D")</f>
        <v>62555</v>
      </c>
      <c r="Z3330" s="1403">
        <v>2.339128176368899E-2</v>
      </c>
      <c r="AA3330" s="1411">
        <v>2.3044591305233508E-2</v>
      </c>
    </row>
    <row r="3331" spans="19:27" x14ac:dyDescent="0.2">
      <c r="S3331" s="399"/>
      <c r="T3331" s="1401"/>
      <c r="W3331" s="864" t="str">
        <f t="shared" si="58"/>
        <v>1w</v>
      </c>
      <c r="X3331" s="1405">
        <f>_xll.qlCalendarAdvance(Calendar,X3330,W3331,"f",FALSE)</f>
        <v>62562</v>
      </c>
      <c r="Y3331" s="1404">
        <f>_xll.qlCalendarAdvance(Calendar,X3331,NDays&amp;"D")</f>
        <v>62562</v>
      </c>
      <c r="Z3331" s="1403">
        <v>2.3394179191129284E-2</v>
      </c>
      <c r="AA3331" s="1411">
        <v>2.3047804251066228E-2</v>
      </c>
    </row>
    <row r="3332" spans="19:27" x14ac:dyDescent="0.2">
      <c r="S3332" s="399"/>
      <c r="T3332" s="1401"/>
      <c r="W3332" s="864" t="str">
        <f t="shared" si="58"/>
        <v>1w</v>
      </c>
      <c r="X3332" s="1405">
        <f>_xll.qlCalendarAdvance(Calendar,X3331,W3332,"f",FALSE)</f>
        <v>62569</v>
      </c>
      <c r="Y3332" s="1404">
        <f>_xll.qlCalendarAdvance(Calendar,X3332,NDays&amp;"D")</f>
        <v>62569</v>
      </c>
      <c r="Z3332" s="1403">
        <v>2.3397061641882967E-2</v>
      </c>
      <c r="AA3332" s="1411">
        <v>2.3051002554672628E-2</v>
      </c>
    </row>
    <row r="3333" spans="19:27" x14ac:dyDescent="0.2">
      <c r="S3333" s="399"/>
      <c r="T3333" s="1401"/>
      <c r="W3333" s="864" t="str">
        <f t="shared" si="58"/>
        <v>1w</v>
      </c>
      <c r="X3333" s="1405">
        <f>_xll.qlCalendarAdvance(Calendar,X3332,W3333,"f",FALSE)</f>
        <v>62576</v>
      </c>
      <c r="Y3333" s="1404">
        <f>_xll.qlCalendarAdvance(Calendar,X3333,NDays&amp;"D")</f>
        <v>62576</v>
      </c>
      <c r="Z3333" s="1403">
        <v>2.3399929115822938E-2</v>
      </c>
      <c r="AA3333" s="1411">
        <v>2.3054186216133754E-2</v>
      </c>
    </row>
    <row r="3334" spans="19:27" x14ac:dyDescent="0.2">
      <c r="S3334" s="399"/>
      <c r="T3334" s="1401"/>
      <c r="W3334" s="864" t="str">
        <f t="shared" si="58"/>
        <v>1w</v>
      </c>
      <c r="X3334" s="1405">
        <f>_xll.qlCalendarAdvance(Calendar,X3333,W3334,"f",FALSE)</f>
        <v>62583</v>
      </c>
      <c r="Y3334" s="1404">
        <f>_xll.qlCalendarAdvance(Calendar,X3334,NDays&amp;"D")</f>
        <v>62583</v>
      </c>
      <c r="Z3334" s="1403">
        <v>2.3402781612823203E-2</v>
      </c>
      <c r="AA3334" s="1411">
        <v>2.3057355235287513E-2</v>
      </c>
    </row>
    <row r="3335" spans="19:27" x14ac:dyDescent="0.2">
      <c r="S3335" s="399"/>
      <c r="T3335" s="1401"/>
      <c r="W3335" s="864" t="str">
        <f t="shared" si="58"/>
        <v>1w</v>
      </c>
      <c r="X3335" s="1405">
        <f>_xll.qlCalendarAdvance(Calendar,X3334,W3335,"f",FALSE)</f>
        <v>62590</v>
      </c>
      <c r="Y3335" s="1404">
        <f>_xll.qlCalendarAdvance(Calendar,X3335,NDays&amp;"D")</f>
        <v>62590</v>
      </c>
      <c r="Z3335" s="1403">
        <v>2.3405619132757315E-2</v>
      </c>
      <c r="AA3335" s="1411">
        <v>2.3060509611890767E-2</v>
      </c>
    </row>
    <row r="3336" spans="19:27" x14ac:dyDescent="0.2">
      <c r="S3336" s="399"/>
      <c r="T3336" s="1401"/>
      <c r="W3336" s="864" t="str">
        <f t="shared" si="58"/>
        <v>1w</v>
      </c>
      <c r="X3336" s="1405">
        <f>_xll.qlCalendarAdvance(Calendar,X3335,W3336,"f",FALSE)</f>
        <v>62597</v>
      </c>
      <c r="Y3336" s="1404">
        <f>_xll.qlCalendarAdvance(Calendar,X3336,NDays&amp;"D")</f>
        <v>62597</v>
      </c>
      <c r="Z3336" s="1403">
        <v>2.3408441675501712E-2</v>
      </c>
      <c r="AA3336" s="1411">
        <v>2.3063649346429793E-2</v>
      </c>
    </row>
    <row r="3337" spans="19:27" x14ac:dyDescent="0.2">
      <c r="S3337" s="399"/>
      <c r="T3337" s="1401"/>
      <c r="W3337" s="864" t="str">
        <f t="shared" si="58"/>
        <v>1w</v>
      </c>
      <c r="X3337" s="1405">
        <f>_xll.qlCalendarAdvance(Calendar,X3336,W3337,"f",FALSE)</f>
        <v>62604</v>
      </c>
      <c r="Y3337" s="1404">
        <f>_xll.qlCalendarAdvance(Calendar,X3337,NDays&amp;"D")</f>
        <v>62604</v>
      </c>
      <c r="Z3337" s="1403">
        <v>2.3411249240930399E-2</v>
      </c>
      <c r="AA3337" s="1411">
        <v>2.306677443849936E-2</v>
      </c>
    </row>
    <row r="3338" spans="19:27" x14ac:dyDescent="0.2">
      <c r="S3338" s="399"/>
      <c r="T3338" s="1401"/>
      <c r="W3338" s="864" t="str">
        <f t="shared" si="58"/>
        <v>1w</v>
      </c>
      <c r="X3338" s="1405">
        <f>_xll.qlCalendarAdvance(Calendar,X3337,W3338,"f",FALSE)</f>
        <v>62611</v>
      </c>
      <c r="Y3338" s="1404">
        <f>_xll.qlCalendarAdvance(Calendar,X3338,NDays&amp;"D")</f>
        <v>62611</v>
      </c>
      <c r="Z3338" s="1403">
        <v>2.3414041828920922E-2</v>
      </c>
      <c r="AA3338" s="1411">
        <v>2.306988488826156E-2</v>
      </c>
    </row>
    <row r="3339" spans="19:27" x14ac:dyDescent="0.2">
      <c r="S3339" s="399"/>
      <c r="T3339" s="1401"/>
      <c r="W3339" s="864" t="str">
        <f t="shared" si="58"/>
        <v>1w</v>
      </c>
      <c r="X3339" s="1405">
        <f>_xll.qlCalendarAdvance(Calendar,X3338,W3339,"f",FALSE)</f>
        <v>62618</v>
      </c>
      <c r="Y3339" s="1404">
        <f>_xll.qlCalendarAdvance(Calendar,X3339,NDays&amp;"D")</f>
        <v>62618</v>
      </c>
      <c r="Z3339" s="1403">
        <v>2.3416819439349937E-2</v>
      </c>
      <c r="AA3339" s="1411">
        <v>2.307298069579744E-2</v>
      </c>
    </row>
    <row r="3340" spans="19:27" x14ac:dyDescent="0.2">
      <c r="S3340" s="399"/>
      <c r="T3340" s="1401"/>
      <c r="W3340" s="864" t="str">
        <f t="shared" si="58"/>
        <v>1w</v>
      </c>
      <c r="X3340" s="1405">
        <f>_xll.qlCalendarAdvance(Calendar,X3339,W3340,"f",FALSE)</f>
        <v>62625</v>
      </c>
      <c r="Y3340" s="1404">
        <f>_xll.qlCalendarAdvance(Calendar,X3340,NDays&amp;"D")</f>
        <v>62625</v>
      </c>
      <c r="Z3340" s="1403">
        <v>2.341958207209521E-2</v>
      </c>
      <c r="AA3340" s="1411">
        <v>2.3076061861025954E-2</v>
      </c>
    </row>
    <row r="3341" spans="19:27" x14ac:dyDescent="0.2">
      <c r="S3341" s="399"/>
      <c r="T3341" s="1401"/>
      <c r="W3341" s="864" t="str">
        <f t="shared" si="58"/>
        <v>1w</v>
      </c>
      <c r="X3341" s="1405">
        <f>_xll.qlCalendarAdvance(Calendar,X3340,W3341,"f",FALSE)</f>
        <v>62632</v>
      </c>
      <c r="Y3341" s="1404">
        <f>_xll.qlCalendarAdvance(Calendar,X3341,NDays&amp;"D")</f>
        <v>62632</v>
      </c>
      <c r="Z3341" s="1403">
        <v>2.3422329727034948E-2</v>
      </c>
      <c r="AA3341" s="1411">
        <v>2.3079128383947101E-2</v>
      </c>
    </row>
    <row r="3342" spans="19:27" x14ac:dyDescent="0.2">
      <c r="S3342" s="399"/>
      <c r="T3342" s="1401"/>
      <c r="W3342" s="864" t="str">
        <f t="shared" si="58"/>
        <v>1w</v>
      </c>
      <c r="X3342" s="1405">
        <f>_xll.qlCalendarAdvance(Calendar,X3341,W3342,"f",FALSE)</f>
        <v>62639</v>
      </c>
      <c r="Y3342" s="1404">
        <f>_xll.qlCalendarAdvance(Calendar,X3342,NDays&amp;"D")</f>
        <v>62639</v>
      </c>
      <c r="Z3342" s="1403">
        <v>2.3425062404048694E-2</v>
      </c>
      <c r="AA3342" s="1411">
        <v>2.3082180264479835E-2</v>
      </c>
    </row>
    <row r="3343" spans="19:27" x14ac:dyDescent="0.2">
      <c r="S3343" s="399"/>
      <c r="T3343" s="1401"/>
      <c r="W3343" s="864" t="str">
        <f t="shared" si="58"/>
        <v>1w</v>
      </c>
      <c r="X3343" s="1405">
        <f>_xll.qlCalendarAdvance(Calendar,X3342,W3343,"f",FALSE)</f>
        <v>62646</v>
      </c>
      <c r="Y3343" s="1404">
        <f>_xll.qlCalendarAdvance(Calendar,X3343,NDays&amp;"D")</f>
        <v>62646</v>
      </c>
      <c r="Z3343" s="1403">
        <v>2.3427780103015099E-2</v>
      </c>
      <c r="AA3343" s="1411">
        <v>2.3085217502867295E-2</v>
      </c>
    </row>
    <row r="3344" spans="19:27" x14ac:dyDescent="0.2">
      <c r="S3344" s="399"/>
      <c r="T3344" s="1401"/>
      <c r="W3344" s="864" t="str">
        <f t="shared" si="58"/>
        <v>1w</v>
      </c>
      <c r="X3344" s="1405">
        <f>_xll.qlCalendarAdvance(Calendar,X3343,W3344,"f",FALSE)</f>
        <v>62653</v>
      </c>
      <c r="Y3344" s="1404">
        <f>_xll.qlCalendarAdvance(Calendar,X3344,NDays&amp;"D")</f>
        <v>62653</v>
      </c>
      <c r="Z3344" s="1403">
        <v>2.3430482823815251E-2</v>
      </c>
      <c r="AA3344" s="1411">
        <v>2.3088240098785295E-2</v>
      </c>
    </row>
    <row r="3345" spans="19:27" x14ac:dyDescent="0.2">
      <c r="S3345" s="399"/>
      <c r="T3345" s="1401"/>
      <c r="W3345" s="864" t="str">
        <f t="shared" si="58"/>
        <v>1w</v>
      </c>
      <c r="X3345" s="1405">
        <f>_xll.qlCalendarAdvance(Calendar,X3344,W3345,"f",FALSE)</f>
        <v>62660</v>
      </c>
      <c r="Y3345" s="1404">
        <f>_xll.qlCalendarAdvance(Calendar,X3345,NDays&amp;"D")</f>
        <v>62660</v>
      </c>
      <c r="Z3345" s="1403">
        <v>2.3433170566330454E-2</v>
      </c>
      <c r="AA3345" s="1411">
        <v>2.3091248052476976E-2</v>
      </c>
    </row>
    <row r="3346" spans="19:27" x14ac:dyDescent="0.2">
      <c r="S3346" s="399"/>
      <c r="T3346" s="1401"/>
      <c r="W3346" s="864" t="str">
        <f t="shared" si="58"/>
        <v>1w</v>
      </c>
      <c r="X3346" s="1405">
        <f>_xll.qlCalendarAdvance(Calendar,X3345,W3346,"f",FALSE)</f>
        <v>62667</v>
      </c>
      <c r="Y3346" s="1404">
        <f>_xll.qlCalendarAdvance(Calendar,X3346,NDays&amp;"D")</f>
        <v>62667</v>
      </c>
      <c r="Z3346" s="1403">
        <v>2.3435843330440916E-2</v>
      </c>
      <c r="AA3346" s="1411">
        <v>2.3094241363780244E-2</v>
      </c>
    </row>
    <row r="3347" spans="19:27" x14ac:dyDescent="0.2">
      <c r="S3347" s="399"/>
      <c r="T3347" s="1401"/>
      <c r="W3347" s="864" t="str">
        <f t="shared" si="58"/>
        <v>1w</v>
      </c>
      <c r="X3347" s="1405">
        <f>_xll.qlCalendarAdvance(Calendar,X3346,W3347,"f",FALSE)</f>
        <v>62674</v>
      </c>
      <c r="Y3347" s="1404">
        <f>_xll.qlCalendarAdvance(Calendar,X3347,NDays&amp;"D")</f>
        <v>62674</v>
      </c>
      <c r="Z3347" s="1403">
        <v>2.3438501116030602E-2</v>
      </c>
      <c r="AA3347" s="1411">
        <v>2.3097220032857191E-2</v>
      </c>
    </row>
    <row r="3348" spans="19:27" x14ac:dyDescent="0.2">
      <c r="S3348" s="399"/>
      <c r="T3348" s="1401"/>
      <c r="W3348" s="864" t="str">
        <f t="shared" si="58"/>
        <v>1w</v>
      </c>
      <c r="X3348" s="1405">
        <f>_xll.qlCalendarAdvance(Calendar,X3347,W3348,"f",FALSE)</f>
        <v>62681</v>
      </c>
      <c r="Y3348" s="1404">
        <f>_xll.qlCalendarAdvance(Calendar,X3348,NDays&amp;"D")</f>
        <v>62681</v>
      </c>
      <c r="Z3348" s="1403">
        <v>2.3441143922981265E-2</v>
      </c>
      <c r="AA3348" s="1411">
        <v>2.3100184059788864E-2</v>
      </c>
    </row>
    <row r="3349" spans="19:27" x14ac:dyDescent="0.2">
      <c r="S3349" s="399"/>
      <c r="T3349" s="1401"/>
      <c r="W3349" s="864" t="str">
        <f t="shared" si="58"/>
        <v>1w</v>
      </c>
      <c r="X3349" s="1405">
        <f>_xll.qlCalendarAdvance(Calendar,X3348,W3349,"f",FALSE)</f>
        <v>62688</v>
      </c>
      <c r="Y3349" s="1404">
        <f>_xll.qlCalendarAdvance(Calendar,X3349,NDays&amp;"D")</f>
        <v>62688</v>
      </c>
      <c r="Z3349" s="1403">
        <v>2.3443771751176866E-2</v>
      </c>
      <c r="AA3349" s="1411">
        <v>2.3103133444007939E-2</v>
      </c>
    </row>
    <row r="3350" spans="19:27" x14ac:dyDescent="0.2">
      <c r="S3350" s="399"/>
      <c r="T3350" s="1401"/>
      <c r="W3350" s="864" t="str">
        <f t="shared" si="58"/>
        <v>1w</v>
      </c>
      <c r="X3350" s="1405">
        <f>_xll.qlCalendarAdvance(Calendar,X3349,W3350,"f",FALSE)</f>
        <v>62695</v>
      </c>
      <c r="Y3350" s="1404">
        <f>_xll.qlCalendarAdvance(Calendar,X3350,NDays&amp;"D")</f>
        <v>62695</v>
      </c>
      <c r="Z3350" s="1403">
        <v>2.3446384600502045E-2</v>
      </c>
      <c r="AA3350" s="1411">
        <v>2.3106068186162787E-2</v>
      </c>
    </row>
    <row r="3351" spans="19:27" x14ac:dyDescent="0.2">
      <c r="S3351" s="399"/>
      <c r="T3351" s="1401"/>
      <c r="W3351" s="864" t="str">
        <f t="shared" si="58"/>
        <v>1w</v>
      </c>
      <c r="X3351" s="1405">
        <f>_xll.qlCalendarAdvance(Calendar,X3350,W3351,"f",FALSE)</f>
        <v>62702</v>
      </c>
      <c r="Y3351" s="1404">
        <f>_xll.qlCalendarAdvance(Calendar,X3351,NDays&amp;"D")</f>
        <v>62702</v>
      </c>
      <c r="Z3351" s="1403">
        <v>2.3448982470841869E-2</v>
      </c>
      <c r="AA3351" s="1411">
        <v>2.3108988286091314E-2</v>
      </c>
    </row>
    <row r="3352" spans="19:27" x14ac:dyDescent="0.2">
      <c r="S3352" s="399"/>
      <c r="T3352" s="1401"/>
      <c r="W3352" s="864" t="str">
        <f t="shared" si="58"/>
        <v>1w</v>
      </c>
      <c r="X3352" s="1405">
        <f>_xll.qlCalendarAdvance(Calendar,X3351,W3352,"f",FALSE)</f>
        <v>62709</v>
      </c>
      <c r="Y3352" s="1404">
        <f>_xll.qlCalendarAdvance(Calendar,X3352,NDays&amp;"D")</f>
        <v>62709</v>
      </c>
      <c r="Z3352" s="1403">
        <v>2.345156536208097E-2</v>
      </c>
      <c r="AA3352" s="1411">
        <v>2.3111893743550382E-2</v>
      </c>
    </row>
    <row r="3353" spans="19:27" x14ac:dyDescent="0.2">
      <c r="S3353" s="399"/>
      <c r="T3353" s="1401"/>
      <c r="W3353" s="864" t="str">
        <f t="shared" si="58"/>
        <v>1w</v>
      </c>
      <c r="X3353" s="1405">
        <f>_xll.qlCalendarAdvance(Calendar,X3352,W3353,"f",FALSE)</f>
        <v>62716</v>
      </c>
      <c r="Y3353" s="1404">
        <f>_xll.qlCalendarAdvance(Calendar,X3353,NDays&amp;"D")</f>
        <v>62716</v>
      </c>
      <c r="Z3353" s="1403">
        <v>2.3454133274105969E-2</v>
      </c>
      <c r="AA3353" s="1411">
        <v>2.3114784558702084E-2</v>
      </c>
    </row>
    <row r="3354" spans="19:27" x14ac:dyDescent="0.2">
      <c r="S3354" s="399"/>
      <c r="T3354" s="1401"/>
      <c r="W3354" s="864" t="str">
        <f t="shared" ref="W3354:W3417" si="59">W3353</f>
        <v>1w</v>
      </c>
      <c r="X3354" s="1405">
        <f>_xll.qlCalendarAdvance(Calendar,X3353,W3354,"f",FALSE)</f>
        <v>62723</v>
      </c>
      <c r="Y3354" s="1404">
        <f>_xll.qlCalendarAdvance(Calendar,X3354,NDays&amp;"D")</f>
        <v>62723</v>
      </c>
      <c r="Z3354" s="1403">
        <v>2.3456686206804384E-2</v>
      </c>
      <c r="AA3354" s="1411">
        <v>2.3117660731627465E-2</v>
      </c>
    </row>
    <row r="3355" spans="19:27" x14ac:dyDescent="0.2">
      <c r="S3355" s="399"/>
      <c r="T3355" s="1401"/>
      <c r="W3355" s="864" t="str">
        <f t="shared" si="59"/>
        <v>1w</v>
      </c>
      <c r="X3355" s="1405">
        <f>_xll.qlCalendarAdvance(Calendar,X3354,W3355,"f",FALSE)</f>
        <v>62730</v>
      </c>
      <c r="Y3355" s="1404">
        <f>_xll.qlCalendarAdvance(Calendar,X3355,NDays&amp;"D")</f>
        <v>62730</v>
      </c>
      <c r="Z3355" s="1403">
        <v>2.3459224160063276E-2</v>
      </c>
      <c r="AA3355" s="1411">
        <v>2.3120522262164434E-2</v>
      </c>
    </row>
    <row r="3356" spans="19:27" x14ac:dyDescent="0.2">
      <c r="S3356" s="399"/>
      <c r="T3356" s="1401"/>
      <c r="W3356" s="864" t="str">
        <f t="shared" si="59"/>
        <v>1w</v>
      </c>
      <c r="X3356" s="1405">
        <f>_xll.qlCalendarAdvance(Calendar,X3355,W3356,"f",FALSE)</f>
        <v>62737</v>
      </c>
      <c r="Y3356" s="1404">
        <f>_xll.qlCalendarAdvance(Calendar,X3356,NDays&amp;"D")</f>
        <v>62737</v>
      </c>
      <c r="Z3356" s="1403">
        <v>2.3461747133771037E-2</v>
      </c>
      <c r="AA3356" s="1411">
        <v>2.3123369150394035E-2</v>
      </c>
    </row>
    <row r="3357" spans="19:27" x14ac:dyDescent="0.2">
      <c r="S3357" s="399"/>
      <c r="T3357" s="1401"/>
      <c r="W3357" s="864" t="str">
        <f t="shared" si="59"/>
        <v>1w</v>
      </c>
      <c r="X3357" s="1405">
        <f>_xll.qlCalendarAdvance(Calendar,X3356,W3357,"f",FALSE)</f>
        <v>62744</v>
      </c>
      <c r="Y3357" s="1404">
        <f>_xll.qlCalendarAdvance(Calendar,X3357,NDays&amp;"D")</f>
        <v>62744</v>
      </c>
      <c r="Z3357" s="1403">
        <v>2.3464255127816292E-2</v>
      </c>
      <c r="AA3357" s="1411">
        <v>2.312620139631627E-2</v>
      </c>
    </row>
    <row r="3358" spans="19:27" x14ac:dyDescent="0.2">
      <c r="S3358" s="399"/>
      <c r="T3358" s="1401"/>
      <c r="W3358" s="864" t="str">
        <f t="shared" si="59"/>
        <v>1w</v>
      </c>
      <c r="X3358" s="1405">
        <f>_xll.qlCalendarAdvance(Calendar,X3357,W3358,"f",FALSE)</f>
        <v>62751</v>
      </c>
      <c r="Y3358" s="1404">
        <f>_xll.qlCalendarAdvance(Calendar,X3358,NDays&amp;"D")</f>
        <v>62751</v>
      </c>
      <c r="Z3358" s="1403">
        <v>2.3466748142089201E-2</v>
      </c>
      <c r="AA3358" s="1411">
        <v>2.3129019000012185E-2</v>
      </c>
    </row>
    <row r="3359" spans="19:27" x14ac:dyDescent="0.2">
      <c r="S3359" s="399"/>
      <c r="T3359" s="1401"/>
      <c r="W3359" s="864" t="str">
        <f t="shared" si="59"/>
        <v>1w</v>
      </c>
      <c r="X3359" s="1405">
        <f>_xll.qlCalendarAdvance(Calendar,X3358,W3359,"f",FALSE)</f>
        <v>62758</v>
      </c>
      <c r="Y3359" s="1404">
        <f>_xll.qlCalendarAdvance(Calendar,X3359,NDays&amp;"D")</f>
        <v>62758</v>
      </c>
      <c r="Z3359" s="1403">
        <v>2.3469226176479271E-2</v>
      </c>
      <c r="AA3359" s="1411">
        <v>2.3131821961319687E-2</v>
      </c>
    </row>
    <row r="3360" spans="19:27" x14ac:dyDescent="0.2">
      <c r="S3360" s="399"/>
      <c r="T3360" s="1401"/>
      <c r="W3360" s="864" t="str">
        <f t="shared" si="59"/>
        <v>1w</v>
      </c>
      <c r="X3360" s="1405">
        <f>_xll.qlCalendarAdvance(Calendar,X3359,W3360,"f",FALSE)</f>
        <v>62765</v>
      </c>
      <c r="Y3360" s="1404">
        <f>_xll.qlCalendarAdvance(Calendar,X3360,NDays&amp;"D")</f>
        <v>62765</v>
      </c>
      <c r="Z3360" s="1403">
        <v>2.3471689230877328E-2</v>
      </c>
      <c r="AA3360" s="1411">
        <v>2.3134610280238777E-2</v>
      </c>
    </row>
    <row r="3361" spans="19:27" x14ac:dyDescent="0.2">
      <c r="S3361" s="399"/>
      <c r="T3361" s="1401"/>
      <c r="W3361" s="864" t="str">
        <f t="shared" si="59"/>
        <v>1w</v>
      </c>
      <c r="X3361" s="1405">
        <f>_xll.qlCalendarAdvance(Calendar,X3360,W3361,"f",FALSE)</f>
        <v>62772</v>
      </c>
      <c r="Y3361" s="1404">
        <f>_xll.qlCalendarAdvance(Calendar,X3361,NDays&amp;"D")</f>
        <v>62772</v>
      </c>
      <c r="Z3361" s="1403">
        <v>2.3474137305175981E-2</v>
      </c>
      <c r="AA3361" s="1411">
        <v>2.3137383956850499E-2</v>
      </c>
    </row>
    <row r="3362" spans="19:27" x14ac:dyDescent="0.2">
      <c r="S3362" s="399"/>
      <c r="T3362" s="1401"/>
      <c r="W3362" s="864" t="str">
        <f t="shared" si="59"/>
        <v>1w</v>
      </c>
      <c r="X3362" s="1405">
        <f>_xll.qlCalendarAdvance(Calendar,X3361,W3362,"f",FALSE)</f>
        <v>62779</v>
      </c>
      <c r="Y3362" s="1404">
        <f>_xll.qlCalendarAdvance(Calendar,X3362,NDays&amp;"D")</f>
        <v>62779</v>
      </c>
      <c r="Z3362" s="1403">
        <v>2.3476570399266275E-2</v>
      </c>
      <c r="AA3362" s="1411">
        <v>2.3140142991235901E-2</v>
      </c>
    </row>
    <row r="3363" spans="19:27" x14ac:dyDescent="0.2">
      <c r="S3363" s="399"/>
      <c r="T3363" s="1401"/>
      <c r="W3363" s="864" t="str">
        <f t="shared" si="59"/>
        <v>1w</v>
      </c>
      <c r="X3363" s="1405">
        <f>_xll.qlCalendarAdvance(Calendar,X3362,W3363,"f",FALSE)</f>
        <v>62786</v>
      </c>
      <c r="Y3363" s="1404">
        <f>_xll.qlCalendarAdvance(Calendar,X3363,NDays&amp;"D")</f>
        <v>62786</v>
      </c>
      <c r="Z3363" s="1403">
        <v>2.3478988513041928E-2</v>
      </c>
      <c r="AA3363" s="1411">
        <v>2.3142887383394983E-2</v>
      </c>
    </row>
    <row r="3364" spans="19:27" x14ac:dyDescent="0.2">
      <c r="S3364" s="399"/>
      <c r="T3364" s="1401"/>
      <c r="W3364" s="864" t="str">
        <f t="shared" si="59"/>
        <v>1w</v>
      </c>
      <c r="X3364" s="1405">
        <f>_xll.qlCalendarAdvance(Calendar,X3363,W3364,"f",FALSE)</f>
        <v>62793</v>
      </c>
      <c r="Y3364" s="1404">
        <f>_xll.qlCalendarAdvance(Calendar,X3364,NDays&amp;"D")</f>
        <v>62793</v>
      </c>
      <c r="Z3364" s="1403">
        <v>2.3481391646395313E-2</v>
      </c>
      <c r="AA3364" s="1411">
        <v>2.3145617133084606E-2</v>
      </c>
    </row>
    <row r="3365" spans="19:27" x14ac:dyDescent="0.2">
      <c r="S3365" s="399"/>
      <c r="T3365" s="1401"/>
      <c r="W3365" s="864" t="str">
        <f t="shared" si="59"/>
        <v>1w</v>
      </c>
      <c r="X3365" s="1405">
        <f>_xll.qlCalendarAdvance(Calendar,X3364,W3365,"f",FALSE)</f>
        <v>62800</v>
      </c>
      <c r="Y3365" s="1404">
        <f>_xll.qlCalendarAdvance(Calendar,X3365,NDays&amp;"D")</f>
        <v>62800</v>
      </c>
      <c r="Z3365" s="1403">
        <v>2.3483779799221699E-2</v>
      </c>
      <c r="AA3365" s="1411">
        <v>2.3148332240547909E-2</v>
      </c>
    </row>
    <row r="3366" spans="19:27" x14ac:dyDescent="0.2">
      <c r="S3366" s="399"/>
      <c r="T3366" s="1401"/>
      <c r="W3366" s="864" t="str">
        <f t="shared" si="59"/>
        <v>1w</v>
      </c>
      <c r="X3366" s="1405">
        <f>_xll.qlCalendarAdvance(Calendar,X3365,W3366,"f",FALSE)</f>
        <v>62807</v>
      </c>
      <c r="Y3366" s="1404">
        <f>_xll.qlCalendarAdvance(Calendar,X3366,NDays&amp;"D")</f>
        <v>62807</v>
      </c>
      <c r="Z3366" s="1403">
        <v>2.3486152971415451E-2</v>
      </c>
      <c r="AA3366" s="1411">
        <v>2.3151032705703845E-2</v>
      </c>
    </row>
    <row r="3367" spans="19:27" x14ac:dyDescent="0.2">
      <c r="S3367" s="399"/>
      <c r="T3367" s="1401"/>
      <c r="W3367" s="864" t="str">
        <f t="shared" si="59"/>
        <v>1w</v>
      </c>
      <c r="X3367" s="1405">
        <f>_xll.qlCalendarAdvance(Calendar,X3366,W3367,"f",FALSE)</f>
        <v>62814</v>
      </c>
      <c r="Y3367" s="1404">
        <f>_xll.qlCalendarAdvance(Calendar,X3367,NDays&amp;"D")</f>
        <v>62814</v>
      </c>
      <c r="Z3367" s="1403">
        <v>2.3488511162872056E-2</v>
      </c>
      <c r="AA3367" s="1411">
        <v>2.3153718528390321E-2</v>
      </c>
    </row>
    <row r="3368" spans="19:27" x14ac:dyDescent="0.2">
      <c r="S3368" s="399"/>
      <c r="T3368" s="1401"/>
      <c r="W3368" s="864" t="str">
        <f t="shared" si="59"/>
        <v>1w</v>
      </c>
      <c r="X3368" s="1405">
        <f>_xll.qlCalendarAdvance(Calendar,X3367,W3368,"f",FALSE)</f>
        <v>62821</v>
      </c>
      <c r="Y3368" s="1404">
        <f>_xll.qlCalendarAdvance(Calendar,X3368,NDays&amp;"D")</f>
        <v>62821</v>
      </c>
      <c r="Z3368" s="1403">
        <v>2.3490854373487878E-2</v>
      </c>
      <c r="AA3368" s="1411">
        <v>2.3156389708850478E-2</v>
      </c>
    </row>
    <row r="3369" spans="19:27" x14ac:dyDescent="0.2">
      <c r="S3369" s="399"/>
      <c r="T3369" s="1401"/>
      <c r="W3369" s="864" t="str">
        <f t="shared" si="59"/>
        <v>1w</v>
      </c>
      <c r="X3369" s="1405">
        <f>_xll.qlCalendarAdvance(Calendar,X3368,W3369,"f",FALSE)</f>
        <v>62828</v>
      </c>
      <c r="Y3369" s="1404">
        <f>_xll.qlCalendarAdvance(Calendar,X3369,NDays&amp;"D")</f>
        <v>62828</v>
      </c>
      <c r="Z3369" s="1403">
        <v>2.3493182603159728E-2</v>
      </c>
      <c r="AA3369" s="1411">
        <v>2.315904624716536E-2</v>
      </c>
    </row>
    <row r="3370" spans="19:27" x14ac:dyDescent="0.2">
      <c r="S3370" s="399"/>
      <c r="T3370" s="1401"/>
      <c r="W3370" s="864" t="str">
        <f t="shared" si="59"/>
        <v>1w</v>
      </c>
      <c r="X3370" s="1405">
        <f>_xll.qlCalendarAdvance(Calendar,X3369,W3370,"f",FALSE)</f>
        <v>62835</v>
      </c>
      <c r="Y3370" s="1404">
        <f>_xll.qlCalendarAdvance(Calendar,X3370,NDays&amp;"D")</f>
        <v>62835</v>
      </c>
      <c r="Z3370" s="1403">
        <v>2.3495495851784419E-2</v>
      </c>
      <c r="AA3370" s="1411">
        <v>2.3161688142929737E-2</v>
      </c>
    </row>
    <row r="3371" spans="19:27" x14ac:dyDescent="0.2">
      <c r="S3371" s="399"/>
      <c r="T3371" s="1401"/>
      <c r="W3371" s="864" t="str">
        <f t="shared" si="59"/>
        <v>1w</v>
      </c>
      <c r="X3371" s="1405">
        <f>_xll.qlCalendarAdvance(Calendar,X3370,W3371,"f",FALSE)</f>
        <v>62842</v>
      </c>
      <c r="Y3371" s="1404">
        <f>_xll.qlCalendarAdvance(Calendar,X3371,NDays&amp;"D")</f>
        <v>62842</v>
      </c>
      <c r="Z3371" s="1403">
        <v>2.349779411926075E-2</v>
      </c>
      <c r="AA3371" s="1411">
        <v>2.3164315396467794E-2</v>
      </c>
    </row>
    <row r="3372" spans="19:27" x14ac:dyDescent="0.2">
      <c r="S3372" s="399"/>
      <c r="T3372" s="1401"/>
      <c r="W3372" s="864" t="str">
        <f t="shared" si="59"/>
        <v>1w</v>
      </c>
      <c r="X3372" s="1405">
        <f>_xll.qlCalendarAdvance(Calendar,X3371,W3372,"f",FALSE)</f>
        <v>62849</v>
      </c>
      <c r="Y3372" s="1404">
        <f>_xll.qlCalendarAdvance(Calendar,X3372,NDays&amp;"D")</f>
        <v>62849</v>
      </c>
      <c r="Z3372" s="1403">
        <v>2.3500077405487301E-2</v>
      </c>
      <c r="AA3372" s="1411">
        <v>2.3166928007617438E-2</v>
      </c>
    </row>
    <row r="3373" spans="19:27" x14ac:dyDescent="0.2">
      <c r="S3373" s="399"/>
      <c r="T3373" s="1401"/>
      <c r="W3373" s="864" t="str">
        <f t="shared" si="59"/>
        <v>1w</v>
      </c>
      <c r="X3373" s="1405">
        <f>_xll.qlCalendarAdvance(Calendar,X3372,W3373,"f",FALSE)</f>
        <v>62856</v>
      </c>
      <c r="Y3373" s="1404">
        <f>_xll.qlCalendarAdvance(Calendar,X3373,NDays&amp;"D")</f>
        <v>62856</v>
      </c>
      <c r="Z3373" s="1403">
        <v>2.3502345710363547E-2</v>
      </c>
      <c r="AA3373" s="1411">
        <v>2.3169525976540761E-2</v>
      </c>
    </row>
    <row r="3374" spans="19:27" x14ac:dyDescent="0.2">
      <c r="S3374" s="399"/>
      <c r="T3374" s="1401"/>
      <c r="W3374" s="864" t="str">
        <f t="shared" si="59"/>
        <v>1w</v>
      </c>
      <c r="X3374" s="1405">
        <f>_xll.qlCalendarAdvance(Calendar,X3373,W3374,"f",FALSE)</f>
        <v>62863</v>
      </c>
      <c r="Y3374" s="1404">
        <f>_xll.qlCalendarAdvance(Calendar,X3374,NDays&amp;"D")</f>
        <v>62863</v>
      </c>
      <c r="Z3374" s="1403">
        <v>2.3504599033789608E-2</v>
      </c>
      <c r="AA3374" s="1411">
        <v>2.3172109303156718E-2</v>
      </c>
    </row>
    <row r="3375" spans="19:27" x14ac:dyDescent="0.2">
      <c r="S3375" s="399"/>
      <c r="T3375" s="1401"/>
      <c r="W3375" s="864" t="str">
        <f t="shared" si="59"/>
        <v>1w</v>
      </c>
      <c r="X3375" s="1405">
        <f>_xll.qlCalendarAdvance(Calendar,X3374,W3375,"f",FALSE)</f>
        <v>62870</v>
      </c>
      <c r="Y3375" s="1404">
        <f>_xll.qlCalendarAdvance(Calendar,X3375,NDays&amp;"D")</f>
        <v>62870</v>
      </c>
      <c r="Z3375" s="1403">
        <v>2.350683737566607E-2</v>
      </c>
      <c r="AA3375" s="1411">
        <v>2.317467798722217E-2</v>
      </c>
    </row>
    <row r="3376" spans="19:27" x14ac:dyDescent="0.2">
      <c r="S3376" s="399"/>
      <c r="T3376" s="1401"/>
      <c r="W3376" s="864" t="str">
        <f t="shared" si="59"/>
        <v>1w</v>
      </c>
      <c r="X3376" s="1405">
        <f>_xll.qlCalendarAdvance(Calendar,X3375,W3376,"f",FALSE)</f>
        <v>62877</v>
      </c>
      <c r="Y3376" s="1404">
        <f>_xll.qlCalendarAdvance(Calendar,X3376,NDays&amp;"D")</f>
        <v>62877</v>
      </c>
      <c r="Z3376" s="1403">
        <v>2.3509060735894604E-2</v>
      </c>
      <c r="AA3376" s="1411">
        <v>2.3177232029385486E-2</v>
      </c>
    </row>
    <row r="3377" spans="19:27" x14ac:dyDescent="0.2">
      <c r="S3377" s="399"/>
      <c r="T3377" s="1401"/>
      <c r="W3377" s="864" t="str">
        <f t="shared" si="59"/>
        <v>1w</v>
      </c>
      <c r="X3377" s="1405">
        <f>_xll.qlCalendarAdvance(Calendar,X3376,W3377,"f",FALSE)</f>
        <v>62884</v>
      </c>
      <c r="Y3377" s="1404">
        <f>_xll.qlCalendarAdvance(Calendar,X3377,NDays&amp;"D")</f>
        <v>62884</v>
      </c>
      <c r="Z3377" s="1403">
        <v>2.3510369859957914E-2</v>
      </c>
      <c r="AA3377" s="1411">
        <v>2.3179771428998297E-2</v>
      </c>
    </row>
    <row r="3378" spans="19:27" x14ac:dyDescent="0.2">
      <c r="S3378" s="399"/>
      <c r="T3378" s="1401"/>
      <c r="W3378" s="864" t="str">
        <f t="shared" si="59"/>
        <v>1w</v>
      </c>
      <c r="X3378" s="1405">
        <f>_xll.qlCalendarAdvance(Calendar,X3377,W3378,"f",FALSE)</f>
        <v>62891</v>
      </c>
      <c r="Y3378" s="1404">
        <f>_xll.qlCalendarAdvance(Calendar,X3378,NDays&amp;"D")</f>
        <v>62891</v>
      </c>
      <c r="Z3378" s="1403">
        <v>2.3512564187036178E-2</v>
      </c>
      <c r="AA3378" s="1411">
        <v>2.3182296186222695E-2</v>
      </c>
    </row>
    <row r="3379" spans="19:27" x14ac:dyDescent="0.2">
      <c r="S3379" s="399"/>
      <c r="T3379" s="1401"/>
      <c r="W3379" s="864" t="str">
        <f t="shared" si="59"/>
        <v>1w</v>
      </c>
      <c r="X3379" s="1405">
        <f>_xll.qlCalendarAdvance(Calendar,X3378,W3379,"f",FALSE)</f>
        <v>62898</v>
      </c>
      <c r="Y3379" s="1404">
        <f>_xll.qlCalendarAdvance(Calendar,X3379,NDays&amp;"D")</f>
        <v>62898</v>
      </c>
      <c r="Z3379" s="1403">
        <v>2.3514743533122884E-2</v>
      </c>
      <c r="AA3379" s="1411">
        <v>2.3184806301220773E-2</v>
      </c>
    </row>
    <row r="3380" spans="19:27" x14ac:dyDescent="0.2">
      <c r="S3380" s="399"/>
      <c r="T3380" s="1401"/>
      <c r="W3380" s="864" t="str">
        <f t="shared" si="59"/>
        <v>1w</v>
      </c>
      <c r="X3380" s="1405">
        <f>_xll.qlCalendarAdvance(Calendar,X3379,W3380,"f",FALSE)</f>
        <v>62905</v>
      </c>
      <c r="Y3380" s="1404">
        <f>_xll.qlCalendarAdvance(Calendar,X3380,NDays&amp;"D")</f>
        <v>62905</v>
      </c>
      <c r="Z3380" s="1403">
        <v>2.3516907898121442E-2</v>
      </c>
      <c r="AA3380" s="1411">
        <v>2.3187301773830438E-2</v>
      </c>
    </row>
    <row r="3381" spans="19:27" x14ac:dyDescent="0.2">
      <c r="S3381" s="399"/>
      <c r="T3381" s="1401"/>
      <c r="W3381" s="864" t="str">
        <f t="shared" si="59"/>
        <v>1w</v>
      </c>
      <c r="X3381" s="1405">
        <f>_xll.qlCalendarAdvance(Calendar,X3380,W3381,"f",FALSE)</f>
        <v>62912</v>
      </c>
      <c r="Y3381" s="1404">
        <f>_xll.qlCalendarAdvance(Calendar,X3381,NDays&amp;"D")</f>
        <v>62912</v>
      </c>
      <c r="Z3381" s="1403">
        <v>2.3519057281937261E-2</v>
      </c>
      <c r="AA3381" s="1411">
        <v>2.3189782604132736E-2</v>
      </c>
    </row>
    <row r="3382" spans="19:27" x14ac:dyDescent="0.2">
      <c r="S3382" s="399"/>
      <c r="T3382" s="1401"/>
      <c r="W3382" s="864" t="str">
        <f t="shared" si="59"/>
        <v>1w</v>
      </c>
      <c r="X3382" s="1405">
        <f>_xll.qlCalendarAdvance(Calendar,X3381,W3382,"f",FALSE)</f>
        <v>62919</v>
      </c>
      <c r="Y3382" s="1404">
        <f>_xll.qlCalendarAdvance(Calendar,X3382,NDays&amp;"D")</f>
        <v>62919</v>
      </c>
      <c r="Z3382" s="1403">
        <v>2.3521191684476195E-2</v>
      </c>
      <c r="AA3382" s="1411">
        <v>2.3192248792127668E-2</v>
      </c>
    </row>
    <row r="3383" spans="19:27" x14ac:dyDescent="0.2">
      <c r="S3383" s="399"/>
      <c r="T3383" s="1401"/>
      <c r="W3383" s="864" t="str">
        <f t="shared" si="59"/>
        <v>1w</v>
      </c>
      <c r="X3383" s="1405">
        <f>_xll.qlCalendarAdvance(Calendar,X3382,W3383,"f",FALSE)</f>
        <v>62926</v>
      </c>
      <c r="Y3383" s="1404">
        <f>_xll.qlCalendarAdvance(Calendar,X3383,NDays&amp;"D")</f>
        <v>62926</v>
      </c>
      <c r="Z3383" s="1403">
        <v>2.3523311105644318E-2</v>
      </c>
      <c r="AA3383" s="1411">
        <v>2.3194700337815233E-2</v>
      </c>
    </row>
    <row r="3384" spans="19:27" x14ac:dyDescent="0.2">
      <c r="S3384" s="399"/>
      <c r="T3384" s="1401"/>
      <c r="W3384" s="864" t="str">
        <f t="shared" si="59"/>
        <v>1w</v>
      </c>
      <c r="X3384" s="1405">
        <f>_xll.qlCalendarAdvance(Calendar,X3383,W3384,"f",FALSE)</f>
        <v>62933</v>
      </c>
      <c r="Y3384" s="1404">
        <f>_xll.qlCalendarAdvance(Calendar,X3384,NDays&amp;"D")</f>
        <v>62933</v>
      </c>
      <c r="Z3384" s="1403">
        <v>2.3525415545348372E-2</v>
      </c>
      <c r="AA3384" s="1411">
        <v>2.3197137241276478E-2</v>
      </c>
    </row>
    <row r="3385" spans="19:27" x14ac:dyDescent="0.2">
      <c r="S3385" s="399"/>
      <c r="T3385" s="1401"/>
      <c r="W3385" s="864" t="str">
        <f t="shared" si="59"/>
        <v>1w</v>
      </c>
      <c r="X3385" s="1405">
        <f>_xll.qlCalendarAdvance(Calendar,X3384,W3385,"f",FALSE)</f>
        <v>62940</v>
      </c>
      <c r="Y3385" s="1404">
        <f>_xll.qlCalendarAdvance(Calendar,X3385,NDays&amp;"D")</f>
        <v>62940</v>
      </c>
      <c r="Z3385" s="1403">
        <v>2.3527505003495985E-2</v>
      </c>
      <c r="AA3385" s="1411">
        <v>2.319955950234931E-2</v>
      </c>
    </row>
    <row r="3386" spans="19:27" x14ac:dyDescent="0.2">
      <c r="S3386" s="399"/>
      <c r="T3386" s="1401"/>
      <c r="W3386" s="864" t="str">
        <f t="shared" si="59"/>
        <v>1w</v>
      </c>
      <c r="X3386" s="1405">
        <f>_xll.qlCalendarAdvance(Calendar,X3385,W3386,"f",FALSE)</f>
        <v>62947</v>
      </c>
      <c r="Y3386" s="1404">
        <f>_xll.qlCalendarAdvance(Calendar,X3386,NDays&amp;"D")</f>
        <v>62947</v>
      </c>
      <c r="Z3386" s="1403">
        <v>2.3529579479995233E-2</v>
      </c>
      <c r="AA3386" s="1411">
        <v>2.3201967120871636E-2</v>
      </c>
    </row>
    <row r="3387" spans="19:27" x14ac:dyDescent="0.2">
      <c r="S3387" s="399"/>
      <c r="T3387" s="1401"/>
      <c r="W3387" s="864" t="str">
        <f t="shared" si="59"/>
        <v>1w</v>
      </c>
      <c r="X3387" s="1405">
        <f>_xll.qlCalendarAdvance(Calendar,X3386,W3387,"f",FALSE)</f>
        <v>62954</v>
      </c>
      <c r="Y3387" s="1404">
        <f>_xll.qlCalendarAdvance(Calendar,X3387,NDays&amp;"D")</f>
        <v>62954</v>
      </c>
      <c r="Z3387" s="1403">
        <v>2.3531638974755742E-2</v>
      </c>
      <c r="AA3387" s="1411">
        <v>2.3204360097410781E-2</v>
      </c>
    </row>
    <row r="3388" spans="19:27" x14ac:dyDescent="0.2">
      <c r="S3388" s="399"/>
      <c r="T3388" s="1401"/>
      <c r="W3388" s="864" t="str">
        <f t="shared" si="59"/>
        <v>1w</v>
      </c>
      <c r="X3388" s="1405">
        <f>_xll.qlCalendarAdvance(Calendar,X3387,W3388,"f",FALSE)</f>
        <v>62961</v>
      </c>
      <c r="Y3388" s="1404">
        <f>_xll.qlCalendarAdvance(Calendar,X3388,NDays&amp;"D")</f>
        <v>62961</v>
      </c>
      <c r="Z3388" s="1403">
        <v>2.3533683487686252E-2</v>
      </c>
      <c r="AA3388" s="1411">
        <v>2.3206738431561513E-2</v>
      </c>
    </row>
    <row r="3389" spans="19:27" x14ac:dyDescent="0.2">
      <c r="S3389" s="399"/>
      <c r="T3389" s="1401"/>
      <c r="W3389" s="864" t="str">
        <f t="shared" si="59"/>
        <v>1w</v>
      </c>
      <c r="X3389" s="1405">
        <f>_xll.qlCalendarAdvance(Calendar,X3388,W3389,"f",FALSE)</f>
        <v>62968</v>
      </c>
      <c r="Y3389" s="1404">
        <f>_xll.qlCalendarAdvance(Calendar,X3389,NDays&amp;"D")</f>
        <v>62968</v>
      </c>
      <c r="Z3389" s="1403">
        <v>2.353571301869728E-2</v>
      </c>
      <c r="AA3389" s="1411">
        <v>2.3209102123242786E-2</v>
      </c>
    </row>
    <row r="3390" spans="19:27" x14ac:dyDescent="0.2">
      <c r="S3390" s="399"/>
      <c r="T3390" s="1401"/>
      <c r="W3390" s="864" t="str">
        <f t="shared" si="59"/>
        <v>1w</v>
      </c>
      <c r="X3390" s="1405">
        <f>_xll.qlCalendarAdvance(Calendar,X3389,W3390,"f",FALSE)</f>
        <v>62975</v>
      </c>
      <c r="Y3390" s="1404">
        <f>_xll.qlCalendarAdvance(Calendar,X3390,NDays&amp;"D")</f>
        <v>62975</v>
      </c>
      <c r="Z3390" s="1403">
        <v>2.3537727567699562E-2</v>
      </c>
      <c r="AA3390" s="1411">
        <v>2.3211451172697739E-2</v>
      </c>
    </row>
    <row r="3391" spans="19:27" x14ac:dyDescent="0.2">
      <c r="S3391" s="399"/>
      <c r="T3391" s="1401"/>
      <c r="W3391" s="864" t="str">
        <f t="shared" si="59"/>
        <v>1w</v>
      </c>
      <c r="X3391" s="1405">
        <f>_xll.qlCalendarAdvance(Calendar,X3390,W3391,"f",FALSE)</f>
        <v>62982</v>
      </c>
      <c r="Y3391" s="1404">
        <f>_xll.qlCalendarAdvance(Calendar,X3391,NDays&amp;"D")</f>
        <v>62982</v>
      </c>
      <c r="Z3391" s="1403">
        <v>2.3539727134604727E-2</v>
      </c>
      <c r="AA3391" s="1411">
        <v>2.3213785579764279E-2</v>
      </c>
    </row>
    <row r="3392" spans="19:27" x14ac:dyDescent="0.2">
      <c r="S3392" s="399"/>
      <c r="T3392" s="1401"/>
      <c r="W3392" s="864" t="str">
        <f t="shared" si="59"/>
        <v>1w</v>
      </c>
      <c r="X3392" s="1405">
        <f>_xll.qlCalendarAdvance(Calendar,X3391,W3392,"f",FALSE)</f>
        <v>62989</v>
      </c>
      <c r="Y3392" s="1404">
        <f>_xll.qlCalendarAdvance(Calendar,X3392,NDays&amp;"D")</f>
        <v>62989</v>
      </c>
      <c r="Z3392" s="1403">
        <v>2.3541711719325065E-2</v>
      </c>
      <c r="AA3392" s="1411">
        <v>2.3216105344604498E-2</v>
      </c>
    </row>
    <row r="3393" spans="19:27" x14ac:dyDescent="0.2">
      <c r="S3393" s="399"/>
      <c r="T3393" s="1401"/>
      <c r="W3393" s="864" t="str">
        <f t="shared" si="59"/>
        <v>1w</v>
      </c>
      <c r="X3393" s="1405">
        <f>_xll.qlCalendarAdvance(Calendar,X3392,W3393,"f",FALSE)</f>
        <v>62996</v>
      </c>
      <c r="Y3393" s="1404">
        <f>_xll.qlCalendarAdvance(Calendar,X3393,NDays&amp;"D")</f>
        <v>62996</v>
      </c>
      <c r="Z3393" s="1403">
        <v>2.3543681321773091E-2</v>
      </c>
      <c r="AA3393" s="1411">
        <v>2.3218410466975259E-2</v>
      </c>
    </row>
    <row r="3394" spans="19:27" x14ac:dyDescent="0.2">
      <c r="S3394" s="399"/>
      <c r="T3394" s="1401"/>
      <c r="W3394" s="864" t="str">
        <f t="shared" si="59"/>
        <v>1w</v>
      </c>
      <c r="X3394" s="1405">
        <f>_xll.qlCalendarAdvance(Calendar,X3393,W3394,"f",FALSE)</f>
        <v>63003</v>
      </c>
      <c r="Y3394" s="1404">
        <f>_xll.qlCalendarAdvance(Calendar,X3394,NDays&amp;"D")</f>
        <v>63003</v>
      </c>
      <c r="Z3394" s="1403">
        <v>2.3545635941863097E-2</v>
      </c>
      <c r="AA3394" s="1411">
        <v>2.3220700947281792E-2</v>
      </c>
    </row>
    <row r="3395" spans="19:27" x14ac:dyDescent="0.2">
      <c r="S3395" s="399"/>
      <c r="T3395" s="1401"/>
      <c r="W3395" s="864" t="str">
        <f t="shared" si="59"/>
        <v>1w</v>
      </c>
      <c r="X3395" s="1405">
        <f>_xll.qlCalendarAdvance(Calendar,X3394,W3395,"f",FALSE)</f>
        <v>63010</v>
      </c>
      <c r="Y3395" s="1404">
        <f>_xll.qlCalendarAdvance(Calendar,X3395,NDays&amp;"D")</f>
        <v>63010</v>
      </c>
      <c r="Z3395" s="1403">
        <v>2.3547575579507596E-2</v>
      </c>
      <c r="AA3395" s="1411">
        <v>2.3222976784956773E-2</v>
      </c>
    </row>
    <row r="3396" spans="19:27" x14ac:dyDescent="0.2">
      <c r="S3396" s="399"/>
      <c r="T3396" s="1401"/>
      <c r="W3396" s="864" t="str">
        <f t="shared" si="59"/>
        <v>1w</v>
      </c>
      <c r="X3396" s="1405">
        <f>_xll.qlCalendarAdvance(Calendar,X3395,W3396,"f",FALSE)</f>
        <v>63017</v>
      </c>
      <c r="Y3396" s="1404">
        <f>_xll.qlCalendarAdvance(Calendar,X3396,NDays&amp;"D")</f>
        <v>63017</v>
      </c>
      <c r="Z3396" s="1403">
        <v>2.3549500234623322E-2</v>
      </c>
      <c r="AA3396" s="1411">
        <v>2.3225237980486479E-2</v>
      </c>
    </row>
    <row r="3397" spans="19:27" x14ac:dyDescent="0.2">
      <c r="S3397" s="399"/>
      <c r="T3397" s="1401"/>
      <c r="W3397" s="864" t="str">
        <f t="shared" si="59"/>
        <v>1w</v>
      </c>
      <c r="X3397" s="1405">
        <f>_xll.qlCalendarAdvance(Calendar,X3396,W3397,"f",FALSE)</f>
        <v>63024</v>
      </c>
      <c r="Y3397" s="1404">
        <f>_xll.qlCalendarAdvance(Calendar,X3397,NDays&amp;"D")</f>
        <v>63024</v>
      </c>
      <c r="Z3397" s="1403">
        <v>2.3551409907124565E-2</v>
      </c>
      <c r="AA3397" s="1411">
        <v>2.3227484533627774E-2</v>
      </c>
    </row>
    <row r="3398" spans="19:27" x14ac:dyDescent="0.2">
      <c r="S3398" s="399"/>
      <c r="T3398" s="1401"/>
      <c r="W3398" s="864" t="str">
        <f t="shared" si="59"/>
        <v>1w</v>
      </c>
      <c r="X3398" s="1405">
        <f>_xll.qlCalendarAdvance(Calendar,X3397,W3398,"f",FALSE)</f>
        <v>63031</v>
      </c>
      <c r="Y3398" s="1404">
        <f>_xll.qlCalendarAdvance(Calendar,X3398,NDays&amp;"D")</f>
        <v>63031</v>
      </c>
      <c r="Z3398" s="1403">
        <v>2.3553304596927394E-2</v>
      </c>
      <c r="AA3398" s="1411">
        <v>2.3229716444542747E-2</v>
      </c>
    </row>
    <row r="3399" spans="19:27" x14ac:dyDescent="0.2">
      <c r="S3399" s="399"/>
      <c r="T3399" s="1401"/>
      <c r="W3399" s="864" t="str">
        <f t="shared" si="59"/>
        <v>1w</v>
      </c>
      <c r="X3399" s="1405">
        <f>_xll.qlCalendarAdvance(Calendar,X3398,W3399,"f",FALSE)</f>
        <v>63038</v>
      </c>
      <c r="Y3399" s="1404">
        <f>_xll.qlCalendarAdvance(Calendar,X3399,NDays&amp;"D")</f>
        <v>63038</v>
      </c>
      <c r="Z3399" s="1403">
        <v>2.3555184303949206E-2</v>
      </c>
      <c r="AA3399" s="1411">
        <v>2.3231933712988262E-2</v>
      </c>
    </row>
    <row r="3400" spans="19:27" x14ac:dyDescent="0.2">
      <c r="S3400" s="399"/>
      <c r="T3400" s="1401"/>
      <c r="W3400" s="864" t="str">
        <f t="shared" si="59"/>
        <v>1w</v>
      </c>
      <c r="X3400" s="1405">
        <f>_xll.qlCalendarAdvance(Calendar,X3399,W3400,"f",FALSE)</f>
        <v>63045</v>
      </c>
      <c r="Y3400" s="1404">
        <f>_xll.qlCalendarAdvance(Calendar,X3400,NDays&amp;"D")</f>
        <v>63045</v>
      </c>
      <c r="Z3400" s="1403">
        <v>2.3557049028107624E-2</v>
      </c>
      <c r="AA3400" s="1411">
        <v>2.3234136339207456E-2</v>
      </c>
    </row>
    <row r="3401" spans="19:27" x14ac:dyDescent="0.2">
      <c r="S3401" s="399"/>
      <c r="T3401" s="1401"/>
      <c r="W3401" s="864" t="str">
        <f t="shared" si="59"/>
        <v>1w</v>
      </c>
      <c r="X3401" s="1405">
        <f>_xll.qlCalendarAdvance(Calendar,X3400,W3401,"f",FALSE)</f>
        <v>63052</v>
      </c>
      <c r="Y3401" s="1404">
        <f>_xll.qlCalendarAdvance(Calendar,X3401,NDays&amp;"D")</f>
        <v>63052</v>
      </c>
      <c r="Z3401" s="1403">
        <v>2.3558898769319603E-2</v>
      </c>
      <c r="AA3401" s="1411">
        <v>2.3236324323119284E-2</v>
      </c>
    </row>
    <row r="3402" spans="19:27" x14ac:dyDescent="0.2">
      <c r="S3402" s="399"/>
      <c r="T3402" s="1401"/>
      <c r="W3402" s="864" t="str">
        <f t="shared" si="59"/>
        <v>1w</v>
      </c>
      <c r="X3402" s="1405">
        <f>_xll.qlCalendarAdvance(Calendar,X3401,W3402,"f",FALSE)</f>
        <v>63059</v>
      </c>
      <c r="Y3402" s="1404">
        <f>_xll.qlCalendarAdvance(Calendar,X3402,NDays&amp;"D")</f>
        <v>63059</v>
      </c>
      <c r="Z3402" s="1403">
        <v>2.3560733527504762E-2</v>
      </c>
      <c r="AA3402" s="1411">
        <v>2.3238497664561653E-2</v>
      </c>
    </row>
    <row r="3403" spans="19:27" x14ac:dyDescent="0.2">
      <c r="S3403" s="399"/>
      <c r="T3403" s="1401"/>
      <c r="W3403" s="864" t="str">
        <f t="shared" si="59"/>
        <v>1w</v>
      </c>
      <c r="X3403" s="1405">
        <f>_xll.qlCalendarAdvance(Calendar,X3402,W3403,"f",FALSE)</f>
        <v>63066</v>
      </c>
      <c r="Y3403" s="1404">
        <f>_xll.qlCalendarAdvance(Calendar,X3403,NDays&amp;"D")</f>
        <v>63066</v>
      </c>
      <c r="Z3403" s="1403">
        <v>2.3562553302582501E-2</v>
      </c>
      <c r="AA3403" s="1411">
        <v>2.3240656363858747E-2</v>
      </c>
    </row>
    <row r="3404" spans="19:27" x14ac:dyDescent="0.2">
      <c r="S3404" s="399"/>
      <c r="T3404" s="1401"/>
      <c r="W3404" s="864" t="str">
        <f t="shared" si="59"/>
        <v>1w</v>
      </c>
      <c r="X3404" s="1405">
        <f>_xll.qlCalendarAdvance(Calendar,X3403,W3404,"f",FALSE)</f>
        <v>63073</v>
      </c>
      <c r="Y3404" s="1404">
        <f>_xll.qlCalendarAdvance(Calendar,X3404,NDays&amp;"D")</f>
        <v>63073</v>
      </c>
      <c r="Z3404" s="1403">
        <v>2.3564358094473103E-2</v>
      </c>
      <c r="AA3404" s="1411">
        <v>2.3242800420767429E-2</v>
      </c>
    </row>
    <row r="3405" spans="19:27" x14ac:dyDescent="0.2">
      <c r="S3405" s="399"/>
      <c r="T3405" s="1401"/>
      <c r="W3405" s="864" t="str">
        <f t="shared" si="59"/>
        <v>1w</v>
      </c>
      <c r="X3405" s="1405">
        <f>_xll.qlCalendarAdvance(Calendar,X3404,W3405,"f",FALSE)</f>
        <v>63080</v>
      </c>
      <c r="Y3405" s="1404">
        <f>_xll.qlCalendarAdvance(Calendar,X3405,NDays&amp;"D")</f>
        <v>63080</v>
      </c>
      <c r="Z3405" s="1403">
        <v>2.3566147903096413E-2</v>
      </c>
      <c r="AA3405" s="1411">
        <v>2.3244929835206651E-2</v>
      </c>
    </row>
    <row r="3406" spans="19:27" x14ac:dyDescent="0.2">
      <c r="S3406" s="399"/>
      <c r="T3406" s="1401"/>
      <c r="W3406" s="864" t="str">
        <f t="shared" si="59"/>
        <v>1w</v>
      </c>
      <c r="X3406" s="1405">
        <f>_xll.qlCalendarAdvance(Calendar,X3405,W3406,"f",FALSE)</f>
        <v>63087</v>
      </c>
      <c r="Y3406" s="1404">
        <f>_xll.qlCalendarAdvance(Calendar,X3406,NDays&amp;"D")</f>
        <v>63087</v>
      </c>
      <c r="Z3406" s="1403">
        <v>2.3567922728374269E-2</v>
      </c>
      <c r="AA3406" s="1411">
        <v>2.32470446075006E-2</v>
      </c>
    </row>
    <row r="3407" spans="19:27" x14ac:dyDescent="0.2">
      <c r="S3407" s="399"/>
      <c r="T3407" s="1401"/>
      <c r="W3407" s="864" t="str">
        <f t="shared" si="59"/>
        <v>1w</v>
      </c>
      <c r="X3407" s="1405">
        <f>_xll.qlCalendarAdvance(Calendar,X3406,W3407,"f",FALSE)</f>
        <v>63094</v>
      </c>
      <c r="Y3407" s="1404">
        <f>_xll.qlCalendarAdvance(Calendar,X3407,NDays&amp;"D")</f>
        <v>63094</v>
      </c>
      <c r="Z3407" s="1403">
        <v>2.3569682570228956E-2</v>
      </c>
      <c r="AA3407" s="1411">
        <v>2.3249144737244043E-2</v>
      </c>
    </row>
    <row r="3408" spans="19:27" x14ac:dyDescent="0.2">
      <c r="S3408" s="399"/>
      <c r="T3408" s="1401"/>
      <c r="W3408" s="864" t="str">
        <f t="shared" si="59"/>
        <v>1w</v>
      </c>
      <c r="X3408" s="1405">
        <f>_xll.qlCalendarAdvance(Calendar,X3407,W3408,"f",FALSE)</f>
        <v>63101</v>
      </c>
      <c r="Y3408" s="1404">
        <f>_xll.qlCalendarAdvance(Calendar,X3408,NDays&amp;"D")</f>
        <v>63101</v>
      </c>
      <c r="Z3408" s="1403">
        <v>2.3571427428583203E-2</v>
      </c>
      <c r="AA3408" s="1411">
        <v>2.3251230224842212E-2</v>
      </c>
    </row>
    <row r="3409" spans="19:27" x14ac:dyDescent="0.2">
      <c r="S3409" s="399"/>
      <c r="T3409" s="1401"/>
      <c r="W3409" s="864" t="str">
        <f t="shared" si="59"/>
        <v>1w</v>
      </c>
      <c r="X3409" s="1405">
        <f>_xll.qlCalendarAdvance(Calendar,X3408,W3409,"f",FALSE)</f>
        <v>63108</v>
      </c>
      <c r="Y3409" s="1404">
        <f>_xll.qlCalendarAdvance(Calendar,X3409,NDays&amp;"D")</f>
        <v>63108</v>
      </c>
      <c r="Z3409" s="1403">
        <v>2.3573157303360182E-2</v>
      </c>
      <c r="AA3409" s="1411">
        <v>2.3253301070214061E-2</v>
      </c>
    </row>
    <row r="3410" spans="19:27" x14ac:dyDescent="0.2">
      <c r="S3410" s="399"/>
      <c r="T3410" s="1401"/>
      <c r="W3410" s="864" t="str">
        <f t="shared" si="59"/>
        <v>1w</v>
      </c>
      <c r="X3410" s="1405">
        <f>_xll.qlCalendarAdvance(Calendar,X3409,W3410,"f",FALSE)</f>
        <v>63115</v>
      </c>
      <c r="Y3410" s="1404">
        <f>_xll.qlCalendarAdvance(Calendar,X3410,NDays&amp;"D")</f>
        <v>63115</v>
      </c>
      <c r="Z3410" s="1403">
        <v>2.3574872194483731E-2</v>
      </c>
      <c r="AA3410" s="1411">
        <v>2.325535727311645E-2</v>
      </c>
    </row>
    <row r="3411" spans="19:27" x14ac:dyDescent="0.2">
      <c r="S3411" s="399"/>
      <c r="T3411" s="1401"/>
      <c r="W3411" s="864" t="str">
        <f t="shared" si="59"/>
        <v>1w</v>
      </c>
      <c r="X3411" s="1405">
        <f>_xll.qlCalendarAdvance(Calendar,X3410,W3411,"f",FALSE)</f>
        <v>63122</v>
      </c>
      <c r="Y3411" s="1404">
        <f>_xll.qlCalendarAdvance(Calendar,X3411,NDays&amp;"D")</f>
        <v>63122</v>
      </c>
      <c r="Z3411" s="1403">
        <v>2.3576572101879023E-2</v>
      </c>
      <c r="AA3411" s="1411">
        <v>2.3257398833630427E-2</v>
      </c>
    </row>
    <row r="3412" spans="19:27" x14ac:dyDescent="0.2">
      <c r="S3412" s="399"/>
      <c r="T3412" s="1401"/>
      <c r="W3412" s="864" t="str">
        <f t="shared" si="59"/>
        <v>1w</v>
      </c>
      <c r="X3412" s="1405">
        <f>_xll.qlCalendarAdvance(Calendar,X3411,W3412,"f",FALSE)</f>
        <v>63129</v>
      </c>
      <c r="Y3412" s="1404">
        <f>_xll.qlCalendarAdvance(Calendar,X3412,NDays&amp;"D")</f>
        <v>63129</v>
      </c>
      <c r="Z3412" s="1403">
        <v>2.3578257025470784E-2</v>
      </c>
      <c r="AA3412" s="1411">
        <v>2.325942575199913E-2</v>
      </c>
    </row>
    <row r="3413" spans="19:27" x14ac:dyDescent="0.2">
      <c r="S3413" s="399"/>
      <c r="T3413" s="1401"/>
      <c r="W3413" s="864" t="str">
        <f t="shared" si="59"/>
        <v>1w</v>
      </c>
      <c r="X3413" s="1405">
        <f>_xll.qlCalendarAdvance(Calendar,X3412,W3413,"f",FALSE)</f>
        <v>63136</v>
      </c>
      <c r="Y3413" s="1404">
        <f>_xll.qlCalendarAdvance(Calendar,X3413,NDays&amp;"D")</f>
        <v>63136</v>
      </c>
      <c r="Z3413" s="1403">
        <v>2.3579926965185294E-2</v>
      </c>
      <c r="AA3413" s="1411">
        <v>2.3261438027817327E-2</v>
      </c>
    </row>
    <row r="3414" spans="19:27" x14ac:dyDescent="0.2">
      <c r="S3414" s="399"/>
      <c r="T3414" s="1401"/>
      <c r="W3414" s="864" t="str">
        <f t="shared" si="59"/>
        <v>1w</v>
      </c>
      <c r="X3414" s="1405">
        <f>_xll.qlCalendarAdvance(Calendar,X3413,W3414,"f",FALSE)</f>
        <v>63143</v>
      </c>
      <c r="Y3414" s="1404">
        <f>_xll.qlCalendarAdvance(Calendar,X3414,NDays&amp;"D")</f>
        <v>63143</v>
      </c>
      <c r="Z3414" s="1403">
        <v>2.3581581920949501E-2</v>
      </c>
      <c r="AA3414" s="1411">
        <v>2.3263435661409204E-2</v>
      </c>
    </row>
    <row r="3415" spans="19:27" x14ac:dyDescent="0.2">
      <c r="S3415" s="399"/>
      <c r="T3415" s="1401"/>
      <c r="W3415" s="864" t="str">
        <f t="shared" si="59"/>
        <v>1w</v>
      </c>
      <c r="X3415" s="1405">
        <f>_xll.qlCalendarAdvance(Calendar,X3414,W3415,"f",FALSE)</f>
        <v>63150</v>
      </c>
      <c r="Y3415" s="1404">
        <f>_xll.qlCalendarAdvance(Calendar,X3415,NDays&amp;"D")</f>
        <v>63150</v>
      </c>
      <c r="Z3415" s="1403">
        <v>2.3583221892690132E-2</v>
      </c>
      <c r="AA3415" s="1411">
        <v>2.3265418652693715E-2</v>
      </c>
    </row>
    <row r="3416" spans="19:27" x14ac:dyDescent="0.2">
      <c r="S3416" s="399"/>
      <c r="T3416" s="1401"/>
      <c r="W3416" s="864" t="str">
        <f t="shared" si="59"/>
        <v>1w</v>
      </c>
      <c r="X3416" s="1405">
        <f>_xll.qlCalendarAdvance(Calendar,X3415,W3416,"f",FALSE)</f>
        <v>63157</v>
      </c>
      <c r="Y3416" s="1404">
        <f>_xll.qlCalendarAdvance(Calendar,X3416,NDays&amp;"D")</f>
        <v>63157</v>
      </c>
      <c r="Z3416" s="1403">
        <v>2.3584846880335686E-2</v>
      </c>
      <c r="AA3416" s="1411">
        <v>2.3267387001670858E-2</v>
      </c>
    </row>
    <row r="3417" spans="19:27" x14ac:dyDescent="0.2">
      <c r="S3417" s="399"/>
      <c r="T3417" s="1401"/>
      <c r="W3417" s="864" t="str">
        <f t="shared" si="59"/>
        <v>1w</v>
      </c>
      <c r="X3417" s="1405">
        <f>_xll.qlCalendarAdvance(Calendar,X3416,W3417,"f",FALSE)</f>
        <v>63164</v>
      </c>
      <c r="Y3417" s="1404">
        <f>_xll.qlCalendarAdvance(Calendar,X3417,NDays&amp;"D")</f>
        <v>63164</v>
      </c>
      <c r="Z3417" s="1403">
        <v>2.3586456883814666E-2</v>
      </c>
      <c r="AA3417" s="1411">
        <v>2.3269340708340636E-2</v>
      </c>
    </row>
    <row r="3418" spans="19:27" x14ac:dyDescent="0.2">
      <c r="S3418" s="399"/>
      <c r="T3418" s="1401"/>
      <c r="W3418" s="864" t="str">
        <f t="shared" ref="W3418:W3481" si="60">W3417</f>
        <v>1w</v>
      </c>
      <c r="X3418" s="1405">
        <f>_xll.qlCalendarAdvance(Calendar,X3417,W3418,"f",FALSE)</f>
        <v>63171</v>
      </c>
      <c r="Y3418" s="1404">
        <f>_xll.qlCalendarAdvance(Calendar,X3418,NDays&amp;"D")</f>
        <v>63171</v>
      </c>
      <c r="Z3418" s="1403">
        <v>2.358805190305624E-2</v>
      </c>
      <c r="AA3418" s="1411">
        <v>2.3271279772540954E-2</v>
      </c>
    </row>
    <row r="3419" spans="19:27" x14ac:dyDescent="0.2">
      <c r="S3419" s="399"/>
      <c r="T3419" s="1401"/>
      <c r="W3419" s="864" t="str">
        <f t="shared" si="60"/>
        <v>1w</v>
      </c>
      <c r="X3419" s="1405">
        <f>_xll.qlCalendarAdvance(Calendar,X3418,W3419,"f",FALSE)</f>
        <v>63178</v>
      </c>
      <c r="Y3419" s="1404">
        <f>_xll.qlCalendarAdvance(Calendar,X3419,NDays&amp;"D")</f>
        <v>63178</v>
      </c>
      <c r="Z3419" s="1403">
        <v>2.3589631937990241E-2</v>
      </c>
      <c r="AA3419" s="1411">
        <v>2.3273204194514951E-2</v>
      </c>
    </row>
    <row r="3420" spans="19:27" x14ac:dyDescent="0.2">
      <c r="S3420" s="399"/>
      <c r="T3420" s="1401"/>
      <c r="W3420" s="864" t="str">
        <f t="shared" si="60"/>
        <v>1w</v>
      </c>
      <c r="X3420" s="1405">
        <f>_xll.qlCalendarAdvance(Calendar,X3419,W3420,"f",FALSE)</f>
        <v>63186</v>
      </c>
      <c r="Y3420" s="1404">
        <f>_xll.qlCalendarAdvance(Calendar,X3420,NDays&amp;"D")</f>
        <v>63186</v>
      </c>
      <c r="Z3420" s="1403">
        <v>2.359141934397968E-2</v>
      </c>
      <c r="AA3420" s="1411">
        <v>2.3275385604438759E-2</v>
      </c>
    </row>
    <row r="3421" spans="19:27" x14ac:dyDescent="0.2">
      <c r="S3421" s="399"/>
      <c r="T3421" s="1401"/>
      <c r="W3421" s="864" t="str">
        <f t="shared" si="60"/>
        <v>1w</v>
      </c>
      <c r="X3421" s="1405">
        <f>_xll.qlCalendarAdvance(Calendar,X3420,W3421,"f",FALSE)</f>
        <v>63193</v>
      </c>
      <c r="Y3421" s="1404">
        <f>_xll.qlCalendarAdvance(Calendar,X3421,NDays&amp;"D")</f>
        <v>63193</v>
      </c>
      <c r="Z3421" s="1403">
        <v>2.3592967269451037E-2</v>
      </c>
      <c r="AA3421" s="1411">
        <v>2.3277278649993516E-2</v>
      </c>
    </row>
    <row r="3422" spans="19:27" x14ac:dyDescent="0.2">
      <c r="S3422" s="399"/>
      <c r="T3422" s="1401"/>
      <c r="W3422" s="864" t="str">
        <f t="shared" si="60"/>
        <v>1w</v>
      </c>
      <c r="X3422" s="1405">
        <f>_xll.qlCalendarAdvance(Calendar,X3421,W3422,"f",FALSE)</f>
        <v>63200</v>
      </c>
      <c r="Y3422" s="1404">
        <f>_xll.qlCalendarAdvance(Calendar,X3422,NDays&amp;"D")</f>
        <v>63200</v>
      </c>
      <c r="Z3422" s="1403">
        <v>2.359450021039855E-2</v>
      </c>
      <c r="AA3422" s="1411">
        <v>2.3279157053240906E-2</v>
      </c>
    </row>
    <row r="3423" spans="19:27" x14ac:dyDescent="0.2">
      <c r="S3423" s="399"/>
      <c r="T3423" s="1401"/>
      <c r="W3423" s="864" t="str">
        <f t="shared" si="60"/>
        <v>1w</v>
      </c>
      <c r="X3423" s="1405">
        <f>_xll.qlCalendarAdvance(Calendar,X3422,W3423,"f",FALSE)</f>
        <v>63207</v>
      </c>
      <c r="Y3423" s="1404">
        <f>_xll.qlCalendarAdvance(Calendar,X3423,NDays&amp;"D")</f>
        <v>63207</v>
      </c>
      <c r="Z3423" s="1403">
        <v>2.3596018166755828E-2</v>
      </c>
      <c r="AA3423" s="1411">
        <v>2.3281020814099884E-2</v>
      </c>
    </row>
    <row r="3424" spans="19:27" x14ac:dyDescent="0.2">
      <c r="S3424" s="399"/>
      <c r="T3424" s="1401"/>
      <c r="W3424" s="864" t="str">
        <f t="shared" si="60"/>
        <v>1w</v>
      </c>
      <c r="X3424" s="1405">
        <f>_xll.qlCalendarAdvance(Calendar,X3423,W3424,"f",FALSE)</f>
        <v>63214</v>
      </c>
      <c r="Y3424" s="1404">
        <f>_xll.qlCalendarAdvance(Calendar,X3424,NDays&amp;"D")</f>
        <v>63214</v>
      </c>
      <c r="Z3424" s="1403">
        <v>2.3597521138455591E-2</v>
      </c>
      <c r="AA3424" s="1411">
        <v>2.3282869932651495E-2</v>
      </c>
    </row>
    <row r="3425" spans="19:27" x14ac:dyDescent="0.2">
      <c r="S3425" s="399"/>
      <c r="T3425" s="1401"/>
      <c r="W3425" s="864" t="str">
        <f t="shared" si="60"/>
        <v>1w</v>
      </c>
      <c r="X3425" s="1405">
        <f>_xll.qlCalendarAdvance(Calendar,X3424,W3425,"f",FALSE)</f>
        <v>63221</v>
      </c>
      <c r="Y3425" s="1404">
        <f>_xll.qlCalendarAdvance(Calendar,X3425,NDays&amp;"D")</f>
        <v>63221</v>
      </c>
      <c r="Z3425" s="1403">
        <v>2.3599009125431669E-2</v>
      </c>
      <c r="AA3425" s="1411">
        <v>2.3284704408814694E-2</v>
      </c>
    </row>
    <row r="3426" spans="19:27" x14ac:dyDescent="0.2">
      <c r="S3426" s="399"/>
      <c r="T3426" s="1401"/>
      <c r="W3426" s="864" t="str">
        <f t="shared" si="60"/>
        <v>1w</v>
      </c>
      <c r="X3426" s="1405">
        <f>_xll.qlCalendarAdvance(Calendar,X3425,W3426,"f",FALSE)</f>
        <v>63228</v>
      </c>
      <c r="Y3426" s="1404">
        <f>_xll.qlCalendarAdvance(Calendar,X3426,NDays&amp;"D")</f>
        <v>63228</v>
      </c>
      <c r="Z3426" s="1403">
        <v>2.3600482127619671E-2</v>
      </c>
      <c r="AA3426" s="1411">
        <v>2.3286524242751572E-2</v>
      </c>
    </row>
    <row r="3427" spans="19:27" x14ac:dyDescent="0.2">
      <c r="S3427" s="399"/>
      <c r="T3427" s="1401"/>
      <c r="W3427" s="864" t="str">
        <f t="shared" si="60"/>
        <v>1w</v>
      </c>
      <c r="X3427" s="1405">
        <f>_xll.qlCalendarAdvance(Calendar,X3426,W3427,"f",FALSE)</f>
        <v>63235</v>
      </c>
      <c r="Y3427" s="1404">
        <f>_xll.qlCalendarAdvance(Calendar,X3427,NDays&amp;"D")</f>
        <v>63235</v>
      </c>
      <c r="Z3427" s="1403">
        <v>2.3601940144953648E-2</v>
      </c>
      <c r="AA3427" s="1411">
        <v>2.3288329434218991E-2</v>
      </c>
    </row>
    <row r="3428" spans="19:27" x14ac:dyDescent="0.2">
      <c r="S3428" s="399"/>
      <c r="T3428" s="1401"/>
      <c r="W3428" s="864" t="str">
        <f t="shared" si="60"/>
        <v>1w</v>
      </c>
      <c r="X3428" s="1405">
        <f>_xll.qlCalendarAdvance(Calendar,X3427,W3428,"f",FALSE)</f>
        <v>63242</v>
      </c>
      <c r="Y3428" s="1404">
        <f>_xll.qlCalendarAdvance(Calendar,X3428,NDays&amp;"D")</f>
        <v>63242</v>
      </c>
      <c r="Z3428" s="1403">
        <v>2.360338317737054E-2</v>
      </c>
      <c r="AA3428" s="1411">
        <v>2.3290119983379043E-2</v>
      </c>
    </row>
    <row r="3429" spans="19:27" x14ac:dyDescent="0.2">
      <c r="S3429" s="399"/>
      <c r="T3429" s="1401"/>
      <c r="W3429" s="864" t="str">
        <f t="shared" si="60"/>
        <v>1w</v>
      </c>
      <c r="X3429" s="1405">
        <f>_xll.qlCalendarAdvance(Calendar,X3428,W3429,"f",FALSE)</f>
        <v>63249</v>
      </c>
      <c r="Y3429" s="1404">
        <f>_xll.qlCalendarAdvance(Calendar,X3429,NDays&amp;"D")</f>
        <v>63249</v>
      </c>
      <c r="Z3429" s="1403">
        <v>2.3604811224806399E-2</v>
      </c>
      <c r="AA3429" s="1411">
        <v>2.3291895890312775E-2</v>
      </c>
    </row>
    <row r="3430" spans="19:27" x14ac:dyDescent="0.2">
      <c r="S3430" s="399"/>
      <c r="T3430" s="1401"/>
      <c r="W3430" s="864" t="str">
        <f t="shared" si="60"/>
        <v>1w</v>
      </c>
      <c r="X3430" s="1405">
        <f>_xll.qlCalendarAdvance(Calendar,X3429,W3430,"f",FALSE)</f>
        <v>63256</v>
      </c>
      <c r="Y3430" s="1404">
        <f>_xll.qlCalendarAdvance(Calendar,X3430,NDays&amp;"D")</f>
        <v>63256</v>
      </c>
      <c r="Z3430" s="1403">
        <v>2.3606224287199273E-2</v>
      </c>
      <c r="AA3430" s="1411">
        <v>2.3293657154858094E-2</v>
      </c>
    </row>
    <row r="3431" spans="19:27" x14ac:dyDescent="0.2">
      <c r="S3431" s="399"/>
      <c r="T3431" s="1401"/>
      <c r="W3431" s="864" t="str">
        <f t="shared" si="60"/>
        <v>1w</v>
      </c>
      <c r="X3431" s="1405">
        <f>_xll.qlCalendarAdvance(Calendar,X3430,W3431,"f",FALSE)</f>
        <v>63263</v>
      </c>
      <c r="Y3431" s="1404">
        <f>_xll.qlCalendarAdvance(Calendar,X3431,NDays&amp;"D")</f>
        <v>63263</v>
      </c>
      <c r="Z3431" s="1403">
        <v>2.3607622364485881E-2</v>
      </c>
      <c r="AA3431" s="1411">
        <v>2.3295403776852908E-2</v>
      </c>
    </row>
    <row r="3432" spans="19:27" x14ac:dyDescent="0.2">
      <c r="S3432" s="399"/>
      <c r="T3432" s="1401"/>
      <c r="W3432" s="864" t="str">
        <f t="shared" si="60"/>
        <v>1w</v>
      </c>
      <c r="X3432" s="1405">
        <f>_xll.qlCalendarAdvance(Calendar,X3431,W3432,"f",FALSE)</f>
        <v>63270</v>
      </c>
      <c r="Y3432" s="1404">
        <f>_xll.qlCalendarAdvance(Calendar,X3432,NDays&amp;"D")</f>
        <v>63270</v>
      </c>
      <c r="Z3432" s="1403">
        <v>2.3609005456605603E-2</v>
      </c>
      <c r="AA3432" s="1411">
        <v>2.3297135756783494E-2</v>
      </c>
    </row>
    <row r="3433" spans="19:27" x14ac:dyDescent="0.2">
      <c r="S3433" s="399"/>
      <c r="T3433" s="1401"/>
      <c r="W3433" s="864" t="str">
        <f t="shared" si="60"/>
        <v>1w</v>
      </c>
      <c r="X3433" s="1405">
        <f>_xll.qlCalendarAdvance(Calendar,X3432,W3433,"f",FALSE)</f>
        <v>63277</v>
      </c>
      <c r="Y3433" s="1404">
        <f>_xll.qlCalendarAdvance(Calendar,X3433,NDays&amp;"D")</f>
        <v>63277</v>
      </c>
      <c r="Z3433" s="1403">
        <v>2.3610373563498044E-2</v>
      </c>
      <c r="AA3433" s="1411">
        <v>2.3298853094406713E-2</v>
      </c>
    </row>
    <row r="3434" spans="19:27" x14ac:dyDescent="0.2">
      <c r="S3434" s="399"/>
      <c r="T3434" s="1401"/>
      <c r="W3434" s="864" t="str">
        <f t="shared" si="60"/>
        <v>1w</v>
      </c>
      <c r="X3434" s="1405">
        <f>_xll.qlCalendarAdvance(Calendar,X3433,W3434,"f",FALSE)</f>
        <v>63284</v>
      </c>
      <c r="Y3434" s="1404">
        <f>_xll.qlCalendarAdvance(Calendar,X3434,NDays&amp;"D")</f>
        <v>63284</v>
      </c>
      <c r="Z3434" s="1403">
        <v>2.3611726685102141E-2</v>
      </c>
      <c r="AA3434" s="1411">
        <v>2.3300555789560473E-2</v>
      </c>
    </row>
    <row r="3435" spans="19:27" x14ac:dyDescent="0.2">
      <c r="S3435" s="399"/>
      <c r="T3435" s="1401"/>
      <c r="W3435" s="864" t="str">
        <f t="shared" si="60"/>
        <v>1w</v>
      </c>
      <c r="X3435" s="1405">
        <f>_xll.qlCalendarAdvance(Calendar,X3434,W3435,"f",FALSE)</f>
        <v>63291</v>
      </c>
      <c r="Y3435" s="1404">
        <f>_xll.qlCalendarAdvance(Calendar,X3435,NDays&amp;"D")</f>
        <v>63291</v>
      </c>
      <c r="Z3435" s="1403">
        <v>2.3613064821359053E-2</v>
      </c>
      <c r="AA3435" s="1411">
        <v>2.3302243842406867E-2</v>
      </c>
    </row>
    <row r="3436" spans="19:27" x14ac:dyDescent="0.2">
      <c r="S3436" s="399"/>
      <c r="T3436" s="1401"/>
      <c r="W3436" s="864" t="str">
        <f t="shared" si="60"/>
        <v>1w</v>
      </c>
      <c r="X3436" s="1405">
        <f>_xll.qlCalendarAdvance(Calendar,X3435,W3436,"f",FALSE)</f>
        <v>63298</v>
      </c>
      <c r="Y3436" s="1404">
        <f>_xll.qlCalendarAdvance(Calendar,X3436,NDays&amp;"D")</f>
        <v>63298</v>
      </c>
      <c r="Z3436" s="1403">
        <v>2.3614387972209938E-2</v>
      </c>
      <c r="AA3436" s="1411">
        <v>2.330391725302694E-2</v>
      </c>
    </row>
    <row r="3437" spans="19:27" x14ac:dyDescent="0.2">
      <c r="S3437" s="399"/>
      <c r="T3437" s="1401"/>
      <c r="W3437" s="864" t="str">
        <f t="shared" si="60"/>
        <v>1w</v>
      </c>
      <c r="X3437" s="1405">
        <f>_xll.qlCalendarAdvance(Calendar,X3436,W3437,"f",FALSE)</f>
        <v>63305</v>
      </c>
      <c r="Y3437" s="1404">
        <f>_xll.qlCalendarAdvance(Calendar,X3437,NDays&amp;"D")</f>
        <v>63305</v>
      </c>
      <c r="Z3437" s="1403">
        <v>2.3615696137597064E-2</v>
      </c>
      <c r="AA3437" s="1411">
        <v>2.3305576021096508E-2</v>
      </c>
    </row>
    <row r="3438" spans="19:27" x14ac:dyDescent="0.2">
      <c r="S3438" s="399"/>
      <c r="T3438" s="1401"/>
      <c r="W3438" s="864" t="str">
        <f t="shared" si="60"/>
        <v>1w</v>
      </c>
      <c r="X3438" s="1405">
        <f>_xll.qlCalendarAdvance(Calendar,X3437,W3438,"f",FALSE)</f>
        <v>63312</v>
      </c>
      <c r="Y3438" s="1404">
        <f>_xll.qlCalendarAdvance(Calendar,X3438,NDays&amp;"D")</f>
        <v>63312</v>
      </c>
      <c r="Z3438" s="1403">
        <v>2.3616989317462256E-2</v>
      </c>
      <c r="AA3438" s="1411">
        <v>2.3307220146939756E-2</v>
      </c>
    </row>
    <row r="3439" spans="19:27" x14ac:dyDescent="0.2">
      <c r="S3439" s="399"/>
      <c r="T3439" s="1401"/>
      <c r="W3439" s="864" t="str">
        <f t="shared" si="60"/>
        <v>1w</v>
      </c>
      <c r="X3439" s="1405">
        <f>_xll.qlCalendarAdvance(Calendar,X3438,W3439,"f",FALSE)</f>
        <v>63319</v>
      </c>
      <c r="Y3439" s="1404">
        <f>_xll.qlCalendarAdvance(Calendar,X3439,NDays&amp;"D")</f>
        <v>63319</v>
      </c>
      <c r="Z3439" s="1403">
        <v>2.3618267511749114E-2</v>
      </c>
      <c r="AA3439" s="1411">
        <v>2.3308849630637729E-2</v>
      </c>
    </row>
    <row r="3440" spans="19:27" x14ac:dyDescent="0.2">
      <c r="S3440" s="399"/>
      <c r="T3440" s="1401"/>
      <c r="W3440" s="864" t="str">
        <f t="shared" si="60"/>
        <v>1w</v>
      </c>
      <c r="X3440" s="1405">
        <f>_xll.qlCalendarAdvance(Calendar,X3439,W3440,"f",FALSE)</f>
        <v>63326</v>
      </c>
      <c r="Y3440" s="1404">
        <f>_xll.qlCalendarAdvance(Calendar,X3440,NDays&amp;"D")</f>
        <v>63326</v>
      </c>
      <c r="Z3440" s="1403">
        <v>2.3619530720401238E-2</v>
      </c>
      <c r="AA3440" s="1411">
        <v>2.3310464471785197E-2</v>
      </c>
    </row>
    <row r="3441" spans="19:27" x14ac:dyDescent="0.2">
      <c r="S3441" s="399"/>
      <c r="T3441" s="1401"/>
      <c r="W3441" s="864" t="str">
        <f t="shared" si="60"/>
        <v>1w</v>
      </c>
      <c r="X3441" s="1405">
        <f>_xll.qlCalendarAdvance(Calendar,X3440,W3441,"f",FALSE)</f>
        <v>63333</v>
      </c>
      <c r="Y3441" s="1404">
        <f>_xll.qlCalendarAdvance(Calendar,X3441,NDays&amp;"D")</f>
        <v>63333</v>
      </c>
      <c r="Z3441" s="1403">
        <v>2.3620778943363119E-2</v>
      </c>
      <c r="AA3441" s="1411">
        <v>2.3312064670544252E-2</v>
      </c>
    </row>
    <row r="3442" spans="19:27" x14ac:dyDescent="0.2">
      <c r="S3442" s="399"/>
      <c r="T3442" s="1401"/>
      <c r="W3442" s="864" t="str">
        <f t="shared" si="60"/>
        <v>1w</v>
      </c>
      <c r="X3442" s="1405">
        <f>_xll.qlCalendarAdvance(Calendar,X3441,W3442,"f",FALSE)</f>
        <v>63340</v>
      </c>
      <c r="Y3442" s="1404">
        <f>_xll.qlCalendarAdvance(Calendar,X3442,NDays&amp;"D")</f>
        <v>63340</v>
      </c>
      <c r="Z3442" s="1403">
        <v>2.3622012180580576E-2</v>
      </c>
      <c r="AA3442" s="1411">
        <v>2.3313650227158034E-2</v>
      </c>
    </row>
    <row r="3443" spans="19:27" x14ac:dyDescent="0.2">
      <c r="S3443" s="399"/>
      <c r="T3443" s="1401"/>
      <c r="W3443" s="864" t="str">
        <f t="shared" si="60"/>
        <v>1w</v>
      </c>
      <c r="X3443" s="1405">
        <f>_xll.qlCalendarAdvance(Calendar,X3442,W3443,"f",FALSE)</f>
        <v>63347</v>
      </c>
      <c r="Y3443" s="1404">
        <f>_xll.qlCalendarAdvance(Calendar,X3443,NDays&amp;"D")</f>
        <v>63347</v>
      </c>
      <c r="Z3443" s="1403">
        <v>2.3623230431998543E-2</v>
      </c>
      <c r="AA3443" s="1411">
        <v>2.3315221141302356E-2</v>
      </c>
    </row>
    <row r="3444" spans="19:27" x14ac:dyDescent="0.2">
      <c r="S3444" s="399"/>
      <c r="T3444" s="1401"/>
      <c r="W3444" s="864" t="str">
        <f t="shared" si="60"/>
        <v>1w</v>
      </c>
      <c r="X3444" s="1405">
        <f>_xll.qlCalendarAdvance(Calendar,X3443,W3444,"f",FALSE)</f>
        <v>63354</v>
      </c>
      <c r="Y3444" s="1404">
        <f>_xll.qlCalendarAdvance(Calendar,X3444,NDays&amp;"D")</f>
        <v>63354</v>
      </c>
      <c r="Z3444" s="1403">
        <v>2.3624433697564617E-2</v>
      </c>
      <c r="AA3444" s="1411">
        <v>2.3316777413139311E-2</v>
      </c>
    </row>
    <row r="3445" spans="19:27" x14ac:dyDescent="0.2">
      <c r="S3445" s="399"/>
      <c r="T3445" s="1401"/>
      <c r="W3445" s="864" t="str">
        <f t="shared" si="60"/>
        <v>1w</v>
      </c>
      <c r="X3445" s="1405">
        <f>_xll.qlCalendarAdvance(Calendar,X3444,W3445,"f",FALSE)</f>
        <v>63361</v>
      </c>
      <c r="Y3445" s="1404">
        <f>_xll.qlCalendarAdvance(Calendar,X3445,NDays&amp;"D")</f>
        <v>63361</v>
      </c>
      <c r="Z3445" s="1403">
        <v>2.362562197722462E-2</v>
      </c>
      <c r="AA3445" s="1411">
        <v>2.3318319042587854E-2</v>
      </c>
    </row>
    <row r="3446" spans="19:27" x14ac:dyDescent="0.2">
      <c r="S3446" s="399"/>
      <c r="T3446" s="1401"/>
      <c r="W3446" s="864" t="str">
        <f t="shared" si="60"/>
        <v>1w</v>
      </c>
      <c r="X3446" s="1405">
        <f>_xll.qlCalendarAdvance(Calendar,X3445,W3446,"f",FALSE)</f>
        <v>63368</v>
      </c>
      <c r="Y3446" s="1404">
        <f>_xll.qlCalendarAdvance(Calendar,X3446,NDays&amp;"D")</f>
        <v>63368</v>
      </c>
      <c r="Z3446" s="1403">
        <v>2.3626795270927259E-2</v>
      </c>
      <c r="AA3446" s="1411">
        <v>2.3319846029810076E-2</v>
      </c>
    </row>
    <row r="3447" spans="19:27" x14ac:dyDescent="0.2">
      <c r="S3447" s="399"/>
      <c r="T3447" s="1401"/>
      <c r="W3447" s="864" t="str">
        <f t="shared" si="60"/>
        <v>1w</v>
      </c>
      <c r="X3447" s="1405">
        <f>_xll.qlCalendarAdvance(Calendar,X3446,W3447,"f",FALSE)</f>
        <v>63375</v>
      </c>
      <c r="Y3447" s="1404">
        <f>_xll.qlCalendarAdvance(Calendar,X3447,NDays&amp;"D")</f>
        <v>63375</v>
      </c>
      <c r="Z3447" s="1403">
        <v>2.3627953578620797E-2</v>
      </c>
      <c r="AA3447" s="1411">
        <v>2.3321358374643886E-2</v>
      </c>
    </row>
    <row r="3448" spans="19:27" x14ac:dyDescent="0.2">
      <c r="S3448" s="399"/>
      <c r="T3448" s="1401"/>
      <c r="W3448" s="864" t="str">
        <f t="shared" si="60"/>
        <v>1w</v>
      </c>
      <c r="X3448" s="1405">
        <f>_xll.qlCalendarAdvance(Calendar,X3447,W3448,"f",FALSE)</f>
        <v>63382</v>
      </c>
      <c r="Y3448" s="1404">
        <f>_xll.qlCalendarAdvance(Calendar,X3448,NDays&amp;"D")</f>
        <v>63382</v>
      </c>
      <c r="Z3448" s="1403">
        <v>2.3629096900254387E-2</v>
      </c>
      <c r="AA3448" s="1411">
        <v>2.3322856077170329E-2</v>
      </c>
    </row>
    <row r="3449" spans="19:27" x14ac:dyDescent="0.2">
      <c r="S3449" s="399"/>
      <c r="T3449" s="1401"/>
      <c r="W3449" s="864" t="str">
        <f t="shared" si="60"/>
        <v>1w</v>
      </c>
      <c r="X3449" s="1405">
        <f>_xll.qlCalendarAdvance(Calendar,X3448,W3449,"f",FALSE)</f>
        <v>63389</v>
      </c>
      <c r="Y3449" s="1404">
        <f>_xll.qlCalendarAdvance(Calendar,X3449,NDays&amp;"D")</f>
        <v>63389</v>
      </c>
      <c r="Z3449" s="1403">
        <v>2.3630225235777402E-2</v>
      </c>
      <c r="AA3449" s="1411">
        <v>2.3324339137227312E-2</v>
      </c>
    </row>
    <row r="3450" spans="19:27" x14ac:dyDescent="0.2">
      <c r="S3450" s="399"/>
      <c r="T3450" s="1401"/>
      <c r="W3450" s="864" t="str">
        <f t="shared" si="60"/>
        <v>1w</v>
      </c>
      <c r="X3450" s="1405">
        <f>_xll.qlCalendarAdvance(Calendar,X3449,W3450,"f",FALSE)</f>
        <v>63396</v>
      </c>
      <c r="Y3450" s="1404">
        <f>_xll.qlCalendarAdvance(Calendar,X3450,NDays&amp;"D")</f>
        <v>63396</v>
      </c>
      <c r="Z3450" s="1403">
        <v>2.3631338585140993E-2</v>
      </c>
      <c r="AA3450" s="1411">
        <v>2.3325807555220068E-2</v>
      </c>
    </row>
    <row r="3451" spans="19:27" x14ac:dyDescent="0.2">
      <c r="S3451" s="399"/>
      <c r="T3451" s="1401"/>
      <c r="W3451" s="864" t="str">
        <f t="shared" si="60"/>
        <v>1w</v>
      </c>
      <c r="X3451" s="1405">
        <f>_xll.qlCalendarAdvance(Calendar,X3450,W3451,"f",FALSE)</f>
        <v>63403</v>
      </c>
      <c r="Y3451" s="1404">
        <f>_xll.qlCalendarAdvance(Calendar,X3451,NDays&amp;"D")</f>
        <v>63403</v>
      </c>
      <c r="Z3451" s="1403">
        <v>2.3632436948295643E-2</v>
      </c>
      <c r="AA3451" s="1411">
        <v>2.3327261330743365E-2</v>
      </c>
    </row>
    <row r="3452" spans="19:27" x14ac:dyDescent="0.2">
      <c r="S3452" s="399"/>
      <c r="T3452" s="1401"/>
      <c r="W3452" s="864" t="str">
        <f t="shared" si="60"/>
        <v>1w</v>
      </c>
      <c r="X3452" s="1405">
        <f>_xll.qlCalendarAdvance(Calendar,X3451,W3452,"f",FALSE)</f>
        <v>63410</v>
      </c>
      <c r="Y3452" s="1404">
        <f>_xll.qlCalendarAdvance(Calendar,X3452,NDays&amp;"D")</f>
        <v>63410</v>
      </c>
      <c r="Z3452" s="1403">
        <v>2.3633520325193613E-2</v>
      </c>
      <c r="AA3452" s="1411">
        <v>2.3328700463716157E-2</v>
      </c>
    </row>
    <row r="3453" spans="19:27" x14ac:dyDescent="0.2">
      <c r="S3453" s="399"/>
      <c r="T3453" s="1401"/>
      <c r="W3453" s="864" t="str">
        <f t="shared" si="60"/>
        <v>1w</v>
      </c>
      <c r="X3453" s="1405">
        <f>_xll.qlCalendarAdvance(Calendar,X3452,W3453,"f",FALSE)</f>
        <v>63417</v>
      </c>
      <c r="Y3453" s="1404">
        <f>_xll.qlCalendarAdvance(Calendar,X3453,NDays&amp;"D")</f>
        <v>63417</v>
      </c>
      <c r="Z3453" s="1403">
        <v>2.3634588715787164E-2</v>
      </c>
      <c r="AA3453" s="1411">
        <v>2.3330124954705767E-2</v>
      </c>
    </row>
    <row r="3454" spans="19:27" x14ac:dyDescent="0.2">
      <c r="S3454" s="399"/>
      <c r="T3454" s="1401"/>
      <c r="W3454" s="864" t="str">
        <f t="shared" si="60"/>
        <v>1w</v>
      </c>
      <c r="X3454" s="1405">
        <f>_xll.qlCalendarAdvance(Calendar,X3453,W3454,"f",FALSE)</f>
        <v>63424</v>
      </c>
      <c r="Y3454" s="1404">
        <f>_xll.qlCalendarAdvance(Calendar,X3454,NDays&amp;"D")</f>
        <v>63424</v>
      </c>
      <c r="Z3454" s="1403">
        <v>2.3635642120028999E-2</v>
      </c>
      <c r="AA3454" s="1411">
        <v>2.3331534803144871E-2</v>
      </c>
    </row>
    <row r="3455" spans="19:27" x14ac:dyDescent="0.2">
      <c r="S3455" s="399"/>
      <c r="T3455" s="1401"/>
      <c r="W3455" s="864" t="str">
        <f t="shared" si="60"/>
        <v>1w</v>
      </c>
      <c r="X3455" s="1405">
        <f>_xll.qlCalendarAdvance(Calendar,X3454,W3455,"f",FALSE)</f>
        <v>63431</v>
      </c>
      <c r="Y3455" s="1404">
        <f>_xll.qlCalendarAdvance(Calendar,X3455,NDays&amp;"D")</f>
        <v>63431</v>
      </c>
      <c r="Z3455" s="1403">
        <v>2.3636680537873156E-2</v>
      </c>
      <c r="AA3455" s="1411">
        <v>2.3332930009357655E-2</v>
      </c>
    </row>
    <row r="3456" spans="19:27" x14ac:dyDescent="0.2">
      <c r="S3456" s="399"/>
      <c r="T3456" s="1401"/>
      <c r="W3456" s="864" t="str">
        <f t="shared" si="60"/>
        <v>1w</v>
      </c>
      <c r="X3456" s="1405">
        <f>_xll.qlCalendarAdvance(Calendar,X3455,W3456,"f",FALSE)</f>
        <v>63438</v>
      </c>
      <c r="Y3456" s="1404">
        <f>_xll.qlCalendarAdvance(Calendar,X3456,NDays&amp;"D")</f>
        <v>63438</v>
      </c>
      <c r="Z3456" s="1403">
        <v>2.3637703969274115E-2</v>
      </c>
      <c r="AA3456" s="1411">
        <v>2.3334310572938888E-2</v>
      </c>
    </row>
    <row r="3457" spans="19:27" x14ac:dyDescent="0.2">
      <c r="S3457" s="399"/>
      <c r="T3457" s="1401"/>
      <c r="W3457" s="864" t="str">
        <f t="shared" si="60"/>
        <v>1w</v>
      </c>
      <c r="X3457" s="1405">
        <f>_xll.qlCalendarAdvance(Calendar,X3456,W3457,"f",FALSE)</f>
        <v>63445</v>
      </c>
      <c r="Y3457" s="1404">
        <f>_xll.qlCalendarAdvance(Calendar,X3457,NDays&amp;"D")</f>
        <v>63445</v>
      </c>
      <c r="Z3457" s="1403">
        <v>2.3638712414186802E-2</v>
      </c>
      <c r="AA3457" s="1411">
        <v>2.3335676494536939E-2</v>
      </c>
    </row>
    <row r="3458" spans="19:27" x14ac:dyDescent="0.2">
      <c r="S3458" s="399"/>
      <c r="T3458" s="1401"/>
      <c r="W3458" s="864" t="str">
        <f t="shared" si="60"/>
        <v>1w</v>
      </c>
      <c r="X3458" s="1405">
        <f>_xll.qlCalendarAdvance(Calendar,X3457,W3458,"f",FALSE)</f>
        <v>63452</v>
      </c>
      <c r="Y3458" s="1404">
        <f>_xll.qlCalendarAdvance(Calendar,X3458,NDays&amp;"D")</f>
        <v>63452</v>
      </c>
      <c r="Z3458" s="1403">
        <v>2.3639705872566807E-2</v>
      </c>
      <c r="AA3458" s="1411">
        <v>2.3337027773665531E-2</v>
      </c>
    </row>
    <row r="3459" spans="19:27" x14ac:dyDescent="0.2">
      <c r="S3459" s="399"/>
      <c r="T3459" s="1401"/>
      <c r="W3459" s="864" t="str">
        <f t="shared" si="60"/>
        <v>1w</v>
      </c>
      <c r="X3459" s="1405">
        <f>_xll.qlCalendarAdvance(Calendar,X3458,W3459,"f",FALSE)</f>
        <v>63459</v>
      </c>
      <c r="Y3459" s="1404">
        <f>_xll.qlCalendarAdvance(Calendar,X3459,NDays&amp;"D")</f>
        <v>63459</v>
      </c>
      <c r="Z3459" s="1403">
        <v>2.3640684344370611E-2</v>
      </c>
      <c r="AA3459" s="1411">
        <v>2.3338364410324663E-2</v>
      </c>
    </row>
    <row r="3460" spans="19:27" x14ac:dyDescent="0.2">
      <c r="S3460" s="399"/>
      <c r="T3460" s="1401"/>
      <c r="W3460" s="864" t="str">
        <f t="shared" si="60"/>
        <v>1w</v>
      </c>
      <c r="X3460" s="1405">
        <f>_xll.qlCalendarAdvance(Calendar,X3459,W3460,"f",FALSE)</f>
        <v>63466</v>
      </c>
      <c r="Y3460" s="1404">
        <f>_xll.qlCalendarAdvance(Calendar,X3460,NDays&amp;"D")</f>
        <v>63466</v>
      </c>
      <c r="Z3460" s="1403">
        <v>2.3641647829554913E-2</v>
      </c>
      <c r="AA3460" s="1411">
        <v>2.3339686404919568E-2</v>
      </c>
    </row>
    <row r="3461" spans="19:27" x14ac:dyDescent="0.2">
      <c r="S3461" s="399"/>
      <c r="T3461" s="1401"/>
      <c r="W3461" s="864" t="str">
        <f t="shared" si="60"/>
        <v>1w</v>
      </c>
      <c r="X3461" s="1405">
        <f>_xll.qlCalendarAdvance(Calendar,X3460,W3461,"f",FALSE)</f>
        <v>63473</v>
      </c>
      <c r="Y3461" s="1404">
        <f>_xll.qlCalendarAdvance(Calendar,X3461,NDays&amp;"D")</f>
        <v>63473</v>
      </c>
      <c r="Z3461" s="1403">
        <v>2.3642596328078191E-2</v>
      </c>
      <c r="AA3461" s="1411">
        <v>2.3340993757045014E-2</v>
      </c>
    </row>
    <row r="3462" spans="19:27" x14ac:dyDescent="0.2">
      <c r="S3462" s="399"/>
      <c r="T3462" s="1401"/>
      <c r="W3462" s="864" t="str">
        <f t="shared" si="60"/>
        <v>1w</v>
      </c>
      <c r="X3462" s="1405">
        <f>_xll.qlCalendarAdvance(Calendar,X3461,W3462,"f",FALSE)</f>
        <v>63480</v>
      </c>
      <c r="Y3462" s="1404">
        <f>_xll.qlCalendarAdvance(Calendar,X3462,NDays&amp;"D")</f>
        <v>63480</v>
      </c>
      <c r="Z3462" s="1403">
        <v>2.3643529839898259E-2</v>
      </c>
      <c r="AA3462" s="1411">
        <v>2.3342286466782047E-2</v>
      </c>
    </row>
    <row r="3463" spans="19:27" x14ac:dyDescent="0.2">
      <c r="S3463" s="399"/>
      <c r="T3463" s="1401"/>
      <c r="W3463" s="864" t="str">
        <f t="shared" si="60"/>
        <v>1w</v>
      </c>
      <c r="X3463" s="1405">
        <f>_xll.qlCalendarAdvance(Calendar,X3462,W3463,"f",FALSE)</f>
        <v>63487</v>
      </c>
      <c r="Y3463" s="1404">
        <f>_xll.qlCalendarAdvance(Calendar,X3463,NDays&amp;"D")</f>
        <v>63487</v>
      </c>
      <c r="Z3463" s="1403">
        <v>2.3644448364974258E-2</v>
      </c>
      <c r="AA3463" s="1411">
        <v>2.3343564534211714E-2</v>
      </c>
    </row>
    <row r="3464" spans="19:27" x14ac:dyDescent="0.2">
      <c r="S3464" s="399"/>
      <c r="T3464" s="1401"/>
      <c r="W3464" s="864" t="str">
        <f t="shared" si="60"/>
        <v>1w</v>
      </c>
      <c r="X3464" s="1405">
        <f>_xll.qlCalendarAdvance(Calendar,X3463,W3464,"f",FALSE)</f>
        <v>63494</v>
      </c>
      <c r="Y3464" s="1404">
        <f>_xll.qlCalendarAdvance(Calendar,X3464,NDays&amp;"D")</f>
        <v>63494</v>
      </c>
      <c r="Z3464" s="1403">
        <v>2.3645351903265333E-2</v>
      </c>
      <c r="AA3464" s="1411">
        <v>2.3344827959334014E-2</v>
      </c>
    </row>
    <row r="3465" spans="19:27" x14ac:dyDescent="0.2">
      <c r="S3465" s="399"/>
      <c r="T3465" s="1401"/>
      <c r="W3465" s="864" t="str">
        <f t="shared" si="60"/>
        <v>1w</v>
      </c>
      <c r="X3465" s="1405">
        <f>_xll.qlCalendarAdvance(Calendar,X3464,W3465,"f",FALSE)</f>
        <v>63501</v>
      </c>
      <c r="Y3465" s="1404">
        <f>_xll.qlCalendarAdvance(Calendar,X3465,NDays&amp;"D")</f>
        <v>63501</v>
      </c>
      <c r="Z3465" s="1403">
        <v>2.3646240454732848E-2</v>
      </c>
      <c r="AA3465" s="1411">
        <v>2.3346076742067901E-2</v>
      </c>
    </row>
    <row r="3466" spans="19:27" x14ac:dyDescent="0.2">
      <c r="S3466" s="399"/>
      <c r="T3466" s="1401"/>
      <c r="W3466" s="864" t="str">
        <f t="shared" si="60"/>
        <v>1w</v>
      </c>
      <c r="X3466" s="1405">
        <f>_xll.qlCalendarAdvance(Calendar,X3465,W3466,"f",FALSE)</f>
        <v>63508</v>
      </c>
      <c r="Y3466" s="1404">
        <f>_xll.qlCalendarAdvance(Calendar,X3466,NDays&amp;"D")</f>
        <v>63508</v>
      </c>
      <c r="Z3466" s="1403">
        <v>2.364711401933639E-2</v>
      </c>
      <c r="AA3466" s="1411">
        <v>2.3347310882413375E-2</v>
      </c>
    </row>
    <row r="3467" spans="19:27" x14ac:dyDescent="0.2">
      <c r="S3467" s="399"/>
      <c r="T3467" s="1401"/>
      <c r="W3467" s="864" t="str">
        <f t="shared" si="60"/>
        <v>1w</v>
      </c>
      <c r="X3467" s="1405">
        <f>_xll.qlCalendarAdvance(Calendar,X3466,W3467,"f",FALSE)</f>
        <v>63515</v>
      </c>
      <c r="Y3467" s="1404">
        <f>_xll.qlCalendarAdvance(Calendar,X3467,NDays&amp;"D")</f>
        <v>63515</v>
      </c>
      <c r="Z3467" s="1403">
        <v>2.364797259703888E-2</v>
      </c>
      <c r="AA3467" s="1411">
        <v>2.3348530380532528E-2</v>
      </c>
    </row>
    <row r="3468" spans="19:27" x14ac:dyDescent="0.2">
      <c r="S3468" s="399"/>
      <c r="T3468" s="1401"/>
      <c r="W3468" s="864" t="str">
        <f t="shared" si="60"/>
        <v>1w</v>
      </c>
      <c r="X3468" s="1405">
        <f>_xll.qlCalendarAdvance(Calendar,X3467,W3468,"f",FALSE)</f>
        <v>63522</v>
      </c>
      <c r="Y3468" s="1404">
        <f>_xll.qlCalendarAdvance(Calendar,X3468,NDays&amp;"D")</f>
        <v>63522</v>
      </c>
      <c r="Z3468" s="1403">
        <v>2.3648816187801902E-2</v>
      </c>
      <c r="AA3468" s="1411">
        <v>2.3349735236344316E-2</v>
      </c>
    </row>
    <row r="3469" spans="19:27" x14ac:dyDescent="0.2">
      <c r="S3469" s="399"/>
      <c r="T3469" s="1401"/>
      <c r="W3469" s="864" t="str">
        <f t="shared" si="60"/>
        <v>1w</v>
      </c>
      <c r="X3469" s="1405">
        <f>_xll.qlCalendarAdvance(Calendar,X3468,W3469,"f",FALSE)</f>
        <v>63529</v>
      </c>
      <c r="Y3469" s="1404">
        <f>_xll.qlCalendarAdvance(Calendar,X3469,NDays&amp;"D")</f>
        <v>63529</v>
      </c>
      <c r="Z3469" s="1403">
        <v>2.3649644791588154E-2</v>
      </c>
      <c r="AA3469" s="1411">
        <v>2.3350925449686644E-2</v>
      </c>
    </row>
    <row r="3470" spans="19:27" x14ac:dyDescent="0.2">
      <c r="S3470" s="399"/>
      <c r="T3470" s="1401"/>
      <c r="W3470" s="864" t="str">
        <f t="shared" si="60"/>
        <v>1w</v>
      </c>
      <c r="X3470" s="1405">
        <f>_xll.qlCalendarAdvance(Calendar,X3469,W3470,"f",FALSE)</f>
        <v>63536</v>
      </c>
      <c r="Y3470" s="1404">
        <f>_xll.qlCalendarAdvance(Calendar,X3470,NDays&amp;"D")</f>
        <v>63536</v>
      </c>
      <c r="Z3470" s="1403">
        <v>2.3650458408362107E-2</v>
      </c>
      <c r="AA3470" s="1411">
        <v>2.3352101020640559E-2</v>
      </c>
    </row>
    <row r="3471" spans="19:27" x14ac:dyDescent="0.2">
      <c r="S3471" s="399"/>
      <c r="T3471" s="1401"/>
      <c r="W3471" s="864" t="str">
        <f t="shared" si="60"/>
        <v>1w</v>
      </c>
      <c r="X3471" s="1405">
        <f>_xll.qlCalendarAdvance(Calendar,X3470,W3471,"f",FALSE)</f>
        <v>63543</v>
      </c>
      <c r="Y3471" s="1404">
        <f>_xll.qlCalendarAdvance(Calendar,X3471,NDays&amp;"D")</f>
        <v>63543</v>
      </c>
      <c r="Z3471" s="1403">
        <v>2.3651257038087348E-2</v>
      </c>
      <c r="AA3471" s="1411">
        <v>2.3353261949368154E-2</v>
      </c>
    </row>
    <row r="3472" spans="19:27" x14ac:dyDescent="0.2">
      <c r="S3472" s="399"/>
      <c r="T3472" s="1401"/>
      <c r="W3472" s="864" t="str">
        <f t="shared" si="60"/>
        <v>1w</v>
      </c>
      <c r="X3472" s="1405">
        <f>_xll.qlCalendarAdvance(Calendar,X3471,W3472,"f",FALSE)</f>
        <v>63550</v>
      </c>
      <c r="Y3472" s="1404">
        <f>_xll.qlCalendarAdvance(Calendar,X3472,NDays&amp;"D")</f>
        <v>63550</v>
      </c>
      <c r="Z3472" s="1403">
        <v>2.3652040680729458E-2</v>
      </c>
      <c r="AA3472" s="1411">
        <v>2.3354408235788382E-2</v>
      </c>
    </row>
    <row r="3473" spans="19:27" x14ac:dyDescent="0.2">
      <c r="S3473" s="399"/>
      <c r="T3473" s="1401"/>
      <c r="W3473" s="864" t="str">
        <f t="shared" si="60"/>
        <v>1w</v>
      </c>
      <c r="X3473" s="1405">
        <f>_xll.qlCalendarAdvance(Calendar,X3472,W3473,"f",FALSE)</f>
        <v>63557</v>
      </c>
      <c r="Y3473" s="1404">
        <f>_xll.qlCalendarAdvance(Calendar,X3473,NDays&amp;"D")</f>
        <v>63557</v>
      </c>
      <c r="Z3473" s="1403">
        <v>2.3652809336253133E-2</v>
      </c>
      <c r="AA3473" s="1411">
        <v>2.3355539879820197E-2</v>
      </c>
    </row>
    <row r="3474" spans="19:27" x14ac:dyDescent="0.2">
      <c r="S3474" s="399"/>
      <c r="T3474" s="1401"/>
      <c r="W3474" s="864" t="str">
        <f t="shared" si="60"/>
        <v>1w</v>
      </c>
      <c r="X3474" s="1405">
        <f>_xll.qlCalendarAdvance(Calendar,X3473,W3474,"f",FALSE)</f>
        <v>63564</v>
      </c>
      <c r="Y3474" s="1404">
        <f>_xll.qlCalendarAdvance(Calendar,X3474,NDays&amp;"D")</f>
        <v>63564</v>
      </c>
      <c r="Z3474" s="1403">
        <v>2.3653563004625289E-2</v>
      </c>
      <c r="AA3474" s="1411">
        <v>2.33566568814636E-2</v>
      </c>
    </row>
    <row r="3475" spans="19:27" x14ac:dyDescent="0.2">
      <c r="S3475" s="399"/>
      <c r="T3475" s="1401"/>
      <c r="W3475" s="864" t="str">
        <f t="shared" si="60"/>
        <v>1w</v>
      </c>
      <c r="X3475" s="1405">
        <f>_xll.qlCalendarAdvance(Calendar,X3474,W3475,"f",FALSE)</f>
        <v>63571</v>
      </c>
      <c r="Y3475" s="1404">
        <f>_xll.qlCalendarAdvance(Calendar,X3475,NDays&amp;"D")</f>
        <v>63571</v>
      </c>
      <c r="Z3475" s="1403">
        <v>2.3654301685812618E-2</v>
      </c>
      <c r="AA3475" s="1411">
        <v>2.3357759240880682E-2</v>
      </c>
    </row>
    <row r="3476" spans="19:27" x14ac:dyDescent="0.2">
      <c r="S3476" s="399"/>
      <c r="T3476" s="1401"/>
      <c r="W3476" s="864" t="str">
        <f t="shared" si="60"/>
        <v>1w</v>
      </c>
      <c r="X3476" s="1405">
        <f>_xll.qlCalendarAdvance(Calendar,X3475,W3476,"f",FALSE)</f>
        <v>63578</v>
      </c>
      <c r="Y3476" s="1404">
        <f>_xll.qlCalendarAdvance(Calendar,X3476,NDays&amp;"D")</f>
        <v>63578</v>
      </c>
      <c r="Z3476" s="1403">
        <v>2.3655025379782257E-2</v>
      </c>
      <c r="AA3476" s="1411">
        <v>2.3358846957990398E-2</v>
      </c>
    </row>
    <row r="3477" spans="19:27" x14ac:dyDescent="0.2">
      <c r="S3477" s="399"/>
      <c r="T3477" s="1401"/>
      <c r="W3477" s="864" t="str">
        <f t="shared" si="60"/>
        <v>1w</v>
      </c>
      <c r="X3477" s="1405">
        <f>_xll.qlCalendarAdvance(Calendar,X3476,W3477,"f",FALSE)</f>
        <v>63585</v>
      </c>
      <c r="Y3477" s="1404">
        <f>_xll.qlCalendarAdvance(Calendar,X3477,NDays&amp;"D")</f>
        <v>63585</v>
      </c>
      <c r="Z3477" s="1403">
        <v>2.3655734086503122E-2</v>
      </c>
      <c r="AA3477" s="1411">
        <v>2.3359920032549608E-2</v>
      </c>
    </row>
    <row r="3478" spans="19:27" x14ac:dyDescent="0.2">
      <c r="S3478" s="399"/>
      <c r="T3478" s="1401"/>
      <c r="W3478" s="864" t="str">
        <f t="shared" si="60"/>
        <v>1w</v>
      </c>
      <c r="X3478" s="1405">
        <f>_xll.qlCalendarAdvance(Calendar,X3477,W3478,"f",FALSE)</f>
        <v>63592</v>
      </c>
      <c r="Y3478" s="1404">
        <f>_xll.qlCalendarAdvance(Calendar,X3478,NDays&amp;"D")</f>
        <v>63592</v>
      </c>
      <c r="Z3478" s="1403">
        <v>2.3656427805943459E-2</v>
      </c>
      <c r="AA3478" s="1411">
        <v>2.3360978464882498E-2</v>
      </c>
    </row>
    <row r="3479" spans="19:27" x14ac:dyDescent="0.2">
      <c r="S3479" s="399"/>
      <c r="T3479" s="1401"/>
      <c r="W3479" s="864" t="str">
        <f t="shared" si="60"/>
        <v>1w</v>
      </c>
      <c r="X3479" s="1405">
        <f>_xll.qlCalendarAdvance(Calendar,X3478,W3479,"f",FALSE)</f>
        <v>63599</v>
      </c>
      <c r="Y3479" s="1404">
        <f>_xll.qlCalendarAdvance(Calendar,X3479,NDays&amp;"D")</f>
        <v>63599</v>
      </c>
      <c r="Z3479" s="1403">
        <v>2.3657106538073736E-2</v>
      </c>
      <c r="AA3479" s="1411">
        <v>2.3362022254908021E-2</v>
      </c>
    </row>
    <row r="3480" spans="19:27" x14ac:dyDescent="0.2">
      <c r="S3480" s="399"/>
      <c r="T3480" s="1401"/>
      <c r="W3480" s="864" t="str">
        <f t="shared" si="60"/>
        <v>1w</v>
      </c>
      <c r="X3480" s="1405">
        <f>_xll.qlCalendarAdvance(Calendar,X3479,W3480,"f",FALSE)</f>
        <v>63606</v>
      </c>
      <c r="Y3480" s="1404">
        <f>_xll.qlCalendarAdvance(Calendar,X3480,NDays&amp;"D")</f>
        <v>63606</v>
      </c>
      <c r="Z3480" s="1403">
        <v>2.3657770282862645E-2</v>
      </c>
      <c r="AA3480" s="1411">
        <v>2.3363051402545132E-2</v>
      </c>
    </row>
    <row r="3481" spans="19:27" x14ac:dyDescent="0.2">
      <c r="S3481" s="399"/>
      <c r="T3481" s="1401"/>
      <c r="W3481" s="864" t="str">
        <f t="shared" si="60"/>
        <v>1w</v>
      </c>
      <c r="X3481" s="1405">
        <f>_xll.qlCalendarAdvance(Calendar,X3480,W3481,"f",FALSE)</f>
        <v>63613</v>
      </c>
      <c r="Y3481" s="1404">
        <f>_xll.qlCalendarAdvance(Calendar,X3481,NDays&amp;"D")</f>
        <v>63613</v>
      </c>
      <c r="Z3481" s="1403">
        <v>2.3658419040282652E-2</v>
      </c>
      <c r="AA3481" s="1411">
        <v>2.336406590779383E-2</v>
      </c>
    </row>
    <row r="3482" spans="19:27" x14ac:dyDescent="0.2">
      <c r="S3482" s="399"/>
      <c r="T3482" s="1401"/>
      <c r="W3482" s="864" t="str">
        <f t="shared" ref="W3482:W3545" si="61">W3481</f>
        <v>1w</v>
      </c>
      <c r="X3482" s="1405">
        <f>_xll.qlCalendarAdvance(Calendar,X3481,W3482,"f",FALSE)</f>
        <v>63620</v>
      </c>
      <c r="Y3482" s="1404">
        <f>_xll.qlCalendarAdvance(Calendar,X3482,NDays&amp;"D")</f>
        <v>63620</v>
      </c>
      <c r="Z3482" s="1403">
        <v>2.3659052810304226E-2</v>
      </c>
      <c r="AA3482" s="1411">
        <v>2.3365065770897253E-2</v>
      </c>
    </row>
    <row r="3483" spans="19:27" x14ac:dyDescent="0.2">
      <c r="S3483" s="399"/>
      <c r="T3483" s="1401"/>
      <c r="W3483" s="864" t="str">
        <f t="shared" si="61"/>
        <v>1w</v>
      </c>
      <c r="X3483" s="1405">
        <f>_xll.qlCalendarAdvance(Calendar,X3482,W3483,"f",FALSE)</f>
        <v>63627</v>
      </c>
      <c r="Y3483" s="1404">
        <f>_xll.qlCalendarAdvance(Calendar,X3483,NDays&amp;"D")</f>
        <v>63627</v>
      </c>
      <c r="Z3483" s="1403">
        <v>2.3659671592899834E-2</v>
      </c>
      <c r="AA3483" s="1411">
        <v>2.3366050991450171E-2</v>
      </c>
    </row>
    <row r="3484" spans="19:27" x14ac:dyDescent="0.2">
      <c r="S3484" s="399"/>
      <c r="T3484" s="1401"/>
      <c r="W3484" s="864" t="str">
        <f t="shared" si="61"/>
        <v>1w</v>
      </c>
      <c r="X3484" s="1405">
        <f>_xll.qlCalendarAdvance(Calendar,X3483,W3484,"f",FALSE)</f>
        <v>63634</v>
      </c>
      <c r="Y3484" s="1404">
        <f>_xll.qlCalendarAdvance(Calendar,X3484,NDays&amp;"D")</f>
        <v>63634</v>
      </c>
      <c r="Z3484" s="1403">
        <v>2.3660275388042384E-2</v>
      </c>
      <c r="AA3484" s="1411">
        <v>2.3367021569614677E-2</v>
      </c>
    </row>
    <row r="3485" spans="19:27" x14ac:dyDescent="0.2">
      <c r="S3485" s="399"/>
      <c r="T3485" s="1401"/>
      <c r="W3485" s="864" t="str">
        <f t="shared" si="61"/>
        <v>1w</v>
      </c>
      <c r="X3485" s="1405">
        <f>_xll.qlCalendarAdvance(Calendar,X3484,W3485,"f",FALSE)</f>
        <v>63641</v>
      </c>
      <c r="Y3485" s="1404">
        <f>_xll.qlCalendarAdvance(Calendar,X3485,NDays&amp;"D")</f>
        <v>63641</v>
      </c>
      <c r="Z3485" s="1403">
        <v>2.3660864195705011E-2</v>
      </c>
      <c r="AA3485" s="1411">
        <v>2.3367977505714954E-2</v>
      </c>
    </row>
    <row r="3486" spans="19:27" x14ac:dyDescent="0.2">
      <c r="S3486" s="399"/>
      <c r="T3486" s="1401"/>
      <c r="W3486" s="864" t="str">
        <f t="shared" si="61"/>
        <v>1w</v>
      </c>
      <c r="X3486" s="1405">
        <f>_xll.qlCalendarAdvance(Calendar,X3485,W3486,"f",FALSE)</f>
        <v>63648</v>
      </c>
      <c r="Y3486" s="1404">
        <f>_xll.qlCalendarAdvance(Calendar,X3486,NDays&amp;"D")</f>
        <v>63648</v>
      </c>
      <c r="Z3486" s="1403">
        <v>2.366143801586218E-2</v>
      </c>
      <c r="AA3486" s="1411">
        <v>2.3368918799264726E-2</v>
      </c>
    </row>
    <row r="3487" spans="19:27" x14ac:dyDescent="0.2">
      <c r="S3487" s="399"/>
      <c r="T3487" s="1401"/>
      <c r="W3487" s="864" t="str">
        <f t="shared" si="61"/>
        <v>1w</v>
      </c>
      <c r="X3487" s="1405">
        <f>_xll.qlCalendarAdvance(Calendar,X3486,W3487,"f",FALSE)</f>
        <v>63655</v>
      </c>
      <c r="Y3487" s="1404">
        <f>_xll.qlCalendarAdvance(Calendar,X3487,NDays&amp;"D")</f>
        <v>63655</v>
      </c>
      <c r="Z3487" s="1403">
        <v>2.3661996848488132E-2</v>
      </c>
      <c r="AA3487" s="1411">
        <v>2.3369845450426086E-2</v>
      </c>
    </row>
    <row r="3488" spans="19:27" x14ac:dyDescent="0.2">
      <c r="S3488" s="399"/>
      <c r="T3488" s="1401"/>
      <c r="W3488" s="864" t="str">
        <f t="shared" si="61"/>
        <v>1w</v>
      </c>
      <c r="X3488" s="1405">
        <f>_xll.qlCalendarAdvance(Calendar,X3487,W3488,"f",FALSE)</f>
        <v>63662</v>
      </c>
      <c r="Y3488" s="1404">
        <f>_xll.qlCalendarAdvance(Calendar,X3488,NDays&amp;"D")</f>
        <v>63662</v>
      </c>
      <c r="Z3488" s="1403">
        <v>2.3662540693559331E-2</v>
      </c>
      <c r="AA3488" s="1411">
        <v>2.3370757459280078E-2</v>
      </c>
    </row>
    <row r="3489" spans="19:27" x14ac:dyDescent="0.2">
      <c r="S3489" s="399"/>
      <c r="T3489" s="1401"/>
      <c r="W3489" s="864" t="str">
        <f t="shared" si="61"/>
        <v>1w</v>
      </c>
      <c r="X3489" s="1405">
        <f>_xll.qlCalendarAdvance(Calendar,X3488,W3489,"f",FALSE)</f>
        <v>63669</v>
      </c>
      <c r="Y3489" s="1404">
        <f>_xll.qlCalendarAdvance(Calendar,X3489,NDays&amp;"D")</f>
        <v>63669</v>
      </c>
      <c r="Z3489" s="1403">
        <v>2.366306955105113E-2</v>
      </c>
      <c r="AA3489" s="1411">
        <v>2.3371654825826704E-2</v>
      </c>
    </row>
    <row r="3490" spans="19:27" x14ac:dyDescent="0.2">
      <c r="S3490" s="399"/>
      <c r="T3490" s="1401"/>
      <c r="W3490" s="864" t="str">
        <f t="shared" si="61"/>
        <v>1w</v>
      </c>
      <c r="X3490" s="1405">
        <f>_xll.qlCalendarAdvance(Calendar,X3489,W3490,"f",FALSE)</f>
        <v>63676</v>
      </c>
      <c r="Y3490" s="1404">
        <f>_xll.qlCalendarAdvance(Calendar,X3490,NDays&amp;"D")</f>
        <v>63676</v>
      </c>
      <c r="Z3490" s="1403">
        <v>2.3663583420941103E-2</v>
      </c>
      <c r="AA3490" s="1411">
        <v>2.3372537550228056E-2</v>
      </c>
    </row>
    <row r="3491" spans="19:27" x14ac:dyDescent="0.2">
      <c r="S3491" s="399"/>
      <c r="T3491" s="1401"/>
      <c r="W3491" s="864" t="str">
        <f t="shared" si="61"/>
        <v>1w</v>
      </c>
      <c r="X3491" s="1405">
        <f>_xll.qlCalendarAdvance(Calendar,X3490,W3491,"f",FALSE)</f>
        <v>63683</v>
      </c>
      <c r="Y3491" s="1404">
        <f>_xll.qlCalendarAdvance(Calendar,X3491,NDays&amp;"D")</f>
        <v>63683</v>
      </c>
      <c r="Z3491" s="1403">
        <v>2.3664082303205047E-2</v>
      </c>
      <c r="AA3491" s="1411">
        <v>2.3373405631997857E-2</v>
      </c>
    </row>
    <row r="3492" spans="19:27" x14ac:dyDescent="0.2">
      <c r="S3492" s="399"/>
      <c r="T3492" s="1401"/>
      <c r="W3492" s="864" t="str">
        <f t="shared" si="61"/>
        <v>1w</v>
      </c>
      <c r="X3492" s="1405">
        <f>_xll.qlCalendarAdvance(Calendar,X3491,W3492,"f",FALSE)</f>
        <v>63690</v>
      </c>
      <c r="Y3492" s="1404">
        <f>_xll.qlCalendarAdvance(Calendar,X3492,NDays&amp;"D")</f>
        <v>63690</v>
      </c>
      <c r="Z3492" s="1403">
        <v>2.3664566197822756E-2</v>
      </c>
      <c r="AA3492" s="1411">
        <v>2.3374259071541337E-2</v>
      </c>
    </row>
    <row r="3493" spans="19:27" x14ac:dyDescent="0.2">
      <c r="S3493" s="399"/>
      <c r="T3493" s="1401"/>
      <c r="W3493" s="864" t="str">
        <f t="shared" si="61"/>
        <v>1w</v>
      </c>
      <c r="X3493" s="1405">
        <f>_xll.qlCalendarAdvance(Calendar,X3492,W3493,"f",FALSE)</f>
        <v>63697</v>
      </c>
      <c r="Y3493" s="1404">
        <f>_xll.qlCalendarAdvance(Calendar,X3493,NDays&amp;"D")</f>
        <v>63697</v>
      </c>
      <c r="Z3493" s="1403">
        <v>2.3665035104772469E-2</v>
      </c>
      <c r="AA3493" s="1411">
        <v>2.3375097868696404E-2</v>
      </c>
    </row>
    <row r="3494" spans="19:27" x14ac:dyDescent="0.2">
      <c r="S3494" s="399"/>
      <c r="T3494" s="1401"/>
      <c r="W3494" s="864" t="str">
        <f t="shared" si="61"/>
        <v>1w</v>
      </c>
      <c r="X3494" s="1405">
        <f>_xll.qlCalendarAdvance(Calendar,X3493,W3494,"f",FALSE)</f>
        <v>63704</v>
      </c>
      <c r="Y3494" s="1404">
        <f>_xll.qlCalendarAdvance(Calendar,X3494,NDays&amp;"D")</f>
        <v>63704</v>
      </c>
      <c r="Z3494" s="1403">
        <v>2.3665489024033093E-2</v>
      </c>
      <c r="AA3494" s="1411">
        <v>2.3375922023625151E-2</v>
      </c>
    </row>
    <row r="3495" spans="19:27" x14ac:dyDescent="0.2">
      <c r="S3495" s="399"/>
      <c r="T3495" s="1401"/>
      <c r="W3495" s="864" t="str">
        <f t="shared" si="61"/>
        <v>1w</v>
      </c>
      <c r="X3495" s="1405">
        <f>_xll.qlCalendarAdvance(Calendar,X3494,W3495,"f",FALSE)</f>
        <v>63711</v>
      </c>
      <c r="Y3495" s="1404">
        <f>_xll.qlCalendarAdvance(Calendar,X3495,NDays&amp;"D")</f>
        <v>63711</v>
      </c>
      <c r="Z3495" s="1403">
        <v>2.3665927955584642E-2</v>
      </c>
      <c r="AA3495" s="1411">
        <v>2.3376731536084439E-2</v>
      </c>
    </row>
    <row r="3496" spans="19:27" x14ac:dyDescent="0.2">
      <c r="S3496" s="399"/>
      <c r="T3496" s="1401"/>
      <c r="W3496" s="864" t="str">
        <f t="shared" si="61"/>
        <v>1w</v>
      </c>
      <c r="X3496" s="1405">
        <f>_xll.qlCalendarAdvance(Calendar,X3495,W3496,"f",FALSE)</f>
        <v>63718</v>
      </c>
      <c r="Y3496" s="1404">
        <f>_xll.qlCalendarAdvance(Calendar,X3496,NDays&amp;"D")</f>
        <v>63718</v>
      </c>
      <c r="Z3496" s="1403">
        <v>2.3666351899408689E-2</v>
      </c>
      <c r="AA3496" s="1411">
        <v>2.337752640623636E-2</v>
      </c>
    </row>
    <row r="3497" spans="19:27" x14ac:dyDescent="0.2">
      <c r="W3497" s="864" t="str">
        <f t="shared" si="61"/>
        <v>1w</v>
      </c>
      <c r="X3497" s="1405">
        <f>_xll.qlCalendarAdvance(Calendar,X3496,W3497,"f",FALSE)</f>
        <v>63725</v>
      </c>
      <c r="Y3497" s="1404">
        <f>_xll.qlCalendarAdvance(Calendar,X3497,NDays&amp;"D")</f>
        <v>63725</v>
      </c>
      <c r="Z3497" s="1403">
        <v>2.3666760855486357E-2</v>
      </c>
      <c r="AA3497" s="1411">
        <v>2.3378306634161961E-2</v>
      </c>
    </row>
    <row r="3498" spans="19:27" x14ac:dyDescent="0.2">
      <c r="W3498" s="864" t="str">
        <f t="shared" si="61"/>
        <v>1w</v>
      </c>
      <c r="X3498" s="1405">
        <f>_xll.qlCalendarAdvance(Calendar,X3497,W3498,"f",FALSE)</f>
        <v>63732</v>
      </c>
      <c r="Y3498" s="1404">
        <f>_xll.qlCalendarAdvance(Calendar,X3498,NDays&amp;"D")</f>
        <v>63732</v>
      </c>
      <c r="Z3498" s="1403" t="e">
        <v>#N/A</v>
      </c>
      <c r="AA3498" s="1411">
        <v>2.3379072219699149E-2</v>
      </c>
    </row>
    <row r="3499" spans="19:27" x14ac:dyDescent="0.2">
      <c r="W3499" s="864" t="str">
        <f t="shared" si="61"/>
        <v>1w</v>
      </c>
      <c r="X3499" s="1405">
        <f>_xll.qlCalendarAdvance(Calendar,X3498,W3499,"f",FALSE)</f>
        <v>63739</v>
      </c>
      <c r="Y3499" s="1404">
        <f>_xll.qlCalendarAdvance(Calendar,X3499,NDays&amp;"D")</f>
        <v>63739</v>
      </c>
      <c r="Z3499" s="1403" t="e">
        <v>#N/A</v>
      </c>
      <c r="AA3499" s="1411">
        <v>2.3379823162685831E-2</v>
      </c>
    </row>
    <row r="3500" spans="19:27" x14ac:dyDescent="0.2">
      <c r="W3500" s="864" t="str">
        <f t="shared" si="61"/>
        <v>1w</v>
      </c>
      <c r="X3500" s="1405">
        <f>_xll.qlCalendarAdvance(Calendar,X3499,W3500,"f",FALSE)</f>
        <v>63746</v>
      </c>
      <c r="Y3500" s="1404">
        <f>_xll.qlCalendarAdvance(Calendar,X3500,NDays&amp;"D")</f>
        <v>63746</v>
      </c>
      <c r="Z3500" s="1403" t="e">
        <v>#N/A</v>
      </c>
      <c r="AA3500" s="1411">
        <v>2.338055946352724E-2</v>
      </c>
    </row>
    <row r="3501" spans="19:27" x14ac:dyDescent="0.2">
      <c r="W3501" s="864" t="str">
        <f t="shared" si="61"/>
        <v>1w</v>
      </c>
      <c r="X3501" s="1405">
        <f>_xll.qlCalendarAdvance(Calendar,X3500,W3501,"f",FALSE)</f>
        <v>63753</v>
      </c>
      <c r="Y3501" s="1404">
        <f>_xll.qlCalendarAdvance(Calendar,X3501,NDays&amp;"D")</f>
        <v>63753</v>
      </c>
      <c r="Z3501" s="1403" t="e">
        <v>#N/A</v>
      </c>
      <c r="AA3501" s="1411">
        <v>2.3381281121899189E-2</v>
      </c>
    </row>
    <row r="3502" spans="19:27" x14ac:dyDescent="0.2">
      <c r="W3502" s="864" t="str">
        <f t="shared" si="61"/>
        <v>1w</v>
      </c>
      <c r="X3502" s="1405">
        <f>_xll.qlCalendarAdvance(Calendar,X3501,W3502,"f",FALSE)</f>
        <v>63760</v>
      </c>
      <c r="Y3502" s="1404">
        <f>_xll.qlCalendarAdvance(Calendar,X3502,NDays&amp;"D")</f>
        <v>63760</v>
      </c>
      <c r="Z3502" s="1403" t="e">
        <v>#N/A</v>
      </c>
      <c r="AA3502" s="1411">
        <v>2.3381988138044818E-2</v>
      </c>
    </row>
    <row r="3503" spans="19:27" x14ac:dyDescent="0.2">
      <c r="W3503" s="864" t="str">
        <f t="shared" si="61"/>
        <v>1w</v>
      </c>
      <c r="X3503" s="1405">
        <f>_xll.qlCalendarAdvance(Calendar,X3502,W3503,"f",FALSE)</f>
        <v>63767</v>
      </c>
      <c r="Y3503" s="1404">
        <f>_xll.qlCalendarAdvance(Calendar,X3503,NDays&amp;"D")</f>
        <v>63767</v>
      </c>
      <c r="Z3503" s="1403" t="e">
        <v>#N/A</v>
      </c>
      <c r="AA3503" s="1411">
        <v>2.3382680511720988E-2</v>
      </c>
    </row>
    <row r="3504" spans="19:27" x14ac:dyDescent="0.2">
      <c r="W3504" s="864" t="str">
        <f t="shared" si="61"/>
        <v>1w</v>
      </c>
      <c r="X3504" s="1405">
        <f>_xll.qlCalendarAdvance(Calendar,X3503,W3504,"f",FALSE)</f>
        <v>63774</v>
      </c>
      <c r="Y3504" s="1404">
        <f>_xll.qlCalendarAdvance(Calendar,X3504,NDays&amp;"D")</f>
        <v>63774</v>
      </c>
      <c r="Z3504" s="1403" t="e">
        <v>#N/A</v>
      </c>
      <c r="AA3504" s="1411">
        <v>2.3383358243251884E-2</v>
      </c>
    </row>
    <row r="3505" spans="23:27" x14ac:dyDescent="0.2">
      <c r="W3505" s="864" t="str">
        <f t="shared" si="61"/>
        <v>1w</v>
      </c>
      <c r="X3505" s="1405">
        <f>_xll.qlCalendarAdvance(Calendar,X3504,W3505,"f",FALSE)</f>
        <v>63781</v>
      </c>
      <c r="Y3505" s="1404">
        <f>_xll.qlCalendarAdvance(Calendar,X3505,NDays&amp;"D")</f>
        <v>63781</v>
      </c>
      <c r="Z3505" s="1403" t="e">
        <v>#N/A</v>
      </c>
      <c r="AA3505" s="1411">
        <v>2.3384021332313321E-2</v>
      </c>
    </row>
    <row r="3506" spans="23:27" x14ac:dyDescent="0.2">
      <c r="W3506" s="864" t="str">
        <f t="shared" si="61"/>
        <v>1w</v>
      </c>
      <c r="X3506" s="1405">
        <f>_xll.qlCalendarAdvance(Calendar,X3505,W3506,"f",FALSE)</f>
        <v>63788</v>
      </c>
      <c r="Y3506" s="1404">
        <f>_xll.qlCalendarAdvance(Calendar,X3506,NDays&amp;"D")</f>
        <v>63788</v>
      </c>
      <c r="Z3506" s="1403" t="e">
        <v>#N/A</v>
      </c>
      <c r="AA3506" s="1411">
        <v>2.3384669778905298E-2</v>
      </c>
    </row>
    <row r="3507" spans="23:27" x14ac:dyDescent="0.2">
      <c r="W3507" s="864" t="str">
        <f t="shared" si="61"/>
        <v>1w</v>
      </c>
      <c r="X3507" s="1405">
        <f>_xll.qlCalendarAdvance(Calendar,X3506,W3507,"f",FALSE)</f>
        <v>63795</v>
      </c>
      <c r="Y3507" s="1404">
        <f>_xll.qlCalendarAdvance(Calendar,X3507,NDays&amp;"D")</f>
        <v>63795</v>
      </c>
      <c r="Z3507" s="1403" t="e">
        <v>#N/A</v>
      </c>
      <c r="AA3507" s="1411">
        <v>2.3385303583270955E-2</v>
      </c>
    </row>
    <row r="3508" spans="23:27" x14ac:dyDescent="0.2">
      <c r="W3508" s="864" t="str">
        <f t="shared" si="61"/>
        <v>1w</v>
      </c>
      <c r="X3508" s="1405">
        <f>_xll.qlCalendarAdvance(Calendar,X3507,W3508,"f",FALSE)</f>
        <v>63802</v>
      </c>
      <c r="Y3508" s="1404">
        <f>_xll.qlCalendarAdvance(Calendar,X3508,NDays&amp;"D")</f>
        <v>63802</v>
      </c>
      <c r="Z3508" s="1403" t="e">
        <v>#N/A</v>
      </c>
      <c r="AA3508" s="1411">
        <v>2.3385922745491339E-2</v>
      </c>
    </row>
    <row r="3509" spans="23:27" x14ac:dyDescent="0.2">
      <c r="W3509" s="864" t="str">
        <f t="shared" si="61"/>
        <v>1w</v>
      </c>
      <c r="X3509" s="1405">
        <f>_xll.qlCalendarAdvance(Calendar,X3508,W3509,"f",FALSE)</f>
        <v>63809</v>
      </c>
      <c r="Y3509" s="1404">
        <f>_xll.qlCalendarAdvance(Calendar,X3509,NDays&amp;"D")</f>
        <v>63809</v>
      </c>
      <c r="Z3509" s="1403" t="e">
        <v>#N/A</v>
      </c>
      <c r="AA3509" s="1411">
        <v>2.3386527265161217E-2</v>
      </c>
    </row>
    <row r="3510" spans="23:27" x14ac:dyDescent="0.2">
      <c r="W3510" s="864" t="str">
        <f t="shared" si="61"/>
        <v>1w</v>
      </c>
      <c r="X3510" s="1405">
        <f>_xll.qlCalendarAdvance(Calendar,X3509,W3510,"f",FALSE)</f>
        <v>63816</v>
      </c>
      <c r="Y3510" s="1404">
        <f>_xll.qlCalendarAdvance(Calendar,X3510,NDays&amp;"D")</f>
        <v>63816</v>
      </c>
      <c r="Z3510" s="1403" t="e">
        <v>#N/A</v>
      </c>
      <c r="AA3510" s="1411">
        <v>2.3387117142442682E-2</v>
      </c>
    </row>
    <row r="3511" spans="23:27" x14ac:dyDescent="0.2">
      <c r="W3511" s="864" t="str">
        <f t="shared" si="61"/>
        <v>1w</v>
      </c>
      <c r="X3511" s="1405">
        <f>_xll.qlCalendarAdvance(Calendar,X3510,W3511,"f",FALSE)</f>
        <v>63823</v>
      </c>
      <c r="Y3511" s="1404">
        <f>_xll.qlCalendarAdvance(Calendar,X3511,NDays&amp;"D")</f>
        <v>63823</v>
      </c>
      <c r="Z3511" s="1403" t="e">
        <v>#N/A</v>
      </c>
      <c r="AA3511" s="1411">
        <v>2.3387692377497826E-2</v>
      </c>
    </row>
    <row r="3512" spans="23:27" x14ac:dyDescent="0.2">
      <c r="W3512" s="864" t="str">
        <f t="shared" si="61"/>
        <v>1w</v>
      </c>
      <c r="X3512" s="1405">
        <f>_xll.qlCalendarAdvance(Calendar,X3511,W3512,"f",FALSE)</f>
        <v>63830</v>
      </c>
      <c r="Y3512" s="1404">
        <f>_xll.qlCalendarAdvance(Calendar,X3512,NDays&amp;"D")</f>
        <v>63830</v>
      </c>
      <c r="Z3512" s="1403" t="e">
        <v>#N/A</v>
      </c>
      <c r="AA3512" s="1411">
        <v>2.3388252970083512E-2</v>
      </c>
    </row>
    <row r="3513" spans="23:27" x14ac:dyDescent="0.2">
      <c r="W3513" s="864" t="str">
        <f t="shared" si="61"/>
        <v>1w</v>
      </c>
      <c r="X3513" s="1405">
        <f>_xll.qlCalendarAdvance(Calendar,X3512,W3513,"f",FALSE)</f>
        <v>63837</v>
      </c>
      <c r="Y3513" s="1404">
        <f>_xll.qlCalendarAdvance(Calendar,X3513,NDays&amp;"D")</f>
        <v>63837</v>
      </c>
      <c r="Z3513" s="1403" t="e">
        <v>#N/A</v>
      </c>
      <c r="AA3513" s="1411">
        <v>2.3388798920280784E-2</v>
      </c>
    </row>
    <row r="3514" spans="23:27" x14ac:dyDescent="0.2">
      <c r="W3514" s="864" t="str">
        <f t="shared" si="61"/>
        <v>1w</v>
      </c>
      <c r="X3514" s="1405">
        <f>_xll.qlCalendarAdvance(Calendar,X3513,W3514,"f",FALSE)</f>
        <v>63844</v>
      </c>
      <c r="Y3514" s="1404">
        <f>_xll.qlCalendarAdvance(Calendar,X3514,NDays&amp;"D")</f>
        <v>63844</v>
      </c>
      <c r="Z3514" s="1403" t="e">
        <v>#N/A</v>
      </c>
      <c r="AA3514" s="1411">
        <v>2.3389330228332783E-2</v>
      </c>
    </row>
    <row r="3515" spans="23:27" x14ac:dyDescent="0.2">
      <c r="W3515" s="864" t="str">
        <f t="shared" si="61"/>
        <v>1w</v>
      </c>
      <c r="X3515" s="1405">
        <f>_xll.qlCalendarAdvance(Calendar,X3514,W3515,"f",FALSE)</f>
        <v>63851</v>
      </c>
      <c r="Y3515" s="1404">
        <f>_xll.qlCalendarAdvance(Calendar,X3515,NDays&amp;"D")</f>
        <v>63851</v>
      </c>
      <c r="Z3515" s="1403" t="e">
        <v>#N/A</v>
      </c>
      <c r="AA3515" s="1411">
        <v>2.3389846894077415E-2</v>
      </c>
    </row>
    <row r="3516" spans="23:27" x14ac:dyDescent="0.2">
      <c r="W3516" s="864" t="str">
        <f t="shared" si="61"/>
        <v>1w</v>
      </c>
      <c r="X3516" s="1405">
        <f>_xll.qlCalendarAdvance(Calendar,X3515,W3516,"f",FALSE)</f>
        <v>63858</v>
      </c>
      <c r="Y3516" s="1404">
        <f>_xll.qlCalendarAdvance(Calendar,X3516,NDays&amp;"D")</f>
        <v>63858</v>
      </c>
      <c r="Z3516" s="1403" t="e">
        <v>#N/A</v>
      </c>
      <c r="AA3516" s="1411">
        <v>2.3390348917190495E-2</v>
      </c>
    </row>
    <row r="3517" spans="23:27" x14ac:dyDescent="0.2">
      <c r="W3517" s="864" t="str">
        <f t="shared" si="61"/>
        <v>1w</v>
      </c>
      <c r="X3517" s="1405">
        <f>_xll.qlCalendarAdvance(Calendar,X3516,W3517,"f",FALSE)</f>
        <v>63865</v>
      </c>
      <c r="Y3517" s="1404">
        <f>_xll.qlCalendarAdvance(Calendar,X3517,NDays&amp;"D")</f>
        <v>63865</v>
      </c>
      <c r="Z3517" s="1403" t="e">
        <v>#N/A</v>
      </c>
      <c r="AA3517" s="1411">
        <v>2.3390836298239348E-2</v>
      </c>
    </row>
    <row r="3518" spans="23:27" x14ac:dyDescent="0.2">
      <c r="W3518" s="864" t="str">
        <f t="shared" si="61"/>
        <v>1w</v>
      </c>
      <c r="X3518" s="1405">
        <f>_xll.qlCalendarAdvance(Calendar,X3517,W3518,"f",FALSE)</f>
        <v>63872</v>
      </c>
      <c r="Y3518" s="1404">
        <f>_xll.qlCalendarAdvance(Calendar,X3518,NDays&amp;"D")</f>
        <v>63872</v>
      </c>
      <c r="Z3518" s="1403" t="e">
        <v>#N/A</v>
      </c>
      <c r="AA3518" s="1411">
        <v>2.3391309036818742E-2</v>
      </c>
    </row>
    <row r="3519" spans="23:27" x14ac:dyDescent="0.2">
      <c r="W3519" s="864" t="str">
        <f t="shared" si="61"/>
        <v>1w</v>
      </c>
      <c r="X3519" s="1405">
        <f>_xll.qlCalendarAdvance(Calendar,X3518,W3519,"f",FALSE)</f>
        <v>63879</v>
      </c>
      <c r="Y3519" s="1404">
        <f>_xll.qlCalendarAdvance(Calendar,X3519,NDays&amp;"D")</f>
        <v>63879</v>
      </c>
      <c r="Z3519" s="1403" t="e">
        <v>#N/A</v>
      </c>
      <c r="AA3519" s="1411">
        <v>2.3391767133090768E-2</v>
      </c>
    </row>
    <row r="3520" spans="23:27" x14ac:dyDescent="0.2">
      <c r="W3520" s="864" t="str">
        <f t="shared" si="61"/>
        <v>1w</v>
      </c>
      <c r="X3520" s="1405">
        <f>_xll.qlCalendarAdvance(Calendar,X3519,W3520,"f",FALSE)</f>
        <v>63886</v>
      </c>
      <c r="Y3520" s="1404">
        <f>_xll.qlCalendarAdvance(Calendar,X3520,NDays&amp;"D")</f>
        <v>63886</v>
      </c>
      <c r="Z3520" s="1403" t="e">
        <v>#N/A</v>
      </c>
      <c r="AA3520" s="1411">
        <v>2.3392210586974382E-2</v>
      </c>
    </row>
    <row r="3521" spans="23:27" x14ac:dyDescent="0.2">
      <c r="W3521" s="864" t="str">
        <f t="shared" si="61"/>
        <v>1w</v>
      </c>
      <c r="X3521" s="1405">
        <f>_xll.qlCalendarAdvance(Calendar,X3520,W3521,"f",FALSE)</f>
        <v>63893</v>
      </c>
      <c r="Y3521" s="1404">
        <f>_xll.qlCalendarAdvance(Calendar,X3521,NDays&amp;"D")</f>
        <v>63893</v>
      </c>
      <c r="Z3521" s="1403" t="e">
        <v>#N/A</v>
      </c>
      <c r="AA3521" s="1411">
        <v>2.3392639398469584E-2</v>
      </c>
    </row>
    <row r="3522" spans="23:27" x14ac:dyDescent="0.2">
      <c r="W3522" s="864" t="str">
        <f t="shared" si="61"/>
        <v>1w</v>
      </c>
      <c r="X3522" s="1405">
        <f>_xll.qlCalendarAdvance(Calendar,X3521,W3522,"f",FALSE)</f>
        <v>63900</v>
      </c>
      <c r="Y3522" s="1404">
        <f>_xll.qlCalendarAdvance(Calendar,X3522,NDays&amp;"D")</f>
        <v>63900</v>
      </c>
      <c r="Z3522" s="1403" t="e">
        <v>#N/A</v>
      </c>
      <c r="AA3522" s="1411">
        <v>2.3393053567738464E-2</v>
      </c>
    </row>
    <row r="3523" spans="23:27" x14ac:dyDescent="0.2">
      <c r="W3523" s="864" t="str">
        <f t="shared" si="61"/>
        <v>1w</v>
      </c>
      <c r="X3523" s="1405">
        <f>_xll.qlCalendarAdvance(Calendar,X3522,W3523,"f",FALSE)</f>
        <v>63907</v>
      </c>
      <c r="Y3523" s="1404">
        <f>_xll.qlCalendarAdvance(Calendar,X3523,NDays&amp;"D")</f>
        <v>63907</v>
      </c>
      <c r="Z3523" s="1403" t="e">
        <v>#N/A</v>
      </c>
      <c r="AA3523" s="1411">
        <v>2.3393453094618932E-2</v>
      </c>
    </row>
    <row r="3524" spans="23:27" x14ac:dyDescent="0.2">
      <c r="W3524" s="864" t="str">
        <f t="shared" si="61"/>
        <v>1w</v>
      </c>
      <c r="X3524" s="1405">
        <f>_xll.qlCalendarAdvance(Calendar,X3523,W3524,"f",FALSE)</f>
        <v>63915</v>
      </c>
      <c r="Y3524" s="1404">
        <f>_xll.qlCalendarAdvance(Calendar,X3524,NDays&amp;"D")</f>
        <v>63915</v>
      </c>
      <c r="Z3524" s="1403" t="e">
        <v>#N/A</v>
      </c>
      <c r="AA3524" s="1411">
        <v>2.3393891767339303E-2</v>
      </c>
    </row>
    <row r="3525" spans="23:27" x14ac:dyDescent="0.2">
      <c r="W3525" s="864" t="str">
        <f t="shared" si="61"/>
        <v>1w</v>
      </c>
      <c r="X3525" s="1405">
        <f>_xll.qlCalendarAdvance(Calendar,X3524,W3525,"f",FALSE)</f>
        <v>63922</v>
      </c>
      <c r="Y3525" s="1404">
        <f>_xll.qlCalendarAdvance(Calendar,X3525,NDays&amp;"D")</f>
        <v>63922</v>
      </c>
      <c r="Z3525" s="1403" t="e">
        <v>#N/A</v>
      </c>
      <c r="AA3525" s="1411">
        <v>2.3394259917638438E-2</v>
      </c>
    </row>
    <row r="3526" spans="23:27" x14ac:dyDescent="0.2">
      <c r="W3526" s="864" t="str">
        <f t="shared" si="61"/>
        <v>1w</v>
      </c>
      <c r="X3526" s="1405">
        <f>_xll.qlCalendarAdvance(Calendar,X3525,W3526,"f",FALSE)</f>
        <v>63929</v>
      </c>
      <c r="Y3526" s="1404">
        <f>_xll.qlCalendarAdvance(Calendar,X3526,NDays&amp;"D")</f>
        <v>63929</v>
      </c>
      <c r="Z3526" s="1403" t="e">
        <v>#N/A</v>
      </c>
      <c r="AA3526" s="1411">
        <v>2.3394613425711253E-2</v>
      </c>
    </row>
    <row r="3527" spans="23:27" x14ac:dyDescent="0.2">
      <c r="W3527" s="864" t="str">
        <f t="shared" si="61"/>
        <v>1w</v>
      </c>
      <c r="X3527" s="1405">
        <f>_xll.qlCalendarAdvance(Calendar,X3526,W3527,"f",FALSE)</f>
        <v>63936</v>
      </c>
      <c r="Y3527" s="1404">
        <f>_xll.qlCalendarAdvance(Calendar,X3527,NDays&amp;"D")</f>
        <v>63936</v>
      </c>
      <c r="Z3527" s="1403" t="e">
        <v>#N/A</v>
      </c>
      <c r="AA3527" s="1411">
        <v>2.3394952291476701E-2</v>
      </c>
    </row>
    <row r="3528" spans="23:27" x14ac:dyDescent="0.2">
      <c r="W3528" s="864" t="str">
        <f t="shared" si="61"/>
        <v>1w</v>
      </c>
      <c r="X3528" s="1405">
        <f>_xll.qlCalendarAdvance(Calendar,X3527,W3528,"f",FALSE)</f>
        <v>63943</v>
      </c>
      <c r="Y3528" s="1404">
        <f>_xll.qlCalendarAdvance(Calendar,X3528,NDays&amp;"D")</f>
        <v>63943</v>
      </c>
      <c r="Z3528" s="1403" t="e">
        <v>#N/A</v>
      </c>
      <c r="AA3528" s="1411">
        <v>2.3395276514853736E-2</v>
      </c>
    </row>
    <row r="3529" spans="23:27" x14ac:dyDescent="0.2">
      <c r="W3529" s="864" t="str">
        <f t="shared" si="61"/>
        <v>1w</v>
      </c>
      <c r="X3529" s="1405">
        <f>_xll.qlCalendarAdvance(Calendar,X3528,W3529,"f",FALSE)</f>
        <v>63950</v>
      </c>
      <c r="Y3529" s="1404">
        <f>_xll.qlCalendarAdvance(Calendar,X3529,NDays&amp;"D")</f>
        <v>63950</v>
      </c>
      <c r="Z3529" s="1403" t="e">
        <v>#N/A</v>
      </c>
      <c r="AA3529" s="1411">
        <v>2.3395586095923404E-2</v>
      </c>
    </row>
    <row r="3530" spans="23:27" x14ac:dyDescent="0.2">
      <c r="W3530" s="864" t="str">
        <f t="shared" si="61"/>
        <v>1w</v>
      </c>
      <c r="X3530" s="1405">
        <f>_xll.qlCalendarAdvance(Calendar,X3529,W3530,"f",FALSE)</f>
        <v>63957</v>
      </c>
      <c r="Y3530" s="1404">
        <f>_xll.qlCalendarAdvance(Calendar,X3530,NDays&amp;"D")</f>
        <v>63957</v>
      </c>
      <c r="Z3530" s="1403" t="e">
        <v>#N/A</v>
      </c>
      <c r="AA3530" s="1411">
        <v>2.339588103460466E-2</v>
      </c>
    </row>
    <row r="3531" spans="23:27" x14ac:dyDescent="0.2">
      <c r="W3531" s="864" t="str">
        <f t="shared" si="61"/>
        <v>1w</v>
      </c>
      <c r="X3531" s="1405">
        <f>_xll.qlCalendarAdvance(Calendar,X3530,W3531,"f",FALSE)</f>
        <v>63964</v>
      </c>
      <c r="Y3531" s="1404">
        <f>_xll.qlCalendarAdvance(Calendar,X3531,NDays&amp;"D")</f>
        <v>63964</v>
      </c>
      <c r="Z3531" s="1403" t="e">
        <v>#N/A</v>
      </c>
      <c r="AA3531" s="1411">
        <v>2.3396161330978549E-2</v>
      </c>
    </row>
    <row r="3532" spans="23:27" x14ac:dyDescent="0.2">
      <c r="W3532" s="864" t="str">
        <f t="shared" si="61"/>
        <v>1w</v>
      </c>
      <c r="X3532" s="1405">
        <f>_xll.qlCalendarAdvance(Calendar,X3531,W3532,"f",FALSE)</f>
        <v>63971</v>
      </c>
      <c r="Y3532" s="1404">
        <f>_xll.qlCalendarAdvance(Calendar,X3532,NDays&amp;"D")</f>
        <v>63971</v>
      </c>
      <c r="Z3532" s="1403" t="e">
        <v>#N/A</v>
      </c>
      <c r="AA3532" s="1411">
        <v>2.3396426984964025E-2</v>
      </c>
    </row>
    <row r="3533" spans="23:27" x14ac:dyDescent="0.2">
      <c r="W3533" s="864" t="str">
        <f t="shared" si="61"/>
        <v>1w</v>
      </c>
      <c r="X3533" s="1405">
        <f>_xll.qlCalendarAdvance(Calendar,X3532,W3533,"f",FALSE)</f>
        <v>63978</v>
      </c>
      <c r="Y3533" s="1404">
        <f>_xll.qlCalendarAdvance(Calendar,X3533,NDays&amp;"D")</f>
        <v>63978</v>
      </c>
      <c r="Z3533" s="1403" t="e">
        <v>#N/A</v>
      </c>
      <c r="AA3533" s="1411">
        <v>2.3396677996480042E-2</v>
      </c>
    </row>
    <row r="3534" spans="23:27" x14ac:dyDescent="0.2">
      <c r="W3534" s="864" t="str">
        <f t="shared" si="61"/>
        <v>1w</v>
      </c>
      <c r="X3534" s="1405">
        <f>_xll.qlCalendarAdvance(Calendar,X3533,W3534,"f",FALSE)</f>
        <v>63985</v>
      </c>
      <c r="Y3534" s="1404">
        <f>_xll.qlCalendarAdvance(Calendar,X3534,NDays&amp;"D")</f>
        <v>63985</v>
      </c>
      <c r="Z3534" s="1403" t="e">
        <v>#N/A</v>
      </c>
      <c r="AA3534" s="1411">
        <v>2.3396914365931831E-2</v>
      </c>
    </row>
    <row r="3535" spans="23:27" x14ac:dyDescent="0.2">
      <c r="W3535" s="864" t="str">
        <f t="shared" si="61"/>
        <v>1w</v>
      </c>
      <c r="X3535" s="1405">
        <f>_xll.qlCalendarAdvance(Calendar,X3534,W3535,"f",FALSE)</f>
        <v>63992</v>
      </c>
      <c r="Y3535" s="1404">
        <f>_xll.qlCalendarAdvance(Calendar,X3535,NDays&amp;"D")</f>
        <v>63992</v>
      </c>
      <c r="Z3535" s="1403" t="e">
        <v>#N/A</v>
      </c>
      <c r="AA3535" s="1411">
        <v>2.3397136092752069E-2</v>
      </c>
    </row>
    <row r="3536" spans="23:27" x14ac:dyDescent="0.2">
      <c r="W3536" s="864" t="str">
        <f t="shared" si="61"/>
        <v>1w</v>
      </c>
      <c r="X3536" s="1405">
        <f>_xll.qlCalendarAdvance(Calendar,X3535,W3536,"f",FALSE)</f>
        <v>63999</v>
      </c>
      <c r="Y3536" s="1404">
        <f>_xll.qlCalendarAdvance(Calendar,X3536,NDays&amp;"D")</f>
        <v>63999</v>
      </c>
      <c r="Z3536" s="1403" t="e">
        <v>#N/A</v>
      </c>
      <c r="AA3536" s="1411">
        <v>2.339734317726494E-2</v>
      </c>
    </row>
    <row r="3537" spans="2:27" x14ac:dyDescent="0.2">
      <c r="W3537" s="864" t="str">
        <f t="shared" si="61"/>
        <v>1w</v>
      </c>
      <c r="X3537" s="1405">
        <f>_xll.qlCalendarAdvance(Calendar,X3536,W3537,"f",FALSE)</f>
        <v>64006</v>
      </c>
      <c r="Y3537" s="1404">
        <f>_xll.qlCalendarAdvance(Calendar,X3537,NDays&amp;"D")</f>
        <v>64006</v>
      </c>
      <c r="Z3537" s="1403" t="e">
        <v>#N/A</v>
      </c>
      <c r="AA3537" s="1411">
        <v>2.3397535619632537E-2</v>
      </c>
    </row>
    <row r="3538" spans="2:27" x14ac:dyDescent="0.2">
      <c r="W3538" s="864" t="str">
        <f t="shared" si="61"/>
        <v>1w</v>
      </c>
      <c r="X3538" s="1405">
        <f>_xll.qlCalendarAdvance(Calendar,X3537,W3538,"f",FALSE)</f>
        <v>64013</v>
      </c>
      <c r="Y3538" s="1404">
        <f>_xll.qlCalendarAdvance(Calendar,X3538,NDays&amp;"D")</f>
        <v>64013</v>
      </c>
      <c r="Z3538" s="1403" t="e">
        <v>#N/A</v>
      </c>
      <c r="AA3538" s="1411">
        <v>2.3400761178308915E-2</v>
      </c>
    </row>
    <row r="3539" spans="2:27" x14ac:dyDescent="0.2">
      <c r="W3539" s="864" t="str">
        <f t="shared" si="61"/>
        <v>1w</v>
      </c>
      <c r="X3539" s="1405">
        <f>_xll.qlCalendarAdvance(Calendar,X3538,W3539,"f",FALSE)</f>
        <v>64020</v>
      </c>
      <c r="Y3539" s="1404">
        <f>_xll.qlCalendarAdvance(Calendar,X3539,NDays&amp;"D")</f>
        <v>64020</v>
      </c>
      <c r="Z3539" s="1403" t="e">
        <v>#N/A</v>
      </c>
      <c r="AA3539" s="1411">
        <v>2.3397876577283538E-2</v>
      </c>
    </row>
    <row r="3540" spans="2:27" x14ac:dyDescent="0.2">
      <c r="W3540" s="864" t="str">
        <f t="shared" si="61"/>
        <v>1w</v>
      </c>
      <c r="X3540" s="1405">
        <f>_xll.qlCalendarAdvance(Calendar,X3539,W3540,"f",FALSE)</f>
        <v>64027</v>
      </c>
      <c r="Y3540" s="1404">
        <f>_xll.qlCalendarAdvance(Calendar,X3540,NDays&amp;"D")</f>
        <v>64027</v>
      </c>
      <c r="Z3540" s="1403" t="e">
        <v>#N/A</v>
      </c>
      <c r="AA3540" s="1411">
        <v>2.3398025092323804E-2</v>
      </c>
    </row>
    <row r="3541" spans="2:27" x14ac:dyDescent="0.2">
      <c r="W3541" s="864" t="str">
        <f t="shared" si="61"/>
        <v>1w</v>
      </c>
      <c r="X3541" s="1405">
        <f>_xll.qlCalendarAdvance(Calendar,X3540,W3541,"f",FALSE)</f>
        <v>64034</v>
      </c>
      <c r="Y3541" s="1404">
        <f>_xll.qlCalendarAdvance(Calendar,X3541,NDays&amp;"D")</f>
        <v>64034</v>
      </c>
      <c r="Z3541" s="1403" t="e">
        <v>#N/A</v>
      </c>
      <c r="AA3541" s="1411">
        <v>2.3398158965299842E-2</v>
      </c>
    </row>
    <row r="3542" spans="2:27" x14ac:dyDescent="0.2">
      <c r="W3542" s="864" t="str">
        <f t="shared" si="61"/>
        <v>1w</v>
      </c>
      <c r="X3542" s="1405">
        <f>_xll.qlCalendarAdvance(Calendar,X3541,W3542,"f",FALSE)</f>
        <v>64041</v>
      </c>
      <c r="Y3542" s="1404">
        <f>_xll.qlCalendarAdvance(Calendar,X3542,NDays&amp;"D")</f>
        <v>64041</v>
      </c>
      <c r="Z3542" s="1403" t="e">
        <v>#N/A</v>
      </c>
      <c r="AA3542" s="1411">
        <v>2.3398278195806421E-2</v>
      </c>
    </row>
    <row r="3543" spans="2:27" x14ac:dyDescent="0.2">
      <c r="B3543" s="1405"/>
      <c r="C3543" s="1404"/>
      <c r="D3543" s="1403"/>
      <c r="E3543" s="1403"/>
      <c r="W3543" s="864" t="str">
        <f t="shared" si="61"/>
        <v>1w</v>
      </c>
      <c r="X3543" s="1405">
        <f>_xll.qlCalendarAdvance(Calendar,X3542,W3543,"f",FALSE)</f>
        <v>64048</v>
      </c>
      <c r="Y3543" s="1404">
        <f>_xll.qlCalendarAdvance(Calendar,X3543,NDays&amp;"D")</f>
        <v>64048</v>
      </c>
      <c r="Z3543" s="1403" t="e">
        <v>#N/A</v>
      </c>
      <c r="AA3543" s="1411">
        <v>2.3398382784005634E-2</v>
      </c>
    </row>
    <row r="3544" spans="2:27" x14ac:dyDescent="0.2">
      <c r="B3544" s="1405"/>
      <c r="C3544" s="1404"/>
      <c r="D3544" s="1403"/>
      <c r="E3544" s="1403"/>
      <c r="W3544" s="864" t="str">
        <f t="shared" si="61"/>
        <v>1w</v>
      </c>
      <c r="X3544" s="1405">
        <f>_xll.qlCalendarAdvance(Calendar,X3543,W3544,"f",FALSE)</f>
        <v>64055</v>
      </c>
      <c r="Y3544" s="1404">
        <f>_xll.qlCalendarAdvance(Calendar,X3544,NDays&amp;"D")</f>
        <v>64055</v>
      </c>
      <c r="Z3544" s="1403" t="e">
        <v>#N/A</v>
      </c>
      <c r="AA3544" s="1411">
        <v>2.3398472729816433E-2</v>
      </c>
    </row>
    <row r="3545" spans="2:27" x14ac:dyDescent="0.2">
      <c r="B3545" s="1405"/>
      <c r="C3545" s="1404"/>
      <c r="D3545" s="1403"/>
      <c r="E3545" s="1403"/>
      <c r="W3545" s="864" t="str">
        <f t="shared" si="61"/>
        <v>1w</v>
      </c>
      <c r="X3545" s="1405">
        <f>_xll.qlCalendarAdvance(Calendar,X3544,W3545,"f",FALSE)</f>
        <v>64062</v>
      </c>
      <c r="Y3545" s="1404">
        <f>_xll.qlCalendarAdvance(Calendar,X3545,NDays&amp;"D")</f>
        <v>64062</v>
      </c>
      <c r="Z3545" s="1403" t="e">
        <v>#N/A</v>
      </c>
      <c r="AA3545" s="1411">
        <v>2.339854803323882E-2</v>
      </c>
    </row>
    <row r="3546" spans="2:27" x14ac:dyDescent="0.2">
      <c r="B3546" s="1405"/>
      <c r="C3546" s="1404"/>
      <c r="D3546" s="1403"/>
      <c r="E3546" s="1403"/>
      <c r="W3546" s="864" t="str">
        <f t="shared" ref="W3546:W3552" si="62">W3545</f>
        <v>1w</v>
      </c>
      <c r="X3546" s="1405">
        <f>_xll.qlCalendarAdvance(Calendar,X3545,W3546,"f",FALSE)</f>
        <v>64069</v>
      </c>
      <c r="Y3546" s="1404">
        <f>_xll.qlCalendarAdvance(Calendar,X3546,NDays&amp;"D")</f>
        <v>64069</v>
      </c>
      <c r="Z3546" s="1403" t="e">
        <v>#N/A</v>
      </c>
      <c r="AA3546" s="1411">
        <v>2.3398608694515932E-2</v>
      </c>
    </row>
    <row r="3547" spans="2:27" x14ac:dyDescent="0.2">
      <c r="B3547" s="1405"/>
      <c r="C3547" s="1404"/>
      <c r="D3547" s="1403"/>
      <c r="E3547" s="1403"/>
      <c r="W3547" s="864" t="str">
        <f t="shared" si="62"/>
        <v>1w</v>
      </c>
      <c r="X3547" s="1405">
        <f>_xll.qlCalendarAdvance(Calendar,X3546,W3547,"f",FALSE)</f>
        <v>64076</v>
      </c>
      <c r="Y3547" s="1404">
        <f>_xll.qlCalendarAdvance(Calendar,X3547,NDays&amp;"D")</f>
        <v>64076</v>
      </c>
      <c r="Z3547" s="1403" t="e">
        <v>#N/A</v>
      </c>
      <c r="AA3547" s="1411">
        <v>2.3398654713242539E-2</v>
      </c>
    </row>
    <row r="3548" spans="2:27" x14ac:dyDescent="0.2">
      <c r="B3548" s="1405"/>
      <c r="C3548" s="1404"/>
      <c r="D3548" s="1403"/>
      <c r="E3548" s="1403"/>
      <c r="W3548" s="864" t="str">
        <f t="shared" si="62"/>
        <v>1w</v>
      </c>
      <c r="X3548" s="1405">
        <f>_xll.qlCalendarAdvance(Calendar,X3547,W3548,"f",FALSE)</f>
        <v>64083</v>
      </c>
      <c r="Y3548" s="1404">
        <f>_xll.qlCalendarAdvance(Calendar,X3548,NDays&amp;"D")</f>
        <v>64083</v>
      </c>
      <c r="Z3548" s="1403" t="e">
        <v>#N/A</v>
      </c>
      <c r="AA3548" s="1411">
        <v>2.339868608966178E-2</v>
      </c>
    </row>
    <row r="3549" spans="2:27" x14ac:dyDescent="0.2">
      <c r="B3549" s="1405"/>
      <c r="C3549" s="1404"/>
      <c r="D3549" s="1403"/>
      <c r="E3549" s="1403"/>
      <c r="W3549" s="864" t="str">
        <f t="shared" si="62"/>
        <v>1w</v>
      </c>
      <c r="X3549" s="1405">
        <f>_xll.qlCalendarAdvance(Calendar,X3548,W3549,"f",FALSE)</f>
        <v>64090</v>
      </c>
      <c r="Y3549" s="1404">
        <f>_xll.qlCalendarAdvance(Calendar,X3549,NDays&amp;"D")</f>
        <v>64090</v>
      </c>
      <c r="Z3549" s="1403" t="e">
        <v>#N/A</v>
      </c>
      <c r="AA3549" s="1411">
        <v>2.33987028238547E-2</v>
      </c>
    </row>
    <row r="3550" spans="2:27" x14ac:dyDescent="0.2">
      <c r="B3550" s="1405"/>
      <c r="C3550" s="1404"/>
      <c r="D3550" s="1403"/>
      <c r="E3550" s="1403"/>
      <c r="W3550" s="864" t="str">
        <f t="shared" si="62"/>
        <v>1w</v>
      </c>
      <c r="X3550" s="1405">
        <f>_xll.qlCalendarAdvance(Calendar,X3549,W3550,"f",FALSE)</f>
        <v>64097</v>
      </c>
      <c r="Y3550" s="1404">
        <f>_xll.qlCalendarAdvance(Calendar,X3550,NDays&amp;"D")</f>
        <v>64097</v>
      </c>
      <c r="Z3550" s="1403" t="e">
        <v>#N/A</v>
      </c>
      <c r="AA3550" s="1411" t="e">
        <v>#N/A</v>
      </c>
    </row>
    <row r="3551" spans="2:27" x14ac:dyDescent="0.2">
      <c r="B3551" s="1405"/>
      <c r="C3551" s="1404"/>
      <c r="D3551" s="1403"/>
      <c r="E3551" s="1403"/>
      <c r="W3551" s="864" t="str">
        <f t="shared" si="62"/>
        <v>1w</v>
      </c>
      <c r="X3551" s="1405">
        <f>_xll.qlCalendarAdvance(Calendar,X3550,W3551,"f",FALSE)</f>
        <v>64104</v>
      </c>
      <c r="Y3551" s="1404">
        <f>_xll.qlCalendarAdvance(Calendar,X3551,NDays&amp;"D")</f>
        <v>64104</v>
      </c>
      <c r="Z3551" s="1403" t="e">
        <v>#N/A</v>
      </c>
      <c r="AA3551" s="1411" t="e">
        <v>#N/A</v>
      </c>
    </row>
    <row r="3552" spans="2:27" ht="12" thickBot="1" x14ac:dyDescent="0.25">
      <c r="B3552" s="1405"/>
      <c r="C3552" s="1404"/>
      <c r="D3552" s="1403"/>
      <c r="E3552" s="1403"/>
      <c r="W3552" s="861" t="str">
        <f t="shared" si="62"/>
        <v>1w</v>
      </c>
      <c r="X3552" s="1410">
        <f>_xll.qlCalendarAdvance(Calendar,X3551,W3552,"f",FALSE)</f>
        <v>64111</v>
      </c>
      <c r="Y3552" s="1409">
        <f>_xll.qlCalendarAdvance(Calendar,X3552,NDays&amp;"D")</f>
        <v>64111</v>
      </c>
      <c r="Z3552" s="1408" t="e">
        <v>#N/A</v>
      </c>
      <c r="AA3552" s="1407" t="e">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5" r:id="rId4" name="Length2">
              <controlPr defaultSize="0" print="0" autoFill="0" autoPict="0">
                <anchor moveWithCells="1">
                  <from>
                    <xdr:col>8</xdr:col>
                    <xdr:colOff>466725</xdr:colOff>
                    <xdr:row>30</xdr:row>
                    <xdr:rowOff>57150</xdr:rowOff>
                  </from>
                  <to>
                    <xdr:col>10</xdr:col>
                    <xdr:colOff>190500</xdr:colOff>
                    <xdr:row>32</xdr:row>
                    <xdr:rowOff>47625</xdr:rowOff>
                  </to>
                </anchor>
              </controlPr>
            </control>
          </mc:Choice>
        </mc:AlternateContent>
        <mc:AlternateContent xmlns:mc="http://schemas.openxmlformats.org/markup-compatibility/2006">
          <mc:Choice Requires="x14">
            <control shapeId="31746" r:id="rId5" name="Length1">
              <controlPr defaultSize="0" print="0" autoFill="0" autoPict="0" altText="3">
                <anchor moveWithCells="1">
                  <from>
                    <xdr:col>8</xdr:col>
                    <xdr:colOff>466725</xdr:colOff>
                    <xdr:row>27</xdr:row>
                    <xdr:rowOff>123825</xdr:rowOff>
                  </from>
                  <to>
                    <xdr:col>10</xdr:col>
                    <xdr:colOff>190500</xdr:colOff>
                    <xdr:row>29</xdr:row>
                    <xdr:rowOff>114300</xdr:rowOff>
                  </to>
                </anchor>
              </controlPr>
            </control>
          </mc:Choice>
        </mc:AlternateContent>
        <mc:AlternateContent xmlns:mc="http://schemas.openxmlformats.org/markup-compatibility/2006">
          <mc:Choice Requires="x14">
            <control shapeId="31747" r:id="rId6" name="Length3">
              <controlPr defaultSize="0" print="0" autoFill="0" autoPict="0">
                <anchor moveWithCells="1">
                  <from>
                    <xdr:col>8</xdr:col>
                    <xdr:colOff>466725</xdr:colOff>
                    <xdr:row>32</xdr:row>
                    <xdr:rowOff>123825</xdr:rowOff>
                  </from>
                  <to>
                    <xdr:col>10</xdr:col>
                    <xdr:colOff>190500</xdr:colOff>
                    <xdr:row>34</xdr:row>
                    <xdr:rowOff>114300</xdr:rowOff>
                  </to>
                </anchor>
              </controlPr>
            </control>
          </mc:Choice>
        </mc:AlternateContent>
        <mc:AlternateContent xmlns:mc="http://schemas.openxmlformats.org/markup-compatibility/2006">
          <mc:Choice Requires="x14">
            <control shapeId="31748" r:id="rId7" name="Length0">
              <controlPr defaultSize="0" print="0" autoFill="0" autoPict="0">
                <anchor moveWithCells="1">
                  <from>
                    <xdr:col>8</xdr:col>
                    <xdr:colOff>466725</xdr:colOff>
                    <xdr:row>25</xdr:row>
                    <xdr:rowOff>28575</xdr:rowOff>
                  </from>
                  <to>
                    <xdr:col>10</xdr:col>
                    <xdr:colOff>190500</xdr:colOff>
                    <xdr:row>27</xdr:row>
                    <xdr:rowOff>19050</xdr:rowOff>
                  </to>
                </anchor>
              </controlPr>
            </control>
          </mc:Choice>
        </mc:AlternateContent>
        <mc:AlternateContent xmlns:mc="http://schemas.openxmlformats.org/markup-compatibility/2006">
          <mc:Choice Requires="x14">
            <control shapeId="31749" r:id="rId8" name="Length4">
              <controlPr defaultSize="0" print="0" autoFill="0" autoPict="0">
                <anchor moveWithCells="1">
                  <from>
                    <xdr:col>8</xdr:col>
                    <xdr:colOff>466725</xdr:colOff>
                    <xdr:row>35</xdr:row>
                    <xdr:rowOff>95250</xdr:rowOff>
                  </from>
                  <to>
                    <xdr:col>10</xdr:col>
                    <xdr:colOff>190500</xdr:colOff>
                    <xdr:row>37</xdr:row>
                    <xdr:rowOff>85725</xdr:rowOff>
                  </to>
                </anchor>
              </controlPr>
            </control>
          </mc:Choice>
        </mc:AlternateContent>
        <mc:AlternateContent xmlns:mc="http://schemas.openxmlformats.org/markup-compatibility/2006">
          <mc:Choice Requires="x14">
            <control shapeId="31750" r:id="rId9" name="Length5">
              <controlPr defaultSize="0" print="0" autoFill="0" autoPict="0">
                <anchor moveWithCells="1">
                  <from>
                    <xdr:col>8</xdr:col>
                    <xdr:colOff>466725</xdr:colOff>
                    <xdr:row>38</xdr:row>
                    <xdr:rowOff>57150</xdr:rowOff>
                  </from>
                  <to>
                    <xdr:col>10</xdr:col>
                    <xdr:colOff>190500</xdr:colOff>
                    <xdr:row>40</xdr:row>
                    <xdr:rowOff>47625</xdr:rowOff>
                  </to>
                </anchor>
              </controlPr>
            </control>
          </mc:Choice>
        </mc:AlternateContent>
        <mc:AlternateContent xmlns:mc="http://schemas.openxmlformats.org/markup-compatibility/2006">
          <mc:Choice Requires="x14">
            <control shapeId="31751" r:id="rId10" name="Length6">
              <controlPr defaultSize="0" print="0" autoFill="0" autoPict="0">
                <anchor moveWithCells="1">
                  <from>
                    <xdr:col>8</xdr:col>
                    <xdr:colOff>466725</xdr:colOff>
                    <xdr:row>41</xdr:row>
                    <xdr:rowOff>19050</xdr:rowOff>
                  </from>
                  <to>
                    <xdr:col>10</xdr:col>
                    <xdr:colOff>190500</xdr:colOff>
                    <xdr:row>43</xdr:row>
                    <xdr:rowOff>9525</xdr:rowOff>
                  </to>
                </anchor>
              </controlPr>
            </control>
          </mc:Choice>
        </mc:AlternateContent>
        <mc:AlternateContent xmlns:mc="http://schemas.openxmlformats.org/markup-compatibility/2006">
          <mc:Choice Requires="x14">
            <control shapeId="31752" r:id="rId11" name="Length7">
              <controlPr defaultSize="0" print="0" autoFill="0" autoPict="0">
                <anchor moveWithCells="1">
                  <from>
                    <xdr:col>8</xdr:col>
                    <xdr:colOff>466725</xdr:colOff>
                    <xdr:row>44</xdr:row>
                    <xdr:rowOff>0</xdr:rowOff>
                  </from>
                  <to>
                    <xdr:col>10</xdr:col>
                    <xdr:colOff>190500</xdr:colOff>
                    <xdr:row>45</xdr:row>
                    <xdr:rowOff>133350</xdr:rowOff>
                  </to>
                </anchor>
              </controlPr>
            </control>
          </mc:Choice>
        </mc:AlternateContent>
        <mc:AlternateContent xmlns:mc="http://schemas.openxmlformats.org/markup-compatibility/2006">
          <mc:Choice Requires="x14">
            <control shapeId="31753" r:id="rId12" name="Check Box 9">
              <controlPr defaultSize="0" autoFill="0" autoLine="0" autoPict="0">
                <anchor moveWithCells="1" sizeWithCells="1">
                  <from>
                    <xdr:col>8</xdr:col>
                    <xdr:colOff>476250</xdr:colOff>
                    <xdr:row>48</xdr:row>
                    <xdr:rowOff>57150</xdr:rowOff>
                  </from>
                  <to>
                    <xdr:col>10</xdr:col>
                    <xdr:colOff>200025</xdr:colOff>
                    <xdr:row>50</xdr:row>
                    <xdr:rowOff>47625</xdr:rowOff>
                  </to>
                </anchor>
              </controlPr>
            </control>
          </mc:Choice>
        </mc:AlternateContent>
      </controls>
    </mc:Choice>
  </mc:AlternateConten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R39"/>
  <sheetViews>
    <sheetView workbookViewId="0">
      <selection activeCell="L2" sqref="L2"/>
    </sheetView>
  </sheetViews>
  <sheetFormatPr defaultRowHeight="11.25" x14ac:dyDescent="0.2"/>
  <cols>
    <col min="1" max="1" width="2.7109375" style="399" customWidth="1"/>
    <col min="2" max="2" width="7.7109375" style="399" customWidth="1"/>
    <col min="3" max="3" width="6.7109375" style="399" customWidth="1"/>
    <col min="4" max="4" width="3.85546875" style="399" bestFit="1" customWidth="1"/>
    <col min="5" max="5" width="3" style="399" bestFit="1" customWidth="1"/>
    <col min="6" max="6" width="4" style="399" bestFit="1" customWidth="1"/>
    <col min="7" max="7" width="11" style="399" bestFit="1" customWidth="1"/>
    <col min="8" max="9" width="19.28515625" style="399" bestFit="1" customWidth="1"/>
    <col min="10" max="10" width="8" style="399" bestFit="1" customWidth="1"/>
    <col min="11" max="11" width="24.42578125" style="399" bestFit="1" customWidth="1"/>
    <col min="12" max="12" width="22.28515625" style="771"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66"/>
      <c r="B1" s="59"/>
      <c r="C1" s="85"/>
      <c r="D1" s="85"/>
      <c r="E1" s="85"/>
      <c r="F1" s="85"/>
      <c r="G1" s="85"/>
      <c r="H1" s="85"/>
      <c r="I1" s="59" t="s">
        <v>121</v>
      </c>
      <c r="J1" s="59" t="s">
        <v>64</v>
      </c>
      <c r="K1" s="59" t="str">
        <f>Currency&amp;"_YC"&amp;$J$1&amp;"RH"</f>
        <v>GBP_YC1YRH</v>
      </c>
      <c r="L1" s="620" t="str">
        <f>K1&amp;"_SwapsFromBasis.xml"</f>
        <v>GBP_YC1YRH_SwapsFromBasis.xml</v>
      </c>
      <c r="M1" s="85"/>
      <c r="N1" s="746"/>
    </row>
    <row r="2" spans="1:18"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87" t="str">
        <f>_xll.qlLibor(,Currency,$J$1,,Permanent,Trigger,ObjectOverwrite)</f>
        <v>obj_0059f#0009</v>
      </c>
      <c r="M3" s="759" t="str">
        <f>_xll.ohRangeRetrieveError(L3)</f>
        <v/>
      </c>
      <c r="N3" s="746"/>
    </row>
    <row r="4" spans="1:18" ht="11.25" customHeight="1" x14ac:dyDescent="0.2">
      <c r="A4" s="89"/>
      <c r="B4" s="85"/>
      <c r="C4" s="85"/>
      <c r="D4" s="85"/>
      <c r="E4" s="85"/>
      <c r="F4" s="85"/>
      <c r="G4" s="85"/>
      <c r="H4" s="85"/>
      <c r="I4" s="85"/>
      <c r="J4" s="85"/>
      <c r="K4" s="85"/>
      <c r="L4" s="59"/>
      <c r="M4" s="85"/>
      <c r="N4" s="746"/>
    </row>
    <row r="5" spans="1:18" ht="11.25" customHeight="1" thickBot="1" x14ac:dyDescent="0.25">
      <c r="A5" s="66"/>
      <c r="B5" s="1589">
        <v>0</v>
      </c>
      <c r="C5" s="1589" t="s">
        <v>485</v>
      </c>
      <c r="D5" s="758" t="s">
        <v>64</v>
      </c>
      <c r="E5" s="1589" t="str">
        <f>VLOOKUP(Currency,Swap1YConventions,2)</f>
        <v>SB</v>
      </c>
      <c r="F5" s="1589" t="str">
        <f>VLOOKUP(Currency,Swap1YConventions,3)</f>
        <v>12L</v>
      </c>
      <c r="G5" s="1588" t="s">
        <v>434</v>
      </c>
      <c r="H5" s="870" t="s">
        <v>388</v>
      </c>
      <c r="I5" s="870" t="str">
        <f t="shared" ref="I5:I38" si="0">IF(UPPER(RIGHT($E5))="B",BondBasisDayCounter,IF(UPPER(RIGHT($E5))="M",MoneyMarketDayCounter,"--"))</f>
        <v>Actual/365 (Fixed)</v>
      </c>
      <c r="J5" s="869">
        <v>0</v>
      </c>
      <c r="K5" s="756" t="str">
        <f t="shared" ref="K5:K38" si="1">Currency&amp;$E5&amp;$I$1&amp;$D5&amp;"_S"&amp;$I$1&amp;$F5&amp;"_Quote"</f>
        <v>GBPSB6L1Y_S6L12L_Quote</v>
      </c>
      <c r="L5" s="758"/>
      <c r="M5" s="868" t="str">
        <f>_xll.ohRangeRetrieveError(L5)</f>
        <v/>
      </c>
      <c r="N5" s="746"/>
    </row>
    <row r="6" spans="1:18" ht="11.25" customHeight="1" x14ac:dyDescent="0.2">
      <c r="A6" s="66"/>
      <c r="B6" s="754">
        <v>0</v>
      </c>
      <c r="C6" s="754" t="str">
        <f t="shared" ref="C6:C38" si="2">C5</f>
        <v>0d</v>
      </c>
      <c r="D6" s="754" t="s">
        <v>63</v>
      </c>
      <c r="E6" s="754" t="str">
        <f t="shared" ref="E6:E38" si="3">E5</f>
        <v>SB</v>
      </c>
      <c r="F6" s="754" t="str">
        <f t="shared" ref="F6:F38" si="4">F5</f>
        <v>12L</v>
      </c>
      <c r="G6" s="858" t="str">
        <f t="shared" ref="G6:G38" si="5">IF(UPPER(LEFT($E6))="A","Annual",IF(UPPER(LEFT($E6))="S","Semiannual","--"))</f>
        <v>Semiannual</v>
      </c>
      <c r="H6" s="858" t="s">
        <v>388</v>
      </c>
      <c r="I6" s="858" t="str">
        <f t="shared" si="0"/>
        <v>Actual/365 (Fixed)</v>
      </c>
      <c r="J6" s="857">
        <v>0</v>
      </c>
      <c r="K6" s="752" t="str">
        <f t="shared" si="1"/>
        <v>GBPSB6L2Y_S6L12L_Quote</v>
      </c>
      <c r="L6" s="754" t="str">
        <f>_xll.qlSwapRateHelper2(,$K6,B6,$D6,Calendar,$G6,$H6,$I6,$L$3,$J6,C6,Discounting,Permanent,,ObjectOverwrite)</f>
        <v>obj_005bd#0009</v>
      </c>
      <c r="M6" s="856" t="str">
        <f>_xll.ohRangeRetrieveError(L6)</f>
        <v/>
      </c>
      <c r="N6" s="746"/>
      <c r="P6" s="867" t="s">
        <v>49</v>
      </c>
      <c r="Q6" s="744" t="s">
        <v>127</v>
      </c>
      <c r="R6" s="1480" t="s">
        <v>235</v>
      </c>
    </row>
    <row r="7" spans="1:18" ht="11.25" customHeight="1" x14ac:dyDescent="0.2">
      <c r="A7" s="66"/>
      <c r="B7" s="754">
        <v>0</v>
      </c>
      <c r="C7" s="754" t="str">
        <f t="shared" si="2"/>
        <v>0d</v>
      </c>
      <c r="D7" s="754" t="s">
        <v>62</v>
      </c>
      <c r="E7" s="754" t="str">
        <f t="shared" si="3"/>
        <v>SB</v>
      </c>
      <c r="F7" s="754" t="str">
        <f t="shared" si="4"/>
        <v>12L</v>
      </c>
      <c r="G7" s="858" t="str">
        <f t="shared" si="5"/>
        <v>Semiannual</v>
      </c>
      <c r="H7" s="858" t="s">
        <v>388</v>
      </c>
      <c r="I7" s="858" t="str">
        <f t="shared" si="0"/>
        <v>Actual/365 (Fixed)</v>
      </c>
      <c r="J7" s="857">
        <v>0</v>
      </c>
      <c r="K7" s="752" t="str">
        <f t="shared" si="1"/>
        <v>GBPSB6L3Y_S6L12L_Quote</v>
      </c>
      <c r="L7" s="754" t="str">
        <f>_xll.qlSwapRateHelper2(,$K7,B7,$D7,Calendar,$G7,$H7,$I7,$L$3,$J7,C7,Discounting,Permanent,,ObjectOverwrite)</f>
        <v>obj_005b2#0009</v>
      </c>
      <c r="M7" s="856" t="str">
        <f>_xll.ohRangeRetrieveError(L7)</f>
        <v/>
      </c>
      <c r="N7" s="746"/>
      <c r="P7" s="864" t="s">
        <v>48</v>
      </c>
      <c r="Q7" s="1415" t="s">
        <v>127</v>
      </c>
      <c r="R7" s="1479" t="s">
        <v>236</v>
      </c>
    </row>
    <row r="8" spans="1:18" ht="11.25" customHeight="1" x14ac:dyDescent="0.2">
      <c r="A8" s="66"/>
      <c r="B8" s="754">
        <v>0</v>
      </c>
      <c r="C8" s="754" t="str">
        <f t="shared" si="2"/>
        <v>0d</v>
      </c>
      <c r="D8" s="754" t="s">
        <v>61</v>
      </c>
      <c r="E8" s="754" t="str">
        <f t="shared" si="3"/>
        <v>SB</v>
      </c>
      <c r="F8" s="754" t="str">
        <f t="shared" si="4"/>
        <v>12L</v>
      </c>
      <c r="G8" s="858" t="str">
        <f t="shared" si="5"/>
        <v>Semiannual</v>
      </c>
      <c r="H8" s="858" t="s">
        <v>388</v>
      </c>
      <c r="I8" s="858" t="str">
        <f t="shared" si="0"/>
        <v>Actual/365 (Fixed)</v>
      </c>
      <c r="J8" s="857">
        <v>0</v>
      </c>
      <c r="K8" s="752" t="str">
        <f t="shared" si="1"/>
        <v>GBPSB6L4Y_S6L12L_Quote</v>
      </c>
      <c r="L8" s="754" t="str">
        <f>_xll.qlSwapRateHelper2(,$K8,B8,$D8,Calendar,$G8,$H8,$I8,$L$3,$J8,C8,Discounting,Permanent,,ObjectOverwrite)</f>
        <v>obj_005b9#0009</v>
      </c>
      <c r="M8" s="856" t="str">
        <f>_xll.ohRangeRetrieveError(L8)</f>
        <v/>
      </c>
      <c r="N8" s="746"/>
      <c r="P8" s="864" t="s">
        <v>43</v>
      </c>
      <c r="Q8" s="1415" t="s">
        <v>124</v>
      </c>
      <c r="R8" s="1479" t="s">
        <v>235</v>
      </c>
    </row>
    <row r="9" spans="1:18" ht="11.25" customHeight="1" x14ac:dyDescent="0.2">
      <c r="A9" s="66"/>
      <c r="B9" s="754">
        <v>0</v>
      </c>
      <c r="C9" s="754" t="str">
        <f t="shared" si="2"/>
        <v>0d</v>
      </c>
      <c r="D9" s="754" t="s">
        <v>60</v>
      </c>
      <c r="E9" s="754" t="str">
        <f t="shared" si="3"/>
        <v>SB</v>
      </c>
      <c r="F9" s="754" t="str">
        <f t="shared" si="4"/>
        <v>12L</v>
      </c>
      <c r="G9" s="858" t="str">
        <f t="shared" si="5"/>
        <v>Semiannual</v>
      </c>
      <c r="H9" s="858" t="s">
        <v>388</v>
      </c>
      <c r="I9" s="858" t="str">
        <f t="shared" si="0"/>
        <v>Actual/365 (Fixed)</v>
      </c>
      <c r="J9" s="857">
        <v>0</v>
      </c>
      <c r="K9" s="752" t="str">
        <f t="shared" si="1"/>
        <v>GBPSB6L5Y_S6L12L_Quote</v>
      </c>
      <c r="L9" s="754" t="str">
        <f>_xll.qlSwapRateHelper2(,$K9,B9,$D9,Calendar,$G9,$H9,$I9,$L$3,$J9,C9,Discounting,Permanent,,ObjectOverwrite)</f>
        <v>obj_005a6#0009</v>
      </c>
      <c r="M9" s="856" t="str">
        <f>_xll.ohRangeRetrieveError(L9)</f>
        <v/>
      </c>
      <c r="N9" s="746"/>
      <c r="P9" s="864" t="s">
        <v>42</v>
      </c>
      <c r="Q9" s="1415" t="s">
        <v>124</v>
      </c>
      <c r="R9" s="1479" t="s">
        <v>235</v>
      </c>
    </row>
    <row r="10" spans="1:18" ht="11.25" customHeight="1" thickBot="1" x14ac:dyDescent="0.25">
      <c r="A10" s="66"/>
      <c r="B10" s="754">
        <v>0</v>
      </c>
      <c r="C10" s="754" t="str">
        <f t="shared" si="2"/>
        <v>0d</v>
      </c>
      <c r="D10" s="754" t="s">
        <v>59</v>
      </c>
      <c r="E10" s="754" t="str">
        <f t="shared" si="3"/>
        <v>SB</v>
      </c>
      <c r="F10" s="754" t="str">
        <f t="shared" si="4"/>
        <v>12L</v>
      </c>
      <c r="G10" s="858" t="str">
        <f t="shared" si="5"/>
        <v>Semiannual</v>
      </c>
      <c r="H10" s="858" t="s">
        <v>388</v>
      </c>
      <c r="I10" s="858" t="str">
        <f t="shared" si="0"/>
        <v>Actual/365 (Fixed)</v>
      </c>
      <c r="J10" s="857">
        <v>0</v>
      </c>
      <c r="K10" s="752" t="str">
        <f t="shared" si="1"/>
        <v>GBPSB6L6Y_S6L12L_Quote</v>
      </c>
      <c r="L10" s="754" t="str">
        <f>_xll.qlSwapRateHelper2(,$K10,B10,$D10,Calendar,$G10,$H10,$I10,$L$3,$J10,C10,Discounting,Permanent,,ObjectOverwrite)</f>
        <v>obj_005a0#0009</v>
      </c>
      <c r="M10" s="856" t="str">
        <f>_xll.ohRangeRetrieveError(L10)</f>
        <v/>
      </c>
      <c r="N10" s="746"/>
      <c r="P10" s="861" t="s">
        <v>41</v>
      </c>
      <c r="Q10" s="916" t="s">
        <v>123</v>
      </c>
      <c r="R10" s="1478" t="s">
        <v>235</v>
      </c>
    </row>
    <row r="11" spans="1:18" ht="11.25" customHeight="1" x14ac:dyDescent="0.2">
      <c r="A11" s="66"/>
      <c r="B11" s="754">
        <v>0</v>
      </c>
      <c r="C11" s="754" t="str">
        <f t="shared" si="2"/>
        <v>0d</v>
      </c>
      <c r="D11" s="754" t="s">
        <v>58</v>
      </c>
      <c r="E11" s="754" t="str">
        <f t="shared" si="3"/>
        <v>SB</v>
      </c>
      <c r="F11" s="754" t="str">
        <f t="shared" si="4"/>
        <v>12L</v>
      </c>
      <c r="G11" s="858" t="str">
        <f t="shared" si="5"/>
        <v>Semiannual</v>
      </c>
      <c r="H11" s="858" t="s">
        <v>388</v>
      </c>
      <c r="I11" s="858" t="str">
        <f t="shared" si="0"/>
        <v>Actual/365 (Fixed)</v>
      </c>
      <c r="J11" s="857">
        <v>0</v>
      </c>
      <c r="K11" s="752" t="str">
        <f t="shared" si="1"/>
        <v>GBPSB6L7Y_S6L12L_Quote</v>
      </c>
      <c r="L11" s="754" t="str">
        <f>_xll.qlSwapRateHelper2(,$K11,B11,$D11,Calendar,$G11,$H11,$I11,$L$3,$J11,C11,Discounting,Permanent,,ObjectOverwrite)</f>
        <v>obj_005b0#0009</v>
      </c>
      <c r="M11" s="856" t="str">
        <f>_xll.ohRangeRetrieveError(L11)</f>
        <v/>
      </c>
      <c r="N11" s="746"/>
      <c r="P11" s="1415"/>
      <c r="Q11" s="1415"/>
      <c r="R11" s="1415"/>
    </row>
    <row r="12" spans="1:18" ht="11.25" customHeight="1" x14ac:dyDescent="0.2">
      <c r="A12" s="66"/>
      <c r="B12" s="754">
        <v>0</v>
      </c>
      <c r="C12" s="754" t="str">
        <f t="shared" si="2"/>
        <v>0d</v>
      </c>
      <c r="D12" s="754" t="s">
        <v>57</v>
      </c>
      <c r="E12" s="754" t="str">
        <f t="shared" si="3"/>
        <v>SB</v>
      </c>
      <c r="F12" s="754" t="str">
        <f t="shared" si="4"/>
        <v>12L</v>
      </c>
      <c r="G12" s="858" t="str">
        <f t="shared" si="5"/>
        <v>Semiannual</v>
      </c>
      <c r="H12" s="858" t="s">
        <v>388</v>
      </c>
      <c r="I12" s="858" t="str">
        <f t="shared" si="0"/>
        <v>Actual/365 (Fixed)</v>
      </c>
      <c r="J12" s="857">
        <v>0</v>
      </c>
      <c r="K12" s="752" t="str">
        <f t="shared" si="1"/>
        <v>GBPSB6L8Y_S6L12L_Quote</v>
      </c>
      <c r="L12" s="754" t="str">
        <f>_xll.qlSwapRateHelper2(,$K12,B12,$D12,Calendar,$G12,$H12,$I12,$L$3,$J12,C12,Discounting,Permanent,,ObjectOverwrite)</f>
        <v>obj_005af#0009</v>
      </c>
      <c r="M12" s="856" t="str">
        <f>_xll.ohRangeRetrieveError(L12)</f>
        <v/>
      </c>
      <c r="N12" s="746"/>
    </row>
    <row r="13" spans="1:18" ht="11.25" customHeight="1" x14ac:dyDescent="0.2">
      <c r="A13" s="66"/>
      <c r="B13" s="754">
        <v>0</v>
      </c>
      <c r="C13" s="754" t="str">
        <f t="shared" si="2"/>
        <v>0d</v>
      </c>
      <c r="D13" s="754" t="s">
        <v>56</v>
      </c>
      <c r="E13" s="754" t="str">
        <f t="shared" si="3"/>
        <v>SB</v>
      </c>
      <c r="F13" s="754" t="str">
        <f t="shared" si="4"/>
        <v>12L</v>
      </c>
      <c r="G13" s="858" t="str">
        <f t="shared" si="5"/>
        <v>Semiannual</v>
      </c>
      <c r="H13" s="858" t="s">
        <v>388</v>
      </c>
      <c r="I13" s="858" t="str">
        <f t="shared" si="0"/>
        <v>Actual/365 (Fixed)</v>
      </c>
      <c r="J13" s="857">
        <v>0</v>
      </c>
      <c r="K13" s="752" t="str">
        <f t="shared" si="1"/>
        <v>GBPSB6L9Y_S6L12L_Quote</v>
      </c>
      <c r="L13" s="754" t="str">
        <f>_xll.qlSwapRateHelper2(,$K13,B13,$D13,Calendar,$G13,$H13,$I13,$L$3,$J13,C13,Discounting,Permanent,,ObjectOverwrite)</f>
        <v>obj_005a7#0009</v>
      </c>
      <c r="M13" s="856" t="str">
        <f>_xll.ohRangeRetrieveError(L13)</f>
        <v/>
      </c>
      <c r="N13" s="746"/>
    </row>
    <row r="14" spans="1:18" ht="11.25" customHeight="1" x14ac:dyDescent="0.2">
      <c r="A14" s="66"/>
      <c r="B14" s="754">
        <v>0</v>
      </c>
      <c r="C14" s="754" t="str">
        <f t="shared" si="2"/>
        <v>0d</v>
      </c>
      <c r="D14" s="754" t="s">
        <v>55</v>
      </c>
      <c r="E14" s="754" t="str">
        <f t="shared" si="3"/>
        <v>SB</v>
      </c>
      <c r="F14" s="754" t="str">
        <f t="shared" si="4"/>
        <v>12L</v>
      </c>
      <c r="G14" s="858" t="str">
        <f t="shared" si="5"/>
        <v>Semiannual</v>
      </c>
      <c r="H14" s="858" t="s">
        <v>388</v>
      </c>
      <c r="I14" s="858" t="str">
        <f t="shared" si="0"/>
        <v>Actual/365 (Fixed)</v>
      </c>
      <c r="J14" s="857">
        <v>0</v>
      </c>
      <c r="K14" s="752" t="str">
        <f t="shared" si="1"/>
        <v>GBPSB6L10Y_S6L12L_Quote</v>
      </c>
      <c r="L14" s="754" t="str">
        <f>_xll.qlSwapRateHelper2(,$K14,B14,$D14,Calendar,$G14,$H14,$I14,$L$3,$J14,C14,Discounting,Permanent,,ObjectOverwrite)</f>
        <v>obj_005b7#0009</v>
      </c>
      <c r="M14" s="856" t="str">
        <f>_xll.ohRangeRetrieveError(L14)</f>
        <v/>
      </c>
      <c r="N14" s="746"/>
    </row>
    <row r="15" spans="1:18" ht="11.25" customHeight="1" x14ac:dyDescent="0.2">
      <c r="A15" s="66"/>
      <c r="B15" s="754">
        <v>0</v>
      </c>
      <c r="C15" s="754" t="str">
        <f t="shared" si="2"/>
        <v>0d</v>
      </c>
      <c r="D15" s="754" t="s">
        <v>119</v>
      </c>
      <c r="E15" s="754" t="str">
        <f t="shared" si="3"/>
        <v>SB</v>
      </c>
      <c r="F15" s="754" t="str">
        <f t="shared" si="4"/>
        <v>12L</v>
      </c>
      <c r="G15" s="858" t="str">
        <f t="shared" si="5"/>
        <v>Semiannual</v>
      </c>
      <c r="H15" s="858" t="s">
        <v>388</v>
      </c>
      <c r="I15" s="858" t="str">
        <f t="shared" si="0"/>
        <v>Actual/365 (Fixed)</v>
      </c>
      <c r="J15" s="857">
        <v>0</v>
      </c>
      <c r="K15" s="752" t="str">
        <f t="shared" si="1"/>
        <v>GBPSB6L11Y_S6L12L_Quote</v>
      </c>
      <c r="L15" s="754" t="str">
        <f>_xll.qlSwapRateHelper2(,$K15,B15,$D15,Calendar,$G15,$H15,$I15,$L$3,$J15,C15,Discounting,Permanent,,ObjectOverwrite)</f>
        <v>obj_005b3#0009</v>
      </c>
      <c r="M15" s="856" t="str">
        <f>_xll.ohRangeRetrieveError(L15)</f>
        <v/>
      </c>
      <c r="N15" s="746"/>
    </row>
    <row r="16" spans="1:18" ht="11.25" customHeight="1" x14ac:dyDescent="0.2">
      <c r="A16" s="66"/>
      <c r="B16" s="754">
        <v>0</v>
      </c>
      <c r="C16" s="754" t="str">
        <f t="shared" si="2"/>
        <v>0d</v>
      </c>
      <c r="D16" s="754" t="s">
        <v>54</v>
      </c>
      <c r="E16" s="754" t="str">
        <f t="shared" si="3"/>
        <v>SB</v>
      </c>
      <c r="F16" s="754" t="str">
        <f t="shared" si="4"/>
        <v>12L</v>
      </c>
      <c r="G16" s="858" t="str">
        <f t="shared" si="5"/>
        <v>Semiannual</v>
      </c>
      <c r="H16" s="858" t="s">
        <v>388</v>
      </c>
      <c r="I16" s="858" t="str">
        <f t="shared" si="0"/>
        <v>Actual/365 (Fixed)</v>
      </c>
      <c r="J16" s="857">
        <v>0</v>
      </c>
      <c r="K16" s="752" t="str">
        <f t="shared" si="1"/>
        <v>GBPSB6L12Y_S6L12L_Quote</v>
      </c>
      <c r="L16" s="754" t="str">
        <f>_xll.qlSwapRateHelper2(,$K16,B16,$D16,Calendar,$G16,$H16,$I16,$L$3,$J16,C16,Discounting,Permanent,,ObjectOverwrite)</f>
        <v>obj_005a3#0009</v>
      </c>
      <c r="M16" s="856" t="str">
        <f>_xll.ohRangeRetrieveError(L16)</f>
        <v/>
      </c>
      <c r="N16" s="746"/>
    </row>
    <row r="17" spans="1:14" ht="11.25" customHeight="1" x14ac:dyDescent="0.2">
      <c r="A17" s="66"/>
      <c r="B17" s="754">
        <v>0</v>
      </c>
      <c r="C17" s="754" t="str">
        <f t="shared" si="2"/>
        <v>0d</v>
      </c>
      <c r="D17" s="754" t="s">
        <v>118</v>
      </c>
      <c r="E17" s="754" t="str">
        <f t="shared" si="3"/>
        <v>SB</v>
      </c>
      <c r="F17" s="754" t="str">
        <f t="shared" si="4"/>
        <v>12L</v>
      </c>
      <c r="G17" s="858" t="str">
        <f t="shared" si="5"/>
        <v>Semiannual</v>
      </c>
      <c r="H17" s="858" t="s">
        <v>388</v>
      </c>
      <c r="I17" s="858" t="str">
        <f t="shared" si="0"/>
        <v>Actual/365 (Fixed)</v>
      </c>
      <c r="J17" s="857">
        <v>0</v>
      </c>
      <c r="K17" s="752" t="str">
        <f t="shared" si="1"/>
        <v>GBPSB6L13Y_S6L12L_Quote</v>
      </c>
      <c r="L17" s="754" t="str">
        <f>_xll.qlSwapRateHelper2(,$K17,B17,$D17,Calendar,$G17,$H17,$I17,$L$3,$J17,C17,Discounting,Permanent,,ObjectOverwrite)</f>
        <v>obj_005a2#0009</v>
      </c>
      <c r="M17" s="856" t="str">
        <f>_xll.ohRangeRetrieveError(L17)</f>
        <v/>
      </c>
      <c r="N17" s="746"/>
    </row>
    <row r="18" spans="1:14" ht="11.25" customHeight="1" x14ac:dyDescent="0.2">
      <c r="A18" s="66"/>
      <c r="B18" s="754">
        <v>0</v>
      </c>
      <c r="C18" s="754" t="str">
        <f t="shared" si="2"/>
        <v>0d</v>
      </c>
      <c r="D18" s="754" t="s">
        <v>117</v>
      </c>
      <c r="E18" s="754" t="str">
        <f t="shared" si="3"/>
        <v>SB</v>
      </c>
      <c r="F18" s="754" t="str">
        <f t="shared" si="4"/>
        <v>12L</v>
      </c>
      <c r="G18" s="858" t="str">
        <f t="shared" si="5"/>
        <v>Semiannual</v>
      </c>
      <c r="H18" s="858" t="s">
        <v>388</v>
      </c>
      <c r="I18" s="858" t="str">
        <f t="shared" si="0"/>
        <v>Actual/365 (Fixed)</v>
      </c>
      <c r="J18" s="857">
        <v>0</v>
      </c>
      <c r="K18" s="752" t="str">
        <f t="shared" si="1"/>
        <v>GBPSB6L14Y_S6L12L_Quote</v>
      </c>
      <c r="L18" s="754" t="str">
        <f>_xll.qlSwapRateHelper2(,$K18,B18,$D18,Calendar,$G18,$H18,$I18,$L$3,$J18,C18,Discounting,Permanent,,ObjectOverwrite)</f>
        <v>obj_005b6#0009</v>
      </c>
      <c r="M18" s="856" t="str">
        <f>_xll.ohRangeRetrieveError(L18)</f>
        <v/>
      </c>
      <c r="N18" s="746"/>
    </row>
    <row r="19" spans="1:14" ht="11.25" customHeight="1" x14ac:dyDescent="0.2">
      <c r="A19" s="66"/>
      <c r="B19" s="754">
        <v>0</v>
      </c>
      <c r="C19" s="754" t="str">
        <f t="shared" si="2"/>
        <v>0d</v>
      </c>
      <c r="D19" s="754" t="s">
        <v>53</v>
      </c>
      <c r="E19" s="754" t="str">
        <f t="shared" si="3"/>
        <v>SB</v>
      </c>
      <c r="F19" s="754" t="str">
        <f t="shared" si="4"/>
        <v>12L</v>
      </c>
      <c r="G19" s="858" t="str">
        <f t="shared" si="5"/>
        <v>Semiannual</v>
      </c>
      <c r="H19" s="858" t="s">
        <v>388</v>
      </c>
      <c r="I19" s="858" t="str">
        <f t="shared" si="0"/>
        <v>Actual/365 (Fixed)</v>
      </c>
      <c r="J19" s="857">
        <v>0</v>
      </c>
      <c r="K19" s="752" t="str">
        <f t="shared" si="1"/>
        <v>GBPSB6L15Y_S6L12L_Quote</v>
      </c>
      <c r="L19" s="754" t="str">
        <f>_xll.qlSwapRateHelper2(,$K19,B19,$D19,Calendar,$G19,$H19,$I19,$L$3,$J19,C19,Discounting,Permanent,,ObjectOverwrite)</f>
        <v>obj_005ad#0009</v>
      </c>
      <c r="M19" s="856" t="str">
        <f>_xll.ohRangeRetrieveError(L19)</f>
        <v/>
      </c>
      <c r="N19" s="746"/>
    </row>
    <row r="20" spans="1:14" ht="11.25" customHeight="1" x14ac:dyDescent="0.2">
      <c r="A20" s="66"/>
      <c r="B20" s="754">
        <v>0</v>
      </c>
      <c r="C20" s="754" t="str">
        <f t="shared" si="2"/>
        <v>0d</v>
      </c>
      <c r="D20" s="754" t="s">
        <v>116</v>
      </c>
      <c r="E20" s="754" t="str">
        <f t="shared" si="3"/>
        <v>SB</v>
      </c>
      <c r="F20" s="754" t="str">
        <f t="shared" si="4"/>
        <v>12L</v>
      </c>
      <c r="G20" s="858" t="str">
        <f t="shared" si="5"/>
        <v>Semiannual</v>
      </c>
      <c r="H20" s="858" t="s">
        <v>388</v>
      </c>
      <c r="I20" s="858" t="str">
        <f t="shared" si="0"/>
        <v>Actual/365 (Fixed)</v>
      </c>
      <c r="J20" s="857">
        <v>0</v>
      </c>
      <c r="K20" s="752" t="str">
        <f t="shared" si="1"/>
        <v>GBPSB6L16Y_S6L12L_Quote</v>
      </c>
      <c r="L20" s="754" t="str">
        <f>_xll.qlSwapRateHelper2(,$K20,B20,$D20,Calendar,$G20,$H20,$I20,$L$3,$J20,C20,Discounting,Permanent,,ObjectOverwrite)</f>
        <v>obj_005bf#0009</v>
      </c>
      <c r="M20" s="856" t="str">
        <f>_xll.ohRangeRetrieveError(L20)</f>
        <v/>
      </c>
      <c r="N20" s="746"/>
    </row>
    <row r="21" spans="1:14" ht="11.25" customHeight="1" x14ac:dyDescent="0.2">
      <c r="A21" s="66"/>
      <c r="B21" s="754">
        <v>0</v>
      </c>
      <c r="C21" s="754" t="str">
        <f t="shared" si="2"/>
        <v>0d</v>
      </c>
      <c r="D21" s="754" t="s">
        <v>115</v>
      </c>
      <c r="E21" s="754" t="str">
        <f t="shared" si="3"/>
        <v>SB</v>
      </c>
      <c r="F21" s="754" t="str">
        <f t="shared" si="4"/>
        <v>12L</v>
      </c>
      <c r="G21" s="858" t="str">
        <f t="shared" si="5"/>
        <v>Semiannual</v>
      </c>
      <c r="H21" s="858" t="s">
        <v>388</v>
      </c>
      <c r="I21" s="858" t="str">
        <f t="shared" si="0"/>
        <v>Actual/365 (Fixed)</v>
      </c>
      <c r="J21" s="857">
        <v>0</v>
      </c>
      <c r="K21" s="752" t="str">
        <f t="shared" si="1"/>
        <v>GBPSB6L17Y_S6L12L_Quote</v>
      </c>
      <c r="L21" s="754" t="str">
        <f>_xll.qlSwapRateHelper2(,$K21,B21,$D21,Calendar,$G21,$H21,$I21,$L$3,$J21,C21,Discounting,Permanent,,ObjectOverwrite)</f>
        <v>obj_005a1#0009</v>
      </c>
      <c r="M21" s="856" t="str">
        <f>_xll.ohRangeRetrieveError(L21)</f>
        <v/>
      </c>
      <c r="N21" s="746"/>
    </row>
    <row r="22" spans="1:14" ht="11.25" customHeight="1" x14ac:dyDescent="0.2">
      <c r="A22" s="66"/>
      <c r="B22" s="754">
        <v>0</v>
      </c>
      <c r="C22" s="754" t="str">
        <f t="shared" si="2"/>
        <v>0d</v>
      </c>
      <c r="D22" s="754" t="s">
        <v>114</v>
      </c>
      <c r="E22" s="754" t="str">
        <f t="shared" si="3"/>
        <v>SB</v>
      </c>
      <c r="F22" s="754" t="str">
        <f t="shared" si="4"/>
        <v>12L</v>
      </c>
      <c r="G22" s="858" t="str">
        <f t="shared" si="5"/>
        <v>Semiannual</v>
      </c>
      <c r="H22" s="858" t="s">
        <v>388</v>
      </c>
      <c r="I22" s="858" t="str">
        <f t="shared" si="0"/>
        <v>Actual/365 (Fixed)</v>
      </c>
      <c r="J22" s="857">
        <v>0</v>
      </c>
      <c r="K22" s="752" t="str">
        <f t="shared" si="1"/>
        <v>GBPSB6L18Y_S6L12L_Quote</v>
      </c>
      <c r="L22" s="754" t="str">
        <f>_xll.qlSwapRateHelper2(,$K22,B22,$D22,Calendar,$G22,$H22,$I22,$L$3,$J22,C22,Discounting,Permanent,,ObjectOverwrite)</f>
        <v>obj_005b4#0009</v>
      </c>
      <c r="M22" s="856" t="str">
        <f>_xll.ohRangeRetrieveError(L22)</f>
        <v/>
      </c>
      <c r="N22" s="746"/>
    </row>
    <row r="23" spans="1:14" ht="11.25" customHeight="1" x14ac:dyDescent="0.2">
      <c r="A23" s="66"/>
      <c r="B23" s="754">
        <v>0</v>
      </c>
      <c r="C23" s="754" t="str">
        <f t="shared" si="2"/>
        <v>0d</v>
      </c>
      <c r="D23" s="754" t="s">
        <v>113</v>
      </c>
      <c r="E23" s="754" t="str">
        <f t="shared" si="3"/>
        <v>SB</v>
      </c>
      <c r="F23" s="754" t="str">
        <f t="shared" si="4"/>
        <v>12L</v>
      </c>
      <c r="G23" s="858" t="str">
        <f t="shared" si="5"/>
        <v>Semiannual</v>
      </c>
      <c r="H23" s="858" t="s">
        <v>388</v>
      </c>
      <c r="I23" s="858" t="str">
        <f t="shared" si="0"/>
        <v>Actual/365 (Fixed)</v>
      </c>
      <c r="J23" s="857">
        <v>0</v>
      </c>
      <c r="K23" s="752" t="str">
        <f t="shared" si="1"/>
        <v>GBPSB6L19Y_S6L12L_Quote</v>
      </c>
      <c r="L23" s="754" t="str">
        <f>_xll.qlSwapRateHelper2(,$K23,B23,$D23,Calendar,$G23,$H23,$I23,$L$3,$J23,C23,Discounting,Permanent,,ObjectOverwrite)</f>
        <v>obj_005be#0009</v>
      </c>
      <c r="M23" s="856" t="str">
        <f>_xll.ohRangeRetrieveError(L23)</f>
        <v/>
      </c>
      <c r="N23" s="746"/>
    </row>
    <row r="24" spans="1:14" ht="11.25" customHeight="1" x14ac:dyDescent="0.2">
      <c r="A24" s="66"/>
      <c r="B24" s="754">
        <v>0</v>
      </c>
      <c r="C24" s="754" t="str">
        <f t="shared" si="2"/>
        <v>0d</v>
      </c>
      <c r="D24" s="754" t="s">
        <v>52</v>
      </c>
      <c r="E24" s="754" t="str">
        <f t="shared" si="3"/>
        <v>SB</v>
      </c>
      <c r="F24" s="754" t="str">
        <f t="shared" si="4"/>
        <v>12L</v>
      </c>
      <c r="G24" s="858" t="str">
        <f t="shared" si="5"/>
        <v>Semiannual</v>
      </c>
      <c r="H24" s="858" t="s">
        <v>388</v>
      </c>
      <c r="I24" s="858" t="str">
        <f t="shared" si="0"/>
        <v>Actual/365 (Fixed)</v>
      </c>
      <c r="J24" s="857">
        <v>0</v>
      </c>
      <c r="K24" s="752" t="str">
        <f t="shared" si="1"/>
        <v>GBPSB6L20Y_S6L12L_Quote</v>
      </c>
      <c r="L24" s="754" t="str">
        <f>_xll.qlSwapRateHelper2(,$K24,B24,$D24,Calendar,$G24,$H24,$I24,$L$3,$J24,C24,Discounting,Permanent,,ObjectOverwrite)</f>
        <v>obj_005a8#0009</v>
      </c>
      <c r="M24" s="856" t="str">
        <f>_xll.ohRangeRetrieveError(L24)</f>
        <v/>
      </c>
      <c r="N24" s="746"/>
    </row>
    <row r="25" spans="1:14" ht="11.25" customHeight="1" x14ac:dyDescent="0.2">
      <c r="A25" s="66"/>
      <c r="B25" s="754">
        <v>0</v>
      </c>
      <c r="C25" s="754" t="str">
        <f t="shared" si="2"/>
        <v>0d</v>
      </c>
      <c r="D25" s="754" t="s">
        <v>112</v>
      </c>
      <c r="E25" s="754" t="str">
        <f t="shared" si="3"/>
        <v>SB</v>
      </c>
      <c r="F25" s="754" t="str">
        <f t="shared" si="4"/>
        <v>12L</v>
      </c>
      <c r="G25" s="858" t="str">
        <f t="shared" si="5"/>
        <v>Semiannual</v>
      </c>
      <c r="H25" s="858" t="s">
        <v>388</v>
      </c>
      <c r="I25" s="858" t="str">
        <f t="shared" si="0"/>
        <v>Actual/365 (Fixed)</v>
      </c>
      <c r="J25" s="857">
        <v>0</v>
      </c>
      <c r="K25" s="752" t="str">
        <f t="shared" si="1"/>
        <v>GBPSB6L21Y_S6L12L_Quote</v>
      </c>
      <c r="L25" s="754" t="str">
        <f>_xll.qlSwapRateHelper2(,$K25,B25,$D25,Calendar,$G25,$H25,$I25,$L$3,$J25,C25,Discounting,Permanent,,ObjectOverwrite)</f>
        <v>obj_005b1#0009</v>
      </c>
      <c r="M25" s="856" t="str">
        <f>_xll.ohRangeRetrieveError(L25)</f>
        <v/>
      </c>
      <c r="N25" s="746"/>
    </row>
    <row r="26" spans="1:14" ht="11.25" customHeight="1" x14ac:dyDescent="0.2">
      <c r="A26" s="66"/>
      <c r="B26" s="754">
        <v>0</v>
      </c>
      <c r="C26" s="754" t="str">
        <f t="shared" si="2"/>
        <v>0d</v>
      </c>
      <c r="D26" s="754" t="s">
        <v>111</v>
      </c>
      <c r="E26" s="754" t="str">
        <f t="shared" si="3"/>
        <v>SB</v>
      </c>
      <c r="F26" s="754" t="str">
        <f t="shared" si="4"/>
        <v>12L</v>
      </c>
      <c r="G26" s="858" t="str">
        <f t="shared" si="5"/>
        <v>Semiannual</v>
      </c>
      <c r="H26" s="858" t="s">
        <v>388</v>
      </c>
      <c r="I26" s="858" t="str">
        <f t="shared" si="0"/>
        <v>Actual/365 (Fixed)</v>
      </c>
      <c r="J26" s="857">
        <v>0</v>
      </c>
      <c r="K26" s="752" t="str">
        <f t="shared" si="1"/>
        <v>GBPSB6L22Y_S6L12L_Quote</v>
      </c>
      <c r="L26" s="754" t="str">
        <f>_xll.qlSwapRateHelper2(,$K26,B26,$D26,Calendar,$G26,$H26,$I26,$L$3,$J26,C26,Discounting,Permanent,,ObjectOverwrite)</f>
        <v>obj_005ab#0009</v>
      </c>
      <c r="M26" s="856" t="str">
        <f>_xll.ohRangeRetrieveError(L26)</f>
        <v/>
      </c>
      <c r="N26" s="746"/>
    </row>
    <row r="27" spans="1:14" ht="11.25" customHeight="1" x14ac:dyDescent="0.2">
      <c r="A27" s="66"/>
      <c r="B27" s="754">
        <v>0</v>
      </c>
      <c r="C27" s="754" t="str">
        <f t="shared" si="2"/>
        <v>0d</v>
      </c>
      <c r="D27" s="754" t="s">
        <v>110</v>
      </c>
      <c r="E27" s="754" t="str">
        <f t="shared" si="3"/>
        <v>SB</v>
      </c>
      <c r="F27" s="754" t="str">
        <f t="shared" si="4"/>
        <v>12L</v>
      </c>
      <c r="G27" s="858" t="str">
        <f t="shared" si="5"/>
        <v>Semiannual</v>
      </c>
      <c r="H27" s="858" t="s">
        <v>388</v>
      </c>
      <c r="I27" s="858" t="str">
        <f t="shared" si="0"/>
        <v>Actual/365 (Fixed)</v>
      </c>
      <c r="J27" s="857">
        <v>0</v>
      </c>
      <c r="K27" s="752" t="str">
        <f t="shared" si="1"/>
        <v>GBPSB6L23Y_S6L12L_Quote</v>
      </c>
      <c r="L27" s="754" t="str">
        <f>_xll.qlSwapRateHelper2(,$K27,B27,$D27,Calendar,$G27,$H27,$I27,$L$3,$J27,C27,Discounting,Permanent,,ObjectOverwrite)</f>
        <v>obj_005bc#0009</v>
      </c>
      <c r="M27" s="856" t="str">
        <f>_xll.ohRangeRetrieveError(L27)</f>
        <v/>
      </c>
      <c r="N27" s="746"/>
    </row>
    <row r="28" spans="1:14" ht="11.25" customHeight="1" x14ac:dyDescent="0.2">
      <c r="A28" s="66"/>
      <c r="B28" s="754">
        <v>0</v>
      </c>
      <c r="C28" s="754" t="str">
        <f t="shared" si="2"/>
        <v>0d</v>
      </c>
      <c r="D28" s="754" t="s">
        <v>109</v>
      </c>
      <c r="E28" s="754" t="str">
        <f t="shared" si="3"/>
        <v>SB</v>
      </c>
      <c r="F28" s="754" t="str">
        <f t="shared" si="4"/>
        <v>12L</v>
      </c>
      <c r="G28" s="858" t="str">
        <f t="shared" si="5"/>
        <v>Semiannual</v>
      </c>
      <c r="H28" s="858" t="s">
        <v>388</v>
      </c>
      <c r="I28" s="858" t="str">
        <f t="shared" si="0"/>
        <v>Actual/365 (Fixed)</v>
      </c>
      <c r="J28" s="857">
        <v>0</v>
      </c>
      <c r="K28" s="752" t="str">
        <f t="shared" si="1"/>
        <v>GBPSB6L24Y_S6L12L_Quote</v>
      </c>
      <c r="L28" s="754" t="str">
        <f>_xll.qlSwapRateHelper2(,$K28,B28,$D28,Calendar,$G28,$H28,$I28,$L$3,$J28,C28,Discounting,Permanent,,ObjectOverwrite)</f>
        <v>obj_005a4#0009</v>
      </c>
      <c r="M28" s="856" t="str">
        <f>_xll.ohRangeRetrieveError(L28)</f>
        <v/>
      </c>
      <c r="N28" s="746"/>
    </row>
    <row r="29" spans="1:14" ht="11.25" customHeight="1" x14ac:dyDescent="0.2">
      <c r="A29" s="66"/>
      <c r="B29" s="754">
        <v>0</v>
      </c>
      <c r="C29" s="754" t="str">
        <f t="shared" si="2"/>
        <v>0d</v>
      </c>
      <c r="D29" s="754" t="s">
        <v>51</v>
      </c>
      <c r="E29" s="754" t="str">
        <f t="shared" si="3"/>
        <v>SB</v>
      </c>
      <c r="F29" s="754" t="str">
        <f t="shared" si="4"/>
        <v>12L</v>
      </c>
      <c r="G29" s="858" t="str">
        <f t="shared" si="5"/>
        <v>Semiannual</v>
      </c>
      <c r="H29" s="858" t="s">
        <v>388</v>
      </c>
      <c r="I29" s="858" t="str">
        <f t="shared" si="0"/>
        <v>Actual/365 (Fixed)</v>
      </c>
      <c r="J29" s="857">
        <v>0</v>
      </c>
      <c r="K29" s="752" t="str">
        <f t="shared" si="1"/>
        <v>GBPSB6L25Y_S6L12L_Quote</v>
      </c>
      <c r="L29" s="754" t="str">
        <f>_xll.qlSwapRateHelper2(,$K29,B29,$D29,Calendar,$G29,$H29,$I29,$L$3,$J29,C29,Discounting,Permanent,,ObjectOverwrite)</f>
        <v>obj_005bb#0009</v>
      </c>
      <c r="M29" s="856" t="str">
        <f>_xll.ohRangeRetrieveError(L29)</f>
        <v/>
      </c>
      <c r="N29" s="746"/>
    </row>
    <row r="30" spans="1:14" ht="11.25" customHeight="1" x14ac:dyDescent="0.2">
      <c r="A30" s="66"/>
      <c r="B30" s="754">
        <v>0</v>
      </c>
      <c r="C30" s="754" t="str">
        <f t="shared" si="2"/>
        <v>0d</v>
      </c>
      <c r="D30" s="754" t="s">
        <v>108</v>
      </c>
      <c r="E30" s="754" t="str">
        <f t="shared" si="3"/>
        <v>SB</v>
      </c>
      <c r="F30" s="754" t="str">
        <f t="shared" si="4"/>
        <v>12L</v>
      </c>
      <c r="G30" s="858" t="str">
        <f t="shared" si="5"/>
        <v>Semiannual</v>
      </c>
      <c r="H30" s="858" t="s">
        <v>388</v>
      </c>
      <c r="I30" s="858" t="str">
        <f t="shared" si="0"/>
        <v>Actual/365 (Fixed)</v>
      </c>
      <c r="J30" s="857">
        <v>0</v>
      </c>
      <c r="K30" s="752" t="str">
        <f t="shared" si="1"/>
        <v>GBPSB6L26Y_S6L12L_Quote</v>
      </c>
      <c r="L30" s="754" t="str">
        <f>_xll.qlSwapRateHelper2(,$K30,B30,$D30,Calendar,$G30,$H30,$I30,$L$3,$J30,C30,Discounting,Permanent,,ObjectOverwrite)</f>
        <v>obj_005b5#0009</v>
      </c>
      <c r="M30" s="856" t="str">
        <f>_xll.ohRangeRetrieveError(L30)</f>
        <v/>
      </c>
      <c r="N30" s="746"/>
    </row>
    <row r="31" spans="1:14" ht="11.25" customHeight="1" x14ac:dyDescent="0.2">
      <c r="A31" s="66"/>
      <c r="B31" s="754">
        <v>0</v>
      </c>
      <c r="C31" s="754" t="str">
        <f t="shared" si="2"/>
        <v>0d</v>
      </c>
      <c r="D31" s="754" t="s">
        <v>107</v>
      </c>
      <c r="E31" s="754" t="str">
        <f t="shared" si="3"/>
        <v>SB</v>
      </c>
      <c r="F31" s="754" t="str">
        <f t="shared" si="4"/>
        <v>12L</v>
      </c>
      <c r="G31" s="858" t="str">
        <f t="shared" si="5"/>
        <v>Semiannual</v>
      </c>
      <c r="H31" s="858" t="s">
        <v>388</v>
      </c>
      <c r="I31" s="858" t="str">
        <f t="shared" si="0"/>
        <v>Actual/365 (Fixed)</v>
      </c>
      <c r="J31" s="857">
        <v>0</v>
      </c>
      <c r="K31" s="752" t="str">
        <f t="shared" si="1"/>
        <v>GBPSB6L27Y_S6L12L_Quote</v>
      </c>
      <c r="L31" s="754" t="str">
        <f>_xll.qlSwapRateHelper2(,$K31,B31,$D31,Calendar,$G31,$H31,$I31,$L$3,$J31,C31,Discounting,Permanent,,ObjectOverwrite)</f>
        <v>obj_005aa#0009</v>
      </c>
      <c r="M31" s="856" t="str">
        <f>_xll.ohRangeRetrieveError(L31)</f>
        <v/>
      </c>
      <c r="N31" s="746"/>
    </row>
    <row r="32" spans="1:14" ht="11.25" customHeight="1" x14ac:dyDescent="0.2">
      <c r="A32" s="66"/>
      <c r="B32" s="754">
        <v>0</v>
      </c>
      <c r="C32" s="754" t="str">
        <f t="shared" si="2"/>
        <v>0d</v>
      </c>
      <c r="D32" s="754" t="s">
        <v>106</v>
      </c>
      <c r="E32" s="754" t="str">
        <f t="shared" si="3"/>
        <v>SB</v>
      </c>
      <c r="F32" s="754" t="str">
        <f t="shared" si="4"/>
        <v>12L</v>
      </c>
      <c r="G32" s="858" t="str">
        <f t="shared" si="5"/>
        <v>Semiannual</v>
      </c>
      <c r="H32" s="858" t="s">
        <v>388</v>
      </c>
      <c r="I32" s="858" t="str">
        <f t="shared" si="0"/>
        <v>Actual/365 (Fixed)</v>
      </c>
      <c r="J32" s="857">
        <v>0</v>
      </c>
      <c r="K32" s="752" t="str">
        <f t="shared" si="1"/>
        <v>GBPSB6L28Y_S6L12L_Quote</v>
      </c>
      <c r="L32" s="754" t="str">
        <f>_xll.qlSwapRateHelper2(,$K32,B32,$D32,Calendar,$G32,$H32,$I32,$L$3,$J32,C32,Discounting,Permanent,,ObjectOverwrite)</f>
        <v>obj_005ba#0009</v>
      </c>
      <c r="M32" s="856" t="str">
        <f>_xll.ohRangeRetrieveError(L32)</f>
        <v/>
      </c>
      <c r="N32" s="746"/>
    </row>
    <row r="33" spans="1:14" ht="11.25" customHeight="1" x14ac:dyDescent="0.2">
      <c r="A33" s="66"/>
      <c r="B33" s="754">
        <v>0</v>
      </c>
      <c r="C33" s="754" t="str">
        <f t="shared" si="2"/>
        <v>0d</v>
      </c>
      <c r="D33" s="754" t="s">
        <v>105</v>
      </c>
      <c r="E33" s="754" t="str">
        <f t="shared" si="3"/>
        <v>SB</v>
      </c>
      <c r="F33" s="754" t="str">
        <f t="shared" si="4"/>
        <v>12L</v>
      </c>
      <c r="G33" s="858" t="str">
        <f t="shared" si="5"/>
        <v>Semiannual</v>
      </c>
      <c r="H33" s="858" t="s">
        <v>388</v>
      </c>
      <c r="I33" s="858" t="str">
        <f t="shared" si="0"/>
        <v>Actual/365 (Fixed)</v>
      </c>
      <c r="J33" s="857">
        <v>0</v>
      </c>
      <c r="K33" s="752" t="str">
        <f t="shared" si="1"/>
        <v>GBPSB6L29Y_S6L12L_Quote</v>
      </c>
      <c r="L33" s="754" t="str">
        <f>_xll.qlSwapRateHelper2(,$K33,B33,$D33,Calendar,$G33,$H33,$I33,$L$3,$J33,C33,Discounting,Permanent,,ObjectOverwrite)</f>
        <v>obj_005a5#0009</v>
      </c>
      <c r="M33" s="856" t="str">
        <f>_xll.ohRangeRetrieveError(L33)</f>
        <v/>
      </c>
      <c r="N33" s="746"/>
    </row>
    <row r="34" spans="1:14" ht="11.25" customHeight="1" x14ac:dyDescent="0.2">
      <c r="A34" s="66"/>
      <c r="B34" s="754">
        <v>0</v>
      </c>
      <c r="C34" s="754" t="str">
        <f t="shared" si="2"/>
        <v>0d</v>
      </c>
      <c r="D34" s="754" t="s">
        <v>50</v>
      </c>
      <c r="E34" s="754" t="str">
        <f t="shared" si="3"/>
        <v>SB</v>
      </c>
      <c r="F34" s="754" t="str">
        <f t="shared" si="4"/>
        <v>12L</v>
      </c>
      <c r="G34" s="858" t="str">
        <f t="shared" si="5"/>
        <v>Semiannual</v>
      </c>
      <c r="H34" s="858" t="s">
        <v>388</v>
      </c>
      <c r="I34" s="858" t="str">
        <f t="shared" si="0"/>
        <v>Actual/365 (Fixed)</v>
      </c>
      <c r="J34" s="857">
        <v>0</v>
      </c>
      <c r="K34" s="752" t="str">
        <f t="shared" si="1"/>
        <v>GBPSB6L30Y_S6L12L_Quote</v>
      </c>
      <c r="L34" s="754" t="str">
        <f>_xll.qlSwapRateHelper2(,$K34,B34,$D34,Calendar,$G34,$H34,$I34,$L$3,$J34,C34,Discounting,Permanent,,ObjectOverwrite)</f>
        <v>obj_005ae#0009</v>
      </c>
      <c r="M34" s="856" t="str">
        <f>_xll.ohRangeRetrieveError(L34)</f>
        <v/>
      </c>
      <c r="N34" s="746"/>
    </row>
    <row r="35" spans="1:14" ht="11.25" customHeight="1" x14ac:dyDescent="0.2">
      <c r="A35" s="66"/>
      <c r="B35" s="754">
        <v>0</v>
      </c>
      <c r="C35" s="754" t="str">
        <f t="shared" si="2"/>
        <v>0d</v>
      </c>
      <c r="D35" s="754" t="s">
        <v>104</v>
      </c>
      <c r="E35" s="754" t="str">
        <f t="shared" si="3"/>
        <v>SB</v>
      </c>
      <c r="F35" s="754" t="str">
        <f t="shared" si="4"/>
        <v>12L</v>
      </c>
      <c r="G35" s="858" t="str">
        <f t="shared" si="5"/>
        <v>Semiannual</v>
      </c>
      <c r="H35" s="858" t="s">
        <v>388</v>
      </c>
      <c r="I35" s="858" t="str">
        <f t="shared" si="0"/>
        <v>Actual/365 (Fixed)</v>
      </c>
      <c r="J35" s="857">
        <v>0</v>
      </c>
      <c r="K35" s="752" t="str">
        <f t="shared" si="1"/>
        <v>GBPSB6L35Y_S6L12L_Quote</v>
      </c>
      <c r="L35" s="754" t="str">
        <f>_xll.qlSwapRateHelper2(,$K35,B35,$D35,Calendar,$G35,$H35,$I35,$L$3,$J35,C35,Discounting,Permanent,,ObjectOverwrite)</f>
        <v>obj_005b8#0009</v>
      </c>
      <c r="M35" s="856" t="str">
        <f>_xll.ohRangeRetrieveError(L35)</f>
        <v/>
      </c>
      <c r="N35" s="746"/>
    </row>
    <row r="36" spans="1:14" ht="11.25" customHeight="1" x14ac:dyDescent="0.2">
      <c r="A36" s="66"/>
      <c r="B36" s="754">
        <v>0</v>
      </c>
      <c r="C36" s="754" t="str">
        <f t="shared" si="2"/>
        <v>0d</v>
      </c>
      <c r="D36" s="754" t="s">
        <v>103</v>
      </c>
      <c r="E36" s="754" t="str">
        <f t="shared" si="3"/>
        <v>SB</v>
      </c>
      <c r="F36" s="754" t="str">
        <f t="shared" si="4"/>
        <v>12L</v>
      </c>
      <c r="G36" s="858" t="str">
        <f t="shared" si="5"/>
        <v>Semiannual</v>
      </c>
      <c r="H36" s="858" t="s">
        <v>388</v>
      </c>
      <c r="I36" s="858" t="str">
        <f t="shared" si="0"/>
        <v>Actual/365 (Fixed)</v>
      </c>
      <c r="J36" s="857">
        <v>0</v>
      </c>
      <c r="K36" s="752" t="str">
        <f t="shared" si="1"/>
        <v>GBPSB6L40Y_S6L12L_Quote</v>
      </c>
      <c r="L36" s="754" t="str">
        <f>_xll.qlSwapRateHelper2(,$K36,B36,$D36,Calendar,$G36,$H36,$I36,$L$3,$J36,C36,Discounting,Permanent,,ObjectOverwrite)</f>
        <v>obj_005c0#0009</v>
      </c>
      <c r="M36" s="856" t="str">
        <f>_xll.ohRangeRetrieveError(L36)</f>
        <v/>
      </c>
      <c r="N36" s="746"/>
    </row>
    <row r="37" spans="1:14" ht="11.25" customHeight="1" x14ac:dyDescent="0.2">
      <c r="A37" s="66"/>
      <c r="B37" s="754">
        <v>0</v>
      </c>
      <c r="C37" s="754" t="str">
        <f t="shared" si="2"/>
        <v>0d</v>
      </c>
      <c r="D37" s="754" t="s">
        <v>102</v>
      </c>
      <c r="E37" s="754" t="str">
        <f t="shared" si="3"/>
        <v>SB</v>
      </c>
      <c r="F37" s="754" t="str">
        <f t="shared" si="4"/>
        <v>12L</v>
      </c>
      <c r="G37" s="858" t="str">
        <f t="shared" si="5"/>
        <v>Semiannual</v>
      </c>
      <c r="H37" s="858" t="s">
        <v>388</v>
      </c>
      <c r="I37" s="858" t="str">
        <f t="shared" si="0"/>
        <v>Actual/365 (Fixed)</v>
      </c>
      <c r="J37" s="857">
        <v>0</v>
      </c>
      <c r="K37" s="752" t="str">
        <f t="shared" si="1"/>
        <v>GBPSB6L50Y_S6L12L_Quote</v>
      </c>
      <c r="L37" s="754" t="str">
        <f>_xll.qlSwapRateHelper2(,$K37,B37,$D37,Calendar,$G37,$H37,$I37,$L$3,$J37,C37,Discounting,Permanent,,ObjectOverwrite)</f>
        <v>obj_005ac#0009</v>
      </c>
      <c r="M37" s="856" t="str">
        <f>_xll.ohRangeRetrieveError(L37)</f>
        <v/>
      </c>
      <c r="N37" s="746"/>
    </row>
    <row r="38" spans="1:14" ht="11.25" customHeight="1" x14ac:dyDescent="0.2">
      <c r="A38" s="66"/>
      <c r="B38" s="286">
        <v>0</v>
      </c>
      <c r="C38" s="286" t="str">
        <f t="shared" si="2"/>
        <v>0d</v>
      </c>
      <c r="D38" s="286" t="s">
        <v>101</v>
      </c>
      <c r="E38" s="286" t="str">
        <f t="shared" si="3"/>
        <v>SB</v>
      </c>
      <c r="F38" s="286" t="str">
        <f t="shared" si="4"/>
        <v>12L</v>
      </c>
      <c r="G38" s="855" t="str">
        <f t="shared" si="5"/>
        <v>Semiannual</v>
      </c>
      <c r="H38" s="855" t="s">
        <v>388</v>
      </c>
      <c r="I38" s="855" t="str">
        <f t="shared" si="0"/>
        <v>Actual/365 (Fixed)</v>
      </c>
      <c r="J38" s="854">
        <v>0</v>
      </c>
      <c r="K38" s="749" t="str">
        <f t="shared" si="1"/>
        <v>GBPSB6L60Y_S6L12L_Quote</v>
      </c>
      <c r="L38" s="286" t="str">
        <f>_xll.qlSwapRateHelper2(,$K38,B38,$D38,Calendar,$G38,$H38,$I38,$L$3,$J38,C38,Discounting,Permanent,,ObjectOverwrite)</f>
        <v>obj_005a9#0009</v>
      </c>
      <c r="M38" s="853" t="str">
        <f>_xll.ohRangeRetrieveError(L38)</f>
        <v/>
      </c>
      <c r="N38" s="746"/>
    </row>
    <row r="39" spans="1:14" ht="11.25" customHeight="1" thickBot="1" x14ac:dyDescent="0.25">
      <c r="A39" s="54"/>
      <c r="B39" s="53"/>
      <c r="C39" s="53"/>
      <c r="D39" s="53"/>
      <c r="E39" s="53"/>
      <c r="F39" s="53"/>
      <c r="G39" s="53"/>
      <c r="H39" s="53"/>
      <c r="I39" s="53"/>
      <c r="J39" s="53"/>
      <c r="K39" s="53"/>
      <c r="L39" s="918"/>
      <c r="M39" s="270"/>
      <c r="N39" s="852"/>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J17"/>
  <sheetViews>
    <sheetView workbookViewId="0">
      <selection activeCell="H2" sqref="H2"/>
    </sheetView>
  </sheetViews>
  <sheetFormatPr defaultRowHeight="11.25" x14ac:dyDescent="0.2"/>
  <cols>
    <col min="1" max="1" width="2.7109375" style="399" customWidth="1"/>
    <col min="2" max="2" width="4" style="399" bestFit="1" customWidth="1"/>
    <col min="3" max="3" width="3" style="1401" bestFit="1" customWidth="1"/>
    <col min="4" max="4" width="5" style="400" bestFit="1" customWidth="1"/>
    <col min="5" max="5" width="11" style="399" bestFit="1" customWidth="1"/>
    <col min="6" max="6" width="11" style="399" customWidth="1"/>
    <col min="7" max="7" width="24.42578125" style="399" bestFit="1" customWidth="1"/>
    <col min="8" max="8" width="20.85546875" style="400" bestFit="1" customWidth="1"/>
    <col min="9" max="9" width="20.7109375" style="399" customWidth="1"/>
    <col min="10" max="10" width="2.7109375" style="399" customWidth="1"/>
    <col min="11" max="16384" width="9.140625" style="399"/>
  </cols>
  <sheetData>
    <row r="1" spans="1:10" ht="11.25" customHeight="1" x14ac:dyDescent="0.2">
      <c r="A1" s="765"/>
      <c r="B1" s="883"/>
      <c r="C1" s="1606"/>
      <c r="D1" s="300">
        <v>12</v>
      </c>
      <c r="E1" s="883" t="str">
        <f>_xll.qlPeriodEquivalent(D1&amp;"M")</f>
        <v>1Y</v>
      </c>
      <c r="F1" s="59"/>
      <c r="G1" s="866" t="str">
        <f>Currency&amp;"_YC"&amp;$E$1&amp;"RH"</f>
        <v>GBP_YC1YRH</v>
      </c>
      <c r="H1" s="882" t="str">
        <f>$G$1&amp;"_FRAs.xml"</f>
        <v>GBP_YC1YRH_FRAs.xml</v>
      </c>
      <c r="I1" s="744"/>
      <c r="J1" s="90"/>
    </row>
    <row r="2" spans="1:10" ht="23.25" customHeight="1" x14ac:dyDescent="0.2">
      <c r="A2" s="66"/>
      <c r="B2" s="870"/>
      <c r="C2" s="1605"/>
      <c r="D2" s="1604"/>
      <c r="E2" s="880" t="s">
        <v>294</v>
      </c>
      <c r="F2" s="880" t="s">
        <v>393</v>
      </c>
      <c r="G2" s="880" t="s">
        <v>347</v>
      </c>
      <c r="H2" s="448" t="str">
        <f>IF(Serialize,_xll.ohObjectSave(H3:H14,SerializationPath&amp;H1,FileOverwrite,Serialize),"---")</f>
        <v>---</v>
      </c>
      <c r="I2" s="879" t="str">
        <f>_xll.ohRangeRetrieveError(H2)</f>
        <v/>
      </c>
      <c r="J2" s="86"/>
    </row>
    <row r="3" spans="1:10" ht="11.25" customHeight="1" x14ac:dyDescent="0.2">
      <c r="A3" s="66"/>
      <c r="B3" s="1600" t="str">
        <f t="shared" ref="B3:B14" si="0">C3&amp;"M"</f>
        <v>1M</v>
      </c>
      <c r="C3" s="1603">
        <v>1</v>
      </c>
      <c r="D3" s="1602" t="str">
        <f t="shared" ref="D3:D14" si="1">"x"&amp;C3+$D$1&amp;"F"</f>
        <v>x13F</v>
      </c>
      <c r="E3" s="1600" t="str">
        <f t="shared" ref="E3:E14" si="2">PROPER(Currency)&amp;FamilyName&amp;$E$1</f>
        <v>GbpLibor1Y</v>
      </c>
      <c r="F3" s="1601" t="b">
        <v>0</v>
      </c>
      <c r="G3" s="1600" t="str">
        <f t="shared" ref="G3:G14" si="3">Currency&amp;C3&amp;D3&amp;IF(F3,"_SYNTH"&amp;$E$1,"")&amp;"_Quote"</f>
        <v>GBP1x13F_Quote</v>
      </c>
      <c r="H3" s="1600" t="str">
        <f>_xll.qlFraRateHelper(,G3,B3,E3,Permanent,Trigger,ObjectOverwrite)</f>
        <v>obj_005c7#0008</v>
      </c>
      <c r="I3" s="434" t="str">
        <f>_xll.ohRangeRetrieveError(H3)</f>
        <v/>
      </c>
      <c r="J3" s="86"/>
    </row>
    <row r="4" spans="1:10" ht="11.25" customHeight="1" x14ac:dyDescent="0.2">
      <c r="A4" s="66"/>
      <c r="B4" s="1596" t="str">
        <f t="shared" si="0"/>
        <v>2M</v>
      </c>
      <c r="C4" s="1599">
        <v>2</v>
      </c>
      <c r="D4" s="1598" t="str">
        <f t="shared" si="1"/>
        <v>x14F</v>
      </c>
      <c r="E4" s="1596" t="str">
        <f t="shared" si="2"/>
        <v>GbpLibor1Y</v>
      </c>
      <c r="F4" s="1597" t="b">
        <v>0</v>
      </c>
      <c r="G4" s="1596" t="str">
        <f t="shared" si="3"/>
        <v>GBP2x14F_Quote</v>
      </c>
      <c r="H4" s="1596" t="str">
        <f>_xll.qlFraRateHelper(,G4,B4,E4,Permanent,Trigger,ObjectOverwrite)</f>
        <v>obj_005c6#0008</v>
      </c>
      <c r="I4" s="425" t="str">
        <f>_xll.ohRangeRetrieveError(H4)</f>
        <v/>
      </c>
      <c r="J4" s="86"/>
    </row>
    <row r="5" spans="1:10" ht="11.25" customHeight="1" x14ac:dyDescent="0.2">
      <c r="A5" s="66"/>
      <c r="B5" s="1596" t="str">
        <f t="shared" si="0"/>
        <v>3M</v>
      </c>
      <c r="C5" s="1599">
        <v>3</v>
      </c>
      <c r="D5" s="1598" t="str">
        <f t="shared" si="1"/>
        <v>x15F</v>
      </c>
      <c r="E5" s="1596" t="str">
        <f t="shared" si="2"/>
        <v>GbpLibor1Y</v>
      </c>
      <c r="F5" s="1597" t="b">
        <v>0</v>
      </c>
      <c r="G5" s="1596" t="str">
        <f t="shared" si="3"/>
        <v>GBP3x15F_Quote</v>
      </c>
      <c r="H5" s="1596" t="str">
        <f>_xll.qlFraRateHelper(,G5,B5,E5,Permanent,Trigger,ObjectOverwrite)</f>
        <v>obj_005c5#0008</v>
      </c>
      <c r="I5" s="425" t="str">
        <f>_xll.ohRangeRetrieveError(H5)</f>
        <v/>
      </c>
      <c r="J5" s="86"/>
    </row>
    <row r="6" spans="1:10" ht="11.25" customHeight="1" x14ac:dyDescent="0.2">
      <c r="A6" s="66"/>
      <c r="B6" s="1596" t="str">
        <f t="shared" si="0"/>
        <v>4M</v>
      </c>
      <c r="C6" s="1599">
        <v>4</v>
      </c>
      <c r="D6" s="1598" t="str">
        <f t="shared" si="1"/>
        <v>x16F</v>
      </c>
      <c r="E6" s="1596" t="str">
        <f t="shared" si="2"/>
        <v>GbpLibor1Y</v>
      </c>
      <c r="F6" s="1597" t="b">
        <v>0</v>
      </c>
      <c r="G6" s="1596" t="str">
        <f t="shared" si="3"/>
        <v>GBP4x16F_Quote</v>
      </c>
      <c r="H6" s="1596" t="str">
        <f>_xll.qlFraRateHelper(,G6,B6,E6,Permanent,Trigger,ObjectOverwrite)</f>
        <v>obj_005c9#0008</v>
      </c>
      <c r="I6" s="425" t="str">
        <f>_xll.ohRangeRetrieveError(H6)</f>
        <v/>
      </c>
      <c r="J6" s="86"/>
    </row>
    <row r="7" spans="1:10" ht="11.25" customHeight="1" x14ac:dyDescent="0.2">
      <c r="A7" s="66"/>
      <c r="B7" s="1596" t="str">
        <f t="shared" si="0"/>
        <v>5M</v>
      </c>
      <c r="C7" s="1599">
        <v>5</v>
      </c>
      <c r="D7" s="1598" t="str">
        <f t="shared" si="1"/>
        <v>x17F</v>
      </c>
      <c r="E7" s="1596" t="str">
        <f t="shared" si="2"/>
        <v>GbpLibor1Y</v>
      </c>
      <c r="F7" s="1597" t="b">
        <v>0</v>
      </c>
      <c r="G7" s="1596" t="str">
        <f t="shared" si="3"/>
        <v>GBP5x17F_Quote</v>
      </c>
      <c r="H7" s="1596" t="str">
        <f>_xll.qlFraRateHelper(,G7,B7,E7,Permanent,Trigger,ObjectOverwrite)</f>
        <v>obj_005c8#0008</v>
      </c>
      <c r="I7" s="425" t="str">
        <f>_xll.ohRangeRetrieveError(H7)</f>
        <v/>
      </c>
      <c r="J7" s="86"/>
    </row>
    <row r="8" spans="1:10" ht="11.25" customHeight="1" x14ac:dyDescent="0.2">
      <c r="A8" s="66"/>
      <c r="B8" s="1596" t="str">
        <f t="shared" si="0"/>
        <v>6M</v>
      </c>
      <c r="C8" s="1599">
        <v>6</v>
      </c>
      <c r="D8" s="1598" t="str">
        <f t="shared" si="1"/>
        <v>x18F</v>
      </c>
      <c r="E8" s="1596" t="str">
        <f t="shared" si="2"/>
        <v>GbpLibor1Y</v>
      </c>
      <c r="F8" s="1597" t="b">
        <v>0</v>
      </c>
      <c r="G8" s="1596" t="str">
        <f t="shared" si="3"/>
        <v>GBP6x18F_Quote</v>
      </c>
      <c r="H8" s="1596" t="str">
        <f>_xll.qlFraRateHelper(,G8,B8,E8,Permanent,Trigger,ObjectOverwrite)</f>
        <v>obj_005c1#0008</v>
      </c>
      <c r="I8" s="425" t="str">
        <f>_xll.ohRangeRetrieveError(H8)</f>
        <v/>
      </c>
      <c r="J8" s="86"/>
    </row>
    <row r="9" spans="1:10" ht="11.25" customHeight="1" x14ac:dyDescent="0.2">
      <c r="A9" s="66"/>
      <c r="B9" s="876" t="str">
        <f t="shared" si="0"/>
        <v>7M</v>
      </c>
      <c r="C9" s="878">
        <v>7</v>
      </c>
      <c r="D9" s="877" t="str">
        <f t="shared" si="1"/>
        <v>x19F</v>
      </c>
      <c r="E9" s="876" t="str">
        <f t="shared" si="2"/>
        <v>GbpLibor1Y</v>
      </c>
      <c r="F9" s="758" t="b">
        <v>1</v>
      </c>
      <c r="G9" s="876" t="str">
        <f t="shared" si="3"/>
        <v>GBP7x19F_SYNTH1Y_Quote</v>
      </c>
      <c r="H9" s="876" t="str">
        <f>_xll.qlFraRateHelper(,G9,B9,E9,Permanent,Trigger,ObjectOverwrite)</f>
        <v>obj_005c4#0008</v>
      </c>
      <c r="I9" s="434" t="str">
        <f>_xll.ohRangeRetrieveError(H9)</f>
        <v/>
      </c>
      <c r="J9" s="86"/>
    </row>
    <row r="10" spans="1:10" ht="11.25" customHeight="1" x14ac:dyDescent="0.2">
      <c r="A10" s="66"/>
      <c r="B10" s="273" t="str">
        <f t="shared" si="0"/>
        <v>8M</v>
      </c>
      <c r="C10" s="872">
        <v>8</v>
      </c>
      <c r="D10" s="767" t="str">
        <f t="shared" si="1"/>
        <v>x20F</v>
      </c>
      <c r="E10" s="273" t="str">
        <f t="shared" si="2"/>
        <v>GbpLibor1Y</v>
      </c>
      <c r="F10" s="286" t="b">
        <v>1</v>
      </c>
      <c r="G10" s="273" t="str">
        <f t="shared" si="3"/>
        <v>GBP8x20F_SYNTH1Y_Quote</v>
      </c>
      <c r="H10" s="273" t="str">
        <f>_xll.qlFraRateHelper(,G10,B10,E10,Permanent,Trigger,ObjectOverwrite)</f>
        <v>obj_005ca#0008</v>
      </c>
      <c r="I10" s="415" t="str">
        <f>_xll.ohRangeRetrieveError(H10)</f>
        <v/>
      </c>
      <c r="J10" s="86"/>
    </row>
    <row r="11" spans="1:10" ht="11.25" customHeight="1" x14ac:dyDescent="0.2">
      <c r="A11" s="66"/>
      <c r="B11" s="1596" t="str">
        <f t="shared" si="0"/>
        <v>9M</v>
      </c>
      <c r="C11" s="1599">
        <v>9</v>
      </c>
      <c r="D11" s="1598" t="str">
        <f t="shared" si="1"/>
        <v>x21F</v>
      </c>
      <c r="E11" s="1596" t="str">
        <f t="shared" si="2"/>
        <v>GbpLibor1Y</v>
      </c>
      <c r="F11" s="1597" t="b">
        <v>0</v>
      </c>
      <c r="G11" s="1596" t="str">
        <f t="shared" si="3"/>
        <v>GBP9x21F_Quote</v>
      </c>
      <c r="H11" s="1596" t="str">
        <f>_xll.qlFraRateHelper(,G11,B11,E11,Permanent,Trigger,ObjectOverwrite)</f>
        <v>obj_005cb#0008</v>
      </c>
      <c r="I11" s="425" t="str">
        <f>_xll.ohRangeRetrieveError(H11)</f>
        <v/>
      </c>
      <c r="J11" s="86"/>
    </row>
    <row r="12" spans="1:10" ht="11.25" customHeight="1" x14ac:dyDescent="0.2">
      <c r="A12" s="66"/>
      <c r="B12" s="876" t="str">
        <f t="shared" si="0"/>
        <v>10M</v>
      </c>
      <c r="C12" s="878">
        <v>10</v>
      </c>
      <c r="D12" s="877" t="str">
        <f t="shared" si="1"/>
        <v>x22F</v>
      </c>
      <c r="E12" s="876" t="str">
        <f t="shared" si="2"/>
        <v>GbpLibor1Y</v>
      </c>
      <c r="F12" s="758" t="b">
        <v>1</v>
      </c>
      <c r="G12" s="876" t="str">
        <f t="shared" si="3"/>
        <v>GBP10x22F_SYNTH1Y_Quote</v>
      </c>
      <c r="H12" s="876" t="str">
        <f>_xll.qlFraRateHelper(,G12,B12,E12,Permanent,Trigger,ObjectOverwrite)</f>
        <v>obj_005c3#0008</v>
      </c>
      <c r="I12" s="434" t="str">
        <f>_xll.ohRangeRetrieveError(H12)</f>
        <v/>
      </c>
      <c r="J12" s="86"/>
    </row>
    <row r="13" spans="1:10" ht="11.25" customHeight="1" x14ac:dyDescent="0.2">
      <c r="A13" s="66"/>
      <c r="B13" s="273" t="str">
        <f t="shared" si="0"/>
        <v>11M</v>
      </c>
      <c r="C13" s="872">
        <v>11</v>
      </c>
      <c r="D13" s="767" t="str">
        <f t="shared" si="1"/>
        <v>x23F</v>
      </c>
      <c r="E13" s="273" t="str">
        <f t="shared" si="2"/>
        <v>GbpLibor1Y</v>
      </c>
      <c r="F13" s="286" t="b">
        <v>1</v>
      </c>
      <c r="G13" s="273" t="str">
        <f t="shared" si="3"/>
        <v>GBP11x23F_SYNTH1Y_Quote</v>
      </c>
      <c r="H13" s="273" t="str">
        <f>_xll.qlFraRateHelper(,G13,B13,E13,Permanent,Trigger,ObjectOverwrite)</f>
        <v>obj_005cc#0008</v>
      </c>
      <c r="I13" s="415" t="str">
        <f>_xll.ohRangeRetrieveError(H13)</f>
        <v/>
      </c>
      <c r="J13" s="86"/>
    </row>
    <row r="14" spans="1:10" ht="11.25" customHeight="1" x14ac:dyDescent="0.2">
      <c r="A14" s="66"/>
      <c r="B14" s="1592" t="str">
        <f t="shared" si="0"/>
        <v>12M</v>
      </c>
      <c r="C14" s="1595">
        <v>12</v>
      </c>
      <c r="D14" s="1594" t="str">
        <f t="shared" si="1"/>
        <v>x24F</v>
      </c>
      <c r="E14" s="1592" t="str">
        <f t="shared" si="2"/>
        <v>GbpLibor1Y</v>
      </c>
      <c r="F14" s="1593" t="b">
        <v>0</v>
      </c>
      <c r="G14" s="1592" t="str">
        <f t="shared" si="3"/>
        <v>GBP12x24F_Quote</v>
      </c>
      <c r="H14" s="1592" t="str">
        <f>_xll.qlFraRateHelper(,G14,B14,E14,Permanent,Trigger,ObjectOverwrite)</f>
        <v>obj_005c2#0008</v>
      </c>
      <c r="I14" s="1591" t="str">
        <f>_xll.ohRangeRetrieveError(H14)</f>
        <v/>
      </c>
      <c r="J14" s="86"/>
    </row>
    <row r="15" spans="1:10" ht="11.25" customHeight="1" thickBot="1" x14ac:dyDescent="0.25">
      <c r="A15" s="54"/>
      <c r="B15" s="53"/>
      <c r="C15" s="1590"/>
      <c r="D15" s="270"/>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I18"/>
  <sheetViews>
    <sheetView workbookViewId="0">
      <selection activeCell="E2" sqref="E2"/>
    </sheetView>
  </sheetViews>
  <sheetFormatPr defaultRowHeight="13.5" x14ac:dyDescent="0.25"/>
  <cols>
    <col min="1" max="1" width="2.7109375" style="50" customWidth="1"/>
    <col min="2" max="2" width="4" style="50" bestFit="1" customWidth="1"/>
    <col min="3" max="3" width="15.140625" style="50" bestFit="1" customWidth="1"/>
    <col min="4" max="4" width="22.42578125" style="50" bestFit="1" customWidth="1"/>
    <col min="5" max="5" width="18.28515625" style="1607" customWidth="1"/>
    <col min="6" max="6" width="20.7109375" style="50" customWidth="1"/>
    <col min="7" max="7" width="2.7109375" style="50" customWidth="1"/>
    <col min="8" max="8" width="9.140625" style="50"/>
    <col min="9" max="9" width="16.42578125" style="50" bestFit="1" customWidth="1"/>
    <col min="10" max="16384" width="9.140625" style="50"/>
  </cols>
  <sheetData>
    <row r="1" spans="1:9" x14ac:dyDescent="0.25">
      <c r="A1" s="89"/>
      <c r="B1" s="85"/>
      <c r="C1" s="59" t="s">
        <v>64</v>
      </c>
      <c r="D1" s="771" t="str">
        <f>Currency&amp;"_YC"&amp;$C$1&amp;"RH"</f>
        <v>GBP_YC1YRH</v>
      </c>
      <c r="E1" s="59" t="str">
        <f>$D$1&amp;"_Deposits.xml"</f>
        <v>GBP_YC1YRH_Deposits.xml</v>
      </c>
      <c r="F1" s="399"/>
      <c r="G1" s="86"/>
    </row>
    <row r="2" spans="1:9" ht="22.5" customHeight="1" x14ac:dyDescent="0.25">
      <c r="A2" s="66"/>
      <c r="B2" s="297"/>
      <c r="C2" s="297" t="s">
        <v>294</v>
      </c>
      <c r="D2" s="297" t="s">
        <v>347</v>
      </c>
      <c r="E2" s="295" t="str">
        <f>IF(Serialize,_xll.ohObjectSave(E3:E17,SerializationPath&amp;E1,FileOverwrite,Serialize),"---")</f>
        <v>---</v>
      </c>
      <c r="F2" s="761" t="str">
        <f>_xll.ohRangeRetrieveError(E2)</f>
        <v/>
      </c>
      <c r="G2" s="86"/>
    </row>
    <row r="3" spans="1:9" ht="11.25" customHeight="1" x14ac:dyDescent="0.25">
      <c r="A3" s="66"/>
      <c r="B3" s="910" t="s">
        <v>95</v>
      </c>
      <c r="C3" s="1473" t="str">
        <f>_xll.qlLibor(,Currency,B3,,,Trigger,ObjectOverwrite)</f>
        <v>obj_0059e#0007</v>
      </c>
      <c r="D3" s="1539" t="str">
        <f t="shared" ref="D3:D17" si="0">Currency&amp;B3&amp;"D_SYNTH"&amp;$C$1&amp;QuoteSuffix</f>
        <v>GBPSWD_SYNTH1Y_Quote</v>
      </c>
      <c r="E3" s="1610" t="str">
        <f>_xll.qlDepositRateHelper(,D3,C3,Permanent,Trigger,ObjectOverwrite)</f>
        <v>obj_005d8#0007</v>
      </c>
      <c r="F3" s="904" t="str">
        <f>_xll.ohRangeRetrieveError(E3)</f>
        <v/>
      </c>
      <c r="G3" s="86"/>
      <c r="I3" s="1532"/>
    </row>
    <row r="4" spans="1:9" ht="11.25" customHeight="1" x14ac:dyDescent="0.25">
      <c r="A4" s="66"/>
      <c r="B4" s="901" t="s">
        <v>94</v>
      </c>
      <c r="C4" s="1471" t="str">
        <f>_xll.qlLibor(,Currency,B4,,,Trigger,ObjectOverwrite)</f>
        <v>obj_005db#0007</v>
      </c>
      <c r="D4" s="1536" t="str">
        <f t="shared" si="0"/>
        <v>GBP2WD_SYNTH1Y_Quote</v>
      </c>
      <c r="E4" s="1609" t="str">
        <f>_xll.qlDepositRateHelper(,D4,C4,Permanent,Trigger,ObjectOverwrite)</f>
        <v>obj_005dc#0007</v>
      </c>
      <c r="F4" s="895" t="str">
        <f>_xll.ohRangeRetrieveError(E4)</f>
        <v/>
      </c>
      <c r="G4" s="86"/>
      <c r="I4" s="1532"/>
    </row>
    <row r="5" spans="1:9" ht="11.25" customHeight="1" x14ac:dyDescent="0.25">
      <c r="A5" s="66"/>
      <c r="B5" s="901" t="s">
        <v>93</v>
      </c>
      <c r="C5" s="1471" t="str">
        <f>_xll.qlLibor(,Currency,B5,,,Trigger,ObjectOverwrite)</f>
        <v>obj_005d9#0007</v>
      </c>
      <c r="D5" s="1536" t="str">
        <f t="shared" si="0"/>
        <v>GBP3WD_SYNTH1Y_Quote</v>
      </c>
      <c r="E5" s="1609" t="str">
        <f>_xll.qlDepositRateHelper(,D5,C5,Permanent,Trigger,ObjectOverwrite)</f>
        <v>obj_005e9#0007</v>
      </c>
      <c r="F5" s="895" t="str">
        <f>_xll.ohRangeRetrieveError(E5)</f>
        <v/>
      </c>
      <c r="G5" s="86"/>
      <c r="I5" s="1532"/>
    </row>
    <row r="6" spans="1:9" ht="11.25" customHeight="1" x14ac:dyDescent="0.25">
      <c r="A6" s="66"/>
      <c r="B6" s="901" t="s">
        <v>92</v>
      </c>
      <c r="C6" s="1471" t="str">
        <f>_xll.qlLibor(,Currency,B6,,,Trigger,ObjectOverwrite)</f>
        <v>obj_005d5#0007</v>
      </c>
      <c r="D6" s="1536" t="str">
        <f t="shared" si="0"/>
        <v>GBP1MD_SYNTH1Y_Quote</v>
      </c>
      <c r="E6" s="1609" t="str">
        <f>_xll.qlDepositRateHelper(,D6,C6,Permanent,Trigger,ObjectOverwrite)</f>
        <v>obj_005e2#0007</v>
      </c>
      <c r="F6" s="895" t="str">
        <f>_xll.ohRangeRetrieveError(E6)</f>
        <v/>
      </c>
      <c r="G6" s="86"/>
      <c r="I6" s="1532"/>
    </row>
    <row r="7" spans="1:9" ht="11.25" customHeight="1" x14ac:dyDescent="0.25">
      <c r="A7" s="66"/>
      <c r="B7" s="901" t="s">
        <v>91</v>
      </c>
      <c r="C7" s="1471" t="str">
        <f>_xll.qlLibor(,Currency,B7,,,Trigger,ObjectOverwrite)</f>
        <v>obj_005cd#0007</v>
      </c>
      <c r="D7" s="1536" t="str">
        <f t="shared" si="0"/>
        <v>GBP2MD_SYNTH1Y_Quote</v>
      </c>
      <c r="E7" s="1609" t="str">
        <f>_xll.qlDepositRateHelper(,D7,C7,Permanent,Trigger,ObjectOverwrite)</f>
        <v>obj_005e1#0007</v>
      </c>
      <c r="F7" s="895" t="str">
        <f>_xll.ohRangeRetrieveError(E7)</f>
        <v/>
      </c>
      <c r="G7" s="86"/>
      <c r="I7" s="1532"/>
    </row>
    <row r="8" spans="1:9" ht="11.25" customHeight="1" x14ac:dyDescent="0.25">
      <c r="A8" s="66"/>
      <c r="B8" s="901" t="s">
        <v>90</v>
      </c>
      <c r="C8" s="1471" t="str">
        <f>_xll.qlLibor(,Currency,B8,,,Trigger,ObjectOverwrite)</f>
        <v>obj_005d0#0007</v>
      </c>
      <c r="D8" s="1536" t="str">
        <f t="shared" si="0"/>
        <v>GBP3MD_SYNTH1Y_Quote</v>
      </c>
      <c r="E8" s="1609" t="str">
        <f>_xll.qlDepositRateHelper(,D8,C8,Permanent,Trigger,ObjectOverwrite)</f>
        <v>obj_005de#0007</v>
      </c>
      <c r="F8" s="895" t="str">
        <f>_xll.ohRangeRetrieveError(E8)</f>
        <v/>
      </c>
      <c r="G8" s="86"/>
      <c r="I8" s="1532"/>
    </row>
    <row r="9" spans="1:9" ht="11.25" customHeight="1" x14ac:dyDescent="0.25">
      <c r="A9" s="66"/>
      <c r="B9" s="901" t="s">
        <v>89</v>
      </c>
      <c r="C9" s="1471" t="str">
        <f>_xll.qlLibor(,Currency,B9,,,Trigger,ObjectOverwrite)</f>
        <v>obj_005d1#0007</v>
      </c>
      <c r="D9" s="1536" t="str">
        <f t="shared" si="0"/>
        <v>GBP4MD_SYNTH1Y_Quote</v>
      </c>
      <c r="E9" s="1609" t="str">
        <f>_xll.qlDepositRateHelper(,D9,C9,Permanent,Trigger,ObjectOverwrite)</f>
        <v>obj_005e4#0007</v>
      </c>
      <c r="F9" s="895" t="str">
        <f>_xll.ohRangeRetrieveError(E9)</f>
        <v/>
      </c>
      <c r="G9" s="86"/>
      <c r="I9" s="1532"/>
    </row>
    <row r="10" spans="1:9" ht="11.25" customHeight="1" x14ac:dyDescent="0.25">
      <c r="A10" s="66"/>
      <c r="B10" s="901" t="s">
        <v>88</v>
      </c>
      <c r="C10" s="1471" t="str">
        <f>_xll.qlLibor(,Currency,B10,,,Trigger,ObjectOverwrite)</f>
        <v>obj_005d6#0007</v>
      </c>
      <c r="D10" s="1536" t="str">
        <f t="shared" si="0"/>
        <v>GBP5MD_SYNTH1Y_Quote</v>
      </c>
      <c r="E10" s="1609" t="str">
        <f>_xll.qlDepositRateHelper(,D10,C10,Permanent,Trigger,ObjectOverwrite)</f>
        <v>obj_005dd#0007</v>
      </c>
      <c r="F10" s="895" t="str">
        <f>_xll.ohRangeRetrieveError(E10)</f>
        <v/>
      </c>
      <c r="G10" s="86"/>
      <c r="I10" s="1532"/>
    </row>
    <row r="11" spans="1:9" ht="11.25" customHeight="1" x14ac:dyDescent="0.25">
      <c r="A11" s="66"/>
      <c r="B11" s="901" t="s">
        <v>87</v>
      </c>
      <c r="C11" s="1471" t="str">
        <f>_xll.qlLibor(,Currency,B11,,,Trigger,ObjectOverwrite)</f>
        <v>obj_005d2#0007</v>
      </c>
      <c r="D11" s="1536" t="str">
        <f t="shared" si="0"/>
        <v>GBP6MD_SYNTH1Y_Quote</v>
      </c>
      <c r="E11" s="1609" t="str">
        <f>_xll.qlDepositRateHelper(,D11,C11,Permanent,Trigger,ObjectOverwrite)</f>
        <v>obj_005df#0007</v>
      </c>
      <c r="F11" s="895" t="str">
        <f>_xll.ohRangeRetrieveError(E11)</f>
        <v/>
      </c>
      <c r="G11" s="86"/>
      <c r="I11" s="1532"/>
    </row>
    <row r="12" spans="1:9" ht="11.25" customHeight="1" x14ac:dyDescent="0.25">
      <c r="A12" s="66"/>
      <c r="B12" s="901" t="s">
        <v>86</v>
      </c>
      <c r="C12" s="1471" t="str">
        <f>_xll.qlLibor(,Currency,B12,,,Trigger,ObjectOverwrite)</f>
        <v>obj_005d7#0007</v>
      </c>
      <c r="D12" s="1536" t="str">
        <f t="shared" si="0"/>
        <v>GBP7MD_SYNTH1Y_Quote</v>
      </c>
      <c r="E12" s="1609" t="str">
        <f>_xll.qlDepositRateHelper(,D12,C12,Permanent,Trigger,ObjectOverwrite)</f>
        <v>obj_005e0#0007</v>
      </c>
      <c r="F12" s="895" t="str">
        <f>_xll.ohRangeRetrieveError(E12)</f>
        <v/>
      </c>
      <c r="G12" s="86"/>
      <c r="I12" s="1532"/>
    </row>
    <row r="13" spans="1:9" ht="11.25" customHeight="1" x14ac:dyDescent="0.25">
      <c r="A13" s="66"/>
      <c r="B13" s="901" t="s">
        <v>85</v>
      </c>
      <c r="C13" s="1471" t="str">
        <f>_xll.qlLibor(,Currency,B13,,,Trigger,ObjectOverwrite)</f>
        <v>obj_005d3#0007</v>
      </c>
      <c r="D13" s="1536" t="str">
        <f t="shared" si="0"/>
        <v>GBP8MD_SYNTH1Y_Quote</v>
      </c>
      <c r="E13" s="1609" t="str">
        <f>_xll.qlDepositRateHelper(,D13,C13,Permanent,Trigger,ObjectOverwrite)</f>
        <v>obj_005e8#0007</v>
      </c>
      <c r="F13" s="895" t="str">
        <f>_xll.ohRangeRetrieveError(E13)</f>
        <v/>
      </c>
      <c r="G13" s="86"/>
      <c r="I13" s="1532"/>
    </row>
    <row r="14" spans="1:9" ht="11.25" customHeight="1" x14ac:dyDescent="0.25">
      <c r="A14" s="66"/>
      <c r="B14" s="901" t="s">
        <v>84</v>
      </c>
      <c r="C14" s="1471" t="str">
        <f>_xll.qlLibor(,Currency,B14,,,Trigger,ObjectOverwrite)</f>
        <v>obj_005da#0007</v>
      </c>
      <c r="D14" s="1536" t="str">
        <f t="shared" si="0"/>
        <v>GBP9MD_SYNTH1Y_Quote</v>
      </c>
      <c r="E14" s="1609" t="str">
        <f>_xll.qlDepositRateHelper(,D14,C14,Permanent,Trigger,ObjectOverwrite)</f>
        <v>obj_005e3#0007</v>
      </c>
      <c r="F14" s="895" t="str">
        <f>_xll.ohRangeRetrieveError(E14)</f>
        <v/>
      </c>
      <c r="G14" s="86"/>
      <c r="I14" s="1532"/>
    </row>
    <row r="15" spans="1:9" ht="11.25" customHeight="1" x14ac:dyDescent="0.25">
      <c r="A15" s="66"/>
      <c r="B15" s="901" t="s">
        <v>83</v>
      </c>
      <c r="C15" s="1471" t="str">
        <f>_xll.qlLibor(,Currency,B15,,,Trigger,ObjectOverwrite)</f>
        <v>obj_005cf#0007</v>
      </c>
      <c r="D15" s="1536" t="str">
        <f t="shared" si="0"/>
        <v>GBP10MD_SYNTH1Y_Quote</v>
      </c>
      <c r="E15" s="1609" t="str">
        <f>_xll.qlDepositRateHelper(,D15,C15,Permanent,Trigger,ObjectOverwrite)</f>
        <v>obj_005e7#0007</v>
      </c>
      <c r="F15" s="895" t="str">
        <f>_xll.ohRangeRetrieveError(E15)</f>
        <v/>
      </c>
      <c r="G15" s="86"/>
      <c r="I15" s="1532"/>
    </row>
    <row r="16" spans="1:9" ht="11.25" customHeight="1" x14ac:dyDescent="0.25">
      <c r="A16" s="66"/>
      <c r="B16" s="901" t="s">
        <v>82</v>
      </c>
      <c r="C16" s="1471" t="str">
        <f>_xll.qlLibor(,Currency,B16,,,Trigger,ObjectOverwrite)</f>
        <v>obj_005ce#0007</v>
      </c>
      <c r="D16" s="1536" t="str">
        <f t="shared" si="0"/>
        <v>GBP11MD_SYNTH1Y_Quote</v>
      </c>
      <c r="E16" s="1609" t="str">
        <f>_xll.qlDepositRateHelper(,D16,C16,Permanent,Trigger,ObjectOverwrite)</f>
        <v>obj_005e6#0007</v>
      </c>
      <c r="F16" s="895" t="str">
        <f>_xll.ohRangeRetrieveError(E16)</f>
        <v/>
      </c>
      <c r="G16" s="86"/>
      <c r="I16" s="1532"/>
    </row>
    <row r="17" spans="1:9" ht="11.25" customHeight="1" x14ac:dyDescent="0.25">
      <c r="A17" s="66"/>
      <c r="B17" s="893" t="s">
        <v>64</v>
      </c>
      <c r="C17" s="1469" t="str">
        <f>_xll.qlLibor(,Currency,B17,,,Trigger,ObjectOverwrite)</f>
        <v>obj_005d4#0007</v>
      </c>
      <c r="D17" s="768" t="str">
        <f t="shared" si="0"/>
        <v>GBP1YD_SYNTH1Y_Quote</v>
      </c>
      <c r="E17" s="1608" t="str">
        <f>_xll.qlDepositRateHelper(,D17,C17,Permanent,Trigger,ObjectOverwrite)</f>
        <v>obj_005e5#0007</v>
      </c>
      <c r="F17" s="887" t="str">
        <f>_xll.ohRangeRetrieveError(E17)</f>
        <v/>
      </c>
      <c r="G17" s="86"/>
      <c r="I17" s="1532"/>
    </row>
    <row r="18" spans="1:9" ht="11.25" customHeight="1" thickBot="1" x14ac:dyDescent="0.3">
      <c r="A18" s="54"/>
      <c r="B18" s="53"/>
      <c r="C18" s="53"/>
      <c r="D18" s="53"/>
      <c r="E18" s="918"/>
      <c r="F18" s="53"/>
      <c r="G18" s="404"/>
    </row>
  </sheetData>
  <pageMargins left="0.75" right="0.75" top="1" bottom="1" header="0.5" footer="0.5"/>
  <pageSetup orientation="portrait" r:id="rId1"/>
  <headerFooter alignWithMargins="0"/>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J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5.5703125" style="400" hidden="1" customWidth="1"/>
    <col min="5" max="5" width="25.5703125" style="400" customWidth="1"/>
    <col min="6" max="6" width="8" style="400" customWidth="1"/>
    <col min="7" max="7" width="8" style="400" bestFit="1" customWidth="1"/>
    <col min="8" max="9" width="17.28515625" style="400" bestFit="1" customWidth="1"/>
    <col min="10" max="10" width="12" style="399" bestFit="1" customWidth="1"/>
    <col min="11" max="16384" width="9.140625" style="399"/>
  </cols>
  <sheetData>
    <row r="1" spans="1:10" ht="20.25" customHeight="1" thickBot="1" x14ac:dyDescent="0.25">
      <c r="A1" s="1664" t="s">
        <v>360</v>
      </c>
      <c r="B1" s="1665"/>
      <c r="D1" s="787" t="s">
        <v>359</v>
      </c>
      <c r="E1" s="786" t="s">
        <v>364</v>
      </c>
      <c r="F1" s="785" t="s">
        <v>357</v>
      </c>
      <c r="G1" s="785"/>
      <c r="H1" s="785" t="s">
        <v>356</v>
      </c>
      <c r="I1" s="784" t="s">
        <v>355</v>
      </c>
      <c r="J1" s="772">
        <f t="array" ref="J1:J126">_xll.qlPiecewiseYieldCurveData(YieldCurve)</f>
        <v>1</v>
      </c>
    </row>
    <row r="2" spans="1:10" x14ac:dyDescent="0.2">
      <c r="A2" s="783" t="s">
        <v>354</v>
      </c>
      <c r="B2" s="782">
        <v>8</v>
      </c>
      <c r="D2" s="776" t="str">
        <f t="array" ref="D2:D126">_xll.qlRateHelperSelection(_xll.ohFilter(RateHelpers,RateHelpersIncluded),_xll.ohFilter(RateHelpersPriority,RateHelpersIncluded),nIMMFutures,nSerialFutures,FrontFuturesRollingDays,DepoInclusionCriteria,_xll.ohFilter(MinDistance,RateHelpersIncluded),Trigger)</f>
        <v>obj_005e2</v>
      </c>
      <c r="E2" s="776" t="str">
        <f>SUBSTITUTE(SUBSTITUTE(_xll.qlRateHelperQuoteName(D2),"_S6L12L",""),"6L","12LBASIS")</f>
        <v>GBP1MD_SYNTH1Y_Quote</v>
      </c>
      <c r="F2" s="775">
        <f>_xll.qlRateHelperRate($D2)</f>
        <v>8.5690000000000002E-3</v>
      </c>
      <c r="G2" s="775" t="str">
        <f>IF(ISERROR(_xll.qlSwapRateHelperSpread($D2)),IF(ISERROR(_xll.qlFuturesRateHelperConvexityAdjustment($D2)),"--",_xll.qlFuturesRateHelperConvexityAdjustment($D2)),_xll.qlSwapRateHelperSpread($D2))</f>
        <v>--</v>
      </c>
      <c r="H2" s="774">
        <f>_xll.qlRateHelperEarliestDate($D2)</f>
        <v>42180</v>
      </c>
      <c r="I2" s="773">
        <f>_xll.qlRateHelperLatestDate($D2)</f>
        <v>42212</v>
      </c>
      <c r="J2" s="772">
        <v>0.99924930916556798</v>
      </c>
    </row>
    <row r="3" spans="1:10" x14ac:dyDescent="0.2">
      <c r="A3" s="780" t="s">
        <v>353</v>
      </c>
      <c r="B3" s="781">
        <v>1</v>
      </c>
      <c r="D3" s="776" t="str">
        <v>obj_005e1</v>
      </c>
      <c r="E3" s="776" t="str">
        <f>SUBSTITUTE(SUBSTITUTE(_xll.qlRateHelperQuoteName(D3),"_S6L12L",""),"6L","12LBASIS")</f>
        <v>GBP2MD_SYNTH1Y_Quote</v>
      </c>
      <c r="F3" s="775">
        <f>_xll.qlRateHelperRate($D3)</f>
        <v>8.6510000000000007E-3</v>
      </c>
      <c r="G3" s="775" t="str">
        <f>IF(ISERROR(_xll.qlSwapRateHelperSpread($D3)),IF(ISERROR(_xll.qlFuturesRateHelperConvexityAdjustment($D3)),"--",_xll.qlFuturesRateHelperConvexityAdjustment($D3)),_xll.qlSwapRateHelperSpread($D3))</f>
        <v>--</v>
      </c>
      <c r="H3" s="774">
        <f>_xll.qlRateHelperEarliestDate($D3)</f>
        <v>42180</v>
      </c>
      <c r="I3" s="773">
        <f>_xll.qlRateHelperLatestDate($D3)</f>
        <v>42241</v>
      </c>
      <c r="J3" s="772">
        <v>0.99855630371071913</v>
      </c>
    </row>
    <row r="4" spans="1:10" x14ac:dyDescent="0.2">
      <c r="A4" s="780" t="s">
        <v>352</v>
      </c>
      <c r="B4" s="781">
        <v>2</v>
      </c>
      <c r="D4" s="776" t="str">
        <v>obj_005de</v>
      </c>
      <c r="E4" s="776" t="str">
        <f>SUBSTITUTE(SUBSTITUTE(_xll.qlRateHelperQuoteName(D4),"_S6L12L",""),"6L","12LBASIS")</f>
        <v>GBP3MD_SYNTH1Y_Quote</v>
      </c>
      <c r="F4" s="775">
        <f>_xll.qlRateHelperRate($D4)</f>
        <v>8.7360000000000007E-3</v>
      </c>
      <c r="G4" s="775" t="str">
        <f>IF(ISERROR(_xll.qlSwapRateHelperSpread($D4)),IF(ISERROR(_xll.qlFuturesRateHelperConvexityAdjustment($D4)),"--",_xll.qlFuturesRateHelperConvexityAdjustment($D4)),_xll.qlSwapRateHelperSpread($D4))</f>
        <v>--</v>
      </c>
      <c r="H4" s="774">
        <f>_xll.qlRateHelperEarliestDate($D4)</f>
        <v>42180</v>
      </c>
      <c r="I4" s="773">
        <f>_xll.qlRateHelperLatestDate($D4)</f>
        <v>42272</v>
      </c>
      <c r="J4" s="772">
        <v>0.99780288724899535</v>
      </c>
    </row>
    <row r="5" spans="1:10" x14ac:dyDescent="0.2">
      <c r="A5" s="780" t="s">
        <v>351</v>
      </c>
      <c r="B5" s="779" t="s">
        <v>350</v>
      </c>
      <c r="D5" s="776" t="str">
        <v>obj_005e4</v>
      </c>
      <c r="E5" s="776" t="str">
        <f>SUBSTITUTE(SUBSTITUTE(_xll.qlRateHelperQuoteName(D5),"_S6L12L",""),"6L","12LBASIS")</f>
        <v>GBP4MD_SYNTH1Y_Quote</v>
      </c>
      <c r="F5" s="775">
        <f>_xll.qlRateHelperRate($D5)</f>
        <v>8.8339999999999998E-3</v>
      </c>
      <c r="G5" s="775" t="str">
        <f>IF(ISERROR(_xll.qlSwapRateHelperSpread($D5)),IF(ISERROR(_xll.qlFuturesRateHelperConvexityAdjustment($D5)),"--",_xll.qlFuturesRateHelperConvexityAdjustment($D5)),_xll.qlSwapRateHelperSpread($D5))</f>
        <v>--</v>
      </c>
      <c r="H5" s="774">
        <f>_xll.qlRateHelperEarliestDate($D5)</f>
        <v>42180</v>
      </c>
      <c r="I5" s="773">
        <f>_xll.qlRateHelperLatestDate($D5)</f>
        <v>42303</v>
      </c>
      <c r="J5" s="772">
        <v>0.99703189886375032</v>
      </c>
    </row>
    <row r="6" spans="1:10" x14ac:dyDescent="0.2">
      <c r="D6" s="776" t="str">
        <v>obj_005dd</v>
      </c>
      <c r="E6" s="776" t="str">
        <f>SUBSTITUTE(SUBSTITUTE(_xll.qlRateHelperQuoteName(D6),"_S6L12L",""),"6L","12LBASIS")</f>
        <v>GBP5MD_SYNTH1Y_Quote</v>
      </c>
      <c r="F6" s="775">
        <f>_xll.qlRateHelperRate($D6)</f>
        <v>8.9929999999999993E-3</v>
      </c>
      <c r="G6" s="775" t="str">
        <f>IF(ISERROR(_xll.qlSwapRateHelperSpread($D6)),IF(ISERROR(_xll.qlFuturesRateHelperConvexityAdjustment($D6)),"--",_xll.qlFuturesRateHelperConvexityAdjustment($D6)),_xll.qlSwapRateHelperSpread($D6))</f>
        <v>--</v>
      </c>
      <c r="H6" s="774">
        <f>_xll.qlRateHelperEarliestDate($D6)</f>
        <v>42180</v>
      </c>
      <c r="I6" s="773">
        <f>_xll.qlRateHelperLatestDate($D6)</f>
        <v>42333</v>
      </c>
      <c r="J6" s="772">
        <v>0.99624448854007563</v>
      </c>
    </row>
    <row r="7" spans="1:10" x14ac:dyDescent="0.2">
      <c r="D7" s="776" t="str">
        <v>obj_005df</v>
      </c>
      <c r="E7" s="776" t="str">
        <f>SUBSTITUTE(SUBSTITUTE(_xll.qlRateHelperQuoteName(D7),"_S6L12L",""),"6L","12LBASIS")</f>
        <v>GBP6MD_SYNTH1Y_Quote</v>
      </c>
      <c r="F7" s="775">
        <f>_xll.qlRateHelperRate($D7)</f>
        <v>9.1839999999999995E-3</v>
      </c>
      <c r="G7" s="775" t="str">
        <f>IF(ISERROR(_xll.qlSwapRateHelperSpread($D7)),IF(ISERROR(_xll.qlFuturesRateHelperConvexityAdjustment($D7)),"--",_xll.qlFuturesRateHelperConvexityAdjustment($D7)),_xll.qlSwapRateHelperSpread($D7))</f>
        <v>--</v>
      </c>
      <c r="H7" s="774">
        <f>_xll.qlRateHelperEarliestDate($D7)</f>
        <v>42180</v>
      </c>
      <c r="I7" s="773">
        <f>_xll.qlRateHelperLatestDate($D7)</f>
        <v>42367</v>
      </c>
      <c r="J7" s="772">
        <v>0.99531680808564238</v>
      </c>
    </row>
    <row r="8" spans="1:10" x14ac:dyDescent="0.2">
      <c r="D8" s="776" t="str">
        <v>obj_005e0</v>
      </c>
      <c r="E8" s="776" t="str">
        <f>SUBSTITUTE(SUBSTITUTE(_xll.qlRateHelperQuoteName(D8),"_S6L12L",""),"6L","12LBASIS")</f>
        <v>GBP7MD_SYNTH1Y_Quote</v>
      </c>
      <c r="F8" s="775">
        <f>_xll.qlRateHelperRate($D8)</f>
        <v>9.3259999999999992E-3</v>
      </c>
      <c r="G8" s="775" t="str">
        <f>IF(ISERROR(_xll.qlSwapRateHelperSpread($D8)),IF(ISERROR(_xll.qlFuturesRateHelperConvexityAdjustment($D8)),"--",_xll.qlFuturesRateHelperConvexityAdjustment($D8)),_xll.qlSwapRateHelperSpread($D8))</f>
        <v>--</v>
      </c>
      <c r="H8" s="774">
        <f>_xll.qlRateHelperEarliestDate($D8)</f>
        <v>42180</v>
      </c>
      <c r="I8" s="773">
        <f>_xll.qlRateHelperLatestDate($D8)</f>
        <v>42394</v>
      </c>
      <c r="J8" s="772">
        <v>0.99456188818571778</v>
      </c>
    </row>
    <row r="9" spans="1:10" x14ac:dyDescent="0.2">
      <c r="D9" s="776" t="str">
        <v>obj_005e8</v>
      </c>
      <c r="E9" s="776" t="str">
        <f>SUBSTITUTE(SUBSTITUTE(_xll.qlRateHelperQuoteName(D9),"_S6L12L",""),"6L","12LBASIS")</f>
        <v>GBP8MD_SYNTH1Y_Quote</v>
      </c>
      <c r="F9" s="775">
        <f>_xll.qlRateHelperRate($D9)</f>
        <v>9.5619999999999993E-3</v>
      </c>
      <c r="G9" s="775" t="str">
        <f>IF(ISERROR(_xll.qlSwapRateHelperSpread($D9)),IF(ISERROR(_xll.qlFuturesRateHelperConvexityAdjustment($D9)),"--",_xll.qlFuturesRateHelperConvexityAdjustment($D9)),_xll.qlSwapRateHelperSpread($D9))</f>
        <v>--</v>
      </c>
      <c r="H9" s="774">
        <f>_xll.qlRateHelperEarliestDate($D9)</f>
        <v>42180</v>
      </c>
      <c r="I9" s="773">
        <f>_xll.qlRateHelperLatestDate($D9)</f>
        <v>42425</v>
      </c>
      <c r="J9" s="772">
        <v>0.99362260346054709</v>
      </c>
    </row>
    <row r="10" spans="1:10" x14ac:dyDescent="0.2">
      <c r="D10" s="776" t="str">
        <v>obj_005e3</v>
      </c>
      <c r="E10" s="776" t="str">
        <f>SUBSTITUTE(SUBSTITUTE(_xll.qlRateHelperQuoteName(D10),"_S6L12L",""),"6L","12LBASIS")</f>
        <v>GBP9MD_SYNTH1Y_Quote</v>
      </c>
      <c r="F10" s="775">
        <f>_xll.qlRateHelperRate($D10)</f>
        <v>9.8150000000000008E-3</v>
      </c>
      <c r="G10" s="775" t="str">
        <f>IF(ISERROR(_xll.qlSwapRateHelperSpread($D10)),IF(ISERROR(_xll.qlFuturesRateHelperConvexityAdjustment($D10)),"--",_xll.qlFuturesRateHelperConvexityAdjustment($D10)),_xll.qlSwapRateHelperSpread($D10))</f>
        <v>--</v>
      </c>
      <c r="H10" s="774">
        <f>_xll.qlRateHelperEarliestDate($D10)</f>
        <v>42180</v>
      </c>
      <c r="I10" s="773">
        <f>_xll.qlRateHelperLatestDate($D10)</f>
        <v>42458</v>
      </c>
      <c r="J10" s="772">
        <v>0.99257993470564865</v>
      </c>
    </row>
    <row r="11" spans="1:10" x14ac:dyDescent="0.2">
      <c r="D11" s="776" t="str">
        <v>obj_005e7</v>
      </c>
      <c r="E11" s="776" t="str">
        <f>SUBSTITUTE(SUBSTITUTE(_xll.qlRateHelperQuoteName(D11),"_S6L12L",""),"6L","12LBASIS")</f>
        <v>GBP10MD_SYNTH1Y_Quote</v>
      </c>
      <c r="F11" s="775">
        <f>_xll.qlRateHelperRate($D11)</f>
        <v>1.0019999999999999E-2</v>
      </c>
      <c r="G11" s="775" t="str">
        <f>IF(ISERROR(_xll.qlSwapRateHelperSpread($D11)),IF(ISERROR(_xll.qlFuturesRateHelperConvexityAdjustment($D11)),"--",_xll.qlFuturesRateHelperConvexityAdjustment($D11)),_xll.qlSwapRateHelperSpread($D11))</f>
        <v>--</v>
      </c>
      <c r="H11" s="774">
        <f>_xll.qlRateHelperEarliestDate($D11)</f>
        <v>42180</v>
      </c>
      <c r="I11" s="773">
        <f>_xll.qlRateHelperLatestDate($D11)</f>
        <v>42485</v>
      </c>
      <c r="J11" s="772">
        <v>0.99169664624496268</v>
      </c>
    </row>
    <row r="12" spans="1:10" x14ac:dyDescent="0.2">
      <c r="D12" s="776" t="str">
        <v>obj_005e6</v>
      </c>
      <c r="E12" s="776" t="str">
        <f>SUBSTITUTE(SUBSTITUTE(_xll.qlRateHelperQuoteName(D12),"_S6L12L",""),"6L","12LBASIS")</f>
        <v>GBP11MD_SYNTH1Y_Quote</v>
      </c>
      <c r="F12" s="775">
        <f>_xll.qlRateHelperRate($D12)</f>
        <v>1.0255999999999999E-2</v>
      </c>
      <c r="G12" s="775" t="str">
        <f>IF(ISERROR(_xll.qlSwapRateHelperSpread($D12)),IF(ISERROR(_xll.qlFuturesRateHelperConvexityAdjustment($D12)),"--",_xll.qlFuturesRateHelperConvexityAdjustment($D12)),_xll.qlSwapRateHelperSpread($D12))</f>
        <v>--</v>
      </c>
      <c r="H12" s="774">
        <f>_xll.qlRateHelperEarliestDate($D12)</f>
        <v>42180</v>
      </c>
      <c r="I12" s="773">
        <f>_xll.qlRateHelperLatestDate($D12)</f>
        <v>42515</v>
      </c>
      <c r="J12" s="772">
        <v>0.99067473797875005</v>
      </c>
    </row>
    <row r="13" spans="1:10" x14ac:dyDescent="0.2">
      <c r="D13" s="776" t="str">
        <v>obj_005e5</v>
      </c>
      <c r="E13" s="776" t="str">
        <f>SUBSTITUTE(SUBSTITUTE(_xll.qlRateHelperQuoteName(D13),"_S6L12L",""),"6L","12LBASIS")</f>
        <v>GBP1YD_SYNTH1Y_Quote</v>
      </c>
      <c r="F13" s="775">
        <f>_xll.qlRateHelperRate($D13)</f>
        <v>1.0559000000000001E-2</v>
      </c>
      <c r="G13" s="775" t="str">
        <f>IF(ISERROR(_xll.qlSwapRateHelperSpread($D13)),IF(ISERROR(_xll.qlFuturesRateHelperConvexityAdjustment($D13)),"--",_xll.qlFuturesRateHelperConvexityAdjustment($D13)),_xll.qlSwapRateHelperSpread($D13))</f>
        <v>--</v>
      </c>
      <c r="H13" s="774">
        <f>_xll.qlRateHelperEarliestDate($D13)</f>
        <v>42180</v>
      </c>
      <c r="I13" s="773">
        <f>_xll.qlRateHelperLatestDate($D13)</f>
        <v>42548</v>
      </c>
      <c r="J13" s="772">
        <v>0.98946635265723171</v>
      </c>
    </row>
    <row r="14" spans="1:10" x14ac:dyDescent="0.2">
      <c r="D14" s="776" t="str">
        <v>obj_005c7</v>
      </c>
      <c r="E14" s="776" t="str">
        <f>SUBSTITUTE(SUBSTITUTE(_xll.qlRateHelperQuoteName(D14),"_S6L12L",""),"6L","12LBASIS")</f>
        <v>GBP1x13F_Quote</v>
      </c>
      <c r="F14" s="775">
        <f>_xll.qlRateHelperRate($D14)</f>
        <v>1.115E-2</v>
      </c>
      <c r="G14" s="775" t="str">
        <f>IF(ISERROR(_xll.qlSwapRateHelperSpread($D14)),IF(ISERROR(_xll.qlFuturesRateHelperConvexityAdjustment($D14)),"--",_xll.qlFuturesRateHelperConvexityAdjustment($D14)),_xll.qlSwapRateHelperSpread($D14))</f>
        <v>--</v>
      </c>
      <c r="H14" s="774">
        <f>_xll.qlRateHelperEarliestDate($D14)</f>
        <v>42212</v>
      </c>
      <c r="I14" s="773">
        <f>_xll.qlRateHelperLatestDate($D14)</f>
        <v>42578</v>
      </c>
      <c r="J14" s="772">
        <v>0.98820068403822781</v>
      </c>
    </row>
    <row r="15" spans="1:10" x14ac:dyDescent="0.2">
      <c r="D15" s="776" t="str">
        <v>obj_005c6</v>
      </c>
      <c r="E15" s="776" t="str">
        <f>SUBSTITUTE(SUBSTITUTE(_xll.qlRateHelperQuoteName(D15),"_S6L12L",""),"6L","12LBASIS")</f>
        <v>GBP2x14F_Quote</v>
      </c>
      <c r="F15" s="775">
        <f>_xll.qlRateHelperRate($D15)</f>
        <v>1.15E-2</v>
      </c>
      <c r="G15" s="775" t="str">
        <f>IF(ISERROR(_xll.qlSwapRateHelperSpread($D15)),IF(ISERROR(_xll.qlFuturesRateHelperConvexityAdjustment($D15)),"--",_xll.qlFuturesRateHelperConvexityAdjustment($D15)),_xll.qlSwapRateHelperSpread($D15))</f>
        <v>--</v>
      </c>
      <c r="H15" s="774">
        <f>_xll.qlRateHelperEarliestDate($D15)</f>
        <v>42241</v>
      </c>
      <c r="I15" s="773">
        <f>_xll.qlRateHelperLatestDate($D15)</f>
        <v>42607</v>
      </c>
      <c r="J15" s="772">
        <v>0.98717271478867874</v>
      </c>
    </row>
    <row r="16" spans="1:10" x14ac:dyDescent="0.2">
      <c r="D16" s="776" t="str">
        <v>obj_005c5</v>
      </c>
      <c r="E16" s="776" t="str">
        <f>SUBSTITUTE(SUBSTITUTE(_xll.qlRateHelperQuoteName(D16),"_S6L12L",""),"6L","12LBASIS")</f>
        <v>GBP3x15F_Quote</v>
      </c>
      <c r="F16" s="775">
        <f>_xll.qlRateHelperRate($D16)</f>
        <v>1.2E-2</v>
      </c>
      <c r="G16" s="775" t="str">
        <f>IF(ISERROR(_xll.qlSwapRateHelperSpread($D16)),IF(ISERROR(_xll.qlFuturesRateHelperConvexityAdjustment($D16)),"--",_xll.qlFuturesRateHelperConvexityAdjustment($D16)),_xll.qlSwapRateHelperSpread($D16))</f>
        <v>--</v>
      </c>
      <c r="H16" s="774">
        <f>_xll.qlRateHelperEarliestDate($D16)</f>
        <v>42272</v>
      </c>
      <c r="I16" s="773">
        <f>_xll.qlRateHelperLatestDate($D16)</f>
        <v>42639</v>
      </c>
      <c r="J16" s="772">
        <v>0.98590717438330333</v>
      </c>
    </row>
    <row r="17" spans="4:10" x14ac:dyDescent="0.2">
      <c r="D17" s="776" t="str">
        <v>obj_005c9</v>
      </c>
      <c r="E17" s="776" t="str">
        <f>SUBSTITUTE(SUBSTITUTE(_xll.qlRateHelperQuoteName(D17),"_S6L12L",""),"6L","12LBASIS")</f>
        <v>GBP4x16F_Quote</v>
      </c>
      <c r="F17" s="775">
        <f>_xll.qlRateHelperRate($D17)</f>
        <v>1.2500000000000001E-2</v>
      </c>
      <c r="G17" s="775" t="str">
        <f>IF(ISERROR(_xll.qlSwapRateHelperSpread($D17)),IF(ISERROR(_xll.qlFuturesRateHelperConvexityAdjustment($D17)),"--",_xll.qlFuturesRateHelperConvexityAdjustment($D17)),_xll.qlSwapRateHelperSpread($D17))</f>
        <v>--</v>
      </c>
      <c r="H17" s="774">
        <f>_xll.qlRateHelperEarliestDate($D17)</f>
        <v>42303</v>
      </c>
      <c r="I17" s="773">
        <f>_xll.qlRateHelperLatestDate($D17)</f>
        <v>42669</v>
      </c>
      <c r="J17" s="772">
        <v>0.98468955715422823</v>
      </c>
    </row>
    <row r="18" spans="4:10" x14ac:dyDescent="0.2">
      <c r="D18" s="776" t="str">
        <v>obj_005c8</v>
      </c>
      <c r="E18" s="776" t="str">
        <f>SUBSTITUTE(SUBSTITUTE(_xll.qlRateHelperQuoteName(D18),"_S6L12L",""),"6L","12LBASIS")</f>
        <v>GBP5x17F_Quote</v>
      </c>
      <c r="F18" s="775">
        <f>_xll.qlRateHelperRate($D18)</f>
        <v>1.3000000000000001E-2</v>
      </c>
      <c r="G18" s="775" t="str">
        <f>IF(ISERROR(_xll.qlSwapRateHelperSpread($D18)),IF(ISERROR(_xll.qlFuturesRateHelperConvexityAdjustment($D18)),"--",_xll.qlFuturesRateHelperConvexityAdjustment($D18)),_xll.qlSwapRateHelperSpread($D18))</f>
        <v>--</v>
      </c>
      <c r="H18" s="774">
        <f>_xll.qlRateHelperEarliestDate($D18)</f>
        <v>42333</v>
      </c>
      <c r="I18" s="773">
        <f>_xll.qlRateHelperLatestDate($D18)</f>
        <v>42699</v>
      </c>
      <c r="J18" s="772">
        <v>0.98342493824916355</v>
      </c>
    </row>
    <row r="19" spans="4:10" x14ac:dyDescent="0.2">
      <c r="D19" s="776" t="str">
        <v>obj_005c1</v>
      </c>
      <c r="E19" s="776" t="str">
        <f>SUBSTITUTE(SUBSTITUTE(_xll.qlRateHelperQuoteName(D19),"_S6L12L",""),"6L","12LBASIS")</f>
        <v>GBP6x18F_Quote</v>
      </c>
      <c r="F19" s="775">
        <f>_xll.qlRateHelperRate($D19)</f>
        <v>1.355E-2</v>
      </c>
      <c r="G19" s="775" t="str">
        <f>IF(ISERROR(_xll.qlSwapRateHelperSpread($D19)),IF(ISERROR(_xll.qlFuturesRateHelperConvexityAdjustment($D19)),"--",_xll.qlFuturesRateHelperConvexityAdjustment($D19)),_xll.qlSwapRateHelperSpread($D19))</f>
        <v>--</v>
      </c>
      <c r="H19" s="774">
        <f>_xll.qlRateHelperEarliestDate($D19)</f>
        <v>42367</v>
      </c>
      <c r="I19" s="773">
        <f>_xll.qlRateHelperLatestDate($D19)</f>
        <v>42733</v>
      </c>
      <c r="J19" s="772">
        <v>0.9819745981551834</v>
      </c>
    </row>
    <row r="20" spans="4:10" x14ac:dyDescent="0.2">
      <c r="D20" s="776" t="str">
        <v>obj_005cb</v>
      </c>
      <c r="E20" s="776" t="str">
        <f>SUBSTITUTE(SUBSTITUTE(_xll.qlRateHelperQuoteName(D20),"_S6L12L",""),"6L","12LBASIS")</f>
        <v>GBP9x21F_Quote</v>
      </c>
      <c r="F20" s="775">
        <f>_xll.qlRateHelperRate($D20)</f>
        <v>1.54E-2</v>
      </c>
      <c r="G20" s="775" t="str">
        <f>IF(ISERROR(_xll.qlSwapRateHelperSpread($D20)),IF(ISERROR(_xll.qlFuturesRateHelperConvexityAdjustment($D20)),"--",_xll.qlFuturesRateHelperConvexityAdjustment($D20)),_xll.qlSwapRateHelperSpread($D20))</f>
        <v>--</v>
      </c>
      <c r="H20" s="774">
        <f>_xll.qlRateHelperEarliestDate($D20)</f>
        <v>42458</v>
      </c>
      <c r="I20" s="773">
        <f>_xll.qlRateHelperLatestDate($D20)</f>
        <v>42823</v>
      </c>
      <c r="J20" s="772">
        <v>0.97752603378535419</v>
      </c>
    </row>
    <row r="21" spans="4:10" x14ac:dyDescent="0.2">
      <c r="D21" s="776" t="str">
        <v>obj_005c2</v>
      </c>
      <c r="E21" s="776" t="str">
        <f>SUBSTITUTE(SUBSTITUTE(_xll.qlRateHelperQuoteName(D21),"_S6L12L",""),"6L","12LBASIS")</f>
        <v>GBP12x24F_Quote</v>
      </c>
      <c r="F21" s="775">
        <f>_xll.qlRateHelperRate($D21)</f>
        <v>1.685E-2</v>
      </c>
      <c r="G21" s="775" t="str">
        <f>IF(ISERROR(_xll.qlSwapRateHelperSpread($D21)),IF(ISERROR(_xll.qlFuturesRateHelperConvexityAdjustment($D21)),"--",_xll.qlFuturesRateHelperConvexityAdjustment($D21)),_xll.qlSwapRateHelperSpread($D21))</f>
        <v>--</v>
      </c>
      <c r="H21" s="774">
        <f>_xll.qlRateHelperEarliestDate($D21)</f>
        <v>42548</v>
      </c>
      <c r="I21" s="773">
        <f>_xll.qlRateHelperLatestDate($D21)</f>
        <v>42913</v>
      </c>
      <c r="J21" s="772">
        <v>0.97307012111641999</v>
      </c>
    </row>
    <row r="22" spans="4:10" x14ac:dyDescent="0.2">
      <c r="D22" s="776" t="str">
        <v>obj_005b2</v>
      </c>
      <c r="E22" s="776" t="str">
        <f>SUBSTITUTE(SUBSTITUTE(_xll.qlRateHelperQuoteName(D22),"_S6L12L",""),"6L","12LBASIS")</f>
        <v>GBPSB12LBASIS3Y_Quote</v>
      </c>
      <c r="F22" s="775" t="e">
        <f>_xll.qlRateHelperRate($D22)</f>
        <v>#NUM!</v>
      </c>
      <c r="G22" s="775">
        <f>IF(ISERROR(_xll.qlSwapRateHelperSpread($D22)),IF(ISERROR(_xll.qlFuturesRateHelperConvexityAdjustment($D22)),"--",_xll.qlFuturesRateHelperConvexityAdjustment($D22)),_xll.qlSwapRateHelperSpread($D22))</f>
        <v>0</v>
      </c>
      <c r="H22" s="774">
        <f>_xll.qlRateHelperEarliestDate($D22)</f>
        <v>42180</v>
      </c>
      <c r="I22" s="773">
        <f>_xll.qlRateHelperLatestDate($D22)</f>
        <v>43276</v>
      </c>
      <c r="J22" s="772">
        <v>0.95270602906224755</v>
      </c>
    </row>
    <row r="23" spans="4:10" x14ac:dyDescent="0.2">
      <c r="D23" s="776" t="str">
        <v>obj_005b9</v>
      </c>
      <c r="E23" s="776" t="str">
        <f>SUBSTITUTE(SUBSTITUTE(_xll.qlRateHelperQuoteName(D23),"_S6L12L",""),"6L","12LBASIS")</f>
        <v>GBPSB12LBASIS4Y_Quote</v>
      </c>
      <c r="F23" s="775" t="e">
        <f>_xll.qlRateHelperRate($D23)</f>
        <v>#NUM!</v>
      </c>
      <c r="G23" s="775">
        <f>IF(ISERROR(_xll.qlSwapRateHelperSpread($D23)),IF(ISERROR(_xll.qlFuturesRateHelperConvexityAdjustment($D23)),"--",_xll.qlFuturesRateHelperConvexityAdjustment($D23)),_xll.qlSwapRateHelperSpread($D23))</f>
        <v>0</v>
      </c>
      <c r="H23" s="774">
        <f>_xll.qlRateHelperEarliestDate($D23)</f>
        <v>42180</v>
      </c>
      <c r="I23" s="773">
        <f>_xll.qlRateHelperLatestDate($D23)</f>
        <v>43641</v>
      </c>
      <c r="J23" s="772">
        <v>0.93031410304932827</v>
      </c>
    </row>
    <row r="24" spans="4:10" x14ac:dyDescent="0.2">
      <c r="D24" s="776" t="str">
        <v>obj_005a6</v>
      </c>
      <c r="E24" s="776" t="str">
        <f>SUBSTITUTE(SUBSTITUTE(_xll.qlRateHelperQuoteName(D24),"_S6L12L",""),"6L","12LBASIS")</f>
        <v>GBPSB12LBASIS5Y_Quote</v>
      </c>
      <c r="F24" s="775" t="e">
        <f>_xll.qlRateHelperRate($D24)</f>
        <v>#NUM!</v>
      </c>
      <c r="G24" s="775">
        <f>IF(ISERROR(_xll.qlSwapRateHelperSpread($D24)),IF(ISERROR(_xll.qlFuturesRateHelperConvexityAdjustment($D24)),"--",_xll.qlFuturesRateHelperConvexityAdjustment($D24)),_xll.qlSwapRateHelperSpread($D24))</f>
        <v>0</v>
      </c>
      <c r="H24" s="774">
        <f>_xll.qlRateHelperEarliestDate($D24)</f>
        <v>42180</v>
      </c>
      <c r="I24" s="773">
        <f>_xll.qlRateHelperLatestDate($D24)</f>
        <v>44007</v>
      </c>
      <c r="J24" s="772">
        <v>0.9069702107713663</v>
      </c>
    </row>
    <row r="25" spans="4:10" x14ac:dyDescent="0.2">
      <c r="D25" s="776" t="str">
        <v>obj_005a0</v>
      </c>
      <c r="E25" s="776" t="str">
        <f>SUBSTITUTE(SUBSTITUTE(_xll.qlRateHelperQuoteName(D25),"_S6L12L",""),"6L","12LBASIS")</f>
        <v>GBPSB12LBASIS6Y_Quote</v>
      </c>
      <c r="F25" s="775" t="e">
        <f>_xll.qlRateHelperRate($D25)</f>
        <v>#NUM!</v>
      </c>
      <c r="G25" s="775">
        <f>IF(ISERROR(_xll.qlSwapRateHelperSpread($D25)),IF(ISERROR(_xll.qlFuturesRateHelperConvexityAdjustment($D25)),"--",_xll.qlFuturesRateHelperConvexityAdjustment($D25)),_xll.qlSwapRateHelperSpread($D25))</f>
        <v>0</v>
      </c>
      <c r="H25" s="774">
        <f>_xll.qlRateHelperEarliestDate($D25)</f>
        <v>42180</v>
      </c>
      <c r="I25" s="773">
        <f>_xll.qlRateHelperLatestDate($D25)</f>
        <v>44372</v>
      </c>
      <c r="J25" s="772">
        <v>0.8830670033442638</v>
      </c>
    </row>
    <row r="26" spans="4:10" x14ac:dyDescent="0.2">
      <c r="D26" s="776" t="str">
        <v>obj_005b0</v>
      </c>
      <c r="E26" s="776" t="str">
        <f>SUBSTITUTE(SUBSTITUTE(_xll.qlRateHelperQuoteName(D26),"_S6L12L",""),"6L","12LBASIS")</f>
        <v>GBPSB12LBASIS7Y_Quote</v>
      </c>
      <c r="F26" s="775" t="e">
        <f>_xll.qlRateHelperRate($D26)</f>
        <v>#NUM!</v>
      </c>
      <c r="G26" s="775">
        <f>IF(ISERROR(_xll.qlSwapRateHelperSpread($D26)),IF(ISERROR(_xll.qlFuturesRateHelperConvexityAdjustment($D26)),"--",_xll.qlFuturesRateHelperConvexityAdjustment($D26)),_xll.qlSwapRateHelperSpread($D26))</f>
        <v>0</v>
      </c>
      <c r="H26" s="774">
        <f>_xll.qlRateHelperEarliestDate($D26)</f>
        <v>42180</v>
      </c>
      <c r="I26" s="773">
        <f>_xll.qlRateHelperLatestDate($D26)</f>
        <v>44739</v>
      </c>
      <c r="J26" s="772">
        <v>0.85865973269536677</v>
      </c>
    </row>
    <row r="27" spans="4:10" x14ac:dyDescent="0.2">
      <c r="D27" s="776" t="str">
        <v>obj_005af</v>
      </c>
      <c r="E27" s="776" t="str">
        <f>SUBSTITUTE(SUBSTITUTE(_xll.qlRateHelperQuoteName(D27),"_S6L12L",""),"6L","12LBASIS")</f>
        <v>GBPSB12LBASIS8Y_Quote</v>
      </c>
      <c r="F27" s="775" t="e">
        <f>_xll.qlRateHelperRate($D27)</f>
        <v>#NUM!</v>
      </c>
      <c r="G27" s="775">
        <f>IF(ISERROR(_xll.qlSwapRateHelperSpread($D27)),IF(ISERROR(_xll.qlFuturesRateHelperConvexityAdjustment($D27)),"--",_xll.qlFuturesRateHelperConvexityAdjustment($D27)),_xll.qlSwapRateHelperSpread($D27))</f>
        <v>0</v>
      </c>
      <c r="H27" s="774">
        <f>_xll.qlRateHelperEarliestDate($D27)</f>
        <v>42180</v>
      </c>
      <c r="I27" s="773">
        <f>_xll.qlRateHelperLatestDate($D27)</f>
        <v>45103</v>
      </c>
      <c r="J27" s="772">
        <v>0.83464359493137696</v>
      </c>
    </row>
    <row r="28" spans="4:10" x14ac:dyDescent="0.2">
      <c r="D28" s="776" t="str">
        <v>obj_005a7</v>
      </c>
      <c r="E28" s="776" t="str">
        <f>SUBSTITUTE(SUBSTITUTE(_xll.qlRateHelperQuoteName(D28),"_S6L12L",""),"6L","12LBASIS")</f>
        <v>GBPSB12LBASIS9Y_Quote</v>
      </c>
      <c r="F28" s="775" t="e">
        <f>_xll.qlRateHelperRate($D28)</f>
        <v>#NUM!</v>
      </c>
      <c r="G28" s="775">
        <f>IF(ISERROR(_xll.qlSwapRateHelperSpread($D28)),IF(ISERROR(_xll.qlFuturesRateHelperConvexityAdjustment($D28)),"--",_xll.qlFuturesRateHelperConvexityAdjustment($D28)),_xll.qlSwapRateHelperSpread($D28))</f>
        <v>0</v>
      </c>
      <c r="H28" s="774">
        <f>_xll.qlRateHelperEarliestDate($D28)</f>
        <v>42180</v>
      </c>
      <c r="I28" s="773">
        <f>_xll.qlRateHelperLatestDate($D28)</f>
        <v>45468</v>
      </c>
      <c r="J28" s="772">
        <v>0.81118060044819096</v>
      </c>
    </row>
    <row r="29" spans="4:10" x14ac:dyDescent="0.2">
      <c r="D29" s="776" t="str">
        <v>obj_005b7</v>
      </c>
      <c r="E29" s="776" t="str">
        <f>SUBSTITUTE(SUBSTITUTE(_xll.qlRateHelperQuoteName(D29),"_S6L12L",""),"6L","12LBASIS")</f>
        <v>GBPSB12LBASIS10Y_Quote</v>
      </c>
      <c r="F29" s="775" t="e">
        <f>_xll.qlRateHelperRate($D29)</f>
        <v>#NUM!</v>
      </c>
      <c r="G29" s="775">
        <f>IF(ISERROR(_xll.qlSwapRateHelperSpread($D29)),IF(ISERROR(_xll.qlFuturesRateHelperConvexityAdjustment($D29)),"--",_xll.qlFuturesRateHelperConvexityAdjustment($D29)),_xll.qlSwapRateHelperSpread($D29))</f>
        <v>0</v>
      </c>
      <c r="H29" s="774">
        <f>_xll.qlRateHelperEarliestDate($D29)</f>
        <v>42180</v>
      </c>
      <c r="I29" s="773">
        <f>_xll.qlRateHelperLatestDate($D29)</f>
        <v>45833</v>
      </c>
      <c r="J29" s="772">
        <v>0.78819365962396992</v>
      </c>
    </row>
    <row r="30" spans="4:10" x14ac:dyDescent="0.2">
      <c r="D30" s="776" t="str">
        <v>obj_005b3</v>
      </c>
      <c r="E30" s="776" t="str">
        <f>SUBSTITUTE(SUBSTITUTE(_xll.qlRateHelperQuoteName(D30),"_S6L12L",""),"6L","12LBASIS")</f>
        <v>GBPSB12LBASIS11Y_Quote</v>
      </c>
      <c r="F30" s="775" t="e">
        <f>_xll.qlRateHelperRate($D30)</f>
        <v>#NUM!</v>
      </c>
      <c r="G30" s="775">
        <f>IF(ISERROR(_xll.qlSwapRateHelperSpread($D30)),IF(ISERROR(_xll.qlFuturesRateHelperConvexityAdjustment($D30)),"--",_xll.qlFuturesRateHelperConvexityAdjustment($D30)),_xll.qlSwapRateHelperSpread($D30))</f>
        <v>0</v>
      </c>
      <c r="H30" s="774">
        <f>_xll.qlRateHelperEarliestDate($D30)</f>
        <v>42180</v>
      </c>
      <c r="I30" s="773">
        <f>_xll.qlRateHelperLatestDate($D30)</f>
        <v>46198</v>
      </c>
      <c r="J30" s="772">
        <v>0.76597647362066312</v>
      </c>
    </row>
    <row r="31" spans="4:10" x14ac:dyDescent="0.2">
      <c r="D31" s="776" t="str">
        <v>obj_005a3</v>
      </c>
      <c r="E31" s="776" t="str">
        <f>SUBSTITUTE(SUBSTITUTE(_xll.qlRateHelperQuoteName(D31),"_S6L12L",""),"6L","12LBASIS")</f>
        <v>GBPSB12LBASIS12Y_Quote</v>
      </c>
      <c r="F31" s="775" t="e">
        <f>_xll.qlRateHelperRate($D31)</f>
        <v>#NUM!</v>
      </c>
      <c r="G31" s="775">
        <f>IF(ISERROR(_xll.qlSwapRateHelperSpread($D31)),IF(ISERROR(_xll.qlFuturesRateHelperConvexityAdjustment($D31)),"--",_xll.qlFuturesRateHelperConvexityAdjustment($D31)),_xll.qlSwapRateHelperSpread($D31))</f>
        <v>0</v>
      </c>
      <c r="H31" s="774">
        <f>_xll.qlRateHelperEarliestDate($D31)</f>
        <v>42180</v>
      </c>
      <c r="I31" s="773">
        <f>_xll.qlRateHelperLatestDate($D31)</f>
        <v>46563</v>
      </c>
      <c r="J31" s="772">
        <v>0.74436289458950466</v>
      </c>
    </row>
    <row r="32" spans="4:10" x14ac:dyDescent="0.2">
      <c r="D32" s="776" t="str">
        <v>obj_005a2</v>
      </c>
      <c r="E32" s="776" t="str">
        <f>SUBSTITUTE(SUBSTITUTE(_xll.qlRateHelperQuoteName(D32),"_S6L12L",""),"6L","12LBASIS")</f>
        <v>GBPSB12LBASIS13Y_Quote</v>
      </c>
      <c r="F32" s="775" t="e">
        <f>_xll.qlRateHelperRate($D32)</f>
        <v>#NUM!</v>
      </c>
      <c r="G32" s="775">
        <f>IF(ISERROR(_xll.qlSwapRateHelperSpread($D32)),IF(ISERROR(_xll.qlFuturesRateHelperConvexityAdjustment($D32)),"--",_xll.qlFuturesRateHelperConvexityAdjustment($D32)),_xll.qlSwapRateHelperSpread($D32))</f>
        <v>0</v>
      </c>
      <c r="H32" s="774">
        <f>_xll.qlRateHelperEarliestDate($D32)</f>
        <v>42180</v>
      </c>
      <c r="I32" s="773">
        <f>_xll.qlRateHelperLatestDate($D32)</f>
        <v>46930</v>
      </c>
      <c r="J32" s="772">
        <v>0.72323250419353236</v>
      </c>
    </row>
    <row r="33" spans="4:10" x14ac:dyDescent="0.2">
      <c r="D33" s="776" t="str">
        <v>obj_005b6</v>
      </c>
      <c r="E33" s="776" t="str">
        <f>SUBSTITUTE(SUBSTITUTE(_xll.qlRateHelperQuoteName(D33),"_S6L12L",""),"6L","12LBASIS")</f>
        <v>GBPSB12LBASIS14Y_Quote</v>
      </c>
      <c r="F33" s="775" t="e">
        <f>_xll.qlRateHelperRate($D33)</f>
        <v>#NUM!</v>
      </c>
      <c r="G33" s="775">
        <f>IF(ISERROR(_xll.qlSwapRateHelperSpread($D33)),IF(ISERROR(_xll.qlFuturesRateHelperConvexityAdjustment($D33)),"--",_xll.qlFuturesRateHelperConvexityAdjustment($D33)),_xll.qlSwapRateHelperSpread($D33))</f>
        <v>0</v>
      </c>
      <c r="H33" s="774">
        <f>_xll.qlRateHelperEarliestDate($D33)</f>
        <v>42180</v>
      </c>
      <c r="I33" s="773">
        <f>_xll.qlRateHelperLatestDate($D33)</f>
        <v>47294</v>
      </c>
      <c r="J33" s="772">
        <v>0.70298899850215324</v>
      </c>
    </row>
    <row r="34" spans="4:10" x14ac:dyDescent="0.2">
      <c r="D34" s="776" t="str">
        <v>obj_005ad</v>
      </c>
      <c r="E34" s="776" t="str">
        <f>SUBSTITUTE(SUBSTITUTE(_xll.qlRateHelperQuoteName(D34),"_S6L12L",""),"6L","12LBASIS")</f>
        <v>GBPSB12LBASIS15Y_Quote</v>
      </c>
      <c r="F34" s="775" t="e">
        <f>_xll.qlRateHelperRate($D34)</f>
        <v>#NUM!</v>
      </c>
      <c r="G34" s="775">
        <f>IF(ISERROR(_xll.qlSwapRateHelperSpread($D34)),IF(ISERROR(_xll.qlFuturesRateHelperConvexityAdjustment($D34)),"--",_xll.qlFuturesRateHelperConvexityAdjustment($D34)),_xll.qlSwapRateHelperSpread($D34))</f>
        <v>0</v>
      </c>
      <c r="H34" s="774">
        <f>_xll.qlRateHelperEarliestDate($D34)</f>
        <v>42180</v>
      </c>
      <c r="I34" s="773">
        <f>_xll.qlRateHelperLatestDate($D34)</f>
        <v>47659</v>
      </c>
      <c r="J34" s="772">
        <v>0.68351036578812363</v>
      </c>
    </row>
    <row r="35" spans="4:10" x14ac:dyDescent="0.2">
      <c r="D35" s="776" t="str">
        <v>obj_005bf</v>
      </c>
      <c r="E35" s="776" t="str">
        <f>SUBSTITUTE(SUBSTITUTE(_xll.qlRateHelperQuoteName(D35),"_S6L12L",""),"6L","12LBASIS")</f>
        <v>GBPSB12LBASIS16Y_Quote</v>
      </c>
      <c r="F35" s="775" t="e">
        <f>_xll.qlRateHelperRate($D35)</f>
        <v>#NUM!</v>
      </c>
      <c r="G35" s="775">
        <f>IF(ISERROR(_xll.qlSwapRateHelperSpread($D35)),IF(ISERROR(_xll.qlFuturesRateHelperConvexityAdjustment($D35)),"--",_xll.qlFuturesRateHelperConvexityAdjustment($D35)),_xll.qlSwapRateHelperSpread($D35))</f>
        <v>0</v>
      </c>
      <c r="H35" s="774">
        <f>_xll.qlRateHelperEarliestDate($D35)</f>
        <v>42180</v>
      </c>
      <c r="I35" s="773">
        <f>_xll.qlRateHelperLatestDate($D35)</f>
        <v>48024</v>
      </c>
      <c r="J35" s="772">
        <v>0.66493013426413317</v>
      </c>
    </row>
    <row r="36" spans="4:10" x14ac:dyDescent="0.2">
      <c r="D36" s="776" t="str">
        <v>obj_005a1</v>
      </c>
      <c r="E36" s="776" t="str">
        <f>SUBSTITUTE(SUBSTITUTE(_xll.qlRateHelperQuoteName(D36),"_S6L12L",""),"6L","12LBASIS")</f>
        <v>GBPSB12LBASIS17Y_Quote</v>
      </c>
      <c r="F36" s="775" t="e">
        <f>_xll.qlRateHelperRate($D36)</f>
        <v>#NUM!</v>
      </c>
      <c r="G36" s="775">
        <f>IF(ISERROR(_xll.qlSwapRateHelperSpread($D36)),IF(ISERROR(_xll.qlFuturesRateHelperConvexityAdjustment($D36)),"--",_xll.qlFuturesRateHelperConvexityAdjustment($D36)),_xll.qlSwapRateHelperSpread($D36))</f>
        <v>0</v>
      </c>
      <c r="H36" s="774">
        <f>_xll.qlRateHelperEarliestDate($D36)</f>
        <v>42180</v>
      </c>
      <c r="I36" s="773">
        <f>_xll.qlRateHelperLatestDate($D36)</f>
        <v>48390</v>
      </c>
      <c r="J36" s="772">
        <v>0.64716229230246591</v>
      </c>
    </row>
    <row r="37" spans="4:10" x14ac:dyDescent="0.2">
      <c r="D37" s="776" t="str">
        <v>obj_005b4</v>
      </c>
      <c r="E37" s="776" t="str">
        <f>SUBSTITUTE(SUBSTITUTE(_xll.qlRateHelperQuoteName(D37),"_S6L12L",""),"6L","12LBASIS")</f>
        <v>GBPSB12LBASIS18Y_Quote</v>
      </c>
      <c r="F37" s="775" t="e">
        <f>_xll.qlRateHelperRate($D37)</f>
        <v>#NUM!</v>
      </c>
      <c r="G37" s="775">
        <f>IF(ISERROR(_xll.qlSwapRateHelperSpread($D37)),IF(ISERROR(_xll.qlFuturesRateHelperConvexityAdjustment($D37)),"--",_xll.qlFuturesRateHelperConvexityAdjustment($D37)),_xll.qlSwapRateHelperSpread($D37))</f>
        <v>0</v>
      </c>
      <c r="H37" s="774">
        <f>_xll.qlRateHelperEarliestDate($D37)</f>
        <v>42180</v>
      </c>
      <c r="I37" s="773">
        <f>_xll.qlRateHelperLatestDate($D37)</f>
        <v>48757</v>
      </c>
      <c r="J37" s="772">
        <v>0.63015514529696637</v>
      </c>
    </row>
    <row r="38" spans="4:10" x14ac:dyDescent="0.2">
      <c r="D38" s="776" t="str">
        <v>obj_005be</v>
      </c>
      <c r="E38" s="776" t="str">
        <f>SUBSTITUTE(SUBSTITUTE(_xll.qlRateHelperQuoteName(D38),"_S6L12L",""),"6L","12LBASIS")</f>
        <v>GBPSB12LBASIS19Y_Quote</v>
      </c>
      <c r="F38" s="775" t="e">
        <f>_xll.qlRateHelperRate($D38)</f>
        <v>#NUM!</v>
      </c>
      <c r="G38" s="775">
        <f>IF(ISERROR(_xll.qlSwapRateHelperSpread($D38)),IF(ISERROR(_xll.qlFuturesRateHelperConvexityAdjustment($D38)),"--",_xll.qlFuturesRateHelperConvexityAdjustment($D38)),_xll.qlSwapRateHelperSpread($D38))</f>
        <v>0</v>
      </c>
      <c r="H38" s="774">
        <f>_xll.qlRateHelperEarliestDate($D38)</f>
        <v>42180</v>
      </c>
      <c r="I38" s="773">
        <f>_xll.qlRateHelperLatestDate($D38)</f>
        <v>49121</v>
      </c>
      <c r="J38" s="772">
        <v>0.61404043619306181</v>
      </c>
    </row>
    <row r="39" spans="4:10" x14ac:dyDescent="0.2">
      <c r="D39" s="776" t="str">
        <v>obj_005a8</v>
      </c>
      <c r="E39" s="776" t="str">
        <f>SUBSTITUTE(SUBSTITUTE(_xll.qlRateHelperQuoteName(D39),"_S6L12L",""),"6L","12LBASIS")</f>
        <v>GBPSB12LBASIS20Y_Quote</v>
      </c>
      <c r="F39" s="775" t="e">
        <f>_xll.qlRateHelperRate($D39)</f>
        <v>#NUM!</v>
      </c>
      <c r="G39" s="775">
        <f>IF(ISERROR(_xll.qlSwapRateHelperSpread($D39)),IF(ISERROR(_xll.qlFuturesRateHelperConvexityAdjustment($D39)),"--",_xll.qlFuturesRateHelperConvexityAdjustment($D39)),_xll.qlSwapRateHelperSpread($D39))</f>
        <v>0</v>
      </c>
      <c r="H39" s="774">
        <f>_xll.qlRateHelperEarliestDate($D39)</f>
        <v>42180</v>
      </c>
      <c r="I39" s="773">
        <f>_xll.qlRateHelperLatestDate($D39)</f>
        <v>49485</v>
      </c>
      <c r="J39" s="772">
        <v>0.5986297466597662</v>
      </c>
    </row>
    <row r="40" spans="4:10" x14ac:dyDescent="0.2">
      <c r="D40" s="776" t="str">
        <v>obj_005b1</v>
      </c>
      <c r="E40" s="776" t="str">
        <f>SUBSTITUTE(SUBSTITUTE(_xll.qlRateHelperQuoteName(D40),"_S6L12L",""),"6L","12LBASIS")</f>
        <v>GBPSB12LBASIS21Y_Quote</v>
      </c>
      <c r="F40" s="775" t="e">
        <f>_xll.qlRateHelperRate($D40)</f>
        <v>#NUM!</v>
      </c>
      <c r="G40" s="775">
        <f>IF(ISERROR(_xll.qlSwapRateHelperSpread($D40)),IF(ISERROR(_xll.qlFuturesRateHelperConvexityAdjustment($D40)),"--",_xll.qlFuturesRateHelperConvexityAdjustment($D40)),_xll.qlSwapRateHelperSpread($D40))</f>
        <v>0</v>
      </c>
      <c r="H40" s="774">
        <f>_xll.qlRateHelperEarliestDate($D40)</f>
        <v>42180</v>
      </c>
      <c r="I40" s="773">
        <f>_xll.qlRateHelperLatestDate($D40)</f>
        <v>49851</v>
      </c>
      <c r="J40" s="772">
        <v>0.58379921232693266</v>
      </c>
    </row>
    <row r="41" spans="4:10" x14ac:dyDescent="0.2">
      <c r="D41" s="776" t="str">
        <v>obj_005ab</v>
      </c>
      <c r="E41" s="776" t="str">
        <f>SUBSTITUTE(SUBSTITUTE(_xll.qlRateHelperQuoteName(D41),"_S6L12L",""),"6L","12LBASIS")</f>
        <v>GBPSB12LBASIS22Y_Quote</v>
      </c>
      <c r="F41" s="775" t="e">
        <f>_xll.qlRateHelperRate($D41)</f>
        <v>#NUM!</v>
      </c>
      <c r="G41" s="775">
        <f>IF(ISERROR(_xll.qlSwapRateHelperSpread($D41)),IF(ISERROR(_xll.qlFuturesRateHelperConvexityAdjustment($D41)),"--",_xll.qlFuturesRateHelperConvexityAdjustment($D41)),_xll.qlSwapRateHelperSpread($D41))</f>
        <v>0</v>
      </c>
      <c r="H41" s="774">
        <f>_xll.qlRateHelperEarliestDate($D41)</f>
        <v>42180</v>
      </c>
      <c r="I41" s="773">
        <f>_xll.qlRateHelperLatestDate($D41)</f>
        <v>50216</v>
      </c>
      <c r="J41" s="772">
        <v>0.56961536454637351</v>
      </c>
    </row>
    <row r="42" spans="4:10" x14ac:dyDescent="0.2">
      <c r="D42" s="776" t="str">
        <v>obj_005bc</v>
      </c>
      <c r="E42" s="776" t="str">
        <f>SUBSTITUTE(SUBSTITUTE(_xll.qlRateHelperQuoteName(D42),"_S6L12L",""),"6L","12LBASIS")</f>
        <v>GBPSB12LBASIS23Y_Quote</v>
      </c>
      <c r="F42" s="775" t="e">
        <f>_xll.qlRateHelperRate($D42)</f>
        <v>#NUM!</v>
      </c>
      <c r="G42" s="775">
        <f>IF(ISERROR(_xll.qlSwapRateHelperSpread($D42)),IF(ISERROR(_xll.qlFuturesRateHelperConvexityAdjustment($D42)),"--",_xll.qlFuturesRateHelperConvexityAdjustment($D42)),_xll.qlSwapRateHelperSpread($D42))</f>
        <v>0</v>
      </c>
      <c r="H42" s="774">
        <f>_xll.qlRateHelperEarliestDate($D42)</f>
        <v>42180</v>
      </c>
      <c r="I42" s="773">
        <f>_xll.qlRateHelperLatestDate($D42)</f>
        <v>50581</v>
      </c>
      <c r="J42" s="772">
        <v>0.55597307995674328</v>
      </c>
    </row>
    <row r="43" spans="4:10" x14ac:dyDescent="0.2">
      <c r="D43" s="776" t="str">
        <v>obj_005a4</v>
      </c>
      <c r="E43" s="776" t="str">
        <f>SUBSTITUTE(SUBSTITUTE(_xll.qlRateHelperQuoteName(D43),"_S6L12L",""),"6L","12LBASIS")</f>
        <v>GBPSB12LBASIS24Y_Quote</v>
      </c>
      <c r="F43" s="775" t="e">
        <f>_xll.qlRateHelperRate($D43)</f>
        <v>#NUM!</v>
      </c>
      <c r="G43" s="775">
        <f>IF(ISERROR(_xll.qlSwapRateHelperSpread($D43)),IF(ISERROR(_xll.qlFuturesRateHelperConvexityAdjustment($D43)),"--",_xll.qlFuturesRateHelperConvexityAdjustment($D43)),_xll.qlSwapRateHelperSpread($D43))</f>
        <v>0</v>
      </c>
      <c r="H43" s="774">
        <f>_xll.qlRateHelperEarliestDate($D43)</f>
        <v>42180</v>
      </c>
      <c r="I43" s="773">
        <f>_xll.qlRateHelperLatestDate($D43)</f>
        <v>50948</v>
      </c>
      <c r="J43" s="772">
        <v>0.54273990056794919</v>
      </c>
    </row>
    <row r="44" spans="4:10" x14ac:dyDescent="0.2">
      <c r="D44" s="776" t="str">
        <v>obj_005bb</v>
      </c>
      <c r="E44" s="776" t="str">
        <f>SUBSTITUTE(SUBSTITUTE(_xll.qlRateHelperQuoteName(D44),"_S6L12L",""),"6L","12LBASIS")</f>
        <v>GBPSB12LBASIS25Y_Quote</v>
      </c>
      <c r="F44" s="775" t="e">
        <f>_xll.qlRateHelperRate($D44)</f>
        <v>#NUM!</v>
      </c>
      <c r="G44" s="775">
        <f>IF(ISERROR(_xll.qlSwapRateHelperSpread($D44)),IF(ISERROR(_xll.qlFuturesRateHelperConvexityAdjustment($D44)),"--",_xll.qlFuturesRateHelperConvexityAdjustment($D44)),_xll.qlSwapRateHelperSpread($D44))</f>
        <v>0</v>
      </c>
      <c r="H44" s="774">
        <f>_xll.qlRateHelperEarliestDate($D44)</f>
        <v>42180</v>
      </c>
      <c r="I44" s="773">
        <f>_xll.qlRateHelperLatestDate($D44)</f>
        <v>51312</v>
      </c>
      <c r="J44" s="772">
        <v>0.53004241132845964</v>
      </c>
    </row>
    <row r="45" spans="4:10" x14ac:dyDescent="0.2">
      <c r="D45" s="776" t="str">
        <v>obj_005b5</v>
      </c>
      <c r="E45" s="776" t="str">
        <f>SUBSTITUTE(SUBSTITUTE(_xll.qlRateHelperQuoteName(D45),"_S6L12L",""),"6L","12LBASIS")</f>
        <v>GBPSB12LBASIS26Y_Quote</v>
      </c>
      <c r="F45" s="775" t="e">
        <f>_xll.qlRateHelperRate($D45)</f>
        <v>#NUM!</v>
      </c>
      <c r="G45" s="775">
        <f>IF(ISERROR(_xll.qlSwapRateHelperSpread($D45)),IF(ISERROR(_xll.qlFuturesRateHelperConvexityAdjustment($D45)),"--",_xll.qlFuturesRateHelperConvexityAdjustment($D45)),_xll.qlSwapRateHelperSpread($D45))</f>
        <v>0</v>
      </c>
      <c r="H45" s="774">
        <f>_xll.qlRateHelperEarliestDate($D45)</f>
        <v>42180</v>
      </c>
      <c r="I45" s="773">
        <f>_xll.qlRateHelperLatestDate($D45)</f>
        <v>51677</v>
      </c>
      <c r="J45" s="772">
        <v>0.5176912659267614</v>
      </c>
    </row>
    <row r="46" spans="4:10" x14ac:dyDescent="0.2">
      <c r="D46" s="776" t="str">
        <v>obj_005aa</v>
      </c>
      <c r="E46" s="776" t="str">
        <f>SUBSTITUTE(SUBSTITUTE(_xll.qlRateHelperQuoteName(D46),"_S6L12L",""),"6L","12LBASIS")</f>
        <v>GBPSB12LBASIS27Y_Quote</v>
      </c>
      <c r="F46" s="775" t="e">
        <f>_xll.qlRateHelperRate($D46)</f>
        <v>#NUM!</v>
      </c>
      <c r="G46" s="775">
        <f>IF(ISERROR(_xll.qlSwapRateHelperSpread($D46)),IF(ISERROR(_xll.qlFuturesRateHelperConvexityAdjustment($D46)),"--",_xll.qlFuturesRateHelperConvexityAdjustment($D46)),_xll.qlSwapRateHelperSpread($D46))</f>
        <v>0</v>
      </c>
      <c r="H46" s="774">
        <f>_xll.qlRateHelperEarliestDate($D46)</f>
        <v>42180</v>
      </c>
      <c r="I46" s="773">
        <f>_xll.qlRateHelperLatestDate($D46)</f>
        <v>52042</v>
      </c>
      <c r="J46" s="772">
        <v>0.5057288059282854</v>
      </c>
    </row>
    <row r="47" spans="4:10" x14ac:dyDescent="0.2">
      <c r="D47" s="776" t="str">
        <v>obj_005ba</v>
      </c>
      <c r="E47" s="776" t="str">
        <f>SUBSTITUTE(SUBSTITUTE(_xll.qlRateHelperQuoteName(D47),"_S6L12L",""),"6L","12LBASIS")</f>
        <v>GBPSB12LBASIS28Y_Quote</v>
      </c>
      <c r="F47" s="775" t="e">
        <f>_xll.qlRateHelperRate($D47)</f>
        <v>#NUM!</v>
      </c>
      <c r="G47" s="775">
        <f>IF(ISERROR(_xll.qlSwapRateHelperSpread($D47)),IF(ISERROR(_xll.qlFuturesRateHelperConvexityAdjustment($D47)),"--",_xll.qlFuturesRateHelperConvexityAdjustment($D47)),_xll.qlSwapRateHelperSpread($D47))</f>
        <v>0</v>
      </c>
      <c r="H47" s="774">
        <f>_xll.qlRateHelperEarliestDate($D47)</f>
        <v>42180</v>
      </c>
      <c r="I47" s="773">
        <f>_xll.qlRateHelperLatestDate($D47)</f>
        <v>52407</v>
      </c>
      <c r="J47" s="772">
        <v>0.49417160028077628</v>
      </c>
    </row>
    <row r="48" spans="4:10" x14ac:dyDescent="0.2">
      <c r="D48" s="776" t="str">
        <v>obj_005a5</v>
      </c>
      <c r="E48" s="776" t="str">
        <f>SUBSTITUTE(SUBSTITUTE(_xll.qlRateHelperQuoteName(D48),"_S6L12L",""),"6L","12LBASIS")</f>
        <v>GBPSB12LBASIS29Y_Quote</v>
      </c>
      <c r="F48" s="775" t="e">
        <f>_xll.qlRateHelperRate($D48)</f>
        <v>#NUM!</v>
      </c>
      <c r="G48" s="775">
        <f>IF(ISERROR(_xll.qlSwapRateHelperSpread($D48)),IF(ISERROR(_xll.qlFuturesRateHelperConvexityAdjustment($D48)),"--",_xll.qlFuturesRateHelperConvexityAdjustment($D48)),_xll.qlSwapRateHelperSpread($D48))</f>
        <v>0</v>
      </c>
      <c r="H48" s="774">
        <f>_xll.qlRateHelperEarliestDate($D48)</f>
        <v>42180</v>
      </c>
      <c r="I48" s="773">
        <f>_xll.qlRateHelperLatestDate($D48)</f>
        <v>52775</v>
      </c>
      <c r="J48" s="772">
        <v>0.482943118755711</v>
      </c>
    </row>
    <row r="49" spans="4:10" x14ac:dyDescent="0.2">
      <c r="D49" s="776" t="str">
        <v>obj_005ae</v>
      </c>
      <c r="E49" s="776" t="str">
        <f>SUBSTITUTE(SUBSTITUTE(_xll.qlRateHelperQuoteName(D49),"_S6L12L",""),"6L","12LBASIS")</f>
        <v>GBPSB12LBASIS30Y_Quote</v>
      </c>
      <c r="F49" s="775" t="e">
        <f>_xll.qlRateHelperRate($D49)</f>
        <v>#NUM!</v>
      </c>
      <c r="G49" s="775">
        <f>IF(ISERROR(_xll.qlSwapRateHelperSpread($D49)),IF(ISERROR(_xll.qlFuturesRateHelperConvexityAdjustment($D49)),"--",_xll.qlFuturesRateHelperConvexityAdjustment($D49)),_xll.qlSwapRateHelperSpread($D49))</f>
        <v>0</v>
      </c>
      <c r="H49" s="774">
        <f>_xll.qlRateHelperEarliestDate($D49)</f>
        <v>42180</v>
      </c>
      <c r="I49" s="773">
        <f>_xll.qlRateHelperLatestDate($D49)</f>
        <v>53139</v>
      </c>
      <c r="J49" s="772">
        <v>0.47227420786541713</v>
      </c>
    </row>
    <row r="50" spans="4:10" x14ac:dyDescent="0.2">
      <c r="D50" s="776" t="str">
        <v>obj_005b8</v>
      </c>
      <c r="E50" s="776" t="str">
        <f>SUBSTITUTE(SUBSTITUTE(_xll.qlRateHelperQuoteName(D50),"_S6L12L",""),"6L","12LBASIS")</f>
        <v>GBPSB12LBASIS35Y_Quote</v>
      </c>
      <c r="F50" s="775" t="e">
        <f>_xll.qlRateHelperRate($D50)</f>
        <v>#NUM!</v>
      </c>
      <c r="G50" s="775">
        <f>IF(ISERROR(_xll.qlSwapRateHelperSpread($D50)),IF(ISERROR(_xll.qlFuturesRateHelperConvexityAdjustment($D50)),"--",_xll.qlFuturesRateHelperConvexityAdjustment($D50)),_xll.qlSwapRateHelperSpread($D50))</f>
        <v>0</v>
      </c>
      <c r="H50" s="774">
        <f>_xll.qlRateHelperEarliestDate($D50)</f>
        <v>42180</v>
      </c>
      <c r="I50" s="773">
        <f>_xll.qlRateHelperLatestDate($D50)</f>
        <v>54966</v>
      </c>
      <c r="J50" s="772">
        <v>0.42468748358646574</v>
      </c>
    </row>
    <row r="51" spans="4:10" x14ac:dyDescent="0.2">
      <c r="D51" s="776" t="str">
        <v>obj_005c0</v>
      </c>
      <c r="E51" s="776" t="str">
        <f>SUBSTITUTE(SUBSTITUTE(_xll.qlRateHelperQuoteName(D51),"_S6L12L",""),"6L","12LBASIS")</f>
        <v>GBPSB12LBASIS40Y_Quote</v>
      </c>
      <c r="F51" s="775" t="e">
        <f>_xll.qlRateHelperRate($D51)</f>
        <v>#NUM!</v>
      </c>
      <c r="G51" s="775">
        <f>IF(ISERROR(_xll.qlSwapRateHelperSpread($D51)),IF(ISERROR(_xll.qlFuturesRateHelperConvexityAdjustment($D51)),"--",_xll.qlFuturesRateHelperConvexityAdjustment($D51)),_xll.qlSwapRateHelperSpread($D51))</f>
        <v>0</v>
      </c>
      <c r="H51" s="774">
        <f>_xll.qlRateHelperEarliestDate($D51)</f>
        <v>42180</v>
      </c>
      <c r="I51" s="773">
        <f>_xll.qlRateHelperLatestDate($D51)</f>
        <v>56790</v>
      </c>
      <c r="J51" s="772">
        <v>0.38436563430772286</v>
      </c>
    </row>
    <row r="52" spans="4:10" x14ac:dyDescent="0.2">
      <c r="D52" s="776" t="str">
        <v>obj_005ac</v>
      </c>
      <c r="E52" s="776" t="str">
        <f>SUBSTITUTE(SUBSTITUTE(_xll.qlRateHelperQuoteName(D52),"_S6L12L",""),"6L","12LBASIS")</f>
        <v>GBPSB12LBASIS50Y_Quote</v>
      </c>
      <c r="F52" s="775" t="e">
        <f>_xll.qlRateHelperRate($D52)</f>
        <v>#NUM!</v>
      </c>
      <c r="G52" s="775">
        <f>IF(ISERROR(_xll.qlSwapRateHelperSpread($D52)),IF(ISERROR(_xll.qlFuturesRateHelperConvexityAdjustment($D52)),"--",_xll.qlFuturesRateHelperConvexityAdjustment($D52)),_xll.qlSwapRateHelperSpread($D52))</f>
        <v>0</v>
      </c>
      <c r="H52" s="774">
        <f>_xll.qlRateHelperEarliestDate($D52)</f>
        <v>42180</v>
      </c>
      <c r="I52" s="773">
        <f>_xll.qlRateHelperLatestDate($D52)</f>
        <v>60443</v>
      </c>
      <c r="J52" s="772">
        <v>0.31412995014536405</v>
      </c>
    </row>
    <row r="53" spans="4:10" x14ac:dyDescent="0.2">
      <c r="D53" s="776" t="str">
        <v>obj_005a9</v>
      </c>
      <c r="E53" s="776" t="str">
        <f>SUBSTITUTE(SUBSTITUTE(_xll.qlRateHelperQuoteName(D53),"_S6L12L",""),"6L","12LBASIS")</f>
        <v>GBPSB12LBASIS60Y_Quote</v>
      </c>
      <c r="F53" s="775" t="e">
        <f>_xll.qlRateHelperRate($D53)</f>
        <v>#NUM!</v>
      </c>
      <c r="G53" s="775">
        <f>IF(ISERROR(_xll.qlSwapRateHelperSpread($D53)),IF(ISERROR(_xll.qlFuturesRateHelperConvexityAdjustment($D53)),"--",_xll.qlFuturesRateHelperConvexityAdjustment($D53)),_xll.qlSwapRateHelperSpread($D53))</f>
        <v>0</v>
      </c>
      <c r="H53" s="774">
        <f>_xll.qlRateHelperEarliestDate($D53)</f>
        <v>42180</v>
      </c>
      <c r="I53" s="773">
        <f>_xll.qlRateHelperLatestDate($D53)</f>
        <v>64095</v>
      </c>
      <c r="J53" s="772">
        <v>0.25022101783422629</v>
      </c>
    </row>
    <row r="54" spans="4:10" x14ac:dyDescent="0.2">
      <c r="D54" s="776" t="e">
        <v>#N/A</v>
      </c>
      <c r="E54" s="776" t="e">
        <f>SUBSTITUTE(SUBSTITUTE(_xll.qlRateHelperQuoteName(D54),"_S6L12L",""),"6L","12LBASIS")</f>
        <v>#VALUE!</v>
      </c>
      <c r="F54" s="775" t="e">
        <f>_xll.qlRateHelperRate($D54)</f>
        <v>#VALUE!</v>
      </c>
      <c r="G54" s="775" t="str">
        <f>IF(ISERROR(_xll.qlSwapRateHelperSpread($D54)),IF(ISERROR(_xll.qlFuturesRateHelperConvexityAdjustment($D54)),"--",_xll.qlFuturesRateHelperConvexityAdjustment($D54)),_xll.qlSwapRateHelperSpread($D54))</f>
        <v>--</v>
      </c>
      <c r="H54" s="774" t="e">
        <f>_xll.qlRateHelperEarliestDate($D54)</f>
        <v>#VALUE!</v>
      </c>
      <c r="I54" s="773" t="e">
        <f>_xll.qlRateHelperLatestDate($D54)</f>
        <v>#VALUE!</v>
      </c>
      <c r="J54" s="772" t="e">
        <v>#N/A</v>
      </c>
    </row>
    <row r="55" spans="4:10" x14ac:dyDescent="0.2">
      <c r="D55" s="776" t="e">
        <v>#N/A</v>
      </c>
      <c r="E55" s="776" t="e">
        <f>SUBSTITUTE(SUBSTITUTE(_xll.qlRateHelperQuoteName(D55),"_S6L12L",""),"6L","12LBASIS")</f>
        <v>#VALUE!</v>
      </c>
      <c r="F55" s="775" t="e">
        <f>_xll.qlRateHelperRate($D55)</f>
        <v>#VALUE!</v>
      </c>
      <c r="G55" s="775" t="str">
        <f>IF(ISERROR(_xll.qlSwapRateHelperSpread($D55)),IF(ISERROR(_xll.qlFuturesRateHelperConvexityAdjustment($D55)),"--",_xll.qlFuturesRateHelperConvexityAdjustment($D55)),_xll.qlSwapRateHelperSpread($D55))</f>
        <v>--</v>
      </c>
      <c r="H55" s="774" t="e">
        <f>_xll.qlRateHelperEarliestDate($D55)</f>
        <v>#VALUE!</v>
      </c>
      <c r="I55" s="773" t="e">
        <f>_xll.qlRateHelperLatestDate($D55)</f>
        <v>#VALUE!</v>
      </c>
      <c r="J55" s="772" t="e">
        <v>#N/A</v>
      </c>
    </row>
    <row r="56" spans="4:10" x14ac:dyDescent="0.2">
      <c r="D56" s="776" t="e">
        <v>#N/A</v>
      </c>
      <c r="E56" s="776" t="e">
        <f>SUBSTITUTE(SUBSTITUTE(_xll.qlRateHelperQuoteName(D56),"_S6L12L",""),"6L","12LBASIS")</f>
        <v>#VALUE!</v>
      </c>
      <c r="F56" s="775" t="e">
        <f>_xll.qlRateHelperRate($D56)</f>
        <v>#VALUE!</v>
      </c>
      <c r="G56" s="775" t="str">
        <f>IF(ISERROR(_xll.qlSwapRateHelperSpread($D56)),IF(ISERROR(_xll.qlFuturesRateHelperConvexityAdjustment($D56)),"--",_xll.qlFuturesRateHelperConvexityAdjustment($D56)),_xll.qlSwapRateHelperSpread($D56))</f>
        <v>--</v>
      </c>
      <c r="H56" s="774" t="e">
        <f>_xll.qlRateHelperEarliestDate($D56)</f>
        <v>#VALUE!</v>
      </c>
      <c r="I56" s="773" t="e">
        <f>_xll.qlRateHelperLatestDate($D56)</f>
        <v>#VALUE!</v>
      </c>
      <c r="J56" s="772" t="e">
        <v>#N/A</v>
      </c>
    </row>
    <row r="57" spans="4:10" x14ac:dyDescent="0.2">
      <c r="D57" s="776" t="e">
        <v>#N/A</v>
      </c>
      <c r="E57" s="776" t="e">
        <f>SUBSTITUTE(SUBSTITUTE(_xll.qlRateHelperQuoteName(D57),"_S6L12L",""),"6L","12LBASIS")</f>
        <v>#VALUE!</v>
      </c>
      <c r="F57" s="775" t="e">
        <f>_xll.qlRateHelperRate($D57)</f>
        <v>#VALUE!</v>
      </c>
      <c r="G57" s="775" t="str">
        <f>IF(ISERROR(_xll.qlSwapRateHelperSpread($D57)),IF(ISERROR(_xll.qlFuturesRateHelperConvexityAdjustment($D57)),"--",_xll.qlFuturesRateHelperConvexityAdjustment($D57)),_xll.qlSwapRateHelperSpread($D57))</f>
        <v>--</v>
      </c>
      <c r="H57" s="774" t="e">
        <f>_xll.qlRateHelperEarliestDate($D57)</f>
        <v>#VALUE!</v>
      </c>
      <c r="I57" s="773" t="e">
        <f>_xll.qlRateHelperLatestDate($D57)</f>
        <v>#VALUE!</v>
      </c>
      <c r="J57" s="772" t="e">
        <v>#N/A</v>
      </c>
    </row>
    <row r="58" spans="4:10" x14ac:dyDescent="0.2">
      <c r="D58" s="776" t="e">
        <v>#N/A</v>
      </c>
      <c r="E58" s="776" t="e">
        <f>SUBSTITUTE(SUBSTITUTE(_xll.qlRateHelperQuoteName(D58),"_S6L12L",""),"6L","12LBASIS")</f>
        <v>#VALUE!</v>
      </c>
      <c r="F58" s="775" t="e">
        <f>_xll.qlRateHelperRate($D58)</f>
        <v>#VALUE!</v>
      </c>
      <c r="G58" s="775" t="str">
        <f>IF(ISERROR(_xll.qlSwapRateHelperSpread($D58)),IF(ISERROR(_xll.qlFuturesRateHelperConvexityAdjustment($D58)),"--",_xll.qlFuturesRateHelperConvexityAdjustment($D58)),_xll.qlSwapRateHelperSpread($D58))</f>
        <v>--</v>
      </c>
      <c r="H58" s="774" t="e">
        <f>_xll.qlRateHelperEarliestDate($D58)</f>
        <v>#VALUE!</v>
      </c>
      <c r="I58" s="773" t="e">
        <f>_xll.qlRateHelperLatestDate($D58)</f>
        <v>#VALUE!</v>
      </c>
      <c r="J58" s="772" t="e">
        <v>#N/A</v>
      </c>
    </row>
    <row r="59" spans="4:10" x14ac:dyDescent="0.2">
      <c r="D59" s="776" t="e">
        <v>#N/A</v>
      </c>
      <c r="E59" s="776" t="e">
        <f>SUBSTITUTE(SUBSTITUTE(_xll.qlRateHelperQuoteName(D59),"_S6L12L",""),"6L","12LBASIS")</f>
        <v>#VALUE!</v>
      </c>
      <c r="F59" s="775" t="e">
        <f>_xll.qlRateHelperRate($D59)</f>
        <v>#VALUE!</v>
      </c>
      <c r="G59" s="775" t="str">
        <f>IF(ISERROR(_xll.qlSwapRateHelperSpread($D59)),IF(ISERROR(_xll.qlFuturesRateHelperConvexityAdjustment($D59)),"--",_xll.qlFuturesRateHelperConvexityAdjustment($D59)),_xll.qlSwapRateHelperSpread($D59))</f>
        <v>--</v>
      </c>
      <c r="H59" s="774" t="e">
        <f>_xll.qlRateHelperEarliestDate($D59)</f>
        <v>#VALUE!</v>
      </c>
      <c r="I59" s="773" t="e">
        <f>_xll.qlRateHelperLatestDate($D59)</f>
        <v>#VALUE!</v>
      </c>
      <c r="J59" s="772" t="e">
        <v>#N/A</v>
      </c>
    </row>
    <row r="60" spans="4:10" x14ac:dyDescent="0.2">
      <c r="D60" s="776" t="e">
        <v>#N/A</v>
      </c>
      <c r="E60" s="776" t="e">
        <f>SUBSTITUTE(SUBSTITUTE(_xll.qlRateHelperQuoteName(D60),"_S6L12L",""),"6L","12LBASIS")</f>
        <v>#VALUE!</v>
      </c>
      <c r="F60" s="775" t="e">
        <f>_xll.qlRateHelperRate($D60)</f>
        <v>#VALUE!</v>
      </c>
      <c r="G60" s="775" t="str">
        <f>IF(ISERROR(_xll.qlSwapRateHelperSpread($D60)),IF(ISERROR(_xll.qlFuturesRateHelperConvexityAdjustment($D60)),"--",_xll.qlFuturesRateHelperConvexityAdjustment($D60)),_xll.qlSwapRateHelperSpread($D60))</f>
        <v>--</v>
      </c>
      <c r="H60" s="774" t="e">
        <f>_xll.qlRateHelperEarliestDate($D60)</f>
        <v>#VALUE!</v>
      </c>
      <c r="I60" s="773" t="e">
        <f>_xll.qlRateHelperLatestDate($D60)</f>
        <v>#VALUE!</v>
      </c>
      <c r="J60" s="772" t="e">
        <v>#N/A</v>
      </c>
    </row>
    <row r="61" spans="4:10" x14ac:dyDescent="0.2">
      <c r="D61" s="776" t="e">
        <v>#N/A</v>
      </c>
      <c r="E61" s="776" t="e">
        <f>SUBSTITUTE(SUBSTITUTE(_xll.qlRateHelperQuoteName(D61),"_S6L12L",""),"6L","12LBASIS")</f>
        <v>#VALUE!</v>
      </c>
      <c r="F61" s="775" t="e">
        <f>_xll.qlRateHelperRate($D61)</f>
        <v>#VALUE!</v>
      </c>
      <c r="G61" s="775" t="str">
        <f>IF(ISERROR(_xll.qlSwapRateHelperSpread($D61)),IF(ISERROR(_xll.qlFuturesRateHelperConvexityAdjustment($D61)),"--",_xll.qlFuturesRateHelperConvexityAdjustment($D61)),_xll.qlSwapRateHelperSpread($D61))</f>
        <v>--</v>
      </c>
      <c r="H61" s="774" t="e">
        <f>_xll.qlRateHelperEarliestDate($D61)</f>
        <v>#VALUE!</v>
      </c>
      <c r="I61" s="773" t="e">
        <f>_xll.qlRateHelperLatestDate($D61)</f>
        <v>#VALUE!</v>
      </c>
      <c r="J61" s="772" t="e">
        <v>#N/A</v>
      </c>
    </row>
    <row r="62" spans="4:10" x14ac:dyDescent="0.2">
      <c r="D62" s="776" t="e">
        <v>#N/A</v>
      </c>
      <c r="E62" s="776" t="e">
        <f>SUBSTITUTE(SUBSTITUTE(_xll.qlRateHelperQuoteName(D62),"_S6L12L",""),"6L","12LBASIS")</f>
        <v>#VALUE!</v>
      </c>
      <c r="F62" s="775" t="e">
        <f>_xll.qlRateHelperRate($D62)</f>
        <v>#VALUE!</v>
      </c>
      <c r="G62" s="775" t="str">
        <f>IF(ISERROR(_xll.qlSwapRateHelperSpread($D62)),IF(ISERROR(_xll.qlFuturesRateHelperConvexityAdjustment($D62)),"--",_xll.qlFuturesRateHelperConvexityAdjustment($D62)),_xll.qlSwapRateHelperSpread($D62))</f>
        <v>--</v>
      </c>
      <c r="H62" s="774" t="e">
        <f>_xll.qlRateHelperEarliestDate($D62)</f>
        <v>#VALUE!</v>
      </c>
      <c r="I62" s="773" t="e">
        <f>_xll.qlRateHelperLatestDate($D62)</f>
        <v>#VALUE!</v>
      </c>
      <c r="J62" s="772" t="e">
        <v>#N/A</v>
      </c>
    </row>
    <row r="63" spans="4:10" x14ac:dyDescent="0.2">
      <c r="D63" s="776" t="e">
        <v>#N/A</v>
      </c>
      <c r="E63" s="776" t="e">
        <f>SUBSTITUTE(SUBSTITUTE(_xll.qlRateHelperQuoteName(D63),"_S6L12L",""),"6L","12LBASIS")</f>
        <v>#VALUE!</v>
      </c>
      <c r="F63" s="775" t="e">
        <f>_xll.qlRateHelperRate($D63)</f>
        <v>#VALUE!</v>
      </c>
      <c r="G63" s="775" t="str">
        <f>IF(ISERROR(_xll.qlSwapRateHelperSpread($D63)),IF(ISERROR(_xll.qlFuturesRateHelperConvexityAdjustment($D63)),"--",_xll.qlFuturesRateHelperConvexityAdjustment($D63)),_xll.qlSwapRateHelperSpread($D63))</f>
        <v>--</v>
      </c>
      <c r="H63" s="774" t="e">
        <f>_xll.qlRateHelperEarliestDate($D63)</f>
        <v>#VALUE!</v>
      </c>
      <c r="I63" s="773" t="e">
        <f>_xll.qlRateHelperLatestDate($D63)</f>
        <v>#VALUE!</v>
      </c>
      <c r="J63" s="772" t="e">
        <v>#N/A</v>
      </c>
    </row>
    <row r="64" spans="4:10" x14ac:dyDescent="0.2">
      <c r="D64" s="776" t="e">
        <v>#N/A</v>
      </c>
      <c r="E64" s="776" t="e">
        <f>SUBSTITUTE(SUBSTITUTE(_xll.qlRateHelperQuoteName(D64),"_S6L12L",""),"6L","12LBASIS")</f>
        <v>#VALUE!</v>
      </c>
      <c r="F64" s="775" t="e">
        <f>_xll.qlRateHelperRate($D64)</f>
        <v>#VALUE!</v>
      </c>
      <c r="G64" s="775" t="str">
        <f>IF(ISERROR(_xll.qlSwapRateHelperSpread($D64)),IF(ISERROR(_xll.qlFuturesRateHelperConvexityAdjustment($D64)),"--",_xll.qlFuturesRateHelperConvexityAdjustment($D64)),_xll.qlSwapRateHelperSpread($D64))</f>
        <v>--</v>
      </c>
      <c r="H64" s="774" t="e">
        <f>_xll.qlRateHelperEarliestDate($D64)</f>
        <v>#VALUE!</v>
      </c>
      <c r="I64" s="773" t="e">
        <f>_xll.qlRateHelperLatestDate($D64)</f>
        <v>#VALUE!</v>
      </c>
      <c r="J64" s="772" t="e">
        <v>#N/A</v>
      </c>
    </row>
    <row r="65" spans="4:10" x14ac:dyDescent="0.2">
      <c r="D65" s="776" t="e">
        <v>#N/A</v>
      </c>
      <c r="E65" s="776" t="e">
        <f>SUBSTITUTE(SUBSTITUTE(_xll.qlRateHelperQuoteName(D65),"_S6L12L",""),"6L","12LBASIS")</f>
        <v>#VALUE!</v>
      </c>
      <c r="F65" s="775" t="e">
        <f>_xll.qlRateHelperRate($D65)</f>
        <v>#VALUE!</v>
      </c>
      <c r="G65" s="775" t="str">
        <f>IF(ISERROR(_xll.qlSwapRateHelperSpread($D65)),IF(ISERROR(_xll.qlFuturesRateHelperConvexityAdjustment($D65)),"--",_xll.qlFuturesRateHelperConvexityAdjustment($D65)),_xll.qlSwapRateHelperSpread($D65))</f>
        <v>--</v>
      </c>
      <c r="H65" s="774" t="e">
        <f>_xll.qlRateHelperEarliestDate($D65)</f>
        <v>#VALUE!</v>
      </c>
      <c r="I65" s="773" t="e">
        <f>_xll.qlRateHelperLatestDate($D65)</f>
        <v>#VALUE!</v>
      </c>
      <c r="J65" s="772" t="e">
        <v>#N/A</v>
      </c>
    </row>
    <row r="66" spans="4:10" x14ac:dyDescent="0.2">
      <c r="D66" s="776" t="e">
        <v>#N/A</v>
      </c>
      <c r="E66" s="776" t="e">
        <f>SUBSTITUTE(SUBSTITUTE(_xll.qlRateHelperQuoteName(D66),"_S6L12L",""),"6L","12LBASIS")</f>
        <v>#VALUE!</v>
      </c>
      <c r="F66" s="775" t="e">
        <f>_xll.qlRateHelperRate($D66)</f>
        <v>#VALUE!</v>
      </c>
      <c r="G66" s="775" t="str">
        <f>IF(ISERROR(_xll.qlSwapRateHelperSpread($D66)),IF(ISERROR(_xll.qlFuturesRateHelperConvexityAdjustment($D66)),"--",_xll.qlFuturesRateHelperConvexityAdjustment($D66)),_xll.qlSwapRateHelperSpread($D66))</f>
        <v>--</v>
      </c>
      <c r="H66" s="774" t="e">
        <f>_xll.qlRateHelperEarliestDate($D66)</f>
        <v>#VALUE!</v>
      </c>
      <c r="I66" s="773" t="e">
        <f>_xll.qlRateHelperLatestDate($D66)</f>
        <v>#VALUE!</v>
      </c>
      <c r="J66" s="772" t="e">
        <v>#N/A</v>
      </c>
    </row>
    <row r="67" spans="4:10" x14ac:dyDescent="0.2">
      <c r="D67" s="776" t="e">
        <v>#N/A</v>
      </c>
      <c r="E67" s="776" t="e">
        <f>SUBSTITUTE(SUBSTITUTE(_xll.qlRateHelperQuoteName(D67),"_S6L12L",""),"6L","12LBASIS")</f>
        <v>#VALUE!</v>
      </c>
      <c r="F67" s="775" t="e">
        <f>_xll.qlRateHelperRate($D67)</f>
        <v>#VALUE!</v>
      </c>
      <c r="G67" s="775" t="str">
        <f>IF(ISERROR(_xll.qlSwapRateHelperSpread($D67)),IF(ISERROR(_xll.qlFuturesRateHelperConvexityAdjustment($D67)),"--",_xll.qlFuturesRateHelperConvexityAdjustment($D67)),_xll.qlSwapRateHelperSpread($D67))</f>
        <v>--</v>
      </c>
      <c r="H67" s="774" t="e">
        <f>_xll.qlRateHelperEarliestDate($D67)</f>
        <v>#VALUE!</v>
      </c>
      <c r="I67" s="773" t="e">
        <f>_xll.qlRateHelperLatestDate($D67)</f>
        <v>#VALUE!</v>
      </c>
      <c r="J67" s="772" t="e">
        <v>#N/A</v>
      </c>
    </row>
    <row r="68" spans="4:10" x14ac:dyDescent="0.2">
      <c r="D68" s="776" t="e">
        <v>#N/A</v>
      </c>
      <c r="E68" s="776" t="e">
        <f>SUBSTITUTE(SUBSTITUTE(_xll.qlRateHelperQuoteName(D68),"_S6L12L",""),"6L","12LBASIS")</f>
        <v>#VALUE!</v>
      </c>
      <c r="F68" s="775" t="e">
        <f>_xll.qlRateHelperRate($D68)</f>
        <v>#VALUE!</v>
      </c>
      <c r="G68" s="775" t="str">
        <f>IF(ISERROR(_xll.qlSwapRateHelperSpread($D68)),IF(ISERROR(_xll.qlFuturesRateHelperConvexityAdjustment($D68)),"--",_xll.qlFuturesRateHelperConvexityAdjustment($D68)),_xll.qlSwapRateHelperSpread($D68))</f>
        <v>--</v>
      </c>
      <c r="H68" s="774" t="e">
        <f>_xll.qlRateHelperEarliestDate($D68)</f>
        <v>#VALUE!</v>
      </c>
      <c r="I68" s="773" t="e">
        <f>_xll.qlRateHelperLatestDate($D68)</f>
        <v>#VALUE!</v>
      </c>
      <c r="J68" s="772" t="e">
        <v>#N/A</v>
      </c>
    </row>
    <row r="69" spans="4:10" x14ac:dyDescent="0.2">
      <c r="D69" s="776" t="e">
        <v>#N/A</v>
      </c>
      <c r="E69" s="776" t="e">
        <f>SUBSTITUTE(SUBSTITUTE(_xll.qlRateHelperQuoteName(D69),"_S6L12L",""),"6L","12LBASIS")</f>
        <v>#VALUE!</v>
      </c>
      <c r="F69" s="775" t="e">
        <f>_xll.qlRateHelperRate($D69)</f>
        <v>#VALUE!</v>
      </c>
      <c r="G69" s="775" t="str">
        <f>IF(ISERROR(_xll.qlSwapRateHelperSpread($D69)),IF(ISERROR(_xll.qlFuturesRateHelperConvexityAdjustment($D69)),"--",_xll.qlFuturesRateHelperConvexityAdjustment($D69)),_xll.qlSwapRateHelperSpread($D69))</f>
        <v>--</v>
      </c>
      <c r="H69" s="774" t="e">
        <f>_xll.qlRateHelperEarliestDate($D69)</f>
        <v>#VALUE!</v>
      </c>
      <c r="I69" s="773" t="e">
        <f>_xll.qlRateHelperLatestDate($D69)</f>
        <v>#VALUE!</v>
      </c>
      <c r="J69" s="772" t="e">
        <v>#N/A</v>
      </c>
    </row>
    <row r="70" spans="4:10" x14ac:dyDescent="0.2">
      <c r="D70" s="776" t="e">
        <v>#N/A</v>
      </c>
      <c r="E70" s="776" t="e">
        <f>SUBSTITUTE(SUBSTITUTE(_xll.qlRateHelperQuoteName(D70),"_S6L12L",""),"6L","12LBASIS")</f>
        <v>#VALUE!</v>
      </c>
      <c r="F70" s="775" t="e">
        <f>_xll.qlRateHelperRate($D70)</f>
        <v>#VALUE!</v>
      </c>
      <c r="G70" s="775" t="str">
        <f>IF(ISERROR(_xll.qlSwapRateHelperSpread($D70)),IF(ISERROR(_xll.qlFuturesRateHelperConvexityAdjustment($D70)),"--",_xll.qlFuturesRateHelperConvexityAdjustment($D70)),_xll.qlSwapRateHelperSpread($D70))</f>
        <v>--</v>
      </c>
      <c r="H70" s="774" t="e">
        <f>_xll.qlRateHelperEarliestDate($D70)</f>
        <v>#VALUE!</v>
      </c>
      <c r="I70" s="773" t="e">
        <f>_xll.qlRateHelperLatestDate($D70)</f>
        <v>#VALUE!</v>
      </c>
      <c r="J70" s="772" t="e">
        <v>#N/A</v>
      </c>
    </row>
    <row r="71" spans="4:10" x14ac:dyDescent="0.2">
      <c r="D71" s="776" t="e">
        <v>#N/A</v>
      </c>
      <c r="E71" s="776" t="e">
        <f>SUBSTITUTE(SUBSTITUTE(_xll.qlRateHelperQuoteName(D71),"_S6L12L",""),"6L","12LBASIS")</f>
        <v>#VALUE!</v>
      </c>
      <c r="F71" s="775" t="e">
        <f>_xll.qlRateHelperRate($D71)</f>
        <v>#VALUE!</v>
      </c>
      <c r="G71" s="775" t="str">
        <f>IF(ISERROR(_xll.qlSwapRateHelperSpread($D71)),IF(ISERROR(_xll.qlFuturesRateHelperConvexityAdjustment($D71)),"--",_xll.qlFuturesRateHelperConvexityAdjustment($D71)),_xll.qlSwapRateHelperSpread($D71))</f>
        <v>--</v>
      </c>
      <c r="H71" s="774" t="e">
        <f>_xll.qlRateHelperEarliestDate($D71)</f>
        <v>#VALUE!</v>
      </c>
      <c r="I71" s="773" t="e">
        <f>_xll.qlRateHelperLatestDate($D71)</f>
        <v>#VALUE!</v>
      </c>
      <c r="J71" s="772" t="e">
        <v>#N/A</v>
      </c>
    </row>
    <row r="72" spans="4:10" x14ac:dyDescent="0.2">
      <c r="D72" s="776" t="e">
        <v>#N/A</v>
      </c>
      <c r="E72" s="776" t="e">
        <f>SUBSTITUTE(SUBSTITUTE(_xll.qlRateHelperQuoteName(D72),"_S6L12L",""),"6L","12LBASIS")</f>
        <v>#VALUE!</v>
      </c>
      <c r="F72" s="775" t="e">
        <f>_xll.qlRateHelperRate($D72)</f>
        <v>#VALUE!</v>
      </c>
      <c r="G72" s="775" t="str">
        <f>IF(ISERROR(_xll.qlSwapRateHelperSpread($D72)),IF(ISERROR(_xll.qlFuturesRateHelperConvexityAdjustment($D72)),"--",_xll.qlFuturesRateHelperConvexityAdjustment($D72)),_xll.qlSwapRateHelperSpread($D72))</f>
        <v>--</v>
      </c>
      <c r="H72" s="774" t="e">
        <f>_xll.qlRateHelperEarliestDate($D72)</f>
        <v>#VALUE!</v>
      </c>
      <c r="I72" s="773" t="e">
        <f>_xll.qlRateHelperLatestDate($D72)</f>
        <v>#VALUE!</v>
      </c>
      <c r="J72" s="772" t="e">
        <v>#N/A</v>
      </c>
    </row>
    <row r="73" spans="4:10" x14ac:dyDescent="0.2">
      <c r="D73" s="776" t="e">
        <v>#N/A</v>
      </c>
      <c r="E73" s="776" t="e">
        <f>SUBSTITUTE(SUBSTITUTE(_xll.qlRateHelperQuoteName(D73),"_S6L12L",""),"6L","12LBASIS")</f>
        <v>#VALUE!</v>
      </c>
      <c r="F73" s="775" t="e">
        <f>_xll.qlRateHelperRate($D73)</f>
        <v>#VALUE!</v>
      </c>
      <c r="G73" s="775" t="str">
        <f>IF(ISERROR(_xll.qlSwapRateHelperSpread($D73)),IF(ISERROR(_xll.qlFuturesRateHelperConvexityAdjustment($D73)),"--",_xll.qlFuturesRateHelperConvexityAdjustment($D73)),_xll.qlSwapRateHelperSpread($D73))</f>
        <v>--</v>
      </c>
      <c r="H73" s="774" t="e">
        <f>_xll.qlRateHelperEarliestDate($D73)</f>
        <v>#VALUE!</v>
      </c>
      <c r="I73" s="773" t="e">
        <f>_xll.qlRateHelperLatestDate($D73)</f>
        <v>#VALUE!</v>
      </c>
      <c r="J73" s="772" t="e">
        <v>#N/A</v>
      </c>
    </row>
    <row r="74" spans="4:10" x14ac:dyDescent="0.2">
      <c r="D74" s="776" t="e">
        <v>#N/A</v>
      </c>
      <c r="E74" s="776" t="e">
        <f>SUBSTITUTE(SUBSTITUTE(_xll.qlRateHelperQuoteName(D74),"_S6L12L",""),"6L","12LBASIS")</f>
        <v>#VALUE!</v>
      </c>
      <c r="F74" s="775" t="e">
        <f>_xll.qlRateHelperRate($D74)</f>
        <v>#VALUE!</v>
      </c>
      <c r="G74" s="775" t="str">
        <f>IF(ISERROR(_xll.qlSwapRateHelperSpread($D74)),IF(ISERROR(_xll.qlFuturesRateHelperConvexityAdjustment($D74)),"--",_xll.qlFuturesRateHelperConvexityAdjustment($D74)),_xll.qlSwapRateHelperSpread($D74))</f>
        <v>--</v>
      </c>
      <c r="H74" s="774" t="e">
        <f>_xll.qlRateHelperEarliestDate($D74)</f>
        <v>#VALUE!</v>
      </c>
      <c r="I74" s="773" t="e">
        <f>_xll.qlRateHelperLatestDate($D74)</f>
        <v>#VALUE!</v>
      </c>
      <c r="J74" s="772" t="e">
        <v>#N/A</v>
      </c>
    </row>
    <row r="75" spans="4:10" x14ac:dyDescent="0.2">
      <c r="D75" s="776" t="e">
        <v>#N/A</v>
      </c>
      <c r="E75" s="776" t="e">
        <f>SUBSTITUTE(SUBSTITUTE(_xll.qlRateHelperQuoteName(D75),"_S6L12L",""),"6L","12LBASIS")</f>
        <v>#VALUE!</v>
      </c>
      <c r="F75" s="775" t="e">
        <f>_xll.qlRateHelperRate($D75)</f>
        <v>#VALUE!</v>
      </c>
      <c r="G75" s="775" t="str">
        <f>IF(ISERROR(_xll.qlSwapRateHelperSpread($D75)),IF(ISERROR(_xll.qlFuturesRateHelperConvexityAdjustment($D75)),"--",_xll.qlFuturesRateHelperConvexityAdjustment($D75)),_xll.qlSwapRateHelperSpread($D75))</f>
        <v>--</v>
      </c>
      <c r="H75" s="774" t="e">
        <f>_xll.qlRateHelperEarliestDate($D75)</f>
        <v>#VALUE!</v>
      </c>
      <c r="I75" s="773" t="e">
        <f>_xll.qlRateHelperLatestDate($D75)</f>
        <v>#VALUE!</v>
      </c>
      <c r="J75" s="772" t="e">
        <v>#N/A</v>
      </c>
    </row>
    <row r="76" spans="4:10" x14ac:dyDescent="0.2">
      <c r="D76" s="776" t="e">
        <v>#N/A</v>
      </c>
      <c r="E76" s="776" t="e">
        <f>SUBSTITUTE(SUBSTITUTE(_xll.qlRateHelperQuoteName(D76),"_S6L12L",""),"6L","12LBASIS")</f>
        <v>#VALUE!</v>
      </c>
      <c r="F76" s="775" t="e">
        <f>_xll.qlRateHelperRate($D76)</f>
        <v>#VALUE!</v>
      </c>
      <c r="G76" s="775" t="str">
        <f>IF(ISERROR(_xll.qlSwapRateHelperSpread($D76)),IF(ISERROR(_xll.qlFuturesRateHelperConvexityAdjustment($D76)),"--",_xll.qlFuturesRateHelperConvexityAdjustment($D76)),_xll.qlSwapRateHelperSpread($D76))</f>
        <v>--</v>
      </c>
      <c r="H76" s="774" t="e">
        <f>_xll.qlRateHelperEarliestDate($D76)</f>
        <v>#VALUE!</v>
      </c>
      <c r="I76" s="773" t="e">
        <f>_xll.qlRateHelperLatestDate($D76)</f>
        <v>#VALUE!</v>
      </c>
      <c r="J76" s="772" t="e">
        <v>#N/A</v>
      </c>
    </row>
    <row r="77" spans="4:10" x14ac:dyDescent="0.2">
      <c r="D77" s="776" t="e">
        <v>#N/A</v>
      </c>
      <c r="E77" s="776" t="e">
        <f>SUBSTITUTE(SUBSTITUTE(_xll.qlRateHelperQuoteName(D77),"_S6L12L",""),"6L","12LBASIS")</f>
        <v>#VALUE!</v>
      </c>
      <c r="F77" s="775" t="e">
        <f>_xll.qlRateHelperRate($D77)</f>
        <v>#VALUE!</v>
      </c>
      <c r="G77" s="775" t="str">
        <f>IF(ISERROR(_xll.qlSwapRateHelperSpread($D77)),IF(ISERROR(_xll.qlFuturesRateHelperConvexityAdjustment($D77)),"--",_xll.qlFuturesRateHelperConvexityAdjustment($D77)),_xll.qlSwapRateHelperSpread($D77))</f>
        <v>--</v>
      </c>
      <c r="H77" s="774" t="e">
        <f>_xll.qlRateHelperEarliestDate($D77)</f>
        <v>#VALUE!</v>
      </c>
      <c r="I77" s="773" t="e">
        <f>_xll.qlRateHelperLatestDate($D77)</f>
        <v>#VALUE!</v>
      </c>
      <c r="J77" s="772" t="e">
        <v>#N/A</v>
      </c>
    </row>
    <row r="78" spans="4:10" x14ac:dyDescent="0.2">
      <c r="D78" s="776" t="e">
        <v>#N/A</v>
      </c>
      <c r="E78" s="776" t="e">
        <f>SUBSTITUTE(SUBSTITUTE(_xll.qlRateHelperQuoteName(D78),"_S6L12L",""),"6L","12LBASIS")</f>
        <v>#VALUE!</v>
      </c>
      <c r="F78" s="775" t="e">
        <f>_xll.qlRateHelperRate($D78)</f>
        <v>#VALUE!</v>
      </c>
      <c r="G78" s="775" t="str">
        <f>IF(ISERROR(_xll.qlSwapRateHelperSpread($D78)),IF(ISERROR(_xll.qlFuturesRateHelperConvexityAdjustment($D78)),"--",_xll.qlFuturesRateHelperConvexityAdjustment($D78)),_xll.qlSwapRateHelperSpread($D78))</f>
        <v>--</v>
      </c>
      <c r="H78" s="774" t="e">
        <f>_xll.qlRateHelperEarliestDate($D78)</f>
        <v>#VALUE!</v>
      </c>
      <c r="I78" s="773" t="e">
        <f>_xll.qlRateHelperLatestDate($D78)</f>
        <v>#VALUE!</v>
      </c>
      <c r="J78" s="772" t="e">
        <v>#N/A</v>
      </c>
    </row>
    <row r="79" spans="4:10" x14ac:dyDescent="0.2">
      <c r="D79" s="776" t="e">
        <v>#N/A</v>
      </c>
      <c r="E79" s="776" t="e">
        <f>SUBSTITUTE(SUBSTITUTE(_xll.qlRateHelperQuoteName(D79),"_S6L12L",""),"6L","12LBASIS")</f>
        <v>#VALUE!</v>
      </c>
      <c r="F79" s="775" t="e">
        <f>_xll.qlRateHelperRate($D79)</f>
        <v>#VALUE!</v>
      </c>
      <c r="G79" s="775" t="str">
        <f>IF(ISERROR(_xll.qlSwapRateHelperSpread($D79)),IF(ISERROR(_xll.qlFuturesRateHelperConvexityAdjustment($D79)),"--",_xll.qlFuturesRateHelperConvexityAdjustment($D79)),_xll.qlSwapRateHelperSpread($D79))</f>
        <v>--</v>
      </c>
      <c r="H79" s="774" t="e">
        <f>_xll.qlRateHelperEarliestDate($D79)</f>
        <v>#VALUE!</v>
      </c>
      <c r="I79" s="773" t="e">
        <f>_xll.qlRateHelperLatestDate($D79)</f>
        <v>#VALUE!</v>
      </c>
      <c r="J79" s="772" t="e">
        <v>#N/A</v>
      </c>
    </row>
    <row r="80" spans="4:10" x14ac:dyDescent="0.2">
      <c r="D80" s="776" t="e">
        <v>#N/A</v>
      </c>
      <c r="E80" s="776" t="e">
        <f>SUBSTITUTE(SUBSTITUTE(_xll.qlRateHelperQuoteName(D80),"_S6L12L",""),"6L","12LBASIS")</f>
        <v>#VALUE!</v>
      </c>
      <c r="F80" s="775" t="e">
        <f>_xll.qlRateHelperRate($D80)</f>
        <v>#VALUE!</v>
      </c>
      <c r="G80" s="775" t="str">
        <f>IF(ISERROR(_xll.qlSwapRateHelperSpread($D80)),IF(ISERROR(_xll.qlFuturesRateHelperConvexityAdjustment($D80)),"--",_xll.qlFuturesRateHelperConvexityAdjustment($D80)),_xll.qlSwapRateHelperSpread($D80))</f>
        <v>--</v>
      </c>
      <c r="H80" s="774" t="e">
        <f>_xll.qlRateHelperEarliestDate($D80)</f>
        <v>#VALUE!</v>
      </c>
      <c r="I80" s="773" t="e">
        <f>_xll.qlRateHelperLatestDate($D80)</f>
        <v>#VALUE!</v>
      </c>
      <c r="J80" s="772" t="e">
        <v>#N/A</v>
      </c>
    </row>
    <row r="81" spans="4:10" x14ac:dyDescent="0.2">
      <c r="D81" s="776" t="e">
        <v>#N/A</v>
      </c>
      <c r="E81" s="776" t="e">
        <f>SUBSTITUTE(SUBSTITUTE(_xll.qlRateHelperQuoteName(D81),"_S6L12L",""),"6L","12LBASIS")</f>
        <v>#VALUE!</v>
      </c>
      <c r="F81" s="775" t="e">
        <f>_xll.qlRateHelperRate($D81)</f>
        <v>#VALUE!</v>
      </c>
      <c r="G81" s="775" t="str">
        <f>IF(ISERROR(_xll.qlSwapRateHelperSpread($D81)),IF(ISERROR(_xll.qlFuturesRateHelperConvexityAdjustment($D81)),"--",_xll.qlFuturesRateHelperConvexityAdjustment($D81)),_xll.qlSwapRateHelperSpread($D81))</f>
        <v>--</v>
      </c>
      <c r="H81" s="774" t="e">
        <f>_xll.qlRateHelperEarliestDate($D81)</f>
        <v>#VALUE!</v>
      </c>
      <c r="I81" s="773" t="e">
        <f>_xll.qlRateHelperLatestDate($D81)</f>
        <v>#VALUE!</v>
      </c>
      <c r="J81" s="772" t="e">
        <v>#N/A</v>
      </c>
    </row>
    <row r="82" spans="4:10" x14ac:dyDescent="0.2">
      <c r="D82" s="776" t="e">
        <v>#N/A</v>
      </c>
      <c r="E82" s="776" t="e">
        <f>SUBSTITUTE(SUBSTITUTE(_xll.qlRateHelperQuoteName(D82),"_S6L12L",""),"6L","12LBASIS")</f>
        <v>#VALUE!</v>
      </c>
      <c r="F82" s="775" t="e">
        <f>_xll.qlRateHelperRate($D82)</f>
        <v>#VALUE!</v>
      </c>
      <c r="G82" s="775" t="str">
        <f>IF(ISERROR(_xll.qlSwapRateHelperSpread($D82)),IF(ISERROR(_xll.qlFuturesRateHelperConvexityAdjustment($D82)),"--",_xll.qlFuturesRateHelperConvexityAdjustment($D82)),_xll.qlSwapRateHelperSpread($D82))</f>
        <v>--</v>
      </c>
      <c r="H82" s="774" t="e">
        <f>_xll.qlRateHelperEarliestDate($D82)</f>
        <v>#VALUE!</v>
      </c>
      <c r="I82" s="773" t="e">
        <f>_xll.qlRateHelperLatestDate($D82)</f>
        <v>#VALUE!</v>
      </c>
      <c r="J82" s="772" t="e">
        <v>#N/A</v>
      </c>
    </row>
    <row r="83" spans="4:10" x14ac:dyDescent="0.2">
      <c r="D83" s="776" t="e">
        <v>#N/A</v>
      </c>
      <c r="E83" s="776" t="e">
        <f>SUBSTITUTE(SUBSTITUTE(_xll.qlRateHelperQuoteName(D83),"_S6L12L",""),"6L","12LBASIS")</f>
        <v>#VALUE!</v>
      </c>
      <c r="F83" s="775" t="e">
        <f>_xll.qlRateHelperRate($D83)</f>
        <v>#VALUE!</v>
      </c>
      <c r="G83" s="775" t="str">
        <f>IF(ISERROR(_xll.qlSwapRateHelperSpread($D83)),IF(ISERROR(_xll.qlFuturesRateHelperConvexityAdjustment($D83)),"--",_xll.qlFuturesRateHelperConvexityAdjustment($D83)),_xll.qlSwapRateHelperSpread($D83))</f>
        <v>--</v>
      </c>
      <c r="H83" s="774" t="e">
        <f>_xll.qlRateHelperEarliestDate($D83)</f>
        <v>#VALUE!</v>
      </c>
      <c r="I83" s="773" t="e">
        <f>_xll.qlRateHelperLatestDate($D83)</f>
        <v>#VALUE!</v>
      </c>
      <c r="J83" s="772" t="e">
        <v>#N/A</v>
      </c>
    </row>
    <row r="84" spans="4:10" x14ac:dyDescent="0.2">
      <c r="D84" s="776" t="e">
        <v>#N/A</v>
      </c>
      <c r="E84" s="776" t="e">
        <f>SUBSTITUTE(SUBSTITUTE(_xll.qlRateHelperQuoteName(D84),"_S6L12L",""),"6L","12LBASIS")</f>
        <v>#VALUE!</v>
      </c>
      <c r="F84" s="775" t="e">
        <f>_xll.qlRateHelperRate($D84)</f>
        <v>#VALUE!</v>
      </c>
      <c r="G84" s="775" t="str">
        <f>IF(ISERROR(_xll.qlSwapRateHelperSpread($D84)),IF(ISERROR(_xll.qlFuturesRateHelperConvexityAdjustment($D84)),"--",_xll.qlFuturesRateHelperConvexityAdjustment($D84)),_xll.qlSwapRateHelperSpread($D84))</f>
        <v>--</v>
      </c>
      <c r="H84" s="774" t="e">
        <f>_xll.qlRateHelperEarliestDate($D84)</f>
        <v>#VALUE!</v>
      </c>
      <c r="I84" s="773" t="e">
        <f>_xll.qlRateHelperLatestDate($D84)</f>
        <v>#VALUE!</v>
      </c>
      <c r="J84" s="772" t="e">
        <v>#N/A</v>
      </c>
    </row>
    <row r="85" spans="4:10" x14ac:dyDescent="0.2">
      <c r="D85" s="776" t="e">
        <v>#N/A</v>
      </c>
      <c r="E85" s="776" t="e">
        <f>SUBSTITUTE(SUBSTITUTE(_xll.qlRateHelperQuoteName(D85),"_S6L12L",""),"6L","12LBASIS")</f>
        <v>#VALUE!</v>
      </c>
      <c r="F85" s="775" t="e">
        <f>_xll.qlRateHelperRate($D85)</f>
        <v>#VALUE!</v>
      </c>
      <c r="G85" s="775" t="str">
        <f>IF(ISERROR(_xll.qlSwapRateHelperSpread($D85)),IF(ISERROR(_xll.qlFuturesRateHelperConvexityAdjustment($D85)),"--",_xll.qlFuturesRateHelperConvexityAdjustment($D85)),_xll.qlSwapRateHelperSpread($D85))</f>
        <v>--</v>
      </c>
      <c r="H85" s="774" t="e">
        <f>_xll.qlRateHelperEarliestDate($D85)</f>
        <v>#VALUE!</v>
      </c>
      <c r="I85" s="773" t="e">
        <f>_xll.qlRateHelperLatestDate($D85)</f>
        <v>#VALUE!</v>
      </c>
      <c r="J85" s="772" t="e">
        <v>#N/A</v>
      </c>
    </row>
    <row r="86" spans="4:10" x14ac:dyDescent="0.2">
      <c r="D86" s="776" t="e">
        <v>#N/A</v>
      </c>
      <c r="E86" s="776" t="e">
        <f>SUBSTITUTE(SUBSTITUTE(_xll.qlRateHelperQuoteName(D86),"_S6L12L",""),"6L","12LBASIS")</f>
        <v>#VALUE!</v>
      </c>
      <c r="F86" s="775" t="e">
        <f>_xll.qlRateHelperRate($D86)</f>
        <v>#VALUE!</v>
      </c>
      <c r="G86" s="775" t="str">
        <f>IF(ISERROR(_xll.qlSwapRateHelperSpread($D86)),IF(ISERROR(_xll.qlFuturesRateHelperConvexityAdjustment($D86)),"--",_xll.qlFuturesRateHelperConvexityAdjustment($D86)),_xll.qlSwapRateHelperSpread($D86))</f>
        <v>--</v>
      </c>
      <c r="H86" s="774" t="e">
        <f>_xll.qlRateHelperEarliestDate($D86)</f>
        <v>#VALUE!</v>
      </c>
      <c r="I86" s="773" t="e">
        <f>_xll.qlRateHelperLatestDate($D86)</f>
        <v>#VALUE!</v>
      </c>
      <c r="J86" s="772" t="e">
        <v>#N/A</v>
      </c>
    </row>
    <row r="87" spans="4:10" x14ac:dyDescent="0.2">
      <c r="D87" s="776" t="e">
        <v>#N/A</v>
      </c>
      <c r="E87" s="776" t="e">
        <f>SUBSTITUTE(SUBSTITUTE(_xll.qlRateHelperQuoteName(D87),"_S6L12L",""),"6L","12LBASIS")</f>
        <v>#VALUE!</v>
      </c>
      <c r="F87" s="775" t="e">
        <f>_xll.qlRateHelperRate($D87)</f>
        <v>#VALUE!</v>
      </c>
      <c r="G87" s="775" t="str">
        <f>IF(ISERROR(_xll.qlSwapRateHelperSpread($D87)),IF(ISERROR(_xll.qlFuturesRateHelperConvexityAdjustment($D87)),"--",_xll.qlFuturesRateHelperConvexityAdjustment($D87)),_xll.qlSwapRateHelperSpread($D87))</f>
        <v>--</v>
      </c>
      <c r="H87" s="774" t="e">
        <f>_xll.qlRateHelperEarliestDate($D87)</f>
        <v>#VALUE!</v>
      </c>
      <c r="I87" s="773" t="e">
        <f>_xll.qlRateHelperLatestDate($D87)</f>
        <v>#VALUE!</v>
      </c>
      <c r="J87" s="772" t="e">
        <v>#N/A</v>
      </c>
    </row>
    <row r="88" spans="4:10" x14ac:dyDescent="0.2">
      <c r="D88" s="776" t="e">
        <v>#N/A</v>
      </c>
      <c r="E88" s="776" t="e">
        <f>SUBSTITUTE(SUBSTITUTE(_xll.qlRateHelperQuoteName(D88),"_S6L12L",""),"6L","12LBASIS")</f>
        <v>#VALUE!</v>
      </c>
      <c r="F88" s="775" t="e">
        <f>_xll.qlRateHelperRate($D88)</f>
        <v>#VALUE!</v>
      </c>
      <c r="G88" s="775" t="str">
        <f>IF(ISERROR(_xll.qlSwapRateHelperSpread($D88)),IF(ISERROR(_xll.qlFuturesRateHelperConvexityAdjustment($D88)),"--",_xll.qlFuturesRateHelperConvexityAdjustment($D88)),_xll.qlSwapRateHelperSpread($D88))</f>
        <v>--</v>
      </c>
      <c r="H88" s="774" t="e">
        <f>_xll.qlRateHelperEarliestDate($D88)</f>
        <v>#VALUE!</v>
      </c>
      <c r="I88" s="773" t="e">
        <f>_xll.qlRateHelperLatestDate($D88)</f>
        <v>#VALUE!</v>
      </c>
      <c r="J88" s="772" t="e">
        <v>#N/A</v>
      </c>
    </row>
    <row r="89" spans="4:10" x14ac:dyDescent="0.2">
      <c r="D89" s="776" t="e">
        <v>#N/A</v>
      </c>
      <c r="E89" s="776" t="e">
        <f>SUBSTITUTE(SUBSTITUTE(_xll.qlRateHelperQuoteName(D89),"_S6L12L",""),"6L","12LBASIS")</f>
        <v>#VALUE!</v>
      </c>
      <c r="F89" s="775" t="e">
        <f>_xll.qlRateHelperRate($D89)</f>
        <v>#VALUE!</v>
      </c>
      <c r="G89" s="775" t="str">
        <f>IF(ISERROR(_xll.qlSwapRateHelperSpread($D89)),IF(ISERROR(_xll.qlFuturesRateHelperConvexityAdjustment($D89)),"--",_xll.qlFuturesRateHelperConvexityAdjustment($D89)),_xll.qlSwapRateHelperSpread($D89))</f>
        <v>--</v>
      </c>
      <c r="H89" s="774" t="e">
        <f>_xll.qlRateHelperEarliestDate($D89)</f>
        <v>#VALUE!</v>
      </c>
      <c r="I89" s="773" t="e">
        <f>_xll.qlRateHelperLatestDate($D89)</f>
        <v>#VALUE!</v>
      </c>
      <c r="J89" s="772" t="e">
        <v>#N/A</v>
      </c>
    </row>
    <row r="90" spans="4:10" x14ac:dyDescent="0.2">
      <c r="D90" s="776" t="e">
        <v>#N/A</v>
      </c>
      <c r="E90" s="776" t="e">
        <f>SUBSTITUTE(SUBSTITUTE(_xll.qlRateHelperQuoteName(D90),"_S6L12L",""),"6L","12LBASIS")</f>
        <v>#VALUE!</v>
      </c>
      <c r="F90" s="775" t="e">
        <f>_xll.qlRateHelperRate($D90)</f>
        <v>#VALUE!</v>
      </c>
      <c r="G90" s="775" t="str">
        <f>IF(ISERROR(_xll.qlSwapRateHelperSpread($D90)),IF(ISERROR(_xll.qlFuturesRateHelperConvexityAdjustment($D90)),"--",_xll.qlFuturesRateHelperConvexityAdjustment($D90)),_xll.qlSwapRateHelperSpread($D90))</f>
        <v>--</v>
      </c>
      <c r="H90" s="774" t="e">
        <f>_xll.qlRateHelperEarliestDate($D90)</f>
        <v>#VALUE!</v>
      </c>
      <c r="I90" s="773" t="e">
        <f>_xll.qlRateHelperLatestDate($D90)</f>
        <v>#VALUE!</v>
      </c>
      <c r="J90" s="772" t="e">
        <v>#N/A</v>
      </c>
    </row>
    <row r="91" spans="4:10" x14ac:dyDescent="0.2">
      <c r="D91" s="776" t="e">
        <v>#N/A</v>
      </c>
      <c r="E91" s="776" t="e">
        <f>SUBSTITUTE(SUBSTITUTE(_xll.qlRateHelperQuoteName(D91),"_S6L12L",""),"6L","12LBASIS")</f>
        <v>#VALUE!</v>
      </c>
      <c r="F91" s="775" t="e">
        <f>_xll.qlRateHelperRate($D91)</f>
        <v>#VALUE!</v>
      </c>
      <c r="G91" s="775" t="str">
        <f>IF(ISERROR(_xll.qlSwapRateHelperSpread($D91)),IF(ISERROR(_xll.qlFuturesRateHelperConvexityAdjustment($D91)),"--",_xll.qlFuturesRateHelperConvexityAdjustment($D91)),_xll.qlSwapRateHelperSpread($D91))</f>
        <v>--</v>
      </c>
      <c r="H91" s="774" t="e">
        <f>_xll.qlRateHelperEarliestDate($D91)</f>
        <v>#VALUE!</v>
      </c>
      <c r="I91" s="773" t="e">
        <f>_xll.qlRateHelperLatestDate($D91)</f>
        <v>#VALUE!</v>
      </c>
      <c r="J91" s="772" t="e">
        <v>#N/A</v>
      </c>
    </row>
    <row r="92" spans="4:10" x14ac:dyDescent="0.2">
      <c r="D92" s="776" t="e">
        <v>#N/A</v>
      </c>
      <c r="E92" s="776" t="e">
        <f>SUBSTITUTE(SUBSTITUTE(_xll.qlRateHelperQuoteName(D92),"_S6L12L",""),"6L","12LBASIS")</f>
        <v>#VALUE!</v>
      </c>
      <c r="F92" s="775" t="e">
        <f>_xll.qlRateHelperRate($D92)</f>
        <v>#VALUE!</v>
      </c>
      <c r="G92" s="775" t="str">
        <f>IF(ISERROR(_xll.qlSwapRateHelperSpread($D92)),IF(ISERROR(_xll.qlFuturesRateHelperConvexityAdjustment($D92)),"--",_xll.qlFuturesRateHelperConvexityAdjustment($D92)),_xll.qlSwapRateHelperSpread($D92))</f>
        <v>--</v>
      </c>
      <c r="H92" s="774" t="e">
        <f>_xll.qlRateHelperEarliestDate($D92)</f>
        <v>#VALUE!</v>
      </c>
      <c r="I92" s="773" t="e">
        <f>_xll.qlRateHelperLatestDate($D92)</f>
        <v>#VALUE!</v>
      </c>
      <c r="J92" s="772" t="e">
        <v>#N/A</v>
      </c>
    </row>
    <row r="93" spans="4:10" x14ac:dyDescent="0.2">
      <c r="D93" s="776" t="e">
        <v>#N/A</v>
      </c>
      <c r="E93" s="776" t="e">
        <f>SUBSTITUTE(SUBSTITUTE(_xll.qlRateHelperQuoteName(D93),"_S6L12L",""),"6L","12LBASIS")</f>
        <v>#VALUE!</v>
      </c>
      <c r="F93" s="775" t="e">
        <f>_xll.qlRateHelperRate($D93)</f>
        <v>#VALUE!</v>
      </c>
      <c r="G93" s="775" t="str">
        <f>IF(ISERROR(_xll.qlSwapRateHelperSpread($D93)),IF(ISERROR(_xll.qlFuturesRateHelperConvexityAdjustment($D93)),"--",_xll.qlFuturesRateHelperConvexityAdjustment($D93)),_xll.qlSwapRateHelperSpread($D93))</f>
        <v>--</v>
      </c>
      <c r="H93" s="774" t="e">
        <f>_xll.qlRateHelperEarliestDate($D93)</f>
        <v>#VALUE!</v>
      </c>
      <c r="I93" s="773" t="e">
        <f>_xll.qlRateHelperLatestDate($D93)</f>
        <v>#VALUE!</v>
      </c>
      <c r="J93" s="772" t="e">
        <v>#N/A</v>
      </c>
    </row>
    <row r="94" spans="4:10" x14ac:dyDescent="0.2">
      <c r="D94" s="776" t="e">
        <v>#N/A</v>
      </c>
      <c r="E94" s="776" t="e">
        <f>SUBSTITUTE(SUBSTITUTE(_xll.qlRateHelperQuoteName(D94),"_S6L12L",""),"6L","12LBASIS")</f>
        <v>#VALUE!</v>
      </c>
      <c r="F94" s="775" t="e">
        <f>_xll.qlRateHelperRate($D94)</f>
        <v>#VALUE!</v>
      </c>
      <c r="G94" s="775" t="str">
        <f>IF(ISERROR(_xll.qlSwapRateHelperSpread($D94)),IF(ISERROR(_xll.qlFuturesRateHelperConvexityAdjustment($D94)),"--",_xll.qlFuturesRateHelperConvexityAdjustment($D94)),_xll.qlSwapRateHelperSpread($D94))</f>
        <v>--</v>
      </c>
      <c r="H94" s="774" t="e">
        <f>_xll.qlRateHelperEarliestDate($D94)</f>
        <v>#VALUE!</v>
      </c>
      <c r="I94" s="773" t="e">
        <f>_xll.qlRateHelperLatestDate($D94)</f>
        <v>#VALUE!</v>
      </c>
      <c r="J94" s="772" t="e">
        <v>#N/A</v>
      </c>
    </row>
    <row r="95" spans="4:10" x14ac:dyDescent="0.2">
      <c r="D95" s="776" t="e">
        <v>#N/A</v>
      </c>
      <c r="E95" s="776" t="e">
        <f>SUBSTITUTE(SUBSTITUTE(_xll.qlRateHelperQuoteName(D95),"_S6L12L",""),"6L","12LBASIS")</f>
        <v>#VALUE!</v>
      </c>
      <c r="F95" s="775" t="e">
        <f>_xll.qlRateHelperRate($D95)</f>
        <v>#VALUE!</v>
      </c>
      <c r="G95" s="775" t="str">
        <f>IF(ISERROR(_xll.qlSwapRateHelperSpread($D95)),IF(ISERROR(_xll.qlFuturesRateHelperConvexityAdjustment($D95)),"--",_xll.qlFuturesRateHelperConvexityAdjustment($D95)),_xll.qlSwapRateHelperSpread($D95))</f>
        <v>--</v>
      </c>
      <c r="H95" s="774" t="e">
        <f>_xll.qlRateHelperEarliestDate($D95)</f>
        <v>#VALUE!</v>
      </c>
      <c r="I95" s="773" t="e">
        <f>_xll.qlRateHelperLatestDate($D95)</f>
        <v>#VALUE!</v>
      </c>
      <c r="J95" s="772" t="e">
        <v>#N/A</v>
      </c>
    </row>
    <row r="96" spans="4:10" x14ac:dyDescent="0.2">
      <c r="D96" s="776" t="e">
        <v>#N/A</v>
      </c>
      <c r="E96" s="776" t="e">
        <f>SUBSTITUTE(SUBSTITUTE(_xll.qlRateHelperQuoteName(D96),"_S6L12L",""),"6L","12LBASIS")</f>
        <v>#VALUE!</v>
      </c>
      <c r="F96" s="775" t="e">
        <f>_xll.qlRateHelperRate($D96)</f>
        <v>#VALUE!</v>
      </c>
      <c r="G96" s="775" t="str">
        <f>IF(ISERROR(_xll.qlSwapRateHelperSpread($D96)),IF(ISERROR(_xll.qlFuturesRateHelperConvexityAdjustment($D96)),"--",_xll.qlFuturesRateHelperConvexityAdjustment($D96)),_xll.qlSwapRateHelperSpread($D96))</f>
        <v>--</v>
      </c>
      <c r="H96" s="774" t="e">
        <f>_xll.qlRateHelperEarliestDate($D96)</f>
        <v>#VALUE!</v>
      </c>
      <c r="I96" s="773" t="e">
        <f>_xll.qlRateHelperLatestDate($D96)</f>
        <v>#VALUE!</v>
      </c>
      <c r="J96" s="772" t="e">
        <v>#N/A</v>
      </c>
    </row>
    <row r="97" spans="4:10" x14ac:dyDescent="0.2">
      <c r="D97" s="776" t="e">
        <v>#N/A</v>
      </c>
      <c r="E97" s="776" t="e">
        <f>SUBSTITUTE(SUBSTITUTE(_xll.qlRateHelperQuoteName(D97),"_S6L12L",""),"6L","12LBASIS")</f>
        <v>#VALUE!</v>
      </c>
      <c r="F97" s="775" t="e">
        <f>_xll.qlRateHelperRate($D97)</f>
        <v>#VALUE!</v>
      </c>
      <c r="G97" s="775" t="str">
        <f>IF(ISERROR(_xll.qlSwapRateHelperSpread($D97)),IF(ISERROR(_xll.qlFuturesRateHelperConvexityAdjustment($D97)),"--",_xll.qlFuturesRateHelperConvexityAdjustment($D97)),_xll.qlSwapRateHelperSpread($D97))</f>
        <v>--</v>
      </c>
      <c r="H97" s="774" t="e">
        <f>_xll.qlRateHelperEarliestDate($D97)</f>
        <v>#VALUE!</v>
      </c>
      <c r="I97" s="773" t="e">
        <f>_xll.qlRateHelperLatestDate($D97)</f>
        <v>#VALUE!</v>
      </c>
      <c r="J97" s="772" t="e">
        <v>#N/A</v>
      </c>
    </row>
    <row r="98" spans="4:10" x14ac:dyDescent="0.2">
      <c r="D98" s="776" t="e">
        <v>#N/A</v>
      </c>
      <c r="E98" s="776" t="e">
        <f>SUBSTITUTE(SUBSTITUTE(_xll.qlRateHelperQuoteName(D98),"_S6L12L",""),"6L","12LBASIS")</f>
        <v>#VALUE!</v>
      </c>
      <c r="F98" s="775" t="e">
        <f>_xll.qlRateHelperRate($D98)</f>
        <v>#VALUE!</v>
      </c>
      <c r="G98" s="775" t="str">
        <f>IF(ISERROR(_xll.qlSwapRateHelperSpread($D98)),IF(ISERROR(_xll.qlFuturesRateHelperConvexityAdjustment($D98)),"--",_xll.qlFuturesRateHelperConvexityAdjustment($D98)),_xll.qlSwapRateHelperSpread($D98))</f>
        <v>--</v>
      </c>
      <c r="H98" s="774" t="e">
        <f>_xll.qlRateHelperEarliestDate($D98)</f>
        <v>#VALUE!</v>
      </c>
      <c r="I98" s="773" t="e">
        <f>_xll.qlRateHelperLatestDate($D98)</f>
        <v>#VALUE!</v>
      </c>
      <c r="J98" s="772" t="e">
        <v>#N/A</v>
      </c>
    </row>
    <row r="99" spans="4:10" x14ac:dyDescent="0.2">
      <c r="D99" s="776" t="e">
        <v>#N/A</v>
      </c>
      <c r="E99" s="776" t="e">
        <f>SUBSTITUTE(SUBSTITUTE(_xll.qlRateHelperQuoteName(D99),"_S6L12L",""),"6L","12LBASIS")</f>
        <v>#VALUE!</v>
      </c>
      <c r="F99" s="775" t="e">
        <f>_xll.qlRateHelperRate($D99)</f>
        <v>#VALUE!</v>
      </c>
      <c r="G99" s="775" t="str">
        <f>IF(ISERROR(_xll.qlSwapRateHelperSpread($D99)),IF(ISERROR(_xll.qlFuturesRateHelperConvexityAdjustment($D99)),"--",_xll.qlFuturesRateHelperConvexityAdjustment($D99)),_xll.qlSwapRateHelperSpread($D99))</f>
        <v>--</v>
      </c>
      <c r="H99" s="774" t="e">
        <f>_xll.qlRateHelperEarliestDate($D99)</f>
        <v>#VALUE!</v>
      </c>
      <c r="I99" s="773" t="e">
        <f>_xll.qlRateHelperLatestDate($D99)</f>
        <v>#VALUE!</v>
      </c>
      <c r="J99" s="772" t="e">
        <v>#N/A</v>
      </c>
    </row>
    <row r="100" spans="4:10" x14ac:dyDescent="0.2">
      <c r="D100" s="776" t="e">
        <v>#N/A</v>
      </c>
      <c r="E100" s="776" t="e">
        <f>SUBSTITUTE(SUBSTITUTE(_xll.qlRateHelperQuoteName(D100),"_S6L12L",""),"6L","12LBASIS")</f>
        <v>#VALUE!</v>
      </c>
      <c r="F100" s="775" t="e">
        <f>_xll.qlRateHelperRate($D100)</f>
        <v>#VALUE!</v>
      </c>
      <c r="G100" s="775" t="str">
        <f>IF(ISERROR(_xll.qlSwapRateHelperSpread($D100)),IF(ISERROR(_xll.qlFuturesRateHelperConvexityAdjustment($D100)),"--",_xll.qlFuturesRateHelperConvexityAdjustment($D100)),_xll.qlSwapRateHelperSpread($D100))</f>
        <v>--</v>
      </c>
      <c r="H100" s="774" t="e">
        <f>_xll.qlRateHelperEarliestDate($D100)</f>
        <v>#VALUE!</v>
      </c>
      <c r="I100" s="773" t="e">
        <f>_xll.qlRateHelperLatestDate($D100)</f>
        <v>#VALUE!</v>
      </c>
      <c r="J100" s="772" t="e">
        <v>#N/A</v>
      </c>
    </row>
    <row r="101" spans="4:10" x14ac:dyDescent="0.2">
      <c r="D101" s="776" t="e">
        <v>#N/A</v>
      </c>
      <c r="E101" s="776" t="e">
        <f>SUBSTITUTE(SUBSTITUTE(_xll.qlRateHelperQuoteName(D101),"_S6L12L",""),"6L","12LBASIS")</f>
        <v>#VALUE!</v>
      </c>
      <c r="F101" s="775" t="e">
        <f>_xll.qlRateHelperRate($D101)</f>
        <v>#VALUE!</v>
      </c>
      <c r="G101" s="775" t="str">
        <f>IF(ISERROR(_xll.qlSwapRateHelperSpread($D101)),IF(ISERROR(_xll.qlFuturesRateHelperConvexityAdjustment($D101)),"--",_xll.qlFuturesRateHelperConvexityAdjustment($D101)),_xll.qlSwapRateHelperSpread($D101))</f>
        <v>--</v>
      </c>
      <c r="H101" s="774" t="e">
        <f>_xll.qlRateHelperEarliestDate($D101)</f>
        <v>#VALUE!</v>
      </c>
      <c r="I101" s="773" t="e">
        <f>_xll.qlRateHelperLatestDate($D101)</f>
        <v>#VALUE!</v>
      </c>
      <c r="J101" s="772" t="e">
        <v>#N/A</v>
      </c>
    </row>
    <row r="102" spans="4:10" x14ac:dyDescent="0.2">
      <c r="D102" s="776" t="e">
        <v>#N/A</v>
      </c>
      <c r="E102" s="776" t="e">
        <f>SUBSTITUTE(SUBSTITUTE(_xll.qlRateHelperQuoteName(D102),"_S6L12L",""),"6L","12LBASIS")</f>
        <v>#VALUE!</v>
      </c>
      <c r="F102" s="775" t="e">
        <f>_xll.qlRateHelperRate($D102)</f>
        <v>#VALUE!</v>
      </c>
      <c r="G102" s="775" t="str">
        <f>IF(ISERROR(_xll.qlSwapRateHelperSpread($D102)),IF(ISERROR(_xll.qlFuturesRateHelperConvexityAdjustment($D102)),"--",_xll.qlFuturesRateHelperConvexityAdjustment($D102)),_xll.qlSwapRateHelperSpread($D102))</f>
        <v>--</v>
      </c>
      <c r="H102" s="774" t="e">
        <f>_xll.qlRateHelperEarliestDate($D102)</f>
        <v>#VALUE!</v>
      </c>
      <c r="I102" s="773" t="e">
        <f>_xll.qlRateHelperLatestDate($D102)</f>
        <v>#VALUE!</v>
      </c>
      <c r="J102" s="772" t="e">
        <v>#N/A</v>
      </c>
    </row>
    <row r="103" spans="4:10" x14ac:dyDescent="0.2">
      <c r="D103" s="776" t="e">
        <v>#N/A</v>
      </c>
      <c r="E103" s="776" t="e">
        <f>SUBSTITUTE(SUBSTITUTE(_xll.qlRateHelperQuoteName(D103),"_S6L12L",""),"6L","12LBASIS")</f>
        <v>#VALUE!</v>
      </c>
      <c r="F103" s="775" t="e">
        <f>_xll.qlRateHelperRate($D103)</f>
        <v>#VALUE!</v>
      </c>
      <c r="G103" s="775" t="str">
        <f>IF(ISERROR(_xll.qlSwapRateHelperSpread($D103)),IF(ISERROR(_xll.qlFuturesRateHelperConvexityAdjustment($D103)),"--",_xll.qlFuturesRateHelperConvexityAdjustment($D103)),_xll.qlSwapRateHelperSpread($D103))</f>
        <v>--</v>
      </c>
      <c r="H103" s="774" t="e">
        <f>_xll.qlRateHelperEarliestDate($D103)</f>
        <v>#VALUE!</v>
      </c>
      <c r="I103" s="773" t="e">
        <f>_xll.qlRateHelperLatestDate($D103)</f>
        <v>#VALUE!</v>
      </c>
      <c r="J103" s="772" t="e">
        <v>#N/A</v>
      </c>
    </row>
    <row r="104" spans="4:10" x14ac:dyDescent="0.2">
      <c r="D104" s="776" t="e">
        <v>#N/A</v>
      </c>
      <c r="E104" s="776" t="e">
        <f>SUBSTITUTE(SUBSTITUTE(_xll.qlRateHelperQuoteName(D104),"_S6L12L",""),"6L","12LBASIS")</f>
        <v>#VALUE!</v>
      </c>
      <c r="F104" s="775" t="e">
        <f>_xll.qlRateHelperRate($D104)</f>
        <v>#VALUE!</v>
      </c>
      <c r="G104" s="775" t="str">
        <f>IF(ISERROR(_xll.qlSwapRateHelperSpread($D104)),IF(ISERROR(_xll.qlFuturesRateHelperConvexityAdjustment($D104)),"--",_xll.qlFuturesRateHelperConvexityAdjustment($D104)),_xll.qlSwapRateHelperSpread($D104))</f>
        <v>--</v>
      </c>
      <c r="H104" s="774" t="e">
        <f>_xll.qlRateHelperEarliestDate($D104)</f>
        <v>#VALUE!</v>
      </c>
      <c r="I104" s="773" t="e">
        <f>_xll.qlRateHelperLatestDate($D104)</f>
        <v>#VALUE!</v>
      </c>
      <c r="J104" s="772" t="e">
        <v>#N/A</v>
      </c>
    </row>
    <row r="105" spans="4:10" x14ac:dyDescent="0.2">
      <c r="D105" s="776" t="e">
        <v>#N/A</v>
      </c>
      <c r="E105" s="776" t="e">
        <f>SUBSTITUTE(SUBSTITUTE(_xll.qlRateHelperQuoteName(D105),"_S6L12L",""),"6L","12LBASIS")</f>
        <v>#VALUE!</v>
      </c>
      <c r="F105" s="775" t="e">
        <f>_xll.qlRateHelperRate($D105)</f>
        <v>#VALUE!</v>
      </c>
      <c r="G105" s="775" t="str">
        <f>IF(ISERROR(_xll.qlSwapRateHelperSpread($D105)),IF(ISERROR(_xll.qlFuturesRateHelperConvexityAdjustment($D105)),"--",_xll.qlFuturesRateHelperConvexityAdjustment($D105)),_xll.qlSwapRateHelperSpread($D105))</f>
        <v>--</v>
      </c>
      <c r="H105" s="774" t="e">
        <f>_xll.qlRateHelperEarliestDate($D105)</f>
        <v>#VALUE!</v>
      </c>
      <c r="I105" s="773" t="e">
        <f>_xll.qlRateHelperLatestDate($D105)</f>
        <v>#VALUE!</v>
      </c>
      <c r="J105" s="772" t="e">
        <v>#N/A</v>
      </c>
    </row>
    <row r="106" spans="4:10" x14ac:dyDescent="0.2">
      <c r="D106" s="776" t="e">
        <v>#N/A</v>
      </c>
      <c r="E106" s="776" t="e">
        <f>SUBSTITUTE(SUBSTITUTE(_xll.qlRateHelperQuoteName(D106),"_S6L12L",""),"6L","12LBASIS")</f>
        <v>#VALUE!</v>
      </c>
      <c r="F106" s="775" t="e">
        <f>_xll.qlRateHelperRate($D106)</f>
        <v>#VALUE!</v>
      </c>
      <c r="G106" s="775" t="str">
        <f>IF(ISERROR(_xll.qlSwapRateHelperSpread($D106)),IF(ISERROR(_xll.qlFuturesRateHelperConvexityAdjustment($D106)),"--",_xll.qlFuturesRateHelperConvexityAdjustment($D106)),_xll.qlSwapRateHelperSpread($D106))</f>
        <v>--</v>
      </c>
      <c r="H106" s="774" t="e">
        <f>_xll.qlRateHelperEarliestDate($D106)</f>
        <v>#VALUE!</v>
      </c>
      <c r="I106" s="773" t="e">
        <f>_xll.qlRateHelperLatestDate($D106)</f>
        <v>#VALUE!</v>
      </c>
      <c r="J106" s="772" t="e">
        <v>#N/A</v>
      </c>
    </row>
    <row r="107" spans="4:10" x14ac:dyDescent="0.2">
      <c r="D107" s="776" t="e">
        <v>#N/A</v>
      </c>
      <c r="E107" s="776" t="e">
        <f>SUBSTITUTE(SUBSTITUTE(_xll.qlRateHelperQuoteName(D107),"_S6L12L",""),"6L","12LBASIS")</f>
        <v>#VALUE!</v>
      </c>
      <c r="F107" s="775" t="e">
        <f>_xll.qlRateHelperRate($D107)</f>
        <v>#VALUE!</v>
      </c>
      <c r="G107" s="775" t="str">
        <f>IF(ISERROR(_xll.qlSwapRateHelperSpread($D107)),IF(ISERROR(_xll.qlFuturesRateHelperConvexityAdjustment($D107)),"--",_xll.qlFuturesRateHelperConvexityAdjustment($D107)),_xll.qlSwapRateHelperSpread($D107))</f>
        <v>--</v>
      </c>
      <c r="H107" s="774" t="e">
        <f>_xll.qlRateHelperEarliestDate($D107)</f>
        <v>#VALUE!</v>
      </c>
      <c r="I107" s="773" t="e">
        <f>_xll.qlRateHelperLatestDate($D107)</f>
        <v>#VALUE!</v>
      </c>
      <c r="J107" s="772" t="e">
        <v>#N/A</v>
      </c>
    </row>
    <row r="108" spans="4:10" x14ac:dyDescent="0.2">
      <c r="D108" s="776" t="e">
        <v>#N/A</v>
      </c>
      <c r="E108" s="776" t="e">
        <f>SUBSTITUTE(SUBSTITUTE(_xll.qlRateHelperQuoteName(D108),"_S6L12L",""),"6L","12LBASIS")</f>
        <v>#VALUE!</v>
      </c>
      <c r="F108" s="775" t="e">
        <f>_xll.qlRateHelperRate($D108)</f>
        <v>#VALUE!</v>
      </c>
      <c r="G108" s="775" t="str">
        <f>IF(ISERROR(_xll.qlSwapRateHelperSpread($D108)),IF(ISERROR(_xll.qlFuturesRateHelperConvexityAdjustment($D108)),"--",_xll.qlFuturesRateHelperConvexityAdjustment($D108)),_xll.qlSwapRateHelperSpread($D108))</f>
        <v>--</v>
      </c>
      <c r="H108" s="774" t="e">
        <f>_xll.qlRateHelperEarliestDate($D108)</f>
        <v>#VALUE!</v>
      </c>
      <c r="I108" s="773" t="e">
        <f>_xll.qlRateHelperLatestDate($D108)</f>
        <v>#VALUE!</v>
      </c>
      <c r="J108" s="772" t="e">
        <v>#N/A</v>
      </c>
    </row>
    <row r="109" spans="4:10" x14ac:dyDescent="0.2">
      <c r="D109" s="776" t="e">
        <v>#N/A</v>
      </c>
      <c r="E109" s="776" t="e">
        <f>SUBSTITUTE(SUBSTITUTE(_xll.qlRateHelperQuoteName(D109),"_S6L12L",""),"6L","12LBASIS")</f>
        <v>#VALUE!</v>
      </c>
      <c r="F109" s="775" t="e">
        <f>_xll.qlRateHelperRate($D109)</f>
        <v>#VALUE!</v>
      </c>
      <c r="G109" s="775" t="str">
        <f>IF(ISERROR(_xll.qlSwapRateHelperSpread($D109)),IF(ISERROR(_xll.qlFuturesRateHelperConvexityAdjustment($D109)),"--",_xll.qlFuturesRateHelperConvexityAdjustment($D109)),_xll.qlSwapRateHelperSpread($D109))</f>
        <v>--</v>
      </c>
      <c r="H109" s="774" t="e">
        <f>_xll.qlRateHelperEarliestDate($D109)</f>
        <v>#VALUE!</v>
      </c>
      <c r="I109" s="773" t="e">
        <f>_xll.qlRateHelperLatestDate($D109)</f>
        <v>#VALUE!</v>
      </c>
      <c r="J109" s="772" t="e">
        <v>#N/A</v>
      </c>
    </row>
    <row r="110" spans="4:10" x14ac:dyDescent="0.2">
      <c r="D110" s="776" t="e">
        <v>#N/A</v>
      </c>
      <c r="E110" s="776" t="e">
        <f>SUBSTITUTE(SUBSTITUTE(_xll.qlRateHelperQuoteName(D110),"_S6L12L",""),"6L","12LBASIS")</f>
        <v>#VALUE!</v>
      </c>
      <c r="F110" s="775" t="e">
        <f>_xll.qlRateHelperRate($D110)</f>
        <v>#VALUE!</v>
      </c>
      <c r="G110" s="775" t="str">
        <f>IF(ISERROR(_xll.qlSwapRateHelperSpread($D110)),IF(ISERROR(_xll.qlFuturesRateHelperConvexityAdjustment($D110)),"--",_xll.qlFuturesRateHelperConvexityAdjustment($D110)),_xll.qlSwapRateHelperSpread($D110))</f>
        <v>--</v>
      </c>
      <c r="H110" s="774" t="e">
        <f>_xll.qlRateHelperEarliestDate($D110)</f>
        <v>#VALUE!</v>
      </c>
      <c r="I110" s="773" t="e">
        <f>_xll.qlRateHelperLatestDate($D110)</f>
        <v>#VALUE!</v>
      </c>
      <c r="J110" s="772" t="e">
        <v>#N/A</v>
      </c>
    </row>
    <row r="111" spans="4:10" x14ac:dyDescent="0.2">
      <c r="D111" s="776" t="e">
        <v>#N/A</v>
      </c>
      <c r="E111" s="776" t="e">
        <f>SUBSTITUTE(SUBSTITUTE(_xll.qlRateHelperQuoteName(D111),"_S6L12L",""),"6L","12LBASIS")</f>
        <v>#VALUE!</v>
      </c>
      <c r="F111" s="775" t="e">
        <f>_xll.qlRateHelperRate($D111)</f>
        <v>#VALUE!</v>
      </c>
      <c r="G111" s="775" t="str">
        <f>IF(ISERROR(_xll.qlSwapRateHelperSpread($D111)),IF(ISERROR(_xll.qlFuturesRateHelperConvexityAdjustment($D111)),"--",_xll.qlFuturesRateHelperConvexityAdjustment($D111)),_xll.qlSwapRateHelperSpread($D111))</f>
        <v>--</v>
      </c>
      <c r="H111" s="774" t="e">
        <f>_xll.qlRateHelperEarliestDate($D111)</f>
        <v>#VALUE!</v>
      </c>
      <c r="I111" s="773" t="e">
        <f>_xll.qlRateHelperLatestDate($D111)</f>
        <v>#VALUE!</v>
      </c>
      <c r="J111" s="772" t="e">
        <v>#N/A</v>
      </c>
    </row>
    <row r="112" spans="4:10" x14ac:dyDescent="0.2">
      <c r="D112" s="776" t="e">
        <v>#N/A</v>
      </c>
      <c r="E112" s="776" t="e">
        <f>SUBSTITUTE(SUBSTITUTE(_xll.qlRateHelperQuoteName(D112),"_S6L12L",""),"6L","12LBASIS")</f>
        <v>#VALUE!</v>
      </c>
      <c r="F112" s="775" t="e">
        <f>_xll.qlRateHelperRate($D112)</f>
        <v>#VALUE!</v>
      </c>
      <c r="G112" s="775" t="str">
        <f>IF(ISERROR(_xll.qlSwapRateHelperSpread($D112)),IF(ISERROR(_xll.qlFuturesRateHelperConvexityAdjustment($D112)),"--",_xll.qlFuturesRateHelperConvexityAdjustment($D112)),_xll.qlSwapRateHelperSpread($D112))</f>
        <v>--</v>
      </c>
      <c r="H112" s="774" t="e">
        <f>_xll.qlRateHelperEarliestDate($D112)</f>
        <v>#VALUE!</v>
      </c>
      <c r="I112" s="773" t="e">
        <f>_xll.qlRateHelperLatestDate($D112)</f>
        <v>#VALUE!</v>
      </c>
      <c r="J112" s="772" t="e">
        <v>#N/A</v>
      </c>
    </row>
    <row r="113" spans="4:10" x14ac:dyDescent="0.2">
      <c r="D113" s="776" t="e">
        <v>#N/A</v>
      </c>
      <c r="E113" s="776" t="e">
        <f>SUBSTITUTE(SUBSTITUTE(_xll.qlRateHelperQuoteName(D113),"_S6L12L",""),"6L","12LBASIS")</f>
        <v>#VALUE!</v>
      </c>
      <c r="F113" s="775" t="e">
        <f>_xll.qlRateHelperRate($D113)</f>
        <v>#VALUE!</v>
      </c>
      <c r="G113" s="775" t="str">
        <f>IF(ISERROR(_xll.qlSwapRateHelperSpread($D113)),IF(ISERROR(_xll.qlFuturesRateHelperConvexityAdjustment($D113)),"--",_xll.qlFuturesRateHelperConvexityAdjustment($D113)),_xll.qlSwapRateHelperSpread($D113))</f>
        <v>--</v>
      </c>
      <c r="H113" s="774" t="e">
        <f>_xll.qlRateHelperEarliestDate($D113)</f>
        <v>#VALUE!</v>
      </c>
      <c r="I113" s="773" t="e">
        <f>_xll.qlRateHelperLatestDate($D113)</f>
        <v>#VALUE!</v>
      </c>
      <c r="J113" s="772" t="e">
        <v>#N/A</v>
      </c>
    </row>
    <row r="114" spans="4:10" x14ac:dyDescent="0.2">
      <c r="D114" s="776" t="e">
        <v>#N/A</v>
      </c>
      <c r="E114" s="776" t="e">
        <f>SUBSTITUTE(SUBSTITUTE(_xll.qlRateHelperQuoteName(D114),"_S6L12L",""),"6L","12LBASIS")</f>
        <v>#VALUE!</v>
      </c>
      <c r="F114" s="775" t="e">
        <f>_xll.qlRateHelperRate($D114)</f>
        <v>#VALUE!</v>
      </c>
      <c r="G114" s="775" t="str">
        <f>IF(ISERROR(_xll.qlSwapRateHelperSpread($D114)),IF(ISERROR(_xll.qlFuturesRateHelperConvexityAdjustment($D114)),"--",_xll.qlFuturesRateHelperConvexityAdjustment($D114)),_xll.qlSwapRateHelperSpread($D114))</f>
        <v>--</v>
      </c>
      <c r="H114" s="774" t="e">
        <f>_xll.qlRateHelperEarliestDate($D114)</f>
        <v>#VALUE!</v>
      </c>
      <c r="I114" s="773" t="e">
        <f>_xll.qlRateHelperLatestDate($D114)</f>
        <v>#VALUE!</v>
      </c>
      <c r="J114" s="772" t="e">
        <v>#N/A</v>
      </c>
    </row>
    <row r="115" spans="4:10" x14ac:dyDescent="0.2">
      <c r="D115" s="776" t="e">
        <v>#N/A</v>
      </c>
      <c r="E115" s="776" t="e">
        <f>SUBSTITUTE(SUBSTITUTE(_xll.qlRateHelperQuoteName(D115),"_S6L12L",""),"6L","12LBASIS")</f>
        <v>#VALUE!</v>
      </c>
      <c r="F115" s="775" t="e">
        <f>_xll.qlRateHelperRate($D115)</f>
        <v>#VALUE!</v>
      </c>
      <c r="G115" s="775" t="str">
        <f>IF(ISERROR(_xll.qlSwapRateHelperSpread($D115)),IF(ISERROR(_xll.qlFuturesRateHelperConvexityAdjustment($D115)),"--",_xll.qlFuturesRateHelperConvexityAdjustment($D115)),_xll.qlSwapRateHelperSpread($D115))</f>
        <v>--</v>
      </c>
      <c r="H115" s="774" t="e">
        <f>_xll.qlRateHelperEarliestDate($D115)</f>
        <v>#VALUE!</v>
      </c>
      <c r="I115" s="773" t="e">
        <f>_xll.qlRateHelperLatestDate($D115)</f>
        <v>#VALUE!</v>
      </c>
      <c r="J115" s="772" t="e">
        <v>#N/A</v>
      </c>
    </row>
    <row r="116" spans="4:10" x14ac:dyDescent="0.2">
      <c r="D116" s="776" t="e">
        <v>#N/A</v>
      </c>
      <c r="E116" s="776" t="e">
        <f>SUBSTITUTE(SUBSTITUTE(_xll.qlRateHelperQuoteName(D116),"_S6L12L",""),"6L","12LBASIS")</f>
        <v>#VALUE!</v>
      </c>
      <c r="F116" s="775" t="e">
        <f>_xll.qlRateHelperRate($D116)</f>
        <v>#VALUE!</v>
      </c>
      <c r="G116" s="775" t="str">
        <f>IF(ISERROR(_xll.qlSwapRateHelperSpread($D116)),IF(ISERROR(_xll.qlFuturesRateHelperConvexityAdjustment($D116)),"--",_xll.qlFuturesRateHelperConvexityAdjustment($D116)),_xll.qlSwapRateHelperSpread($D116))</f>
        <v>--</v>
      </c>
      <c r="H116" s="774" t="e">
        <f>_xll.qlRateHelperEarliestDate($D116)</f>
        <v>#VALUE!</v>
      </c>
      <c r="I116" s="773" t="e">
        <f>_xll.qlRateHelperLatestDate($D116)</f>
        <v>#VALUE!</v>
      </c>
      <c r="J116" s="772" t="e">
        <v>#N/A</v>
      </c>
    </row>
    <row r="117" spans="4:10" x14ac:dyDescent="0.2">
      <c r="D117" s="776" t="e">
        <v>#N/A</v>
      </c>
      <c r="E117" s="776" t="e">
        <f>SUBSTITUTE(SUBSTITUTE(_xll.qlRateHelperQuoteName(D117),"_S6L12L",""),"6L","12LBASIS")</f>
        <v>#VALUE!</v>
      </c>
      <c r="F117" s="775" t="e">
        <f>_xll.qlRateHelperRate($D117)</f>
        <v>#VALUE!</v>
      </c>
      <c r="G117" s="775" t="str">
        <f>IF(ISERROR(_xll.qlSwapRateHelperSpread($D117)),IF(ISERROR(_xll.qlFuturesRateHelperConvexityAdjustment($D117)),"--",_xll.qlFuturesRateHelperConvexityAdjustment($D117)),_xll.qlSwapRateHelperSpread($D117))</f>
        <v>--</v>
      </c>
      <c r="H117" s="774" t="e">
        <f>_xll.qlRateHelperEarliestDate($D117)</f>
        <v>#VALUE!</v>
      </c>
      <c r="I117" s="773" t="e">
        <f>_xll.qlRateHelperLatestDate($D117)</f>
        <v>#VALUE!</v>
      </c>
      <c r="J117" s="772" t="e">
        <v>#N/A</v>
      </c>
    </row>
    <row r="118" spans="4:10" x14ac:dyDescent="0.2">
      <c r="D118" s="776" t="e">
        <v>#N/A</v>
      </c>
      <c r="E118" s="776" t="e">
        <f>SUBSTITUTE(SUBSTITUTE(_xll.qlRateHelperQuoteName(D118),"_S6L12L",""),"6L","12LBASIS")</f>
        <v>#VALUE!</v>
      </c>
      <c r="F118" s="775" t="e">
        <f>_xll.qlRateHelperRate($D118)</f>
        <v>#VALUE!</v>
      </c>
      <c r="G118" s="775" t="str">
        <f>IF(ISERROR(_xll.qlSwapRateHelperSpread($D118)),IF(ISERROR(_xll.qlFuturesRateHelperConvexityAdjustment($D118)),"--",_xll.qlFuturesRateHelperConvexityAdjustment($D118)),_xll.qlSwapRateHelperSpread($D118))</f>
        <v>--</v>
      </c>
      <c r="H118" s="774" t="e">
        <f>_xll.qlRateHelperEarliestDate($D118)</f>
        <v>#VALUE!</v>
      </c>
      <c r="I118" s="773" t="e">
        <f>_xll.qlRateHelperLatestDate($D118)</f>
        <v>#VALUE!</v>
      </c>
      <c r="J118" s="772" t="e">
        <v>#N/A</v>
      </c>
    </row>
    <row r="119" spans="4:10" x14ac:dyDescent="0.2">
      <c r="D119" s="776" t="e">
        <v>#N/A</v>
      </c>
      <c r="E119" s="776" t="e">
        <f>SUBSTITUTE(SUBSTITUTE(_xll.qlRateHelperQuoteName(D119),"_S6L12L",""),"6L","12LBASIS")</f>
        <v>#VALUE!</v>
      </c>
      <c r="F119" s="775" t="e">
        <f>_xll.qlRateHelperRate($D119)</f>
        <v>#VALUE!</v>
      </c>
      <c r="G119" s="775" t="str">
        <f>IF(ISERROR(_xll.qlSwapRateHelperSpread($D119)),IF(ISERROR(_xll.qlFuturesRateHelperConvexityAdjustment($D119)),"--",_xll.qlFuturesRateHelperConvexityAdjustment($D119)),_xll.qlSwapRateHelperSpread($D119))</f>
        <v>--</v>
      </c>
      <c r="H119" s="774" t="e">
        <f>_xll.qlRateHelperEarliestDate($D119)</f>
        <v>#VALUE!</v>
      </c>
      <c r="I119" s="773" t="e">
        <f>_xll.qlRateHelperLatestDate($D119)</f>
        <v>#VALUE!</v>
      </c>
      <c r="J119" s="772" t="e">
        <v>#N/A</v>
      </c>
    </row>
    <row r="120" spans="4:10" x14ac:dyDescent="0.2">
      <c r="D120" s="776" t="e">
        <v>#N/A</v>
      </c>
      <c r="E120" s="776" t="e">
        <f>SUBSTITUTE(SUBSTITUTE(_xll.qlRateHelperQuoteName(D120),"_S6L12L",""),"6L","12LBASIS")</f>
        <v>#VALUE!</v>
      </c>
      <c r="F120" s="775" t="e">
        <f>_xll.qlRateHelperRate($D120)</f>
        <v>#VALUE!</v>
      </c>
      <c r="G120" s="775" t="str">
        <f>IF(ISERROR(_xll.qlSwapRateHelperSpread($D120)),IF(ISERROR(_xll.qlFuturesRateHelperConvexityAdjustment($D120)),"--",_xll.qlFuturesRateHelperConvexityAdjustment($D120)),_xll.qlSwapRateHelperSpread($D120))</f>
        <v>--</v>
      </c>
      <c r="H120" s="774" t="e">
        <f>_xll.qlRateHelperEarliestDate($D120)</f>
        <v>#VALUE!</v>
      </c>
      <c r="I120" s="773" t="e">
        <f>_xll.qlRateHelperLatestDate($D120)</f>
        <v>#VALUE!</v>
      </c>
      <c r="J120" s="772" t="e">
        <v>#N/A</v>
      </c>
    </row>
    <row r="121" spans="4:10" x14ac:dyDescent="0.2">
      <c r="D121" s="776" t="e">
        <v>#N/A</v>
      </c>
      <c r="E121" s="776" t="e">
        <f>SUBSTITUTE(SUBSTITUTE(_xll.qlRateHelperQuoteName(D121),"_S6L12L",""),"6L","12LBASIS")</f>
        <v>#VALUE!</v>
      </c>
      <c r="F121" s="775" t="e">
        <f>_xll.qlRateHelperRate($D121)</f>
        <v>#VALUE!</v>
      </c>
      <c r="G121" s="775" t="str">
        <f>IF(ISERROR(_xll.qlSwapRateHelperSpread($D121)),IF(ISERROR(_xll.qlFuturesRateHelperConvexityAdjustment($D121)),"--",_xll.qlFuturesRateHelperConvexityAdjustment($D121)),_xll.qlSwapRateHelperSpread($D121))</f>
        <v>--</v>
      </c>
      <c r="H121" s="774" t="e">
        <f>_xll.qlRateHelperEarliestDate($D121)</f>
        <v>#VALUE!</v>
      </c>
      <c r="I121" s="773" t="e">
        <f>_xll.qlRateHelperLatestDate($D121)</f>
        <v>#VALUE!</v>
      </c>
      <c r="J121" s="772" t="e">
        <v>#N/A</v>
      </c>
    </row>
    <row r="122" spans="4:10" x14ac:dyDescent="0.2">
      <c r="D122" s="776" t="e">
        <v>#N/A</v>
      </c>
      <c r="E122" s="776" t="e">
        <f>SUBSTITUTE(SUBSTITUTE(_xll.qlRateHelperQuoteName(D122),"_S6L12L",""),"6L","12LBASIS")</f>
        <v>#VALUE!</v>
      </c>
      <c r="F122" s="775" t="e">
        <f>_xll.qlRateHelperRate($D122)</f>
        <v>#VALUE!</v>
      </c>
      <c r="G122" s="775" t="str">
        <f>IF(ISERROR(_xll.qlSwapRateHelperSpread($D122)),IF(ISERROR(_xll.qlFuturesRateHelperConvexityAdjustment($D122)),"--",_xll.qlFuturesRateHelperConvexityAdjustment($D122)),_xll.qlSwapRateHelperSpread($D122))</f>
        <v>--</v>
      </c>
      <c r="H122" s="774" t="e">
        <f>_xll.qlRateHelperEarliestDate($D122)</f>
        <v>#VALUE!</v>
      </c>
      <c r="I122" s="773" t="e">
        <f>_xll.qlRateHelperLatestDate($D122)</f>
        <v>#VALUE!</v>
      </c>
      <c r="J122" s="772" t="e">
        <v>#N/A</v>
      </c>
    </row>
    <row r="123" spans="4:10" x14ac:dyDescent="0.2">
      <c r="D123" s="776" t="e">
        <v>#N/A</v>
      </c>
      <c r="E123" s="776" t="e">
        <f>SUBSTITUTE(SUBSTITUTE(_xll.qlRateHelperQuoteName(D123),"_S6L12L",""),"6L","12LBASIS")</f>
        <v>#VALUE!</v>
      </c>
      <c r="F123" s="775" t="e">
        <f>_xll.qlRateHelperRate($D123)</f>
        <v>#VALUE!</v>
      </c>
      <c r="G123" s="775" t="str">
        <f>IF(ISERROR(_xll.qlSwapRateHelperSpread($D123)),IF(ISERROR(_xll.qlFuturesRateHelperConvexityAdjustment($D123)),"--",_xll.qlFuturesRateHelperConvexityAdjustment($D123)),_xll.qlSwapRateHelperSpread($D123))</f>
        <v>--</v>
      </c>
      <c r="H123" s="774" t="e">
        <f>_xll.qlRateHelperEarliestDate($D123)</f>
        <v>#VALUE!</v>
      </c>
      <c r="I123" s="773" t="e">
        <f>_xll.qlRateHelperLatestDate($D123)</f>
        <v>#VALUE!</v>
      </c>
      <c r="J123" s="772" t="e">
        <v>#N/A</v>
      </c>
    </row>
    <row r="124" spans="4:10" x14ac:dyDescent="0.2">
      <c r="D124" s="776" t="e">
        <v>#N/A</v>
      </c>
      <c r="E124" s="776" t="e">
        <f>SUBSTITUTE(SUBSTITUTE(_xll.qlRateHelperQuoteName(D124),"_S6L12L",""),"6L","12LBASIS")</f>
        <v>#VALUE!</v>
      </c>
      <c r="F124" s="775" t="e">
        <f>_xll.qlRateHelperRate($D124)</f>
        <v>#VALUE!</v>
      </c>
      <c r="G124" s="775" t="str">
        <f>IF(ISERROR(_xll.qlSwapRateHelperSpread($D124)),IF(ISERROR(_xll.qlFuturesRateHelperConvexityAdjustment($D124)),"--",_xll.qlFuturesRateHelperConvexityAdjustment($D124)),_xll.qlSwapRateHelperSpread($D124))</f>
        <v>--</v>
      </c>
      <c r="H124" s="774" t="e">
        <f>_xll.qlRateHelperEarliestDate($D124)</f>
        <v>#VALUE!</v>
      </c>
      <c r="I124" s="773" t="e">
        <f>_xll.qlRateHelperLatestDate($D124)</f>
        <v>#VALUE!</v>
      </c>
      <c r="J124" s="772" t="e">
        <v>#N/A</v>
      </c>
    </row>
    <row r="125" spans="4:10" x14ac:dyDescent="0.2">
      <c r="D125" s="776" t="e">
        <v>#N/A</v>
      </c>
      <c r="E125" s="776" t="e">
        <f>SUBSTITUTE(SUBSTITUTE(_xll.qlRateHelperQuoteName(D125),"_S6L12L",""),"6L","12LBASIS")</f>
        <v>#VALUE!</v>
      </c>
      <c r="F125" s="775" t="e">
        <f>_xll.qlRateHelperRate($D125)</f>
        <v>#VALUE!</v>
      </c>
      <c r="G125" s="775" t="str">
        <f>IF(ISERROR(_xll.qlSwapRateHelperSpread($D125)),IF(ISERROR(_xll.qlFuturesRateHelperConvexityAdjustment($D125)),"--",_xll.qlFuturesRateHelperConvexityAdjustment($D125)),_xll.qlSwapRateHelperSpread($D125))</f>
        <v>--</v>
      </c>
      <c r="H125" s="774" t="e">
        <f>_xll.qlRateHelperEarliestDate($D125)</f>
        <v>#VALUE!</v>
      </c>
      <c r="I125" s="773" t="e">
        <f>_xll.qlRateHelperLatestDate($D125)</f>
        <v>#VALUE!</v>
      </c>
      <c r="J125" s="772" t="e">
        <v>#N/A</v>
      </c>
    </row>
    <row r="126" spans="4:10" ht="12" thickBot="1" x14ac:dyDescent="0.25">
      <c r="D126" s="939" t="e">
        <v>#N/A</v>
      </c>
      <c r="E126" s="939" t="e">
        <f>SUBSTITUTE(SUBSTITUTE(_xll.qlRateHelperQuoteName(D126),"_S6L12L",""),"6L","12LBASIS")</f>
        <v>#VALUE!</v>
      </c>
      <c r="F126" s="938" t="e">
        <f>_xll.qlRateHelperRate($D126)</f>
        <v>#VALUE!</v>
      </c>
      <c r="G126" s="938" t="str">
        <f>IF(ISERROR(_xll.qlSwapRateHelperSpread($D126)),IF(ISERROR(_xll.qlFuturesRateHelperConvexityAdjustment($D126)),"--",_xll.qlFuturesRateHelperConvexityAdjustment($D126)),_xll.qlSwapRateHelperSpread($D126))</f>
        <v>--</v>
      </c>
      <c r="H126" s="937" t="e">
        <f>_xll.qlRateHelperEarliestDate($D126)</f>
        <v>#VALUE!</v>
      </c>
      <c r="I126" s="936" t="e">
        <f>_xll.qlRateHelperLatestDate($D126)</f>
        <v>#VALUE!</v>
      </c>
      <c r="J126" s="772" t="e">
        <v>#N/A</v>
      </c>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O72"/>
  <sheetViews>
    <sheetView topLeftCell="F1" workbookViewId="0">
      <selection activeCell="F1" sqref="F1"/>
    </sheetView>
  </sheetViews>
  <sheetFormatPr defaultRowHeight="11.25" x14ac:dyDescent="0.2"/>
  <cols>
    <col min="1" max="1" width="5.7109375" style="399" hidden="1" customWidth="1"/>
    <col min="2" max="2" width="3" style="400" hidden="1" customWidth="1"/>
    <col min="3" max="3" width="5" style="400" hidden="1" customWidth="1"/>
    <col min="4" max="4" width="4.42578125" style="400" hidden="1" customWidth="1"/>
    <col min="5" max="5" width="15.140625" style="400" hidden="1" customWidth="1"/>
    <col min="6" max="6" width="25.5703125" style="400" customWidth="1"/>
    <col min="7" max="7" width="8" style="400" bestFit="1" customWidth="1"/>
    <col min="8" max="8" width="9" style="400" customWidth="1"/>
    <col min="9" max="9" width="8.28515625" style="400" customWidth="1"/>
    <col min="10" max="10" width="9" style="400" customWidth="1"/>
    <col min="11" max="11" width="9" style="400" bestFit="1" customWidth="1"/>
    <col min="12" max="13" width="17.28515625" style="400" bestFit="1" customWidth="1"/>
    <col min="14" max="14" width="3" style="399" bestFit="1" customWidth="1"/>
    <col min="15" max="15" width="13.7109375" style="399" bestFit="1" customWidth="1"/>
    <col min="16" max="16" width="28.140625" style="399" bestFit="1" customWidth="1"/>
    <col min="17" max="17" width="3.5703125" style="399" customWidth="1"/>
    <col min="18" max="16384" width="9.140625" style="399"/>
  </cols>
  <sheetData>
    <row r="1" spans="2:15" ht="33.75" x14ac:dyDescent="0.2">
      <c r="B1" s="1676" t="s">
        <v>494</v>
      </c>
      <c r="C1" s="1677"/>
      <c r="D1" s="1678"/>
      <c r="E1" s="797" t="s">
        <v>365</v>
      </c>
      <c r="F1" s="797" t="s">
        <v>364</v>
      </c>
      <c r="G1" s="797" t="s">
        <v>332</v>
      </c>
      <c r="H1" s="797" t="s">
        <v>413</v>
      </c>
      <c r="I1" s="797" t="s">
        <v>363</v>
      </c>
      <c r="J1" s="797" t="s">
        <v>362</v>
      </c>
      <c r="K1" s="797" t="s">
        <v>361</v>
      </c>
      <c r="L1" s="797" t="s">
        <v>356</v>
      </c>
      <c r="M1" s="797" t="s">
        <v>355</v>
      </c>
    </row>
    <row r="2" spans="2:15" ht="11.25" customHeight="1" x14ac:dyDescent="0.2">
      <c r="B2" s="1611"/>
      <c r="C2" s="280"/>
      <c r="D2" s="299" t="s">
        <v>95</v>
      </c>
      <c r="E2" s="299" t="str">
        <f>'Deposits (7)'!E3</f>
        <v>obj_005d8#0007</v>
      </c>
      <c r="F2" s="299" t="str">
        <f>_xll.qlRateHelperQuoteName(E2)</f>
        <v>GBPSWD_SYNTH1Y_Quote</v>
      </c>
      <c r="G2" s="791">
        <f>_xll.qlRateHelperQuoteValue(E2,Trigger)</f>
        <v>8.5179999999999995E-3</v>
      </c>
      <c r="H2" s="791"/>
      <c r="I2" s="59" t="b">
        <v>0</v>
      </c>
      <c r="J2" s="59">
        <v>10</v>
      </c>
      <c r="K2" s="59">
        <v>1</v>
      </c>
      <c r="L2" s="947">
        <f>_xll.qlRateHelperEarliestDate(E2,Trigger)</f>
        <v>42180</v>
      </c>
      <c r="M2" s="946">
        <f>_xll.qlRateHelperLatestDate(E2,Trigger)</f>
        <v>42187</v>
      </c>
      <c r="N2" s="399">
        <v>10</v>
      </c>
      <c r="O2" s="399" t="s">
        <v>412</v>
      </c>
    </row>
    <row r="3" spans="2:15" x14ac:dyDescent="0.2">
      <c r="B3" s="1611"/>
      <c r="C3" s="280"/>
      <c r="D3" s="299" t="s">
        <v>94</v>
      </c>
      <c r="E3" s="299" t="str">
        <f>'Deposits (7)'!E4</f>
        <v>obj_005dc#0007</v>
      </c>
      <c r="F3" s="299" t="str">
        <f>_xll.qlRateHelperQuoteName(E3)</f>
        <v>GBP2WD_SYNTH1Y_Quote</v>
      </c>
      <c r="G3" s="791">
        <f>_xll.qlRateHelperQuoteValue(E3,Trigger)</f>
        <v>8.5280000000000009E-3</v>
      </c>
      <c r="H3" s="791"/>
      <c r="I3" s="59" t="b">
        <v>0</v>
      </c>
      <c r="J3" s="59">
        <v>10</v>
      </c>
      <c r="K3" s="59">
        <v>1</v>
      </c>
      <c r="L3" s="947">
        <f>_xll.qlRateHelperEarliestDate(E3,Trigger)</f>
        <v>42180</v>
      </c>
      <c r="M3" s="946">
        <f>_xll.qlRateHelperLatestDate(E3,Trigger)</f>
        <v>42194</v>
      </c>
      <c r="N3" s="399">
        <v>20</v>
      </c>
      <c r="O3" s="399" t="s">
        <v>411</v>
      </c>
    </row>
    <row r="4" spans="2:15" x14ac:dyDescent="0.2">
      <c r="B4" s="1611"/>
      <c r="C4" s="280"/>
      <c r="D4" s="299" t="s">
        <v>93</v>
      </c>
      <c r="E4" s="299" t="str">
        <f>'Deposits (7)'!E5</f>
        <v>obj_005e9#0007</v>
      </c>
      <c r="F4" s="299" t="str">
        <f>_xll.qlRateHelperQuoteName(E4)</f>
        <v>GBP3WD_SYNTH1Y_Quote</v>
      </c>
      <c r="G4" s="791">
        <f>_xll.qlRateHelperQuoteValue(E4,Trigger)</f>
        <v>8.5470000000000008E-3</v>
      </c>
      <c r="H4" s="791"/>
      <c r="I4" s="59" t="b">
        <v>0</v>
      </c>
      <c r="J4" s="59">
        <v>10</v>
      </c>
      <c r="K4" s="59">
        <v>1</v>
      </c>
      <c r="L4" s="947">
        <f>_xll.qlRateHelperEarliestDate(E4,Trigger)</f>
        <v>42180</v>
      </c>
      <c r="M4" s="946">
        <f>_xll.qlRateHelperLatestDate(E4,Trigger)</f>
        <v>42201</v>
      </c>
      <c r="N4" s="399">
        <v>30</v>
      </c>
      <c r="O4" s="399" t="s">
        <v>410</v>
      </c>
    </row>
    <row r="5" spans="2:15" x14ac:dyDescent="0.2">
      <c r="B5" s="1611"/>
      <c r="C5" s="280"/>
      <c r="D5" s="299" t="s">
        <v>92</v>
      </c>
      <c r="E5" s="299" t="str">
        <f>'Deposits (7)'!E6</f>
        <v>obj_005e2#0007</v>
      </c>
      <c r="F5" s="299" t="str">
        <f>_xll.qlRateHelperQuoteName(E5)</f>
        <v>GBP1MD_SYNTH1Y_Quote</v>
      </c>
      <c r="G5" s="791">
        <f>_xll.qlRateHelperQuoteValue(E5,Trigger)</f>
        <v>8.5690000000000002E-3</v>
      </c>
      <c r="H5" s="791"/>
      <c r="I5" s="59" t="b">
        <v>1</v>
      </c>
      <c r="J5" s="59">
        <v>10</v>
      </c>
      <c r="K5" s="59">
        <v>1</v>
      </c>
      <c r="L5" s="947">
        <f>_xll.qlRateHelperEarliestDate(E5,Trigger)</f>
        <v>42180</v>
      </c>
      <c r="M5" s="946">
        <f>_xll.qlRateHelperLatestDate(E5,Trigger)</f>
        <v>42212</v>
      </c>
      <c r="N5" s="399">
        <v>40</v>
      </c>
      <c r="O5" s="399" t="s">
        <v>409</v>
      </c>
    </row>
    <row r="6" spans="2:15" x14ac:dyDescent="0.2">
      <c r="B6" s="1611"/>
      <c r="C6" s="280"/>
      <c r="D6" s="299" t="s">
        <v>91</v>
      </c>
      <c r="E6" s="299" t="str">
        <f>'Deposits (7)'!E7</f>
        <v>obj_005e1#0007</v>
      </c>
      <c r="F6" s="299" t="str">
        <f>_xll.qlRateHelperQuoteName(E6)</f>
        <v>GBP2MD_SYNTH1Y_Quote</v>
      </c>
      <c r="G6" s="791">
        <f>_xll.qlRateHelperQuoteValue(E6,Trigger)</f>
        <v>8.6510000000000007E-3</v>
      </c>
      <c r="H6" s="791"/>
      <c r="I6" s="59" t="b">
        <v>1</v>
      </c>
      <c r="J6" s="59">
        <v>10</v>
      </c>
      <c r="K6" s="59">
        <v>1</v>
      </c>
      <c r="L6" s="947">
        <f>_xll.qlRateHelperEarliestDate(E6,Trigger)</f>
        <v>42180</v>
      </c>
      <c r="M6" s="946">
        <f>_xll.qlRateHelperLatestDate(E6,Trigger)</f>
        <v>42241</v>
      </c>
      <c r="N6" s="399">
        <v>50</v>
      </c>
      <c r="O6" s="399" t="s">
        <v>408</v>
      </c>
    </row>
    <row r="7" spans="2:15" x14ac:dyDescent="0.2">
      <c r="B7" s="1611"/>
      <c r="C7" s="280"/>
      <c r="D7" s="299" t="s">
        <v>90</v>
      </c>
      <c r="E7" s="299" t="str">
        <f>'Deposits (7)'!E8</f>
        <v>obj_005de#0007</v>
      </c>
      <c r="F7" s="299" t="str">
        <f>_xll.qlRateHelperQuoteName(E7)</f>
        <v>GBP3MD_SYNTH1Y_Quote</v>
      </c>
      <c r="G7" s="791">
        <f>_xll.qlRateHelperQuoteValue(E7,Trigger)</f>
        <v>8.7360000000000007E-3</v>
      </c>
      <c r="H7" s="791"/>
      <c r="I7" s="59" t="b">
        <v>1</v>
      </c>
      <c r="J7" s="59">
        <v>10</v>
      </c>
      <c r="K7" s="59">
        <v>1</v>
      </c>
      <c r="L7" s="947">
        <f>_xll.qlRateHelperEarliestDate(E7,Trigger)</f>
        <v>42180</v>
      </c>
      <c r="M7" s="946">
        <f>_xll.qlRateHelperLatestDate(E7,Trigger)</f>
        <v>42272</v>
      </c>
      <c r="N7" s="399">
        <v>60</v>
      </c>
      <c r="O7" s="399" t="s">
        <v>407</v>
      </c>
    </row>
    <row r="8" spans="2:15" x14ac:dyDescent="0.2">
      <c r="B8" s="1611"/>
      <c r="C8" s="280"/>
      <c r="D8" s="299" t="s">
        <v>89</v>
      </c>
      <c r="E8" s="299" t="str">
        <f>'Deposits (7)'!E9</f>
        <v>obj_005e4#0007</v>
      </c>
      <c r="F8" s="299" t="str">
        <f>_xll.qlRateHelperQuoteName(E8)</f>
        <v>GBP4MD_SYNTH1Y_Quote</v>
      </c>
      <c r="G8" s="791">
        <f>_xll.qlRateHelperQuoteValue(E8,Trigger)</f>
        <v>8.8339999999999998E-3</v>
      </c>
      <c r="H8" s="791"/>
      <c r="I8" s="59" t="b">
        <v>1</v>
      </c>
      <c r="J8" s="59">
        <v>10</v>
      </c>
      <c r="K8" s="59">
        <v>1</v>
      </c>
      <c r="L8" s="947">
        <f>_xll.qlRateHelperEarliestDate(E8,Trigger)</f>
        <v>42180</v>
      </c>
      <c r="M8" s="946">
        <f>_xll.qlRateHelperLatestDate(E8,Trigger)</f>
        <v>42303</v>
      </c>
      <c r="N8" s="399">
        <v>70</v>
      </c>
      <c r="O8" s="399" t="s">
        <v>406</v>
      </c>
    </row>
    <row r="9" spans="2:15" x14ac:dyDescent="0.2">
      <c r="B9" s="1611"/>
      <c r="C9" s="280"/>
      <c r="D9" s="299" t="s">
        <v>88</v>
      </c>
      <c r="E9" s="299" t="str">
        <f>'Deposits (7)'!E10</f>
        <v>obj_005dd#0007</v>
      </c>
      <c r="F9" s="299" t="str">
        <f>_xll.qlRateHelperQuoteName(E9)</f>
        <v>GBP5MD_SYNTH1Y_Quote</v>
      </c>
      <c r="G9" s="791">
        <f>_xll.qlRateHelperQuoteValue(E9,Trigger)</f>
        <v>8.9929999999999993E-3</v>
      </c>
      <c r="H9" s="791"/>
      <c r="I9" s="59" t="b">
        <v>1</v>
      </c>
      <c r="J9" s="59">
        <v>10</v>
      </c>
      <c r="K9" s="59">
        <v>1</v>
      </c>
      <c r="L9" s="947">
        <f>_xll.qlRateHelperEarliestDate(E9,Trigger)</f>
        <v>42180</v>
      </c>
      <c r="M9" s="946">
        <f>_xll.qlRateHelperLatestDate(E9,Trigger)</f>
        <v>42333</v>
      </c>
    </row>
    <row r="10" spans="2:15" x14ac:dyDescent="0.2">
      <c r="B10" s="1611"/>
      <c r="C10" s="280"/>
      <c r="D10" s="299" t="s">
        <v>87</v>
      </c>
      <c r="E10" s="299" t="str">
        <f>'Deposits (7)'!E11</f>
        <v>obj_005df#0007</v>
      </c>
      <c r="F10" s="299" t="str">
        <f>_xll.qlRateHelperQuoteName(E10)</f>
        <v>GBP6MD_SYNTH1Y_Quote</v>
      </c>
      <c r="G10" s="791">
        <f>_xll.qlRateHelperQuoteValue(E10,Trigger)</f>
        <v>9.1839999999999995E-3</v>
      </c>
      <c r="H10" s="791"/>
      <c r="I10" s="59" t="b">
        <v>1</v>
      </c>
      <c r="J10" s="59">
        <v>10</v>
      </c>
      <c r="K10" s="59">
        <v>1</v>
      </c>
      <c r="L10" s="947">
        <f>_xll.qlRateHelperEarliestDate(E10,Trigger)</f>
        <v>42180</v>
      </c>
      <c r="M10" s="946">
        <f>_xll.qlRateHelperLatestDate(E10,Trigger)</f>
        <v>42367</v>
      </c>
    </row>
    <row r="11" spans="2:15" x14ac:dyDescent="0.2">
      <c r="B11" s="1611"/>
      <c r="C11" s="280"/>
      <c r="D11" s="299" t="s">
        <v>86</v>
      </c>
      <c r="E11" s="299" t="str">
        <f>'Deposits (7)'!E12</f>
        <v>obj_005e0#0007</v>
      </c>
      <c r="F11" s="299" t="str">
        <f>_xll.qlRateHelperQuoteName(E11)</f>
        <v>GBP7MD_SYNTH1Y_Quote</v>
      </c>
      <c r="G11" s="791">
        <f>_xll.qlRateHelperQuoteValue(E11,Trigger)</f>
        <v>9.3259999999999992E-3</v>
      </c>
      <c r="H11" s="791"/>
      <c r="I11" s="59" t="b">
        <v>1</v>
      </c>
      <c r="J11" s="59">
        <v>10</v>
      </c>
      <c r="K11" s="59">
        <v>1</v>
      </c>
      <c r="L11" s="947">
        <f>_xll.qlRateHelperEarliestDate(E11,Trigger)</f>
        <v>42180</v>
      </c>
      <c r="M11" s="946">
        <f>_xll.qlRateHelperLatestDate(E11,Trigger)</f>
        <v>42394</v>
      </c>
    </row>
    <row r="12" spans="2:15" x14ac:dyDescent="0.2">
      <c r="B12" s="1611"/>
      <c r="C12" s="280"/>
      <c r="D12" s="299" t="s">
        <v>85</v>
      </c>
      <c r="E12" s="299" t="str">
        <f>'Deposits (7)'!E13</f>
        <v>obj_005e8#0007</v>
      </c>
      <c r="F12" s="299" t="str">
        <f>_xll.qlRateHelperQuoteName(E12)</f>
        <v>GBP8MD_SYNTH1Y_Quote</v>
      </c>
      <c r="G12" s="791">
        <f>_xll.qlRateHelperQuoteValue(E12,Trigger)</f>
        <v>9.5619999999999993E-3</v>
      </c>
      <c r="H12" s="791"/>
      <c r="I12" s="59" t="b">
        <v>1</v>
      </c>
      <c r="J12" s="59">
        <v>10</v>
      </c>
      <c r="K12" s="59">
        <v>1</v>
      </c>
      <c r="L12" s="947">
        <f>_xll.qlRateHelperEarliestDate(E12,Trigger)</f>
        <v>42180</v>
      </c>
      <c r="M12" s="946">
        <f>_xll.qlRateHelperLatestDate(E12,Trigger)</f>
        <v>42425</v>
      </c>
    </row>
    <row r="13" spans="2:15" x14ac:dyDescent="0.2">
      <c r="B13" s="1611"/>
      <c r="C13" s="280"/>
      <c r="D13" s="299" t="s">
        <v>84</v>
      </c>
      <c r="E13" s="299" t="str">
        <f>'Deposits (7)'!E14</f>
        <v>obj_005e3#0007</v>
      </c>
      <c r="F13" s="299" t="str">
        <f>_xll.qlRateHelperQuoteName(E13)</f>
        <v>GBP9MD_SYNTH1Y_Quote</v>
      </c>
      <c r="G13" s="791">
        <f>_xll.qlRateHelperQuoteValue(E13,Trigger)</f>
        <v>9.8150000000000008E-3</v>
      </c>
      <c r="H13" s="791"/>
      <c r="I13" s="59" t="b">
        <v>1</v>
      </c>
      <c r="J13" s="59">
        <v>10</v>
      </c>
      <c r="K13" s="59">
        <v>1</v>
      </c>
      <c r="L13" s="947">
        <f>_xll.qlRateHelperEarliestDate(E13,Trigger)</f>
        <v>42180</v>
      </c>
      <c r="M13" s="946">
        <f>_xll.qlRateHelperLatestDate(E13,Trigger)</f>
        <v>42458</v>
      </c>
    </row>
    <row r="14" spans="2:15" x14ac:dyDescent="0.2">
      <c r="B14" s="1611"/>
      <c r="C14" s="280"/>
      <c r="D14" s="299" t="s">
        <v>83</v>
      </c>
      <c r="E14" s="299" t="str">
        <f>'Deposits (7)'!E15</f>
        <v>obj_005e7#0007</v>
      </c>
      <c r="F14" s="299" t="str">
        <f>_xll.qlRateHelperQuoteName(E14)</f>
        <v>GBP10MD_SYNTH1Y_Quote</v>
      </c>
      <c r="G14" s="791">
        <f>_xll.qlRateHelperQuoteValue(E14,Trigger)</f>
        <v>1.0019999999999999E-2</v>
      </c>
      <c r="H14" s="791"/>
      <c r="I14" s="59" t="b">
        <v>1</v>
      </c>
      <c r="J14" s="59">
        <v>10</v>
      </c>
      <c r="K14" s="59">
        <v>1</v>
      </c>
      <c r="L14" s="947">
        <f>_xll.qlRateHelperEarliestDate(E14,Trigger)</f>
        <v>42180</v>
      </c>
      <c r="M14" s="946">
        <f>_xll.qlRateHelperLatestDate(E14,Trigger)</f>
        <v>42485</v>
      </c>
    </row>
    <row r="15" spans="2:15" x14ac:dyDescent="0.2">
      <c r="B15" s="1611"/>
      <c r="C15" s="280"/>
      <c r="D15" s="299" t="s">
        <v>82</v>
      </c>
      <c r="E15" s="299" t="str">
        <f>'Deposits (7)'!E16</f>
        <v>obj_005e6#0007</v>
      </c>
      <c r="F15" s="299" t="str">
        <f>_xll.qlRateHelperQuoteName(E15)</f>
        <v>GBP11MD_SYNTH1Y_Quote</v>
      </c>
      <c r="G15" s="791">
        <f>_xll.qlRateHelperQuoteValue(E15,Trigger)</f>
        <v>1.0255999999999999E-2</v>
      </c>
      <c r="H15" s="791"/>
      <c r="I15" s="59" t="b">
        <v>1</v>
      </c>
      <c r="J15" s="59">
        <v>10</v>
      </c>
      <c r="K15" s="59">
        <v>1</v>
      </c>
      <c r="L15" s="947">
        <f>_xll.qlRateHelperEarliestDate(E15,Trigger)</f>
        <v>42180</v>
      </c>
      <c r="M15" s="946">
        <f>_xll.qlRateHelperLatestDate(E15,Trigger)</f>
        <v>42515</v>
      </c>
    </row>
    <row r="16" spans="2:15" x14ac:dyDescent="0.2">
      <c r="B16" s="1611"/>
      <c r="C16" s="280"/>
      <c r="D16" s="299" t="s">
        <v>64</v>
      </c>
      <c r="E16" s="299" t="str">
        <f>'Deposits (7)'!E17</f>
        <v>obj_005e5#0007</v>
      </c>
      <c r="F16" s="299" t="str">
        <f>_xll.qlRateHelperQuoteName(E16)</f>
        <v>GBP1YD_SYNTH1Y_Quote</v>
      </c>
      <c r="G16" s="954">
        <f>_xll.qlRateHelperQuoteValue(E16,Trigger)</f>
        <v>1.0559000000000001E-2</v>
      </c>
      <c r="H16" s="954"/>
      <c r="I16" s="953" t="b">
        <v>1</v>
      </c>
      <c r="J16" s="953">
        <v>70</v>
      </c>
      <c r="K16" s="953">
        <v>1</v>
      </c>
      <c r="L16" s="952">
        <f>_xll.qlRateHelperEarliestDate(E16,Trigger)</f>
        <v>42180</v>
      </c>
      <c r="M16" s="951">
        <f>_xll.qlRateHelperLatestDate(E16,Trigger)</f>
        <v>42548</v>
      </c>
    </row>
    <row r="17" spans="2:13" x14ac:dyDescent="0.2">
      <c r="B17" s="964">
        <v>1</v>
      </c>
      <c r="C17" s="965" t="s">
        <v>417</v>
      </c>
      <c r="D17" s="796" t="str">
        <f t="shared" ref="D17:D28" si="0">(B17+Months)&amp;"F"</f>
        <v>13F</v>
      </c>
      <c r="E17" s="796" t="str">
        <f>'FRAs (4)'!H3</f>
        <v>obj_005c7#0008</v>
      </c>
      <c r="F17" s="796" t="str">
        <f>_xll.qlRateHelperQuoteName(E17)</f>
        <v>GBP1x13F_Quote</v>
      </c>
      <c r="G17" s="791">
        <f>_xll.qlRateHelperQuoteValue($E14,Trigger)</f>
        <v>1.0019999999999999E-2</v>
      </c>
      <c r="H17" s="791"/>
      <c r="I17" s="59" t="b">
        <v>1</v>
      </c>
      <c r="J17" s="59">
        <v>20</v>
      </c>
      <c r="K17" s="59">
        <v>7</v>
      </c>
      <c r="L17" s="947">
        <f>_xll.qlRateHelperEarliestDate($E14,Trigger)</f>
        <v>42180</v>
      </c>
      <c r="M17" s="946">
        <f>_xll.qlRateHelperLatestDate($E14,Trigger)</f>
        <v>42485</v>
      </c>
    </row>
    <row r="18" spans="2:13" x14ac:dyDescent="0.2">
      <c r="B18" s="959">
        <v>2</v>
      </c>
      <c r="C18" s="280" t="s">
        <v>417</v>
      </c>
      <c r="D18" s="299" t="str">
        <f t="shared" si="0"/>
        <v>14F</v>
      </c>
      <c r="E18" s="299" t="str">
        <f>'FRAs (4)'!H4</f>
        <v>obj_005c6#0008</v>
      </c>
      <c r="F18" s="299" t="str">
        <f>_xll.qlRateHelperQuoteName(E18)</f>
        <v>GBP2x14F_Quote</v>
      </c>
      <c r="G18" s="791">
        <f>_xll.qlRateHelperQuoteValue($E15,Trigger)</f>
        <v>1.0255999999999999E-2</v>
      </c>
      <c r="H18" s="791"/>
      <c r="I18" s="59" t="b">
        <v>1</v>
      </c>
      <c r="J18" s="59">
        <v>20</v>
      </c>
      <c r="K18" s="59">
        <v>7</v>
      </c>
      <c r="L18" s="947">
        <f>_xll.qlRateHelperEarliestDate($E15,Trigger)</f>
        <v>42180</v>
      </c>
      <c r="M18" s="946">
        <f>_xll.qlRateHelperLatestDate($E15,Trigger)</f>
        <v>42515</v>
      </c>
    </row>
    <row r="19" spans="2:13" x14ac:dyDescent="0.2">
      <c r="B19" s="959">
        <v>3</v>
      </c>
      <c r="C19" s="280" t="s">
        <v>417</v>
      </c>
      <c r="D19" s="299" t="str">
        <f t="shared" si="0"/>
        <v>15F</v>
      </c>
      <c r="E19" s="299" t="str">
        <f>'FRAs (4)'!H5</f>
        <v>obj_005c5#0008</v>
      </c>
      <c r="F19" s="299" t="str">
        <f>_xll.qlRateHelperQuoteName(E19)</f>
        <v>GBP3x15F_Quote</v>
      </c>
      <c r="G19" s="791">
        <f>_xll.qlRateHelperQuoteValue($E16,Trigger)</f>
        <v>1.0559000000000001E-2</v>
      </c>
      <c r="H19" s="791"/>
      <c r="I19" s="59" t="b">
        <v>1</v>
      </c>
      <c r="J19" s="59">
        <v>20</v>
      </c>
      <c r="K19" s="59">
        <v>7</v>
      </c>
      <c r="L19" s="947">
        <f>_xll.qlRateHelperEarliestDate($E16,Trigger)</f>
        <v>42180</v>
      </c>
      <c r="M19" s="946">
        <f>_xll.qlRateHelperLatestDate($E16,Trigger)</f>
        <v>42548</v>
      </c>
    </row>
    <row r="20" spans="2:13" x14ac:dyDescent="0.2">
      <c r="B20" s="959">
        <v>4</v>
      </c>
      <c r="C20" s="280" t="s">
        <v>417</v>
      </c>
      <c r="D20" s="299" t="str">
        <f t="shared" si="0"/>
        <v>16F</v>
      </c>
      <c r="E20" s="299" t="str">
        <f>'FRAs (4)'!H6</f>
        <v>obj_005c9#0008</v>
      </c>
      <c r="F20" s="299" t="str">
        <f>_xll.qlRateHelperQuoteName(E20)</f>
        <v>GBP4x16F_Quote</v>
      </c>
      <c r="G20" s="791">
        <f>_xll.qlRateHelperQuoteValue($E17,Trigger)</f>
        <v>1.115E-2</v>
      </c>
      <c r="H20" s="791"/>
      <c r="I20" s="59" t="b">
        <v>1</v>
      </c>
      <c r="J20" s="59">
        <v>20</v>
      </c>
      <c r="K20" s="59">
        <v>7</v>
      </c>
      <c r="L20" s="947">
        <f>_xll.qlRateHelperEarliestDate($E17,Trigger)</f>
        <v>42212</v>
      </c>
      <c r="M20" s="946">
        <f>_xll.qlRateHelperLatestDate($E17,Trigger)</f>
        <v>42578</v>
      </c>
    </row>
    <row r="21" spans="2:13" x14ac:dyDescent="0.2">
      <c r="B21" s="959">
        <v>5</v>
      </c>
      <c r="C21" s="280" t="s">
        <v>417</v>
      </c>
      <c r="D21" s="299" t="str">
        <f t="shared" si="0"/>
        <v>17F</v>
      </c>
      <c r="E21" s="299" t="str">
        <f>'FRAs (4)'!H7</f>
        <v>obj_005c8#0008</v>
      </c>
      <c r="F21" s="299" t="str">
        <f>_xll.qlRateHelperQuoteName(E21)</f>
        <v>GBP5x17F_Quote</v>
      </c>
      <c r="G21" s="791">
        <f>_xll.qlRateHelperQuoteValue($E18,Trigger)</f>
        <v>1.15E-2</v>
      </c>
      <c r="H21" s="791"/>
      <c r="I21" s="59" t="b">
        <v>1</v>
      </c>
      <c r="J21" s="59">
        <v>20</v>
      </c>
      <c r="K21" s="59">
        <v>7</v>
      </c>
      <c r="L21" s="947">
        <f>_xll.qlRateHelperEarliestDate($E18,Trigger)</f>
        <v>42241</v>
      </c>
      <c r="M21" s="946">
        <f>_xll.qlRateHelperLatestDate($E18,Trigger)</f>
        <v>42607</v>
      </c>
    </row>
    <row r="22" spans="2:13" x14ac:dyDescent="0.2">
      <c r="B22" s="959">
        <v>6</v>
      </c>
      <c r="C22" s="280" t="s">
        <v>417</v>
      </c>
      <c r="D22" s="299" t="str">
        <f t="shared" si="0"/>
        <v>18F</v>
      </c>
      <c r="E22" s="299" t="str">
        <f>'FRAs (4)'!H8</f>
        <v>obj_005c1#0008</v>
      </c>
      <c r="F22" s="299" t="str">
        <f>_xll.qlRateHelperQuoteName(E22)</f>
        <v>GBP6x18F_Quote</v>
      </c>
      <c r="G22" s="791">
        <f>_xll.qlRateHelperQuoteValue($E19,Trigger)</f>
        <v>1.2E-2</v>
      </c>
      <c r="H22" s="791"/>
      <c r="I22" s="59" t="b">
        <v>1</v>
      </c>
      <c r="J22" s="59">
        <v>20</v>
      </c>
      <c r="K22" s="59">
        <v>7</v>
      </c>
      <c r="L22" s="947">
        <f>_xll.qlRateHelperEarliestDate($E19,Trigger)</f>
        <v>42272</v>
      </c>
      <c r="M22" s="946">
        <f>_xll.qlRateHelperLatestDate($E19,Trigger)</f>
        <v>42639</v>
      </c>
    </row>
    <row r="23" spans="2:13" x14ac:dyDescent="0.2">
      <c r="B23" s="959">
        <v>7</v>
      </c>
      <c r="C23" s="280" t="s">
        <v>417</v>
      </c>
      <c r="D23" s="299" t="str">
        <f t="shared" si="0"/>
        <v>19F</v>
      </c>
      <c r="E23" s="299" t="str">
        <f>'FRAs (4)'!H9</f>
        <v>obj_005c4#0008</v>
      </c>
      <c r="F23" s="299" t="str">
        <f>_xll.qlRateHelperQuoteName(E23)</f>
        <v>GBP7x19F_SYNTH1Y_Quote</v>
      </c>
      <c r="G23" s="791">
        <f>_xll.qlRateHelperQuoteValue($E20,Trigger)</f>
        <v>1.2500000000000001E-2</v>
      </c>
      <c r="H23" s="791"/>
      <c r="I23" s="59" t="b">
        <v>0</v>
      </c>
      <c r="J23" s="59">
        <v>20</v>
      </c>
      <c r="K23" s="59">
        <v>7</v>
      </c>
      <c r="L23" s="947">
        <f>_xll.qlRateHelperEarliestDate($E20,Trigger)</f>
        <v>42303</v>
      </c>
      <c r="M23" s="946">
        <f>_xll.qlRateHelperLatestDate($E20,Trigger)</f>
        <v>42669</v>
      </c>
    </row>
    <row r="24" spans="2:13" x14ac:dyDescent="0.2">
      <c r="B24" s="959">
        <v>8</v>
      </c>
      <c r="C24" s="280" t="s">
        <v>417</v>
      </c>
      <c r="D24" s="299" t="str">
        <f t="shared" si="0"/>
        <v>20F</v>
      </c>
      <c r="E24" s="299" t="str">
        <f>'FRAs (4)'!H10</f>
        <v>obj_005ca#0008</v>
      </c>
      <c r="F24" s="299" t="str">
        <f>_xll.qlRateHelperQuoteName(E24)</f>
        <v>GBP8x20F_SYNTH1Y_Quote</v>
      </c>
      <c r="G24" s="791">
        <f>_xll.qlRateHelperQuoteValue($E21,Trigger)</f>
        <v>1.3000000000000001E-2</v>
      </c>
      <c r="H24" s="791"/>
      <c r="I24" s="59" t="b">
        <v>0</v>
      </c>
      <c r="J24" s="59">
        <v>20</v>
      </c>
      <c r="K24" s="59">
        <v>7</v>
      </c>
      <c r="L24" s="947">
        <f>_xll.qlRateHelperEarliestDate($E21,Trigger)</f>
        <v>42333</v>
      </c>
      <c r="M24" s="946">
        <f>_xll.qlRateHelperLatestDate($E21,Trigger)</f>
        <v>42699</v>
      </c>
    </row>
    <row r="25" spans="2:13" x14ac:dyDescent="0.2">
      <c r="B25" s="959">
        <v>9</v>
      </c>
      <c r="C25" s="280" t="s">
        <v>417</v>
      </c>
      <c r="D25" s="299" t="str">
        <f t="shared" si="0"/>
        <v>21F</v>
      </c>
      <c r="E25" s="299" t="str">
        <f>'FRAs (4)'!H11</f>
        <v>obj_005cb#0008</v>
      </c>
      <c r="F25" s="299" t="str">
        <f>_xll.qlRateHelperQuoteName(E25)</f>
        <v>GBP9x21F_Quote</v>
      </c>
      <c r="G25" s="791">
        <f>_xll.qlRateHelperQuoteValue($E22,Trigger)</f>
        <v>1.355E-2</v>
      </c>
      <c r="H25" s="791"/>
      <c r="I25" s="59" t="b">
        <v>1</v>
      </c>
      <c r="J25" s="59">
        <v>20</v>
      </c>
      <c r="K25" s="59">
        <v>7</v>
      </c>
      <c r="L25" s="947">
        <f>_xll.qlRateHelperEarliestDate($E22,Trigger)</f>
        <v>42367</v>
      </c>
      <c r="M25" s="946">
        <f>_xll.qlRateHelperLatestDate($E22,Trigger)</f>
        <v>42733</v>
      </c>
    </row>
    <row r="26" spans="2:13" x14ac:dyDescent="0.2">
      <c r="B26" s="959">
        <v>10</v>
      </c>
      <c r="C26" s="280" t="s">
        <v>417</v>
      </c>
      <c r="D26" s="299" t="str">
        <f t="shared" si="0"/>
        <v>22F</v>
      </c>
      <c r="E26" s="299" t="str">
        <f>'FRAs (4)'!H12</f>
        <v>obj_005c3#0008</v>
      </c>
      <c r="F26" s="299" t="str">
        <f>_xll.qlRateHelperQuoteName(E26)</f>
        <v>GBP10x22F_SYNTH1Y_Quote</v>
      </c>
      <c r="G26" s="791">
        <f>_xll.qlRateHelperQuoteValue($E23,Trigger)</f>
        <v>1.4108000000000001E-2</v>
      </c>
      <c r="H26" s="791"/>
      <c r="I26" s="59" t="b">
        <v>0</v>
      </c>
      <c r="J26" s="59">
        <v>20</v>
      </c>
      <c r="K26" s="59">
        <v>7</v>
      </c>
      <c r="L26" s="947">
        <f>_xll.qlRateHelperEarliestDate($E23,Trigger)</f>
        <v>42394</v>
      </c>
      <c r="M26" s="946">
        <f>_xll.qlRateHelperLatestDate($E23,Trigger)</f>
        <v>42760</v>
      </c>
    </row>
    <row r="27" spans="2:13" x14ac:dyDescent="0.2">
      <c r="B27" s="959">
        <v>11</v>
      </c>
      <c r="C27" s="280" t="s">
        <v>417</v>
      </c>
      <c r="D27" s="299" t="str">
        <f t="shared" si="0"/>
        <v>23F</v>
      </c>
      <c r="E27" s="299" t="str">
        <f>'FRAs (4)'!H13</f>
        <v>obj_005cc#0008</v>
      </c>
      <c r="F27" s="299" t="str">
        <f>_xll.qlRateHelperQuoteName(E27)</f>
        <v>GBP11x23F_SYNTH1Y_Quote</v>
      </c>
      <c r="G27" s="791">
        <f>_xll.qlRateHelperQuoteValue($E24,Trigger)</f>
        <v>1.4763999999999999E-2</v>
      </c>
      <c r="H27" s="791"/>
      <c r="I27" s="59" t="b">
        <v>0</v>
      </c>
      <c r="J27" s="59">
        <v>20</v>
      </c>
      <c r="K27" s="59">
        <v>7</v>
      </c>
      <c r="L27" s="947">
        <f>_xll.qlRateHelperEarliestDate($E24,Trigger)</f>
        <v>42425</v>
      </c>
      <c r="M27" s="946">
        <f>_xll.qlRateHelperLatestDate($E24,Trigger)</f>
        <v>42793</v>
      </c>
    </row>
    <row r="28" spans="2:13" x14ac:dyDescent="0.2">
      <c r="B28" s="959">
        <v>12</v>
      </c>
      <c r="C28" s="280" t="s">
        <v>417</v>
      </c>
      <c r="D28" s="299" t="str">
        <f t="shared" si="0"/>
        <v>24F</v>
      </c>
      <c r="E28" s="299" t="str">
        <f>'FRAs (4)'!H14</f>
        <v>obj_005c2#0008</v>
      </c>
      <c r="F28" s="299" t="str">
        <f>_xll.qlRateHelperQuoteName(E28)</f>
        <v>GBP12x24F_Quote</v>
      </c>
      <c r="G28" s="791">
        <f>_xll.qlRateHelperQuoteValue($E25,Trigger)</f>
        <v>1.54E-2</v>
      </c>
      <c r="H28" s="791"/>
      <c r="I28" s="59" t="b">
        <v>1</v>
      </c>
      <c r="J28" s="59">
        <v>20</v>
      </c>
      <c r="K28" s="59">
        <v>7</v>
      </c>
      <c r="L28" s="947">
        <f>_xll.qlRateHelperEarliestDate($E25,Trigger)</f>
        <v>42458</v>
      </c>
      <c r="M28" s="946">
        <f>_xll.qlRateHelperLatestDate($E25,Trigger)</f>
        <v>42823</v>
      </c>
    </row>
    <row r="29" spans="2:13" x14ac:dyDescent="0.2">
      <c r="B29" s="964"/>
      <c r="C29" s="965"/>
      <c r="D29" s="796" t="s">
        <v>64</v>
      </c>
      <c r="E29" s="796">
        <f>'SwapsFromBasis (3)'!L5</f>
        <v>0</v>
      </c>
      <c r="F29" s="796" t="e">
        <f>SUBSTITUTE(SUBSTITUTE(_xll.qlRateHelperQuoteName(E29),"_S6L12L",""),"6L","12LBASIS")</f>
        <v>#NUM!</v>
      </c>
      <c r="G29" s="795" t="e">
        <f>_xll.qlRateHelperQuoteValue($E29,Trigger)</f>
        <v>#NUM!</v>
      </c>
      <c r="H29" s="795" t="e">
        <f>_xll.qlSwapRateHelperSpread($E29,Trigger)</f>
        <v>#NUM!</v>
      </c>
      <c r="I29" s="794" t="b">
        <v>0</v>
      </c>
      <c r="J29" s="794">
        <v>40</v>
      </c>
      <c r="K29" s="794">
        <v>1</v>
      </c>
      <c r="L29" s="961" t="e">
        <f>_xll.qlRateHelperEarliestDate($E29,Trigger)</f>
        <v>#NUM!</v>
      </c>
      <c r="M29" s="960" t="e">
        <f>_xll.qlRateHelperLatestDate($E29,Trigger)</f>
        <v>#NUM!</v>
      </c>
    </row>
    <row r="30" spans="2:13" x14ac:dyDescent="0.2">
      <c r="B30" s="959"/>
      <c r="C30" s="280"/>
      <c r="D30" s="299" t="s">
        <v>134</v>
      </c>
      <c r="E30" s="299" t="str">
        <f>'SwapsFromBasis (3)'!L6</f>
        <v>obj_005bd#0009</v>
      </c>
      <c r="F30" s="299" t="str">
        <f>SUBSTITUTE(SUBSTITUTE(_xll.qlRateHelperQuoteName(E30),"_S6L12L",""),"6L","12LBASIS")</f>
        <v>GBPSB12LBASIS2Y_Quote</v>
      </c>
      <c r="G30" s="791">
        <f>_xll.qlRateHelperQuoteValue($E30,Trigger)</f>
        <v>1.3742500000055089E-2</v>
      </c>
      <c r="H30" s="791">
        <f>_xll.qlSwapRateHelperSpread($E30,Trigger)</f>
        <v>0</v>
      </c>
      <c r="I30" s="59" t="b">
        <v>0</v>
      </c>
      <c r="J30" s="59">
        <v>40</v>
      </c>
      <c r="K30" s="59">
        <v>1</v>
      </c>
      <c r="L30" s="947">
        <f>_xll.qlRateHelperEarliestDate($E30,Trigger)</f>
        <v>42180</v>
      </c>
      <c r="M30" s="946">
        <f>_xll.qlRateHelperLatestDate($E30,Trigger)</f>
        <v>42912</v>
      </c>
    </row>
    <row r="31" spans="2:13" x14ac:dyDescent="0.2">
      <c r="B31" s="959"/>
      <c r="C31" s="280"/>
      <c r="D31" s="299" t="s">
        <v>133</v>
      </c>
      <c r="E31" s="299" t="str">
        <f>'SwapsFromBasis (3)'!L7</f>
        <v>obj_005b2#0009</v>
      </c>
      <c r="F31" s="299" t="str">
        <f>SUBSTITUTE(SUBSTITUTE(_xll.qlRateHelperQuoteName(E31),"_S6L12L",""),"6L","12LBASIS")</f>
        <v>GBPSB12LBASIS3Y_Quote</v>
      </c>
      <c r="G31" s="791">
        <f>_xll.qlRateHelperQuoteValue($E31,Trigger)</f>
        <v>1.6174999999944324E-2</v>
      </c>
      <c r="H31" s="791">
        <f>_xll.qlSwapRateHelperSpread($E31,Trigger)</f>
        <v>0</v>
      </c>
      <c r="I31" s="59" t="b">
        <v>1</v>
      </c>
      <c r="J31" s="59">
        <v>40</v>
      </c>
      <c r="K31" s="59">
        <v>1</v>
      </c>
      <c r="L31" s="947">
        <f>_xll.qlRateHelperEarliestDate($E31,Trigger)</f>
        <v>42180</v>
      </c>
      <c r="M31" s="946">
        <f>_xll.qlRateHelperLatestDate($E31,Trigger)</f>
        <v>43276</v>
      </c>
    </row>
    <row r="32" spans="2:13" x14ac:dyDescent="0.2">
      <c r="B32" s="959"/>
      <c r="C32" s="280"/>
      <c r="D32" s="299" t="s">
        <v>132</v>
      </c>
      <c r="E32" s="299" t="str">
        <f>'SwapsFromBasis (3)'!L8</f>
        <v>obj_005b9#0009</v>
      </c>
      <c r="F32" s="299" t="str">
        <f>SUBSTITUTE(SUBSTITUTE(_xll.qlRateHelperQuoteName(E32),"_S6L12L",""),"6L","12LBASIS")</f>
        <v>GBPSB12LBASIS4Y_Quote</v>
      </c>
      <c r="G32" s="791">
        <f>_xll.qlRateHelperQuoteValue($E32,Trigger)</f>
        <v>1.8072499999949872E-2</v>
      </c>
      <c r="H32" s="791">
        <f>_xll.qlSwapRateHelperSpread($E32,Trigger)</f>
        <v>0</v>
      </c>
      <c r="I32" s="59" t="b">
        <v>1</v>
      </c>
      <c r="J32" s="59">
        <v>40</v>
      </c>
      <c r="K32" s="59">
        <v>1</v>
      </c>
      <c r="L32" s="947">
        <f>_xll.qlRateHelperEarliestDate($E32,Trigger)</f>
        <v>42180</v>
      </c>
      <c r="M32" s="946">
        <f>_xll.qlRateHelperLatestDate($E32,Trigger)</f>
        <v>43641</v>
      </c>
    </row>
    <row r="33" spans="2:13" x14ac:dyDescent="0.2">
      <c r="B33" s="959"/>
      <c r="C33" s="280"/>
      <c r="D33" s="299" t="s">
        <v>63</v>
      </c>
      <c r="E33" s="299" t="str">
        <f>'SwapsFromBasis (3)'!L9</f>
        <v>obj_005a6#0009</v>
      </c>
      <c r="F33" s="299" t="str">
        <f>SUBSTITUTE(SUBSTITUTE(_xll.qlRateHelperQuoteName(E33),"_S6L12L",""),"6L","12LBASIS")</f>
        <v>GBPSB12LBASIS5Y_Quote</v>
      </c>
      <c r="G33" s="791">
        <f>_xll.qlRateHelperQuoteValue($E33,Trigger)</f>
        <v>1.9514999999920062E-2</v>
      </c>
      <c r="H33" s="791">
        <f>_xll.qlSwapRateHelperSpread($E33,Trigger)</f>
        <v>0</v>
      </c>
      <c r="I33" s="59" t="b">
        <v>1</v>
      </c>
      <c r="J33" s="59">
        <v>40</v>
      </c>
      <c r="K33" s="59">
        <v>1</v>
      </c>
      <c r="L33" s="947">
        <f>_xll.qlRateHelperEarliestDate($E33,Trigger)</f>
        <v>42180</v>
      </c>
      <c r="M33" s="946">
        <f>_xll.qlRateHelperLatestDate($E33,Trigger)</f>
        <v>44007</v>
      </c>
    </row>
    <row r="34" spans="2:13" x14ac:dyDescent="0.2">
      <c r="B34" s="959"/>
      <c r="C34" s="280"/>
      <c r="D34" s="299" t="s">
        <v>62</v>
      </c>
      <c r="E34" s="299" t="str">
        <f>'SwapsFromBasis (3)'!L10</f>
        <v>obj_005a0#0009</v>
      </c>
      <c r="F34" s="299" t="str">
        <f>SUBSTITUTE(SUBSTITUTE(_xll.qlRateHelperQuoteName(E34),"_S6L12L",""),"6L","12LBASIS")</f>
        <v>GBPSB12LBASIS6Y_Quote</v>
      </c>
      <c r="G34" s="791">
        <f>_xll.qlRateHelperQuoteValue($E34,Trigger)</f>
        <v>2.0690000000021812E-2</v>
      </c>
      <c r="H34" s="791">
        <f>_xll.qlSwapRateHelperSpread($E34,Trigger)</f>
        <v>0</v>
      </c>
      <c r="I34" s="59" t="b">
        <v>1</v>
      </c>
      <c r="J34" s="59">
        <v>40</v>
      </c>
      <c r="K34" s="59">
        <v>1</v>
      </c>
      <c r="L34" s="947">
        <f>_xll.qlRateHelperEarliestDate($E34,Trigger)</f>
        <v>42180</v>
      </c>
      <c r="M34" s="946">
        <f>_xll.qlRateHelperLatestDate($E34,Trigger)</f>
        <v>44372</v>
      </c>
    </row>
    <row r="35" spans="2:13" x14ac:dyDescent="0.2">
      <c r="B35" s="959"/>
      <c r="C35" s="280"/>
      <c r="D35" s="299" t="s">
        <v>61</v>
      </c>
      <c r="E35" s="299" t="str">
        <f>'SwapsFromBasis (3)'!L11</f>
        <v>obj_005b0#0009</v>
      </c>
      <c r="F35" s="299" t="str">
        <f>SUBSTITUTE(SUBSTITUTE(_xll.qlRateHelperQuoteName(E35),"_S6L12L",""),"6L","12LBASIS")</f>
        <v>GBPSB12LBASIS7Y_Quote</v>
      </c>
      <c r="G35" s="791">
        <f>_xll.qlRateHelperQuoteValue($E35,Trigger)</f>
        <v>2.1689999999961785E-2</v>
      </c>
      <c r="H35" s="791">
        <f>_xll.qlSwapRateHelperSpread($E35,Trigger)</f>
        <v>0</v>
      </c>
      <c r="I35" s="59" t="b">
        <v>1</v>
      </c>
      <c r="J35" s="59">
        <v>40</v>
      </c>
      <c r="K35" s="59">
        <v>1</v>
      </c>
      <c r="L35" s="947">
        <f>_xll.qlRateHelperEarliestDate($E35,Trigger)</f>
        <v>42180</v>
      </c>
      <c r="M35" s="946">
        <f>_xll.qlRateHelperLatestDate($E35,Trigger)</f>
        <v>44739</v>
      </c>
    </row>
    <row r="36" spans="2:13" x14ac:dyDescent="0.2">
      <c r="B36" s="959"/>
      <c r="C36" s="280"/>
      <c r="D36" s="299" t="s">
        <v>60</v>
      </c>
      <c r="E36" s="299" t="str">
        <f>'SwapsFromBasis (3)'!L12</f>
        <v>obj_005af#0009</v>
      </c>
      <c r="F36" s="299" t="str">
        <f>SUBSTITUTE(SUBSTITUTE(_xll.qlRateHelperQuoteName(E36),"_S6L12L",""),"6L","12LBASIS")</f>
        <v>GBPSB12LBASIS8Y_Quote</v>
      </c>
      <c r="G36" s="791">
        <f>_xll.qlRateHelperQuoteValue($E36,Trigger)</f>
        <v>2.2497500000036193E-2</v>
      </c>
      <c r="H36" s="791">
        <f>_xll.qlSwapRateHelperSpread($E36,Trigger)</f>
        <v>0</v>
      </c>
      <c r="I36" s="59" t="b">
        <v>1</v>
      </c>
      <c r="J36" s="59">
        <v>40</v>
      </c>
      <c r="K36" s="59">
        <v>1</v>
      </c>
      <c r="L36" s="947">
        <f>_xll.qlRateHelperEarliestDate($E36,Trigger)</f>
        <v>42180</v>
      </c>
      <c r="M36" s="946">
        <f>_xll.qlRateHelperLatestDate($E36,Trigger)</f>
        <v>45103</v>
      </c>
    </row>
    <row r="37" spans="2:13" x14ac:dyDescent="0.2">
      <c r="B37" s="959"/>
      <c r="C37" s="280"/>
      <c r="D37" s="299" t="s">
        <v>59</v>
      </c>
      <c r="E37" s="299" t="str">
        <f>'SwapsFromBasis (3)'!L13</f>
        <v>obj_005a7#0009</v>
      </c>
      <c r="F37" s="299" t="str">
        <f>SUBSTITUTE(SUBSTITUTE(_xll.qlRateHelperQuoteName(E37),"_S6L12L",""),"6L","12LBASIS")</f>
        <v>GBPSB12LBASIS9Y_Quote</v>
      </c>
      <c r="G37" s="791">
        <f>_xll.qlRateHelperQuoteValue($E37,Trigger)</f>
        <v>2.3132499999987607E-2</v>
      </c>
      <c r="H37" s="791">
        <f>_xll.qlSwapRateHelperSpread($E37,Trigger)</f>
        <v>0</v>
      </c>
      <c r="I37" s="59" t="b">
        <v>1</v>
      </c>
      <c r="J37" s="59">
        <v>40</v>
      </c>
      <c r="K37" s="59">
        <v>1</v>
      </c>
      <c r="L37" s="947">
        <f>_xll.qlRateHelperEarliestDate($E37,Trigger)</f>
        <v>42180</v>
      </c>
      <c r="M37" s="946">
        <f>_xll.qlRateHelperLatestDate($E37,Trigger)</f>
        <v>45468</v>
      </c>
    </row>
    <row r="38" spans="2:13" x14ac:dyDescent="0.2">
      <c r="B38" s="959"/>
      <c r="C38" s="280"/>
      <c r="D38" s="299" t="s">
        <v>58</v>
      </c>
      <c r="E38" s="299" t="str">
        <f>'SwapsFromBasis (3)'!L14</f>
        <v>obj_005b7#0009</v>
      </c>
      <c r="F38" s="299" t="str">
        <f>SUBSTITUTE(SUBSTITUTE(_xll.qlRateHelperQuoteName(E38),"_S6L12L",""),"6L","12LBASIS")</f>
        <v>GBPSB12LBASIS10Y_Quote</v>
      </c>
      <c r="G38" s="791">
        <f>_xll.qlRateHelperQuoteValue($E38,Trigger)</f>
        <v>2.366000000025224E-2</v>
      </c>
      <c r="H38" s="791">
        <f>_xll.qlSwapRateHelperSpread($E38,Trigger)</f>
        <v>0</v>
      </c>
      <c r="I38" s="59" t="b">
        <v>1</v>
      </c>
      <c r="J38" s="59">
        <v>40</v>
      </c>
      <c r="K38" s="59">
        <v>1</v>
      </c>
      <c r="L38" s="947">
        <f>_xll.qlRateHelperEarliestDate($E38,Trigger)</f>
        <v>42180</v>
      </c>
      <c r="M38" s="946">
        <f>_xll.qlRateHelperLatestDate($E38,Trigger)</f>
        <v>45833</v>
      </c>
    </row>
    <row r="39" spans="2:13" x14ac:dyDescent="0.2">
      <c r="B39" s="959"/>
      <c r="C39" s="280"/>
      <c r="D39" s="299" t="s">
        <v>57</v>
      </c>
      <c r="E39" s="299" t="str">
        <f>'SwapsFromBasis (3)'!L15</f>
        <v>obj_005b3#0009</v>
      </c>
      <c r="F39" s="299" t="str">
        <f>SUBSTITUTE(SUBSTITUTE(_xll.qlRateHelperQuoteName(E39),"_S6L12L",""),"6L","12LBASIS")</f>
        <v>GBPSB12LBASIS11Y_Quote</v>
      </c>
      <c r="G39" s="791">
        <f>_xll.qlRateHelperQuoteValue($E39,Trigger)</f>
        <v>2.4076915709801201E-2</v>
      </c>
      <c r="H39" s="791">
        <f>_xll.qlSwapRateHelperSpread($E39,Trigger)</f>
        <v>0</v>
      </c>
      <c r="I39" s="59" t="b">
        <v>1</v>
      </c>
      <c r="J39" s="59">
        <v>40</v>
      </c>
      <c r="K39" s="59">
        <v>1</v>
      </c>
      <c r="L39" s="947">
        <f>_xll.qlRateHelperEarliestDate($E39,Trigger)</f>
        <v>42180</v>
      </c>
      <c r="M39" s="946">
        <f>_xll.qlRateHelperLatestDate($E39,Trigger)</f>
        <v>46198</v>
      </c>
    </row>
    <row r="40" spans="2:13" x14ac:dyDescent="0.2">
      <c r="B40" s="959"/>
      <c r="C40" s="280"/>
      <c r="D40" s="299" t="s">
        <v>56</v>
      </c>
      <c r="E40" s="299" t="str">
        <f>'SwapsFromBasis (3)'!L16</f>
        <v>obj_005a3#0009</v>
      </c>
      <c r="F40" s="299" t="str">
        <f>SUBSTITUTE(SUBSTITUTE(_xll.qlRateHelperQuoteName(E40),"_S6L12L",""),"6L","12LBASIS")</f>
        <v>GBPSB12LBASIS12Y_Quote</v>
      </c>
      <c r="G40" s="791">
        <f>_xll.qlRateHelperQuoteValue($E40,Trigger)</f>
        <v>2.4425000000002219E-2</v>
      </c>
      <c r="H40" s="791">
        <f>_xll.qlSwapRateHelperSpread($E40,Trigger)</f>
        <v>0</v>
      </c>
      <c r="I40" s="59" t="b">
        <v>1</v>
      </c>
      <c r="J40" s="59">
        <v>40</v>
      </c>
      <c r="K40" s="59">
        <v>1</v>
      </c>
      <c r="L40" s="947">
        <f>_xll.qlRateHelperEarliestDate($E40,Trigger)</f>
        <v>42180</v>
      </c>
      <c r="M40" s="946">
        <f>_xll.qlRateHelperLatestDate($E40,Trigger)</f>
        <v>46563</v>
      </c>
    </row>
    <row r="41" spans="2:13" x14ac:dyDescent="0.2">
      <c r="B41" s="959"/>
      <c r="C41" s="280"/>
      <c r="D41" s="299" t="s">
        <v>55</v>
      </c>
      <c r="E41" s="299" t="str">
        <f>'SwapsFromBasis (3)'!L17</f>
        <v>obj_005a2#0009</v>
      </c>
      <c r="F41" s="299" t="str">
        <f>SUBSTITUTE(SUBSTITUTE(_xll.qlRateHelperQuoteName(E41),"_S6L12L",""),"6L","12LBASIS")</f>
        <v>GBPSB12LBASIS13Y_Quote</v>
      </c>
      <c r="G41" s="791">
        <f>_xll.qlRateHelperQuoteValue($E41,Trigger)</f>
        <v>2.4720976274307659E-2</v>
      </c>
      <c r="H41" s="791">
        <f>_xll.qlSwapRateHelperSpread($E41,Trigger)</f>
        <v>0</v>
      </c>
      <c r="I41" s="59" t="b">
        <v>1</v>
      </c>
      <c r="J41" s="59">
        <v>40</v>
      </c>
      <c r="K41" s="59">
        <v>1</v>
      </c>
      <c r="L41" s="947">
        <f>_xll.qlRateHelperEarliestDate($E41,Trigger)</f>
        <v>42180</v>
      </c>
      <c r="M41" s="946">
        <f>_xll.qlRateHelperLatestDate($E41,Trigger)</f>
        <v>46930</v>
      </c>
    </row>
    <row r="42" spans="2:13" x14ac:dyDescent="0.2">
      <c r="B42" s="959"/>
      <c r="C42" s="280"/>
      <c r="D42" s="299" t="s">
        <v>119</v>
      </c>
      <c r="E42" s="299" t="str">
        <f>'SwapsFromBasis (3)'!L18</f>
        <v>obj_005b6#0009</v>
      </c>
      <c r="F42" s="299" t="str">
        <f>SUBSTITUTE(SUBSTITUTE(_xll.qlRateHelperQuoteName(E42),"_S6L12L",""),"6L","12LBASIS")</f>
        <v>GBPSB12LBASIS14Y_Quote</v>
      </c>
      <c r="G42" s="791">
        <f>_xll.qlRateHelperQuoteValue($E42,Trigger)</f>
        <v>2.4960709000513042E-2</v>
      </c>
      <c r="H42" s="791">
        <f>_xll.qlSwapRateHelperSpread($E42,Trigger)</f>
        <v>0</v>
      </c>
      <c r="I42" s="59" t="b">
        <v>1</v>
      </c>
      <c r="J42" s="59">
        <v>40</v>
      </c>
      <c r="K42" s="59">
        <v>1</v>
      </c>
      <c r="L42" s="947">
        <f>_xll.qlRateHelperEarliestDate($E42,Trigger)</f>
        <v>42180</v>
      </c>
      <c r="M42" s="946">
        <f>_xll.qlRateHelperLatestDate($E42,Trigger)</f>
        <v>47294</v>
      </c>
    </row>
    <row r="43" spans="2:13" x14ac:dyDescent="0.2">
      <c r="B43" s="959"/>
      <c r="C43" s="280"/>
      <c r="D43" s="299" t="s">
        <v>54</v>
      </c>
      <c r="E43" s="299" t="str">
        <f>'SwapsFromBasis (3)'!L19</f>
        <v>obj_005ad#0009</v>
      </c>
      <c r="F43" s="299" t="str">
        <f>SUBSTITUTE(SUBSTITUTE(_xll.qlRateHelperQuoteName(E43),"_S6L12L",""),"6L","12LBASIS")</f>
        <v>GBPSB12LBASIS15Y_Quote</v>
      </c>
      <c r="G43" s="791">
        <f>_xll.qlRateHelperQuoteValue($E43,Trigger)</f>
        <v>2.5147500000007574E-2</v>
      </c>
      <c r="H43" s="791">
        <f>_xll.qlSwapRateHelperSpread($E43,Trigger)</f>
        <v>0</v>
      </c>
      <c r="I43" s="59" t="b">
        <v>1</v>
      </c>
      <c r="J43" s="59">
        <v>40</v>
      </c>
      <c r="K43" s="59">
        <v>1</v>
      </c>
      <c r="L43" s="947">
        <f>_xll.qlRateHelperEarliestDate($E43,Trigger)</f>
        <v>42180</v>
      </c>
      <c r="M43" s="946">
        <f>_xll.qlRateHelperLatestDate($E43,Trigger)</f>
        <v>47659</v>
      </c>
    </row>
    <row r="44" spans="2:13" x14ac:dyDescent="0.2">
      <c r="B44" s="959"/>
      <c r="C44" s="280"/>
      <c r="D44" s="299" t="s">
        <v>118</v>
      </c>
      <c r="E44" s="299" t="str">
        <f>'SwapsFromBasis (3)'!L20</f>
        <v>obj_005bf#0009</v>
      </c>
      <c r="F44" s="299" t="str">
        <f>SUBSTITUTE(SUBSTITUTE(_xll.qlRateHelperQuoteName(E44),"_S6L12L",""),"6L","12LBASIS")</f>
        <v>GBPSB12LBASIS16Y_Quote</v>
      </c>
      <c r="G44" s="791">
        <f>_xll.qlRateHelperQuoteValue($E44,Trigger)</f>
        <v>2.5282208680639288E-2</v>
      </c>
      <c r="H44" s="791">
        <f>_xll.qlSwapRateHelperSpread($E44,Trigger)</f>
        <v>0</v>
      </c>
      <c r="I44" s="59" t="b">
        <v>1</v>
      </c>
      <c r="J44" s="59">
        <v>40</v>
      </c>
      <c r="K44" s="59">
        <v>1</v>
      </c>
      <c r="L44" s="947">
        <f>_xll.qlRateHelperEarliestDate($E44,Trigger)</f>
        <v>42180</v>
      </c>
      <c r="M44" s="946">
        <f>_xll.qlRateHelperLatestDate($E44,Trigger)</f>
        <v>48024</v>
      </c>
    </row>
    <row r="45" spans="2:13" x14ac:dyDescent="0.2">
      <c r="B45" s="959"/>
      <c r="C45" s="280"/>
      <c r="D45" s="299" t="s">
        <v>117</v>
      </c>
      <c r="E45" s="299" t="str">
        <f>'SwapsFromBasis (3)'!L21</f>
        <v>obj_005a1#0009</v>
      </c>
      <c r="F45" s="299" t="str">
        <f>SUBSTITUTE(SUBSTITUTE(_xll.qlRateHelperQuoteName(E45),"_S6L12L",""),"6L","12LBASIS")</f>
        <v>GBPSB12LBASIS17Y_Quote</v>
      </c>
      <c r="G45" s="791">
        <f>_xll.qlRateHelperQuoteValue($E45,Trigger)</f>
        <v>2.5374375672041767E-2</v>
      </c>
      <c r="H45" s="791">
        <f>_xll.qlSwapRateHelperSpread($E45,Trigger)</f>
        <v>0</v>
      </c>
      <c r="I45" s="59" t="b">
        <v>1</v>
      </c>
      <c r="J45" s="59">
        <v>40</v>
      </c>
      <c r="K45" s="59">
        <v>1</v>
      </c>
      <c r="L45" s="947">
        <f>_xll.qlRateHelperEarliestDate($E45,Trigger)</f>
        <v>42180</v>
      </c>
      <c r="M45" s="946">
        <f>_xll.qlRateHelperLatestDate($E45,Trigger)</f>
        <v>48390</v>
      </c>
    </row>
    <row r="46" spans="2:13" x14ac:dyDescent="0.2">
      <c r="B46" s="959"/>
      <c r="C46" s="280"/>
      <c r="D46" s="299" t="s">
        <v>53</v>
      </c>
      <c r="E46" s="299" t="str">
        <f>'SwapsFromBasis (3)'!L22</f>
        <v>obj_005b4#0009</v>
      </c>
      <c r="F46" s="299" t="str">
        <f>SUBSTITUTE(SUBSTITUTE(_xll.qlRateHelperQuoteName(E46),"_S6L12L",""),"6L","12LBASIS")</f>
        <v>GBPSB12LBASIS18Y_Quote</v>
      </c>
      <c r="G46" s="791">
        <f>_xll.qlRateHelperQuoteValue($E46,Trigger)</f>
        <v>2.5432477923841668E-2</v>
      </c>
      <c r="H46" s="791">
        <f>_xll.qlSwapRateHelperSpread($E46,Trigger)</f>
        <v>0</v>
      </c>
      <c r="I46" s="59" t="b">
        <v>1</v>
      </c>
      <c r="J46" s="59">
        <v>40</v>
      </c>
      <c r="K46" s="59">
        <v>1</v>
      </c>
      <c r="L46" s="947">
        <f>_xll.qlRateHelperEarliestDate($E46,Trigger)</f>
        <v>42180</v>
      </c>
      <c r="M46" s="946">
        <f>_xll.qlRateHelperLatestDate($E46,Trigger)</f>
        <v>48757</v>
      </c>
    </row>
    <row r="47" spans="2:13" x14ac:dyDescent="0.2">
      <c r="B47" s="959"/>
      <c r="C47" s="280"/>
      <c r="D47" s="299" t="s">
        <v>116</v>
      </c>
      <c r="E47" s="299" t="str">
        <f>'SwapsFromBasis (3)'!L23</f>
        <v>obj_005be#0009</v>
      </c>
      <c r="F47" s="299" t="str">
        <f>SUBSTITUTE(SUBSTITUTE(_xll.qlRateHelperQuoteName(E47),"_S6L12L",""),"6L","12LBASIS")</f>
        <v>GBPSB12LBASIS19Y_Quote</v>
      </c>
      <c r="G47" s="791">
        <f>_xll.qlRateHelperQuoteValue($E47,Trigger)</f>
        <v>2.5462412750346219E-2</v>
      </c>
      <c r="H47" s="791">
        <f>_xll.qlSwapRateHelperSpread($E47,Trigger)</f>
        <v>0</v>
      </c>
      <c r="I47" s="59" t="b">
        <v>1</v>
      </c>
      <c r="J47" s="59">
        <v>40</v>
      </c>
      <c r="K47" s="59">
        <v>1</v>
      </c>
      <c r="L47" s="947">
        <f>_xll.qlRateHelperEarliestDate($E47,Trigger)</f>
        <v>42180</v>
      </c>
      <c r="M47" s="946">
        <f>_xll.qlRateHelperLatestDate($E47,Trigger)</f>
        <v>49121</v>
      </c>
    </row>
    <row r="48" spans="2:13" x14ac:dyDescent="0.2">
      <c r="B48" s="959"/>
      <c r="C48" s="280"/>
      <c r="D48" s="299" t="s">
        <v>115</v>
      </c>
      <c r="E48" s="299" t="str">
        <f>'SwapsFromBasis (3)'!L24</f>
        <v>obj_005a8#0009</v>
      </c>
      <c r="F48" s="299" t="str">
        <f>SUBSTITUTE(SUBSTITUTE(_xll.qlRateHelperQuoteName(E48),"_S6L12L",""),"6L","12LBASIS")</f>
        <v>GBPSB12LBASIS20Y_Quote</v>
      </c>
      <c r="G48" s="791">
        <f>_xll.qlRateHelperQuoteValue($E48,Trigger)</f>
        <v>2.546999999998013E-2</v>
      </c>
      <c r="H48" s="791">
        <f>_xll.qlSwapRateHelperSpread($E48,Trigger)</f>
        <v>0</v>
      </c>
      <c r="I48" s="59" t="b">
        <v>1</v>
      </c>
      <c r="J48" s="59">
        <v>40</v>
      </c>
      <c r="K48" s="59">
        <v>1</v>
      </c>
      <c r="L48" s="947">
        <f>_xll.qlRateHelperEarliestDate($E48,Trigger)</f>
        <v>42180</v>
      </c>
      <c r="M48" s="946">
        <f>_xll.qlRateHelperLatestDate($E48,Trigger)</f>
        <v>49485</v>
      </c>
    </row>
    <row r="49" spans="2:14" x14ac:dyDescent="0.2">
      <c r="B49" s="959"/>
      <c r="C49" s="280"/>
      <c r="D49" s="299" t="s">
        <v>114</v>
      </c>
      <c r="E49" s="299" t="str">
        <f>'SwapsFromBasis (3)'!L25</f>
        <v>obj_005b1#0009</v>
      </c>
      <c r="F49" s="299" t="str">
        <f>SUBSTITUTE(SUBSTITUTE(_xll.qlRateHelperQuoteName(E49),"_S6L12L",""),"6L","12LBASIS")</f>
        <v>GBPSB12LBASIS21Y_Quote</v>
      </c>
      <c r="G49" s="791">
        <f>_xll.qlRateHelperQuoteValue($E49,Trigger)</f>
        <v>2.5459388880681888E-2</v>
      </c>
      <c r="H49" s="791">
        <f>_xll.qlSwapRateHelperSpread($E49,Trigger)</f>
        <v>0</v>
      </c>
      <c r="I49" s="59" t="b">
        <v>1</v>
      </c>
      <c r="J49" s="59">
        <v>40</v>
      </c>
      <c r="K49" s="59">
        <v>1</v>
      </c>
      <c r="L49" s="947">
        <f>_xll.qlRateHelperEarliestDate($E49,Trigger)</f>
        <v>42180</v>
      </c>
      <c r="M49" s="946">
        <f>_xll.qlRateHelperLatestDate($E49,Trigger)</f>
        <v>49851</v>
      </c>
    </row>
    <row r="50" spans="2:14" x14ac:dyDescent="0.2">
      <c r="B50" s="959"/>
      <c r="C50" s="280"/>
      <c r="D50" s="299" t="s">
        <v>113</v>
      </c>
      <c r="E50" s="299" t="str">
        <f>'SwapsFromBasis (3)'!L26</f>
        <v>obj_005ab#0009</v>
      </c>
      <c r="F50" s="299" t="str">
        <f>SUBSTITUTE(SUBSTITUTE(_xll.qlRateHelperQuoteName(E50),"_S6L12L",""),"6L","12LBASIS")</f>
        <v>GBPSB12LBASIS22Y_Quote</v>
      </c>
      <c r="G50" s="791">
        <f>_xll.qlRateHelperQuoteValue($E50,Trigger)</f>
        <v>2.5434963844448752E-2</v>
      </c>
      <c r="H50" s="791">
        <f>_xll.qlSwapRateHelperSpread($E50,Trigger)</f>
        <v>0</v>
      </c>
      <c r="I50" s="59" t="b">
        <v>1</v>
      </c>
      <c r="J50" s="59">
        <v>40</v>
      </c>
      <c r="K50" s="59">
        <v>1</v>
      </c>
      <c r="L50" s="947">
        <f>_xll.qlRateHelperEarliestDate($E50,Trigger)</f>
        <v>42180</v>
      </c>
      <c r="M50" s="946">
        <f>_xll.qlRateHelperLatestDate($E50,Trigger)</f>
        <v>50216</v>
      </c>
    </row>
    <row r="51" spans="2:14" x14ac:dyDescent="0.2">
      <c r="B51" s="959"/>
      <c r="C51" s="280"/>
      <c r="D51" s="299" t="s">
        <v>52</v>
      </c>
      <c r="E51" s="299" t="str">
        <f>'SwapsFromBasis (3)'!L27</f>
        <v>obj_005bc#0009</v>
      </c>
      <c r="F51" s="299" t="str">
        <f>SUBSTITUTE(SUBSTITUTE(_xll.qlRateHelperQuoteName(E51),"_S6L12L",""),"6L","12LBASIS")</f>
        <v>GBPSB12LBASIS23Y_Quote</v>
      </c>
      <c r="G51" s="791">
        <f>_xll.qlRateHelperQuoteValue($E51,Trigger)</f>
        <v>2.5400942783906484E-2</v>
      </c>
      <c r="H51" s="791">
        <f>_xll.qlSwapRateHelperSpread($E51,Trigger)</f>
        <v>0</v>
      </c>
      <c r="I51" s="59" t="b">
        <v>1</v>
      </c>
      <c r="J51" s="59">
        <v>40</v>
      </c>
      <c r="K51" s="59">
        <v>1</v>
      </c>
      <c r="L51" s="947">
        <f>_xll.qlRateHelperEarliestDate($E51,Trigger)</f>
        <v>42180</v>
      </c>
      <c r="M51" s="946">
        <f>_xll.qlRateHelperLatestDate($E51,Trigger)</f>
        <v>50581</v>
      </c>
    </row>
    <row r="52" spans="2:14" x14ac:dyDescent="0.2">
      <c r="B52" s="959"/>
      <c r="C52" s="280"/>
      <c r="D52" s="299" t="s">
        <v>112</v>
      </c>
      <c r="E52" s="299" t="str">
        <f>'SwapsFromBasis (3)'!L28</f>
        <v>obj_005a4#0009</v>
      </c>
      <c r="F52" s="299" t="str">
        <f>SUBSTITUTE(SUBSTITUTE(_xll.qlRateHelperQuoteName(E52),"_S6L12L",""),"6L","12LBASIS")</f>
        <v>GBPSB12LBASIS24Y_Quote</v>
      </c>
      <c r="G52" s="791">
        <f>_xll.qlRateHelperQuoteValue($E52,Trigger)</f>
        <v>2.5360725335210253E-2</v>
      </c>
      <c r="H52" s="791">
        <f>_xll.qlSwapRateHelperSpread($E52,Trigger)</f>
        <v>0</v>
      </c>
      <c r="I52" s="59" t="b">
        <v>1</v>
      </c>
      <c r="J52" s="59">
        <v>40</v>
      </c>
      <c r="K52" s="59">
        <v>1</v>
      </c>
      <c r="L52" s="947">
        <f>_xll.qlRateHelperEarliestDate($E52,Trigger)</f>
        <v>42180</v>
      </c>
      <c r="M52" s="946">
        <f>_xll.qlRateHelperLatestDate($E52,Trigger)</f>
        <v>50948</v>
      </c>
    </row>
    <row r="53" spans="2:14" x14ac:dyDescent="0.2">
      <c r="B53" s="959"/>
      <c r="C53" s="280"/>
      <c r="D53" s="299" t="s">
        <v>111</v>
      </c>
      <c r="E53" s="299" t="str">
        <f>'SwapsFromBasis (3)'!L29</f>
        <v>obj_005bb#0009</v>
      </c>
      <c r="F53" s="299" t="str">
        <f>SUBSTITUTE(SUBSTITUTE(_xll.qlRateHelperQuoteName(E53),"_S6L12L",""),"6L","12LBASIS")</f>
        <v>GBPSB12LBASIS25Y_Quote</v>
      </c>
      <c r="G53" s="791">
        <f>_xll.qlRateHelperQuoteValue($E53,Trigger)</f>
        <v>2.5317500000003886E-2</v>
      </c>
      <c r="H53" s="791">
        <f>_xll.qlSwapRateHelperSpread($E53,Trigger)</f>
        <v>0</v>
      </c>
      <c r="I53" s="59" t="b">
        <v>1</v>
      </c>
      <c r="J53" s="59">
        <v>40</v>
      </c>
      <c r="K53" s="59">
        <v>1</v>
      </c>
      <c r="L53" s="947">
        <f>_xll.qlRateHelperEarliestDate($E53,Trigger)</f>
        <v>42180</v>
      </c>
      <c r="M53" s="946">
        <f>_xll.qlRateHelperLatestDate($E53,Trigger)</f>
        <v>51312</v>
      </c>
    </row>
    <row r="54" spans="2:14" x14ac:dyDescent="0.2">
      <c r="B54" s="959"/>
      <c r="C54" s="280"/>
      <c r="D54" s="299" t="s">
        <v>110</v>
      </c>
      <c r="E54" s="299" t="str">
        <f>'SwapsFromBasis (3)'!L30</f>
        <v>obj_005b5#0009</v>
      </c>
      <c r="F54" s="299" t="str">
        <f>SUBSTITUTE(SUBSTITUTE(_xll.qlRateHelperQuoteName(E54),"_S6L12L",""),"6L","12LBASIS")</f>
        <v>GBPSB12LBASIS26Y_Quote</v>
      </c>
      <c r="G54" s="791">
        <f>_xll.qlRateHelperQuoteValue($E54,Trigger)</f>
        <v>2.527301647863046E-2</v>
      </c>
      <c r="H54" s="791">
        <f>_xll.qlSwapRateHelperSpread($E54,Trigger)</f>
        <v>0</v>
      </c>
      <c r="I54" s="59" t="b">
        <v>1</v>
      </c>
      <c r="J54" s="59">
        <v>40</v>
      </c>
      <c r="K54" s="59">
        <v>1</v>
      </c>
      <c r="L54" s="947">
        <f>_xll.qlRateHelperEarliestDate($E54,Trigger)</f>
        <v>42180</v>
      </c>
      <c r="M54" s="946">
        <f>_xll.qlRateHelperLatestDate($E54,Trigger)</f>
        <v>51677</v>
      </c>
    </row>
    <row r="55" spans="2:14" x14ac:dyDescent="0.2">
      <c r="B55" s="959"/>
      <c r="C55" s="280"/>
      <c r="D55" s="299" t="s">
        <v>109</v>
      </c>
      <c r="E55" s="299" t="str">
        <f>'SwapsFromBasis (3)'!L31</f>
        <v>obj_005aa#0009</v>
      </c>
      <c r="F55" s="299" t="str">
        <f>SUBSTITUTE(SUBSTITUTE(_xll.qlRateHelperQuoteName(E55),"_S6L12L",""),"6L","12LBASIS")</f>
        <v>GBPSB12LBASIS27Y_Quote</v>
      </c>
      <c r="G55" s="791">
        <f>_xll.qlRateHelperQuoteValue($E55,Trigger)</f>
        <v>2.5226513844729324E-2</v>
      </c>
      <c r="H55" s="791">
        <f>_xll.qlSwapRateHelperSpread($E55,Trigger)</f>
        <v>0</v>
      </c>
      <c r="I55" s="59" t="b">
        <v>1</v>
      </c>
      <c r="J55" s="59">
        <v>40</v>
      </c>
      <c r="K55" s="59">
        <v>1</v>
      </c>
      <c r="L55" s="947">
        <f>_xll.qlRateHelperEarliestDate($E55,Trigger)</f>
        <v>42180</v>
      </c>
      <c r="M55" s="946">
        <f>_xll.qlRateHelperLatestDate($E55,Trigger)</f>
        <v>52042</v>
      </c>
    </row>
    <row r="56" spans="2:14" x14ac:dyDescent="0.2">
      <c r="B56" s="959"/>
      <c r="C56" s="280"/>
      <c r="D56" s="299" t="s">
        <v>51</v>
      </c>
      <c r="E56" s="299" t="str">
        <f>'SwapsFromBasis (3)'!L32</f>
        <v>obj_005ba#0009</v>
      </c>
      <c r="F56" s="299" t="str">
        <f>SUBSTITUTE(SUBSTITUTE(_xll.qlRateHelperQuoteName(E56),"_S6L12L",""),"6L","12LBASIS")</f>
        <v>GBPSB12LBASIS28Y_Quote</v>
      </c>
      <c r="G56" s="791">
        <f>_xll.qlRateHelperQuoteValue($E56,Trigger)</f>
        <v>2.5176701880972742E-2</v>
      </c>
      <c r="H56" s="791">
        <f>_xll.qlSwapRateHelperSpread($E56,Trigger)</f>
        <v>0</v>
      </c>
      <c r="I56" s="59" t="b">
        <v>1</v>
      </c>
      <c r="J56" s="59">
        <v>40</v>
      </c>
      <c r="K56" s="59">
        <v>1</v>
      </c>
      <c r="L56" s="947">
        <f>_xll.qlRateHelperEarliestDate($E56,Trigger)</f>
        <v>42180</v>
      </c>
      <c r="M56" s="946">
        <f>_xll.qlRateHelperLatestDate($E56,Trigger)</f>
        <v>52407</v>
      </c>
    </row>
    <row r="57" spans="2:14" x14ac:dyDescent="0.2">
      <c r="B57" s="959"/>
      <c r="C57" s="280"/>
      <c r="D57" s="299" t="s">
        <v>108</v>
      </c>
      <c r="E57" s="299" t="str">
        <f>'SwapsFromBasis (3)'!L33</f>
        <v>obj_005a5#0009</v>
      </c>
      <c r="F57" s="299" t="str">
        <f>SUBSTITUTE(SUBSTITUTE(_xll.qlRateHelperQuoteName(E57),"_S6L12L",""),"6L","12LBASIS")</f>
        <v>GBPSB12LBASIS29Y_Quote</v>
      </c>
      <c r="G57" s="791">
        <f>_xll.qlRateHelperQuoteValue($E57,Trigger)</f>
        <v>2.512211508501597E-2</v>
      </c>
      <c r="H57" s="791">
        <f>_xll.qlSwapRateHelperSpread($E57,Trigger)</f>
        <v>0</v>
      </c>
      <c r="I57" s="59" t="b">
        <v>1</v>
      </c>
      <c r="J57" s="59">
        <v>40</v>
      </c>
      <c r="K57" s="59">
        <v>1</v>
      </c>
      <c r="L57" s="947">
        <f>_xll.qlRateHelperEarliestDate($E57,Trigger)</f>
        <v>42180</v>
      </c>
      <c r="M57" s="946">
        <f>_xll.qlRateHelperLatestDate($E57,Trigger)</f>
        <v>52775</v>
      </c>
    </row>
    <row r="58" spans="2:14" x14ac:dyDescent="0.2">
      <c r="B58" s="959"/>
      <c r="C58" s="280"/>
      <c r="D58" s="299" t="s">
        <v>107</v>
      </c>
      <c r="E58" s="299" t="str">
        <f>'SwapsFromBasis (3)'!L34</f>
        <v>obj_005ae#0009</v>
      </c>
      <c r="F58" s="299" t="str">
        <f>SUBSTITUTE(SUBSTITUTE(_xll.qlRateHelperQuoteName(E58),"_S6L12L",""),"6L","12LBASIS")</f>
        <v>GBPSB12LBASIS30Y_Quote</v>
      </c>
      <c r="G58" s="791">
        <f>_xll.qlRateHelperQuoteValue($E58,Trigger)</f>
        <v>2.5062500000001639E-2</v>
      </c>
      <c r="H58" s="791">
        <f>_xll.qlSwapRateHelperSpread($E58,Trigger)</f>
        <v>0</v>
      </c>
      <c r="I58" s="59" t="b">
        <v>1</v>
      </c>
      <c r="J58" s="59">
        <v>40</v>
      </c>
      <c r="K58" s="59">
        <v>1</v>
      </c>
      <c r="L58" s="947">
        <f>_xll.qlRateHelperEarliestDate($E58,Trigger)</f>
        <v>42180</v>
      </c>
      <c r="M58" s="946">
        <f>_xll.qlRateHelperLatestDate($E58,Trigger)</f>
        <v>53139</v>
      </c>
    </row>
    <row r="59" spans="2:14" x14ac:dyDescent="0.2">
      <c r="B59" s="959"/>
      <c r="C59" s="280"/>
      <c r="D59" s="299" t="s">
        <v>106</v>
      </c>
      <c r="E59" s="299" t="str">
        <f>'SwapsFromBasis (3)'!L35</f>
        <v>obj_005b8#0009</v>
      </c>
      <c r="F59" s="299" t="str">
        <f>SUBSTITUTE(SUBSTITUTE(_xll.qlRateHelperQuoteName(E59),"_S6L12L",""),"6L","12LBASIS")</f>
        <v>GBPSB12LBASIS35Y_Quote</v>
      </c>
      <c r="G59" s="791">
        <f>_xll.qlRateHelperQuoteValue($E59,Trigger)</f>
        <v>2.469898360218457E-2</v>
      </c>
      <c r="H59" s="791">
        <f>_xll.qlSwapRateHelperSpread($E59,Trigger)</f>
        <v>0</v>
      </c>
      <c r="I59" s="59" t="b">
        <v>1</v>
      </c>
      <c r="J59" s="59">
        <v>40</v>
      </c>
      <c r="K59" s="59">
        <v>1</v>
      </c>
      <c r="L59" s="947">
        <f>_xll.qlRateHelperEarliestDate($E59,Trigger)</f>
        <v>42180</v>
      </c>
      <c r="M59" s="946">
        <f>_xll.qlRateHelperLatestDate($E59,Trigger)</f>
        <v>54966</v>
      </c>
    </row>
    <row r="60" spans="2:14" x14ac:dyDescent="0.2">
      <c r="B60" s="959"/>
      <c r="C60" s="280"/>
      <c r="D60" s="299" t="s">
        <v>105</v>
      </c>
      <c r="E60" s="299" t="str">
        <f>'SwapsFromBasis (3)'!L36</f>
        <v>obj_005c0#0009</v>
      </c>
      <c r="F60" s="299" t="str">
        <f>SUBSTITUTE(SUBSTITUTE(_xll.qlRateHelperQuoteName(E60),"_S6L12L",""),"6L","12LBASIS")</f>
        <v>GBPSB12LBASIS40Y_Quote</v>
      </c>
      <c r="G60" s="791">
        <f>_xll.qlRateHelperQuoteValue($E60,Trigger)</f>
        <v>2.4322499999994959E-2</v>
      </c>
      <c r="H60" s="791">
        <f>_xll.qlSwapRateHelperSpread($E60,Trigger)</f>
        <v>0</v>
      </c>
      <c r="I60" s="59" t="b">
        <v>1</v>
      </c>
      <c r="J60" s="59">
        <v>40</v>
      </c>
      <c r="K60" s="59">
        <v>1</v>
      </c>
      <c r="L60" s="947">
        <f>_xll.qlRateHelperEarliestDate($E60,Trigger)</f>
        <v>42180</v>
      </c>
      <c r="M60" s="946">
        <f>_xll.qlRateHelperLatestDate($E60,Trigger)</f>
        <v>56790</v>
      </c>
    </row>
    <row r="61" spans="2:14" x14ac:dyDescent="0.2">
      <c r="B61" s="959"/>
      <c r="C61" s="280"/>
      <c r="D61" s="299" t="s">
        <v>50</v>
      </c>
      <c r="E61" s="299" t="str">
        <f>'SwapsFromBasis (3)'!L37</f>
        <v>obj_005ac#0009</v>
      </c>
      <c r="F61" s="299" t="str">
        <f>SUBSTITUTE(SUBSTITUTE(_xll.qlRateHelperQuoteName(E61),"_S6L12L",""),"6L","12LBASIS")</f>
        <v>GBPSB12LBASIS50Y_Quote</v>
      </c>
      <c r="G61" s="791">
        <f>_xll.qlRateHelperQuoteValue($E61,Trigger)</f>
        <v>2.3817500000007669E-2</v>
      </c>
      <c r="H61" s="791">
        <f>_xll.qlSwapRateHelperSpread($E61,Trigger)</f>
        <v>0</v>
      </c>
      <c r="I61" s="59" t="b">
        <v>1</v>
      </c>
      <c r="J61" s="59">
        <v>40</v>
      </c>
      <c r="K61" s="59">
        <v>1</v>
      </c>
      <c r="L61" s="947">
        <f>_xll.qlRateHelperEarliestDate($E61,Trigger)</f>
        <v>42180</v>
      </c>
      <c r="M61" s="946">
        <f>_xll.qlRateHelperLatestDate($E61,Trigger)</f>
        <v>60443</v>
      </c>
    </row>
    <row r="62" spans="2:14" x14ac:dyDescent="0.2">
      <c r="B62" s="959"/>
      <c r="C62" s="280"/>
      <c r="D62" s="299" t="s">
        <v>104</v>
      </c>
      <c r="E62" s="299" t="str">
        <f>'SwapsFromBasis (3)'!L38</f>
        <v>obj_005a9#0009</v>
      </c>
      <c r="F62" s="299" t="str">
        <f>SUBSTITUTE(SUBSTITUTE(_xll.qlRateHelperQuoteName(E62),"_S6L12L",""),"6L","12LBASIS")</f>
        <v>GBPSB12LBASIS60Y_Quote</v>
      </c>
      <c r="G62" s="791">
        <f>_xll.qlRateHelperQuoteValue($E62,Trigger)</f>
        <v>2.3727499999980202E-2</v>
      </c>
      <c r="H62" s="791">
        <f>_xll.qlSwapRateHelperSpread($E62,Trigger)</f>
        <v>0</v>
      </c>
      <c r="I62" s="59" t="b">
        <v>1</v>
      </c>
      <c r="J62" s="59">
        <v>40</v>
      </c>
      <c r="K62" s="59">
        <v>1</v>
      </c>
      <c r="L62" s="947">
        <f>_xll.qlRateHelperEarliestDate($E62,Trigger)</f>
        <v>42180</v>
      </c>
      <c r="M62" s="946">
        <f>_xll.qlRateHelperLatestDate($E62,Trigger)</f>
        <v>64095</v>
      </c>
    </row>
    <row r="63" spans="2:14" x14ac:dyDescent="0.2">
      <c r="B63" s="788"/>
      <c r="C63" s="788"/>
      <c r="D63" s="788"/>
      <c r="E63" s="788"/>
      <c r="F63" s="788"/>
      <c r="G63" s="788"/>
      <c r="H63" s="788"/>
      <c r="I63" s="788"/>
      <c r="J63" s="788"/>
      <c r="K63" s="788"/>
      <c r="L63" s="788"/>
      <c r="M63" s="788"/>
    </row>
    <row r="64" spans="2:14" x14ac:dyDescent="0.2">
      <c r="N64" s="1454"/>
    </row>
    <row r="65" spans="14:14" ht="11.25" customHeight="1" x14ac:dyDescent="0.2">
      <c r="N65" s="935"/>
    </row>
    <row r="66" spans="14:14" x14ac:dyDescent="0.2">
      <c r="N66" s="940"/>
    </row>
    <row r="69" spans="14:14" ht="11.25" customHeight="1" x14ac:dyDescent="0.2"/>
    <row r="72" spans="14:14" ht="11.25" customHeight="1" x14ac:dyDescent="0.2"/>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AG68"/>
  <sheetViews>
    <sheetView workbookViewId="0">
      <selection activeCell="D11" sqref="D11"/>
    </sheetView>
  </sheetViews>
  <sheetFormatPr defaultColWidth="7.42578125"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7.42578125" style="798"/>
  </cols>
  <sheetData>
    <row r="1" spans="1:33" s="799" customFormat="1" ht="12" thickBot="1" x14ac:dyDescent="0.25">
      <c r="A1" s="966"/>
      <c r="B1" s="966" t="str">
        <f>_xll.qlxlVersion(TRUE,Trigger)</f>
        <v>QuantLibXL 1.7.0 - MS VC++ 9.0 - Multithreaded Static Runtime library - Release Configuration - Sep  8 2015 06:56:01</v>
      </c>
      <c r="C1" s="966"/>
      <c r="D1" s="966"/>
      <c r="E1" s="966"/>
      <c r="F1" s="966"/>
      <c r="G1" s="966"/>
      <c r="H1" s="966"/>
      <c r="I1" s="966"/>
      <c r="J1" s="966"/>
      <c r="K1" s="966"/>
      <c r="L1" s="966"/>
      <c r="M1" s="966"/>
      <c r="N1" s="966"/>
    </row>
    <row r="2" spans="1:33" s="799" customFormat="1" ht="18.75" thickBot="1" x14ac:dyDescent="0.3">
      <c r="A2" s="966"/>
      <c r="B2" s="1666" t="s">
        <v>319</v>
      </c>
      <c r="C2" s="1667"/>
      <c r="D2" s="1667"/>
      <c r="E2" s="1667"/>
      <c r="F2" s="1668"/>
      <c r="G2" s="966"/>
      <c r="H2" s="966"/>
      <c r="I2" s="966"/>
      <c r="J2" s="966"/>
      <c r="K2" s="1666" t="s">
        <v>320</v>
      </c>
      <c r="L2" s="1667"/>
      <c r="M2" s="1667"/>
      <c r="N2" s="1672"/>
    </row>
    <row r="3" spans="1:33" ht="12" thickBot="1" x14ac:dyDescent="0.25">
      <c r="B3" s="807"/>
      <c r="C3" s="851"/>
      <c r="D3" s="805"/>
      <c r="E3" s="805"/>
      <c r="F3" s="804"/>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B4" s="807"/>
      <c r="C4" s="850" t="s">
        <v>303</v>
      </c>
      <c r="D4" s="824" t="s">
        <v>43</v>
      </c>
      <c r="E4" s="805"/>
      <c r="F4" s="804"/>
      <c r="H4" s="849" t="s">
        <v>49</v>
      </c>
      <c r="I4" s="848"/>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B5" s="807"/>
      <c r="C5" s="839" t="s">
        <v>342</v>
      </c>
      <c r="D5" s="458">
        <v>12</v>
      </c>
      <c r="E5" s="805"/>
      <c r="F5" s="804"/>
      <c r="H5" s="844" t="s">
        <v>48</v>
      </c>
      <c r="I5" s="843" t="s">
        <v>127</v>
      </c>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B6" s="807"/>
      <c r="C6" s="839" t="s">
        <v>387</v>
      </c>
      <c r="D6" s="458" t="str">
        <f>_xll.qlPeriodEquivalent(D5&amp;"M")</f>
        <v>1Y</v>
      </c>
      <c r="E6" s="805"/>
      <c r="F6" s="804"/>
      <c r="H6" s="844" t="s">
        <v>43</v>
      </c>
      <c r="I6" s="843" t="s">
        <v>124</v>
      </c>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B7" s="807"/>
      <c r="C7" s="839" t="s">
        <v>386</v>
      </c>
      <c r="D7" s="458" t="str">
        <f>Months&amp;IF(UPPER(Currency)="EUR","E","L")</f>
        <v>12L</v>
      </c>
      <c r="E7" s="805"/>
      <c r="F7" s="804"/>
      <c r="H7" s="844" t="s">
        <v>42</v>
      </c>
      <c r="I7" s="843"/>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B8" s="807"/>
      <c r="C8" s="839" t="s">
        <v>385</v>
      </c>
      <c r="D8" s="458" t="str">
        <f>VLOOKUP(Currency,H4:I8,2)</f>
        <v>SB</v>
      </c>
      <c r="E8" s="805"/>
      <c r="F8" s="804"/>
      <c r="H8" s="841" t="s">
        <v>41</v>
      </c>
      <c r="I8" s="840" t="s">
        <v>123</v>
      </c>
      <c r="O8" s="799"/>
      <c r="P8" s="799"/>
      <c r="Q8" s="799"/>
      <c r="R8" s="799"/>
      <c r="S8" s="799"/>
      <c r="T8" s="799"/>
      <c r="U8" s="799"/>
      <c r="V8" s="799"/>
      <c r="W8" s="799"/>
      <c r="X8" s="799"/>
      <c r="Y8" s="799"/>
      <c r="Z8" s="799"/>
      <c r="AA8" s="799"/>
      <c r="AB8" s="799"/>
      <c r="AC8" s="799"/>
      <c r="AD8" s="799"/>
      <c r="AE8" s="799"/>
      <c r="AF8" s="799"/>
      <c r="AG8" s="799"/>
    </row>
    <row r="9" spans="1:33" ht="18.75" thickBot="1" x14ac:dyDescent="0.3">
      <c r="B9" s="807"/>
      <c r="C9" s="839" t="s">
        <v>384</v>
      </c>
      <c r="D9" s="458" t="str">
        <f>Currency&amp;"_YC"&amp;IndexTenor&amp;"RH"</f>
        <v>GBP_YC1YRH</v>
      </c>
      <c r="E9" s="805"/>
      <c r="F9" s="804"/>
      <c r="K9" s="1666" t="s">
        <v>383</v>
      </c>
      <c r="L9" s="1667"/>
      <c r="M9" s="1667"/>
      <c r="N9" s="1672"/>
      <c r="O9" s="799"/>
      <c r="P9" s="799"/>
      <c r="Q9" s="799"/>
      <c r="R9" s="799"/>
      <c r="S9" s="799"/>
      <c r="T9" s="799"/>
      <c r="U9" s="799"/>
      <c r="V9" s="799"/>
      <c r="W9" s="799"/>
      <c r="X9" s="799"/>
      <c r="Y9" s="799"/>
      <c r="Z9" s="799"/>
      <c r="AA9" s="799"/>
      <c r="AB9" s="799"/>
      <c r="AC9" s="799"/>
      <c r="AD9" s="799"/>
      <c r="AE9" s="799"/>
      <c r="AF9" s="799"/>
      <c r="AG9" s="799"/>
    </row>
    <row r="10" spans="1:33" x14ac:dyDescent="0.2">
      <c r="B10" s="807"/>
      <c r="C10" s="838" t="s">
        <v>315</v>
      </c>
      <c r="D10" s="458" t="b">
        <v>1</v>
      </c>
      <c r="E10" s="805"/>
      <c r="F10" s="804"/>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B11" s="807"/>
      <c r="C11" s="838" t="s">
        <v>318</v>
      </c>
      <c r="D11" s="837">
        <v>42255.344930555555</v>
      </c>
      <c r="E11" s="805"/>
      <c r="F11" s="804"/>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B12" s="807"/>
      <c r="C12" s="836" t="s">
        <v>313</v>
      </c>
      <c r="D12" s="835" t="b">
        <v>1</v>
      </c>
      <c r="E12" s="805"/>
      <c r="F12" s="804"/>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B13" s="807"/>
      <c r="C13" s="814"/>
      <c r="D13" s="814"/>
      <c r="E13" s="805"/>
      <c r="F13" s="804"/>
      <c r="K13" s="46"/>
      <c r="L13" s="831" t="s">
        <v>416</v>
      </c>
      <c r="M13" s="830"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B14" s="807"/>
      <c r="C14" s="829" t="s">
        <v>380</v>
      </c>
      <c r="D14" s="833" t="str">
        <f>_xll.qlPiecewiseYieldCurve(D16,NDays,Calendar,_xll.ohPack('Selected (6)'!D2:D126),DayCounter,IF(ISERROR(D22),NA(),D20:E20),IF(ISERROR(D22),NA(),D21:E21),Accuracy,TraitsID,InterpolatorID,Permanent,,ObjectOverwrite)</f>
        <v>_GBPYC1Y#0013</v>
      </c>
      <c r="E14" s="805"/>
      <c r="F14" s="804"/>
      <c r="K14" s="46"/>
      <c r="L14" s="831" t="s">
        <v>382</v>
      </c>
      <c r="M14" s="830" t="s">
        <v>381</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B15" s="807"/>
      <c r="C15" s="816" t="s">
        <v>238</v>
      </c>
      <c r="D15" s="832" t="str">
        <f>_xll.ohRangeRetrieveError(YieldCurve)</f>
        <v/>
      </c>
      <c r="E15" s="805"/>
      <c r="F15" s="804"/>
      <c r="K15" s="46"/>
      <c r="L15" s="831" t="s">
        <v>305</v>
      </c>
      <c r="M15" s="830" t="str">
        <f>PROPER(Currency)&amp;"ON"</f>
        <v>GbpON</v>
      </c>
      <c r="N15" s="43"/>
      <c r="O15" s="799"/>
      <c r="P15" s="799"/>
      <c r="Q15" s="799"/>
      <c r="R15" s="799"/>
      <c r="S15" s="799"/>
      <c r="T15" s="799"/>
      <c r="U15" s="799"/>
      <c r="V15" s="799"/>
      <c r="W15" s="799"/>
      <c r="X15" s="799"/>
      <c r="Y15" s="799"/>
      <c r="Z15" s="799"/>
      <c r="AA15" s="799"/>
      <c r="AB15" s="799"/>
      <c r="AC15" s="799"/>
      <c r="AD15" s="799"/>
      <c r="AE15" s="799"/>
      <c r="AF15" s="799"/>
      <c r="AG15" s="799"/>
    </row>
    <row r="16" spans="1:33" x14ac:dyDescent="0.2">
      <c r="B16" s="807"/>
      <c r="C16" s="829" t="s">
        <v>379</v>
      </c>
      <c r="D16" s="828" t="str">
        <f>"_"&amp;Currency&amp;"YC"&amp;IndexTenor</f>
        <v>_GBPYC1Y</v>
      </c>
      <c r="E16" s="805"/>
      <c r="F16" s="804"/>
      <c r="K16" s="46"/>
      <c r="L16" s="831" t="s">
        <v>304</v>
      </c>
      <c r="M16" s="830" t="str">
        <f>PROPER(Currency)&amp;"STD"</f>
        <v>GbpSTD</v>
      </c>
      <c r="N16" s="43"/>
      <c r="O16" s="799"/>
      <c r="P16" s="799"/>
      <c r="Q16" s="799"/>
      <c r="R16" s="799"/>
      <c r="S16" s="799"/>
      <c r="T16" s="799"/>
      <c r="U16" s="799"/>
      <c r="V16" s="799"/>
      <c r="W16" s="799"/>
      <c r="X16" s="799"/>
      <c r="Y16" s="799"/>
      <c r="Z16" s="799"/>
      <c r="AA16" s="799"/>
      <c r="AB16" s="799"/>
      <c r="AC16" s="799"/>
      <c r="AD16" s="799"/>
      <c r="AE16" s="799"/>
      <c r="AF16" s="799"/>
      <c r="AG16" s="799"/>
    </row>
    <row r="17" spans="2:33" ht="12" thickBot="1" x14ac:dyDescent="0.25">
      <c r="B17" s="807"/>
      <c r="C17" s="818" t="s">
        <v>378</v>
      </c>
      <c r="D17" s="827">
        <v>0</v>
      </c>
      <c r="E17" s="805"/>
      <c r="F17" s="804"/>
      <c r="K17" s="4"/>
      <c r="L17" s="3"/>
      <c r="M17" s="3"/>
      <c r="N17" s="167"/>
      <c r="O17" s="799"/>
      <c r="P17" s="799"/>
      <c r="Q17" s="799"/>
      <c r="R17" s="799"/>
      <c r="S17" s="799"/>
      <c r="T17" s="799"/>
      <c r="U17" s="799"/>
      <c r="V17" s="799"/>
      <c r="W17" s="799"/>
      <c r="X17" s="799"/>
      <c r="Y17" s="799"/>
      <c r="Z17" s="799"/>
      <c r="AA17" s="799"/>
      <c r="AB17" s="799"/>
      <c r="AC17" s="799"/>
      <c r="AD17" s="799"/>
      <c r="AE17" s="799"/>
      <c r="AF17" s="799"/>
      <c r="AG17" s="799"/>
    </row>
    <row r="18" spans="2:33" x14ac:dyDescent="0.2">
      <c r="B18" s="807"/>
      <c r="C18" s="818" t="s">
        <v>377</v>
      </c>
      <c r="D18" s="826" t="s">
        <v>376</v>
      </c>
      <c r="E18" s="805"/>
      <c r="F18" s="804"/>
      <c r="O18" s="799"/>
      <c r="P18" s="799"/>
      <c r="Q18" s="799"/>
      <c r="R18" s="799"/>
      <c r="S18" s="799"/>
      <c r="T18" s="799"/>
      <c r="U18" s="799"/>
      <c r="V18" s="799"/>
      <c r="W18" s="799"/>
      <c r="X18" s="799"/>
      <c r="Y18" s="799"/>
      <c r="Z18" s="799"/>
      <c r="AA18" s="799"/>
      <c r="AB18" s="799"/>
      <c r="AC18" s="799"/>
      <c r="AD18" s="799"/>
      <c r="AE18" s="799"/>
      <c r="AF18" s="799"/>
      <c r="AG18" s="799"/>
    </row>
    <row r="19" spans="2:33" x14ac:dyDescent="0.2">
      <c r="B19" s="807"/>
      <c r="C19" s="818" t="s">
        <v>375</v>
      </c>
      <c r="D19" s="826"/>
      <c r="E19" s="805"/>
      <c r="F19" s="804"/>
      <c r="O19" s="799"/>
      <c r="P19" s="799"/>
      <c r="Q19" s="799"/>
      <c r="R19" s="799"/>
      <c r="S19" s="799"/>
      <c r="T19" s="799"/>
      <c r="U19" s="799"/>
      <c r="V19" s="799"/>
      <c r="W19" s="799"/>
      <c r="X19" s="799"/>
      <c r="Y19" s="799"/>
      <c r="Z19" s="799"/>
      <c r="AA19" s="799"/>
      <c r="AB19" s="799"/>
      <c r="AC19" s="799"/>
      <c r="AD19" s="799"/>
      <c r="AE19" s="799"/>
      <c r="AF19" s="799"/>
      <c r="AG19" s="799"/>
    </row>
    <row r="20" spans="2:33" x14ac:dyDescent="0.2">
      <c r="B20" s="807"/>
      <c r="C20" s="818" t="s">
        <v>374</v>
      </c>
      <c r="D20" s="825" t="str">
        <f>Currency&amp;"TOY_SYNTH"&amp;IndexTenor&amp;"_Quote"</f>
        <v>GBPTOY_SYNTH1Y_Quote</v>
      </c>
      <c r="E20" s="824" t="str">
        <f>Currency&amp;"TOY2_SYNTH"&amp;IndexTenor&amp;"_Quote"</f>
        <v>GBPTOY2_SYNTH1Y_Quote</v>
      </c>
      <c r="F20" s="804"/>
      <c r="O20" s="799"/>
      <c r="P20" s="799"/>
      <c r="Q20" s="799"/>
      <c r="R20" s="799"/>
      <c r="S20" s="799"/>
      <c r="T20" s="799"/>
      <c r="U20" s="799"/>
      <c r="V20" s="799"/>
      <c r="W20" s="799"/>
      <c r="X20" s="799"/>
      <c r="Y20" s="799"/>
      <c r="Z20" s="799"/>
      <c r="AA20" s="799"/>
      <c r="AB20" s="799"/>
      <c r="AC20" s="799"/>
      <c r="AD20" s="799"/>
      <c r="AE20" s="799"/>
      <c r="AF20" s="799"/>
      <c r="AG20" s="799"/>
    </row>
    <row r="21" spans="2:33" x14ac:dyDescent="0.2">
      <c r="B21" s="807"/>
      <c r="C21" s="818" t="s">
        <v>373</v>
      </c>
      <c r="D21" s="823">
        <f>DATE(YEAR(_xll.qlCalendarAdvance(Calendar,_xll.qlSettingsEvaluationDate(Trigger),NDays&amp;"D")),12,31)</f>
        <v>42369</v>
      </c>
      <c r="E21" s="822">
        <f>DATE(YEAR(D21+1),12,31)</f>
        <v>42735</v>
      </c>
      <c r="F21" s="804"/>
      <c r="O21" s="799"/>
      <c r="P21" s="799"/>
      <c r="Q21" s="799"/>
      <c r="R21" s="799"/>
      <c r="S21" s="799"/>
      <c r="T21" s="799"/>
      <c r="U21" s="799"/>
      <c r="V21" s="799"/>
      <c r="W21" s="799"/>
      <c r="X21" s="799"/>
      <c r="Y21" s="799"/>
      <c r="Z21" s="799"/>
      <c r="AA21" s="799"/>
      <c r="AB21" s="799"/>
      <c r="AC21" s="799"/>
      <c r="AD21" s="799"/>
      <c r="AE21" s="799"/>
      <c r="AF21" s="799"/>
      <c r="AG21" s="799"/>
    </row>
    <row r="22" spans="2:33" x14ac:dyDescent="0.2">
      <c r="B22" s="807"/>
      <c r="C22" s="818" t="s">
        <v>372</v>
      </c>
      <c r="D22" s="821" t="e">
        <f>NA()</f>
        <v>#N/A</v>
      </c>
      <c r="E22" s="820" t="e">
        <f>NA()</f>
        <v>#N/A</v>
      </c>
      <c r="F22" s="804"/>
      <c r="O22" s="799"/>
      <c r="P22" s="799"/>
      <c r="Q22" s="799"/>
      <c r="R22" s="799"/>
      <c r="S22" s="799"/>
      <c r="T22" s="799"/>
      <c r="U22" s="799"/>
      <c r="V22" s="799"/>
      <c r="W22" s="799"/>
      <c r="X22" s="799"/>
      <c r="Y22" s="799"/>
      <c r="Z22" s="799"/>
      <c r="AA22" s="799"/>
      <c r="AB22" s="799"/>
      <c r="AC22" s="799"/>
      <c r="AD22" s="799"/>
      <c r="AE22" s="799"/>
      <c r="AF22" s="799"/>
      <c r="AG22" s="799"/>
    </row>
    <row r="23" spans="2:33" x14ac:dyDescent="0.2">
      <c r="B23" s="807"/>
      <c r="C23" s="818" t="s">
        <v>371</v>
      </c>
      <c r="D23" s="819"/>
      <c r="E23" s="805"/>
      <c r="F23" s="804"/>
      <c r="O23" s="799"/>
      <c r="P23" s="799"/>
      <c r="Q23" s="799"/>
      <c r="R23" s="799"/>
      <c r="S23" s="799"/>
      <c r="T23" s="799"/>
      <c r="U23" s="799"/>
      <c r="V23" s="799"/>
      <c r="W23" s="799"/>
      <c r="X23" s="799"/>
      <c r="Y23" s="799"/>
      <c r="Z23" s="799"/>
      <c r="AA23" s="799"/>
      <c r="AB23" s="799"/>
      <c r="AC23" s="799"/>
      <c r="AD23" s="799"/>
      <c r="AE23" s="799"/>
      <c r="AF23" s="799"/>
      <c r="AG23" s="799"/>
    </row>
    <row r="24" spans="2:33" x14ac:dyDescent="0.2">
      <c r="B24" s="807"/>
      <c r="C24" s="818" t="s">
        <v>370</v>
      </c>
      <c r="D24" s="817" t="s">
        <v>369</v>
      </c>
      <c r="E24" s="805"/>
      <c r="F24" s="804"/>
      <c r="O24" s="799"/>
      <c r="P24" s="799"/>
      <c r="Q24" s="799"/>
      <c r="R24" s="799"/>
      <c r="S24" s="799"/>
      <c r="T24" s="799"/>
      <c r="U24" s="799"/>
      <c r="V24" s="799"/>
      <c r="W24" s="799"/>
      <c r="X24" s="799"/>
      <c r="Y24" s="799"/>
      <c r="Z24" s="799"/>
      <c r="AA24" s="799"/>
      <c r="AB24" s="799"/>
      <c r="AC24" s="799"/>
      <c r="AD24" s="799"/>
      <c r="AE24" s="799"/>
      <c r="AF24" s="799"/>
      <c r="AG24" s="799"/>
    </row>
    <row r="25" spans="2:33" x14ac:dyDescent="0.2">
      <c r="B25" s="807"/>
      <c r="C25" s="816" t="s">
        <v>368</v>
      </c>
      <c r="D25" s="815" t="s">
        <v>367</v>
      </c>
      <c r="E25" s="805"/>
      <c r="F25" s="804"/>
      <c r="O25" s="799"/>
      <c r="P25" s="799"/>
      <c r="Q25" s="799"/>
      <c r="R25" s="799"/>
      <c r="S25" s="799"/>
      <c r="T25" s="799"/>
      <c r="U25" s="799"/>
      <c r="V25" s="799"/>
      <c r="W25" s="799"/>
      <c r="X25" s="799"/>
      <c r="Y25" s="799"/>
      <c r="Z25" s="799"/>
      <c r="AA25" s="799"/>
      <c r="AB25" s="799"/>
      <c r="AC25" s="799"/>
      <c r="AD25" s="799"/>
      <c r="AE25" s="799"/>
      <c r="AF25" s="799"/>
      <c r="AG25" s="799"/>
    </row>
    <row r="26" spans="2:33" x14ac:dyDescent="0.2">
      <c r="B26" s="807"/>
      <c r="C26" s="814"/>
      <c r="D26" s="814"/>
      <c r="E26" s="805"/>
      <c r="F26" s="804"/>
      <c r="O26" s="799"/>
      <c r="P26" s="799"/>
      <c r="Q26" s="799"/>
      <c r="R26" s="799"/>
      <c r="S26" s="799"/>
      <c r="T26" s="799"/>
      <c r="U26" s="799"/>
      <c r="V26" s="799"/>
      <c r="W26" s="799"/>
      <c r="X26" s="799"/>
      <c r="Y26" s="799"/>
      <c r="Z26" s="799"/>
      <c r="AA26" s="799"/>
      <c r="AB26" s="799"/>
      <c r="AC26" s="799"/>
      <c r="AD26" s="799"/>
      <c r="AE26" s="799"/>
      <c r="AF26" s="799"/>
      <c r="AG26" s="799"/>
    </row>
    <row r="27" spans="2:33" x14ac:dyDescent="0.2">
      <c r="B27" s="807"/>
      <c r="C27" s="813">
        <f>_xll.qlTermStructureReferenceDate(YieldCurve)</f>
        <v>42180</v>
      </c>
      <c r="D27" s="967">
        <f>MAX(_xll.ohPack('Selected (6)'!J1:J126))</f>
        <v>1</v>
      </c>
      <c r="E27" s="805"/>
      <c r="F27" s="804"/>
      <c r="O27" s="799"/>
      <c r="P27" s="799"/>
      <c r="Q27" s="799"/>
      <c r="R27" s="799"/>
      <c r="S27" s="799"/>
      <c r="T27" s="799"/>
      <c r="U27" s="799"/>
      <c r="V27" s="799"/>
      <c r="W27" s="799"/>
      <c r="X27" s="799"/>
      <c r="Y27" s="799"/>
      <c r="Z27" s="799"/>
      <c r="AA27" s="799"/>
      <c r="AB27" s="799"/>
      <c r="AC27" s="799"/>
      <c r="AD27" s="799"/>
      <c r="AE27" s="799"/>
      <c r="AF27" s="799"/>
      <c r="AG27" s="799"/>
    </row>
    <row r="28" spans="2:33" x14ac:dyDescent="0.2">
      <c r="B28" s="807"/>
      <c r="C28" s="811">
        <f>MAX(_xll.ohPack('Selected (6)'!I2:I126))</f>
        <v>64095</v>
      </c>
      <c r="D28" s="808">
        <f>MIN(_xll.ohPack('Selected (6)'!J1:J126))</f>
        <v>0.25022101783422629</v>
      </c>
      <c r="E28" s="805"/>
      <c r="F28" s="804"/>
      <c r="O28" s="799"/>
      <c r="P28" s="799"/>
      <c r="Q28" s="799"/>
      <c r="R28" s="799"/>
      <c r="S28" s="799"/>
      <c r="T28" s="799"/>
      <c r="U28" s="799"/>
      <c r="V28" s="799"/>
      <c r="W28" s="799"/>
      <c r="X28" s="799"/>
      <c r="Y28" s="799"/>
      <c r="Z28" s="799"/>
      <c r="AA28" s="799"/>
      <c r="AB28" s="799"/>
      <c r="AC28" s="799"/>
      <c r="AD28" s="799"/>
      <c r="AE28" s="799"/>
      <c r="AF28" s="799"/>
      <c r="AG28" s="799"/>
    </row>
    <row r="29" spans="2:33" x14ac:dyDescent="0.2">
      <c r="B29" s="807"/>
      <c r="C29" s="809" t="s">
        <v>238</v>
      </c>
      <c r="D29" s="810" t="str">
        <f>_xll.ohRangeRetrieveError('Selected (6)'!J1)</f>
        <v/>
      </c>
      <c r="E29" s="805"/>
      <c r="F29" s="804"/>
      <c r="O29" s="799"/>
      <c r="P29" s="799"/>
      <c r="Q29" s="799"/>
      <c r="R29" s="799"/>
      <c r="S29" s="799"/>
      <c r="T29" s="799"/>
      <c r="U29" s="799"/>
      <c r="V29" s="799"/>
      <c r="W29" s="799"/>
      <c r="X29" s="799"/>
      <c r="Y29" s="799"/>
      <c r="Z29" s="799"/>
      <c r="AA29" s="799"/>
      <c r="AB29" s="799"/>
      <c r="AC29" s="799"/>
      <c r="AD29" s="799"/>
      <c r="AE29" s="799"/>
      <c r="AF29" s="799"/>
      <c r="AG29" s="799"/>
    </row>
    <row r="30" spans="2:33" ht="14.25" customHeight="1" x14ac:dyDescent="0.2">
      <c r="B30" s="807"/>
      <c r="C30" s="809" t="str">
        <f>Libor!$D$13</f>
        <v>GBP1Y#0060</v>
      </c>
      <c r="D30" s="808" t="b">
        <f>_xll.qlRelinkableHandleLinkTo(C30,YieldCurve)</f>
        <v>1</v>
      </c>
      <c r="E30" s="805"/>
      <c r="F30" s="804"/>
      <c r="O30" s="799"/>
      <c r="P30" s="799"/>
      <c r="Q30" s="799"/>
      <c r="R30" s="799"/>
      <c r="S30" s="799"/>
      <c r="T30" s="799"/>
      <c r="U30" s="799"/>
      <c r="V30" s="799"/>
      <c r="W30" s="799"/>
      <c r="X30" s="799"/>
      <c r="Y30" s="799"/>
      <c r="Z30" s="799"/>
      <c r="AA30" s="799"/>
      <c r="AB30" s="799"/>
      <c r="AC30" s="799"/>
      <c r="AD30" s="799"/>
      <c r="AE30" s="799"/>
      <c r="AF30" s="799"/>
      <c r="AG30" s="799"/>
    </row>
    <row r="31" spans="2:33" x14ac:dyDescent="0.2">
      <c r="B31" s="807"/>
      <c r="C31" s="806" t="s">
        <v>366</v>
      </c>
      <c r="D31" s="356" t="b">
        <v>0</v>
      </c>
      <c r="E31" s="805"/>
      <c r="F31" s="804"/>
      <c r="O31" s="799"/>
      <c r="P31" s="799"/>
      <c r="Q31" s="799"/>
      <c r="R31" s="799"/>
      <c r="S31" s="799"/>
      <c r="T31" s="799"/>
      <c r="U31" s="799"/>
      <c r="V31" s="799"/>
      <c r="W31" s="799"/>
      <c r="X31" s="799"/>
      <c r="Y31" s="799"/>
      <c r="Z31" s="799"/>
      <c r="AA31" s="799"/>
      <c r="AB31" s="799"/>
      <c r="AC31" s="799"/>
      <c r="AD31" s="799"/>
      <c r="AE31" s="799"/>
      <c r="AF31" s="799"/>
      <c r="AG31" s="799"/>
    </row>
    <row r="32" spans="2:33" ht="12" thickBot="1" x14ac:dyDescent="0.25">
      <c r="B32" s="803"/>
      <c r="C32" s="801"/>
      <c r="D32" s="801"/>
      <c r="E32" s="801"/>
      <c r="F32" s="800"/>
      <c r="O32" s="799"/>
      <c r="P32" s="799"/>
      <c r="Q32" s="799"/>
      <c r="R32" s="799"/>
      <c r="S32" s="799"/>
      <c r="T32" s="799"/>
      <c r="U32" s="799"/>
      <c r="V32" s="799"/>
      <c r="W32" s="799"/>
      <c r="X32" s="799"/>
      <c r="Y32" s="799"/>
      <c r="Z32" s="799"/>
      <c r="AA32" s="799"/>
      <c r="AB32" s="799"/>
      <c r="AC32" s="799"/>
      <c r="AD32" s="799"/>
      <c r="AE32" s="799"/>
      <c r="AF32" s="799"/>
      <c r="AG32" s="799"/>
    </row>
    <row r="33" spans="15:33" x14ac:dyDescent="0.2">
      <c r="O33" s="799"/>
      <c r="P33" s="799"/>
      <c r="Q33" s="799"/>
      <c r="R33" s="799"/>
      <c r="S33" s="799"/>
      <c r="T33" s="799"/>
      <c r="U33" s="799"/>
      <c r="V33" s="799"/>
      <c r="W33" s="799"/>
      <c r="X33" s="799"/>
      <c r="Y33" s="799"/>
      <c r="Z33" s="799"/>
      <c r="AA33" s="799"/>
      <c r="AB33" s="799"/>
      <c r="AC33" s="799"/>
      <c r="AD33" s="799"/>
      <c r="AE33" s="799"/>
      <c r="AF33" s="799"/>
      <c r="AG33" s="799"/>
    </row>
    <row r="34" spans="15:33" x14ac:dyDescent="0.2">
      <c r="O34" s="799"/>
      <c r="P34" s="799"/>
      <c r="Q34" s="799"/>
      <c r="R34" s="799"/>
      <c r="S34" s="799"/>
      <c r="T34" s="799"/>
      <c r="U34" s="799"/>
      <c r="V34" s="799"/>
      <c r="W34" s="799"/>
      <c r="X34" s="799"/>
      <c r="Y34" s="799"/>
      <c r="Z34" s="799"/>
      <c r="AA34" s="799"/>
      <c r="AB34" s="799"/>
      <c r="AC34" s="799"/>
      <c r="AD34" s="799"/>
      <c r="AE34" s="799"/>
      <c r="AF34" s="799"/>
      <c r="AG34" s="799"/>
    </row>
    <row r="35" spans="15:33" x14ac:dyDescent="0.2">
      <c r="O35" s="799"/>
      <c r="P35" s="799"/>
      <c r="Q35" s="799"/>
      <c r="R35" s="799"/>
      <c r="S35" s="799"/>
      <c r="T35" s="799"/>
      <c r="U35" s="799"/>
      <c r="V35" s="799"/>
      <c r="W35" s="799"/>
      <c r="X35" s="799"/>
      <c r="Y35" s="799"/>
      <c r="Z35" s="799"/>
      <c r="AA35" s="799"/>
      <c r="AB35" s="799"/>
      <c r="AC35" s="799"/>
      <c r="AD35" s="799"/>
      <c r="AE35" s="799"/>
      <c r="AF35" s="799"/>
      <c r="AG35" s="799"/>
    </row>
    <row r="36" spans="15:33" x14ac:dyDescent="0.2">
      <c r="O36" s="799"/>
      <c r="P36" s="799"/>
      <c r="Q36" s="799"/>
      <c r="R36" s="799"/>
      <c r="S36" s="799"/>
      <c r="T36" s="799"/>
      <c r="U36" s="799"/>
      <c r="V36" s="799"/>
      <c r="W36" s="799"/>
      <c r="X36" s="799"/>
      <c r="Y36" s="799"/>
      <c r="Z36" s="799"/>
      <c r="AA36" s="799"/>
      <c r="AB36" s="799"/>
      <c r="AC36" s="799"/>
      <c r="AD36" s="799"/>
      <c r="AE36" s="799"/>
      <c r="AF36" s="799"/>
      <c r="AG36" s="799"/>
    </row>
    <row r="37" spans="15:33" x14ac:dyDescent="0.2">
      <c r="O37" s="799"/>
      <c r="P37" s="799"/>
      <c r="Q37" s="799"/>
      <c r="R37" s="799"/>
      <c r="S37" s="799"/>
      <c r="T37" s="799"/>
      <c r="U37" s="799"/>
      <c r="V37" s="799"/>
      <c r="W37" s="799"/>
      <c r="X37" s="799"/>
      <c r="Y37" s="799"/>
      <c r="Z37" s="799"/>
      <c r="AA37" s="799"/>
      <c r="AB37" s="799"/>
      <c r="AC37" s="799"/>
      <c r="AD37" s="799"/>
      <c r="AE37" s="799"/>
      <c r="AF37" s="799"/>
      <c r="AG37" s="799"/>
    </row>
    <row r="38" spans="15:33" x14ac:dyDescent="0.2">
      <c r="O38" s="799"/>
      <c r="P38" s="799"/>
      <c r="Q38" s="799"/>
      <c r="R38" s="799"/>
      <c r="S38" s="799"/>
      <c r="T38" s="799"/>
      <c r="U38" s="799"/>
      <c r="V38" s="799"/>
      <c r="W38" s="799"/>
      <c r="X38" s="799"/>
      <c r="Y38" s="799"/>
      <c r="Z38" s="799"/>
      <c r="AA38" s="799"/>
      <c r="AB38" s="799"/>
      <c r="AC38" s="799"/>
      <c r="AD38" s="799"/>
      <c r="AE38" s="799"/>
      <c r="AF38" s="799"/>
      <c r="AG38" s="799"/>
    </row>
    <row r="39" spans="15:33" x14ac:dyDescent="0.2">
      <c r="O39" s="799"/>
      <c r="P39" s="799"/>
      <c r="Q39" s="799"/>
      <c r="R39" s="799"/>
      <c r="S39" s="799"/>
      <c r="T39" s="799"/>
      <c r="U39" s="799"/>
      <c r="V39" s="799"/>
      <c r="W39" s="799"/>
      <c r="X39" s="799"/>
      <c r="Y39" s="799"/>
      <c r="Z39" s="799"/>
      <c r="AA39" s="799"/>
      <c r="AB39" s="799"/>
      <c r="AC39" s="799"/>
      <c r="AD39" s="799"/>
      <c r="AE39" s="799"/>
      <c r="AF39" s="799"/>
      <c r="AG39" s="799"/>
    </row>
    <row r="40" spans="15:33" x14ac:dyDescent="0.2">
      <c r="O40" s="799"/>
      <c r="P40" s="799"/>
      <c r="Q40" s="799"/>
      <c r="R40" s="799"/>
      <c r="S40" s="799"/>
      <c r="T40" s="799"/>
      <c r="U40" s="799"/>
      <c r="V40" s="799"/>
      <c r="W40" s="799"/>
      <c r="X40" s="799"/>
      <c r="Y40" s="799"/>
      <c r="Z40" s="799"/>
      <c r="AA40" s="799"/>
      <c r="AB40" s="799"/>
      <c r="AC40" s="799"/>
      <c r="AD40" s="799"/>
      <c r="AE40" s="799"/>
      <c r="AF40" s="799"/>
      <c r="AG40" s="799"/>
    </row>
    <row r="41" spans="15:33" x14ac:dyDescent="0.2">
      <c r="O41" s="799"/>
      <c r="P41" s="799"/>
      <c r="Q41" s="799"/>
      <c r="R41" s="799"/>
      <c r="S41" s="799"/>
      <c r="T41" s="799"/>
      <c r="U41" s="799"/>
      <c r="V41" s="799"/>
      <c r="W41" s="799"/>
      <c r="X41" s="799"/>
      <c r="Y41" s="799"/>
      <c r="Z41" s="799"/>
      <c r="AA41" s="799"/>
      <c r="AB41" s="799"/>
      <c r="AC41" s="799"/>
      <c r="AD41" s="799"/>
      <c r="AE41" s="799"/>
      <c r="AF41" s="799"/>
      <c r="AG41" s="799"/>
    </row>
    <row r="42" spans="15:33" x14ac:dyDescent="0.2">
      <c r="O42" s="799"/>
      <c r="P42" s="799"/>
      <c r="Q42" s="799"/>
      <c r="R42" s="799"/>
      <c r="S42" s="799"/>
      <c r="T42" s="799"/>
      <c r="U42" s="799"/>
      <c r="V42" s="799"/>
      <c r="W42" s="799"/>
      <c r="X42" s="799"/>
      <c r="Y42" s="799"/>
      <c r="Z42" s="799"/>
      <c r="AA42" s="799"/>
      <c r="AB42" s="799"/>
      <c r="AC42" s="799"/>
      <c r="AD42" s="799"/>
      <c r="AE42" s="799"/>
      <c r="AF42" s="799"/>
      <c r="AG42" s="799"/>
    </row>
    <row r="43" spans="15:33" x14ac:dyDescent="0.2">
      <c r="O43" s="799"/>
      <c r="P43" s="799"/>
      <c r="Q43" s="799"/>
      <c r="R43" s="799"/>
      <c r="S43" s="799"/>
      <c r="T43" s="799"/>
      <c r="U43" s="799"/>
      <c r="V43" s="799"/>
      <c r="W43" s="799"/>
      <c r="X43" s="799"/>
      <c r="Y43" s="799"/>
      <c r="Z43" s="799"/>
      <c r="AA43" s="799"/>
      <c r="AB43" s="799"/>
      <c r="AC43" s="799"/>
      <c r="AD43" s="799"/>
      <c r="AE43" s="799"/>
      <c r="AF43" s="799"/>
      <c r="AG43" s="799"/>
    </row>
    <row r="44" spans="15:33" x14ac:dyDescent="0.2">
      <c r="O44" s="799"/>
      <c r="P44" s="799"/>
      <c r="Q44" s="799"/>
      <c r="R44" s="799"/>
      <c r="S44" s="799"/>
      <c r="T44" s="799"/>
      <c r="U44" s="799"/>
      <c r="V44" s="799"/>
      <c r="W44" s="799"/>
      <c r="X44" s="799"/>
      <c r="Y44" s="799"/>
      <c r="Z44" s="799"/>
      <c r="AA44" s="799"/>
      <c r="AB44" s="799"/>
      <c r="AC44" s="799"/>
      <c r="AD44" s="799"/>
      <c r="AE44" s="799"/>
      <c r="AF44" s="799"/>
      <c r="AG44" s="799"/>
    </row>
    <row r="45" spans="15:33" x14ac:dyDescent="0.2">
      <c r="O45" s="799"/>
      <c r="P45" s="799"/>
      <c r="Q45" s="799"/>
      <c r="R45" s="799"/>
      <c r="S45" s="799"/>
      <c r="T45" s="799"/>
      <c r="U45" s="799"/>
      <c r="V45" s="799"/>
      <c r="W45" s="799"/>
      <c r="X45" s="799"/>
      <c r="Y45" s="799"/>
      <c r="Z45" s="799"/>
      <c r="AA45" s="799"/>
      <c r="AB45" s="799"/>
      <c r="AC45" s="799"/>
      <c r="AD45" s="799"/>
      <c r="AE45" s="799"/>
      <c r="AF45" s="799"/>
      <c r="AG45" s="799"/>
    </row>
    <row r="46" spans="15:33" x14ac:dyDescent="0.2">
      <c r="O46" s="799"/>
      <c r="P46" s="799"/>
      <c r="Q46" s="799"/>
      <c r="R46" s="799"/>
      <c r="S46" s="799"/>
      <c r="T46" s="799"/>
      <c r="U46" s="799"/>
      <c r="V46" s="799"/>
      <c r="W46" s="799"/>
      <c r="X46" s="799"/>
      <c r="Y46" s="799"/>
      <c r="Z46" s="799"/>
      <c r="AA46" s="799"/>
      <c r="AB46" s="799"/>
      <c r="AC46" s="799"/>
      <c r="AD46" s="799"/>
      <c r="AE46" s="799"/>
      <c r="AF46" s="799"/>
      <c r="AG46" s="799"/>
    </row>
    <row r="47" spans="15:33" x14ac:dyDescent="0.2">
      <c r="O47" s="799"/>
      <c r="P47" s="799"/>
      <c r="Q47" s="799"/>
      <c r="R47" s="799"/>
      <c r="S47" s="799"/>
      <c r="T47" s="799"/>
      <c r="U47" s="799"/>
      <c r="V47" s="799"/>
      <c r="W47" s="799"/>
      <c r="X47" s="799"/>
      <c r="Y47" s="799"/>
      <c r="Z47" s="799"/>
      <c r="AA47" s="799"/>
      <c r="AB47" s="799"/>
      <c r="AC47" s="799"/>
      <c r="AD47" s="799"/>
      <c r="AE47" s="799"/>
      <c r="AF47" s="799"/>
      <c r="AG47" s="799"/>
    </row>
    <row r="48" spans="15:33" x14ac:dyDescent="0.2">
      <c r="O48" s="799"/>
      <c r="P48" s="799"/>
      <c r="Q48" s="799"/>
      <c r="R48" s="799"/>
      <c r="S48" s="799"/>
      <c r="T48" s="799"/>
      <c r="U48" s="799"/>
      <c r="V48" s="799"/>
      <c r="W48" s="799"/>
      <c r="X48" s="799"/>
      <c r="Y48" s="799"/>
      <c r="Z48" s="799"/>
      <c r="AA48" s="799"/>
      <c r="AB48" s="799"/>
      <c r="AC48" s="799"/>
      <c r="AD48" s="799"/>
      <c r="AE48" s="799"/>
      <c r="AF48" s="799"/>
      <c r="AG48" s="799"/>
    </row>
    <row r="49" spans="15:33" x14ac:dyDescent="0.2">
      <c r="O49" s="799"/>
      <c r="P49" s="799"/>
      <c r="Q49" s="799"/>
      <c r="R49" s="799"/>
      <c r="S49" s="799"/>
      <c r="T49" s="799"/>
      <c r="U49" s="799"/>
      <c r="V49" s="799"/>
      <c r="W49" s="799"/>
      <c r="X49" s="799"/>
      <c r="Y49" s="799"/>
      <c r="Z49" s="799"/>
      <c r="AA49" s="799"/>
      <c r="AB49" s="799"/>
      <c r="AC49" s="799"/>
      <c r="AD49" s="799"/>
      <c r="AE49" s="799"/>
      <c r="AF49" s="799"/>
      <c r="AG49" s="799"/>
    </row>
    <row r="50" spans="15:33" x14ac:dyDescent="0.2">
      <c r="O50" s="799"/>
      <c r="P50" s="799"/>
      <c r="Q50" s="799"/>
      <c r="R50" s="799"/>
      <c r="S50" s="799"/>
      <c r="T50" s="799"/>
      <c r="U50" s="799"/>
      <c r="V50" s="799"/>
      <c r="W50" s="799"/>
      <c r="X50" s="799"/>
      <c r="Y50" s="799"/>
      <c r="Z50" s="799"/>
      <c r="AA50" s="799"/>
      <c r="AB50" s="799"/>
      <c r="AC50" s="799"/>
      <c r="AD50" s="799"/>
      <c r="AE50" s="799"/>
      <c r="AF50" s="799"/>
      <c r="AG50" s="799"/>
    </row>
    <row r="51" spans="15:33" x14ac:dyDescent="0.2">
      <c r="O51" s="799"/>
      <c r="P51" s="799"/>
      <c r="Q51" s="799"/>
      <c r="R51" s="799"/>
      <c r="S51" s="799"/>
      <c r="T51" s="799"/>
      <c r="U51" s="799"/>
      <c r="V51" s="799"/>
      <c r="W51" s="799"/>
      <c r="X51" s="799"/>
      <c r="Y51" s="799"/>
      <c r="Z51" s="799"/>
      <c r="AA51" s="799"/>
      <c r="AB51" s="799"/>
      <c r="AC51" s="799"/>
      <c r="AD51" s="799"/>
      <c r="AE51" s="799"/>
      <c r="AF51" s="799"/>
      <c r="AG51" s="799"/>
    </row>
    <row r="52" spans="15:33" x14ac:dyDescent="0.2">
      <c r="O52" s="799"/>
      <c r="P52" s="799"/>
      <c r="Q52" s="799"/>
      <c r="R52" s="799"/>
      <c r="S52" s="799"/>
      <c r="T52" s="799"/>
      <c r="U52" s="799"/>
      <c r="V52" s="799"/>
      <c r="W52" s="799"/>
      <c r="X52" s="799"/>
      <c r="Y52" s="799"/>
      <c r="Z52" s="799"/>
      <c r="AA52" s="799"/>
      <c r="AB52" s="799"/>
      <c r="AC52" s="799"/>
      <c r="AD52" s="799"/>
      <c r="AE52" s="799"/>
      <c r="AF52" s="799"/>
      <c r="AG52" s="799"/>
    </row>
    <row r="53" spans="15:33" x14ac:dyDescent="0.2">
      <c r="O53" s="799"/>
      <c r="P53" s="799"/>
      <c r="Q53" s="799"/>
      <c r="R53" s="799"/>
      <c r="S53" s="799"/>
      <c r="T53" s="799"/>
      <c r="U53" s="799"/>
      <c r="V53" s="799"/>
      <c r="W53" s="799"/>
      <c r="X53" s="799"/>
      <c r="Y53" s="799"/>
      <c r="Z53" s="799"/>
      <c r="AA53" s="799"/>
      <c r="AB53" s="799"/>
      <c r="AC53" s="799"/>
      <c r="AD53" s="799"/>
      <c r="AE53" s="799"/>
      <c r="AF53" s="799"/>
      <c r="AG53" s="799"/>
    </row>
    <row r="54" spans="15:33" x14ac:dyDescent="0.2">
      <c r="O54" s="799"/>
      <c r="P54" s="799"/>
      <c r="Q54" s="799"/>
      <c r="R54" s="799"/>
      <c r="S54" s="799"/>
      <c r="T54" s="799"/>
      <c r="U54" s="799"/>
      <c r="V54" s="799"/>
      <c r="W54" s="799"/>
      <c r="X54" s="799"/>
      <c r="Y54" s="799"/>
      <c r="Z54" s="799"/>
      <c r="AA54" s="799"/>
      <c r="AB54" s="799"/>
      <c r="AC54" s="799"/>
      <c r="AD54" s="799"/>
      <c r="AE54" s="799"/>
      <c r="AF54" s="799"/>
      <c r="AG54" s="799"/>
    </row>
    <row r="55" spans="15:33" x14ac:dyDescent="0.2">
      <c r="O55" s="799"/>
      <c r="P55" s="799"/>
      <c r="Q55" s="799"/>
      <c r="R55" s="799"/>
      <c r="S55" s="799"/>
      <c r="T55" s="799"/>
      <c r="U55" s="799"/>
      <c r="V55" s="799"/>
      <c r="W55" s="799"/>
      <c r="X55" s="799"/>
      <c r="Y55" s="799"/>
      <c r="Z55" s="799"/>
      <c r="AA55" s="799"/>
      <c r="AB55" s="799"/>
      <c r="AC55" s="799"/>
      <c r="AD55" s="799"/>
      <c r="AE55" s="799"/>
      <c r="AF55" s="799"/>
      <c r="AG55" s="799"/>
    </row>
    <row r="56" spans="15:33" x14ac:dyDescent="0.2">
      <c r="O56" s="799"/>
      <c r="P56" s="799"/>
      <c r="Q56" s="799"/>
      <c r="R56" s="799"/>
      <c r="S56" s="799"/>
      <c r="T56" s="799"/>
      <c r="U56" s="799"/>
      <c r="V56" s="799"/>
      <c r="W56" s="799"/>
      <c r="X56" s="799"/>
      <c r="Y56" s="799"/>
      <c r="Z56" s="799"/>
      <c r="AA56" s="799"/>
      <c r="AB56" s="799"/>
      <c r="AC56" s="799"/>
      <c r="AD56" s="799"/>
      <c r="AE56" s="799"/>
      <c r="AF56" s="799"/>
      <c r="AG56" s="799"/>
    </row>
    <row r="57" spans="15:33" x14ac:dyDescent="0.2">
      <c r="O57" s="799"/>
      <c r="P57" s="799"/>
      <c r="Q57" s="799"/>
      <c r="R57" s="799"/>
      <c r="S57" s="799"/>
      <c r="T57" s="799"/>
      <c r="U57" s="799"/>
      <c r="V57" s="799"/>
      <c r="W57" s="799"/>
      <c r="X57" s="799"/>
      <c r="Y57" s="799"/>
      <c r="Z57" s="799"/>
      <c r="AA57" s="799"/>
      <c r="AB57" s="799"/>
      <c r="AC57" s="799"/>
      <c r="AD57" s="799"/>
      <c r="AE57" s="799"/>
      <c r="AF57" s="799"/>
      <c r="AG57" s="799"/>
    </row>
    <row r="58" spans="15:33" x14ac:dyDescent="0.2">
      <c r="O58" s="799"/>
      <c r="P58" s="799"/>
      <c r="Q58" s="799"/>
      <c r="R58" s="799"/>
      <c r="S58" s="799"/>
      <c r="T58" s="799"/>
      <c r="U58" s="799"/>
      <c r="V58" s="799"/>
      <c r="W58" s="799"/>
      <c r="X58" s="799"/>
      <c r="Y58" s="799"/>
      <c r="Z58" s="799"/>
      <c r="AA58" s="799"/>
      <c r="AB58" s="799"/>
      <c r="AC58" s="799"/>
      <c r="AD58" s="799"/>
      <c r="AE58" s="799"/>
      <c r="AF58" s="799"/>
      <c r="AG58" s="799"/>
    </row>
    <row r="59" spans="15:33" x14ac:dyDescent="0.2">
      <c r="O59" s="799"/>
      <c r="P59" s="799"/>
      <c r="Q59" s="799"/>
      <c r="R59" s="799"/>
      <c r="S59" s="799"/>
      <c r="T59" s="799"/>
      <c r="U59" s="799"/>
      <c r="V59" s="799"/>
      <c r="W59" s="799"/>
      <c r="X59" s="799"/>
      <c r="Y59" s="799"/>
      <c r="Z59" s="799"/>
      <c r="AA59" s="799"/>
      <c r="AB59" s="799"/>
      <c r="AC59" s="799"/>
      <c r="AD59" s="799"/>
      <c r="AE59" s="799"/>
      <c r="AF59" s="799"/>
      <c r="AG59" s="799"/>
    </row>
    <row r="60" spans="15:33" x14ac:dyDescent="0.2">
      <c r="O60" s="799"/>
      <c r="P60" s="799"/>
      <c r="Q60" s="799"/>
      <c r="R60" s="799"/>
      <c r="S60" s="799"/>
      <c r="T60" s="799"/>
      <c r="U60" s="799"/>
      <c r="V60" s="799"/>
      <c r="W60" s="799"/>
      <c r="X60" s="799"/>
      <c r="Y60" s="799"/>
      <c r="Z60" s="799"/>
      <c r="AA60" s="799"/>
      <c r="AB60" s="799"/>
      <c r="AC60" s="799"/>
      <c r="AD60" s="799"/>
      <c r="AE60" s="799"/>
      <c r="AF60" s="799"/>
      <c r="AG60" s="799"/>
    </row>
    <row r="61" spans="15:33" x14ac:dyDescent="0.2">
      <c r="O61" s="799"/>
      <c r="P61" s="799"/>
      <c r="Q61" s="799"/>
      <c r="R61" s="799"/>
      <c r="S61" s="799"/>
      <c r="T61" s="799"/>
      <c r="U61" s="799"/>
      <c r="V61" s="799"/>
      <c r="W61" s="799"/>
      <c r="X61" s="799"/>
      <c r="Y61" s="799"/>
      <c r="Z61" s="799"/>
      <c r="AA61" s="799"/>
      <c r="AB61" s="799"/>
      <c r="AC61" s="799"/>
      <c r="AD61" s="799"/>
      <c r="AE61" s="799"/>
      <c r="AF61" s="799"/>
      <c r="AG61" s="799"/>
    </row>
    <row r="62" spans="15:33" x14ac:dyDescent="0.2">
      <c r="O62" s="799"/>
      <c r="P62" s="799"/>
      <c r="Q62" s="799"/>
      <c r="R62" s="799"/>
      <c r="S62" s="799"/>
      <c r="T62" s="799"/>
      <c r="U62" s="799"/>
      <c r="V62" s="799"/>
      <c r="W62" s="799"/>
      <c r="X62" s="799"/>
      <c r="Y62" s="799"/>
      <c r="Z62" s="799"/>
      <c r="AA62" s="799"/>
      <c r="AB62" s="799"/>
      <c r="AC62" s="799"/>
      <c r="AD62" s="799"/>
      <c r="AE62" s="799"/>
      <c r="AF62" s="799"/>
      <c r="AG62" s="799"/>
    </row>
    <row r="63" spans="15:33" x14ac:dyDescent="0.2">
      <c r="O63" s="799"/>
      <c r="P63" s="799"/>
      <c r="Q63" s="799"/>
      <c r="R63" s="799"/>
      <c r="S63" s="799"/>
      <c r="T63" s="799"/>
      <c r="U63" s="799"/>
      <c r="V63" s="799"/>
      <c r="W63" s="799"/>
      <c r="X63" s="799"/>
      <c r="Y63" s="799"/>
      <c r="Z63" s="799"/>
      <c r="AA63" s="799"/>
      <c r="AB63" s="799"/>
      <c r="AC63" s="799"/>
      <c r="AD63" s="799"/>
      <c r="AE63" s="799"/>
      <c r="AF63" s="799"/>
      <c r="AG63" s="799"/>
    </row>
    <row r="64" spans="15:33" x14ac:dyDescent="0.2">
      <c r="O64" s="799"/>
      <c r="P64" s="799"/>
      <c r="Q64" s="799"/>
      <c r="R64" s="799"/>
      <c r="S64" s="799"/>
      <c r="T64" s="799"/>
      <c r="U64" s="799"/>
      <c r="V64" s="799"/>
      <c r="W64" s="799"/>
      <c r="X64" s="799"/>
      <c r="Y64" s="799"/>
      <c r="Z64" s="799"/>
      <c r="AA64" s="799"/>
      <c r="AB64" s="799"/>
      <c r="AC64" s="799"/>
      <c r="AD64" s="799"/>
      <c r="AE64" s="799"/>
      <c r="AF64" s="799"/>
      <c r="AG64" s="799"/>
    </row>
    <row r="65" spans="15:33" x14ac:dyDescent="0.2">
      <c r="O65" s="799"/>
      <c r="P65" s="799"/>
      <c r="Q65" s="799"/>
      <c r="R65" s="799"/>
      <c r="S65" s="799"/>
      <c r="T65" s="799"/>
      <c r="U65" s="799"/>
      <c r="V65" s="799"/>
      <c r="W65" s="799"/>
      <c r="X65" s="799"/>
      <c r="Y65" s="799"/>
      <c r="Z65" s="799"/>
      <c r="AA65" s="799"/>
      <c r="AB65" s="799"/>
      <c r="AC65" s="799"/>
      <c r="AD65" s="799"/>
      <c r="AE65" s="799"/>
      <c r="AF65" s="799"/>
      <c r="AG65" s="799"/>
    </row>
    <row r="66" spans="15:33" x14ac:dyDescent="0.2">
      <c r="O66" s="799"/>
      <c r="P66" s="799"/>
      <c r="Q66" s="799"/>
      <c r="R66" s="799"/>
      <c r="S66" s="799"/>
      <c r="T66" s="799"/>
      <c r="U66" s="799"/>
      <c r="V66" s="799"/>
      <c r="W66" s="799"/>
      <c r="X66" s="799"/>
      <c r="Y66" s="799"/>
      <c r="Z66" s="799"/>
      <c r="AA66" s="799"/>
      <c r="AB66" s="799"/>
      <c r="AC66" s="799"/>
      <c r="AD66" s="799"/>
      <c r="AE66" s="799"/>
      <c r="AF66" s="799"/>
      <c r="AG66" s="799"/>
    </row>
    <row r="67" spans="15:33" x14ac:dyDescent="0.2">
      <c r="O67" s="799"/>
      <c r="P67" s="799"/>
      <c r="Q67" s="799"/>
      <c r="R67" s="799"/>
      <c r="S67" s="799"/>
      <c r="T67" s="799"/>
      <c r="U67" s="799"/>
      <c r="V67" s="799"/>
      <c r="W67" s="799"/>
      <c r="X67" s="799"/>
      <c r="Y67" s="799"/>
      <c r="Z67" s="799"/>
      <c r="AA67" s="799"/>
      <c r="AB67" s="799"/>
      <c r="AC67" s="799"/>
      <c r="AD67" s="799"/>
      <c r="AE67" s="799"/>
      <c r="AF67" s="799"/>
      <c r="AG67" s="799"/>
    </row>
    <row r="68" spans="15:33" x14ac:dyDescent="0.2">
      <c r="O68" s="799"/>
      <c r="P68" s="799"/>
      <c r="Q68" s="799"/>
      <c r="R68" s="799"/>
      <c r="S68" s="799"/>
      <c r="T68" s="799"/>
      <c r="U68" s="799"/>
      <c r="V68" s="799"/>
      <c r="W68" s="799"/>
      <c r="X68" s="799"/>
      <c r="Y68" s="799"/>
      <c r="Z68" s="799"/>
      <c r="AA68" s="799"/>
      <c r="AB68" s="799"/>
      <c r="AC68" s="799"/>
      <c r="AD68" s="799"/>
      <c r="AE68" s="799"/>
      <c r="AF68" s="799"/>
      <c r="AG68" s="799"/>
    </row>
  </sheetData>
  <mergeCells count="3">
    <mergeCell ref="B2:F2"/>
    <mergeCell ref="K2:N2"/>
    <mergeCell ref="K9:N9"/>
  </mergeCells>
  <dataValidations count="8">
    <dataValidation type="list" showInputMessage="1" showErrorMessage="1" sqref="M11">
      <formula1>"Libor,ibor"</formula1>
    </dataValidation>
    <dataValidation type="list" allowBlank="1" showInputMessage="1" showErrorMessage="1" sqref="M13:M14">
      <formula1>"Actual/Actual (ISDA),Actual/360,30/360 (Bond Basis),30E/360 (Eurobond Basis),Actual/365 (Fixed),Actual/Actual (ISMA),Actual/Actual (AFB),1/1,30/360 (Italian),Simple"</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6">
      <formula1>"1D,1W,1M,2M,3M,6M,1Y"</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fitToPage="1"/>
  </sheetPr>
  <dimension ref="A1:AJ102"/>
  <sheetViews>
    <sheetView showGridLines="0" tabSelected="1" topLeftCell="I1" workbookViewId="0">
      <selection activeCell="U2" sqref="U2"/>
    </sheetView>
  </sheetViews>
  <sheetFormatPr defaultColWidth="9.28515625" defaultRowHeight="11.25" outlineLevelCol="1" x14ac:dyDescent="0.2"/>
  <cols>
    <col min="1" max="1" width="4" style="399" hidden="1" customWidth="1" outlineLevel="1"/>
    <col min="2" max="2" width="5" style="399" hidden="1" customWidth="1" outlineLevel="1"/>
    <col min="3" max="3" width="10" style="399" hidden="1" customWidth="1" outlineLevel="1"/>
    <col min="4" max="4" width="6" style="399" hidden="1" customWidth="1" outlineLevel="1"/>
    <col min="5" max="5" width="3" style="399" hidden="1" customWidth="1" outlineLevel="1"/>
    <col min="6" max="6" width="4" style="399" hidden="1" customWidth="1" outlineLevel="1"/>
    <col min="7" max="7" width="5" style="399" hidden="1" customWidth="1" outlineLevel="1"/>
    <col min="8" max="8" width="6" style="399" hidden="1" customWidth="1" outlineLevel="1"/>
    <col min="9" max="9" width="2.7109375" style="399" customWidth="1" collapsed="1"/>
    <col min="10" max="10" width="2.7109375" style="399" customWidth="1"/>
    <col min="11" max="11" width="14.140625" style="399" bestFit="1" customWidth="1"/>
    <col min="12" max="12" width="18.28515625" style="399" bestFit="1" customWidth="1"/>
    <col min="13" max="13" width="14.140625" style="399" bestFit="1" customWidth="1"/>
    <col min="14" max="15" width="9" style="399" hidden="1" customWidth="1" outlineLevel="1"/>
    <col min="16" max="16" width="20.28515625" style="399" hidden="1" customWidth="1" outlineLevel="1"/>
    <col min="17" max="17" width="20.28515625" style="399" bestFit="1" customWidth="1" collapsed="1"/>
    <col min="18" max="18" width="2" style="399" bestFit="1" customWidth="1"/>
    <col min="19" max="19" width="2.7109375" style="399" customWidth="1"/>
    <col min="20" max="20" width="18.28515625" style="399" bestFit="1" customWidth="1"/>
    <col min="21" max="21" width="26.5703125" style="399" bestFit="1" customWidth="1"/>
    <col min="22" max="16384" width="9.28515625" style="399"/>
  </cols>
  <sheetData>
    <row r="1" spans="1:36" ht="12" thickBot="1" x14ac:dyDescent="0.25">
      <c r="A1" s="1613"/>
      <c r="B1" s="1613"/>
      <c r="C1" s="1613"/>
      <c r="D1" s="1613"/>
      <c r="E1" s="1613"/>
      <c r="F1" s="1613"/>
      <c r="G1" s="1613"/>
      <c r="H1" s="1613"/>
      <c r="I1" s="1613"/>
      <c r="J1" s="493"/>
      <c r="K1" s="493"/>
      <c r="L1" s="493"/>
      <c r="M1" s="493"/>
      <c r="N1" s="493"/>
      <c r="O1" s="493"/>
      <c r="P1" s="493"/>
      <c r="Q1" s="493"/>
      <c r="R1" s="493"/>
      <c r="S1" s="493"/>
      <c r="T1" s="493"/>
      <c r="U1" s="493"/>
      <c r="V1" s="493"/>
      <c r="W1" s="493"/>
      <c r="X1" s="493"/>
      <c r="Y1" s="493"/>
      <c r="Z1" s="493"/>
      <c r="AA1" s="493"/>
      <c r="AB1" s="493"/>
      <c r="AC1" s="493"/>
      <c r="AD1" s="493"/>
      <c r="AE1" s="493"/>
      <c r="AF1" s="493"/>
      <c r="AG1" s="493"/>
      <c r="AH1" s="1613"/>
      <c r="AI1" s="1613"/>
      <c r="AJ1" s="1613"/>
    </row>
    <row r="2" spans="1:36" x14ac:dyDescent="0.2">
      <c r="A2" s="1613"/>
      <c r="B2" s="1613"/>
      <c r="C2" s="1613"/>
      <c r="D2" s="1613"/>
      <c r="E2" s="1613"/>
      <c r="F2" s="1613"/>
      <c r="G2" s="1613"/>
      <c r="H2" s="1613"/>
      <c r="I2" s="1613"/>
      <c r="J2" s="92"/>
      <c r="K2" s="1657"/>
      <c r="L2" s="1657"/>
      <c r="M2" s="1657"/>
      <c r="N2" s="1657"/>
      <c r="O2" s="1657"/>
      <c r="P2" s="1657"/>
      <c r="Q2" s="1657"/>
      <c r="R2" s="1631" t="s">
        <v>289</v>
      </c>
      <c r="S2" s="493"/>
      <c r="T2" s="1651" t="s">
        <v>318</v>
      </c>
      <c r="U2" s="1658">
        <v>42255.344953703701</v>
      </c>
      <c r="V2" s="493"/>
      <c r="W2" s="493"/>
      <c r="X2" s="493"/>
      <c r="Y2" s="493"/>
      <c r="Z2" s="493"/>
      <c r="AA2" s="493"/>
      <c r="AB2" s="493"/>
      <c r="AC2" s="493"/>
      <c r="AD2" s="493"/>
      <c r="AE2" s="493"/>
      <c r="AF2" s="493"/>
      <c r="AG2" s="493"/>
      <c r="AH2" s="1613"/>
      <c r="AI2" s="1613"/>
      <c r="AJ2" s="1613"/>
    </row>
    <row r="3" spans="1:36" ht="17.25" thickBot="1" x14ac:dyDescent="0.25">
      <c r="A3" s="1613"/>
      <c r="B3" s="1613"/>
      <c r="C3" s="1613"/>
      <c r="D3" s="1613"/>
      <c r="E3" s="1613"/>
      <c r="F3" s="1613"/>
      <c r="G3" s="1613"/>
      <c r="H3" s="1613"/>
      <c r="I3" s="1613"/>
      <c r="J3" s="1624"/>
      <c r="K3" s="1645" t="s">
        <v>521</v>
      </c>
      <c r="L3" s="1644"/>
      <c r="M3" s="1644"/>
      <c r="N3" s="1644"/>
      <c r="O3" s="1644"/>
      <c r="P3" s="1644"/>
      <c r="Q3" s="1643"/>
      <c r="R3" s="1619" t="s">
        <v>289</v>
      </c>
      <c r="S3" s="493"/>
      <c r="T3" s="493"/>
      <c r="U3" s="493"/>
      <c r="V3" s="493"/>
      <c r="W3" s="493"/>
      <c r="X3" s="493"/>
      <c r="Y3" s="493"/>
      <c r="Z3" s="493"/>
      <c r="AA3" s="493"/>
      <c r="AB3" s="493"/>
      <c r="AC3" s="493"/>
      <c r="AD3" s="493"/>
      <c r="AE3" s="493"/>
      <c r="AF3" s="493"/>
      <c r="AG3" s="493"/>
      <c r="AH3" s="1613"/>
      <c r="AI3" s="1613"/>
      <c r="AJ3" s="1613"/>
    </row>
    <row r="4" spans="1:36" x14ac:dyDescent="0.2">
      <c r="A4" s="92" t="s">
        <v>48</v>
      </c>
      <c r="B4" s="1657" t="s">
        <v>87</v>
      </c>
      <c r="C4" s="1657" t="s">
        <v>520</v>
      </c>
      <c r="D4" s="1657" t="s">
        <v>188</v>
      </c>
      <c r="E4" s="1657" t="s">
        <v>127</v>
      </c>
      <c r="F4" s="1657" t="s">
        <v>125</v>
      </c>
      <c r="G4" s="1657" t="s">
        <v>23</v>
      </c>
      <c r="H4" s="1631" t="s">
        <v>99</v>
      </c>
      <c r="I4" s="1613"/>
      <c r="J4" s="1624"/>
      <c r="K4" s="1642" t="s">
        <v>519</v>
      </c>
      <c r="L4" s="1641" t="s">
        <v>518</v>
      </c>
      <c r="M4" s="1641" t="s">
        <v>517</v>
      </c>
      <c r="N4" s="1641"/>
      <c r="O4" s="1641"/>
      <c r="P4" s="1641"/>
      <c r="Q4" s="1640" t="s">
        <v>501</v>
      </c>
      <c r="R4" s="1619" t="s">
        <v>289</v>
      </c>
      <c r="S4" s="493"/>
      <c r="T4" s="1651" t="s">
        <v>303</v>
      </c>
      <c r="U4" s="1650" t="s">
        <v>43</v>
      </c>
      <c r="V4" s="493"/>
      <c r="W4" s="493"/>
      <c r="X4" s="493"/>
      <c r="Y4" s="493"/>
      <c r="Z4" s="493"/>
      <c r="AA4" s="493"/>
      <c r="AB4" s="493"/>
      <c r="AC4" s="493"/>
      <c r="AD4" s="493"/>
      <c r="AE4" s="493"/>
      <c r="AF4" s="493"/>
      <c r="AG4" s="493"/>
      <c r="AH4" s="1613"/>
      <c r="AI4" s="1613"/>
      <c r="AJ4" s="1613"/>
    </row>
    <row r="5" spans="1:36" x14ac:dyDescent="0.2">
      <c r="A5" s="1624" t="s">
        <v>41</v>
      </c>
      <c r="B5" s="84" t="s">
        <v>90</v>
      </c>
      <c r="C5" s="84" t="s">
        <v>497</v>
      </c>
      <c r="D5" s="84" t="s">
        <v>186</v>
      </c>
      <c r="E5" s="84" t="s">
        <v>123</v>
      </c>
      <c r="F5" s="84" t="s">
        <v>120</v>
      </c>
      <c r="G5" s="84" t="s">
        <v>23</v>
      </c>
      <c r="H5" s="1619" t="s">
        <v>227</v>
      </c>
      <c r="I5" s="1613"/>
      <c r="J5" s="1624"/>
      <c r="K5" s="1656" t="str">
        <f>VLOOKUP(Currency,FuturesTable,3,0)</f>
        <v>FLGc1</v>
      </c>
      <c r="L5" s="1655">
        <v>42002</v>
      </c>
      <c r="M5" s="1654" t="str">
        <f>N5&amp;"/"&amp;O5</f>
        <v>118.79/118.81</v>
      </c>
      <c r="N5" s="1653">
        <v>118.79</v>
      </c>
      <c r="O5" s="1653">
        <v>118.81</v>
      </c>
      <c r="P5" s="1653" t="e">
        <f ca="1">_xll.RData(K5,{"BID","ASK"},,"FRQ:1S",,N5)</f>
        <v>#NAME?</v>
      </c>
      <c r="Q5" s="1652" t="e">
        <f ca="1">_xll.RData(K5,"EXPIR_DATE",,"FRQ:1S",,L5)</f>
        <v>#NAME?</v>
      </c>
      <c r="R5" s="1619" t="s">
        <v>289</v>
      </c>
      <c r="S5" s="493"/>
      <c r="T5" s="1651" t="s">
        <v>516</v>
      </c>
      <c r="U5" s="1650" t="str">
        <f>_xll.ohBoostVersion(Trigger)&amp;" / "&amp;_xll.ohVersion(Trigger)&amp;" / "&amp;_xll.qlVersion(Trigger)</f>
        <v>1_52 / 1.7.0 / 1.7</v>
      </c>
      <c r="V5" s="493"/>
      <c r="W5" s="493"/>
      <c r="X5" s="493"/>
      <c r="Y5" s="493"/>
      <c r="Z5" s="493"/>
      <c r="AA5" s="493"/>
      <c r="AB5" s="493"/>
      <c r="AC5" s="493"/>
      <c r="AD5" s="493"/>
      <c r="AE5" s="493"/>
      <c r="AF5" s="493"/>
      <c r="AG5" s="493"/>
      <c r="AH5" s="1613"/>
      <c r="AI5" s="1613"/>
      <c r="AJ5" s="1613"/>
    </row>
    <row r="6" spans="1:36" x14ac:dyDescent="0.2">
      <c r="A6" s="1624" t="s">
        <v>43</v>
      </c>
      <c r="B6" s="84" t="s">
        <v>87</v>
      </c>
      <c r="C6" s="84" t="s">
        <v>515</v>
      </c>
      <c r="D6" s="84" t="s">
        <v>187</v>
      </c>
      <c r="E6" s="84" t="s">
        <v>124</v>
      </c>
      <c r="F6" s="84" t="s">
        <v>121</v>
      </c>
      <c r="G6" s="84" t="s">
        <v>23</v>
      </c>
      <c r="H6" s="1619" t="s">
        <v>227</v>
      </c>
      <c r="I6" s="1613"/>
      <c r="J6" s="1649"/>
      <c r="K6" s="1630" t="str">
        <f>D14</f>
        <v>FSSU5</v>
      </c>
      <c r="L6" s="1629">
        <v>42172</v>
      </c>
      <c r="M6" s="1647">
        <v>99.32</v>
      </c>
      <c r="N6" s="1647"/>
      <c r="O6" s="1647"/>
      <c r="P6" s="1647"/>
      <c r="Q6" s="1646" t="e">
        <f ca="1">_xll.RData(K6,{"EXPIR_DATE","LAST"},,"FRQ:1S",,L6)</f>
        <v>#NAME?</v>
      </c>
      <c r="R6" s="1619" t="s">
        <v>289</v>
      </c>
      <c r="S6" s="493"/>
      <c r="T6" s="1651" t="s">
        <v>514</v>
      </c>
      <c r="U6" s="1650">
        <f>_xll.ohRepositoryObjectCount(Trigger)</f>
        <v>1673</v>
      </c>
      <c r="V6" s="493"/>
      <c r="W6" s="493"/>
      <c r="X6" s="493"/>
      <c r="Y6" s="493"/>
      <c r="Z6" s="493"/>
      <c r="AA6" s="493"/>
      <c r="AB6" s="493"/>
      <c r="AC6" s="493"/>
      <c r="AD6" s="493"/>
      <c r="AE6" s="493"/>
      <c r="AF6" s="493"/>
      <c r="AG6" s="493"/>
      <c r="AH6" s="1613"/>
      <c r="AI6" s="1613"/>
      <c r="AJ6" s="1613"/>
    </row>
    <row r="7" spans="1:36" x14ac:dyDescent="0.2">
      <c r="A7" s="1624" t="s">
        <v>45</v>
      </c>
      <c r="B7" s="84" t="s">
        <v>90</v>
      </c>
      <c r="C7" s="84" t="s">
        <v>497</v>
      </c>
      <c r="D7" s="84" t="s">
        <v>513</v>
      </c>
      <c r="E7" s="84" t="s">
        <v>142</v>
      </c>
      <c r="F7" s="84" t="s">
        <v>141</v>
      </c>
      <c r="G7" s="84" t="s">
        <v>512</v>
      </c>
      <c r="H7" s="1619" t="s">
        <v>495</v>
      </c>
      <c r="I7" s="1613"/>
      <c r="J7" s="1649"/>
      <c r="K7" s="1630" t="str">
        <f>Currency&amp;VLOOKUP(Currency,FuturesTable,5,0)&amp;VLOOKUP(Currency,FuturesTable,6,0)&amp;"10Y"</f>
        <v>GBPSB6L10Y</v>
      </c>
      <c r="L7" s="1629">
        <v>41983</v>
      </c>
      <c r="M7" s="1648" t="str">
        <f>N7&amp;"/"&amp;O7</f>
        <v>1.977/2.027</v>
      </c>
      <c r="N7" s="1647">
        <v>1.9769999999999999</v>
      </c>
      <c r="O7" s="1647">
        <v>2.0270000000000001</v>
      </c>
      <c r="P7" s="1647" t="e">
        <f ca="1">_xll.RData(K7&amp;"="&amp;VLOOKUP(Currency,FuturesTable,7,0),{"BID","ASK"},,"FRQ:1S",,N7)</f>
        <v>#NAME?</v>
      </c>
      <c r="Q7" s="1646" t="e">
        <f ca="1">_xll.RData(K7&amp;"="&amp;VLOOKUP(Currency,FuturesTable,7,0),"VALUE_DT1",,"FRQ:1S",,L7)</f>
        <v>#NAME?</v>
      </c>
      <c r="R7" s="1619" t="s">
        <v>289</v>
      </c>
      <c r="S7" s="493"/>
      <c r="T7" s="493"/>
      <c r="U7" s="493"/>
      <c r="V7" s="493"/>
      <c r="W7" s="493"/>
      <c r="X7" s="493"/>
      <c r="Y7" s="493"/>
      <c r="Z7" s="493"/>
      <c r="AA7" s="493"/>
      <c r="AB7" s="493"/>
      <c r="AC7" s="493"/>
      <c r="AD7" s="493"/>
      <c r="AE7" s="493"/>
      <c r="AF7" s="493"/>
      <c r="AG7" s="493"/>
      <c r="AH7" s="1613"/>
      <c r="AI7" s="1613"/>
      <c r="AJ7" s="1613"/>
    </row>
    <row r="8" spans="1:36" ht="16.5" x14ac:dyDescent="0.2">
      <c r="A8" s="1624" t="s">
        <v>42</v>
      </c>
      <c r="B8" s="84" t="s">
        <v>87</v>
      </c>
      <c r="C8" s="84" t="s">
        <v>511</v>
      </c>
      <c r="D8" s="84" t="s">
        <v>510</v>
      </c>
      <c r="E8" s="84" t="s">
        <v>124</v>
      </c>
      <c r="F8" s="84" t="s">
        <v>121</v>
      </c>
      <c r="G8" s="84" t="s">
        <v>23</v>
      </c>
      <c r="H8" s="1619" t="s">
        <v>227</v>
      </c>
      <c r="I8" s="1613"/>
      <c r="J8" s="1624"/>
      <c r="K8" s="1645" t="s">
        <v>509</v>
      </c>
      <c r="L8" s="1644"/>
      <c r="M8" s="1644"/>
      <c r="N8" s="1644"/>
      <c r="O8" s="1644"/>
      <c r="P8" s="1644"/>
      <c r="Q8" s="1643"/>
      <c r="R8" s="1619" t="s">
        <v>289</v>
      </c>
      <c r="S8" s="493"/>
      <c r="T8" s="493"/>
      <c r="U8" s="493"/>
      <c r="V8" s="493"/>
      <c r="W8" s="493"/>
      <c r="X8" s="493"/>
      <c r="Y8" s="493"/>
      <c r="Z8" s="493"/>
      <c r="AA8" s="493"/>
      <c r="AB8" s="493"/>
      <c r="AC8" s="493"/>
      <c r="AD8" s="493"/>
      <c r="AE8" s="493"/>
      <c r="AF8" s="493"/>
      <c r="AG8" s="493"/>
      <c r="AH8" s="1613"/>
      <c r="AI8" s="1613"/>
      <c r="AJ8" s="1613"/>
    </row>
    <row r="9" spans="1:36" x14ac:dyDescent="0.2">
      <c r="A9" s="1624" t="s">
        <v>508</v>
      </c>
      <c r="B9" s="84" t="s">
        <v>87</v>
      </c>
      <c r="C9" s="84" t="s">
        <v>497</v>
      </c>
      <c r="D9" s="84" t="s">
        <v>507</v>
      </c>
      <c r="E9" s="84" t="s">
        <v>135</v>
      </c>
      <c r="F9" s="84" t="s">
        <v>506</v>
      </c>
      <c r="G9" s="84" t="s">
        <v>505</v>
      </c>
      <c r="H9" s="1619" t="s">
        <v>504</v>
      </c>
      <c r="I9" s="1613"/>
      <c r="J9" s="1624"/>
      <c r="K9" s="1642" t="s">
        <v>379</v>
      </c>
      <c r="L9" s="1641" t="s">
        <v>503</v>
      </c>
      <c r="M9" s="1641" t="s">
        <v>502</v>
      </c>
      <c r="N9" s="1641"/>
      <c r="O9" s="1641"/>
      <c r="P9" s="1641"/>
      <c r="Q9" s="1640" t="s">
        <v>501</v>
      </c>
      <c r="R9" s="1619" t="s">
        <v>289</v>
      </c>
      <c r="S9" s="493"/>
      <c r="T9" s="493"/>
      <c r="U9" s="493"/>
      <c r="V9" s="493"/>
      <c r="W9" s="493"/>
      <c r="X9" s="493"/>
      <c r="Y9" s="493"/>
      <c r="Z9" s="493"/>
      <c r="AA9" s="493"/>
      <c r="AB9" s="493"/>
      <c r="AC9" s="493"/>
      <c r="AD9" s="493"/>
      <c r="AE9" s="493"/>
      <c r="AF9" s="493"/>
      <c r="AG9" s="493"/>
      <c r="AH9" s="1613"/>
      <c r="AI9" s="1613"/>
      <c r="AJ9" s="1613"/>
    </row>
    <row r="10" spans="1:36" x14ac:dyDescent="0.2">
      <c r="A10" s="1624" t="s">
        <v>500</v>
      </c>
      <c r="B10" s="84" t="s">
        <v>90</v>
      </c>
      <c r="C10" s="84" t="s">
        <v>497</v>
      </c>
      <c r="D10" s="84" t="s">
        <v>40</v>
      </c>
      <c r="E10" s="84" t="s">
        <v>142</v>
      </c>
      <c r="F10" s="84" t="s">
        <v>8</v>
      </c>
      <c r="G10" s="84" t="s">
        <v>496</v>
      </c>
      <c r="H10" s="1619" t="s">
        <v>499</v>
      </c>
      <c r="I10" s="1613"/>
      <c r="J10" s="1624"/>
      <c r="K10" s="1639" t="str">
        <f>PROPER(Currency)&amp;VLOOKUP(Currency,FuturesTable,8,0)&amp;VLOOKUP(Currency,FuturesTable,2,0)</f>
        <v>GbpLibor6M</v>
      </c>
      <c r="L10" s="1638">
        <f>_xll.qlLastFixingQuoteReferenceDate(FirstIndex&amp;"LastFixing_Quote",Trigger)</f>
        <v>42180</v>
      </c>
      <c r="M10" s="1637">
        <f>_xll.qlQuoteValue(FirstIndex&amp;"LastFixing_Quote",Trigger)</f>
        <v>7.3812999999999995E-3</v>
      </c>
      <c r="N10" s="1637"/>
      <c r="O10" s="1637"/>
      <c r="P10" s="1637"/>
      <c r="Q10" s="1636" t="str">
        <f>IF(AND(ISERROR(L10),ISERROR(M10)),_xll.ohRangeRetrieveError(L10)&amp;" "&amp;_xll.ohRangeRetrieveError(M10),IF(ISERROR(L10),_xll.ohRangeRetrieveError(L10),_xll.ohRangeRetrieveError(M10)))</f>
        <v/>
      </c>
      <c r="R10" s="1619" t="s">
        <v>289</v>
      </c>
      <c r="S10" s="493"/>
      <c r="T10" s="493"/>
      <c r="U10" s="493"/>
      <c r="V10" s="493"/>
      <c r="W10" s="493"/>
      <c r="X10" s="493"/>
      <c r="Y10" s="493"/>
      <c r="Z10" s="493"/>
      <c r="AA10" s="493"/>
      <c r="AB10" s="493"/>
      <c r="AC10" s="493"/>
      <c r="AD10" s="493"/>
      <c r="AE10" s="493"/>
      <c r="AF10" s="493"/>
      <c r="AG10" s="493"/>
      <c r="AH10" s="1613"/>
      <c r="AI10" s="1613"/>
      <c r="AJ10" s="1613"/>
    </row>
    <row r="11" spans="1:36" x14ac:dyDescent="0.2">
      <c r="A11" s="1624" t="s">
        <v>498</v>
      </c>
      <c r="B11" s="84" t="s">
        <v>90</v>
      </c>
      <c r="C11" s="84" t="s">
        <v>497</v>
      </c>
      <c r="D11" s="84" t="s">
        <v>40</v>
      </c>
      <c r="E11" s="84" t="s">
        <v>142</v>
      </c>
      <c r="F11" s="84" t="s">
        <v>141</v>
      </c>
      <c r="G11" s="84" t="s">
        <v>496</v>
      </c>
      <c r="H11" s="1619" t="s">
        <v>495</v>
      </c>
      <c r="I11" s="1613"/>
      <c r="J11" s="1624"/>
      <c r="K11" s="1630" t="str">
        <f>UPPER(Currency)&amp;"STD"</f>
        <v>GBPSTD</v>
      </c>
      <c r="L11" s="1629">
        <f>_xll.qlTermStructureReferenceDate(K11,Trigger)</f>
        <v>42180</v>
      </c>
      <c r="M11" s="1628">
        <f>_xll.qlYieldTSDiscount(K11,L11)</f>
        <v>1</v>
      </c>
      <c r="N11" s="1628"/>
      <c r="O11" s="1628"/>
      <c r="P11" s="1628"/>
      <c r="Q11" s="1633" t="str">
        <f>IF(ISERROR(L11),_xll.ohRangeRetrieveError(L11),_xll.ohRangeRetrieveError(M11))</f>
        <v/>
      </c>
      <c r="R11" s="1619" t="s">
        <v>289</v>
      </c>
      <c r="S11" s="493"/>
      <c r="T11" s="493"/>
      <c r="U11" s="493"/>
      <c r="V11" s="493"/>
      <c r="W11" s="493"/>
      <c r="X11" s="493"/>
      <c r="Y11" s="493"/>
      <c r="Z11" s="493"/>
      <c r="AA11" s="493"/>
      <c r="AB11" s="493"/>
      <c r="AC11" s="493"/>
      <c r="AD11" s="493"/>
      <c r="AE11" s="493"/>
      <c r="AF11" s="493"/>
      <c r="AG11" s="493"/>
      <c r="AH11" s="1613"/>
      <c r="AI11" s="1613"/>
      <c r="AJ11" s="1613"/>
    </row>
    <row r="12" spans="1:36" ht="12" thickBot="1" x14ac:dyDescent="0.25">
      <c r="A12" s="1618" t="s">
        <v>49</v>
      </c>
      <c r="B12" s="1635"/>
      <c r="C12" s="1617"/>
      <c r="D12" s="1634" t="s">
        <v>189</v>
      </c>
      <c r="E12" s="1634" t="s">
        <v>127</v>
      </c>
      <c r="F12" s="1634" t="s">
        <v>121</v>
      </c>
      <c r="G12" s="1634"/>
      <c r="H12" s="1614" t="s">
        <v>227</v>
      </c>
      <c r="I12" s="1613"/>
      <c r="J12" s="1624"/>
      <c r="K12" s="1630" t="str">
        <f>UPPER(Currency)&amp;"ON"</f>
        <v>GBPON</v>
      </c>
      <c r="L12" s="1629">
        <f>_xll.qlTermStructureReferenceDate(K12,Trigger)</f>
        <v>42180</v>
      </c>
      <c r="M12" s="1628">
        <f>_xll.qlYieldTSDiscount(K12,L12)</f>
        <v>1</v>
      </c>
      <c r="N12" s="1628"/>
      <c r="O12" s="1628"/>
      <c r="P12" s="1628"/>
      <c r="Q12" s="1633" t="str">
        <f>IF(ISERROR(L12),_xll.ohRangeRetrieveError(L12),_xll.ohRangeRetrieveError(M12))</f>
        <v/>
      </c>
      <c r="R12" s="1619" t="s">
        <v>289</v>
      </c>
      <c r="S12" s="493"/>
      <c r="T12" s="493"/>
      <c r="U12" s="493"/>
      <c r="V12" s="493"/>
      <c r="W12" s="493"/>
      <c r="X12" s="493"/>
      <c r="Y12" s="493"/>
      <c r="Z12" s="493"/>
      <c r="AA12" s="493"/>
      <c r="AB12" s="493"/>
      <c r="AC12" s="493"/>
      <c r="AD12" s="493"/>
      <c r="AE12" s="493"/>
      <c r="AF12" s="493"/>
      <c r="AG12" s="493"/>
      <c r="AH12" s="1613"/>
      <c r="AI12" s="1613"/>
      <c r="AJ12" s="1613"/>
    </row>
    <row r="13" spans="1:36" ht="12" thickBot="1" x14ac:dyDescent="0.25">
      <c r="A13" s="1613"/>
      <c r="B13" s="1613"/>
      <c r="C13" s="1613"/>
      <c r="D13" s="1613"/>
      <c r="E13" s="1613"/>
      <c r="F13" s="1613"/>
      <c r="G13" s="1613"/>
      <c r="H13" s="1613"/>
      <c r="I13" s="1613"/>
      <c r="J13" s="1624"/>
      <c r="K13" s="1630" t="str">
        <f>UPPER(Currency)&amp;"1M"</f>
        <v>GBP1M</v>
      </c>
      <c r="L13" s="1629">
        <f>_xll.qlTermStructureReferenceDate(K13,Trigger)</f>
        <v>42180</v>
      </c>
      <c r="M13" s="1628">
        <f>_xll.qlYieldTSDiscount(K13,L13)</f>
        <v>1</v>
      </c>
      <c r="N13" s="1628"/>
      <c r="O13" s="1628"/>
      <c r="P13" s="1628"/>
      <c r="Q13" s="1627" t="str">
        <f>IF(ISERROR(L13),_xll.ohRangeRetrieveError(L13),_xll.ohRangeRetrieveError(M13))</f>
        <v/>
      </c>
      <c r="R13" s="1619" t="s">
        <v>289</v>
      </c>
      <c r="S13" s="493"/>
      <c r="T13" s="493"/>
      <c r="U13" s="493"/>
      <c r="V13" s="493"/>
      <c r="W13" s="493"/>
      <c r="X13" s="493"/>
      <c r="Y13" s="493"/>
      <c r="Z13" s="493"/>
      <c r="AA13" s="493"/>
      <c r="AB13" s="493"/>
      <c r="AC13" s="493"/>
      <c r="AD13" s="493"/>
      <c r="AE13" s="493"/>
      <c r="AF13" s="493"/>
      <c r="AG13" s="493"/>
      <c r="AH13" s="1613"/>
      <c r="AI13" s="1613"/>
      <c r="AJ13" s="1613"/>
    </row>
    <row r="14" spans="1:36" x14ac:dyDescent="0.2">
      <c r="A14" s="1613"/>
      <c r="B14" s="92" t="b">
        <v>1</v>
      </c>
      <c r="C14" s="1632">
        <f t="array" ref="C14:C17">_xll.qlIMMNextDates(_xll.qlSettingsEvaluationDate(Trigger)-1,B14:B17)</f>
        <v>42263</v>
      </c>
      <c r="D14" s="1631" t="str">
        <f t="array" ref="D14:D17">VLOOKUP(Currency,FuturesTable,4,0)&amp;_xll.qlIMMcode(FuturesDates)</f>
        <v>FSSU5</v>
      </c>
      <c r="E14" s="1613"/>
      <c r="F14" s="1613"/>
      <c r="G14" s="1613"/>
      <c r="H14" s="1613"/>
      <c r="I14" s="1613"/>
      <c r="J14" s="1624"/>
      <c r="K14" s="1630" t="str">
        <f>UPPER(Currency)&amp;"3M"</f>
        <v>GBP3M</v>
      </c>
      <c r="L14" s="1629">
        <f>_xll.qlTermStructureReferenceDate(K14,Trigger)</f>
        <v>42180</v>
      </c>
      <c r="M14" s="1628">
        <f>_xll.qlYieldTSDiscount(K14,L14)</f>
        <v>1</v>
      </c>
      <c r="N14" s="1628"/>
      <c r="O14" s="1628"/>
      <c r="P14" s="1628"/>
      <c r="Q14" s="1627" t="str">
        <f>IF(ISERROR(L14),_xll.ohRangeRetrieveError(L14),_xll.ohRangeRetrieveError(M14))</f>
        <v/>
      </c>
      <c r="R14" s="1619" t="s">
        <v>289</v>
      </c>
      <c r="S14" s="493"/>
      <c r="T14" s="493"/>
      <c r="U14" s="493"/>
      <c r="V14" s="493"/>
      <c r="W14" s="493"/>
      <c r="X14" s="493"/>
      <c r="Y14" s="493"/>
      <c r="Z14" s="493"/>
      <c r="AA14" s="493"/>
      <c r="AB14" s="493"/>
      <c r="AC14" s="493"/>
      <c r="AD14" s="493"/>
      <c r="AE14" s="493"/>
      <c r="AF14" s="493"/>
      <c r="AG14" s="493"/>
      <c r="AH14" s="1613"/>
      <c r="AI14" s="1613"/>
      <c r="AJ14" s="1613"/>
    </row>
    <row r="15" spans="1:36" x14ac:dyDescent="0.2">
      <c r="A15" s="1613"/>
      <c r="B15" s="1626" t="b">
        <v>1</v>
      </c>
      <c r="C15" s="1625">
        <v>42354</v>
      </c>
      <c r="D15" s="1619" t="str">
        <v>FSSZ5</v>
      </c>
      <c r="E15" s="1613"/>
      <c r="F15" s="1613"/>
      <c r="G15" s="1613"/>
      <c r="H15" s="1613"/>
      <c r="I15" s="1613"/>
      <c r="J15" s="1624"/>
      <c r="K15" s="1630" t="str">
        <f>UPPER(Currency)&amp;"6M"</f>
        <v>GBP6M</v>
      </c>
      <c r="L15" s="1629">
        <f>_xll.qlTermStructureReferenceDate(K15,Trigger)</f>
        <v>42180</v>
      </c>
      <c r="M15" s="1628">
        <f>_xll.qlYieldTSDiscount(K15,L15)</f>
        <v>1</v>
      </c>
      <c r="N15" s="1628"/>
      <c r="O15" s="1628"/>
      <c r="P15" s="1628"/>
      <c r="Q15" s="1627" t="str">
        <f>IF(ISERROR(L15),_xll.ohRangeRetrieveError(L15),_xll.ohRangeRetrieveError(M15))</f>
        <v/>
      </c>
      <c r="R15" s="1619" t="s">
        <v>289</v>
      </c>
      <c r="S15" s="493"/>
      <c r="T15" s="493"/>
      <c r="U15" s="493"/>
      <c r="V15" s="493"/>
      <c r="W15" s="493"/>
      <c r="X15" s="493"/>
      <c r="Y15" s="493"/>
      <c r="Z15" s="493"/>
      <c r="AA15" s="493"/>
      <c r="AB15" s="493"/>
      <c r="AC15" s="493"/>
      <c r="AD15" s="493"/>
      <c r="AE15" s="493"/>
      <c r="AF15" s="493"/>
      <c r="AG15" s="493"/>
      <c r="AH15" s="1613"/>
      <c r="AI15" s="1613"/>
      <c r="AJ15" s="1613"/>
    </row>
    <row r="16" spans="1:36" x14ac:dyDescent="0.2">
      <c r="A16" s="1613"/>
      <c r="B16" s="1626" t="b">
        <v>1</v>
      </c>
      <c r="C16" s="1625">
        <v>42445</v>
      </c>
      <c r="D16" s="1619" t="str">
        <v>FSSH6</v>
      </c>
      <c r="E16" s="1613"/>
      <c r="F16" s="1613"/>
      <c r="G16" s="1613"/>
      <c r="H16" s="1613"/>
      <c r="I16" s="1613"/>
      <c r="J16" s="1624"/>
      <c r="K16" s="1623" t="str">
        <f>UPPER(Currency)&amp;"1Y"</f>
        <v>GBP1Y</v>
      </c>
      <c r="L16" s="1622">
        <f>_xll.qlTermStructureReferenceDate(K16,Trigger)</f>
        <v>42180</v>
      </c>
      <c r="M16" s="1621">
        <f>_xll.qlYieldTSDiscount(K16,L16)</f>
        <v>1</v>
      </c>
      <c r="N16" s="1621"/>
      <c r="O16" s="1621"/>
      <c r="P16" s="1621"/>
      <c r="Q16" s="1620" t="str">
        <f>IF(ISERROR(L16),_xll.ohRangeRetrieveError(L16),_xll.ohRangeRetrieveError(M16))</f>
        <v/>
      </c>
      <c r="R16" s="1619" t="s">
        <v>289</v>
      </c>
      <c r="S16" s="493"/>
      <c r="T16" s="493"/>
      <c r="U16" s="493"/>
      <c r="V16" s="493"/>
      <c r="W16" s="493"/>
      <c r="X16" s="493"/>
      <c r="Y16" s="493"/>
      <c r="Z16" s="493"/>
      <c r="AA16" s="493"/>
      <c r="AB16" s="493"/>
      <c r="AC16" s="493"/>
      <c r="AD16" s="493"/>
      <c r="AE16" s="493"/>
      <c r="AF16" s="493"/>
      <c r="AG16" s="493"/>
      <c r="AH16" s="1613"/>
      <c r="AI16" s="1613"/>
      <c r="AJ16" s="1613"/>
    </row>
    <row r="17" spans="1:36" ht="12" thickBot="1" x14ac:dyDescent="0.25">
      <c r="A17" s="1613"/>
      <c r="B17" s="1618" t="b">
        <v>1</v>
      </c>
      <c r="C17" s="1617">
        <v>42536</v>
      </c>
      <c r="D17" s="1614" t="str">
        <v>FSSM6</v>
      </c>
      <c r="E17" s="1613"/>
      <c r="F17" s="1613"/>
      <c r="G17" s="1613"/>
      <c r="H17" s="1613"/>
      <c r="I17" s="1613"/>
      <c r="J17" s="1616"/>
      <c r="K17" s="1615"/>
      <c r="L17" s="1615"/>
      <c r="M17" s="1615"/>
      <c r="N17" s="1615"/>
      <c r="O17" s="1615"/>
      <c r="P17" s="1615"/>
      <c r="Q17" s="1615"/>
      <c r="R17" s="1614" t="s">
        <v>289</v>
      </c>
      <c r="S17" s="493"/>
      <c r="T17" s="493"/>
      <c r="U17" s="493"/>
      <c r="V17" s="493"/>
      <c r="W17" s="493"/>
      <c r="X17" s="493"/>
      <c r="Y17" s="493"/>
      <c r="Z17" s="493"/>
      <c r="AA17" s="493"/>
      <c r="AB17" s="493"/>
      <c r="AC17" s="493"/>
      <c r="AD17" s="493"/>
      <c r="AE17" s="493"/>
      <c r="AF17" s="493"/>
      <c r="AG17" s="493"/>
      <c r="AH17" s="1613"/>
      <c r="AI17" s="1613"/>
      <c r="AJ17" s="1613"/>
    </row>
    <row r="18" spans="1:36" x14ac:dyDescent="0.2">
      <c r="A18" s="1613"/>
      <c r="B18" s="1613"/>
      <c r="C18" s="1613"/>
      <c r="D18" s="1613"/>
      <c r="E18" s="1613"/>
      <c r="F18" s="1613"/>
      <c r="G18" s="1613"/>
      <c r="H18" s="1613"/>
      <c r="I18" s="1613"/>
      <c r="J18" s="493"/>
      <c r="K18" s="493"/>
      <c r="L18" s="493"/>
      <c r="M18" s="493"/>
      <c r="N18" s="493"/>
      <c r="O18" s="493"/>
      <c r="P18" s="493"/>
      <c r="Q18" s="493"/>
      <c r="R18" s="493"/>
      <c r="S18" s="493"/>
      <c r="T18" s="493"/>
      <c r="U18" s="493"/>
      <c r="V18" s="493"/>
      <c r="W18" s="493"/>
      <c r="X18" s="493"/>
      <c r="Y18" s="493"/>
      <c r="Z18" s="493"/>
      <c r="AA18" s="493"/>
      <c r="AB18" s="493"/>
      <c r="AC18" s="493"/>
      <c r="AD18" s="493"/>
      <c r="AE18" s="493"/>
      <c r="AF18" s="493"/>
      <c r="AG18" s="493"/>
      <c r="AH18" s="1613"/>
      <c r="AI18" s="1613"/>
      <c r="AJ18" s="1613"/>
    </row>
    <row r="19" spans="1:36" x14ac:dyDescent="0.2">
      <c r="A19" s="1613"/>
      <c r="B19" s="1613"/>
      <c r="C19" s="1613"/>
      <c r="D19" s="1613"/>
      <c r="E19" s="1613"/>
      <c r="F19" s="1613"/>
      <c r="G19" s="1613"/>
      <c r="H19" s="1613"/>
      <c r="I19" s="1613"/>
      <c r="J19" s="493"/>
      <c r="K19" s="493"/>
      <c r="L19" s="493"/>
      <c r="M19" s="493"/>
      <c r="N19" s="493"/>
      <c r="O19" s="493"/>
      <c r="P19" s="493"/>
      <c r="Q19" s="493"/>
      <c r="R19" s="493"/>
      <c r="S19" s="493"/>
      <c r="T19" s="493"/>
      <c r="U19" s="493"/>
      <c r="V19" s="493"/>
      <c r="W19" s="493"/>
      <c r="X19" s="493"/>
      <c r="Y19" s="493"/>
      <c r="Z19" s="493"/>
      <c r="AA19" s="493"/>
      <c r="AB19" s="493"/>
      <c r="AC19" s="493"/>
      <c r="AD19" s="493"/>
      <c r="AE19" s="493"/>
      <c r="AF19" s="493"/>
      <c r="AG19" s="493"/>
      <c r="AH19" s="1613"/>
      <c r="AI19" s="1613"/>
      <c r="AJ19" s="1613"/>
    </row>
    <row r="20" spans="1:36" x14ac:dyDescent="0.2">
      <c r="A20" s="1613"/>
      <c r="B20" s="1613"/>
      <c r="C20" s="1613"/>
      <c r="D20" s="1613"/>
      <c r="E20" s="1613"/>
      <c r="F20" s="1613"/>
      <c r="G20" s="1613"/>
      <c r="H20" s="1613"/>
      <c r="I20" s="1613"/>
      <c r="J20" s="493"/>
      <c r="K20" s="493"/>
      <c r="L20" s="493"/>
      <c r="M20" s="493"/>
      <c r="N20" s="493"/>
      <c r="O20" s="493"/>
      <c r="P20" s="493"/>
      <c r="Q20" s="493"/>
      <c r="R20" s="493"/>
      <c r="S20" s="493"/>
      <c r="T20" s="493"/>
      <c r="U20" s="493"/>
      <c r="V20" s="493"/>
      <c r="W20" s="493"/>
      <c r="X20" s="493"/>
      <c r="Y20" s="493"/>
      <c r="Z20" s="493"/>
      <c r="AA20" s="493"/>
      <c r="AB20" s="493"/>
      <c r="AC20" s="493"/>
      <c r="AD20" s="493"/>
      <c r="AE20" s="493"/>
      <c r="AF20" s="493"/>
      <c r="AG20" s="493"/>
      <c r="AH20" s="1613"/>
      <c r="AI20" s="1613"/>
      <c r="AJ20" s="1613"/>
    </row>
    <row r="21" spans="1:36" x14ac:dyDescent="0.2">
      <c r="A21" s="1613"/>
      <c r="B21" s="1613"/>
      <c r="C21" s="1613"/>
      <c r="D21" s="1613"/>
      <c r="E21" s="1613"/>
      <c r="F21" s="1613"/>
      <c r="G21" s="1613"/>
      <c r="H21" s="1613"/>
      <c r="I21" s="1613"/>
      <c r="J21" s="493"/>
      <c r="K21" s="493"/>
      <c r="L21" s="493"/>
      <c r="M21" s="493"/>
      <c r="N21" s="493"/>
      <c r="O21" s="493"/>
      <c r="P21" s="493"/>
      <c r="Q21" s="493"/>
      <c r="R21" s="493"/>
      <c r="S21" s="493"/>
      <c r="T21" s="493"/>
      <c r="U21" s="493"/>
      <c r="V21" s="493"/>
      <c r="W21" s="493"/>
      <c r="X21" s="493"/>
      <c r="Y21" s="493"/>
      <c r="Z21" s="493"/>
      <c r="AA21" s="493"/>
      <c r="AB21" s="493"/>
      <c r="AC21" s="493"/>
      <c r="AD21" s="493"/>
      <c r="AE21" s="493"/>
      <c r="AF21" s="493"/>
      <c r="AG21" s="493"/>
      <c r="AH21" s="1613"/>
      <c r="AI21" s="1613"/>
      <c r="AJ21" s="1613"/>
    </row>
    <row r="22" spans="1:36" x14ac:dyDescent="0.2">
      <c r="A22" s="1613"/>
      <c r="B22" s="1613"/>
      <c r="C22" s="1613"/>
      <c r="D22" s="1613"/>
      <c r="E22" s="1613"/>
      <c r="F22" s="1613"/>
      <c r="G22" s="1613"/>
      <c r="H22" s="1613"/>
      <c r="I22" s="1613"/>
      <c r="J22" s="493"/>
      <c r="K22" s="493"/>
      <c r="L22" s="493"/>
      <c r="M22" s="493"/>
      <c r="N22" s="493"/>
      <c r="O22" s="493"/>
      <c r="P22" s="493"/>
      <c r="Q22" s="493"/>
      <c r="R22" s="493"/>
      <c r="S22" s="493"/>
      <c r="T22" s="493"/>
      <c r="U22" s="493"/>
      <c r="V22" s="493"/>
      <c r="W22" s="493"/>
      <c r="X22" s="493"/>
      <c r="Y22" s="493"/>
      <c r="Z22" s="493"/>
      <c r="AA22" s="493"/>
      <c r="AB22" s="493"/>
      <c r="AC22" s="493"/>
      <c r="AD22" s="493"/>
      <c r="AE22" s="493"/>
      <c r="AF22" s="493"/>
      <c r="AG22" s="493"/>
      <c r="AH22" s="1613"/>
      <c r="AI22" s="1613"/>
      <c r="AJ22" s="1613"/>
    </row>
    <row r="23" spans="1:36" x14ac:dyDescent="0.2">
      <c r="A23" s="1613"/>
      <c r="B23" s="1613"/>
      <c r="C23" s="1613"/>
      <c r="D23" s="1613"/>
      <c r="E23" s="1613"/>
      <c r="F23" s="1613"/>
      <c r="G23" s="1613"/>
      <c r="H23" s="1613"/>
      <c r="I23" s="1613"/>
      <c r="J23" s="493"/>
      <c r="K23" s="493"/>
      <c r="L23" s="493"/>
      <c r="M23" s="493"/>
      <c r="N23" s="493"/>
      <c r="O23" s="493"/>
      <c r="P23" s="493"/>
      <c r="Q23" s="493"/>
      <c r="R23" s="493"/>
      <c r="S23" s="493"/>
      <c r="T23" s="493"/>
      <c r="U23" s="493"/>
      <c r="V23" s="493"/>
      <c r="W23" s="493"/>
      <c r="X23" s="493"/>
      <c r="Y23" s="493"/>
      <c r="Z23" s="493"/>
      <c r="AA23" s="493"/>
      <c r="AB23" s="493"/>
      <c r="AC23" s="493"/>
      <c r="AD23" s="493"/>
      <c r="AE23" s="493"/>
      <c r="AF23" s="493"/>
      <c r="AG23" s="493"/>
      <c r="AH23" s="1613"/>
      <c r="AI23" s="1613"/>
      <c r="AJ23" s="1613"/>
    </row>
    <row r="24" spans="1:36" x14ac:dyDescent="0.2">
      <c r="A24" s="1613"/>
      <c r="B24" s="1613"/>
      <c r="C24" s="1613"/>
      <c r="D24" s="1613"/>
      <c r="E24" s="1613"/>
      <c r="F24" s="1613"/>
      <c r="G24" s="1613"/>
      <c r="H24" s="1613"/>
      <c r="I24" s="1613"/>
      <c r="J24" s="493"/>
      <c r="K24" s="493"/>
      <c r="L24" s="493"/>
      <c r="M24" s="493"/>
      <c r="N24" s="493"/>
      <c r="O24" s="493"/>
      <c r="P24" s="493"/>
      <c r="Q24" s="493"/>
      <c r="R24" s="493"/>
      <c r="S24" s="493"/>
      <c r="T24" s="493"/>
      <c r="U24" s="493"/>
      <c r="V24" s="493"/>
      <c r="W24" s="493"/>
      <c r="X24" s="493"/>
      <c r="Y24" s="493"/>
      <c r="Z24" s="493"/>
      <c r="AA24" s="493"/>
      <c r="AB24" s="493"/>
      <c r="AC24" s="493"/>
      <c r="AD24" s="493"/>
      <c r="AE24" s="493"/>
      <c r="AF24" s="493"/>
      <c r="AG24" s="493"/>
      <c r="AH24" s="1613"/>
      <c r="AI24" s="1613"/>
      <c r="AJ24" s="1613"/>
    </row>
    <row r="25" spans="1:36" x14ac:dyDescent="0.2">
      <c r="A25" s="1613"/>
      <c r="B25" s="1613"/>
      <c r="C25" s="1613"/>
      <c r="D25" s="1613"/>
      <c r="E25" s="1613"/>
      <c r="F25" s="1613"/>
      <c r="G25" s="1613"/>
      <c r="H25" s="1613"/>
      <c r="I25" s="1613"/>
      <c r="J25" s="493"/>
      <c r="K25" s="493"/>
      <c r="L25" s="493"/>
      <c r="M25" s="493"/>
      <c r="N25" s="493"/>
      <c r="O25" s="493"/>
      <c r="P25" s="493"/>
      <c r="Q25" s="493"/>
      <c r="R25" s="493"/>
      <c r="S25" s="493"/>
      <c r="T25" s="493"/>
      <c r="U25" s="493"/>
      <c r="V25" s="493"/>
      <c r="W25" s="493"/>
      <c r="X25" s="493"/>
      <c r="Y25" s="493"/>
      <c r="Z25" s="493"/>
      <c r="AA25" s="493"/>
      <c r="AB25" s="493"/>
      <c r="AC25" s="493"/>
      <c r="AD25" s="493"/>
      <c r="AE25" s="493"/>
      <c r="AF25" s="493"/>
      <c r="AG25" s="493"/>
      <c r="AH25" s="1613"/>
      <c r="AI25" s="1613"/>
      <c r="AJ25" s="1613"/>
    </row>
    <row r="26" spans="1:36" x14ac:dyDescent="0.2">
      <c r="A26" s="1613"/>
      <c r="B26" s="1613"/>
      <c r="C26" s="1613"/>
      <c r="D26" s="1613"/>
      <c r="E26" s="1613"/>
      <c r="F26" s="1613"/>
      <c r="G26" s="1613"/>
      <c r="H26" s="1613"/>
      <c r="I26" s="1613"/>
      <c r="J26" s="493"/>
      <c r="K26" s="493"/>
      <c r="L26" s="493"/>
      <c r="M26" s="493"/>
      <c r="N26" s="493"/>
      <c r="O26" s="493"/>
      <c r="P26" s="493"/>
      <c r="Q26" s="493"/>
      <c r="R26" s="493"/>
      <c r="S26" s="493"/>
      <c r="T26" s="493"/>
      <c r="U26" s="493"/>
      <c r="V26" s="493"/>
      <c r="W26" s="493"/>
      <c r="X26" s="493"/>
      <c r="Y26" s="493"/>
      <c r="Z26" s="493"/>
      <c r="AA26" s="493"/>
      <c r="AB26" s="493"/>
      <c r="AC26" s="493"/>
      <c r="AD26" s="493"/>
      <c r="AE26" s="493"/>
      <c r="AF26" s="493"/>
      <c r="AG26" s="493"/>
      <c r="AH26" s="1613"/>
      <c r="AI26" s="1613"/>
      <c r="AJ26" s="1613"/>
    </row>
    <row r="27" spans="1:36" x14ac:dyDescent="0.2">
      <c r="A27" s="1613"/>
      <c r="B27" s="1613"/>
      <c r="C27" s="1613"/>
      <c r="D27" s="1613"/>
      <c r="E27" s="1613"/>
      <c r="F27" s="1613"/>
      <c r="G27" s="1613"/>
      <c r="H27" s="1613"/>
      <c r="I27" s="1613"/>
      <c r="J27" s="493"/>
      <c r="K27" s="493"/>
      <c r="L27" s="493"/>
      <c r="M27" s="493"/>
      <c r="N27" s="493"/>
      <c r="O27" s="493"/>
      <c r="P27" s="493"/>
      <c r="Q27" s="493"/>
      <c r="R27" s="493"/>
      <c r="S27" s="493"/>
      <c r="T27" s="493"/>
      <c r="U27" s="493"/>
      <c r="V27" s="493"/>
      <c r="W27" s="493"/>
      <c r="X27" s="493"/>
      <c r="Y27" s="493"/>
      <c r="Z27" s="493"/>
      <c r="AA27" s="493"/>
      <c r="AB27" s="493"/>
      <c r="AC27" s="493"/>
      <c r="AD27" s="493"/>
      <c r="AE27" s="493"/>
      <c r="AF27" s="493"/>
      <c r="AG27" s="493"/>
      <c r="AH27" s="1613"/>
      <c r="AI27" s="1613"/>
      <c r="AJ27" s="1613"/>
    </row>
    <row r="28" spans="1:36" x14ac:dyDescent="0.2">
      <c r="A28" s="1613"/>
      <c r="B28" s="1613"/>
      <c r="C28" s="1613"/>
      <c r="D28" s="1613"/>
      <c r="E28" s="1613"/>
      <c r="F28" s="1613"/>
      <c r="G28" s="1613"/>
      <c r="H28" s="1613"/>
      <c r="I28" s="1613"/>
      <c r="J28" s="493"/>
      <c r="K28" s="493"/>
      <c r="L28" s="493"/>
      <c r="M28" s="493"/>
      <c r="N28" s="493"/>
      <c r="O28" s="493"/>
      <c r="P28" s="493"/>
      <c r="Q28" s="493"/>
      <c r="R28" s="493"/>
      <c r="S28" s="493"/>
      <c r="T28" s="493"/>
      <c r="U28" s="493"/>
      <c r="V28" s="493"/>
      <c r="W28" s="493"/>
      <c r="X28" s="493"/>
      <c r="Y28" s="493"/>
      <c r="Z28" s="493"/>
      <c r="AA28" s="493"/>
      <c r="AB28" s="493"/>
      <c r="AC28" s="493"/>
      <c r="AD28" s="493"/>
      <c r="AE28" s="493"/>
      <c r="AF28" s="493"/>
      <c r="AG28" s="493"/>
      <c r="AH28" s="1613"/>
      <c r="AI28" s="1613"/>
      <c r="AJ28" s="1613"/>
    </row>
    <row r="29" spans="1:36" x14ac:dyDescent="0.2">
      <c r="A29" s="1613"/>
      <c r="B29" s="1613"/>
      <c r="C29" s="1613"/>
      <c r="D29" s="1613"/>
      <c r="E29" s="1613"/>
      <c r="F29" s="1613"/>
      <c r="G29" s="1613"/>
      <c r="H29" s="1613"/>
      <c r="I29" s="1613"/>
      <c r="J29" s="493"/>
      <c r="K29" s="493"/>
      <c r="L29" s="493"/>
      <c r="M29" s="493"/>
      <c r="N29" s="493"/>
      <c r="O29" s="493"/>
      <c r="P29" s="493"/>
      <c r="Q29" s="493"/>
      <c r="R29" s="493"/>
      <c r="S29" s="493"/>
      <c r="T29" s="493"/>
      <c r="U29" s="493"/>
      <c r="V29" s="493"/>
      <c r="W29" s="493"/>
      <c r="X29" s="493"/>
      <c r="Y29" s="493"/>
      <c r="Z29" s="493"/>
      <c r="AA29" s="493"/>
      <c r="AB29" s="493"/>
      <c r="AC29" s="493"/>
      <c r="AD29" s="493"/>
      <c r="AE29" s="493"/>
      <c r="AF29" s="493"/>
      <c r="AG29" s="493"/>
      <c r="AH29" s="1613"/>
      <c r="AI29" s="1613"/>
      <c r="AJ29" s="1613"/>
    </row>
    <row r="30" spans="1:36" x14ac:dyDescent="0.2">
      <c r="A30" s="1613"/>
      <c r="B30" s="1613"/>
      <c r="C30" s="1613"/>
      <c r="D30" s="1613"/>
      <c r="E30" s="1613"/>
      <c r="F30" s="1613"/>
      <c r="G30" s="1613"/>
      <c r="H30" s="1613"/>
      <c r="I30" s="1613"/>
      <c r="J30" s="493"/>
      <c r="K30" s="493"/>
      <c r="L30" s="493"/>
      <c r="M30" s="493"/>
      <c r="N30" s="493"/>
      <c r="O30" s="493"/>
      <c r="P30" s="493"/>
      <c r="Q30" s="493"/>
      <c r="R30" s="493"/>
      <c r="S30" s="493"/>
      <c r="T30" s="493"/>
      <c r="U30" s="493"/>
      <c r="V30" s="493"/>
      <c r="W30" s="493"/>
      <c r="X30" s="493"/>
      <c r="Y30" s="493"/>
      <c r="Z30" s="493"/>
      <c r="AA30" s="493"/>
      <c r="AB30" s="493"/>
      <c r="AC30" s="493"/>
      <c r="AD30" s="493"/>
      <c r="AE30" s="493"/>
      <c r="AF30" s="493"/>
      <c r="AG30" s="493"/>
      <c r="AH30" s="1613"/>
      <c r="AI30" s="1613"/>
      <c r="AJ30" s="1613"/>
    </row>
    <row r="31" spans="1:36" x14ac:dyDescent="0.2">
      <c r="A31" s="1613"/>
      <c r="B31" s="1613"/>
      <c r="C31" s="1613"/>
      <c r="D31" s="1613"/>
      <c r="E31" s="1613"/>
      <c r="F31" s="1613"/>
      <c r="G31" s="1613"/>
      <c r="H31" s="1613"/>
      <c r="I31" s="1613"/>
      <c r="J31" s="493"/>
      <c r="K31" s="493"/>
      <c r="L31" s="493"/>
      <c r="M31" s="493"/>
      <c r="N31" s="493"/>
      <c r="O31" s="493"/>
      <c r="P31" s="493"/>
      <c r="Q31" s="493"/>
      <c r="R31" s="493"/>
      <c r="S31" s="493"/>
      <c r="T31" s="493"/>
      <c r="U31" s="493"/>
      <c r="V31" s="493"/>
      <c r="W31" s="493"/>
      <c r="X31" s="493"/>
      <c r="Y31" s="493"/>
      <c r="Z31" s="493"/>
      <c r="AA31" s="493"/>
      <c r="AB31" s="493"/>
      <c r="AC31" s="493"/>
      <c r="AD31" s="493"/>
      <c r="AE31" s="493"/>
      <c r="AF31" s="493"/>
      <c r="AG31" s="493"/>
      <c r="AH31" s="1613"/>
      <c r="AI31" s="1613"/>
      <c r="AJ31" s="1613"/>
    </row>
    <row r="32" spans="1:36" x14ac:dyDescent="0.2">
      <c r="A32" s="1613"/>
      <c r="B32" s="1613"/>
      <c r="C32" s="1613"/>
      <c r="D32" s="1613"/>
      <c r="E32" s="1613"/>
      <c r="F32" s="1613"/>
      <c r="G32" s="1613"/>
      <c r="H32" s="1613"/>
      <c r="I32" s="1613"/>
      <c r="J32" s="493"/>
      <c r="K32" s="493"/>
      <c r="L32" s="493"/>
      <c r="M32" s="493"/>
      <c r="N32" s="493"/>
      <c r="O32" s="493"/>
      <c r="P32" s="493"/>
      <c r="Q32" s="493"/>
      <c r="R32" s="493"/>
      <c r="S32" s="493"/>
      <c r="T32" s="493"/>
      <c r="U32" s="493"/>
      <c r="V32" s="493"/>
      <c r="W32" s="493"/>
      <c r="X32" s="493"/>
      <c r="Y32" s="493"/>
      <c r="Z32" s="493"/>
      <c r="AA32" s="493"/>
      <c r="AB32" s="493"/>
      <c r="AC32" s="493"/>
      <c r="AD32" s="493"/>
      <c r="AE32" s="493"/>
      <c r="AF32" s="493"/>
      <c r="AG32" s="493"/>
      <c r="AH32" s="1613"/>
      <c r="AI32" s="1613"/>
      <c r="AJ32" s="1613"/>
    </row>
    <row r="33" spans="1:36" x14ac:dyDescent="0.2">
      <c r="A33" s="1613"/>
      <c r="B33" s="1613"/>
      <c r="C33" s="1613"/>
      <c r="D33" s="1613"/>
      <c r="E33" s="1613"/>
      <c r="F33" s="1613"/>
      <c r="G33" s="1613"/>
      <c r="H33" s="1613"/>
      <c r="I33" s="1613"/>
      <c r="J33" s="493"/>
      <c r="K33" s="493"/>
      <c r="L33" s="493"/>
      <c r="M33" s="493"/>
      <c r="N33" s="493"/>
      <c r="O33" s="493"/>
      <c r="P33" s="493"/>
      <c r="Q33" s="493"/>
      <c r="R33" s="493"/>
      <c r="S33" s="493"/>
      <c r="T33" s="493"/>
      <c r="U33" s="493"/>
      <c r="V33" s="493"/>
      <c r="W33" s="493"/>
      <c r="X33" s="493"/>
      <c r="Y33" s="493"/>
      <c r="Z33" s="493"/>
      <c r="AA33" s="493"/>
      <c r="AB33" s="493"/>
      <c r="AC33" s="493"/>
      <c r="AD33" s="493"/>
      <c r="AE33" s="493"/>
      <c r="AF33" s="493"/>
      <c r="AG33" s="493"/>
      <c r="AH33" s="1613"/>
      <c r="AI33" s="1613"/>
      <c r="AJ33" s="1613"/>
    </row>
    <row r="34" spans="1:36" x14ac:dyDescent="0.2">
      <c r="A34" s="1613"/>
      <c r="B34" s="1613"/>
      <c r="C34" s="1613"/>
      <c r="D34" s="1613"/>
      <c r="E34" s="1613"/>
      <c r="F34" s="1613"/>
      <c r="G34" s="1613"/>
      <c r="H34" s="1613"/>
      <c r="I34" s="1613"/>
      <c r="J34" s="493"/>
      <c r="K34" s="493"/>
      <c r="L34" s="493"/>
      <c r="M34" s="493"/>
      <c r="N34" s="493"/>
      <c r="O34" s="493"/>
      <c r="P34" s="493"/>
      <c r="Q34" s="493"/>
      <c r="R34" s="493"/>
      <c r="S34" s="493"/>
      <c r="T34" s="493"/>
      <c r="U34" s="493"/>
      <c r="V34" s="493"/>
      <c r="W34" s="493"/>
      <c r="X34" s="493"/>
      <c r="Y34" s="493"/>
      <c r="Z34" s="493"/>
      <c r="AA34" s="493"/>
      <c r="AB34" s="493"/>
      <c r="AC34" s="493"/>
      <c r="AD34" s="493"/>
      <c r="AE34" s="493"/>
      <c r="AF34" s="493"/>
      <c r="AG34" s="493"/>
      <c r="AH34" s="1613"/>
      <c r="AI34" s="1613"/>
      <c r="AJ34" s="1613"/>
    </row>
    <row r="35" spans="1:36" x14ac:dyDescent="0.2">
      <c r="A35" s="1613"/>
      <c r="B35" s="1613"/>
      <c r="C35" s="1613"/>
      <c r="D35" s="1613"/>
      <c r="E35" s="1613"/>
      <c r="F35" s="1613"/>
      <c r="G35" s="1613"/>
      <c r="H35" s="1613"/>
      <c r="I35" s="1613"/>
      <c r="J35" s="493"/>
      <c r="K35" s="493"/>
      <c r="L35" s="493"/>
      <c r="M35" s="493"/>
      <c r="N35" s="493"/>
      <c r="O35" s="493"/>
      <c r="P35" s="493"/>
      <c r="Q35" s="493"/>
      <c r="R35" s="493"/>
      <c r="S35" s="493"/>
      <c r="T35" s="493"/>
      <c r="U35" s="493"/>
      <c r="V35" s="493"/>
      <c r="W35" s="493"/>
      <c r="X35" s="493"/>
      <c r="Y35" s="493"/>
      <c r="Z35" s="493"/>
      <c r="AA35" s="493"/>
      <c r="AB35" s="493"/>
      <c r="AC35" s="493"/>
      <c r="AD35" s="493"/>
      <c r="AE35" s="493"/>
      <c r="AF35" s="493"/>
      <c r="AG35" s="493"/>
      <c r="AH35" s="1613"/>
      <c r="AI35" s="1613"/>
      <c r="AJ35" s="1613"/>
    </row>
    <row r="36" spans="1:36" x14ac:dyDescent="0.2">
      <c r="A36" s="1613"/>
      <c r="B36" s="1613"/>
      <c r="C36" s="1613"/>
      <c r="D36" s="1613"/>
      <c r="E36" s="1613"/>
      <c r="F36" s="1613"/>
      <c r="G36" s="1613"/>
      <c r="H36" s="1613"/>
      <c r="I36" s="1613"/>
      <c r="J36" s="493"/>
      <c r="K36" s="493"/>
      <c r="L36" s="493"/>
      <c r="M36" s="493"/>
      <c r="N36" s="493"/>
      <c r="O36" s="493"/>
      <c r="P36" s="493"/>
      <c r="Q36" s="493"/>
      <c r="R36" s="493"/>
      <c r="S36" s="493"/>
      <c r="T36" s="493"/>
      <c r="U36" s="493"/>
      <c r="V36" s="493"/>
      <c r="W36" s="493"/>
      <c r="X36" s="493"/>
      <c r="Y36" s="493"/>
      <c r="Z36" s="493"/>
      <c r="AA36" s="493"/>
      <c r="AB36" s="493"/>
      <c r="AC36" s="493"/>
      <c r="AD36" s="493"/>
      <c r="AE36" s="493"/>
      <c r="AF36" s="493"/>
      <c r="AG36" s="493"/>
      <c r="AH36" s="1613"/>
      <c r="AI36" s="1613"/>
      <c r="AJ36" s="1613"/>
    </row>
    <row r="37" spans="1:36" x14ac:dyDescent="0.2">
      <c r="A37" s="1613"/>
      <c r="B37" s="1613"/>
      <c r="C37" s="1613"/>
      <c r="D37" s="1613"/>
      <c r="E37" s="1613"/>
      <c r="F37" s="1613"/>
      <c r="G37" s="1613"/>
      <c r="H37" s="1613"/>
      <c r="I37" s="1613"/>
      <c r="J37" s="493"/>
      <c r="K37" s="493"/>
      <c r="L37" s="493"/>
      <c r="M37" s="493"/>
      <c r="N37" s="493"/>
      <c r="O37" s="493"/>
      <c r="P37" s="493"/>
      <c r="Q37" s="493"/>
      <c r="R37" s="493"/>
      <c r="S37" s="493"/>
      <c r="T37" s="493"/>
      <c r="U37" s="493"/>
      <c r="V37" s="493"/>
      <c r="W37" s="493"/>
      <c r="X37" s="493"/>
      <c r="Y37" s="493"/>
      <c r="Z37" s="493"/>
      <c r="AA37" s="493"/>
      <c r="AB37" s="493"/>
      <c r="AC37" s="493"/>
      <c r="AD37" s="493"/>
      <c r="AE37" s="493"/>
      <c r="AF37" s="493"/>
      <c r="AG37" s="493"/>
      <c r="AH37" s="1613"/>
      <c r="AI37" s="1613"/>
      <c r="AJ37" s="1613"/>
    </row>
    <row r="38" spans="1:36" x14ac:dyDescent="0.2">
      <c r="A38" s="1613"/>
      <c r="B38" s="1613"/>
      <c r="C38" s="1613"/>
      <c r="D38" s="1613"/>
      <c r="E38" s="1613"/>
      <c r="F38" s="1613"/>
      <c r="G38" s="1613"/>
      <c r="H38" s="1613"/>
      <c r="I38" s="1613"/>
      <c r="J38" s="493"/>
      <c r="K38" s="493"/>
      <c r="L38" s="493"/>
      <c r="M38" s="493"/>
      <c r="N38" s="493"/>
      <c r="O38" s="493"/>
      <c r="P38" s="493"/>
      <c r="Q38" s="493"/>
      <c r="R38" s="493"/>
      <c r="S38" s="493"/>
      <c r="T38" s="493"/>
      <c r="U38" s="493"/>
      <c r="V38" s="493"/>
      <c r="W38" s="493"/>
      <c r="X38" s="493"/>
      <c r="Y38" s="493"/>
      <c r="Z38" s="493"/>
      <c r="AA38" s="493"/>
      <c r="AB38" s="493"/>
      <c r="AC38" s="493"/>
      <c r="AD38" s="493"/>
      <c r="AE38" s="493"/>
      <c r="AF38" s="493"/>
      <c r="AG38" s="493"/>
      <c r="AH38" s="1613"/>
      <c r="AI38" s="1613"/>
      <c r="AJ38" s="1613"/>
    </row>
    <row r="39" spans="1:36" x14ac:dyDescent="0.2">
      <c r="A39" s="1613"/>
      <c r="B39" s="1613"/>
      <c r="C39" s="1613"/>
      <c r="D39" s="1613"/>
      <c r="E39" s="1613"/>
      <c r="F39" s="1613"/>
      <c r="G39" s="1613"/>
      <c r="H39" s="1613"/>
      <c r="I39" s="1613"/>
      <c r="J39" s="493"/>
      <c r="K39" s="493"/>
      <c r="L39" s="493"/>
      <c r="M39" s="493"/>
      <c r="N39" s="493"/>
      <c r="O39" s="493"/>
      <c r="P39" s="493"/>
      <c r="Q39" s="493"/>
      <c r="R39" s="493"/>
      <c r="S39" s="493"/>
      <c r="T39" s="493"/>
      <c r="U39" s="493"/>
      <c r="V39" s="493"/>
      <c r="W39" s="493"/>
      <c r="X39" s="493"/>
      <c r="Y39" s="493"/>
      <c r="Z39" s="493"/>
      <c r="AA39" s="493"/>
      <c r="AB39" s="493"/>
      <c r="AC39" s="493"/>
      <c r="AD39" s="493"/>
      <c r="AE39" s="493"/>
      <c r="AF39" s="493"/>
      <c r="AG39" s="493"/>
      <c r="AH39" s="1613"/>
      <c r="AI39" s="1613"/>
      <c r="AJ39" s="1613"/>
    </row>
    <row r="40" spans="1:36" x14ac:dyDescent="0.2">
      <c r="A40" s="1613"/>
      <c r="B40" s="1613"/>
      <c r="C40" s="1613"/>
      <c r="D40" s="1613"/>
      <c r="E40" s="1613"/>
      <c r="F40" s="1613"/>
      <c r="G40" s="1613"/>
      <c r="H40" s="1613"/>
      <c r="I40" s="1613"/>
      <c r="J40" s="493"/>
      <c r="K40" s="493"/>
      <c r="L40" s="493"/>
      <c r="M40" s="493"/>
      <c r="N40" s="493"/>
      <c r="O40" s="493"/>
      <c r="P40" s="493"/>
      <c r="Q40" s="493"/>
      <c r="R40" s="493"/>
      <c r="S40" s="493"/>
      <c r="T40" s="493"/>
      <c r="U40" s="493"/>
      <c r="V40" s="493"/>
      <c r="W40" s="493"/>
      <c r="X40" s="493"/>
      <c r="Y40" s="493"/>
      <c r="Z40" s="493"/>
      <c r="AA40" s="493"/>
      <c r="AB40" s="493"/>
      <c r="AC40" s="493"/>
      <c r="AD40" s="493"/>
      <c r="AE40" s="493"/>
      <c r="AF40" s="493"/>
      <c r="AG40" s="493"/>
      <c r="AH40" s="1613"/>
      <c r="AI40" s="1613"/>
      <c r="AJ40" s="1613"/>
    </row>
    <row r="41" spans="1:36" x14ac:dyDescent="0.2">
      <c r="A41" s="1613"/>
      <c r="B41" s="1613"/>
      <c r="C41" s="1613"/>
      <c r="D41" s="1613"/>
      <c r="E41" s="1613"/>
      <c r="F41" s="1613"/>
      <c r="G41" s="1613"/>
      <c r="H41" s="1613"/>
      <c r="I41" s="1613"/>
      <c r="J41" s="493"/>
      <c r="K41" s="493"/>
      <c r="L41" s="493"/>
      <c r="M41" s="493"/>
      <c r="N41" s="493"/>
      <c r="O41" s="493"/>
      <c r="P41" s="493"/>
      <c r="Q41" s="493"/>
      <c r="R41" s="493"/>
      <c r="S41" s="493"/>
      <c r="T41" s="493"/>
      <c r="U41" s="493"/>
      <c r="V41" s="493"/>
      <c r="W41" s="493"/>
      <c r="X41" s="493"/>
      <c r="Y41" s="493"/>
      <c r="Z41" s="493"/>
      <c r="AA41" s="493"/>
      <c r="AB41" s="493"/>
      <c r="AC41" s="493"/>
      <c r="AD41" s="493"/>
      <c r="AE41" s="493"/>
      <c r="AF41" s="493"/>
      <c r="AG41" s="493"/>
      <c r="AH41" s="1613"/>
      <c r="AI41" s="1613"/>
      <c r="AJ41" s="1613"/>
    </row>
    <row r="42" spans="1:36" x14ac:dyDescent="0.2">
      <c r="A42" s="1613"/>
      <c r="B42" s="1613"/>
      <c r="C42" s="1613"/>
      <c r="D42" s="1613"/>
      <c r="E42" s="1613"/>
      <c r="F42" s="1613"/>
      <c r="G42" s="1613"/>
      <c r="H42" s="1613"/>
      <c r="I42" s="1613"/>
      <c r="J42" s="493"/>
      <c r="K42" s="493"/>
      <c r="L42" s="493"/>
      <c r="M42" s="493"/>
      <c r="N42" s="493"/>
      <c r="O42" s="493"/>
      <c r="P42" s="493"/>
      <c r="Q42" s="493"/>
      <c r="R42" s="1613"/>
      <c r="S42" s="1613"/>
      <c r="T42" s="1613"/>
      <c r="U42" s="493"/>
      <c r="V42" s="493"/>
      <c r="W42" s="493"/>
      <c r="X42" s="493"/>
      <c r="Y42" s="493"/>
      <c r="Z42" s="493"/>
      <c r="AA42" s="493"/>
      <c r="AB42" s="493"/>
      <c r="AC42" s="493"/>
      <c r="AD42" s="493"/>
      <c r="AE42" s="493"/>
      <c r="AF42" s="493"/>
      <c r="AG42" s="493"/>
      <c r="AH42" s="1613"/>
      <c r="AI42" s="1613"/>
      <c r="AJ42" s="1613"/>
    </row>
    <row r="43" spans="1:36" x14ac:dyDescent="0.2">
      <c r="A43" s="1613"/>
      <c r="B43" s="1613"/>
      <c r="C43" s="1613"/>
      <c r="D43" s="1613"/>
      <c r="E43" s="1613"/>
      <c r="F43" s="1613"/>
      <c r="G43" s="1613"/>
      <c r="H43" s="1613"/>
      <c r="I43" s="1613"/>
      <c r="J43" s="1613"/>
      <c r="K43" s="1613"/>
      <c r="L43" s="1613"/>
      <c r="M43" s="1613"/>
      <c r="N43" s="1613"/>
      <c r="O43" s="1613"/>
      <c r="P43" s="1613"/>
      <c r="Q43" s="1613"/>
      <c r="R43" s="1613"/>
      <c r="S43" s="1613"/>
      <c r="T43" s="1613"/>
      <c r="U43" s="493"/>
      <c r="V43" s="493"/>
      <c r="W43" s="493"/>
      <c r="X43" s="493"/>
      <c r="Y43" s="493"/>
      <c r="Z43" s="493"/>
      <c r="AA43" s="493"/>
      <c r="AB43" s="493"/>
      <c r="AC43" s="493"/>
      <c r="AD43" s="493"/>
      <c r="AE43" s="493"/>
      <c r="AF43" s="493"/>
      <c r="AG43" s="493"/>
      <c r="AH43" s="1613"/>
      <c r="AI43" s="1613"/>
      <c r="AJ43" s="1613"/>
    </row>
    <row r="44" spans="1:36" x14ac:dyDescent="0.2">
      <c r="A44" s="1613"/>
      <c r="B44" s="1613"/>
      <c r="C44" s="1613"/>
      <c r="D44" s="1613"/>
      <c r="E44" s="1613"/>
      <c r="F44" s="1613"/>
      <c r="G44" s="1613"/>
      <c r="H44" s="1613"/>
      <c r="I44" s="1613"/>
      <c r="J44" s="1613"/>
      <c r="K44" s="1613"/>
      <c r="L44" s="1613"/>
      <c r="M44" s="1613"/>
      <c r="N44" s="1613"/>
      <c r="O44" s="1613"/>
      <c r="P44" s="1613"/>
      <c r="Q44" s="1613"/>
      <c r="R44" s="1613"/>
      <c r="S44" s="1613"/>
      <c r="T44" s="1613"/>
      <c r="U44" s="493"/>
      <c r="V44" s="493"/>
      <c r="W44" s="493"/>
      <c r="X44" s="493"/>
      <c r="Y44" s="493"/>
      <c r="Z44" s="493"/>
      <c r="AA44" s="493"/>
      <c r="AB44" s="493"/>
      <c r="AC44" s="493"/>
      <c r="AD44" s="493"/>
      <c r="AE44" s="493"/>
      <c r="AF44" s="493"/>
      <c r="AG44" s="493"/>
      <c r="AH44" s="1613"/>
      <c r="AI44" s="1613"/>
      <c r="AJ44" s="1613"/>
    </row>
    <row r="45" spans="1:36" x14ac:dyDescent="0.2">
      <c r="A45" s="1613"/>
      <c r="B45" s="1613"/>
      <c r="C45" s="1613"/>
      <c r="D45" s="1613"/>
      <c r="E45" s="1613"/>
      <c r="F45" s="1613"/>
      <c r="G45" s="1613"/>
      <c r="H45" s="1613"/>
      <c r="I45" s="1613"/>
      <c r="J45" s="1613"/>
      <c r="K45" s="1613"/>
      <c r="L45" s="1613"/>
      <c r="M45" s="1613"/>
      <c r="N45" s="1613"/>
      <c r="O45" s="1613"/>
      <c r="P45" s="1613"/>
      <c r="Q45" s="1613"/>
      <c r="R45" s="1613"/>
      <c r="S45" s="1613"/>
      <c r="T45" s="1613"/>
      <c r="U45" s="493"/>
      <c r="V45" s="493"/>
      <c r="W45" s="493"/>
      <c r="X45" s="493"/>
      <c r="Y45" s="493"/>
      <c r="Z45" s="493"/>
      <c r="AA45" s="493"/>
      <c r="AB45" s="493"/>
      <c r="AC45" s="493"/>
      <c r="AD45" s="493"/>
      <c r="AE45" s="493"/>
      <c r="AF45" s="493"/>
      <c r="AG45" s="493"/>
      <c r="AH45" s="1613"/>
      <c r="AI45" s="1613"/>
      <c r="AJ45" s="1613"/>
    </row>
    <row r="46" spans="1:36" x14ac:dyDescent="0.2">
      <c r="A46" s="1613"/>
      <c r="B46" s="1613"/>
      <c r="C46" s="1613"/>
      <c r="D46" s="1613"/>
      <c r="E46" s="1613"/>
      <c r="F46" s="1613"/>
      <c r="G46" s="1613"/>
      <c r="H46" s="1613"/>
      <c r="I46" s="1613"/>
      <c r="J46" s="1613"/>
      <c r="K46" s="1613"/>
      <c r="L46" s="1613"/>
      <c r="M46" s="1613"/>
      <c r="N46" s="1613"/>
      <c r="O46" s="1613"/>
      <c r="P46" s="1613"/>
      <c r="Q46" s="1613"/>
      <c r="R46" s="1613"/>
      <c r="S46" s="1613"/>
      <c r="T46" s="1613"/>
      <c r="U46" s="1613"/>
      <c r="V46" s="1613"/>
      <c r="W46" s="1613"/>
      <c r="X46" s="1613"/>
      <c r="Y46" s="1613"/>
      <c r="Z46" s="1613"/>
      <c r="AA46" s="1613"/>
      <c r="AB46" s="1613"/>
      <c r="AC46" s="1613"/>
      <c r="AD46" s="1613"/>
      <c r="AE46" s="1613"/>
      <c r="AF46" s="1613"/>
      <c r="AG46" s="1613"/>
      <c r="AH46" s="1613"/>
      <c r="AI46" s="1613"/>
      <c r="AJ46" s="1613"/>
    </row>
    <row r="47" spans="1:36" x14ac:dyDescent="0.2">
      <c r="A47" s="1613"/>
      <c r="B47" s="1613"/>
      <c r="C47" s="1613"/>
      <c r="D47" s="1613"/>
      <c r="E47" s="1613"/>
      <c r="F47" s="1613"/>
      <c r="G47" s="1613"/>
      <c r="H47" s="1613"/>
      <c r="I47" s="1613"/>
      <c r="J47" s="1613"/>
      <c r="K47" s="1613"/>
      <c r="L47" s="1613"/>
      <c r="M47" s="1613"/>
      <c r="N47" s="1613"/>
      <c r="O47" s="1613"/>
      <c r="P47" s="1613"/>
      <c r="Q47" s="1613"/>
      <c r="R47" s="1613"/>
      <c r="S47" s="1613"/>
      <c r="T47" s="1613"/>
      <c r="U47" s="1613"/>
      <c r="V47" s="1613"/>
      <c r="W47" s="1613"/>
      <c r="X47" s="1613"/>
      <c r="Y47" s="1613"/>
      <c r="Z47" s="1613"/>
      <c r="AA47" s="1613"/>
      <c r="AB47" s="1613"/>
      <c r="AC47" s="1613"/>
      <c r="AD47" s="1613"/>
      <c r="AE47" s="1613"/>
      <c r="AF47" s="1613"/>
      <c r="AG47" s="1613"/>
      <c r="AH47" s="1613"/>
      <c r="AI47" s="1613"/>
      <c r="AJ47" s="1613"/>
    </row>
    <row r="48" spans="1:36" x14ac:dyDescent="0.2">
      <c r="A48" s="1613"/>
      <c r="B48" s="1613"/>
      <c r="C48" s="1613"/>
      <c r="D48" s="1613"/>
      <c r="E48" s="1613"/>
      <c r="F48" s="1613"/>
      <c r="G48" s="1613"/>
      <c r="H48" s="1613"/>
      <c r="I48" s="1613"/>
      <c r="J48" s="1613"/>
      <c r="K48" s="1613"/>
      <c r="L48" s="1613"/>
      <c r="M48" s="1613"/>
      <c r="N48" s="1613"/>
      <c r="O48" s="1613"/>
      <c r="P48" s="1613"/>
      <c r="Q48" s="1613"/>
      <c r="R48" s="1613"/>
      <c r="S48" s="1613"/>
      <c r="T48" s="1613"/>
      <c r="U48" s="1613"/>
      <c r="V48" s="1613"/>
      <c r="W48" s="1613"/>
      <c r="X48" s="1613"/>
      <c r="Y48" s="1613"/>
      <c r="Z48" s="1613"/>
      <c r="AA48" s="1613"/>
      <c r="AB48" s="1613"/>
      <c r="AC48" s="1613"/>
      <c r="AD48" s="1613"/>
      <c r="AE48" s="1613"/>
      <c r="AF48" s="1613"/>
      <c r="AG48" s="1613"/>
      <c r="AH48" s="1613"/>
      <c r="AI48" s="1613"/>
      <c r="AJ48" s="1613"/>
    </row>
    <row r="49" spans="1:36" x14ac:dyDescent="0.2">
      <c r="A49" s="1613"/>
      <c r="B49" s="1613"/>
      <c r="C49" s="1613"/>
      <c r="D49" s="1613"/>
      <c r="E49" s="1613"/>
      <c r="F49" s="1613"/>
      <c r="G49" s="1613"/>
      <c r="H49" s="1613"/>
      <c r="I49" s="1613"/>
      <c r="J49" s="1613"/>
      <c r="K49" s="1613"/>
      <c r="L49" s="1613"/>
      <c r="M49" s="1613"/>
      <c r="N49" s="1613"/>
      <c r="O49" s="1613"/>
      <c r="P49" s="1613"/>
      <c r="Q49" s="1613"/>
      <c r="R49" s="1613"/>
      <c r="S49" s="1613"/>
      <c r="T49" s="1613"/>
      <c r="U49" s="1613"/>
      <c r="V49" s="1613"/>
      <c r="W49" s="1613"/>
      <c r="X49" s="1613"/>
      <c r="Y49" s="1613"/>
      <c r="Z49" s="1613"/>
      <c r="AA49" s="1613"/>
      <c r="AB49" s="1613"/>
      <c r="AC49" s="1613"/>
      <c r="AD49" s="1613"/>
      <c r="AE49" s="1613"/>
      <c r="AF49" s="1613"/>
      <c r="AG49" s="1613"/>
      <c r="AH49" s="1613"/>
      <c r="AI49" s="1613"/>
      <c r="AJ49" s="1613"/>
    </row>
    <row r="50" spans="1:36" x14ac:dyDescent="0.2">
      <c r="A50" s="1613"/>
      <c r="B50" s="1613"/>
      <c r="C50" s="1613"/>
      <c r="D50" s="1613"/>
      <c r="E50" s="1613"/>
      <c r="F50" s="1613"/>
      <c r="G50" s="1613"/>
      <c r="H50" s="1613"/>
      <c r="I50" s="1613"/>
      <c r="J50" s="1613"/>
      <c r="K50" s="1613"/>
      <c r="L50" s="1613"/>
      <c r="M50" s="1613"/>
      <c r="N50" s="1613"/>
      <c r="O50" s="1613"/>
      <c r="P50" s="1613"/>
      <c r="Q50" s="1613"/>
      <c r="R50" s="1613"/>
      <c r="S50" s="1613"/>
      <c r="T50" s="1613"/>
      <c r="U50" s="1613"/>
      <c r="V50" s="1613"/>
      <c r="W50" s="1613"/>
      <c r="X50" s="1613"/>
      <c r="Y50" s="1613"/>
      <c r="Z50" s="1613"/>
      <c r="AA50" s="1613"/>
      <c r="AB50" s="1613"/>
      <c r="AC50" s="1613"/>
      <c r="AD50" s="1613"/>
      <c r="AE50" s="1613"/>
      <c r="AF50" s="1613"/>
      <c r="AG50" s="1613"/>
      <c r="AH50" s="1613"/>
      <c r="AI50" s="1613"/>
      <c r="AJ50" s="1613"/>
    </row>
    <row r="51" spans="1:36" x14ac:dyDescent="0.2">
      <c r="A51" s="1613"/>
      <c r="B51" s="1613"/>
      <c r="C51" s="1613"/>
      <c r="D51" s="1613"/>
      <c r="E51" s="1613"/>
      <c r="F51" s="1613"/>
      <c r="G51" s="1613"/>
      <c r="H51" s="1613"/>
      <c r="I51" s="1613"/>
      <c r="J51" s="1613"/>
      <c r="K51" s="1613"/>
      <c r="L51" s="1613"/>
      <c r="M51" s="1613"/>
      <c r="N51" s="1613"/>
      <c r="O51" s="1613"/>
      <c r="P51" s="1613"/>
      <c r="Q51" s="1613"/>
      <c r="R51" s="1613"/>
      <c r="S51" s="1613"/>
      <c r="T51" s="1613"/>
      <c r="U51" s="1613"/>
      <c r="V51" s="1613"/>
      <c r="W51" s="1613"/>
      <c r="X51" s="1613"/>
      <c r="Y51" s="1613"/>
      <c r="Z51" s="1613"/>
      <c r="AA51" s="1613"/>
      <c r="AB51" s="1613"/>
      <c r="AC51" s="1613"/>
      <c r="AD51" s="1613"/>
      <c r="AE51" s="1613"/>
      <c r="AF51" s="1613"/>
      <c r="AG51" s="1613"/>
      <c r="AH51" s="1613"/>
      <c r="AI51" s="1613"/>
      <c r="AJ51" s="1613"/>
    </row>
    <row r="52" spans="1:36" x14ac:dyDescent="0.2">
      <c r="A52" s="1613"/>
      <c r="B52" s="1613"/>
      <c r="C52" s="1613"/>
      <c r="D52" s="1613"/>
      <c r="E52" s="1613"/>
      <c r="F52" s="1613"/>
      <c r="G52" s="1613"/>
      <c r="H52" s="1613"/>
      <c r="I52" s="1613"/>
      <c r="J52" s="1613"/>
      <c r="K52" s="1613"/>
      <c r="L52" s="1613"/>
      <c r="M52" s="1613"/>
      <c r="N52" s="1613"/>
      <c r="O52" s="1613"/>
      <c r="P52" s="1613"/>
      <c r="Q52" s="1613"/>
      <c r="R52" s="1613"/>
      <c r="S52" s="1613"/>
      <c r="T52" s="1613"/>
      <c r="U52" s="1613"/>
      <c r="V52" s="1613"/>
      <c r="W52" s="1613"/>
      <c r="X52" s="1613"/>
      <c r="Y52" s="1613"/>
      <c r="Z52" s="1613"/>
      <c r="AA52" s="1613"/>
      <c r="AB52" s="1613"/>
      <c r="AC52" s="1613"/>
      <c r="AD52" s="1613"/>
      <c r="AE52" s="1613"/>
      <c r="AF52" s="1613"/>
      <c r="AG52" s="1613"/>
      <c r="AH52" s="1613"/>
      <c r="AI52" s="1613"/>
      <c r="AJ52" s="1613"/>
    </row>
    <row r="53" spans="1:36" x14ac:dyDescent="0.2">
      <c r="A53" s="1613"/>
      <c r="B53" s="1613"/>
      <c r="C53" s="1613"/>
      <c r="D53" s="1613"/>
      <c r="E53" s="1613"/>
      <c r="F53" s="1613"/>
      <c r="G53" s="1613"/>
      <c r="H53" s="1613"/>
      <c r="I53" s="1613"/>
      <c r="J53" s="1613"/>
      <c r="K53" s="1613"/>
      <c r="L53" s="1613"/>
      <c r="M53" s="1613"/>
      <c r="N53" s="1613"/>
      <c r="O53" s="1613"/>
      <c r="P53" s="1613"/>
      <c r="Q53" s="1613"/>
      <c r="R53" s="1613"/>
      <c r="S53" s="1613"/>
      <c r="T53" s="1613"/>
      <c r="U53" s="1613"/>
      <c r="V53" s="1613"/>
      <c r="W53" s="1613"/>
      <c r="X53" s="1613"/>
      <c r="Y53" s="1613"/>
      <c r="Z53" s="1613"/>
      <c r="AA53" s="1613"/>
      <c r="AB53" s="1613"/>
      <c r="AC53" s="1613"/>
      <c r="AD53" s="1613"/>
      <c r="AE53" s="1613"/>
      <c r="AF53" s="1613"/>
      <c r="AG53" s="1613"/>
      <c r="AH53" s="1613"/>
      <c r="AI53" s="1613"/>
      <c r="AJ53" s="1613"/>
    </row>
    <row r="54" spans="1:36" x14ac:dyDescent="0.2">
      <c r="A54" s="1613"/>
      <c r="B54" s="1613"/>
      <c r="C54" s="1613"/>
      <c r="D54" s="1613"/>
      <c r="E54" s="1613"/>
      <c r="F54" s="1613"/>
      <c r="G54" s="1613"/>
      <c r="H54" s="1613"/>
      <c r="I54" s="1613"/>
      <c r="J54" s="1613"/>
      <c r="K54" s="1613"/>
      <c r="L54" s="1613"/>
      <c r="M54" s="1613"/>
      <c r="N54" s="1613"/>
      <c r="O54" s="1613"/>
      <c r="P54" s="1613"/>
      <c r="Q54" s="1613"/>
      <c r="R54" s="1613"/>
      <c r="S54" s="1613"/>
      <c r="T54" s="1613"/>
      <c r="U54" s="1613"/>
      <c r="V54" s="1613"/>
      <c r="W54" s="1613"/>
      <c r="X54" s="1613"/>
      <c r="Y54" s="1613"/>
      <c r="Z54" s="1613"/>
      <c r="AA54" s="1613"/>
      <c r="AB54" s="1613"/>
      <c r="AC54" s="1613"/>
      <c r="AD54" s="1613"/>
      <c r="AE54" s="1613"/>
      <c r="AF54" s="1613"/>
      <c r="AG54" s="1613"/>
      <c r="AH54" s="1613"/>
      <c r="AI54" s="1613"/>
      <c r="AJ54" s="1613"/>
    </row>
    <row r="55" spans="1:36" x14ac:dyDescent="0.2">
      <c r="A55" s="1613"/>
      <c r="B55" s="1613"/>
      <c r="C55" s="1613"/>
      <c r="D55" s="1613"/>
      <c r="E55" s="1613"/>
      <c r="F55" s="1613"/>
      <c r="G55" s="1613"/>
      <c r="H55" s="1613"/>
      <c r="I55" s="1613"/>
      <c r="J55" s="1613"/>
      <c r="K55" s="1613"/>
      <c r="L55" s="1613"/>
      <c r="M55" s="1613"/>
      <c r="N55" s="1613"/>
      <c r="O55" s="1613"/>
      <c r="P55" s="1613"/>
      <c r="Q55" s="1613"/>
      <c r="R55" s="1613"/>
      <c r="S55" s="1613"/>
      <c r="T55" s="1613"/>
      <c r="U55" s="1613"/>
      <c r="V55" s="1613"/>
      <c r="W55" s="1613"/>
      <c r="X55" s="1613"/>
      <c r="Y55" s="1613"/>
      <c r="Z55" s="1613"/>
      <c r="AA55" s="1613"/>
      <c r="AB55" s="1613"/>
      <c r="AC55" s="1613"/>
      <c r="AD55" s="1613"/>
      <c r="AE55" s="1613"/>
      <c r="AF55" s="1613"/>
      <c r="AG55" s="1613"/>
      <c r="AH55" s="1613"/>
      <c r="AI55" s="1613"/>
      <c r="AJ55" s="1613"/>
    </row>
    <row r="56" spans="1:36" x14ac:dyDescent="0.2">
      <c r="A56" s="1613"/>
      <c r="B56" s="1613"/>
      <c r="C56" s="1613"/>
      <c r="D56" s="1613"/>
      <c r="E56" s="1613"/>
      <c r="F56" s="1613"/>
      <c r="G56" s="1613"/>
      <c r="H56" s="1613"/>
      <c r="I56" s="1613"/>
      <c r="J56" s="1613"/>
      <c r="K56" s="1613"/>
      <c r="L56" s="1613"/>
      <c r="M56" s="1613"/>
      <c r="N56" s="1613"/>
      <c r="O56" s="1613"/>
      <c r="P56" s="1613"/>
      <c r="Q56" s="1613"/>
      <c r="R56" s="1613"/>
      <c r="S56" s="1613"/>
      <c r="T56" s="1613"/>
      <c r="U56" s="1613"/>
      <c r="V56" s="1613"/>
      <c r="W56" s="1613"/>
      <c r="X56" s="1613"/>
      <c r="Y56" s="1613"/>
      <c r="Z56" s="1613"/>
      <c r="AA56" s="1613"/>
      <c r="AB56" s="1613"/>
      <c r="AC56" s="1613"/>
      <c r="AD56" s="1613"/>
      <c r="AE56" s="1613"/>
      <c r="AF56" s="1613"/>
      <c r="AG56" s="1613"/>
      <c r="AH56" s="1613"/>
      <c r="AI56" s="1613"/>
      <c r="AJ56" s="1613"/>
    </row>
    <row r="57" spans="1:36" x14ac:dyDescent="0.2">
      <c r="A57" s="1613"/>
      <c r="B57" s="1613"/>
      <c r="C57" s="1613"/>
      <c r="D57" s="1613"/>
      <c r="E57" s="1613"/>
      <c r="F57" s="1613"/>
      <c r="G57" s="1613"/>
      <c r="H57" s="1613"/>
      <c r="I57" s="1613"/>
      <c r="J57" s="1613"/>
      <c r="K57" s="1613"/>
      <c r="L57" s="1613"/>
      <c r="M57" s="1613"/>
      <c r="N57" s="1613"/>
      <c r="O57" s="1613"/>
      <c r="P57" s="1613"/>
      <c r="Q57" s="1613"/>
      <c r="R57" s="1613"/>
      <c r="S57" s="1613"/>
      <c r="T57" s="1613"/>
      <c r="U57" s="1613"/>
      <c r="V57" s="1613"/>
      <c r="W57" s="1613"/>
      <c r="X57" s="1613"/>
      <c r="Y57" s="1613"/>
      <c r="Z57" s="1613"/>
      <c r="AA57" s="1613"/>
      <c r="AB57" s="1613"/>
      <c r="AC57" s="1613"/>
      <c r="AD57" s="1613"/>
      <c r="AE57" s="1613"/>
      <c r="AF57" s="1613"/>
      <c r="AG57" s="1613"/>
      <c r="AH57" s="1613"/>
      <c r="AI57" s="1613"/>
      <c r="AJ57" s="1613"/>
    </row>
    <row r="58" spans="1:36" x14ac:dyDescent="0.2">
      <c r="A58" s="1613"/>
      <c r="B58" s="1613"/>
      <c r="C58" s="1613"/>
      <c r="D58" s="1613"/>
      <c r="E58" s="1613"/>
      <c r="F58" s="1613"/>
      <c r="G58" s="1613"/>
      <c r="H58" s="1613"/>
      <c r="I58" s="1613"/>
      <c r="J58" s="1613"/>
      <c r="K58" s="1613"/>
      <c r="L58" s="1613"/>
      <c r="M58" s="1613"/>
      <c r="N58" s="1613"/>
      <c r="O58" s="1613"/>
      <c r="P58" s="1613"/>
      <c r="Q58" s="1613"/>
      <c r="R58" s="1613"/>
      <c r="S58" s="1613"/>
      <c r="T58" s="1613"/>
      <c r="U58" s="1613"/>
      <c r="V58" s="1613"/>
      <c r="W58" s="1613"/>
      <c r="X58" s="1613"/>
      <c r="Y58" s="1613"/>
      <c r="Z58" s="1613"/>
      <c r="AA58" s="1613"/>
      <c r="AB58" s="1613"/>
      <c r="AC58" s="1613"/>
      <c r="AD58" s="1613"/>
      <c r="AE58" s="1613"/>
      <c r="AF58" s="1613"/>
      <c r="AG58" s="1613"/>
      <c r="AH58" s="1613"/>
      <c r="AI58" s="1613"/>
      <c r="AJ58" s="1613"/>
    </row>
    <row r="59" spans="1:36" x14ac:dyDescent="0.2">
      <c r="A59" s="1613"/>
      <c r="B59" s="1613"/>
      <c r="C59" s="1613"/>
      <c r="D59" s="1613"/>
      <c r="E59" s="1613"/>
      <c r="F59" s="1613"/>
      <c r="G59" s="1613"/>
      <c r="H59" s="1613"/>
      <c r="I59" s="1613"/>
      <c r="J59" s="1613"/>
      <c r="K59" s="1613"/>
      <c r="L59" s="1613"/>
      <c r="M59" s="1613"/>
      <c r="N59" s="1613"/>
      <c r="O59" s="1613"/>
      <c r="P59" s="1613"/>
      <c r="Q59" s="1613"/>
      <c r="R59" s="1613"/>
      <c r="S59" s="1613"/>
      <c r="T59" s="1613"/>
      <c r="U59" s="1613"/>
      <c r="V59" s="1613"/>
      <c r="W59" s="1613"/>
      <c r="X59" s="1613"/>
      <c r="Y59" s="1613"/>
      <c r="Z59" s="1613"/>
      <c r="AA59" s="1613"/>
      <c r="AB59" s="1613"/>
      <c r="AC59" s="1613"/>
      <c r="AD59" s="1613"/>
      <c r="AE59" s="1613"/>
      <c r="AF59" s="1613"/>
      <c r="AG59" s="1613"/>
      <c r="AH59" s="1613"/>
      <c r="AI59" s="1613"/>
      <c r="AJ59" s="1613"/>
    </row>
    <row r="60" spans="1:36" x14ac:dyDescent="0.2">
      <c r="A60" s="1613"/>
      <c r="B60" s="1613"/>
      <c r="C60" s="1613"/>
      <c r="D60" s="1613"/>
      <c r="E60" s="1613"/>
      <c r="F60" s="1613"/>
      <c r="G60" s="1613"/>
      <c r="H60" s="1613"/>
      <c r="I60" s="1613"/>
      <c r="J60" s="1613"/>
      <c r="K60" s="1613"/>
      <c r="L60" s="1613"/>
      <c r="M60" s="1613"/>
      <c r="N60" s="1613"/>
      <c r="O60" s="1613"/>
      <c r="P60" s="1613"/>
      <c r="Q60" s="1613"/>
      <c r="R60" s="1613"/>
      <c r="S60" s="1613"/>
      <c r="T60" s="1613"/>
      <c r="U60" s="1613"/>
      <c r="V60" s="1613"/>
      <c r="W60" s="1613"/>
      <c r="X60" s="1613"/>
      <c r="Y60" s="1613"/>
      <c r="Z60" s="1613"/>
      <c r="AA60" s="1613"/>
      <c r="AB60" s="1613"/>
      <c r="AC60" s="1613"/>
      <c r="AD60" s="1613"/>
      <c r="AE60" s="1613"/>
      <c r="AF60" s="1613"/>
      <c r="AG60" s="1613"/>
      <c r="AH60" s="1613"/>
      <c r="AI60" s="1613"/>
      <c r="AJ60" s="1613"/>
    </row>
    <row r="61" spans="1:36" x14ac:dyDescent="0.2">
      <c r="A61" s="1613"/>
      <c r="B61" s="1613"/>
      <c r="C61" s="1613"/>
      <c r="D61" s="1613"/>
      <c r="E61" s="1613"/>
      <c r="F61" s="1613"/>
      <c r="G61" s="1613"/>
      <c r="H61" s="1613"/>
      <c r="I61" s="1613"/>
      <c r="J61" s="1613"/>
      <c r="K61" s="1613"/>
      <c r="L61" s="1613"/>
      <c r="M61" s="1613"/>
      <c r="N61" s="1613"/>
      <c r="O61" s="1613"/>
      <c r="P61" s="1613"/>
      <c r="Q61" s="1613"/>
      <c r="R61" s="1613"/>
      <c r="S61" s="1613"/>
      <c r="T61" s="1613"/>
      <c r="U61" s="1613"/>
      <c r="V61" s="1613"/>
      <c r="W61" s="1613"/>
      <c r="X61" s="1613"/>
      <c r="Y61" s="1613"/>
      <c r="Z61" s="1613"/>
      <c r="AA61" s="1613"/>
      <c r="AB61" s="1613"/>
      <c r="AC61" s="1613"/>
      <c r="AD61" s="1613"/>
      <c r="AE61" s="1613"/>
      <c r="AF61" s="1613"/>
      <c r="AG61" s="1613"/>
      <c r="AH61" s="1613"/>
      <c r="AI61" s="1613"/>
      <c r="AJ61" s="1613"/>
    </row>
    <row r="62" spans="1:36" x14ac:dyDescent="0.2">
      <c r="A62" s="1613"/>
      <c r="B62" s="1613"/>
      <c r="C62" s="1613"/>
      <c r="D62" s="1613"/>
      <c r="E62" s="1613"/>
      <c r="F62" s="1613"/>
      <c r="G62" s="1613"/>
      <c r="H62" s="1613"/>
      <c r="I62" s="1613"/>
      <c r="J62" s="1613"/>
      <c r="K62" s="1613"/>
      <c r="L62" s="1613"/>
      <c r="M62" s="1613"/>
      <c r="N62" s="1613"/>
      <c r="O62" s="1613"/>
      <c r="P62" s="1613"/>
      <c r="Q62" s="1613"/>
      <c r="R62" s="1613"/>
      <c r="S62" s="1613"/>
      <c r="T62" s="1613"/>
      <c r="U62" s="1613"/>
      <c r="V62" s="1613"/>
      <c r="W62" s="1613"/>
      <c r="X62" s="1613"/>
      <c r="Y62" s="1613"/>
      <c r="Z62" s="1613"/>
      <c r="AA62" s="1613"/>
      <c r="AB62" s="1613"/>
      <c r="AC62" s="1613"/>
      <c r="AD62" s="1613"/>
      <c r="AE62" s="1613"/>
      <c r="AF62" s="1613"/>
      <c r="AG62" s="1613"/>
      <c r="AH62" s="1613"/>
      <c r="AI62" s="1613"/>
      <c r="AJ62" s="1613"/>
    </row>
    <row r="63" spans="1:36" x14ac:dyDescent="0.2">
      <c r="A63" s="1613"/>
      <c r="B63" s="1613"/>
      <c r="C63" s="1613"/>
      <c r="D63" s="1613"/>
      <c r="E63" s="1613"/>
      <c r="F63" s="1613"/>
      <c r="G63" s="1613"/>
      <c r="H63" s="1613"/>
      <c r="I63" s="1613"/>
      <c r="J63" s="1613"/>
      <c r="K63" s="1613"/>
      <c r="L63" s="1613"/>
      <c r="M63" s="1613"/>
      <c r="N63" s="1613"/>
      <c r="O63" s="1613"/>
      <c r="P63" s="1613"/>
      <c r="Q63" s="1613"/>
      <c r="R63" s="1613"/>
      <c r="S63" s="1613"/>
      <c r="T63" s="1613"/>
      <c r="U63" s="1613"/>
      <c r="V63" s="1613"/>
      <c r="W63" s="1613"/>
      <c r="X63" s="1613"/>
      <c r="Y63" s="1613"/>
      <c r="Z63" s="1613"/>
      <c r="AA63" s="1613"/>
      <c r="AB63" s="1613"/>
      <c r="AC63" s="1613"/>
      <c r="AD63" s="1613"/>
      <c r="AE63" s="1613"/>
      <c r="AF63" s="1613"/>
      <c r="AG63" s="1613"/>
      <c r="AH63" s="1613"/>
      <c r="AI63" s="1613"/>
      <c r="AJ63" s="1613"/>
    </row>
    <row r="64" spans="1:36" x14ac:dyDescent="0.2">
      <c r="A64" s="1613"/>
      <c r="B64" s="1613"/>
      <c r="C64" s="1613"/>
      <c r="D64" s="1613"/>
      <c r="E64" s="1613"/>
      <c r="F64" s="1613"/>
      <c r="G64" s="1613"/>
      <c r="H64" s="1613"/>
      <c r="I64" s="1613"/>
      <c r="J64" s="1613"/>
      <c r="K64" s="1613"/>
      <c r="L64" s="1613"/>
      <c r="M64" s="1613"/>
      <c r="N64" s="1613"/>
      <c r="O64" s="1613"/>
      <c r="P64" s="1613"/>
      <c r="Q64" s="1613"/>
      <c r="R64" s="1613"/>
      <c r="S64" s="1613"/>
      <c r="T64" s="1613"/>
      <c r="U64" s="1613"/>
      <c r="V64" s="1613"/>
      <c r="W64" s="1613"/>
      <c r="X64" s="1613"/>
      <c r="Y64" s="1613"/>
      <c r="Z64" s="1613"/>
      <c r="AA64" s="1613"/>
      <c r="AB64" s="1613"/>
      <c r="AC64" s="1613"/>
      <c r="AD64" s="1613"/>
      <c r="AE64" s="1613"/>
      <c r="AF64" s="1613"/>
      <c r="AG64" s="1613"/>
      <c r="AH64" s="1613"/>
      <c r="AI64" s="1613"/>
      <c r="AJ64" s="1613"/>
    </row>
    <row r="65" spans="1:36" x14ac:dyDescent="0.2">
      <c r="A65" s="1613"/>
      <c r="B65" s="1613"/>
      <c r="C65" s="1613"/>
      <c r="D65" s="1613"/>
      <c r="E65" s="1613"/>
      <c r="F65" s="1613"/>
      <c r="G65" s="1613"/>
      <c r="H65" s="1613"/>
      <c r="I65" s="1613"/>
      <c r="J65" s="1613"/>
      <c r="K65" s="1613"/>
      <c r="L65" s="1613"/>
      <c r="M65" s="1613"/>
      <c r="N65" s="1613"/>
      <c r="O65" s="1613"/>
      <c r="P65" s="1613"/>
      <c r="Q65" s="1613"/>
      <c r="R65" s="1613"/>
      <c r="S65" s="1613"/>
      <c r="T65" s="1613"/>
      <c r="U65" s="1613"/>
      <c r="V65" s="1613"/>
      <c r="W65" s="1613"/>
      <c r="X65" s="1613"/>
      <c r="Y65" s="1613"/>
      <c r="Z65" s="1613"/>
      <c r="AA65" s="1613"/>
      <c r="AB65" s="1613"/>
      <c r="AC65" s="1613"/>
      <c r="AD65" s="1613"/>
      <c r="AE65" s="1613"/>
      <c r="AF65" s="1613"/>
      <c r="AG65" s="1613"/>
      <c r="AH65" s="1613"/>
      <c r="AI65" s="1613"/>
      <c r="AJ65" s="1613"/>
    </row>
    <row r="66" spans="1:36" x14ac:dyDescent="0.2">
      <c r="A66" s="1613"/>
      <c r="B66" s="1613"/>
      <c r="C66" s="1613"/>
      <c r="D66" s="1613"/>
      <c r="E66" s="1613"/>
      <c r="F66" s="1613"/>
      <c r="G66" s="1613"/>
      <c r="H66" s="1613"/>
      <c r="I66" s="1613"/>
      <c r="J66" s="1613"/>
      <c r="K66" s="1613"/>
      <c r="L66" s="1613"/>
      <c r="M66" s="1613"/>
      <c r="N66" s="1613"/>
      <c r="O66" s="1613"/>
      <c r="P66" s="1613"/>
      <c r="Q66" s="1613"/>
      <c r="R66" s="1613"/>
      <c r="S66" s="1613"/>
      <c r="T66" s="1613"/>
      <c r="U66" s="1613"/>
      <c r="V66" s="1613"/>
      <c r="W66" s="1613"/>
      <c r="X66" s="1613"/>
      <c r="Y66" s="1613"/>
      <c r="Z66" s="1613"/>
      <c r="AA66" s="1613"/>
      <c r="AB66" s="1613"/>
      <c r="AC66" s="1613"/>
      <c r="AD66" s="1613"/>
      <c r="AE66" s="1613"/>
      <c r="AF66" s="1613"/>
      <c r="AG66" s="1613"/>
      <c r="AH66" s="1613"/>
      <c r="AI66" s="1613"/>
      <c r="AJ66" s="1613"/>
    </row>
    <row r="67" spans="1:36" x14ac:dyDescent="0.2">
      <c r="A67" s="1613"/>
      <c r="B67" s="1613"/>
      <c r="C67" s="1613"/>
      <c r="D67" s="1613"/>
      <c r="E67" s="1613"/>
      <c r="F67" s="1613"/>
      <c r="G67" s="1613"/>
      <c r="H67" s="1613"/>
      <c r="I67" s="1613"/>
      <c r="J67" s="1613"/>
      <c r="K67" s="1613"/>
      <c r="L67" s="1613"/>
      <c r="M67" s="1613"/>
      <c r="N67" s="1613"/>
      <c r="O67" s="1613"/>
      <c r="P67" s="1613"/>
      <c r="Q67" s="1613"/>
      <c r="R67" s="1613"/>
      <c r="S67" s="1613"/>
      <c r="T67" s="1613"/>
      <c r="U67" s="1613"/>
      <c r="V67" s="1613"/>
      <c r="W67" s="1613"/>
      <c r="X67" s="1613"/>
      <c r="Y67" s="1613"/>
      <c r="Z67" s="1613"/>
      <c r="AA67" s="1613"/>
      <c r="AB67" s="1613"/>
      <c r="AC67" s="1613"/>
      <c r="AD67" s="1613"/>
      <c r="AE67" s="1613"/>
      <c r="AF67" s="1613"/>
      <c r="AG67" s="1613"/>
      <c r="AH67" s="1613"/>
      <c r="AI67" s="1613"/>
      <c r="AJ67" s="1613"/>
    </row>
    <row r="68" spans="1:36" x14ac:dyDescent="0.2">
      <c r="A68" s="1613"/>
      <c r="B68" s="1613"/>
      <c r="C68" s="1613"/>
      <c r="D68" s="1613"/>
      <c r="E68" s="1613"/>
      <c r="F68" s="1613"/>
      <c r="G68" s="1613"/>
      <c r="H68" s="1613"/>
      <c r="I68" s="1613"/>
      <c r="J68" s="1613"/>
      <c r="K68" s="1613"/>
      <c r="L68" s="1613"/>
      <c r="M68" s="1613"/>
      <c r="N68" s="1613"/>
      <c r="O68" s="1613"/>
      <c r="P68" s="1613"/>
      <c r="Q68" s="1613"/>
      <c r="R68" s="1613"/>
      <c r="S68" s="1613"/>
      <c r="T68" s="1613"/>
      <c r="U68" s="1613"/>
      <c r="V68" s="1613"/>
      <c r="W68" s="1613"/>
      <c r="X68" s="1613"/>
      <c r="Y68" s="1613"/>
      <c r="Z68" s="1613"/>
      <c r="AA68" s="1613"/>
      <c r="AB68" s="1613"/>
      <c r="AC68" s="1613"/>
      <c r="AD68" s="1613"/>
      <c r="AE68" s="1613"/>
      <c r="AF68" s="1613"/>
      <c r="AG68" s="1613"/>
      <c r="AH68" s="1613"/>
      <c r="AI68" s="1613"/>
      <c r="AJ68" s="1613"/>
    </row>
    <row r="69" spans="1:36" x14ac:dyDescent="0.2">
      <c r="A69" s="1613"/>
      <c r="B69" s="1613"/>
      <c r="C69" s="1613"/>
      <c r="D69" s="1613"/>
      <c r="E69" s="1613"/>
      <c r="F69" s="1613"/>
      <c r="G69" s="1613"/>
      <c r="H69" s="1613"/>
      <c r="I69" s="1613"/>
      <c r="J69" s="1613"/>
      <c r="K69" s="1613"/>
      <c r="L69" s="1613"/>
      <c r="M69" s="1613"/>
      <c r="N69" s="1613"/>
      <c r="O69" s="1613"/>
      <c r="P69" s="1613"/>
      <c r="Q69" s="1613"/>
      <c r="R69" s="1613"/>
      <c r="S69" s="1613"/>
      <c r="T69" s="1613"/>
      <c r="U69" s="1613"/>
      <c r="V69" s="1613"/>
      <c r="W69" s="1613"/>
      <c r="X69" s="1613"/>
      <c r="Y69" s="1613"/>
      <c r="Z69" s="1613"/>
      <c r="AA69" s="1613"/>
      <c r="AB69" s="1613"/>
      <c r="AC69" s="1613"/>
      <c r="AD69" s="1613"/>
      <c r="AE69" s="1613"/>
      <c r="AF69" s="1613"/>
      <c r="AG69" s="1613"/>
      <c r="AH69" s="1613"/>
      <c r="AI69" s="1613"/>
      <c r="AJ69" s="1613"/>
    </row>
    <row r="70" spans="1:36" x14ac:dyDescent="0.2">
      <c r="A70" s="1613"/>
      <c r="B70" s="1613"/>
      <c r="C70" s="1613"/>
      <c r="D70" s="1613"/>
      <c r="E70" s="1613"/>
      <c r="F70" s="1613"/>
      <c r="G70" s="1613"/>
      <c r="H70" s="1613"/>
      <c r="I70" s="1613"/>
      <c r="J70" s="1613"/>
      <c r="K70" s="1613"/>
      <c r="L70" s="1613"/>
      <c r="M70" s="1613"/>
      <c r="N70" s="1613"/>
      <c r="O70" s="1613"/>
      <c r="P70" s="1613"/>
      <c r="Q70" s="1613"/>
      <c r="R70" s="1613"/>
      <c r="S70" s="1613"/>
      <c r="T70" s="1613"/>
      <c r="U70" s="1613"/>
      <c r="V70" s="1613"/>
      <c r="W70" s="1613"/>
      <c r="X70" s="1613"/>
      <c r="Y70" s="1613"/>
      <c r="Z70" s="1613"/>
      <c r="AA70" s="1613"/>
      <c r="AB70" s="1613"/>
      <c r="AC70" s="1613"/>
      <c r="AD70" s="1613"/>
      <c r="AE70" s="1613"/>
      <c r="AF70" s="1613"/>
      <c r="AG70" s="1613"/>
      <c r="AH70" s="1613"/>
      <c r="AI70" s="1613"/>
      <c r="AJ70" s="1613"/>
    </row>
    <row r="71" spans="1:36" x14ac:dyDescent="0.2">
      <c r="A71" s="1613"/>
      <c r="B71" s="1613"/>
      <c r="C71" s="1613"/>
      <c r="D71" s="1613"/>
      <c r="E71" s="1613"/>
      <c r="F71" s="1613"/>
      <c r="G71" s="1613"/>
      <c r="H71" s="1613"/>
      <c r="I71" s="1613"/>
      <c r="J71" s="1613"/>
      <c r="K71" s="1613"/>
      <c r="L71" s="1613"/>
      <c r="M71" s="1613"/>
      <c r="N71" s="1613"/>
      <c r="O71" s="1613"/>
      <c r="P71" s="1613"/>
      <c r="Q71" s="1613"/>
      <c r="R71" s="1613"/>
      <c r="S71" s="1613"/>
      <c r="T71" s="1613"/>
      <c r="U71" s="1613"/>
      <c r="V71" s="1613"/>
      <c r="W71" s="1613"/>
      <c r="X71" s="1613"/>
      <c r="Y71" s="1613"/>
      <c r="Z71" s="1613"/>
      <c r="AA71" s="1613"/>
      <c r="AB71" s="1613"/>
      <c r="AC71" s="1613"/>
      <c r="AD71" s="1613"/>
      <c r="AE71" s="1613"/>
      <c r="AF71" s="1613"/>
      <c r="AG71" s="1613"/>
      <c r="AH71" s="1613"/>
      <c r="AI71" s="1613"/>
      <c r="AJ71" s="1613"/>
    </row>
    <row r="72" spans="1:36" x14ac:dyDescent="0.2">
      <c r="A72" s="1613"/>
      <c r="B72" s="1613"/>
      <c r="C72" s="1613"/>
      <c r="D72" s="1613"/>
      <c r="E72" s="1613"/>
      <c r="F72" s="1613"/>
      <c r="G72" s="1613"/>
      <c r="H72" s="1613"/>
      <c r="I72" s="1613"/>
      <c r="J72" s="1613"/>
      <c r="K72" s="1613"/>
      <c r="L72" s="1613"/>
      <c r="M72" s="1613"/>
      <c r="N72" s="1613"/>
      <c r="O72" s="1613"/>
      <c r="P72" s="1613"/>
      <c r="Q72" s="1613"/>
      <c r="R72" s="1613"/>
      <c r="S72" s="1613"/>
      <c r="T72" s="1613"/>
      <c r="U72" s="1613"/>
      <c r="V72" s="1613"/>
      <c r="W72" s="1613"/>
      <c r="X72" s="1613"/>
      <c r="Y72" s="1613"/>
      <c r="Z72" s="1613"/>
      <c r="AA72" s="1613"/>
      <c r="AB72" s="1613"/>
      <c r="AC72" s="1613"/>
      <c r="AD72" s="1613"/>
      <c r="AE72" s="1613"/>
      <c r="AF72" s="1613"/>
      <c r="AG72" s="1613"/>
      <c r="AH72" s="1613"/>
      <c r="AI72" s="1613"/>
      <c r="AJ72" s="1613"/>
    </row>
    <row r="73" spans="1:36" x14ac:dyDescent="0.2">
      <c r="A73" s="1613"/>
      <c r="B73" s="1613"/>
      <c r="C73" s="1613"/>
      <c r="D73" s="1613"/>
      <c r="E73" s="1613"/>
      <c r="F73" s="1613"/>
      <c r="G73" s="1613"/>
      <c r="H73" s="1613"/>
      <c r="I73" s="1613"/>
      <c r="J73" s="1613"/>
      <c r="K73" s="1613"/>
      <c r="L73" s="1613"/>
      <c r="M73" s="1613"/>
      <c r="N73" s="1613"/>
      <c r="O73" s="1613"/>
      <c r="P73" s="1613"/>
      <c r="Q73" s="1613"/>
      <c r="R73" s="1613"/>
      <c r="S73" s="1613"/>
      <c r="T73" s="1613"/>
      <c r="U73" s="1613"/>
      <c r="V73" s="1613"/>
      <c r="W73" s="1613"/>
      <c r="X73" s="1613"/>
      <c r="Y73" s="1613"/>
      <c r="Z73" s="1613"/>
      <c r="AA73" s="1613"/>
      <c r="AB73" s="1613"/>
      <c r="AC73" s="1613"/>
      <c r="AD73" s="1613"/>
      <c r="AE73" s="1613"/>
      <c r="AF73" s="1613"/>
      <c r="AG73" s="1613"/>
      <c r="AH73" s="1613"/>
      <c r="AI73" s="1613"/>
      <c r="AJ73" s="1613"/>
    </row>
    <row r="74" spans="1:36" x14ac:dyDescent="0.2">
      <c r="A74" s="1613"/>
      <c r="B74" s="1613"/>
      <c r="C74" s="1613"/>
      <c r="D74" s="1613"/>
      <c r="E74" s="1613"/>
      <c r="F74" s="1613"/>
      <c r="G74" s="1613"/>
      <c r="H74" s="1613"/>
      <c r="I74" s="1613"/>
      <c r="J74" s="1613"/>
      <c r="K74" s="1613"/>
      <c r="L74" s="1613"/>
      <c r="M74" s="1613"/>
      <c r="N74" s="1613"/>
      <c r="O74" s="1613"/>
      <c r="P74" s="1613"/>
      <c r="Q74" s="1613"/>
      <c r="R74" s="1613"/>
      <c r="S74" s="1613"/>
      <c r="T74" s="1613"/>
      <c r="U74" s="1613"/>
      <c r="V74" s="1613"/>
      <c r="W74" s="1613"/>
      <c r="X74" s="1613"/>
      <c r="Y74" s="1613"/>
      <c r="Z74" s="1613"/>
      <c r="AA74" s="1613"/>
      <c r="AB74" s="1613"/>
      <c r="AC74" s="1613"/>
      <c r="AD74" s="1613"/>
      <c r="AE74" s="1613"/>
      <c r="AF74" s="1613"/>
      <c r="AG74" s="1613"/>
      <c r="AH74" s="1613"/>
      <c r="AI74" s="1613"/>
      <c r="AJ74" s="1613"/>
    </row>
    <row r="75" spans="1:36" x14ac:dyDescent="0.2">
      <c r="A75" s="1613"/>
      <c r="B75" s="1613"/>
      <c r="C75" s="1613"/>
      <c r="D75" s="1613"/>
      <c r="E75" s="1613"/>
      <c r="F75" s="1613"/>
      <c r="G75" s="1613"/>
      <c r="H75" s="1613"/>
      <c r="I75" s="1613"/>
      <c r="J75" s="1613"/>
      <c r="K75" s="1613"/>
      <c r="L75" s="1613"/>
      <c r="M75" s="1613"/>
      <c r="N75" s="1613"/>
      <c r="O75" s="1613"/>
      <c r="P75" s="1613"/>
      <c r="Q75" s="1613"/>
      <c r="R75" s="1613"/>
      <c r="S75" s="1613"/>
      <c r="T75" s="1613"/>
      <c r="U75" s="1613"/>
      <c r="V75" s="1613"/>
      <c r="W75" s="1613"/>
      <c r="X75" s="1613"/>
      <c r="Y75" s="1613"/>
      <c r="Z75" s="1613"/>
      <c r="AA75" s="1613"/>
      <c r="AB75" s="1613"/>
      <c r="AC75" s="1613"/>
      <c r="AD75" s="1613"/>
      <c r="AE75" s="1613"/>
      <c r="AF75" s="1613"/>
      <c r="AG75" s="1613"/>
      <c r="AH75" s="1613"/>
      <c r="AI75" s="1613"/>
      <c r="AJ75" s="1613"/>
    </row>
    <row r="76" spans="1:36" x14ac:dyDescent="0.2">
      <c r="A76" s="1613"/>
      <c r="B76" s="1613"/>
      <c r="C76" s="1613"/>
      <c r="D76" s="1613"/>
      <c r="E76" s="1613"/>
      <c r="F76" s="1613"/>
      <c r="G76" s="1613"/>
      <c r="H76" s="1613"/>
      <c r="I76" s="1613"/>
      <c r="J76" s="1613"/>
      <c r="K76" s="1613"/>
      <c r="L76" s="1613"/>
      <c r="M76" s="1613"/>
      <c r="N76" s="1613"/>
      <c r="O76" s="1613"/>
      <c r="P76" s="1613"/>
      <c r="Q76" s="1613"/>
      <c r="R76" s="1613"/>
      <c r="S76" s="1613"/>
      <c r="T76" s="1613"/>
      <c r="U76" s="1613"/>
      <c r="V76" s="1613"/>
      <c r="W76" s="1613"/>
      <c r="X76" s="1613"/>
      <c r="Y76" s="1613"/>
      <c r="Z76" s="1613"/>
      <c r="AA76" s="1613"/>
      <c r="AB76" s="1613"/>
      <c r="AC76" s="1613"/>
      <c r="AD76" s="1613"/>
      <c r="AE76" s="1613"/>
      <c r="AF76" s="1613"/>
      <c r="AG76" s="1613"/>
      <c r="AH76" s="1613"/>
      <c r="AI76" s="1613"/>
      <c r="AJ76" s="1613"/>
    </row>
    <row r="77" spans="1:36" x14ac:dyDescent="0.2">
      <c r="A77" s="1613"/>
      <c r="B77" s="1613"/>
      <c r="C77" s="1613"/>
      <c r="D77" s="1613"/>
      <c r="E77" s="1613"/>
      <c r="F77" s="1613"/>
      <c r="G77" s="1613"/>
      <c r="H77" s="1613"/>
      <c r="I77" s="1613"/>
      <c r="J77" s="1613"/>
      <c r="K77" s="1613"/>
      <c r="L77" s="1613"/>
      <c r="M77" s="1613"/>
      <c r="N77" s="1613"/>
      <c r="O77" s="1613"/>
      <c r="P77" s="1613"/>
      <c r="Q77" s="1613"/>
      <c r="R77" s="1613"/>
      <c r="S77" s="1613"/>
      <c r="T77" s="1613"/>
      <c r="U77" s="1613"/>
      <c r="V77" s="1613"/>
      <c r="W77" s="1613"/>
      <c r="X77" s="1613"/>
      <c r="Y77" s="1613"/>
      <c r="Z77" s="1613"/>
      <c r="AA77" s="1613"/>
      <c r="AB77" s="1613"/>
      <c r="AC77" s="1613"/>
      <c r="AD77" s="1613"/>
      <c r="AE77" s="1613"/>
      <c r="AF77" s="1613"/>
      <c r="AG77" s="1613"/>
      <c r="AH77" s="1613"/>
      <c r="AI77" s="1613"/>
      <c r="AJ77" s="1613"/>
    </row>
    <row r="78" spans="1:36" x14ac:dyDescent="0.2">
      <c r="A78" s="1613"/>
      <c r="B78" s="1613"/>
      <c r="C78" s="1613"/>
      <c r="D78" s="1613"/>
      <c r="E78" s="1613"/>
      <c r="F78" s="1613"/>
      <c r="G78" s="1613"/>
      <c r="H78" s="1613"/>
      <c r="I78" s="1613"/>
      <c r="J78" s="1613"/>
      <c r="K78" s="1613"/>
      <c r="L78" s="1613"/>
      <c r="M78" s="1613"/>
      <c r="N78" s="1613"/>
      <c r="O78" s="1613"/>
      <c r="P78" s="1613"/>
      <c r="Q78" s="1613"/>
      <c r="R78" s="1613"/>
      <c r="S78" s="1613"/>
      <c r="T78" s="1613"/>
      <c r="U78" s="1613"/>
      <c r="V78" s="1613"/>
      <c r="W78" s="1613"/>
      <c r="X78" s="1613"/>
      <c r="Y78" s="1613"/>
      <c r="Z78" s="1613"/>
      <c r="AA78" s="1613"/>
      <c r="AB78" s="1613"/>
      <c r="AC78" s="1613"/>
      <c r="AD78" s="1613"/>
      <c r="AE78" s="1613"/>
      <c r="AF78" s="1613"/>
      <c r="AG78" s="1613"/>
      <c r="AH78" s="1613"/>
      <c r="AI78" s="1613"/>
      <c r="AJ78" s="1613"/>
    </row>
    <row r="79" spans="1:36" x14ac:dyDescent="0.2">
      <c r="A79" s="1613"/>
      <c r="B79" s="1613"/>
      <c r="C79" s="1613"/>
      <c r="D79" s="1613"/>
      <c r="E79" s="1613"/>
      <c r="F79" s="1613"/>
      <c r="G79" s="1613"/>
      <c r="H79" s="1613"/>
      <c r="I79" s="1613"/>
      <c r="J79" s="1613"/>
      <c r="K79" s="1613"/>
      <c r="L79" s="1613"/>
      <c r="M79" s="1613"/>
      <c r="N79" s="1613"/>
      <c r="O79" s="1613"/>
      <c r="P79" s="1613"/>
      <c r="Q79" s="1613"/>
      <c r="R79" s="1613"/>
      <c r="S79" s="1613"/>
      <c r="T79" s="1613"/>
      <c r="U79" s="1613"/>
      <c r="V79" s="1613"/>
      <c r="W79" s="1613"/>
      <c r="X79" s="1613"/>
      <c r="Y79" s="1613"/>
      <c r="Z79" s="1613"/>
      <c r="AA79" s="1613"/>
      <c r="AB79" s="1613"/>
      <c r="AC79" s="1613"/>
      <c r="AD79" s="1613"/>
      <c r="AE79" s="1613"/>
      <c r="AF79" s="1613"/>
      <c r="AG79" s="1613"/>
      <c r="AH79" s="1613"/>
      <c r="AI79" s="1613"/>
      <c r="AJ79" s="1613"/>
    </row>
    <row r="80" spans="1:36" x14ac:dyDescent="0.2">
      <c r="A80" s="1613"/>
      <c r="B80" s="1613"/>
      <c r="C80" s="1613"/>
      <c r="D80" s="1613"/>
      <c r="E80" s="1613"/>
      <c r="F80" s="1613"/>
      <c r="G80" s="1613"/>
      <c r="H80" s="1613"/>
      <c r="I80" s="1613"/>
      <c r="J80" s="1613"/>
      <c r="K80" s="1613"/>
      <c r="L80" s="1613"/>
      <c r="M80" s="1613"/>
      <c r="N80" s="1613"/>
      <c r="O80" s="1613"/>
      <c r="P80" s="1613"/>
      <c r="Q80" s="1613"/>
      <c r="R80" s="1613"/>
      <c r="S80" s="1613"/>
      <c r="T80" s="1613"/>
      <c r="U80" s="1613"/>
      <c r="V80" s="1613"/>
      <c r="W80" s="1613"/>
      <c r="X80" s="1613"/>
      <c r="Y80" s="1613"/>
      <c r="Z80" s="1613"/>
      <c r="AA80" s="1613"/>
      <c r="AB80" s="1613"/>
      <c r="AC80" s="1613"/>
      <c r="AD80" s="1613"/>
      <c r="AE80" s="1613"/>
      <c r="AF80" s="1613"/>
      <c r="AG80" s="1613"/>
      <c r="AH80" s="1613"/>
      <c r="AI80" s="1613"/>
      <c r="AJ80" s="1613"/>
    </row>
    <row r="81" spans="1:36" x14ac:dyDescent="0.2">
      <c r="A81" s="1613"/>
      <c r="B81" s="1613"/>
      <c r="C81" s="1613"/>
      <c r="D81" s="1613"/>
      <c r="E81" s="1613"/>
      <c r="F81" s="1613"/>
      <c r="G81" s="1613"/>
      <c r="H81" s="1613"/>
      <c r="I81" s="1613"/>
      <c r="J81" s="1613"/>
      <c r="K81" s="1613"/>
      <c r="L81" s="1613"/>
      <c r="M81" s="1613"/>
      <c r="N81" s="1613"/>
      <c r="O81" s="1613"/>
      <c r="P81" s="1613"/>
      <c r="Q81" s="1613"/>
      <c r="R81" s="1613"/>
      <c r="S81" s="1613"/>
      <c r="T81" s="1613"/>
      <c r="U81" s="1613"/>
      <c r="V81" s="1613"/>
      <c r="W81" s="1613"/>
      <c r="X81" s="1613"/>
      <c r="Y81" s="1613"/>
      <c r="Z81" s="1613"/>
      <c r="AA81" s="1613"/>
      <c r="AB81" s="1613"/>
      <c r="AC81" s="1613"/>
      <c r="AD81" s="1613"/>
      <c r="AE81" s="1613"/>
      <c r="AF81" s="1613"/>
      <c r="AG81" s="1613"/>
      <c r="AH81" s="1613"/>
      <c r="AI81" s="1613"/>
      <c r="AJ81" s="1613"/>
    </row>
    <row r="82" spans="1:36" x14ac:dyDescent="0.2">
      <c r="A82" s="1613"/>
      <c r="B82" s="1613"/>
      <c r="C82" s="1613"/>
      <c r="D82" s="1613"/>
      <c r="E82" s="1613"/>
      <c r="F82" s="1613"/>
      <c r="G82" s="1613"/>
      <c r="H82" s="1613"/>
      <c r="I82" s="1613"/>
      <c r="J82" s="1613"/>
      <c r="K82" s="1613"/>
      <c r="L82" s="1613"/>
      <c r="M82" s="1613"/>
      <c r="N82" s="1613"/>
      <c r="O82" s="1613"/>
      <c r="P82" s="1613"/>
      <c r="Q82" s="1613"/>
      <c r="R82" s="1613"/>
      <c r="S82" s="1613"/>
      <c r="T82" s="1613"/>
      <c r="U82" s="1613"/>
      <c r="V82" s="1613"/>
      <c r="W82" s="1613"/>
      <c r="X82" s="1613"/>
      <c r="Y82" s="1613"/>
      <c r="Z82" s="1613"/>
      <c r="AA82" s="1613"/>
      <c r="AB82" s="1613"/>
      <c r="AC82" s="1613"/>
      <c r="AD82" s="1613"/>
      <c r="AE82" s="1613"/>
      <c r="AF82" s="1613"/>
      <c r="AG82" s="1613"/>
      <c r="AH82" s="1613"/>
      <c r="AI82" s="1613"/>
      <c r="AJ82" s="1613"/>
    </row>
    <row r="83" spans="1:36" x14ac:dyDescent="0.2">
      <c r="A83" s="1613"/>
      <c r="B83" s="1613"/>
      <c r="C83" s="1613"/>
      <c r="D83" s="1613"/>
      <c r="E83" s="1613"/>
      <c r="F83" s="1613"/>
      <c r="G83" s="1613"/>
      <c r="H83" s="1613"/>
      <c r="I83" s="1613"/>
      <c r="J83" s="1613"/>
      <c r="K83" s="1613"/>
      <c r="L83" s="1613"/>
      <c r="M83" s="1613"/>
      <c r="N83" s="1613"/>
      <c r="O83" s="1613"/>
      <c r="P83" s="1613"/>
      <c r="Q83" s="1613"/>
      <c r="R83" s="1613"/>
      <c r="S83" s="1613"/>
      <c r="T83" s="1613"/>
      <c r="U83" s="1613"/>
      <c r="V83" s="1613"/>
      <c r="W83" s="1613"/>
      <c r="X83" s="1613"/>
      <c r="Y83" s="1613"/>
      <c r="Z83" s="1613"/>
      <c r="AA83" s="1613"/>
      <c r="AB83" s="1613"/>
      <c r="AC83" s="1613"/>
      <c r="AD83" s="1613"/>
      <c r="AE83" s="1613"/>
      <c r="AF83" s="1613"/>
      <c r="AG83" s="1613"/>
      <c r="AH83" s="1613"/>
      <c r="AI83" s="1613"/>
      <c r="AJ83" s="1613"/>
    </row>
    <row r="84" spans="1:36" x14ac:dyDescent="0.2">
      <c r="A84" s="1613"/>
      <c r="B84" s="1613"/>
      <c r="C84" s="1613"/>
      <c r="D84" s="1613"/>
      <c r="E84" s="1613"/>
      <c r="F84" s="1613"/>
      <c r="G84" s="1613"/>
      <c r="H84" s="1613"/>
      <c r="I84" s="1613"/>
      <c r="J84" s="1613"/>
      <c r="K84" s="1613"/>
      <c r="L84" s="1613"/>
      <c r="M84" s="1613"/>
      <c r="N84" s="1613"/>
      <c r="O84" s="1613"/>
      <c r="P84" s="1613"/>
      <c r="Q84" s="1613"/>
      <c r="R84" s="1613"/>
      <c r="S84" s="1613"/>
      <c r="T84" s="1613"/>
      <c r="U84" s="1613"/>
      <c r="V84" s="1613"/>
      <c r="W84" s="1613"/>
      <c r="X84" s="1613"/>
      <c r="Y84" s="1613"/>
      <c r="Z84" s="1613"/>
      <c r="AA84" s="1613"/>
      <c r="AB84" s="1613"/>
      <c r="AC84" s="1613"/>
      <c r="AD84" s="1613"/>
      <c r="AE84" s="1613"/>
      <c r="AF84" s="1613"/>
      <c r="AG84" s="1613"/>
      <c r="AH84" s="1613"/>
      <c r="AI84" s="1613"/>
      <c r="AJ84" s="1613"/>
    </row>
    <row r="85" spans="1:36" x14ac:dyDescent="0.2">
      <c r="A85" s="1613"/>
      <c r="B85" s="1613"/>
      <c r="C85" s="1613"/>
      <c r="D85" s="1613"/>
      <c r="E85" s="1613"/>
      <c r="F85" s="1613"/>
      <c r="G85" s="1613"/>
      <c r="H85" s="1613"/>
      <c r="I85" s="1613"/>
      <c r="J85" s="1613"/>
      <c r="K85" s="1613"/>
      <c r="L85" s="1613"/>
      <c r="M85" s="1613"/>
      <c r="N85" s="1613"/>
      <c r="O85" s="1613"/>
      <c r="P85" s="1613"/>
      <c r="Q85" s="1613"/>
      <c r="R85" s="1613"/>
      <c r="S85" s="1613"/>
      <c r="T85" s="1613"/>
      <c r="U85" s="1613"/>
      <c r="V85" s="1613"/>
      <c r="W85" s="1613"/>
      <c r="X85" s="1613"/>
      <c r="Y85" s="1613"/>
      <c r="Z85" s="1613"/>
      <c r="AA85" s="1613"/>
      <c r="AB85" s="1613"/>
      <c r="AC85" s="1613"/>
      <c r="AD85" s="1613"/>
      <c r="AE85" s="1613"/>
      <c r="AF85" s="1613"/>
      <c r="AG85" s="1613"/>
      <c r="AH85" s="1613"/>
      <c r="AI85" s="1613"/>
      <c r="AJ85" s="1613"/>
    </row>
    <row r="86" spans="1:36" x14ac:dyDescent="0.2">
      <c r="A86" s="1613"/>
      <c r="B86" s="1613"/>
      <c r="C86" s="1613"/>
      <c r="D86" s="1613"/>
      <c r="E86" s="1613"/>
      <c r="F86" s="1613"/>
      <c r="G86" s="1613"/>
      <c r="H86" s="1613"/>
      <c r="I86" s="1613"/>
      <c r="J86" s="1613"/>
      <c r="K86" s="1613"/>
      <c r="L86" s="1613"/>
      <c r="M86" s="1613"/>
      <c r="N86" s="1613"/>
      <c r="O86" s="1613"/>
      <c r="P86" s="1613"/>
      <c r="Q86" s="1613"/>
      <c r="R86" s="1613"/>
      <c r="S86" s="1613"/>
      <c r="T86" s="1613"/>
      <c r="U86" s="1613"/>
      <c r="V86" s="1613"/>
      <c r="W86" s="1613"/>
      <c r="X86" s="1613"/>
      <c r="Y86" s="1613"/>
      <c r="Z86" s="1613"/>
      <c r="AA86" s="1613"/>
      <c r="AB86" s="1613"/>
      <c r="AC86" s="1613"/>
      <c r="AD86" s="1613"/>
      <c r="AE86" s="1613"/>
      <c r="AF86" s="1613"/>
      <c r="AG86" s="1613"/>
      <c r="AH86" s="1613"/>
      <c r="AI86" s="1613"/>
      <c r="AJ86" s="1613"/>
    </row>
    <row r="87" spans="1:36" x14ac:dyDescent="0.2">
      <c r="A87" s="1613"/>
      <c r="B87" s="1613"/>
      <c r="C87" s="1613"/>
      <c r="D87" s="1613"/>
      <c r="E87" s="1613"/>
      <c r="F87" s="1613"/>
      <c r="G87" s="1613"/>
      <c r="H87" s="1613"/>
      <c r="I87" s="1613"/>
      <c r="J87" s="1613"/>
      <c r="K87" s="1613"/>
      <c r="L87" s="1613"/>
      <c r="M87" s="1613"/>
      <c r="N87" s="1613"/>
      <c r="O87" s="1613"/>
      <c r="P87" s="1613"/>
      <c r="Q87" s="1613"/>
      <c r="R87" s="1613"/>
      <c r="S87" s="1613"/>
      <c r="T87" s="1613"/>
      <c r="U87" s="1613"/>
      <c r="V87" s="1613"/>
      <c r="W87" s="1613"/>
      <c r="X87" s="1613"/>
      <c r="Y87" s="1613"/>
      <c r="Z87" s="1613"/>
      <c r="AA87" s="1613"/>
      <c r="AB87" s="1613"/>
      <c r="AC87" s="1613"/>
      <c r="AD87" s="1613"/>
      <c r="AE87" s="1613"/>
      <c r="AF87" s="1613"/>
      <c r="AG87" s="1613"/>
      <c r="AH87" s="1613"/>
      <c r="AI87" s="1613"/>
      <c r="AJ87" s="1613"/>
    </row>
    <row r="88" spans="1:36" x14ac:dyDescent="0.2">
      <c r="A88" s="1613"/>
      <c r="B88" s="1613"/>
      <c r="C88" s="1613"/>
      <c r="D88" s="1613"/>
      <c r="E88" s="1613"/>
      <c r="F88" s="1613"/>
      <c r="G88" s="1613"/>
      <c r="H88" s="1613"/>
      <c r="I88" s="1613"/>
      <c r="J88" s="1613"/>
      <c r="K88" s="1613"/>
      <c r="L88" s="1613"/>
      <c r="M88" s="1613"/>
      <c r="N88" s="1613"/>
      <c r="O88" s="1613"/>
      <c r="P88" s="1613"/>
      <c r="Q88" s="1613"/>
      <c r="R88" s="1613"/>
      <c r="S88" s="1613"/>
      <c r="T88" s="1613"/>
      <c r="U88" s="1613"/>
      <c r="V88" s="1613"/>
      <c r="W88" s="1613"/>
      <c r="X88" s="1613"/>
      <c r="Y88" s="1613"/>
      <c r="Z88" s="1613"/>
      <c r="AA88" s="1613"/>
      <c r="AB88" s="1613"/>
      <c r="AC88" s="1613"/>
      <c r="AD88" s="1613"/>
      <c r="AE88" s="1613"/>
      <c r="AF88" s="1613"/>
      <c r="AG88" s="1613"/>
      <c r="AH88" s="1613"/>
      <c r="AI88" s="1613"/>
      <c r="AJ88" s="1613"/>
    </row>
    <row r="89" spans="1:36" x14ac:dyDescent="0.2">
      <c r="A89" s="1613"/>
      <c r="B89" s="1613"/>
      <c r="C89" s="1613"/>
      <c r="D89" s="1613"/>
      <c r="E89" s="1613"/>
      <c r="F89" s="1613"/>
      <c r="G89" s="1613"/>
      <c r="H89" s="1613"/>
      <c r="I89" s="1613"/>
      <c r="J89" s="1613"/>
      <c r="K89" s="1613"/>
      <c r="L89" s="1613"/>
      <c r="M89" s="1613"/>
      <c r="N89" s="1613"/>
      <c r="O89" s="1613"/>
      <c r="P89" s="1613"/>
      <c r="Q89" s="1613"/>
      <c r="R89" s="1613"/>
      <c r="S89" s="1613"/>
      <c r="T89" s="1613"/>
      <c r="U89" s="1613"/>
      <c r="V89" s="1613"/>
      <c r="W89" s="1613"/>
      <c r="X89" s="1613"/>
      <c r="Y89" s="1613"/>
      <c r="Z89" s="1613"/>
      <c r="AA89" s="1613"/>
      <c r="AB89" s="1613"/>
      <c r="AC89" s="1613"/>
      <c r="AD89" s="1613"/>
      <c r="AE89" s="1613"/>
      <c r="AF89" s="1613"/>
      <c r="AG89" s="1613"/>
      <c r="AH89" s="1613"/>
      <c r="AI89" s="1613"/>
      <c r="AJ89" s="1613"/>
    </row>
    <row r="90" spans="1:36" x14ac:dyDescent="0.2">
      <c r="A90" s="1613"/>
      <c r="B90" s="1613"/>
      <c r="C90" s="1613"/>
      <c r="D90" s="1613"/>
      <c r="E90" s="1613"/>
      <c r="F90" s="1613"/>
      <c r="G90" s="1613"/>
      <c r="H90" s="1613"/>
      <c r="I90" s="1613"/>
      <c r="J90" s="1613"/>
      <c r="K90" s="1613"/>
      <c r="L90" s="1613"/>
      <c r="M90" s="1613"/>
      <c r="N90" s="1613"/>
      <c r="O90" s="1613"/>
      <c r="P90" s="1613"/>
      <c r="Q90" s="1613"/>
      <c r="R90" s="1613"/>
      <c r="S90" s="1613"/>
      <c r="T90" s="1613"/>
      <c r="U90" s="1613"/>
      <c r="V90" s="1613"/>
      <c r="W90" s="1613"/>
      <c r="X90" s="1613"/>
      <c r="Y90" s="1613"/>
      <c r="Z90" s="1613"/>
      <c r="AA90" s="1613"/>
      <c r="AB90" s="1613"/>
      <c r="AC90" s="1613"/>
      <c r="AD90" s="1613"/>
      <c r="AE90" s="1613"/>
      <c r="AF90" s="1613"/>
      <c r="AG90" s="1613"/>
      <c r="AH90" s="1613"/>
      <c r="AI90" s="1613"/>
      <c r="AJ90" s="1613"/>
    </row>
    <row r="91" spans="1:36" x14ac:dyDescent="0.2">
      <c r="A91" s="1613"/>
      <c r="B91" s="1613"/>
      <c r="C91" s="1613"/>
      <c r="D91" s="1613"/>
      <c r="E91" s="1613"/>
      <c r="F91" s="1613"/>
      <c r="G91" s="1613"/>
      <c r="H91" s="1613"/>
      <c r="I91" s="1613"/>
      <c r="J91" s="1613"/>
      <c r="K91" s="1613"/>
      <c r="L91" s="1613"/>
      <c r="M91" s="1613"/>
      <c r="N91" s="1613"/>
      <c r="O91" s="1613"/>
      <c r="P91" s="1613"/>
      <c r="Q91" s="1613"/>
      <c r="R91" s="1613"/>
      <c r="S91" s="1613"/>
      <c r="T91" s="1613"/>
      <c r="U91" s="1613"/>
      <c r="V91" s="1613"/>
      <c r="W91" s="1613"/>
      <c r="X91" s="1613"/>
      <c r="Y91" s="1613"/>
      <c r="Z91" s="1613"/>
      <c r="AA91" s="1613"/>
      <c r="AB91" s="1613"/>
      <c r="AC91" s="1613"/>
      <c r="AD91" s="1613"/>
      <c r="AE91" s="1613"/>
      <c r="AF91" s="1613"/>
      <c r="AG91" s="1613"/>
      <c r="AH91" s="1613"/>
      <c r="AI91" s="1613"/>
      <c r="AJ91" s="1613"/>
    </row>
    <row r="92" spans="1:36" x14ac:dyDescent="0.2">
      <c r="A92" s="1613"/>
      <c r="B92" s="1613"/>
      <c r="C92" s="1613"/>
      <c r="D92" s="1613"/>
      <c r="E92" s="1613"/>
      <c r="F92" s="1613"/>
      <c r="G92" s="1613"/>
      <c r="H92" s="1613"/>
      <c r="I92" s="1613"/>
      <c r="J92" s="1613"/>
      <c r="K92" s="1613"/>
      <c r="L92" s="1613"/>
      <c r="M92" s="1613"/>
      <c r="N92" s="1613"/>
      <c r="O92" s="1613"/>
      <c r="P92" s="1613"/>
      <c r="Q92" s="1613"/>
      <c r="R92" s="1613"/>
      <c r="S92" s="1613"/>
      <c r="T92" s="1613"/>
      <c r="U92" s="1613"/>
      <c r="V92" s="1613"/>
      <c r="W92" s="1613"/>
      <c r="X92" s="1613"/>
      <c r="Y92" s="1613"/>
      <c r="Z92" s="1613"/>
      <c r="AA92" s="1613"/>
      <c r="AB92" s="1613"/>
      <c r="AC92" s="1613"/>
      <c r="AD92" s="1613"/>
      <c r="AE92" s="1613"/>
      <c r="AF92" s="1613"/>
      <c r="AG92" s="1613"/>
      <c r="AH92" s="1613"/>
      <c r="AI92" s="1613"/>
      <c r="AJ92" s="1613"/>
    </row>
    <row r="93" spans="1:36" x14ac:dyDescent="0.2">
      <c r="A93" s="1613"/>
      <c r="B93" s="1613"/>
      <c r="C93" s="1613"/>
      <c r="D93" s="1613"/>
      <c r="E93" s="1613"/>
      <c r="F93" s="1613"/>
      <c r="G93" s="1613"/>
      <c r="H93" s="1613"/>
      <c r="I93" s="1613"/>
      <c r="J93" s="1613"/>
      <c r="K93" s="1613"/>
      <c r="L93" s="1613"/>
      <c r="M93" s="1613"/>
      <c r="N93" s="1613"/>
      <c r="O93" s="1613"/>
      <c r="P93" s="1613"/>
      <c r="Q93" s="1613"/>
      <c r="R93" s="1613"/>
      <c r="S93" s="1613"/>
      <c r="T93" s="1613"/>
      <c r="U93" s="1613"/>
      <c r="V93" s="1613"/>
      <c r="W93" s="1613"/>
      <c r="X93" s="1613"/>
      <c r="Y93" s="1613"/>
      <c r="Z93" s="1613"/>
      <c r="AA93" s="1613"/>
      <c r="AB93" s="1613"/>
      <c r="AC93" s="1613"/>
      <c r="AD93" s="1613"/>
      <c r="AE93" s="1613"/>
      <c r="AF93" s="1613"/>
      <c r="AG93" s="1613"/>
      <c r="AH93" s="1613"/>
      <c r="AI93" s="1613"/>
      <c r="AJ93" s="1613"/>
    </row>
    <row r="94" spans="1:36" x14ac:dyDescent="0.2">
      <c r="A94" s="1613"/>
      <c r="B94" s="1613"/>
      <c r="C94" s="1613"/>
      <c r="D94" s="1613"/>
      <c r="E94" s="1613"/>
      <c r="F94" s="1613"/>
      <c r="G94" s="1613"/>
      <c r="H94" s="1613"/>
      <c r="I94" s="1613"/>
      <c r="J94" s="1613"/>
      <c r="K94" s="1613"/>
      <c r="L94" s="1613"/>
      <c r="M94" s="1613"/>
      <c r="N94" s="1613"/>
      <c r="O94" s="1613"/>
      <c r="P94" s="1613"/>
      <c r="Q94" s="1613"/>
      <c r="R94" s="1613"/>
      <c r="S94" s="1613"/>
      <c r="T94" s="1613"/>
      <c r="U94" s="1613"/>
      <c r="V94" s="1613"/>
      <c r="W94" s="1613"/>
      <c r="X94" s="1613"/>
      <c r="Y94" s="1613"/>
      <c r="Z94" s="1613"/>
      <c r="AA94" s="1613"/>
      <c r="AB94" s="1613"/>
      <c r="AC94" s="1613"/>
      <c r="AD94" s="1613"/>
      <c r="AE94" s="1613"/>
      <c r="AF94" s="1613"/>
      <c r="AG94" s="1613"/>
      <c r="AH94" s="1613"/>
      <c r="AI94" s="1613"/>
      <c r="AJ94" s="1613"/>
    </row>
    <row r="95" spans="1:36" x14ac:dyDescent="0.2">
      <c r="A95" s="1613"/>
      <c r="B95" s="1613"/>
      <c r="C95" s="1613"/>
      <c r="D95" s="1613"/>
      <c r="E95" s="1613"/>
      <c r="F95" s="1613"/>
      <c r="G95" s="1613"/>
      <c r="H95" s="1613"/>
      <c r="I95" s="1613"/>
      <c r="J95" s="1613"/>
      <c r="K95" s="1613"/>
      <c r="L95" s="1613"/>
      <c r="M95" s="1613"/>
      <c r="N95" s="1613"/>
      <c r="O95" s="1613"/>
      <c r="P95" s="1613"/>
      <c r="Q95" s="1613"/>
      <c r="R95" s="1613"/>
      <c r="S95" s="1613"/>
      <c r="T95" s="1613"/>
      <c r="U95" s="1613"/>
      <c r="V95" s="1613"/>
      <c r="W95" s="1613"/>
      <c r="X95" s="1613"/>
      <c r="Y95" s="1613"/>
      <c r="Z95" s="1613"/>
      <c r="AA95" s="1613"/>
      <c r="AB95" s="1613"/>
      <c r="AC95" s="1613"/>
      <c r="AD95" s="1613"/>
      <c r="AE95" s="1613"/>
      <c r="AF95" s="1613"/>
      <c r="AG95" s="1613"/>
      <c r="AH95" s="1613"/>
      <c r="AI95" s="1613"/>
      <c r="AJ95" s="1613"/>
    </row>
    <row r="96" spans="1:36" x14ac:dyDescent="0.2">
      <c r="A96" s="1613"/>
      <c r="B96" s="1613"/>
      <c r="C96" s="1613"/>
      <c r="D96" s="1613"/>
      <c r="E96" s="1613"/>
      <c r="F96" s="1613"/>
      <c r="G96" s="1613"/>
      <c r="H96" s="1613"/>
      <c r="I96" s="1613"/>
      <c r="J96" s="1613"/>
      <c r="K96" s="1613"/>
      <c r="L96" s="1613"/>
      <c r="M96" s="1613"/>
      <c r="N96" s="1613"/>
      <c r="O96" s="1613"/>
      <c r="P96" s="1613"/>
      <c r="Q96" s="1613"/>
      <c r="R96" s="1613"/>
      <c r="S96" s="1613"/>
      <c r="T96" s="1613"/>
      <c r="U96" s="1613"/>
      <c r="V96" s="1613"/>
      <c r="W96" s="1613"/>
      <c r="X96" s="1613"/>
      <c r="Y96" s="1613"/>
      <c r="Z96" s="1613"/>
      <c r="AA96" s="1613"/>
      <c r="AB96" s="1613"/>
      <c r="AC96" s="1613"/>
      <c r="AD96" s="1613"/>
      <c r="AE96" s="1613"/>
      <c r="AF96" s="1613"/>
      <c r="AG96" s="1613"/>
      <c r="AH96" s="1613"/>
      <c r="AI96" s="1613"/>
      <c r="AJ96" s="1613"/>
    </row>
    <row r="97" spans="1:36" x14ac:dyDescent="0.2">
      <c r="A97" s="1613"/>
      <c r="B97" s="1613"/>
      <c r="C97" s="1613"/>
      <c r="D97" s="1613"/>
      <c r="E97" s="1613"/>
      <c r="F97" s="1613"/>
      <c r="G97" s="1613"/>
      <c r="H97" s="1613"/>
      <c r="I97" s="1613"/>
      <c r="J97" s="1613"/>
      <c r="K97" s="1613"/>
      <c r="L97" s="1613"/>
      <c r="M97" s="1613"/>
      <c r="N97" s="1613"/>
      <c r="O97" s="1613"/>
      <c r="P97" s="1613"/>
      <c r="Q97" s="1613"/>
      <c r="R97" s="1613"/>
      <c r="S97" s="1613"/>
      <c r="T97" s="1613"/>
      <c r="U97" s="1613"/>
      <c r="V97" s="1613"/>
      <c r="W97" s="1613"/>
      <c r="X97" s="1613"/>
      <c r="Y97" s="1613"/>
      <c r="Z97" s="1613"/>
      <c r="AA97" s="1613"/>
      <c r="AB97" s="1613"/>
      <c r="AC97" s="1613"/>
      <c r="AD97" s="1613"/>
      <c r="AE97" s="1613"/>
      <c r="AF97" s="1613"/>
      <c r="AG97" s="1613"/>
      <c r="AH97" s="1613"/>
      <c r="AI97" s="1613"/>
      <c r="AJ97" s="1613"/>
    </row>
    <row r="98" spans="1:36" x14ac:dyDescent="0.2">
      <c r="A98" s="1613"/>
      <c r="B98" s="1613"/>
      <c r="C98" s="1613"/>
      <c r="D98" s="1613"/>
      <c r="E98" s="1613"/>
      <c r="F98" s="1613"/>
      <c r="G98" s="1613"/>
      <c r="H98" s="1613"/>
      <c r="I98" s="1613"/>
      <c r="J98" s="1613"/>
      <c r="K98" s="1613"/>
      <c r="L98" s="1613"/>
      <c r="M98" s="1613"/>
      <c r="N98" s="1613"/>
      <c r="O98" s="1613"/>
      <c r="P98" s="1613"/>
      <c r="Q98" s="1613"/>
      <c r="R98" s="1613"/>
      <c r="S98" s="1613"/>
      <c r="T98" s="1613"/>
      <c r="U98" s="1613"/>
      <c r="V98" s="1613"/>
      <c r="W98" s="1613"/>
      <c r="X98" s="1613"/>
      <c r="Y98" s="1613"/>
      <c r="Z98" s="1613"/>
      <c r="AA98" s="1613"/>
      <c r="AB98" s="1613"/>
      <c r="AC98" s="1613"/>
      <c r="AD98" s="1613"/>
      <c r="AE98" s="1613"/>
      <c r="AF98" s="1613"/>
      <c r="AG98" s="1613"/>
      <c r="AH98" s="1613"/>
      <c r="AI98" s="1613"/>
      <c r="AJ98" s="1613"/>
    </row>
    <row r="99" spans="1:36" x14ac:dyDescent="0.2">
      <c r="A99" s="1613"/>
      <c r="B99" s="1613"/>
      <c r="C99" s="1613"/>
      <c r="D99" s="1613"/>
      <c r="E99" s="1613"/>
      <c r="F99" s="1613"/>
      <c r="G99" s="1613"/>
      <c r="H99" s="1613"/>
      <c r="I99" s="1613"/>
      <c r="J99" s="1613"/>
      <c r="K99" s="1613"/>
      <c r="L99" s="1613"/>
      <c r="M99" s="1613"/>
      <c r="N99" s="1613"/>
      <c r="O99" s="1613"/>
      <c r="P99" s="1613"/>
      <c r="Q99" s="1613"/>
      <c r="R99" s="1613"/>
      <c r="S99" s="1613"/>
      <c r="T99" s="1613"/>
      <c r="U99" s="1613"/>
      <c r="V99" s="1613"/>
      <c r="W99" s="1613"/>
      <c r="X99" s="1613"/>
      <c r="Y99" s="1613"/>
      <c r="Z99" s="1613"/>
      <c r="AA99" s="1613"/>
      <c r="AB99" s="1613"/>
      <c r="AC99" s="1613"/>
      <c r="AD99" s="1613"/>
      <c r="AE99" s="1613"/>
      <c r="AF99" s="1613"/>
      <c r="AG99" s="1613"/>
      <c r="AH99" s="1613"/>
      <c r="AI99" s="1613"/>
      <c r="AJ99" s="1613"/>
    </row>
    <row r="100" spans="1:36" x14ac:dyDescent="0.2">
      <c r="A100" s="1613"/>
      <c r="B100" s="1613"/>
      <c r="C100" s="1613"/>
      <c r="D100" s="1613"/>
      <c r="E100" s="1613"/>
      <c r="F100" s="1613"/>
      <c r="G100" s="1613"/>
      <c r="H100" s="1613"/>
      <c r="I100" s="1613"/>
      <c r="J100" s="1613"/>
      <c r="K100" s="1613"/>
      <c r="L100" s="1613"/>
      <c r="M100" s="1613"/>
      <c r="N100" s="1613"/>
      <c r="O100" s="1613"/>
      <c r="P100" s="1613"/>
      <c r="Q100" s="1613"/>
      <c r="R100" s="1613"/>
      <c r="S100" s="1613"/>
      <c r="T100" s="1613"/>
      <c r="U100" s="1613"/>
      <c r="V100" s="1613"/>
      <c r="W100" s="1613"/>
      <c r="X100" s="1613"/>
      <c r="Y100" s="1613"/>
      <c r="Z100" s="1613"/>
      <c r="AA100" s="1613"/>
      <c r="AB100" s="1613"/>
      <c r="AC100" s="1613"/>
      <c r="AD100" s="1613"/>
      <c r="AE100" s="1613"/>
      <c r="AF100" s="1613"/>
      <c r="AG100" s="1613"/>
      <c r="AH100" s="1613"/>
      <c r="AI100" s="1613"/>
      <c r="AJ100" s="1613"/>
    </row>
    <row r="101" spans="1:36" s="1612" customFormat="1" x14ac:dyDescent="0.2"/>
    <row r="102" spans="1:36" s="1612" customFormat="1" x14ac:dyDescent="0.2">
      <c r="J102" s="399"/>
      <c r="K102" s="399"/>
      <c r="L102" s="399"/>
      <c r="M102" s="399"/>
      <c r="N102" s="399"/>
      <c r="O102" s="399"/>
      <c r="P102" s="399"/>
      <c r="Q102" s="399"/>
      <c r="R102" s="399"/>
    </row>
  </sheetData>
  <dataValidations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35841" r:id="rId4" name="CommandButton1">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35841" r:id="rId4" name="CommandButton1"/>
      </mc:Fallback>
    </mc:AlternateContent>
    <mc:AlternateContent xmlns:mc="http://schemas.openxmlformats.org/markup-compatibility/2006">
      <mc:Choice Requires="x14">
        <control shapeId="35842" r:id="rId6" name="CommandButton2">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35842" r:id="rId6" name="CommandButton2"/>
      </mc:Fallback>
    </mc:AlternateContent>
  </control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83</vt:i4>
      </vt:variant>
      <vt:variant>
        <vt:lpstr>Named Ranges</vt:lpstr>
      </vt:variant>
      <vt:variant>
        <vt:i4>1822</vt:i4>
      </vt:variant>
    </vt:vector>
  </HeadingPairs>
  <TitlesOfParts>
    <vt:vector size="1905" baseType="lpstr">
      <vt:lpstr>FwdOIS</vt:lpstr>
      <vt:lpstr>MPCOIS</vt:lpstr>
      <vt:lpstr>SFIX3</vt:lpstr>
      <vt:lpstr>SFIX2</vt:lpstr>
      <vt:lpstr>IB365</vt:lpstr>
      <vt:lpstr>IBOR</vt:lpstr>
      <vt:lpstr>6M (2)</vt:lpstr>
      <vt:lpstr>3M (2)</vt:lpstr>
      <vt:lpstr>1M (2)</vt:lpstr>
      <vt:lpstr>Swap6M</vt:lpstr>
      <vt:lpstr>Swap3MAnnual</vt:lpstr>
      <vt:lpstr>Swap3MSemiAnnual</vt:lpstr>
      <vt:lpstr>SwapsIMMDated</vt:lpstr>
      <vt:lpstr>Swaps1M</vt:lpstr>
      <vt:lpstr>OIS</vt:lpstr>
      <vt:lpstr>FuturesHWConvAdj</vt:lpstr>
      <vt:lpstr>ImmFra6M </vt:lpstr>
      <vt:lpstr>Futures3M</vt:lpstr>
      <vt:lpstr>Futures1M</vt:lpstr>
      <vt:lpstr>FRA</vt:lpstr>
      <vt:lpstr>Deposits</vt:lpstr>
      <vt:lpstr>BasisSwapxM12M</vt:lpstr>
      <vt:lpstr>BasisSwap3M6M</vt:lpstr>
      <vt:lpstr>BasisSwap1MxM</vt:lpstr>
      <vt:lpstr>LiborSwapIsda</vt:lpstr>
      <vt:lpstr>Libor</vt:lpstr>
      <vt:lpstr>General Settings</vt:lpstr>
      <vt:lpstr>Monitor</vt:lpstr>
      <vt:lpstr>Swaps</vt:lpstr>
      <vt:lpstr>Deposits (2)</vt:lpstr>
      <vt:lpstr>Selected</vt:lpstr>
      <vt:lpstr>RateHelpers</vt:lpstr>
      <vt:lpstr>General Settings (2)</vt:lpstr>
      <vt:lpstr>Swaps (2)</vt:lpstr>
      <vt:lpstr>FRAs</vt:lpstr>
      <vt:lpstr>Futures</vt:lpstr>
      <vt:lpstr>Deposits (3)</vt:lpstr>
      <vt:lpstr>Selected (2)</vt:lpstr>
      <vt:lpstr>RateHelpers (2)</vt:lpstr>
      <vt:lpstr>General Settings (3)</vt:lpstr>
      <vt:lpstr>Swaps1Y</vt:lpstr>
      <vt:lpstr>Delta 12M</vt:lpstr>
      <vt:lpstr>Delta 6M </vt:lpstr>
      <vt:lpstr>Delta 3M</vt:lpstr>
      <vt:lpstr>Delta 1M</vt:lpstr>
      <vt:lpstr>Contribution</vt:lpstr>
      <vt:lpstr>SynthFRA</vt:lpstr>
      <vt:lpstr>1YSynthDepo</vt:lpstr>
      <vt:lpstr>6MSynthDepo</vt:lpstr>
      <vt:lpstr>3MSynthDepo</vt:lpstr>
      <vt:lpstr>1MSynthDepo</vt:lpstr>
      <vt:lpstr>General Settings (4)</vt:lpstr>
      <vt:lpstr>Monitor (2)</vt:lpstr>
      <vt:lpstr>Swaps (3)</vt:lpstr>
      <vt:lpstr>FRAs (2)</vt:lpstr>
      <vt:lpstr>Deposits (4)</vt:lpstr>
      <vt:lpstr>Selected (3)</vt:lpstr>
      <vt:lpstr>RateHelpers (3)</vt:lpstr>
      <vt:lpstr>General Settings (5)</vt:lpstr>
      <vt:lpstr>Monitor (3)</vt:lpstr>
      <vt:lpstr>SwapsFromBasis</vt:lpstr>
      <vt:lpstr>Swaps (4)</vt:lpstr>
      <vt:lpstr>Deposits (5)</vt:lpstr>
      <vt:lpstr>Selected (4)</vt:lpstr>
      <vt:lpstr>RateHelpers (4)</vt:lpstr>
      <vt:lpstr>General Settings (6)</vt:lpstr>
      <vt:lpstr>Monitor (4)</vt:lpstr>
      <vt:lpstr>SwapsFromBasis (2)</vt:lpstr>
      <vt:lpstr>Swaps (5)</vt:lpstr>
      <vt:lpstr>Futures (2)</vt:lpstr>
      <vt:lpstr>FRAs (3)</vt:lpstr>
      <vt:lpstr>Deposits (6)</vt:lpstr>
      <vt:lpstr>Selected (5)</vt:lpstr>
      <vt:lpstr>RateHelpers (5)</vt:lpstr>
      <vt:lpstr>General Settings (7)</vt:lpstr>
      <vt:lpstr>Monitor (5)</vt:lpstr>
      <vt:lpstr>SwapsFromBasis (3)</vt:lpstr>
      <vt:lpstr>FRAs (4)</vt:lpstr>
      <vt:lpstr>Deposits (7)</vt:lpstr>
      <vt:lpstr>Selected (6)</vt:lpstr>
      <vt:lpstr>RateHelpers (6)</vt:lpstr>
      <vt:lpstr>General Settings (8)</vt:lpstr>
      <vt:lpstr>MainChecks</vt:lpstr>
      <vt:lpstr>'Deposits (3)'!Accuracy</vt:lpstr>
      <vt:lpstr>'Deposits (4)'!Accuracy</vt:lpstr>
      <vt:lpstr>'Deposits (5)'!Accuracy</vt:lpstr>
      <vt:lpstr>'Deposits (6)'!Accuracy</vt:lpstr>
      <vt:lpstr>'Deposits (7)'!Accuracy</vt:lpstr>
      <vt:lpstr>FRAs!Accuracy</vt:lpstr>
      <vt:lpstr>'FRAs (2)'!Accuracy</vt:lpstr>
      <vt:lpstr>'FRAs (3)'!Accuracy</vt:lpstr>
      <vt:lpstr>'FRAs (4)'!Accuracy</vt:lpstr>
      <vt:lpstr>Futures!Accuracy</vt:lpstr>
      <vt:lpstr>'Futures (2)'!Accuracy</vt:lpstr>
      <vt:lpstr>'General Settings (3)'!Accuracy</vt:lpstr>
      <vt:lpstr>'General Settings (5)'!Accuracy</vt:lpstr>
      <vt:lpstr>'General Settings (6)'!Accuracy</vt:lpstr>
      <vt:lpstr>'General Settings (7)'!Accuracy</vt:lpstr>
      <vt:lpstr>'General Settings (8)'!Accuracy</vt:lpstr>
      <vt:lpstr>'Monitor (2)'!Accuracy</vt:lpstr>
      <vt:lpstr>'Monitor (3)'!Accuracy</vt:lpstr>
      <vt:lpstr>'Monitor (4)'!Accuracy</vt:lpstr>
      <vt:lpstr>'Monitor (5)'!Accuracy</vt:lpstr>
      <vt:lpstr>'RateHelpers (2)'!Accuracy</vt:lpstr>
      <vt:lpstr>'RateHelpers (3)'!Accuracy</vt:lpstr>
      <vt:lpstr>'RateHelpers (4)'!Accuracy</vt:lpstr>
      <vt:lpstr>'RateHelpers (5)'!Accuracy</vt:lpstr>
      <vt:lpstr>'RateHelpers (6)'!Accuracy</vt:lpstr>
      <vt:lpstr>'Selected (2)'!Accuracy</vt:lpstr>
      <vt:lpstr>'Selected (3)'!Accuracy</vt:lpstr>
      <vt:lpstr>'Selected (4)'!Accuracy</vt:lpstr>
      <vt:lpstr>'Selected (5)'!Accuracy</vt:lpstr>
      <vt:lpstr>'Selected (6)'!Accuracy</vt:lpstr>
      <vt:lpstr>'Swaps (2)'!Accuracy</vt:lpstr>
      <vt:lpstr>'Swaps (3)'!Accuracy</vt:lpstr>
      <vt:lpstr>'Swaps (4)'!Accuracy</vt:lpstr>
      <vt:lpstr>'Swaps (5)'!Accuracy</vt:lpstr>
      <vt:lpstr>SwapsFromBasis!Accuracy</vt:lpstr>
      <vt:lpstr>'SwapsFromBasis (2)'!Accuracy</vt:lpstr>
      <vt:lpstr>'SwapsFromBasis (3)'!Accuracy</vt:lpstr>
      <vt:lpstr>Accuracy</vt:lpstr>
      <vt:lpstr>AllTriggers</vt:lpstr>
      <vt:lpstr>B12Minterpolation</vt:lpstr>
      <vt:lpstr>B3Minterpolation</vt:lpstr>
      <vt:lpstr>B6Minterpolation</vt:lpstr>
      <vt:lpstr>BasisInterpolation</vt:lpstr>
      <vt:lpstr>BasisInterpolator</vt:lpstr>
      <vt:lpstr>'Deposits (3)'!BondBasisDayCounter</vt:lpstr>
      <vt:lpstr>'Deposits (4)'!BondBasisDayCounter</vt:lpstr>
      <vt:lpstr>'Deposits (5)'!BondBasisDayCounter</vt:lpstr>
      <vt:lpstr>'Deposits (6)'!BondBasisDayCounter</vt:lpstr>
      <vt:lpstr>'Deposits (7)'!BondBasisDayCounter</vt:lpstr>
      <vt:lpstr>FRAs!BondBasisDayCounter</vt:lpstr>
      <vt:lpstr>'FRAs (2)'!BondBasisDayCounter</vt:lpstr>
      <vt:lpstr>'FRAs (3)'!BondBasisDayCounter</vt:lpstr>
      <vt:lpstr>'FRAs (4)'!BondBasisDayCounter</vt:lpstr>
      <vt:lpstr>Futures!BondBasisDayCounter</vt:lpstr>
      <vt:lpstr>'Futures (2)'!BondBasisDayCounter</vt:lpstr>
      <vt:lpstr>'General Settings (3)'!BondBasisDayCounter</vt:lpstr>
      <vt:lpstr>'General Settings (5)'!BondBasisDayCounter</vt:lpstr>
      <vt:lpstr>'General Settings (6)'!BondBasisDayCounter</vt:lpstr>
      <vt:lpstr>'General Settings (7)'!BondBasisDayCounter</vt:lpstr>
      <vt:lpstr>'General Settings (8)'!BondBasisDayCounter</vt:lpstr>
      <vt:lpstr>'Monitor (2)'!BondBasisDayCounter</vt:lpstr>
      <vt:lpstr>'Monitor (3)'!BondBasisDayCounter</vt:lpstr>
      <vt:lpstr>'Monitor (4)'!BondBasisDayCounter</vt:lpstr>
      <vt:lpstr>'Monitor (5)'!BondBasisDayCounter</vt:lpstr>
      <vt:lpstr>'RateHelpers (2)'!BondBasisDayCounter</vt:lpstr>
      <vt:lpstr>'RateHelpers (3)'!BondBasisDayCounter</vt:lpstr>
      <vt:lpstr>'RateHelpers (4)'!BondBasisDayCounter</vt:lpstr>
      <vt:lpstr>'RateHelpers (5)'!BondBasisDayCounter</vt:lpstr>
      <vt:lpstr>'RateHelpers (6)'!BondBasisDayCounter</vt:lpstr>
      <vt:lpstr>'Selected (2)'!BondBasisDayCounter</vt:lpstr>
      <vt:lpstr>'Selected (3)'!BondBasisDayCounter</vt:lpstr>
      <vt:lpstr>'Selected (4)'!BondBasisDayCounter</vt:lpstr>
      <vt:lpstr>'Selected (5)'!BondBasisDayCounter</vt:lpstr>
      <vt:lpstr>'Selected (6)'!BondBasisDayCounter</vt:lpstr>
      <vt:lpstr>'Swaps (2)'!BondBasisDayCounter</vt:lpstr>
      <vt:lpstr>'Swaps (3)'!BondBasisDayCounter</vt:lpstr>
      <vt:lpstr>'Swaps (4)'!BondBasisDayCounter</vt:lpstr>
      <vt:lpstr>'Swaps (5)'!BondBasisDayCounter</vt:lpstr>
      <vt:lpstr>SwapsFromBasis!BondBasisDayCounter</vt:lpstr>
      <vt:lpstr>'SwapsFromBasis (2)'!BondBasisDayCounter</vt:lpstr>
      <vt:lpstr>'SwapsFromBasis (3)'!BondBasisDayCounter</vt:lpstr>
      <vt:lpstr>'1MSynthDepo'!Calendar</vt:lpstr>
      <vt:lpstr>'1YSynthDepo'!Calendar</vt:lpstr>
      <vt:lpstr>'3MSynthDepo'!Calendar</vt:lpstr>
      <vt:lpstr>'6MSynthDepo'!Calendar</vt:lpstr>
      <vt:lpstr>Contribution!Calendar</vt:lpstr>
      <vt:lpstr>'Delta 12M'!Calendar</vt:lpstr>
      <vt:lpstr>'Delta 1M'!Calendar</vt:lpstr>
      <vt:lpstr>'Delta 3M'!Calendar</vt:lpstr>
      <vt:lpstr>'Delta 6M '!Calendar</vt:lpstr>
      <vt:lpstr>'Deposits (3)'!Calendar</vt:lpstr>
      <vt:lpstr>'Deposits (4)'!Calendar</vt:lpstr>
      <vt:lpstr>'Deposits (5)'!Calendar</vt:lpstr>
      <vt:lpstr>'Deposits (6)'!Calendar</vt:lpstr>
      <vt:lpstr>'Deposits (7)'!Calendar</vt:lpstr>
      <vt:lpstr>FRAs!Calendar</vt:lpstr>
      <vt:lpstr>'FRAs (2)'!Calendar</vt:lpstr>
      <vt:lpstr>'FRAs (3)'!Calendar</vt:lpstr>
      <vt:lpstr>'FRAs (4)'!Calendar</vt:lpstr>
      <vt:lpstr>Futures!Calendar</vt:lpstr>
      <vt:lpstr>'Futures (2)'!Calendar</vt:lpstr>
      <vt:lpstr>'General Settings (3)'!Calendar</vt:lpstr>
      <vt:lpstr>'General Settings (4)'!Calendar</vt:lpstr>
      <vt:lpstr>'General Settings (5)'!Calendar</vt:lpstr>
      <vt:lpstr>'General Settings (6)'!Calendar</vt:lpstr>
      <vt:lpstr>'General Settings (7)'!Calendar</vt:lpstr>
      <vt:lpstr>'General Settings (8)'!Calendar</vt:lpstr>
      <vt:lpstr>'Monitor (2)'!Calendar</vt:lpstr>
      <vt:lpstr>'Monitor (3)'!Calendar</vt:lpstr>
      <vt:lpstr>'Monitor (4)'!Calendar</vt:lpstr>
      <vt:lpstr>'Monitor (5)'!Calendar</vt:lpstr>
      <vt:lpstr>'RateHelpers (2)'!Calendar</vt:lpstr>
      <vt:lpstr>'RateHelpers (3)'!Calendar</vt:lpstr>
      <vt:lpstr>'RateHelpers (4)'!Calendar</vt:lpstr>
      <vt:lpstr>'RateHelpers (5)'!Calendar</vt:lpstr>
      <vt:lpstr>'RateHelpers (6)'!Calendar</vt:lpstr>
      <vt:lpstr>'Selected (2)'!Calendar</vt:lpstr>
      <vt:lpstr>'Selected (3)'!Calendar</vt:lpstr>
      <vt:lpstr>'Selected (4)'!Calendar</vt:lpstr>
      <vt:lpstr>'Selected (5)'!Calendar</vt:lpstr>
      <vt:lpstr>'Selected (6)'!Calendar</vt:lpstr>
      <vt:lpstr>'Swaps (2)'!Calendar</vt:lpstr>
      <vt:lpstr>'Swaps (3)'!Calendar</vt:lpstr>
      <vt:lpstr>'Swaps (4)'!Calendar</vt:lpstr>
      <vt:lpstr>'Swaps (5)'!Calendar</vt:lpstr>
      <vt:lpstr>Swaps1Y!Calendar</vt:lpstr>
      <vt:lpstr>SwapsFromBasis!Calendar</vt:lpstr>
      <vt:lpstr>'SwapsFromBasis (2)'!Calendar</vt:lpstr>
      <vt:lpstr>'SwapsFromBasis (3)'!Calendar</vt:lpstr>
      <vt:lpstr>SynthFRA!Calendar</vt:lpstr>
      <vt:lpstr>Calendar</vt:lpstr>
      <vt:lpstr>'Deposits (5)'!CheckFRA</vt:lpstr>
      <vt:lpstr>'Deposits (6)'!CheckFRA</vt:lpstr>
      <vt:lpstr>'Deposits (7)'!CheckFRA</vt:lpstr>
      <vt:lpstr>'FRAs (3)'!CheckFRA</vt:lpstr>
      <vt:lpstr>'FRAs (4)'!CheckFRA</vt:lpstr>
      <vt:lpstr>'Futures (2)'!CheckFRA</vt:lpstr>
      <vt:lpstr>'General Settings (6)'!CheckFRA</vt:lpstr>
      <vt:lpstr>'General Settings (7)'!CheckFRA</vt:lpstr>
      <vt:lpstr>'General Settings (8)'!CheckFRA</vt:lpstr>
      <vt:lpstr>'Monitor (3)'!CheckFRA</vt:lpstr>
      <vt:lpstr>'Monitor (4)'!CheckFRA</vt:lpstr>
      <vt:lpstr>'Monitor (5)'!CheckFRA</vt:lpstr>
      <vt:lpstr>'RateHelpers (4)'!CheckFRA</vt:lpstr>
      <vt:lpstr>'RateHelpers (5)'!CheckFRA</vt:lpstr>
      <vt:lpstr>'RateHelpers (6)'!CheckFRA</vt:lpstr>
      <vt:lpstr>'Selected (4)'!CheckFRA</vt:lpstr>
      <vt:lpstr>'Selected (5)'!CheckFRA</vt:lpstr>
      <vt:lpstr>'Selected (6)'!CheckFRA</vt:lpstr>
      <vt:lpstr>'Swaps (4)'!CheckFRA</vt:lpstr>
      <vt:lpstr>'Swaps (5)'!CheckFRA</vt:lpstr>
      <vt:lpstr>SwapsFromBasis!CheckFRA</vt:lpstr>
      <vt:lpstr>'SwapsFromBasis (2)'!CheckFRA</vt:lpstr>
      <vt:lpstr>'SwapsFromBasis (3)'!CheckFRA</vt:lpstr>
      <vt:lpstr>CheckFRA</vt:lpstr>
      <vt:lpstr>'Deposits (5)'!CheckIMMFut</vt:lpstr>
      <vt:lpstr>'Deposits (6)'!CheckIMMFut</vt:lpstr>
      <vt:lpstr>'Deposits (7)'!CheckIMMFut</vt:lpstr>
      <vt:lpstr>'FRAs (3)'!CheckIMMFut</vt:lpstr>
      <vt:lpstr>'FRAs (4)'!CheckIMMFut</vt:lpstr>
      <vt:lpstr>'Futures (2)'!CheckIMMFut</vt:lpstr>
      <vt:lpstr>'General Settings (6)'!CheckIMMFut</vt:lpstr>
      <vt:lpstr>'General Settings (7)'!CheckIMMFut</vt:lpstr>
      <vt:lpstr>'General Settings (8)'!CheckIMMFut</vt:lpstr>
      <vt:lpstr>'Monitor (3)'!CheckIMMFut</vt:lpstr>
      <vt:lpstr>'Monitor (4)'!CheckIMMFut</vt:lpstr>
      <vt:lpstr>'Monitor (5)'!CheckIMMFut</vt:lpstr>
      <vt:lpstr>'RateHelpers (4)'!CheckIMMFut</vt:lpstr>
      <vt:lpstr>'RateHelpers (5)'!CheckIMMFut</vt:lpstr>
      <vt:lpstr>'RateHelpers (6)'!CheckIMMFut</vt:lpstr>
      <vt:lpstr>'Selected (4)'!CheckIMMFut</vt:lpstr>
      <vt:lpstr>'Selected (5)'!CheckIMMFut</vt:lpstr>
      <vt:lpstr>'Selected (6)'!CheckIMMFut</vt:lpstr>
      <vt:lpstr>'Swaps (4)'!CheckIMMFut</vt:lpstr>
      <vt:lpstr>'Swaps (5)'!CheckIMMFut</vt:lpstr>
      <vt:lpstr>SwapsFromBasis!CheckIMMFut</vt:lpstr>
      <vt:lpstr>'SwapsFromBasis (2)'!CheckIMMFut</vt:lpstr>
      <vt:lpstr>'SwapsFromBasis (3)'!CheckIMMFut</vt:lpstr>
      <vt:lpstr>CheckIMMFut</vt:lpstr>
      <vt:lpstr>'Deposits (5)'!CheckSerialFut</vt:lpstr>
      <vt:lpstr>'Deposits (6)'!CheckSerialFut</vt:lpstr>
      <vt:lpstr>'Deposits (7)'!CheckSerialFut</vt:lpstr>
      <vt:lpstr>'FRAs (3)'!CheckSerialFut</vt:lpstr>
      <vt:lpstr>'FRAs (4)'!CheckSerialFut</vt:lpstr>
      <vt:lpstr>'Futures (2)'!CheckSerialFut</vt:lpstr>
      <vt:lpstr>'General Settings (6)'!CheckSerialFut</vt:lpstr>
      <vt:lpstr>'General Settings (7)'!CheckSerialFut</vt:lpstr>
      <vt:lpstr>'General Settings (8)'!CheckSerialFut</vt:lpstr>
      <vt:lpstr>'Monitor (3)'!CheckSerialFut</vt:lpstr>
      <vt:lpstr>'Monitor (4)'!CheckSerialFut</vt:lpstr>
      <vt:lpstr>'Monitor (5)'!CheckSerialFut</vt:lpstr>
      <vt:lpstr>'RateHelpers (4)'!CheckSerialFut</vt:lpstr>
      <vt:lpstr>'RateHelpers (5)'!CheckSerialFut</vt:lpstr>
      <vt:lpstr>'RateHelpers (6)'!CheckSerialFut</vt:lpstr>
      <vt:lpstr>'Selected (4)'!CheckSerialFut</vt:lpstr>
      <vt:lpstr>'Selected (5)'!CheckSerialFut</vt:lpstr>
      <vt:lpstr>'Selected (6)'!CheckSerialFut</vt:lpstr>
      <vt:lpstr>'Swaps (4)'!CheckSerialFut</vt:lpstr>
      <vt:lpstr>'Swaps (5)'!CheckSerialFut</vt:lpstr>
      <vt:lpstr>SwapsFromBasis!CheckSerialFut</vt:lpstr>
      <vt:lpstr>'SwapsFromBasis (2)'!CheckSerialFut</vt:lpstr>
      <vt:lpstr>'SwapsFromBasis (3)'!CheckSerialFut</vt:lpstr>
      <vt:lpstr>CheckSerialFut</vt:lpstr>
      <vt:lpstr>BasisSwap1MxM!Contributor</vt:lpstr>
      <vt:lpstr>BasisSwap3M6M!Contributor</vt:lpstr>
      <vt:lpstr>BasisSwapxM12M!Contributor</vt:lpstr>
      <vt:lpstr>Deposits!Contributor</vt:lpstr>
      <vt:lpstr>FRA!Contributor</vt:lpstr>
      <vt:lpstr>FuturesHWConvAdj!Contributor</vt:lpstr>
      <vt:lpstr>FwdOIS!Contributor</vt:lpstr>
      <vt:lpstr>'ImmFra6M '!Contributor</vt:lpstr>
      <vt:lpstr>MPCOIS!Contributor</vt:lpstr>
      <vt:lpstr>OIS!Contributor</vt:lpstr>
      <vt:lpstr>Swap3MAnnual!Contributor</vt:lpstr>
      <vt:lpstr>Swap3MSemiAnnual!Contributor</vt:lpstr>
      <vt:lpstr>Swap6M!Contributor</vt:lpstr>
      <vt:lpstr>Swaps1M!Contributor</vt:lpstr>
      <vt:lpstr>SwapsIMMDated!Contributor</vt:lpstr>
      <vt:lpstr>Deposits!Contributors</vt:lpstr>
      <vt:lpstr>Contributors</vt:lpstr>
      <vt:lpstr>Deposits!ContributorTable</vt:lpstr>
      <vt:lpstr>ContributorTable</vt:lpstr>
      <vt:lpstr>BasisSwap1MxM!Conventions</vt:lpstr>
      <vt:lpstr>BasisSwap3M6M!Conventions</vt:lpstr>
      <vt:lpstr>BasisSwapxM12M!Conventions</vt:lpstr>
      <vt:lpstr>'Delta 1M'!Conventions</vt:lpstr>
      <vt:lpstr>Swap3MAnnual!Conventions</vt:lpstr>
      <vt:lpstr>Swap3MSemiAnnual!Conventions</vt:lpstr>
      <vt:lpstr>Swap6M!Conventions</vt:lpstr>
      <vt:lpstr>'Swaps (2)'!Conventions</vt:lpstr>
      <vt:lpstr>'Swaps (3)'!Conventions</vt:lpstr>
      <vt:lpstr>FwdOIS!Counter</vt:lpstr>
      <vt:lpstr>MPCOIS!Counter</vt:lpstr>
      <vt:lpstr>Counter</vt:lpstr>
      <vt:lpstr>'1MSynthDepo'!Currency</vt:lpstr>
      <vt:lpstr>'1YSynthDepo'!Currency</vt:lpstr>
      <vt:lpstr>'3MSynthDepo'!Currency</vt:lpstr>
      <vt:lpstr>'6MSynthDepo'!Currency</vt:lpstr>
      <vt:lpstr>Contribution!Currency</vt:lpstr>
      <vt:lpstr>'Delta 12M'!Currency</vt:lpstr>
      <vt:lpstr>'Delta 1M'!Currency</vt:lpstr>
      <vt:lpstr>'Delta 3M'!Currency</vt:lpstr>
      <vt:lpstr>'Delta 6M '!Currency</vt:lpstr>
      <vt:lpstr>'Deposits (2)'!Currency</vt:lpstr>
      <vt:lpstr>'Deposits (3)'!Currency</vt:lpstr>
      <vt:lpstr>'Deposits (4)'!Currency</vt:lpstr>
      <vt:lpstr>'Deposits (5)'!Currency</vt:lpstr>
      <vt:lpstr>'Deposits (6)'!Currency</vt:lpstr>
      <vt:lpstr>'Deposits (7)'!Currency</vt:lpstr>
      <vt:lpstr>FRAs!Currency</vt:lpstr>
      <vt:lpstr>'FRAs (2)'!Currency</vt:lpstr>
      <vt:lpstr>'FRAs (3)'!Currency</vt:lpstr>
      <vt:lpstr>'FRAs (4)'!Currency</vt:lpstr>
      <vt:lpstr>Futures!Currency</vt:lpstr>
      <vt:lpstr>'Futures (2)'!Currency</vt:lpstr>
      <vt:lpstr>'General Settings (2)'!Currency</vt:lpstr>
      <vt:lpstr>'General Settings (3)'!Currency</vt:lpstr>
      <vt:lpstr>'General Settings (4)'!Currency</vt:lpstr>
      <vt:lpstr>'General Settings (5)'!Currency</vt:lpstr>
      <vt:lpstr>'General Settings (6)'!Currency</vt:lpstr>
      <vt:lpstr>'General Settings (7)'!Currency</vt:lpstr>
      <vt:lpstr>'General Settings (8)'!Currency</vt:lpstr>
      <vt:lpstr>MainChecks!Currency</vt:lpstr>
      <vt:lpstr>Monitor!Currency</vt:lpstr>
      <vt:lpstr>'Monitor (2)'!Currency</vt:lpstr>
      <vt:lpstr>'Monitor (3)'!Currency</vt:lpstr>
      <vt:lpstr>'Monitor (4)'!Currency</vt:lpstr>
      <vt:lpstr>'Monitor (5)'!Currency</vt:lpstr>
      <vt:lpstr>RateHelpers!Currency</vt:lpstr>
      <vt:lpstr>'RateHelpers (2)'!Currency</vt:lpstr>
      <vt:lpstr>'RateHelpers (3)'!Currency</vt:lpstr>
      <vt:lpstr>'RateHelpers (4)'!Currency</vt:lpstr>
      <vt:lpstr>'RateHelpers (5)'!Currency</vt:lpstr>
      <vt:lpstr>'RateHelpers (6)'!Currency</vt:lpstr>
      <vt:lpstr>Selected!Currency</vt:lpstr>
      <vt:lpstr>'Selected (2)'!Currency</vt:lpstr>
      <vt:lpstr>'Selected (3)'!Currency</vt:lpstr>
      <vt:lpstr>'Selected (4)'!Currency</vt:lpstr>
      <vt:lpstr>'Selected (5)'!Currency</vt:lpstr>
      <vt:lpstr>'Selected (6)'!Currency</vt:lpstr>
      <vt:lpstr>Swaps!Currency</vt:lpstr>
      <vt:lpstr>'Swaps (2)'!Currency</vt:lpstr>
      <vt:lpstr>'Swaps (3)'!Currency</vt:lpstr>
      <vt:lpstr>'Swaps (4)'!Currency</vt:lpstr>
      <vt:lpstr>'Swaps (5)'!Currency</vt:lpstr>
      <vt:lpstr>Swaps1Y!Currency</vt:lpstr>
      <vt:lpstr>SwapsFromBasis!Currency</vt:lpstr>
      <vt:lpstr>'SwapsFromBasis (2)'!Currency</vt:lpstr>
      <vt:lpstr>'SwapsFromBasis (3)'!Currency</vt:lpstr>
      <vt:lpstr>SynthFRA!Currency</vt:lpstr>
      <vt:lpstr>Currency</vt:lpstr>
      <vt:lpstr>'Deposits (4)'!DataTable</vt:lpstr>
      <vt:lpstr>'Deposits (5)'!DataTable</vt:lpstr>
      <vt:lpstr>'Deposits (6)'!DataTable</vt:lpstr>
      <vt:lpstr>'Deposits (7)'!DataTable</vt:lpstr>
      <vt:lpstr>'FRAs (2)'!DataTable</vt:lpstr>
      <vt:lpstr>'FRAs (3)'!DataTable</vt:lpstr>
      <vt:lpstr>'FRAs (4)'!DataTable</vt:lpstr>
      <vt:lpstr>'Futures (2)'!DataTable</vt:lpstr>
      <vt:lpstr>'General Settings (5)'!DataTable</vt:lpstr>
      <vt:lpstr>'General Settings (6)'!DataTable</vt:lpstr>
      <vt:lpstr>'General Settings (7)'!DataTable</vt:lpstr>
      <vt:lpstr>'General Settings (8)'!DataTable</vt:lpstr>
      <vt:lpstr>'Monitor (2)'!DataTable</vt:lpstr>
      <vt:lpstr>'Monitor (3)'!DataTable</vt:lpstr>
      <vt:lpstr>'Monitor (4)'!DataTable</vt:lpstr>
      <vt:lpstr>'Monitor (5)'!DataTable</vt:lpstr>
      <vt:lpstr>'RateHelpers (3)'!DataTable</vt:lpstr>
      <vt:lpstr>'RateHelpers (4)'!DataTable</vt:lpstr>
      <vt:lpstr>'RateHelpers (5)'!DataTable</vt:lpstr>
      <vt:lpstr>'RateHelpers (6)'!DataTable</vt:lpstr>
      <vt:lpstr>'Selected (3)'!DataTable</vt:lpstr>
      <vt:lpstr>'Selected (4)'!DataTable</vt:lpstr>
      <vt:lpstr>'Selected (5)'!DataTable</vt:lpstr>
      <vt:lpstr>'Selected (6)'!DataTable</vt:lpstr>
      <vt:lpstr>'Swaps (3)'!DataTable</vt:lpstr>
      <vt:lpstr>'Swaps (4)'!DataTable</vt:lpstr>
      <vt:lpstr>'Swaps (5)'!DataTable</vt:lpstr>
      <vt:lpstr>SwapsFromBasis!DataTable</vt:lpstr>
      <vt:lpstr>'SwapsFromBasis (2)'!DataTable</vt:lpstr>
      <vt:lpstr>'SwapsFromBasis (3)'!DataTable</vt:lpstr>
      <vt:lpstr>DataTable</vt:lpstr>
      <vt:lpstr>'1MSynthDepo'!DayCounter</vt:lpstr>
      <vt:lpstr>'1YSynthDepo'!DayCounter</vt:lpstr>
      <vt:lpstr>'3MSynthDepo'!DayCounter</vt:lpstr>
      <vt:lpstr>'6MSynthDepo'!DayCounter</vt:lpstr>
      <vt:lpstr>Contribution!DayCounter</vt:lpstr>
      <vt:lpstr>'Delta 12M'!DayCounter</vt:lpstr>
      <vt:lpstr>'Delta 1M'!DayCounter</vt:lpstr>
      <vt:lpstr>'Delta 3M'!DayCounter</vt:lpstr>
      <vt:lpstr>'Delta 6M '!DayCounter</vt:lpstr>
      <vt:lpstr>'Deposits (4)'!DayCounter</vt:lpstr>
      <vt:lpstr>'Deposits (5)'!DayCounter</vt:lpstr>
      <vt:lpstr>'Deposits (6)'!DayCounter</vt:lpstr>
      <vt:lpstr>'Deposits (7)'!DayCounter</vt:lpstr>
      <vt:lpstr>'FRAs (2)'!DayCounter</vt:lpstr>
      <vt:lpstr>'FRAs (3)'!DayCounter</vt:lpstr>
      <vt:lpstr>'FRAs (4)'!DayCounter</vt:lpstr>
      <vt:lpstr>'Futures (2)'!DayCounter</vt:lpstr>
      <vt:lpstr>'General Settings (4)'!DayCounter</vt:lpstr>
      <vt:lpstr>'General Settings (5)'!DayCounter</vt:lpstr>
      <vt:lpstr>'General Settings (6)'!DayCounter</vt:lpstr>
      <vt:lpstr>'General Settings (7)'!DayCounter</vt:lpstr>
      <vt:lpstr>'General Settings (8)'!DayCounter</vt:lpstr>
      <vt:lpstr>'Monitor (2)'!DayCounter</vt:lpstr>
      <vt:lpstr>'Monitor (3)'!DayCounter</vt:lpstr>
      <vt:lpstr>'Monitor (4)'!DayCounter</vt:lpstr>
      <vt:lpstr>'Monitor (5)'!DayCounter</vt:lpstr>
      <vt:lpstr>'RateHelpers (3)'!DayCounter</vt:lpstr>
      <vt:lpstr>'RateHelpers (4)'!DayCounter</vt:lpstr>
      <vt:lpstr>'RateHelpers (5)'!DayCounter</vt:lpstr>
      <vt:lpstr>'RateHelpers (6)'!DayCounter</vt:lpstr>
      <vt:lpstr>'Selected (3)'!DayCounter</vt:lpstr>
      <vt:lpstr>'Selected (4)'!DayCounter</vt:lpstr>
      <vt:lpstr>'Selected (5)'!DayCounter</vt:lpstr>
      <vt:lpstr>'Selected (6)'!DayCounter</vt:lpstr>
      <vt:lpstr>'Swaps (3)'!DayCounter</vt:lpstr>
      <vt:lpstr>'Swaps (4)'!DayCounter</vt:lpstr>
      <vt:lpstr>'Swaps (5)'!DayCounter</vt:lpstr>
      <vt:lpstr>Swaps1Y!DayCounter</vt:lpstr>
      <vt:lpstr>SwapsFromBasis!DayCounter</vt:lpstr>
      <vt:lpstr>'SwapsFromBasis (2)'!DayCounter</vt:lpstr>
      <vt:lpstr>'SwapsFromBasis (3)'!DayCounter</vt:lpstr>
      <vt:lpstr>SynthFRA!DayCounter</vt:lpstr>
      <vt:lpstr>DayCounter</vt:lpstr>
      <vt:lpstr>Delta1M</vt:lpstr>
      <vt:lpstr>'Deposits (3)'!DepoInclusionCriteria</vt:lpstr>
      <vt:lpstr>'Deposits (4)'!DepoInclusionCriteria</vt:lpstr>
      <vt:lpstr>'Deposits (5)'!DepoInclusionCriteria</vt:lpstr>
      <vt:lpstr>'Deposits (6)'!DepoInclusionCriteria</vt:lpstr>
      <vt:lpstr>'Deposits (7)'!DepoInclusionCriteria</vt:lpstr>
      <vt:lpstr>FRAs!DepoInclusionCriteria</vt:lpstr>
      <vt:lpstr>'FRAs (2)'!DepoInclusionCriteria</vt:lpstr>
      <vt:lpstr>'FRAs (3)'!DepoInclusionCriteria</vt:lpstr>
      <vt:lpstr>'FRAs (4)'!DepoInclusionCriteria</vt:lpstr>
      <vt:lpstr>Futures!DepoInclusionCriteria</vt:lpstr>
      <vt:lpstr>'Futures (2)'!DepoInclusionCriteria</vt:lpstr>
      <vt:lpstr>'General Settings (3)'!DepoInclusionCriteria</vt:lpstr>
      <vt:lpstr>'General Settings (5)'!DepoInclusionCriteria</vt:lpstr>
      <vt:lpstr>'General Settings (6)'!DepoInclusionCriteria</vt:lpstr>
      <vt:lpstr>'General Settings (7)'!DepoInclusionCriteria</vt:lpstr>
      <vt:lpstr>'General Settings (8)'!DepoInclusionCriteria</vt:lpstr>
      <vt:lpstr>'Monitor (2)'!DepoInclusionCriteria</vt:lpstr>
      <vt:lpstr>'Monitor (3)'!DepoInclusionCriteria</vt:lpstr>
      <vt:lpstr>'Monitor (4)'!DepoInclusionCriteria</vt:lpstr>
      <vt:lpstr>'Monitor (5)'!DepoInclusionCriteria</vt:lpstr>
      <vt:lpstr>'RateHelpers (2)'!DepoInclusionCriteria</vt:lpstr>
      <vt:lpstr>'RateHelpers (3)'!DepoInclusionCriteria</vt:lpstr>
      <vt:lpstr>'RateHelpers (4)'!DepoInclusionCriteria</vt:lpstr>
      <vt:lpstr>'RateHelpers (5)'!DepoInclusionCriteria</vt:lpstr>
      <vt:lpstr>'RateHelpers (6)'!DepoInclusionCriteria</vt:lpstr>
      <vt:lpstr>'Selected (2)'!DepoInclusionCriteria</vt:lpstr>
      <vt:lpstr>'Selected (3)'!DepoInclusionCriteria</vt:lpstr>
      <vt:lpstr>'Selected (4)'!DepoInclusionCriteria</vt:lpstr>
      <vt:lpstr>'Selected (5)'!DepoInclusionCriteria</vt:lpstr>
      <vt:lpstr>'Selected (6)'!DepoInclusionCriteria</vt:lpstr>
      <vt:lpstr>'Swaps (2)'!DepoInclusionCriteria</vt:lpstr>
      <vt:lpstr>'Swaps (3)'!DepoInclusionCriteria</vt:lpstr>
      <vt:lpstr>'Swaps (4)'!DepoInclusionCriteria</vt:lpstr>
      <vt:lpstr>'Swaps (5)'!DepoInclusionCriteria</vt:lpstr>
      <vt:lpstr>SwapsFromBasis!DepoInclusionCriteria</vt:lpstr>
      <vt:lpstr>'SwapsFromBasis (2)'!DepoInclusionCriteria</vt:lpstr>
      <vt:lpstr>'SwapsFromBasis (3)'!DepoInclusionCriteria</vt:lpstr>
      <vt:lpstr>DepoInclusionCriteria</vt:lpstr>
      <vt:lpstr>'1MSynthDepo'!Discounting</vt:lpstr>
      <vt:lpstr>'1YSynthDepo'!Discounting</vt:lpstr>
      <vt:lpstr>'3MSynthDepo'!Discounting</vt:lpstr>
      <vt:lpstr>'6MSynthDepo'!Discounting</vt:lpstr>
      <vt:lpstr>Contribution!Discounting</vt:lpstr>
      <vt:lpstr>'Delta 12M'!Discounting</vt:lpstr>
      <vt:lpstr>'Delta 1M'!Discounting</vt:lpstr>
      <vt:lpstr>'Delta 3M'!Discounting</vt:lpstr>
      <vt:lpstr>'Delta 6M '!Discounting</vt:lpstr>
      <vt:lpstr>'Deposits (4)'!Discounting</vt:lpstr>
      <vt:lpstr>'Deposits (5)'!Discounting</vt:lpstr>
      <vt:lpstr>'Deposits (6)'!Discounting</vt:lpstr>
      <vt:lpstr>'Deposits (7)'!Discounting</vt:lpstr>
      <vt:lpstr>'FRAs (2)'!Discounting</vt:lpstr>
      <vt:lpstr>'FRAs (3)'!Discounting</vt:lpstr>
      <vt:lpstr>'FRAs (4)'!Discounting</vt:lpstr>
      <vt:lpstr>'Futures (2)'!Discounting</vt:lpstr>
      <vt:lpstr>'General Settings (2)'!Discounting</vt:lpstr>
      <vt:lpstr>'General Settings (3)'!Discounting</vt:lpstr>
      <vt:lpstr>'General Settings (4)'!Discounting</vt:lpstr>
      <vt:lpstr>'General Settings (5)'!Discounting</vt:lpstr>
      <vt:lpstr>'General Settings (6)'!Discounting</vt:lpstr>
      <vt:lpstr>'General Settings (7)'!Discounting</vt:lpstr>
      <vt:lpstr>'General Settings (8)'!Discounting</vt:lpstr>
      <vt:lpstr>'Monitor (2)'!Discounting</vt:lpstr>
      <vt:lpstr>'Monitor (3)'!Discounting</vt:lpstr>
      <vt:lpstr>'Monitor (4)'!Discounting</vt:lpstr>
      <vt:lpstr>'Monitor (5)'!Discounting</vt:lpstr>
      <vt:lpstr>'RateHelpers (3)'!Discounting</vt:lpstr>
      <vt:lpstr>'RateHelpers (4)'!Discounting</vt:lpstr>
      <vt:lpstr>'RateHelpers (5)'!Discounting</vt:lpstr>
      <vt:lpstr>'RateHelpers (6)'!Discounting</vt:lpstr>
      <vt:lpstr>'Selected (3)'!Discounting</vt:lpstr>
      <vt:lpstr>'Selected (4)'!Discounting</vt:lpstr>
      <vt:lpstr>'Selected (5)'!Discounting</vt:lpstr>
      <vt:lpstr>'Selected (6)'!Discounting</vt:lpstr>
      <vt:lpstr>'Swaps (3)'!Discounting</vt:lpstr>
      <vt:lpstr>'Swaps (4)'!Discounting</vt:lpstr>
      <vt:lpstr>'Swaps (5)'!Discounting</vt:lpstr>
      <vt:lpstr>Swaps1Y!Discounting</vt:lpstr>
      <vt:lpstr>SwapsFromBasis!Discounting</vt:lpstr>
      <vt:lpstr>'SwapsFromBasis (2)'!Discounting</vt:lpstr>
      <vt:lpstr>'SwapsFromBasis (3)'!Discounting</vt:lpstr>
      <vt:lpstr>SynthFRA!Discounting</vt:lpstr>
      <vt:lpstr>Discounting</vt:lpstr>
      <vt:lpstr>'General Settings (2)'!Discounting2</vt:lpstr>
      <vt:lpstr>'General Settings (3)'!Discounting2</vt:lpstr>
      <vt:lpstr>'General Settings (5)'!Discounting2</vt:lpstr>
      <vt:lpstr>'General Settings (6)'!Discounting2</vt:lpstr>
      <vt:lpstr>'General Settings (7)'!Discounting2</vt:lpstr>
      <vt:lpstr>'General Settings (8)'!Discounting2</vt:lpstr>
      <vt:lpstr>Discounting2</vt:lpstr>
      <vt:lpstr>'1MSynthDepo'!EvaluationDate</vt:lpstr>
      <vt:lpstr>'1YSynthDepo'!EvaluationDate</vt:lpstr>
      <vt:lpstr>'3MSynthDepo'!EvaluationDate</vt:lpstr>
      <vt:lpstr>'6MSynthDepo'!EvaluationDate</vt:lpstr>
      <vt:lpstr>Contribution!EvaluationDate</vt:lpstr>
      <vt:lpstr>'Delta 12M'!EvaluationDate</vt:lpstr>
      <vt:lpstr>'Delta 1M'!EvaluationDate</vt:lpstr>
      <vt:lpstr>'Delta 3M'!EvaluationDate</vt:lpstr>
      <vt:lpstr>'Delta 6M '!EvaluationDate</vt:lpstr>
      <vt:lpstr>'General Settings (4)'!EvaluationDate</vt:lpstr>
      <vt:lpstr>Swaps1Y!EvaluationDate</vt:lpstr>
      <vt:lpstr>SynthFRA!EvaluationDate</vt:lpstr>
      <vt:lpstr>EvaluationDate</vt:lpstr>
      <vt:lpstr>'Deposits (3)'!FamilyName</vt:lpstr>
      <vt:lpstr>'Deposits (4)'!FamilyName</vt:lpstr>
      <vt:lpstr>'Deposits (5)'!FamilyName</vt:lpstr>
      <vt:lpstr>'Deposits (6)'!FamilyName</vt:lpstr>
      <vt:lpstr>'Deposits (7)'!FamilyName</vt:lpstr>
      <vt:lpstr>FRAs!FamilyName</vt:lpstr>
      <vt:lpstr>'FRAs (2)'!FamilyName</vt:lpstr>
      <vt:lpstr>'FRAs (3)'!FamilyName</vt:lpstr>
      <vt:lpstr>'FRAs (4)'!FamilyName</vt:lpstr>
      <vt:lpstr>Futures!FamilyName</vt:lpstr>
      <vt:lpstr>'Futures (2)'!FamilyName</vt:lpstr>
      <vt:lpstr>'General Settings (2)'!FamilyName</vt:lpstr>
      <vt:lpstr>'General Settings (3)'!FamilyName</vt:lpstr>
      <vt:lpstr>'General Settings (5)'!FamilyName</vt:lpstr>
      <vt:lpstr>'General Settings (6)'!FamilyName</vt:lpstr>
      <vt:lpstr>'General Settings (7)'!FamilyName</vt:lpstr>
      <vt:lpstr>'General Settings (8)'!FamilyName</vt:lpstr>
      <vt:lpstr>LiborSwapIsda!FamilyName</vt:lpstr>
      <vt:lpstr>'Monitor (2)'!FamilyName</vt:lpstr>
      <vt:lpstr>'Monitor (3)'!FamilyName</vt:lpstr>
      <vt:lpstr>'Monitor (4)'!FamilyName</vt:lpstr>
      <vt:lpstr>'Monitor (5)'!FamilyName</vt:lpstr>
      <vt:lpstr>'RateHelpers (2)'!FamilyName</vt:lpstr>
      <vt:lpstr>'RateHelpers (3)'!FamilyName</vt:lpstr>
      <vt:lpstr>'RateHelpers (4)'!FamilyName</vt:lpstr>
      <vt:lpstr>'RateHelpers (5)'!FamilyName</vt:lpstr>
      <vt:lpstr>'RateHelpers (6)'!FamilyName</vt:lpstr>
      <vt:lpstr>'Selected (2)'!FamilyName</vt:lpstr>
      <vt:lpstr>'Selected (3)'!FamilyName</vt:lpstr>
      <vt:lpstr>'Selected (4)'!FamilyName</vt:lpstr>
      <vt:lpstr>'Selected (5)'!FamilyName</vt:lpstr>
      <vt:lpstr>'Selected (6)'!FamilyName</vt:lpstr>
      <vt:lpstr>'Swaps (2)'!FamilyName</vt:lpstr>
      <vt:lpstr>'Swaps (3)'!FamilyName</vt:lpstr>
      <vt:lpstr>'Swaps (4)'!FamilyName</vt:lpstr>
      <vt:lpstr>'Swaps (5)'!FamilyName</vt:lpstr>
      <vt:lpstr>SwapsFromBasis!FamilyName</vt:lpstr>
      <vt:lpstr>'SwapsFromBasis (2)'!FamilyName</vt:lpstr>
      <vt:lpstr>'SwapsFromBasis (3)'!FamilyName</vt:lpstr>
      <vt:lpstr>FamilyName</vt:lpstr>
      <vt:lpstr>Libor!FileName</vt:lpstr>
      <vt:lpstr>LiborSwapIsda!FileName</vt:lpstr>
      <vt:lpstr>'1MSynthDepo'!FileOverwrite</vt:lpstr>
      <vt:lpstr>'1YSynthDepo'!FileOverwrite</vt:lpstr>
      <vt:lpstr>'3MSynthDepo'!FileOverwrite</vt:lpstr>
      <vt:lpstr>'6MSynthDepo'!FileOverwrite</vt:lpstr>
      <vt:lpstr>Contribution!FileOverwrite</vt:lpstr>
      <vt:lpstr>'Delta 12M'!FileOverwrite</vt:lpstr>
      <vt:lpstr>'Delta 1M'!FileOverwrite</vt:lpstr>
      <vt:lpstr>'Delta 3M'!FileOverwrite</vt:lpstr>
      <vt:lpstr>'Delta 6M '!FileOverwrite</vt:lpstr>
      <vt:lpstr>'Deposits (2)'!FileOverwrite</vt:lpstr>
      <vt:lpstr>'Deposits (3)'!FileOverwrite</vt:lpstr>
      <vt:lpstr>'Deposits (4)'!FileOverwrite</vt:lpstr>
      <vt:lpstr>'Deposits (5)'!FileOverwrite</vt:lpstr>
      <vt:lpstr>'Deposits (6)'!FileOverwrite</vt:lpstr>
      <vt:lpstr>'Deposits (7)'!FileOverwrite</vt:lpstr>
      <vt:lpstr>FRAs!FileOverwrite</vt:lpstr>
      <vt:lpstr>'FRAs (2)'!FileOverwrite</vt:lpstr>
      <vt:lpstr>'FRAs (3)'!FileOverwrite</vt:lpstr>
      <vt:lpstr>'FRAs (4)'!FileOverwrite</vt:lpstr>
      <vt:lpstr>Futures!FileOverwrite</vt:lpstr>
      <vt:lpstr>'Futures (2)'!FileOverwrite</vt:lpstr>
      <vt:lpstr>'General Settings (2)'!FileOverwrite</vt:lpstr>
      <vt:lpstr>'General Settings (3)'!FileOverwrite</vt:lpstr>
      <vt:lpstr>'General Settings (4)'!FileOverwrite</vt:lpstr>
      <vt:lpstr>'General Settings (5)'!FileOverwrite</vt:lpstr>
      <vt:lpstr>'General Settings (6)'!FileOverwrite</vt:lpstr>
      <vt:lpstr>'General Settings (7)'!FileOverwrite</vt:lpstr>
      <vt:lpstr>'General Settings (8)'!FileOverwrite</vt:lpstr>
      <vt:lpstr>Monitor!FileOverwrite</vt:lpstr>
      <vt:lpstr>'Monitor (2)'!FileOverwrite</vt:lpstr>
      <vt:lpstr>'Monitor (3)'!FileOverwrite</vt:lpstr>
      <vt:lpstr>'Monitor (4)'!FileOverwrite</vt:lpstr>
      <vt:lpstr>'Monitor (5)'!FileOverwrite</vt:lpstr>
      <vt:lpstr>RateHelpers!FileOverwrite</vt:lpstr>
      <vt:lpstr>'RateHelpers (2)'!FileOverwrite</vt:lpstr>
      <vt:lpstr>'RateHelpers (3)'!FileOverwrite</vt:lpstr>
      <vt:lpstr>'RateHelpers (4)'!FileOverwrite</vt:lpstr>
      <vt:lpstr>'RateHelpers (5)'!FileOverwrite</vt:lpstr>
      <vt:lpstr>'RateHelpers (6)'!FileOverwrite</vt:lpstr>
      <vt:lpstr>Selected!FileOverwrite</vt:lpstr>
      <vt:lpstr>'Selected (2)'!FileOverwrite</vt:lpstr>
      <vt:lpstr>'Selected (3)'!FileOverwrite</vt:lpstr>
      <vt:lpstr>'Selected (4)'!FileOverwrite</vt:lpstr>
      <vt:lpstr>'Selected (5)'!FileOverwrite</vt:lpstr>
      <vt:lpstr>'Selected (6)'!FileOverwrite</vt:lpstr>
      <vt:lpstr>Swaps!FileOverwrite</vt:lpstr>
      <vt:lpstr>'Swaps (2)'!FileOverwrite</vt:lpstr>
      <vt:lpstr>'Swaps (3)'!FileOverwrite</vt:lpstr>
      <vt:lpstr>'Swaps (4)'!FileOverwrite</vt:lpstr>
      <vt:lpstr>'Swaps (5)'!FileOverwrite</vt:lpstr>
      <vt:lpstr>Swaps1Y!FileOverwrite</vt:lpstr>
      <vt:lpstr>SwapsFromBasis!FileOverwrite</vt:lpstr>
      <vt:lpstr>'SwapsFromBasis (2)'!FileOverwrite</vt:lpstr>
      <vt:lpstr>'SwapsFromBasis (3)'!FileOverwrite</vt:lpstr>
      <vt:lpstr>SynthFRA!FileOverwrite</vt:lpstr>
      <vt:lpstr>FileOverwrite</vt:lpstr>
      <vt:lpstr>FirstIndex</vt:lpstr>
      <vt:lpstr>FixingType</vt:lpstr>
      <vt:lpstr>'Deposits (6)'!FRADates</vt:lpstr>
      <vt:lpstr>'Deposits (7)'!FRADates</vt:lpstr>
      <vt:lpstr>'FRAs (3)'!FRADates</vt:lpstr>
      <vt:lpstr>'FRAs (4)'!FRADates</vt:lpstr>
      <vt:lpstr>'Futures (2)'!FRADates</vt:lpstr>
      <vt:lpstr>'General Settings (7)'!FRADates</vt:lpstr>
      <vt:lpstr>'General Settings (8)'!FRADates</vt:lpstr>
      <vt:lpstr>'Monitor (4)'!FRADates</vt:lpstr>
      <vt:lpstr>'Monitor (5)'!FRADates</vt:lpstr>
      <vt:lpstr>'RateHelpers (5)'!FRADates</vt:lpstr>
      <vt:lpstr>'RateHelpers (6)'!FRADates</vt:lpstr>
      <vt:lpstr>'Selected (5)'!FRADates</vt:lpstr>
      <vt:lpstr>'Selected (6)'!FRADates</vt:lpstr>
      <vt:lpstr>'Swaps (5)'!FRADates</vt:lpstr>
      <vt:lpstr>'SwapsFromBasis (2)'!FRADates</vt:lpstr>
      <vt:lpstr>'SwapsFromBasis (3)'!FRADates</vt:lpstr>
      <vt:lpstr>FRADates</vt:lpstr>
      <vt:lpstr>'Deposits (6)'!FRANull</vt:lpstr>
      <vt:lpstr>'FRAs (3)'!FRANull</vt:lpstr>
      <vt:lpstr>'Futures (2)'!FRANull</vt:lpstr>
      <vt:lpstr>'General Settings (7)'!FRANull</vt:lpstr>
      <vt:lpstr>'Monitor (4)'!FRANull</vt:lpstr>
      <vt:lpstr>'Monitor (5)'!FRANull</vt:lpstr>
      <vt:lpstr>'RateHelpers (5)'!FRANull</vt:lpstr>
      <vt:lpstr>'Selected (5)'!FRANull</vt:lpstr>
      <vt:lpstr>'Swaps (5)'!FRANull</vt:lpstr>
      <vt:lpstr>'SwapsFromBasis (2)'!FRANull</vt:lpstr>
      <vt:lpstr>FRANull</vt:lpstr>
      <vt:lpstr>'Deposits (6)'!FRAQuotes</vt:lpstr>
      <vt:lpstr>'FRAs (3)'!FRAQuotes</vt:lpstr>
      <vt:lpstr>'Futures (2)'!FRAQuotes</vt:lpstr>
      <vt:lpstr>'General Settings (7)'!FRAQuotes</vt:lpstr>
      <vt:lpstr>'Monitor (4)'!FRAQuotes</vt:lpstr>
      <vt:lpstr>'Monitor (5)'!FRAQuotes</vt:lpstr>
      <vt:lpstr>'RateHelpers (5)'!FRAQuotes</vt:lpstr>
      <vt:lpstr>'Selected (5)'!FRAQuotes</vt:lpstr>
      <vt:lpstr>'Swaps (5)'!FRAQuotes</vt:lpstr>
      <vt:lpstr>'SwapsFromBasis (2)'!FRAQuotes</vt:lpstr>
      <vt:lpstr>FRAQuotes</vt:lpstr>
      <vt:lpstr>'Deposits (3)'!FrontFuturesRollingDays</vt:lpstr>
      <vt:lpstr>'Deposits (4)'!FrontFuturesRollingDays</vt:lpstr>
      <vt:lpstr>'Deposits (5)'!FrontFuturesRollingDays</vt:lpstr>
      <vt:lpstr>'Deposits (6)'!FrontFuturesRollingDays</vt:lpstr>
      <vt:lpstr>'Deposits (7)'!FrontFuturesRollingDays</vt:lpstr>
      <vt:lpstr>FRAs!FrontFuturesRollingDays</vt:lpstr>
      <vt:lpstr>'FRAs (2)'!FrontFuturesRollingDays</vt:lpstr>
      <vt:lpstr>'FRAs (3)'!FrontFuturesRollingDays</vt:lpstr>
      <vt:lpstr>'FRAs (4)'!FrontFuturesRollingDays</vt:lpstr>
      <vt:lpstr>Futures!FrontFuturesRollingDays</vt:lpstr>
      <vt:lpstr>'Futures (2)'!FrontFuturesRollingDays</vt:lpstr>
      <vt:lpstr>'General Settings (3)'!FrontFuturesRollingDays</vt:lpstr>
      <vt:lpstr>'General Settings (5)'!FrontFuturesRollingDays</vt:lpstr>
      <vt:lpstr>'General Settings (6)'!FrontFuturesRollingDays</vt:lpstr>
      <vt:lpstr>'General Settings (7)'!FrontFuturesRollingDays</vt:lpstr>
      <vt:lpstr>'General Settings (8)'!FrontFuturesRollingDays</vt:lpstr>
      <vt:lpstr>'Monitor (2)'!FrontFuturesRollingDays</vt:lpstr>
      <vt:lpstr>'Monitor (3)'!FrontFuturesRollingDays</vt:lpstr>
      <vt:lpstr>'Monitor (4)'!FrontFuturesRollingDays</vt:lpstr>
      <vt:lpstr>'Monitor (5)'!FrontFuturesRollingDays</vt:lpstr>
      <vt:lpstr>'RateHelpers (2)'!FrontFuturesRollingDays</vt:lpstr>
      <vt:lpstr>'RateHelpers (3)'!FrontFuturesRollingDays</vt:lpstr>
      <vt:lpstr>'RateHelpers (4)'!FrontFuturesRollingDays</vt:lpstr>
      <vt:lpstr>'RateHelpers (5)'!FrontFuturesRollingDays</vt:lpstr>
      <vt:lpstr>'RateHelpers (6)'!FrontFuturesRollingDays</vt:lpstr>
      <vt:lpstr>'Selected (2)'!FrontFuturesRollingDays</vt:lpstr>
      <vt:lpstr>'Selected (3)'!FrontFuturesRollingDays</vt:lpstr>
      <vt:lpstr>'Selected (4)'!FrontFuturesRollingDays</vt:lpstr>
      <vt:lpstr>'Selected (5)'!FrontFuturesRollingDays</vt:lpstr>
      <vt:lpstr>'Selected (6)'!FrontFuturesRollingDays</vt:lpstr>
      <vt:lpstr>'Swaps (2)'!FrontFuturesRollingDays</vt:lpstr>
      <vt:lpstr>'Swaps (3)'!FrontFuturesRollingDays</vt:lpstr>
      <vt:lpstr>'Swaps (4)'!FrontFuturesRollingDays</vt:lpstr>
      <vt:lpstr>'Swaps (5)'!FrontFuturesRollingDays</vt:lpstr>
      <vt:lpstr>SwapsFromBasis!FrontFuturesRollingDays</vt:lpstr>
      <vt:lpstr>'SwapsFromBasis (2)'!FrontFuturesRollingDays</vt:lpstr>
      <vt:lpstr>'SwapsFromBasis (3)'!FrontFuturesRollingDays</vt:lpstr>
      <vt:lpstr>FrontFuturesRollingDays</vt:lpstr>
      <vt:lpstr>Futures1M!FuturesCodes</vt:lpstr>
      <vt:lpstr>Futures3M!FuturesCodes</vt:lpstr>
      <vt:lpstr>'ImmFra6M '!FuturesCodes</vt:lpstr>
      <vt:lpstr>Futures1M!FuturesDates</vt:lpstr>
      <vt:lpstr>Futures3M!FuturesDates</vt:lpstr>
      <vt:lpstr>'ImmFra6M '!FuturesDates</vt:lpstr>
      <vt:lpstr>FuturesDates</vt:lpstr>
      <vt:lpstr>FuturesTable</vt:lpstr>
      <vt:lpstr>GENERAL_SETTINGS</vt:lpstr>
      <vt:lpstr>'Deposits (4)'!IborIndex</vt:lpstr>
      <vt:lpstr>'Deposits (5)'!IborIndex</vt:lpstr>
      <vt:lpstr>'Deposits (6)'!IborIndex</vt:lpstr>
      <vt:lpstr>'Deposits (7)'!IborIndex</vt:lpstr>
      <vt:lpstr>'FRAs (2)'!IborIndex</vt:lpstr>
      <vt:lpstr>'FRAs (3)'!IborIndex</vt:lpstr>
      <vt:lpstr>'FRAs (4)'!IborIndex</vt:lpstr>
      <vt:lpstr>'Futures (2)'!IborIndex</vt:lpstr>
      <vt:lpstr>Futures1M!IborIndex</vt:lpstr>
      <vt:lpstr>Futures3M!IborIndex</vt:lpstr>
      <vt:lpstr>'General Settings (5)'!IborIndex</vt:lpstr>
      <vt:lpstr>'General Settings (6)'!IborIndex</vt:lpstr>
      <vt:lpstr>'General Settings (7)'!IborIndex</vt:lpstr>
      <vt:lpstr>'General Settings (8)'!IborIndex</vt:lpstr>
      <vt:lpstr>'Monitor (2)'!IborIndex</vt:lpstr>
      <vt:lpstr>'Monitor (3)'!IborIndex</vt:lpstr>
      <vt:lpstr>'Monitor (4)'!IborIndex</vt:lpstr>
      <vt:lpstr>'Monitor (5)'!IborIndex</vt:lpstr>
      <vt:lpstr>'RateHelpers (3)'!IborIndex</vt:lpstr>
      <vt:lpstr>'RateHelpers (4)'!IborIndex</vt:lpstr>
      <vt:lpstr>'RateHelpers (5)'!IborIndex</vt:lpstr>
      <vt:lpstr>'RateHelpers (6)'!IborIndex</vt:lpstr>
      <vt:lpstr>'Selected (3)'!IborIndex</vt:lpstr>
      <vt:lpstr>'Selected (4)'!IborIndex</vt:lpstr>
      <vt:lpstr>'Selected (5)'!IborIndex</vt:lpstr>
      <vt:lpstr>'Selected (6)'!IborIndex</vt:lpstr>
      <vt:lpstr>'Swaps (3)'!IborIndex</vt:lpstr>
      <vt:lpstr>'Swaps (4)'!IborIndex</vt:lpstr>
      <vt:lpstr>'Swaps (5)'!IborIndex</vt:lpstr>
      <vt:lpstr>SwapsFromBasis!IborIndex</vt:lpstr>
      <vt:lpstr>'SwapsFromBasis (2)'!IborIndex</vt:lpstr>
      <vt:lpstr>'SwapsFromBasis (3)'!IborIndex</vt:lpstr>
      <vt:lpstr>IborIndex</vt:lpstr>
      <vt:lpstr>iborindex1M</vt:lpstr>
      <vt:lpstr>IborIndex1Y</vt:lpstr>
      <vt:lpstr>IborIndex2</vt:lpstr>
      <vt:lpstr>IborTenor1M</vt:lpstr>
      <vt:lpstr>'1MSynthDepo'!IborType</vt:lpstr>
      <vt:lpstr>'1YSynthDepo'!IborType</vt:lpstr>
      <vt:lpstr>'3MSynthDepo'!IborType</vt:lpstr>
      <vt:lpstr>'6MSynthDepo'!IborType</vt:lpstr>
      <vt:lpstr>Contribution!IborType</vt:lpstr>
      <vt:lpstr>'Delta 12M'!IborType</vt:lpstr>
      <vt:lpstr>'Delta 1M'!IborType</vt:lpstr>
      <vt:lpstr>'Delta 3M'!IborType</vt:lpstr>
      <vt:lpstr>'Delta 6M '!IborType</vt:lpstr>
      <vt:lpstr>'General Settings (3)'!IborType</vt:lpstr>
      <vt:lpstr>'General Settings (4)'!IborType</vt:lpstr>
      <vt:lpstr>'General Settings (5)'!IborType</vt:lpstr>
      <vt:lpstr>'General Settings (6)'!IborType</vt:lpstr>
      <vt:lpstr>'General Settings (7)'!IborType</vt:lpstr>
      <vt:lpstr>'General Settings (8)'!IborType</vt:lpstr>
      <vt:lpstr>Swaps1Y!IborType</vt:lpstr>
      <vt:lpstr>SynthFRA!IborType</vt:lpstr>
      <vt:lpstr>IborType</vt:lpstr>
      <vt:lpstr>'Deposits (6)'!IMMFutDates</vt:lpstr>
      <vt:lpstr>'FRAs (3)'!IMMFutDates</vt:lpstr>
      <vt:lpstr>'Futures (2)'!IMMFutDates</vt:lpstr>
      <vt:lpstr>'General Settings (7)'!IMMFutDates</vt:lpstr>
      <vt:lpstr>'Monitor (4)'!IMMFutDates</vt:lpstr>
      <vt:lpstr>'RateHelpers (5)'!IMMFutDates</vt:lpstr>
      <vt:lpstr>'Selected (5)'!IMMFutDates</vt:lpstr>
      <vt:lpstr>'Swaps (5)'!IMMFutDates</vt:lpstr>
      <vt:lpstr>'SwapsFromBasis (2)'!IMMFutDates</vt:lpstr>
      <vt:lpstr>'Deposits (6)'!IMMFutNull</vt:lpstr>
      <vt:lpstr>'FRAs (3)'!IMMFutNull</vt:lpstr>
      <vt:lpstr>'Futures (2)'!IMMFutNull</vt:lpstr>
      <vt:lpstr>'General Settings (7)'!IMMFutNull</vt:lpstr>
      <vt:lpstr>'Monitor (4)'!IMMFutNull</vt:lpstr>
      <vt:lpstr>'RateHelpers (5)'!IMMFutNull</vt:lpstr>
      <vt:lpstr>'Selected (5)'!IMMFutNull</vt:lpstr>
      <vt:lpstr>'Swaps (5)'!IMMFutNull</vt:lpstr>
      <vt:lpstr>'SwapsFromBasis (2)'!IMMFutNull</vt:lpstr>
      <vt:lpstr>'Deposits (6)'!IMMFutQuotes</vt:lpstr>
      <vt:lpstr>'FRAs (3)'!IMMFutQuotes</vt:lpstr>
      <vt:lpstr>'Futures (2)'!IMMFutQuotes</vt:lpstr>
      <vt:lpstr>'General Settings (7)'!IMMFutQuotes</vt:lpstr>
      <vt:lpstr>'Monitor (4)'!IMMFutQuotes</vt:lpstr>
      <vt:lpstr>'RateHelpers (5)'!IMMFutQuotes</vt:lpstr>
      <vt:lpstr>'Selected (5)'!IMMFutQuotes</vt:lpstr>
      <vt:lpstr>'Swaps (5)'!IMMFutQuotes</vt:lpstr>
      <vt:lpstr>'SwapsFromBasis (2)'!IMMFutQuotes</vt:lpstr>
      <vt:lpstr>IMMFutures</vt:lpstr>
      <vt:lpstr>'Deposits (4)'!IndexTenor</vt:lpstr>
      <vt:lpstr>'Deposits (5)'!IndexTenor</vt:lpstr>
      <vt:lpstr>'Deposits (6)'!IndexTenor</vt:lpstr>
      <vt:lpstr>'Deposits (7)'!IndexTenor</vt:lpstr>
      <vt:lpstr>'FRAs (2)'!IndexTenor</vt:lpstr>
      <vt:lpstr>'FRAs (3)'!IndexTenor</vt:lpstr>
      <vt:lpstr>'FRAs (4)'!IndexTenor</vt:lpstr>
      <vt:lpstr>'Futures (2)'!IndexTenor</vt:lpstr>
      <vt:lpstr>'General Settings (3)'!IndexTenor</vt:lpstr>
      <vt:lpstr>'General Settings (5)'!IndexTenor</vt:lpstr>
      <vt:lpstr>'General Settings (6)'!IndexTenor</vt:lpstr>
      <vt:lpstr>'General Settings (7)'!IndexTenor</vt:lpstr>
      <vt:lpstr>'General Settings (8)'!IndexTenor</vt:lpstr>
      <vt:lpstr>'Monitor (2)'!IndexTenor</vt:lpstr>
      <vt:lpstr>'Monitor (3)'!IndexTenor</vt:lpstr>
      <vt:lpstr>'Monitor (4)'!IndexTenor</vt:lpstr>
      <vt:lpstr>'Monitor (5)'!IndexTenor</vt:lpstr>
      <vt:lpstr>'RateHelpers (3)'!IndexTenor</vt:lpstr>
      <vt:lpstr>'RateHelpers (4)'!IndexTenor</vt:lpstr>
      <vt:lpstr>'RateHelpers (5)'!IndexTenor</vt:lpstr>
      <vt:lpstr>'RateHelpers (6)'!IndexTenor</vt:lpstr>
      <vt:lpstr>'Selected (3)'!IndexTenor</vt:lpstr>
      <vt:lpstr>'Selected (4)'!IndexTenor</vt:lpstr>
      <vt:lpstr>'Selected (5)'!IndexTenor</vt:lpstr>
      <vt:lpstr>'Selected (6)'!IndexTenor</vt:lpstr>
      <vt:lpstr>'Swaps (3)'!IndexTenor</vt:lpstr>
      <vt:lpstr>'Swaps (4)'!IndexTenor</vt:lpstr>
      <vt:lpstr>'Swaps (5)'!IndexTenor</vt:lpstr>
      <vt:lpstr>SwapsFromBasis!IndexTenor</vt:lpstr>
      <vt:lpstr>'SwapsFromBasis (2)'!IndexTenor</vt:lpstr>
      <vt:lpstr>'SwapsFromBasis (3)'!IndexTenor</vt:lpstr>
      <vt:lpstr>IndexTenor</vt:lpstr>
      <vt:lpstr>BasisSwap1MxM!Instruments</vt:lpstr>
      <vt:lpstr>BasisSwap3M6M!Instruments</vt:lpstr>
      <vt:lpstr>BasisSwapxM12M!Instruments</vt:lpstr>
      <vt:lpstr>FRA!Instruments</vt:lpstr>
      <vt:lpstr>FwdOIS!Instruments</vt:lpstr>
      <vt:lpstr>MPCOIS!Instruments</vt:lpstr>
      <vt:lpstr>OIS!Instruments</vt:lpstr>
      <vt:lpstr>Swap3MAnnual!Instruments</vt:lpstr>
      <vt:lpstr>Swap3MSemiAnnual!Instruments</vt:lpstr>
      <vt:lpstr>Swap6M!Instruments</vt:lpstr>
      <vt:lpstr>Swaps1M!Instruments</vt:lpstr>
      <vt:lpstr>SwapsIMMDated!Instruments</vt:lpstr>
      <vt:lpstr>InterestRatesTrigger</vt:lpstr>
      <vt:lpstr>'Delta 12M'!interpolatedbasis12M</vt:lpstr>
      <vt:lpstr>interpolatedbasis3M</vt:lpstr>
      <vt:lpstr>interpolatedbasis6M</vt:lpstr>
      <vt:lpstr>InterpolationType</vt:lpstr>
      <vt:lpstr>interpolator12M</vt:lpstr>
      <vt:lpstr>'1MSynthDepo'!interpolator3M</vt:lpstr>
      <vt:lpstr>interpolator3M</vt:lpstr>
      <vt:lpstr>interpolator6M</vt:lpstr>
      <vt:lpstr>'Deposits (3)'!InterpolatorID</vt:lpstr>
      <vt:lpstr>'Deposits (4)'!InterpolatorID</vt:lpstr>
      <vt:lpstr>'Deposits (5)'!InterpolatorID</vt:lpstr>
      <vt:lpstr>'Deposits (6)'!InterpolatorID</vt:lpstr>
      <vt:lpstr>'Deposits (7)'!InterpolatorID</vt:lpstr>
      <vt:lpstr>FRAs!InterpolatorID</vt:lpstr>
      <vt:lpstr>'FRAs (2)'!InterpolatorID</vt:lpstr>
      <vt:lpstr>'FRAs (3)'!InterpolatorID</vt:lpstr>
      <vt:lpstr>'FRAs (4)'!InterpolatorID</vt:lpstr>
      <vt:lpstr>Futures!InterpolatorID</vt:lpstr>
      <vt:lpstr>'Futures (2)'!InterpolatorID</vt:lpstr>
      <vt:lpstr>'General Settings (3)'!InterpolatorID</vt:lpstr>
      <vt:lpstr>'General Settings (5)'!InterpolatorID</vt:lpstr>
      <vt:lpstr>'General Settings (6)'!InterpolatorID</vt:lpstr>
      <vt:lpstr>'General Settings (7)'!InterpolatorID</vt:lpstr>
      <vt:lpstr>'General Settings (8)'!InterpolatorID</vt:lpstr>
      <vt:lpstr>'Monitor (2)'!InterpolatorID</vt:lpstr>
      <vt:lpstr>'Monitor (3)'!InterpolatorID</vt:lpstr>
      <vt:lpstr>'Monitor (4)'!InterpolatorID</vt:lpstr>
      <vt:lpstr>'Monitor (5)'!InterpolatorID</vt:lpstr>
      <vt:lpstr>'RateHelpers (2)'!InterpolatorID</vt:lpstr>
      <vt:lpstr>'RateHelpers (3)'!InterpolatorID</vt:lpstr>
      <vt:lpstr>'RateHelpers (4)'!InterpolatorID</vt:lpstr>
      <vt:lpstr>'RateHelpers (5)'!InterpolatorID</vt:lpstr>
      <vt:lpstr>'RateHelpers (6)'!InterpolatorID</vt:lpstr>
      <vt:lpstr>'Selected (2)'!InterpolatorID</vt:lpstr>
      <vt:lpstr>'Selected (3)'!InterpolatorID</vt:lpstr>
      <vt:lpstr>'Selected (4)'!InterpolatorID</vt:lpstr>
      <vt:lpstr>'Selected (5)'!InterpolatorID</vt:lpstr>
      <vt:lpstr>'Selected (6)'!InterpolatorID</vt:lpstr>
      <vt:lpstr>'Swaps (2)'!InterpolatorID</vt:lpstr>
      <vt:lpstr>'Swaps (3)'!InterpolatorID</vt:lpstr>
      <vt:lpstr>'Swaps (4)'!InterpolatorID</vt:lpstr>
      <vt:lpstr>'Swaps (5)'!InterpolatorID</vt:lpstr>
      <vt:lpstr>SwapsFromBasis!InterpolatorID</vt:lpstr>
      <vt:lpstr>'SwapsFromBasis (2)'!InterpolatorID</vt:lpstr>
      <vt:lpstr>'SwapsFromBasis (3)'!InterpolatorID</vt:lpstr>
      <vt:lpstr>InterpolatorID</vt:lpstr>
      <vt:lpstr>'1MSynthDepo'!LastFixingsTrigger</vt:lpstr>
      <vt:lpstr>'1YSynthDepo'!LastFixingsTrigger</vt:lpstr>
      <vt:lpstr>'3MSynthDepo'!LastFixingsTrigger</vt:lpstr>
      <vt:lpstr>'6MSynthDepo'!LastFixingsTrigger</vt:lpstr>
      <vt:lpstr>Contribution!LastFixingsTrigger</vt:lpstr>
      <vt:lpstr>'Delta 12M'!LastFixingsTrigger</vt:lpstr>
      <vt:lpstr>'Delta 1M'!LastFixingsTrigger</vt:lpstr>
      <vt:lpstr>'Delta 3M'!LastFixingsTrigger</vt:lpstr>
      <vt:lpstr>'Delta 6M '!LastFixingsTrigger</vt:lpstr>
      <vt:lpstr>'General Settings (4)'!LastFixingsTrigger</vt:lpstr>
      <vt:lpstr>Swaps1Y!LastFixingsTrigger</vt:lpstr>
      <vt:lpstr>SynthFRA!LastFixingsTrigger</vt:lpstr>
      <vt:lpstr>LastFixingsTrigger</vt:lpstr>
      <vt:lpstr>'General Settings (4)'!LastUpdate</vt:lpstr>
      <vt:lpstr>LastUpdate</vt:lpstr>
      <vt:lpstr>Futures1M!LiffeCodes</vt:lpstr>
      <vt:lpstr>Futures3M!LiffeCodes</vt:lpstr>
      <vt:lpstr>'General Settings (4)'!LiveDataFeed</vt:lpstr>
      <vt:lpstr>LiveDataFeed</vt:lpstr>
      <vt:lpstr>Futures1M!MeanReversion</vt:lpstr>
      <vt:lpstr>Futures3M!MeanReversion</vt:lpstr>
      <vt:lpstr>'Deposits (3)'!MinDistance</vt:lpstr>
      <vt:lpstr>'Deposits (4)'!MinDistance</vt:lpstr>
      <vt:lpstr>'Deposits (5)'!MinDistance</vt:lpstr>
      <vt:lpstr>'Deposits (6)'!MinDistance</vt:lpstr>
      <vt:lpstr>'Deposits (7)'!MinDistance</vt:lpstr>
      <vt:lpstr>FRAs!MinDistance</vt:lpstr>
      <vt:lpstr>'FRAs (2)'!MinDistance</vt:lpstr>
      <vt:lpstr>'FRAs (3)'!MinDistance</vt:lpstr>
      <vt:lpstr>'FRAs (4)'!MinDistance</vt:lpstr>
      <vt:lpstr>Futures!MinDistance</vt:lpstr>
      <vt:lpstr>'Futures (2)'!MinDistance</vt:lpstr>
      <vt:lpstr>'General Settings (3)'!MinDistance</vt:lpstr>
      <vt:lpstr>'General Settings (5)'!MinDistance</vt:lpstr>
      <vt:lpstr>'General Settings (6)'!MinDistance</vt:lpstr>
      <vt:lpstr>'General Settings (7)'!MinDistance</vt:lpstr>
      <vt:lpstr>'General Settings (8)'!MinDistance</vt:lpstr>
      <vt:lpstr>'Monitor (2)'!MinDistance</vt:lpstr>
      <vt:lpstr>'Monitor (3)'!MinDistance</vt:lpstr>
      <vt:lpstr>'Monitor (4)'!MinDistance</vt:lpstr>
      <vt:lpstr>'Monitor (5)'!MinDistance</vt:lpstr>
      <vt:lpstr>'RateHelpers (2)'!MinDistance</vt:lpstr>
      <vt:lpstr>'RateHelpers (3)'!MinDistance</vt:lpstr>
      <vt:lpstr>'RateHelpers (4)'!MinDistance</vt:lpstr>
      <vt:lpstr>'RateHelpers (5)'!MinDistance</vt:lpstr>
      <vt:lpstr>'RateHelpers (6)'!MinDistance</vt:lpstr>
      <vt:lpstr>'Selected (2)'!MinDistance</vt:lpstr>
      <vt:lpstr>'Selected (3)'!MinDistance</vt:lpstr>
      <vt:lpstr>'Selected (4)'!MinDistance</vt:lpstr>
      <vt:lpstr>'Selected (5)'!MinDistance</vt:lpstr>
      <vt:lpstr>'Selected (6)'!MinDistance</vt:lpstr>
      <vt:lpstr>'Swaps (2)'!MinDistance</vt:lpstr>
      <vt:lpstr>'Swaps (3)'!MinDistance</vt:lpstr>
      <vt:lpstr>'Swaps (4)'!MinDistance</vt:lpstr>
      <vt:lpstr>'Swaps (5)'!MinDistance</vt:lpstr>
      <vt:lpstr>SwapsFromBasis!MinDistance</vt:lpstr>
      <vt:lpstr>'SwapsFromBasis (2)'!MinDistance</vt:lpstr>
      <vt:lpstr>'SwapsFromBasis (3)'!MinDistance</vt:lpstr>
      <vt:lpstr>MinDistance</vt:lpstr>
      <vt:lpstr>'Deposits (3)'!MoneyMarketDayCounter</vt:lpstr>
      <vt:lpstr>'Deposits (4)'!MoneyMarketDayCounter</vt:lpstr>
      <vt:lpstr>'Deposits (5)'!MoneyMarketDayCounter</vt:lpstr>
      <vt:lpstr>'Deposits (6)'!MoneyMarketDayCounter</vt:lpstr>
      <vt:lpstr>'Deposits (7)'!MoneyMarketDayCounter</vt:lpstr>
      <vt:lpstr>FRAs!MoneyMarketDayCounter</vt:lpstr>
      <vt:lpstr>'FRAs (2)'!MoneyMarketDayCounter</vt:lpstr>
      <vt:lpstr>'FRAs (3)'!MoneyMarketDayCounter</vt:lpstr>
      <vt:lpstr>'FRAs (4)'!MoneyMarketDayCounter</vt:lpstr>
      <vt:lpstr>Futures!MoneyMarketDayCounter</vt:lpstr>
      <vt:lpstr>'Futures (2)'!MoneyMarketDayCounter</vt:lpstr>
      <vt:lpstr>'General Settings (3)'!MoneyMarketDayCounter</vt:lpstr>
      <vt:lpstr>'General Settings (5)'!MoneyMarketDayCounter</vt:lpstr>
      <vt:lpstr>'General Settings (6)'!MoneyMarketDayCounter</vt:lpstr>
      <vt:lpstr>'General Settings (7)'!MoneyMarketDayCounter</vt:lpstr>
      <vt:lpstr>'General Settings (8)'!MoneyMarketDayCounter</vt:lpstr>
      <vt:lpstr>'Monitor (2)'!MoneyMarketDayCounter</vt:lpstr>
      <vt:lpstr>'Monitor (3)'!MoneyMarketDayCounter</vt:lpstr>
      <vt:lpstr>'Monitor (4)'!MoneyMarketDayCounter</vt:lpstr>
      <vt:lpstr>'Monitor (5)'!MoneyMarketDayCounter</vt:lpstr>
      <vt:lpstr>'RateHelpers (2)'!MoneyMarketDayCounter</vt:lpstr>
      <vt:lpstr>'RateHelpers (3)'!MoneyMarketDayCounter</vt:lpstr>
      <vt:lpstr>'RateHelpers (4)'!MoneyMarketDayCounter</vt:lpstr>
      <vt:lpstr>'RateHelpers (5)'!MoneyMarketDayCounter</vt:lpstr>
      <vt:lpstr>'RateHelpers (6)'!MoneyMarketDayCounter</vt:lpstr>
      <vt:lpstr>'Selected (2)'!MoneyMarketDayCounter</vt:lpstr>
      <vt:lpstr>'Selected (3)'!MoneyMarketDayCounter</vt:lpstr>
      <vt:lpstr>'Selected (4)'!MoneyMarketDayCounter</vt:lpstr>
      <vt:lpstr>'Selected (5)'!MoneyMarketDayCounter</vt:lpstr>
      <vt:lpstr>'Selected (6)'!MoneyMarketDayCounter</vt:lpstr>
      <vt:lpstr>'Swaps (2)'!MoneyMarketDayCounter</vt:lpstr>
      <vt:lpstr>'Swaps (3)'!MoneyMarketDayCounter</vt:lpstr>
      <vt:lpstr>'Swaps (4)'!MoneyMarketDayCounter</vt:lpstr>
      <vt:lpstr>'Swaps (5)'!MoneyMarketDayCounter</vt:lpstr>
      <vt:lpstr>SwapsFromBasis!MoneyMarketDayCounter</vt:lpstr>
      <vt:lpstr>'SwapsFromBasis (2)'!MoneyMarketDayCounter</vt:lpstr>
      <vt:lpstr>'SwapsFromBasis (3)'!MoneyMarketDayCounter</vt:lpstr>
      <vt:lpstr>MoneyMarketDayCounter</vt:lpstr>
      <vt:lpstr>'Deposits (4)'!Months</vt:lpstr>
      <vt:lpstr>'Deposits (5)'!Months</vt:lpstr>
      <vt:lpstr>'Deposits (6)'!Months</vt:lpstr>
      <vt:lpstr>'Deposits (7)'!Months</vt:lpstr>
      <vt:lpstr>'FRAs (2)'!Months</vt:lpstr>
      <vt:lpstr>'FRAs (3)'!Months</vt:lpstr>
      <vt:lpstr>'FRAs (4)'!Months</vt:lpstr>
      <vt:lpstr>'Futures (2)'!Months</vt:lpstr>
      <vt:lpstr>'General Settings (3)'!Months</vt:lpstr>
      <vt:lpstr>'General Settings (5)'!Months</vt:lpstr>
      <vt:lpstr>'General Settings (6)'!Months</vt:lpstr>
      <vt:lpstr>'General Settings (7)'!Months</vt:lpstr>
      <vt:lpstr>'General Settings (8)'!Months</vt:lpstr>
      <vt:lpstr>'Monitor (2)'!Months</vt:lpstr>
      <vt:lpstr>'Monitor (3)'!Months</vt:lpstr>
      <vt:lpstr>'Monitor (4)'!Months</vt:lpstr>
      <vt:lpstr>'Monitor (5)'!Months</vt:lpstr>
      <vt:lpstr>'RateHelpers (3)'!Months</vt:lpstr>
      <vt:lpstr>'RateHelpers (4)'!Months</vt:lpstr>
      <vt:lpstr>'RateHelpers (5)'!Months</vt:lpstr>
      <vt:lpstr>'RateHelpers (6)'!Months</vt:lpstr>
      <vt:lpstr>'Selected (3)'!Months</vt:lpstr>
      <vt:lpstr>'Selected (4)'!Months</vt:lpstr>
      <vt:lpstr>'Selected (5)'!Months</vt:lpstr>
      <vt:lpstr>'Selected (6)'!Months</vt:lpstr>
      <vt:lpstr>'Swaps (3)'!Months</vt:lpstr>
      <vt:lpstr>'Swaps (4)'!Months</vt:lpstr>
      <vt:lpstr>'Swaps (5)'!Months</vt:lpstr>
      <vt:lpstr>SwapsFromBasis!Months</vt:lpstr>
      <vt:lpstr>'SwapsFromBasis (2)'!Months</vt:lpstr>
      <vt:lpstr>'SwapsFromBasis (3)'!Months</vt:lpstr>
      <vt:lpstr>Months</vt:lpstr>
      <vt:lpstr>Contribution!Months12M</vt:lpstr>
      <vt:lpstr>Contribution!Months1M</vt:lpstr>
      <vt:lpstr>Contribution!Months3M</vt:lpstr>
      <vt:lpstr>Contribution!Months6M</vt:lpstr>
      <vt:lpstr>'Deposits (3)'!NDays</vt:lpstr>
      <vt:lpstr>'Deposits (4)'!NDays</vt:lpstr>
      <vt:lpstr>'Deposits (5)'!NDays</vt:lpstr>
      <vt:lpstr>'Deposits (6)'!NDays</vt:lpstr>
      <vt:lpstr>'Deposits (7)'!NDays</vt:lpstr>
      <vt:lpstr>FRAs!NDays</vt:lpstr>
      <vt:lpstr>'FRAs (2)'!NDays</vt:lpstr>
      <vt:lpstr>'FRAs (3)'!NDays</vt:lpstr>
      <vt:lpstr>'FRAs (4)'!NDays</vt:lpstr>
      <vt:lpstr>Futures!NDays</vt:lpstr>
      <vt:lpstr>'Futures (2)'!NDays</vt:lpstr>
      <vt:lpstr>'General Settings (3)'!NDays</vt:lpstr>
      <vt:lpstr>'General Settings (5)'!NDays</vt:lpstr>
      <vt:lpstr>'General Settings (6)'!NDays</vt:lpstr>
      <vt:lpstr>'General Settings (7)'!NDays</vt:lpstr>
      <vt:lpstr>'General Settings (8)'!NDays</vt:lpstr>
      <vt:lpstr>'Monitor (2)'!NDays</vt:lpstr>
      <vt:lpstr>'Monitor (3)'!NDays</vt:lpstr>
      <vt:lpstr>'Monitor (4)'!NDays</vt:lpstr>
      <vt:lpstr>'Monitor (5)'!NDays</vt:lpstr>
      <vt:lpstr>'RateHelpers (2)'!NDays</vt:lpstr>
      <vt:lpstr>'RateHelpers (3)'!NDays</vt:lpstr>
      <vt:lpstr>'RateHelpers (4)'!NDays</vt:lpstr>
      <vt:lpstr>'RateHelpers (5)'!NDays</vt:lpstr>
      <vt:lpstr>'RateHelpers (6)'!NDays</vt:lpstr>
      <vt:lpstr>'Selected (2)'!NDays</vt:lpstr>
      <vt:lpstr>'Selected (3)'!NDays</vt:lpstr>
      <vt:lpstr>'Selected (4)'!NDays</vt:lpstr>
      <vt:lpstr>'Selected (5)'!NDays</vt:lpstr>
      <vt:lpstr>'Selected (6)'!NDays</vt:lpstr>
      <vt:lpstr>'Swaps (2)'!NDays</vt:lpstr>
      <vt:lpstr>'Swaps (3)'!NDays</vt:lpstr>
      <vt:lpstr>'Swaps (4)'!NDays</vt:lpstr>
      <vt:lpstr>'Swaps (5)'!NDays</vt:lpstr>
      <vt:lpstr>SwapsFromBasis!NDays</vt:lpstr>
      <vt:lpstr>'SwapsFromBasis (2)'!NDays</vt:lpstr>
      <vt:lpstr>'SwapsFromBasis (3)'!NDays</vt:lpstr>
      <vt:lpstr>NDays</vt:lpstr>
      <vt:lpstr>'Deposits (3)'!nIMMFutures</vt:lpstr>
      <vt:lpstr>'Deposits (4)'!nIMMFutures</vt:lpstr>
      <vt:lpstr>'Deposits (5)'!nIMMFutures</vt:lpstr>
      <vt:lpstr>'Deposits (6)'!nIMMFutures</vt:lpstr>
      <vt:lpstr>'Deposits (7)'!nIMMFutures</vt:lpstr>
      <vt:lpstr>FRAs!nIMMFutures</vt:lpstr>
      <vt:lpstr>'FRAs (2)'!nIMMFutures</vt:lpstr>
      <vt:lpstr>'FRAs (3)'!nIMMFutures</vt:lpstr>
      <vt:lpstr>'FRAs (4)'!nIMMFutures</vt:lpstr>
      <vt:lpstr>Futures!nIMMFutures</vt:lpstr>
      <vt:lpstr>'Futures (2)'!nIMMFutures</vt:lpstr>
      <vt:lpstr>'General Settings (3)'!nIMMFutures</vt:lpstr>
      <vt:lpstr>'General Settings (5)'!nIMMFutures</vt:lpstr>
      <vt:lpstr>'General Settings (6)'!nIMMFutures</vt:lpstr>
      <vt:lpstr>'General Settings (7)'!nIMMFutures</vt:lpstr>
      <vt:lpstr>'General Settings (8)'!nIMMFutures</vt:lpstr>
      <vt:lpstr>'Monitor (2)'!nIMMFutures</vt:lpstr>
      <vt:lpstr>'Monitor (3)'!nIMMFutures</vt:lpstr>
      <vt:lpstr>'Monitor (4)'!nIMMFutures</vt:lpstr>
      <vt:lpstr>'Monitor (5)'!nIMMFutures</vt:lpstr>
      <vt:lpstr>'RateHelpers (2)'!nIMMFutures</vt:lpstr>
      <vt:lpstr>'RateHelpers (3)'!nIMMFutures</vt:lpstr>
      <vt:lpstr>'RateHelpers (4)'!nIMMFutures</vt:lpstr>
      <vt:lpstr>'RateHelpers (5)'!nIMMFutures</vt:lpstr>
      <vt:lpstr>'RateHelpers (6)'!nIMMFutures</vt:lpstr>
      <vt:lpstr>'Selected (2)'!nIMMFutures</vt:lpstr>
      <vt:lpstr>'Selected (3)'!nIMMFutures</vt:lpstr>
      <vt:lpstr>'Selected (4)'!nIMMFutures</vt:lpstr>
      <vt:lpstr>'Selected (5)'!nIMMFutures</vt:lpstr>
      <vt:lpstr>'Selected (6)'!nIMMFutures</vt:lpstr>
      <vt:lpstr>'Swaps (2)'!nIMMFutures</vt:lpstr>
      <vt:lpstr>'Swaps (3)'!nIMMFutures</vt:lpstr>
      <vt:lpstr>'Swaps (4)'!nIMMFutures</vt:lpstr>
      <vt:lpstr>'Swaps (5)'!nIMMFutures</vt:lpstr>
      <vt:lpstr>SwapsFromBasis!nIMMFutures</vt:lpstr>
      <vt:lpstr>'SwapsFromBasis (2)'!nIMMFutures</vt:lpstr>
      <vt:lpstr>'SwapsFromBasis (3)'!nIMMFutures</vt:lpstr>
      <vt:lpstr>nIMMFutures</vt:lpstr>
      <vt:lpstr>'Deposits (3)'!nSerialFutures</vt:lpstr>
      <vt:lpstr>'Deposits (4)'!nSerialFutures</vt:lpstr>
      <vt:lpstr>'Deposits (5)'!nSerialFutures</vt:lpstr>
      <vt:lpstr>'Deposits (6)'!nSerialFutures</vt:lpstr>
      <vt:lpstr>'Deposits (7)'!nSerialFutures</vt:lpstr>
      <vt:lpstr>FRAs!nSerialFutures</vt:lpstr>
      <vt:lpstr>'FRAs (2)'!nSerialFutures</vt:lpstr>
      <vt:lpstr>'FRAs (3)'!nSerialFutures</vt:lpstr>
      <vt:lpstr>'FRAs (4)'!nSerialFutures</vt:lpstr>
      <vt:lpstr>Futures!nSerialFutures</vt:lpstr>
      <vt:lpstr>'Futures (2)'!nSerialFutures</vt:lpstr>
      <vt:lpstr>'General Settings (3)'!nSerialFutures</vt:lpstr>
      <vt:lpstr>'General Settings (5)'!nSerialFutures</vt:lpstr>
      <vt:lpstr>'General Settings (6)'!nSerialFutures</vt:lpstr>
      <vt:lpstr>'General Settings (7)'!nSerialFutures</vt:lpstr>
      <vt:lpstr>'General Settings (8)'!nSerialFutures</vt:lpstr>
      <vt:lpstr>'Monitor (2)'!nSerialFutures</vt:lpstr>
      <vt:lpstr>'Monitor (3)'!nSerialFutures</vt:lpstr>
      <vt:lpstr>'Monitor (4)'!nSerialFutures</vt:lpstr>
      <vt:lpstr>'Monitor (5)'!nSerialFutures</vt:lpstr>
      <vt:lpstr>'RateHelpers (2)'!nSerialFutures</vt:lpstr>
      <vt:lpstr>'RateHelpers (3)'!nSerialFutures</vt:lpstr>
      <vt:lpstr>'RateHelpers (4)'!nSerialFutures</vt:lpstr>
      <vt:lpstr>'RateHelpers (5)'!nSerialFutures</vt:lpstr>
      <vt:lpstr>'RateHelpers (6)'!nSerialFutures</vt:lpstr>
      <vt:lpstr>'Selected (2)'!nSerialFutures</vt:lpstr>
      <vt:lpstr>'Selected (3)'!nSerialFutures</vt:lpstr>
      <vt:lpstr>'Selected (4)'!nSerialFutures</vt:lpstr>
      <vt:lpstr>'Selected (5)'!nSerialFutures</vt:lpstr>
      <vt:lpstr>'Selected (6)'!nSerialFutures</vt:lpstr>
      <vt:lpstr>'Swaps (2)'!nSerialFutures</vt:lpstr>
      <vt:lpstr>'Swaps (3)'!nSerialFutures</vt:lpstr>
      <vt:lpstr>'Swaps (4)'!nSerialFutures</vt:lpstr>
      <vt:lpstr>'Swaps (5)'!nSerialFutures</vt:lpstr>
      <vt:lpstr>SwapsFromBasis!nSerialFutures</vt:lpstr>
      <vt:lpstr>'SwapsFromBasis (2)'!nSerialFutures</vt:lpstr>
      <vt:lpstr>'SwapsFromBasis (3)'!nSerialFutures</vt:lpstr>
      <vt:lpstr>nSerialFutures</vt:lpstr>
      <vt:lpstr>'1MSynthDepo'!ObjectOverwrite</vt:lpstr>
      <vt:lpstr>'1YSynthDepo'!ObjectOverwrite</vt:lpstr>
      <vt:lpstr>'3MSynthDepo'!ObjectOverwrite</vt:lpstr>
      <vt:lpstr>'6MSynthDepo'!ObjectOverwrite</vt:lpstr>
      <vt:lpstr>Contribution!ObjectOverwrite</vt:lpstr>
      <vt:lpstr>'Delta 12M'!ObjectOverwrite</vt:lpstr>
      <vt:lpstr>'Delta 1M'!ObjectOverwrite</vt:lpstr>
      <vt:lpstr>'Delta 3M'!ObjectOverwrite</vt:lpstr>
      <vt:lpstr>'Delta 6M '!ObjectOverwrite</vt:lpstr>
      <vt:lpstr>'Deposits (2)'!ObjectOverwrite</vt:lpstr>
      <vt:lpstr>'Deposits (3)'!ObjectOverwrite</vt:lpstr>
      <vt:lpstr>'Deposits (4)'!ObjectOverwrite</vt:lpstr>
      <vt:lpstr>'Deposits (5)'!ObjectOverwrite</vt:lpstr>
      <vt:lpstr>'Deposits (6)'!ObjectOverwrite</vt:lpstr>
      <vt:lpstr>'Deposits (7)'!ObjectOverwrite</vt:lpstr>
      <vt:lpstr>FRAs!ObjectOverwrite</vt:lpstr>
      <vt:lpstr>'FRAs (2)'!ObjectOverwrite</vt:lpstr>
      <vt:lpstr>'FRAs (3)'!ObjectOverwrite</vt:lpstr>
      <vt:lpstr>'FRAs (4)'!ObjectOverwrite</vt:lpstr>
      <vt:lpstr>Futures!ObjectOverwrite</vt:lpstr>
      <vt:lpstr>'Futures (2)'!ObjectOverwrite</vt:lpstr>
      <vt:lpstr>'General Settings (2)'!ObjectOverwrite</vt:lpstr>
      <vt:lpstr>'General Settings (3)'!ObjectOverwrite</vt:lpstr>
      <vt:lpstr>'General Settings (4)'!ObjectOverwrite</vt:lpstr>
      <vt:lpstr>'General Settings (5)'!ObjectOverwrite</vt:lpstr>
      <vt:lpstr>'General Settings (6)'!ObjectOverwrite</vt:lpstr>
      <vt:lpstr>'General Settings (7)'!ObjectOverwrite</vt:lpstr>
      <vt:lpstr>'General Settings (8)'!ObjectOverwrite</vt:lpstr>
      <vt:lpstr>Monitor!ObjectOverwrite</vt:lpstr>
      <vt:lpstr>'Monitor (2)'!ObjectOverwrite</vt:lpstr>
      <vt:lpstr>'Monitor (3)'!ObjectOverwrite</vt:lpstr>
      <vt:lpstr>'Monitor (4)'!ObjectOverwrite</vt:lpstr>
      <vt:lpstr>'Monitor (5)'!ObjectOverwrite</vt:lpstr>
      <vt:lpstr>RateHelpers!ObjectOverwrite</vt:lpstr>
      <vt:lpstr>'RateHelpers (2)'!ObjectOverwrite</vt:lpstr>
      <vt:lpstr>'RateHelpers (3)'!ObjectOverwrite</vt:lpstr>
      <vt:lpstr>'RateHelpers (4)'!ObjectOverwrite</vt:lpstr>
      <vt:lpstr>'RateHelpers (5)'!ObjectOverwrite</vt:lpstr>
      <vt:lpstr>'RateHelpers (6)'!ObjectOverwrite</vt:lpstr>
      <vt:lpstr>Selected!ObjectOverwrite</vt:lpstr>
      <vt:lpstr>'Selected (2)'!ObjectOverwrite</vt:lpstr>
      <vt:lpstr>'Selected (3)'!ObjectOverwrite</vt:lpstr>
      <vt:lpstr>'Selected (4)'!ObjectOverwrite</vt:lpstr>
      <vt:lpstr>'Selected (5)'!ObjectOverwrite</vt:lpstr>
      <vt:lpstr>'Selected (6)'!ObjectOverwrite</vt:lpstr>
      <vt:lpstr>Swaps!ObjectOverwrite</vt:lpstr>
      <vt:lpstr>'Swaps (2)'!ObjectOverwrite</vt:lpstr>
      <vt:lpstr>'Swaps (3)'!ObjectOverwrite</vt:lpstr>
      <vt:lpstr>'Swaps (4)'!ObjectOverwrite</vt:lpstr>
      <vt:lpstr>'Swaps (5)'!ObjectOverwrite</vt:lpstr>
      <vt:lpstr>Swaps1Y!ObjectOverwrite</vt:lpstr>
      <vt:lpstr>SwapsFromBasis!ObjectOverwrite</vt:lpstr>
      <vt:lpstr>'SwapsFromBasis (2)'!ObjectOverwrite</vt:lpstr>
      <vt:lpstr>'SwapsFromBasis (3)'!ObjectOverwrite</vt:lpstr>
      <vt:lpstr>SynthFRA!ObjectOverwrite</vt:lpstr>
      <vt:lpstr>ObjectOverwrite</vt:lpstr>
      <vt:lpstr>OisCurve</vt:lpstr>
      <vt:lpstr>OisEngine</vt:lpstr>
      <vt:lpstr>ONValueDates</vt:lpstr>
      <vt:lpstr>'Deposits (4)'!OverNightIndex</vt:lpstr>
      <vt:lpstr>'Deposits (5)'!OverNightIndex</vt:lpstr>
      <vt:lpstr>'Deposits (6)'!OverNightIndex</vt:lpstr>
      <vt:lpstr>'Deposits (7)'!OverNightIndex</vt:lpstr>
      <vt:lpstr>'FRAs (2)'!OverNightIndex</vt:lpstr>
      <vt:lpstr>'FRAs (3)'!OverNightIndex</vt:lpstr>
      <vt:lpstr>'FRAs (4)'!OverNightIndex</vt:lpstr>
      <vt:lpstr>'Futures (2)'!OverNightIndex</vt:lpstr>
      <vt:lpstr>'General Settings (5)'!OverNightIndex</vt:lpstr>
      <vt:lpstr>'General Settings (6)'!OverNightIndex</vt:lpstr>
      <vt:lpstr>'General Settings (7)'!OverNightIndex</vt:lpstr>
      <vt:lpstr>'General Settings (8)'!OverNightIndex</vt:lpstr>
      <vt:lpstr>'Monitor (2)'!OverNightIndex</vt:lpstr>
      <vt:lpstr>'Monitor (3)'!OverNightIndex</vt:lpstr>
      <vt:lpstr>'Monitor (4)'!OverNightIndex</vt:lpstr>
      <vt:lpstr>'Monitor (5)'!OverNightIndex</vt:lpstr>
      <vt:lpstr>'RateHelpers (3)'!OverNightIndex</vt:lpstr>
      <vt:lpstr>'RateHelpers (4)'!OverNightIndex</vt:lpstr>
      <vt:lpstr>'RateHelpers (5)'!OverNightIndex</vt:lpstr>
      <vt:lpstr>'RateHelpers (6)'!OverNightIndex</vt:lpstr>
      <vt:lpstr>'Selected (3)'!OverNightIndex</vt:lpstr>
      <vt:lpstr>'Selected (4)'!OverNightIndex</vt:lpstr>
      <vt:lpstr>'Selected (5)'!OverNightIndex</vt:lpstr>
      <vt:lpstr>'Selected (6)'!OverNightIndex</vt:lpstr>
      <vt:lpstr>'Swaps (3)'!OverNightIndex</vt:lpstr>
      <vt:lpstr>'Swaps (4)'!OverNightIndex</vt:lpstr>
      <vt:lpstr>'Swaps (5)'!OverNightIndex</vt:lpstr>
      <vt:lpstr>SwapsFromBasis!OverNightIndex</vt:lpstr>
      <vt:lpstr>'SwapsFromBasis (2)'!OverNightIndex</vt:lpstr>
      <vt:lpstr>'SwapsFromBasis (3)'!OverNightIndex</vt:lpstr>
      <vt:lpstr>OvernightIndex</vt:lpstr>
      <vt:lpstr>'1MSynthDepo'!Permanent</vt:lpstr>
      <vt:lpstr>'1YSynthDepo'!Permanent</vt:lpstr>
      <vt:lpstr>'3MSynthDepo'!Permanent</vt:lpstr>
      <vt:lpstr>'6MSynthDepo'!Permanent</vt:lpstr>
      <vt:lpstr>Contribution!Permanent</vt:lpstr>
      <vt:lpstr>'Delta 12M'!Permanent</vt:lpstr>
      <vt:lpstr>'Delta 1M'!Permanent</vt:lpstr>
      <vt:lpstr>'Delta 3M'!Permanent</vt:lpstr>
      <vt:lpstr>'Delta 6M '!Permanent</vt:lpstr>
      <vt:lpstr>'Deposits (2)'!Permanent</vt:lpstr>
      <vt:lpstr>'Deposits (3)'!Permanent</vt:lpstr>
      <vt:lpstr>'Deposits (4)'!Permanent</vt:lpstr>
      <vt:lpstr>'Deposits (5)'!Permanent</vt:lpstr>
      <vt:lpstr>'Deposits (6)'!Permanent</vt:lpstr>
      <vt:lpstr>'Deposits (7)'!Permanent</vt:lpstr>
      <vt:lpstr>FRAs!Permanent</vt:lpstr>
      <vt:lpstr>'FRAs (2)'!Permanent</vt:lpstr>
      <vt:lpstr>'FRAs (3)'!Permanent</vt:lpstr>
      <vt:lpstr>'FRAs (4)'!Permanent</vt:lpstr>
      <vt:lpstr>Futures!Permanent</vt:lpstr>
      <vt:lpstr>'Futures (2)'!Permanent</vt:lpstr>
      <vt:lpstr>'General Settings (2)'!Permanent</vt:lpstr>
      <vt:lpstr>'General Settings (3)'!Permanent</vt:lpstr>
      <vt:lpstr>'General Settings (4)'!Permanent</vt:lpstr>
      <vt:lpstr>'General Settings (5)'!Permanent</vt:lpstr>
      <vt:lpstr>'General Settings (6)'!Permanent</vt:lpstr>
      <vt:lpstr>'General Settings (7)'!Permanent</vt:lpstr>
      <vt:lpstr>'General Settings (8)'!Permanent</vt:lpstr>
      <vt:lpstr>Monitor!Permanent</vt:lpstr>
      <vt:lpstr>'Monitor (2)'!Permanent</vt:lpstr>
      <vt:lpstr>'Monitor (3)'!Permanent</vt:lpstr>
      <vt:lpstr>'Monitor (4)'!Permanent</vt:lpstr>
      <vt:lpstr>'Monitor (5)'!Permanent</vt:lpstr>
      <vt:lpstr>RateHelpers!Permanent</vt:lpstr>
      <vt:lpstr>'RateHelpers (2)'!Permanent</vt:lpstr>
      <vt:lpstr>'RateHelpers (3)'!Permanent</vt:lpstr>
      <vt:lpstr>'RateHelpers (4)'!Permanent</vt:lpstr>
      <vt:lpstr>'RateHelpers (5)'!Permanent</vt:lpstr>
      <vt:lpstr>'RateHelpers (6)'!Permanent</vt:lpstr>
      <vt:lpstr>Selected!Permanent</vt:lpstr>
      <vt:lpstr>'Selected (2)'!Permanent</vt:lpstr>
      <vt:lpstr>'Selected (3)'!Permanent</vt:lpstr>
      <vt:lpstr>'Selected (4)'!Permanent</vt:lpstr>
      <vt:lpstr>'Selected (5)'!Permanent</vt:lpstr>
      <vt:lpstr>'Selected (6)'!Permanent</vt:lpstr>
      <vt:lpstr>Swaps!Permanent</vt:lpstr>
      <vt:lpstr>'Swaps (2)'!Permanent</vt:lpstr>
      <vt:lpstr>'Swaps (3)'!Permanent</vt:lpstr>
      <vt:lpstr>'Swaps (4)'!Permanent</vt:lpstr>
      <vt:lpstr>'Swaps (5)'!Permanent</vt:lpstr>
      <vt:lpstr>Swaps1Y!Permanent</vt:lpstr>
      <vt:lpstr>SwapsFromBasis!Permanent</vt:lpstr>
      <vt:lpstr>'SwapsFromBasis (2)'!Permanent</vt:lpstr>
      <vt:lpstr>'SwapsFromBasis (3)'!Permanent</vt:lpstr>
      <vt:lpstr>SynthFRA!Permanent</vt:lpstr>
      <vt:lpstr>Permanent</vt:lpstr>
      <vt:lpstr>'General Settings (4)'!PriceTickValue</vt:lpstr>
      <vt:lpstr>PriceTickValue</vt:lpstr>
      <vt:lpstr>Selected!Print_Area</vt:lpstr>
      <vt:lpstr>BasisSwap1MxM!Quote</vt:lpstr>
      <vt:lpstr>BasisSwap3M6M!Quote</vt:lpstr>
      <vt:lpstr>BasisSwapxM12M!Quote</vt:lpstr>
      <vt:lpstr>Contribution!Quote</vt:lpstr>
      <vt:lpstr>Deposits!Quote</vt:lpstr>
      <vt:lpstr>FRA!Quote</vt:lpstr>
      <vt:lpstr>Futures1M!Quote</vt:lpstr>
      <vt:lpstr>Futures3M!Quote</vt:lpstr>
      <vt:lpstr>FuturesHWConvAdj!Quote</vt:lpstr>
      <vt:lpstr>FwdOIS!Quote</vt:lpstr>
      <vt:lpstr>'ImmFra6M '!Quote</vt:lpstr>
      <vt:lpstr>MPCOIS!Quote</vt:lpstr>
      <vt:lpstr>OIS!Quote</vt:lpstr>
      <vt:lpstr>Swap3MAnnual!Quote</vt:lpstr>
      <vt:lpstr>Swap3MSemiAnnual!Quote</vt:lpstr>
      <vt:lpstr>Swap6M!Quote</vt:lpstr>
      <vt:lpstr>Swaps1M!Quote</vt:lpstr>
      <vt:lpstr>SwapsIMMDated!Quote</vt:lpstr>
      <vt:lpstr>BasisSwap1MxM!QuoteLive</vt:lpstr>
      <vt:lpstr>BasisSwap3M6M!QuoteLive</vt:lpstr>
      <vt:lpstr>BasisSwapxM12M!QuoteLive</vt:lpstr>
      <vt:lpstr>Contribution!QuoteLive</vt:lpstr>
      <vt:lpstr>Deposits!QuoteLive</vt:lpstr>
      <vt:lpstr>FRA!QuoteLive</vt:lpstr>
      <vt:lpstr>Futures1M!QuoteLive</vt:lpstr>
      <vt:lpstr>Futures3M!QuoteLive</vt:lpstr>
      <vt:lpstr>FuturesHWConvAdj!QuoteLive</vt:lpstr>
      <vt:lpstr>FwdOIS!QuoteLive</vt:lpstr>
      <vt:lpstr>'ImmFra6M '!QuoteLive</vt:lpstr>
      <vt:lpstr>MPCOIS!QuoteLive</vt:lpstr>
      <vt:lpstr>OIS!QuoteLive</vt:lpstr>
      <vt:lpstr>Swap3MAnnual!QuoteLive</vt:lpstr>
      <vt:lpstr>Swap3MSemiAnnual!QuoteLive</vt:lpstr>
      <vt:lpstr>Swap6M!QuoteLive</vt:lpstr>
      <vt:lpstr>Swaps1M!QuoteLive</vt:lpstr>
      <vt:lpstr>SwapsIMMDated!QuoteLive</vt:lpstr>
      <vt:lpstr>BasisSwap1MxM!QuoteStatic</vt:lpstr>
      <vt:lpstr>BasisSwap3M6M!QuoteStatic</vt:lpstr>
      <vt:lpstr>BasisSwapxM12M!QuoteStatic</vt:lpstr>
      <vt:lpstr>Contribution!QuoteStatic</vt:lpstr>
      <vt:lpstr>Deposits!QuoteStatic</vt:lpstr>
      <vt:lpstr>FRA!QuoteStatic</vt:lpstr>
      <vt:lpstr>Futures1M!QuoteStatic</vt:lpstr>
      <vt:lpstr>Futures3M!QuoteStatic</vt:lpstr>
      <vt:lpstr>FuturesHWConvAdj!QuoteStatic</vt:lpstr>
      <vt:lpstr>FwdOIS!QuoteStatic</vt:lpstr>
      <vt:lpstr>'ImmFra6M '!QuoteStatic</vt:lpstr>
      <vt:lpstr>MPCOIS!QuoteStatic</vt:lpstr>
      <vt:lpstr>OIS!QuoteStatic</vt:lpstr>
      <vt:lpstr>Swap3MAnnual!QuoteStatic</vt:lpstr>
      <vt:lpstr>Swap3MSemiAnnual!QuoteStatic</vt:lpstr>
      <vt:lpstr>Swap6M!QuoteStatic</vt:lpstr>
      <vt:lpstr>Swaps1M!QuoteStatic</vt:lpstr>
      <vt:lpstr>SwapsIMMDated!QuoteStatic</vt:lpstr>
      <vt:lpstr>'1MSynthDepo'!QuoteSuffix</vt:lpstr>
      <vt:lpstr>'1YSynthDepo'!QuoteSuffix</vt:lpstr>
      <vt:lpstr>'3MSynthDepo'!QuoteSuffix</vt:lpstr>
      <vt:lpstr>'6MSynthDepo'!QuoteSuffix</vt:lpstr>
      <vt:lpstr>Contribution!QuoteSuffix</vt:lpstr>
      <vt:lpstr>'Delta 12M'!QuoteSuffix</vt:lpstr>
      <vt:lpstr>'Delta 1M'!QuoteSuffix</vt:lpstr>
      <vt:lpstr>'Delta 3M'!QuoteSuffix</vt:lpstr>
      <vt:lpstr>'Delta 6M '!QuoteSuffix</vt:lpstr>
      <vt:lpstr>'Deposits (2)'!QuoteSuffix</vt:lpstr>
      <vt:lpstr>'Deposits (3)'!QuoteSuffix</vt:lpstr>
      <vt:lpstr>'Deposits (4)'!QuoteSuffix</vt:lpstr>
      <vt:lpstr>'Deposits (5)'!QuoteSuffix</vt:lpstr>
      <vt:lpstr>'Deposits (6)'!QuoteSuffix</vt:lpstr>
      <vt:lpstr>'Deposits (7)'!QuoteSuffix</vt:lpstr>
      <vt:lpstr>FRAs!QuoteSuffix</vt:lpstr>
      <vt:lpstr>'FRAs (2)'!QuoteSuffix</vt:lpstr>
      <vt:lpstr>'FRAs (3)'!QuoteSuffix</vt:lpstr>
      <vt:lpstr>'FRAs (4)'!QuoteSuffix</vt:lpstr>
      <vt:lpstr>Futures!QuoteSuffix</vt:lpstr>
      <vt:lpstr>'Futures (2)'!QuoteSuffix</vt:lpstr>
      <vt:lpstr>'General Settings (2)'!QuoteSuffix</vt:lpstr>
      <vt:lpstr>'General Settings (3)'!QuoteSuffix</vt:lpstr>
      <vt:lpstr>'General Settings (4)'!QuoteSuffix</vt:lpstr>
      <vt:lpstr>'General Settings (5)'!QuoteSuffix</vt:lpstr>
      <vt:lpstr>'General Settings (6)'!QuoteSuffix</vt:lpstr>
      <vt:lpstr>'General Settings (7)'!QuoteSuffix</vt:lpstr>
      <vt:lpstr>'General Settings (8)'!QuoteSuffix</vt:lpstr>
      <vt:lpstr>Monitor!QuoteSuffix</vt:lpstr>
      <vt:lpstr>'Monitor (2)'!QuoteSuffix</vt:lpstr>
      <vt:lpstr>'Monitor (3)'!QuoteSuffix</vt:lpstr>
      <vt:lpstr>'Monitor (4)'!QuoteSuffix</vt:lpstr>
      <vt:lpstr>'Monitor (5)'!QuoteSuffix</vt:lpstr>
      <vt:lpstr>RateHelpers!QuoteSuffix</vt:lpstr>
      <vt:lpstr>'RateHelpers (2)'!QuoteSuffix</vt:lpstr>
      <vt:lpstr>'RateHelpers (3)'!QuoteSuffix</vt:lpstr>
      <vt:lpstr>'RateHelpers (4)'!QuoteSuffix</vt:lpstr>
      <vt:lpstr>'RateHelpers (5)'!QuoteSuffix</vt:lpstr>
      <vt:lpstr>'RateHelpers (6)'!QuoteSuffix</vt:lpstr>
      <vt:lpstr>Selected!QuoteSuffix</vt:lpstr>
      <vt:lpstr>'Selected (2)'!QuoteSuffix</vt:lpstr>
      <vt:lpstr>'Selected (3)'!QuoteSuffix</vt:lpstr>
      <vt:lpstr>'Selected (4)'!QuoteSuffix</vt:lpstr>
      <vt:lpstr>'Selected (5)'!QuoteSuffix</vt:lpstr>
      <vt:lpstr>'Selected (6)'!QuoteSuffix</vt:lpstr>
      <vt:lpstr>Swaps!QuoteSuffix</vt:lpstr>
      <vt:lpstr>'Swaps (2)'!QuoteSuffix</vt:lpstr>
      <vt:lpstr>'Swaps (3)'!QuoteSuffix</vt:lpstr>
      <vt:lpstr>'Swaps (4)'!QuoteSuffix</vt:lpstr>
      <vt:lpstr>'Swaps (5)'!QuoteSuffix</vt:lpstr>
      <vt:lpstr>Swaps1Y!QuoteSuffix</vt:lpstr>
      <vt:lpstr>SwapsFromBasis!QuoteSuffix</vt:lpstr>
      <vt:lpstr>'SwapsFromBasis (2)'!QuoteSuffix</vt:lpstr>
      <vt:lpstr>'SwapsFromBasis (3)'!QuoteSuffix</vt:lpstr>
      <vt:lpstr>SynthFRA!QuoteSuffix</vt:lpstr>
      <vt:lpstr>QuoteSuffix</vt:lpstr>
      <vt:lpstr>'General Settings (3)'!RateHelperPrefix</vt:lpstr>
      <vt:lpstr>'General Settings (5)'!RateHelperPrefix</vt:lpstr>
      <vt:lpstr>'General Settings (6)'!RateHelperPrefix</vt:lpstr>
      <vt:lpstr>'General Settings (7)'!RateHelperPrefix</vt:lpstr>
      <vt:lpstr>'General Settings (8)'!RateHelperPrefix</vt:lpstr>
      <vt:lpstr>RateHelperPrefix</vt:lpstr>
      <vt:lpstr>'Deposits (3)'!RateHelpers</vt:lpstr>
      <vt:lpstr>'Deposits (4)'!RateHelpers</vt:lpstr>
      <vt:lpstr>'Deposits (5)'!RateHelpers</vt:lpstr>
      <vt:lpstr>'Deposits (6)'!RateHelpers</vt:lpstr>
      <vt:lpstr>'Deposits (7)'!RateHelpers</vt:lpstr>
      <vt:lpstr>FRAs!RateHelpers</vt:lpstr>
      <vt:lpstr>'FRAs (2)'!RateHelpers</vt:lpstr>
      <vt:lpstr>'FRAs (3)'!RateHelpers</vt:lpstr>
      <vt:lpstr>'FRAs (4)'!RateHelpers</vt:lpstr>
      <vt:lpstr>Futures!RateHelpers</vt:lpstr>
      <vt:lpstr>'Futures (2)'!RateHelpers</vt:lpstr>
      <vt:lpstr>'General Settings (3)'!RateHelpers</vt:lpstr>
      <vt:lpstr>'General Settings (5)'!RateHelpers</vt:lpstr>
      <vt:lpstr>'General Settings (6)'!RateHelpers</vt:lpstr>
      <vt:lpstr>'General Settings (7)'!RateHelpers</vt:lpstr>
      <vt:lpstr>'General Settings (8)'!RateHelpers</vt:lpstr>
      <vt:lpstr>'Monitor (2)'!RateHelpers</vt:lpstr>
      <vt:lpstr>'Monitor (3)'!RateHelpers</vt:lpstr>
      <vt:lpstr>'Monitor (4)'!RateHelpers</vt:lpstr>
      <vt:lpstr>'Monitor (5)'!RateHelpers</vt:lpstr>
      <vt:lpstr>'RateHelpers (2)'!RateHelpers</vt:lpstr>
      <vt:lpstr>'RateHelpers (3)'!RateHelpers</vt:lpstr>
      <vt:lpstr>'RateHelpers (4)'!RateHelpers</vt:lpstr>
      <vt:lpstr>'RateHelpers (5)'!RateHelpers</vt:lpstr>
      <vt:lpstr>'RateHelpers (6)'!RateHelpers</vt:lpstr>
      <vt:lpstr>'Selected (2)'!RateHelpers</vt:lpstr>
      <vt:lpstr>'Selected (3)'!RateHelpers</vt:lpstr>
      <vt:lpstr>'Selected (4)'!RateHelpers</vt:lpstr>
      <vt:lpstr>'Selected (5)'!RateHelpers</vt:lpstr>
      <vt:lpstr>'Selected (6)'!RateHelpers</vt:lpstr>
      <vt:lpstr>'Swaps (2)'!RateHelpers</vt:lpstr>
      <vt:lpstr>'Swaps (3)'!RateHelpers</vt:lpstr>
      <vt:lpstr>'Swaps (4)'!RateHelpers</vt:lpstr>
      <vt:lpstr>'Swaps (5)'!RateHelpers</vt:lpstr>
      <vt:lpstr>SwapsFromBasis!RateHelpers</vt:lpstr>
      <vt:lpstr>'SwapsFromBasis (2)'!RateHelpers</vt:lpstr>
      <vt:lpstr>'SwapsFromBasis (3)'!RateHelpers</vt:lpstr>
      <vt:lpstr>RateHelpers</vt:lpstr>
      <vt:lpstr>'Deposits (3)'!RateHelpersIncluded</vt:lpstr>
      <vt:lpstr>'Deposits (4)'!RateHelpersIncluded</vt:lpstr>
      <vt:lpstr>'Deposits (5)'!RateHelpersIncluded</vt:lpstr>
      <vt:lpstr>'Deposits (6)'!RateHelpersIncluded</vt:lpstr>
      <vt:lpstr>'Deposits (7)'!RateHelpersIncluded</vt:lpstr>
      <vt:lpstr>FRAs!RateHelpersIncluded</vt:lpstr>
      <vt:lpstr>'FRAs (2)'!RateHelpersIncluded</vt:lpstr>
      <vt:lpstr>'FRAs (3)'!RateHelpersIncluded</vt:lpstr>
      <vt:lpstr>'FRAs (4)'!RateHelpersIncluded</vt:lpstr>
      <vt:lpstr>Futures!RateHelpersIncluded</vt:lpstr>
      <vt:lpstr>'Futures (2)'!RateHelpersIncluded</vt:lpstr>
      <vt:lpstr>'General Settings (3)'!RateHelpersIncluded</vt:lpstr>
      <vt:lpstr>'General Settings (5)'!RateHelpersIncluded</vt:lpstr>
      <vt:lpstr>'General Settings (6)'!RateHelpersIncluded</vt:lpstr>
      <vt:lpstr>'General Settings (7)'!RateHelpersIncluded</vt:lpstr>
      <vt:lpstr>'General Settings (8)'!RateHelpersIncluded</vt:lpstr>
      <vt:lpstr>'Monitor (2)'!RateHelpersIncluded</vt:lpstr>
      <vt:lpstr>'Monitor (3)'!RateHelpersIncluded</vt:lpstr>
      <vt:lpstr>'Monitor (4)'!RateHelpersIncluded</vt:lpstr>
      <vt:lpstr>'Monitor (5)'!RateHelpersIncluded</vt:lpstr>
      <vt:lpstr>'RateHelpers (2)'!RateHelpersIncluded</vt:lpstr>
      <vt:lpstr>'RateHelpers (3)'!RateHelpersIncluded</vt:lpstr>
      <vt:lpstr>'RateHelpers (4)'!RateHelpersIncluded</vt:lpstr>
      <vt:lpstr>'RateHelpers (5)'!RateHelpersIncluded</vt:lpstr>
      <vt:lpstr>'RateHelpers (6)'!RateHelpersIncluded</vt:lpstr>
      <vt:lpstr>'Selected (2)'!RateHelpersIncluded</vt:lpstr>
      <vt:lpstr>'Selected (3)'!RateHelpersIncluded</vt:lpstr>
      <vt:lpstr>'Selected (4)'!RateHelpersIncluded</vt:lpstr>
      <vt:lpstr>'Selected (5)'!RateHelpersIncluded</vt:lpstr>
      <vt:lpstr>'Selected (6)'!RateHelpersIncluded</vt:lpstr>
      <vt:lpstr>'Swaps (2)'!RateHelpersIncluded</vt:lpstr>
      <vt:lpstr>'Swaps (3)'!RateHelpersIncluded</vt:lpstr>
      <vt:lpstr>'Swaps (4)'!RateHelpersIncluded</vt:lpstr>
      <vt:lpstr>'Swaps (5)'!RateHelpersIncluded</vt:lpstr>
      <vt:lpstr>SwapsFromBasis!RateHelpersIncluded</vt:lpstr>
      <vt:lpstr>'SwapsFromBasis (2)'!RateHelpersIncluded</vt:lpstr>
      <vt:lpstr>'SwapsFromBasis (3)'!RateHelpersIncluded</vt:lpstr>
      <vt:lpstr>RateHelpersIncluded</vt:lpstr>
      <vt:lpstr>'Deposits (3)'!RateHelpersPriority</vt:lpstr>
      <vt:lpstr>'Deposits (4)'!RateHelpersPriority</vt:lpstr>
      <vt:lpstr>'Deposits (5)'!RateHelpersPriority</vt:lpstr>
      <vt:lpstr>'Deposits (6)'!RateHelpersPriority</vt:lpstr>
      <vt:lpstr>'Deposits (7)'!RateHelpersPriority</vt:lpstr>
      <vt:lpstr>FRAs!RateHelpersPriority</vt:lpstr>
      <vt:lpstr>'FRAs (2)'!RateHelpersPriority</vt:lpstr>
      <vt:lpstr>'FRAs (3)'!RateHelpersPriority</vt:lpstr>
      <vt:lpstr>'FRAs (4)'!RateHelpersPriority</vt:lpstr>
      <vt:lpstr>Futures!RateHelpersPriority</vt:lpstr>
      <vt:lpstr>'Futures (2)'!RateHelpersPriority</vt:lpstr>
      <vt:lpstr>'General Settings (3)'!RateHelpersPriority</vt:lpstr>
      <vt:lpstr>'General Settings (5)'!RateHelpersPriority</vt:lpstr>
      <vt:lpstr>'General Settings (6)'!RateHelpersPriority</vt:lpstr>
      <vt:lpstr>'General Settings (7)'!RateHelpersPriority</vt:lpstr>
      <vt:lpstr>'General Settings (8)'!RateHelpersPriority</vt:lpstr>
      <vt:lpstr>'Monitor (2)'!RateHelpersPriority</vt:lpstr>
      <vt:lpstr>'Monitor (3)'!RateHelpersPriority</vt:lpstr>
      <vt:lpstr>'Monitor (4)'!RateHelpersPriority</vt:lpstr>
      <vt:lpstr>'Monitor (5)'!RateHelpersPriority</vt:lpstr>
      <vt:lpstr>'RateHelpers (2)'!RateHelpersPriority</vt:lpstr>
      <vt:lpstr>'RateHelpers (3)'!RateHelpersPriority</vt:lpstr>
      <vt:lpstr>'RateHelpers (4)'!RateHelpersPriority</vt:lpstr>
      <vt:lpstr>'RateHelpers (5)'!RateHelpersPriority</vt:lpstr>
      <vt:lpstr>'RateHelpers (6)'!RateHelpersPriority</vt:lpstr>
      <vt:lpstr>'Selected (2)'!RateHelpersPriority</vt:lpstr>
      <vt:lpstr>'Selected (3)'!RateHelpersPriority</vt:lpstr>
      <vt:lpstr>'Selected (4)'!RateHelpersPriority</vt:lpstr>
      <vt:lpstr>'Selected (5)'!RateHelpersPriority</vt:lpstr>
      <vt:lpstr>'Selected (6)'!RateHelpersPriority</vt:lpstr>
      <vt:lpstr>'Swaps (2)'!RateHelpersPriority</vt:lpstr>
      <vt:lpstr>'Swaps (3)'!RateHelpersPriority</vt:lpstr>
      <vt:lpstr>'Swaps (4)'!RateHelpersPriority</vt:lpstr>
      <vt:lpstr>'Swaps (5)'!RateHelpersPriority</vt:lpstr>
      <vt:lpstr>SwapsFromBasis!RateHelpersPriority</vt:lpstr>
      <vt:lpstr>'SwapsFromBasis (2)'!RateHelpersPriority</vt:lpstr>
      <vt:lpstr>'SwapsFromBasis (3)'!RateHelpersPriority</vt:lpstr>
      <vt:lpstr>RateHelpersPriority</vt:lpstr>
      <vt:lpstr>'General Settings (3)'!RateHelpersSelected</vt:lpstr>
      <vt:lpstr>'General Settings (7)'!RateHelpersSelected</vt:lpstr>
      <vt:lpstr>'General Settings (8)'!RateHelpersSelected</vt:lpstr>
      <vt:lpstr>'RateHelpers (2)'!RateHelpersSelected</vt:lpstr>
      <vt:lpstr>'RateHelpers (5)'!RateHelpersSelected</vt:lpstr>
      <vt:lpstr>'RateHelpers (6)'!RateHelpersSelected</vt:lpstr>
      <vt:lpstr>'Selected (2)'!RateHelpersSelected</vt:lpstr>
      <vt:lpstr>'Selected (5)'!RateHelpersSelected</vt:lpstr>
      <vt:lpstr>'Selected (6)'!RateHelpersSelected</vt:lpstr>
      <vt:lpstr>'1MSynthDepo'!RateTickValue</vt:lpstr>
      <vt:lpstr>'1YSynthDepo'!RateTickValue</vt:lpstr>
      <vt:lpstr>'3MSynthDepo'!RateTickValue</vt:lpstr>
      <vt:lpstr>'6MSynthDepo'!RateTickValue</vt:lpstr>
      <vt:lpstr>Contribution!RateTickValue</vt:lpstr>
      <vt:lpstr>'Delta 12M'!RateTickValue</vt:lpstr>
      <vt:lpstr>'Delta 1M'!RateTickValue</vt:lpstr>
      <vt:lpstr>'Delta 3M'!RateTickValue</vt:lpstr>
      <vt:lpstr>'Delta 6M '!RateTickValue</vt:lpstr>
      <vt:lpstr>'General Settings (4)'!RateTickValue</vt:lpstr>
      <vt:lpstr>Swaps1Y!RateTickValue</vt:lpstr>
      <vt:lpstr>SynthFRA!RateTickValue</vt:lpstr>
      <vt:lpstr>RateTickValue</vt:lpstr>
      <vt:lpstr>'Deposits (4)'!RecalcTrigger</vt:lpstr>
      <vt:lpstr>'Deposits (5)'!RecalcTrigger</vt:lpstr>
      <vt:lpstr>'Deposits (6)'!RecalcTrigger</vt:lpstr>
      <vt:lpstr>'Deposits (7)'!RecalcTrigger</vt:lpstr>
      <vt:lpstr>'FRAs (2)'!RecalcTrigger</vt:lpstr>
      <vt:lpstr>'FRAs (3)'!RecalcTrigger</vt:lpstr>
      <vt:lpstr>'FRAs (4)'!RecalcTrigger</vt:lpstr>
      <vt:lpstr>'Futures (2)'!RecalcTrigger</vt:lpstr>
      <vt:lpstr>'General Settings (5)'!RecalcTrigger</vt:lpstr>
      <vt:lpstr>'General Settings (6)'!RecalcTrigger</vt:lpstr>
      <vt:lpstr>'General Settings (7)'!RecalcTrigger</vt:lpstr>
      <vt:lpstr>'General Settings (8)'!RecalcTrigger</vt:lpstr>
      <vt:lpstr>'Monitor (2)'!RecalcTrigger</vt:lpstr>
      <vt:lpstr>'Monitor (3)'!RecalcTrigger</vt:lpstr>
      <vt:lpstr>'Monitor (4)'!RecalcTrigger</vt:lpstr>
      <vt:lpstr>'Monitor (5)'!RecalcTrigger</vt:lpstr>
      <vt:lpstr>'RateHelpers (3)'!RecalcTrigger</vt:lpstr>
      <vt:lpstr>'RateHelpers (4)'!RecalcTrigger</vt:lpstr>
      <vt:lpstr>'RateHelpers (5)'!RecalcTrigger</vt:lpstr>
      <vt:lpstr>'RateHelpers (6)'!RecalcTrigger</vt:lpstr>
      <vt:lpstr>'Selected (3)'!RecalcTrigger</vt:lpstr>
      <vt:lpstr>'Selected (4)'!RecalcTrigger</vt:lpstr>
      <vt:lpstr>'Selected (5)'!RecalcTrigger</vt:lpstr>
      <vt:lpstr>'Selected (6)'!RecalcTrigger</vt:lpstr>
      <vt:lpstr>'Swaps (3)'!RecalcTrigger</vt:lpstr>
      <vt:lpstr>'Swaps (4)'!RecalcTrigger</vt:lpstr>
      <vt:lpstr>'Swaps (5)'!RecalcTrigger</vt:lpstr>
      <vt:lpstr>SwapsFromBasis!RecalcTrigger</vt:lpstr>
      <vt:lpstr>'SwapsFromBasis (2)'!RecalcTrigger</vt:lpstr>
      <vt:lpstr>'SwapsFromBasis (3)'!RecalcTrigger</vt:lpstr>
      <vt:lpstr>RecalcTrigger</vt:lpstr>
      <vt:lpstr>ReutersRtMode</vt:lpstr>
      <vt:lpstr>'Deposits (5)'!SamplingFrequency</vt:lpstr>
      <vt:lpstr>'General Settings (6)'!SamplingFrequency</vt:lpstr>
      <vt:lpstr>'Monitor (3)'!SamplingFrequency</vt:lpstr>
      <vt:lpstr>'RateHelpers (4)'!SamplingFrequency</vt:lpstr>
      <vt:lpstr>'Selected (4)'!SamplingFrequency</vt:lpstr>
      <vt:lpstr>'Swaps (4)'!SamplingFrequency</vt:lpstr>
      <vt:lpstr>SwapsFromBasis!SamplingFrequency</vt:lpstr>
      <vt:lpstr>SamplingFrequency</vt:lpstr>
      <vt:lpstr>'Deposits (6)'!SerialFutDates</vt:lpstr>
      <vt:lpstr>'FRAs (3)'!SerialFutDates</vt:lpstr>
      <vt:lpstr>'Futures (2)'!SerialFutDates</vt:lpstr>
      <vt:lpstr>'General Settings (7)'!SerialFutDates</vt:lpstr>
      <vt:lpstr>'Monitor (4)'!SerialFutDates</vt:lpstr>
      <vt:lpstr>'RateHelpers (5)'!SerialFutDates</vt:lpstr>
      <vt:lpstr>'Selected (5)'!SerialFutDates</vt:lpstr>
      <vt:lpstr>'Swaps (5)'!SerialFutDates</vt:lpstr>
      <vt:lpstr>'SwapsFromBasis (2)'!SerialFutDates</vt:lpstr>
      <vt:lpstr>'Deposits (6)'!SerialFutNull</vt:lpstr>
      <vt:lpstr>'FRAs (3)'!SerialFutNull</vt:lpstr>
      <vt:lpstr>'Futures (2)'!SerialFutNull</vt:lpstr>
      <vt:lpstr>'General Settings (7)'!SerialFutNull</vt:lpstr>
      <vt:lpstr>'Monitor (4)'!SerialFutNull</vt:lpstr>
      <vt:lpstr>'RateHelpers (5)'!SerialFutNull</vt:lpstr>
      <vt:lpstr>'Selected (5)'!SerialFutNull</vt:lpstr>
      <vt:lpstr>'Swaps (5)'!SerialFutNull</vt:lpstr>
      <vt:lpstr>'SwapsFromBasis (2)'!SerialFutNull</vt:lpstr>
      <vt:lpstr>'Deposits (6)'!SerialFutQuotes</vt:lpstr>
      <vt:lpstr>'FRAs (3)'!SerialFutQuotes</vt:lpstr>
      <vt:lpstr>'Futures (2)'!SerialFutQuotes</vt:lpstr>
      <vt:lpstr>'General Settings (7)'!SerialFutQuotes</vt:lpstr>
      <vt:lpstr>'Monitor (4)'!SerialFutQuotes</vt:lpstr>
      <vt:lpstr>'RateHelpers (5)'!SerialFutQuotes</vt:lpstr>
      <vt:lpstr>'Selected (5)'!SerialFutQuotes</vt:lpstr>
      <vt:lpstr>'Swaps (5)'!SerialFutQuotes</vt:lpstr>
      <vt:lpstr>'SwapsFromBasis (2)'!SerialFutQuotes</vt:lpstr>
      <vt:lpstr>'1MSynthDepo'!SerializationPath</vt:lpstr>
      <vt:lpstr>'1YSynthDepo'!SerializationPath</vt:lpstr>
      <vt:lpstr>'3MSynthDepo'!SerializationPath</vt:lpstr>
      <vt:lpstr>'6MSynthDepo'!SerializationPath</vt:lpstr>
      <vt:lpstr>Contribution!SerializationPath</vt:lpstr>
      <vt:lpstr>'Delta 12M'!SerializationPath</vt:lpstr>
      <vt:lpstr>'Delta 1M'!SerializationPath</vt:lpstr>
      <vt:lpstr>'Delta 3M'!SerializationPath</vt:lpstr>
      <vt:lpstr>'Delta 6M '!SerializationPath</vt:lpstr>
      <vt:lpstr>'Deposits (2)'!SerializationPath</vt:lpstr>
      <vt:lpstr>'Deposits (3)'!SerializationPath</vt:lpstr>
      <vt:lpstr>'Deposits (4)'!SerializationPath</vt:lpstr>
      <vt:lpstr>'Deposits (5)'!SerializationPath</vt:lpstr>
      <vt:lpstr>'Deposits (6)'!SerializationPath</vt:lpstr>
      <vt:lpstr>'Deposits (7)'!SerializationPath</vt:lpstr>
      <vt:lpstr>FRAs!SerializationPath</vt:lpstr>
      <vt:lpstr>'FRAs (2)'!SerializationPath</vt:lpstr>
      <vt:lpstr>'FRAs (3)'!SerializationPath</vt:lpstr>
      <vt:lpstr>'FRAs (4)'!SerializationPath</vt:lpstr>
      <vt:lpstr>Futures!SerializationPath</vt:lpstr>
      <vt:lpstr>'Futures (2)'!SerializationPath</vt:lpstr>
      <vt:lpstr>'General Settings (2)'!SerializationPath</vt:lpstr>
      <vt:lpstr>'General Settings (3)'!SerializationPath</vt:lpstr>
      <vt:lpstr>'General Settings (4)'!SerializationPath</vt:lpstr>
      <vt:lpstr>'General Settings (5)'!SerializationPath</vt:lpstr>
      <vt:lpstr>'General Settings (6)'!SerializationPath</vt:lpstr>
      <vt:lpstr>'General Settings (7)'!SerializationPath</vt:lpstr>
      <vt:lpstr>'General Settings (8)'!SerializationPath</vt:lpstr>
      <vt:lpstr>Monitor!SerializationPath</vt:lpstr>
      <vt:lpstr>'Monitor (2)'!SerializationPath</vt:lpstr>
      <vt:lpstr>'Monitor (3)'!SerializationPath</vt:lpstr>
      <vt:lpstr>'Monitor (4)'!SerializationPath</vt:lpstr>
      <vt:lpstr>'Monitor (5)'!SerializationPath</vt:lpstr>
      <vt:lpstr>RateHelpers!SerializationPath</vt:lpstr>
      <vt:lpstr>'RateHelpers (2)'!SerializationPath</vt:lpstr>
      <vt:lpstr>'RateHelpers (3)'!SerializationPath</vt:lpstr>
      <vt:lpstr>'RateHelpers (4)'!SerializationPath</vt:lpstr>
      <vt:lpstr>'RateHelpers (5)'!SerializationPath</vt:lpstr>
      <vt:lpstr>'RateHelpers (6)'!SerializationPath</vt:lpstr>
      <vt:lpstr>Selected!SerializationPath</vt:lpstr>
      <vt:lpstr>'Selected (2)'!SerializationPath</vt:lpstr>
      <vt:lpstr>'Selected (3)'!SerializationPath</vt:lpstr>
      <vt:lpstr>'Selected (4)'!SerializationPath</vt:lpstr>
      <vt:lpstr>'Selected (5)'!SerializationPath</vt:lpstr>
      <vt:lpstr>'Selected (6)'!SerializationPath</vt:lpstr>
      <vt:lpstr>Swaps!SerializationPath</vt:lpstr>
      <vt:lpstr>'Swaps (2)'!SerializationPath</vt:lpstr>
      <vt:lpstr>'Swaps (3)'!SerializationPath</vt:lpstr>
      <vt:lpstr>'Swaps (4)'!SerializationPath</vt:lpstr>
      <vt:lpstr>'Swaps (5)'!SerializationPath</vt:lpstr>
      <vt:lpstr>Swaps1Y!SerializationPath</vt:lpstr>
      <vt:lpstr>SwapsFromBasis!SerializationPath</vt:lpstr>
      <vt:lpstr>'SwapsFromBasis (2)'!SerializationPath</vt:lpstr>
      <vt:lpstr>'SwapsFromBasis (3)'!SerializationPath</vt:lpstr>
      <vt:lpstr>SynthFRA!SerializationPath</vt:lpstr>
      <vt:lpstr>SerializationPath</vt:lpstr>
      <vt:lpstr>'1MSynthDepo'!Serialize</vt:lpstr>
      <vt:lpstr>'1YSynthDepo'!Serialize</vt:lpstr>
      <vt:lpstr>'3MSynthDepo'!Serialize</vt:lpstr>
      <vt:lpstr>'6MSynthDepo'!Serialize</vt:lpstr>
      <vt:lpstr>Contribution!Serialize</vt:lpstr>
      <vt:lpstr>'Delta 12M'!Serialize</vt:lpstr>
      <vt:lpstr>'Delta 1M'!Serialize</vt:lpstr>
      <vt:lpstr>'Delta 3M'!Serialize</vt:lpstr>
      <vt:lpstr>'Delta 6M '!Serialize</vt:lpstr>
      <vt:lpstr>'Deposits (2)'!Serialize</vt:lpstr>
      <vt:lpstr>'Deposits (3)'!Serialize</vt:lpstr>
      <vt:lpstr>'Deposits (4)'!Serialize</vt:lpstr>
      <vt:lpstr>'Deposits (5)'!Serialize</vt:lpstr>
      <vt:lpstr>'Deposits (6)'!Serialize</vt:lpstr>
      <vt:lpstr>'Deposits (7)'!Serialize</vt:lpstr>
      <vt:lpstr>FRAs!Serialize</vt:lpstr>
      <vt:lpstr>'FRAs (2)'!Serialize</vt:lpstr>
      <vt:lpstr>'FRAs (3)'!Serialize</vt:lpstr>
      <vt:lpstr>'FRAs (4)'!Serialize</vt:lpstr>
      <vt:lpstr>Futures!Serialize</vt:lpstr>
      <vt:lpstr>'Futures (2)'!Serialize</vt:lpstr>
      <vt:lpstr>'General Settings (2)'!Serialize</vt:lpstr>
      <vt:lpstr>'General Settings (3)'!Serialize</vt:lpstr>
      <vt:lpstr>'General Settings (4)'!Serialize</vt:lpstr>
      <vt:lpstr>'General Settings (5)'!Serialize</vt:lpstr>
      <vt:lpstr>'General Settings (6)'!Serialize</vt:lpstr>
      <vt:lpstr>'General Settings (7)'!Serialize</vt:lpstr>
      <vt:lpstr>'General Settings (8)'!Serialize</vt:lpstr>
      <vt:lpstr>Monitor!Serialize</vt:lpstr>
      <vt:lpstr>'Monitor (2)'!Serialize</vt:lpstr>
      <vt:lpstr>'Monitor (3)'!Serialize</vt:lpstr>
      <vt:lpstr>'Monitor (4)'!Serialize</vt:lpstr>
      <vt:lpstr>'Monitor (5)'!Serialize</vt:lpstr>
      <vt:lpstr>RateHelpers!Serialize</vt:lpstr>
      <vt:lpstr>'RateHelpers (2)'!Serialize</vt:lpstr>
      <vt:lpstr>'RateHelpers (3)'!Serialize</vt:lpstr>
      <vt:lpstr>'RateHelpers (4)'!Serialize</vt:lpstr>
      <vt:lpstr>'RateHelpers (5)'!Serialize</vt:lpstr>
      <vt:lpstr>'RateHelpers (6)'!Serialize</vt:lpstr>
      <vt:lpstr>Selected!Serialize</vt:lpstr>
      <vt:lpstr>'Selected (2)'!Serialize</vt:lpstr>
      <vt:lpstr>'Selected (3)'!Serialize</vt:lpstr>
      <vt:lpstr>'Selected (4)'!Serialize</vt:lpstr>
      <vt:lpstr>'Selected (5)'!Serialize</vt:lpstr>
      <vt:lpstr>'Selected (6)'!Serialize</vt:lpstr>
      <vt:lpstr>Swaps!Serialize</vt:lpstr>
      <vt:lpstr>'Swaps (2)'!Serialize</vt:lpstr>
      <vt:lpstr>'Swaps (3)'!Serialize</vt:lpstr>
      <vt:lpstr>'Swaps (4)'!Serialize</vt:lpstr>
      <vt:lpstr>'Swaps (5)'!Serialize</vt:lpstr>
      <vt:lpstr>Swaps1Y!Serialize</vt:lpstr>
      <vt:lpstr>SwapsFromBasis!Serialize</vt:lpstr>
      <vt:lpstr>'SwapsFromBasis (2)'!Serialize</vt:lpstr>
      <vt:lpstr>'SwapsFromBasis (3)'!Serialize</vt:lpstr>
      <vt:lpstr>SynthFRA!Serialize</vt:lpstr>
      <vt:lpstr>Serialize</vt:lpstr>
      <vt:lpstr>SettlementDate</vt:lpstr>
      <vt:lpstr>Swap1MConventions</vt:lpstr>
      <vt:lpstr>Swap1YConventions</vt:lpstr>
      <vt:lpstr>Swap3MSemiAnnual!Swap3M4Y</vt:lpstr>
      <vt:lpstr>Swap3M4Y</vt:lpstr>
      <vt:lpstr>Swap3MConventions</vt:lpstr>
      <vt:lpstr>Swap6M4Y</vt:lpstr>
      <vt:lpstr>'General Settings (3)'!SwapFixedFreq</vt:lpstr>
      <vt:lpstr>'General Settings (5)'!SwapFixedFreq</vt:lpstr>
      <vt:lpstr>'General Settings (6)'!SwapFixedFreq</vt:lpstr>
      <vt:lpstr>'General Settings (7)'!SwapFixedFreq</vt:lpstr>
      <vt:lpstr>'General Settings (8)'!SwapFixedFreq</vt:lpstr>
      <vt:lpstr>SwapFixedFreq</vt:lpstr>
      <vt:lpstr>SwapIborIndex</vt:lpstr>
      <vt:lpstr>Swap3MSemiAnnual!SwapMainSetConventions</vt:lpstr>
      <vt:lpstr>SwapMainSetConventions</vt:lpstr>
      <vt:lpstr>SwapSecondarySetConventions</vt:lpstr>
      <vt:lpstr>SwapYieldCurve</vt:lpstr>
      <vt:lpstr>Contribution!Tenor12M</vt:lpstr>
      <vt:lpstr>Contribution!Tenor1M</vt:lpstr>
      <vt:lpstr>Contribution!Tenor3M</vt:lpstr>
      <vt:lpstr>Contribution!Tenor6M</vt:lpstr>
      <vt:lpstr>TenYearsBondFutures</vt:lpstr>
      <vt:lpstr>'IB365'!Traits</vt:lpstr>
      <vt:lpstr>IBOR!Traits</vt:lpstr>
      <vt:lpstr>Libor!Traits</vt:lpstr>
      <vt:lpstr>LiborSwapIsda!Traits</vt:lpstr>
      <vt:lpstr>SFIX2!Traits</vt:lpstr>
      <vt:lpstr>SFIX3!Traits</vt:lpstr>
      <vt:lpstr>'Deposits (3)'!TraitsID</vt:lpstr>
      <vt:lpstr>'Deposits (4)'!TraitsID</vt:lpstr>
      <vt:lpstr>'Deposits (5)'!TraitsID</vt:lpstr>
      <vt:lpstr>'Deposits (6)'!TraitsID</vt:lpstr>
      <vt:lpstr>'Deposits (7)'!TraitsID</vt:lpstr>
      <vt:lpstr>FRAs!TraitsID</vt:lpstr>
      <vt:lpstr>'FRAs (2)'!TraitsID</vt:lpstr>
      <vt:lpstr>'FRAs (3)'!TraitsID</vt:lpstr>
      <vt:lpstr>'FRAs (4)'!TraitsID</vt:lpstr>
      <vt:lpstr>Futures!TraitsID</vt:lpstr>
      <vt:lpstr>'Futures (2)'!TraitsID</vt:lpstr>
      <vt:lpstr>'General Settings (3)'!TraitsID</vt:lpstr>
      <vt:lpstr>'General Settings (5)'!TraitsID</vt:lpstr>
      <vt:lpstr>'General Settings (6)'!TraitsID</vt:lpstr>
      <vt:lpstr>'General Settings (7)'!TraitsID</vt:lpstr>
      <vt:lpstr>'General Settings (8)'!TraitsID</vt:lpstr>
      <vt:lpstr>'Monitor (2)'!TraitsID</vt:lpstr>
      <vt:lpstr>'Monitor (3)'!TraitsID</vt:lpstr>
      <vt:lpstr>'Monitor (4)'!TraitsID</vt:lpstr>
      <vt:lpstr>'Monitor (5)'!TraitsID</vt:lpstr>
      <vt:lpstr>'RateHelpers (2)'!TraitsID</vt:lpstr>
      <vt:lpstr>'RateHelpers (3)'!TraitsID</vt:lpstr>
      <vt:lpstr>'RateHelpers (4)'!TraitsID</vt:lpstr>
      <vt:lpstr>'RateHelpers (5)'!TraitsID</vt:lpstr>
      <vt:lpstr>'RateHelpers (6)'!TraitsID</vt:lpstr>
      <vt:lpstr>'Selected (2)'!TraitsID</vt:lpstr>
      <vt:lpstr>'Selected (3)'!TraitsID</vt:lpstr>
      <vt:lpstr>'Selected (4)'!TraitsID</vt:lpstr>
      <vt:lpstr>'Selected (5)'!TraitsID</vt:lpstr>
      <vt:lpstr>'Selected (6)'!TraitsID</vt:lpstr>
      <vt:lpstr>'Swaps (2)'!TraitsID</vt:lpstr>
      <vt:lpstr>'Swaps (3)'!TraitsID</vt:lpstr>
      <vt:lpstr>'Swaps (4)'!TraitsID</vt:lpstr>
      <vt:lpstr>'Swaps (5)'!TraitsID</vt:lpstr>
      <vt:lpstr>SwapsFromBasis!TraitsID</vt:lpstr>
      <vt:lpstr>'SwapsFromBasis (2)'!TraitsID</vt:lpstr>
      <vt:lpstr>'SwapsFromBasis (3)'!TraitsID</vt:lpstr>
      <vt:lpstr>TraitsID</vt:lpstr>
      <vt:lpstr>'1MSynthDepo'!Trigger</vt:lpstr>
      <vt:lpstr>'1YSynthDepo'!Trigger</vt:lpstr>
      <vt:lpstr>'3MSynthDepo'!Trigger</vt:lpstr>
      <vt:lpstr>'6MSynthDepo'!Trigger</vt:lpstr>
      <vt:lpstr>Contribution!Trigger</vt:lpstr>
      <vt:lpstr>'Delta 12M'!Trigger</vt:lpstr>
      <vt:lpstr>'Delta 1M'!Trigger</vt:lpstr>
      <vt:lpstr>'Delta 3M'!Trigger</vt:lpstr>
      <vt:lpstr>'Delta 6M '!Trigger</vt:lpstr>
      <vt:lpstr>'Deposits (2)'!Trigger</vt:lpstr>
      <vt:lpstr>'Deposits (3)'!Trigger</vt:lpstr>
      <vt:lpstr>'Deposits (4)'!Trigger</vt:lpstr>
      <vt:lpstr>'Deposits (5)'!Trigger</vt:lpstr>
      <vt:lpstr>'Deposits (6)'!Trigger</vt:lpstr>
      <vt:lpstr>'Deposits (7)'!Trigger</vt:lpstr>
      <vt:lpstr>FRAs!Trigger</vt:lpstr>
      <vt:lpstr>'FRAs (2)'!Trigger</vt:lpstr>
      <vt:lpstr>'FRAs (3)'!Trigger</vt:lpstr>
      <vt:lpstr>'FRAs (4)'!Trigger</vt:lpstr>
      <vt:lpstr>Futures!Trigger</vt:lpstr>
      <vt:lpstr>'Futures (2)'!Trigger</vt:lpstr>
      <vt:lpstr>'General Settings (2)'!Trigger</vt:lpstr>
      <vt:lpstr>'General Settings (3)'!Trigger</vt:lpstr>
      <vt:lpstr>'General Settings (4)'!Trigger</vt:lpstr>
      <vt:lpstr>'General Settings (5)'!Trigger</vt:lpstr>
      <vt:lpstr>'General Settings (6)'!Trigger</vt:lpstr>
      <vt:lpstr>'General Settings (7)'!Trigger</vt:lpstr>
      <vt:lpstr>'General Settings (8)'!Trigger</vt:lpstr>
      <vt:lpstr>MainChecks!Trigger</vt:lpstr>
      <vt:lpstr>Monitor!Trigger</vt:lpstr>
      <vt:lpstr>'Monitor (2)'!Trigger</vt:lpstr>
      <vt:lpstr>'Monitor (3)'!Trigger</vt:lpstr>
      <vt:lpstr>'Monitor (4)'!Trigger</vt:lpstr>
      <vt:lpstr>'Monitor (5)'!Trigger</vt:lpstr>
      <vt:lpstr>RateHelpers!Trigger</vt:lpstr>
      <vt:lpstr>'RateHelpers (2)'!Trigger</vt:lpstr>
      <vt:lpstr>'RateHelpers (3)'!Trigger</vt:lpstr>
      <vt:lpstr>'RateHelpers (4)'!Trigger</vt:lpstr>
      <vt:lpstr>'RateHelpers (5)'!Trigger</vt:lpstr>
      <vt:lpstr>'RateHelpers (6)'!Trigger</vt:lpstr>
      <vt:lpstr>Selected!Trigger</vt:lpstr>
      <vt:lpstr>'Selected (2)'!Trigger</vt:lpstr>
      <vt:lpstr>'Selected (3)'!Trigger</vt:lpstr>
      <vt:lpstr>'Selected (4)'!Trigger</vt:lpstr>
      <vt:lpstr>'Selected (5)'!Trigger</vt:lpstr>
      <vt:lpstr>'Selected (6)'!Trigger</vt:lpstr>
      <vt:lpstr>Swaps!Trigger</vt:lpstr>
      <vt:lpstr>'Swaps (2)'!Trigger</vt:lpstr>
      <vt:lpstr>'Swaps (3)'!Trigger</vt:lpstr>
      <vt:lpstr>'Swaps (4)'!Trigger</vt:lpstr>
      <vt:lpstr>'Swaps (5)'!Trigger</vt:lpstr>
      <vt:lpstr>Swaps1Y!Trigger</vt:lpstr>
      <vt:lpstr>SwapsFromBasis!Trigger</vt:lpstr>
      <vt:lpstr>'SwapsFromBasis (2)'!Trigger</vt:lpstr>
      <vt:lpstr>'SwapsFromBasis (3)'!Trigger</vt:lpstr>
      <vt:lpstr>SynthFRA!Trigger</vt:lpstr>
      <vt:lpstr>Trigger</vt:lpstr>
      <vt:lpstr>'General Settings (4)'!TriggerCounter</vt:lpstr>
      <vt:lpstr>TriggerCounter</vt:lpstr>
      <vt:lpstr>Futures1M!Volatility</vt:lpstr>
      <vt:lpstr>Futures3M!Volatility</vt:lpstr>
      <vt:lpstr>'Deposits (3)'!YieldCurve</vt:lpstr>
      <vt:lpstr>'Deposits (4)'!YieldCurve</vt:lpstr>
      <vt:lpstr>'Deposits (5)'!YieldCurve</vt:lpstr>
      <vt:lpstr>'Deposits (6)'!YieldCurve</vt:lpstr>
      <vt:lpstr>'Deposits (7)'!YieldCurve</vt:lpstr>
      <vt:lpstr>FRAs!YieldCurve</vt:lpstr>
      <vt:lpstr>'FRAs (2)'!YieldCurve</vt:lpstr>
      <vt:lpstr>'FRAs (3)'!YieldCurve</vt:lpstr>
      <vt:lpstr>'FRAs (4)'!YieldCurve</vt:lpstr>
      <vt:lpstr>Futures!YieldCurve</vt:lpstr>
      <vt:lpstr>'Futures (2)'!YieldCurve</vt:lpstr>
      <vt:lpstr>'General Settings (3)'!YieldCurve</vt:lpstr>
      <vt:lpstr>'General Settings (5)'!YieldCurve</vt:lpstr>
      <vt:lpstr>'General Settings (6)'!YieldCurve</vt:lpstr>
      <vt:lpstr>'General Settings (7)'!YieldCurve</vt:lpstr>
      <vt:lpstr>'General Settings (8)'!YieldCurve</vt:lpstr>
      <vt:lpstr>'Monitor (2)'!YieldCurve</vt:lpstr>
      <vt:lpstr>'Monitor (3)'!YieldCurve</vt:lpstr>
      <vt:lpstr>'Monitor (4)'!YieldCurve</vt:lpstr>
      <vt:lpstr>'Monitor (5)'!YieldCurve</vt:lpstr>
      <vt:lpstr>'RateHelpers (2)'!YieldCurve</vt:lpstr>
      <vt:lpstr>'RateHelpers (3)'!YieldCurve</vt:lpstr>
      <vt:lpstr>'RateHelpers (4)'!YieldCurve</vt:lpstr>
      <vt:lpstr>'RateHelpers (5)'!YieldCurve</vt:lpstr>
      <vt:lpstr>'RateHelpers (6)'!YieldCurve</vt:lpstr>
      <vt:lpstr>'Selected (2)'!YieldCurve</vt:lpstr>
      <vt:lpstr>'Selected (3)'!YieldCurve</vt:lpstr>
      <vt:lpstr>'Selected (4)'!YieldCurve</vt:lpstr>
      <vt:lpstr>'Selected (5)'!YieldCurve</vt:lpstr>
      <vt:lpstr>'Selected (6)'!YieldCurve</vt:lpstr>
      <vt:lpstr>'Swaps (2)'!YieldCurve</vt:lpstr>
      <vt:lpstr>'Swaps (3)'!YieldCurve</vt:lpstr>
      <vt:lpstr>'Swaps (4)'!YieldCurve</vt:lpstr>
      <vt:lpstr>'Swaps (5)'!YieldCurve</vt:lpstr>
      <vt:lpstr>SwapsFromBasis!YieldCurve</vt:lpstr>
      <vt:lpstr>'SwapsFromBasis (2)'!YieldCurve</vt:lpstr>
      <vt:lpstr>'SwapsFromBasis (3)'!YieldCurve</vt:lpstr>
      <vt:lpstr>YieldCurve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2015-09-08T06:17:20Z</dcterms:created>
  <dcterms:modified xsi:type="dcterms:W3CDTF">2015-09-08T06:44:09Z</dcterms:modified>
</cp:coreProperties>
</file>